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Hariprasad - Confidential\Reports\Capital Market\Saudi Aramco Valutaion - Nov 2019\Valution Model - Nov 2019\Published\"/>
    </mc:Choice>
  </mc:AlternateContent>
  <bookViews>
    <workbookView xWindow="-105" yWindow="-105" windowWidth="23250" windowHeight="12570" tabRatio="882" firstSheet="2" activeTab="2"/>
  </bookViews>
  <sheets>
    <sheet name="Notes 1C" sheetId="10" state="hidden" r:id="rId1"/>
    <sheet name="Notes-1B" sheetId="9" state="hidden" r:id="rId2"/>
    <sheet name="TABLE OF CONTENTS" sheetId="41" r:id="rId3"/>
    <sheet name="Disclaimer" sheetId="43" r:id="rId4"/>
    <sheet name="Qualifications" sheetId="21" r:id="rId5"/>
    <sheet name="Summary" sheetId="12" r:id="rId6"/>
    <sheet name="Dash Board" sheetId="1" r:id="rId7"/>
    <sheet name="Valuation" sheetId="13" r:id="rId8"/>
    <sheet name="Upstream Assm" sheetId="23" r:id="rId9"/>
    <sheet name="Downstream Assm" sheetId="25" r:id="rId10"/>
    <sheet name="Other Assm" sheetId="39" r:id="rId11"/>
    <sheet name="Crude Price Forecast" sheetId="7" r:id="rId12"/>
    <sheet name="Inflation Data" sheetId="42" state="hidden" r:id="rId13"/>
    <sheet name="Combined Income Statement" sheetId="30" r:id="rId14"/>
    <sheet name="Downstream IS" sheetId="28" r:id="rId15"/>
    <sheet name="Upstream IS" sheetId="29" r:id="rId16"/>
    <sheet name="Intersegment -IS" sheetId="31" r:id="rId17"/>
    <sheet name="Combined Balance Sheet" sheetId="37" r:id="rId18"/>
    <sheet name="Corp BS" sheetId="36" r:id="rId19"/>
    <sheet name="Downstream BS" sheetId="34" r:id="rId20"/>
    <sheet name="Upstream BS" sheetId="33" r:id="rId21"/>
    <sheet name="PEER RATIOS" sheetId="17" r:id="rId22"/>
    <sheet name="Hist-IS" sheetId="19" r:id="rId23"/>
    <sheet name="Hist-BS" sheetId="20" r:id="rId24"/>
    <sheet name="Notes-1" sheetId="5" state="hidden" r:id="rId25"/>
    <sheet name="Notes-2" sheetId="6" state="hidden" r:id="rId26"/>
    <sheet name="Notes-3" sheetId="8" state="hidden" r:id="rId27"/>
    <sheet name="Analysis-1" sheetId="16" state="hidden" r:id="rId28"/>
    <sheet name="Seg-Working_Notes" sheetId="18" r:id="rId29"/>
    <sheet name="OUTPUT" sheetId="22" state="hidden" r:id="rId30"/>
    <sheet name="Notes-1A" sheetId="15" state="hidden" r:id="rId31"/>
  </sheets>
  <externalReferences>
    <externalReference r:id="rId32"/>
    <externalReference r:id="rId33"/>
    <externalReference r:id="rId34"/>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1" l="1"/>
  <c r="AC3" i="22" l="1"/>
  <c r="AB3" i="22"/>
  <c r="AA3" i="22"/>
  <c r="Z3" i="22"/>
  <c r="Y3" i="22"/>
  <c r="X3" i="22"/>
  <c r="W3" i="22"/>
  <c r="V3" i="22"/>
  <c r="U3" i="22"/>
  <c r="T3" i="22"/>
  <c r="B15" i="7"/>
  <c r="B12" i="7" l="1"/>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0" i="39" l="1"/>
  <c r="B59" i="12" l="1"/>
  <c r="E42" i="12" s="1"/>
  <c r="E32" i="1" s="1"/>
  <c r="V11" i="13" l="1"/>
  <c r="U11" i="13" s="1"/>
  <c r="C63" i="7" l="1"/>
  <c r="D63" i="7"/>
  <c r="T74" i="22" l="1"/>
  <c r="D80" i="22"/>
  <c r="C80" i="22"/>
  <c r="B80" i="22"/>
  <c r="R89" i="23" l="1"/>
  <c r="B17" i="12"/>
  <c r="B16" i="12"/>
  <c r="Q10" i="20"/>
  <c r="Q11" i="20"/>
  <c r="Q12" i="20"/>
  <c r="Q13" i="20"/>
  <c r="Q14" i="20"/>
  <c r="Q15" i="20"/>
  <c r="K16" i="20"/>
  <c r="L16" i="20"/>
  <c r="O16" i="20"/>
  <c r="P16" i="20"/>
  <c r="Q16" i="20" s="1"/>
  <c r="Q18" i="20"/>
  <c r="Q19" i="20"/>
  <c r="Q20" i="20"/>
  <c r="Q21" i="20"/>
  <c r="Q22" i="20"/>
  <c r="Q23" i="20"/>
  <c r="K24" i="20"/>
  <c r="L24" i="20"/>
  <c r="O24" i="20"/>
  <c r="P24" i="20"/>
  <c r="Q24" i="20" s="1"/>
  <c r="Q30" i="20"/>
  <c r="Q31" i="20"/>
  <c r="Q32" i="20"/>
  <c r="Q33" i="20"/>
  <c r="Q34" i="20"/>
  <c r="Q35" i="20"/>
  <c r="Q36" i="20"/>
  <c r="K37" i="20"/>
  <c r="K40" i="20" s="1"/>
  <c r="L37" i="20"/>
  <c r="L40" i="20" s="1"/>
  <c r="O37" i="20"/>
  <c r="O40" i="20" s="1"/>
  <c r="P37" i="20"/>
  <c r="P40" i="20" s="1"/>
  <c r="Q39" i="20"/>
  <c r="Q43" i="20"/>
  <c r="Q44" i="20"/>
  <c r="Q45" i="20"/>
  <c r="Q46" i="20"/>
  <c r="K47" i="20"/>
  <c r="L47" i="20"/>
  <c r="O47" i="20"/>
  <c r="P47" i="20"/>
  <c r="Q49" i="20"/>
  <c r="Q51" i="20"/>
  <c r="Q52" i="20"/>
  <c r="Q53" i="20"/>
  <c r="K54" i="20"/>
  <c r="L54" i="20"/>
  <c r="O54" i="20"/>
  <c r="P54" i="20"/>
  <c r="L55" i="20" l="1"/>
  <c r="L56" i="20" s="1"/>
  <c r="K55" i="20"/>
  <c r="K56" i="20" s="1"/>
  <c r="O26" i="20"/>
  <c r="Q54" i="20"/>
  <c r="L26" i="20"/>
  <c r="P55" i="20"/>
  <c r="P56" i="20" s="1"/>
  <c r="P26" i="20"/>
  <c r="Q26" i="20" s="1"/>
  <c r="K26" i="20"/>
  <c r="O55" i="20"/>
  <c r="O56" i="20" s="1"/>
  <c r="Q47" i="20"/>
  <c r="Q37" i="20"/>
  <c r="Q40" i="20" s="1"/>
  <c r="K57" i="20" l="1"/>
  <c r="O57" i="20"/>
  <c r="P57" i="20"/>
  <c r="L57" i="20"/>
  <c r="Q55" i="20"/>
  <c r="Q56" i="20" s="1"/>
  <c r="Q57" i="20" s="1"/>
  <c r="N49" i="37"/>
  <c r="B20" i="36"/>
  <c r="B97" i="7" l="1"/>
  <c r="U8" i="7" l="1"/>
  <c r="T8" i="7"/>
  <c r="V8" i="7"/>
  <c r="W8" i="7"/>
  <c r="X8" i="7"/>
  <c r="AB8" i="7"/>
  <c r="AD8" i="7"/>
  <c r="AF8" i="7"/>
  <c r="Y8" i="7"/>
  <c r="AC8" i="7"/>
  <c r="AE8" i="7"/>
  <c r="Z8" i="7"/>
  <c r="AA8" i="7"/>
  <c r="B100" i="23" l="1"/>
  <c r="C100" i="23"/>
  <c r="D100" i="23"/>
  <c r="E100" i="23"/>
  <c r="F100" i="23"/>
  <c r="G100" i="23"/>
  <c r="H100" i="23"/>
  <c r="I100" i="23"/>
  <c r="J100" i="23"/>
  <c r="K100" i="23"/>
  <c r="M100" i="23"/>
  <c r="A52" i="12" l="1"/>
  <c r="A51" i="12"/>
  <c r="A50" i="12"/>
  <c r="A49" i="12"/>
  <c r="A48" i="12"/>
  <c r="Q168" i="22" l="1"/>
  <c r="G234" i="22" l="1"/>
  <c r="H234" i="22"/>
  <c r="I234" i="22"/>
  <c r="J234" i="22"/>
  <c r="K234" i="22"/>
  <c r="L234" i="22"/>
  <c r="M234" i="22"/>
  <c r="N234" i="22"/>
  <c r="O234" i="22"/>
  <c r="P234" i="22"/>
  <c r="Q234" i="22"/>
  <c r="S234" i="22"/>
  <c r="C234" i="22"/>
  <c r="D234" i="22"/>
  <c r="E234" i="22"/>
  <c r="F234" i="22"/>
  <c r="B234" i="22"/>
  <c r="S259" i="22"/>
  <c r="S260" i="22"/>
  <c r="A260" i="22"/>
  <c r="A259" i="22"/>
  <c r="A258" i="22"/>
  <c r="A255" i="22"/>
  <c r="A256" i="22"/>
  <c r="A257" i="22"/>
  <c r="A254" i="22"/>
  <c r="A253" i="22"/>
  <c r="A252" i="22"/>
  <c r="A251" i="22"/>
  <c r="A245" i="22"/>
  <c r="A246" i="22"/>
  <c r="A247" i="22"/>
  <c r="A248" i="22"/>
  <c r="A249" i="22"/>
  <c r="A250" i="22"/>
  <c r="A244" i="22"/>
  <c r="A243" i="22"/>
  <c r="A242" i="22"/>
  <c r="A241" i="22"/>
  <c r="A238" i="22"/>
  <c r="A239" i="22"/>
  <c r="A240" i="22"/>
  <c r="A237" i="22"/>
  <c r="A236" i="22"/>
  <c r="H235" i="22"/>
  <c r="I235" i="22"/>
  <c r="J235" i="22"/>
  <c r="K235" i="22"/>
  <c r="L235" i="22"/>
  <c r="M235" i="22"/>
  <c r="N235" i="22"/>
  <c r="O235" i="22"/>
  <c r="P235" i="22"/>
  <c r="Q235" i="22"/>
  <c r="S235" i="22"/>
  <c r="G235" i="22"/>
  <c r="A234" i="22"/>
  <c r="A222" i="22"/>
  <c r="B172" i="22"/>
  <c r="B50" i="23"/>
  <c r="G93" i="23" l="1"/>
  <c r="G91" i="23"/>
  <c r="B102" i="25" s="1"/>
  <c r="B152" i="22" l="1"/>
  <c r="A159" i="22"/>
  <c r="A158" i="22"/>
  <c r="A157" i="22"/>
  <c r="A156" i="22"/>
  <c r="A154" i="22"/>
  <c r="A153" i="22"/>
  <c r="A152" i="22"/>
  <c r="A151" i="22"/>
  <c r="A150" i="22"/>
  <c r="A149" i="22"/>
  <c r="A148" i="22"/>
  <c r="A147" i="22"/>
  <c r="B146" i="22"/>
  <c r="C146" i="22"/>
  <c r="D146" i="22"/>
  <c r="E146" i="22"/>
  <c r="F146" i="22"/>
  <c r="G146" i="22"/>
  <c r="H146" i="22"/>
  <c r="I146" i="22"/>
  <c r="J146" i="22"/>
  <c r="K146" i="22"/>
  <c r="L146" i="22"/>
  <c r="A146" i="22"/>
  <c r="N145" i="22"/>
  <c r="A145" i="22"/>
  <c r="B139" i="22"/>
  <c r="A142" i="22"/>
  <c r="A141" i="22"/>
  <c r="A140" i="22"/>
  <c r="A139" i="22"/>
  <c r="A138" i="22"/>
  <c r="A137" i="22"/>
  <c r="A136" i="22"/>
  <c r="A134" i="22"/>
  <c r="C130" i="22"/>
  <c r="C145" i="22" s="1"/>
  <c r="D130" i="22"/>
  <c r="D145" i="22" s="1"/>
  <c r="E130" i="22"/>
  <c r="E145" i="22" s="1"/>
  <c r="F130" i="22"/>
  <c r="F145" i="22" s="1"/>
  <c r="G130" i="22"/>
  <c r="G145" i="22" s="1"/>
  <c r="H130" i="22"/>
  <c r="H145" i="22" s="1"/>
  <c r="I130" i="22"/>
  <c r="I145" i="22" s="1"/>
  <c r="J130" i="22"/>
  <c r="J145" i="22" s="1"/>
  <c r="K130" i="22"/>
  <c r="K145" i="22" s="1"/>
  <c r="L130" i="22"/>
  <c r="L145" i="22" s="1"/>
  <c r="B130" i="22"/>
  <c r="B145" i="22" s="1"/>
  <c r="A132" i="22"/>
  <c r="C126" i="22" l="1"/>
  <c r="Z31" i="13"/>
  <c r="Z32" i="13"/>
  <c r="Z30" i="13"/>
  <c r="D123" i="22"/>
  <c r="D124" i="22"/>
  <c r="D122" i="22"/>
  <c r="C123" i="22"/>
  <c r="C124" i="22"/>
  <c r="C122" i="22"/>
  <c r="B123" i="22"/>
  <c r="B124" i="22"/>
  <c r="B122" i="22"/>
  <c r="A109" i="22"/>
  <c r="A105" i="22"/>
  <c r="A106" i="22"/>
  <c r="A107" i="22"/>
  <c r="A104" i="22"/>
  <c r="A103" i="22"/>
  <c r="C98" i="22"/>
  <c r="C109" i="22" s="1"/>
  <c r="D98" i="22"/>
  <c r="D109" i="22" s="1"/>
  <c r="E98" i="22"/>
  <c r="E109" i="22" s="1"/>
  <c r="F98" i="22"/>
  <c r="F109" i="22" s="1"/>
  <c r="G98" i="22"/>
  <c r="G109" i="22" s="1"/>
  <c r="H98" i="22"/>
  <c r="H109" i="22" s="1"/>
  <c r="I98" i="22"/>
  <c r="I109" i="22" s="1"/>
  <c r="J98" i="22"/>
  <c r="J109" i="22" s="1"/>
  <c r="K98" i="22"/>
  <c r="K109" i="22" s="1"/>
  <c r="L98" i="22"/>
  <c r="L109" i="22" s="1"/>
  <c r="B98" i="22"/>
  <c r="B109" i="22" s="1"/>
  <c r="Z33" i="13" l="1"/>
  <c r="E124" i="22"/>
  <c r="E123" i="22"/>
  <c r="E122" i="22"/>
  <c r="A97" i="25"/>
  <c r="A115" i="22" s="1"/>
  <c r="A98" i="25"/>
  <c r="A116" i="22" s="1"/>
  <c r="A96" i="25"/>
  <c r="A114" i="22" s="1"/>
  <c r="A95" i="25"/>
  <c r="A94" i="25"/>
  <c r="C68" i="23"/>
  <c r="D68" i="23"/>
  <c r="E68" i="23"/>
  <c r="F68" i="23"/>
  <c r="G68" i="23"/>
  <c r="H68" i="23"/>
  <c r="I68" i="23"/>
  <c r="J68" i="23"/>
  <c r="K68" i="23"/>
  <c r="L68" i="23"/>
  <c r="N68" i="23"/>
  <c r="B68" i="23"/>
  <c r="B85" i="7"/>
  <c r="E126" i="22" l="1"/>
  <c r="D126" i="22" s="1"/>
  <c r="B41" i="25"/>
  <c r="I86" i="25"/>
  <c r="J86" i="25" s="1"/>
  <c r="K86" i="25" s="1"/>
  <c r="L86" i="25" s="1"/>
  <c r="N86" i="25" s="1"/>
  <c r="Q24" i="13" l="1"/>
  <c r="J15" i="39"/>
  <c r="J9" i="39"/>
  <c r="J10" i="39"/>
  <c r="J16" i="39"/>
  <c r="J18" i="39"/>
  <c r="J20" i="39"/>
  <c r="J25" i="39"/>
  <c r="C71" i="25" s="1"/>
  <c r="D71" i="25" s="1"/>
  <c r="E71" i="25" s="1"/>
  <c r="F71" i="25" s="1"/>
  <c r="G71" i="25" s="1"/>
  <c r="H71" i="25" s="1"/>
  <c r="I71" i="25" s="1"/>
  <c r="J71" i="25" s="1"/>
  <c r="K71" i="25" s="1"/>
  <c r="L71" i="25" s="1"/>
  <c r="N71" i="25" s="1"/>
  <c r="J39" i="39"/>
  <c r="C33" i="39"/>
  <c r="B85" i="25" s="1"/>
  <c r="D87" i="25" s="1"/>
  <c r="C36" i="39"/>
  <c r="C28" i="39"/>
  <c r="I76" i="25"/>
  <c r="J76" i="25" s="1"/>
  <c r="B75" i="25"/>
  <c r="E75" i="25" s="1"/>
  <c r="B66" i="25"/>
  <c r="H72" i="25"/>
  <c r="I72" i="25" s="1"/>
  <c r="J72" i="25" s="1"/>
  <c r="B100" i="25" l="1"/>
  <c r="F87" i="25"/>
  <c r="J87" i="25"/>
  <c r="K87" i="25"/>
  <c r="E87" i="25"/>
  <c r="H87" i="25"/>
  <c r="N87" i="25"/>
  <c r="I87" i="25"/>
  <c r="B71" i="25"/>
  <c r="B89" i="25" s="1"/>
  <c r="B68" i="25" s="1"/>
  <c r="C66" i="25" s="1"/>
  <c r="C68" i="25" s="1"/>
  <c r="D66" i="25" s="1"/>
  <c r="L87" i="25"/>
  <c r="G87" i="25"/>
  <c r="C87" i="25"/>
  <c r="F75" i="25"/>
  <c r="C75" i="25"/>
  <c r="D75" i="25"/>
  <c r="H75" i="25"/>
  <c r="G75" i="25"/>
  <c r="J75" i="25"/>
  <c r="K76" i="25"/>
  <c r="I75" i="25"/>
  <c r="K72" i="25"/>
  <c r="D52" i="34"/>
  <c r="E52" i="34"/>
  <c r="F52" i="34"/>
  <c r="C52" i="34"/>
  <c r="M42" i="34"/>
  <c r="B42" i="34"/>
  <c r="D52" i="33"/>
  <c r="E52" i="33"/>
  <c r="F52" i="33"/>
  <c r="C52" i="33"/>
  <c r="N33" i="30"/>
  <c r="N206" i="22" s="1"/>
  <c r="B63" i="23"/>
  <c r="C63" i="23" s="1"/>
  <c r="D63" i="23" s="1"/>
  <c r="E63" i="23" s="1"/>
  <c r="F63" i="23" s="1"/>
  <c r="G63" i="23" s="1"/>
  <c r="H63" i="23" s="1"/>
  <c r="I63" i="23" s="1"/>
  <c r="J63" i="23" s="1"/>
  <c r="K63" i="23" s="1"/>
  <c r="L63" i="23" s="1"/>
  <c r="N63" i="23" s="1"/>
  <c r="N6" i="37"/>
  <c r="M56" i="36"/>
  <c r="B39" i="33"/>
  <c r="B52" i="37"/>
  <c r="B50" i="37"/>
  <c r="L49" i="37"/>
  <c r="K49" i="37"/>
  <c r="J49" i="37"/>
  <c r="I49" i="37"/>
  <c r="H49" i="37"/>
  <c r="G49" i="37"/>
  <c r="F49" i="37"/>
  <c r="E49" i="37"/>
  <c r="D49" i="37"/>
  <c r="C49" i="37"/>
  <c r="B49" i="37"/>
  <c r="B45" i="37"/>
  <c r="D35" i="12" s="1"/>
  <c r="E35" i="12" s="1"/>
  <c r="B44" i="37"/>
  <c r="D36" i="12" s="1"/>
  <c r="E36" i="12" s="1"/>
  <c r="B43" i="37"/>
  <c r="D34" i="12" s="1"/>
  <c r="E34" i="12" s="1"/>
  <c r="B29" i="37"/>
  <c r="B30" i="37"/>
  <c r="B31" i="37"/>
  <c r="B32" i="37"/>
  <c r="B34" i="37"/>
  <c r="B35" i="37"/>
  <c r="B28" i="37"/>
  <c r="B21" i="37"/>
  <c r="D41" i="12" s="1"/>
  <c r="E41" i="12" s="1"/>
  <c r="B20" i="37"/>
  <c r="B10" i="37"/>
  <c r="B11" i="37"/>
  <c r="D39" i="12" s="1"/>
  <c r="E39" i="12" s="1"/>
  <c r="B12" i="37"/>
  <c r="D38" i="12" s="1"/>
  <c r="E38" i="12" s="1"/>
  <c r="B13" i="37"/>
  <c r="B14" i="37"/>
  <c r="D40" i="12" s="1"/>
  <c r="E40" i="12" s="1"/>
  <c r="M39" i="36"/>
  <c r="C38" i="37"/>
  <c r="D38" i="37" s="1"/>
  <c r="E38" i="37" s="1"/>
  <c r="F38" i="37" s="1"/>
  <c r="G38" i="37" s="1"/>
  <c r="H38" i="37" s="1"/>
  <c r="I38" i="37" s="1"/>
  <c r="J38" i="37" s="1"/>
  <c r="K38" i="37" s="1"/>
  <c r="L38" i="37" s="1"/>
  <c r="N38" i="37" s="1"/>
  <c r="L6" i="37"/>
  <c r="K6" i="37"/>
  <c r="J6" i="37"/>
  <c r="I6" i="37"/>
  <c r="H6" i="37"/>
  <c r="G6" i="37"/>
  <c r="F6" i="37"/>
  <c r="E6" i="37"/>
  <c r="D6" i="37"/>
  <c r="C6" i="37"/>
  <c r="B6" i="37"/>
  <c r="C51" i="36"/>
  <c r="D51" i="36" s="1"/>
  <c r="E51" i="36" s="1"/>
  <c r="F51" i="36" s="1"/>
  <c r="G51" i="36" s="1"/>
  <c r="H51" i="36" s="1"/>
  <c r="I51" i="36" s="1"/>
  <c r="J51" i="36" s="1"/>
  <c r="K51" i="36" s="1"/>
  <c r="L51" i="36" s="1"/>
  <c r="N51" i="36" s="1"/>
  <c r="C52" i="36"/>
  <c r="D52" i="36" s="1"/>
  <c r="C50" i="36"/>
  <c r="C50" i="37" s="1"/>
  <c r="C44" i="36"/>
  <c r="C44" i="37" s="1"/>
  <c r="C45" i="36"/>
  <c r="D45" i="36" s="1"/>
  <c r="C43" i="36"/>
  <c r="C43" i="37" s="1"/>
  <c r="C38" i="36"/>
  <c r="D38" i="36" s="1"/>
  <c r="E38" i="36" s="1"/>
  <c r="F38" i="36" s="1"/>
  <c r="G38" i="36" s="1"/>
  <c r="H38" i="36" s="1"/>
  <c r="I38" i="36" s="1"/>
  <c r="J38" i="36" s="1"/>
  <c r="K38" i="36" s="1"/>
  <c r="L38" i="36" s="1"/>
  <c r="N38" i="36" s="1"/>
  <c r="C29" i="36"/>
  <c r="C30" i="36"/>
  <c r="D30" i="36" s="1"/>
  <c r="D30" i="37" s="1"/>
  <c r="C31" i="36"/>
  <c r="D31" i="36" s="1"/>
  <c r="E31" i="36" s="1"/>
  <c r="C32" i="36"/>
  <c r="C34" i="36"/>
  <c r="C34" i="37" s="1"/>
  <c r="C35" i="36"/>
  <c r="D35" i="36" s="1"/>
  <c r="C28" i="36"/>
  <c r="C28" i="37" s="1"/>
  <c r="C21" i="36"/>
  <c r="C21" i="37" s="1"/>
  <c r="C22" i="36"/>
  <c r="D22" i="36" s="1"/>
  <c r="E22" i="36" s="1"/>
  <c r="F22" i="36" s="1"/>
  <c r="G22" i="36" s="1"/>
  <c r="H22" i="36" s="1"/>
  <c r="I22" i="36" s="1"/>
  <c r="J22" i="36" s="1"/>
  <c r="K22" i="36" s="1"/>
  <c r="L22" i="36" s="1"/>
  <c r="N22" i="36" s="1"/>
  <c r="C20" i="36"/>
  <c r="C20" i="37" s="1"/>
  <c r="C11" i="36"/>
  <c r="C12" i="36"/>
  <c r="C12" i="37" s="1"/>
  <c r="C13" i="36"/>
  <c r="D13" i="36" s="1"/>
  <c r="E13" i="36" s="1"/>
  <c r="C14" i="36"/>
  <c r="C14" i="37" s="1"/>
  <c r="C10" i="36"/>
  <c r="M22" i="34"/>
  <c r="N6" i="36"/>
  <c r="L6" i="36"/>
  <c r="K6" i="36"/>
  <c r="J6" i="36"/>
  <c r="I6" i="36"/>
  <c r="H6" i="36"/>
  <c r="G6" i="36"/>
  <c r="F6" i="36"/>
  <c r="E6" i="36"/>
  <c r="D6" i="36"/>
  <c r="C6" i="36"/>
  <c r="B6" i="36"/>
  <c r="B53" i="36"/>
  <c r="B46" i="36"/>
  <c r="B23" i="36"/>
  <c r="B15" i="36"/>
  <c r="C10" i="34"/>
  <c r="N6" i="34"/>
  <c r="L6" i="34"/>
  <c r="K6" i="34"/>
  <c r="J6" i="34"/>
  <c r="I6" i="34"/>
  <c r="H6" i="34"/>
  <c r="G6" i="34"/>
  <c r="F6" i="34"/>
  <c r="E6" i="34"/>
  <c r="D6" i="34"/>
  <c r="C6" i="34"/>
  <c r="B6" i="34"/>
  <c r="C10" i="33"/>
  <c r="C6" i="33"/>
  <c r="D6" i="33"/>
  <c r="E6" i="33"/>
  <c r="F6" i="33"/>
  <c r="G6" i="33"/>
  <c r="H6" i="33"/>
  <c r="I6" i="33"/>
  <c r="J6" i="33"/>
  <c r="K6" i="33"/>
  <c r="L6" i="33"/>
  <c r="N6" i="33"/>
  <c r="B6" i="33"/>
  <c r="L32" i="30"/>
  <c r="B33" i="30"/>
  <c r="C33" i="30" s="1"/>
  <c r="B34" i="30"/>
  <c r="B32" i="30"/>
  <c r="N22" i="29"/>
  <c r="N22" i="30" s="1"/>
  <c r="B22" i="29"/>
  <c r="B22" i="30" s="1"/>
  <c r="Q46" i="13"/>
  <c r="C52" i="25"/>
  <c r="D52" i="25" s="1"/>
  <c r="E52" i="25" s="1"/>
  <c r="F52" i="25" s="1"/>
  <c r="G52" i="25" s="1"/>
  <c r="H52" i="25" s="1"/>
  <c r="I52" i="25" s="1"/>
  <c r="J52" i="25" s="1"/>
  <c r="K52" i="25" s="1"/>
  <c r="L52" i="25" s="1"/>
  <c r="N52" i="25" s="1"/>
  <c r="B13" i="23"/>
  <c r="B15" i="25" s="1"/>
  <c r="B14" i="23"/>
  <c r="C38" i="25"/>
  <c r="D38" i="25" s="1"/>
  <c r="E38" i="25" s="1"/>
  <c r="F38" i="25" s="1"/>
  <c r="G38" i="25" s="1"/>
  <c r="H38" i="25" s="1"/>
  <c r="I38" i="25" s="1"/>
  <c r="J38" i="25" s="1"/>
  <c r="K38" i="25" s="1"/>
  <c r="L38" i="25" s="1"/>
  <c r="N38" i="25" s="1"/>
  <c r="C54" i="23"/>
  <c r="D54" i="23" s="1"/>
  <c r="E54" i="23" s="1"/>
  <c r="F54" i="23" s="1"/>
  <c r="G54" i="23" s="1"/>
  <c r="H54" i="23" s="1"/>
  <c r="I54" i="23" s="1"/>
  <c r="J54" i="23" s="1"/>
  <c r="K54" i="23" s="1"/>
  <c r="L54" i="23" s="1"/>
  <c r="N54" i="23" s="1"/>
  <c r="D59" i="23"/>
  <c r="E59" i="23" s="1"/>
  <c r="F59" i="23" s="1"/>
  <c r="G59" i="23" s="1"/>
  <c r="H59" i="23" s="1"/>
  <c r="I59" i="23" s="1"/>
  <c r="J59" i="23" s="1"/>
  <c r="K59" i="23" s="1"/>
  <c r="L59" i="23" s="1"/>
  <c r="B42" i="33"/>
  <c r="B25" i="13" s="1"/>
  <c r="B33" i="12" s="1"/>
  <c r="B45" i="23"/>
  <c r="B47" i="23" s="1"/>
  <c r="C40" i="23"/>
  <c r="D40" i="23" s="1"/>
  <c r="E40" i="23" s="1"/>
  <c r="F40" i="23" s="1"/>
  <c r="G40" i="23" s="1"/>
  <c r="H40" i="23" s="1"/>
  <c r="I40" i="23" s="1"/>
  <c r="J40" i="23" s="1"/>
  <c r="K40" i="23" s="1"/>
  <c r="L40" i="23" s="1"/>
  <c r="N40" i="23" s="1"/>
  <c r="H16" i="23"/>
  <c r="H21" i="25" s="1"/>
  <c r="G16" i="23"/>
  <c r="G21" i="25" s="1"/>
  <c r="F16" i="23"/>
  <c r="F21" i="25" s="1"/>
  <c r="E16" i="23"/>
  <c r="E21" i="25" s="1"/>
  <c r="D16" i="23"/>
  <c r="D21" i="25" s="1"/>
  <c r="C16" i="23"/>
  <c r="C21" i="25" s="1"/>
  <c r="B16" i="23"/>
  <c r="B21" i="25" s="1"/>
  <c r="D44" i="36" l="1"/>
  <c r="D44" i="37" s="1"/>
  <c r="C15" i="36"/>
  <c r="C41" i="25"/>
  <c r="C13" i="37"/>
  <c r="D50" i="36"/>
  <c r="D34" i="36"/>
  <c r="E44" i="36"/>
  <c r="E44" i="37" s="1"/>
  <c r="D67" i="25"/>
  <c r="D41" i="25" s="1"/>
  <c r="C31" i="37"/>
  <c r="C30" i="37"/>
  <c r="D28" i="36"/>
  <c r="B25" i="36"/>
  <c r="D12" i="36"/>
  <c r="C35" i="37"/>
  <c r="C45" i="37"/>
  <c r="B69" i="25"/>
  <c r="C69" i="25" s="1"/>
  <c r="C8" i="25" s="1"/>
  <c r="C9" i="25" s="1"/>
  <c r="E52" i="36"/>
  <c r="F52" i="36" s="1"/>
  <c r="G52" i="36" s="1"/>
  <c r="H52" i="36" s="1"/>
  <c r="D53" i="36"/>
  <c r="E35" i="36"/>
  <c r="D35" i="37"/>
  <c r="E45" i="36"/>
  <c r="D45" i="37"/>
  <c r="D13" i="37"/>
  <c r="C29" i="37"/>
  <c r="D29" i="36"/>
  <c r="F31" i="36"/>
  <c r="E31" i="37"/>
  <c r="D21" i="36"/>
  <c r="D10" i="36"/>
  <c r="D31" i="37"/>
  <c r="C11" i="37"/>
  <c r="D11" i="36"/>
  <c r="F13" i="36"/>
  <c r="E13" i="37"/>
  <c r="C10" i="37"/>
  <c r="E12" i="36"/>
  <c r="D12" i="37"/>
  <c r="D32" i="36"/>
  <c r="C32" i="37"/>
  <c r="C46" i="36"/>
  <c r="C53" i="36"/>
  <c r="E50" i="36"/>
  <c r="D50" i="37"/>
  <c r="E30" i="36"/>
  <c r="B47" i="13"/>
  <c r="C33" i="12" s="1"/>
  <c r="E33" i="12" s="1"/>
  <c r="B46" i="34"/>
  <c r="B192" i="22" s="1"/>
  <c r="D43" i="36"/>
  <c r="D14" i="36"/>
  <c r="J21" i="39"/>
  <c r="J43" i="39" s="1"/>
  <c r="B56" i="23"/>
  <c r="B156" i="22"/>
  <c r="F57" i="7"/>
  <c r="B206" i="22"/>
  <c r="C206" i="22"/>
  <c r="D33" i="30"/>
  <c r="C22" i="29"/>
  <c r="B207" i="22"/>
  <c r="J17" i="39"/>
  <c r="C23" i="36"/>
  <c r="C25" i="36" s="1"/>
  <c r="D20" i="36"/>
  <c r="B218" i="22"/>
  <c r="C52" i="37"/>
  <c r="B46" i="33"/>
  <c r="B157" i="22" s="1"/>
  <c r="B42" i="37"/>
  <c r="B46" i="37" s="1"/>
  <c r="B229" i="22" s="1"/>
  <c r="D52" i="37"/>
  <c r="B8" i="25"/>
  <c r="L76" i="25"/>
  <c r="K75" i="25"/>
  <c r="L72" i="25"/>
  <c r="D68" i="25"/>
  <c r="B54" i="36"/>
  <c r="B18" i="23"/>
  <c r="A71" i="22"/>
  <c r="A70" i="22"/>
  <c r="C60" i="22"/>
  <c r="U60" i="22" s="1"/>
  <c r="D60" i="22"/>
  <c r="V60" i="22" s="1"/>
  <c r="B60" i="22"/>
  <c r="T60" i="22" s="1"/>
  <c r="K33" i="22"/>
  <c r="L33" i="22"/>
  <c r="D33" i="22"/>
  <c r="E33" i="22"/>
  <c r="F33" i="22"/>
  <c r="G33" i="22"/>
  <c r="H33" i="22"/>
  <c r="I33" i="22"/>
  <c r="J33" i="22"/>
  <c r="C33" i="22"/>
  <c r="B33" i="22"/>
  <c r="D29" i="22"/>
  <c r="C29" i="22"/>
  <c r="B29" i="22"/>
  <c r="O3" i="22"/>
  <c r="P3" i="22"/>
  <c r="Q3" i="22"/>
  <c r="R3" i="22"/>
  <c r="S3" i="22"/>
  <c r="C3" i="22"/>
  <c r="D3" i="22"/>
  <c r="E3" i="22"/>
  <c r="F3" i="22"/>
  <c r="G3" i="22"/>
  <c r="H3" i="22"/>
  <c r="I3" i="22"/>
  <c r="J3" i="22"/>
  <c r="K3" i="22"/>
  <c r="L3" i="22"/>
  <c r="M3" i="22"/>
  <c r="N3" i="22"/>
  <c r="B3" i="22"/>
  <c r="F44" i="36" l="1"/>
  <c r="D69" i="25"/>
  <c r="D8" i="25" s="1"/>
  <c r="D11" i="25" s="1"/>
  <c r="D34" i="37"/>
  <c r="E34" i="36"/>
  <c r="E53" i="36"/>
  <c r="C218" i="22"/>
  <c r="D28" i="37"/>
  <c r="E28" i="36"/>
  <c r="F52" i="37"/>
  <c r="G31" i="36"/>
  <c r="F31" i="37"/>
  <c r="E14" i="36"/>
  <c r="D14" i="37"/>
  <c r="F50" i="36"/>
  <c r="E50" i="37"/>
  <c r="D32" i="37"/>
  <c r="E32" i="36"/>
  <c r="G44" i="36"/>
  <c r="F44" i="37"/>
  <c r="E10" i="36"/>
  <c r="D10" i="37"/>
  <c r="D15" i="36"/>
  <c r="E29" i="36"/>
  <c r="D29" i="37"/>
  <c r="F30" i="36"/>
  <c r="E30" i="37"/>
  <c r="F12" i="36"/>
  <c r="E12" i="37"/>
  <c r="G13" i="36"/>
  <c r="F13" i="37"/>
  <c r="F35" i="36"/>
  <c r="E35" i="37"/>
  <c r="E43" i="36"/>
  <c r="D43" i="37"/>
  <c r="D46" i="36"/>
  <c r="D54" i="36" s="1"/>
  <c r="C54" i="36"/>
  <c r="D11" i="37"/>
  <c r="E11" i="36"/>
  <c r="D21" i="37"/>
  <c r="E21" i="36"/>
  <c r="F45" i="36"/>
  <c r="E45" i="37"/>
  <c r="C22" i="30"/>
  <c r="D22" i="29"/>
  <c r="E33" i="30"/>
  <c r="D206" i="22"/>
  <c r="E20" i="36"/>
  <c r="D23" i="36"/>
  <c r="D20" i="37"/>
  <c r="B101" i="22"/>
  <c r="C34" i="22"/>
  <c r="C111" i="22"/>
  <c r="B25" i="25"/>
  <c r="B81" i="22"/>
  <c r="C11" i="25"/>
  <c r="B9" i="25"/>
  <c r="B111" i="22" s="1"/>
  <c r="L75" i="25"/>
  <c r="N76" i="25"/>
  <c r="N72" i="25"/>
  <c r="E67" i="25"/>
  <c r="E41" i="25" s="1"/>
  <c r="E66" i="25"/>
  <c r="E52" i="37"/>
  <c r="I52" i="36"/>
  <c r="D9" i="25" l="1"/>
  <c r="D10" i="25" s="1"/>
  <c r="E34" i="37"/>
  <c r="F34" i="36"/>
  <c r="F28" i="36"/>
  <c r="E28" i="37"/>
  <c r="F11" i="36"/>
  <c r="E11" i="37"/>
  <c r="G45" i="36"/>
  <c r="F45" i="37"/>
  <c r="F43" i="36"/>
  <c r="E43" i="37"/>
  <c r="E46" i="36"/>
  <c r="E54" i="36" s="1"/>
  <c r="H44" i="36"/>
  <c r="G44" i="37"/>
  <c r="D25" i="36"/>
  <c r="F21" i="36"/>
  <c r="E21" i="37"/>
  <c r="D218" i="22"/>
  <c r="F32" i="36"/>
  <c r="E32" i="37"/>
  <c r="F29" i="36"/>
  <c r="E29" i="37"/>
  <c r="H13" i="36"/>
  <c r="G13" i="37"/>
  <c r="G30" i="36"/>
  <c r="F30" i="37"/>
  <c r="F50" i="37"/>
  <c r="G50" i="36"/>
  <c r="F53" i="36"/>
  <c r="G35" i="36"/>
  <c r="F35" i="37"/>
  <c r="G12" i="36"/>
  <c r="F12" i="37"/>
  <c r="E10" i="37"/>
  <c r="F10" i="36"/>
  <c r="E15" i="36"/>
  <c r="F14" i="36"/>
  <c r="E14" i="37"/>
  <c r="H31" i="36"/>
  <c r="G31" i="37"/>
  <c r="F33" i="30"/>
  <c r="E206" i="22"/>
  <c r="E22" i="29"/>
  <c r="D22" i="30"/>
  <c r="E20" i="37"/>
  <c r="E23" i="36"/>
  <c r="F20" i="36"/>
  <c r="D34" i="22"/>
  <c r="D111" i="22"/>
  <c r="E69" i="25"/>
  <c r="E8" i="25" s="1"/>
  <c r="C10" i="25"/>
  <c r="B34" i="22"/>
  <c r="D43" i="28"/>
  <c r="D49" i="25"/>
  <c r="I50" i="25" s="1"/>
  <c r="H52" i="34" s="1"/>
  <c r="C49" i="25"/>
  <c r="C48" i="25" s="1"/>
  <c r="C43" i="28"/>
  <c r="N75" i="25"/>
  <c r="E68" i="25"/>
  <c r="J52" i="36"/>
  <c r="G34" i="36" l="1"/>
  <c r="F34" i="37"/>
  <c r="F28" i="37"/>
  <c r="G28" i="36"/>
  <c r="G14" i="36"/>
  <c r="F14" i="37"/>
  <c r="G32" i="36"/>
  <c r="F32" i="37"/>
  <c r="H45" i="36"/>
  <c r="G45" i="37"/>
  <c r="I31" i="36"/>
  <c r="H31" i="37"/>
  <c r="F10" i="37"/>
  <c r="F15" i="36"/>
  <c r="G10" i="36"/>
  <c r="H30" i="36"/>
  <c r="G30" i="37"/>
  <c r="F29" i="37"/>
  <c r="G29" i="36"/>
  <c r="I13" i="36"/>
  <c r="H13" i="37"/>
  <c r="I44" i="36"/>
  <c r="H44" i="37"/>
  <c r="H12" i="36"/>
  <c r="G12" i="37"/>
  <c r="E25" i="36"/>
  <c r="E218" i="22"/>
  <c r="H35" i="36"/>
  <c r="G35" i="37"/>
  <c r="H50" i="36"/>
  <c r="G50" i="37"/>
  <c r="G53" i="36"/>
  <c r="G21" i="36"/>
  <c r="F21" i="37"/>
  <c r="G43" i="36"/>
  <c r="F43" i="37"/>
  <c r="F46" i="36"/>
  <c r="F54" i="36" s="1"/>
  <c r="G11" i="36"/>
  <c r="F11" i="37"/>
  <c r="E22" i="30"/>
  <c r="F22" i="29"/>
  <c r="G33" i="30"/>
  <c r="F206" i="22"/>
  <c r="F20" i="37"/>
  <c r="F23" i="36"/>
  <c r="F25" i="36" s="1"/>
  <c r="G20" i="36"/>
  <c r="H50" i="25"/>
  <c r="G52" i="34" s="1"/>
  <c r="E11" i="25"/>
  <c r="E9" i="25"/>
  <c r="E111" i="22" s="1"/>
  <c r="C52" i="28"/>
  <c r="C34" i="28" s="1"/>
  <c r="C42" i="34"/>
  <c r="C46" i="34" s="1"/>
  <c r="C192" i="22" s="1"/>
  <c r="F66" i="25"/>
  <c r="F67" i="25"/>
  <c r="F41" i="25" s="1"/>
  <c r="K52" i="36"/>
  <c r="D48" i="25"/>
  <c r="Q22" i="13"/>
  <c r="A49" i="18"/>
  <c r="A48" i="18"/>
  <c r="H34" i="36" l="1"/>
  <c r="G34" i="37"/>
  <c r="H28" i="36"/>
  <c r="G28" i="37"/>
  <c r="H11" i="36"/>
  <c r="G11" i="37"/>
  <c r="I50" i="36"/>
  <c r="H50" i="37"/>
  <c r="H53" i="36"/>
  <c r="J31" i="36"/>
  <c r="I31" i="37"/>
  <c r="H32" i="36"/>
  <c r="G32" i="37"/>
  <c r="H21" i="36"/>
  <c r="G21" i="37"/>
  <c r="G43" i="37"/>
  <c r="G46" i="36"/>
  <c r="G54" i="36" s="1"/>
  <c r="H43" i="36"/>
  <c r="G29" i="37"/>
  <c r="H29" i="36"/>
  <c r="I12" i="36"/>
  <c r="H12" i="37"/>
  <c r="J13" i="36"/>
  <c r="I13" i="37"/>
  <c r="G10" i="37"/>
  <c r="H10" i="36"/>
  <c r="G15" i="36"/>
  <c r="I35" i="36"/>
  <c r="H35" i="37"/>
  <c r="J44" i="36"/>
  <c r="I44" i="37"/>
  <c r="I30" i="36"/>
  <c r="H30" i="37"/>
  <c r="F218" i="22"/>
  <c r="I45" i="36"/>
  <c r="H45" i="37"/>
  <c r="H14" i="36"/>
  <c r="G14" i="37"/>
  <c r="H33" i="30"/>
  <c r="G206" i="22"/>
  <c r="F22" i="30"/>
  <c r="G22" i="29"/>
  <c r="B32" i="13"/>
  <c r="C172" i="22"/>
  <c r="G20" i="37"/>
  <c r="G23" i="36"/>
  <c r="H20" i="36"/>
  <c r="F69" i="25"/>
  <c r="E10" i="25"/>
  <c r="E34" i="22"/>
  <c r="D52" i="28"/>
  <c r="D34" i="28" s="1"/>
  <c r="D42" i="34"/>
  <c r="D46" i="34" s="1"/>
  <c r="D192" i="22" s="1"/>
  <c r="F68" i="25"/>
  <c r="L52" i="36"/>
  <c r="N52" i="36" s="1"/>
  <c r="E19" i="1"/>
  <c r="E16" i="1"/>
  <c r="C16" i="39" s="1"/>
  <c r="C38" i="39" s="1"/>
  <c r="C15" i="23" s="1"/>
  <c r="G25" i="36" l="1"/>
  <c r="H34" i="37"/>
  <c r="I34" i="36"/>
  <c r="H28" i="37"/>
  <c r="I28" i="36"/>
  <c r="I14" i="36"/>
  <c r="H14" i="37"/>
  <c r="H10" i="37"/>
  <c r="I10" i="36"/>
  <c r="H15" i="36"/>
  <c r="H43" i="37"/>
  <c r="I43" i="36"/>
  <c r="H46" i="36"/>
  <c r="H54" i="36" s="1"/>
  <c r="I21" i="36"/>
  <c r="H21" i="37"/>
  <c r="K31" i="36"/>
  <c r="J31" i="37"/>
  <c r="J45" i="36"/>
  <c r="I45" i="37"/>
  <c r="H29" i="37"/>
  <c r="I29" i="36"/>
  <c r="I32" i="36"/>
  <c r="H32" i="37"/>
  <c r="K13" i="36"/>
  <c r="J13" i="37"/>
  <c r="J50" i="36"/>
  <c r="I50" i="37"/>
  <c r="I53" i="36"/>
  <c r="J30" i="36"/>
  <c r="I30" i="37"/>
  <c r="K44" i="36"/>
  <c r="J44" i="37"/>
  <c r="J35" i="36"/>
  <c r="I35" i="37"/>
  <c r="G218" i="22"/>
  <c r="J12" i="36"/>
  <c r="I12" i="37"/>
  <c r="I11" i="36"/>
  <c r="H11" i="37"/>
  <c r="H22" i="29"/>
  <c r="G22" i="30"/>
  <c r="I33" i="30"/>
  <c r="H206" i="22"/>
  <c r="C32" i="13"/>
  <c r="D172" i="22"/>
  <c r="H20" i="37"/>
  <c r="I20" i="36"/>
  <c r="H23" i="36"/>
  <c r="D15" i="23"/>
  <c r="F8" i="25"/>
  <c r="G66" i="25"/>
  <c r="G67" i="25"/>
  <c r="G41" i="25" s="1"/>
  <c r="C81" i="22" s="1"/>
  <c r="I34" i="37" l="1"/>
  <c r="J34" i="36"/>
  <c r="I28" i="37"/>
  <c r="J28" i="36"/>
  <c r="J11" i="36"/>
  <c r="I11" i="37"/>
  <c r="L44" i="36"/>
  <c r="K44" i="37"/>
  <c r="K45" i="36"/>
  <c r="J45" i="37"/>
  <c r="K50" i="36"/>
  <c r="J50" i="37"/>
  <c r="J53" i="36"/>
  <c r="I29" i="37"/>
  <c r="J29" i="36"/>
  <c r="I10" i="37"/>
  <c r="J10" i="36"/>
  <c r="I15" i="36"/>
  <c r="K12" i="36"/>
  <c r="J12" i="37"/>
  <c r="L13" i="36"/>
  <c r="K13" i="37"/>
  <c r="J32" i="36"/>
  <c r="I32" i="37"/>
  <c r="J21" i="36"/>
  <c r="I21" i="37"/>
  <c r="J14" i="36"/>
  <c r="I14" i="37"/>
  <c r="H25" i="36"/>
  <c r="K35" i="36"/>
  <c r="J35" i="37"/>
  <c r="K30" i="36"/>
  <c r="J30" i="37"/>
  <c r="L31" i="36"/>
  <c r="K31" i="37"/>
  <c r="I43" i="37"/>
  <c r="I46" i="36"/>
  <c r="I54" i="36" s="1"/>
  <c r="J43" i="36"/>
  <c r="H218" i="22"/>
  <c r="J33" i="30"/>
  <c r="I206" i="22"/>
  <c r="I22" i="29"/>
  <c r="H22" i="30"/>
  <c r="I20" i="37"/>
  <c r="J20" i="36"/>
  <c r="I23" i="36"/>
  <c r="E15" i="23"/>
  <c r="G69" i="25"/>
  <c r="F11" i="25"/>
  <c r="F9" i="25"/>
  <c r="F111" i="22" s="1"/>
  <c r="G68" i="25"/>
  <c r="K34" i="36" l="1"/>
  <c r="J34" i="37"/>
  <c r="K28" i="36"/>
  <c r="J28" i="37"/>
  <c r="N13" i="36"/>
  <c r="N13" i="37" s="1"/>
  <c r="L13" i="37"/>
  <c r="I25" i="36"/>
  <c r="N44" i="36"/>
  <c r="N44" i="37" s="1"/>
  <c r="L44" i="37"/>
  <c r="K14" i="36"/>
  <c r="J14" i="37"/>
  <c r="K32" i="36"/>
  <c r="J32" i="37"/>
  <c r="I218" i="22"/>
  <c r="K21" i="36"/>
  <c r="J21" i="37"/>
  <c r="L30" i="36"/>
  <c r="K30" i="37"/>
  <c r="J10" i="37"/>
  <c r="K10" i="36"/>
  <c r="J15" i="36"/>
  <c r="L50" i="36"/>
  <c r="K50" i="37"/>
  <c r="K53" i="36"/>
  <c r="J43" i="37"/>
  <c r="K43" i="36"/>
  <c r="J46" i="36"/>
  <c r="J54" i="36" s="1"/>
  <c r="N31" i="36"/>
  <c r="N31" i="37" s="1"/>
  <c r="L31" i="37"/>
  <c r="L35" i="36"/>
  <c r="K35" i="37"/>
  <c r="L12" i="36"/>
  <c r="K12" i="37"/>
  <c r="J29" i="37"/>
  <c r="K29" i="36"/>
  <c r="L45" i="36"/>
  <c r="K45" i="37"/>
  <c r="K11" i="36"/>
  <c r="J11" i="37"/>
  <c r="J22" i="29"/>
  <c r="I22" i="30"/>
  <c r="K33" i="30"/>
  <c r="J206" i="22"/>
  <c r="J20" i="37"/>
  <c r="J23" i="36"/>
  <c r="J25" i="36" s="1"/>
  <c r="K20" i="36"/>
  <c r="F15" i="23"/>
  <c r="F10" i="25"/>
  <c r="F34" i="22"/>
  <c r="G8" i="25"/>
  <c r="H67" i="25"/>
  <c r="H41" i="25" s="1"/>
  <c r="H66" i="25"/>
  <c r="G54" i="20"/>
  <c r="F54" i="20"/>
  <c r="C54" i="20"/>
  <c r="B54" i="20"/>
  <c r="G47" i="20"/>
  <c r="F47" i="20"/>
  <c r="C47" i="20"/>
  <c r="B47" i="20"/>
  <c r="G37" i="20"/>
  <c r="G40" i="20" s="1"/>
  <c r="F37" i="20"/>
  <c r="F40" i="20" s="1"/>
  <c r="C37" i="20"/>
  <c r="C40" i="20" s="1"/>
  <c r="B37" i="20"/>
  <c r="B40" i="20" s="1"/>
  <c r="G24" i="20"/>
  <c r="F24" i="20"/>
  <c r="C24" i="20"/>
  <c r="B24" i="20"/>
  <c r="G16" i="20"/>
  <c r="F16" i="20"/>
  <c r="C16" i="20"/>
  <c r="B16" i="20"/>
  <c r="G45" i="19"/>
  <c r="F45" i="19"/>
  <c r="C45" i="19"/>
  <c r="B45" i="19"/>
  <c r="D44" i="19"/>
  <c r="D43" i="19"/>
  <c r="D38" i="19"/>
  <c r="D35" i="19"/>
  <c r="D34" i="19"/>
  <c r="D33" i="19"/>
  <c r="D29" i="19"/>
  <c r="G25" i="19"/>
  <c r="F25" i="19"/>
  <c r="C25" i="19"/>
  <c r="B23" i="19"/>
  <c r="D23" i="19" s="1"/>
  <c r="D21" i="19"/>
  <c r="D19" i="19"/>
  <c r="D17" i="19"/>
  <c r="D15" i="19"/>
  <c r="D13" i="19"/>
  <c r="G11" i="19"/>
  <c r="G24" i="19" s="1"/>
  <c r="F11" i="19"/>
  <c r="F22" i="19" s="1"/>
  <c r="C10" i="19"/>
  <c r="B10" i="19"/>
  <c r="C9" i="19"/>
  <c r="B9" i="19"/>
  <c r="A41" i="18"/>
  <c r="A39" i="18"/>
  <c r="A38" i="18"/>
  <c r="A37" i="18"/>
  <c r="A35" i="18"/>
  <c r="G95" i="23"/>
  <c r="A34" i="18"/>
  <c r="L34" i="36" l="1"/>
  <c r="K34" i="37"/>
  <c r="L28" i="36"/>
  <c r="K28" i="37"/>
  <c r="G55" i="20"/>
  <c r="G56" i="20" s="1"/>
  <c r="L12" i="37"/>
  <c r="N12" i="36"/>
  <c r="N12" i="37" s="1"/>
  <c r="K10" i="37"/>
  <c r="L10" i="36"/>
  <c r="K15" i="36"/>
  <c r="L32" i="36"/>
  <c r="K32" i="37"/>
  <c r="J218" i="22"/>
  <c r="L35" i="37"/>
  <c r="N35" i="36"/>
  <c r="N35" i="37" s="1"/>
  <c r="K43" i="37"/>
  <c r="L43" i="36"/>
  <c r="K46" i="36"/>
  <c r="K54" i="36" s="1"/>
  <c r="L50" i="37"/>
  <c r="N50" i="36"/>
  <c r="L53" i="36"/>
  <c r="L14" i="36"/>
  <c r="K14" i="37"/>
  <c r="L11" i="36"/>
  <c r="K11" i="37"/>
  <c r="K29" i="37"/>
  <c r="L29" i="36"/>
  <c r="L45" i="37"/>
  <c r="N45" i="36"/>
  <c r="N45" i="37" s="1"/>
  <c r="L30" i="37"/>
  <c r="N30" i="36"/>
  <c r="N30" i="37" s="1"/>
  <c r="L21" i="36"/>
  <c r="K21" i="37"/>
  <c r="C26" i="20"/>
  <c r="G26" i="19"/>
  <c r="D45" i="19"/>
  <c r="G18" i="19"/>
  <c r="G14" i="19"/>
  <c r="G22" i="19"/>
  <c r="L33" i="30"/>
  <c r="L206" i="22" s="1"/>
  <c r="K206" i="22"/>
  <c r="B25" i="19"/>
  <c r="D25" i="19" s="1"/>
  <c r="J22" i="30"/>
  <c r="K22" i="29"/>
  <c r="K20" i="37"/>
  <c r="L20" i="36"/>
  <c r="K23" i="36"/>
  <c r="K25" i="36" s="1"/>
  <c r="G15" i="23"/>
  <c r="D10" i="19"/>
  <c r="B17" i="25"/>
  <c r="H69" i="25"/>
  <c r="H8" i="25" s="1"/>
  <c r="J36" i="39"/>
  <c r="R88" i="23" s="1"/>
  <c r="H68" i="25"/>
  <c r="I66" i="25" s="1"/>
  <c r="G11" i="25"/>
  <c r="G9" i="25"/>
  <c r="G111" i="22" s="1"/>
  <c r="B39" i="23"/>
  <c r="B72" i="22" s="1"/>
  <c r="C55" i="20"/>
  <c r="C56" i="20" s="1"/>
  <c r="F26" i="20"/>
  <c r="F55" i="20"/>
  <c r="F56" i="20" s="1"/>
  <c r="G26" i="20"/>
  <c r="G57" i="20" s="1"/>
  <c r="B26" i="20"/>
  <c r="B55" i="20"/>
  <c r="B56" i="20" s="1"/>
  <c r="B11" i="19"/>
  <c r="D9" i="19"/>
  <c r="F16" i="19"/>
  <c r="F20" i="19"/>
  <c r="F27" i="19"/>
  <c r="F26" i="19"/>
  <c r="C11" i="19"/>
  <c r="G16" i="19"/>
  <c r="G20" i="19"/>
  <c r="F24" i="19"/>
  <c r="G27" i="19"/>
  <c r="F14" i="19"/>
  <c r="F18" i="19"/>
  <c r="L34" i="37" l="1"/>
  <c r="N34" i="36"/>
  <c r="N34" i="37" s="1"/>
  <c r="N28" i="36"/>
  <c r="N28" i="37" s="1"/>
  <c r="L28" i="37"/>
  <c r="C57" i="20"/>
  <c r="K218" i="22"/>
  <c r="L21" i="37"/>
  <c r="N21" i="36"/>
  <c r="N21" i="37" s="1"/>
  <c r="L11" i="37"/>
  <c r="N11" i="36"/>
  <c r="N11" i="37" s="1"/>
  <c r="L14" i="37"/>
  <c r="N14" i="36"/>
  <c r="N14" i="37" s="1"/>
  <c r="N50" i="37"/>
  <c r="N53" i="36"/>
  <c r="L29" i="37"/>
  <c r="N29" i="36"/>
  <c r="N29" i="37" s="1"/>
  <c r="N32" i="36"/>
  <c r="N32" i="37" s="1"/>
  <c r="L32" i="37"/>
  <c r="L43" i="37"/>
  <c r="N43" i="36"/>
  <c r="L46" i="36"/>
  <c r="L54" i="36" s="1"/>
  <c r="L10" i="37"/>
  <c r="N10" i="36"/>
  <c r="L15" i="36"/>
  <c r="B57" i="20"/>
  <c r="B26" i="19"/>
  <c r="L22" i="29"/>
  <c r="L22" i="30" s="1"/>
  <c r="K22" i="30"/>
  <c r="N20" i="36"/>
  <c r="N20" i="37" s="1"/>
  <c r="L20" i="37"/>
  <c r="L23" i="36"/>
  <c r="H15" i="23"/>
  <c r="B81" i="25"/>
  <c r="B37" i="25"/>
  <c r="B79" i="22" s="1"/>
  <c r="B20" i="25"/>
  <c r="G10" i="25"/>
  <c r="G34" i="22"/>
  <c r="B27" i="19"/>
  <c r="B30" i="19" s="1"/>
  <c r="I67" i="25"/>
  <c r="H11" i="25"/>
  <c r="H9" i="25"/>
  <c r="H111" i="22" s="1"/>
  <c r="B20" i="19"/>
  <c r="C39" i="23"/>
  <c r="B14" i="19"/>
  <c r="B22" i="19"/>
  <c r="B18" i="19"/>
  <c r="B16" i="19"/>
  <c r="B24" i="19"/>
  <c r="F57" i="20"/>
  <c r="C27" i="19"/>
  <c r="D11" i="19"/>
  <c r="C20" i="19"/>
  <c r="C16" i="19"/>
  <c r="C22" i="19"/>
  <c r="C18" i="19"/>
  <c r="C14" i="19"/>
  <c r="C24" i="19"/>
  <c r="G28" i="19"/>
  <c r="G30" i="19"/>
  <c r="F30" i="19"/>
  <c r="F28" i="19"/>
  <c r="C26" i="19"/>
  <c r="B8" i="23"/>
  <c r="I78" i="23"/>
  <c r="J78" i="23" s="1"/>
  <c r="Q44" i="13"/>
  <c r="L25" i="36" l="1"/>
  <c r="N10" i="37"/>
  <c r="N218" i="22" s="1"/>
  <c r="N15" i="36"/>
  <c r="N43" i="37"/>
  <c r="N46" i="36"/>
  <c r="N54" i="36" s="1"/>
  <c r="L218" i="22"/>
  <c r="B28" i="19"/>
  <c r="N23" i="36"/>
  <c r="I15" i="23"/>
  <c r="B82" i="25"/>
  <c r="B74" i="25" s="1"/>
  <c r="B18" i="25"/>
  <c r="G88" i="23"/>
  <c r="I69" i="25"/>
  <c r="I8" i="25" s="1"/>
  <c r="H10" i="25"/>
  <c r="H34" i="22"/>
  <c r="I68" i="25"/>
  <c r="J66" i="25" s="1"/>
  <c r="J19" i="39"/>
  <c r="D39" i="23"/>
  <c r="F36" i="19"/>
  <c r="F31" i="19"/>
  <c r="G31" i="19"/>
  <c r="G36" i="19"/>
  <c r="B31" i="19"/>
  <c r="B36" i="19"/>
  <c r="C30" i="19"/>
  <c r="D27" i="19"/>
  <c r="C28" i="19"/>
  <c r="G86" i="23"/>
  <c r="G83" i="23" s="1"/>
  <c r="N25" i="36" l="1"/>
  <c r="B79" i="25"/>
  <c r="B13" i="25" s="1"/>
  <c r="B112" i="22" s="1"/>
  <c r="J67" i="25"/>
  <c r="J68" i="25" s="1"/>
  <c r="K67" i="25" s="1"/>
  <c r="I11" i="25"/>
  <c r="I9" i="25"/>
  <c r="I111" i="22" s="1"/>
  <c r="C37" i="25"/>
  <c r="E39" i="23"/>
  <c r="G39" i="19"/>
  <c r="G37" i="19"/>
  <c r="G40" i="19"/>
  <c r="C31" i="19"/>
  <c r="C36" i="19"/>
  <c r="B37" i="19"/>
  <c r="B40" i="19"/>
  <c r="B41" i="19" s="1"/>
  <c r="B39" i="19"/>
  <c r="F40" i="19"/>
  <c r="F41" i="19" s="1"/>
  <c r="F39" i="19"/>
  <c r="F37" i="19"/>
  <c r="Z34" i="13"/>
  <c r="J69" i="25" l="1"/>
  <c r="J8" i="25" s="1"/>
  <c r="J11" i="25" s="1"/>
  <c r="K66" i="25"/>
  <c r="K68" i="25" s="1"/>
  <c r="L67" i="25" s="1"/>
  <c r="K69" i="25"/>
  <c r="K8" i="25" s="1"/>
  <c r="I10" i="25"/>
  <c r="I34" i="22"/>
  <c r="E18" i="1"/>
  <c r="C85" i="7" s="1"/>
  <c r="B35" i="22"/>
  <c r="F39" i="23"/>
  <c r="D37" i="25"/>
  <c r="B37" i="23"/>
  <c r="B70" i="22" s="1"/>
  <c r="B35" i="25"/>
  <c r="B77" i="22" s="1"/>
  <c r="G41" i="19"/>
  <c r="C37" i="19"/>
  <c r="D36" i="19"/>
  <c r="C40" i="19"/>
  <c r="C39" i="19"/>
  <c r="AU30" i="7"/>
  <c r="L205" i="15"/>
  <c r="L206" i="15" s="1"/>
  <c r="M206" i="15" s="1"/>
  <c r="K207" i="15" s="1"/>
  <c r="K206" i="15" s="1"/>
  <c r="I211" i="15" s="1"/>
  <c r="F58" i="17"/>
  <c r="D52" i="12" s="1"/>
  <c r="E58" i="17"/>
  <c r="D51" i="12" s="1"/>
  <c r="D58" i="17"/>
  <c r="D50" i="12" s="1"/>
  <c r="C58" i="17"/>
  <c r="B58" i="17"/>
  <c r="D48" i="12" s="1"/>
  <c r="F57" i="17"/>
  <c r="E57" i="17"/>
  <c r="D57" i="17"/>
  <c r="C57" i="17"/>
  <c r="B57" i="17"/>
  <c r="F56" i="17"/>
  <c r="E56" i="17"/>
  <c r="D56" i="17"/>
  <c r="C56" i="17"/>
  <c r="B56" i="17"/>
  <c r="F55" i="17"/>
  <c r="E55" i="17"/>
  <c r="D55" i="17"/>
  <c r="C55" i="17"/>
  <c r="B55" i="17"/>
  <c r="F54" i="17"/>
  <c r="C52" i="12" s="1"/>
  <c r="E54" i="17"/>
  <c r="C51" i="12" s="1"/>
  <c r="D54" i="17"/>
  <c r="C50" i="12" s="1"/>
  <c r="C54" i="17"/>
  <c r="B54" i="17"/>
  <c r="C48" i="12" s="1"/>
  <c r="F53" i="17"/>
  <c r="B52" i="12" s="1"/>
  <c r="E53" i="17"/>
  <c r="B51" i="12" s="1"/>
  <c r="D53" i="17"/>
  <c r="B50" i="12" s="1"/>
  <c r="C53" i="17"/>
  <c r="B53" i="17"/>
  <c r="B48" i="12" s="1"/>
  <c r="F51" i="17"/>
  <c r="E51" i="17"/>
  <c r="D51" i="17"/>
  <c r="C51" i="17"/>
  <c r="B51" i="17"/>
  <c r="F50" i="17"/>
  <c r="E50" i="17"/>
  <c r="D50" i="17"/>
  <c r="C50" i="17"/>
  <c r="B50" i="17"/>
  <c r="F48" i="17"/>
  <c r="E48" i="17"/>
  <c r="D48" i="17"/>
  <c r="C48" i="17"/>
  <c r="B48" i="17"/>
  <c r="F47" i="17"/>
  <c r="E47" i="17"/>
  <c r="D47" i="17"/>
  <c r="C47" i="17"/>
  <c r="B47" i="17"/>
  <c r="F46" i="17"/>
  <c r="E46" i="17"/>
  <c r="D46" i="17"/>
  <c r="C46" i="17"/>
  <c r="B46" i="17"/>
  <c r="F45" i="17"/>
  <c r="E45" i="17"/>
  <c r="D45" i="17"/>
  <c r="C45" i="17"/>
  <c r="B45" i="17"/>
  <c r="F44" i="17"/>
  <c r="E44" i="17"/>
  <c r="D44" i="17"/>
  <c r="C44" i="17"/>
  <c r="B44" i="17"/>
  <c r="F43" i="17"/>
  <c r="E43" i="17"/>
  <c r="D43" i="17"/>
  <c r="C43" i="17"/>
  <c r="B43" i="17"/>
  <c r="F42" i="17"/>
  <c r="E42" i="17"/>
  <c r="D42" i="17"/>
  <c r="C42" i="17"/>
  <c r="B42" i="17"/>
  <c r="F41" i="17"/>
  <c r="E41" i="17"/>
  <c r="D41" i="17"/>
  <c r="C41" i="17"/>
  <c r="B41" i="17"/>
  <c r="F40" i="17"/>
  <c r="E40" i="17"/>
  <c r="D40" i="17"/>
  <c r="C40" i="17"/>
  <c r="B40" i="17"/>
  <c r="F37" i="17"/>
  <c r="F257" i="22" s="1"/>
  <c r="E37" i="17"/>
  <c r="E257" i="22" s="1"/>
  <c r="D37" i="17"/>
  <c r="D257" i="22" s="1"/>
  <c r="C37" i="17"/>
  <c r="C257" i="22" s="1"/>
  <c r="B37" i="17"/>
  <c r="B257" i="22" s="1"/>
  <c r="F36" i="17"/>
  <c r="F256" i="22" s="1"/>
  <c r="E36" i="17"/>
  <c r="E256" i="22" s="1"/>
  <c r="D36" i="17"/>
  <c r="D256" i="22" s="1"/>
  <c r="C36" i="17"/>
  <c r="C256" i="22" s="1"/>
  <c r="B36" i="17"/>
  <c r="B256" i="22" s="1"/>
  <c r="F35" i="17"/>
  <c r="F255" i="22" s="1"/>
  <c r="E35" i="17"/>
  <c r="E255" i="22" s="1"/>
  <c r="D35" i="17"/>
  <c r="D255" i="22" s="1"/>
  <c r="C35" i="17"/>
  <c r="C255" i="22" s="1"/>
  <c r="B35" i="17"/>
  <c r="B255" i="22" s="1"/>
  <c r="F34" i="17"/>
  <c r="F254" i="22" s="1"/>
  <c r="E34" i="17"/>
  <c r="E254" i="22" s="1"/>
  <c r="D34" i="17"/>
  <c r="D254" i="22" s="1"/>
  <c r="C34" i="17"/>
  <c r="C254" i="22" s="1"/>
  <c r="B34" i="17"/>
  <c r="B254" i="22" s="1"/>
  <c r="F31" i="17"/>
  <c r="E31" i="17"/>
  <c r="D31" i="17"/>
  <c r="C31" i="17"/>
  <c r="B31" i="17"/>
  <c r="F30" i="17"/>
  <c r="E30" i="17"/>
  <c r="D30" i="17"/>
  <c r="C30" i="17"/>
  <c r="B30" i="17"/>
  <c r="F29" i="17"/>
  <c r="F260" i="22" s="1"/>
  <c r="E29" i="17"/>
  <c r="E260" i="22" s="1"/>
  <c r="D29" i="17"/>
  <c r="D260" i="22" s="1"/>
  <c r="C29" i="17"/>
  <c r="C260" i="22" s="1"/>
  <c r="B29" i="17"/>
  <c r="B260" i="22" s="1"/>
  <c r="F28" i="17"/>
  <c r="F259" i="22" s="1"/>
  <c r="E28" i="17"/>
  <c r="E259" i="22" s="1"/>
  <c r="D28" i="17"/>
  <c r="D259" i="22" s="1"/>
  <c r="C28" i="17"/>
  <c r="C259" i="22" s="1"/>
  <c r="B28" i="17"/>
  <c r="B259" i="22" s="1"/>
  <c r="F25" i="17"/>
  <c r="F252" i="22" s="1"/>
  <c r="E25" i="17"/>
  <c r="E252" i="22" s="1"/>
  <c r="D25" i="17"/>
  <c r="D252" i="22" s="1"/>
  <c r="C25" i="17"/>
  <c r="C252" i="22" s="1"/>
  <c r="B25" i="17"/>
  <c r="B252" i="22" s="1"/>
  <c r="F24" i="17"/>
  <c r="F251" i="22" s="1"/>
  <c r="E24" i="17"/>
  <c r="E251" i="22" s="1"/>
  <c r="D24" i="17"/>
  <c r="D251" i="22" s="1"/>
  <c r="C24" i="17"/>
  <c r="C251" i="22" s="1"/>
  <c r="B24" i="17"/>
  <c r="B251" i="22" s="1"/>
  <c r="F23" i="17"/>
  <c r="E23" i="17"/>
  <c r="D23" i="17"/>
  <c r="C23" i="17"/>
  <c r="B23" i="17"/>
  <c r="F22" i="17"/>
  <c r="F249" i="22" s="1"/>
  <c r="E22" i="17"/>
  <c r="E249" i="22" s="1"/>
  <c r="D22" i="17"/>
  <c r="D249" i="22" s="1"/>
  <c r="C22" i="17"/>
  <c r="C249" i="22" s="1"/>
  <c r="B22" i="17"/>
  <c r="B249" i="22" s="1"/>
  <c r="F21" i="17"/>
  <c r="F248" i="22" s="1"/>
  <c r="E21" i="17"/>
  <c r="E248" i="22" s="1"/>
  <c r="D21" i="17"/>
  <c r="D248" i="22" s="1"/>
  <c r="C21" i="17"/>
  <c r="C248" i="22" s="1"/>
  <c r="B21" i="17"/>
  <c r="B248" i="22" s="1"/>
  <c r="F20" i="17"/>
  <c r="F247" i="22" s="1"/>
  <c r="E20" i="17"/>
  <c r="E247" i="22" s="1"/>
  <c r="D20" i="17"/>
  <c r="D247" i="22" s="1"/>
  <c r="C20" i="17"/>
  <c r="C247" i="22" s="1"/>
  <c r="B20" i="17"/>
  <c r="B247" i="22" s="1"/>
  <c r="F19" i="17"/>
  <c r="F246" i="22" s="1"/>
  <c r="E19" i="17"/>
  <c r="E246" i="22" s="1"/>
  <c r="D19" i="17"/>
  <c r="D246" i="22" s="1"/>
  <c r="C19" i="17"/>
  <c r="C246" i="22" s="1"/>
  <c r="B19" i="17"/>
  <c r="B246" i="22" s="1"/>
  <c r="F18" i="17"/>
  <c r="F245" i="22" s="1"/>
  <c r="E18" i="17"/>
  <c r="E245" i="22" s="1"/>
  <c r="D18" i="17"/>
  <c r="D245" i="22" s="1"/>
  <c r="C18" i="17"/>
  <c r="C245" i="22" s="1"/>
  <c r="B18" i="17"/>
  <c r="B245" i="22" s="1"/>
  <c r="F17" i="17"/>
  <c r="F244" i="22" s="1"/>
  <c r="E17" i="17"/>
  <c r="E244" i="22" s="1"/>
  <c r="D17" i="17"/>
  <c r="D244" i="22" s="1"/>
  <c r="C17" i="17"/>
  <c r="C244" i="22" s="1"/>
  <c r="B17" i="17"/>
  <c r="B244" i="22" s="1"/>
  <c r="F14" i="17"/>
  <c r="F242" i="22" s="1"/>
  <c r="E14" i="17"/>
  <c r="E242" i="22" s="1"/>
  <c r="D14" i="17"/>
  <c r="D242" i="22" s="1"/>
  <c r="C14" i="17"/>
  <c r="C242" i="22" s="1"/>
  <c r="B14" i="17"/>
  <c r="B242" i="22" s="1"/>
  <c r="F13" i="17"/>
  <c r="F241" i="22" s="1"/>
  <c r="E13" i="17"/>
  <c r="E241" i="22" s="1"/>
  <c r="D13" i="17"/>
  <c r="D241" i="22" s="1"/>
  <c r="C13" i="17"/>
  <c r="C241" i="22" s="1"/>
  <c r="B13" i="17"/>
  <c r="B241" i="22" s="1"/>
  <c r="F12" i="17"/>
  <c r="F240" i="22" s="1"/>
  <c r="E12" i="17"/>
  <c r="E240" i="22" s="1"/>
  <c r="D12" i="17"/>
  <c r="D240" i="22" s="1"/>
  <c r="C12" i="17"/>
  <c r="C240" i="22" s="1"/>
  <c r="B12" i="17"/>
  <c r="B240" i="22" s="1"/>
  <c r="F11" i="17"/>
  <c r="F239" i="22" s="1"/>
  <c r="E11" i="17"/>
  <c r="E239" i="22" s="1"/>
  <c r="D11" i="17"/>
  <c r="D239" i="22" s="1"/>
  <c r="C11" i="17"/>
  <c r="C239" i="22" s="1"/>
  <c r="B11" i="17"/>
  <c r="B239" i="22" s="1"/>
  <c r="F10" i="17"/>
  <c r="F238" i="22" s="1"/>
  <c r="E10" i="17"/>
  <c r="E238" i="22" s="1"/>
  <c r="D10" i="17"/>
  <c r="D238" i="22" s="1"/>
  <c r="C10" i="17"/>
  <c r="C238" i="22" s="1"/>
  <c r="B10" i="17"/>
  <c r="B238" i="22" s="1"/>
  <c r="F9" i="17"/>
  <c r="F237" i="22" s="1"/>
  <c r="E9" i="17"/>
  <c r="E237" i="22" s="1"/>
  <c r="D9" i="17"/>
  <c r="D237" i="22" s="1"/>
  <c r="C9" i="17"/>
  <c r="C237" i="22" s="1"/>
  <c r="B9" i="17"/>
  <c r="B237" i="22" s="1"/>
  <c r="B49" i="12" l="1"/>
  <c r="D56" i="7"/>
  <c r="C49" i="12"/>
  <c r="D58" i="7"/>
  <c r="D49" i="12"/>
  <c r="D57" i="7"/>
  <c r="E50" i="12"/>
  <c r="D250" i="22"/>
  <c r="E49" i="12"/>
  <c r="C250" i="22"/>
  <c r="E51" i="12"/>
  <c r="E250" i="22"/>
  <c r="E48" i="12"/>
  <c r="B250" i="22"/>
  <c r="E52" i="12"/>
  <c r="F250" i="22"/>
  <c r="J9" i="25"/>
  <c r="J111" i="22" s="1"/>
  <c r="K11" i="25"/>
  <c r="K9" i="25"/>
  <c r="K111" i="22" s="1"/>
  <c r="L69" i="25"/>
  <c r="L8" i="25" s="1"/>
  <c r="J34" i="22"/>
  <c r="L66" i="25"/>
  <c r="L68" i="25" s="1"/>
  <c r="N67" i="25" s="1"/>
  <c r="C35" i="25"/>
  <c r="C37" i="23"/>
  <c r="E37" i="25"/>
  <c r="G39" i="23"/>
  <c r="C41" i="19"/>
  <c r="D40" i="19"/>
  <c r="K40" i="16"/>
  <c r="J40" i="16"/>
  <c r="F32" i="16"/>
  <c r="G29" i="16"/>
  <c r="G5" i="16" s="1"/>
  <c r="F29" i="16"/>
  <c r="G28" i="16"/>
  <c r="F28" i="16"/>
  <c r="K25" i="16"/>
  <c r="G22" i="16"/>
  <c r="F22" i="16"/>
  <c r="G21" i="16"/>
  <c r="F21" i="16"/>
  <c r="G20" i="16"/>
  <c r="F20" i="16"/>
  <c r="C20" i="16"/>
  <c r="K12" i="16" s="1"/>
  <c r="B20" i="16"/>
  <c r="J12" i="16" s="1"/>
  <c r="G19" i="16"/>
  <c r="F19" i="16"/>
  <c r="G18" i="16"/>
  <c r="F18" i="16"/>
  <c r="C18" i="16"/>
  <c r="B18" i="16"/>
  <c r="G15" i="16"/>
  <c r="F15" i="16"/>
  <c r="G14" i="16"/>
  <c r="F14" i="16"/>
  <c r="G13" i="16"/>
  <c r="F13" i="16"/>
  <c r="G12" i="16"/>
  <c r="F12" i="16"/>
  <c r="K6" i="16"/>
  <c r="J6" i="16"/>
  <c r="I6" i="16"/>
  <c r="G6" i="16"/>
  <c r="F6" i="16"/>
  <c r="J30" i="16" s="1"/>
  <c r="K30" i="16" s="1"/>
  <c r="O5" i="16"/>
  <c r="N5" i="16"/>
  <c r="K5" i="16"/>
  <c r="J5" i="16"/>
  <c r="F5" i="16"/>
  <c r="J28" i="16" s="1"/>
  <c r="K28" i="16" s="1"/>
  <c r="O4" i="16"/>
  <c r="N4" i="16"/>
  <c r="O3" i="16"/>
  <c r="N3" i="16"/>
  <c r="K3" i="16"/>
  <c r="J3" i="16"/>
  <c r="G3" i="16"/>
  <c r="F3" i="16"/>
  <c r="F76" i="15"/>
  <c r="F72" i="15"/>
  <c r="F75" i="15" s="1"/>
  <c r="F71" i="15"/>
  <c r="F70" i="15"/>
  <c r="F69" i="15"/>
  <c r="F68" i="15"/>
  <c r="F67" i="15"/>
  <c r="F66" i="15"/>
  <c r="F61" i="15"/>
  <c r="F57" i="15"/>
  <c r="F60" i="15" s="1"/>
  <c r="F56" i="15"/>
  <c r="F55" i="15"/>
  <c r="F54" i="15"/>
  <c r="F53" i="15"/>
  <c r="F52" i="15"/>
  <c r="F51" i="15"/>
  <c r="C47" i="15"/>
  <c r="B47" i="15"/>
  <c r="E39" i="15"/>
  <c r="E38" i="15"/>
  <c r="D37" i="15"/>
  <c r="D40" i="15" s="1"/>
  <c r="C37" i="15"/>
  <c r="C40" i="15" s="1"/>
  <c r="B37" i="15"/>
  <c r="B40" i="15" s="1"/>
  <c r="E36" i="15"/>
  <c r="E35" i="15"/>
  <c r="E34" i="15"/>
  <c r="E29" i="15"/>
  <c r="E28" i="15"/>
  <c r="D27" i="15"/>
  <c r="D30" i="15" s="1"/>
  <c r="C27" i="15"/>
  <c r="C30" i="15" s="1"/>
  <c r="B27" i="15"/>
  <c r="E26" i="15"/>
  <c r="E25" i="15"/>
  <c r="E24" i="15"/>
  <c r="C17" i="15"/>
  <c r="B17" i="15"/>
  <c r="C9" i="15"/>
  <c r="B9" i="15"/>
  <c r="E27" i="15" l="1"/>
  <c r="B30" i="15"/>
  <c r="E37" i="15"/>
  <c r="C10" i="16"/>
  <c r="J10" i="25"/>
  <c r="L11" i="25"/>
  <c r="L9" i="25"/>
  <c r="L10" i="25" s="1"/>
  <c r="K10" i="25"/>
  <c r="K34" i="22"/>
  <c r="C12" i="16"/>
  <c r="N69" i="25"/>
  <c r="N8" i="25" s="1"/>
  <c r="N66" i="25"/>
  <c r="N68" i="25" s="1"/>
  <c r="F30" i="16"/>
  <c r="D37" i="23"/>
  <c r="D35" i="25"/>
  <c r="F16" i="16"/>
  <c r="G30" i="16"/>
  <c r="H39" i="23"/>
  <c r="F37" i="25"/>
  <c r="B3" i="16"/>
  <c r="F4" i="16"/>
  <c r="J27" i="16" s="1"/>
  <c r="K27" i="16" s="1"/>
  <c r="F23" i="16"/>
  <c r="G4" i="16"/>
  <c r="C9" i="16" s="1"/>
  <c r="G16" i="16"/>
  <c r="C14" i="16"/>
  <c r="B12" i="16"/>
  <c r="C3" i="16"/>
  <c r="B14" i="16"/>
  <c r="G23" i="16"/>
  <c r="E40" i="15"/>
  <c r="E30" i="15"/>
  <c r="F25" i="16" l="1"/>
  <c r="F7" i="16" s="1"/>
  <c r="B10" i="16" s="1"/>
  <c r="G25" i="16"/>
  <c r="G7" i="16" s="1"/>
  <c r="G8" i="16" s="1"/>
  <c r="L34" i="22"/>
  <c r="L111" i="22"/>
  <c r="I39" i="23"/>
  <c r="G37" i="25"/>
  <c r="E35" i="25"/>
  <c r="E37" i="23"/>
  <c r="B9" i="16"/>
  <c r="C16" i="16" l="1"/>
  <c r="B16" i="16"/>
  <c r="J29" i="16"/>
  <c r="K29" i="16" s="1"/>
  <c r="F8" i="16"/>
  <c r="J20" i="16" s="1"/>
  <c r="J22" i="16" s="1"/>
  <c r="F35" i="25"/>
  <c r="H37" i="25"/>
  <c r="J39" i="23"/>
  <c r="F37" i="23"/>
  <c r="K20" i="16"/>
  <c r="K22" i="16" s="1"/>
  <c r="K7" i="16"/>
  <c r="K8" i="16" s="1"/>
  <c r="J7" i="16" l="1"/>
  <c r="J8" i="16" s="1"/>
  <c r="J16" i="16" s="1"/>
  <c r="G37" i="23"/>
  <c r="I37" i="25"/>
  <c r="K39" i="23"/>
  <c r="G35" i="25"/>
  <c r="K36" i="16"/>
  <c r="K37" i="16" s="1"/>
  <c r="K43" i="16" s="1"/>
  <c r="K16" i="16"/>
  <c r="K14" i="16"/>
  <c r="K18" i="16" s="1"/>
  <c r="C8" i="16"/>
  <c r="B8" i="16" l="1"/>
  <c r="J24" i="16" s="1"/>
  <c r="K24" i="16" s="1"/>
  <c r="K26" i="16" s="1"/>
  <c r="K32" i="16" s="1"/>
  <c r="K42" i="16" s="1"/>
  <c r="K45" i="16" s="1"/>
  <c r="J36" i="16"/>
  <c r="J37" i="16" s="1"/>
  <c r="J43" i="16" s="1"/>
  <c r="J14" i="16"/>
  <c r="J18" i="16" s="1"/>
  <c r="J37" i="25"/>
  <c r="H37" i="23"/>
  <c r="L39" i="23"/>
  <c r="H35" i="25"/>
  <c r="J26" i="16" l="1"/>
  <c r="J32" i="16" s="1"/>
  <c r="J42" i="16" s="1"/>
  <c r="J45" i="16"/>
  <c r="N39" i="23"/>
  <c r="I37" i="23"/>
  <c r="K37" i="25"/>
  <c r="I35" i="25"/>
  <c r="AQ29" i="7"/>
  <c r="J35" i="25" l="1"/>
  <c r="J37" i="23"/>
  <c r="L37" i="25"/>
  <c r="H49" i="25" l="1"/>
  <c r="H43" i="28"/>
  <c r="G43" i="28"/>
  <c r="G49" i="25"/>
  <c r="L50" i="25" s="1"/>
  <c r="K52" i="34" s="1"/>
  <c r="F49" i="25"/>
  <c r="K50" i="25" s="1"/>
  <c r="J52" i="34" s="1"/>
  <c r="F43" i="28"/>
  <c r="B28" i="29"/>
  <c r="C47" i="23"/>
  <c r="D47" i="23" s="1"/>
  <c r="E47" i="23" s="1"/>
  <c r="F47" i="23" s="1"/>
  <c r="G47" i="23" s="1"/>
  <c r="H47" i="23" s="1"/>
  <c r="E43" i="28"/>
  <c r="E49" i="25"/>
  <c r="K37" i="23"/>
  <c r="N37" i="25"/>
  <c r="K35" i="25"/>
  <c r="E21" i="1"/>
  <c r="C30" i="39" l="1"/>
  <c r="G14" i="39"/>
  <c r="B44" i="29"/>
  <c r="B137" i="22"/>
  <c r="J50" i="25"/>
  <c r="I52" i="34" s="1"/>
  <c r="E48" i="25"/>
  <c r="N52" i="34"/>
  <c r="N50" i="25"/>
  <c r="L52" i="34" s="1"/>
  <c r="L35" i="25"/>
  <c r="L37" i="23"/>
  <c r="AA25" i="12"/>
  <c r="AA28" i="12" s="1"/>
  <c r="Y27" i="12"/>
  <c r="B13" i="12"/>
  <c r="B11" i="12"/>
  <c r="B10" i="12"/>
  <c r="F60" i="7"/>
  <c r="F89" i="7" s="1"/>
  <c r="G60" i="7"/>
  <c r="G89" i="7" s="1"/>
  <c r="H60" i="7"/>
  <c r="H89" i="7" s="1"/>
  <c r="I60" i="7"/>
  <c r="I89" i="7" s="1"/>
  <c r="J60" i="7"/>
  <c r="J89" i="7" s="1"/>
  <c r="K60" i="7"/>
  <c r="K89" i="7" s="1"/>
  <c r="E60" i="7"/>
  <c r="E89" i="7" s="1"/>
  <c r="C61" i="7"/>
  <c r="D61" i="7"/>
  <c r="E61" i="7"/>
  <c r="F61" i="7"/>
  <c r="G61" i="7"/>
  <c r="H61" i="7"/>
  <c r="I61" i="7"/>
  <c r="J61" i="7"/>
  <c r="K61" i="7"/>
  <c r="L61" i="7"/>
  <c r="M61" i="7"/>
  <c r="N61" i="7"/>
  <c r="O61" i="7"/>
  <c r="P61" i="7"/>
  <c r="Q61" i="7"/>
  <c r="R61" i="7"/>
  <c r="S61" i="7"/>
  <c r="T61" i="7"/>
  <c r="U61" i="7"/>
  <c r="B61" i="7"/>
  <c r="B63" i="7"/>
  <c r="C15" i="7"/>
  <c r="D15" i="7" s="1"/>
  <c r="E15" i="7" s="1"/>
  <c r="F15" i="7" s="1"/>
  <c r="G15" i="7" s="1"/>
  <c r="H15" i="7" s="1"/>
  <c r="I15" i="7" s="1"/>
  <c r="J15" i="7" s="1"/>
  <c r="K15" i="7" s="1"/>
  <c r="L15" i="7" s="1"/>
  <c r="M15" i="7" s="1"/>
  <c r="AW18" i="7" l="1"/>
  <c r="E42" i="34"/>
  <c r="E46" i="34" s="1"/>
  <c r="E192" i="22" s="1"/>
  <c r="E52" i="28"/>
  <c r="E34" i="28" s="1"/>
  <c r="F48" i="25"/>
  <c r="N37" i="23"/>
  <c r="N35" i="25"/>
  <c r="J26" i="12"/>
  <c r="N26" i="12"/>
  <c r="K26" i="12"/>
  <c r="O26" i="12"/>
  <c r="M26" i="12"/>
  <c r="I26" i="12"/>
  <c r="L26" i="12"/>
  <c r="P26" i="12"/>
  <c r="J27" i="12"/>
  <c r="N27" i="12"/>
  <c r="I27" i="12"/>
  <c r="K27" i="12"/>
  <c r="O27" i="12"/>
  <c r="L27" i="12"/>
  <c r="P27" i="12"/>
  <c r="M27" i="12"/>
  <c r="N15" i="7"/>
  <c r="B62" i="7"/>
  <c r="E65" i="6"/>
  <c r="C54" i="6"/>
  <c r="D62" i="6"/>
  <c r="D63" i="6" s="1"/>
  <c r="E62" i="6"/>
  <c r="E63" i="6" s="1"/>
  <c r="G13" i="6"/>
  <c r="P13" i="6"/>
  <c r="J14" i="6"/>
  <c r="T42" i="7"/>
  <c r="S42" i="7"/>
  <c r="J20" i="6"/>
  <c r="J41" i="39" s="1"/>
  <c r="B43" i="25" s="1"/>
  <c r="B45" i="25" l="1"/>
  <c r="B9" i="33"/>
  <c r="C43" i="25"/>
  <c r="AX18" i="7"/>
  <c r="D32" i="13"/>
  <c r="E172" i="22"/>
  <c r="F42" i="34"/>
  <c r="F46" i="34" s="1"/>
  <c r="F192" i="22" s="1"/>
  <c r="F52" i="28"/>
  <c r="F34" i="28" s="1"/>
  <c r="G48" i="25"/>
  <c r="I54" i="6"/>
  <c r="J12" i="39" s="1"/>
  <c r="B20" i="23" s="1"/>
  <c r="B22" i="23" s="1"/>
  <c r="O15" i="7"/>
  <c r="C62" i="7"/>
  <c r="C62" i="6"/>
  <c r="A46" i="7"/>
  <c r="E10" i="1"/>
  <c r="D43" i="25" l="1"/>
  <c r="B34" i="13"/>
  <c r="B148" i="22"/>
  <c r="B9" i="34"/>
  <c r="B9" i="37" s="1"/>
  <c r="B15" i="33"/>
  <c r="B28" i="28"/>
  <c r="C45" i="25"/>
  <c r="AY18" i="7"/>
  <c r="E32" i="13"/>
  <c r="F172" i="22"/>
  <c r="B10" i="31"/>
  <c r="G42" i="34"/>
  <c r="G46" i="34" s="1"/>
  <c r="G192" i="22" s="1"/>
  <c r="G52" i="28"/>
  <c r="G34" i="28" s="1"/>
  <c r="H48" i="25"/>
  <c r="Q40" i="13"/>
  <c r="Q18" i="13"/>
  <c r="P15" i="7"/>
  <c r="D62" i="7"/>
  <c r="H26" i="6"/>
  <c r="J26" i="6" s="1"/>
  <c r="D20" i="5"/>
  <c r="C20" i="5"/>
  <c r="G40" i="7"/>
  <c r="D40" i="7"/>
  <c r="B98" i="25" l="1"/>
  <c r="B28" i="30"/>
  <c r="B204" i="22" s="1"/>
  <c r="B170" i="22"/>
  <c r="H27" i="6"/>
  <c r="H28" i="6" s="1"/>
  <c r="H29" i="6" s="1"/>
  <c r="B15" i="37"/>
  <c r="B217" i="22"/>
  <c r="C34" i="13"/>
  <c r="E43" i="25"/>
  <c r="D45" i="25"/>
  <c r="C28" i="28"/>
  <c r="B182" i="22"/>
  <c r="B15" i="34"/>
  <c r="AZ18" i="7"/>
  <c r="F32" i="13"/>
  <c r="G172" i="22"/>
  <c r="B10" i="28"/>
  <c r="B165" i="22" s="1"/>
  <c r="B94" i="25"/>
  <c r="B54" i="22" s="1"/>
  <c r="B14" i="28"/>
  <c r="B14" i="31"/>
  <c r="H42" i="34"/>
  <c r="H46" i="34" s="1"/>
  <c r="H192" i="22" s="1"/>
  <c r="H52" i="28"/>
  <c r="H34" i="28" s="1"/>
  <c r="C58" i="25"/>
  <c r="C59" i="25" s="1"/>
  <c r="B38" i="13" s="1"/>
  <c r="C60" i="23"/>
  <c r="B12" i="12"/>
  <c r="R18" i="12" s="1"/>
  <c r="Q15" i="7"/>
  <c r="E62" i="7"/>
  <c r="Q39" i="7"/>
  <c r="L39" i="7"/>
  <c r="G39" i="7"/>
  <c r="G41" i="7" s="1"/>
  <c r="N40" i="7"/>
  <c r="I40" i="7"/>
  <c r="C40" i="7"/>
  <c r="P39" i="7"/>
  <c r="K39" i="7"/>
  <c r="E39" i="7"/>
  <c r="R40" i="7"/>
  <c r="M40" i="7"/>
  <c r="O39" i="7"/>
  <c r="I39" i="7"/>
  <c r="D39" i="7"/>
  <c r="D41" i="7" s="1"/>
  <c r="Q40" i="7"/>
  <c r="K40" i="7"/>
  <c r="F40" i="7"/>
  <c r="B39" i="7"/>
  <c r="M39" i="7"/>
  <c r="H39" i="7"/>
  <c r="C39" i="7"/>
  <c r="O40" i="7"/>
  <c r="J40" i="7"/>
  <c r="E40" i="7"/>
  <c r="R39" i="7"/>
  <c r="N39" i="7"/>
  <c r="J39" i="7"/>
  <c r="F39" i="7"/>
  <c r="B40" i="7"/>
  <c r="P40" i="7"/>
  <c r="L40" i="7"/>
  <c r="H40" i="7"/>
  <c r="W7" i="7"/>
  <c r="F13" i="23" s="1"/>
  <c r="V7" i="7"/>
  <c r="E13" i="23" s="1"/>
  <c r="U7" i="7"/>
  <c r="D13" i="23" s="1"/>
  <c r="T7" i="7"/>
  <c r="C13" i="23" s="1"/>
  <c r="AF7" i="7"/>
  <c r="D60" i="7" s="1"/>
  <c r="D89" i="7" s="1"/>
  <c r="AE7" i="7"/>
  <c r="C60" i="7" s="1"/>
  <c r="C89" i="7" s="1"/>
  <c r="AD7" i="7"/>
  <c r="B60" i="7" s="1"/>
  <c r="B89" i="7" s="1"/>
  <c r="AC7" i="7"/>
  <c r="L13" i="23" s="1"/>
  <c r="AB7" i="7"/>
  <c r="K13" i="23" s="1"/>
  <c r="AA7" i="7"/>
  <c r="J13" i="23" s="1"/>
  <c r="Z7" i="7"/>
  <c r="I13" i="23" s="1"/>
  <c r="Y7" i="7"/>
  <c r="X7" i="7"/>
  <c r="G13" i="23" s="1"/>
  <c r="AE16" i="7"/>
  <c r="AE18" i="7" s="1"/>
  <c r="T16" i="7"/>
  <c r="U16" i="7"/>
  <c r="V16" i="7"/>
  <c r="W16" i="7"/>
  <c r="X16" i="7"/>
  <c r="Y16" i="7"/>
  <c r="Z16" i="7"/>
  <c r="AA16" i="7"/>
  <c r="AB16" i="7"/>
  <c r="D16" i="7"/>
  <c r="E16" i="7"/>
  <c r="F16" i="7"/>
  <c r="H16" i="7"/>
  <c r="I16" i="7"/>
  <c r="J16" i="7"/>
  <c r="L16" i="7"/>
  <c r="M16" i="7"/>
  <c r="N16" i="7"/>
  <c r="P16" i="7"/>
  <c r="Q16" i="7"/>
  <c r="R16" i="7"/>
  <c r="B16" i="7"/>
  <c r="B10" i="7"/>
  <c r="B13" i="7" s="1"/>
  <c r="B9" i="7"/>
  <c r="C9" i="7" s="1"/>
  <c r="D9" i="7" s="1"/>
  <c r="E9" i="7" s="1"/>
  <c r="F9" i="7" s="1"/>
  <c r="J28" i="6" l="1"/>
  <c r="J27" i="6"/>
  <c r="B15" i="28"/>
  <c r="T10" i="7"/>
  <c r="U10" i="7"/>
  <c r="B23" i="28"/>
  <c r="B13" i="28"/>
  <c r="C170" i="22"/>
  <c r="C44" i="28"/>
  <c r="C45" i="28" s="1"/>
  <c r="C9" i="34" s="1"/>
  <c r="C98" i="25"/>
  <c r="C116" i="22" s="1"/>
  <c r="B31" i="13"/>
  <c r="Q60" i="7"/>
  <c r="Q89" i="7" s="1"/>
  <c r="H13" i="23"/>
  <c r="E45" i="25"/>
  <c r="D28" i="28"/>
  <c r="B63" i="22"/>
  <c r="B116" i="22"/>
  <c r="F43" i="25"/>
  <c r="D34" i="13"/>
  <c r="Y18" i="7"/>
  <c r="Y45" i="7" s="1"/>
  <c r="AR18" i="7"/>
  <c r="AB18" i="7"/>
  <c r="AB45" i="7" s="1"/>
  <c r="AU18" i="7"/>
  <c r="Z18" i="7"/>
  <c r="Z45" i="7" s="1"/>
  <c r="AS18" i="7"/>
  <c r="AA18" i="7"/>
  <c r="AA45" i="7" s="1"/>
  <c r="AT18" i="7"/>
  <c r="BA18" i="7"/>
  <c r="X18" i="7"/>
  <c r="X45" i="7" s="1"/>
  <c r="AQ18" i="7"/>
  <c r="W18" i="7"/>
  <c r="W45" i="7" s="1"/>
  <c r="AP18" i="7"/>
  <c r="V18" i="7"/>
  <c r="V45" i="7" s="1"/>
  <c r="AO18" i="7"/>
  <c r="U18" i="7"/>
  <c r="U45" i="7" s="1"/>
  <c r="AN18" i="7"/>
  <c r="T18" i="7"/>
  <c r="T45" i="7" s="1"/>
  <c r="AM18" i="7"/>
  <c r="G32" i="13"/>
  <c r="H172" i="22"/>
  <c r="R12" i="12"/>
  <c r="R16" i="12"/>
  <c r="R20" i="12"/>
  <c r="R13" i="12"/>
  <c r="R17" i="12"/>
  <c r="R21" i="12"/>
  <c r="R14" i="12"/>
  <c r="R22" i="12"/>
  <c r="R11" i="12"/>
  <c r="R15" i="12"/>
  <c r="R19" i="12"/>
  <c r="R23" i="12"/>
  <c r="B21" i="28"/>
  <c r="B48" i="28"/>
  <c r="B18" i="34" s="1"/>
  <c r="B185" i="22" s="1"/>
  <c r="I16" i="23"/>
  <c r="I21" i="25" s="1"/>
  <c r="B50" i="28"/>
  <c r="B19" i="34" s="1"/>
  <c r="B19" i="37" s="1"/>
  <c r="B222" i="22" s="1"/>
  <c r="B95" i="25"/>
  <c r="B55" i="22" s="1"/>
  <c r="B24" i="31"/>
  <c r="B14" i="30"/>
  <c r="D58" i="25"/>
  <c r="E58" i="25" s="1"/>
  <c r="D60" i="23"/>
  <c r="C61" i="23"/>
  <c r="C79" i="25"/>
  <c r="C41" i="7"/>
  <c r="J29" i="6"/>
  <c r="H30" i="6"/>
  <c r="J30" i="6" s="1"/>
  <c r="U60" i="7"/>
  <c r="R60" i="7"/>
  <c r="R89" i="7" s="1"/>
  <c r="M60" i="7"/>
  <c r="M89" i="7" s="1"/>
  <c r="P60" i="7"/>
  <c r="P89" i="7" s="1"/>
  <c r="T60" i="7"/>
  <c r="O60" i="7"/>
  <c r="O89" i="7" s="1"/>
  <c r="L60" i="7"/>
  <c r="L89" i="7" s="1"/>
  <c r="S60" i="7"/>
  <c r="N60" i="7"/>
  <c r="N89" i="7" s="1"/>
  <c r="R15" i="7"/>
  <c r="F62" i="7"/>
  <c r="I41" i="7"/>
  <c r="F41" i="7"/>
  <c r="M41" i="7"/>
  <c r="R18" i="7"/>
  <c r="R45" i="7" s="1"/>
  <c r="R38" i="7"/>
  <c r="N18" i="7"/>
  <c r="N45" i="7" s="1"/>
  <c r="N38" i="7"/>
  <c r="J18" i="7"/>
  <c r="J45" i="7" s="1"/>
  <c r="J38" i="7"/>
  <c r="F18" i="7"/>
  <c r="F45" i="7" s="1"/>
  <c r="F38" i="7"/>
  <c r="Q18" i="7"/>
  <c r="Q45" i="7" s="1"/>
  <c r="Q38" i="7"/>
  <c r="M18" i="7"/>
  <c r="M45" i="7" s="1"/>
  <c r="M38" i="7"/>
  <c r="I18" i="7"/>
  <c r="I45" i="7" s="1"/>
  <c r="I38" i="7"/>
  <c r="E18" i="7"/>
  <c r="E45" i="7" s="1"/>
  <c r="E38" i="7"/>
  <c r="B17" i="7"/>
  <c r="B19" i="7" s="1"/>
  <c r="B18" i="7"/>
  <c r="B45" i="7" s="1"/>
  <c r="B38" i="7"/>
  <c r="P18" i="7"/>
  <c r="P45" i="7" s="1"/>
  <c r="P38" i="7"/>
  <c r="L18" i="7"/>
  <c r="L45" i="7" s="1"/>
  <c r="L38" i="7"/>
  <c r="H18" i="7"/>
  <c r="H45" i="7" s="1"/>
  <c r="H38" i="7"/>
  <c r="D18" i="7"/>
  <c r="D45" i="7" s="1"/>
  <c r="D38" i="7"/>
  <c r="G9" i="7"/>
  <c r="F10" i="7"/>
  <c r="F13" i="7" s="1"/>
  <c r="Z13" i="7" s="1"/>
  <c r="J41" i="7"/>
  <c r="E41" i="7"/>
  <c r="H41" i="7"/>
  <c r="S16" i="7"/>
  <c r="S18" i="7" s="1"/>
  <c r="S45" i="7" s="1"/>
  <c r="O16" i="7"/>
  <c r="K16" i="7"/>
  <c r="G16" i="7"/>
  <c r="C16" i="7"/>
  <c r="J16" i="23"/>
  <c r="Z10" i="7"/>
  <c r="AD16" i="7"/>
  <c r="AD18" i="7" s="1"/>
  <c r="W10" i="7"/>
  <c r="E10" i="7"/>
  <c r="E13" i="7" s="1"/>
  <c r="AC16" i="7"/>
  <c r="Q41" i="7"/>
  <c r="X10" i="7"/>
  <c r="Y10" i="7"/>
  <c r="L41" i="7"/>
  <c r="V10" i="7"/>
  <c r="C10" i="7"/>
  <c r="C13" i="7" s="1"/>
  <c r="D10" i="7"/>
  <c r="D13" i="7" s="1"/>
  <c r="AF16" i="7"/>
  <c r="AF18" i="7" s="1"/>
  <c r="O41" i="7"/>
  <c r="B41" i="7"/>
  <c r="R41" i="7"/>
  <c r="P41" i="7"/>
  <c r="N41" i="7"/>
  <c r="K41" i="7"/>
  <c r="C17" i="6"/>
  <c r="T13" i="7" l="1"/>
  <c r="B186" i="22"/>
  <c r="J21" i="25"/>
  <c r="J41" i="25" s="1"/>
  <c r="D170" i="22"/>
  <c r="D44" i="28"/>
  <c r="D45" i="28" s="1"/>
  <c r="D9" i="34" s="1"/>
  <c r="D98" i="25"/>
  <c r="D116" i="22" s="1"/>
  <c r="C31" i="13"/>
  <c r="C15" i="34"/>
  <c r="C182" i="22"/>
  <c r="E34" i="13"/>
  <c r="G43" i="25"/>
  <c r="F45" i="25"/>
  <c r="E28" i="28"/>
  <c r="B46" i="7"/>
  <c r="B4" i="22"/>
  <c r="AC18" i="7"/>
  <c r="AC45" i="7" s="1"/>
  <c r="AV18" i="7"/>
  <c r="BB18" i="7"/>
  <c r="I41" i="25"/>
  <c r="J15" i="23"/>
  <c r="K15" i="23" s="1"/>
  <c r="I47" i="23"/>
  <c r="J47" i="23" s="1"/>
  <c r="AA10" i="7"/>
  <c r="D79" i="25"/>
  <c r="C13" i="25"/>
  <c r="C74" i="25"/>
  <c r="C77" i="25" s="1"/>
  <c r="D59" i="25"/>
  <c r="C38" i="13" s="1"/>
  <c r="F58" i="25"/>
  <c r="E59" i="25"/>
  <c r="E60" i="23"/>
  <c r="D61" i="23"/>
  <c r="S15" i="7"/>
  <c r="G62" i="7"/>
  <c r="S41" i="7"/>
  <c r="F17" i="7"/>
  <c r="F19" i="7" s="1"/>
  <c r="O18" i="7"/>
  <c r="O45" i="7" s="1"/>
  <c r="O38" i="7"/>
  <c r="C18" i="7"/>
  <c r="C45" i="7" s="1"/>
  <c r="C38" i="7"/>
  <c r="K18" i="7"/>
  <c r="K45" i="7" s="1"/>
  <c r="K38" i="7"/>
  <c r="G18" i="7"/>
  <c r="G45" i="7" s="1"/>
  <c r="G38" i="7"/>
  <c r="H9" i="7"/>
  <c r="G10" i="7"/>
  <c r="G13" i="7" s="1"/>
  <c r="X13" i="7"/>
  <c r="V13" i="7"/>
  <c r="D17" i="7"/>
  <c r="W13" i="7"/>
  <c r="C17" i="7"/>
  <c r="U13" i="7"/>
  <c r="E17" i="7"/>
  <c r="Y13" i="7"/>
  <c r="K16" i="23"/>
  <c r="Z17" i="7" l="1"/>
  <c r="AS19" i="7" s="1"/>
  <c r="J43" i="28"/>
  <c r="J49" i="25"/>
  <c r="K21" i="25"/>
  <c r="K41" i="25" s="1"/>
  <c r="F46" i="7"/>
  <c r="F4" i="22"/>
  <c r="E98" i="25"/>
  <c r="E116" i="22" s="1"/>
  <c r="E170" i="22"/>
  <c r="D31" i="13"/>
  <c r="E44" i="28"/>
  <c r="E45" i="28" s="1"/>
  <c r="E9" i="34" s="1"/>
  <c r="D15" i="34"/>
  <c r="D182" i="22"/>
  <c r="F28" i="28"/>
  <c r="G45" i="25"/>
  <c r="F34" i="13"/>
  <c r="H43" i="25"/>
  <c r="G34" i="13" s="1"/>
  <c r="BC18" i="7"/>
  <c r="I43" i="28"/>
  <c r="I49" i="25"/>
  <c r="I48" i="25" s="1"/>
  <c r="D38" i="13"/>
  <c r="L15" i="23"/>
  <c r="K47" i="23"/>
  <c r="C35" i="22"/>
  <c r="C112" i="22"/>
  <c r="D74" i="25"/>
  <c r="D77" i="25" s="1"/>
  <c r="E79" i="25"/>
  <c r="D13" i="25"/>
  <c r="C25" i="25"/>
  <c r="G58" i="25"/>
  <c r="F59" i="25"/>
  <c r="F60" i="23"/>
  <c r="E61" i="23"/>
  <c r="N58" i="22"/>
  <c r="T17" i="7"/>
  <c r="AM19" i="7" s="1"/>
  <c r="T15" i="7"/>
  <c r="H62" i="7"/>
  <c r="S43" i="7"/>
  <c r="AA13" i="7"/>
  <c r="G17" i="7"/>
  <c r="I9" i="7"/>
  <c r="H10" i="7"/>
  <c r="H13" i="7" s="1"/>
  <c r="Y17" i="7"/>
  <c r="AR19" i="7" s="1"/>
  <c r="E19" i="7"/>
  <c r="U17" i="7"/>
  <c r="AN19" i="7" s="1"/>
  <c r="D19" i="7"/>
  <c r="X17" i="7"/>
  <c r="AQ19" i="7" s="1"/>
  <c r="V17" i="7"/>
  <c r="AO19" i="7" s="1"/>
  <c r="L16" i="23"/>
  <c r="L21" i="25" s="1"/>
  <c r="AB10" i="7"/>
  <c r="W17" i="7"/>
  <c r="AP19" i="7" s="1"/>
  <c r="C19" i="7"/>
  <c r="K43" i="28" l="1"/>
  <c r="K49" i="25"/>
  <c r="I43" i="25"/>
  <c r="J43" i="25" s="1"/>
  <c r="C46" i="7"/>
  <c r="C4" i="22"/>
  <c r="E46" i="7"/>
  <c r="E4" i="22"/>
  <c r="H45" i="25"/>
  <c r="G28" i="28"/>
  <c r="E15" i="34"/>
  <c r="E182" i="22"/>
  <c r="D46" i="7"/>
  <c r="D4" i="22"/>
  <c r="F44" i="28"/>
  <c r="F45" i="28" s="1"/>
  <c r="F9" i="34" s="1"/>
  <c r="F98" i="25"/>
  <c r="F116" i="22" s="1"/>
  <c r="E31" i="13"/>
  <c r="F170" i="22"/>
  <c r="BD18" i="7"/>
  <c r="H34" i="13"/>
  <c r="J48" i="25"/>
  <c r="I52" i="28"/>
  <c r="I34" i="28" s="1"/>
  <c r="I42" i="34"/>
  <c r="I46" i="34" s="1"/>
  <c r="I192" i="22" s="1"/>
  <c r="E38" i="13"/>
  <c r="N15" i="23"/>
  <c r="N16" i="23"/>
  <c r="L41" i="25"/>
  <c r="D81" i="22" s="1"/>
  <c r="L47" i="23"/>
  <c r="F79" i="25"/>
  <c r="E74" i="25"/>
  <c r="E77" i="25" s="1"/>
  <c r="E13" i="25"/>
  <c r="D35" i="22"/>
  <c r="D112" i="22"/>
  <c r="H58" i="25"/>
  <c r="G59" i="25"/>
  <c r="G60" i="23"/>
  <c r="F61" i="23"/>
  <c r="U15" i="7"/>
  <c r="I62" i="7"/>
  <c r="T19" i="7"/>
  <c r="C14" i="23" s="1"/>
  <c r="AB13" i="7"/>
  <c r="H17" i="7"/>
  <c r="J9" i="7"/>
  <c r="I10" i="7"/>
  <c r="I13" i="7" s="1"/>
  <c r="AA17" i="7"/>
  <c r="AT19" i="7" s="1"/>
  <c r="G19" i="7"/>
  <c r="AC10" i="7"/>
  <c r="N21" i="25" l="1"/>
  <c r="N41" i="25" s="1"/>
  <c r="G170" i="22"/>
  <c r="F31" i="13"/>
  <c r="G98" i="25"/>
  <c r="G44" i="28"/>
  <c r="G45" i="28" s="1"/>
  <c r="G9" i="34" s="1"/>
  <c r="G46" i="7"/>
  <c r="G4" i="22"/>
  <c r="F15" i="34"/>
  <c r="F182" i="22"/>
  <c r="I45" i="25"/>
  <c r="H28" i="28"/>
  <c r="BE18" i="7"/>
  <c r="I172" i="22"/>
  <c r="H32" i="13"/>
  <c r="I34" i="13"/>
  <c r="K43" i="25"/>
  <c r="L43" i="28"/>
  <c r="L49" i="25"/>
  <c r="N49" i="25" s="1"/>
  <c r="J42" i="34"/>
  <c r="J46" i="34" s="1"/>
  <c r="J192" i="22" s="1"/>
  <c r="K48" i="25"/>
  <c r="J52" i="28"/>
  <c r="J34" i="28" s="1"/>
  <c r="F38" i="13"/>
  <c r="N47" i="23"/>
  <c r="I64" i="7"/>
  <c r="BD19" i="7" s="1"/>
  <c r="C18" i="23"/>
  <c r="T4" i="22" s="1"/>
  <c r="E35" i="22"/>
  <c r="E112" i="22"/>
  <c r="G79" i="25"/>
  <c r="F13" i="25"/>
  <c r="F74" i="25"/>
  <c r="F77" i="25" s="1"/>
  <c r="I58" i="25"/>
  <c r="H59" i="25"/>
  <c r="H60" i="23"/>
  <c r="G61" i="23"/>
  <c r="AC13" i="7"/>
  <c r="I17" i="7"/>
  <c r="V15" i="7"/>
  <c r="J62" i="7"/>
  <c r="U19" i="7"/>
  <c r="D14" i="23" s="1"/>
  <c r="AB17" i="7"/>
  <c r="AU19" i="7" s="1"/>
  <c r="H19" i="7"/>
  <c r="K9" i="7"/>
  <c r="J10" i="7"/>
  <c r="J13" i="7" s="1"/>
  <c r="J17" i="7" s="1"/>
  <c r="AD10" i="7"/>
  <c r="G15" i="34" l="1"/>
  <c r="G182" i="22"/>
  <c r="G31" i="13"/>
  <c r="H98" i="25"/>
  <c r="H116" i="22" s="1"/>
  <c r="H44" i="28"/>
  <c r="H45" i="28" s="1"/>
  <c r="H9" i="34" s="1"/>
  <c r="H170" i="22"/>
  <c r="C63" i="22"/>
  <c r="G116" i="22"/>
  <c r="H46" i="7"/>
  <c r="H4" i="22"/>
  <c r="J45" i="25"/>
  <c r="I28" i="28"/>
  <c r="BF18" i="7"/>
  <c r="J172" i="22"/>
  <c r="I32" i="13"/>
  <c r="C15" i="25"/>
  <c r="T46" i="7"/>
  <c r="K42" i="34"/>
  <c r="K46" i="34" s="1"/>
  <c r="K192" i="22" s="1"/>
  <c r="K52" i="28"/>
  <c r="K34" i="28" s="1"/>
  <c r="L48" i="25"/>
  <c r="L43" i="25"/>
  <c r="J34" i="13"/>
  <c r="G38" i="13"/>
  <c r="B101" i="23"/>
  <c r="C101" i="22"/>
  <c r="J64" i="7"/>
  <c r="BE19" i="7" s="1"/>
  <c r="D18" i="23"/>
  <c r="U4" i="22" s="1"/>
  <c r="F35" i="22"/>
  <c r="F112" i="22"/>
  <c r="G74" i="25"/>
  <c r="G77" i="25" s="1"/>
  <c r="H79" i="25"/>
  <c r="G13" i="25"/>
  <c r="J58" i="25"/>
  <c r="I59" i="25"/>
  <c r="I60" i="23"/>
  <c r="H61" i="23"/>
  <c r="W15" i="7"/>
  <c r="K62" i="7"/>
  <c r="V19" i="7"/>
  <c r="E14" i="23" s="1"/>
  <c r="L9" i="7"/>
  <c r="K10" i="7"/>
  <c r="K13" i="7" s="1"/>
  <c r="K17" i="7" s="1"/>
  <c r="AC17" i="7"/>
  <c r="AV19" i="7" s="1"/>
  <c r="I19" i="7"/>
  <c r="AD13" i="7"/>
  <c r="AE10" i="7"/>
  <c r="I46" i="7" l="1"/>
  <c r="I4" i="22"/>
  <c r="K45" i="25"/>
  <c r="J28" i="28"/>
  <c r="I170" i="22"/>
  <c r="I44" i="28"/>
  <c r="I45" i="28" s="1"/>
  <c r="I9" i="34" s="1"/>
  <c r="H31" i="13"/>
  <c r="I98" i="25"/>
  <c r="I116" i="22" s="1"/>
  <c r="H15" i="34"/>
  <c r="H182" i="22"/>
  <c r="BG18" i="7"/>
  <c r="D15" i="25"/>
  <c r="U46" i="7"/>
  <c r="J32" i="13"/>
  <c r="K172" i="22"/>
  <c r="K34" i="13"/>
  <c r="N48" i="25"/>
  <c r="L42" i="34"/>
  <c r="L46" i="34" s="1"/>
  <c r="L192" i="22" s="1"/>
  <c r="L52" i="28"/>
  <c r="L34" i="28" s="1"/>
  <c r="H38" i="13"/>
  <c r="B105" i="23"/>
  <c r="AF10" i="7"/>
  <c r="E12" i="1"/>
  <c r="D101" i="22"/>
  <c r="C101" i="23"/>
  <c r="K64" i="7"/>
  <c r="BF19" i="7" s="1"/>
  <c r="E18" i="23"/>
  <c r="V4" i="22" s="1"/>
  <c r="B102" i="23"/>
  <c r="G35" i="22"/>
  <c r="G112" i="22"/>
  <c r="H74" i="25"/>
  <c r="H77" i="25" s="1"/>
  <c r="I79" i="25"/>
  <c r="H13" i="25"/>
  <c r="K58" i="25"/>
  <c r="J59" i="25"/>
  <c r="J60" i="23"/>
  <c r="I61" i="23"/>
  <c r="X15" i="7"/>
  <c r="L62" i="7"/>
  <c r="W19" i="7"/>
  <c r="F14" i="23" s="1"/>
  <c r="AD17" i="7"/>
  <c r="J19" i="7"/>
  <c r="AE13" i="7"/>
  <c r="M9" i="7"/>
  <c r="L10" i="7"/>
  <c r="L13" i="7" s="1"/>
  <c r="L45" i="25" l="1"/>
  <c r="K28" i="28"/>
  <c r="I15" i="34"/>
  <c r="I182" i="22"/>
  <c r="J170" i="22"/>
  <c r="J98" i="25"/>
  <c r="J116" i="22" s="1"/>
  <c r="I31" i="13"/>
  <c r="J44" i="28"/>
  <c r="J45" i="28" s="1"/>
  <c r="J9" i="34" s="1"/>
  <c r="J46" i="7"/>
  <c r="J4" i="22"/>
  <c r="BH18" i="7"/>
  <c r="E15" i="25"/>
  <c r="V46" i="7"/>
  <c r="N42" i="34"/>
  <c r="N46" i="34" s="1"/>
  <c r="N192" i="22" s="1"/>
  <c r="N52" i="28"/>
  <c r="N34" i="28" s="1"/>
  <c r="K32" i="13"/>
  <c r="L172" i="22"/>
  <c r="I38" i="13"/>
  <c r="B104" i="23"/>
  <c r="B103" i="23"/>
  <c r="C105" i="23"/>
  <c r="L64" i="7"/>
  <c r="BG19" i="7" s="1"/>
  <c r="F18" i="23"/>
  <c r="W4" i="22" s="1"/>
  <c r="E101" i="22"/>
  <c r="D101" i="23"/>
  <c r="C102" i="23"/>
  <c r="I13" i="25"/>
  <c r="I74" i="25"/>
  <c r="I77" i="25" s="1"/>
  <c r="J79" i="25"/>
  <c r="H35" i="22"/>
  <c r="H112" i="22"/>
  <c r="L58" i="25"/>
  <c r="K59" i="25"/>
  <c r="K60" i="23"/>
  <c r="J61" i="23"/>
  <c r="Y15" i="7"/>
  <c r="M62" i="7"/>
  <c r="X19" i="7"/>
  <c r="G14" i="23" s="1"/>
  <c r="B64" i="7"/>
  <c r="AW19" i="7" s="1"/>
  <c r="AE17" i="7"/>
  <c r="K19" i="7"/>
  <c r="N9" i="7"/>
  <c r="M10" i="7"/>
  <c r="M13" i="7" s="1"/>
  <c r="M17" i="7" s="1"/>
  <c r="M19" i="7" s="1"/>
  <c r="L17" i="7"/>
  <c r="AF13" i="7"/>
  <c r="J182" i="22" l="1"/>
  <c r="J15" i="34"/>
  <c r="K46" i="7"/>
  <c r="K4" i="22"/>
  <c r="K170" i="22"/>
  <c r="K98" i="25"/>
  <c r="K116" i="22" s="1"/>
  <c r="J31" i="13"/>
  <c r="K44" i="28"/>
  <c r="K45" i="28" s="1"/>
  <c r="K9" i="34" s="1"/>
  <c r="M46" i="7"/>
  <c r="M4" i="22"/>
  <c r="N45" i="25"/>
  <c r="L28" i="28"/>
  <c r="BI18" i="7"/>
  <c r="J38" i="13"/>
  <c r="F15" i="25"/>
  <c r="W46" i="7"/>
  <c r="M32" i="13"/>
  <c r="N172" i="22"/>
  <c r="C103" i="23"/>
  <c r="C104" i="23"/>
  <c r="D105" i="23"/>
  <c r="E101" i="23"/>
  <c r="F101" i="22"/>
  <c r="M64" i="7"/>
  <c r="BH19" i="7" s="1"/>
  <c r="G18" i="23"/>
  <c r="X4" i="22" s="1"/>
  <c r="B106" i="23"/>
  <c r="B108" i="23" s="1"/>
  <c r="D102" i="23"/>
  <c r="K79" i="25"/>
  <c r="J74" i="25"/>
  <c r="J77" i="25" s="1"/>
  <c r="J13" i="25"/>
  <c r="I35" i="22"/>
  <c r="I112" i="22"/>
  <c r="N58" i="25"/>
  <c r="N59" i="25" s="1"/>
  <c r="L59" i="25"/>
  <c r="L60" i="23"/>
  <c r="K61" i="23"/>
  <c r="C64" i="7"/>
  <c r="AX19" i="7" s="1"/>
  <c r="Z15" i="7"/>
  <c r="N62" i="7"/>
  <c r="Y19" i="7"/>
  <c r="H14" i="23" s="1"/>
  <c r="O9" i="7"/>
  <c r="N10" i="7"/>
  <c r="N13" i="7" s="1"/>
  <c r="N17" i="7" s="1"/>
  <c r="N19" i="7" s="1"/>
  <c r="AF17" i="7"/>
  <c r="L19" i="7"/>
  <c r="L46" i="7" l="1"/>
  <c r="L4" i="22"/>
  <c r="L170" i="22"/>
  <c r="L44" i="28"/>
  <c r="L45" i="28" s="1"/>
  <c r="L9" i="34" s="1"/>
  <c r="K31" i="13"/>
  <c r="L98" i="25"/>
  <c r="K15" i="34"/>
  <c r="K182" i="22"/>
  <c r="N46" i="7"/>
  <c r="N4" i="22"/>
  <c r="BJ18" i="7"/>
  <c r="K38" i="13"/>
  <c r="G15" i="25"/>
  <c r="X46" i="7"/>
  <c r="D103" i="23"/>
  <c r="D104" i="23"/>
  <c r="E105" i="23"/>
  <c r="G101" i="22"/>
  <c r="F101" i="23"/>
  <c r="E102" i="23"/>
  <c r="N64" i="7"/>
  <c r="BI19" i="7" s="1"/>
  <c r="H18" i="23"/>
  <c r="Y4" i="22" s="1"/>
  <c r="C20" i="23"/>
  <c r="C22" i="23" s="1"/>
  <c r="C106" i="23"/>
  <c r="C108" i="23" s="1"/>
  <c r="J35" i="22"/>
  <c r="J112" i="22"/>
  <c r="K13" i="25"/>
  <c r="K74" i="25"/>
  <c r="K77" i="25" s="1"/>
  <c r="L79" i="25"/>
  <c r="N60" i="23"/>
  <c r="N61" i="23" s="1"/>
  <c r="L61" i="23"/>
  <c r="D64" i="7"/>
  <c r="AY19" i="7" s="1"/>
  <c r="AA15" i="7"/>
  <c r="O62" i="7"/>
  <c r="Z19" i="7"/>
  <c r="I14" i="23" s="1"/>
  <c r="P9" i="7"/>
  <c r="O10" i="7"/>
  <c r="O13" i="7" s="1"/>
  <c r="L15" i="34" l="1"/>
  <c r="L182" i="22"/>
  <c r="D63" i="22"/>
  <c r="L116" i="22"/>
  <c r="H15" i="25"/>
  <c r="Y46" i="7"/>
  <c r="E104" i="23"/>
  <c r="E103" i="23"/>
  <c r="F105" i="23"/>
  <c r="D106" i="23"/>
  <c r="D108" i="23" s="1"/>
  <c r="O64" i="7"/>
  <c r="BJ19" i="7" s="1"/>
  <c r="I18" i="23"/>
  <c r="Z4" i="22" s="1"/>
  <c r="F102" i="23"/>
  <c r="H101" i="22"/>
  <c r="G101" i="23"/>
  <c r="K35" i="22"/>
  <c r="K112" i="22"/>
  <c r="L13" i="25"/>
  <c r="L74" i="25"/>
  <c r="L77" i="25" s="1"/>
  <c r="N79" i="25"/>
  <c r="AB15" i="7"/>
  <c r="P62" i="7"/>
  <c r="AA19" i="7"/>
  <c r="J14" i="23" s="1"/>
  <c r="Q9" i="7"/>
  <c r="P10" i="7"/>
  <c r="P13" i="7" s="1"/>
  <c r="P17" i="7" s="1"/>
  <c r="P19" i="7" s="1"/>
  <c r="P4" i="22" s="1"/>
  <c r="O17" i="7"/>
  <c r="O19" i="7" s="1"/>
  <c r="O46" i="7" l="1"/>
  <c r="O4" i="22"/>
  <c r="I15" i="25"/>
  <c r="Z46" i="7"/>
  <c r="F104" i="23"/>
  <c r="F103" i="23"/>
  <c r="G105" i="23"/>
  <c r="P64" i="7"/>
  <c r="J18" i="23"/>
  <c r="AA4" i="22" s="1"/>
  <c r="G102" i="23"/>
  <c r="H101" i="23"/>
  <c r="I101" i="22"/>
  <c r="E106" i="23"/>
  <c r="E108" i="23" s="1"/>
  <c r="L35" i="22"/>
  <c r="L112" i="22"/>
  <c r="N74" i="25"/>
  <c r="N77" i="25" s="1"/>
  <c r="N13" i="25"/>
  <c r="P46" i="7"/>
  <c r="E64" i="7"/>
  <c r="AZ19" i="7" s="1"/>
  <c r="AC15" i="7"/>
  <c r="Q62" i="7"/>
  <c r="AB19" i="7"/>
  <c r="K14" i="23" s="1"/>
  <c r="R9" i="7"/>
  <c r="Q10" i="7"/>
  <c r="Q13" i="7" s="1"/>
  <c r="Q17" i="7" s="1"/>
  <c r="Q19" i="7" s="1"/>
  <c r="Q4" i="22" s="1"/>
  <c r="J15" i="25" l="1"/>
  <c r="AA46" i="7"/>
  <c r="G103" i="23"/>
  <c r="G104" i="23"/>
  <c r="H105" i="23"/>
  <c r="F106" i="23"/>
  <c r="F108" i="23" s="1"/>
  <c r="Q64" i="7"/>
  <c r="K18" i="23"/>
  <c r="AB4" i="22" s="1"/>
  <c r="H102" i="23"/>
  <c r="J101" i="22"/>
  <c r="I101" i="23"/>
  <c r="AD15" i="7"/>
  <c r="R62" i="7"/>
  <c r="AC19" i="7"/>
  <c r="L14" i="23" s="1"/>
  <c r="Q46" i="7"/>
  <c r="F64" i="7"/>
  <c r="BA19" i="7" s="1"/>
  <c r="S9" i="7"/>
  <c r="R10" i="7"/>
  <c r="R13" i="7" s="1"/>
  <c r="K15" i="25" l="1"/>
  <c r="AB46" i="7"/>
  <c r="I105" i="23"/>
  <c r="H103" i="23"/>
  <c r="H104" i="23"/>
  <c r="K101" i="22"/>
  <c r="J101" i="23"/>
  <c r="I102" i="23"/>
  <c r="G106" i="23"/>
  <c r="G108" i="23" s="1"/>
  <c r="R64" i="7"/>
  <c r="L18" i="23"/>
  <c r="AC4" i="22" s="1"/>
  <c r="R17" i="7"/>
  <c r="R19" i="7" s="1"/>
  <c r="R4" i="22" s="1"/>
  <c r="AE15" i="7"/>
  <c r="B65" i="7"/>
  <c r="S62" i="7"/>
  <c r="AD19" i="7"/>
  <c r="S64" i="7" s="1"/>
  <c r="T9" i="7"/>
  <c r="U9" i="7" s="1"/>
  <c r="L15" i="25" l="1"/>
  <c r="AC46" i="7"/>
  <c r="I103" i="23"/>
  <c r="I104" i="23"/>
  <c r="J105" i="23"/>
  <c r="H106" i="23"/>
  <c r="H108" i="23" s="1"/>
  <c r="J102" i="23"/>
  <c r="K101" i="23"/>
  <c r="L101" i="22"/>
  <c r="E15" i="1"/>
  <c r="G64" i="7"/>
  <c r="BB19" i="7" s="1"/>
  <c r="R46" i="7"/>
  <c r="C65" i="7"/>
  <c r="B66" i="7"/>
  <c r="AF15" i="7"/>
  <c r="T62" i="7"/>
  <c r="AE19" i="7"/>
  <c r="T64" i="7" s="1"/>
  <c r="V9" i="7"/>
  <c r="J104" i="23" l="1"/>
  <c r="J103" i="23"/>
  <c r="K105" i="23"/>
  <c r="I106" i="23"/>
  <c r="I108" i="23" s="1"/>
  <c r="K102" i="23"/>
  <c r="D65" i="7"/>
  <c r="C66" i="7"/>
  <c r="U62" i="7"/>
  <c r="AF19" i="7"/>
  <c r="U64" i="7" s="1"/>
  <c r="W9" i="7"/>
  <c r="K103" i="23" l="1"/>
  <c r="K104" i="23"/>
  <c r="J106" i="23"/>
  <c r="C17" i="25"/>
  <c r="C18" i="25"/>
  <c r="C10" i="31" s="1"/>
  <c r="E65" i="7"/>
  <c r="D66" i="7"/>
  <c r="X9" i="7"/>
  <c r="K20" i="23" l="1"/>
  <c r="K22" i="23" s="1"/>
  <c r="J108" i="23"/>
  <c r="K106" i="23"/>
  <c r="K108" i="23" s="1"/>
  <c r="C20" i="25"/>
  <c r="C14" i="28"/>
  <c r="C95" i="25" s="1"/>
  <c r="N55" i="22"/>
  <c r="C14" i="31"/>
  <c r="F65" i="7"/>
  <c r="E66" i="7"/>
  <c r="Y9" i="7"/>
  <c r="C14" i="30" l="1"/>
  <c r="C24" i="31"/>
  <c r="D20" i="23"/>
  <c r="G65" i="7"/>
  <c r="F66" i="7"/>
  <c r="Z9" i="7"/>
  <c r="D22" i="23" l="1"/>
  <c r="H65" i="7"/>
  <c r="G66" i="7"/>
  <c r="AA9" i="7"/>
  <c r="D17" i="25" l="1"/>
  <c r="D18" i="25"/>
  <c r="D10" i="31" s="1"/>
  <c r="F20" i="23"/>
  <c r="E20" i="23"/>
  <c r="I65" i="7"/>
  <c r="AB9" i="7"/>
  <c r="D20" i="25" l="1"/>
  <c r="D14" i="28"/>
  <c r="D95" i="25" s="1"/>
  <c r="D14" i="31"/>
  <c r="F22" i="23"/>
  <c r="E22" i="23"/>
  <c r="J65" i="7"/>
  <c r="I66" i="7"/>
  <c r="AC9" i="7"/>
  <c r="E17" i="25" l="1"/>
  <c r="E18" i="25"/>
  <c r="E10" i="31" s="1"/>
  <c r="D14" i="30"/>
  <c r="D24" i="31"/>
  <c r="F17" i="25"/>
  <c r="F18" i="25"/>
  <c r="F10" i="31" s="1"/>
  <c r="G20" i="23"/>
  <c r="H20" i="23"/>
  <c r="K65" i="7"/>
  <c r="J66" i="7"/>
  <c r="AD9" i="7"/>
  <c r="E20" i="25" l="1"/>
  <c r="F20" i="25"/>
  <c r="E14" i="28"/>
  <c r="E95" i="25" s="1"/>
  <c r="F14" i="31"/>
  <c r="F14" i="28"/>
  <c r="F95" i="25" s="1"/>
  <c r="E14" i="31"/>
  <c r="I20" i="23"/>
  <c r="H22" i="23"/>
  <c r="G22" i="23"/>
  <c r="L65" i="7"/>
  <c r="K66" i="7"/>
  <c r="AE9" i="7"/>
  <c r="G17" i="25" l="1"/>
  <c r="G18" i="25"/>
  <c r="G10" i="31" s="1"/>
  <c r="H17" i="25"/>
  <c r="H18" i="25"/>
  <c r="H10" i="31" s="1"/>
  <c r="F14" i="30"/>
  <c r="F24" i="31"/>
  <c r="E14" i="30"/>
  <c r="E24" i="31"/>
  <c r="K17" i="25"/>
  <c r="K18" i="25"/>
  <c r="K10" i="31" s="1"/>
  <c r="J20" i="23"/>
  <c r="I22" i="23"/>
  <c r="M65" i="7"/>
  <c r="L66" i="7"/>
  <c r="C49" i="7"/>
  <c r="AF9" i="7"/>
  <c r="H20" i="25" l="1"/>
  <c r="G20" i="25"/>
  <c r="K20" i="25"/>
  <c r="H14" i="28"/>
  <c r="H95" i="25" s="1"/>
  <c r="G14" i="28"/>
  <c r="G95" i="25" s="1"/>
  <c r="C55" i="22" s="1"/>
  <c r="K14" i="28"/>
  <c r="K95" i="25" s="1"/>
  <c r="H14" i="31"/>
  <c r="I17" i="25"/>
  <c r="I18" i="25"/>
  <c r="I10" i="31" s="1"/>
  <c r="K14" i="31"/>
  <c r="G14" i="31"/>
  <c r="J22" i="23"/>
  <c r="N65" i="7"/>
  <c r="M66" i="7"/>
  <c r="D94" i="5"/>
  <c r="C116" i="5" s="1"/>
  <c r="S10" i="7"/>
  <c r="S13" i="7" s="1"/>
  <c r="I20" i="25" l="1"/>
  <c r="H14" i="30"/>
  <c r="K14" i="30"/>
  <c r="K24" i="31"/>
  <c r="G14" i="30"/>
  <c r="G24" i="31"/>
  <c r="I14" i="31"/>
  <c r="H24" i="31"/>
  <c r="I14" i="28"/>
  <c r="I95" i="25" s="1"/>
  <c r="J17" i="25"/>
  <c r="J18" i="25"/>
  <c r="J10" i="31" s="1"/>
  <c r="S17" i="7"/>
  <c r="S19" i="7" s="1"/>
  <c r="S4" i="22" s="1"/>
  <c r="O65" i="7"/>
  <c r="N66" i="7"/>
  <c r="J20" i="25" l="1"/>
  <c r="J14" i="28"/>
  <c r="J95" i="25" s="1"/>
  <c r="J14" i="31"/>
  <c r="I14" i="30"/>
  <c r="I24" i="31"/>
  <c r="H64" i="7"/>
  <c r="S46" i="7"/>
  <c r="P65" i="7"/>
  <c r="O66" i="7"/>
  <c r="H66" i="7" l="1"/>
  <c r="BC19" i="7"/>
  <c r="J14" i="30"/>
  <c r="J24" i="31"/>
  <c r="L20" i="23"/>
  <c r="Q65" i="7"/>
  <c r="P66" i="7"/>
  <c r="C63" i="6"/>
  <c r="C64" i="6" s="1"/>
  <c r="G53" i="6"/>
  <c r="L22" i="23" l="1"/>
  <c r="R65" i="7"/>
  <c r="R66" i="7" s="1"/>
  <c r="Q66" i="7"/>
  <c r="L17" i="25" l="1"/>
  <c r="L18" i="25"/>
  <c r="L10" i="31" s="1"/>
  <c r="L20" i="25" l="1"/>
  <c r="L14" i="28"/>
  <c r="L95" i="25" s="1"/>
  <c r="D55" i="22" s="1"/>
  <c r="N10" i="31"/>
  <c r="L14" i="31"/>
  <c r="L14" i="30" l="1"/>
  <c r="L24" i="31"/>
  <c r="N14" i="31"/>
  <c r="N24" i="31" l="1"/>
  <c r="B16" i="13" l="1"/>
  <c r="AN15" i="7" l="1"/>
  <c r="AQ31" i="7" l="1"/>
  <c r="AM20" i="7"/>
  <c r="B68" i="7"/>
  <c r="B69" i="7" l="1"/>
  <c r="C69" i="7" s="1"/>
  <c r="AN20" i="7"/>
  <c r="AM21" i="7"/>
  <c r="C16" i="13"/>
  <c r="D69" i="7" l="1"/>
  <c r="D90" i="7" s="1"/>
  <c r="D92" i="7" s="1"/>
  <c r="C90" i="7"/>
  <c r="C92" i="7" s="1"/>
  <c r="B71" i="7"/>
  <c r="B90" i="7"/>
  <c r="B92" i="7" s="1"/>
  <c r="AO20" i="7"/>
  <c r="AN21" i="7"/>
  <c r="D16" i="13"/>
  <c r="C71" i="7"/>
  <c r="E69" i="7" l="1"/>
  <c r="E90" i="7" s="1"/>
  <c r="E92" i="7" s="1"/>
  <c r="D71" i="7"/>
  <c r="AP20" i="7"/>
  <c r="AO21" i="7"/>
  <c r="E16" i="13"/>
  <c r="F69" i="7" l="1"/>
  <c r="F90" i="7" s="1"/>
  <c r="F92" i="7" s="1"/>
  <c r="E71" i="7"/>
  <c r="AQ20" i="7"/>
  <c r="AP21" i="7"/>
  <c r="F16" i="13"/>
  <c r="F71" i="7" l="1"/>
  <c r="G69" i="7"/>
  <c r="G90" i="7" s="1"/>
  <c r="G92" i="7" s="1"/>
  <c r="AR20" i="7"/>
  <c r="AQ21" i="7"/>
  <c r="G16" i="13"/>
  <c r="G71" i="7" l="1"/>
  <c r="H69" i="7"/>
  <c r="H90" i="7" s="1"/>
  <c r="H92" i="7" s="1"/>
  <c r="AS20" i="7"/>
  <c r="AR21" i="7"/>
  <c r="H16" i="13"/>
  <c r="H71" i="7" l="1"/>
  <c r="I69" i="7"/>
  <c r="I90" i="7" s="1"/>
  <c r="I92" i="7" s="1"/>
  <c r="AT20" i="7"/>
  <c r="AS21" i="7"/>
  <c r="I16" i="13"/>
  <c r="I71" i="7" l="1"/>
  <c r="J69" i="7"/>
  <c r="J90" i="7" s="1"/>
  <c r="J92" i="7" s="1"/>
  <c r="AU20" i="7"/>
  <c r="AT21" i="7"/>
  <c r="J16" i="13"/>
  <c r="K69" i="7" l="1"/>
  <c r="K90" i="7" s="1"/>
  <c r="K92" i="7" s="1"/>
  <c r="J71" i="7"/>
  <c r="AV20" i="7"/>
  <c r="AU21" i="7"/>
  <c r="K16" i="13"/>
  <c r="K71" i="7" l="1"/>
  <c r="L69" i="7"/>
  <c r="L90" i="7" s="1"/>
  <c r="L92" i="7" s="1"/>
  <c r="AW20" i="7"/>
  <c r="AV21" i="7"/>
  <c r="L71" i="7" l="1"/>
  <c r="M69" i="7"/>
  <c r="M90" i="7" s="1"/>
  <c r="M92" i="7" s="1"/>
  <c r="AX20" i="7"/>
  <c r="AW21" i="7"/>
  <c r="M71" i="7" l="1"/>
  <c r="N69" i="7"/>
  <c r="N90" i="7" s="1"/>
  <c r="N92" i="7" s="1"/>
  <c r="AY20" i="7"/>
  <c r="AX21" i="7"/>
  <c r="O69" i="7" l="1"/>
  <c r="O90" i="7" s="1"/>
  <c r="O92" i="7" s="1"/>
  <c r="N71" i="7"/>
  <c r="D25" i="25"/>
  <c r="O55" i="22"/>
  <c r="O58" i="22"/>
  <c r="AZ20" i="7"/>
  <c r="AY21" i="7"/>
  <c r="O71" i="7" l="1"/>
  <c r="P69" i="7"/>
  <c r="P90" i="7" s="1"/>
  <c r="P92" i="7" s="1"/>
  <c r="E25" i="25"/>
  <c r="P55" i="22"/>
  <c r="BA20" i="7"/>
  <c r="AZ21" i="7"/>
  <c r="Q69" i="7" l="1"/>
  <c r="Q90" i="7" s="1"/>
  <c r="Q92" i="7" s="1"/>
  <c r="P71" i="7"/>
  <c r="F25" i="25"/>
  <c r="P58" i="22"/>
  <c r="BB20" i="7"/>
  <c r="BA21" i="7"/>
  <c r="R69" i="7" l="1"/>
  <c r="R71" i="7" s="1"/>
  <c r="Q71" i="7"/>
  <c r="Q55" i="22"/>
  <c r="BC20" i="7"/>
  <c r="BB21" i="7"/>
  <c r="B73" i="7" l="1"/>
  <c r="B74" i="7" s="1"/>
  <c r="R90" i="7"/>
  <c r="R92" i="7" s="1"/>
  <c r="B94" i="7" s="1"/>
  <c r="B95" i="7" s="1"/>
  <c r="N13" i="23" s="1"/>
  <c r="G25" i="25"/>
  <c r="Q58" i="22"/>
  <c r="BD20" i="7"/>
  <c r="BC21" i="7"/>
  <c r="N14" i="23" l="1"/>
  <c r="N18" i="23" s="1"/>
  <c r="N15" i="25" s="1"/>
  <c r="BE20" i="7"/>
  <c r="BD21" i="7"/>
  <c r="C50" i="7" l="1"/>
  <c r="M101" i="23"/>
  <c r="BF20" i="7"/>
  <c r="BE21" i="7"/>
  <c r="H25" i="25"/>
  <c r="M105" i="23" l="1"/>
  <c r="M102" i="23"/>
  <c r="M104" i="23" s="1"/>
  <c r="S55" i="22"/>
  <c r="S58" i="22"/>
  <c r="BG20" i="7"/>
  <c r="BF21" i="7"/>
  <c r="M103" i="23" l="1"/>
  <c r="T55" i="22"/>
  <c r="I25" i="25"/>
  <c r="BH20" i="7"/>
  <c r="BG21" i="7"/>
  <c r="M106" i="23" l="1"/>
  <c r="J25" i="25"/>
  <c r="BI20" i="7"/>
  <c r="BH21" i="7"/>
  <c r="N20" i="23" l="1"/>
  <c r="N22" i="23" s="1"/>
  <c r="M108" i="23"/>
  <c r="N11" i="25"/>
  <c r="N9" i="25"/>
  <c r="U55" i="22"/>
  <c r="T58" i="22"/>
  <c r="BJ20" i="7"/>
  <c r="BI21" i="7"/>
  <c r="N18" i="25" l="1"/>
  <c r="K25" i="25"/>
  <c r="N10" i="25"/>
  <c r="V55" i="22"/>
  <c r="U58" i="22"/>
  <c r="BJ21" i="7"/>
  <c r="AQ25" i="7" s="1"/>
  <c r="AQ26" i="7"/>
  <c r="N17" i="25" l="1"/>
  <c r="N20" i="25" s="1"/>
  <c r="L25" i="25"/>
  <c r="N43" i="25"/>
  <c r="M34" i="13" s="1"/>
  <c r="N43" i="28"/>
  <c r="AQ27" i="7"/>
  <c r="N14" i="28" l="1"/>
  <c r="N95" i="25" s="1"/>
  <c r="N25" i="25"/>
  <c r="N28" i="28"/>
  <c r="N14" i="30" l="1"/>
  <c r="N98" i="25"/>
  <c r="N170" i="22"/>
  <c r="N44" i="28"/>
  <c r="N45" i="28" s="1"/>
  <c r="N9" i="34" s="1"/>
  <c r="M31" i="13"/>
  <c r="V58" i="22"/>
  <c r="N15" i="34" l="1"/>
  <c r="N182" i="22"/>
  <c r="Q33" i="13"/>
  <c r="Q34" i="13" l="1"/>
  <c r="Q32" i="13" l="1"/>
  <c r="J8" i="39" l="1"/>
  <c r="C8" i="23" l="1"/>
  <c r="C10" i="23" s="1"/>
  <c r="B9" i="23"/>
  <c r="B100" i="22" s="1"/>
  <c r="B26" i="23"/>
  <c r="B43" i="23" s="1"/>
  <c r="C43" i="23" s="1"/>
  <c r="B73" i="22" l="1"/>
  <c r="T61" i="22"/>
  <c r="D43" i="23"/>
  <c r="E43" i="23" s="1"/>
  <c r="F43" i="23" s="1"/>
  <c r="G43" i="23" s="1"/>
  <c r="B72" i="23"/>
  <c r="B107" i="22" s="1"/>
  <c r="B30" i="23"/>
  <c r="C30" i="23" s="1"/>
  <c r="G87" i="23"/>
  <c r="G89" i="23" s="1"/>
  <c r="L78" i="23"/>
  <c r="B36" i="23" s="1"/>
  <c r="AU28" i="7"/>
  <c r="AQ33" i="7"/>
  <c r="AQ36" i="7" s="1"/>
  <c r="AQ38" i="7" s="1"/>
  <c r="D8" i="23"/>
  <c r="C9" i="23"/>
  <c r="C100" i="22" s="1"/>
  <c r="B43" i="29"/>
  <c r="B45" i="29" s="1"/>
  <c r="B10" i="29"/>
  <c r="B132" i="22" s="1"/>
  <c r="B29" i="23"/>
  <c r="B69" i="23" s="1"/>
  <c r="M78" i="23"/>
  <c r="C43" i="29" l="1"/>
  <c r="U61" i="22"/>
  <c r="H43" i="23"/>
  <c r="I43" i="23" s="1"/>
  <c r="J43" i="23" s="1"/>
  <c r="K43" i="23" s="1"/>
  <c r="L43" i="23" s="1"/>
  <c r="B20" i="29"/>
  <c r="B71" i="23" s="1"/>
  <c r="B25" i="22" s="1"/>
  <c r="B26" i="22"/>
  <c r="G84" i="23"/>
  <c r="B23" i="22"/>
  <c r="B104" i="22"/>
  <c r="D43" i="29"/>
  <c r="C26" i="23"/>
  <c r="C10" i="29" s="1"/>
  <c r="C132" i="22" s="1"/>
  <c r="AN23" i="7"/>
  <c r="AN24" i="7" s="1"/>
  <c r="E8" i="23"/>
  <c r="D10" i="23"/>
  <c r="D9" i="23"/>
  <c r="D100" i="22" s="1"/>
  <c r="C45" i="23"/>
  <c r="C51" i="23" s="1"/>
  <c r="B34" i="25"/>
  <c r="B76" i="22" s="1"/>
  <c r="C29" i="23"/>
  <c r="C69" i="23" s="1"/>
  <c r="C104" i="22" s="1"/>
  <c r="B16" i="29"/>
  <c r="J14" i="39" s="1"/>
  <c r="B10" i="30"/>
  <c r="B199" i="22" s="1"/>
  <c r="B23" i="29"/>
  <c r="B12" i="29"/>
  <c r="B15" i="29"/>
  <c r="B48" i="29"/>
  <c r="B18" i="33" s="1"/>
  <c r="B151" i="22" s="1"/>
  <c r="D30" i="23"/>
  <c r="C20" i="29"/>
  <c r="C36" i="23"/>
  <c r="B28" i="25"/>
  <c r="B96" i="25" s="1"/>
  <c r="B20" i="30" l="1"/>
  <c r="B106" i="22"/>
  <c r="V61" i="22"/>
  <c r="N43" i="23"/>
  <c r="B21" i="29"/>
  <c r="B74" i="23"/>
  <c r="B28" i="22" s="1"/>
  <c r="B30" i="22" s="1"/>
  <c r="C71" i="23"/>
  <c r="C106" i="22" s="1"/>
  <c r="B61" i="22"/>
  <c r="B114" i="22"/>
  <c r="C48" i="29"/>
  <c r="C18" i="33" s="1"/>
  <c r="C23" i="29"/>
  <c r="C12" i="29"/>
  <c r="C74" i="23" s="1"/>
  <c r="C103" i="22" s="1"/>
  <c r="C15" i="29"/>
  <c r="Y34" i="13"/>
  <c r="AO23" i="7"/>
  <c r="AO24" i="7" s="1"/>
  <c r="D26" i="23"/>
  <c r="D10" i="29" s="1"/>
  <c r="D132" i="22" s="1"/>
  <c r="AM23" i="7"/>
  <c r="AM24" i="7" s="1"/>
  <c r="E10" i="23"/>
  <c r="F8" i="23"/>
  <c r="E9" i="23"/>
  <c r="E100" i="22" s="1"/>
  <c r="D45" i="23"/>
  <c r="D28" i="29" s="1"/>
  <c r="D137" i="22" s="1"/>
  <c r="C28" i="29"/>
  <c r="B12" i="13"/>
  <c r="B21" i="30"/>
  <c r="B18" i="37"/>
  <c r="B36" i="25"/>
  <c r="B78" i="22" s="1"/>
  <c r="E30" i="23"/>
  <c r="D20" i="29"/>
  <c r="B12" i="30"/>
  <c r="B13" i="29"/>
  <c r="B50" i="29"/>
  <c r="B51" i="33" s="1"/>
  <c r="D29" i="23"/>
  <c r="D69" i="23" s="1"/>
  <c r="D104" i="22" s="1"/>
  <c r="C16" i="29"/>
  <c r="C47" i="29" s="1"/>
  <c r="C17" i="33" s="1"/>
  <c r="C150" i="22" s="1"/>
  <c r="B23" i="30"/>
  <c r="G46" i="17"/>
  <c r="B68" i="37"/>
  <c r="B15" i="30"/>
  <c r="C34" i="25"/>
  <c r="C21" i="29"/>
  <c r="C20" i="30"/>
  <c r="B17" i="29"/>
  <c r="B47" i="29"/>
  <c r="B17" i="33" s="1"/>
  <c r="B150" i="22" s="1"/>
  <c r="E43" i="29"/>
  <c r="B16" i="28"/>
  <c r="C28" i="25"/>
  <c r="C96" i="25" s="1"/>
  <c r="C114" i="22" s="1"/>
  <c r="D36" i="23"/>
  <c r="C50" i="23"/>
  <c r="H52" i="23"/>
  <c r="G52" i="33" s="1"/>
  <c r="B38" i="23"/>
  <c r="B71" i="22" s="1"/>
  <c r="U13" i="13" l="1"/>
  <c r="U15" i="13" s="1"/>
  <c r="U19" i="13" s="1"/>
  <c r="V13" i="13"/>
  <c r="V15" i="13" s="1"/>
  <c r="V19" i="13" s="1"/>
  <c r="B103" i="22"/>
  <c r="J35" i="39"/>
  <c r="G41" i="17"/>
  <c r="B221" i="22"/>
  <c r="C72" i="23"/>
  <c r="C107" i="22" s="1"/>
  <c r="C137" i="22"/>
  <c r="C61" i="33"/>
  <c r="C151" i="22"/>
  <c r="D71" i="23"/>
  <c r="D106" i="22" s="1"/>
  <c r="C9" i="13"/>
  <c r="D72" i="23"/>
  <c r="D107" i="22" s="1"/>
  <c r="E26" i="23"/>
  <c r="E10" i="29" s="1"/>
  <c r="E132" i="22" s="1"/>
  <c r="F10" i="23"/>
  <c r="F9" i="23"/>
  <c r="F100" i="22" s="1"/>
  <c r="G8" i="23"/>
  <c r="AP23" i="7"/>
  <c r="AP24" i="7" s="1"/>
  <c r="C12" i="30"/>
  <c r="C50" i="29"/>
  <c r="C51" i="33" s="1"/>
  <c r="C51" i="37" s="1"/>
  <c r="C13" i="29"/>
  <c r="D23" i="29"/>
  <c r="D48" i="29"/>
  <c r="D18" i="33" s="1"/>
  <c r="D151" i="22" s="1"/>
  <c r="D12" i="29"/>
  <c r="D74" i="23" s="1"/>
  <c r="D103" i="22" s="1"/>
  <c r="D15" i="29"/>
  <c r="E45" i="23"/>
  <c r="D12" i="13" s="1"/>
  <c r="D51" i="23"/>
  <c r="I52" i="23" s="1"/>
  <c r="H52" i="33" s="1"/>
  <c r="H52" i="37" s="1"/>
  <c r="C12" i="13"/>
  <c r="C60" i="33"/>
  <c r="G40" i="17"/>
  <c r="D28" i="30"/>
  <c r="D204" i="22" s="1"/>
  <c r="D44" i="29"/>
  <c r="D45" i="29" s="1"/>
  <c r="B9" i="13"/>
  <c r="C28" i="30"/>
  <c r="C204" i="22" s="1"/>
  <c r="C44" i="29"/>
  <c r="C45" i="29" s="1"/>
  <c r="C9" i="33" s="1"/>
  <c r="C148" i="22" s="1"/>
  <c r="B51" i="37"/>
  <c r="B69" i="37" s="1"/>
  <c r="B67" i="37"/>
  <c r="C38" i="23"/>
  <c r="B49" i="29"/>
  <c r="B48" i="33" s="1"/>
  <c r="B17" i="28"/>
  <c r="B16" i="30"/>
  <c r="B17" i="30" s="1"/>
  <c r="C17" i="29"/>
  <c r="C36" i="25"/>
  <c r="B49" i="28"/>
  <c r="B48" i="34" s="1"/>
  <c r="B53" i="34" s="1"/>
  <c r="E29" i="23"/>
  <c r="E69" i="23" s="1"/>
  <c r="E104" i="22" s="1"/>
  <c r="D16" i="29"/>
  <c r="D47" i="29" s="1"/>
  <c r="D17" i="33" s="1"/>
  <c r="D150" i="22" s="1"/>
  <c r="B13" i="30"/>
  <c r="G52" i="37"/>
  <c r="F43" i="29"/>
  <c r="D34" i="25"/>
  <c r="D21" i="29"/>
  <c r="D20" i="30"/>
  <c r="C42" i="33"/>
  <c r="C52" i="29"/>
  <c r="C34" i="29" s="1"/>
  <c r="C139" i="22" s="1"/>
  <c r="D28" i="25"/>
  <c r="D96" i="25" s="1"/>
  <c r="D114" i="22" s="1"/>
  <c r="C16" i="28"/>
  <c r="B23" i="33"/>
  <c r="B47" i="28"/>
  <c r="B17" i="34" s="1"/>
  <c r="B184" i="22" s="1"/>
  <c r="F30" i="23"/>
  <c r="E20" i="29"/>
  <c r="E71" i="23" s="1"/>
  <c r="E106" i="22" s="1"/>
  <c r="E36" i="23"/>
  <c r="C94" i="25"/>
  <c r="E51" i="23" l="1"/>
  <c r="J52" i="23" s="1"/>
  <c r="I52" i="33" s="1"/>
  <c r="I52" i="37" s="1"/>
  <c r="F45" i="23"/>
  <c r="G45" i="23" s="1"/>
  <c r="E28" i="29"/>
  <c r="E137" i="22" s="1"/>
  <c r="B54" i="34"/>
  <c r="B193" i="22"/>
  <c r="B25" i="33"/>
  <c r="B154" i="22" s="1"/>
  <c r="B153" i="22"/>
  <c r="C63" i="33"/>
  <c r="D50" i="23"/>
  <c r="D52" i="29" s="1"/>
  <c r="D34" i="29" s="1"/>
  <c r="D139" i="22" s="1"/>
  <c r="D61" i="33"/>
  <c r="AQ23" i="7"/>
  <c r="AQ24" i="7" s="1"/>
  <c r="G10" i="23"/>
  <c r="H8" i="23"/>
  <c r="G9" i="23"/>
  <c r="G100" i="22" s="1"/>
  <c r="E48" i="29"/>
  <c r="E18" i="33" s="1"/>
  <c r="E12" i="29"/>
  <c r="E74" i="23" s="1"/>
  <c r="E103" i="22" s="1"/>
  <c r="E23" i="29"/>
  <c r="E15" i="29"/>
  <c r="D13" i="29"/>
  <c r="D12" i="30"/>
  <c r="D50" i="29"/>
  <c r="D51" i="33" s="1"/>
  <c r="F26" i="23"/>
  <c r="F10" i="29" s="1"/>
  <c r="F132" i="22" s="1"/>
  <c r="G9" i="17"/>
  <c r="G237" i="22" s="1"/>
  <c r="D60" i="33"/>
  <c r="D9" i="33"/>
  <c r="D148" i="22" s="1"/>
  <c r="C9" i="37"/>
  <c r="C15" i="33"/>
  <c r="C34" i="30"/>
  <c r="C207" i="22" s="1"/>
  <c r="B10" i="13"/>
  <c r="Z27" i="12"/>
  <c r="AB27" i="12" s="1"/>
  <c r="B17" i="37"/>
  <c r="C46" i="33"/>
  <c r="C157" i="22" s="1"/>
  <c r="C42" i="37"/>
  <c r="C46" i="37" s="1"/>
  <c r="C229" i="22" s="1"/>
  <c r="D38" i="23"/>
  <c r="C49" i="29"/>
  <c r="C48" i="33" s="1"/>
  <c r="C62" i="33" s="1"/>
  <c r="C47" i="28"/>
  <c r="C17" i="34" s="1"/>
  <c r="G43" i="29"/>
  <c r="D17" i="29"/>
  <c r="C16" i="30"/>
  <c r="C10" i="28"/>
  <c r="E21" i="29"/>
  <c r="E20" i="30"/>
  <c r="E28" i="25"/>
  <c r="E96" i="25" s="1"/>
  <c r="E114" i="22" s="1"/>
  <c r="D16" i="28"/>
  <c r="D16" i="30" s="1"/>
  <c r="E34" i="25"/>
  <c r="F29" i="23"/>
  <c r="F69" i="23" s="1"/>
  <c r="F104" i="22" s="1"/>
  <c r="E16" i="29"/>
  <c r="E47" i="29" s="1"/>
  <c r="E17" i="33" s="1"/>
  <c r="E150" i="22" s="1"/>
  <c r="G30" i="23"/>
  <c r="F20" i="29"/>
  <c r="D36" i="25"/>
  <c r="C49" i="28"/>
  <c r="C48" i="34" s="1"/>
  <c r="B48" i="37"/>
  <c r="B53" i="33"/>
  <c r="F36" i="23"/>
  <c r="N54" i="22"/>
  <c r="F51" i="23" l="1"/>
  <c r="K52" i="23" s="1"/>
  <c r="J52" i="33" s="1"/>
  <c r="J52" i="37" s="1"/>
  <c r="F28" i="29"/>
  <c r="F137" i="22" s="1"/>
  <c r="E12" i="13"/>
  <c r="E28" i="30"/>
  <c r="E204" i="22" s="1"/>
  <c r="N56" i="22"/>
  <c r="E44" i="29"/>
  <c r="E45" i="29" s="1"/>
  <c r="E9" i="33" s="1"/>
  <c r="D9" i="13"/>
  <c r="E72" i="23"/>
  <c r="E107" i="22" s="1"/>
  <c r="P150" i="22"/>
  <c r="C15" i="37"/>
  <c r="C217" i="22"/>
  <c r="C17" i="28"/>
  <c r="C165" i="22"/>
  <c r="C60" i="34"/>
  <c r="C184" i="22"/>
  <c r="B66" i="37"/>
  <c r="B220" i="22"/>
  <c r="D42" i="33"/>
  <c r="D46" i="33" s="1"/>
  <c r="D157" i="22" s="1"/>
  <c r="E61" i="33"/>
  <c r="E151" i="22"/>
  <c r="B54" i="33"/>
  <c r="B158" i="22"/>
  <c r="F71" i="23"/>
  <c r="F106" i="22" s="1"/>
  <c r="D10" i="28"/>
  <c r="D15" i="28" s="1"/>
  <c r="D94" i="25"/>
  <c r="E9" i="13"/>
  <c r="E50" i="23"/>
  <c r="E52" i="29" s="1"/>
  <c r="E34" i="29" s="1"/>
  <c r="E139" i="22" s="1"/>
  <c r="C64" i="33"/>
  <c r="B11" i="13" s="1"/>
  <c r="H9" i="23"/>
  <c r="H100" i="22" s="1"/>
  <c r="I8" i="23"/>
  <c r="H10" i="23"/>
  <c r="D51" i="37"/>
  <c r="D63" i="33"/>
  <c r="E13" i="29"/>
  <c r="E50" i="29"/>
  <c r="E51" i="33" s="1"/>
  <c r="E12" i="30"/>
  <c r="G26" i="23"/>
  <c r="G10" i="29" s="1"/>
  <c r="G132" i="22" s="1"/>
  <c r="F15" i="29"/>
  <c r="F23" i="29"/>
  <c r="F12" i="29"/>
  <c r="F74" i="23" s="1"/>
  <c r="F103" i="22" s="1"/>
  <c r="F48" i="29"/>
  <c r="F18" i="33" s="1"/>
  <c r="AR23" i="7"/>
  <c r="AR24" i="7" s="1"/>
  <c r="D15" i="33"/>
  <c r="D9" i="37"/>
  <c r="D34" i="30"/>
  <c r="D207" i="22" s="1"/>
  <c r="C10" i="13"/>
  <c r="G28" i="29"/>
  <c r="G137" i="22" s="1"/>
  <c r="F12" i="13"/>
  <c r="E60" i="33"/>
  <c r="G42" i="17"/>
  <c r="C53" i="34"/>
  <c r="C62" i="34"/>
  <c r="G43" i="17"/>
  <c r="C17" i="37"/>
  <c r="G44" i="17"/>
  <c r="B70" i="37"/>
  <c r="G45" i="17"/>
  <c r="B53" i="37"/>
  <c r="H30" i="23"/>
  <c r="G20" i="29"/>
  <c r="D47" i="28"/>
  <c r="D17" i="34" s="1"/>
  <c r="H43" i="29"/>
  <c r="E17" i="29"/>
  <c r="F34" i="25"/>
  <c r="C21" i="28"/>
  <c r="C23" i="28"/>
  <c r="C13" i="28"/>
  <c r="C50" i="28"/>
  <c r="C19" i="34" s="1"/>
  <c r="C186" i="22" s="1"/>
  <c r="C15" i="28"/>
  <c r="C48" i="28"/>
  <c r="C18" i="34" s="1"/>
  <c r="C185" i="22" s="1"/>
  <c r="C10" i="30"/>
  <c r="C48" i="37"/>
  <c r="H44" i="17" s="1"/>
  <c r="C53" i="33"/>
  <c r="E36" i="25"/>
  <c r="D49" i="28"/>
  <c r="D48" i="34" s="1"/>
  <c r="G29" i="23"/>
  <c r="G69" i="23" s="1"/>
  <c r="F16" i="29"/>
  <c r="F47" i="29" s="1"/>
  <c r="F17" i="33" s="1"/>
  <c r="F150" i="22" s="1"/>
  <c r="E38" i="23"/>
  <c r="D49" i="29"/>
  <c r="D48" i="33" s="1"/>
  <c r="D62" i="33" s="1"/>
  <c r="F21" i="29"/>
  <c r="F20" i="30"/>
  <c r="F28" i="25"/>
  <c r="F96" i="25" s="1"/>
  <c r="F114" i="22" s="1"/>
  <c r="E16" i="28"/>
  <c r="G36" i="23"/>
  <c r="G51" i="23"/>
  <c r="L52" i="23" s="1"/>
  <c r="K52" i="33" s="1"/>
  <c r="H45" i="23"/>
  <c r="O54" i="22"/>
  <c r="F28" i="30" l="1"/>
  <c r="F204" i="22" s="1"/>
  <c r="F44" i="29"/>
  <c r="F45" i="29" s="1"/>
  <c r="F72" i="23"/>
  <c r="F107" i="22" s="1"/>
  <c r="O56" i="22"/>
  <c r="F50" i="23"/>
  <c r="G50" i="23" s="1"/>
  <c r="D10" i="30"/>
  <c r="I9" i="17" s="1"/>
  <c r="I237" i="22" s="1"/>
  <c r="D13" i="28"/>
  <c r="E42" i="33"/>
  <c r="E42" i="37" s="1"/>
  <c r="E46" i="37" s="1"/>
  <c r="E229" i="22" s="1"/>
  <c r="B54" i="37"/>
  <c r="B230" i="22"/>
  <c r="D15" i="37"/>
  <c r="D217" i="22"/>
  <c r="D21" i="28"/>
  <c r="D17" i="28"/>
  <c r="D50" i="28"/>
  <c r="D19" i="34" s="1"/>
  <c r="D186" i="22" s="1"/>
  <c r="D48" i="28"/>
  <c r="D18" i="34" s="1"/>
  <c r="D185" i="22" s="1"/>
  <c r="C17" i="30"/>
  <c r="C199" i="22"/>
  <c r="C54" i="34"/>
  <c r="C193" i="22"/>
  <c r="D23" i="28"/>
  <c r="D165" i="22"/>
  <c r="D60" i="34"/>
  <c r="D184" i="22"/>
  <c r="B71" i="37"/>
  <c r="G31" i="17" s="1"/>
  <c r="H43" i="17"/>
  <c r="C220" i="22"/>
  <c r="D42" i="37"/>
  <c r="D46" i="37" s="1"/>
  <c r="D229" i="22" s="1"/>
  <c r="G44" i="29"/>
  <c r="G45" i="29" s="1"/>
  <c r="E15" i="33"/>
  <c r="E148" i="22"/>
  <c r="F61" i="33"/>
  <c r="F151" i="22"/>
  <c r="C23" i="22"/>
  <c r="G104" i="22"/>
  <c r="C54" i="33"/>
  <c r="C158" i="22"/>
  <c r="G71" i="23"/>
  <c r="E10" i="28"/>
  <c r="E15" i="28" s="1"/>
  <c r="E94" i="25"/>
  <c r="F9" i="13"/>
  <c r="G72" i="23"/>
  <c r="G28" i="30"/>
  <c r="G204" i="22" s="1"/>
  <c r="AS23" i="7"/>
  <c r="AS24" i="7" s="1"/>
  <c r="E63" i="33"/>
  <c r="E51" i="37"/>
  <c r="D64" i="33"/>
  <c r="C11" i="13" s="1"/>
  <c r="J8" i="23"/>
  <c r="I10" i="23"/>
  <c r="I9" i="23"/>
  <c r="I100" i="22" s="1"/>
  <c r="H26" i="23"/>
  <c r="H10" i="29" s="1"/>
  <c r="H132" i="22" s="1"/>
  <c r="F12" i="30"/>
  <c r="F13" i="29"/>
  <c r="F50" i="29"/>
  <c r="F51" i="33" s="1"/>
  <c r="G12" i="29"/>
  <c r="G74" i="23" s="1"/>
  <c r="G23" i="29"/>
  <c r="G48" i="29"/>
  <c r="G18" i="33" s="1"/>
  <c r="G151" i="22" s="1"/>
  <c r="G15" i="29"/>
  <c r="E9" i="37"/>
  <c r="F9" i="33"/>
  <c r="H28" i="29"/>
  <c r="H137" i="22" s="1"/>
  <c r="G12" i="13"/>
  <c r="E34" i="30"/>
  <c r="E207" i="22" s="1"/>
  <c r="D10" i="13"/>
  <c r="F60" i="33"/>
  <c r="H9" i="17"/>
  <c r="H237" i="22" s="1"/>
  <c r="C19" i="37"/>
  <c r="C63" i="34"/>
  <c r="D53" i="34"/>
  <c r="D62" i="34"/>
  <c r="C18" i="37"/>
  <c r="C61" i="34"/>
  <c r="D17" i="37"/>
  <c r="H29" i="23"/>
  <c r="H69" i="23" s="1"/>
  <c r="H104" i="22" s="1"/>
  <c r="G16" i="29"/>
  <c r="G47" i="29" s="1"/>
  <c r="G17" i="33" s="1"/>
  <c r="G150" i="22" s="1"/>
  <c r="H42" i="17"/>
  <c r="C23" i="30"/>
  <c r="C15" i="30"/>
  <c r="C69" i="37"/>
  <c r="C13" i="30"/>
  <c r="C21" i="30"/>
  <c r="H46" i="17"/>
  <c r="G34" i="25"/>
  <c r="I30" i="23"/>
  <c r="H20" i="29"/>
  <c r="K52" i="37"/>
  <c r="G28" i="25"/>
  <c r="G96" i="25" s="1"/>
  <c r="F16" i="28"/>
  <c r="F47" i="28" s="1"/>
  <c r="F17" i="34" s="1"/>
  <c r="F184" i="22" s="1"/>
  <c r="H45" i="17"/>
  <c r="C70" i="37"/>
  <c r="C53" i="37"/>
  <c r="D48" i="37"/>
  <c r="D53" i="33"/>
  <c r="C66" i="37"/>
  <c r="E16" i="30"/>
  <c r="I43" i="29"/>
  <c r="F38" i="23"/>
  <c r="E49" i="29"/>
  <c r="E48" i="33" s="1"/>
  <c r="E62" i="33" s="1"/>
  <c r="F17" i="29"/>
  <c r="F36" i="25"/>
  <c r="E49" i="28"/>
  <c r="E48" i="34" s="1"/>
  <c r="E47" i="28"/>
  <c r="E17" i="34" s="1"/>
  <c r="G20" i="30"/>
  <c r="G21" i="29"/>
  <c r="H36" i="23"/>
  <c r="H51" i="23"/>
  <c r="N52" i="23" s="1"/>
  <c r="L52" i="33" s="1"/>
  <c r="I45" i="23"/>
  <c r="P54" i="22"/>
  <c r="AT23" i="7" l="1"/>
  <c r="AT24" i="7" s="1"/>
  <c r="F52" i="29"/>
  <c r="F34" i="29" s="1"/>
  <c r="F139" i="22" s="1"/>
  <c r="E46" i="33"/>
  <c r="E157" i="22" s="1"/>
  <c r="F42" i="33"/>
  <c r="F46" i="33" s="1"/>
  <c r="F157" i="22" s="1"/>
  <c r="P56" i="22"/>
  <c r="H71" i="23"/>
  <c r="H106" i="22" s="1"/>
  <c r="D17" i="30"/>
  <c r="D69" i="37"/>
  <c r="D19" i="37"/>
  <c r="D222" i="22" s="1"/>
  <c r="D21" i="30"/>
  <c r="D23" i="30"/>
  <c r="I46" i="17"/>
  <c r="D15" i="30"/>
  <c r="D13" i="30"/>
  <c r="D199" i="22"/>
  <c r="E15" i="37"/>
  <c r="E217" i="22"/>
  <c r="D61" i="34"/>
  <c r="D18" i="37"/>
  <c r="D221" i="22" s="1"/>
  <c r="D63" i="34"/>
  <c r="C54" i="37"/>
  <c r="C230" i="22"/>
  <c r="D54" i="34"/>
  <c r="D193" i="22"/>
  <c r="C68" i="37"/>
  <c r="C222" i="22"/>
  <c r="C67" i="37"/>
  <c r="C221" i="22"/>
  <c r="E21" i="28"/>
  <c r="E165" i="22"/>
  <c r="E60" i="34"/>
  <c r="E184" i="22"/>
  <c r="D66" i="37"/>
  <c r="D220" i="22"/>
  <c r="E10" i="30"/>
  <c r="E199" i="22" s="1"/>
  <c r="E13" i="28"/>
  <c r="E48" i="28"/>
  <c r="E18" i="34" s="1"/>
  <c r="E23" i="28"/>
  <c r="E17" i="28"/>
  <c r="E50" i="28"/>
  <c r="E19" i="34" s="1"/>
  <c r="E63" i="34" s="1"/>
  <c r="D54" i="33"/>
  <c r="D158" i="22"/>
  <c r="C61" i="22"/>
  <c r="G114" i="22"/>
  <c r="G9" i="33"/>
  <c r="G148" i="22" s="1"/>
  <c r="F148" i="22"/>
  <c r="C26" i="22"/>
  <c r="G107" i="22"/>
  <c r="C25" i="22"/>
  <c r="G106" i="22"/>
  <c r="C28" i="22"/>
  <c r="C30" i="22" s="1"/>
  <c r="G103" i="22"/>
  <c r="G9" i="13"/>
  <c r="H72" i="23"/>
  <c r="H107" i="22" s="1"/>
  <c r="F10" i="28"/>
  <c r="F23" i="28" s="1"/>
  <c r="F94" i="25"/>
  <c r="E64" i="33"/>
  <c r="D11" i="13" s="1"/>
  <c r="G50" i="29"/>
  <c r="G51" i="33" s="1"/>
  <c r="G12" i="30"/>
  <c r="G13" i="29"/>
  <c r="F51" i="37"/>
  <c r="F63" i="33"/>
  <c r="H12" i="29"/>
  <c r="H74" i="23" s="1"/>
  <c r="H103" i="22" s="1"/>
  <c r="H15" i="29"/>
  <c r="H48" i="29"/>
  <c r="H18" i="33" s="1"/>
  <c r="H23" i="29"/>
  <c r="J9" i="23"/>
  <c r="J100" i="22" s="1"/>
  <c r="K8" i="23"/>
  <c r="J10" i="23"/>
  <c r="I26" i="23"/>
  <c r="I10" i="29" s="1"/>
  <c r="I132" i="22" s="1"/>
  <c r="G61" i="33"/>
  <c r="H44" i="29"/>
  <c r="H45" i="29" s="1"/>
  <c r="H28" i="30"/>
  <c r="H204" i="22" s="1"/>
  <c r="F15" i="33"/>
  <c r="F9" i="37"/>
  <c r="G60" i="33"/>
  <c r="I28" i="29"/>
  <c r="I137" i="22" s="1"/>
  <c r="H12" i="13"/>
  <c r="I42" i="17"/>
  <c r="H41" i="17"/>
  <c r="I43" i="17"/>
  <c r="C64" i="34"/>
  <c r="B33" i="13" s="1"/>
  <c r="E53" i="34"/>
  <c r="E62" i="34"/>
  <c r="H40" i="17"/>
  <c r="E17" i="37"/>
  <c r="F60" i="34"/>
  <c r="F16" i="30"/>
  <c r="F17" i="37"/>
  <c r="F220" i="22" s="1"/>
  <c r="G38" i="23"/>
  <c r="F49" i="29"/>
  <c r="F48" i="33" s="1"/>
  <c r="F62" i="33" s="1"/>
  <c r="G42" i="33"/>
  <c r="G52" i="29"/>
  <c r="G34" i="29" s="1"/>
  <c r="G139" i="22" s="1"/>
  <c r="H20" i="30"/>
  <c r="H21" i="29"/>
  <c r="H34" i="25"/>
  <c r="G17" i="29"/>
  <c r="L52" i="37"/>
  <c r="G36" i="25"/>
  <c r="F49" i="28"/>
  <c r="F48" i="34" s="1"/>
  <c r="I44" i="17"/>
  <c r="D70" i="37"/>
  <c r="I45" i="17"/>
  <c r="D53" i="37"/>
  <c r="H28" i="25"/>
  <c r="H96" i="25" s="1"/>
  <c r="H114" i="22" s="1"/>
  <c r="G16" i="28"/>
  <c r="G16" i="30" s="1"/>
  <c r="J30" i="23"/>
  <c r="I20" i="29"/>
  <c r="I29" i="23"/>
  <c r="I69" i="23" s="1"/>
  <c r="I104" i="22" s="1"/>
  <c r="H16" i="29"/>
  <c r="E48" i="37"/>
  <c r="E53" i="33"/>
  <c r="J43" i="29"/>
  <c r="I36" i="23"/>
  <c r="J45" i="23"/>
  <c r="I51" i="23"/>
  <c r="N52" i="33" s="1"/>
  <c r="N52" i="37" s="1"/>
  <c r="H50" i="23"/>
  <c r="Q54" i="22"/>
  <c r="F42" i="37" l="1"/>
  <c r="F46" i="37" s="1"/>
  <c r="F229" i="22" s="1"/>
  <c r="E10" i="13"/>
  <c r="F34" i="30"/>
  <c r="F207" i="22" s="1"/>
  <c r="Q56" i="22"/>
  <c r="D68" i="37"/>
  <c r="E15" i="30"/>
  <c r="G9" i="37"/>
  <c r="G217" i="22" s="1"/>
  <c r="E13" i="30"/>
  <c r="D67" i="37"/>
  <c r="E21" i="30"/>
  <c r="D64" i="34"/>
  <c r="C33" i="13" s="1"/>
  <c r="I41" i="17"/>
  <c r="I40" i="17"/>
  <c r="F15" i="37"/>
  <c r="F217" i="22"/>
  <c r="C71" i="37"/>
  <c r="H31" i="17" s="1"/>
  <c r="E17" i="30"/>
  <c r="E69" i="37"/>
  <c r="J9" i="17"/>
  <c r="J237" i="22" s="1"/>
  <c r="J46" i="17"/>
  <c r="E23" i="30"/>
  <c r="F50" i="28"/>
  <c r="F19" i="34" s="1"/>
  <c r="F186" i="22" s="1"/>
  <c r="F13" i="28"/>
  <c r="F165" i="22"/>
  <c r="D54" i="37"/>
  <c r="D230" i="22"/>
  <c r="E18" i="37"/>
  <c r="J40" i="17" s="1"/>
  <c r="E185" i="22"/>
  <c r="E54" i="34"/>
  <c r="E193" i="22"/>
  <c r="E19" i="37"/>
  <c r="E186" i="22"/>
  <c r="J42" i="17"/>
  <c r="E220" i="22"/>
  <c r="K43" i="17"/>
  <c r="E61" i="34"/>
  <c r="E64" i="34" s="1"/>
  <c r="D33" i="13" s="1"/>
  <c r="H9" i="33"/>
  <c r="H9" i="37" s="1"/>
  <c r="G15" i="33"/>
  <c r="I71" i="23"/>
  <c r="I106" i="22" s="1"/>
  <c r="E54" i="33"/>
  <c r="E158" i="22"/>
  <c r="H61" i="33"/>
  <c r="H151" i="22"/>
  <c r="F48" i="28"/>
  <c r="F18" i="34" s="1"/>
  <c r="F17" i="28"/>
  <c r="F21" i="28"/>
  <c r="F15" i="28"/>
  <c r="F10" i="30"/>
  <c r="H9" i="13"/>
  <c r="I72" i="23"/>
  <c r="I107" i="22" s="1"/>
  <c r="G10" i="28"/>
  <c r="G50" i="28" s="1"/>
  <c r="G19" i="34" s="1"/>
  <c r="G186" i="22" s="1"/>
  <c r="G94" i="25"/>
  <c r="C54" i="22" s="1"/>
  <c r="F64" i="33"/>
  <c r="E11" i="13" s="1"/>
  <c r="H50" i="29"/>
  <c r="H51" i="33" s="1"/>
  <c r="H12" i="30"/>
  <c r="H13" i="29"/>
  <c r="AU23" i="7"/>
  <c r="AU24" i="7" s="1"/>
  <c r="K9" i="23"/>
  <c r="K100" i="22" s="1"/>
  <c r="K10" i="23"/>
  <c r="L8" i="23"/>
  <c r="I28" i="30"/>
  <c r="I204" i="22" s="1"/>
  <c r="I23" i="29"/>
  <c r="I48" i="29"/>
  <c r="I18" i="33" s="1"/>
  <c r="I12" i="29"/>
  <c r="I74" i="23" s="1"/>
  <c r="I103" i="22" s="1"/>
  <c r="I15" i="29"/>
  <c r="J26" i="23"/>
  <c r="J10" i="29" s="1"/>
  <c r="J132" i="22" s="1"/>
  <c r="G63" i="33"/>
  <c r="G51" i="37"/>
  <c r="I44" i="29"/>
  <c r="I45" i="29" s="1"/>
  <c r="G34" i="30"/>
  <c r="G207" i="22" s="1"/>
  <c r="F10" i="13"/>
  <c r="J28" i="29"/>
  <c r="J137" i="22" s="1"/>
  <c r="I12" i="13"/>
  <c r="J43" i="17"/>
  <c r="E66" i="37"/>
  <c r="F53" i="34"/>
  <c r="F62" i="34"/>
  <c r="J29" i="23"/>
  <c r="J69" i="23" s="1"/>
  <c r="J104" i="22" s="1"/>
  <c r="I16" i="29"/>
  <c r="I47" i="29" s="1"/>
  <c r="I17" i="33" s="1"/>
  <c r="I150" i="22" s="1"/>
  <c r="I28" i="25"/>
  <c r="I96" i="25" s="1"/>
  <c r="I114" i="22" s="1"/>
  <c r="H16" i="28"/>
  <c r="H16" i="30" s="1"/>
  <c r="H36" i="25"/>
  <c r="G49" i="28"/>
  <c r="G48" i="34" s="1"/>
  <c r="I34" i="25"/>
  <c r="I50" i="23"/>
  <c r="H42" i="33"/>
  <c r="H52" i="29"/>
  <c r="H34" i="29" s="1"/>
  <c r="H139" i="22" s="1"/>
  <c r="K43" i="29"/>
  <c r="J44" i="17"/>
  <c r="E70" i="37"/>
  <c r="J45" i="17"/>
  <c r="E53" i="37"/>
  <c r="I20" i="30"/>
  <c r="I21" i="29"/>
  <c r="G46" i="33"/>
  <c r="G157" i="22" s="1"/>
  <c r="G42" i="37"/>
  <c r="G46" i="37" s="1"/>
  <c r="G229" i="22" s="1"/>
  <c r="F48" i="37"/>
  <c r="F53" i="33"/>
  <c r="K30" i="23"/>
  <c r="J20" i="29"/>
  <c r="H38" i="23"/>
  <c r="G49" i="29"/>
  <c r="G48" i="33" s="1"/>
  <c r="G62" i="33" s="1"/>
  <c r="H17" i="29"/>
  <c r="H47" i="29"/>
  <c r="H17" i="33" s="1"/>
  <c r="H150" i="22" s="1"/>
  <c r="G47" i="28"/>
  <c r="G17" i="34" s="1"/>
  <c r="G184" i="22" s="1"/>
  <c r="J36" i="23"/>
  <c r="J51" i="23"/>
  <c r="K45" i="23"/>
  <c r="D71" i="37" l="1"/>
  <c r="I31" i="17" s="1"/>
  <c r="G15" i="37"/>
  <c r="I9" i="33"/>
  <c r="I15" i="33" s="1"/>
  <c r="F19" i="37"/>
  <c r="F222" i="22" s="1"/>
  <c r="H15" i="33"/>
  <c r="H148" i="22"/>
  <c r="H217" i="22"/>
  <c r="H15" i="37"/>
  <c r="F63" i="34"/>
  <c r="J41" i="17"/>
  <c r="F13" i="30"/>
  <c r="F199" i="22"/>
  <c r="F18" i="37"/>
  <c r="F221" i="22" s="1"/>
  <c r="F185" i="22"/>
  <c r="G23" i="28"/>
  <c r="G165" i="22"/>
  <c r="E54" i="37"/>
  <c r="E230" i="22"/>
  <c r="F54" i="34"/>
  <c r="F193" i="22"/>
  <c r="E68" i="37"/>
  <c r="E222" i="22"/>
  <c r="E67" i="37"/>
  <c r="E221" i="22"/>
  <c r="J71" i="23"/>
  <c r="J106" i="22" s="1"/>
  <c r="F17" i="30"/>
  <c r="K46" i="17"/>
  <c r="F15" i="30"/>
  <c r="F21" i="30"/>
  <c r="F23" i="30"/>
  <c r="K9" i="17"/>
  <c r="K237" i="22" s="1"/>
  <c r="F69" i="37"/>
  <c r="K42" i="17"/>
  <c r="G15" i="28"/>
  <c r="F66" i="37"/>
  <c r="G21" i="28"/>
  <c r="F54" i="33"/>
  <c r="F158" i="22"/>
  <c r="I61" i="33"/>
  <c r="I151" i="22"/>
  <c r="G17" i="28"/>
  <c r="G10" i="30"/>
  <c r="G13" i="28"/>
  <c r="F61" i="34"/>
  <c r="G48" i="28"/>
  <c r="G18" i="34" s="1"/>
  <c r="I9" i="13"/>
  <c r="J72" i="23"/>
  <c r="J107" i="22" s="1"/>
  <c r="H10" i="28"/>
  <c r="H94" i="25"/>
  <c r="AV23" i="7"/>
  <c r="N8" i="23"/>
  <c r="N9" i="23" s="1"/>
  <c r="L10" i="23"/>
  <c r="L9" i="23"/>
  <c r="L100" i="22" s="1"/>
  <c r="J50" i="23"/>
  <c r="J42" i="33" s="1"/>
  <c r="J15" i="29"/>
  <c r="J48" i="29"/>
  <c r="J18" i="33" s="1"/>
  <c r="J12" i="29"/>
  <c r="J74" i="23" s="1"/>
  <c r="J103" i="22" s="1"/>
  <c r="J23" i="29"/>
  <c r="G64" i="33"/>
  <c r="F11" i="13" s="1"/>
  <c r="I12" i="30"/>
  <c r="I13" i="29"/>
  <c r="I50" i="29"/>
  <c r="I51" i="33" s="1"/>
  <c r="K26" i="23"/>
  <c r="K10" i="29" s="1"/>
  <c r="K132" i="22" s="1"/>
  <c r="H51" i="37"/>
  <c r="H63" i="33"/>
  <c r="K28" i="29"/>
  <c r="K137" i="22" s="1"/>
  <c r="J12" i="13"/>
  <c r="J28" i="30"/>
  <c r="J204" i="22" s="1"/>
  <c r="H34" i="30"/>
  <c r="H207" i="22" s="1"/>
  <c r="G10" i="13"/>
  <c r="I60" i="33"/>
  <c r="H60" i="33"/>
  <c r="J44" i="29"/>
  <c r="J45" i="29" s="1"/>
  <c r="G19" i="37"/>
  <c r="G222" i="22" s="1"/>
  <c r="G17" i="37"/>
  <c r="G60" i="34"/>
  <c r="G53" i="34"/>
  <c r="G62" i="34"/>
  <c r="G63" i="34"/>
  <c r="I38" i="23"/>
  <c r="H49" i="29"/>
  <c r="H48" i="33" s="1"/>
  <c r="H62" i="33" s="1"/>
  <c r="K45" i="17"/>
  <c r="F70" i="37"/>
  <c r="F53" i="37"/>
  <c r="K44" i="17"/>
  <c r="L43" i="29"/>
  <c r="I36" i="25"/>
  <c r="H49" i="28"/>
  <c r="H48" i="34" s="1"/>
  <c r="K29" i="23"/>
  <c r="K69" i="23" s="1"/>
  <c r="K104" i="22" s="1"/>
  <c r="J16" i="29"/>
  <c r="J47" i="29" s="1"/>
  <c r="J17" i="33" s="1"/>
  <c r="J20" i="30"/>
  <c r="J21" i="29"/>
  <c r="H42" i="37"/>
  <c r="H46" i="37" s="1"/>
  <c r="H229" i="22" s="1"/>
  <c r="H46" i="33"/>
  <c r="H157" i="22" s="1"/>
  <c r="H47" i="28"/>
  <c r="H17" i="34" s="1"/>
  <c r="H184" i="22" s="1"/>
  <c r="J28" i="25"/>
  <c r="J96" i="25" s="1"/>
  <c r="J114" i="22" s="1"/>
  <c r="I16" i="28"/>
  <c r="I16" i="30" s="1"/>
  <c r="G48" i="37"/>
  <c r="G53" i="33"/>
  <c r="L30" i="23"/>
  <c r="K20" i="29"/>
  <c r="I52" i="29"/>
  <c r="I34" i="29" s="1"/>
  <c r="I139" i="22" s="1"/>
  <c r="I42" i="33"/>
  <c r="J34" i="25"/>
  <c r="I17" i="29"/>
  <c r="K36" i="23"/>
  <c r="K51" i="23"/>
  <c r="L45" i="23"/>
  <c r="S54" i="22"/>
  <c r="S56" i="22" l="1"/>
  <c r="J9" i="33"/>
  <c r="J148" i="22" s="1"/>
  <c r="I148" i="22"/>
  <c r="I9" i="37"/>
  <c r="I217" i="22" s="1"/>
  <c r="F64" i="34"/>
  <c r="E33" i="13" s="1"/>
  <c r="F67" i="37"/>
  <c r="F68" i="37"/>
  <c r="K40" i="17"/>
  <c r="K41" i="17"/>
  <c r="E71" i="37"/>
  <c r="J31" i="17" s="1"/>
  <c r="G54" i="34"/>
  <c r="G193" i="22"/>
  <c r="G61" i="34"/>
  <c r="G64" i="34" s="1"/>
  <c r="F33" i="13" s="1"/>
  <c r="G185" i="22"/>
  <c r="H13" i="28"/>
  <c r="H165" i="22"/>
  <c r="F54" i="37"/>
  <c r="F230" i="22"/>
  <c r="G23" i="30"/>
  <c r="G199" i="22"/>
  <c r="L43" i="17"/>
  <c r="G220" i="22"/>
  <c r="G21" i="30"/>
  <c r="J52" i="29"/>
  <c r="J34" i="29" s="1"/>
  <c r="J139" i="22" s="1"/>
  <c r="K71" i="23"/>
  <c r="K106" i="22" s="1"/>
  <c r="G69" i="37"/>
  <c r="G13" i="30"/>
  <c r="L9" i="17"/>
  <c r="L237" i="22" s="1"/>
  <c r="G15" i="30"/>
  <c r="G17" i="30"/>
  <c r="G68" i="37"/>
  <c r="L46" i="17"/>
  <c r="H21" i="28"/>
  <c r="H23" i="28"/>
  <c r="G18" i="37"/>
  <c r="G67" i="37" s="1"/>
  <c r="J61" i="33"/>
  <c r="J151" i="22"/>
  <c r="J9" i="37"/>
  <c r="G54" i="33"/>
  <c r="G158" i="22"/>
  <c r="J60" i="33"/>
  <c r="J150" i="22"/>
  <c r="H48" i="28"/>
  <c r="H18" i="34" s="1"/>
  <c r="H50" i="28"/>
  <c r="H19" i="34" s="1"/>
  <c r="H15" i="28"/>
  <c r="H17" i="28"/>
  <c r="H10" i="30"/>
  <c r="H69" i="37" s="1"/>
  <c r="J9" i="13"/>
  <c r="K72" i="23"/>
  <c r="K107" i="22" s="1"/>
  <c r="I10" i="28"/>
  <c r="I94" i="25"/>
  <c r="K28" i="30"/>
  <c r="K204" i="22" s="1"/>
  <c r="K44" i="29"/>
  <c r="K45" i="29" s="1"/>
  <c r="N43" i="29"/>
  <c r="I63" i="33"/>
  <c r="I51" i="37"/>
  <c r="L26" i="23"/>
  <c r="L10" i="29" s="1"/>
  <c r="L132" i="22" s="1"/>
  <c r="J12" i="30"/>
  <c r="J13" i="29"/>
  <c r="J50" i="29"/>
  <c r="J51" i="33" s="1"/>
  <c r="N10" i="23"/>
  <c r="K15" i="29"/>
  <c r="K23" i="29"/>
  <c r="K48" i="29"/>
  <c r="K18" i="33" s="1"/>
  <c r="K12" i="29"/>
  <c r="K74" i="23" s="1"/>
  <c r="K103" i="22" s="1"/>
  <c r="AW23" i="7"/>
  <c r="AV24" i="7"/>
  <c r="K50" i="23"/>
  <c r="K52" i="29" s="1"/>
  <c r="K34" i="29" s="1"/>
  <c r="K139" i="22" s="1"/>
  <c r="I34" i="30"/>
  <c r="I207" i="22" s="1"/>
  <c r="H10" i="13"/>
  <c r="H64" i="33"/>
  <c r="G11" i="13" s="1"/>
  <c r="L28" i="29"/>
  <c r="L137" i="22" s="1"/>
  <c r="K12" i="13"/>
  <c r="Q11" i="13" s="1"/>
  <c r="L42" i="17"/>
  <c r="I47" i="28"/>
  <c r="I17" i="34" s="1"/>
  <c r="G66" i="37"/>
  <c r="H17" i="37"/>
  <c r="H60" i="34"/>
  <c r="H53" i="34"/>
  <c r="H62" i="34"/>
  <c r="I46" i="33"/>
  <c r="I157" i="22" s="1"/>
  <c r="I42" i="37"/>
  <c r="I46" i="37" s="1"/>
  <c r="I229" i="22" s="1"/>
  <c r="L45" i="17"/>
  <c r="G70" i="37"/>
  <c r="G53" i="37"/>
  <c r="L44" i="17"/>
  <c r="J42" i="37"/>
  <c r="J46" i="37" s="1"/>
  <c r="J229" i="22" s="1"/>
  <c r="J46" i="33"/>
  <c r="J157" i="22" s="1"/>
  <c r="J36" i="25"/>
  <c r="I49" i="28"/>
  <c r="I48" i="34" s="1"/>
  <c r="K20" i="30"/>
  <c r="K21" i="29"/>
  <c r="J17" i="29"/>
  <c r="H48" i="37"/>
  <c r="H53" i="33"/>
  <c r="K34" i="25"/>
  <c r="N30" i="23"/>
  <c r="N20" i="29" s="1"/>
  <c r="L20" i="29"/>
  <c r="K28" i="25"/>
  <c r="K96" i="25" s="1"/>
  <c r="K114" i="22" s="1"/>
  <c r="J16" i="28"/>
  <c r="L29" i="23"/>
  <c r="L69" i="23" s="1"/>
  <c r="K16" i="29"/>
  <c r="K47" i="29" s="1"/>
  <c r="K17" i="33" s="1"/>
  <c r="J38" i="23"/>
  <c r="I49" i="29"/>
  <c r="I48" i="33" s="1"/>
  <c r="I62" i="33" s="1"/>
  <c r="L36" i="23"/>
  <c r="N45" i="23"/>
  <c r="Q12" i="13" s="1"/>
  <c r="L51" i="23"/>
  <c r="T54" i="22"/>
  <c r="J15" i="33" l="1"/>
  <c r="K42" i="33"/>
  <c r="K42" i="37" s="1"/>
  <c r="K46" i="37" s="1"/>
  <c r="K229" i="22" s="1"/>
  <c r="T56" i="22"/>
  <c r="I10" i="13"/>
  <c r="J34" i="30"/>
  <c r="J207" i="22" s="1"/>
  <c r="K9" i="33"/>
  <c r="K148" i="22" s="1"/>
  <c r="I15" i="37"/>
  <c r="F71" i="37"/>
  <c r="K31" i="17" s="1"/>
  <c r="J15" i="37"/>
  <c r="J217" i="22"/>
  <c r="M9" i="17"/>
  <c r="M237" i="22" s="1"/>
  <c r="H63" i="34"/>
  <c r="H186" i="22"/>
  <c r="H54" i="34"/>
  <c r="H193" i="22"/>
  <c r="H17" i="30"/>
  <c r="H199" i="22"/>
  <c r="H61" i="34"/>
  <c r="H185" i="22"/>
  <c r="G54" i="37"/>
  <c r="G230" i="22"/>
  <c r="I23" i="28"/>
  <c r="I165" i="22"/>
  <c r="L41" i="17"/>
  <c r="G221" i="22"/>
  <c r="I60" i="34"/>
  <c r="I184" i="22"/>
  <c r="M43" i="17"/>
  <c r="H220" i="22"/>
  <c r="L71" i="23"/>
  <c r="L106" i="22" s="1"/>
  <c r="H15" i="30"/>
  <c r="H21" i="30"/>
  <c r="H19" i="37"/>
  <c r="H222" i="22" s="1"/>
  <c r="I50" i="28"/>
  <c r="I19" i="34" s="1"/>
  <c r="I19" i="37" s="1"/>
  <c r="I222" i="22" s="1"/>
  <c r="I21" i="28"/>
  <c r="I10" i="30"/>
  <c r="I13" i="28"/>
  <c r="I15" i="28"/>
  <c r="I17" i="28"/>
  <c r="I48" i="28"/>
  <c r="I18" i="34" s="1"/>
  <c r="I185" i="22" s="1"/>
  <c r="L40" i="17"/>
  <c r="K60" i="33"/>
  <c r="K150" i="22"/>
  <c r="H54" i="33"/>
  <c r="H158" i="22"/>
  <c r="D23" i="22"/>
  <c r="L104" i="22"/>
  <c r="K61" i="33"/>
  <c r="K151" i="22"/>
  <c r="M46" i="17"/>
  <c r="H23" i="30"/>
  <c r="H13" i="30"/>
  <c r="H18" i="37"/>
  <c r="K9" i="13"/>
  <c r="L72" i="23"/>
  <c r="J10" i="28"/>
  <c r="J94" i="25"/>
  <c r="I64" i="33"/>
  <c r="H11" i="13" s="1"/>
  <c r="M12" i="13"/>
  <c r="L28" i="30"/>
  <c r="L204" i="22" s="1"/>
  <c r="L23" i="29"/>
  <c r="L15" i="29"/>
  <c r="L12" i="29"/>
  <c r="L74" i="23" s="1"/>
  <c r="L48" i="29"/>
  <c r="L18" i="33" s="1"/>
  <c r="L50" i="23"/>
  <c r="L42" i="33" s="1"/>
  <c r="AX23" i="7"/>
  <c r="AW24" i="7"/>
  <c r="K13" i="29"/>
  <c r="K50" i="29"/>
  <c r="K51" i="33" s="1"/>
  <c r="K12" i="30"/>
  <c r="J51" i="37"/>
  <c r="J63" i="33"/>
  <c r="N26" i="23"/>
  <c r="N10" i="29" s="1"/>
  <c r="H66" i="37"/>
  <c r="L44" i="29"/>
  <c r="L45" i="29" s="1"/>
  <c r="K34" i="30"/>
  <c r="K207" i="22" s="1"/>
  <c r="J10" i="13"/>
  <c r="G71" i="37"/>
  <c r="L31" i="17" s="1"/>
  <c r="M42" i="17"/>
  <c r="I17" i="37"/>
  <c r="I53" i="34"/>
  <c r="I62" i="34"/>
  <c r="N29" i="23"/>
  <c r="L16" i="29"/>
  <c r="L47" i="29" s="1"/>
  <c r="L17" i="33" s="1"/>
  <c r="J47" i="28"/>
  <c r="J17" i="34" s="1"/>
  <c r="J184" i="22" s="1"/>
  <c r="J16" i="30"/>
  <c r="I48" i="37"/>
  <c r="I53" i="33"/>
  <c r="L28" i="25"/>
  <c r="L96" i="25" s="1"/>
  <c r="K16" i="28"/>
  <c r="K16" i="30" s="1"/>
  <c r="L34" i="25"/>
  <c r="M44" i="17"/>
  <c r="H70" i="37"/>
  <c r="M45" i="17"/>
  <c r="H53" i="37"/>
  <c r="K38" i="23"/>
  <c r="J49" i="29"/>
  <c r="J48" i="33" s="1"/>
  <c r="J62" i="33" s="1"/>
  <c r="L20" i="30"/>
  <c r="L21" i="29"/>
  <c r="N51" i="23"/>
  <c r="N28" i="29"/>
  <c r="N137" i="22" s="1"/>
  <c r="K17" i="29"/>
  <c r="N20" i="30"/>
  <c r="K36" i="25"/>
  <c r="J49" i="28"/>
  <c r="J48" i="34" s="1"/>
  <c r="N36" i="23"/>
  <c r="U54" i="22"/>
  <c r="K46" i="33" l="1"/>
  <c r="K157" i="22" s="1"/>
  <c r="U56" i="22"/>
  <c r="L9" i="33"/>
  <c r="L15" i="33" s="1"/>
  <c r="K9" i="37"/>
  <c r="K217" i="22" s="1"/>
  <c r="K15" i="33"/>
  <c r="D25" i="22"/>
  <c r="H68" i="37"/>
  <c r="H64" i="34"/>
  <c r="G33" i="13" s="1"/>
  <c r="I18" i="37"/>
  <c r="I221" i="22" s="1"/>
  <c r="I61" i="34"/>
  <c r="I54" i="34"/>
  <c r="I193" i="22"/>
  <c r="M40" i="17"/>
  <c r="H221" i="22"/>
  <c r="I63" i="34"/>
  <c r="I186" i="22"/>
  <c r="H54" i="37"/>
  <c r="H230" i="22"/>
  <c r="J13" i="28"/>
  <c r="J165" i="22"/>
  <c r="I17" i="30"/>
  <c r="I199" i="22"/>
  <c r="N43" i="17"/>
  <c r="I220" i="22"/>
  <c r="I69" i="37"/>
  <c r="I13" i="30"/>
  <c r="I68" i="37"/>
  <c r="H67" i="37"/>
  <c r="M41" i="17"/>
  <c r="J48" i="28"/>
  <c r="J18" i="34" s="1"/>
  <c r="J185" i="22" s="1"/>
  <c r="J23" i="28"/>
  <c r="I21" i="30"/>
  <c r="I15" i="30"/>
  <c r="N9" i="17"/>
  <c r="N237" i="22" s="1"/>
  <c r="N46" i="17"/>
  <c r="I23" i="30"/>
  <c r="J64" i="33"/>
  <c r="I11" i="13" s="1"/>
  <c r="J50" i="28"/>
  <c r="J19" i="34" s="1"/>
  <c r="J21" i="28"/>
  <c r="J17" i="28"/>
  <c r="J15" i="28"/>
  <c r="J10" i="30"/>
  <c r="J15" i="30" s="1"/>
  <c r="L60" i="33"/>
  <c r="L150" i="22"/>
  <c r="D61" i="22"/>
  <c r="L114" i="22"/>
  <c r="N21" i="29"/>
  <c r="N132" i="22"/>
  <c r="I54" i="33"/>
  <c r="I158" i="22"/>
  <c r="L61" i="33"/>
  <c r="L151" i="22"/>
  <c r="D26" i="22"/>
  <c r="L107" i="22"/>
  <c r="D28" i="22"/>
  <c r="D30" i="22" s="1"/>
  <c r="L103" i="22"/>
  <c r="N16" i="29"/>
  <c r="N47" i="29" s="1"/>
  <c r="N17" i="33" s="1"/>
  <c r="N69" i="23"/>
  <c r="K10" i="28"/>
  <c r="K13" i="28" s="1"/>
  <c r="K94" i="25"/>
  <c r="M9" i="13"/>
  <c r="Q10" i="13" s="1"/>
  <c r="N72" i="23"/>
  <c r="N71" i="23"/>
  <c r="L52" i="29"/>
  <c r="L34" i="29" s="1"/>
  <c r="L139" i="22" s="1"/>
  <c r="AY23" i="7"/>
  <c r="AX24" i="7"/>
  <c r="K51" i="37"/>
  <c r="K63" i="33"/>
  <c r="N50" i="23"/>
  <c r="N52" i="29" s="1"/>
  <c r="N34" i="29" s="1"/>
  <c r="N139" i="22" s="1"/>
  <c r="N15" i="29"/>
  <c r="N48" i="29"/>
  <c r="N18" i="33" s="1"/>
  <c r="N23" i="29"/>
  <c r="N12" i="29"/>
  <c r="N74" i="23" s="1"/>
  <c r="L12" i="30"/>
  <c r="L13" i="29"/>
  <c r="L50" i="29"/>
  <c r="L51" i="33" s="1"/>
  <c r="N42" i="17"/>
  <c r="I66" i="37"/>
  <c r="J17" i="37"/>
  <c r="J60" i="34"/>
  <c r="J53" i="34"/>
  <c r="J62" i="34"/>
  <c r="N44" i="29"/>
  <c r="N45" i="29" s="1"/>
  <c r="N28" i="30"/>
  <c r="N204" i="22" s="1"/>
  <c r="J48" i="37"/>
  <c r="O44" i="17" s="1"/>
  <c r="J53" i="33"/>
  <c r="L17" i="29"/>
  <c r="L38" i="23"/>
  <c r="K49" i="29"/>
  <c r="K48" i="33" s="1"/>
  <c r="K62" i="33" s="1"/>
  <c r="N28" i="25"/>
  <c r="L16" i="28"/>
  <c r="L47" i="28" s="1"/>
  <c r="L17" i="34" s="1"/>
  <c r="N44" i="17"/>
  <c r="I70" i="37"/>
  <c r="N45" i="17"/>
  <c r="I53" i="37"/>
  <c r="K47" i="28"/>
  <c r="K17" i="34" s="1"/>
  <c r="K184" i="22" s="1"/>
  <c r="L36" i="25"/>
  <c r="K49" i="28"/>
  <c r="K48" i="34" s="1"/>
  <c r="L46" i="33"/>
  <c r="L157" i="22" s="1"/>
  <c r="L42" i="37"/>
  <c r="L46" i="37" s="1"/>
  <c r="L229" i="22" s="1"/>
  <c r="N34" i="25"/>
  <c r="V54" i="22"/>
  <c r="V56" i="22" l="1"/>
  <c r="K15" i="37"/>
  <c r="N9" i="33"/>
  <c r="L9" i="37"/>
  <c r="L15" i="37" s="1"/>
  <c r="L148" i="22"/>
  <c r="H71" i="37"/>
  <c r="M31" i="17" s="1"/>
  <c r="N41" i="17"/>
  <c r="J18" i="37"/>
  <c r="J221" i="22" s="1"/>
  <c r="K15" i="28"/>
  <c r="I64" i="34"/>
  <c r="H33" i="13" s="1"/>
  <c r="J61" i="34"/>
  <c r="N40" i="17"/>
  <c r="I67" i="37"/>
  <c r="I71" i="37" s="1"/>
  <c r="N31" i="17" s="1"/>
  <c r="K21" i="28"/>
  <c r="K165" i="22"/>
  <c r="I54" i="37"/>
  <c r="I230" i="22"/>
  <c r="J54" i="34"/>
  <c r="J193" i="22"/>
  <c r="J69" i="37"/>
  <c r="J199" i="22"/>
  <c r="J19" i="37"/>
  <c r="J222" i="22" s="1"/>
  <c r="J186" i="22"/>
  <c r="O43" i="17"/>
  <c r="J220" i="22"/>
  <c r="L17" i="37"/>
  <c r="L220" i="22" s="1"/>
  <c r="L184" i="22"/>
  <c r="K10" i="13"/>
  <c r="L34" i="30"/>
  <c r="L207" i="22" s="1"/>
  <c r="O46" i="17"/>
  <c r="J63" i="34"/>
  <c r="O9" i="17"/>
  <c r="O237" i="22" s="1"/>
  <c r="J13" i="30"/>
  <c r="K17" i="28"/>
  <c r="J21" i="30"/>
  <c r="J23" i="30"/>
  <c r="K10" i="30"/>
  <c r="J17" i="30"/>
  <c r="J54" i="33"/>
  <c r="J158" i="22"/>
  <c r="N61" i="33"/>
  <c r="N151" i="22"/>
  <c r="N60" i="33"/>
  <c r="N150" i="22"/>
  <c r="N17" i="29"/>
  <c r="K48" i="28"/>
  <c r="K18" i="34" s="1"/>
  <c r="K185" i="22" s="1"/>
  <c r="K23" i="28"/>
  <c r="K50" i="28"/>
  <c r="K19" i="34" s="1"/>
  <c r="N16" i="28"/>
  <c r="N16" i="30" s="1"/>
  <c r="N96" i="25"/>
  <c r="L10" i="28"/>
  <c r="L23" i="28" s="1"/>
  <c r="L94" i="25"/>
  <c r="D54" i="22" s="1"/>
  <c r="K64" i="33"/>
  <c r="J11" i="13" s="1"/>
  <c r="N42" i="33"/>
  <c r="L51" i="37"/>
  <c r="L63" i="33"/>
  <c r="N50" i="29"/>
  <c r="N51" i="33" s="1"/>
  <c r="N51" i="37" s="1"/>
  <c r="N13" i="29"/>
  <c r="AZ23" i="7"/>
  <c r="AY24" i="7"/>
  <c r="J66" i="37"/>
  <c r="O42" i="17"/>
  <c r="K17" i="37"/>
  <c r="L60" i="34"/>
  <c r="K60" i="34"/>
  <c r="K53" i="34"/>
  <c r="K62" i="34"/>
  <c r="N34" i="30"/>
  <c r="N207" i="22" s="1"/>
  <c r="M10" i="13"/>
  <c r="O45" i="17"/>
  <c r="J70" i="37"/>
  <c r="J53" i="37"/>
  <c r="K48" i="37"/>
  <c r="K53" i="33"/>
  <c r="N36" i="25"/>
  <c r="N49" i="28" s="1"/>
  <c r="N48" i="34" s="1"/>
  <c r="L49" i="28"/>
  <c r="L48" i="34" s="1"/>
  <c r="N38" i="23"/>
  <c r="N49" i="29" s="1"/>
  <c r="N48" i="33" s="1"/>
  <c r="L49" i="29"/>
  <c r="L48" i="33" s="1"/>
  <c r="L62" i="33" s="1"/>
  <c r="L16" i="30"/>
  <c r="N48" i="37" l="1"/>
  <c r="N53" i="37" s="1"/>
  <c r="N148" i="22"/>
  <c r="N9" i="37"/>
  <c r="N15" i="37" s="1"/>
  <c r="N46" i="33"/>
  <c r="N157" i="22" s="1"/>
  <c r="N42" i="37"/>
  <c r="N46" i="37" s="1"/>
  <c r="L217" i="22"/>
  <c r="N15" i="33"/>
  <c r="L10" i="30"/>
  <c r="L199" i="22" s="1"/>
  <c r="O40" i="17"/>
  <c r="J67" i="37"/>
  <c r="O41" i="17"/>
  <c r="J64" i="34"/>
  <c r="I33" i="13" s="1"/>
  <c r="K61" i="34"/>
  <c r="L48" i="28"/>
  <c r="L18" i="34" s="1"/>
  <c r="L18" i="37" s="1"/>
  <c r="L13" i="28"/>
  <c r="K18" i="37"/>
  <c r="K221" i="22" s="1"/>
  <c r="J68" i="37"/>
  <c r="K54" i="34"/>
  <c r="K193" i="22"/>
  <c r="J54" i="37"/>
  <c r="J230" i="22"/>
  <c r="K63" i="34"/>
  <c r="K186" i="22"/>
  <c r="K13" i="30"/>
  <c r="K199" i="22"/>
  <c r="L15" i="28"/>
  <c r="L165" i="22"/>
  <c r="P42" i="17"/>
  <c r="K220" i="22"/>
  <c r="L50" i="28"/>
  <c r="L19" i="34" s="1"/>
  <c r="L63" i="34" s="1"/>
  <c r="L21" i="28"/>
  <c r="L17" i="28"/>
  <c r="K69" i="37"/>
  <c r="K21" i="30"/>
  <c r="K15" i="30"/>
  <c r="P9" i="17"/>
  <c r="P237" i="22" s="1"/>
  <c r="K17" i="30"/>
  <c r="P46" i="17"/>
  <c r="K23" i="30"/>
  <c r="K54" i="33"/>
  <c r="K158" i="22"/>
  <c r="K19" i="37"/>
  <c r="N47" i="28"/>
  <c r="N17" i="34" s="1"/>
  <c r="N17" i="37" s="1"/>
  <c r="N10" i="28"/>
  <c r="N94" i="25"/>
  <c r="L64" i="33"/>
  <c r="K11" i="13" s="1"/>
  <c r="Q13" i="13" s="1"/>
  <c r="N63" i="33"/>
  <c r="BA23" i="7"/>
  <c r="AZ24" i="7"/>
  <c r="K66" i="37"/>
  <c r="P43" i="17"/>
  <c r="N62" i="33"/>
  <c r="L53" i="34"/>
  <c r="L62" i="34"/>
  <c r="N53" i="34"/>
  <c r="N62" i="34"/>
  <c r="L48" i="37"/>
  <c r="L53" i="33"/>
  <c r="Q43" i="17"/>
  <c r="N53" i="33"/>
  <c r="P45" i="17"/>
  <c r="K70" i="37"/>
  <c r="K53" i="37"/>
  <c r="P44" i="17"/>
  <c r="N54" i="37" l="1"/>
  <c r="N217" i="22"/>
  <c r="N229" i="22"/>
  <c r="Q9" i="17"/>
  <c r="Q237" i="22" s="1"/>
  <c r="L69" i="37"/>
  <c r="L23" i="30"/>
  <c r="L66" i="37"/>
  <c r="Q46" i="17"/>
  <c r="P40" i="17"/>
  <c r="L13" i="30"/>
  <c r="Q42" i="17"/>
  <c r="L17" i="30"/>
  <c r="L21" i="30"/>
  <c r="L15" i="30"/>
  <c r="J71" i="37"/>
  <c r="O31" i="17" s="1"/>
  <c r="L61" i="34"/>
  <c r="L64" i="34" s="1"/>
  <c r="K33" i="13" s="1"/>
  <c r="Q35" i="13" s="1"/>
  <c r="K67" i="37"/>
  <c r="P41" i="17"/>
  <c r="K64" i="34"/>
  <c r="J33" i="13" s="1"/>
  <c r="L221" i="22"/>
  <c r="Q40" i="17"/>
  <c r="Q41" i="17"/>
  <c r="L67" i="37"/>
  <c r="L185" i="22"/>
  <c r="K54" i="37"/>
  <c r="K230" i="22"/>
  <c r="L54" i="34"/>
  <c r="L193" i="22"/>
  <c r="K68" i="37"/>
  <c r="K222" i="22"/>
  <c r="L19" i="37"/>
  <c r="L186" i="22"/>
  <c r="N23" i="28"/>
  <c r="N165" i="22"/>
  <c r="N54" i="34"/>
  <c r="N193" i="22"/>
  <c r="N184" i="22"/>
  <c r="L54" i="33"/>
  <c r="L158" i="22"/>
  <c r="N54" i="33"/>
  <c r="N158" i="22"/>
  <c r="N60" i="34"/>
  <c r="N10" i="30"/>
  <c r="N50" i="28"/>
  <c r="N19" i="34" s="1"/>
  <c r="N19" i="37" s="1"/>
  <c r="N21" i="28"/>
  <c r="N15" i="28"/>
  <c r="N13" i="28"/>
  <c r="N17" i="28"/>
  <c r="N48" i="28"/>
  <c r="N18" i="34" s="1"/>
  <c r="N18" i="37" s="1"/>
  <c r="N64" i="33"/>
  <c r="M11" i="13" s="1"/>
  <c r="Q14" i="13" s="1"/>
  <c r="BB23" i="7"/>
  <c r="BA24" i="7"/>
  <c r="R45" i="17"/>
  <c r="R44" i="17"/>
  <c r="Q44" i="17"/>
  <c r="L70" i="37"/>
  <c r="Q45" i="17"/>
  <c r="L53" i="37"/>
  <c r="K71" i="37" l="1"/>
  <c r="P31" i="17" s="1"/>
  <c r="L222" i="22"/>
  <c r="L68" i="37"/>
  <c r="L71" i="37" s="1"/>
  <c r="Q31" i="17" s="1"/>
  <c r="L54" i="37"/>
  <c r="L230" i="22"/>
  <c r="N13" i="30"/>
  <c r="N199" i="22"/>
  <c r="N230" i="22"/>
  <c r="N61" i="34"/>
  <c r="N185" i="22"/>
  <c r="N222" i="22"/>
  <c r="N186" i="22"/>
  <c r="R43" i="17"/>
  <c r="N220" i="22"/>
  <c r="N69" i="37"/>
  <c r="N17" i="30"/>
  <c r="R46" i="17"/>
  <c r="N21" i="30"/>
  <c r="R9" i="17"/>
  <c r="S237" i="22" s="1"/>
  <c r="N66" i="37"/>
  <c r="N15" i="30"/>
  <c r="R42" i="17"/>
  <c r="N70" i="37"/>
  <c r="N23" i="30"/>
  <c r="N63" i="34"/>
  <c r="BC23" i="7"/>
  <c r="BB24" i="7"/>
  <c r="N64" i="34" l="1"/>
  <c r="M33" i="13" s="1"/>
  <c r="Q36" i="13" s="1"/>
  <c r="N68" i="37"/>
  <c r="R40" i="17"/>
  <c r="N221" i="22"/>
  <c r="R41" i="17"/>
  <c r="N67" i="37"/>
  <c r="BD23" i="7"/>
  <c r="BC24" i="7"/>
  <c r="N71" i="37" l="1"/>
  <c r="R31" i="17" s="1"/>
  <c r="BE23" i="7"/>
  <c r="BD24" i="7"/>
  <c r="BF23" i="7" l="1"/>
  <c r="BE24" i="7"/>
  <c r="BG23" i="7" l="1"/>
  <c r="BF24" i="7"/>
  <c r="BH23" i="7" l="1"/>
  <c r="BG24" i="7"/>
  <c r="BI23" i="7" l="1"/>
  <c r="BH24" i="7"/>
  <c r="BJ23" i="7" l="1"/>
  <c r="BI24" i="7"/>
  <c r="AM26" i="7" l="1"/>
  <c r="AM27" i="7" s="1"/>
  <c r="BJ24" i="7"/>
  <c r="B55" i="33" l="1"/>
  <c r="B33" i="36"/>
  <c r="B39" i="34"/>
  <c r="B191" i="22" l="1"/>
  <c r="B54" i="25"/>
  <c r="B55" i="34"/>
  <c r="B22" i="34" s="1"/>
  <c r="B56" i="33"/>
  <c r="B159" i="22"/>
  <c r="B36" i="36"/>
  <c r="B39" i="36" s="1"/>
  <c r="B55" i="36" s="1"/>
  <c r="B56" i="36" s="1"/>
  <c r="B33" i="37"/>
  <c r="C33" i="36"/>
  <c r="B22" i="37" l="1"/>
  <c r="B23" i="37" s="1"/>
  <c r="B225" i="22" s="1"/>
  <c r="B69" i="34"/>
  <c r="B194" i="22"/>
  <c r="B187" i="22"/>
  <c r="C36" i="36"/>
  <c r="C39" i="36" s="1"/>
  <c r="C55" i="36" s="1"/>
  <c r="C56" i="36" s="1"/>
  <c r="D33" i="36"/>
  <c r="B36" i="37"/>
  <c r="B223" i="22" l="1"/>
  <c r="B224" i="22"/>
  <c r="D37" i="12"/>
  <c r="D43" i="12" s="1"/>
  <c r="E30" i="1" s="1"/>
  <c r="B25" i="37"/>
  <c r="B74" i="37" s="1"/>
  <c r="G28" i="17"/>
  <c r="G259" i="22" s="1"/>
  <c r="G29" i="17"/>
  <c r="G260" i="22" s="1"/>
  <c r="E33" i="36"/>
  <c r="D36" i="36"/>
  <c r="D39" i="36" s="1"/>
  <c r="D55" i="36" s="1"/>
  <c r="D56" i="36" s="1"/>
  <c r="B39" i="37"/>
  <c r="B76" i="37" s="1"/>
  <c r="E37" i="12" l="1"/>
  <c r="G17" i="17"/>
  <c r="G244" i="22" s="1"/>
  <c r="G36" i="17"/>
  <c r="G256" i="22" s="1"/>
  <c r="B226" i="22"/>
  <c r="B228" i="22"/>
  <c r="E81" i="7"/>
  <c r="G35" i="17"/>
  <c r="G255" i="22" s="1"/>
  <c r="G20" i="17"/>
  <c r="G247" i="22" s="1"/>
  <c r="G34" i="17"/>
  <c r="G254" i="22" s="1"/>
  <c r="B55" i="37"/>
  <c r="F33" i="36"/>
  <c r="E36" i="36"/>
  <c r="E39" i="36" s="1"/>
  <c r="E55" i="36" s="1"/>
  <c r="E56" i="36" s="1"/>
  <c r="B56" i="37" l="1"/>
  <c r="B231" i="22"/>
  <c r="G33" i="36"/>
  <c r="F36" i="36"/>
  <c r="F39" i="36" s="1"/>
  <c r="F55" i="36" s="1"/>
  <c r="F56" i="36" s="1"/>
  <c r="H33" i="36" l="1"/>
  <c r="G36" i="36"/>
  <c r="G39" i="36" s="1"/>
  <c r="G55" i="36" s="1"/>
  <c r="G56" i="36" s="1"/>
  <c r="I33" i="36" l="1"/>
  <c r="H36" i="36"/>
  <c r="H39" i="36" s="1"/>
  <c r="H55" i="36" s="1"/>
  <c r="H56" i="36" s="1"/>
  <c r="J33" i="36" l="1"/>
  <c r="I36" i="36"/>
  <c r="I39" i="36" s="1"/>
  <c r="I55" i="36" s="1"/>
  <c r="I56" i="36" s="1"/>
  <c r="K33" i="36" l="1"/>
  <c r="J36" i="36"/>
  <c r="J39" i="36" s="1"/>
  <c r="J55" i="36" s="1"/>
  <c r="J56" i="36" s="1"/>
  <c r="B23" i="34"/>
  <c r="B188" i="22" s="1"/>
  <c r="L33" i="36" l="1"/>
  <c r="K36" i="36"/>
  <c r="K39" i="36" s="1"/>
  <c r="K55" i="36" s="1"/>
  <c r="K56" i="36" s="1"/>
  <c r="B25" i="34"/>
  <c r="B67" i="34" s="1"/>
  <c r="B56" i="34" l="1"/>
  <c r="B189" i="22"/>
  <c r="Q188" i="22" s="1"/>
  <c r="N33" i="36"/>
  <c r="L36" i="36"/>
  <c r="L39" i="36" s="1"/>
  <c r="L55" i="36" s="1"/>
  <c r="L56" i="36" s="1"/>
  <c r="N36" i="36" l="1"/>
  <c r="N39" i="36" s="1"/>
  <c r="N55" i="36" s="1"/>
  <c r="N56" i="36" s="1"/>
  <c r="J37" i="39" l="1"/>
  <c r="R90" i="23" s="1"/>
  <c r="B32" i="23" l="1"/>
  <c r="C32" i="23" s="1"/>
  <c r="D32" i="23" s="1"/>
  <c r="E32" i="23" s="1"/>
  <c r="F32" i="23" s="1"/>
  <c r="G32" i="23" s="1"/>
  <c r="H32" i="23" s="1"/>
  <c r="I32" i="23" s="1"/>
  <c r="J32" i="23" s="1"/>
  <c r="K32" i="23" s="1"/>
  <c r="L32" i="23" s="1"/>
  <c r="N32" i="23" s="1"/>
  <c r="B31" i="23"/>
  <c r="C31" i="23" s="1"/>
  <c r="D31" i="23" s="1"/>
  <c r="B29" i="25" l="1"/>
  <c r="C29" i="25" s="1"/>
  <c r="B30" i="25"/>
  <c r="C30" i="25" s="1"/>
  <c r="D30" i="25" s="1"/>
  <c r="E30" i="25" s="1"/>
  <c r="F30" i="25" s="1"/>
  <c r="G30" i="25" s="1"/>
  <c r="H30" i="25" s="1"/>
  <c r="I30" i="25" s="1"/>
  <c r="J30" i="25" s="1"/>
  <c r="K30" i="25" s="1"/>
  <c r="L30" i="25" s="1"/>
  <c r="N30" i="25" s="1"/>
  <c r="B18" i="29"/>
  <c r="B70" i="23" s="1"/>
  <c r="C18" i="29"/>
  <c r="C70" i="23" s="1"/>
  <c r="C105" i="22" s="1"/>
  <c r="E31" i="23"/>
  <c r="D18" i="29"/>
  <c r="D70" i="23" s="1"/>
  <c r="D105" i="22" s="1"/>
  <c r="N57" i="22"/>
  <c r="B19" i="29"/>
  <c r="B18" i="28" l="1"/>
  <c r="B97" i="25" s="1"/>
  <c r="B62" i="22" s="1"/>
  <c r="B24" i="29"/>
  <c r="B134" i="22" s="1"/>
  <c r="C19" i="29"/>
  <c r="C24" i="29"/>
  <c r="C134" i="22" s="1"/>
  <c r="B24" i="22"/>
  <c r="B105" i="22"/>
  <c r="E18" i="29"/>
  <c r="E70" i="23" s="1"/>
  <c r="E105" i="22" s="1"/>
  <c r="F31" i="23"/>
  <c r="D29" i="25"/>
  <c r="C18" i="28"/>
  <c r="C97" i="25" s="1"/>
  <c r="C115" i="22" s="1"/>
  <c r="D19" i="29"/>
  <c r="D24" i="29"/>
  <c r="D134" i="22" s="1"/>
  <c r="O57" i="22"/>
  <c r="B19" i="28" l="1"/>
  <c r="B18" i="30"/>
  <c r="B19" i="30" s="1"/>
  <c r="B26" i="29"/>
  <c r="F58" i="7" s="1"/>
  <c r="B24" i="28"/>
  <c r="B167" i="22" s="1"/>
  <c r="B115" i="22"/>
  <c r="B25" i="29"/>
  <c r="C26" i="29"/>
  <c r="C136" i="22" s="1"/>
  <c r="C25" i="29"/>
  <c r="D25" i="29"/>
  <c r="D26" i="29"/>
  <c r="D136" i="22" s="1"/>
  <c r="E29" i="25"/>
  <c r="D18" i="28"/>
  <c r="D97" i="25" s="1"/>
  <c r="D115" i="22" s="1"/>
  <c r="P57" i="22"/>
  <c r="F18" i="29"/>
  <c r="F70" i="23" s="1"/>
  <c r="F105" i="22" s="1"/>
  <c r="G31" i="23"/>
  <c r="E24" i="29"/>
  <c r="E134" i="22" s="1"/>
  <c r="E19" i="29"/>
  <c r="C24" i="28"/>
  <c r="C167" i="22" s="1"/>
  <c r="C19" i="28"/>
  <c r="C18" i="30"/>
  <c r="C19" i="30" s="1"/>
  <c r="B24" i="30" l="1"/>
  <c r="B201" i="22" s="1"/>
  <c r="B26" i="28"/>
  <c r="B26" i="30" s="1"/>
  <c r="E82" i="7" s="1"/>
  <c r="B25" i="28"/>
  <c r="B27" i="29"/>
  <c r="B29" i="29"/>
  <c r="B138" i="22" s="1"/>
  <c r="B136" i="22"/>
  <c r="B169" i="22"/>
  <c r="C29" i="29"/>
  <c r="C138" i="22" s="1"/>
  <c r="C27" i="29"/>
  <c r="E25" i="29"/>
  <c r="E26" i="29"/>
  <c r="E136" i="22" s="1"/>
  <c r="F19" i="29"/>
  <c r="F24" i="29"/>
  <c r="F134" i="22" s="1"/>
  <c r="F29" i="25"/>
  <c r="E18" i="28"/>
  <c r="E97" i="25" s="1"/>
  <c r="E115" i="22" s="1"/>
  <c r="D27" i="29"/>
  <c r="D29" i="29"/>
  <c r="D138" i="22" s="1"/>
  <c r="C25" i="28"/>
  <c r="C26" i="28"/>
  <c r="C169" i="22" s="1"/>
  <c r="C24" i="30"/>
  <c r="B25" i="30"/>
  <c r="G18" i="29"/>
  <c r="G70" i="23" s="1"/>
  <c r="H31" i="23"/>
  <c r="Q57" i="22"/>
  <c r="B29" i="28"/>
  <c r="B171" i="22" s="1"/>
  <c r="D24" i="28"/>
  <c r="D167" i="22" s="1"/>
  <c r="D19" i="28"/>
  <c r="D18" i="30"/>
  <c r="D19" i="30" s="1"/>
  <c r="Q169" i="22" l="1"/>
  <c r="G11" i="17"/>
  <c r="G239" i="22" s="1"/>
  <c r="B27" i="28"/>
  <c r="B35" i="29"/>
  <c r="B140" i="22" s="1"/>
  <c r="B30" i="29"/>
  <c r="G30" i="17"/>
  <c r="G37" i="17"/>
  <c r="G257" i="22" s="1"/>
  <c r="B27" i="30"/>
  <c r="G10" i="17" s="1"/>
  <c r="G238" i="22" s="1"/>
  <c r="B203" i="22"/>
  <c r="C201" i="22"/>
  <c r="H11" i="17"/>
  <c r="H239" i="22" s="1"/>
  <c r="C35" i="29"/>
  <c r="C140" i="22" s="1"/>
  <c r="C30" i="29"/>
  <c r="C24" i="22"/>
  <c r="G105" i="22"/>
  <c r="B35" i="28"/>
  <c r="B173" i="22" s="1"/>
  <c r="B30" i="28"/>
  <c r="B29" i="30"/>
  <c r="B205" i="22" s="1"/>
  <c r="F25" i="29"/>
  <c r="F26" i="29"/>
  <c r="F136" i="22" s="1"/>
  <c r="H18" i="29"/>
  <c r="H70" i="23" s="1"/>
  <c r="H105" i="22" s="1"/>
  <c r="I31" i="23"/>
  <c r="E19" i="28"/>
  <c r="E24" i="28"/>
  <c r="E167" i="22" s="1"/>
  <c r="E18" i="30"/>
  <c r="E19" i="30" s="1"/>
  <c r="D30" i="29"/>
  <c r="D35" i="29"/>
  <c r="D140" i="22" s="1"/>
  <c r="D25" i="28"/>
  <c r="D26" i="28"/>
  <c r="D169" i="22" s="1"/>
  <c r="D24" i="30"/>
  <c r="G24" i="29"/>
  <c r="G134" i="22" s="1"/>
  <c r="G19" i="29"/>
  <c r="C25" i="30"/>
  <c r="G29" i="25"/>
  <c r="F18" i="28"/>
  <c r="F97" i="25" s="1"/>
  <c r="F115" i="22" s="1"/>
  <c r="B37" i="29"/>
  <c r="B141" i="22" s="1"/>
  <c r="C27" i="28"/>
  <c r="C29" i="28"/>
  <c r="C171" i="22" s="1"/>
  <c r="C26" i="30"/>
  <c r="C203" i="22" s="1"/>
  <c r="E27" i="29"/>
  <c r="E29" i="29"/>
  <c r="E138" i="22" s="1"/>
  <c r="B36" i="29" l="1"/>
  <c r="D201" i="22"/>
  <c r="I11" i="17"/>
  <c r="I239" i="22" s="1"/>
  <c r="C37" i="29"/>
  <c r="C39" i="29" s="1"/>
  <c r="C36" i="29"/>
  <c r="C35" i="28"/>
  <c r="C173" i="22" s="1"/>
  <c r="C30" i="28"/>
  <c r="C29" i="30"/>
  <c r="C205" i="22" s="1"/>
  <c r="B38" i="29"/>
  <c r="D25" i="30"/>
  <c r="S57" i="22"/>
  <c r="D29" i="28"/>
  <c r="D171" i="22" s="1"/>
  <c r="D27" i="28"/>
  <c r="D26" i="30"/>
  <c r="D203" i="22" s="1"/>
  <c r="I18" i="29"/>
  <c r="I70" i="23" s="1"/>
  <c r="I105" i="22" s="1"/>
  <c r="J31" i="23"/>
  <c r="F27" i="29"/>
  <c r="F29" i="29"/>
  <c r="F138" i="22" s="1"/>
  <c r="H19" i="29"/>
  <c r="H24" i="29"/>
  <c r="H134" i="22" s="1"/>
  <c r="B36" i="28"/>
  <c r="B37" i="28"/>
  <c r="C27" i="30"/>
  <c r="H10" i="17" s="1"/>
  <c r="H238" i="22" s="1"/>
  <c r="H30" i="17"/>
  <c r="B39" i="29"/>
  <c r="F24" i="28"/>
  <c r="F167" i="22" s="1"/>
  <c r="F19" i="28"/>
  <c r="F18" i="30"/>
  <c r="F19" i="30" s="1"/>
  <c r="G25" i="29"/>
  <c r="G26" i="29"/>
  <c r="G136" i="22" s="1"/>
  <c r="D37" i="29"/>
  <c r="D141" i="22" s="1"/>
  <c r="D36" i="29"/>
  <c r="E26" i="28"/>
  <c r="E169" i="22" s="1"/>
  <c r="E25" i="28"/>
  <c r="E24" i="30"/>
  <c r="E35" i="29"/>
  <c r="E140" i="22" s="1"/>
  <c r="E30" i="29"/>
  <c r="H29" i="25"/>
  <c r="G18" i="28"/>
  <c r="G97" i="25" s="1"/>
  <c r="B30" i="30"/>
  <c r="B35" i="30"/>
  <c r="B208" i="22" s="1"/>
  <c r="C38" i="29" l="1"/>
  <c r="E201" i="22"/>
  <c r="J11" i="17"/>
  <c r="J239" i="22" s="1"/>
  <c r="B70" i="33"/>
  <c r="B68" i="33"/>
  <c r="C33" i="33"/>
  <c r="C39" i="33" s="1"/>
  <c r="B38" i="28"/>
  <c r="B174" i="22"/>
  <c r="C141" i="22"/>
  <c r="B8" i="13"/>
  <c r="B14" i="13" s="1"/>
  <c r="B18" i="13" s="1"/>
  <c r="B142" i="22"/>
  <c r="B40" i="29"/>
  <c r="C62" i="22"/>
  <c r="G115" i="22"/>
  <c r="C142" i="22"/>
  <c r="C40" i="29"/>
  <c r="F56" i="7"/>
  <c r="B39" i="28"/>
  <c r="G29" i="29"/>
  <c r="G138" i="22" s="1"/>
  <c r="G27" i="29"/>
  <c r="C37" i="28"/>
  <c r="C36" i="28"/>
  <c r="I29" i="25"/>
  <c r="H18" i="28"/>
  <c r="H97" i="25" s="1"/>
  <c r="H115" i="22" s="1"/>
  <c r="E25" i="30"/>
  <c r="F25" i="28"/>
  <c r="F26" i="28"/>
  <c r="F169" i="22" s="1"/>
  <c r="F24" i="30"/>
  <c r="H25" i="29"/>
  <c r="H26" i="29"/>
  <c r="H136" i="22" s="1"/>
  <c r="T57" i="22"/>
  <c r="B37" i="30"/>
  <c r="D38" i="29"/>
  <c r="I24" i="29"/>
  <c r="I134" i="22" s="1"/>
  <c r="I19" i="29"/>
  <c r="D39" i="29"/>
  <c r="I30" i="17"/>
  <c r="D27" i="30"/>
  <c r="I10" i="17" s="1"/>
  <c r="I238" i="22" s="1"/>
  <c r="C35" i="30"/>
  <c r="C208" i="22" s="1"/>
  <c r="C30" i="30"/>
  <c r="G24" i="28"/>
  <c r="G167" i="22" s="1"/>
  <c r="G19" i="28"/>
  <c r="G18" i="30"/>
  <c r="G19" i="30" s="1"/>
  <c r="E36" i="29"/>
  <c r="E37" i="29"/>
  <c r="E141" i="22" s="1"/>
  <c r="F35" i="29"/>
  <c r="F140" i="22" s="1"/>
  <c r="F30" i="29"/>
  <c r="D30" i="28"/>
  <c r="D35" i="28"/>
  <c r="D173" i="22" s="1"/>
  <c r="D29" i="30"/>
  <c r="D205" i="22" s="1"/>
  <c r="G19" i="17"/>
  <c r="G246" i="22" s="1"/>
  <c r="B36" i="30"/>
  <c r="G21" i="17"/>
  <c r="G248" i="22" s="1"/>
  <c r="E27" i="28"/>
  <c r="E29" i="28"/>
  <c r="E171" i="22" s="1"/>
  <c r="E26" i="30"/>
  <c r="E203" i="22" s="1"/>
  <c r="K31" i="23"/>
  <c r="J18" i="29"/>
  <c r="J70" i="23" s="1"/>
  <c r="J105" i="22" s="1"/>
  <c r="B40" i="28" l="1"/>
  <c r="B70" i="34"/>
  <c r="B68" i="34"/>
  <c r="F201" i="22"/>
  <c r="K11" i="17"/>
  <c r="K239" i="22" s="1"/>
  <c r="B175" i="22"/>
  <c r="B38" i="30"/>
  <c r="G22" i="17" s="1"/>
  <c r="B209" i="22"/>
  <c r="C39" i="28"/>
  <c r="C174" i="22"/>
  <c r="C55" i="33"/>
  <c r="C156" i="22"/>
  <c r="D33" i="33"/>
  <c r="D39" i="33" s="1"/>
  <c r="D40" i="29"/>
  <c r="D142" i="22"/>
  <c r="B39" i="30"/>
  <c r="G25" i="28"/>
  <c r="G26" i="28"/>
  <c r="G169" i="22" s="1"/>
  <c r="G24" i="30"/>
  <c r="H24" i="28"/>
  <c r="H167" i="22" s="1"/>
  <c r="H19" i="28"/>
  <c r="H18" i="30"/>
  <c r="H19" i="30" s="1"/>
  <c r="E38" i="29"/>
  <c r="E27" i="30"/>
  <c r="J10" i="17" s="1"/>
  <c r="J238" i="22" s="1"/>
  <c r="J30" i="17"/>
  <c r="D35" i="30"/>
  <c r="D208" i="22" s="1"/>
  <c r="D30" i="30"/>
  <c r="E39" i="29"/>
  <c r="U57" i="22"/>
  <c r="F25" i="30"/>
  <c r="I18" i="28"/>
  <c r="I97" i="25" s="1"/>
  <c r="I115" i="22" s="1"/>
  <c r="J29" i="25"/>
  <c r="C38" i="28"/>
  <c r="C37" i="30"/>
  <c r="G30" i="29"/>
  <c r="G35" i="29"/>
  <c r="G140" i="22" s="1"/>
  <c r="K18" i="29"/>
  <c r="K70" i="23" s="1"/>
  <c r="K105" i="22" s="1"/>
  <c r="L31" i="23"/>
  <c r="G12" i="17"/>
  <c r="G240" i="22" s="1"/>
  <c r="G18" i="17"/>
  <c r="G245" i="22" s="1"/>
  <c r="C8" i="13"/>
  <c r="C14" i="13" s="1"/>
  <c r="C18" i="13" s="1"/>
  <c r="J24" i="29"/>
  <c r="J134" i="22" s="1"/>
  <c r="J19" i="29"/>
  <c r="E35" i="28"/>
  <c r="E173" i="22" s="1"/>
  <c r="E30" i="28"/>
  <c r="E29" i="30"/>
  <c r="E205" i="22" s="1"/>
  <c r="D36" i="28"/>
  <c r="D37" i="28"/>
  <c r="F37" i="29"/>
  <c r="F36" i="29"/>
  <c r="C36" i="30"/>
  <c r="I25" i="29"/>
  <c r="I26" i="29"/>
  <c r="I136" i="22" s="1"/>
  <c r="H27" i="29"/>
  <c r="H29" i="29"/>
  <c r="H138" i="22" s="1"/>
  <c r="F27" i="28"/>
  <c r="F29" i="28"/>
  <c r="F171" i="22" s="1"/>
  <c r="F26" i="30"/>
  <c r="F203" i="22" s="1"/>
  <c r="B77" i="37" l="1"/>
  <c r="B75" i="37"/>
  <c r="G13" i="17"/>
  <c r="G241" i="22" s="1"/>
  <c r="G201" i="22"/>
  <c r="L11" i="17"/>
  <c r="L239" i="22" s="1"/>
  <c r="C175" i="22"/>
  <c r="C40" i="28"/>
  <c r="B30" i="13"/>
  <c r="B36" i="13" s="1"/>
  <c r="B40" i="13" s="1"/>
  <c r="G23" i="17"/>
  <c r="G249" i="22"/>
  <c r="E80" i="7"/>
  <c r="B210" i="22"/>
  <c r="C33" i="34"/>
  <c r="C39" i="34" s="1"/>
  <c r="D39" i="28"/>
  <c r="D174" i="22"/>
  <c r="C38" i="30"/>
  <c r="H22" i="17" s="1"/>
  <c r="H249" i="22" s="1"/>
  <c r="C209" i="22"/>
  <c r="D55" i="33"/>
  <c r="D156" i="22"/>
  <c r="F39" i="29"/>
  <c r="F141" i="22"/>
  <c r="E142" i="22"/>
  <c r="E40" i="29"/>
  <c r="C22" i="33"/>
  <c r="C70" i="33" s="1"/>
  <c r="C159" i="22"/>
  <c r="B40" i="30"/>
  <c r="G14" i="17" s="1"/>
  <c r="G242" i="22" s="1"/>
  <c r="G50" i="17"/>
  <c r="B58" i="37"/>
  <c r="G24" i="17" s="1"/>
  <c r="C39" i="30"/>
  <c r="K19" i="29"/>
  <c r="K24" i="29"/>
  <c r="K134" i="22" s="1"/>
  <c r="V57" i="22"/>
  <c r="D8" i="13"/>
  <c r="D14" i="13" s="1"/>
  <c r="D18" i="13" s="1"/>
  <c r="G27" i="28"/>
  <c r="G29" i="28"/>
  <c r="G171" i="22" s="1"/>
  <c r="G26" i="30"/>
  <c r="G203" i="22" s="1"/>
  <c r="H30" i="29"/>
  <c r="H35" i="29"/>
  <c r="H140" i="22" s="1"/>
  <c r="F27" i="30"/>
  <c r="K10" i="17" s="1"/>
  <c r="K238" i="22" s="1"/>
  <c r="K30" i="17"/>
  <c r="I27" i="29"/>
  <c r="I29" i="29"/>
  <c r="I138" i="22" s="1"/>
  <c r="E35" i="30"/>
  <c r="E208" i="22" s="1"/>
  <c r="E30" i="30"/>
  <c r="G36" i="29"/>
  <c r="G37" i="29"/>
  <c r="F30" i="28"/>
  <c r="F35" i="28"/>
  <c r="F173" i="22" s="1"/>
  <c r="F29" i="30"/>
  <c r="F205" i="22" s="1"/>
  <c r="H18" i="17"/>
  <c r="H245" i="22" s="1"/>
  <c r="H12" i="17"/>
  <c r="H240" i="22" s="1"/>
  <c r="F38" i="29"/>
  <c r="J25" i="29"/>
  <c r="J26" i="29"/>
  <c r="J136" i="22" s="1"/>
  <c r="J18" i="28"/>
  <c r="J97" i="25" s="1"/>
  <c r="J115" i="22" s="1"/>
  <c r="K29" i="25"/>
  <c r="H26" i="28"/>
  <c r="H169" i="22" s="1"/>
  <c r="H25" i="28"/>
  <c r="H24" i="30"/>
  <c r="D38" i="28"/>
  <c r="D37" i="30"/>
  <c r="E37" i="28"/>
  <c r="E36" i="28"/>
  <c r="N31" i="23"/>
  <c r="N18" i="29" s="1"/>
  <c r="N70" i="23" s="1"/>
  <c r="L18" i="29"/>
  <c r="L70" i="23" s="1"/>
  <c r="I19" i="28"/>
  <c r="I24" i="28"/>
  <c r="I167" i="22" s="1"/>
  <c r="I18" i="30"/>
  <c r="I19" i="30" s="1"/>
  <c r="D36" i="30"/>
  <c r="E33" i="33"/>
  <c r="G25" i="30"/>
  <c r="H201" i="22" l="1"/>
  <c r="M11" i="17"/>
  <c r="M239" i="22" s="1"/>
  <c r="D175" i="22"/>
  <c r="D40" i="28"/>
  <c r="E8" i="13"/>
  <c r="E14" i="13" s="1"/>
  <c r="E18" i="13" s="1"/>
  <c r="G250" i="22"/>
  <c r="E47" i="12"/>
  <c r="G25" i="17"/>
  <c r="G252" i="22" s="1"/>
  <c r="G251" i="22"/>
  <c r="C30" i="13"/>
  <c r="C36" i="13" s="1"/>
  <c r="C40" i="13" s="1"/>
  <c r="D33" i="34"/>
  <c r="D39" i="34" s="1"/>
  <c r="H13" i="17"/>
  <c r="H241" i="22" s="1"/>
  <c r="E39" i="28"/>
  <c r="E174" i="22"/>
  <c r="D38" i="30"/>
  <c r="I22" i="17" s="1"/>
  <c r="I249" i="22" s="1"/>
  <c r="D209" i="22"/>
  <c r="C55" i="34"/>
  <c r="C191" i="22"/>
  <c r="C58" i="37"/>
  <c r="C59" i="37" s="1"/>
  <c r="C33" i="37" s="1"/>
  <c r="C36" i="37" s="1"/>
  <c r="C39" i="37" s="1"/>
  <c r="C210" i="22"/>
  <c r="D24" i="22"/>
  <c r="L105" i="22"/>
  <c r="G39" i="29"/>
  <c r="G141" i="22"/>
  <c r="C152" i="22"/>
  <c r="C23" i="33"/>
  <c r="F142" i="22"/>
  <c r="F40" i="29"/>
  <c r="D22" i="33"/>
  <c r="D70" i="33" s="1"/>
  <c r="D159" i="22"/>
  <c r="C40" i="30"/>
  <c r="H14" i="17" s="1"/>
  <c r="H242" i="22" s="1"/>
  <c r="I18" i="17"/>
  <c r="I245" i="22" s="1"/>
  <c r="I12" i="17"/>
  <c r="I240" i="22" s="1"/>
  <c r="I26" i="28"/>
  <c r="I169" i="22" s="1"/>
  <c r="I25" i="28"/>
  <c r="I24" i="30"/>
  <c r="D39" i="30"/>
  <c r="E38" i="28"/>
  <c r="E37" i="30"/>
  <c r="E36" i="30"/>
  <c r="K25" i="29"/>
  <c r="K26" i="29"/>
  <c r="K136" i="22" s="1"/>
  <c r="F33" i="33"/>
  <c r="E39" i="33"/>
  <c r="L19" i="29"/>
  <c r="L24" i="29"/>
  <c r="L134" i="22" s="1"/>
  <c r="H25" i="30"/>
  <c r="K18" i="28"/>
  <c r="K97" i="25" s="1"/>
  <c r="K115" i="22" s="1"/>
  <c r="L29" i="25"/>
  <c r="N19" i="29"/>
  <c r="N24" i="29"/>
  <c r="N134" i="22" s="1"/>
  <c r="J19" i="28"/>
  <c r="J24" i="28"/>
  <c r="J167" i="22" s="1"/>
  <c r="J18" i="30"/>
  <c r="J19" i="30" s="1"/>
  <c r="F35" i="30"/>
  <c r="F208" i="22" s="1"/>
  <c r="F30" i="30"/>
  <c r="G38" i="29"/>
  <c r="H37" i="29"/>
  <c r="H141" i="22" s="1"/>
  <c r="H36" i="29"/>
  <c r="L30" i="17"/>
  <c r="G27" i="30"/>
  <c r="L10" i="17" s="1"/>
  <c r="L238" i="22" s="1"/>
  <c r="H27" i="28"/>
  <c r="H29" i="28"/>
  <c r="H171" i="22" s="1"/>
  <c r="H26" i="30"/>
  <c r="H203" i="22" s="1"/>
  <c r="J27" i="29"/>
  <c r="J29" i="29"/>
  <c r="J138" i="22" s="1"/>
  <c r="F36" i="28"/>
  <c r="F37" i="28"/>
  <c r="I30" i="29"/>
  <c r="I35" i="29"/>
  <c r="I140" i="22" s="1"/>
  <c r="G30" i="28"/>
  <c r="G35" i="28"/>
  <c r="G173" i="22" s="1"/>
  <c r="G29" i="30"/>
  <c r="G205" i="22" s="1"/>
  <c r="C228" i="22" l="1"/>
  <c r="D210" i="22"/>
  <c r="I13" i="17"/>
  <c r="I241" i="22" s="1"/>
  <c r="I201" i="22"/>
  <c r="N11" i="17"/>
  <c r="N239" i="22" s="1"/>
  <c r="F8" i="13"/>
  <c r="F14" i="13" s="1"/>
  <c r="F18" i="13" s="1"/>
  <c r="E175" i="22"/>
  <c r="E40" i="28"/>
  <c r="E33" i="34"/>
  <c r="E39" i="34" s="1"/>
  <c r="D30" i="13"/>
  <c r="D36" i="13" s="1"/>
  <c r="D40" i="13" s="1"/>
  <c r="D55" i="34"/>
  <c r="D191" i="22"/>
  <c r="H24" i="17"/>
  <c r="H251" i="22" s="1"/>
  <c r="E38" i="30"/>
  <c r="J22" i="17" s="1"/>
  <c r="J249" i="22" s="1"/>
  <c r="E209" i="22"/>
  <c r="F39" i="28"/>
  <c r="F174" i="22"/>
  <c r="C22" i="34"/>
  <c r="C69" i="34" s="1"/>
  <c r="C70" i="34" s="1"/>
  <c r="C194" i="22"/>
  <c r="E55" i="33"/>
  <c r="E156" i="22"/>
  <c r="G40" i="29"/>
  <c r="G142" i="22"/>
  <c r="C25" i="33"/>
  <c r="C68" i="33" s="1"/>
  <c r="C153" i="22"/>
  <c r="D152" i="22"/>
  <c r="D23" i="33"/>
  <c r="H38" i="29"/>
  <c r="I36" i="29"/>
  <c r="I37" i="29"/>
  <c r="F38" i="28"/>
  <c r="F37" i="30"/>
  <c r="E39" i="30"/>
  <c r="I27" i="28"/>
  <c r="I29" i="28"/>
  <c r="I171" i="22" s="1"/>
  <c r="I26" i="30"/>
  <c r="I203" i="22" s="1"/>
  <c r="H27" i="30"/>
  <c r="M10" i="17" s="1"/>
  <c r="M238" i="22" s="1"/>
  <c r="M30" i="17"/>
  <c r="H39" i="29"/>
  <c r="J25" i="28"/>
  <c r="J26" i="28"/>
  <c r="J169" i="22" s="1"/>
  <c r="J24" i="30"/>
  <c r="N29" i="25"/>
  <c r="N18" i="28" s="1"/>
  <c r="N97" i="25" s="1"/>
  <c r="L18" i="28"/>
  <c r="L97" i="25" s="1"/>
  <c r="L25" i="29"/>
  <c r="L26" i="29"/>
  <c r="L136" i="22" s="1"/>
  <c r="K27" i="29"/>
  <c r="K29" i="29"/>
  <c r="K138" i="22" s="1"/>
  <c r="J18" i="17"/>
  <c r="J245" i="22" s="1"/>
  <c r="J12" i="17"/>
  <c r="J240" i="22" s="1"/>
  <c r="D58" i="37"/>
  <c r="D59" i="37" s="1"/>
  <c r="D40" i="30"/>
  <c r="I14" i="17" s="1"/>
  <c r="I242" i="22" s="1"/>
  <c r="G30" i="30"/>
  <c r="G35" i="30"/>
  <c r="G208" i="22" s="1"/>
  <c r="G36" i="28"/>
  <c r="G37" i="28"/>
  <c r="G174" i="22" s="1"/>
  <c r="J30" i="29"/>
  <c r="J35" i="29"/>
  <c r="J140" i="22" s="1"/>
  <c r="H30" i="28"/>
  <c r="H35" i="28"/>
  <c r="H173" i="22" s="1"/>
  <c r="H29" i="30"/>
  <c r="H205" i="22" s="1"/>
  <c r="C55" i="37"/>
  <c r="C231" i="22" s="1"/>
  <c r="H35" i="17"/>
  <c r="H255" i="22" s="1"/>
  <c r="H21" i="17"/>
  <c r="H50" i="17"/>
  <c r="N25" i="29"/>
  <c r="N26" i="29"/>
  <c r="N136" i="22" s="1"/>
  <c r="K19" i="28"/>
  <c r="K24" i="28"/>
  <c r="K167" i="22" s="1"/>
  <c r="K18" i="30"/>
  <c r="K19" i="30" s="1"/>
  <c r="G33" i="33"/>
  <c r="F39" i="33"/>
  <c r="I25" i="30"/>
  <c r="F36" i="30"/>
  <c r="E210" i="22" l="1"/>
  <c r="J201" i="22"/>
  <c r="O11" i="17"/>
  <c r="O239" i="22" s="1"/>
  <c r="F175" i="22"/>
  <c r="F40" i="28"/>
  <c r="J13" i="17"/>
  <c r="J241" i="22" s="1"/>
  <c r="F33" i="34"/>
  <c r="F39" i="34" s="1"/>
  <c r="E30" i="13"/>
  <c r="E36" i="13" s="1"/>
  <c r="E40" i="13" s="1"/>
  <c r="C187" i="22"/>
  <c r="C22" i="37"/>
  <c r="C76" i="37" s="1"/>
  <c r="C77" i="37" s="1"/>
  <c r="C23" i="34"/>
  <c r="H23" i="17"/>
  <c r="H248" i="22"/>
  <c r="E55" i="34"/>
  <c r="E191" i="22"/>
  <c r="F38" i="30"/>
  <c r="K22" i="17" s="1"/>
  <c r="K249" i="22" s="1"/>
  <c r="F209" i="22"/>
  <c r="D22" i="34"/>
  <c r="D194" i="22"/>
  <c r="D25" i="33"/>
  <c r="D68" i="33" s="1"/>
  <c r="D153" i="22"/>
  <c r="F55" i="33"/>
  <c r="F156" i="22"/>
  <c r="H40" i="29"/>
  <c r="H142" i="22"/>
  <c r="I39" i="29"/>
  <c r="I141" i="22"/>
  <c r="D62" i="22"/>
  <c r="L115" i="22"/>
  <c r="C56" i="33"/>
  <c r="C154" i="22"/>
  <c r="E22" i="33"/>
  <c r="E70" i="33" s="1"/>
  <c r="E159" i="22"/>
  <c r="I24" i="17"/>
  <c r="I251" i="22" s="1"/>
  <c r="F39" i="30"/>
  <c r="G39" i="33"/>
  <c r="H33" i="33"/>
  <c r="N27" i="29"/>
  <c r="N29" i="29"/>
  <c r="N138" i="22" s="1"/>
  <c r="H37" i="28"/>
  <c r="H174" i="22" s="1"/>
  <c r="H36" i="28"/>
  <c r="K30" i="29"/>
  <c r="K35" i="29"/>
  <c r="K140" i="22" s="1"/>
  <c r="N24" i="28"/>
  <c r="N167" i="22" s="1"/>
  <c r="N19" i="28"/>
  <c r="N18" i="30"/>
  <c r="N19" i="30" s="1"/>
  <c r="G8" i="13"/>
  <c r="G14" i="13" s="1"/>
  <c r="G18" i="13" s="1"/>
  <c r="E40" i="30"/>
  <c r="J14" i="17" s="1"/>
  <c r="J242" i="22" s="1"/>
  <c r="E58" i="37"/>
  <c r="J24" i="17" s="1"/>
  <c r="J251" i="22" s="1"/>
  <c r="I38" i="29"/>
  <c r="G38" i="28"/>
  <c r="G37" i="30"/>
  <c r="L27" i="29"/>
  <c r="L29" i="29"/>
  <c r="L138" i="22" s="1"/>
  <c r="J25" i="30"/>
  <c r="I27" i="30"/>
  <c r="N10" i="17" s="1"/>
  <c r="N238" i="22" s="1"/>
  <c r="N30" i="17"/>
  <c r="K12" i="17"/>
  <c r="K240" i="22" s="1"/>
  <c r="K18" i="17"/>
  <c r="K245" i="22" s="1"/>
  <c r="K25" i="28"/>
  <c r="K26" i="28"/>
  <c r="K169" i="22" s="1"/>
  <c r="K24" i="30"/>
  <c r="J37" i="29"/>
  <c r="J141" i="22" s="1"/>
  <c r="J36" i="29"/>
  <c r="G36" i="30"/>
  <c r="D33" i="37"/>
  <c r="D36" i="37" s="1"/>
  <c r="D39" i="37" s="1"/>
  <c r="J27" i="28"/>
  <c r="J29" i="28"/>
  <c r="J171" i="22" s="1"/>
  <c r="J26" i="30"/>
  <c r="J203" i="22" s="1"/>
  <c r="I35" i="28"/>
  <c r="I173" i="22" s="1"/>
  <c r="I30" i="28"/>
  <c r="I29" i="30"/>
  <c r="I205" i="22" s="1"/>
  <c r="H35" i="30"/>
  <c r="H208" i="22" s="1"/>
  <c r="H30" i="30"/>
  <c r="G39" i="28"/>
  <c r="L19" i="28"/>
  <c r="L24" i="28"/>
  <c r="L167" i="22" s="1"/>
  <c r="L18" i="30"/>
  <c r="L19" i="30" s="1"/>
  <c r="D22" i="37" l="1"/>
  <c r="D76" i="37" s="1"/>
  <c r="D77" i="37" s="1"/>
  <c r="D69" i="34"/>
  <c r="D70" i="34" s="1"/>
  <c r="D228" i="22"/>
  <c r="K201" i="22"/>
  <c r="P11" i="17"/>
  <c r="P239" i="22" s="1"/>
  <c r="G175" i="22"/>
  <c r="G40" i="28"/>
  <c r="H8" i="13"/>
  <c r="H14" i="13" s="1"/>
  <c r="H18" i="13" s="1"/>
  <c r="K13" i="17"/>
  <c r="K241" i="22" s="1"/>
  <c r="H25" i="17"/>
  <c r="H252" i="22" s="1"/>
  <c r="H250" i="22"/>
  <c r="F58" i="37"/>
  <c r="K24" i="17" s="1"/>
  <c r="K251" i="22" s="1"/>
  <c r="F210" i="22"/>
  <c r="D187" i="22"/>
  <c r="D23" i="34"/>
  <c r="C25" i="34"/>
  <c r="C67" i="34" s="1"/>
  <c r="C68" i="34" s="1"/>
  <c r="C188" i="22"/>
  <c r="E22" i="34"/>
  <c r="E69" i="34" s="1"/>
  <c r="E70" i="34" s="1"/>
  <c r="E194" i="22"/>
  <c r="C223" i="22"/>
  <c r="C23" i="37"/>
  <c r="H37" i="17"/>
  <c r="H257" i="22" s="1"/>
  <c r="C224" i="22"/>
  <c r="F55" i="34"/>
  <c r="F191" i="22"/>
  <c r="G38" i="30"/>
  <c r="L22" i="17" s="1"/>
  <c r="L249" i="22" s="1"/>
  <c r="G209" i="22"/>
  <c r="I142" i="22"/>
  <c r="I40" i="29"/>
  <c r="F22" i="33"/>
  <c r="F70" i="33" s="1"/>
  <c r="F159" i="22"/>
  <c r="G55" i="33"/>
  <c r="G156" i="22"/>
  <c r="E152" i="22"/>
  <c r="E23" i="33"/>
  <c r="D56" i="33"/>
  <c r="D154" i="22"/>
  <c r="G39" i="30"/>
  <c r="E59" i="37"/>
  <c r="F40" i="30"/>
  <c r="K14" i="17" s="1"/>
  <c r="K242" i="22" s="1"/>
  <c r="N26" i="28"/>
  <c r="N169" i="22" s="1"/>
  <c r="N25" i="28"/>
  <c r="N24" i="30"/>
  <c r="H38" i="28"/>
  <c r="H37" i="30"/>
  <c r="I33" i="33"/>
  <c r="H39" i="33"/>
  <c r="F30" i="13"/>
  <c r="F36" i="13" s="1"/>
  <c r="F40" i="13" s="1"/>
  <c r="I37" i="28"/>
  <c r="I36" i="28"/>
  <c r="D55" i="37"/>
  <c r="D231" i="22" s="1"/>
  <c r="I35" i="17"/>
  <c r="I255" i="22" s="1"/>
  <c r="I21" i="17"/>
  <c r="I50" i="17"/>
  <c r="J38" i="29"/>
  <c r="L35" i="29"/>
  <c r="L140" i="22" s="1"/>
  <c r="L30" i="29"/>
  <c r="O30" i="17"/>
  <c r="J27" i="30"/>
  <c r="O10" i="17" s="1"/>
  <c r="O238" i="22" s="1"/>
  <c r="K37" i="29"/>
  <c r="K36" i="29"/>
  <c r="H39" i="28"/>
  <c r="N30" i="29"/>
  <c r="N35" i="29"/>
  <c r="N140" i="22" s="1"/>
  <c r="K25" i="30"/>
  <c r="L25" i="28"/>
  <c r="L26" i="28"/>
  <c r="L24" i="30"/>
  <c r="H36" i="30"/>
  <c r="G33" i="34"/>
  <c r="I30" i="30"/>
  <c r="I35" i="30"/>
  <c r="I208" i="22" s="1"/>
  <c r="J30" i="28"/>
  <c r="J35" i="28"/>
  <c r="J173" i="22" s="1"/>
  <c r="J29" i="30"/>
  <c r="J205" i="22" s="1"/>
  <c r="L12" i="17"/>
  <c r="L240" i="22" s="1"/>
  <c r="L18" i="17"/>
  <c r="L245" i="22" s="1"/>
  <c r="J39" i="29"/>
  <c r="I8" i="13" s="1"/>
  <c r="K27" i="28"/>
  <c r="K29" i="28"/>
  <c r="K171" i="22" s="1"/>
  <c r="K26" i="30"/>
  <c r="K203" i="22" s="1"/>
  <c r="D223" i="22" l="1"/>
  <c r="D23" i="37"/>
  <c r="D225" i="22" s="1"/>
  <c r="D224" i="22"/>
  <c r="I37" i="17"/>
  <c r="I257" i="22" s="1"/>
  <c r="L169" i="22"/>
  <c r="L201" i="22"/>
  <c r="Q11" i="17"/>
  <c r="Q239" i="22" s="1"/>
  <c r="N201" i="22"/>
  <c r="R11" i="17"/>
  <c r="S239" i="22" s="1"/>
  <c r="H175" i="22"/>
  <c r="H40" i="28"/>
  <c r="L13" i="17"/>
  <c r="L241" i="22" s="1"/>
  <c r="F59" i="37"/>
  <c r="F33" i="37" s="1"/>
  <c r="F36" i="37" s="1"/>
  <c r="F39" i="37" s="1"/>
  <c r="C225" i="22"/>
  <c r="H29" i="17"/>
  <c r="H260" i="22" s="1"/>
  <c r="H28" i="17"/>
  <c r="H259" i="22" s="1"/>
  <c r="C25" i="37"/>
  <c r="I23" i="17"/>
  <c r="I248" i="22"/>
  <c r="I39" i="28"/>
  <c r="I174" i="22"/>
  <c r="F22" i="34"/>
  <c r="F69" i="34" s="1"/>
  <c r="F70" i="34" s="1"/>
  <c r="F194" i="22"/>
  <c r="C56" i="34"/>
  <c r="C189" i="22"/>
  <c r="G58" i="37"/>
  <c r="L24" i="17" s="1"/>
  <c r="L251" i="22" s="1"/>
  <c r="G210" i="22"/>
  <c r="D25" i="34"/>
  <c r="D67" i="34" s="1"/>
  <c r="D68" i="34" s="1"/>
  <c r="D188" i="22"/>
  <c r="H38" i="30"/>
  <c r="M22" i="17" s="1"/>
  <c r="M249" i="22" s="1"/>
  <c r="H209" i="22"/>
  <c r="E23" i="34"/>
  <c r="E187" i="22"/>
  <c r="E25" i="33"/>
  <c r="E68" i="33" s="1"/>
  <c r="E153" i="22"/>
  <c r="F152" i="22"/>
  <c r="F23" i="33"/>
  <c r="H55" i="33"/>
  <c r="H156" i="22"/>
  <c r="J142" i="22"/>
  <c r="J40" i="29"/>
  <c r="K39" i="29"/>
  <c r="K141" i="22"/>
  <c r="G22" i="33"/>
  <c r="G70" i="33" s="1"/>
  <c r="G159" i="22"/>
  <c r="G40" i="30"/>
  <c r="L14" i="17" s="1"/>
  <c r="L242" i="22" s="1"/>
  <c r="H39" i="30"/>
  <c r="E22" i="37"/>
  <c r="E33" i="37"/>
  <c r="E36" i="37" s="1"/>
  <c r="E39" i="37" s="1"/>
  <c r="L37" i="29"/>
  <c r="L36" i="29"/>
  <c r="N25" i="30"/>
  <c r="I36" i="30"/>
  <c r="J30" i="30"/>
  <c r="J35" i="30"/>
  <c r="J208" i="22" s="1"/>
  <c r="I14" i="13"/>
  <c r="I18" i="13" s="1"/>
  <c r="N37" i="29"/>
  <c r="N36" i="29"/>
  <c r="J33" i="33"/>
  <c r="I39" i="33"/>
  <c r="K30" i="28"/>
  <c r="K35" i="28"/>
  <c r="K173" i="22" s="1"/>
  <c r="K29" i="30"/>
  <c r="K205" i="22" s="1"/>
  <c r="L27" i="28"/>
  <c r="L29" i="28"/>
  <c r="L171" i="22" s="1"/>
  <c r="L26" i="30"/>
  <c r="L203" i="22" s="1"/>
  <c r="G30" i="13"/>
  <c r="G36" i="13" s="1"/>
  <c r="G40" i="13" s="1"/>
  <c r="J37" i="28"/>
  <c r="J36" i="28"/>
  <c r="G39" i="34"/>
  <c r="H33" i="34"/>
  <c r="P30" i="17"/>
  <c r="K27" i="30"/>
  <c r="P10" i="17" s="1"/>
  <c r="P238" i="22" s="1"/>
  <c r="M18" i="17"/>
  <c r="M245" i="22" s="1"/>
  <c r="M12" i="17"/>
  <c r="M240" i="22" s="1"/>
  <c r="L25" i="30"/>
  <c r="K38" i="29"/>
  <c r="I38" i="28"/>
  <c r="I37" i="30"/>
  <c r="N27" i="28"/>
  <c r="N29" i="28"/>
  <c r="N171" i="22" s="1"/>
  <c r="N26" i="30"/>
  <c r="N203" i="22" s="1"/>
  <c r="I28" i="17" l="1"/>
  <c r="I259" i="22" s="1"/>
  <c r="D25" i="37"/>
  <c r="D74" i="37" s="1"/>
  <c r="D75" i="37" s="1"/>
  <c r="I29" i="17"/>
  <c r="I260" i="22" s="1"/>
  <c r="E76" i="37"/>
  <c r="E77" i="37" s="1"/>
  <c r="C226" i="22"/>
  <c r="C74" i="37"/>
  <c r="C75" i="37" s="1"/>
  <c r="F228" i="22"/>
  <c r="I175" i="22"/>
  <c r="I40" i="28"/>
  <c r="J8" i="13"/>
  <c r="J14" i="13" s="1"/>
  <c r="J18" i="13" s="1"/>
  <c r="M13" i="17"/>
  <c r="M241" i="22" s="1"/>
  <c r="G59" i="37"/>
  <c r="G33" i="37" s="1"/>
  <c r="G36" i="37" s="1"/>
  <c r="G39" i="37" s="1"/>
  <c r="F22" i="37"/>
  <c r="F223" i="22" s="1"/>
  <c r="H30" i="13"/>
  <c r="H36" i="13" s="1"/>
  <c r="H40" i="13" s="1"/>
  <c r="I38" i="30"/>
  <c r="N22" i="17" s="1"/>
  <c r="N249" i="22" s="1"/>
  <c r="I209" i="22"/>
  <c r="J39" i="28"/>
  <c r="J174" i="22"/>
  <c r="E25" i="34"/>
  <c r="E67" i="34" s="1"/>
  <c r="E68" i="34" s="1"/>
  <c r="E188" i="22"/>
  <c r="D56" i="34"/>
  <c r="D189" i="22"/>
  <c r="H40" i="30"/>
  <c r="M14" i="17" s="1"/>
  <c r="M242" i="22" s="1"/>
  <c r="H210" i="22"/>
  <c r="G55" i="34"/>
  <c r="G191" i="22"/>
  <c r="F23" i="34"/>
  <c r="F187" i="22"/>
  <c r="I25" i="17"/>
  <c r="I252" i="22" s="1"/>
  <c r="I250" i="22"/>
  <c r="J35" i="17"/>
  <c r="J255" i="22" s="1"/>
  <c r="E228" i="22"/>
  <c r="H17" i="17"/>
  <c r="H244" i="22" s="1"/>
  <c r="H19" i="17"/>
  <c r="H246" i="22" s="1"/>
  <c r="H34" i="17"/>
  <c r="H254" i="22" s="1"/>
  <c r="C56" i="37"/>
  <c r="H20" i="17"/>
  <c r="H247" i="22" s="1"/>
  <c r="H36" i="17"/>
  <c r="H256" i="22" s="1"/>
  <c r="J37" i="17"/>
  <c r="J257" i="22" s="1"/>
  <c r="E223" i="22"/>
  <c r="E224" i="22"/>
  <c r="L39" i="29"/>
  <c r="L141" i="22"/>
  <c r="F25" i="33"/>
  <c r="F68" i="33" s="1"/>
  <c r="F153" i="22"/>
  <c r="N39" i="29"/>
  <c r="N141" i="22"/>
  <c r="G152" i="22"/>
  <c r="G23" i="33"/>
  <c r="I55" i="33"/>
  <c r="I156" i="22"/>
  <c r="K40" i="29"/>
  <c r="K142" i="22"/>
  <c r="H22" i="33"/>
  <c r="H70" i="33" s="1"/>
  <c r="H159" i="22"/>
  <c r="E56" i="33"/>
  <c r="E154" i="22"/>
  <c r="H58" i="37"/>
  <c r="M24" i="17" s="1"/>
  <c r="M251" i="22" s="1"/>
  <c r="E55" i="37"/>
  <c r="E231" i="22" s="1"/>
  <c r="E23" i="37"/>
  <c r="J50" i="17"/>
  <c r="J21" i="17"/>
  <c r="N35" i="28"/>
  <c r="N173" i="22" s="1"/>
  <c r="N30" i="28"/>
  <c r="N29" i="30"/>
  <c r="N205" i="22" s="1"/>
  <c r="I33" i="34"/>
  <c r="H39" i="34"/>
  <c r="L30" i="28"/>
  <c r="L35" i="28"/>
  <c r="L173" i="22" s="1"/>
  <c r="L29" i="30"/>
  <c r="L205" i="22" s="1"/>
  <c r="J36" i="30"/>
  <c r="K35" i="17"/>
  <c r="K255" i="22" s="1"/>
  <c r="F55" i="37"/>
  <c r="F231" i="22" s="1"/>
  <c r="K21" i="17"/>
  <c r="K50" i="17"/>
  <c r="I39" i="30"/>
  <c r="R30" i="17"/>
  <c r="N27" i="30"/>
  <c r="R10" i="17" s="1"/>
  <c r="S238" i="22" s="1"/>
  <c r="K30" i="30"/>
  <c r="K35" i="30"/>
  <c r="K208" i="22" s="1"/>
  <c r="K33" i="33"/>
  <c r="J39" i="33"/>
  <c r="N12" i="17"/>
  <c r="N240" i="22" s="1"/>
  <c r="N18" i="17"/>
  <c r="N245" i="22" s="1"/>
  <c r="J38" i="28"/>
  <c r="J37" i="30"/>
  <c r="Q30" i="17"/>
  <c r="L27" i="30"/>
  <c r="Q10" i="17" s="1"/>
  <c r="Q238" i="22" s="1"/>
  <c r="K37" i="28"/>
  <c r="K36" i="28"/>
  <c r="N38" i="29"/>
  <c r="L38" i="29"/>
  <c r="I34" i="17" l="1"/>
  <c r="I254" i="22" s="1"/>
  <c r="I36" i="17"/>
  <c r="I256" i="22" s="1"/>
  <c r="I17" i="17"/>
  <c r="I244" i="22" s="1"/>
  <c r="D56" i="37"/>
  <c r="D226" i="22"/>
  <c r="I19" i="17"/>
  <c r="I246" i="22" s="1"/>
  <c r="I20" i="17"/>
  <c r="I247" i="22" s="1"/>
  <c r="F76" i="37"/>
  <c r="F77" i="37" s="1"/>
  <c r="I210" i="22"/>
  <c r="G228" i="22"/>
  <c r="L21" i="17"/>
  <c r="L248" i="22" s="1"/>
  <c r="L50" i="17"/>
  <c r="N13" i="17"/>
  <c r="N241" i="22" s="1"/>
  <c r="G55" i="37"/>
  <c r="G231" i="22" s="1"/>
  <c r="L35" i="17"/>
  <c r="L255" i="22" s="1"/>
  <c r="K8" i="13"/>
  <c r="K14" i="13" s="1"/>
  <c r="Q8" i="13" s="1"/>
  <c r="J175" i="22"/>
  <c r="J40" i="28"/>
  <c r="M8" i="13"/>
  <c r="M14" i="13" s="1"/>
  <c r="F23" i="37"/>
  <c r="K29" i="17" s="1"/>
  <c r="K260" i="22" s="1"/>
  <c r="F224" i="22"/>
  <c r="I30" i="13"/>
  <c r="I36" i="13" s="1"/>
  <c r="I40" i="13" s="1"/>
  <c r="K37" i="17"/>
  <c r="K257" i="22" s="1"/>
  <c r="J38" i="30"/>
  <c r="O13" i="17" s="1"/>
  <c r="O241" i="22" s="1"/>
  <c r="J209" i="22"/>
  <c r="J23" i="17"/>
  <c r="J248" i="22"/>
  <c r="K39" i="28"/>
  <c r="K174" i="22"/>
  <c r="H55" i="34"/>
  <c r="H191" i="22"/>
  <c r="G22" i="34"/>
  <c r="G69" i="34" s="1"/>
  <c r="G70" i="34" s="1"/>
  <c r="G194" i="22"/>
  <c r="K23" i="17"/>
  <c r="K248" i="22"/>
  <c r="F188" i="22"/>
  <c r="F25" i="34"/>
  <c r="F67" i="34" s="1"/>
  <c r="F68" i="34" s="1"/>
  <c r="E56" i="34"/>
  <c r="E189" i="22"/>
  <c r="J29" i="17"/>
  <c r="J260" i="22" s="1"/>
  <c r="E225" i="22"/>
  <c r="H59" i="37"/>
  <c r="H33" i="37" s="1"/>
  <c r="H36" i="37" s="1"/>
  <c r="H39" i="37" s="1"/>
  <c r="G25" i="33"/>
  <c r="G68" i="33" s="1"/>
  <c r="G153" i="22"/>
  <c r="F56" i="33"/>
  <c r="F154" i="22"/>
  <c r="J55" i="33"/>
  <c r="J156" i="22"/>
  <c r="H152" i="22"/>
  <c r="H23" i="33"/>
  <c r="I22" i="33"/>
  <c r="I70" i="33" s="1"/>
  <c r="I159" i="22"/>
  <c r="N40" i="29"/>
  <c r="N142" i="22"/>
  <c r="L40" i="29"/>
  <c r="L142" i="22"/>
  <c r="E25" i="37"/>
  <c r="E74" i="37" s="1"/>
  <c r="E75" i="37" s="1"/>
  <c r="J28" i="17"/>
  <c r="J259" i="22" s="1"/>
  <c r="L37" i="28"/>
  <c r="L36" i="28"/>
  <c r="I39" i="34"/>
  <c r="J33" i="34"/>
  <c r="L33" i="33"/>
  <c r="K39" i="33"/>
  <c r="J39" i="30"/>
  <c r="N30" i="30"/>
  <c r="N35" i="30"/>
  <c r="N208" i="22" s="1"/>
  <c r="K38" i="28"/>
  <c r="K37" i="30"/>
  <c r="K36" i="30"/>
  <c r="I40" i="30"/>
  <c r="N14" i="17" s="1"/>
  <c r="N242" i="22" s="1"/>
  <c r="I58" i="37"/>
  <c r="O12" i="17"/>
  <c r="O240" i="22" s="1"/>
  <c r="O18" i="17"/>
  <c r="O245" i="22" s="1"/>
  <c r="L35" i="30"/>
  <c r="L208" i="22" s="1"/>
  <c r="L30" i="30"/>
  <c r="N37" i="28"/>
  <c r="N36" i="28"/>
  <c r="J210" i="22" l="1"/>
  <c r="J30" i="13"/>
  <c r="J36" i="13" s="1"/>
  <c r="J40" i="13" s="1"/>
  <c r="J34" i="17"/>
  <c r="J254" i="22" s="1"/>
  <c r="E226" i="22"/>
  <c r="L23" i="17"/>
  <c r="L250" i="22" s="1"/>
  <c r="F25" i="37"/>
  <c r="F74" i="37" s="1"/>
  <c r="F75" i="37" s="1"/>
  <c r="K18" i="13"/>
  <c r="B20" i="13" s="1"/>
  <c r="B30" i="12" s="1"/>
  <c r="K175" i="22"/>
  <c r="K40" i="28"/>
  <c r="Q9" i="13"/>
  <c r="Q15" i="13" s="1"/>
  <c r="Q16" i="13" s="1"/>
  <c r="B22" i="13" s="1"/>
  <c r="F225" i="22"/>
  <c r="K28" i="17"/>
  <c r="K259" i="22" s="1"/>
  <c r="O22" i="17"/>
  <c r="O249" i="22" s="1"/>
  <c r="K38" i="30"/>
  <c r="P13" i="17" s="1"/>
  <c r="P241" i="22" s="1"/>
  <c r="K209" i="22"/>
  <c r="H55" i="37"/>
  <c r="H231" i="22" s="1"/>
  <c r="H228" i="22"/>
  <c r="F56" i="34"/>
  <c r="F189" i="22"/>
  <c r="L39" i="28"/>
  <c r="L174" i="22"/>
  <c r="K25" i="17"/>
  <c r="K252" i="22" s="1"/>
  <c r="K250" i="22"/>
  <c r="H22" i="34"/>
  <c r="H194" i="22"/>
  <c r="J25" i="17"/>
  <c r="J252" i="22" s="1"/>
  <c r="J250" i="22"/>
  <c r="I55" i="34"/>
  <c r="I191" i="22"/>
  <c r="G187" i="22"/>
  <c r="G23" i="34"/>
  <c r="G22" i="37"/>
  <c r="G76" i="37" s="1"/>
  <c r="G77" i="37" s="1"/>
  <c r="N39" i="28"/>
  <c r="N174" i="22"/>
  <c r="I59" i="37"/>
  <c r="I33" i="37" s="1"/>
  <c r="I36" i="37" s="1"/>
  <c r="I39" i="37" s="1"/>
  <c r="M35" i="17"/>
  <c r="M255" i="22" s="1"/>
  <c r="M50" i="17"/>
  <c r="M21" i="17"/>
  <c r="H25" i="33"/>
  <c r="H68" i="33" s="1"/>
  <c r="H153" i="22"/>
  <c r="K55" i="33"/>
  <c r="K156" i="22"/>
  <c r="I152" i="22"/>
  <c r="I23" i="33"/>
  <c r="J22" i="33"/>
  <c r="J70" i="33" s="1"/>
  <c r="J159" i="22"/>
  <c r="G56" i="33"/>
  <c r="G154" i="22"/>
  <c r="J20" i="17"/>
  <c r="J247" i="22" s="1"/>
  <c r="E56" i="37"/>
  <c r="J19" i="17"/>
  <c r="J246" i="22" s="1"/>
  <c r="J36" i="17"/>
  <c r="J256" i="22" s="1"/>
  <c r="J17" i="17"/>
  <c r="J244" i="22" s="1"/>
  <c r="N24" i="17"/>
  <c r="N251" i="22" s="1"/>
  <c r="N36" i="30"/>
  <c r="K33" i="34"/>
  <c r="J39" i="34"/>
  <c r="K39" i="30"/>
  <c r="J40" i="30"/>
  <c r="O14" i="17" s="1"/>
  <c r="O242" i="22" s="1"/>
  <c r="J58" i="37"/>
  <c r="N38" i="28"/>
  <c r="N37" i="30"/>
  <c r="L36" i="30"/>
  <c r="P12" i="17"/>
  <c r="P240" i="22" s="1"/>
  <c r="P18" i="17"/>
  <c r="P245" i="22" s="1"/>
  <c r="L39" i="33"/>
  <c r="N33" i="33"/>
  <c r="L38" i="28"/>
  <c r="L37" i="30"/>
  <c r="H22" i="37" l="1"/>
  <c r="H76" i="37" s="1"/>
  <c r="H77" i="37" s="1"/>
  <c r="H69" i="34"/>
  <c r="H70" i="34" s="1"/>
  <c r="K210" i="22"/>
  <c r="I228" i="22"/>
  <c r="K36" i="17"/>
  <c r="K256" i="22" s="1"/>
  <c r="F226" i="22"/>
  <c r="K34" i="17"/>
  <c r="K254" i="22" s="1"/>
  <c r="L25" i="17"/>
  <c r="L252" i="22" s="1"/>
  <c r="K17" i="17"/>
  <c r="K244" i="22" s="1"/>
  <c r="F56" i="37"/>
  <c r="K20" i="17"/>
  <c r="K247" i="22" s="1"/>
  <c r="K19" i="17"/>
  <c r="K246" i="22" s="1"/>
  <c r="Y25" i="12"/>
  <c r="L175" i="22"/>
  <c r="L40" i="28"/>
  <c r="N175" i="22"/>
  <c r="N40" i="28"/>
  <c r="K30" i="13"/>
  <c r="K36" i="13" s="1"/>
  <c r="K40" i="13" s="1"/>
  <c r="B42" i="13" s="1"/>
  <c r="C30" i="12" s="1"/>
  <c r="E30" i="12" s="1"/>
  <c r="P22" i="17"/>
  <c r="P249" i="22" s="1"/>
  <c r="J59" i="37"/>
  <c r="J33" i="37" s="1"/>
  <c r="J36" i="37" s="1"/>
  <c r="J39" i="37" s="1"/>
  <c r="J55" i="34"/>
  <c r="J191" i="22"/>
  <c r="G25" i="34"/>
  <c r="G67" i="34" s="1"/>
  <c r="G68" i="34" s="1"/>
  <c r="G188" i="22"/>
  <c r="I22" i="34"/>
  <c r="I69" i="34" s="1"/>
  <c r="I70" i="34" s="1"/>
  <c r="I194" i="22"/>
  <c r="H187" i="22"/>
  <c r="H23" i="34"/>
  <c r="M23" i="17"/>
  <c r="M248" i="22"/>
  <c r="L38" i="30"/>
  <c r="Q13" i="17" s="1"/>
  <c r="Q241" i="22" s="1"/>
  <c r="L209" i="22"/>
  <c r="G224" i="22"/>
  <c r="L37" i="17"/>
  <c r="L257" i="22" s="1"/>
  <c r="G223" i="22"/>
  <c r="G23" i="37"/>
  <c r="M30" i="13"/>
  <c r="M36" i="13" s="1"/>
  <c r="N38" i="30"/>
  <c r="R22" i="17" s="1"/>
  <c r="S249" i="22" s="1"/>
  <c r="N209" i="22"/>
  <c r="L55" i="33"/>
  <c r="L156" i="22"/>
  <c r="J152" i="22"/>
  <c r="J23" i="33"/>
  <c r="K22" i="33"/>
  <c r="K70" i="33" s="1"/>
  <c r="K159" i="22"/>
  <c r="I25" i="33"/>
  <c r="I68" i="33" s="1"/>
  <c r="I153" i="22"/>
  <c r="H56" i="33"/>
  <c r="H154" i="22"/>
  <c r="Y26" i="12"/>
  <c r="B31" i="12"/>
  <c r="L39" i="30"/>
  <c r="O24" i="17"/>
  <c r="O251" i="22" s="1"/>
  <c r="N39" i="30"/>
  <c r="B24" i="13"/>
  <c r="B26" i="13" s="1"/>
  <c r="G56" i="7" s="1"/>
  <c r="N39" i="33"/>
  <c r="K39" i="34"/>
  <c r="L33" i="34"/>
  <c r="K58" i="37"/>
  <c r="K40" i="30"/>
  <c r="P14" i="17" s="1"/>
  <c r="P242" i="22" s="1"/>
  <c r="R12" i="17"/>
  <c r="S240" i="22" s="1"/>
  <c r="R18" i="17"/>
  <c r="S245" i="22" s="1"/>
  <c r="Q18" i="17"/>
  <c r="Q245" i="22" s="1"/>
  <c r="Q12" i="17"/>
  <c r="Q240" i="22" s="1"/>
  <c r="N35" i="17"/>
  <c r="N255" i="22" s="1"/>
  <c r="I55" i="37"/>
  <c r="I231" i="22" s="1"/>
  <c r="N21" i="17"/>
  <c r="N50" i="17"/>
  <c r="H23" i="37" l="1"/>
  <c r="M28" i="17" s="1"/>
  <c r="M259" i="22" s="1"/>
  <c r="J228" i="22"/>
  <c r="M37" i="17"/>
  <c r="M257" i="22" s="1"/>
  <c r="N58" i="37"/>
  <c r="R24" i="17" s="1"/>
  <c r="S251" i="22" s="1"/>
  <c r="H223" i="22"/>
  <c r="H224" i="22"/>
  <c r="Q30" i="13"/>
  <c r="Y28" i="12"/>
  <c r="Q22" i="17"/>
  <c r="Q249" i="22" s="1"/>
  <c r="K59" i="37"/>
  <c r="K33" i="37" s="1"/>
  <c r="K36" i="37" s="1"/>
  <c r="K39" i="37" s="1"/>
  <c r="N23" i="17"/>
  <c r="N248" i="22"/>
  <c r="K55" i="34"/>
  <c r="K191" i="22"/>
  <c r="L58" i="37"/>
  <c r="Q24" i="17" s="1"/>
  <c r="Q251" i="22" s="1"/>
  <c r="L210" i="22"/>
  <c r="G189" i="22"/>
  <c r="G56" i="34"/>
  <c r="M25" i="17"/>
  <c r="M252" i="22" s="1"/>
  <c r="M250" i="22"/>
  <c r="I187" i="22"/>
  <c r="I23" i="34"/>
  <c r="L28" i="17"/>
  <c r="L259" i="22" s="1"/>
  <c r="G225" i="22"/>
  <c r="G25" i="37"/>
  <c r="L29" i="17"/>
  <c r="L260" i="22" s="1"/>
  <c r="H188" i="22"/>
  <c r="H25" i="34"/>
  <c r="H67" i="34" s="1"/>
  <c r="H68" i="34" s="1"/>
  <c r="I22" i="37"/>
  <c r="I76" i="37" s="1"/>
  <c r="I77" i="37" s="1"/>
  <c r="J22" i="34"/>
  <c r="J69" i="34" s="1"/>
  <c r="J70" i="34" s="1"/>
  <c r="J194" i="22"/>
  <c r="R13" i="17"/>
  <c r="S241" i="22" s="1"/>
  <c r="Q31" i="13"/>
  <c r="N40" i="30"/>
  <c r="R14" i="17" s="1"/>
  <c r="S242" i="22" s="1"/>
  <c r="N210" i="22"/>
  <c r="N55" i="33"/>
  <c r="N156" i="22"/>
  <c r="J25" i="33"/>
  <c r="J68" i="33" s="1"/>
  <c r="J153" i="22"/>
  <c r="I56" i="33"/>
  <c r="I154" i="22"/>
  <c r="K152" i="22"/>
  <c r="K23" i="33"/>
  <c r="L22" i="33"/>
  <c r="L70" i="33" s="1"/>
  <c r="L159" i="22"/>
  <c r="L40" i="30"/>
  <c r="Q14" i="17" s="1"/>
  <c r="Q242" i="22" s="1"/>
  <c r="B32" i="12"/>
  <c r="P24" i="17"/>
  <c r="P251" i="22" s="1"/>
  <c r="Z25" i="12"/>
  <c r="N33" i="34"/>
  <c r="L39" i="34"/>
  <c r="G57" i="7"/>
  <c r="B56" i="7"/>
  <c r="O35" i="17"/>
  <c r="O255" i="22" s="1"/>
  <c r="J55" i="37"/>
  <c r="J231" i="22" s="1"/>
  <c r="O21" i="17"/>
  <c r="O50" i="17"/>
  <c r="H225" i="22" l="1"/>
  <c r="H25" i="37"/>
  <c r="H74" i="37" s="1"/>
  <c r="H75" i="37" s="1"/>
  <c r="M29" i="17"/>
  <c r="M260" i="22" s="1"/>
  <c r="K228" i="22"/>
  <c r="G226" i="22"/>
  <c r="G74" i="37"/>
  <c r="G75" i="37" s="1"/>
  <c r="Q37" i="13"/>
  <c r="Q38" i="13" s="1"/>
  <c r="L59" i="37"/>
  <c r="N59" i="37" s="1"/>
  <c r="N33" i="37" s="1"/>
  <c r="N36" i="37" s="1"/>
  <c r="N39" i="37" s="1"/>
  <c r="O23" i="17"/>
  <c r="O248" i="22"/>
  <c r="N37" i="17"/>
  <c r="N257" i="22" s="1"/>
  <c r="I224" i="22"/>
  <c r="I23" i="37"/>
  <c r="I223" i="22"/>
  <c r="G56" i="37"/>
  <c r="L34" i="17"/>
  <c r="L254" i="22" s="1"/>
  <c r="L20" i="17"/>
  <c r="L247" i="22" s="1"/>
  <c r="L36" i="17"/>
  <c r="L256" i="22" s="1"/>
  <c r="L17" i="17"/>
  <c r="L244" i="22" s="1"/>
  <c r="L19" i="17"/>
  <c r="L246" i="22" s="1"/>
  <c r="I25" i="34"/>
  <c r="I67" i="34" s="1"/>
  <c r="I68" i="34" s="1"/>
  <c r="I188" i="22"/>
  <c r="H56" i="34"/>
  <c r="H189" i="22"/>
  <c r="K22" i="34"/>
  <c r="K69" i="34" s="1"/>
  <c r="K70" i="34" s="1"/>
  <c r="K194" i="22"/>
  <c r="L55" i="34"/>
  <c r="L191" i="22"/>
  <c r="J187" i="22"/>
  <c r="J23" i="34"/>
  <c r="J22" i="37"/>
  <c r="J76" i="37" s="1"/>
  <c r="J77" i="37" s="1"/>
  <c r="N25" i="17"/>
  <c r="N252" i="22" s="1"/>
  <c r="N250" i="22"/>
  <c r="K25" i="33"/>
  <c r="K68" i="33" s="1"/>
  <c r="K153" i="22"/>
  <c r="J56" i="33"/>
  <c r="J154" i="22"/>
  <c r="L152" i="22"/>
  <c r="L23" i="33"/>
  <c r="N22" i="33"/>
  <c r="N159" i="22"/>
  <c r="B43" i="12"/>
  <c r="N39" i="34"/>
  <c r="AB25" i="12"/>
  <c r="P35" i="17"/>
  <c r="P255" i="22" s="1"/>
  <c r="K55" i="37"/>
  <c r="K231" i="22" s="1"/>
  <c r="P21" i="17"/>
  <c r="P50" i="17"/>
  <c r="B57" i="7"/>
  <c r="G58" i="7"/>
  <c r="B58" i="7" s="1"/>
  <c r="M34" i="17" l="1"/>
  <c r="M254" i="22" s="1"/>
  <c r="M20" i="17"/>
  <c r="M247" i="22" s="1"/>
  <c r="M17" i="17"/>
  <c r="M244" i="22" s="1"/>
  <c r="H226" i="22"/>
  <c r="H56" i="37"/>
  <c r="M19" i="17"/>
  <c r="M246" i="22" s="1"/>
  <c r="M36" i="17"/>
  <c r="M256" i="22" s="1"/>
  <c r="N55" i="37"/>
  <c r="B44" i="13"/>
  <c r="C31" i="12" s="1"/>
  <c r="N70" i="33"/>
  <c r="L33" i="37"/>
  <c r="L36" i="37" s="1"/>
  <c r="L39" i="37" s="1"/>
  <c r="J223" i="22"/>
  <c r="O37" i="17"/>
  <c r="O257" i="22" s="1"/>
  <c r="J224" i="22"/>
  <c r="J23" i="37"/>
  <c r="L22" i="34"/>
  <c r="L69" i="34" s="1"/>
  <c r="L70" i="34" s="1"/>
  <c r="L194" i="22"/>
  <c r="J25" i="34"/>
  <c r="J67" i="34" s="1"/>
  <c r="J68" i="34" s="1"/>
  <c r="J188" i="22"/>
  <c r="P23" i="17"/>
  <c r="P248" i="22"/>
  <c r="K187" i="22"/>
  <c r="K23" i="34"/>
  <c r="K22" i="37"/>
  <c r="K76" i="37" s="1"/>
  <c r="K77" i="37" s="1"/>
  <c r="I56" i="34"/>
  <c r="I189" i="22"/>
  <c r="I225" i="22"/>
  <c r="N29" i="17"/>
  <c r="N260" i="22" s="1"/>
  <c r="N28" i="17"/>
  <c r="N259" i="22" s="1"/>
  <c r="I25" i="37"/>
  <c r="O25" i="17"/>
  <c r="O252" i="22" s="1"/>
  <c r="O250" i="22"/>
  <c r="N55" i="34"/>
  <c r="N191" i="22"/>
  <c r="N152" i="22"/>
  <c r="N23" i="33"/>
  <c r="L25" i="33"/>
  <c r="L68" i="33" s="1"/>
  <c r="L153" i="22"/>
  <c r="K56" i="33"/>
  <c r="K154" i="22"/>
  <c r="E26" i="1"/>
  <c r="D51" i="7" s="1"/>
  <c r="L228" i="22" l="1"/>
  <c r="I226" i="22"/>
  <c r="I74" i="37"/>
  <c r="I75" i="37" s="1"/>
  <c r="C32" i="12"/>
  <c r="C43" i="12" s="1"/>
  <c r="E31" i="12"/>
  <c r="B46" i="13"/>
  <c r="B48" i="13" s="1"/>
  <c r="Z26" i="12"/>
  <c r="AB26" i="12" s="1"/>
  <c r="L55" i="37"/>
  <c r="L231" i="22" s="1"/>
  <c r="Q35" i="17"/>
  <c r="Q255" i="22" s="1"/>
  <c r="Q21" i="17"/>
  <c r="Q248" i="22" s="1"/>
  <c r="Q50" i="17"/>
  <c r="O29" i="17"/>
  <c r="O260" i="22" s="1"/>
  <c r="J225" i="22"/>
  <c r="O28" i="17"/>
  <c r="O259" i="22" s="1"/>
  <c r="J25" i="37"/>
  <c r="K224" i="22"/>
  <c r="P37" i="17"/>
  <c r="P257" i="22" s="1"/>
  <c r="K223" i="22"/>
  <c r="K23" i="37"/>
  <c r="J189" i="22"/>
  <c r="J56" i="34"/>
  <c r="N36" i="17"/>
  <c r="N256" i="22" s="1"/>
  <c r="I56" i="37"/>
  <c r="N17" i="17"/>
  <c r="N244" i="22" s="1"/>
  <c r="N19" i="17"/>
  <c r="N246" i="22" s="1"/>
  <c r="N34" i="17"/>
  <c r="N254" i="22" s="1"/>
  <c r="N20" i="17"/>
  <c r="N247" i="22" s="1"/>
  <c r="K188" i="22"/>
  <c r="K25" i="34"/>
  <c r="K67" i="34" s="1"/>
  <c r="K68" i="34" s="1"/>
  <c r="P25" i="17"/>
  <c r="P252" i="22" s="1"/>
  <c r="P250" i="22"/>
  <c r="L187" i="22"/>
  <c r="L23" i="34"/>
  <c r="L22" i="37"/>
  <c r="L76" i="37" s="1"/>
  <c r="L77" i="37" s="1"/>
  <c r="N22" i="34"/>
  <c r="N194" i="22"/>
  <c r="L56" i="33"/>
  <c r="L154" i="22"/>
  <c r="N25" i="33"/>
  <c r="N68" i="33" s="1"/>
  <c r="N153" i="22"/>
  <c r="J226" i="22" l="1"/>
  <c r="J74" i="37"/>
  <c r="J75" i="37" s="1"/>
  <c r="N22" i="37"/>
  <c r="N69" i="34"/>
  <c r="N70" i="34" s="1"/>
  <c r="E32" i="12"/>
  <c r="E43" i="12" s="1"/>
  <c r="H10" i="12" s="1"/>
  <c r="Z28" i="12"/>
  <c r="AB28" i="12" s="1"/>
  <c r="Q23" i="17"/>
  <c r="Q25" i="17" s="1"/>
  <c r="Q252" i="22" s="1"/>
  <c r="N228" i="22"/>
  <c r="N231" i="22"/>
  <c r="R35" i="17"/>
  <c r="S255" i="22" s="1"/>
  <c r="R50" i="17"/>
  <c r="R21" i="17"/>
  <c r="R23" i="17" s="1"/>
  <c r="S250" i="22" s="1"/>
  <c r="Q37" i="17"/>
  <c r="Q257" i="22" s="1"/>
  <c r="L23" i="37"/>
  <c r="L224" i="22"/>
  <c r="L223" i="22"/>
  <c r="L25" i="34"/>
  <c r="L67" i="34" s="1"/>
  <c r="L68" i="34" s="1"/>
  <c r="L188" i="22"/>
  <c r="K56" i="34"/>
  <c r="K189" i="22"/>
  <c r="K25" i="37"/>
  <c r="P28" i="17"/>
  <c r="P259" i="22" s="1"/>
  <c r="K225" i="22"/>
  <c r="P29" i="17"/>
  <c r="P260" i="22" s="1"/>
  <c r="O20" i="17"/>
  <c r="O247" i="22" s="1"/>
  <c r="J56" i="37"/>
  <c r="O19" i="17"/>
  <c r="O246" i="22" s="1"/>
  <c r="O36" i="17"/>
  <c r="O256" i="22" s="1"/>
  <c r="O34" i="17"/>
  <c r="O254" i="22" s="1"/>
  <c r="O17" i="17"/>
  <c r="O244" i="22" s="1"/>
  <c r="N187" i="22"/>
  <c r="N23" i="34"/>
  <c r="N56" i="33"/>
  <c r="N154" i="22"/>
  <c r="E28" i="1"/>
  <c r="D80" i="7" l="1"/>
  <c r="G28" i="1"/>
  <c r="N23" i="37"/>
  <c r="N25" i="37" s="1"/>
  <c r="N76" i="37"/>
  <c r="N77" i="37" s="1"/>
  <c r="K226" i="22"/>
  <c r="K74" i="37"/>
  <c r="K75" i="37" s="1"/>
  <c r="Q250" i="22"/>
  <c r="R25" i="17"/>
  <c r="S252" i="22" s="1"/>
  <c r="S248" i="22"/>
  <c r="L225" i="22"/>
  <c r="Q29" i="17"/>
  <c r="Q260" i="22" s="1"/>
  <c r="Q28" i="17"/>
  <c r="Q259" i="22" s="1"/>
  <c r="L25" i="37"/>
  <c r="P17" i="17"/>
  <c r="P244" i="22" s="1"/>
  <c r="P19" i="17"/>
  <c r="P246" i="22" s="1"/>
  <c r="P34" i="17"/>
  <c r="P254" i="22" s="1"/>
  <c r="K56" i="37"/>
  <c r="P20" i="17"/>
  <c r="P247" i="22" s="1"/>
  <c r="P36" i="17"/>
  <c r="P256" i="22" s="1"/>
  <c r="L56" i="34"/>
  <c r="L189" i="22"/>
  <c r="N25" i="34"/>
  <c r="N67" i="34" s="1"/>
  <c r="N68" i="34" s="1"/>
  <c r="N188" i="22"/>
  <c r="N223" i="22"/>
  <c r="N224" i="22"/>
  <c r="R37" i="17"/>
  <c r="S257" i="22" s="1"/>
  <c r="E33" i="1"/>
  <c r="D53" i="7" s="1"/>
  <c r="D52" i="7"/>
  <c r="L226" i="22" l="1"/>
  <c r="L74" i="37"/>
  <c r="L75" i="37" s="1"/>
  <c r="N56" i="37"/>
  <c r="N74" i="37"/>
  <c r="N75" i="37" s="1"/>
  <c r="Q34" i="17"/>
  <c r="Q254" i="22" s="1"/>
  <c r="Q17" i="17"/>
  <c r="Q244" i="22" s="1"/>
  <c r="Q19" i="17"/>
  <c r="Q246" i="22" s="1"/>
  <c r="L56" i="37"/>
  <c r="Q20" i="17"/>
  <c r="Q247" i="22" s="1"/>
  <c r="Q36" i="17"/>
  <c r="Q256" i="22" s="1"/>
  <c r="N225" i="22"/>
  <c r="R29" i="17"/>
  <c r="R260" i="22" s="1"/>
  <c r="N226" i="22"/>
  <c r="R28" i="17"/>
  <c r="R259" i="22" s="1"/>
  <c r="N189" i="22"/>
  <c r="N56" i="34"/>
  <c r="D81" i="7"/>
  <c r="C80" i="7"/>
  <c r="C56" i="7" s="1"/>
  <c r="B47" i="12" s="1"/>
  <c r="R20" i="17" l="1"/>
  <c r="S247" i="22" s="1"/>
  <c r="R34" i="17"/>
  <c r="S254" i="22" s="1"/>
  <c r="R19" i="17"/>
  <c r="S246" i="22" s="1"/>
  <c r="R36" i="17"/>
  <c r="S256" i="22" s="1"/>
  <c r="R17" i="17"/>
  <c r="S244" i="22" s="1"/>
  <c r="C81" i="7"/>
  <c r="C57" i="7" s="1"/>
  <c r="D47" i="12" s="1"/>
  <c r="D82" i="7"/>
  <c r="C82" i="7" s="1"/>
  <c r="C58" i="7" s="1"/>
  <c r="C47" i="12" s="1"/>
</calcChain>
</file>

<file path=xl/comments1.xml><?xml version="1.0" encoding="utf-8"?>
<comments xmlns="http://schemas.openxmlformats.org/spreadsheetml/2006/main">
  <authors>
    <author>tc={0F3511EB-ECF4-431B-BAC4-39C3955EF4BF}</author>
  </authors>
  <commentList>
    <comment ref="V9"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Taken from Marmore Report on GCC ERP</t>
        </r>
      </text>
    </comment>
  </commentList>
</comments>
</file>

<file path=xl/sharedStrings.xml><?xml version="1.0" encoding="utf-8"?>
<sst xmlns="http://schemas.openxmlformats.org/spreadsheetml/2006/main" count="121488" uniqueCount="2881">
  <si>
    <t>Addition during the Year</t>
  </si>
  <si>
    <t>Total E &amp; P Investment</t>
  </si>
  <si>
    <t>Year</t>
  </si>
  <si>
    <t>Investment required for the year</t>
  </si>
  <si>
    <t>Aramco Crude Oil Revenues</t>
  </si>
  <si>
    <t>Opening Proven Oil reserves</t>
  </si>
  <si>
    <t>Closing: Crude Oil reserves</t>
  </si>
  <si>
    <t>Production for the Year</t>
  </si>
  <si>
    <t>Crude Oil Revenues for the Year</t>
  </si>
  <si>
    <t>Less: Production for the Year</t>
  </si>
  <si>
    <t>Operating Cost of Crude Oil Production</t>
  </si>
  <si>
    <t>S,G &amp; A</t>
  </si>
  <si>
    <t>Conversion Factors</t>
  </si>
  <si>
    <t>Number of Days in Year</t>
  </si>
  <si>
    <t>Barrels per day to MTPA</t>
  </si>
  <si>
    <t>Interest</t>
  </si>
  <si>
    <t>Depreciation</t>
  </si>
  <si>
    <t>Others</t>
  </si>
  <si>
    <t>Net Profit</t>
  </si>
  <si>
    <t>Add: Depreciation</t>
  </si>
  <si>
    <t>Profit before Tax</t>
  </si>
  <si>
    <t>Tax</t>
  </si>
  <si>
    <t>Add: Interest</t>
  </si>
  <si>
    <t>Inventory of Finished Goods &amp; WIP</t>
  </si>
  <si>
    <t>Receivables</t>
  </si>
  <si>
    <t>Loans &amp; advances</t>
  </si>
  <si>
    <t>Working Capital Investment</t>
  </si>
  <si>
    <t>Less: Current Liabilities</t>
  </si>
  <si>
    <t>Total Current Assets</t>
  </si>
  <si>
    <t>Creditors</t>
  </si>
  <si>
    <t>Current assets</t>
  </si>
  <si>
    <t>Net Working Capital</t>
  </si>
  <si>
    <t>Less: Increase in Working Capital</t>
  </si>
  <si>
    <t>Less: Royalty</t>
  </si>
  <si>
    <t>Price net of royalty</t>
  </si>
  <si>
    <t>Cyclicality Assumed _Yes/No</t>
  </si>
  <si>
    <t>1/0</t>
  </si>
  <si>
    <t>Cyclicality Yes/No</t>
  </si>
  <si>
    <t>Inflation assumed - Yes/No</t>
  </si>
  <si>
    <t>Profits Distributed</t>
  </si>
  <si>
    <t>Profits carried to Shareholders' Equity</t>
  </si>
  <si>
    <t>Debt Repayment for the year</t>
  </si>
  <si>
    <t xml:space="preserve">Closing Balance : Outstanding Debt </t>
  </si>
  <si>
    <t>Closing Balance : Shareholders Equity</t>
  </si>
  <si>
    <t>Debt Equity Ratio for the Year</t>
  </si>
  <si>
    <t>Cost of Equity</t>
  </si>
  <si>
    <t>Cost of Debt</t>
  </si>
  <si>
    <t>WACC for the Year</t>
  </si>
  <si>
    <t>Free Cash Flow for the Year</t>
  </si>
  <si>
    <t>USD billion</t>
  </si>
  <si>
    <t>Gross Fixed Assets</t>
  </si>
  <si>
    <t>Discount Factor for the Year</t>
  </si>
  <si>
    <t>Discounted Value of FCF for the Year</t>
  </si>
  <si>
    <t>Total FCF for 2019-2028</t>
  </si>
  <si>
    <t>Growth Rate to Perpetuity</t>
  </si>
  <si>
    <t>FCF Continuing Value</t>
  </si>
  <si>
    <t>Add: Inc.Working Capital in 2028</t>
  </si>
  <si>
    <t>Less: Inc.Working Capital -Perpetuity</t>
  </si>
  <si>
    <t>Adj. FCF in 2028</t>
  </si>
  <si>
    <t>FCF in 2029 adj. For growth in 2029</t>
  </si>
  <si>
    <t>Less: Increase in Capex for Expansion</t>
  </si>
  <si>
    <t>Less: Expn Capex for Perpetuity</t>
  </si>
  <si>
    <t>Add: Expn Capex in 2028</t>
  </si>
  <si>
    <t>Free  Cash Flow in 2028</t>
  </si>
  <si>
    <t>Less: Outstanding Debt</t>
  </si>
  <si>
    <t>PV of Perpetuity Value in 2028</t>
  </si>
  <si>
    <t>Oil Exploration &amp; Production (BBPD)</t>
  </si>
  <si>
    <t>Inc./Dec (-ve) in Production quantity</t>
  </si>
  <si>
    <t>Growth in Production Quantity (%)</t>
  </si>
  <si>
    <t>In 2018, the Company produced</t>
  </si>
  <si>
    <t xml:space="preserve">13.6 million barrels per day of oil equivalent, including 10.3 million barrels per day of crude oil (including blended condensate). The Company’s crude oil production accounted for approximately one in every eight barrels of crude oil produced globally from 2016 to 2018. As at 31 December 2017, the Company’s proved liquids reserves were more than five times the combined proved liquids reserves of the Five Major IOCs. In addition, the Company’s net refining capacity as at 31 December 2017 made it the fourth largest integrated refiner in the world based on a comparison with third party refining capacity data provided by the Industry Consultant. As at 31 December 2018, the Company had a gross refining capacity of 4.9 million barrels per day and net refining capacity of 3.1 million barrels per day. The Company expects the Jazan integrated petrochemical refinery and the PRefChem integrated refinery and petrochemicals complex to commence operations by the end of 2019, which will increase the Company’s gross refining capacity to 5.6 million barrels per day and net refining capacity to 3.7 million barrels per day. </t>
  </si>
  <si>
    <t xml:space="preserve">The Company operates within a conservative financial framework, with a net cash position as at 31 December 2018, which led to a Gearing ratio of (8.6)%. </t>
  </si>
  <si>
    <t>Upstream</t>
  </si>
  <si>
    <t>The Company is the world’s leading producer of crude oil and condensate. In 2018, the Company produced</t>
  </si>
  <si>
    <t>13.6 million barrels per day of oil equivalent, including 10.3 million barrels per day of crude oil (including blended condensate), an additional 0.2 million barrels per day of unblended condensate, 1.1 million barrels per day of NGLs, 8.9 billion standard cubic feet per day of natural gas and 1.0 billion standard cubic feet per day of ethane. As at 31 December 2018, the Kingdom’s reserves in the fields the Company operates consisted of</t>
  </si>
  <si>
    <t>336.2 billion barrels of oil equivalent, including 261.5 billion barrels of crude oil and condensate, 36.1 billion barrels of NGLs and 233.8 trillion standard cubic feet of natural gas.</t>
  </si>
  <si>
    <t>. Effective 24 December 2017, the Concession grants the Company the exclusive right to explore, develop and produce the Kingdom’s hydrocarbon resources, except in the Excluded Areas, for an initial period of 40 years, which will be extended by the</t>
  </si>
  <si>
    <t xml:space="preserve">Government for 20 years provided the Company satisfies certain conditions commensurate with current  operating practices. </t>
  </si>
  <si>
    <r>
      <t>In addition, the Concession may be extended for an additional 40 years beyond the prior 60 year period subject to the Company and the Government agreeing on the terms of the extension. See “</t>
    </r>
    <r>
      <rPr>
        <i/>
        <sz val="10"/>
        <color rgb="FF231F20"/>
        <rFont val="Times New Roman"/>
        <family val="1"/>
      </rPr>
      <t>Business—Relationship with the Kingdom—The Concession</t>
    </r>
    <r>
      <rPr>
        <sz val="10"/>
        <color rgb="FF231F20"/>
        <rFont val="Times New Roman"/>
        <family val="1"/>
      </rPr>
      <t>”. The Concession also requires the Company to meet domestic demand for certain hydrocarbons, petroleum products and LPG through domestic production or imports.</t>
    </r>
  </si>
  <si>
    <t>Based on the initial 40 year period and 20 year extension of the Concession, as at 31 December 2018 the Company’s reserves were 256.9 billion barrels of oil equivalent (sufficient for proved reserves life of 52 years), consisting of 201.4 billion barrels of crude oil and condensate 25.4 billion barrels of NGLs and 185.7 trillion standard cubic feet of natural gas. As at 31 December 2018, the Company’s portfolio included 498 reservoirs within 136 fields distributed throughout the Kingdom and its territorial waters. As at 31 December 2017, the Company’s reserves were 260.2 billion barrels of oil equivalent (sufficient for proved reserves life of 54 years), consisting of 204.8 billion barrels of crude oil and condensate, 26.0 billion barrels of NGLs and 181.0 trillion standard cubic feet of natural gas, which was significantly longer than the 9 to 15 year proved reserves life of any of the Five Major IOCs based on publicly available information</t>
  </si>
  <si>
    <t>Based on a comparison of production cost data of the Five Major IOCs and other leading oil and gas companies, the Company is uniquely positioned as the lowest cost producer globally as at 31 December 2017. The Company’s average upstream lifting cost was SAR 10.6 ($2.8) per barrel of oil equivalent produced in 2018, following the Industry Consultant’s methodology. In addition, the Company’s upstream capital expenditures for the year ended 31 December 2018 averaged SAR 17.7 ($4.7) per barrel of oil equivalent produced also following the Industry Consultant’s methodology. The Company’s low cost position is due to the unique nature of the Kingdom’s geological formations, favourable onshore and shallow water offshore environments in which the Company’s reservoirs are located, synergies available from the Company’s use of its large infrastructure and logistics networks, its low depletion rate operational model and its scaled application of technology. Given the quality of most of the Company’s reservoirs and its operational model, it is possible to achieve high recovery factors while maintaining relatively low water cut levels for long periods of time</t>
  </si>
  <si>
    <t>MSC refers to the average maximum number of barrels per day of crude oil that can be produced for one year during any future planning period, after taking into account all planned capital expenditures and maintenance, repair and operating costs, and after being given three months to make operational adjustments. As at 31 December 2018, the Company’s MSC was 12.0 million barrels of crude oil per day. The spare capacity afforded by maintaining MSC enables the Company to increase its crude oil production above planned levels rapidly in response to changes in global crude oil supply and demand. The Company also uses this spare capacity as an alternative supply option in case of unplanned production outages at any field and to maintain its production levels during routine field maintenance.  The  Company  generated  revenues  by  utilising  the  spare  capacity  provided  by  MSC  of   SAR 133.0 billion ($35.5 billion) from 2013 to 2018.</t>
  </si>
  <si>
    <t>The Company’s gas portfolio is rich in liquids, demonstrated by the production of 0.2 million barrels per day of unblended condensate and 1.1 million barrels per day of NGLs in 2018. The Company is the exclusive supplier  of natural gas in the Kingdom, the seventh largest natural gas market in the world according to the Industry Consultant, and supplied 8.9 billion standard cubic feet per day of natural gas and 1.0 billion standard cubic feet per day of ethane in 2018. It owns and operates the MGS, which is an extensive network of pipelines that connects the Company’s key gas production and processing sites throughout the Kingdom. The Company expects to further expand its gas reserves through new field discoveries, new reservoir additions in existing fields and delineation and reassessment of existing reservoirs and fields.</t>
  </si>
  <si>
    <t>Downstream</t>
  </si>
  <si>
    <t>The Company has a large, strategically integrated global downstream business. The downstream segment’s activities consist primarily of refining and petrochemical manufacturing and supply, trading and marketing operations. The Company’s net refining capacity as at 31 December 2017 made it the fourth largest integrated refiner in the world based on a comparison with third party refining capacity data provided by the Industry Consultant. As at 31 December 2018, the Company had a gross refining capacity of 4.9 million barrels per day and net refining capacity of 3.1 million barrels per day. The Company expects the Jazan integrated petrochemical refinery and the PRefChem integrated refinery and petrochemicals complex to commence operations by the end of 2019, which will increase the Company’s gross refining capacity to 5.6 million barrels per day and net refining capacity to 3.7 million barrels per day. The strategic integration of the Company’s upstream and downstream segments provides an opportunity for the Company to secure crude oil demand by selling to its captive system of domestic and international wholly owned and affiliated refineries. The downstream segment’s other business activities include crude oil sales, product distribution and power supply.</t>
  </si>
  <si>
    <t>The Company’s downstream business is the largest customer for the upstream business’ crude oil production, consuming 38% of its crude oil production in 2018. The Company’s upstream business supplies all the crude oil processed by the Company’s wholly owned and affiliated refineries in the Kingdom and the majority of crude oil used by its international wholly owned and affiliated refineries. In 2018, the Company’s weighted average ownership percentage in the Company’s international refineries was 58%, but it supplied an average of 68% of the crude oil used by those refineries. This crude placement provides significant benefits to the Company’s downstream operations, including a secure and reliable supply of high-quality crude oil, which helps to ensure a secure and reliable supply of refined products to downstream’s customers.</t>
  </si>
  <si>
    <t>The Company’s refining operations in the Kingdom, including its domest</t>
  </si>
  <si>
    <t>The Company’s refining operations in the Kingdom, including its domestic affiliates, accounted for 62% of its net refining capacity in 2018. Together with the local distribution system, this provides the Company unique access to the large domestic marketplace to which it is the sole supplier. In addition to the local marketplace, the Company is focussing its downstream investments in areas of high-growth, including China, India and Southeast Asia, material demand centres, such as the United States, and countries that rely on importing crude oil, such as Japan and South Korea.</t>
  </si>
  <si>
    <t>The Company also has an integrated petrochemicals business within its downstream segment, which enables it to capture incremental margin in the hydrocarbon value chain. The Company’s chemicals business spans from production of basic chemicals such as aromatics, olefins and polyolefins to more complex products such as polyols, isocyanates and synthetic rubber. The Company’s chemicals business continues to grow through capacity expansions in the Kingdom, increasing ownership positions in affiliates and new investments, with an increase in net and gross chemical production capacity to 16.8 million and 33.2 million tonnes per year, respectively, as at 31 December 2018. The Company expects the Jazan integrated petrochemical refinery and the PRefChem integrated refinery and petrochemicals complex to commence operations by the end of 2019, which will increase the Company’s net chemical production capacity to 20.8 million and gross chemical production capacity to 40.2 million tonnes per year.</t>
  </si>
  <si>
    <t>The Company aims to continue growing and optimising the performance of its downstream business. In addition to continuing to evaluate a number of additional large-scale investment opportunities in high-growth markets globally, the Company is considering a number of low capital cost initiatives to improve the operational and financial performance of its downstream assets, including capacity increases, asset upgrades, improvements in product yield and capturing additional petrochemical integration.</t>
  </si>
  <si>
    <t>The Company’s downstream segment also includes its crude oil and product sales, distribution and trading platforms. These platforms support the Company’s upstream and downstream operations by enabling it to optimise crude sales and product placement through its significant infrastructure network of pipelines and terminals and access to shipping and logistics resources. The Company also maintains flexibility to respond to fluctuations in demand through its five crude grades and MSC. This flexibility contributes to the Company’s ability to meet its customer’s needs and its reputation as one of the most reliable crude oil suppliers, meeting 99.7% and 99.8% of its delivery obligations on time in 2017 and 2018, respectively.</t>
  </si>
  <si>
    <t>Corporate</t>
  </si>
  <si>
    <t>The Company’s corporate segment primarily supports the activities of its upstream and downstream segments. The corporate segment includes technical services that are essential to the success of the Company’s core activities, including human resources, finance, corporate affairs and legal.</t>
  </si>
  <si>
    <t>Proposed Acquisition of an Equity Interest in SABIC</t>
  </si>
  <si>
    <t>On 27 March 2019, the Company announced it had entered into a purchase agreement with the PIF to acquire the PIF’s 70% equity interest in SABIC for total consideration of $69.1 billion. SABIC operates in over 50 countries and produces ethylene, ethylene glycol, methanol, MTBE, polyethylene and engineering plastics and their derivatives, among other products. According to its public filings, in 2018 SABIC’s total production was</t>
  </si>
  <si>
    <r>
      <t>75.3</t>
    </r>
    <r>
      <rPr>
        <sz val="7"/>
        <color rgb="FF231F20"/>
        <rFont val="Times New Roman"/>
        <family val="1"/>
      </rPr>
      <t xml:space="preserve">  </t>
    </r>
    <r>
      <rPr>
        <sz val="10"/>
        <color rgb="FF231F20"/>
        <rFont val="Times New Roman"/>
        <family val="1"/>
      </rPr>
      <t>million tonnes, including 61.8 million tonnes of petrochemical and specialty products. As at and for the year ended 31 December 2018, SABIC’s total assets were SAR 320 billion, net income was SAR 32 billion and total revenue was SAR 169 billion.</t>
    </r>
  </si>
  <si>
    <t>The Company believes that purchasing a majority interest in SABIC will advance its strategy to increase the proportion of petrochemicals production in its downstream portfolio, capture additional value and support the Company’s downstream growth ambitions. Currently, SABIC’s feedstock consists primarily of methane, ethane and propane. The Company believes that acquiring an ownership stake in SABIC presents opportunities for SABIC’s expertise in the chemicals industry to be applied to the Company’s existing and future integrated downstream facilities with chemicals production capabilities and will support significant expansion of the Company’s downstream activities</t>
  </si>
  <si>
    <t>Upstream Competitive Strengths</t>
  </si>
  <si>
    <r>
      <t>•</t>
    </r>
    <r>
      <rPr>
        <sz val="7"/>
        <color rgb="FF231F20"/>
        <rFont val="Times New Roman"/>
        <family val="1"/>
      </rPr>
      <t xml:space="preserve">    </t>
    </r>
    <r>
      <rPr>
        <sz val="10"/>
        <color rgb="FF231F20"/>
        <rFont val="Times New Roman"/>
        <family val="1"/>
      </rPr>
      <t>Unrivalled scale of crude oil and condensate production and conventional proved reserves</t>
    </r>
  </si>
  <si>
    <r>
      <t>•</t>
    </r>
    <r>
      <rPr>
        <sz val="7"/>
        <color rgb="FF231F20"/>
        <rFont val="Times New Roman"/>
        <family val="1"/>
      </rPr>
      <t xml:space="preserve">    </t>
    </r>
    <r>
      <rPr>
        <sz val="10"/>
        <color rgb="FF231F20"/>
        <rFont val="Times New Roman"/>
        <family val="1"/>
      </rPr>
      <t>Long reserves life, with long-term track record of low-cost reserves replacement</t>
    </r>
  </si>
  <si>
    <r>
      <t>•</t>
    </r>
    <r>
      <rPr>
        <sz val="7"/>
        <color rgb="FF231F20"/>
        <rFont val="Times New Roman"/>
        <family val="1"/>
      </rPr>
      <t xml:space="preserve">    </t>
    </r>
    <r>
      <rPr>
        <sz val="10"/>
        <color rgb="FF231F20"/>
        <rFont val="Times New Roman"/>
        <family val="1"/>
      </rPr>
      <t>Unique ability to capture value through active management of the world’s largest conventional hydrocarbons reserves base</t>
    </r>
  </si>
  <si>
    <r>
      <t>•</t>
    </r>
    <r>
      <rPr>
        <sz val="7"/>
        <color rgb="FF231F20"/>
        <rFont val="Times New Roman"/>
        <family val="1"/>
      </rPr>
      <t xml:space="preserve">    </t>
    </r>
    <r>
      <rPr>
        <sz val="10"/>
        <color rgb="FF231F20"/>
        <rFont val="Times New Roman"/>
        <family val="1"/>
      </rPr>
      <t>Unique operational flexibility to respond to changes in supply and demand</t>
    </r>
  </si>
  <si>
    <r>
      <t>•</t>
    </r>
    <r>
      <rPr>
        <sz val="7"/>
        <color rgb="FF231F20"/>
        <rFont val="Times New Roman"/>
        <family val="1"/>
      </rPr>
      <t xml:space="preserve">    </t>
    </r>
    <r>
      <rPr>
        <sz val="10"/>
        <color rgb="FF231F20"/>
        <rFont val="Times New Roman"/>
        <family val="1"/>
      </rPr>
      <t>Multiple crude grades and global crude oil delivery points</t>
    </r>
  </si>
  <si>
    <r>
      <t>•</t>
    </r>
    <r>
      <rPr>
        <sz val="7"/>
        <color rgb="FF231F20"/>
        <rFont val="Times New Roman"/>
        <family val="1"/>
      </rPr>
      <t xml:space="preserve">    </t>
    </r>
    <r>
      <rPr>
        <sz val="10"/>
        <color rgb="FF231F20"/>
        <rFont val="Times New Roman"/>
        <family val="1"/>
      </rPr>
      <t>Extensive high-quality gas reserves with exclusive access to the large and growing domestic marketplace</t>
    </r>
  </si>
  <si>
    <r>
      <t>•</t>
    </r>
    <r>
      <rPr>
        <sz val="7"/>
        <color rgb="FF231F20"/>
        <rFont val="Times New Roman"/>
        <family val="1"/>
      </rPr>
      <t xml:space="preserve">    </t>
    </r>
    <r>
      <rPr>
        <sz val="10"/>
        <color rgb="FF231F20"/>
        <rFont val="Times New Roman"/>
        <family val="1"/>
      </rPr>
      <t>Crude oil extraction with a low average carbon intensity</t>
    </r>
  </si>
  <si>
    <r>
      <t>•</t>
    </r>
    <r>
      <rPr>
        <sz val="7"/>
        <color rgb="FF231F20"/>
        <rFont val="Times New Roman"/>
        <family val="1"/>
      </rPr>
      <t xml:space="preserve">    </t>
    </r>
    <r>
      <rPr>
        <sz val="10"/>
        <color rgb="FF231F20"/>
        <rFont val="Times New Roman"/>
        <family val="1"/>
      </rPr>
      <t>Lowest upstream lifting costs and capital expenditures per barrel of oil equivalent</t>
    </r>
  </si>
  <si>
    <t>Downstream Competitive Strengths</t>
  </si>
  <si>
    <r>
      <t>•</t>
    </r>
    <r>
      <rPr>
        <sz val="7"/>
        <color rgb="FF231F20"/>
        <rFont val="Times New Roman"/>
        <family val="1"/>
      </rPr>
      <t xml:space="preserve">    </t>
    </r>
    <r>
      <rPr>
        <sz val="10"/>
        <color rgb="FF231F20"/>
        <rFont val="Times New Roman"/>
        <family val="1"/>
      </rPr>
      <t>Ability to monetise upstream production into a high-quality external customer base and through a captive downstream system, with a strong track record of supply reliability</t>
    </r>
  </si>
  <si>
    <r>
      <t>•</t>
    </r>
    <r>
      <rPr>
        <sz val="7"/>
        <color rgb="FF231F20"/>
        <rFont val="Times New Roman"/>
        <family val="1"/>
      </rPr>
      <t xml:space="preserve">    </t>
    </r>
    <r>
      <rPr>
        <sz val="10"/>
        <color rgb="FF231F20"/>
        <rFont val="Times New Roman"/>
        <family val="1"/>
      </rPr>
      <t>Largest customer for the Company’s upstream production</t>
    </r>
  </si>
  <si>
    <r>
      <t>•</t>
    </r>
    <r>
      <rPr>
        <sz val="7"/>
        <color rgb="FF231F20"/>
        <rFont val="Times New Roman"/>
        <family val="1"/>
      </rPr>
      <t xml:space="preserve">    </t>
    </r>
    <r>
      <rPr>
        <sz val="10"/>
        <color rgb="FF231F20"/>
        <rFont val="Times New Roman"/>
        <family val="1"/>
      </rPr>
      <t>Fourth largest integrated refiner in the world on a net refining capacity basis, supplying high-value products to the Kingdom and international marketplaces</t>
    </r>
  </si>
  <si>
    <r>
      <t>•</t>
    </r>
    <r>
      <rPr>
        <sz val="7"/>
        <color rgb="FF231F20"/>
        <rFont val="Times New Roman"/>
        <family val="1"/>
      </rPr>
      <t xml:space="preserve">    </t>
    </r>
    <r>
      <rPr>
        <sz val="10"/>
        <color rgb="FF231F20"/>
        <rFont val="Times New Roman"/>
        <family val="1"/>
      </rPr>
      <t>Refining scale and complexity and enhanced integration</t>
    </r>
  </si>
  <si>
    <r>
      <t>•</t>
    </r>
    <r>
      <rPr>
        <sz val="7"/>
        <color rgb="FF231F20"/>
        <rFont val="Times New Roman"/>
        <family val="1"/>
      </rPr>
      <t xml:space="preserve">    </t>
    </r>
    <r>
      <rPr>
        <sz val="10"/>
        <color rgb="FF231F20"/>
        <rFont val="Times New Roman"/>
        <family val="1"/>
      </rPr>
      <t>World class partners</t>
    </r>
  </si>
  <si>
    <t>Company Competitive Strengths</t>
  </si>
  <si>
    <r>
      <t>•</t>
    </r>
    <r>
      <rPr>
        <sz val="7"/>
        <color rgb="FF231F20"/>
        <rFont val="Times New Roman"/>
        <family val="1"/>
      </rPr>
      <t xml:space="preserve">    </t>
    </r>
    <r>
      <rPr>
        <sz val="10"/>
        <color rgb="FF231F20"/>
        <rFont val="Times New Roman"/>
        <family val="1"/>
      </rPr>
      <t>Higher operating cash flow, Free Cash Flow and ROACE than each of the Five Major IOCs</t>
    </r>
  </si>
  <si>
    <r>
      <t>•</t>
    </r>
    <r>
      <rPr>
        <sz val="7"/>
        <color rgb="FF231F20"/>
        <rFont val="Times New Roman"/>
        <family val="1"/>
      </rPr>
      <t xml:space="preserve">    </t>
    </r>
    <r>
      <rPr>
        <sz val="10"/>
        <color rgb="FF231F20"/>
        <rFont val="Times New Roman"/>
        <family val="1"/>
      </rPr>
      <t>Lower Gearing than each of the Five Major IOCs</t>
    </r>
  </si>
  <si>
    <r>
      <t>•</t>
    </r>
    <r>
      <rPr>
        <sz val="7"/>
        <color rgb="FF231F20"/>
        <rFont val="Times New Roman"/>
        <family val="1"/>
      </rPr>
      <t xml:space="preserve">    </t>
    </r>
    <r>
      <rPr>
        <sz val="10"/>
        <color rgb="FF231F20"/>
        <rFont val="Times New Roman"/>
        <family val="1"/>
      </rPr>
      <t>Ability to execute some of the world’s largest upstream and downstream capital projects</t>
    </r>
  </si>
  <si>
    <t>SAR</t>
  </si>
  <si>
    <t>(in millions)</t>
  </si>
  <si>
    <t>Assets</t>
  </si>
  <si>
    <t xml:space="preserve">Borrowings </t>
  </si>
  <si>
    <t>Liabilities</t>
  </si>
  <si>
    <t>Total equity</t>
  </si>
  <si>
    <t>PPE</t>
  </si>
  <si>
    <t>Cash and Bank</t>
  </si>
  <si>
    <t>OCF</t>
  </si>
  <si>
    <t>ICF</t>
  </si>
  <si>
    <t>FCF</t>
  </si>
  <si>
    <t>ROCE</t>
  </si>
  <si>
    <t>Net Income</t>
  </si>
  <si>
    <t>CE</t>
  </si>
  <si>
    <t>AVE CE</t>
  </si>
  <si>
    <t>DEP</t>
  </si>
  <si>
    <t>IT</t>
  </si>
  <si>
    <t>Upstream Revenue</t>
  </si>
  <si>
    <t>Downstream revenue</t>
  </si>
  <si>
    <t>Corporate revenue</t>
  </si>
  <si>
    <t>Crude oil prices witnessed a significant decline between mid-2014 and early 2016, with Brent prices declining from a monthly average of $112.0 per barrel in June 2014 to a monthly average of $31.9 per barrel in January 2016. Since January 2016, Brent prices fluctuated from a monthly average low of $31.9 per barrel in January 2016 to a monthly average high of $80.6 per barrel in October 2018. Most recently, Brent prices fell to a monthly average of $57.7 in December 2018 and subsequently increased, to a monthly average of $64.4 in February 2019</t>
  </si>
  <si>
    <t>As domestic demand for hydrocarbon products grows and new dedicated outlets for crude oil production in the Company’s downstream segment become operational, such as  the 400,000 barrel per day Jazan refinery and planned capacity increases at SATORP and YASREF, volumes of crude oil available for export may decrease.</t>
  </si>
  <si>
    <t xml:space="preserve">The Company sells crude oil to its downstream wholly owned and affiliated refineries under long-term sales or offtake agreements. The Company’s crude oil sales agreements with its third party customers generally have a term of one year and are automatically renewed if not terminated. </t>
  </si>
  <si>
    <t>In 2018, 38% of the Company’s crude oil production volumes were sold to its downstream refining system. The Company maintains seven international offices as part of the Company’s crude oil sales and marketing function. In anticipation of expected growth in oil demand from Asia, the Company is focussed on crude oil exports to Asia. In 2016, 2017 and 2018, customers in Asia, including the Company’s affiliated refineries located in Asia, purchased 69%, 71% and 71%, respectively, of the Company’s crude exports.</t>
  </si>
  <si>
    <t>crude oil production in 2018</t>
  </si>
  <si>
    <t>Asia</t>
  </si>
  <si>
    <t>Namerica</t>
  </si>
  <si>
    <t>Europe</t>
  </si>
  <si>
    <t>other</t>
  </si>
  <si>
    <t>domestic</t>
  </si>
  <si>
    <t>reg prices</t>
  </si>
  <si>
    <t>0.4 of above</t>
  </si>
  <si>
    <t>By law, the Company is the exclusive supplier of natural gas in the Kingdom and all natural gas produced by the Company is sold in-Kingdom. From 2003 to 2018, the Company significantly expanded its gas processing capacity from 9.3 billion standard cubic feet per day to 15.5 billion standard cubic feet per day. The Company intends to continue to expand its capacity over the next few years to meet domestic demand for low-cost clean energy and swing production capacity in the peak summer season. According to the Industry Consultant, the Kingdom’s demand for natural gas is expected to grow at an average rate of 3.7% annually from 9.1 billion cubic feet per day in 2017 to 14.6 billion cubic feet per day in 2030. The Company expects that the Kingdom will increasingly rely on natural gas as a feedstock for its power generation facilities, reducing the amount of crude  oil volumes used by power generators. This displacement of crude oil by gas used domestically is expected to increase crude oil volumes available for export. The Company is pursuing investment and joint venture opportunities outside the Kingdom in natural gas and LNG projects and may pursue additional opportunities elsewhere in the near future. In addition, the Company expects demand for natural gas to be driven by petrochemical production and other industrial consumption.</t>
  </si>
  <si>
    <t>The Company’s capital expenditures in its downstream segment were SAR 30,971 million in 2016, SAR 35,569 million in 2017 and  SAR 32,677 million ($8,714 million) in 2018</t>
  </si>
  <si>
    <t>Other Income Related to Sales</t>
  </si>
  <si>
    <r>
      <t>Other income related to sales reflects the equalisation payments received from the Government to compensate  the Company for the difference between the equalisation prices and the regulated prices for the sales of certain hydrocarbon products within the Kingdom. See “</t>
    </r>
    <r>
      <rPr>
        <i/>
        <sz val="10"/>
        <color rgb="FF231F20"/>
        <rFont val="Times New Roman"/>
        <family val="1"/>
      </rPr>
      <t>—Fiscal Regime Changes—Price Equalisation</t>
    </r>
    <r>
      <rPr>
        <sz val="10"/>
        <color rgb="FF231F20"/>
        <rFont val="Times New Roman"/>
        <family val="1"/>
      </rPr>
      <t>”.</t>
    </r>
  </si>
  <si>
    <t>For the  years  ended  31  December  2017  and  2018,  the  Company’s  other  income  related  to  sales  was  SAR 150.2 billion and SAR 152.6 billion ($40.7 billion). The Company did not record any other income related to sales for the year ended 31 December 2016 as the price equalisation mechanism introduced by the Government was effective from 1 January 2017.</t>
  </si>
  <si>
    <t xml:space="preserve">Purchases primarily consist of refined products, chemicals and crude oil purchased from third parties for use in the Company’s downstream operations and to meet demand for products in the Kingdom when it exceeds the Company’s production of the relevant product. </t>
  </si>
  <si>
    <t>Selling, administrative and general expenses consist of costs related to supporting the operations and services of the Company and certain other expenses. Costs related to supporting the operations and services of the Company include:</t>
  </si>
  <si>
    <r>
      <t>•</t>
    </r>
    <r>
      <rPr>
        <sz val="7"/>
        <color rgb="FF231F20"/>
        <rFont val="Times New Roman"/>
        <family val="1"/>
      </rPr>
      <t xml:space="preserve">    </t>
    </r>
    <r>
      <rPr>
        <sz val="10"/>
        <color rgb="FF231F20"/>
        <rFont val="Times New Roman"/>
        <family val="1"/>
      </rPr>
      <t>pipeline, distribution and terminal expenses;</t>
    </r>
  </si>
  <si>
    <r>
      <t>•</t>
    </r>
    <r>
      <rPr>
        <sz val="7"/>
        <color rgb="FF231F20"/>
        <rFont val="Times New Roman"/>
        <family val="1"/>
      </rPr>
      <t xml:space="preserve">    </t>
    </r>
    <r>
      <rPr>
        <sz val="10"/>
        <color rgb="FF231F20"/>
        <rFont val="Times New Roman"/>
        <family val="1"/>
      </rPr>
      <t>selling and administrative expenses; and</t>
    </r>
  </si>
  <si>
    <r>
      <t>•</t>
    </r>
    <r>
      <rPr>
        <sz val="7"/>
        <color rgb="FF231F20"/>
        <rFont val="Times New Roman"/>
        <family val="1"/>
      </rPr>
      <t xml:space="preserve">    </t>
    </r>
    <r>
      <rPr>
        <sz val="10"/>
        <color rgb="FF231F20"/>
        <rFont val="Times New Roman"/>
        <family val="1"/>
      </rPr>
      <t>corporate, support and administrative services (such as human resources, finance, corporate affairs and legal) and expenses related to the Company’s employee home ownership programme.</t>
    </r>
  </si>
  <si>
    <t>Other expenses included in selling, administrative and general expenses consist of:</t>
  </si>
  <si>
    <r>
      <t>•</t>
    </r>
    <r>
      <rPr>
        <sz val="7"/>
        <color rgb="FF231F20"/>
        <rFont val="Times New Roman"/>
        <family val="1"/>
      </rPr>
      <t xml:space="preserve">    </t>
    </r>
    <r>
      <rPr>
        <sz val="10"/>
        <color rgb="FF231F20"/>
        <rFont val="Times New Roman"/>
        <family val="1"/>
      </rPr>
      <t>freight and storage expenses; and</t>
    </r>
  </si>
  <si>
    <t>costs related to corporate citizenship projects and initiatives</t>
  </si>
  <si>
    <t>Exploration</t>
  </si>
  <si>
    <t>Exploration expenses consist of the costs for the evaluation of subsurface geological areas for hydrocarbon resources, including geological and geophysical surveys, and write-offs related to unsuccessful exploratory wells.</t>
  </si>
  <si>
    <t>Research and Development</t>
  </si>
  <si>
    <t>Research and development expenses consist of costs incurred to research new technologies. If development costs are expected to generate probable future economic benefits, they are capitalised as intangible assets.</t>
  </si>
  <si>
    <t>For the years ended 31 December 2018 and 2017, the Company’s revenue and other income related to sales was SAR 1,334.8 billion ($355.9 billion) and SAR 986.2 billion, respectively. This 35% increase was primarily attributable to an increase in the average realised price per barrel of crude oil to $70.02 from $52.72 as well as an increase in other income related to sales. The volume of crude oil produced by the Company increased to</t>
  </si>
  <si>
    <r>
      <t>10.3</t>
    </r>
    <r>
      <rPr>
        <sz val="7"/>
        <color rgb="FF231F20"/>
        <rFont val="Times New Roman"/>
        <family val="1"/>
      </rPr>
      <t xml:space="preserve">  </t>
    </r>
    <r>
      <rPr>
        <sz val="10"/>
        <color rgb="FF231F20"/>
        <rFont val="Times New Roman"/>
        <family val="1"/>
      </rPr>
      <t>million barrels per day in 2018 from 10.1 million barrels per day in 2017.</t>
    </r>
  </si>
  <si>
    <t>Other income related to sales in 2018 was substantially unchanged from 2017 primarily due to an increase in the average regulated prices of crude oil, kerosene, diesel, heavy fuel oil and gasoline in the Kingdom commensurate with the increase in the equalisation price for such products, partially offset by lower volumes of refined products delivered in the Kingdom. This led to the Company recording other income related to sales of SAR 152.6 billion ($40.7 billion) for the year ended 31 December 2018</t>
  </si>
  <si>
    <t>For the years ended 31 December 2017 and 2016, the Company’s revenue and other income related to sales was SAR 986.2 billion and SAR 504.6 billion, respectively. This 95% increase in revenue was primarily attributable to an increase in average realised price per barrel of crude oil to $52.7 from $40.7 as well as the price equalisation mechanism introduced by the Government effective from 1 January 2017, resulting in other income related to sales of SAR 150.2 billion for the year ended 31 December 2017. The volume of crude oil delivered by the Company decreased to 10.1 million barrels per day in 2017 from 10.6 million barrels per day in 2016. Also contributing to the increase in revenue and other income related to sales were the following</t>
  </si>
  <si>
    <r>
      <t>•</t>
    </r>
    <r>
      <rPr>
        <sz val="7"/>
        <color rgb="FF231F20"/>
        <rFont val="Times New Roman"/>
        <family val="1"/>
      </rPr>
      <t xml:space="preserve">    </t>
    </r>
    <r>
      <rPr>
        <sz val="10"/>
        <color rgb="FF231F20"/>
        <rFont val="Times New Roman"/>
        <family val="1"/>
      </rPr>
      <t>revenue from international sales of crude oil increased to SAR 526.3 billion from SAR 431.7 billion, or by 22%, for the years ended 31 December 2017 and 2016, respectively, despite a decrease in the total volume of international sales of crude oil from 2016 to 2017 by approximately 429,000 barrels per day, or 6%, following the Kingdom’s decision to require the Company to produce fewer barrels per day of crude oil in 2017 as well as due to the consolidation of Motiva’s results of operations into the Company’s financial statements from 1 May 2017 with export sales of crude oil to Motiva eliminated in consolidation from that date; and</t>
    </r>
  </si>
  <si>
    <t>revenue from export sales of refined products increased to SAR 218.3 billion from SAR 103.1 billion, or by 112%, for the years ended 31 December 2017 and 2016, respectively</t>
  </si>
  <si>
    <t>For  the  years  ended  31  December  2018  and  2017,  the  downstream  segment’s  external  revenue  was    SAR 404.6 billion ($107.9 billion) and SAR 260.6 billion, respectively. This 55% increase was primarily due to an increase in average refined product prices, consolidation of Motiva’s results in the Company’s financial</t>
  </si>
  <si>
    <t>statements for the full year in 2018 and the absence of the impact from Hurricane Harvey, which negatively affected the downstream segment’s results in 2017. For the years ended 31 December 2017 and 2016, the downstream segment’s revenue was SAR 260.6 billion and SAR 142.6 billion, respectively. This 83% increase was primarily due to the consolidation of Motiva’s results of operations into the Company’s financial statements from 1 May 2017 and an increase in average realised prices for downstream products. For the years ended         31 December 2018 and 2017, the downstream segment’s other income related to sales was SAR 115.5 billion ($30.8 billion) and SAR 121.1 billion, respectively. This 5% decrease was primarily due to a decrease in volumes of refined products sold in the Kingdom by 9%. The Company did not record any other income related to sales for the year ended 31 December 2016.</t>
  </si>
  <si>
    <t>Production Royalties and Excise and Other Taxes</t>
  </si>
  <si>
    <r>
      <t>For the years ended 31 December 2018 and 2017, the Company recorded production royalties and excise and other taxes of SAR 208.5 billion ($55.6 billion) and SAR 136.4 billion, respectively. This 53% increase was primarily due to the impact of a higher applicable royalty rate applied to the Company’s crude oil production after Brent prices increased to over $70 per barrel for a large part of 2018, increasing the marginal royalty rate from 20% to 40% during such periods. This increase was also due to increased production volumes of crude oil  in 2018. The Company did not record any production royalties and excise and other taxes as an expense item for the year ended 31 December 2016 as the new production-based royalty introduced by the Government was effective from 1 January 2017. In 2016, the Company deducted from its revenue SAR 101.3 billion of royalties payable to the Government. See “</t>
    </r>
    <r>
      <rPr>
        <i/>
        <sz val="11"/>
        <color rgb="FF231F20"/>
        <rFont val="Times New Roman"/>
        <family val="1"/>
      </rPr>
      <t>—</t>
    </r>
  </si>
  <si>
    <t>Purchases</t>
  </si>
  <si>
    <t>For the years ended 31 December 2018 and 2017, the Company made purchases of SAR 188.9 billion ($50.4 billion) and SAR 120.4 billion, respectively. This 57% increase was primarily attributable to increased purchases of volumes of crude oil and refined products as well as an increase in the prevailing market prices for those products. Purchases by Aramco Trading Company increased to SAR 66.0 billion ($17.6 billion) for the year ended 31 December 2018 from SAR 41.7 billion for the year ended 31 December 2017, which was primarily due to an increase in prevailing market prices of refined products and an increase in volumes purchased. As a percentage of revenue and other income related to sales, the Company’s purchases increased to 14% for the year ended 31 December 2018 from 12% for the year ended 31 December 2017.</t>
  </si>
  <si>
    <t>Producing and Manufacturing</t>
  </si>
  <si>
    <t>For the years ended 31 December 2018 and 2017, producing and manufacturing expenses were SAR 56.2 billion ($15.0 billion) and SAR 64.0 billion, respectively. This 12% decrease was primarily due to a reclassification of certain producing and manufacturing costs to (i) selling, administrative and general expenses and (ii) purchases. As a percentage of revenue and other income related to sales, the Company’s producing and manufacturing expenses decreased to 4% for the year ended 31 December 2018 from 6% for the year ended 31 December 2017.</t>
  </si>
  <si>
    <t>Producing and manufacturing expenses  were  SAR  64.0  billion  and  SAR  48.4  billion  for  the  years  ended 31 December 2017 and 2016, respectively. This 32% increase was primarily due to the consolidation of Motiva into the Company’s financial statements from 1 May 2017.</t>
  </si>
  <si>
    <t>Selling, Administrative and General</t>
  </si>
  <si>
    <t>For the years ended 31 December 2018 and 2017, the Company incurred selling, administrative and general expenses of SAR 31.3 billion ($8.3 billion) and SAR 29.6 billion, respectively.</t>
  </si>
  <si>
    <t>The Company incurred selling, administrative and general expenses of SAR 29.6 billion and SAR 37.1 billion for the years ended 31 December 2017 and 2016, respectively. This 20% decrease was primarily due to a decrease in labour costs due to the retirement of certain senior employees and reduction in the number of expatriate employees.</t>
  </si>
  <si>
    <t>For the years ended 31 December 2018 and 2017, exploration  expenses decreased 42% to SAR 7.9 billion    ($2.1 billion) from SAR 13.7 billion, respectively. This decrease was primarily due to lower write-offs of dry-hole costs related to gas exploration activities in 2018.</t>
  </si>
  <si>
    <t>For  the  years   ended  31  December   2017  and  2016,  the  Company  incurred  exploration   expenses  of   SAR 13.7 billion and SAR 11.1 billion, respectively. This 24% increase was primarily attributable to an increase in write-offs of dry-hole costs related to gas exploration activities.</t>
  </si>
  <si>
    <t>Share of Results from Joint Ventures and Associates</t>
  </si>
  <si>
    <t>The Company had a loss of SAR 1,415 million ($377 million) and SAR 956 million in its share results from joint ventures and associates for the years ended 31 December 2018 and 2017, respectively. The increase in loss was primarily due to lower earnings from FREP, partially offset by improved financial performance at Sadara and Petro Rabigh.</t>
  </si>
  <si>
    <t>The loss in the Company’s share of results  from  joint  ventures  and  associates  was  SAR 956  million  and SAR 979 million for the years ended 31 December 2017 and 2016, respectively. The decrease in loss was primarily due to improved financial performance at Sadara and Petro Rabigh, partially offset by lower earnings from Bahri and Motiva no longer being accounted using the equity method as in prior periods</t>
  </si>
  <si>
    <t>Finance and Other Income</t>
  </si>
  <si>
    <t>For  the  years  ended  31  December  2018  and  2017,  the  Company  had  finance  and  other  income  of     SAR 3,865 million ($1,030 million) and SAR 1,569 million, respectively. This increase was primarily attributable to an increase in interest income generated from time deposits and loans receivable.</t>
  </si>
  <si>
    <t>For  the  years  ended  31  December  2017  and  2016,  the  Company  had  finance  and  other  income  of     SAR 1,569 million and SAR 1,609 million, respectively.</t>
  </si>
  <si>
    <t>Finance Costs</t>
  </si>
  <si>
    <t>For the years ended 31 December 2018 and 2017, the Company incurred finance costs of SAR 2,959 million ($789 million) and SAR 2,090 million, respectively. This 42% increase was primarily due to the consolidation of Motiva’s results of operations into the Company’s financial statements for the full financial year as well as increased borrowing costs on certain bank borrowings, including additional project finance borrowings.</t>
  </si>
  <si>
    <t>For the years ended 31 December 2017 and 2016, the Company incurred finance costs of SAR 2,090 million and SAR 1,354 million, respectively. This 54% increase was primarily due to the consolidation of Motiva’s results of operations into the Company’s financial statements from 1 May 2017 as well as finance costs related to the Sukuk Programme and increased borrowing costs on bank borrowings by SATORP and YASREF.</t>
  </si>
  <si>
    <t>Income Taxes</t>
  </si>
  <si>
    <t>For the years ended 31 December 2018 and 2017, the Company incurred an income tax of SAR 381.4 billion ($101.7 billion) and SAR 296.8 billion, respectively, an increase of SAR 84.6 billion or 28%. This increase was primarily attributable to an increase in income, partially offset by the reduction in income tax rate attributable to certain of the Company’s natural gas activities.</t>
  </si>
  <si>
    <t>For the years ended 31 December 2017 and 2016, the Company incurred an income tax of SAR 296.8 billion and SAR 255.3 billion, respectively, an increase of SAR 41.5 billion or 16%. This increase was primarily attributable to an increase in income, partially offset by the change in income tax rate applicable to the Company due to the fiscal regime changes.</t>
  </si>
  <si>
    <t>Upstream Capex</t>
  </si>
  <si>
    <t>Coprporate</t>
  </si>
  <si>
    <t>The Company’s capital expenditures were SAR 131.8 billion ($35.1 billion) for the year ended 31 December 2018, SAR 122.0 billion for the year ended 31 December 2017 and SAR 103.3 billion for the year ended           31 December 2016. The 8% increase from 2017 to 2018 was primarily due to the expansion of the Haradh gas facilities and the construction of the Fadhili gas plant to meet growing domestic demand for natural gas. The  18% increase from 2016 to 2017 was primarily due to ongoing capital projects at Jazan, upstream development projects to increase crude oil production at Khurais in 2018 and Berri by the end of 2022 and the drilling of crude oil development wells and natural gas development wells during 2017. The increase in other upstream capital expenditures from the year ended 31 December 2016 to the year ended 31 December 2017 primarily relates to  the Fadhili gas plant to meet growing domestic demand for natural gas. The Company’s current capital investment programme in the downstream segment includes committed capital expenditures related to the ongoing construction of the Jazan integrated petrochemical refinery and completing the integrated refinery and petrochemicals complex in Johor, Malaysia as part of the PRefChem joint ventures with Petronas. The Company’s current capital investment programme in the upstream segment includes the capacity expansion of  the MGS to meet growing domestic demand for natural gas and the Company’s upstream exploratory and development drilling campaigns. The Company’s committed capital expenditures as at 31 December 2018 was SAR 90.0 billion, which it intends to fund primarily through cash generated from operating activities</t>
  </si>
  <si>
    <t>1 year 1 - 3 years     3 - 5 years 5 years</t>
  </si>
  <si>
    <t>Total</t>
  </si>
  <si>
    <r>
      <t>Long-term borrowings and debentures</t>
    </r>
    <r>
      <rPr>
        <sz val="6.5"/>
        <color rgb="FF231F20"/>
        <rFont val="Times New Roman"/>
        <family val="1"/>
      </rPr>
      <t xml:space="preserve">(1) </t>
    </r>
    <r>
      <rPr>
        <sz val="10"/>
        <color rgb="FF231F20"/>
        <rFont val="Times New Roman"/>
        <family val="1"/>
      </rPr>
      <t xml:space="preserve">. . . . . . . . . . . . . . </t>
    </r>
  </si>
  <si>
    <t xml:space="preserve">Finance leases . . . . . . . . . . . . . . . . . . . . . . . . . . . . . . . . . . . </t>
  </si>
  <si>
    <r>
      <t>Operating leases</t>
    </r>
    <r>
      <rPr>
        <sz val="6.5"/>
        <color rgb="FF231F20"/>
        <rFont val="Times New Roman"/>
        <family val="1"/>
      </rPr>
      <t xml:space="preserve">(2) </t>
    </r>
    <r>
      <rPr>
        <sz val="10"/>
        <color rgb="FF231F20"/>
        <rFont val="Times New Roman"/>
        <family val="1"/>
      </rPr>
      <t xml:space="preserve">. . . . . . . . . . . . . . . . . . . . . . . . . . . . . . . . </t>
    </r>
  </si>
  <si>
    <t xml:space="preserve">Purchase obligations . . . . . . . . . . . . . . . . . . . . . . . . . . . . . . </t>
  </si>
  <si>
    <t>—</t>
  </si>
  <si>
    <t xml:space="preserve">Decommissioning liabilities . . . . . . . . . . . . . . . . . . . . . . . . </t>
  </si>
  <si>
    <t xml:space="preserve">Environmental liabilities . . . . . . . . . . . . . . . . . . . . . . . . . . . </t>
  </si>
  <si>
    <r>
      <t xml:space="preserve">Total </t>
    </r>
    <r>
      <rPr>
        <sz val="10"/>
        <color rgb="FF231F20"/>
        <rFont val="Times New Roman"/>
        <family val="1"/>
      </rPr>
      <t xml:space="preserve">. . . . . . . . . . . . . . . . . . . . . . . . . . . . . . . . . . . . . . . . . . </t>
    </r>
  </si>
  <si>
    <t>1yr</t>
  </si>
  <si>
    <t>1-3 yr</t>
  </si>
  <si>
    <t>5yr and</t>
  </si>
  <si>
    <t>USD Inflation</t>
  </si>
  <si>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</si>
  <si>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</si>
  <si>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</si>
  <si>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</si>
  <si>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</si>
  <si>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</si>
  <si>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</si>
  <si>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</si>
  <si>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</si>
  <si>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</si>
  <si>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</si>
  <si>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</si>
  <si>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</si>
  <si>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</si>
  <si>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</si>
  <si>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</si>
  <si>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</si>
  <si>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2017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02/2019</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</si>
  <si>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</si>
  <si>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</si>
  <si>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</si>
  <si>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</si>
  <si>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</si>
  <si>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</si>
  <si>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</si>
  <si>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</si>
  <si>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</si>
  <si>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</si>
  <si>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</si>
  <si>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</si>
  <si>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</si>
  <si>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</si>
  <si>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</si>
  <si>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</si>
  <si>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</si>
  <si>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</si>
  <si>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</si>
  <si>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</si>
  <si>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</si>
  <si>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</si>
  <si>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</si>
  <si>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</si>
  <si>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</si>
  <si>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</si>
  <si>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</si>
  <si>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</si>
  <si>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</si>
  <si>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</si>
  <si>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</si>
  <si>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</si>
  <si>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</si>
  <si>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</si>
  <si>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</si>
  <si>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</si>
  <si>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</si>
  <si>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</si>
  <si>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</si>
  <si>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</si>
  <si>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</si>
  <si>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</si>
  <si>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</si>
  <si>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</si>
  <si>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</si>
  <si>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</si>
  <si>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</si>
  <si>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</si>
  <si>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</si>
  <si>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</si>
  <si>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</si>
  <si>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</si>
  <si>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</si>
  <si>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</si>
  <si>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</si>
  <si>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</si>
  <si>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</si>
  <si>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2017 Harmonized prices: No Frequency of source data: Monthly Base year: 2015. The base is March 2015=100 Primary domestic currency: Afghan Afghani Data last updated: 02/2019</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</si>
  <si>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</si>
  <si>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</si>
  <si>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</si>
  <si>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</si>
  <si>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</si>
  <si>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</si>
  <si>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</si>
  <si>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</si>
  <si>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</si>
  <si>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</si>
  <si>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</si>
  <si>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</si>
  <si>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</si>
  <si>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</si>
  <si>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2017 Base year: 2003 Primary domestic currency: Afghan Afghani Data last updated: 02/2019</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</si>
  <si>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</si>
  <si>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</si>
  <si>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</si>
  <si>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</si>
  <si>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</si>
  <si>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</si>
  <si>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</si>
  <si>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</si>
  <si>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</si>
  <si>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</si>
  <si>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</si>
  <si>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</si>
  <si>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</si>
  <si>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</si>
  <si>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</si>
  <si>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</si>
  <si>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</si>
  <si>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</si>
  <si>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</si>
  <si>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</si>
  <si>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</si>
  <si>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2016 Primary domestic currency: Afghan Afghani Data last updated: 02/2019</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</si>
  <si>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</si>
  <si>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</si>
  <si>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</si>
  <si>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2017.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02/2019</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</si>
  <si>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</si>
  <si>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</si>
  <si>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</si>
  <si>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</si>
  <si>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</si>
  <si>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</si>
  <si>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</si>
  <si>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</si>
  <si>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</si>
  <si>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</si>
  <si>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</si>
  <si>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</si>
  <si>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</si>
  <si>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</si>
  <si>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</si>
  <si>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</si>
  <si>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</si>
  <si>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</si>
  <si>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</si>
  <si>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</si>
  <si>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</si>
  <si>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</si>
  <si>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</si>
  <si>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</si>
  <si>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</si>
  <si>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</si>
  <si>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</si>
  <si>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</si>
  <si>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</si>
  <si>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</si>
  <si>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</si>
  <si>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</si>
  <si>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</si>
  <si>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</si>
  <si>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</si>
  <si>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</si>
  <si>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2017 BOP Manual used: Balance of Payments Manual, fifth edition (BPM5). Currently working on the move to BPM 6 Primary domestic currency: Afghan Afghani Data last updated: 02/2019</t>
  </si>
  <si>
    <t>BCA_NGDPD</t>
  </si>
  <si>
    <t>See notes for:  Gross domestic product, current prices (National currency) Current account balance (U.S. dollars).</t>
  </si>
  <si>
    <t>ALB</t>
  </si>
  <si>
    <t>Albania</t>
  </si>
  <si>
    <t>Source: IMF Staff Estimates Latest actual data: 2017 National accounts manual used: European System of Accounts (ESA) 2010 GDP valuation: Market prices Start/end months of reporting year: January/December Base year: 1996 Chain-weighted: Yes, from 1996 Primary domestic currency: Albanian lek Data last updated: 01/2019</t>
  </si>
  <si>
    <t>Source: National Statistics Office Latest actual data: 2018 Notes: CPI basket was revised in 2001, 2007 and 2015. Harmonized prices: No Frequency of source data: Monthly Base year: 2015 Primary domestic currency: Albanian lek Data last updated: 01/2019</t>
  </si>
  <si>
    <t>--</t>
  </si>
  <si>
    <t>Source: Central Bank Latest actual data: 2017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01/2019</t>
  </si>
  <si>
    <t>Source: National Statistics Office Latest actual data: 2016 Employment type: National definition Primary domestic currency: Albanian lek Data last updated: 01/2019</t>
  </si>
  <si>
    <t>Source: National Statistics Office. INSTAT Latest actual data: 2016 Primary domestic currency: Albanian lek Data last updated: 01/2019</t>
  </si>
  <si>
    <t>Source: IMF Staff Estimates Latest actual data: 2018. Preliminary data.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01/2019</t>
  </si>
  <si>
    <t>See notes for:  General government net debt (National currency).</t>
  </si>
  <si>
    <t>Source: Central Bank Latest actual data: 2017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01/2019</t>
  </si>
  <si>
    <t>DZA</t>
  </si>
  <si>
    <t>Algeria</t>
  </si>
  <si>
    <t>Source: National Statistics Office Latest actual data: 2017 National accounts manual used: System of National Accounts (SNA) 1993 GDP valuation: Market prices Start/end months of reporting year: January/December Base year: 2001 Chain-weighted: Yes, from 2005 Primary domestic currency: Algerian dinar Data last updated: 02/2019</t>
  </si>
  <si>
    <t>Source: National Statistics Office Latest actual data: 2017 Harmonized prices: No Frequency of source data: Monthly Base year: 2001 Primary domestic currency: Algerian dinar Data last updated: 02/2019</t>
  </si>
  <si>
    <t>Source: Central Bank Latest actual data: 2017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02/2019</t>
  </si>
  <si>
    <t>Source: National Statistics Office Latest actual data: 2017 Employment type: Harmonized ILO definition Primary domestic currency: Algerian dinar Data last updated: 02/2019</t>
  </si>
  <si>
    <t>Source: National Statistics Office Latest actual data: 2017 Primary domestic currency: Algerian dinar Data last updated: 02/2019</t>
  </si>
  <si>
    <t>Source: Ministry of Finance or Treasury Latest actual data: 2017 Notes: Calculated as debt liabilities minus government deposits. Fiscal assumptions: Projections for 2018-2024 are based on IMF staff calculations, and authority's medium term budget framework 2019-2021.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02/2019</t>
  </si>
  <si>
    <t>Source: Central Bank Latest actual data: 2017 BOP Manual used: Balance of Payments and International Investment Position Manual, sixth edition (BPM6) Primary domestic currency: Algerian dinar Data last updated: 02/2019</t>
  </si>
  <si>
    <t>AGO</t>
  </si>
  <si>
    <t>Angola</t>
  </si>
  <si>
    <t>Source: National Statistics Office. Ministry of Planning Latest actual data: 2017.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03/2019</t>
  </si>
  <si>
    <t>Source: National Statistics Office Latest actual data: 2018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03/2019</t>
  </si>
  <si>
    <t>Source: Central Bank. National Bank of Angola Latest actual data: 2017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03/2019</t>
  </si>
  <si>
    <t>Source: National Statistics Office Latest actual data: 2015 Primary domestic currency: Angolan kwanza Data last updated: 03/2019</t>
  </si>
  <si>
    <t>Source: Ministry of Finance or Treasury Latest actual data: 2017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Other. Central Government and provincial governments Valuation of public debt: Nominal value Instruments included in gross and net debt: Securities Other than Shares; Loans; Other Accounts Receivable/Payable Primary domestic currency: Angolan kwanza Data last updated: 03/2019</t>
  </si>
  <si>
    <t>See notes for:  General government structural balance (National currency).</t>
  </si>
  <si>
    <t>Source: Central Bank. National Bank of Angola Latest actual data: 2017 BOP Manual used: Balance of Payments and International Investment Position Manual, sixth edition (BPM6) Primary domestic currency: Angolan kwanza Data last updated: 03/2019</t>
  </si>
  <si>
    <t>ATG</t>
  </si>
  <si>
    <t>Antigua and Barbuda</t>
  </si>
  <si>
    <t>Source: Central Bank Latest actual data: 2017.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03/2019</t>
  </si>
  <si>
    <t>Source: National Statistics Office Latest actual data: 2017 Harmonized prices: No Frequency of source data: Monthly Base year: 2001. CPI Index = 100 in January 2001. Primary domestic currency: Eastern Caribbean dollar Data last updated: 03/2019</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</si>
  <si>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03/2019</t>
  </si>
  <si>
    <t>Source: International Financial Institution. Growth rates from WDI database, but values based on 2011 census Latest actual data: 2011 Primary domestic currency: Eastern Caribbean dollar Data last updated: 03/2019</t>
  </si>
  <si>
    <t>Source: Ministry of Finance or Treasury Latest actual data: 2017. Preliminary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Eastern Caribbean dollar Data last updated: 03/2019</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</si>
  <si>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03/2019</t>
  </si>
  <si>
    <t>ARG</t>
  </si>
  <si>
    <t>Argentina</t>
  </si>
  <si>
    <t>Source: National Statistics Office Latest actual data: 2018 National accounts manual used: System of National Accounts (SNA) 2008 GDP valuation: Market prices Start/end months of reporting year: January/December Base year: 2004 Chain-weighted: No Primary domestic currency: Argentine peso Data last updated: 03/2019</t>
  </si>
  <si>
    <t>Source: National Statistics Office Latest actual data: 2018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03/2019</t>
  </si>
  <si>
    <t>Source: National Statistics Office Latest actual data: 2018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03/2019</t>
  </si>
  <si>
    <t>Source: National Statistics Office Latest actual data: 2018 Notes: Argentina's authorities discontinued the publication of labor market data in December 2015 and released new series starting in the second quarter of 2016. Employment type: National definition Primary domestic currency: Argentine peso Data last updated: 03/2019</t>
  </si>
  <si>
    <t>Source: National Statistics Office Latest actual data: 2017 Notes: Based on the National Census of 2001 Primary domestic currency: Argentine peso Data last updated: 03/2019</t>
  </si>
  <si>
    <t>Source: Ministry of Economy and/or Planning. http://www.mecon.gov.ar/onp/html/ejectexto/cuenta_nac_dosuno.html?var1=cuentanacdosnueve Latest actual data: 2018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03/2019</t>
  </si>
  <si>
    <t>Source: National Statistics Office Latest actual data: 2018 BOP Manual used: Balance of Payments and International Investment Position Manual, sixth edition (BPM6) Primary domestic currency: Argentine peso Data last updated: 03/2019</t>
  </si>
  <si>
    <t>ARM</t>
  </si>
  <si>
    <t>Armenia</t>
  </si>
  <si>
    <t>Source: National Statistics Office Latest actual data: 2017 National accounts manual used: System of National Accounts (SNA) 2008 GDP valuation: Market prices Start/end months of reporting year: January/December Base year: 2005 Chain-weighted: No Primary domestic currency: Armenian dram Data last updated: 01/2019</t>
  </si>
  <si>
    <t>Source: National Statistics Office Latest actual data: 2018 Harmonized prices: No Frequency of source data: Monthly Base year: 1995. Core CPI base year is 1997=100 Primary domestic currency: Armenian dram Data last updated: 01/2019</t>
  </si>
  <si>
    <t>Source: Central Bank Latest actual data: 2018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01/2019</t>
  </si>
  <si>
    <t>Source: ILO Latest actual data: 2015 Employment type: National definition Primary domestic currency: Armenian dram Data last updated: 01/2019</t>
  </si>
  <si>
    <t>Source: National Statistics Office Latest actual data: 2015 Primary domestic currency: Armenian dram Data last updated: 01/2019</t>
  </si>
  <si>
    <t>Source: Ministry of Finance or Treasury Latest actual data: 2017 Notes: Since the general government accounts for Armenia are not available, all general government series are equal to the central government series. Fiscal assumptions: Projections for 2019 onwards reflect the authorities' medium-term expenditure framework.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01/2019</t>
  </si>
  <si>
    <t>Source: Central Bank Latest actual data: 2018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01/2019</t>
  </si>
  <si>
    <t>ABW</t>
  </si>
  <si>
    <t>Aruba</t>
  </si>
  <si>
    <t>Source: National Statistics Office Latest actual data: 2017. Central Bureau of Statistics (CBS) last actual data is 2011 as it is undergoing a revision and update of Aruba's National Accounts statistics. Since 2011, then the Central Bank has provided estimates up 2017 using the same CBS methodology. National accounts manual used: System of National Accounts (SNA) 1993 GDP valuation: Market prices Start/end months of reporting year: January/December Base year: 2000 Chain-weighted: Yes, from 2000 Primary domestic currency: Aruban Florin (Afl.) Data last updated: 01/2019</t>
  </si>
  <si>
    <t>Source: National Statistics Office Latest actual data: 2017 Harmonized prices: No Frequency of source data: Monthly Base year: 2006. Dec 2006 = 100 Primary domestic currency: Aruban Florin (Afl.) Data last updated: 01/2019</t>
  </si>
  <si>
    <t>Source: National Statistics Office Latest actual data: 2016 Employment type: Harmonized ILO definition Primary domestic currency: Aruban Florin (Afl.) Data last updated: 01/2019</t>
  </si>
  <si>
    <t>Source: National Statistics Office Latest actual data: 2017 Primary domestic currency: Aruban Florin (Afl.) Data last updated: 01/2019</t>
  </si>
  <si>
    <t>Source: Ministry of Finance or Treasury Latest actual data: 2017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01/2019</t>
  </si>
  <si>
    <t>Source: Central Bank Latest actual data: 2017 BOP Manual used: Balance of Payments Manual, fifth edition (BPM5). Central Bank plan to introduce BP6 in 2018 Primary domestic currency: Aruban Florin (Afl.) Data last updated: 01/2019</t>
  </si>
  <si>
    <t>AUS</t>
  </si>
  <si>
    <t>Australia</t>
  </si>
  <si>
    <t>Source: National Statistics Office. Australian Bureau of Statistics (via Haver Analytics) Latest actual data: 2018.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03/2019</t>
  </si>
  <si>
    <t>Source: National Statistics Office. Australian Bureau of Statistics (via Haver Analytics) Latest actual data: 2018. Data refer to calendar years Harmonized prices: No Frequency of source data: Quarterly Base year: 2011/12. The base period is 2011Q3-2012Q2 Primary domestic currency: Australian dollar Data last updated: 03/2019</t>
  </si>
  <si>
    <t>Source: National Statistics Office. Australian Bureau of Statistics (via Haver Analytics) Latest actual data: 2018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03/2019</t>
  </si>
  <si>
    <t>Source: National Statistics Office. Australian Bureau of Statistics (via Haver Analytics) Latest actual data: 2018. Data refer to calendar years Employment type: National definition Primary domestic currency: Australian dollar Data last updated: 03/2019</t>
  </si>
  <si>
    <t>Source: National Statistics Office. Australian Bureau of Statistics (via Haver Analytics) Latest actual data: 2018. Data refer to calendar years Primary domestic currency: Australian dollar Data last updated: 03/2019</t>
  </si>
  <si>
    <t>Source: Ministry of Finance or Treasury. Treasury Department Latest actual data: 2017. Final Budget Outcomes for  the Commonwealth, states and territories for 2016, with additional data from the Commonwealth, state and territory budgets for FY2018/19. Notes: Social Benefits series comprises social security and welfare spending for which we do not have comparable data prior to 2004. Fiscal assumptions: Fiscal projections are based on data from Australian Bureau of Statistics; the fiscal year FY2018/19 budgets of the Commonwealth and States and Territories where available; otherwise FY2018/19 mid-year fiscal and economic reviews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03/2019</t>
  </si>
  <si>
    <t>Source: National Statistics Office. Australian Bureau of Statistics (via Haver Analytics) Latest actual data: 2018 BOP Manual used: Balance of Payments and International Investment Position Manual, sixth edition (BPM6) Primary domestic currency: Australian dollar Data last updated: 03/2019</t>
  </si>
  <si>
    <t>AUT</t>
  </si>
  <si>
    <t>Austria</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</si>
  <si>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03/2019</t>
  </si>
  <si>
    <t>Source: National Statistics Office Latest actual data: 2018 Harmonized prices: Yes Frequency of source data: Monthly Base year: 2005 Primary domestic currency: Euro Data last updated: 03/2019</t>
  </si>
  <si>
    <t>Source: Central Bank Latest actual data: 2018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03/2019</t>
  </si>
  <si>
    <t>Source: National Statistics Office Latest actual data: 2018 Employment type: Harmonized ILO definition Primary domestic currency: Euro Data last updated: 03/2019</t>
  </si>
  <si>
    <t>Source: National Statistics Office Latest actual data: 2018 Primary domestic currency: Euro Data last updated: 03/2019</t>
  </si>
  <si>
    <t>Source: National Statistics Office Latest actual data: 2017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03/2019</t>
  </si>
  <si>
    <t>Source: Central Bank Latest actual data: 2018 BOP Manual used: Balance of Payments and International Investment Position Manual, sixth edition (BPM6) Primary domestic currency: Euro Data last updated: 03/2019</t>
  </si>
  <si>
    <t>AZE</t>
  </si>
  <si>
    <t>Azerbaijan</t>
  </si>
  <si>
    <t>Source: National Statistics Office Latest actual data: 2017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02/2019</t>
  </si>
  <si>
    <t>Source: National Statistics Office Latest actual data: 2017 Harmonized prices: No Frequency of source data: Monthly Base year: 2005. PCPI = 100 in June 2005, Core CPI = 100 in 2006 Primary domestic currency: Azerbaijan manat Data last updated: 02/2019</t>
  </si>
  <si>
    <t>Source: National Statistics Office Latest actual data: 2017 Base year: 2005 Chain-weighted: No Oil coverage: Primary or unrefined products Valuation of exports: Free on board (FOB) Valuation of imports: Cost, insurance, freight (CIF) Primary domestic currency: Azerbaijan manat Data last updated: 02/2019</t>
  </si>
  <si>
    <t>Source: National Statistics Office Latest actual data: 2017 Employment type: Harmonized ILO definition Primary domestic currency: Azerbaijan manat Data last updated: 02/2019</t>
  </si>
  <si>
    <t>Source: National Statistics Office Latest actual data: 2017 Notes: Data prior to 2005 cannot be confirmed at this time. Primary domestic currency: Azerbaijan manat Data last updated: 02/2019</t>
  </si>
  <si>
    <t>Source: Ministry of Finance or Treasury Latest actual data: 2017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02/2019</t>
  </si>
  <si>
    <t>Source: Central Bank Latest actual data: 2017 Notes: Data prior to 2005 cannot be confirmed at this time. BOP Manual used: Balance of Payments and International Investment Position Manual, sixth edition (BPM6) Primary domestic currency: Azerbaijan manat Data last updated: 02/2019</t>
  </si>
  <si>
    <t>BHS</t>
  </si>
  <si>
    <t>The Bahamas</t>
  </si>
  <si>
    <t>Source: National Statistics Office Latest actual data: 2017 National accounts manual used: System of National Accounts (SNA) 1993 GDP valuation: Market prices Start/end months of reporting year: January/December Base year: 2012 Chain-weighted: No Primary domestic currency: Bahamian dollar Data last updated: 01/2019</t>
  </si>
  <si>
    <t>Source: National Statistics Office Latest actual data: 2017 Harmonized prices: Yes. Retail Price Index Frequency of source data: Monthly Base year: 2014 Primary domestic currency: Bahamian dollar Data last updated: 01/2019</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</si>
  <si>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01/2019</t>
  </si>
  <si>
    <t>Source: National Statistics Office Latest actual data: 2018 Employment type: National definition Primary domestic currency: Bahamian dollar Data last updated: 01/2019</t>
  </si>
  <si>
    <t>Source: National Statistics Office Latest actual data: 2017 Primary domestic currency: Bahamian dollar Data last updated: 01/2019</t>
  </si>
  <si>
    <t>Source: Ministry of Finance or Treasury Latest actual data: 2017/18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01/2019</t>
  </si>
  <si>
    <t>Source: Central Bank Latest actual data: 2017 BOP Manual used: Balance of Payments Manual, fifth edition (BPM5) Primary domestic currency: Bahamian dollar Data last updated: 01/2019</t>
  </si>
  <si>
    <t>BHR</t>
  </si>
  <si>
    <t>Bahrain</t>
  </si>
  <si>
    <t>Source: National Statistics Office Latest actual data: 2017 National accounts manual used: System of National Accounts (SNA) 2008 GDP valuation: Market prices Start/end months of reporting year: January/December Base year: 2010 Chain-weighted: No Primary domestic currency: Bahrain dinar Data last updated: 02/2019</t>
  </si>
  <si>
    <t>Source: National Statistics Office Latest actual data: 2018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02/2019</t>
  </si>
  <si>
    <t>Source: Central Bank Latest actual data: 2017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02/2019</t>
  </si>
  <si>
    <t>Source: Other Latest actual data: 2016 Employment type: National definition Primary domestic currency: Bahrain dinar Data last updated: 02/2019</t>
  </si>
  <si>
    <t>Source: National Statistics Office. For data prior to 1990, the source is IFS - International Financial Statistics Latest actual data: 2016. The latest census were 2010 and 2001. Primary domestic currency: Bahrain dinar Data last updated: 02/2019</t>
  </si>
  <si>
    <t>Source: Ministry of Finance or Treasury Latest actual data: 2017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02/2019</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</si>
  <si>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02/2019</t>
  </si>
  <si>
    <t>BGD</t>
  </si>
  <si>
    <t>Bangladesh</t>
  </si>
  <si>
    <t>Source: Bangladesh Bureau of Statistics Latest actual data: 2017 National accounts manual used: System of National Accounts (SNA) 1993 GDP valuation: Market prices Start/end months of reporting year: January/December. Authorities report July/June, we convert to Jan/Dec. Base year: 2005/06. We estimate calendar year data by adding taking the average of two consecutive fiscal years. Please note that the base year will still be in fiscal year regardless of any transformation we make here. Chain-weighted: No Primary domestic currency: Bangladesh taka Data last updated: 03/2019</t>
  </si>
  <si>
    <t>Source: Bangladesh Bureau of Statistics Latest actual data: 2017 Harmonized prices: No Frequency of source data: Monthly Base year: 2005 Primary domestic currency: Bangladesh taka Data last updated: 03/2019</t>
  </si>
  <si>
    <t>Source: Central Bank Latest actual data: 2017 Base year: Other Methodology used to derive volumes: Other Formula used to derive volumes: Not applicable Chain-weighted: No Valuation of exports: Free on board (FOB) Valuation of imports: Cost, insurance, freight (CIF) Primary domestic currency: Bangladesh taka Data last updated: 03/2019</t>
  </si>
  <si>
    <t>Source: International Financial Institution Latest actual data: 2013 Primary domestic currency: Bangladesh taka Data last updated: 03/2019</t>
  </si>
  <si>
    <t>Source: Ministry of Finance or Treasury. GGR (Total Revenue) includes Grants starting 1990 on wards. Before, GGR does not include grants. Latest actual data: 2017 Start/end months of reporting year: January/December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03/2019</t>
  </si>
  <si>
    <t>Source: Central Bank Latest actual data: 2017 BOP Manual used: Balance of Payments and International Investment Position Manual, sixth edition (BPM6) Primary domestic currency: Bangladesh taka Data last updated: 03/2019</t>
  </si>
  <si>
    <t>BRB</t>
  </si>
  <si>
    <t>Barbados</t>
  </si>
  <si>
    <t>Source: National Statistics Office. The National Statistics Office is the primary source of National Accounts Data. Partial data is published on the central bank website. Expenditure side not available. Latest actual data: 2018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01/2019</t>
  </si>
  <si>
    <t>Source: National Statistics Office. Headline CPI available since 1994. Components available since 2013. Latest actual data: 2017. Monthly data available with 1-2 months lag. Harmonized prices: No Frequency of source data: Monthly Base year: 2001. CPI base, July 2001 = 100 Primary domestic currency: Barbados dollar Data last updated: 01/2019</t>
  </si>
  <si>
    <t>Source: Central Bank. Exports rise in 2011 due to merchandising being included in the BOP accounts that year. Latest actual data: 2018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01/2019</t>
  </si>
  <si>
    <t>Source: National Statistics Office Latest actual data: 2017 Employment type: National definition Primary domestic currency: Barbados dollar Data last updated: 01/2019</t>
  </si>
  <si>
    <t>Source: National Statistics Office Latest actual data: 2017 Primary domestic currency: Barbados dollar Data last updated: 01/2019</t>
  </si>
  <si>
    <t>Source: Ministry of Finance or Treasury Latest actual data: 2018/19. 43435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01/2019</t>
  </si>
  <si>
    <t>Source: Central Bank. Exports rise in 2011 due to merchandising being included in the BOP accounts that year. Latest actual data: 2017 BOP Manual used: Balance of Payments Manual, fifth edition (BPM5). Team decided not to use the BPM6 data at this time. Primary domestic currency: Barbados dollar Data last updated: 01/2019</t>
  </si>
  <si>
    <t>BLR</t>
  </si>
  <si>
    <t>Belarus</t>
  </si>
  <si>
    <t>Source: National Statistics Office. Formally, the National Statistical Committee of the Republic of Belarus Latest actual data: 2017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02/2019</t>
  </si>
  <si>
    <t>Source: National Statistics Office. Formally, the National Statistical Committee of the Republic of Belarus Latest actual data: 2017 Harmonized prices: No Frequency of source data: Monthly Base year: 2005 Primary domestic currency: Belarusian rubel Data last updated: 02/2019</t>
  </si>
  <si>
    <t>Source: National Statistics Office. Formally, the National Statistical Committee of the Republic of Belarus Latest actual data: 2017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02/2019</t>
  </si>
  <si>
    <t>Source: National Statistics Office. Formally, the National Statistical Committee of the Republic of Belarus Latest actual data: 2017 Employment type: National definition Primary domestic currency: Belarusian rubel Data last updated: 02/2019</t>
  </si>
  <si>
    <t>Source: National Statistics Office. Formally, the National Statistical Committee of the Republic of Belarus Latest actual data: 2017 Primary domestic currency: Belarusian rubel Data last updated: 02/2019</t>
  </si>
  <si>
    <t>Source: Ministry of Finance or Treasury Latest actual data: 2017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02/2019</t>
  </si>
  <si>
    <t>Source: Central Bank. Formally, the National Bank of the Republic of Belarus Latest actual data: 2017 BOP Manual used: Balance of Payments and International Investment Position Manual, sixth edition (BPM6) Primary domestic currency: Belarusian rubel Data last updated: 02/2019</t>
  </si>
  <si>
    <t>BEL</t>
  </si>
  <si>
    <t>Belgium</t>
  </si>
  <si>
    <t>Source: Central Bank. Data before 1995 were spliced with older series. Data from 1995 reflect current official series. Latest actual data: 2017 National accounts manual used: European System of Accounts (ESA) 2010. ESA 2010 GDP valuation: Market prices Start/end months of reporting year: January/December Base year: 2016 Chain-weighted: Yes, from 1995. Data before 1995 are spliced with older series. Primary domestic currency: Euro Data last updated: 02/2019</t>
  </si>
  <si>
    <t>Source: Central Bank Latest actual data: 2017 Harmonized prices: Yes Frequency of source data: Monthly Base year: 2015 Primary domestic currency: Euro Data last updated: 02/2019</t>
  </si>
  <si>
    <t>Source: Central Bank Latest actual data: 2017 Base year: 2010 Methodology used to derive volumes: Weighted average of volume changes Valuation of exports: Free on board (FOB) Valuation of imports: Cost, insurance, freight (CIF) Primary domestic currency: Euro Data last updated: 02/2019</t>
  </si>
  <si>
    <t>Source: Central Bank Latest actual data: 2017 Employment type: Harmonized ILO definition Primary domestic currency: Euro Data last updated: 02/2019</t>
  </si>
  <si>
    <t>Source: Central Bank Latest actual data: 2018 Primary domestic currency: Euro Data last updated: 02/2019</t>
  </si>
  <si>
    <t>Source: Central Bank Latest actual data: 2017 Fiscal assumptions: Projections are based on the 2018-21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02/2019</t>
  </si>
  <si>
    <t>Source: Central Bank Latest actual data: 2017 BOP Manual used: Balance of Payments and International Investment Position Manual, sixth edition (BPM6) Primary domestic currency: Euro Data last updated: 02/2019</t>
  </si>
  <si>
    <t>BLZ</t>
  </si>
  <si>
    <t>Belize</t>
  </si>
  <si>
    <t>Source: National Statistics Office Latest actual data: 2017 National accounts manual used: System of National Accounts (SNA) 1993 GDP valuation: Market prices Start/end months of reporting year: January/December Base year: 2000 Chain-weighted: No Primary domestic currency: Belize dollar Data last updated: 02/2019</t>
  </si>
  <si>
    <t>Source: National Statistics Office Latest actual data: 2017 Harmonized prices: No Frequency of source data: Monthly. Monthly data available beginning February 2011. Base year: 2000. Original base year from source is February 2011. Primary domestic currency: Belize dollar Data last updated: 02/2019</t>
  </si>
  <si>
    <t>Source: Customs Authority Latest actual data: 2017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02/2019</t>
  </si>
  <si>
    <t>Source: National Statistics Office Latest actual data: 2017. Data for 2010 and 2011 are staff estimates because there was no labor force survey conducted for those years. Employment type: National definition Primary domestic currency: Belize dollar Data last updated: 02/2019</t>
  </si>
  <si>
    <t>Source: National Statistics Office Latest actual data: 2014 Primary domestic currency: Belize dollar Data last updated: 02/2019</t>
  </si>
  <si>
    <t>Source: Ministry of Finance or Treasury Latest actual data: 2017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02/2019</t>
  </si>
  <si>
    <t>Source: Central Bank Latest actual data: 2017 BOP Manual used: Balance of Payments and International Investment Position Manual, sixth edition (BPM6). SDR allocation in 2009 recorded as liability also. Primary domestic currency: Belize dollar Data last updated: 02/2019</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</si>
  <si>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</si>
  <si>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</si>
  <si>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03/2019</t>
  </si>
  <si>
    <t>Source: National Statistics Office Latest actual data: 2017 Harmonized prices: Yes Frequency of source data: Monthly Base year: 2008 Primary domestic currency: CFA franc Data last updated: 03/2019</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</si>
  <si>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03/2019</t>
  </si>
  <si>
    <t>Source: International Financial Institution Latest actual data: 2016 Primary domestic currency: CFA franc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</si>
  <si>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03/2019</t>
  </si>
  <si>
    <t>Source: Central Bank Latest actual data: 2016 BOP Manual used: Balance of Payments and International Investment Position Manual, sixth edition (BPM6) Primary domestic currency: CFA franc Data last updated: 03/2019</t>
  </si>
  <si>
    <t>BTN</t>
  </si>
  <si>
    <t>Bhutan</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</si>
  <si>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02/2019</t>
  </si>
  <si>
    <t>Source: Central Bank Latest actual data: 2016/17 Harmonized prices: No Frequency of source data: Semi-annual 1980-2003. Quarterly from 2003Q2 Base year: 2003/04. 2003Q3 is base period for average CPI, 2003Q4 is base period for end-of-period CPI Primary domestic currency: Bhutanese ngultrum Data last updated: 02/2019</t>
  </si>
  <si>
    <t>Source: Central Bank Latest actual data: 2016/17 Base year: 2005/06 Primary domestic currency: Bhutanese ngultrum Data last updated: 02/2019</t>
  </si>
  <si>
    <t>Source: Central Bank Latest actual data: 2015/16 Employment type: National definition Primary domestic currency: Bhutanese ngultrum Data last updated: 02/2019</t>
  </si>
  <si>
    <t>Source: International Financial Institution. World Development Indicators Latest actual data: 2015 Primary domestic currency: Bhutanese ngultrum Data last updated: 02/2019</t>
  </si>
  <si>
    <t>Source: Ministry of Finance or Treasury Latest actual data: 2016/17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02/2019</t>
  </si>
  <si>
    <t>Source: Central Bank Latest actual data: 2015/16 Notes: Data reported on fiscal year basis (July-June). BOP Manual used: Balance of Payments and International Investment Position Manual, sixth edition (BPM6). Data from 2006/07 onwards are compiled in BPM 6. Primary domestic currency: Bhutanese ngultrum Data last updated: 02/2019</t>
  </si>
  <si>
    <t>BOL</t>
  </si>
  <si>
    <t>Bolivia</t>
  </si>
  <si>
    <t>Source: National Statistics Office Latest actual data: 2017 National accounts manual used: System of National Accounts (SNA) 2008 GDP valuation: Market prices Start/end months of reporting year: January/December Base year: 1990 Chain-weighted: No Primary domestic currency: Bolivian boliviano Data last updated: 02/2019</t>
  </si>
  <si>
    <t>Source: National Statistics Office Latest actual data: 2018 Harmonized prices: No Frequency of source data: Monthly Base year: 2016 Primary domestic currency: Bolivian boliviano Data last updated: 02/2019</t>
  </si>
  <si>
    <t>Source: Central Bank Latest actual data: 2017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02/2019</t>
  </si>
  <si>
    <t>Source: National Statistics Office Latest actual data: 2013 Employment type: National definition Primary domestic currency: Bolivian boliviano Data last updated: 02/2019</t>
  </si>
  <si>
    <t>Source: National Statistics Office Latest actual data: 2012 Primary domestic currency: Bolivian boliviano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</si>
  <si>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02/2019</t>
  </si>
  <si>
    <t>Source: Central Bank Latest actual data: 2017 BOP Manual used: Balance of Payments and International Investment Position Manual, sixth edition (BPM6) Primary domestic currency: Bolivian boliviano Data last updated: 02/2019</t>
  </si>
  <si>
    <t>BIH</t>
  </si>
  <si>
    <t>Bosnia and Herzegovina</t>
  </si>
  <si>
    <t>Source: National Statistics Office. Authorities provided revised supply-side GDP data for the period 00-10 and demand -side GDP data for the period 04-10. The authorities also revised the data for 2015-2016. Latest actual data: 2017 National accounts manual used: European System of Accounts (ESA) 2010 GDP valuation: Market prices Start/end months of reporting year: January/December Base year: 2010 Chain-weighted: Yes, from 2000 Primary domestic currency: Bosnian convertible marka Data last updated: 02/2019</t>
  </si>
  <si>
    <t>Source: National Statistics Office Latest actual data: 2018 Harmonized prices: No Frequency of source data: Monthly Base year: 2010 Primary domestic currency: Bosnian convertible marka Data last updated: 02/2019</t>
  </si>
  <si>
    <t>Source: National Statistics Office Latest actual data: 2018 Base year: 2005 Methodology used to derive volumes: Other Formula used to derive volumes: Fisher Chain-weighted: No Trade System: Special trade Oil coverage: Other Valuation of exports: Free on board (FOB) Valuation of imports: Cost, insurance, freight (CIF) Primary domestic currency: Bosnian convertible marka Data last updated: 02/2019</t>
  </si>
  <si>
    <t>Source: National Statistics Office. Total population figures are obtained from the CBBH for the period 96-05. Estimates for 06-16 are obtained applying the growth rates published by the International Labour Organization. Latest actual data: 2017 Employment type: National definition Primary domestic currency: Bosnian convertible marka Data last updated: 02/2019</t>
  </si>
  <si>
    <t>Source: United Nations Latest actual data: 2017 Notes: No census has been taken since the 1990-s (pre-war); data estimated by national authority. Primary domestic currency: Bosnian convertible marka Data last updated: 02/2019</t>
  </si>
  <si>
    <t>Source: Ministry of Finance or Treasury. Additional data received from the Indirect Tax Authority Latest actual data: 2017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02/2019</t>
  </si>
  <si>
    <t>Source: Central Bank Latest actual data: 2018 BOP Manual used: Balance of Payments and International Investment Position Manual, sixth edition (BPM6) Primary domestic currency: Bosnian convertible marka Data last updated: 02/2019</t>
  </si>
  <si>
    <t>BWA</t>
  </si>
  <si>
    <t>Botswana</t>
  </si>
  <si>
    <t>Source: National Statistics Office Latest actual data: 2017 National accounts manual used: System of National Accounts (SNA) 1993 GDP valuation: Market prices Start/end months of reporting year: January/December Base year: 2006 Chain-weighted: No Primary domestic currency: Botswana pula Data last updated: 03/2019</t>
  </si>
  <si>
    <t>Source: National Statistics Office Latest actual data: 2018 Harmonized prices: No Frequency of source data: Monthly Base year: 2000 Primary domestic currency: Botswana pula Data last updated: 03/2019</t>
  </si>
  <si>
    <t>Source: National Statistics Office Latest actual data: 2017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03/2019</t>
  </si>
  <si>
    <t>Source: International Financial Institution. World Development Indicators Latest actual data: 2016 Primary domestic currency: Botswana pula Data last updated: 03/2019</t>
  </si>
  <si>
    <t>Source: Ministry of Finance or Treasury Latest actual data: 2017/18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03/2019</t>
  </si>
  <si>
    <t>Source: Central Bank Latest actual data: 2017 BOP Manual used: Balance of Payments and International Investment Position Manual, sixth edition (BPM6) Primary domestic currency: Botswana pula Data last updated: 03/2019</t>
  </si>
  <si>
    <t>BRA</t>
  </si>
  <si>
    <t>Brazil</t>
  </si>
  <si>
    <t>Source: National Statistics Office Latest actual data: 2018 National accounts manual used: System of National Accounts (SNA) 2008 GDP valuation: Market prices Start/end months of reporting year: January/December Base year: 1995 Chain-weighted: No Primary domestic currency: Brazilian real Data last updated: 03/2019</t>
  </si>
  <si>
    <t>Source: National Statistics Office Latest actual data: 2018 Harmonized prices: No Frequency of source data: Monthly Base year: 1980. December 1980 = 100 Primary domestic currency: Brazilian real Data last updated: 03/2019</t>
  </si>
  <si>
    <t>Source: Central Bank Latest actual data: 2018 Base year: 2006 Primary domestic currency: Brazilian real Data last updated: 03/2019</t>
  </si>
  <si>
    <t>Source: National Statistics Office Latest actual data: 2018. Employment rate (from survey) times official population estimates  the National Statistical Office (IBGE) Primary domestic currency: Brazilian real Data last updated: 03/2019</t>
  </si>
  <si>
    <t>Source: National Statistics Office Latest actual data: 2016. Official population estimates and forecasts from the National Statistical Office (IBGE) for later years Primary domestic currency: Brazilian real Data last updated: 03/2019</t>
  </si>
  <si>
    <t>Source: Ministry of Finance or Treasury Latest actual data: 2018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2019 take into account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Instruments included in gross and net debt: Gross public debt includes the treasury bills at the central bank's balance sheet, including those not used under repurchase agreements. Primary domestic currency: Brazilian real Data last updated: 03/2019</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</si>
  <si>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03/2019</t>
  </si>
  <si>
    <t>BRN</t>
  </si>
  <si>
    <t>Brunei Darussalam</t>
  </si>
  <si>
    <t>Source: National Statistics Office. Department of Economic Planning and Development, Prime Minister's office. Latest actual data: 2017 National accounts manual used: SNA 1993 GDP valuation: Market prices Start/end months of reporting year: January/December Base year: 2010 Chain-weighted: No Primary domestic currency: Brunei dollar Data last updated: 03/2019</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</si>
  <si>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03/2019</t>
  </si>
  <si>
    <t>Source: National Statistics Office. Department of Economic Planning and Development, Prime Minister's office. Latest actual data: 2017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03/2019</t>
  </si>
  <si>
    <t>Source: National Statistics Office. Department of Economic Planning and Development, Prime Minister's office. Latest actual data: 2017. Unemployment data is not reported for every year. Employment type: National definition Primary domestic currency: Brunei dollar Data last updated: 03/2019</t>
  </si>
  <si>
    <t>Source: National Statistics Office. Department of Economic Planning and Development, Prime Minister's office. Latest actual data: 2016 Primary domestic currency: Brunei dollar Data last updated: 03/2019</t>
  </si>
  <si>
    <t>Source: Ministry of Finance or Treasury Latest actual data: 2017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03/2019</t>
  </si>
  <si>
    <t>Source: National Statistics Office. Department of Economic Planning and Development, Prime Minister's office. Latest actual data: 2017. In 2014, the authorities issued BPM6 data from 2008. BOP Manual used: Balance of Payments and International Investment Position Manual, sixth edition (BPM6) Primary domestic currency: Brunei dollar Data last updated: 03/2019</t>
  </si>
  <si>
    <t>BGR</t>
  </si>
  <si>
    <t>Bulgaria</t>
  </si>
  <si>
    <t>Source: National Statistics Office Latest actual data: 2018 National accounts manual used: European System of Accounts (ESA) 2010 GDP valuation: Market prices Start/end months of reporting year: January/December Base year: 2010 Chain-weighted: Yes, from 1996 Primary domestic currency: Bulgarian lev Data last updated: 02/2019</t>
  </si>
  <si>
    <t>Source: National Statistics Office Latest actual data: 2018 Notes: As of 1997, the consumer price index has been replaced by HICP. Harmonized prices: Yes Frequency of source data: Monthly Base year: 2015 Primary domestic currency: Bulgarian lev Data last updated: 02/2019</t>
  </si>
  <si>
    <t>Source: National Statistics Office Latest actual data: 2018 Base year: 2005 Chain-weighted: Yes, from 2005 Trade System: General trade Valuation of exports: Free on board (FOB) Valuation of imports: Cost, insurance, freight (CIF) Primary domestic currency: Bulgarian lev Data last updated: 02/2019</t>
  </si>
  <si>
    <t>Source: National Statistics Office Latest actual data: 2018 Employment type: National definition Primary domestic currency: Bulgarian lev Data last updated: 02/2019</t>
  </si>
  <si>
    <t>Source: National Statistics Office Latest actual data: 2018 Primary domestic currency: Bulgarian lev Data last updated: 02/2019</t>
  </si>
  <si>
    <t>Source: Ministry of Finance or Treasury Latest actual data: 2018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02/2019</t>
  </si>
  <si>
    <t>Source: Central Bank Latest actual data: 2018 BOP Manual used: Balance of Payments and International Investment Position Manual, sixth edition (BPM6) Primary domestic currency: Bulgarian lev Data last updated: 02/2019</t>
  </si>
  <si>
    <t>BFA</t>
  </si>
  <si>
    <t>Burkina Faso</t>
  </si>
  <si>
    <t>Source: National Statistics Office. The ministry of economy also provides estimates Latest actual data: 2017 National accounts manual used: System of National Accounts (SNA) 1993 GDP valuation: Market prices Start/end months of reporting year: January/December Base year: 1999 Chain-weighted: No Primary domestic currency: CFA franc Data last updated: 01/2019</t>
  </si>
  <si>
    <t>Source: National Statistics Office Latest actual data: 2017 Harmonized prices: No Frequency of source data: Monthly Base year: 2008. The value for 2008 is slightly different than 100. The series will be corrected for the next submission. Primary domestic currency: CFA franc Data last updated: 01/2019</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</si>
  <si>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01/2019</t>
  </si>
  <si>
    <t>Source: International Financial Institution Latest actual data: 2016 Primary domestic currency: CFA franc Data last updated: 01/2019</t>
  </si>
  <si>
    <t>Source: Ministry of Finance or Treasury Latest actual data: 2017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01/2019</t>
  </si>
  <si>
    <t>Source: Central Bank Latest actual data: 2016 BOP Manual used: Balance of Payments and International Investment Position Manual, sixth edition (BPM6) Primary domestic currency: CFA franc Data last updated: 01/2019</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</si>
  <si>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</si>
  <si>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</si>
  <si>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02/2019</t>
  </si>
  <si>
    <t>Source: National Statistics Office Latest actual data: 2017 Harmonized prices: No. The data cover only the national capital, Bujumbura. Frequency of source data: Monthly Base year: 2013. 41275 Primary domestic currency: Burundi franc Data last updated: 02/2019</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</si>
  <si>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02/2019</t>
  </si>
  <si>
    <t>Source: International Financial Institution Latest actual data: IMF staff estimates Primary domestic currency: Burundi franc Data last updated: 02/2019</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</si>
  <si>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02/2019</t>
  </si>
  <si>
    <t>Source: Central Bank. Some data are staff estimates Latest actual data: 2016 BOP Manual used: Balance of Payments and International Investment Position Manual, sixth edition (BPM6) Primary domestic currency: Burundi franc Data last updated: 02/2019</t>
  </si>
  <si>
    <t>CPV</t>
  </si>
  <si>
    <t>Cabo Verde</t>
  </si>
  <si>
    <t>Source: National Statistics Office Latest actual data: 2017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02/2019</t>
  </si>
  <si>
    <t>Source: National Statistics Office Latest actual data: 2017 Harmonized prices: No Frequency of source data: Monthly Base year: 2000 Primary domestic currency: Cabo Verde escudo Data last updated: 02/2019</t>
  </si>
  <si>
    <t>Source: National Statistics Office Latest actual data: 2017 Base year: 2005 Methodology used to derive volumes: Other Trade System: General trade Valuation of exports: Free on board (FOB) Valuation of imports: Cost, insurance, freight (CIF) Primary domestic currency: Cabo Verde escudo Data last updated: 02/2019</t>
  </si>
  <si>
    <t>Source: National Statistics Office Latest actual data: 2017 Primary domestic currency: Cabo Verde escudo Data last updated: 02/2019</t>
  </si>
  <si>
    <t>Source: National Statistics Office Latest actual data: 2016 Primary domestic currency: Cabo Verde escudo Data last updated: 02/2019</t>
  </si>
  <si>
    <t>Source: Ministry of Finance Latest actual data: 2017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02/2019</t>
  </si>
  <si>
    <t>Source: National Statistics Office Latest actual data: 2017 BOP Manual used: Balance of Payments and International Investment Position Manual, sixth edition (BPM6) Primary domestic currency: Cabo Verde escudo Data last updated: 02/2019</t>
  </si>
  <si>
    <t>KHM</t>
  </si>
  <si>
    <t>Cambodia</t>
  </si>
  <si>
    <t>Source: National Statistics Office Latest actual data: 2017 National accounts manual used: System of National Accounts (SNA) 1993 GDP valuation: Market prices Start/end months of reporting year: January/December Base year: 2000 Chain-weighted: No Primary domestic currency: Cambodian riel Data last updated: 01/2019</t>
  </si>
  <si>
    <t>Source: National Statistics Office Latest actual data: 2018 Harmonized prices: No Frequency of source data: Monthly Base year: 2006. October-December 2006=100 Primary domestic currency: Cambodian riel Data last updated: 01/2019</t>
  </si>
  <si>
    <t>Source: National Statistical Office Latest actual data: 2017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01/2019</t>
  </si>
  <si>
    <t>Source: National Statistics Office Latest actual data: 2012 Primary domestic currency: Cambodian riel Data last updated: 01/2019</t>
  </si>
  <si>
    <t>Source: Ministry of Finance or Treasury Latest actual data: 2017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Mixed General government includes: Central Government; Local Government Valuation of public debt: Face value Instruments included in gross and net debt: Loans Primary domestic currency: Cambodian riel Data last updated: 01/2019</t>
  </si>
  <si>
    <t>Source: Central Bank Latest actual data: 2017 BOP Manual used: Balance of Payments Manual, fifth edition (BPM5) Primary domestic currency: Cambodian riel Data last updated: 01/2019</t>
  </si>
  <si>
    <t>CMR</t>
  </si>
  <si>
    <t>Cameroon</t>
  </si>
  <si>
    <t>Source: National Statistics Office Latest actual data: 2017 National accounts manual used: System of National Accounts (SNA) 2008 GDP valuation: Market prices Start/end months of reporting year: January/December Base year: 2005 Chain-weighted: No Primary domestic currency: CFA franc Data last updated: 02/2019</t>
  </si>
  <si>
    <t>Source: National Statistics Office Latest actual data: 2018 Harmonized prices: Yes Frequency of source data: Monthly Base year: 1993. re-weighting of consumption basket on various occasions since 1993 Primary domestic currency: CFA franc Data last updated: 02/2019</t>
  </si>
  <si>
    <t>Source: National Statistics Office Latest actual data: 2017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02/2019</t>
  </si>
  <si>
    <t>Source: National Statistics Office Latest actual data: 2010 Primary domestic currency: CFA franc Data last updated: 02/2019</t>
  </si>
  <si>
    <t>Source: Ministry of Finance or Treasury Latest actual data: 2017 Fiscal assumptions: Actual fiscal data and WEO projections Start/end months of reporting year: January/December GFS Manual used: Government Finance Statistics Manual (GFSM) 2001 Basis of recording: Cash General government includes: Central Government; Nonfinancial Public Corporation Valuation of public debt: Current market value Instruments included in gross and net debt: Currency and Deposits; Loans; Other Accounts Receivable/Payable Primary domestic currency: CFA franc Data last updated: 02/2019</t>
  </si>
  <si>
    <t>Source: Ministry of Finance Latest actual data: 2017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02/2019</t>
  </si>
  <si>
    <t>CAN</t>
  </si>
  <si>
    <t>Canada</t>
  </si>
  <si>
    <t>Source: National Statistics Office Latest actual data: 2018 National accounts manual used: System of National Accounts (SNA) 2008 GDP valuation: Market prices Start/end months of reporting year: January/December Base year: 2012 Chain-weighted: Yes, from 1980 Primary domestic currency: Canadian dollar Data last updated: 03/2019</t>
  </si>
  <si>
    <t>Source: National Statistics Office Latest actual data: 2018 Harmonized prices: No Frequency of source data: Monthly Base year: 2002 Primary domestic currency: Canadian dollar Data last updated: 03/2019</t>
  </si>
  <si>
    <t>Source: National Statistics Office Latest actual data: 2017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03/2019</t>
  </si>
  <si>
    <t>Source: National Statistics Office Latest actual data: 2018 Employment type: National definition Primary domestic currency: Canadian dollar Data last updated: 03/2019</t>
  </si>
  <si>
    <t>Source: National Statistics Office Latest actual data: 2018 Primary domestic currency: Canadian dollar Data last updated: 03/2019</t>
  </si>
  <si>
    <t>Source: Ministry of Finance or Treasury Latest actual data: 2017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Q3 2018.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03/2019</t>
  </si>
  <si>
    <t>Source: National Statistics Office Latest actual data: 2018 BOP Manual used: Balance of Payments and International Investment Position Manual, sixth edition (BPM6) Primary domestic currency: Canadian dollar Data last updated: 03/2019</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</si>
  <si>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</si>
  <si>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</si>
  <si>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</si>
  <si>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2015 Harmonized prices: No Frequency of source data: Monthly Base year: 2000 Primary domestic currency: CFA franc Data last updated: 01/2019</t>
  </si>
  <si>
    <t>Source: Central Bank Latest actual data: 2015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01/2019</t>
  </si>
  <si>
    <t>Source: Other Latest actual data: 2004. IMF projections Primary domestic currency: CFA franc Data last updated: 01/2019</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</si>
  <si>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01/2019</t>
  </si>
  <si>
    <t>Source: Central Bank Latest actual data: 2015 BOP Manual used: Balance of Payments Manual, fifth edition (BPM5) Primary domestic currency: CFA franc Data last updated: 01/2019</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</si>
  <si>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</si>
  <si>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</si>
  <si>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01/2019</t>
  </si>
  <si>
    <t>Source: National Statistics Office Latest actual data: 2017 Harmonized prices: No Frequency of source data: Monthly Base year: 2005. December 2005=100 Primary domestic currency: CFA franc Data last updated: 01/2019</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</si>
  <si>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01/2019</t>
  </si>
  <si>
    <t>Source: National Statistics Office Latest actual data: 2004 Primary domestic currency: CFA franc Data last updated: 01/2019</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</si>
  <si>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01/2019</t>
  </si>
  <si>
    <t>Source: Central Bank Latest actual data: 2015 BOP Manual used: Balance of Payments and International Investment Position Manual, sixth edition (BPM6) Primary domestic currency: CFA franc Data last updated: 01/2019</t>
  </si>
  <si>
    <t>CHL</t>
  </si>
  <si>
    <t>Chile</t>
  </si>
  <si>
    <t>Source: Central Bank Latest actual data: 2018 National accounts manual used: System of National Accounts (SNA) 2008 GDP valuation: Market prices Start/end months of reporting year: January/December Base year: 2013 Chain-weighted: Yes, from 2003 Primary domestic currency: Chilean peso Data last updated: 03/2019</t>
  </si>
  <si>
    <t>Source: National Statistics Office Latest actual data: 2018 Harmonized prices: No Frequency of source data: Monthly Base year: 2018. Seasonally adjusted CPI data, therefore base year does not equal to 100. Primary domestic currency: Chilean peso Data last updated: 03/2019</t>
  </si>
  <si>
    <t>Source: Central Bank Latest actual data: 2018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03/2019</t>
  </si>
  <si>
    <t>Source: National Statistics Office Latest actual data: 2017 Employment type: Harmonized OECD definition Primary domestic currency: Chilean peso Data last updated: 03/2019</t>
  </si>
  <si>
    <t>Source: National Statistics Office Latest actual data: 2017. Date of last census was 2014. Primary domestic currency: Chilean peso Data last updated: 03/2019</t>
  </si>
  <si>
    <t>Source: Ministry of Finance or Treasury Latest actual data: 2018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03/2019</t>
  </si>
  <si>
    <t>Source: Central Bank Latest actual data: 2018 BOP Manual used: Balance of Payments and International Investment Position Manual, sixth edition (BPM6) Primary domestic currency: Chilean peso Data last updated: 03/2019</t>
  </si>
  <si>
    <t>CHN</t>
  </si>
  <si>
    <t>China</t>
  </si>
  <si>
    <t>Source: National Statistics Office. Data retrieved from CEIC Latest actual data: 2018. Latest actual data for real GDP and expenditure breakdown is 2017.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03/2019</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</si>
  <si>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03/2019</t>
  </si>
  <si>
    <t>Source: CEIC Latest actual data: 2018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03/2019</t>
  </si>
  <si>
    <t>Source: National Statistics Office. Data retrieved from CEIC Latest actual data: 2017 Notes: Reported total employment data has a definitional change from 1990 onwards Employment type: National definition Primary domestic currency: Chinese yuan Data last updated: 03/2019</t>
  </si>
  <si>
    <t>Source: National Statistics Office. Data retrieved from CEIC Latest actual data: 2017 Primary domestic currency: Chinese yuan Data last updated: 03/2019</t>
  </si>
  <si>
    <t>Source: Ministry of Finance or Treasury. Ministry of Finance (data retrieved from CEIC) and National Audit Office (NAO) (data obtained from NAO audit report) Latest actual data: 2018. Headline data (e.g., revenue and expenditure) is updated to 2018 number, but actual data of some detailed components (e.g. interest payment) is not available for 2018.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Fiscal expansion is expected for 2019, due to personal income tax reform and other measures to respond to economic slowdown.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03/2019</t>
  </si>
  <si>
    <t>Source: Compiled by the Balance of Payments Department of the State Administration of Foreign Exchange. Data retrieved from CEIC. Latest actual data: 2018 BOP Manual used: Balance of Payments and International Investment Position Manual, sixth edition (BPM6) Primary domestic currency: Chinese yuan Data last updated: 03/2019</t>
  </si>
  <si>
    <t>COL</t>
  </si>
  <si>
    <t>Colombia</t>
  </si>
  <si>
    <t>Source: National Statistics Office Latest actual data: 2017 National accounts manual used: System of National Accounts (SNA) 1993.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2000 Primary domestic currency: Colombian peso Data last updated: 03/2019</t>
  </si>
  <si>
    <t>Source: National Statistics Office Latest actual data: 2017 Harmonized prices: No Frequency of source data: Monthly Base year: 2018. December 2018 Primary domestic currency: Colombian peso Data last updated: 03/2019</t>
  </si>
  <si>
    <t>Source: Central Bank Latest actual data: 2017 Base year: 2000 Valuation of exports: Free on board (FOB) Valuation of imports: Free on board (FOB) Primary domestic currency: Colombian peso Data last updated: 03/2019</t>
  </si>
  <si>
    <t>Source: National Statistics Office Latest actual data: 2017 Primary domestic currency: Colombian peso Data last updated: 03/2019</t>
  </si>
  <si>
    <t>Source: Ministry of Finance or Treasury Latest actual data: 2017 Notes: Structural balance based on staff estimates; adjusts for the cyclical variation of GDP, oil prices and oil production levels. Central and general government headline deficits include a one-off privatization proceed in 2019.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03/2019</t>
  </si>
  <si>
    <t>Source: Central Bank. And National Statistical Office Latest actual data: 2017 BOP Manual used: Balance of Payments and International Investment Position Manual, sixth edition (BPM6) Primary domestic currency: Colombian peso Data last updated: 03/2019</t>
  </si>
  <si>
    <t>COM</t>
  </si>
  <si>
    <t>Comoros</t>
  </si>
  <si>
    <t>Source: Planning Commissariat Latest actual data: 2017 National accounts manual used: Other GDP valuation: Market prices Start/end months of reporting year: January/December Base year: 2000 Chain-weighted: No Primary domestic currency: Comorian franc Data last updated: 03/2019</t>
  </si>
  <si>
    <t>Source: National Statistics Office. Planning Commissariat Latest actual data: 2017 Harmonized prices: No Frequency of source data: Monthly Base year: 2000 Primary domestic currency: Comorian franc Data last updated: 03/2019</t>
  </si>
  <si>
    <t>Source: Central Bank and IMF Staff Latest actual data: 2017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03/2019</t>
  </si>
  <si>
    <t>Source: IMF Staff Estimates Latest actual data: 2015 Primary domestic currency: Comorian franc Data last updated: 03/2019</t>
  </si>
  <si>
    <t>Source: Ministry of Finance or Treasury Latest actual data: 2017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03/2019</t>
  </si>
  <si>
    <t>Source: Central Bank and IMF Staff Latest actual data: 2017 BOP Manual used: Balance of Payments Manual, fifth edition (BPM5) Primary domestic currency: Comorian franc Data last updated: 03/2019</t>
  </si>
  <si>
    <t>COD</t>
  </si>
  <si>
    <t>Democratic Republic of the Congo</t>
  </si>
  <si>
    <t>Source: National Statistics Office Latest actual data: 2018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03/2019</t>
  </si>
  <si>
    <t>Source: Central Bank Latest actual data: 2018 Notes: Data prior to 2001 cannot be confirmed by national sources at this time. Harmonized prices: Yes Frequency of source data: Monthly Base year: 2000 Primary domestic currency: Congo franc Data last updated: 03/2019</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</si>
  <si>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03/2019</t>
  </si>
  <si>
    <t>Source: UN Population Latest actual data: 1983 Notes: There has not been a census since 1983. Primary domestic currency: Congo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</si>
  <si>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03/2019</t>
  </si>
  <si>
    <t>Source: Central Bank Latest actual data: 2016 Notes: Data prior to 2001 cannot be confirmed by national sources at this time. BOP Manual used: Balance of Payments Manual, fifth edition (BPM5) Primary domestic currency: Congo franc Data last updated: 03/2019</t>
  </si>
  <si>
    <t>COG</t>
  </si>
  <si>
    <t>Republic of Congo</t>
  </si>
  <si>
    <t>Source: National Statistics Office Latest actual data: 2017 National accounts manual used: System of National Accounts (SNA) 1993 GDP valuation: Market prices Start/end months of reporting year: January/December Base year: 1990 Chain-weighted: No Primary domestic currency: CFA franc Data last updated: 03/2019</t>
  </si>
  <si>
    <t>Source: National Statistics Office Latest actual data: 2018 Harmonized prices: No Frequency of source data: Monthly Base year: 2005. 12/1/2005 Primary domestic currency: CFA franc Data last updated: 03/2019</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</si>
  <si>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03/2019</t>
  </si>
  <si>
    <t>Source: National Statistics Office Latest actual data: 2004 Primary domestic currency: CFA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</si>
  <si>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03/2019</t>
  </si>
  <si>
    <t>Source: Central Bank Latest actual data: 2017 BOP Manual used: Balance of Payments and International Investment Position Manual, sixth edition (BPM6) Primary domestic currency: CFA franc Data last updated: 03/2019</t>
  </si>
  <si>
    <t>CRI</t>
  </si>
  <si>
    <t>Costa Rica</t>
  </si>
  <si>
    <t>Source: Central Bank Latest actual data: 2017 National accounts manual used: System of National Accounts (SNA) 2008 GDP valuation: Market prices Start/end months of reporting year: January/December Base year: 2012 Chain-weighted: No Primary domestic currency: Costa Rican colon Data last updated: 03/2019</t>
  </si>
  <si>
    <t>Source: Central Bank Latest actual data: 2018 Harmonized prices: No Frequency of source data: Monthly Base year: 2015. Index Base (June 2015=100) Primary domestic currency: Costa Rican colon Data last updated: 03/2019</t>
  </si>
  <si>
    <t>Source: Central Bank Latest actual data: 2017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03/2019</t>
  </si>
  <si>
    <t>Source: National Statistics Office Latest actual data: 2018. Data as of July for each year Employment type: National definition Primary domestic currency: Costa Rican colon Data last updated: 03/2019</t>
  </si>
  <si>
    <t>Source: National Statistics Office Latest actual data: 2017 Primary domestic currency: Costa Rican colon Data last updated: 03/2019</t>
  </si>
  <si>
    <t>Source: Ministry of Finance and Central Bank. Latest actual data: 2017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 Loans Primary domestic currency: Costa Rican colon Data last updated: 03/2019</t>
  </si>
  <si>
    <t>Source: Central Bank Latest actual data: 2017 BOP Manual used: Balance of Payments and International Investment Position Manual, sixth edition (BPM6) Primary domestic currency: Costa Rican colon Data last updated: 03/2019</t>
  </si>
  <si>
    <t>CIV</t>
  </si>
  <si>
    <t>Côte d'Ivoire</t>
  </si>
  <si>
    <t>Source: National Statistics Office Latest actual data: 2016 National accounts manual used: System of National Accounts (SNA) 1993 GDP valuation: Market prices Start/end months of reporting year: January/December Base year: 2009 Chain-weighted: No Primary domestic currency: CFA franc Data last updated: 03/2019</t>
  </si>
  <si>
    <t>Source: National Statistics Office Latest actual data: 2017 Harmonized prices: Yes Frequency of source data: Monthly Base year: 2000. The base year for core CPI is 2008. The Core CPI series cannot be rebased to 2000 because detailed CPI data is available only from January 2005. Primary domestic currency: CFA franc Data last updated: 03/2019</t>
  </si>
  <si>
    <t>Source: Central Bank Latest actual data: 2016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03/2019</t>
  </si>
  <si>
    <t>Source: Other Latest actual data: 2015 Notes: World Bank Primary domestic currency: CFA franc Data last updated: 03/2019</t>
  </si>
  <si>
    <t>Source: Ministry of Finance or Treasury Latest actual data: 2017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03/2019</t>
  </si>
  <si>
    <t>HRV</t>
  </si>
  <si>
    <t>Croatia</t>
  </si>
  <si>
    <t>Source: National Statistics Office. By the former Central Bureau of Statistics of the Republic of Croatia (CroStat), now the Croatian Bureau of Statistics (CBS, www.dzs.hr). Latest actual data: 2017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03/2019</t>
  </si>
  <si>
    <t>Source: National Statistics Office. By the former Central Bureau of Statistics of the Republic of Croatia (CroStat), now the Croatian Bureau of Statistics (CBS, www.dzs.hr). Latest actual data: 2018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03/2019</t>
  </si>
  <si>
    <t>Source: National Statistics Office. By the former Central Bureau of Statistics of the Republic of Croatia (CroStat), now the Croatian Bureau of Statistics (CBS, www.dzs.hr). Latest actual data: 2017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03/2019</t>
  </si>
  <si>
    <t>Source: National Statistics Office. By the former Central Bureau of Statistics of the Republic of Croatia (CroStat), now the Croatian Bureau of Statistics (CBS, www.dzs.hr). Latest actual data: 2017. For quarterly data, latest actual is 2017Q4. Employment type: Harmonized ILO definition Primary domestic currency: Croatian kuna Data last updated: 03/2019</t>
  </si>
  <si>
    <t>Source: National Statistics Office. By the former Central Bureau of Statistics of the Republic of Croatia (CroStat), now the Croatian Bureau of Statistics (CBS, www.dzs.hr). Latest actual data: 2017 Primary domestic currency: Croatian kuna Data last updated: 03/2019</t>
  </si>
  <si>
    <t>Source: Ministry of Finance or Treasury Latest actual data: 2017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03/2019</t>
  </si>
  <si>
    <t>Source: Central Bank. Data were historically disseminated and commented by the Croatian National Bank (www.hnb.hr) Latest actual data: 2017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03/2019</t>
  </si>
  <si>
    <t>CYP</t>
  </si>
  <si>
    <t>Cyprus</t>
  </si>
  <si>
    <t>Source: Eurostat Latest actual data: 2018 National accounts manual used: ESA 2010 GDP valuation: Market prices Start/end months of reporting year: January/December Base year: 2010 Chain-weighted: Yes, from 1995 Primary domestic currency: Euro Data last updated: 03/2019</t>
  </si>
  <si>
    <t>Source: Haver. Haver seasonally adjusts non-seasonally adjusted Eurostat Data. Latest actual data: 2018 Harmonized prices: Yes. 2015=100 Frequency of source data: Monthly Base year: 2015 Primary domestic currency: Euro Data last updated: 03/2019</t>
  </si>
  <si>
    <t>Source: National Statistics Office. National Accounts Latest actual data: 2017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03/2019</t>
  </si>
  <si>
    <t>Source: Eurostat, Labor force survey. Latest actual data: 2018 Employment type: Harmonized ILO definition Primary domestic currency: Euro Data last updated: 03/2019</t>
  </si>
  <si>
    <t>Source: National Statistics Office Latest actual data: 2017 Notes: Annual data prior to 1994 are end of year. Starting 1995 annual data are as of January 1 of each year. Primary domestic currency: Euro Data last updated: 03/2019</t>
  </si>
  <si>
    <t>Source: EUROSTAT until 2014. CYSTAT thereafter. The fiscal balances in 2014, 2015 and 2018 exclude the Euro 1.5 billion and Euro 0.175 billion coop recapitalizations and 1.66 billion impact of the sale of CCB, respectively, to better capture the underlying fiscal position. For 2015 and thereafter, FISIM on ESM loans is included in intermediate consumption rather than in the interest payment. Latest actual data: 2018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 assessment of high frequency fiscal data,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03/2019</t>
  </si>
  <si>
    <t>Source: Central Bank. Other, Eurostat Latest actual data: 2017 BOP Manual used: Balance of Payments and International Investment Position Manual, sixth edition (BPM6) Primary domestic currency: Euro Data last updated: 03/2019</t>
  </si>
  <si>
    <t>CZE</t>
  </si>
  <si>
    <t>Czech Republic</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</si>
  <si>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03/2019</t>
  </si>
  <si>
    <t>Source: National Statistics Office Latest actual data: 2018 Harmonized prices: No Frequency of source data: Monthly Base year: 2015 Primary domestic currency: Czech koruna Data last updated: 03/2019</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</si>
  <si>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03/2019</t>
  </si>
  <si>
    <t>Source: Haver Analytics Latest actual data: 2017 Employment type: Harmonized ILO definition Primary domestic currency: Czech koruna Data last updated: 03/2019</t>
  </si>
  <si>
    <t>Source: Haver Analytics Latest actual data: 2017 Primary domestic currency: Czech koruna Data last updated: 03/2019</t>
  </si>
  <si>
    <t>Source: Ministry of Finance or Treasury Latest actual data: 2017 Notes: Gross debt follows the Maastricht definition of gross debt, and excludes other accounts payable. Fiscal assumptions: Projections are based on the authorities? budget forecast for 2018-19 with adjustments for macroeconomic projections of the IMF staff. Projections for 2019 onwards are based on Convergence program and Fiscal Outlook.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03/2019</t>
  </si>
  <si>
    <t>Source: National Statistics Office Latest actual data: 2017 BOP Manual used: Balance of Payments and International Investment Position Manual, sixth edition (BPM6) Primary domestic currency: Czech koruna Data last updated: 03/2019</t>
  </si>
  <si>
    <t>DNK</t>
  </si>
  <si>
    <t>Denmark</t>
  </si>
  <si>
    <t>Source: National Statistics Office Latest actual data: 2018 National accounts manual used: ESA 2010 GDP valuation: Market prices Start/end months of reporting year: January/December Base year: 2010 Chain-weighted: Yes, from 1980 Primary domestic currency: Danish krone Data last updated: 03/2019</t>
  </si>
  <si>
    <t>Source: National Statistics Office Latest actual data: 2018 Harmonized prices: Yes Frequency of source data: Monthly Base year: 2015 Primary domestic currency: Danish krone Data last updated: 03/2019</t>
  </si>
  <si>
    <t>Source: National Statistics Office Latest actual data: 2018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03/2019</t>
  </si>
  <si>
    <t>Source: Eurostat Latest actual data: 2018 Employment type: National definition Primary domestic currency: Danish krone Data last updated: 03/2019</t>
  </si>
  <si>
    <t>Source: National Statistics Office Latest actual data: 2018 Primary domestic currency: Danish krone Data last updated: 03/2019</t>
  </si>
  <si>
    <t>Source: National Statistics Office Latest actual data: 2017 Notes: Gross debt follows the Maastricht definition of gross debt, and excludes other accounts payable Fiscal assumptions: Estimates for 2018 are aligned with the latest official budget numbers, adjusted where appropriate for the IMF staff?s macroeconomic assumptions. For 2019, the projections incorporate key features of the medium-term fiscal plan as embodied in the authorities? Convergence Programme 2018 submitted to the European Union.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03/2019</t>
  </si>
  <si>
    <t>Source: National Statistics Office Latest actual data: 2018 BOP Manual used: Balance of Payments and International Investment Position Manual, sixth edition (BPM6) Primary domestic currency: Danish krone Data last updated: 03/2019</t>
  </si>
  <si>
    <t>DJI</t>
  </si>
  <si>
    <t>Djibouti</t>
  </si>
  <si>
    <t>Source: National Statistics Office Latest actual data: 2018 National accounts manual used: System of National Accounts (SNA) 1993 GDP valuation: Market prices Start/end months of reporting year: January/December Base year: 1990 Chain-weighted: No Primary domestic currency: Djibouti franc Data last updated: 03/2019</t>
  </si>
  <si>
    <t>Source: National Statistics Office Latest actual data: 2018 Notes: Data prior to 1999 are IMF staff estimates based on the consumer price index for expatriates. Harmonized prices: No Frequency of source data: Monthly Base year: 2013. Base month is January 2013 Primary domestic currency: Djibouti franc Data last updated: 03/2019</t>
  </si>
  <si>
    <t>Source: Central Bank Latest actual data: 2018 Notes: Volume of imports and exports are calculated as they are not provided by the authorities Base year: 1998 Excluded items in trade: In transit; Re-exports Valuation of exports: Free on board (FOB) Valuation of imports: Free on board (FOB) Primary domestic currency: Djibouti franc Data last updated: 03/2019</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</si>
  <si>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03/2019</t>
  </si>
  <si>
    <t>Source: Ministry of Finance or Treasury Latest actual data: 2018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03/2019</t>
  </si>
  <si>
    <t>Source: Central Bank Latest actual data: 2018 BOP Manual used: Balance of Payments Manual, fifth edition (BPM5) Primary domestic currency: Djibouti franc Data last updated: 03/2019</t>
  </si>
  <si>
    <t>DMA</t>
  </si>
  <si>
    <t>Dominica</t>
  </si>
  <si>
    <t>Source: National Statistics Office Latest actual data: 2016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</si>
  <si>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2016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03/2019</t>
  </si>
  <si>
    <t>Source: Central Bank Latest actual data: 2016. Preliminary. Base year: 2006 Methodology used to derive volumes: Other Chain-weighted: No Primary domestic currency: Eastern Caribbean dollar Data last updated: 03/2019</t>
  </si>
  <si>
    <t>Source: National Statistics Office Latest actual data: 2011 Notes: The data source has been changed from World Bank World Development Indicators database to National Statistical Office. Primary domestic currency: Eastern Caribbean dollar Data last updated: 03/2019</t>
  </si>
  <si>
    <t>Source: Ministry of Finance or Treasury Latest actual data: 2016/17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03/2019</t>
  </si>
  <si>
    <t>Source: Central Bank Latest actual data: 2016.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03/2019</t>
  </si>
  <si>
    <t>DOM</t>
  </si>
  <si>
    <t>Dominican Republic</t>
  </si>
  <si>
    <t>Source: Central Bank Latest actual data: 2017 National accounts manual used: System of National Accounts (SNA) 2008 GDP valuation: Market prices Start/end months of reporting year: January/December Base year: 2007 Chain-weighted: Yes, from 2007 Primary domestic currency: Dominican peso Data last updated: 03/2019</t>
  </si>
  <si>
    <t>Source: Central Bank Latest actual data: 2017 Harmonized prices: No Frequency of source data: Monthly Base year: 2010. Index=100 in December 2010 Primary domestic currency: Dominican peso Data last updated: 03/2019</t>
  </si>
  <si>
    <t>Source: Central Bank Latest actual data: 2017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03/2019</t>
  </si>
  <si>
    <t>Source: Central Bank Latest actual data: 2017 Employment type: National definition Primary domestic currency: Dominican peso Data last updated: 03/2019</t>
  </si>
  <si>
    <t>Source: Central Bank Latest actual data: 2016 Primary domestic currency: Dominican peso Data last updated: 03/2019</t>
  </si>
  <si>
    <t>Source: Ministry of Finance or Treasury Latest actual data: 2017 Start/end months of reporting year: January/December GFS Manual used: Government Finance Statistics Manual (GFSM) 2001 Basis of recording: Mixed. Cash/Accrual General government includes: Central Government; State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03/2019</t>
  </si>
  <si>
    <t>Source: Central Bank Latest actual data: 2017 BOP Manual used: Balance of Payments and International Investment Position Manual, sixth edition (BPM6). Using BPM6 from 2010 onwards Primary domestic currency: Dominican peso Data last updated: 03/2019</t>
  </si>
  <si>
    <t>ECU</t>
  </si>
  <si>
    <t>Ecuador</t>
  </si>
  <si>
    <t>Source: Central Bank Latest actual data: 2018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03/2019</t>
  </si>
  <si>
    <t>Source: Source: INEC and Central Bank Latest actual data: 2018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03/2019</t>
  </si>
  <si>
    <t>Source: Central Bank Latest actual data: 2018 Base year: 2014 Valuation of exports: Free on board (FOB) Valuation of imports: Free on board (FOB) Primary domestic currency: U.S. dollar Data last updated: 03/2019</t>
  </si>
  <si>
    <t>Source: Source: INEC and Central Bank Latest actual data: 2018 Employment type: National definition Primary domestic currency: U.S. dollar Data last updated: 03/2019</t>
  </si>
  <si>
    <t>Source: National Statistics Office Latest actual data: 2017 Primary domestic currency: U.S. dollar Data last updated: 03/2019</t>
  </si>
  <si>
    <t>Source: Source: Central Bank and Ministry of Finance Latest actual data: 2018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03/2019</t>
  </si>
  <si>
    <t>Source: Central Bank Latest actual data: 2018 BOP Manual used: Balance of Payments and International Investment Position Manual, sixth edition (BPM6) Primary domestic currency: U.S. dollar Data last updated: 03/2019</t>
  </si>
  <si>
    <t>EGY</t>
  </si>
  <si>
    <t>Egypt</t>
  </si>
  <si>
    <t>Source: Ministry of Planning Latest actual data: 2017/18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03/2019</t>
  </si>
  <si>
    <t>Source: Central Agency for Public Mobilization and Statistics (CAPMAS) Latest actual data: 2017/18 Harmonized prices: No. Data refer to fiscal years Frequency of source data: Monthly Base year: 1999/2000. Base year for core PCPI is Jan 2010 Primary domestic currency: Egyptian pound Data last updated: 03/2019</t>
  </si>
  <si>
    <t>Source: Central Bank Latest actual data: 2017/18 Base year: 2005/06. Fiscal year 2004/2005 Valuation of exports: Nominal value Primary domestic currency: Egyptian pound Data last updated: 03/2019</t>
  </si>
  <si>
    <t>Source: National Statistics Office Latest actual data: 2017/18 Primary domestic currency: Egyptian pound Data last updated: 03/2019</t>
  </si>
  <si>
    <t>Source: Central Agency for Public Mobilization and Statistics (CAPMAS) Latest actual data: 2017/18 Primary domestic currency: Egyptian pound Data last updated: 03/2019</t>
  </si>
  <si>
    <t>Source: Ministry of Finance or Treasury Latest actual data: 2017/18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03/2019</t>
  </si>
  <si>
    <t>Source: Central Bank Latest actual data: 2017/18 BOP Manual used: Balance of Payments Manual, fifth edition (BPM5) Primary domestic currency: Egyptian pound Data last updated: 03/2019</t>
  </si>
  <si>
    <t>SLV</t>
  </si>
  <si>
    <t>El Salvador</t>
  </si>
  <si>
    <t>Source: Central Bank Latest actual data: 2018. Preliminary National accounts manual used: System of National Accounts (SNA) 2008 GDP valuation: Market prices Start/end months of reporting year: January/December Base year: 2014 Chain-weighted: No Primary domestic currency: U.S. dollar Data last updated: 03/2019</t>
  </si>
  <si>
    <t>Source: National Statistics Office Latest actual data: 2018. Preliminary Harmonized prices: No Frequency of source data: Monthly Base year: 2009. Dec.2009=100 Primary domestic currency: U.S. dollar Data last updated: 03/2019</t>
  </si>
  <si>
    <t>Source: Central Bank Latest actual data: 2018. Preliminary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03/2019</t>
  </si>
  <si>
    <t>Source: National Statistics Office Latest actual data: 2017 Employment type: Not applicable Primary domestic currency: U.S. dollar Data last updated: 03/2019</t>
  </si>
  <si>
    <t>Source: Ministry of Finance and Central Bank Latest actual data: 2018. Preliminary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03/2019</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</si>
  <si>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</si>
  <si>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</si>
  <si>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03/2019</t>
  </si>
  <si>
    <t>Source: Ministry of Economy and/or Planning. Ministry of Economy, Planning, and Public Investment Latest actual data: 2018 Harmonized prices: No Frequency of source data: Monthly Base year: 2008 Primary domestic currency: CFA franc Data last updated: 03/2019</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</si>
  <si>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03/2019</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</si>
  <si>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03/2019</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</si>
  <si>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03/2019</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</si>
  <si>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03/2019</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</si>
  <si>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</si>
  <si>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</si>
  <si>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02/2019</t>
  </si>
  <si>
    <t>Source: National Statistics Office Latest actual data: 2009 Harmonized prices: No Frequency of source data: Monthly Base year: 2000 Primary domestic currency: Eritrean nakfa Data last updated: 02/2019</t>
  </si>
  <si>
    <t>Source: Central Bank Latest actual data: 2008 Base year: 2005 Excluded items in trade: Re-exports Valuation of exports: Free on board (FOB) Valuation of imports: Cost, insurance, freight (CIF) Primary domestic currency: Eritrean nakfa Data last updated: 02/2019</t>
  </si>
  <si>
    <t>Source: UN Population Prospects 2006 Latest actual data: 2006 Primary domestic currency: Eritrean nakfa Data last updated: 02/2019</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</si>
  <si>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02/2019</t>
  </si>
  <si>
    <t>Source: Central Bank Latest actual data: 2008 BOP Manual used: Balance of Payments Manual, fifth edition (BPM5) Primary domestic currency: Eritrean nakfa Data last updated: 02/2019</t>
  </si>
  <si>
    <t>EST</t>
  </si>
  <si>
    <t>Estonia</t>
  </si>
  <si>
    <t>Source: National Statistics Office Latest actual data: 2018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03/2019</t>
  </si>
  <si>
    <t>Source: National Statistics Office Latest actual data: 2018 Harmonized prices: Yes Frequency of source data: Monthly Base year: 2015 Primary domestic currency: Euro Data last updated: 03/2019</t>
  </si>
  <si>
    <t>Source: Central Bank and Statistics of Estonia Latest actual data: 2018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</si>
  <si>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03/2019</t>
  </si>
  <si>
    <t>SWZ</t>
  </si>
  <si>
    <t>Eswatini</t>
  </si>
  <si>
    <t>Source: National Statistics Office Latest actual data: 2017 National accounts manual used: System of National Accounts (SNA) 1993 GDP valuation: Market prices Start/end months of reporting year: January/December Base year: 2011 Chain-weighted: No Primary domestic currency: Swaziland lilangeni Data last updated: 01/2019</t>
  </si>
  <si>
    <t>Source: National Statistics Office. For data prior to 1998, the source is the International Financial Statistics - IFS. Latest actual data: 2018 Harmonized prices: No Frequency of source data: Monthly Base year: 2000. December=100 Primary domestic currency: Swaziland lilangeni Data last updated: 01/2019</t>
  </si>
  <si>
    <t>Source: Central Bank Latest actual data: 2017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01/2019</t>
  </si>
  <si>
    <t>Source: National Statistics Office Latest actual data: 2017 Primary domestic currency: Swaziland lilangeni Data last updated: 01/2019</t>
  </si>
  <si>
    <t>Source: Ministry of Finance or Treasury Latest actual data: 2017/18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01/2019</t>
  </si>
  <si>
    <t>Source: Central Bank Latest actual data: 2017 BOP Manual used: Balance of Payments and International Investment Position Manual, sixth edition (BPM6) Primary domestic currency: Swaziland lilangeni Data last updated: 01/2019</t>
  </si>
  <si>
    <t>ETH</t>
  </si>
  <si>
    <t>Ethiopia</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</si>
  <si>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03/2019</t>
  </si>
  <si>
    <t>Source: National Statistics Office Latest actual data: 2017 Notes: For WEO purposes, calendar year Harmonized prices: No Frequency of source data: Monthly Base year: 2016 Primary domestic currency: Ethiopian birr Data last updated: 03/2019</t>
  </si>
  <si>
    <t>Source: Central Bank Latest actual data: 2016/17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03/2019</t>
  </si>
  <si>
    <t>Source: International Financial Institution. Human Development Indicators Latest actual data: 2015/16 Primary domestic currency: Ethiopian birr Data last updated: 03/2019</t>
  </si>
  <si>
    <t>Source: Ministry of Finance or Treasury Latest actual data: 2015/16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03/2019</t>
  </si>
  <si>
    <t>Source: Central Bank Latest actual data: 2016/17 Notes: Data refer to fiscal years (July/June). Data for 2012 represent fiscal year 2011/2012. BOP Manual used: Balance of Payments Manual, fifth edition (BPM5) Primary domestic currency: Ethiopian birr Data last updated: 03/2019</t>
  </si>
  <si>
    <t>FJI</t>
  </si>
  <si>
    <t>Fiji</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</si>
  <si>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03/2019</t>
  </si>
  <si>
    <t>Source: National Statistics Office. Fiji Islands Bureau of Statistics Latest actual data: 2017 Harmonized prices: No Frequency of source data: Monthly Base year: 2011 Primary domestic currency: Fiji dollar Data last updated: 03/2019</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</si>
  <si>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03/2019</t>
  </si>
  <si>
    <t>Source: National Statistics Office Latest actual data: 2017 Primary domestic currency: Fiji dollar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</si>
  <si>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03/2019</t>
  </si>
  <si>
    <t>Source: Central Bank. Reserve Bank of Fiji (RBF) Latest actual data: 2017 BOP Manual used: Balance of Payments and International Investment Position Manual, sixth edition (BPM6) Primary domestic currency: Fiji dollar Data last updated: 03/2019</t>
  </si>
  <si>
    <t>FIN</t>
  </si>
  <si>
    <t>Finland</t>
  </si>
  <si>
    <t>Source: National Statistics Office. Downloaded through Haver Analytics Latest actual data: 2018 National accounts manual used: ESA 2010 GDP valuation: Market prices Start/end months of reporting year: January/December Base year: 2010 Chain-weighted: Yes, from 1980 Primary domestic currency: Euro Data last updated: 03/2019</t>
  </si>
  <si>
    <t>Source: National Statistics Office. Eurostat, downloaded through Haver Analytics Latest actual data: 2017 Harmonized prices: Yes Frequency of source data: Monthly Base year: 2015 Primary domestic currency: Euro Data last updated: 03/2019</t>
  </si>
  <si>
    <t>Source: National Statistical Office. Other sources: Statistics Finland; Finnish Board of Customs (Tulli) Latest actual data: 2017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03/2019</t>
  </si>
  <si>
    <t>Source: National Statistics Office. Downloaded through Haver Analytics Latest actual data: 2017 Employment type: Harmonized ILO definition Primary domestic currency: Euro Data last updated: 03/2019</t>
  </si>
  <si>
    <t>Source: National Statistics Office Latest actual data: 2017 Primary domestic currency: Euro Data last updated: 03/2019</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</si>
  <si>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03/2019</t>
  </si>
  <si>
    <t>Source: National Statistical Office Latest actual data: 2017 BOP Manual used: Balance of Payments and International Investment Position Manual, sixth edition (BPM6) Primary domestic currency: Euro Data last updated: 03/2019</t>
  </si>
  <si>
    <t>FRA</t>
  </si>
  <si>
    <t>France</t>
  </si>
  <si>
    <t>Source: National Statistics Office Latest actual data: 2017 National accounts manual used: European System of Accounts (ESA) 2010 GDP valuation: Market prices Start/end months of reporting year: January/December Base year: 2014 Chain-weighted: Yes, from 1980 Primary domestic currency: Euro Data last updated: 03/2019</t>
  </si>
  <si>
    <t>Source: National Statistics Office Latest actual data: 2018 Notes: The original CPI index implies an inflation rate of 16.1 percent in 1990. WEO official inflation figure as smoothed by staff. Harmonized prices: Yes Frequency of source data: Monthly Base year: 2015 Primary domestic currency: Euro Data last updated: 03/2019</t>
  </si>
  <si>
    <t>Source: National Statistics Office Latest actual data: 2017 Base year: 2010 Primary domestic currency: Euro Data last updated: 03/2019</t>
  </si>
  <si>
    <t>Source: National Statistics Office Latest actual data: 2018 Employment type: Harmonized ILO definition. Data prior to 1983 are not harmonized. Primary domestic currency: Euro Data last updated: 03/2019</t>
  </si>
  <si>
    <t>Source: National Statistics Office Latest actual data: 2017 Fiscal assumptions: Projections for 2018 onwards are based on the measures of the 2018 budget law, the multi-year law for 2018?22, and the 2019 budget law adjusted for differences in assumptions on macro and financial variables, and revenue projections. Historical fiscal data reflect the September 2018 revisions and update of the historical fiscal accounts, debt data, and national accounts. Start/end months of reporting year: January/December GFS Manual used: Government Finance Statistics Manual (GFSM) 2001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03/2019</t>
  </si>
  <si>
    <t>GAB</t>
  </si>
  <si>
    <t>Gabon</t>
  </si>
  <si>
    <t>Source: Ministry of Finance or Treasury Latest actual data: 2017 National accounts manual used: System of National Accounts (SNA) 1993 GDP valuation: Market prices Start/end months of reporting year: January/December Base year: 2001 Chain-weighted: No Primary domestic currency: CFA franc Data last updated: 02/2019</t>
  </si>
  <si>
    <t>Source: National Statistics Office. Macroeconomics Department Latest actual data: 2018. These data are even provided monthly for 2010 Harmonized prices: Yes Frequency of source data: Monthly Base year: 2000 Primary domestic currency: CFA franc Data last updated: 02/2019</t>
  </si>
  <si>
    <t>Source: Central Bank Latest actual data: 2017.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02/2019</t>
  </si>
  <si>
    <t>Source: National Statistics Office. In close cooperation with World Bank and country authorities. Latest actual data: 2004 Primary domestic currency: CFA franc Data last updated: 02/2019</t>
  </si>
  <si>
    <t>Source: IMF Staff Estimates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02/2019</t>
  </si>
  <si>
    <t>Source: Central Bank Latest actual data: 2017 BOP Manual used: Balance of Payments Manual, fifth edition (BPM5) Primary domestic currency: CFA franc Data last updated: 02/2019</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</si>
  <si>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</si>
  <si>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</si>
  <si>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01/2019</t>
  </si>
  <si>
    <t>Source: National Statistics Office Latest actual data: 2018 Harmonized prices: No Frequency of source data: Monthly Base year: 1990 Primary domestic currency: Gambian dalasi Data last updated: 01/2019</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</si>
  <si>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01/2019</t>
  </si>
  <si>
    <t>Source: International Financial Institution. Human Development Indicators Latest actual data: 2017 Primary domestic currency: Gambian dalasi Data last updated: 01/2019</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</si>
  <si>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01/2019</t>
  </si>
  <si>
    <t>Source: Central Bank and IMF Staff Latest actual data: 2018 BOP Manual used: Balance of Payments Manual, fifth edition (BPM5) Primary domestic currency: Gambian dalasi Data last updated: 01/2019</t>
  </si>
  <si>
    <t>GEO</t>
  </si>
  <si>
    <t>Georgia</t>
  </si>
  <si>
    <t>Source: National Statistics Office Latest actual data: 2016 Notes: Data prior to 1996 cannot be confirmed by national sources. Data prior to 2010 are based on staff estimates. National accounts manual used: System of National Accounts (SNA) 1993 GDP valuation: Market prices Start/end months of reporting year: January/December Base year: 2010 Chain-weighted: Yes, from 1996 Primary domestic currency: Georgian lari Data last updated: 03/2019</t>
  </si>
  <si>
    <t>Source: National Statistics Office Latest actual data: 2017 Harmonized prices: No Frequency of source data: Monthly Base year: 2010. The PCPI series are rebased, consistent with Geostat, to 2010 average = 100. Primary domestic currency: Georgian lari Data last updated: 03/2019</t>
  </si>
  <si>
    <t>Source: National Statistics Office Latest actual data: 2016 Base year: 2005 Trade System: General trade Excluded items in trade: In transit; Other Valuation of exports: Free on board (FOB) Valuation of imports: Cost, insurance, freight (CIF) Primary domestic currency: Georgian lari Data last updated: 03/2019</t>
  </si>
  <si>
    <t>Source: National Statistics Office Latest actual data: 2015 Employment type: Harmonized ILO definition Primary domestic currency: Georgian lari Data last updated: 03/2019</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</si>
  <si>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</si>
  <si>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03/2019</t>
  </si>
  <si>
    <t>Source: National Statistical Office and Central Bank. Latest actual data: 2016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03/2019</t>
  </si>
  <si>
    <t>DEU</t>
  </si>
  <si>
    <t>Germany</t>
  </si>
  <si>
    <t>Source: National Statistics Office Latest actual data: 2018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03/2019</t>
  </si>
  <si>
    <t>Source: National Statistics Office Latest actual data: 2018 Notes: Data until 1990 refers to German federation only (West Germany). Data from 1991 refer to United Germany. Harmonized prices: Yes Frequency of source data: Monthly Base year: 2015 Primary domestic currency: Euro Data last updated: 03/2019</t>
  </si>
  <si>
    <t>Source: Central Bank Latest actual data: 2018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03/2019</t>
  </si>
  <si>
    <t>Source: National Statistics Office Latest actual data: 2018 Notes: Data until 1990 refers to German federation only (West Germany). Data from 1991 refer to United Germany. Employment type: Harmonized ILO definition Primary domestic currency: Euro Data last updated: 03/2019</t>
  </si>
  <si>
    <t>Source: National Statistics Office Latest actual data: 2018 Notes: Data until 1990 refers to German federation only (West Germany). Data from 1991 refer to United Germany. Primary domestic currency: Euro Data last updated: 03/2019</t>
  </si>
  <si>
    <t>Source: National Statistics Office. Data of general government gross debt comes from EUROSTAT Latest actual data: 2018. The latest actual data of general government debt is 2017. Fiscal assumptions: The IMF staff?s projections for 2019 and beyond are based on the 2019 Draft Budgetary Plan and data updates from the national statistical agency,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03/2019</t>
  </si>
  <si>
    <t>Source: Central Bank. Additional source: IMF Statistics Department Latest actual data: 2018 Notes: Data until 1990 refers to German federation only (West Germany). Data from 1991 refer to United Germany. BOP Manual used: Balance of Payments and International Investment Position Manual, sixth edition (BPM6) Primary domestic currency: Euro Data last updated: 03/2019</t>
  </si>
  <si>
    <t>GHA</t>
  </si>
  <si>
    <t>Ghana</t>
  </si>
  <si>
    <t>Source: National Statistics Office Latest actual data: 2017 National accounts manual used: System of National Accounts (SNA) 1993 GDP valuation: Market prices Start/end months of reporting year: January/December Base year: 2013 Chain-weighted: No Primary domestic currency: Ghanaian cedi Data last updated: 02/2019</t>
  </si>
  <si>
    <t>Source: National Statistics Office Latest actual data: 2017 Harmonized prices: No Frequency of source data: Monthly Base year: 2012 Primary domestic currency: Ghanaian cedi Data last updated: 02/2019</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</si>
  <si>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02/2019</t>
  </si>
  <si>
    <t>Source: National Statistics Office Latest actual data: IMF staff estimates Notes: Data cannot be confirmed by national sources at this time. Primary domestic currency: Ghanaian cedi Data last updated: 02/2019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</si>
  <si>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02/2019</t>
  </si>
  <si>
    <t>Source: Central Bank Latest actual data: 2018 Notes: Data prior to 2005 excludes exceptional financing. BOP Manual used: Balance of Payments Manual, fifth edition (BPM5). Migration not complete Primary domestic currency: Ghanaian cedi Data last updated: 02/2019</t>
  </si>
  <si>
    <t>GRC</t>
  </si>
  <si>
    <t>Greece</t>
  </si>
  <si>
    <t>Source: National Statistics Office. Formally, the National Statistical Office (ELSTAT) Latest actual data: 2017. For quarterly data, latest actual is 2018Q1.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02/2019</t>
  </si>
  <si>
    <t>Source: National Statistics Office. Formally, the National Statistical Office (ELSTAT) Latest actual data: 2018. For quarterly data, latest actual is 2018Q4. Harmonized prices: Yes Frequency of source data: Monthly Base year: 2005 Primary domestic currency: Euro Data last updated: 02/2019</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</si>
  <si>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02/2019</t>
  </si>
  <si>
    <t>Source: National Statistics Office. Formally, the National Statistical Office (ELSTAT) Latest actual data: 2017. For quarterly data, latest actual is 2017Q4. Notes: The historical data source for unit labor costs in manufacturing is Eurostat. Employment type: National definition Primary domestic currency: Euro Data last updated: 02/2019</t>
  </si>
  <si>
    <t>Source: National Statistics Office. Formally, the Statistical Office of the European Communities (EUROSTAT) Latest actual data: 2017 Primary domestic currency: Euro Data last updated: 02/2019</t>
  </si>
  <si>
    <t>Source: National Statistics Office Latest actual data: 2017 Fiscal assumptions: Greece?s general government primary balance estimate for 2018 is based on preliminary data up to November 2018, provided by the Ministry of Finance as of February 1, 2019.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02/2019</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</si>
  <si>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02/2019</t>
  </si>
  <si>
    <t>GRD</t>
  </si>
  <si>
    <t>Grenada</t>
  </si>
  <si>
    <t>Source: National Statistics Office Latest actual data: 2017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02/2019</t>
  </si>
  <si>
    <t>Source: National Statistics Office Latest actual data: 2018 Harmonized prices: No Frequency of source data: Monthly Base year: Jan. 2010 = 100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</si>
  <si>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02/2019</t>
  </si>
  <si>
    <t>Source: National Statistics Office Latest actual data: 2016 Primary domestic currency: Eastern Caribbean dollar Data last updated: 02/2019</t>
  </si>
  <si>
    <t>Source: Ministry of Finance or Treasury Latest actual data: 2017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02/2019</t>
  </si>
  <si>
    <t>Source: Central Bank Latest actual data: 2017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02/2019</t>
  </si>
  <si>
    <t>GTM</t>
  </si>
  <si>
    <t>Guatemala</t>
  </si>
  <si>
    <t>Source: Central Bank Latest actual data: 2017 National accounts manual used: System of National Accounts (SNA) 1993 GDP valuation: Market prices Start/end months of reporting year: January/December Base year: 2001 Chain-weighted: Yes, from 2001 Primary domestic currency: Guatemalan quetzal Data last updated: 03/2019</t>
  </si>
  <si>
    <t>Source: National Statistics Office Latest actual data: 2018 Harmonized prices: No Frequency of source data: Monthly Base year: 2010. 12/1/2010 Primary domestic currency: Guatemalan quetzal Data last updated: 03/2019</t>
  </si>
  <si>
    <t>Source: Central Bank Latest actual data: 2017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03/2019</t>
  </si>
  <si>
    <t>Source: National Statistics Office Latest actual data: 2017 Primary domestic currency: Guatemalan quetzal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</si>
  <si>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03/2019</t>
  </si>
  <si>
    <t>Source: Central Bank Latest actual data: 2017 BOP Manual used: Balance of Payments and International Investment Position Manual, sixth edition (BPM6) Primary domestic currency: Guatemalan quetzal Data last updated: 03/2019</t>
  </si>
  <si>
    <t>GIN</t>
  </si>
  <si>
    <t>Guinea</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</si>
  <si>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01/2019</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</si>
  <si>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01/2019</t>
  </si>
  <si>
    <t>Source: Central Bank Latest actual data: 2017 Base year: 2003 Primary domestic currency: Guinean franc Data last updated: 01/2019</t>
  </si>
  <si>
    <t>Source: National Statistics Office Latest actual data: 2014 Notes: Data prior to 1995 cannot be confirmed by national sources at this time. Primary domestic currency: Guinean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</si>
  <si>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01/2019</t>
  </si>
  <si>
    <t>Source: Central Bank. And Ministry of Planning Latest actual data: 2017 Notes: Data prior to 1995 cannot be confirmed by national sources at this time. BOP Manual used: Balance of Payments and International Investment Position Manual, sixth edition (BPM6) Primary domestic currency: Guinean franc Data last updated: 01/2019</t>
  </si>
  <si>
    <t>GNB</t>
  </si>
  <si>
    <t>Guinea-Bissau</t>
  </si>
  <si>
    <t>Source: National Statistics Office Latest actual data: 2017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</si>
  <si>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01/2019</t>
  </si>
  <si>
    <t>Source: Central Bank Latest actual data: 2017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01/2019</t>
  </si>
  <si>
    <t>Source: International Financial Institution. Human Development Indicators. Latest actual data: 2017 Primary domestic currency: CFA franc Data last updated: 01/2019</t>
  </si>
  <si>
    <t>Source: Ministry of Finance or Treasury Latest actual data: 2017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01/2019</t>
  </si>
  <si>
    <t>Source: Central Bank. Central Bank of West African States (BCEAO). Latest actual data: 2017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01/2019</t>
  </si>
  <si>
    <t>GUY</t>
  </si>
  <si>
    <t>Guyana</t>
  </si>
  <si>
    <t>Source: National Statistics Office Latest actual data: 2017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01/2019</t>
  </si>
  <si>
    <t>Source: National Statistics Office Latest actual data: 2017 Harmonized prices: No Frequency of source data: Monthly Base year: 2009. Base is December 2009. Primary domestic currency: Guyana dollar Data last updated: 01/2019</t>
  </si>
  <si>
    <t>Source: Bureau of Statistics and Central Bank Latest actual data: 2017 Base year: 1996 Methodology used to derive volumes: Weighted average of volume changes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01/2019</t>
  </si>
  <si>
    <t>Source: International Financial Institution Latest actual data: 2017 Primary domestic currency: Guyana dollar Data last updated: 01/2019</t>
  </si>
  <si>
    <t>Source: Ministry of Finance or Treasury Latest actual data: 2017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01/2019</t>
  </si>
  <si>
    <t>Source: Central Bank Latest actual data: 2017 BOP Manual used: Balance of Payments and International Investment Position Manual, sixth edition (BPM6) Primary domestic currency: Guyana dollar Data last updated: 01/2019</t>
  </si>
  <si>
    <t>HTI</t>
  </si>
  <si>
    <t>Haiti</t>
  </si>
  <si>
    <t>Source: National Statistics Office Latest actual data: 2017/18. Annual fiscal year bases is 2017-18. National accounts manual used: System of National Accounts (SNA) 1993 GDP valuation: Market prices Start/end months of reporting year: October/September Base year: 1986/87. Fiscal year 1986-1987 Chain-weighted: No Primary domestic currency: Haitian gourde Data last updated: 02/2019</t>
  </si>
  <si>
    <t>Source: National Statistics Office Latest actual data: 2017/18. Annual fiscal year bases is 2017-18. Harmonized prices: No Frequency of source data: Monthly Base year: 2003/04. 38200 Primary domestic currency: Haitian gourde Data last updated: 02/2019</t>
  </si>
  <si>
    <t>Source: Central Bank Latest actual data: 2017/18. Annual fiscal year bases is 2017-18. Base year: 2005/06 Primary domestic currency: Haitian gourde Data last updated: 02/2019</t>
  </si>
  <si>
    <t>Source: IMF Staff Estimates Latest actual data: IMF staff estimates Primary domestic currency: Haitian gourde Data last updated: 02/2019</t>
  </si>
  <si>
    <t>Source: Ministry of Finance or Treasury Latest actual data: 2017/18. Annual fiscal year bases is 2017-18.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02/2019</t>
  </si>
  <si>
    <t>Source: Central Bank Latest actual data: 2017/18. Annual fiscal year bases is 2017-18. BOP Manual used: Balance of Payments Manual, fifth edition (BPM5) Primary domestic currency: Haitian gourde Data last updated: 02/2019</t>
  </si>
  <si>
    <t>HND</t>
  </si>
  <si>
    <t>Honduras</t>
  </si>
  <si>
    <t>Source: Central Bank Latest actual data: 2017.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03/2019</t>
  </si>
  <si>
    <t>Source: Central Bank Latest actual data: 2018 Harmonized prices: No Frequency of source data: Monthly Base year: 1999. December 1999 = 100 Primary domestic currency: Honduran lempira Data last updated: 03/2019</t>
  </si>
  <si>
    <t>Source: Central Bank Latest actual data: 2018. Preliminary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03/2019</t>
  </si>
  <si>
    <t>Source: World Development Indicators, The World Bank Latest actual data: 2017. Last population census Employment type: National definition Primary domestic currency: Honduran lempira Data last updated: 03/2019</t>
  </si>
  <si>
    <t>Source: World Development Indicators, The World Bank Latest actual data: 2017 Primary domestic currency: Honduran lempira Data last updated: 03/2019</t>
  </si>
  <si>
    <t>Source: Ministry of Finance or Treasury Latest actual data: 2018. Preliminary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03/2019</t>
  </si>
  <si>
    <t>Source: Central Bank Latest actual data: 2018. Preliminary Notes: Balance of current account includes HIPC grants from IMF, IDB, World Bank, DFID, and FIDA. Interest are on accrual basis; that is, they include the debit entry of "accumulation of arrears on interest." BOP Manual used: Balance of Payments and International Investment Position Manual, sixth edition (BPM6) Primary domestic currency: Honduran lempira Data last updated: 03/2019</t>
  </si>
  <si>
    <t>HKG</t>
  </si>
  <si>
    <t>Hong Kong SAR</t>
  </si>
  <si>
    <t>Source: National Statistics Office. Data retrieved from CEIC Latest actual data: 2018 National accounts manual used: System of National Accounts (SNA) 2008 GDP valuation: Market prices Start/end months of reporting year: January/December Base year: 2016 Chain-weighted: Yes, from 1980 Primary domestic currency: Hong Kong dollar Data last updated: 03/2019</t>
  </si>
  <si>
    <t>Source: National Statistics Office. Data retrieved from CEIC Latest actual data: 2018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03/2019</t>
  </si>
  <si>
    <t>Source: CEIC Latest actual data: 2018.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03/2019</t>
  </si>
  <si>
    <t>Source: CEIC Latest actual data: 2018 Employment type: National definition Primary domestic currency: Hong Kong dollar Data last updated: 03/2019</t>
  </si>
  <si>
    <t>Source: CEIC Latest actual data: 2018 Primary domestic currency: Hong Kong dollar Data last updated: 03/2019</t>
  </si>
  <si>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03/2019</t>
  </si>
  <si>
    <t>Source: National Statistics Office. Data retrieved from CEIC Latest actual data: 2017 BOP Manual used: Balance of Payments and International Investment Position Manual, sixth edition (BPM6). In accordance with the requirements in the Special Data Dissemination Standard (IMF) Primary domestic currency: Hong Kong dollar Data last updated: 03/2019</t>
  </si>
  <si>
    <t>HUN</t>
  </si>
  <si>
    <t>Hungary</t>
  </si>
  <si>
    <t>Source: National Statistics Office Latest actual data: 2018.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03/2019</t>
  </si>
  <si>
    <t>Source: International Financial Institution Latest actual data: 2018 Harmonized prices: No Frequency of source data: Monthly Base year: 2010 Primary domestic currency: Hungarian forint Data last updated: 03/2019</t>
  </si>
  <si>
    <t>Source: Central Bank. The Central bank's original source is the National Statistical Office Latest actual data: 2018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03/2019</t>
  </si>
  <si>
    <t>Source: National Statistics Office Latest actual data: 2018. Economically active population aged 15-64. Employment type: Harmonized ILO definition Primary domestic currency: Hungarian forint Data last updated: 03/2019</t>
  </si>
  <si>
    <t>Source: National Statistics Office. Hungarian Central Statistical Office (HCSO) Latest actual data: 2017 Primary domestic currency: Hungarian forint Data last updated: 03/2019</t>
  </si>
  <si>
    <t>Source: Ministry of Economy and/or Planning. Ministry of National Economy; Eurostat Latest actual data: 2017.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03/2019</t>
  </si>
  <si>
    <t>Source: Central Bank Latest actual data: 2018 BOP Manual used: Balance of Payments and International Investment Position Manual, sixth edition (BPM6) Primary domestic currency: Hungarian forint Data last updated: 03/2019</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</si>
  <si>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</si>
  <si>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</si>
  <si>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03/2019</t>
  </si>
  <si>
    <t>Source: National Statistics Office Latest actual data: 2018 Harmonized prices: No Frequency of source data: Monthly Base year: 1997. Base period is 1997Q1. Primary domestic currency: Icelandic króna Data last updated: 03/2019</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</si>
  <si>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03/2019</t>
  </si>
  <si>
    <t>Source: Labor Directorate Latest actual data: 2018 Notes: LHEM series is from the OECD, hourly earnings in the manufacturing sector Employment type: Other Primary domestic currency: Icelandic króna Data last updated: 03/2019</t>
  </si>
  <si>
    <t>Source: National Statistics Office Latest actual data: 2018 Primary domestic currency: Icelandic króna Data last updated: 03/2019</t>
  </si>
  <si>
    <t>Source: National Statistics Office Latest actual data: 2017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03/2019</t>
  </si>
  <si>
    <t>Source: Central Bank Latest actual data: 2018 BOP Manual used: Balance of Payments and International Investment Position Manual, sixth edition (BPM6) Primary domestic currency: Icelandic króna Data last updated: 03/2019</t>
  </si>
  <si>
    <t>IND</t>
  </si>
  <si>
    <t>India</t>
  </si>
  <si>
    <t>Source: National Statistics Office. The original data is in fiscal years, which begins in April and ends in March, to match with authorities' reporting methods. Latest actual data: 2017/18.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03/2019</t>
  </si>
  <si>
    <t>Source: National Statistics Office. The original data are in monthly. IMF staff collapsed it to fiscal year data. Latest actual data: 2017/18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03/2019</t>
  </si>
  <si>
    <t>Source: Central Bank Latest actual data: 2017/18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03/2019</t>
  </si>
  <si>
    <t>Source: National Statistics Office Latest actual data: 2012/13 Primary domestic currency: Indian rupee Data last updated: 03/2019</t>
  </si>
  <si>
    <t>Source: Ministry of Finance or Treasury. and IMF staff calculations Latest actual data: 2017/18.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03/2019</t>
  </si>
  <si>
    <t>Source: Central Bank Latest actual data: 2017/18 BOP Manual used: Balance of Payments and International Investment Position Manual, sixth edition (BPM6). Data converted from BPM5 to BPM6 by staff. Primary domestic currency: Indian rupee Data last updated: 03/2019</t>
  </si>
  <si>
    <t>IDN</t>
  </si>
  <si>
    <t>Indonesia</t>
  </si>
  <si>
    <t>Source: National Statistics Office. Accessed via Haver Data. Latest actual data: 2018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03/2019</t>
  </si>
  <si>
    <t>Source: National Statistics Office. Accessed via CEIC Latest actual data: 2018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03/2019</t>
  </si>
  <si>
    <t>Source: National Statistics Office. Accessed via CEIC Latest actual data: 2018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03/2019</t>
  </si>
  <si>
    <t>Source: National Statistics Office. Accessed via CEIC Latest actual data: 2017/18 Employment type: National definition Primary domestic currency: Indonesian rupiah Data last updated: 03/2019</t>
  </si>
  <si>
    <t>Source: BPS (Statistics Indonesia) and staff estimates. Latest actual data: 2018 Primary domestic currency: Indonesian rupiah Data last updated: 03/2019</t>
  </si>
  <si>
    <t>Source: Ministry of Finance or Treasury Latest actual data: 2018 Fiscal assumptions: IMF projections are based on moderate tax policy and administration reforms,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03/2019</t>
  </si>
  <si>
    <t>Source: Central Bank. Accessed via CEIC Database Latest actual data: 2018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03/2019</t>
  </si>
  <si>
    <t>IRN</t>
  </si>
  <si>
    <t>Islamic Republic of Iran</t>
  </si>
  <si>
    <t>Source: Central Bank Latest actual data: 2017/18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03/2019</t>
  </si>
  <si>
    <t>Source: Central Bank Latest actual data: 2017/18 Notes: Data prior to 1990 cannot be confirmed by national sources at this time. Harmonized prices: No. Data refer to fiscal years Frequency of source data: Monthly. n.a. Base year: 2016/17. 2016/17=100 Primary domestic currency: Iranian rial Data last updated: 03/2019</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</si>
  <si>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03/2019</t>
  </si>
  <si>
    <t>Source: National Statistics Office Latest actual data: 2016/17 Employment type: National definition Primary domestic currency: Iranian rial Data last updated: 03/2019</t>
  </si>
  <si>
    <t>Source: National Statistics Office Latest actual data: 2016/17 Primary domestic currency: Iranian rial Data last updated: 03/2019</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</si>
  <si>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03/2019</t>
  </si>
  <si>
    <t>Source: Central Bank Latest actual data: 2016/17 Notes: Data prior to 1990 cannot be confirmed by national sources at this time. BOP Manual used: Balance of Payments Manual, fifth edition (BPM5) Primary domestic currency: Iranian rial Data last updated: 03/2019</t>
  </si>
  <si>
    <t>IRQ</t>
  </si>
  <si>
    <t>Iraq</t>
  </si>
  <si>
    <t>Source: National Statistics Office Latest actual data: 2017 National accounts manual used: 1968/93 SNA. GDP valuation: Market prices Start/end months of reporting year: January/December Base year: 2007. Base year rebased from 1988 to 2007 in end-2014. Chain-weighted: No Primary domestic currency: Iraqi dinar  Data last updated: 02/2019</t>
  </si>
  <si>
    <t>Source: National Statistics Office Latest actual data: 2017 Harmonized prices: No Frequency of source data: Monthly Base year: 2007. New base year introduced in Jan 2010 Primary domestic currency: Iraqi dinar  Data last updated: 02/2019</t>
  </si>
  <si>
    <t>Source: National Statistics Office Latest actual data: 2013 Primary domestic currency: Iraqi dinar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</si>
  <si>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02/2019</t>
  </si>
  <si>
    <t>Source: Central Bank Latest actual data: 2017. Estimates based on authorities' figures. BOP Manual used: Balance of Payments and International Investment Position Manual, sixth edition (BPM6) Primary domestic currency: Iraqi dinar  Data last updated: 02/2019</t>
  </si>
  <si>
    <t>IRL</t>
  </si>
  <si>
    <t>Ireland</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</si>
  <si>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2016. Base year changes every year. Chain-weighted: Yes, from 1995 Primary domestic currency: Euro Data last updated: 03/2019</t>
  </si>
  <si>
    <t>Source: National Statistics Office. Central Statistical Office of Ireland (CSO) Latest actual data: 2018 Harmonized prices: Yes Frequency of source data: Monthly Base year: 2015 Primary domestic currency: Euro Data last updated: 03/2019</t>
  </si>
  <si>
    <t>Source: National Statistics Office. Central Statistical Office of Ireland (CSO) Latest actual data: 2017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03/2019</t>
  </si>
  <si>
    <t>Source: National Statistics Office. Central Statistical Office of Ireland (CSO), data is from the Labor Force Survey (LFS) and is the average of the quarterly observations. Latest actual data: 2017 Employment type: Harmonized ILO definition Primary domestic currency: Euro Data last updated: 03/2019</t>
  </si>
  <si>
    <t>Source: National Statistics Office. Central Statistical Office of Ireland (CSO). Latest actual data: 2018 Primary domestic currency: Euro Data last updated: 03/2019</t>
  </si>
  <si>
    <t>Source: Ministry of Finance or Treasury. Eurostat Latest actual data: 2017 Fiscal assumptions: Fiscal projections are based on the country's Budget 2019.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03/2019</t>
  </si>
  <si>
    <t>Source: National Statistics Office. Central Statistical Office of Ireland (CSO) Latest actual data: 2017 BOP Manual used: Balance of Payments and International Investment Position Manual, sixth edition (BPM6) Primary domestic currency: Euro Data last updated: 03/2019</t>
  </si>
  <si>
    <t>ISR</t>
  </si>
  <si>
    <t>Israel</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</si>
  <si>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03/2019</t>
  </si>
  <si>
    <t>Source: National Statistics Office. NSO and Haver Latest actual data: 2017 Harmonized prices: No Frequency of source data: Monthly Base year: 2016 Primary domestic currency: Israeli shekel Data last updated: 03/2019</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</si>
  <si>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03/2019</t>
  </si>
  <si>
    <t>Source: National Statistics Office Latest actual data: 2017 Employment type: National definition. Seasonally adjusted. Primary domestic currency: Israeli shekel Data last updated: 03/2019</t>
  </si>
  <si>
    <t>Source: International Financial Institution Latest actual data: 2017 Primary domestic currency: Israeli shekel Data last updated: 03/2019</t>
  </si>
  <si>
    <t>Source: Ministry of Finance or Treasury. MoF and NSO Latest actual data: 2017 Fiscal assumptions: Historical data are based on Government Finance Statistics data prepared by the Central Bureau of Statistics. The central government deficit is assumed to increase to 3.5 percent of GDP in 2019. It is assumed to decline afterwards but not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03/2019</t>
  </si>
  <si>
    <t>Source: National Statistics Office. NSO and Haver Latest actual data: 2017 BOP Manual used: Balance of Payments and International Investment Position Manual, sixth edition (BPM6) Primary domestic currency: Israeli shekel Data last updated: 03/2019</t>
  </si>
  <si>
    <t>ITA</t>
  </si>
  <si>
    <t>Italy</t>
  </si>
  <si>
    <t>Source: National Statistics Office Latest actual data: 2017 National accounts manual used: European System of Accounts (ESA) 2010. ESA2010 GDP valuation: Gross domestic product, chained Start/end months of reporting year: January/December Base year: 2010 Chain-weighted: Yes, from 1980 Primary domestic currency: Euro Data last updated: 03/2019</t>
  </si>
  <si>
    <t>Source: National Statistics Office Latest actual data: 2017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03/2019</t>
  </si>
  <si>
    <t>Source: National Statistics Office Latest actual data: 2017 Employment type: Harmonized ILO definition Primary domestic currency: Euro Data last updated: 03/2019</t>
  </si>
  <si>
    <t>Source: National Statistics Office Latest actual data: 2017 Fiscal assumptions: The IMF staff?s estimates and projections are informed by the fiscal plans included in the government?s 2019 budget. IMF staff assumes that the automatic value-added tax (VAT) hikes for future years will be canceled.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</si>
  <si>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Source: National Statistics Office Latest actual data: 2017 BOP Manual used: Balance of Payments and International Investment Position Manual, sixth edition (BPM6) Primary domestic currency: Euro Data last updated: 03/2019</t>
  </si>
  <si>
    <t>JAM</t>
  </si>
  <si>
    <t>Jamaica</t>
  </si>
  <si>
    <t>Source: National Statistics Office Latest actual data: 2017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02/2019</t>
  </si>
  <si>
    <t>Source: National Statistics Office Latest actual data: 2018 Harmonized prices: No Frequency of source data: Monthly Base year: 2000 Primary domestic currency: Jamaica dollar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</si>
  <si>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02/2019</t>
  </si>
  <si>
    <t>Source: International Financial Institution. National Statistics Office if data is not yet available in IFS. Latest actual data: 2018 Employment type: National definition Primary domestic currency: Jamaica dollar Data last updated: 02/2019</t>
  </si>
  <si>
    <t>Source: International Financial Institution. National Statistics Office if data is not yet available in IFS. Latest actual data: 2015 Primary domestic currency: Jamaica dollar Data last updated: 02/2019</t>
  </si>
  <si>
    <t>Source: Ministry of Finance or Treasury Latest actual data: 2017/18 Notes: All fiscal and debt series data in WEO are on fiscal year basis. Fiscal assumptions: Based on policies to be implemented under the SBA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02/2019</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</si>
  <si>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2017 BOP Manual used: Balance of Payments Manual, fifth edition (BPM5) Primary domestic currency: Jamaica dollar Data last updated: 02/2019</t>
  </si>
  <si>
    <t>JPN</t>
  </si>
  <si>
    <t>Japan</t>
  </si>
  <si>
    <t>Source: Cabinet Office of Japan via Haver database. Latest actual data: 2018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03/2019</t>
  </si>
  <si>
    <t>Source: Ministry of Internal Affairs and Communications Latest actual data: 2018 Notes: Base year changed to 2015 on August 26, 2016. Harmonized prices: No Frequency of source data: Monthly Base year: 2015 Primary domestic currency: Japanese yen Data last updated: 03/2019</t>
  </si>
  <si>
    <t>Source: Cabinet Office of Japan via Haver database. Latest actual data: 2018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03/2019</t>
  </si>
  <si>
    <t>Source: Cabinet Office of Japan via Haver database. Latest actual data: 2017 Employment type: National definition Primary domestic currency: Japanese yen Data last updated: 03/2019</t>
  </si>
  <si>
    <t>Source: Cabinet Office of Japan via Haver database. Latest actual data: 2017. Actual surveys are taken every 5 years with the latest one done in 2010. Other years are authorities estimates. Primary domestic currency: Japanese yen Data last updated: 03/2019</t>
  </si>
  <si>
    <t>Source: Cabinet Office of Japan via Haver database. Latest actual data: 2017. Authorities release fiscal data with a 10 month delay. Fiscal assumptions: The projections reflect fiscal measures already announced by the government, including the consumption tax hike in October 2019 and the mitigating measures included in the FY2019 budget and tax reform.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03/2019</t>
  </si>
  <si>
    <t>Source: Ministry of Finance or Treasury. Bank of Japan/ Ministry of Finance via Haver database Latest actual data: 2018 BOP Manual used: Balance of Payments and International Investment Position Manual, sixth edition (BPM6) Primary domestic currency: Japanese yen Data last updated: 03/2019</t>
  </si>
  <si>
    <t>JOR</t>
  </si>
  <si>
    <t>Jordan</t>
  </si>
  <si>
    <t>Source: National Statistics Office Latest actual data: 2017 National accounts manual used: System of National Accounts (SNA) 2008 GDP valuation: Market prices Start/end months of reporting year: January/December Base year: 2016 Chain-weighted: No Primary domestic currency: Jordanian dinar Data last updated: 03/2019</t>
  </si>
  <si>
    <t>Source: National Statistics Office Latest actual data: 2018 Harmonized prices: No Frequency of source data: Monthly Base year: 2010 Primary domestic currency: Jordanian dinar Data last updated: 03/2019</t>
  </si>
  <si>
    <t>Source: Central Bank Latest actual data: 2017 Base year: 1994 Methodology used to derive volumes: Weighted average of volume changes Formula used to derive volumes: Other Chain-weighted: No Valuation of exports: Free on board (FOB) Valuation of imports: Other Primary domestic currency: Jordanian dinar Data last updated: 03/2019</t>
  </si>
  <si>
    <t>Source: National Statistics Office Latest actual data: 2018 Employment type: National definition Primary domestic currency: Jordanian dinar Data last updated: 03/2019</t>
  </si>
  <si>
    <t>Source: National Statistics Office Latest actual data: 2015 Primary domestic currency: Jordanian dinar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</si>
  <si>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Valuation of public debt: Face value Instruments included in gross and net debt: Currency and Deposits; Securities Other than Shares; Loans Primary domestic currency: Jordanian dinar Data last updated: 03/2019</t>
  </si>
  <si>
    <t>Source: Central Bank Latest actual data: 2017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03/2019</t>
  </si>
  <si>
    <t>KAZ</t>
  </si>
  <si>
    <t>Kazakhstan</t>
  </si>
  <si>
    <t>Source: National Statistics Office Latest actual data: 2017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03/2019</t>
  </si>
  <si>
    <t>Source: Central Bank Latest actual data: 2017 Notes: Data prior to 1996 cannot be confirmed by national sources at this time. Harmonized prices: No Frequency of source data: Monthly Base year: 2000. Core consumer price base year is December 2010 Primary domestic currency: Kazakhstani tenge Data last updated: 03/2019</t>
  </si>
  <si>
    <t>Source: Central Bank Latest actual data: 2017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03/2019</t>
  </si>
  <si>
    <t>Source: Haver Analytics Latest actual data: 2017 Employment type: National definition Primary domestic currency: Kazakhstani tenge Data last updated: 03/2019</t>
  </si>
  <si>
    <t>Source: National Statistics Office Latest actual data: 2015 Notes: Data prior to 1996 cannot be confirmed by national sources at this time. Primary domestic currency: Kazakhstani tenge Data last updated: 03/2019</t>
  </si>
  <si>
    <t>Source: National Statistics Office Latest actual data: 2017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03/2019</t>
  </si>
  <si>
    <t>Source: Central Bank Latest actual data: 2017 Notes: Data prior to 1996 cannot be confirmed by national sources at this time. BOP Manual used: Balance of Payments and International Investment Position Manual, sixth edition (BPM6) Primary domestic currency: Kazakhstani tenge Data last updated: 03/2019</t>
  </si>
  <si>
    <t>KEN</t>
  </si>
  <si>
    <t>Kenya</t>
  </si>
  <si>
    <t>Source: National Statistics Office Latest actual data: 2017 National accounts manual used: System of National Accounts (SNA) 2008 GDP valuation: Market prices Start/end months of reporting year: January/December Base year: 2009 Chain-weighted: No Primary domestic currency: Kenyan shilling Data last updated: 02/2019</t>
  </si>
  <si>
    <t>Source: National Statistics Office Latest actual data: 2018 Harmonized prices: No Frequency of source data: Monthly Base year: 2000 Primary domestic currency: Kenyan shilling Data last updated: 02/2019</t>
  </si>
  <si>
    <t>Source: Central Bank Latest actual data: 2017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02/2019</t>
  </si>
  <si>
    <t>Source: National Statistics Office Latest actual data: 2013 Notes: National Statistical Office. Series from January 1998 to October 2005 was adjusted in line with methodology reported in the 2011 Article IV Staff Report Primary domestic currency: Kenyan shilling Data last updated: 02/2019</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</si>
  <si>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Instruments included in gross and net debt: Loans; Shares and Other Equity Primary domestic currency: Kenyan shilling Data last updated: 02/2019</t>
  </si>
  <si>
    <t>Source: Central Bank Latest actual data: 2017 BOP Manual used: Balance of Payments and International Investment Position Manual, sixth edition (BPM6) Primary domestic currency: Kenyan shilling Data last updated: 02/2019</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</si>
  <si>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</si>
  <si>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</si>
  <si>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02/2019</t>
  </si>
  <si>
    <t>Source: National Statistics Office Latest actual data: 2017 Harmonized prices: No Frequency of source data: Monthly Base year: 2005 Primary domestic currency: Australian dollar Data last updated: 02/2019</t>
  </si>
  <si>
    <t>Source: National Statistics Office Latest actual data: 2016 Primary domestic currency: Australian dollar Data last updated: 02/2019</t>
  </si>
  <si>
    <t>Source: National Statistics Office Latest actual data: 2015 Primary domestic currency: Australian dollar Data last updated: 02/2019</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</si>
  <si>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Local Government Primary domestic currency: Australian dollar Data last updated: 02/2019</t>
  </si>
  <si>
    <t>Source: National Statistics Office Latest actual data: 2016 BOP Manual used: Balance of Payments and International Investment Position Manual, sixth edition (BPM6) Primary domestic currency: Australian dollar Data last updated: 02/2019</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</si>
  <si>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</si>
  <si>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</si>
  <si>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03/2019</t>
  </si>
  <si>
    <t>Source: National Statistics Office Latest actual data: 2017 Harmonized prices: No Frequency of source data: Monthly Base year: 2015 Primary domestic currency: Korean won Data last updated: 03/2019</t>
  </si>
  <si>
    <t>Source: Central Bank Latest actual data: 2017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03/2019</t>
  </si>
  <si>
    <t>Source: National Statistics Office Latest actual data: 2017 Employment type: National definition Primary domestic currency: Korean won Data last updated: 03/2019</t>
  </si>
  <si>
    <t>Source: National Statistics Office Latest actual data: 2017 Primary domestic currency: Korean won Data last updated: 03/2019</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</si>
  <si>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03/2019</t>
  </si>
  <si>
    <t>Source: Central Bank Latest actual data: 2017 BOP Manual used: Balance of Payments and International Investment Position Manual, sixth edition (BPM6) Primary domestic currency: Korean won Data last updated: 03/2019</t>
  </si>
  <si>
    <t>UVK</t>
  </si>
  <si>
    <t>Kosovo</t>
  </si>
  <si>
    <t>Source: National Statistics Office. We have received revised National Accounts data. Latest actual data: 2018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03/2019</t>
  </si>
  <si>
    <t>Source: National Statistics Office Latest actual data: 2018 Harmonized prices: No Frequency of source data: Monthly Base year: 2016 Primary domestic currency: Euro Data last updated: 03/2019</t>
  </si>
  <si>
    <t>Source: Central Bank Latest actual data: 2018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03/2019</t>
  </si>
  <si>
    <t>Source: No labor data submitted for Kosovo Latest actual data: 2018 Primary domestic currency: Euro Data last updated: 03/2019</t>
  </si>
  <si>
    <t>Source: Census never done Latest actual data: IMF staff estimates Primary domestic currency: Euro Data last updated: 03/2019</t>
  </si>
  <si>
    <t>Source: Ministry of Finance or Treasury Latest actual data: 2018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03/2019</t>
  </si>
  <si>
    <t>KWT</t>
  </si>
  <si>
    <t>Kuwait</t>
  </si>
  <si>
    <t>Source: Ministry of Planning and Central Statistical Office Latest actual data: 2017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02/2019</t>
  </si>
  <si>
    <t>Source: Ministry of Planning and Central Statistical Office Latest actual data: 2018 Harmonized prices: No Frequency of source data: Monthly Base year: 1997. Data reported by the authorities has 2007 as base year (new weights from 2007). Primary domestic currency: Kuwaiti dinar Data last updated: 02/2019</t>
  </si>
  <si>
    <t>Source: Central Bank Latest actual data: 2017.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02/2019</t>
  </si>
  <si>
    <t>Source: National Statistics Office Latest actual data: 2015 Employment type: National definition Primary domestic currency: Kuwaiti dinar Data last updated: 02/2019</t>
  </si>
  <si>
    <t>Source: Ministry of Planning, Central Statistical Office, and Civil Information Authority Latest actual data: 2016 Primary domestic currency: Kuwaiti dinar Data last updated: 02/2019</t>
  </si>
  <si>
    <t>Source: Ministry of Finance or Treasury Latest actual data: 2017. latest source data are FY 2017/18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Instruments included in gross and net debt: Loans Primary domestic currency: Kuwaiti dinar Data last updated: 02/2019</t>
  </si>
  <si>
    <t>Source: Central Bank Latest actual data: 2017 BOP Manual used: Balance of Payments and International Investment Position Manual, sixth edition (BPM6) Primary domestic currency: Kuwaiti dinar Data last updated: 02/2019</t>
  </si>
  <si>
    <t>KGZ</t>
  </si>
  <si>
    <t>Kyrgyz Republic</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</si>
  <si>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03/2019</t>
  </si>
  <si>
    <t>Source: National Statistics Office Latest actual data: 2017 Harmonized prices: No Frequency of source data: Monthly Base year: 2010 Primary domestic currency: Kyrgyz som Data last updated: 03/2019</t>
  </si>
  <si>
    <t>Source: Central Bank Latest actual data: 2017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03/2019</t>
  </si>
  <si>
    <t>Source: National Statistics Office Latest actual data: 2017 Employment type: National definition Primary domestic currency: Kyrgyz som Data last updated: 03/2019</t>
  </si>
  <si>
    <t>Source: National Statistics Office Latest actual data: 2017 Primary domestic currency: Kyrgyz som Data last updated: 03/2019</t>
  </si>
  <si>
    <t>Source: Ministry of Finance or Treasury Latest actual data: 2017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Primary domestic currency: Kyrgyz som Data last updated: 03/2019</t>
  </si>
  <si>
    <t>Source: Central Bank Latest actual data: 2017 BOP Manual used: Balance of Payments Manual, fifth edition (BPM5) Primary domestic currency: Kyrgyz som Data last updated: 03/2019</t>
  </si>
  <si>
    <t>LAO</t>
  </si>
  <si>
    <t>Lao P.D.R.</t>
  </si>
  <si>
    <t>Source: National Statistics Office Latest actual data: 2017 National accounts manual used: System of National Accounts (SNA) 1993 GDP valuation: Market prices Start/end months of reporting year: January/December Base year: 2012 Chain-weighted: No Primary domestic currency: Lao kip Data last updated: 03/2019</t>
  </si>
  <si>
    <t>Source: National Statistics Office Latest actual data: 2018 Harmonized prices: No Frequency of source data: Monthly Base year: 2015. 2015M12=100 Primary domestic currency: Lao kip Data last updated: 03/2019</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</si>
  <si>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03/2019</t>
  </si>
  <si>
    <t>Source: International Financial Institution Latest actual data: 2016 Primary domestic currency: Lao kip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</si>
  <si>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03/2019</t>
  </si>
  <si>
    <t>Source: Central Bank. Central Bank Latest actual data: 2016 BOP Manual used: Balance of Payments Manual, fifth edition (BPM5).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03/2019</t>
  </si>
  <si>
    <t>LVA</t>
  </si>
  <si>
    <t>Latvia</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</si>
  <si>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Euro Data last updated: 03/2019</t>
  </si>
  <si>
    <t>Source: Eurostat Latest actual data: 2018 Harmonized prices: Yes Frequency of source data: Monthly Base year: 2015 Primary domestic currency: Euro Data last updated: 03/2019</t>
  </si>
  <si>
    <t>Source: Central Bank Latest actual data: 2018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03/2019</t>
  </si>
  <si>
    <t>Source: National Statistics Office Latest actual data: 2018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03/2019</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</si>
  <si>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</si>
  <si>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LBN</t>
  </si>
  <si>
    <t>Lebanon</t>
  </si>
  <si>
    <t>Source: National Statistics Office. 2004-2014 Latest actual data: 2017.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03/2019</t>
  </si>
  <si>
    <t>Source: National Statistics Office Latest actual data: 2017/18 Harmonized prices: No Frequency of source data: Monthly Base year: 2010/11. December 2010=100 Primary domestic currency: Lebanese pound Data last updated: 03/2019</t>
  </si>
  <si>
    <t>Source: Ministry of Finance or Treasury Latest actual data: 2017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03/2019</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</si>
  <si>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03/2019</t>
  </si>
  <si>
    <t>Source: Ministry of Finance or Treasury Latest actual data: 2017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03/2019</t>
  </si>
  <si>
    <t>Source: Central Bank. Also: IMF staff. Latest actual data: 2017 BOP Manual used: Balance of Payments Manual, fifth edition (BPM5). The authorities are moving to BPM6. Primary domestic currency: Lebanese pound Data last updated: 03/2019</t>
  </si>
  <si>
    <t>LSO</t>
  </si>
  <si>
    <t>Lesotho</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</si>
  <si>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01/2019</t>
  </si>
  <si>
    <t>Source: National Statistics Office Latest actual data: 2017 Harmonized prices: No Frequency of source data: Monthly Base year: 2016 Primary domestic currency: Lesotho loti Data last updated: 01/2019</t>
  </si>
  <si>
    <t>Source: Central Bank Latest actual data: 2017/18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01/2019</t>
  </si>
  <si>
    <t>Source: National Statistics Office Latest actual data: 2016 Primary domestic currency: Lesotho loti Data last updated: 01/2019</t>
  </si>
  <si>
    <t>Source: Ministry of Finance or Treasury Latest actual data: 2017/18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01/2019</t>
  </si>
  <si>
    <t>Source: Central Bank Latest actual data: 2017/18 BOP Manual used: Balance of Payments and International Investment Position Manual, sixth edition (BPM6) Primary domestic currency: Lesotho loti Data last updated: 01/2019</t>
  </si>
  <si>
    <t>LBR</t>
  </si>
  <si>
    <t>Liberia</t>
  </si>
  <si>
    <t>Source: Central Bank of Liberia Latest actual data: 2017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02/2019</t>
  </si>
  <si>
    <t>Source: Central Bank of Liberia Latest actual data: 2017 Harmonized prices: No Frequency of source data: Monthly Base year: 2000. 12-month average Primary domestic currency: U.S. dollars Data last updated: 02/2019</t>
  </si>
  <si>
    <t>Source: Central Bank. Central Bank of Liberia Latest actual data: 2017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02/2019</t>
  </si>
  <si>
    <t>Source: National Statistics Office Latest actual data: 2009 Primary domestic currency: U.S. dollars Data last updated: 02/2019</t>
  </si>
  <si>
    <t>Source: Ministry of Finance or Treasury Latest actual data: 2017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02/2019</t>
  </si>
  <si>
    <t>Source: Central Bank of Liberia Latest actual data: 2017 BOP Manual used: Balance of Payments Manual, fifth edition (BPM5). Authorities provided data in BPM5.  Country team converted them to BPM6. Primary domestic currency: U.S. dollars Data last updated: 02/2019</t>
  </si>
  <si>
    <t>LBY</t>
  </si>
  <si>
    <t>Libya</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</si>
  <si>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02/2019</t>
  </si>
  <si>
    <t>Source: Census and Statistical Department of the National Information and Documentation Agency (NIDA). Latest actual data: 2017 Harmonized prices: No Frequency of source data: Monthly Base year: 2003 Primary domestic currency: Libyan dinar Data last updated: 02/2019</t>
  </si>
  <si>
    <t>Source: Central Bank Latest actual data: 2017 Base year: 1997 Primary domestic currency: Libyan dinar Data last updated: 02/2019</t>
  </si>
  <si>
    <t>Source: International Financial Institution. World Development Indicators Latest actual data: 2014 Primary domestic currency: Libyan dinar Data last updated: 02/2019</t>
  </si>
  <si>
    <t>Source: Ministry of  Finance Latest actual data: 2018. Until 2018Q3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02/2019</t>
  </si>
  <si>
    <t>Source: Central Bank Latest actual data: 2017 BOP Manual used: Balance of Payments Manual, fifth edition (BPM5) Primary domestic currency: Libyan dinar Data last updated: 02/2019</t>
  </si>
  <si>
    <t>LTU</t>
  </si>
  <si>
    <t>Lithuania</t>
  </si>
  <si>
    <t>Source: National Statistics Office. Data from Statistics Lithuania: http://www.stat.gov.lt/en/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03/2019</t>
  </si>
  <si>
    <t>Source: National Statistics Office. Data from Statistics Lithuania: http://www.stat.gov.lt/en/ Latest actual data: 2018 Harmonized prices: Yes Frequency of source data: Monthly Base year: 2015 Primary domestic currency: European euro Data last updated: 03/2019</t>
  </si>
  <si>
    <t>Source: Central Bank Latest actual data: 2017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03/2019</t>
  </si>
  <si>
    <t>Source: National Statistics Office Latest actual data: 2017 Employment type: Eurostat harmonized data Primary domestic currency: European euro Data last updated: 03/2019</t>
  </si>
  <si>
    <t>Source: National Statistics Office. Data from Statistics Lithuania: http://www.stat.gov.lt/en/ Latest actual data: 2018. Population data were revised back to 2001 based on 2011 census results. Primary domestic currency: European euro Data last updated: 03/2019</t>
  </si>
  <si>
    <t>Source: Ministry of Finance or Treasury Latest actual data: 2017 Notes: ?gross debt follows the Maastricht definition of gross debt, and excludes other accounts payable Fiscal assumptions: Fiscal projections for the current year take into account performance so far. Projections for future years are passive to the extent new policy measures have not been specified.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03/2019</t>
  </si>
  <si>
    <t>Source: Central Bank. http://www.lbank.lt/eng/statistic/index.html. Latest actual data: 2017. Monthly data available for June 2018 Notes: Data prior to 1993 cannot be confirmed by national sources at this time. BOP Manual used: Balance of Payments and International Investment Position Manual, sixth edition (BPM6) Primary domestic currency: European euro Data last updated: 03/2019</t>
  </si>
  <si>
    <t>LUX</t>
  </si>
  <si>
    <t>Luxembourg</t>
  </si>
  <si>
    <t>Source: National Statistics Office Latest actual data: 2017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03/2019</t>
  </si>
  <si>
    <t>Source: National Statistics Office Latest actual data: 2017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</si>
  <si>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Projections are based on the authorities? best understanding of the new government?s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</si>
  <si>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MAC</t>
  </si>
  <si>
    <t>Macao SAR</t>
  </si>
  <si>
    <t>Source: National Statistics Office Latest actual data: 2017 National accounts manual used: System of National Accounts (SNA) 2008 GDP valuation: Market prices Start/end months of reporting year: January/December Base year: 2016 Chain-weighted: Yes, from 2001 Primary domestic currency: Macanese pataca</t>
  </si>
  <si>
    <t>Source: National Statistics Office Latest actual data: 2017 Harmonized prices: No Frequency of source data: Monthly Base year: 2008 Primary domestic currency: Macanese pataca</t>
  </si>
  <si>
    <t>Source: National Statistics Office Latest actual data: 2017 Employment type: National definition Primary domestic currency: Macanese pataca</t>
  </si>
  <si>
    <t>Source: National Statistics Office Latest actual data: 2017 Primary domestic currency: Macanese pataca</t>
  </si>
  <si>
    <t>Source: Ministry of Finance or Treasury Latest actual data: 2017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</si>
  <si>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2017 BOP Manual used: Balance of Payments and International Investment Position Manual, sixth edition (BPM6) Primary domestic currency: Macanese pataca</t>
  </si>
  <si>
    <t>MDG</t>
  </si>
  <si>
    <t>Madagascar</t>
  </si>
  <si>
    <t>Source: National Statistics Office Latest actual data: 2016. 2017 is prelim data National accounts manual used: 1968 GDP valuation: Market prices Start/end months of reporting year: January/December Base year: 2000 Chain-weighted: No Primary domestic currency: Malagasy ariary Data last updated: 03/2019</t>
  </si>
  <si>
    <t>Source: National Statistics Office Latest actual data: 2017. last monthly is 2018M11 Harmonized prices: No Frequency of source data: Monthly Base year: 2000 Primary domestic currency: Malagasy ariary Data last updated: 03/2019</t>
  </si>
  <si>
    <t>Source: Central Bank Latest actual data: 2017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03/2019</t>
  </si>
  <si>
    <t>Source: UN, World Bank, and National Statistical Office Latest actual data: 2010 Primary domestic currency: Malagasy ariary Data last updated: 03/2019</t>
  </si>
  <si>
    <t>Source: Ministry of Finance or Treasury Latest actual data: 2017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03/2019</t>
  </si>
  <si>
    <t>Source: Central Bank Latest actual data: 2017 BOP Manual used: Balance of Payments Manual, fifth edition (BPM5). As of Jan 2018, the Central Bank of Madagascar uses the 6th IMF?s Balance of Payments and International Investment Position Manual. Primary domestic currency: Malagasy ariary Data last updated: 03/2019</t>
  </si>
  <si>
    <t>MWI</t>
  </si>
  <si>
    <t>Malawi</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</si>
  <si>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02/2019</t>
  </si>
  <si>
    <t>Source: National Statistics Office Latest actual data: 2018 Harmonized prices: No Frequency of source data: Monthly Base year: 2017 Primary domestic currency: Malawi kwacha Data last updated: 02/2019</t>
  </si>
  <si>
    <t>Source: National Statistics Office Latest actual data: 2017 Base year: 2005 Valuation of exports: Free on board (FOB) Valuation of imports: Cost, insurance, freight (CIF) Primary domestic currency: Malawi kwacha Data last updated: 02/2019</t>
  </si>
  <si>
    <t>Source: International Financial Institution Latest actual data: 2016 Primary domestic currency: Malawi kwacha Data last updated: 02/2019</t>
  </si>
  <si>
    <t>Source: Ministry of Finance or Treasury Latest actual data: 2017/18 Start/end months of reporting year: July/June GFS Manual used: Government Finance Statistics Manual (GFSM) 1986 Basis of recording: Cash General government includes: Central Government Primary domestic currency: Malawi kwacha Data last updated: 02/2019</t>
  </si>
  <si>
    <t>Source: National Statistics Office. Other sources: Tobacco Control Commission, Ministry of Mines. Latest actual data: 2017 BOP Manual used: Balance of Payments and International Investment Position Manual, sixth edition (BPM6) Primary domestic currency: Malawi kwacha Data last updated: 02/2019</t>
  </si>
  <si>
    <t>MYS</t>
  </si>
  <si>
    <t>Malaysia</t>
  </si>
  <si>
    <t>Source: National Statistics Office. From Department of Statistics Malaysia (DOS) downloaded via CEIC Latest actual data: 2018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02/2019</t>
  </si>
  <si>
    <t>Source: National Statistics Office. From Department of Statistics Malaysia (DOS) downloaded via CEIC Latest actual data: 2018 Harmonized prices: No Frequency of source data: Monthly Base year: 2010 Primary domestic currency: Malaysian ringgit Data last updated: 02/2019</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</si>
  <si>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02/2019</t>
  </si>
  <si>
    <t>Source: CEIC/IMF staff/NSO Latest actual data: 2018 Employment type: National definition Primary domestic currency: Malaysian ringgit Data last updated: 02/2019</t>
  </si>
  <si>
    <t>Source: National Statistics Office. From Department of Statistics Malaysia (DOS) downloaded via CEIC Latest actual data: 2018 Primary domestic currency: Malaysian ringgit Data last updated: 02/2019</t>
  </si>
  <si>
    <t>Source: Ministry of Finance or Treasury Latest actual data: 2017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02/2019</t>
  </si>
  <si>
    <t>Source: National Statistics Office. From Department of Statistics Malaysia (DOS) downloaded via CEIC Latest actual data: 2018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02/2019</t>
  </si>
  <si>
    <t>MDV</t>
  </si>
  <si>
    <t>Maldives</t>
  </si>
  <si>
    <t>Source: Ministry of Finance or Treasury. National Bureau of Statistics Latest actual data: 2017.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02/2019</t>
  </si>
  <si>
    <t>Source: Central Bank Latest actual data: 2017 Harmonized prices: No Frequency of source data: Monthly Base year: 2005. PCPIE with base year 2005 is not available Primary domestic currency: Maldivian rufiyaa Data last updated: 02/2019</t>
  </si>
  <si>
    <t>Source: Central Bank. Maldives Customs service Latest actual data: 2017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02/2019</t>
  </si>
  <si>
    <t>Source: Department of National Planning. Latest actual data: 2014. Latest census done in 2014. On National Planning Website. Primary domestic currency: Maldivian rufiyaa Data last updated: 02/2019</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</si>
  <si>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02/2019</t>
  </si>
  <si>
    <t>Source: Central Bank Latest actual data: 2017 BOP Manual used: Balance of Payments Manual, fifth edition (BPM5). Data reported to the IMF on a BPM5 basis are re-arranged to a BPM6 presentational basis, for publication purposes. Primary domestic currency: Maldivian rufiyaa Data last updated: 02/2019</t>
  </si>
  <si>
    <t>MLI</t>
  </si>
  <si>
    <t>Mali</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</si>
  <si>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03/2019</t>
  </si>
  <si>
    <t>Source: National Statistics Office Latest actual data: 2017 Harmonized prices: No Frequency of source data: Monthly Base year: 2000. January of year Primary domestic currency: CFA franc Data last updated: 03/2019</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</si>
  <si>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03/2019</t>
  </si>
  <si>
    <t>Source: Other Latest actual data: 2017 Notes: Population data from World Development Indicators. Primary domestic currency: CFA franc Data last updated: 03/2019</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</si>
  <si>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03/2019</t>
  </si>
  <si>
    <t>MLT</t>
  </si>
  <si>
    <t>Malta</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</si>
  <si>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</si>
  <si>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Haver Analytics. Eurostat Latest actual data: 2018 Harmonized prices: Yes Frequency of source data: Monthly Base year: 2015 Primary domestic currency: Euro Data last updated: 03/2019</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</si>
  <si>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03/2019</t>
  </si>
  <si>
    <t>Source: Eurostat, Labor Force Survey Latest actual data: 2017 Employment type: Harmonized ILO definition Primary domestic currency: Euro Data last updated: 03/2019</t>
  </si>
  <si>
    <t>Source: Eurostat Latest actual data: 2017 Primary domestic currency: Euro Data last updated: 03/2019</t>
  </si>
  <si>
    <t>Source: NSO data via Eurostat Latest actual data: 2017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03/2019</t>
  </si>
  <si>
    <t>MHL</t>
  </si>
  <si>
    <t>Marshall Islands</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</si>
  <si>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03/2019</t>
  </si>
  <si>
    <t>Source: National Statistics Office Latest actual data: 2016/17 Harmonized prices: No Frequency of source data: Quarterly Base year: 2002/03. Base Year is 2003 Quarter 1 Primary domestic currency: U.S. dollar Data last updated: 03/2019</t>
  </si>
  <si>
    <t>Source: National Statistics Office Latest actual data: 2016/17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03/2019</t>
  </si>
  <si>
    <t>Source: National Statistics Office Latest actual data: 2016 Primary domestic currency: U.S. dollar Data last updated: 03/2019</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</si>
  <si>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</si>
  <si>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Primary domestic currency: U.S. dollar Data last updated: 03/2019</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</si>
  <si>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</si>
  <si>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</si>
  <si>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03/2019</t>
  </si>
  <si>
    <t>Source: National Statistics Office Latest actual data: 2017 Harmonized prices: Yes Frequency of source data: Monthly Base year: 2005 Primary domestic currency: Mauritanian ouguiya Data last updated: 03/2019</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</si>
  <si>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03/2019</t>
  </si>
  <si>
    <t>Source: National Statistics Office Latest actual data: 2014 Primary domestic currency: Mauritanian ouguiya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</si>
  <si>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03/2019</t>
  </si>
  <si>
    <t>Source: Central Bank Latest actual data: 2016 BOP Manual used: Balance of Payments Manual, fifth edition (BPM5) Primary domestic currency: Mauritanian ouguiya Data last updated: 03/2019</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</si>
  <si>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</si>
  <si>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</si>
  <si>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03/2019</t>
  </si>
  <si>
    <t>Source: National Statistics Office Latest actual data: 2018 Harmonized prices: No. Data refer to calendar years Frequency of source data: Monthly Base year: 2017 Primary domestic currency: Mauritian rupee Data last updated: 03/2019</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</si>
  <si>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03/2019</t>
  </si>
  <si>
    <t>Source: National Statistics Office Latest actual data: 2016. Preliminary data Employment type: Harmonized ILO definition Primary domestic currency: Mauritian rupee Data last updated: 03/2019</t>
  </si>
  <si>
    <t>Source: National Statistics Office Latest actual data: 2017 Primary domestic currency: Mauritian rupee Data last updated: 03/2019</t>
  </si>
  <si>
    <t>Source: Ministry of Finance or Treasury Latest actual data: 2017/18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03/2019</t>
  </si>
  <si>
    <t>Source: Central Bank Latest actual data: 2017. Preliminary data BOP Manual used: Balance of Payments and International Investment Position Manual, sixth edition (BPM6) Primary domestic currency: Mauritian rupee Data last updated: 03/2019</t>
  </si>
  <si>
    <t>MEX</t>
  </si>
  <si>
    <t>Mexico</t>
  </si>
  <si>
    <t>Source: National Statistics Office Latest actual data: 2017 National accounts manual used: System of National Accounts (SNA) 2008 GDP valuation: Market prices Start/end months of reporting year: January/December Base year: 2013 Chain-weighted: No Primary domestic currency: Mexican peso Data last updated: 03/2019</t>
  </si>
  <si>
    <t>Source: National Statistics Office Latest actual data: 2018 Harmonized prices: No Frequency of source data: Monthly Base year: 2018. Note: 100 = July 16-31, 2018. Thus looking at monthly data there will be no period equal to 100. Primary domestic currency: Mexican peso Data last updated: 03/2019</t>
  </si>
  <si>
    <t>Source: National Statistics Office Latest actual data: 2018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03/2019</t>
  </si>
  <si>
    <t>Source: National Statistics Office Latest actual data: 2018 Employment type: National definition Primary domestic currency: Mexican peso Data last updated: 03/2019</t>
  </si>
  <si>
    <t>Source: National Population Statistics Office (CONAPO) Latest actual data: 2018 Primary domestic currency: Mexican peso Data last updated: 03/2019</t>
  </si>
  <si>
    <t>Source: Ministry of Finance or Treasury Latest actual data: 2018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03/2019</t>
  </si>
  <si>
    <t>Source: Central Bank Latest actual data: 2018 BOP Manual used: Balance of Payments and International Investment Position Manual, sixth edition (BPM6) Primary domestic currency: Mexican peso Data last updated: 03/2019</t>
  </si>
  <si>
    <t>FSM</t>
  </si>
  <si>
    <t>Micronesia</t>
  </si>
  <si>
    <t>Source: National Statistics Office Latest actual data: 2016/17 National accounts manual used: System of National Accounts (SNA) 1993 GDP valuation: Market prices Start/end months of reporting year: October/September Base year: 2004 Chain-weighted: No Primary domestic currency: U.S. dollar Data last updated: 03/2019</t>
  </si>
  <si>
    <t>Source: National Statistics Office Latest actual data: 2015/16 Harmonized prices: No Frequency of source data: Quarterly Base year: 2008. The base is 2008Q2 (i.e. 2008Q2 = 100) Primary domestic currency: U.S. dollar Data last updated: 03/2019</t>
  </si>
  <si>
    <t>Source: National Statistics Office Latest actual data: 2015/16. 1995 and 2010 from census data, other years estimated by authorities consultants Primary domestic currency: U.S. dollar Data last updated: 03/2019</t>
  </si>
  <si>
    <t>Source: Ministry of Finance or Treasury Latest actual data: 2016/17 Fiscal assumptions: Accrual basis following fiscal year Start/end months of reporting year: October/September GFS Manual used: Government Finance Statistics Manual (GFSM) 2001 Basis of recording: Other General government includes: Central Government; State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</si>
  <si>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Data provided in BPM5, desks converted to BPM6. Primary domestic currency: U.S. dollar Data last updated: 03/2019</t>
  </si>
  <si>
    <t>MDA</t>
  </si>
  <si>
    <t>Moldova</t>
  </si>
  <si>
    <t>Source: National Statistics Office Latest actual data: 2017 Notes: National accounts data from 2010 onwards sourced from the January 2019 update by the National Bureau of Statistics. National accounts data prior to 2010 haven been backspliced by IMF staff using the dataset available prior to June 2018. National accounts manual used: System of National Accounts (SNA) 2008 GDP valuation: Market prices Start/end months of reporting year: January/December Base year: 2010 Chain-weighted: No Primary domestic currency: Moldovan leu Data last updated: 02/2019</t>
  </si>
  <si>
    <t>Source: National Statistics Office Latest actual data: 2017 Harmonized prices: No Frequency of source data: Monthly Base year: 1992 Primary domestic currency: Moldovan leu Data last updated: 02/2019</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</si>
  <si>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02/2019</t>
  </si>
  <si>
    <t>Source: National Statistics Office Latest actual data: 2017 Employment type: National definition Primary domestic currency: Moldovan leu Data last updated: 02/2019</t>
  </si>
  <si>
    <t>Source: National Statistics Office Latest actual data: 2017 Primary domestic currency: Moldovan leu Data last updated: 02/2019</t>
  </si>
  <si>
    <t>Source: Ministry of Finance or Treasury Latest actual data: 2017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Central Government debt includes expenditure arrears and guarantees issued in 2014 and 2015. Valuation of public debt: Nominal value Primary domestic currency: Moldovan leu Data last updated: 02/2019</t>
  </si>
  <si>
    <t>Source: Central Bank Latest actual data: 2017 BOP Manual used: Balance of Payments Manual, fifth edition (BPM5) Primary domestic currency: Moldovan leu Data last updated: 02/2019</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</si>
  <si>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</si>
  <si>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</si>
  <si>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03/2019</t>
  </si>
  <si>
    <t>Source: National Statistics Office Latest actual data: 2016/17 Harmonized prices: No Frequency of source data: Monthly Base year: 2015/16. Fiscal Year Primary domestic currency: Mongolian togrog Data last updated: 03/2019</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</si>
  <si>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03/2019</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</si>
  <si>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03/2019</t>
  </si>
  <si>
    <t>Source: National Statistics Office Latest actual data: 2014 Primary domestic currency: Mongolian togrog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</si>
  <si>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03/2019</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</si>
  <si>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03/2019</t>
  </si>
  <si>
    <t>MNE</t>
  </si>
  <si>
    <t>Montenegro</t>
  </si>
  <si>
    <t>Source: National Statistics Office. MONSTAT Latest actual data: 2017 National accounts manual used: European System of Accounts (ESA) 2010 GDP valuation: Market prices Start/end months of reporting year: January/December Base year: 2006 Chain-weighted: No Primary domestic currency: Euro Data last updated: 03/2019</t>
  </si>
  <si>
    <t>Source: National Statistics Office. MONSTAT Latest actual data: 2018 Harmonized prices: No Frequency of source data: Monthly Base year: 1999. 1999 for CPI (eop) and CPI (pa); 2008 for Core CPI Primary domestic currency: Euro Data last updated: 03/2019</t>
  </si>
  <si>
    <t>Source: National Statistics Office Latest actual data: 2017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03/2019</t>
  </si>
  <si>
    <t>Source: National Statistics Office. MONSTAT Latest actual data: 2017 Primary domestic currency: Euro Data last updated: 03/2019</t>
  </si>
  <si>
    <t>Source: Ministry of Finance or Treasury Latest actual data: 2018 Fiscal assumptions: Medium-Term framework and fiscal policy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03/2019</t>
  </si>
  <si>
    <t>Source: Central Bank Latest actual data: 2017 BOP Manual used: Balance of Payments and International Investment Position Manual, sixth edition (BPM6) Primary domestic currency: Euro Data last updated: 03/2019</t>
  </si>
  <si>
    <t>MAR</t>
  </si>
  <si>
    <t>Morocco</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</si>
  <si>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03/2019</t>
  </si>
  <si>
    <t>Source: National Statistics Office Latest actual data: 2017 Harmonized prices: No Frequency of source data: Monthly Base year: 2006 Primary domestic currency: Moroccan dirham Data last updated: 03/2019</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</si>
  <si>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03/2019</t>
  </si>
  <si>
    <t>Source: National Statistics Office Latest actual data: 2016 Employment type: Harmonized ILO definition Primary domestic currency: Moroccan dirham Data last updated: 03/2019</t>
  </si>
  <si>
    <t>Source: National Statistics Office Latest actual data: 2016 Primary domestic currency: Moroccan dirham Data last updated: 03/2019</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</si>
  <si>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 Loans. Net debt is calculated as gross debt minus government deposits in the central bank. Primary domestic currency: Moroccan dirham Data last updated: 03/2019</t>
  </si>
  <si>
    <t>Source: Foreign Exchange Office Latest actual data: 2017 BOP Manual used: Balance of Payments and International Investment Position Manual, sixth edition (BPM6) Primary domestic currency: Moroccan dirham Data last updated: 03/2019</t>
  </si>
  <si>
    <t>MOZ</t>
  </si>
  <si>
    <t>Mozambique</t>
  </si>
  <si>
    <t>Source: National Statistics Office. Instituto Nacional de Estadistica (INE). Latest actual data: 2017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02/2019</t>
  </si>
  <si>
    <t>Source: National Statistics Office. Instituto Nacional de Estadistica (INE). Latest actual data: 2017. November 2018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02/2019</t>
  </si>
  <si>
    <t>Source: Central Bank Latest actual data: 2017.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02/2019</t>
  </si>
  <si>
    <t>Source: International Financial Institution. Human Development Indicators. Latest actual data: 2015 Notes: Data prior to 1992 cannot be confirmed by national sources at this time. Primary domestic currency: Mozambican metical Data last updated: 02/2019</t>
  </si>
  <si>
    <t>Source: Ministry of Finance or Treasury Latest actual data: 2017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02/2019</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</si>
  <si>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02/2019</t>
  </si>
  <si>
    <t>MMR</t>
  </si>
  <si>
    <t>Myanmar</t>
  </si>
  <si>
    <t>Source: Ministry of National Planning and Economic Development. Historical data up to 2017 have been re-estimated by IMF staff to ensure data consistency after the change of fiscal year from April-March to October-September. Latest actual data: 2017/18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2017 have been re-estimated by IMF staff to ensure data consistency.  Base year: 2010/11 Chain-weighted: No Primary domestic currency: Myanmar kyat Data last updated: 05/2019</t>
  </si>
  <si>
    <t>Source: Central Statistical Organization. Historical data up to 2017 have been re-estimated by IMF staff to ensure data consistency after the change of fiscal year from April-March to October-September. Latest actual data: 2017/18  Harmonized prices: No. Data refer to fiscal years Frequency of source data: Monthly Base year: 2011/12 Primary domestic currency: Myanmar kyat Data last updated: 05/2019</t>
  </si>
  <si>
    <t>Source: National Statistics Office Latest actual data: 2017/18 Base year: 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05/2019</t>
  </si>
  <si>
    <t>Source: Myanmar Statistical Yearbook Latest actual data: 2013/14 Employment type: National definition Primary domestic currency: Myanmar kyat Data last updated: 05/2019</t>
  </si>
  <si>
    <t>Source: Department of Labour Latest actual data: 2014/15 Primary domestic currency: Myanmar kyat Data last updated: 05/2019</t>
  </si>
  <si>
    <t>Source: Other Latest actual data: 2017/18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Loans; Securities Other than Shares Primary domestic currency: Myanmar kyat Data last updated: 05/2019</t>
  </si>
  <si>
    <t>Source: Other Latest actual data: 2017/18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05/2019</t>
  </si>
  <si>
    <t>NAM</t>
  </si>
  <si>
    <t>Namibia</t>
  </si>
  <si>
    <t>Source: National Statistics Office Latest actual data: 2017 National accounts manual used: System of National Accounts (SNA) 1993 GDP valuation: Market prices Start/end months of reporting year: January/December Base year: 2000 Chain-weighted: No Primary domestic currency: Namibia dollar Data last updated: 01/2019</t>
  </si>
  <si>
    <t>Source: National Statistics Office Latest actual data: 2017 Harmonized prices: No Frequency of source data: Monthly Base year: 2012. December=100 Primary domestic currency: Namibia dollar Data last updated: 01/2019</t>
  </si>
  <si>
    <t>Source: Central Bank Latest actual data: 2017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01/2019</t>
  </si>
  <si>
    <t>Source: United Nations Latest actual data: 2017 Primary domestic currency: Namibia dollar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</si>
  <si>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Namibia dollar Data last updated: 01/2019</t>
  </si>
  <si>
    <t>Source: Central Bank Latest actual data: 2017 BOP Manual used: Balance of Payments and International Investment Position Manual, sixth edition (BPM6) Primary domestic currency: Namibia dollar Data last updated: 01/2019</t>
  </si>
  <si>
    <t>NRU</t>
  </si>
  <si>
    <t>Nauru</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</si>
  <si>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01/2019</t>
  </si>
  <si>
    <t>Source: National Statistics Office. Also includes assistance from IMF staff Latest actual data: 2016/17 Harmonized prices: No Frequency of source data: Quarterly Base year: 2008/09. Base: August 2008 Primary domestic currency: Australian dollar Data last updated: 01/2019</t>
  </si>
  <si>
    <t>Source: Nauru Bureau of Statistics, Secretariat of the Pacific Community, IMF staff estimates Latest actual data: 2015/16. Calculated based on input from PFTAC national accounts TA in October 2016 Primary domestic currency: Australian dollar Data last updated: 01/2019</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</si>
  <si>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01/2019</t>
  </si>
  <si>
    <t>Source: IMF Staff Estimates. Nauru Authorities and IMF staff estimates Latest actual data: 2014/15 BOP Manual used: Balance of Payments and International Investment Position Manual, sixth edition (BPM6) Primary domestic currency: Australian dollar Data last updated: 01/2019</t>
  </si>
  <si>
    <t>NPL</t>
  </si>
  <si>
    <t>Nepal</t>
  </si>
  <si>
    <t>Source: National Statistics Office Latest actual data: 2017/18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01/2019</t>
  </si>
  <si>
    <t>Source: Central Bank. Missing data points prior to 2010 is spliced (ratio spliced) using the old CPI series by the desk Latest actual data: 2017/18 Harmonized prices: No. Data refer to fiscal years. Frequency of source data: Monthly Base year: 2014/15. Average of 2014 and 2015 = 100; numbers may slightly differ due to rounding Primary domestic currency: Nepalese rupee Data last updated: 01/2019</t>
  </si>
  <si>
    <t>Source: International Financial Institution. WDI database Latest actual data: 2015 Primary domestic currency: Nepalese rupee Data last updated: 01/2019</t>
  </si>
  <si>
    <t>Source: Ministry of Finance or Treasury Latest actual data: 2017/18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01/2019</t>
  </si>
  <si>
    <t>Source: Central Bank Latest actual data: 2017/18 BOP Manual used: Balance of Payments Manual, fifth edition (BPM5) Primary domestic currency: Nepalese rupee Data last updated: 01/2019</t>
  </si>
  <si>
    <t>NLD</t>
  </si>
  <si>
    <t>Netherlands</t>
  </si>
  <si>
    <t>Source: National Statistics Office Latest actual data: 2018 National accounts manual used: ESA 2010 GDP valuation: Market prices Start/end months of reporting year: January/December Base year: 2015 Chain-weighted: Yes, from 1980 Primary domestic currency: Euro Data last updated: 03/2019</t>
  </si>
  <si>
    <t>Source: National Statistics Office Latest actual data: 2017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03/2019</t>
  </si>
  <si>
    <t>Source: National Statistics Office Latest actual data: 2018 Employment type: Harmonized OECD definition Primary domestic currency: Euro Data last updated: 03/2019</t>
  </si>
  <si>
    <t>Source: Ministry of Finance or Treasury Latest actual data: 2017 Notes: Gross debt follows the Maastricht definition of gross debt, and excludes other accounts payable. Fiscal assumptions: Fiscal projections for the period 2018?24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</si>
  <si>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Source: Central Bank. IMF STA BPM6 Database Latest actual data: 2017. The latest data (2017) is sourced from the DNB. Notes: SFIs are integrated in the resident economy. BOP Manual used: Balance of Payments and International Investment Position Manual, sixth edition (BPM6) Primary domestic currency: Euro Data last updated: 03/2019</t>
  </si>
  <si>
    <t>NZL</t>
  </si>
  <si>
    <t>New Zealand</t>
  </si>
  <si>
    <t>Source: National Statistics Office. Statistics New Zealand Latest actual data: 2017.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03/2019</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</si>
  <si>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03/2019</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</si>
  <si>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03/2019</t>
  </si>
  <si>
    <t>Source: National Statistics Office. Statistics New Zealand Latest actual data: 2017 Employment type: National definition. Data refer to calendar years Primary domestic currency: New Zealand dollar Data last updated: 03/2019</t>
  </si>
  <si>
    <t>Source: National Statistics Office. Statistics New Zealand Latest actual data: 2017 Primary domestic currency: New Zealand dollar Data last updated: 03/2019</t>
  </si>
  <si>
    <t>Source: Ministry of Finance or Treasury Latest actual data: 2017/18. Available as fiscal year (July/June) converted to calendar year (Jan/Dec) as average of two adjacent fiscal years Fiscal assumptions: Fiscal projections are based on the fiscal year 2018-19 budget; the 2018 Half-Year Economic and Fiscal Update; and IMF staff estimates Start/end months of reporting year: January/December GFS Manual used: Government Finance Statistics Manual (GFSM) 2001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03/2019</t>
  </si>
  <si>
    <t>Source: National Statistics Office. Statistics New Zealand Latest actual data: 2017 BOP Manual used: Balance of Payments and International Investment Position Manual, sixth edition (BPM6) Primary domestic currency: New Zealand dollar Data last updated: 03/2019</t>
  </si>
  <si>
    <t>NIC</t>
  </si>
  <si>
    <t>Nicaragua</t>
  </si>
  <si>
    <t>Source: Central Bank Latest actual data: 2017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03/2019</t>
  </si>
  <si>
    <t>Source: Central Bank Latest actual data: 2018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03/2019</t>
  </si>
  <si>
    <t>Source: Central Bank. National accounts, real GDP by expenditures Latest actual data: 2017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03/2019</t>
  </si>
  <si>
    <t>Source: Central Bank Latest actual data: 2017 Employment type: National definition Primary domestic currency: Nicaraguan córdoba Data last updated: 03/2019</t>
  </si>
  <si>
    <t>Source: Central Bank Latest actual data: 2017. last census took place in 2005. BCN publishes 2017 data: https://www.bcn.gob.ni/publicaciones/periodicidad/anual/nicaragua_cifras/nicaragua_cifras.pdf Primary domestic currency: Nicaraguan córdoba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</si>
  <si>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Primary domestic currency: Nicaraguan córdoba Data last updated: 03/2019</t>
  </si>
  <si>
    <t>Source: IMF Staff Estimates Latest actual data: 2017 Notes: Due to political and economic events (civil war and hyperinflation) data prior to 1995 are less reliable. BOP Manual used: Balance of Payments and International Investment Position Manual, sixth edition (BPM6) Primary domestic currency: Nicaraguan córdoba Data last updated: 03/2019</t>
  </si>
  <si>
    <t>NER</t>
  </si>
  <si>
    <t>Niger</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</si>
  <si>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03/2019</t>
  </si>
  <si>
    <t>Source: National Statistics Office Latest actual data: 2018 Harmonized prices: No Frequency of source data: Monthly Base year: 2008 Primary domestic currency: CFA franc Data last updated: 03/2019</t>
  </si>
  <si>
    <t>Source: Central Bank Latest actual data: 2018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03/2019</t>
  </si>
  <si>
    <t>Source: National Statistics Office Latest actual data: 2009 Primary domestic currency: CFA franc Data last updated: 03/2019</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</si>
  <si>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03/2019</t>
  </si>
  <si>
    <t>Source: Central Bank Latest actual data: 2018 BOP Manual used: Balance of Payments and International Investment Position Manual, sixth edition (BPM6) Primary domestic currency: CFA franc Data last updated: 03/2019</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</si>
  <si>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</si>
  <si>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</si>
  <si>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2018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03/2019</t>
  </si>
  <si>
    <t>Source: National Statistics Office Latest actual data: 2018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03/2019</t>
  </si>
  <si>
    <t>Source: Central Bank Latest actual data: 2018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03/2019</t>
  </si>
  <si>
    <t>Source: National Statistics Office Latest actual data: 2018. Data for 2018 is as of Q3. Employment type: The new definition of unemployment uses a variant of the ILO definition. People who worked 20-40 hours are now reported as underemployed rather than unemployed. Primary domestic currency: Nigerian naira Data last updated: 03/2019</t>
  </si>
  <si>
    <t>Source: International Financial Institution Latest actual data: 2012 Primary domestic currency: Nigerian naira Data last updated: 03/2019</t>
  </si>
  <si>
    <t>Source: Ministry of Finance or Treasury Latest actual data: 2018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Primary domestic currency: Nigerian naira Data last updated: 03/2019</t>
  </si>
  <si>
    <t>Source: Central Bank. IMF Statistics Department Latest actual data: 2018 Notes: Data prior to 1990 cannot be confirmed by national sources at this time. BOP Manual used: Balance of Payments and International Investment Position Manual, sixth edition (BPM6) Primary domestic currency: Nigerian naira Data last updated: 03/2019</t>
  </si>
  <si>
    <t>MKD</t>
  </si>
  <si>
    <t>North Macedonia</t>
  </si>
  <si>
    <t>Source: National Statistics Office Latest actual data: 2018 National accounts manual used: European System of Accounts (ESA) 2010 GDP valuation: Market prices Start/end months of reporting year: January/December Base year: 2005 Chain-weighted: No Primary domestic currency: Macedonian denar Data last updated: 03/2019</t>
  </si>
  <si>
    <t>Source: National Statistics Office Latest actual data: 2018 Harmonized prices: No Frequency of source data: Monthly Base year: 2010 Primary domestic currency: Macedonian denar Data last updated: 03/2019</t>
  </si>
  <si>
    <t>Source: Central Bank Latest actual data: 2018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03/2019</t>
  </si>
  <si>
    <t>Source: National Statistics Office Latest actual data: 2018 Employment type: National definition Primary domestic currency: Macedonian denar Data last updated: 03/2019</t>
  </si>
  <si>
    <t>Source: National Statistics Office Latest actual data: 2017 Primary domestic currency: Macedonian denar Data last updated: 03/2019</t>
  </si>
  <si>
    <t>Source: Ministry of Finance or Treasury Latest actual data: 2018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03/2019</t>
  </si>
  <si>
    <t>Source: Central Bank Latest actual data: 2018 BOP Manual used: Balance of Payments and International Investment Position Manual, sixth edition (BPM6) Primary domestic currency: Macedonian denar Data last updated: 03/2019</t>
  </si>
  <si>
    <t>NOR</t>
  </si>
  <si>
    <t>Norway</t>
  </si>
  <si>
    <t>Source: National Statistics Office Latest actual data: 2017 National accounts manual used: Nominally ESA 2010 GDP valuation: Market prices Start/end months of reporting year: January/December Base year: 2016 Chain-weighted: Yes, from 1980 Primary domestic currency: Norwegian krone Data last updated: 03/2019</t>
  </si>
  <si>
    <t>Source: National Statistics Office Latest actual data: 2018 Harmonized prices: No Frequency of source data: Monthly Base year: 2010 Primary domestic currency: Norwegian krone Data last updated: 03/2019</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</si>
  <si>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03/2019</t>
  </si>
  <si>
    <t>Source: National Statistics Office Latest actual data: 2017 Employment type: National definition Primary domestic currency: Norwegian krone Data last updated: 03/2019</t>
  </si>
  <si>
    <t>Source: National Statistics Office Latest actual data: 2017 Primary domestic currency: Norwegian krone Data last updated: 03/2019</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</si>
  <si>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03/2019</t>
  </si>
  <si>
    <t>Source: National Statistics Office Latest actual data: 2017 BOP Manual used: Balance of Payments and International Investment Position Manual, sixth edition (BPM6) Primary domestic currency: Norwegian krone Data last updated: 03/2019</t>
  </si>
  <si>
    <t>OMN</t>
  </si>
  <si>
    <t>Oman</t>
  </si>
  <si>
    <t>Source: National Statistics Office Latest actual data: 2017 National accounts manual used: System of National Accounts (SNA) 1993 GDP valuation: Market prices Start/end months of reporting year: January/December Base year: 2010 Chain-weighted: No Primary domestic currency: Omani rial Data last updated: 02/2019</t>
  </si>
  <si>
    <t>Source: National Statistics Office Latest actual data: 2018 Harmonized prices: No Frequency of source data: Monthly Base year: 1990. Base Year for Weights is 2000.  For end-of-period CPI, the base year is 2001.  For both period average Core CPI and end-of-period Core CPI, the base year is 2000. Primary domestic currency: Omani rial Data last updated: 02/2019</t>
  </si>
  <si>
    <t>Source: Central Bank Latest actual data: 2017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02/2019</t>
  </si>
  <si>
    <t>Source: National Statistics Office. For data prior to 1990, the source is IFS - International Financial Statistics. Latest actual data: 2017 Primary domestic currency: Omani rial Data last updated: 02/2019</t>
  </si>
  <si>
    <t>Source: Ministry of Finance or Treasury Latest actual data: 2017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 deposits with banks and Sovereign Wealth Fund Assets. Primary domestic currency: Omani rial Data last updated: 02/2019</t>
  </si>
  <si>
    <t>Source: Central Bank Latest actual data: 2017 BOP Manual used: Balance of Payments Manual, fifth edition (BPM5) Primary domestic currency: Omani rial Data last updated: 02/2019</t>
  </si>
  <si>
    <t>PAK</t>
  </si>
  <si>
    <t>Pakistan</t>
  </si>
  <si>
    <t>Source: National Statistics Office Latest actual data: 2017/18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03/2019</t>
  </si>
  <si>
    <t>Source: National Statistics Office Latest actual data: 2017/18 Harmonized prices: No. Data refer to fiscal years Frequency of source data: Monthly Base year: 2007/08. July 2007-June 2008 = 100 Primary domestic currency: Pakistan rupee Data last updated: 03/2019</t>
  </si>
  <si>
    <t>Source: National Statistics Office. Federal Bureau of Statistics Latest actual data: 2017/18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03/2019</t>
  </si>
  <si>
    <t>Source: IMF Staff Estimates Latest actual data: 2014/15. Preliminary data from the authorities. Employment type: Other Primary domestic currency: Pakistan rupee Data last updated: 03/2019</t>
  </si>
  <si>
    <t>Source: National Statistics Office Latest actual data: 2017/18. Preliminary data from the authorities. Notes: Data refer to fiscal years Primary domestic currency: Pakistan rupee Data last updated: 03/2019</t>
  </si>
  <si>
    <t>Source: Ministry of Finance or Treasury Latest actual data: 2017/18.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03/2019</t>
  </si>
  <si>
    <t>Source: Central Bank Latest actual data: 2017/18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03/2019</t>
  </si>
  <si>
    <t>PLW</t>
  </si>
  <si>
    <t>Palau</t>
  </si>
  <si>
    <t>Source: Ministry of Finance or Treasury Latest actual data: 2016/17 National accounts manual used: System of National Accounts (SNA) 1993 GDP valuation: Market prices Start/end months of reporting year: October/September Base year: 2014/15 Chain-weighted: No Primary domestic currency: U.S. dollar Data last updated: 02/2019</t>
  </si>
  <si>
    <t>Source: Ministry of Finance or Treasury Latest actual data: 2016/17 Harmonized prices: No Frequency of source data: Quarterly Base year: 2007/08. The base index corresponds to Apr-Jun 2008 (Q3 of FY2008); the index for FY2008 does not average 100. Primary domestic currency: U.S. dollar Data last updated: 02/2019</t>
  </si>
  <si>
    <t>Source: Ministry of Finance or Treasury Latest actual data: 2016/17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02/2019</t>
  </si>
  <si>
    <t>Source: Ministry of Finance or Treasury Latest actual data: 2014/15 Primary domestic currency: U.S. dollar Data last updated: 02/2019</t>
  </si>
  <si>
    <t>Source: Ministry of Finance or Treasury Latest actual data: 2016/17 Fiscal assumptions: Fiscal projections assume that current expenditure growth is contained. Start/end months of reporting year: October/September GFS Manual used: Government Finance Statistics Manual (GFSM) 2001 Basis of recording: Other General government includes: Central Government Valuation of public debt: Face value Primary domestic currency: U.S. dollar Data last updated: 02/2019</t>
  </si>
  <si>
    <t>Source: Ministry of Finance or Treasury Latest actual data: 2016/17 BOP Manual used: Balance of Payments and International Investment Position Manual, sixth edition (BPM6) Primary domestic currency: U.S. dollar Data last updated: 02/2019</t>
  </si>
  <si>
    <t>PAN</t>
  </si>
  <si>
    <t>Panama</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</si>
  <si>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02/2019</t>
  </si>
  <si>
    <t>Source: National Statistics Office Latest actual data: 2017 Harmonized prices: No Frequency of source data: Monthly Base year: 2013 Primary domestic currency: U.S. dollar Data last updated: 02/2019</t>
  </si>
  <si>
    <t>Source: National Statistics Office Latest actual data: 2017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02/2019</t>
  </si>
  <si>
    <t>Source: National Statistics Office Latest actual data: 2017 Employment type: National definition Primary domestic currency: U.S. dollar Data last updated: 02/2019</t>
  </si>
  <si>
    <t>Source: National Statistics Office Latest actual data: 2017. The 2010 Census Primary domestic currency: U.S. dollar Data last updated: 02/2019</t>
  </si>
  <si>
    <t>Source: Ministry of Finance or Treasury Latest actual data: 2017.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Nominal value Primary domestic currency: U.S. dollar Data last updated: 02/2019</t>
  </si>
  <si>
    <t>Source: National Statistics Office Latest actual data: 2017 BOP Manual used: Balance of Payments and International Investment Position Manual, sixth edition (BPM6). IMF Staff reports identify public sector flows in the financial account Primary domestic currency: U.S. dollar Data last updated: 02/2019</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</si>
  <si>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</si>
  <si>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</si>
  <si>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01/2019</t>
  </si>
  <si>
    <t>Source: National Statistics Office Latest actual data: 2015 Harmonized prices: No Frequency of source data: Quarterly Base year: 1990 Primary domestic currency: Papua New Guinea kina Data last updated: 01/2019</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</si>
  <si>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01/2019</t>
  </si>
  <si>
    <t>Source: Ministry of Finance or Treasury Latest actual data: 2014 Primary domestic currency: Papua New Guinea kina Data last updated: 01/2019</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</si>
  <si>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01/2019</t>
  </si>
  <si>
    <t>Source: Central Bank. Some Treasury data as well Latest actual data: 2015 BOP Manual used: Balance of Payments Manual, fifth edition (BPM5) Primary domestic currency: Papua New Guinea kina Data last updated: 01/2019</t>
  </si>
  <si>
    <t>PRY</t>
  </si>
  <si>
    <t>Paraguay</t>
  </si>
  <si>
    <t>Source: Central Bank Latest actual data: 2017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03/2019</t>
  </si>
  <si>
    <t>Source: Central Bank Latest actual data: 2017 Harmonized prices: No Frequency of source data: Monthly Base year: 2017. Index Dec-2017=100 Primary domestic currency: Paraguayan guaraní Data last updated: 03/2019</t>
  </si>
  <si>
    <t>Source: Central Bank of Paraguay Latest actual data: 2017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03/2019</t>
  </si>
  <si>
    <t>Source: National Statistics Office Latest actual data: 2017 Employment type: National definition Primary domestic currency: Paraguayan guaraní Data last updated: 03/2019</t>
  </si>
  <si>
    <t>Source: National Statistics Office. Proyección de la Población Nacional, Áreas Urbana y Rural por Sexo y Edad, 2000-2025 Latest actual data: 2017 Primary domestic currency: Paraguayan guaraní Data last updated: 03/2019</t>
  </si>
  <si>
    <t>Source: Ministry of Finance or Treasury Latest actual data: 2017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03/2019</t>
  </si>
  <si>
    <t>Source: Central Bank Latest actual data: 2017 BOP Manual used: Balance of Payments and International Investment Position Manual, sixth edition (BPM6) Primary domestic currency: Paraguayan guaraní Data last updated: 03/2019</t>
  </si>
  <si>
    <t>PER</t>
  </si>
  <si>
    <t>Peru</t>
  </si>
  <si>
    <t>Source: Central Bank Latest actual data: 2018 National accounts manual used: System of National Accounts (SNA) 1993 GDP valuation: Market prices Start/end months of reporting year: January/December Base year: 2007 Chain-weighted: No Primary domestic currency: Peruvian nuevo sol Data last updated: 03/2019</t>
  </si>
  <si>
    <t>Source: Central Bank Latest actual data: 2018 Harmonized prices: No Frequency of source data: Monthly Base year: 2009 Primary domestic currency: Peruvian nuevo sol Data last updated: 03/2019</t>
  </si>
  <si>
    <t>Source: Central Bank Latest actual data: 2018 Base year: 2005 Valuation of exports: Free on board (FOB) Valuation of imports: Free on board (FOB) Primary domestic currency: Peruvian nuevo sol Data last updated: 03/2019</t>
  </si>
  <si>
    <t>Source: National Statistics Office Latest actual data: 2017 Employment type: National definition Primary domestic currency: Peruvian nuevo sol Data last updated: 03/2019</t>
  </si>
  <si>
    <t>Source: National Statistics Office Latest actual data: 2017 Primary domestic currency: Peruvian nuevo sol Data last updated: 03/2019</t>
  </si>
  <si>
    <t>Source: Ministry of Finance or Treasury. Ministry of Finance and Central Bank Latest actual data: 2018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nuevo sol Data last updated: 03/2019</t>
  </si>
  <si>
    <t>Source: Central Bank Latest actual data: 2018 BOP Manual used: Balance of Payments Manual, fifth edition (BPM5) Primary domestic currency: Peruvian nuevo sol Data last updated: 03/2019</t>
  </si>
  <si>
    <t>PHL</t>
  </si>
  <si>
    <t>Philippines</t>
  </si>
  <si>
    <t>Source: National Statistics Office. National Statistical Coordination; accessed via CEIC and Haver Latest actual data: 2018 National accounts manual used: System of National Accounts (SNA) 2008 GDP valuation: Market prices Start/end months of reporting year: January/December Base year: 2000 Chain-weighted: No Primary domestic currency: Philippine peso Data last updated: 02/2019</t>
  </si>
  <si>
    <t>Source: National Statistics Office. Accessed via CEIC Latest actual data: 2018 Harmonized prices: No Frequency of source data: Monthly Base year: 2012 Primary domestic currency: Philippine peso Data last updated: 02/2019</t>
  </si>
  <si>
    <t>Source: National Statistics Office. Accessed via CEIC Latest actual data: 2018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02/2019</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</si>
  <si>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02/2019</t>
  </si>
  <si>
    <t>Source: National Statistics Office. Accessed via CEIC Latest actual data: 2017 Primary domestic currency: Philippine peso Data last updated: 02/2019</t>
  </si>
  <si>
    <t>Source: Ministry of Finance or Treasury. Department of Finance Latest actual data: 2017. Data accommodates actual figures for national government revenue and expenditure, but reflects projections for local governments and social security institutions. Fiscal assumptions: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02/2019</t>
  </si>
  <si>
    <t>Source: Central Bank. Accessed via CEIC Latest actual data: 2017 BOP Manual used: Balance of Payments and International Investment Position Manual, sixth edition (BPM6) Primary domestic currency: Philippine peso Data last updated: 02/2019</t>
  </si>
  <si>
    <t>POL</t>
  </si>
  <si>
    <t>Poland</t>
  </si>
  <si>
    <t>Source: National Statistics Office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03/2019</t>
  </si>
  <si>
    <t>Source: National Statistics Office Latest actual data: 2018 Harmonized prices: No Frequency of source data: Monthly Base year: 1998. Quarterly index has base January 2011. Primary domestic currency: Polish zloty Data last updated: 03/2019</t>
  </si>
  <si>
    <t>Source: Central Bank Latest actual data: 2017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03/2019</t>
  </si>
  <si>
    <t>Source: National Statistics Office Latest actual data: 2018 Employment type: National definition Primary domestic currency: Polish zloty Data last updated: 03/2019</t>
  </si>
  <si>
    <t>Source: National Statistics Office Latest actual data: 2018 Primary domestic currency: Polish zloty Data last updated: 03/2019</t>
  </si>
  <si>
    <t>Source: Ministry of Finance or Treasury. Eurostat Latest actual data: 2017 Notes: gross debt follows the Maastricht definition of gross debt, and excludes other accounts payable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03/2019</t>
  </si>
  <si>
    <t>Source: Central Bank Latest actual data: 2017 BOP Manual used: Balance of Payments and International Investment Position Manual, sixth edition (BPM6) Primary domestic currency: Polish zloty Data last updated: 03/2019</t>
  </si>
  <si>
    <t>PRT</t>
  </si>
  <si>
    <t>Portugal</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</si>
  <si>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03/2019</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</si>
  <si>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03/2019</t>
  </si>
  <si>
    <t>Source: National Statistics Office Latest actual data: 2017.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03/2019</t>
  </si>
  <si>
    <t>PRI</t>
  </si>
  <si>
    <t>Puerto Rico</t>
  </si>
  <si>
    <t>Source: National Statistics Office. Puerto Rico Planning Board Latest actual data: 2016/17 National accounts manual used: System of National Accounts 1968 GDP valuation: Market prices Start/end months of reporting year: July/June Base year: 1954 Chain-weighted: No Primary domestic currency: U.S. dollar Data last updated: 02/2019</t>
  </si>
  <si>
    <t>Source: National Statistics Office Latest actual data: 2016/17 Harmonized prices: No Frequency of source data: Monthly Base year: 2006/07. Base year, December 2006. Primary domestic currency: U.S. dollar Data last updated: 02/2019</t>
  </si>
  <si>
    <t>Source: National Statistics Office Latest actual data: 2016/17 Employment type: National definition. Consistent with U.S. definition Primary domestic currency: U.S. dollar Data last updated: 02/2019</t>
  </si>
  <si>
    <t>Source: National Statistics Office Latest actual data: 2016/17 Primary domestic currency: U.S. dollar Data last updated: 02/2019</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</si>
  <si>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02/2019</t>
  </si>
  <si>
    <t>QAT</t>
  </si>
  <si>
    <t>Qatar</t>
  </si>
  <si>
    <t>Source: National Statistics Office. Qatar Ministry of Development Planning and Statistics (from 2010); Haver and IMF staff estimates (pre-2010). Latest actual data: 2018 National accounts manual used: System of National Accounts (SNA) 1993 GDP valuation: Market prices Start/end months of reporting year: January/December Base year: 2013 Chain-weighted: No Primary domestic currency: Qatari riyal Data last updated: 03/2019</t>
  </si>
  <si>
    <t>Source: National Statistics Office. Qatar Ministry of Development Planning and Statistics (from 2014); Haver and IMF staff estimates (pre-2014). Latest actual data: 2018 Harmonized prices: No Frequency of source data: Monthly Base year: 2013 Primary domestic currency: Qatari riyal Data last updated: 03/2019</t>
  </si>
  <si>
    <t>Source: IMF Staff Estimates. IMF Staff Estimates. Qatar Petroleum/Qatar Central Bank. COMTRADE. Latest actual data: 2018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03/2019</t>
  </si>
  <si>
    <t>Source: National Statistics Office. Qatar Ministry of Development Planning and Statistics. Latest actual data: 2017 Primary domestic currency: Qatari riyal Data last updated: 03/2019</t>
  </si>
  <si>
    <t>Source: Ministry of Finance or Treasury Latest actual data: 2018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03/2019</t>
  </si>
  <si>
    <t>Source: IMF Staff Estimates. IMF Staff Estimates. Qatar Petroleum/Qatar Central Bank Latest actual data: 2018 BOP Manual used: Balance of Payments Manual, fifth edition (BPM5) Primary domestic currency: Qatari riyal Data last updated: 03/2019</t>
  </si>
  <si>
    <t>ROU</t>
  </si>
  <si>
    <t>Romania</t>
  </si>
  <si>
    <t>Source: Haver Analytics. Source: Eurostat and National Institute of Statistics. Minor differences between National Statistical Office and Eurostat. Latest actual data: 2018 National accounts manual used: European System of Accounts (ESA) 2010 GDP valuation: Market prices Start/end months of reporting year: January/December Base year: 2010 Chain-weighted: Yes, from 2000 Primary domestic currency: Romanian leu Data last updated: 02/2019</t>
  </si>
  <si>
    <t>Source: National Statistics Office Latest actual data: 2018 Harmonized prices: No Frequency of source data: Monthly Base year: 2010 Primary domestic currency: Romanian leu Data last updated: 02/2019</t>
  </si>
  <si>
    <t>Source: National Statistics Office Latest actual data: 2018 Base year: 2005 Methodology used to derive volumes: Other Oil coverage: Mineral Fuels, Lubricants and Related Materials Valuation of exports: Free on board (FOB) Valuation of imports: Free on board (FOB) Primary domestic currency: Romanian leu Data last updated: 02/2019</t>
  </si>
  <si>
    <t>Source: Haver Analytics. Formally, Eurostat. Latest actual data: 2018 Employment type: Harmonized ILO definition Primary domestic currency: Romanian leu Data last updated: 02/2019</t>
  </si>
  <si>
    <t>Source: Haver Analytics. Formally, Eurostat. Latest actual data: 2018 Primary domestic currency: Romanian leu Data last updated: 02/2019</t>
  </si>
  <si>
    <t>Source: Ministry of Finance or Treasury Latest actual data: 2018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The fiscal projections for 2018 reflect legislated changes up to the end of 2017. Those for 2019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02/2019</t>
  </si>
  <si>
    <t>Source: Haver Analytics. Formally, the National Bank of Romania. Latest actual data: 2018 BOP Manual used: Balance of Payments and International Investment Position Manual, sixth edition (BPM6) Primary domestic currency: Romanian leu Data last updated: 02/2019</t>
  </si>
  <si>
    <t>RUS</t>
  </si>
  <si>
    <t>Russia</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</si>
  <si>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03/2019</t>
  </si>
  <si>
    <t>Source: National Statistics Office Latest actual data: 2018 Harmonized prices: No Frequency of source data: Monthly Base year: 1997 Primary domestic currency: Russian ruble Data last updated: 03/2019</t>
  </si>
  <si>
    <t>Source: Central Bank Latest actual data: 2018 Base year: 2000 Methodology used to derive volumes: Deflation by survey-based price indexes Formula used to derive volumes: Other Chain-weighted: No Valuation of exports: Free on board (FOB) Valuation of imports: fob Primary domestic currency: Russian ruble Data last updated: 03/2019</t>
  </si>
  <si>
    <t>Source: Haver Analytics Latest actual data: 2018 Employment type: Harmonized ILO definition Primary domestic currency: Russian ruble Data last updated: 03/2019</t>
  </si>
  <si>
    <t>Source: National Statistics Office Latest actual data: 2017 Primary domestic currency: Russian ruble Data last updated: 03/2019</t>
  </si>
  <si>
    <t>Source: Ministry of Finance or Treasury Latest actual data: 2017 Fiscal assumptions: Projections for 2018-2021 are staff estimates based on the authorities' budget. Projections for 2022-2024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03/2019</t>
  </si>
  <si>
    <t>Source: Central Bank Latest actual data: 2018 BOP Manual used: Balance of Payments and International Investment Position Manual, sixth edition (BPM6) Primary domestic currency: Russian ruble Data last updated: 03/2019</t>
  </si>
  <si>
    <t>RWA</t>
  </si>
  <si>
    <t>Rwanda</t>
  </si>
  <si>
    <t>Source: National Statistics Office Latest actual data: 2017 National accounts manual used: System of National Accounts (SNA) 2008 GDP valuation: Market prices Start/end months of reporting year: January/December Base year: 2014 Chain-weighted: No Primary domestic currency: Rwandan franc Data last updated: 03/2019</t>
  </si>
  <si>
    <t>Source: National Statistics Office Latest actual data: 2017 Harmonized prices: No Frequency of source data: Monthly Base year: 2014. February 2014 Primary domestic currency: Rwandan franc Data last updated: 03/2019</t>
  </si>
  <si>
    <t>Source: Central Bank Latest actual data: 2017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03/2019</t>
  </si>
  <si>
    <t>Source: Ministry of Finance or Treasury Latest actual data: 2012 Primary domestic currency: Rwandan franc Data last updated: 03/2019</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</si>
  <si>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03/2019</t>
  </si>
  <si>
    <t>Source: Central Bank Latest actual data: 2017 BOP Manual used: Balance of Payments and International Investment Position Manual, sixth edition (BPM6) Primary domestic currency: Rwandan franc Data last updated: 03/2019</t>
  </si>
  <si>
    <t>WSM</t>
  </si>
  <si>
    <t>Samoa</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</si>
  <si>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Samoan tala Data last updated: 01/2019</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</si>
  <si>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Samoan tala Data last updated: 01/2019</t>
  </si>
  <si>
    <t>Source: Asian Development Bank; Samoa Bureau of Statistics. Latest actual data: 2016 Primary domestic currency: Samoan tala Data last updated: 01/2019</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</si>
  <si>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Samoan tala Data last updated: 01/2019</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</si>
  <si>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Samoan tala Data last updated: 01/2019</t>
  </si>
  <si>
    <t>SMR</t>
  </si>
  <si>
    <t>San Marino</t>
  </si>
  <si>
    <t>Source: National Statistics Office Latest actual data: 2017 GDP valuation: Market prices Start/end months of reporting year: January/December Base year: 2007 Chain-weighted: No Primary domestic currency: Euro Data last updated: 03/2019</t>
  </si>
  <si>
    <t>Source: National Statistics Office Latest actual data: 2017 Frequency of source data: Monthly Base year: 2010 Primary domestic currency: Euro Data last updated: 03/2019</t>
  </si>
  <si>
    <t>Source: Ministry of Finance or Treasury Latest actual data: 2017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2004?16. However, some of the data have not been compiled in accordance with IMF standards Basis of recording: Other General government includes: Central Government Valuation of public debt: Current market value Primary domestic currency: Euro Data last updated: 03/2019</t>
  </si>
  <si>
    <t>Source: Other Latest actual data: 2017. First time the authorities have compiled BOP statistics Primary domestic currency: Euro Data last updated: 03/2019</t>
  </si>
  <si>
    <t>STP</t>
  </si>
  <si>
    <t>São Tomé and Príncipe</t>
  </si>
  <si>
    <t>Source: National Statistics Office. Instituto Nacional de Estatistica de Sao Tome &amp; Principe. Latest actual data: 2017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03/2019</t>
  </si>
  <si>
    <t>Source: National Statistics Office. Instituto Nacional de Estatistica de Sao Tome &amp; Principe. Latest actual data: 2018. Up to November 2018 Harmonized prices: No Frequency of source data: Monthly Base year: 2015. Nov 2015=100 Primary domestic currency: São Tomé and Príncipe dobra Data last updated: 03/2019</t>
  </si>
  <si>
    <t>Source: Central Bank Latest actual data: 2017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03/2019</t>
  </si>
  <si>
    <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Tomé and Príncipe dobra Data last updated: 03/2019</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</si>
  <si>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03/2019</t>
  </si>
  <si>
    <t>Source: Ministry of Finance or Treasury. Fuel tax revenue from Customs Department Latest actual data: 2017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03/2019</t>
  </si>
  <si>
    <t>Source: Central Bank Latest actual data: 2017 BOP Manual used: Balance of Payments and International Investment Position Manual, sixth edition (BPM6) Primary domestic currency: São Tomé and Príncipe dobra Data last updated: 03/2019</t>
  </si>
  <si>
    <t>SAU</t>
  </si>
  <si>
    <t>Saudi Arabia</t>
  </si>
  <si>
    <t>Source: National Statistics Office. Central Department of Statistics and Information (CDSI), Ministry of Economy and Planning. Latest actual data: 2018 National accounts manual used: System of National Accounts (SNA) 1993 GDP valuation: Factor costs Start/end months of reporting year: January/December Base year: 2010 Chain-weighted: No Primary domestic currency: Saudi Arabian riyal Data last updated: 02/2019</t>
  </si>
  <si>
    <t>Source: National Statistics Office. Central Department of Statistics and Information (CDSI), Ministry of Economy and Planning. Published by the Saudi Arabia Monetary Agency. Latest actual data: 2018 Harmonized prices: No Frequency of source data: Monthly. Monthly from 2011 onwards, annual data in prior years Base year: 2013 Primary domestic currency: Saudi Arabian riyal Data last updated: 02/2019</t>
  </si>
  <si>
    <t>Source: Central Bank Latest actual data: 2018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02/2019</t>
  </si>
  <si>
    <t>Source: Ministry of Economy and/or Planning Latest actual data: 2018 Employment type: Harmonized ILO definition. unemployment rate updated to include expat workers, previously only nationals Primary domestic currency: Saudi Arabian riyal Data last updated: 02/2019</t>
  </si>
  <si>
    <t>Source: National Statistics Office. Central Department of Statistics and Information, Ministry of Economy and Planning. Published by the Saudi Arabia Monetary Agency. Latest actual data: 2017 Primary domestic currency: Saudi Arabian riyal Data last updated: 02/2019</t>
  </si>
  <si>
    <t>Source: Ministry of Finance or Treasury Latest actual data: 2018 Fiscal assumptions: Staff baseline projections of total government revenues, except exported oil revenues, are based on staff understanding of government policies as announced in their 2019 Budget and the Fiscal Balance Program 2019 Update. Exported oil revenues are based on the WEO baseline oil prices and the assumption that Saudi Arabia will continue to meet its commitments under the OPEC+ agreement. Expenditure projections take the 2019 Budget and the Fiscal Balance Program 2019 Update as a starting point, and reflect staff estimates of the latest changes in policies and economic developments.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02/2019</t>
  </si>
  <si>
    <t>Source: Central Bank. BOP data from 2005 constitutes a break reflecting the authorities' adoption of BPM5 Latest actual data: 2018 BOP Manual used: Balance of Payments and International Investment Position Manual, sixth edition (BPM6) Primary domestic currency: Saudi Arabian riyal Data last updated: 02/2019</t>
  </si>
  <si>
    <t>SEN</t>
  </si>
  <si>
    <t>Senegal</t>
  </si>
  <si>
    <t>Source: National Statistics Office Latest actual data: 2018 National accounts manual used: System of National Accounts (SNA) 1993 GDP valuation: Market prices Start/end months of reporting year: January/December Base year: 2014 Chain-weighted: No Primary domestic currency: CFA franc Data last updated: 02/2019</t>
  </si>
  <si>
    <t>Source: National Statistics Office Latest actual data: 2018 Harmonized prices: Yes Frequency of source data: Monthly Base year: 2008 Primary domestic currency: CFA franc Data last updated: 02/2019</t>
  </si>
  <si>
    <t>Source: Central Bank and Staff estimates. Latest actual data: 2018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02/2019</t>
  </si>
  <si>
    <t>Source: World Development Indicators. Latest actual data: 2017 Primary domestic currency: CFA franc Data last updated: 02/2019</t>
  </si>
  <si>
    <t>Source: Ministry of Finance or Treasury Latest actual data: 2018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02/2019</t>
  </si>
  <si>
    <t>Source: Central Bank and Staff estimates. Latest actual data: 2018 BOP Manual used: Balance of Payments and International Investment Position Manual, sixth edition (BPM6) Primary domestic currency: CFA franc Data last updated: 02/2019</t>
  </si>
  <si>
    <t>SRB</t>
  </si>
  <si>
    <t>Serbia</t>
  </si>
  <si>
    <t>Source: National Statistics Office. Statistical Office of the Republic of Serbia Latest actual data: 2017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03/2019</t>
  </si>
  <si>
    <t>Source: National Statistics Office. Statistical Office of the Republic of Serbia Latest actual data: 2018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For the years 2015 and onwards weights have been updated with new results obtained through the ad hoc SBS survey. Primary domestic currency: Serbian dinar Data last updated: 03/2019</t>
  </si>
  <si>
    <t>Source: National Statistics Office. Serbian Statistical Office Latest actual data: 2017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03/2019</t>
  </si>
  <si>
    <t>Source: National Statistics Office. Statistical Office of the Republic of Serbia Latest actual data: 2017 Notes: The Labor Force Survey is conducted every quarter since Q1 2014. Employment type: Harmonized ILO definition. The methodology is harmonized with ILO and Eurostat. Primary domestic currency: Serbian dinar Data last updated: 03/2019</t>
  </si>
  <si>
    <t>Source: National Statistics Office. Statistical Office of the Republic of Serbia Latest actual data: 2017 Primary domestic currency: Serbian dinar Data last updated: 03/2019</t>
  </si>
  <si>
    <t>Source: Ministry of Finance or Treasury. Ministry of Finance Latest actual data: 2017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 Republican Budget, comprising direct budget users (covering the three branches of government, President?s office, ministries, parliament, judiciary, other budget agencies); Mandatory social insurance funds ? Pension Insurance Fund, Health Insurance Fund, Unemployment Fund and Military Health Fund; Extrabudgetary funds ? PE Roads of Serbia and Koridori Ltd; Indirect budget users of the Republic; Subnational governments (Autonomous province of Vojvodina; Local government ? Cities and Municipalities; Indirect budget users of local governments).luded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03/2019</t>
  </si>
  <si>
    <t>Source: Central Bank. National Bank of Serbia Latest actual data: 2017. Preliminary. BOP Manual used: Balance of Payments and International Investment Position Manual, sixth edition (BPM6). NBS introduced BPM6 in April 2014. Primary domestic currency: Serbian dinar Data last updated: 03/2019</t>
  </si>
  <si>
    <t>SYC</t>
  </si>
  <si>
    <t>Seychelles</t>
  </si>
  <si>
    <t>Source: National Statistics Office Latest actual data: 2016 National accounts manual used: System of National Accounts (SNA) 1993 GDP valuation: Market prices Start/end months of reporting year: January/December Base year: 2006 Chain-weighted: No Primary domestic currency: Seychelles rupee Data last updated: 02/2019</t>
  </si>
  <si>
    <t>Source: National Statistics Office Latest actual data: 2016 Harmonized prices: No Frequency of source data: Monthly Base year: 2014. Basket based on 2013 Household Budget Survey Primary domestic currency: Seychelles rupee Data last updated: 02/2019</t>
  </si>
  <si>
    <t>Source: Central Bank Latest actual data: 2016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02/2019</t>
  </si>
  <si>
    <t>Source: National Statistics Office Latest actual data: 2015 Employment type: National definition Primary domestic currency: Seychelles rupee Data last updated: 02/2019</t>
  </si>
  <si>
    <t>Source: National Statistics Office Latest actual data: 2015 Primary domestic currency: Seychelles rupee Data last updated: 02/2019</t>
  </si>
  <si>
    <t>Source: Ministry of Finance or Treasury Latest actual data: 2017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02/2019</t>
  </si>
  <si>
    <t>Source: Central Bank Latest actual data: 2016 BOP Manual used: Balance of Payments and International Investment Position Manual, sixth edition (BPM6) Primary domestic currency: Seychelles rupee Data last updated: 02/2019</t>
  </si>
  <si>
    <t>SLE</t>
  </si>
  <si>
    <t>Sierra Leone</t>
  </si>
  <si>
    <t>Source: National Statistics Office Latest actual data: 2017 National accounts manual used: System of National Accounts (SNA) 1993 GDP valuation: Market prices Start/end months of reporting year: January/December Base year: 2006 Chain-weighted: Yes, from 2010 Primary domestic currency: Sierra Leonean leone Data last updated: 02/2019</t>
  </si>
  <si>
    <t>Source: National Statistics Office. National CPI Latest actual data: 2017 Harmonized prices: No Frequency of source data: Monthly Base year: 2008. The authorities only recalculated the new CPI back to 2008. Data between 2007 and 2000 are IMF staff estimates. Primary domestic currency: Sierra Leonean leone Data last updated: 02/2019</t>
  </si>
  <si>
    <t>Source: Central Bank Latest actual data: 2017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02/2019</t>
  </si>
  <si>
    <t>Source: National Statistics Office Latest actual data: 2017 Primary domestic currency: Sierra Leonean leone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</si>
  <si>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02/2019</t>
  </si>
  <si>
    <t>Source: Central Bank Latest actual data: 2017 BOP Manual used: Balance of Payments Manual, fifth edition (BPM5) Primary domestic currency: Sierra Leonean leone Data last updated: 02/2019</t>
  </si>
  <si>
    <t>SGP</t>
  </si>
  <si>
    <t>Singapore</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</si>
  <si>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03/2019</t>
  </si>
  <si>
    <t>Source: National Statistics Office Latest actual data: 2017 Harmonized prices: No Frequency of source data: Monthly Base year: 2014 Primary domestic currency: Singapore dollar Data last updated: 03/2019</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</si>
  <si>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03/2019</t>
  </si>
  <si>
    <t>Source: National Statistics Office Latest actual data: 2017 Employment type: National definition. Prior to 1986 unemployment data excludes non-residents. Primary domestic currency: Singapore dollar Data last updated: 03/2019</t>
  </si>
  <si>
    <t>Source: National Statistics Office Latest actual data: 2017. Data is reported as of mid-year, as opposed to end-year. Primary domestic currency: Singapore dollar Data last updated: 03/2019</t>
  </si>
  <si>
    <t>Source: Ministry of Finance or Treasury Latest actual data: 2018/19. government debt data is as of end-2017 Fiscal assumptions: For fiscal year 2019/20,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03/2019</t>
  </si>
  <si>
    <t>Source: National Statistics Office Latest actual data: 2017 BOP Manual used: Balance of Payments and International Investment Position Manual, sixth edition (BPM6) Primary domestic currency: Singapore dollar Data last updated: 03/2019</t>
  </si>
  <si>
    <t>SVK</t>
  </si>
  <si>
    <t>Slovak Republic</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</si>
  <si>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02/2019</t>
  </si>
  <si>
    <t>Source: Haver Analytics. Eurostat Latest actual data: 2018 Harmonized prices: Yes. 2005=100 Frequency of source data: Monthly Base year: 2015 Primary domestic currency: Euro Data last updated: 02/2019</t>
  </si>
  <si>
    <t>Source: Haver Analytics. Eurostat Latest actual data: 2017 Base year: 2010 Methodology used to derive volumes: Other Formula used to derive volumes: Other Primary domestic currency: Euro Data last updated: 02/2019</t>
  </si>
  <si>
    <t>Source: Haver Analytics. National Statistical Office Latest actual data: 2018 Employment type: Harmonized ILO definition Primary domestic currency: Euro Data last updated: 02/2019</t>
  </si>
  <si>
    <t>Source: Haver Analytics. National Statistical Office Latest actual data: 2017 Primary domestic currency: Euro Data last updated: 02/2019</t>
  </si>
  <si>
    <t>Source: Eurostat Latest actual data: 2017 Notes: Gross debt follows the Maastricht definition of gross debt, and excludes other accounts payable.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02/2019</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</si>
  <si>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02/2019</t>
  </si>
  <si>
    <t>SVN</t>
  </si>
  <si>
    <t>Slovenia</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</si>
  <si>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</si>
  <si>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National Statistics Office Latest actual data: 2018 Harmonized prices: No Frequency of source data: Monthly Base year: 2015 Primary domestic currency: Euro Data last updated: 03/2019</t>
  </si>
  <si>
    <t>Source: National Statistics Office. National Accounts Latest actual data: 2017 Base year: 2005 Methodology used to derive volumes: Other Formula used to derive volumes: National Accounts Trade System: General trade Primary domestic currency: Euro Data last updated: 03/2019</t>
  </si>
  <si>
    <t>Source: Ministry of Finance or Treasury Latest actual data: 2017 Notes: Gross debt follows the Maastricht definition of gross debt, and excludes other accounts payable. Start/end months of reporting year: January/December GFS Manual used: Government Finance Statistics Manual (GFSM) 1986 Basis of recording: Cash General government includes: Central Government; State Government; Local Government; Social Security Funds Valuation of public debt: Face value Instruments included in gross and net debt: Currency and Deposits; Securities Other than Shares; Loans; Other Primary domestic currency: Euro Data last updated: 03/2019</t>
  </si>
  <si>
    <t>SLB</t>
  </si>
  <si>
    <t>Solomon Islands</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</si>
  <si>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01/2019</t>
  </si>
  <si>
    <t>Source: National Statistics Office. For data prior to 1990, the source is IMF staff estimates. Latest actual data: 2017 Harmonized prices: No Frequency of source data: Monthly Base year: 2005. Re-indexed to 2005Q4 = 100. Primary domestic currency: Solomon Islands dollar Data last updated: 01/2019</t>
  </si>
  <si>
    <t>Source: Central Bank Latest actual data: 2016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01/2019</t>
  </si>
  <si>
    <t>Source: National Statistics Office. For data prior to 1990, the source is IMF staff estimates. Latest actual data: 2014 Primary domestic currency: Solomon Islands dollar Data last updated: 01/2019</t>
  </si>
  <si>
    <t>Source: Ministry of Finance or Treasury Latest actual data: 2017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01/2019</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</si>
  <si>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01/2019</t>
  </si>
  <si>
    <t>SOM</t>
  </si>
  <si>
    <t>Somalia</t>
  </si>
  <si>
    <t>Source: Central Bank Latest actual data: 2016 National accounts manual used: SNA 1993 GDP valuation: Market prices Start/end months of reporting year: January/December Base year: 2012 Chain-weighted: No Primary domestic currency: Somali shilling Data last updated: 02/2019</t>
  </si>
  <si>
    <t>Source: Central Bank Latest actual data: 2014 Harmonized prices: No Frequency of source data: Annual Base year: 2012 Primary domestic currency: Somali shilling Data last updated: 02/2019</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</si>
  <si>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02/2019</t>
  </si>
  <si>
    <t>Source: Central Bank Latest actual data: 2016 BOP Manual used: BPM 5 Primary domestic currency: Somali shilling Data last updated: 02/2019</t>
  </si>
  <si>
    <t>ZAF</t>
  </si>
  <si>
    <t>South Africa</t>
  </si>
  <si>
    <t>Source: National Statistics Office Latest actual data: 2017 National accounts manual used: System of National Accounts (SNA) 2008 GDP valuation: Market prices Start/end months of reporting year: January/December Base year: 2010 Chain-weighted: No Primary domestic currency: South African rand Data last updated: 03/2019</t>
  </si>
  <si>
    <t>Source: National Statistics Office Latest actual data: 2017 Harmonized prices: No Frequency of source data: Monthly Base year: 2016. CPI basket has been updated and rebased at Dec-2016=100 Primary domestic currency: South African rand Data last updated: 03/2019</t>
  </si>
  <si>
    <t>Source: Central Bank Latest actual data: 2017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03/2019</t>
  </si>
  <si>
    <t>Source: National Statistics Office Latest actual data: 2017 Employment type: National definition Primary domestic currency: South African rand Data last updated: 03/2019</t>
  </si>
  <si>
    <t>Source: IFS until 2000, then National Statistics Office from 2002. Latest actual data: 2017 Primary domestic currency: South African rand Data last updated: 03/2019</t>
  </si>
  <si>
    <t>Source: Ministry of Finance or Treasury Latest actual data: 2017 Notes: Gross debt does not include other accounts payable and refers to Central Government debt only. Net debt is calculated as gross debt minus government deposits. Fiscal assumptions: Fiscal assumptions are based on the 2019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03/2019</t>
  </si>
  <si>
    <t>Source: Central Bank Latest actual data: 2017 BOP Manual used: Balance of Payments and International Investment Position Manual, sixth edition (BPM6) Primary domestic currency: South African rand Data last updated: 03/2019</t>
  </si>
  <si>
    <t>SSD</t>
  </si>
  <si>
    <t>South Sudan</t>
  </si>
  <si>
    <t>Source: National Statistics Office. National Bureau of Statistics Latest actual data: 2017 Notes: Preliminary results by NBS, will be revised with time. National accounts manual used: System of National Accounts (SNA) 1993 GDP valuation: Market prices Start/end months of reporting year: January/December Base year: 2010 Chain-weighted: No Primary domestic currency: South Sudanese pound Data last updated: 03/2019</t>
  </si>
  <si>
    <t>Source: National Statistics Office. National Bureau of Statistics Latest actual data: 2017 Harmonized prices: No Frequency of source data: Monthly Base year: 2011. 6/1/2011 Primary domestic currency: South Sudanese pound Data last updated: 03/2019</t>
  </si>
  <si>
    <t>Source: Population Census 2008 Latest actual data: 2008 Primary domestic currency: South Sudanese pound Data last updated: 03/2019</t>
  </si>
  <si>
    <t>Source: Ministry of Finance or Treasury. Ministry of Finance, Commerce, Investment and Economic Planning Latest actual data: 2017 Start/end months of reporting year: January/December GFS Manual used: Other Basis of recording: Cash General government includes: Central Government Valuation of public debt: Nominal value Primary domestic currency: South Sudanese pound Data last updated: 03/2019</t>
  </si>
  <si>
    <t>Source: The data comes from a combination of IMF Staff / Ministry of Economy / Ministry of Finance /  National Statistics Office Latest actual data: 2017 Notes: All data is estimated from secondary sources. BOP Manual used: Balance of Payments and International Investment Position Manual, sixth edition (BPM6) Primary domestic currency: South Sudanese pound Data last updated: 03/2019</t>
  </si>
  <si>
    <t>ESP</t>
  </si>
  <si>
    <t>Spain</t>
  </si>
  <si>
    <t>Source: National Statistics Office Latest actual data: 2018 Harmonized prices: Yes Frequency of source data: Monthly Base year: 2016 Primary domestic currency: Euro Data last updated: 03/2019</t>
  </si>
  <si>
    <t>Latest actual data: 2017 Base year: 2010 Valuation of exports: Free on board (FOB) Valuation of imports: Cost, insurance, freight (CIF) Primary domestic currency: Euro Data last updated: 03/2019</t>
  </si>
  <si>
    <t>Source: National Statistics Office Latest actual data: 2017 Notes: There is a break in series starting 2002 Primary domestic currency: Euro Data last updated: 03/2019</t>
  </si>
  <si>
    <t>Source: Ministry of Finance or Treasury. Eurostat Latest actual data: 2017 Notes: Gross debt follows the Maastricht definition of gross debt, and excludes other accounts payable. Fiscal assumptions: For 2019, projections assume expenditures under 2018 budget extension scenario, and already legislated measures, including pension and public wage increases, and IMF staff projection of revenues. For 2020 and beyond, fiscal projections are IMF staff projections which assume an unchanged structural primary balance.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03/2019</t>
  </si>
  <si>
    <t>LKA</t>
  </si>
  <si>
    <t>Sri Lanka</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</si>
  <si>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03/2019</t>
  </si>
  <si>
    <t>Source: National Statistics Office. CPI Colombo Latest actual data: 2018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03/2019</t>
  </si>
  <si>
    <t>Source: National Statistics Office. Department of Census and Statistics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03/2019</t>
  </si>
  <si>
    <t>Source: National Statistics Office. Department of Census and Statistics Latest actual data: 2017 Primary domestic currency: Sri Lanka rupee Data last updated: 03/2019</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</si>
  <si>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03/2019</t>
  </si>
  <si>
    <t>Source: Central Bank Latest actual data: 2017 BOP Manual used: Balance of Payments and International Investment Position Manual, sixth edition (BPM6) Primary domestic currency: Sri Lanka rupee Data last updated: 03/2019</t>
  </si>
  <si>
    <t>KNA</t>
  </si>
  <si>
    <t>St. Kitts and Nevis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</si>
  <si>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</si>
  <si>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03/2019</t>
  </si>
  <si>
    <t>Source: Central Bank Latest actual data: 2017.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03/2019</t>
  </si>
  <si>
    <t>Source: United Nations Latest actual data: 2015 Primary domestic currency: Eastern Caribbean dollar Data last updated: 03/2019</t>
  </si>
  <si>
    <t>Source: Ministry of Finance or Treasury Latest actual data: 2017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03/2019</t>
  </si>
  <si>
    <t>Source: Central Bank Latest actual data: 2017.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03/2019</t>
  </si>
  <si>
    <t>LCA</t>
  </si>
  <si>
    <t>St. Lucia</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</si>
  <si>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</si>
  <si>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Harmonized prices: No Frequency of source data: Monthly Base year: 2008. Base month is January 2008.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</si>
  <si>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03/2019</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</si>
  <si>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</si>
  <si>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03/2019</t>
  </si>
  <si>
    <t>VCT</t>
  </si>
  <si>
    <t>St. Vincent and the Grenadines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</si>
  <si>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02/2019</t>
  </si>
  <si>
    <t>Source: National Statistics Office Latest actual data: 2017 Harmonized prices: No Frequency of source data: Monthly Base year: 2010. January 2010  = 100. Primary domestic currency: Eastern Caribbean dollar Data last updated: 02/2019</t>
  </si>
  <si>
    <t>Source: Central Bank Latest actual data: 2017.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02/2019</t>
  </si>
  <si>
    <t>Source: Ministry of Finance or Treasury Latest actual data: 2017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</si>
  <si>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02/2019</t>
  </si>
  <si>
    <t>SDN</t>
  </si>
  <si>
    <t>Sudan</t>
  </si>
  <si>
    <t>Source: National Statistics Office. Central Bureau of Statistics. Latest actual data: 2014.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03/2019</t>
  </si>
  <si>
    <t>Source: National Statistics Office. Central Bureau of Statistics. Latest actual data: 2018 Harmonized prices: No Frequency of source data: Monthly Base year: 2007. 2007=100 Primary domestic currency: Sudanese pound Data last updated: 03/2019</t>
  </si>
  <si>
    <t>Source: Central Bank Latest actual data: 2018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03/2019</t>
  </si>
  <si>
    <t>Source: Ministry of Labor and Civil Service and Human Resource Development and staff estimates., World Bank estimates. Latest actual data: 2011 Employment type: Not applicable Primary domestic currency: Sudanese pound Data last updated: 03/2019</t>
  </si>
  <si>
    <t>Source: United Nations Population Division of Department of Economic and Social Affairs, World Bank, and Central Bureau of Statistics, Sudan . Latest actual data: 2011 Primary domestic currency: Sudanese pound Data last updated: 03/2019</t>
  </si>
  <si>
    <t>Source: Ministry of Finance or Treasury Latest actual data: 2018. Estimation (preliminary data) Start/end months of reporting year: January/December GFS Manual used: Government Finance Statistics Manual (GFSM) 2001 Basis of recording: Mixed. Revenue - cash, Expenditure - adjusted cash (arrears of more than 90 days need to be recorded on accrual basis) Valuation of public debt: Nominal value Primary domestic currency: Sudanese pound Data last updated: 03/2019</t>
  </si>
  <si>
    <t>Source: Central Bank. of Sudan Latest actual data: 2018 BOP Manual used: Balance of Payments and International Investment Position Manual, sixth edition (BPM6) Primary domestic currency: Sudanese pound Data last updated: 03/2019</t>
  </si>
  <si>
    <t>SUR</t>
  </si>
  <si>
    <t>Suriname</t>
  </si>
  <si>
    <t>Source: National Statistics Office. IMF Staff reports, National Statistical Office, and IMF staff estimates. Latest actual data: 2017 National accounts manual used: System of National Accounts (SNA) 1993 GDP valuation: Market prices Start/end months of reporting year: January/December Base year: 2007 Chain-weighted: No Primary domestic currency: Surinamese dollar Data last updated: 03/2019</t>
  </si>
  <si>
    <t>Source: National Statistics Office Latest actual data: 2018 Harmonized prices: No Frequency of source data: Monthly Base year: 2016. April--June Primary domestic currency: Surinamese dollar Data last updated: 03/2019</t>
  </si>
  <si>
    <t>Source: Central Bank Latest actual data: 2017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03/2019</t>
  </si>
  <si>
    <t>Source: National Statistics Office. Data published by the Central Bank of Suriname (Table 23), compiled by the National Statistics Office. Latest actual data: 2016 Employment type: National definition Primary domestic currency: Surinamese dollar Data last updated: 03/2019</t>
  </si>
  <si>
    <t>Source: National Statistics Office. Data published by the Central Bank of Suriname (Table 23). Latest actual data: 2016. Estimated mid-year population Notes: As published by the Central Bank of Suriname Primary domestic currency: Surinamese dollar Data last updated: 03/2019</t>
  </si>
  <si>
    <t>Source: Ministry of Finance or Treasury Latest actual data: 2017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03/2019</t>
  </si>
  <si>
    <t>Source: Central Bank Latest actual data: 2017 BOP Manual used: Balance of Payments Manual, fifth edition (BPM5) Primary domestic currency: Surinamese dollar Data last updated: 03/2019</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</si>
  <si>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</si>
  <si>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</si>
  <si>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2018 National accounts manual used: ESA2010 GDP valuation: Market prices Start/end months of reporting year: January/December Base year: 2017 Chain-weighted: Yes, from 1993 Primary domestic currency: Swedish krona Data last updated: 03/2019</t>
  </si>
  <si>
    <t>Source: National Statistics Office. Consumer Price Index (Shadow Index) Latest actual data: 2018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03/2019</t>
  </si>
  <si>
    <t>Source: Central Bank Latest actual data: 2017 Base year: 2017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03/2019</t>
  </si>
  <si>
    <t>Source: National Statistics Office. National Statistics Office Latest actual data: 2017 Employment type: National definition Primary domestic currency: Swedish krona Data last updated: 03/2019</t>
  </si>
  <si>
    <t>Source: National Statistics Office. National Statistics Office Latest actual data: 2017 Primary domestic currency: Swedish krona Data last updated: 03/2019</t>
  </si>
  <si>
    <t>Source: Ministry of Finance or Treasury Latest actual data: 2017 Notes: Gross debt follows the Maastricht definition of gross debt, and excludes other accounts payable Fiscal assumptions: Fiscal projections take into account the authorities? projections based on the 2018 December Budget. The impact of cyclical developments on the fiscal accounts is calculated using the 2014 Organization for Economic Cooperation's elasticity (Price, Dang and Guillemette (2014)) in order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03/2019</t>
  </si>
  <si>
    <t>Source: National Statistics Office Latest actual data: 2018 BOP Manual used: Balance of Payments and International Investment Position Manual, sixth edition (BPM6) Primary domestic currency: Swedish krona Data last updated: 03/2019</t>
  </si>
  <si>
    <t>CHE</t>
  </si>
  <si>
    <t>Switzerland</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</si>
  <si>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03/2019</t>
  </si>
  <si>
    <t>Source: National Statistics Office Latest actual data: 2017 Harmonized prices: No Frequency of source data: Monthly Base year: 2010. December 2010 Primary domestic currency: Swiss franc Data last updated: 03/2019</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</si>
  <si>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03/2019</t>
  </si>
  <si>
    <t>Source: IMF Staff Estimates Latest actual data: 2017 Employment type: National definition Primary domestic currency: Swiss franc Data last updated: 03/2019</t>
  </si>
  <si>
    <t>Source: National Statistics Office Latest actual data: 2017 Primary domestic currency: Swiss franc Data last updated: 03/2019</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</si>
  <si>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03/2019</t>
  </si>
  <si>
    <t>Source: Central Bank Latest actual data: 2017 BOP Manual used: Balance of Payments and International Investment Position Manual, sixth edition (BPM6) Primary domestic currency: Swiss franc Data last updated: 03/2019</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</si>
  <si>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</si>
  <si>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</si>
  <si>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</si>
  <si>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</si>
  <si>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</si>
  <si>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</si>
  <si>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</si>
  <si>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</si>
  <si>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</si>
  <si>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</si>
  <si>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</si>
  <si>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2018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03/2019</t>
  </si>
  <si>
    <t>Source: National Statistics Office. Data retrieved from CEIC Latest actual data: 2018 Harmonized prices: No Frequency of source data: Monthly Base year: 2016 Primary domestic currency: New Taiwan dollar Data last updated: 03/2019</t>
  </si>
  <si>
    <t>Source: CEIC Latest actual data: 2018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03/2019</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</si>
  <si>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03/2019</t>
  </si>
  <si>
    <t>Source: CEIC Latest actual data: 2017 Primary domestic currency: New Taiwan dollar Data last updated: 03/2019</t>
  </si>
  <si>
    <t>Source: Ministry of Finance or Treasury. Data retrieved from CEIC Latest actual data: 2018 Notes: We do not have data on policy lending. Fiscal assumptions: Projections for 2019-24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03/2019</t>
  </si>
  <si>
    <t>Source: Central Bank. Data retrieved from CEIC Latest actual data: 2018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03/2019</t>
  </si>
  <si>
    <t>TJK</t>
  </si>
  <si>
    <t>Tajikistan</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</si>
  <si>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02/2019</t>
  </si>
  <si>
    <t>Source: National Statistics Office Latest actual data: 2017 Harmonized prices: No Frequency of source data: Monthly Base year: 1997. Core prices base year = 2005 Primary domestic currency: Tajik somoni Data last updated: 02/2019</t>
  </si>
  <si>
    <t>Source: Central Bank Latest actual data: 2016 Base year: 2005 Chain-weighted: No Valuation of exports: Free on board (FOB) Valuation of imports: Cost, insurance, freight (CIF) Primary domestic currency: Tajik somoni Data last updated: 02/2019</t>
  </si>
  <si>
    <t>Source: National Statistics Office Employment type: National definition Primary domestic currency: Tajik somoni Data last updated: 02/2019</t>
  </si>
  <si>
    <t>Source: International Financial Institution Latest actual data: 2014 Primary domestic currency: Tajik somoni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</si>
  <si>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02/2019</t>
  </si>
  <si>
    <t>Source: Central Bank Latest actual data: 2016 BOP Manual used: Balance of Payments and International Investment Position Manual, sixth edition (BPM6) Primary domestic currency: Tajik somoni Data last updated: 02/2019</t>
  </si>
  <si>
    <t>TZA</t>
  </si>
  <si>
    <t>Tanzania</t>
  </si>
  <si>
    <t>Source: National Statistics Office Latest actual data: 2017 National accounts manual used: System of National Accounts (SNA) 2008 GDP valuation: Market prices Start/end months of reporting year: January/December Base year: 2015 Chain-weighted: No Primary domestic currency: Tanzanian shilling Data last updated: 02/2019</t>
  </si>
  <si>
    <t>Source: National Statistics Office Latest actual data: 2017. Most recent data from CY17;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Tanzanian shilling Data last updated: 02/2019</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</si>
  <si>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02/2019</t>
  </si>
  <si>
    <t>Source: National Statistics Office Latest actual data: 2012 Primary domestic currency: Tanzanian shilling Data last updated: 02/2019</t>
  </si>
  <si>
    <t>Source: Ministry of Finance or Treasury Latest actual data: 2016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02/2019</t>
  </si>
  <si>
    <t>Source: Central Bank Latest actual data: 2016 BOP Manual used: Balance of Payments Manual, fifth edition (BPM5). Our SPR economist?s understanding is that the authorities have been moving onto the BPM6, but this move has not happened. Similarly, they will check with the authorities Primary domestic currency: Tanzanian shilling Data last updated: 02/2019</t>
  </si>
  <si>
    <t>THA</t>
  </si>
  <si>
    <t>Thailand</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</si>
  <si>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03/2019</t>
  </si>
  <si>
    <t>Source: Ministry of Commerce Latest actual data: 2018 Harmonized prices: No Frequency of source data: Monthly Base year: 2015. Annual data were derived from monthly data received from the authorities Primary domestic currency: Thai baht Data last updated: 03/2019</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</si>
  <si>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03/2019</t>
  </si>
  <si>
    <t>Source: National Statistics Office. Labour Force Survey, downloaded from CEIC Latest actual data: 2017 Employment type: National definition Primary domestic currency: Thai baht Data last updated: 03/2019</t>
  </si>
  <si>
    <t>Source: National Statistics Office. Labour Force Survey, downloaded from CEIC Latest actual data: 2017 Primary domestic currency: Thai baht Data last updated: 03/2019</t>
  </si>
  <si>
    <t>Source: Ministry of Finance or Treasury. Downloaded from MoF website Latest actual data: 2017/18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03/2019</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</si>
  <si>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03/2019</t>
  </si>
  <si>
    <t>TLS</t>
  </si>
  <si>
    <t>Timor-Leste</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</si>
  <si>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03/2019</t>
  </si>
  <si>
    <t>Source: National Statistics Office Latest actual data: 2018 Harmonized prices: No Frequency of source data: Monthly Base year: 2018. The CPI base year is September 2018 Primary domestic currency: U.S. dollar Data last updated: 03/2019</t>
  </si>
  <si>
    <t>Source: National Statistics Office Latest actual data: 2015. Population and Housing Census 2015 Preliminary Results Primary domestic currency: U.S. dollar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</si>
  <si>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03/2019</t>
  </si>
  <si>
    <t>Source: Central Bank Latest actual data: 2017 BOP Manual used: Balance of Payments and International Investment Position Manual, sixth edition (BPM6) Primary domestic currency: U.S. dollar Data last updated: 03/2019</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</si>
  <si>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</si>
  <si>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</si>
  <si>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01/2019</t>
  </si>
  <si>
    <t>Source: National Statistics Office Latest actual data: 2018 Harmonized prices: Yes Frequency of source data: Monthly Base year: 2008 Primary domestic currency: CFA franc Data last updated: 01/2019</t>
  </si>
  <si>
    <t>Source: Central Bank Latest actual data: 2017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</si>
  <si>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01/2019</t>
  </si>
  <si>
    <t>Source: Central Bank Latest actual data: 2017 BOP Manual used: Balance of Payments and International Investment Position Manual, sixth edition (BPM6) Primary domestic currency: CFA franc Data last updated: 01/2019</t>
  </si>
  <si>
    <t>TON</t>
  </si>
  <si>
    <t>Tonga</t>
  </si>
  <si>
    <t>Source: Central Bank. National Reserve Bank of Tonga Latest actual data: 2017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01/2019</t>
  </si>
  <si>
    <t>Source: Central Bank. National Reserve Bank of Tonga Latest actual data: 2017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01/2019</t>
  </si>
  <si>
    <t>Source: Central Bank. plus Statistics Department of Tonga Latest actual data: 2017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01/2019</t>
  </si>
  <si>
    <t>Source: Central Bank. National Reserve Bank of Tonga Latest actual data: 2017 Primary domestic currency: Tongan pa?anga Data last updated: 01/2019</t>
  </si>
  <si>
    <t>Source: Ministry of Finance or Treasury Latest actual data: 2017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01/2019</t>
  </si>
  <si>
    <t>Source: Central Bank. National Reserve Bank of Tonga and Statistic Department of Tonga Latest actual data: 2018 BOP Manual used: Balance of Payments and International Investment Position Manual, sixth edition (BPM6) Primary domestic currency: Tongan pa?anga Data last updated: 01/2019</t>
  </si>
  <si>
    <t>TTO</t>
  </si>
  <si>
    <t>Trinidad and Tobago</t>
  </si>
  <si>
    <t>Source: National Statistics Office Latest actual data: 2017 Notes: Trinidad and Tobago?s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03/2019</t>
  </si>
  <si>
    <t>Source: National Statistics Office Latest actual data: 2018 Harmonized prices: No Frequency of source data: Monthly Base year: 2012 Primary domestic currency: Trinidad and Tobago dollar Data last updated: 03/2019</t>
  </si>
  <si>
    <t>Source: Central Bank Latest actual data: 2017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03/2019</t>
  </si>
  <si>
    <t>Source: National Statistics Office Latest actual data: 2017 Employment type: Harmonized ILO definition Primary domestic currency: Trinidad and Tobago dollar Data last updated: 03/2019</t>
  </si>
  <si>
    <t>Source: International Financial Institution Latest actual data: 2017 Primary domestic currency: Trinidad and Tobago dollar Data last updated: 03/2019</t>
  </si>
  <si>
    <t>Source: Ministry of Finance or Treasury Latest actual data: 2017/18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03/2019</t>
  </si>
  <si>
    <t>Source: Central Bank Latest actual data: 2017 BOP Manual used: Balance of Payments and International Investment Position Manual, sixth edition (BPM6) Primary domestic currency: Trinidad and Tobago dollar Data last updated: 03/2019</t>
  </si>
  <si>
    <t>TUN</t>
  </si>
  <si>
    <t>Tunisia</t>
  </si>
  <si>
    <t>Source: National Statistics Office Latest actual data: 2017 National accounts manual used: System of National Accounts (SNA) 1993 GDP valuation: Market prices Start/end months of reporting year: January/December Base year: 2010. Yes, from 2010 Chain-weighted: Yes, from 2009 Primary domestic currency: Tunisian dinar Data last updated: 03/2019</t>
  </si>
  <si>
    <t>Source: National Statistics Office Latest actual data: 2016 Harmonized prices: No Frequency of source data: Monthly Base year: 2010 Primary domestic currency: Tunisian dinar Data last updated: 03/2019</t>
  </si>
  <si>
    <t>Source: Central Bank Latest actual data: 2016 Base year: 2010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03/2019</t>
  </si>
  <si>
    <t>Source: National Statistics Office Latest actual data: 2016 Employment type: Harmonized ILO definition Primary domestic currency: Tunisian dinar Data last updated: 03/2019</t>
  </si>
  <si>
    <t>Source: National Statistics Office Latest actual data: 2017 Primary domestic currency: Tunisian dinar Data last updated: 03/2019</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</si>
  <si>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03/2019</t>
  </si>
  <si>
    <t>Source: Central Bank Latest actual data: 2018 BOP Manual used: Balance of Payments Manual, fifth edition (BPM5) Primary domestic currency: Tunisian dinar Data last updated: 03/2019</t>
  </si>
  <si>
    <t>TUR</t>
  </si>
  <si>
    <t>Turkey</t>
  </si>
  <si>
    <t>Source: Haver Analytics. Data from Turkish Statistical Institute (TurkStat) Latest actual data: 2018. For quarterly data, latest actual is 2018Q4. National accounts manual used: European System of Accounts (ESA) 2010 GDP valuation: Market prices Start/end months of reporting year: January/December Base year: 2009 Chain-weighted: Yes, from 2009 Primary domestic currency: Turkish lira Data last updated: 03/2019</t>
  </si>
  <si>
    <t>Source: Haver Analytics. Data from Turkish Statistical Institute (TurkStat) Latest actual data: 2018. For quarterly data, latest actual is 2018Q4. Harmonized prices: No Frequency of source data: Monthly Base year: 2003 Primary domestic currency: Turkish lira Data last updated: 03/2019</t>
  </si>
  <si>
    <t>Source: Central Bank. Formally, the Central Bank of the Republic of Turkey Latest actual data: 2018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03/2019</t>
  </si>
  <si>
    <t>Source: Haver Analytics. Data from Turkish Statistical Institute (TurkStat) Latest actual data: 2018. For quarterly data, latest actual is 2018Q4 Employment type: National definition Primary domestic currency: Turkish lira Data last updated: 03/2019</t>
  </si>
  <si>
    <t>Source: Haver Analytics. Formally, the Turkish Statistical Institute (TurkStat) Latest actual data: 2018 Primary domestic currency: Turkish lira Data last updated: 03/2019</t>
  </si>
  <si>
    <t>Source: Ministry of Finance or Treasury Latest actual data: 2017. 2018 for Central Government and 2017 for the rest of General Government Notes: Gross debt follows the Maastricht definition of gross debt, and excludes other accounts payable. Fiscal assumptions: The fiscal projections assume a more negative primary and overall balance than envisaged in the authorities? New Economic Program (NEP) 2019-21, based partly on staff?s lower growth forecast and partly on definitional differences: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03/2019</t>
  </si>
  <si>
    <t>Source: Central Bank. Data from Central Bank of the Republic of Turkey Latest actual data: 2018 BOP Manual used: Balance of Payments and International Investment Position Manual, sixth edition (BPM6) Primary domestic currency: Turkish lira Data last updated: 03/2019</t>
  </si>
  <si>
    <t>TKM</t>
  </si>
  <si>
    <t>Turkmenistan</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</si>
  <si>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02/2019</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</si>
  <si>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02/2019</t>
  </si>
  <si>
    <t>Source: National Statistics Office Latest actual data: 2017 Base year: 1997 Chain-weighted: No Oil coverage: Primary or unrefined products Valuation of exports: Free on board (FOB) Valuation of imports: Cost, insurance, freight (CIF) Primary domestic currency: New Turkmen manat Data last updated: 02/2019</t>
  </si>
  <si>
    <t>Source: Turkmenistan authorities. Latest actual data: 2004 Notes: Data prior to 2009 cannot be confirmed by national sources at this time. Primary domestic currency: New Turkmen manat Data last updated: 02/2019</t>
  </si>
  <si>
    <t>Source: Ministry of Finance or Treasury Latest actual data: 2017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02/2019</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</si>
  <si>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02/2019</t>
  </si>
  <si>
    <t>TUV</t>
  </si>
  <si>
    <t>Tuvalu</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</si>
  <si>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01/2019</t>
  </si>
  <si>
    <t>Source: Central Statistical Directorate Latest actual data: 2017 Harmonized prices: No Frequency of source data: Quarterly Base year: 2000 Primary domestic currency: Australian dollar Data last updated: 01/2019</t>
  </si>
  <si>
    <t>Source: Central Statistical Directorate Latest actual data: 2012 Primary domestic currency: Australian dollar Data last updated: 01/2019</t>
  </si>
  <si>
    <t>Source: Ministry of Finance or Treasury Latest actual data: 2017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01/2019</t>
  </si>
  <si>
    <t>Source: IMF Staff Estimates. STA Latest actual data: 2012 BOP Manual used: Balance of Payments and International Investment Position Manual, sixth edition (BPM6) Primary domestic currency: Australian dollar Data last updated: 01/2019</t>
  </si>
  <si>
    <t>UGA</t>
  </si>
  <si>
    <t>Uganda</t>
  </si>
  <si>
    <t>Source: National Statistics Office Latest actual data: 2017.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03/2019</t>
  </si>
  <si>
    <t>Source: Central Bank Latest actual data: 2017/18 Harmonized prices: No Frequency of source data: Monthly Base year: 2009/10. The authorities use a FY base; the average of CPI from July 2009 to June 2010 is 100. Primary domestic currency: Uganda shilling Data last updated: 03/2019</t>
  </si>
  <si>
    <t>Source: Central Bank Latest actual data: 2017.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03/2019</t>
  </si>
  <si>
    <t>Source: National Statistics Office Latest actual data: 2016 Primary domestic currency: Uganda shilling Data last updated: 03/2019</t>
  </si>
  <si>
    <t>Source: Ministry of Finance or Treasury Latest actual data: 2017.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03/2019</t>
  </si>
  <si>
    <t>Source: Central Bank Latest actual data: 2017 BOP Manual used: Balance of Payments and International Investment Position Manual, sixth edition (BPM6) Primary domestic currency: Uganda shilling Data last updated: 03/2019</t>
  </si>
  <si>
    <t>UKR</t>
  </si>
  <si>
    <t>Ukraine</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</si>
  <si>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03/2019</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</si>
  <si>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03/2019</t>
  </si>
  <si>
    <t>Source: IMF Staff Estimates. Calculated based on data from the National Bank of Ukraine and the State Statistics Committee. Starting in 2014Q2, data excludes Crimea and Sevastopol. Latest actual data: 2017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03/2019</t>
  </si>
  <si>
    <t>Source: Haver Analytics. Formally, the State Statistics Committee of Ukraine Latest actual data: 2017.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03/2019</t>
  </si>
  <si>
    <t>Source: Haver Analytics. Formally, the State Statistics Committee of Ukraine Latest actual data: 2017. Starting in 2014, data excludes Crimea and Sevastopol.  2013 data excludes Crimea and Sevastopol for comparison purposes with 2014 data. Primary domestic currency: Ukrainian hryvnia Data last updated: 03/2019</t>
  </si>
  <si>
    <t>Source: Ministry of Finance or Treasury Latest actual data: 2017.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State Government; Local Government; Social Security Funds Valuation of public debt: Nominal value Instruments included in gross and net debt: Currency and Deposits; Securities Other than Shares; Loans Primary domestic currency: Ukrainian hryvnia Data last updated: 03/2019</t>
  </si>
  <si>
    <t>Source: Central Bank. Formally, the National Bank of Ukraine. Starting in 2014Q2, data excludes Crimea and Sevastopol. Latest actual data: 2017 BOP Manual used: Balance of Payments and International Investment Position Manual, sixth edition (BPM6). Data is based on BPM6 data. Primary domestic currency: Ukrainian hryvnia Data last updated: 03/2019</t>
  </si>
  <si>
    <t>ARE</t>
  </si>
  <si>
    <t>United Arab Emirates</t>
  </si>
  <si>
    <t>Source: National Statistics Office Latest actual data: 2017 National accounts manual used: System of National Accounts (SNA) 2008 GDP valuation: Factor costs Start/end months of reporting year: January/December Base year: 2010 Chain-weighted: No Primary domestic currency: U.A.E. dirham Data last updated: 02/2019</t>
  </si>
  <si>
    <t>Source: National Statistics Office Latest actual data: 2018 Harmonized prices: No Frequency of source data: Monthly Base year: 1990 Primary domestic currency: U.A.E. dirham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</si>
  <si>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02/2019</t>
  </si>
  <si>
    <t>Source: National Statistics Office Latest actual data: 2005 Primary domestic currency: U.A.E. dirham Data last updated: 02/2019</t>
  </si>
  <si>
    <t>Source: Ministry of Finance or Treasury Latest actual data: 2017 Start/end months of reporting year: January/December GFS Manual used: Government Finance Statistics Manual (GFSM) 2001. Accrual accounting Basis of recording: Cash General government includes: Central Government; State Government; Social Security Funds; Other. Other refers to Budgetary Central Government Valuation of public debt: Nominal value Instruments included in gross and net debt: Securities Other than Shares; Loans Primary domestic currency: U.A.E. dirham Data last updated: 02/2019</t>
  </si>
  <si>
    <t>Source: Central Bank Latest actual data: 2017 BOP Manual used: Balance of Payments Manual, fifth edition (BPM5) Primary domestic currency: U.A.E. dirham Data last updated: 02/2019</t>
  </si>
  <si>
    <t>GBR</t>
  </si>
  <si>
    <t>United Kingdom</t>
  </si>
  <si>
    <t>Source: National Statistics Office Latest actual data: 2018 National accounts manual used: European System of Accounts (ESA) 2010 GDP valuation: Market prices Start/end months of reporting year: January/December Base year: 2016 Chain-weighted: Yes, from before 1980 Primary domestic currency: British pound Data last updated: 03/2019</t>
  </si>
  <si>
    <t>Source: National Statistics Office. For data prior to 1988, the source is the WEO - World Economic Outlook. Latest actual data: 2018. Our PCPIE (end-period CPI data) is for December each year Notes: Data prior to 1988 cannot be confirmed by national sources at this time. Harmonized prices: Yes Frequency of source data: Monthly Base year: 2015 Primary domestic currency: British pound Data last updated: 03/2019</t>
  </si>
  <si>
    <t>Source: National Statistics Office Latest actual data: 2018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03/2019</t>
  </si>
  <si>
    <t>Source: National Statistics Office Latest actual data: 2018 Employment type: Harmonized ILO definition Primary domestic currency: British pound Data last updated: 03/2019</t>
  </si>
  <si>
    <t>Source: National Statistics Office Latest actual data: 2017 Primary domestic currency: British pound Data last updated: 03/2019</t>
  </si>
  <si>
    <t>Source: National Statistics Office Latest actual data: 2018 Fiscal assumptions: Fiscal projections are based on the U.K.?s Spring 2019,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03/2019</t>
  </si>
  <si>
    <t>Source: National Statistics Office Latest actual data: 2018 BOP Manual used: Balance of Payments and International Investment Position Manual, sixth edition (BPM6) Primary domestic currency: British pound Data last updated: 03/2019</t>
  </si>
  <si>
    <t>USA</t>
  </si>
  <si>
    <t>United States</t>
  </si>
  <si>
    <t>Source: National Statistics Office Latest actual data: 2018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03/2019</t>
  </si>
  <si>
    <t>Source: National Statistics Office Latest actual data: 2018 Harmonized prices: No Frequency of source data: Monthly Base year: Base is 1982-1984=100 Primary domestic currency: U.S. dollar Data last updated: 03/2019</t>
  </si>
  <si>
    <t>Source: National Statistics Office Latest actual data: 2018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03/2019</t>
  </si>
  <si>
    <t>Source: National Statistics Office Latest actual data: 2018 Employment type: National definition Primary domestic currency: U.S. dollar Data last updated: 03/2019</t>
  </si>
  <si>
    <t>Source: BEA and IMF's Government Finance Statistics Yearbook (revenue, expenditure, and net lending); Flow of Funds (debt) Latest actual data: 2017.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2019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03/2019</t>
  </si>
  <si>
    <t>Source: National Statistics Office Latest actual data: 2017 BOP Manual used: Balance of Payments and International Investment Position Manual, sixth edition (BPM6) Primary domestic currency: U.S. dollar Data last updated: 03/2019</t>
  </si>
  <si>
    <t>URY</t>
  </si>
  <si>
    <t>Uruguay</t>
  </si>
  <si>
    <t>Source: Central Bank Latest actual data: 2017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03/2019</t>
  </si>
  <si>
    <t>Source: National Statistics Office Latest actual data: 2018 Harmonized prices: No Frequency of source data: Monthly Base year: 2010. Index Dec-2010=100. Primary domestic currency: Uruguayan peso Data last updated: 03/2019</t>
  </si>
  <si>
    <t>Source: Central Bank Latest actual data: 2017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03/2019</t>
  </si>
  <si>
    <t>Source: National Statistics Office Latest actual data: 2017 Employment type: National definition Primary domestic currency: Uruguayan peso Data last updated: 03/2019</t>
  </si>
  <si>
    <t>Source: National Statistics Office. And World Bank World Development Indicators. Latest actual data: 2015 Primary domestic currency: Uruguayan peso Data last updated: 03/2019</t>
  </si>
  <si>
    <t>Source: Ministry of Finance or Treasury Latest actual data: 2018 Notes: Starting from October 2018, the public pension system has been receiving transfers in the context of a new law that compensates persons affected by the creation of the mixed pension system (amounting to 1.3 percent of GDP in 2018). These funds are recorded as revenue, consistent with IMF methodology. Therefore, data and projections for 2018 ? 2022 are affected by these transfers.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Monetary Public Corporations, incl. central bank; Nonfinancial Public Corporation. Data are for the consolidated public sector (as presented in the authorities? budget documentation), which includes Banco Central del Uruguay, the nonfinancial public sector, local governments, and Banco de Seguros del Estado. In particular, Uruguay is one of the few countries for which public debt includes the debt of the central bank, which increases recorded public sector gross debt. Valuation of public debt: Face value Instruments included in gross and net debt: Currency and Deposits; Loans; Financial Derivatives; Other Accounts Receivable/Payable; Other Primary domestic currency: Uruguayan peso Data last updated: 03/2019</t>
  </si>
  <si>
    <t>Source: Central Bank Latest actual data: 2017 BOP Manual used: Balance of Payments and International Investment Position Manual, sixth edition (BPM6). ?Data prior to 2012 are unavailable in accordance with the authorities current methodology.? Primary domestic currency: Uruguayan peso Data last updated: 03/2019</t>
  </si>
  <si>
    <t>UZB</t>
  </si>
  <si>
    <t>Uzbekistan</t>
  </si>
  <si>
    <t>Source: National Statistics Office Latest actual data: 2017. Latest data is for 2018 Q3 National accounts manual used: System of National Accounts (SNA) 1993 GDP valuation: Market prices Start/end months of reporting year: January/December Base year: 2015 Chain-weighted: No Primary domestic currency: Uzbek sum Data last updated: 02/2019</t>
  </si>
  <si>
    <t>Source: National Statistics Office. And IMF staff Latest actual data: 2018. Latest actual data for December 2018 Harmonized prices: No Frequency of source data: Monthly Base year: 1995 Primary domestic currency: Uzbek sum Data last updated: 02/2019</t>
  </si>
  <si>
    <t>Source: Ministry of Economy and/or Planning Latest actual data: 2017. Latest available data is for November 2018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02/2019</t>
  </si>
  <si>
    <t>Source: National Statistics Office Latest actual data: 2017. Latest data is for 2018 Q3 Primary domestic currency: Uzbek sum Data last updated: 02/2019</t>
  </si>
  <si>
    <t>Source: Ministry of Finance or Treasury Latest actual data: 2018 Fiscal assumptions: Next year projection is based on the authorities? announced budget and medium-term projections are based on staff?s assessment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sum Data last updated: 02/2019</t>
  </si>
  <si>
    <t>Source: Ministry of Economy and/or Planning Latest actual data: 2017. Latest data is for 2018 Q3 BOP Manual used: Balance of Payments and International Investment Position Manual, sixth edition (BPM6) Primary domestic currency: Uzbek sum Data last updated: 02/2019</t>
  </si>
  <si>
    <t>VUT</t>
  </si>
  <si>
    <t>Vanuatu</t>
  </si>
  <si>
    <t>Source: National Statistics Office Latest actual data: 2017 National accounts manual used: System of National Accounts (SNA) 1993 GDP valuation: Market prices Start/end months of reporting year: January/December Base year: 2006 Chain-weighted: No Primary domestic currency: Vanuatu vatu Data last updated: 03/2019</t>
  </si>
  <si>
    <t>Source: National Statistics Office Latest actual data: 2017 Harmonized prices: No Frequency of source data: Quarterly Base year: 2000. Base year is 2000Q1 Primary domestic currency: Vanuatu vatu Data last updated: 03/2019</t>
  </si>
  <si>
    <t>Source: National Statistics Office Latest actual data: 2017 Primary domestic currency: Vanuatu vatu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</si>
  <si>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03/2019</t>
  </si>
  <si>
    <t>Source: Central Bank Latest actual data: 2017 BOP Manual used: Balance of Payments and International Investment Position Manual, sixth edition (BPM6) Primary domestic currency: Vanuatu vatu Data last updated: 03/2019</t>
  </si>
  <si>
    <t>VEN</t>
  </si>
  <si>
    <t>Venezuela</t>
  </si>
  <si>
    <t>Source: Central Bank Latest actual data: 2017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03/2019</t>
  </si>
  <si>
    <t>Source: Central Bank Latest actual data: 2017 Harmonized prices: No Frequency of source data: Monthly Base year: 2007. 2007M12 Primary domestic currency: Venezuelan bolívar soberano Data last updated: 03/2019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</si>
  <si>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03/2019</t>
  </si>
  <si>
    <t>Source: National Statistics Office Latest actual data: 2011 Employment type: National definition Primary domestic currency: Venezuelan bolívar soberano Data last updated: 03/2019</t>
  </si>
  <si>
    <t>Source: Ministry of Economy and/or Planning Latest actual data: 2010 Primary domestic currency: Venezuelan bolívar soberano Data last updated: 03/2019</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</si>
  <si>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soberano Data last updated: 03/2019</t>
  </si>
  <si>
    <t>Source: Central Bank. http://www.bcv.org.ve/c2/indicadores.asp Latest actual data: 2017 BOP Manual used: Balance of Payments Manual, fifth edition (BPM5). Venezuela compiles and disseminates BOP/IIP in BPM5. These historical data, for publication purposes in the IFS, are converted to BPM6 by STA. WEO data are published in BPM5. Primary domestic currency: Venezuelan bolívar soberano Data last updated: 03/2019</t>
  </si>
  <si>
    <t>VNM</t>
  </si>
  <si>
    <t>Vietnam</t>
  </si>
  <si>
    <t>Source: National Statistics Office Latest actual data: 2018 National accounts manual used: System of National Accounts (SNA) 1993 GDP valuation: Market prices. Production-based measure Start/end months of reporting year: January/December Base year: 2010 Chain-weighted: No Primary domestic currency: Vietnamese dong Data last updated: 01/2019</t>
  </si>
  <si>
    <t>Source: National Statistics Office Latest actual data: 2018 Harmonized prices: No Frequency of source data: Monthly Base year: 2005 Primary domestic currency: Vietnamese dong Data last updated: 01/2019</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</si>
  <si>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01/2019</t>
  </si>
  <si>
    <t>Source: Other Latest actual data: 2017 Employment type: National definition Primary domestic currency: Vietnamese dong Data last updated: 01/2019</t>
  </si>
  <si>
    <t>Source: National Statistics Office Latest actual data: 2016 Primary domestic currency: Vietnamese dong Data last updated: 01/2019</t>
  </si>
  <si>
    <t>Source: Ministry of Finance or Treasury Latest actual data: 2016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01/2019</t>
  </si>
  <si>
    <t>Source: Central Bank Latest actual data: 2017 BOP Manual used: Balance of Payments Manual, fifth edition (BPM5) Primary domestic currency: Vietnamese dong Data last updated: 01/2019</t>
  </si>
  <si>
    <t>YEM</t>
  </si>
  <si>
    <t>Yemen</t>
  </si>
  <si>
    <t>Source: IMF Staff Estimates Latest actual data: 2017 National accounts manual used: System of National Accounts (SNA) 1993 GDP valuation: Factor costs Start/end months of reporting year: January/December Base year: 1990 Chain-weighted: No Primary domestic currency: Yemeni rial Data last updated: 01/2019</t>
  </si>
  <si>
    <t>Source: National Statistics Office. Central Bank of Yemen; also IMF staff Latest actual data: 2017 Harmonized prices: No Frequency of source data: Monthly Base year: 2000 Primary domestic currency: Yemeni rial Data last updated: 01/2019</t>
  </si>
  <si>
    <t>Base year: 2005 Primary domestic currency: Yemeni rial Data last updated: 01/2019</t>
  </si>
  <si>
    <t>Source: IMF Staff Estimates Latest actual data: 2017 Primary domestic currency: Yemeni rial Data last updated: 01/2019</t>
  </si>
  <si>
    <t>Source: Ministry of Finance or Treasury Latest actual data: 2017 Notes: Yemeni government to have extensive financial assets, and the only assets being included are currency and deposits.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01/2019</t>
  </si>
  <si>
    <t>Source: IMF Staff Estimates Latest actual data: 2017 BOP Manual used: Balance of Payments Manual, fifth edition (BPM5) Primary domestic currency: Yemeni rial Data last updated: 01/2019</t>
  </si>
  <si>
    <t>ZMB</t>
  </si>
  <si>
    <t>Zambia</t>
  </si>
  <si>
    <t>Source: National Statistics Office Latest actual data: 2017 National accounts manual used: System of National Accounts (SNA) 2008 GDP valuation: Market prices Start/end months of reporting year: January/December Base year: 2010 Chain-weighted: No Primary domestic currency: Zambian kwacha Data last updated: 03/2019</t>
  </si>
  <si>
    <t>Source: National Statistics Office Latest actual data: 2018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03/2019</t>
  </si>
  <si>
    <t>Source: Central Bank. Values from BOP, volumes and prices are staff estimates. Latest actual data: 2017. Values from BOP, volumes and prices are staff estimates. Base year: 2005 Methodology used to derive volumes: Other Chain-weighted: No Valuation of exports: Free on board (FOB) Valuation of imports: FOB. BoP data. Primary domestic currency: Zambian kwacha Data last updated: 03/2019</t>
  </si>
  <si>
    <t>Source: International Financial Institution Latest actual data: 2010 Primary domestic currency: Zambian kwacha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</si>
  <si>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 Securities Other than Shares; Loans Primary domestic currency: Zambian kwacha Data last updated: 03/2019</t>
  </si>
  <si>
    <t>Source: Central Bank Latest actual data: 2017 BOP Manual used: Balance of Payments and International Investment Position Manual, sixth edition (BPM6) Primary domestic currency: Zambian kwacha Data last updated: 03/2019</t>
  </si>
  <si>
    <t>ZWE</t>
  </si>
  <si>
    <t>Zimbabwe</t>
  </si>
  <si>
    <t>Source: National Statistics Office Latest actual data: 2015. Data before 2009 are unreliable Notes: The Zimbabwe dollar ceased circulating in early 2009. Data are based on staff estimates of price and exchange rate developments in U.S. dollars. GDP valuation: Market prices Start/end months of reporting year: January/December Base year: 2012 Chain-weighted: No Primary domestic currency: RTGS dollars Data last updated: 03/2019</t>
  </si>
  <si>
    <t>Source: National Statistics Office Latest actual data: 2018 Notes: The National Statistics Office started publishing U.S. dollar CPI in January 2009. The original Zimbabwe dollar series that has been converted to U.S. dollars ends in July 2008. Harmonized prices: No Frequency of source data: Monthly Base year: 2000 Primary domestic currency: RTGS dollars Data last updated: 03/2019</t>
  </si>
  <si>
    <t>Source: Other Latest actual data: 2017. structural break in 2010 due to a shift in the data source from exchange control data to customs data for trade statistics Excluded items in trade: In transit; Re-exports; Re-imports Primary domestic currency: RTGS dollars Data last updated: 03/2019</t>
  </si>
  <si>
    <t>Source: National Statistics Office Latest actual data: 2012 Notes: From 2001, data are unreliable. Primary domestic currency: RTGS dollars Data last updated: 03/2019</t>
  </si>
  <si>
    <t>Source: Ministry of Finance or Treasury Latest actual data: 2017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RTGS dollars Data last updated: 03/2019</t>
  </si>
  <si>
    <t>Source: Reserve Bank of Zimbabwe and Ministry of Finance. Latest actual data: 2017. Structural break in 2010 due to a shift in the data source from exchange control data to customs data for trade statistics BOP Manual used: Balance of Payments and International Investment Position Manual, sixth edition (BPM6) Primary domestic currency: RTGS dollars Data last updated: 03/2019</t>
  </si>
  <si>
    <t>International Monetary Fund, World Economic Outlook Database, April 2019</t>
  </si>
  <si>
    <t>Real oil price</t>
  </si>
  <si>
    <t>Inflation Index</t>
  </si>
  <si>
    <t>Real Price- Unadjusted</t>
  </si>
  <si>
    <t xml:space="preserve">Cyclical Crude Oil Price - (USD/bbl) </t>
  </si>
  <si>
    <t>Annual US Inflation</t>
  </si>
  <si>
    <t>Cyclical Price Adj for Inflation</t>
  </si>
  <si>
    <t xml:space="preserve">List of products exported by Saudi Arabia </t>
  </si>
  <si>
    <t>detailed products in the following category: 27 Mineral fuels, mineral oils and products of their distillation; bituminous substances; mineral ...</t>
  </si>
  <si>
    <t>Sources: ITC calculations based on UN COMTRADE statistics since January, 2018.</t>
  </si>
  <si>
    <t>               ITC calculations based on Central Department Of Statistics &amp; Information statistics since January, 2016 and until January, 2018.</t>
  </si>
  <si>
    <t>               ITC calculations based on UN COMTRADE statistics until January, 2016.</t>
  </si>
  <si>
    <t>The quantities shown in dark green are estimated by ITC. For further information, please refer to the ITC explanatory note.</t>
  </si>
  <si>
    <t>The quantities shown in light green are estimated by UNSD. For further information, please refer to the UNSD explanatory note.</t>
  </si>
  <si>
    <t>Code</t>
  </si>
  <si>
    <t>Product label</t>
  </si>
  <si>
    <t>Exported quantity, Tons</t>
  </si>
  <si>
    <t>'2710</t>
  </si>
  <si>
    <t>Petroleum oils and oils obtained from bituminous minerals (excluding crude); preparations containing &gt;= 70% by weight of petroleum oils or of oils obtained from bituminous minerals, these oils being the basic constituents of the preparations, n.e.s.; waste oils containing mainly petroleum or bituminous minerals</t>
  </si>
  <si>
    <t>'2702</t>
  </si>
  <si>
    <t>Lignite, whether or not agglomerated (excluding jet)</t>
  </si>
  <si>
    <t>'2712</t>
  </si>
  <si>
    <t>Petroleum jelly, paraffin wax, micro- crystalline petroleum wax, slack wax, ozokerite, lignite wax, peat wax, other mineral waxes, and similar products obtained by synthesis or by other processes, whether or not coloured</t>
  </si>
  <si>
    <t>'2701</t>
  </si>
  <si>
    <t>Coal; briquettes, ovoids and similar solid fuels manufactured from coal</t>
  </si>
  <si>
    <t>'2703</t>
  </si>
  <si>
    <t>Peat, incl. peat litter, whether or not agglomerated</t>
  </si>
  <si>
    <t>'2715</t>
  </si>
  <si>
    <t>Bituminous mastics, cut-backs and other bituminous mixtures based on natural asphalt, on natural bitumen, on petroleum bitumen, on mineral tar or on mineral tar pitch</t>
  </si>
  <si>
    <t>'2704</t>
  </si>
  <si>
    <t>Coke and semi-coke of coal, of lignite or of peat, whether or not agglomerated; retort carbon</t>
  </si>
  <si>
    <t>'2705</t>
  </si>
  <si>
    <t>Coal gas, water gas, producer gas, lean gas and similar gases (excluding petroleum gases and other gaseous hydrocarbons)</t>
  </si>
  <si>
    <t>'2706</t>
  </si>
  <si>
    <t>Tar distilled from coal, from lignite or from peat, and other mineral tars, whether or not dehydrated or partially distilled, incl. reconstituted tars</t>
  </si>
  <si>
    <t>'2707</t>
  </si>
  <si>
    <t>Oils and other products of the distillation of high temperature coal tar; similar products in which the weight of the aromatic constituents exceeds that of the non-aromatic constituents</t>
  </si>
  <si>
    <t>'2708</t>
  </si>
  <si>
    <t>Pitch and pitch coke, obtained from coal tar or from other mineral tars</t>
  </si>
  <si>
    <t>'2709</t>
  </si>
  <si>
    <t>Petroleum oils and oils obtained from bituminous minerals, crude</t>
  </si>
  <si>
    <t>'2716</t>
  </si>
  <si>
    <t>Electrical energy</t>
  </si>
  <si>
    <t>'2713</t>
  </si>
  <si>
    <t>Petroleum coke, petroleum bitumen and other residues of petroleum oil or of oil obtained from bituminous minerals, n.e.s.</t>
  </si>
  <si>
    <t>'2714</t>
  </si>
  <si>
    <t>Bitumen and asphalt, natural; bituminous or oil-shale and tar sands; asphaltites and asphaltic rocks</t>
  </si>
  <si>
    <t>'2711</t>
  </si>
  <si>
    <t>Petroleum gas and other gaseous hydrocarbons</t>
  </si>
  <si>
    <t>Unit : US Dollar thousand</t>
  </si>
  <si>
    <t>Exported value in 2001</t>
  </si>
  <si>
    <t>Exported value in 2002</t>
  </si>
  <si>
    <t>Exported value in 2003</t>
  </si>
  <si>
    <t>Exported value in 2004</t>
  </si>
  <si>
    <t>Exported value in 2005</t>
  </si>
  <si>
    <t>Exported value in 2006</t>
  </si>
  <si>
    <t>Exported value in 2007</t>
  </si>
  <si>
    <t>Exported value in 2008</t>
  </si>
  <si>
    <t>Exported value in 2009</t>
  </si>
  <si>
    <t>Exported value in 2010</t>
  </si>
  <si>
    <t>Exported value in 2011</t>
  </si>
  <si>
    <t>Exported value in 2012</t>
  </si>
  <si>
    <t>Exported value in 2013</t>
  </si>
  <si>
    <t>Exported value in 2014</t>
  </si>
  <si>
    <t>Exported value in 2015</t>
  </si>
  <si>
    <t>Exported value in 2016</t>
  </si>
  <si>
    <t>Exported value in 2017</t>
  </si>
  <si>
    <t>Exported value in 2018</t>
  </si>
  <si>
    <t>Crude</t>
  </si>
  <si>
    <t>Refinery products</t>
  </si>
  <si>
    <t>Total bbbls equiv</t>
  </si>
  <si>
    <t>inventory&gt;&gt;&gt;</t>
  </si>
  <si>
    <t>Sales</t>
  </si>
  <si>
    <t>Advances</t>
  </si>
  <si>
    <t>Govt Credit</t>
  </si>
  <si>
    <t>dep2018</t>
  </si>
  <si>
    <t>EBIT</t>
  </si>
  <si>
    <t>Other Inc</t>
  </si>
  <si>
    <t>iNTRASEG</t>
  </si>
  <si>
    <t>Gas NGL</t>
  </si>
  <si>
    <t>Downstr</t>
  </si>
  <si>
    <t>general</t>
  </si>
  <si>
    <t>wiprgrs</t>
  </si>
  <si>
    <t>Income Tax wef Jan 2018</t>
  </si>
  <si>
    <t>USD</t>
  </si>
  <si>
    <t>SGA</t>
  </si>
  <si>
    <t>Exolorn</t>
  </si>
  <si>
    <t>R &amp; d</t>
  </si>
  <si>
    <t>Dep</t>
  </si>
  <si>
    <t>GrossFA</t>
  </si>
  <si>
    <t>Exploration &amp; R&amp;D</t>
  </si>
  <si>
    <t>Dividend Payout</t>
  </si>
  <si>
    <t>Inventory of Spares &amp; Consumables</t>
  </si>
  <si>
    <t>Adj 2028</t>
  </si>
  <si>
    <t>Add: Adj Net Profit</t>
  </si>
  <si>
    <t>Add: Depreciation Difference</t>
  </si>
  <si>
    <t>Valuation Dash Board</t>
  </si>
  <si>
    <t>BPS</t>
  </si>
  <si>
    <t>%</t>
  </si>
  <si>
    <t>Average Oil Price for Forecast period</t>
  </si>
  <si>
    <t>Reference Case</t>
  </si>
  <si>
    <t>Barrels to kg</t>
  </si>
  <si>
    <t>Average price</t>
  </si>
  <si>
    <t>Spin Controls</t>
  </si>
  <si>
    <t>Change Oil Price by USD 1/bbl steps</t>
  </si>
  <si>
    <t>Increase Cost of Equity by 0.20% steps</t>
  </si>
  <si>
    <t>Saudi Aramco IPO Valuation</t>
  </si>
  <si>
    <t>P/E Ratio</t>
  </si>
  <si>
    <t>PBV Ratio</t>
  </si>
  <si>
    <t>EV/EBITDA</t>
  </si>
  <si>
    <t>Adjusted Nominal Prices</t>
  </si>
  <si>
    <t>Nominal Price Unadjusted</t>
  </si>
  <si>
    <t>Real  Prices-adjusted</t>
  </si>
  <si>
    <t>Crude Exports</t>
  </si>
  <si>
    <t>CAGR</t>
  </si>
  <si>
    <t>Mn Tons</t>
  </si>
  <si>
    <t>USD per Barrel</t>
  </si>
  <si>
    <t>Chart Data _ Dash Board</t>
  </si>
  <si>
    <t>Chart Data-Dashboard</t>
  </si>
  <si>
    <t>Chart Data- Dashboard</t>
  </si>
  <si>
    <t>USD/BBL</t>
  </si>
  <si>
    <t>Value-USD Bn</t>
  </si>
  <si>
    <t>Numerator</t>
  </si>
  <si>
    <t>Denominator</t>
  </si>
  <si>
    <t>Oil Refining &amp; Chemicals</t>
  </si>
  <si>
    <t>Production of Refined Products (Mn bbls p.a.)</t>
  </si>
  <si>
    <t>Refining Capacity (mbpd)</t>
  </si>
  <si>
    <t>Addition to Capacity (mbpd)</t>
  </si>
  <si>
    <t>Closing Capacity of refining (mbpd)</t>
  </si>
  <si>
    <t>Net Chemical Capacity mn tons</t>
  </si>
  <si>
    <t>mmbpd</t>
  </si>
  <si>
    <t>Gas &amp; Liquids</t>
  </si>
  <si>
    <t>Oil</t>
  </si>
  <si>
    <t>Royalty</t>
  </si>
  <si>
    <t>Reve</t>
  </si>
  <si>
    <t>Prodn</t>
  </si>
  <si>
    <t>US</t>
  </si>
  <si>
    <t>DS</t>
  </si>
  <si>
    <t>Explrn &amp; Rd</t>
  </si>
  <si>
    <t>Deprecn</t>
  </si>
  <si>
    <t>Tax Rate</t>
  </si>
  <si>
    <t>TAX</t>
  </si>
  <si>
    <t>Inc./Dec (-ve)  Oil Price- USD/bbbl</t>
  </si>
  <si>
    <t>Discount Factor</t>
  </si>
  <si>
    <t>Price</t>
  </si>
  <si>
    <t>Cost of Capital</t>
  </si>
  <si>
    <t>Saudi Aramco Copporate Valuation</t>
  </si>
  <si>
    <t>Valuation of Upstream</t>
  </si>
  <si>
    <t>Valuation of Downstream</t>
  </si>
  <si>
    <t>Company Valuation</t>
  </si>
  <si>
    <t>Other assets</t>
  </si>
  <si>
    <t>Value of Free Cash Flows for next 10 years</t>
  </si>
  <si>
    <t>Continuing Value or Perpetuity Value</t>
  </si>
  <si>
    <t>Total Value as of 2018 Annual Accounting Period</t>
  </si>
  <si>
    <t>Key Assumptions</t>
  </si>
  <si>
    <t>Forecast Period</t>
  </si>
  <si>
    <t>10 years</t>
  </si>
  <si>
    <t>Growth to Perpetuity</t>
  </si>
  <si>
    <t xml:space="preserve">    Upstream</t>
  </si>
  <si>
    <t xml:space="preserve">    Downstream</t>
  </si>
  <si>
    <t>Debt to Equity Ratio</t>
  </si>
  <si>
    <t>Upstream Valuation Summary</t>
  </si>
  <si>
    <t>Downstream Valuation Summary</t>
  </si>
  <si>
    <t>Crude Price Forecast</t>
  </si>
  <si>
    <t>Saudi Aramco DCF Valuation summary</t>
  </si>
  <si>
    <t>FCF Valuation of Downstream - Aramco</t>
  </si>
  <si>
    <t>FCF Valuation of Upstream - Aramco</t>
  </si>
  <si>
    <t>Total EV of the Downstream Business</t>
  </si>
  <si>
    <t>Equity Value of Downstream Business of Aramco</t>
  </si>
  <si>
    <t>Total EV of the Upstream Business</t>
  </si>
  <si>
    <t>Equity Value of the Upstream Business of Aramco</t>
  </si>
  <si>
    <t>Hyperlinks</t>
  </si>
  <si>
    <t>Income Tax Rate Applicable (by 1% steps)</t>
  </si>
  <si>
    <t>Price Category (1,2,3)</t>
  </si>
  <si>
    <t>Royalty Rate  if 1</t>
  </si>
  <si>
    <t>Royalty Rate if 2</t>
  </si>
  <si>
    <t>Royalty Rate if 3</t>
  </si>
  <si>
    <t>Royalty Maximum of Above</t>
  </si>
  <si>
    <t>Royalty Rate determination</t>
  </si>
  <si>
    <t>Company</t>
  </si>
  <si>
    <t>Production Cost (USD/bbl) per Gross Production</t>
  </si>
  <si>
    <t>Upstream  2018 Numbers</t>
  </si>
  <si>
    <t>Capex for the Year</t>
  </si>
  <si>
    <t>Production Cost</t>
  </si>
  <si>
    <t>Bn USD</t>
  </si>
  <si>
    <t>Net Profit of Upstream</t>
  </si>
  <si>
    <t>Downstream  2018 Numbers</t>
  </si>
  <si>
    <t>Yearly Growth in Future</t>
  </si>
  <si>
    <t xml:space="preserve">Upstream Gross Revenue </t>
  </si>
  <si>
    <t>Shareholders Equity</t>
  </si>
  <si>
    <t>Perpetuity Price</t>
  </si>
  <si>
    <t>Upstream Financial Projections</t>
  </si>
  <si>
    <t>Downstream Financial Projections</t>
  </si>
  <si>
    <t>Change in Perpetuity Growth Rate</t>
  </si>
  <si>
    <t>Change in Cost of Equity</t>
  </si>
  <si>
    <t>Perpetuity Growth Rate</t>
  </si>
  <si>
    <t>Cost of Equity Change</t>
  </si>
  <si>
    <t>Saudi Aramco Company Valuation</t>
  </si>
  <si>
    <t>Data Table Inputs</t>
  </si>
  <si>
    <t>DPST</t>
  </si>
  <si>
    <t>UPST</t>
  </si>
  <si>
    <t>SAR mn</t>
  </si>
  <si>
    <t>Revenues</t>
  </si>
  <si>
    <t>Revenues from contract with customers</t>
  </si>
  <si>
    <t>Movement between provisional and final prices</t>
  </si>
  <si>
    <t>Other revenue</t>
  </si>
  <si>
    <t>Other revenues:</t>
  </si>
  <si>
    <t>Services provided to:</t>
  </si>
  <si>
    <t>Government agencies</t>
  </si>
  <si>
    <t>Third parties</t>
  </si>
  <si>
    <t>joint ventures and associates</t>
  </si>
  <si>
    <t>Freight</t>
  </si>
  <si>
    <t xml:space="preserve">Other </t>
  </si>
  <si>
    <t>Disaggregation of revenue from contracts with customers</t>
  </si>
  <si>
    <t>Saudi Aramco's revenue from contracts with customers according to product type and source is as follows</t>
  </si>
  <si>
    <t>Crude oil</t>
  </si>
  <si>
    <t>Refined and chemical products</t>
  </si>
  <si>
    <t>Natural gas and NGLs</t>
  </si>
  <si>
    <t>Revenue from contracts with customers</t>
  </si>
  <si>
    <t>External revenue</t>
  </si>
  <si>
    <t>Revenue from contracts with customers includes local sales at Kingdom regulated prices as follows:</t>
  </si>
  <si>
    <t>Eliminations</t>
  </si>
  <si>
    <t>Consolidated</t>
  </si>
  <si>
    <t>External revenues</t>
  </si>
  <si>
    <t>Other income related to sales</t>
  </si>
  <si>
    <t>Inter-segment revenue</t>
  </si>
  <si>
    <t>Share of results of joint ventures and associates</t>
  </si>
  <si>
    <t>Depreciation and amortization</t>
  </si>
  <si>
    <t>Dividends and other income</t>
  </si>
  <si>
    <t>Earnings before interest and taxes</t>
  </si>
  <si>
    <t>Finance income</t>
  </si>
  <si>
    <t>Finance costs</t>
  </si>
  <si>
    <t>Income before income taxes</t>
  </si>
  <si>
    <t>Capital expenditures - cash basis</t>
  </si>
  <si>
    <t xml:space="preserve">Capital Expenditures </t>
  </si>
  <si>
    <t>(SAR mn)</t>
  </si>
  <si>
    <t>Capex as % sales</t>
  </si>
  <si>
    <t>Domestic Refiners</t>
  </si>
  <si>
    <t>SATORP</t>
  </si>
  <si>
    <t>YASREF</t>
  </si>
  <si>
    <t>SAMREF</t>
  </si>
  <si>
    <t>SASREF</t>
  </si>
  <si>
    <t>Petrorabigh</t>
  </si>
  <si>
    <t>000 mtpa</t>
  </si>
  <si>
    <t>Luberef</t>
  </si>
  <si>
    <t>Sadara petrochemicals</t>
  </si>
  <si>
    <t>petrochem</t>
  </si>
  <si>
    <t>ARLANXEO</t>
  </si>
  <si>
    <t>Sumed</t>
  </si>
  <si>
    <t>pipeline</t>
  </si>
  <si>
    <t>Saudi Aramco</t>
  </si>
  <si>
    <t>ROE</t>
  </si>
  <si>
    <t>Shareholders' Equity</t>
  </si>
  <si>
    <t>Less: Investments</t>
  </si>
  <si>
    <t>Less: Non-perational Profits</t>
  </si>
  <si>
    <t>FINCOST</t>
  </si>
  <si>
    <t>Less: Securities</t>
  </si>
  <si>
    <t>Investments</t>
  </si>
  <si>
    <t>Less: Intangible Securities</t>
  </si>
  <si>
    <t>Less: Net Financial assets</t>
  </si>
  <si>
    <t>Less: FIN COST TRANSFERRED</t>
  </si>
  <si>
    <t>OPERATION EQUITY</t>
  </si>
  <si>
    <t>Net Shareholders Equity</t>
  </si>
  <si>
    <t>Adjusted Profit</t>
  </si>
  <si>
    <t>ROE on Investments</t>
  </si>
  <si>
    <t>ROE on Securities &amp; NFA</t>
  </si>
  <si>
    <t>Ave Realized USD/Barrel</t>
  </si>
  <si>
    <t>Non Operational Assets</t>
  </si>
  <si>
    <t>Net Cost of Borrowings</t>
  </si>
  <si>
    <t>Cash Balances</t>
  </si>
  <si>
    <t>Capex****</t>
  </si>
  <si>
    <t>Due from the Government</t>
  </si>
  <si>
    <t>Borrowings to SEQuity</t>
  </si>
  <si>
    <t>Deferred Income Tax</t>
  </si>
  <si>
    <t>Profit after Capex</t>
  </si>
  <si>
    <t>Other assets &amp; receivables</t>
  </si>
  <si>
    <t>Net Borrowings</t>
  </si>
  <si>
    <t>F. Asset Turnover Ratio</t>
  </si>
  <si>
    <t>Borrowings Total</t>
  </si>
  <si>
    <t>PBT (after Capex)</t>
  </si>
  <si>
    <t>Post Employment B Obligation</t>
  </si>
  <si>
    <t>Annual Capex</t>
  </si>
  <si>
    <t>Income Tax Dues</t>
  </si>
  <si>
    <t>Book Value</t>
  </si>
  <si>
    <t>Royalties</t>
  </si>
  <si>
    <t>Borrowings</t>
  </si>
  <si>
    <t>Book Value in USD</t>
  </si>
  <si>
    <t>Total Due to Government</t>
  </si>
  <si>
    <t>P/BV ( 45.9%/10%) X</t>
  </si>
  <si>
    <t>Net Financial assets</t>
  </si>
  <si>
    <t>PBV Method of Valuation</t>
  </si>
  <si>
    <t>USD million</t>
  </si>
  <si>
    <t>Estimated MV of Operations- USD</t>
  </si>
  <si>
    <t>Financial Investments</t>
  </si>
  <si>
    <t>Add: MV of Investments in USD</t>
  </si>
  <si>
    <t>Add: Securities</t>
  </si>
  <si>
    <t>Add: Net Financial assets</t>
  </si>
  <si>
    <t>Total FIN ASSETS</t>
  </si>
  <si>
    <t>Add: Intangible assets</t>
  </si>
  <si>
    <t>Fixed assets</t>
  </si>
  <si>
    <t>Total estimated MV  in USD  billion</t>
  </si>
  <si>
    <t>*** Capex can be expected to be lower</t>
  </si>
  <si>
    <t>PE Method of Valuation</t>
  </si>
  <si>
    <t>If Capex is lower at equal to Dep</t>
  </si>
  <si>
    <t>Net Profit after Capex + Dep</t>
  </si>
  <si>
    <t>Estimated MV  @ ( 10% minus 1.2%)</t>
  </si>
  <si>
    <t>Oil Price</t>
  </si>
  <si>
    <t>USD bilion</t>
  </si>
  <si>
    <t>P/BV Method</t>
  </si>
  <si>
    <t>PE Method</t>
  </si>
  <si>
    <t>Average Value</t>
  </si>
  <si>
    <t>Royal Dutch</t>
  </si>
  <si>
    <t>Exxon</t>
  </si>
  <si>
    <t>Chevron</t>
  </si>
  <si>
    <t>BP</t>
  </si>
  <si>
    <t>Total SA</t>
  </si>
  <si>
    <t>Aramco</t>
  </si>
  <si>
    <t>Profitability</t>
  </si>
  <si>
    <t>Gross Margin</t>
  </si>
  <si>
    <t>EBITDA Margin</t>
  </si>
  <si>
    <t>Operating Margin</t>
  </si>
  <si>
    <t>Pretax Margin</t>
  </si>
  <si>
    <t>Effective Tax Rate</t>
  </si>
  <si>
    <t>Net Margin</t>
  </si>
  <si>
    <t>DuPont/Earning Power</t>
  </si>
  <si>
    <t>Asset Turnover</t>
  </si>
  <si>
    <t>x Pretax Margin</t>
  </si>
  <si>
    <t>Pretax ROA</t>
  </si>
  <si>
    <t>x Leverage (Assets/Equity)</t>
  </si>
  <si>
    <t>Pretax ROE</t>
  </si>
  <si>
    <t>x Tax Complement</t>
  </si>
  <si>
    <t>x Earnings Retention</t>
  </si>
  <si>
    <t>Reinvestment Rate</t>
  </si>
  <si>
    <t>Liquidity</t>
  </si>
  <si>
    <t>Quick Ratio</t>
  </si>
  <si>
    <t>Current Ratio</t>
  </si>
  <si>
    <t>Times Interest Earned</t>
  </si>
  <si>
    <t>Cash Cycle (Days)</t>
  </si>
  <si>
    <t>Leverage</t>
  </si>
  <si>
    <t>Assets/Equity</t>
  </si>
  <si>
    <t>Debt/Equity</t>
  </si>
  <si>
    <t>% LT Debt to Total Capital</t>
  </si>
  <si>
    <t>(Total Debt - Cash) / EBITDA</t>
  </si>
  <si>
    <t>Operating</t>
  </si>
  <si>
    <t>A/R Turnover</t>
  </si>
  <si>
    <t>Avg. A/R Days</t>
  </si>
  <si>
    <t>Inv Turnover</t>
  </si>
  <si>
    <t>Avg. Inventory Days</t>
  </si>
  <si>
    <t>A/P Turnover</t>
  </si>
  <si>
    <t>Avg. A/P Days</t>
  </si>
  <si>
    <t>Fixed Asset Turnover</t>
  </si>
  <si>
    <t>WC / Sales Growth</t>
  </si>
  <si>
    <t>-</t>
  </si>
  <si>
    <t>Bad Debt Allowance (% of A/R)</t>
  </si>
  <si>
    <t>ROIC</t>
  </si>
  <si>
    <t>Revenue per Employee ($)</t>
  </si>
  <si>
    <t xml:space="preserve">P/E </t>
  </si>
  <si>
    <t>EV To EBITDA</t>
  </si>
  <si>
    <t>Dividend yield</t>
  </si>
  <si>
    <t>EV To Sales</t>
  </si>
  <si>
    <t xml:space="preserve">Price To CF Per Share </t>
  </si>
  <si>
    <t xml:space="preserve">Price To BV Per Share </t>
  </si>
  <si>
    <t>Equity Ownership (2018/2017)</t>
  </si>
  <si>
    <t>Principal place of business</t>
  </si>
  <si>
    <t>Nature of activities</t>
  </si>
  <si>
    <t>Carrying amount at 12/31/2018</t>
  </si>
  <si>
    <t>Carrying amount at 12/31/2017</t>
  </si>
  <si>
    <t>Sadara Chemical Company</t>
  </si>
  <si>
    <t>Petrochemical</t>
  </si>
  <si>
    <t>Arlanxeo Holding B.V</t>
  </si>
  <si>
    <t>Nil / 50%</t>
  </si>
  <si>
    <t>Synthetic rubber</t>
  </si>
  <si>
    <t>Rabigh Refining and Petrochemical Company</t>
  </si>
  <si>
    <t>Refining/petrochemical</t>
  </si>
  <si>
    <t>Fujian Refining and Petrochemical Company Limited</t>
  </si>
  <si>
    <t>Refining/ petrochemical</t>
  </si>
  <si>
    <t>National Shipping Company of Saudi Arabia</t>
  </si>
  <si>
    <t>Global logistics services</t>
  </si>
  <si>
    <t>Jubail and Yanbu Electricity and Water Utility Company</t>
  </si>
  <si>
    <t>Utilities</t>
  </si>
  <si>
    <t>International Maritime Industries</t>
  </si>
  <si>
    <t>Maritime</t>
  </si>
  <si>
    <t>Sinopec SenMei (Fujian) Petroleum Company Limited</t>
  </si>
  <si>
    <t>Marketing/ petrochemical</t>
  </si>
  <si>
    <t>Juniper Ventures of Texas LLP</t>
  </si>
  <si>
    <t>60% / Nil</t>
  </si>
  <si>
    <t>Marketing</t>
  </si>
  <si>
    <t>First Coast Energy LLP</t>
  </si>
  <si>
    <t>S-Oil TOTAL Lubricants Limited</t>
  </si>
  <si>
    <t>South Korea</t>
  </si>
  <si>
    <t>Lubricants production/sale</t>
  </si>
  <si>
    <t>Saudi Arabian Industrial Investment Company</t>
  </si>
  <si>
    <t>Investment</t>
  </si>
  <si>
    <t>GCC Electrical Equipment Testing Lab</t>
  </si>
  <si>
    <t>Inspection</t>
  </si>
  <si>
    <t>Star Enterprises LLC</t>
  </si>
  <si>
    <t>Pension Administration</t>
  </si>
  <si>
    <t>Pan Arabian Program Management Company</t>
  </si>
  <si>
    <t>50% / Nil</t>
  </si>
  <si>
    <t>Engineering services</t>
  </si>
  <si>
    <t>USD Million</t>
  </si>
  <si>
    <t>Total Revenue</t>
  </si>
  <si>
    <t>Cost of Revenue, Total</t>
  </si>
  <si>
    <t>Gross Profit</t>
  </si>
  <si>
    <t>Total Operating Expense</t>
  </si>
  <si>
    <t>Operating Income</t>
  </si>
  <si>
    <t>Net Income Before Taxes</t>
  </si>
  <si>
    <t>Provision for Income Taxes</t>
  </si>
  <si>
    <t>Net Income After Taxes</t>
  </si>
  <si>
    <t>Property, plant and Equipment</t>
  </si>
  <si>
    <t>Intangible assets</t>
  </si>
  <si>
    <t>Investments in Joint ventures and associates</t>
  </si>
  <si>
    <t>Inventories</t>
  </si>
  <si>
    <t>Trade receivables</t>
  </si>
  <si>
    <t>Cash and Cash Equivalents</t>
  </si>
  <si>
    <t>Total Assets</t>
  </si>
  <si>
    <t>Shareholder's equity</t>
  </si>
  <si>
    <t>Non-controlling interests</t>
  </si>
  <si>
    <t>Total Equity</t>
  </si>
  <si>
    <t>Trade and other payables</t>
  </si>
  <si>
    <t>Total Liabilities</t>
  </si>
  <si>
    <t>Total Equity and liabilities</t>
  </si>
  <si>
    <t>Leverage (Assets/Equity)</t>
  </si>
  <si>
    <t>Tax Complement</t>
  </si>
  <si>
    <t>LT Debt to Total Capital</t>
  </si>
  <si>
    <t>Downstream Business (in USD billion)</t>
  </si>
  <si>
    <t>Upstream Business (in USD billion)</t>
  </si>
  <si>
    <t>inflation</t>
  </si>
  <si>
    <t>Growth rate</t>
  </si>
  <si>
    <t>Ke</t>
  </si>
  <si>
    <t>LOW</t>
  </si>
  <si>
    <t>High</t>
  </si>
  <si>
    <t>Low</t>
  </si>
  <si>
    <t>WACC</t>
  </si>
  <si>
    <t>Ave</t>
  </si>
  <si>
    <t>Reserves</t>
  </si>
  <si>
    <t>Infln</t>
  </si>
  <si>
    <t>Growth</t>
  </si>
  <si>
    <t>PV</t>
  </si>
  <si>
    <t>Rate</t>
  </si>
  <si>
    <t>Periods</t>
  </si>
  <si>
    <t>Pv</t>
  </si>
  <si>
    <t>Net annual</t>
  </si>
  <si>
    <t>Capex PV</t>
  </si>
  <si>
    <t>Capex</t>
  </si>
  <si>
    <t>DV of Capex</t>
  </si>
  <si>
    <t>SUM</t>
  </si>
  <si>
    <t>After Tax</t>
  </si>
  <si>
    <t>ERP US- S &amp; P</t>
  </si>
  <si>
    <t>ERP - Fdow</t>
  </si>
  <si>
    <t>ERP</t>
  </si>
  <si>
    <t>Rf ( 10 yr)</t>
  </si>
  <si>
    <t>Beta</t>
  </si>
  <si>
    <t>Kcrisk</t>
  </si>
  <si>
    <t>Debt</t>
  </si>
  <si>
    <t>D/E</t>
  </si>
  <si>
    <t>Beta (lev)</t>
  </si>
  <si>
    <t>Beta Unlev</t>
  </si>
  <si>
    <t>Average</t>
  </si>
  <si>
    <t>BP PLC</t>
  </si>
  <si>
    <t>Beta Aramco Levered</t>
  </si>
  <si>
    <t>`</t>
  </si>
  <si>
    <t>Gross Revenues</t>
  </si>
  <si>
    <t>Less: Purchased Upstream</t>
  </si>
  <si>
    <t>Less: Inhouse Consumption</t>
  </si>
  <si>
    <t>Net Revenues</t>
  </si>
  <si>
    <t>SAR million</t>
  </si>
  <si>
    <t>UPS</t>
  </si>
  <si>
    <t>DPS</t>
  </si>
  <si>
    <t>Net</t>
  </si>
  <si>
    <t>Net Total Revenue</t>
  </si>
  <si>
    <t>Production Royalties and excise  and other taxes</t>
  </si>
  <si>
    <t>Add: Interseg Purchases</t>
  </si>
  <si>
    <t>Producing and manufacturing</t>
  </si>
  <si>
    <t>Selling, administrative and general</t>
  </si>
  <si>
    <t>R &amp; D</t>
  </si>
  <si>
    <t>Operating Costs</t>
  </si>
  <si>
    <t>check</t>
  </si>
  <si>
    <t>EBITDA</t>
  </si>
  <si>
    <t>Check</t>
  </si>
  <si>
    <t>Internal Purchases</t>
  </si>
  <si>
    <t>Less: sold to Downstream</t>
  </si>
  <si>
    <t>Net revenues</t>
  </si>
  <si>
    <t>Operating Cost</t>
  </si>
  <si>
    <t>PBT</t>
  </si>
  <si>
    <t>Other Income &amp; Related Revenues</t>
  </si>
  <si>
    <t>Other Income - total</t>
  </si>
  <si>
    <t>Revenue</t>
  </si>
  <si>
    <t>Gross Margin USD Billion</t>
  </si>
  <si>
    <t>Utlization of New Capacity</t>
  </si>
  <si>
    <t>USD mn</t>
  </si>
  <si>
    <t>YoY</t>
  </si>
  <si>
    <t>Revenue &amp; other income related to sales</t>
  </si>
  <si>
    <t>As % of revenues</t>
  </si>
  <si>
    <t>Research and development</t>
  </si>
  <si>
    <t>EBITDA margin</t>
  </si>
  <si>
    <t>EBIT margin</t>
  </si>
  <si>
    <t>Share of results of joiny ventures and associates</t>
  </si>
  <si>
    <t>Finance and other income</t>
  </si>
  <si>
    <t>PBT margin</t>
  </si>
  <si>
    <t>Tax rate</t>
  </si>
  <si>
    <t>Net Income margin</t>
  </si>
  <si>
    <t xml:space="preserve">Net income attributable to </t>
  </si>
  <si>
    <t>Non-current assets</t>
  </si>
  <si>
    <t>Deferred income tax assets</t>
  </si>
  <si>
    <t>Other assets and receivables</t>
  </si>
  <si>
    <t>Investments in securities</t>
  </si>
  <si>
    <t>Total non-current assets</t>
  </si>
  <si>
    <t>Current Assets</t>
  </si>
  <si>
    <t>Short-term investments</t>
  </si>
  <si>
    <t>Equities and liabilities</t>
  </si>
  <si>
    <t>Share Capital</t>
  </si>
  <si>
    <t>Stated Capital</t>
  </si>
  <si>
    <t>Additional Paid-in capital</t>
  </si>
  <si>
    <t>Retained earnings:</t>
  </si>
  <si>
    <t xml:space="preserve">     Unapporpriated</t>
  </si>
  <si>
    <t xml:space="preserve">     Appropriated</t>
  </si>
  <si>
    <t>Other reserves</t>
  </si>
  <si>
    <t>Non-current liabilities</t>
  </si>
  <si>
    <t>Deferred income tax liabilities</t>
  </si>
  <si>
    <t>Post-employment benefit obligations</t>
  </si>
  <si>
    <t>Provisions</t>
  </si>
  <si>
    <t>Current Liabilities</t>
  </si>
  <si>
    <t>Obligations to the Government</t>
  </si>
  <si>
    <t>Gross Total Revenue ( incl  .interseg)</t>
  </si>
  <si>
    <t>Downstream Business Valuation (net of debt)</t>
  </si>
  <si>
    <t>Upstream Business Valuation (net of debt)</t>
  </si>
  <si>
    <t>Gross Refining Margin USD per Barrel</t>
  </si>
  <si>
    <t>Capacity Utilization for Expansion</t>
  </si>
  <si>
    <t>Expansion Capacity in mmbbld</t>
  </si>
  <si>
    <t>Inventory ( days COGS)</t>
  </si>
  <si>
    <t>COGS ( UPS+DWS)</t>
  </si>
  <si>
    <t>Receivables ( days Sales)</t>
  </si>
  <si>
    <t>Revenue ( UPS+DWS)</t>
  </si>
  <si>
    <t>Creditors ( Days) Purchases</t>
  </si>
  <si>
    <t>Royalty Payment</t>
  </si>
  <si>
    <t>Due from the Government _USD billion- CA</t>
  </si>
  <si>
    <t>Royalties Payable to Government- CL</t>
  </si>
  <si>
    <t>Change in Value Added on Downstream by  %</t>
  </si>
  <si>
    <t xml:space="preserve">Value Added (USD) per barrel downstream </t>
  </si>
  <si>
    <t>Dividends</t>
  </si>
  <si>
    <t xml:space="preserve">Crude Oil Revenues Sold </t>
  </si>
  <si>
    <t>DWS</t>
  </si>
  <si>
    <t>Exploration &amp; R &amp; D</t>
  </si>
  <si>
    <t>Adj Factor</t>
  </si>
  <si>
    <t>MM USD</t>
  </si>
  <si>
    <t>Qualifications to the Valuation Model</t>
  </si>
  <si>
    <t>Arab Light Prices ( adjusted for inflation)</t>
  </si>
  <si>
    <t>Royalty (USD /bbl)</t>
  </si>
  <si>
    <t>Downstream Volume ( mbbd)</t>
  </si>
  <si>
    <t>GRM (USD per barrel)</t>
  </si>
  <si>
    <t xml:space="preserve">Cost per </t>
  </si>
  <si>
    <t>Capex ( USD per  barrel)</t>
  </si>
  <si>
    <t>(Actual)</t>
  </si>
  <si>
    <t>(Forecast)</t>
  </si>
  <si>
    <t>Option-1: Cyclical Unadjusted Price</t>
  </si>
  <si>
    <t>Option-2: Cyclical Inflation Adjusted Price</t>
  </si>
  <si>
    <t>Inflation for the Forecast</t>
  </si>
  <si>
    <t>(TINV)</t>
  </si>
  <si>
    <t>Selling Price Chosen from two Options</t>
  </si>
  <si>
    <t>Price Net Of Royalty</t>
  </si>
  <si>
    <t>Upstream Operating Costs USD per BBL)</t>
  </si>
  <si>
    <t>Exploration &amp; R&amp;D ( with Inflation)</t>
  </si>
  <si>
    <t>Production Cost (with Inflation)</t>
  </si>
  <si>
    <t>Variable SGA Cost</t>
  </si>
  <si>
    <t xml:space="preserve">   Fixed SGA in USD billion</t>
  </si>
  <si>
    <t>Depreciation Cost ( with Inflation)</t>
  </si>
  <si>
    <t>Working Capital Assumptions</t>
  </si>
  <si>
    <t>Inventory of Finished Goods &amp; WIP (days COGS)</t>
  </si>
  <si>
    <t>Creditors ( days Purchases)</t>
  </si>
  <si>
    <t>Royalties Payable to Government- (days Royalty )</t>
  </si>
  <si>
    <t>Number of Working Days</t>
  </si>
  <si>
    <t>Capital expenditure ( USD per bbl produced)</t>
  </si>
  <si>
    <t>Gross Fixed Assets in 2018 and Forecast</t>
  </si>
  <si>
    <t>Interest Rate on Debt ( % per annum)</t>
  </si>
  <si>
    <t>Opening Balance of shareholders' equity</t>
  </si>
  <si>
    <t>Target Debt to Equity Ratio</t>
  </si>
  <si>
    <t>Weighted Average Cost of Capital ( WACC)</t>
  </si>
  <si>
    <t>(million bbl per day)</t>
  </si>
  <si>
    <t>Production ( billion bbl per year)</t>
  </si>
  <si>
    <t>Cost of External Purchases (USD per bbl)</t>
  </si>
  <si>
    <t>Cost of Internal Purchases (USD per bbl)</t>
  </si>
  <si>
    <t>Gross Revenues (USD per barrel)</t>
  </si>
  <si>
    <t>Expansion Capex (USD bn per mn bblday incr. )</t>
  </si>
  <si>
    <t>Growth in Production</t>
  </si>
  <si>
    <t xml:space="preserve">Depreciation Cost </t>
  </si>
  <si>
    <t>(forecast)</t>
  </si>
  <si>
    <t>(in USD Billion)</t>
  </si>
  <si>
    <t>Additions to Gross Fixed Assets</t>
  </si>
  <si>
    <t>Net additions to Fixed Assets</t>
  </si>
  <si>
    <t>Less: Depreciation for the Year</t>
  </si>
  <si>
    <t>Inventories  at end of year</t>
  </si>
  <si>
    <t>Receivables end of year</t>
  </si>
  <si>
    <t>Creditors at end of Year</t>
  </si>
  <si>
    <t>Royalty unpaid at end of year</t>
  </si>
  <si>
    <t>Total Current Liabilities</t>
  </si>
  <si>
    <t>Total Shareholders' equity</t>
  </si>
  <si>
    <t>Dues from Government</t>
  </si>
  <si>
    <t>UPS Days</t>
  </si>
  <si>
    <t>Financial Cost</t>
  </si>
  <si>
    <t>Dividend Payout Ratio</t>
  </si>
  <si>
    <t xml:space="preserve">Dividend Payout </t>
  </si>
  <si>
    <t>Cumulative Dividends Paid from 2019</t>
  </si>
  <si>
    <t>Days Inventory</t>
  </si>
  <si>
    <t>Days Receivables</t>
  </si>
  <si>
    <t>Days dues from Government</t>
  </si>
  <si>
    <t>Less: Days royalty payable to government</t>
  </si>
  <si>
    <t>Less: Trade Creditors days</t>
  </si>
  <si>
    <t>Net Cycle Days</t>
  </si>
  <si>
    <t>Change in working Capital for Valuation</t>
  </si>
  <si>
    <t>Increase in Inventories</t>
  </si>
  <si>
    <t>Increase in Receivables</t>
  </si>
  <si>
    <t>Increase in Creditors</t>
  </si>
  <si>
    <t>Increase in Royalty dues to Govt.</t>
  </si>
  <si>
    <t>Increase in Dues from Government</t>
  </si>
  <si>
    <t>Other Assumptions</t>
  </si>
  <si>
    <t>Saudi Aramco - Free Cash Flow Valuation</t>
  </si>
  <si>
    <t>Qualifications to the Valuation</t>
  </si>
  <si>
    <t>Valuation Summary</t>
  </si>
  <si>
    <t>Interactive Valuation Dashboard</t>
  </si>
  <si>
    <t>Valuation Worksheet</t>
  </si>
  <si>
    <t>Underlying Financial Projections</t>
  </si>
  <si>
    <t>Key Assumptions - UPS</t>
  </si>
  <si>
    <t>Crude Price Forecast Working Notes</t>
  </si>
  <si>
    <t>Income Statement Projections - UPS</t>
  </si>
  <si>
    <t>Balance Sheet Projections - UPS</t>
  </si>
  <si>
    <t>Other assumptions - UPS</t>
  </si>
  <si>
    <t>Income Statement Projections - DWS</t>
  </si>
  <si>
    <t>Balance Sheet Projections - DWS</t>
  </si>
  <si>
    <t>Key Assumptions - DWS</t>
  </si>
  <si>
    <t>Other assumptions - DWS</t>
  </si>
  <si>
    <t>Income Statement Projections - COC</t>
  </si>
  <si>
    <t>Balance Sheet Projections - COC</t>
  </si>
  <si>
    <t>RATIO ANALYSIS AND PEER COMPARISON</t>
  </si>
  <si>
    <t>Downstream Operating Costs USD per BBL)</t>
  </si>
  <si>
    <t>Corporate Segment &amp; Eliminations</t>
  </si>
  <si>
    <t>Intersegment Eliminations</t>
  </si>
  <si>
    <t>2018 (A)</t>
  </si>
  <si>
    <t>(Perpetuity)</t>
  </si>
  <si>
    <t>2019 (F)</t>
  </si>
  <si>
    <t>2020(F)</t>
  </si>
  <si>
    <t>2021(F)</t>
  </si>
  <si>
    <t>2022 (F)</t>
  </si>
  <si>
    <t>2023 (F)</t>
  </si>
  <si>
    <t>2024 (F)</t>
  </si>
  <si>
    <t>2025 (F)</t>
  </si>
  <si>
    <t>2026 (F)</t>
  </si>
  <si>
    <t>2027 (F)</t>
  </si>
  <si>
    <t>2028(F)</t>
  </si>
  <si>
    <t>FORECASTED RATIOS AND PEER COMPARISON</t>
  </si>
  <si>
    <t>Please Use " Home" Link to return to TOC</t>
  </si>
  <si>
    <t>Please use hyperlink to go to concerned "Worksheet"</t>
  </si>
  <si>
    <t>Expansion in Chemical Capacity of 4 million tons</t>
  </si>
  <si>
    <t>Assumed equivalent to mn bbl per day</t>
  </si>
  <si>
    <t>Capacity Utlization</t>
  </si>
  <si>
    <t>Additional production of chemicals in mmbbld equiv</t>
  </si>
  <si>
    <t>Gross Refining Margin for Expansion in USD billion</t>
  </si>
  <si>
    <t>PV of Free Cash Flows (2019-2028)</t>
  </si>
  <si>
    <t>PV of Perpertuity Value</t>
  </si>
  <si>
    <t>Add: Cash &amp; Bank Balances</t>
  </si>
  <si>
    <t>Add: Investment in Joint Ventures</t>
  </si>
  <si>
    <t>Add:Investment in Securities</t>
  </si>
  <si>
    <t>Add: Short Term Investments</t>
  </si>
  <si>
    <t>Less: Deferred Income Tax Liabilities</t>
  </si>
  <si>
    <t>Less: Provisions</t>
  </si>
  <si>
    <t>Less: Post Employment Benefit Obligations</t>
  </si>
  <si>
    <t>Add: Deferred Income Tax Assets</t>
  </si>
  <si>
    <t>Equity Value of Aramco</t>
  </si>
  <si>
    <t>Enterprise or Firm Value</t>
  </si>
  <si>
    <t>Total Equity Value</t>
  </si>
  <si>
    <t>Other Net assets (incl. investment in JVs)</t>
  </si>
  <si>
    <t>Base Case</t>
  </si>
  <si>
    <t>Current Case</t>
  </si>
  <si>
    <t>Value added USD per Barrel</t>
  </si>
  <si>
    <t>Notes:</t>
  </si>
  <si>
    <t>SGA Cost</t>
  </si>
  <si>
    <t>Production cost</t>
  </si>
  <si>
    <t>Cost USD per barrel</t>
  </si>
  <si>
    <t>Royalty(days payable)</t>
  </si>
  <si>
    <t>Capex ( USD per barrel)</t>
  </si>
  <si>
    <t>Capex USD per mmbpd</t>
  </si>
  <si>
    <t>Assumed conversion of 20 mtpa chemicals</t>
  </si>
  <si>
    <t>Production Volume (mmbd)</t>
  </si>
  <si>
    <t>Average Sales Realization</t>
  </si>
  <si>
    <t>USD per barrel</t>
  </si>
  <si>
    <t xml:space="preserve">Royalty Cost </t>
  </si>
  <si>
    <t xml:space="preserve">Exploration and R &amp; D </t>
  </si>
  <si>
    <t>Depreciation cost</t>
  </si>
  <si>
    <t>(A)</t>
  </si>
  <si>
    <t>(F)</t>
  </si>
  <si>
    <t>Production ( mmbd)</t>
  </si>
  <si>
    <t>Gross Valued added (bbl)</t>
  </si>
  <si>
    <t xml:space="preserve">SGA cost </t>
  </si>
  <si>
    <t xml:space="preserve">Exploration and R &amp; D  </t>
  </si>
  <si>
    <t xml:space="preserve">Depreciation </t>
  </si>
  <si>
    <t xml:space="preserve">SGA </t>
  </si>
  <si>
    <t xml:space="preserve">Production cost </t>
  </si>
  <si>
    <t>Peer Analysis for Beta estimation</t>
  </si>
  <si>
    <t>Stock Name</t>
  </si>
  <si>
    <t>Beta (levered)</t>
  </si>
  <si>
    <t>Beta unlevered)</t>
  </si>
  <si>
    <t xml:space="preserve">Exxon </t>
  </si>
  <si>
    <t>Mcap</t>
  </si>
  <si>
    <t>Aramco Beta</t>
  </si>
  <si>
    <t>( USD billion)</t>
  </si>
  <si>
    <t>Perpetuity</t>
  </si>
  <si>
    <t>(E)</t>
  </si>
  <si>
    <t>Notes</t>
  </si>
  <si>
    <t>Combined for Company</t>
  </si>
  <si>
    <t xml:space="preserve">Revenue </t>
  </si>
  <si>
    <t>Share of JVs &amp; Finance Income</t>
  </si>
  <si>
    <t>Other Non-current assets</t>
  </si>
  <si>
    <t>Other current assets</t>
  </si>
  <si>
    <t>Key Ratios for the Company &amp; its Peers</t>
  </si>
  <si>
    <t>Inventory</t>
  </si>
  <si>
    <t>Dues from Govt.</t>
  </si>
  <si>
    <t>Key Ratios</t>
  </si>
  <si>
    <t>ROA</t>
  </si>
  <si>
    <t>Equity to Assets</t>
  </si>
  <si>
    <t>Working Capital turnover</t>
  </si>
  <si>
    <t>ROE (adjusyed for cash)</t>
  </si>
  <si>
    <t>Implicit Valuation Ratios &amp; Peer Comparison</t>
  </si>
  <si>
    <t>P/BV Ratio</t>
  </si>
  <si>
    <t>Inflation Rate Sensitivity</t>
  </si>
  <si>
    <t>Inflation assumption ( %)</t>
  </si>
  <si>
    <t>Change in Inflation by 0.10 %(10bps)</t>
  </si>
  <si>
    <t>Noncyclical Price</t>
  </si>
  <si>
    <t>Non Cyclical Price Inflated Price</t>
  </si>
  <si>
    <t>Cyclical price (= 1) or Non-cyclical( =0)</t>
  </si>
  <si>
    <t>Dashboard users to note the following:</t>
  </si>
  <si>
    <t>2019 F</t>
  </si>
  <si>
    <t>2020 F</t>
  </si>
  <si>
    <t>2021 F</t>
  </si>
  <si>
    <t>2022 F</t>
  </si>
  <si>
    <t>2023 F</t>
  </si>
  <si>
    <t>2024 F</t>
  </si>
  <si>
    <t>2025 F</t>
  </si>
  <si>
    <t>2026 F</t>
  </si>
  <si>
    <t>2027 F</t>
  </si>
  <si>
    <t>2028 F</t>
  </si>
  <si>
    <t>2029 F</t>
  </si>
  <si>
    <t>2030 F</t>
  </si>
  <si>
    <t>2031 F</t>
  </si>
  <si>
    <t>RoA ( adjusted for cash)</t>
  </si>
  <si>
    <t>ROE ( adjusted for Cash)</t>
  </si>
  <si>
    <t>2032 F</t>
  </si>
  <si>
    <t>2033 F</t>
  </si>
  <si>
    <t>2034 F</t>
  </si>
  <si>
    <t>2035 F</t>
  </si>
  <si>
    <t>2036 F</t>
  </si>
  <si>
    <t>2037 F</t>
  </si>
  <si>
    <t>2038 F</t>
  </si>
  <si>
    <t>2039 F</t>
  </si>
  <si>
    <t>2040 F</t>
  </si>
  <si>
    <t>2041 F</t>
  </si>
  <si>
    <t>2042 F</t>
  </si>
  <si>
    <t>2043 F</t>
  </si>
  <si>
    <t>2044 F</t>
  </si>
  <si>
    <t>2045 F</t>
  </si>
  <si>
    <t>2046 F</t>
  </si>
  <si>
    <t>2047 F</t>
  </si>
  <si>
    <t>2048 F</t>
  </si>
  <si>
    <t>2049 F</t>
  </si>
  <si>
    <t>As of Date</t>
  </si>
  <si>
    <t>Yield – 30 Yr. U.S. Sov.</t>
  </si>
  <si>
    <t>https://www.treasury.gov/resource-center/data-chart-center/interest-rates/pages/TextView.aspx?data=yieldYear&amp;year=2019</t>
  </si>
  <si>
    <t>Dividends Announced / Paid for 2019</t>
  </si>
  <si>
    <t>Dividends for 2019 H1</t>
  </si>
  <si>
    <t>Dividends for 2019 Q3</t>
  </si>
  <si>
    <t>Interim Dividend announced</t>
  </si>
  <si>
    <t xml:space="preserve">Total dividend that will not be shared </t>
  </si>
  <si>
    <t>Less: Dividends for 2019 Not shared</t>
  </si>
  <si>
    <t>Less: Dividends paid / announced for 2019</t>
  </si>
  <si>
    <t>The company invested in a controlling stake in SABIC in 2019. Since the stake was acquired at market value and it was done recently, no change in the SABIC stake is expected. That is from a valuation standpoint the difference between Assets (SABIC share stake value) and Liabilities (Borrowings undertaken and deferred payments due to Public Investment Fund from whom the stake was bought) will be zero. Hence SABIC Stake is not included in the valuation and even if it is included there will be offsetting assets and liabilities. Thus, the SABIC stake acquisition is therefore assumed to be valuation neutral.</t>
  </si>
  <si>
    <t>The 30-year US Government Bond Yield is taken for the valuation, as the Valuation estimated is carried out assuming a long-term investment. If the US 10-year government bond yield is taken the results can be different. On the other hand US inflation of 1.55% per annum is considered and the oil prices are expected to grow at this inflation to compensate for the loss in purchasing power of the US Dollar consequent to inflation, if this does not happen the Valuation result will be different.</t>
  </si>
  <si>
    <t>For forecasting crude oil revenues, we based them on historical cyclical crude oil prices (adjusted for inflation) for Saudi Arabian crude sales and assumed the historical cycle of crude oil prices to be repeated in the future. There is no guarantee that crude oil cycle will be repeat in the future. The long-term inflation rate is not known and therefore it is based on IMF World Economic Outlook (WEO) data up to 2023 and expected to remain at those levels thereafter.</t>
  </si>
  <si>
    <t xml:space="preserve">The Model has been built on the basis of estimating the financials of Upstream and Downstream business respectively. Production Quantities, sales prices, production costs, gross margins, investment requirements, and working capital requirements are estimated and derived directly or through approximations from the data available from the Company’s financial statements for 2018 and information provided in the previous Bond Prospectus issued by the Company in early 2019. The Income and Expenses projections used in this valuation of Saudi Aramco are done on inflation adjusted basis. </t>
  </si>
  <si>
    <t>No discussion with the Company has been undertaken nor are we aware of the Company’s Business Plan and strategy for the future which if known can have an impact on the valuation. The projections however take into consideration guidance as provided in the bond prospectus.</t>
  </si>
  <si>
    <t>The Cost of Equity is worked out based on the data for Equity Risk Premiums in GCC, thirty-year US government bond yields, betas of some oil companies listed on New York Stock Exchange and adding an estimated Country Risk premium</t>
  </si>
  <si>
    <t>(Table of Contents)</t>
  </si>
  <si>
    <t>(Upstream - UPS)</t>
  </si>
  <si>
    <t>(Downstream - DWS)</t>
  </si>
  <si>
    <t>(Combined for Company  - COC)</t>
  </si>
  <si>
    <t>Market Cap (USD bn)</t>
  </si>
  <si>
    <t>(Growth)</t>
  </si>
  <si>
    <t>Opening Balance of shareholders' equity (USD bn)</t>
  </si>
  <si>
    <t>(Upstream)</t>
  </si>
  <si>
    <t>(Downstream)</t>
  </si>
  <si>
    <t>Refining Capacity (Mbpd)</t>
  </si>
  <si>
    <t>Net Chemical Capacity (mn tons)</t>
  </si>
  <si>
    <t>2019 Addition to Refining (MBpd)</t>
  </si>
  <si>
    <t>Investment in 2018 (Bn USD)</t>
  </si>
  <si>
    <t>Production (mmb per year)</t>
  </si>
  <si>
    <t>(Growth %)</t>
  </si>
  <si>
    <t>Inflation for the Forecast (%)</t>
  </si>
  <si>
    <t>W.Avg GRTH</t>
  </si>
  <si>
    <t>Total Shareholder's Equity</t>
  </si>
  <si>
    <t>Total Non-Current Liabilities</t>
  </si>
  <si>
    <t>Kindly check if this is required</t>
  </si>
  <si>
    <t>Do you want to show this sheet to the users, if not we can hide this</t>
  </si>
  <si>
    <t>Table of Contents</t>
  </si>
  <si>
    <t>Reference Case is the set of intial assumptions</t>
  </si>
  <si>
    <t>To tweak the cost of Equity assumption kindly press the button</t>
  </si>
  <si>
    <t>To tweak the Inflation assumption kindly press the button</t>
  </si>
  <si>
    <t>To tweak the oil price assumption kindly press the button</t>
  </si>
  <si>
    <t>To tweak the Value added assumption kindly press the button</t>
  </si>
  <si>
    <t>To tweak the Income Tax assumption kindly press the button</t>
  </si>
  <si>
    <t>To tweak the Cyclicality assumption kindly press the button</t>
  </si>
  <si>
    <t>Valuations</t>
  </si>
  <si>
    <t>Gross Value Added per barrel (with inflation) _USD per barrel</t>
  </si>
  <si>
    <t>Oil Price Taken for the Year ( USD per barrel)</t>
  </si>
  <si>
    <t>Upstream Revenue (Volume) - mmb per year</t>
  </si>
  <si>
    <t>Outstanding Debt (USD billion)</t>
  </si>
  <si>
    <t>Borrowing for the Year (USD billion)</t>
  </si>
  <si>
    <t>Repayment for the Year (USD billion)</t>
  </si>
  <si>
    <t>Repayment for the Year ( USD billion)</t>
  </si>
  <si>
    <t>Notes: (USD per barrel)</t>
  </si>
  <si>
    <t>Operating Cost of Crude Oil Production (USD billion)</t>
  </si>
  <si>
    <t>Sellling Price ( USD per barrel)</t>
  </si>
  <si>
    <t>Price Net Of Royalty (USD per barrel)</t>
  </si>
  <si>
    <t>Upstream Revenue (Volume) -billion barrels</t>
  </si>
  <si>
    <t>Gross Fixed Assets in 2018 and Forecast (USD billion)</t>
  </si>
  <si>
    <t>Margin (USD) per Barrel</t>
  </si>
  <si>
    <t>Gross Downstream Revenue (USD billion)</t>
  </si>
  <si>
    <t>Production for the Year (bn barrels)</t>
  </si>
  <si>
    <t>Crude Oil Reserves (bn barrels)</t>
  </si>
  <si>
    <t>Capex for the Year (USD bn)</t>
  </si>
  <si>
    <t>Crude Oil Price (2018) - USD /bbbl</t>
  </si>
  <si>
    <t>Royalty Paid ( % of Selling Price)</t>
  </si>
  <si>
    <t>Applicable rate of Royalty (% of Selling price)</t>
  </si>
  <si>
    <t>2019 addition to Chemical Capacity (mn tons)</t>
  </si>
  <si>
    <t>Production Cost (USD bn)</t>
  </si>
  <si>
    <t>Purchases (USD bn)</t>
  </si>
  <si>
    <t>S,G &amp; A (USD bn)</t>
  </si>
  <si>
    <t>Interest (USD bn)</t>
  </si>
  <si>
    <t>Depreciation (USD bn)</t>
  </si>
  <si>
    <t>Gross Fixed assets (USD bn)</t>
  </si>
  <si>
    <t>Shareholders Equity (USD bn)</t>
  </si>
  <si>
    <t>Equivalent uniform price per barrel w/o Inflation</t>
  </si>
  <si>
    <t>PV of future prices</t>
  </si>
  <si>
    <t>Price (USD per barrel)  w / o Inflation</t>
  </si>
  <si>
    <t>Price per barrel w/o Inflation</t>
  </si>
  <si>
    <t>Price (USD ) per barrel for the year</t>
  </si>
  <si>
    <t>Price (USD per barrel)  with Inflation</t>
  </si>
  <si>
    <t>Equivalent uniform price (USD) per barrel</t>
  </si>
  <si>
    <t>SUM of PVs of Future Prices w/o Inflation</t>
  </si>
  <si>
    <t>SUM of PVs of future Prices with Inflation</t>
  </si>
  <si>
    <t>Cash Cycle (days)</t>
  </si>
  <si>
    <t>RoA ( adjusted for Cash)</t>
  </si>
  <si>
    <t>RoE ( Adjusted for cash)</t>
  </si>
  <si>
    <t>This sheet contains details of intersegment adjustments that were made to arrive at the adjusted Revenues and Costs of Upstream and Downstream Segments .</t>
  </si>
  <si>
    <t>On the right hand side some working notes are provided which may have links to the working sheets as they were created in the intial stages of model building</t>
  </si>
  <si>
    <t>Compounding Factor for Inflation</t>
  </si>
  <si>
    <t>Saudi Aramco Upstream Activities - Sales Price Forecast ( Arab Light) - USD per barrel</t>
  </si>
  <si>
    <t>To Increase Production quantity across change"C18"</t>
  </si>
  <si>
    <t>To tweak Dividend Payout Change Cell "C24"</t>
  </si>
  <si>
    <t>To Increase Output Change Cell "C16 " in %</t>
  </si>
  <si>
    <t xml:space="preserve">To tweak Production Cost change Cell " C14 " </t>
  </si>
  <si>
    <t>To tweak the Inflation change Cell "C8 (Yes=1, No=0)"</t>
  </si>
  <si>
    <t>To tweak the Inflation change Cell "F8  (Yes=1, No=0)"</t>
  </si>
  <si>
    <t>To Tweak Income Tax Rate change Cell "C26"</t>
  </si>
  <si>
    <t>To Tweak Income Tax Rate change Cell "F 10"</t>
  </si>
  <si>
    <t>To Increase Capex (%) Change Cell C36</t>
  </si>
  <si>
    <t>Capex Increase for Company in Total</t>
  </si>
  <si>
    <t>The Company’s financials were available for only two years thereby limiting the scope for detailed analysis for identification of trends in revenues and costs. The results of first 9 months of 2019 and the announcements made by the Company regarding its Capex Plans  are not considered in this valuation as the full details for the year are not available, the higher output level with higher Capex are not known and Company has stated the Capex plan depends on the  Oil Prices that will be attained in the future.</t>
  </si>
  <si>
    <t>Upstream Busines - Forecast Assumptions</t>
  </si>
  <si>
    <t>Downstream Busines -Forecast Assumptions</t>
  </si>
  <si>
    <t>Upstream/ Downstream Forecast - Other Assumptions</t>
  </si>
  <si>
    <t>Combined (Upstream + Downstream Business) Income Statement Projections</t>
  </si>
  <si>
    <t>Downstream Busines - Income Statement Projections</t>
  </si>
  <si>
    <t>Upstream Busines - Income Statement Projections</t>
  </si>
  <si>
    <t>Upstream/ Downstream  Busines - Intersegment Adjustments</t>
  </si>
  <si>
    <t>COMBINED COMPANY - Balance Sheet Projections</t>
  </si>
  <si>
    <t>CORPORATE SEGMENT _ Balance Sheet Projections</t>
  </si>
  <si>
    <t>Downstream Busines - Balance Sheet Projections</t>
  </si>
  <si>
    <t>Upstream Busines - Balance Sheet Projections</t>
  </si>
  <si>
    <t>Historical Income Statement</t>
  </si>
  <si>
    <t>Historical Balance Sheet</t>
  </si>
  <si>
    <t>Intersegment Transfers and Working Notes</t>
  </si>
  <si>
    <t>Upstream Assm</t>
  </si>
  <si>
    <t>Upstream IS</t>
  </si>
  <si>
    <t>Upstream BS</t>
  </si>
  <si>
    <t>Other Assm</t>
  </si>
  <si>
    <t>Downstream IS</t>
  </si>
  <si>
    <t>Downstream BS</t>
  </si>
  <si>
    <t>Downstream Assm</t>
  </si>
  <si>
    <t>Corp BS</t>
  </si>
  <si>
    <t>Intersegment -IS</t>
  </si>
  <si>
    <t>Combined Income Statement</t>
  </si>
  <si>
    <t>Combined Balance Sheet</t>
  </si>
  <si>
    <t>PEER RATIOS</t>
  </si>
  <si>
    <t>Qualifications</t>
  </si>
  <si>
    <t>Summary</t>
  </si>
  <si>
    <t>Dash Board</t>
  </si>
  <si>
    <t>Valuation</t>
  </si>
  <si>
    <t>TOC</t>
  </si>
  <si>
    <t>Disclaimer</t>
  </si>
  <si>
    <t>This report has been prepared and issued by Marmore MENA Intelligence Ltd (Marmore), a fully owned research subsidiary of Kuwait Financial Centre “Markaz” K.P.S.C. Marmore is a private limited company registered with the Registrar of Companies in India.</t>
  </si>
  <si>
    <t>The information and statistical data herein have been obtained from sources we believe to be reliable, but no representation or warranty, expressed or implied, is made that such information and data is accurate or complete, and therefore should not be relied upon as such. Opinions, interpretations, estimates, and projections in this report constitute the current judgment of the author as of the date of this Report. They do not necessarily reflect the opinion of Markaz or Marmore or other identified parties and are subject to change without prior notice. Neither Marmore nor Markaz have an obligation to update, modify, or amend this report or to otherwise notify a reader thereof in the event that any matter stated herein, or any opinion, projection, forecast, or estimate set forth herein, changes or subsequently becomes inaccurate, or if research on the subject company is withdrawn.</t>
  </si>
  <si>
    <t>This Report may not consider the specific investment objectives, financial situation, and the particular needs of any specific person who may receive this report. Investors are urged to seek financial advice regarding the appropriateness of investing in any security or investment strategy discussed or recommended in this report and to understand that statements regarding future prospects may not be realized. Investors should note that income from such securities, if any, may fluctuate and that each security’s price or value may rise or fall. Investors should be able and willing to accept a total or partial loss of their investment. Accordingly, investors may receive back less than originally invested. Past performance is not necessarily indicative of future performance.</t>
  </si>
  <si>
    <t xml:space="preserve">Markaz may seek to do business, including investment banking deals, with companies covered in its research reports. Markaz may have interests in the areas covered in this research report. Markaz, Markaz managed entities, its clients, or its employees may have from time to time long or short positions in any security, derivative or other types of assets referred to in this research report. As a result, investors should be aware that Markaz may have a conflict of interest that could affect the objectivity of this report. </t>
  </si>
  <si>
    <t>This report may provide the addresses of or contain hyperlinks to websites. Except to the extent to which the report refers to website material of Markaz and Marmore, Markaz has not reviewed the linked site and takes no responsibility for the content contained therein. Such address or hyperlink (including addresses or hyperlinks to Markaz’s or Marmore’s own website material) is provided solely for your convenience and information, and the content of the linked site does not in any way form part of this document. Accessing such website or following such link through this report or Markaz’s or Marmore’s website shall be at your own risk.</t>
  </si>
  <si>
    <t>For further information, please contact ‘Markaz’ at P.O. Box 23444, Safat 13095, Kuwait; Email: info@e-marmore.com; Tel: 00965 22248280; Fax: 00965 22495741.</t>
  </si>
  <si>
    <r>
      <rPr>
        <b/>
        <sz val="16"/>
        <color theme="1"/>
        <rFont val="Calibri"/>
        <family val="2"/>
        <scheme val="minor"/>
      </rPr>
      <t>Disclaimer</t>
    </r>
    <r>
      <rPr>
        <sz val="16"/>
        <color theme="1"/>
        <rFont val="Calibri"/>
        <family val="2"/>
        <scheme val="minor"/>
      </rPr>
      <t xml:space="preserve">
Markaz may seek to do business, including investment banking deals, with companies covered in its research reports. Markaz may have interests in the areas covered in this research report. Markaz, Markaz managed entities, its clients, or its employees may have from time to time long or short positions in any security, derivative or other types of assets referred to in this research report. As a result, investors should be aware that Markaz may have a conflict of interest that could affect the objectivity of this report. 
This report may provide the addresses of or contain hyperlinks to websites. Except to the extent to which the report refers to website material of Markaz and Marmore, Markaz has not reviewed the linked site and takes no responsibility for the content contained therein. Such address or hyperlink (including addresses or hyperlinks to Markaz’s or Marmore’s own website material) is provided solely for your convenience and information, and the content of the linked site does not in any way form part of this document. Accessing such website or following such link through this report or Markaz’s or Marmore’s website shall be at your own risk.
For further information, please contact ‘Markaz’ at P.O. Box 23444, Safat 13095, Kuwait; Email: info@e-marmore.com; Tel: 00965 22248280; Fax: 00965 22495741.
</t>
    </r>
  </si>
  <si>
    <t>No assessment of the prospects for company’s joint venture investments were done and the value of these investments is taken at their book value.</t>
  </si>
  <si>
    <t xml:space="preserve">This Report is owned by Marmore and is privileged and proprietary and is subject to copyrights. Sale of any copies of this Report is strictly prohibited. This Report cannot be quoted without the prior written consent of Marmore. Any user after obtaining Marmore's permission to use this Report must clearly mention the source as “Marmore."  The Report is intended to be circulated for general information only and should not to be construed as an offer to buy or sell or a solicitation of an offer to buy or sell any financial instruments or to participate in any particular trading strategy in any jurisdiction. The valuation arrived in the model is only an indicative value and should not be construed as valuation recommendation by Marmore.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</si>
</sst>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quot;$&quot;#,##0.00_);[Red]\(&quot;$&quot;#,##0.00\)"/>
    <numFmt numFmtId="165" formatCode="_(* #,##0.00_);_(* \(#,##0.00\);_(* &quot;-&quot;??_);_(@_)"/>
    <numFmt numFmtId="166" formatCode="#,##0.0_);[Red]\(#,##0.0\)"/>
    <numFmt numFmtId="167" formatCode="0.0"/>
    <numFmt numFmtId="168" formatCode="0.0%"/>
    <numFmt numFmtId="169" formatCode="_(* #,##0.0_);_(* \(#,##0.0\);_(* &quot;-&quot;??_);_(@_)"/>
    <numFmt numFmtId="170" formatCode="_(* #,##0_);_(* \(#,##0\);_(* &quot;-&quot;??_);_(@_)"/>
    <numFmt numFmtId="171" formatCode="0.000000000000"/>
    <numFmt numFmtId="172" formatCode="0.00_);[Red]\(0.00\)"/>
    <numFmt numFmtId="173" formatCode="0.000"/>
    <numFmt numFmtId="174" formatCode="&quot;$&quot;#,##0.0_);[Red]\(&quot;$&quot;#,##0.0\)"/>
    <numFmt numFmtId="175" formatCode="0.00000000000000"/>
    <numFmt numFmtId="176" formatCode="_(* #,##0.000_);_(* \(#,##0.000\);_(* &quot;-&quot;??_);_(@_)"/>
  </numFmts>
  <fonts count="9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
      <b/>
      <sz val="11"/>
      <color rgb="FFC00000"/>
      <name val="Calibri"/>
      <family val="2"/>
      <scheme val="minor"/>
    </font>
    <font>
      <sz val="11"/>
      <color rgb="FFC00000"/>
      <name val="Calibri"/>
      <family val="2"/>
      <scheme val="minor"/>
    </font>
    <font>
      <b/>
      <sz val="11"/>
      <color rgb="FF002060"/>
      <name val="Calibri"/>
      <family val="2"/>
      <scheme val="minor"/>
    </font>
    <font>
      <sz val="8"/>
      <name val="Calibri"/>
      <family val="2"/>
      <scheme val="minor"/>
    </font>
    <font>
      <sz val="10"/>
      <color rgb="FF231F20"/>
      <name val="Times New Roman"/>
      <family val="1"/>
    </font>
    <font>
      <sz val="11"/>
      <color rgb="FF231F20"/>
      <name val="Times New Roman"/>
      <family val="1"/>
    </font>
    <font>
      <i/>
      <sz val="10"/>
      <color rgb="FF231F20"/>
      <name val="Times New Roman"/>
      <family val="1"/>
    </font>
    <font>
      <b/>
      <i/>
      <sz val="10"/>
      <color rgb="FF231F20"/>
      <name val="Times New Roman"/>
      <family val="1"/>
    </font>
    <font>
      <sz val="7"/>
      <color rgb="FF231F20"/>
      <name val="Times New Roman"/>
      <family val="1"/>
    </font>
    <font>
      <b/>
      <sz val="10"/>
      <color rgb="FF231F20"/>
      <name val="Times New Roman"/>
      <family val="1"/>
    </font>
    <font>
      <b/>
      <sz val="8"/>
      <color rgb="FF231F20"/>
      <name val="Times New Roman"/>
      <family val="1"/>
    </font>
    <font>
      <sz val="6.5"/>
      <color rgb="FF231F20"/>
      <name val="Times New Roman"/>
      <family val="1"/>
    </font>
    <font>
      <sz val="8"/>
      <color theme="1"/>
      <name val="Times New Roman"/>
      <family val="1"/>
    </font>
    <font>
      <sz val="12.5"/>
      <color theme="1"/>
      <name val="Times New Roman"/>
      <family val="1"/>
    </font>
    <font>
      <i/>
      <u/>
      <sz val="10"/>
      <color rgb="FF231F20"/>
      <name val="Times New Roman"/>
      <family val="1"/>
    </font>
    <font>
      <i/>
      <sz val="11"/>
      <color rgb="FF231F20"/>
      <name val="Times New Roman"/>
      <family val="1"/>
    </font>
    <font>
      <sz val="10.5"/>
      <color theme="1"/>
      <name val="Times New Roman"/>
      <family val="1"/>
    </font>
    <font>
      <sz val="9"/>
      <color theme="1"/>
      <name val="Times New Roman"/>
      <family val="1"/>
    </font>
    <font>
      <sz val="7"/>
      <color theme="1"/>
      <name val="Times New Roman"/>
      <family val="1"/>
    </font>
    <font>
      <b/>
      <sz val="11"/>
      <color theme="0"/>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b/>
      <sz val="8"/>
      <color rgb="FFFFFFFF"/>
      <name val="Calibri"/>
      <family val="2"/>
      <scheme val="minor"/>
    </font>
    <font>
      <sz val="8"/>
      <color rgb="FF002B54"/>
      <name val="Calibri"/>
      <family val="2"/>
      <scheme val="minor"/>
    </font>
    <font>
      <sz val="8"/>
      <color rgb="FF3CB371"/>
      <name val="Calibri"/>
      <family val="2"/>
      <scheme val="minor"/>
    </font>
    <font>
      <sz val="8"/>
      <color rgb="FF008000"/>
      <name val="Calibri"/>
      <family val="2"/>
      <scheme val="minor"/>
    </font>
    <font>
      <b/>
      <sz val="14"/>
      <color rgb="FF002060"/>
      <name val="Calibri"/>
      <family val="2"/>
      <scheme val="minor"/>
    </font>
    <font>
      <b/>
      <sz val="14"/>
      <color theme="1"/>
      <name val="Calibri"/>
      <family val="2"/>
      <scheme val="minor"/>
    </font>
    <font>
      <b/>
      <sz val="11"/>
      <color rgb="FFFF0000"/>
      <name val="Calibri"/>
      <family val="2"/>
      <scheme val="minor"/>
    </font>
    <font>
      <b/>
      <sz val="11"/>
      <color rgb="FF0070C0"/>
      <name val="Calibri"/>
      <family val="2"/>
      <scheme val="minor"/>
    </font>
    <font>
      <b/>
      <sz val="14"/>
      <color rgb="FF0070C0"/>
      <name val="Calibri"/>
      <family val="2"/>
      <scheme val="minor"/>
    </font>
    <font>
      <sz val="11"/>
      <color rgb="FFFF0000"/>
      <name val="Calibri"/>
      <family val="2"/>
      <scheme val="minor"/>
    </font>
    <font>
      <sz val="11"/>
      <color rgb="FFFFFF00"/>
      <name val="Calibri"/>
      <family val="2"/>
      <scheme val="minor"/>
    </font>
    <font>
      <b/>
      <sz val="11"/>
      <color rgb="FF7030A0"/>
      <name val="Calibri"/>
      <family val="2"/>
      <scheme val="minor"/>
    </font>
    <font>
      <sz val="11"/>
      <name val="Calibri"/>
      <family val="2"/>
      <scheme val="minor"/>
    </font>
    <font>
      <sz val="9"/>
      <color rgb="FFFFFFFF"/>
      <name val="Tahoma"/>
      <family val="2"/>
    </font>
    <font>
      <sz val="9"/>
      <color rgb="FF231F20"/>
      <name val="Tahoma"/>
      <family val="2"/>
    </font>
    <font>
      <sz val="9"/>
      <color rgb="FF000000"/>
      <name val="Tahoma"/>
      <family val="2"/>
    </font>
    <font>
      <b/>
      <sz val="9"/>
      <color rgb="FF000000"/>
      <name val="Tahoma"/>
      <family val="2"/>
    </font>
    <font>
      <sz val="11"/>
      <color rgb="FFFFFFFF"/>
      <name val="Calibri"/>
      <family val="2"/>
      <scheme val="minor"/>
    </font>
    <font>
      <sz val="11"/>
      <color rgb="FF000000"/>
      <name val="Calibri"/>
      <family val="2"/>
      <scheme val="minor"/>
    </font>
    <font>
      <b/>
      <sz val="10"/>
      <color rgb="FFFFFFFF"/>
      <name val="Tahoma"/>
      <family val="2"/>
    </font>
    <font>
      <sz val="10"/>
      <color rgb="FF000000"/>
      <name val="Tahoma"/>
      <family val="2"/>
    </font>
    <font>
      <b/>
      <sz val="10"/>
      <color rgb="FF000000"/>
      <name val="Tahoma"/>
      <family val="2"/>
    </font>
    <font>
      <sz val="10"/>
      <color rgb="FFFFFFFF"/>
      <name val="Tahoma"/>
      <family val="2"/>
    </font>
    <font>
      <sz val="10"/>
      <color theme="1"/>
      <name val="Tahoma"/>
      <family val="2"/>
    </font>
    <font>
      <sz val="11"/>
      <color theme="1"/>
      <name val="Calibri"/>
      <family val="2"/>
      <charset val="204"/>
      <scheme val="minor"/>
    </font>
    <font>
      <b/>
      <sz val="9"/>
      <color theme="1"/>
      <name val="Calibri"/>
      <family val="2"/>
      <scheme val="minor"/>
    </font>
    <font>
      <sz val="9"/>
      <color theme="1"/>
      <name val="Calibri"/>
      <family val="2"/>
      <scheme val="minor"/>
    </font>
    <font>
      <i/>
      <sz val="9"/>
      <color theme="1"/>
      <name val="Calibri"/>
      <family val="2"/>
      <scheme val="minor"/>
    </font>
    <font>
      <i/>
      <sz val="10"/>
      <color theme="1"/>
      <name val="Calibri"/>
      <family val="2"/>
      <scheme val="minor"/>
    </font>
    <font>
      <i/>
      <sz val="10"/>
      <name val="Calibri"/>
      <family val="2"/>
      <scheme val="minor"/>
    </font>
    <font>
      <b/>
      <sz val="11"/>
      <name val="Calibri"/>
      <family val="2"/>
      <scheme val="minor"/>
    </font>
    <font>
      <sz val="12"/>
      <color theme="1"/>
      <name val="Calibri"/>
      <family val="2"/>
      <scheme val="minor"/>
    </font>
    <font>
      <u/>
      <sz val="14"/>
      <color theme="10"/>
      <name val="Calibri"/>
      <family val="2"/>
      <scheme val="minor"/>
    </font>
    <font>
      <u/>
      <sz val="16"/>
      <color theme="10"/>
      <name val="Calibri"/>
      <family val="2"/>
      <scheme val="minor"/>
    </font>
    <font>
      <sz val="8"/>
      <color theme="1"/>
      <name val="Calibri"/>
      <family val="2"/>
      <scheme val="minor"/>
    </font>
    <font>
      <sz val="9"/>
      <color theme="0"/>
      <name val="Calibri"/>
      <family val="2"/>
      <scheme val="minor"/>
    </font>
    <font>
      <sz val="9"/>
      <color rgb="FFFF0000"/>
      <name val="Calibri"/>
      <family val="2"/>
      <scheme val="minor"/>
    </font>
    <font>
      <sz val="10"/>
      <color theme="0"/>
      <name val="Calibri"/>
      <family val="2"/>
      <scheme val="minor"/>
    </font>
    <font>
      <sz val="10"/>
      <color rgb="FFC00000"/>
      <name val="Calibri"/>
      <family val="2"/>
      <scheme val="minor"/>
    </font>
    <font>
      <sz val="8"/>
      <color theme="0"/>
      <name val="Calibri"/>
      <family val="2"/>
      <scheme val="minor"/>
    </font>
    <font>
      <sz val="9"/>
      <color rgb="FFC00000"/>
      <name val="Calibri"/>
      <family val="2"/>
      <scheme val="minor"/>
    </font>
    <font>
      <b/>
      <sz val="8"/>
      <color theme="1"/>
      <name val="Calibri"/>
      <family val="2"/>
      <scheme val="minor"/>
    </font>
    <font>
      <sz val="8"/>
      <color rgb="FFC00000"/>
      <name val="Calibri"/>
      <family val="2"/>
      <scheme val="minor"/>
    </font>
    <font>
      <sz val="7"/>
      <color theme="0"/>
      <name val="Calibri"/>
      <family val="2"/>
      <scheme val="minor"/>
    </font>
    <font>
      <sz val="7"/>
      <color theme="1"/>
      <name val="Calibri"/>
      <family val="2"/>
      <scheme val="minor"/>
    </font>
    <font>
      <sz val="7"/>
      <color rgb="FFC00000"/>
      <name val="Calibri"/>
      <family val="2"/>
      <scheme val="minor"/>
    </font>
    <font>
      <b/>
      <sz val="7"/>
      <color theme="1"/>
      <name val="Calibri"/>
      <family val="2"/>
      <scheme val="minor"/>
    </font>
    <font>
      <sz val="7.5"/>
      <color theme="0"/>
      <name val="Calibri"/>
      <family val="2"/>
      <scheme val="minor"/>
    </font>
    <font>
      <sz val="7.5"/>
      <color theme="1"/>
      <name val="Calibri"/>
      <family val="2"/>
      <scheme val="minor"/>
    </font>
    <font>
      <sz val="7.5"/>
      <color rgb="FFC00000"/>
      <name val="Calibri"/>
      <family val="2"/>
      <scheme val="minor"/>
    </font>
    <font>
      <sz val="8"/>
      <color rgb="FF0070C0"/>
      <name val="Calibri"/>
      <family val="2"/>
      <scheme val="minor"/>
    </font>
    <font>
      <sz val="8"/>
      <color rgb="FF002060"/>
      <name val="Calibri"/>
      <family val="2"/>
      <scheme val="minor"/>
    </font>
    <font>
      <sz val="10"/>
      <color rgb="FF0070C0"/>
      <name val="Calibri"/>
      <family val="2"/>
      <scheme val="minor"/>
    </font>
    <font>
      <b/>
      <sz val="10"/>
      <color rgb="FF002060"/>
      <name val="Calibri"/>
      <family val="2"/>
      <scheme val="minor"/>
    </font>
    <font>
      <b/>
      <sz val="12"/>
      <color theme="1"/>
      <name val="Calibri"/>
      <family val="2"/>
      <scheme val="minor"/>
    </font>
    <font>
      <b/>
      <sz val="9"/>
      <color rgb="FF2A2A2A"/>
      <name val="Arial"/>
      <family val="2"/>
    </font>
    <font>
      <sz val="9"/>
      <color rgb="FF2A2A2A"/>
      <name val="Arial"/>
      <family val="2"/>
    </font>
    <font>
      <b/>
      <u/>
      <sz val="16"/>
      <color rgb="FF002060"/>
      <name val="Calibri"/>
      <family val="2"/>
      <scheme val="minor"/>
    </font>
    <font>
      <sz val="14"/>
      <color theme="0"/>
      <name val="Calibri"/>
      <family val="2"/>
      <scheme val="minor"/>
    </font>
    <font>
      <b/>
      <sz val="16"/>
      <color theme="1"/>
      <name val="Calibri"/>
      <family val="2"/>
      <scheme val="minor"/>
    </font>
    <font>
      <sz val="16"/>
      <color theme="1"/>
      <name val="Calibri"/>
      <family val="2"/>
      <scheme val="minor"/>
    </font>
    <font>
      <b/>
      <u/>
      <sz val="11"/>
      <color theme="1"/>
      <name val="Calibri"/>
      <family val="2"/>
      <scheme val="minor"/>
    </font>
    <font>
      <sz val="12"/>
      <color theme="0"/>
      <name val="Calibri"/>
      <family val="2"/>
      <scheme val="minor"/>
    </font>
  </fonts>
  <fills count="26">
    <fill>
      <patternFill patternType="none"/>
    </fill>
    <fill>
      <patternFill patternType="gray125"/>
    </fill>
    <fill>
      <patternFill patternType="solid">
        <fgColor rgb="FF002060"/>
        <bgColor indexed="64"/>
      </patternFill>
    </fill>
    <fill>
      <patternFill patternType="solid">
        <fgColor rgb="FF00B050"/>
        <bgColor indexed="64"/>
      </patternFill>
    </fill>
    <fill>
      <patternFill patternType="solid">
        <fgColor rgb="FFFFFF00"/>
        <bgColor indexed="64"/>
      </patternFill>
    </fill>
    <fill>
      <patternFill patternType="solid">
        <fgColor rgb="FF5D7B9D"/>
        <bgColor indexed="64"/>
      </patternFill>
    </fill>
    <fill>
      <patternFill patternType="solid">
        <fgColor rgb="FFF7F6F3"/>
        <bgColor indexed="64"/>
      </patternFill>
    </fill>
    <fill>
      <patternFill patternType="solid">
        <fgColor rgb="FFFFFFFF"/>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0070C0"/>
        <bgColor indexed="64"/>
      </patternFill>
    </fill>
    <fill>
      <patternFill patternType="solid">
        <fgColor rgb="FFE7E6E6"/>
        <bgColor indexed="64"/>
      </patternFill>
    </fill>
    <fill>
      <patternFill patternType="solid">
        <fgColor rgb="FFDEEAF6"/>
        <bgColor indexed="64"/>
      </patternFill>
    </fill>
    <fill>
      <patternFill patternType="solid">
        <fgColor rgb="FFFF000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0.89999084444715716"/>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231F20"/>
      </top>
      <bottom style="medium">
        <color rgb="FF231F20"/>
      </bottom>
      <diagonal/>
    </border>
    <border>
      <left/>
      <right/>
      <top style="medium">
        <color rgb="FF231F20"/>
      </top>
      <bottom/>
      <diagonal/>
    </border>
    <border>
      <left/>
      <right/>
      <top/>
      <bottom style="medium">
        <color rgb="FF231F20"/>
      </bottom>
      <diagonal/>
    </border>
    <border>
      <left style="thin">
        <color rgb="FF002B54"/>
      </left>
      <right style="thin">
        <color rgb="FF000000"/>
      </right>
      <top style="thin">
        <color rgb="FF002B54"/>
      </top>
      <bottom/>
      <diagonal/>
    </border>
    <border>
      <left style="thin">
        <color rgb="FF000000"/>
      </left>
      <right style="thin">
        <color rgb="FF000000"/>
      </right>
      <top style="thin">
        <color rgb="FF002B54"/>
      </top>
      <bottom/>
      <diagonal/>
    </border>
    <border>
      <left style="thin">
        <color rgb="FF000000"/>
      </left>
      <right style="thin">
        <color rgb="FF000000"/>
      </right>
      <top style="thin">
        <color rgb="FF002B54"/>
      </top>
      <bottom style="thin">
        <color rgb="FF000000"/>
      </bottom>
      <diagonal/>
    </border>
    <border>
      <left style="thin">
        <color rgb="FF000000"/>
      </left>
      <right style="thin">
        <color rgb="FF002B54"/>
      </right>
      <top style="thin">
        <color rgb="FF002B54"/>
      </top>
      <bottom style="thin">
        <color rgb="FF000000"/>
      </bottom>
      <diagonal/>
    </border>
    <border>
      <left style="thin">
        <color rgb="FF002B5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2B54"/>
      </right>
      <top style="thin">
        <color rgb="FF000000"/>
      </top>
      <bottom style="thin">
        <color rgb="FF000000"/>
      </bottom>
      <diagonal/>
    </border>
    <border>
      <left style="thin">
        <color rgb="FF002B54"/>
      </left>
      <right style="thin">
        <color rgb="FF000000"/>
      </right>
      <top style="thin">
        <color rgb="FF000000"/>
      </top>
      <bottom style="thin">
        <color rgb="FF000000"/>
      </bottom>
      <diagonal/>
    </border>
    <border>
      <left style="thin">
        <color rgb="FF002B54"/>
      </left>
      <right style="thin">
        <color rgb="FF002B54"/>
      </right>
      <top style="thin">
        <color rgb="FF002B54"/>
      </top>
      <bottom style="thin">
        <color rgb="FF002B54"/>
      </bottom>
      <diagonal/>
    </border>
    <border>
      <left style="thin">
        <color rgb="FF002B54"/>
      </left>
      <right style="thin">
        <color rgb="FF000000"/>
      </right>
      <top style="thin">
        <color rgb="FF000000"/>
      </top>
      <bottom style="thin">
        <color rgb="FF002B54"/>
      </bottom>
      <diagonal/>
    </border>
    <border>
      <left style="thin">
        <color rgb="FF000000"/>
      </left>
      <right style="thin">
        <color rgb="FF000000"/>
      </right>
      <top style="thin">
        <color rgb="FF000000"/>
      </top>
      <bottom style="thin">
        <color rgb="FF002B54"/>
      </bottom>
      <diagonal/>
    </border>
    <border>
      <left style="thin">
        <color rgb="FF000000"/>
      </left>
      <right style="thin">
        <color rgb="FF002B54"/>
      </right>
      <top style="thin">
        <color rgb="FF000000"/>
      </top>
      <bottom style="thin">
        <color rgb="FF002B54"/>
      </bottom>
      <diagonal/>
    </border>
    <border>
      <left style="thin">
        <color rgb="FF002B54"/>
      </left>
      <right style="thin">
        <color rgb="FF000000"/>
      </right>
      <top style="thin">
        <color rgb="FF002B54"/>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s>
  <cellStyleXfs count="4">
    <xf numFmtId="0" fontId="0" fillId="0" borderId="0"/>
    <xf numFmtId="165" fontId="1" fillId="0" borderId="0" applyFont="0" applyFill="0" applyBorder="0" applyAlignment="0" applyProtection="0"/>
    <xf numFmtId="9" fontId="1" fillId="0" borderId="0" applyFont="0" applyFill="0" applyBorder="0" applyAlignment="0" applyProtection="0"/>
    <xf numFmtId="0" fontId="26" fillId="0" borderId="0" applyNumberFormat="0" applyFill="0" applyBorder="0" applyAlignment="0" applyProtection="0"/>
  </cellStyleXfs>
  <cellXfs count="1082">
    <xf numFmtId="0" fontId="0" fillId="0" borderId="0" xfId="0"/>
    <xf numFmtId="0" fontId="2" fillId="0" borderId="0" xfId="0" applyFont="1"/>
    <xf numFmtId="0" fontId="6" fillId="0" borderId="0" xfId="0" applyFont="1"/>
    <xf numFmtId="0" fontId="3" fillId="2" borderId="0" xfId="0" applyFont="1" applyFill="1"/>
    <xf numFmtId="0" fontId="0" fillId="0" borderId="1" xfId="0" applyBorder="1"/>
    <xf numFmtId="0" fontId="2" fillId="0" borderId="1" xfId="0" applyFont="1" applyBorder="1"/>
    <xf numFmtId="0" fontId="6" fillId="0" borderId="1" xfId="0" applyFont="1" applyBorder="1"/>
    <xf numFmtId="0" fontId="5" fillId="0" borderId="1" xfId="0" applyFont="1" applyBorder="1"/>
    <xf numFmtId="0" fontId="3" fillId="2" borderId="1" xfId="0" applyFont="1" applyFill="1" applyBorder="1"/>
    <xf numFmtId="170" fontId="0" fillId="0" borderId="1" xfId="1" applyNumberFormat="1" applyFont="1" applyBorder="1"/>
    <xf numFmtId="0" fontId="0" fillId="4" borderId="1" xfId="0" applyFill="1" applyBorder="1"/>
    <xf numFmtId="0" fontId="0" fillId="4" borderId="0" xfId="0" applyFill="1"/>
    <xf numFmtId="169" fontId="0" fillId="0" borderId="1" xfId="0" applyNumberFormat="1" applyBorder="1"/>
    <xf numFmtId="0" fontId="10" fillId="0" borderId="0" xfId="0" applyFont="1" applyAlignment="1">
      <alignment horizontal="justify" vertical="center"/>
    </xf>
    <xf numFmtId="0" fontId="11" fillId="0" borderId="0" xfId="0" applyFont="1"/>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justify" vertical="center"/>
    </xf>
    <xf numFmtId="0" fontId="10" fillId="0" borderId="0" xfId="0" applyFont="1"/>
    <xf numFmtId="0" fontId="13" fillId="0" borderId="0" xfId="0" applyFont="1" applyAlignment="1">
      <alignment horizontal="justify" vertical="center"/>
    </xf>
    <xf numFmtId="0" fontId="15" fillId="0" borderId="0" xfId="0" applyFont="1" applyAlignment="1">
      <alignment horizontal="justify" vertical="center"/>
    </xf>
    <xf numFmtId="0" fontId="10" fillId="0" borderId="0" xfId="0" applyFont="1" applyAlignment="1">
      <alignment horizontal="left" vertical="center" indent="3"/>
    </xf>
    <xf numFmtId="0" fontId="15" fillId="0" borderId="0" xfId="0" applyFont="1" applyAlignment="1">
      <alignment horizontal="left" vertical="center" indent="1"/>
    </xf>
    <xf numFmtId="3" fontId="10" fillId="0" borderId="0" xfId="0" applyNumberFormat="1" applyFont="1" applyAlignment="1">
      <alignment horizontal="left" vertical="center" wrapText="1" indent="1"/>
    </xf>
    <xf numFmtId="3" fontId="10" fillId="0" borderId="0" xfId="0" applyNumberFormat="1" applyFont="1" applyAlignment="1">
      <alignment horizontal="right" vertical="center" wrapText="1"/>
    </xf>
    <xf numFmtId="0" fontId="10" fillId="0" borderId="0" xfId="0" applyFont="1" applyAlignment="1">
      <alignment horizontal="left" vertical="center" wrapText="1" indent="1"/>
    </xf>
    <xf numFmtId="3" fontId="10" fillId="0" borderId="0" xfId="0" applyNumberFormat="1" applyFont="1" applyAlignment="1">
      <alignment vertical="center" wrapText="1"/>
    </xf>
    <xf numFmtId="10" fontId="0" fillId="0" borderId="0" xfId="0" applyNumberFormat="1"/>
    <xf numFmtId="9" fontId="0" fillId="0" borderId="0" xfId="0" applyNumberFormat="1"/>
    <xf numFmtId="0" fontId="19" fillId="0" borderId="0" xfId="0" applyFont="1" applyAlignment="1">
      <alignment vertical="center"/>
    </xf>
    <xf numFmtId="0" fontId="13" fillId="0" borderId="0" xfId="0" applyFont="1" applyAlignment="1">
      <alignment horizontal="left" vertical="center" indent="1"/>
    </xf>
    <xf numFmtId="0" fontId="20" fillId="0" borderId="0" xfId="0" applyFont="1" applyAlignment="1">
      <alignment horizontal="left" vertical="center" indent="1"/>
    </xf>
    <xf numFmtId="0" fontId="22" fillId="0" borderId="0" xfId="0" applyFont="1" applyAlignment="1">
      <alignment vertical="center"/>
    </xf>
    <xf numFmtId="0" fontId="23" fillId="0" borderId="0" xfId="0" applyFont="1" applyAlignment="1">
      <alignment vertical="center" wrapText="1"/>
    </xf>
    <xf numFmtId="0" fontId="24" fillId="0" borderId="0" xfId="0" applyFont="1" applyAlignment="1">
      <alignment vertical="center" wrapText="1"/>
    </xf>
    <xf numFmtId="0" fontId="16" fillId="0" borderId="0" xfId="0" applyFont="1" applyAlignment="1">
      <alignment vertical="center" wrapText="1"/>
    </xf>
    <xf numFmtId="0" fontId="24" fillId="0" borderId="5" xfId="0" applyFont="1" applyBorder="1" applyAlignment="1">
      <alignment vertical="center" wrapText="1"/>
    </xf>
    <xf numFmtId="0" fontId="16" fillId="0" borderId="6" xfId="0" applyFont="1" applyBorder="1" applyAlignment="1">
      <alignment vertical="center" wrapText="1"/>
    </xf>
    <xf numFmtId="0" fontId="18" fillId="0" borderId="6" xfId="0" applyFont="1" applyBorder="1" applyAlignment="1">
      <alignment vertical="center" wrapText="1"/>
    </xf>
    <xf numFmtId="0" fontId="16" fillId="0" borderId="4" xfId="0" applyFont="1" applyBorder="1" applyAlignment="1">
      <alignment vertical="center" wrapText="1"/>
    </xf>
    <xf numFmtId="0" fontId="18" fillId="0" borderId="0" xfId="0" applyFont="1" applyAlignment="1">
      <alignment vertical="center" wrapText="1"/>
    </xf>
    <xf numFmtId="0" fontId="16" fillId="0" borderId="6" xfId="0" applyFont="1" applyBorder="1" applyAlignment="1">
      <alignment horizontal="left" vertical="center" wrapText="1" indent="1"/>
    </xf>
    <xf numFmtId="0" fontId="10" fillId="0" borderId="0" xfId="0" applyFont="1" applyAlignment="1">
      <alignment horizontal="left" vertical="center" wrapText="1" indent="2"/>
    </xf>
    <xf numFmtId="0" fontId="10" fillId="0" borderId="0" xfId="0" applyFont="1" applyAlignment="1">
      <alignment horizontal="center" vertical="center" wrapText="1"/>
    </xf>
    <xf numFmtId="0" fontId="10" fillId="0" borderId="0" xfId="0" applyFont="1" applyAlignment="1">
      <alignment horizontal="right" vertical="center" wrapText="1"/>
    </xf>
    <xf numFmtId="0" fontId="10" fillId="0" borderId="6" xfId="0" applyFont="1" applyBorder="1" applyAlignment="1">
      <alignment horizontal="right" vertical="center" wrapText="1"/>
    </xf>
    <xf numFmtId="0" fontId="10" fillId="0" borderId="6" xfId="0" applyFont="1" applyBorder="1" applyAlignment="1">
      <alignment horizontal="left" vertical="center" wrapText="1" indent="2"/>
    </xf>
    <xf numFmtId="0" fontId="10" fillId="0" borderId="6" xfId="0" applyFont="1" applyBorder="1" applyAlignment="1">
      <alignment horizontal="left" vertical="center" wrapText="1" indent="1"/>
    </xf>
    <xf numFmtId="0" fontId="15" fillId="0" borderId="0" xfId="0" applyFont="1" applyAlignment="1">
      <alignment vertical="center" wrapText="1"/>
    </xf>
    <xf numFmtId="3" fontId="15" fillId="0" borderId="6" xfId="0" applyNumberFormat="1" applyFont="1" applyBorder="1" applyAlignment="1">
      <alignment horizontal="right" vertical="center" wrapText="1"/>
    </xf>
    <xf numFmtId="3" fontId="15" fillId="0" borderId="6" xfId="0" applyNumberFormat="1" applyFont="1" applyBorder="1" applyAlignment="1">
      <alignment vertical="center" wrapText="1"/>
    </xf>
    <xf numFmtId="16" fontId="16" fillId="0" borderId="0" xfId="0" applyNumberFormat="1" applyFont="1" applyAlignment="1">
      <alignment vertical="center" wrapText="1"/>
    </xf>
    <xf numFmtId="4" fontId="0" fillId="0" borderId="0" xfId="0" applyNumberFormat="1"/>
    <xf numFmtId="3" fontId="0" fillId="0" borderId="0" xfId="0" applyNumberFormat="1"/>
    <xf numFmtId="11" fontId="0" fillId="0" borderId="0" xfId="0" applyNumberFormat="1"/>
    <xf numFmtId="2" fontId="0" fillId="0" borderId="0" xfId="0" applyNumberFormat="1"/>
    <xf numFmtId="167" fontId="0" fillId="0" borderId="0" xfId="0" applyNumberFormat="1"/>
    <xf numFmtId="1" fontId="0" fillId="0" borderId="0" xfId="0" applyNumberFormat="1"/>
    <xf numFmtId="1" fontId="0" fillId="0" borderId="1" xfId="0" applyNumberFormat="1" applyBorder="1"/>
    <xf numFmtId="9" fontId="0" fillId="4" borderId="1" xfId="0" applyNumberFormat="1" applyFill="1" applyBorder="1"/>
    <xf numFmtId="170" fontId="0" fillId="0" borderId="1" xfId="0" applyNumberFormat="1" applyBorder="1" applyAlignment="1">
      <alignment horizontal="right"/>
    </xf>
    <xf numFmtId="0" fontId="0" fillId="0" borderId="0" xfId="0" applyAlignment="1">
      <alignment wrapText="1"/>
    </xf>
    <xf numFmtId="0" fontId="26" fillId="0" borderId="0" xfId="3" applyAlignment="1">
      <alignment wrapText="1"/>
    </xf>
    <xf numFmtId="0" fontId="29" fillId="5" borderId="9" xfId="0" applyFont="1" applyFill="1" applyBorder="1" applyAlignment="1">
      <alignment horizontal="center" wrapText="1"/>
    </xf>
    <xf numFmtId="0" fontId="29" fillId="5" borderId="10" xfId="0" applyFont="1" applyFill="1" applyBorder="1" applyAlignment="1">
      <alignment horizontal="center" wrapText="1"/>
    </xf>
    <xf numFmtId="0" fontId="29" fillId="5" borderId="13" xfId="0" applyFont="1" applyFill="1" applyBorder="1" applyAlignment="1">
      <alignment horizontal="center" vertical="center" wrapText="1"/>
    </xf>
    <xf numFmtId="0" fontId="29" fillId="5" borderId="14" xfId="0" applyFont="1" applyFill="1" applyBorder="1" applyAlignment="1">
      <alignment horizontal="center" vertical="center" wrapText="1"/>
    </xf>
    <xf numFmtId="0" fontId="30" fillId="6" borderId="15" xfId="0" applyFont="1" applyFill="1" applyBorder="1" applyAlignment="1">
      <alignment horizontal="left" wrapText="1"/>
    </xf>
    <xf numFmtId="0" fontId="30" fillId="6" borderId="13" xfId="0" applyFont="1" applyFill="1" applyBorder="1" applyAlignment="1">
      <alignment horizontal="left" wrapText="1"/>
    </xf>
    <xf numFmtId="0" fontId="30" fillId="6" borderId="13" xfId="0" applyFont="1" applyFill="1" applyBorder="1" applyAlignment="1">
      <alignment horizontal="right" wrapText="1"/>
    </xf>
    <xf numFmtId="0" fontId="31" fillId="6" borderId="16" xfId="0" applyFont="1" applyFill="1" applyBorder="1" applyAlignment="1">
      <alignment horizontal="right" wrapText="1"/>
    </xf>
    <xf numFmtId="0" fontId="32" fillId="6" borderId="16" xfId="0" applyFont="1" applyFill="1" applyBorder="1" applyAlignment="1">
      <alignment horizontal="right" wrapText="1"/>
    </xf>
    <xf numFmtId="0" fontId="30" fillId="7" borderId="15" xfId="0" applyFont="1" applyFill="1" applyBorder="1" applyAlignment="1">
      <alignment horizontal="left" wrapText="1"/>
    </xf>
    <xf numFmtId="0" fontId="30" fillId="7" borderId="13" xfId="0" applyFont="1" applyFill="1" applyBorder="1" applyAlignment="1">
      <alignment horizontal="left" wrapText="1"/>
    </xf>
    <xf numFmtId="0" fontId="30" fillId="7" borderId="13" xfId="0" applyFont="1" applyFill="1" applyBorder="1" applyAlignment="1">
      <alignment horizontal="right" wrapText="1"/>
    </xf>
    <xf numFmtId="0" fontId="30" fillId="7" borderId="14" xfId="0" applyFont="1" applyFill="1" applyBorder="1" applyAlignment="1">
      <alignment horizontal="right" wrapText="1"/>
    </xf>
    <xf numFmtId="0" fontId="30" fillId="6" borderId="14" xfId="0" applyFont="1" applyFill="1" applyBorder="1" applyAlignment="1">
      <alignment horizontal="right" wrapText="1"/>
    </xf>
    <xf numFmtId="0" fontId="31" fillId="7" borderId="16" xfId="0" applyFont="1" applyFill="1" applyBorder="1" applyAlignment="1">
      <alignment horizontal="right" wrapText="1"/>
    </xf>
    <xf numFmtId="0" fontId="30" fillId="7" borderId="17" xfId="0" applyFont="1" applyFill="1" applyBorder="1" applyAlignment="1">
      <alignment horizontal="left" wrapText="1"/>
    </xf>
    <xf numFmtId="0" fontId="30" fillId="7" borderId="18" xfId="0" applyFont="1" applyFill="1" applyBorder="1" applyAlignment="1">
      <alignment horizontal="left" wrapText="1"/>
    </xf>
    <xf numFmtId="0" fontId="30" fillId="7" borderId="18" xfId="0" applyFont="1" applyFill="1" applyBorder="1" applyAlignment="1">
      <alignment horizontal="right" wrapText="1"/>
    </xf>
    <xf numFmtId="0" fontId="30" fillId="7" borderId="19" xfId="0" applyFont="1" applyFill="1" applyBorder="1" applyAlignment="1">
      <alignment horizontal="right" wrapText="1"/>
    </xf>
    <xf numFmtId="0" fontId="28" fillId="0" borderId="0" xfId="0" applyFont="1" applyAlignment="1">
      <alignment wrapText="1"/>
    </xf>
    <xf numFmtId="0" fontId="29" fillId="5" borderId="20" xfId="0" applyFont="1" applyFill="1" applyBorder="1" applyAlignment="1">
      <alignment horizontal="center" vertical="center" wrapText="1"/>
    </xf>
    <xf numFmtId="0" fontId="29" fillId="5" borderId="9" xfId="0" applyFont="1" applyFill="1" applyBorder="1" applyAlignment="1">
      <alignment horizontal="center" vertical="center" wrapText="1"/>
    </xf>
    <xf numFmtId="0" fontId="29" fillId="5" borderId="10" xfId="0" applyFont="1" applyFill="1" applyBorder="1" applyAlignment="1">
      <alignment horizontal="center" vertical="center" wrapText="1"/>
    </xf>
    <xf numFmtId="168" fontId="0" fillId="0" borderId="0" xfId="2" applyNumberFormat="1" applyFont="1"/>
    <xf numFmtId="165" fontId="0" fillId="4" borderId="1" xfId="1" applyNumberFormat="1" applyFont="1" applyFill="1" applyBorder="1"/>
    <xf numFmtId="165" fontId="0" fillId="0" borderId="1" xfId="1" applyNumberFormat="1" applyFont="1" applyBorder="1"/>
    <xf numFmtId="0" fontId="13" fillId="4" borderId="0" xfId="0" applyFont="1" applyFill="1" applyAlignment="1">
      <alignment horizontal="justify" vertical="center"/>
    </xf>
    <xf numFmtId="2" fontId="0" fillId="0" borderId="1" xfId="0" applyNumberFormat="1" applyBorder="1"/>
    <xf numFmtId="167" fontId="0" fillId="4" borderId="1" xfId="0" applyNumberFormat="1" applyFill="1" applyBorder="1"/>
    <xf numFmtId="165" fontId="0" fillId="0" borderId="0" xfId="0" applyNumberFormat="1"/>
    <xf numFmtId="0" fontId="0" fillId="0" borderId="0" xfId="0" applyFill="1" applyBorder="1"/>
    <xf numFmtId="169" fontId="0" fillId="4" borderId="1" xfId="0" applyNumberFormat="1" applyFill="1" applyBorder="1"/>
    <xf numFmtId="0" fontId="0" fillId="0" borderId="24" xfId="0" applyFill="1" applyBorder="1"/>
    <xf numFmtId="171" fontId="0" fillId="0" borderId="0" xfId="0" applyNumberFormat="1"/>
    <xf numFmtId="3" fontId="3" fillId="2" borderId="1" xfId="0" applyNumberFormat="1" applyFont="1" applyFill="1" applyBorder="1" applyAlignment="1">
      <alignment horizontal="center" vertical="center" wrapText="1"/>
    </xf>
    <xf numFmtId="0" fontId="0" fillId="0" borderId="0" xfId="0" applyFill="1"/>
    <xf numFmtId="0" fontId="0" fillId="0" borderId="0" xfId="0" applyAlignment="1">
      <alignment horizontal="center"/>
    </xf>
    <xf numFmtId="0" fontId="0" fillId="9" borderId="0" xfId="0" applyFill="1"/>
    <xf numFmtId="0" fontId="0" fillId="0" borderId="25" xfId="0" applyBorder="1"/>
    <xf numFmtId="168" fontId="0" fillId="4" borderId="1" xfId="2" applyNumberFormat="1" applyFont="1" applyFill="1" applyBorder="1"/>
    <xf numFmtId="0" fontId="26" fillId="0" borderId="0" xfId="3"/>
    <xf numFmtId="170" fontId="0" fillId="0" borderId="0" xfId="1" applyNumberFormat="1" applyFont="1"/>
    <xf numFmtId="170" fontId="2" fillId="0" borderId="0" xfId="1" applyNumberFormat="1" applyFont="1"/>
    <xf numFmtId="0" fontId="0" fillId="0" borderId="0" xfId="0" quotePrefix="1"/>
    <xf numFmtId="0" fontId="0" fillId="0" borderId="0" xfId="0" applyAlignment="1">
      <alignment horizontal="right"/>
    </xf>
    <xf numFmtId="38" fontId="0" fillId="0" borderId="0" xfId="0" applyNumberFormat="1"/>
    <xf numFmtId="0" fontId="38" fillId="4" borderId="0" xfId="0" applyFont="1" applyFill="1"/>
    <xf numFmtId="166" fontId="0" fillId="0" borderId="0" xfId="2" applyNumberFormat="1" applyFont="1"/>
    <xf numFmtId="166" fontId="0" fillId="0" borderId="0" xfId="0" applyNumberFormat="1"/>
    <xf numFmtId="0" fontId="7" fillId="0" borderId="0" xfId="0" applyFont="1"/>
    <xf numFmtId="0" fontId="39" fillId="2" borderId="0" xfId="0" applyFont="1" applyFill="1"/>
    <xf numFmtId="38" fontId="39" fillId="2" borderId="0" xfId="0" applyNumberFormat="1" applyFont="1" applyFill="1"/>
    <xf numFmtId="0" fontId="40" fillId="0" borderId="0" xfId="0" applyFont="1"/>
    <xf numFmtId="38" fontId="3" fillId="2" borderId="0" xfId="0" applyNumberFormat="1" applyFont="1" applyFill="1"/>
    <xf numFmtId="0" fontId="3" fillId="2" borderId="0" xfId="0" applyFont="1" applyFill="1" applyAlignment="1">
      <alignment horizontal="center"/>
    </xf>
    <xf numFmtId="0" fontId="7" fillId="12" borderId="0" xfId="0" applyFont="1" applyFill="1"/>
    <xf numFmtId="0" fontId="38" fillId="13" borderId="0" xfId="0" applyFont="1" applyFill="1"/>
    <xf numFmtId="0" fontId="8" fillId="8" borderId="0" xfId="0" applyFont="1" applyFill="1"/>
    <xf numFmtId="0" fontId="0" fillId="12" borderId="0" xfId="0" applyFill="1"/>
    <xf numFmtId="0" fontId="35" fillId="13" borderId="0" xfId="0" applyFont="1" applyFill="1"/>
    <xf numFmtId="38" fontId="38" fillId="13" borderId="0" xfId="0" applyNumberFormat="1" applyFont="1" applyFill="1"/>
    <xf numFmtId="38" fontId="8" fillId="8" borderId="0" xfId="0" applyNumberFormat="1" applyFont="1" applyFill="1"/>
    <xf numFmtId="0" fontId="42" fillId="14" borderId="2" xfId="0" applyFont="1" applyFill="1" applyBorder="1" applyAlignment="1">
      <alignment vertical="center" wrapText="1"/>
    </xf>
    <xf numFmtId="0" fontId="42" fillId="14" borderId="2" xfId="0" applyFont="1" applyFill="1" applyBorder="1" applyAlignment="1">
      <alignment horizontal="center" vertical="center" wrapText="1"/>
    </xf>
    <xf numFmtId="0" fontId="43" fillId="0" borderId="34" xfId="0" applyFont="1" applyBorder="1" applyAlignment="1">
      <alignment vertical="center" wrapText="1"/>
    </xf>
    <xf numFmtId="9" fontId="43" fillId="0" borderId="34" xfId="0" applyNumberFormat="1" applyFont="1" applyBorder="1" applyAlignment="1">
      <alignment horizontal="center" vertical="center" wrapText="1"/>
    </xf>
    <xf numFmtId="0" fontId="43" fillId="0" borderId="34" xfId="0" applyFont="1" applyBorder="1" applyAlignment="1">
      <alignment horizontal="center" vertical="center" wrapText="1"/>
    </xf>
    <xf numFmtId="3" fontId="44" fillId="0" borderId="34" xfId="0" applyNumberFormat="1" applyFont="1" applyBorder="1" applyAlignment="1">
      <alignment horizontal="center" vertical="center" wrapText="1"/>
    </xf>
    <xf numFmtId="0" fontId="44" fillId="0" borderId="34" xfId="0" applyFont="1" applyBorder="1" applyAlignment="1">
      <alignment horizontal="center" vertical="center" wrapText="1"/>
    </xf>
    <xf numFmtId="10" fontId="43" fillId="0" borderId="34" xfId="0" applyNumberFormat="1" applyFont="1" applyBorder="1" applyAlignment="1">
      <alignment horizontal="center" vertical="center" wrapText="1"/>
    </xf>
    <xf numFmtId="0" fontId="0" fillId="0" borderId="34" xfId="0" applyBorder="1" applyAlignment="1">
      <alignment vertical="center"/>
    </xf>
    <xf numFmtId="0" fontId="43" fillId="0" borderId="34" xfId="0" applyFont="1" applyBorder="1" applyAlignment="1">
      <alignment vertical="center"/>
    </xf>
    <xf numFmtId="0" fontId="44" fillId="0" borderId="34" xfId="0" applyFont="1" applyBorder="1" applyAlignment="1">
      <alignment horizontal="center" vertical="center"/>
    </xf>
    <xf numFmtId="0" fontId="43" fillId="0" borderId="34" xfId="0" applyFont="1" applyBorder="1" applyAlignment="1">
      <alignment horizontal="center" vertical="center"/>
    </xf>
    <xf numFmtId="3" fontId="45" fillId="0" borderId="34" xfId="0" applyNumberFormat="1" applyFont="1" applyBorder="1" applyAlignment="1">
      <alignment horizontal="center" vertical="center"/>
    </xf>
    <xf numFmtId="0" fontId="46" fillId="14" borderId="2" xfId="0" applyFont="1" applyFill="1" applyBorder="1" applyAlignment="1">
      <alignment vertical="center"/>
    </xf>
    <xf numFmtId="3" fontId="0" fillId="0" borderId="34" xfId="0" applyNumberFormat="1" applyBorder="1" applyAlignment="1">
      <alignment vertical="center"/>
    </xf>
    <xf numFmtId="10" fontId="0" fillId="0" borderId="34" xfId="0" applyNumberFormat="1" applyBorder="1" applyAlignment="1">
      <alignment vertical="center" wrapText="1"/>
    </xf>
    <xf numFmtId="0" fontId="47" fillId="15" borderId="34" xfId="0" applyFont="1" applyFill="1" applyBorder="1" applyAlignment="1">
      <alignment vertical="center"/>
    </xf>
    <xf numFmtId="3" fontId="47" fillId="15" borderId="34" xfId="0" applyNumberFormat="1" applyFont="1" applyFill="1" applyBorder="1" applyAlignment="1">
      <alignment vertical="center"/>
    </xf>
    <xf numFmtId="10" fontId="47" fillId="15" borderId="34" xfId="0" applyNumberFormat="1" applyFont="1" applyFill="1" applyBorder="1" applyAlignment="1">
      <alignment vertical="center" wrapText="1"/>
    </xf>
    <xf numFmtId="3" fontId="47" fillId="15" borderId="34" xfId="0" applyNumberFormat="1" applyFont="1" applyFill="1" applyBorder="1" applyAlignment="1">
      <alignment vertical="center" wrapText="1"/>
    </xf>
    <xf numFmtId="3" fontId="0" fillId="0" borderId="34" xfId="0" applyNumberFormat="1" applyBorder="1" applyAlignment="1">
      <alignment vertical="center" wrapText="1"/>
    </xf>
    <xf numFmtId="9" fontId="47" fillId="15" borderId="34" xfId="0" applyNumberFormat="1" applyFont="1" applyFill="1" applyBorder="1" applyAlignment="1">
      <alignment vertical="center"/>
    </xf>
    <xf numFmtId="0" fontId="0" fillId="15" borderId="34" xfId="0" applyFill="1" applyBorder="1" applyAlignment="1">
      <alignment vertical="center" wrapText="1"/>
    </xf>
    <xf numFmtId="0" fontId="48" fillId="14" borderId="2" xfId="0" applyFont="1" applyFill="1" applyBorder="1" applyAlignment="1">
      <alignment horizontal="justify" vertical="center"/>
    </xf>
    <xf numFmtId="0" fontId="49" fillId="0" borderId="34" xfId="0" applyFont="1" applyBorder="1" applyAlignment="1">
      <alignment horizontal="justify" vertical="center"/>
    </xf>
    <xf numFmtId="3" fontId="49" fillId="0" borderId="34" xfId="0" applyNumberFormat="1" applyFont="1" applyBorder="1" applyAlignment="1">
      <alignment horizontal="justify" vertical="center"/>
    </xf>
    <xf numFmtId="0" fontId="50" fillId="15" borderId="34" xfId="0" applyFont="1" applyFill="1" applyBorder="1" applyAlignment="1">
      <alignment horizontal="justify" vertical="center"/>
    </xf>
    <xf numFmtId="3" fontId="50" fillId="15" borderId="34" xfId="0" applyNumberFormat="1" applyFont="1" applyFill="1" applyBorder="1" applyAlignment="1">
      <alignment horizontal="justify" vertical="center"/>
    </xf>
    <xf numFmtId="0" fontId="49" fillId="0" borderId="0" xfId="0" applyFont="1" applyAlignment="1">
      <alignment horizontal="justify" vertical="center"/>
    </xf>
    <xf numFmtId="3" fontId="49" fillId="0" borderId="0" xfId="0" applyNumberFormat="1" applyFont="1" applyAlignment="1">
      <alignment horizontal="justify" vertical="center"/>
    </xf>
    <xf numFmtId="0" fontId="49" fillId="0" borderId="2" xfId="0" applyFont="1" applyBorder="1" applyAlignment="1">
      <alignment horizontal="justify" vertical="center"/>
    </xf>
    <xf numFmtId="3" fontId="49" fillId="0" borderId="2" xfId="0" applyNumberFormat="1" applyFont="1" applyBorder="1" applyAlignment="1">
      <alignment horizontal="justify" vertical="center"/>
    </xf>
    <xf numFmtId="0" fontId="0" fillId="14" borderId="2" xfId="0" applyFill="1" applyBorder="1" applyAlignment="1">
      <alignment vertical="top"/>
    </xf>
    <xf numFmtId="0" fontId="51" fillId="14" borderId="2" xfId="0" applyFont="1" applyFill="1" applyBorder="1" applyAlignment="1">
      <alignment horizontal="justify" vertical="center"/>
    </xf>
    <xf numFmtId="0" fontId="52" fillId="0" borderId="34" xfId="0" applyFont="1" applyBorder="1" applyAlignment="1">
      <alignment horizontal="justify" vertical="center"/>
    </xf>
    <xf numFmtId="9" fontId="52" fillId="0" borderId="34" xfId="0" applyNumberFormat="1" applyFont="1" applyBorder="1" applyAlignment="1">
      <alignment horizontal="justify" vertical="center"/>
    </xf>
    <xf numFmtId="9" fontId="49" fillId="16" borderId="34" xfId="0" applyNumberFormat="1" applyFont="1" applyFill="1" applyBorder="1" applyAlignment="1">
      <alignment horizontal="justify" vertical="center"/>
    </xf>
    <xf numFmtId="0" fontId="49" fillId="16" borderId="34" xfId="0" applyFont="1" applyFill="1" applyBorder="1" applyAlignment="1">
      <alignment horizontal="justify" vertical="center"/>
    </xf>
    <xf numFmtId="10" fontId="52" fillId="0" borderId="34" xfId="0" applyNumberFormat="1" applyFont="1" applyBorder="1" applyAlignment="1">
      <alignment horizontal="justify" vertical="center"/>
    </xf>
    <xf numFmtId="10" fontId="49" fillId="16" borderId="34" xfId="0" applyNumberFormat="1" applyFont="1" applyFill="1" applyBorder="1" applyAlignment="1">
      <alignment horizontal="justify" vertical="center"/>
    </xf>
    <xf numFmtId="164" fontId="0" fillId="0" borderId="0" xfId="0" applyNumberFormat="1"/>
    <xf numFmtId="0" fontId="38" fillId="0" borderId="0" xfId="0" applyFont="1"/>
    <xf numFmtId="0" fontId="3" fillId="3" borderId="0" xfId="0" applyFont="1" applyFill="1"/>
    <xf numFmtId="0" fontId="55" fillId="0" borderId="0" xfId="0" applyFont="1"/>
    <xf numFmtId="168" fontId="56" fillId="0" borderId="0" xfId="2" applyNumberFormat="1" applyFont="1"/>
    <xf numFmtId="169" fontId="0" fillId="0" borderId="0" xfId="0" applyNumberFormat="1"/>
    <xf numFmtId="0" fontId="2" fillId="4" borderId="0" xfId="0" applyFont="1" applyFill="1"/>
    <xf numFmtId="166" fontId="0" fillId="0" borderId="0" xfId="1" applyNumberFormat="1" applyFont="1"/>
    <xf numFmtId="166" fontId="2" fillId="0" borderId="0" xfId="1" applyNumberFormat="1" applyFont="1"/>
    <xf numFmtId="166" fontId="56" fillId="0" borderId="0" xfId="0" applyNumberFormat="1" applyFont="1"/>
    <xf numFmtId="166" fontId="55" fillId="0" borderId="0" xfId="0" applyNumberFormat="1" applyFont="1"/>
    <xf numFmtId="166" fontId="56" fillId="0" borderId="0" xfId="2" applyNumberFormat="1" applyFont="1"/>
    <xf numFmtId="0" fontId="0" fillId="0" borderId="0" xfId="0" applyBorder="1"/>
    <xf numFmtId="0" fontId="3" fillId="2" borderId="0" xfId="0" applyFont="1" applyFill="1" applyBorder="1"/>
    <xf numFmtId="170" fontId="0" fillId="0" borderId="0" xfId="0" applyNumberFormat="1" applyBorder="1"/>
    <xf numFmtId="165" fontId="0" fillId="4" borderId="0" xfId="1" applyNumberFormat="1" applyFont="1" applyFill="1" applyBorder="1"/>
    <xf numFmtId="169" fontId="0" fillId="0" borderId="0" xfId="0" applyNumberFormat="1" applyBorder="1"/>
    <xf numFmtId="170" fontId="0" fillId="0" borderId="0" xfId="0" applyNumberFormat="1" applyBorder="1" applyAlignment="1">
      <alignment horizontal="right"/>
    </xf>
    <xf numFmtId="167" fontId="0" fillId="0" borderId="0" xfId="0" applyNumberFormat="1" applyBorder="1"/>
    <xf numFmtId="10" fontId="0" fillId="0" borderId="0" xfId="0" applyNumberFormat="1" applyBorder="1"/>
    <xf numFmtId="174" fontId="0" fillId="0" borderId="0" xfId="0" applyNumberFormat="1"/>
    <xf numFmtId="0" fontId="41" fillId="0" borderId="0" xfId="0" applyFont="1"/>
    <xf numFmtId="0" fontId="0" fillId="0" borderId="0" xfId="0" applyFill="1" applyAlignment="1">
      <alignment horizontal="center"/>
    </xf>
    <xf numFmtId="0" fontId="26" fillId="0" borderId="0" xfId="3" applyFill="1"/>
    <xf numFmtId="0" fontId="55" fillId="0" borderId="1" xfId="0" applyFont="1" applyBorder="1"/>
    <xf numFmtId="165" fontId="55" fillId="0" borderId="1" xfId="0" applyNumberFormat="1" applyFont="1" applyBorder="1"/>
    <xf numFmtId="0" fontId="63" fillId="0" borderId="1" xfId="0" applyFont="1" applyBorder="1"/>
    <xf numFmtId="0" fontId="64" fillId="2" borderId="1" xfId="0" applyFont="1" applyFill="1" applyBorder="1"/>
    <xf numFmtId="175" fontId="0" fillId="0" borderId="0" xfId="0" applyNumberFormat="1"/>
    <xf numFmtId="2" fontId="55" fillId="0" borderId="1" xfId="0" applyNumberFormat="1" applyFont="1" applyBorder="1"/>
    <xf numFmtId="2" fontId="0" fillId="0" borderId="1" xfId="0" applyNumberFormat="1"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xf>
    <xf numFmtId="4" fontId="0" fillId="0" borderId="1" xfId="0" applyNumberFormat="1" applyBorder="1" applyAlignment="1">
      <alignment horizontal="center"/>
    </xf>
    <xf numFmtId="0" fontId="3" fillId="2" borderId="1" xfId="0" applyFont="1" applyFill="1" applyBorder="1" applyAlignment="1">
      <alignment horizontal="center"/>
    </xf>
    <xf numFmtId="0" fontId="3" fillId="2" borderId="1" xfId="0" applyFont="1" applyFill="1" applyBorder="1" applyAlignment="1">
      <alignment horizontal="center" vertical="center" wrapText="1"/>
    </xf>
    <xf numFmtId="0" fontId="28" fillId="0" borderId="1" xfId="0" applyFont="1" applyBorder="1"/>
    <xf numFmtId="0" fontId="66" fillId="2" borderId="1" xfId="0" applyFont="1" applyFill="1" applyBorder="1"/>
    <xf numFmtId="0" fontId="67" fillId="0" borderId="1" xfId="0" applyFont="1" applyBorder="1"/>
    <xf numFmtId="0" fontId="27" fillId="0" borderId="1" xfId="0" applyFont="1" applyBorder="1"/>
    <xf numFmtId="0" fontId="68" fillId="2" borderId="1" xfId="0" applyFont="1" applyFill="1" applyBorder="1"/>
    <xf numFmtId="0" fontId="69" fillId="0" borderId="1" xfId="0" applyFont="1" applyBorder="1"/>
    <xf numFmtId="0" fontId="54" fillId="0" borderId="1" xfId="0" applyFont="1" applyBorder="1"/>
    <xf numFmtId="0" fontId="63" fillId="0" borderId="0" xfId="0" applyFont="1"/>
    <xf numFmtId="0" fontId="70" fillId="0" borderId="0" xfId="0" applyFont="1"/>
    <xf numFmtId="0" fontId="63" fillId="13" borderId="1" xfId="0" applyFont="1" applyFill="1" applyBorder="1"/>
    <xf numFmtId="0" fontId="63" fillId="18" borderId="1" xfId="0" applyFont="1" applyFill="1" applyBorder="1"/>
    <xf numFmtId="0" fontId="63" fillId="19" borderId="1" xfId="0" applyFont="1" applyFill="1" applyBorder="1"/>
    <xf numFmtId="0" fontId="63" fillId="20" borderId="1" xfId="0" applyFont="1" applyFill="1" applyBorder="1"/>
    <xf numFmtId="0" fontId="9" fillId="10" borderId="1" xfId="0" applyFont="1" applyFill="1" applyBorder="1"/>
    <xf numFmtId="0" fontId="9" fillId="21" borderId="1" xfId="0" applyFont="1" applyFill="1" applyBorder="1"/>
    <xf numFmtId="0" fontId="63" fillId="13" borderId="1" xfId="0" applyFont="1" applyFill="1" applyBorder="1" applyAlignment="1">
      <alignment horizontal="center"/>
    </xf>
    <xf numFmtId="0" fontId="63" fillId="18" borderId="1" xfId="0" applyFont="1" applyFill="1" applyBorder="1" applyAlignment="1">
      <alignment horizontal="center"/>
    </xf>
    <xf numFmtId="0" fontId="63" fillId="19" borderId="1" xfId="0" applyFont="1" applyFill="1" applyBorder="1" applyAlignment="1">
      <alignment horizontal="center"/>
    </xf>
    <xf numFmtId="0" fontId="63" fillId="20" borderId="1" xfId="0" applyFont="1" applyFill="1" applyBorder="1" applyAlignment="1">
      <alignment horizontal="center"/>
    </xf>
    <xf numFmtId="0" fontId="9" fillId="10" borderId="1" xfId="0" applyFont="1" applyFill="1" applyBorder="1" applyAlignment="1">
      <alignment horizontal="center"/>
    </xf>
    <xf numFmtId="0" fontId="9" fillId="21" borderId="1" xfId="0" applyFont="1" applyFill="1" applyBorder="1" applyAlignment="1">
      <alignment horizontal="center"/>
    </xf>
    <xf numFmtId="0" fontId="70" fillId="0" borderId="1" xfId="0" applyFont="1" applyBorder="1"/>
    <xf numFmtId="168" fontId="63" fillId="13" borderId="1" xfId="2" applyNumberFormat="1" applyFont="1" applyFill="1" applyBorder="1"/>
    <xf numFmtId="168" fontId="63" fillId="18" borderId="1" xfId="2" applyNumberFormat="1" applyFont="1" applyFill="1" applyBorder="1"/>
    <xf numFmtId="168" fontId="63" fillId="19" borderId="1" xfId="2" applyNumberFormat="1" applyFont="1" applyFill="1" applyBorder="1"/>
    <xf numFmtId="168" fontId="63" fillId="20" borderId="1" xfId="2" applyNumberFormat="1" applyFont="1" applyFill="1" applyBorder="1"/>
    <xf numFmtId="168" fontId="9" fillId="10" borderId="1" xfId="2" applyNumberFormat="1" applyFont="1" applyFill="1" applyBorder="1"/>
    <xf numFmtId="168" fontId="9" fillId="21" borderId="1" xfId="2" applyNumberFormat="1" applyFont="1" applyFill="1" applyBorder="1"/>
    <xf numFmtId="2" fontId="63" fillId="13" borderId="1" xfId="2" applyNumberFormat="1" applyFont="1" applyFill="1" applyBorder="1"/>
    <xf numFmtId="2" fontId="63" fillId="18" borderId="1" xfId="2" applyNumberFormat="1" applyFont="1" applyFill="1" applyBorder="1"/>
    <xf numFmtId="2" fontId="63" fillId="19" borderId="1" xfId="2" applyNumberFormat="1" applyFont="1" applyFill="1" applyBorder="1"/>
    <xf numFmtId="2" fontId="63" fillId="20" borderId="1" xfId="2" applyNumberFormat="1" applyFont="1" applyFill="1" applyBorder="1"/>
    <xf numFmtId="2" fontId="9" fillId="10" borderId="1" xfId="2" applyNumberFormat="1" applyFont="1" applyFill="1" applyBorder="1"/>
    <xf numFmtId="2" fontId="9" fillId="21" borderId="1" xfId="2" applyNumberFormat="1" applyFont="1" applyFill="1" applyBorder="1"/>
    <xf numFmtId="2" fontId="63" fillId="13" borderId="1" xfId="0" applyNumberFormat="1" applyFont="1" applyFill="1" applyBorder="1"/>
    <xf numFmtId="2" fontId="63" fillId="18" borderId="1" xfId="0" applyNumberFormat="1" applyFont="1" applyFill="1" applyBorder="1"/>
    <xf numFmtId="2" fontId="63" fillId="19" borderId="1" xfId="0" applyNumberFormat="1" applyFont="1" applyFill="1" applyBorder="1"/>
    <xf numFmtId="2" fontId="63" fillId="20" borderId="1" xfId="0" applyNumberFormat="1" applyFont="1" applyFill="1" applyBorder="1"/>
    <xf numFmtId="2" fontId="9" fillId="10" borderId="1" xfId="0" applyNumberFormat="1" applyFont="1" applyFill="1" applyBorder="1"/>
    <xf numFmtId="2" fontId="9" fillId="21" borderId="1" xfId="0" applyNumberFormat="1" applyFont="1" applyFill="1" applyBorder="1"/>
    <xf numFmtId="9" fontId="63" fillId="13" borderId="1" xfId="2" applyFont="1" applyFill="1" applyBorder="1"/>
    <xf numFmtId="9" fontId="63" fillId="18" borderId="1" xfId="2" applyFont="1" applyFill="1" applyBorder="1"/>
    <xf numFmtId="9" fontId="63" fillId="19" borderId="1" xfId="2" applyFont="1" applyFill="1" applyBorder="1"/>
    <xf numFmtId="9" fontId="63" fillId="20" borderId="1" xfId="2" applyFont="1" applyFill="1" applyBorder="1"/>
    <xf numFmtId="9" fontId="9" fillId="10" borderId="1" xfId="2" applyFont="1" applyFill="1" applyBorder="1"/>
    <xf numFmtId="9" fontId="9" fillId="21" borderId="1" xfId="2" applyFont="1" applyFill="1" applyBorder="1"/>
    <xf numFmtId="0" fontId="71" fillId="0" borderId="1" xfId="0" applyFont="1" applyBorder="1"/>
    <xf numFmtId="0" fontId="71" fillId="0" borderId="1" xfId="0" applyFont="1" applyBorder="1" applyAlignment="1">
      <alignment horizontal="center"/>
    </xf>
    <xf numFmtId="166" fontId="63" fillId="0" borderId="1" xfId="0" applyNumberFormat="1" applyFont="1" applyBorder="1"/>
    <xf numFmtId="0" fontId="68" fillId="2" borderId="1" xfId="0" applyFont="1" applyFill="1" applyBorder="1" applyAlignment="1">
      <alignment wrapText="1"/>
    </xf>
    <xf numFmtId="0" fontId="71" fillId="0" borderId="1" xfId="0" applyFont="1" applyBorder="1" applyAlignment="1">
      <alignment wrapText="1"/>
    </xf>
    <xf numFmtId="0" fontId="70" fillId="0" borderId="1" xfId="0" applyFont="1" applyBorder="1" applyAlignment="1">
      <alignment wrapText="1"/>
    </xf>
    <xf numFmtId="0" fontId="63" fillId="0" borderId="1" xfId="0" applyFont="1" applyBorder="1" applyAlignment="1">
      <alignment wrapText="1"/>
    </xf>
    <xf numFmtId="0" fontId="72" fillId="2" borderId="1" xfId="0" applyFont="1" applyFill="1" applyBorder="1"/>
    <xf numFmtId="0" fontId="73" fillId="0" borderId="1" xfId="0" applyFont="1" applyBorder="1"/>
    <xf numFmtId="0" fontId="74" fillId="0" borderId="1" xfId="0" applyFont="1" applyBorder="1"/>
    <xf numFmtId="0" fontId="74" fillId="0" borderId="1" xfId="0" applyFont="1" applyBorder="1" applyAlignment="1">
      <alignment horizontal="center"/>
    </xf>
    <xf numFmtId="0" fontId="75" fillId="0" borderId="1" xfId="0" applyFont="1" applyBorder="1"/>
    <xf numFmtId="170" fontId="73" fillId="0" borderId="1" xfId="1" applyNumberFormat="1" applyFont="1" applyBorder="1"/>
    <xf numFmtId="170" fontId="75" fillId="0" borderId="1" xfId="1" applyNumberFormat="1" applyFont="1" applyBorder="1"/>
    <xf numFmtId="0" fontId="76" fillId="2" borderId="1" xfId="0" applyFont="1" applyFill="1" applyBorder="1"/>
    <xf numFmtId="0" fontId="77" fillId="0" borderId="1" xfId="0" applyFont="1" applyBorder="1"/>
    <xf numFmtId="0" fontId="78" fillId="0" borderId="1" xfId="0" applyFont="1" applyBorder="1" applyAlignment="1">
      <alignment horizontal="center"/>
    </xf>
    <xf numFmtId="0" fontId="78" fillId="0" borderId="1" xfId="0" applyFont="1" applyBorder="1"/>
    <xf numFmtId="165" fontId="73" fillId="0" borderId="1" xfId="0" applyNumberFormat="1" applyFont="1" applyBorder="1"/>
    <xf numFmtId="167" fontId="73" fillId="0" borderId="1" xfId="0" applyNumberFormat="1" applyFont="1" applyBorder="1"/>
    <xf numFmtId="166" fontId="75" fillId="0" borderId="1" xfId="0" applyNumberFormat="1" applyFont="1" applyBorder="1" applyAlignment="1">
      <alignment horizontal="right"/>
    </xf>
    <xf numFmtId="166" fontId="73" fillId="0" borderId="1" xfId="0" applyNumberFormat="1" applyFont="1" applyBorder="1"/>
    <xf numFmtId="166" fontId="75" fillId="0" borderId="1" xfId="0" applyNumberFormat="1" applyFont="1" applyBorder="1"/>
    <xf numFmtId="169" fontId="73" fillId="0" borderId="1" xfId="1" applyNumberFormat="1" applyFont="1" applyBorder="1"/>
    <xf numFmtId="169" fontId="73" fillId="0" borderId="0" xfId="0" applyNumberFormat="1" applyFont="1"/>
    <xf numFmtId="169" fontId="75" fillId="0" borderId="1" xfId="1" applyNumberFormat="1" applyFont="1" applyBorder="1"/>
    <xf numFmtId="166" fontId="68" fillId="3" borderId="1" xfId="0" applyNumberFormat="1" applyFont="1" applyFill="1" applyBorder="1"/>
    <xf numFmtId="173" fontId="71" fillId="0" borderId="1" xfId="0" applyNumberFormat="1" applyFont="1" applyBorder="1"/>
    <xf numFmtId="0" fontId="0" fillId="0" borderId="0" xfId="0" applyFont="1"/>
    <xf numFmtId="173" fontId="63" fillId="0" borderId="1" xfId="0" applyNumberFormat="1" applyFont="1" applyBorder="1"/>
    <xf numFmtId="167" fontId="79" fillId="0" borderId="1" xfId="0" applyNumberFormat="1" applyFont="1" applyBorder="1"/>
    <xf numFmtId="167" fontId="80" fillId="0" borderId="1" xfId="0" applyNumberFormat="1" applyFont="1" applyBorder="1"/>
    <xf numFmtId="1" fontId="63" fillId="0" borderId="1" xfId="0" applyNumberFormat="1" applyFont="1" applyBorder="1"/>
    <xf numFmtId="167" fontId="68" fillId="2" borderId="1" xfId="0" applyNumberFormat="1" applyFont="1" applyFill="1" applyBorder="1"/>
    <xf numFmtId="0" fontId="66" fillId="3" borderId="1" xfId="0" applyFont="1" applyFill="1" applyBorder="1"/>
    <xf numFmtId="0" fontId="81" fillId="0" borderId="1" xfId="0" applyFont="1" applyBorder="1"/>
    <xf numFmtId="0" fontId="82" fillId="0" borderId="1" xfId="0" applyFont="1" applyBorder="1"/>
    <xf numFmtId="0" fontId="26" fillId="0" borderId="0" xfId="3" quotePrefix="1" applyFont="1"/>
    <xf numFmtId="176" fontId="0" fillId="0" borderId="0" xfId="0" applyNumberFormat="1"/>
    <xf numFmtId="0" fontId="0" fillId="22" borderId="0" xfId="0" applyFill="1"/>
    <xf numFmtId="0" fontId="0" fillId="22" borderId="0" xfId="0" applyFont="1" applyFill="1" applyBorder="1"/>
    <xf numFmtId="0" fontId="86" fillId="22" borderId="0" xfId="0" applyFont="1" applyFill="1"/>
    <xf numFmtId="0" fontId="0" fillId="22" borderId="0" xfId="0" applyFont="1" applyFill="1"/>
    <xf numFmtId="0" fontId="2" fillId="22" borderId="0" xfId="0" applyFont="1" applyFill="1" applyBorder="1"/>
    <xf numFmtId="0" fontId="3" fillId="22" borderId="0" xfId="0" applyFont="1" applyFill="1" applyBorder="1"/>
    <xf numFmtId="0" fontId="0" fillId="22" borderId="0" xfId="0" applyFill="1" applyBorder="1"/>
    <xf numFmtId="0" fontId="0" fillId="0" borderId="39" xfId="0" applyBorder="1"/>
    <xf numFmtId="0" fontId="0" fillId="0" borderId="43" xfId="0" applyBorder="1"/>
    <xf numFmtId="0" fontId="0" fillId="0" borderId="23" xfId="0" applyBorder="1"/>
    <xf numFmtId="0" fontId="62" fillId="22" borderId="0" xfId="3" applyFont="1" applyFill="1"/>
    <xf numFmtId="3" fontId="87" fillId="2" borderId="1" xfId="0" applyNumberFormat="1" applyFont="1" applyFill="1" applyBorder="1" applyAlignment="1">
      <alignment horizontal="left" vertical="center" wrapText="1"/>
    </xf>
    <xf numFmtId="0" fontId="0" fillId="17" borderId="0" xfId="0" applyFill="1"/>
    <xf numFmtId="0" fontId="0" fillId="0" borderId="0" xfId="0" applyFont="1" applyBorder="1"/>
    <xf numFmtId="0" fontId="0" fillId="2" borderId="0" xfId="0" applyFont="1" applyFill="1"/>
    <xf numFmtId="0" fontId="0" fillId="0" borderId="39" xfId="0" applyFill="1" applyBorder="1"/>
    <xf numFmtId="165" fontId="0" fillId="22" borderId="0" xfId="0" applyNumberFormat="1" applyFill="1"/>
    <xf numFmtId="165" fontId="0" fillId="22" borderId="0" xfId="0" applyNumberFormat="1" applyFill="1" applyBorder="1"/>
    <xf numFmtId="165" fontId="0" fillId="22" borderId="0" xfId="1" applyNumberFormat="1" applyFont="1" applyFill="1" applyBorder="1"/>
    <xf numFmtId="0" fontId="0" fillId="22" borderId="45" xfId="0" applyFill="1" applyBorder="1"/>
    <xf numFmtId="0" fontId="0" fillId="22" borderId="42" xfId="0" applyFill="1" applyBorder="1"/>
    <xf numFmtId="0" fontId="0" fillId="22" borderId="39" xfId="0" applyFont="1" applyFill="1" applyBorder="1"/>
    <xf numFmtId="0" fontId="0" fillId="22" borderId="45" xfId="0" applyFont="1" applyFill="1" applyBorder="1"/>
    <xf numFmtId="0" fontId="0" fillId="22" borderId="41" xfId="0" applyFont="1" applyFill="1" applyBorder="1"/>
    <xf numFmtId="0" fontId="0" fillId="22" borderId="0" xfId="0" applyFont="1" applyFill="1" applyBorder="1" applyAlignment="1">
      <alignment horizontal="center"/>
    </xf>
    <xf numFmtId="1" fontId="0" fillId="22" borderId="0" xfId="0" applyNumberFormat="1" applyFont="1" applyFill="1" applyBorder="1" applyAlignment="1">
      <alignment horizontal="center"/>
    </xf>
    <xf numFmtId="1" fontId="0" fillId="17" borderId="0" xfId="0" applyNumberFormat="1" applyFill="1"/>
    <xf numFmtId="2" fontId="0" fillId="22" borderId="0" xfId="0" applyNumberFormat="1" applyFill="1"/>
    <xf numFmtId="2" fontId="0" fillId="22" borderId="0" xfId="0" applyNumberFormat="1" applyFill="1" applyBorder="1"/>
    <xf numFmtId="0" fontId="0" fillId="22" borderId="43" xfId="0" applyFill="1" applyBorder="1"/>
    <xf numFmtId="0" fontId="0" fillId="22" borderId="40" xfId="0" applyFill="1" applyBorder="1"/>
    <xf numFmtId="167" fontId="0" fillId="22" borderId="0" xfId="0" applyNumberFormat="1" applyFill="1" applyBorder="1"/>
    <xf numFmtId="169" fontId="0" fillId="22" borderId="0" xfId="0" applyNumberFormat="1" applyFill="1" applyBorder="1"/>
    <xf numFmtId="0" fontId="3" fillId="2" borderId="41" xfId="0" applyFont="1" applyFill="1" applyBorder="1"/>
    <xf numFmtId="168" fontId="0" fillId="4" borderId="0" xfId="2" applyNumberFormat="1" applyFont="1" applyFill="1"/>
    <xf numFmtId="9" fontId="0" fillId="4" borderId="0" xfId="0" applyNumberFormat="1" applyFill="1"/>
    <xf numFmtId="10" fontId="0" fillId="4" borderId="0" xfId="0" applyNumberFormat="1" applyFill="1"/>
    <xf numFmtId="1" fontId="0" fillId="4" borderId="0" xfId="0" applyNumberFormat="1" applyFill="1"/>
    <xf numFmtId="164" fontId="0" fillId="4" borderId="1" xfId="0" applyNumberFormat="1" applyFill="1" applyBorder="1"/>
    <xf numFmtId="168" fontId="0" fillId="4" borderId="1" xfId="0" applyNumberFormat="1" applyFill="1" applyBorder="1"/>
    <xf numFmtId="170" fontId="0" fillId="4" borderId="1" xfId="0" applyNumberFormat="1" applyFill="1" applyBorder="1" applyAlignment="1">
      <alignment horizontal="right" indent="1"/>
    </xf>
    <xf numFmtId="0" fontId="0" fillId="22" borderId="45" xfId="0" applyFont="1" applyFill="1" applyBorder="1" applyAlignment="1">
      <alignment wrapText="1"/>
    </xf>
    <xf numFmtId="166" fontId="0" fillId="22" borderId="0" xfId="1" applyNumberFormat="1" applyFont="1" applyFill="1"/>
    <xf numFmtId="167" fontId="0" fillId="22" borderId="0" xfId="0" applyNumberFormat="1" applyFill="1"/>
    <xf numFmtId="2" fontId="3" fillId="22" borderId="0" xfId="0" applyNumberFormat="1" applyFont="1" applyFill="1"/>
    <xf numFmtId="10" fontId="0" fillId="0" borderId="25" xfId="2" applyNumberFormat="1" applyFont="1" applyBorder="1"/>
    <xf numFmtId="170" fontId="0" fillId="22" borderId="0" xfId="0" applyNumberFormat="1" applyFill="1" applyBorder="1"/>
    <xf numFmtId="2" fontId="3" fillId="22" borderId="0" xfId="0" applyNumberFormat="1" applyFont="1" applyFill="1" applyBorder="1"/>
    <xf numFmtId="169" fontId="0" fillId="0" borderId="21" xfId="0" applyNumberFormat="1" applyBorder="1"/>
    <xf numFmtId="170" fontId="0" fillId="22" borderId="0" xfId="0" applyNumberFormat="1" applyFill="1" applyBorder="1" applyAlignment="1">
      <alignment horizontal="right"/>
    </xf>
    <xf numFmtId="10" fontId="0" fillId="22" borderId="0" xfId="0" applyNumberFormat="1" applyFill="1" applyBorder="1"/>
    <xf numFmtId="2" fontId="0" fillId="17" borderId="0" xfId="0" applyNumberFormat="1" applyFill="1"/>
    <xf numFmtId="9" fontId="0" fillId="22" borderId="39" xfId="0" applyNumberFormat="1" applyFont="1" applyFill="1" applyBorder="1"/>
    <xf numFmtId="0" fontId="2" fillId="22" borderId="44" xfId="0" applyFont="1" applyFill="1" applyBorder="1" applyAlignment="1">
      <alignment vertical="center"/>
    </xf>
    <xf numFmtId="0" fontId="0" fillId="22" borderId="0" xfId="0" applyFont="1" applyFill="1" applyBorder="1" applyAlignment="1">
      <alignment vertical="center"/>
    </xf>
    <xf numFmtId="2" fontId="0" fillId="22" borderId="0" xfId="0" applyNumberFormat="1" applyFont="1" applyFill="1" applyBorder="1" applyAlignment="1">
      <alignment horizontal="left" vertical="center"/>
    </xf>
    <xf numFmtId="0" fontId="2" fillId="22" borderId="0" xfId="0" applyFont="1" applyFill="1" applyBorder="1" applyAlignment="1"/>
    <xf numFmtId="0" fontId="0" fillId="22" borderId="45" xfId="0" applyFont="1" applyFill="1" applyBorder="1" applyAlignment="1">
      <alignment vertical="center" wrapText="1"/>
    </xf>
    <xf numFmtId="0" fontId="83" fillId="22" borderId="0" xfId="0" applyFont="1" applyFill="1" applyBorder="1" applyAlignment="1">
      <alignment vertical="center"/>
    </xf>
    <xf numFmtId="0" fontId="60" fillId="22" borderId="0" xfId="0" applyFont="1" applyFill="1" applyBorder="1" applyAlignment="1">
      <alignment horizontal="center" vertical="center"/>
    </xf>
    <xf numFmtId="0" fontId="60" fillId="22" borderId="0" xfId="0" applyFont="1" applyFill="1" applyBorder="1"/>
    <xf numFmtId="0" fontId="0" fillId="22" borderId="45" xfId="0" applyFont="1" applyFill="1" applyBorder="1" applyAlignment="1">
      <alignment vertical="center"/>
    </xf>
    <xf numFmtId="0" fontId="0" fillId="22" borderId="45" xfId="0" applyFont="1" applyFill="1" applyBorder="1" applyAlignment="1">
      <alignment horizontal="left" vertical="center" wrapText="1"/>
    </xf>
    <xf numFmtId="0" fontId="84" fillId="0" borderId="36" xfId="0" applyFont="1" applyFill="1" applyBorder="1" applyAlignment="1">
      <alignment horizontal="center" vertical="center"/>
    </xf>
    <xf numFmtId="0" fontId="84" fillId="0" borderId="3" xfId="0" applyFont="1" applyFill="1" applyBorder="1" applyAlignment="1">
      <alignment horizontal="center" vertical="center"/>
    </xf>
    <xf numFmtId="14" fontId="85" fillId="0" borderId="37" xfId="0" applyNumberFormat="1" applyFont="1" applyFill="1" applyBorder="1" applyAlignment="1">
      <alignment horizontal="center" vertical="center"/>
    </xf>
    <xf numFmtId="0" fontId="85" fillId="0" borderId="38" xfId="0" applyFont="1" applyFill="1" applyBorder="1" applyAlignment="1">
      <alignment horizontal="center" vertical="center"/>
    </xf>
    <xf numFmtId="0" fontId="3" fillId="0" borderId="0" xfId="0" applyFont="1" applyFill="1"/>
    <xf numFmtId="168" fontId="3" fillId="0" borderId="0" xfId="2" applyNumberFormat="1" applyFont="1" applyFill="1"/>
    <xf numFmtId="10" fontId="0" fillId="0" borderId="0" xfId="2" applyNumberFormat="1" applyFont="1" applyFill="1"/>
    <xf numFmtId="1" fontId="0" fillId="0" borderId="0" xfId="0" applyNumberFormat="1" applyFill="1"/>
    <xf numFmtId="2" fontId="0" fillId="22" borderId="23" xfId="0" applyNumberFormat="1" applyFont="1" applyFill="1" applyBorder="1" applyAlignment="1">
      <alignment horizontal="right"/>
    </xf>
    <xf numFmtId="1" fontId="0" fillId="22" borderId="0" xfId="0" applyNumberFormat="1" applyFont="1" applyFill="1" applyBorder="1" applyAlignment="1">
      <alignment horizontal="right"/>
    </xf>
    <xf numFmtId="0" fontId="0" fillId="22" borderId="0" xfId="0" applyFont="1" applyFill="1" applyBorder="1" applyAlignment="1">
      <alignment horizontal="right"/>
    </xf>
    <xf numFmtId="0" fontId="0" fillId="22" borderId="23" xfId="0" applyFont="1" applyFill="1" applyBorder="1" applyAlignment="1">
      <alignment horizontal="right"/>
    </xf>
    <xf numFmtId="10" fontId="0" fillId="0" borderId="0" xfId="2" applyNumberFormat="1" applyFont="1" applyBorder="1"/>
    <xf numFmtId="169" fontId="0" fillId="0" borderId="0" xfId="0" applyNumberFormat="1" applyBorder="1" applyAlignment="1"/>
    <xf numFmtId="0" fontId="2" fillId="22" borderId="39" xfId="0" applyFont="1" applyFill="1" applyBorder="1" applyAlignment="1">
      <alignment horizontal="right" vertical="center" wrapText="1"/>
    </xf>
    <xf numFmtId="38" fontId="0" fillId="22" borderId="0" xfId="0" applyNumberFormat="1" applyFont="1" applyFill="1" applyBorder="1" applyAlignment="1">
      <alignment horizontal="right"/>
    </xf>
    <xf numFmtId="0" fontId="0" fillId="22" borderId="23" xfId="0" applyFill="1" applyBorder="1" applyAlignment="1">
      <alignment horizontal="right"/>
    </xf>
    <xf numFmtId="10" fontId="0" fillId="22" borderId="23" xfId="2" applyNumberFormat="1" applyFont="1" applyFill="1" applyBorder="1" applyAlignment="1">
      <alignment horizontal="right" vertical="center"/>
    </xf>
    <xf numFmtId="1" fontId="0" fillId="22" borderId="23" xfId="0" applyNumberFormat="1" applyFont="1" applyFill="1" applyBorder="1" applyAlignment="1">
      <alignment horizontal="right"/>
    </xf>
    <xf numFmtId="9" fontId="0" fillId="22" borderId="23" xfId="2" applyFont="1" applyFill="1" applyBorder="1" applyAlignment="1">
      <alignment horizontal="right"/>
    </xf>
    <xf numFmtId="0" fontId="60" fillId="22" borderId="23" xfId="0" applyFont="1" applyFill="1" applyBorder="1" applyAlignment="1">
      <alignment horizontal="right" vertical="center"/>
    </xf>
    <xf numFmtId="38" fontId="0" fillId="22" borderId="23" xfId="0" applyNumberFormat="1" applyFont="1" applyFill="1" applyBorder="1" applyAlignment="1">
      <alignment horizontal="right"/>
    </xf>
    <xf numFmtId="0" fontId="90" fillId="0" borderId="0" xfId="0" applyFont="1" applyProtection="1">
      <protection locked="0"/>
    </xf>
    <xf numFmtId="0" fontId="0" fillId="0" borderId="45" xfId="0" applyFont="1" applyBorder="1" applyProtection="1">
      <protection locked="0"/>
    </xf>
    <xf numFmtId="0" fontId="55" fillId="0" borderId="0" xfId="0" applyFont="1" applyProtection="1">
      <protection locked="0"/>
    </xf>
    <xf numFmtId="0" fontId="55" fillId="0" borderId="23" xfId="0" applyFont="1" applyBorder="1" applyProtection="1">
      <protection locked="0"/>
    </xf>
    <xf numFmtId="0" fontId="0" fillId="0" borderId="0" xfId="0" applyFont="1" applyProtection="1">
      <protection locked="0"/>
    </xf>
    <xf numFmtId="0" fontId="2" fillId="0" borderId="0" xfId="0" applyFont="1" applyProtection="1">
      <protection locked="0"/>
    </xf>
    <xf numFmtId="0" fontId="26" fillId="0" borderId="45" xfId="3" applyBorder="1" applyProtection="1">
      <protection locked="0"/>
    </xf>
    <xf numFmtId="0" fontId="0" fillId="0" borderId="23" xfId="0" applyFont="1" applyBorder="1" applyProtection="1">
      <protection locked="0"/>
    </xf>
    <xf numFmtId="0" fontId="26" fillId="0" borderId="45" xfId="3" quotePrefix="1" applyBorder="1" applyProtection="1">
      <protection locked="0"/>
    </xf>
    <xf numFmtId="0" fontId="0" fillId="0" borderId="39" xfId="0" applyFont="1" applyBorder="1" applyProtection="1">
      <protection locked="0"/>
    </xf>
    <xf numFmtId="0" fontId="0" fillId="0" borderId="41" xfId="0" applyFont="1" applyBorder="1" applyProtection="1">
      <protection locked="0"/>
    </xf>
    <xf numFmtId="0" fontId="0" fillId="0" borderId="44" xfId="0" applyFont="1" applyBorder="1" applyProtection="1">
      <protection locked="0"/>
    </xf>
    <xf numFmtId="0" fontId="0" fillId="0" borderId="0" xfId="0" applyFont="1" applyAlignment="1" applyProtection="1">
      <alignment horizontal="left" indent="2"/>
      <protection locked="0"/>
    </xf>
    <xf numFmtId="0" fontId="38" fillId="22" borderId="0" xfId="0" applyFont="1" applyFill="1" applyProtection="1">
      <protection locked="0"/>
    </xf>
    <xf numFmtId="0" fontId="0" fillId="0" borderId="43" xfId="0" applyFont="1" applyBorder="1" applyAlignment="1" applyProtection="1">
      <alignment horizontal="left" indent="2"/>
      <protection locked="0"/>
    </xf>
    <xf numFmtId="0" fontId="26" fillId="0" borderId="42" xfId="3" quotePrefix="1" applyBorder="1" applyProtection="1">
      <protection locked="0"/>
    </xf>
    <xf numFmtId="0" fontId="0" fillId="0" borderId="43" xfId="0" applyFont="1" applyBorder="1" applyProtection="1">
      <protection locked="0"/>
    </xf>
    <xf numFmtId="0" fontId="0" fillId="0" borderId="40" xfId="0" applyFont="1" applyBorder="1" applyProtection="1">
      <protection locked="0"/>
    </xf>
    <xf numFmtId="0" fontId="26" fillId="0" borderId="0" xfId="3" applyFill="1" applyProtection="1">
      <protection locked="0"/>
    </xf>
    <xf numFmtId="0" fontId="0" fillId="0" borderId="0" xfId="0" applyProtection="1">
      <protection locked="0"/>
    </xf>
    <xf numFmtId="0" fontId="0" fillId="0" borderId="0" xfId="0" applyProtection="1"/>
    <xf numFmtId="0" fontId="33" fillId="0" borderId="0" xfId="0" applyFont="1" applyAlignment="1" applyProtection="1">
      <alignment horizontal="left"/>
    </xf>
    <xf numFmtId="0" fontId="1" fillId="0" borderId="0" xfId="0" applyFont="1" applyAlignment="1" applyProtection="1">
      <alignment horizontal="justify" vertical="center"/>
    </xf>
    <xf numFmtId="0" fontId="0" fillId="0" borderId="0" xfId="0" applyAlignment="1" applyProtection="1">
      <alignment horizontal="center" vertical="center"/>
    </xf>
    <xf numFmtId="0" fontId="0" fillId="0" borderId="0" xfId="0" applyAlignment="1" applyProtection="1">
      <alignment horizontal="center" vertical="top"/>
    </xf>
    <xf numFmtId="0" fontId="0" fillId="0" borderId="0" xfId="0" applyAlignment="1" applyProtection="1">
      <alignment horizontal="justify" vertical="center" wrapText="1"/>
    </xf>
    <xf numFmtId="0" fontId="0" fillId="0" borderId="0" xfId="0" applyAlignment="1" applyProtection="1">
      <alignment wrapText="1"/>
    </xf>
    <xf numFmtId="0" fontId="0" fillId="0" borderId="0" xfId="0" applyAlignment="1" applyProtection="1">
      <alignment horizontal="justify" vertical="center"/>
    </xf>
    <xf numFmtId="0" fontId="0" fillId="22" borderId="0" xfId="0" applyFill="1" applyBorder="1" applyProtection="1">
      <protection locked="0"/>
    </xf>
    <xf numFmtId="0" fontId="0" fillId="0" borderId="0" xfId="0" applyBorder="1" applyProtection="1">
      <protection locked="0"/>
    </xf>
    <xf numFmtId="0" fontId="34" fillId="0" borderId="0" xfId="0" applyFont="1" applyProtection="1">
      <protection locked="0"/>
    </xf>
    <xf numFmtId="0" fontId="35" fillId="22" borderId="0" xfId="0" applyFont="1" applyFill="1" applyBorder="1" applyProtection="1">
      <protection locked="0"/>
    </xf>
    <xf numFmtId="166" fontId="25" fillId="22" borderId="0" xfId="0" applyNumberFormat="1" applyFont="1" applyFill="1" applyBorder="1" applyProtection="1">
      <protection locked="0"/>
    </xf>
    <xf numFmtId="0" fontId="37" fillId="0" borderId="0" xfId="0" applyFont="1" applyBorder="1" applyAlignment="1" applyProtection="1">
      <protection locked="0"/>
    </xf>
    <xf numFmtId="3" fontId="3" fillId="2" borderId="1" xfId="0" applyNumberFormat="1" applyFont="1" applyFill="1" applyBorder="1" applyAlignment="1" applyProtection="1">
      <alignment horizontal="center" vertical="center" wrapText="1"/>
      <protection locked="0"/>
    </xf>
    <xf numFmtId="0" fontId="0" fillId="0" borderId="0" xfId="0" applyBorder="1" applyAlignment="1" applyProtection="1">
      <protection locked="0"/>
    </xf>
    <xf numFmtId="0" fontId="0" fillId="9" borderId="1" xfId="0" applyFill="1" applyBorder="1" applyProtection="1">
      <protection locked="0"/>
    </xf>
    <xf numFmtId="0" fontId="2" fillId="0" borderId="1" xfId="0" applyFont="1" applyBorder="1" applyProtection="1">
      <protection locked="0"/>
    </xf>
    <xf numFmtId="0" fontId="0" fillId="22" borderId="1" xfId="0" applyFill="1" applyBorder="1" applyProtection="1">
      <protection locked="0"/>
    </xf>
    <xf numFmtId="168" fontId="0" fillId="22" borderId="1" xfId="2" applyNumberFormat="1" applyFont="1" applyFill="1" applyBorder="1" applyAlignment="1" applyProtection="1">
      <alignment horizontal="center"/>
      <protection locked="0"/>
    </xf>
    <xf numFmtId="0" fontId="0" fillId="0" borderId="45" xfId="0" applyBorder="1" applyProtection="1">
      <protection locked="0"/>
    </xf>
    <xf numFmtId="38" fontId="3" fillId="22" borderId="40" xfId="0" applyNumberFormat="1" applyFont="1" applyFill="1" applyBorder="1" applyProtection="1">
      <protection locked="0"/>
    </xf>
    <xf numFmtId="10" fontId="3" fillId="2" borderId="1" xfId="0" applyNumberFormat="1" applyFont="1" applyFill="1" applyBorder="1" applyProtection="1">
      <protection locked="0"/>
    </xf>
    <xf numFmtId="0" fontId="2" fillId="0" borderId="1" xfId="0" applyFont="1" applyBorder="1" applyAlignment="1" applyProtection="1">
      <alignment horizontal="center"/>
      <protection locked="0"/>
    </xf>
    <xf numFmtId="38" fontId="0" fillId="0" borderId="1" xfId="0" applyNumberFormat="1" applyBorder="1" applyProtection="1">
      <protection locked="0"/>
    </xf>
    <xf numFmtId="38" fontId="0" fillId="22" borderId="1" xfId="0" applyNumberFormat="1" applyFill="1" applyBorder="1" applyProtection="1">
      <protection locked="0"/>
    </xf>
    <xf numFmtId="10" fontId="0" fillId="22" borderId="1" xfId="0" applyNumberFormat="1" applyFill="1" applyBorder="1" applyProtection="1">
      <protection locked="0"/>
    </xf>
    <xf numFmtId="10" fontId="0" fillId="22" borderId="1" xfId="0" applyNumberFormat="1" applyFill="1" applyBorder="1" applyAlignment="1" applyProtection="1">
      <alignment horizontal="center"/>
      <protection locked="0"/>
    </xf>
    <xf numFmtId="0" fontId="0" fillId="22" borderId="1" xfId="0" applyFill="1" applyBorder="1" applyAlignment="1" applyProtection="1">
      <alignment horizontal="center"/>
      <protection locked="0"/>
    </xf>
    <xf numFmtId="168" fontId="3" fillId="2" borderId="1" xfId="0" applyNumberFormat="1" applyFont="1" applyFill="1" applyBorder="1" applyProtection="1">
      <protection locked="0"/>
    </xf>
    <xf numFmtId="38" fontId="0" fillId="9" borderId="1" xfId="0" applyNumberFormat="1" applyFill="1" applyBorder="1" applyProtection="1">
      <protection locked="0"/>
    </xf>
    <xf numFmtId="0" fontId="0" fillId="0" borderId="0" xfId="0" applyFill="1" applyProtection="1">
      <protection locked="0"/>
    </xf>
    <xf numFmtId="0" fontId="26" fillId="22" borderId="0" xfId="3" applyFill="1" applyBorder="1" applyProtection="1">
      <protection locked="0"/>
    </xf>
    <xf numFmtId="0" fontId="26" fillId="22" borderId="0" xfId="3" applyFill="1" applyProtection="1">
      <protection locked="0"/>
    </xf>
    <xf numFmtId="10" fontId="0" fillId="22" borderId="25" xfId="0" applyNumberFormat="1" applyFill="1" applyBorder="1" applyProtection="1">
      <protection locked="0"/>
    </xf>
    <xf numFmtId="0" fontId="0" fillId="0" borderId="39" xfId="0" applyBorder="1" applyProtection="1">
      <protection locked="0"/>
    </xf>
    <xf numFmtId="3" fontId="3" fillId="2" borderId="1" xfId="0" applyNumberFormat="1" applyFont="1" applyFill="1" applyBorder="1" applyAlignment="1" applyProtection="1">
      <alignment horizontal="left" vertical="center"/>
      <protection locked="0"/>
    </xf>
    <xf numFmtId="168" fontId="0" fillId="22" borderId="1" xfId="0" applyNumberFormat="1" applyFill="1" applyBorder="1" applyProtection="1">
      <protection locked="0"/>
    </xf>
    <xf numFmtId="0" fontId="2" fillId="22" borderId="0" xfId="0" applyFont="1" applyFill="1" applyBorder="1" applyProtection="1">
      <protection locked="0"/>
    </xf>
    <xf numFmtId="0" fontId="3" fillId="22" borderId="0" xfId="0" applyFont="1" applyFill="1" applyBorder="1" applyAlignment="1" applyProtection="1">
      <alignment horizontal="right"/>
      <protection locked="0"/>
    </xf>
    <xf numFmtId="0" fontId="0" fillId="22" borderId="1" xfId="0" applyFont="1" applyFill="1" applyBorder="1" applyProtection="1">
      <protection locked="0"/>
    </xf>
    <xf numFmtId="40" fontId="0" fillId="22" borderId="1" xfId="0" applyNumberFormat="1" applyFont="1" applyFill="1" applyBorder="1" applyProtection="1">
      <protection locked="0"/>
    </xf>
    <xf numFmtId="40" fontId="0" fillId="22" borderId="0" xfId="0" applyNumberFormat="1" applyFill="1" applyBorder="1" applyProtection="1">
      <protection locked="0"/>
    </xf>
    <xf numFmtId="0" fontId="2" fillId="9" borderId="1" xfId="0" applyFont="1" applyFill="1" applyBorder="1" applyProtection="1">
      <protection locked="0"/>
    </xf>
    <xf numFmtId="2" fontId="2" fillId="9" borderId="1" xfId="0" applyNumberFormat="1" applyFont="1" applyFill="1" applyBorder="1" applyProtection="1">
      <protection locked="0"/>
    </xf>
    <xf numFmtId="40" fontId="36" fillId="22" borderId="0" xfId="0" applyNumberFormat="1" applyFont="1" applyFill="1" applyBorder="1" applyProtection="1">
      <protection locked="0"/>
    </xf>
    <xf numFmtId="169" fontId="0" fillId="0" borderId="1" xfId="0" applyNumberFormat="1" applyBorder="1" applyProtection="1">
      <protection locked="0"/>
    </xf>
    <xf numFmtId="1" fontId="2" fillId="9" borderId="1" xfId="0" applyNumberFormat="1" applyFont="1" applyFill="1" applyBorder="1" applyProtection="1">
      <protection locked="0"/>
    </xf>
    <xf numFmtId="0" fontId="3" fillId="2" borderId="1" xfId="0" applyFont="1" applyFill="1" applyBorder="1" applyProtection="1">
      <protection locked="0"/>
    </xf>
    <xf numFmtId="0" fontId="3" fillId="2" borderId="1" xfId="0" applyFont="1" applyFill="1" applyBorder="1" applyAlignment="1" applyProtection="1">
      <alignment horizontal="right"/>
      <protection locked="0"/>
    </xf>
    <xf numFmtId="0" fontId="3" fillId="22" borderId="0" xfId="0" applyFont="1" applyFill="1" applyBorder="1" applyProtection="1">
      <protection locked="0"/>
    </xf>
    <xf numFmtId="0" fontId="0" fillId="0" borderId="1" xfId="0" applyBorder="1" applyProtection="1">
      <protection locked="0"/>
    </xf>
    <xf numFmtId="167" fontId="0" fillId="0" borderId="1" xfId="0" applyNumberFormat="1" applyBorder="1" applyProtection="1">
      <protection locked="0"/>
    </xf>
    <xf numFmtId="168" fontId="0" fillId="0" borderId="1" xfId="2" applyNumberFormat="1" applyFont="1" applyBorder="1" applyProtection="1">
      <protection locked="0"/>
    </xf>
    <xf numFmtId="168" fontId="0" fillId="22" borderId="0" xfId="2" applyNumberFormat="1" applyFont="1" applyFill="1" applyBorder="1" applyProtection="1">
      <protection locked="0"/>
    </xf>
    <xf numFmtId="2" fontId="0" fillId="0" borderId="1" xfId="0" applyNumberFormat="1" applyBorder="1" applyProtection="1">
      <protection locked="0"/>
    </xf>
    <xf numFmtId="0" fontId="0" fillId="0" borderId="0" xfId="0" applyBorder="1" applyProtection="1"/>
    <xf numFmtId="0" fontId="2" fillId="0" borderId="0" xfId="0" applyFont="1" applyProtection="1"/>
    <xf numFmtId="3" fontId="3" fillId="2" borderId="1" xfId="0" applyNumberFormat="1" applyFont="1" applyFill="1" applyBorder="1" applyAlignment="1" applyProtection="1">
      <alignment horizontal="center" vertical="center" wrapText="1"/>
    </xf>
    <xf numFmtId="0" fontId="0" fillId="22" borderId="27" xfId="0" applyFill="1" applyBorder="1" applyProtection="1"/>
    <xf numFmtId="0" fontId="0" fillId="22" borderId="28" xfId="0" applyFill="1" applyBorder="1" applyProtection="1"/>
    <xf numFmtId="9" fontId="0" fillId="22" borderId="29" xfId="0" applyNumberFormat="1" applyFill="1" applyBorder="1" applyProtection="1"/>
    <xf numFmtId="0" fontId="0" fillId="22" borderId="30" xfId="0" applyFill="1" applyBorder="1" applyProtection="1"/>
    <xf numFmtId="0" fontId="0" fillId="22" borderId="31" xfId="0" applyFill="1" applyBorder="1" applyProtection="1"/>
    <xf numFmtId="9" fontId="0" fillId="22" borderId="32" xfId="0" applyNumberFormat="1" applyFill="1" applyBorder="1" applyProtection="1"/>
    <xf numFmtId="166" fontId="0" fillId="22" borderId="1" xfId="0" applyNumberFormat="1" applyFont="1" applyFill="1" applyBorder="1" applyProtection="1"/>
    <xf numFmtId="166" fontId="0" fillId="22" borderId="1" xfId="0" applyNumberFormat="1" applyFill="1" applyBorder="1" applyProtection="1"/>
    <xf numFmtId="166" fontId="0" fillId="22" borderId="1" xfId="0" quotePrefix="1" applyNumberFormat="1" applyFill="1" applyBorder="1" applyProtection="1"/>
    <xf numFmtId="166" fontId="25" fillId="2" borderId="1" xfId="0" applyNumberFormat="1" applyFont="1" applyFill="1" applyBorder="1" applyProtection="1"/>
    <xf numFmtId="0" fontId="0" fillId="11" borderId="0" xfId="0" applyFont="1" applyFill="1" applyBorder="1" applyProtection="1">
      <protection locked="0"/>
    </xf>
    <xf numFmtId="0" fontId="0" fillId="11" borderId="0" xfId="0" applyFont="1" applyFill="1" applyBorder="1" applyAlignment="1" applyProtection="1">
      <alignment horizontal="right"/>
      <protection locked="0"/>
    </xf>
    <xf numFmtId="38" fontId="0" fillId="11" borderId="0" xfId="0" applyNumberFormat="1" applyFont="1" applyFill="1" applyBorder="1" applyAlignment="1" applyProtection="1">
      <alignment horizontal="center" vertical="center"/>
      <protection locked="0"/>
    </xf>
    <xf numFmtId="10" fontId="0" fillId="11" borderId="0" xfId="2" applyNumberFormat="1" applyFont="1" applyFill="1" applyBorder="1" applyAlignment="1" applyProtection="1">
      <alignment horizontal="right" vertical="center"/>
      <protection locked="0"/>
    </xf>
    <xf numFmtId="2" fontId="0" fillId="11" borderId="0" xfId="0" applyNumberFormat="1" applyFont="1" applyFill="1" applyBorder="1" applyAlignment="1" applyProtection="1">
      <alignment horizontal="right"/>
      <protection locked="0"/>
    </xf>
    <xf numFmtId="1" fontId="0" fillId="11" borderId="0" xfId="0" applyNumberFormat="1" applyFont="1" applyFill="1" applyBorder="1" applyAlignment="1" applyProtection="1">
      <alignment horizontal="right"/>
      <protection locked="0"/>
    </xf>
    <xf numFmtId="168" fontId="0" fillId="11" borderId="0" xfId="2" applyNumberFormat="1" applyFont="1" applyFill="1" applyBorder="1" applyAlignment="1" applyProtection="1">
      <alignment horizontal="right"/>
      <protection locked="0"/>
    </xf>
    <xf numFmtId="9" fontId="0" fillId="11" borderId="0" xfId="2" applyFont="1" applyFill="1" applyBorder="1" applyAlignment="1" applyProtection="1">
      <alignment horizontal="right"/>
      <protection locked="0"/>
    </xf>
    <xf numFmtId="0" fontId="60" fillId="11" borderId="0" xfId="0" applyFont="1" applyFill="1" applyBorder="1" applyAlignment="1" applyProtection="1">
      <alignment vertical="center"/>
      <protection locked="0"/>
    </xf>
    <xf numFmtId="0" fontId="60" fillId="11" borderId="0" xfId="0" applyFont="1" applyFill="1" applyBorder="1" applyAlignment="1" applyProtection="1">
      <alignment horizontal="right" vertical="center"/>
      <protection locked="0"/>
    </xf>
    <xf numFmtId="0" fontId="90" fillId="0" borderId="0" xfId="0" applyFont="1" applyBorder="1" applyProtection="1">
      <protection locked="0"/>
    </xf>
    <xf numFmtId="0" fontId="2" fillId="0" borderId="0" xfId="0" applyFont="1" applyBorder="1" applyProtection="1">
      <protection locked="0"/>
    </xf>
    <xf numFmtId="0" fontId="3" fillId="2" borderId="24" xfId="0" applyFont="1" applyFill="1" applyBorder="1" applyProtection="1">
      <protection locked="0"/>
    </xf>
    <xf numFmtId="0" fontId="64" fillId="2" borderId="0" xfId="0" applyFont="1" applyFill="1" applyBorder="1" applyProtection="1">
      <protection locked="0"/>
    </xf>
    <xf numFmtId="0" fontId="0" fillId="0" borderId="0" xfId="0" applyFill="1" applyBorder="1" applyProtection="1">
      <protection locked="0"/>
    </xf>
    <xf numFmtId="0" fontId="3" fillId="2" borderId="0" xfId="0" applyFont="1" applyFill="1" applyProtection="1">
      <protection locked="0"/>
    </xf>
    <xf numFmtId="0" fontId="0" fillId="0" borderId="25" xfId="0" applyFont="1" applyBorder="1" applyProtection="1">
      <protection locked="0"/>
    </xf>
    <xf numFmtId="166" fontId="0" fillId="0" borderId="39" xfId="0" applyNumberFormat="1" applyFont="1" applyBorder="1" applyAlignment="1" applyProtection="1">
      <alignment horizontal="right"/>
      <protection locked="0"/>
    </xf>
    <xf numFmtId="166" fontId="0" fillId="0" borderId="44" xfId="0" applyNumberFormat="1" applyFont="1" applyBorder="1" applyAlignment="1" applyProtection="1">
      <alignment horizontal="right"/>
      <protection locked="0"/>
    </xf>
    <xf numFmtId="166" fontId="0" fillId="0" borderId="0" xfId="0" applyNumberFormat="1" applyFont="1" applyFill="1" applyBorder="1" applyProtection="1">
      <protection locked="0"/>
    </xf>
    <xf numFmtId="166" fontId="0" fillId="0" borderId="25" xfId="0" applyNumberFormat="1" applyFont="1" applyBorder="1" applyProtection="1">
      <protection locked="0"/>
    </xf>
    <xf numFmtId="0" fontId="0" fillId="0" borderId="41" xfId="0" applyBorder="1" applyProtection="1">
      <protection locked="0"/>
    </xf>
    <xf numFmtId="166" fontId="0" fillId="0" borderId="44" xfId="0" applyNumberFormat="1" applyFont="1" applyBorder="1" applyProtection="1">
      <protection locked="0"/>
    </xf>
    <xf numFmtId="165" fontId="3" fillId="2" borderId="25" xfId="1" applyFont="1" applyFill="1" applyBorder="1" applyProtection="1">
      <protection locked="0"/>
    </xf>
    <xf numFmtId="0" fontId="0" fillId="0" borderId="24" xfId="0" applyFont="1" applyBorder="1" applyProtection="1">
      <protection locked="0"/>
    </xf>
    <xf numFmtId="166" fontId="0" fillId="0" borderId="0" xfId="0" applyNumberFormat="1" applyFont="1" applyBorder="1" applyAlignment="1" applyProtection="1">
      <alignment horizontal="right"/>
      <protection locked="0"/>
    </xf>
    <xf numFmtId="166" fontId="0" fillId="0" borderId="23" xfId="0" applyNumberFormat="1" applyFont="1" applyBorder="1" applyAlignment="1" applyProtection="1">
      <alignment horizontal="right"/>
      <protection locked="0"/>
    </xf>
    <xf numFmtId="166" fontId="0" fillId="0" borderId="24" xfId="0" applyNumberFormat="1" applyFont="1" applyBorder="1" applyProtection="1">
      <protection locked="0"/>
    </xf>
    <xf numFmtId="169" fontId="0" fillId="0" borderId="23" xfId="0" applyNumberFormat="1" applyBorder="1" applyProtection="1">
      <protection locked="0"/>
    </xf>
    <xf numFmtId="165" fontId="0" fillId="0" borderId="41" xfId="1" applyFont="1" applyBorder="1" applyProtection="1">
      <protection locked="0"/>
    </xf>
    <xf numFmtId="168" fontId="0" fillId="0" borderId="39" xfId="2" applyNumberFormat="1" applyFont="1" applyBorder="1" applyProtection="1">
      <protection locked="0"/>
    </xf>
    <xf numFmtId="168" fontId="0" fillId="0" borderId="44" xfId="2" applyNumberFormat="1" applyFont="1" applyBorder="1" applyProtection="1">
      <protection locked="0"/>
    </xf>
    <xf numFmtId="165" fontId="0" fillId="0" borderId="45" xfId="1" applyFont="1" applyBorder="1" applyProtection="1">
      <protection locked="0"/>
    </xf>
    <xf numFmtId="165" fontId="0" fillId="0" borderId="0" xfId="1" applyFont="1" applyBorder="1" applyProtection="1">
      <protection locked="0"/>
    </xf>
    <xf numFmtId="165" fontId="0" fillId="0" borderId="23" xfId="1" applyFont="1" applyBorder="1" applyProtection="1">
      <protection locked="0"/>
    </xf>
    <xf numFmtId="169" fontId="0" fillId="0" borderId="0" xfId="0" applyNumberFormat="1" applyBorder="1" applyProtection="1">
      <protection locked="0"/>
    </xf>
    <xf numFmtId="168" fontId="0" fillId="0" borderId="0" xfId="2" applyNumberFormat="1" applyFont="1" applyBorder="1" applyProtection="1">
      <protection locked="0"/>
    </xf>
    <xf numFmtId="168" fontId="0" fillId="0" borderId="23" xfId="2" applyNumberFormat="1" applyFont="1" applyBorder="1" applyProtection="1">
      <protection locked="0"/>
    </xf>
    <xf numFmtId="0" fontId="0" fillId="0" borderId="26" xfId="0" applyFont="1" applyBorder="1" applyProtection="1">
      <protection locked="0"/>
    </xf>
    <xf numFmtId="169" fontId="0" fillId="0" borderId="42" xfId="0" applyNumberFormat="1" applyBorder="1" applyProtection="1">
      <protection locked="0"/>
    </xf>
    <xf numFmtId="169" fontId="0" fillId="0" borderId="43" xfId="0" applyNumberFormat="1" applyBorder="1" applyProtection="1">
      <protection locked="0"/>
    </xf>
    <xf numFmtId="169" fontId="0" fillId="0" borderId="40" xfId="0" applyNumberFormat="1" applyBorder="1" applyProtection="1">
      <protection locked="0"/>
    </xf>
    <xf numFmtId="169" fontId="0" fillId="0" borderId="24" xfId="0" applyNumberFormat="1" applyBorder="1" applyProtection="1">
      <protection locked="0"/>
    </xf>
    <xf numFmtId="166" fontId="0" fillId="0" borderId="0" xfId="0" applyNumberFormat="1" applyFont="1" applyBorder="1" applyProtection="1">
      <protection locked="0"/>
    </xf>
    <xf numFmtId="166" fontId="0" fillId="0" borderId="23" xfId="0" applyNumberFormat="1" applyFont="1" applyBorder="1" applyProtection="1">
      <protection locked="0"/>
    </xf>
    <xf numFmtId="166" fontId="0" fillId="0" borderId="26" xfId="0" applyNumberFormat="1" applyFont="1" applyBorder="1" applyProtection="1">
      <protection locked="0"/>
    </xf>
    <xf numFmtId="0" fontId="0" fillId="9" borderId="35" xfId="0" applyFill="1" applyBorder="1" applyProtection="1">
      <protection locked="0"/>
    </xf>
    <xf numFmtId="0" fontId="0" fillId="9" borderId="22" xfId="0" applyFill="1" applyBorder="1" applyProtection="1">
      <protection locked="0"/>
    </xf>
    <xf numFmtId="166" fontId="3" fillId="0" borderId="0" xfId="0" applyNumberFormat="1" applyFont="1" applyFill="1" applyBorder="1" applyProtection="1">
      <protection locked="0"/>
    </xf>
    <xf numFmtId="2" fontId="0" fillId="9" borderId="26" xfId="0" applyNumberFormat="1" applyFill="1" applyBorder="1" applyProtection="1">
      <protection locked="0"/>
    </xf>
    <xf numFmtId="0" fontId="0" fillId="0" borderId="0" xfId="0" applyFont="1" applyBorder="1" applyProtection="1">
      <protection locked="0"/>
    </xf>
    <xf numFmtId="0" fontId="0" fillId="0" borderId="21" xfId="0" applyFont="1" applyBorder="1" applyProtection="1">
      <protection locked="0"/>
    </xf>
    <xf numFmtId="2" fontId="0" fillId="0" borderId="21" xfId="0" applyNumberFormat="1" applyFont="1" applyBorder="1" applyProtection="1">
      <protection locked="0"/>
    </xf>
    <xf numFmtId="2" fontId="0" fillId="0" borderId="35" xfId="0" applyNumberFormat="1" applyFont="1" applyBorder="1" applyProtection="1">
      <protection locked="0"/>
    </xf>
    <xf numFmtId="2" fontId="0" fillId="0" borderId="22" xfId="0" applyNumberFormat="1" applyFont="1" applyBorder="1" applyProtection="1">
      <protection locked="0"/>
    </xf>
    <xf numFmtId="0" fontId="0" fillId="9" borderId="42" xfId="0" applyFill="1" applyBorder="1" applyProtection="1">
      <protection locked="0"/>
    </xf>
    <xf numFmtId="167" fontId="0" fillId="9" borderId="40" xfId="0" applyNumberFormat="1" applyFill="1" applyBorder="1" applyProtection="1">
      <protection locked="0"/>
    </xf>
    <xf numFmtId="10" fontId="0" fillId="0" borderId="0" xfId="1" applyNumberFormat="1" applyFont="1" applyBorder="1" applyProtection="1">
      <protection locked="0"/>
    </xf>
    <xf numFmtId="10" fontId="0" fillId="0" borderId="23" xfId="1" applyNumberFormat="1" applyFont="1" applyBorder="1" applyProtection="1">
      <protection locked="0"/>
    </xf>
    <xf numFmtId="167" fontId="0" fillId="9" borderId="35" xfId="0" applyNumberFormat="1" applyFill="1" applyBorder="1" applyProtection="1">
      <protection locked="0"/>
    </xf>
    <xf numFmtId="167" fontId="0" fillId="9" borderId="22" xfId="0" applyNumberFormat="1" applyFill="1" applyBorder="1" applyProtection="1">
      <protection locked="0"/>
    </xf>
    <xf numFmtId="0" fontId="2" fillId="0" borderId="41" xfId="0" applyFont="1" applyBorder="1" applyProtection="1">
      <protection locked="0"/>
    </xf>
    <xf numFmtId="10" fontId="0" fillId="0" borderId="44" xfId="0" applyNumberFormat="1" applyFont="1" applyBorder="1" applyAlignment="1" applyProtection="1">
      <alignment horizontal="center"/>
      <protection locked="0"/>
    </xf>
    <xf numFmtId="0" fontId="2" fillId="0" borderId="45" xfId="0" applyFont="1" applyBorder="1" applyProtection="1">
      <protection locked="0"/>
    </xf>
    <xf numFmtId="0" fontId="0" fillId="9" borderId="45" xfId="0" applyFill="1" applyBorder="1" applyProtection="1">
      <protection locked="0"/>
    </xf>
    <xf numFmtId="2" fontId="0" fillId="9" borderId="0" xfId="0" applyNumberFormat="1" applyFill="1" applyBorder="1" applyProtection="1">
      <protection locked="0"/>
    </xf>
    <xf numFmtId="2" fontId="0" fillId="9" borderId="23" xfId="0" applyNumberFormat="1" applyFill="1" applyBorder="1" applyProtection="1">
      <protection locked="0"/>
    </xf>
    <xf numFmtId="0" fontId="0" fillId="0" borderId="46" xfId="0" applyFont="1" applyBorder="1" applyProtection="1">
      <protection locked="0"/>
    </xf>
    <xf numFmtId="167" fontId="0" fillId="0" borderId="3" xfId="0" applyNumberFormat="1" applyFont="1" applyBorder="1" applyProtection="1">
      <protection locked="0"/>
    </xf>
    <xf numFmtId="168" fontId="0" fillId="0" borderId="23" xfId="0" applyNumberFormat="1" applyFont="1" applyBorder="1" applyAlignment="1" applyProtection="1">
      <alignment horizontal="center"/>
      <protection locked="0"/>
    </xf>
    <xf numFmtId="0" fontId="0" fillId="0" borderId="1" xfId="0" applyFont="1" applyBorder="1" applyProtection="1">
      <protection locked="0"/>
    </xf>
    <xf numFmtId="167" fontId="0" fillId="0" borderId="22" xfId="0" applyNumberFormat="1" applyFont="1" applyBorder="1" applyProtection="1">
      <protection locked="0"/>
    </xf>
    <xf numFmtId="0" fontId="0" fillId="0" borderId="22" xfId="0" applyFont="1" applyBorder="1" applyProtection="1">
      <protection locked="0"/>
    </xf>
    <xf numFmtId="165" fontId="0" fillId="0" borderId="42" xfId="1" applyFont="1" applyBorder="1" applyProtection="1">
      <protection locked="0"/>
    </xf>
    <xf numFmtId="168" fontId="0" fillId="0" borderId="43" xfId="2" applyNumberFormat="1" applyFont="1" applyBorder="1" applyProtection="1">
      <protection locked="0"/>
    </xf>
    <xf numFmtId="168" fontId="0" fillId="0" borderId="40" xfId="2" applyNumberFormat="1" applyFont="1" applyBorder="1" applyProtection="1">
      <protection locked="0"/>
    </xf>
    <xf numFmtId="0" fontId="0" fillId="9" borderId="26" xfId="0" applyFill="1" applyBorder="1" applyProtection="1">
      <protection locked="0"/>
    </xf>
    <xf numFmtId="167" fontId="0" fillId="9" borderId="26" xfId="0" applyNumberFormat="1" applyFill="1" applyBorder="1" applyProtection="1">
      <protection locked="0"/>
    </xf>
    <xf numFmtId="0" fontId="2" fillId="0" borderId="42" xfId="0" applyFont="1" applyBorder="1" applyProtection="1">
      <protection locked="0"/>
    </xf>
    <xf numFmtId="168" fontId="0" fillId="0" borderId="40" xfId="0" applyNumberFormat="1" applyFont="1" applyBorder="1" applyAlignment="1" applyProtection="1">
      <alignment horizontal="center"/>
      <protection locked="0"/>
    </xf>
    <xf numFmtId="0" fontId="2" fillId="9" borderId="26" xfId="0" applyFont="1" applyFill="1" applyBorder="1" applyProtection="1">
      <protection locked="0"/>
    </xf>
    <xf numFmtId="167" fontId="2" fillId="9" borderId="26" xfId="0" applyNumberFormat="1" applyFont="1" applyFill="1" applyBorder="1" applyProtection="1">
      <protection locked="0"/>
    </xf>
    <xf numFmtId="0" fontId="2" fillId="0" borderId="39" xfId="0" applyFont="1" applyBorder="1" applyProtection="1">
      <protection locked="0"/>
    </xf>
    <xf numFmtId="0" fontId="3" fillId="2" borderId="23" xfId="0" applyFont="1" applyFill="1" applyBorder="1" applyProtection="1">
      <protection locked="0"/>
    </xf>
    <xf numFmtId="0" fontId="3" fillId="2" borderId="25" xfId="0" applyFont="1" applyFill="1" applyBorder="1" applyProtection="1">
      <protection locked="0"/>
    </xf>
    <xf numFmtId="0" fontId="0" fillId="0" borderId="0" xfId="0" applyFont="1" applyFill="1" applyBorder="1" applyProtection="1">
      <protection locked="0"/>
    </xf>
    <xf numFmtId="0" fontId="0" fillId="0" borderId="41" xfId="0" applyFill="1" applyBorder="1" applyProtection="1">
      <protection locked="0"/>
    </xf>
    <xf numFmtId="0" fontId="0" fillId="0" borderId="39" xfId="0" applyFill="1" applyBorder="1" applyAlignment="1" applyProtection="1">
      <alignment horizontal="left"/>
      <protection locked="0"/>
    </xf>
    <xf numFmtId="0" fontId="0" fillId="0" borderId="39" xfId="0" applyFill="1" applyBorder="1" applyAlignment="1" applyProtection="1">
      <alignment horizontal="right"/>
      <protection locked="0"/>
    </xf>
    <xf numFmtId="0" fontId="0" fillId="0" borderId="44" xfId="0" applyFill="1" applyBorder="1" applyAlignment="1" applyProtection="1">
      <alignment horizontal="right"/>
      <protection locked="0"/>
    </xf>
    <xf numFmtId="166" fontId="0" fillId="0" borderId="39" xfId="0" applyNumberFormat="1" applyFont="1" applyBorder="1" applyProtection="1">
      <protection locked="0"/>
    </xf>
    <xf numFmtId="0" fontId="53" fillId="0" borderId="45" xfId="0" applyFont="1" applyFill="1" applyBorder="1" applyProtection="1">
      <protection locked="0"/>
    </xf>
    <xf numFmtId="167" fontId="0" fillId="0" borderId="0" xfId="0" applyNumberFormat="1" applyFill="1" applyBorder="1" applyProtection="1">
      <protection locked="0"/>
    </xf>
    <xf numFmtId="38" fontId="0" fillId="0" borderId="0" xfId="0" applyNumberFormat="1" applyFill="1" applyBorder="1" applyProtection="1">
      <protection locked="0"/>
    </xf>
    <xf numFmtId="173" fontId="0" fillId="0" borderId="0" xfId="0" applyNumberFormat="1" applyFill="1" applyBorder="1" applyProtection="1">
      <protection locked="0"/>
    </xf>
    <xf numFmtId="4" fontId="0" fillId="0" borderId="0" xfId="0" applyNumberFormat="1" applyFill="1" applyBorder="1" applyProtection="1">
      <protection locked="0"/>
    </xf>
    <xf numFmtId="2" fontId="0" fillId="0" borderId="23" xfId="0" applyNumberFormat="1" applyFill="1" applyBorder="1" applyProtection="1">
      <protection locked="0"/>
    </xf>
    <xf numFmtId="0" fontId="53" fillId="0" borderId="0" xfId="0" applyFont="1" applyFill="1" applyBorder="1" applyProtection="1">
      <protection locked="0"/>
    </xf>
    <xf numFmtId="0" fontId="0" fillId="0" borderId="45" xfId="0" applyFill="1" applyBorder="1" applyProtection="1">
      <protection locked="0"/>
    </xf>
    <xf numFmtId="0" fontId="0" fillId="0" borderId="42" xfId="0" applyFont="1" applyBorder="1" applyProtection="1">
      <protection locked="0"/>
    </xf>
    <xf numFmtId="0" fontId="53" fillId="0" borderId="42" xfId="0" applyFont="1" applyFill="1" applyBorder="1" applyProtection="1">
      <protection locked="0"/>
    </xf>
    <xf numFmtId="167" fontId="0" fillId="0" borderId="43" xfId="0" applyNumberFormat="1" applyFill="1" applyBorder="1" applyProtection="1">
      <protection locked="0"/>
    </xf>
    <xf numFmtId="0" fontId="0" fillId="0" borderId="43" xfId="0" applyFill="1" applyBorder="1" applyProtection="1">
      <protection locked="0"/>
    </xf>
    <xf numFmtId="173" fontId="0" fillId="0" borderId="43" xfId="0" applyNumberFormat="1" applyFill="1" applyBorder="1" applyProtection="1">
      <protection locked="0"/>
    </xf>
    <xf numFmtId="2" fontId="0" fillId="0" borderId="40" xfId="0" applyNumberFormat="1" applyFill="1" applyBorder="1" applyProtection="1">
      <protection locked="0"/>
    </xf>
    <xf numFmtId="167" fontId="0" fillId="0" borderId="1" xfId="0" applyNumberFormat="1" applyFont="1" applyBorder="1" applyProtection="1">
      <protection locked="0"/>
    </xf>
    <xf numFmtId="167" fontId="0" fillId="9" borderId="1" xfId="0" applyNumberFormat="1" applyFill="1" applyBorder="1" applyProtection="1">
      <protection locked="0"/>
    </xf>
    <xf numFmtId="167" fontId="2" fillId="9" borderId="1" xfId="0" applyNumberFormat="1" applyFont="1" applyFill="1" applyBorder="1" applyProtection="1">
      <protection locked="0"/>
    </xf>
    <xf numFmtId="165" fontId="0" fillId="0" borderId="39" xfId="0" applyNumberFormat="1" applyFill="1" applyBorder="1" applyProtection="1">
      <protection locked="0"/>
    </xf>
    <xf numFmtId="165" fontId="0" fillId="0" borderId="39" xfId="1" applyNumberFormat="1" applyFont="1" applyFill="1" applyBorder="1" applyProtection="1">
      <protection locked="0"/>
    </xf>
    <xf numFmtId="165" fontId="0" fillId="0" borderId="44" xfId="1" applyNumberFormat="1" applyFont="1" applyFill="1" applyBorder="1" applyProtection="1">
      <protection locked="0"/>
    </xf>
    <xf numFmtId="165" fontId="0" fillId="0" borderId="25" xfId="1" applyNumberFormat="1" applyFont="1" applyFill="1" applyBorder="1" applyProtection="1">
      <protection locked="0"/>
    </xf>
    <xf numFmtId="165" fontId="0" fillId="0" borderId="0" xfId="0" applyNumberFormat="1" applyFont="1" applyFill="1" applyBorder="1" applyProtection="1">
      <protection locked="0"/>
    </xf>
    <xf numFmtId="165" fontId="0" fillId="0" borderId="23" xfId="0" applyNumberFormat="1" applyFont="1" applyFill="1" applyBorder="1" applyProtection="1">
      <protection locked="0"/>
    </xf>
    <xf numFmtId="165" fontId="0" fillId="0" borderId="24" xfId="0" applyNumberFormat="1" applyFont="1" applyFill="1" applyBorder="1" applyProtection="1">
      <protection locked="0"/>
    </xf>
    <xf numFmtId="168" fontId="0" fillId="0" borderId="0" xfId="2" applyNumberFormat="1" applyFont="1" applyFill="1" applyBorder="1" applyProtection="1">
      <protection locked="0"/>
    </xf>
    <xf numFmtId="168" fontId="0" fillId="0" borderId="23" xfId="2" applyNumberFormat="1" applyFont="1" applyFill="1" applyBorder="1" applyProtection="1">
      <protection locked="0"/>
    </xf>
    <xf numFmtId="168" fontId="0" fillId="0" borderId="24" xfId="2" applyNumberFormat="1" applyFont="1" applyFill="1" applyBorder="1" applyProtection="1">
      <protection locked="0"/>
    </xf>
    <xf numFmtId="0" fontId="0" fillId="0" borderId="23" xfId="0" applyFill="1" applyBorder="1" applyProtection="1">
      <protection locked="0"/>
    </xf>
    <xf numFmtId="0" fontId="0" fillId="0" borderId="24" xfId="0" applyFill="1" applyBorder="1" applyProtection="1">
      <protection locked="0"/>
    </xf>
    <xf numFmtId="1" fontId="0" fillId="0" borderId="0" xfId="0" applyNumberFormat="1" applyFill="1" applyBorder="1" applyProtection="1">
      <protection locked="0"/>
    </xf>
    <xf numFmtId="1" fontId="0" fillId="0" borderId="23" xfId="0" applyNumberFormat="1" applyFill="1" applyBorder="1" applyProtection="1">
      <protection locked="0"/>
    </xf>
    <xf numFmtId="167" fontId="0" fillId="0" borderId="24" xfId="0" applyNumberFormat="1" applyFill="1" applyBorder="1" applyProtection="1">
      <protection locked="0"/>
    </xf>
    <xf numFmtId="167" fontId="0" fillId="0" borderId="23" xfId="0" applyNumberFormat="1" applyFill="1" applyBorder="1" applyProtection="1">
      <protection locked="0"/>
    </xf>
    <xf numFmtId="168" fontId="0" fillId="0" borderId="24" xfId="0" applyNumberFormat="1" applyFill="1" applyBorder="1" applyProtection="1">
      <protection locked="0"/>
    </xf>
    <xf numFmtId="1" fontId="0" fillId="0" borderId="0" xfId="0" applyNumberFormat="1" applyFont="1" applyFill="1" applyBorder="1" applyProtection="1">
      <protection locked="0"/>
    </xf>
    <xf numFmtId="1" fontId="0" fillId="0" borderId="23" xfId="0" applyNumberFormat="1" applyFont="1" applyFill="1" applyBorder="1" applyProtection="1">
      <protection locked="0"/>
    </xf>
    <xf numFmtId="1" fontId="0" fillId="0" borderId="24" xfId="0" applyNumberFormat="1" applyFont="1" applyFill="1" applyBorder="1" applyProtection="1">
      <protection locked="0"/>
    </xf>
    <xf numFmtId="0" fontId="0" fillId="0" borderId="23" xfId="0" applyFont="1" applyFill="1" applyBorder="1" applyProtection="1">
      <protection locked="0"/>
    </xf>
    <xf numFmtId="0" fontId="0" fillId="0" borderId="24" xfId="0" applyFont="1" applyFill="1" applyBorder="1" applyProtection="1">
      <protection locked="0"/>
    </xf>
    <xf numFmtId="168" fontId="0" fillId="0" borderId="0" xfId="0" applyNumberFormat="1" applyFont="1" applyFill="1" applyBorder="1" applyProtection="1">
      <protection locked="0"/>
    </xf>
    <xf numFmtId="168" fontId="0" fillId="0" borderId="23" xfId="0" applyNumberFormat="1" applyFont="1" applyFill="1" applyBorder="1" applyProtection="1">
      <protection locked="0"/>
    </xf>
    <xf numFmtId="168" fontId="0" fillId="0" borderId="24" xfId="0" applyNumberFormat="1" applyFont="1" applyFill="1" applyBorder="1" applyProtection="1">
      <protection locked="0"/>
    </xf>
    <xf numFmtId="9" fontId="0" fillId="0" borderId="0" xfId="0" applyNumberFormat="1" applyFont="1" applyFill="1" applyBorder="1" applyProtection="1">
      <protection locked="0"/>
    </xf>
    <xf numFmtId="9" fontId="0" fillId="0" borderId="23" xfId="0" applyNumberFormat="1" applyFont="1" applyFill="1" applyBorder="1" applyProtection="1">
      <protection locked="0"/>
    </xf>
    <xf numFmtId="9" fontId="0" fillId="0" borderId="24" xfId="0" applyNumberFormat="1" applyFont="1" applyFill="1" applyBorder="1" applyProtection="1">
      <protection locked="0"/>
    </xf>
    <xf numFmtId="2" fontId="3" fillId="0" borderId="0" xfId="0" applyNumberFormat="1" applyFont="1" applyFill="1" applyBorder="1" applyAlignment="1" applyProtection="1">
      <alignment horizontal="center"/>
      <protection locked="0"/>
    </xf>
    <xf numFmtId="2" fontId="0" fillId="0" borderId="0" xfId="0" applyNumberFormat="1" applyFill="1" applyBorder="1" applyProtection="1">
      <protection locked="0"/>
    </xf>
    <xf numFmtId="2" fontId="0" fillId="0" borderId="24" xfId="0" applyNumberFormat="1" applyFill="1" applyBorder="1" applyProtection="1">
      <protection locked="0"/>
    </xf>
    <xf numFmtId="0" fontId="3" fillId="0" borderId="0" xfId="0" applyFont="1" applyFill="1" applyBorder="1" applyAlignment="1" applyProtection="1">
      <alignment horizontal="center"/>
      <protection locked="0"/>
    </xf>
    <xf numFmtId="0" fontId="0" fillId="9" borderId="1" xfId="0" applyFont="1" applyFill="1" applyBorder="1" applyProtection="1">
      <protection locked="0"/>
    </xf>
    <xf numFmtId="165" fontId="2" fillId="0" borderId="0" xfId="1" applyNumberFormat="1" applyFont="1" applyFill="1" applyBorder="1" applyProtection="1">
      <protection locked="0"/>
    </xf>
    <xf numFmtId="165" fontId="0" fillId="0" borderId="0" xfId="0" applyNumberFormat="1" applyProtection="1">
      <protection locked="0"/>
    </xf>
    <xf numFmtId="0" fontId="4" fillId="0" borderId="41" xfId="0" applyFont="1" applyBorder="1" applyAlignment="1" applyProtection="1">
      <alignment horizontal="left" indent="1"/>
      <protection locked="0"/>
    </xf>
    <xf numFmtId="165" fontId="0" fillId="0" borderId="39" xfId="0" applyNumberFormat="1" applyBorder="1" applyProtection="1">
      <protection locked="0"/>
    </xf>
    <xf numFmtId="165" fontId="0" fillId="0" borderId="44" xfId="0" applyNumberFormat="1" applyBorder="1" applyProtection="1">
      <protection locked="0"/>
    </xf>
    <xf numFmtId="165" fontId="0" fillId="0" borderId="0" xfId="0" applyNumberFormat="1" applyBorder="1" applyProtection="1">
      <protection locked="0"/>
    </xf>
    <xf numFmtId="165" fontId="0" fillId="0" borderId="25" xfId="0" applyNumberFormat="1" applyBorder="1" applyProtection="1">
      <protection locked="0"/>
    </xf>
    <xf numFmtId="0" fontId="4" fillId="0" borderId="45" xfId="0" applyFont="1" applyBorder="1" applyAlignment="1" applyProtection="1">
      <alignment horizontal="left" indent="1"/>
      <protection locked="0"/>
    </xf>
    <xf numFmtId="165" fontId="0" fillId="0" borderId="23" xfId="0" applyNumberFormat="1" applyBorder="1" applyProtection="1">
      <protection locked="0"/>
    </xf>
    <xf numFmtId="165" fontId="0" fillId="0" borderId="24" xfId="0" applyNumberFormat="1" applyBorder="1" applyProtection="1">
      <protection locked="0"/>
    </xf>
    <xf numFmtId="0" fontId="4" fillId="0" borderId="42" xfId="0" applyFont="1" applyFill="1" applyBorder="1" applyAlignment="1" applyProtection="1">
      <alignment horizontal="left" indent="1"/>
      <protection locked="0"/>
    </xf>
    <xf numFmtId="165" fontId="0" fillId="0" borderId="43" xfId="0" applyNumberFormat="1" applyBorder="1" applyProtection="1">
      <protection locked="0"/>
    </xf>
    <xf numFmtId="165" fontId="0" fillId="0" borderId="40" xfId="0" applyNumberFormat="1" applyBorder="1" applyProtection="1">
      <protection locked="0"/>
    </xf>
    <xf numFmtId="165" fontId="0" fillId="0" borderId="26" xfId="0" applyNumberFormat="1" applyBorder="1" applyProtection="1">
      <protection locked="0"/>
    </xf>
    <xf numFmtId="0" fontId="4" fillId="0" borderId="41" xfId="0" applyFont="1" applyFill="1" applyBorder="1" applyAlignment="1" applyProtection="1">
      <alignment horizontal="left"/>
      <protection locked="0"/>
    </xf>
    <xf numFmtId="1" fontId="0" fillId="0" borderId="39" xfId="0" applyNumberFormat="1" applyBorder="1" applyProtection="1">
      <protection locked="0"/>
    </xf>
    <xf numFmtId="1" fontId="0" fillId="0" borderId="45" xfId="0" applyNumberFormat="1" applyBorder="1" applyProtection="1">
      <protection locked="0"/>
    </xf>
    <xf numFmtId="1" fontId="0" fillId="0" borderId="25" xfId="0" applyNumberFormat="1" applyBorder="1" applyProtection="1">
      <protection locked="0"/>
    </xf>
    <xf numFmtId="1" fontId="0" fillId="0" borderId="0" xfId="0" applyNumberFormat="1" applyBorder="1" applyProtection="1">
      <protection locked="0"/>
    </xf>
    <xf numFmtId="1" fontId="0" fillId="0" borderId="24" xfId="0" applyNumberFormat="1" applyBorder="1" applyProtection="1">
      <protection locked="0"/>
    </xf>
    <xf numFmtId="0" fontId="0" fillId="0" borderId="43" xfId="0" applyBorder="1" applyProtection="1">
      <protection locked="0"/>
    </xf>
    <xf numFmtId="1" fontId="0" fillId="0" borderId="43" xfId="0" applyNumberFormat="1" applyBorder="1" applyProtection="1">
      <protection locked="0"/>
    </xf>
    <xf numFmtId="1" fontId="0" fillId="0" borderId="26" xfId="0" applyNumberFormat="1" applyBorder="1" applyProtection="1">
      <protection locked="0"/>
    </xf>
    <xf numFmtId="0" fontId="0" fillId="0" borderId="44" xfId="0" applyBorder="1" applyProtection="1">
      <protection locked="0"/>
    </xf>
    <xf numFmtId="0" fontId="0" fillId="0" borderId="25" xfId="0" applyBorder="1" applyProtection="1">
      <protection locked="0"/>
    </xf>
    <xf numFmtId="170" fontId="0" fillId="0" borderId="0" xfId="0" applyNumberFormat="1" applyBorder="1" applyProtection="1">
      <protection locked="0"/>
    </xf>
    <xf numFmtId="170" fontId="0" fillId="0" borderId="23" xfId="0" applyNumberFormat="1" applyBorder="1" applyProtection="1">
      <protection locked="0"/>
    </xf>
    <xf numFmtId="170" fontId="0" fillId="0" borderId="24" xfId="0" applyNumberFormat="1" applyBorder="1" applyProtection="1">
      <protection locked="0"/>
    </xf>
    <xf numFmtId="0" fontId="0" fillId="0" borderId="23" xfId="0" applyBorder="1" applyProtection="1">
      <protection locked="0"/>
    </xf>
    <xf numFmtId="0" fontId="0" fillId="0" borderId="24" xfId="0" applyBorder="1" applyProtection="1">
      <protection locked="0"/>
    </xf>
    <xf numFmtId="168" fontId="0" fillId="0" borderId="26" xfId="2" applyNumberFormat="1" applyFont="1" applyBorder="1" applyProtection="1">
      <protection locked="0"/>
    </xf>
    <xf numFmtId="167" fontId="0" fillId="0" borderId="39" xfId="0" applyNumberFormat="1" applyBorder="1" applyProtection="1">
      <protection locked="0"/>
    </xf>
    <xf numFmtId="167" fontId="0" fillId="0" borderId="44" xfId="0" applyNumberFormat="1" applyBorder="1" applyProtection="1">
      <protection locked="0"/>
    </xf>
    <xf numFmtId="167" fontId="0" fillId="0" borderId="0" xfId="0" applyNumberFormat="1" applyBorder="1" applyProtection="1">
      <protection locked="0"/>
    </xf>
    <xf numFmtId="167" fontId="0" fillId="0" borderId="23" xfId="0" applyNumberFormat="1" applyBorder="1" applyProtection="1">
      <protection locked="0"/>
    </xf>
    <xf numFmtId="165" fontId="0" fillId="0" borderId="0" xfId="0" applyNumberFormat="1" applyFill="1" applyProtection="1">
      <protection locked="0"/>
    </xf>
    <xf numFmtId="9" fontId="0" fillId="0" borderId="43" xfId="0" applyNumberFormat="1" applyBorder="1" applyProtection="1">
      <protection locked="0"/>
    </xf>
    <xf numFmtId="9" fontId="0" fillId="0" borderId="40" xfId="0" applyNumberFormat="1" applyBorder="1" applyProtection="1">
      <protection locked="0"/>
    </xf>
    <xf numFmtId="9" fontId="0" fillId="0" borderId="0" xfId="0" applyNumberFormat="1" applyBorder="1" applyProtection="1">
      <protection locked="0"/>
    </xf>
    <xf numFmtId="9" fontId="0" fillId="0" borderId="26" xfId="0" applyNumberFormat="1" applyBorder="1" applyProtection="1">
      <protection locked="0"/>
    </xf>
    <xf numFmtId="2" fontId="0" fillId="0" borderId="0" xfId="0" applyNumberFormat="1" applyProtection="1">
      <protection locked="0"/>
    </xf>
    <xf numFmtId="168" fontId="0" fillId="0" borderId="24" xfId="2" applyNumberFormat="1" applyFont="1" applyBorder="1" applyProtection="1">
      <protection locked="0"/>
    </xf>
    <xf numFmtId="10" fontId="0" fillId="0" borderId="0" xfId="0" applyNumberFormat="1" applyBorder="1" applyProtection="1">
      <protection locked="0"/>
    </xf>
    <xf numFmtId="10" fontId="0" fillId="0" borderId="23" xfId="0" applyNumberFormat="1" applyBorder="1" applyProtection="1">
      <protection locked="0"/>
    </xf>
    <xf numFmtId="10" fontId="0" fillId="0" borderId="24" xfId="0" applyNumberFormat="1" applyBorder="1" applyProtection="1">
      <protection locked="0"/>
    </xf>
    <xf numFmtId="9" fontId="0" fillId="0" borderId="35" xfId="0" applyNumberFormat="1" applyBorder="1" applyProtection="1">
      <protection locked="0"/>
    </xf>
    <xf numFmtId="9" fontId="0" fillId="0" borderId="22" xfId="0" applyNumberFormat="1" applyBorder="1" applyProtection="1">
      <protection locked="0"/>
    </xf>
    <xf numFmtId="9" fontId="0" fillId="0" borderId="0" xfId="0" applyNumberFormat="1" applyProtection="1">
      <protection locked="0"/>
    </xf>
    <xf numFmtId="9" fontId="0" fillId="0" borderId="1" xfId="0" applyNumberFormat="1" applyBorder="1" applyProtection="1">
      <protection locked="0"/>
    </xf>
    <xf numFmtId="0" fontId="3" fillId="22" borderId="0" xfId="0" applyFont="1" applyFill="1" applyProtection="1">
      <protection locked="0"/>
    </xf>
    <xf numFmtId="0" fontId="3" fillId="2" borderId="0" xfId="0" applyFont="1" applyFill="1" applyBorder="1" applyProtection="1">
      <protection locked="0"/>
    </xf>
    <xf numFmtId="0" fontId="2" fillId="9" borderId="41" xfId="0" applyFont="1" applyFill="1" applyBorder="1" applyProtection="1">
      <protection locked="0"/>
    </xf>
    <xf numFmtId="0" fontId="2" fillId="9" borderId="39" xfId="0" applyFont="1" applyFill="1" applyBorder="1" applyProtection="1">
      <protection locked="0"/>
    </xf>
    <xf numFmtId="0" fontId="2" fillId="9" borderId="44" xfId="0" applyFont="1" applyFill="1" applyBorder="1" applyProtection="1">
      <protection locked="0"/>
    </xf>
    <xf numFmtId="167" fontId="0" fillId="9" borderId="42" xfId="0" applyNumberFormat="1" applyFill="1" applyBorder="1" applyProtection="1">
      <protection locked="0"/>
    </xf>
    <xf numFmtId="167" fontId="0" fillId="9" borderId="43" xfId="0" applyNumberFormat="1" applyFill="1" applyBorder="1" applyProtection="1">
      <protection locked="0"/>
    </xf>
    <xf numFmtId="2" fontId="0" fillId="0" borderId="23" xfId="0" applyNumberFormat="1" applyBorder="1" applyProtection="1">
      <protection locked="0"/>
    </xf>
    <xf numFmtId="0" fontId="4" fillId="0" borderId="42" xfId="0" applyFont="1" applyBorder="1" applyAlignment="1" applyProtection="1">
      <alignment horizontal="left" indent="1"/>
      <protection locked="0"/>
    </xf>
    <xf numFmtId="2" fontId="0" fillId="0" borderId="40" xfId="0" applyNumberFormat="1" applyBorder="1" applyProtection="1">
      <protection locked="0"/>
    </xf>
    <xf numFmtId="1" fontId="2" fillId="0" borderId="39" xfId="0" applyNumberFormat="1" applyFont="1" applyBorder="1" applyProtection="1">
      <protection locked="0"/>
    </xf>
    <xf numFmtId="1" fontId="2" fillId="0" borderId="44" xfId="0" applyNumberFormat="1" applyFont="1" applyBorder="1" applyProtection="1">
      <protection locked="0"/>
    </xf>
    <xf numFmtId="1" fontId="6" fillId="0" borderId="0" xfId="0" applyNumberFormat="1" applyFont="1" applyProtection="1">
      <protection locked="0"/>
    </xf>
    <xf numFmtId="9" fontId="0" fillId="0" borderId="0" xfId="0" applyNumberFormat="1" applyFont="1" applyBorder="1" applyProtection="1">
      <protection locked="0"/>
    </xf>
    <xf numFmtId="9" fontId="0" fillId="0" borderId="23" xfId="0" applyNumberFormat="1" applyFont="1" applyBorder="1" applyProtection="1">
      <protection locked="0"/>
    </xf>
    <xf numFmtId="168" fontId="0" fillId="0" borderId="0" xfId="0" applyNumberFormat="1" applyFont="1" applyBorder="1" applyProtection="1">
      <protection locked="0"/>
    </xf>
    <xf numFmtId="168" fontId="0" fillId="0" borderId="23" xfId="0" applyNumberFormat="1" applyFont="1" applyBorder="1" applyProtection="1">
      <protection locked="0"/>
    </xf>
    <xf numFmtId="10" fontId="0" fillId="0" borderId="0" xfId="2" applyNumberFormat="1" applyFont="1" applyFill="1" applyProtection="1">
      <protection locked="0"/>
    </xf>
    <xf numFmtId="0" fontId="0" fillId="22" borderId="42" xfId="0" applyFont="1" applyFill="1" applyBorder="1" applyProtection="1">
      <protection locked="0"/>
    </xf>
    <xf numFmtId="9" fontId="0" fillId="22" borderId="43" xfId="0" applyNumberFormat="1" applyFont="1" applyFill="1" applyBorder="1" applyProtection="1">
      <protection locked="0"/>
    </xf>
    <xf numFmtId="168" fontId="0" fillId="22" borderId="43" xfId="0" applyNumberFormat="1" applyFont="1" applyFill="1" applyBorder="1" applyProtection="1">
      <protection locked="0"/>
    </xf>
    <xf numFmtId="9" fontId="0" fillId="22" borderId="40" xfId="0" applyNumberFormat="1" applyFont="1" applyFill="1" applyBorder="1" applyProtection="1">
      <protection locked="0"/>
    </xf>
    <xf numFmtId="0" fontId="0" fillId="9" borderId="21" xfId="0" applyFont="1" applyFill="1" applyBorder="1" applyProtection="1">
      <protection locked="0"/>
    </xf>
    <xf numFmtId="167" fontId="0" fillId="9" borderId="35" xfId="0" applyNumberFormat="1" applyFont="1" applyFill="1" applyBorder="1" applyProtection="1">
      <protection locked="0"/>
    </xf>
    <xf numFmtId="167" fontId="0" fillId="9" borderId="22" xfId="0" applyNumberFormat="1" applyFont="1" applyFill="1" applyBorder="1" applyProtection="1">
      <protection locked="0"/>
    </xf>
    <xf numFmtId="0" fontId="41" fillId="0" borderId="0" xfId="0" applyFont="1" applyProtection="1">
      <protection locked="0"/>
    </xf>
    <xf numFmtId="0" fontId="3" fillId="2" borderId="0" xfId="0" applyFont="1" applyFill="1" applyAlignment="1" applyProtection="1">
      <alignment horizontal="right"/>
      <protection locked="0"/>
    </xf>
    <xf numFmtId="0" fontId="8" fillId="0" borderId="0" xfId="0" applyFont="1" applyProtection="1">
      <protection locked="0"/>
    </xf>
    <xf numFmtId="170" fontId="41" fillId="0" borderId="39" xfId="1" applyNumberFormat="1" applyFont="1" applyFill="1" applyBorder="1" applyProtection="1">
      <protection locked="0"/>
    </xf>
    <xf numFmtId="170" fontId="41" fillId="0" borderId="44" xfId="1" applyNumberFormat="1" applyFont="1" applyFill="1" applyBorder="1" applyProtection="1">
      <protection locked="0"/>
    </xf>
    <xf numFmtId="170" fontId="0" fillId="0" borderId="25" xfId="1" applyNumberFormat="1" applyFont="1" applyFill="1" applyBorder="1" applyProtection="1">
      <protection locked="0"/>
    </xf>
    <xf numFmtId="0" fontId="4" fillId="0" borderId="45" xfId="0" applyFont="1" applyBorder="1" applyProtection="1">
      <protection locked="0"/>
    </xf>
    <xf numFmtId="169" fontId="58" fillId="0" borderId="0" xfId="1" applyNumberFormat="1" applyFont="1" applyFill="1" applyBorder="1" applyProtection="1">
      <protection locked="0"/>
    </xf>
    <xf numFmtId="169" fontId="57" fillId="0" borderId="0" xfId="1" applyNumberFormat="1" applyFont="1" applyFill="1" applyBorder="1" applyProtection="1">
      <protection locked="0"/>
    </xf>
    <xf numFmtId="169" fontId="57" fillId="0" borderId="23" xfId="1" applyNumberFormat="1" applyFont="1" applyFill="1" applyBorder="1" applyProtection="1">
      <protection locked="0"/>
    </xf>
    <xf numFmtId="0" fontId="57" fillId="0" borderId="0" xfId="0" applyFont="1" applyFill="1" applyBorder="1" applyProtection="1">
      <protection locked="0"/>
    </xf>
    <xf numFmtId="169" fontId="57" fillId="0" borderId="24" xfId="1" applyNumberFormat="1" applyFont="1" applyFill="1" applyBorder="1" applyProtection="1">
      <protection locked="0"/>
    </xf>
    <xf numFmtId="0" fontId="41" fillId="0" borderId="0" xfId="0" applyFont="1" applyFill="1" applyBorder="1" applyProtection="1">
      <protection locked="0"/>
    </xf>
    <xf numFmtId="175" fontId="41" fillId="0" borderId="0" xfId="0" applyNumberFormat="1" applyFont="1" applyFill="1" applyBorder="1" applyProtection="1">
      <protection locked="0"/>
    </xf>
    <xf numFmtId="165" fontId="41" fillId="0" borderId="0" xfId="0" applyNumberFormat="1" applyFont="1" applyFill="1" applyBorder="1" applyProtection="1">
      <protection locked="0"/>
    </xf>
    <xf numFmtId="165" fontId="41" fillId="0" borderId="23" xfId="0" applyNumberFormat="1" applyFont="1" applyFill="1" applyBorder="1" applyProtection="1">
      <protection locked="0"/>
    </xf>
    <xf numFmtId="165" fontId="41" fillId="0" borderId="24" xfId="0" applyNumberFormat="1" applyFont="1" applyFill="1" applyBorder="1" applyProtection="1">
      <protection locked="0"/>
    </xf>
    <xf numFmtId="165" fontId="0" fillId="0" borderId="0" xfId="0" applyNumberFormat="1" applyFill="1" applyBorder="1" applyProtection="1">
      <protection locked="0"/>
    </xf>
    <xf numFmtId="165" fontId="0" fillId="0" borderId="23" xfId="0" applyNumberFormat="1" applyFill="1" applyBorder="1" applyProtection="1">
      <protection locked="0"/>
    </xf>
    <xf numFmtId="165" fontId="0" fillId="0" borderId="24" xfId="0" applyNumberFormat="1" applyFill="1" applyBorder="1" applyProtection="1">
      <protection locked="0"/>
    </xf>
    <xf numFmtId="1" fontId="41" fillId="0" borderId="0" xfId="0" applyNumberFormat="1" applyFont="1" applyFill="1" applyBorder="1" applyProtection="1">
      <protection locked="0"/>
    </xf>
    <xf numFmtId="1" fontId="0" fillId="0" borderId="24" xfId="0" applyNumberFormat="1" applyFill="1" applyBorder="1" applyProtection="1">
      <protection locked="0"/>
    </xf>
    <xf numFmtId="169" fontId="41" fillId="0" borderId="0" xfId="0" applyNumberFormat="1" applyFont="1" applyFill="1" applyBorder="1" applyProtection="1">
      <protection locked="0"/>
    </xf>
    <xf numFmtId="169" fontId="0" fillId="0" borderId="0" xfId="0" applyNumberFormat="1" applyFill="1" applyBorder="1" applyProtection="1">
      <protection locked="0"/>
    </xf>
    <xf numFmtId="169" fontId="0" fillId="0" borderId="23" xfId="0" applyNumberFormat="1" applyFill="1" applyBorder="1" applyProtection="1">
      <protection locked="0"/>
    </xf>
    <xf numFmtId="169" fontId="0" fillId="0" borderId="24" xfId="0" applyNumberFormat="1" applyFill="1" applyBorder="1" applyProtection="1">
      <protection locked="0"/>
    </xf>
    <xf numFmtId="10" fontId="41" fillId="0" borderId="43" xfId="2" applyNumberFormat="1" applyFont="1" applyFill="1" applyBorder="1" applyProtection="1">
      <protection locked="0"/>
    </xf>
    <xf numFmtId="10" fontId="41" fillId="0" borderId="40" xfId="2" applyNumberFormat="1" applyFont="1" applyFill="1" applyBorder="1" applyProtection="1">
      <protection locked="0"/>
    </xf>
    <xf numFmtId="10" fontId="0" fillId="0" borderId="0" xfId="2" applyNumberFormat="1" applyFont="1" applyFill="1" applyBorder="1" applyProtection="1">
      <protection locked="0"/>
    </xf>
    <xf numFmtId="10" fontId="0" fillId="0" borderId="26" xfId="2" applyNumberFormat="1" applyFont="1" applyFill="1" applyBorder="1" applyProtection="1">
      <protection locked="0"/>
    </xf>
    <xf numFmtId="2" fontId="41" fillId="0" borderId="0" xfId="0" applyNumberFormat="1" applyFont="1" applyFill="1" applyBorder="1" applyAlignment="1" applyProtection="1">
      <alignment horizontal="center"/>
      <protection locked="0"/>
    </xf>
    <xf numFmtId="0" fontId="41" fillId="0" borderId="0" xfId="0" applyFont="1" applyFill="1" applyBorder="1" applyAlignment="1" applyProtection="1">
      <alignment horizontal="center"/>
      <protection locked="0"/>
    </xf>
    <xf numFmtId="0" fontId="2" fillId="0" borderId="21" xfId="0" applyFont="1" applyBorder="1" applyProtection="1">
      <protection locked="0"/>
    </xf>
    <xf numFmtId="170" fontId="59" fillId="0" borderId="35" xfId="0" applyNumberFormat="1" applyFont="1" applyFill="1" applyBorder="1" applyProtection="1">
      <protection locked="0"/>
    </xf>
    <xf numFmtId="170" fontId="59" fillId="0" borderId="22" xfId="0" applyNumberFormat="1" applyFont="1" applyFill="1" applyBorder="1" applyProtection="1">
      <protection locked="0"/>
    </xf>
    <xf numFmtId="170" fontId="59" fillId="0" borderId="0" xfId="0" applyNumberFormat="1" applyFont="1" applyFill="1" applyBorder="1" applyProtection="1">
      <protection locked="0"/>
    </xf>
    <xf numFmtId="170" fontId="59" fillId="0" borderId="1" xfId="0" applyNumberFormat="1" applyFont="1" applyFill="1" applyBorder="1" applyProtection="1">
      <protection locked="0"/>
    </xf>
    <xf numFmtId="165" fontId="41" fillId="0" borderId="0" xfId="0" applyNumberFormat="1" applyFont="1" applyProtection="1">
      <protection locked="0"/>
    </xf>
    <xf numFmtId="165" fontId="41" fillId="0" borderId="39" xfId="0" applyNumberFormat="1" applyFont="1" applyBorder="1" applyProtection="1">
      <protection locked="0"/>
    </xf>
    <xf numFmtId="165" fontId="41" fillId="0" borderId="44" xfId="0" applyNumberFormat="1" applyFont="1" applyBorder="1" applyProtection="1">
      <protection locked="0"/>
    </xf>
    <xf numFmtId="165" fontId="41" fillId="0" borderId="0" xfId="0" applyNumberFormat="1" applyFont="1" applyBorder="1" applyProtection="1">
      <protection locked="0"/>
    </xf>
    <xf numFmtId="165" fontId="41" fillId="0" borderId="25" xfId="0" applyNumberFormat="1" applyFont="1" applyBorder="1" applyProtection="1">
      <protection locked="0"/>
    </xf>
    <xf numFmtId="165" fontId="41" fillId="0" borderId="43" xfId="0" applyNumberFormat="1" applyFont="1" applyBorder="1" applyProtection="1">
      <protection locked="0"/>
    </xf>
    <xf numFmtId="1" fontId="41" fillId="0" borderId="39" xfId="0" applyNumberFormat="1" applyFont="1" applyBorder="1" applyProtection="1">
      <protection locked="0"/>
    </xf>
    <xf numFmtId="1" fontId="0" fillId="0" borderId="44" xfId="0" applyNumberFormat="1" applyBorder="1" applyProtection="1">
      <protection locked="0"/>
    </xf>
    <xf numFmtId="1" fontId="41" fillId="0" borderId="0" xfId="0" applyNumberFormat="1" applyFont="1" applyBorder="1" applyProtection="1">
      <protection locked="0"/>
    </xf>
    <xf numFmtId="1" fontId="0" fillId="0" borderId="23" xfId="0" applyNumberFormat="1" applyBorder="1" applyProtection="1">
      <protection locked="0"/>
    </xf>
    <xf numFmtId="0" fontId="41" fillId="0" borderId="43" xfId="0" applyFont="1" applyBorder="1" applyProtection="1">
      <protection locked="0"/>
    </xf>
    <xf numFmtId="1" fontId="0" fillId="0" borderId="40" xfId="0" applyNumberFormat="1" applyBorder="1" applyProtection="1">
      <protection locked="0"/>
    </xf>
    <xf numFmtId="0" fontId="41" fillId="0" borderId="39" xfId="0" applyFont="1" applyBorder="1" applyProtection="1">
      <protection locked="0"/>
    </xf>
    <xf numFmtId="165" fontId="41" fillId="0" borderId="23" xfId="0" applyNumberFormat="1" applyFont="1" applyBorder="1" applyProtection="1">
      <protection locked="0"/>
    </xf>
    <xf numFmtId="165" fontId="41" fillId="0" borderId="24" xfId="0" applyNumberFormat="1" applyFont="1" applyBorder="1" applyProtection="1">
      <protection locked="0"/>
    </xf>
    <xf numFmtId="0" fontId="41" fillId="0" borderId="0" xfId="0" applyFont="1" applyBorder="1" applyProtection="1">
      <protection locked="0"/>
    </xf>
    <xf numFmtId="2" fontId="41" fillId="0" borderId="0" xfId="0" applyNumberFormat="1" applyFont="1" applyBorder="1" applyProtection="1">
      <protection locked="0"/>
    </xf>
    <xf numFmtId="168" fontId="41" fillId="0" borderId="43" xfId="2" applyNumberFormat="1" applyFont="1" applyBorder="1" applyProtection="1">
      <protection locked="0"/>
    </xf>
    <xf numFmtId="9" fontId="41" fillId="0" borderId="43" xfId="0" applyNumberFormat="1" applyFont="1" applyBorder="1" applyProtection="1">
      <protection locked="0"/>
    </xf>
    <xf numFmtId="2" fontId="41" fillId="0" borderId="1" xfId="0" applyNumberFormat="1" applyFont="1" applyBorder="1" applyProtection="1">
      <protection locked="0"/>
    </xf>
    <xf numFmtId="2" fontId="41" fillId="0" borderId="0" xfId="0" applyNumberFormat="1" applyFont="1" applyProtection="1">
      <protection locked="0"/>
    </xf>
    <xf numFmtId="0" fontId="2" fillId="22" borderId="41" xfId="0" applyFont="1" applyFill="1" applyBorder="1" applyProtection="1">
      <protection locked="0"/>
    </xf>
    <xf numFmtId="0" fontId="0" fillId="22" borderId="39" xfId="0" applyFont="1" applyFill="1" applyBorder="1" applyProtection="1">
      <protection locked="0"/>
    </xf>
    <xf numFmtId="0" fontId="0" fillId="22" borderId="44" xfId="0" applyFont="1" applyFill="1" applyBorder="1" applyProtection="1">
      <protection locked="0"/>
    </xf>
    <xf numFmtId="0" fontId="0" fillId="22" borderId="0" xfId="0" applyFont="1" applyFill="1" applyBorder="1" applyProtection="1">
      <protection locked="0"/>
    </xf>
    <xf numFmtId="0" fontId="0" fillId="22" borderId="25" xfId="0" applyFont="1" applyFill="1" applyBorder="1" applyProtection="1">
      <protection locked="0"/>
    </xf>
    <xf numFmtId="0" fontId="0" fillId="22" borderId="45" xfId="0" applyFont="1" applyFill="1" applyBorder="1" applyProtection="1">
      <protection locked="0"/>
    </xf>
    <xf numFmtId="165" fontId="0" fillId="22" borderId="0" xfId="0" applyNumberFormat="1" applyFont="1" applyFill="1" applyBorder="1" applyProtection="1">
      <protection locked="0"/>
    </xf>
    <xf numFmtId="165" fontId="0" fillId="22" borderId="0" xfId="1" applyNumberFormat="1" applyFont="1" applyFill="1" applyBorder="1" applyProtection="1">
      <protection locked="0"/>
    </xf>
    <xf numFmtId="165" fontId="0" fillId="22" borderId="23" xfId="1" applyNumberFormat="1" applyFont="1" applyFill="1" applyBorder="1" applyProtection="1">
      <protection locked="0"/>
    </xf>
    <xf numFmtId="165" fontId="0" fillId="22" borderId="24" xfId="0" applyNumberFormat="1" applyFont="1" applyFill="1" applyBorder="1" applyProtection="1">
      <protection locked="0"/>
    </xf>
    <xf numFmtId="165" fontId="0" fillId="22" borderId="24" xfId="1" applyNumberFormat="1" applyFont="1" applyFill="1" applyBorder="1" applyProtection="1">
      <protection locked="0"/>
    </xf>
    <xf numFmtId="170" fontId="0" fillId="22" borderId="43" xfId="1" applyNumberFormat="1" applyFont="1" applyFill="1" applyBorder="1" applyProtection="1">
      <protection locked="0"/>
    </xf>
    <xf numFmtId="170" fontId="0" fillId="22" borderId="40" xfId="1" applyNumberFormat="1" applyFont="1" applyFill="1" applyBorder="1" applyProtection="1">
      <protection locked="0"/>
    </xf>
    <xf numFmtId="170" fontId="0" fillId="22" borderId="0" xfId="1" applyNumberFormat="1" applyFont="1" applyFill="1" applyBorder="1" applyProtection="1">
      <protection locked="0"/>
    </xf>
    <xf numFmtId="170" fontId="0" fillId="22" borderId="26" xfId="1" applyNumberFormat="1" applyFont="1" applyFill="1" applyBorder="1" applyProtection="1">
      <protection locked="0"/>
    </xf>
    <xf numFmtId="0" fontId="0" fillId="22" borderId="41" xfId="0" applyFont="1" applyFill="1" applyBorder="1" applyProtection="1">
      <protection locked="0"/>
    </xf>
    <xf numFmtId="0" fontId="0" fillId="22" borderId="39" xfId="0" applyFill="1" applyBorder="1" applyProtection="1">
      <protection locked="0"/>
    </xf>
    <xf numFmtId="0" fontId="0" fillId="22" borderId="44" xfId="0" applyFill="1" applyBorder="1" applyProtection="1">
      <protection locked="0"/>
    </xf>
    <xf numFmtId="0" fontId="0" fillId="22" borderId="25" xfId="0" applyFill="1" applyBorder="1" applyProtection="1">
      <protection locked="0"/>
    </xf>
    <xf numFmtId="0" fontId="0" fillId="0" borderId="26" xfId="0" applyFont="1" applyFill="1" applyBorder="1" applyProtection="1">
      <protection locked="0"/>
    </xf>
    <xf numFmtId="2" fontId="0" fillId="0" borderId="0" xfId="0" applyNumberFormat="1" applyBorder="1" applyProtection="1">
      <protection locked="0"/>
    </xf>
    <xf numFmtId="2" fontId="0" fillId="0" borderId="24" xfId="0" applyNumberFormat="1" applyBorder="1" applyProtection="1">
      <protection locked="0"/>
    </xf>
    <xf numFmtId="9" fontId="0" fillId="0" borderId="23" xfId="0" applyNumberFormat="1" applyBorder="1" applyProtection="1">
      <protection locked="0"/>
    </xf>
    <xf numFmtId="9" fontId="0" fillId="0" borderId="24" xfId="0" applyNumberFormat="1" applyBorder="1" applyProtection="1">
      <protection locked="0"/>
    </xf>
    <xf numFmtId="0" fontId="0" fillId="22" borderId="0" xfId="0" applyFont="1" applyFill="1" applyProtection="1">
      <protection locked="0"/>
    </xf>
    <xf numFmtId="165" fontId="0" fillId="22" borderId="0" xfId="0" applyNumberFormat="1" applyFont="1" applyFill="1" applyProtection="1">
      <protection locked="0"/>
    </xf>
    <xf numFmtId="173" fontId="41" fillId="0" borderId="0" xfId="0" applyNumberFormat="1" applyFont="1" applyBorder="1" applyProtection="1">
      <protection locked="0"/>
    </xf>
    <xf numFmtId="173" fontId="0" fillId="0" borderId="0" xfId="0" applyNumberFormat="1" applyBorder="1" applyProtection="1">
      <protection locked="0"/>
    </xf>
    <xf numFmtId="173" fontId="0" fillId="0" borderId="23" xfId="0" applyNumberFormat="1" applyBorder="1" applyProtection="1">
      <protection locked="0"/>
    </xf>
    <xf numFmtId="173" fontId="0" fillId="0" borderId="24" xfId="0" applyNumberFormat="1" applyBorder="1" applyProtection="1">
      <protection locked="0"/>
    </xf>
    <xf numFmtId="173" fontId="41" fillId="0" borderId="43" xfId="0" applyNumberFormat="1" applyFont="1" applyBorder="1" applyProtection="1">
      <protection locked="0"/>
    </xf>
    <xf numFmtId="0" fontId="0" fillId="0" borderId="40" xfId="0" applyBorder="1" applyProtection="1">
      <protection locked="0"/>
    </xf>
    <xf numFmtId="0" fontId="0" fillId="0" borderId="26" xfId="0" applyBorder="1" applyProtection="1">
      <protection locked="0"/>
    </xf>
    <xf numFmtId="169" fontId="41" fillId="0" borderId="0" xfId="0" applyNumberFormat="1" applyFont="1" applyBorder="1" applyProtection="1">
      <protection locked="0"/>
    </xf>
    <xf numFmtId="169" fontId="41" fillId="0" borderId="23" xfId="0" applyNumberFormat="1" applyFont="1" applyBorder="1" applyProtection="1">
      <protection locked="0"/>
    </xf>
    <xf numFmtId="169" fontId="41" fillId="0" borderId="0" xfId="0" applyNumberFormat="1" applyFont="1" applyProtection="1">
      <protection locked="0"/>
    </xf>
    <xf numFmtId="169" fontId="41" fillId="0" borderId="24" xfId="0" applyNumberFormat="1" applyFont="1" applyBorder="1" applyProtection="1">
      <protection locked="0"/>
    </xf>
    <xf numFmtId="169" fontId="41" fillId="0" borderId="43" xfId="0" applyNumberFormat="1" applyFont="1" applyBorder="1" applyProtection="1">
      <protection locked="0"/>
    </xf>
    <xf numFmtId="169" fontId="41" fillId="0" borderId="40" xfId="0" applyNumberFormat="1" applyFont="1" applyBorder="1" applyProtection="1">
      <protection locked="0"/>
    </xf>
    <xf numFmtId="169" fontId="41" fillId="0" borderId="26" xfId="0" applyNumberFormat="1" applyFont="1" applyBorder="1" applyProtection="1">
      <protection locked="0"/>
    </xf>
    <xf numFmtId="2" fontId="41" fillId="0" borderId="22" xfId="0" applyNumberFormat="1" applyFont="1" applyBorder="1" applyProtection="1">
      <protection locked="0"/>
    </xf>
    <xf numFmtId="2" fontId="0" fillId="0" borderId="22" xfId="0" applyNumberFormat="1" applyBorder="1" applyProtection="1">
      <protection locked="0"/>
    </xf>
    <xf numFmtId="0" fontId="0" fillId="22" borderId="0" xfId="0" applyFill="1" applyProtection="1">
      <protection locked="0"/>
    </xf>
    <xf numFmtId="0" fontId="8" fillId="22" borderId="0" xfId="0" applyFont="1" applyFill="1" applyProtection="1">
      <protection locked="0"/>
    </xf>
    <xf numFmtId="0" fontId="3" fillId="2" borderId="0" xfId="0" applyFont="1" applyFill="1" applyAlignment="1" applyProtection="1">
      <alignment horizontal="left"/>
      <protection locked="0"/>
    </xf>
    <xf numFmtId="0" fontId="3" fillId="22" borderId="0" xfId="0" applyFont="1" applyFill="1" applyAlignment="1" applyProtection="1">
      <alignment horizontal="right"/>
      <protection locked="0"/>
    </xf>
    <xf numFmtId="165" fontId="0" fillId="22" borderId="44" xfId="1" applyNumberFormat="1" applyFont="1" applyFill="1" applyBorder="1" applyProtection="1">
      <protection locked="0"/>
    </xf>
    <xf numFmtId="170" fontId="0" fillId="22" borderId="23" xfId="1" applyNumberFormat="1" applyFont="1" applyFill="1" applyBorder="1" applyProtection="1">
      <protection locked="0"/>
    </xf>
    <xf numFmtId="0" fontId="0" fillId="22" borderId="44" xfId="0" applyFont="1" applyFill="1" applyBorder="1" applyAlignment="1" applyProtection="1">
      <alignment horizontal="center"/>
      <protection locked="0"/>
    </xf>
    <xf numFmtId="0" fontId="0" fillId="22" borderId="0" xfId="0" applyFont="1" applyFill="1" applyBorder="1" applyAlignment="1" applyProtection="1">
      <alignment horizontal="center"/>
      <protection locked="0"/>
    </xf>
    <xf numFmtId="0" fontId="0" fillId="24" borderId="0" xfId="0" applyFont="1" applyFill="1" applyProtection="1">
      <protection locked="0"/>
    </xf>
    <xf numFmtId="0" fontId="0" fillId="23" borderId="44" xfId="0" applyFont="1" applyFill="1" applyBorder="1" applyAlignment="1" applyProtection="1">
      <alignment horizontal="center"/>
      <protection locked="0"/>
    </xf>
    <xf numFmtId="169" fontId="0" fillId="22" borderId="23" xfId="1" applyNumberFormat="1" applyFont="1" applyFill="1" applyBorder="1" applyProtection="1">
      <protection locked="0"/>
    </xf>
    <xf numFmtId="0" fontId="0" fillId="22" borderId="23" xfId="0" applyFont="1" applyFill="1" applyBorder="1" applyProtection="1">
      <protection locked="0"/>
    </xf>
    <xf numFmtId="2" fontId="0" fillId="22" borderId="23" xfId="0" applyNumberFormat="1" applyFont="1" applyFill="1" applyBorder="1" applyProtection="1">
      <protection locked="0"/>
    </xf>
    <xf numFmtId="0" fontId="2" fillId="22" borderId="45" xfId="0" applyFont="1" applyFill="1" applyBorder="1" applyProtection="1">
      <protection locked="0"/>
    </xf>
    <xf numFmtId="0" fontId="0" fillId="23" borderId="23" xfId="0" applyFont="1" applyFill="1" applyBorder="1" applyAlignment="1" applyProtection="1">
      <alignment horizontal="center"/>
      <protection locked="0"/>
    </xf>
    <xf numFmtId="9" fontId="0" fillId="0" borderId="23" xfId="0" applyNumberFormat="1" applyFont="1" applyFill="1" applyBorder="1" applyAlignment="1" applyProtection="1">
      <alignment horizontal="center"/>
      <protection locked="0"/>
    </xf>
    <xf numFmtId="9" fontId="0" fillId="22" borderId="23" xfId="0" applyNumberFormat="1" applyFont="1" applyFill="1" applyBorder="1" applyProtection="1">
      <protection locked="0"/>
    </xf>
    <xf numFmtId="9" fontId="0" fillId="22" borderId="0" xfId="0" applyNumberFormat="1" applyFont="1" applyFill="1" applyBorder="1" applyAlignment="1" applyProtection="1">
      <alignment horizontal="center"/>
      <protection locked="0"/>
    </xf>
    <xf numFmtId="0" fontId="0" fillId="24" borderId="0" xfId="0" applyFill="1" applyProtection="1">
      <protection locked="0"/>
    </xf>
    <xf numFmtId="9" fontId="0" fillId="23" borderId="23" xfId="0" applyNumberFormat="1" applyFont="1" applyFill="1" applyBorder="1" applyAlignment="1" applyProtection="1">
      <alignment horizontal="center"/>
      <protection locked="0"/>
    </xf>
    <xf numFmtId="0" fontId="4" fillId="22" borderId="45" xfId="0" applyFont="1" applyFill="1" applyBorder="1" applyAlignment="1" applyProtection="1">
      <alignment horizontal="left" indent="1"/>
      <protection locked="0"/>
    </xf>
    <xf numFmtId="0" fontId="0" fillId="22" borderId="23" xfId="0" applyFont="1" applyFill="1" applyBorder="1" applyAlignment="1" applyProtection="1">
      <alignment horizontal="center"/>
      <protection locked="0"/>
    </xf>
    <xf numFmtId="167" fontId="0" fillId="22" borderId="23" xfId="0" applyNumberFormat="1" applyFont="1" applyFill="1" applyBorder="1" applyAlignment="1" applyProtection="1">
      <alignment horizontal="center"/>
      <protection locked="0"/>
    </xf>
    <xf numFmtId="165" fontId="0" fillId="23" borderId="23" xfId="0" applyNumberFormat="1" applyFont="1" applyFill="1" applyBorder="1" applyAlignment="1" applyProtection="1">
      <alignment horizontal="center"/>
      <protection locked="0"/>
    </xf>
    <xf numFmtId="165" fontId="0" fillId="22" borderId="0" xfId="0" applyNumberFormat="1" applyFont="1" applyFill="1" applyBorder="1" applyAlignment="1" applyProtection="1">
      <alignment horizontal="center"/>
      <protection locked="0"/>
    </xf>
    <xf numFmtId="0" fontId="0" fillId="22" borderId="42" xfId="0" applyFont="1" applyFill="1" applyBorder="1" applyAlignment="1" applyProtection="1">
      <alignment horizontal="center"/>
      <protection locked="0"/>
    </xf>
    <xf numFmtId="0" fontId="0" fillId="22" borderId="40" xfId="0" applyFont="1" applyFill="1" applyBorder="1" applyAlignment="1" applyProtection="1">
      <alignment horizontal="center"/>
      <protection locked="0"/>
    </xf>
    <xf numFmtId="1" fontId="0" fillId="22" borderId="0" xfId="0" applyNumberFormat="1" applyFont="1" applyFill="1" applyBorder="1" applyAlignment="1" applyProtection="1">
      <alignment horizontal="center"/>
      <protection locked="0"/>
    </xf>
    <xf numFmtId="9" fontId="0" fillId="22" borderId="23" xfId="0" applyNumberFormat="1" applyFont="1" applyFill="1" applyBorder="1" applyAlignment="1" applyProtection="1">
      <alignment horizontal="center"/>
      <protection locked="0"/>
    </xf>
    <xf numFmtId="10" fontId="0" fillId="23" borderId="23" xfId="0" applyNumberFormat="1" applyFont="1" applyFill="1" applyBorder="1" applyAlignment="1" applyProtection="1">
      <alignment horizontal="center"/>
      <protection locked="0"/>
    </xf>
    <xf numFmtId="10" fontId="0" fillId="22" borderId="0" xfId="0" applyNumberFormat="1" applyFont="1" applyFill="1" applyBorder="1" applyAlignment="1" applyProtection="1">
      <alignment horizontal="center"/>
      <protection locked="0"/>
    </xf>
    <xf numFmtId="10" fontId="0" fillId="22" borderId="23" xfId="0" applyNumberFormat="1" applyFont="1" applyFill="1" applyBorder="1" applyAlignment="1" applyProtection="1">
      <alignment horizontal="center"/>
      <protection locked="0"/>
    </xf>
    <xf numFmtId="165" fontId="0" fillId="22" borderId="23" xfId="0" applyNumberFormat="1" applyFont="1" applyFill="1" applyBorder="1" applyAlignment="1" applyProtection="1">
      <alignment horizontal="center"/>
      <protection locked="0"/>
    </xf>
    <xf numFmtId="168" fontId="0" fillId="22" borderId="23" xfId="2" applyNumberFormat="1" applyFont="1" applyFill="1" applyBorder="1" applyProtection="1">
      <protection locked="0"/>
    </xf>
    <xf numFmtId="167" fontId="0" fillId="22" borderId="0" xfId="0" applyNumberFormat="1" applyFont="1" applyFill="1" applyBorder="1" applyAlignment="1" applyProtection="1">
      <alignment horizontal="center"/>
      <protection locked="0"/>
    </xf>
    <xf numFmtId="169" fontId="0" fillId="22" borderId="23" xfId="0" applyNumberFormat="1" applyFont="1" applyFill="1" applyBorder="1" applyProtection="1">
      <protection locked="0"/>
    </xf>
    <xf numFmtId="0" fontId="0" fillId="22" borderId="45" xfId="0" applyFont="1" applyFill="1" applyBorder="1" applyAlignment="1" applyProtection="1">
      <alignment horizontal="center"/>
      <protection locked="0"/>
    </xf>
    <xf numFmtId="0" fontId="4" fillId="22" borderId="45" xfId="0" applyFont="1" applyFill="1" applyBorder="1" applyAlignment="1" applyProtection="1">
      <alignment horizontal="left"/>
      <protection locked="0"/>
    </xf>
    <xf numFmtId="1" fontId="0" fillId="22" borderId="23" xfId="0" applyNumberFormat="1" applyFont="1" applyFill="1" applyBorder="1" applyAlignment="1" applyProtection="1">
      <alignment horizontal="center"/>
      <protection locked="0"/>
    </xf>
    <xf numFmtId="0" fontId="0" fillId="22" borderId="45" xfId="0" applyFont="1" applyFill="1" applyBorder="1" applyAlignment="1" applyProtection="1">
      <alignment horizontal="left"/>
      <protection locked="0"/>
    </xf>
    <xf numFmtId="0" fontId="0" fillId="22" borderId="40" xfId="0" applyFont="1" applyFill="1" applyBorder="1" applyProtection="1">
      <protection locked="0"/>
    </xf>
    <xf numFmtId="9" fontId="0" fillId="23" borderId="0" xfId="0" applyNumberFormat="1" applyFont="1" applyFill="1" applyProtection="1">
      <protection locked="0"/>
    </xf>
    <xf numFmtId="9" fontId="0" fillId="22" borderId="0" xfId="0" applyNumberFormat="1" applyFont="1" applyFill="1" applyProtection="1">
      <protection locked="0"/>
    </xf>
    <xf numFmtId="0" fontId="4" fillId="22" borderId="42" xfId="0" applyFont="1" applyFill="1" applyBorder="1" applyAlignment="1" applyProtection="1">
      <alignment horizontal="left"/>
      <protection locked="0"/>
    </xf>
    <xf numFmtId="2" fontId="0" fillId="22" borderId="40" xfId="0" applyNumberFormat="1" applyFont="1" applyFill="1" applyBorder="1" applyProtection="1">
      <protection locked="0"/>
    </xf>
    <xf numFmtId="0" fontId="61" fillId="0" borderId="0" xfId="3" applyFont="1" applyFill="1" applyProtection="1">
      <protection locked="0"/>
    </xf>
    <xf numFmtId="0" fontId="0" fillId="0" borderId="42" xfId="0" applyBorder="1" applyProtection="1">
      <protection locked="0"/>
    </xf>
    <xf numFmtId="2" fontId="0" fillId="0" borderId="43" xfId="0" applyNumberFormat="1" applyBorder="1" applyProtection="1">
      <protection locked="0"/>
    </xf>
    <xf numFmtId="0" fontId="3" fillId="22" borderId="0" xfId="0" applyFont="1" applyFill="1" applyAlignment="1" applyProtection="1">
      <alignment horizontal="left"/>
      <protection locked="0"/>
    </xf>
    <xf numFmtId="170" fontId="0" fillId="0" borderId="39" xfId="1" applyNumberFormat="1" applyFont="1" applyBorder="1" applyProtection="1">
      <protection locked="0"/>
    </xf>
    <xf numFmtId="10" fontId="0" fillId="9" borderId="44" xfId="2" applyNumberFormat="1" applyFont="1" applyFill="1" applyBorder="1" applyProtection="1">
      <protection locked="0"/>
    </xf>
    <xf numFmtId="170" fontId="0" fillId="0" borderId="0" xfId="1" applyNumberFormat="1" applyFont="1" applyBorder="1" applyProtection="1">
      <protection locked="0"/>
    </xf>
    <xf numFmtId="0" fontId="0" fillId="9" borderId="23" xfId="0" applyFill="1" applyBorder="1" applyProtection="1">
      <protection locked="0"/>
    </xf>
    <xf numFmtId="170" fontId="0" fillId="0" borderId="43" xfId="1" applyNumberFormat="1" applyFont="1" applyBorder="1" applyProtection="1">
      <protection locked="0"/>
    </xf>
    <xf numFmtId="10" fontId="0" fillId="9" borderId="40" xfId="2" applyNumberFormat="1" applyFont="1" applyFill="1" applyBorder="1" applyProtection="1">
      <protection locked="0"/>
    </xf>
    <xf numFmtId="10" fontId="0" fillId="0" borderId="0" xfId="0" applyNumberFormat="1" applyProtection="1">
      <protection locked="0"/>
    </xf>
    <xf numFmtId="0" fontId="0" fillId="0" borderId="21" xfId="0" applyBorder="1" applyProtection="1">
      <protection locked="0"/>
    </xf>
    <xf numFmtId="1" fontId="0" fillId="0" borderId="35" xfId="0" applyNumberFormat="1" applyBorder="1" applyProtection="1">
      <protection locked="0"/>
    </xf>
    <xf numFmtId="1" fontId="0" fillId="0" borderId="22" xfId="0" applyNumberFormat="1" applyBorder="1" applyProtection="1">
      <protection locked="0"/>
    </xf>
    <xf numFmtId="38" fontId="0" fillId="0" borderId="0" xfId="0" applyNumberFormat="1" applyBorder="1" applyProtection="1">
      <protection locked="0"/>
    </xf>
    <xf numFmtId="170" fontId="0" fillId="0" borderId="23" xfId="1" applyNumberFormat="1" applyFont="1" applyBorder="1" applyProtection="1">
      <protection locked="0"/>
    </xf>
    <xf numFmtId="167" fontId="0" fillId="0" borderId="43" xfId="0" applyNumberFormat="1" applyBorder="1" applyProtection="1">
      <protection locked="0"/>
    </xf>
    <xf numFmtId="170" fontId="0" fillId="0" borderId="40" xfId="1" applyNumberFormat="1" applyFont="1" applyBorder="1" applyProtection="1">
      <protection locked="0"/>
    </xf>
    <xf numFmtId="167" fontId="0" fillId="0" borderId="0" xfId="0" applyNumberFormat="1" applyProtection="1">
      <protection locked="0"/>
    </xf>
    <xf numFmtId="0" fontId="0" fillId="22" borderId="41" xfId="0" applyFill="1" applyBorder="1" applyProtection="1">
      <protection locked="0"/>
    </xf>
    <xf numFmtId="167" fontId="0" fillId="22" borderId="39" xfId="0" applyNumberFormat="1" applyFill="1" applyBorder="1" applyProtection="1">
      <protection locked="0"/>
    </xf>
    <xf numFmtId="0" fontId="0" fillId="22" borderId="23" xfId="0" applyFill="1" applyBorder="1" applyProtection="1">
      <protection locked="0"/>
    </xf>
    <xf numFmtId="0" fontId="0" fillId="22" borderId="45" xfId="0" applyFill="1" applyBorder="1" applyProtection="1">
      <protection locked="0"/>
    </xf>
    <xf numFmtId="2" fontId="0" fillId="22" borderId="0" xfId="0" applyNumberFormat="1" applyFill="1" applyBorder="1" applyProtection="1">
      <protection locked="0"/>
    </xf>
    <xf numFmtId="1" fontId="0" fillId="22" borderId="0" xfId="0" applyNumberFormat="1" applyFill="1" applyBorder="1" applyProtection="1">
      <protection locked="0"/>
    </xf>
    <xf numFmtId="0" fontId="0" fillId="22" borderId="42" xfId="0" applyFill="1" applyBorder="1" applyProtection="1">
      <protection locked="0"/>
    </xf>
    <xf numFmtId="2" fontId="0" fillId="22" borderId="43" xfId="0" applyNumberFormat="1" applyFill="1" applyBorder="1" applyProtection="1">
      <protection locked="0"/>
    </xf>
    <xf numFmtId="0" fontId="0" fillId="22" borderId="43" xfId="0" applyFill="1" applyBorder="1" applyProtection="1">
      <protection locked="0"/>
    </xf>
    <xf numFmtId="0" fontId="0" fillId="22" borderId="40" xfId="0" applyFill="1" applyBorder="1" applyProtection="1">
      <protection locked="0"/>
    </xf>
    <xf numFmtId="168" fontId="0" fillId="22" borderId="39" xfId="2" applyNumberFormat="1" applyFont="1" applyFill="1" applyBorder="1" applyProtection="1">
      <protection locked="0"/>
    </xf>
    <xf numFmtId="2" fontId="0" fillId="22" borderId="23" xfId="0" applyNumberFormat="1" applyFill="1" applyBorder="1" applyProtection="1">
      <protection locked="0"/>
    </xf>
    <xf numFmtId="167" fontId="0" fillId="22" borderId="0" xfId="0" applyNumberFormat="1" applyFill="1" applyBorder="1" applyProtection="1">
      <protection locked="0"/>
    </xf>
    <xf numFmtId="172" fontId="0" fillId="22" borderId="43" xfId="0" applyNumberFormat="1" applyFill="1" applyBorder="1" applyProtection="1">
      <protection locked="0"/>
    </xf>
    <xf numFmtId="0" fontId="0" fillId="22" borderId="0" xfId="0" applyFill="1" applyBorder="1" applyAlignment="1" applyProtection="1">
      <alignment horizontal="center"/>
      <protection locked="0"/>
    </xf>
    <xf numFmtId="169" fontId="0" fillId="22" borderId="0" xfId="0" applyNumberFormat="1" applyFill="1" applyBorder="1" applyProtection="1">
      <protection locked="0"/>
    </xf>
    <xf numFmtId="170" fontId="1" fillId="22" borderId="0" xfId="1" applyNumberFormat="1" applyFont="1" applyFill="1" applyBorder="1" applyProtection="1">
      <protection locked="0"/>
    </xf>
    <xf numFmtId="167" fontId="0" fillId="22" borderId="43" xfId="0" applyNumberFormat="1" applyFill="1" applyBorder="1" applyProtection="1">
      <protection locked="0"/>
    </xf>
    <xf numFmtId="169" fontId="0" fillId="22" borderId="43" xfId="0" applyNumberFormat="1" applyFill="1" applyBorder="1" applyProtection="1">
      <protection locked="0"/>
    </xf>
    <xf numFmtId="170" fontId="1" fillId="22" borderId="43" xfId="1" applyNumberFormat="1" applyFont="1" applyFill="1" applyBorder="1" applyProtection="1">
      <protection locked="0"/>
    </xf>
    <xf numFmtId="0" fontId="0" fillId="22" borderId="43" xfId="0" applyFont="1" applyFill="1" applyBorder="1" applyProtection="1">
      <protection locked="0"/>
    </xf>
    <xf numFmtId="2" fontId="0" fillId="22" borderId="40" xfId="0" applyNumberFormat="1" applyFill="1" applyBorder="1" applyProtection="1">
      <protection locked="0"/>
    </xf>
    <xf numFmtId="1" fontId="0" fillId="22" borderId="39" xfId="0" applyNumberFormat="1" applyFill="1" applyBorder="1" applyProtection="1">
      <protection locked="0"/>
    </xf>
    <xf numFmtId="1" fontId="0" fillId="22" borderId="44" xfId="0" applyNumberFormat="1" applyFill="1" applyBorder="1" applyProtection="1">
      <protection locked="0"/>
    </xf>
    <xf numFmtId="2" fontId="0" fillId="22" borderId="0" xfId="0" applyNumberFormat="1" applyFont="1" applyFill="1" applyBorder="1" applyProtection="1">
      <protection locked="0"/>
    </xf>
    <xf numFmtId="0" fontId="89" fillId="22" borderId="0" xfId="0" applyFont="1" applyFill="1" applyBorder="1" applyProtection="1">
      <protection locked="0"/>
    </xf>
    <xf numFmtId="0" fontId="88" fillId="0" borderId="0" xfId="0" applyFont="1" applyProtection="1">
      <protection locked="0"/>
    </xf>
    <xf numFmtId="0" fontId="3" fillId="2" borderId="41" xfId="0" applyFont="1" applyFill="1" applyBorder="1" applyProtection="1">
      <protection locked="0"/>
    </xf>
    <xf numFmtId="0" fontId="3" fillId="2" borderId="39" xfId="0" applyFont="1" applyFill="1" applyBorder="1" applyProtection="1">
      <protection locked="0"/>
    </xf>
    <xf numFmtId="0" fontId="3" fillId="2" borderId="44" xfId="0" applyFont="1" applyFill="1" applyBorder="1" applyProtection="1">
      <protection locked="0"/>
    </xf>
    <xf numFmtId="0" fontId="56" fillId="0" borderId="0" xfId="0" applyFont="1" applyBorder="1" applyAlignment="1" applyProtection="1">
      <alignment horizontal="center"/>
      <protection locked="0"/>
    </xf>
    <xf numFmtId="0" fontId="56" fillId="0" borderId="23" xfId="0" applyFont="1" applyBorder="1" applyAlignment="1" applyProtection="1">
      <alignment horizontal="center"/>
      <protection locked="0"/>
    </xf>
    <xf numFmtId="165" fontId="2" fillId="0" borderId="0" xfId="0" applyNumberFormat="1" applyFont="1" applyBorder="1" applyProtection="1">
      <protection locked="0"/>
    </xf>
    <xf numFmtId="165" fontId="2" fillId="0" borderId="23" xfId="0" applyNumberFormat="1" applyFont="1" applyBorder="1" applyProtection="1">
      <protection locked="0"/>
    </xf>
    <xf numFmtId="0" fontId="56" fillId="0" borderId="45" xfId="0" applyFont="1" applyBorder="1" applyProtection="1">
      <protection locked="0"/>
    </xf>
    <xf numFmtId="168" fontId="28" fillId="0" borderId="0" xfId="2" applyNumberFormat="1" applyFont="1" applyBorder="1" applyProtection="1">
      <protection locked="0"/>
    </xf>
    <xf numFmtId="168" fontId="28" fillId="0" borderId="23" xfId="2" applyNumberFormat="1" applyFont="1" applyBorder="1" applyProtection="1">
      <protection locked="0"/>
    </xf>
    <xf numFmtId="0" fontId="38" fillId="0" borderId="0" xfId="0" applyFont="1" applyProtection="1">
      <protection locked="0"/>
    </xf>
    <xf numFmtId="165" fontId="0" fillId="0" borderId="0" xfId="0" applyNumberFormat="1" applyFont="1" applyBorder="1" applyProtection="1">
      <protection locked="0"/>
    </xf>
    <xf numFmtId="0" fontId="56" fillId="0" borderId="42" xfId="0" applyFont="1" applyBorder="1" applyProtection="1">
      <protection locked="0"/>
    </xf>
    <xf numFmtId="168" fontId="28" fillId="0" borderId="43" xfId="2" applyNumberFormat="1" applyFont="1" applyBorder="1" applyProtection="1">
      <protection locked="0"/>
    </xf>
    <xf numFmtId="168" fontId="28" fillId="0" borderId="40" xfId="2" applyNumberFormat="1" applyFont="1" applyBorder="1" applyProtection="1">
      <protection locked="0"/>
    </xf>
    <xf numFmtId="165" fontId="0" fillId="0" borderId="23" xfId="0" applyNumberFormat="1" applyFont="1" applyBorder="1" applyProtection="1">
      <protection locked="0"/>
    </xf>
    <xf numFmtId="0" fontId="0" fillId="2" borderId="0" xfId="0" applyFont="1" applyFill="1" applyProtection="1">
      <protection locked="0"/>
    </xf>
    <xf numFmtId="169" fontId="0" fillId="0" borderId="0" xfId="1" applyNumberFormat="1" applyFont="1" applyFill="1" applyBorder="1" applyProtection="1">
      <protection locked="0"/>
    </xf>
    <xf numFmtId="169" fontId="0" fillId="0" borderId="23" xfId="1" applyNumberFormat="1" applyFont="1" applyFill="1" applyBorder="1" applyProtection="1">
      <protection locked="0"/>
    </xf>
    <xf numFmtId="169" fontId="0" fillId="0" borderId="0" xfId="0" applyNumberFormat="1" applyFont="1" applyProtection="1">
      <protection locked="0"/>
    </xf>
    <xf numFmtId="169" fontId="0" fillId="0" borderId="24" xfId="1" applyNumberFormat="1" applyFont="1" applyFill="1" applyBorder="1" applyProtection="1">
      <protection locked="0"/>
    </xf>
    <xf numFmtId="169" fontId="2" fillId="0" borderId="35" xfId="1" applyNumberFormat="1" applyFont="1" applyFill="1" applyBorder="1" applyProtection="1">
      <protection locked="0"/>
    </xf>
    <xf numFmtId="169" fontId="2" fillId="0" borderId="22" xfId="1" applyNumberFormat="1" applyFont="1" applyFill="1" applyBorder="1" applyProtection="1">
      <protection locked="0"/>
    </xf>
    <xf numFmtId="169" fontId="0" fillId="0" borderId="35" xfId="0" applyNumberFormat="1" applyFont="1" applyBorder="1" applyProtection="1">
      <protection locked="0"/>
    </xf>
    <xf numFmtId="169" fontId="2" fillId="0" borderId="1" xfId="1" applyNumberFormat="1" applyFont="1" applyFill="1" applyBorder="1" applyProtection="1">
      <protection locked="0"/>
    </xf>
    <xf numFmtId="170" fontId="0" fillId="0" borderId="0" xfId="1" applyNumberFormat="1" applyFont="1" applyFill="1" applyBorder="1" applyProtection="1">
      <protection locked="0"/>
    </xf>
    <xf numFmtId="169" fontId="0" fillId="0" borderId="0" xfId="1" applyNumberFormat="1" applyFont="1" applyFill="1" applyProtection="1">
      <protection locked="0"/>
    </xf>
    <xf numFmtId="169" fontId="0" fillId="0" borderId="0" xfId="0" applyNumberFormat="1" applyFont="1" applyBorder="1" applyProtection="1">
      <protection locked="0"/>
    </xf>
    <xf numFmtId="169" fontId="0" fillId="0" borderId="23" xfId="0" applyNumberFormat="1" applyFont="1" applyBorder="1" applyProtection="1">
      <protection locked="0"/>
    </xf>
    <xf numFmtId="169" fontId="0" fillId="0" borderId="24" xfId="0" applyNumberFormat="1" applyFont="1" applyBorder="1" applyProtection="1">
      <protection locked="0"/>
    </xf>
    <xf numFmtId="169" fontId="2" fillId="0" borderId="35" xfId="0" applyNumberFormat="1" applyFont="1" applyBorder="1" applyProtection="1">
      <protection locked="0"/>
    </xf>
    <xf numFmtId="169" fontId="56" fillId="0" borderId="0" xfId="0" applyNumberFormat="1" applyFont="1" applyFill="1" applyBorder="1" applyProtection="1">
      <protection locked="0"/>
    </xf>
    <xf numFmtId="169" fontId="56" fillId="0" borderId="23" xfId="0" applyNumberFormat="1" applyFont="1" applyFill="1" applyBorder="1" applyProtection="1">
      <protection locked="0"/>
    </xf>
    <xf numFmtId="169" fontId="56" fillId="0" borderId="24" xfId="0" applyNumberFormat="1" applyFont="1" applyFill="1" applyBorder="1" applyProtection="1">
      <protection locked="0"/>
    </xf>
    <xf numFmtId="169" fontId="0" fillId="0" borderId="0" xfId="0" applyNumberFormat="1" applyFont="1" applyFill="1" applyBorder="1" applyProtection="1">
      <protection locked="0"/>
    </xf>
    <xf numFmtId="169" fontId="0" fillId="0" borderId="1" xfId="1" applyNumberFormat="1" applyFont="1" applyFill="1" applyBorder="1" applyProtection="1">
      <protection locked="0"/>
    </xf>
    <xf numFmtId="169" fontId="0" fillId="0" borderId="35" xfId="1" applyNumberFormat="1" applyFont="1" applyFill="1" applyBorder="1" applyProtection="1">
      <protection locked="0"/>
    </xf>
    <xf numFmtId="169" fontId="0" fillId="0" borderId="1" xfId="0" applyNumberFormat="1" applyFont="1" applyFill="1" applyBorder="1" applyProtection="1">
      <protection locked="0"/>
    </xf>
    <xf numFmtId="169" fontId="0" fillId="0" borderId="1" xfId="0" applyNumberFormat="1" applyFont="1" applyBorder="1" applyProtection="1">
      <protection locked="0"/>
    </xf>
    <xf numFmtId="0" fontId="0" fillId="0" borderId="0" xfId="0" applyFont="1" applyFill="1" applyProtection="1">
      <protection locked="0"/>
    </xf>
    <xf numFmtId="0" fontId="0" fillId="0" borderId="39" xfId="0" applyFont="1" applyFill="1" applyBorder="1" applyProtection="1">
      <protection locked="0"/>
    </xf>
    <xf numFmtId="165" fontId="0" fillId="0" borderId="0" xfId="0" applyNumberFormat="1" applyFont="1" applyFill="1" applyProtection="1">
      <protection locked="0"/>
    </xf>
    <xf numFmtId="168" fontId="0" fillId="0" borderId="0" xfId="2" applyNumberFormat="1" applyFont="1" applyFill="1" applyProtection="1">
      <protection locked="0"/>
    </xf>
    <xf numFmtId="168" fontId="0" fillId="0" borderId="43" xfId="2" applyNumberFormat="1" applyFont="1" applyFill="1" applyBorder="1" applyProtection="1">
      <protection locked="0"/>
    </xf>
    <xf numFmtId="168" fontId="0" fillId="0" borderId="40" xfId="2" applyNumberFormat="1" applyFont="1" applyFill="1" applyBorder="1" applyProtection="1">
      <protection locked="0"/>
    </xf>
    <xf numFmtId="168" fontId="0" fillId="0" borderId="26" xfId="2" applyNumberFormat="1" applyFont="1" applyFill="1" applyBorder="1" applyProtection="1">
      <protection locked="0"/>
    </xf>
    <xf numFmtId="0" fontId="0" fillId="0" borderId="39" xfId="0" applyFill="1" applyBorder="1" applyProtection="1">
      <protection locked="0"/>
    </xf>
    <xf numFmtId="169" fontId="0" fillId="0" borderId="22" xfId="1" applyNumberFormat="1" applyFont="1" applyFill="1" applyBorder="1" applyProtection="1">
      <protection locked="0"/>
    </xf>
    <xf numFmtId="169" fontId="0" fillId="0" borderId="35" xfId="0" applyNumberFormat="1" applyBorder="1" applyProtection="1">
      <protection locked="0"/>
    </xf>
    <xf numFmtId="169" fontId="56" fillId="0" borderId="43" xfId="0" applyNumberFormat="1" applyFont="1" applyFill="1" applyBorder="1" applyProtection="1">
      <protection locked="0"/>
    </xf>
    <xf numFmtId="169" fontId="56" fillId="0" borderId="40" xfId="0" applyNumberFormat="1" applyFont="1" applyFill="1" applyBorder="1" applyProtection="1">
      <protection locked="0"/>
    </xf>
    <xf numFmtId="169" fontId="56" fillId="0" borderId="1" xfId="0" applyNumberFormat="1" applyFont="1" applyFill="1" applyBorder="1" applyProtection="1">
      <protection locked="0"/>
    </xf>
    <xf numFmtId="169" fontId="0" fillId="0" borderId="0" xfId="1" applyNumberFormat="1" applyFont="1" applyBorder="1" applyProtection="1">
      <protection locked="0"/>
    </xf>
    <xf numFmtId="169" fontId="2" fillId="0" borderId="35" xfId="1" applyNumberFormat="1" applyFont="1" applyBorder="1" applyProtection="1">
      <protection locked="0"/>
    </xf>
    <xf numFmtId="169" fontId="2" fillId="0" borderId="22" xfId="1" applyNumberFormat="1" applyFont="1" applyBorder="1" applyProtection="1">
      <protection locked="0"/>
    </xf>
    <xf numFmtId="169" fontId="2" fillId="0" borderId="1" xfId="1" applyNumberFormat="1" applyFont="1" applyBorder="1" applyProtection="1">
      <protection locked="0"/>
    </xf>
    <xf numFmtId="169" fontId="0" fillId="0" borderId="23" xfId="1" applyNumberFormat="1" applyFont="1" applyBorder="1" applyProtection="1">
      <protection locked="0"/>
    </xf>
    <xf numFmtId="169" fontId="0" fillId="0" borderId="24" xfId="1" applyNumberFormat="1" applyFont="1" applyBorder="1" applyProtection="1">
      <protection locked="0"/>
    </xf>
    <xf numFmtId="169" fontId="0" fillId="0" borderId="35" xfId="1" applyNumberFormat="1" applyFont="1" applyBorder="1" applyProtection="1">
      <protection locked="0"/>
    </xf>
    <xf numFmtId="169" fontId="0" fillId="0" borderId="22" xfId="1" applyNumberFormat="1" applyFont="1" applyBorder="1" applyProtection="1">
      <protection locked="0"/>
    </xf>
    <xf numFmtId="169" fontId="0" fillId="0" borderId="1" xfId="1" applyNumberFormat="1" applyFont="1" applyBorder="1" applyProtection="1">
      <protection locked="0"/>
    </xf>
    <xf numFmtId="169" fontId="0" fillId="0" borderId="25" xfId="1" applyNumberFormat="1" applyFont="1" applyBorder="1" applyProtection="1">
      <protection locked="0"/>
    </xf>
    <xf numFmtId="169" fontId="2" fillId="0" borderId="26" xfId="1" applyNumberFormat="1" applyFont="1" applyBorder="1" applyProtection="1">
      <protection locked="0"/>
    </xf>
    <xf numFmtId="169" fontId="0" fillId="0" borderId="39" xfId="0" applyNumberFormat="1" applyBorder="1" applyProtection="1">
      <protection locked="0"/>
    </xf>
    <xf numFmtId="169" fontId="0" fillId="0" borderId="44" xfId="0" applyNumberFormat="1" applyBorder="1" applyProtection="1">
      <protection locked="0"/>
    </xf>
    <xf numFmtId="169" fontId="0" fillId="0" borderId="25" xfId="0" applyNumberFormat="1" applyBorder="1" applyProtection="1">
      <protection locked="0"/>
    </xf>
    <xf numFmtId="169" fontId="0" fillId="0" borderId="26" xfId="0" applyNumberFormat="1" applyBorder="1" applyProtection="1">
      <protection locked="0"/>
    </xf>
    <xf numFmtId="169" fontId="0" fillId="0" borderId="0" xfId="0" applyNumberFormat="1" applyProtection="1">
      <protection locked="0"/>
    </xf>
    <xf numFmtId="169" fontId="0" fillId="0" borderId="0" xfId="1" applyNumberFormat="1" applyFont="1" applyProtection="1">
      <protection locked="0"/>
    </xf>
    <xf numFmtId="169" fontId="2" fillId="0" borderId="0" xfId="1" applyNumberFormat="1" applyFont="1" applyBorder="1" applyProtection="1">
      <protection locked="0"/>
    </xf>
    <xf numFmtId="169" fontId="2" fillId="0" borderId="23" xfId="1" applyNumberFormat="1" applyFont="1" applyBorder="1" applyProtection="1">
      <protection locked="0"/>
    </xf>
    <xf numFmtId="169" fontId="2" fillId="0" borderId="0" xfId="1" applyNumberFormat="1" applyFont="1" applyProtection="1">
      <protection locked="0"/>
    </xf>
    <xf numFmtId="169" fontId="2" fillId="0" borderId="24" xfId="1" applyNumberFormat="1" applyFont="1" applyBorder="1" applyProtection="1">
      <protection locked="0"/>
    </xf>
    <xf numFmtId="170" fontId="0" fillId="0" borderId="43" xfId="0" applyNumberFormat="1" applyBorder="1" applyProtection="1">
      <protection locked="0"/>
    </xf>
    <xf numFmtId="170" fontId="0" fillId="0" borderId="40" xfId="0" applyNumberFormat="1" applyBorder="1" applyProtection="1">
      <protection locked="0"/>
    </xf>
    <xf numFmtId="170" fontId="0" fillId="0" borderId="0" xfId="0" applyNumberFormat="1" applyProtection="1">
      <protection locked="0"/>
    </xf>
    <xf numFmtId="170" fontId="0" fillId="0" borderId="26" xfId="0" applyNumberFormat="1" applyBorder="1" applyProtection="1">
      <protection locked="0"/>
    </xf>
    <xf numFmtId="168" fontId="0" fillId="0" borderId="0" xfId="2" applyNumberFormat="1" applyFont="1" applyProtection="1">
      <protection locked="0"/>
    </xf>
    <xf numFmtId="0" fontId="0" fillId="22" borderId="0" xfId="0" applyFont="1" applyFill="1" applyAlignment="1" applyProtection="1">
      <alignment horizontal="center"/>
      <protection locked="0"/>
    </xf>
    <xf numFmtId="0" fontId="0" fillId="0" borderId="0" xfId="0" applyFill="1" applyAlignment="1" applyProtection="1">
      <alignment horizontal="center"/>
      <protection locked="0"/>
    </xf>
    <xf numFmtId="0" fontId="34" fillId="22" borderId="0" xfId="0" applyFont="1" applyFill="1" applyProtection="1">
      <protection locked="0"/>
    </xf>
    <xf numFmtId="0" fontId="3" fillId="2" borderId="41" xfId="0" applyFont="1" applyFill="1" applyBorder="1" applyAlignment="1" applyProtection="1">
      <alignment horizontal="right"/>
      <protection locked="0"/>
    </xf>
    <xf numFmtId="0" fontId="60" fillId="0" borderId="0" xfId="0" applyFont="1" applyProtection="1">
      <protection locked="0"/>
    </xf>
    <xf numFmtId="0" fontId="27" fillId="22" borderId="41" xfId="0" applyFont="1" applyFill="1" applyBorder="1" applyProtection="1">
      <protection locked="0"/>
    </xf>
    <xf numFmtId="0" fontId="0" fillId="22" borderId="39" xfId="0" applyFont="1" applyFill="1" applyBorder="1" applyAlignment="1" applyProtection="1">
      <alignment horizontal="center"/>
      <protection locked="0"/>
    </xf>
    <xf numFmtId="0" fontId="28" fillId="22" borderId="45" xfId="0" applyFont="1" applyFill="1" applyBorder="1" applyAlignment="1" applyProtection="1">
      <alignment horizontal="left"/>
      <protection locked="0"/>
    </xf>
    <xf numFmtId="168" fontId="0" fillId="22" borderId="0" xfId="2" applyNumberFormat="1" applyFont="1" applyFill="1" applyBorder="1" applyAlignment="1" applyProtection="1">
      <alignment horizontal="right"/>
      <protection locked="0"/>
    </xf>
    <xf numFmtId="168" fontId="0" fillId="22" borderId="23" xfId="2" applyNumberFormat="1" applyFont="1" applyFill="1" applyBorder="1" applyAlignment="1" applyProtection="1">
      <alignment horizontal="right"/>
      <protection locked="0"/>
    </xf>
    <xf numFmtId="0" fontId="28" fillId="22" borderId="42" xfId="0" applyFont="1" applyFill="1" applyBorder="1" applyAlignment="1" applyProtection="1">
      <alignment horizontal="left"/>
      <protection locked="0"/>
    </xf>
    <xf numFmtId="168" fontId="0" fillId="22" borderId="43" xfId="2" applyNumberFormat="1" applyFont="1" applyFill="1" applyBorder="1" applyAlignment="1" applyProtection="1">
      <alignment horizontal="right"/>
      <protection locked="0"/>
    </xf>
    <xf numFmtId="168" fontId="0" fillId="22" borderId="40" xfId="2" applyNumberFormat="1" applyFont="1" applyFill="1" applyBorder="1" applyAlignment="1" applyProtection="1">
      <alignment horizontal="right"/>
      <protection locked="0"/>
    </xf>
    <xf numFmtId="0" fontId="27" fillId="22" borderId="0" xfId="0" applyFont="1" applyFill="1" applyProtection="1">
      <protection locked="0"/>
    </xf>
    <xf numFmtId="2" fontId="0" fillId="22" borderId="0" xfId="0" applyNumberFormat="1" applyFont="1" applyFill="1" applyAlignment="1" applyProtection="1">
      <alignment horizontal="right"/>
      <protection locked="0"/>
    </xf>
    <xf numFmtId="0" fontId="28" fillId="22" borderId="41" xfId="0" applyFont="1" applyFill="1" applyBorder="1" applyAlignment="1" applyProtection="1">
      <alignment horizontal="left"/>
      <protection locked="0"/>
    </xf>
    <xf numFmtId="2" fontId="0" fillId="22" borderId="39" xfId="0" applyNumberFormat="1" applyFont="1" applyFill="1" applyBorder="1" applyAlignment="1" applyProtection="1">
      <alignment horizontal="right"/>
      <protection locked="0"/>
    </xf>
    <xf numFmtId="2" fontId="0" fillId="22" borderId="44" xfId="0" applyNumberFormat="1" applyFont="1" applyFill="1" applyBorder="1" applyAlignment="1" applyProtection="1">
      <alignment horizontal="right"/>
      <protection locked="0"/>
    </xf>
    <xf numFmtId="168" fontId="0" fillId="22" borderId="0" xfId="0" applyNumberFormat="1" applyFont="1" applyFill="1" applyBorder="1" applyAlignment="1" applyProtection="1">
      <alignment horizontal="right"/>
      <protection locked="0"/>
    </xf>
    <xf numFmtId="2" fontId="0" fillId="22" borderId="0" xfId="0" applyNumberFormat="1" applyFont="1" applyFill="1" applyBorder="1" applyAlignment="1" applyProtection="1">
      <alignment horizontal="right"/>
      <protection locked="0"/>
    </xf>
    <xf numFmtId="2" fontId="0" fillId="22" borderId="23" xfId="0" applyNumberFormat="1" applyFont="1" applyFill="1" applyBorder="1" applyAlignment="1" applyProtection="1">
      <alignment horizontal="right"/>
      <protection locked="0"/>
    </xf>
    <xf numFmtId="0" fontId="28" fillId="22" borderId="0" xfId="0" applyFont="1" applyFill="1" applyAlignment="1" applyProtection="1">
      <alignment horizontal="left"/>
      <protection locked="0"/>
    </xf>
    <xf numFmtId="168" fontId="0" fillId="22" borderId="0" xfId="2" applyNumberFormat="1" applyFont="1" applyFill="1" applyAlignment="1" applyProtection="1">
      <alignment horizontal="right"/>
      <protection locked="0"/>
    </xf>
    <xf numFmtId="2" fontId="0" fillId="22" borderId="43" xfId="0" applyNumberFormat="1" applyFont="1" applyFill="1" applyBorder="1" applyAlignment="1" applyProtection="1">
      <alignment horizontal="right"/>
      <protection locked="0"/>
    </xf>
    <xf numFmtId="2" fontId="0" fillId="22" borderId="40" xfId="0" applyNumberFormat="1" applyFont="1" applyFill="1" applyBorder="1" applyAlignment="1" applyProtection="1">
      <alignment horizontal="right"/>
      <protection locked="0"/>
    </xf>
    <xf numFmtId="168" fontId="0" fillId="22" borderId="23" xfId="0" applyNumberFormat="1" applyFont="1" applyFill="1" applyBorder="1" applyAlignment="1" applyProtection="1">
      <alignment horizontal="right"/>
      <protection locked="0"/>
    </xf>
    <xf numFmtId="168" fontId="0" fillId="22" borderId="39" xfId="2" applyNumberFormat="1" applyFont="1" applyFill="1" applyBorder="1" applyAlignment="1" applyProtection="1">
      <alignment horizontal="right"/>
      <protection locked="0"/>
    </xf>
    <xf numFmtId="168" fontId="0" fillId="22" borderId="44" xfId="2" applyNumberFormat="1" applyFont="1" applyFill="1" applyBorder="1" applyAlignment="1" applyProtection="1">
      <alignment horizontal="right"/>
      <protection locked="0"/>
    </xf>
    <xf numFmtId="1" fontId="0" fillId="22" borderId="0" xfId="0" applyNumberFormat="1" applyFont="1" applyFill="1" applyBorder="1" applyAlignment="1" applyProtection="1">
      <alignment horizontal="right"/>
      <protection locked="0"/>
    </xf>
    <xf numFmtId="0" fontId="0" fillId="22" borderId="0" xfId="0" applyFont="1" applyFill="1" applyBorder="1" applyAlignment="1" applyProtection="1">
      <alignment horizontal="right"/>
      <protection locked="0"/>
    </xf>
    <xf numFmtId="0" fontId="0" fillId="22" borderId="23" xfId="0" applyFont="1" applyFill="1" applyBorder="1" applyAlignment="1" applyProtection="1">
      <alignment horizontal="right"/>
      <protection locked="0"/>
    </xf>
    <xf numFmtId="0" fontId="0" fillId="22" borderId="45" xfId="0" applyFont="1" applyFill="1" applyBorder="1" applyAlignment="1" applyProtection="1">
      <alignment wrapText="1"/>
      <protection locked="0"/>
    </xf>
    <xf numFmtId="0" fontId="0" fillId="22" borderId="42" xfId="0" applyFont="1" applyFill="1" applyBorder="1" applyAlignment="1" applyProtection="1">
      <alignment wrapText="1"/>
      <protection locked="0"/>
    </xf>
    <xf numFmtId="0" fontId="0" fillId="22" borderId="43" xfId="0" applyFont="1" applyFill="1" applyBorder="1" applyAlignment="1" applyProtection="1">
      <alignment horizontal="right"/>
      <protection locked="0"/>
    </xf>
    <xf numFmtId="0" fontId="0" fillId="22" borderId="40" xfId="0" applyFont="1" applyFill="1" applyBorder="1" applyAlignment="1" applyProtection="1">
      <alignment horizontal="right"/>
      <protection locked="0"/>
    </xf>
    <xf numFmtId="166" fontId="55" fillId="0" borderId="0" xfId="0" applyNumberFormat="1" applyFont="1" applyProtection="1">
      <protection locked="0"/>
    </xf>
    <xf numFmtId="0" fontId="3" fillId="2" borderId="39" xfId="0" applyFont="1" applyFill="1" applyBorder="1" applyAlignment="1" applyProtection="1">
      <alignment horizontal="center"/>
      <protection locked="0"/>
    </xf>
    <xf numFmtId="0" fontId="3" fillId="2" borderId="41" xfId="0" applyFont="1" applyFill="1" applyBorder="1" applyAlignment="1" applyProtection="1">
      <alignment horizontal="center"/>
      <protection locked="0"/>
    </xf>
    <xf numFmtId="0" fontId="3" fillId="0" borderId="0" xfId="0" applyFont="1" applyFill="1" applyBorder="1" applyProtection="1">
      <protection locked="0"/>
    </xf>
    <xf numFmtId="170" fontId="0" fillId="0" borderId="45" xfId="1" applyNumberFormat="1" applyFont="1" applyBorder="1" applyProtection="1">
      <protection locked="0"/>
    </xf>
    <xf numFmtId="168" fontId="55" fillId="0" borderId="23" xfId="2" applyNumberFormat="1" applyFont="1" applyBorder="1" applyProtection="1">
      <protection locked="0"/>
    </xf>
    <xf numFmtId="166" fontId="55" fillId="0" borderId="23" xfId="2" applyNumberFormat="1" applyFont="1" applyBorder="1" applyProtection="1">
      <protection locked="0"/>
    </xf>
    <xf numFmtId="170" fontId="2" fillId="0" borderId="45" xfId="1" applyNumberFormat="1" applyFont="1" applyBorder="1" applyProtection="1">
      <protection locked="0"/>
    </xf>
    <xf numFmtId="170" fontId="2" fillId="0" borderId="0" xfId="1" applyNumberFormat="1" applyFont="1" applyBorder="1" applyProtection="1">
      <protection locked="0"/>
    </xf>
    <xf numFmtId="166" fontId="2" fillId="0" borderId="23" xfId="1" applyNumberFormat="1" applyFont="1" applyBorder="1" applyProtection="1">
      <protection locked="0"/>
    </xf>
    <xf numFmtId="166" fontId="55" fillId="0" borderId="23" xfId="0" applyNumberFormat="1" applyFont="1" applyBorder="1" applyProtection="1">
      <protection locked="0"/>
    </xf>
    <xf numFmtId="166" fontId="0" fillId="0" borderId="23" xfId="1" applyNumberFormat="1" applyFont="1" applyBorder="1" applyProtection="1">
      <protection locked="0"/>
    </xf>
    <xf numFmtId="0" fontId="56" fillId="0" borderId="0" xfId="0" applyFont="1" applyProtection="1">
      <protection locked="0"/>
    </xf>
    <xf numFmtId="168" fontId="56" fillId="0" borderId="45" xfId="2" applyNumberFormat="1" applyFont="1" applyBorder="1" applyProtection="1">
      <protection locked="0"/>
    </xf>
    <xf numFmtId="168" fontId="56" fillId="0" borderId="0" xfId="2" applyNumberFormat="1" applyFont="1" applyBorder="1" applyProtection="1">
      <protection locked="0"/>
    </xf>
    <xf numFmtId="168" fontId="56" fillId="0" borderId="23" xfId="2" applyNumberFormat="1" applyFont="1" applyBorder="1" applyProtection="1">
      <protection locked="0"/>
    </xf>
    <xf numFmtId="168" fontId="54" fillId="0" borderId="23" xfId="2" applyNumberFormat="1" applyFont="1" applyBorder="1" applyProtection="1">
      <protection locked="0"/>
    </xf>
    <xf numFmtId="166" fontId="0" fillId="22" borderId="23" xfId="1" applyNumberFormat="1" applyFont="1" applyFill="1" applyBorder="1" applyProtection="1">
      <protection locked="0"/>
    </xf>
    <xf numFmtId="0" fontId="55" fillId="0" borderId="40" xfId="0" applyFont="1" applyBorder="1" applyProtection="1">
      <protection locked="0"/>
    </xf>
    <xf numFmtId="166" fontId="0" fillId="0" borderId="40" xfId="1" applyNumberFormat="1" applyFont="1" applyBorder="1" applyProtection="1">
      <protection locked="0"/>
    </xf>
    <xf numFmtId="166" fontId="56" fillId="0" borderId="0" xfId="2" applyNumberFormat="1" applyFont="1" applyProtection="1">
      <protection locked="0"/>
    </xf>
    <xf numFmtId="170" fontId="0" fillId="0" borderId="0" xfId="1" applyNumberFormat="1" applyFont="1" applyProtection="1">
      <protection locked="0"/>
    </xf>
    <xf numFmtId="166" fontId="0" fillId="0" borderId="0" xfId="0" applyNumberFormat="1" applyProtection="1">
      <protection locked="0"/>
    </xf>
    <xf numFmtId="170" fontId="2" fillId="0" borderId="0" xfId="1" applyNumberFormat="1" applyFont="1" applyProtection="1">
      <protection locked="0"/>
    </xf>
    <xf numFmtId="170" fontId="2" fillId="22" borderId="23" xfId="1" applyNumberFormat="1" applyFont="1" applyFill="1" applyBorder="1" applyProtection="1">
      <protection locked="0"/>
    </xf>
    <xf numFmtId="166" fontId="0" fillId="0" borderId="0" xfId="1" applyNumberFormat="1" applyFont="1" applyProtection="1">
      <protection locked="0"/>
    </xf>
    <xf numFmtId="166" fontId="0" fillId="22" borderId="0" xfId="1" applyNumberFormat="1" applyFont="1" applyFill="1" applyProtection="1">
      <protection locked="0"/>
    </xf>
    <xf numFmtId="170" fontId="0" fillId="22" borderId="0" xfId="1" applyNumberFormat="1" applyFont="1" applyFill="1" applyProtection="1">
      <protection locked="0"/>
    </xf>
    <xf numFmtId="170" fontId="0" fillId="22" borderId="45" xfId="1" applyNumberFormat="1" applyFont="1" applyFill="1" applyBorder="1" applyProtection="1">
      <protection locked="0"/>
    </xf>
    <xf numFmtId="166" fontId="2" fillId="0" borderId="0" xfId="1" applyNumberFormat="1" applyFont="1" applyProtection="1">
      <protection locked="0"/>
    </xf>
    <xf numFmtId="0" fontId="56" fillId="22" borderId="40" xfId="0" applyFont="1" applyFill="1" applyBorder="1" applyProtection="1">
      <protection locked="0"/>
    </xf>
    <xf numFmtId="166" fontId="56" fillId="0" borderId="0" xfId="0" applyNumberFormat="1" applyFont="1" applyProtection="1">
      <protection locked="0"/>
    </xf>
    <xf numFmtId="0" fontId="5" fillId="22" borderId="45" xfId="0" applyFont="1" applyFill="1" applyBorder="1" applyProtection="1">
      <protection locked="0"/>
    </xf>
    <xf numFmtId="1" fontId="0" fillId="22" borderId="0" xfId="0" applyNumberFormat="1" applyFont="1" applyFill="1" applyBorder="1" applyProtection="1">
      <protection locked="0"/>
    </xf>
    <xf numFmtId="167" fontId="0" fillId="22" borderId="23" xfId="0" applyNumberFormat="1" applyFont="1" applyFill="1" applyBorder="1" applyProtection="1">
      <protection locked="0"/>
    </xf>
    <xf numFmtId="9" fontId="0" fillId="22" borderId="0" xfId="0" applyNumberFormat="1" applyFont="1" applyFill="1" applyBorder="1" applyProtection="1">
      <protection locked="0"/>
    </xf>
    <xf numFmtId="9" fontId="0" fillId="22" borderId="0" xfId="0" applyNumberFormat="1" applyFill="1" applyBorder="1" applyProtection="1">
      <protection locked="0"/>
    </xf>
    <xf numFmtId="167" fontId="0" fillId="22" borderId="0" xfId="0" applyNumberFormat="1" applyFont="1" applyFill="1" applyBorder="1" applyProtection="1">
      <protection locked="0"/>
    </xf>
    <xf numFmtId="165" fontId="0" fillId="22" borderId="23" xfId="0" applyNumberFormat="1" applyFont="1" applyFill="1" applyBorder="1" applyProtection="1">
      <protection locked="0"/>
    </xf>
    <xf numFmtId="165" fontId="0" fillId="22" borderId="0" xfId="0" applyNumberFormat="1" applyFill="1" applyBorder="1" applyProtection="1">
      <protection locked="0"/>
    </xf>
    <xf numFmtId="170" fontId="0" fillId="3" borderId="0" xfId="0" applyNumberFormat="1" applyFill="1" applyBorder="1" applyProtection="1">
      <protection locked="0"/>
    </xf>
    <xf numFmtId="0" fontId="4" fillId="22" borderId="45" xfId="0" applyFont="1" applyFill="1" applyBorder="1" applyProtection="1">
      <protection locked="0"/>
    </xf>
    <xf numFmtId="169" fontId="0" fillId="22" borderId="0" xfId="0" applyNumberFormat="1" applyFont="1" applyFill="1" applyBorder="1" applyProtection="1">
      <protection locked="0"/>
    </xf>
    <xf numFmtId="170" fontId="0" fillId="22" borderId="0" xfId="0" applyNumberFormat="1" applyFont="1" applyFill="1" applyBorder="1" applyProtection="1">
      <protection locked="0"/>
    </xf>
    <xf numFmtId="170" fontId="0" fillId="22" borderId="23" xfId="0" applyNumberFormat="1" applyFont="1" applyFill="1" applyBorder="1" applyProtection="1">
      <protection locked="0"/>
    </xf>
    <xf numFmtId="170" fontId="0" fillId="22" borderId="0" xfId="0" applyNumberFormat="1" applyFill="1" applyBorder="1" applyProtection="1">
      <protection locked="0"/>
    </xf>
    <xf numFmtId="9" fontId="38" fillId="22" borderId="0" xfId="0" applyNumberFormat="1" applyFont="1" applyFill="1" applyProtection="1">
      <protection locked="0"/>
    </xf>
    <xf numFmtId="0" fontId="0" fillId="23" borderId="0" xfId="0" applyFont="1" applyFill="1" applyBorder="1" applyAlignment="1" applyProtection="1">
      <alignment horizontal="left"/>
      <protection locked="0"/>
    </xf>
    <xf numFmtId="0" fontId="0" fillId="23" borderId="0" xfId="0" applyFont="1" applyFill="1" applyBorder="1" applyAlignment="1" applyProtection="1">
      <alignment horizontal="center"/>
      <protection locked="0"/>
    </xf>
    <xf numFmtId="0" fontId="5" fillId="22" borderId="45" xfId="0" applyFont="1" applyFill="1" applyBorder="1" applyAlignment="1" applyProtection="1">
      <alignment horizontal="left" indent="1"/>
      <protection locked="0"/>
    </xf>
    <xf numFmtId="0" fontId="2" fillId="22" borderId="42" xfId="0" applyFont="1" applyFill="1" applyBorder="1" applyProtection="1">
      <protection locked="0"/>
    </xf>
    <xf numFmtId="0" fontId="4" fillId="22" borderId="0" xfId="0" applyFont="1" applyFill="1" applyBorder="1" applyAlignment="1" applyProtection="1">
      <alignment horizontal="left" indent="1"/>
      <protection locked="0"/>
    </xf>
    <xf numFmtId="167" fontId="0" fillId="22" borderId="0" xfId="0" applyNumberFormat="1" applyFill="1" applyProtection="1">
      <protection locked="0"/>
    </xf>
    <xf numFmtId="169" fontId="0" fillId="0" borderId="23" xfId="0" applyNumberFormat="1" applyBorder="1" applyAlignment="1"/>
    <xf numFmtId="0" fontId="0" fillId="0" borderId="0" xfId="0" applyAlignment="1" applyProtection="1">
      <alignment horizontal="left" vertical="center" wrapText="1"/>
    </xf>
    <xf numFmtId="0" fontId="0" fillId="0" borderId="0" xfId="0" applyAlignment="1" applyProtection="1">
      <alignment horizontal="left" vertical="center"/>
    </xf>
    <xf numFmtId="38" fontId="91" fillId="25" borderId="0" xfId="0" applyNumberFormat="1" applyFont="1" applyFill="1" applyBorder="1" applyAlignment="1">
      <alignment horizontal="right"/>
    </xf>
    <xf numFmtId="0" fontId="3" fillId="25" borderId="0" xfId="0" applyFont="1" applyFill="1" applyBorder="1" applyAlignment="1">
      <alignment horizontal="right"/>
    </xf>
    <xf numFmtId="38" fontId="91" fillId="25" borderId="23" xfId="0" applyNumberFormat="1" applyFont="1" applyFill="1" applyBorder="1" applyAlignment="1">
      <alignment horizontal="right"/>
    </xf>
    <xf numFmtId="0" fontId="0" fillId="0" borderId="0" xfId="0" applyAlignment="1" applyProtection="1">
      <alignment vertical="center" wrapText="1"/>
    </xf>
    <xf numFmtId="0" fontId="27" fillId="0" borderId="0" xfId="0" applyFont="1" applyAlignment="1">
      <alignment horizontal="center" wrapText="1"/>
    </xf>
    <xf numFmtId="0" fontId="28" fillId="0" borderId="0" xfId="0" applyFont="1" applyAlignment="1">
      <alignment horizontal="center" wrapText="1"/>
    </xf>
    <xf numFmtId="0" fontId="29" fillId="5" borderId="7" xfId="0" applyFont="1" applyFill="1" applyBorder="1" applyAlignment="1">
      <alignment horizontal="center" vertical="center" wrapText="1"/>
    </xf>
    <xf numFmtId="0" fontId="29" fillId="5" borderId="11" xfId="0" applyFont="1" applyFill="1" applyBorder="1" applyAlignment="1">
      <alignment horizontal="center" vertical="center" wrapText="1"/>
    </xf>
    <xf numFmtId="0" fontId="29" fillId="5" borderId="8" xfId="0" applyFont="1" applyFill="1" applyBorder="1" applyAlignment="1">
      <alignment horizontal="center" vertical="center" wrapText="1"/>
    </xf>
    <xf numFmtId="0" fontId="29" fillId="5" borderId="12" xfId="0" applyFont="1" applyFill="1" applyBorder="1" applyAlignment="1">
      <alignment horizontal="center" vertical="center" wrapText="1"/>
    </xf>
    <xf numFmtId="0" fontId="3" fillId="2" borderId="0" xfId="0" applyFont="1" applyFill="1" applyAlignment="1" applyProtection="1">
      <alignment horizontal="center"/>
      <protection locked="0"/>
    </xf>
    <xf numFmtId="0" fontId="0" fillId="0" borderId="0" xfId="0" applyAlignment="1" applyProtection="1">
      <alignment horizontal="left" vertical="center" wrapText="1"/>
    </xf>
    <xf numFmtId="0" fontId="0" fillId="0" borderId="0" xfId="0" applyAlignment="1" applyProtection="1">
      <alignment horizontal="left" vertical="center"/>
    </xf>
    <xf numFmtId="0" fontId="89" fillId="0" borderId="0" xfId="0" applyFont="1" applyAlignment="1" applyProtection="1">
      <alignment horizontal="left" vertical="center" wrapText="1"/>
    </xf>
    <xf numFmtId="3" fontId="3" fillId="2" borderId="21" xfId="0" applyNumberFormat="1" applyFont="1" applyFill="1" applyBorder="1" applyAlignment="1" applyProtection="1">
      <alignment horizontal="right" vertical="center" wrapText="1"/>
      <protection locked="0"/>
    </xf>
    <xf numFmtId="3" fontId="3" fillId="2" borderId="35" xfId="0" applyNumberFormat="1" applyFont="1" applyFill="1" applyBorder="1" applyAlignment="1" applyProtection="1">
      <alignment horizontal="right" vertical="center" wrapText="1"/>
      <protection locked="0"/>
    </xf>
    <xf numFmtId="3" fontId="3" fillId="2" borderId="22" xfId="0" applyNumberFormat="1" applyFont="1" applyFill="1" applyBorder="1" applyAlignment="1" applyProtection="1">
      <alignment horizontal="right" vertical="center" wrapText="1"/>
      <protection locked="0"/>
    </xf>
    <xf numFmtId="0" fontId="34" fillId="0" borderId="26" xfId="0" applyFont="1" applyBorder="1" applyAlignment="1" applyProtection="1">
      <alignment horizontal="center" vertical="center" textRotation="90"/>
      <protection locked="0"/>
    </xf>
    <xf numFmtId="0" fontId="34" fillId="0" borderId="1" xfId="0" applyFont="1" applyBorder="1" applyAlignment="1" applyProtection="1">
      <alignment horizontal="center" vertical="center" textRotation="90"/>
      <protection locked="0"/>
    </xf>
    <xf numFmtId="0" fontId="34" fillId="0" borderId="0" xfId="0" applyFont="1" applyBorder="1" applyAlignment="1" applyProtection="1">
      <alignment horizontal="center" vertical="center"/>
      <protection locked="0"/>
    </xf>
    <xf numFmtId="0" fontId="34" fillId="0" borderId="23" xfId="0" applyFont="1" applyBorder="1" applyAlignment="1" applyProtection="1">
      <alignment horizontal="center" vertical="center"/>
      <protection locked="0"/>
    </xf>
    <xf numFmtId="3" fontId="3" fillId="2" borderId="33" xfId="0" applyNumberFormat="1" applyFont="1" applyFill="1" applyBorder="1" applyAlignment="1" applyProtection="1">
      <alignment horizontal="center" vertical="center" wrapText="1"/>
    </xf>
    <xf numFmtId="0" fontId="0" fillId="0" borderId="34" xfId="0" applyBorder="1" applyAlignment="1" applyProtection="1"/>
    <xf numFmtId="0" fontId="37" fillId="0" borderId="1" xfId="0" applyFont="1" applyBorder="1" applyAlignment="1" applyProtection="1">
      <alignment horizontal="center"/>
      <protection locked="0"/>
    </xf>
    <xf numFmtId="0" fontId="0" fillId="0" borderId="41" xfId="0" applyBorder="1" applyAlignment="1" applyProtection="1">
      <alignment horizontal="center"/>
      <protection locked="0"/>
    </xf>
    <xf numFmtId="0" fontId="0" fillId="0" borderId="39" xfId="0" applyBorder="1" applyAlignment="1" applyProtection="1">
      <alignment horizontal="center"/>
      <protection locked="0"/>
    </xf>
    <xf numFmtId="0" fontId="0" fillId="0" borderId="44" xfId="0" applyBorder="1" applyAlignment="1" applyProtection="1">
      <alignment horizontal="center"/>
      <protection locked="0"/>
    </xf>
    <xf numFmtId="0" fontId="0" fillId="0" borderId="45" xfId="0" applyBorder="1" applyAlignment="1" applyProtection="1">
      <alignment horizontal="center"/>
      <protection locked="0"/>
    </xf>
    <xf numFmtId="0" fontId="0" fillId="0" borderId="0" xfId="0" applyBorder="1" applyAlignment="1" applyProtection="1">
      <alignment horizontal="center"/>
      <protection locked="0"/>
    </xf>
    <xf numFmtId="0" fontId="0" fillId="22" borderId="45" xfId="0" applyFont="1" applyFill="1" applyBorder="1" applyAlignment="1">
      <alignment horizontal="left" vertical="center" wrapText="1"/>
    </xf>
    <xf numFmtId="0" fontId="3" fillId="2" borderId="0" xfId="0" applyFont="1" applyFill="1" applyAlignment="1" applyProtection="1">
      <alignment horizontal="left" vertical="center"/>
      <protection locked="0"/>
    </xf>
    <xf numFmtId="0" fontId="3" fillId="2" borderId="0" xfId="0" applyFont="1" applyFill="1" applyAlignment="1" applyProtection="1">
      <alignment horizontal="left" vertical="top"/>
      <protection locked="0"/>
    </xf>
    <xf numFmtId="0" fontId="3" fillId="2" borderId="35" xfId="0" applyFont="1" applyFill="1" applyBorder="1" applyAlignment="1" applyProtection="1">
      <alignment horizontal="center"/>
      <protection locked="0"/>
    </xf>
    <xf numFmtId="0" fontId="3" fillId="2" borderId="22" xfId="0" applyFont="1" applyFill="1" applyBorder="1" applyAlignment="1" applyProtection="1">
      <alignment horizontal="center"/>
      <protection locked="0"/>
    </xf>
    <xf numFmtId="0" fontId="3" fillId="2" borderId="21" xfId="0" applyFont="1" applyFill="1" applyBorder="1" applyAlignment="1" applyProtection="1">
      <alignment horizontal="center"/>
      <protection locked="0"/>
    </xf>
    <xf numFmtId="0" fontId="2" fillId="0" borderId="0" xfId="0" applyFont="1" applyAlignment="1" applyProtection="1">
      <alignment horizontal="center"/>
      <protection locked="0"/>
    </xf>
    <xf numFmtId="0" fontId="23" fillId="0" borderId="5" xfId="0" applyFont="1" applyBorder="1" applyAlignment="1">
      <alignment vertical="center" wrapText="1"/>
    </xf>
    <xf numFmtId="0" fontId="23" fillId="0" borderId="6" xfId="0" applyFont="1" applyBorder="1" applyAlignment="1">
      <alignment vertical="center" wrapText="1"/>
    </xf>
    <xf numFmtId="0" fontId="23" fillId="0" borderId="0" xfId="0" applyFont="1" applyBorder="1" applyAlignment="1">
      <alignment vertical="center" wrapText="1"/>
    </xf>
    <xf numFmtId="0" fontId="23" fillId="0" borderId="0" xfId="0" applyFont="1" applyAlignment="1">
      <alignment vertical="center" wrapText="1"/>
    </xf>
    <xf numFmtId="0" fontId="24" fillId="0" borderId="5" xfId="0" applyFont="1" applyBorder="1" applyAlignment="1">
      <alignment vertical="center" wrapText="1"/>
    </xf>
    <xf numFmtId="0" fontId="16" fillId="0" borderId="0" xfId="0" applyFont="1" applyAlignment="1">
      <alignment vertical="center" wrapText="1"/>
    </xf>
    <xf numFmtId="0" fontId="65" fillId="0" borderId="21" xfId="0" applyFont="1" applyBorder="1" applyAlignment="1"/>
    <xf numFmtId="0" fontId="38" fillId="0" borderId="35" xfId="0" applyFont="1" applyBorder="1" applyAlignment="1"/>
    <xf numFmtId="0" fontId="38" fillId="0" borderId="22" xfId="0" applyFont="1" applyBorder="1" applyAlignment="1"/>
    <xf numFmtId="0" fontId="2" fillId="0" borderId="0" xfId="0" applyFont="1" applyAlignment="1">
      <alignment horizontal="center"/>
    </xf>
    <xf numFmtId="0" fontId="0" fillId="0" borderId="0" xfId="0" applyAlignment="1">
      <alignment horizont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lotArea>
      <c:layout/>
      <c:barChart>
        <c:barDir val="col"/>
        <c:grouping val="clustered"/>
        <c:varyColors val="0"/>
        <c:ser>
          <c:idx val="0"/>
          <c:order val="0"/>
          <c:tx>
            <c:strRef>
              <c:f>'Crude Price Forecast'!$A$7</c:f>
              <c:strCache>
                <c:ptCount val="1"/>
                <c:pt idx="0">
                  <c:v>Nominal Price Unadjusted</c:v>
                </c:pt>
              </c:strCache>
            </c:strRef>
          </c:tx>
          <c:spPr>
            <a:solidFill>
              <a:schemeClr val="accent1"/>
            </a:solidFill>
            <a:ln>
              <a:noFill/>
            </a:ln>
            <a:effectLst/>
          </c:spPr>
          <c:invertIfNegative val="0"/>
          <c:cat>
            <c:strRef>
              <c:f>'Crude Price Forecast'!$B$6:$AF$6</c:f>
              <c:strCache>
                <c:ptCount val="31"/>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pt idx="28">
                  <c:v>2029 F</c:v>
                </c:pt>
                <c:pt idx="29">
                  <c:v>2030 F</c:v>
                </c:pt>
                <c:pt idx="30">
                  <c:v>2031 F</c:v>
                </c:pt>
              </c:strCache>
            </c:strRef>
          </c:cat>
          <c:val>
            <c:numRef>
              <c:f>'Crude Price Forecast'!$B$7:$AF$7</c:f>
              <c:numCache>
                <c:formatCode>0.00</c:formatCode>
                <c:ptCount val="31"/>
                <c:pt idx="0">
                  <c:v>23.06</c:v>
                </c:pt>
                <c:pt idx="1">
                  <c:v>24.32</c:v>
                </c:pt>
                <c:pt idx="2">
                  <c:v>27.69</c:v>
                </c:pt>
                <c:pt idx="3">
                  <c:v>34.53</c:v>
                </c:pt>
                <c:pt idx="4">
                  <c:v>50.21</c:v>
                </c:pt>
                <c:pt idx="5">
                  <c:v>61.08</c:v>
                </c:pt>
                <c:pt idx="6">
                  <c:v>69.08</c:v>
                </c:pt>
                <c:pt idx="7">
                  <c:v>94.45</c:v>
                </c:pt>
                <c:pt idx="8">
                  <c:v>61.06</c:v>
                </c:pt>
                <c:pt idx="9">
                  <c:v>77.45</c:v>
                </c:pt>
                <c:pt idx="10">
                  <c:v>107.81</c:v>
                </c:pt>
                <c:pt idx="11">
                  <c:v>110.22</c:v>
                </c:pt>
                <c:pt idx="12">
                  <c:v>106.53</c:v>
                </c:pt>
                <c:pt idx="13">
                  <c:v>97.18</c:v>
                </c:pt>
                <c:pt idx="14">
                  <c:v>49.85</c:v>
                </c:pt>
                <c:pt idx="15">
                  <c:v>40.96</c:v>
                </c:pt>
                <c:pt idx="16">
                  <c:v>52.5</c:v>
                </c:pt>
                <c:pt idx="17">
                  <c:v>70.02</c:v>
                </c:pt>
                <c:pt idx="18">
                  <c:v>61.08</c:v>
                </c:pt>
                <c:pt idx="19">
                  <c:v>50.21</c:v>
                </c:pt>
                <c:pt idx="20">
                  <c:v>34.53</c:v>
                </c:pt>
                <c:pt idx="21">
                  <c:v>24.32</c:v>
                </c:pt>
                <c:pt idx="22">
                  <c:v>27.69</c:v>
                </c:pt>
                <c:pt idx="23">
                  <c:v>34.53</c:v>
                </c:pt>
                <c:pt idx="24">
                  <c:v>50.21</c:v>
                </c:pt>
                <c:pt idx="25">
                  <c:v>61.08</c:v>
                </c:pt>
                <c:pt idx="26">
                  <c:v>69.08</c:v>
                </c:pt>
                <c:pt idx="27">
                  <c:v>94.45</c:v>
                </c:pt>
                <c:pt idx="28">
                  <c:v>61.06</c:v>
                </c:pt>
                <c:pt idx="29">
                  <c:v>77.45</c:v>
                </c:pt>
                <c:pt idx="30">
                  <c:v>107.81</c:v>
                </c:pt>
              </c:numCache>
            </c:numRef>
          </c:val>
          <c:extLst>
            <c:ext xmlns:c16="http://schemas.microsoft.com/office/drawing/2014/chart" uri="{C3380CC4-5D6E-409C-BE32-E72D297353CC}">
              <c16:uniqueId val="{00000000-5189-4663-84E9-806F6A5DC9CB}"/>
            </c:ext>
          </c:extLst>
        </c:ser>
        <c:dLbls>
          <c:showLegendKey val="0"/>
          <c:showVal val="0"/>
          <c:showCatName val="0"/>
          <c:showSerName val="0"/>
          <c:showPercent val="0"/>
          <c:showBubbleSize val="0"/>
        </c:dLbls>
        <c:gapWidth val="219"/>
        <c:overlap val="-27"/>
        <c:axId val="1345232319"/>
        <c:axId val="1341120095"/>
      </c:barChart>
      <c:catAx>
        <c:axId val="134523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120095"/>
        <c:crosses val="autoZero"/>
        <c:auto val="1"/>
        <c:lblAlgn val="ctr"/>
        <c:lblOffset val="100"/>
        <c:noMultiLvlLbl val="0"/>
      </c:catAx>
      <c:valAx>
        <c:axId val="134112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Crude Oil Price USD/bbl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232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US"/>
              <a:t>Oil Prices assumed for </a:t>
            </a:r>
            <a:r>
              <a:rPr lang="en-US" baseline="0"/>
              <a:t> Forecast</a:t>
            </a:r>
            <a:endParaRPr lang="en-US"/>
          </a:p>
        </c:rich>
      </c:tx>
      <c:layout>
        <c:manualLayout>
          <c:xMode val="edge"/>
          <c:yMode val="edge"/>
          <c:x val="0.23635390872170578"/>
          <c:y val="2.97450706913855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barChart>
        <c:barDir val="col"/>
        <c:grouping val="clustered"/>
        <c:varyColors val="0"/>
        <c:ser>
          <c:idx val="0"/>
          <c:order val="0"/>
          <c:tx>
            <c:strRef>
              <c:f>'Crude Price Forecast'!$A$46</c:f>
              <c:strCache>
                <c:ptCount val="1"/>
                <c:pt idx="0">
                  <c:v>Cyclical Price Adj for Inflation</c:v>
                </c:pt>
              </c:strCache>
            </c:strRef>
          </c:tx>
          <c:spPr>
            <a:solidFill>
              <a:schemeClr val="accent1"/>
            </a:solidFill>
            <a:ln>
              <a:noFill/>
            </a:ln>
            <a:effectLst/>
          </c:spPr>
          <c:invertIfNegative val="0"/>
          <c:cat>
            <c:strRef>
              <c:f>'Crude Price Forecast'!$B$45:$AC$45</c:f>
              <c:strCache>
                <c:ptCount val="2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strCache>
            </c:strRef>
          </c:cat>
          <c:val>
            <c:numRef>
              <c:f>'Crude Price Forecast'!$B$46:$AC$46</c:f>
              <c:numCache>
                <c:formatCode>0</c:formatCode>
                <c:ptCount val="28"/>
                <c:pt idx="0">
                  <c:v>22.018810815991124</c:v>
                </c:pt>
                <c:pt idx="1">
                  <c:v>24.32</c:v>
                </c:pt>
                <c:pt idx="2">
                  <c:v>27.69</c:v>
                </c:pt>
                <c:pt idx="3">
                  <c:v>34.53</c:v>
                </c:pt>
                <c:pt idx="4">
                  <c:v>50.21</c:v>
                </c:pt>
                <c:pt idx="5">
                  <c:v>61.08</c:v>
                </c:pt>
                <c:pt idx="6">
                  <c:v>69.08</c:v>
                </c:pt>
                <c:pt idx="7">
                  <c:v>94.45</c:v>
                </c:pt>
                <c:pt idx="8">
                  <c:v>61.06</c:v>
                </c:pt>
                <c:pt idx="9">
                  <c:v>77.45</c:v>
                </c:pt>
                <c:pt idx="10">
                  <c:v>107.81000000000002</c:v>
                </c:pt>
                <c:pt idx="11">
                  <c:v>110.22</c:v>
                </c:pt>
                <c:pt idx="12">
                  <c:v>106.52999999999999</c:v>
                </c:pt>
                <c:pt idx="13">
                  <c:v>97.18</c:v>
                </c:pt>
                <c:pt idx="14">
                  <c:v>49.85</c:v>
                </c:pt>
                <c:pt idx="15">
                  <c:v>40.96</c:v>
                </c:pt>
                <c:pt idx="16">
                  <c:v>52.5</c:v>
                </c:pt>
                <c:pt idx="17">
                  <c:v>70.02</c:v>
                </c:pt>
                <c:pt idx="18">
                  <c:v>60.431450004742103</c:v>
                </c:pt>
                <c:pt idx="19">
                  <c:v>45.987122460974454</c:v>
                </c:pt>
                <c:pt idx="20">
                  <c:v>40.222501119374925</c:v>
                </c:pt>
                <c:pt idx="21">
                  <c:v>37.452880450695297</c:v>
                </c:pt>
                <c:pt idx="22">
                  <c:v>41.385341359969487</c:v>
                </c:pt>
                <c:pt idx="23">
                  <c:v>48.71493278648439</c:v>
                </c:pt>
                <c:pt idx="24">
                  <c:v>65.983870827245184</c:v>
                </c:pt>
                <c:pt idx="25">
                  <c:v>77.679069087059403</c:v>
                </c:pt>
                <c:pt idx="26">
                  <c:v>82.58189995798395</c:v>
                </c:pt>
                <c:pt idx="27">
                  <c:v>112.08490018109021</c:v>
                </c:pt>
              </c:numCache>
            </c:numRef>
          </c:val>
          <c:extLst>
            <c:ext xmlns:c16="http://schemas.microsoft.com/office/drawing/2014/chart" uri="{C3380CC4-5D6E-409C-BE32-E72D297353CC}">
              <c16:uniqueId val="{00000000-9FAC-45F7-A88C-AE04D2483641}"/>
            </c:ext>
          </c:extLst>
        </c:ser>
        <c:dLbls>
          <c:showLegendKey val="0"/>
          <c:showVal val="0"/>
          <c:showCatName val="0"/>
          <c:showSerName val="0"/>
          <c:showPercent val="0"/>
          <c:showBubbleSize val="0"/>
        </c:dLbls>
        <c:gapWidth val="219"/>
        <c:overlap val="-27"/>
        <c:axId val="479782544"/>
        <c:axId val="480717456"/>
      </c:barChart>
      <c:catAx>
        <c:axId val="4797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17456"/>
        <c:crosses val="autoZero"/>
        <c:auto val="1"/>
        <c:lblAlgn val="ctr"/>
        <c:lblOffset val="100"/>
        <c:noMultiLvlLbl val="0"/>
      </c:catAx>
      <c:valAx>
        <c:axId val="480717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rgbClr val="C00000"/>
                    </a:solidFill>
                  </a:rPr>
                  <a:t>Crude</a:t>
                </a:r>
                <a:r>
                  <a:rPr lang="en-US" sz="1100" baseline="0">
                    <a:solidFill>
                      <a:srgbClr val="C00000"/>
                    </a:solidFill>
                  </a:rPr>
                  <a:t> P</a:t>
                </a:r>
                <a:r>
                  <a:rPr lang="en-US" sz="1100">
                    <a:solidFill>
                      <a:srgbClr val="C00000"/>
                    </a:solidFill>
                  </a:rPr>
                  <a:t>rice </a:t>
                </a:r>
                <a:r>
                  <a:rPr lang="en-US" sz="1100" baseline="0">
                    <a:solidFill>
                      <a:srgbClr val="C00000"/>
                    </a:solidFill>
                  </a:rPr>
                  <a:t> USD/bbl</a:t>
                </a:r>
                <a:endParaRPr lang="en-US" sz="1100">
                  <a:solidFill>
                    <a:srgbClr val="C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78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r>
              <a:rPr lang="en-US" sz="1400" cap="none" baseline="0">
                <a:solidFill>
                  <a:schemeClr val="accent2"/>
                </a:solidFill>
                <a:latin typeface="+mn-lt"/>
              </a:rPr>
              <a:t>Aramco-Upstream- Implicit Valuation Ratios </a:t>
            </a:r>
          </a:p>
        </c:rich>
      </c:tx>
      <c:layout>
        <c:manualLayout>
          <c:xMode val="edge"/>
          <c:yMode val="edge"/>
          <c:x val="0.14271019649295869"/>
          <c:y val="3.6454899739457501E-2"/>
        </c:manualLayout>
      </c:layout>
      <c:overlay val="0"/>
      <c:spPr>
        <a:noFill/>
        <a:ln>
          <a:noFill/>
        </a:ln>
        <a:effectLst/>
      </c:spPr>
      <c:txPr>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534893786933266"/>
          <c:y val="0.16138017076288805"/>
          <c:w val="0.63481511860305817"/>
          <c:h val="0.73057537308999265"/>
        </c:manualLayout>
      </c:layout>
      <c:barChart>
        <c:barDir val="bar"/>
        <c:grouping val="clustered"/>
        <c:varyColors val="0"/>
        <c:ser>
          <c:idx val="0"/>
          <c:order val="0"/>
          <c:tx>
            <c:strRef>
              <c:f>'Crude Price Forecast'!$B$55</c:f>
              <c:strCache>
                <c:ptCount val="1"/>
                <c:pt idx="0">
                  <c:v>Upstream</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chemeClr val="accent3"/>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Forecast'!$B$56:$B$58</c:f>
              <c:numCache>
                <c:formatCode>0.0</c:formatCode>
                <c:ptCount val="3"/>
                <c:pt idx="0">
                  <c:v>12.959205750810352</c:v>
                </c:pt>
                <c:pt idx="1">
                  <c:v>9.1834675274408877</c:v>
                </c:pt>
                <c:pt idx="2">
                  <c:v>6.6349724377056694</c:v>
                </c:pt>
              </c:numCache>
            </c:numRef>
          </c:val>
          <c:extLst>
            <c:ext xmlns:c16="http://schemas.microsoft.com/office/drawing/2014/chart" uri="{C3380CC4-5D6E-409C-BE32-E72D297353CC}">
              <c16:uniqueId val="{00000000-4F86-412C-BC33-BEEF0976D1EC}"/>
            </c:ext>
          </c:extLst>
        </c:ser>
        <c:ser>
          <c:idx val="1"/>
          <c:order val="1"/>
          <c:tx>
            <c:strRef>
              <c:f>'Crude Price Forecast'!$C$55</c:f>
              <c:strCache>
                <c:ptCount val="1"/>
                <c:pt idx="0">
                  <c:v>Company</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Forecast'!$C$56:$C$58</c:f>
              <c:numCache>
                <c:formatCode>0.0</c:formatCode>
                <c:ptCount val="3"/>
                <c:pt idx="0">
                  <c:v>13.807362002527968</c:v>
                </c:pt>
                <c:pt idx="1">
                  <c:v>5.5479626936044717</c:v>
                </c:pt>
                <c:pt idx="2">
                  <c:v>6.938595094711979</c:v>
                </c:pt>
              </c:numCache>
            </c:numRef>
          </c:val>
          <c:extLst xmlns:c15="http://schemas.microsoft.com/office/drawing/2012/chart">
            <c:ext xmlns:c16="http://schemas.microsoft.com/office/drawing/2014/chart" uri="{C3380CC4-5D6E-409C-BE32-E72D297353CC}">
              <c16:uniqueId val="{00000001-4F86-412C-BC33-BEEF0976D1EC}"/>
            </c:ext>
          </c:extLst>
        </c:ser>
        <c:ser>
          <c:idx val="2"/>
          <c:order val="2"/>
          <c:tx>
            <c:strRef>
              <c:f>'Crude Price Forecast'!$D$55</c:f>
              <c:strCache>
                <c:ptCount val="1"/>
                <c:pt idx="0">
                  <c:v>Exxon</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Forecast'!$D$56:$D$58</c:f>
              <c:numCache>
                <c:formatCode>0.00</c:formatCode>
                <c:ptCount val="3"/>
                <c:pt idx="0">
                  <c:v>16.903688524590162</c:v>
                </c:pt>
                <c:pt idx="1">
                  <c:v>1.8365136552743548</c:v>
                </c:pt>
                <c:pt idx="2">
                  <c:v>9.5989516540421871</c:v>
                </c:pt>
              </c:numCache>
            </c:numRef>
          </c:val>
          <c:extLst>
            <c:ext xmlns:c16="http://schemas.microsoft.com/office/drawing/2014/chart" uri="{C3380CC4-5D6E-409C-BE32-E72D297353CC}">
              <c16:uniqueId val="{00000000-B9D1-4D36-A0FB-DB0DDB934985}"/>
            </c:ext>
          </c:extLst>
        </c:ser>
        <c:dLbls>
          <c:dLblPos val="outEnd"/>
          <c:showLegendKey val="0"/>
          <c:showVal val="1"/>
          <c:showCatName val="0"/>
          <c:showSerName val="0"/>
          <c:showPercent val="0"/>
          <c:showBubbleSize val="0"/>
        </c:dLbls>
        <c:gapWidth val="227"/>
        <c:overlap val="-48"/>
        <c:axId val="429316752"/>
        <c:axId val="425941168"/>
        <c:extLst/>
      </c:barChart>
      <c:catAx>
        <c:axId val="42931675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425941168"/>
        <c:crosses val="autoZero"/>
        <c:auto val="1"/>
        <c:lblAlgn val="ctr"/>
        <c:lblOffset val="100"/>
        <c:noMultiLvlLbl val="0"/>
      </c:catAx>
      <c:valAx>
        <c:axId val="425941168"/>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1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70C0"/>
                </a:solidFill>
              </a:rPr>
              <a:t>Average Selling Price of Crude</a:t>
            </a:r>
            <a:r>
              <a:rPr lang="en-US" sz="1200" baseline="0">
                <a:solidFill>
                  <a:srgbClr val="0070C0"/>
                </a:solidFill>
              </a:rPr>
              <a:t> :2019-2028</a:t>
            </a:r>
            <a:endParaRPr lang="en-US" sz="1200">
              <a:solidFill>
                <a:srgbClr val="0070C0"/>
              </a:solidFill>
            </a:endParaRPr>
          </a:p>
        </c:rich>
      </c:tx>
      <c:layout>
        <c:manualLayout>
          <c:xMode val="edge"/>
          <c:yMode val="edge"/>
          <c:x val="0.166041776027996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60255286905522"/>
          <c:y val="0.17995935692247375"/>
          <c:w val="0.78328190647946472"/>
          <c:h val="0.6999076399607026"/>
        </c:manualLayout>
      </c:layout>
      <c:barChart>
        <c:barDir val="col"/>
        <c:grouping val="clustered"/>
        <c:varyColors val="0"/>
        <c:ser>
          <c:idx val="0"/>
          <c:order val="0"/>
          <c:tx>
            <c:strRef>
              <c:f>'Crude Price Forecast'!$C$48</c:f>
              <c:strCache>
                <c:ptCount val="1"/>
                <c:pt idx="0">
                  <c:v>USD/BBL</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'Crude Price Forecast'!$B$49:$B$50</c:f>
              <c:strCache>
                <c:ptCount val="2"/>
                <c:pt idx="0">
                  <c:v>Average price</c:v>
                </c:pt>
                <c:pt idx="1">
                  <c:v>Perpetuity Price</c:v>
                </c:pt>
              </c:strCache>
            </c:strRef>
          </c:cat>
          <c:val>
            <c:numRef>
              <c:f>'Crude Price Forecast'!$C$49:$C$50</c:f>
              <c:numCache>
                <c:formatCode>0.0</c:formatCode>
                <c:ptCount val="2"/>
                <c:pt idx="0">
                  <c:v>61.252396823561945</c:v>
                </c:pt>
                <c:pt idx="1">
                  <c:v>77.259193837803252</c:v>
                </c:pt>
              </c:numCache>
            </c:numRef>
          </c:val>
          <c:extLst>
            <c:ext xmlns:c16="http://schemas.microsoft.com/office/drawing/2014/chart" uri="{C3380CC4-5D6E-409C-BE32-E72D297353CC}">
              <c16:uniqueId val="{00000000-CB5D-4D49-B9AE-C96EE22B6D48}"/>
            </c:ext>
          </c:extLst>
        </c:ser>
        <c:dLbls>
          <c:dLblPos val="outEnd"/>
          <c:showLegendKey val="0"/>
          <c:showVal val="1"/>
          <c:showCatName val="0"/>
          <c:showSerName val="0"/>
          <c:showPercent val="0"/>
          <c:showBubbleSize val="0"/>
        </c:dLbls>
        <c:gapWidth val="219"/>
        <c:overlap val="-27"/>
        <c:axId val="382517359"/>
        <c:axId val="462571823"/>
      </c:barChart>
      <c:catAx>
        <c:axId val="38251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solidFill>
                <a:latin typeface="+mn-lt"/>
                <a:ea typeface="+mn-ea"/>
                <a:cs typeface="+mn-cs"/>
              </a:defRPr>
            </a:pPr>
            <a:endParaRPr lang="en-US"/>
          </a:p>
        </c:txPr>
        <c:crossAx val="462571823"/>
        <c:crosses val="autoZero"/>
        <c:auto val="1"/>
        <c:lblAlgn val="ctr"/>
        <c:lblOffset val="100"/>
        <c:noMultiLvlLbl val="0"/>
      </c:catAx>
      <c:valAx>
        <c:axId val="46257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rgbClr val="C00000"/>
                    </a:solidFill>
                    <a:latin typeface="+mn-lt"/>
                    <a:ea typeface="+mn-ea"/>
                    <a:cs typeface="+mn-cs"/>
                  </a:defRPr>
                </a:pPr>
                <a:r>
                  <a:rPr lang="en-US" sz="1100">
                    <a:solidFill>
                      <a:srgbClr val="C00000"/>
                    </a:solidFill>
                  </a:rPr>
                  <a:t>Average Sale price in USD/BBL</a:t>
                </a:r>
              </a:p>
            </c:rich>
          </c:tx>
          <c:layout>
            <c:manualLayout>
              <c:xMode val="edge"/>
              <c:yMode val="edge"/>
              <c:x val="3.5294111108085016E-2"/>
              <c:y val="0.1462688221806542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rgbClr val="C00000"/>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517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DCF Valuation of Saudi Aramco</a:t>
            </a:r>
          </a:p>
        </c:rich>
      </c:tx>
      <c:overlay val="0"/>
      <c:spPr>
        <a:solidFill>
          <a:srgbClr val="C00000"/>
        </a:solidFill>
        <a:ln w="12700">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1"/>
          <c:order val="1"/>
          <c:spPr>
            <a:solidFill>
              <a:schemeClr val="accent2">
                <a:tint val="77000"/>
              </a:schemeClr>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'Crude Price Forecast'!$B$51:$B$53</c:f>
              <c:strCache>
                <c:ptCount val="3"/>
                <c:pt idx="0">
                  <c:v>Valuation of Upstream</c:v>
                </c:pt>
                <c:pt idx="1">
                  <c:v>Valuation of Downstream</c:v>
                </c:pt>
                <c:pt idx="2">
                  <c:v>Company Valuation</c:v>
                </c:pt>
              </c:strCache>
            </c:strRef>
          </c:cat>
          <c:val>
            <c:numRef>
              <c:f>'Crude Price Forecast'!$D$51:$D$53</c:f>
              <c:numCache>
                <c:formatCode>0</c:formatCode>
                <c:ptCount val="3"/>
                <c:pt idx="0" formatCode="#,##0_);[Red]\(#,##0\)">
                  <c:v>1405.7595751696463</c:v>
                </c:pt>
                <c:pt idx="1">
                  <c:v>139.74186072380334</c:v>
                </c:pt>
                <c:pt idx="2">
                  <c:v>1521.5232207583333</c:v>
                </c:pt>
              </c:numCache>
            </c:numRef>
          </c:val>
          <c:extLst>
            <c:ext xmlns:c16="http://schemas.microsoft.com/office/drawing/2014/chart" uri="{C3380CC4-5D6E-409C-BE32-E72D297353CC}">
              <c16:uniqueId val="{00000000-017C-43D8-9D82-2BF0EB158AD9}"/>
            </c:ext>
          </c:extLst>
        </c:ser>
        <c:dLbls>
          <c:dLblPos val="outEnd"/>
          <c:showLegendKey val="0"/>
          <c:showVal val="1"/>
          <c:showCatName val="0"/>
          <c:showSerName val="0"/>
          <c:showPercent val="0"/>
          <c:showBubbleSize val="0"/>
        </c:dLbls>
        <c:gapWidth val="182"/>
        <c:axId val="465698367"/>
        <c:axId val="839954943"/>
        <c:extLst>
          <c:ext xmlns:c15="http://schemas.microsoft.com/office/drawing/2012/chart" uri="{02D57815-91ED-43cb-92C2-25804820EDAC}">
            <c15:filteredBarSeries>
              <c15:ser>
                <c:idx val="0"/>
                <c:order val="0"/>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'Crude Price Forecast'!$B$51:$B$53</c15:sqref>
                        </c15:formulaRef>
                      </c:ext>
                    </c:extLst>
                    <c:strCache>
                      <c:ptCount val="3"/>
                      <c:pt idx="0">
                        <c:v>Valuation of Upstream</c:v>
                      </c:pt>
                      <c:pt idx="1">
                        <c:v>Valuation of Downstream</c:v>
                      </c:pt>
                      <c:pt idx="2">
                        <c:v>Company Valuation</c:v>
                      </c:pt>
                    </c:strCache>
                  </c:strRef>
                </c:cat>
                <c:val>
                  <c:numRef>
                    <c:extLst>
                      <c:ext uri="{02D57815-91ED-43cb-92C2-25804820EDAC}">
                        <c15:formulaRef>
                          <c15:sqref>'Crude Price Forecast'!$C$51:$C$53</c15:sqref>
                        </c15:formulaRef>
                      </c:ext>
                    </c:extLst>
                    <c:numCache>
                      <c:formatCode>General</c:formatCode>
                      <c:ptCount val="3"/>
                    </c:numCache>
                  </c:numRef>
                </c:val>
                <c:extLst>
                  <c:ext xmlns:c16="http://schemas.microsoft.com/office/drawing/2014/chart" uri="{C3380CC4-5D6E-409C-BE32-E72D297353CC}">
                    <c16:uniqueId val="{00000001-017C-43D8-9D82-2BF0EB158AD9}"/>
                  </c:ext>
                </c:extLst>
              </c15:ser>
            </c15:filteredBarSeries>
          </c:ext>
        </c:extLst>
      </c:barChart>
      <c:catAx>
        <c:axId val="46569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C00000"/>
                </a:solidFill>
                <a:latin typeface="+mn-lt"/>
                <a:ea typeface="+mn-ea"/>
                <a:cs typeface="+mn-cs"/>
              </a:defRPr>
            </a:pPr>
            <a:endParaRPr lang="en-US"/>
          </a:p>
        </c:txPr>
        <c:crossAx val="839954943"/>
        <c:crosses val="autoZero"/>
        <c:auto val="1"/>
        <c:lblAlgn val="ctr"/>
        <c:lblOffset val="100"/>
        <c:noMultiLvlLbl val="0"/>
      </c:catAx>
      <c:valAx>
        <c:axId val="839954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rgbClr val="C00000"/>
                    </a:solidFill>
                  </a:rPr>
                  <a:t>USD Billion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9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a:t>Downstream Value added USD per Barrel</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'Crude Price Forecast'!$A$85</c:f>
              <c:strCache>
                <c:ptCount val="1"/>
                <c:pt idx="0">
                  <c:v>Value added USD per Barrel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Forecast'!$B$84:$C$84</c:f>
              <c:strCache>
                <c:ptCount val="2"/>
                <c:pt idx="0">
                  <c:v>Base Case</c:v>
                </c:pt>
                <c:pt idx="1">
                  <c:v>Current Case</c:v>
                </c:pt>
              </c:strCache>
            </c:strRef>
          </c:cat>
          <c:val>
            <c:numRef>
              <c:f>'Crude Price Forecast'!$B$85:$C$85</c:f>
              <c:numCache>
                <c:formatCode>0.00</c:formatCode>
                <c:ptCount val="2"/>
                <c:pt idx="0">
                  <c:v>9.0236485460754263</c:v>
                </c:pt>
                <c:pt idx="1">
                  <c:v>9.0236485460754263</c:v>
                </c:pt>
              </c:numCache>
            </c:numRef>
          </c:val>
          <c:extLst>
            <c:ext xmlns:c16="http://schemas.microsoft.com/office/drawing/2014/chart" uri="{C3380CC4-5D6E-409C-BE32-E72D297353CC}">
              <c16:uniqueId val="{00000000-69E6-426C-8ADB-E9CAA734B0F9}"/>
            </c:ext>
          </c:extLst>
        </c:ser>
        <c:dLbls>
          <c:dLblPos val="outEnd"/>
          <c:showLegendKey val="0"/>
          <c:showVal val="1"/>
          <c:showCatName val="0"/>
          <c:showSerName val="0"/>
          <c:showPercent val="0"/>
          <c:showBubbleSize val="0"/>
        </c:dLbls>
        <c:gapWidth val="227"/>
        <c:overlap val="-48"/>
        <c:axId val="1480697664"/>
        <c:axId val="60536208"/>
      </c:barChart>
      <c:catAx>
        <c:axId val="148069766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536208"/>
        <c:crosses val="autoZero"/>
        <c:auto val="1"/>
        <c:lblAlgn val="ctr"/>
        <c:lblOffset val="100"/>
        <c:noMultiLvlLbl val="0"/>
      </c:catAx>
      <c:valAx>
        <c:axId val="60536208"/>
        <c:scaling>
          <c:orientation val="minMax"/>
          <c:min val="0"/>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69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7875729223118364"/>
          <c:y val="3.7278657968313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OUTPUT!$A$4</c:f>
              <c:strCache>
                <c:ptCount val="1"/>
                <c:pt idx="0">
                  <c:v>Arab Light Prices ( adjusted for inflation)</c:v>
                </c:pt>
              </c:strCache>
            </c:strRef>
          </c:tx>
          <c:spPr>
            <a:solidFill>
              <a:schemeClr val="accent1"/>
            </a:solidFill>
            <a:ln>
              <a:noFill/>
            </a:ln>
            <a:effectLst/>
          </c:spPr>
          <c:invertIfNegative val="0"/>
          <c:cat>
            <c:strRef>
              <c:f>OUTPUT!$B$3:$AC$3</c:f>
              <c:strCache>
                <c:ptCount val="2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strCache>
            </c:strRef>
          </c:cat>
          <c:val>
            <c:numRef>
              <c:f>OUTPUT!$B$4:$AC$4</c:f>
              <c:numCache>
                <c:formatCode>0</c:formatCode>
                <c:ptCount val="28"/>
                <c:pt idx="0">
                  <c:v>22.018810815991124</c:v>
                </c:pt>
                <c:pt idx="1">
                  <c:v>24.32</c:v>
                </c:pt>
                <c:pt idx="2">
                  <c:v>27.69</c:v>
                </c:pt>
                <c:pt idx="3">
                  <c:v>34.53</c:v>
                </c:pt>
                <c:pt idx="4">
                  <c:v>50.21</c:v>
                </c:pt>
                <c:pt idx="5">
                  <c:v>61.08</c:v>
                </c:pt>
                <c:pt idx="6">
                  <c:v>69.08</c:v>
                </c:pt>
                <c:pt idx="7">
                  <c:v>94.45</c:v>
                </c:pt>
                <c:pt idx="8">
                  <c:v>61.06</c:v>
                </c:pt>
                <c:pt idx="9">
                  <c:v>77.45</c:v>
                </c:pt>
                <c:pt idx="10">
                  <c:v>107.81000000000002</c:v>
                </c:pt>
                <c:pt idx="11">
                  <c:v>110.22</c:v>
                </c:pt>
                <c:pt idx="12">
                  <c:v>106.52999999999999</c:v>
                </c:pt>
                <c:pt idx="13">
                  <c:v>97.18</c:v>
                </c:pt>
                <c:pt idx="14">
                  <c:v>49.85</c:v>
                </c:pt>
                <c:pt idx="15">
                  <c:v>40.96</c:v>
                </c:pt>
                <c:pt idx="16">
                  <c:v>52.5</c:v>
                </c:pt>
                <c:pt idx="17">
                  <c:v>70.02</c:v>
                </c:pt>
                <c:pt idx="18">
                  <c:v>60.431450004742103</c:v>
                </c:pt>
                <c:pt idx="19">
                  <c:v>45.987122460974454</c:v>
                </c:pt>
                <c:pt idx="20">
                  <c:v>40.222501119374925</c:v>
                </c:pt>
                <c:pt idx="21">
                  <c:v>37.452880450695297</c:v>
                </c:pt>
                <c:pt idx="22">
                  <c:v>41.385341359969487</c:v>
                </c:pt>
                <c:pt idx="23">
                  <c:v>48.71493278648439</c:v>
                </c:pt>
                <c:pt idx="24">
                  <c:v>65.983870827245184</c:v>
                </c:pt>
                <c:pt idx="25">
                  <c:v>77.679069087059403</c:v>
                </c:pt>
                <c:pt idx="26">
                  <c:v>82.58189995798395</c:v>
                </c:pt>
                <c:pt idx="27">
                  <c:v>112.08490018109021</c:v>
                </c:pt>
              </c:numCache>
            </c:numRef>
          </c:val>
          <c:extLst>
            <c:ext xmlns:c16="http://schemas.microsoft.com/office/drawing/2014/chart" uri="{C3380CC4-5D6E-409C-BE32-E72D297353CC}">
              <c16:uniqueId val="{00000000-DDDC-4DB6-857E-7789BA1B61DC}"/>
            </c:ext>
          </c:extLst>
        </c:ser>
        <c:dLbls>
          <c:showLegendKey val="0"/>
          <c:showVal val="0"/>
          <c:showCatName val="0"/>
          <c:showSerName val="0"/>
          <c:showPercent val="0"/>
          <c:showBubbleSize val="0"/>
        </c:dLbls>
        <c:gapWidth val="219"/>
        <c:overlap val="-27"/>
        <c:axId val="972897439"/>
        <c:axId val="975584207"/>
      </c:barChart>
      <c:catAx>
        <c:axId val="9728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584207"/>
        <c:crosses val="autoZero"/>
        <c:auto val="1"/>
        <c:lblAlgn val="ctr"/>
        <c:lblOffset val="100"/>
        <c:noMultiLvlLbl val="0"/>
      </c:catAx>
      <c:valAx>
        <c:axId val="975584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 per barrel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974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Upstream -Operating Costs</a:t>
            </a:r>
          </a:p>
        </c:rich>
      </c:tx>
      <c:layout>
        <c:manualLayout>
          <c:xMode val="edge"/>
          <c:yMode val="edge"/>
          <c:x val="0.26139964166155877"/>
          <c:y val="3.240740740740740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OUTPUT!$B$22</c:f>
              <c:strCache>
                <c:ptCount val="1"/>
                <c:pt idx="0">
                  <c:v>2018</c:v>
                </c:pt>
              </c:strCache>
            </c:strRef>
          </c:tx>
          <c:spPr>
            <a:solidFill>
              <a:schemeClr val="accent1"/>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OUTPUT!$B$23:$B$26</c:f>
              <c:numCache>
                <c:formatCode>_(* #,##0.00_);_(* \(#,##0.00\);_(* "-"??_);_(@_)</c:formatCode>
                <c:ptCount val="4"/>
                <c:pt idx="0">
                  <c:v>2.8027843584569037</c:v>
                </c:pt>
                <c:pt idx="1">
                  <c:v>1.7868300065734499</c:v>
                </c:pt>
                <c:pt idx="2">
                  <c:v>0.61850616652195101</c:v>
                </c:pt>
                <c:pt idx="3">
                  <c:v>1.7471925607964716</c:v>
                </c:pt>
              </c:numCache>
            </c:numRef>
          </c:val>
          <c:extLst>
            <c:ext xmlns:c16="http://schemas.microsoft.com/office/drawing/2014/chart" uri="{C3380CC4-5D6E-409C-BE32-E72D297353CC}">
              <c16:uniqueId val="{00000000-30D8-4323-AB00-3E2CE0B07A2A}"/>
            </c:ext>
          </c:extLst>
        </c:ser>
        <c:ser>
          <c:idx val="1"/>
          <c:order val="1"/>
          <c:tx>
            <c:strRef>
              <c:f>OUTPUT!$C$22</c:f>
              <c:strCache>
                <c:ptCount val="1"/>
                <c:pt idx="0">
                  <c:v>2023</c:v>
                </c:pt>
              </c:strCache>
            </c:strRef>
          </c:tx>
          <c:spPr>
            <a:solidFill>
              <a:schemeClr val="accent2"/>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OUTPUT!$C$23:$C$26</c:f>
              <c:numCache>
                <c:formatCode>_(* #,##0.00_);_(* \(#,##0.00\);_(* "-"??_);_(@_)</c:formatCode>
                <c:ptCount val="4"/>
                <c:pt idx="0">
                  <c:v>3.0268390192365193</c:v>
                </c:pt>
                <c:pt idx="1">
                  <c:v>1.8516804277236485</c:v>
                </c:pt>
                <c:pt idx="2">
                  <c:v>0.66794956694340635</c:v>
                </c:pt>
                <c:pt idx="3">
                  <c:v>2.601372954097112</c:v>
                </c:pt>
              </c:numCache>
            </c:numRef>
          </c:val>
          <c:extLst>
            <c:ext xmlns:c16="http://schemas.microsoft.com/office/drawing/2014/chart" uri="{C3380CC4-5D6E-409C-BE32-E72D297353CC}">
              <c16:uniqueId val="{00000001-30D8-4323-AB00-3E2CE0B07A2A}"/>
            </c:ext>
          </c:extLst>
        </c:ser>
        <c:ser>
          <c:idx val="2"/>
          <c:order val="2"/>
          <c:tx>
            <c:strRef>
              <c:f>OUTPUT!$D$22</c:f>
              <c:strCache>
                <c:ptCount val="1"/>
                <c:pt idx="0">
                  <c:v>2028</c:v>
                </c:pt>
              </c:strCache>
            </c:strRef>
          </c:tx>
          <c:spPr>
            <a:solidFill>
              <a:schemeClr val="accent3"/>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OUTPUT!$D$23:$D$26</c:f>
              <c:numCache>
                <c:formatCode>_(* #,##0.00_);_(* \(#,##0.00\);_(* "-"??_);_(@_)</c:formatCode>
                <c:ptCount val="4"/>
                <c:pt idx="0">
                  <c:v>3.2688046159272757</c:v>
                </c:pt>
                <c:pt idx="1">
                  <c:v>1.922288438089053</c:v>
                </c:pt>
                <c:pt idx="2">
                  <c:v>0.7213454741910803</c:v>
                </c:pt>
                <c:pt idx="3">
                  <c:v>3.593433675400143</c:v>
                </c:pt>
              </c:numCache>
            </c:numRef>
          </c:val>
          <c:extLst>
            <c:ext xmlns:c16="http://schemas.microsoft.com/office/drawing/2014/chart" uri="{C3380CC4-5D6E-409C-BE32-E72D297353CC}">
              <c16:uniqueId val="{00000002-30D8-4323-AB00-3E2CE0B07A2A}"/>
            </c:ext>
          </c:extLst>
        </c:ser>
        <c:dLbls>
          <c:showLegendKey val="0"/>
          <c:showVal val="0"/>
          <c:showCatName val="0"/>
          <c:showSerName val="0"/>
          <c:showPercent val="0"/>
          <c:showBubbleSize val="0"/>
        </c:dLbls>
        <c:gapWidth val="219"/>
        <c:overlap val="-27"/>
        <c:axId val="1295786111"/>
        <c:axId val="1075145983"/>
      </c:barChart>
      <c:catAx>
        <c:axId val="129578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5145983"/>
        <c:crosses val="autoZero"/>
        <c:auto val="1"/>
        <c:lblAlgn val="ctr"/>
        <c:lblOffset val="100"/>
        <c:noMultiLvlLbl val="0"/>
      </c:catAx>
      <c:valAx>
        <c:axId val="1075145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USD per barrel</a:t>
                </a:r>
              </a:p>
            </c:rich>
          </c:tx>
          <c:layout>
            <c:manualLayout>
              <c:xMode val="edge"/>
              <c:yMode val="edge"/>
              <c:x val="3.8014783526927137E-2"/>
              <c:y val="0.26220450415726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86111"/>
        <c:crosses val="autoZero"/>
        <c:crossBetween val="between"/>
      </c:valAx>
      <c:spPr>
        <a:noFill/>
        <a:ln>
          <a:noFill/>
        </a:ln>
        <a:effectLst/>
      </c:spPr>
    </c:plotArea>
    <c:legend>
      <c:legendPos val="b"/>
      <c:layout>
        <c:manualLayout>
          <c:xMode val="edge"/>
          <c:yMode val="edge"/>
          <c:x val="0.38615655751964723"/>
          <c:y val="0.87202731127140576"/>
          <c:w val="0.38907017026329921"/>
          <c:h val="9.44062551621606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 Royalty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OUTPUT!$B$29</c:f>
              <c:strCache>
                <c:ptCount val="1"/>
                <c:pt idx="0">
                  <c:v>2018</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OUTPUT!$B$30</c:f>
              <c:numCache>
                <c:formatCode>_(* #,##0.00_);_(* \(#,##0.00\);_(* "-"??_);_(@_)</c:formatCode>
                <c:ptCount val="1"/>
                <c:pt idx="0">
                  <c:v>13.368281740492542</c:v>
                </c:pt>
              </c:numCache>
            </c:numRef>
          </c:val>
          <c:extLst>
            <c:ext xmlns:c16="http://schemas.microsoft.com/office/drawing/2014/chart" uri="{C3380CC4-5D6E-409C-BE32-E72D297353CC}">
              <c16:uniqueId val="{00000000-52B4-4A9E-B32C-8D84181A8F7B}"/>
            </c:ext>
          </c:extLst>
        </c:ser>
        <c:ser>
          <c:idx val="1"/>
          <c:order val="1"/>
          <c:tx>
            <c:strRef>
              <c:f>OUTPUT!$C$29</c:f>
              <c:strCache>
                <c:ptCount val="1"/>
                <c:pt idx="0">
                  <c:v>2023</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OUTPUT!$C$30</c:f>
              <c:numCache>
                <c:formatCode>_(* #,##0.00_);_(* \(#,##0.00\);_(* "-"??_);_(@_)</c:formatCode>
                <c:ptCount val="1"/>
                <c:pt idx="0">
                  <c:v>6.2078012039954231</c:v>
                </c:pt>
              </c:numCache>
            </c:numRef>
          </c:val>
          <c:extLst>
            <c:ext xmlns:c16="http://schemas.microsoft.com/office/drawing/2014/chart" uri="{C3380CC4-5D6E-409C-BE32-E72D297353CC}">
              <c16:uniqueId val="{00000001-52B4-4A9E-B32C-8D84181A8F7B}"/>
            </c:ext>
          </c:extLst>
        </c:ser>
        <c:ser>
          <c:idx val="2"/>
          <c:order val="2"/>
          <c:tx>
            <c:strRef>
              <c:f>OUTPUT!$D$29</c:f>
              <c:strCache>
                <c:ptCount val="1"/>
                <c:pt idx="0">
                  <c:v>2028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OUTPUT!$D$30</c:f>
              <c:numCache>
                <c:formatCode>_(* #,##0.00_);_(* \(#,##0.00\);_(* "-"??_);_(@_)</c:formatCode>
                <c:ptCount val="1"/>
                <c:pt idx="0">
                  <c:v>33.667920144872163</c:v>
                </c:pt>
              </c:numCache>
            </c:numRef>
          </c:val>
          <c:extLst>
            <c:ext xmlns:c16="http://schemas.microsoft.com/office/drawing/2014/chart" uri="{C3380CC4-5D6E-409C-BE32-E72D297353CC}">
              <c16:uniqueId val="{00000002-52B4-4A9E-B32C-8D84181A8F7B}"/>
            </c:ext>
          </c:extLst>
        </c:ser>
        <c:dLbls>
          <c:dLblPos val="outEnd"/>
          <c:showLegendKey val="0"/>
          <c:showVal val="1"/>
          <c:showCatName val="0"/>
          <c:showSerName val="0"/>
          <c:showPercent val="0"/>
          <c:showBubbleSize val="0"/>
        </c:dLbls>
        <c:gapWidth val="219"/>
        <c:overlap val="-27"/>
        <c:axId val="1225923519"/>
        <c:axId val="1294165871"/>
      </c:barChart>
      <c:catAx>
        <c:axId val="122592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65871"/>
        <c:crosses val="autoZero"/>
        <c:auto val="1"/>
        <c:lblAlgn val="ctr"/>
        <c:lblOffset val="100"/>
        <c:noMultiLvlLbl val="0"/>
      </c:catAx>
      <c:valAx>
        <c:axId val="129416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USD per barrel</a:t>
                </a:r>
              </a:p>
            </c:rich>
          </c:tx>
          <c:layout>
            <c:manualLayout>
              <c:xMode val="edge"/>
              <c:yMode val="edge"/>
              <c:x val="4.6153846153846156E-2"/>
              <c:y val="0.3307790172061825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923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 - Volume and GRM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OUTPUT!$A$34</c:f>
              <c:strCache>
                <c:ptCount val="1"/>
                <c:pt idx="0">
                  <c:v>Downstream Volume ( mbbd)</c:v>
                </c:pt>
              </c:strCache>
            </c:strRef>
          </c:tx>
          <c:spPr>
            <a:solidFill>
              <a:schemeClr val="accent1"/>
            </a:solidFill>
            <a:ln>
              <a:noFill/>
            </a:ln>
            <a:effectLst/>
          </c:spPr>
          <c:invertIfNegative val="0"/>
          <c:cat>
            <c:numRef>
              <c:f>OUTPUT!$B$33:$L$33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cat>
          <c:val>
            <c:numRef>
              <c:f>OUTPUT!$B$34:$L$34</c:f>
              <c:numCache>
                <c:formatCode>_(* #,##0.00_);_(* \(#,##0.00\);_(* "-"??_);_(@_)</c:formatCode>
                <c:ptCount val="11"/>
                <c:pt idx="0">
                  <c:v>3.4289808219178082</c:v>
                </c:pt>
                <c:pt idx="1">
                  <c:v>3.8681452054794523</c:v>
                </c:pt>
                <c:pt idx="2">
                  <c:v>4.0245576986301366</c:v>
                </c:pt>
                <c:pt idx="3">
                  <c:v>4.1823417841095889</c:v>
                </c:pt>
                <c:pt idx="4">
                  <c:v>4.3415248937643831</c:v>
                </c:pt>
                <c:pt idx="5">
                  <c:v>4.5021350080780271</c:v>
                </c:pt>
                <c:pt idx="6">
                  <c:v>4.6642006671436977</c:v>
                </c:pt>
                <c:pt idx="7">
                  <c:v>4.7399181051441053</c:v>
                </c:pt>
                <c:pt idx="8">
                  <c:v>4.8171498919045215</c:v>
                </c:pt>
                <c:pt idx="9">
                  <c:v>4.895926314400147</c:v>
                </c:pt>
                <c:pt idx="10">
                  <c:v>4.9762782653456838</c:v>
                </c:pt>
              </c:numCache>
            </c:numRef>
          </c:val>
          <c:extLst>
            <c:ext xmlns:c16="http://schemas.microsoft.com/office/drawing/2014/chart" uri="{C3380CC4-5D6E-409C-BE32-E72D297353CC}">
              <c16:uniqueId val="{00000000-6CBA-4217-99CD-5EDA363FA91B}"/>
            </c:ext>
          </c:extLst>
        </c:ser>
        <c:dLbls>
          <c:showLegendKey val="0"/>
          <c:showVal val="0"/>
          <c:showCatName val="0"/>
          <c:showSerName val="0"/>
          <c:showPercent val="0"/>
          <c:showBubbleSize val="0"/>
        </c:dLbls>
        <c:gapWidth val="219"/>
        <c:overlap val="-27"/>
        <c:axId val="1290494063"/>
        <c:axId val="1294145071"/>
      </c:barChart>
      <c:lineChart>
        <c:grouping val="standard"/>
        <c:varyColors val="0"/>
        <c:ser>
          <c:idx val="1"/>
          <c:order val="1"/>
          <c:tx>
            <c:strRef>
              <c:f>OUTPUT!$A$35</c:f>
              <c:strCache>
                <c:ptCount val="1"/>
                <c:pt idx="0">
                  <c:v>GRM (USD per barrel)</c:v>
                </c:pt>
              </c:strCache>
            </c:strRef>
          </c:tx>
          <c:spPr>
            <a:ln w="28575" cap="rnd">
              <a:solidFill>
                <a:schemeClr val="accent2"/>
              </a:solidFill>
              <a:round/>
            </a:ln>
            <a:effectLst/>
          </c:spPr>
          <c:marker>
            <c:symbol val="none"/>
          </c:marker>
          <c:cat>
            <c:numRef>
              <c:f>OUTPUT!$B$33:$L$33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cat>
          <c:val>
            <c:numRef>
              <c:f>OUTPUT!$B$35:$L$35</c:f>
              <c:numCache>
                <c:formatCode>_(* #,##0.00_);_(* \(#,##0.00\);_(* "-"??_);_(@_)</c:formatCode>
                <c:ptCount val="11"/>
                <c:pt idx="0">
                  <c:v>9.0236485460754263</c:v>
                </c:pt>
                <c:pt idx="1">
                  <c:v>9.1635150985395963</c:v>
                </c:pt>
                <c:pt idx="2">
                  <c:v>9.305549582566961</c:v>
                </c:pt>
                <c:pt idx="3">
                  <c:v>9.4497856010967496</c:v>
                </c:pt>
                <c:pt idx="4">
                  <c:v>9.5962572779137503</c:v>
                </c:pt>
                <c:pt idx="5">
                  <c:v>9.7449992657214146</c:v>
                </c:pt>
                <c:pt idx="6">
                  <c:v>9.8960467543400981</c:v>
                </c:pt>
                <c:pt idx="7">
                  <c:v>10.04943547903237</c:v>
                </c:pt>
                <c:pt idx="8">
                  <c:v>10.205201728957373</c:v>
                </c:pt>
                <c:pt idx="9">
                  <c:v>10.363382355756213</c:v>
                </c:pt>
                <c:pt idx="10">
                  <c:v>10.524014782270436</c:v>
                </c:pt>
              </c:numCache>
            </c:numRef>
          </c:val>
          <c:smooth val="0"/>
          <c:extLst>
            <c:ext xmlns:c16="http://schemas.microsoft.com/office/drawing/2014/chart" uri="{C3380CC4-5D6E-409C-BE32-E72D297353CC}">
              <c16:uniqueId val="{00000001-6CBA-4217-99CD-5EDA363FA91B}"/>
            </c:ext>
          </c:extLst>
        </c:ser>
        <c:dLbls>
          <c:showLegendKey val="0"/>
          <c:showVal val="0"/>
          <c:showCatName val="0"/>
          <c:showSerName val="0"/>
          <c:showPercent val="0"/>
          <c:showBubbleSize val="0"/>
        </c:dLbls>
        <c:marker val="1"/>
        <c:smooth val="0"/>
        <c:axId val="1290509263"/>
        <c:axId val="1294156719"/>
      </c:lineChart>
      <c:catAx>
        <c:axId val="129049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45071"/>
        <c:crosses val="autoZero"/>
        <c:auto val="1"/>
        <c:lblAlgn val="ctr"/>
        <c:lblOffset val="100"/>
        <c:noMultiLvlLbl val="0"/>
      </c:catAx>
      <c:valAx>
        <c:axId val="1294145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 ( mn bbl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94063"/>
        <c:crosses val="autoZero"/>
        <c:crossBetween val="between"/>
      </c:valAx>
      <c:valAx>
        <c:axId val="12941567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GRM- USD per barrel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09263"/>
        <c:crosses val="max"/>
        <c:crossBetween val="between"/>
      </c:valAx>
      <c:catAx>
        <c:axId val="1290509263"/>
        <c:scaling>
          <c:orientation val="minMax"/>
        </c:scaling>
        <c:delete val="1"/>
        <c:axPos val="b"/>
        <c:numFmt formatCode="General" sourceLinked="1"/>
        <c:majorTickMark val="out"/>
        <c:minorTickMark val="none"/>
        <c:tickLblPos val="nextTo"/>
        <c:crossAx val="12941567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Downstream - Revenue &amp; Purchases /Barrel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OUTPUT!$A$54</c:f>
              <c:strCache>
                <c:ptCount val="1"/>
                <c:pt idx="0">
                  <c:v>Revenue</c:v>
                </c:pt>
              </c:strCache>
            </c:strRef>
          </c:tx>
          <c:spPr>
            <a:solidFill>
              <a:schemeClr val="accent1"/>
            </a:solidFill>
            <a:ln>
              <a:noFill/>
            </a:ln>
            <a:effectLst/>
          </c:spPr>
          <c:invertIfNegative val="0"/>
          <c:cat>
            <c:numRef>
              <c:f>OUTPUT!$B$53:$D$53</c:f>
              <c:numCache>
                <c:formatCode>General</c:formatCode>
                <c:ptCount val="3"/>
                <c:pt idx="0">
                  <c:v>2018</c:v>
                </c:pt>
                <c:pt idx="1">
                  <c:v>2023</c:v>
                </c:pt>
                <c:pt idx="2">
                  <c:v>2028</c:v>
                </c:pt>
              </c:numCache>
            </c:numRef>
          </c:cat>
          <c:val>
            <c:numRef>
              <c:f>OUTPUT!$B$54:$D$54</c:f>
              <c:numCache>
                <c:formatCode>_(* #,##0.0_);_(* \(#,##0.0\);_(* "-"??_);_(@_)</c:formatCode>
                <c:ptCount val="3"/>
                <c:pt idx="0">
                  <c:v>110.79922039750353</c:v>
                </c:pt>
                <c:pt idx="1">
                  <c:v>69.895185387498685</c:v>
                </c:pt>
                <c:pt idx="2" formatCode="_(* #,##0.00_);_(* \(#,##0.00\);_(* &quot;-&quot;??_);_(@_)">
                  <c:v>173.43018846082367</c:v>
                </c:pt>
              </c:numCache>
            </c:numRef>
          </c:val>
          <c:extLst>
            <c:ext xmlns:c16="http://schemas.microsoft.com/office/drawing/2014/chart" uri="{C3380CC4-5D6E-409C-BE32-E72D297353CC}">
              <c16:uniqueId val="{00000000-E6D2-4B14-B77A-9BE720CA9042}"/>
            </c:ext>
          </c:extLst>
        </c:ser>
        <c:ser>
          <c:idx val="1"/>
          <c:order val="1"/>
          <c:tx>
            <c:strRef>
              <c:f>OUTPUT!$A$55</c:f>
              <c:strCache>
                <c:ptCount val="1"/>
                <c:pt idx="0">
                  <c:v>Purchases</c:v>
                </c:pt>
              </c:strCache>
            </c:strRef>
          </c:tx>
          <c:spPr>
            <a:solidFill>
              <a:schemeClr val="accent2"/>
            </a:solidFill>
            <a:ln>
              <a:noFill/>
            </a:ln>
            <a:effectLst/>
          </c:spPr>
          <c:invertIfNegative val="0"/>
          <c:cat>
            <c:numRef>
              <c:f>OUTPUT!$B$53:$D$53</c:f>
              <c:numCache>
                <c:formatCode>General</c:formatCode>
                <c:ptCount val="3"/>
                <c:pt idx="0">
                  <c:v>2018</c:v>
                </c:pt>
                <c:pt idx="1">
                  <c:v>2023</c:v>
                </c:pt>
                <c:pt idx="2">
                  <c:v>2028</c:v>
                </c:pt>
              </c:numCache>
            </c:numRef>
          </c:cat>
          <c:val>
            <c:numRef>
              <c:f>OUTPUT!$B$55:$D$55</c:f>
              <c:numCache>
                <c:formatCode>_(* #,##0.0_);_(* \(#,##0.0\);_(* "-"??_);_(@_)</c:formatCode>
                <c:ptCount val="3"/>
                <c:pt idx="0">
                  <c:v>101.77557185142808</c:v>
                </c:pt>
                <c:pt idx="1">
                  <c:v>60.15018612177726</c:v>
                </c:pt>
                <c:pt idx="2" formatCode="_(* #,##0.00_);_(* \(#,##0.00\);_(* &quot;-&quot;??_);_(@_)">
                  <c:v>162.90617367855322</c:v>
                </c:pt>
              </c:numCache>
            </c:numRef>
          </c:val>
          <c:extLst>
            <c:ext xmlns:c16="http://schemas.microsoft.com/office/drawing/2014/chart" uri="{C3380CC4-5D6E-409C-BE32-E72D297353CC}">
              <c16:uniqueId val="{00000001-E6D2-4B14-B77A-9BE720CA9042}"/>
            </c:ext>
          </c:extLst>
        </c:ser>
        <c:dLbls>
          <c:showLegendKey val="0"/>
          <c:showVal val="0"/>
          <c:showCatName val="0"/>
          <c:showSerName val="0"/>
          <c:showPercent val="0"/>
          <c:showBubbleSize val="0"/>
        </c:dLbls>
        <c:gapWidth val="219"/>
        <c:overlap val="-27"/>
        <c:axId val="1365725695"/>
        <c:axId val="1217862575"/>
      </c:barChart>
      <c:catAx>
        <c:axId val="136572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62575"/>
        <c:crosses val="autoZero"/>
        <c:auto val="1"/>
        <c:lblAlgn val="ctr"/>
        <c:lblOffset val="100"/>
        <c:noMultiLvlLbl val="0"/>
      </c:catAx>
      <c:valAx>
        <c:axId val="121786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900" b="1"/>
                  <a:t>USD per barrel</a:t>
                </a:r>
              </a:p>
            </c:rich>
          </c:tx>
          <c:layout>
            <c:manualLayout>
              <c:xMode val="edge"/>
              <c:yMode val="edge"/>
              <c:x val="5.6899004267425321E-2"/>
              <c:y val="0.355431977252843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72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Downstream- Operating Costs</a:t>
            </a:r>
          </a:p>
        </c:rich>
      </c:tx>
      <c:layout>
        <c:manualLayout>
          <c:xMode val="edge"/>
          <c:yMode val="edge"/>
          <c:x val="0.21236634829641862"/>
          <c:y val="5.5388801009603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OUTPUT!$B$60</c:f>
              <c:strCache>
                <c:ptCount val="1"/>
                <c:pt idx="0">
                  <c:v>2018</c:v>
                </c:pt>
              </c:strCache>
            </c:strRef>
          </c:tx>
          <c:spPr>
            <a:solidFill>
              <a:schemeClr val="accent1"/>
            </a:solidFill>
            <a:ln>
              <a:noFill/>
            </a:ln>
            <a:effectLst/>
          </c:spPr>
          <c:invertIfNegative val="0"/>
          <c:cat>
            <c:strRef>
              <c:f>OUTPUT!$A$61:$A$63</c:f>
              <c:strCache>
                <c:ptCount val="3"/>
                <c:pt idx="0">
                  <c:v>Production cost </c:v>
                </c:pt>
                <c:pt idx="1">
                  <c:v>SGA cost </c:v>
                </c:pt>
                <c:pt idx="2">
                  <c:v>Depreciation cost</c:v>
                </c:pt>
              </c:strCache>
            </c:strRef>
          </c:cat>
          <c:val>
            <c:numRef>
              <c:f>OUTPUT!$B$61:$B$63</c:f>
              <c:numCache>
                <c:formatCode>_(* #,##0.00_);_(* \(#,##0.00\);_(* "-"??_);_(@_)</c:formatCode>
                <c:ptCount val="3"/>
                <c:pt idx="0">
                  <c:v>2.5752503428567155</c:v>
                </c:pt>
                <c:pt idx="1">
                  <c:v>0.66579949471786781</c:v>
                </c:pt>
                <c:pt idx="2">
                  <c:v>2.9296349621571069</c:v>
                </c:pt>
              </c:numCache>
            </c:numRef>
          </c:val>
          <c:extLst>
            <c:ext xmlns:c16="http://schemas.microsoft.com/office/drawing/2014/chart" uri="{C3380CC4-5D6E-409C-BE32-E72D297353CC}">
              <c16:uniqueId val="{00000000-3F3B-4786-886E-F3807D0161C1}"/>
            </c:ext>
          </c:extLst>
        </c:ser>
        <c:ser>
          <c:idx val="1"/>
          <c:order val="1"/>
          <c:tx>
            <c:strRef>
              <c:f>OUTPUT!$C$60</c:f>
              <c:strCache>
                <c:ptCount val="1"/>
                <c:pt idx="0">
                  <c:v>2023</c:v>
                </c:pt>
              </c:strCache>
            </c:strRef>
          </c:tx>
          <c:spPr>
            <a:solidFill>
              <a:schemeClr val="accent2"/>
            </a:solidFill>
            <a:ln>
              <a:noFill/>
            </a:ln>
            <a:effectLst/>
          </c:spPr>
          <c:invertIfNegative val="0"/>
          <c:cat>
            <c:strRef>
              <c:f>OUTPUT!$A$61:$A$63</c:f>
              <c:strCache>
                <c:ptCount val="3"/>
                <c:pt idx="0">
                  <c:v>Production cost </c:v>
                </c:pt>
                <c:pt idx="1">
                  <c:v>SGA cost </c:v>
                </c:pt>
                <c:pt idx="2">
                  <c:v>Depreciation cost</c:v>
                </c:pt>
              </c:strCache>
            </c:strRef>
          </c:cat>
          <c:val>
            <c:numRef>
              <c:f>OUTPUT!$C$61:$C$63</c:f>
              <c:numCache>
                <c:formatCode>_(* #,##0.00_);_(* \(#,##0.00\);_(* "-"??_);_(@_)</c:formatCode>
                <c:ptCount val="3"/>
                <c:pt idx="0">
                  <c:v>2.7811159280025599</c:v>
                </c:pt>
                <c:pt idx="1">
                  <c:v>0.63332828225659787</c:v>
                </c:pt>
                <c:pt idx="2">
                  <c:v>2.3197438990112391</c:v>
                </c:pt>
              </c:numCache>
            </c:numRef>
          </c:val>
          <c:extLst>
            <c:ext xmlns:c16="http://schemas.microsoft.com/office/drawing/2014/chart" uri="{C3380CC4-5D6E-409C-BE32-E72D297353CC}">
              <c16:uniqueId val="{00000001-3F3B-4786-886E-F3807D0161C1}"/>
            </c:ext>
          </c:extLst>
        </c:ser>
        <c:ser>
          <c:idx val="2"/>
          <c:order val="2"/>
          <c:tx>
            <c:strRef>
              <c:f>OUTPUT!$D$60</c:f>
              <c:strCache>
                <c:ptCount val="1"/>
                <c:pt idx="0">
                  <c:v>2028</c:v>
                </c:pt>
              </c:strCache>
            </c:strRef>
          </c:tx>
          <c:spPr>
            <a:solidFill>
              <a:schemeClr val="accent3"/>
            </a:solidFill>
            <a:ln>
              <a:noFill/>
            </a:ln>
            <a:effectLst/>
          </c:spPr>
          <c:invertIfNegative val="0"/>
          <c:cat>
            <c:strRef>
              <c:f>OUTPUT!$A$61:$A$63</c:f>
              <c:strCache>
                <c:ptCount val="3"/>
                <c:pt idx="0">
                  <c:v>Production cost </c:v>
                </c:pt>
                <c:pt idx="1">
                  <c:v>SGA cost </c:v>
                </c:pt>
                <c:pt idx="2">
                  <c:v>Depreciation cost</c:v>
                </c:pt>
              </c:strCache>
            </c:strRef>
          </c:cat>
          <c:val>
            <c:numRef>
              <c:f>OUTPUT!$D$61:$D$63</c:f>
              <c:numCache>
                <c:formatCode>_(* #,##0.00_);_(* \(#,##0.00\);_(* "-"??_);_(@_)</c:formatCode>
                <c:ptCount val="3"/>
                <c:pt idx="0">
                  <c:v>3.0034384138396311</c:v>
                </c:pt>
                <c:pt idx="1">
                  <c:v>0.65578154476012041</c:v>
                </c:pt>
                <c:pt idx="2">
                  <c:v>2.2080632975211745</c:v>
                </c:pt>
              </c:numCache>
            </c:numRef>
          </c:val>
          <c:extLst>
            <c:ext xmlns:c16="http://schemas.microsoft.com/office/drawing/2014/chart" uri="{C3380CC4-5D6E-409C-BE32-E72D297353CC}">
              <c16:uniqueId val="{00000002-3F3B-4786-886E-F3807D0161C1}"/>
            </c:ext>
          </c:extLst>
        </c:ser>
        <c:dLbls>
          <c:showLegendKey val="0"/>
          <c:showVal val="0"/>
          <c:showCatName val="0"/>
          <c:showSerName val="0"/>
          <c:showPercent val="0"/>
          <c:showBubbleSize val="0"/>
        </c:dLbls>
        <c:gapWidth val="219"/>
        <c:overlap val="-27"/>
        <c:axId val="1448289647"/>
        <c:axId val="1294151311"/>
      </c:barChart>
      <c:catAx>
        <c:axId val="14482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51311"/>
        <c:crosses val="autoZero"/>
        <c:auto val="1"/>
        <c:lblAlgn val="ctr"/>
        <c:lblOffset val="100"/>
        <c:noMultiLvlLbl val="0"/>
      </c:catAx>
      <c:valAx>
        <c:axId val="12941513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8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-Working Capital Norm</a:t>
            </a:r>
            <a:r>
              <a:rPr lang="en-US"/>
              <a:t>s</a:t>
            </a:r>
          </a:p>
        </c:rich>
      </c:tx>
      <c:layout>
        <c:manualLayout>
          <c:xMode val="edge"/>
          <c:yMode val="edge"/>
          <c:x val="0.21295938104448742"/>
          <c:y val="2.83228244593617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OUTPUT!$A$70:$A$72</c:f>
              <c:strCache>
                <c:ptCount val="3"/>
                <c:pt idx="0">
                  <c:v>Receivables ( days Sales)</c:v>
                </c:pt>
                <c:pt idx="1">
                  <c:v>Creditors ( Days) Purchases</c:v>
                </c:pt>
                <c:pt idx="2">
                  <c:v>Royalty(days payable)</c:v>
                </c:pt>
              </c:strCache>
            </c:strRef>
          </c:cat>
          <c:val>
            <c:numRef>
              <c:f>OUTPUT!$B$70:$B$72</c:f>
              <c:numCache>
                <c:formatCode>0.0</c:formatCode>
                <c:ptCount val="3"/>
                <c:pt idx="0">
                  <c:v>25.68031285785958</c:v>
                </c:pt>
                <c:pt idx="1">
                  <c:v>49.419715983003563</c:v>
                </c:pt>
                <c:pt idx="2" formatCode="0">
                  <c:v>20.770489739393177</c:v>
                </c:pt>
              </c:numCache>
            </c:numRef>
          </c:val>
          <c:extLst>
            <c:ext xmlns:c16="http://schemas.microsoft.com/office/drawing/2014/chart" uri="{C3380CC4-5D6E-409C-BE32-E72D297353CC}">
              <c16:uniqueId val="{00000000-078F-4C4D-8E18-65F42944799F}"/>
            </c:ext>
          </c:extLst>
        </c:ser>
        <c:dLbls>
          <c:showLegendKey val="0"/>
          <c:showVal val="0"/>
          <c:showCatName val="0"/>
          <c:showSerName val="0"/>
          <c:showPercent val="0"/>
          <c:showBubbleSize val="0"/>
        </c:dLbls>
        <c:gapWidth val="219"/>
        <c:overlap val="-27"/>
        <c:axId val="1541726687"/>
        <c:axId val="1541653615"/>
      </c:barChart>
      <c:catAx>
        <c:axId val="154172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53615"/>
        <c:crosses val="autoZero"/>
        <c:auto val="1"/>
        <c:lblAlgn val="ctr"/>
        <c:lblOffset val="100"/>
        <c:noMultiLvlLbl val="0"/>
      </c:catAx>
      <c:valAx>
        <c:axId val="154165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7266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Capex per barrel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OUTPUT!$S$61</c:f>
              <c:strCache>
                <c:ptCount val="1"/>
                <c:pt idx="0">
                  <c:v>Capex ( USD per  barrel)</c:v>
                </c:pt>
              </c:strCache>
            </c:strRef>
          </c:tx>
          <c:spPr>
            <a:solidFill>
              <a:schemeClr val="accent2"/>
            </a:solidFill>
            <a:ln>
              <a:noFill/>
            </a:ln>
            <a:effectLst/>
          </c:spPr>
          <c:invertIfNegative val="0"/>
          <c:cat>
            <c:numRef>
              <c:f>OUTPUT!$T$60:$V$60</c:f>
              <c:numCache>
                <c:formatCode>General</c:formatCode>
                <c:ptCount val="3"/>
                <c:pt idx="0">
                  <c:v>2018</c:v>
                </c:pt>
                <c:pt idx="1">
                  <c:v>2023</c:v>
                </c:pt>
                <c:pt idx="2">
                  <c:v>2028</c:v>
                </c:pt>
              </c:numCache>
            </c:numRef>
          </c:cat>
          <c:val>
            <c:numRef>
              <c:f>OUTPUT!$T$61:$V$61</c:f>
              <c:numCache>
                <c:formatCode>_(* #,##0.00_);_(* \(#,##0.00\);_(* "-"??_);_(@_)</c:formatCode>
                <c:ptCount val="3"/>
                <c:pt idx="0">
                  <c:v>6.6710988684956192</c:v>
                </c:pt>
                <c:pt idx="1">
                  <c:v>7.2043867004681719</c:v>
                </c:pt>
                <c:pt idx="2">
                  <c:v>7.7803055767913119</c:v>
                </c:pt>
              </c:numCache>
            </c:numRef>
          </c:val>
          <c:extLst>
            <c:ext xmlns:c16="http://schemas.microsoft.com/office/drawing/2014/chart" uri="{C3380CC4-5D6E-409C-BE32-E72D297353CC}">
              <c16:uniqueId val="{00000000-79AB-45EE-A1BC-27D0441DEE40}"/>
            </c:ext>
          </c:extLst>
        </c:ser>
        <c:dLbls>
          <c:showLegendKey val="0"/>
          <c:showVal val="0"/>
          <c:showCatName val="0"/>
          <c:showSerName val="0"/>
          <c:showPercent val="0"/>
          <c:showBubbleSize val="0"/>
        </c:dLbls>
        <c:gapWidth val="219"/>
        <c:overlap val="-27"/>
        <c:axId val="1217154207"/>
        <c:axId val="972188783"/>
      </c:barChart>
      <c:catAx>
        <c:axId val="12171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188783"/>
        <c:crosses val="autoZero"/>
        <c:auto val="1"/>
        <c:lblAlgn val="ctr"/>
        <c:lblOffset val="100"/>
        <c:noMultiLvlLbl val="0"/>
      </c:catAx>
      <c:valAx>
        <c:axId val="97218878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154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a:t>
            </a:r>
            <a:r>
              <a:rPr lang="en-US" baseline="0"/>
              <a:t> Working Capital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OUTPUT!$A$76:$A$79</c:f>
              <c:strCache>
                <c:ptCount val="4"/>
                <c:pt idx="0">
                  <c:v>Inventory</c:v>
                </c:pt>
                <c:pt idx="1">
                  <c:v>Receivables</c:v>
                </c:pt>
                <c:pt idx="2">
                  <c:v>Creditors</c:v>
                </c:pt>
                <c:pt idx="3">
                  <c:v>Dues from Govt.</c:v>
                </c:pt>
              </c:strCache>
            </c:strRef>
          </c:cat>
          <c:val>
            <c:numRef>
              <c:f>OUTPUT!$B$76:$B$79</c:f>
              <c:numCache>
                <c:formatCode>0</c:formatCode>
                <c:ptCount val="4"/>
                <c:pt idx="0">
                  <c:v>12.986268463113126</c:v>
                </c:pt>
                <c:pt idx="1">
                  <c:v>25.68031285785958</c:v>
                </c:pt>
                <c:pt idx="2">
                  <c:v>49.419715983003563</c:v>
                </c:pt>
                <c:pt idx="3">
                  <c:v>33.787945145155923</c:v>
                </c:pt>
              </c:numCache>
            </c:numRef>
          </c:val>
          <c:extLst>
            <c:ext xmlns:c16="http://schemas.microsoft.com/office/drawing/2014/chart" uri="{C3380CC4-5D6E-409C-BE32-E72D297353CC}">
              <c16:uniqueId val="{00000000-05A1-4679-A448-23283B1E419E}"/>
            </c:ext>
          </c:extLst>
        </c:ser>
        <c:dLbls>
          <c:dLblPos val="outEnd"/>
          <c:showLegendKey val="0"/>
          <c:showVal val="1"/>
          <c:showCatName val="0"/>
          <c:showSerName val="0"/>
          <c:showPercent val="0"/>
          <c:showBubbleSize val="0"/>
        </c:dLbls>
        <c:gapWidth val="182"/>
        <c:axId val="1603271424"/>
        <c:axId val="1494598544"/>
      </c:barChart>
      <c:catAx>
        <c:axId val="160327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598544"/>
        <c:crosses val="autoZero"/>
        <c:auto val="1"/>
        <c:lblAlgn val="ctr"/>
        <c:lblOffset val="100"/>
        <c:noMultiLvlLbl val="0"/>
      </c:catAx>
      <c:valAx>
        <c:axId val="14945985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271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 Capex per barrel</a:t>
            </a:r>
          </a:p>
        </c:rich>
      </c:tx>
      <c:layout>
        <c:manualLayout>
          <c:xMode val="edge"/>
          <c:yMode val="edge"/>
          <c:x val="0.11521966583445364"/>
          <c:y val="3.77982469172485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OUTPUT!$B$81</c:f>
              <c:numCache>
                <c:formatCode>0.00</c:formatCode>
                <c:ptCount val="1"/>
                <c:pt idx="0">
                  <c:v>7.926884457622041</c:v>
                </c:pt>
              </c:numCache>
            </c:numRef>
          </c:val>
          <c:extLst>
            <c:ext xmlns:c16="http://schemas.microsoft.com/office/drawing/2014/chart" uri="{C3380CC4-5D6E-409C-BE32-E72D297353CC}">
              <c16:uniqueId val="{00000000-17AC-4F2E-9828-F51129A214FC}"/>
            </c:ext>
          </c:extLst>
        </c:ser>
        <c:ser>
          <c:idx val="1"/>
          <c:order val="1"/>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OUTPUT!$C$81</c:f>
              <c:numCache>
                <c:formatCode>_(* #,##0.00_);_(* \(#,##0.00\);_(* "-"??_);_(@_)</c:formatCode>
                <c:ptCount val="1"/>
                <c:pt idx="0">
                  <c:v>0.7332227700092615</c:v>
                </c:pt>
              </c:numCache>
            </c:numRef>
          </c:val>
          <c:extLst>
            <c:ext xmlns:c16="http://schemas.microsoft.com/office/drawing/2014/chart" uri="{C3380CC4-5D6E-409C-BE32-E72D297353CC}">
              <c16:uniqueId val="{00000000-3CBF-47D4-9774-E589848F823C}"/>
            </c:ext>
          </c:extLst>
        </c:ser>
        <c:ser>
          <c:idx val="2"/>
          <c:order val="2"/>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OUTPUT!$D$81</c:f>
              <c:numCache>
                <c:formatCode>_(* #,##0.00_);_(* \(#,##0.00\);_(* "-"??_);_(@_)</c:formatCode>
                <c:ptCount val="1"/>
                <c:pt idx="0">
                  <c:v>0.80953718483635428</c:v>
                </c:pt>
              </c:numCache>
            </c:numRef>
          </c:val>
          <c:extLst>
            <c:ext xmlns:c16="http://schemas.microsoft.com/office/drawing/2014/chart" uri="{C3380CC4-5D6E-409C-BE32-E72D297353CC}">
              <c16:uniqueId val="{00000001-3CBF-47D4-9774-E589848F823C}"/>
            </c:ext>
          </c:extLst>
        </c:ser>
        <c:dLbls>
          <c:dLblPos val="outEnd"/>
          <c:showLegendKey val="0"/>
          <c:showVal val="1"/>
          <c:showCatName val="0"/>
          <c:showSerName val="0"/>
          <c:showPercent val="0"/>
          <c:showBubbleSize val="0"/>
        </c:dLbls>
        <c:gapWidth val="219"/>
        <c:overlap val="-27"/>
        <c:axId val="58589088"/>
        <c:axId val="66257600"/>
      </c:barChart>
      <c:catAx>
        <c:axId val="5858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600"/>
        <c:crosses val="autoZero"/>
        <c:auto val="1"/>
        <c:lblAlgn val="ctr"/>
        <c:lblOffset val="100"/>
        <c:noMultiLvlLbl val="0"/>
      </c:catAx>
      <c:valAx>
        <c:axId val="6625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31" fmlaLink="$D$10" inc="10" max="1200" min="300" page="10" val="860"/>
</file>

<file path=xl/ctrlProps/ctrlProp2.xml><?xml version="1.0" encoding="utf-8"?>
<formControlPr xmlns="http://schemas.microsoft.com/office/spreadsheetml/2009/9/main" objectType="Spin" dx="31" fmlaLink="$D$16" max="40" min="1" page="10" val="23"/>
</file>

<file path=xl/ctrlProps/ctrlProp3.xml><?xml version="1.0" encoding="utf-8"?>
<formControlPr xmlns="http://schemas.microsoft.com/office/spreadsheetml/2009/9/main" objectType="Spin" dx="31" fmlaLink="D21" max="60" min="20" page="10" val="48"/>
</file>

<file path=xl/ctrlProps/ctrlProp4.xml><?xml version="1.0" encoding="utf-8"?>
<formControlPr xmlns="http://schemas.microsoft.com/office/spreadsheetml/2009/9/main" objectType="Spin" dx="31" fmlaLink="$D$19" max="40" page="10" val="20"/>
</file>

<file path=xl/ctrlProps/ctrlProp5.xml><?xml version="1.0" encoding="utf-8"?>
<formControlPr xmlns="http://schemas.microsoft.com/office/spreadsheetml/2009/9/main" objectType="Spin" dx="26" fmlaLink="$D$13" inc="10" max="444" min="22" page="10" val="154"/>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512325</xdr:colOff>
      <xdr:row>2</xdr:row>
      <xdr:rowOff>83400</xdr:rowOff>
    </xdr:to>
    <xdr:pic>
      <xdr:nvPicPr>
        <xdr:cNvPr id="2" name="Picture 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29</xdr:col>
      <xdr:colOff>297656</xdr:colOff>
      <xdr:row>2</xdr:row>
      <xdr:rowOff>59531</xdr:rowOff>
    </xdr:from>
    <xdr:to>
      <xdr:col>29</xdr:col>
      <xdr:colOff>535781</xdr:colOff>
      <xdr:row>3</xdr:row>
      <xdr:rowOff>0</xdr:rowOff>
    </xdr:to>
    <xdr:sp macro="" textlink="">
      <xdr:nvSpPr>
        <xdr:cNvPr id="3" name="Left Arrow 2">
          <a:hlinkClick xmlns:r="http://schemas.openxmlformats.org/officeDocument/2006/relationships" r:id="rId2"/>
          <a:extLst>
            <a:ext uri="{FF2B5EF4-FFF2-40B4-BE49-F238E27FC236}">
              <a16:creationId xmlns:a16="http://schemas.microsoft.com/office/drawing/2014/main" id="{00000000-0008-0000-0300-000002000000}"/>
            </a:ext>
          </a:extLst>
        </xdr:cNvPr>
        <xdr:cNvSpPr/>
      </xdr:nvSpPr>
      <xdr:spPr>
        <a:xfrm>
          <a:off x="18709481" y="631031"/>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2333981</xdr:colOff>
      <xdr:row>2</xdr:row>
      <xdr:rowOff>83400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24</xdr:col>
      <xdr:colOff>297656</xdr:colOff>
      <xdr:row>3</xdr:row>
      <xdr:rowOff>59531</xdr:rowOff>
    </xdr:from>
    <xdr:to>
      <xdr:col>24</xdr:col>
      <xdr:colOff>535781</xdr:colOff>
      <xdr:row>4</xdr:row>
      <xdr:rowOff>0</xdr:rowOff>
    </xdr:to>
    <xdr:sp macro="" textlink="">
      <xdr:nvSpPr>
        <xdr:cNvPr id="2" name="Left Arrow 1">
          <a:hlinkClick xmlns:r="http://schemas.openxmlformats.org/officeDocument/2006/relationships" r:id="rId2"/>
          <a:extLst>
            <a:ext uri="{FF2B5EF4-FFF2-40B4-BE49-F238E27FC236}">
              <a16:creationId xmlns:a16="http://schemas.microsoft.com/office/drawing/2014/main" id="{00000000-0008-0000-0300-000002000000}"/>
            </a:ext>
          </a:extLst>
        </xdr:cNvPr>
        <xdr:cNvSpPr/>
      </xdr:nvSpPr>
      <xdr:spPr>
        <a:xfrm>
          <a:off x="18657094" y="631031"/>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16</xdr:col>
      <xdr:colOff>321469</xdr:colOff>
      <xdr:row>2</xdr:row>
      <xdr:rowOff>47625</xdr:rowOff>
    </xdr:from>
    <xdr:to>
      <xdr:col>16</xdr:col>
      <xdr:colOff>559594</xdr:colOff>
      <xdr:row>2</xdr:row>
      <xdr:rowOff>178594</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13858875" y="6191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28575</xdr:colOff>
          <xdr:row>9</xdr:row>
          <xdr:rowOff>47625</xdr:rowOff>
        </xdr:from>
        <xdr:to>
          <xdr:col>2</xdr:col>
          <xdr:colOff>371475</xdr:colOff>
          <xdr:row>10</xdr:row>
          <xdr:rowOff>38100</xdr:rowOff>
        </xdr:to>
        <xdr:sp macro="" textlink="">
          <xdr:nvSpPr>
            <xdr:cNvPr id="6151" name="Spinner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28575</xdr:colOff>
          <xdr:row>14</xdr:row>
          <xdr:rowOff>47625</xdr:rowOff>
        </xdr:from>
        <xdr:to>
          <xdr:col>3</xdr:col>
          <xdr:colOff>0</xdr:colOff>
          <xdr:row>15</xdr:row>
          <xdr:rowOff>219075</xdr:rowOff>
        </xdr:to>
        <xdr:sp macro="" textlink="">
          <xdr:nvSpPr>
            <xdr:cNvPr id="6152" name="Spinner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383151</xdr:colOff>
      <xdr:row>15</xdr:row>
      <xdr:rowOff>3498</xdr:rowOff>
    </xdr:from>
    <xdr:to>
      <xdr:col>29</xdr:col>
      <xdr:colOff>166805</xdr:colOff>
      <xdr:row>25</xdr:row>
      <xdr:rowOff>166741</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377770</xdr:colOff>
      <xdr:row>4</xdr:row>
      <xdr:rowOff>47626</xdr:rowOff>
    </xdr:from>
    <xdr:to>
      <xdr:col>29</xdr:col>
      <xdr:colOff>160364</xdr:colOff>
      <xdr:row>14</xdr:row>
      <xdr:rowOff>80333</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282077</xdr:colOff>
      <xdr:row>23</xdr:row>
      <xdr:rowOff>124375</xdr:rowOff>
    </xdr:from>
    <xdr:to>
      <xdr:col>19</xdr:col>
      <xdr:colOff>282382</xdr:colOff>
      <xdr:row>46</xdr:row>
      <xdr:rowOff>63500</xdr:rowOff>
    </xdr:to>
    <xdr:graphicFrame macro="">
      <xdr:nvGraphicFramePr>
        <xdr:cNvPr id="15" name="Chart 14">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251912</xdr:colOff>
      <xdr:row>4</xdr:row>
      <xdr:rowOff>63500</xdr:rowOff>
    </xdr:from>
    <xdr:to>
      <xdr:col>36</xdr:col>
      <xdr:colOff>320790</xdr:colOff>
      <xdr:row>22</xdr:row>
      <xdr:rowOff>172358</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264223</xdr:colOff>
      <xdr:row>4</xdr:row>
      <xdr:rowOff>63500</xdr:rowOff>
    </xdr:from>
    <xdr:to>
      <xdr:col>19</xdr:col>
      <xdr:colOff>264224</xdr:colOff>
      <xdr:row>22</xdr:row>
      <xdr:rowOff>172358</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2</xdr:col>
          <xdr:colOff>28575</xdr:colOff>
          <xdr:row>19</xdr:row>
          <xdr:rowOff>104775</xdr:rowOff>
        </xdr:from>
        <xdr:to>
          <xdr:col>2</xdr:col>
          <xdr:colOff>371475</xdr:colOff>
          <xdr:row>21</xdr:row>
          <xdr:rowOff>76200</xdr:rowOff>
        </xdr:to>
        <xdr:sp macro="" textlink="">
          <xdr:nvSpPr>
            <xdr:cNvPr id="6153" name="Spinner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19050</xdr:colOff>
          <xdr:row>16</xdr:row>
          <xdr:rowOff>142875</xdr:rowOff>
        </xdr:from>
        <xdr:to>
          <xdr:col>3</xdr:col>
          <xdr:colOff>0</xdr:colOff>
          <xdr:row>18</xdr:row>
          <xdr:rowOff>76200</xdr:rowOff>
        </xdr:to>
        <xdr:sp macro="" textlink="">
          <xdr:nvSpPr>
            <xdr:cNvPr id="6155" name="Spinner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406830</xdr:colOff>
      <xdr:row>26</xdr:row>
      <xdr:rowOff>79375</xdr:rowOff>
    </xdr:from>
    <xdr:to>
      <xdr:col>29</xdr:col>
      <xdr:colOff>190484</xdr:colOff>
      <xdr:row>39</xdr:row>
      <xdr:rowOff>8529</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2</xdr:col>
          <xdr:colOff>19050</xdr:colOff>
          <xdr:row>11</xdr:row>
          <xdr:rowOff>57150</xdr:rowOff>
        </xdr:from>
        <xdr:to>
          <xdr:col>3</xdr:col>
          <xdr:colOff>0</xdr:colOff>
          <xdr:row>13</xdr:row>
          <xdr:rowOff>28575</xdr:rowOff>
        </xdr:to>
        <xdr:sp macro="" textlink="">
          <xdr:nvSpPr>
            <xdr:cNvPr id="6156" name="Spinner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3317875</xdr:colOff>
      <xdr:row>2</xdr:row>
      <xdr:rowOff>142875</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3317875" cy="523875"/>
        </a:xfrm>
        <a:prstGeom prst="rect">
          <a:avLst/>
        </a:prstGeom>
      </xdr:spPr>
    </xdr:pic>
    <xdr:clientData/>
  </xdr:twoCellAnchor>
  <xdr:twoCellAnchor>
    <xdr:from>
      <xdr:col>24</xdr:col>
      <xdr:colOff>349250</xdr:colOff>
      <xdr:row>2</xdr:row>
      <xdr:rowOff>63500</xdr:rowOff>
    </xdr:from>
    <xdr:to>
      <xdr:col>24</xdr:col>
      <xdr:colOff>587375</xdr:colOff>
      <xdr:row>2</xdr:row>
      <xdr:rowOff>146844</xdr:rowOff>
    </xdr:to>
    <xdr:sp macro="" textlink="">
      <xdr:nvSpPr>
        <xdr:cNvPr id="17" name="Left Arrow 16">
          <a:hlinkClick xmlns:r="http://schemas.openxmlformats.org/officeDocument/2006/relationships" r:id="rId8"/>
          <a:extLst>
            <a:ext uri="{FF2B5EF4-FFF2-40B4-BE49-F238E27FC236}">
              <a16:creationId xmlns:a16="http://schemas.microsoft.com/office/drawing/2014/main" id="{00000000-0008-0000-0500-000011000000}"/>
            </a:ext>
          </a:extLst>
        </xdr:cNvPr>
        <xdr:cNvSpPr/>
      </xdr:nvSpPr>
      <xdr:spPr>
        <a:xfrm>
          <a:off x="22145625" y="444500"/>
          <a:ext cx="238125" cy="8334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24</xdr:col>
      <xdr:colOff>416718</xdr:colOff>
      <xdr:row>2</xdr:row>
      <xdr:rowOff>47625</xdr:rowOff>
    </xdr:from>
    <xdr:to>
      <xdr:col>24</xdr:col>
      <xdr:colOff>654843</xdr:colOff>
      <xdr:row>2</xdr:row>
      <xdr:rowOff>178594</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600-000005000000}"/>
            </a:ext>
          </a:extLst>
        </xdr:cNvPr>
        <xdr:cNvSpPr/>
      </xdr:nvSpPr>
      <xdr:spPr>
        <a:xfrm>
          <a:off x="19728656" y="6191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11907</xdr:colOff>
      <xdr:row>2</xdr:row>
      <xdr:rowOff>83345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2940845" cy="464344"/>
        </a:xfrm>
        <a:prstGeom prst="rect">
          <a:avLst/>
        </a:prstGeom>
      </xdr:spPr>
    </xdr:pic>
    <xdr:clientData/>
  </xdr:twoCellAnchor>
  <xdr:twoCellAnchor>
    <xdr:from>
      <xdr:col>13</xdr:col>
      <xdr:colOff>404813</xdr:colOff>
      <xdr:row>2</xdr:row>
      <xdr:rowOff>35719</xdr:rowOff>
    </xdr:from>
    <xdr:to>
      <xdr:col>13</xdr:col>
      <xdr:colOff>642938</xdr:colOff>
      <xdr:row>2</xdr:row>
      <xdr:rowOff>166688</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700-000005000000}"/>
            </a:ext>
          </a:extLst>
        </xdr:cNvPr>
        <xdr:cNvSpPr/>
      </xdr:nvSpPr>
      <xdr:spPr>
        <a:xfrm>
          <a:off x="1073943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392907</xdr:colOff>
      <xdr:row>2</xdr:row>
      <xdr:rowOff>47626</xdr:rowOff>
    </xdr:from>
    <xdr:to>
      <xdr:col>12</xdr:col>
      <xdr:colOff>592932</xdr:colOff>
      <xdr:row>2</xdr:row>
      <xdr:rowOff>178595</xdr:rowOff>
    </xdr:to>
    <xdr:sp macro="" textlink="">
      <xdr:nvSpPr>
        <xdr:cNvPr id="5" name="Left Arrow 4">
          <a:hlinkClick xmlns:r="http://schemas.openxmlformats.org/officeDocument/2006/relationships" r:id="rId1"/>
          <a:extLst>
            <a:ext uri="{FF2B5EF4-FFF2-40B4-BE49-F238E27FC236}">
              <a16:creationId xmlns:a16="http://schemas.microsoft.com/office/drawing/2014/main" id="{00000000-0008-0000-0800-000005000000}"/>
            </a:ext>
          </a:extLst>
        </xdr:cNvPr>
        <xdr:cNvSpPr/>
      </xdr:nvSpPr>
      <xdr:spPr>
        <a:xfrm>
          <a:off x="11620501" y="428626"/>
          <a:ext cx="2000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2143126</xdr:colOff>
      <xdr:row>2</xdr:row>
      <xdr:rowOff>47625</xdr:rowOff>
    </xdr:from>
    <xdr:to>
      <xdr:col>8</xdr:col>
      <xdr:colOff>2381251</xdr:colOff>
      <xdr:row>2</xdr:row>
      <xdr:rowOff>178594</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900-000004000000}"/>
            </a:ext>
          </a:extLst>
        </xdr:cNvPr>
        <xdr:cNvSpPr/>
      </xdr:nvSpPr>
      <xdr:spPr>
        <a:xfrm>
          <a:off x="17121189" y="4286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559594</xdr:colOff>
      <xdr:row>2</xdr:row>
      <xdr:rowOff>59532</xdr:rowOff>
    </xdr:from>
    <xdr:to>
      <xdr:col>19</xdr:col>
      <xdr:colOff>797719</xdr:colOff>
      <xdr:row>3</xdr:row>
      <xdr:rowOff>1</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A00-000004000000}"/>
            </a:ext>
          </a:extLst>
        </xdr:cNvPr>
        <xdr:cNvSpPr/>
      </xdr:nvSpPr>
      <xdr:spPr>
        <a:xfrm>
          <a:off x="20859750" y="440532"/>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95250</xdr:colOff>
      <xdr:row>0</xdr:row>
      <xdr:rowOff>66675</xdr:rowOff>
    </xdr:from>
    <xdr:to>
      <xdr:col>8</xdr:col>
      <xdr:colOff>87630</xdr:colOff>
      <xdr:row>31</xdr:row>
      <xdr:rowOff>120015</xdr:rowOff>
    </xdr:to>
    <xdr:pic>
      <xdr:nvPicPr>
        <xdr:cNvPr id="2" name="Picture 1">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66675"/>
          <a:ext cx="4869180" cy="5958840"/>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C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D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0E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F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10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11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2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3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4" name="Picture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16</xdr:col>
      <xdr:colOff>717778</xdr:colOff>
      <xdr:row>2</xdr:row>
      <xdr:rowOff>62932</xdr:rowOff>
    </xdr:from>
    <xdr:to>
      <xdr:col>17</xdr:col>
      <xdr:colOff>17010</xdr:colOff>
      <xdr:row>2</xdr:row>
      <xdr:rowOff>165326</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400-000003000000}"/>
            </a:ext>
          </a:extLst>
        </xdr:cNvPr>
        <xdr:cNvSpPr/>
      </xdr:nvSpPr>
      <xdr:spPr>
        <a:xfrm>
          <a:off x="16053028" y="443932"/>
          <a:ext cx="238125" cy="10239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28916</xdr:colOff>
      <xdr:row>2</xdr:row>
      <xdr:rowOff>83344</xdr:rowOff>
    </xdr:to>
    <xdr:pic>
      <xdr:nvPicPr>
        <xdr:cNvPr id="4" name="Pictur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6</xdr:col>
      <xdr:colOff>535782</xdr:colOff>
      <xdr:row>2</xdr:row>
      <xdr:rowOff>35719</xdr:rowOff>
    </xdr:from>
    <xdr:to>
      <xdr:col>6</xdr:col>
      <xdr:colOff>773907</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500-000003000000}"/>
            </a:ext>
          </a:extLst>
        </xdr:cNvPr>
        <xdr:cNvSpPr/>
      </xdr:nvSpPr>
      <xdr:spPr>
        <a:xfrm>
          <a:off x="7227095"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14</xdr:col>
      <xdr:colOff>500063</xdr:colOff>
      <xdr:row>2</xdr:row>
      <xdr:rowOff>71438</xdr:rowOff>
    </xdr:from>
    <xdr:to>
      <xdr:col>14</xdr:col>
      <xdr:colOff>738188</xdr:colOff>
      <xdr:row>2</xdr:row>
      <xdr:rowOff>202407</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600-000003000000}"/>
            </a:ext>
          </a:extLst>
        </xdr:cNvPr>
        <xdr:cNvSpPr/>
      </xdr:nvSpPr>
      <xdr:spPr>
        <a:xfrm>
          <a:off x="8846344" y="642938"/>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5</xdr:col>
      <xdr:colOff>190501</xdr:colOff>
      <xdr:row>2</xdr:row>
      <xdr:rowOff>83344</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27</xdr:col>
      <xdr:colOff>404813</xdr:colOff>
      <xdr:row>19</xdr:row>
      <xdr:rowOff>35719</xdr:rowOff>
    </xdr:from>
    <xdr:to>
      <xdr:col>27</xdr:col>
      <xdr:colOff>642938</xdr:colOff>
      <xdr:row>19</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B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19</xdr:row>
      <xdr:rowOff>83344</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286384</xdr:colOff>
      <xdr:row>18</xdr:row>
      <xdr:rowOff>26035</xdr:rowOff>
    </xdr:from>
    <xdr:to>
      <xdr:col>18</xdr:col>
      <xdr:colOff>114299</xdr:colOff>
      <xdr:row>33</xdr:row>
      <xdr:rowOff>8255</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251460</xdr:colOff>
      <xdr:row>4</xdr:row>
      <xdr:rowOff>175895</xdr:rowOff>
    </xdr:from>
    <xdr:to>
      <xdr:col>16</xdr:col>
      <xdr:colOff>342899</xdr:colOff>
      <xdr:row>17</xdr:row>
      <xdr:rowOff>53340</xdr:rowOff>
    </xdr:to>
    <xdr:graphicFrame macro="">
      <xdr:nvGraphicFramePr>
        <xdr:cNvPr id="5" name="Chart 4">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384810</xdr:colOff>
      <xdr:row>4</xdr:row>
      <xdr:rowOff>142875</xdr:rowOff>
    </xdr:from>
    <xdr:to>
      <xdr:col>23</xdr:col>
      <xdr:colOff>525780</xdr:colOff>
      <xdr:row>17</xdr:row>
      <xdr:rowOff>171450</xdr:rowOff>
    </xdr:to>
    <xdr:graphicFrame macro="">
      <xdr:nvGraphicFramePr>
        <xdr:cNvPr id="6" name="Chart 5">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35</xdr:row>
      <xdr:rowOff>161925</xdr:rowOff>
    </xdr:from>
    <xdr:to>
      <xdr:col>5</xdr:col>
      <xdr:colOff>225425</xdr:colOff>
      <xdr:row>50</xdr:row>
      <xdr:rowOff>142875</xdr:rowOff>
    </xdr:to>
    <xdr:graphicFrame macro="">
      <xdr:nvGraphicFramePr>
        <xdr:cNvPr id="7" name="Chart 6">
          <a:extLst>
            <a:ext uri="{FF2B5EF4-FFF2-40B4-BE49-F238E27FC236}">
              <a16:creationId xmlns:a16="http://schemas.microsoft.com/office/drawing/2014/main" id="{00000000-0008-0000-1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279399</xdr:colOff>
      <xdr:row>35</xdr:row>
      <xdr:rowOff>79375</xdr:rowOff>
    </xdr:from>
    <xdr:to>
      <xdr:col>16</xdr:col>
      <xdr:colOff>311150</xdr:colOff>
      <xdr:row>47</xdr:row>
      <xdr:rowOff>95250</xdr:rowOff>
    </xdr:to>
    <xdr:graphicFrame macro="">
      <xdr:nvGraphicFramePr>
        <xdr:cNvPr id="8" name="Chart 7">
          <a:extLst>
            <a:ext uri="{FF2B5EF4-FFF2-40B4-BE49-F238E27FC236}">
              <a16:creationId xmlns:a16="http://schemas.microsoft.com/office/drawing/2014/main" id="{00000000-0008-0000-1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12699</xdr:colOff>
      <xdr:row>36</xdr:row>
      <xdr:rowOff>120650</xdr:rowOff>
    </xdr:from>
    <xdr:to>
      <xdr:col>20</xdr:col>
      <xdr:colOff>431800</xdr:colOff>
      <xdr:row>46</xdr:row>
      <xdr:rowOff>130174</xdr:rowOff>
    </xdr:to>
    <xdr:graphicFrame macro="">
      <xdr:nvGraphicFramePr>
        <xdr:cNvPr id="9" name="Chart 8">
          <a:extLst>
            <a:ext uri="{FF2B5EF4-FFF2-40B4-BE49-F238E27FC236}">
              <a16:creationId xmlns:a16="http://schemas.microsoft.com/office/drawing/2014/main" id="{00000000-0008-0000-1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6350</xdr:colOff>
      <xdr:row>53</xdr:row>
      <xdr:rowOff>177799</xdr:rowOff>
    </xdr:from>
    <xdr:to>
      <xdr:col>11</xdr:col>
      <xdr:colOff>139700</xdr:colOff>
      <xdr:row>67</xdr:row>
      <xdr:rowOff>53974</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59</xdr:row>
      <xdr:rowOff>114300</xdr:rowOff>
    </xdr:from>
    <xdr:to>
      <xdr:col>16</xdr:col>
      <xdr:colOff>254000</xdr:colOff>
      <xdr:row>69</xdr:row>
      <xdr:rowOff>120650</xdr:rowOff>
    </xdr:to>
    <xdr:graphicFrame macro="">
      <xdr:nvGraphicFramePr>
        <xdr:cNvPr id="11" name="Chart 10">
          <a:extLst>
            <a:ext uri="{FF2B5EF4-FFF2-40B4-BE49-F238E27FC236}">
              <a16:creationId xmlns:a16="http://schemas.microsoft.com/office/drawing/2014/main" id="{00000000-0008-0000-1C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581025</xdr:colOff>
      <xdr:row>69</xdr:row>
      <xdr:rowOff>38100</xdr:rowOff>
    </xdr:from>
    <xdr:to>
      <xdr:col>11</xdr:col>
      <xdr:colOff>276225</xdr:colOff>
      <xdr:row>84</xdr:row>
      <xdr:rowOff>19050</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226695</xdr:colOff>
      <xdr:row>80</xdr:row>
      <xdr:rowOff>172720</xdr:rowOff>
    </xdr:from>
    <xdr:to>
      <xdr:col>20</xdr:col>
      <xdr:colOff>466090</xdr:colOff>
      <xdr:row>93</xdr:row>
      <xdr:rowOff>134620</xdr:rowOff>
    </xdr:to>
    <xdr:graphicFrame macro="">
      <xdr:nvGraphicFramePr>
        <xdr:cNvPr id="4" name="Chart 3">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175</xdr:row>
      <xdr:rowOff>0</xdr:rowOff>
    </xdr:from>
    <xdr:to>
      <xdr:col>2</xdr:col>
      <xdr:colOff>298450</xdr:colOff>
      <xdr:row>185</xdr:row>
      <xdr:rowOff>83529</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1"/>
        <a:stretch>
          <a:fillRect/>
        </a:stretch>
      </xdr:blipFill>
      <xdr:spPr>
        <a:xfrm>
          <a:off x="0" y="34956750"/>
          <a:ext cx="3816350" cy="1925029"/>
        </a:xfrm>
        <a:prstGeom prst="rect">
          <a:avLst/>
        </a:prstGeom>
      </xdr:spPr>
    </xdr:pic>
    <xdr:clientData/>
  </xdr:twoCellAnchor>
  <xdr:twoCellAnchor editAs="oneCell">
    <xdr:from>
      <xdr:col>2</xdr:col>
      <xdr:colOff>88900</xdr:colOff>
      <xdr:row>174</xdr:row>
      <xdr:rowOff>6350</xdr:rowOff>
    </xdr:from>
    <xdr:to>
      <xdr:col>5</xdr:col>
      <xdr:colOff>451101</xdr:colOff>
      <xdr:row>186</xdr:row>
      <xdr:rowOff>113231</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2"/>
        <a:stretch>
          <a:fillRect/>
        </a:stretch>
      </xdr:blipFill>
      <xdr:spPr>
        <a:xfrm>
          <a:off x="3606800" y="34778950"/>
          <a:ext cx="2895851" cy="2316681"/>
        </a:xfrm>
        <a:prstGeom prst="rect">
          <a:avLst/>
        </a:prstGeom>
      </xdr:spPr>
    </xdr:pic>
    <xdr:clientData/>
  </xdr:twoCellAnchor>
  <xdr:twoCellAnchor editAs="oneCell">
    <xdr:from>
      <xdr:col>0</xdr:col>
      <xdr:colOff>0</xdr:colOff>
      <xdr:row>186</xdr:row>
      <xdr:rowOff>44451</xdr:rowOff>
    </xdr:from>
    <xdr:to>
      <xdr:col>2</xdr:col>
      <xdr:colOff>704850</xdr:colOff>
      <xdr:row>198</xdr:row>
      <xdr:rowOff>131527</xdr:rowOff>
    </xdr:to>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3"/>
        <a:stretch>
          <a:fillRect/>
        </a:stretch>
      </xdr:blipFill>
      <xdr:spPr>
        <a:xfrm>
          <a:off x="0" y="37026851"/>
          <a:ext cx="4222750" cy="2296876"/>
        </a:xfrm>
        <a:prstGeom prst="rect">
          <a:avLst/>
        </a:prstGeom>
      </xdr:spPr>
    </xdr:pic>
    <xdr:clientData/>
  </xdr:twoCellAnchor>
  <xdr:twoCellAnchor editAs="oneCell">
    <xdr:from>
      <xdr:col>0</xdr:col>
      <xdr:colOff>0</xdr:colOff>
      <xdr:row>200</xdr:row>
      <xdr:rowOff>0</xdr:rowOff>
    </xdr:from>
    <xdr:to>
      <xdr:col>4</xdr:col>
      <xdr:colOff>636769</xdr:colOff>
      <xdr:row>218</xdr:row>
      <xdr:rowOff>26198</xdr:rowOff>
    </xdr:to>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4"/>
        <a:stretch>
          <a:fillRect/>
        </a:stretch>
      </xdr:blipFill>
      <xdr:spPr>
        <a:xfrm>
          <a:off x="0" y="39560500"/>
          <a:ext cx="5761219" cy="33408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1-MARMORE_REPORTS_DEC_JAN_2019/A-1-REPORTS%20SENT%20TO%20RAGHU_KUWAIT%20AFTER%20REVIEW/KSA-ARAMCO%20FINANCIAL%20ANALYSIS/PEER%20DATA%20ANALYSUS%20FROM%20CHIRAG-APR--08-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1-MARMORE_REPORTS_DEC_JAN_2019/A-1-REPORTS%20SENT%20TO%20RAGHU_KUWAIT%20AFTER%20REVIEW/KSA-ARAMCO%20FINANCIAL%20ANALYSIS/Aramco%20Valuation%20Model-Oct-2019/SAUDI%20ARAMCO%20VALUATION%20MODEL_V8%20oct-16th.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1-MARMORE_REPORTS_DEC_JAN_2019/A-1-REPORTS%20SENT%20TO%20RAGHU_KUWAIT%20AFTER%20REVIEW/KSA-ARAMCO%20FINANCIAL%20ANALYSIS/Saudi%20Aramco%20Financials-%20Shishir-Apr-07-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CF"/>
      <sheetName val="Ratio"/>
      <sheetName val="Aramco"/>
      <sheetName val="Royal Dutch"/>
      <sheetName val="Exxon"/>
      <sheetName val="Chevron"/>
      <sheetName val="BP"/>
      <sheetName val="Total SA"/>
      <sheetName val="Sheet2"/>
      <sheetName val="Ratios"/>
    </sheetNames>
    <sheetDataSet>
      <sheetData sheetId="0"/>
      <sheetData sheetId="1"/>
      <sheetData sheetId="2"/>
      <sheetData sheetId="3"/>
      <sheetData sheetId="4"/>
      <sheetData sheetId="5">
        <row r="8">
          <cell r="R8">
            <v>0.17253765007891775</v>
          </cell>
        </row>
        <row r="9">
          <cell r="R9">
            <v>0.14604871239502062</v>
          </cell>
        </row>
        <row r="10">
          <cell r="R10">
            <v>7.8250883801647367E-2</v>
          </cell>
        </row>
        <row r="11">
          <cell r="R11">
            <v>9.1717111378318603E-2</v>
          </cell>
        </row>
        <row r="12">
          <cell r="R12">
            <v>0.32887903203166674</v>
          </cell>
        </row>
        <row r="13">
          <cell r="R13">
            <v>6.1553276567476611E-2</v>
          </cell>
        </row>
        <row r="15">
          <cell r="R15">
            <v>0.96337178512472543</v>
          </cell>
        </row>
        <row r="16">
          <cell r="R16">
            <v>9.1717111378318603E-2</v>
          </cell>
        </row>
        <row r="17">
          <cell r="R17">
            <v>8.8357677315014052E-2</v>
          </cell>
        </row>
        <row r="18">
          <cell r="R18">
            <v>2.0095748215418383</v>
          </cell>
        </row>
        <row r="19">
          <cell r="R19">
            <v>0.18127643116320019</v>
          </cell>
        </row>
        <row r="20">
          <cell r="R20">
            <v>0.65556834451587542</v>
          </cell>
        </row>
        <row r="21">
          <cell r="R21">
            <v>0.1188390898774052</v>
          </cell>
        </row>
        <row r="22">
          <cell r="R22">
            <v>0.33</v>
          </cell>
        </row>
        <row r="23">
          <cell r="R23">
            <v>3.9E-2</v>
          </cell>
        </row>
        <row r="25">
          <cell r="R25">
            <v>0.98139128423271171</v>
          </cell>
        </row>
        <row r="26">
          <cell r="R26">
            <v>1.2527726729466799</v>
          </cell>
        </row>
        <row r="27">
          <cell r="R27">
            <v>12.8</v>
          </cell>
        </row>
        <row r="28">
          <cell r="R28">
            <v>23.973552207422891</v>
          </cell>
        </row>
        <row r="30">
          <cell r="R30">
            <v>2.0095748215418383</v>
          </cell>
        </row>
        <row r="31">
          <cell r="R31">
            <v>0.38673821773405959</v>
          </cell>
        </row>
        <row r="32">
          <cell r="R32">
            <v>0.23872593589587554</v>
          </cell>
        </row>
        <row r="33">
          <cell r="R33">
            <v>1.04</v>
          </cell>
        </row>
        <row r="35">
          <cell r="R35">
            <v>9.9967567984968024</v>
          </cell>
        </row>
        <row r="36">
          <cell r="R36">
            <v>36.511841525932141</v>
          </cell>
        </row>
        <row r="37">
          <cell r="R37">
            <v>13.870047475183426</v>
          </cell>
        </row>
        <row r="38">
          <cell r="R38">
            <v>26.315699398510748</v>
          </cell>
        </row>
        <row r="39">
          <cell r="R39">
            <v>9.3941449012701153</v>
          </cell>
        </row>
        <row r="40">
          <cell r="R40">
            <v>38.853988717019995</v>
          </cell>
        </row>
        <row r="41">
          <cell r="R41">
            <v>1.7278375282223533</v>
          </cell>
        </row>
        <row r="42">
          <cell r="R42">
            <v>-1E-3</v>
          </cell>
        </row>
        <row r="43">
          <cell r="R43">
            <v>2.1307584421188908E-2</v>
          </cell>
        </row>
        <row r="44">
          <cell r="R44">
            <v>7.4547022219727546E-2</v>
          </cell>
        </row>
        <row r="45">
          <cell r="R45">
            <v>4623559.5</v>
          </cell>
        </row>
        <row r="47">
          <cell r="R47">
            <v>12.593882465741132</v>
          </cell>
        </row>
        <row r="48">
          <cell r="R48">
            <v>5.6141480130097801</v>
          </cell>
        </row>
        <row r="49">
          <cell r="R49">
            <v>5.8312041739130446E-2</v>
          </cell>
        </row>
        <row r="50">
          <cell r="R50">
            <v>0.8084289876012476</v>
          </cell>
        </row>
        <row r="51">
          <cell r="R51">
            <v>5.069235709480707</v>
          </cell>
        </row>
        <row r="52">
          <cell r="R52">
            <v>1.3443023307769466</v>
          </cell>
        </row>
      </sheetData>
      <sheetData sheetId="6">
        <row r="8">
          <cell r="R8">
            <v>0.30958858992167027</v>
          </cell>
        </row>
        <row r="9">
          <cell r="R9">
            <v>0.14299999999999999</v>
          </cell>
        </row>
        <row r="10">
          <cell r="R10">
            <v>7.4602981398479234E-2</v>
          </cell>
        </row>
        <row r="11">
          <cell r="R11">
            <v>0.11081079145962511</v>
          </cell>
        </row>
        <row r="12">
          <cell r="R12">
            <v>0.31735211449617162</v>
          </cell>
        </row>
        <row r="13">
          <cell r="R13">
            <v>7.5644752480918759E-2</v>
          </cell>
        </row>
        <row r="15">
          <cell r="R15">
            <v>0.80396380994319938</v>
          </cell>
        </row>
        <row r="16">
          <cell r="R16">
            <v>0.11081079145962511</v>
          </cell>
        </row>
        <row r="17">
          <cell r="R17">
            <v>8.9087866084701539E-2</v>
          </cell>
        </row>
        <row r="18">
          <cell r="R18">
            <v>1.8050408250518786</v>
          </cell>
        </row>
        <row r="19">
          <cell r="R19">
            <v>0.1631329022193411</v>
          </cell>
        </row>
        <row r="20">
          <cell r="R20">
            <v>0.6732788421154654</v>
          </cell>
        </row>
        <row r="21">
          <cell r="R21">
            <v>0.1083002619360075</v>
          </cell>
        </row>
        <row r="22">
          <cell r="R22">
            <v>0.33</v>
          </cell>
        </row>
        <row r="23">
          <cell r="R23">
            <v>3.5999999999999997E-2</v>
          </cell>
        </row>
        <row r="25">
          <cell r="R25">
            <v>0.50780566348139589</v>
          </cell>
        </row>
        <row r="26">
          <cell r="R26">
            <v>0.83959886590360178</v>
          </cell>
        </row>
        <row r="27">
          <cell r="R27">
            <v>27.8</v>
          </cell>
        </row>
        <row r="28">
          <cell r="R28">
            <v>26.486115393271234</v>
          </cell>
        </row>
        <row r="30">
          <cell r="R30">
            <v>1.8050408250518786</v>
          </cell>
        </row>
        <row r="31">
          <cell r="R31">
            <v>0.19706560163508766</v>
          </cell>
        </row>
        <row r="32">
          <cell r="R32">
            <v>8.6906111948003587E-2</v>
          </cell>
        </row>
        <row r="33">
          <cell r="R33">
            <v>0.92</v>
          </cell>
        </row>
        <row r="35">
          <cell r="R35">
            <v>11.107081792516601</v>
          </cell>
        </row>
        <row r="36">
          <cell r="R36">
            <v>32.951949651310983</v>
          </cell>
        </row>
        <row r="37">
          <cell r="R37">
            <v>10.729012517385257</v>
          </cell>
        </row>
        <row r="38">
          <cell r="R38">
            <v>34.113111472927706</v>
          </cell>
        </row>
        <row r="39">
          <cell r="R39">
            <v>9.0194556168740068</v>
          </cell>
        </row>
        <row r="40">
          <cell r="R40">
            <v>40.578945730967462</v>
          </cell>
        </row>
        <row r="41">
          <cell r="R41">
            <v>1.1179294460419706</v>
          </cell>
        </row>
        <row r="42">
          <cell r="R42">
            <v>0</v>
          </cell>
        </row>
        <row r="43">
          <cell r="R43">
            <v>3.09660388852226E-3</v>
          </cell>
        </row>
        <row r="44">
          <cell r="R44">
            <v>7.4607366815434159E-2</v>
          </cell>
        </row>
        <row r="45">
          <cell r="R45">
            <v>3973428.2</v>
          </cell>
        </row>
        <row r="47">
          <cell r="R47">
            <v>16.903688524590162</v>
          </cell>
        </row>
        <row r="48">
          <cell r="R48">
            <v>9.5989516540421871</v>
          </cell>
        </row>
        <row r="49">
          <cell r="R49">
            <v>3.915626136501394E-2</v>
          </cell>
        </row>
        <row r="50">
          <cell r="R50">
            <v>1.3750048420273724</v>
          </cell>
        </row>
        <row r="51">
          <cell r="R51">
            <v>9.7852906287069992</v>
          </cell>
        </row>
        <row r="52">
          <cell r="R52">
            <v>1.8365136552743548</v>
          </cell>
        </row>
      </sheetData>
      <sheetData sheetId="7">
        <row r="8">
          <cell r="R8">
            <v>0.40450471445577479</v>
          </cell>
        </row>
        <row r="9">
          <cell r="R9">
            <v>0.22</v>
          </cell>
        </row>
        <row r="10">
          <cell r="R10">
            <v>9.7318712326868936E-2</v>
          </cell>
        </row>
        <row r="11">
          <cell r="R11">
            <v>0.12959242159894688</v>
          </cell>
        </row>
        <row r="12">
          <cell r="R12">
            <v>0.27902794653705953</v>
          </cell>
        </row>
        <row r="13">
          <cell r="R13">
            <v>9.3432514313427847E-2</v>
          </cell>
        </row>
        <row r="15">
          <cell r="R15">
            <v>0.62547447254017874</v>
          </cell>
        </row>
        <row r="16">
          <cell r="R16">
            <v>0.12959242159894688</v>
          </cell>
        </row>
        <row r="17">
          <cell r="R17">
            <v>8.1056751544805766E-2</v>
          </cell>
        </row>
        <row r="18">
          <cell r="R18">
            <v>1.6425521177064326</v>
          </cell>
        </row>
        <row r="19">
          <cell r="R19">
            <v>0.13595305902642413</v>
          </cell>
        </row>
        <row r="20">
          <cell r="R20">
            <v>0.72048602673147022</v>
          </cell>
        </row>
        <row r="21">
          <cell r="R21">
            <v>9.8018356140849347E-2</v>
          </cell>
        </row>
        <row r="22">
          <cell r="R22">
            <v>0.43</v>
          </cell>
        </row>
        <row r="23">
          <cell r="R23">
            <v>4.2000000000000003E-2</v>
          </cell>
        </row>
        <row r="25">
          <cell r="R25">
            <v>1.04</v>
          </cell>
        </row>
        <row r="26">
          <cell r="R26">
            <v>1.25</v>
          </cell>
        </row>
        <row r="27">
          <cell r="R27">
            <v>20.7</v>
          </cell>
        </row>
        <row r="28">
          <cell r="R28">
            <v>1.6076961514386241</v>
          </cell>
        </row>
        <row r="30">
          <cell r="R30">
            <v>1.6425521177064326</v>
          </cell>
        </row>
        <row r="31">
          <cell r="R31">
            <v>0.22295767175226783</v>
          </cell>
        </row>
        <row r="32">
          <cell r="R32">
            <v>0.15114596977396227</v>
          </cell>
        </row>
        <row r="33">
          <cell r="R33">
            <v>0.83</v>
          </cell>
        </row>
        <row r="35">
          <cell r="R35">
            <v>10.548601421832437</v>
          </cell>
        </row>
        <row r="36">
          <cell r="R36">
            <v>34.696542732431801</v>
          </cell>
        </row>
        <row r="37">
          <cell r="R37">
            <v>16.749933563646028</v>
          </cell>
        </row>
        <row r="38">
          <cell r="R38">
            <v>21.850832936696811</v>
          </cell>
        </row>
        <row r="39">
          <cell r="R39">
            <v>6.6618517474633601</v>
          </cell>
        </row>
        <row r="40">
          <cell r="R40">
            <v>54.939679517689989</v>
          </cell>
        </row>
        <row r="41">
          <cell r="R41">
            <v>0.91529723076568303</v>
          </cell>
        </row>
        <row r="42">
          <cell r="R42">
            <v>2.9000000000000001E-2</v>
          </cell>
        </row>
        <row r="43">
          <cell r="R43">
            <v>5.8831494143930678E-2</v>
          </cell>
        </row>
        <row r="44">
          <cell r="R44">
            <v>6.5858932067714732E-2</v>
          </cell>
        </row>
        <row r="45">
          <cell r="R45">
            <v>3159542.3</v>
          </cell>
        </row>
        <row r="47">
          <cell r="R47">
            <v>16.333333333333332</v>
          </cell>
        </row>
        <row r="48">
          <cell r="R48">
            <v>7.5801529715858909</v>
          </cell>
        </row>
        <row r="49">
          <cell r="R49">
            <v>3.5437430786268001E-2</v>
          </cell>
        </row>
        <row r="50">
          <cell r="R50">
            <v>1.6648291780987234</v>
          </cell>
        </row>
        <row r="51">
          <cell r="R51">
            <v>7.9061913696060033</v>
          </cell>
        </row>
        <row r="52">
          <cell r="R52">
            <v>1.5525004852681512</v>
          </cell>
        </row>
      </sheetData>
      <sheetData sheetId="8">
        <row r="8">
          <cell r="R8">
            <v>0.15079529783502257</v>
          </cell>
        </row>
        <row r="9">
          <cell r="R9">
            <v>0.114</v>
          </cell>
        </row>
        <row r="10">
          <cell r="R10">
            <v>4.9712809115130742E-2</v>
          </cell>
        </row>
        <row r="11">
          <cell r="R11">
            <v>5.5975444844622364E-2</v>
          </cell>
        </row>
        <row r="12">
          <cell r="R12">
            <v>0.43449141900376725</v>
          </cell>
        </row>
        <row r="13">
          <cell r="R13">
            <v>3.1654594384715289E-2</v>
          </cell>
        </row>
        <row r="15">
          <cell r="R15">
            <v>1.0694856369621133</v>
          </cell>
        </row>
        <row r="16">
          <cell r="R16">
            <v>5.5975444844622364E-2</v>
          </cell>
        </row>
        <row r="17">
          <cell r="R17">
            <v>5.9864934283888588E-2</v>
          </cell>
        </row>
        <row r="18">
          <cell r="R18">
            <v>2.8375367040746551</v>
          </cell>
        </row>
        <row r="19">
          <cell r="R19">
            <v>0.16897466339960088</v>
          </cell>
        </row>
        <row r="20">
          <cell r="R20">
            <v>0.56108353764276742</v>
          </cell>
        </row>
        <row r="21">
          <cell r="R21">
            <v>9.3586278323692124E-2</v>
          </cell>
        </row>
        <row r="22">
          <cell r="R22">
            <v>0.28000000000000003</v>
          </cell>
        </row>
        <row r="23">
          <cell r="R23">
            <v>2.5999999999999999E-2</v>
          </cell>
        </row>
        <row r="25">
          <cell r="R25">
            <v>0.78</v>
          </cell>
        </row>
        <row r="26">
          <cell r="R26">
            <v>1.05</v>
          </cell>
        </row>
        <row r="27">
          <cell r="R27">
            <v>10.5</v>
          </cell>
        </row>
        <row r="28">
          <cell r="R28">
            <v>9.934240413846247</v>
          </cell>
        </row>
        <row r="30">
          <cell r="R30">
            <v>2.8375367040746551</v>
          </cell>
        </row>
        <row r="31">
          <cell r="R31">
            <v>0.66166887896705684</v>
          </cell>
        </row>
        <row r="32">
          <cell r="R32">
            <v>0.33717963273915874</v>
          </cell>
        </row>
        <row r="33">
          <cell r="R33">
            <v>1.22</v>
          </cell>
        </row>
        <row r="35">
          <cell r="R35">
            <v>11.574530732425469</v>
          </cell>
        </row>
        <row r="36">
          <cell r="R36">
            <v>31.621152378529636</v>
          </cell>
        </row>
        <row r="37">
          <cell r="R37">
            <v>13.714154436606394</v>
          </cell>
        </row>
        <row r="38">
          <cell r="R38">
            <v>26.687755464023176</v>
          </cell>
        </row>
        <row r="39">
          <cell r="R39">
            <v>7.5659434876612242</v>
          </cell>
        </row>
        <row r="40">
          <cell r="R40">
            <v>48.374667428706566</v>
          </cell>
        </row>
        <row r="41">
          <cell r="R41">
            <v>2.2570448604626567</v>
          </cell>
        </row>
        <row r="42">
          <cell r="R42">
            <v>-1.9E-2</v>
          </cell>
        </row>
        <row r="43">
          <cell r="R43" t="str">
            <v>-</v>
          </cell>
        </row>
        <row r="44">
          <cell r="R44">
            <v>4.4999999999999998E-2</v>
          </cell>
        </row>
        <row r="45">
          <cell r="R45">
            <v>4064707.5</v>
          </cell>
        </row>
        <row r="47">
          <cell r="R47">
            <v>11.581618020883578</v>
          </cell>
        </row>
        <row r="48">
          <cell r="R48">
            <v>5.7210769213681703</v>
          </cell>
        </row>
        <row r="49">
          <cell r="R49">
            <v>5.3964825888146314E-2</v>
          </cell>
        </row>
        <row r="50">
          <cell r="R50">
            <v>0.65359717094624714</v>
          </cell>
        </row>
        <row r="51">
          <cell r="R51">
            <v>6.501960994180255</v>
          </cell>
        </row>
        <row r="52">
          <cell r="R52">
            <v>1.4885155185935321</v>
          </cell>
        </row>
      </sheetData>
      <sheetData sheetId="9">
        <row r="8">
          <cell r="R8">
            <v>0.31337924891095348</v>
          </cell>
        </row>
        <row r="9">
          <cell r="R9">
            <v>0.16300000000000001</v>
          </cell>
        </row>
        <row r="10">
          <cell r="R10">
            <v>9.0067678402659335E-2</v>
          </cell>
        </row>
        <row r="11">
          <cell r="R11">
            <v>9.8128252202535501E-2</v>
          </cell>
        </row>
        <row r="12">
          <cell r="R12">
            <v>0.36067751577548984</v>
          </cell>
        </row>
        <row r="13">
          <cell r="R13">
            <v>6.2735597970734247E-2</v>
          </cell>
        </row>
        <row r="15">
          <cell r="R15">
            <v>0.73731910539394829</v>
          </cell>
        </row>
        <row r="16">
          <cell r="R16">
            <v>9.8128252202535501E-2</v>
          </cell>
        </row>
        <row r="17">
          <cell r="R17">
            <v>7.235183512784521E-2</v>
          </cell>
        </row>
        <row r="18">
          <cell r="R18">
            <v>2.2203562781044623</v>
          </cell>
        </row>
        <row r="19">
          <cell r="R19">
            <v>0.15903449004383879</v>
          </cell>
        </row>
        <row r="20">
          <cell r="R20">
            <v>0.63356581423668767</v>
          </cell>
        </row>
        <row r="21">
          <cell r="R21">
            <v>0.10167432525220514</v>
          </cell>
        </row>
        <row r="22">
          <cell r="R22">
            <v>0.31</v>
          </cell>
        </row>
        <row r="23">
          <cell r="R23">
            <v>3.1E-2</v>
          </cell>
        </row>
        <row r="25">
          <cell r="R25">
            <v>1.04</v>
          </cell>
        </row>
        <row r="26">
          <cell r="R26">
            <v>1.28</v>
          </cell>
        </row>
        <row r="27">
          <cell r="R27">
            <v>12.2</v>
          </cell>
        </row>
        <row r="28">
          <cell r="R28">
            <v>28.285267581247979</v>
          </cell>
        </row>
        <row r="30">
          <cell r="R30">
            <v>2.2203562781044623</v>
          </cell>
        </row>
        <row r="31">
          <cell r="R31">
            <v>0.44582324455205813</v>
          </cell>
        </row>
        <row r="32">
          <cell r="R32">
            <v>0.2254330490543352</v>
          </cell>
        </row>
        <row r="33">
          <cell r="R33">
            <v>0.61</v>
          </cell>
        </row>
        <row r="35">
          <cell r="R35">
            <v>6.2039729743391012</v>
          </cell>
        </row>
        <row r="36">
          <cell r="R36">
            <v>58.994454281772455</v>
          </cell>
        </row>
        <row r="37">
          <cell r="R37">
            <v>8.0516560509554136</v>
          </cell>
        </row>
        <row r="38">
          <cell r="R38">
            <v>45.456487172793508</v>
          </cell>
        </row>
        <row r="39">
          <cell r="R39">
            <v>4.8053142759394065</v>
          </cell>
        </row>
        <row r="40">
          <cell r="R40">
            <v>76.165673873317985</v>
          </cell>
        </row>
        <row r="41">
          <cell r="R41">
            <v>1.6532432954234222</v>
          </cell>
        </row>
        <row r="42">
          <cell r="R42">
            <v>-0.03</v>
          </cell>
        </row>
        <row r="43">
          <cell r="R43">
            <v>2.006882578072235E-2</v>
          </cell>
        </row>
        <row r="44">
          <cell r="R44">
            <v>6.1518139861890447E-2</v>
          </cell>
        </row>
        <row r="45">
          <cell r="R45">
            <v>1816205.2</v>
          </cell>
        </row>
        <row r="47">
          <cell r="R47">
            <v>11.167398391441624</v>
          </cell>
        </row>
        <row r="48">
          <cell r="R48">
            <v>5.7092086268764008</v>
          </cell>
        </row>
        <row r="49">
          <cell r="R49">
            <v>4.5393803937164467E-2</v>
          </cell>
        </row>
        <row r="50">
          <cell r="R50">
            <v>0.93307322072112808</v>
          </cell>
        </row>
        <row r="51">
          <cell r="R51">
            <v>0</v>
          </cell>
        </row>
        <row r="52">
          <cell r="R52">
            <v>1.27160564809327</v>
          </cell>
        </row>
      </sheetData>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il-Exports_V"/>
      <sheetName val="Saudi to World_Q"/>
      <sheetName val="E &amp; P (2)"/>
      <sheetName val="BS"/>
      <sheetName val="Summary P&amp;L"/>
      <sheetName val="Capex"/>
      <sheetName val="Segments "/>
      <sheetName val="CF"/>
      <sheetName val="IS"/>
      <sheetName val="Summary"/>
      <sheetName val="Dash Board"/>
      <sheetName val="Proj-IS"/>
      <sheetName val="IS-Workings"/>
      <sheetName val="Segment Working"/>
      <sheetName val="Notes-2"/>
      <sheetName val="Valuation"/>
      <sheetName val="Assumptions"/>
      <sheetName val="Upstream"/>
      <sheetName val="Downstream"/>
      <sheetName val="Crude Price Forecast"/>
      <sheetName val="Notes-1"/>
      <sheetName val="Notes-3"/>
      <sheetName val="Segments"/>
      <sheetName val="Analysis-1"/>
      <sheetName val="Ratios"/>
    </sheetNames>
    <sheetDataSet>
      <sheetData sheetId="0"/>
      <sheetData sheetId="1"/>
      <sheetData sheetId="2"/>
      <sheetData sheetId="3"/>
      <sheetData sheetId="4"/>
      <sheetData sheetId="5"/>
      <sheetData sheetId="6">
        <row r="30">
          <cell r="E30">
            <v>1182137</v>
          </cell>
        </row>
        <row r="40">
          <cell r="E40">
            <v>840483</v>
          </cell>
        </row>
        <row r="52">
          <cell r="F52">
            <v>152641</v>
          </cell>
        </row>
        <row r="67">
          <cell r="F67">
            <v>150176</v>
          </cell>
        </row>
      </sheetData>
      <sheetData sheetId="7"/>
      <sheetData sheetId="8">
        <row r="7">
          <cell r="A7" t="str">
            <v>Production Royalties and excise  and other taxes</v>
          </cell>
        </row>
        <row r="9">
          <cell r="A9" t="str">
            <v>Purchases</v>
          </cell>
        </row>
        <row r="11">
          <cell r="A11" t="str">
            <v>Producing and manufacturing</v>
          </cell>
        </row>
        <row r="13">
          <cell r="A13" t="str">
            <v>Selling, administrative and general</v>
          </cell>
        </row>
        <row r="15">
          <cell r="A15" t="str">
            <v>Exploration</v>
          </cell>
        </row>
        <row r="19">
          <cell r="A19" t="str">
            <v>Operating Costs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1"/>
      <sheetName val="IS"/>
      <sheetName val="BS"/>
      <sheetName val="CF"/>
      <sheetName val="Segments"/>
      <sheetName val="Capex"/>
      <sheetName val="Debt"/>
      <sheetName val="Summary P&amp;L"/>
      <sheetName val="Contingencies"/>
      <sheetName val="Sheet2"/>
    </sheetNames>
    <sheetDataSet>
      <sheetData sheetId="0"/>
      <sheetData sheetId="1">
        <row r="5">
          <cell r="B5">
            <v>990659</v>
          </cell>
          <cell r="C5">
            <v>1334778</v>
          </cell>
        </row>
        <row r="23">
          <cell r="B23">
            <v>-37175</v>
          </cell>
          <cell r="C23">
            <v>-41334</v>
          </cell>
        </row>
        <row r="27">
          <cell r="B27">
            <v>-956</v>
          </cell>
          <cell r="C27">
            <v>-1415</v>
          </cell>
        </row>
        <row r="28">
          <cell r="A28" t="str">
            <v>Finance and other income</v>
          </cell>
          <cell r="B28">
            <v>1569</v>
          </cell>
          <cell r="C28">
            <v>3865</v>
          </cell>
        </row>
        <row r="29">
          <cell r="B29">
            <v>-2090</v>
          </cell>
          <cell r="C29">
            <v>-2959</v>
          </cell>
        </row>
        <row r="32">
          <cell r="B32">
            <v>-296819</v>
          </cell>
          <cell r="C32">
            <v>-381378</v>
          </cell>
        </row>
        <row r="34">
          <cell r="B34">
            <v>284619</v>
          </cell>
          <cell r="C34">
            <v>416518</v>
          </cell>
        </row>
      </sheetData>
      <sheetData sheetId="2">
        <row r="8">
          <cell r="B8">
            <v>751134</v>
          </cell>
          <cell r="C8">
            <v>873827</v>
          </cell>
        </row>
        <row r="9">
          <cell r="B9">
            <v>24346</v>
          </cell>
          <cell r="C9">
            <v>26896</v>
          </cell>
        </row>
        <row r="10">
          <cell r="B10">
            <v>27273</v>
          </cell>
          <cell r="C10">
            <v>22579</v>
          </cell>
        </row>
        <row r="11">
          <cell r="B11">
            <v>13606</v>
          </cell>
          <cell r="C11">
            <v>9866</v>
          </cell>
        </row>
        <row r="12">
          <cell r="C12">
            <v>13127</v>
          </cell>
        </row>
        <row r="13">
          <cell r="B13">
            <v>18872</v>
          </cell>
          <cell r="C13">
            <v>17214</v>
          </cell>
        </row>
        <row r="18">
          <cell r="B18">
            <v>38991</v>
          </cell>
          <cell r="C18">
            <v>48140</v>
          </cell>
        </row>
        <row r="21">
          <cell r="B21">
            <v>81242</v>
          </cell>
          <cell r="C21">
            <v>183152</v>
          </cell>
        </row>
        <row r="35">
          <cell r="B35">
            <v>813758</v>
          </cell>
          <cell r="C35">
            <v>1016782</v>
          </cell>
        </row>
        <row r="41">
          <cell r="B41">
            <v>68692</v>
          </cell>
          <cell r="C41">
            <v>71329</v>
          </cell>
        </row>
        <row r="43">
          <cell r="B43">
            <v>38191</v>
          </cell>
          <cell r="C43">
            <v>23209</v>
          </cell>
        </row>
        <row r="49">
          <cell r="B49">
            <v>57679</v>
          </cell>
          <cell r="C49">
            <v>69575</v>
          </cell>
        </row>
        <row r="50">
          <cell r="B50">
            <v>20410</v>
          </cell>
          <cell r="C50">
            <v>11862</v>
          </cell>
        </row>
        <row r="51">
          <cell r="B51">
            <v>8906</v>
          </cell>
          <cell r="C51">
            <v>29989</v>
          </cell>
        </row>
      </sheetData>
      <sheetData sheetId="3">
        <row r="32">
          <cell r="B32">
            <v>-121955</v>
          </cell>
          <cell r="C32">
            <v>-131766</v>
          </cell>
        </row>
      </sheetData>
      <sheetData sheetId="4"/>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Venkatram Kolluri" id="{1E16FFE5-32B8-4FE5-BB92-6B0E8DE4CF40}" userId="6caf3aee998c582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V9" dT="2019-10-28T14:58:30.72" personId="{1E16FFE5-32B8-4FE5-BB92-6B0E8DE4CF40}" id="{0F3511EB-ECF4-431B-BAC4-39C3955EF4BF}">
    <text>Taken from Marmore Report on GCC ERP</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comtrade.un.org/" TargetMode="External"/><Relationship Id="rId2" Type="http://schemas.openxmlformats.org/officeDocument/2006/relationships/hyperlink" Target="http://www.cdsi.gov.sa/english/" TargetMode="External"/><Relationship Id="rId1" Type="http://schemas.openxmlformats.org/officeDocument/2006/relationships/hyperlink" Target="http://comtrade.un.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omtrade.un.org/" TargetMode="External"/><Relationship Id="rId2" Type="http://schemas.openxmlformats.org/officeDocument/2006/relationships/hyperlink" Target="http://www.cdsi.gov.sa/english/" TargetMode="External"/><Relationship Id="rId1" Type="http://schemas.openxmlformats.org/officeDocument/2006/relationships/hyperlink" Target="http://comtrade.un.org/" TargetMode="External"/><Relationship Id="rId5" Type="http://schemas.openxmlformats.org/officeDocument/2006/relationships/hyperlink" Target="https://unstats.un.org/unsd/tradekb/Knowledgebase/Quantity-and-Weight-Data-in-UN-Comtrade" TargetMode="External"/><Relationship Id="rId4" Type="http://schemas.openxmlformats.org/officeDocument/2006/relationships/hyperlink" Target="https://www.trademap.org/Docs/Metadata/Methodology_quantity_outliers_Y_EN.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5.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hyperlink" Target="https://www.treasury.gov/resource-center/data-chart-center/interest-rates/pages/TextView.aspx?data=yieldYear&amp;year=2019"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31"/>
  <sheetViews>
    <sheetView showGridLines="0" topLeftCell="A7" workbookViewId="0">
      <selection activeCell="B21" sqref="B20:B21"/>
    </sheetView>
  </sheetViews>
  <sheetFormatPr defaultRowHeight="15" x14ac:dyDescent="0.25"/>
  <cols>
    <col min="1" max="2" width="34.85546875" bestFit="1" customWidth="1"/>
    <col min="3" max="20" width="14.85546875" bestFit="1" customWidth="1"/>
  </cols>
  <sheetData>
    <row r="1" spans="1:20" x14ac:dyDescent="0.25">
      <c r="A1" s="1039" t="s">
        <v>1982</v>
      </c>
      <c r="B1" s="1039"/>
      <c r="C1" s="1039"/>
      <c r="D1" s="1039"/>
      <c r="E1" s="1039"/>
      <c r="F1" s="1039"/>
    </row>
    <row r="2" spans="1:20" x14ac:dyDescent="0.25">
      <c r="A2" s="1040" t="s">
        <v>1983</v>
      </c>
      <c r="B2" s="1040"/>
      <c r="C2" s="1040"/>
      <c r="D2" s="1040"/>
      <c r="E2" s="1040"/>
      <c r="F2" s="1040"/>
    </row>
    <row r="3" spans="1:20" x14ac:dyDescent="0.25">
      <c r="A3" s="61"/>
    </row>
    <row r="4" spans="1:20" ht="45" x14ac:dyDescent="0.25">
      <c r="A4" s="62" t="s">
        <v>1984</v>
      </c>
    </row>
    <row r="5" spans="1:20" ht="60" x14ac:dyDescent="0.25">
      <c r="A5" s="62" t="s">
        <v>1985</v>
      </c>
    </row>
    <row r="6" spans="1:20" ht="45" x14ac:dyDescent="0.25">
      <c r="A6" s="62" t="s">
        <v>1986</v>
      </c>
    </row>
    <row r="7" spans="1:20" x14ac:dyDescent="0.25">
      <c r="A7" s="61"/>
    </row>
    <row r="8" spans="1:20" x14ac:dyDescent="0.25">
      <c r="A8" s="61"/>
    </row>
    <row r="9" spans="1:20" x14ac:dyDescent="0.25">
      <c r="A9" s="61"/>
    </row>
    <row r="10" spans="1:20" x14ac:dyDescent="0.25">
      <c r="A10" s="61"/>
    </row>
    <row r="11" spans="1:20" x14ac:dyDescent="0.25">
      <c r="A11" s="61"/>
    </row>
    <row r="12" spans="1:20" x14ac:dyDescent="0.25">
      <c r="A12" s="61"/>
    </row>
    <row r="13" spans="1:20" x14ac:dyDescent="0.25">
      <c r="A13" s="82" t="s">
        <v>2024</v>
      </c>
    </row>
    <row r="14" spans="1:20" x14ac:dyDescent="0.25">
      <c r="A14" s="61"/>
    </row>
    <row r="15" spans="1:20" ht="22.5" x14ac:dyDescent="0.25">
      <c r="A15" s="83" t="s">
        <v>1989</v>
      </c>
      <c r="B15" s="84" t="s">
        <v>1990</v>
      </c>
      <c r="C15" s="84" t="s">
        <v>2025</v>
      </c>
      <c r="D15" s="84" t="s">
        <v>2026</v>
      </c>
      <c r="E15" s="84" t="s">
        <v>2027</v>
      </c>
      <c r="F15" s="84" t="s">
        <v>2028</v>
      </c>
      <c r="G15" s="84" t="s">
        <v>2029</v>
      </c>
      <c r="H15" s="84" t="s">
        <v>2030</v>
      </c>
      <c r="I15" s="84" t="s">
        <v>2031</v>
      </c>
      <c r="J15" s="84" t="s">
        <v>2032</v>
      </c>
      <c r="K15" s="84" t="s">
        <v>2033</v>
      </c>
      <c r="L15" s="84" t="s">
        <v>2034</v>
      </c>
      <c r="M15" s="84" t="s">
        <v>2035</v>
      </c>
      <c r="N15" s="84" t="s">
        <v>2036</v>
      </c>
      <c r="O15" s="84" t="s">
        <v>2037</v>
      </c>
      <c r="P15" s="84" t="s">
        <v>2038</v>
      </c>
      <c r="Q15" s="84" t="s">
        <v>2039</v>
      </c>
      <c r="R15" s="84" t="s">
        <v>2040</v>
      </c>
      <c r="S15" s="84" t="s">
        <v>2041</v>
      </c>
      <c r="T15" s="85" t="s">
        <v>2042</v>
      </c>
    </row>
    <row r="16" spans="1:20" ht="90.75" x14ac:dyDescent="0.25">
      <c r="A16" s="67" t="s">
        <v>1992</v>
      </c>
      <c r="B16" s="68" t="s">
        <v>1993</v>
      </c>
      <c r="C16" s="69">
        <v>6363109</v>
      </c>
      <c r="D16" s="69">
        <v>5513264</v>
      </c>
      <c r="E16" s="69">
        <v>7260318</v>
      </c>
      <c r="F16" s="69">
        <v>12879923</v>
      </c>
      <c r="G16" s="69">
        <v>18326163</v>
      </c>
      <c r="H16" s="69">
        <v>17970534</v>
      </c>
      <c r="I16" s="69">
        <v>17610612</v>
      </c>
      <c r="J16" s="69">
        <v>21776363</v>
      </c>
      <c r="K16" s="69">
        <v>15174272</v>
      </c>
      <c r="L16" s="69">
        <v>17954081</v>
      </c>
      <c r="M16" s="69">
        <v>22971190</v>
      </c>
      <c r="N16" s="69">
        <v>22729549</v>
      </c>
      <c r="O16" s="69">
        <v>19059433</v>
      </c>
      <c r="P16" s="69">
        <v>25787704</v>
      </c>
      <c r="Q16" s="69">
        <v>17417134</v>
      </c>
      <c r="R16" s="69">
        <v>18728592</v>
      </c>
      <c r="S16" s="69">
        <v>31709340</v>
      </c>
      <c r="T16" s="76">
        <v>3457</v>
      </c>
    </row>
    <row r="17" spans="1:20" ht="23.25" x14ac:dyDescent="0.25">
      <c r="A17" s="72" t="s">
        <v>1994</v>
      </c>
      <c r="B17" s="73" t="s">
        <v>1995</v>
      </c>
      <c r="C17" s="74">
        <v>0</v>
      </c>
      <c r="D17" s="74">
        <v>0</v>
      </c>
      <c r="E17" s="74">
        <v>0</v>
      </c>
      <c r="F17" s="74">
        <v>0</v>
      </c>
      <c r="G17" s="74">
        <v>0</v>
      </c>
      <c r="H17" s="74">
        <v>0</v>
      </c>
      <c r="I17" s="74">
        <v>0</v>
      </c>
      <c r="J17" s="74">
        <v>0</v>
      </c>
      <c r="K17" s="74">
        <v>39</v>
      </c>
      <c r="L17" s="74">
        <v>0</v>
      </c>
      <c r="M17" s="74">
        <v>0</v>
      </c>
      <c r="N17" s="74">
        <v>207</v>
      </c>
      <c r="O17" s="74">
        <v>0</v>
      </c>
      <c r="P17" s="74">
        <v>55</v>
      </c>
      <c r="Q17" s="74">
        <v>53</v>
      </c>
      <c r="R17" s="74">
        <v>0</v>
      </c>
      <c r="S17" s="74">
        <v>0</v>
      </c>
      <c r="T17" s="75">
        <v>280</v>
      </c>
    </row>
    <row r="18" spans="1:20" ht="23.25" x14ac:dyDescent="0.25">
      <c r="A18" s="67" t="s">
        <v>1998</v>
      </c>
      <c r="B18" s="68" t="s">
        <v>1999</v>
      </c>
      <c r="C18" s="69">
        <v>0</v>
      </c>
      <c r="D18" s="69">
        <v>0</v>
      </c>
      <c r="E18" s="69">
        <v>49</v>
      </c>
      <c r="F18" s="69">
        <v>40</v>
      </c>
      <c r="G18" s="69">
        <v>0</v>
      </c>
      <c r="H18" s="69">
        <v>0</v>
      </c>
      <c r="I18" s="69">
        <v>0</v>
      </c>
      <c r="J18" s="69">
        <v>0</v>
      </c>
      <c r="K18" s="69">
        <v>76</v>
      </c>
      <c r="L18" s="69">
        <v>0</v>
      </c>
      <c r="M18" s="69">
        <v>301</v>
      </c>
      <c r="N18" s="69">
        <v>221</v>
      </c>
      <c r="O18" s="69">
        <v>307</v>
      </c>
      <c r="P18" s="69">
        <v>0</v>
      </c>
      <c r="Q18" s="69">
        <v>34</v>
      </c>
      <c r="R18" s="69">
        <v>227</v>
      </c>
      <c r="S18" s="69">
        <v>277</v>
      </c>
      <c r="T18" s="76">
        <v>124</v>
      </c>
    </row>
    <row r="19" spans="1:20" ht="45.75" x14ac:dyDescent="0.25">
      <c r="A19" s="72" t="s">
        <v>2002</v>
      </c>
      <c r="B19" s="73" t="s">
        <v>2003</v>
      </c>
      <c r="C19" s="74">
        <v>588</v>
      </c>
      <c r="D19" s="74">
        <v>1870</v>
      </c>
      <c r="E19" s="74">
        <v>3231</v>
      </c>
      <c r="F19" s="74">
        <v>328</v>
      </c>
      <c r="G19" s="74">
        <v>0</v>
      </c>
      <c r="H19" s="74">
        <v>2314</v>
      </c>
      <c r="I19" s="74">
        <v>7086</v>
      </c>
      <c r="J19" s="74">
        <v>8705</v>
      </c>
      <c r="K19" s="74">
        <v>1968</v>
      </c>
      <c r="L19" s="74">
        <v>0</v>
      </c>
      <c r="M19" s="74">
        <v>0</v>
      </c>
      <c r="N19" s="74">
        <v>0</v>
      </c>
      <c r="O19" s="74">
        <v>0</v>
      </c>
      <c r="P19" s="74">
        <v>0</v>
      </c>
      <c r="Q19" s="74">
        <v>0</v>
      </c>
      <c r="R19" s="74">
        <v>1</v>
      </c>
      <c r="S19" s="74">
        <v>0</v>
      </c>
      <c r="T19" s="75">
        <v>56</v>
      </c>
    </row>
    <row r="20" spans="1:20" ht="57" x14ac:dyDescent="0.25">
      <c r="A20" s="67" t="s">
        <v>1996</v>
      </c>
      <c r="B20" s="68" t="s">
        <v>1997</v>
      </c>
      <c r="C20" s="69">
        <v>0</v>
      </c>
      <c r="D20" s="69">
        <v>0</v>
      </c>
      <c r="E20" s="69">
        <v>389</v>
      </c>
      <c r="F20" s="69">
        <v>52</v>
      </c>
      <c r="G20" s="69">
        <v>563</v>
      </c>
      <c r="H20" s="69">
        <v>173819</v>
      </c>
      <c r="I20" s="69">
        <v>291629</v>
      </c>
      <c r="J20" s="69">
        <v>1418816</v>
      </c>
      <c r="K20" s="69">
        <v>132439</v>
      </c>
      <c r="L20" s="69">
        <v>314597</v>
      </c>
      <c r="M20" s="69">
        <v>645032</v>
      </c>
      <c r="N20" s="69">
        <v>520037</v>
      </c>
      <c r="O20" s="69">
        <v>291378</v>
      </c>
      <c r="P20" s="69">
        <v>482876</v>
      </c>
      <c r="Q20" s="69">
        <v>515001</v>
      </c>
      <c r="R20" s="69">
        <v>38</v>
      </c>
      <c r="S20" s="69">
        <v>0</v>
      </c>
      <c r="T20" s="76">
        <v>51</v>
      </c>
    </row>
    <row r="21" spans="1:20" ht="23.25" x14ac:dyDescent="0.25">
      <c r="A21" s="72" t="s">
        <v>2000</v>
      </c>
      <c r="B21" s="73" t="s">
        <v>2001</v>
      </c>
      <c r="C21" s="74">
        <v>0</v>
      </c>
      <c r="D21" s="74">
        <v>0</v>
      </c>
      <c r="E21" s="74">
        <v>0</v>
      </c>
      <c r="F21" s="74">
        <v>0</v>
      </c>
      <c r="G21" s="74">
        <v>89</v>
      </c>
      <c r="H21" s="74">
        <v>1017</v>
      </c>
      <c r="I21" s="74">
        <v>581</v>
      </c>
      <c r="J21" s="74">
        <v>0</v>
      </c>
      <c r="K21" s="74">
        <v>0</v>
      </c>
      <c r="L21" s="74">
        <v>0</v>
      </c>
      <c r="M21" s="74">
        <v>46</v>
      </c>
      <c r="N21" s="74">
        <v>0</v>
      </c>
      <c r="O21" s="74">
        <v>90</v>
      </c>
      <c r="P21" s="74">
        <v>43</v>
      </c>
      <c r="Q21" s="74">
        <v>192</v>
      </c>
      <c r="R21" s="74">
        <v>0</v>
      </c>
      <c r="S21" s="74">
        <v>12</v>
      </c>
      <c r="T21" s="75">
        <v>17</v>
      </c>
    </row>
    <row r="22" spans="1:20" ht="23.25" x14ac:dyDescent="0.25">
      <c r="A22" s="67" t="s">
        <v>2004</v>
      </c>
      <c r="B22" s="68" t="s">
        <v>2005</v>
      </c>
      <c r="C22" s="69">
        <v>0</v>
      </c>
      <c r="D22" s="69">
        <v>0</v>
      </c>
      <c r="E22" s="69">
        <v>0</v>
      </c>
      <c r="F22" s="69">
        <v>0</v>
      </c>
      <c r="G22" s="69">
        <v>0</v>
      </c>
      <c r="H22" s="69">
        <v>0</v>
      </c>
      <c r="I22" s="69">
        <v>0</v>
      </c>
      <c r="J22" s="69">
        <v>0</v>
      </c>
      <c r="K22" s="69">
        <v>34</v>
      </c>
      <c r="L22" s="69">
        <v>0</v>
      </c>
      <c r="M22" s="69">
        <v>96</v>
      </c>
      <c r="N22" s="69">
        <v>41</v>
      </c>
      <c r="O22" s="69">
        <v>30</v>
      </c>
      <c r="P22" s="69">
        <v>0</v>
      </c>
      <c r="Q22" s="69">
        <v>0</v>
      </c>
      <c r="R22" s="69">
        <v>15</v>
      </c>
      <c r="S22" s="69">
        <v>11</v>
      </c>
      <c r="T22" s="76">
        <v>5</v>
      </c>
    </row>
    <row r="23" spans="1:20" ht="34.5" x14ac:dyDescent="0.25">
      <c r="A23" s="72" t="s">
        <v>2006</v>
      </c>
      <c r="B23" s="73" t="s">
        <v>2007</v>
      </c>
      <c r="C23" s="74">
        <v>725</v>
      </c>
      <c r="D23" s="74">
        <v>0</v>
      </c>
      <c r="E23" s="74">
        <v>0</v>
      </c>
      <c r="F23" s="74">
        <v>0</v>
      </c>
      <c r="G23" s="74">
        <v>0</v>
      </c>
      <c r="H23" s="74">
        <v>66</v>
      </c>
      <c r="I23" s="74">
        <v>0</v>
      </c>
      <c r="J23" s="74">
        <v>0</v>
      </c>
      <c r="K23" s="74">
        <v>0</v>
      </c>
      <c r="L23" s="74">
        <v>0</v>
      </c>
      <c r="M23" s="74">
        <v>0</v>
      </c>
      <c r="N23" s="74">
        <v>0</v>
      </c>
      <c r="O23" s="74">
        <v>0</v>
      </c>
      <c r="P23" s="74">
        <v>0</v>
      </c>
      <c r="Q23" s="74">
        <v>0</v>
      </c>
      <c r="R23" s="74">
        <v>0</v>
      </c>
      <c r="S23" s="74">
        <v>0</v>
      </c>
      <c r="T23" s="75">
        <v>0</v>
      </c>
    </row>
    <row r="24" spans="1:20" ht="45.75" x14ac:dyDescent="0.25">
      <c r="A24" s="67" t="s">
        <v>2008</v>
      </c>
      <c r="B24" s="68" t="s">
        <v>2009</v>
      </c>
      <c r="C24" s="69">
        <v>0</v>
      </c>
      <c r="D24" s="69">
        <v>0</v>
      </c>
      <c r="E24" s="69">
        <v>0</v>
      </c>
      <c r="F24" s="69">
        <v>120</v>
      </c>
      <c r="G24" s="69">
        <v>253</v>
      </c>
      <c r="H24" s="69">
        <v>69</v>
      </c>
      <c r="I24" s="69">
        <v>413</v>
      </c>
      <c r="J24" s="69">
        <v>0</v>
      </c>
      <c r="K24" s="69">
        <v>0</v>
      </c>
      <c r="L24" s="69">
        <v>0</v>
      </c>
      <c r="M24" s="69">
        <v>0</v>
      </c>
      <c r="N24" s="69">
        <v>0</v>
      </c>
      <c r="O24" s="69">
        <v>0</v>
      </c>
      <c r="P24" s="69">
        <v>0</v>
      </c>
      <c r="Q24" s="69">
        <v>0</v>
      </c>
      <c r="R24" s="69">
        <v>0</v>
      </c>
      <c r="S24" s="69">
        <v>0</v>
      </c>
      <c r="T24" s="76">
        <v>0</v>
      </c>
    </row>
    <row r="25" spans="1:20" ht="45.75" x14ac:dyDescent="0.25">
      <c r="A25" s="72" t="s">
        <v>2010</v>
      </c>
      <c r="B25" s="73" t="s">
        <v>2011</v>
      </c>
      <c r="C25" s="74">
        <v>105823</v>
      </c>
      <c r="D25" s="74">
        <v>123236</v>
      </c>
      <c r="E25" s="74">
        <v>126932</v>
      </c>
      <c r="F25" s="74">
        <v>137175</v>
      </c>
      <c r="G25" s="74">
        <v>125890</v>
      </c>
      <c r="H25" s="74">
        <v>114641</v>
      </c>
      <c r="I25" s="74">
        <v>204314</v>
      </c>
      <c r="J25" s="74">
        <v>296648</v>
      </c>
      <c r="K25" s="74">
        <v>302639</v>
      </c>
      <c r="L25" s="74">
        <v>444732</v>
      </c>
      <c r="M25" s="74">
        <v>783978</v>
      </c>
      <c r="N25" s="74">
        <v>838165</v>
      </c>
      <c r="O25" s="74">
        <v>733347</v>
      </c>
      <c r="P25" s="74">
        <v>1027578</v>
      </c>
      <c r="Q25" s="74">
        <v>1143178</v>
      </c>
      <c r="R25" s="74">
        <v>21</v>
      </c>
      <c r="S25" s="74">
        <v>17</v>
      </c>
      <c r="T25" s="75">
        <v>0</v>
      </c>
    </row>
    <row r="26" spans="1:20" ht="23.25" x14ac:dyDescent="0.25">
      <c r="A26" s="67" t="s">
        <v>2012</v>
      </c>
      <c r="B26" s="68" t="s">
        <v>2013</v>
      </c>
      <c r="C26" s="69">
        <v>387</v>
      </c>
      <c r="D26" s="69">
        <v>137</v>
      </c>
      <c r="E26" s="69">
        <v>103</v>
      </c>
      <c r="F26" s="69">
        <v>1185</v>
      </c>
      <c r="G26" s="69">
        <v>16126</v>
      </c>
      <c r="H26" s="69">
        <v>37872</v>
      </c>
      <c r="I26" s="69">
        <v>11405</v>
      </c>
      <c r="J26" s="69">
        <v>56460</v>
      </c>
      <c r="K26" s="69">
        <v>14714</v>
      </c>
      <c r="L26" s="69">
        <v>0</v>
      </c>
      <c r="M26" s="69">
        <v>0</v>
      </c>
      <c r="N26" s="69">
        <v>0</v>
      </c>
      <c r="O26" s="69">
        <v>0</v>
      </c>
      <c r="P26" s="69">
        <v>0</v>
      </c>
      <c r="Q26" s="69">
        <v>0</v>
      </c>
      <c r="R26" s="69">
        <v>0</v>
      </c>
      <c r="S26" s="69">
        <v>0</v>
      </c>
      <c r="T26" s="76">
        <v>0</v>
      </c>
    </row>
    <row r="27" spans="1:20" ht="23.25" x14ac:dyDescent="0.25">
      <c r="A27" s="72" t="s">
        <v>2014</v>
      </c>
      <c r="B27" s="73" t="s">
        <v>2015</v>
      </c>
      <c r="C27" s="74">
        <v>50815176</v>
      </c>
      <c r="D27" s="74">
        <v>55064664</v>
      </c>
      <c r="E27" s="74">
        <v>70641438</v>
      </c>
      <c r="F27" s="74">
        <v>92855795</v>
      </c>
      <c r="G27" s="74">
        <v>137175929</v>
      </c>
      <c r="H27" s="74">
        <v>162218776</v>
      </c>
      <c r="I27" s="74">
        <v>178380849</v>
      </c>
      <c r="J27" s="74">
        <v>247097214</v>
      </c>
      <c r="K27" s="74">
        <v>142194191</v>
      </c>
      <c r="L27" s="74">
        <v>189433611</v>
      </c>
      <c r="M27" s="74">
        <v>284976018</v>
      </c>
      <c r="N27" s="74">
        <v>305237240</v>
      </c>
      <c r="O27" s="74">
        <v>293994567</v>
      </c>
      <c r="P27" s="74">
        <v>250522820</v>
      </c>
      <c r="Q27" s="74">
        <v>129745695</v>
      </c>
      <c r="R27" s="74">
        <v>111967607</v>
      </c>
      <c r="S27" s="74">
        <v>133623204</v>
      </c>
      <c r="T27" s="75">
        <v>0</v>
      </c>
    </row>
    <row r="28" spans="1:20" ht="34.5" x14ac:dyDescent="0.25">
      <c r="A28" s="67" t="s">
        <v>2018</v>
      </c>
      <c r="B28" s="68" t="s">
        <v>2019</v>
      </c>
      <c r="C28" s="69">
        <v>41455</v>
      </c>
      <c r="D28" s="69">
        <v>59094</v>
      </c>
      <c r="E28" s="69">
        <v>118224</v>
      </c>
      <c r="F28" s="69">
        <v>134101</v>
      </c>
      <c r="G28" s="69">
        <v>169154</v>
      </c>
      <c r="H28" s="69">
        <v>0</v>
      </c>
      <c r="I28" s="69">
        <v>0</v>
      </c>
      <c r="J28" s="69">
        <v>0</v>
      </c>
      <c r="K28" s="69">
        <v>0</v>
      </c>
      <c r="L28" s="69">
        <v>49816</v>
      </c>
      <c r="M28" s="69">
        <v>68852</v>
      </c>
      <c r="N28" s="69">
        <v>879</v>
      </c>
      <c r="O28" s="69">
        <v>0</v>
      </c>
      <c r="P28" s="69">
        <v>31694</v>
      </c>
      <c r="Q28" s="69">
        <v>14805</v>
      </c>
      <c r="R28" s="69">
        <v>40</v>
      </c>
      <c r="S28" s="69">
        <v>0</v>
      </c>
      <c r="T28" s="76">
        <v>0</v>
      </c>
    </row>
    <row r="29" spans="1:20" ht="34.5" x14ac:dyDescent="0.25">
      <c r="A29" s="72" t="s">
        <v>2020</v>
      </c>
      <c r="B29" s="73" t="s">
        <v>2021</v>
      </c>
      <c r="C29" s="74">
        <v>3279</v>
      </c>
      <c r="D29" s="74">
        <v>3685</v>
      </c>
      <c r="E29" s="74">
        <v>5286</v>
      </c>
      <c r="F29" s="74">
        <v>6260</v>
      </c>
      <c r="G29" s="74">
        <v>14616</v>
      </c>
      <c r="H29" s="74">
        <v>71265</v>
      </c>
      <c r="I29" s="74">
        <v>81513</v>
      </c>
      <c r="J29" s="74">
        <v>64633</v>
      </c>
      <c r="K29" s="74">
        <v>8139</v>
      </c>
      <c r="L29" s="74">
        <v>0</v>
      </c>
      <c r="M29" s="74">
        <v>0</v>
      </c>
      <c r="N29" s="74">
        <v>0</v>
      </c>
      <c r="O29" s="74">
        <v>0</v>
      </c>
      <c r="P29" s="74">
        <v>0</v>
      </c>
      <c r="Q29" s="74">
        <v>0</v>
      </c>
      <c r="R29" s="74">
        <v>0</v>
      </c>
      <c r="S29" s="74">
        <v>0</v>
      </c>
      <c r="T29" s="75">
        <v>0</v>
      </c>
    </row>
    <row r="30" spans="1:20" x14ac:dyDescent="0.25">
      <c r="A30" s="67" t="s">
        <v>2022</v>
      </c>
      <c r="B30" s="68" t="s">
        <v>2023</v>
      </c>
      <c r="C30" s="69">
        <v>2457183</v>
      </c>
      <c r="D30" s="69">
        <v>3047933</v>
      </c>
      <c r="E30" s="69">
        <v>4114119</v>
      </c>
      <c r="F30" s="69">
        <v>4730792</v>
      </c>
      <c r="G30" s="69">
        <v>5887569</v>
      </c>
      <c r="H30" s="69">
        <v>7877756</v>
      </c>
      <c r="I30" s="69">
        <v>8838918</v>
      </c>
      <c r="J30" s="69">
        <v>10313384</v>
      </c>
      <c r="K30" s="69">
        <v>5252103</v>
      </c>
      <c r="L30" s="69">
        <v>7050621</v>
      </c>
      <c r="M30" s="69">
        <v>8176502</v>
      </c>
      <c r="N30" s="69">
        <v>8155723</v>
      </c>
      <c r="O30" s="69">
        <v>7848986</v>
      </c>
      <c r="P30" s="69">
        <v>6868573</v>
      </c>
      <c r="Q30" s="69">
        <v>4089975</v>
      </c>
      <c r="R30" s="69">
        <v>4289605</v>
      </c>
      <c r="S30" s="69">
        <v>4912178</v>
      </c>
      <c r="T30" s="76">
        <v>0</v>
      </c>
    </row>
    <row r="31" spans="1:20" x14ac:dyDescent="0.25">
      <c r="A31" s="78" t="s">
        <v>2016</v>
      </c>
      <c r="B31" s="79" t="s">
        <v>2017</v>
      </c>
      <c r="C31" s="80">
        <v>0</v>
      </c>
      <c r="D31" s="80">
        <v>0</v>
      </c>
      <c r="E31" s="80">
        <v>0</v>
      </c>
      <c r="F31" s="80">
        <v>67</v>
      </c>
      <c r="G31" s="80">
        <v>0</v>
      </c>
      <c r="H31" s="80">
        <v>301</v>
      </c>
      <c r="I31" s="80">
        <v>0</v>
      </c>
      <c r="J31" s="80">
        <v>0</v>
      </c>
      <c r="K31" s="80">
        <v>0</v>
      </c>
      <c r="L31" s="80">
        <v>0</v>
      </c>
      <c r="M31" s="80">
        <v>0</v>
      </c>
      <c r="N31" s="80">
        <v>42</v>
      </c>
      <c r="O31" s="80">
        <v>0</v>
      </c>
      <c r="P31" s="80">
        <v>0</v>
      </c>
      <c r="Q31" s="80">
        <v>0</v>
      </c>
      <c r="R31" s="80">
        <v>0</v>
      </c>
      <c r="S31" s="80">
        <v>0</v>
      </c>
      <c r="T31" s="81">
        <v>0</v>
      </c>
    </row>
  </sheetData>
  <mergeCells count="2">
    <mergeCell ref="A1:F1"/>
    <mergeCell ref="A2:F2"/>
  </mergeCells>
  <hyperlinks>
    <hyperlink ref="A4" r:id="rId1" display="http://comtrade.un.org/"/>
    <hyperlink ref="A5" r:id="rId2" display="http://www.cdsi.gov.sa/english/"/>
    <hyperlink ref="A6" r:id="rId3" display="http://comtrade.un.org/"/>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32"/>
  <sheetViews>
    <sheetView showGridLines="0" topLeftCell="A10" workbookViewId="0">
      <selection activeCell="B19" sqref="B19"/>
    </sheetView>
  </sheetViews>
  <sheetFormatPr defaultRowHeight="15" x14ac:dyDescent="0.25"/>
  <cols>
    <col min="1" max="2" width="34.85546875" bestFit="1" customWidth="1"/>
    <col min="3" max="20" width="15.7109375" bestFit="1" customWidth="1"/>
  </cols>
  <sheetData>
    <row r="1" spans="1:20" x14ac:dyDescent="0.25">
      <c r="A1" s="1039" t="s">
        <v>1982</v>
      </c>
      <c r="B1" s="1039"/>
      <c r="C1" s="1039"/>
      <c r="D1" s="1039"/>
      <c r="E1" s="1039"/>
      <c r="F1" s="1039"/>
    </row>
    <row r="2" spans="1:20" x14ac:dyDescent="0.25">
      <c r="A2" s="1040" t="s">
        <v>1983</v>
      </c>
      <c r="B2" s="1040"/>
      <c r="C2" s="1040"/>
      <c r="D2" s="1040"/>
      <c r="E2" s="1040"/>
      <c r="F2" s="1040"/>
    </row>
    <row r="3" spans="1:20" x14ac:dyDescent="0.25">
      <c r="A3" s="61"/>
    </row>
    <row r="4" spans="1:20" ht="45" x14ac:dyDescent="0.25">
      <c r="A4" s="62" t="s">
        <v>1984</v>
      </c>
    </row>
    <row r="5" spans="1:20" ht="60" x14ac:dyDescent="0.25">
      <c r="A5" s="62" t="s">
        <v>1985</v>
      </c>
    </row>
    <row r="6" spans="1:20" ht="45" x14ac:dyDescent="0.25">
      <c r="A6" s="62" t="s">
        <v>1986</v>
      </c>
    </row>
    <row r="7" spans="1:20" x14ac:dyDescent="0.25">
      <c r="A7" s="61"/>
    </row>
    <row r="8" spans="1:20" x14ac:dyDescent="0.25">
      <c r="A8" s="61"/>
    </row>
    <row r="9" spans="1:20" x14ac:dyDescent="0.25">
      <c r="A9" s="61"/>
    </row>
    <row r="10" spans="1:20" ht="60" x14ac:dyDescent="0.25">
      <c r="A10" s="62" t="s">
        <v>1987</v>
      </c>
    </row>
    <row r="11" spans="1:20" ht="60" x14ac:dyDescent="0.25">
      <c r="A11" s="62" t="s">
        <v>1988</v>
      </c>
    </row>
    <row r="12" spans="1:20" x14ac:dyDescent="0.25">
      <c r="A12" s="61"/>
    </row>
    <row r="13" spans="1:20" x14ac:dyDescent="0.25">
      <c r="A13" s="61"/>
    </row>
    <row r="14" spans="1:20" x14ac:dyDescent="0.25">
      <c r="A14" s="61"/>
    </row>
    <row r="15" spans="1:20" x14ac:dyDescent="0.25">
      <c r="A15" s="1041" t="s">
        <v>1989</v>
      </c>
      <c r="B15" s="1043" t="s">
        <v>1990</v>
      </c>
      <c r="C15" s="63">
        <v>2001</v>
      </c>
      <c r="D15" s="63">
        <v>2002</v>
      </c>
      <c r="E15" s="63">
        <v>2003</v>
      </c>
      <c r="F15" s="63">
        <v>2004</v>
      </c>
      <c r="G15" s="63">
        <v>2005</v>
      </c>
      <c r="H15" s="63">
        <v>2006</v>
      </c>
      <c r="I15" s="63">
        <v>2007</v>
      </c>
      <c r="J15" s="63">
        <v>2008</v>
      </c>
      <c r="K15" s="63">
        <v>2009</v>
      </c>
      <c r="L15" s="63">
        <v>2010</v>
      </c>
      <c r="M15" s="63">
        <v>2011</v>
      </c>
      <c r="N15" s="63">
        <v>2012</v>
      </c>
      <c r="O15" s="63">
        <v>2013</v>
      </c>
      <c r="P15" s="63">
        <v>2014</v>
      </c>
      <c r="Q15" s="63">
        <v>2015</v>
      </c>
      <c r="R15" s="63">
        <v>2016</v>
      </c>
      <c r="S15" s="63">
        <v>2017</v>
      </c>
      <c r="T15" s="64">
        <v>2018</v>
      </c>
    </row>
    <row r="16" spans="1:20" ht="22.5" x14ac:dyDescent="0.25">
      <c r="A16" s="1042"/>
      <c r="B16" s="1044"/>
      <c r="C16" s="65" t="s">
        <v>1991</v>
      </c>
      <c r="D16" s="65" t="s">
        <v>1991</v>
      </c>
      <c r="E16" s="65" t="s">
        <v>1991</v>
      </c>
      <c r="F16" s="65" t="s">
        <v>1991</v>
      </c>
      <c r="G16" s="65" t="s">
        <v>1991</v>
      </c>
      <c r="H16" s="65" t="s">
        <v>1991</v>
      </c>
      <c r="I16" s="65" t="s">
        <v>1991</v>
      </c>
      <c r="J16" s="65" t="s">
        <v>1991</v>
      </c>
      <c r="K16" s="65" t="s">
        <v>1991</v>
      </c>
      <c r="L16" s="65" t="s">
        <v>1991</v>
      </c>
      <c r="M16" s="65" t="s">
        <v>1991</v>
      </c>
      <c r="N16" s="65" t="s">
        <v>1991</v>
      </c>
      <c r="O16" s="65" t="s">
        <v>1991</v>
      </c>
      <c r="P16" s="65" t="s">
        <v>1991</v>
      </c>
      <c r="Q16" s="65" t="s">
        <v>1991</v>
      </c>
      <c r="R16" s="65" t="s">
        <v>1991</v>
      </c>
      <c r="S16" s="65" t="s">
        <v>1991</v>
      </c>
      <c r="T16" s="66" t="s">
        <v>1991</v>
      </c>
    </row>
    <row r="17" spans="1:20" ht="90.75" x14ac:dyDescent="0.25">
      <c r="A17" s="67" t="s">
        <v>1992</v>
      </c>
      <c r="B17" s="68" t="s">
        <v>1993</v>
      </c>
      <c r="C17" s="69">
        <v>37889444</v>
      </c>
      <c r="D17" s="69">
        <v>29791237</v>
      </c>
      <c r="E17" s="69">
        <v>35030593</v>
      </c>
      <c r="F17" s="70">
        <v>45599667</v>
      </c>
      <c r="G17" s="70">
        <v>45131652</v>
      </c>
      <c r="H17" s="70">
        <v>34912791</v>
      </c>
      <c r="I17" s="70">
        <v>29156198</v>
      </c>
      <c r="J17" s="70">
        <v>29698773</v>
      </c>
      <c r="K17" s="70">
        <v>32676627</v>
      </c>
      <c r="L17" s="70">
        <v>29831038</v>
      </c>
      <c r="M17" s="70">
        <v>28010895</v>
      </c>
      <c r="N17" s="70">
        <v>27692939</v>
      </c>
      <c r="O17" s="69">
        <v>24141288</v>
      </c>
      <c r="P17" s="69">
        <v>35017416</v>
      </c>
      <c r="Q17" s="70">
        <v>42383784</v>
      </c>
      <c r="R17" s="69">
        <v>55877172</v>
      </c>
      <c r="S17" s="71">
        <v>69112153</v>
      </c>
      <c r="T17" s="71">
        <v>22267</v>
      </c>
    </row>
    <row r="18" spans="1:20" ht="23.25" x14ac:dyDescent="0.25">
      <c r="A18" s="72" t="s">
        <v>1994</v>
      </c>
      <c r="B18" s="73" t="s">
        <v>1995</v>
      </c>
      <c r="C18" s="74"/>
      <c r="D18" s="74"/>
      <c r="E18" s="74"/>
      <c r="F18" s="74"/>
      <c r="G18" s="74"/>
      <c r="H18" s="74"/>
      <c r="I18" s="74"/>
      <c r="J18" s="74"/>
      <c r="K18" s="74">
        <v>25</v>
      </c>
      <c r="L18" s="74"/>
      <c r="M18" s="74"/>
      <c r="N18" s="74">
        <v>531</v>
      </c>
      <c r="O18" s="74"/>
      <c r="P18" s="74">
        <v>36</v>
      </c>
      <c r="Q18" s="74">
        <v>18</v>
      </c>
      <c r="R18" s="74"/>
      <c r="S18" s="74"/>
      <c r="T18" s="75">
        <v>357</v>
      </c>
    </row>
    <row r="19" spans="1:20" ht="57" x14ac:dyDescent="0.25">
      <c r="A19" s="67" t="s">
        <v>1996</v>
      </c>
      <c r="B19" s="68" t="s">
        <v>1997</v>
      </c>
      <c r="C19" s="69"/>
      <c r="D19" s="69"/>
      <c r="E19" s="71">
        <v>6381</v>
      </c>
      <c r="F19" s="69">
        <v>53</v>
      </c>
      <c r="G19" s="69">
        <v>3816</v>
      </c>
      <c r="H19" s="69">
        <v>2856647</v>
      </c>
      <c r="I19" s="69">
        <v>2834795</v>
      </c>
      <c r="J19" s="69">
        <v>3132089</v>
      </c>
      <c r="K19" s="69">
        <v>3094058</v>
      </c>
      <c r="L19" s="69">
        <v>3345231</v>
      </c>
      <c r="M19" s="69">
        <v>3219917</v>
      </c>
      <c r="N19" s="69">
        <v>2912029</v>
      </c>
      <c r="O19" s="69">
        <v>2784971</v>
      </c>
      <c r="P19" s="69">
        <v>3628669</v>
      </c>
      <c r="Q19" s="69">
        <v>3837225</v>
      </c>
      <c r="R19" s="71">
        <v>43</v>
      </c>
      <c r="S19" s="69"/>
      <c r="T19" s="71">
        <v>95</v>
      </c>
    </row>
    <row r="20" spans="1:20" ht="23.25" x14ac:dyDescent="0.25">
      <c r="A20" s="72" t="s">
        <v>1998</v>
      </c>
      <c r="B20" s="73" t="s">
        <v>1999</v>
      </c>
      <c r="C20" s="74"/>
      <c r="D20" s="74"/>
      <c r="E20" s="74">
        <v>12</v>
      </c>
      <c r="F20" s="74">
        <v>517</v>
      </c>
      <c r="G20" s="74"/>
      <c r="H20" s="74"/>
      <c r="I20" s="74"/>
      <c r="J20" s="74"/>
      <c r="K20" s="74">
        <v>187</v>
      </c>
      <c r="L20" s="74"/>
      <c r="M20" s="74">
        <v>800</v>
      </c>
      <c r="N20" s="74">
        <v>568</v>
      </c>
      <c r="O20" s="74">
        <v>211</v>
      </c>
      <c r="P20" s="74"/>
      <c r="Q20" s="74">
        <v>67</v>
      </c>
      <c r="R20" s="74">
        <v>435</v>
      </c>
      <c r="S20" s="74">
        <v>247</v>
      </c>
      <c r="T20" s="75">
        <v>76</v>
      </c>
    </row>
    <row r="21" spans="1:20" ht="23.25" x14ac:dyDescent="0.25">
      <c r="A21" s="67" t="s">
        <v>2000</v>
      </c>
      <c r="B21" s="68" t="s">
        <v>2001</v>
      </c>
      <c r="C21" s="69"/>
      <c r="D21" s="69"/>
      <c r="E21" s="69"/>
      <c r="F21" s="69"/>
      <c r="G21" s="69">
        <v>36</v>
      </c>
      <c r="H21" s="69">
        <v>2753</v>
      </c>
      <c r="I21" s="69">
        <v>1671</v>
      </c>
      <c r="J21" s="69"/>
      <c r="K21" s="69"/>
      <c r="L21" s="69"/>
      <c r="M21" s="69">
        <v>81</v>
      </c>
      <c r="N21" s="69"/>
      <c r="O21" s="69">
        <v>141</v>
      </c>
      <c r="P21" s="69">
        <v>200</v>
      </c>
      <c r="Q21" s="69">
        <v>1100</v>
      </c>
      <c r="R21" s="69"/>
      <c r="S21" s="69">
        <v>1</v>
      </c>
      <c r="T21" s="76">
        <v>12</v>
      </c>
    </row>
    <row r="22" spans="1:20" ht="45.75" x14ac:dyDescent="0.25">
      <c r="A22" s="72" t="s">
        <v>2002</v>
      </c>
      <c r="B22" s="73" t="s">
        <v>2003</v>
      </c>
      <c r="C22" s="74">
        <v>1462</v>
      </c>
      <c r="D22" s="74">
        <v>8783</v>
      </c>
      <c r="E22" s="74">
        <v>20026</v>
      </c>
      <c r="F22" s="74">
        <v>804</v>
      </c>
      <c r="G22" s="74"/>
      <c r="H22" s="74">
        <v>12837</v>
      </c>
      <c r="I22" s="74">
        <v>19848</v>
      </c>
      <c r="J22" s="74">
        <v>35186</v>
      </c>
      <c r="K22" s="74">
        <v>6865</v>
      </c>
      <c r="L22" s="74"/>
      <c r="M22" s="74"/>
      <c r="N22" s="74"/>
      <c r="O22" s="74"/>
      <c r="P22" s="74"/>
      <c r="Q22" s="74"/>
      <c r="R22" s="74">
        <v>1</v>
      </c>
      <c r="S22" s="74"/>
      <c r="T22" s="75">
        <v>5</v>
      </c>
    </row>
    <row r="23" spans="1:20" ht="23.25" x14ac:dyDescent="0.25">
      <c r="A23" s="67" t="s">
        <v>2004</v>
      </c>
      <c r="B23" s="68" t="s">
        <v>2005</v>
      </c>
      <c r="C23" s="69"/>
      <c r="D23" s="69"/>
      <c r="E23" s="69"/>
      <c r="F23" s="69"/>
      <c r="G23" s="69"/>
      <c r="H23" s="69"/>
      <c r="I23" s="69"/>
      <c r="J23" s="69"/>
      <c r="K23" s="69">
        <v>36</v>
      </c>
      <c r="L23" s="69"/>
      <c r="M23" s="69">
        <v>212</v>
      </c>
      <c r="N23" s="69">
        <v>34</v>
      </c>
      <c r="O23" s="69">
        <v>25</v>
      </c>
      <c r="P23" s="69"/>
      <c r="Q23" s="69"/>
      <c r="R23" s="69">
        <v>7</v>
      </c>
      <c r="S23" s="69">
        <v>67</v>
      </c>
      <c r="T23" s="76">
        <v>1</v>
      </c>
    </row>
    <row r="24" spans="1:20" ht="34.5" x14ac:dyDescent="0.25">
      <c r="A24" s="72" t="s">
        <v>2006</v>
      </c>
      <c r="B24" s="73" t="s">
        <v>2007</v>
      </c>
      <c r="C24" s="74">
        <v>24</v>
      </c>
      <c r="D24" s="74"/>
      <c r="E24" s="74"/>
      <c r="F24" s="74"/>
      <c r="G24" s="74"/>
      <c r="H24" s="74">
        <v>4</v>
      </c>
      <c r="I24" s="74"/>
      <c r="J24" s="74"/>
      <c r="K24" s="74"/>
      <c r="L24" s="74"/>
      <c r="M24" s="74"/>
      <c r="N24" s="74"/>
      <c r="O24" s="74"/>
      <c r="P24" s="74"/>
      <c r="Q24" s="74"/>
      <c r="R24" s="74"/>
      <c r="S24" s="74"/>
      <c r="T24" s="75"/>
    </row>
    <row r="25" spans="1:20" ht="45.75" x14ac:dyDescent="0.25">
      <c r="A25" s="67" t="s">
        <v>2008</v>
      </c>
      <c r="B25" s="68" t="s">
        <v>2009</v>
      </c>
      <c r="C25" s="69"/>
      <c r="D25" s="69"/>
      <c r="E25" s="69"/>
      <c r="F25" s="69">
        <v>547</v>
      </c>
      <c r="G25" s="69">
        <v>926</v>
      </c>
      <c r="H25" s="69">
        <v>263</v>
      </c>
      <c r="I25" s="69">
        <v>594</v>
      </c>
      <c r="J25" s="69"/>
      <c r="K25" s="69"/>
      <c r="L25" s="69"/>
      <c r="M25" s="69"/>
      <c r="N25" s="69"/>
      <c r="O25" s="69"/>
      <c r="P25" s="69"/>
      <c r="Q25" s="69"/>
      <c r="R25" s="69"/>
      <c r="S25" s="69"/>
      <c r="T25" s="76"/>
    </row>
    <row r="26" spans="1:20" ht="45.75" x14ac:dyDescent="0.25">
      <c r="A26" s="72" t="s">
        <v>2010</v>
      </c>
      <c r="B26" s="73" t="s">
        <v>2011</v>
      </c>
      <c r="C26" s="74">
        <v>395857</v>
      </c>
      <c r="D26" s="74">
        <v>492311</v>
      </c>
      <c r="E26" s="74">
        <v>499642</v>
      </c>
      <c r="F26" s="74">
        <v>458000</v>
      </c>
      <c r="G26" s="74">
        <v>466676</v>
      </c>
      <c r="H26" s="74">
        <v>453584</v>
      </c>
      <c r="I26" s="74">
        <v>405530</v>
      </c>
      <c r="J26" s="74">
        <v>522869</v>
      </c>
      <c r="K26" s="74">
        <v>689231</v>
      </c>
      <c r="L26" s="74">
        <v>771978</v>
      </c>
      <c r="M26" s="74">
        <v>1007055</v>
      </c>
      <c r="N26" s="74">
        <v>982362</v>
      </c>
      <c r="O26" s="74">
        <v>804921</v>
      </c>
      <c r="P26" s="74">
        <v>1158015</v>
      </c>
      <c r="Q26" s="74">
        <v>1451776</v>
      </c>
      <c r="R26" s="74">
        <v>25</v>
      </c>
      <c r="S26" s="74">
        <v>15</v>
      </c>
      <c r="T26" s="75"/>
    </row>
    <row r="27" spans="1:20" ht="23.25" x14ac:dyDescent="0.25">
      <c r="A27" s="67" t="s">
        <v>2012</v>
      </c>
      <c r="B27" s="68" t="s">
        <v>2013</v>
      </c>
      <c r="C27" s="69">
        <v>1646</v>
      </c>
      <c r="D27" s="69">
        <v>489</v>
      </c>
      <c r="E27" s="69">
        <v>213</v>
      </c>
      <c r="F27" s="69">
        <v>6858</v>
      </c>
      <c r="G27" s="69">
        <v>92924</v>
      </c>
      <c r="H27" s="69">
        <v>173633</v>
      </c>
      <c r="I27" s="69">
        <v>45871</v>
      </c>
      <c r="J27" s="69">
        <v>177598</v>
      </c>
      <c r="K27" s="69">
        <v>47235</v>
      </c>
      <c r="L27" s="69"/>
      <c r="M27" s="69"/>
      <c r="N27" s="69"/>
      <c r="O27" s="69"/>
      <c r="P27" s="69"/>
      <c r="Q27" s="69"/>
      <c r="R27" s="69"/>
      <c r="S27" s="69"/>
      <c r="T27" s="76"/>
    </row>
    <row r="28" spans="1:20" ht="23.25" x14ac:dyDescent="0.25">
      <c r="A28" s="72" t="s">
        <v>2014</v>
      </c>
      <c r="B28" s="73" t="s">
        <v>2015</v>
      </c>
      <c r="C28" s="74">
        <v>317113705</v>
      </c>
      <c r="D28" s="74">
        <v>263216558</v>
      </c>
      <c r="E28" s="74">
        <v>324891044</v>
      </c>
      <c r="F28" s="74">
        <v>365559051</v>
      </c>
      <c r="G28" s="74">
        <v>375506405</v>
      </c>
      <c r="H28" s="77">
        <v>351047366</v>
      </c>
      <c r="I28" s="77">
        <v>334020866</v>
      </c>
      <c r="J28" s="74">
        <v>365059860</v>
      </c>
      <c r="K28" s="77">
        <v>307875038</v>
      </c>
      <c r="L28" s="74">
        <v>330574998</v>
      </c>
      <c r="M28" s="74">
        <v>359241879</v>
      </c>
      <c r="N28" s="74">
        <v>377149519</v>
      </c>
      <c r="O28" s="74">
        <v>376777610</v>
      </c>
      <c r="P28" s="74">
        <v>356276096</v>
      </c>
      <c r="Q28" s="74">
        <v>356445092</v>
      </c>
      <c r="R28" s="74">
        <v>371785000</v>
      </c>
      <c r="S28" s="74">
        <v>345109227</v>
      </c>
      <c r="T28" s="75"/>
    </row>
    <row r="29" spans="1:20" x14ac:dyDescent="0.25">
      <c r="A29" s="67" t="s">
        <v>2016</v>
      </c>
      <c r="B29" s="68" t="s">
        <v>2017</v>
      </c>
      <c r="C29" s="69"/>
      <c r="D29" s="69"/>
      <c r="E29" s="69"/>
      <c r="F29" s="69">
        <v>0</v>
      </c>
      <c r="G29" s="69"/>
      <c r="H29" s="69">
        <v>0</v>
      </c>
      <c r="I29" s="69"/>
      <c r="J29" s="69"/>
      <c r="K29" s="69"/>
      <c r="L29" s="69"/>
      <c r="M29" s="69"/>
      <c r="N29" s="70">
        <v>0</v>
      </c>
      <c r="O29" s="69"/>
      <c r="P29" s="69"/>
      <c r="Q29" s="69"/>
      <c r="R29" s="69"/>
      <c r="S29" s="69"/>
      <c r="T29" s="76"/>
    </row>
    <row r="30" spans="1:20" ht="34.5" x14ac:dyDescent="0.25">
      <c r="A30" s="72" t="s">
        <v>2018</v>
      </c>
      <c r="B30" s="73" t="s">
        <v>2019</v>
      </c>
      <c r="C30" s="74">
        <v>2086721</v>
      </c>
      <c r="D30" s="74">
        <v>2256476</v>
      </c>
      <c r="E30" s="74">
        <v>2108444</v>
      </c>
      <c r="F30" s="74">
        <v>2239520</v>
      </c>
      <c r="G30" s="74">
        <v>2627400</v>
      </c>
      <c r="H30" s="74"/>
      <c r="I30" s="74"/>
      <c r="J30" s="74"/>
      <c r="K30" s="74"/>
      <c r="L30" s="74">
        <v>104880</v>
      </c>
      <c r="M30" s="74">
        <v>91940</v>
      </c>
      <c r="N30" s="74">
        <v>2986</v>
      </c>
      <c r="O30" s="74"/>
      <c r="P30" s="74">
        <v>74339</v>
      </c>
      <c r="Q30" s="74">
        <v>65744</v>
      </c>
      <c r="R30" s="74">
        <v>16</v>
      </c>
      <c r="S30" s="74"/>
      <c r="T30" s="75"/>
    </row>
    <row r="31" spans="1:20" ht="34.5" x14ac:dyDescent="0.25">
      <c r="A31" s="67" t="s">
        <v>2020</v>
      </c>
      <c r="B31" s="68" t="s">
        <v>2021</v>
      </c>
      <c r="C31" s="69">
        <v>18947</v>
      </c>
      <c r="D31" s="69">
        <v>18660</v>
      </c>
      <c r="E31" s="69">
        <v>35075</v>
      </c>
      <c r="F31" s="69">
        <v>47579</v>
      </c>
      <c r="G31" s="69">
        <v>137940</v>
      </c>
      <c r="H31" s="69">
        <v>570875</v>
      </c>
      <c r="I31" s="69">
        <v>477924</v>
      </c>
      <c r="J31" s="69">
        <v>417306</v>
      </c>
      <c r="K31" s="69">
        <v>46811</v>
      </c>
      <c r="L31" s="69"/>
      <c r="M31" s="69"/>
      <c r="N31" s="69"/>
      <c r="O31" s="69"/>
      <c r="P31" s="69"/>
      <c r="Q31" s="69"/>
      <c r="R31" s="69"/>
      <c r="S31" s="69"/>
      <c r="T31" s="76"/>
    </row>
    <row r="32" spans="1:20" x14ac:dyDescent="0.25">
      <c r="A32" s="78" t="s">
        <v>2022</v>
      </c>
      <c r="B32" s="79" t="s">
        <v>2023</v>
      </c>
      <c r="C32" s="80">
        <v>9499412</v>
      </c>
      <c r="D32" s="80">
        <v>11893552</v>
      </c>
      <c r="E32" s="80">
        <v>20265036</v>
      </c>
      <c r="F32" s="80">
        <v>22040587</v>
      </c>
      <c r="G32" s="80">
        <v>13990739</v>
      </c>
      <c r="H32" s="80">
        <v>15255221</v>
      </c>
      <c r="I32" s="80">
        <v>14104514</v>
      </c>
      <c r="J32" s="80">
        <v>13106071</v>
      </c>
      <c r="K32" s="80">
        <v>10121840</v>
      </c>
      <c r="L32" s="80">
        <v>9943087</v>
      </c>
      <c r="M32" s="80">
        <v>9527670</v>
      </c>
      <c r="N32" s="80">
        <v>9073964</v>
      </c>
      <c r="O32" s="80">
        <v>8990944</v>
      </c>
      <c r="P32" s="80">
        <v>8586541</v>
      </c>
      <c r="Q32" s="80">
        <v>9384310</v>
      </c>
      <c r="R32" s="80">
        <v>12193000</v>
      </c>
      <c r="S32" s="80">
        <v>12953740</v>
      </c>
      <c r="T32" s="81"/>
    </row>
  </sheetData>
  <mergeCells count="4">
    <mergeCell ref="A1:F1"/>
    <mergeCell ref="A2:F2"/>
    <mergeCell ref="A15:A16"/>
    <mergeCell ref="B15:B16"/>
  </mergeCells>
  <hyperlinks>
    <hyperlink ref="A4" r:id="rId1" display="http://comtrade.un.org/"/>
    <hyperlink ref="A5" r:id="rId2" display="http://www.cdsi.gov.sa/english/"/>
    <hyperlink ref="A6" r:id="rId3" display="http://comtrade.un.org/"/>
    <hyperlink ref="A10" r:id="rId4" display="https://www.trademap.org/Docs/Metadata/Methodology_quantity_outliers_Y_EN.pdf"/>
    <hyperlink ref="A11" r:id="rId5" display="https://unstats.un.org/unsd/tradekb/Knowledgebase/Quantity-and-Weight-Data-in-UN-Comtrade"/>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sheetPr>
  <dimension ref="A1:G37"/>
  <sheetViews>
    <sheetView showGridLines="0" tabSelected="1" zoomScale="80" zoomScaleNormal="80" workbookViewId="0">
      <selection activeCell="A7" sqref="A7"/>
    </sheetView>
  </sheetViews>
  <sheetFormatPr defaultColWidth="0" defaultRowHeight="15" zeroHeight="1" x14ac:dyDescent="0.25"/>
  <cols>
    <col min="1" max="1" width="61.140625" style="375" customWidth="1"/>
    <col min="2" max="2" width="24.28515625" style="372" customWidth="1"/>
    <col min="3" max="3" width="17.7109375" style="375" customWidth="1"/>
    <col min="4" max="6" width="9.140625" style="375" customWidth="1"/>
    <col min="7" max="7" width="4" style="378" customWidth="1"/>
    <col min="8" max="16384" width="9.140625" hidden="1"/>
  </cols>
  <sheetData>
    <row r="1" spans="1:7" x14ac:dyDescent="0.25">
      <c r="A1" s="275"/>
      <c r="B1" s="299"/>
      <c r="C1" s="275"/>
      <c r="D1" s="275"/>
      <c r="E1" s="275"/>
      <c r="F1" s="275"/>
      <c r="G1" s="299"/>
    </row>
    <row r="2" spans="1:7" x14ac:dyDescent="0.25">
      <c r="A2" s="275"/>
      <c r="B2" s="299"/>
      <c r="C2" s="275"/>
      <c r="D2" s="275"/>
      <c r="E2" s="275"/>
      <c r="F2" s="275"/>
      <c r="G2" s="299"/>
    </row>
    <row r="3" spans="1:7" x14ac:dyDescent="0.25">
      <c r="A3" s="275"/>
      <c r="B3" s="299"/>
      <c r="C3" s="275"/>
      <c r="D3" s="275"/>
      <c r="E3" s="275"/>
      <c r="F3" s="275"/>
      <c r="G3" s="299"/>
    </row>
    <row r="4" spans="1:7" x14ac:dyDescent="0.25">
      <c r="A4" s="1045" t="s">
        <v>2775</v>
      </c>
      <c r="B4" s="1045"/>
      <c r="C4" s="1045"/>
      <c r="D4" s="1045"/>
      <c r="E4" s="1045"/>
      <c r="F4" s="1045"/>
      <c r="G4" s="1045"/>
    </row>
    <row r="5" spans="1:7" x14ac:dyDescent="0.25">
      <c r="A5" s="371" t="s">
        <v>2591</v>
      </c>
      <c r="C5" s="373" t="s">
        <v>2626</v>
      </c>
      <c r="D5" s="373"/>
      <c r="E5" s="373"/>
      <c r="F5" s="373"/>
      <c r="G5" s="374"/>
    </row>
    <row r="6" spans="1:7" x14ac:dyDescent="0.25">
      <c r="A6" s="375" t="s">
        <v>2754</v>
      </c>
      <c r="C6" s="373" t="s">
        <v>2625</v>
      </c>
      <c r="D6" s="373"/>
      <c r="E6" s="373"/>
      <c r="F6" s="373"/>
      <c r="G6" s="374"/>
    </row>
    <row r="7" spans="1:7" x14ac:dyDescent="0.25">
      <c r="A7" s="376" t="s">
        <v>2871</v>
      </c>
      <c r="B7" s="377" t="s">
        <v>2871</v>
      </c>
      <c r="C7" s="373"/>
      <c r="D7" s="373"/>
      <c r="E7" s="373"/>
      <c r="F7" s="373"/>
      <c r="G7" s="374"/>
    </row>
    <row r="8" spans="1:7" x14ac:dyDescent="0.25">
      <c r="A8" s="376" t="s">
        <v>2592</v>
      </c>
      <c r="B8" s="377" t="s">
        <v>2866</v>
      </c>
    </row>
    <row r="9" spans="1:7" x14ac:dyDescent="0.25">
      <c r="A9" s="376" t="s">
        <v>2593</v>
      </c>
      <c r="B9" s="377" t="s">
        <v>2867</v>
      </c>
    </row>
    <row r="10" spans="1:7" x14ac:dyDescent="0.25">
      <c r="A10" s="376" t="s">
        <v>2594</v>
      </c>
      <c r="B10" s="379" t="s">
        <v>2868</v>
      </c>
    </row>
    <row r="11" spans="1:7" x14ac:dyDescent="0.25">
      <c r="A11" s="376" t="s">
        <v>2595</v>
      </c>
      <c r="B11" s="377" t="s">
        <v>2869</v>
      </c>
    </row>
    <row r="12" spans="1:7" x14ac:dyDescent="0.25">
      <c r="A12" s="380"/>
      <c r="B12" s="381"/>
      <c r="C12" s="380"/>
      <c r="D12" s="380"/>
      <c r="E12" s="380"/>
      <c r="F12" s="380"/>
      <c r="G12" s="382"/>
    </row>
    <row r="13" spans="1:7" x14ac:dyDescent="0.25">
      <c r="A13" s="376" t="s">
        <v>2596</v>
      </c>
    </row>
    <row r="14" spans="1:7" x14ac:dyDescent="0.25">
      <c r="A14" s="376" t="s">
        <v>2755</v>
      </c>
    </row>
    <row r="15" spans="1:7" x14ac:dyDescent="0.25">
      <c r="A15" s="383" t="s">
        <v>2599</v>
      </c>
      <c r="B15" s="379" t="s">
        <v>2855</v>
      </c>
      <c r="D15" s="384"/>
    </row>
    <row r="16" spans="1:7" x14ac:dyDescent="0.25">
      <c r="A16" s="383" t="s">
        <v>2600</v>
      </c>
      <c r="B16" s="379" t="s">
        <v>2856</v>
      </c>
    </row>
    <row r="17" spans="1:7" x14ac:dyDescent="0.25">
      <c r="A17" s="383" t="s">
        <v>2597</v>
      </c>
      <c r="B17" s="377" t="s">
        <v>2854</v>
      </c>
    </row>
    <row r="18" spans="1:7" x14ac:dyDescent="0.25">
      <c r="A18" s="383" t="s">
        <v>2601</v>
      </c>
      <c r="B18" s="377" t="s">
        <v>2857</v>
      </c>
    </row>
    <row r="19" spans="1:7" x14ac:dyDescent="0.25">
      <c r="A19" s="383" t="s">
        <v>2598</v>
      </c>
      <c r="B19" s="379" t="s">
        <v>2138</v>
      </c>
    </row>
    <row r="20" spans="1:7" x14ac:dyDescent="0.25">
      <c r="A20" s="380"/>
      <c r="B20" s="381"/>
      <c r="C20" s="380"/>
      <c r="D20" s="380"/>
      <c r="E20" s="380"/>
      <c r="F20" s="380"/>
      <c r="G20" s="382"/>
    </row>
    <row r="21" spans="1:7" x14ac:dyDescent="0.25">
      <c r="A21" s="376" t="s">
        <v>2596</v>
      </c>
    </row>
    <row r="22" spans="1:7" x14ac:dyDescent="0.25">
      <c r="A22" s="376" t="s">
        <v>2756</v>
      </c>
    </row>
    <row r="23" spans="1:7" x14ac:dyDescent="0.25">
      <c r="A23" s="383" t="s">
        <v>2602</v>
      </c>
      <c r="B23" s="379" t="s">
        <v>2858</v>
      </c>
    </row>
    <row r="24" spans="1:7" x14ac:dyDescent="0.25">
      <c r="A24" s="383" t="s">
        <v>2603</v>
      </c>
      <c r="B24" s="379" t="s">
        <v>2859</v>
      </c>
    </row>
    <row r="25" spans="1:7" x14ac:dyDescent="0.25">
      <c r="A25" s="383" t="s">
        <v>2604</v>
      </c>
      <c r="B25" s="377" t="s">
        <v>2860</v>
      </c>
    </row>
    <row r="26" spans="1:7" x14ac:dyDescent="0.25">
      <c r="A26" s="383" t="s">
        <v>2605</v>
      </c>
      <c r="B26" s="377" t="s">
        <v>2857</v>
      </c>
    </row>
    <row r="27" spans="1:7" x14ac:dyDescent="0.25">
      <c r="A27" s="380"/>
      <c r="B27" s="381"/>
      <c r="C27" s="380"/>
      <c r="D27" s="380"/>
      <c r="E27" s="380"/>
      <c r="F27" s="380"/>
      <c r="G27" s="382"/>
    </row>
    <row r="28" spans="1:7" x14ac:dyDescent="0.25">
      <c r="A28" s="376" t="s">
        <v>2610</v>
      </c>
    </row>
    <row r="29" spans="1:7" x14ac:dyDescent="0.25">
      <c r="A29" s="383" t="s">
        <v>2607</v>
      </c>
      <c r="B29" s="377" t="s">
        <v>2861</v>
      </c>
    </row>
    <row r="30" spans="1:7" x14ac:dyDescent="0.25">
      <c r="A30" s="383" t="s">
        <v>2611</v>
      </c>
      <c r="B30" s="379" t="s">
        <v>2862</v>
      </c>
    </row>
    <row r="31" spans="1:7" x14ac:dyDescent="0.25">
      <c r="A31" s="380"/>
      <c r="B31" s="381"/>
      <c r="C31" s="380"/>
      <c r="D31" s="380"/>
      <c r="E31" s="380"/>
      <c r="F31" s="380"/>
      <c r="G31" s="382"/>
    </row>
    <row r="32" spans="1:7" x14ac:dyDescent="0.25">
      <c r="A32" s="376" t="s">
        <v>2596</v>
      </c>
    </row>
    <row r="33" spans="1:7" x14ac:dyDescent="0.25">
      <c r="A33" s="376" t="s">
        <v>2757</v>
      </c>
    </row>
    <row r="34" spans="1:7" x14ac:dyDescent="0.25">
      <c r="A34" s="383" t="s">
        <v>2606</v>
      </c>
      <c r="B34" s="379" t="s">
        <v>2863</v>
      </c>
    </row>
    <row r="35" spans="1:7" x14ac:dyDescent="0.25">
      <c r="A35" s="383" t="s">
        <v>2607</v>
      </c>
      <c r="B35" s="377" t="s">
        <v>2864</v>
      </c>
    </row>
    <row r="36" spans="1:7" x14ac:dyDescent="0.25">
      <c r="A36" s="385" t="s">
        <v>2608</v>
      </c>
      <c r="B36" s="386" t="s">
        <v>2865</v>
      </c>
      <c r="C36" s="387"/>
      <c r="D36" s="387"/>
      <c r="E36" s="387"/>
      <c r="F36" s="387"/>
      <c r="G36" s="388"/>
    </row>
    <row r="37" spans="1:7" hidden="1" x14ac:dyDescent="0.25">
      <c r="A37" s="380"/>
      <c r="B37" s="381"/>
      <c r="C37" s="380"/>
      <c r="D37" s="380"/>
      <c r="E37" s="380"/>
      <c r="F37" s="380"/>
      <c r="G37" s="382"/>
    </row>
  </sheetData>
  <sheetProtection algorithmName="SHA-512" hashValue="69W9tS85Rd8z6wv/73R5ZkECGhl2D9aasieCtj1J7gx2Ca1MPruD8RL2XE6gtcD0vRgsXM33rseK3eJK9HhzhA==" saltValue="qAK67nM2fZ8nrWBHnfqAMg==" spinCount="100000" sheet="1" objects="1" scenarios="1"/>
  <mergeCells count="1">
    <mergeCell ref="A4:G4"/>
  </mergeCells>
  <hyperlinks>
    <hyperlink ref="B15" location="'Upstream IS'!A1" display="Upstream IS"/>
    <hyperlink ref="B16" location="'Upstream BS'!A1" display="Upstream BS"/>
    <hyperlink ref="B17" location="'Upstream Assm'!A1" display="Upstream Assm"/>
    <hyperlink ref="B18" location="'Other Assm'!A1" display="Other Assm"/>
    <hyperlink ref="B19" location="'Crude Price Forecast'!A1" display="Crude Price Forecast"/>
    <hyperlink ref="B23" location="'Downstream IS'!A1" display="Downstream IS"/>
    <hyperlink ref="B24" location="'Downstream BS'!A1" display="Downstream BS"/>
    <hyperlink ref="B25" location="'Downstream Assm'!A1" display="Downstream Assm"/>
    <hyperlink ref="B26" location="'Other Assm'!A1" display="Other Assm"/>
    <hyperlink ref="B29" location="'Corp BS'!A1" display="Corp BS"/>
    <hyperlink ref="B30" location="'Intersegment -IS'!A1" display="Intersegment -IS"/>
    <hyperlink ref="B34" location="'Combined Income Statement'!A1" display="Combined Income Statement"/>
    <hyperlink ref="B35" location="'Combined Balance Sheet'!A1" display="Combined Balance Sheet"/>
    <hyperlink ref="B36" location="'PEER RATIOS'!A1" display="PEER RATIOS"/>
    <hyperlink ref="B8" location="Qualifications!A1" display="Qualifications"/>
    <hyperlink ref="B9" location="Summary!A1" display="Summary"/>
    <hyperlink ref="B10" location="'Dash Board'!A1" display="Dash Board"/>
    <hyperlink ref="B11" location="Valuation!A1" display="Valuation"/>
    <hyperlink ref="B7" location="Disclaimer!A1" display="Disclaimer"/>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3:AF35"/>
  <sheetViews>
    <sheetView showGridLines="0" zoomScale="80" zoomScaleNormal="80" workbookViewId="0">
      <selection activeCell="A7" sqref="A7:AE7"/>
    </sheetView>
  </sheetViews>
  <sheetFormatPr defaultRowHeight="15" x14ac:dyDescent="0.25"/>
  <sheetData>
    <row r="3" spans="1:32" x14ac:dyDescent="0.25">
      <c r="AD3" s="391"/>
      <c r="AE3" s="391" t="s">
        <v>2870</v>
      </c>
    </row>
    <row r="6" spans="1:32" ht="15" customHeight="1" x14ac:dyDescent="0.25">
      <c r="A6" s="1048" t="s">
        <v>2878</v>
      </c>
      <c r="B6" s="1048"/>
      <c r="C6" s="1048"/>
      <c r="D6" s="1048"/>
      <c r="E6" s="1048"/>
      <c r="F6" s="1048"/>
      <c r="G6" s="1048"/>
      <c r="H6" s="1048"/>
      <c r="I6" s="1048"/>
      <c r="J6" s="1048"/>
      <c r="K6" s="1048"/>
      <c r="L6" s="1048"/>
      <c r="M6" s="1048"/>
      <c r="N6" s="1048"/>
      <c r="O6" s="1048"/>
      <c r="P6" s="1048"/>
      <c r="Q6" s="1048"/>
      <c r="R6" s="1048"/>
      <c r="S6" s="1048"/>
      <c r="T6" s="1048"/>
      <c r="U6" s="1048"/>
      <c r="V6" s="1048"/>
      <c r="W6" s="1048"/>
      <c r="X6" s="1048"/>
      <c r="Y6" s="1048"/>
      <c r="Z6" s="1048"/>
      <c r="AA6" s="1048"/>
      <c r="AB6" s="1048"/>
      <c r="AC6" s="1048"/>
      <c r="AD6" s="1048"/>
      <c r="AE6" s="1048"/>
      <c r="AF6" s="1038"/>
    </row>
    <row r="7" spans="1:32" x14ac:dyDescent="0.25">
      <c r="A7" s="1047" t="s">
        <v>2872</v>
      </c>
      <c r="B7" s="1047"/>
      <c r="C7" s="1047"/>
      <c r="D7" s="1047"/>
      <c r="E7" s="1047"/>
      <c r="F7" s="1047"/>
      <c r="G7" s="1047"/>
      <c r="H7" s="1047"/>
      <c r="I7" s="1047"/>
      <c r="J7" s="1047"/>
      <c r="K7" s="1047"/>
      <c r="L7" s="1047"/>
      <c r="M7" s="1047"/>
      <c r="N7" s="1047"/>
      <c r="O7" s="1047"/>
      <c r="P7" s="1047"/>
      <c r="Q7" s="1047"/>
      <c r="R7" s="1047"/>
      <c r="S7" s="1047"/>
      <c r="T7" s="1047"/>
      <c r="U7" s="1047"/>
      <c r="V7" s="1047"/>
      <c r="W7" s="1047"/>
      <c r="X7" s="1047"/>
      <c r="Y7" s="1047"/>
      <c r="Z7" s="1047"/>
      <c r="AA7" s="1047"/>
      <c r="AB7" s="1047"/>
      <c r="AC7" s="1047"/>
      <c r="AD7" s="1047"/>
      <c r="AE7" s="1047"/>
      <c r="AF7" s="1038"/>
    </row>
    <row r="8" spans="1:32" x14ac:dyDescent="0.25">
      <c r="A8" s="1034"/>
      <c r="B8" s="1034"/>
      <c r="C8" s="1034"/>
      <c r="D8" s="1034"/>
      <c r="E8" s="1034"/>
      <c r="F8" s="1034"/>
      <c r="G8" s="1034"/>
      <c r="H8" s="1034"/>
      <c r="I8" s="1034"/>
      <c r="J8" s="1034"/>
      <c r="K8" s="1034"/>
      <c r="L8" s="1034"/>
      <c r="M8" s="1034"/>
      <c r="N8" s="1034"/>
      <c r="O8" s="1034"/>
      <c r="P8" s="1034"/>
      <c r="Q8" s="1034"/>
      <c r="R8" s="1034"/>
      <c r="S8" s="1034"/>
      <c r="T8" s="1034"/>
      <c r="U8" s="1034"/>
      <c r="V8" s="1034"/>
      <c r="W8" s="1034"/>
      <c r="X8" s="1034"/>
      <c r="Y8" s="1034"/>
      <c r="Z8" s="1034"/>
      <c r="AA8" s="1034"/>
      <c r="AB8" s="1034"/>
      <c r="AC8" s="1034"/>
      <c r="AD8" s="1034"/>
      <c r="AE8" s="1034"/>
      <c r="AF8" s="1038"/>
    </row>
    <row r="9" spans="1:32" ht="45.75" customHeight="1" x14ac:dyDescent="0.25">
      <c r="A9" s="1046" t="s">
        <v>2880</v>
      </c>
      <c r="B9" s="1046"/>
      <c r="C9" s="1046"/>
      <c r="D9" s="1046"/>
      <c r="E9" s="1046"/>
      <c r="F9" s="1046"/>
      <c r="G9" s="1046"/>
      <c r="H9" s="1046"/>
      <c r="I9" s="1046"/>
      <c r="J9" s="1046"/>
      <c r="K9" s="1046"/>
      <c r="L9" s="1046"/>
      <c r="M9" s="1046"/>
      <c r="N9" s="1046"/>
      <c r="O9" s="1046"/>
      <c r="P9" s="1046"/>
      <c r="Q9" s="1046"/>
      <c r="R9" s="1046"/>
      <c r="S9" s="1046"/>
      <c r="T9" s="1046"/>
      <c r="U9" s="1046"/>
      <c r="V9" s="1046"/>
      <c r="W9" s="1046"/>
      <c r="X9" s="1046"/>
      <c r="Y9" s="1046"/>
      <c r="Z9" s="1046"/>
      <c r="AA9" s="1046"/>
      <c r="AB9" s="1046"/>
      <c r="AC9" s="1046"/>
      <c r="AD9" s="1046"/>
      <c r="AE9" s="1046"/>
      <c r="AF9" s="1038"/>
    </row>
    <row r="10" spans="1:32" x14ac:dyDescent="0.25">
      <c r="A10" s="1033"/>
      <c r="B10" s="1033"/>
      <c r="C10" s="1033"/>
      <c r="D10" s="1033"/>
      <c r="E10" s="1033"/>
      <c r="F10" s="1033"/>
      <c r="G10" s="1033"/>
      <c r="H10" s="1033"/>
      <c r="I10" s="1033"/>
      <c r="J10" s="1033"/>
      <c r="K10" s="1033"/>
      <c r="L10" s="1033"/>
      <c r="M10" s="1033"/>
      <c r="N10" s="1033"/>
      <c r="O10" s="1033"/>
      <c r="P10" s="1033"/>
      <c r="Q10" s="1033"/>
      <c r="R10" s="1033"/>
      <c r="S10" s="1033"/>
      <c r="T10" s="1033"/>
      <c r="U10" s="1033"/>
      <c r="V10" s="1033"/>
      <c r="W10" s="1033"/>
      <c r="X10" s="1033"/>
      <c r="Y10" s="1033"/>
      <c r="Z10" s="1033"/>
      <c r="AA10" s="1033"/>
      <c r="AB10" s="1033"/>
      <c r="AC10" s="1033"/>
      <c r="AD10" s="1033"/>
      <c r="AE10" s="1033"/>
      <c r="AF10" s="1038"/>
    </row>
    <row r="11" spans="1:32" ht="71.25" customHeight="1" x14ac:dyDescent="0.25">
      <c r="A11" s="1046" t="s">
        <v>2873</v>
      </c>
      <c r="B11" s="1046"/>
      <c r="C11" s="1046"/>
      <c r="D11" s="1046"/>
      <c r="E11" s="1046"/>
      <c r="F11" s="1046"/>
      <c r="G11" s="1046"/>
      <c r="H11" s="1046"/>
      <c r="I11" s="1046"/>
      <c r="J11" s="1046"/>
      <c r="K11" s="1046"/>
      <c r="L11" s="1046"/>
      <c r="M11" s="1046"/>
      <c r="N11" s="1046"/>
      <c r="O11" s="1046"/>
      <c r="P11" s="1046"/>
      <c r="Q11" s="1046"/>
      <c r="R11" s="1046"/>
      <c r="S11" s="1046"/>
      <c r="T11" s="1046"/>
      <c r="U11" s="1046"/>
      <c r="V11" s="1046"/>
      <c r="W11" s="1046"/>
      <c r="X11" s="1046"/>
      <c r="Y11" s="1046"/>
      <c r="Z11" s="1046"/>
      <c r="AA11" s="1046"/>
      <c r="AB11" s="1046"/>
      <c r="AC11" s="1046"/>
      <c r="AD11" s="1046"/>
      <c r="AE11" s="1046"/>
      <c r="AF11" s="1038"/>
    </row>
    <row r="12" spans="1:32" x14ac:dyDescent="0.25">
      <c r="A12" s="1033"/>
      <c r="B12" s="1033"/>
      <c r="C12" s="1033"/>
      <c r="D12" s="1033"/>
      <c r="E12" s="1033"/>
      <c r="F12" s="1033"/>
      <c r="G12" s="1033"/>
      <c r="H12" s="1033"/>
      <c r="I12" s="1033"/>
      <c r="J12" s="1033"/>
      <c r="K12" s="1033"/>
      <c r="L12" s="1033"/>
      <c r="M12" s="1033"/>
      <c r="N12" s="1033"/>
      <c r="O12" s="1033"/>
      <c r="P12" s="1033"/>
      <c r="Q12" s="1033"/>
      <c r="R12" s="1033"/>
      <c r="S12" s="1033"/>
      <c r="T12" s="1033"/>
      <c r="U12" s="1033"/>
      <c r="V12" s="1033"/>
      <c r="W12" s="1033"/>
      <c r="X12" s="1033"/>
      <c r="Y12" s="1033"/>
      <c r="Z12" s="1033"/>
      <c r="AA12" s="1033"/>
      <c r="AB12" s="1033"/>
      <c r="AC12" s="1033"/>
      <c r="AD12" s="1033"/>
      <c r="AE12" s="1033"/>
      <c r="AF12" s="1038"/>
    </row>
    <row r="13" spans="1:32" ht="51.75" customHeight="1" x14ac:dyDescent="0.25">
      <c r="A13" s="1046" t="s">
        <v>2874</v>
      </c>
      <c r="B13" s="1046"/>
      <c r="C13" s="1046"/>
      <c r="D13" s="1046"/>
      <c r="E13" s="1046"/>
      <c r="F13" s="1046"/>
      <c r="G13" s="1046"/>
      <c r="H13" s="1046"/>
      <c r="I13" s="1046"/>
      <c r="J13" s="1046"/>
      <c r="K13" s="1046"/>
      <c r="L13" s="1046"/>
      <c r="M13" s="1046"/>
      <c r="N13" s="1046"/>
      <c r="O13" s="1046"/>
      <c r="P13" s="1046"/>
      <c r="Q13" s="1046"/>
      <c r="R13" s="1046"/>
      <c r="S13" s="1046"/>
      <c r="T13" s="1046"/>
      <c r="U13" s="1046"/>
      <c r="V13" s="1046"/>
      <c r="W13" s="1046"/>
      <c r="X13" s="1046"/>
      <c r="Y13" s="1046"/>
      <c r="Z13" s="1046"/>
      <c r="AA13" s="1046"/>
      <c r="AB13" s="1046"/>
      <c r="AC13" s="1046"/>
      <c r="AD13" s="1046"/>
      <c r="AE13" s="1046"/>
      <c r="AF13" s="1038"/>
    </row>
    <row r="14" spans="1:32" x14ac:dyDescent="0.25">
      <c r="A14" s="1046"/>
      <c r="B14" s="1046"/>
      <c r="C14" s="1046"/>
      <c r="D14" s="1046"/>
      <c r="E14" s="1046"/>
      <c r="F14" s="1046"/>
      <c r="G14" s="1046"/>
      <c r="H14" s="1046"/>
      <c r="I14" s="1046"/>
      <c r="J14" s="1046"/>
      <c r="K14" s="1046"/>
      <c r="L14" s="1046"/>
      <c r="M14" s="1046"/>
      <c r="N14" s="1046"/>
      <c r="O14" s="1046"/>
      <c r="P14" s="1046"/>
      <c r="Q14" s="1046"/>
      <c r="R14" s="1046"/>
      <c r="S14" s="1046"/>
      <c r="T14" s="1046"/>
      <c r="U14" s="1046"/>
      <c r="V14" s="1046"/>
      <c r="W14" s="1046"/>
      <c r="X14" s="1046"/>
      <c r="Y14" s="1046"/>
      <c r="Z14" s="1046"/>
      <c r="AA14" s="1046"/>
      <c r="AB14" s="1046"/>
      <c r="AC14" s="1046"/>
      <c r="AD14" s="1046"/>
      <c r="AE14" s="1046"/>
      <c r="AF14" s="1038"/>
    </row>
    <row r="15" spans="1:32" ht="35.25" customHeight="1" x14ac:dyDescent="0.25">
      <c r="A15" s="1046" t="s">
        <v>2875</v>
      </c>
      <c r="B15" s="1046"/>
      <c r="C15" s="1046"/>
      <c r="D15" s="1046"/>
      <c r="E15" s="1046"/>
      <c r="F15" s="1046"/>
      <c r="G15" s="1046"/>
      <c r="H15" s="1046"/>
      <c r="I15" s="1046"/>
      <c r="J15" s="1046"/>
      <c r="K15" s="1046"/>
      <c r="L15" s="1046"/>
      <c r="M15" s="1046"/>
      <c r="N15" s="1046"/>
      <c r="O15" s="1046"/>
      <c r="P15" s="1046"/>
      <c r="Q15" s="1046"/>
      <c r="R15" s="1046"/>
      <c r="S15" s="1046"/>
      <c r="T15" s="1046"/>
      <c r="U15" s="1046"/>
      <c r="V15" s="1046"/>
      <c r="W15" s="1046"/>
      <c r="X15" s="1046"/>
      <c r="Y15" s="1046"/>
      <c r="Z15" s="1046"/>
      <c r="AA15" s="1046"/>
      <c r="AB15" s="1046"/>
      <c r="AC15" s="1046"/>
      <c r="AD15" s="1046"/>
      <c r="AE15" s="1046"/>
      <c r="AF15" s="1038"/>
    </row>
    <row r="16" spans="1:32" x14ac:dyDescent="0.25">
      <c r="A16" s="1038"/>
      <c r="B16" s="1038"/>
      <c r="C16" s="1038"/>
      <c r="D16" s="1038"/>
      <c r="E16" s="1038"/>
      <c r="F16" s="1038"/>
      <c r="G16" s="1038"/>
      <c r="H16" s="1038"/>
      <c r="I16" s="1038"/>
      <c r="J16" s="1038"/>
      <c r="K16" s="1038"/>
      <c r="L16" s="1038"/>
      <c r="M16" s="1038"/>
      <c r="N16" s="1038"/>
      <c r="O16" s="1038"/>
      <c r="P16" s="1038"/>
      <c r="Q16" s="1038"/>
      <c r="R16" s="1038"/>
      <c r="S16" s="1038"/>
      <c r="T16" s="1038"/>
      <c r="U16" s="1038"/>
      <c r="V16" s="1038"/>
      <c r="W16" s="1038"/>
      <c r="X16" s="1038"/>
      <c r="Y16" s="1038"/>
      <c r="Z16" s="1038"/>
      <c r="AA16" s="1038"/>
      <c r="AB16" s="1038"/>
      <c r="AC16" s="1038"/>
      <c r="AD16" s="1038"/>
      <c r="AE16" s="1038"/>
      <c r="AF16" s="1038"/>
    </row>
    <row r="17" spans="1:32" ht="45.75" customHeight="1" x14ac:dyDescent="0.25">
      <c r="A17" s="1046" t="s">
        <v>2876</v>
      </c>
      <c r="B17" s="1046"/>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c r="Z17" s="1046"/>
      <c r="AA17" s="1046"/>
      <c r="AB17" s="1046"/>
      <c r="AC17" s="1046"/>
      <c r="AD17" s="1046"/>
      <c r="AE17" s="1046"/>
      <c r="AF17" s="1038"/>
    </row>
    <row r="18" spans="1:32" x14ac:dyDescent="0.25">
      <c r="A18" s="1038"/>
      <c r="B18" s="1038"/>
      <c r="C18" s="1038"/>
      <c r="D18" s="1038"/>
      <c r="E18" s="1038"/>
      <c r="F18" s="1038"/>
      <c r="G18" s="1038"/>
      <c r="H18" s="1038"/>
      <c r="I18" s="1038"/>
      <c r="J18" s="1038"/>
      <c r="K18" s="1038"/>
      <c r="L18" s="1038"/>
      <c r="M18" s="1038"/>
      <c r="N18" s="1038"/>
      <c r="O18" s="1038"/>
      <c r="P18" s="1038"/>
      <c r="Q18" s="1038"/>
      <c r="R18" s="1038"/>
      <c r="S18" s="1038"/>
      <c r="T18" s="1038"/>
      <c r="U18" s="1038"/>
      <c r="V18" s="1038"/>
      <c r="W18" s="1038"/>
      <c r="X18" s="1038"/>
      <c r="Y18" s="1038"/>
      <c r="Z18" s="1038"/>
      <c r="AA18" s="1038"/>
      <c r="AB18" s="1038"/>
      <c r="AC18" s="1038"/>
      <c r="AD18" s="1038"/>
      <c r="AE18" s="1038"/>
      <c r="AF18" s="1038"/>
    </row>
    <row r="19" spans="1:32" x14ac:dyDescent="0.25">
      <c r="A19" s="1046" t="s">
        <v>2877</v>
      </c>
      <c r="B19" s="1046"/>
      <c r="C19" s="1046"/>
      <c r="D19" s="1046"/>
      <c r="E19" s="1046"/>
      <c r="F19" s="1046"/>
      <c r="G19" s="1046"/>
      <c r="H19" s="1046"/>
      <c r="I19" s="1046"/>
      <c r="J19" s="1046"/>
      <c r="K19" s="1046"/>
      <c r="L19" s="1046"/>
      <c r="M19" s="1046"/>
      <c r="N19" s="1046"/>
      <c r="O19" s="1046"/>
      <c r="P19" s="1046"/>
      <c r="Q19" s="1046"/>
      <c r="R19" s="1046"/>
      <c r="S19" s="1046"/>
      <c r="T19" s="1046"/>
      <c r="U19" s="1046"/>
      <c r="V19" s="1046"/>
      <c r="W19" s="1046"/>
      <c r="X19" s="1046"/>
      <c r="Y19" s="1046"/>
      <c r="Z19" s="1046"/>
      <c r="AA19" s="1046"/>
      <c r="AB19" s="1046"/>
      <c r="AC19" s="1046"/>
      <c r="AD19" s="1046"/>
      <c r="AE19" s="1046"/>
      <c r="AF19" s="1038"/>
    </row>
    <row r="20" spans="1:32" x14ac:dyDescent="0.25">
      <c r="A20" s="1038"/>
      <c r="B20" s="1038"/>
      <c r="C20" s="1038"/>
      <c r="D20" s="1038"/>
      <c r="E20" s="1038"/>
      <c r="F20" s="1038"/>
      <c r="G20" s="1038"/>
      <c r="H20" s="1038"/>
      <c r="I20" s="1038"/>
      <c r="J20" s="1038"/>
      <c r="K20" s="1038"/>
      <c r="L20" s="1038"/>
      <c r="M20" s="1038"/>
      <c r="N20" s="1038"/>
      <c r="O20" s="1038"/>
      <c r="P20" s="1038"/>
      <c r="Q20" s="1038"/>
      <c r="R20" s="1038"/>
      <c r="S20" s="1038"/>
      <c r="T20" s="1038"/>
      <c r="U20" s="1038"/>
      <c r="V20" s="1038"/>
      <c r="W20" s="1038"/>
      <c r="X20" s="1038"/>
      <c r="Y20" s="1038"/>
      <c r="Z20" s="1038"/>
      <c r="AA20" s="1038"/>
      <c r="AB20" s="1038"/>
      <c r="AC20" s="1038"/>
      <c r="AD20" s="1038"/>
      <c r="AE20" s="1038"/>
      <c r="AF20" s="1038"/>
    </row>
    <row r="21" spans="1:32" x14ac:dyDescent="0.25">
      <c r="A21" s="1038"/>
      <c r="B21" s="1038"/>
      <c r="C21" s="1038"/>
      <c r="D21" s="1038"/>
      <c r="E21" s="1038"/>
      <c r="F21" s="1038"/>
      <c r="G21" s="1038"/>
      <c r="H21" s="1038"/>
      <c r="I21" s="1038"/>
      <c r="J21" s="1038"/>
      <c r="K21" s="1038"/>
      <c r="L21" s="1038"/>
      <c r="M21" s="1038"/>
      <c r="N21" s="1038"/>
      <c r="O21" s="1038"/>
      <c r="P21" s="1038"/>
      <c r="Q21" s="1038"/>
      <c r="R21" s="1038"/>
      <c r="S21" s="1038"/>
      <c r="T21" s="1038"/>
      <c r="U21" s="1038"/>
      <c r="V21" s="1038"/>
      <c r="W21" s="1038"/>
      <c r="X21" s="1038"/>
      <c r="Y21" s="1038"/>
      <c r="Z21" s="1038"/>
      <c r="AA21" s="1038"/>
      <c r="AB21" s="1038"/>
      <c r="AC21" s="1038"/>
      <c r="AD21" s="1038"/>
      <c r="AE21" s="1038"/>
      <c r="AF21" s="1038"/>
    </row>
    <row r="22" spans="1:32" x14ac:dyDescent="0.25">
      <c r="A22" s="1038"/>
      <c r="B22" s="1038"/>
      <c r="C22" s="1038"/>
      <c r="D22" s="1038"/>
      <c r="E22" s="1038"/>
      <c r="F22" s="1038"/>
      <c r="G22" s="1038"/>
      <c r="H22" s="1038"/>
      <c r="I22" s="1038"/>
      <c r="J22" s="1038"/>
      <c r="K22" s="1038"/>
      <c r="L22" s="1038"/>
      <c r="M22" s="1038"/>
      <c r="N22" s="1038"/>
      <c r="O22" s="1038"/>
      <c r="P22" s="1038"/>
      <c r="Q22" s="1038"/>
      <c r="R22" s="1038"/>
      <c r="S22" s="1038"/>
      <c r="T22" s="1038"/>
      <c r="U22" s="1038"/>
      <c r="V22" s="1038"/>
      <c r="W22" s="1038"/>
      <c r="X22" s="1038"/>
      <c r="Y22" s="1038"/>
      <c r="Z22" s="1038"/>
      <c r="AA22" s="1038"/>
      <c r="AB22" s="1038"/>
      <c r="AC22" s="1038"/>
      <c r="AD22" s="1038"/>
      <c r="AE22" s="1038"/>
      <c r="AF22" s="1038"/>
    </row>
    <row r="23" spans="1:32" x14ac:dyDescent="0.25">
      <c r="A23" s="1038"/>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c r="AC23" s="1038"/>
      <c r="AD23" s="1038"/>
      <c r="AE23" s="1038"/>
      <c r="AF23" s="1038"/>
    </row>
    <row r="24" spans="1:32" x14ac:dyDescent="0.25">
      <c r="A24" s="1038"/>
      <c r="B24" s="1038"/>
      <c r="C24" s="1038"/>
      <c r="D24" s="1038"/>
      <c r="E24" s="1038"/>
      <c r="F24" s="1038"/>
      <c r="G24" s="1038"/>
      <c r="H24" s="1038"/>
      <c r="I24" s="1038"/>
      <c r="J24" s="1038"/>
      <c r="K24" s="1038"/>
      <c r="L24" s="1038"/>
      <c r="M24" s="1038"/>
      <c r="N24" s="1038"/>
      <c r="O24" s="1038"/>
      <c r="P24" s="1038"/>
      <c r="Q24" s="1038"/>
      <c r="R24" s="1038"/>
      <c r="S24" s="1038"/>
      <c r="T24" s="1038"/>
      <c r="U24" s="1038"/>
      <c r="V24" s="1038"/>
      <c r="W24" s="1038"/>
      <c r="X24" s="1038"/>
      <c r="Y24" s="1038"/>
      <c r="Z24" s="1038"/>
      <c r="AA24" s="1038"/>
      <c r="AB24" s="1038"/>
      <c r="AC24" s="1038"/>
      <c r="AD24" s="1038"/>
      <c r="AE24" s="1038"/>
      <c r="AF24" s="1038"/>
    </row>
    <row r="25" spans="1:32" x14ac:dyDescent="0.25">
      <c r="A25" s="1038"/>
      <c r="B25" s="1038"/>
      <c r="C25" s="1038"/>
      <c r="D25" s="1038"/>
      <c r="E25" s="1038"/>
      <c r="F25" s="1038"/>
      <c r="G25" s="1038"/>
      <c r="H25" s="1038"/>
      <c r="I25" s="1038"/>
      <c r="J25" s="1038"/>
      <c r="K25" s="1038"/>
      <c r="L25" s="1038"/>
      <c r="M25" s="1038"/>
      <c r="N25" s="1038"/>
      <c r="O25" s="1038"/>
      <c r="P25" s="1038"/>
      <c r="Q25" s="1038"/>
      <c r="R25" s="1038"/>
      <c r="S25" s="1038"/>
      <c r="T25" s="1038"/>
      <c r="U25" s="1038"/>
      <c r="V25" s="1038"/>
      <c r="W25" s="1038"/>
      <c r="X25" s="1038"/>
      <c r="Y25" s="1038"/>
      <c r="Z25" s="1038"/>
      <c r="AA25" s="1038"/>
      <c r="AB25" s="1038"/>
      <c r="AC25" s="1038"/>
      <c r="AD25" s="1038"/>
      <c r="AE25" s="1038"/>
      <c r="AF25" s="1038"/>
    </row>
    <row r="26" spans="1:32" x14ac:dyDescent="0.25">
      <c r="A26" s="1038"/>
      <c r="B26" s="1038"/>
      <c r="C26" s="1038"/>
      <c r="D26" s="1038"/>
      <c r="E26" s="1038"/>
      <c r="F26" s="1038"/>
      <c r="G26" s="1038"/>
      <c r="H26" s="1038"/>
      <c r="I26" s="1038"/>
      <c r="J26" s="1038"/>
      <c r="K26" s="1038"/>
      <c r="L26" s="1038"/>
      <c r="M26" s="1038"/>
      <c r="N26" s="1038"/>
      <c r="O26" s="1038"/>
      <c r="P26" s="1038"/>
      <c r="Q26" s="1038"/>
      <c r="R26" s="1038"/>
      <c r="S26" s="1038"/>
      <c r="T26" s="1038"/>
      <c r="U26" s="1038"/>
      <c r="V26" s="1038"/>
      <c r="W26" s="1038"/>
      <c r="X26" s="1038"/>
      <c r="Y26" s="1038"/>
      <c r="Z26" s="1038"/>
      <c r="AA26" s="1038"/>
      <c r="AB26" s="1038"/>
      <c r="AC26" s="1038"/>
      <c r="AD26" s="1038"/>
      <c r="AE26" s="1038"/>
      <c r="AF26" s="1038"/>
    </row>
    <row r="27" spans="1:32" x14ac:dyDescent="0.25">
      <c r="A27" s="1038"/>
      <c r="B27" s="1038"/>
      <c r="C27" s="1038"/>
      <c r="D27" s="1038"/>
      <c r="E27" s="1038"/>
      <c r="F27" s="1038"/>
      <c r="G27" s="1038"/>
      <c r="H27" s="1038"/>
      <c r="I27" s="1038"/>
      <c r="J27" s="1038"/>
      <c r="K27" s="1038"/>
      <c r="L27" s="1038"/>
      <c r="M27" s="1038"/>
      <c r="N27" s="1038"/>
      <c r="O27" s="1038"/>
      <c r="P27" s="1038"/>
      <c r="Q27" s="1038"/>
      <c r="R27" s="1038"/>
      <c r="S27" s="1038"/>
      <c r="T27" s="1038"/>
      <c r="U27" s="1038"/>
      <c r="V27" s="1038"/>
      <c r="W27" s="1038"/>
      <c r="X27" s="1038"/>
      <c r="Y27" s="1038"/>
      <c r="Z27" s="1038"/>
      <c r="AA27" s="1038"/>
      <c r="AB27" s="1038"/>
      <c r="AC27" s="1038"/>
      <c r="AD27" s="1038"/>
      <c r="AE27" s="1038"/>
      <c r="AF27" s="1038"/>
    </row>
    <row r="28" spans="1:32" x14ac:dyDescent="0.25">
      <c r="A28" s="1038"/>
      <c r="B28" s="1038"/>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c r="AB28" s="1038"/>
      <c r="AC28" s="1038"/>
      <c r="AD28" s="1038"/>
      <c r="AE28" s="1038"/>
      <c r="AF28" s="1038"/>
    </row>
    <row r="29" spans="1:32" x14ac:dyDescent="0.25">
      <c r="A29" s="1038"/>
      <c r="B29" s="1038"/>
      <c r="C29" s="1038"/>
      <c r="D29" s="1038"/>
      <c r="E29" s="1038"/>
      <c r="F29" s="1038"/>
      <c r="G29" s="1038"/>
      <c r="H29" s="1038"/>
      <c r="I29" s="1038"/>
      <c r="J29" s="1038"/>
      <c r="K29" s="1038"/>
      <c r="L29" s="1038"/>
      <c r="M29" s="1038"/>
      <c r="N29" s="1038"/>
      <c r="O29" s="1038"/>
      <c r="P29" s="1038"/>
      <c r="Q29" s="1038"/>
      <c r="R29" s="1038"/>
      <c r="S29" s="1038"/>
      <c r="T29" s="1038"/>
      <c r="U29" s="1038"/>
      <c r="V29" s="1038"/>
      <c r="W29" s="1038"/>
      <c r="X29" s="1038"/>
      <c r="Y29" s="1038"/>
      <c r="Z29" s="1038"/>
      <c r="AA29" s="1038"/>
      <c r="AB29" s="1038"/>
      <c r="AC29" s="1038"/>
      <c r="AD29" s="1038"/>
      <c r="AE29" s="1038"/>
      <c r="AF29" s="1038"/>
    </row>
    <row r="30" spans="1:32" x14ac:dyDescent="0.25">
      <c r="A30" s="1038"/>
      <c r="B30" s="1038"/>
      <c r="C30" s="1038"/>
      <c r="D30" s="1038"/>
      <c r="E30" s="1038"/>
      <c r="F30" s="1038"/>
      <c r="G30" s="1038"/>
      <c r="H30" s="1038"/>
      <c r="I30" s="1038"/>
      <c r="J30" s="1038"/>
      <c r="K30" s="1038"/>
      <c r="L30" s="1038"/>
      <c r="M30" s="1038"/>
      <c r="N30" s="1038"/>
      <c r="O30" s="1038"/>
      <c r="P30" s="1038"/>
      <c r="Q30" s="1038"/>
      <c r="R30" s="1038"/>
      <c r="S30" s="1038"/>
      <c r="T30" s="1038"/>
      <c r="U30" s="1038"/>
      <c r="V30" s="1038"/>
      <c r="W30" s="1038"/>
      <c r="X30" s="1038"/>
      <c r="Y30" s="1038"/>
      <c r="Z30" s="1038"/>
      <c r="AA30" s="1038"/>
      <c r="AB30" s="1038"/>
      <c r="AC30" s="1038"/>
      <c r="AD30" s="1038"/>
      <c r="AE30" s="1038"/>
      <c r="AF30" s="1038"/>
    </row>
    <row r="31" spans="1:32" x14ac:dyDescent="0.25">
      <c r="A31" s="1038"/>
      <c r="B31" s="1038"/>
      <c r="C31" s="1038"/>
      <c r="D31" s="1038"/>
      <c r="E31" s="1038"/>
      <c r="F31" s="1038"/>
      <c r="G31" s="1038"/>
      <c r="H31" s="1038"/>
      <c r="I31" s="1038"/>
      <c r="J31" s="1038"/>
      <c r="K31" s="1038"/>
      <c r="L31" s="1038"/>
      <c r="M31" s="1038"/>
      <c r="N31" s="1038"/>
      <c r="O31" s="1038"/>
      <c r="P31" s="1038"/>
      <c r="Q31" s="1038"/>
      <c r="R31" s="1038"/>
      <c r="S31" s="1038"/>
      <c r="T31" s="1038"/>
      <c r="U31" s="1038"/>
      <c r="V31" s="1038"/>
      <c r="W31" s="1038"/>
      <c r="X31" s="1038"/>
      <c r="Y31" s="1038"/>
      <c r="Z31" s="1038"/>
      <c r="AA31" s="1038"/>
      <c r="AB31" s="1038"/>
      <c r="AC31" s="1038"/>
      <c r="AD31" s="1038"/>
      <c r="AE31" s="1038"/>
      <c r="AF31" s="1038"/>
    </row>
    <row r="32" spans="1:32" x14ac:dyDescent="0.25">
      <c r="A32" s="1038"/>
      <c r="B32" s="1038"/>
      <c r="C32" s="1038"/>
      <c r="D32" s="1038"/>
      <c r="E32" s="1038"/>
      <c r="F32" s="1038"/>
      <c r="G32" s="1038"/>
      <c r="H32" s="1038"/>
      <c r="I32" s="1038"/>
      <c r="J32" s="1038"/>
      <c r="K32" s="1038"/>
      <c r="L32" s="1038"/>
      <c r="M32" s="1038"/>
      <c r="N32" s="1038"/>
      <c r="O32" s="1038"/>
      <c r="P32" s="1038"/>
      <c r="Q32" s="1038"/>
      <c r="R32" s="1038"/>
      <c r="S32" s="1038"/>
      <c r="T32" s="1038"/>
      <c r="U32" s="1038"/>
      <c r="V32" s="1038"/>
      <c r="W32" s="1038"/>
      <c r="X32" s="1038"/>
      <c r="Y32" s="1038"/>
      <c r="Z32" s="1038"/>
      <c r="AA32" s="1038"/>
      <c r="AB32" s="1038"/>
      <c r="AC32" s="1038"/>
      <c r="AD32" s="1038"/>
      <c r="AE32" s="1038"/>
      <c r="AF32" s="1038"/>
    </row>
    <row r="33" spans="1:32" x14ac:dyDescent="0.25">
      <c r="A33" s="1038"/>
      <c r="B33" s="1038"/>
      <c r="C33" s="1038"/>
      <c r="D33" s="1038"/>
      <c r="E33" s="1038"/>
      <c r="F33" s="1038"/>
      <c r="G33" s="1038"/>
      <c r="H33" s="1038"/>
      <c r="I33" s="1038"/>
      <c r="J33" s="1038"/>
      <c r="K33" s="1038"/>
      <c r="L33" s="1038"/>
      <c r="M33" s="1038"/>
      <c r="N33" s="1038"/>
      <c r="O33" s="1038"/>
      <c r="P33" s="1038"/>
      <c r="Q33" s="1038"/>
      <c r="R33" s="1038"/>
      <c r="S33" s="1038"/>
      <c r="T33" s="1038"/>
      <c r="U33" s="1038"/>
      <c r="V33" s="1038"/>
      <c r="W33" s="1038"/>
      <c r="X33" s="1038"/>
      <c r="Y33" s="1038"/>
      <c r="Z33" s="1038"/>
      <c r="AA33" s="1038"/>
      <c r="AB33" s="1038"/>
      <c r="AC33" s="1038"/>
      <c r="AD33" s="1038"/>
      <c r="AE33" s="1038"/>
      <c r="AF33" s="1038"/>
    </row>
    <row r="34" spans="1:32" x14ac:dyDescent="0.25">
      <c r="A34" s="1038"/>
      <c r="B34" s="1038"/>
      <c r="C34" s="1038"/>
      <c r="D34" s="1038"/>
      <c r="E34" s="1038"/>
      <c r="F34" s="1038"/>
      <c r="G34" s="1038"/>
      <c r="H34" s="1038"/>
      <c r="I34" s="1038"/>
      <c r="J34" s="1038"/>
      <c r="K34" s="1038"/>
      <c r="L34" s="1038"/>
      <c r="M34" s="1038"/>
      <c r="N34" s="1038"/>
      <c r="O34" s="1038"/>
      <c r="P34" s="1038"/>
      <c r="Q34" s="1038"/>
      <c r="R34" s="1038"/>
      <c r="S34" s="1038"/>
      <c r="T34" s="1038"/>
      <c r="U34" s="1038"/>
      <c r="V34" s="1038"/>
      <c r="W34" s="1038"/>
      <c r="X34" s="1038"/>
      <c r="Y34" s="1038"/>
      <c r="Z34" s="1038"/>
      <c r="AA34" s="1038"/>
      <c r="AB34" s="1038"/>
      <c r="AC34" s="1038"/>
      <c r="AD34" s="1038"/>
      <c r="AE34" s="1038"/>
      <c r="AF34" s="1038"/>
    </row>
    <row r="35" spans="1:32" x14ac:dyDescent="0.25">
      <c r="A35" s="1046"/>
      <c r="B35" s="1046"/>
      <c r="C35" s="1046"/>
      <c r="D35" s="1046"/>
      <c r="E35" s="1046"/>
      <c r="F35" s="1046"/>
      <c r="G35" s="1046"/>
      <c r="H35" s="1046"/>
      <c r="I35" s="1046"/>
      <c r="J35" s="1046"/>
      <c r="K35" s="1046"/>
      <c r="L35" s="1046"/>
      <c r="M35" s="1046"/>
      <c r="N35" s="1046"/>
      <c r="O35" s="1046"/>
      <c r="P35" s="1046"/>
      <c r="Q35" s="1046"/>
      <c r="R35" s="1046"/>
      <c r="S35" s="1046"/>
      <c r="T35" s="1046"/>
      <c r="U35" s="1046"/>
      <c r="V35" s="1046"/>
    </row>
  </sheetData>
  <sheetProtection algorithmName="SHA-512" hashValue="m/lKpKwOVLkDnPucfNBnGPMeVPTM7/dB5C7v7mhKMzBwQpCqVqOKqRaODexRQh2cRbnq6IzK0C/zeyFemtxAhQ==" saltValue="8Si4tq/D1m0hioLAzN3wMw==" spinCount="100000" sheet="1" objects="1" scenarios="1"/>
  <mergeCells count="10">
    <mergeCell ref="A6:AE6"/>
    <mergeCell ref="A11:AE11"/>
    <mergeCell ref="A13:AE13"/>
    <mergeCell ref="A14:AE14"/>
    <mergeCell ref="A15:AE15"/>
    <mergeCell ref="A17:AE17"/>
    <mergeCell ref="A35:V35"/>
    <mergeCell ref="A9:AE9"/>
    <mergeCell ref="A7:AE7"/>
    <mergeCell ref="A19:AE1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2" tint="-9.9978637043366805E-2"/>
  </sheetPr>
  <dimension ref="A1:AA22"/>
  <sheetViews>
    <sheetView showGridLines="0" zoomScale="80" zoomScaleNormal="80" workbookViewId="0">
      <selection activeCell="B19" sqref="B19:Y19"/>
    </sheetView>
  </sheetViews>
  <sheetFormatPr defaultColWidth="0" defaultRowHeight="15" zeroHeight="1" x14ac:dyDescent="0.25"/>
  <cols>
    <col min="1" max="1" width="9.140625" style="391" customWidth="1"/>
    <col min="2" max="2" width="65.85546875" style="391" customWidth="1"/>
    <col min="3" max="27" width="9.140625" style="391" customWidth="1"/>
    <col min="28" max="16384" width="9.140625" style="391" hidden="1"/>
  </cols>
  <sheetData>
    <row r="1" spans="1:26" customFormat="1" x14ac:dyDescent="0.25"/>
    <row r="2" spans="1:26" customFormat="1" x14ac:dyDescent="0.25"/>
    <row r="3" spans="1:26" customFormat="1" x14ac:dyDescent="0.25"/>
    <row r="4" spans="1:26" x14ac:dyDescent="0.25">
      <c r="Z4" s="391" t="s">
        <v>2870</v>
      </c>
    </row>
    <row r="5" spans="1:26" ht="18.75" x14ac:dyDescent="0.3">
      <c r="B5" s="392" t="s">
        <v>2521</v>
      </c>
    </row>
    <row r="6" spans="1:26" x14ac:dyDescent="0.25">
      <c r="B6" s="393"/>
    </row>
    <row r="7" spans="1:26" ht="51" customHeight="1" x14ac:dyDescent="0.25">
      <c r="A7" s="394">
        <v>1</v>
      </c>
      <c r="B7" s="1046" t="s">
        <v>2751</v>
      </c>
      <c r="C7" s="1046"/>
      <c r="D7" s="1046"/>
      <c r="E7" s="1046"/>
      <c r="F7" s="1046"/>
      <c r="G7" s="1046"/>
      <c r="H7" s="1046"/>
      <c r="I7" s="1046"/>
      <c r="J7" s="1046"/>
      <c r="K7" s="1046"/>
      <c r="L7" s="1046"/>
      <c r="M7" s="1046"/>
      <c r="N7" s="1046"/>
      <c r="O7" s="1046"/>
      <c r="P7" s="1046"/>
      <c r="Q7" s="1046"/>
      <c r="R7" s="1046"/>
      <c r="S7" s="1046"/>
      <c r="T7" s="1046"/>
      <c r="U7" s="1046"/>
      <c r="V7" s="1046"/>
      <c r="W7" s="1046"/>
      <c r="X7" s="1046"/>
      <c r="Y7" s="1046"/>
    </row>
    <row r="8" spans="1:26" x14ac:dyDescent="0.25">
      <c r="A8" s="395"/>
      <c r="B8" s="396"/>
      <c r="C8" s="397"/>
      <c r="D8" s="397"/>
      <c r="E8" s="397"/>
      <c r="F8" s="397"/>
      <c r="G8" s="397"/>
      <c r="H8" s="397"/>
      <c r="I8" s="397"/>
      <c r="J8" s="397"/>
      <c r="K8" s="397"/>
      <c r="L8" s="397"/>
      <c r="M8" s="397"/>
      <c r="N8" s="397"/>
      <c r="O8" s="397"/>
      <c r="P8" s="397"/>
      <c r="Q8" s="397"/>
      <c r="R8" s="397"/>
      <c r="S8" s="397"/>
      <c r="T8" s="397"/>
      <c r="U8" s="397"/>
      <c r="V8" s="397"/>
      <c r="W8" s="397"/>
      <c r="X8" s="397"/>
      <c r="Y8" s="397"/>
    </row>
    <row r="9" spans="1:26" ht="27.75" customHeight="1" x14ac:dyDescent="0.25">
      <c r="A9" s="394">
        <v>2</v>
      </c>
      <c r="B9" s="1046" t="s">
        <v>2750</v>
      </c>
      <c r="C9" s="1046"/>
      <c r="D9" s="1046"/>
      <c r="E9" s="1046"/>
      <c r="F9" s="1046"/>
      <c r="G9" s="1046"/>
      <c r="H9" s="1046"/>
      <c r="I9" s="1046"/>
      <c r="J9" s="1046"/>
      <c r="K9" s="1046"/>
      <c r="L9" s="1046"/>
      <c r="M9" s="1046"/>
      <c r="N9" s="1046"/>
      <c r="O9" s="1046"/>
      <c r="P9" s="1046"/>
      <c r="Q9" s="1046"/>
      <c r="R9" s="1046"/>
      <c r="S9" s="1046"/>
      <c r="T9" s="1046"/>
      <c r="U9" s="1046"/>
      <c r="V9" s="1046"/>
      <c r="W9" s="1046"/>
      <c r="X9" s="1046"/>
      <c r="Y9" s="1046"/>
    </row>
    <row r="10" spans="1:26" x14ac:dyDescent="0.25">
      <c r="A10" s="394"/>
      <c r="B10" s="398"/>
    </row>
    <row r="11" spans="1:26" ht="36.75" customHeight="1" x14ac:dyDescent="0.25">
      <c r="A11" s="394">
        <v>3</v>
      </c>
      <c r="B11" s="1046" t="s">
        <v>2839</v>
      </c>
      <c r="C11" s="1046"/>
      <c r="D11" s="1046"/>
      <c r="E11" s="1046"/>
      <c r="F11" s="1046"/>
      <c r="G11" s="1046"/>
      <c r="H11" s="1046"/>
      <c r="I11" s="1046"/>
      <c r="J11" s="1046"/>
      <c r="K11" s="1046"/>
      <c r="L11" s="1046"/>
      <c r="M11" s="1046"/>
      <c r="N11" s="1046"/>
      <c r="O11" s="1046"/>
      <c r="P11" s="1046"/>
      <c r="Q11" s="1046"/>
      <c r="R11" s="1046"/>
      <c r="S11" s="1046"/>
      <c r="T11" s="1046"/>
      <c r="U11" s="1046"/>
      <c r="V11" s="1046"/>
      <c r="W11" s="1046"/>
      <c r="X11" s="1046"/>
      <c r="Y11" s="1046"/>
    </row>
    <row r="12" spans="1:26" x14ac:dyDescent="0.25">
      <c r="A12" s="394"/>
      <c r="B12" s="398"/>
    </row>
    <row r="13" spans="1:26" x14ac:dyDescent="0.25">
      <c r="A13" s="394">
        <v>4</v>
      </c>
      <c r="B13" s="1047" t="s">
        <v>2752</v>
      </c>
      <c r="C13" s="1047"/>
      <c r="D13" s="1047"/>
      <c r="E13" s="1047"/>
      <c r="F13" s="1047"/>
      <c r="G13" s="1047"/>
      <c r="H13" s="1047"/>
      <c r="I13" s="1047"/>
      <c r="J13" s="1047"/>
      <c r="K13" s="1047"/>
      <c r="L13" s="1047"/>
      <c r="M13" s="1047"/>
      <c r="N13" s="1047"/>
      <c r="O13" s="1047"/>
      <c r="P13" s="1047"/>
      <c r="Q13" s="1047"/>
      <c r="R13" s="1047"/>
      <c r="S13" s="1047"/>
      <c r="T13" s="1047"/>
      <c r="U13" s="1047"/>
      <c r="V13" s="1047"/>
      <c r="W13" s="1047"/>
      <c r="X13" s="1047"/>
      <c r="Y13" s="1047"/>
    </row>
    <row r="14" spans="1:26" x14ac:dyDescent="0.25">
      <c r="A14" s="394"/>
      <c r="B14" s="398"/>
    </row>
    <row r="15" spans="1:26" x14ac:dyDescent="0.25">
      <c r="A15" s="394">
        <v>5</v>
      </c>
      <c r="B15" s="1047" t="s">
        <v>2753</v>
      </c>
      <c r="C15" s="1047"/>
      <c r="D15" s="1047"/>
      <c r="E15" s="1047"/>
      <c r="F15" s="1047"/>
      <c r="G15" s="1047"/>
      <c r="H15" s="1047"/>
      <c r="I15" s="1047"/>
      <c r="J15" s="1047"/>
      <c r="K15" s="1047"/>
      <c r="L15" s="1047"/>
      <c r="M15" s="1047"/>
      <c r="N15" s="1047"/>
      <c r="O15" s="1047"/>
      <c r="P15" s="1047"/>
      <c r="Q15" s="1047"/>
      <c r="R15" s="1047"/>
      <c r="S15" s="1047"/>
      <c r="T15" s="1047"/>
      <c r="U15" s="1047"/>
      <c r="V15" s="1047"/>
      <c r="W15" s="1047"/>
      <c r="X15" s="1047"/>
      <c r="Y15" s="1047"/>
    </row>
    <row r="16" spans="1:26" x14ac:dyDescent="0.25">
      <c r="A16" s="394"/>
      <c r="B16" s="398"/>
    </row>
    <row r="17" spans="1:25" ht="31.5" customHeight="1" x14ac:dyDescent="0.25">
      <c r="A17" s="394">
        <v>6</v>
      </c>
      <c r="B17" s="1046" t="s">
        <v>2749</v>
      </c>
      <c r="C17" s="1046"/>
      <c r="D17" s="1046"/>
      <c r="E17" s="1046"/>
      <c r="F17" s="1046"/>
      <c r="G17" s="1046"/>
      <c r="H17" s="1046"/>
      <c r="I17" s="1046"/>
      <c r="J17" s="1046"/>
      <c r="K17" s="1046"/>
      <c r="L17" s="1046"/>
      <c r="M17" s="1046"/>
      <c r="N17" s="1046"/>
      <c r="O17" s="1046"/>
      <c r="P17" s="1046"/>
      <c r="Q17" s="1046"/>
      <c r="R17" s="1046"/>
      <c r="S17" s="1046"/>
      <c r="T17" s="1046"/>
      <c r="U17" s="1046"/>
      <c r="V17" s="1046"/>
      <c r="W17" s="1046"/>
      <c r="X17" s="1046"/>
      <c r="Y17" s="1046"/>
    </row>
    <row r="18" spans="1:25" x14ac:dyDescent="0.25">
      <c r="A18" s="394"/>
      <c r="B18" s="398"/>
    </row>
    <row r="19" spans="1:25" x14ac:dyDescent="0.25">
      <c r="A19" s="394">
        <v>7</v>
      </c>
      <c r="B19" s="1047" t="s">
        <v>2879</v>
      </c>
      <c r="C19" s="1047"/>
      <c r="D19" s="1047"/>
      <c r="E19" s="1047"/>
      <c r="F19" s="1047"/>
      <c r="G19" s="1047"/>
      <c r="H19" s="1047"/>
      <c r="I19" s="1047"/>
      <c r="J19" s="1047"/>
      <c r="K19" s="1047"/>
      <c r="L19" s="1047"/>
      <c r="M19" s="1047"/>
      <c r="N19" s="1047"/>
      <c r="O19" s="1047"/>
      <c r="P19" s="1047"/>
      <c r="Q19" s="1047"/>
      <c r="R19" s="1047"/>
      <c r="S19" s="1047"/>
      <c r="T19" s="1047"/>
      <c r="U19" s="1047"/>
      <c r="V19" s="1047"/>
      <c r="W19" s="1047"/>
      <c r="X19" s="1047"/>
      <c r="Y19" s="1047"/>
    </row>
    <row r="20" spans="1:25" x14ac:dyDescent="0.25">
      <c r="A20" s="394"/>
      <c r="B20" s="398"/>
    </row>
    <row r="21" spans="1:25" ht="53.25" customHeight="1" x14ac:dyDescent="0.25">
      <c r="A21" s="394">
        <v>8</v>
      </c>
      <c r="B21" s="1046" t="s">
        <v>2748</v>
      </c>
      <c r="C21" s="1046"/>
      <c r="D21" s="1046"/>
      <c r="E21" s="1046"/>
      <c r="F21" s="1046"/>
      <c r="G21" s="1046"/>
      <c r="H21" s="1046"/>
      <c r="I21" s="1046"/>
      <c r="J21" s="1046"/>
      <c r="K21" s="1046"/>
      <c r="L21" s="1046"/>
      <c r="M21" s="1046"/>
      <c r="N21" s="1046"/>
      <c r="O21" s="1046"/>
      <c r="P21" s="1046"/>
      <c r="Q21" s="1046"/>
      <c r="R21" s="1046"/>
      <c r="S21" s="1046"/>
      <c r="T21" s="1046"/>
      <c r="U21" s="1046"/>
      <c r="V21" s="1046"/>
      <c r="W21" s="1046"/>
      <c r="X21" s="1046"/>
      <c r="Y21" s="1046"/>
    </row>
    <row r="22" spans="1:25" x14ac:dyDescent="0.25"/>
  </sheetData>
  <sheetProtection algorithmName="SHA-512" hashValue="6tM/grIwsNigFeIex5LTA6krsqFjaR1a24Abw+MT1JKcWW2V2jPZnZtD+04HIJfLjQzurGLG5zCmSGs6wVS/7Q==" saltValue="fqRpDisRah2vpF1WbUaCZw==" spinCount="100000" sheet="1" objects="1" scenarios="1"/>
  <mergeCells count="8">
    <mergeCell ref="B17:Y17"/>
    <mergeCell ref="B19:Y19"/>
    <mergeCell ref="B21:Y21"/>
    <mergeCell ref="B9:Y9"/>
    <mergeCell ref="B7:Y7"/>
    <mergeCell ref="B11:Y11"/>
    <mergeCell ref="B13:Y13"/>
    <mergeCell ref="B15:Y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2" tint="-9.9978637043366805E-2"/>
  </sheetPr>
  <dimension ref="A1:AB65"/>
  <sheetViews>
    <sheetView showGridLines="0" zoomScale="80" zoomScaleNormal="80" workbookViewId="0">
      <pane xSplit="1" ySplit="3" topLeftCell="B13" activePane="bottomRight" state="frozen"/>
      <selection pane="topRight" activeCell="B1" sqref="B1"/>
      <selection pane="bottomLeft" activeCell="A4" sqref="A4"/>
      <selection pane="bottomRight" activeCell="K40" sqref="K40"/>
    </sheetView>
  </sheetViews>
  <sheetFormatPr defaultColWidth="0" defaultRowHeight="15" zeroHeight="1" x14ac:dyDescent="0.25"/>
  <cols>
    <col min="1" max="1" width="45.42578125" customWidth="1"/>
    <col min="2" max="2" width="12" customWidth="1"/>
    <col min="3" max="3" width="14.42578125" customWidth="1"/>
    <col min="4" max="4" width="11.28515625" customWidth="1"/>
    <col min="5" max="5" width="12.28515625" customWidth="1"/>
    <col min="6" max="6" width="12.28515625" style="292" customWidth="1"/>
    <col min="7" max="7" width="6.85546875" customWidth="1"/>
    <col min="8" max="8" width="9.5703125" customWidth="1"/>
    <col min="9" max="9" width="11.7109375" customWidth="1"/>
    <col min="10" max="10" width="12.5703125" customWidth="1"/>
    <col min="11" max="16" width="9.140625" customWidth="1"/>
    <col min="17" max="17" width="9.140625" style="177" customWidth="1"/>
    <col min="18" max="18" width="13.5703125" bestFit="1" customWidth="1"/>
    <col min="19" max="19" width="9.140625" customWidth="1"/>
    <col min="20" max="20" width="9.140625" hidden="1" customWidth="1"/>
    <col min="21" max="16384" width="9.140625" hidden="1"/>
  </cols>
  <sheetData>
    <row r="1" spans="1:19" x14ac:dyDescent="0.25"/>
    <row r="2" spans="1:19" x14ac:dyDescent="0.25"/>
    <row r="3" spans="1:19" x14ac:dyDescent="0.25">
      <c r="Q3" s="447"/>
      <c r="R3" s="391" t="s">
        <v>2870</v>
      </c>
    </row>
    <row r="4" spans="1:19" s="391" customFormat="1" x14ac:dyDescent="0.25">
      <c r="A4" s="390"/>
      <c r="B4" s="390"/>
      <c r="C4" s="390"/>
      <c r="D4" s="390"/>
      <c r="E4" s="390"/>
      <c r="F4" s="399"/>
      <c r="G4" s="390"/>
      <c r="H4" s="390"/>
      <c r="I4" s="390"/>
      <c r="J4" s="390"/>
      <c r="K4" s="390"/>
      <c r="L4" s="390"/>
      <c r="M4" s="390"/>
      <c r="N4" s="390"/>
      <c r="O4" s="390"/>
      <c r="P4" s="390"/>
      <c r="Q4" s="390"/>
      <c r="R4" s="390"/>
      <c r="S4" s="390"/>
    </row>
    <row r="5" spans="1:19" s="391" customFormat="1" ht="18.75" x14ac:dyDescent="0.3">
      <c r="A5" s="401" t="s">
        <v>2139</v>
      </c>
      <c r="B5" s="390"/>
      <c r="C5" s="390"/>
      <c r="D5" s="390"/>
      <c r="E5" s="390"/>
      <c r="F5" s="399"/>
      <c r="G5" s="390"/>
      <c r="H5" s="390"/>
      <c r="I5" s="390"/>
      <c r="J5" s="390"/>
      <c r="K5" s="390"/>
      <c r="L5" s="390"/>
      <c r="M5" s="390"/>
      <c r="N5" s="390"/>
      <c r="O5" s="390"/>
      <c r="P5" s="390"/>
      <c r="Q5" s="400"/>
      <c r="R5" s="390"/>
      <c r="S5" s="390"/>
    </row>
    <row r="6" spans="1:19" s="391" customFormat="1" x14ac:dyDescent="0.25">
      <c r="A6" s="390"/>
      <c r="B6" s="390"/>
      <c r="C6" s="390"/>
      <c r="D6" s="390"/>
      <c r="E6" s="390"/>
      <c r="F6" s="402"/>
      <c r="G6" s="390"/>
      <c r="H6" s="390"/>
      <c r="I6" s="390"/>
      <c r="J6" s="390"/>
      <c r="K6" s="390"/>
      <c r="L6" s="390"/>
      <c r="M6" s="390"/>
      <c r="N6" s="390"/>
      <c r="O6" s="390"/>
      <c r="P6" s="390"/>
      <c r="Q6" s="400"/>
      <c r="R6" s="390"/>
      <c r="S6" s="390"/>
    </row>
    <row r="7" spans="1:19" s="391" customFormat="1" ht="15" customHeight="1" x14ac:dyDescent="0.3">
      <c r="A7" s="376" t="s">
        <v>2129</v>
      </c>
      <c r="B7" s="390"/>
      <c r="C7" s="390"/>
      <c r="D7" s="390"/>
      <c r="E7" s="390"/>
      <c r="F7" s="403"/>
      <c r="G7" s="1058" t="s">
        <v>2172</v>
      </c>
      <c r="H7" s="1058"/>
      <c r="I7" s="1058"/>
      <c r="J7" s="1058"/>
      <c r="K7" s="1058"/>
      <c r="L7" s="1058"/>
      <c r="M7" s="1058"/>
      <c r="N7" s="1058"/>
      <c r="O7" s="1058"/>
      <c r="P7" s="1058"/>
      <c r="Q7" s="404"/>
      <c r="R7" s="404"/>
      <c r="S7" s="390"/>
    </row>
    <row r="8" spans="1:19" s="391" customFormat="1" x14ac:dyDescent="0.25">
      <c r="A8" s="405" t="s">
        <v>2130</v>
      </c>
      <c r="B8" s="405" t="s">
        <v>2131</v>
      </c>
      <c r="C8" s="390"/>
      <c r="D8" s="390"/>
      <c r="E8" s="390"/>
      <c r="F8" s="399"/>
      <c r="G8" s="1059"/>
      <c r="H8" s="1060"/>
      <c r="I8" s="1060"/>
      <c r="J8" s="1060"/>
      <c r="K8" s="1060"/>
      <c r="L8" s="1060"/>
      <c r="M8" s="1060"/>
      <c r="N8" s="1060"/>
      <c r="O8" s="1060"/>
      <c r="P8" s="1061"/>
      <c r="Q8" s="406"/>
      <c r="R8" s="406"/>
      <c r="S8" s="390"/>
    </row>
    <row r="9" spans="1:19" s="391" customFormat="1" ht="18.75" x14ac:dyDescent="0.25">
      <c r="A9" s="407" t="s">
        <v>2132</v>
      </c>
      <c r="B9" s="407"/>
      <c r="C9" s="390"/>
      <c r="D9" s="390"/>
      <c r="E9" s="390"/>
      <c r="F9" s="399"/>
      <c r="G9" s="1062"/>
      <c r="H9" s="1063"/>
      <c r="I9" s="1054" t="s">
        <v>2168</v>
      </c>
      <c r="J9" s="1054"/>
      <c r="K9" s="1054"/>
      <c r="L9" s="1054"/>
      <c r="M9" s="1054"/>
      <c r="N9" s="1054"/>
      <c r="O9" s="1054"/>
      <c r="P9" s="1055"/>
      <c r="Q9" s="400"/>
      <c r="R9" s="408" t="s">
        <v>45</v>
      </c>
      <c r="S9" s="390"/>
    </row>
    <row r="10" spans="1:19" s="391" customFormat="1" x14ac:dyDescent="0.25">
      <c r="A10" s="409" t="s">
        <v>2133</v>
      </c>
      <c r="B10" s="410">
        <f>+Valuation!Q22</f>
        <v>7.4999999999999997E-3</v>
      </c>
      <c r="C10" s="390"/>
      <c r="D10" s="390"/>
      <c r="E10" s="390"/>
      <c r="F10" s="399"/>
      <c r="G10" s="411"/>
      <c r="H10" s="412">
        <f>+E43</f>
        <v>1521.5232207583333</v>
      </c>
      <c r="I10" s="413">
        <v>-2.5000000000000001E-3</v>
      </c>
      <c r="J10" s="413">
        <v>0</v>
      </c>
      <c r="K10" s="413">
        <v>2.5000000000000001E-3</v>
      </c>
      <c r="L10" s="413">
        <v>5.0000000000000001E-3</v>
      </c>
      <c r="M10" s="413">
        <v>7.4999999999999997E-3</v>
      </c>
      <c r="N10" s="413">
        <v>0.01</v>
      </c>
      <c r="O10" s="413">
        <v>1.2500000000000001E-2</v>
      </c>
      <c r="P10" s="413">
        <v>1.4999999999999999E-2</v>
      </c>
      <c r="Q10" s="400"/>
      <c r="R10" s="414"/>
      <c r="S10" s="390"/>
    </row>
    <row r="11" spans="1:19" s="391" customFormat="1" x14ac:dyDescent="0.25">
      <c r="A11" s="409" t="s">
        <v>2134</v>
      </c>
      <c r="B11" s="410">
        <f>+Valuation!Q44</f>
        <v>0.01</v>
      </c>
      <c r="C11" s="390"/>
      <c r="D11" s="390"/>
      <c r="E11" s="390"/>
      <c r="F11" s="399"/>
      <c r="G11" s="1052" t="s">
        <v>2169</v>
      </c>
      <c r="H11" s="413">
        <v>-1.4999999999999999E-2</v>
      </c>
      <c r="I11" s="415">
        <f t="dataTable" ref="I11:P23" dt2D="1" dtr="1" r1="AA19" r2="AA20"/>
        <v>1881.5432462582353</v>
      </c>
      <c r="J11" s="416">
        <v>1942.0982435635199</v>
      </c>
      <c r="K11" s="415">
        <v>2008.08686946745</v>
      </c>
      <c r="L11" s="415">
        <v>2080.2743614889405</v>
      </c>
      <c r="M11" s="415">
        <v>2159.5767612986388</v>
      </c>
      <c r="N11" s="415">
        <v>2247.0999975485911</v>
      </c>
      <c r="O11" s="415">
        <v>2344.1917913026336</v>
      </c>
      <c r="P11" s="415">
        <v>2452.5115777688779</v>
      </c>
      <c r="Q11" s="400"/>
      <c r="R11" s="417">
        <f t="shared" ref="R11:R23" si="0">+$B$12+H11</f>
        <v>7.0999999999999994E-2</v>
      </c>
      <c r="S11" s="390"/>
    </row>
    <row r="12" spans="1:19" s="391" customFormat="1" x14ac:dyDescent="0.25">
      <c r="A12" s="409" t="s">
        <v>45</v>
      </c>
      <c r="B12" s="418">
        <f>+Valuation!Q18</f>
        <v>8.5999999999999993E-2</v>
      </c>
      <c r="C12" s="390"/>
      <c r="D12" s="390"/>
      <c r="E12" s="390"/>
      <c r="F12" s="399"/>
      <c r="G12" s="1053"/>
      <c r="H12" s="413">
        <v>-1.2500000000000001E-2</v>
      </c>
      <c r="I12" s="415">
        <v>1803.2387877902891</v>
      </c>
      <c r="J12" s="416">
        <v>1858.5009655975998</v>
      </c>
      <c r="K12" s="415">
        <v>1918.5295414235554</v>
      </c>
      <c r="L12" s="415">
        <v>1983.96853175363</v>
      </c>
      <c r="M12" s="415">
        <v>2055.5834703355149</v>
      </c>
      <c r="N12" s="415">
        <v>2134.2914944052532</v>
      </c>
      <c r="O12" s="415">
        <v>2221.2008377277921</v>
      </c>
      <c r="P12" s="415">
        <v>2317.6633514818395</v>
      </c>
      <c r="Q12" s="400"/>
      <c r="R12" s="417">
        <f t="shared" si="0"/>
        <v>7.3499999999999996E-2</v>
      </c>
      <c r="S12" s="390"/>
    </row>
    <row r="13" spans="1:19" s="391" customFormat="1" x14ac:dyDescent="0.25">
      <c r="A13" s="409" t="s">
        <v>46</v>
      </c>
      <c r="B13" s="418">
        <f>+Valuation!Q20</f>
        <v>0.04</v>
      </c>
      <c r="C13" s="390"/>
      <c r="D13" s="390"/>
      <c r="E13" s="390"/>
      <c r="F13" s="399"/>
      <c r="G13" s="1053"/>
      <c r="H13" s="413">
        <v>-0.01</v>
      </c>
      <c r="I13" s="415">
        <v>1730.5157172903191</v>
      </c>
      <c r="J13" s="416">
        <v>1781.0844797310726</v>
      </c>
      <c r="K13" s="415">
        <v>1835.8520288732684</v>
      </c>
      <c r="L13" s="415">
        <v>1895.3635551940536</v>
      </c>
      <c r="M13" s="415">
        <v>1960.2629227837276</v>
      </c>
      <c r="N13" s="415">
        <v>2031.3160554061942</v>
      </c>
      <c r="O13" s="415">
        <v>2109.4413061825021</v>
      </c>
      <c r="P13" s="415">
        <v>2195.7493720448228</v>
      </c>
      <c r="Q13" s="400"/>
      <c r="R13" s="417">
        <f t="shared" si="0"/>
        <v>7.5999999999999998E-2</v>
      </c>
      <c r="S13" s="390"/>
    </row>
    <row r="14" spans="1:19" s="391" customFormat="1" x14ac:dyDescent="0.25">
      <c r="A14" s="409"/>
      <c r="B14" s="419"/>
      <c r="C14" s="390"/>
      <c r="D14" s="390"/>
      <c r="E14" s="390"/>
      <c r="F14" s="399"/>
      <c r="G14" s="1053"/>
      <c r="H14" s="413">
        <v>-7.4999999999999997E-3</v>
      </c>
      <c r="I14" s="415">
        <v>1662.8118480663936</v>
      </c>
      <c r="J14" s="416">
        <v>1709.2027290478222</v>
      </c>
      <c r="K14" s="415">
        <v>1759.3069255647688</v>
      </c>
      <c r="L14" s="415">
        <v>1813.5884893441228</v>
      </c>
      <c r="M14" s="415">
        <v>1872.5921687654052</v>
      </c>
      <c r="N14" s="415">
        <v>1936.961750323748</v>
      </c>
      <c r="O14" s="415">
        <v>2007.4636419533344</v>
      </c>
      <c r="P14" s="415">
        <v>2085.0175338148092</v>
      </c>
      <c r="Q14" s="400"/>
      <c r="R14" s="417">
        <f t="shared" si="0"/>
        <v>7.8499999999999986E-2</v>
      </c>
      <c r="S14" s="390"/>
    </row>
    <row r="15" spans="1:19" s="391" customFormat="1" x14ac:dyDescent="0.25">
      <c r="A15" s="407" t="s">
        <v>2135</v>
      </c>
      <c r="B15" s="407"/>
      <c r="C15" s="390"/>
      <c r="D15" s="390"/>
      <c r="E15" s="390"/>
      <c r="F15" s="399"/>
      <c r="G15" s="1053"/>
      <c r="H15" s="413">
        <v>-5.0000000000000001E-3</v>
      </c>
      <c r="I15" s="415">
        <v>1599.6376903165801</v>
      </c>
      <c r="J15" s="416">
        <v>1642.2962892393348</v>
      </c>
      <c r="K15" s="415">
        <v>1688.2509019303027</v>
      </c>
      <c r="L15" s="415">
        <v>1737.8985251923705</v>
      </c>
      <c r="M15" s="415">
        <v>1791.7025884145412</v>
      </c>
      <c r="N15" s="415">
        <v>1850.2074584434295</v>
      </c>
      <c r="O15" s="415">
        <v>1914.0569190933461</v>
      </c>
      <c r="P15" s="415">
        <v>1984.0179570348237</v>
      </c>
      <c r="Q15" s="400"/>
      <c r="R15" s="417">
        <f t="shared" si="0"/>
        <v>8.0999999999999989E-2</v>
      </c>
      <c r="S15" s="390"/>
    </row>
    <row r="16" spans="1:19" s="391" customFormat="1" x14ac:dyDescent="0.25">
      <c r="A16" s="409" t="s">
        <v>2133</v>
      </c>
      <c r="B16" s="418">
        <f>+'Upstream Assm'!C59</f>
        <v>0.1</v>
      </c>
      <c r="C16" s="390"/>
      <c r="D16" s="390"/>
      <c r="E16" s="390"/>
      <c r="F16" s="399"/>
      <c r="G16" s="1053"/>
      <c r="H16" s="413">
        <v>-2.5000000000000001E-3</v>
      </c>
      <c r="I16" s="415">
        <v>1540.5650796010709</v>
      </c>
      <c r="J16" s="416">
        <v>1579.8783300650168</v>
      </c>
      <c r="K16" s="415">
        <v>1622.1272106906647</v>
      </c>
      <c r="L16" s="415">
        <v>1667.6529634429219</v>
      </c>
      <c r="M16" s="415">
        <v>1716.8518578903875</v>
      </c>
      <c r="N16" s="415">
        <v>1770.1867508022135</v>
      </c>
      <c r="O16" s="415">
        <v>1828.2016880163587</v>
      </c>
      <c r="P16" s="415">
        <v>1891.5405257288298</v>
      </c>
      <c r="Q16" s="400"/>
      <c r="R16" s="417">
        <f t="shared" si="0"/>
        <v>8.3499999999999991E-2</v>
      </c>
      <c r="S16" s="390"/>
    </row>
    <row r="17" spans="1:28" s="391" customFormat="1" x14ac:dyDescent="0.25">
      <c r="A17" s="409" t="s">
        <v>2134</v>
      </c>
      <c r="B17" s="418">
        <f>+'Downstream Assm'!C57</f>
        <v>0.1</v>
      </c>
      <c r="C17" s="390"/>
      <c r="D17" s="390"/>
      <c r="E17" s="390"/>
      <c r="F17" s="399"/>
      <c r="G17" s="1053"/>
      <c r="H17" s="420">
        <v>0</v>
      </c>
      <c r="I17" s="416">
        <v>1485.2178748075823</v>
      </c>
      <c r="J17" s="421">
        <v>1521.5232207583333</v>
      </c>
      <c r="K17" s="416">
        <v>1560.4516063205251</v>
      </c>
      <c r="L17" s="416">
        <v>1602.2976496400959</v>
      </c>
      <c r="M17" s="416">
        <v>1647.401812212687</v>
      </c>
      <c r="N17" s="416">
        <v>1696.1596776979445</v>
      </c>
      <c r="O17" s="416">
        <v>1749.0335798302617</v>
      </c>
      <c r="P17" s="416">
        <v>1806.5673039486558</v>
      </c>
      <c r="Q17" s="400"/>
      <c r="R17" s="417">
        <f t="shared" si="0"/>
        <v>8.5999999999999993E-2</v>
      </c>
      <c r="S17" s="390"/>
    </row>
    <row r="18" spans="1:28" s="391" customFormat="1" ht="15.75" thickBot="1" x14ac:dyDescent="0.3">
      <c r="A18" s="390"/>
      <c r="B18" s="390"/>
      <c r="C18" s="390"/>
      <c r="D18" s="390"/>
      <c r="E18" s="390"/>
      <c r="F18" s="399"/>
      <c r="G18" s="1053"/>
      <c r="H18" s="413">
        <v>2.5000000000000001E-3</v>
      </c>
      <c r="I18" s="415">
        <v>1433.2642991240068</v>
      </c>
      <c r="J18" s="416">
        <v>1466.8572160769834</v>
      </c>
      <c r="K18" s="415">
        <v>1502.8009255721918</v>
      </c>
      <c r="L18" s="415">
        <v>1541.3508492354172</v>
      </c>
      <c r="M18" s="415">
        <v>1582.8008066518144</v>
      </c>
      <c r="N18" s="415">
        <v>1627.490513584238</v>
      </c>
      <c r="O18" s="415">
        <v>1675.8149089232909</v>
      </c>
      <c r="P18" s="415">
        <v>1728.2358528411501</v>
      </c>
      <c r="Q18" s="400"/>
      <c r="R18" s="417">
        <f t="shared" si="0"/>
        <v>8.8499999999999995E-2</v>
      </c>
      <c r="S18" s="390"/>
      <c r="X18" s="1056" t="s">
        <v>2173</v>
      </c>
      <c r="Y18" s="1057"/>
      <c r="Z18" s="1057"/>
      <c r="AA18" s="1057"/>
    </row>
    <row r="19" spans="1:28" s="391" customFormat="1" x14ac:dyDescent="0.25">
      <c r="A19" s="390"/>
      <c r="B19" s="390"/>
      <c r="C19" s="390"/>
      <c r="D19" s="390"/>
      <c r="E19" s="390"/>
      <c r="F19" s="399"/>
      <c r="G19" s="1053"/>
      <c r="H19" s="413">
        <v>5.0000000000000001E-3</v>
      </c>
      <c r="I19" s="415">
        <v>1384.4105951165022</v>
      </c>
      <c r="J19" s="416">
        <v>1415.5507928167985</v>
      </c>
      <c r="K19" s="415">
        <v>1448.8037602013576</v>
      </c>
      <c r="L19" s="415">
        <v>1484.3918013998675</v>
      </c>
      <c r="M19" s="415">
        <v>1522.5695449698794</v>
      </c>
      <c r="N19" s="415">
        <v>1563.6300414285379</v>
      </c>
      <c r="O19" s="415">
        <v>1607.9122953301105</v>
      </c>
      <c r="P19" s="415">
        <v>1655.8106417670351</v>
      </c>
      <c r="Q19" s="400"/>
      <c r="R19" s="417">
        <f t="shared" si="0"/>
        <v>9.0999999999999998E-2</v>
      </c>
      <c r="S19" s="390"/>
      <c r="X19" s="450" t="s">
        <v>2168</v>
      </c>
      <c r="Y19" s="451"/>
      <c r="Z19" s="451"/>
      <c r="AA19" s="452">
        <v>0</v>
      </c>
    </row>
    <row r="20" spans="1:28" s="391" customFormat="1" ht="15.75" thickBot="1" x14ac:dyDescent="0.3">
      <c r="A20" s="376" t="s">
        <v>2146</v>
      </c>
      <c r="B20" s="390"/>
      <c r="C20" s="390"/>
      <c r="D20" s="422"/>
      <c r="E20" s="390"/>
      <c r="F20" s="399"/>
      <c r="G20" s="1053"/>
      <c r="H20" s="413">
        <v>7.4999999999999997E-3</v>
      </c>
      <c r="I20" s="415">
        <v>1338.3957381723151</v>
      </c>
      <c r="J20" s="416">
        <v>1367.3123053502266</v>
      </c>
      <c r="K20" s="415">
        <v>1398.1327879121</v>
      </c>
      <c r="L20" s="415">
        <v>1431.0513770101009</v>
      </c>
      <c r="M20" s="415">
        <v>1466.28960467909</v>
      </c>
      <c r="N20" s="415">
        <v>1504.101331674515</v>
      </c>
      <c r="O20" s="415">
        <v>1544.7788687154723</v>
      </c>
      <c r="P20" s="415">
        <v>1588.6605434730081</v>
      </c>
      <c r="Q20" s="400"/>
      <c r="R20" s="417">
        <f t="shared" si="0"/>
        <v>9.35E-2</v>
      </c>
      <c r="S20" s="390"/>
      <c r="X20" s="453" t="s">
        <v>2171</v>
      </c>
      <c r="Y20" s="454"/>
      <c r="Z20" s="454"/>
      <c r="AA20" s="455">
        <v>0</v>
      </c>
    </row>
    <row r="21" spans="1:28" s="391" customFormat="1" x14ac:dyDescent="0.25">
      <c r="A21" s="423" t="s">
        <v>2136</v>
      </c>
      <c r="B21" s="390"/>
      <c r="C21" s="390"/>
      <c r="D21" s="422"/>
      <c r="E21" s="390"/>
      <c r="F21" s="399"/>
      <c r="G21" s="1053"/>
      <c r="H21" s="413">
        <v>0.01</v>
      </c>
      <c r="I21" s="415">
        <v>1294.9870079128859</v>
      </c>
      <c r="J21" s="416">
        <v>1321.8827027022505</v>
      </c>
      <c r="K21" s="415">
        <v>1350.4984274682101</v>
      </c>
      <c r="L21" s="415">
        <v>1381.0044029122898</v>
      </c>
      <c r="M21" s="415">
        <v>1413.5940788665291</v>
      </c>
      <c r="N21" s="415">
        <v>1448.488237089741</v>
      </c>
      <c r="O21" s="415">
        <v>1485.9399955783272</v>
      </c>
      <c r="P21" s="415">
        <v>1526.2409543117071</v>
      </c>
      <c r="Q21" s="400"/>
      <c r="R21" s="417">
        <f t="shared" si="0"/>
        <v>9.5999999999999988E-2</v>
      </c>
      <c r="S21" s="390"/>
    </row>
    <row r="22" spans="1:28" s="391" customFormat="1" x14ac:dyDescent="0.25">
      <c r="A22" s="423" t="s">
        <v>2137</v>
      </c>
      <c r="B22" s="390"/>
      <c r="C22" s="390"/>
      <c r="D22" s="422"/>
      <c r="E22" s="390"/>
      <c r="F22" s="399"/>
      <c r="G22" s="1053"/>
      <c r="H22" s="413">
        <v>1.2500000000000001E-2</v>
      </c>
      <c r="I22" s="415">
        <v>1253.9762594076924</v>
      </c>
      <c r="J22" s="416">
        <v>1279.0311055674699</v>
      </c>
      <c r="K22" s="415">
        <v>1305.6435586829616</v>
      </c>
      <c r="L22" s="415">
        <v>1333.9633157191431</v>
      </c>
      <c r="M22" s="415">
        <v>1364.1598926620113</v>
      </c>
      <c r="N22" s="415">
        <v>1396.4260169996601</v>
      </c>
      <c r="O22" s="415">
        <v>1430.9817418166047</v>
      </c>
      <c r="P22" s="415">
        <v>1468.0794671796864</v>
      </c>
      <c r="Q22" s="400"/>
      <c r="R22" s="417">
        <f t="shared" si="0"/>
        <v>9.849999999999999E-2</v>
      </c>
      <c r="S22" s="390"/>
    </row>
    <row r="23" spans="1:28" s="391" customFormat="1" x14ac:dyDescent="0.25">
      <c r="A23" s="424" t="s">
        <v>2166</v>
      </c>
      <c r="B23" s="390"/>
      <c r="C23" s="390"/>
      <c r="D23" s="390"/>
      <c r="E23" s="390"/>
      <c r="F23" s="399"/>
      <c r="G23" s="1053"/>
      <c r="H23" s="413">
        <v>1.4999999999999999E-2</v>
      </c>
      <c r="I23" s="415">
        <v>1215.1767684911028</v>
      </c>
      <c r="J23" s="416">
        <v>1238.5510842740866</v>
      </c>
      <c r="K23" s="415">
        <v>1263.3391044501852</v>
      </c>
      <c r="L23" s="415">
        <v>1289.6728839963489</v>
      </c>
      <c r="M23" s="415">
        <v>1317.7014548338275</v>
      </c>
      <c r="N23" s="415">
        <v>1347.5936448417137</v>
      </c>
      <c r="O23" s="415">
        <v>1379.5414779330665</v>
      </c>
      <c r="P23" s="415">
        <v>1413.7642999109682</v>
      </c>
      <c r="Q23" s="400"/>
      <c r="R23" s="425">
        <f t="shared" si="0"/>
        <v>0.10099999999999999</v>
      </c>
      <c r="S23" s="390"/>
      <c r="AB23" s="448" t="s">
        <v>49</v>
      </c>
    </row>
    <row r="24" spans="1:28" s="391" customFormat="1" ht="13.5" customHeight="1" x14ac:dyDescent="0.25">
      <c r="A24" s="424" t="s">
        <v>2167</v>
      </c>
      <c r="B24" s="390"/>
      <c r="C24" s="390"/>
      <c r="D24" s="390"/>
      <c r="E24" s="390"/>
      <c r="F24" s="399"/>
      <c r="G24" s="400"/>
      <c r="H24" s="400"/>
      <c r="I24" s="400"/>
      <c r="J24" s="400"/>
      <c r="K24" s="400"/>
      <c r="L24" s="400"/>
      <c r="M24" s="400"/>
      <c r="N24" s="400"/>
      <c r="O24" s="400"/>
      <c r="P24" s="400"/>
      <c r="Q24" s="400"/>
      <c r="R24" s="426"/>
      <c r="S24" s="390"/>
      <c r="X24" s="449"/>
      <c r="Y24" s="449" t="s">
        <v>72</v>
      </c>
      <c r="Z24" s="449" t="s">
        <v>83</v>
      </c>
      <c r="AA24" s="449" t="s">
        <v>2125</v>
      </c>
      <c r="AB24" s="449" t="s">
        <v>2124</v>
      </c>
    </row>
    <row r="25" spans="1:28" s="391" customFormat="1" x14ac:dyDescent="0.25">
      <c r="A25" s="424" t="s">
        <v>2138</v>
      </c>
      <c r="B25" s="390"/>
      <c r="C25" s="390"/>
      <c r="D25" s="390"/>
      <c r="E25" s="390"/>
      <c r="F25" s="399"/>
      <c r="G25" s="400"/>
      <c r="H25" s="427" t="s">
        <v>2170</v>
      </c>
      <c r="I25" s="427"/>
      <c r="J25" s="427"/>
      <c r="K25" s="427"/>
      <c r="L25" s="427"/>
      <c r="M25" s="427"/>
      <c r="N25" s="427"/>
      <c r="O25" s="427"/>
      <c r="P25" s="427"/>
      <c r="Q25" s="400"/>
      <c r="R25" s="400"/>
      <c r="S25" s="390"/>
      <c r="X25" s="456" t="s">
        <v>2126</v>
      </c>
      <c r="Y25" s="457">
        <f>+Valuation!B20</f>
        <v>539.92460258011033</v>
      </c>
      <c r="Z25" s="457">
        <f>+Valuation!B42</f>
        <v>40.479345292224345</v>
      </c>
      <c r="AA25" s="458">
        <f>+'Dash Board'!G30+'Dash Board'!G31</f>
        <v>45.416757724434113</v>
      </c>
      <c r="AB25" s="457">
        <f>+SUM(Y25:AA25)</f>
        <v>625.82070559676879</v>
      </c>
    </row>
    <row r="26" spans="1:28" s="391" customFormat="1" x14ac:dyDescent="0.25">
      <c r="A26" s="390"/>
      <c r="B26" s="390"/>
      <c r="C26" s="390"/>
      <c r="D26" s="390"/>
      <c r="E26" s="390"/>
      <c r="F26" s="399"/>
      <c r="G26" s="400"/>
      <c r="H26" s="407" t="s">
        <v>2175</v>
      </c>
      <c r="I26" s="428">
        <f t="shared" ref="I26:P26" si="1">+$B$10+I10</f>
        <v>4.9999999999999992E-3</v>
      </c>
      <c r="J26" s="428">
        <f t="shared" si="1"/>
        <v>7.4999999999999997E-3</v>
      </c>
      <c r="K26" s="428">
        <f t="shared" si="1"/>
        <v>0.01</v>
      </c>
      <c r="L26" s="428">
        <f t="shared" si="1"/>
        <v>1.2500000000000001E-2</v>
      </c>
      <c r="M26" s="428">
        <f t="shared" si="1"/>
        <v>1.4999999999999999E-2</v>
      </c>
      <c r="N26" s="428">
        <f t="shared" si="1"/>
        <v>1.7500000000000002E-2</v>
      </c>
      <c r="O26" s="428">
        <f t="shared" si="1"/>
        <v>0.02</v>
      </c>
      <c r="P26" s="428">
        <f t="shared" si="1"/>
        <v>2.2499999999999999E-2</v>
      </c>
      <c r="Q26" s="400"/>
      <c r="R26" s="400"/>
      <c r="S26" s="390"/>
      <c r="X26" s="456" t="s">
        <v>2127</v>
      </c>
      <c r="Y26" s="457">
        <f>+Valuation!B22</f>
        <v>892.85297258953585</v>
      </c>
      <c r="Z26" s="457">
        <f>+Valuation!B44</f>
        <v>99.262515431579004</v>
      </c>
      <c r="AA26" s="457">
        <v>0</v>
      </c>
      <c r="AB26" s="457">
        <f>+SUM(Y26:AA26)</f>
        <v>992.11548802111486</v>
      </c>
    </row>
    <row r="27" spans="1:28" s="391" customFormat="1" x14ac:dyDescent="0.25">
      <c r="A27" s="390"/>
      <c r="B27" s="390"/>
      <c r="C27" s="390"/>
      <c r="D27" s="390"/>
      <c r="E27" s="390"/>
      <c r="F27" s="399"/>
      <c r="G27" s="400"/>
      <c r="H27" s="407" t="s">
        <v>2174</v>
      </c>
      <c r="I27" s="428">
        <f t="shared" ref="I27:P27" si="2">+$B$11+I10</f>
        <v>7.4999999999999997E-3</v>
      </c>
      <c r="J27" s="428">
        <f t="shared" si="2"/>
        <v>0.01</v>
      </c>
      <c r="K27" s="428">
        <f t="shared" si="2"/>
        <v>1.2500000000000001E-2</v>
      </c>
      <c r="L27" s="428">
        <f t="shared" si="2"/>
        <v>1.4999999999999999E-2</v>
      </c>
      <c r="M27" s="428">
        <f t="shared" si="2"/>
        <v>1.7500000000000002E-2</v>
      </c>
      <c r="N27" s="428">
        <f t="shared" si="2"/>
        <v>0.02</v>
      </c>
      <c r="O27" s="428">
        <f t="shared" si="2"/>
        <v>2.2499999999999999E-2</v>
      </c>
      <c r="P27" s="428">
        <f t="shared" si="2"/>
        <v>2.5000000000000001E-2</v>
      </c>
      <c r="Q27" s="400"/>
      <c r="R27" s="400"/>
      <c r="S27" s="390"/>
      <c r="X27" s="456" t="s">
        <v>64</v>
      </c>
      <c r="Y27" s="457">
        <f>+Valuation!B25</f>
        <v>-27.018000000000001</v>
      </c>
      <c r="Z27" s="457">
        <f>+Valuation!B47</f>
        <v>0</v>
      </c>
      <c r="AA27" s="457">
        <v>0</v>
      </c>
      <c r="AB27" s="457">
        <f>+SUM(Y27:AA27)</f>
        <v>-27.018000000000001</v>
      </c>
    </row>
    <row r="28" spans="1:28" s="391" customFormat="1" x14ac:dyDescent="0.25">
      <c r="A28" s="1049" t="s">
        <v>49</v>
      </c>
      <c r="B28" s="1050"/>
      <c r="C28" s="1050"/>
      <c r="D28" s="1050"/>
      <c r="E28" s="1051"/>
      <c r="F28" s="429"/>
      <c r="G28" s="390"/>
      <c r="H28" s="390"/>
      <c r="I28" s="390"/>
      <c r="J28" s="390"/>
      <c r="K28" s="390"/>
      <c r="L28" s="390"/>
      <c r="M28" s="390"/>
      <c r="N28" s="390"/>
      <c r="O28" s="390"/>
      <c r="P28" s="390"/>
      <c r="Q28" s="400"/>
      <c r="R28" s="390"/>
      <c r="S28" s="390"/>
      <c r="X28" s="459" t="s">
        <v>2128</v>
      </c>
      <c r="Y28" s="459">
        <f>+SUM(Y25:Y27)</f>
        <v>1405.7595751696463</v>
      </c>
      <c r="Z28" s="459">
        <f>+SUM(Z25:Z27)</f>
        <v>139.74186072380334</v>
      </c>
      <c r="AA28" s="459">
        <f>+SUM(AA25:AA27)</f>
        <v>45.416757724434113</v>
      </c>
      <c r="AB28" s="459">
        <f>+SUM(Y28:AA28)</f>
        <v>1590.9181936178836</v>
      </c>
    </row>
    <row r="29" spans="1:28" s="391" customFormat="1" x14ac:dyDescent="0.25">
      <c r="A29" s="405" t="s">
        <v>2642</v>
      </c>
      <c r="B29" s="405" t="s">
        <v>2442</v>
      </c>
      <c r="C29" s="405" t="s">
        <v>2517</v>
      </c>
      <c r="D29" s="405" t="s">
        <v>91</v>
      </c>
      <c r="E29" s="405" t="s">
        <v>201</v>
      </c>
      <c r="F29" s="430"/>
      <c r="G29" s="390"/>
      <c r="H29" s="390"/>
      <c r="I29" s="390"/>
      <c r="J29" s="390"/>
      <c r="K29" s="390"/>
      <c r="L29" s="390"/>
      <c r="M29" s="390"/>
      <c r="N29" s="390"/>
      <c r="O29" s="390"/>
      <c r="P29" s="390"/>
      <c r="Q29" s="400"/>
      <c r="R29" s="390"/>
      <c r="S29" s="390"/>
    </row>
    <row r="30" spans="1:28" s="391" customFormat="1" x14ac:dyDescent="0.25">
      <c r="A30" s="431" t="s">
        <v>2632</v>
      </c>
      <c r="B30" s="432">
        <f>+Valuation!B20</f>
        <v>539.92460258011033</v>
      </c>
      <c r="C30" s="432">
        <f>+Valuation!B42</f>
        <v>40.479345292224345</v>
      </c>
      <c r="D30" s="432">
        <v>0</v>
      </c>
      <c r="E30" s="432">
        <f>+SUM(B30:D30)</f>
        <v>580.4039478723347</v>
      </c>
      <c r="F30" s="433"/>
      <c r="G30" s="390"/>
      <c r="H30" s="390"/>
      <c r="I30" s="390"/>
      <c r="J30" s="390"/>
      <c r="K30" s="390"/>
      <c r="L30" s="390"/>
      <c r="M30" s="390"/>
      <c r="N30" s="390"/>
      <c r="O30" s="390"/>
      <c r="P30" s="390"/>
      <c r="Q30" s="400"/>
      <c r="R30" s="390"/>
      <c r="S30" s="390"/>
    </row>
    <row r="31" spans="1:28" s="391" customFormat="1" x14ac:dyDescent="0.25">
      <c r="A31" s="431" t="s">
        <v>2633</v>
      </c>
      <c r="B31" s="432">
        <f>+Valuation!B22</f>
        <v>892.85297258953585</v>
      </c>
      <c r="C31" s="432">
        <f>+Valuation!B44</f>
        <v>99.262515431579004</v>
      </c>
      <c r="D31" s="432">
        <v>0</v>
      </c>
      <c r="E31" s="432">
        <f t="shared" ref="E31:E41" si="3">+SUM(B31:D31)</f>
        <v>992.11548802111486</v>
      </c>
      <c r="F31" s="433"/>
      <c r="G31" s="390"/>
      <c r="H31" s="390"/>
      <c r="I31" s="390"/>
      <c r="J31" s="390"/>
      <c r="K31" s="390"/>
      <c r="L31" s="390"/>
      <c r="M31" s="390"/>
      <c r="N31" s="390"/>
      <c r="O31" s="390"/>
      <c r="P31" s="390"/>
      <c r="Q31" s="400"/>
      <c r="R31" s="390"/>
      <c r="S31" s="390"/>
    </row>
    <row r="32" spans="1:28" s="391" customFormat="1" x14ac:dyDescent="0.25">
      <c r="A32" s="434" t="s">
        <v>2643</v>
      </c>
      <c r="B32" s="435">
        <f>+SUM(B30:B31)</f>
        <v>1432.7775751696463</v>
      </c>
      <c r="C32" s="435">
        <f>+SUM(C30:C31)</f>
        <v>139.74186072380334</v>
      </c>
      <c r="D32" s="435">
        <v>0</v>
      </c>
      <c r="E32" s="435">
        <f t="shared" si="3"/>
        <v>1572.5194358934496</v>
      </c>
      <c r="F32" s="436"/>
      <c r="G32" s="390"/>
      <c r="H32" s="390"/>
      <c r="I32" s="390"/>
      <c r="J32" s="390"/>
      <c r="K32" s="390"/>
      <c r="L32" s="390"/>
      <c r="M32" s="390"/>
      <c r="N32" s="390"/>
      <c r="O32" s="390"/>
      <c r="P32" s="390"/>
      <c r="Q32" s="400"/>
      <c r="R32" s="390"/>
      <c r="S32" s="390"/>
    </row>
    <row r="33" spans="1:19" s="391" customFormat="1" x14ac:dyDescent="0.25">
      <c r="A33" s="431" t="s">
        <v>64</v>
      </c>
      <c r="B33" s="437">
        <f>+Valuation!B25</f>
        <v>-27.018000000000001</v>
      </c>
      <c r="C33" s="437">
        <f>+Valuation!B47</f>
        <v>0</v>
      </c>
      <c r="D33" s="437"/>
      <c r="E33" s="437">
        <f t="shared" si="3"/>
        <v>-27.018000000000001</v>
      </c>
      <c r="F33" s="433"/>
      <c r="G33" s="390"/>
      <c r="H33" s="390"/>
      <c r="I33" s="390"/>
      <c r="J33" s="390"/>
      <c r="K33" s="390"/>
      <c r="L33" s="390"/>
      <c r="M33" s="390"/>
      <c r="N33" s="390"/>
      <c r="O33" s="390"/>
      <c r="P33" s="390"/>
      <c r="Q33" s="400"/>
      <c r="R33" s="390"/>
      <c r="S33" s="390"/>
    </row>
    <row r="34" spans="1:19" s="391" customFormat="1" x14ac:dyDescent="0.25">
      <c r="A34" s="431" t="s">
        <v>2638</v>
      </c>
      <c r="B34" s="437">
        <v>0</v>
      </c>
      <c r="C34" s="437">
        <v>0</v>
      </c>
      <c r="D34" s="437">
        <f>+'Combined Balance Sheet'!B43*-1</f>
        <v>-6.367</v>
      </c>
      <c r="E34" s="437">
        <f t="shared" si="3"/>
        <v>-6.367</v>
      </c>
      <c r="F34" s="433"/>
      <c r="G34" s="390"/>
      <c r="H34" s="390"/>
      <c r="I34" s="390"/>
      <c r="J34" s="390"/>
      <c r="K34" s="390"/>
      <c r="L34" s="390"/>
      <c r="M34" s="390"/>
      <c r="N34" s="390"/>
      <c r="O34" s="390"/>
      <c r="P34" s="390"/>
      <c r="Q34" s="400"/>
      <c r="R34" s="390"/>
      <c r="S34" s="390"/>
    </row>
    <row r="35" spans="1:19" s="391" customFormat="1" x14ac:dyDescent="0.25">
      <c r="A35" s="431" t="s">
        <v>2639</v>
      </c>
      <c r="B35" s="437">
        <v>0</v>
      </c>
      <c r="C35" s="437">
        <v>0</v>
      </c>
      <c r="D35" s="437">
        <f>+'Combined Balance Sheet'!B45*-1</f>
        <v>-4.1619999999999999</v>
      </c>
      <c r="E35" s="437">
        <f t="shared" si="3"/>
        <v>-4.1619999999999999</v>
      </c>
      <c r="F35" s="433"/>
      <c r="G35" s="390"/>
      <c r="H35" s="390"/>
      <c r="I35" s="390"/>
      <c r="J35" s="390"/>
      <c r="K35" s="390"/>
      <c r="L35" s="390"/>
      <c r="M35" s="390"/>
      <c r="N35" s="390"/>
      <c r="O35" s="390"/>
      <c r="P35" s="390"/>
      <c r="Q35" s="400"/>
      <c r="R35" s="390"/>
      <c r="S35" s="390"/>
    </row>
    <row r="36" spans="1:19" s="391" customFormat="1" x14ac:dyDescent="0.25">
      <c r="A36" s="431" t="s">
        <v>2640</v>
      </c>
      <c r="B36" s="437">
        <v>0</v>
      </c>
      <c r="C36" s="437">
        <v>0</v>
      </c>
      <c r="D36" s="437">
        <f>+'Combined Balance Sheet'!B44*-1</f>
        <v>-6.1890000000000001</v>
      </c>
      <c r="E36" s="437">
        <f t="shared" si="3"/>
        <v>-6.1890000000000001</v>
      </c>
      <c r="F36" s="433"/>
      <c r="G36" s="390"/>
      <c r="H36" s="390"/>
      <c r="I36" s="390"/>
      <c r="J36" s="390"/>
      <c r="K36" s="390"/>
      <c r="L36" s="390"/>
      <c r="M36" s="390"/>
      <c r="N36" s="390"/>
      <c r="O36" s="390"/>
      <c r="P36" s="390"/>
      <c r="Q36" s="400"/>
      <c r="R36" s="390"/>
      <c r="S36" s="390"/>
    </row>
    <row r="37" spans="1:19" s="391" customFormat="1" x14ac:dyDescent="0.25">
      <c r="A37" s="431" t="s">
        <v>2634</v>
      </c>
      <c r="B37" s="437">
        <v>0</v>
      </c>
      <c r="C37" s="437">
        <v>0</v>
      </c>
      <c r="D37" s="437">
        <f>+'Combined Balance Sheet'!B22</f>
        <v>48.735784864884018</v>
      </c>
      <c r="E37" s="437">
        <f t="shared" si="3"/>
        <v>48.735784864884018</v>
      </c>
      <c r="F37" s="433"/>
      <c r="G37" s="390"/>
      <c r="H37" s="390"/>
      <c r="I37" s="390"/>
      <c r="J37" s="390"/>
      <c r="K37" s="390"/>
      <c r="L37" s="390"/>
      <c r="M37" s="390"/>
      <c r="N37" s="390"/>
      <c r="O37" s="390"/>
      <c r="P37" s="390"/>
      <c r="Q37" s="400"/>
      <c r="R37" s="390"/>
      <c r="S37" s="390"/>
    </row>
    <row r="38" spans="1:19" s="391" customFormat="1" x14ac:dyDescent="0.25">
      <c r="A38" s="431" t="s">
        <v>2641</v>
      </c>
      <c r="B38" s="437">
        <v>0</v>
      </c>
      <c r="C38" s="437">
        <v>0</v>
      </c>
      <c r="D38" s="437">
        <f>+'Combined Balance Sheet'!B12</f>
        <v>2.6309999999999998</v>
      </c>
      <c r="E38" s="437">
        <f t="shared" si="3"/>
        <v>2.6309999999999998</v>
      </c>
      <c r="F38" s="433"/>
      <c r="G38" s="390"/>
      <c r="H38" s="390"/>
      <c r="I38" s="390"/>
      <c r="J38" s="390"/>
      <c r="K38" s="390"/>
      <c r="L38" s="390"/>
      <c r="M38" s="390"/>
      <c r="N38" s="390"/>
      <c r="O38" s="390"/>
      <c r="P38" s="390"/>
      <c r="Q38" s="400"/>
      <c r="R38" s="390"/>
      <c r="S38" s="390"/>
    </row>
    <row r="39" spans="1:19" s="391" customFormat="1" x14ac:dyDescent="0.25">
      <c r="A39" s="431" t="s">
        <v>2635</v>
      </c>
      <c r="B39" s="437">
        <v>0</v>
      </c>
      <c r="C39" s="437">
        <v>0</v>
      </c>
      <c r="D39" s="437">
        <f>+'Combined Balance Sheet'!B11</f>
        <v>6.0209999999999999</v>
      </c>
      <c r="E39" s="437">
        <f t="shared" si="3"/>
        <v>6.0209999999999999</v>
      </c>
      <c r="F39" s="433"/>
      <c r="G39" s="390"/>
      <c r="H39" s="390"/>
      <c r="I39" s="390"/>
      <c r="J39" s="390"/>
      <c r="K39" s="390"/>
      <c r="L39" s="390"/>
      <c r="M39" s="390"/>
      <c r="N39" s="390"/>
      <c r="O39" s="390"/>
      <c r="P39" s="390"/>
      <c r="Q39" s="400"/>
      <c r="R39" s="390"/>
      <c r="S39" s="390"/>
    </row>
    <row r="40" spans="1:19" s="391" customFormat="1" x14ac:dyDescent="0.25">
      <c r="A40" s="431" t="s">
        <v>2636</v>
      </c>
      <c r="B40" s="437">
        <v>0</v>
      </c>
      <c r="C40" s="437">
        <v>0</v>
      </c>
      <c r="D40" s="437">
        <f>+'Combined Balance Sheet'!B14</f>
        <v>4.59</v>
      </c>
      <c r="E40" s="437">
        <f t="shared" si="3"/>
        <v>4.59</v>
      </c>
      <c r="F40" s="433"/>
      <c r="G40" s="390"/>
      <c r="H40" s="390"/>
      <c r="I40" s="390"/>
      <c r="J40" s="390"/>
      <c r="K40" s="390"/>
      <c r="L40" s="390"/>
      <c r="M40" s="390"/>
      <c r="N40" s="390"/>
      <c r="O40" s="390"/>
      <c r="P40" s="390"/>
      <c r="Q40" s="400"/>
      <c r="R40" s="390"/>
      <c r="S40" s="390"/>
    </row>
    <row r="41" spans="1:19" s="391" customFormat="1" x14ac:dyDescent="0.25">
      <c r="A41" s="431" t="s">
        <v>2637</v>
      </c>
      <c r="B41" s="437">
        <v>0</v>
      </c>
      <c r="C41" s="437">
        <v>0</v>
      </c>
      <c r="D41" s="437">
        <f>+'Combined Balance Sheet'!B21</f>
        <v>5.1999999999999998E-2</v>
      </c>
      <c r="E41" s="437">
        <f t="shared" si="3"/>
        <v>5.1999999999999998E-2</v>
      </c>
      <c r="F41" s="433"/>
      <c r="G41" s="390"/>
      <c r="H41" s="390"/>
      <c r="I41" s="390"/>
      <c r="J41" s="390"/>
      <c r="K41" s="390"/>
      <c r="L41" s="390"/>
      <c r="M41" s="390"/>
      <c r="N41" s="390"/>
      <c r="O41" s="390"/>
      <c r="P41" s="390"/>
      <c r="Q41" s="400"/>
      <c r="R41" s="390"/>
      <c r="S41" s="390"/>
    </row>
    <row r="42" spans="1:19" s="391" customFormat="1" x14ac:dyDescent="0.25">
      <c r="A42" s="431" t="s">
        <v>2746</v>
      </c>
      <c r="B42" s="437"/>
      <c r="C42" s="437"/>
      <c r="D42" s="437"/>
      <c r="E42" s="437">
        <f>+B59*-1</f>
        <v>-69.289999999999992</v>
      </c>
      <c r="F42" s="433"/>
      <c r="G42" s="390"/>
      <c r="H42" s="390"/>
      <c r="I42" s="390"/>
      <c r="J42" s="390"/>
      <c r="K42" s="390"/>
      <c r="L42" s="390"/>
      <c r="M42" s="390"/>
      <c r="N42" s="390"/>
      <c r="O42" s="390"/>
      <c r="P42" s="390"/>
      <c r="Q42" s="400"/>
      <c r="R42" s="390"/>
      <c r="S42" s="390"/>
    </row>
    <row r="43" spans="1:19" s="391" customFormat="1" x14ac:dyDescent="0.25">
      <c r="A43" s="434" t="s">
        <v>2644</v>
      </c>
      <c r="B43" s="438">
        <f>+SUM(B32:B41)</f>
        <v>1405.7595751696463</v>
      </c>
      <c r="C43" s="438">
        <f t="shared" ref="C43:D43" si="4">+SUM(C32:C41)</f>
        <v>139.74186072380334</v>
      </c>
      <c r="D43" s="438">
        <f t="shared" si="4"/>
        <v>45.311784864884025</v>
      </c>
      <c r="E43" s="438">
        <f>+SUM(E32:E42)</f>
        <v>1521.5232207583333</v>
      </c>
      <c r="F43" s="436"/>
      <c r="G43" s="390"/>
      <c r="H43" s="390"/>
      <c r="I43" s="390"/>
      <c r="J43" s="390"/>
      <c r="K43" s="390"/>
      <c r="L43" s="390"/>
      <c r="M43" s="390"/>
      <c r="N43" s="390"/>
      <c r="O43" s="390"/>
      <c r="P43" s="390"/>
      <c r="Q43" s="400"/>
      <c r="R43" s="390"/>
      <c r="S43" s="390"/>
    </row>
    <row r="44" spans="1:19" s="391" customFormat="1" x14ac:dyDescent="0.25">
      <c r="A44" s="390"/>
      <c r="B44" s="390"/>
      <c r="C44" s="390"/>
      <c r="D44" s="390"/>
      <c r="E44" s="390"/>
      <c r="F44" s="399"/>
      <c r="G44" s="390"/>
      <c r="H44" s="390"/>
      <c r="I44" s="390"/>
      <c r="J44" s="390"/>
      <c r="K44" s="390"/>
      <c r="L44" s="390"/>
      <c r="M44" s="390"/>
      <c r="N44" s="390"/>
      <c r="O44" s="390"/>
      <c r="P44" s="390"/>
      <c r="Q44" s="400"/>
      <c r="R44" s="390"/>
      <c r="S44" s="390"/>
    </row>
    <row r="45" spans="1:19" s="391" customFormat="1" x14ac:dyDescent="0.25">
      <c r="A45" s="390"/>
      <c r="B45" s="390"/>
      <c r="C45" s="390"/>
      <c r="D45" s="390"/>
      <c r="E45" s="390"/>
      <c r="F45" s="399"/>
      <c r="G45" s="390"/>
      <c r="H45" s="390"/>
      <c r="I45" s="390"/>
      <c r="J45" s="390"/>
      <c r="K45" s="390"/>
      <c r="L45" s="390"/>
      <c r="M45" s="390"/>
      <c r="N45" s="390"/>
      <c r="O45" s="390"/>
      <c r="P45" s="390"/>
      <c r="Q45" s="400"/>
      <c r="R45" s="390"/>
      <c r="S45" s="390"/>
    </row>
    <row r="46" spans="1:19" s="391" customFormat="1" x14ac:dyDescent="0.25">
      <c r="A46" s="439" t="s">
        <v>2696</v>
      </c>
      <c r="B46" s="440" t="s">
        <v>2082</v>
      </c>
      <c r="C46" s="440" t="s">
        <v>2084</v>
      </c>
      <c r="D46" s="440" t="s">
        <v>2697</v>
      </c>
      <c r="E46" s="440" t="s">
        <v>2226</v>
      </c>
      <c r="F46" s="441"/>
      <c r="G46" s="390"/>
      <c r="H46" s="390"/>
      <c r="I46" s="390"/>
      <c r="J46" s="390"/>
      <c r="K46" s="390"/>
      <c r="L46" s="390"/>
      <c r="M46" s="390"/>
      <c r="N46" s="390"/>
      <c r="O46" s="390"/>
      <c r="P46" s="390"/>
      <c r="Q46" s="400"/>
      <c r="R46" s="390"/>
      <c r="S46" s="390"/>
    </row>
    <row r="47" spans="1:19" s="391" customFormat="1" x14ac:dyDescent="0.25">
      <c r="A47" s="442" t="s">
        <v>2225</v>
      </c>
      <c r="B47" s="443">
        <f>+'Crude Price Forecast'!C56</f>
        <v>13.807362002527968</v>
      </c>
      <c r="C47" s="443">
        <f>+'Crude Price Forecast'!C58</f>
        <v>6.938595094711979</v>
      </c>
      <c r="D47" s="443">
        <f>+'Crude Price Forecast'!C57</f>
        <v>5.5479626936044717</v>
      </c>
      <c r="E47" s="444">
        <f>+'PEER RATIOS'!G23</f>
        <v>0.3713610681754444</v>
      </c>
      <c r="F47" s="445"/>
      <c r="G47" s="390"/>
      <c r="H47" s="390"/>
      <c r="I47" s="390"/>
      <c r="J47" s="390"/>
      <c r="K47" s="390"/>
      <c r="L47" s="390"/>
      <c r="M47" s="390"/>
      <c r="N47" s="390"/>
      <c r="O47" s="390"/>
      <c r="P47" s="390"/>
      <c r="Q47" s="400"/>
      <c r="R47" s="390"/>
      <c r="S47" s="390"/>
    </row>
    <row r="48" spans="1:19" s="391" customFormat="1" x14ac:dyDescent="0.25">
      <c r="A48" s="442" t="str">
        <f>+'PEER RATIOS'!B6</f>
        <v>Royal Dutch</v>
      </c>
      <c r="B48" s="443">
        <f>+'PEER RATIOS'!B53</f>
        <v>12.593882465741132</v>
      </c>
      <c r="C48" s="443">
        <f>+'PEER RATIOS'!B54</f>
        <v>5.6141480130097801</v>
      </c>
      <c r="D48" s="443">
        <f>+'PEER RATIOS'!B58</f>
        <v>1.3443023307769466</v>
      </c>
      <c r="E48" s="444">
        <f>+'PEER RATIOS'!B23</f>
        <v>0.1188390898774052</v>
      </c>
      <c r="F48" s="445"/>
      <c r="G48" s="390"/>
      <c r="H48" s="390"/>
      <c r="I48" s="390"/>
      <c r="J48" s="390"/>
      <c r="K48" s="390"/>
      <c r="L48" s="390"/>
      <c r="M48" s="390"/>
      <c r="N48" s="390"/>
      <c r="O48" s="390"/>
      <c r="P48" s="390"/>
      <c r="Q48" s="400"/>
      <c r="R48" s="390"/>
      <c r="S48" s="390"/>
    </row>
    <row r="49" spans="1:19" s="391" customFormat="1" x14ac:dyDescent="0.25">
      <c r="A49" s="442" t="str">
        <f>+'PEER RATIOS'!C6</f>
        <v>Exxon</v>
      </c>
      <c r="B49" s="443">
        <f>+'PEER RATIOS'!C53</f>
        <v>16.903688524590162</v>
      </c>
      <c r="C49" s="443">
        <f>+'PEER RATIOS'!C54</f>
        <v>9.5989516540421871</v>
      </c>
      <c r="D49" s="443">
        <f>+'PEER RATIOS'!C58</f>
        <v>1.8365136552743548</v>
      </c>
      <c r="E49" s="444">
        <f>+'PEER RATIOS'!C23</f>
        <v>0.1083002619360075</v>
      </c>
      <c r="F49" s="445"/>
      <c r="G49" s="390"/>
      <c r="H49" s="390"/>
      <c r="I49" s="390"/>
      <c r="J49" s="390"/>
      <c r="K49" s="390"/>
      <c r="L49" s="390"/>
      <c r="M49" s="390"/>
      <c r="N49" s="390"/>
      <c r="O49" s="390"/>
      <c r="P49" s="390"/>
      <c r="Q49" s="400"/>
      <c r="R49" s="390"/>
      <c r="S49" s="390"/>
    </row>
    <row r="50" spans="1:19" s="391" customFormat="1" x14ac:dyDescent="0.25">
      <c r="A50" s="442" t="str">
        <f>+'PEER RATIOS'!D6</f>
        <v>Chevron</v>
      </c>
      <c r="B50" s="443">
        <f>+'PEER RATIOS'!D53</f>
        <v>16.333333333333332</v>
      </c>
      <c r="C50" s="443">
        <f>+'PEER RATIOS'!D54</f>
        <v>7.5801529715858909</v>
      </c>
      <c r="D50" s="443">
        <f>+'PEER RATIOS'!D58</f>
        <v>1.5525004852681512</v>
      </c>
      <c r="E50" s="444">
        <f>+'PEER RATIOS'!D23</f>
        <v>9.8018356140849347E-2</v>
      </c>
      <c r="F50" s="445"/>
      <c r="G50" s="390"/>
      <c r="H50" s="390"/>
      <c r="I50" s="390"/>
      <c r="J50" s="390"/>
      <c r="K50" s="390"/>
      <c r="L50" s="390"/>
      <c r="M50" s="390"/>
      <c r="N50" s="390"/>
      <c r="O50" s="390"/>
      <c r="P50" s="390"/>
      <c r="Q50" s="400"/>
      <c r="R50" s="390"/>
      <c r="S50" s="390"/>
    </row>
    <row r="51" spans="1:19" s="391" customFormat="1" x14ac:dyDescent="0.25">
      <c r="A51" s="442" t="str">
        <f>+'PEER RATIOS'!E6</f>
        <v>BP</v>
      </c>
      <c r="B51" s="443">
        <f>+'PEER RATIOS'!E53</f>
        <v>11.581618020883578</v>
      </c>
      <c r="C51" s="443">
        <f>+'PEER RATIOS'!E54</f>
        <v>5.7210769213681703</v>
      </c>
      <c r="D51" s="443">
        <f>+'PEER RATIOS'!E58</f>
        <v>1.4885155185935321</v>
      </c>
      <c r="E51" s="444">
        <f>+'PEER RATIOS'!E23</f>
        <v>9.3586278323692124E-2</v>
      </c>
      <c r="F51" s="445"/>
      <c r="G51" s="390"/>
      <c r="H51" s="390"/>
      <c r="I51" s="390"/>
      <c r="J51" s="390"/>
      <c r="K51" s="390"/>
      <c r="L51" s="390"/>
      <c r="M51" s="390"/>
      <c r="N51" s="390"/>
      <c r="O51" s="390"/>
      <c r="P51" s="390"/>
      <c r="Q51" s="400"/>
      <c r="R51" s="390"/>
      <c r="S51" s="390"/>
    </row>
    <row r="52" spans="1:19" s="391" customFormat="1" x14ac:dyDescent="0.25">
      <c r="A52" s="442" t="str">
        <f>+'PEER RATIOS'!F6</f>
        <v>Total SA</v>
      </c>
      <c r="B52" s="443">
        <f>+'PEER RATIOS'!F53</f>
        <v>11.167398391441624</v>
      </c>
      <c r="C52" s="443">
        <f>+'PEER RATIOS'!F54</f>
        <v>5.7092086268764008</v>
      </c>
      <c r="D52" s="443">
        <f>+'PEER RATIOS'!F58</f>
        <v>1.27160564809327</v>
      </c>
      <c r="E52" s="444">
        <f>+'PEER RATIOS'!F23</f>
        <v>0.10167432525220514</v>
      </c>
      <c r="F52" s="445"/>
      <c r="G52" s="390"/>
      <c r="H52" s="390"/>
      <c r="I52" s="390"/>
      <c r="J52" s="390"/>
      <c r="K52" s="390"/>
      <c r="L52" s="390"/>
      <c r="M52" s="390"/>
      <c r="N52" s="390"/>
      <c r="O52" s="390"/>
      <c r="P52" s="390"/>
      <c r="Q52" s="400"/>
      <c r="R52" s="390"/>
      <c r="S52" s="390"/>
    </row>
    <row r="53" spans="1:19" s="391" customFormat="1" x14ac:dyDescent="0.25">
      <c r="A53" s="390"/>
      <c r="B53" s="390"/>
      <c r="C53" s="390"/>
      <c r="D53" s="390"/>
      <c r="E53" s="390"/>
      <c r="F53" s="399"/>
      <c r="G53" s="390"/>
      <c r="H53" s="390"/>
      <c r="I53" s="390"/>
      <c r="J53" s="390"/>
      <c r="K53" s="390"/>
      <c r="L53" s="390"/>
      <c r="M53" s="390"/>
      <c r="N53" s="390"/>
      <c r="O53" s="390"/>
      <c r="P53" s="390"/>
      <c r="Q53" s="400"/>
      <c r="R53" s="390"/>
      <c r="S53" s="390"/>
    </row>
    <row r="54" spans="1:19" s="391" customFormat="1" x14ac:dyDescent="0.25">
      <c r="A54" s="390"/>
      <c r="B54" s="390"/>
      <c r="C54" s="390"/>
      <c r="D54" s="390"/>
      <c r="E54" s="390"/>
      <c r="F54" s="399"/>
      <c r="G54" s="390"/>
      <c r="H54" s="390"/>
      <c r="I54" s="390"/>
      <c r="J54" s="390"/>
      <c r="K54" s="390"/>
      <c r="L54" s="390"/>
      <c r="M54" s="390"/>
      <c r="N54" s="390"/>
      <c r="O54" s="390"/>
      <c r="P54" s="390"/>
      <c r="Q54" s="400"/>
      <c r="R54" s="390"/>
      <c r="S54" s="390"/>
    </row>
    <row r="55" spans="1:19" s="391" customFormat="1" x14ac:dyDescent="0.25">
      <c r="A55" s="439" t="s">
        <v>2741</v>
      </c>
      <c r="B55" s="440" t="s">
        <v>49</v>
      </c>
      <c r="C55" s="390"/>
      <c r="D55" s="390"/>
      <c r="E55" s="390"/>
      <c r="F55" s="399"/>
      <c r="G55" s="390"/>
      <c r="H55" s="390"/>
      <c r="I55" s="390"/>
      <c r="J55" s="390"/>
      <c r="K55" s="390"/>
      <c r="L55" s="390"/>
      <c r="M55" s="390"/>
      <c r="N55" s="390"/>
      <c r="O55" s="390"/>
      <c r="P55" s="390"/>
      <c r="Q55" s="400"/>
      <c r="R55" s="390"/>
      <c r="S55" s="390"/>
    </row>
    <row r="56" spans="1:19" s="391" customFormat="1" x14ac:dyDescent="0.25">
      <c r="A56" s="442" t="s">
        <v>2742</v>
      </c>
      <c r="B56" s="442">
        <v>46.39</v>
      </c>
      <c r="C56" s="390"/>
      <c r="D56" s="390"/>
      <c r="E56" s="390"/>
      <c r="F56" s="399"/>
      <c r="G56" s="390"/>
      <c r="H56" s="390"/>
      <c r="I56" s="390"/>
      <c r="J56" s="390"/>
      <c r="K56" s="390"/>
      <c r="L56" s="390"/>
      <c r="M56" s="390"/>
      <c r="N56" s="390"/>
      <c r="O56" s="390"/>
      <c r="P56" s="390"/>
      <c r="Q56" s="400"/>
      <c r="R56" s="390"/>
      <c r="S56" s="390"/>
    </row>
    <row r="57" spans="1:19" s="391" customFormat="1" x14ac:dyDescent="0.25">
      <c r="A57" s="442" t="s">
        <v>2743</v>
      </c>
      <c r="B57" s="446">
        <v>13.4</v>
      </c>
      <c r="C57" s="390"/>
      <c r="D57" s="390"/>
      <c r="E57" s="390"/>
      <c r="F57" s="399"/>
      <c r="G57" s="390"/>
      <c r="H57" s="390"/>
      <c r="I57" s="390"/>
      <c r="J57" s="390"/>
      <c r="K57" s="390"/>
      <c r="L57" s="390"/>
      <c r="M57" s="390"/>
      <c r="N57" s="390"/>
      <c r="O57" s="390"/>
      <c r="P57" s="390"/>
      <c r="Q57" s="400"/>
      <c r="R57" s="390"/>
      <c r="S57" s="390"/>
    </row>
    <row r="58" spans="1:19" s="391" customFormat="1" x14ac:dyDescent="0.25">
      <c r="A58" s="442" t="s">
        <v>2744</v>
      </c>
      <c r="B58" s="446">
        <v>9.5</v>
      </c>
      <c r="C58" s="390"/>
      <c r="D58" s="390"/>
      <c r="E58" s="390"/>
      <c r="F58" s="399"/>
      <c r="G58" s="390"/>
      <c r="H58" s="390"/>
      <c r="I58" s="390"/>
      <c r="J58" s="390"/>
      <c r="K58" s="390"/>
      <c r="L58" s="390"/>
      <c r="M58" s="390"/>
      <c r="N58" s="390"/>
      <c r="O58" s="390"/>
      <c r="P58" s="390"/>
      <c r="Q58" s="400"/>
      <c r="R58" s="390"/>
      <c r="S58" s="390"/>
    </row>
    <row r="59" spans="1:19" s="391" customFormat="1" x14ac:dyDescent="0.25">
      <c r="A59" s="434" t="s">
        <v>2745</v>
      </c>
      <c r="B59" s="435">
        <f>+SUM(B56:B58)</f>
        <v>69.289999999999992</v>
      </c>
      <c r="C59" s="390"/>
      <c r="D59" s="390"/>
      <c r="E59" s="390"/>
      <c r="F59" s="399"/>
      <c r="G59" s="390"/>
      <c r="H59" s="390"/>
      <c r="I59" s="390"/>
      <c r="J59" s="390"/>
      <c r="K59" s="390"/>
      <c r="L59" s="390"/>
      <c r="M59" s="390"/>
      <c r="N59" s="390"/>
      <c r="O59" s="390"/>
      <c r="P59" s="390"/>
      <c r="Q59" s="400"/>
      <c r="R59" s="390"/>
      <c r="S59" s="390"/>
    </row>
    <row r="60" spans="1:19" s="391" customFormat="1" x14ac:dyDescent="0.25">
      <c r="A60" s="390"/>
      <c r="B60" s="390"/>
      <c r="C60" s="390"/>
      <c r="D60" s="390"/>
      <c r="E60" s="390"/>
      <c r="F60" s="399"/>
      <c r="G60" s="390"/>
      <c r="H60" s="390"/>
      <c r="I60" s="390"/>
      <c r="J60" s="390"/>
      <c r="K60" s="390"/>
      <c r="L60" s="390"/>
      <c r="M60" s="390"/>
      <c r="N60" s="390"/>
      <c r="O60" s="390"/>
      <c r="P60" s="390"/>
      <c r="Q60" s="400"/>
      <c r="R60" s="390"/>
      <c r="S60" s="390"/>
    </row>
    <row r="61" spans="1:19" s="391" customFormat="1" x14ac:dyDescent="0.25">
      <c r="A61" s="390"/>
      <c r="B61" s="390"/>
      <c r="C61" s="390"/>
      <c r="D61" s="390"/>
      <c r="E61" s="390"/>
      <c r="F61" s="399"/>
      <c r="G61" s="390"/>
      <c r="H61" s="390"/>
      <c r="I61" s="390"/>
      <c r="J61" s="390"/>
      <c r="K61" s="390"/>
      <c r="L61" s="390"/>
      <c r="M61" s="390"/>
      <c r="N61" s="390"/>
      <c r="O61" s="390"/>
      <c r="P61" s="390"/>
      <c r="Q61" s="400"/>
      <c r="R61" s="390"/>
      <c r="S61" s="390"/>
    </row>
    <row r="62" spans="1:19" hidden="1" x14ac:dyDescent="0.25"/>
    <row r="63" spans="1:19" hidden="1" x14ac:dyDescent="0.25"/>
    <row r="64" spans="1:19" hidden="1" x14ac:dyDescent="0.25"/>
    <row r="65" hidden="1" x14ac:dyDescent="0.25"/>
  </sheetData>
  <sheetProtection algorithmName="SHA-512" hashValue="qa7w7I3FC+EpD3K50t00MvMAKwnZsvgts5kvHfKLkEHmgJOlE79ceNDjphSDuDUHTdhG85ExRge8DAIXVg7bRw==" saltValue="6em25febwcCHY427RG/l1A==" spinCount="100000" sheet="1" objects="1" scenarios="1"/>
  <mergeCells count="7">
    <mergeCell ref="A28:E28"/>
    <mergeCell ref="G11:G23"/>
    <mergeCell ref="I9:P9"/>
    <mergeCell ref="X18:AA18"/>
    <mergeCell ref="G7:P7"/>
    <mergeCell ref="G8:P8"/>
    <mergeCell ref="G9:H9"/>
  </mergeCells>
  <hyperlinks>
    <hyperlink ref="A21" location="Valuation!B2" display="Upstream Valuation Summary"/>
    <hyperlink ref="A22" location="Downstream!B25" display="Downstream Valuation Summary"/>
    <hyperlink ref="A25" location="'Crude Price Forecast'!C1" display="Crude Price Forecast"/>
    <hyperlink ref="A23" location="Upstream!B1" display="Upstream Financial Projections"/>
    <hyperlink ref="A24" location="Downstream!B1" display="Downstream Financial Projections"/>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2" tint="-9.9978637043366805E-2"/>
  </sheetPr>
  <dimension ref="A1:AM55"/>
  <sheetViews>
    <sheetView showGridLines="0" zoomScale="60" zoomScaleNormal="60" workbookViewId="0">
      <pane xSplit="1" ySplit="3" topLeftCell="B4" activePane="bottomRight" state="frozen"/>
      <selection pane="topRight" activeCell="B1" sqref="B1"/>
      <selection pane="bottomLeft" activeCell="A4" sqref="A4"/>
      <selection pane="bottomRight" activeCell="G19" sqref="G19"/>
    </sheetView>
  </sheetViews>
  <sheetFormatPr defaultColWidth="0" defaultRowHeight="15" zeroHeight="1" x14ac:dyDescent="0.25"/>
  <cols>
    <col min="1" max="1" width="63" style="286" customWidth="1"/>
    <col min="2" max="2" width="54.85546875" bestFit="1" customWidth="1"/>
    <col min="3" max="3" width="5.5703125" style="100" customWidth="1"/>
    <col min="4" max="4" width="6.85546875" style="100" hidden="1" customWidth="1"/>
    <col min="5" max="5" width="19" style="100" bestFit="1" customWidth="1"/>
    <col min="6" max="6" width="9.140625" customWidth="1"/>
    <col min="7" max="7" width="21.5703125" customWidth="1"/>
    <col min="8" max="39" width="9.140625" customWidth="1"/>
    <col min="40" max="16384" width="9.140625" hidden="1"/>
  </cols>
  <sheetData>
    <row r="1" spans="1:26" x14ac:dyDescent="0.25">
      <c r="A1"/>
      <c r="C1"/>
      <c r="D1"/>
      <c r="E1"/>
    </row>
    <row r="2" spans="1:26" x14ac:dyDescent="0.25">
      <c r="A2"/>
      <c r="C2"/>
      <c r="D2"/>
      <c r="E2"/>
    </row>
    <row r="3" spans="1:26" x14ac:dyDescent="0.25">
      <c r="A3"/>
      <c r="C3"/>
      <c r="D3"/>
      <c r="E3"/>
      <c r="Z3" t="s">
        <v>2870</v>
      </c>
    </row>
    <row r="4" spans="1:26" s="286" customFormat="1" ht="26.65" customHeight="1" x14ac:dyDescent="0.25"/>
    <row r="5" spans="1:26" s="286" customFormat="1" ht="26.65" customHeight="1" x14ac:dyDescent="0.35">
      <c r="A5" s="296"/>
    </row>
    <row r="6" spans="1:26" ht="21" x14ac:dyDescent="0.35">
      <c r="A6" s="288" t="s">
        <v>2081</v>
      </c>
      <c r="C6" s="286"/>
      <c r="D6" s="286"/>
      <c r="E6" s="286"/>
      <c r="F6" s="286"/>
      <c r="G6" s="286"/>
    </row>
    <row r="7" spans="1:26" ht="18.75" x14ac:dyDescent="0.25">
      <c r="A7" s="297" t="s">
        <v>2704</v>
      </c>
      <c r="B7" s="297" t="s">
        <v>2071</v>
      </c>
      <c r="C7" s="97"/>
      <c r="D7" s="97"/>
      <c r="E7" s="97"/>
      <c r="F7" s="97"/>
      <c r="G7" s="97"/>
    </row>
    <row r="8" spans="1:26" ht="29.65" customHeight="1" x14ac:dyDescent="0.25">
      <c r="A8" s="309" t="s">
        <v>2776</v>
      </c>
      <c r="B8" s="307"/>
      <c r="C8" s="338"/>
      <c r="D8" s="307"/>
      <c r="E8" s="363" t="s">
        <v>2078</v>
      </c>
      <c r="F8" s="307"/>
      <c r="G8" s="339" t="s">
        <v>2075</v>
      </c>
    </row>
    <row r="9" spans="1:26" x14ac:dyDescent="0.25">
      <c r="A9" s="305"/>
      <c r="B9" s="292"/>
      <c r="C9" s="460"/>
      <c r="D9" s="460" t="s">
        <v>2072</v>
      </c>
      <c r="E9" s="461" t="s">
        <v>2073</v>
      </c>
      <c r="F9" s="292"/>
      <c r="G9" s="365" t="s">
        <v>2073</v>
      </c>
    </row>
    <row r="10" spans="1:26" ht="29.65" customHeight="1" x14ac:dyDescent="0.25">
      <c r="A10" s="347" t="s">
        <v>2777</v>
      </c>
      <c r="B10" s="340" t="s">
        <v>2080</v>
      </c>
      <c r="C10" s="460"/>
      <c r="D10" s="462">
        <v>860</v>
      </c>
      <c r="E10" s="463">
        <f>+D10/10000</f>
        <v>8.5999999999999993E-2</v>
      </c>
      <c r="F10" s="287"/>
      <c r="G10" s="366">
        <v>8.5999999999999993E-2</v>
      </c>
    </row>
    <row r="11" spans="1:26" x14ac:dyDescent="0.25">
      <c r="A11" s="308"/>
      <c r="B11" s="287"/>
      <c r="C11" s="460"/>
      <c r="D11" s="460"/>
      <c r="E11" s="461"/>
      <c r="F11" s="292"/>
      <c r="G11" s="365"/>
    </row>
    <row r="12" spans="1:26" x14ac:dyDescent="0.25">
      <c r="A12" s="1064" t="s">
        <v>2778</v>
      </c>
      <c r="B12" s="287" t="s">
        <v>2699</v>
      </c>
      <c r="C12" s="460"/>
      <c r="D12" s="460"/>
      <c r="E12" s="464">
        <f>+AVERAGE('Crude Price Forecast'!T8:AF8)</f>
        <v>1.5500000000000005</v>
      </c>
      <c r="F12" s="287"/>
      <c r="G12" s="357">
        <v>1.5500000000000005</v>
      </c>
    </row>
    <row r="13" spans="1:26" x14ac:dyDescent="0.25">
      <c r="A13" s="1064"/>
      <c r="B13" s="287" t="s">
        <v>2700</v>
      </c>
      <c r="C13" s="460"/>
      <c r="D13" s="460">
        <v>154</v>
      </c>
      <c r="E13" s="461">
        <f>D13-154</f>
        <v>0</v>
      </c>
      <c r="F13" s="287"/>
      <c r="G13" s="360">
        <v>0</v>
      </c>
    </row>
    <row r="14" spans="1:26" x14ac:dyDescent="0.25">
      <c r="A14" s="327"/>
      <c r="B14" s="287"/>
      <c r="C14" s="460"/>
      <c r="D14" s="460"/>
      <c r="E14" s="461"/>
      <c r="F14" s="287"/>
      <c r="G14" s="360"/>
    </row>
    <row r="15" spans="1:26" x14ac:dyDescent="0.25">
      <c r="A15" s="1064" t="s">
        <v>2779</v>
      </c>
      <c r="B15" s="287" t="s">
        <v>2074</v>
      </c>
      <c r="C15" s="460"/>
      <c r="D15" s="460"/>
      <c r="E15" s="465">
        <f>+AVERAGE('Upstream Assm'!C18:L18)</f>
        <v>61.252396823561945</v>
      </c>
      <c r="F15" s="287"/>
      <c r="G15" s="367"/>
    </row>
    <row r="16" spans="1:26" ht="22.9" customHeight="1" x14ac:dyDescent="0.25">
      <c r="A16" s="1064"/>
      <c r="B16" s="341" t="s">
        <v>2079</v>
      </c>
      <c r="C16" s="460"/>
      <c r="D16" s="460">
        <v>23</v>
      </c>
      <c r="E16" s="461">
        <f>+D16-20</f>
        <v>3</v>
      </c>
      <c r="F16" s="287"/>
      <c r="G16" s="360">
        <v>0</v>
      </c>
    </row>
    <row r="17" spans="1:7" x14ac:dyDescent="0.25">
      <c r="A17" s="327"/>
      <c r="B17" s="287"/>
      <c r="C17" s="460"/>
      <c r="D17" s="460"/>
      <c r="E17" s="461"/>
      <c r="F17" s="310"/>
      <c r="G17" s="360"/>
    </row>
    <row r="18" spans="1:7" ht="17.649999999999999" customHeight="1" x14ac:dyDescent="0.25">
      <c r="A18" s="1064" t="s">
        <v>2780</v>
      </c>
      <c r="B18" s="287" t="s">
        <v>2514</v>
      </c>
      <c r="C18" s="460"/>
      <c r="D18" s="460"/>
      <c r="E18" s="464">
        <f>+'Downstream Assm'!B13</f>
        <v>9.0236485460754263</v>
      </c>
      <c r="F18" s="287"/>
      <c r="G18" s="357">
        <v>9.0236485460754263</v>
      </c>
    </row>
    <row r="19" spans="1:7" x14ac:dyDescent="0.25">
      <c r="A19" s="1064"/>
      <c r="B19" s="287" t="s">
        <v>2513</v>
      </c>
      <c r="C19" s="460"/>
      <c r="D19" s="460">
        <v>20</v>
      </c>
      <c r="E19" s="466">
        <f>+(D19-20)/100</f>
        <v>0</v>
      </c>
      <c r="F19" s="287"/>
      <c r="G19" s="360"/>
    </row>
    <row r="20" spans="1:7" x14ac:dyDescent="0.25">
      <c r="A20" s="327"/>
      <c r="B20" s="287"/>
      <c r="C20" s="460"/>
      <c r="D20" s="460"/>
      <c r="E20" s="461"/>
      <c r="F20" s="287"/>
      <c r="G20" s="360"/>
    </row>
    <row r="21" spans="1:7" x14ac:dyDescent="0.25">
      <c r="A21" s="348" t="s">
        <v>2781</v>
      </c>
      <c r="B21" s="342" t="s">
        <v>2147</v>
      </c>
      <c r="C21" s="460"/>
      <c r="D21" s="460">
        <v>48</v>
      </c>
      <c r="E21" s="467">
        <f>+D21/100</f>
        <v>0.48</v>
      </c>
      <c r="F21" s="287"/>
      <c r="G21" s="368">
        <v>0.48</v>
      </c>
    </row>
    <row r="22" spans="1:7" x14ac:dyDescent="0.25">
      <c r="A22" s="343"/>
      <c r="B22" s="287"/>
      <c r="C22" s="460"/>
      <c r="D22" s="460"/>
      <c r="E22" s="461"/>
      <c r="F22" s="287"/>
      <c r="G22" s="360"/>
    </row>
    <row r="23" spans="1:7" x14ac:dyDescent="0.25">
      <c r="A23" s="327"/>
      <c r="B23" s="287"/>
      <c r="C23" s="460"/>
      <c r="D23" s="460"/>
      <c r="E23" s="461"/>
      <c r="F23" s="287"/>
      <c r="G23" s="360"/>
    </row>
    <row r="24" spans="1:7" ht="15.75" x14ac:dyDescent="0.25">
      <c r="A24" s="343" t="s">
        <v>2782</v>
      </c>
      <c r="B24" s="344" t="s">
        <v>2703</v>
      </c>
      <c r="C24" s="468"/>
      <c r="D24" s="468"/>
      <c r="E24" s="469">
        <v>1</v>
      </c>
      <c r="F24" s="345"/>
      <c r="G24" s="369">
        <v>1</v>
      </c>
    </row>
    <row r="25" spans="1:7" x14ac:dyDescent="0.25">
      <c r="A25" s="343"/>
      <c r="B25" s="287"/>
      <c r="C25" s="287"/>
      <c r="D25" s="287"/>
      <c r="E25" s="359"/>
      <c r="F25" s="287"/>
      <c r="G25" s="360"/>
    </row>
    <row r="26" spans="1:7" x14ac:dyDescent="0.25">
      <c r="A26" s="327"/>
      <c r="B26" s="287" t="s">
        <v>2501</v>
      </c>
      <c r="C26" s="287"/>
      <c r="D26" s="287"/>
      <c r="E26" s="364">
        <f>+Summary!B43</f>
        <v>1405.7595751696463</v>
      </c>
      <c r="F26" s="310"/>
      <c r="G26" s="370">
        <v>1405.7595751696463</v>
      </c>
    </row>
    <row r="27" spans="1:7" x14ac:dyDescent="0.25">
      <c r="A27" s="308"/>
      <c r="B27" s="287"/>
      <c r="C27" s="287"/>
      <c r="D27" s="287"/>
      <c r="E27" s="359"/>
      <c r="F27" s="310"/>
      <c r="G27" s="360"/>
    </row>
    <row r="28" spans="1:7" x14ac:dyDescent="0.25">
      <c r="A28" s="308"/>
      <c r="B28" s="287" t="s">
        <v>2500</v>
      </c>
      <c r="C28" s="287"/>
      <c r="D28" s="287"/>
      <c r="E28" s="358">
        <f>+Summary!C43</f>
        <v>139.74186072380334</v>
      </c>
      <c r="F28" s="310"/>
      <c r="G28" s="367">
        <f>+Summary!E43</f>
        <v>1521.5232207583333</v>
      </c>
    </row>
    <row r="29" spans="1:7" x14ac:dyDescent="0.25">
      <c r="A29" s="308"/>
      <c r="B29" s="287"/>
      <c r="C29" s="287"/>
      <c r="D29" s="287"/>
      <c r="E29" s="359"/>
      <c r="F29" s="310"/>
      <c r="G29" s="360"/>
    </row>
    <row r="30" spans="1:7" x14ac:dyDescent="0.25">
      <c r="A30" s="308"/>
      <c r="B30" s="287" t="s">
        <v>2645</v>
      </c>
      <c r="C30" s="287"/>
      <c r="D30" s="287"/>
      <c r="E30" s="358">
        <f>+Summary!D43</f>
        <v>45.311784864884025</v>
      </c>
      <c r="F30" s="310"/>
      <c r="G30" s="367">
        <v>45.416757724434113</v>
      </c>
    </row>
    <row r="31" spans="1:7" x14ac:dyDescent="0.25">
      <c r="A31" s="308"/>
      <c r="B31" s="287"/>
      <c r="C31" s="287"/>
      <c r="D31" s="287"/>
      <c r="E31" s="311"/>
      <c r="F31" s="310"/>
      <c r="G31" s="367"/>
    </row>
    <row r="32" spans="1:7" x14ac:dyDescent="0.25">
      <c r="A32" s="308"/>
      <c r="B32" s="287" t="s">
        <v>2747</v>
      </c>
      <c r="C32" s="287"/>
      <c r="D32" s="287"/>
      <c r="E32" s="362">
        <f>+Summary!E42</f>
        <v>-69.289999999999992</v>
      </c>
      <c r="F32" s="310"/>
      <c r="G32" s="1032">
        <v>-69.289999999999992</v>
      </c>
    </row>
    <row r="33" spans="1:7" ht="15.75" x14ac:dyDescent="0.25">
      <c r="A33" s="308"/>
      <c r="B33" s="346" t="s">
        <v>2121</v>
      </c>
      <c r="C33" s="346"/>
      <c r="D33" s="346"/>
      <c r="E33" s="1035">
        <f>+Summary!E43</f>
        <v>1521.5232207583333</v>
      </c>
      <c r="F33" s="1036"/>
      <c r="G33" s="1037">
        <v>1521.5232207583333</v>
      </c>
    </row>
    <row r="34" spans="1:7" x14ac:dyDescent="0.25">
      <c r="A34" s="306"/>
      <c r="B34" s="315"/>
      <c r="C34" s="315"/>
      <c r="D34" s="315"/>
      <c r="E34" s="315"/>
      <c r="F34" s="315"/>
      <c r="G34" s="316"/>
    </row>
    <row r="35" spans="1:7" x14ac:dyDescent="0.25">
      <c r="B35" s="286"/>
      <c r="C35" s="286"/>
      <c r="D35" s="286"/>
      <c r="E35" s="286"/>
      <c r="F35" s="286"/>
      <c r="G35" s="286"/>
    </row>
    <row r="36" spans="1:7" x14ac:dyDescent="0.25">
      <c r="C36" s="286"/>
      <c r="D36" s="286"/>
      <c r="E36" s="286"/>
    </row>
    <row r="37" spans="1:7" x14ac:dyDescent="0.25">
      <c r="C37" s="286"/>
      <c r="D37" s="286"/>
      <c r="E37" s="286"/>
    </row>
    <row r="38" spans="1:7" x14ac:dyDescent="0.25">
      <c r="C38" s="286"/>
      <c r="D38" s="286"/>
      <c r="E38" s="286"/>
    </row>
    <row r="39" spans="1:7" x14ac:dyDescent="0.25">
      <c r="C39" s="286"/>
      <c r="D39" s="286"/>
      <c r="E39" s="286"/>
    </row>
    <row r="40" spans="1:7" x14ac:dyDescent="0.25">
      <c r="C40" s="286"/>
      <c r="D40" s="286"/>
      <c r="E40" s="286"/>
    </row>
    <row r="41" spans="1:7" x14ac:dyDescent="0.25">
      <c r="C41" s="286"/>
      <c r="D41" s="286"/>
      <c r="E41" s="286"/>
    </row>
    <row r="42" spans="1:7" x14ac:dyDescent="0.25">
      <c r="C42" s="286"/>
      <c r="D42" s="286"/>
      <c r="E42" s="286"/>
    </row>
    <row r="43" spans="1:7" x14ac:dyDescent="0.25">
      <c r="C43" s="286"/>
      <c r="D43" s="286"/>
      <c r="E43" s="286"/>
    </row>
    <row r="44" spans="1:7" x14ac:dyDescent="0.25">
      <c r="C44" s="286"/>
      <c r="D44" s="286"/>
      <c r="E44" s="286"/>
    </row>
    <row r="45" spans="1:7" x14ac:dyDescent="0.25">
      <c r="C45" s="286"/>
      <c r="D45" s="286"/>
      <c r="E45" s="286"/>
    </row>
    <row r="46" spans="1:7" x14ac:dyDescent="0.25">
      <c r="C46" s="286"/>
      <c r="D46" s="286"/>
      <c r="E46" s="286"/>
    </row>
    <row r="47" spans="1:7" x14ac:dyDescent="0.25">
      <c r="C47" s="286"/>
      <c r="D47" s="286"/>
      <c r="E47" s="286"/>
    </row>
    <row r="48" spans="1:7" x14ac:dyDescent="0.25">
      <c r="C48" s="286"/>
      <c r="D48" s="286"/>
      <c r="E48" s="286"/>
    </row>
    <row r="49" spans="3:5" x14ac:dyDescent="0.25">
      <c r="C49" s="286"/>
      <c r="D49" s="286"/>
      <c r="E49" s="286"/>
    </row>
    <row r="50" spans="3:5" x14ac:dyDescent="0.25">
      <c r="C50" s="286"/>
      <c r="D50" s="286"/>
      <c r="E50" s="286"/>
    </row>
    <row r="51" spans="3:5" x14ac:dyDescent="0.25">
      <c r="C51" s="286"/>
      <c r="D51" s="286"/>
      <c r="E51" s="286"/>
    </row>
    <row r="52" spans="3:5" x14ac:dyDescent="0.25">
      <c r="C52" s="286"/>
      <c r="D52" s="286"/>
      <c r="E52" s="286"/>
    </row>
    <row r="53" spans="3:5" x14ac:dyDescent="0.25">
      <c r="C53" s="286"/>
      <c r="D53" s="286"/>
      <c r="E53" s="286"/>
    </row>
    <row r="54" spans="3:5" x14ac:dyDescent="0.25">
      <c r="C54" s="286"/>
      <c r="D54" s="286"/>
      <c r="E54" s="286"/>
    </row>
    <row r="55" spans="3:5" hidden="1" x14ac:dyDescent="0.25"/>
  </sheetData>
  <sheetProtection algorithmName="SHA-512" hashValue="IkwW5sqnlr1YsuuIJDEpa2oMp2k/UIg7U1NNASZuOs3I6GDzMY12q9dA8H6LtF7xj1R6PEsny0xr9+Tkvee+rg==" saltValue="NFf+gLownFGengRKxmjY8g==" spinCount="100000" sheet="1" objects="1" scenarios="1"/>
  <mergeCells count="3">
    <mergeCell ref="A12:A13"/>
    <mergeCell ref="A15:A16"/>
    <mergeCell ref="A18:A19"/>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51" r:id="rId4" name="Spinner 7">
              <controlPr defaultSize="0" autoPict="0">
                <anchor moveWithCells="1" sizeWithCells="1">
                  <from>
                    <xdr:col>2</xdr:col>
                    <xdr:colOff>28575</xdr:colOff>
                    <xdr:row>9</xdr:row>
                    <xdr:rowOff>47625</xdr:rowOff>
                  </from>
                  <to>
                    <xdr:col>2</xdr:col>
                    <xdr:colOff>371475</xdr:colOff>
                    <xdr:row>10</xdr:row>
                    <xdr:rowOff>38100</xdr:rowOff>
                  </to>
                </anchor>
              </controlPr>
            </control>
          </mc:Choice>
        </mc:AlternateContent>
        <mc:AlternateContent xmlns:mc="http://schemas.openxmlformats.org/markup-compatibility/2006">
          <mc:Choice Requires="x14">
            <control shapeId="6152" r:id="rId5" name="Spinner 8">
              <controlPr defaultSize="0" autoPict="0">
                <anchor moveWithCells="1" sizeWithCells="1">
                  <from>
                    <xdr:col>2</xdr:col>
                    <xdr:colOff>28575</xdr:colOff>
                    <xdr:row>14</xdr:row>
                    <xdr:rowOff>47625</xdr:rowOff>
                  </from>
                  <to>
                    <xdr:col>3</xdr:col>
                    <xdr:colOff>0</xdr:colOff>
                    <xdr:row>15</xdr:row>
                    <xdr:rowOff>219075</xdr:rowOff>
                  </to>
                </anchor>
              </controlPr>
            </control>
          </mc:Choice>
        </mc:AlternateContent>
        <mc:AlternateContent xmlns:mc="http://schemas.openxmlformats.org/markup-compatibility/2006">
          <mc:Choice Requires="x14">
            <control shapeId="6153" r:id="rId6" name="Spinner 9">
              <controlPr defaultSize="0" autoPict="0">
                <anchor moveWithCells="1" sizeWithCells="1">
                  <from>
                    <xdr:col>2</xdr:col>
                    <xdr:colOff>28575</xdr:colOff>
                    <xdr:row>19</xdr:row>
                    <xdr:rowOff>104775</xdr:rowOff>
                  </from>
                  <to>
                    <xdr:col>2</xdr:col>
                    <xdr:colOff>371475</xdr:colOff>
                    <xdr:row>21</xdr:row>
                    <xdr:rowOff>76200</xdr:rowOff>
                  </to>
                </anchor>
              </controlPr>
            </control>
          </mc:Choice>
        </mc:AlternateContent>
        <mc:AlternateContent xmlns:mc="http://schemas.openxmlformats.org/markup-compatibility/2006">
          <mc:Choice Requires="x14">
            <control shapeId="6155" r:id="rId7" name="Spinner 11">
              <controlPr defaultSize="0" autoPict="0">
                <anchor moveWithCells="1" sizeWithCells="1">
                  <from>
                    <xdr:col>2</xdr:col>
                    <xdr:colOff>19050</xdr:colOff>
                    <xdr:row>16</xdr:row>
                    <xdr:rowOff>142875</xdr:rowOff>
                  </from>
                  <to>
                    <xdr:col>3</xdr:col>
                    <xdr:colOff>0</xdr:colOff>
                    <xdr:row>18</xdr:row>
                    <xdr:rowOff>76200</xdr:rowOff>
                  </to>
                </anchor>
              </controlPr>
            </control>
          </mc:Choice>
        </mc:AlternateContent>
        <mc:AlternateContent xmlns:mc="http://schemas.openxmlformats.org/markup-compatibility/2006">
          <mc:Choice Requires="x14">
            <control shapeId="6156" r:id="rId8" name="Spinner 12">
              <controlPr defaultSize="0" autoPict="0">
                <anchor moveWithCells="1" sizeWithCells="1">
                  <from>
                    <xdr:col>2</xdr:col>
                    <xdr:colOff>19050</xdr:colOff>
                    <xdr:row>11</xdr:row>
                    <xdr:rowOff>57150</xdr:rowOff>
                  </from>
                  <to>
                    <xdr:col>3</xdr:col>
                    <xdr:colOff>0</xdr:colOff>
                    <xdr:row>13</xdr:row>
                    <xdr:rowOff>28575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theme="2" tint="-9.9978637043366805E-2"/>
  </sheetPr>
  <dimension ref="A1:AM70"/>
  <sheetViews>
    <sheetView showGridLines="0" zoomScale="80" zoomScaleNormal="80" workbookViewId="0">
      <pane xSplit="1" ySplit="3" topLeftCell="B4" activePane="bottomRight" state="frozen"/>
      <selection pane="topRight" activeCell="B1" sqref="B1"/>
      <selection pane="bottomLeft" activeCell="A4" sqref="A4"/>
      <selection pane="bottomRight" activeCell="F1" sqref="F1"/>
    </sheetView>
  </sheetViews>
  <sheetFormatPr defaultColWidth="0" defaultRowHeight="15" zeroHeight="1" x14ac:dyDescent="0.25"/>
  <cols>
    <col min="1" max="1" width="45.85546875" style="295" customWidth="1"/>
    <col min="2" max="2" width="8.140625" customWidth="1"/>
    <col min="3" max="3" width="7" customWidth="1"/>
    <col min="4" max="4" width="7.140625" customWidth="1"/>
    <col min="5" max="6" width="6.7109375" bestFit="1" customWidth="1"/>
    <col min="7" max="7" width="6.85546875" customWidth="1"/>
    <col min="8" max="8" width="6.7109375" bestFit="1" customWidth="1"/>
    <col min="9" max="9" width="6.7109375" customWidth="1"/>
    <col min="10" max="10" width="6.85546875" customWidth="1"/>
    <col min="11" max="11" width="7.5703125" customWidth="1"/>
    <col min="12" max="15" width="9.140625" customWidth="1"/>
    <col min="16" max="16" width="35.5703125" customWidth="1"/>
    <col min="17" max="19" width="9.140625" customWidth="1"/>
    <col min="20" max="20" width="21.7109375" bestFit="1" customWidth="1"/>
    <col min="21" max="21" width="20.7109375" customWidth="1"/>
    <col min="22" max="22" width="13" customWidth="1"/>
    <col min="23" max="23" width="9.140625" customWidth="1"/>
    <col min="24" max="24" width="9.28515625" customWidth="1"/>
    <col min="25" max="25" width="10.42578125" customWidth="1"/>
    <col min="26" max="26" width="11.7109375" customWidth="1"/>
    <col min="27" max="27" width="9.140625" customWidth="1"/>
    <col min="28" max="39" width="8.85546875" style="98" hidden="1" customWidth="1"/>
    <col min="40" max="16384" width="9.140625" hidden="1"/>
  </cols>
  <sheetData>
    <row r="1" spans="1:30" x14ac:dyDescent="0.25">
      <c r="A1" s="177"/>
    </row>
    <row r="2" spans="1:30" x14ac:dyDescent="0.25">
      <c r="A2" s="177"/>
    </row>
    <row r="3" spans="1:30" x14ac:dyDescent="0.25">
      <c r="A3" s="177"/>
      <c r="Z3" t="s">
        <v>2870</v>
      </c>
    </row>
    <row r="4" spans="1:30" x14ac:dyDescent="0.25">
      <c r="A4" s="177"/>
      <c r="B4" s="177"/>
    </row>
    <row r="5" spans="1:30" x14ac:dyDescent="0.25">
      <c r="A5" s="470" t="s">
        <v>2783</v>
      </c>
      <c r="B5" s="390"/>
      <c r="C5" s="390"/>
      <c r="D5" s="390"/>
      <c r="E5" s="390"/>
      <c r="F5" s="390"/>
      <c r="G5" s="390"/>
      <c r="H5" s="390"/>
      <c r="I5" s="390"/>
      <c r="J5" s="390"/>
      <c r="K5" s="390"/>
      <c r="L5" s="390"/>
      <c r="M5" s="390"/>
      <c r="N5" s="390"/>
      <c r="O5" s="390"/>
      <c r="P5" s="390"/>
      <c r="Q5" s="390"/>
      <c r="R5" s="390"/>
      <c r="S5" s="390"/>
      <c r="T5" s="390"/>
      <c r="U5" s="390"/>
      <c r="V5" s="390"/>
      <c r="W5" s="390"/>
      <c r="X5" s="390"/>
      <c r="Y5" s="390"/>
      <c r="Z5" s="390"/>
      <c r="AA5" s="390"/>
    </row>
    <row r="6" spans="1:30" x14ac:dyDescent="0.25">
      <c r="A6" s="471" t="s">
        <v>2141</v>
      </c>
      <c r="B6" s="390"/>
      <c r="C6" s="390"/>
      <c r="D6" s="390"/>
      <c r="E6" s="390"/>
      <c r="F6" s="390"/>
      <c r="G6" s="390"/>
      <c r="H6" s="390"/>
      <c r="I6" s="390"/>
      <c r="J6" s="390" t="s">
        <v>49</v>
      </c>
      <c r="K6" s="390"/>
      <c r="L6" s="390"/>
      <c r="M6" s="390"/>
      <c r="N6" s="390"/>
      <c r="O6" s="390"/>
      <c r="P6" s="390"/>
      <c r="Q6" s="390"/>
      <c r="R6" s="390"/>
      <c r="S6" s="390"/>
      <c r="T6" s="390"/>
      <c r="U6" s="390"/>
      <c r="V6" s="390"/>
      <c r="W6" s="390"/>
      <c r="X6" s="390"/>
      <c r="Y6" s="390"/>
      <c r="Z6" s="390"/>
      <c r="AA6" s="390"/>
    </row>
    <row r="7" spans="1:30" ht="15.75" thickBot="1" x14ac:dyDescent="0.3">
      <c r="A7" s="472" t="s">
        <v>2</v>
      </c>
      <c r="B7" s="473">
        <v>2019</v>
      </c>
      <c r="C7" s="473">
        <v>2020</v>
      </c>
      <c r="D7" s="473">
        <v>2021</v>
      </c>
      <c r="E7" s="473">
        <v>2022</v>
      </c>
      <c r="F7" s="473">
        <v>2023</v>
      </c>
      <c r="G7" s="473">
        <v>2024</v>
      </c>
      <c r="H7" s="473">
        <v>2025</v>
      </c>
      <c r="I7" s="473">
        <v>2026</v>
      </c>
      <c r="J7" s="473">
        <v>2027</v>
      </c>
      <c r="K7" s="473">
        <v>2028</v>
      </c>
      <c r="L7" s="474"/>
      <c r="M7" s="475" t="s">
        <v>2068</v>
      </c>
      <c r="N7" s="390"/>
      <c r="O7" s="390"/>
      <c r="P7" s="376" t="s">
        <v>55</v>
      </c>
      <c r="Q7" s="390"/>
      <c r="R7" s="390"/>
      <c r="S7" s="390"/>
      <c r="T7" s="390"/>
      <c r="U7" s="390"/>
      <c r="V7" s="390"/>
      <c r="W7" s="390"/>
      <c r="X7" s="390"/>
      <c r="Y7" s="390"/>
      <c r="Z7" s="390"/>
      <c r="AA7" s="390"/>
    </row>
    <row r="8" spans="1:30" ht="15.75" thickBot="1" x14ac:dyDescent="0.3">
      <c r="A8" s="476" t="s">
        <v>18</v>
      </c>
      <c r="B8" s="477">
        <f>+'Upstream IS'!C39</f>
        <v>96.91202695479376</v>
      </c>
      <c r="C8" s="477">
        <f>+'Upstream IS'!D39</f>
        <v>69.718359629415531</v>
      </c>
      <c r="D8" s="477">
        <f>+'Upstream IS'!E39</f>
        <v>58.496147150373289</v>
      </c>
      <c r="E8" s="477">
        <f>+'Upstream IS'!F39</f>
        <v>52.801716165214394</v>
      </c>
      <c r="F8" s="477">
        <f>+'Upstream IS'!G39</f>
        <v>60.408503050517766</v>
      </c>
      <c r="G8" s="477">
        <f>+'Upstream IS'!H39</f>
        <v>75.817155358866117</v>
      </c>
      <c r="H8" s="477">
        <f>+'Upstream IS'!I39</f>
        <v>112.46312197022613</v>
      </c>
      <c r="I8" s="477">
        <f>+'Upstream IS'!J39</f>
        <v>132.72773376349227</v>
      </c>
      <c r="J8" s="477">
        <f>+'Upstream IS'!K39</f>
        <v>141.07978079327435</v>
      </c>
      <c r="K8" s="478">
        <f>+'Upstream IS'!L39</f>
        <v>173.68287321208257</v>
      </c>
      <c r="L8" s="479"/>
      <c r="M8" s="480">
        <f>+'Upstream IS'!N39</f>
        <v>135.18504349032179</v>
      </c>
      <c r="N8" s="390"/>
      <c r="O8" s="390"/>
      <c r="P8" s="481" t="s">
        <v>63</v>
      </c>
      <c r="Q8" s="482">
        <f>+Valuation!K14</f>
        <v>158.67106560343228</v>
      </c>
      <c r="R8" s="390"/>
      <c r="S8" s="390"/>
      <c r="T8" s="483"/>
      <c r="U8" s="483" t="s">
        <v>2423</v>
      </c>
      <c r="V8" s="483" t="s">
        <v>2424</v>
      </c>
      <c r="W8" s="390"/>
      <c r="X8" s="390"/>
      <c r="Y8" s="390"/>
      <c r="Z8" s="390"/>
      <c r="AA8" s="390"/>
      <c r="AC8" s="349" t="s">
        <v>2738</v>
      </c>
      <c r="AD8" s="350" t="s">
        <v>2739</v>
      </c>
    </row>
    <row r="9" spans="1:30" ht="15.75" thickBot="1" x14ac:dyDescent="0.3">
      <c r="A9" s="484" t="s">
        <v>19</v>
      </c>
      <c r="B9" s="485">
        <f>+'Upstream IS'!C28*-1</f>
        <v>8.1443574958744236</v>
      </c>
      <c r="C9" s="485">
        <f>+'Upstream IS'!D28*-1</f>
        <v>9.0019635884579365</v>
      </c>
      <c r="D9" s="485">
        <f>+'Upstream IS'!E28*-1</f>
        <v>9.9085323955566356</v>
      </c>
      <c r="E9" s="485">
        <f>+'Upstream IS'!F28*-1</f>
        <v>10.866562503963275</v>
      </c>
      <c r="F9" s="485">
        <f>+'Upstream IS'!G28*-1</f>
        <v>11.878676074335328</v>
      </c>
      <c r="G9" s="485">
        <f>+'Upstream IS'!H28*-1</f>
        <v>12.94762489463127</v>
      </c>
      <c r="H9" s="485">
        <f>+'Upstream IS'!I28*-1</f>
        <v>14.076296729192926</v>
      </c>
      <c r="I9" s="485">
        <f>+'Upstream IS'!J28*-1</f>
        <v>15.267721977899321</v>
      </c>
      <c r="J9" s="485">
        <f>+'Upstream IS'!K28*-1</f>
        <v>16.525080660521102</v>
      </c>
      <c r="K9" s="486">
        <f>+'Upstream IS'!L28*-1</f>
        <v>17.851709742142589</v>
      </c>
      <c r="L9" s="479"/>
      <c r="M9" s="487">
        <f>+'Upstream IS'!N28*-1</f>
        <v>19.240623455481398</v>
      </c>
      <c r="N9" s="390"/>
      <c r="O9" s="390"/>
      <c r="P9" s="411" t="s">
        <v>2069</v>
      </c>
      <c r="Q9" s="488">
        <f>+Valuation!M8-Valuation!K8</f>
        <v>-38.49782972176078</v>
      </c>
      <c r="R9" s="390"/>
      <c r="S9" s="390"/>
      <c r="T9" s="489" t="s">
        <v>2425</v>
      </c>
      <c r="U9" s="490">
        <v>6.13E-2</v>
      </c>
      <c r="V9" s="491">
        <v>5.2999999999999999E-2</v>
      </c>
      <c r="W9" s="390"/>
      <c r="X9" s="390"/>
      <c r="Y9" s="390"/>
      <c r="Z9" s="390"/>
      <c r="AA9" s="390"/>
      <c r="AC9" s="351">
        <v>43465</v>
      </c>
      <c r="AD9" s="352">
        <v>3.02</v>
      </c>
    </row>
    <row r="10" spans="1:30" ht="15.75" thickBot="1" x14ac:dyDescent="0.3">
      <c r="A10" s="484" t="s">
        <v>22</v>
      </c>
      <c r="B10" s="485">
        <f>+'Upstream IS'!C34*-1</f>
        <v>2.2374151199999996</v>
      </c>
      <c r="C10" s="485">
        <f>+'Upstream IS'!D34*-1</f>
        <v>3.4320076205641192</v>
      </c>
      <c r="D10" s="485">
        <f>+'Upstream IS'!E34*-1</f>
        <v>4.6657391525204721</v>
      </c>
      <c r="E10" s="485">
        <f>+'Upstream IS'!F34*-1</f>
        <v>5.9398920475240757</v>
      </c>
      <c r="F10" s="485">
        <f>+'Upstream IS'!G34*-1</f>
        <v>7.2557906509031307</v>
      </c>
      <c r="G10" s="485">
        <f>+'Upstream IS'!H34*-1</f>
        <v>7.4581075781739958</v>
      </c>
      <c r="H10" s="485">
        <f>+'Upstream IS'!I34*-1</f>
        <v>7.6670531160914983</v>
      </c>
      <c r="I10" s="485">
        <f>+'Upstream IS'!J34*-1</f>
        <v>7.8828444411405636</v>
      </c>
      <c r="J10" s="485">
        <f>+'Upstream IS'!K34*-1</f>
        <v>8.1057058452678739</v>
      </c>
      <c r="K10" s="486">
        <f>+'Upstream IS'!L34*-1</f>
        <v>8.3358689690093062</v>
      </c>
      <c r="L10" s="479"/>
      <c r="M10" s="487">
        <f>+'Upstream IS'!N34*-1</f>
        <v>8.5586577982584782</v>
      </c>
      <c r="N10" s="390"/>
      <c r="O10" s="390"/>
      <c r="P10" s="411" t="s">
        <v>2070</v>
      </c>
      <c r="Q10" s="488">
        <f>+Valuation!M9-Valuation!K9</f>
        <v>1.388913713338809</v>
      </c>
      <c r="R10" s="390"/>
      <c r="S10" s="390"/>
      <c r="T10" s="492"/>
      <c r="U10" s="493"/>
      <c r="V10" s="494"/>
      <c r="W10" s="390"/>
      <c r="X10" s="390"/>
      <c r="Y10" s="390"/>
      <c r="Z10" s="390"/>
      <c r="AA10" s="390"/>
      <c r="AC10" s="351">
        <v>43496</v>
      </c>
      <c r="AD10" s="352">
        <v>2.99</v>
      </c>
    </row>
    <row r="11" spans="1:30" ht="15.75" thickBot="1" x14ac:dyDescent="0.3">
      <c r="A11" s="484" t="s">
        <v>32</v>
      </c>
      <c r="B11" s="485">
        <f>+'Upstream BS'!C64</f>
        <v>1.2150648371240536</v>
      </c>
      <c r="C11" s="485">
        <f>+'Upstream BS'!D64</f>
        <v>2.3211255062481975</v>
      </c>
      <c r="D11" s="485">
        <f>+'Upstream BS'!E64</f>
        <v>0.79125847547346173</v>
      </c>
      <c r="E11" s="485">
        <f>+'Upstream BS'!F64</f>
        <v>0.25696020696740729</v>
      </c>
      <c r="F11" s="495">
        <f>+'Upstream BS'!G64</f>
        <v>-0.95655623079187846</v>
      </c>
      <c r="G11" s="495">
        <f>+'Upstream BS'!H64</f>
        <v>-1.5918433511642474</v>
      </c>
      <c r="H11" s="495">
        <f>+'Upstream BS'!I64</f>
        <v>-3.5684143489879867</v>
      </c>
      <c r="I11" s="495">
        <f>+'Upstream BS'!J64</f>
        <v>-2.0102374435641703</v>
      </c>
      <c r="J11" s="495">
        <f>+'Upstream BS'!K64</f>
        <v>-1.0065823184272027</v>
      </c>
      <c r="K11" s="488">
        <f>+'Upstream BS'!L64</f>
        <v>-2.5478431417900387</v>
      </c>
      <c r="L11" s="479"/>
      <c r="M11" s="487">
        <f>+'Upstream BS'!N64</f>
        <v>6.1976436503586534</v>
      </c>
      <c r="N11" s="390"/>
      <c r="O11" s="390"/>
      <c r="P11" s="411" t="s">
        <v>62</v>
      </c>
      <c r="Q11" s="488">
        <f>+Valuation!K12*-1</f>
        <v>38.651543178012162</v>
      </c>
      <c r="R11" s="390"/>
      <c r="S11" s="390"/>
      <c r="T11" s="492" t="s">
        <v>2426</v>
      </c>
      <c r="U11" s="496">
        <f>+V11</f>
        <v>2.6190909090909091E-2</v>
      </c>
      <c r="V11" s="497">
        <f>+AVERAGE(AD9:AD19)/100</f>
        <v>2.6190909090909091E-2</v>
      </c>
      <c r="W11" s="390"/>
      <c r="X11" s="390"/>
      <c r="Y11" s="390"/>
      <c r="Z11" s="390"/>
      <c r="AA11" s="390"/>
      <c r="AC11" s="351">
        <v>43524</v>
      </c>
      <c r="AD11" s="352">
        <v>3.09</v>
      </c>
    </row>
    <row r="12" spans="1:30" ht="15.75" thickBot="1" x14ac:dyDescent="0.3">
      <c r="A12" s="498" t="s">
        <v>60</v>
      </c>
      <c r="B12" s="499">
        <f>+('Upstream Assm'!C45-'Upstream Assm'!B45)*-1</f>
        <v>-28.917377999999985</v>
      </c>
      <c r="C12" s="500">
        <f>+('Upstream Assm'!D45-'Upstream Assm'!C45)*-1</f>
        <v>-29.864812514102994</v>
      </c>
      <c r="D12" s="500">
        <f>+('Upstream Assm'!E45-'Upstream Assm'!D45)*-1</f>
        <v>-30.843288298908817</v>
      </c>
      <c r="E12" s="500">
        <f>+('Upstream Assm'!F45-'Upstream Assm'!E45)*-1</f>
        <v>-31.85382237509009</v>
      </c>
      <c r="F12" s="500">
        <f>+('Upstream Assm'!G45-'Upstream Assm'!F45)*-1</f>
        <v>-32.89746508447638</v>
      </c>
      <c r="G12" s="500">
        <f>+('Upstream Assm'!H45-'Upstream Assm'!G45)*-1</f>
        <v>-33.975301181771613</v>
      </c>
      <c r="H12" s="500">
        <f>+('Upstream Assm'!I45-'Upstream Assm'!H45)*-1</f>
        <v>-35.088450962040554</v>
      </c>
      <c r="I12" s="500">
        <f>+('Upstream Assm'!J45-'Upstream Assm'!I45)*-1</f>
        <v>-36.238071425135445</v>
      </c>
      <c r="J12" s="500">
        <f>+('Upstream Assm'!K45-'Upstream Assm'!J45)*-1</f>
        <v>-37.425357478272872</v>
      </c>
      <c r="K12" s="501">
        <f>+('Upstream Assm'!L45-'Upstream Assm'!K45)*-1</f>
        <v>-38.651543178012162</v>
      </c>
      <c r="L12" s="479"/>
      <c r="M12" s="502">
        <f>+('Upstream Assm'!N45-'Upstream Assm'!L45)*-1</f>
        <v>-39.545021913000937</v>
      </c>
      <c r="N12" s="390"/>
      <c r="O12" s="390"/>
      <c r="P12" s="411" t="s">
        <v>61</v>
      </c>
      <c r="Q12" s="488">
        <f>+('Upstream Assm'!N45-'Upstream Assm'!L45)*-1</f>
        <v>-39.545021913000937</v>
      </c>
      <c r="R12" s="390"/>
      <c r="S12" s="390"/>
      <c r="T12" s="492"/>
      <c r="U12" s="493"/>
      <c r="V12" s="494"/>
      <c r="W12" s="390"/>
      <c r="X12" s="390"/>
      <c r="Y12" s="390"/>
      <c r="Z12" s="390"/>
      <c r="AA12" s="390"/>
      <c r="AC12" s="351">
        <v>43553</v>
      </c>
      <c r="AD12" s="352">
        <v>2.81</v>
      </c>
    </row>
    <row r="13" spans="1:30" ht="15.75" thickBot="1" x14ac:dyDescent="0.3">
      <c r="A13" s="484"/>
      <c r="B13" s="503"/>
      <c r="C13" s="503"/>
      <c r="D13" s="503"/>
      <c r="E13" s="503"/>
      <c r="F13" s="503"/>
      <c r="G13" s="503"/>
      <c r="H13" s="503"/>
      <c r="I13" s="503"/>
      <c r="J13" s="503"/>
      <c r="K13" s="504"/>
      <c r="L13" s="479"/>
      <c r="M13" s="505"/>
      <c r="N13" s="390"/>
      <c r="O13" s="390"/>
      <c r="P13" s="411" t="s">
        <v>56</v>
      </c>
      <c r="Q13" s="504">
        <f>+Valuation!K11*-1</f>
        <v>2.5478431417900387</v>
      </c>
      <c r="R13" s="390"/>
      <c r="S13" s="390"/>
      <c r="T13" s="492" t="s">
        <v>2427</v>
      </c>
      <c r="U13" s="493">
        <f>+Y34</f>
        <v>0.93501667895143525</v>
      </c>
      <c r="V13" s="494">
        <f>+Y34</f>
        <v>0.93501667895143525</v>
      </c>
      <c r="W13" s="390"/>
      <c r="X13" s="390"/>
      <c r="Y13" s="390"/>
      <c r="Z13" s="390"/>
      <c r="AA13" s="390"/>
      <c r="AC13" s="351">
        <v>43585</v>
      </c>
      <c r="AD13" s="352">
        <v>2.93</v>
      </c>
    </row>
    <row r="14" spans="1:30" ht="15.75" thickBot="1" x14ac:dyDescent="0.3">
      <c r="A14" s="407" t="s">
        <v>48</v>
      </c>
      <c r="B14" s="506">
        <f t="shared" ref="B14:K14" si="0">+SUM(B8:B12)</f>
        <v>79.591486407792246</v>
      </c>
      <c r="C14" s="506">
        <f t="shared" si="0"/>
        <v>54.608643830582793</v>
      </c>
      <c r="D14" s="506">
        <f t="shared" si="0"/>
        <v>43.018388875015035</v>
      </c>
      <c r="E14" s="506">
        <f t="shared" si="0"/>
        <v>38.011308548579066</v>
      </c>
      <c r="F14" s="506">
        <f t="shared" si="0"/>
        <v>45.688948460487978</v>
      </c>
      <c r="G14" s="506">
        <f t="shared" si="0"/>
        <v>60.65574329873553</v>
      </c>
      <c r="H14" s="506">
        <f t="shared" si="0"/>
        <v>95.549606504482</v>
      </c>
      <c r="I14" s="506">
        <f t="shared" si="0"/>
        <v>117.62999131383256</v>
      </c>
      <c r="J14" s="506">
        <f t="shared" si="0"/>
        <v>127.27862750236324</v>
      </c>
      <c r="K14" s="507">
        <f t="shared" si="0"/>
        <v>158.67106560343228</v>
      </c>
      <c r="L14" s="508"/>
      <c r="M14" s="509">
        <f>+SUM(M8:M12)</f>
        <v>129.63694648141939</v>
      </c>
      <c r="N14" s="390"/>
      <c r="O14" s="390"/>
      <c r="P14" s="411" t="s">
        <v>57</v>
      </c>
      <c r="Q14" s="504">
        <f>+Valuation!M11</f>
        <v>6.1976436503586534</v>
      </c>
      <c r="R14" s="390"/>
      <c r="S14" s="390"/>
      <c r="T14" s="492"/>
      <c r="U14" s="493"/>
      <c r="V14" s="494"/>
      <c r="W14" s="390"/>
      <c r="X14" s="390"/>
      <c r="Y14" s="390"/>
      <c r="Z14" s="390"/>
      <c r="AA14" s="390"/>
      <c r="AC14" s="351">
        <v>43616</v>
      </c>
      <c r="AD14" s="352">
        <v>2.58</v>
      </c>
    </row>
    <row r="15" spans="1:30" ht="15.75" thickBot="1" x14ac:dyDescent="0.3">
      <c r="A15" s="484"/>
      <c r="B15" s="510"/>
      <c r="C15" s="510"/>
      <c r="D15" s="510"/>
      <c r="E15" s="510"/>
      <c r="F15" s="510"/>
      <c r="G15" s="510"/>
      <c r="H15" s="510"/>
      <c r="I15" s="510"/>
      <c r="J15" s="510"/>
      <c r="K15" s="378"/>
      <c r="L15" s="375"/>
      <c r="M15" s="375"/>
      <c r="N15" s="390"/>
      <c r="O15" s="390"/>
      <c r="P15" s="411" t="s">
        <v>58</v>
      </c>
      <c r="Q15" s="504">
        <f>+SUM(Q8:Q14)</f>
        <v>129.41415765217022</v>
      </c>
      <c r="R15" s="390"/>
      <c r="S15" s="390"/>
      <c r="T15" s="492" t="s">
        <v>2404</v>
      </c>
      <c r="U15" s="496">
        <f>+U11+U9*U13</f>
        <v>8.3507431510632071E-2</v>
      </c>
      <c r="V15" s="497">
        <f>+V11+V9*V13</f>
        <v>7.5746793075335161E-2</v>
      </c>
      <c r="W15" s="390"/>
      <c r="X15" s="390"/>
      <c r="Y15" s="390"/>
      <c r="Z15" s="390"/>
      <c r="AA15" s="390"/>
      <c r="AC15" s="351">
        <v>43644</v>
      </c>
      <c r="AD15" s="352">
        <v>2.52</v>
      </c>
    </row>
    <row r="16" spans="1:30" ht="15.75" thickBot="1" x14ac:dyDescent="0.3">
      <c r="A16" s="511" t="s">
        <v>51</v>
      </c>
      <c r="B16" s="512">
        <f>1/(1+'Upstream Assm'!C61)^(1/4)</f>
        <v>0.98106176422342117</v>
      </c>
      <c r="C16" s="513">
        <f>+B16/(1+'Upstream Assm'!D61)</f>
        <v>0.9088281063321425</v>
      </c>
      <c r="D16" s="513">
        <f>+C16/(1+'Upstream Assm'!E61)</f>
        <v>0.8419128713196562</v>
      </c>
      <c r="E16" s="513">
        <f>+D16/(1+'Upstream Assm'!F61)</f>
        <v>0.77992447411684906</v>
      </c>
      <c r="F16" s="513">
        <f>+E16/(1+'Upstream Assm'!G61)</f>
        <v>0.72250016129696615</v>
      </c>
      <c r="G16" s="513">
        <f>+F16/(1+'Upstream Assm'!H61)</f>
        <v>0.66930388825820408</v>
      </c>
      <c r="H16" s="513">
        <f>+G16/(1+'Upstream Assm'!I61)</f>
        <v>0.62002435270519518</v>
      </c>
      <c r="I16" s="513">
        <f>+H16/(1+'Upstream Assm'!J61)</f>
        <v>0.57437317292140211</v>
      </c>
      <c r="J16" s="513">
        <f>+I16/(1+'Upstream Assm'!K61)</f>
        <v>0.53208320017175137</v>
      </c>
      <c r="K16" s="514">
        <f>+J16/(1+'Upstream Assm'!L61)</f>
        <v>0.49290695535975781</v>
      </c>
      <c r="L16" s="375"/>
      <c r="M16" s="375"/>
      <c r="N16" s="390"/>
      <c r="O16" s="390"/>
      <c r="P16" s="515" t="s">
        <v>59</v>
      </c>
      <c r="Q16" s="516">
        <f>+Q15*(1+Valuation!Q22)</f>
        <v>130.38476383456151</v>
      </c>
      <c r="R16" s="390"/>
      <c r="S16" s="390"/>
      <c r="T16" s="492"/>
      <c r="U16" s="493"/>
      <c r="V16" s="494"/>
      <c r="W16" s="390"/>
      <c r="X16" s="390"/>
      <c r="Y16" s="390"/>
      <c r="Z16" s="390"/>
      <c r="AA16" s="390"/>
      <c r="AC16" s="351">
        <v>43677</v>
      </c>
      <c r="AD16" s="352">
        <v>2.5299999999999998</v>
      </c>
    </row>
    <row r="17" spans="1:39" ht="15.75" thickBot="1" x14ac:dyDescent="0.3">
      <c r="A17" s="484"/>
      <c r="B17" s="510"/>
      <c r="C17" s="510"/>
      <c r="D17" s="510"/>
      <c r="E17" s="510"/>
      <c r="F17" s="510"/>
      <c r="G17" s="510"/>
      <c r="H17" s="510"/>
      <c r="I17" s="510"/>
      <c r="J17" s="510"/>
      <c r="K17" s="378"/>
      <c r="L17" s="375"/>
      <c r="M17" s="375"/>
      <c r="N17" s="390"/>
      <c r="O17" s="390"/>
      <c r="P17" s="390"/>
      <c r="Q17" s="390"/>
      <c r="R17" s="390"/>
      <c r="S17" s="390"/>
      <c r="T17" s="492" t="s">
        <v>2428</v>
      </c>
      <c r="U17" s="517">
        <v>9.7999999999999997E-3</v>
      </c>
      <c r="V17" s="518">
        <v>9.7999999999999997E-3</v>
      </c>
      <c r="W17" s="390"/>
      <c r="X17" s="390"/>
      <c r="Y17" s="390"/>
      <c r="Z17" s="390"/>
      <c r="AA17" s="390"/>
      <c r="AC17" s="351">
        <v>43707</v>
      </c>
      <c r="AD17" s="352">
        <v>1.96</v>
      </c>
    </row>
    <row r="18" spans="1:39" ht="15.75" thickBot="1" x14ac:dyDescent="0.3">
      <c r="A18" s="407" t="s">
        <v>52</v>
      </c>
      <c r="B18" s="519">
        <f t="shared" ref="B18:K18" si="1">+B14*B16</f>
        <v>78.084164072393108</v>
      </c>
      <c r="C18" s="519">
        <f t="shared" si="1"/>
        <v>49.629870361914996</v>
      </c>
      <c r="D18" s="519">
        <f t="shared" si="1"/>
        <v>36.21773529730946</v>
      </c>
      <c r="E18" s="519">
        <f t="shared" si="1"/>
        <v>29.645949830243818</v>
      </c>
      <c r="F18" s="519">
        <f t="shared" si="1"/>
        <v>33.010272632191338</v>
      </c>
      <c r="G18" s="519">
        <f t="shared" si="1"/>
        <v>40.597124835035196</v>
      </c>
      <c r="H18" s="519">
        <f t="shared" si="1"/>
        <v>59.243082924177557</v>
      </c>
      <c r="I18" s="519">
        <f t="shared" si="1"/>
        <v>67.563511341642979</v>
      </c>
      <c r="J18" s="519">
        <f t="shared" si="1"/>
        <v>67.722819434925711</v>
      </c>
      <c r="K18" s="520">
        <f t="shared" si="1"/>
        <v>78.210071850276194</v>
      </c>
      <c r="L18" s="375"/>
      <c r="M18" s="375"/>
      <c r="N18" s="390"/>
      <c r="O18" s="390"/>
      <c r="P18" s="521" t="s">
        <v>45</v>
      </c>
      <c r="Q18" s="522">
        <f>+'Dash Board'!E10+Summary!AA20</f>
        <v>8.5999999999999993E-2</v>
      </c>
      <c r="R18" s="390"/>
      <c r="S18" s="390"/>
      <c r="T18" s="492"/>
      <c r="U18" s="493"/>
      <c r="V18" s="494"/>
      <c r="W18" s="390"/>
      <c r="X18" s="390"/>
      <c r="Y18" s="390"/>
      <c r="Z18" s="390"/>
      <c r="AA18" s="390"/>
      <c r="AC18" s="351">
        <v>43738</v>
      </c>
      <c r="AD18" s="352">
        <v>2.12</v>
      </c>
    </row>
    <row r="19" spans="1:39" ht="15.75" thickBot="1" x14ac:dyDescent="0.3">
      <c r="A19" s="378"/>
      <c r="B19" s="375"/>
      <c r="C19" s="375"/>
      <c r="D19" s="375"/>
      <c r="E19" s="375"/>
      <c r="F19" s="375"/>
      <c r="G19" s="375"/>
      <c r="H19" s="375"/>
      <c r="I19" s="375"/>
      <c r="J19" s="375"/>
      <c r="K19" s="375"/>
      <c r="L19" s="375"/>
      <c r="M19" s="375"/>
      <c r="N19" s="390"/>
      <c r="O19" s="390"/>
      <c r="P19" s="523"/>
      <c r="Q19" s="378"/>
      <c r="R19" s="390"/>
      <c r="S19" s="390"/>
      <c r="T19" s="524" t="s">
        <v>2404</v>
      </c>
      <c r="U19" s="525">
        <f>+U15+U17</f>
        <v>9.3307431510632075E-2</v>
      </c>
      <c r="V19" s="526">
        <f>+V15+V17</f>
        <v>8.5546793075335165E-2</v>
      </c>
      <c r="W19" s="390"/>
      <c r="X19" s="390"/>
      <c r="Y19" s="390"/>
      <c r="Z19" s="390"/>
      <c r="AA19" s="390"/>
      <c r="AC19" s="351">
        <v>43768</v>
      </c>
      <c r="AD19" s="352">
        <v>2.2599999999999998</v>
      </c>
    </row>
    <row r="20" spans="1:39" ht="15.75" thickBot="1" x14ac:dyDescent="0.3">
      <c r="A20" s="527" t="s">
        <v>53</v>
      </c>
      <c r="B20" s="528">
        <f>+SUM(B18:K18)</f>
        <v>539.92460258011033</v>
      </c>
      <c r="C20" s="375"/>
      <c r="D20" s="375"/>
      <c r="E20" s="375"/>
      <c r="F20" s="375"/>
      <c r="G20" s="375"/>
      <c r="H20" s="375"/>
      <c r="I20" s="375"/>
      <c r="J20" s="375"/>
      <c r="K20" s="375"/>
      <c r="L20" s="375"/>
      <c r="M20" s="375"/>
      <c r="N20" s="390"/>
      <c r="O20" s="390"/>
      <c r="P20" s="523" t="s">
        <v>46</v>
      </c>
      <c r="Q20" s="529">
        <v>0.04</v>
      </c>
      <c r="R20" s="390"/>
      <c r="S20" s="390"/>
      <c r="T20" s="492"/>
      <c r="U20" s="493"/>
      <c r="V20" s="494"/>
      <c r="W20" s="390"/>
      <c r="X20" s="390"/>
      <c r="Y20" s="390"/>
      <c r="Z20" s="390"/>
      <c r="AA20" s="390"/>
    </row>
    <row r="21" spans="1:39" x14ac:dyDescent="0.25">
      <c r="A21" s="378"/>
      <c r="B21" s="375"/>
      <c r="C21" s="375"/>
      <c r="D21" s="375"/>
      <c r="E21" s="375"/>
      <c r="F21" s="375"/>
      <c r="G21" s="375"/>
      <c r="H21" s="375"/>
      <c r="I21" s="375"/>
      <c r="J21" s="375"/>
      <c r="K21" s="375"/>
      <c r="L21" s="375"/>
      <c r="M21" s="375"/>
      <c r="N21" s="390"/>
      <c r="O21" s="390"/>
      <c r="P21" s="411"/>
      <c r="Q21" s="378"/>
      <c r="R21" s="390"/>
      <c r="S21" s="390"/>
      <c r="T21" s="492"/>
      <c r="U21" s="496"/>
      <c r="V21" s="497"/>
      <c r="W21" s="390"/>
      <c r="X21" s="390"/>
      <c r="Y21" s="390"/>
      <c r="Z21" s="390"/>
      <c r="AA21" s="390"/>
      <c r="AC21" s="188" t="s">
        <v>2740</v>
      </c>
    </row>
    <row r="22" spans="1:39" x14ac:dyDescent="0.25">
      <c r="A22" s="530" t="s">
        <v>65</v>
      </c>
      <c r="B22" s="531">
        <f>+Valuation!Q16/('Upstream Assm'!L61-Valuation!Q22)*K16</f>
        <v>892.85297258953585</v>
      </c>
      <c r="C22" s="375"/>
      <c r="D22" s="375"/>
      <c r="E22" s="375"/>
      <c r="F22" s="375"/>
      <c r="G22" s="375"/>
      <c r="H22" s="375"/>
      <c r="I22" s="375"/>
      <c r="J22" s="375"/>
      <c r="K22" s="375"/>
      <c r="L22" s="375"/>
      <c r="M22" s="375"/>
      <c r="N22" s="390"/>
      <c r="O22" s="390"/>
      <c r="P22" s="523" t="s">
        <v>54</v>
      </c>
      <c r="Q22" s="529">
        <f>0.75%+Summary!AA19</f>
        <v>7.4999999999999997E-3</v>
      </c>
      <c r="R22" s="390"/>
      <c r="S22" s="390"/>
      <c r="T22" s="492"/>
      <c r="U22" s="496"/>
      <c r="V22" s="497"/>
      <c r="W22" s="390"/>
      <c r="X22" s="390"/>
      <c r="Y22" s="390"/>
      <c r="Z22" s="390"/>
      <c r="AA22" s="390"/>
    </row>
    <row r="23" spans="1:39" x14ac:dyDescent="0.25">
      <c r="A23" s="530"/>
      <c r="B23" s="532"/>
      <c r="C23" s="375"/>
      <c r="D23" s="375"/>
      <c r="E23" s="375"/>
      <c r="F23" s="375"/>
      <c r="G23" s="375"/>
      <c r="H23" s="375"/>
      <c r="I23" s="375"/>
      <c r="J23" s="375"/>
      <c r="K23" s="375"/>
      <c r="L23" s="375"/>
      <c r="M23" s="375"/>
      <c r="N23" s="390"/>
      <c r="O23" s="390"/>
      <c r="P23" s="411"/>
      <c r="Q23" s="378"/>
      <c r="R23" s="390"/>
      <c r="S23" s="390"/>
      <c r="T23" s="533"/>
      <c r="U23" s="534"/>
      <c r="V23" s="535"/>
      <c r="W23" s="390"/>
      <c r="X23" s="390"/>
      <c r="Y23" s="390"/>
      <c r="Z23" s="390"/>
      <c r="AA23" s="390"/>
    </row>
    <row r="24" spans="1:39" x14ac:dyDescent="0.25">
      <c r="A24" s="536" t="s">
        <v>2144</v>
      </c>
      <c r="B24" s="537">
        <f>+B20+B22</f>
        <v>1432.7775751696463</v>
      </c>
      <c r="C24" s="375"/>
      <c r="D24" s="375"/>
      <c r="E24" s="375"/>
      <c r="F24" s="375"/>
      <c r="G24" s="375"/>
      <c r="H24" s="375"/>
      <c r="I24" s="375"/>
      <c r="J24" s="375"/>
      <c r="K24" s="375"/>
      <c r="L24" s="375"/>
      <c r="M24" s="375"/>
      <c r="N24" s="390"/>
      <c r="O24" s="390"/>
      <c r="P24" s="538" t="s">
        <v>2135</v>
      </c>
      <c r="Q24" s="539">
        <f>+'Upstream Assm'!C59</f>
        <v>0.1</v>
      </c>
      <c r="R24" s="390"/>
      <c r="S24" s="390"/>
      <c r="T24" s="390"/>
      <c r="U24" s="390"/>
      <c r="V24" s="390"/>
      <c r="W24" s="390"/>
      <c r="X24" s="390"/>
      <c r="Y24" s="390"/>
      <c r="Z24" s="390"/>
      <c r="AA24" s="390"/>
    </row>
    <row r="25" spans="1:39" x14ac:dyDescent="0.25">
      <c r="A25" s="530" t="s">
        <v>64</v>
      </c>
      <c r="B25" s="437">
        <f>+('Upstream BS'!B42+'Upstream BS'!B52)*-1</f>
        <v>-27.018000000000001</v>
      </c>
      <c r="C25" s="375"/>
      <c r="D25" s="375"/>
      <c r="E25" s="375"/>
      <c r="F25" s="375"/>
      <c r="G25" s="375"/>
      <c r="H25" s="375"/>
      <c r="I25" s="375"/>
      <c r="J25" s="375"/>
      <c r="K25" s="375"/>
      <c r="L25" s="375"/>
      <c r="M25" s="375"/>
      <c r="N25" s="390"/>
      <c r="O25" s="390"/>
      <c r="P25" s="390"/>
      <c r="Q25" s="390"/>
      <c r="R25" s="390"/>
      <c r="S25" s="390"/>
      <c r="T25" s="390"/>
      <c r="U25" s="390"/>
      <c r="V25" s="390"/>
      <c r="W25" s="390"/>
      <c r="X25" s="390"/>
      <c r="Y25" s="390"/>
      <c r="Z25" s="390"/>
      <c r="AA25" s="390"/>
    </row>
    <row r="26" spans="1:39" x14ac:dyDescent="0.25">
      <c r="A26" s="540" t="s">
        <v>2145</v>
      </c>
      <c r="B26" s="541">
        <f>+B24+B25</f>
        <v>1405.7595751696463</v>
      </c>
      <c r="C26" s="375"/>
      <c r="D26" s="375"/>
      <c r="E26" s="375"/>
      <c r="F26" s="375"/>
      <c r="G26" s="375"/>
      <c r="H26" s="375"/>
      <c r="I26" s="375"/>
      <c r="J26" s="375"/>
      <c r="K26" s="375"/>
      <c r="L26" s="375"/>
      <c r="M26" s="375"/>
      <c r="N26" s="390"/>
      <c r="O26" s="390"/>
      <c r="P26" s="390"/>
      <c r="Q26" s="390"/>
      <c r="R26" s="390"/>
      <c r="S26" s="390"/>
      <c r="T26" s="390"/>
      <c r="U26" s="390"/>
      <c r="V26" s="390"/>
      <c r="W26" s="390"/>
      <c r="X26" s="390"/>
      <c r="Y26" s="390"/>
      <c r="Z26" s="390"/>
      <c r="AA26" s="390"/>
    </row>
    <row r="27" spans="1:39" x14ac:dyDescent="0.25">
      <c r="A27" s="378"/>
      <c r="B27" s="375"/>
      <c r="C27" s="375"/>
      <c r="D27" s="375"/>
      <c r="E27" s="375"/>
      <c r="F27" s="375"/>
      <c r="G27" s="375"/>
      <c r="H27" s="375"/>
      <c r="I27" s="375"/>
      <c r="J27" s="375"/>
      <c r="K27" s="375"/>
      <c r="L27" s="375"/>
      <c r="M27" s="375"/>
      <c r="N27" s="390"/>
      <c r="O27" s="390"/>
      <c r="P27" s="390"/>
      <c r="Q27" s="390"/>
      <c r="R27" s="390"/>
      <c r="S27" s="390"/>
      <c r="T27" s="390"/>
      <c r="U27" s="390"/>
      <c r="V27" s="390"/>
      <c r="W27" s="390"/>
      <c r="X27" s="390"/>
      <c r="Y27" s="390"/>
      <c r="Z27" s="390"/>
      <c r="AA27" s="390"/>
    </row>
    <row r="28" spans="1:39" s="293" customFormat="1" x14ac:dyDescent="0.25">
      <c r="A28" s="542" t="s">
        <v>2140</v>
      </c>
      <c r="B28" s="380"/>
      <c r="C28" s="380"/>
      <c r="D28" s="380"/>
      <c r="E28" s="380"/>
      <c r="F28" s="380"/>
      <c r="G28" s="380"/>
      <c r="H28" s="380"/>
      <c r="I28" s="380"/>
      <c r="J28" s="380" t="s">
        <v>49</v>
      </c>
      <c r="K28" s="380"/>
      <c r="L28" s="380"/>
      <c r="M28" s="380"/>
      <c r="N28" s="426"/>
      <c r="O28" s="426"/>
      <c r="P28" s="426"/>
      <c r="Q28" s="426"/>
      <c r="R28" s="426"/>
      <c r="S28" s="426"/>
      <c r="T28" s="426"/>
      <c r="U28" s="426"/>
      <c r="V28" s="426"/>
      <c r="W28" s="426"/>
      <c r="X28" s="426"/>
      <c r="Y28" s="426"/>
      <c r="Z28" s="426"/>
      <c r="AA28" s="426"/>
      <c r="AB28" s="301"/>
      <c r="AC28" s="301"/>
      <c r="AD28" s="301"/>
      <c r="AE28" s="301"/>
      <c r="AF28" s="301"/>
      <c r="AG28" s="301"/>
      <c r="AH28" s="301"/>
      <c r="AI28" s="301"/>
      <c r="AJ28" s="301"/>
      <c r="AK28" s="301"/>
      <c r="AL28" s="301"/>
      <c r="AM28" s="301"/>
    </row>
    <row r="29" spans="1:39" x14ac:dyDescent="0.25">
      <c r="A29" s="472" t="s">
        <v>2</v>
      </c>
      <c r="B29" s="543">
        <v>2019</v>
      </c>
      <c r="C29" s="544">
        <v>2020</v>
      </c>
      <c r="D29" s="544">
        <v>2021</v>
      </c>
      <c r="E29" s="544">
        <v>2022</v>
      </c>
      <c r="F29" s="544">
        <v>2023</v>
      </c>
      <c r="G29" s="544">
        <v>2024</v>
      </c>
      <c r="H29" s="544">
        <v>2025</v>
      </c>
      <c r="I29" s="544">
        <v>2026</v>
      </c>
      <c r="J29" s="544">
        <v>2027</v>
      </c>
      <c r="K29" s="544">
        <v>2028</v>
      </c>
      <c r="L29" s="545"/>
      <c r="M29" s="475" t="s">
        <v>2068</v>
      </c>
      <c r="N29" s="390"/>
      <c r="O29" s="390"/>
      <c r="P29" s="376" t="s">
        <v>55</v>
      </c>
      <c r="Q29" s="390"/>
      <c r="R29" s="390"/>
      <c r="S29" s="390"/>
      <c r="T29" s="546"/>
      <c r="U29" s="547" t="s">
        <v>2758</v>
      </c>
      <c r="V29" s="548" t="s">
        <v>2429</v>
      </c>
      <c r="W29" s="548"/>
      <c r="X29" s="548" t="s">
        <v>2430</v>
      </c>
      <c r="Y29" s="548" t="s">
        <v>2431</v>
      </c>
      <c r="Z29" s="549" t="s">
        <v>2432</v>
      </c>
      <c r="AA29" s="390"/>
    </row>
    <row r="30" spans="1:39" x14ac:dyDescent="0.25">
      <c r="A30" s="476" t="s">
        <v>18</v>
      </c>
      <c r="B30" s="550">
        <f>+'Downstream IS'!C39</f>
        <v>2.4327493686858452</v>
      </c>
      <c r="C30" s="550">
        <f>+'Downstream IS'!D39</f>
        <v>2.6545277422962514</v>
      </c>
      <c r="D30" s="550">
        <f>+'Downstream IS'!E39</f>
        <v>2.8841656828380779</v>
      </c>
      <c r="E30" s="550">
        <f>+'Downstream IS'!F39</f>
        <v>3.12191259548921</v>
      </c>
      <c r="F30" s="550">
        <f>+'Downstream IS'!G39</f>
        <v>3.3680258534509675</v>
      </c>
      <c r="G30" s="550">
        <f>+'Downstream IS'!H39</f>
        <v>3.6227710613329953</v>
      </c>
      <c r="H30" s="550">
        <f>+'Downstream IS'!I39</f>
        <v>3.78725482030476</v>
      </c>
      <c r="I30" s="550">
        <f>+'Downstream IS'!J39</f>
        <v>3.957695253419633</v>
      </c>
      <c r="J30" s="550">
        <f>+'Downstream IS'!K39</f>
        <v>4.1343082466654035</v>
      </c>
      <c r="K30" s="482">
        <f>+'Downstream IS'!L39</f>
        <v>4.3173174877894747</v>
      </c>
      <c r="L30" s="479"/>
      <c r="M30" s="480">
        <f>+'Downstream IS'!N39</f>
        <v>4.4619126548599342</v>
      </c>
      <c r="N30" s="390"/>
      <c r="O30" s="390"/>
      <c r="P30" s="481" t="s">
        <v>63</v>
      </c>
      <c r="Q30" s="482">
        <f>+Valuation!K36</f>
        <v>2.4335452442044812</v>
      </c>
      <c r="R30" s="390"/>
      <c r="S30" s="390"/>
      <c r="T30" s="551" t="s">
        <v>2676</v>
      </c>
      <c r="U30" s="552">
        <v>291.86171216012002</v>
      </c>
      <c r="V30" s="553">
        <v>37.795999999999999</v>
      </c>
      <c r="W30" s="474"/>
      <c r="X30" s="554">
        <v>0.1294996857253565</v>
      </c>
      <c r="Y30" s="555">
        <v>0.99220061428091699</v>
      </c>
      <c r="Z30" s="556">
        <f>+Y30/(1+X30)</f>
        <v>0.87844257667387748</v>
      </c>
      <c r="AA30" s="390"/>
    </row>
    <row r="31" spans="1:39" x14ac:dyDescent="0.25">
      <c r="A31" s="484" t="s">
        <v>19</v>
      </c>
      <c r="B31" s="503">
        <f>+'Downstream IS'!C28*-1</f>
        <v>3.6666666666666674</v>
      </c>
      <c r="C31" s="503">
        <f>+'Downstream IS'!D28*-1</f>
        <v>3.7019248505419688</v>
      </c>
      <c r="D31" s="503">
        <f>+'Downstream IS'!E28*-1</f>
        <v>3.7378881980947765</v>
      </c>
      <c r="E31" s="503">
        <f>+'Downstream IS'!F28*-1</f>
        <v>3.7745708125986397</v>
      </c>
      <c r="F31" s="503">
        <f>+'Downstream IS'!G28*-1</f>
        <v>3.8119870793925803</v>
      </c>
      <c r="G31" s="503">
        <f>+'Downstream IS'!H28*-1</f>
        <v>3.8501516715223998</v>
      </c>
      <c r="H31" s="503">
        <f>+'Downstream IS'!I28*-1</f>
        <v>3.8890795554948161</v>
      </c>
      <c r="I31" s="503">
        <f>+'Downstream IS'!J28*-1</f>
        <v>3.9287859971466803</v>
      </c>
      <c r="J31" s="503">
        <f>+'Downstream IS'!K28*-1</f>
        <v>3.9692865676315821</v>
      </c>
      <c r="K31" s="504">
        <f>+'Downstream IS'!L28*-1</f>
        <v>4.0105971495261814</v>
      </c>
      <c r="L31" s="479"/>
      <c r="M31" s="487">
        <f>+'Downstream IS'!N28*-1</f>
        <v>4.0316655462924276</v>
      </c>
      <c r="N31" s="390"/>
      <c r="O31" s="390"/>
      <c r="P31" s="411" t="s">
        <v>2069</v>
      </c>
      <c r="Q31" s="504">
        <f>+Valuation!M30-Valuation!K30</f>
        <v>0.1445951670704595</v>
      </c>
      <c r="R31" s="390"/>
      <c r="S31" s="390"/>
      <c r="T31" s="551" t="s">
        <v>2290</v>
      </c>
      <c r="U31" s="552">
        <v>136.20328831176499</v>
      </c>
      <c r="V31" s="553">
        <v>51.555</v>
      </c>
      <c r="W31" s="557"/>
      <c r="X31" s="554">
        <v>0.37851509048733278</v>
      </c>
      <c r="Y31" s="555">
        <v>0.92678808223897902</v>
      </c>
      <c r="Z31" s="556">
        <f t="shared" ref="Z31:Z32" si="2">+Y31/(1+X31)</f>
        <v>0.67230898568643216</v>
      </c>
      <c r="AA31" s="390"/>
    </row>
    <row r="32" spans="1:39" x14ac:dyDescent="0.25">
      <c r="A32" s="484" t="s">
        <v>22</v>
      </c>
      <c r="B32" s="503">
        <f>+'Downstream IS'!C34*-1</f>
        <v>0</v>
      </c>
      <c r="C32" s="503">
        <f>+'Downstream IS'!D34*-1</f>
        <v>2.7637287695127122E-2</v>
      </c>
      <c r="D32" s="503">
        <f>+'Downstream IS'!E34*-1</f>
        <v>5.5827321144156783E-2</v>
      </c>
      <c r="E32" s="503">
        <f>+'Downstream IS'!F34*-1</f>
        <v>8.4581155262167029E-2</v>
      </c>
      <c r="F32" s="503">
        <f>+'Downstream IS'!G34*-1</f>
        <v>0.11391006606253751</v>
      </c>
      <c r="G32" s="503">
        <f>+'Downstream IS'!H34*-1</f>
        <v>0.14382555507891537</v>
      </c>
      <c r="H32" s="503">
        <f>+'Downstream IS'!I34*-1</f>
        <v>0.1467020661804937</v>
      </c>
      <c r="I32" s="503">
        <f>+'Downstream IS'!J34*-1</f>
        <v>0.14963610750410355</v>
      </c>
      <c r="J32" s="503">
        <f>+'Downstream IS'!K34*-1</f>
        <v>0.15262882965418562</v>
      </c>
      <c r="K32" s="504">
        <f>+'Downstream IS'!L34*-1</f>
        <v>0.15568140624726934</v>
      </c>
      <c r="L32" s="479"/>
      <c r="M32" s="487">
        <f>+'Downstream IS'!N34*-1</f>
        <v>0.15814740462434562</v>
      </c>
      <c r="N32" s="390"/>
      <c r="O32" s="390"/>
      <c r="P32" s="411" t="s">
        <v>2070</v>
      </c>
      <c r="Q32" s="504">
        <f>+Valuation!M31-Valuation!K31</f>
        <v>2.1068396766246167E-2</v>
      </c>
      <c r="R32" s="390"/>
      <c r="S32" s="390"/>
      <c r="T32" s="551" t="s">
        <v>2434</v>
      </c>
      <c r="U32" s="552">
        <v>127.32924084513</v>
      </c>
      <c r="V32" s="553">
        <v>65.799000000000007</v>
      </c>
      <c r="W32" s="557"/>
      <c r="X32" s="554">
        <v>0.51676268203021047</v>
      </c>
      <c r="Y32" s="555">
        <v>1.42252463152743</v>
      </c>
      <c r="Z32" s="556">
        <f t="shared" si="2"/>
        <v>0.93786895496621703</v>
      </c>
      <c r="AA32" s="390"/>
    </row>
    <row r="33" spans="1:27" x14ac:dyDescent="0.25">
      <c r="A33" s="372" t="s">
        <v>32</v>
      </c>
      <c r="B33" s="495">
        <f>+'Downstream BS'!C64</f>
        <v>-7.1711291261320476E-2</v>
      </c>
      <c r="C33" s="495">
        <f>+'Downstream BS'!D64</f>
        <v>1.5031013958913508</v>
      </c>
      <c r="D33" s="495">
        <f>+'Downstream BS'!E64</f>
        <v>0.43337788619457251</v>
      </c>
      <c r="E33" s="495">
        <f>+'Downstream BS'!F64</f>
        <v>5.3004713043601992E-2</v>
      </c>
      <c r="F33" s="495">
        <f>+'Downstream BS'!G64</f>
        <v>-0.93379237579293628</v>
      </c>
      <c r="G33" s="495">
        <f>+'Downstream BS'!H64</f>
        <v>-1.5133732214063778</v>
      </c>
      <c r="H33" s="495">
        <f>+'Downstream BS'!I64</f>
        <v>-2.9571428791563399</v>
      </c>
      <c r="I33" s="495">
        <f>+'Downstream BS'!J64</f>
        <v>-2.153181762602248</v>
      </c>
      <c r="J33" s="495">
        <f>+'Downstream BS'!K64</f>
        <v>-1.108212479127622</v>
      </c>
      <c r="K33" s="488">
        <f>+'Downstream BS'!L64</f>
        <v>-5.2405136145220865</v>
      </c>
      <c r="L33" s="479"/>
      <c r="M33" s="487">
        <f>+'Downstream BS'!N64</f>
        <v>5.6170806563903017</v>
      </c>
      <c r="N33" s="390"/>
      <c r="O33" s="390"/>
      <c r="P33" s="411" t="s">
        <v>62</v>
      </c>
      <c r="Q33" s="504">
        <f>+Valuation!K34*-1</f>
        <v>0.80953718483635839</v>
      </c>
      <c r="R33" s="390"/>
      <c r="S33" s="390"/>
      <c r="T33" s="558"/>
      <c r="U33" s="474"/>
      <c r="V33" s="474"/>
      <c r="W33" s="474"/>
      <c r="X33" s="474"/>
      <c r="Y33" s="474" t="s">
        <v>2433</v>
      </c>
      <c r="Z33" s="556">
        <f>+SUMPRODUCT(U30:U32,Z30:Z32)/SUM(U30:U32)</f>
        <v>0.84151501105629167</v>
      </c>
      <c r="AA33" s="390"/>
    </row>
    <row r="34" spans="1:27" x14ac:dyDescent="0.25">
      <c r="A34" s="559" t="s">
        <v>60</v>
      </c>
      <c r="B34" s="500">
        <f>+('Downstream Assm'!C43-'Downstream Assm'!B43)*-1</f>
        <v>0</v>
      </c>
      <c r="C34" s="500">
        <f>+('Downstream Assm'!D43-'Downstream Assm'!C43)*-1</f>
        <v>-0.6909321923781846</v>
      </c>
      <c r="D34" s="500">
        <f>+('Downstream Assm'!E43-'Downstream Assm'!D43)*-1</f>
        <v>-0.70475083622574175</v>
      </c>
      <c r="E34" s="500">
        <f>+('Downstream Assm'!F43-'Downstream Assm'!E43)*-1</f>
        <v>-0.71884585295025261</v>
      </c>
      <c r="F34" s="500">
        <f>+('Downstream Assm'!G43-'Downstream Assm'!F43)*-1</f>
        <v>-0.73322277000926306</v>
      </c>
      <c r="G34" s="500">
        <f>+('Downstream Assm'!H43-'Downstream Assm'!G43)*-1</f>
        <v>-0.74788722540944264</v>
      </c>
      <c r="H34" s="500">
        <f>+('Downstream Assm'!I43-'Downstream Assm'!H43)*-1</f>
        <v>-0.76284496991763717</v>
      </c>
      <c r="I34" s="500">
        <f>+('Downstream Assm'!J43-'Downstream Assm'!I43)*-1</f>
        <v>-0.77810186931598935</v>
      </c>
      <c r="J34" s="500">
        <f>+('Downstream Assm'!K43-'Downstream Assm'!J43)*-1</f>
        <v>-0.79366390670230658</v>
      </c>
      <c r="K34" s="501">
        <f>+('Downstream Assm'!L43-'Downstream Assm'!K43)*-1</f>
        <v>-0.80953718483635839</v>
      </c>
      <c r="L34" s="479"/>
      <c r="M34" s="502">
        <f>+('Downstream Assm'!N43-'Downstream Assm'!L43)*-1</f>
        <v>-0.41286396426653482</v>
      </c>
      <c r="N34" s="390"/>
      <c r="O34" s="390"/>
      <c r="P34" s="411" t="s">
        <v>61</v>
      </c>
      <c r="Q34" s="488">
        <f>+Valuation!M34</f>
        <v>-0.41286396426653482</v>
      </c>
      <c r="R34" s="390"/>
      <c r="S34" s="390"/>
      <c r="T34" s="560" t="s">
        <v>2435</v>
      </c>
      <c r="U34" s="561"/>
      <c r="V34" s="562"/>
      <c r="W34" s="562"/>
      <c r="X34" s="563">
        <v>0.1111111111111111</v>
      </c>
      <c r="Y34" s="562">
        <f>+Z34*(1+X34)</f>
        <v>0.93501667895143525</v>
      </c>
      <c r="Z34" s="564">
        <f>+Z33</f>
        <v>0.84151501105629167</v>
      </c>
      <c r="AA34" s="390"/>
    </row>
    <row r="35" spans="1:27" x14ac:dyDescent="0.25">
      <c r="A35" s="510"/>
      <c r="B35" s="503"/>
      <c r="C35" s="503"/>
      <c r="D35" s="503"/>
      <c r="E35" s="503"/>
      <c r="F35" s="503"/>
      <c r="G35" s="503"/>
      <c r="H35" s="503"/>
      <c r="I35" s="503"/>
      <c r="J35" s="503"/>
      <c r="K35" s="503"/>
      <c r="L35" s="479"/>
      <c r="M35" s="487"/>
      <c r="N35" s="390"/>
      <c r="O35" s="390"/>
      <c r="P35" s="411" t="s">
        <v>56</v>
      </c>
      <c r="Q35" s="504">
        <f>+Valuation!K33*-1</f>
        <v>5.2405136145220865</v>
      </c>
      <c r="R35" s="390"/>
      <c r="S35" s="390"/>
      <c r="T35" s="390"/>
      <c r="U35" s="390"/>
      <c r="V35" s="390"/>
      <c r="W35" s="390"/>
      <c r="X35" s="390"/>
      <c r="Y35" s="390"/>
      <c r="Z35" s="390"/>
      <c r="AA35" s="390"/>
    </row>
    <row r="36" spans="1:27" x14ac:dyDescent="0.25">
      <c r="A36" s="407" t="s">
        <v>48</v>
      </c>
      <c r="B36" s="519">
        <f t="shared" ref="B36:K36" si="3">+SUM(B30:B34)</f>
        <v>6.0277047440911922</v>
      </c>
      <c r="C36" s="519">
        <f t="shared" si="3"/>
        <v>7.1962590840465133</v>
      </c>
      <c r="D36" s="519">
        <f t="shared" si="3"/>
        <v>6.4065082520458425</v>
      </c>
      <c r="E36" s="519">
        <f t="shared" si="3"/>
        <v>6.3152234234433653</v>
      </c>
      <c r="F36" s="519">
        <f t="shared" si="3"/>
        <v>5.6269078531038854</v>
      </c>
      <c r="G36" s="519">
        <f t="shared" si="3"/>
        <v>5.3554878411184905</v>
      </c>
      <c r="H36" s="519">
        <f t="shared" si="3"/>
        <v>4.1030485929060925</v>
      </c>
      <c r="I36" s="519">
        <f t="shared" si="3"/>
        <v>5.1048337261521795</v>
      </c>
      <c r="J36" s="519">
        <f t="shared" si="3"/>
        <v>6.3543472581212432</v>
      </c>
      <c r="K36" s="520">
        <f t="shared" si="3"/>
        <v>2.4335452442044812</v>
      </c>
      <c r="L36" s="479"/>
      <c r="M36" s="509">
        <f>+SUM(M30:M34)</f>
        <v>13.855942297900475</v>
      </c>
      <c r="N36" s="390"/>
      <c r="O36" s="390"/>
      <c r="P36" s="411" t="s">
        <v>57</v>
      </c>
      <c r="Q36" s="504">
        <f>+Valuation!M33</f>
        <v>5.6170806563903017</v>
      </c>
      <c r="R36" s="390"/>
      <c r="S36" s="390"/>
      <c r="T36" s="390"/>
      <c r="U36" s="390"/>
      <c r="V36" s="390"/>
      <c r="W36" s="390"/>
      <c r="X36" s="390"/>
      <c r="Y36" s="390"/>
      <c r="Z36" s="390"/>
      <c r="AA36" s="390"/>
    </row>
    <row r="37" spans="1:27" x14ac:dyDescent="0.25">
      <c r="A37" s="484"/>
      <c r="B37" s="510"/>
      <c r="C37" s="510"/>
      <c r="D37" s="510"/>
      <c r="E37" s="510"/>
      <c r="F37" s="510"/>
      <c r="G37" s="510"/>
      <c r="H37" s="510"/>
      <c r="I37" s="510"/>
      <c r="J37" s="510"/>
      <c r="K37" s="378"/>
      <c r="L37" s="375"/>
      <c r="M37" s="375"/>
      <c r="N37" s="390"/>
      <c r="O37" s="390"/>
      <c r="P37" s="411" t="s">
        <v>58</v>
      </c>
      <c r="Q37" s="504">
        <f>+SUM(Q30:Q36)</f>
        <v>13.853476299523399</v>
      </c>
      <c r="R37" s="390"/>
      <c r="S37" s="390"/>
      <c r="T37" s="390"/>
      <c r="U37" s="390"/>
      <c r="V37" s="390"/>
      <c r="W37" s="390"/>
      <c r="X37" s="390"/>
      <c r="Y37" s="390"/>
      <c r="Z37" s="390"/>
      <c r="AA37" s="390"/>
    </row>
    <row r="38" spans="1:27" x14ac:dyDescent="0.25">
      <c r="A38" s="511" t="s">
        <v>51</v>
      </c>
      <c r="B38" s="512">
        <f>1/(1+'Downstream Assm'!C59)^(1/4)</f>
        <v>0.98106176422342117</v>
      </c>
      <c r="C38" s="513">
        <f>+B38/(1+'Downstream Assm'!D59)</f>
        <v>0.9088281063321425</v>
      </c>
      <c r="D38" s="513">
        <f>+C38/(1+'Downstream Assm'!E59)</f>
        <v>0.8419128713196562</v>
      </c>
      <c r="E38" s="513">
        <f>+D38/(1+'Downstream Assm'!F59)</f>
        <v>0.77992447411684906</v>
      </c>
      <c r="F38" s="513">
        <f>+E38/(1+'Downstream Assm'!G59)</f>
        <v>0.72250016129696615</v>
      </c>
      <c r="G38" s="513">
        <f>+F38/(1+'Downstream Assm'!H59)</f>
        <v>0.66930388825820408</v>
      </c>
      <c r="H38" s="513">
        <f>+G38/(1+'Downstream Assm'!I59)</f>
        <v>0.62002435270519518</v>
      </c>
      <c r="I38" s="513">
        <f>+H38/(1+'Downstream Assm'!J59)</f>
        <v>0.57437317292140211</v>
      </c>
      <c r="J38" s="513">
        <f>+I38/(1+'Downstream Assm'!K59)</f>
        <v>0.53208320017175137</v>
      </c>
      <c r="K38" s="514">
        <f>+J38/(1+'Downstream Assm'!L59)</f>
        <v>0.49290695535975781</v>
      </c>
      <c r="L38" s="375"/>
      <c r="M38" s="375"/>
      <c r="N38" s="390"/>
      <c r="O38" s="390"/>
      <c r="P38" s="515" t="s">
        <v>59</v>
      </c>
      <c r="Q38" s="516">
        <f>+Q37*(1+Valuation!Q44)</f>
        <v>13.992011062518634</v>
      </c>
      <c r="R38" s="390"/>
      <c r="S38" s="390"/>
      <c r="T38" s="390"/>
      <c r="U38" s="390"/>
      <c r="V38" s="390"/>
      <c r="W38" s="390"/>
      <c r="X38" s="390"/>
      <c r="Y38" s="390"/>
      <c r="Z38" s="390"/>
      <c r="AA38" s="390"/>
    </row>
    <row r="39" spans="1:27" x14ac:dyDescent="0.25">
      <c r="A39" s="484"/>
      <c r="B39" s="510"/>
      <c r="C39" s="510"/>
      <c r="D39" s="510"/>
      <c r="E39" s="510"/>
      <c r="F39" s="510"/>
      <c r="G39" s="510"/>
      <c r="H39" s="510"/>
      <c r="I39" s="510"/>
      <c r="J39" s="510"/>
      <c r="K39" s="378"/>
      <c r="L39" s="375"/>
      <c r="M39" s="375"/>
      <c r="N39" s="390"/>
      <c r="O39" s="390"/>
      <c r="P39" s="390"/>
      <c r="Q39" s="390"/>
      <c r="R39" s="390"/>
      <c r="S39" s="390"/>
      <c r="T39" s="390"/>
      <c r="U39" s="390"/>
      <c r="V39" s="390"/>
      <c r="W39" s="390"/>
      <c r="X39" s="390"/>
      <c r="Y39" s="390"/>
      <c r="Z39" s="390"/>
      <c r="AA39" s="390"/>
    </row>
    <row r="40" spans="1:27" x14ac:dyDescent="0.25">
      <c r="A40" s="407" t="s">
        <v>52</v>
      </c>
      <c r="B40" s="519">
        <f t="shared" ref="B40:K40" si="4">+B36*B38</f>
        <v>5.9135506504559903</v>
      </c>
      <c r="C40" s="519">
        <f t="shared" si="4"/>
        <v>6.5401625160294712</v>
      </c>
      <c r="D40" s="519">
        <f t="shared" si="4"/>
        <v>5.3937217576129868</v>
      </c>
      <c r="E40" s="519">
        <f t="shared" si="4"/>
        <v>4.9253973074594741</v>
      </c>
      <c r="F40" s="519">
        <f t="shared" si="4"/>
        <v>4.0654418314707224</v>
      </c>
      <c r="G40" s="519">
        <f t="shared" si="4"/>
        <v>3.5844488355801407</v>
      </c>
      <c r="H40" s="519">
        <f t="shared" si="4"/>
        <v>2.5439900479345621</v>
      </c>
      <c r="I40" s="519">
        <f t="shared" si="4"/>
        <v>2.9320795445262111</v>
      </c>
      <c r="J40" s="519">
        <f t="shared" si="4"/>
        <v>3.3810414241037448</v>
      </c>
      <c r="K40" s="520">
        <f t="shared" si="4"/>
        <v>1.199511377051049</v>
      </c>
      <c r="L40" s="375"/>
      <c r="M40" s="375"/>
      <c r="N40" s="390"/>
      <c r="O40" s="390"/>
      <c r="P40" s="521" t="s">
        <v>45</v>
      </c>
      <c r="Q40" s="522">
        <f>+'Dash Board'!E10+Summary!AA20</f>
        <v>8.5999999999999993E-2</v>
      </c>
      <c r="R40" s="390"/>
      <c r="S40" s="390"/>
      <c r="T40" s="390"/>
      <c r="U40" s="390"/>
      <c r="V40" s="390"/>
      <c r="W40" s="390"/>
      <c r="X40" s="390"/>
      <c r="Y40" s="390"/>
      <c r="Z40" s="390"/>
      <c r="AA40" s="390"/>
    </row>
    <row r="41" spans="1:27" ht="15.75" thickBot="1" x14ac:dyDescent="0.3">
      <c r="A41" s="510"/>
      <c r="B41" s="510"/>
      <c r="C41" s="510"/>
      <c r="D41" s="510"/>
      <c r="E41" s="510"/>
      <c r="F41" s="510"/>
      <c r="G41" s="510"/>
      <c r="H41" s="510"/>
      <c r="I41" s="510"/>
      <c r="J41" s="510"/>
      <c r="K41" s="510"/>
      <c r="L41" s="375"/>
      <c r="M41" s="375"/>
      <c r="N41" s="390"/>
      <c r="O41" s="390"/>
      <c r="P41" s="523"/>
      <c r="Q41" s="378"/>
      <c r="R41" s="390"/>
      <c r="S41" s="390"/>
      <c r="T41" s="390"/>
      <c r="U41" s="390"/>
      <c r="V41" s="390"/>
      <c r="W41" s="390"/>
      <c r="X41" s="390"/>
      <c r="Y41" s="390"/>
      <c r="Z41" s="390"/>
      <c r="AA41" s="390"/>
    </row>
    <row r="42" spans="1:27" ht="15.75" thickBot="1" x14ac:dyDescent="0.3">
      <c r="A42" s="527" t="s">
        <v>53</v>
      </c>
      <c r="B42" s="528">
        <f>+SUM(B40:K40)</f>
        <v>40.479345292224345</v>
      </c>
      <c r="C42" s="510"/>
      <c r="D42" s="510"/>
      <c r="E42" s="510"/>
      <c r="F42" s="510"/>
      <c r="G42" s="510"/>
      <c r="H42" s="510"/>
      <c r="I42" s="510"/>
      <c r="J42" s="510"/>
      <c r="K42" s="510"/>
      <c r="L42" s="375"/>
      <c r="M42" s="375"/>
      <c r="N42" s="390"/>
      <c r="O42" s="390"/>
      <c r="P42" s="523" t="s">
        <v>46</v>
      </c>
      <c r="Q42" s="529">
        <v>0.04</v>
      </c>
      <c r="R42" s="390"/>
      <c r="S42" s="390"/>
      <c r="T42" s="390"/>
      <c r="U42" s="390"/>
      <c r="V42" s="390"/>
      <c r="W42" s="390"/>
      <c r="X42" s="390"/>
      <c r="Y42" s="422"/>
      <c r="Z42" s="390"/>
      <c r="AA42" s="390"/>
    </row>
    <row r="43" spans="1:27" x14ac:dyDescent="0.25">
      <c r="A43" s="510"/>
      <c r="B43" s="510"/>
      <c r="C43" s="510"/>
      <c r="D43" s="510"/>
      <c r="E43" s="510"/>
      <c r="F43" s="510"/>
      <c r="G43" s="510"/>
      <c r="H43" s="510"/>
      <c r="I43" s="510"/>
      <c r="J43" s="510"/>
      <c r="K43" s="510"/>
      <c r="L43" s="375"/>
      <c r="M43" s="375"/>
      <c r="N43" s="390"/>
      <c r="O43" s="390"/>
      <c r="P43" s="411"/>
      <c r="Q43" s="378"/>
      <c r="R43" s="390"/>
      <c r="S43" s="390"/>
      <c r="T43" s="390"/>
      <c r="U43" s="390"/>
      <c r="V43" s="390"/>
      <c r="W43" s="390"/>
      <c r="X43" s="390"/>
      <c r="Y43" s="422"/>
      <c r="Z43" s="390"/>
      <c r="AA43" s="390"/>
    </row>
    <row r="44" spans="1:27" x14ac:dyDescent="0.25">
      <c r="A44" s="530" t="s">
        <v>65</v>
      </c>
      <c r="B44" s="565">
        <f>+Valuation!Q38/('Downstream Assm'!N59-Valuation!Q44)*K38</f>
        <v>99.262515431579004</v>
      </c>
      <c r="C44" s="510"/>
      <c r="D44" s="510"/>
      <c r="E44" s="510"/>
      <c r="F44" s="510"/>
      <c r="G44" s="510"/>
      <c r="H44" s="510"/>
      <c r="I44" s="510"/>
      <c r="J44" s="510"/>
      <c r="K44" s="510"/>
      <c r="L44" s="375"/>
      <c r="M44" s="375"/>
      <c r="N44" s="390"/>
      <c r="O44" s="390"/>
      <c r="P44" s="523" t="s">
        <v>54</v>
      </c>
      <c r="Q44" s="529">
        <f>1%+Summary!AA19</f>
        <v>0.01</v>
      </c>
      <c r="R44" s="390"/>
      <c r="S44" s="390"/>
      <c r="T44" s="390"/>
      <c r="U44" s="390"/>
      <c r="V44" s="390"/>
      <c r="W44" s="390"/>
      <c r="X44" s="390"/>
      <c r="Y44" s="390"/>
      <c r="Z44" s="390"/>
      <c r="AA44" s="390"/>
    </row>
    <row r="45" spans="1:27" x14ac:dyDescent="0.25">
      <c r="A45" s="530"/>
      <c r="B45" s="530"/>
      <c r="C45" s="510"/>
      <c r="D45" s="510"/>
      <c r="E45" s="510"/>
      <c r="F45" s="510"/>
      <c r="G45" s="510"/>
      <c r="H45" s="510"/>
      <c r="I45" s="510"/>
      <c r="J45" s="510"/>
      <c r="K45" s="510"/>
      <c r="L45" s="375"/>
      <c r="M45" s="390"/>
      <c r="N45" s="390"/>
      <c r="O45" s="390"/>
      <c r="P45" s="411"/>
      <c r="Q45" s="378"/>
      <c r="R45" s="390"/>
      <c r="S45" s="390"/>
      <c r="T45" s="390"/>
      <c r="U45" s="390"/>
      <c r="V45" s="390"/>
      <c r="W45" s="390"/>
      <c r="X45" s="390"/>
      <c r="Y45" s="390"/>
      <c r="Z45" s="390"/>
      <c r="AA45" s="390"/>
    </row>
    <row r="46" spans="1:27" x14ac:dyDescent="0.25">
      <c r="A46" s="407" t="s">
        <v>2142</v>
      </c>
      <c r="B46" s="566">
        <f>+B42+B44</f>
        <v>139.74186072380334</v>
      </c>
      <c r="C46" s="510"/>
      <c r="D46" s="510"/>
      <c r="E46" s="510"/>
      <c r="F46" s="510"/>
      <c r="G46" s="510"/>
      <c r="H46" s="510"/>
      <c r="I46" s="510"/>
      <c r="J46" s="510"/>
      <c r="K46" s="510"/>
      <c r="L46" s="375"/>
      <c r="M46" s="375"/>
      <c r="N46" s="390"/>
      <c r="O46" s="390"/>
      <c r="P46" s="538" t="s">
        <v>2135</v>
      </c>
      <c r="Q46" s="539">
        <f>+'Downstream Assm'!C57</f>
        <v>0.1</v>
      </c>
      <c r="R46" s="390"/>
      <c r="S46" s="390"/>
      <c r="T46" s="390"/>
      <c r="U46" s="390"/>
      <c r="V46" s="390"/>
      <c r="W46" s="390"/>
      <c r="X46" s="390"/>
      <c r="Y46" s="390"/>
      <c r="Z46" s="390"/>
      <c r="AA46" s="390"/>
    </row>
    <row r="47" spans="1:27" x14ac:dyDescent="0.25">
      <c r="A47" s="530" t="s">
        <v>64</v>
      </c>
      <c r="B47" s="502">
        <f>+('Downstream BS'!B42+'Downstream BS'!B52)*-1</f>
        <v>0</v>
      </c>
      <c r="C47" s="510"/>
      <c r="D47" s="510"/>
      <c r="E47" s="510"/>
      <c r="F47" s="510"/>
      <c r="G47" s="510"/>
      <c r="H47" s="510"/>
      <c r="I47" s="510"/>
      <c r="J47" s="510"/>
      <c r="K47" s="510"/>
      <c r="L47" s="375"/>
      <c r="M47" s="375"/>
      <c r="N47" s="390"/>
      <c r="O47" s="390"/>
      <c r="P47" s="390"/>
      <c r="Q47" s="390"/>
      <c r="R47" s="390"/>
      <c r="S47" s="390"/>
      <c r="T47" s="390"/>
      <c r="U47" s="390"/>
      <c r="V47" s="390"/>
      <c r="W47" s="390"/>
      <c r="X47" s="390"/>
      <c r="Y47" s="390"/>
      <c r="Z47" s="390"/>
      <c r="AA47" s="390"/>
    </row>
    <row r="48" spans="1:27" x14ac:dyDescent="0.25">
      <c r="A48" s="434" t="s">
        <v>2143</v>
      </c>
      <c r="B48" s="567">
        <f>+B46+B47</f>
        <v>139.74186072380334</v>
      </c>
      <c r="C48" s="510"/>
      <c r="D48" s="510"/>
      <c r="E48" s="510"/>
      <c r="F48" s="510"/>
      <c r="G48" s="510"/>
      <c r="H48" s="510"/>
      <c r="I48" s="510"/>
      <c r="J48" s="510"/>
      <c r="K48" s="510"/>
      <c r="L48" s="375"/>
      <c r="M48" s="375"/>
      <c r="N48" s="390"/>
      <c r="O48" s="390"/>
      <c r="P48" s="390"/>
      <c r="Q48" s="390"/>
      <c r="R48" s="390"/>
      <c r="S48" s="390"/>
      <c r="T48" s="390"/>
      <c r="U48" s="390"/>
      <c r="V48" s="390"/>
      <c r="W48" s="390"/>
      <c r="X48" s="390"/>
      <c r="Y48" s="390"/>
      <c r="Z48" s="390"/>
      <c r="AA48" s="390"/>
    </row>
    <row r="49" spans="1:27" x14ac:dyDescent="0.25">
      <c r="A49" s="400"/>
      <c r="B49" s="400"/>
      <c r="C49" s="390"/>
      <c r="D49" s="390"/>
      <c r="E49" s="390"/>
      <c r="F49" s="390"/>
      <c r="G49" s="390"/>
      <c r="H49" s="390"/>
      <c r="I49" s="390"/>
      <c r="J49" s="390"/>
      <c r="K49" s="390"/>
      <c r="L49" s="390"/>
      <c r="M49" s="390"/>
      <c r="N49" s="390"/>
      <c r="O49" s="390"/>
      <c r="P49" s="390"/>
      <c r="Q49" s="390"/>
      <c r="R49" s="390"/>
      <c r="S49" s="390"/>
      <c r="T49" s="390"/>
      <c r="U49" s="390"/>
      <c r="V49" s="390"/>
      <c r="W49" s="390"/>
      <c r="X49" s="390"/>
      <c r="Y49" s="390"/>
      <c r="Z49" s="390"/>
      <c r="AA49" s="390"/>
    </row>
    <row r="50" spans="1:27" ht="18" customHeight="1" x14ac:dyDescent="0.25">
      <c r="A50" s="400"/>
      <c r="B50" s="400"/>
      <c r="C50" s="390"/>
      <c r="D50" s="390"/>
      <c r="E50" s="390"/>
      <c r="F50" s="390"/>
      <c r="G50" s="390"/>
      <c r="H50" s="390"/>
      <c r="I50" s="390"/>
      <c r="J50" s="390"/>
      <c r="K50" s="390"/>
      <c r="L50" s="390"/>
      <c r="M50" s="390"/>
      <c r="N50" s="390"/>
      <c r="O50" s="390"/>
      <c r="P50" s="390"/>
      <c r="Q50" s="390"/>
      <c r="R50" s="390"/>
      <c r="S50" s="390"/>
      <c r="T50" s="390"/>
      <c r="U50" s="390"/>
      <c r="V50" s="390"/>
      <c r="W50" s="390"/>
      <c r="X50" s="390"/>
      <c r="Y50" s="390"/>
      <c r="Z50" s="390"/>
      <c r="AA50" s="390"/>
    </row>
    <row r="51" spans="1:27" hidden="1" x14ac:dyDescent="0.25">
      <c r="M51" s="284"/>
      <c r="N51" t="s">
        <v>2436</v>
      </c>
      <c r="Q51" s="103"/>
    </row>
    <row r="52" spans="1:27" hidden="1" x14ac:dyDescent="0.25"/>
    <row r="53" spans="1:27" hidden="1" x14ac:dyDescent="0.25"/>
    <row r="54" spans="1:27" hidden="1" x14ac:dyDescent="0.25"/>
    <row r="55" spans="1:27" hidden="1" x14ac:dyDescent="0.25"/>
    <row r="56" spans="1:27" hidden="1" x14ac:dyDescent="0.25"/>
    <row r="57" spans="1:27" hidden="1" x14ac:dyDescent="0.25">
      <c r="T57" s="353"/>
      <c r="U57" s="353"/>
      <c r="V57" s="353"/>
      <c r="W57" s="354"/>
    </row>
    <row r="58" spans="1:27" hidden="1" x14ac:dyDescent="0.25"/>
    <row r="59" spans="1:27" hidden="1" x14ac:dyDescent="0.25"/>
    <row r="60" spans="1:27" hidden="1" x14ac:dyDescent="0.25"/>
    <row r="61" spans="1:27" hidden="1" x14ac:dyDescent="0.25"/>
    <row r="62" spans="1:27" hidden="1" x14ac:dyDescent="0.25"/>
    <row r="63" spans="1:27" hidden="1" x14ac:dyDescent="0.25"/>
    <row r="64" spans="1:27" hidden="1" x14ac:dyDescent="0.25"/>
    <row r="65" spans="21:24" hidden="1" x14ac:dyDescent="0.25"/>
    <row r="66" spans="21:24" hidden="1" x14ac:dyDescent="0.25"/>
    <row r="67" spans="21:24" hidden="1" x14ac:dyDescent="0.25"/>
    <row r="68" spans="21:24" hidden="1" x14ac:dyDescent="0.25"/>
    <row r="69" spans="21:24" hidden="1" x14ac:dyDescent="0.25"/>
    <row r="70" spans="21:24" hidden="1" x14ac:dyDescent="0.25">
      <c r="U70" s="98"/>
      <c r="V70" s="98"/>
      <c r="W70" s="355"/>
      <c r="X70" s="355"/>
    </row>
  </sheetData>
  <sheetProtection algorithmName="SHA-512" hashValue="i2OkV0PqCu8l9QLILP6oCIRSj88g49Rq3VFS2NwG6rVjik6fyW1itB/Co/8mj2WNleOZUvwvQlL1/1+E59HxnQ==" saltValue="kpAqN99sMqkRbrytgF5N9g==" spinCount="100000" sheet="1" objects="1" scenarios="1"/>
  <hyperlinks>
    <hyperlink ref="AC21" r:id="rId1"/>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2" tint="-9.9978637043366805E-2"/>
  </sheetPr>
  <dimension ref="A1:S110"/>
  <sheetViews>
    <sheetView showGridLines="0" zoomScale="80" zoomScaleNormal="80" workbookViewId="0">
      <pane xSplit="1" ySplit="3" topLeftCell="B4" activePane="bottomRight" state="frozen"/>
      <selection pane="topRight" activeCell="B1" sqref="B1"/>
      <selection pane="bottomLeft" activeCell="A4" sqref="A4"/>
      <selection pane="bottomRight" activeCell="F2" sqref="F2"/>
    </sheetView>
  </sheetViews>
  <sheetFormatPr defaultColWidth="0" defaultRowHeight="15" zeroHeight="1" x14ac:dyDescent="0.25"/>
  <cols>
    <col min="1" max="1" width="43.85546875" customWidth="1"/>
    <col min="2" max="2" width="9.140625" bestFit="1" customWidth="1"/>
    <col min="3" max="3" width="10.85546875" customWidth="1"/>
    <col min="4" max="13" width="9.140625" customWidth="1"/>
    <col min="14" max="14" width="10.85546875" bestFit="1" customWidth="1"/>
    <col min="15" max="18" width="9.140625" customWidth="1"/>
    <col min="19" max="19" width="0" hidden="1" customWidth="1"/>
    <col min="20" max="16384" width="9.140625" hidden="1"/>
  </cols>
  <sheetData>
    <row r="1" spans="1:18" x14ac:dyDescent="0.25"/>
    <row r="2" spans="1:18" x14ac:dyDescent="0.25"/>
    <row r="3" spans="1:18" x14ac:dyDescent="0.25">
      <c r="O3" t="s">
        <v>2870</v>
      </c>
    </row>
    <row r="4" spans="1:18" x14ac:dyDescent="0.25">
      <c r="A4" s="390"/>
      <c r="B4" s="390"/>
      <c r="C4" s="390"/>
      <c r="D4" s="390"/>
      <c r="E4" s="390"/>
      <c r="F4" s="390"/>
      <c r="G4" s="390"/>
      <c r="H4" s="390"/>
      <c r="I4" s="390"/>
      <c r="J4" s="390"/>
      <c r="K4" s="390"/>
      <c r="L4" s="390"/>
      <c r="M4" s="390"/>
      <c r="N4" s="390"/>
      <c r="O4" s="390"/>
      <c r="P4" s="390"/>
      <c r="Q4" s="390"/>
      <c r="R4" s="390"/>
    </row>
    <row r="5" spans="1:18" x14ac:dyDescent="0.25">
      <c r="A5" s="1065" t="s">
        <v>2</v>
      </c>
      <c r="B5" s="475">
        <v>2018</v>
      </c>
      <c r="C5" s="475">
        <v>2019</v>
      </c>
      <c r="D5" s="475">
        <v>2020</v>
      </c>
      <c r="E5" s="475">
        <v>2021</v>
      </c>
      <c r="F5" s="475">
        <v>2022</v>
      </c>
      <c r="G5" s="475">
        <v>2023</v>
      </c>
      <c r="H5" s="475">
        <v>2024</v>
      </c>
      <c r="I5" s="475">
        <v>2025</v>
      </c>
      <c r="J5" s="475">
        <v>2026</v>
      </c>
      <c r="K5" s="475">
        <v>2027</v>
      </c>
      <c r="L5" s="475">
        <v>2028</v>
      </c>
      <c r="M5" s="475"/>
      <c r="N5" s="475">
        <v>2029</v>
      </c>
      <c r="O5" s="390"/>
      <c r="P5" s="390"/>
      <c r="Q5" s="390"/>
      <c r="R5" s="390"/>
    </row>
    <row r="6" spans="1:18" x14ac:dyDescent="0.25">
      <c r="A6" s="1065"/>
      <c r="B6" s="475" t="s">
        <v>2528</v>
      </c>
      <c r="C6" s="475" t="s">
        <v>2529</v>
      </c>
      <c r="D6" s="475" t="s">
        <v>2529</v>
      </c>
      <c r="E6" s="475" t="s">
        <v>2529</v>
      </c>
      <c r="F6" s="475" t="s">
        <v>2529</v>
      </c>
      <c r="G6" s="475" t="s">
        <v>2529</v>
      </c>
      <c r="H6" s="475" t="s">
        <v>2529</v>
      </c>
      <c r="I6" s="475" t="s">
        <v>2529</v>
      </c>
      <c r="J6" s="475" t="s">
        <v>2529</v>
      </c>
      <c r="K6" s="475" t="s">
        <v>2529</v>
      </c>
      <c r="L6" s="475" t="s">
        <v>2529</v>
      </c>
      <c r="M6" s="475"/>
      <c r="N6" s="475" t="s">
        <v>2529</v>
      </c>
      <c r="O6" s="390"/>
      <c r="P6" s="390"/>
      <c r="Q6" s="390"/>
      <c r="R6" s="390"/>
    </row>
    <row r="7" spans="1:18" x14ac:dyDescent="0.25">
      <c r="A7" s="376" t="s">
        <v>2840</v>
      </c>
      <c r="B7" s="390"/>
      <c r="C7" s="390"/>
      <c r="D7" s="390"/>
      <c r="E7" s="390"/>
      <c r="F7" s="390"/>
      <c r="G7" s="390"/>
      <c r="H7" s="390"/>
      <c r="I7" s="390"/>
      <c r="J7" s="390"/>
      <c r="K7" s="390"/>
      <c r="L7" s="390"/>
      <c r="M7" s="390"/>
      <c r="N7" s="390"/>
      <c r="O7" s="390"/>
      <c r="P7" s="390"/>
      <c r="Q7" s="390"/>
      <c r="R7" s="390"/>
    </row>
    <row r="8" spans="1:18" x14ac:dyDescent="0.25">
      <c r="A8" s="381" t="s">
        <v>2554</v>
      </c>
      <c r="B8" s="568">
        <f>+'Seg-Working_Notes'!B32/'Other Assm'!J11</f>
        <v>4.1972095680114245</v>
      </c>
      <c r="C8" s="569">
        <f>'Other Assm'!J8*(1+'Other Assm'!$C$20)*(1+'Other Assm'!$C$22)</f>
        <v>4.2685621306676182</v>
      </c>
      <c r="D8" s="569">
        <f>C8*(1+'Other Assm'!$C$20)*(1+'Other Assm'!$C$22)</f>
        <v>4.3411276868889672</v>
      </c>
      <c r="E8" s="569">
        <f>D8*(1+'Other Assm'!$C$20)*(1+'Other Assm'!$C$22)</f>
        <v>4.4149268575660789</v>
      </c>
      <c r="F8" s="569">
        <f>E8*(1+'Other Assm'!$C$20)*(1+'Other Assm'!$C$22)</f>
        <v>4.4899806141447023</v>
      </c>
      <c r="G8" s="569">
        <f>F8*(1+'Other Assm'!$C$20)*(1+'Other Assm'!$C$22)</f>
        <v>4.5663102845851622</v>
      </c>
      <c r="H8" s="569">
        <f>G8*(1+'Other Assm'!$C$20)*(1+'Other Assm'!$C$22)</f>
        <v>4.6439375594231098</v>
      </c>
      <c r="I8" s="569">
        <f>H8*(1+'Other Assm'!$C$20)*(1+'Other Assm'!$C$22)</f>
        <v>4.7228844979333022</v>
      </c>
      <c r="J8" s="569">
        <f>I8*(1+'Other Assm'!$C$20)*(1+'Other Assm'!$C$22)</f>
        <v>4.8031735343981676</v>
      </c>
      <c r="K8" s="569">
        <f>J8*(1+'Other Assm'!$C$20)*(1+'Other Assm'!$C$22)</f>
        <v>4.884827484482936</v>
      </c>
      <c r="L8" s="570">
        <f>K8*(1+'Other Assm'!$C$20)*(1+'Other Assm'!$C$22)</f>
        <v>4.9678695517191453</v>
      </c>
      <c r="M8" s="474"/>
      <c r="N8" s="571">
        <f>+L8*(1+Valuation!Q22)</f>
        <v>5.0051285733570392</v>
      </c>
      <c r="O8" s="400"/>
      <c r="P8" s="390"/>
      <c r="Q8" s="390"/>
      <c r="R8" s="390"/>
    </row>
    <row r="9" spans="1:18" s="275" customFormat="1" x14ac:dyDescent="0.25">
      <c r="A9" s="372" t="s">
        <v>2553</v>
      </c>
      <c r="B9" s="572">
        <f>+B8/365*1000</f>
        <v>11.499204295921711</v>
      </c>
      <c r="C9" s="572">
        <f t="shared" ref="C9:N9" si="0">+C8/365*1000</f>
        <v>11.694690768952379</v>
      </c>
      <c r="D9" s="572">
        <f t="shared" si="0"/>
        <v>11.893500512024568</v>
      </c>
      <c r="E9" s="572">
        <f t="shared" si="0"/>
        <v>12.095690020728984</v>
      </c>
      <c r="F9" s="572">
        <f t="shared" si="0"/>
        <v>12.301316751081375</v>
      </c>
      <c r="G9" s="572">
        <f t="shared" si="0"/>
        <v>12.51043913584976</v>
      </c>
      <c r="H9" s="572">
        <f t="shared" si="0"/>
        <v>12.723116601159205</v>
      </c>
      <c r="I9" s="572">
        <f t="shared" si="0"/>
        <v>12.939409583378911</v>
      </c>
      <c r="J9" s="572">
        <f t="shared" si="0"/>
        <v>13.15937954629635</v>
      </c>
      <c r="K9" s="572">
        <f t="shared" si="0"/>
        <v>13.383088998583386</v>
      </c>
      <c r="L9" s="573">
        <f t="shared" si="0"/>
        <v>13.610601511559302</v>
      </c>
      <c r="M9" s="545"/>
      <c r="N9" s="574">
        <f t="shared" si="0"/>
        <v>13.712681022895998</v>
      </c>
      <c r="O9" s="510"/>
      <c r="P9" s="375"/>
      <c r="Q9" s="375"/>
      <c r="R9" s="375"/>
    </row>
    <row r="10" spans="1:18" x14ac:dyDescent="0.25">
      <c r="A10" s="372" t="s">
        <v>2759</v>
      </c>
      <c r="B10" s="474"/>
      <c r="C10" s="575">
        <f>+C8/B8-1</f>
        <v>1.6999999999999904E-2</v>
      </c>
      <c r="D10" s="575">
        <f t="shared" ref="D10:L10" si="1">+D8/C8-1</f>
        <v>1.6999999999999904E-2</v>
      </c>
      <c r="E10" s="575">
        <f t="shared" si="1"/>
        <v>1.6999999999999904E-2</v>
      </c>
      <c r="F10" s="575">
        <f t="shared" si="1"/>
        <v>1.6999999999999904E-2</v>
      </c>
      <c r="G10" s="575">
        <f t="shared" si="1"/>
        <v>1.6999999999999904E-2</v>
      </c>
      <c r="H10" s="575">
        <f t="shared" si="1"/>
        <v>1.6999999999999904E-2</v>
      </c>
      <c r="I10" s="575">
        <f t="shared" si="1"/>
        <v>1.6999999999999904E-2</v>
      </c>
      <c r="J10" s="575">
        <f t="shared" si="1"/>
        <v>1.6999999999999904E-2</v>
      </c>
      <c r="K10" s="575">
        <f t="shared" si="1"/>
        <v>1.6999999999999904E-2</v>
      </c>
      <c r="L10" s="576">
        <f t="shared" si="1"/>
        <v>1.6999999999999904E-2</v>
      </c>
      <c r="M10" s="474"/>
      <c r="N10" s="577">
        <f>+N9/L9-1</f>
        <v>7.5000000000000622E-3</v>
      </c>
      <c r="O10" s="400"/>
      <c r="P10" s="390"/>
      <c r="Q10" s="390"/>
      <c r="R10" s="390"/>
    </row>
    <row r="11" spans="1:18" x14ac:dyDescent="0.25">
      <c r="A11" s="372"/>
      <c r="B11" s="474"/>
      <c r="C11" s="474"/>
      <c r="D11" s="474"/>
      <c r="E11" s="474"/>
      <c r="F11" s="474"/>
      <c r="G11" s="474"/>
      <c r="H11" s="474"/>
      <c r="I11" s="474"/>
      <c r="J11" s="474"/>
      <c r="K11" s="474"/>
      <c r="L11" s="578"/>
      <c r="M11" s="474"/>
      <c r="N11" s="579"/>
      <c r="O11" s="400"/>
      <c r="P11" s="390"/>
      <c r="Q11" s="390"/>
      <c r="R11" s="390"/>
    </row>
    <row r="12" spans="1:18" x14ac:dyDescent="0.25">
      <c r="A12" s="523" t="s">
        <v>2793</v>
      </c>
      <c r="B12" s="474"/>
      <c r="C12" s="474"/>
      <c r="D12" s="474"/>
      <c r="E12" s="474"/>
      <c r="F12" s="474"/>
      <c r="G12" s="474"/>
      <c r="H12" s="474"/>
      <c r="I12" s="474"/>
      <c r="J12" s="474"/>
      <c r="K12" s="474"/>
      <c r="L12" s="578"/>
      <c r="M12" s="474"/>
      <c r="N12" s="579"/>
      <c r="O12" s="400"/>
      <c r="P12" s="390"/>
      <c r="Q12" s="390"/>
      <c r="R12" s="390"/>
    </row>
    <row r="13" spans="1:18" x14ac:dyDescent="0.25">
      <c r="A13" s="372" t="s">
        <v>2530</v>
      </c>
      <c r="B13" s="580">
        <f>+'Other Assm'!J11</f>
        <v>70.025000000000006</v>
      </c>
      <c r="C13" s="580">
        <f>+IF('Other Assm'!$C$10=1,'Crude Price Forecast'!T7+'Other Assm'!$C$16,$C$15)</f>
        <v>64.08</v>
      </c>
      <c r="D13" s="580">
        <f>+IF('Other Assm'!$C$10=1,'Crude Price Forecast'!U7+'Other Assm'!$C$16,$C$15)</f>
        <v>53.21</v>
      </c>
      <c r="E13" s="580">
        <f>+IF('Other Assm'!$C$10=1,'Crude Price Forecast'!V7+'Other Assm'!$C$16,$C$15)</f>
        <v>37.53</v>
      </c>
      <c r="F13" s="580">
        <f>+IF('Other Assm'!$C$10=1,'Crude Price Forecast'!W7+'Other Assm'!$C$16,$C$15)</f>
        <v>27.32</v>
      </c>
      <c r="G13" s="580">
        <f>+IF('Other Assm'!$C$10=1,'Crude Price Forecast'!X7+'Other Assm'!$C$16,$C$15)</f>
        <v>30.69</v>
      </c>
      <c r="H13" s="580">
        <f>+IF('Other Assm'!$C$10=1,'Crude Price Forecast'!Y7+'Other Assm'!$C$16,$C$15)</f>
        <v>37.53</v>
      </c>
      <c r="I13" s="580">
        <f>+IF('Other Assm'!$C$10=1,'Crude Price Forecast'!Z7+'Other Assm'!$C$16,$C$15)</f>
        <v>53.21</v>
      </c>
      <c r="J13" s="580">
        <f>+IF('Other Assm'!$C$10=1,'Crude Price Forecast'!AA7+'Other Assm'!$C$16,$C$15)</f>
        <v>64.08</v>
      </c>
      <c r="K13" s="580">
        <f>+IF('Other Assm'!$C$10=1,'Crude Price Forecast'!AB7+'Other Assm'!$C$16,$C$15)</f>
        <v>72.08</v>
      </c>
      <c r="L13" s="581">
        <f>+IF('Other Assm'!$C$10=1,'Crude Price Forecast'!AC7+'Other Assm'!$C$16,$C$15)</f>
        <v>97.45</v>
      </c>
      <c r="M13" s="474"/>
      <c r="N13" s="582">
        <f>+IF('Other Assm'!$C$10=1,'Crude Price Forecast'!B95,$C$15)</f>
        <v>69.61099464264619</v>
      </c>
      <c r="O13" s="400"/>
      <c r="P13" s="390"/>
      <c r="Q13" s="390"/>
      <c r="R13" s="390"/>
    </row>
    <row r="14" spans="1:18" x14ac:dyDescent="0.25">
      <c r="A14" s="372" t="s">
        <v>2531</v>
      </c>
      <c r="B14" s="580">
        <f>+'Other Assm'!J11</f>
        <v>70.025000000000006</v>
      </c>
      <c r="C14" s="580">
        <f>+IF('Other Assm'!$C$10=1,'Crude Price Forecast'!T19+'Other Assm'!$C$16,C15)</f>
        <v>60.431450004742103</v>
      </c>
      <c r="D14" s="580">
        <f>+IF('Other Assm'!$C$10=1,'Crude Price Forecast'!U19+'Other Assm'!$C$16,D15)</f>
        <v>45.987122460974454</v>
      </c>
      <c r="E14" s="580">
        <f>+IF('Other Assm'!$C$10=1,'Crude Price Forecast'!V19+'Other Assm'!$C$16,E15)</f>
        <v>40.222501119374925</v>
      </c>
      <c r="F14" s="580">
        <f>+IF('Other Assm'!$C$10=1,'Crude Price Forecast'!W19+'Other Assm'!$C$16,F15)</f>
        <v>37.452880450695297</v>
      </c>
      <c r="G14" s="580">
        <f>+IF('Other Assm'!$C$10=1,'Crude Price Forecast'!X19+'Other Assm'!$C$16,G15)</f>
        <v>41.385341359969487</v>
      </c>
      <c r="H14" s="580">
        <f>+IF('Other Assm'!$C$10=1,'Crude Price Forecast'!Y19+'Other Assm'!$C$16,H15)</f>
        <v>48.71493278648439</v>
      </c>
      <c r="I14" s="580">
        <f>+IF('Other Assm'!$C$10=1,'Crude Price Forecast'!Z19+'Other Assm'!$C$16,I15)</f>
        <v>65.983870827245184</v>
      </c>
      <c r="J14" s="580">
        <f>+IF('Other Assm'!$C$10=1,'Crude Price Forecast'!AA19+'Other Assm'!$C$16,J15)</f>
        <v>77.679069087059403</v>
      </c>
      <c r="K14" s="580">
        <f>+IF('Other Assm'!$C$10=1,'Crude Price Forecast'!AB19+'Other Assm'!$C$16,K15)</f>
        <v>82.58189995798395</v>
      </c>
      <c r="L14" s="581">
        <f>+IF('Other Assm'!$C$10=1,'Crude Price Forecast'!AC19+'Other Assm'!$C$16,L15)</f>
        <v>112.08490018109021</v>
      </c>
      <c r="M14" s="474"/>
      <c r="N14" s="582">
        <f>+IF('Other Assm'!$C$10=1,'Crude Price Forecast'!B74+'Other Assm'!C16,N15)</f>
        <v>77.259193837803252</v>
      </c>
      <c r="O14" s="400"/>
      <c r="P14" s="390"/>
      <c r="Q14" s="390"/>
      <c r="R14" s="390"/>
    </row>
    <row r="15" spans="1:18" x14ac:dyDescent="0.25">
      <c r="A15" s="372" t="s">
        <v>2702</v>
      </c>
      <c r="B15" s="474"/>
      <c r="C15" s="552">
        <f>+'Other Assm'!C38</f>
        <v>64</v>
      </c>
      <c r="D15" s="552">
        <f>+C15*(1+C16)</f>
        <v>64.992000000000004</v>
      </c>
      <c r="E15" s="552">
        <f t="shared" ref="E15:L15" si="2">+D15*(1+D16)</f>
        <v>65.999376000000012</v>
      </c>
      <c r="F15" s="552">
        <f t="shared" si="2"/>
        <v>67.022366328000018</v>
      </c>
      <c r="G15" s="552">
        <f t="shared" si="2"/>
        <v>68.061213006084017</v>
      </c>
      <c r="H15" s="552">
        <f t="shared" si="2"/>
        <v>69.116161807678324</v>
      </c>
      <c r="I15" s="552">
        <f t="shared" si="2"/>
        <v>70.187462315697346</v>
      </c>
      <c r="J15" s="552">
        <f t="shared" si="2"/>
        <v>71.275367981590662</v>
      </c>
      <c r="K15" s="552">
        <f t="shared" si="2"/>
        <v>72.380136185305318</v>
      </c>
      <c r="L15" s="583">
        <f t="shared" si="2"/>
        <v>73.502028296177556</v>
      </c>
      <c r="M15" s="474"/>
      <c r="N15" s="582">
        <f>+L15*(1+L16)</f>
        <v>74.641309734768313</v>
      </c>
      <c r="O15" s="400"/>
      <c r="P15" s="390"/>
      <c r="Q15" s="390"/>
      <c r="R15" s="390"/>
    </row>
    <row r="16" spans="1:18" x14ac:dyDescent="0.25">
      <c r="A16" s="372" t="s">
        <v>2532</v>
      </c>
      <c r="B16" s="575">
        <f>+'Crude Price Forecast'!S8/100</f>
        <v>1.9699999999999999E-2</v>
      </c>
      <c r="C16" s="575">
        <f>+'Crude Price Forecast'!T8/100</f>
        <v>1.55E-2</v>
      </c>
      <c r="D16" s="575">
        <f>+'Crude Price Forecast'!U8/100</f>
        <v>1.55E-2</v>
      </c>
      <c r="E16" s="575">
        <f>+'Crude Price Forecast'!V8/100</f>
        <v>1.55E-2</v>
      </c>
      <c r="F16" s="575">
        <f>+'Crude Price Forecast'!W8/100</f>
        <v>1.55E-2</v>
      </c>
      <c r="G16" s="575">
        <f>+'Crude Price Forecast'!X8/100</f>
        <v>1.55E-2</v>
      </c>
      <c r="H16" s="575">
        <f>+'Crude Price Forecast'!Y8/100</f>
        <v>1.55E-2</v>
      </c>
      <c r="I16" s="575">
        <f>+'Crude Price Forecast'!Z8/100</f>
        <v>1.55E-2</v>
      </c>
      <c r="J16" s="575">
        <f>+'Crude Price Forecast'!AA8/100</f>
        <v>1.55E-2</v>
      </c>
      <c r="K16" s="575">
        <f>+'Crude Price Forecast'!AB8/100</f>
        <v>1.55E-2</v>
      </c>
      <c r="L16" s="576">
        <f>+'Crude Price Forecast'!AC8/100</f>
        <v>1.55E-2</v>
      </c>
      <c r="M16" s="474"/>
      <c r="N16" s="584">
        <f>+L16</f>
        <v>1.55E-2</v>
      </c>
      <c r="O16" s="400"/>
      <c r="P16" s="390"/>
      <c r="Q16" s="390"/>
      <c r="R16" s="390"/>
    </row>
    <row r="17" spans="1:18" x14ac:dyDescent="0.25">
      <c r="A17" s="372"/>
      <c r="B17" s="474"/>
      <c r="C17" s="474"/>
      <c r="D17" s="474"/>
      <c r="E17" s="474"/>
      <c r="F17" s="474"/>
      <c r="G17" s="474"/>
      <c r="H17" s="474"/>
      <c r="I17" s="474"/>
      <c r="J17" s="474"/>
      <c r="K17" s="474"/>
      <c r="L17" s="578"/>
      <c r="M17" s="474"/>
      <c r="N17" s="579"/>
      <c r="O17" s="400"/>
      <c r="P17" s="390"/>
      <c r="Q17" s="390"/>
      <c r="R17" s="390"/>
    </row>
    <row r="18" spans="1:18" x14ac:dyDescent="0.25">
      <c r="A18" s="372" t="s">
        <v>2534</v>
      </c>
      <c r="B18" s="585">
        <f>+IF('Other Assm'!$C$12=1,B14,B13)</f>
        <v>70.025000000000006</v>
      </c>
      <c r="C18" s="585">
        <f>+IF('Other Assm'!$C$12=1,C14,C13)</f>
        <v>60.431450004742103</v>
      </c>
      <c r="D18" s="585">
        <f>+IF('Other Assm'!$C$12=1,D14,D13)</f>
        <v>45.987122460974454</v>
      </c>
      <c r="E18" s="585">
        <f>+IF('Other Assm'!$C$12=1,E14,E13)</f>
        <v>40.222501119374925</v>
      </c>
      <c r="F18" s="585">
        <f>+IF('Other Assm'!$C$12=1,F14,F13)</f>
        <v>37.452880450695297</v>
      </c>
      <c r="G18" s="585">
        <f>+IF('Other Assm'!$C$12=1,G14,G13)</f>
        <v>41.385341359969487</v>
      </c>
      <c r="H18" s="585">
        <f>+IF('Other Assm'!$C$12=1,H14,H13)</f>
        <v>48.71493278648439</v>
      </c>
      <c r="I18" s="585">
        <f>+IF('Other Assm'!$C$12=1,I14,I13)</f>
        <v>65.983870827245184</v>
      </c>
      <c r="J18" s="585">
        <f>+IF('Other Assm'!$C$12=1,J14,J13)</f>
        <v>77.679069087059403</v>
      </c>
      <c r="K18" s="585">
        <f>+IF('Other Assm'!$C$12=1,K14,K13)</f>
        <v>82.58189995798395</v>
      </c>
      <c r="L18" s="586">
        <f>+IF('Other Assm'!$C$12=1,L14,L13)</f>
        <v>112.08490018109021</v>
      </c>
      <c r="M18" s="585"/>
      <c r="N18" s="587">
        <f>+IF('Other Assm'!$C$12=1,N14,N13)</f>
        <v>77.259193837803252</v>
      </c>
      <c r="O18" s="400"/>
      <c r="P18" s="390"/>
      <c r="Q18" s="390"/>
      <c r="R18" s="390"/>
    </row>
    <row r="19" spans="1:18" ht="15" customHeight="1" x14ac:dyDescent="0.25">
      <c r="A19" s="372"/>
      <c r="B19" s="545"/>
      <c r="C19" s="545"/>
      <c r="D19" s="545"/>
      <c r="E19" s="545"/>
      <c r="F19" s="545"/>
      <c r="G19" s="545"/>
      <c r="H19" s="545"/>
      <c r="I19" s="545"/>
      <c r="J19" s="545"/>
      <c r="K19" s="545"/>
      <c r="L19" s="588"/>
      <c r="M19" s="545"/>
      <c r="N19" s="589"/>
      <c r="O19" s="400"/>
      <c r="P19" s="390"/>
      <c r="Q19" s="390"/>
      <c r="R19" s="390"/>
    </row>
    <row r="20" spans="1:18" x14ac:dyDescent="0.25">
      <c r="A20" s="372" t="s">
        <v>2804</v>
      </c>
      <c r="B20" s="590">
        <f>+'Other Assm'!J12</f>
        <v>0.19090727226694099</v>
      </c>
      <c r="C20" s="590">
        <f>+'Upstream Assm'!B106</f>
        <v>0.15</v>
      </c>
      <c r="D20" s="590">
        <f>+'Upstream Assm'!C106</f>
        <v>0.15</v>
      </c>
      <c r="E20" s="590">
        <f>+'Upstream Assm'!D106</f>
        <v>0.15</v>
      </c>
      <c r="F20" s="590">
        <f>+'Upstream Assm'!E106</f>
        <v>0.15</v>
      </c>
      <c r="G20" s="590">
        <f>+'Upstream Assm'!F106</f>
        <v>0.15</v>
      </c>
      <c r="H20" s="590">
        <f>+'Upstream Assm'!G106</f>
        <v>0.15</v>
      </c>
      <c r="I20" s="590">
        <f>+'Upstream Assm'!H106</f>
        <v>0.15</v>
      </c>
      <c r="J20" s="590">
        <f>+'Upstream Assm'!I106</f>
        <v>0.17965690440414406</v>
      </c>
      <c r="K20" s="590">
        <f>+'Upstream Assm'!J106</f>
        <v>0.19570698893238847</v>
      </c>
      <c r="L20" s="591">
        <f>+'Upstream Assm'!K106</f>
        <v>0.30037873157291051</v>
      </c>
      <c r="M20" s="590"/>
      <c r="N20" s="592">
        <f>+'Upstream Assm'!M106</f>
        <v>0.17818768929834974</v>
      </c>
      <c r="O20" s="400"/>
      <c r="P20" s="390"/>
      <c r="Q20" s="390"/>
      <c r="R20" s="390"/>
    </row>
    <row r="21" spans="1:18" x14ac:dyDescent="0.25">
      <c r="A21" s="372"/>
      <c r="B21" s="593"/>
      <c r="C21" s="593"/>
      <c r="D21" s="593"/>
      <c r="E21" s="593"/>
      <c r="F21" s="593"/>
      <c r="G21" s="593"/>
      <c r="H21" s="593"/>
      <c r="I21" s="593"/>
      <c r="J21" s="593"/>
      <c r="K21" s="593"/>
      <c r="L21" s="594"/>
      <c r="M21" s="593"/>
      <c r="N21" s="595"/>
      <c r="O21" s="400"/>
      <c r="P21" s="390"/>
      <c r="Q21" s="390"/>
      <c r="R21" s="390"/>
    </row>
    <row r="22" spans="1:18" x14ac:dyDescent="0.25">
      <c r="A22" s="372" t="s">
        <v>2794</v>
      </c>
      <c r="B22" s="585">
        <f>+B18*(1-B20)</f>
        <v>56.656718259507464</v>
      </c>
      <c r="C22" s="585">
        <f t="shared" ref="C22:N22" si="3">+C18*(1-C20)</f>
        <v>51.366732504030786</v>
      </c>
      <c r="D22" s="585">
        <f t="shared" si="3"/>
        <v>39.089054091828288</v>
      </c>
      <c r="E22" s="585">
        <f t="shared" si="3"/>
        <v>34.189125951468682</v>
      </c>
      <c r="F22" s="585">
        <f t="shared" si="3"/>
        <v>31.834948383091</v>
      </c>
      <c r="G22" s="585">
        <f t="shared" si="3"/>
        <v>35.177540155974064</v>
      </c>
      <c r="H22" s="585">
        <f t="shared" si="3"/>
        <v>41.407692868511731</v>
      </c>
      <c r="I22" s="585">
        <f t="shared" si="3"/>
        <v>56.086290203158406</v>
      </c>
      <c r="J22" s="585">
        <f t="shared" si="3"/>
        <v>63.723487997882671</v>
      </c>
      <c r="K22" s="585">
        <f t="shared" si="3"/>
        <v>66.420044976891177</v>
      </c>
      <c r="L22" s="586">
        <f t="shared" si="3"/>
        <v>78.416980036218035</v>
      </c>
      <c r="M22" s="585"/>
      <c r="N22" s="587">
        <f t="shared" si="3"/>
        <v>63.492556610791794</v>
      </c>
      <c r="O22" s="400"/>
      <c r="P22" s="390"/>
      <c r="Q22" s="390"/>
      <c r="R22" s="390"/>
    </row>
    <row r="23" spans="1:18" x14ac:dyDescent="0.25">
      <c r="A23" s="372"/>
      <c r="B23" s="474"/>
      <c r="C23" s="474"/>
      <c r="D23" s="474"/>
      <c r="E23" s="474"/>
      <c r="F23" s="474"/>
      <c r="G23" s="474"/>
      <c r="H23" s="474"/>
      <c r="I23" s="474"/>
      <c r="J23" s="474"/>
      <c r="K23" s="474"/>
      <c r="L23" s="578"/>
      <c r="M23" s="474"/>
      <c r="N23" s="579"/>
      <c r="O23" s="400"/>
      <c r="P23" s="390"/>
      <c r="Q23" s="390"/>
      <c r="R23" s="390"/>
    </row>
    <row r="24" spans="1:18" x14ac:dyDescent="0.25">
      <c r="A24" s="372"/>
      <c r="B24" s="596"/>
      <c r="C24" s="597"/>
      <c r="D24" s="597"/>
      <c r="E24" s="597"/>
      <c r="F24" s="597"/>
      <c r="G24" s="597"/>
      <c r="H24" s="597"/>
      <c r="I24" s="597"/>
      <c r="J24" s="597"/>
      <c r="K24" s="597"/>
      <c r="L24" s="556"/>
      <c r="M24" s="474"/>
      <c r="N24" s="598"/>
      <c r="O24" s="400"/>
      <c r="P24" s="390"/>
      <c r="Q24" s="390"/>
      <c r="R24" s="390"/>
    </row>
    <row r="25" spans="1:18" x14ac:dyDescent="0.25">
      <c r="A25" s="372"/>
      <c r="B25" s="599" t="s">
        <v>2533</v>
      </c>
      <c r="C25" s="474"/>
      <c r="D25" s="474"/>
      <c r="E25" s="474"/>
      <c r="F25" s="474"/>
      <c r="G25" s="474"/>
      <c r="H25" s="474"/>
      <c r="I25" s="474"/>
      <c r="J25" s="474"/>
      <c r="K25" s="474"/>
      <c r="L25" s="578"/>
      <c r="M25" s="474"/>
      <c r="N25" s="579"/>
      <c r="O25" s="400"/>
      <c r="P25" s="390"/>
      <c r="Q25" s="390"/>
      <c r="R25" s="390"/>
    </row>
    <row r="26" spans="1:18" x14ac:dyDescent="0.25">
      <c r="A26" s="600" t="s">
        <v>2795</v>
      </c>
      <c r="B26" s="519">
        <f>+B8</f>
        <v>4.1972095680114245</v>
      </c>
      <c r="C26" s="519">
        <f t="shared" ref="C26:L26" si="4">+C8-C24</f>
        <v>4.2685621306676182</v>
      </c>
      <c r="D26" s="519">
        <f t="shared" si="4"/>
        <v>4.3411276868889672</v>
      </c>
      <c r="E26" s="519">
        <f t="shared" si="4"/>
        <v>4.4149268575660789</v>
      </c>
      <c r="F26" s="519">
        <f t="shared" si="4"/>
        <v>4.4899806141447023</v>
      </c>
      <c r="G26" s="519">
        <f t="shared" si="4"/>
        <v>4.5663102845851622</v>
      </c>
      <c r="H26" s="519">
        <f t="shared" si="4"/>
        <v>4.6439375594231098</v>
      </c>
      <c r="I26" s="519">
        <f t="shared" si="4"/>
        <v>4.7228844979333022</v>
      </c>
      <c r="J26" s="519">
        <f t="shared" si="4"/>
        <v>4.8031735343981676</v>
      </c>
      <c r="K26" s="519">
        <f t="shared" si="4"/>
        <v>4.884827484482936</v>
      </c>
      <c r="L26" s="520">
        <f t="shared" si="4"/>
        <v>4.9678695517191453</v>
      </c>
      <c r="M26" s="601"/>
      <c r="N26" s="566">
        <f>+N8-N24</f>
        <v>5.0051285733570392</v>
      </c>
      <c r="O26" s="400"/>
      <c r="P26" s="390"/>
      <c r="Q26" s="390"/>
      <c r="R26" s="390"/>
    </row>
    <row r="27" spans="1:18" x14ac:dyDescent="0.25">
      <c r="A27" s="375"/>
      <c r="B27" s="390"/>
      <c r="C27" s="390"/>
      <c r="D27" s="390"/>
      <c r="E27" s="390"/>
      <c r="F27" s="390"/>
      <c r="G27" s="390"/>
      <c r="H27" s="390"/>
      <c r="I27" s="390"/>
      <c r="J27" s="390"/>
      <c r="K27" s="390"/>
      <c r="L27" s="390"/>
      <c r="M27" s="390"/>
      <c r="N27" s="390"/>
      <c r="O27" s="390"/>
      <c r="P27" s="390"/>
      <c r="Q27" s="390"/>
      <c r="R27" s="390"/>
    </row>
    <row r="28" spans="1:18" x14ac:dyDescent="0.25">
      <c r="A28" s="376" t="s">
        <v>2536</v>
      </c>
      <c r="B28" s="602"/>
      <c r="C28" s="602"/>
      <c r="D28" s="602"/>
      <c r="E28" s="602"/>
      <c r="F28" s="602"/>
      <c r="G28" s="602"/>
      <c r="H28" s="602"/>
      <c r="I28" s="602"/>
      <c r="J28" s="602"/>
      <c r="K28" s="602"/>
      <c r="L28" s="602"/>
      <c r="M28" s="602"/>
      <c r="N28" s="602"/>
      <c r="O28" s="390"/>
      <c r="P28" s="390"/>
      <c r="Q28" s="390"/>
      <c r="R28" s="390"/>
    </row>
    <row r="29" spans="1:18" x14ac:dyDescent="0.25">
      <c r="A29" s="603" t="s">
        <v>2538</v>
      </c>
      <c r="B29" s="604">
        <f>+'Seg-Working_Notes'!B37/'Upstream Assm'!B8*-1</f>
        <v>2.8027843584569037</v>
      </c>
      <c r="C29" s="604">
        <f>+B29*(1+$C16*'Other Assm'!$C$12)</f>
        <v>2.846227516012986</v>
      </c>
      <c r="D29" s="604">
        <f>+C29*(1+D16*'Other Assm'!$C$12)</f>
        <v>2.8903440425111873</v>
      </c>
      <c r="E29" s="604">
        <f>+D29*(1+E16*'Other Assm'!$C$12)</f>
        <v>2.9351443751701107</v>
      </c>
      <c r="F29" s="604">
        <f>+E29*(1+F16*'Other Assm'!$C$12)</f>
        <v>2.9806391129852479</v>
      </c>
      <c r="G29" s="604">
        <f>+F29*(1+G16*'Other Assm'!$C$12)</f>
        <v>3.0268390192365193</v>
      </c>
      <c r="H29" s="604">
        <f>+G29*(1+H16*'Other Assm'!$C$12)</f>
        <v>3.0737550240346856</v>
      </c>
      <c r="I29" s="604">
        <f>+H29*(1+I16*'Other Assm'!$C$12)</f>
        <v>3.1213982269072233</v>
      </c>
      <c r="J29" s="604">
        <f>+I29*(1+J16*'Other Assm'!$C$12)</f>
        <v>3.1697798994242854</v>
      </c>
      <c r="K29" s="604">
        <f>+J29*(1+K16*'Other Assm'!$C$12)</f>
        <v>3.2189114878653622</v>
      </c>
      <c r="L29" s="605">
        <f>+K29*(1+L16*'Other Assm'!$C$12)</f>
        <v>3.2688046159272757</v>
      </c>
      <c r="M29" s="606"/>
      <c r="N29" s="607">
        <f>+L29*(1+N16*'Other Assm'!$C$12)</f>
        <v>3.3194710874741489</v>
      </c>
      <c r="O29" s="390"/>
      <c r="P29" s="390"/>
      <c r="Q29" s="390"/>
      <c r="R29" s="390"/>
    </row>
    <row r="30" spans="1:18" x14ac:dyDescent="0.25">
      <c r="A30" s="608" t="s">
        <v>2537</v>
      </c>
      <c r="B30" s="606">
        <f>+'Seg-Working_Notes'!B39/'Upstream Assm'!B26*-1</f>
        <v>0.61850616652195101</v>
      </c>
      <c r="C30" s="606">
        <f>+B30*(1+C$16*'Other Assm'!$C$12)</f>
        <v>0.62809301210304125</v>
      </c>
      <c r="D30" s="606">
        <f>+C30*(1+D$16*'Other Assm'!$C$12)</f>
        <v>0.63782845379063846</v>
      </c>
      <c r="E30" s="606">
        <f>+D30*(1+E$16*'Other Assm'!$C$12)</f>
        <v>0.64771479482439343</v>
      </c>
      <c r="F30" s="606">
        <f>+E30*(1+F$16*'Other Assm'!$C$12)</f>
        <v>0.65775437414417159</v>
      </c>
      <c r="G30" s="606">
        <f>+F30*(1+G$16*'Other Assm'!$C$12)</f>
        <v>0.66794956694340635</v>
      </c>
      <c r="H30" s="606">
        <f>+G30*(1+H$16*'Other Assm'!$C$12)</f>
        <v>0.67830278523102916</v>
      </c>
      <c r="I30" s="606">
        <f>+H30*(1+I$16*'Other Assm'!$C$12)</f>
        <v>0.68881647840211013</v>
      </c>
      <c r="J30" s="606">
        <f>+I30*(1+J$16*'Other Assm'!$C$12)</f>
        <v>0.6994931338173429</v>
      </c>
      <c r="K30" s="606">
        <f>+J30*(1+K$16*'Other Assm'!$C$12)</f>
        <v>0.71033527739151181</v>
      </c>
      <c r="L30" s="609">
        <f>+K30*(1+L$16*'Other Assm'!$C$12)</f>
        <v>0.7213454741910803</v>
      </c>
      <c r="M30" s="606"/>
      <c r="N30" s="610">
        <f>+L30*(1+N$16*'Other Assm'!$C$12)</f>
        <v>0.73252632904104209</v>
      </c>
      <c r="O30" s="390"/>
      <c r="P30" s="390"/>
      <c r="Q30" s="390"/>
      <c r="R30" s="390"/>
    </row>
    <row r="31" spans="1:18" x14ac:dyDescent="0.25">
      <c r="A31" s="608" t="s">
        <v>2539</v>
      </c>
      <c r="B31" s="606">
        <f>+'Seg-Working_Notes'!B38*50%/B26*-1</f>
        <v>0.89341500328672496</v>
      </c>
      <c r="C31" s="606">
        <f>+B31*(1+C$16*'Other Assm'!$C$12)</f>
        <v>0.90726293583766926</v>
      </c>
      <c r="D31" s="606">
        <f>+C31*(1+D$16*'Other Assm'!$C$12)</f>
        <v>0.92132551134315321</v>
      </c>
      <c r="E31" s="606">
        <f>+D31*(1+E$16*'Other Assm'!$C$12)</f>
        <v>0.93560605676897213</v>
      </c>
      <c r="F31" s="606">
        <f>+E31*(1+F$16*'Other Assm'!$C$12)</f>
        <v>0.95010795064889131</v>
      </c>
      <c r="G31" s="606">
        <f>+F31*(1+G$16*'Other Assm'!$C$12)</f>
        <v>0.96483462388394914</v>
      </c>
      <c r="H31" s="606">
        <f>+G31*(1+H$16*'Other Assm'!$C$12)</f>
        <v>0.97978956055415045</v>
      </c>
      <c r="I31" s="606">
        <f>+H31*(1+I$16*'Other Assm'!$C$12)</f>
        <v>0.99497629874273985</v>
      </c>
      <c r="J31" s="606">
        <f>+I31*(1+J$16*'Other Assm'!$C$12)</f>
        <v>1.0103984313732524</v>
      </c>
      <c r="K31" s="606">
        <f>+J31*(1+K$16*'Other Assm'!$C$12)</f>
        <v>1.0260596070595378</v>
      </c>
      <c r="L31" s="609">
        <f>+K31*(1+L$16*'Other Assm'!$C$12)</f>
        <v>1.0419635309689608</v>
      </c>
      <c r="M31" s="606"/>
      <c r="N31" s="610">
        <f>+L31*(1+N$16*'Other Assm'!$C$12)</f>
        <v>1.0581139656989798</v>
      </c>
      <c r="O31" s="390"/>
      <c r="P31" s="390"/>
      <c r="Q31" s="390"/>
      <c r="R31" s="390"/>
    </row>
    <row r="32" spans="1:18" x14ac:dyDescent="0.25">
      <c r="A32" s="611" t="s">
        <v>2540</v>
      </c>
      <c r="B32" s="612">
        <f>+'Seg-Working_Notes'!B38*50%*-1</f>
        <v>3.7498500000000003</v>
      </c>
      <c r="C32" s="612">
        <f>+B32*(1+C$16*'Other Assm'!$C$12)</f>
        <v>3.8079726750000007</v>
      </c>
      <c r="D32" s="612">
        <f>+C32*(1+D$16*'Other Assm'!$C$12)</f>
        <v>3.8669962514625009</v>
      </c>
      <c r="E32" s="612">
        <f>+D32*(1+E$16*'Other Assm'!$C$12)</f>
        <v>3.9269346933601699</v>
      </c>
      <c r="F32" s="612">
        <f>+E32*(1+F$16*'Other Assm'!$C$12)</f>
        <v>3.9878021811072526</v>
      </c>
      <c r="G32" s="612">
        <f>+F32*(1+G$16*'Other Assm'!$C$12)</f>
        <v>4.0496131149144157</v>
      </c>
      <c r="H32" s="612">
        <f>+G32*(1+H$16*'Other Assm'!$C$12)</f>
        <v>4.1123821181955895</v>
      </c>
      <c r="I32" s="612">
        <f>+H32*(1+I$16*'Other Assm'!$C$12)</f>
        <v>4.176124041027621</v>
      </c>
      <c r="J32" s="612">
        <f>+I32*(1+J$16*'Other Assm'!$C$12)</f>
        <v>4.2408539636635494</v>
      </c>
      <c r="K32" s="612">
        <f>+J32*(1+K$16*'Other Assm'!$C$12)</f>
        <v>4.3065872001003349</v>
      </c>
      <c r="L32" s="613">
        <f>+K32*(1+L$16*'Other Assm'!$C$12)</f>
        <v>4.3733393017018907</v>
      </c>
      <c r="M32" s="606"/>
      <c r="N32" s="614">
        <f>+L32*(1+N$16*'Other Assm'!$C$12)</f>
        <v>4.4411260608782701</v>
      </c>
      <c r="O32" s="390"/>
      <c r="P32" s="390"/>
      <c r="Q32" s="390"/>
      <c r="R32" s="390"/>
    </row>
    <row r="33" spans="1:18" x14ac:dyDescent="0.25">
      <c r="A33" s="375"/>
      <c r="B33" s="390"/>
      <c r="C33" s="390"/>
      <c r="D33" s="390"/>
      <c r="E33" s="390"/>
      <c r="F33" s="390"/>
      <c r="G33" s="390"/>
      <c r="H33" s="390"/>
      <c r="I33" s="390"/>
      <c r="J33" s="390"/>
      <c r="K33" s="390"/>
      <c r="L33" s="390"/>
      <c r="M33" s="390"/>
      <c r="N33" s="390"/>
      <c r="O33" s="390"/>
      <c r="P33" s="390"/>
      <c r="Q33" s="390"/>
      <c r="R33" s="390"/>
    </row>
    <row r="34" spans="1:18" x14ac:dyDescent="0.25">
      <c r="A34" s="375"/>
      <c r="B34" s="390"/>
      <c r="C34" s="390"/>
      <c r="D34" s="390"/>
      <c r="E34" s="390"/>
      <c r="F34" s="390"/>
      <c r="G34" s="390"/>
      <c r="H34" s="390"/>
      <c r="I34" s="390"/>
      <c r="J34" s="390"/>
      <c r="K34" s="390"/>
      <c r="L34" s="390"/>
      <c r="M34" s="390"/>
      <c r="N34" s="390"/>
      <c r="O34" s="390"/>
      <c r="P34" s="390"/>
      <c r="Q34" s="390"/>
      <c r="R34" s="390"/>
    </row>
    <row r="35" spans="1:18" x14ac:dyDescent="0.25">
      <c r="A35" s="376" t="s">
        <v>2542</v>
      </c>
      <c r="B35" s="390"/>
      <c r="C35" s="390"/>
      <c r="D35" s="390"/>
      <c r="E35" s="390"/>
      <c r="F35" s="390"/>
      <c r="G35" s="390"/>
      <c r="H35" s="390"/>
      <c r="I35" s="390"/>
      <c r="J35" s="390"/>
      <c r="K35" s="390"/>
      <c r="L35" s="390"/>
      <c r="M35" s="390"/>
      <c r="N35" s="390"/>
      <c r="O35" s="390"/>
      <c r="P35" s="390"/>
      <c r="Q35" s="390"/>
      <c r="R35" s="390"/>
    </row>
    <row r="36" spans="1:18" x14ac:dyDescent="0.25">
      <c r="A36" s="615" t="s">
        <v>2543</v>
      </c>
      <c r="B36" s="616">
        <f>+'Upstream Assm'!L78</f>
        <v>219.9507921947222</v>
      </c>
      <c r="C36" s="616">
        <f>+B36</f>
        <v>219.9507921947222</v>
      </c>
      <c r="D36" s="616">
        <f t="shared" ref="D36:L36" si="5">+C36</f>
        <v>219.9507921947222</v>
      </c>
      <c r="E36" s="616">
        <f t="shared" si="5"/>
        <v>219.9507921947222</v>
      </c>
      <c r="F36" s="616">
        <f t="shared" si="5"/>
        <v>219.9507921947222</v>
      </c>
      <c r="G36" s="616">
        <f t="shared" si="5"/>
        <v>219.9507921947222</v>
      </c>
      <c r="H36" s="616">
        <f t="shared" si="5"/>
        <v>219.9507921947222</v>
      </c>
      <c r="I36" s="616">
        <f t="shared" si="5"/>
        <v>219.9507921947222</v>
      </c>
      <c r="J36" s="616">
        <f t="shared" si="5"/>
        <v>219.9507921947222</v>
      </c>
      <c r="K36" s="616">
        <f t="shared" si="5"/>
        <v>219.9507921947222</v>
      </c>
      <c r="L36" s="616">
        <f t="shared" si="5"/>
        <v>219.9507921947222</v>
      </c>
      <c r="M36" s="617"/>
      <c r="N36" s="618">
        <f>+L36</f>
        <v>219.9507921947222</v>
      </c>
      <c r="O36" s="390"/>
      <c r="P36" s="390"/>
      <c r="Q36" s="390"/>
      <c r="R36" s="390"/>
    </row>
    <row r="37" spans="1:18" x14ac:dyDescent="0.25">
      <c r="A37" s="372" t="s">
        <v>2507</v>
      </c>
      <c r="B37" s="619">
        <f>+'Upstream Assm'!G83</f>
        <v>25.68031285785958</v>
      </c>
      <c r="C37" s="619">
        <f t="shared" ref="C37:L40" si="6">+B37</f>
        <v>25.68031285785958</v>
      </c>
      <c r="D37" s="619">
        <f t="shared" si="6"/>
        <v>25.68031285785958</v>
      </c>
      <c r="E37" s="619">
        <f t="shared" si="6"/>
        <v>25.68031285785958</v>
      </c>
      <c r="F37" s="619">
        <f t="shared" si="6"/>
        <v>25.68031285785958</v>
      </c>
      <c r="G37" s="619">
        <f t="shared" si="6"/>
        <v>25.68031285785958</v>
      </c>
      <c r="H37" s="619">
        <f t="shared" si="6"/>
        <v>25.68031285785958</v>
      </c>
      <c r="I37" s="619">
        <f t="shared" si="6"/>
        <v>25.68031285785958</v>
      </c>
      <c r="J37" s="619">
        <f t="shared" si="6"/>
        <v>25.68031285785958</v>
      </c>
      <c r="K37" s="619">
        <f t="shared" si="6"/>
        <v>25.68031285785958</v>
      </c>
      <c r="L37" s="619">
        <f t="shared" si="6"/>
        <v>25.68031285785958</v>
      </c>
      <c r="M37" s="617"/>
      <c r="N37" s="620">
        <f t="shared" ref="N37:N40" si="7">+L37</f>
        <v>25.68031285785958</v>
      </c>
      <c r="O37" s="390"/>
      <c r="P37" s="390"/>
      <c r="Q37" s="390"/>
      <c r="R37" s="390"/>
    </row>
    <row r="38" spans="1:18" x14ac:dyDescent="0.25">
      <c r="A38" s="372" t="s">
        <v>2544</v>
      </c>
      <c r="B38" s="619">
        <f>+'Upstream Assm'!G84</f>
        <v>49.419715983003563</v>
      </c>
      <c r="C38" s="619">
        <f t="shared" si="6"/>
        <v>49.419715983003563</v>
      </c>
      <c r="D38" s="619">
        <f t="shared" si="6"/>
        <v>49.419715983003563</v>
      </c>
      <c r="E38" s="619">
        <f t="shared" si="6"/>
        <v>49.419715983003563</v>
      </c>
      <c r="F38" s="619">
        <f t="shared" si="6"/>
        <v>49.419715983003563</v>
      </c>
      <c r="G38" s="619">
        <f t="shared" si="6"/>
        <v>49.419715983003563</v>
      </c>
      <c r="H38" s="619">
        <f t="shared" si="6"/>
        <v>49.419715983003563</v>
      </c>
      <c r="I38" s="619">
        <f t="shared" si="6"/>
        <v>49.419715983003563</v>
      </c>
      <c r="J38" s="619">
        <f t="shared" si="6"/>
        <v>49.419715983003563</v>
      </c>
      <c r="K38" s="619">
        <f t="shared" si="6"/>
        <v>49.419715983003563</v>
      </c>
      <c r="L38" s="619">
        <f t="shared" si="6"/>
        <v>49.419715983003563</v>
      </c>
      <c r="M38" s="617"/>
      <c r="N38" s="620">
        <f t="shared" si="7"/>
        <v>49.419715983003563</v>
      </c>
      <c r="O38" s="390"/>
      <c r="P38" s="390"/>
      <c r="Q38" s="390"/>
      <c r="R38" s="390"/>
    </row>
    <row r="39" spans="1:18" x14ac:dyDescent="0.25">
      <c r="A39" s="372" t="s">
        <v>2545</v>
      </c>
      <c r="B39" s="619">
        <f>+'Upstream Assm'!G93/'Upstream Assm'!G95*365</f>
        <v>20.770489739393177</v>
      </c>
      <c r="C39" s="619">
        <f t="shared" si="6"/>
        <v>20.770489739393177</v>
      </c>
      <c r="D39" s="619">
        <f t="shared" si="6"/>
        <v>20.770489739393177</v>
      </c>
      <c r="E39" s="619">
        <f t="shared" si="6"/>
        <v>20.770489739393177</v>
      </c>
      <c r="F39" s="619">
        <f t="shared" si="6"/>
        <v>20.770489739393177</v>
      </c>
      <c r="G39" s="619">
        <f t="shared" si="6"/>
        <v>20.770489739393177</v>
      </c>
      <c r="H39" s="619">
        <f t="shared" si="6"/>
        <v>20.770489739393177</v>
      </c>
      <c r="I39" s="619">
        <f t="shared" si="6"/>
        <v>20.770489739393177</v>
      </c>
      <c r="J39" s="619">
        <f t="shared" si="6"/>
        <v>20.770489739393177</v>
      </c>
      <c r="K39" s="619">
        <f t="shared" si="6"/>
        <v>20.770489739393177</v>
      </c>
      <c r="L39" s="619">
        <f t="shared" si="6"/>
        <v>20.770489739393177</v>
      </c>
      <c r="M39" s="617"/>
      <c r="N39" s="620">
        <f t="shared" si="7"/>
        <v>20.770489739393177</v>
      </c>
      <c r="O39" s="390"/>
      <c r="P39" s="390"/>
      <c r="Q39" s="390"/>
      <c r="R39" s="390"/>
    </row>
    <row r="40" spans="1:18" x14ac:dyDescent="0.25">
      <c r="A40" s="559" t="s">
        <v>2546</v>
      </c>
      <c r="B40" s="621">
        <v>365</v>
      </c>
      <c r="C40" s="622">
        <f t="shared" si="6"/>
        <v>365</v>
      </c>
      <c r="D40" s="622">
        <f t="shared" si="6"/>
        <v>365</v>
      </c>
      <c r="E40" s="622">
        <f t="shared" si="6"/>
        <v>365</v>
      </c>
      <c r="F40" s="622">
        <f t="shared" si="6"/>
        <v>365</v>
      </c>
      <c r="G40" s="622">
        <f t="shared" si="6"/>
        <v>365</v>
      </c>
      <c r="H40" s="622">
        <f t="shared" si="6"/>
        <v>365</v>
      </c>
      <c r="I40" s="622">
        <f t="shared" si="6"/>
        <v>365</v>
      </c>
      <c r="J40" s="622">
        <f t="shared" si="6"/>
        <v>365</v>
      </c>
      <c r="K40" s="622">
        <f t="shared" si="6"/>
        <v>365</v>
      </c>
      <c r="L40" s="622">
        <f t="shared" si="6"/>
        <v>365</v>
      </c>
      <c r="M40" s="617"/>
      <c r="N40" s="623">
        <f t="shared" si="7"/>
        <v>365</v>
      </c>
      <c r="O40" s="390"/>
      <c r="P40" s="390"/>
      <c r="Q40" s="390"/>
      <c r="R40" s="390"/>
    </row>
    <row r="41" spans="1:18" x14ac:dyDescent="0.25">
      <c r="A41" s="375"/>
      <c r="B41" s="390"/>
      <c r="C41" s="390"/>
      <c r="D41" s="390"/>
      <c r="E41" s="390"/>
      <c r="F41" s="390"/>
      <c r="G41" s="390"/>
      <c r="H41" s="390"/>
      <c r="I41" s="390"/>
      <c r="J41" s="390"/>
      <c r="K41" s="390"/>
      <c r="L41" s="390"/>
      <c r="M41" s="390"/>
      <c r="N41" s="390"/>
      <c r="O41" s="390"/>
      <c r="P41" s="390"/>
      <c r="Q41" s="390"/>
      <c r="R41" s="390"/>
    </row>
    <row r="42" spans="1:18" x14ac:dyDescent="0.25">
      <c r="A42" s="521" t="s">
        <v>2547</v>
      </c>
      <c r="B42" s="426"/>
      <c r="C42" s="426"/>
      <c r="D42" s="426"/>
      <c r="E42" s="426"/>
      <c r="F42" s="426"/>
      <c r="G42" s="426"/>
      <c r="H42" s="426"/>
      <c r="I42" s="426"/>
      <c r="J42" s="426"/>
      <c r="K42" s="426"/>
      <c r="L42" s="624"/>
      <c r="M42" s="400"/>
      <c r="N42" s="625"/>
      <c r="O42" s="390"/>
      <c r="P42" s="390"/>
      <c r="Q42" s="390"/>
      <c r="R42" s="390"/>
    </row>
    <row r="43" spans="1:18" x14ac:dyDescent="0.25">
      <c r="A43" s="372" t="s">
        <v>2547</v>
      </c>
      <c r="B43" s="626">
        <f>+'Other Assm'!J10/'Upstream Assm'!B26</f>
        <v>6.6710988684956192</v>
      </c>
      <c r="C43" s="626">
        <f>+B43*(1+C16)*(1+'Other Assm'!$C$40)</f>
        <v>6.7745009009573014</v>
      </c>
      <c r="D43" s="626">
        <f t="shared" ref="D43:L43" si="8">+C43*(1+D16)</f>
        <v>6.8795056649221404</v>
      </c>
      <c r="E43" s="626">
        <f t="shared" si="8"/>
        <v>6.9861380027284339</v>
      </c>
      <c r="F43" s="626">
        <f t="shared" si="8"/>
        <v>7.0944231417707249</v>
      </c>
      <c r="G43" s="626">
        <f t="shared" si="8"/>
        <v>7.2043867004681719</v>
      </c>
      <c r="H43" s="626">
        <f t="shared" si="8"/>
        <v>7.3160546943254294</v>
      </c>
      <c r="I43" s="626">
        <f t="shared" si="8"/>
        <v>7.4294535420874741</v>
      </c>
      <c r="J43" s="626">
        <f t="shared" si="8"/>
        <v>7.5446100719898306</v>
      </c>
      <c r="K43" s="626">
        <f t="shared" si="8"/>
        <v>7.6615515281056732</v>
      </c>
      <c r="L43" s="627">
        <f t="shared" si="8"/>
        <v>7.7803055767913119</v>
      </c>
      <c r="M43" s="626"/>
      <c r="N43" s="628">
        <f>+L43*(1+N16)</f>
        <v>7.9009003132315776</v>
      </c>
      <c r="O43" s="390"/>
      <c r="P43" s="390"/>
      <c r="Q43" s="390"/>
      <c r="R43" s="390"/>
    </row>
    <row r="44" spans="1:18" x14ac:dyDescent="0.25">
      <c r="A44" s="372"/>
      <c r="B44" s="626"/>
      <c r="C44" s="626"/>
      <c r="D44" s="626"/>
      <c r="E44" s="626"/>
      <c r="F44" s="626"/>
      <c r="G44" s="626"/>
      <c r="H44" s="626"/>
      <c r="I44" s="626"/>
      <c r="J44" s="626"/>
      <c r="K44" s="626"/>
      <c r="L44" s="627"/>
      <c r="M44" s="626"/>
      <c r="N44" s="628"/>
      <c r="O44" s="390"/>
      <c r="P44" s="390"/>
      <c r="Q44" s="390"/>
      <c r="R44" s="390"/>
    </row>
    <row r="45" spans="1:18" x14ac:dyDescent="0.25">
      <c r="A45" s="372" t="s">
        <v>2796</v>
      </c>
      <c r="B45" s="626">
        <f>+'Other Assm'!J20</f>
        <v>308.80533333333335</v>
      </c>
      <c r="C45" s="626">
        <f t="shared" ref="C45:L45" si="9">+B45+C43*C8</f>
        <v>337.72271133333334</v>
      </c>
      <c r="D45" s="626">
        <f t="shared" si="9"/>
        <v>367.58752384743633</v>
      </c>
      <c r="E45" s="626">
        <f t="shared" si="9"/>
        <v>398.43081214634515</v>
      </c>
      <c r="F45" s="626">
        <f t="shared" si="9"/>
        <v>430.28463452143524</v>
      </c>
      <c r="G45" s="626">
        <f t="shared" si="9"/>
        <v>463.18209960591162</v>
      </c>
      <c r="H45" s="626">
        <f t="shared" si="9"/>
        <v>497.15740078768323</v>
      </c>
      <c r="I45" s="626">
        <f t="shared" si="9"/>
        <v>532.24585174972378</v>
      </c>
      <c r="J45" s="626">
        <f t="shared" si="9"/>
        <v>568.48392317485923</v>
      </c>
      <c r="K45" s="626">
        <f t="shared" si="9"/>
        <v>605.9092806531321</v>
      </c>
      <c r="L45" s="627">
        <f t="shared" si="9"/>
        <v>644.56082383114426</v>
      </c>
      <c r="M45" s="626"/>
      <c r="N45" s="628">
        <f>+L45+N43*N8</f>
        <v>684.1058457441452</v>
      </c>
      <c r="O45" s="390"/>
      <c r="P45" s="390"/>
      <c r="Q45" s="390"/>
      <c r="R45" s="390"/>
    </row>
    <row r="46" spans="1:18" x14ac:dyDescent="0.25">
      <c r="A46" s="372"/>
      <c r="B46" s="400"/>
      <c r="C46" s="400"/>
      <c r="D46" s="400"/>
      <c r="E46" s="400"/>
      <c r="F46" s="400"/>
      <c r="G46" s="400"/>
      <c r="H46" s="400"/>
      <c r="I46" s="400"/>
      <c r="J46" s="400"/>
      <c r="K46" s="400"/>
      <c r="L46" s="629"/>
      <c r="M46" s="400"/>
      <c r="N46" s="630"/>
      <c r="O46" s="390"/>
      <c r="P46" s="390"/>
      <c r="Q46" s="390"/>
      <c r="R46" s="390"/>
    </row>
    <row r="47" spans="1:18" x14ac:dyDescent="0.25">
      <c r="A47" s="611" t="s">
        <v>2541</v>
      </c>
      <c r="B47" s="534">
        <f>+'Other Assm'!J18/'Upstream Assm'!B45</f>
        <v>2.3747430959741626E-2</v>
      </c>
      <c r="C47" s="534">
        <f>+B47*(1+C$16*'Other Assm'!$C$12)</f>
        <v>2.4115516139617623E-2</v>
      </c>
      <c r="D47" s="534">
        <f>+C47*(1+D$16*'Other Assm'!$C$12)</f>
        <v>2.4489306639781699E-2</v>
      </c>
      <c r="E47" s="534">
        <f>+D47*(1+E$16*'Other Assm'!$C$12)</f>
        <v>2.4868890892698316E-2</v>
      </c>
      <c r="F47" s="534">
        <f>+E47*(1+F$16*'Other Assm'!$C$12)</f>
        <v>2.525435870153514E-2</v>
      </c>
      <c r="G47" s="534">
        <f>+F47*(1+G$16*'Other Assm'!$C$12)</f>
        <v>2.5645801261408935E-2</v>
      </c>
      <c r="H47" s="534">
        <f>+G47*(1+H$16*'Other Assm'!$C$12)</f>
        <v>2.6043311180960777E-2</v>
      </c>
      <c r="I47" s="534">
        <f>+H47*(1+I$16*'Other Assm'!$C$12)</f>
        <v>2.6446982504265672E-2</v>
      </c>
      <c r="J47" s="534">
        <f>+I47*(1+J$16*'Other Assm'!$C$12)</f>
        <v>2.6856910733081791E-2</v>
      </c>
      <c r="K47" s="534">
        <f>+J47*(1+K$16*'Other Assm'!$C$12)</f>
        <v>2.7273192849444561E-2</v>
      </c>
      <c r="L47" s="535">
        <f>+K47*(1+L$16*'Other Assm'!$C$12)</f>
        <v>2.7695927338610954E-2</v>
      </c>
      <c r="M47" s="496"/>
      <c r="N47" s="631">
        <f>+L47*(1+N$16*'Other Assm'!$C$12)</f>
        <v>2.8125214212359424E-2</v>
      </c>
      <c r="O47" s="390"/>
      <c r="P47" s="390"/>
      <c r="Q47" s="390"/>
      <c r="R47" s="390"/>
    </row>
    <row r="48" spans="1:18" x14ac:dyDescent="0.25">
      <c r="A48" s="375"/>
      <c r="B48" s="390"/>
      <c r="C48" s="390"/>
      <c r="D48" s="390"/>
      <c r="E48" s="390"/>
      <c r="F48" s="390"/>
      <c r="G48" s="390"/>
      <c r="H48" s="390"/>
      <c r="I48" s="390"/>
      <c r="J48" s="390"/>
      <c r="K48" s="390"/>
      <c r="L48" s="390"/>
      <c r="M48" s="390"/>
      <c r="N48" s="390"/>
      <c r="O48" s="390"/>
      <c r="P48" s="390"/>
      <c r="Q48" s="390"/>
      <c r="R48" s="390"/>
    </row>
    <row r="49" spans="1:18" x14ac:dyDescent="0.25">
      <c r="A49" s="375"/>
      <c r="B49" s="390"/>
      <c r="C49" s="390"/>
      <c r="D49" s="390"/>
      <c r="E49" s="390"/>
      <c r="F49" s="390"/>
      <c r="G49" s="390"/>
      <c r="H49" s="390"/>
      <c r="I49" s="390"/>
      <c r="J49" s="390"/>
      <c r="K49" s="390"/>
      <c r="L49" s="390"/>
      <c r="M49" s="390"/>
      <c r="N49" s="390"/>
      <c r="O49" s="390"/>
      <c r="P49" s="390"/>
      <c r="Q49" s="390"/>
      <c r="R49" s="390"/>
    </row>
    <row r="50" spans="1:18" x14ac:dyDescent="0.25">
      <c r="A50" s="521" t="s">
        <v>2787</v>
      </c>
      <c r="B50" s="632">
        <f>+('Hist-BS'!G43+'Hist-BS'!G53)/1000</f>
        <v>27.018000000000001</v>
      </c>
      <c r="C50" s="632">
        <f>+B50+C51-C52</f>
        <v>55.935377999999986</v>
      </c>
      <c r="D50" s="632">
        <f t="shared" ref="D50:L50" si="10">+C50+D51-D52</f>
        <v>85.800190514102979</v>
      </c>
      <c r="E50" s="632">
        <f t="shared" si="10"/>
        <v>116.6434788130118</v>
      </c>
      <c r="F50" s="632">
        <f t="shared" si="10"/>
        <v>148.49730118810189</v>
      </c>
      <c r="G50" s="632">
        <f t="shared" si="10"/>
        <v>181.39476627257827</v>
      </c>
      <c r="H50" s="632">
        <f t="shared" si="10"/>
        <v>186.45268945434989</v>
      </c>
      <c r="I50" s="632">
        <f t="shared" si="10"/>
        <v>191.67632790228745</v>
      </c>
      <c r="J50" s="632">
        <f t="shared" si="10"/>
        <v>197.07111102851408</v>
      </c>
      <c r="K50" s="632">
        <f t="shared" si="10"/>
        <v>202.64264613169686</v>
      </c>
      <c r="L50" s="633">
        <f t="shared" si="10"/>
        <v>208.39672422523265</v>
      </c>
      <c r="M50" s="606"/>
      <c r="N50" s="607">
        <f>+L50+N51-N52</f>
        <v>213.96644495646197</v>
      </c>
      <c r="O50" s="390"/>
      <c r="P50" s="390"/>
      <c r="Q50" s="390"/>
      <c r="R50" s="390"/>
    </row>
    <row r="51" spans="1:18" x14ac:dyDescent="0.25">
      <c r="A51" s="372" t="s">
        <v>2788</v>
      </c>
      <c r="B51" s="634"/>
      <c r="C51" s="634">
        <f>+C45-B45</f>
        <v>28.917377999999985</v>
      </c>
      <c r="D51" s="634">
        <f t="shared" ref="D51:L51" si="11">+D45-C45</f>
        <v>29.864812514102994</v>
      </c>
      <c r="E51" s="634">
        <f t="shared" si="11"/>
        <v>30.843288298908817</v>
      </c>
      <c r="F51" s="634">
        <f t="shared" si="11"/>
        <v>31.85382237509009</v>
      </c>
      <c r="G51" s="634">
        <f t="shared" si="11"/>
        <v>32.89746508447638</v>
      </c>
      <c r="H51" s="634">
        <f t="shared" si="11"/>
        <v>33.975301181771613</v>
      </c>
      <c r="I51" s="634">
        <f t="shared" si="11"/>
        <v>35.088450962040554</v>
      </c>
      <c r="J51" s="634">
        <f t="shared" si="11"/>
        <v>36.238071425135445</v>
      </c>
      <c r="K51" s="634">
        <f t="shared" si="11"/>
        <v>37.425357478272872</v>
      </c>
      <c r="L51" s="635">
        <f t="shared" si="11"/>
        <v>38.651543178012162</v>
      </c>
      <c r="M51" s="606"/>
      <c r="N51" s="610">
        <f>+N45-L45</f>
        <v>39.545021913000937</v>
      </c>
      <c r="O51" s="390"/>
      <c r="P51" s="390"/>
      <c r="Q51" s="390"/>
      <c r="R51" s="390"/>
    </row>
    <row r="52" spans="1:18" x14ac:dyDescent="0.25">
      <c r="A52" s="372" t="s">
        <v>2790</v>
      </c>
      <c r="B52" s="634"/>
      <c r="C52" s="634">
        <v>0</v>
      </c>
      <c r="D52" s="634">
        <v>0</v>
      </c>
      <c r="E52" s="634">
        <v>0</v>
      </c>
      <c r="F52" s="634">
        <v>0</v>
      </c>
      <c r="G52" s="634">
        <v>0</v>
      </c>
      <c r="H52" s="634">
        <f>+C51</f>
        <v>28.917377999999985</v>
      </c>
      <c r="I52" s="634">
        <f t="shared" ref="I52:L52" si="12">+D51</f>
        <v>29.864812514102994</v>
      </c>
      <c r="J52" s="634">
        <f t="shared" si="12"/>
        <v>30.843288298908817</v>
      </c>
      <c r="K52" s="634">
        <f t="shared" si="12"/>
        <v>31.85382237509009</v>
      </c>
      <c r="L52" s="635">
        <f t="shared" si="12"/>
        <v>32.89746508447638</v>
      </c>
      <c r="M52" s="606"/>
      <c r="N52" s="610">
        <f>+H51</f>
        <v>33.975301181771613</v>
      </c>
      <c r="O52" s="636"/>
      <c r="P52" s="636"/>
      <c r="Q52" s="636"/>
      <c r="R52" s="390"/>
    </row>
    <row r="53" spans="1:18" x14ac:dyDescent="0.25">
      <c r="A53" s="372"/>
      <c r="B53" s="400"/>
      <c r="C53" s="400"/>
      <c r="D53" s="400"/>
      <c r="E53" s="400"/>
      <c r="F53" s="400"/>
      <c r="G53" s="400"/>
      <c r="H53" s="400"/>
      <c r="I53" s="400"/>
      <c r="J53" s="400"/>
      <c r="K53" s="400"/>
      <c r="L53" s="629"/>
      <c r="M53" s="400"/>
      <c r="N53" s="630"/>
      <c r="O53" s="390"/>
      <c r="P53" s="390"/>
      <c r="Q53" s="390"/>
      <c r="R53" s="390"/>
    </row>
    <row r="54" spans="1:18" x14ac:dyDescent="0.25">
      <c r="A54" s="559" t="s">
        <v>2549</v>
      </c>
      <c r="B54" s="637"/>
      <c r="C54" s="637">
        <f>+Valuation!Q20</f>
        <v>0.04</v>
      </c>
      <c r="D54" s="637">
        <f t="shared" ref="D54:L54" si="13">+C54</f>
        <v>0.04</v>
      </c>
      <c r="E54" s="637">
        <f t="shared" si="13"/>
        <v>0.04</v>
      </c>
      <c r="F54" s="637">
        <f t="shared" si="13"/>
        <v>0.04</v>
      </c>
      <c r="G54" s="637">
        <f t="shared" si="13"/>
        <v>0.04</v>
      </c>
      <c r="H54" s="637">
        <f t="shared" si="13"/>
        <v>0.04</v>
      </c>
      <c r="I54" s="637">
        <f t="shared" si="13"/>
        <v>0.04</v>
      </c>
      <c r="J54" s="637">
        <f t="shared" si="13"/>
        <v>0.04</v>
      </c>
      <c r="K54" s="637">
        <f t="shared" si="13"/>
        <v>0.04</v>
      </c>
      <c r="L54" s="638">
        <f t="shared" si="13"/>
        <v>0.04</v>
      </c>
      <c r="M54" s="639"/>
      <c r="N54" s="640">
        <f>+L54</f>
        <v>0.04</v>
      </c>
      <c r="O54" s="390"/>
      <c r="P54" s="390"/>
      <c r="Q54" s="390"/>
      <c r="R54" s="390"/>
    </row>
    <row r="55" spans="1:18" x14ac:dyDescent="0.25">
      <c r="A55" s="375"/>
      <c r="B55" s="390"/>
      <c r="C55" s="390"/>
      <c r="D55" s="390"/>
      <c r="E55" s="390"/>
      <c r="F55" s="390"/>
      <c r="G55" s="390"/>
      <c r="H55" s="390"/>
      <c r="I55" s="390"/>
      <c r="J55" s="390"/>
      <c r="K55" s="390"/>
      <c r="L55" s="390"/>
      <c r="M55" s="390"/>
      <c r="N55" s="390"/>
      <c r="O55" s="390"/>
      <c r="P55" s="390"/>
      <c r="Q55" s="390"/>
      <c r="R55" s="390"/>
    </row>
    <row r="56" spans="1:18" x14ac:dyDescent="0.25">
      <c r="A56" s="408" t="s">
        <v>2550</v>
      </c>
      <c r="B56" s="446">
        <f>+'Upstream BS'!B39</f>
        <v>153.07503086052535</v>
      </c>
      <c r="C56" s="390"/>
      <c r="D56" s="390"/>
      <c r="E56" s="390"/>
      <c r="F56" s="390"/>
      <c r="G56" s="390"/>
      <c r="H56" s="390"/>
      <c r="I56" s="390"/>
      <c r="J56" s="390"/>
      <c r="K56" s="390"/>
      <c r="L56" s="390"/>
      <c r="M56" s="390"/>
      <c r="N56" s="390"/>
      <c r="O56" s="390"/>
      <c r="P56" s="390"/>
      <c r="Q56" s="390"/>
      <c r="R56" s="390"/>
    </row>
    <row r="57" spans="1:18" x14ac:dyDescent="0.25">
      <c r="A57" s="471"/>
      <c r="B57" s="641"/>
      <c r="C57" s="390"/>
      <c r="D57" s="390"/>
      <c r="E57" s="390"/>
      <c r="F57" s="390"/>
      <c r="G57" s="390"/>
      <c r="H57" s="390"/>
      <c r="I57" s="390"/>
      <c r="J57" s="390"/>
      <c r="K57" s="390"/>
      <c r="L57" s="390"/>
      <c r="M57" s="390"/>
      <c r="N57" s="390"/>
      <c r="O57" s="390"/>
      <c r="P57" s="390"/>
      <c r="Q57" s="390"/>
      <c r="R57" s="390"/>
    </row>
    <row r="58" spans="1:18" x14ac:dyDescent="0.25">
      <c r="A58" s="521" t="s">
        <v>2120</v>
      </c>
      <c r="B58" s="426"/>
      <c r="C58" s="426"/>
      <c r="D58" s="426"/>
      <c r="E58" s="426"/>
      <c r="F58" s="426"/>
      <c r="G58" s="426"/>
      <c r="H58" s="426"/>
      <c r="I58" s="426"/>
      <c r="J58" s="426"/>
      <c r="K58" s="426"/>
      <c r="L58" s="624"/>
      <c r="M58" s="400"/>
      <c r="N58" s="625"/>
      <c r="O58" s="390"/>
      <c r="P58" s="390"/>
      <c r="Q58" s="390"/>
      <c r="R58" s="390"/>
    </row>
    <row r="59" spans="1:18" x14ac:dyDescent="0.25">
      <c r="A59" s="372" t="s">
        <v>2551</v>
      </c>
      <c r="B59" s="400"/>
      <c r="C59" s="496">
        <v>0.1</v>
      </c>
      <c r="D59" s="496">
        <f t="shared" ref="D59:L59" si="14">+C59</f>
        <v>0.1</v>
      </c>
      <c r="E59" s="496">
        <f t="shared" si="14"/>
        <v>0.1</v>
      </c>
      <c r="F59" s="496">
        <f t="shared" si="14"/>
        <v>0.1</v>
      </c>
      <c r="G59" s="496">
        <f t="shared" si="14"/>
        <v>0.1</v>
      </c>
      <c r="H59" s="496">
        <f t="shared" si="14"/>
        <v>0.1</v>
      </c>
      <c r="I59" s="496">
        <f t="shared" si="14"/>
        <v>0.1</v>
      </c>
      <c r="J59" s="496">
        <f t="shared" si="14"/>
        <v>0.1</v>
      </c>
      <c r="K59" s="496">
        <f t="shared" si="14"/>
        <v>0.1</v>
      </c>
      <c r="L59" s="497">
        <f t="shared" si="14"/>
        <v>0.1</v>
      </c>
      <c r="M59" s="400"/>
      <c r="N59" s="642">
        <v>0.1</v>
      </c>
      <c r="O59" s="390"/>
      <c r="P59" s="390"/>
      <c r="Q59" s="390"/>
      <c r="R59" s="390"/>
    </row>
    <row r="60" spans="1:18" x14ac:dyDescent="0.25">
      <c r="A60" s="372" t="s">
        <v>45</v>
      </c>
      <c r="B60" s="400"/>
      <c r="C60" s="643">
        <f>+Valuation!Q18</f>
        <v>8.5999999999999993E-2</v>
      </c>
      <c r="D60" s="643">
        <f>+C60</f>
        <v>8.5999999999999993E-2</v>
      </c>
      <c r="E60" s="643">
        <f t="shared" ref="E60:L60" si="15">+D60</f>
        <v>8.5999999999999993E-2</v>
      </c>
      <c r="F60" s="643">
        <f t="shared" si="15"/>
        <v>8.5999999999999993E-2</v>
      </c>
      <c r="G60" s="643">
        <f t="shared" si="15"/>
        <v>8.5999999999999993E-2</v>
      </c>
      <c r="H60" s="643">
        <f t="shared" si="15"/>
        <v>8.5999999999999993E-2</v>
      </c>
      <c r="I60" s="643">
        <f t="shared" si="15"/>
        <v>8.5999999999999993E-2</v>
      </c>
      <c r="J60" s="643">
        <f t="shared" si="15"/>
        <v>8.5999999999999993E-2</v>
      </c>
      <c r="K60" s="643">
        <f t="shared" si="15"/>
        <v>8.5999999999999993E-2</v>
      </c>
      <c r="L60" s="644">
        <f t="shared" si="15"/>
        <v>8.5999999999999993E-2</v>
      </c>
      <c r="M60" s="643"/>
      <c r="N60" s="645">
        <f>+L60</f>
        <v>8.5999999999999993E-2</v>
      </c>
      <c r="O60" s="390"/>
      <c r="P60" s="390"/>
      <c r="Q60" s="390"/>
      <c r="R60" s="390"/>
    </row>
    <row r="61" spans="1:18" x14ac:dyDescent="0.25">
      <c r="A61" s="559" t="s">
        <v>2552</v>
      </c>
      <c r="B61" s="621"/>
      <c r="C61" s="534">
        <f>+C60*(1-C59)+C54*(C59)*(1-'Other Assm'!$C$30)</f>
        <v>7.9479999999999995E-2</v>
      </c>
      <c r="D61" s="534">
        <f>+D60*(1-D59)+D54*(D59)*(1-'Other Assm'!$C$30)</f>
        <v>7.9479999999999995E-2</v>
      </c>
      <c r="E61" s="534">
        <f>+E60*(1-E59)+E54*(E59)*(1-'Other Assm'!$C$30)</f>
        <v>7.9479999999999995E-2</v>
      </c>
      <c r="F61" s="534">
        <f>+F60*(1-F59)+F54*(F59)*(1-'Other Assm'!$C$30)</f>
        <v>7.9479999999999995E-2</v>
      </c>
      <c r="G61" s="534">
        <f>+G60*(1-G59)+G54*(G59)*(1-'Other Assm'!$C$30)</f>
        <v>7.9479999999999995E-2</v>
      </c>
      <c r="H61" s="534">
        <f>+H60*(1-H59)+H54*(H59)*(1-'Other Assm'!$C$30)</f>
        <v>7.9479999999999995E-2</v>
      </c>
      <c r="I61" s="534">
        <f>+I60*(1-I59)+I54*(I59)*(1-'Other Assm'!$C$30)</f>
        <v>7.9479999999999995E-2</v>
      </c>
      <c r="J61" s="534">
        <f>+J60*(1-J59)+J54*(J59)*(1-'Other Assm'!$C$30)</f>
        <v>7.9479999999999995E-2</v>
      </c>
      <c r="K61" s="534">
        <f>+K60*(1-K59)+K54*(K59)*(1-'Other Assm'!$C$30)</f>
        <v>7.9479999999999995E-2</v>
      </c>
      <c r="L61" s="535">
        <f>+L60*(1-L59)+L54*(L59)*(1-'Other Assm'!$C$30)</f>
        <v>7.9479999999999995E-2</v>
      </c>
      <c r="M61" s="496"/>
      <c r="N61" s="631">
        <f>+N60*(1-N59)+N54*(N59)*(1-'Other Assm'!$C$30)</f>
        <v>7.9479999999999995E-2</v>
      </c>
      <c r="O61" s="390"/>
      <c r="P61" s="390"/>
      <c r="Q61" s="390"/>
      <c r="R61" s="390"/>
    </row>
    <row r="62" spans="1:18" x14ac:dyDescent="0.25">
      <c r="A62" s="375"/>
      <c r="B62" s="390"/>
      <c r="C62" s="390"/>
      <c r="D62" s="390"/>
      <c r="E62" s="390"/>
      <c r="F62" s="390"/>
      <c r="G62" s="390"/>
      <c r="H62" s="390"/>
      <c r="I62" s="390"/>
      <c r="J62" s="390"/>
      <c r="K62" s="390"/>
      <c r="L62" s="390"/>
      <c r="M62" s="390"/>
      <c r="N62" s="390"/>
      <c r="O62" s="390"/>
      <c r="P62" s="390"/>
      <c r="Q62" s="390"/>
      <c r="R62" s="390"/>
    </row>
    <row r="63" spans="1:18" x14ac:dyDescent="0.25">
      <c r="A63" s="408" t="s">
        <v>2575</v>
      </c>
      <c r="B63" s="646">
        <f>+'Other Assm'!C28</f>
        <v>0.52252252252252251</v>
      </c>
      <c r="C63" s="646">
        <f>+B63</f>
        <v>0.52252252252252251</v>
      </c>
      <c r="D63" s="646">
        <f t="shared" ref="D63:L63" si="16">+C63</f>
        <v>0.52252252252252251</v>
      </c>
      <c r="E63" s="646">
        <f t="shared" si="16"/>
        <v>0.52252252252252251</v>
      </c>
      <c r="F63" s="646">
        <f t="shared" si="16"/>
        <v>0.52252252252252251</v>
      </c>
      <c r="G63" s="646">
        <f t="shared" si="16"/>
        <v>0.52252252252252251</v>
      </c>
      <c r="H63" s="646">
        <f t="shared" si="16"/>
        <v>0.52252252252252251</v>
      </c>
      <c r="I63" s="646">
        <f t="shared" si="16"/>
        <v>0.52252252252252251</v>
      </c>
      <c r="J63" s="646">
        <f t="shared" si="16"/>
        <v>0.52252252252252251</v>
      </c>
      <c r="K63" s="646">
        <f t="shared" si="16"/>
        <v>0.52252252252252251</v>
      </c>
      <c r="L63" s="647">
        <f t="shared" si="16"/>
        <v>0.52252252252252251</v>
      </c>
      <c r="M63" s="648"/>
      <c r="N63" s="649">
        <f>+L63</f>
        <v>0.52252252252252251</v>
      </c>
      <c r="O63" s="390"/>
      <c r="P63" s="390"/>
      <c r="Q63" s="390"/>
      <c r="R63" s="390"/>
    </row>
    <row r="64" spans="1:18" x14ac:dyDescent="0.25">
      <c r="A64" s="375"/>
      <c r="B64" s="390"/>
      <c r="C64" s="390"/>
      <c r="D64" s="390"/>
      <c r="E64" s="390"/>
      <c r="F64" s="390"/>
      <c r="G64" s="390"/>
      <c r="H64" s="390"/>
      <c r="I64" s="390"/>
      <c r="J64" s="390"/>
      <c r="K64" s="390"/>
      <c r="L64" s="390"/>
      <c r="M64" s="390"/>
      <c r="N64" s="390"/>
      <c r="O64" s="390"/>
      <c r="P64" s="390"/>
      <c r="Q64" s="390"/>
      <c r="R64" s="390"/>
    </row>
    <row r="65" spans="1:18" x14ac:dyDescent="0.25">
      <c r="A65" s="375"/>
      <c r="B65" s="390"/>
      <c r="C65" s="390"/>
      <c r="D65" s="390"/>
      <c r="E65" s="390"/>
      <c r="F65" s="390"/>
      <c r="G65" s="390"/>
      <c r="H65" s="390"/>
      <c r="I65" s="390"/>
      <c r="J65" s="390"/>
      <c r="K65" s="390"/>
      <c r="L65" s="390"/>
      <c r="M65" s="390"/>
      <c r="N65" s="390"/>
      <c r="O65" s="390"/>
      <c r="P65" s="390"/>
      <c r="Q65" s="390"/>
      <c r="R65" s="390"/>
    </row>
    <row r="66" spans="1:18" x14ac:dyDescent="0.25">
      <c r="A66" s="375"/>
      <c r="B66" s="390"/>
      <c r="C66" s="390"/>
      <c r="D66" s="390"/>
      <c r="E66" s="390"/>
      <c r="F66" s="390"/>
      <c r="G66" s="390"/>
      <c r="H66" s="390"/>
      <c r="I66" s="390"/>
      <c r="J66" s="390"/>
      <c r="K66" s="390"/>
      <c r="L66" s="390"/>
      <c r="M66" s="390"/>
      <c r="N66" s="390"/>
      <c r="O66" s="390"/>
      <c r="P66" s="390"/>
      <c r="Q66" s="390"/>
      <c r="R66" s="390"/>
    </row>
    <row r="67" spans="1:18" x14ac:dyDescent="0.25">
      <c r="A67" s="375"/>
      <c r="B67" s="390"/>
      <c r="C67" s="390"/>
      <c r="D67" s="390"/>
      <c r="E67" s="390"/>
      <c r="F67" s="390"/>
      <c r="G67" s="390"/>
      <c r="H67" s="390"/>
      <c r="I67" s="390"/>
      <c r="J67" s="390"/>
      <c r="K67" s="390"/>
      <c r="L67" s="390"/>
      <c r="M67" s="390"/>
      <c r="N67" s="390"/>
      <c r="O67" s="390"/>
      <c r="P67" s="390"/>
      <c r="Q67" s="390"/>
      <c r="R67" s="390"/>
    </row>
    <row r="68" spans="1:18" x14ac:dyDescent="0.25">
      <c r="A68" s="475" t="s">
        <v>2791</v>
      </c>
      <c r="B68" s="475">
        <f>+B5</f>
        <v>2018</v>
      </c>
      <c r="C68" s="475">
        <f t="shared" ref="C68:N68" si="17">+C5</f>
        <v>2019</v>
      </c>
      <c r="D68" s="475">
        <f t="shared" si="17"/>
        <v>2020</v>
      </c>
      <c r="E68" s="475">
        <f t="shared" si="17"/>
        <v>2021</v>
      </c>
      <c r="F68" s="475">
        <f t="shared" si="17"/>
        <v>2022</v>
      </c>
      <c r="G68" s="475">
        <f t="shared" si="17"/>
        <v>2023</v>
      </c>
      <c r="H68" s="475">
        <f t="shared" si="17"/>
        <v>2024</v>
      </c>
      <c r="I68" s="475">
        <f t="shared" si="17"/>
        <v>2025</v>
      </c>
      <c r="J68" s="475">
        <f t="shared" si="17"/>
        <v>2026</v>
      </c>
      <c r="K68" s="475">
        <f t="shared" si="17"/>
        <v>2027</v>
      </c>
      <c r="L68" s="475">
        <f t="shared" si="17"/>
        <v>2028</v>
      </c>
      <c r="M68" s="650"/>
      <c r="N68" s="475">
        <f t="shared" si="17"/>
        <v>2029</v>
      </c>
      <c r="O68" s="390"/>
      <c r="P68" s="390"/>
      <c r="Q68" s="390"/>
      <c r="R68" s="390"/>
    </row>
    <row r="69" spans="1:18" x14ac:dyDescent="0.25">
      <c r="A69" s="372" t="s">
        <v>2651</v>
      </c>
      <c r="B69" s="606">
        <f>+B29</f>
        <v>2.8027843584569037</v>
      </c>
      <c r="C69" s="606">
        <f t="shared" ref="C69:N69" si="18">+C29</f>
        <v>2.846227516012986</v>
      </c>
      <c r="D69" s="606">
        <f t="shared" si="18"/>
        <v>2.8903440425111873</v>
      </c>
      <c r="E69" s="606">
        <f t="shared" si="18"/>
        <v>2.9351443751701107</v>
      </c>
      <c r="F69" s="606">
        <f t="shared" si="18"/>
        <v>2.9806391129852479</v>
      </c>
      <c r="G69" s="606">
        <f t="shared" si="18"/>
        <v>3.0268390192365193</v>
      </c>
      <c r="H69" s="606">
        <f t="shared" si="18"/>
        <v>3.0737550240346856</v>
      </c>
      <c r="I69" s="606">
        <f t="shared" si="18"/>
        <v>3.1213982269072233</v>
      </c>
      <c r="J69" s="606">
        <f t="shared" si="18"/>
        <v>3.1697798994242854</v>
      </c>
      <c r="K69" s="606">
        <f t="shared" si="18"/>
        <v>3.2189114878653622</v>
      </c>
      <c r="L69" s="609">
        <f t="shared" si="18"/>
        <v>3.2688046159272757</v>
      </c>
      <c r="M69" s="602"/>
      <c r="N69" s="610">
        <f t="shared" si="18"/>
        <v>3.3194710874741489</v>
      </c>
      <c r="O69" s="390"/>
      <c r="P69" s="390"/>
      <c r="Q69" s="390"/>
      <c r="R69" s="390"/>
    </row>
    <row r="70" spans="1:18" x14ac:dyDescent="0.25">
      <c r="A70" s="372" t="s">
        <v>2650</v>
      </c>
      <c r="B70" s="606">
        <f>+'Upstream IS'!B18/'Upstream Assm'!B26*-1</f>
        <v>1.7868300065734499</v>
      </c>
      <c r="C70" s="606">
        <f>+'Upstream IS'!C18/'Upstream Assm'!C26*-1</f>
        <v>1.7993602178806087</v>
      </c>
      <c r="D70" s="606">
        <f>+'Upstream IS'!D18/'Upstream Assm'!D26*-1</f>
        <v>1.8121070156839647</v>
      </c>
      <c r="E70" s="606">
        <f>+'Upstream IS'!E18/'Upstream Assm'!E26*-1</f>
        <v>1.8250737240827322</v>
      </c>
      <c r="F70" s="606">
        <f>+'Upstream IS'!F18/'Upstream Assm'!F26*-1</f>
        <v>1.8382637187483244</v>
      </c>
      <c r="G70" s="606">
        <f>+'Upstream IS'!G18/'Upstream Assm'!G26*-1</f>
        <v>1.8516804277236485</v>
      </c>
      <c r="H70" s="606">
        <f>+'Upstream IS'!H18/'Upstream Assm'!H26*-1</f>
        <v>1.8653273322347945</v>
      </c>
      <c r="I70" s="606">
        <f>+'Upstream IS'!I18/'Upstream Assm'!I26*-1</f>
        <v>1.8792079675153002</v>
      </c>
      <c r="J70" s="606">
        <f>+'Upstream IS'!J18/'Upstream Assm'!J26*-1</f>
        <v>1.893325923643199</v>
      </c>
      <c r="K70" s="606">
        <f>+'Upstream IS'!K18/'Upstream Assm'!K26*-1</f>
        <v>1.9076848463910332</v>
      </c>
      <c r="L70" s="609">
        <f>+'Upstream IS'!L18/'Upstream Assm'!L26*-1</f>
        <v>1.922288438089053</v>
      </c>
      <c r="M70" s="602"/>
      <c r="N70" s="610">
        <f>+'Upstream IS'!N18/'Upstream Assm'!N26*-1</f>
        <v>1.9454290457788344</v>
      </c>
      <c r="O70" s="390"/>
      <c r="P70" s="390"/>
      <c r="Q70" s="390"/>
      <c r="R70" s="390"/>
    </row>
    <row r="71" spans="1:18" x14ac:dyDescent="0.25">
      <c r="A71" s="372" t="s">
        <v>2661</v>
      </c>
      <c r="B71" s="606">
        <f>+('Upstream IS'!B20+'Upstream IS'!B22)/'Upstream Assm'!B26*-1</f>
        <v>0.61850616652195101</v>
      </c>
      <c r="C71" s="606">
        <f>+('Upstream IS'!C20+'Upstream IS'!C22)/'Upstream Assm'!C26*-1</f>
        <v>0.62809301210304125</v>
      </c>
      <c r="D71" s="606">
        <f>+('Upstream IS'!D20+'Upstream IS'!D22)/'Upstream Assm'!D26*-1</f>
        <v>0.63782845379063846</v>
      </c>
      <c r="E71" s="606">
        <f>+('Upstream IS'!E20+'Upstream IS'!E22)/'Upstream Assm'!E26*-1</f>
        <v>0.64771479482439354</v>
      </c>
      <c r="F71" s="606">
        <f>+('Upstream IS'!F20+'Upstream IS'!F22)/'Upstream Assm'!F26*-1</f>
        <v>0.65775437414417171</v>
      </c>
      <c r="G71" s="606">
        <f>+('Upstream IS'!G20+'Upstream IS'!G22)/'Upstream Assm'!G26*-1</f>
        <v>0.66794956694340635</v>
      </c>
      <c r="H71" s="606">
        <f>+('Upstream IS'!H20+'Upstream IS'!H22)/'Upstream Assm'!H26*-1</f>
        <v>0.67830278523102927</v>
      </c>
      <c r="I71" s="606">
        <f>+('Upstream IS'!I20+'Upstream IS'!I22)/'Upstream Assm'!I26*-1</f>
        <v>0.68881647840211013</v>
      </c>
      <c r="J71" s="606">
        <f>+('Upstream IS'!J20+'Upstream IS'!J22)/'Upstream Assm'!J26*-1</f>
        <v>0.69949313381734302</v>
      </c>
      <c r="K71" s="606">
        <f>+('Upstream IS'!K20+'Upstream IS'!K22)/'Upstream Assm'!K26*-1</f>
        <v>0.71033527739151192</v>
      </c>
      <c r="L71" s="609">
        <f>+('Upstream IS'!L20+'Upstream IS'!L22)/'Upstream Assm'!L26*-1</f>
        <v>0.7213454741910803</v>
      </c>
      <c r="M71" s="602"/>
      <c r="N71" s="610">
        <f>+('Upstream IS'!N20+'Upstream IS'!N22)/'Upstream Assm'!N26*-1</f>
        <v>0.73252632904104209</v>
      </c>
      <c r="O71" s="390"/>
      <c r="P71" s="390"/>
      <c r="Q71" s="390"/>
      <c r="R71" s="390"/>
    </row>
    <row r="72" spans="1:18" x14ac:dyDescent="0.25">
      <c r="A72" s="372" t="s">
        <v>2662</v>
      </c>
      <c r="B72" s="606">
        <f>+'Upstream IS'!B28*-1/'Upstream Assm'!B26</f>
        <v>1.7471925607964716</v>
      </c>
      <c r="C72" s="606">
        <f>+'Upstream IS'!C28*-1/'Upstream Assm'!C26</f>
        <v>1.9079861664331959</v>
      </c>
      <c r="D72" s="606">
        <f>+'Upstream IS'!D28*-1/'Upstream Assm'!D26</f>
        <v>2.0736463513030454</v>
      </c>
      <c r="E72" s="606">
        <f>+'Upstream IS'!E28*-1/'Upstream Assm'!E26</f>
        <v>2.2443253796098328</v>
      </c>
      <c r="F72" s="606">
        <f>+'Upstream IS'!F28*-1/'Upstream Assm'!F26</f>
        <v>2.4201802719883792</v>
      </c>
      <c r="G72" s="606">
        <f>+'Upstream IS'!G28*-1/'Upstream Assm'!G26</f>
        <v>2.601372954097112</v>
      </c>
      <c r="H72" s="606">
        <f>+'Upstream IS'!H28*-1/'Upstream Assm'!H26</f>
        <v>2.7880704098527285</v>
      </c>
      <c r="I72" s="606">
        <f>+'Upstream IS'!I28*-1/'Upstream Assm'!I26</f>
        <v>2.9804448394519505</v>
      </c>
      <c r="J72" s="606">
        <f>+'Upstream IS'!J28*-1/'Upstream Assm'!J26</f>
        <v>3.1786738223299169</v>
      </c>
      <c r="K72" s="606">
        <f>+'Upstream IS'!K28*-1/'Upstream Assm'!K26</f>
        <v>3.382940485209438</v>
      </c>
      <c r="L72" s="609">
        <f>+'Upstream IS'!L28*-1/'Upstream Assm'!L26</f>
        <v>3.593433675400143</v>
      </c>
      <c r="M72" s="602"/>
      <c r="N72" s="610">
        <f>+'Upstream IS'!N28*-1/'Upstream Assm'!N26</f>
        <v>3.8441816575705525</v>
      </c>
      <c r="O72" s="390"/>
      <c r="P72" s="390"/>
      <c r="Q72" s="390"/>
      <c r="R72" s="390"/>
    </row>
    <row r="73" spans="1:18" x14ac:dyDescent="0.25">
      <c r="A73" s="372"/>
      <c r="B73" s="400"/>
      <c r="C73" s="400"/>
      <c r="D73" s="400"/>
      <c r="E73" s="400"/>
      <c r="F73" s="400"/>
      <c r="G73" s="400"/>
      <c r="H73" s="400"/>
      <c r="I73" s="400"/>
      <c r="J73" s="400"/>
      <c r="K73" s="400"/>
      <c r="L73" s="629"/>
      <c r="M73" s="390"/>
      <c r="N73" s="630"/>
      <c r="O73" s="390"/>
      <c r="P73" s="390"/>
      <c r="Q73" s="390"/>
      <c r="R73" s="390"/>
    </row>
    <row r="74" spans="1:18" x14ac:dyDescent="0.25">
      <c r="A74" s="559" t="s">
        <v>2660</v>
      </c>
      <c r="B74" s="612">
        <f>+'Upstream IS'!B12/'Upstream Assm'!B26*-1</f>
        <v>13.368281740492542</v>
      </c>
      <c r="C74" s="612">
        <f>+'Upstream IS'!C12/'Upstream Assm'!C26*-1</f>
        <v>9.0647175007113141</v>
      </c>
      <c r="D74" s="612">
        <f>+'Upstream IS'!D12/'Upstream Assm'!D26*-1</f>
        <v>6.8980683691461682</v>
      </c>
      <c r="E74" s="612">
        <f>+'Upstream IS'!E12/'Upstream Assm'!E26*-1</f>
        <v>6.0333751679062386</v>
      </c>
      <c r="F74" s="612">
        <f>+'Upstream IS'!F12/'Upstream Assm'!F26*-1</f>
        <v>5.6179320676042943</v>
      </c>
      <c r="G74" s="612">
        <f>+'Upstream IS'!G12/'Upstream Assm'!G26*-1</f>
        <v>6.2078012039954231</v>
      </c>
      <c r="H74" s="612">
        <f>+'Upstream IS'!H12/'Upstream Assm'!H26*-1</f>
        <v>7.3072399179726588</v>
      </c>
      <c r="I74" s="612">
        <f>+'Upstream IS'!I12/'Upstream Assm'!I26*-1</f>
        <v>9.8975806240867783</v>
      </c>
      <c r="J74" s="612">
        <f>+'Upstream IS'!J12/'Upstream Assm'!J26*-1</f>
        <v>13.955581089176734</v>
      </c>
      <c r="K74" s="612">
        <f>+'Upstream IS'!K12/'Upstream Assm'!K26*-1</f>
        <v>16.161854981092777</v>
      </c>
      <c r="L74" s="613">
        <f>+'Upstream IS'!L12/'Upstream Assm'!L26*-1</f>
        <v>33.667920144872163</v>
      </c>
      <c r="M74" s="602"/>
      <c r="N74" s="614">
        <f>+'Upstream IS'!N12/'Upstream Assm'!N26*-1</f>
        <v>13.766637227011463</v>
      </c>
      <c r="O74" s="390"/>
      <c r="P74" s="390"/>
      <c r="Q74" s="390"/>
      <c r="R74" s="390"/>
    </row>
    <row r="75" spans="1:18" x14ac:dyDescent="0.25">
      <c r="A75" s="375"/>
      <c r="B75" s="390"/>
      <c r="C75" s="390"/>
      <c r="D75" s="390"/>
      <c r="E75" s="390"/>
      <c r="F75" s="390"/>
      <c r="G75" s="390"/>
      <c r="H75" s="390"/>
      <c r="I75" s="390"/>
      <c r="J75" s="390"/>
      <c r="K75" s="390"/>
      <c r="L75" s="390"/>
      <c r="M75" s="390"/>
      <c r="N75" s="390"/>
      <c r="O75" s="390"/>
      <c r="P75" s="390"/>
      <c r="Q75" s="390"/>
      <c r="R75" s="390"/>
    </row>
    <row r="76" spans="1:18" x14ac:dyDescent="0.25">
      <c r="A76" s="375"/>
      <c r="B76" s="390"/>
      <c r="C76" s="390"/>
      <c r="D76" s="390"/>
      <c r="E76" s="390"/>
      <c r="F76" s="390"/>
      <c r="G76" s="390"/>
      <c r="H76" s="390"/>
      <c r="I76" s="390"/>
      <c r="J76" s="390"/>
      <c r="K76" s="390"/>
      <c r="L76" s="390"/>
      <c r="M76" s="390"/>
      <c r="N76" s="390"/>
      <c r="O76" s="390"/>
      <c r="P76" s="390"/>
      <c r="Q76" s="390"/>
      <c r="R76" s="390"/>
    </row>
    <row r="77" spans="1:18" x14ac:dyDescent="0.25">
      <c r="A77" s="651" t="s">
        <v>2682</v>
      </c>
      <c r="B77" s="651"/>
      <c r="C77" s="651"/>
      <c r="D77" s="651"/>
      <c r="E77" s="651"/>
      <c r="F77" s="651"/>
      <c r="G77" s="651" t="s">
        <v>49</v>
      </c>
      <c r="H77" s="650"/>
      <c r="I77" s="652" t="s">
        <v>2442</v>
      </c>
      <c r="J77" s="653" t="s">
        <v>2443</v>
      </c>
      <c r="K77" s="653"/>
      <c r="L77" s="653" t="s">
        <v>2573</v>
      </c>
      <c r="M77" s="654" t="s">
        <v>2443</v>
      </c>
      <c r="N77" s="390"/>
      <c r="O77" s="390"/>
      <c r="P77" s="390"/>
      <c r="Q77" s="390"/>
      <c r="R77" s="390"/>
    </row>
    <row r="78" spans="1:18" x14ac:dyDescent="0.25">
      <c r="A78" s="381" t="s">
        <v>2689</v>
      </c>
      <c r="B78" s="426"/>
      <c r="C78" s="426"/>
      <c r="D78" s="426"/>
      <c r="E78" s="426"/>
      <c r="F78" s="426"/>
      <c r="G78" s="633">
        <v>11.621</v>
      </c>
      <c r="H78" s="390"/>
      <c r="I78" s="655">
        <f>+G78*'Seg-Working_Notes'!B31/'Seg-Working_Notes'!D31</f>
        <v>7.0889678285408753</v>
      </c>
      <c r="J78" s="656">
        <f>+G78-I78</f>
        <v>4.5320321714591252</v>
      </c>
      <c r="K78" s="656"/>
      <c r="L78" s="656">
        <f>+I78/'Seg-Working_Notes'!U35*365</f>
        <v>219.9507921947222</v>
      </c>
      <c r="M78" s="516">
        <f>+J78/('Upstream Assm'!R87+'Upstream Assm'!R88+'Upstream Assm'!R89)*365</f>
        <v>12.986268463113126</v>
      </c>
      <c r="N78" s="390"/>
      <c r="O78" s="390"/>
      <c r="P78" s="390"/>
      <c r="Q78" s="390"/>
      <c r="R78" s="390"/>
    </row>
    <row r="79" spans="1:18" x14ac:dyDescent="0.25">
      <c r="A79" s="372" t="s">
        <v>24</v>
      </c>
      <c r="B79" s="400"/>
      <c r="C79" s="400"/>
      <c r="D79" s="400"/>
      <c r="E79" s="400"/>
      <c r="F79" s="400"/>
      <c r="G79" s="635">
        <v>25.018000000000001</v>
      </c>
      <c r="H79" s="390"/>
      <c r="I79" s="390"/>
      <c r="J79" s="390"/>
      <c r="K79" s="390"/>
      <c r="L79" s="390"/>
      <c r="M79" s="390"/>
      <c r="N79" s="390"/>
      <c r="O79" s="390"/>
      <c r="P79" s="390"/>
      <c r="Q79" s="390"/>
      <c r="R79" s="390"/>
    </row>
    <row r="80" spans="1:18" x14ac:dyDescent="0.25">
      <c r="A80" s="372" t="s">
        <v>2048</v>
      </c>
      <c r="B80" s="400"/>
      <c r="C80" s="400"/>
      <c r="D80" s="400"/>
      <c r="E80" s="400"/>
      <c r="F80" s="400"/>
      <c r="G80" s="635">
        <v>12.837</v>
      </c>
      <c r="H80" s="390"/>
      <c r="I80" s="390"/>
      <c r="J80" s="390"/>
      <c r="K80" s="390"/>
      <c r="L80" s="390"/>
      <c r="M80" s="390"/>
      <c r="N80" s="390"/>
      <c r="O80" s="390"/>
      <c r="P80" s="390"/>
      <c r="Q80" s="390"/>
      <c r="R80" s="390"/>
    </row>
    <row r="81" spans="1:18" x14ac:dyDescent="0.25">
      <c r="A81" s="372" t="s">
        <v>29</v>
      </c>
      <c r="B81" s="400"/>
      <c r="C81" s="400"/>
      <c r="D81" s="400"/>
      <c r="E81" s="400"/>
      <c r="F81" s="400"/>
      <c r="G81" s="635">
        <v>19.276</v>
      </c>
      <c r="H81" s="390"/>
      <c r="I81" s="390"/>
      <c r="J81" s="390"/>
      <c r="K81" s="390"/>
      <c r="L81" s="390"/>
      <c r="M81" s="390"/>
      <c r="N81" s="390"/>
      <c r="O81" s="390"/>
      <c r="P81" s="390"/>
      <c r="Q81" s="390"/>
      <c r="R81" s="390"/>
    </row>
    <row r="82" spans="1:18" x14ac:dyDescent="0.25">
      <c r="A82" s="372"/>
      <c r="B82" s="400"/>
      <c r="C82" s="400"/>
      <c r="D82" s="400"/>
      <c r="E82" s="400"/>
      <c r="F82" s="400"/>
      <c r="G82" s="635"/>
      <c r="H82" s="390"/>
      <c r="I82" s="390"/>
      <c r="J82" s="390"/>
      <c r="K82" s="390"/>
      <c r="L82" s="390"/>
      <c r="M82" s="390"/>
      <c r="N82" s="390"/>
      <c r="O82" s="390"/>
      <c r="P82" s="390"/>
      <c r="Q82" s="390"/>
      <c r="R82" s="390"/>
    </row>
    <row r="83" spans="1:18" x14ac:dyDescent="0.25">
      <c r="A83" s="372" t="s">
        <v>2507</v>
      </c>
      <c r="B83" s="400"/>
      <c r="C83" s="400"/>
      <c r="D83" s="400"/>
      <c r="E83" s="400"/>
      <c r="F83" s="400"/>
      <c r="G83" s="635">
        <f>+'Upstream Assm'!G79/'Upstream Assm'!G86*365</f>
        <v>25.68031285785958</v>
      </c>
      <c r="H83" s="390"/>
      <c r="I83" s="390"/>
      <c r="J83" s="390"/>
      <c r="K83" s="390"/>
      <c r="L83" s="390"/>
      <c r="M83" s="390"/>
      <c r="N83" s="390"/>
      <c r="O83" s="390"/>
      <c r="P83" s="390"/>
      <c r="Q83" s="390"/>
      <c r="R83" s="390"/>
    </row>
    <row r="84" spans="1:18" x14ac:dyDescent="0.25">
      <c r="A84" s="372" t="s">
        <v>2509</v>
      </c>
      <c r="B84" s="400"/>
      <c r="C84" s="400"/>
      <c r="D84" s="400"/>
      <c r="E84" s="400"/>
      <c r="F84" s="400"/>
      <c r="G84" s="635">
        <f>+'Upstream Assm'!G81/'Upstream Assm'!G88*365</f>
        <v>49.419715983003563</v>
      </c>
      <c r="H84" s="390"/>
      <c r="I84" s="390"/>
      <c r="J84" s="390"/>
      <c r="K84" s="390"/>
      <c r="L84" s="390"/>
      <c r="M84" s="390"/>
      <c r="N84" s="390"/>
      <c r="O84" s="390"/>
      <c r="P84" s="390"/>
      <c r="Q84" s="390"/>
      <c r="R84" s="390"/>
    </row>
    <row r="85" spans="1:18" x14ac:dyDescent="0.25">
      <c r="A85" s="372"/>
      <c r="B85" s="400"/>
      <c r="C85" s="400"/>
      <c r="D85" s="400"/>
      <c r="E85" s="400"/>
      <c r="F85" s="400"/>
      <c r="G85" s="635"/>
      <c r="H85" s="390"/>
      <c r="I85" s="390"/>
      <c r="J85" s="390"/>
      <c r="K85" s="390"/>
      <c r="L85" s="390"/>
      <c r="M85" s="390"/>
      <c r="N85" s="390"/>
      <c r="O85" s="390"/>
      <c r="P85" s="390"/>
      <c r="Q85" s="390"/>
      <c r="R85" s="390"/>
    </row>
    <row r="86" spans="1:18" x14ac:dyDescent="0.25">
      <c r="A86" s="372" t="s">
        <v>2508</v>
      </c>
      <c r="B86" s="400"/>
      <c r="C86" s="400"/>
      <c r="D86" s="400"/>
      <c r="E86" s="400"/>
      <c r="F86" s="400"/>
      <c r="G86" s="635">
        <f>+'Seg-Working_Notes'!H31</f>
        <v>355.58640000000003</v>
      </c>
      <c r="H86" s="390"/>
      <c r="I86" s="390"/>
      <c r="J86" s="390"/>
      <c r="K86" s="390"/>
      <c r="L86" s="652" t="s">
        <v>2792</v>
      </c>
      <c r="M86" s="653"/>
      <c r="N86" s="653"/>
      <c r="O86" s="653"/>
      <c r="P86" s="653"/>
      <c r="Q86" s="653"/>
      <c r="R86" s="654"/>
    </row>
    <row r="87" spans="1:18" x14ac:dyDescent="0.25">
      <c r="A87" s="372" t="s">
        <v>2506</v>
      </c>
      <c r="B87" s="400"/>
      <c r="C87" s="400"/>
      <c r="D87" s="400"/>
      <c r="E87" s="400"/>
      <c r="F87" s="400"/>
      <c r="G87" s="635">
        <f>+'Seg-Working_Notes'!U35+'Upstream Assm'!R88+'Upstream Assm'!R88+'Upstream Assm'!R89</f>
        <v>189.52693999305475</v>
      </c>
      <c r="H87" s="390"/>
      <c r="I87" s="390"/>
      <c r="J87" s="390"/>
      <c r="K87" s="390"/>
      <c r="L87" s="608" t="s">
        <v>2158</v>
      </c>
      <c r="M87" s="400"/>
      <c r="N87" s="400"/>
      <c r="O87" s="400"/>
      <c r="P87" s="400"/>
      <c r="Q87" s="400"/>
      <c r="R87" s="657"/>
    </row>
    <row r="88" spans="1:18" x14ac:dyDescent="0.25">
      <c r="A88" s="372" t="s">
        <v>175</v>
      </c>
      <c r="B88" s="400"/>
      <c r="C88" s="400"/>
      <c r="D88" s="400"/>
      <c r="E88" s="400"/>
      <c r="F88" s="400"/>
      <c r="G88" s="635">
        <f>+('Seg-Working_Notes'!C35+'Seg-Working_Notes'!C36)*-1+'Seg-Working_Notes'!D37*-1</f>
        <v>142.36706666666666</v>
      </c>
      <c r="H88" s="390"/>
      <c r="I88" s="390"/>
      <c r="J88" s="390"/>
      <c r="K88" s="390"/>
      <c r="L88" s="411" t="s">
        <v>175</v>
      </c>
      <c r="M88" s="400"/>
      <c r="N88" s="400"/>
      <c r="O88" s="400"/>
      <c r="P88" s="400"/>
      <c r="Q88" s="400"/>
      <c r="R88" s="657">
        <f>+'Other Assm'!J36</f>
        <v>50.383000000000003</v>
      </c>
    </row>
    <row r="89" spans="1:18" x14ac:dyDescent="0.25">
      <c r="A89" s="372" t="s">
        <v>2505</v>
      </c>
      <c r="B89" s="400"/>
      <c r="C89" s="400"/>
      <c r="D89" s="400"/>
      <c r="E89" s="400"/>
      <c r="F89" s="400"/>
      <c r="G89" s="635">
        <f>+'Upstream Assm'!G78/G87*365</f>
        <v>22.380274805024747</v>
      </c>
      <c r="H89" s="390"/>
      <c r="I89" s="390"/>
      <c r="J89" s="390"/>
      <c r="K89" s="390"/>
      <c r="L89" s="411" t="s">
        <v>2455</v>
      </c>
      <c r="M89" s="400"/>
      <c r="N89" s="400"/>
      <c r="O89" s="400"/>
      <c r="P89" s="400"/>
      <c r="Q89" s="400"/>
      <c r="R89" s="657">
        <f>+'Seg-Working_Notes'!D25*-1</f>
        <v>76.997066666666669</v>
      </c>
    </row>
    <row r="90" spans="1:18" x14ac:dyDescent="0.25">
      <c r="A90" s="372"/>
      <c r="B90" s="400"/>
      <c r="C90" s="400"/>
      <c r="D90" s="400"/>
      <c r="E90" s="400"/>
      <c r="F90" s="400"/>
      <c r="G90" s="635"/>
      <c r="H90" s="390"/>
      <c r="I90" s="390"/>
      <c r="J90" s="390"/>
      <c r="K90" s="390"/>
      <c r="L90" s="608" t="s">
        <v>11</v>
      </c>
      <c r="M90" s="400"/>
      <c r="N90" s="400"/>
      <c r="O90" s="400"/>
      <c r="P90" s="400"/>
      <c r="Q90" s="400"/>
      <c r="R90" s="657">
        <f>+'Other Assm'!J37</f>
        <v>0.83329999999999949</v>
      </c>
    </row>
    <row r="91" spans="1:18" x14ac:dyDescent="0.25">
      <c r="A91" s="372" t="s">
        <v>2246</v>
      </c>
      <c r="B91" s="400"/>
      <c r="C91" s="400"/>
      <c r="D91" s="400"/>
      <c r="E91" s="400"/>
      <c r="F91" s="400"/>
      <c r="G91" s="635">
        <f>+'Hist-BS'!G20/1000</f>
        <v>12.837</v>
      </c>
      <c r="H91" s="390"/>
      <c r="I91" s="390"/>
      <c r="J91" s="390"/>
      <c r="K91" s="390"/>
      <c r="L91" s="658" t="s">
        <v>2518</v>
      </c>
      <c r="M91" s="621"/>
      <c r="N91" s="621"/>
      <c r="O91" s="621"/>
      <c r="P91" s="621"/>
      <c r="Q91" s="621"/>
      <c r="R91" s="659"/>
    </row>
    <row r="92" spans="1:18" x14ac:dyDescent="0.25">
      <c r="A92" s="372"/>
      <c r="B92" s="400"/>
      <c r="C92" s="400"/>
      <c r="D92" s="400"/>
      <c r="E92" s="400"/>
      <c r="F92" s="400"/>
      <c r="G92" s="629"/>
      <c r="H92" s="390"/>
      <c r="I92" s="390"/>
      <c r="J92" s="390"/>
      <c r="K92" s="390"/>
      <c r="L92" s="390"/>
      <c r="M92" s="390"/>
      <c r="N92" s="390"/>
      <c r="O92" s="390"/>
      <c r="P92" s="390"/>
      <c r="Q92" s="390"/>
      <c r="R92" s="390"/>
    </row>
    <row r="93" spans="1:18" x14ac:dyDescent="0.25">
      <c r="A93" s="372" t="s">
        <v>2512</v>
      </c>
      <c r="B93" s="400"/>
      <c r="C93" s="400"/>
      <c r="D93" s="400"/>
      <c r="E93" s="400"/>
      <c r="F93" s="400"/>
      <c r="G93" s="635">
        <f>+'Hist-BS'!G52/1000</f>
        <v>3.1640000000000001</v>
      </c>
      <c r="H93" s="390"/>
      <c r="I93" s="390"/>
      <c r="J93" s="390"/>
      <c r="K93" s="390"/>
      <c r="L93" s="390"/>
      <c r="M93" s="390"/>
      <c r="N93" s="390"/>
      <c r="O93" s="390"/>
      <c r="P93" s="390"/>
      <c r="Q93" s="390"/>
      <c r="R93" s="390"/>
    </row>
    <row r="94" spans="1:18" x14ac:dyDescent="0.25">
      <c r="A94" s="372"/>
      <c r="B94" s="400"/>
      <c r="C94" s="400"/>
      <c r="D94" s="400"/>
      <c r="E94" s="400"/>
      <c r="F94" s="400"/>
      <c r="G94" s="629"/>
      <c r="H94" s="390"/>
      <c r="I94" s="390"/>
      <c r="J94" s="390"/>
      <c r="K94" s="390"/>
      <c r="L94" s="390"/>
      <c r="M94" s="390"/>
      <c r="N94" s="390"/>
      <c r="O94" s="390"/>
      <c r="P94" s="390"/>
      <c r="Q94" s="390"/>
      <c r="R94" s="390"/>
    </row>
    <row r="95" spans="1:18" x14ac:dyDescent="0.25">
      <c r="A95" s="559" t="s">
        <v>2510</v>
      </c>
      <c r="B95" s="621"/>
      <c r="C95" s="621"/>
      <c r="D95" s="621"/>
      <c r="E95" s="621"/>
      <c r="F95" s="621"/>
      <c r="G95" s="501">
        <f>+'Seg-Working_Notes'!B34*-1</f>
        <v>55.600999999999999</v>
      </c>
      <c r="H95" s="390"/>
      <c r="I95" s="390"/>
      <c r="J95" s="390"/>
      <c r="K95" s="390"/>
      <c r="L95" s="390"/>
      <c r="M95" s="390"/>
      <c r="N95" s="390"/>
      <c r="O95" s="390"/>
      <c r="P95" s="390"/>
      <c r="Q95" s="390"/>
      <c r="R95" s="390"/>
    </row>
    <row r="96" spans="1:18" x14ac:dyDescent="0.25">
      <c r="A96" s="375"/>
      <c r="B96" s="390"/>
      <c r="C96" s="390"/>
      <c r="D96" s="390"/>
      <c r="E96" s="390"/>
      <c r="F96" s="390"/>
      <c r="G96" s="390"/>
      <c r="H96" s="390"/>
      <c r="I96" s="390"/>
      <c r="J96" s="390"/>
      <c r="K96" s="390"/>
      <c r="L96" s="390"/>
      <c r="M96" s="390"/>
      <c r="N96" s="390"/>
      <c r="O96" s="390"/>
      <c r="P96" s="390"/>
      <c r="Q96" s="390"/>
      <c r="R96" s="390"/>
    </row>
    <row r="97" spans="1:18" x14ac:dyDescent="0.25">
      <c r="A97" s="375"/>
      <c r="B97" s="390"/>
      <c r="C97" s="390"/>
      <c r="D97" s="390"/>
      <c r="E97" s="390"/>
      <c r="F97" s="390"/>
      <c r="G97" s="390"/>
      <c r="H97" s="390"/>
      <c r="I97" s="390"/>
      <c r="J97" s="390"/>
      <c r="K97" s="390"/>
      <c r="L97" s="390"/>
      <c r="M97" s="390"/>
      <c r="N97" s="390"/>
      <c r="O97" s="390"/>
      <c r="P97" s="390"/>
      <c r="Q97" s="390"/>
      <c r="R97" s="390"/>
    </row>
    <row r="98" spans="1:18" x14ac:dyDescent="0.25">
      <c r="A98" s="375"/>
      <c r="B98" s="641"/>
      <c r="C98" s="390"/>
      <c r="D98" s="390"/>
      <c r="E98" s="390"/>
      <c r="F98" s="390"/>
      <c r="G98" s="390"/>
      <c r="H98" s="390"/>
      <c r="I98" s="390"/>
      <c r="J98" s="390"/>
      <c r="K98" s="390"/>
      <c r="L98" s="390"/>
      <c r="M98" s="390"/>
      <c r="N98" s="390"/>
      <c r="O98" s="390"/>
      <c r="P98" s="390"/>
      <c r="Q98" s="390"/>
      <c r="R98" s="390"/>
    </row>
    <row r="99" spans="1:18" x14ac:dyDescent="0.25">
      <c r="A99" s="376" t="s">
        <v>2153</v>
      </c>
      <c r="B99" s="390"/>
      <c r="C99" s="390"/>
      <c r="D99" s="390"/>
      <c r="E99" s="390"/>
      <c r="F99" s="390"/>
      <c r="G99" s="390"/>
      <c r="H99" s="390"/>
      <c r="I99" s="390"/>
      <c r="J99" s="390"/>
      <c r="K99" s="390"/>
      <c r="L99" s="390"/>
      <c r="M99" s="390"/>
      <c r="N99" s="390"/>
      <c r="O99" s="390"/>
      <c r="P99" s="390"/>
      <c r="Q99" s="390"/>
      <c r="R99" s="390"/>
    </row>
    <row r="100" spans="1:18" x14ac:dyDescent="0.25">
      <c r="A100" s="475" t="s">
        <v>2</v>
      </c>
      <c r="B100" s="475">
        <f>+'Seg-Working_Notes'!V2</f>
        <v>2019</v>
      </c>
      <c r="C100" s="475">
        <f>+'Seg-Working_Notes'!W2</f>
        <v>2020</v>
      </c>
      <c r="D100" s="475">
        <f>+'Seg-Working_Notes'!X2</f>
        <v>2021</v>
      </c>
      <c r="E100" s="475">
        <f>+'Seg-Working_Notes'!Y2</f>
        <v>2022</v>
      </c>
      <c r="F100" s="475">
        <f>+'Seg-Working_Notes'!Z2</f>
        <v>2023</v>
      </c>
      <c r="G100" s="475">
        <f>+'Seg-Working_Notes'!AA2</f>
        <v>2024</v>
      </c>
      <c r="H100" s="475">
        <f>+'Seg-Working_Notes'!AB2</f>
        <v>2025</v>
      </c>
      <c r="I100" s="475">
        <f>+'Seg-Working_Notes'!AC2</f>
        <v>2026</v>
      </c>
      <c r="J100" s="475">
        <f>+'Seg-Working_Notes'!AD2</f>
        <v>2027</v>
      </c>
      <c r="K100" s="475">
        <f>+'Seg-Working_Notes'!AE2</f>
        <v>2028</v>
      </c>
      <c r="L100" s="475"/>
      <c r="M100" s="475">
        <f>+'Seg-Working_Notes'!AG2</f>
        <v>2029</v>
      </c>
      <c r="N100" s="390"/>
      <c r="O100" s="390"/>
      <c r="P100" s="390"/>
      <c r="Q100" s="390"/>
      <c r="R100" s="390"/>
    </row>
    <row r="101" spans="1:18" x14ac:dyDescent="0.25">
      <c r="A101" s="521" t="s">
        <v>2119</v>
      </c>
      <c r="B101" s="660">
        <f>+C18</f>
        <v>60.431450004742103</v>
      </c>
      <c r="C101" s="660">
        <f t="shared" ref="C101:M101" si="19">+D18</f>
        <v>45.987122460974454</v>
      </c>
      <c r="D101" s="660">
        <f t="shared" si="19"/>
        <v>40.222501119374925</v>
      </c>
      <c r="E101" s="660">
        <f t="shared" si="19"/>
        <v>37.452880450695297</v>
      </c>
      <c r="F101" s="660">
        <f t="shared" si="19"/>
        <v>41.385341359969487</v>
      </c>
      <c r="G101" s="660">
        <f t="shared" si="19"/>
        <v>48.71493278648439</v>
      </c>
      <c r="H101" s="660">
        <f t="shared" si="19"/>
        <v>65.983870827245184</v>
      </c>
      <c r="I101" s="660">
        <f t="shared" si="19"/>
        <v>77.679069087059403</v>
      </c>
      <c r="J101" s="660">
        <f t="shared" si="19"/>
        <v>82.58189995798395</v>
      </c>
      <c r="K101" s="660">
        <f t="shared" si="19"/>
        <v>112.08490018109021</v>
      </c>
      <c r="L101" s="660"/>
      <c r="M101" s="661">
        <f t="shared" si="19"/>
        <v>77.259193837803252</v>
      </c>
      <c r="N101" s="390"/>
      <c r="O101" s="390"/>
      <c r="P101" s="390"/>
      <c r="Q101" s="390"/>
      <c r="R101" s="390"/>
    </row>
    <row r="102" spans="1:18" x14ac:dyDescent="0.25">
      <c r="A102" s="372" t="s">
        <v>2148</v>
      </c>
      <c r="B102" s="510">
        <f t="shared" ref="B102:K102" si="20">+IF(B101&lt;70,1,IF(B101&lt;=100, 2,3))</f>
        <v>1</v>
      </c>
      <c r="C102" s="510">
        <f t="shared" si="20"/>
        <v>1</v>
      </c>
      <c r="D102" s="510">
        <f t="shared" si="20"/>
        <v>1</v>
      </c>
      <c r="E102" s="510">
        <f t="shared" si="20"/>
        <v>1</v>
      </c>
      <c r="F102" s="510">
        <f t="shared" si="20"/>
        <v>1</v>
      </c>
      <c r="G102" s="510">
        <f t="shared" si="20"/>
        <v>1</v>
      </c>
      <c r="H102" s="510">
        <f t="shared" si="20"/>
        <v>1</v>
      </c>
      <c r="I102" s="510">
        <f t="shared" si="20"/>
        <v>2</v>
      </c>
      <c r="J102" s="510">
        <f t="shared" si="20"/>
        <v>2</v>
      </c>
      <c r="K102" s="510">
        <f t="shared" si="20"/>
        <v>3</v>
      </c>
      <c r="L102" s="510"/>
      <c r="M102" s="378">
        <f>+IF(M101&lt;70,1,IF(M101&lt;=100, 2,3))</f>
        <v>2</v>
      </c>
      <c r="N102" s="390"/>
      <c r="O102" s="390"/>
      <c r="P102" s="390"/>
      <c r="Q102" s="662"/>
      <c r="R102" s="390"/>
    </row>
    <row r="103" spans="1:18" x14ac:dyDescent="0.25">
      <c r="A103" s="372" t="s">
        <v>2149</v>
      </c>
      <c r="B103" s="663">
        <f>+IF(B102=1,15%,0)</f>
        <v>0.15</v>
      </c>
      <c r="C103" s="663">
        <f t="shared" ref="C103:M103" si="21">+IF(C102=1,15%,0)</f>
        <v>0.15</v>
      </c>
      <c r="D103" s="663">
        <f t="shared" si="21"/>
        <v>0.15</v>
      </c>
      <c r="E103" s="663">
        <f t="shared" si="21"/>
        <v>0.15</v>
      </c>
      <c r="F103" s="663">
        <f t="shared" si="21"/>
        <v>0.15</v>
      </c>
      <c r="G103" s="663">
        <f t="shared" si="21"/>
        <v>0.15</v>
      </c>
      <c r="H103" s="663">
        <f t="shared" si="21"/>
        <v>0.15</v>
      </c>
      <c r="I103" s="663">
        <f t="shared" si="21"/>
        <v>0</v>
      </c>
      <c r="J103" s="663">
        <f t="shared" si="21"/>
        <v>0</v>
      </c>
      <c r="K103" s="663">
        <f t="shared" si="21"/>
        <v>0</v>
      </c>
      <c r="L103" s="663"/>
      <c r="M103" s="664">
        <f t="shared" si="21"/>
        <v>0</v>
      </c>
      <c r="N103" s="390"/>
      <c r="O103" s="390"/>
      <c r="P103" s="390"/>
      <c r="Q103" s="390"/>
      <c r="R103" s="390"/>
    </row>
    <row r="104" spans="1:18" x14ac:dyDescent="0.25">
      <c r="A104" s="372" t="s">
        <v>2150</v>
      </c>
      <c r="B104" s="665">
        <f t="shared" ref="B104:K104" si="22">+IF(B102=2,(((((B101-70))*45%))+15%*70)/(B101),0)</f>
        <v>0</v>
      </c>
      <c r="C104" s="665">
        <f t="shared" si="22"/>
        <v>0</v>
      </c>
      <c r="D104" s="665">
        <f t="shared" si="22"/>
        <v>0</v>
      </c>
      <c r="E104" s="665">
        <f t="shared" si="22"/>
        <v>0</v>
      </c>
      <c r="F104" s="665">
        <f t="shared" si="22"/>
        <v>0</v>
      </c>
      <c r="G104" s="665">
        <f t="shared" si="22"/>
        <v>0</v>
      </c>
      <c r="H104" s="665">
        <f t="shared" si="22"/>
        <v>0</v>
      </c>
      <c r="I104" s="665">
        <f t="shared" si="22"/>
        <v>0.17965690440414406</v>
      </c>
      <c r="J104" s="665">
        <f t="shared" si="22"/>
        <v>0.19570698893238847</v>
      </c>
      <c r="K104" s="665">
        <f t="shared" si="22"/>
        <v>0</v>
      </c>
      <c r="L104" s="665"/>
      <c r="M104" s="666">
        <f>+IF(M102=2,(((((M101-70))*45%))+15%*70)/(M101),0)</f>
        <v>0.17818768929834974</v>
      </c>
      <c r="N104" s="390"/>
      <c r="O104" s="390"/>
      <c r="P104" s="390"/>
      <c r="Q104" s="390"/>
      <c r="R104" s="390"/>
    </row>
    <row r="105" spans="1:18" x14ac:dyDescent="0.25">
      <c r="A105" s="372" t="s">
        <v>2151</v>
      </c>
      <c r="B105" s="663">
        <f>+IF(B101&gt;100,(24%*100+(B101-100)*80%)/B101,0)</f>
        <v>0</v>
      </c>
      <c r="C105" s="663">
        <f t="shared" ref="C105:K105" si="23">+IF(C101&gt;100,(24%*100+(C101-100)*80%)/C101,0)</f>
        <v>0</v>
      </c>
      <c r="D105" s="663">
        <f t="shared" si="23"/>
        <v>0</v>
      </c>
      <c r="E105" s="663">
        <f t="shared" si="23"/>
        <v>0</v>
      </c>
      <c r="F105" s="663">
        <f t="shared" si="23"/>
        <v>0</v>
      </c>
      <c r="G105" s="663">
        <f t="shared" si="23"/>
        <v>0</v>
      </c>
      <c r="H105" s="663">
        <f t="shared" si="23"/>
        <v>0</v>
      </c>
      <c r="I105" s="663">
        <f t="shared" si="23"/>
        <v>0</v>
      </c>
      <c r="J105" s="663">
        <f t="shared" si="23"/>
        <v>0</v>
      </c>
      <c r="K105" s="663">
        <f t="shared" si="23"/>
        <v>0.30037873157291051</v>
      </c>
      <c r="L105" s="663"/>
      <c r="M105" s="664">
        <f t="shared" ref="M105" si="24">+IF(M101&gt;100,(24%*100+(M101-100)*80%)/M101,0)</f>
        <v>0</v>
      </c>
      <c r="N105" s="390"/>
      <c r="O105" s="390"/>
      <c r="P105" s="667"/>
      <c r="Q105" s="390"/>
      <c r="R105" s="390"/>
    </row>
    <row r="106" spans="1:18" x14ac:dyDescent="0.25">
      <c r="A106" s="668" t="s">
        <v>2152</v>
      </c>
      <c r="B106" s="669">
        <f t="shared" ref="B106:K106" si="25">+MAX(B103:B105)</f>
        <v>0.15</v>
      </c>
      <c r="C106" s="669">
        <f t="shared" si="25"/>
        <v>0.15</v>
      </c>
      <c r="D106" s="669">
        <f t="shared" si="25"/>
        <v>0.15</v>
      </c>
      <c r="E106" s="669">
        <f t="shared" si="25"/>
        <v>0.15</v>
      </c>
      <c r="F106" s="669">
        <f t="shared" si="25"/>
        <v>0.15</v>
      </c>
      <c r="G106" s="669">
        <f t="shared" si="25"/>
        <v>0.15</v>
      </c>
      <c r="H106" s="669">
        <f t="shared" si="25"/>
        <v>0.15</v>
      </c>
      <c r="I106" s="669">
        <f t="shared" si="25"/>
        <v>0.17965690440414406</v>
      </c>
      <c r="J106" s="669">
        <f t="shared" si="25"/>
        <v>0.19570698893238847</v>
      </c>
      <c r="K106" s="670">
        <f t="shared" si="25"/>
        <v>0.30037873157291051</v>
      </c>
      <c r="L106" s="669"/>
      <c r="M106" s="671">
        <f>+MAX(M103:M105)</f>
        <v>0.17818768929834974</v>
      </c>
      <c r="N106" s="390"/>
      <c r="O106" s="390"/>
      <c r="P106" s="390"/>
      <c r="Q106" s="390"/>
      <c r="R106" s="390"/>
    </row>
    <row r="107" spans="1:18" x14ac:dyDescent="0.25">
      <c r="A107" s="375"/>
      <c r="B107" s="390"/>
      <c r="C107" s="390"/>
      <c r="D107" s="390"/>
      <c r="E107" s="390"/>
      <c r="F107" s="390"/>
      <c r="G107" s="390"/>
      <c r="H107" s="390"/>
      <c r="I107" s="390"/>
      <c r="J107" s="390"/>
      <c r="K107" s="390"/>
      <c r="L107" s="390"/>
      <c r="M107" s="390"/>
      <c r="N107" s="390"/>
      <c r="O107" s="390"/>
      <c r="P107" s="390"/>
      <c r="Q107" s="390"/>
      <c r="R107" s="390"/>
    </row>
    <row r="108" spans="1:18" x14ac:dyDescent="0.25">
      <c r="A108" s="672" t="s">
        <v>2535</v>
      </c>
      <c r="B108" s="673">
        <f>+B101*(1-B106)</f>
        <v>51.366732504030786</v>
      </c>
      <c r="C108" s="673">
        <f t="shared" ref="C108:M108" si="26">+C101*(1-C106)</f>
        <v>39.089054091828288</v>
      </c>
      <c r="D108" s="673">
        <f t="shared" si="26"/>
        <v>34.189125951468682</v>
      </c>
      <c r="E108" s="673">
        <f t="shared" si="26"/>
        <v>31.834948383091</v>
      </c>
      <c r="F108" s="673">
        <f t="shared" si="26"/>
        <v>35.177540155974064</v>
      </c>
      <c r="G108" s="673">
        <f t="shared" si="26"/>
        <v>41.407692868511731</v>
      </c>
      <c r="H108" s="673">
        <f t="shared" si="26"/>
        <v>56.086290203158406</v>
      </c>
      <c r="I108" s="673">
        <f t="shared" si="26"/>
        <v>63.723487997882671</v>
      </c>
      <c r="J108" s="673">
        <f t="shared" si="26"/>
        <v>66.420044976891177</v>
      </c>
      <c r="K108" s="673">
        <f t="shared" si="26"/>
        <v>78.416980036218035</v>
      </c>
      <c r="L108" s="673"/>
      <c r="M108" s="674">
        <f t="shared" si="26"/>
        <v>63.492556610791794</v>
      </c>
      <c r="N108" s="390"/>
      <c r="O108" s="390"/>
      <c r="P108" s="390"/>
      <c r="Q108" s="390"/>
      <c r="R108" s="390"/>
    </row>
    <row r="109" spans="1:18" x14ac:dyDescent="0.25">
      <c r="A109" s="390"/>
      <c r="B109" s="390"/>
      <c r="C109" s="390"/>
      <c r="D109" s="390"/>
      <c r="E109" s="390"/>
      <c r="F109" s="390"/>
      <c r="G109" s="390"/>
      <c r="H109" s="390"/>
      <c r="I109" s="390"/>
      <c r="J109" s="390"/>
      <c r="K109" s="390"/>
      <c r="L109" s="390"/>
      <c r="M109" s="390"/>
      <c r="N109" s="390"/>
      <c r="O109" s="390"/>
      <c r="P109" s="390"/>
      <c r="Q109" s="390"/>
      <c r="R109" s="390"/>
    </row>
    <row r="110" spans="1:18" x14ac:dyDescent="0.25">
      <c r="A110" s="390"/>
      <c r="B110" s="390"/>
      <c r="C110" s="390"/>
      <c r="D110" s="390"/>
      <c r="E110" s="390"/>
      <c r="F110" s="390"/>
      <c r="G110" s="390"/>
      <c r="H110" s="390"/>
      <c r="I110" s="390"/>
      <c r="J110" s="390"/>
      <c r="K110" s="390"/>
      <c r="L110" s="390"/>
      <c r="M110" s="390"/>
      <c r="N110" s="390"/>
      <c r="O110" s="390"/>
      <c r="P110" s="390"/>
      <c r="Q110" s="390"/>
      <c r="R110" s="390"/>
    </row>
  </sheetData>
  <sheetProtection algorithmName="SHA-512" hashValue="7USOEkeYDUQaZRHg5cpY8hgXAAyfATouMkukce9skPMIg4VsMoirTak2jmHArVkkMZS0QcIDesxh5XOXAZIsPQ==" saltValue="m1yuir0Qn2DNl9Zlcu7HIw==" spinCount="100000" sheet="1" objects="1" scenarios="1"/>
  <mergeCells count="1">
    <mergeCell ref="A5:A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2" tint="-9.9978637043366805E-2"/>
  </sheetPr>
  <dimension ref="A1:S103"/>
  <sheetViews>
    <sheetView showGridLines="0" zoomScale="80" zoomScaleNormal="80" workbookViewId="0">
      <pane xSplit="1" ySplit="3" topLeftCell="B4" activePane="bottomRight" state="frozen"/>
      <selection pane="topRight" activeCell="B1" sqref="B1"/>
      <selection pane="bottomLeft" activeCell="A4" sqref="A4"/>
      <selection pane="bottomRight" activeCell="B20" sqref="B20"/>
    </sheetView>
  </sheetViews>
  <sheetFormatPr defaultColWidth="0" defaultRowHeight="15" zeroHeight="1" x14ac:dyDescent="0.25"/>
  <cols>
    <col min="1" max="1" width="59.140625" bestFit="1" customWidth="1"/>
    <col min="2" max="2" width="16.42578125" style="186" bestFit="1" customWidth="1"/>
    <col min="3" max="12" width="9.28515625" bestFit="1" customWidth="1"/>
    <col min="13" max="13" width="9.140625" customWidth="1"/>
    <col min="14" max="14" width="9.28515625" bestFit="1" customWidth="1"/>
    <col min="15" max="15" width="9.140625" customWidth="1"/>
    <col min="16" max="16" width="9.140625" hidden="1" customWidth="1"/>
    <col min="17" max="17" width="17.5703125" hidden="1" customWidth="1"/>
    <col min="18" max="19" width="0" hidden="1" customWidth="1"/>
    <col min="20" max="16384" width="9.140625" hidden="1"/>
  </cols>
  <sheetData>
    <row r="1" spans="1:17" x14ac:dyDescent="0.25"/>
    <row r="2" spans="1:17" x14ac:dyDescent="0.25"/>
    <row r="3" spans="1:17" x14ac:dyDescent="0.25">
      <c r="N3" t="s">
        <v>2870</v>
      </c>
    </row>
    <row r="4" spans="1:17" x14ac:dyDescent="0.25">
      <c r="A4" s="389"/>
      <c r="B4" s="675"/>
      <c r="C4" s="390"/>
      <c r="D4" s="390"/>
      <c r="E4" s="390"/>
      <c r="F4" s="390"/>
      <c r="G4" s="390"/>
      <c r="H4" s="390"/>
      <c r="I4" s="390"/>
      <c r="J4" s="390"/>
      <c r="K4" s="390"/>
      <c r="L4" s="390"/>
      <c r="M4" s="390"/>
      <c r="N4" s="390"/>
      <c r="O4" s="390"/>
    </row>
    <row r="5" spans="1:17" x14ac:dyDescent="0.25">
      <c r="A5" s="1066" t="s">
        <v>2</v>
      </c>
      <c r="B5" s="676">
        <v>2018</v>
      </c>
      <c r="C5" s="676">
        <v>2019</v>
      </c>
      <c r="D5" s="676">
        <v>2020</v>
      </c>
      <c r="E5" s="676">
        <v>2021</v>
      </c>
      <c r="F5" s="676">
        <v>2022</v>
      </c>
      <c r="G5" s="676">
        <v>2023</v>
      </c>
      <c r="H5" s="676">
        <v>2024</v>
      </c>
      <c r="I5" s="676">
        <v>2025</v>
      </c>
      <c r="J5" s="676">
        <v>2026</v>
      </c>
      <c r="K5" s="676">
        <v>2027</v>
      </c>
      <c r="L5" s="676">
        <v>2028</v>
      </c>
      <c r="M5" s="676"/>
      <c r="N5" s="676">
        <v>2029</v>
      </c>
      <c r="O5" s="390"/>
    </row>
    <row r="6" spans="1:17" x14ac:dyDescent="0.25">
      <c r="A6" s="1066"/>
      <c r="B6" s="676" t="s">
        <v>2528</v>
      </c>
      <c r="C6" s="676" t="s">
        <v>2529</v>
      </c>
      <c r="D6" s="676" t="s">
        <v>2529</v>
      </c>
      <c r="E6" s="676" t="s">
        <v>2529</v>
      </c>
      <c r="F6" s="676" t="s">
        <v>2529</v>
      </c>
      <c r="G6" s="676" t="s">
        <v>2529</v>
      </c>
      <c r="H6" s="676" t="s">
        <v>2529</v>
      </c>
      <c r="I6" s="676" t="s">
        <v>2529</v>
      </c>
      <c r="J6" s="676" t="s">
        <v>2529</v>
      </c>
      <c r="K6" s="676" t="s">
        <v>2529</v>
      </c>
      <c r="L6" s="676" t="s">
        <v>2529</v>
      </c>
      <c r="M6" s="676"/>
      <c r="N6" s="676" t="s">
        <v>2529</v>
      </c>
      <c r="O6" s="390"/>
    </row>
    <row r="7" spans="1:17" x14ac:dyDescent="0.25">
      <c r="A7" s="677" t="s">
        <v>2841</v>
      </c>
      <c r="B7" s="675"/>
      <c r="C7" s="390"/>
      <c r="D7" s="390"/>
      <c r="E7" s="390"/>
      <c r="F7" s="390"/>
      <c r="G7" s="390"/>
      <c r="H7" s="390"/>
      <c r="I7" s="390"/>
      <c r="J7" s="390"/>
      <c r="K7" s="390"/>
      <c r="L7" s="390"/>
      <c r="M7" s="390"/>
      <c r="N7" s="390"/>
      <c r="O7" s="390"/>
    </row>
    <row r="8" spans="1:17" x14ac:dyDescent="0.25">
      <c r="A8" s="381" t="s">
        <v>2767</v>
      </c>
      <c r="B8" s="678">
        <f>+B69</f>
        <v>1251.578</v>
      </c>
      <c r="C8" s="678">
        <f t="shared" ref="C8:L8" si="0">+C69</f>
        <v>1411.873</v>
      </c>
      <c r="D8" s="678">
        <f t="shared" si="0"/>
        <v>1468.9635599999999</v>
      </c>
      <c r="E8" s="678">
        <f t="shared" si="0"/>
        <v>1526.5547511999998</v>
      </c>
      <c r="F8" s="678">
        <f t="shared" si="0"/>
        <v>1584.656586224</v>
      </c>
      <c r="G8" s="678">
        <f t="shared" si="0"/>
        <v>1643.2792779484798</v>
      </c>
      <c r="H8" s="678">
        <f t="shared" si="0"/>
        <v>1702.4332435074496</v>
      </c>
      <c r="I8" s="678">
        <f t="shared" si="0"/>
        <v>1730.0701083775984</v>
      </c>
      <c r="J8" s="678">
        <f t="shared" si="0"/>
        <v>1758.2597105451505</v>
      </c>
      <c r="K8" s="678">
        <f t="shared" si="0"/>
        <v>1787.0131047560535</v>
      </c>
      <c r="L8" s="679">
        <f t="shared" si="0"/>
        <v>1816.3415668511745</v>
      </c>
      <c r="M8" s="474"/>
      <c r="N8" s="680">
        <f>+N69</f>
        <v>1831.2990825196862</v>
      </c>
      <c r="O8" s="400"/>
    </row>
    <row r="9" spans="1:17" x14ac:dyDescent="0.25">
      <c r="A9" s="681" t="s">
        <v>2553</v>
      </c>
      <c r="B9" s="682">
        <f>+B8/365</f>
        <v>3.4289808219178082</v>
      </c>
      <c r="C9" s="683">
        <f t="shared" ref="C9:L9" si="1">+C8/365</f>
        <v>3.8681452054794523</v>
      </c>
      <c r="D9" s="683">
        <f t="shared" si="1"/>
        <v>4.0245576986301366</v>
      </c>
      <c r="E9" s="683">
        <f t="shared" si="1"/>
        <v>4.1823417841095889</v>
      </c>
      <c r="F9" s="683">
        <f t="shared" si="1"/>
        <v>4.3415248937643831</v>
      </c>
      <c r="G9" s="683">
        <f t="shared" si="1"/>
        <v>4.5021350080780271</v>
      </c>
      <c r="H9" s="683">
        <f t="shared" si="1"/>
        <v>4.6642006671436977</v>
      </c>
      <c r="I9" s="683">
        <f t="shared" si="1"/>
        <v>4.7399181051441053</v>
      </c>
      <c r="J9" s="683">
        <f t="shared" si="1"/>
        <v>4.8171498919045215</v>
      </c>
      <c r="K9" s="683">
        <f t="shared" si="1"/>
        <v>4.895926314400147</v>
      </c>
      <c r="L9" s="684">
        <f t="shared" si="1"/>
        <v>4.9762782653456838</v>
      </c>
      <c r="M9" s="685"/>
      <c r="N9" s="686">
        <f>+N8/365</f>
        <v>5.0172577603279072</v>
      </c>
      <c r="O9" s="400"/>
    </row>
    <row r="10" spans="1:17" x14ac:dyDescent="0.25">
      <c r="A10" s="681" t="s">
        <v>2559</v>
      </c>
      <c r="B10" s="682"/>
      <c r="C10" s="683">
        <f>+C9-B9</f>
        <v>0.43916438356164411</v>
      </c>
      <c r="D10" s="683">
        <f t="shared" ref="D10:L10" si="2">+D9-C9</f>
        <v>0.15641249315068428</v>
      </c>
      <c r="E10" s="683">
        <f t="shared" si="2"/>
        <v>0.15778408547945233</v>
      </c>
      <c r="F10" s="683">
        <f t="shared" si="2"/>
        <v>0.15918310965479421</v>
      </c>
      <c r="G10" s="683">
        <f t="shared" si="2"/>
        <v>0.16061011431364403</v>
      </c>
      <c r="H10" s="683">
        <f t="shared" si="2"/>
        <v>0.16206565906567061</v>
      </c>
      <c r="I10" s="683">
        <f t="shared" si="2"/>
        <v>7.5717438000407533E-2</v>
      </c>
      <c r="J10" s="683">
        <f t="shared" si="2"/>
        <v>7.7231786760416199E-2</v>
      </c>
      <c r="K10" s="683">
        <f t="shared" si="2"/>
        <v>7.8776422495625553E-2</v>
      </c>
      <c r="L10" s="684">
        <f t="shared" si="2"/>
        <v>8.0351950945536821E-2</v>
      </c>
      <c r="M10" s="683"/>
      <c r="N10" s="686">
        <f>+N9-L9</f>
        <v>4.0979494982223308E-2</v>
      </c>
      <c r="O10" s="400"/>
      <c r="Q10" s="193"/>
    </row>
    <row r="11" spans="1:17" x14ac:dyDescent="0.25">
      <c r="A11" s="372" t="s">
        <v>2768</v>
      </c>
      <c r="B11" s="687"/>
      <c r="C11" s="575">
        <f>+C8/B8-1</f>
        <v>0.12807431897971999</v>
      </c>
      <c r="D11" s="575">
        <f t="shared" ref="D11:L11" si="3">+D8/C8-1</f>
        <v>4.0436044885056921E-2</v>
      </c>
      <c r="E11" s="575">
        <f t="shared" si="3"/>
        <v>3.9205323241646495E-2</v>
      </c>
      <c r="F11" s="575">
        <f t="shared" si="3"/>
        <v>3.8060760662745441E-2</v>
      </c>
      <c r="G11" s="575">
        <f t="shared" si="3"/>
        <v>3.6993940664563185E-2</v>
      </c>
      <c r="H11" s="575">
        <f t="shared" si="3"/>
        <v>3.5997512019271261E-2</v>
      </c>
      <c r="I11" s="575">
        <f t="shared" si="3"/>
        <v>1.6233743658112365E-2</v>
      </c>
      <c r="J11" s="575">
        <f t="shared" si="3"/>
        <v>1.6293907415108944E-2</v>
      </c>
      <c r="K11" s="575">
        <f t="shared" si="3"/>
        <v>1.635332598390038E-2</v>
      </c>
      <c r="L11" s="576">
        <f t="shared" si="3"/>
        <v>1.6412001689895206E-2</v>
      </c>
      <c r="M11" s="474"/>
      <c r="N11" s="577">
        <f>+N8/L8-1</f>
        <v>8.2349685441831522E-3</v>
      </c>
      <c r="O11" s="400"/>
    </row>
    <row r="12" spans="1:17" x14ac:dyDescent="0.25">
      <c r="A12" s="372"/>
      <c r="B12" s="688"/>
      <c r="C12" s="474"/>
      <c r="D12" s="474"/>
      <c r="E12" s="474"/>
      <c r="F12" s="474"/>
      <c r="G12" s="474"/>
      <c r="H12" s="474"/>
      <c r="I12" s="474"/>
      <c r="J12" s="474"/>
      <c r="K12" s="474"/>
      <c r="L12" s="578"/>
      <c r="M12" s="474"/>
      <c r="N12" s="579"/>
      <c r="O12" s="400"/>
    </row>
    <row r="13" spans="1:17" x14ac:dyDescent="0.25">
      <c r="A13" s="372" t="s">
        <v>2784</v>
      </c>
      <c r="B13" s="689">
        <f>+B79</f>
        <v>9.0236485460754263</v>
      </c>
      <c r="C13" s="689">
        <f t="shared" ref="C13:N13" si="4">+C79</f>
        <v>9.1635150985395963</v>
      </c>
      <c r="D13" s="689">
        <f t="shared" si="4"/>
        <v>9.305549582566961</v>
      </c>
      <c r="E13" s="689">
        <f t="shared" si="4"/>
        <v>9.4497856010967496</v>
      </c>
      <c r="F13" s="689">
        <f t="shared" si="4"/>
        <v>9.5962572779137503</v>
      </c>
      <c r="G13" s="689">
        <f t="shared" si="4"/>
        <v>9.7449992657214146</v>
      </c>
      <c r="H13" s="689">
        <f t="shared" si="4"/>
        <v>9.8960467543400981</v>
      </c>
      <c r="I13" s="689">
        <f t="shared" si="4"/>
        <v>10.04943547903237</v>
      </c>
      <c r="J13" s="689">
        <f t="shared" si="4"/>
        <v>10.205201728957373</v>
      </c>
      <c r="K13" s="689">
        <f t="shared" si="4"/>
        <v>10.363382355756213</v>
      </c>
      <c r="L13" s="690">
        <f t="shared" si="4"/>
        <v>10.524014782270436</v>
      </c>
      <c r="M13" s="689"/>
      <c r="N13" s="691">
        <f t="shared" si="4"/>
        <v>10.687137011395629</v>
      </c>
      <c r="O13" s="422"/>
    </row>
    <row r="14" spans="1:17" x14ac:dyDescent="0.25">
      <c r="A14" s="372"/>
      <c r="B14" s="689"/>
      <c r="C14" s="692"/>
      <c r="D14" s="692"/>
      <c r="E14" s="692"/>
      <c r="F14" s="692"/>
      <c r="G14" s="692"/>
      <c r="H14" s="692"/>
      <c r="I14" s="692"/>
      <c r="J14" s="692"/>
      <c r="K14" s="692"/>
      <c r="L14" s="693"/>
      <c r="M14" s="692"/>
      <c r="N14" s="694"/>
      <c r="O14" s="474"/>
    </row>
    <row r="15" spans="1:17" x14ac:dyDescent="0.25">
      <c r="A15" s="372" t="s">
        <v>2785</v>
      </c>
      <c r="B15" s="689">
        <f>+'Upstream Assm'!B13</f>
        <v>70.025000000000006</v>
      </c>
      <c r="C15" s="689">
        <f>+'Upstream Assm'!C18</f>
        <v>60.431450004742103</v>
      </c>
      <c r="D15" s="689">
        <f>+'Upstream Assm'!D18</f>
        <v>45.987122460974454</v>
      </c>
      <c r="E15" s="689">
        <f>+'Upstream Assm'!E18</f>
        <v>40.222501119374925</v>
      </c>
      <c r="F15" s="689">
        <f>+'Upstream Assm'!F18</f>
        <v>37.452880450695297</v>
      </c>
      <c r="G15" s="689">
        <f>+'Upstream Assm'!G18</f>
        <v>41.385341359969487</v>
      </c>
      <c r="H15" s="689">
        <f>+'Upstream Assm'!H18</f>
        <v>48.71493278648439</v>
      </c>
      <c r="I15" s="689">
        <f>+'Upstream Assm'!I18</f>
        <v>65.983870827245184</v>
      </c>
      <c r="J15" s="689">
        <f>+'Upstream Assm'!J18</f>
        <v>77.679069087059403</v>
      </c>
      <c r="K15" s="689">
        <f>+'Upstream Assm'!K18</f>
        <v>82.58189995798395</v>
      </c>
      <c r="L15" s="690">
        <f>+'Upstream Assm'!L18</f>
        <v>112.08490018109021</v>
      </c>
      <c r="M15" s="689"/>
      <c r="N15" s="691">
        <f>+'Upstream Assm'!N18</f>
        <v>77.259193837803252</v>
      </c>
      <c r="O15" s="422"/>
    </row>
    <row r="16" spans="1:17" x14ac:dyDescent="0.25">
      <c r="A16" s="372"/>
      <c r="B16" s="687"/>
      <c r="C16" s="580"/>
      <c r="D16" s="580"/>
      <c r="E16" s="580"/>
      <c r="F16" s="580"/>
      <c r="G16" s="580"/>
      <c r="H16" s="580"/>
      <c r="I16" s="580"/>
      <c r="J16" s="580"/>
      <c r="K16" s="580"/>
      <c r="L16" s="581"/>
      <c r="M16" s="474"/>
      <c r="N16" s="582"/>
      <c r="O16" s="474"/>
    </row>
    <row r="17" spans="1:15" x14ac:dyDescent="0.25">
      <c r="A17" s="372" t="s">
        <v>2555</v>
      </c>
      <c r="B17" s="695">
        <f>+'Seg-Working_Notes'!C35/'Downstream Assm'!B8*1000*-1</f>
        <v>40.255581354098588</v>
      </c>
      <c r="C17" s="580">
        <f t="shared" ref="C17:L17" si="5">+$B$17*(C15/$B$15)</f>
        <v>34.740494852010521</v>
      </c>
      <c r="D17" s="580">
        <f t="shared" si="5"/>
        <v>26.436820413690132</v>
      </c>
      <c r="E17" s="580">
        <f t="shared" si="5"/>
        <v>23.122887055713225</v>
      </c>
      <c r="F17" s="580">
        <f t="shared" si="5"/>
        <v>21.530702976484015</v>
      </c>
      <c r="G17" s="580">
        <f t="shared" si="5"/>
        <v>23.791374166131991</v>
      </c>
      <c r="H17" s="580">
        <f t="shared" si="5"/>
        <v>28.004968796083784</v>
      </c>
      <c r="I17" s="580">
        <f t="shared" si="5"/>
        <v>37.932439559364525</v>
      </c>
      <c r="J17" s="580">
        <f t="shared" si="5"/>
        <v>44.655709891392561</v>
      </c>
      <c r="K17" s="580">
        <f t="shared" si="5"/>
        <v>47.474221951226752</v>
      </c>
      <c r="L17" s="581">
        <f t="shared" si="5"/>
        <v>64.434742132179878</v>
      </c>
      <c r="M17" s="580"/>
      <c r="N17" s="696">
        <f>+$B$17*(N15/$B$15)</f>
        <v>44.414334350442857</v>
      </c>
      <c r="O17" s="474"/>
    </row>
    <row r="18" spans="1:15" x14ac:dyDescent="0.25">
      <c r="A18" s="372" t="s">
        <v>2556</v>
      </c>
      <c r="B18" s="695">
        <f>+'Seg-Working_Notes'!C36/'Downstream Assm'!B8*1000*-1</f>
        <v>61.519990497329509</v>
      </c>
      <c r="C18" s="580">
        <f>+$B$18/$B$15*C15</f>
        <v>53.091641985456299</v>
      </c>
      <c r="D18" s="580">
        <f>+$B$18/$B$15*D15</f>
        <v>40.401675641537686</v>
      </c>
      <c r="E18" s="580">
        <f t="shared" ref="E18:L18" si="6">+$B$18/$B$15*E15</f>
        <v>35.337206521139173</v>
      </c>
      <c r="F18" s="580">
        <f t="shared" si="6"/>
        <v>32.903975000705358</v>
      </c>
      <c r="G18" s="580">
        <f t="shared" si="6"/>
        <v>36.35881195564528</v>
      </c>
      <c r="H18" s="580">
        <f t="shared" si="6"/>
        <v>42.798174967548235</v>
      </c>
      <c r="I18" s="580">
        <f t="shared" si="6"/>
        <v>57.969683773925617</v>
      </c>
      <c r="J18" s="580">
        <f t="shared" si="6"/>
        <v>68.244421164973886</v>
      </c>
      <c r="K18" s="580">
        <f t="shared" si="6"/>
        <v>72.551770091632818</v>
      </c>
      <c r="L18" s="581">
        <f t="shared" si="6"/>
        <v>98.471431546373367</v>
      </c>
      <c r="M18" s="580"/>
      <c r="N18" s="696">
        <f>+$B$18/$B$15*N15</f>
        <v>67.875542602399065</v>
      </c>
      <c r="O18" s="474"/>
    </row>
    <row r="19" spans="1:15" x14ac:dyDescent="0.25">
      <c r="A19" s="372"/>
      <c r="B19" s="689"/>
      <c r="C19" s="689"/>
      <c r="D19" s="689"/>
      <c r="E19" s="689"/>
      <c r="F19" s="689"/>
      <c r="G19" s="689"/>
      <c r="H19" s="689"/>
      <c r="I19" s="689"/>
      <c r="J19" s="689"/>
      <c r="K19" s="689"/>
      <c r="L19" s="690"/>
      <c r="M19" s="474"/>
      <c r="N19" s="579"/>
      <c r="O19" s="474"/>
    </row>
    <row r="20" spans="1:15" x14ac:dyDescent="0.25">
      <c r="A20" s="372" t="s">
        <v>2557</v>
      </c>
      <c r="B20" s="697">
        <f>+'Seg-Working_Notes'!C31/'Downstream Assm'!B8*1000</f>
        <v>110.79922039750353</v>
      </c>
      <c r="C20" s="698">
        <f>+C13+C17+C18</f>
        <v>96.995651936006425</v>
      </c>
      <c r="D20" s="698">
        <f t="shared" ref="D20:N20" si="7">+D13+D17+D18</f>
        <v>76.14404563779479</v>
      </c>
      <c r="E20" s="698">
        <f t="shared" si="7"/>
        <v>67.909879177949136</v>
      </c>
      <c r="F20" s="698">
        <f t="shared" si="7"/>
        <v>64.030935255103117</v>
      </c>
      <c r="G20" s="698">
        <f t="shared" si="7"/>
        <v>69.895185387498685</v>
      </c>
      <c r="H20" s="698">
        <f t="shared" si="7"/>
        <v>80.699190517972113</v>
      </c>
      <c r="I20" s="698">
        <f t="shared" si="7"/>
        <v>105.9515588123225</v>
      </c>
      <c r="J20" s="698">
        <f t="shared" si="7"/>
        <v>123.10533278532382</v>
      </c>
      <c r="K20" s="698">
        <f t="shared" si="7"/>
        <v>130.38937439861579</v>
      </c>
      <c r="L20" s="699">
        <f t="shared" si="7"/>
        <v>173.43018846082367</v>
      </c>
      <c r="M20" s="698"/>
      <c r="N20" s="700">
        <f t="shared" si="7"/>
        <v>122.97701396423756</v>
      </c>
      <c r="O20" s="474"/>
    </row>
    <row r="21" spans="1:15" x14ac:dyDescent="0.25">
      <c r="A21" s="559" t="s">
        <v>2769</v>
      </c>
      <c r="B21" s="701">
        <f>+'Upstream Assm'!B16</f>
        <v>1.9699999999999999E-2</v>
      </c>
      <c r="C21" s="701">
        <f>+'Upstream Assm'!C16*'Other Assm'!$G$10</f>
        <v>1.55E-2</v>
      </c>
      <c r="D21" s="701">
        <f>+'Upstream Assm'!D16*'Other Assm'!$G$10</f>
        <v>1.55E-2</v>
      </c>
      <c r="E21" s="701">
        <f>+'Upstream Assm'!E16*'Other Assm'!$G$10</f>
        <v>1.55E-2</v>
      </c>
      <c r="F21" s="701">
        <f>+'Upstream Assm'!F16*'Other Assm'!$G$10</f>
        <v>1.55E-2</v>
      </c>
      <c r="G21" s="701">
        <f>+'Upstream Assm'!G16*'Other Assm'!$G$10</f>
        <v>1.55E-2</v>
      </c>
      <c r="H21" s="701">
        <f>+'Upstream Assm'!H16*'Other Assm'!$G$10</f>
        <v>1.55E-2</v>
      </c>
      <c r="I21" s="701">
        <f>+'Upstream Assm'!I16*'Other Assm'!$G$10</f>
        <v>1.55E-2</v>
      </c>
      <c r="J21" s="701">
        <f>+'Upstream Assm'!J16*'Other Assm'!$G$10</f>
        <v>1.55E-2</v>
      </c>
      <c r="K21" s="701">
        <f>+'Upstream Assm'!K16*'Other Assm'!$G$10</f>
        <v>1.55E-2</v>
      </c>
      <c r="L21" s="702">
        <f>+'Upstream Assm'!L16*'Other Assm'!$G$10</f>
        <v>1.55E-2</v>
      </c>
      <c r="M21" s="703"/>
      <c r="N21" s="704">
        <f>+'Upstream Assm'!N16*'Other Assm'!$G$10</f>
        <v>1.55E-2</v>
      </c>
      <c r="O21" s="474"/>
    </row>
    <row r="22" spans="1:15" x14ac:dyDescent="0.25">
      <c r="A22" s="510"/>
      <c r="B22" s="687"/>
      <c r="C22" s="474"/>
      <c r="D22" s="474"/>
      <c r="E22" s="474"/>
      <c r="F22" s="474"/>
      <c r="G22" s="474"/>
      <c r="H22" s="474"/>
      <c r="I22" s="474"/>
      <c r="J22" s="474"/>
      <c r="K22" s="474"/>
      <c r="L22" s="474"/>
      <c r="M22" s="474"/>
      <c r="N22" s="474"/>
      <c r="O22" s="474"/>
    </row>
    <row r="23" spans="1:15" x14ac:dyDescent="0.25">
      <c r="A23" s="510"/>
      <c r="B23" s="705"/>
      <c r="C23" s="705"/>
      <c r="D23" s="705"/>
      <c r="E23" s="705"/>
      <c r="F23" s="705"/>
      <c r="G23" s="705"/>
      <c r="H23" s="705"/>
      <c r="I23" s="705"/>
      <c r="J23" s="705"/>
      <c r="K23" s="705"/>
      <c r="L23" s="705"/>
      <c r="M23" s="705"/>
      <c r="N23" s="705"/>
      <c r="O23" s="474"/>
    </row>
    <row r="24" spans="1:15" x14ac:dyDescent="0.25">
      <c r="A24" s="510"/>
      <c r="B24" s="706"/>
      <c r="C24" s="474"/>
      <c r="D24" s="474"/>
      <c r="E24" s="474"/>
      <c r="F24" s="474"/>
      <c r="G24" s="474"/>
      <c r="H24" s="474"/>
      <c r="I24" s="474"/>
      <c r="J24" s="474"/>
      <c r="K24" s="474"/>
      <c r="L24" s="474"/>
      <c r="M24" s="474"/>
      <c r="N24" s="474"/>
      <c r="O24" s="474"/>
    </row>
    <row r="25" spans="1:15" x14ac:dyDescent="0.25">
      <c r="A25" s="707" t="s">
        <v>2786</v>
      </c>
      <c r="B25" s="708">
        <f t="shared" ref="B25:L25" si="8">+B8-B23</f>
        <v>1251.578</v>
      </c>
      <c r="C25" s="708">
        <f t="shared" si="8"/>
        <v>1411.873</v>
      </c>
      <c r="D25" s="708">
        <f t="shared" si="8"/>
        <v>1468.9635599999999</v>
      </c>
      <c r="E25" s="708">
        <f t="shared" si="8"/>
        <v>1526.5547511999998</v>
      </c>
      <c r="F25" s="708">
        <f t="shared" si="8"/>
        <v>1584.656586224</v>
      </c>
      <c r="G25" s="708">
        <f t="shared" si="8"/>
        <v>1643.2792779484798</v>
      </c>
      <c r="H25" s="708">
        <f t="shared" si="8"/>
        <v>1702.4332435074496</v>
      </c>
      <c r="I25" s="708">
        <f t="shared" si="8"/>
        <v>1730.0701083775984</v>
      </c>
      <c r="J25" s="708">
        <f t="shared" si="8"/>
        <v>1758.2597105451505</v>
      </c>
      <c r="K25" s="708">
        <f t="shared" si="8"/>
        <v>1787.0131047560535</v>
      </c>
      <c r="L25" s="709">
        <f t="shared" si="8"/>
        <v>1816.3415668511745</v>
      </c>
      <c r="M25" s="710"/>
      <c r="N25" s="711">
        <f>+N8-N23</f>
        <v>1831.2990825196862</v>
      </c>
      <c r="O25" s="422"/>
    </row>
    <row r="26" spans="1:15" x14ac:dyDescent="0.25">
      <c r="A26" s="375"/>
      <c r="B26" s="675"/>
      <c r="C26" s="390"/>
      <c r="D26" s="390"/>
      <c r="E26" s="390"/>
      <c r="F26" s="390"/>
      <c r="G26" s="390"/>
      <c r="H26" s="390"/>
      <c r="I26" s="390"/>
      <c r="J26" s="390"/>
      <c r="K26" s="390"/>
      <c r="L26" s="390"/>
      <c r="M26" s="390"/>
      <c r="N26" s="390"/>
      <c r="O26" s="422"/>
    </row>
    <row r="27" spans="1:15" x14ac:dyDescent="0.25">
      <c r="A27" s="376" t="s">
        <v>2609</v>
      </c>
      <c r="B27" s="712"/>
      <c r="C27" s="602"/>
      <c r="D27" s="602"/>
      <c r="E27" s="602"/>
      <c r="F27" s="602"/>
      <c r="G27" s="602"/>
      <c r="H27" s="602"/>
      <c r="I27" s="602"/>
      <c r="J27" s="602"/>
      <c r="K27" s="602"/>
      <c r="L27" s="602"/>
      <c r="M27" s="602"/>
      <c r="N27" s="602"/>
      <c r="O27" s="390"/>
    </row>
    <row r="28" spans="1:15" x14ac:dyDescent="0.25">
      <c r="A28" s="603" t="s">
        <v>2538</v>
      </c>
      <c r="B28" s="713">
        <f>+'Seg-Working_Notes'!C37/'Downstream Assm'!B8*1000*-1</f>
        <v>2.5752503428567155</v>
      </c>
      <c r="C28" s="713">
        <f>+B28*(1+C21*'Other Assm'!$G$10)</f>
        <v>2.615166723170995</v>
      </c>
      <c r="D28" s="713">
        <f>+C28*(1+D21*'Other Assm'!$G$10)</f>
        <v>2.6557018073801455</v>
      </c>
      <c r="E28" s="713">
        <f>+D28*(1+E21*'Other Assm'!$G$10)</f>
        <v>2.6968651853945378</v>
      </c>
      <c r="F28" s="713">
        <f>+E28*(1+F21*'Other Assm'!$G$10)</f>
        <v>2.7386665957681533</v>
      </c>
      <c r="G28" s="713">
        <f>+F28*(1+G21*'Other Assm'!$G$10)</f>
        <v>2.7811159280025599</v>
      </c>
      <c r="H28" s="713">
        <f>+G28*(1+H21*'Other Assm'!$G$10)</f>
        <v>2.8242232248865999</v>
      </c>
      <c r="I28" s="713">
        <f>+H28*(1+I21*'Other Assm'!$G$10)</f>
        <v>2.8679986848723424</v>
      </c>
      <c r="J28" s="713">
        <f>+I28*(1+J21*'Other Assm'!$G$10)</f>
        <v>2.9124526644878639</v>
      </c>
      <c r="K28" s="713">
        <f>+J28*(1+K21*'Other Assm'!$G$10)</f>
        <v>2.957595680787426</v>
      </c>
      <c r="L28" s="714">
        <f>+K28*(1+L21*'Other Assm'!$G$10)</f>
        <v>3.0034384138396311</v>
      </c>
      <c r="M28" s="715"/>
      <c r="N28" s="716">
        <f>+L28*(1+N21*'Other Assm'!$G$10)</f>
        <v>3.0499917092541455</v>
      </c>
      <c r="O28" s="390"/>
    </row>
    <row r="29" spans="1:15" x14ac:dyDescent="0.25">
      <c r="A29" s="608" t="s">
        <v>2539</v>
      </c>
      <c r="B29" s="715">
        <f>+'Seg-Working_Notes'!C38*1000/B8*50%*-1</f>
        <v>0.33289974735893391</v>
      </c>
      <c r="C29" s="606">
        <f>+B29*(1+C21*'Other Assm'!$G$10)</f>
        <v>0.33805969344299741</v>
      </c>
      <c r="D29" s="606">
        <f>+C29*(1+D21*'Other Assm'!$G$10)</f>
        <v>0.34329961869136388</v>
      </c>
      <c r="E29" s="606">
        <f>+D29*(1+E21*'Other Assm'!$G$10)</f>
        <v>0.34862076278108006</v>
      </c>
      <c r="F29" s="606">
        <f>+E29*(1+F21*'Other Assm'!$G$10)</f>
        <v>0.35402438460418684</v>
      </c>
      <c r="G29" s="606">
        <f>+F29*(1+G21*'Other Assm'!$G$10)</f>
        <v>0.35951176256555178</v>
      </c>
      <c r="H29" s="606">
        <f>+G29*(1+H21*'Other Assm'!$G$10)</f>
        <v>0.36508419488531785</v>
      </c>
      <c r="I29" s="606">
        <f>+H29*(1+I21*'Other Assm'!$G$10)</f>
        <v>0.37074299990604032</v>
      </c>
      <c r="J29" s="606">
        <f>+I29*(1+J21*'Other Assm'!$G$10)</f>
        <v>0.37648951640458395</v>
      </c>
      <c r="K29" s="606">
        <f>+J29*(1+K21*'Other Assm'!$G$10)</f>
        <v>0.38232510390885505</v>
      </c>
      <c r="L29" s="609">
        <f>+K29*(1+L21*'Other Assm'!$G$10)</f>
        <v>0.3882511430194423</v>
      </c>
      <c r="M29" s="606"/>
      <c r="N29" s="610">
        <f>+L29*(1+N21*'Other Assm'!$G$10)</f>
        <v>0.39426903573624367</v>
      </c>
      <c r="O29" s="390"/>
    </row>
    <row r="30" spans="1:15" x14ac:dyDescent="0.25">
      <c r="A30" s="611" t="s">
        <v>2540</v>
      </c>
      <c r="B30" s="717">
        <f>+'Seg-Working_Notes'!C38*50%*-1</f>
        <v>0.41664999999999974</v>
      </c>
      <c r="C30" s="612">
        <f>+B30*(1+C21*'Other Assm'!$G$10)</f>
        <v>0.42310807499999975</v>
      </c>
      <c r="D30" s="612">
        <f>+C30*(1+D21*'Other Assm'!$G$10)</f>
        <v>0.42966625016249976</v>
      </c>
      <c r="E30" s="612">
        <f>+D30*(1+E21*'Other Assm'!$G$10)</f>
        <v>0.43632607704001852</v>
      </c>
      <c r="F30" s="612">
        <f>+E30*(1+F21*'Other Assm'!$G$10)</f>
        <v>0.44308913123413884</v>
      </c>
      <c r="G30" s="612">
        <f>+F30*(1+G21*'Other Assm'!$G$10)</f>
        <v>0.44995701276826805</v>
      </c>
      <c r="H30" s="612">
        <f>+G30*(1+H21*'Other Assm'!$G$10)</f>
        <v>0.45693134646617622</v>
      </c>
      <c r="I30" s="612">
        <f>+H30*(1+I21*'Other Assm'!$G$10)</f>
        <v>0.464013782336402</v>
      </c>
      <c r="J30" s="612">
        <f>+I30*(1+J21*'Other Assm'!$G$10)</f>
        <v>0.47120599596261625</v>
      </c>
      <c r="K30" s="612">
        <f>+J30*(1+K21*'Other Assm'!$G$10)</f>
        <v>0.47850968890003681</v>
      </c>
      <c r="L30" s="613">
        <f>+K30*(1+L21*'Other Assm'!$G$10)</f>
        <v>0.48592658907798741</v>
      </c>
      <c r="M30" s="606"/>
      <c r="N30" s="614">
        <f>+L30*(1+N21*'Other Assm'!$G$10)</f>
        <v>0.49345845120869625</v>
      </c>
      <c r="O30" s="390"/>
    </row>
    <row r="31" spans="1:15" x14ac:dyDescent="0.25">
      <c r="A31" s="375"/>
      <c r="B31" s="675"/>
      <c r="C31" s="390"/>
      <c r="D31" s="390"/>
      <c r="E31" s="390"/>
      <c r="F31" s="390"/>
      <c r="G31" s="390"/>
      <c r="H31" s="390"/>
      <c r="I31" s="390"/>
      <c r="J31" s="390"/>
      <c r="K31" s="390"/>
      <c r="L31" s="390"/>
      <c r="M31" s="390"/>
      <c r="N31" s="390"/>
      <c r="O31" s="390"/>
    </row>
    <row r="32" spans="1:15" x14ac:dyDescent="0.25">
      <c r="A32" s="375"/>
      <c r="B32" s="675"/>
      <c r="C32" s="390"/>
      <c r="D32" s="390"/>
      <c r="E32" s="390"/>
      <c r="F32" s="390"/>
      <c r="G32" s="390"/>
      <c r="H32" s="390"/>
      <c r="I32" s="390"/>
      <c r="J32" s="390"/>
      <c r="K32" s="390"/>
      <c r="L32" s="390"/>
      <c r="M32" s="390"/>
      <c r="N32" s="390"/>
      <c r="O32" s="390"/>
    </row>
    <row r="33" spans="1:15" x14ac:dyDescent="0.25">
      <c r="A33" s="376" t="s">
        <v>2542</v>
      </c>
      <c r="B33" s="675"/>
      <c r="C33" s="390"/>
      <c r="D33" s="390"/>
      <c r="E33" s="390"/>
      <c r="F33" s="390"/>
      <c r="G33" s="390"/>
      <c r="H33" s="390"/>
      <c r="I33" s="390"/>
      <c r="J33" s="390"/>
      <c r="K33" s="390"/>
      <c r="L33" s="390"/>
      <c r="M33" s="390"/>
      <c r="N33" s="390"/>
      <c r="O33" s="390"/>
    </row>
    <row r="34" spans="1:15" x14ac:dyDescent="0.25">
      <c r="A34" s="615" t="s">
        <v>2543</v>
      </c>
      <c r="B34" s="718">
        <f>+'Upstream Assm'!M78</f>
        <v>12.986268463113126</v>
      </c>
      <c r="C34" s="616">
        <f>+B34</f>
        <v>12.986268463113126</v>
      </c>
      <c r="D34" s="616">
        <f t="shared" ref="D34:L34" si="9">+C34</f>
        <v>12.986268463113126</v>
      </c>
      <c r="E34" s="616">
        <f t="shared" si="9"/>
        <v>12.986268463113126</v>
      </c>
      <c r="F34" s="616">
        <f t="shared" si="9"/>
        <v>12.986268463113126</v>
      </c>
      <c r="G34" s="616">
        <f t="shared" si="9"/>
        <v>12.986268463113126</v>
      </c>
      <c r="H34" s="616">
        <f t="shared" si="9"/>
        <v>12.986268463113126</v>
      </c>
      <c r="I34" s="616">
        <f t="shared" si="9"/>
        <v>12.986268463113126</v>
      </c>
      <c r="J34" s="616">
        <f t="shared" si="9"/>
        <v>12.986268463113126</v>
      </c>
      <c r="K34" s="616">
        <f t="shared" si="9"/>
        <v>12.986268463113126</v>
      </c>
      <c r="L34" s="719">
        <f t="shared" si="9"/>
        <v>12.986268463113126</v>
      </c>
      <c r="M34" s="619"/>
      <c r="N34" s="618">
        <f>+L34</f>
        <v>12.986268463113126</v>
      </c>
      <c r="O34" s="390"/>
    </row>
    <row r="35" spans="1:15" x14ac:dyDescent="0.25">
      <c r="A35" s="372" t="s">
        <v>2507</v>
      </c>
      <c r="B35" s="720">
        <f>+'Upstream Assm'!G83</f>
        <v>25.68031285785958</v>
      </c>
      <c r="C35" s="619">
        <f t="shared" ref="C35:L38" si="10">+B35</f>
        <v>25.68031285785958</v>
      </c>
      <c r="D35" s="619">
        <f t="shared" si="10"/>
        <v>25.68031285785958</v>
      </c>
      <c r="E35" s="619">
        <f t="shared" si="10"/>
        <v>25.68031285785958</v>
      </c>
      <c r="F35" s="619">
        <f t="shared" si="10"/>
        <v>25.68031285785958</v>
      </c>
      <c r="G35" s="619">
        <f t="shared" si="10"/>
        <v>25.68031285785958</v>
      </c>
      <c r="H35" s="619">
        <f t="shared" si="10"/>
        <v>25.68031285785958</v>
      </c>
      <c r="I35" s="619">
        <f t="shared" si="10"/>
        <v>25.68031285785958</v>
      </c>
      <c r="J35" s="619">
        <f t="shared" si="10"/>
        <v>25.68031285785958</v>
      </c>
      <c r="K35" s="619">
        <f t="shared" si="10"/>
        <v>25.68031285785958</v>
      </c>
      <c r="L35" s="721">
        <f t="shared" si="10"/>
        <v>25.68031285785958</v>
      </c>
      <c r="M35" s="619"/>
      <c r="N35" s="620">
        <f t="shared" ref="N35:N38" si="11">+L35</f>
        <v>25.68031285785958</v>
      </c>
      <c r="O35" s="390"/>
    </row>
    <row r="36" spans="1:15" x14ac:dyDescent="0.25">
      <c r="A36" s="372" t="s">
        <v>2544</v>
      </c>
      <c r="B36" s="720">
        <f>+'Upstream Assm'!G84</f>
        <v>49.419715983003563</v>
      </c>
      <c r="C36" s="619">
        <f t="shared" si="10"/>
        <v>49.419715983003563</v>
      </c>
      <c r="D36" s="619">
        <f t="shared" si="10"/>
        <v>49.419715983003563</v>
      </c>
      <c r="E36" s="619">
        <f t="shared" si="10"/>
        <v>49.419715983003563</v>
      </c>
      <c r="F36" s="619">
        <f t="shared" si="10"/>
        <v>49.419715983003563</v>
      </c>
      <c r="G36" s="619">
        <f t="shared" si="10"/>
        <v>49.419715983003563</v>
      </c>
      <c r="H36" s="619">
        <f t="shared" si="10"/>
        <v>49.419715983003563</v>
      </c>
      <c r="I36" s="619">
        <f t="shared" si="10"/>
        <v>49.419715983003563</v>
      </c>
      <c r="J36" s="619">
        <f t="shared" si="10"/>
        <v>49.419715983003563</v>
      </c>
      <c r="K36" s="619">
        <f t="shared" si="10"/>
        <v>49.419715983003563</v>
      </c>
      <c r="L36" s="721">
        <f t="shared" si="10"/>
        <v>49.419715983003563</v>
      </c>
      <c r="M36" s="619"/>
      <c r="N36" s="620">
        <f t="shared" si="11"/>
        <v>49.419715983003563</v>
      </c>
      <c r="O36" s="390"/>
    </row>
    <row r="37" spans="1:15" x14ac:dyDescent="0.25">
      <c r="A37" s="372" t="s">
        <v>2572</v>
      </c>
      <c r="B37" s="720">
        <f>+'Downstream Assm'!B102/'Seg-Working_Notes'!C31*365</f>
        <v>33.787945145155923</v>
      </c>
      <c r="C37" s="619">
        <f t="shared" si="10"/>
        <v>33.787945145155923</v>
      </c>
      <c r="D37" s="619">
        <f t="shared" si="10"/>
        <v>33.787945145155923</v>
      </c>
      <c r="E37" s="619">
        <f t="shared" si="10"/>
        <v>33.787945145155923</v>
      </c>
      <c r="F37" s="619">
        <f t="shared" si="10"/>
        <v>33.787945145155923</v>
      </c>
      <c r="G37" s="619">
        <f t="shared" si="10"/>
        <v>33.787945145155923</v>
      </c>
      <c r="H37" s="619">
        <f t="shared" si="10"/>
        <v>33.787945145155923</v>
      </c>
      <c r="I37" s="619">
        <f t="shared" si="10"/>
        <v>33.787945145155923</v>
      </c>
      <c r="J37" s="619">
        <f t="shared" si="10"/>
        <v>33.787945145155923</v>
      </c>
      <c r="K37" s="619">
        <f t="shared" si="10"/>
        <v>33.787945145155923</v>
      </c>
      <c r="L37" s="721">
        <f t="shared" si="10"/>
        <v>33.787945145155923</v>
      </c>
      <c r="M37" s="619"/>
      <c r="N37" s="620">
        <f t="shared" si="11"/>
        <v>33.787945145155923</v>
      </c>
      <c r="O37" s="390"/>
    </row>
    <row r="38" spans="1:15" x14ac:dyDescent="0.25">
      <c r="A38" s="559" t="s">
        <v>2546</v>
      </c>
      <c r="B38" s="722">
        <v>365</v>
      </c>
      <c r="C38" s="622">
        <f t="shared" si="10"/>
        <v>365</v>
      </c>
      <c r="D38" s="622">
        <f t="shared" si="10"/>
        <v>365</v>
      </c>
      <c r="E38" s="622">
        <f t="shared" si="10"/>
        <v>365</v>
      </c>
      <c r="F38" s="622">
        <f t="shared" si="10"/>
        <v>365</v>
      </c>
      <c r="G38" s="622">
        <f t="shared" si="10"/>
        <v>365</v>
      </c>
      <c r="H38" s="622">
        <f t="shared" si="10"/>
        <v>365</v>
      </c>
      <c r="I38" s="622">
        <f t="shared" si="10"/>
        <v>365</v>
      </c>
      <c r="J38" s="622">
        <f t="shared" si="10"/>
        <v>365</v>
      </c>
      <c r="K38" s="622">
        <f t="shared" si="10"/>
        <v>365</v>
      </c>
      <c r="L38" s="723">
        <f t="shared" si="10"/>
        <v>365</v>
      </c>
      <c r="M38" s="619"/>
      <c r="N38" s="623">
        <f t="shared" si="11"/>
        <v>365</v>
      </c>
      <c r="O38" s="390"/>
    </row>
    <row r="39" spans="1:15" x14ac:dyDescent="0.25">
      <c r="A39" s="375"/>
      <c r="B39" s="675"/>
      <c r="C39" s="390"/>
      <c r="D39" s="390"/>
      <c r="E39" s="390"/>
      <c r="F39" s="390"/>
      <c r="G39" s="390"/>
      <c r="H39" s="390"/>
      <c r="I39" s="390"/>
      <c r="J39" s="390"/>
      <c r="K39" s="390"/>
      <c r="L39" s="390"/>
      <c r="M39" s="390"/>
      <c r="N39" s="390"/>
      <c r="O39" s="390"/>
    </row>
    <row r="40" spans="1:15" x14ac:dyDescent="0.25">
      <c r="A40" s="521" t="s">
        <v>2547</v>
      </c>
      <c r="B40" s="724"/>
      <c r="C40" s="426"/>
      <c r="D40" s="426"/>
      <c r="E40" s="426"/>
      <c r="F40" s="426"/>
      <c r="G40" s="426"/>
      <c r="H40" s="426"/>
      <c r="I40" s="426"/>
      <c r="J40" s="426"/>
      <c r="K40" s="426"/>
      <c r="L40" s="624"/>
      <c r="M40" s="400"/>
      <c r="N40" s="625"/>
      <c r="O40" s="390"/>
    </row>
    <row r="41" spans="1:15" x14ac:dyDescent="0.25">
      <c r="A41" s="372" t="s">
        <v>2558</v>
      </c>
      <c r="B41" s="715">
        <f>+'Other Assm'!J33</f>
        <v>8.7140000000000004</v>
      </c>
      <c r="C41" s="715">
        <f t="shared" ref="C41:L41" si="12">+C67*$B$100*(1+C21)</f>
        <v>0</v>
      </c>
      <c r="D41" s="715">
        <f t="shared" si="12"/>
        <v>0.69093219237817805</v>
      </c>
      <c r="E41" s="715">
        <f t="shared" si="12"/>
        <v>0.70475083622574142</v>
      </c>
      <c r="F41" s="715">
        <f t="shared" si="12"/>
        <v>0.71884585295025649</v>
      </c>
      <c r="G41" s="715">
        <f t="shared" si="12"/>
        <v>0.7332227700092615</v>
      </c>
      <c r="H41" s="715">
        <f t="shared" si="12"/>
        <v>0.74788722540944674</v>
      </c>
      <c r="I41" s="715">
        <f t="shared" si="12"/>
        <v>0.76284496991763562</v>
      </c>
      <c r="J41" s="715">
        <f t="shared" si="12"/>
        <v>0.77810186931598835</v>
      </c>
      <c r="K41" s="715">
        <f t="shared" si="12"/>
        <v>0.79366390670230802</v>
      </c>
      <c r="L41" s="725">
        <f t="shared" si="12"/>
        <v>0.80953718483635428</v>
      </c>
      <c r="M41" s="715"/>
      <c r="N41" s="726">
        <f>+N67*$B$100*(1+N21)</f>
        <v>0.41286396426654065</v>
      </c>
      <c r="O41" s="390"/>
    </row>
    <row r="42" spans="1:15" x14ac:dyDescent="0.25">
      <c r="A42" s="372"/>
      <c r="B42" s="727"/>
      <c r="C42" s="400"/>
      <c r="D42" s="400"/>
      <c r="E42" s="400"/>
      <c r="F42" s="400"/>
      <c r="G42" s="400"/>
      <c r="H42" s="400"/>
      <c r="I42" s="400"/>
      <c r="J42" s="400"/>
      <c r="K42" s="400"/>
      <c r="L42" s="629"/>
      <c r="M42" s="400"/>
      <c r="N42" s="630"/>
      <c r="O42" s="390"/>
    </row>
    <row r="43" spans="1:15" x14ac:dyDescent="0.25">
      <c r="A43" s="372" t="s">
        <v>2548</v>
      </c>
      <c r="B43" s="728">
        <f>+'Other Assm'!J41</f>
        <v>71.853333333333325</v>
      </c>
      <c r="C43" s="606">
        <f>+B43+C41</f>
        <v>71.853333333333325</v>
      </c>
      <c r="D43" s="606">
        <f t="shared" ref="D43:L43" si="13">+C43+D41</f>
        <v>72.544265525711509</v>
      </c>
      <c r="E43" s="606">
        <f t="shared" si="13"/>
        <v>73.249016361937251</v>
      </c>
      <c r="F43" s="606">
        <f t="shared" si="13"/>
        <v>73.967862214887504</v>
      </c>
      <c r="G43" s="606">
        <f t="shared" si="13"/>
        <v>74.701084984896767</v>
      </c>
      <c r="H43" s="606">
        <f t="shared" si="13"/>
        <v>75.448972210306209</v>
      </c>
      <c r="I43" s="606">
        <f t="shared" si="13"/>
        <v>76.211817180223846</v>
      </c>
      <c r="J43" s="606">
        <f t="shared" si="13"/>
        <v>76.989919049539836</v>
      </c>
      <c r="K43" s="606">
        <f t="shared" si="13"/>
        <v>77.783582956242142</v>
      </c>
      <c r="L43" s="609">
        <f t="shared" si="13"/>
        <v>78.593120141078501</v>
      </c>
      <c r="M43" s="606"/>
      <c r="N43" s="610">
        <f>+L43+N41</f>
        <v>79.005984105345036</v>
      </c>
      <c r="O43" s="390"/>
    </row>
    <row r="44" spans="1:15" x14ac:dyDescent="0.25">
      <c r="A44" s="372"/>
      <c r="B44" s="727"/>
      <c r="C44" s="400"/>
      <c r="D44" s="400"/>
      <c r="E44" s="400"/>
      <c r="F44" s="400"/>
      <c r="G44" s="400"/>
      <c r="H44" s="400"/>
      <c r="I44" s="400"/>
      <c r="J44" s="400"/>
      <c r="K44" s="400"/>
      <c r="L44" s="629"/>
      <c r="M44" s="400"/>
      <c r="N44" s="630"/>
      <c r="O44" s="390"/>
    </row>
    <row r="45" spans="1:15" x14ac:dyDescent="0.25">
      <c r="A45" s="611" t="s">
        <v>2560</v>
      </c>
      <c r="B45" s="729">
        <f>+'Other Assm'!J39/'Downstream Assm'!B43</f>
        <v>5.1029875672666557E-2</v>
      </c>
      <c r="C45" s="534">
        <f>+B45</f>
        <v>5.1029875672666557E-2</v>
      </c>
      <c r="D45" s="534">
        <f t="shared" ref="D45:L45" si="14">+C45</f>
        <v>5.1029875672666557E-2</v>
      </c>
      <c r="E45" s="534">
        <f t="shared" si="14"/>
        <v>5.1029875672666557E-2</v>
      </c>
      <c r="F45" s="534">
        <f t="shared" si="14"/>
        <v>5.1029875672666557E-2</v>
      </c>
      <c r="G45" s="534">
        <f t="shared" si="14"/>
        <v>5.1029875672666557E-2</v>
      </c>
      <c r="H45" s="534">
        <f t="shared" si="14"/>
        <v>5.1029875672666557E-2</v>
      </c>
      <c r="I45" s="534">
        <f t="shared" si="14"/>
        <v>5.1029875672666557E-2</v>
      </c>
      <c r="J45" s="534">
        <f t="shared" si="14"/>
        <v>5.1029875672666557E-2</v>
      </c>
      <c r="K45" s="534">
        <f t="shared" si="14"/>
        <v>5.1029875672666557E-2</v>
      </c>
      <c r="L45" s="535">
        <f t="shared" si="14"/>
        <v>5.1029875672666557E-2</v>
      </c>
      <c r="M45" s="496"/>
      <c r="N45" s="631">
        <f>+L45</f>
        <v>5.1029875672666557E-2</v>
      </c>
      <c r="O45" s="390"/>
    </row>
    <row r="46" spans="1:15" x14ac:dyDescent="0.25">
      <c r="A46" s="375"/>
      <c r="B46" s="675"/>
      <c r="C46" s="390"/>
      <c r="D46" s="390"/>
      <c r="E46" s="390"/>
      <c r="F46" s="390"/>
      <c r="G46" s="390"/>
      <c r="H46" s="390"/>
      <c r="I46" s="390"/>
      <c r="J46" s="390"/>
      <c r="K46" s="390"/>
      <c r="L46" s="390"/>
      <c r="M46" s="390"/>
      <c r="N46" s="390"/>
      <c r="O46" s="390"/>
    </row>
    <row r="47" spans="1:15" x14ac:dyDescent="0.25">
      <c r="A47" s="375"/>
      <c r="B47" s="675"/>
      <c r="C47" s="390"/>
      <c r="D47" s="390"/>
      <c r="E47" s="390"/>
      <c r="F47" s="390"/>
      <c r="G47" s="390"/>
      <c r="H47" s="390"/>
      <c r="I47" s="390"/>
      <c r="J47" s="390"/>
      <c r="K47" s="390"/>
      <c r="L47" s="390"/>
      <c r="M47" s="390"/>
      <c r="N47" s="390"/>
      <c r="O47" s="390"/>
    </row>
    <row r="48" spans="1:15" x14ac:dyDescent="0.25">
      <c r="A48" s="521" t="s">
        <v>2787</v>
      </c>
      <c r="B48" s="724">
        <v>0</v>
      </c>
      <c r="C48" s="604">
        <f>+B48+C49-C50</f>
        <v>0</v>
      </c>
      <c r="D48" s="604">
        <f t="shared" ref="D48:L48" si="15">+C48+D49-D50</f>
        <v>0.69093219237817805</v>
      </c>
      <c r="E48" s="604">
        <f t="shared" si="15"/>
        <v>1.3956830286039195</v>
      </c>
      <c r="F48" s="604">
        <f t="shared" si="15"/>
        <v>2.1145288815541758</v>
      </c>
      <c r="G48" s="604">
        <f t="shared" si="15"/>
        <v>2.8477516515634376</v>
      </c>
      <c r="H48" s="604">
        <f t="shared" si="15"/>
        <v>3.5956388769728842</v>
      </c>
      <c r="I48" s="604">
        <f t="shared" si="15"/>
        <v>3.6675516545123421</v>
      </c>
      <c r="J48" s="604">
        <f t="shared" si="15"/>
        <v>3.7409026876025888</v>
      </c>
      <c r="K48" s="604">
        <f t="shared" si="15"/>
        <v>3.8157207413546401</v>
      </c>
      <c r="L48" s="605">
        <f t="shared" si="15"/>
        <v>3.8920351561817332</v>
      </c>
      <c r="M48" s="606"/>
      <c r="N48" s="607">
        <f>+L48+N49-N50</f>
        <v>3.9536851156086406</v>
      </c>
      <c r="O48" s="422"/>
    </row>
    <row r="49" spans="1:19" x14ac:dyDescent="0.25">
      <c r="A49" s="372" t="s">
        <v>2788</v>
      </c>
      <c r="B49" s="727"/>
      <c r="C49" s="606">
        <f>+C41</f>
        <v>0</v>
      </c>
      <c r="D49" s="606">
        <f t="shared" ref="D49:L49" si="16">+D41</f>
        <v>0.69093219237817805</v>
      </c>
      <c r="E49" s="606">
        <f t="shared" si="16"/>
        <v>0.70475083622574142</v>
      </c>
      <c r="F49" s="606">
        <f t="shared" si="16"/>
        <v>0.71884585295025649</v>
      </c>
      <c r="G49" s="606">
        <f t="shared" si="16"/>
        <v>0.7332227700092615</v>
      </c>
      <c r="H49" s="606">
        <f t="shared" si="16"/>
        <v>0.74788722540944674</v>
      </c>
      <c r="I49" s="606">
        <f t="shared" si="16"/>
        <v>0.76284496991763562</v>
      </c>
      <c r="J49" s="606">
        <f t="shared" si="16"/>
        <v>0.77810186931598835</v>
      </c>
      <c r="K49" s="606">
        <f t="shared" si="16"/>
        <v>0.79366390670230802</v>
      </c>
      <c r="L49" s="609">
        <f t="shared" si="16"/>
        <v>0.80953718483635428</v>
      </c>
      <c r="M49" s="606"/>
      <c r="N49" s="610">
        <f>+L49</f>
        <v>0.80953718483635428</v>
      </c>
      <c r="O49" s="422"/>
    </row>
    <row r="50" spans="1:19" x14ac:dyDescent="0.25">
      <c r="A50" s="372" t="s">
        <v>2789</v>
      </c>
      <c r="B50" s="715"/>
      <c r="C50" s="606">
        <v>0</v>
      </c>
      <c r="D50" s="606">
        <v>0</v>
      </c>
      <c r="E50" s="606">
        <v>0</v>
      </c>
      <c r="F50" s="606">
        <v>0</v>
      </c>
      <c r="G50" s="606">
        <v>0</v>
      </c>
      <c r="H50" s="606">
        <f>+C49</f>
        <v>0</v>
      </c>
      <c r="I50" s="606">
        <f t="shared" ref="I50:L50" si="17">+D49</f>
        <v>0.69093219237817805</v>
      </c>
      <c r="J50" s="606">
        <f t="shared" si="17"/>
        <v>0.70475083622574142</v>
      </c>
      <c r="K50" s="606">
        <f t="shared" si="17"/>
        <v>0.71884585295025649</v>
      </c>
      <c r="L50" s="609">
        <f t="shared" si="17"/>
        <v>0.7332227700092615</v>
      </c>
      <c r="M50" s="606"/>
      <c r="N50" s="610">
        <f>+H49</f>
        <v>0.74788722540944674</v>
      </c>
      <c r="O50" s="422"/>
      <c r="P50" s="92"/>
      <c r="Q50" s="92"/>
    </row>
    <row r="51" spans="1:19" x14ac:dyDescent="0.25">
      <c r="A51" s="372"/>
      <c r="B51" s="727"/>
      <c r="C51" s="400"/>
      <c r="D51" s="400"/>
      <c r="E51" s="400"/>
      <c r="F51" s="400"/>
      <c r="G51" s="400"/>
      <c r="H51" s="400"/>
      <c r="I51" s="400"/>
      <c r="J51" s="400"/>
      <c r="K51" s="400"/>
      <c r="L51" s="629"/>
      <c r="M51" s="400"/>
      <c r="N51" s="630"/>
      <c r="O51" s="390"/>
    </row>
    <row r="52" spans="1:19" x14ac:dyDescent="0.25">
      <c r="A52" s="559" t="s">
        <v>2549</v>
      </c>
      <c r="B52" s="730"/>
      <c r="C52" s="637">
        <f>+Valuation!Q42</f>
        <v>0.04</v>
      </c>
      <c r="D52" s="637">
        <f t="shared" ref="D52:L52" si="18">+C52</f>
        <v>0.04</v>
      </c>
      <c r="E52" s="637">
        <f t="shared" si="18"/>
        <v>0.04</v>
      </c>
      <c r="F52" s="637">
        <f t="shared" si="18"/>
        <v>0.04</v>
      </c>
      <c r="G52" s="637">
        <f t="shared" si="18"/>
        <v>0.04</v>
      </c>
      <c r="H52" s="637">
        <f t="shared" si="18"/>
        <v>0.04</v>
      </c>
      <c r="I52" s="637">
        <f t="shared" si="18"/>
        <v>0.04</v>
      </c>
      <c r="J52" s="637">
        <f t="shared" si="18"/>
        <v>0.04</v>
      </c>
      <c r="K52" s="637">
        <f t="shared" si="18"/>
        <v>0.04</v>
      </c>
      <c r="L52" s="638">
        <f t="shared" si="18"/>
        <v>0.04</v>
      </c>
      <c r="M52" s="639"/>
      <c r="N52" s="640">
        <f>+L52</f>
        <v>0.04</v>
      </c>
      <c r="O52" s="390"/>
    </row>
    <row r="53" spans="1:19" x14ac:dyDescent="0.25">
      <c r="A53" s="375"/>
      <c r="B53" s="675"/>
      <c r="C53" s="390"/>
      <c r="D53" s="390"/>
      <c r="E53" s="390"/>
      <c r="F53" s="390"/>
      <c r="G53" s="390"/>
      <c r="H53" s="390"/>
      <c r="I53" s="390"/>
      <c r="J53" s="390"/>
      <c r="K53" s="390"/>
      <c r="L53" s="390"/>
      <c r="M53" s="390"/>
      <c r="N53" s="390"/>
      <c r="O53" s="390"/>
    </row>
    <row r="54" spans="1:19" x14ac:dyDescent="0.25">
      <c r="A54" s="408" t="s">
        <v>2760</v>
      </c>
      <c r="B54" s="731">
        <f>+'Downstream BS'!B39</f>
        <v>80.416471928892193</v>
      </c>
      <c r="C54" s="390"/>
      <c r="D54" s="390"/>
      <c r="E54" s="390"/>
      <c r="F54" s="390"/>
      <c r="G54" s="390"/>
      <c r="H54" s="390"/>
      <c r="I54" s="390"/>
      <c r="J54" s="390"/>
      <c r="K54" s="390"/>
      <c r="L54" s="390"/>
      <c r="M54" s="390"/>
      <c r="N54" s="390"/>
      <c r="O54" s="390"/>
    </row>
    <row r="55" spans="1:19" x14ac:dyDescent="0.25">
      <c r="A55" s="471"/>
      <c r="B55" s="732"/>
      <c r="C55" s="390"/>
      <c r="D55" s="390"/>
      <c r="E55" s="390"/>
      <c r="F55" s="390"/>
      <c r="G55" s="390"/>
      <c r="H55" s="390"/>
      <c r="I55" s="390"/>
      <c r="J55" s="390"/>
      <c r="K55" s="390"/>
      <c r="L55" s="390"/>
      <c r="M55" s="390"/>
      <c r="N55" s="390"/>
      <c r="O55" s="390"/>
    </row>
    <row r="56" spans="1:19" x14ac:dyDescent="0.25">
      <c r="A56" s="521" t="s">
        <v>2120</v>
      </c>
      <c r="B56" s="724"/>
      <c r="C56" s="426"/>
      <c r="D56" s="426"/>
      <c r="E56" s="426"/>
      <c r="F56" s="426"/>
      <c r="G56" s="426"/>
      <c r="H56" s="426"/>
      <c r="I56" s="426"/>
      <c r="J56" s="426"/>
      <c r="K56" s="426"/>
      <c r="L56" s="624"/>
      <c r="M56" s="400"/>
      <c r="N56" s="625"/>
      <c r="O56" s="390"/>
    </row>
    <row r="57" spans="1:19" x14ac:dyDescent="0.25">
      <c r="A57" s="372" t="s">
        <v>2551</v>
      </c>
      <c r="B57" s="727"/>
      <c r="C57" s="496">
        <v>0.1</v>
      </c>
      <c r="D57" s="496">
        <v>0.1</v>
      </c>
      <c r="E57" s="496">
        <v>0.1</v>
      </c>
      <c r="F57" s="496">
        <v>0.1</v>
      </c>
      <c r="G57" s="496">
        <v>0.1</v>
      </c>
      <c r="H57" s="496">
        <v>0.1</v>
      </c>
      <c r="I57" s="496">
        <v>0.1</v>
      </c>
      <c r="J57" s="496">
        <v>0.1</v>
      </c>
      <c r="K57" s="496">
        <v>0.1</v>
      </c>
      <c r="L57" s="497">
        <v>0.1</v>
      </c>
      <c r="M57" s="400"/>
      <c r="N57" s="642">
        <v>0.1</v>
      </c>
      <c r="O57" s="390"/>
    </row>
    <row r="58" spans="1:19" x14ac:dyDescent="0.25">
      <c r="A58" s="372" t="s">
        <v>45</v>
      </c>
      <c r="B58" s="727"/>
      <c r="C58" s="643">
        <f>+Valuation!Q40</f>
        <v>8.5999999999999993E-2</v>
      </c>
      <c r="D58" s="643">
        <f>+C58</f>
        <v>8.5999999999999993E-2</v>
      </c>
      <c r="E58" s="643">
        <f t="shared" ref="E58:L58" si="19">+D58</f>
        <v>8.5999999999999993E-2</v>
      </c>
      <c r="F58" s="643">
        <f t="shared" si="19"/>
        <v>8.5999999999999993E-2</v>
      </c>
      <c r="G58" s="643">
        <f t="shared" si="19"/>
        <v>8.5999999999999993E-2</v>
      </c>
      <c r="H58" s="643">
        <f t="shared" si="19"/>
        <v>8.5999999999999993E-2</v>
      </c>
      <c r="I58" s="643">
        <f t="shared" si="19"/>
        <v>8.5999999999999993E-2</v>
      </c>
      <c r="J58" s="643">
        <f t="shared" si="19"/>
        <v>8.5999999999999993E-2</v>
      </c>
      <c r="K58" s="643">
        <f t="shared" si="19"/>
        <v>8.5999999999999993E-2</v>
      </c>
      <c r="L58" s="644">
        <f t="shared" si="19"/>
        <v>8.5999999999999993E-2</v>
      </c>
      <c r="M58" s="643"/>
      <c r="N58" s="645">
        <f>+L58</f>
        <v>8.5999999999999993E-2</v>
      </c>
      <c r="O58" s="390"/>
    </row>
    <row r="59" spans="1:19" x14ac:dyDescent="0.25">
      <c r="A59" s="559" t="s">
        <v>2552</v>
      </c>
      <c r="B59" s="722"/>
      <c r="C59" s="534">
        <f>+C58*(1-C57)+C52*(C57)*(1-'Other Assm'!$G$14)</f>
        <v>7.9479999999999995E-2</v>
      </c>
      <c r="D59" s="534">
        <f>+D58*(1-D57)+D52*(D57)*(1-'Other Assm'!$G$14)</f>
        <v>7.9479999999999995E-2</v>
      </c>
      <c r="E59" s="534">
        <f>+E58*(1-E57)+E52*(E57)*(1-'Other Assm'!$G$14)</f>
        <v>7.9479999999999995E-2</v>
      </c>
      <c r="F59" s="534">
        <f>+F58*(1-F57)+F52*(F57)*(1-'Other Assm'!$G$14)</f>
        <v>7.9479999999999995E-2</v>
      </c>
      <c r="G59" s="534">
        <f>+G58*(1-G57)+G52*(G57)*(1-'Other Assm'!$G$14)</f>
        <v>7.9479999999999995E-2</v>
      </c>
      <c r="H59" s="534">
        <f>+H58*(1-H57)+H52*(H57)*(1-'Other Assm'!$G$14)</f>
        <v>7.9479999999999995E-2</v>
      </c>
      <c r="I59" s="534">
        <f>+I58*(1-I57)+I52*(I57)*(1-'Other Assm'!$G$14)</f>
        <v>7.9479999999999995E-2</v>
      </c>
      <c r="J59" s="534">
        <f>+J58*(1-J57)+J52*(J57)*(1-'Other Assm'!$G$14)</f>
        <v>7.9479999999999995E-2</v>
      </c>
      <c r="K59" s="534">
        <f>+K58*(1-K57)+K52*(K57)*(1-'Other Assm'!$G$14)</f>
        <v>7.9479999999999995E-2</v>
      </c>
      <c r="L59" s="535">
        <f>+L58*(1-L57)+L52*(L57)*(1-'Other Assm'!$G$14)</f>
        <v>7.9479999999999995E-2</v>
      </c>
      <c r="M59" s="496"/>
      <c r="N59" s="631">
        <f>+N58*(1-N57)+N52*(N57)*(1-'Other Assm'!$G$14)</f>
        <v>7.9479999999999995E-2</v>
      </c>
      <c r="O59" s="390"/>
    </row>
    <row r="60" spans="1:19" s="294" customFormat="1" x14ac:dyDescent="0.25">
      <c r="A60" s="387"/>
      <c r="B60" s="722"/>
      <c r="C60" s="621"/>
      <c r="D60" s="621"/>
      <c r="E60" s="621"/>
      <c r="F60" s="621"/>
      <c r="G60" s="621"/>
      <c r="H60" s="621"/>
      <c r="I60" s="621"/>
      <c r="J60" s="621"/>
      <c r="K60" s="621"/>
      <c r="L60" s="621"/>
      <c r="M60" s="621"/>
      <c r="N60" s="621"/>
      <c r="O60" s="621"/>
    </row>
    <row r="61" spans="1:19" x14ac:dyDescent="0.25">
      <c r="A61" s="375"/>
      <c r="B61" s="675"/>
      <c r="C61" s="390"/>
      <c r="D61" s="390"/>
      <c r="E61" s="390"/>
      <c r="F61" s="390"/>
      <c r="G61" s="390"/>
      <c r="H61" s="390"/>
      <c r="I61" s="390"/>
      <c r="J61" s="390"/>
      <c r="K61" s="390"/>
      <c r="L61" s="390"/>
      <c r="M61" s="390"/>
      <c r="N61" s="390"/>
      <c r="O61" s="390"/>
    </row>
    <row r="62" spans="1:19" x14ac:dyDescent="0.25">
      <c r="A62" s="375"/>
      <c r="B62" s="675"/>
      <c r="C62" s="390"/>
      <c r="D62" s="390"/>
      <c r="E62" s="390"/>
      <c r="F62" s="390"/>
      <c r="G62" s="390"/>
      <c r="H62" s="390"/>
      <c r="I62" s="390"/>
      <c r="J62" s="390"/>
      <c r="K62" s="390"/>
      <c r="L62" s="390"/>
      <c r="M62" s="390"/>
      <c r="N62" s="390"/>
      <c r="O62" s="390"/>
    </row>
    <row r="63" spans="1:19" x14ac:dyDescent="0.25">
      <c r="A63" s="376" t="s">
        <v>2400</v>
      </c>
      <c r="B63" s="390"/>
      <c r="C63" s="390"/>
      <c r="D63" s="390"/>
      <c r="E63" s="390"/>
      <c r="F63" s="390"/>
      <c r="G63" s="390"/>
      <c r="H63" s="474"/>
      <c r="I63" s="474"/>
      <c r="J63" s="474"/>
      <c r="K63" s="474"/>
      <c r="L63" s="474"/>
      <c r="M63" s="474"/>
      <c r="N63" s="474"/>
      <c r="O63" s="474"/>
      <c r="P63" s="93"/>
      <c r="Q63" s="93"/>
      <c r="R63" s="292"/>
      <c r="S63" s="292"/>
    </row>
    <row r="64" spans="1:19" x14ac:dyDescent="0.25">
      <c r="A64" s="475" t="s">
        <v>2</v>
      </c>
      <c r="B64" s="475">
        <v>2018</v>
      </c>
      <c r="C64" s="475">
        <v>2019</v>
      </c>
      <c r="D64" s="475">
        <v>2020</v>
      </c>
      <c r="E64" s="475">
        <v>2021</v>
      </c>
      <c r="F64" s="475">
        <v>2022</v>
      </c>
      <c r="G64" s="475">
        <v>2023</v>
      </c>
      <c r="H64" s="475">
        <v>2024</v>
      </c>
      <c r="I64" s="475">
        <v>2025</v>
      </c>
      <c r="J64" s="475">
        <v>2026</v>
      </c>
      <c r="K64" s="475">
        <v>2027</v>
      </c>
      <c r="L64" s="475">
        <v>2028</v>
      </c>
      <c r="M64" s="390"/>
      <c r="N64" s="472">
        <v>2029</v>
      </c>
      <c r="O64" s="390"/>
    </row>
    <row r="65" spans="1:15" x14ac:dyDescent="0.25">
      <c r="A65" s="733" t="s">
        <v>2099</v>
      </c>
      <c r="B65" s="734"/>
      <c r="C65" s="734"/>
      <c r="D65" s="734"/>
      <c r="E65" s="734"/>
      <c r="F65" s="734"/>
      <c r="G65" s="734"/>
      <c r="H65" s="734"/>
      <c r="I65" s="734"/>
      <c r="J65" s="734"/>
      <c r="K65" s="734"/>
      <c r="L65" s="735"/>
      <c r="M65" s="736"/>
      <c r="N65" s="737"/>
      <c r="O65" s="390"/>
    </row>
    <row r="66" spans="1:15" x14ac:dyDescent="0.25">
      <c r="A66" s="738" t="s">
        <v>2101</v>
      </c>
      <c r="B66" s="739">
        <f>+'Other Assm'!J24</f>
        <v>3.1</v>
      </c>
      <c r="C66" s="740">
        <f t="shared" ref="C66:L66" si="20">+B68</f>
        <v>3.4289808219178082</v>
      </c>
      <c r="D66" s="740">
        <f t="shared" si="20"/>
        <v>3.4289808219178082</v>
      </c>
      <c r="E66" s="740">
        <f t="shared" si="20"/>
        <v>3.4975604383561643</v>
      </c>
      <c r="F66" s="740">
        <f t="shared" si="20"/>
        <v>3.5675116471232875</v>
      </c>
      <c r="G66" s="740">
        <f t="shared" si="20"/>
        <v>3.6388618800657531</v>
      </c>
      <c r="H66" s="740">
        <f t="shared" si="20"/>
        <v>3.711639117667068</v>
      </c>
      <c r="I66" s="740">
        <f t="shared" si="20"/>
        <v>3.7858719000204095</v>
      </c>
      <c r="J66" s="740">
        <f t="shared" si="20"/>
        <v>3.8615893380208175</v>
      </c>
      <c r="K66" s="740">
        <f t="shared" si="20"/>
        <v>3.9388211247812337</v>
      </c>
      <c r="L66" s="741">
        <f t="shared" si="20"/>
        <v>4.0175975472768588</v>
      </c>
      <c r="M66" s="736"/>
      <c r="N66" s="742">
        <f>+L68</f>
        <v>4.0979494982223956</v>
      </c>
      <c r="O66" s="390"/>
    </row>
    <row r="67" spans="1:15" x14ac:dyDescent="0.25">
      <c r="A67" s="738" t="s">
        <v>2102</v>
      </c>
      <c r="B67" s="736">
        <v>0</v>
      </c>
      <c r="C67" s="739">
        <v>0</v>
      </c>
      <c r="D67" s="740">
        <f>+C68*'Other Assm'!$J$28</f>
        <v>6.8579616438356167E-2</v>
      </c>
      <c r="E67" s="740">
        <f>+D68*'Other Assm'!$J$28</f>
        <v>6.9951208767123282E-2</v>
      </c>
      <c r="F67" s="740">
        <f>+E68*'Other Assm'!$J$28</f>
        <v>7.1350232942465758E-2</v>
      </c>
      <c r="G67" s="740">
        <f>+F68*'Other Assm'!$J$28</f>
        <v>7.2777237601315062E-2</v>
      </c>
      <c r="H67" s="740">
        <f>+G68*'Other Assm'!$J$28</f>
        <v>7.4232782353341367E-2</v>
      </c>
      <c r="I67" s="740">
        <f>+H68*'Other Assm'!$J$28</f>
        <v>7.5717438000408185E-2</v>
      </c>
      <c r="J67" s="740">
        <f>+I68*'Other Assm'!$J$28</f>
        <v>7.7231786760416352E-2</v>
      </c>
      <c r="K67" s="740">
        <f>+J68*'Other Assm'!$J$28</f>
        <v>7.8776422495624679E-2</v>
      </c>
      <c r="L67" s="741">
        <f>+K68*'Other Assm'!$J$28</f>
        <v>8.0351950945537182E-2</v>
      </c>
      <c r="M67" s="736"/>
      <c r="N67" s="743">
        <f>+L68*Valuation!Q44</f>
        <v>4.097949498222396E-2</v>
      </c>
      <c r="O67" s="390"/>
    </row>
    <row r="68" spans="1:15" x14ac:dyDescent="0.25">
      <c r="A68" s="738" t="s">
        <v>2103</v>
      </c>
      <c r="B68" s="739">
        <f>+'Other Assm'!J24+B67+B89</f>
        <v>3.4289808219178082</v>
      </c>
      <c r="C68" s="740">
        <f>+C66</f>
        <v>3.4289808219178082</v>
      </c>
      <c r="D68" s="740">
        <f t="shared" ref="D68:L68" si="21">+D66+D67</f>
        <v>3.4975604383561643</v>
      </c>
      <c r="E68" s="740">
        <f t="shared" si="21"/>
        <v>3.5675116471232875</v>
      </c>
      <c r="F68" s="740">
        <f t="shared" si="21"/>
        <v>3.6388618800657531</v>
      </c>
      <c r="G68" s="740">
        <f t="shared" si="21"/>
        <v>3.711639117667068</v>
      </c>
      <c r="H68" s="740">
        <f t="shared" si="21"/>
        <v>3.7858719000204095</v>
      </c>
      <c r="I68" s="740">
        <f t="shared" si="21"/>
        <v>3.8615893380208175</v>
      </c>
      <c r="J68" s="740">
        <f t="shared" si="21"/>
        <v>3.9388211247812337</v>
      </c>
      <c r="K68" s="740">
        <f t="shared" si="21"/>
        <v>4.0175975472768588</v>
      </c>
      <c r="L68" s="741">
        <f t="shared" si="21"/>
        <v>4.0979494982223956</v>
      </c>
      <c r="M68" s="736"/>
      <c r="N68" s="742">
        <f>+N66+N67</f>
        <v>4.1389289932046198</v>
      </c>
      <c r="O68" s="390"/>
    </row>
    <row r="69" spans="1:15" x14ac:dyDescent="0.25">
      <c r="A69" s="668" t="s">
        <v>2100</v>
      </c>
      <c r="B69" s="744">
        <f>+B68*'Other Assm'!$G$18</f>
        <v>1251.578</v>
      </c>
      <c r="C69" s="744">
        <f>+($B$69+($C$67*C72)*365)+'Downstream Assm'!C75*365+C87*365</f>
        <v>1411.873</v>
      </c>
      <c r="D69" s="744">
        <f>+($B$69+(SUM($C$67:D67)*D72)*365)+'Downstream Assm'!D75*365+D87*365</f>
        <v>1468.9635599999999</v>
      </c>
      <c r="E69" s="744">
        <f>+($B$69+(SUM($C$67:E67)*E72)*365)+'Downstream Assm'!E75*365+E87*365</f>
        <v>1526.5547511999998</v>
      </c>
      <c r="F69" s="744">
        <f>+($B$69+(SUM($C$67:F67)*F72)*365)+'Downstream Assm'!F75*365+F87*365</f>
        <v>1584.656586224</v>
      </c>
      <c r="G69" s="744">
        <f>+($B$69+(SUM($C$67:G67)*G72)*365)+'Downstream Assm'!G75*365+G87*365</f>
        <v>1643.2792779484798</v>
      </c>
      <c r="H69" s="744">
        <f>+($B$69+(SUM($C$67:H67)*H72)*365)+'Downstream Assm'!H75*365+H87*365</f>
        <v>1702.4332435074496</v>
      </c>
      <c r="I69" s="744">
        <f>+($B$69+(SUM($C$67:I67)*I72)*365)+'Downstream Assm'!I75*365+I87*365</f>
        <v>1730.0701083775984</v>
      </c>
      <c r="J69" s="744">
        <f>+($B$69+(SUM($C$67:J67)*J72)*365)+'Downstream Assm'!J75*365+J87*365</f>
        <v>1758.2597105451505</v>
      </c>
      <c r="K69" s="744">
        <f>+($B$69+(SUM($C$67:K67)*K72)*365)+'Downstream Assm'!K75*365+K87*365</f>
        <v>1787.0131047560535</v>
      </c>
      <c r="L69" s="745">
        <f>+($B$69+(SUM($C$67:L67)*L72)*365)+'Downstream Assm'!L75*365+L87*365</f>
        <v>1816.3415668511745</v>
      </c>
      <c r="M69" s="746"/>
      <c r="N69" s="747">
        <f>+($B$69+(SUM($C$67:N67)*N72)*365)+'Downstream Assm'!N75*365+N87*365</f>
        <v>1831.2990825196862</v>
      </c>
      <c r="O69" s="390"/>
    </row>
    <row r="70" spans="1:15" x14ac:dyDescent="0.25">
      <c r="A70" s="736"/>
      <c r="B70" s="399"/>
      <c r="C70" s="399"/>
      <c r="D70" s="399"/>
      <c r="E70" s="399"/>
      <c r="F70" s="399"/>
      <c r="G70" s="399"/>
      <c r="H70" s="399"/>
      <c r="I70" s="399"/>
      <c r="J70" s="399"/>
      <c r="K70" s="399"/>
      <c r="L70" s="399"/>
      <c r="M70" s="399"/>
      <c r="N70" s="399"/>
      <c r="O70" s="390"/>
    </row>
    <row r="71" spans="1:15" x14ac:dyDescent="0.25">
      <c r="A71" s="748" t="s">
        <v>2104</v>
      </c>
      <c r="B71" s="749">
        <f>+'Other Assm'!J25</f>
        <v>16.8</v>
      </c>
      <c r="C71" s="749">
        <f>+'Other Assm'!J25+'Other Assm'!J30</f>
        <v>20.8</v>
      </c>
      <c r="D71" s="749">
        <f t="shared" ref="D71:L71" si="22">+C71</f>
        <v>20.8</v>
      </c>
      <c r="E71" s="749">
        <f t="shared" si="22"/>
        <v>20.8</v>
      </c>
      <c r="F71" s="749">
        <f t="shared" si="22"/>
        <v>20.8</v>
      </c>
      <c r="G71" s="749">
        <f t="shared" si="22"/>
        <v>20.8</v>
      </c>
      <c r="H71" s="749">
        <f t="shared" si="22"/>
        <v>20.8</v>
      </c>
      <c r="I71" s="749">
        <f t="shared" si="22"/>
        <v>20.8</v>
      </c>
      <c r="J71" s="749">
        <f t="shared" si="22"/>
        <v>20.8</v>
      </c>
      <c r="K71" s="749">
        <f t="shared" si="22"/>
        <v>20.8</v>
      </c>
      <c r="L71" s="750">
        <f t="shared" si="22"/>
        <v>20.8</v>
      </c>
      <c r="M71" s="399"/>
      <c r="N71" s="751">
        <f>+L71</f>
        <v>20.8</v>
      </c>
      <c r="O71" s="390"/>
    </row>
    <row r="72" spans="1:15" x14ac:dyDescent="0.25">
      <c r="A72" s="752" t="s">
        <v>2464</v>
      </c>
      <c r="B72" s="621"/>
      <c r="C72" s="637">
        <v>1</v>
      </c>
      <c r="D72" s="637">
        <v>1</v>
      </c>
      <c r="E72" s="637">
        <v>1</v>
      </c>
      <c r="F72" s="637">
        <v>1</v>
      </c>
      <c r="G72" s="637">
        <v>1</v>
      </c>
      <c r="H72" s="637">
        <f>+G72</f>
        <v>1</v>
      </c>
      <c r="I72" s="637">
        <f>+H72</f>
        <v>1</v>
      </c>
      <c r="J72" s="637">
        <f>+I72</f>
        <v>1</v>
      </c>
      <c r="K72" s="637">
        <f>+J72</f>
        <v>1</v>
      </c>
      <c r="L72" s="638">
        <f>+K72</f>
        <v>1</v>
      </c>
      <c r="M72" s="390"/>
      <c r="N72" s="640">
        <f>+L72</f>
        <v>1</v>
      </c>
      <c r="O72" s="390"/>
    </row>
    <row r="73" spans="1:15" x14ac:dyDescent="0.25">
      <c r="A73" s="375"/>
      <c r="B73" s="390"/>
      <c r="C73" s="390"/>
      <c r="D73" s="390"/>
      <c r="E73" s="390"/>
      <c r="F73" s="390"/>
      <c r="G73" s="390"/>
      <c r="H73" s="390"/>
      <c r="I73" s="390"/>
      <c r="J73" s="390"/>
      <c r="K73" s="390"/>
      <c r="L73" s="390"/>
      <c r="M73" s="390"/>
      <c r="N73" s="390"/>
      <c r="O73" s="390"/>
    </row>
    <row r="74" spans="1:15" x14ac:dyDescent="0.25">
      <c r="A74" s="381" t="s">
        <v>2502</v>
      </c>
      <c r="B74" s="604">
        <f>+B82/B69*1000</f>
        <v>9.0236485460754263</v>
      </c>
      <c r="C74" s="604">
        <f>+'Downstream Assm'!C79</f>
        <v>9.1635150985395963</v>
      </c>
      <c r="D74" s="604">
        <f>+'Downstream Assm'!D79</f>
        <v>9.305549582566961</v>
      </c>
      <c r="E74" s="604">
        <f>+'Downstream Assm'!E79</f>
        <v>9.4497856010967496</v>
      </c>
      <c r="F74" s="604">
        <f>+'Downstream Assm'!F79</f>
        <v>9.5962572779137503</v>
      </c>
      <c r="G74" s="604">
        <f>+'Downstream Assm'!G79</f>
        <v>9.7449992657214146</v>
      </c>
      <c r="H74" s="604">
        <f>+'Downstream Assm'!H79</f>
        <v>9.8960467543400981</v>
      </c>
      <c r="I74" s="604">
        <f>+'Downstream Assm'!I79</f>
        <v>10.04943547903237</v>
      </c>
      <c r="J74" s="604">
        <f>+'Downstream Assm'!J79</f>
        <v>10.205201728957373</v>
      </c>
      <c r="K74" s="604">
        <f>+'Downstream Assm'!K79</f>
        <v>10.363382355756213</v>
      </c>
      <c r="L74" s="605">
        <f>+'Downstream Assm'!L79</f>
        <v>10.524014782270436</v>
      </c>
      <c r="M74" s="602"/>
      <c r="N74" s="607">
        <f>+'Downstream Assm'!N79</f>
        <v>10.687137011395629</v>
      </c>
      <c r="O74" s="390"/>
    </row>
    <row r="75" spans="1:15" x14ac:dyDescent="0.25">
      <c r="A75" s="372" t="s">
        <v>2504</v>
      </c>
      <c r="B75" s="753">
        <f>+'Other Assm'!J27</f>
        <v>0.79999999999999982</v>
      </c>
      <c r="C75" s="753">
        <f t="shared" ref="C75:L75" si="23">+$B$75*C76</f>
        <v>0.39999999999999991</v>
      </c>
      <c r="D75" s="753">
        <f t="shared" si="23"/>
        <v>0.47999999999999987</v>
      </c>
      <c r="E75" s="753">
        <f t="shared" si="23"/>
        <v>0.55999999999999983</v>
      </c>
      <c r="F75" s="753">
        <f t="shared" si="23"/>
        <v>0.6399999999999999</v>
      </c>
      <c r="G75" s="753">
        <f t="shared" si="23"/>
        <v>0.71999999999999986</v>
      </c>
      <c r="H75" s="753">
        <f t="shared" si="23"/>
        <v>0.79999999999999982</v>
      </c>
      <c r="I75" s="753">
        <f t="shared" si="23"/>
        <v>0.79999999999999982</v>
      </c>
      <c r="J75" s="753">
        <f t="shared" si="23"/>
        <v>0.79999999999999982</v>
      </c>
      <c r="K75" s="753">
        <f t="shared" si="23"/>
        <v>0.79999999999999982</v>
      </c>
      <c r="L75" s="657">
        <f t="shared" si="23"/>
        <v>0.79999999999999982</v>
      </c>
      <c r="M75" s="390"/>
      <c r="N75" s="754">
        <f>+L75</f>
        <v>0.79999999999999982</v>
      </c>
      <c r="O75" s="390"/>
    </row>
    <row r="76" spans="1:15" x14ac:dyDescent="0.25">
      <c r="A76" s="372" t="s">
        <v>2503</v>
      </c>
      <c r="B76" s="400"/>
      <c r="C76" s="639">
        <v>0.5</v>
      </c>
      <c r="D76" s="639">
        <v>0.6</v>
      </c>
      <c r="E76" s="639">
        <v>0.7</v>
      </c>
      <c r="F76" s="639">
        <v>0.8</v>
      </c>
      <c r="G76" s="639">
        <v>0.9</v>
      </c>
      <c r="H76" s="639">
        <v>1</v>
      </c>
      <c r="I76" s="639">
        <f>+H76</f>
        <v>1</v>
      </c>
      <c r="J76" s="639">
        <f>+I76</f>
        <v>1</v>
      </c>
      <c r="K76" s="639">
        <f>+J76</f>
        <v>1</v>
      </c>
      <c r="L76" s="755">
        <f>+K76</f>
        <v>1</v>
      </c>
      <c r="M76" s="390"/>
      <c r="N76" s="756">
        <f>+L76</f>
        <v>1</v>
      </c>
      <c r="O76" s="390"/>
    </row>
    <row r="77" spans="1:15" x14ac:dyDescent="0.25">
      <c r="A77" s="372" t="s">
        <v>2631</v>
      </c>
      <c r="B77" s="400"/>
      <c r="C77" s="753">
        <f t="shared" ref="C77:L77" si="24">+C$74*C75*365/1000</f>
        <v>1.3378732043867807</v>
      </c>
      <c r="D77" s="753">
        <f t="shared" si="24"/>
        <v>1.6303322868657311</v>
      </c>
      <c r="E77" s="753">
        <f t="shared" si="24"/>
        <v>1.9315361768641748</v>
      </c>
      <c r="F77" s="753">
        <f t="shared" si="24"/>
        <v>2.2416857001206516</v>
      </c>
      <c r="G77" s="753">
        <f t="shared" si="24"/>
        <v>2.5609858070315874</v>
      </c>
      <c r="H77" s="753">
        <f t="shared" si="24"/>
        <v>2.889645652267308</v>
      </c>
      <c r="I77" s="753">
        <f t="shared" si="24"/>
        <v>2.934435159877451</v>
      </c>
      <c r="J77" s="753">
        <f t="shared" si="24"/>
        <v>2.9799189048555528</v>
      </c>
      <c r="K77" s="753">
        <f t="shared" si="24"/>
        <v>3.026107647880814</v>
      </c>
      <c r="L77" s="657">
        <f t="shared" si="24"/>
        <v>3.0730123164229668</v>
      </c>
      <c r="M77" s="641"/>
      <c r="N77" s="754">
        <f>+N$74*N75*365/1000</f>
        <v>3.120644007327523</v>
      </c>
      <c r="O77" s="390"/>
    </row>
    <row r="78" spans="1:15" x14ac:dyDescent="0.25">
      <c r="A78" s="372"/>
      <c r="B78" s="727"/>
      <c r="C78" s="400"/>
      <c r="D78" s="400"/>
      <c r="E78" s="400"/>
      <c r="F78" s="400"/>
      <c r="G78" s="400"/>
      <c r="H78" s="400"/>
      <c r="I78" s="400"/>
      <c r="J78" s="400"/>
      <c r="K78" s="400"/>
      <c r="L78" s="629"/>
      <c r="M78" s="390"/>
      <c r="N78" s="630"/>
      <c r="O78" s="390"/>
    </row>
    <row r="79" spans="1:15" x14ac:dyDescent="0.25">
      <c r="A79" s="559" t="s">
        <v>2797</v>
      </c>
      <c r="B79" s="612">
        <f>+'Downstream Assm'!B82/'Downstream Assm'!B69*1000*(1+'Dash Board'!E19)</f>
        <v>9.0236485460754263</v>
      </c>
      <c r="C79" s="612">
        <f>+B79*(1+C21*'Other Assm'!$G$10)</f>
        <v>9.1635150985395963</v>
      </c>
      <c r="D79" s="612">
        <f>+C79*(1+D21*'Other Assm'!$G$10)</f>
        <v>9.305549582566961</v>
      </c>
      <c r="E79" s="612">
        <f>+D79*(1+E21*'Other Assm'!$G$10)</f>
        <v>9.4497856010967496</v>
      </c>
      <c r="F79" s="612">
        <f>+E79*(1+F21*'Other Assm'!$G$10)</f>
        <v>9.5962572779137503</v>
      </c>
      <c r="G79" s="612">
        <f>+F79*(1+G21*'Other Assm'!$G$10)</f>
        <v>9.7449992657214146</v>
      </c>
      <c r="H79" s="612">
        <f>+G79*(1+H21*'Other Assm'!$G$10)</f>
        <v>9.8960467543400981</v>
      </c>
      <c r="I79" s="612">
        <f>+H79*(1+I21*'Other Assm'!$G$10)</f>
        <v>10.04943547903237</v>
      </c>
      <c r="J79" s="612">
        <f>+I79*(1+J21*'Other Assm'!$G$10)</f>
        <v>10.205201728957373</v>
      </c>
      <c r="K79" s="612">
        <f>+J79*(1+K21*'Other Assm'!$G$10)</f>
        <v>10.363382355756213</v>
      </c>
      <c r="L79" s="613">
        <f>+K79*(1+L21*'Other Assm'!$G$10)</f>
        <v>10.524014782270436</v>
      </c>
      <c r="M79" s="602"/>
      <c r="N79" s="614">
        <f>+L79*(1+N21*'Other Assm'!$G$10)</f>
        <v>10.687137011395629</v>
      </c>
      <c r="O79" s="390"/>
    </row>
    <row r="80" spans="1:15" x14ac:dyDescent="0.25">
      <c r="A80" s="375"/>
      <c r="B80" s="390"/>
      <c r="C80" s="390"/>
      <c r="D80" s="390"/>
      <c r="E80" s="390"/>
      <c r="F80" s="390"/>
      <c r="G80" s="390"/>
      <c r="H80" s="390"/>
      <c r="I80" s="390"/>
      <c r="J80" s="390"/>
      <c r="K80" s="390"/>
      <c r="L80" s="390"/>
      <c r="M80" s="390"/>
      <c r="N80" s="390"/>
      <c r="O80" s="390"/>
    </row>
    <row r="81" spans="1:15" x14ac:dyDescent="0.25">
      <c r="A81" s="757" t="s">
        <v>2798</v>
      </c>
      <c r="B81" s="758">
        <f>+'Seg-Working_Notes'!C31</f>
        <v>138.67386666666667</v>
      </c>
      <c r="C81" s="602"/>
      <c r="D81" s="602"/>
      <c r="E81" s="602"/>
      <c r="F81" s="602"/>
      <c r="G81" s="602"/>
      <c r="H81" s="602"/>
      <c r="I81" s="602"/>
      <c r="J81" s="602"/>
      <c r="K81" s="602"/>
      <c r="L81" s="602"/>
      <c r="M81" s="390"/>
      <c r="N81" s="602"/>
      <c r="O81" s="390"/>
    </row>
    <row r="82" spans="1:15" x14ac:dyDescent="0.25">
      <c r="A82" s="757" t="s">
        <v>2463</v>
      </c>
      <c r="B82" s="758">
        <f>+'Seg-Working_Notes'!C31+'Seg-Working_Notes'!C35+'Seg-Working_Notes'!C36</f>
        <v>11.29379999999999</v>
      </c>
      <c r="C82" s="602"/>
      <c r="D82" s="602"/>
      <c r="E82" s="602"/>
      <c r="F82" s="602"/>
      <c r="G82" s="602"/>
      <c r="H82" s="602"/>
      <c r="I82" s="602"/>
      <c r="J82" s="602"/>
      <c r="K82" s="602"/>
      <c r="L82" s="602"/>
      <c r="M82" s="390"/>
      <c r="N82" s="602"/>
      <c r="O82" s="390"/>
    </row>
    <row r="83" spans="1:15" x14ac:dyDescent="0.25">
      <c r="A83" s="375"/>
      <c r="B83" s="675"/>
      <c r="C83" s="390"/>
      <c r="D83" s="390"/>
      <c r="E83" s="390"/>
      <c r="F83" s="390"/>
      <c r="G83" s="390"/>
      <c r="H83" s="390"/>
      <c r="I83" s="390"/>
      <c r="J83" s="390"/>
      <c r="K83" s="390"/>
      <c r="L83" s="390"/>
      <c r="M83" s="400"/>
      <c r="N83" s="390"/>
      <c r="O83" s="390"/>
    </row>
    <row r="84" spans="1:15" x14ac:dyDescent="0.25">
      <c r="A84" s="381" t="s">
        <v>2627</v>
      </c>
      <c r="B84" s="724"/>
      <c r="C84" s="426"/>
      <c r="D84" s="426"/>
      <c r="E84" s="426"/>
      <c r="F84" s="426"/>
      <c r="G84" s="426"/>
      <c r="H84" s="426"/>
      <c r="I84" s="426"/>
      <c r="J84" s="426"/>
      <c r="K84" s="426"/>
      <c r="L84" s="624"/>
      <c r="M84" s="400"/>
      <c r="N84" s="625"/>
      <c r="O84" s="390"/>
    </row>
    <row r="85" spans="1:15" x14ac:dyDescent="0.25">
      <c r="A85" s="372" t="s">
        <v>2628</v>
      </c>
      <c r="B85" s="759">
        <f>4*((1000/'Other Assm'!C33))/365</f>
        <v>7.8328767123287665E-2</v>
      </c>
      <c r="C85" s="400"/>
      <c r="D85" s="400"/>
      <c r="E85" s="400"/>
      <c r="F85" s="400"/>
      <c r="G85" s="400"/>
      <c r="H85" s="400"/>
      <c r="I85" s="400"/>
      <c r="J85" s="400"/>
      <c r="K85" s="400"/>
      <c r="L85" s="629"/>
      <c r="M85" s="400"/>
      <c r="N85" s="630"/>
      <c r="O85" s="390"/>
    </row>
    <row r="86" spans="1:15" x14ac:dyDescent="0.25">
      <c r="A86" s="372" t="s">
        <v>2629</v>
      </c>
      <c r="B86" s="727"/>
      <c r="C86" s="639">
        <v>0.5</v>
      </c>
      <c r="D86" s="639">
        <v>0.6</v>
      </c>
      <c r="E86" s="639">
        <v>0.7</v>
      </c>
      <c r="F86" s="639">
        <v>0.8</v>
      </c>
      <c r="G86" s="639">
        <v>0.9</v>
      </c>
      <c r="H86" s="639">
        <v>1</v>
      </c>
      <c r="I86" s="639">
        <f t="shared" ref="I86:L86" si="25">+H86</f>
        <v>1</v>
      </c>
      <c r="J86" s="639">
        <f t="shared" si="25"/>
        <v>1</v>
      </c>
      <c r="K86" s="639">
        <f t="shared" si="25"/>
        <v>1</v>
      </c>
      <c r="L86" s="755">
        <f t="shared" si="25"/>
        <v>1</v>
      </c>
      <c r="M86" s="400"/>
      <c r="N86" s="756">
        <f>+L86</f>
        <v>1</v>
      </c>
      <c r="O86" s="390"/>
    </row>
    <row r="87" spans="1:15" x14ac:dyDescent="0.25">
      <c r="A87" s="372" t="s">
        <v>2630</v>
      </c>
      <c r="B87" s="727"/>
      <c r="C87" s="760">
        <f>+$B$85*C86</f>
        <v>3.9164383561643833E-2</v>
      </c>
      <c r="D87" s="760">
        <f t="shared" ref="D87:L87" si="26">+$B$85*D86</f>
        <v>4.6997260273972601E-2</v>
      </c>
      <c r="E87" s="760">
        <f t="shared" si="26"/>
        <v>5.4830136986301362E-2</v>
      </c>
      <c r="F87" s="760">
        <f t="shared" si="26"/>
        <v>6.2663013698630129E-2</v>
      </c>
      <c r="G87" s="760">
        <f t="shared" si="26"/>
        <v>7.0495890410958897E-2</v>
      </c>
      <c r="H87" s="760">
        <f t="shared" si="26"/>
        <v>7.8328767123287665E-2</v>
      </c>
      <c r="I87" s="760">
        <f t="shared" si="26"/>
        <v>7.8328767123287665E-2</v>
      </c>
      <c r="J87" s="760">
        <f t="shared" si="26"/>
        <v>7.8328767123287665E-2</v>
      </c>
      <c r="K87" s="760">
        <f t="shared" si="26"/>
        <v>7.8328767123287665E-2</v>
      </c>
      <c r="L87" s="761">
        <f t="shared" si="26"/>
        <v>7.8328767123287665E-2</v>
      </c>
      <c r="M87" s="760"/>
      <c r="N87" s="762">
        <f t="shared" ref="N87" si="27">+$B$85*N86</f>
        <v>7.8328767123287665E-2</v>
      </c>
      <c r="O87" s="390"/>
    </row>
    <row r="88" spans="1:15" x14ac:dyDescent="0.25">
      <c r="A88" s="372"/>
      <c r="B88" s="727"/>
      <c r="C88" s="400"/>
      <c r="D88" s="400"/>
      <c r="E88" s="400"/>
      <c r="F88" s="400"/>
      <c r="G88" s="400"/>
      <c r="H88" s="400"/>
      <c r="I88" s="400"/>
      <c r="J88" s="400"/>
      <c r="K88" s="400"/>
      <c r="L88" s="629"/>
      <c r="M88" s="400"/>
      <c r="N88" s="630"/>
      <c r="O88" s="390"/>
    </row>
    <row r="89" spans="1:15" x14ac:dyDescent="0.25">
      <c r="A89" s="559" t="s">
        <v>2656</v>
      </c>
      <c r="B89" s="763">
        <f>+B71*(1000/'Other Assm'!C33)/365</f>
        <v>0.32898082191780825</v>
      </c>
      <c r="C89" s="621"/>
      <c r="D89" s="621"/>
      <c r="E89" s="621"/>
      <c r="F89" s="621"/>
      <c r="G89" s="621"/>
      <c r="H89" s="621"/>
      <c r="I89" s="621"/>
      <c r="J89" s="621"/>
      <c r="K89" s="621"/>
      <c r="L89" s="764"/>
      <c r="M89" s="400"/>
      <c r="N89" s="765"/>
      <c r="O89" s="390"/>
    </row>
    <row r="90" spans="1:15" x14ac:dyDescent="0.25">
      <c r="A90" s="375"/>
      <c r="B90" s="675"/>
      <c r="C90" s="390"/>
      <c r="D90" s="390"/>
      <c r="E90" s="390"/>
      <c r="F90" s="390"/>
      <c r="G90" s="390"/>
      <c r="H90" s="390"/>
      <c r="I90" s="390"/>
      <c r="J90" s="390"/>
      <c r="K90" s="390"/>
      <c r="L90" s="390"/>
      <c r="M90" s="400"/>
      <c r="N90" s="390"/>
      <c r="O90" s="390"/>
    </row>
    <row r="91" spans="1:15" x14ac:dyDescent="0.25">
      <c r="A91" s="375"/>
      <c r="B91" s="675"/>
      <c r="C91" s="390"/>
      <c r="D91" s="390"/>
      <c r="E91" s="390"/>
      <c r="F91" s="390"/>
      <c r="G91" s="390"/>
      <c r="H91" s="390"/>
      <c r="I91" s="390"/>
      <c r="J91" s="390"/>
      <c r="K91" s="390"/>
      <c r="L91" s="390"/>
      <c r="M91" s="390"/>
      <c r="N91" s="390"/>
      <c r="O91" s="390"/>
    </row>
    <row r="92" spans="1:15" x14ac:dyDescent="0.25">
      <c r="A92" s="734" t="s">
        <v>2649</v>
      </c>
      <c r="B92" s="724"/>
      <c r="C92" s="426"/>
      <c r="D92" s="426"/>
      <c r="E92" s="426"/>
      <c r="F92" s="426"/>
      <c r="G92" s="426"/>
      <c r="H92" s="426"/>
      <c r="I92" s="426"/>
      <c r="J92" s="426"/>
      <c r="K92" s="426"/>
      <c r="L92" s="624"/>
      <c r="M92" s="390"/>
      <c r="N92" s="625"/>
      <c r="O92" s="390"/>
    </row>
    <row r="93" spans="1:15" x14ac:dyDescent="0.25">
      <c r="A93" s="523" t="s">
        <v>2652</v>
      </c>
      <c r="B93" s="727"/>
      <c r="C93" s="400"/>
      <c r="D93" s="400"/>
      <c r="E93" s="400"/>
      <c r="F93" s="400"/>
      <c r="G93" s="400"/>
      <c r="H93" s="400"/>
      <c r="I93" s="400"/>
      <c r="J93" s="400"/>
      <c r="K93" s="400"/>
      <c r="L93" s="629"/>
      <c r="M93" s="390"/>
      <c r="N93" s="630"/>
      <c r="O93" s="390"/>
    </row>
    <row r="94" spans="1:15" x14ac:dyDescent="0.25">
      <c r="A94" s="372" t="str">
        <f>+OUTPUT!A54</f>
        <v>Revenue</v>
      </c>
      <c r="B94" s="766">
        <f>+B20</f>
        <v>110.79922039750353</v>
      </c>
      <c r="C94" s="766">
        <f t="shared" ref="C94:N94" si="28">+C20</f>
        <v>96.995651936006425</v>
      </c>
      <c r="D94" s="766">
        <f t="shared" si="28"/>
        <v>76.14404563779479</v>
      </c>
      <c r="E94" s="766">
        <f t="shared" si="28"/>
        <v>67.909879177949136</v>
      </c>
      <c r="F94" s="766">
        <f t="shared" si="28"/>
        <v>64.030935255103117</v>
      </c>
      <c r="G94" s="766">
        <f t="shared" si="28"/>
        <v>69.895185387498685</v>
      </c>
      <c r="H94" s="766">
        <f t="shared" si="28"/>
        <v>80.699190517972113</v>
      </c>
      <c r="I94" s="766">
        <f t="shared" si="28"/>
        <v>105.9515588123225</v>
      </c>
      <c r="J94" s="766">
        <f t="shared" si="28"/>
        <v>123.10533278532382</v>
      </c>
      <c r="K94" s="766">
        <f t="shared" si="28"/>
        <v>130.38937439861579</v>
      </c>
      <c r="L94" s="767">
        <f t="shared" si="28"/>
        <v>173.43018846082367</v>
      </c>
      <c r="M94" s="768"/>
      <c r="N94" s="769">
        <f t="shared" si="28"/>
        <v>122.97701396423756</v>
      </c>
      <c r="O94" s="390"/>
    </row>
    <row r="95" spans="1:15" x14ac:dyDescent="0.25">
      <c r="A95" s="372" t="str">
        <f>+OUTPUT!A55</f>
        <v>Purchases</v>
      </c>
      <c r="B95" s="766">
        <f>+'Downstream IS'!B14/'Downstream Assm'!B8*-1*1000</f>
        <v>101.77557185142808</v>
      </c>
      <c r="C95" s="766">
        <f>+'Downstream IS'!C14/'Downstream Assm'!C8*-1*1000</f>
        <v>87.83213683746682</v>
      </c>
      <c r="D95" s="766">
        <f>+'Downstream IS'!D14/'Downstream Assm'!D8*-1*1000</f>
        <v>66.838496055227822</v>
      </c>
      <c r="E95" s="766">
        <f>+'Downstream IS'!E14/'Downstream Assm'!E8*-1*1000</f>
        <v>58.460093576852401</v>
      </c>
      <c r="F95" s="766">
        <f>+'Downstream IS'!F14/'Downstream Assm'!F8*-1*1000</f>
        <v>54.434677977189374</v>
      </c>
      <c r="G95" s="766">
        <f>+'Downstream IS'!G14/'Downstream Assm'!G8*-1*1000</f>
        <v>60.15018612177726</v>
      </c>
      <c r="H95" s="766">
        <f>+'Downstream IS'!H14/'Downstream Assm'!H8*-1*1000</f>
        <v>70.803143763632022</v>
      </c>
      <c r="I95" s="766">
        <f>+'Downstream IS'!I14/'Downstream Assm'!I8*-1*1000</f>
        <v>95.902123333290135</v>
      </c>
      <c r="J95" s="766">
        <f>+'Downstream IS'!J14/'Downstream Assm'!J8*-1*1000</f>
        <v>112.90013105636645</v>
      </c>
      <c r="K95" s="766">
        <f>+'Downstream IS'!K14/'Downstream Assm'!K8*-1*1000</f>
        <v>120.02599204285956</v>
      </c>
      <c r="L95" s="767">
        <f>+'Downstream IS'!L14/'Downstream Assm'!L8*-1*1000</f>
        <v>162.90617367855322</v>
      </c>
      <c r="M95" s="768"/>
      <c r="N95" s="769">
        <f>+'Downstream IS'!N14/'Downstream Assm'!N8*-1*1000</f>
        <v>112.28987695284192</v>
      </c>
      <c r="O95" s="390"/>
    </row>
    <row r="96" spans="1:15" x14ac:dyDescent="0.25">
      <c r="A96" s="372" t="str">
        <f>+OUTPUT!A61</f>
        <v xml:space="preserve">Production cost </v>
      </c>
      <c r="B96" s="766">
        <f>+B28</f>
        <v>2.5752503428567155</v>
      </c>
      <c r="C96" s="766">
        <f t="shared" ref="C96:N96" si="29">+C28</f>
        <v>2.615166723170995</v>
      </c>
      <c r="D96" s="766">
        <f t="shared" si="29"/>
        <v>2.6557018073801455</v>
      </c>
      <c r="E96" s="766">
        <f t="shared" si="29"/>
        <v>2.6968651853945378</v>
      </c>
      <c r="F96" s="766">
        <f t="shared" si="29"/>
        <v>2.7386665957681533</v>
      </c>
      <c r="G96" s="766">
        <f t="shared" si="29"/>
        <v>2.7811159280025599</v>
      </c>
      <c r="H96" s="766">
        <f t="shared" si="29"/>
        <v>2.8242232248865999</v>
      </c>
      <c r="I96" s="766">
        <f t="shared" si="29"/>
        <v>2.8679986848723424</v>
      </c>
      <c r="J96" s="766">
        <f t="shared" si="29"/>
        <v>2.9124526644878639</v>
      </c>
      <c r="K96" s="766">
        <f t="shared" si="29"/>
        <v>2.957595680787426</v>
      </c>
      <c r="L96" s="767">
        <f t="shared" si="29"/>
        <v>3.0034384138396311</v>
      </c>
      <c r="M96" s="712"/>
      <c r="N96" s="769">
        <f t="shared" si="29"/>
        <v>3.0499917092541455</v>
      </c>
      <c r="O96" s="390"/>
    </row>
    <row r="97" spans="1:15" x14ac:dyDescent="0.25">
      <c r="A97" s="372" t="str">
        <f>+OUTPUT!A62</f>
        <v xml:space="preserve">SGA cost </v>
      </c>
      <c r="B97" s="766">
        <f>+'Downstream IS'!B18/'Downstream Assm'!B8*1000*-1</f>
        <v>0.66579949471786781</v>
      </c>
      <c r="C97" s="766">
        <f>+'Downstream IS'!C18/'Downstream Assm'!C8*1000*-1</f>
        <v>0.63773825872471868</v>
      </c>
      <c r="D97" s="766">
        <f>+'Downstream IS'!D18/'Downstream Assm'!D8*1000*-1</f>
        <v>0.63579581251287698</v>
      </c>
      <c r="E97" s="766">
        <f>+'Downstream IS'!E18/'Downstream Assm'!E8*1000*-1</f>
        <v>0.63444482293812965</v>
      </c>
      <c r="F97" s="766">
        <f>+'Downstream IS'!F18/'Downstream Assm'!F8*1000*-1</f>
        <v>0.63363646906846438</v>
      </c>
      <c r="G97" s="766">
        <f>+'Downstream IS'!G18/'Downstream Assm'!G8*1000*-1</f>
        <v>0.63332828225659787</v>
      </c>
      <c r="H97" s="766">
        <f>+'Downstream IS'!H18/'Downstream Assm'!H8*1000*-1</f>
        <v>0.63348317511480412</v>
      </c>
      <c r="I97" s="766">
        <f>+'Downstream IS'!I18/'Downstream Assm'!I8*1000*-1</f>
        <v>0.63894819002491854</v>
      </c>
      <c r="J97" s="766">
        <f>+'Downstream IS'!J18/'Downstream Assm'!J8*1000*-1</f>
        <v>0.64448519027264872</v>
      </c>
      <c r="K97" s="766">
        <f>+'Downstream IS'!K18/'Downstream Assm'!K8*1000*-1</f>
        <v>0.65009576973469885</v>
      </c>
      <c r="L97" s="767">
        <f>+'Downstream IS'!L18/'Downstream Assm'!L8*1000*-1</f>
        <v>0.65578154476012041</v>
      </c>
      <c r="M97" s="732"/>
      <c r="N97" s="769">
        <f>+'Downstream IS'!N18/'Downstream Assm'!N8*1000*-1</f>
        <v>0.66372717936712811</v>
      </c>
      <c r="O97" s="390"/>
    </row>
    <row r="98" spans="1:15" x14ac:dyDescent="0.25">
      <c r="A98" s="559" t="str">
        <f>+OUTPUT!A63</f>
        <v>Depreciation cost</v>
      </c>
      <c r="B98" s="770">
        <f>+'Downstream IS'!B28/'Downstream Assm'!B8*-1*1000</f>
        <v>2.9296349621571069</v>
      </c>
      <c r="C98" s="770">
        <f>+'Downstream IS'!C28/'Downstream Assm'!C8*-1*1000</f>
        <v>2.5970230089155804</v>
      </c>
      <c r="D98" s="770">
        <f>+'Downstream IS'!D28/'Downstream Assm'!D8*-1*1000</f>
        <v>2.5200930447464391</v>
      </c>
      <c r="E98" s="770">
        <f>+'Downstream IS'!E28/'Downstream Assm'!E8*-1*1000</f>
        <v>2.448577881112016</v>
      </c>
      <c r="F98" s="770">
        <f>+'Downstream IS'!F28/'Downstream Assm'!F8*-1*1000</f>
        <v>2.3819487738935781</v>
      </c>
      <c r="G98" s="770">
        <f>+'Downstream IS'!G28/'Downstream Assm'!G8*-1*1000</f>
        <v>2.3197438990112391</v>
      </c>
      <c r="H98" s="770">
        <f>+'Downstream IS'!H28/'Downstream Assm'!H8*-1*1000</f>
        <v>2.2615580882279405</v>
      </c>
      <c r="I98" s="770">
        <f>+'Downstream IS'!I28/'Downstream Assm'!I8*-1*1000</f>
        <v>2.2479317668472198</v>
      </c>
      <c r="J98" s="770">
        <f>+'Downstream IS'!J28/'Downstream Assm'!J8*-1*1000</f>
        <v>2.2344742210629143</v>
      </c>
      <c r="K98" s="770">
        <f>+'Downstream IS'!K28/'Downstream Assm'!K8*-1*1000</f>
        <v>2.2211849241997763</v>
      </c>
      <c r="L98" s="771">
        <f>+'Downstream IS'!L28/'Downstream Assm'!L8*-1*1000</f>
        <v>2.2080632975211745</v>
      </c>
      <c r="M98" s="712"/>
      <c r="N98" s="772">
        <f>+'Downstream IS'!N28/'Downstream Assm'!N8*-1*1000</f>
        <v>2.201533100068644</v>
      </c>
      <c r="O98" s="390"/>
    </row>
    <row r="99" spans="1:15" x14ac:dyDescent="0.25">
      <c r="A99" s="375"/>
      <c r="B99" s="675"/>
      <c r="C99" s="390"/>
      <c r="D99" s="390"/>
      <c r="E99" s="390"/>
      <c r="F99" s="390"/>
      <c r="G99" s="390"/>
      <c r="H99" s="390"/>
      <c r="I99" s="390"/>
      <c r="J99" s="390"/>
      <c r="K99" s="390"/>
      <c r="L99" s="390"/>
      <c r="M99" s="390"/>
      <c r="N99" s="390"/>
      <c r="O99" s="390"/>
    </row>
    <row r="100" spans="1:15" x14ac:dyDescent="0.25">
      <c r="A100" s="511" t="s">
        <v>2655</v>
      </c>
      <c r="B100" s="773">
        <f>+B41/(B75+B85)*(1+'Other Assm'!$C$40)</f>
        <v>9.9211141957016782</v>
      </c>
      <c r="C100" s="390"/>
      <c r="D100" s="390"/>
      <c r="E100" s="390"/>
      <c r="F100" s="390"/>
      <c r="G100" s="390"/>
      <c r="H100" s="390"/>
      <c r="I100" s="390"/>
      <c r="J100" s="390"/>
      <c r="K100" s="390"/>
      <c r="L100" s="390"/>
      <c r="M100" s="390"/>
      <c r="N100" s="390"/>
      <c r="O100" s="390"/>
    </row>
    <row r="101" spans="1:15" x14ac:dyDescent="0.25">
      <c r="A101" s="375"/>
      <c r="B101" s="675"/>
      <c r="C101" s="390"/>
      <c r="D101" s="390"/>
      <c r="E101" s="390"/>
      <c r="F101" s="390"/>
      <c r="G101" s="390"/>
      <c r="H101" s="390"/>
      <c r="I101" s="390"/>
      <c r="J101" s="390"/>
      <c r="K101" s="390"/>
      <c r="L101" s="390"/>
      <c r="M101" s="390"/>
      <c r="N101" s="390"/>
      <c r="O101" s="390"/>
    </row>
    <row r="102" spans="1:15" x14ac:dyDescent="0.25">
      <c r="A102" s="511" t="s">
        <v>2511</v>
      </c>
      <c r="B102" s="774">
        <f>+'Upstream Assm'!G91</f>
        <v>12.837</v>
      </c>
      <c r="C102" s="390"/>
      <c r="D102" s="390"/>
      <c r="E102" s="390"/>
      <c r="F102" s="390"/>
      <c r="G102" s="390"/>
      <c r="H102" s="390"/>
      <c r="I102" s="390"/>
      <c r="J102" s="390"/>
      <c r="K102" s="390"/>
      <c r="L102" s="390"/>
      <c r="M102" s="390"/>
      <c r="N102" s="390"/>
      <c r="O102" s="390"/>
    </row>
    <row r="103" spans="1:15" x14ac:dyDescent="0.25">
      <c r="A103" s="390"/>
      <c r="B103" s="675"/>
      <c r="C103" s="390"/>
      <c r="D103" s="390"/>
      <c r="E103" s="390"/>
      <c r="F103" s="775"/>
      <c r="G103" s="390"/>
      <c r="H103" s="390"/>
      <c r="I103" s="390"/>
      <c r="J103" s="390"/>
      <c r="K103" s="390"/>
      <c r="L103" s="390"/>
      <c r="M103" s="390"/>
      <c r="N103" s="390"/>
      <c r="O103" s="390"/>
    </row>
  </sheetData>
  <sheetProtection algorithmName="SHA-512" hashValue="LZ1yquxk8lIAieXqr7ZB053xdNBaPpEwkntMTw8m0hSyqebSNPnjNWpjZUowr4lhMADk2u8n6zFbhGp0TrfK+Q==" saltValue="S5/Dd6YG12yS+A6eIY5peA==" spinCount="100000" sheet="1" objects="1" scenarios="1"/>
  <mergeCells count="1">
    <mergeCell ref="A5:A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2" tint="-9.9978637043366805E-2"/>
  </sheetPr>
  <dimension ref="A1:L48"/>
  <sheetViews>
    <sheetView showGridLines="0" zoomScale="80" zoomScaleNormal="80" workbookViewId="0">
      <pane xSplit="1" ySplit="3" topLeftCell="B4" activePane="bottomRight" state="frozen"/>
      <selection pane="topRight" activeCell="B1" sqref="B1"/>
      <selection pane="bottomLeft" activeCell="A4" sqref="A4"/>
      <selection pane="bottomRight" activeCell="C38" sqref="C38"/>
    </sheetView>
  </sheetViews>
  <sheetFormatPr defaultColWidth="0" defaultRowHeight="15" zeroHeight="1" x14ac:dyDescent="0.25"/>
  <cols>
    <col min="1" max="1" width="54.140625" style="286" bestFit="1" customWidth="1"/>
    <col min="2" max="2" width="44.42578125" style="275" bestFit="1" customWidth="1"/>
    <col min="3" max="3" width="9.140625" style="275" customWidth="1"/>
    <col min="4" max="4" width="9.140625" style="289" customWidth="1"/>
    <col min="5" max="5" width="54.85546875" style="289" bestFit="1" customWidth="1"/>
    <col min="6" max="6" width="34.28515625" style="275" customWidth="1"/>
    <col min="7" max="7" width="9.140625" style="275" customWidth="1"/>
    <col min="8" max="8" width="9.7109375" style="275" customWidth="1"/>
    <col min="9" max="9" width="35.85546875" style="275" bestFit="1" customWidth="1"/>
    <col min="10" max="10" width="9.140625" style="275" customWidth="1"/>
    <col min="11" max="12" width="9.140625" customWidth="1"/>
    <col min="13" max="16384" width="9.140625" hidden="1"/>
  </cols>
  <sheetData>
    <row r="1" spans="1:12" x14ac:dyDescent="0.25"/>
    <row r="2" spans="1:12" x14ac:dyDescent="0.25"/>
    <row r="3" spans="1:12" x14ac:dyDescent="0.25">
      <c r="I3"/>
      <c r="J3" t="s">
        <v>2870</v>
      </c>
    </row>
    <row r="4" spans="1:12" x14ac:dyDescent="0.25">
      <c r="A4" s="424"/>
      <c r="B4" s="375"/>
      <c r="C4" s="375"/>
      <c r="D4" s="757"/>
      <c r="E4" s="757"/>
      <c r="F4" s="375"/>
      <c r="G4" s="375"/>
      <c r="H4" s="375"/>
      <c r="I4" s="375"/>
      <c r="J4" s="375"/>
      <c r="K4" s="390"/>
      <c r="L4" s="390"/>
    </row>
    <row r="5" spans="1:12" x14ac:dyDescent="0.25">
      <c r="A5" s="776" t="s">
        <v>2842</v>
      </c>
      <c r="B5" s="375"/>
      <c r="C5" s="375"/>
      <c r="D5" s="757"/>
      <c r="E5" s="757"/>
      <c r="F5" s="375"/>
      <c r="G5" s="375"/>
      <c r="H5" s="375"/>
      <c r="I5" s="375"/>
      <c r="J5" s="375"/>
      <c r="K5" s="390"/>
      <c r="L5" s="390"/>
    </row>
    <row r="6" spans="1:12" x14ac:dyDescent="0.25">
      <c r="A6" s="775"/>
      <c r="B6" s="777" t="s">
        <v>2590</v>
      </c>
      <c r="C6" s="676"/>
      <c r="D6" s="778"/>
      <c r="E6" s="757"/>
      <c r="F6" s="777" t="s">
        <v>2590</v>
      </c>
      <c r="G6" s="676"/>
      <c r="H6" s="375"/>
      <c r="I6" s="777" t="s">
        <v>2156</v>
      </c>
      <c r="J6" s="676"/>
      <c r="K6" s="390"/>
      <c r="L6" s="390"/>
    </row>
    <row r="7" spans="1:12" x14ac:dyDescent="0.25">
      <c r="A7" s="775"/>
      <c r="B7" s="376" t="s">
        <v>2761</v>
      </c>
      <c r="C7" s="375"/>
      <c r="D7" s="757"/>
      <c r="E7" s="757"/>
      <c r="F7" s="376" t="s">
        <v>2762</v>
      </c>
      <c r="G7" s="375"/>
      <c r="H7" s="375"/>
      <c r="I7" s="375"/>
      <c r="J7" s="375"/>
      <c r="K7" s="390"/>
      <c r="L7" s="390"/>
    </row>
    <row r="8" spans="1:12" x14ac:dyDescent="0.25">
      <c r="A8" s="775"/>
      <c r="B8" s="777" t="s">
        <v>37</v>
      </c>
      <c r="C8" s="676" t="s">
        <v>36</v>
      </c>
      <c r="D8" s="778"/>
      <c r="E8" s="757"/>
      <c r="F8" s="777" t="s">
        <v>37</v>
      </c>
      <c r="G8" s="676" t="s">
        <v>36</v>
      </c>
      <c r="H8" s="375"/>
      <c r="I8" s="381" t="s">
        <v>2799</v>
      </c>
      <c r="J8" s="779">
        <f>+'Upstream Assm'!B8</f>
        <v>4.1972095680114245</v>
      </c>
      <c r="K8" s="422"/>
      <c r="L8" s="390"/>
    </row>
    <row r="9" spans="1:12" x14ac:dyDescent="0.25">
      <c r="A9" s="775"/>
      <c r="B9" s="375"/>
      <c r="C9" s="375"/>
      <c r="D9" s="757"/>
      <c r="E9" s="757"/>
      <c r="F9" s="375"/>
      <c r="G9" s="375"/>
      <c r="H9" s="375"/>
      <c r="I9" s="372" t="s">
        <v>2800</v>
      </c>
      <c r="J9" s="780">
        <f>'Notes-1'!C10</f>
        <v>256.89999999999998</v>
      </c>
      <c r="K9" s="422"/>
      <c r="L9" s="390"/>
    </row>
    <row r="10" spans="1:12" x14ac:dyDescent="0.25">
      <c r="A10" s="775"/>
      <c r="B10" s="733" t="s">
        <v>35</v>
      </c>
      <c r="C10" s="781">
        <f>+'Dash Board'!E24</f>
        <v>1</v>
      </c>
      <c r="D10" s="782"/>
      <c r="E10" s="783" t="s">
        <v>2834</v>
      </c>
      <c r="F10" s="733" t="s">
        <v>38</v>
      </c>
      <c r="G10" s="784">
        <v>1</v>
      </c>
      <c r="H10" s="757"/>
      <c r="I10" s="738" t="s">
        <v>2801</v>
      </c>
      <c r="J10" s="785">
        <f>+'Notes-2'!J13</f>
        <v>28</v>
      </c>
      <c r="K10" s="422"/>
      <c r="L10" s="390"/>
    </row>
    <row r="11" spans="1:12" x14ac:dyDescent="0.25">
      <c r="A11" s="775"/>
      <c r="B11" s="738"/>
      <c r="C11" s="786"/>
      <c r="D11" s="736"/>
      <c r="E11" s="757"/>
      <c r="F11" s="738"/>
      <c r="G11" s="786"/>
      <c r="H11" s="757"/>
      <c r="I11" s="738" t="s">
        <v>2802</v>
      </c>
      <c r="J11" s="787">
        <v>70.025000000000006</v>
      </c>
      <c r="K11" s="422"/>
      <c r="L11" s="390"/>
    </row>
    <row r="12" spans="1:12" x14ac:dyDescent="0.25">
      <c r="A12" s="783" t="s">
        <v>2833</v>
      </c>
      <c r="B12" s="788" t="s">
        <v>38</v>
      </c>
      <c r="C12" s="789">
        <v>1</v>
      </c>
      <c r="D12" s="782"/>
      <c r="E12" s="757"/>
      <c r="F12" s="738" t="s">
        <v>2066</v>
      </c>
      <c r="G12" s="790"/>
      <c r="H12" s="757"/>
      <c r="I12" s="738" t="s">
        <v>2803</v>
      </c>
      <c r="J12" s="791">
        <f>+'Notes-2'!I54</f>
        <v>0.19090727226694099</v>
      </c>
      <c r="K12" s="422"/>
      <c r="L12" s="390"/>
    </row>
    <row r="13" spans="1:12" x14ac:dyDescent="0.25">
      <c r="A13" s="775"/>
      <c r="B13" s="738"/>
      <c r="C13" s="786"/>
      <c r="D13" s="736"/>
      <c r="E13" s="757"/>
      <c r="F13" s="738"/>
      <c r="G13" s="786"/>
      <c r="H13" s="757"/>
      <c r="I13" s="738"/>
      <c r="J13" s="786" t="s">
        <v>2159</v>
      </c>
      <c r="K13" s="422"/>
      <c r="L13" s="390"/>
    </row>
    <row r="14" spans="1:12" x14ac:dyDescent="0.25">
      <c r="A14" s="757"/>
      <c r="B14" s="788"/>
      <c r="C14" s="790"/>
      <c r="D14" s="792"/>
      <c r="E14" s="793" t="s">
        <v>2836</v>
      </c>
      <c r="F14" s="738" t="s">
        <v>2058</v>
      </c>
      <c r="G14" s="794">
        <f>+'Dash Board'!E21</f>
        <v>0.48</v>
      </c>
      <c r="H14" s="757"/>
      <c r="I14" s="795" t="s">
        <v>2158</v>
      </c>
      <c r="J14" s="787">
        <f>+'Upstream IS'!B16*-1</f>
        <v>11.763873326388078</v>
      </c>
      <c r="K14" s="422"/>
      <c r="L14" s="390"/>
    </row>
    <row r="15" spans="1:12" x14ac:dyDescent="0.25">
      <c r="A15" s="775"/>
      <c r="B15" s="738"/>
      <c r="C15" s="786"/>
      <c r="D15" s="736"/>
      <c r="E15" s="757"/>
      <c r="F15" s="738"/>
      <c r="G15" s="786"/>
      <c r="H15" s="757"/>
      <c r="I15" s="795" t="s">
        <v>11</v>
      </c>
      <c r="J15" s="787">
        <f>+'Hist-IS'!G19/1000*90%*-1</f>
        <v>7.4997000000000007</v>
      </c>
      <c r="K15" s="422"/>
      <c r="L15" s="390"/>
    </row>
    <row r="16" spans="1:12" x14ac:dyDescent="0.25">
      <c r="A16" s="775"/>
      <c r="B16" s="788" t="s">
        <v>2117</v>
      </c>
      <c r="C16" s="796">
        <f>+'Dash Board'!E16</f>
        <v>3</v>
      </c>
      <c r="D16" s="782"/>
      <c r="E16" s="757"/>
      <c r="F16" s="738"/>
      <c r="G16" s="797"/>
      <c r="H16" s="757"/>
      <c r="I16" s="795" t="s">
        <v>2065</v>
      </c>
      <c r="J16" s="787">
        <f>+'Notes-2'!C60</f>
        <v>2.5960000000000001</v>
      </c>
      <c r="K16" s="422"/>
      <c r="L16" s="390"/>
    </row>
    <row r="17" spans="1:12" x14ac:dyDescent="0.25">
      <c r="A17" s="775"/>
      <c r="B17" s="738"/>
      <c r="C17" s="786"/>
      <c r="D17" s="736"/>
      <c r="E17" s="757"/>
      <c r="F17" s="788" t="s">
        <v>12</v>
      </c>
      <c r="G17" s="786"/>
      <c r="H17" s="757"/>
      <c r="I17" s="795" t="s">
        <v>15</v>
      </c>
      <c r="J17" s="787">
        <f>+'Combined Income Statement'!B34*-1</f>
        <v>0.78900000000000003</v>
      </c>
      <c r="K17" s="422"/>
      <c r="L17" s="390"/>
    </row>
    <row r="18" spans="1:12" x14ac:dyDescent="0.25">
      <c r="A18" s="783" t="s">
        <v>2832</v>
      </c>
      <c r="B18" s="788" t="s">
        <v>2155</v>
      </c>
      <c r="C18" s="798">
        <v>2.8</v>
      </c>
      <c r="D18" s="799"/>
      <c r="E18" s="757"/>
      <c r="F18" s="800" t="s">
        <v>13</v>
      </c>
      <c r="G18" s="801">
        <v>365</v>
      </c>
      <c r="H18" s="757"/>
      <c r="I18" s="795" t="s">
        <v>16</v>
      </c>
      <c r="J18" s="787">
        <f>+'Notes-2'!C61</f>
        <v>7.333333333333333</v>
      </c>
      <c r="K18" s="422"/>
      <c r="L18" s="390"/>
    </row>
    <row r="19" spans="1:12" x14ac:dyDescent="0.25">
      <c r="A19" s="775"/>
      <c r="B19" s="738"/>
      <c r="C19" s="786"/>
      <c r="D19" s="736"/>
      <c r="E19" s="757"/>
      <c r="F19" s="782"/>
      <c r="G19" s="802"/>
      <c r="H19" s="757"/>
      <c r="I19" s="795" t="s">
        <v>2163</v>
      </c>
      <c r="J19" s="787">
        <f>+'Seg-Working_Notes'!B32</f>
        <v>293.90960000000001</v>
      </c>
      <c r="K19" s="422"/>
      <c r="L19" s="390"/>
    </row>
    <row r="20" spans="1:12" x14ac:dyDescent="0.25">
      <c r="A20" s="783" t="s">
        <v>2831</v>
      </c>
      <c r="B20" s="788" t="s">
        <v>67</v>
      </c>
      <c r="C20" s="794">
        <v>0</v>
      </c>
      <c r="D20" s="792"/>
      <c r="E20" s="757"/>
      <c r="F20" s="757"/>
      <c r="G20" s="757"/>
      <c r="H20" s="757"/>
      <c r="I20" s="795" t="s">
        <v>50</v>
      </c>
      <c r="J20" s="787">
        <f>+(('Notes-2'!I18+'Notes-2'!I19+'Notes-2'!I21)+'Notes-2'!I22*80%)/3.75</f>
        <v>308.80533333333335</v>
      </c>
      <c r="K20" s="422"/>
      <c r="L20" s="390"/>
    </row>
    <row r="21" spans="1:12" x14ac:dyDescent="0.25">
      <c r="A21" s="775"/>
      <c r="B21" s="788"/>
      <c r="C21" s="803"/>
      <c r="D21" s="792"/>
      <c r="E21" s="757"/>
      <c r="F21" s="757"/>
      <c r="G21" s="757"/>
      <c r="H21" s="757"/>
      <c r="I21" s="795" t="s">
        <v>2164</v>
      </c>
      <c r="J21" s="787">
        <f>+'Upstream BS'!B39</f>
        <v>153.07503086052535</v>
      </c>
      <c r="K21" s="422"/>
      <c r="L21" s="390"/>
    </row>
    <row r="22" spans="1:12" x14ac:dyDescent="0.25">
      <c r="A22" s="783" t="s">
        <v>2829</v>
      </c>
      <c r="B22" s="788" t="s">
        <v>68</v>
      </c>
      <c r="C22" s="804">
        <v>1.7000000000000001E-2</v>
      </c>
      <c r="D22" s="805"/>
      <c r="E22" s="757"/>
      <c r="F22" s="375"/>
      <c r="G22" s="757"/>
      <c r="H22" s="757"/>
      <c r="I22" s="738"/>
      <c r="J22" s="786"/>
      <c r="K22" s="422"/>
      <c r="L22" s="390"/>
    </row>
    <row r="23" spans="1:12" x14ac:dyDescent="0.25">
      <c r="A23" s="775"/>
      <c r="B23" s="788"/>
      <c r="C23" s="803"/>
      <c r="D23" s="792"/>
      <c r="E23" s="757"/>
      <c r="F23" s="757"/>
      <c r="G23" s="757"/>
      <c r="H23" s="757"/>
      <c r="I23" s="788" t="s">
        <v>2161</v>
      </c>
      <c r="J23" s="786"/>
      <c r="K23" s="422"/>
      <c r="L23" s="390"/>
    </row>
    <row r="24" spans="1:12" x14ac:dyDescent="0.25">
      <c r="A24" s="775"/>
      <c r="B24" s="788"/>
      <c r="C24" s="806"/>
      <c r="D24" s="805"/>
      <c r="E24" s="757"/>
      <c r="F24" s="757"/>
      <c r="G24" s="757"/>
      <c r="H24" s="757"/>
      <c r="I24" s="738" t="s">
        <v>2763</v>
      </c>
      <c r="J24" s="741">
        <v>3.1</v>
      </c>
      <c r="K24" s="422"/>
      <c r="L24" s="390"/>
    </row>
    <row r="25" spans="1:12" x14ac:dyDescent="0.25">
      <c r="A25" s="775"/>
      <c r="B25" s="788"/>
      <c r="C25" s="803"/>
      <c r="D25" s="792"/>
      <c r="E25" s="757"/>
      <c r="F25" s="757"/>
      <c r="G25" s="757"/>
      <c r="H25" s="757"/>
      <c r="I25" s="738" t="s">
        <v>2764</v>
      </c>
      <c r="J25" s="741">
        <f>+'Notes-1'!C33</f>
        <v>16.8</v>
      </c>
      <c r="K25" s="422"/>
      <c r="L25" s="390"/>
    </row>
    <row r="26" spans="1:12" x14ac:dyDescent="0.25">
      <c r="A26" s="775"/>
      <c r="B26" s="738"/>
      <c r="C26" s="796"/>
      <c r="D26" s="782"/>
      <c r="E26" s="757"/>
      <c r="F26" s="757"/>
      <c r="G26" s="757"/>
      <c r="H26" s="757"/>
      <c r="I26" s="738"/>
      <c r="J26" s="786"/>
      <c r="K26" s="422"/>
      <c r="L26" s="390"/>
    </row>
    <row r="27" spans="1:12" x14ac:dyDescent="0.25">
      <c r="A27" s="775"/>
      <c r="B27" s="738"/>
      <c r="C27" s="807"/>
      <c r="D27" s="799"/>
      <c r="E27" s="757"/>
      <c r="F27" s="757"/>
      <c r="G27" s="757"/>
      <c r="H27" s="757"/>
      <c r="I27" s="738" t="s">
        <v>2765</v>
      </c>
      <c r="J27" s="741">
        <v>0.79999999999999982</v>
      </c>
      <c r="K27" s="422"/>
      <c r="L27" s="390"/>
    </row>
    <row r="28" spans="1:12" x14ac:dyDescent="0.25">
      <c r="A28" s="793" t="s">
        <v>2830</v>
      </c>
      <c r="B28" s="738" t="s">
        <v>2066</v>
      </c>
      <c r="C28" s="794">
        <f>58/111</f>
        <v>0.52252252252252251</v>
      </c>
      <c r="D28" s="792"/>
      <c r="E28" s="757"/>
      <c r="F28" s="757"/>
      <c r="G28" s="757"/>
      <c r="H28" s="757"/>
      <c r="I28" s="738" t="s">
        <v>2162</v>
      </c>
      <c r="J28" s="808">
        <v>0.02</v>
      </c>
      <c r="K28" s="422"/>
      <c r="L28" s="390"/>
    </row>
    <row r="29" spans="1:12" x14ac:dyDescent="0.25">
      <c r="A29" s="775"/>
      <c r="B29" s="738"/>
      <c r="C29" s="796"/>
      <c r="D29" s="782"/>
      <c r="E29" s="757"/>
      <c r="F29" s="757"/>
      <c r="G29" s="757"/>
      <c r="H29" s="757"/>
      <c r="I29" s="738"/>
      <c r="J29" s="786"/>
      <c r="K29" s="422"/>
      <c r="L29" s="390"/>
    </row>
    <row r="30" spans="1:12" x14ac:dyDescent="0.25">
      <c r="A30" s="793" t="s">
        <v>2835</v>
      </c>
      <c r="B30" s="738" t="s">
        <v>2058</v>
      </c>
      <c r="C30" s="794">
        <f>+'Dash Board'!E21</f>
        <v>0.48</v>
      </c>
      <c r="D30" s="792"/>
      <c r="E30" s="757"/>
      <c r="F30" s="757"/>
      <c r="G30" s="757"/>
      <c r="H30" s="757"/>
      <c r="I30" s="738" t="s">
        <v>2805</v>
      </c>
      <c r="J30" s="741">
        <v>4</v>
      </c>
      <c r="K30" s="422"/>
      <c r="L30" s="390"/>
    </row>
    <row r="31" spans="1:12" x14ac:dyDescent="0.25">
      <c r="A31" s="775"/>
      <c r="B31" s="738"/>
      <c r="C31" s="786"/>
      <c r="D31" s="736"/>
      <c r="E31" s="757"/>
      <c r="F31" s="757"/>
      <c r="G31" s="757"/>
      <c r="H31" s="757"/>
      <c r="I31" s="738" t="s">
        <v>2162</v>
      </c>
      <c r="J31" s="808">
        <v>0</v>
      </c>
      <c r="K31" s="422"/>
      <c r="L31" s="390"/>
    </row>
    <row r="32" spans="1:12" x14ac:dyDescent="0.25">
      <c r="A32" s="775"/>
      <c r="B32" s="738"/>
      <c r="C32" s="786"/>
      <c r="D32" s="736"/>
      <c r="E32" s="757"/>
      <c r="F32" s="757"/>
      <c r="G32" s="757"/>
      <c r="H32" s="757"/>
      <c r="I32" s="738"/>
      <c r="J32" s="786"/>
      <c r="K32" s="422"/>
      <c r="L32" s="390"/>
    </row>
    <row r="33" spans="1:12" x14ac:dyDescent="0.25">
      <c r="A33" s="775"/>
      <c r="B33" s="738" t="s">
        <v>2076</v>
      </c>
      <c r="C33" s="797">
        <f>1000/7.1475</f>
        <v>139.90905911157748</v>
      </c>
      <c r="D33" s="809"/>
      <c r="E33" s="757"/>
      <c r="F33" s="757"/>
      <c r="G33" s="757"/>
      <c r="H33" s="757"/>
      <c r="I33" s="738" t="s">
        <v>2766</v>
      </c>
      <c r="J33" s="810">
        <v>8.7140000000000004</v>
      </c>
      <c r="K33" s="422"/>
      <c r="L33" s="390"/>
    </row>
    <row r="34" spans="1:12" x14ac:dyDescent="0.25">
      <c r="A34" s="775"/>
      <c r="B34" s="788" t="s">
        <v>12</v>
      </c>
      <c r="C34" s="786"/>
      <c r="D34" s="736"/>
      <c r="E34" s="757"/>
      <c r="F34" s="757"/>
      <c r="G34" s="757"/>
      <c r="H34" s="757"/>
      <c r="I34" s="738"/>
      <c r="J34" s="786"/>
      <c r="K34" s="422"/>
      <c r="L34" s="390"/>
    </row>
    <row r="35" spans="1:12" x14ac:dyDescent="0.25">
      <c r="A35" s="775"/>
      <c r="B35" s="811" t="s">
        <v>13</v>
      </c>
      <c r="C35" s="796">
        <v>365</v>
      </c>
      <c r="D35" s="782"/>
      <c r="E35" s="757"/>
      <c r="F35" s="757"/>
      <c r="G35" s="757"/>
      <c r="H35" s="757"/>
      <c r="I35" s="812" t="s">
        <v>2806</v>
      </c>
      <c r="J35" s="787">
        <f>+'Downstream IS'!B16*-1</f>
        <v>3.2231266736119224</v>
      </c>
      <c r="K35" s="422"/>
      <c r="L35" s="390"/>
    </row>
    <row r="36" spans="1:12" x14ac:dyDescent="0.25">
      <c r="A36" s="775"/>
      <c r="B36" s="811" t="s">
        <v>14</v>
      </c>
      <c r="C36" s="813">
        <f>1000/C33*365</f>
        <v>2608.8375000000001</v>
      </c>
      <c r="D36" s="802"/>
      <c r="E36" s="757"/>
      <c r="F36" s="757"/>
      <c r="G36" s="757"/>
      <c r="H36" s="757"/>
      <c r="I36" s="814" t="s">
        <v>2807</v>
      </c>
      <c r="J36" s="787">
        <f>+'Seg-Working_Notes'!C35*-1</f>
        <v>50.383000000000003</v>
      </c>
      <c r="K36" s="422"/>
      <c r="L36" s="390"/>
    </row>
    <row r="37" spans="1:12" x14ac:dyDescent="0.25">
      <c r="A37" s="775"/>
      <c r="B37" s="738"/>
      <c r="C37" s="786"/>
      <c r="D37" s="736"/>
      <c r="E37" s="757"/>
      <c r="F37" s="757"/>
      <c r="G37" s="757"/>
      <c r="H37" s="757"/>
      <c r="I37" s="812" t="s">
        <v>2808</v>
      </c>
      <c r="J37" s="787">
        <f>+'Hist-IS'!G19/1000*-1-'Other Assm'!J15</f>
        <v>0.83329999999999949</v>
      </c>
      <c r="K37" s="422"/>
      <c r="L37" s="390"/>
    </row>
    <row r="38" spans="1:12" x14ac:dyDescent="0.25">
      <c r="A38" s="775"/>
      <c r="B38" s="668" t="s">
        <v>2701</v>
      </c>
      <c r="C38" s="815">
        <f>61+$C$16</f>
        <v>64</v>
      </c>
      <c r="D38" s="736"/>
      <c r="E38" s="757"/>
      <c r="F38" s="757"/>
      <c r="G38" s="757"/>
      <c r="H38" s="757"/>
      <c r="I38" s="812" t="s">
        <v>2809</v>
      </c>
      <c r="J38" s="787">
        <v>0</v>
      </c>
      <c r="K38" s="422"/>
      <c r="L38" s="390"/>
    </row>
    <row r="39" spans="1:12" x14ac:dyDescent="0.25">
      <c r="A39" s="775"/>
      <c r="B39" s="757"/>
      <c r="C39" s="757"/>
      <c r="D39" s="757"/>
      <c r="E39" s="757"/>
      <c r="F39" s="757"/>
      <c r="G39" s="757"/>
      <c r="H39" s="757"/>
      <c r="I39" s="812" t="s">
        <v>2810</v>
      </c>
      <c r="J39" s="787">
        <f>+'Notes-2'!D61</f>
        <v>3.666666666666667</v>
      </c>
      <c r="K39" s="422"/>
      <c r="L39" s="390"/>
    </row>
    <row r="40" spans="1:12" x14ac:dyDescent="0.25">
      <c r="A40" s="783" t="s">
        <v>2837</v>
      </c>
      <c r="B40" s="736" t="s">
        <v>2838</v>
      </c>
      <c r="C40" s="816">
        <v>0</v>
      </c>
      <c r="D40" s="817"/>
      <c r="E40" s="757"/>
      <c r="F40" s="757"/>
      <c r="G40" s="757"/>
      <c r="H40" s="757"/>
      <c r="I40" s="738"/>
      <c r="J40" s="786"/>
      <c r="K40" s="422"/>
      <c r="L40" s="390"/>
    </row>
    <row r="41" spans="1:12" x14ac:dyDescent="0.25">
      <c r="A41" s="775"/>
      <c r="B41" s="757"/>
      <c r="C41" s="757"/>
      <c r="D41" s="757"/>
      <c r="E41" s="757"/>
      <c r="F41" s="757"/>
      <c r="G41" s="757"/>
      <c r="H41" s="757"/>
      <c r="I41" s="812" t="s">
        <v>2811</v>
      </c>
      <c r="J41" s="787">
        <f>+('Notes-2'!I20+'Notes-2'!I22-'Notes-2'!J20)/3.75</f>
        <v>71.853333333333325</v>
      </c>
      <c r="K41" s="422"/>
      <c r="L41" s="390"/>
    </row>
    <row r="42" spans="1:12" x14ac:dyDescent="0.25">
      <c r="A42" s="775"/>
      <c r="B42" s="757"/>
      <c r="C42" s="757"/>
      <c r="D42" s="757"/>
      <c r="E42" s="757"/>
      <c r="F42" s="757"/>
      <c r="G42" s="757"/>
      <c r="H42" s="757"/>
      <c r="I42" s="738"/>
      <c r="J42" s="786"/>
      <c r="K42" s="422"/>
      <c r="L42" s="390"/>
    </row>
    <row r="43" spans="1:12" x14ac:dyDescent="0.25">
      <c r="A43" s="775"/>
      <c r="B43" s="757"/>
      <c r="C43" s="757"/>
      <c r="D43" s="757"/>
      <c r="E43" s="757"/>
      <c r="F43" s="757"/>
      <c r="G43" s="757"/>
      <c r="H43" s="757"/>
      <c r="I43" s="818" t="s">
        <v>2812</v>
      </c>
      <c r="J43" s="819">
        <f>+'Notes-2'!C6-'Other Assm'!J21</f>
        <v>120.92496913947465</v>
      </c>
      <c r="K43" s="422"/>
      <c r="L43" s="390"/>
    </row>
    <row r="44" spans="1:12" x14ac:dyDescent="0.25">
      <c r="A44" s="775"/>
      <c r="B44" s="375"/>
      <c r="C44" s="375"/>
      <c r="D44" s="757"/>
      <c r="E44" s="757"/>
      <c r="F44" s="375"/>
      <c r="G44" s="375"/>
      <c r="H44" s="375"/>
      <c r="I44" s="375"/>
      <c r="J44" s="375"/>
      <c r="K44" s="390"/>
      <c r="L44" s="390"/>
    </row>
    <row r="45" spans="1:12" x14ac:dyDescent="0.25">
      <c r="A45" s="775"/>
      <c r="B45" s="375"/>
      <c r="C45" s="375"/>
      <c r="D45" s="757"/>
      <c r="E45" s="757"/>
      <c r="F45" s="375"/>
      <c r="G45" s="375"/>
      <c r="H45" s="375"/>
      <c r="I45" s="375"/>
      <c r="J45" s="375"/>
      <c r="K45" s="390"/>
      <c r="L45" s="390"/>
    </row>
    <row r="46" spans="1:12" x14ac:dyDescent="0.25">
      <c r="A46" s="775"/>
      <c r="B46" s="375"/>
      <c r="C46" s="375"/>
      <c r="D46" s="757"/>
      <c r="E46" s="757"/>
      <c r="F46" s="375"/>
      <c r="G46" s="375"/>
      <c r="H46" s="375"/>
      <c r="I46" s="375"/>
      <c r="J46" s="375"/>
      <c r="K46" s="390"/>
      <c r="L46" s="390"/>
    </row>
    <row r="47" spans="1:12" x14ac:dyDescent="0.25">
      <c r="A47" s="775"/>
      <c r="B47" s="375"/>
      <c r="C47" s="375"/>
      <c r="D47" s="757"/>
      <c r="E47" s="757"/>
      <c r="F47" s="375"/>
      <c r="G47" s="375"/>
      <c r="H47" s="375"/>
      <c r="I47" s="375"/>
      <c r="J47" s="375"/>
      <c r="K47" s="390"/>
      <c r="L47" s="390"/>
    </row>
    <row r="48" spans="1:12" x14ac:dyDescent="0.25">
      <c r="A48" s="775"/>
      <c r="B48" s="375"/>
      <c r="C48" s="375"/>
      <c r="D48" s="757"/>
      <c r="E48" s="757"/>
      <c r="F48" s="375"/>
      <c r="G48" s="375"/>
      <c r="H48" s="375"/>
      <c r="I48" s="375"/>
      <c r="J48" s="375"/>
      <c r="K48" s="390"/>
      <c r="L48" s="390"/>
    </row>
  </sheetData>
  <sheetProtection algorithmName="SHA-512" hashValue="XB+b1brkO52lBCuxJhCD5nqbpmMa3Aeww9ZsyyTRAOnq51A8oKeJnruEx4W9Yg2iEEO1laakrIQ0B3rRO5ifxw==" saltValue="fKKyLN/5+dxKwXjILWD7mQ==" spinCount="100000"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2" tint="-9.9978637043366805E-2"/>
  </sheetPr>
  <dimension ref="A1:BQ99"/>
  <sheetViews>
    <sheetView showGridLines="0" zoomScale="80" zoomScaleNormal="80" workbookViewId="0">
      <pane xSplit="1" ySplit="3" topLeftCell="B4" activePane="bottomRight" state="frozen"/>
      <selection pane="topRight" activeCell="B1" sqref="B1"/>
      <selection pane="bottomLeft" activeCell="A4" sqref="A4"/>
      <selection pane="bottomRight" activeCell="B97" sqref="B97"/>
    </sheetView>
  </sheetViews>
  <sheetFormatPr defaultColWidth="0" defaultRowHeight="15" zeroHeight="1" x14ac:dyDescent="0.25"/>
  <cols>
    <col min="1" max="1" width="51.140625" style="390" customWidth="1"/>
    <col min="2" max="2" width="25.28515625" style="390" bestFit="1" customWidth="1"/>
    <col min="3" max="3" width="14.28515625" style="390" bestFit="1" customWidth="1"/>
    <col min="4" max="4" width="13.5703125" style="390" customWidth="1"/>
    <col min="5" max="5" width="13.42578125" style="390" bestFit="1" customWidth="1"/>
    <col min="6" max="6" width="14.140625" style="390" customWidth="1"/>
    <col min="7" max="7" width="12.5703125" style="390" customWidth="1"/>
    <col min="8" max="16" width="13.42578125" style="390" bestFit="1" customWidth="1"/>
    <col min="17" max="17" width="14.5703125" style="390" bestFit="1" customWidth="1"/>
    <col min="18" max="18" width="12.7109375" style="390" customWidth="1"/>
    <col min="19" max="19" width="12.28515625" style="390" bestFit="1" customWidth="1"/>
    <col min="20" max="20" width="12.28515625" style="390" customWidth="1"/>
    <col min="21" max="21" width="12.28515625" style="390" bestFit="1" customWidth="1"/>
    <col min="22" max="22" width="14.85546875" style="390" bestFit="1" customWidth="1"/>
    <col min="23" max="29" width="11.140625" style="390" bestFit="1" customWidth="1"/>
    <col min="30" max="33" width="9.140625" style="390" customWidth="1"/>
    <col min="34" max="35" width="8.85546875" style="98" hidden="1" customWidth="1"/>
    <col min="36" max="38" width="9.140625" hidden="1" customWidth="1"/>
    <col min="39" max="39" width="15" hidden="1" customWidth="1"/>
    <col min="40" max="42" width="9.140625" hidden="1" customWidth="1"/>
    <col min="43" max="43" width="12.28515625" hidden="1" customWidth="1"/>
    <col min="44" max="69" width="0" hidden="1" customWidth="1"/>
    <col min="70" max="16384" width="9.140625" hidden="1"/>
  </cols>
  <sheetData>
    <row r="1" spans="1:63" x14ac:dyDescent="0.25">
      <c r="A1"/>
      <c r="B1"/>
      <c r="C1"/>
      <c r="D1"/>
      <c r="E1"/>
      <c r="F1"/>
      <c r="G1"/>
      <c r="H1"/>
      <c r="I1"/>
      <c r="J1"/>
      <c r="K1"/>
      <c r="L1"/>
      <c r="M1"/>
      <c r="N1"/>
      <c r="O1"/>
      <c r="P1"/>
      <c r="Q1"/>
      <c r="R1"/>
      <c r="S1"/>
      <c r="T1"/>
      <c r="U1"/>
      <c r="V1"/>
      <c r="W1"/>
      <c r="X1"/>
      <c r="Y1"/>
      <c r="Z1"/>
      <c r="AA1"/>
      <c r="AB1"/>
      <c r="AC1"/>
      <c r="AD1"/>
      <c r="AE1"/>
      <c r="AF1"/>
      <c r="AG1"/>
    </row>
    <row r="2" spans="1:63" x14ac:dyDescent="0.25">
      <c r="A2"/>
      <c r="B2"/>
      <c r="C2"/>
      <c r="D2"/>
      <c r="E2"/>
      <c r="F2"/>
      <c r="G2"/>
      <c r="H2"/>
      <c r="I2"/>
      <c r="J2"/>
      <c r="K2"/>
      <c r="L2"/>
      <c r="M2"/>
      <c r="N2"/>
      <c r="O2"/>
      <c r="P2"/>
      <c r="Q2"/>
      <c r="R2"/>
      <c r="S2"/>
      <c r="T2"/>
      <c r="U2"/>
      <c r="V2"/>
      <c r="W2"/>
      <c r="X2"/>
      <c r="Y2"/>
      <c r="Z2"/>
      <c r="AA2"/>
      <c r="AB2"/>
      <c r="AC2"/>
      <c r="AD2"/>
      <c r="AE2"/>
      <c r="AF2"/>
      <c r="AG2"/>
    </row>
    <row r="3" spans="1:63" x14ac:dyDescent="0.25">
      <c r="A3"/>
      <c r="B3"/>
      <c r="C3"/>
      <c r="D3"/>
      <c r="E3"/>
      <c r="F3"/>
      <c r="G3"/>
      <c r="H3"/>
      <c r="I3"/>
      <c r="J3"/>
      <c r="K3"/>
      <c r="L3"/>
      <c r="M3"/>
      <c r="N3"/>
      <c r="O3"/>
      <c r="P3"/>
      <c r="Q3"/>
      <c r="R3"/>
      <c r="S3"/>
      <c r="T3"/>
      <c r="U3" t="s">
        <v>2870</v>
      </c>
      <c r="V3"/>
      <c r="W3"/>
      <c r="X3"/>
      <c r="Y3"/>
      <c r="Z3"/>
      <c r="AA3"/>
      <c r="AB3"/>
      <c r="AC3"/>
      <c r="AD3"/>
      <c r="AE3"/>
      <c r="AF3"/>
      <c r="AG3"/>
    </row>
    <row r="4" spans="1:63" ht="18.75" x14ac:dyDescent="0.3">
      <c r="A4" s="820"/>
    </row>
    <row r="5" spans="1:63" ht="18.75" x14ac:dyDescent="0.3">
      <c r="A5" s="401" t="s">
        <v>2828</v>
      </c>
    </row>
    <row r="6" spans="1:63" x14ac:dyDescent="0.25">
      <c r="A6" s="777" t="s">
        <v>2091</v>
      </c>
      <c r="B6" s="676">
        <v>2001</v>
      </c>
      <c r="C6" s="676">
        <v>2002</v>
      </c>
      <c r="D6" s="676">
        <v>2003</v>
      </c>
      <c r="E6" s="676">
        <v>2004</v>
      </c>
      <c r="F6" s="676">
        <v>2005</v>
      </c>
      <c r="G6" s="676">
        <v>2006</v>
      </c>
      <c r="H6" s="676">
        <v>2007</v>
      </c>
      <c r="I6" s="676">
        <v>2008</v>
      </c>
      <c r="J6" s="676">
        <v>2009</v>
      </c>
      <c r="K6" s="676">
        <v>2010</v>
      </c>
      <c r="L6" s="676">
        <v>2011</v>
      </c>
      <c r="M6" s="676">
        <v>2012</v>
      </c>
      <c r="N6" s="676">
        <v>2013</v>
      </c>
      <c r="O6" s="676">
        <v>2014</v>
      </c>
      <c r="P6" s="676">
        <v>2015</v>
      </c>
      <c r="Q6" s="676">
        <v>2016</v>
      </c>
      <c r="R6" s="676">
        <v>2017</v>
      </c>
      <c r="S6" s="676">
        <v>2018</v>
      </c>
      <c r="T6" s="676" t="s">
        <v>2705</v>
      </c>
      <c r="U6" s="676" t="s">
        <v>2706</v>
      </c>
      <c r="V6" s="676" t="s">
        <v>2707</v>
      </c>
      <c r="W6" s="676" t="s">
        <v>2708</v>
      </c>
      <c r="X6" s="676" t="s">
        <v>2709</v>
      </c>
      <c r="Y6" s="676" t="s">
        <v>2710</v>
      </c>
      <c r="Z6" s="676" t="s">
        <v>2711</v>
      </c>
      <c r="AA6" s="676" t="s">
        <v>2712</v>
      </c>
      <c r="AB6" s="676" t="s">
        <v>2713</v>
      </c>
      <c r="AC6" s="676" t="s">
        <v>2714</v>
      </c>
      <c r="AD6" s="676" t="s">
        <v>2715</v>
      </c>
      <c r="AE6" s="676" t="s">
        <v>2716</v>
      </c>
      <c r="AF6" s="676" t="s">
        <v>2717</v>
      </c>
    </row>
    <row r="7" spans="1:63" x14ac:dyDescent="0.25">
      <c r="A7" s="411" t="s">
        <v>2086</v>
      </c>
      <c r="B7" s="753">
        <v>23.06</v>
      </c>
      <c r="C7" s="753">
        <v>24.32</v>
      </c>
      <c r="D7" s="753">
        <v>27.69</v>
      </c>
      <c r="E7" s="753">
        <v>34.53</v>
      </c>
      <c r="F7" s="753">
        <v>50.21</v>
      </c>
      <c r="G7" s="753">
        <v>61.08</v>
      </c>
      <c r="H7" s="753">
        <v>69.08</v>
      </c>
      <c r="I7" s="753">
        <v>94.45</v>
      </c>
      <c r="J7" s="753">
        <v>61.06</v>
      </c>
      <c r="K7" s="753">
        <v>77.45</v>
      </c>
      <c r="L7" s="753">
        <v>107.81</v>
      </c>
      <c r="M7" s="753">
        <v>110.22</v>
      </c>
      <c r="N7" s="753">
        <v>106.53</v>
      </c>
      <c r="O7" s="753">
        <v>97.18</v>
      </c>
      <c r="P7" s="753">
        <v>49.85</v>
      </c>
      <c r="Q7" s="753">
        <v>40.96</v>
      </c>
      <c r="R7" s="753">
        <v>52.5</v>
      </c>
      <c r="S7" s="753">
        <v>70.02</v>
      </c>
      <c r="T7" s="753">
        <f>+G7</f>
        <v>61.08</v>
      </c>
      <c r="U7" s="753">
        <f>+F7</f>
        <v>50.21</v>
      </c>
      <c r="V7" s="753">
        <f>+E7</f>
        <v>34.53</v>
      </c>
      <c r="W7" s="753">
        <f t="shared" ref="W7:AF7" si="0">+C7</f>
        <v>24.32</v>
      </c>
      <c r="X7" s="753">
        <f t="shared" si="0"/>
        <v>27.69</v>
      </c>
      <c r="Y7" s="753">
        <f t="shared" si="0"/>
        <v>34.53</v>
      </c>
      <c r="Z7" s="753">
        <f t="shared" si="0"/>
        <v>50.21</v>
      </c>
      <c r="AA7" s="753">
        <f t="shared" si="0"/>
        <v>61.08</v>
      </c>
      <c r="AB7" s="753">
        <f t="shared" si="0"/>
        <v>69.08</v>
      </c>
      <c r="AC7" s="753">
        <f t="shared" si="0"/>
        <v>94.45</v>
      </c>
      <c r="AD7" s="753">
        <f t="shared" si="0"/>
        <v>61.06</v>
      </c>
      <c r="AE7" s="753">
        <f t="shared" si="0"/>
        <v>77.45</v>
      </c>
      <c r="AF7" s="657">
        <f t="shared" si="0"/>
        <v>107.81</v>
      </c>
      <c r="AH7" s="356"/>
    </row>
    <row r="8" spans="1:63" x14ac:dyDescent="0.25">
      <c r="A8" s="411" t="s">
        <v>213</v>
      </c>
      <c r="B8" s="753">
        <v>1.552</v>
      </c>
      <c r="C8" s="753">
        <v>2.6160000000000001</v>
      </c>
      <c r="D8" s="753">
        <v>1.909</v>
      </c>
      <c r="E8" s="753">
        <v>3.2090000000000001</v>
      </c>
      <c r="F8" s="753">
        <v>3.6829999999999998</v>
      </c>
      <c r="G8" s="753">
        <v>2.1989999999999998</v>
      </c>
      <c r="H8" s="753">
        <v>4.0839999999999996</v>
      </c>
      <c r="I8" s="753">
        <v>0.70099999999999996</v>
      </c>
      <c r="J8" s="753">
        <v>1.919</v>
      </c>
      <c r="K8" s="753">
        <v>1.6890000000000001</v>
      </c>
      <c r="L8" s="753">
        <v>3.0859999999999999</v>
      </c>
      <c r="M8" s="753">
        <v>1.8220000000000001</v>
      </c>
      <c r="N8" s="753">
        <v>1.319</v>
      </c>
      <c r="O8" s="753">
        <v>0.51600000000000001</v>
      </c>
      <c r="P8" s="753">
        <v>0.72899999999999998</v>
      </c>
      <c r="Q8" s="753">
        <v>2.1739999999999999</v>
      </c>
      <c r="R8" s="753">
        <v>2.1669999999999998</v>
      </c>
      <c r="S8" s="753">
        <v>1.97</v>
      </c>
      <c r="T8" s="525">
        <f>1.55*'Other Assm'!$C$12+$B$97</f>
        <v>1.55</v>
      </c>
      <c r="U8" s="525">
        <f>1.55*'Other Assm'!$C$12+$B$97</f>
        <v>1.55</v>
      </c>
      <c r="V8" s="525">
        <f>1.55*'Other Assm'!$C$12+$B$97</f>
        <v>1.55</v>
      </c>
      <c r="W8" s="525">
        <f>1.55*'Other Assm'!$C$12+$B$97</f>
        <v>1.55</v>
      </c>
      <c r="X8" s="525">
        <f>1.55*'Other Assm'!$C$12+$B$97</f>
        <v>1.55</v>
      </c>
      <c r="Y8" s="525">
        <f>1.55*'Other Assm'!$C$12+$B$97</f>
        <v>1.55</v>
      </c>
      <c r="Z8" s="525">
        <f>1.55*'Other Assm'!$C$12+$B$97</f>
        <v>1.55</v>
      </c>
      <c r="AA8" s="525">
        <f>1.55*'Other Assm'!$C$12+$B$97</f>
        <v>1.55</v>
      </c>
      <c r="AB8" s="525">
        <f>1.55*'Other Assm'!$C$12+$B$97</f>
        <v>1.55</v>
      </c>
      <c r="AC8" s="525">
        <f>1.55*'Other Assm'!$C$12+$B$97</f>
        <v>1.55</v>
      </c>
      <c r="AD8" s="525">
        <f>1.55*'Other Assm'!$C$12+$B$97</f>
        <v>1.55</v>
      </c>
      <c r="AE8" s="525">
        <f>1.55*'Other Assm'!$C$12+$B$97</f>
        <v>1.55</v>
      </c>
      <c r="AF8" s="526">
        <f>1.55*'Other Assm'!$C$12+$B$97</f>
        <v>1.55</v>
      </c>
    </row>
    <row r="9" spans="1:63" x14ac:dyDescent="0.25">
      <c r="A9" s="411" t="s">
        <v>1977</v>
      </c>
      <c r="B9" s="753">
        <f>+B8</f>
        <v>1.552</v>
      </c>
      <c r="C9" s="753">
        <f>+C8+B9</f>
        <v>4.1680000000000001</v>
      </c>
      <c r="D9" s="753">
        <f t="shared" ref="D9:Y9" si="1">+D8+C9</f>
        <v>6.077</v>
      </c>
      <c r="E9" s="753">
        <f t="shared" si="1"/>
        <v>9.2859999999999996</v>
      </c>
      <c r="F9" s="753">
        <f t="shared" si="1"/>
        <v>12.968999999999999</v>
      </c>
      <c r="G9" s="753">
        <f t="shared" si="1"/>
        <v>15.167999999999999</v>
      </c>
      <c r="H9" s="753">
        <f t="shared" si="1"/>
        <v>19.251999999999999</v>
      </c>
      <c r="I9" s="753">
        <f t="shared" si="1"/>
        <v>19.952999999999999</v>
      </c>
      <c r="J9" s="753">
        <f t="shared" si="1"/>
        <v>21.872</v>
      </c>
      <c r="K9" s="753">
        <f t="shared" si="1"/>
        <v>23.561</v>
      </c>
      <c r="L9" s="753">
        <f t="shared" si="1"/>
        <v>26.646999999999998</v>
      </c>
      <c r="M9" s="753">
        <f t="shared" si="1"/>
        <v>28.468999999999998</v>
      </c>
      <c r="N9" s="753">
        <f t="shared" si="1"/>
        <v>29.787999999999997</v>
      </c>
      <c r="O9" s="753">
        <f t="shared" si="1"/>
        <v>30.303999999999995</v>
      </c>
      <c r="P9" s="753">
        <f t="shared" si="1"/>
        <v>31.032999999999994</v>
      </c>
      <c r="Q9" s="753">
        <f t="shared" si="1"/>
        <v>33.206999999999994</v>
      </c>
      <c r="R9" s="753">
        <f t="shared" si="1"/>
        <v>35.373999999999995</v>
      </c>
      <c r="S9" s="753">
        <f t="shared" si="1"/>
        <v>37.343999999999994</v>
      </c>
      <c r="T9" s="753">
        <f t="shared" si="1"/>
        <v>38.893999999999991</v>
      </c>
      <c r="U9" s="753">
        <f t="shared" si="1"/>
        <v>40.443999999999988</v>
      </c>
      <c r="V9" s="753">
        <f t="shared" si="1"/>
        <v>41.993999999999986</v>
      </c>
      <c r="W9" s="753">
        <f t="shared" si="1"/>
        <v>43.543999999999983</v>
      </c>
      <c r="X9" s="753">
        <f t="shared" si="1"/>
        <v>45.09399999999998</v>
      </c>
      <c r="Y9" s="753">
        <f t="shared" si="1"/>
        <v>46.643999999999977</v>
      </c>
      <c r="Z9" s="753">
        <f t="shared" ref="Z9:AF9" si="2">+Z8+Y9</f>
        <v>48.193999999999974</v>
      </c>
      <c r="AA9" s="753">
        <f t="shared" si="2"/>
        <v>49.743999999999971</v>
      </c>
      <c r="AB9" s="753">
        <f t="shared" si="2"/>
        <v>51.293999999999969</v>
      </c>
      <c r="AC9" s="753">
        <f t="shared" si="2"/>
        <v>52.843999999999966</v>
      </c>
      <c r="AD9" s="753">
        <f t="shared" si="2"/>
        <v>54.393999999999963</v>
      </c>
      <c r="AE9" s="753">
        <f t="shared" si="2"/>
        <v>55.94399999999996</v>
      </c>
      <c r="AF9" s="657">
        <f t="shared" si="2"/>
        <v>57.493999999999957</v>
      </c>
    </row>
    <row r="10" spans="1:63" x14ac:dyDescent="0.25">
      <c r="A10" s="411" t="s">
        <v>1976</v>
      </c>
      <c r="B10" s="753">
        <f>+B7/(1+B8/100)</f>
        <v>22.707578383488261</v>
      </c>
      <c r="C10" s="753">
        <f>+C7/(1+C9/100)</f>
        <v>23.346901159665158</v>
      </c>
      <c r="D10" s="753">
        <f t="shared" ref="D10:S10" si="3">+D7/(1+D9/100)</f>
        <v>26.103679402698042</v>
      </c>
      <c r="E10" s="753">
        <f t="shared" si="3"/>
        <v>31.595995827461891</v>
      </c>
      <c r="F10" s="753">
        <f t="shared" si="3"/>
        <v>44.445821420035585</v>
      </c>
      <c r="G10" s="753">
        <f t="shared" si="3"/>
        <v>53.035565434843008</v>
      </c>
      <c r="H10" s="753">
        <f t="shared" si="3"/>
        <v>57.927749639419041</v>
      </c>
      <c r="I10" s="753">
        <f t="shared" si="3"/>
        <v>78.739172842696732</v>
      </c>
      <c r="J10" s="753">
        <f t="shared" si="3"/>
        <v>50.101746094262836</v>
      </c>
      <c r="K10" s="753">
        <f t="shared" si="3"/>
        <v>62.681590469484718</v>
      </c>
      <c r="L10" s="753">
        <f t="shared" si="3"/>
        <v>85.126374884521553</v>
      </c>
      <c r="M10" s="753">
        <f t="shared" si="3"/>
        <v>85.795016696634988</v>
      </c>
      <c r="N10" s="753">
        <f t="shared" si="3"/>
        <v>82.080007396677658</v>
      </c>
      <c r="O10" s="753">
        <f t="shared" si="3"/>
        <v>74.579444990176825</v>
      </c>
      <c r="P10" s="753">
        <f t="shared" si="3"/>
        <v>38.043851548846476</v>
      </c>
      <c r="Q10" s="753">
        <f t="shared" si="3"/>
        <v>30.749134805227957</v>
      </c>
      <c r="R10" s="753">
        <f t="shared" si="3"/>
        <v>38.781449909140605</v>
      </c>
      <c r="S10" s="753">
        <f t="shared" si="3"/>
        <v>50.981477166821989</v>
      </c>
      <c r="T10" s="753">
        <f t="shared" ref="T10:AF10" si="4">+T7/(1+T8/100)</f>
        <v>60.147710487444606</v>
      </c>
      <c r="U10" s="753">
        <f t="shared" si="4"/>
        <v>49.443623830625306</v>
      </c>
      <c r="V10" s="753">
        <f t="shared" si="4"/>
        <v>34.002954209748893</v>
      </c>
      <c r="W10" s="753">
        <f t="shared" si="4"/>
        <v>23.948793697685868</v>
      </c>
      <c r="X10" s="753">
        <f t="shared" si="4"/>
        <v>27.26735598227474</v>
      </c>
      <c r="Y10" s="753">
        <f t="shared" si="4"/>
        <v>34.002954209748893</v>
      </c>
      <c r="Z10" s="753">
        <f t="shared" si="4"/>
        <v>49.443623830625306</v>
      </c>
      <c r="AA10" s="753">
        <f t="shared" si="4"/>
        <v>60.147710487444606</v>
      </c>
      <c r="AB10" s="753">
        <f t="shared" si="4"/>
        <v>68.025603151157057</v>
      </c>
      <c r="AC10" s="753">
        <f t="shared" si="4"/>
        <v>93.008370260955189</v>
      </c>
      <c r="AD10" s="753">
        <f t="shared" si="4"/>
        <v>60.128015755785327</v>
      </c>
      <c r="AE10" s="753">
        <f t="shared" si="4"/>
        <v>76.267848350566226</v>
      </c>
      <c r="AF10" s="657">
        <f t="shared" si="4"/>
        <v>106.16445100935499</v>
      </c>
    </row>
    <row r="11" spans="1:63" x14ac:dyDescent="0.25">
      <c r="A11" s="411" t="s">
        <v>2</v>
      </c>
      <c r="B11" s="400"/>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629"/>
    </row>
    <row r="12" spans="1:63" x14ac:dyDescent="0.25">
      <c r="A12" s="777"/>
      <c r="B12" s="676">
        <f>+B6</f>
        <v>2001</v>
      </c>
      <c r="C12" s="676">
        <f t="shared" ref="C12:AF12" si="5">+C6</f>
        <v>2002</v>
      </c>
      <c r="D12" s="676">
        <f t="shared" si="5"/>
        <v>2003</v>
      </c>
      <c r="E12" s="676">
        <f t="shared" si="5"/>
        <v>2004</v>
      </c>
      <c r="F12" s="676">
        <f t="shared" si="5"/>
        <v>2005</v>
      </c>
      <c r="G12" s="676">
        <f t="shared" si="5"/>
        <v>2006</v>
      </c>
      <c r="H12" s="676">
        <f t="shared" si="5"/>
        <v>2007</v>
      </c>
      <c r="I12" s="676">
        <f t="shared" si="5"/>
        <v>2008</v>
      </c>
      <c r="J12" s="676">
        <f t="shared" si="5"/>
        <v>2009</v>
      </c>
      <c r="K12" s="676">
        <f t="shared" si="5"/>
        <v>2010</v>
      </c>
      <c r="L12" s="676">
        <f t="shared" si="5"/>
        <v>2011</v>
      </c>
      <c r="M12" s="676">
        <f t="shared" si="5"/>
        <v>2012</v>
      </c>
      <c r="N12" s="676">
        <f t="shared" si="5"/>
        <v>2013</v>
      </c>
      <c r="O12" s="676">
        <f t="shared" si="5"/>
        <v>2014</v>
      </c>
      <c r="P12" s="676">
        <f t="shared" si="5"/>
        <v>2015</v>
      </c>
      <c r="Q12" s="676">
        <f t="shared" si="5"/>
        <v>2016</v>
      </c>
      <c r="R12" s="676">
        <f t="shared" si="5"/>
        <v>2017</v>
      </c>
      <c r="S12" s="676">
        <f t="shared" si="5"/>
        <v>2018</v>
      </c>
      <c r="T12" s="676" t="str">
        <f t="shared" si="5"/>
        <v>2019 F</v>
      </c>
      <c r="U12" s="676" t="str">
        <f t="shared" si="5"/>
        <v>2020 F</v>
      </c>
      <c r="V12" s="676" t="str">
        <f t="shared" si="5"/>
        <v>2021 F</v>
      </c>
      <c r="W12" s="676" t="str">
        <f t="shared" si="5"/>
        <v>2022 F</v>
      </c>
      <c r="X12" s="676" t="str">
        <f t="shared" si="5"/>
        <v>2023 F</v>
      </c>
      <c r="Y12" s="676" t="str">
        <f t="shared" si="5"/>
        <v>2024 F</v>
      </c>
      <c r="Z12" s="676" t="str">
        <f t="shared" si="5"/>
        <v>2025 F</v>
      </c>
      <c r="AA12" s="676" t="str">
        <f t="shared" si="5"/>
        <v>2026 F</v>
      </c>
      <c r="AB12" s="676" t="str">
        <f t="shared" si="5"/>
        <v>2027 F</v>
      </c>
      <c r="AC12" s="676" t="str">
        <f t="shared" si="5"/>
        <v>2028 F</v>
      </c>
      <c r="AD12" s="676" t="str">
        <f t="shared" si="5"/>
        <v>2029 F</v>
      </c>
      <c r="AE12" s="676" t="str">
        <f t="shared" si="5"/>
        <v>2030 F</v>
      </c>
      <c r="AF12" s="676" t="str">
        <f t="shared" si="5"/>
        <v>2031 F</v>
      </c>
    </row>
    <row r="13" spans="1:63" x14ac:dyDescent="0.25">
      <c r="A13" s="411" t="s">
        <v>1978</v>
      </c>
      <c r="B13" s="753">
        <f>+B10</f>
        <v>22.707578383488261</v>
      </c>
      <c r="C13" s="753">
        <f t="shared" ref="C13:S13" si="6">+C10</f>
        <v>23.346901159665158</v>
      </c>
      <c r="D13" s="753">
        <f t="shared" si="6"/>
        <v>26.103679402698042</v>
      </c>
      <c r="E13" s="753">
        <f t="shared" si="6"/>
        <v>31.595995827461891</v>
      </c>
      <c r="F13" s="753">
        <f t="shared" si="6"/>
        <v>44.445821420035585</v>
      </c>
      <c r="G13" s="753">
        <f t="shared" si="6"/>
        <v>53.035565434843008</v>
      </c>
      <c r="H13" s="753">
        <f t="shared" si="6"/>
        <v>57.927749639419041</v>
      </c>
      <c r="I13" s="753">
        <f t="shared" si="6"/>
        <v>78.739172842696732</v>
      </c>
      <c r="J13" s="753">
        <f t="shared" si="6"/>
        <v>50.101746094262836</v>
      </c>
      <c r="K13" s="753">
        <f t="shared" si="6"/>
        <v>62.681590469484718</v>
      </c>
      <c r="L13" s="753">
        <f t="shared" si="6"/>
        <v>85.126374884521553</v>
      </c>
      <c r="M13" s="753">
        <f t="shared" si="6"/>
        <v>85.795016696634988</v>
      </c>
      <c r="N13" s="753">
        <f t="shared" si="6"/>
        <v>82.080007396677658</v>
      </c>
      <c r="O13" s="753">
        <f t="shared" si="6"/>
        <v>74.579444990176825</v>
      </c>
      <c r="P13" s="753">
        <f t="shared" si="6"/>
        <v>38.043851548846476</v>
      </c>
      <c r="Q13" s="753">
        <f t="shared" si="6"/>
        <v>30.749134805227957</v>
      </c>
      <c r="R13" s="753">
        <f t="shared" si="6"/>
        <v>38.781449909140605</v>
      </c>
      <c r="S13" s="753">
        <f t="shared" si="6"/>
        <v>50.981477166821989</v>
      </c>
      <c r="T13" s="753">
        <f>+F13</f>
        <v>44.445821420035585</v>
      </c>
      <c r="U13" s="753">
        <f>+E13</f>
        <v>31.595995827461891</v>
      </c>
      <c r="V13" s="753">
        <f>+D13</f>
        <v>26.103679402698042</v>
      </c>
      <c r="W13" s="753">
        <f t="shared" ref="W13:AF13" si="7">+C13</f>
        <v>23.346901159665158</v>
      </c>
      <c r="X13" s="753">
        <f t="shared" si="7"/>
        <v>26.103679402698042</v>
      </c>
      <c r="Y13" s="753">
        <f t="shared" si="7"/>
        <v>31.595995827461891</v>
      </c>
      <c r="Z13" s="753">
        <f t="shared" si="7"/>
        <v>44.445821420035585</v>
      </c>
      <c r="AA13" s="753">
        <f t="shared" si="7"/>
        <v>53.035565434843008</v>
      </c>
      <c r="AB13" s="753">
        <f t="shared" si="7"/>
        <v>57.927749639419041</v>
      </c>
      <c r="AC13" s="753">
        <f t="shared" si="7"/>
        <v>78.739172842696732</v>
      </c>
      <c r="AD13" s="753">
        <f t="shared" si="7"/>
        <v>50.101746094262836</v>
      </c>
      <c r="AE13" s="753">
        <f t="shared" si="7"/>
        <v>62.681590469484718</v>
      </c>
      <c r="AF13" s="657">
        <f t="shared" si="7"/>
        <v>85.126374884521553</v>
      </c>
      <c r="AL13" s="171" t="s">
        <v>2773</v>
      </c>
      <c r="AM13" s="171"/>
      <c r="AN13" s="171"/>
    </row>
    <row r="14" spans="1:63" x14ac:dyDescent="0.25">
      <c r="A14" s="411"/>
      <c r="B14" s="400"/>
      <c r="C14" s="400"/>
      <c r="D14" s="400"/>
      <c r="E14" s="400"/>
      <c r="F14" s="400"/>
      <c r="G14" s="400"/>
      <c r="H14" s="400"/>
      <c r="I14" s="400"/>
      <c r="J14" s="400"/>
      <c r="K14" s="400"/>
      <c r="L14" s="400"/>
      <c r="M14" s="400"/>
      <c r="N14" s="400"/>
      <c r="O14" s="400"/>
      <c r="P14" s="400"/>
      <c r="Q14" s="400"/>
      <c r="R14" s="400"/>
      <c r="S14" s="400"/>
      <c r="T14" s="400"/>
      <c r="U14" s="400"/>
      <c r="V14" s="400"/>
      <c r="W14" s="400"/>
      <c r="X14" s="400"/>
      <c r="Y14" s="400"/>
      <c r="Z14" s="400"/>
      <c r="AA14" s="400"/>
      <c r="AB14" s="400"/>
      <c r="AC14" s="400"/>
      <c r="AD14" s="400"/>
      <c r="AE14" s="400"/>
      <c r="AF14" s="629"/>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row>
    <row r="15" spans="1:63" x14ac:dyDescent="0.25">
      <c r="A15" s="558" t="s">
        <v>2827</v>
      </c>
      <c r="B15" s="753">
        <f>+(1+B8/100)</f>
        <v>1.01552</v>
      </c>
      <c r="C15" s="753">
        <f>+B15*(1+C8/100)</f>
        <v>1.0420860031999999</v>
      </c>
      <c r="D15" s="753">
        <f t="shared" ref="D15:AF15" si="8">+C15*(1+D8/100)</f>
        <v>1.0619794250010879</v>
      </c>
      <c r="E15" s="753">
        <f t="shared" si="8"/>
        <v>1.0960583447493728</v>
      </c>
      <c r="F15" s="753">
        <f t="shared" si="8"/>
        <v>1.136426173586492</v>
      </c>
      <c r="G15" s="753">
        <f t="shared" si="8"/>
        <v>1.1614161851436589</v>
      </c>
      <c r="H15" s="753">
        <f t="shared" si="8"/>
        <v>1.2088484221449258</v>
      </c>
      <c r="I15" s="753">
        <f t="shared" si="8"/>
        <v>1.2173224495841617</v>
      </c>
      <c r="J15" s="753">
        <f t="shared" si="8"/>
        <v>1.2406828673916819</v>
      </c>
      <c r="K15" s="753">
        <f t="shared" si="8"/>
        <v>1.2616380010219275</v>
      </c>
      <c r="L15" s="753">
        <f t="shared" si="8"/>
        <v>1.3005721497334644</v>
      </c>
      <c r="M15" s="753">
        <f t="shared" si="8"/>
        <v>1.324268574301608</v>
      </c>
      <c r="N15" s="753">
        <f t="shared" si="8"/>
        <v>1.3417356767966464</v>
      </c>
      <c r="O15" s="753">
        <f t="shared" si="8"/>
        <v>1.3486590328889172</v>
      </c>
      <c r="P15" s="753">
        <f t="shared" si="8"/>
        <v>1.3584907572386775</v>
      </c>
      <c r="Q15" s="753">
        <f t="shared" si="8"/>
        <v>1.3880243463010464</v>
      </c>
      <c r="R15" s="753">
        <f t="shared" si="8"/>
        <v>1.4181028338853903</v>
      </c>
      <c r="S15" s="753">
        <f t="shared" si="8"/>
        <v>1.4460394597129325</v>
      </c>
      <c r="T15" s="753">
        <f>+S15*(1+T8/100)</f>
        <v>1.4684530713384829</v>
      </c>
      <c r="U15" s="753">
        <f t="shared" si="8"/>
        <v>1.4912140939442295</v>
      </c>
      <c r="V15" s="753">
        <f t="shared" si="8"/>
        <v>1.5143279124003652</v>
      </c>
      <c r="W15" s="753">
        <f t="shared" si="8"/>
        <v>1.5377999950425709</v>
      </c>
      <c r="X15" s="753">
        <f t="shared" si="8"/>
        <v>1.561635894965731</v>
      </c>
      <c r="Y15" s="753">
        <f t="shared" si="8"/>
        <v>1.5858412513376998</v>
      </c>
      <c r="Z15" s="753">
        <f t="shared" si="8"/>
        <v>1.6104217907334342</v>
      </c>
      <c r="AA15" s="753">
        <f t="shared" si="8"/>
        <v>1.6353833284898025</v>
      </c>
      <c r="AB15" s="753">
        <f t="shared" si="8"/>
        <v>1.6607317700813946</v>
      </c>
      <c r="AC15" s="753">
        <f t="shared" si="8"/>
        <v>1.6864731125176564</v>
      </c>
      <c r="AD15" s="753">
        <f t="shared" si="8"/>
        <v>1.7126134457616802</v>
      </c>
      <c r="AE15" s="753">
        <f t="shared" si="8"/>
        <v>1.7391589541709864</v>
      </c>
      <c r="AF15" s="657">
        <f t="shared" si="8"/>
        <v>1.7661159179606369</v>
      </c>
      <c r="AL15" s="11"/>
      <c r="AM15" s="11" t="s">
        <v>2408</v>
      </c>
      <c r="AN15" s="320">
        <f>+'Upstream Assm'!C61</f>
        <v>7.9479999999999995E-2</v>
      </c>
      <c r="AO15" s="11"/>
      <c r="AP15" s="11" t="s">
        <v>2411</v>
      </c>
      <c r="AQ15" s="320">
        <v>0</v>
      </c>
      <c r="AR15" s="11"/>
      <c r="AS15" s="11" t="s">
        <v>2412</v>
      </c>
      <c r="AT15" s="321">
        <v>1E-3</v>
      </c>
      <c r="AU15" s="11"/>
      <c r="AV15" s="11"/>
      <c r="AW15" s="11"/>
      <c r="AX15" s="11"/>
      <c r="AY15" s="11"/>
      <c r="AZ15" s="11"/>
      <c r="BA15" s="11" t="s">
        <v>2408</v>
      </c>
      <c r="BB15" s="11"/>
      <c r="BC15" s="11"/>
      <c r="BD15" s="11"/>
      <c r="BE15" s="11"/>
      <c r="BF15" s="11"/>
      <c r="BG15" s="11"/>
      <c r="BH15" s="11"/>
      <c r="BI15" s="11"/>
      <c r="BJ15" s="11"/>
      <c r="BK15" s="11"/>
    </row>
    <row r="16" spans="1:63" x14ac:dyDescent="0.25">
      <c r="A16" s="777"/>
      <c r="B16" s="676">
        <f t="shared" ref="B16:AF16" si="9">+B12</f>
        <v>2001</v>
      </c>
      <c r="C16" s="676">
        <f t="shared" si="9"/>
        <v>2002</v>
      </c>
      <c r="D16" s="676">
        <f t="shared" si="9"/>
        <v>2003</v>
      </c>
      <c r="E16" s="676">
        <f t="shared" si="9"/>
        <v>2004</v>
      </c>
      <c r="F16" s="676">
        <f t="shared" si="9"/>
        <v>2005</v>
      </c>
      <c r="G16" s="676">
        <f t="shared" si="9"/>
        <v>2006</v>
      </c>
      <c r="H16" s="676">
        <f t="shared" si="9"/>
        <v>2007</v>
      </c>
      <c r="I16" s="676">
        <f t="shared" si="9"/>
        <v>2008</v>
      </c>
      <c r="J16" s="676">
        <f t="shared" si="9"/>
        <v>2009</v>
      </c>
      <c r="K16" s="676">
        <f t="shared" si="9"/>
        <v>2010</v>
      </c>
      <c r="L16" s="676">
        <f t="shared" si="9"/>
        <v>2011</v>
      </c>
      <c r="M16" s="676">
        <f t="shared" si="9"/>
        <v>2012</v>
      </c>
      <c r="N16" s="676">
        <f t="shared" si="9"/>
        <v>2013</v>
      </c>
      <c r="O16" s="676">
        <f t="shared" si="9"/>
        <v>2014</v>
      </c>
      <c r="P16" s="676">
        <f t="shared" si="9"/>
        <v>2015</v>
      </c>
      <c r="Q16" s="676">
        <f t="shared" si="9"/>
        <v>2016</v>
      </c>
      <c r="R16" s="676">
        <f t="shared" si="9"/>
        <v>2017</v>
      </c>
      <c r="S16" s="676">
        <f t="shared" si="9"/>
        <v>2018</v>
      </c>
      <c r="T16" s="676" t="str">
        <f t="shared" si="9"/>
        <v>2019 F</v>
      </c>
      <c r="U16" s="676" t="str">
        <f t="shared" si="9"/>
        <v>2020 F</v>
      </c>
      <c r="V16" s="676" t="str">
        <f t="shared" si="9"/>
        <v>2021 F</v>
      </c>
      <c r="W16" s="676" t="str">
        <f t="shared" si="9"/>
        <v>2022 F</v>
      </c>
      <c r="X16" s="676" t="str">
        <f t="shared" si="9"/>
        <v>2023 F</v>
      </c>
      <c r="Y16" s="676" t="str">
        <f t="shared" si="9"/>
        <v>2024 F</v>
      </c>
      <c r="Z16" s="676" t="str">
        <f t="shared" si="9"/>
        <v>2025 F</v>
      </c>
      <c r="AA16" s="676" t="str">
        <f t="shared" si="9"/>
        <v>2026 F</v>
      </c>
      <c r="AB16" s="676" t="str">
        <f t="shared" si="9"/>
        <v>2027 F</v>
      </c>
      <c r="AC16" s="676" t="str">
        <f t="shared" si="9"/>
        <v>2028 F</v>
      </c>
      <c r="AD16" s="676" t="str">
        <f t="shared" si="9"/>
        <v>2029 F</v>
      </c>
      <c r="AE16" s="676" t="str">
        <f t="shared" si="9"/>
        <v>2030 F</v>
      </c>
      <c r="AF16" s="676" t="str">
        <f t="shared" si="9"/>
        <v>2031 F</v>
      </c>
      <c r="AL16" s="11"/>
      <c r="AM16" s="11"/>
      <c r="AN16" s="11"/>
      <c r="AO16" s="11"/>
      <c r="AP16" s="11"/>
      <c r="AQ16" s="322">
        <v>2.1328E-2</v>
      </c>
      <c r="AR16" s="11"/>
      <c r="AS16" s="11"/>
      <c r="AT16" s="11"/>
      <c r="AU16" s="11"/>
      <c r="AV16" s="11"/>
      <c r="AW16" s="11"/>
      <c r="AX16" s="11"/>
      <c r="AY16" s="11">
        <v>12</v>
      </c>
      <c r="AZ16" s="11"/>
      <c r="BA16" s="11"/>
      <c r="BB16" s="11"/>
      <c r="BC16" s="11"/>
      <c r="BD16" s="11"/>
      <c r="BE16" s="11"/>
      <c r="BF16" s="11"/>
      <c r="BG16" s="11"/>
      <c r="BH16" s="11"/>
      <c r="BI16" s="11"/>
      <c r="BJ16" s="11"/>
      <c r="BK16" s="11"/>
    </row>
    <row r="17" spans="1:69" x14ac:dyDescent="0.25">
      <c r="A17" s="411" t="s">
        <v>2087</v>
      </c>
      <c r="B17" s="753">
        <f>+B13/(1+B9/100)</f>
        <v>22.360542759855306</v>
      </c>
      <c r="C17" s="753">
        <f t="shared" ref="C17:S17" si="10">+C13</f>
        <v>23.346901159665158</v>
      </c>
      <c r="D17" s="753">
        <f t="shared" si="10"/>
        <v>26.103679402698042</v>
      </c>
      <c r="E17" s="753">
        <f t="shared" si="10"/>
        <v>31.595995827461891</v>
      </c>
      <c r="F17" s="753">
        <f t="shared" si="10"/>
        <v>44.445821420035585</v>
      </c>
      <c r="G17" s="753">
        <f t="shared" si="10"/>
        <v>53.035565434843008</v>
      </c>
      <c r="H17" s="753">
        <f t="shared" si="10"/>
        <v>57.927749639419041</v>
      </c>
      <c r="I17" s="753">
        <f t="shared" si="10"/>
        <v>78.739172842696732</v>
      </c>
      <c r="J17" s="753">
        <f t="shared" si="10"/>
        <v>50.101746094262836</v>
      </c>
      <c r="K17" s="753">
        <f t="shared" si="10"/>
        <v>62.681590469484718</v>
      </c>
      <c r="L17" s="753">
        <f t="shared" si="10"/>
        <v>85.126374884521553</v>
      </c>
      <c r="M17" s="753">
        <f t="shared" si="10"/>
        <v>85.795016696634988</v>
      </c>
      <c r="N17" s="753">
        <f t="shared" si="10"/>
        <v>82.080007396677658</v>
      </c>
      <c r="O17" s="753">
        <f t="shared" si="10"/>
        <v>74.579444990176825</v>
      </c>
      <c r="P17" s="753">
        <f t="shared" si="10"/>
        <v>38.043851548846476</v>
      </c>
      <c r="Q17" s="753">
        <f t="shared" si="10"/>
        <v>30.749134805227957</v>
      </c>
      <c r="R17" s="753">
        <f t="shared" si="10"/>
        <v>38.781449909140605</v>
      </c>
      <c r="S17" s="753">
        <f t="shared" si="10"/>
        <v>50.981477166821989</v>
      </c>
      <c r="T17" s="753">
        <f>+F17</f>
        <v>44.445821420035585</v>
      </c>
      <c r="U17" s="753">
        <f>+E17</f>
        <v>31.595995827461891</v>
      </c>
      <c r="V17" s="753">
        <f>+D17</f>
        <v>26.103679402698042</v>
      </c>
      <c r="W17" s="753">
        <f t="shared" ref="W17:AF17" si="11">+C17</f>
        <v>23.346901159665158</v>
      </c>
      <c r="X17" s="753">
        <f t="shared" si="11"/>
        <v>26.103679402698042</v>
      </c>
      <c r="Y17" s="753">
        <f t="shared" si="11"/>
        <v>31.595995827461891</v>
      </c>
      <c r="Z17" s="753">
        <f t="shared" si="11"/>
        <v>44.445821420035585</v>
      </c>
      <c r="AA17" s="753">
        <f t="shared" si="11"/>
        <v>53.035565434843008</v>
      </c>
      <c r="AB17" s="753">
        <f t="shared" si="11"/>
        <v>57.927749639419041</v>
      </c>
      <c r="AC17" s="753">
        <f t="shared" si="11"/>
        <v>78.739172842696732</v>
      </c>
      <c r="AD17" s="753">
        <f t="shared" si="11"/>
        <v>50.101746094262836</v>
      </c>
      <c r="AE17" s="753">
        <f t="shared" si="11"/>
        <v>62.681590469484718</v>
      </c>
      <c r="AF17" s="657">
        <f t="shared" si="11"/>
        <v>85.126374884521553</v>
      </c>
      <c r="AL17" s="11"/>
      <c r="AM17" s="11">
        <v>3</v>
      </c>
      <c r="AN17" s="11">
        <v>2</v>
      </c>
      <c r="AO17" s="11">
        <v>1</v>
      </c>
      <c r="AP17" s="11" t="s">
        <v>2405</v>
      </c>
      <c r="AQ17" s="11"/>
      <c r="AR17" s="11"/>
      <c r="AS17" s="11"/>
      <c r="AT17" s="11"/>
      <c r="AU17" s="11"/>
      <c r="AV17" s="11"/>
      <c r="AW17" s="11"/>
      <c r="AX17" s="11"/>
      <c r="AY17" s="11" t="s">
        <v>2406</v>
      </c>
      <c r="AZ17" s="11">
        <v>1</v>
      </c>
      <c r="BA17" s="11">
        <v>2</v>
      </c>
      <c r="BB17" s="11">
        <v>3</v>
      </c>
      <c r="BC17" s="11">
        <v>4</v>
      </c>
      <c r="BD17" s="11">
        <v>5</v>
      </c>
      <c r="BE17" s="11">
        <v>6</v>
      </c>
      <c r="BF17" s="11">
        <v>7</v>
      </c>
      <c r="BG17" s="11" t="s">
        <v>2407</v>
      </c>
      <c r="BH17" s="11">
        <v>1</v>
      </c>
      <c r="BI17" s="11">
        <v>2</v>
      </c>
      <c r="BJ17" s="11">
        <v>3</v>
      </c>
      <c r="BK17" s="11"/>
    </row>
    <row r="18" spans="1:69" x14ac:dyDescent="0.25">
      <c r="A18" s="777"/>
      <c r="B18" s="676">
        <f>+B16</f>
        <v>2001</v>
      </c>
      <c r="C18" s="676">
        <f t="shared" ref="C18:AB18" si="12">+C16</f>
        <v>2002</v>
      </c>
      <c r="D18" s="676">
        <f t="shared" si="12"/>
        <v>2003</v>
      </c>
      <c r="E18" s="676">
        <f t="shared" si="12"/>
        <v>2004</v>
      </c>
      <c r="F18" s="676">
        <f t="shared" si="12"/>
        <v>2005</v>
      </c>
      <c r="G18" s="676">
        <f t="shared" si="12"/>
        <v>2006</v>
      </c>
      <c r="H18" s="676">
        <f t="shared" si="12"/>
        <v>2007</v>
      </c>
      <c r="I18" s="676">
        <f t="shared" si="12"/>
        <v>2008</v>
      </c>
      <c r="J18" s="676">
        <f t="shared" si="12"/>
        <v>2009</v>
      </c>
      <c r="K18" s="676">
        <f t="shared" si="12"/>
        <v>2010</v>
      </c>
      <c r="L18" s="676">
        <f t="shared" si="12"/>
        <v>2011</v>
      </c>
      <c r="M18" s="676">
        <f t="shared" si="12"/>
        <v>2012</v>
      </c>
      <c r="N18" s="676">
        <f t="shared" si="12"/>
        <v>2013</v>
      </c>
      <c r="O18" s="676">
        <f t="shared" si="12"/>
        <v>2014</v>
      </c>
      <c r="P18" s="676">
        <f t="shared" si="12"/>
        <v>2015</v>
      </c>
      <c r="Q18" s="676">
        <f t="shared" si="12"/>
        <v>2016</v>
      </c>
      <c r="R18" s="676">
        <f t="shared" si="12"/>
        <v>2017</v>
      </c>
      <c r="S18" s="676">
        <f t="shared" si="12"/>
        <v>2018</v>
      </c>
      <c r="T18" s="676" t="str">
        <f t="shared" si="12"/>
        <v>2019 F</v>
      </c>
      <c r="U18" s="676" t="str">
        <f t="shared" si="12"/>
        <v>2020 F</v>
      </c>
      <c r="V18" s="676" t="str">
        <f t="shared" si="12"/>
        <v>2021 F</v>
      </c>
      <c r="W18" s="676" t="str">
        <f t="shared" si="12"/>
        <v>2022 F</v>
      </c>
      <c r="X18" s="676" t="str">
        <f t="shared" si="12"/>
        <v>2023 F</v>
      </c>
      <c r="Y18" s="676" t="str">
        <f t="shared" si="12"/>
        <v>2024 F</v>
      </c>
      <c r="Z18" s="676" t="str">
        <f t="shared" si="12"/>
        <v>2025 F</v>
      </c>
      <c r="AA18" s="676" t="str">
        <f t="shared" si="12"/>
        <v>2026 F</v>
      </c>
      <c r="AB18" s="676" t="str">
        <f t="shared" si="12"/>
        <v>2027 F</v>
      </c>
      <c r="AC18" s="676" t="str">
        <f>+AC16</f>
        <v>2028 F</v>
      </c>
      <c r="AD18" s="676" t="str">
        <f>+AD16</f>
        <v>2029 F</v>
      </c>
      <c r="AE18" s="676" t="str">
        <f>+AE16</f>
        <v>2030 F</v>
      </c>
      <c r="AF18" s="676" t="str">
        <f>+AF16</f>
        <v>2031 F</v>
      </c>
      <c r="AL18" s="11"/>
      <c r="AM18" s="11" t="str">
        <f>+T16</f>
        <v>2019 F</v>
      </c>
      <c r="AN18" s="11" t="str">
        <f t="shared" ref="AN18:AV18" si="13">+U16</f>
        <v>2020 F</v>
      </c>
      <c r="AO18" s="11" t="str">
        <f t="shared" si="13"/>
        <v>2021 F</v>
      </c>
      <c r="AP18" s="11" t="str">
        <f t="shared" si="13"/>
        <v>2022 F</v>
      </c>
      <c r="AQ18" s="11" t="str">
        <f t="shared" si="13"/>
        <v>2023 F</v>
      </c>
      <c r="AR18" s="11" t="str">
        <f t="shared" si="13"/>
        <v>2024 F</v>
      </c>
      <c r="AS18" s="11" t="str">
        <f t="shared" si="13"/>
        <v>2025 F</v>
      </c>
      <c r="AT18" s="11" t="str">
        <f t="shared" si="13"/>
        <v>2026 F</v>
      </c>
      <c r="AU18" s="11" t="str">
        <f t="shared" si="13"/>
        <v>2027 F</v>
      </c>
      <c r="AV18" s="11" t="str">
        <f t="shared" si="13"/>
        <v>2028 F</v>
      </c>
      <c r="AW18" s="11" t="str">
        <f t="shared" ref="AW18:AY19" si="14">+B63</f>
        <v>2029 F</v>
      </c>
      <c r="AX18" s="11" t="str">
        <f t="shared" si="14"/>
        <v>2030 F</v>
      </c>
      <c r="AY18" s="11" t="str">
        <f t="shared" si="14"/>
        <v>2031 F</v>
      </c>
      <c r="AZ18" s="11" t="str">
        <f t="shared" ref="AZ18:BC18" si="15">+E63</f>
        <v>2032 F</v>
      </c>
      <c r="BA18" s="11" t="str">
        <f t="shared" si="15"/>
        <v>2033 F</v>
      </c>
      <c r="BB18" s="11" t="str">
        <f t="shared" si="15"/>
        <v>2034 F</v>
      </c>
      <c r="BC18" s="11" t="str">
        <f t="shared" si="15"/>
        <v>2035 F</v>
      </c>
      <c r="BD18" s="11" t="str">
        <f t="shared" ref="BD18:BD19" si="16">+I63</f>
        <v>2036 F</v>
      </c>
      <c r="BE18" s="11" t="str">
        <f t="shared" ref="BE18:BE19" si="17">+J63</f>
        <v>2037 F</v>
      </c>
      <c r="BF18" s="11" t="str">
        <f t="shared" ref="BF18:BF19" si="18">+K63</f>
        <v>2038 F</v>
      </c>
      <c r="BG18" s="11" t="str">
        <f t="shared" ref="BG18:BG19" si="19">+L63</f>
        <v>2039 F</v>
      </c>
      <c r="BH18" s="11" t="str">
        <f t="shared" ref="BH18:BH19" si="20">+M63</f>
        <v>2040 F</v>
      </c>
      <c r="BI18" s="11" t="str">
        <f t="shared" ref="BI18:BI19" si="21">+N63</f>
        <v>2041 F</v>
      </c>
      <c r="BJ18" s="11" t="str">
        <f t="shared" ref="BJ18:BJ19" si="22">+O63</f>
        <v>2042 F</v>
      </c>
      <c r="BK18" s="11"/>
    </row>
    <row r="19" spans="1:69" x14ac:dyDescent="0.25">
      <c r="A19" s="821" t="s">
        <v>2085</v>
      </c>
      <c r="B19" s="822">
        <f>+B17/(1+B9/100)</f>
        <v>22.018810815991124</v>
      </c>
      <c r="C19" s="822">
        <f t="shared" ref="C19:S19" si="23">+C17*(1+C9/100)</f>
        <v>24.32</v>
      </c>
      <c r="D19" s="822">
        <f t="shared" si="23"/>
        <v>27.69</v>
      </c>
      <c r="E19" s="822">
        <f t="shared" si="23"/>
        <v>34.53</v>
      </c>
      <c r="F19" s="822">
        <f t="shared" si="23"/>
        <v>50.21</v>
      </c>
      <c r="G19" s="822">
        <f t="shared" si="23"/>
        <v>61.08</v>
      </c>
      <c r="H19" s="822">
        <f t="shared" si="23"/>
        <v>69.08</v>
      </c>
      <c r="I19" s="822">
        <f t="shared" si="23"/>
        <v>94.45</v>
      </c>
      <c r="J19" s="822">
        <f t="shared" si="23"/>
        <v>61.06</v>
      </c>
      <c r="K19" s="822">
        <f t="shared" si="23"/>
        <v>77.45</v>
      </c>
      <c r="L19" s="822">
        <f t="shared" si="23"/>
        <v>107.81000000000002</v>
      </c>
      <c r="M19" s="822">
        <f t="shared" si="23"/>
        <v>110.22</v>
      </c>
      <c r="N19" s="822">
        <f t="shared" si="23"/>
        <v>106.52999999999999</v>
      </c>
      <c r="O19" s="822">
        <f t="shared" si="23"/>
        <v>97.18</v>
      </c>
      <c r="P19" s="822">
        <f t="shared" si="23"/>
        <v>49.85</v>
      </c>
      <c r="Q19" s="822">
        <f t="shared" si="23"/>
        <v>40.96</v>
      </c>
      <c r="R19" s="822">
        <f t="shared" si="23"/>
        <v>52.5</v>
      </c>
      <c r="S19" s="822">
        <f t="shared" si="23"/>
        <v>70.02</v>
      </c>
      <c r="T19" s="822">
        <f>+(F17)*T15/F15</f>
        <v>57.431450004742103</v>
      </c>
      <c r="U19" s="822">
        <f>+U17*U15/E15</f>
        <v>42.987122460974454</v>
      </c>
      <c r="V19" s="822">
        <f>+V17*V15/D15</f>
        <v>37.222501119374925</v>
      </c>
      <c r="W19" s="822">
        <f>+W17*W15/C15</f>
        <v>34.452880450695297</v>
      </c>
      <c r="X19" s="822">
        <f t="shared" ref="X19:AF19" si="24">+X17*X15/D15</f>
        <v>38.385341359969487</v>
      </c>
      <c r="Y19" s="822">
        <f t="shared" si="24"/>
        <v>45.71493278648439</v>
      </c>
      <c r="Z19" s="822">
        <f t="shared" si="24"/>
        <v>62.983870827245184</v>
      </c>
      <c r="AA19" s="822">
        <f t="shared" si="24"/>
        <v>74.679069087059403</v>
      </c>
      <c r="AB19" s="822">
        <f t="shared" si="24"/>
        <v>79.58189995798395</v>
      </c>
      <c r="AC19" s="822">
        <f t="shared" si="24"/>
        <v>109.08490018109021</v>
      </c>
      <c r="AD19" s="822">
        <f t="shared" si="24"/>
        <v>69.159433302695703</v>
      </c>
      <c r="AE19" s="822">
        <f t="shared" si="24"/>
        <v>86.406123815533704</v>
      </c>
      <c r="AF19" s="659">
        <f t="shared" si="24"/>
        <v>115.59762044162561</v>
      </c>
      <c r="AH19" s="356"/>
      <c r="AL19" s="11"/>
      <c r="AM19" s="323">
        <f>+T17</f>
        <v>44.445821420035585</v>
      </c>
      <c r="AN19" s="323">
        <f t="shared" ref="AN19:AV19" si="25">+U17</f>
        <v>31.595995827461891</v>
      </c>
      <c r="AO19" s="323">
        <f t="shared" si="25"/>
        <v>26.103679402698042</v>
      </c>
      <c r="AP19" s="323">
        <f t="shared" si="25"/>
        <v>23.346901159665158</v>
      </c>
      <c r="AQ19" s="323">
        <f t="shared" si="25"/>
        <v>26.103679402698042</v>
      </c>
      <c r="AR19" s="323">
        <f t="shared" si="25"/>
        <v>31.595995827461891</v>
      </c>
      <c r="AS19" s="323">
        <f t="shared" si="25"/>
        <v>44.445821420035585</v>
      </c>
      <c r="AT19" s="323">
        <f t="shared" si="25"/>
        <v>53.035565434843008</v>
      </c>
      <c r="AU19" s="323">
        <f t="shared" si="25"/>
        <v>57.927749639419041</v>
      </c>
      <c r="AV19" s="323">
        <f t="shared" si="25"/>
        <v>78.739172842696732</v>
      </c>
      <c r="AW19" s="11">
        <f t="shared" si="14"/>
        <v>50.101746094262836</v>
      </c>
      <c r="AX19" s="11">
        <f t="shared" si="14"/>
        <v>62.681590469484718</v>
      </c>
      <c r="AY19" s="11">
        <f t="shared" si="14"/>
        <v>85.126374884521553</v>
      </c>
      <c r="AZ19" s="11">
        <f t="shared" ref="AZ19:BC19" si="26">+E64</f>
        <v>49.85</v>
      </c>
      <c r="BA19" s="11">
        <f t="shared" si="26"/>
        <v>40.96</v>
      </c>
      <c r="BB19" s="11">
        <f t="shared" si="26"/>
        <v>52.5</v>
      </c>
      <c r="BC19" s="11">
        <f t="shared" si="26"/>
        <v>70.02</v>
      </c>
      <c r="BD19" s="11">
        <f t="shared" si="16"/>
        <v>57.431450004742103</v>
      </c>
      <c r="BE19" s="11">
        <f t="shared" si="17"/>
        <v>42.987122460974454</v>
      </c>
      <c r="BF19" s="11">
        <f t="shared" si="18"/>
        <v>37.222501119374925</v>
      </c>
      <c r="BG19" s="11">
        <f t="shared" si="19"/>
        <v>34.452880450695297</v>
      </c>
      <c r="BH19" s="11">
        <f t="shared" si="20"/>
        <v>38.385341359969487</v>
      </c>
      <c r="BI19" s="11">
        <f t="shared" si="21"/>
        <v>45.71493278648439</v>
      </c>
      <c r="BJ19" s="11">
        <f t="shared" si="22"/>
        <v>62.983870827245184</v>
      </c>
      <c r="BK19" s="323"/>
      <c r="BL19" s="57"/>
      <c r="BM19" s="57"/>
      <c r="BN19" s="57"/>
      <c r="BO19" s="57"/>
      <c r="BP19" s="57"/>
      <c r="BQ19" s="57"/>
    </row>
    <row r="20" spans="1:69" x14ac:dyDescent="0.25">
      <c r="AL20" s="11"/>
      <c r="AM20" s="11">
        <f>1/(1+AN15-AQ15/100)</f>
        <v>0.92637195686812168</v>
      </c>
      <c r="AN20" s="11">
        <f>+AM20/(1+$AN$15-$AQ$15)</f>
        <v>0.85816500247167316</v>
      </c>
      <c r="AO20" s="11">
        <f t="shared" ref="AO20:BJ20" si="27">+AN20/(1+$AN$15-$AQ$15)</f>
        <v>0.7949799926554203</v>
      </c>
      <c r="AP20" s="11">
        <f t="shared" si="27"/>
        <v>0.73644717146720673</v>
      </c>
      <c r="AQ20" s="11">
        <f t="shared" si="27"/>
        <v>0.68222400736206945</v>
      </c>
      <c r="AR20" s="11">
        <f t="shared" si="27"/>
        <v>0.63199318872241217</v>
      </c>
      <c r="AS20" s="11">
        <f t="shared" si="27"/>
        <v>0.58546076696410509</v>
      </c>
      <c r="AT20" s="11">
        <f t="shared" si="27"/>
        <v>0.54235443636204939</v>
      </c>
      <c r="AU20" s="11">
        <f t="shared" si="27"/>
        <v>0.50242194052881883</v>
      </c>
      <c r="AV20" s="11">
        <f t="shared" si="27"/>
        <v>0.46542959622116098</v>
      </c>
      <c r="AW20" s="11">
        <f t="shared" si="27"/>
        <v>0.43116092583573662</v>
      </c>
      <c r="AX20" s="11">
        <f t="shared" si="27"/>
        <v>0.39941539059152242</v>
      </c>
      <c r="AY20" s="11">
        <f t="shared" si="27"/>
        <v>0.37000721698551381</v>
      </c>
      <c r="AZ20" s="11">
        <f t="shared" si="27"/>
        <v>0.34276430965419813</v>
      </c>
      <c r="BA20" s="11">
        <f t="shared" si="27"/>
        <v>0.31752724427891033</v>
      </c>
      <c r="BB20" s="11">
        <f t="shared" si="27"/>
        <v>0.29414833464159623</v>
      </c>
      <c r="BC20" s="11">
        <f t="shared" si="27"/>
        <v>0.2724907683714346</v>
      </c>
      <c r="BD20" s="11">
        <f t="shared" si="27"/>
        <v>0.25242780632474393</v>
      </c>
      <c r="BE20" s="11">
        <f t="shared" si="27"/>
        <v>0.23384204091298025</v>
      </c>
      <c r="BF20" s="11">
        <f t="shared" si="27"/>
        <v>0.21662470903859288</v>
      </c>
      <c r="BG20" s="11">
        <f t="shared" si="27"/>
        <v>0.20067505561806878</v>
      </c>
      <c r="BH20" s="11">
        <f t="shared" si="27"/>
        <v>0.18589974396752953</v>
      </c>
      <c r="BI20" s="11">
        <f t="shared" si="27"/>
        <v>0.17221230960048314</v>
      </c>
      <c r="BJ20" s="11">
        <f t="shared" si="27"/>
        <v>0.15953265424137839</v>
      </c>
      <c r="BK20" s="11"/>
    </row>
    <row r="21" spans="1:69" hidden="1" x14ac:dyDescent="0.25">
      <c r="AL21" s="11"/>
      <c r="AM21" s="11">
        <f>+AM19*AM20</f>
        <v>41.173362563489441</v>
      </c>
      <c r="AN21" s="11">
        <f t="shared" ref="AN21:BJ21" si="28">+AN19*AN20</f>
        <v>27.11457783736881</v>
      </c>
      <c r="AO21" s="11">
        <f t="shared" si="28"/>
        <v>20.751902859836335</v>
      </c>
      <c r="AP21" s="11">
        <f t="shared" si="28"/>
        <v>17.193759321559856</v>
      </c>
      <c r="AQ21" s="11">
        <f t="shared" si="28"/>
        <v>17.808556769003371</v>
      </c>
      <c r="AR21" s="11">
        <f t="shared" si="28"/>
        <v>19.968454153857671</v>
      </c>
      <c r="AS21" s="11">
        <f t="shared" si="28"/>
        <v>26.021284696923683</v>
      </c>
      <c r="AT21" s="11">
        <f t="shared" si="28"/>
        <v>28.76407419855687</v>
      </c>
      <c r="AU21" s="11">
        <f t="shared" si="28"/>
        <v>29.104172384304501</v>
      </c>
      <c r="AV21" s="11">
        <f t="shared" si="28"/>
        <v>36.647541422964544</v>
      </c>
      <c r="AW21" s="11">
        <f t="shared" si="28"/>
        <v>21.601915231989366</v>
      </c>
      <c r="AX21" s="11">
        <f t="shared" si="28"/>
        <v>25.035991940267088</v>
      </c>
      <c r="AY21" s="11">
        <f t="shared" si="28"/>
        <v>31.497373063087359</v>
      </c>
      <c r="AZ21" s="11">
        <f t="shared" si="28"/>
        <v>17.086800836261776</v>
      </c>
      <c r="BA21" s="11">
        <f t="shared" si="28"/>
        <v>13.005915925664167</v>
      </c>
      <c r="BB21" s="11">
        <f t="shared" si="28"/>
        <v>15.442787568683801</v>
      </c>
      <c r="BC21" s="11">
        <f t="shared" si="28"/>
        <v>19.07980360136785</v>
      </c>
      <c r="BD21" s="11">
        <f t="shared" si="28"/>
        <v>14.497294938746254</v>
      </c>
      <c r="BE21" s="11">
        <f t="shared" si="28"/>
        <v>10.052196449250481</v>
      </c>
      <c r="BF21" s="11">
        <f t="shared" si="28"/>
        <v>8.0633134746732917</v>
      </c>
      <c r="BG21" s="11">
        <f t="shared" si="28"/>
        <v>6.9138337006459532</v>
      </c>
      <c r="BH21" s="11">
        <f t="shared" si="28"/>
        <v>7.13582513092455</v>
      </c>
      <c r="BI21" s="11">
        <f t="shared" si="28"/>
        <v>7.8726741583913276</v>
      </c>
      <c r="BJ21" s="11">
        <f t="shared" si="28"/>
        <v>10.047984087466546</v>
      </c>
      <c r="BK21" s="11"/>
    </row>
    <row r="22" spans="1:69" hidden="1" x14ac:dyDescent="0.25">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row>
    <row r="23" spans="1:69" hidden="1" x14ac:dyDescent="0.25">
      <c r="AL23" s="11" t="s">
        <v>2419</v>
      </c>
      <c r="AM23" s="11">
        <f>+'Seg-Working_Notes'!V11</f>
        <v>28.475999999999996</v>
      </c>
      <c r="AN23" s="11">
        <f>+'Seg-Working_Notes'!W11</f>
        <v>28.960091999999992</v>
      </c>
      <c r="AO23" s="11">
        <f>+'Seg-Working_Notes'!X11</f>
        <v>29.452413563999986</v>
      </c>
      <c r="AP23" s="11">
        <f>+'Seg-Working_Notes'!Y11</f>
        <v>29.953104594587987</v>
      </c>
      <c r="AQ23" s="11">
        <f>+'Seg-Working_Notes'!Z11</f>
        <v>30.462307372695982</v>
      </c>
      <c r="AR23" s="11">
        <f>+'Seg-Working_Notes'!AA11</f>
        <v>30.980166598031815</v>
      </c>
      <c r="AS23" s="11">
        <f>+'Seg-Working_Notes'!AB11</f>
        <v>31.506829430198355</v>
      </c>
      <c r="AT23" s="11">
        <f>+'Seg-Working_Notes'!AC11</f>
        <v>32.042445530511721</v>
      </c>
      <c r="AU23" s="11">
        <f>+'Seg-Working_Notes'!AD11</f>
        <v>32.587167104530415</v>
      </c>
      <c r="AV23" s="11">
        <f>+'Seg-Working_Notes'!AE11</f>
        <v>33.141148945307428</v>
      </c>
      <c r="AW23" s="11">
        <f>+AV23/AU23*AV23</f>
        <v>33.704548477377649</v>
      </c>
      <c r="AX23" s="11">
        <f t="shared" ref="AX23:BJ23" si="29">+AW23/AV23*AW23</f>
        <v>34.277525801493063</v>
      </c>
      <c r="AY23" s="11">
        <f t="shared" si="29"/>
        <v>34.860243740118442</v>
      </c>
      <c r="AZ23" s="11">
        <f t="shared" si="29"/>
        <v>35.452867883700449</v>
      </c>
      <c r="BA23" s="11">
        <f t="shared" si="29"/>
        <v>36.055566637723352</v>
      </c>
      <c r="BB23" s="11">
        <f t="shared" si="29"/>
        <v>36.668511270564643</v>
      </c>
      <c r="BC23" s="11">
        <f t="shared" si="29"/>
        <v>37.291875962164241</v>
      </c>
      <c r="BD23" s="11">
        <f t="shared" si="29"/>
        <v>37.925837853521031</v>
      </c>
      <c r="BE23" s="11">
        <f t="shared" si="29"/>
        <v>38.570577097030885</v>
      </c>
      <c r="BF23" s="11">
        <f t="shared" si="29"/>
        <v>39.226276907680408</v>
      </c>
      <c r="BG23" s="11">
        <f t="shared" si="29"/>
        <v>39.893123615110973</v>
      </c>
      <c r="BH23" s="11">
        <f t="shared" si="29"/>
        <v>40.571306716567854</v>
      </c>
      <c r="BI23" s="11">
        <f t="shared" si="29"/>
        <v>41.261018930749501</v>
      </c>
      <c r="BJ23" s="11">
        <f t="shared" si="29"/>
        <v>41.962456252572238</v>
      </c>
      <c r="BK23" s="11"/>
    </row>
    <row r="24" spans="1:69" hidden="1" x14ac:dyDescent="0.25">
      <c r="AL24" s="11" t="s">
        <v>2420</v>
      </c>
      <c r="AM24" s="11">
        <f>+AM23*AM20</f>
        <v>26.379367843776627</v>
      </c>
      <c r="AN24" s="11">
        <f t="shared" ref="AN24:BJ24" si="30">+AN23*AN20</f>
        <v>24.852537422759877</v>
      </c>
      <c r="AO24" s="11">
        <f t="shared" si="30"/>
        <v>23.414079518793109</v>
      </c>
      <c r="AP24" s="11">
        <f t="shared" si="30"/>
        <v>22.058879155345718</v>
      </c>
      <c r="AQ24" s="11">
        <f t="shared" si="30"/>
        <v>20.782117409295765</v>
      </c>
      <c r="AR24" s="11">
        <f t="shared" si="30"/>
        <v>19.579254275441691</v>
      </c>
      <c r="AS24" s="11">
        <f t="shared" si="30"/>
        <v>18.446012522811166</v>
      </c>
      <c r="AT24" s="11">
        <f t="shared" si="30"/>
        <v>17.378362485362352</v>
      </c>
      <c r="AU24" s="11">
        <f t="shared" si="30"/>
        <v>16.372507732995061</v>
      </c>
      <c r="AV24" s="11">
        <f t="shared" si="30"/>
        <v>15.424871571919791</v>
      </c>
      <c r="AW24" s="11">
        <f t="shared" si="30"/>
        <v>14.532084326381614</v>
      </c>
      <c r="AX24" s="11">
        <f t="shared" si="30"/>
        <v>13.690971356514339</v>
      </c>
      <c r="AY24" s="11">
        <f t="shared" si="30"/>
        <v>12.898541769717903</v>
      </c>
      <c r="AZ24" s="11">
        <f t="shared" si="30"/>
        <v>12.151977785418076</v>
      </c>
      <c r="BA24" s="11">
        <f t="shared" si="30"/>
        <v>11.448624715390912</v>
      </c>
      <c r="BB24" s="11">
        <f t="shared" si="30"/>
        <v>10.785981524023192</v>
      </c>
      <c r="BC24" s="11">
        <f t="shared" si="30"/>
        <v>10.161691934942366</v>
      </c>
      <c r="BD24" s="11">
        <f t="shared" si="30"/>
        <v>9.5735360523922495</v>
      </c>
      <c r="BE24" s="11">
        <f t="shared" si="30"/>
        <v>9.0194224675611547</v>
      </c>
      <c r="BF24" s="11">
        <f t="shared" si="30"/>
        <v>8.4973808217935431</v>
      </c>
      <c r="BG24" s="11">
        <f t="shared" si="30"/>
        <v>8.0055548002408869</v>
      </c>
      <c r="BH24" s="11">
        <f t="shared" si="30"/>
        <v>7.5421955310380753</v>
      </c>
      <c r="BI24" s="11">
        <f t="shared" si="30"/>
        <v>7.1056553665336288</v>
      </c>
      <c r="BJ24" s="11">
        <f t="shared" si="30"/>
        <v>6.6943820244605732</v>
      </c>
      <c r="BK24" s="11"/>
    </row>
    <row r="25" spans="1:69" hidden="1" x14ac:dyDescent="0.25">
      <c r="AL25" s="11"/>
      <c r="AM25" s="11"/>
      <c r="AN25" s="11"/>
      <c r="AO25" s="11"/>
      <c r="AP25" s="10" t="s">
        <v>2421</v>
      </c>
      <c r="AQ25" s="10">
        <f>SUM(AM21:BJ21)</f>
        <v>471.88139631528492</v>
      </c>
      <c r="AR25" s="10"/>
      <c r="AS25" s="10"/>
      <c r="AT25" s="10"/>
      <c r="AU25" s="10"/>
      <c r="AV25" s="11"/>
      <c r="AW25" s="11"/>
      <c r="AX25" s="11"/>
      <c r="AY25" s="11"/>
      <c r="AZ25" s="11"/>
      <c r="BA25" s="11"/>
      <c r="BB25" s="11"/>
      <c r="BC25" s="11"/>
      <c r="BD25" s="11"/>
      <c r="BE25" s="11"/>
      <c r="BF25" s="11"/>
      <c r="BG25" s="11"/>
      <c r="BH25" s="11"/>
      <c r="BI25" s="11"/>
      <c r="BJ25" s="11"/>
      <c r="BK25" s="11"/>
    </row>
    <row r="26" spans="1:69" hidden="1" x14ac:dyDescent="0.25">
      <c r="AL26" s="11" t="s">
        <v>2421</v>
      </c>
      <c r="AM26" s="11">
        <f>+SUM(AM23:BJ23)</f>
        <v>835.28341228623833</v>
      </c>
      <c r="AN26" s="11"/>
      <c r="AO26" s="11"/>
      <c r="AP26" s="10"/>
      <c r="AQ26" s="10">
        <f>+COUNT(AM20:BJ20)</f>
        <v>24</v>
      </c>
      <c r="AR26" s="10"/>
      <c r="AS26" s="10"/>
      <c r="AT26" s="10"/>
      <c r="AU26" s="10"/>
      <c r="AV26" s="11"/>
      <c r="AW26" s="11"/>
      <c r="AX26" s="11"/>
      <c r="AY26" s="11"/>
      <c r="AZ26" s="11"/>
      <c r="BA26" s="11"/>
      <c r="BB26" s="11"/>
      <c r="BC26" s="11"/>
      <c r="BD26" s="11"/>
      <c r="BE26" s="11"/>
      <c r="BF26" s="11"/>
      <c r="BG26" s="11"/>
      <c r="BH26" s="11"/>
      <c r="BI26" s="11"/>
      <c r="BJ26" s="11"/>
      <c r="BK26" s="11"/>
    </row>
    <row r="27" spans="1:69" hidden="1" x14ac:dyDescent="0.25">
      <c r="AL27" s="11" t="s">
        <v>2422</v>
      </c>
      <c r="AM27" s="11">
        <f>+AM26*(1-AQ35)</f>
        <v>459.40587675743114</v>
      </c>
      <c r="AN27" s="11"/>
      <c r="AO27" s="11"/>
      <c r="AP27" s="10" t="s">
        <v>2409</v>
      </c>
      <c r="AQ27" s="324">
        <f>+PMT(AN15,AQ26,AQ25,0)</f>
        <v>-44.624141042964624</v>
      </c>
      <c r="AR27" s="10"/>
      <c r="AS27" s="10"/>
      <c r="AT27" s="10"/>
      <c r="AU27" s="10"/>
      <c r="AV27" s="11"/>
      <c r="AW27" s="11"/>
      <c r="AX27" s="11"/>
      <c r="AY27" s="11"/>
      <c r="AZ27" s="11"/>
      <c r="BA27" s="11"/>
      <c r="BB27" s="11"/>
      <c r="BC27" s="11"/>
      <c r="BD27" s="11"/>
      <c r="BE27" s="11"/>
      <c r="BF27" s="11"/>
      <c r="BG27" s="11"/>
      <c r="BH27" s="11"/>
      <c r="BI27" s="11"/>
      <c r="BJ27" s="11"/>
      <c r="BK27" s="11"/>
    </row>
    <row r="28" spans="1:69" hidden="1" x14ac:dyDescent="0.25">
      <c r="AL28" s="11"/>
      <c r="AM28" s="11"/>
      <c r="AN28" s="11"/>
      <c r="AO28" s="11"/>
      <c r="AP28" s="10"/>
      <c r="AQ28" s="10"/>
      <c r="AR28" s="10"/>
      <c r="AS28" s="10"/>
      <c r="AT28" s="10"/>
      <c r="AU28" s="10">
        <f>+'Seg-Working_Notes'!V5*(1+1%)^60</f>
        <v>7.7546827303995656</v>
      </c>
      <c r="AV28" s="11"/>
      <c r="AW28" s="11"/>
      <c r="AX28" s="11"/>
      <c r="AY28" s="11"/>
      <c r="AZ28" s="11"/>
      <c r="BA28" s="11"/>
      <c r="BB28" s="11"/>
      <c r="BC28" s="11"/>
      <c r="BD28" s="11"/>
      <c r="BE28" s="11"/>
      <c r="BF28" s="11"/>
      <c r="BG28" s="11"/>
      <c r="BH28" s="11"/>
      <c r="BI28" s="11"/>
      <c r="BJ28" s="11"/>
      <c r="BK28" s="11"/>
    </row>
    <row r="29" spans="1:69" hidden="1" x14ac:dyDescent="0.25">
      <c r="AL29" s="11"/>
      <c r="AM29" s="11"/>
      <c r="AN29" s="11"/>
      <c r="AO29" s="11"/>
      <c r="AP29" s="10" t="s">
        <v>2410</v>
      </c>
      <c r="AQ29" s="10">
        <f>+'Seg-Working_Notes'!U7</f>
        <v>256.89999999999998</v>
      </c>
      <c r="AR29" s="10"/>
      <c r="AS29" s="10"/>
      <c r="AT29" s="10"/>
      <c r="AU29" s="10"/>
      <c r="AV29" s="11"/>
      <c r="AW29" s="11"/>
      <c r="AX29" s="11"/>
      <c r="AY29" s="11"/>
      <c r="AZ29" s="11"/>
      <c r="BA29" s="11"/>
      <c r="BB29" s="11"/>
      <c r="BC29" s="11"/>
      <c r="BD29" s="11"/>
      <c r="BE29" s="11"/>
      <c r="BF29" s="11"/>
      <c r="BG29" s="11"/>
      <c r="BH29" s="11"/>
      <c r="BI29" s="11"/>
      <c r="BJ29" s="11"/>
      <c r="BK29" s="11"/>
    </row>
    <row r="30" spans="1:69" hidden="1" x14ac:dyDescent="0.25">
      <c r="AL30" s="11"/>
      <c r="AM30" s="11"/>
      <c r="AN30" s="11"/>
      <c r="AO30" s="11"/>
      <c r="AP30" s="10"/>
      <c r="AQ30" s="10"/>
      <c r="AR30" s="10"/>
      <c r="AS30" s="10"/>
      <c r="AT30" s="10"/>
      <c r="AU30" s="324">
        <f>+PV(AU32,60,4.29,0)</f>
        <v>-249.70902475523812</v>
      </c>
      <c r="AV30" s="11"/>
      <c r="AW30" s="11"/>
      <c r="AX30" s="11"/>
      <c r="AY30" s="11"/>
      <c r="AZ30" s="11"/>
      <c r="BA30" s="11"/>
      <c r="BB30" s="11"/>
      <c r="BC30" s="11"/>
      <c r="BD30" s="11"/>
      <c r="BE30" s="11"/>
      <c r="BF30" s="11"/>
      <c r="BG30" s="11"/>
      <c r="BH30" s="11"/>
      <c r="BI30" s="11"/>
      <c r="BJ30" s="11"/>
      <c r="BK30" s="11"/>
    </row>
    <row r="31" spans="1:69" hidden="1" x14ac:dyDescent="0.25">
      <c r="AL31" s="11"/>
      <c r="AM31" s="11"/>
      <c r="AN31" s="11"/>
      <c r="AO31" s="11"/>
      <c r="AP31" s="10" t="s">
        <v>2414</v>
      </c>
      <c r="AQ31" s="102">
        <f>+AN15-AQ15/100-AT15</f>
        <v>7.8479999999999994E-2</v>
      </c>
      <c r="AR31" s="10"/>
      <c r="AS31" s="10"/>
      <c r="AT31" s="10"/>
      <c r="AU31" s="10"/>
      <c r="AV31" s="11"/>
      <c r="AW31" s="11"/>
      <c r="AX31" s="11"/>
      <c r="AY31" s="11"/>
      <c r="AZ31" s="11"/>
      <c r="BA31" s="11"/>
      <c r="BB31" s="11"/>
      <c r="BC31" s="11"/>
      <c r="BD31" s="11"/>
      <c r="BE31" s="11"/>
      <c r="BF31" s="11"/>
      <c r="BG31" s="11"/>
      <c r="BH31" s="11"/>
      <c r="BI31" s="11"/>
      <c r="BJ31" s="11"/>
      <c r="BK31" s="11"/>
    </row>
    <row r="32" spans="1:69" hidden="1" x14ac:dyDescent="0.25">
      <c r="AL32" s="11"/>
      <c r="AM32" s="11"/>
      <c r="AN32" s="11"/>
      <c r="AO32" s="11"/>
      <c r="AP32" s="10" t="s">
        <v>2415</v>
      </c>
      <c r="AQ32" s="10">
        <v>60</v>
      </c>
      <c r="AR32" s="10"/>
      <c r="AS32" s="10"/>
      <c r="AT32" s="10"/>
      <c r="AU32" s="325">
        <v>1E-3</v>
      </c>
      <c r="AV32" s="11"/>
      <c r="AW32" s="11"/>
      <c r="AX32" s="11"/>
      <c r="AY32" s="11"/>
      <c r="AZ32" s="11"/>
      <c r="BA32" s="11"/>
      <c r="BB32" s="11"/>
      <c r="BC32" s="11"/>
      <c r="BD32" s="11"/>
      <c r="BE32" s="11"/>
      <c r="BF32" s="11"/>
      <c r="BG32" s="11"/>
      <c r="BH32" s="11"/>
      <c r="BI32" s="11"/>
      <c r="BJ32" s="11"/>
      <c r="BK32" s="11"/>
    </row>
    <row r="33" spans="1:63" hidden="1" x14ac:dyDescent="0.25">
      <c r="AL33" s="11"/>
      <c r="AM33" s="11"/>
      <c r="AN33" s="11"/>
      <c r="AO33" s="11"/>
      <c r="AP33" s="10" t="s">
        <v>2416</v>
      </c>
      <c r="AQ33" s="326">
        <f>+AQ27*'Seg-Working_Notes'!V5*-1</f>
        <v>190.48091856956938</v>
      </c>
      <c r="AR33" s="10"/>
      <c r="AS33" s="10"/>
      <c r="AT33" s="10"/>
      <c r="AU33" s="10"/>
      <c r="AV33" s="11"/>
      <c r="AW33" s="11"/>
      <c r="AX33" s="11"/>
      <c r="AY33" s="11"/>
      <c r="AZ33" s="11"/>
      <c r="BA33" s="11"/>
      <c r="BB33" s="11"/>
      <c r="BC33" s="11"/>
      <c r="BD33" s="11"/>
      <c r="BE33" s="11"/>
      <c r="BF33" s="11"/>
      <c r="BG33" s="11"/>
      <c r="BH33" s="11"/>
      <c r="BI33" s="11"/>
      <c r="BJ33" s="11"/>
      <c r="BK33" s="11"/>
    </row>
    <row r="34" spans="1:63" hidden="1" x14ac:dyDescent="0.25">
      <c r="AL34" s="11"/>
      <c r="AM34" s="11"/>
      <c r="AN34" s="11"/>
      <c r="AO34" s="11"/>
      <c r="AP34" s="10" t="s">
        <v>2108</v>
      </c>
      <c r="AQ34" s="59">
        <v>0.2</v>
      </c>
      <c r="AR34" s="10"/>
      <c r="AS34" s="10"/>
      <c r="AT34" s="10" t="s">
        <v>2418</v>
      </c>
      <c r="AU34" s="10"/>
      <c r="AV34" s="11"/>
      <c r="AW34" s="11"/>
      <c r="AX34" s="11"/>
      <c r="AY34" s="11"/>
      <c r="AZ34" s="11"/>
      <c r="BA34" s="11"/>
      <c r="BB34" s="11"/>
      <c r="BC34" s="11"/>
      <c r="BD34" s="11"/>
      <c r="BE34" s="11"/>
      <c r="BF34" s="11"/>
      <c r="BG34" s="11"/>
      <c r="BH34" s="11"/>
      <c r="BI34" s="11"/>
      <c r="BJ34" s="11"/>
      <c r="BK34" s="11"/>
    </row>
    <row r="35" spans="1:63" hidden="1" x14ac:dyDescent="0.25">
      <c r="AL35" s="11"/>
      <c r="AM35" s="11"/>
      <c r="AN35" s="11"/>
      <c r="AO35" s="11"/>
      <c r="AP35" s="10" t="s">
        <v>21</v>
      </c>
      <c r="AQ35" s="59">
        <v>0.45</v>
      </c>
      <c r="AR35" s="10"/>
      <c r="AS35" s="10"/>
      <c r="AT35" s="10"/>
      <c r="AU35" s="10"/>
      <c r="AV35" s="11"/>
      <c r="AW35" s="11"/>
      <c r="AX35" s="11"/>
      <c r="AY35" s="11"/>
      <c r="AZ35" s="11"/>
      <c r="BA35" s="11"/>
      <c r="BB35" s="11"/>
      <c r="BC35" s="11"/>
      <c r="BD35" s="11"/>
      <c r="BE35" s="11"/>
      <c r="BF35" s="11"/>
      <c r="BG35" s="11"/>
      <c r="BH35" s="11"/>
      <c r="BI35" s="11"/>
      <c r="BJ35" s="11"/>
      <c r="BK35" s="11"/>
    </row>
    <row r="36" spans="1:63" hidden="1" x14ac:dyDescent="0.25">
      <c r="AL36" s="11"/>
      <c r="AM36" s="11"/>
      <c r="AN36" s="11"/>
      <c r="AO36" s="11"/>
      <c r="AP36" s="10" t="s">
        <v>2417</v>
      </c>
      <c r="AQ36" s="91">
        <f>+AQ33*(1-AQ34)*(1-AQ35)</f>
        <v>83.811604170610551</v>
      </c>
      <c r="AR36" s="10"/>
      <c r="AS36" s="10"/>
      <c r="AT36" s="10"/>
      <c r="AU36" s="10"/>
      <c r="AV36" s="11"/>
      <c r="AW36" s="11"/>
      <c r="AX36" s="11"/>
      <c r="AY36" s="11"/>
      <c r="AZ36" s="11"/>
      <c r="BA36" s="11"/>
      <c r="BB36" s="11"/>
      <c r="BC36" s="11"/>
      <c r="BD36" s="11"/>
      <c r="BE36" s="11"/>
      <c r="BF36" s="11"/>
      <c r="BG36" s="11"/>
      <c r="BH36" s="11"/>
      <c r="BI36" s="11"/>
      <c r="BJ36" s="11"/>
      <c r="BK36" s="11"/>
    </row>
    <row r="37" spans="1:63" x14ac:dyDescent="0.25">
      <c r="A37" s="775"/>
      <c r="B37" s="823"/>
      <c r="C37" s="823"/>
      <c r="D37" s="823"/>
      <c r="E37" s="823"/>
      <c r="F37" s="823"/>
      <c r="G37" s="823"/>
      <c r="H37" s="823"/>
      <c r="I37" s="823"/>
      <c r="J37" s="823"/>
      <c r="K37" s="823"/>
      <c r="L37" s="823"/>
      <c r="M37" s="823"/>
      <c r="N37" s="823"/>
      <c r="O37" s="823"/>
      <c r="P37" s="823"/>
      <c r="Q37" s="823"/>
      <c r="R37" s="823"/>
      <c r="S37" s="823"/>
      <c r="AL37" s="11"/>
      <c r="AM37" s="11"/>
      <c r="AN37" s="11"/>
      <c r="AO37" s="11"/>
      <c r="AP37" s="10"/>
      <c r="AQ37" s="10"/>
      <c r="AR37" s="10"/>
      <c r="AS37" s="10"/>
      <c r="AT37" s="10"/>
      <c r="AU37" s="10"/>
      <c r="AV37" s="11"/>
      <c r="AW37" s="11"/>
      <c r="AX37" s="11"/>
      <c r="AY37" s="11"/>
      <c r="AZ37" s="11"/>
      <c r="BA37" s="11"/>
      <c r="BB37" s="11"/>
      <c r="BC37" s="11"/>
      <c r="BD37" s="11"/>
      <c r="BE37" s="11"/>
      <c r="BF37" s="11"/>
      <c r="BG37" s="11"/>
      <c r="BH37" s="11"/>
      <c r="BI37" s="11"/>
      <c r="BJ37" s="11"/>
      <c r="BK37" s="11"/>
    </row>
    <row r="38" spans="1:63" x14ac:dyDescent="0.25">
      <c r="A38" s="777" t="s">
        <v>2090</v>
      </c>
      <c r="B38" s="676">
        <f>+B16</f>
        <v>2001</v>
      </c>
      <c r="C38" s="676">
        <f t="shared" ref="C38:R38" si="31">+C16</f>
        <v>2002</v>
      </c>
      <c r="D38" s="676">
        <f t="shared" si="31"/>
        <v>2003</v>
      </c>
      <c r="E38" s="676">
        <f t="shared" si="31"/>
        <v>2004</v>
      </c>
      <c r="F38" s="676">
        <f t="shared" si="31"/>
        <v>2005</v>
      </c>
      <c r="G38" s="676">
        <f t="shared" si="31"/>
        <v>2006</v>
      </c>
      <c r="H38" s="676">
        <f t="shared" si="31"/>
        <v>2007</v>
      </c>
      <c r="I38" s="676">
        <f t="shared" si="31"/>
        <v>2008</v>
      </c>
      <c r="J38" s="676">
        <f t="shared" si="31"/>
        <v>2009</v>
      </c>
      <c r="K38" s="676">
        <f t="shared" si="31"/>
        <v>2010</v>
      </c>
      <c r="L38" s="676">
        <f t="shared" si="31"/>
        <v>2011</v>
      </c>
      <c r="M38" s="676">
        <f t="shared" si="31"/>
        <v>2012</v>
      </c>
      <c r="N38" s="676">
        <f t="shared" si="31"/>
        <v>2013</v>
      </c>
      <c r="O38" s="676">
        <f t="shared" si="31"/>
        <v>2014</v>
      </c>
      <c r="P38" s="676">
        <f t="shared" si="31"/>
        <v>2015</v>
      </c>
      <c r="Q38" s="676">
        <f t="shared" si="31"/>
        <v>2016</v>
      </c>
      <c r="R38" s="676">
        <f t="shared" si="31"/>
        <v>2017</v>
      </c>
      <c r="S38" s="676" t="s">
        <v>2089</v>
      </c>
      <c r="AL38" s="11"/>
      <c r="AM38" s="11"/>
      <c r="AN38" s="11"/>
      <c r="AO38" s="11"/>
      <c r="AP38" s="10" t="s">
        <v>2413</v>
      </c>
      <c r="AQ38" s="324">
        <f>+PV(AQ31-AQ16-AU32,AQ32,AQ36,0)</f>
        <v>-1436.3045802722477</v>
      </c>
      <c r="AR38" s="10"/>
      <c r="AS38" s="10"/>
      <c r="AT38" s="10"/>
      <c r="AU38" s="10"/>
      <c r="AV38" s="11"/>
      <c r="AW38" s="11"/>
      <c r="AX38" s="11"/>
      <c r="AY38" s="11"/>
      <c r="AZ38" s="11"/>
      <c r="BA38" s="11"/>
      <c r="BB38" s="11"/>
      <c r="BC38" s="11"/>
      <c r="BD38" s="11"/>
      <c r="BE38" s="11"/>
      <c r="BF38" s="11"/>
      <c r="BG38" s="11"/>
      <c r="BH38" s="11"/>
      <c r="BI38" s="11"/>
      <c r="BJ38" s="11"/>
      <c r="BK38" s="11"/>
    </row>
    <row r="39" spans="1:63" x14ac:dyDescent="0.25">
      <c r="A39" s="481" t="s">
        <v>2088</v>
      </c>
      <c r="B39" s="824">
        <f>+'Notes-1B'!C28/1000000*1000/'Other Assm'!$C$33</f>
        <v>2266.5702064874995</v>
      </c>
      <c r="C39" s="824">
        <f>+'Notes-1B'!D28/1000000*1000/'Other Assm'!$C$33</f>
        <v>1881.3403483050001</v>
      </c>
      <c r="D39" s="824">
        <f>+'Notes-1B'!E28/1000000*1000/'Other Assm'!$C$33</f>
        <v>2322.1587369899999</v>
      </c>
      <c r="E39" s="824">
        <f>+'Notes-1B'!F28/1000000*1000/'Other Assm'!$C$33</f>
        <v>2612.8333170225001</v>
      </c>
      <c r="F39" s="824">
        <f>+'Notes-1B'!G28/1000000*1000/'Other Assm'!$C$33</f>
        <v>2683.9320297374998</v>
      </c>
      <c r="G39" s="824">
        <f>+'Notes-1B'!H28/1000000*1000/'Other Assm'!$C$33</f>
        <v>2509.1110484850001</v>
      </c>
      <c r="H39" s="824">
        <f>+'Notes-1B'!I28/1000000*1000/'Other Assm'!$C$33</f>
        <v>2387.4141397350004</v>
      </c>
      <c r="I39" s="824">
        <f>+'Notes-1B'!J28/1000000*1000/'Other Assm'!$C$33</f>
        <v>2609.2653493499997</v>
      </c>
      <c r="J39" s="824">
        <f>+'Notes-1B'!K28/1000000*1000/'Other Assm'!$C$33</f>
        <v>2200.5368341049998</v>
      </c>
      <c r="K39" s="824">
        <f>+'Notes-1B'!L28/1000000*1000/'Other Assm'!$C$33</f>
        <v>2362.7847982050002</v>
      </c>
      <c r="L39" s="824">
        <f>+'Notes-1B'!M28/1000000*1000/'Other Assm'!$C$33</f>
        <v>2567.6813301524999</v>
      </c>
      <c r="M39" s="824">
        <f>+'Notes-1B'!N28/1000000*1000/'Other Assm'!$C$33</f>
        <v>2695.6761870524997</v>
      </c>
      <c r="N39" s="824">
        <f>+'Notes-1B'!O28/1000000*1000/'Other Assm'!$C$33</f>
        <v>2693.0179674749998</v>
      </c>
      <c r="O39" s="824">
        <f>+'Notes-1B'!P28/1000000*1000/'Other Assm'!$C$33</f>
        <v>2546.4833961600002</v>
      </c>
      <c r="P39" s="824">
        <f>+'Notes-1B'!Q28/1000000*1000/'Other Assm'!$C$33</f>
        <v>2547.6912950699998</v>
      </c>
      <c r="Q39" s="824">
        <f>+'Notes-1B'!R28/1000000*1000/'Other Assm'!$C$33</f>
        <v>2657.3332875000001</v>
      </c>
      <c r="R39" s="824">
        <f>+'Notes-1B'!S28/1000000*1000/'Other Assm'!$C$33</f>
        <v>2466.6681999824996</v>
      </c>
      <c r="S39" s="825"/>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row>
    <row r="40" spans="1:63" x14ac:dyDescent="0.25">
      <c r="A40" s="411" t="s">
        <v>2044</v>
      </c>
      <c r="B40" s="826">
        <f>+'Notes-1B'!C17*(1000/'Other Assm'!$C$33)/1000000</f>
        <v>270.81480099000004</v>
      </c>
      <c r="C40" s="826">
        <f>+'Notes-1B'!D17*(1000/'Other Assm'!$C$33)/1000000</f>
        <v>212.93286645750001</v>
      </c>
      <c r="D40" s="826">
        <f>+'Notes-1B'!E17*(1000/'Other Assm'!$C$33)/1000000</f>
        <v>250.38116346749999</v>
      </c>
      <c r="E40" s="826">
        <f>+'Notes-1B'!F17*(1000/'Other Assm'!$C$33)/1000000</f>
        <v>325.92361988250002</v>
      </c>
      <c r="F40" s="826">
        <f>+'Notes-1B'!G17*(1000/'Other Assm'!$C$33)/1000000</f>
        <v>322.57848267000003</v>
      </c>
      <c r="G40" s="826">
        <f>+'Notes-1B'!H17*(1000/'Other Assm'!$C$33)/1000000</f>
        <v>249.5391736725</v>
      </c>
      <c r="H40" s="826">
        <f>+'Notes-1B'!I17*(1000/'Other Assm'!$C$33)/1000000</f>
        <v>208.39392520500002</v>
      </c>
      <c r="I40" s="826">
        <f>+'Notes-1B'!J17*(1000/'Other Assm'!$C$33)/1000000</f>
        <v>212.27198001750003</v>
      </c>
      <c r="J40" s="826">
        <f>+'Notes-1B'!K17*(1000/'Other Assm'!$C$33)/1000000</f>
        <v>233.5561914825</v>
      </c>
      <c r="K40" s="826">
        <f>+'Notes-1B'!L17*(1000/'Other Assm'!$C$33)/1000000</f>
        <v>213.217344105</v>
      </c>
      <c r="L40" s="826">
        <f>+'Notes-1B'!M17*(1000/'Other Assm'!$C$33)/1000000</f>
        <v>200.20787201249999</v>
      </c>
      <c r="M40" s="826">
        <f>+'Notes-1B'!N17*(1000/'Other Assm'!$C$33)/1000000</f>
        <v>197.9352815025</v>
      </c>
      <c r="N40" s="826">
        <f>+'Notes-1B'!O17*(1000/'Other Assm'!$C$33)/1000000</f>
        <v>172.54985597999999</v>
      </c>
      <c r="O40" s="826">
        <f>+'Notes-1B'!P17*(1000/'Other Assm'!$C$33)/1000000</f>
        <v>250.28698085999997</v>
      </c>
      <c r="P40" s="826">
        <f>+'Notes-1B'!Q17*(1000/'Other Assm'!$C$33)/1000000</f>
        <v>302.93809613999997</v>
      </c>
      <c r="Q40" s="826">
        <f>+'Notes-1B'!R17*(1000/'Other Assm'!$C$33)/1000000</f>
        <v>399.38208687000002</v>
      </c>
      <c r="R40" s="826">
        <f>+'Notes-1B'!S17*(1000/'Other Assm'!$C$33)/1000000</f>
        <v>493.97911356750001</v>
      </c>
      <c r="S40" s="827"/>
    </row>
    <row r="41" spans="1:63" x14ac:dyDescent="0.25">
      <c r="A41" s="821" t="s">
        <v>2045</v>
      </c>
      <c r="B41" s="828">
        <f>+B39+B40</f>
        <v>2537.3850074774996</v>
      </c>
      <c r="C41" s="828">
        <f t="shared" ref="C41:R41" si="32">+C39+C40</f>
        <v>2094.2732147625002</v>
      </c>
      <c r="D41" s="828">
        <f t="shared" si="32"/>
        <v>2572.5399004574997</v>
      </c>
      <c r="E41" s="828">
        <f t="shared" si="32"/>
        <v>2938.7569369050002</v>
      </c>
      <c r="F41" s="828">
        <f t="shared" si="32"/>
        <v>3006.5105124074998</v>
      </c>
      <c r="G41" s="828">
        <f t="shared" si="32"/>
        <v>2758.6502221575001</v>
      </c>
      <c r="H41" s="828">
        <f t="shared" si="32"/>
        <v>2595.8080649400003</v>
      </c>
      <c r="I41" s="828">
        <f t="shared" si="32"/>
        <v>2821.5373293674998</v>
      </c>
      <c r="J41" s="828">
        <f t="shared" si="32"/>
        <v>2434.0930255874996</v>
      </c>
      <c r="K41" s="828">
        <f t="shared" si="32"/>
        <v>2576.0021423100002</v>
      </c>
      <c r="L41" s="828">
        <f t="shared" si="32"/>
        <v>2767.8892021649999</v>
      </c>
      <c r="M41" s="828">
        <f t="shared" si="32"/>
        <v>2893.6114685549996</v>
      </c>
      <c r="N41" s="828">
        <f t="shared" si="32"/>
        <v>2865.5678234549996</v>
      </c>
      <c r="O41" s="828">
        <f t="shared" si="32"/>
        <v>2796.7703770200001</v>
      </c>
      <c r="P41" s="828">
        <f t="shared" si="32"/>
        <v>2850.62939121</v>
      </c>
      <c r="Q41" s="828">
        <f t="shared" si="32"/>
        <v>3056.7153743700001</v>
      </c>
      <c r="R41" s="828">
        <f t="shared" si="32"/>
        <v>2960.6473135499996</v>
      </c>
      <c r="S41" s="829">
        <f>+(R41/B41)^(1/(R16-B16))-1</f>
        <v>9.6887540806076533E-3</v>
      </c>
      <c r="T41" s="390">
        <v>10.3</v>
      </c>
      <c r="U41" s="390" t="s">
        <v>2105</v>
      </c>
      <c r="V41" s="390" t="s">
        <v>2107</v>
      </c>
    </row>
    <row r="42" spans="1:63" x14ac:dyDescent="0.25">
      <c r="S42" s="830">
        <f>+'Notes-1'!C69</f>
        <v>3.6999999999999998E-2</v>
      </c>
      <c r="T42" s="390">
        <f>+'Notes-1'!C8-T41</f>
        <v>3.2999999999999989</v>
      </c>
      <c r="U42" s="390" t="s">
        <v>2105</v>
      </c>
      <c r="V42" s="390" t="s">
        <v>2106</v>
      </c>
    </row>
    <row r="43" spans="1:63" x14ac:dyDescent="0.25">
      <c r="R43" s="390" t="s">
        <v>2770</v>
      </c>
      <c r="S43" s="830">
        <f>+(S41*T41+S42*T42)/(SUM(T41:T42))</f>
        <v>1.6315747575754325E-2</v>
      </c>
    </row>
    <row r="44" spans="1:63" x14ac:dyDescent="0.25"/>
    <row r="45" spans="1:63" x14ac:dyDescent="0.25">
      <c r="A45" s="777" t="s">
        <v>2092</v>
      </c>
      <c r="B45" s="676">
        <f>+B18</f>
        <v>2001</v>
      </c>
      <c r="C45" s="676">
        <f t="shared" ref="C45:J45" si="33">+C18</f>
        <v>2002</v>
      </c>
      <c r="D45" s="676">
        <f t="shared" si="33"/>
        <v>2003</v>
      </c>
      <c r="E45" s="676">
        <f t="shared" si="33"/>
        <v>2004</v>
      </c>
      <c r="F45" s="676">
        <f t="shared" si="33"/>
        <v>2005</v>
      </c>
      <c r="G45" s="676">
        <f t="shared" si="33"/>
        <v>2006</v>
      </c>
      <c r="H45" s="676">
        <f t="shared" si="33"/>
        <v>2007</v>
      </c>
      <c r="I45" s="676">
        <f t="shared" si="33"/>
        <v>2008</v>
      </c>
      <c r="J45" s="676">
        <f t="shared" si="33"/>
        <v>2009</v>
      </c>
      <c r="K45" s="676">
        <f t="shared" ref="K45:S45" si="34">+K18</f>
        <v>2010</v>
      </c>
      <c r="L45" s="676">
        <f t="shared" si="34"/>
        <v>2011</v>
      </c>
      <c r="M45" s="676">
        <f t="shared" si="34"/>
        <v>2012</v>
      </c>
      <c r="N45" s="676">
        <f t="shared" si="34"/>
        <v>2013</v>
      </c>
      <c r="O45" s="676">
        <f t="shared" si="34"/>
        <v>2014</v>
      </c>
      <c r="P45" s="676">
        <f t="shared" si="34"/>
        <v>2015</v>
      </c>
      <c r="Q45" s="676">
        <f t="shared" si="34"/>
        <v>2016</v>
      </c>
      <c r="R45" s="676">
        <f t="shared" si="34"/>
        <v>2017</v>
      </c>
      <c r="S45" s="676">
        <f t="shared" si="34"/>
        <v>2018</v>
      </c>
      <c r="T45" s="777" t="str">
        <f>+T18</f>
        <v>2019 F</v>
      </c>
      <c r="U45" s="676" t="str">
        <f>+U18</f>
        <v>2020 F</v>
      </c>
      <c r="V45" s="676" t="str">
        <f t="shared" ref="V45:AC45" si="35">+V18</f>
        <v>2021 F</v>
      </c>
      <c r="W45" s="676" t="str">
        <f t="shared" si="35"/>
        <v>2022 F</v>
      </c>
      <c r="X45" s="676" t="str">
        <f t="shared" si="35"/>
        <v>2023 F</v>
      </c>
      <c r="Y45" s="676" t="str">
        <f t="shared" si="35"/>
        <v>2024 F</v>
      </c>
      <c r="Z45" s="676" t="str">
        <f t="shared" si="35"/>
        <v>2025 F</v>
      </c>
      <c r="AA45" s="676" t="str">
        <f t="shared" si="35"/>
        <v>2026 F</v>
      </c>
      <c r="AB45" s="676" t="str">
        <f t="shared" si="35"/>
        <v>2027 F</v>
      </c>
      <c r="AC45" s="676" t="str">
        <f t="shared" si="35"/>
        <v>2028 F</v>
      </c>
    </row>
    <row r="46" spans="1:63" x14ac:dyDescent="0.25">
      <c r="A46" s="831" t="str">
        <f>+'Seg-Working_Notes'!O24</f>
        <v>Cyclical Price Adj for Inflation</v>
      </c>
      <c r="B46" s="832">
        <f>+B19</f>
        <v>22.018810815991124</v>
      </c>
      <c r="C46" s="832">
        <f t="shared" ref="C46:J46" si="36">+C19</f>
        <v>24.32</v>
      </c>
      <c r="D46" s="832">
        <f t="shared" si="36"/>
        <v>27.69</v>
      </c>
      <c r="E46" s="832">
        <f t="shared" si="36"/>
        <v>34.53</v>
      </c>
      <c r="F46" s="832">
        <f t="shared" si="36"/>
        <v>50.21</v>
      </c>
      <c r="G46" s="832">
        <f t="shared" si="36"/>
        <v>61.08</v>
      </c>
      <c r="H46" s="832">
        <f t="shared" si="36"/>
        <v>69.08</v>
      </c>
      <c r="I46" s="832">
        <f t="shared" si="36"/>
        <v>94.45</v>
      </c>
      <c r="J46" s="832">
        <f t="shared" si="36"/>
        <v>61.06</v>
      </c>
      <c r="K46" s="832">
        <f t="shared" ref="K46:S46" si="37">+K19</f>
        <v>77.45</v>
      </c>
      <c r="L46" s="832">
        <f t="shared" si="37"/>
        <v>107.81000000000002</v>
      </c>
      <c r="M46" s="832">
        <f t="shared" si="37"/>
        <v>110.22</v>
      </c>
      <c r="N46" s="832">
        <f t="shared" si="37"/>
        <v>106.52999999999999</v>
      </c>
      <c r="O46" s="832">
        <f t="shared" si="37"/>
        <v>97.18</v>
      </c>
      <c r="P46" s="832">
        <f t="shared" si="37"/>
        <v>49.85</v>
      </c>
      <c r="Q46" s="832">
        <f t="shared" si="37"/>
        <v>40.96</v>
      </c>
      <c r="R46" s="832">
        <f t="shared" si="37"/>
        <v>52.5</v>
      </c>
      <c r="S46" s="832">
        <f t="shared" si="37"/>
        <v>70.02</v>
      </c>
      <c r="T46" s="832">
        <f>+'Upstream Assm'!C18</f>
        <v>60.431450004742103</v>
      </c>
      <c r="U46" s="832">
        <f>+'Upstream Assm'!D18</f>
        <v>45.987122460974454</v>
      </c>
      <c r="V46" s="832">
        <f>+'Upstream Assm'!E18</f>
        <v>40.222501119374925</v>
      </c>
      <c r="W46" s="832">
        <f>+'Upstream Assm'!F18</f>
        <v>37.452880450695297</v>
      </c>
      <c r="X46" s="832">
        <f>+'Upstream Assm'!G18</f>
        <v>41.385341359969487</v>
      </c>
      <c r="Y46" s="832">
        <f>+'Upstream Assm'!H18</f>
        <v>48.71493278648439</v>
      </c>
      <c r="Z46" s="832">
        <f>+'Upstream Assm'!I18</f>
        <v>65.983870827245184</v>
      </c>
      <c r="AA46" s="832">
        <f>+'Upstream Assm'!J18</f>
        <v>77.679069087059403</v>
      </c>
      <c r="AB46" s="832">
        <f>+'Upstream Assm'!K18</f>
        <v>82.58189995798395</v>
      </c>
      <c r="AC46" s="833">
        <f>+'Upstream Assm'!L18</f>
        <v>112.08490018109021</v>
      </c>
    </row>
    <row r="47" spans="1:63" x14ac:dyDescent="0.25"/>
    <row r="48" spans="1:63" x14ac:dyDescent="0.25">
      <c r="A48" s="481"/>
      <c r="B48" s="426"/>
      <c r="C48" s="426" t="s">
        <v>2095</v>
      </c>
      <c r="D48" s="426"/>
      <c r="E48" s="426"/>
      <c r="F48" s="426"/>
      <c r="G48" s="624"/>
      <c r="H48" s="400"/>
    </row>
    <row r="49" spans="1:23" x14ac:dyDescent="0.25">
      <c r="A49" s="411" t="s">
        <v>2093</v>
      </c>
      <c r="B49" s="400" t="s">
        <v>2077</v>
      </c>
      <c r="C49" s="634">
        <f>+'Dash Board'!$E$15</f>
        <v>61.252396823561945</v>
      </c>
      <c r="D49" s="400"/>
      <c r="E49" s="400"/>
      <c r="F49" s="400"/>
      <c r="G49" s="629"/>
      <c r="H49" s="400"/>
    </row>
    <row r="50" spans="1:23" x14ac:dyDescent="0.25">
      <c r="A50" s="411"/>
      <c r="B50" s="400" t="s">
        <v>2165</v>
      </c>
      <c r="C50" s="634">
        <f>+'Upstream Assm'!N18</f>
        <v>77.259193837803252</v>
      </c>
      <c r="D50" s="400" t="s">
        <v>2096</v>
      </c>
      <c r="E50" s="400"/>
      <c r="F50" s="400"/>
      <c r="G50" s="629"/>
      <c r="H50" s="400"/>
    </row>
    <row r="51" spans="1:23" x14ac:dyDescent="0.25">
      <c r="A51" s="411" t="s">
        <v>2094</v>
      </c>
      <c r="B51" s="400" t="s">
        <v>2122</v>
      </c>
      <c r="C51" s="400"/>
      <c r="D51" s="834">
        <f>+'Dash Board'!$E$26</f>
        <v>1405.7595751696463</v>
      </c>
      <c r="E51" s="400"/>
      <c r="F51" s="400"/>
      <c r="G51" s="629"/>
      <c r="H51" s="400"/>
    </row>
    <row r="52" spans="1:23" x14ac:dyDescent="0.25">
      <c r="A52" s="411"/>
      <c r="B52" s="400" t="s">
        <v>2123</v>
      </c>
      <c r="C52" s="400"/>
      <c r="D52" s="619">
        <f>+'Dash Board'!E28</f>
        <v>139.74186072380334</v>
      </c>
      <c r="E52" s="400"/>
      <c r="F52" s="400"/>
      <c r="G52" s="629"/>
      <c r="H52" s="400"/>
    </row>
    <row r="53" spans="1:23" x14ac:dyDescent="0.25">
      <c r="A53" s="411"/>
      <c r="B53" s="400" t="s">
        <v>2124</v>
      </c>
      <c r="C53" s="400"/>
      <c r="D53" s="619">
        <f>+'Dash Board'!E33</f>
        <v>1521.5232207583333</v>
      </c>
      <c r="E53" s="400"/>
      <c r="F53" s="400"/>
      <c r="G53" s="629"/>
      <c r="H53" s="400"/>
    </row>
    <row r="54" spans="1:23" ht="13.9" customHeight="1" x14ac:dyDescent="0.25">
      <c r="A54" s="411" t="s">
        <v>2092</v>
      </c>
      <c r="B54" s="400"/>
      <c r="C54" s="400"/>
      <c r="D54" s="400"/>
      <c r="E54" s="400"/>
      <c r="F54" s="400"/>
      <c r="G54" s="629"/>
      <c r="H54" s="400"/>
    </row>
    <row r="55" spans="1:23" x14ac:dyDescent="0.25">
      <c r="A55" s="411"/>
      <c r="B55" s="400" t="s">
        <v>72</v>
      </c>
      <c r="C55" s="400" t="s">
        <v>2154</v>
      </c>
      <c r="D55" s="400" t="s">
        <v>2287</v>
      </c>
      <c r="E55" s="400"/>
      <c r="F55" s="400" t="s">
        <v>2098</v>
      </c>
      <c r="G55" s="629" t="s">
        <v>2097</v>
      </c>
      <c r="H55" s="400"/>
    </row>
    <row r="56" spans="1:23" x14ac:dyDescent="0.25">
      <c r="A56" s="411" t="s">
        <v>2082</v>
      </c>
      <c r="B56" s="634">
        <f>+G56/F56</f>
        <v>12.959205750810352</v>
      </c>
      <c r="C56" s="634">
        <f>+C80</f>
        <v>13.807362002527968</v>
      </c>
      <c r="D56" s="753">
        <f>+'PEER RATIOS'!C53</f>
        <v>16.903688524590162</v>
      </c>
      <c r="E56" s="400"/>
      <c r="F56" s="753">
        <f>+'Upstream IS'!B39</f>
        <v>108.47575092182966</v>
      </c>
      <c r="G56" s="835">
        <f>+Valuation!B26</f>
        <v>1405.7595751696463</v>
      </c>
      <c r="H56" s="400"/>
    </row>
    <row r="57" spans="1:23" x14ac:dyDescent="0.25">
      <c r="A57" s="411" t="s">
        <v>2083</v>
      </c>
      <c r="B57" s="634">
        <f>+G57/F57</f>
        <v>9.1834675274408877</v>
      </c>
      <c r="C57" s="634">
        <f t="shared" ref="C57:C58" si="38">+C81</f>
        <v>5.5479626936044717</v>
      </c>
      <c r="D57" s="753">
        <f>+'PEER RATIOS'!C58</f>
        <v>1.8365136552743548</v>
      </c>
      <c r="E57" s="400"/>
      <c r="F57" s="753">
        <f>+'Upstream BS'!B39</f>
        <v>153.07503086052535</v>
      </c>
      <c r="G57" s="835">
        <f>+G56</f>
        <v>1405.7595751696463</v>
      </c>
      <c r="H57" s="400"/>
    </row>
    <row r="58" spans="1:23" x14ac:dyDescent="0.25">
      <c r="A58" s="821" t="s">
        <v>2084</v>
      </c>
      <c r="B58" s="836">
        <f>+G58/F58</f>
        <v>6.6349724377056694</v>
      </c>
      <c r="C58" s="836">
        <f t="shared" si="38"/>
        <v>6.938595094711979</v>
      </c>
      <c r="D58" s="822">
        <f>+'PEER RATIOS'!C54</f>
        <v>9.5989516540421871</v>
      </c>
      <c r="E58" s="621"/>
      <c r="F58" s="822">
        <f>+'Upstream IS'!B26</f>
        <v>215.94054664454421</v>
      </c>
      <c r="G58" s="837">
        <f>+G57+'Seg-Working_Notes'!U54</f>
        <v>1432.7595751696463</v>
      </c>
      <c r="H58" s="400"/>
    </row>
    <row r="59" spans="1:23" x14ac:dyDescent="0.25">
      <c r="C59" s="838"/>
    </row>
    <row r="60" spans="1:23" x14ac:dyDescent="0.25">
      <c r="A60" s="839" t="s">
        <v>2816</v>
      </c>
      <c r="B60" s="840">
        <f>+AD7</f>
        <v>61.06</v>
      </c>
      <c r="C60" s="840">
        <f>+AE7</f>
        <v>77.45</v>
      </c>
      <c r="D60" s="840">
        <f>+AF7</f>
        <v>107.81</v>
      </c>
      <c r="E60" s="840">
        <f t="shared" ref="E60:U60" si="39">+M7</f>
        <v>110.22</v>
      </c>
      <c r="F60" s="840">
        <f t="shared" si="39"/>
        <v>106.53</v>
      </c>
      <c r="G60" s="840">
        <f t="shared" si="39"/>
        <v>97.18</v>
      </c>
      <c r="H60" s="840">
        <f t="shared" si="39"/>
        <v>49.85</v>
      </c>
      <c r="I60" s="840">
        <f t="shared" si="39"/>
        <v>40.96</v>
      </c>
      <c r="J60" s="840">
        <f t="shared" si="39"/>
        <v>52.5</v>
      </c>
      <c r="K60" s="840">
        <f t="shared" si="39"/>
        <v>70.02</v>
      </c>
      <c r="L60" s="840">
        <f t="shared" si="39"/>
        <v>61.08</v>
      </c>
      <c r="M60" s="840">
        <f t="shared" si="39"/>
        <v>50.21</v>
      </c>
      <c r="N60" s="840">
        <f t="shared" si="39"/>
        <v>34.53</v>
      </c>
      <c r="O60" s="840">
        <f t="shared" si="39"/>
        <v>24.32</v>
      </c>
      <c r="P60" s="840">
        <f t="shared" si="39"/>
        <v>27.69</v>
      </c>
      <c r="Q60" s="840">
        <f t="shared" si="39"/>
        <v>34.53</v>
      </c>
      <c r="R60" s="840">
        <f t="shared" si="39"/>
        <v>50.21</v>
      </c>
      <c r="S60" s="840">
        <f t="shared" si="39"/>
        <v>61.08</v>
      </c>
      <c r="T60" s="840">
        <f t="shared" si="39"/>
        <v>69.08</v>
      </c>
      <c r="U60" s="840">
        <f t="shared" si="39"/>
        <v>94.45</v>
      </c>
      <c r="V60" s="750"/>
      <c r="W60" s="558"/>
    </row>
    <row r="61" spans="1:23" x14ac:dyDescent="0.25">
      <c r="A61" s="777" t="s">
        <v>2</v>
      </c>
      <c r="B61" s="777">
        <f t="shared" ref="B61:U61" si="40">+M6</f>
        <v>2012</v>
      </c>
      <c r="C61" s="777">
        <f t="shared" si="40"/>
        <v>2013</v>
      </c>
      <c r="D61" s="777">
        <f t="shared" si="40"/>
        <v>2014</v>
      </c>
      <c r="E61" s="777">
        <f t="shared" si="40"/>
        <v>2015</v>
      </c>
      <c r="F61" s="777">
        <f t="shared" si="40"/>
        <v>2016</v>
      </c>
      <c r="G61" s="777">
        <f t="shared" si="40"/>
        <v>2017</v>
      </c>
      <c r="H61" s="777">
        <f t="shared" si="40"/>
        <v>2018</v>
      </c>
      <c r="I61" s="777" t="str">
        <f t="shared" si="40"/>
        <v>2019 F</v>
      </c>
      <c r="J61" s="777" t="str">
        <f t="shared" si="40"/>
        <v>2020 F</v>
      </c>
      <c r="K61" s="777" t="str">
        <f t="shared" si="40"/>
        <v>2021 F</v>
      </c>
      <c r="L61" s="777" t="str">
        <f t="shared" si="40"/>
        <v>2022 F</v>
      </c>
      <c r="M61" s="777" t="str">
        <f t="shared" si="40"/>
        <v>2023 F</v>
      </c>
      <c r="N61" s="777" t="str">
        <f t="shared" si="40"/>
        <v>2024 F</v>
      </c>
      <c r="O61" s="777" t="str">
        <f t="shared" si="40"/>
        <v>2025 F</v>
      </c>
      <c r="P61" s="777" t="str">
        <f t="shared" si="40"/>
        <v>2026 F</v>
      </c>
      <c r="Q61" s="777" t="str">
        <f t="shared" si="40"/>
        <v>2027 F</v>
      </c>
      <c r="R61" s="777" t="str">
        <f t="shared" si="40"/>
        <v>2028 F</v>
      </c>
      <c r="S61" s="777" t="str">
        <f t="shared" si="40"/>
        <v>2029 F</v>
      </c>
      <c r="T61" s="777" t="str">
        <f t="shared" si="40"/>
        <v>2030 F</v>
      </c>
      <c r="U61" s="777" t="str">
        <f t="shared" si="40"/>
        <v>2031 F</v>
      </c>
      <c r="V61" s="841"/>
      <c r="W61" s="422"/>
    </row>
    <row r="62" spans="1:23" x14ac:dyDescent="0.25">
      <c r="A62" s="842" t="s">
        <v>2118</v>
      </c>
      <c r="B62" s="843">
        <f t="shared" ref="B62:U62" si="41">+M15</f>
        <v>1.324268574301608</v>
      </c>
      <c r="C62" s="843">
        <f t="shared" si="41"/>
        <v>1.3417356767966464</v>
      </c>
      <c r="D62" s="843">
        <f t="shared" si="41"/>
        <v>1.3486590328889172</v>
      </c>
      <c r="E62" s="843">
        <f t="shared" si="41"/>
        <v>1.3584907572386775</v>
      </c>
      <c r="F62" s="843">
        <f t="shared" si="41"/>
        <v>1.3880243463010464</v>
      </c>
      <c r="G62" s="843">
        <f t="shared" si="41"/>
        <v>1.4181028338853903</v>
      </c>
      <c r="H62" s="843">
        <f t="shared" si="41"/>
        <v>1.4460394597129325</v>
      </c>
      <c r="I62" s="843">
        <f t="shared" si="41"/>
        <v>1.4684530713384829</v>
      </c>
      <c r="J62" s="843">
        <f t="shared" si="41"/>
        <v>1.4912140939442295</v>
      </c>
      <c r="K62" s="843">
        <f t="shared" si="41"/>
        <v>1.5143279124003652</v>
      </c>
      <c r="L62" s="843">
        <f t="shared" si="41"/>
        <v>1.5377999950425709</v>
      </c>
      <c r="M62" s="843">
        <f t="shared" si="41"/>
        <v>1.561635894965731</v>
      </c>
      <c r="N62" s="843">
        <f t="shared" si="41"/>
        <v>1.5858412513376998</v>
      </c>
      <c r="O62" s="843">
        <f t="shared" si="41"/>
        <v>1.6104217907334342</v>
      </c>
      <c r="P62" s="843">
        <f t="shared" si="41"/>
        <v>1.6353833284898025</v>
      </c>
      <c r="Q62" s="843">
        <f t="shared" si="41"/>
        <v>1.6607317700813946</v>
      </c>
      <c r="R62" s="843">
        <f t="shared" si="41"/>
        <v>1.6864731125176564</v>
      </c>
      <c r="S62" s="843">
        <f t="shared" si="41"/>
        <v>1.7126134457616802</v>
      </c>
      <c r="T62" s="843">
        <f t="shared" si="41"/>
        <v>1.7391589541709864</v>
      </c>
      <c r="U62" s="843">
        <f t="shared" si="41"/>
        <v>1.7661159179606369</v>
      </c>
      <c r="V62" s="841"/>
      <c r="W62" s="422"/>
    </row>
    <row r="63" spans="1:23" x14ac:dyDescent="0.25">
      <c r="A63" s="777" t="s">
        <v>2</v>
      </c>
      <c r="B63" s="777" t="str">
        <f>+AD6</f>
        <v>2029 F</v>
      </c>
      <c r="C63" s="777" t="str">
        <f t="shared" ref="C63:D63" si="42">+AE6</f>
        <v>2030 F</v>
      </c>
      <c r="D63" s="777" t="str">
        <f t="shared" si="42"/>
        <v>2031 F</v>
      </c>
      <c r="E63" s="777" t="s">
        <v>2720</v>
      </c>
      <c r="F63" s="777" t="s">
        <v>2721</v>
      </c>
      <c r="G63" s="777" t="s">
        <v>2722</v>
      </c>
      <c r="H63" s="777" t="s">
        <v>2723</v>
      </c>
      <c r="I63" s="777" t="s">
        <v>2724</v>
      </c>
      <c r="J63" s="777" t="s">
        <v>2725</v>
      </c>
      <c r="K63" s="777" t="s">
        <v>2726</v>
      </c>
      <c r="L63" s="777" t="s">
        <v>2727</v>
      </c>
      <c r="M63" s="777" t="s">
        <v>2728</v>
      </c>
      <c r="N63" s="777" t="s">
        <v>2729</v>
      </c>
      <c r="O63" s="777" t="s">
        <v>2730</v>
      </c>
      <c r="P63" s="777" t="s">
        <v>2731</v>
      </c>
      <c r="Q63" s="777" t="s">
        <v>2732</v>
      </c>
      <c r="R63" s="777" t="s">
        <v>2733</v>
      </c>
      <c r="S63" s="777" t="s">
        <v>2734</v>
      </c>
      <c r="T63" s="777" t="s">
        <v>2735</v>
      </c>
      <c r="U63" s="777" t="s">
        <v>2736</v>
      </c>
      <c r="V63" s="777" t="s">
        <v>2737</v>
      </c>
      <c r="W63" s="422"/>
    </row>
    <row r="64" spans="1:23" x14ac:dyDescent="0.25">
      <c r="A64" s="842" t="s">
        <v>2817</v>
      </c>
      <c r="B64" s="844">
        <f>+AD17</f>
        <v>50.101746094262836</v>
      </c>
      <c r="C64" s="844">
        <f>+AE17</f>
        <v>62.681590469484718</v>
      </c>
      <c r="D64" s="844">
        <f>+AF17</f>
        <v>85.126374884521553</v>
      </c>
      <c r="E64" s="844">
        <f t="shared" ref="E64:U64" si="43">+P19</f>
        <v>49.85</v>
      </c>
      <c r="F64" s="844">
        <f t="shared" si="43"/>
        <v>40.96</v>
      </c>
      <c r="G64" s="844">
        <f t="shared" si="43"/>
        <v>52.5</v>
      </c>
      <c r="H64" s="844">
        <f t="shared" si="43"/>
        <v>70.02</v>
      </c>
      <c r="I64" s="844">
        <f t="shared" si="43"/>
        <v>57.431450004742103</v>
      </c>
      <c r="J64" s="844">
        <f t="shared" si="43"/>
        <v>42.987122460974454</v>
      </c>
      <c r="K64" s="844">
        <f t="shared" si="43"/>
        <v>37.222501119374925</v>
      </c>
      <c r="L64" s="844">
        <f t="shared" si="43"/>
        <v>34.452880450695297</v>
      </c>
      <c r="M64" s="844">
        <f t="shared" si="43"/>
        <v>38.385341359969487</v>
      </c>
      <c r="N64" s="844">
        <f t="shared" si="43"/>
        <v>45.71493278648439</v>
      </c>
      <c r="O64" s="844">
        <f t="shared" si="43"/>
        <v>62.983870827245184</v>
      </c>
      <c r="P64" s="844">
        <f t="shared" si="43"/>
        <v>74.679069087059403</v>
      </c>
      <c r="Q64" s="844">
        <f t="shared" si="43"/>
        <v>79.58189995798395</v>
      </c>
      <c r="R64" s="844">
        <f t="shared" si="43"/>
        <v>109.08490018109021</v>
      </c>
      <c r="S64" s="844">
        <f t="shared" si="43"/>
        <v>69.159433302695703</v>
      </c>
      <c r="T64" s="844">
        <f t="shared" si="43"/>
        <v>86.406123815533704</v>
      </c>
      <c r="U64" s="844">
        <f t="shared" si="43"/>
        <v>115.59762044162561</v>
      </c>
      <c r="V64" s="841"/>
      <c r="W64" s="558"/>
    </row>
    <row r="65" spans="1:23" x14ac:dyDescent="0.25">
      <c r="A65" s="842" t="s">
        <v>2118</v>
      </c>
      <c r="B65" s="843">
        <f>+AD15</f>
        <v>1.7126134457616802</v>
      </c>
      <c r="C65" s="843">
        <f>+B65*(1+$Z$8/100)</f>
        <v>1.7391589541709864</v>
      </c>
      <c r="D65" s="843">
        <f t="shared" ref="D65:R65" si="44">+C65*(1+$Z$8/100)</f>
        <v>1.7661159179606369</v>
      </c>
      <c r="E65" s="843">
        <f t="shared" si="44"/>
        <v>1.7934907146890269</v>
      </c>
      <c r="F65" s="843">
        <f t="shared" si="44"/>
        <v>1.821289820766707</v>
      </c>
      <c r="G65" s="843">
        <f t="shared" si="44"/>
        <v>1.849519812988591</v>
      </c>
      <c r="H65" s="843">
        <f t="shared" si="44"/>
        <v>1.8781873700899143</v>
      </c>
      <c r="I65" s="843">
        <f t="shared" si="44"/>
        <v>1.9072992743263082</v>
      </c>
      <c r="J65" s="843">
        <f t="shared" si="44"/>
        <v>1.936862413078366</v>
      </c>
      <c r="K65" s="843">
        <f t="shared" si="44"/>
        <v>1.9668837804810808</v>
      </c>
      <c r="L65" s="843">
        <f t="shared" si="44"/>
        <v>1.9973704790785376</v>
      </c>
      <c r="M65" s="843">
        <f t="shared" si="44"/>
        <v>2.0283297215042553</v>
      </c>
      <c r="N65" s="843">
        <f t="shared" si="44"/>
        <v>2.0597688321875713</v>
      </c>
      <c r="O65" s="843">
        <f t="shared" si="44"/>
        <v>2.0916952490864786</v>
      </c>
      <c r="P65" s="843">
        <f t="shared" si="44"/>
        <v>2.1241165254473193</v>
      </c>
      <c r="Q65" s="843">
        <f t="shared" si="44"/>
        <v>2.157040331591753</v>
      </c>
      <c r="R65" s="843">
        <f t="shared" si="44"/>
        <v>2.1904744567314252</v>
      </c>
      <c r="S65" s="399"/>
      <c r="T65" s="399"/>
      <c r="U65" s="399"/>
      <c r="V65" s="841"/>
      <c r="W65" s="422"/>
    </row>
    <row r="66" spans="1:23" x14ac:dyDescent="0.25">
      <c r="A66" s="845" t="s">
        <v>2818</v>
      </c>
      <c r="B66" s="846">
        <f>+B65/B62*B64</f>
        <v>64.794200876075323</v>
      </c>
      <c r="C66" s="846">
        <f t="shared" ref="C66:R66" si="45">+C65/C62*C64</f>
        <v>81.247932220859596</v>
      </c>
      <c r="D66" s="846">
        <f t="shared" si="45"/>
        <v>111.47594911353785</v>
      </c>
      <c r="E66" s="846">
        <f t="shared" si="45"/>
        <v>65.812381608673732</v>
      </c>
      <c r="F66" s="846">
        <f t="shared" si="45"/>
        <v>53.745477345124641</v>
      </c>
      <c r="G66" s="846">
        <f t="shared" si="45"/>
        <v>68.471614231149999</v>
      </c>
      <c r="H66" s="846">
        <f t="shared" si="45"/>
        <v>90.945429442017627</v>
      </c>
      <c r="I66" s="846">
        <f t="shared" si="45"/>
        <v>74.594799830891702</v>
      </c>
      <c r="J66" s="846">
        <f t="shared" si="45"/>
        <v>55.833794811338535</v>
      </c>
      <c r="K66" s="846">
        <f t="shared" si="45"/>
        <v>48.346420297165587</v>
      </c>
      <c r="L66" s="846">
        <f t="shared" si="45"/>
        <v>44.749100372793166</v>
      </c>
      <c r="M66" s="846">
        <f t="shared" si="45"/>
        <v>49.856774553854137</v>
      </c>
      <c r="N66" s="846">
        <f t="shared" si="45"/>
        <v>59.376809399882823</v>
      </c>
      <c r="O66" s="846">
        <f t="shared" si="45"/>
        <v>81.806557844964018</v>
      </c>
      <c r="P66" s="846">
        <f t="shared" si="45"/>
        <v>96.996858161278524</v>
      </c>
      <c r="Q66" s="846">
        <f t="shared" si="45"/>
        <v>103.36489670794825</v>
      </c>
      <c r="R66" s="846">
        <f t="shared" si="45"/>
        <v>141.68484850912418</v>
      </c>
      <c r="S66" s="847"/>
      <c r="T66" s="847"/>
      <c r="U66" s="847"/>
      <c r="V66" s="848"/>
      <c r="W66" s="558"/>
    </row>
    <row r="67" spans="1:23" x14ac:dyDescent="0.25"/>
    <row r="68" spans="1:23" x14ac:dyDescent="0.25">
      <c r="A68" s="839" t="s">
        <v>2120</v>
      </c>
      <c r="B68" s="849">
        <f>+'Seg-Working_Notes'!V56*Valuation!Q20+(1-'Upstream Assm'!C61)*Valuation!Q18</f>
        <v>8.3164719999999998E-2</v>
      </c>
      <c r="C68" s="749"/>
      <c r="D68" s="749"/>
      <c r="E68" s="749"/>
      <c r="F68" s="749"/>
      <c r="G68" s="749"/>
      <c r="H68" s="749"/>
      <c r="I68" s="749"/>
      <c r="J68" s="749"/>
      <c r="K68" s="749"/>
      <c r="L68" s="749"/>
      <c r="M68" s="749"/>
      <c r="N68" s="749"/>
      <c r="O68" s="749"/>
      <c r="P68" s="749"/>
      <c r="Q68" s="749"/>
      <c r="R68" s="750"/>
    </row>
    <row r="69" spans="1:23" x14ac:dyDescent="0.25">
      <c r="A69" s="842" t="s">
        <v>2118</v>
      </c>
      <c r="B69" s="843">
        <f>1/(1+B68)</f>
        <v>0.92322061597427207</v>
      </c>
      <c r="C69" s="843">
        <f>+B69/(1+$B$68)</f>
        <v>0.85233630575991437</v>
      </c>
      <c r="D69" s="843">
        <f t="shared" ref="D69:R69" si="46">+C69/(1+$B$68)</f>
        <v>0.78689444922090368</v>
      </c>
      <c r="E69" s="843">
        <f t="shared" si="46"/>
        <v>0.72647717811645829</v>
      </c>
      <c r="F69" s="843">
        <f t="shared" si="46"/>
        <v>0.67069870787192754</v>
      </c>
      <c r="G69" s="843">
        <f t="shared" si="46"/>
        <v>0.61920287421466924</v>
      </c>
      <c r="H69" s="843">
        <f t="shared" si="46"/>
        <v>0.57166085894550667</v>
      </c>
      <c r="I69" s="843">
        <f t="shared" si="46"/>
        <v>0.52776909032405217</v>
      </c>
      <c r="J69" s="843">
        <f t="shared" si="46"/>
        <v>0.48724730466115268</v>
      </c>
      <c r="K69" s="843">
        <f t="shared" si="46"/>
        <v>0.44983675674107321</v>
      </c>
      <c r="L69" s="843">
        <f t="shared" si="46"/>
        <v>0.41529856764636236</v>
      </c>
      <c r="M69" s="843">
        <f t="shared" si="46"/>
        <v>0.38341219943570753</v>
      </c>
      <c r="N69" s="843">
        <f t="shared" si="46"/>
        <v>0.35397404693508433</v>
      </c>
      <c r="O69" s="843">
        <f t="shared" si="46"/>
        <v>0.32679613765031446</v>
      </c>
      <c r="P69" s="843">
        <f t="shared" si="46"/>
        <v>0.30170493149953631</v>
      </c>
      <c r="Q69" s="843">
        <f t="shared" si="46"/>
        <v>0.2785402127014775</v>
      </c>
      <c r="R69" s="850">
        <f t="shared" si="46"/>
        <v>0.25715406674386282</v>
      </c>
    </row>
    <row r="70" spans="1:23" x14ac:dyDescent="0.25">
      <c r="A70" s="842"/>
      <c r="B70" s="843"/>
      <c r="C70" s="843"/>
      <c r="D70" s="843"/>
      <c r="E70" s="843"/>
      <c r="F70" s="843"/>
      <c r="G70" s="843"/>
      <c r="H70" s="843"/>
      <c r="I70" s="843"/>
      <c r="J70" s="843"/>
      <c r="K70" s="843"/>
      <c r="L70" s="843"/>
      <c r="M70" s="843"/>
      <c r="N70" s="843"/>
      <c r="O70" s="843"/>
      <c r="P70" s="843"/>
      <c r="Q70" s="843"/>
      <c r="R70" s="850"/>
    </row>
    <row r="71" spans="1:23" x14ac:dyDescent="0.25">
      <c r="A71" s="842" t="s">
        <v>2814</v>
      </c>
      <c r="B71" s="843">
        <f>+B66*B69</f>
        <v>59.819342044370977</v>
      </c>
      <c r="C71" s="843">
        <f t="shared" ref="C71:R71" si="47">+C66*C69</f>
        <v>69.250562399759389</v>
      </c>
      <c r="D71" s="843">
        <f t="shared" si="47"/>
        <v>87.719805579074858</v>
      </c>
      <c r="E71" s="843">
        <f t="shared" si="47"/>
        <v>47.811193276192789</v>
      </c>
      <c r="F71" s="843">
        <f t="shared" si="47"/>
        <v>36.047022209335054</v>
      </c>
      <c r="G71" s="843">
        <f t="shared" si="47"/>
        <v>42.397820334046131</v>
      </c>
      <c r="H71" s="843">
        <f t="shared" si="47"/>
        <v>51.989942311991769</v>
      </c>
      <c r="I71" s="843">
        <f t="shared" si="47"/>
        <v>39.368829649654472</v>
      </c>
      <c r="J71" s="843">
        <f t="shared" si="47"/>
        <v>27.204866030828551</v>
      </c>
      <c r="K71" s="843">
        <f t="shared" si="47"/>
        <v>21.747996906517759</v>
      </c>
      <c r="L71" s="843">
        <f t="shared" si="47"/>
        <v>18.584237288284303</v>
      </c>
      <c r="M71" s="843">
        <f t="shared" si="47"/>
        <v>19.115695588463431</v>
      </c>
      <c r="N71" s="843">
        <f t="shared" si="47"/>
        <v>21.01784951736968</v>
      </c>
      <c r="O71" s="843">
        <f t="shared" si="47"/>
        <v>26.734067138201272</v>
      </c>
      <c r="P71" s="843">
        <f t="shared" si="47"/>
        <v>29.264430447218778</v>
      </c>
      <c r="Q71" s="843">
        <f t="shared" si="47"/>
        <v>28.791280314898156</v>
      </c>
      <c r="R71" s="850">
        <f t="shared" si="47"/>
        <v>36.434834990109415</v>
      </c>
    </row>
    <row r="72" spans="1:23" x14ac:dyDescent="0.25">
      <c r="A72" s="842"/>
      <c r="B72" s="399"/>
      <c r="C72" s="399"/>
      <c r="D72" s="399"/>
      <c r="E72" s="399"/>
      <c r="F72" s="399"/>
      <c r="G72" s="399"/>
      <c r="H72" s="399"/>
      <c r="I72" s="399"/>
      <c r="J72" s="399"/>
      <c r="K72" s="399"/>
      <c r="L72" s="399"/>
      <c r="M72" s="399"/>
      <c r="N72" s="399"/>
      <c r="O72" s="399"/>
      <c r="P72" s="399"/>
      <c r="Q72" s="399"/>
      <c r="R72" s="841"/>
    </row>
    <row r="73" spans="1:23" x14ac:dyDescent="0.25">
      <c r="A73" s="842" t="s">
        <v>2821</v>
      </c>
      <c r="B73" s="851">
        <f>+SUM(B71:R71)</f>
        <v>663.29977602631652</v>
      </c>
      <c r="C73" s="399"/>
      <c r="D73" s="399"/>
      <c r="E73" s="399"/>
      <c r="F73" s="399"/>
      <c r="G73" s="399"/>
      <c r="H73" s="399"/>
      <c r="I73" s="399"/>
      <c r="J73" s="399"/>
      <c r="K73" s="399"/>
      <c r="L73" s="399"/>
      <c r="M73" s="399"/>
      <c r="N73" s="399"/>
      <c r="O73" s="399"/>
      <c r="P73" s="399"/>
      <c r="Q73" s="399"/>
      <c r="R73" s="841"/>
    </row>
    <row r="74" spans="1:23" x14ac:dyDescent="0.25">
      <c r="A74" s="845" t="s">
        <v>2819</v>
      </c>
      <c r="B74" s="852">
        <f>+PMT(B68,17,B73)*-1</f>
        <v>74.259193837803252</v>
      </c>
      <c r="C74" s="847"/>
      <c r="D74" s="847"/>
      <c r="E74" s="847"/>
      <c r="F74" s="847"/>
      <c r="G74" s="847"/>
      <c r="H74" s="847"/>
      <c r="I74" s="847"/>
      <c r="J74" s="847"/>
      <c r="K74" s="847"/>
      <c r="L74" s="847"/>
      <c r="M74" s="847"/>
      <c r="N74" s="847"/>
      <c r="O74" s="847"/>
      <c r="P74" s="847"/>
      <c r="Q74" s="847"/>
      <c r="R74" s="848"/>
      <c r="S74" s="558"/>
    </row>
    <row r="75" spans="1:23" x14ac:dyDescent="0.25">
      <c r="A75" s="399"/>
      <c r="B75" s="399"/>
      <c r="C75" s="399"/>
      <c r="D75" s="399"/>
      <c r="E75" s="399"/>
      <c r="F75" s="399"/>
      <c r="G75" s="399"/>
      <c r="H75" s="399"/>
      <c r="I75" s="399"/>
      <c r="J75" s="399"/>
      <c r="K75" s="399"/>
      <c r="L75" s="399"/>
      <c r="M75" s="399"/>
      <c r="N75" s="399"/>
      <c r="O75" s="399"/>
      <c r="P75" s="399"/>
      <c r="Q75" s="399"/>
      <c r="R75" s="399"/>
    </row>
    <row r="76" spans="1:23" x14ac:dyDescent="0.25">
      <c r="A76" s="399"/>
      <c r="B76" s="597"/>
      <c r="C76" s="399"/>
      <c r="D76" s="399"/>
      <c r="E76" s="399"/>
      <c r="F76" s="399"/>
      <c r="G76" s="399"/>
      <c r="H76" s="399"/>
      <c r="I76" s="399"/>
      <c r="J76" s="399"/>
      <c r="K76" s="399"/>
      <c r="L76" s="399"/>
      <c r="M76" s="399"/>
      <c r="N76" s="399"/>
      <c r="O76" s="399"/>
      <c r="P76" s="399"/>
      <c r="Q76" s="399"/>
      <c r="R76" s="399"/>
    </row>
    <row r="77" spans="1:23" x14ac:dyDescent="0.25"/>
    <row r="78" spans="1:23" x14ac:dyDescent="0.25">
      <c r="A78" s="839" t="s">
        <v>2092</v>
      </c>
      <c r="B78" s="749"/>
      <c r="C78" s="749"/>
      <c r="D78" s="749"/>
      <c r="E78" s="749"/>
      <c r="F78" s="749"/>
      <c r="G78" s="749"/>
      <c r="H78" s="750"/>
      <c r="I78" s="399"/>
      <c r="J78" s="399"/>
      <c r="K78" s="399"/>
      <c r="L78" s="399"/>
      <c r="M78" s="399"/>
      <c r="N78" s="399"/>
      <c r="O78" s="399"/>
      <c r="P78" s="399"/>
      <c r="Q78" s="399"/>
      <c r="R78" s="399"/>
      <c r="S78" s="399"/>
    </row>
    <row r="79" spans="1:23" x14ac:dyDescent="0.25">
      <c r="A79" s="842"/>
      <c r="B79" s="399"/>
      <c r="C79" s="399"/>
      <c r="D79" s="399" t="s">
        <v>2097</v>
      </c>
      <c r="E79" s="853" t="s">
        <v>2098</v>
      </c>
      <c r="F79" s="736"/>
      <c r="G79" s="736"/>
      <c r="H79" s="786"/>
      <c r="I79" s="399"/>
      <c r="J79" s="399"/>
      <c r="K79" s="399"/>
      <c r="L79" s="399"/>
      <c r="M79" s="399"/>
      <c r="N79" s="399"/>
      <c r="O79" s="399"/>
      <c r="P79" s="399"/>
      <c r="Q79" s="399"/>
      <c r="R79" s="399"/>
      <c r="S79" s="399"/>
    </row>
    <row r="80" spans="1:23" x14ac:dyDescent="0.25">
      <c r="A80" s="842" t="s">
        <v>2082</v>
      </c>
      <c r="B80" s="851"/>
      <c r="C80" s="854">
        <f>+D80/E80</f>
        <v>13.807362002527968</v>
      </c>
      <c r="D80" s="843">
        <f>+Summary!E43</f>
        <v>1521.5232207583333</v>
      </c>
      <c r="E80" s="855">
        <f>+'Combined Income Statement'!B39</f>
        <v>110.19651838488481</v>
      </c>
      <c r="F80" s="736"/>
      <c r="G80" s="399">
        <v>212.9</v>
      </c>
      <c r="H80" s="786">
        <v>11.023</v>
      </c>
      <c r="I80" s="399"/>
      <c r="J80" s="399"/>
      <c r="K80" s="399"/>
      <c r="L80" s="399"/>
      <c r="M80" s="399"/>
      <c r="N80" s="399"/>
      <c r="O80" s="399"/>
      <c r="P80" s="399"/>
      <c r="Q80" s="399"/>
      <c r="R80" s="399"/>
      <c r="S80" s="399"/>
    </row>
    <row r="81" spans="1:19" x14ac:dyDescent="0.25">
      <c r="A81" s="842" t="s">
        <v>2083</v>
      </c>
      <c r="B81" s="851"/>
      <c r="C81" s="854">
        <f t="shared" ref="C81:C82" si="48">+D81/E81</f>
        <v>5.5479626936044717</v>
      </c>
      <c r="D81" s="843">
        <f>+D80</f>
        <v>1521.5232207583333</v>
      </c>
      <c r="E81" s="855">
        <f>+'Combined Balance Sheet'!B39</f>
        <v>274.24900000000008</v>
      </c>
      <c r="F81" s="736"/>
      <c r="G81" s="399">
        <v>274.21899999999999</v>
      </c>
      <c r="H81" s="786"/>
      <c r="I81" s="399"/>
      <c r="J81" s="399"/>
      <c r="K81" s="399"/>
      <c r="L81" s="399"/>
      <c r="M81" s="399"/>
      <c r="N81" s="399"/>
      <c r="O81" s="399"/>
      <c r="P81" s="399"/>
      <c r="Q81" s="399"/>
      <c r="R81" s="399"/>
      <c r="S81" s="399"/>
    </row>
    <row r="82" spans="1:19" x14ac:dyDescent="0.25">
      <c r="A82" s="845" t="s">
        <v>2084</v>
      </c>
      <c r="B82" s="856"/>
      <c r="C82" s="857">
        <f t="shared" si="48"/>
        <v>6.938595094711979</v>
      </c>
      <c r="D82" s="846">
        <f>+D81+G82</f>
        <v>1548.5412207583333</v>
      </c>
      <c r="E82" s="858">
        <f>+'Combined Income Statement'!B26</f>
        <v>223.17791997093229</v>
      </c>
      <c r="F82" s="859"/>
      <c r="G82" s="847">
        <v>27.018000000000001</v>
      </c>
      <c r="H82" s="815"/>
      <c r="I82" s="399"/>
      <c r="J82" s="399"/>
      <c r="K82" s="399"/>
      <c r="L82" s="399"/>
      <c r="M82" s="399"/>
      <c r="N82" s="399"/>
      <c r="O82" s="399"/>
      <c r="P82" s="399"/>
      <c r="Q82" s="399"/>
      <c r="R82" s="399"/>
      <c r="S82" s="399"/>
    </row>
    <row r="83" spans="1:19" x14ac:dyDescent="0.25">
      <c r="A83" s="399"/>
      <c r="B83" s="399"/>
      <c r="C83" s="399"/>
      <c r="D83" s="399"/>
      <c r="E83" s="399"/>
      <c r="F83" s="399"/>
      <c r="G83" s="399"/>
      <c r="H83" s="399"/>
      <c r="I83" s="399"/>
      <c r="J83" s="399"/>
      <c r="K83" s="399"/>
      <c r="L83" s="399"/>
      <c r="M83" s="399"/>
      <c r="N83" s="399"/>
      <c r="O83" s="399"/>
      <c r="P83" s="399"/>
      <c r="Q83" s="399"/>
      <c r="R83" s="399"/>
      <c r="S83" s="399"/>
    </row>
    <row r="84" spans="1:19" x14ac:dyDescent="0.25">
      <c r="A84" s="839"/>
      <c r="B84" s="749" t="s">
        <v>2646</v>
      </c>
      <c r="C84" s="750" t="s">
        <v>2647</v>
      </c>
      <c r="D84" s="399"/>
      <c r="E84" s="399"/>
      <c r="F84" s="399"/>
      <c r="G84" s="399"/>
      <c r="H84" s="399"/>
      <c r="I84" s="399"/>
      <c r="J84" s="399"/>
      <c r="K84" s="399"/>
      <c r="L84" s="399"/>
      <c r="M84" s="399"/>
      <c r="N84" s="399"/>
      <c r="O84" s="399"/>
      <c r="P84" s="399"/>
      <c r="Q84" s="399"/>
      <c r="R84" s="399"/>
      <c r="S84" s="399"/>
    </row>
    <row r="85" spans="1:19" x14ac:dyDescent="0.25">
      <c r="A85" s="845" t="s">
        <v>2648</v>
      </c>
      <c r="B85" s="846">
        <f>+'Dash Board'!G18</f>
        <v>9.0236485460754263</v>
      </c>
      <c r="C85" s="860">
        <f>+'Dash Board'!E18</f>
        <v>9.0236485460754263</v>
      </c>
      <c r="D85" s="399"/>
      <c r="E85" s="399"/>
      <c r="F85" s="399"/>
      <c r="G85" s="399"/>
      <c r="H85" s="399"/>
      <c r="I85" s="399"/>
      <c r="J85" s="399"/>
      <c r="K85" s="399"/>
      <c r="L85" s="399"/>
      <c r="M85" s="399"/>
      <c r="N85" s="399"/>
      <c r="O85" s="399"/>
      <c r="P85" s="399"/>
      <c r="Q85" s="399"/>
      <c r="R85" s="399"/>
      <c r="S85" s="399"/>
    </row>
    <row r="86" spans="1:19" x14ac:dyDescent="0.25">
      <c r="A86" s="399"/>
      <c r="B86" s="399"/>
      <c r="C86" s="399"/>
      <c r="D86" s="399"/>
      <c r="E86" s="399"/>
      <c r="F86" s="399"/>
      <c r="G86" s="399"/>
      <c r="H86" s="399"/>
      <c r="I86" s="399"/>
      <c r="J86" s="399"/>
      <c r="K86" s="399"/>
      <c r="L86" s="399"/>
      <c r="M86" s="399"/>
      <c r="N86" s="399"/>
      <c r="O86" s="399"/>
      <c r="P86" s="399"/>
      <c r="Q86" s="399"/>
      <c r="R86" s="399"/>
      <c r="S86" s="399"/>
    </row>
    <row r="87" spans="1:19" x14ac:dyDescent="0.25">
      <c r="A87" s="399"/>
      <c r="B87" s="399"/>
      <c r="C87" s="399"/>
      <c r="D87" s="399"/>
      <c r="E87" s="399"/>
      <c r="F87" s="399"/>
      <c r="G87" s="399"/>
      <c r="H87" s="399"/>
      <c r="I87" s="399"/>
      <c r="J87" s="399"/>
      <c r="K87" s="399"/>
      <c r="L87" s="399"/>
      <c r="M87" s="399"/>
      <c r="N87" s="399"/>
      <c r="O87" s="399"/>
      <c r="P87" s="399"/>
      <c r="Q87" s="399"/>
      <c r="R87" s="399"/>
      <c r="S87" s="399"/>
    </row>
    <row r="88" spans="1:19" x14ac:dyDescent="0.25">
      <c r="A88" s="399"/>
      <c r="B88" s="399"/>
      <c r="C88" s="399"/>
      <c r="D88" s="399"/>
      <c r="E88" s="399"/>
      <c r="F88" s="399"/>
      <c r="G88" s="399"/>
      <c r="H88" s="399"/>
      <c r="I88" s="399"/>
      <c r="J88" s="399"/>
      <c r="K88" s="399"/>
      <c r="L88" s="399"/>
      <c r="M88" s="399"/>
      <c r="N88" s="399"/>
      <c r="O88" s="399"/>
      <c r="P88" s="399"/>
      <c r="Q88" s="399"/>
      <c r="R88" s="399"/>
      <c r="S88" s="399"/>
    </row>
    <row r="89" spans="1:19" x14ac:dyDescent="0.25">
      <c r="A89" s="839" t="s">
        <v>2815</v>
      </c>
      <c r="B89" s="861">
        <f>+B60</f>
        <v>61.06</v>
      </c>
      <c r="C89" s="861">
        <f t="shared" ref="C89:R89" si="49">+C60</f>
        <v>77.45</v>
      </c>
      <c r="D89" s="861">
        <f t="shared" si="49"/>
        <v>107.81</v>
      </c>
      <c r="E89" s="861">
        <f t="shared" si="49"/>
        <v>110.22</v>
      </c>
      <c r="F89" s="861">
        <f t="shared" si="49"/>
        <v>106.53</v>
      </c>
      <c r="G89" s="861">
        <f t="shared" si="49"/>
        <v>97.18</v>
      </c>
      <c r="H89" s="861">
        <f t="shared" si="49"/>
        <v>49.85</v>
      </c>
      <c r="I89" s="861">
        <f t="shared" si="49"/>
        <v>40.96</v>
      </c>
      <c r="J89" s="861">
        <f t="shared" si="49"/>
        <v>52.5</v>
      </c>
      <c r="K89" s="861">
        <f t="shared" si="49"/>
        <v>70.02</v>
      </c>
      <c r="L89" s="861">
        <f t="shared" si="49"/>
        <v>61.08</v>
      </c>
      <c r="M89" s="861">
        <f t="shared" si="49"/>
        <v>50.21</v>
      </c>
      <c r="N89" s="861">
        <f t="shared" si="49"/>
        <v>34.53</v>
      </c>
      <c r="O89" s="861">
        <f t="shared" si="49"/>
        <v>24.32</v>
      </c>
      <c r="P89" s="861">
        <f t="shared" si="49"/>
        <v>27.69</v>
      </c>
      <c r="Q89" s="861">
        <f t="shared" si="49"/>
        <v>34.53</v>
      </c>
      <c r="R89" s="862">
        <f t="shared" si="49"/>
        <v>50.21</v>
      </c>
      <c r="S89" s="399"/>
    </row>
    <row r="90" spans="1:19" x14ac:dyDescent="0.25">
      <c r="A90" s="842" t="s">
        <v>2118</v>
      </c>
      <c r="B90" s="843">
        <f>+B69</f>
        <v>0.92322061597427207</v>
      </c>
      <c r="C90" s="843">
        <f t="shared" ref="C90:R90" si="50">+C69</f>
        <v>0.85233630575991437</v>
      </c>
      <c r="D90" s="843">
        <f t="shared" si="50"/>
        <v>0.78689444922090368</v>
      </c>
      <c r="E90" s="843">
        <f t="shared" si="50"/>
        <v>0.72647717811645829</v>
      </c>
      <c r="F90" s="843">
        <f t="shared" si="50"/>
        <v>0.67069870787192754</v>
      </c>
      <c r="G90" s="843">
        <f t="shared" si="50"/>
        <v>0.61920287421466924</v>
      </c>
      <c r="H90" s="843">
        <f t="shared" si="50"/>
        <v>0.57166085894550667</v>
      </c>
      <c r="I90" s="843">
        <f t="shared" si="50"/>
        <v>0.52776909032405217</v>
      </c>
      <c r="J90" s="843">
        <f t="shared" si="50"/>
        <v>0.48724730466115268</v>
      </c>
      <c r="K90" s="843">
        <f t="shared" si="50"/>
        <v>0.44983675674107321</v>
      </c>
      <c r="L90" s="843">
        <f t="shared" si="50"/>
        <v>0.41529856764636236</v>
      </c>
      <c r="M90" s="843">
        <f t="shared" si="50"/>
        <v>0.38341219943570753</v>
      </c>
      <c r="N90" s="843">
        <f t="shared" si="50"/>
        <v>0.35397404693508433</v>
      </c>
      <c r="O90" s="843">
        <f t="shared" si="50"/>
        <v>0.32679613765031446</v>
      </c>
      <c r="P90" s="843">
        <f t="shared" si="50"/>
        <v>0.30170493149953631</v>
      </c>
      <c r="Q90" s="843">
        <f t="shared" si="50"/>
        <v>0.2785402127014775</v>
      </c>
      <c r="R90" s="850">
        <f t="shared" si="50"/>
        <v>0.25715406674386282</v>
      </c>
      <c r="S90" s="399"/>
    </row>
    <row r="91" spans="1:19" x14ac:dyDescent="0.25">
      <c r="A91" s="842"/>
      <c r="B91" s="399"/>
      <c r="C91" s="399"/>
      <c r="D91" s="399"/>
      <c r="E91" s="399"/>
      <c r="F91" s="399"/>
      <c r="G91" s="399"/>
      <c r="H91" s="399"/>
      <c r="I91" s="399"/>
      <c r="J91" s="399"/>
      <c r="K91" s="399"/>
      <c r="L91" s="399"/>
      <c r="M91" s="399"/>
      <c r="N91" s="399"/>
      <c r="O91" s="399"/>
      <c r="P91" s="399"/>
      <c r="Q91" s="399"/>
      <c r="R91" s="841"/>
      <c r="S91" s="558"/>
    </row>
    <row r="92" spans="1:19" x14ac:dyDescent="0.25">
      <c r="A92" s="842"/>
      <c r="B92" s="843">
        <f>+B89*B90</f>
        <v>56.371850811389052</v>
      </c>
      <c r="C92" s="843">
        <f t="shared" ref="C92:R92" si="51">+C89*C90</f>
        <v>66.013446881105367</v>
      </c>
      <c r="D92" s="843">
        <f t="shared" si="51"/>
        <v>84.835090570505628</v>
      </c>
      <c r="E92" s="843">
        <f t="shared" si="51"/>
        <v>80.072314571996031</v>
      </c>
      <c r="F92" s="843">
        <f t="shared" si="51"/>
        <v>71.449533349596436</v>
      </c>
      <c r="G92" s="843">
        <f t="shared" si="51"/>
        <v>60.174135316181562</v>
      </c>
      <c r="H92" s="843">
        <f t="shared" si="51"/>
        <v>28.497293818433509</v>
      </c>
      <c r="I92" s="843">
        <f t="shared" si="51"/>
        <v>21.617421939673179</v>
      </c>
      <c r="J92" s="843">
        <f t="shared" si="51"/>
        <v>25.580483494710517</v>
      </c>
      <c r="K92" s="843">
        <f t="shared" si="51"/>
        <v>31.497569707009944</v>
      </c>
      <c r="L92" s="843">
        <f t="shared" si="51"/>
        <v>25.366436511839812</v>
      </c>
      <c r="M92" s="843">
        <f t="shared" si="51"/>
        <v>19.251126533666877</v>
      </c>
      <c r="N92" s="843">
        <f t="shared" si="51"/>
        <v>12.222723840668463</v>
      </c>
      <c r="O92" s="843">
        <f t="shared" si="51"/>
        <v>7.9476820676556477</v>
      </c>
      <c r="P92" s="843">
        <f t="shared" si="51"/>
        <v>8.3542095532221605</v>
      </c>
      <c r="Q92" s="843">
        <f t="shared" si="51"/>
        <v>9.6179935445820188</v>
      </c>
      <c r="R92" s="850">
        <f t="shared" si="51"/>
        <v>12.911705691209352</v>
      </c>
      <c r="S92" s="399"/>
    </row>
    <row r="93" spans="1:19" x14ac:dyDescent="0.25">
      <c r="A93" s="842"/>
      <c r="B93" s="843"/>
      <c r="C93" s="843"/>
      <c r="D93" s="843"/>
      <c r="E93" s="843"/>
      <c r="F93" s="843"/>
      <c r="G93" s="843"/>
      <c r="H93" s="843"/>
      <c r="I93" s="843"/>
      <c r="J93" s="843"/>
      <c r="K93" s="843"/>
      <c r="L93" s="843"/>
      <c r="M93" s="843"/>
      <c r="N93" s="843"/>
      <c r="O93" s="843"/>
      <c r="P93" s="843"/>
      <c r="Q93" s="843"/>
      <c r="R93" s="850"/>
      <c r="S93" s="399"/>
    </row>
    <row r="94" spans="1:19" x14ac:dyDescent="0.25">
      <c r="A94" s="845" t="s">
        <v>2820</v>
      </c>
      <c r="B94" s="846">
        <f>+SUM(B92:R92)</f>
        <v>621.78101820344546</v>
      </c>
      <c r="C94" s="846"/>
      <c r="D94" s="846"/>
      <c r="E94" s="846"/>
      <c r="F94" s="846"/>
      <c r="G94" s="846"/>
      <c r="H94" s="846"/>
      <c r="I94" s="846"/>
      <c r="J94" s="846"/>
      <c r="K94" s="846"/>
      <c r="L94" s="846"/>
      <c r="M94" s="846"/>
      <c r="N94" s="846"/>
      <c r="O94" s="846"/>
      <c r="P94" s="846"/>
      <c r="Q94" s="846"/>
      <c r="R94" s="860"/>
      <c r="S94" s="399"/>
    </row>
    <row r="95" spans="1:19" x14ac:dyDescent="0.25">
      <c r="A95" s="736" t="s">
        <v>2813</v>
      </c>
      <c r="B95" s="863">
        <f>+PMT(B68,17,B94,0)*-1</f>
        <v>69.61099464264619</v>
      </c>
      <c r="C95" s="399"/>
      <c r="D95" s="399"/>
      <c r="E95" s="399"/>
      <c r="F95" s="399"/>
      <c r="G95" s="399"/>
      <c r="H95" s="399"/>
      <c r="I95" s="399"/>
      <c r="J95" s="399"/>
      <c r="K95" s="399"/>
      <c r="L95" s="399"/>
      <c r="M95" s="399"/>
      <c r="N95" s="399"/>
      <c r="O95" s="399"/>
      <c r="P95" s="399"/>
      <c r="Q95" s="399"/>
      <c r="R95" s="399"/>
      <c r="S95" s="399"/>
    </row>
    <row r="96" spans="1:19" x14ac:dyDescent="0.25">
      <c r="A96" s="399"/>
      <c r="B96" s="399"/>
      <c r="C96" s="399"/>
      <c r="D96" s="399"/>
      <c r="E96" s="399"/>
      <c r="F96" s="399"/>
      <c r="G96" s="399"/>
      <c r="H96" s="399"/>
      <c r="I96" s="399"/>
      <c r="J96" s="399"/>
      <c r="K96" s="399"/>
      <c r="L96" s="399"/>
      <c r="M96" s="399"/>
      <c r="N96" s="399"/>
      <c r="O96" s="399"/>
      <c r="P96" s="399"/>
      <c r="Q96" s="399"/>
      <c r="R96" s="399"/>
      <c r="S96" s="399"/>
    </row>
    <row r="97" spans="1:19" ht="21" x14ac:dyDescent="0.35">
      <c r="A97" s="864" t="s">
        <v>2698</v>
      </c>
      <c r="B97" s="863">
        <f>+'Dash Board'!E13/100</f>
        <v>0</v>
      </c>
      <c r="C97" s="736"/>
      <c r="D97" s="399"/>
      <c r="E97" s="399"/>
      <c r="F97" s="399"/>
      <c r="G97" s="399"/>
      <c r="H97" s="399"/>
      <c r="I97" s="399"/>
      <c r="J97" s="399"/>
      <c r="K97" s="399"/>
      <c r="L97" s="399"/>
      <c r="M97" s="399"/>
      <c r="N97" s="399"/>
      <c r="O97" s="399"/>
      <c r="P97" s="399"/>
      <c r="Q97" s="399"/>
      <c r="R97" s="399"/>
      <c r="S97" s="399"/>
    </row>
    <row r="98" spans="1:19" x14ac:dyDescent="0.25">
      <c r="A98" s="399"/>
      <c r="B98" s="399"/>
      <c r="C98" s="399"/>
      <c r="D98" s="399"/>
      <c r="E98" s="399"/>
      <c r="F98" s="399"/>
      <c r="G98" s="399"/>
      <c r="H98" s="399"/>
      <c r="I98" s="399"/>
      <c r="J98" s="399"/>
      <c r="K98" s="399"/>
      <c r="L98" s="399"/>
      <c r="M98" s="399"/>
      <c r="N98" s="399"/>
      <c r="O98" s="399"/>
      <c r="P98" s="399"/>
      <c r="Q98" s="399"/>
      <c r="R98" s="399"/>
      <c r="S98" s="399"/>
    </row>
    <row r="99" spans="1:19" hidden="1" x14ac:dyDescent="0.25">
      <c r="A99" s="399"/>
      <c r="B99" s="399"/>
      <c r="C99" s="399"/>
      <c r="D99" s="399"/>
      <c r="E99" s="399"/>
      <c r="F99" s="399"/>
      <c r="G99" s="399"/>
      <c r="H99" s="399"/>
      <c r="I99" s="399"/>
      <c r="J99" s="399"/>
      <c r="K99" s="399"/>
      <c r="L99" s="399"/>
      <c r="M99" s="399"/>
      <c r="N99" s="399"/>
      <c r="O99" s="399"/>
      <c r="P99" s="399"/>
      <c r="Q99" s="399"/>
      <c r="R99" s="399"/>
      <c r="S99" s="399"/>
    </row>
  </sheetData>
  <sheetProtection algorithmName="SHA-512" hashValue="jPGBQbeWMMPvHKiePs6sV+IWlPUmwFPxSVu/012gU6714tFqrTYoEIJLDfz1PTE6rga0FcDLEC60MZLbBhVkvA==" saltValue="4aRUf9+Z+yOY5uk1bh5gQA==" spinCount="100000" sheet="1" objects="1" scenarios="1"/>
  <phoneticPr fontId="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I33"/>
  <sheetViews>
    <sheetView showGridLines="0" workbookViewId="0">
      <selection activeCell="A34" sqref="A34:XFD1048576"/>
    </sheetView>
  </sheetViews>
  <sheetFormatPr defaultColWidth="0" defaultRowHeight="15" zeroHeight="1" x14ac:dyDescent="0.25"/>
  <cols>
    <col min="1" max="9" width="9.140625" customWidth="1"/>
    <col min="10"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2" tint="-9.9978637043366805E-2"/>
  </sheetPr>
  <dimension ref="A1:X41"/>
  <sheetViews>
    <sheetView showGridLines="0" zoomScale="80" zoomScaleNormal="80" workbookViewId="0">
      <pane xSplit="1" ySplit="3" topLeftCell="B4" activePane="bottomRight" state="frozen"/>
      <selection pane="topRight" activeCell="B1" sqref="B1"/>
      <selection pane="bottomLeft" activeCell="A4" sqref="A4"/>
      <selection pane="bottomRight" activeCell="F2" sqref="F2"/>
    </sheetView>
  </sheetViews>
  <sheetFormatPr defaultColWidth="0" defaultRowHeight="15" zeroHeight="1" x14ac:dyDescent="0.25"/>
  <cols>
    <col min="1" max="1" width="44.7109375" style="390" bestFit="1" customWidth="1"/>
    <col min="2" max="15" width="9.140625" style="390" customWidth="1"/>
    <col min="16" max="24" width="0" style="390" hidden="1" customWidth="1"/>
    <col min="25" max="16384" width="9.140625" style="390" hidden="1"/>
  </cols>
  <sheetData>
    <row r="1" spans="1:24" customFormat="1" x14ac:dyDescent="0.25"/>
    <row r="2" spans="1:24" customFormat="1" x14ac:dyDescent="0.25"/>
    <row r="3" spans="1:24" customFormat="1" x14ac:dyDescent="0.25">
      <c r="N3" t="s">
        <v>2870</v>
      </c>
    </row>
    <row r="4" spans="1:24" x14ac:dyDescent="0.25">
      <c r="A4" s="389"/>
    </row>
    <row r="5" spans="1:24" ht="21" x14ac:dyDescent="0.35">
      <c r="A5" s="865" t="s">
        <v>2843</v>
      </c>
      <c r="B5" s="375"/>
      <c r="C5" s="375"/>
    </row>
    <row r="6" spans="1:24"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row>
    <row r="7" spans="1:24"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row>
    <row r="8" spans="1:24" x14ac:dyDescent="0.25">
      <c r="A8" s="372" t="s">
        <v>2462</v>
      </c>
      <c r="B8" s="510"/>
      <c r="C8" s="510"/>
      <c r="D8" s="510"/>
      <c r="E8" s="510"/>
      <c r="F8" s="510"/>
      <c r="G8" s="510"/>
      <c r="H8" s="510"/>
      <c r="I8" s="510"/>
      <c r="J8" s="510"/>
      <c r="K8" s="510"/>
      <c r="L8" s="510"/>
      <c r="M8" s="510"/>
      <c r="N8" s="378"/>
    </row>
    <row r="9" spans="1:24" x14ac:dyDescent="0.25">
      <c r="A9" s="372" t="s">
        <v>2199</v>
      </c>
      <c r="B9" s="510"/>
      <c r="C9" s="510"/>
      <c r="D9" s="510"/>
      <c r="E9" s="510"/>
      <c r="F9" s="510"/>
      <c r="G9" s="510"/>
      <c r="H9" s="510"/>
      <c r="I9" s="510"/>
      <c r="J9" s="510"/>
      <c r="K9" s="510"/>
      <c r="L9" s="510"/>
      <c r="M9" s="510"/>
      <c r="N9" s="378"/>
    </row>
    <row r="10" spans="1:24" x14ac:dyDescent="0.25">
      <c r="A10" s="523" t="s">
        <v>2467</v>
      </c>
      <c r="B10" s="871">
        <f>+'Upstream IS'!B10+'Downstream IS'!B10+'Intersegment -IS'!B10</f>
        <v>355.58640000000003</v>
      </c>
      <c r="C10" s="871">
        <f>+'Upstream IS'!C10+'Downstream IS'!C10+'Intersegment -IS'!C10</f>
        <v>319.94228523248864</v>
      </c>
      <c r="D10" s="871">
        <f>+'Upstream IS'!D10+'Downstream IS'!D10+'Intersegment -IS'!D10</f>
        <v>252.14020962822875</v>
      </c>
      <c r="E10" s="871">
        <f>+'Upstream IS'!E10+'Downstream IS'!E10+'Intersegment -IS'!E10</f>
        <v>227.30336867394564</v>
      </c>
      <c r="F10" s="871">
        <f>+'Upstream IS'!F10+'Downstream IS'!F10+'Intersegment -IS'!F10</f>
        <v>217.48824974376504</v>
      </c>
      <c r="G10" s="871">
        <f>+'Upstream IS'!G10+'Downstream IS'!G10+'Intersegment -IS'!G10</f>
        <v>244.08793740120305</v>
      </c>
      <c r="H10" s="871">
        <f>+'Upstream IS'!H10+'Downstream IS'!H10+'Intersegment -IS'!H10</f>
        <v>290.75305490766152</v>
      </c>
      <c r="I10" s="871">
        <f>+'Upstream IS'!I10+'Downstream IS'!I10+'Intersegment -IS'!I10</f>
        <v>394.64620839146943</v>
      </c>
      <c r="J10" s="871">
        <f>+'Upstream IS'!J10+'Downstream IS'!J10+'Intersegment -IS'!J10</f>
        <v>469.5657794014902</v>
      </c>
      <c r="K10" s="871">
        <f>+'Upstream IS'!K10+'Downstream IS'!K10+'Intersegment -IS'!K10</f>
        <v>506.754891479854</v>
      </c>
      <c r="L10" s="871">
        <f>+'Upstream IS'!L10+'Downstream IS'!L10+'Intersegment -IS'!L10</f>
        <v>692.97386880032673</v>
      </c>
      <c r="M10" s="871"/>
      <c r="N10" s="872">
        <f>+'Upstream IS'!N10+'Downstream IS'!N10+'Intersegment -IS'!N10</f>
        <v>433.04213721081999</v>
      </c>
    </row>
    <row r="11" spans="1:24" x14ac:dyDescent="0.25">
      <c r="A11" s="372"/>
      <c r="B11" s="510"/>
      <c r="C11" s="510"/>
      <c r="D11" s="510"/>
      <c r="E11" s="510"/>
      <c r="F11" s="510"/>
      <c r="G11" s="510"/>
      <c r="H11" s="510"/>
      <c r="I11" s="510"/>
      <c r="J11" s="510"/>
      <c r="K11" s="510"/>
      <c r="L11" s="510"/>
      <c r="M11" s="510"/>
      <c r="N11" s="378"/>
    </row>
    <row r="12" spans="1:24" x14ac:dyDescent="0.25">
      <c r="A12" s="372" t="s">
        <v>2446</v>
      </c>
      <c r="B12" s="495">
        <f>+'Upstream IS'!B12+'Downstream IS'!B12+'Intersegment -IS'!B12</f>
        <v>-56.109480029067718</v>
      </c>
      <c r="C12" s="495">
        <f>+'Upstream IS'!C12+'Downstream IS'!C12+'Intersegment -IS'!C12</f>
        <v>-38.693309848736334</v>
      </c>
      <c r="D12" s="495">
        <f>+'Upstream IS'!D12+'Downstream IS'!D12+'Intersegment -IS'!D12</f>
        <v>-29.945395583353456</v>
      </c>
      <c r="E12" s="495">
        <f>+'Upstream IS'!E12+'Downstream IS'!E12+'Intersegment -IS'!E12</f>
        <v>-26.636910070561505</v>
      </c>
      <c r="F12" s="495">
        <f>+'Upstream IS'!F12+'Downstream IS'!F12+'Intersegment -IS'!F12</f>
        <v>-25.224406075125145</v>
      </c>
      <c r="G12" s="495">
        <f>+'Upstream IS'!G12+'Downstream IS'!G12+'Intersegment -IS'!G12</f>
        <v>-28.346746482464454</v>
      </c>
      <c r="H12" s="495">
        <f>+'Upstream IS'!H12+'Downstream IS'!H12+'Intersegment -IS'!H12</f>
        <v>-33.934365910789076</v>
      </c>
      <c r="I12" s="495">
        <f>+'Upstream IS'!I12+'Downstream IS'!I12+'Intersegment -IS'!I12</f>
        <v>-46.745130096544464</v>
      </c>
      <c r="J12" s="495">
        <f>+'Upstream IS'!J12+'Downstream IS'!J12+'Intersegment -IS'!J12</f>
        <v>-67.031077744681241</v>
      </c>
      <c r="K12" s="495">
        <f>+'Upstream IS'!K12+'Downstream IS'!K12+'Intersegment -IS'!K12</f>
        <v>-78.947873411869438</v>
      </c>
      <c r="L12" s="495">
        <f>+'Upstream IS'!L12+'Downstream IS'!L12+'Intersegment -IS'!L12</f>
        <v>-167.25783535742207</v>
      </c>
      <c r="M12" s="495"/>
      <c r="N12" s="488"/>
    </row>
    <row r="13" spans="1:24" s="876" customFormat="1" x14ac:dyDescent="0.25">
      <c r="A13" s="873" t="s">
        <v>2468</v>
      </c>
      <c r="B13" s="874">
        <f>+B12/B$10*-1</f>
        <v>0.15779422393282677</v>
      </c>
      <c r="C13" s="874">
        <f t="shared" ref="C13:N13" si="0">+C12/C$10*-1</f>
        <v>0.12093840556467716</v>
      </c>
      <c r="D13" s="874">
        <f t="shared" si="0"/>
        <v>0.11876485558375166</v>
      </c>
      <c r="E13" s="874">
        <f t="shared" si="0"/>
        <v>0.11718660495863882</v>
      </c>
      <c r="F13" s="874">
        <f t="shared" si="0"/>
        <v>0.11598054655754238</v>
      </c>
      <c r="G13" s="874">
        <f t="shared" si="0"/>
        <v>0.11613333614217652</v>
      </c>
      <c r="H13" s="874">
        <f t="shared" si="0"/>
        <v>0.11671198406347298</v>
      </c>
      <c r="I13" s="874">
        <f t="shared" si="0"/>
        <v>0.1184481925901987</v>
      </c>
      <c r="J13" s="874">
        <f t="shared" si="0"/>
        <v>0.14275119841594766</v>
      </c>
      <c r="K13" s="874">
        <f t="shared" si="0"/>
        <v>0.15579104363713478</v>
      </c>
      <c r="L13" s="874">
        <f t="shared" si="0"/>
        <v>0.24136239891264311</v>
      </c>
      <c r="M13" s="874"/>
      <c r="N13" s="875">
        <f t="shared" si="0"/>
        <v>0</v>
      </c>
    </row>
    <row r="14" spans="1:24" x14ac:dyDescent="0.25">
      <c r="A14" s="372" t="s">
        <v>175</v>
      </c>
      <c r="B14" s="495">
        <f>+'Upstream IS'!B14+'Downstream IS'!B14+'Intersegment -IS'!B14</f>
        <v>-50.382999999999996</v>
      </c>
      <c r="C14" s="495">
        <f>+'Upstream IS'!C14+'Downstream IS'!C14+'Intersegment -IS'!C14</f>
        <v>-49.049166688192656</v>
      </c>
      <c r="D14" s="495">
        <f>+'Upstream IS'!D14+'Downstream IS'!D14+'Intersegment -IS'!D14</f>
        <v>-38.834725829974929</v>
      </c>
      <c r="E14" s="495">
        <f>+'Upstream IS'!E14+'Downstream IS'!E14+'Intersegment -IS'!E14</f>
        <v>-35.298353096360003</v>
      </c>
      <c r="F14" s="495">
        <f>+'Upstream IS'!F14+'Downstream IS'!F14+'Intersegment -IS'!F14</f>
        <v>-34.11877027771807</v>
      </c>
      <c r="G14" s="495">
        <f>+'Upstream IS'!G14+'Downstream IS'!G14+'Intersegment -IS'!G14</f>
        <v>-39.095872161123488</v>
      </c>
      <c r="H14" s="495">
        <f>+'Upstream IS'!H14+'Downstream IS'!H14+'Intersegment -IS'!H14</f>
        <v>-47.676589861841833</v>
      </c>
      <c r="I14" s="495">
        <f>+'Upstream IS'!I14+'Downstream IS'!I14+'Intersegment -IS'!I14</f>
        <v>-65.625779819496486</v>
      </c>
      <c r="J14" s="495">
        <f>+'Upstream IS'!J14+'Downstream IS'!J14+'Intersegment -IS'!J14</f>
        <v>-78.51633554782812</v>
      </c>
      <c r="K14" s="495">
        <f>+'Upstream IS'!K14+'Downstream IS'!K14+'Intersegment -IS'!K14</f>
        <v>-84.837056764939689</v>
      </c>
      <c r="L14" s="495">
        <f>+'Upstream IS'!L14+'Downstream IS'!L14+'Intersegment -IS'!L14</f>
        <v>-117.03550048401499</v>
      </c>
      <c r="M14" s="495"/>
      <c r="N14" s="488">
        <f>+'Upstream IS'!N14+'Downstream IS'!N14+'Intersegment -IS'!N14</f>
        <v>-26.778594374969913</v>
      </c>
      <c r="O14" s="503"/>
      <c r="P14" s="503"/>
      <c r="Q14" s="503"/>
      <c r="R14" s="503"/>
      <c r="S14" s="503"/>
      <c r="T14" s="503"/>
      <c r="U14" s="503"/>
      <c r="V14" s="503"/>
      <c r="W14" s="503"/>
      <c r="X14" s="503"/>
    </row>
    <row r="15" spans="1:24" s="876" customFormat="1" x14ac:dyDescent="0.25">
      <c r="A15" s="873" t="s">
        <v>2468</v>
      </c>
      <c r="B15" s="874">
        <f>+B14/B$10*-1</f>
        <v>0.14168989590153053</v>
      </c>
      <c r="C15" s="874">
        <f t="shared" ref="C15:L15" si="1">+C14/C$10*-1</f>
        <v>0.15330629601695406</v>
      </c>
      <c r="D15" s="874">
        <f t="shared" si="1"/>
        <v>0.15402035989117036</v>
      </c>
      <c r="E15" s="874">
        <f t="shared" si="1"/>
        <v>0.15529181684497415</v>
      </c>
      <c r="F15" s="874">
        <f t="shared" si="1"/>
        <v>0.15687638443876983</v>
      </c>
      <c r="G15" s="874">
        <f t="shared" si="1"/>
        <v>0.16017125867577098</v>
      </c>
      <c r="H15" s="874">
        <f t="shared" si="1"/>
        <v>0.1639762301963883</v>
      </c>
      <c r="I15" s="874">
        <f t="shared" si="1"/>
        <v>0.16629015666203734</v>
      </c>
      <c r="J15" s="874">
        <f t="shared" si="1"/>
        <v>0.16721051446275589</v>
      </c>
      <c r="K15" s="874">
        <f t="shared" si="1"/>
        <v>0.16741240822993098</v>
      </c>
      <c r="L15" s="874">
        <f t="shared" si="1"/>
        <v>0.16888876443007342</v>
      </c>
      <c r="M15" s="874"/>
      <c r="N15" s="875">
        <f t="shared" ref="N15" si="2">+N14/N$10*-1</f>
        <v>6.1838311041618479E-2</v>
      </c>
    </row>
    <row r="16" spans="1:24" x14ac:dyDescent="0.25">
      <c r="A16" s="372" t="s">
        <v>2448</v>
      </c>
      <c r="B16" s="495">
        <f>+'Upstream IS'!B16+'Downstream IS'!B16+'Intersegment -IS'!B16</f>
        <v>-14.987</v>
      </c>
      <c r="C16" s="495">
        <f>+'Upstream IS'!C16+'Downstream IS'!C16+'Intersegment -IS'!C16</f>
        <v>-15.841582277060796</v>
      </c>
      <c r="D16" s="495">
        <f>+'Upstream IS'!D16+'Downstream IS'!D16+'Intersegment -IS'!D16</f>
        <v>-16.448481728847469</v>
      </c>
      <c r="E16" s="495">
        <f>+'Upstream IS'!E16+'Downstream IS'!E16+'Intersegment -IS'!E16</f>
        <v>-17.075360094882427</v>
      </c>
      <c r="F16" s="495">
        <f>+'Upstream IS'!F16+'Downstream IS'!F16+'Intersegment -IS'!F16</f>
        <v>-17.722857893520889</v>
      </c>
      <c r="G16" s="495">
        <f>+'Upstream IS'!G16+'Downstream IS'!G16+'Intersegment -IS'!G16</f>
        <v>-18.391636317382446</v>
      </c>
      <c r="H16" s="495">
        <f>+'Upstream IS'!H16+'Downstream IS'!H16+'Intersegment -IS'!H16</f>
        <v>-19.082377909712925</v>
      </c>
      <c r="I16" s="495">
        <f>+'Upstream IS'!I16+'Downstream IS'!I16+'Intersegment -IS'!I16</f>
        <v>-19.703842093300526</v>
      </c>
      <c r="J16" s="495">
        <f>+'Upstream IS'!J16+'Downstream IS'!J16+'Intersegment -IS'!J16</f>
        <v>-20.345851101620894</v>
      </c>
      <c r="K16" s="495">
        <f>+'Upstream IS'!K16+'Downstream IS'!K16+'Intersegment -IS'!K16</f>
        <v>-21.009089546179613</v>
      </c>
      <c r="L16" s="495">
        <f>+'Upstream IS'!L16+'Downstream IS'!L16+'Intersegment -IS'!L16</f>
        <v>-21.694264956518591</v>
      </c>
      <c r="M16" s="495"/>
      <c r="N16" s="488">
        <f>+'Upstream IS'!N16+'Downstream IS'!N16+'Intersegment -IS'!N16</f>
        <v>-22.199826607199192</v>
      </c>
      <c r="O16" s="503"/>
      <c r="P16" s="503"/>
      <c r="Q16" s="503"/>
      <c r="R16" s="503"/>
      <c r="S16" s="503"/>
      <c r="T16" s="503"/>
      <c r="U16" s="503"/>
      <c r="V16" s="503"/>
      <c r="W16" s="503"/>
      <c r="X16" s="503"/>
    </row>
    <row r="17" spans="1:24" s="876" customFormat="1" x14ac:dyDescent="0.25">
      <c r="A17" s="873" t="s">
        <v>2468</v>
      </c>
      <c r="B17" s="874">
        <f>+B16/B$10*-1</f>
        <v>4.2147281223353872E-2</v>
      </c>
      <c r="C17" s="874">
        <f t="shared" ref="C17:L17" si="3">+C16/C$10*-1</f>
        <v>4.951387487136745E-2</v>
      </c>
      <c r="D17" s="874">
        <f t="shared" si="3"/>
        <v>6.5235456705220227E-2</v>
      </c>
      <c r="E17" s="874">
        <f t="shared" si="3"/>
        <v>7.5121456380068466E-2</v>
      </c>
      <c r="F17" s="874">
        <f t="shared" si="3"/>
        <v>8.1488806472998748E-2</v>
      </c>
      <c r="G17" s="874">
        <f t="shared" si="3"/>
        <v>7.5348403174682235E-2</v>
      </c>
      <c r="H17" s="874">
        <f t="shared" si="3"/>
        <v>6.5630876744435865E-2</v>
      </c>
      <c r="I17" s="874">
        <f t="shared" si="3"/>
        <v>4.9927863677218694E-2</v>
      </c>
      <c r="J17" s="874">
        <f t="shared" si="3"/>
        <v>4.3329075486620364E-2</v>
      </c>
      <c r="K17" s="874">
        <f t="shared" si="3"/>
        <v>4.1458089303938822E-2</v>
      </c>
      <c r="L17" s="874">
        <f t="shared" si="3"/>
        <v>3.1306036105049104E-2</v>
      </c>
      <c r="M17" s="874"/>
      <c r="N17" s="875">
        <f t="shared" ref="N17" si="4">+N16/N$10*-1</f>
        <v>5.1264818592911071E-2</v>
      </c>
    </row>
    <row r="18" spans="1:24" x14ac:dyDescent="0.25">
      <c r="A18" s="372" t="s">
        <v>2449</v>
      </c>
      <c r="B18" s="495">
        <f>+'Upstream IS'!B18+'Downstream IS'!B18+'Intersegment -IS'!B18</f>
        <v>-8.3330000000000002</v>
      </c>
      <c r="C18" s="495">
        <f>+'Upstream IS'!C18+'Downstream IS'!C18+'Intersegment -IS'!C18</f>
        <v>-8.5810863140354456</v>
      </c>
      <c r="D18" s="495">
        <f>+'Upstream IS'!D18+'Downstream IS'!D18+'Intersegment -IS'!D18</f>
        <v>-8.8005488175734072</v>
      </c>
      <c r="E18" s="495">
        <f>+'Upstream IS'!E18+'Downstream IS'!E18+'Intersegment -IS'!E18</f>
        <v>-9.0260817603214427</v>
      </c>
      <c r="F18" s="495">
        <f>+'Upstream IS'!F18+'Downstream IS'!F18+'Intersegment -IS'!F18</f>
        <v>-9.2578646648465881</v>
      </c>
      <c r="G18" s="495">
        <f>+'Upstream IS'!G18+'Downstream IS'!G18+'Intersegment -IS'!G18</f>
        <v>-9.4960826232505209</v>
      </c>
      <c r="H18" s="495">
        <f>+'Upstream IS'!H18+'Downstream IS'!H18+'Intersegment -IS'!H18</f>
        <v>-9.7409264753017659</v>
      </c>
      <c r="I18" s="495">
        <f>+'Upstream IS'!I18+'Downstream IS'!I18+'Intersegment -IS'!I18</f>
        <v>-9.980707342534842</v>
      </c>
      <c r="J18" s="495">
        <f>+'Upstream IS'!J18+'Downstream IS'!J18+'Intersegment -IS'!J18</f>
        <v>-10.227145312532404</v>
      </c>
      <c r="K18" s="495">
        <f>+'Upstream IS'!K18+'Downstream IS'!K18+'Intersegment -IS'!K18</f>
        <v>-10.480441029244908</v>
      </c>
      <c r="L18" s="495">
        <f>+'Upstream IS'!L18+'Downstream IS'!L18+'Intersegment -IS'!L18</f>
        <v>-10.740801479726041</v>
      </c>
      <c r="M18" s="495"/>
      <c r="N18" s="488">
        <f>+'Upstream IS'!N18+'Downstream IS'!N18+'Intersegment -IS'!N18</f>
        <v>-10.952605479084763</v>
      </c>
      <c r="O18" s="503"/>
      <c r="P18" s="503"/>
      <c r="Q18" s="503"/>
      <c r="R18" s="503"/>
      <c r="S18" s="503"/>
      <c r="T18" s="503"/>
      <c r="U18" s="503"/>
      <c r="V18" s="503"/>
      <c r="W18" s="503"/>
      <c r="X18" s="503"/>
    </row>
    <row r="19" spans="1:24" s="876" customFormat="1" x14ac:dyDescent="0.25">
      <c r="A19" s="873" t="s">
        <v>2468</v>
      </c>
      <c r="B19" s="874">
        <f>+B18/B$10*-1</f>
        <v>2.3434529554561139E-2</v>
      </c>
      <c r="C19" s="874">
        <f t="shared" ref="C19:L19" si="5">+C18/C$10*-1</f>
        <v>2.6820732082350196E-2</v>
      </c>
      <c r="D19" s="874">
        <f t="shared" si="5"/>
        <v>3.4903392959613561E-2</v>
      </c>
      <c r="E19" s="874">
        <f t="shared" si="5"/>
        <v>3.9709406037307209E-2</v>
      </c>
      <c r="F19" s="874">
        <f t="shared" si="5"/>
        <v>4.2567194668005244E-2</v>
      </c>
      <c r="G19" s="874">
        <f t="shared" si="5"/>
        <v>3.890435031060948E-2</v>
      </c>
      <c r="H19" s="874">
        <f t="shared" si="5"/>
        <v>3.3502404569387335E-2</v>
      </c>
      <c r="I19" s="874">
        <f t="shared" si="5"/>
        <v>2.5290265382796929E-2</v>
      </c>
      <c r="J19" s="874">
        <f t="shared" si="5"/>
        <v>2.1780005616184275E-2</v>
      </c>
      <c r="K19" s="874">
        <f t="shared" si="5"/>
        <v>2.0681479755704651E-2</v>
      </c>
      <c r="L19" s="874">
        <f t="shared" si="5"/>
        <v>1.5499576482328935E-2</v>
      </c>
      <c r="M19" s="874"/>
      <c r="N19" s="875">
        <f t="shared" ref="N19" si="6">+N18/N$10*-1</f>
        <v>2.5292239571948753E-2</v>
      </c>
    </row>
    <row r="20" spans="1:24" x14ac:dyDescent="0.25">
      <c r="A20" s="372" t="s">
        <v>161</v>
      </c>
      <c r="B20" s="495">
        <f>+'Upstream IS'!B20+'Downstream IS'!B20+'Intersegment -IS'!B20</f>
        <v>-2.0049999999999999</v>
      </c>
      <c r="C20" s="495">
        <f>+'Upstream IS'!C20+'Downstream IS'!C20+'Intersegment -IS'!C20</f>
        <v>-2.0900540459999997</v>
      </c>
      <c r="D20" s="495">
        <f>+'Upstream IS'!D20+'Downstream IS'!D20+'Intersegment -IS'!D20</f>
        <v>-2.1778947602361205</v>
      </c>
      <c r="E20" s="495">
        <f>+'Upstream IS'!E20+'Downstream IS'!E20+'Intersegment -IS'!E20</f>
        <v>-2.2686134437131171</v>
      </c>
      <c r="F20" s="495">
        <f>+'Upstream IS'!F20+'Downstream IS'!F20+'Intersegment -IS'!F20</f>
        <v>-2.3623043887762121</v>
      </c>
      <c r="G20" s="495">
        <f>+'Upstream IS'!G20+'Downstream IS'!G20+'Intersegment -IS'!G20</f>
        <v>-2.4590649771178814</v>
      </c>
      <c r="H20" s="495">
        <f>+'Upstream IS'!H20+'Downstream IS'!H20+'Intersegment -IS'!H20</f>
        <v>-2.5589957809956836</v>
      </c>
      <c r="I20" s="495">
        <f>+'Upstream IS'!I20+'Downstream IS'!I20+'Intersegment -IS'!I20</f>
        <v>-2.662200667766335</v>
      </c>
      <c r="J20" s="495">
        <f>+'Upstream IS'!J20+'Downstream IS'!J20+'Intersegment -IS'!J20</f>
        <v>-2.7687869078446976</v>
      </c>
      <c r="K20" s="495">
        <f>+'Upstream IS'!K20+'Downstream IS'!K20+'Intersegment -IS'!K20</f>
        <v>-2.8788652861998676</v>
      </c>
      <c r="L20" s="495">
        <f>+'Upstream IS'!L20+'Downstream IS'!L20+'Intersegment -IS'!L20</f>
        <v>-2.9925502175042764</v>
      </c>
      <c r="M20" s="495"/>
      <c r="N20" s="488">
        <f>+'Upstream IS'!N20+'Downstream IS'!N20+'Intersegment -IS'!N20</f>
        <v>-3.6663884602196601</v>
      </c>
    </row>
    <row r="21" spans="1:24" s="876" customFormat="1" x14ac:dyDescent="0.25">
      <c r="A21" s="873" t="s">
        <v>2468</v>
      </c>
      <c r="B21" s="874">
        <f>+B20/B$10*-1</f>
        <v>5.6385733537615609E-3</v>
      </c>
      <c r="C21" s="874">
        <f t="shared" ref="C21:L21" si="7">+C20/C$10*-1</f>
        <v>6.5325971041347193E-3</v>
      </c>
      <c r="D21" s="874">
        <f t="shared" si="7"/>
        <v>8.6376336540980297E-3</v>
      </c>
      <c r="E21" s="874">
        <f t="shared" si="7"/>
        <v>9.9805535524962689E-3</v>
      </c>
      <c r="F21" s="874">
        <f t="shared" si="7"/>
        <v>1.0861756400906135E-2</v>
      </c>
      <c r="G21" s="874">
        <f t="shared" si="7"/>
        <v>1.0074504308977626E-2</v>
      </c>
      <c r="H21" s="874">
        <f t="shared" si="7"/>
        <v>8.8012687667490871E-3</v>
      </c>
      <c r="I21" s="874">
        <f t="shared" si="7"/>
        <v>6.7457905616707817E-3</v>
      </c>
      <c r="J21" s="874">
        <f t="shared" si="7"/>
        <v>5.8964835797314721E-3</v>
      </c>
      <c r="K21" s="874">
        <f t="shared" si="7"/>
        <v>5.6809817420663553E-3</v>
      </c>
      <c r="L21" s="874">
        <f t="shared" si="7"/>
        <v>4.3184171182168328E-3</v>
      </c>
      <c r="M21" s="874"/>
      <c r="N21" s="875">
        <f t="shared" ref="N21" si="8">+N20/N$10*-1</f>
        <v>8.4665859166373324E-3</v>
      </c>
    </row>
    <row r="22" spans="1:24" x14ac:dyDescent="0.25">
      <c r="A22" s="372" t="s">
        <v>2469</v>
      </c>
      <c r="B22" s="495">
        <f>+'Upstream IS'!B22+'Downstream IS'!B22+'Intersegment -IS'!B22</f>
        <v>-0.59099999999999997</v>
      </c>
      <c r="C22" s="495">
        <f>+'Upstream IS'!C22+'Downstream IS'!C22+'Intersegment -IS'!C22</f>
        <v>-0.59099999999999997</v>
      </c>
      <c r="D22" s="495">
        <f>+'Upstream IS'!D22+'Downstream IS'!D22+'Intersegment -IS'!D22</f>
        <v>-0.59099999999999997</v>
      </c>
      <c r="E22" s="495">
        <f>+'Upstream IS'!E22+'Downstream IS'!E22+'Intersegment -IS'!E22</f>
        <v>-0.59099999999999997</v>
      </c>
      <c r="F22" s="495">
        <f>+'Upstream IS'!F22+'Downstream IS'!F22+'Intersegment -IS'!F22</f>
        <v>-0.59099999999999997</v>
      </c>
      <c r="G22" s="495">
        <f>+'Upstream IS'!G22+'Downstream IS'!G22+'Intersegment -IS'!G22</f>
        <v>-0.59099999999999997</v>
      </c>
      <c r="H22" s="495">
        <f>+'Upstream IS'!H22+'Downstream IS'!H22+'Intersegment -IS'!H22</f>
        <v>-0.59099999999999997</v>
      </c>
      <c r="I22" s="495">
        <f>+'Upstream IS'!I22+'Downstream IS'!I22+'Intersegment -IS'!I22</f>
        <v>-0.59099999999999997</v>
      </c>
      <c r="J22" s="495">
        <f>+'Upstream IS'!J22+'Downstream IS'!J22+'Intersegment -IS'!J22</f>
        <v>-0.59099999999999997</v>
      </c>
      <c r="K22" s="495">
        <f>+'Upstream IS'!K22+'Downstream IS'!K22+'Intersegment -IS'!K22</f>
        <v>-0.59099999999999997</v>
      </c>
      <c r="L22" s="495">
        <f>+'Upstream IS'!L22+'Downstream IS'!L22+'Intersegment -IS'!L22</f>
        <v>-0.59099999999999997</v>
      </c>
      <c r="M22" s="495"/>
      <c r="N22" s="488">
        <f>+'Upstream IS'!N22+'Downstream IS'!N22+'Intersegment -IS'!N22</f>
        <v>0</v>
      </c>
    </row>
    <row r="23" spans="1:24" s="876" customFormat="1" x14ac:dyDescent="0.25">
      <c r="A23" s="873" t="s">
        <v>2468</v>
      </c>
      <c r="B23" s="874">
        <f>+B22/B$10*-1</f>
        <v>1.6620433177421856E-3</v>
      </c>
      <c r="C23" s="874">
        <f t="shared" ref="C23:L23" si="9">+C22/C$10*-1</f>
        <v>1.8472081599671798E-3</v>
      </c>
      <c r="D23" s="874">
        <f t="shared" si="9"/>
        <v>2.3439339598844912E-3</v>
      </c>
      <c r="E23" s="874">
        <f t="shared" si="9"/>
        <v>2.6000494557023367E-3</v>
      </c>
      <c r="F23" s="874">
        <f t="shared" si="9"/>
        <v>2.7173881839423039E-3</v>
      </c>
      <c r="G23" s="874">
        <f t="shared" si="9"/>
        <v>2.421258527940214E-3</v>
      </c>
      <c r="H23" s="874">
        <f t="shared" si="9"/>
        <v>2.0326527615941717E-3</v>
      </c>
      <c r="I23" s="874">
        <f t="shared" si="9"/>
        <v>1.497543844165753E-3</v>
      </c>
      <c r="J23" s="874">
        <f t="shared" si="9"/>
        <v>1.2586096047145731E-3</v>
      </c>
      <c r="K23" s="874">
        <f t="shared" si="9"/>
        <v>1.1662442927272566E-3</v>
      </c>
      <c r="L23" s="874">
        <f t="shared" si="9"/>
        <v>8.5284601138443581E-4</v>
      </c>
      <c r="M23" s="874"/>
      <c r="N23" s="875">
        <f t="shared" ref="N23" si="10">+N22/N$10*-1</f>
        <v>0</v>
      </c>
    </row>
    <row r="24" spans="1:24" x14ac:dyDescent="0.25">
      <c r="A24" s="523" t="s">
        <v>2451</v>
      </c>
      <c r="B24" s="495">
        <f>+'Upstream IS'!B24+'Downstream IS'!B24+'Intersegment -IS'!B24</f>
        <v>-132.40848002906768</v>
      </c>
      <c r="C24" s="495">
        <f>+'Upstream IS'!C24+'Downstream IS'!C24+'Intersegment -IS'!C24</f>
        <v>-114.84619917402523</v>
      </c>
      <c r="D24" s="495">
        <f>+'Upstream IS'!D24+'Downstream IS'!D24+'Intersegment -IS'!D24</f>
        <v>-96.798046719985393</v>
      </c>
      <c r="E24" s="495">
        <f>+'Upstream IS'!E24+'Downstream IS'!E24+'Intersegment -IS'!E24</f>
        <v>-90.896318465838505</v>
      </c>
      <c r="F24" s="495">
        <f>+'Upstream IS'!F24+'Downstream IS'!F24+'Intersegment -IS'!F24</f>
        <v>-89.277203299986908</v>
      </c>
      <c r="G24" s="495">
        <f>+'Upstream IS'!G24+'Downstream IS'!G24+'Intersegment -IS'!G24</f>
        <v>-98.380402561338798</v>
      </c>
      <c r="H24" s="495">
        <f>+'Upstream IS'!H24+'Downstream IS'!H24+'Intersegment -IS'!H24</f>
        <v>-113.58425593864129</v>
      </c>
      <c r="I24" s="495">
        <f>+'Upstream IS'!I24+'Downstream IS'!I24+'Intersegment -IS'!I24</f>
        <v>-145.30866001964262</v>
      </c>
      <c r="J24" s="495">
        <f>+'Upstream IS'!J24+'Downstream IS'!J24+'Intersegment -IS'!J24</f>
        <v>-179.48019661450735</v>
      </c>
      <c r="K24" s="495">
        <f>+'Upstream IS'!K24+'Downstream IS'!K24+'Intersegment -IS'!K24</f>
        <v>-198.74432603843348</v>
      </c>
      <c r="L24" s="495">
        <f>+'Upstream IS'!L24+'Downstream IS'!L24+'Intersegment -IS'!L24</f>
        <v>-320.31195249518589</v>
      </c>
      <c r="M24" s="495"/>
      <c r="N24" s="488">
        <f>+'Upstream IS'!N24+'Downstream IS'!N24+'Intersegment -IS'!N24</f>
        <v>-132.50120426542932</v>
      </c>
    </row>
    <row r="25" spans="1:24" s="876" customFormat="1" x14ac:dyDescent="0.25">
      <c r="A25" s="873" t="s">
        <v>2468</v>
      </c>
      <c r="B25" s="874">
        <f>+B24/B$10*-1</f>
        <v>0.37236654728377594</v>
      </c>
      <c r="C25" s="874">
        <f t="shared" ref="C25:L25" si="11">+C24/C$10*-1</f>
        <v>0.35895911379945078</v>
      </c>
      <c r="D25" s="874">
        <f t="shared" si="11"/>
        <v>0.38390563275373835</v>
      </c>
      <c r="E25" s="874">
        <f t="shared" si="11"/>
        <v>0.39988988722918728</v>
      </c>
      <c r="F25" s="874">
        <f t="shared" si="11"/>
        <v>0.41049207672216464</v>
      </c>
      <c r="G25" s="874">
        <f t="shared" si="11"/>
        <v>0.40305311114015707</v>
      </c>
      <c r="H25" s="874">
        <f t="shared" si="11"/>
        <v>0.39065541710202778</v>
      </c>
      <c r="I25" s="874">
        <f t="shared" si="11"/>
        <v>0.3681998127180881</v>
      </c>
      <c r="J25" s="874">
        <f t="shared" si="11"/>
        <v>0.38222588716595424</v>
      </c>
      <c r="K25" s="874">
        <f t="shared" si="11"/>
        <v>0.39219024696150279</v>
      </c>
      <c r="L25" s="874">
        <f t="shared" si="11"/>
        <v>0.46222803905969573</v>
      </c>
      <c r="M25" s="874"/>
      <c r="N25" s="875">
        <f t="shared" ref="N25" si="12">+N24/N$10*-1</f>
        <v>0.30597762406877077</v>
      </c>
    </row>
    <row r="26" spans="1:24" x14ac:dyDescent="0.25">
      <c r="A26" s="523" t="s">
        <v>2453</v>
      </c>
      <c r="B26" s="871">
        <f>+'Upstream IS'!B26+'Downstream IS'!B26+'Intersegment -IS'!B26</f>
        <v>223.17791997093229</v>
      </c>
      <c r="C26" s="871">
        <f>+'Upstream IS'!C26+'Downstream IS'!C26+'Intersegment -IS'!C26</f>
        <v>205.09608605846341</v>
      </c>
      <c r="D26" s="871">
        <f>+'Upstream IS'!D26+'Downstream IS'!D26+'Intersegment -IS'!D26</f>
        <v>155.34216290824332</v>
      </c>
      <c r="E26" s="871">
        <f>+'Upstream IS'!E26+'Downstream IS'!E26+'Intersegment -IS'!E26</f>
        <v>136.40705020810714</v>
      </c>
      <c r="F26" s="871">
        <f>+'Upstream IS'!F26+'Downstream IS'!F26+'Intersegment -IS'!F26</f>
        <v>128.21104644377817</v>
      </c>
      <c r="G26" s="871">
        <f>+'Upstream IS'!G26+'Downstream IS'!G26+'Intersegment -IS'!G26</f>
        <v>145.70753483986422</v>
      </c>
      <c r="H26" s="871">
        <f>+'Upstream IS'!H26+'Downstream IS'!H26+'Intersegment -IS'!H26</f>
        <v>177.16879896902026</v>
      </c>
      <c r="I26" s="871">
        <f>+'Upstream IS'!I26+'Downstream IS'!I26+'Intersegment -IS'!I26</f>
        <v>249.33754837182681</v>
      </c>
      <c r="J26" s="871">
        <f>+'Upstream IS'!J26+'Downstream IS'!J26+'Intersegment -IS'!J26</f>
        <v>290.0855827869828</v>
      </c>
      <c r="K26" s="871">
        <f>+'Upstream IS'!K26+'Downstream IS'!K26+'Intersegment -IS'!K26</f>
        <v>308.01056544142045</v>
      </c>
      <c r="L26" s="871">
        <f>+'Upstream IS'!L26+'Downstream IS'!L26+'Intersegment -IS'!L26</f>
        <v>372.66191630514083</v>
      </c>
      <c r="M26" s="871"/>
      <c r="N26" s="872">
        <f>+'Upstream IS'!N26+'Downstream IS'!N26+'Intersegment -IS'!N26</f>
        <v>300.54093294539069</v>
      </c>
    </row>
    <row r="27" spans="1:24" s="876" customFormat="1" x14ac:dyDescent="0.25">
      <c r="A27" s="873" t="s">
        <v>2470</v>
      </c>
      <c r="B27" s="874">
        <f>+B26/B$10</f>
        <v>0.62763345271622395</v>
      </c>
      <c r="C27" s="874">
        <f t="shared" ref="C27:N27" si="13">+C26/C$10</f>
        <v>0.64104088620054922</v>
      </c>
      <c r="D27" s="874">
        <f t="shared" si="13"/>
        <v>0.61609436724626154</v>
      </c>
      <c r="E27" s="874">
        <f t="shared" si="13"/>
        <v>0.60011011277081272</v>
      </c>
      <c r="F27" s="874">
        <f t="shared" si="13"/>
        <v>0.58950792327783552</v>
      </c>
      <c r="G27" s="874">
        <f t="shared" si="13"/>
        <v>0.59694688885984282</v>
      </c>
      <c r="H27" s="874">
        <f t="shared" si="13"/>
        <v>0.60934458289797233</v>
      </c>
      <c r="I27" s="874">
        <f t="shared" si="13"/>
        <v>0.6318001872819119</v>
      </c>
      <c r="J27" s="874">
        <f t="shared" si="13"/>
        <v>0.6177741128340456</v>
      </c>
      <c r="K27" s="874">
        <f t="shared" si="13"/>
        <v>0.60780975303849705</v>
      </c>
      <c r="L27" s="874">
        <f t="shared" si="13"/>
        <v>0.53777196094030422</v>
      </c>
      <c r="M27" s="874"/>
      <c r="N27" s="875">
        <f t="shared" si="13"/>
        <v>0.69402237593122929</v>
      </c>
    </row>
    <row r="28" spans="1:24" x14ac:dyDescent="0.25">
      <c r="A28" s="372" t="s">
        <v>2202</v>
      </c>
      <c r="B28" s="495">
        <f>+'Upstream IS'!B28+'Downstream IS'!B28+'Intersegment -IS'!B28</f>
        <v>-11</v>
      </c>
      <c r="C28" s="495">
        <f>+'Upstream IS'!C28+'Downstream IS'!C28+'Intersegment -IS'!C28</f>
        <v>-11.811024162541091</v>
      </c>
      <c r="D28" s="495">
        <f>+'Upstream IS'!D28+'Downstream IS'!D28+'Intersegment -IS'!D28</f>
        <v>-12.703888438999906</v>
      </c>
      <c r="E28" s="495">
        <f>+'Upstream IS'!E28+'Downstream IS'!E28+'Intersegment -IS'!E28</f>
        <v>-13.646420593651412</v>
      </c>
      <c r="F28" s="495">
        <f>+'Upstream IS'!F28+'Downstream IS'!F28+'Intersegment -IS'!F28</f>
        <v>-14.641133316561914</v>
      </c>
      <c r="G28" s="495">
        <f>+'Upstream IS'!G28+'Downstream IS'!G28+'Intersegment -IS'!G28</f>
        <v>-15.690663153727908</v>
      </c>
      <c r="H28" s="495">
        <f>+'Upstream IS'!H28+'Downstream IS'!H28+'Intersegment -IS'!H28</f>
        <v>-16.797776566153669</v>
      </c>
      <c r="I28" s="495">
        <f>+'Upstream IS'!I28+'Downstream IS'!I28+'Intersegment -IS'!I28</f>
        <v>-17.965376284687743</v>
      </c>
      <c r="J28" s="495">
        <f>+'Upstream IS'!J28+'Downstream IS'!J28+'Intersegment -IS'!J28</f>
        <v>-19.196507975046</v>
      </c>
      <c r="K28" s="495">
        <f>+'Upstream IS'!K28+'Downstream IS'!K28+'Intersegment -IS'!K28</f>
        <v>-20.494367228152683</v>
      </c>
      <c r="L28" s="495">
        <f>+'Upstream IS'!L28+'Downstream IS'!L28+'Intersegment -IS'!L28</f>
        <v>-21.862306891668769</v>
      </c>
      <c r="M28" s="495"/>
      <c r="N28" s="488">
        <f>+'Upstream IS'!N28+'Downstream IS'!N28+'Intersegment -IS'!N28</f>
        <v>-23.272289001773824</v>
      </c>
    </row>
    <row r="29" spans="1:24" x14ac:dyDescent="0.25">
      <c r="A29" s="523" t="s">
        <v>2051</v>
      </c>
      <c r="B29" s="871">
        <f>+'Upstream IS'!B29+'Downstream IS'!B29+'Intersegment -IS'!B29</f>
        <v>212.17791997093229</v>
      </c>
      <c r="C29" s="871">
        <f>+'Upstream IS'!C29+'Downstream IS'!C29+'Intersegment -IS'!C29</f>
        <v>193.28506189592233</v>
      </c>
      <c r="D29" s="871">
        <f>+'Upstream IS'!D29+'Downstream IS'!D29+'Intersegment -IS'!D29</f>
        <v>142.63827446924344</v>
      </c>
      <c r="E29" s="871">
        <f>+'Upstream IS'!E29+'Downstream IS'!E29+'Intersegment -IS'!E29</f>
        <v>122.76062961445571</v>
      </c>
      <c r="F29" s="871">
        <f>+'Upstream IS'!F29+'Downstream IS'!F29+'Intersegment -IS'!F29</f>
        <v>113.56991312721624</v>
      </c>
      <c r="G29" s="871">
        <f>+'Upstream IS'!G29+'Downstream IS'!G29+'Intersegment -IS'!G29</f>
        <v>130.01687168613631</v>
      </c>
      <c r="H29" s="871">
        <f>+'Upstream IS'!H29+'Downstream IS'!H29+'Intersegment -IS'!H29</f>
        <v>160.37102240286657</v>
      </c>
      <c r="I29" s="871">
        <f>+'Upstream IS'!I29+'Downstream IS'!I29+'Intersegment -IS'!I29</f>
        <v>231.37217208713906</v>
      </c>
      <c r="J29" s="871">
        <f>+'Upstream IS'!J29+'Downstream IS'!J29+'Intersegment -IS'!J29</f>
        <v>270.88907481193678</v>
      </c>
      <c r="K29" s="871">
        <f>+'Upstream IS'!K29+'Downstream IS'!K29+'Intersegment -IS'!K29</f>
        <v>287.51619821326773</v>
      </c>
      <c r="L29" s="871">
        <f>+'Upstream IS'!L29+'Downstream IS'!L29+'Intersegment -IS'!L29</f>
        <v>350.79960941347207</v>
      </c>
      <c r="M29" s="871"/>
      <c r="N29" s="872">
        <f>+'Upstream IS'!N29+'Downstream IS'!N29+'Intersegment -IS'!N29</f>
        <v>277.26864394361689</v>
      </c>
    </row>
    <row r="30" spans="1:24" s="876" customFormat="1" x14ac:dyDescent="0.25">
      <c r="A30" s="873" t="s">
        <v>2471</v>
      </c>
      <c r="B30" s="874">
        <f>+B29/B$10</f>
        <v>0.59669863631154696</v>
      </c>
      <c r="C30" s="874">
        <f t="shared" ref="C30:N30" si="14">+C29/C$10</f>
        <v>0.60412477755314575</v>
      </c>
      <c r="D30" s="874">
        <f t="shared" si="14"/>
        <v>0.56571014468322289</v>
      </c>
      <c r="E30" s="874">
        <f t="shared" si="14"/>
        <v>0.5400739563633532</v>
      </c>
      <c r="F30" s="874">
        <f t="shared" si="14"/>
        <v>0.52218873093612761</v>
      </c>
      <c r="G30" s="874">
        <f t="shared" si="14"/>
        <v>0.53266405980738762</v>
      </c>
      <c r="H30" s="874">
        <f t="shared" si="14"/>
        <v>0.55157123784579953</v>
      </c>
      <c r="I30" s="874">
        <f t="shared" si="14"/>
        <v>0.58627744842699558</v>
      </c>
      <c r="J30" s="874">
        <f t="shared" si="14"/>
        <v>0.57689270959483618</v>
      </c>
      <c r="K30" s="874">
        <f t="shared" si="14"/>
        <v>0.56736738618081584</v>
      </c>
      <c r="L30" s="874">
        <f t="shared" si="14"/>
        <v>0.50622343093654421</v>
      </c>
      <c r="M30" s="874"/>
      <c r="N30" s="875">
        <f t="shared" si="14"/>
        <v>0.64028097988217914</v>
      </c>
    </row>
    <row r="31" spans="1:24" x14ac:dyDescent="0.25">
      <c r="A31" s="523"/>
      <c r="B31" s="510"/>
      <c r="C31" s="510"/>
      <c r="D31" s="510"/>
      <c r="E31" s="510"/>
      <c r="F31" s="510"/>
      <c r="G31" s="510"/>
      <c r="H31" s="510"/>
      <c r="I31" s="510"/>
      <c r="J31" s="510"/>
      <c r="K31" s="510"/>
      <c r="L31" s="510"/>
      <c r="M31" s="510"/>
      <c r="N31" s="378"/>
    </row>
    <row r="32" spans="1:24" x14ac:dyDescent="0.25">
      <c r="A32" s="372" t="s">
        <v>2472</v>
      </c>
      <c r="B32" s="495">
        <f>+'Hist-IS'!G33/1000</f>
        <v>-0.377</v>
      </c>
      <c r="C32" s="495">
        <v>0</v>
      </c>
      <c r="D32" s="495">
        <v>0</v>
      </c>
      <c r="E32" s="495">
        <v>0</v>
      </c>
      <c r="F32" s="495">
        <v>0</v>
      </c>
      <c r="G32" s="495">
        <v>0</v>
      </c>
      <c r="H32" s="495">
        <v>0</v>
      </c>
      <c r="I32" s="495">
        <v>0</v>
      </c>
      <c r="J32" s="495">
        <v>0</v>
      </c>
      <c r="K32" s="495">
        <v>0</v>
      </c>
      <c r="L32" s="495">
        <f>+'Hist-IS'!Q33/1000</f>
        <v>0</v>
      </c>
      <c r="M32" s="495"/>
      <c r="N32" s="488">
        <v>0</v>
      </c>
    </row>
    <row r="33" spans="1:15" x14ac:dyDescent="0.25">
      <c r="A33" s="372" t="s">
        <v>2473</v>
      </c>
      <c r="B33" s="877">
        <f>+'Hist-IS'!G34/1000</f>
        <v>1.03</v>
      </c>
      <c r="C33" s="572">
        <f>+B33</f>
        <v>1.03</v>
      </c>
      <c r="D33" s="572">
        <f t="shared" ref="D33:L33" si="15">+C33</f>
        <v>1.03</v>
      </c>
      <c r="E33" s="572">
        <f t="shared" si="15"/>
        <v>1.03</v>
      </c>
      <c r="F33" s="572">
        <f t="shared" si="15"/>
        <v>1.03</v>
      </c>
      <c r="G33" s="572">
        <f t="shared" si="15"/>
        <v>1.03</v>
      </c>
      <c r="H33" s="572">
        <f t="shared" si="15"/>
        <v>1.03</v>
      </c>
      <c r="I33" s="572">
        <f t="shared" si="15"/>
        <v>1.03</v>
      </c>
      <c r="J33" s="572">
        <f t="shared" si="15"/>
        <v>1.03</v>
      </c>
      <c r="K33" s="572">
        <f t="shared" si="15"/>
        <v>1.03</v>
      </c>
      <c r="L33" s="572">
        <f t="shared" si="15"/>
        <v>1.03</v>
      </c>
      <c r="M33" s="572"/>
      <c r="N33" s="573">
        <f>+M33</f>
        <v>0</v>
      </c>
    </row>
    <row r="34" spans="1:15" x14ac:dyDescent="0.25">
      <c r="A34" s="372" t="s">
        <v>2206</v>
      </c>
      <c r="B34" s="495">
        <f>+'Hist-IS'!G35/1000</f>
        <v>-0.78900000000000003</v>
      </c>
      <c r="C34" s="495">
        <f>+'Upstream IS'!C34+'Downstream IS'!C34</f>
        <v>-2.2374151199999996</v>
      </c>
      <c r="D34" s="495">
        <f>+'Upstream IS'!D34+'Downstream IS'!D34</f>
        <v>-3.4596449082592464</v>
      </c>
      <c r="E34" s="495">
        <f>+'Upstream IS'!E34+'Downstream IS'!E34</f>
        <v>-4.7215664736646286</v>
      </c>
      <c r="F34" s="495">
        <f>+'Upstream IS'!F34+'Downstream IS'!F34</f>
        <v>-6.0244732027862424</v>
      </c>
      <c r="G34" s="495">
        <f>+'Upstream IS'!G34+'Downstream IS'!G34</f>
        <v>-7.3697007169656681</v>
      </c>
      <c r="H34" s="495">
        <f>+'Upstream IS'!H34+'Downstream IS'!H34</f>
        <v>-7.6019331332529116</v>
      </c>
      <c r="I34" s="495">
        <f>+'Upstream IS'!I34+'Downstream IS'!I34</f>
        <v>-7.8137551822719917</v>
      </c>
      <c r="J34" s="495">
        <f>+'Upstream IS'!J34+'Downstream IS'!J34</f>
        <v>-8.0324805486446671</v>
      </c>
      <c r="K34" s="495">
        <f>+'Upstream IS'!K34+'Downstream IS'!K34</f>
        <v>-8.2583346749220592</v>
      </c>
      <c r="L34" s="495">
        <f>+'Upstream IS'!L34+'Downstream IS'!L34</f>
        <v>-8.4915503752565762</v>
      </c>
      <c r="M34" s="495"/>
      <c r="N34" s="488">
        <f>+'Upstream IS'!N34+'Downstream IS'!N34</f>
        <v>-8.7168052028828242</v>
      </c>
      <c r="O34" s="422"/>
    </row>
    <row r="35" spans="1:15" x14ac:dyDescent="0.25">
      <c r="A35" s="523" t="s">
        <v>2207</v>
      </c>
      <c r="B35" s="871">
        <f>+B29+SUM(B32:B34)</f>
        <v>212.0419199709323</v>
      </c>
      <c r="C35" s="871">
        <f t="shared" ref="C35:L35" si="16">+C29+SUM(C32:C34)</f>
        <v>192.07764677592232</v>
      </c>
      <c r="D35" s="871">
        <f t="shared" si="16"/>
        <v>140.20862956098421</v>
      </c>
      <c r="E35" s="871">
        <f t="shared" si="16"/>
        <v>119.06906314079109</v>
      </c>
      <c r="F35" s="871">
        <f t="shared" si="16"/>
        <v>108.57543992443</v>
      </c>
      <c r="G35" s="871">
        <f t="shared" si="16"/>
        <v>123.67717096917065</v>
      </c>
      <c r="H35" s="871">
        <f t="shared" si="16"/>
        <v>153.79908926961366</v>
      </c>
      <c r="I35" s="871">
        <f t="shared" si="16"/>
        <v>224.58841690486707</v>
      </c>
      <c r="J35" s="871">
        <f t="shared" si="16"/>
        <v>263.88659426329212</v>
      </c>
      <c r="K35" s="871">
        <f t="shared" si="16"/>
        <v>280.28786353834568</v>
      </c>
      <c r="L35" s="871">
        <f t="shared" si="16"/>
        <v>343.33805903821548</v>
      </c>
      <c r="M35" s="871"/>
      <c r="N35" s="872">
        <f t="shared" ref="N35" si="17">+N29+SUM(N32:N34)</f>
        <v>268.55183874073407</v>
      </c>
    </row>
    <row r="36" spans="1:15" s="876" customFormat="1" x14ac:dyDescent="0.25">
      <c r="A36" s="873" t="s">
        <v>2474</v>
      </c>
      <c r="B36" s="874">
        <f>+B35/B$10</f>
        <v>0.59631616949054378</v>
      </c>
      <c r="C36" s="874">
        <f t="shared" ref="C36:N36" si="18">+C35/C$10</f>
        <v>0.60035092465613771</v>
      </c>
      <c r="D36" s="874">
        <f t="shared" si="18"/>
        <v>0.55607405803190435</v>
      </c>
      <c r="E36" s="874">
        <f t="shared" si="18"/>
        <v>0.52383325348595777</v>
      </c>
      <c r="F36" s="874">
        <f t="shared" si="18"/>
        <v>0.49922439512179967</v>
      </c>
      <c r="G36" s="874">
        <f t="shared" si="18"/>
        <v>0.5066910404748296</v>
      </c>
      <c r="H36" s="874">
        <f t="shared" si="18"/>
        <v>0.52896809396708755</v>
      </c>
      <c r="I36" s="874">
        <f t="shared" si="18"/>
        <v>0.56908798850560982</v>
      </c>
      <c r="J36" s="874">
        <f t="shared" si="18"/>
        <v>0.56198003738612012</v>
      </c>
      <c r="K36" s="874">
        <f t="shared" si="18"/>
        <v>0.55310341991930922</v>
      </c>
      <c r="L36" s="874">
        <f t="shared" si="18"/>
        <v>0.49545599696652459</v>
      </c>
      <c r="M36" s="874"/>
      <c r="N36" s="875">
        <f t="shared" si="18"/>
        <v>0.62015174890473457</v>
      </c>
    </row>
    <row r="37" spans="1:15" x14ac:dyDescent="0.25">
      <c r="A37" s="372" t="s">
        <v>194</v>
      </c>
      <c r="B37" s="495">
        <f>+'Upstream IS'!B37+'Downstream IS'!B37</f>
        <v>-101.84540158604749</v>
      </c>
      <c r="C37" s="495">
        <f>+'Upstream IS'!C37+'Downstream IS'!C37</f>
        <v>-91.702870452442696</v>
      </c>
      <c r="D37" s="495">
        <f>+'Upstream IS'!D37+'Downstream IS'!D37</f>
        <v>-66.805742189272408</v>
      </c>
      <c r="E37" s="495">
        <f>+'Upstream IS'!E37+'Downstream IS'!E37</f>
        <v>-56.658750307579716</v>
      </c>
      <c r="F37" s="495">
        <f>+'Upstream IS'!F37+'Downstream IS'!F37</f>
        <v>-51.621811163726399</v>
      </c>
      <c r="G37" s="495">
        <f>+'Upstream IS'!G37+'Downstream IS'!G37</f>
        <v>-58.870642065201906</v>
      </c>
      <c r="H37" s="495">
        <f>+'Upstream IS'!H37+'Downstream IS'!H37</f>
        <v>-73.329162849414544</v>
      </c>
      <c r="I37" s="495">
        <f>+'Upstream IS'!I37+'Downstream IS'!I37</f>
        <v>-107.30804011433619</v>
      </c>
      <c r="J37" s="495">
        <f>+'Upstream IS'!J37+'Downstream IS'!J37</f>
        <v>-126.17116524638021</v>
      </c>
      <c r="K37" s="495">
        <f>+'Upstream IS'!K37+'Downstream IS'!K37</f>
        <v>-134.04377449840592</v>
      </c>
      <c r="L37" s="495">
        <f>+'Upstream IS'!L37+'Downstream IS'!L37</f>
        <v>-164.30786833834344</v>
      </c>
      <c r="M37" s="495"/>
      <c r="N37" s="488">
        <f>+'Upstream IS'!N37+'Downstream IS'!N37</f>
        <v>-128.90488259555232</v>
      </c>
    </row>
    <row r="38" spans="1:15" s="876" customFormat="1" x14ac:dyDescent="0.25">
      <c r="A38" s="873" t="s">
        <v>2475</v>
      </c>
      <c r="B38" s="874">
        <f>+B37/B35*-1</f>
        <v>0.48030786365266326</v>
      </c>
      <c r="C38" s="874">
        <f t="shared" ref="C38:N38" si="19">+C37/C35*-1</f>
        <v>0.47742604093553487</v>
      </c>
      <c r="D38" s="874">
        <f t="shared" si="19"/>
        <v>0.47647382617212608</v>
      </c>
      <c r="E38" s="874">
        <f t="shared" si="19"/>
        <v>0.47584778793954724</v>
      </c>
      <c r="F38" s="874">
        <f t="shared" si="19"/>
        <v>0.4754464840267365</v>
      </c>
      <c r="G38" s="874">
        <f t="shared" si="19"/>
        <v>0.47600249588403631</v>
      </c>
      <c r="H38" s="874">
        <f t="shared" si="19"/>
        <v>0.47678541659545642</v>
      </c>
      <c r="I38" s="874">
        <f t="shared" si="19"/>
        <v>0.47779863981048754</v>
      </c>
      <c r="J38" s="874">
        <f t="shared" si="19"/>
        <v>0.47812646791937174</v>
      </c>
      <c r="K38" s="874">
        <f t="shared" si="19"/>
        <v>0.47823609915264004</v>
      </c>
      <c r="L38" s="874">
        <f t="shared" si="19"/>
        <v>0.47856001982015933</v>
      </c>
      <c r="M38" s="874"/>
      <c r="N38" s="875">
        <f t="shared" si="19"/>
        <v>0.47999999999999987</v>
      </c>
    </row>
    <row r="39" spans="1:15" x14ac:dyDescent="0.25">
      <c r="A39" s="523" t="s">
        <v>128</v>
      </c>
      <c r="B39" s="871">
        <f>+B35+B37</f>
        <v>110.19651838488481</v>
      </c>
      <c r="C39" s="871">
        <f t="shared" ref="C39:N39" si="20">+C35+C37</f>
        <v>100.37477632347962</v>
      </c>
      <c r="D39" s="871">
        <f t="shared" si="20"/>
        <v>73.402887371711799</v>
      </c>
      <c r="E39" s="871">
        <f t="shared" si="20"/>
        <v>62.410312833211371</v>
      </c>
      <c r="F39" s="871">
        <f t="shared" si="20"/>
        <v>56.953628760703602</v>
      </c>
      <c r="G39" s="871">
        <f t="shared" si="20"/>
        <v>64.80652890396874</v>
      </c>
      <c r="H39" s="871">
        <f t="shared" si="20"/>
        <v>80.469926420199116</v>
      </c>
      <c r="I39" s="871">
        <f t="shared" si="20"/>
        <v>117.28037679053088</v>
      </c>
      <c r="J39" s="871">
        <f t="shared" si="20"/>
        <v>137.71542901691191</v>
      </c>
      <c r="K39" s="871">
        <f t="shared" si="20"/>
        <v>146.24408903993975</v>
      </c>
      <c r="L39" s="871">
        <f t="shared" si="20"/>
        <v>179.03019069987204</v>
      </c>
      <c r="M39" s="871"/>
      <c r="N39" s="872">
        <f t="shared" si="20"/>
        <v>139.64695614518175</v>
      </c>
    </row>
    <row r="40" spans="1:15" s="876" customFormat="1" x14ac:dyDescent="0.25">
      <c r="A40" s="878" t="s">
        <v>2476</v>
      </c>
      <c r="B40" s="879">
        <f>+B39/B$10</f>
        <v>0.30990082406100122</v>
      </c>
      <c r="C40" s="879">
        <f t="shared" ref="C40:N40" si="21">+C39/C$10</f>
        <v>0.3137277595255703</v>
      </c>
      <c r="D40" s="879">
        <f t="shared" si="21"/>
        <v>0.29111932396638202</v>
      </c>
      <c r="E40" s="879">
        <f t="shared" si="21"/>
        <v>0.27456835856548867</v>
      </c>
      <c r="F40" s="879">
        <f t="shared" si="21"/>
        <v>0.26186991172076574</v>
      </c>
      <c r="G40" s="879">
        <f t="shared" si="21"/>
        <v>0.26550484056673146</v>
      </c>
      <c r="H40" s="879">
        <f t="shared" si="21"/>
        <v>0.27676382091928514</v>
      </c>
      <c r="I40" s="879">
        <f t="shared" si="21"/>
        <v>0.29717852166514314</v>
      </c>
      <c r="J40" s="879">
        <f t="shared" si="21"/>
        <v>0.29328250706949804</v>
      </c>
      <c r="K40" s="879">
        <f t="shared" si="21"/>
        <v>0.28858939794911415</v>
      </c>
      <c r="L40" s="879">
        <f t="shared" si="21"/>
        <v>0.25835056523820776</v>
      </c>
      <c r="M40" s="879"/>
      <c r="N40" s="880">
        <f t="shared" si="21"/>
        <v>0.32247890943046209</v>
      </c>
    </row>
    <row r="41" spans="1:15" x14ac:dyDescent="0.25"/>
  </sheetData>
  <sheetProtection algorithmName="SHA-512" hashValue="7NuisnxcZMkVPfm9iVYz80KFM3yqqJoLyrKn7R1Q5sJpbT0AmaGOWPioBkt9v+fLnMJEKf9EyNcI5bzI2OGLMw==" saltValue="0OvTEKRvTfBwmEzUnEeDjw==" spinCount="100000" sheet="1" objects="1" scenario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2" tint="-9.9978637043366805E-2"/>
  </sheetPr>
  <dimension ref="A1:R54"/>
  <sheetViews>
    <sheetView showGridLines="0" zoomScale="80" zoomScaleNormal="80" workbookViewId="0">
      <pane xSplit="1" ySplit="3" topLeftCell="B4" activePane="bottomRight" state="frozen"/>
      <selection pane="topRight" activeCell="B1" sqref="B1"/>
      <selection pane="bottomLeft" activeCell="A4" sqref="A4"/>
      <selection pane="bottomRight" activeCell="G2" sqref="G2"/>
    </sheetView>
  </sheetViews>
  <sheetFormatPr defaultColWidth="0" defaultRowHeight="15" zeroHeight="1" x14ac:dyDescent="0.25"/>
  <cols>
    <col min="1" max="1" width="44.7109375" bestFit="1" customWidth="1"/>
    <col min="2" max="15" width="9.140625" customWidth="1"/>
    <col min="16" max="18" width="0" hidden="1" customWidth="1"/>
    <col min="19"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2844</v>
      </c>
      <c r="B5" s="390"/>
      <c r="C5" s="390"/>
      <c r="D5" s="390"/>
      <c r="E5" s="390"/>
      <c r="F5" s="390"/>
      <c r="G5" s="390"/>
      <c r="H5" s="390"/>
      <c r="I5" s="390"/>
      <c r="J5" s="390"/>
      <c r="K5" s="390"/>
      <c r="L5" s="390"/>
      <c r="M5" s="390"/>
      <c r="N5" s="390"/>
      <c r="O5" s="390"/>
    </row>
    <row r="6" spans="1:15"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5"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5" x14ac:dyDescent="0.25">
      <c r="A8" s="372" t="s">
        <v>2462</v>
      </c>
      <c r="B8" s="510"/>
      <c r="C8" s="510"/>
      <c r="D8" s="510"/>
      <c r="E8" s="510"/>
      <c r="F8" s="510"/>
      <c r="G8" s="510"/>
      <c r="H8" s="510"/>
      <c r="I8" s="510"/>
      <c r="J8" s="510"/>
      <c r="K8" s="510"/>
      <c r="L8" s="510"/>
      <c r="M8" s="510"/>
      <c r="N8" s="378"/>
      <c r="O8" s="390"/>
    </row>
    <row r="9" spans="1:15" x14ac:dyDescent="0.25">
      <c r="A9" s="372" t="s">
        <v>2199</v>
      </c>
      <c r="B9" s="510"/>
      <c r="C9" s="510"/>
      <c r="D9" s="510"/>
      <c r="E9" s="510"/>
      <c r="F9" s="510"/>
      <c r="G9" s="510"/>
      <c r="H9" s="510"/>
      <c r="I9" s="510"/>
      <c r="J9" s="510"/>
      <c r="K9" s="510"/>
      <c r="L9" s="510"/>
      <c r="M9" s="510"/>
      <c r="N9" s="378"/>
      <c r="O9" s="390"/>
    </row>
    <row r="10" spans="1:15" x14ac:dyDescent="0.25">
      <c r="A10" s="523" t="s">
        <v>2467</v>
      </c>
      <c r="B10" s="871">
        <f>+'Downstream Assm'!B20*'Downstream Assm'!B8/1000</f>
        <v>138.67386666666667</v>
      </c>
      <c r="C10" s="871">
        <f>+'Downstream Assm'!C20*'Downstream Assm'!C8/1000</f>
        <v>136.9455420858452</v>
      </c>
      <c r="D10" s="871">
        <f>+'Downstream Assm'!D20*'Downstream Assm'!D8/1000</f>
        <v>111.8528283528975</v>
      </c>
      <c r="E10" s="871">
        <f>+'Downstream Assm'!E20*'Downstream Assm'!E8/1000</f>
        <v>103.6681487125162</v>
      </c>
      <c r="F10" s="871">
        <f>+'Downstream Assm'!F20*'Downstream Assm'!F8/1000</f>
        <v>101.46704327408168</v>
      </c>
      <c r="G10" s="871">
        <f>+'Downstream Assm'!G20*'Downstream Assm'!G8/1000</f>
        <v>114.85730977564398</v>
      </c>
      <c r="H10" s="871">
        <f>+'Downstream Assm'!H20*'Downstream Assm'!H8/1000</f>
        <v>137.38498466193687</v>
      </c>
      <c r="I10" s="871">
        <f>+'Downstream Assm'!I20*'Downstream Assm'!I8/1000</f>
        <v>183.30362483721029</v>
      </c>
      <c r="J10" s="871">
        <f>+'Downstream Assm'!J20*'Downstream Assm'!J8/1000</f>
        <v>216.4511467896879</v>
      </c>
      <c r="K10" s="871">
        <f>+'Downstream Assm'!K20*'Downstream Assm'!K8/1000</f>
        <v>233.00752077126987</v>
      </c>
      <c r="L10" s="871">
        <f>+'Downstream Assm'!L20*'Downstream Assm'!L8/1000</f>
        <v>315.00846024822692</v>
      </c>
      <c r="M10" s="871"/>
      <c r="N10" s="872">
        <f>+'Downstream Assm'!N20*'Downstream Assm'!N8/1000</f>
        <v>225.20769284371886</v>
      </c>
      <c r="O10" s="390"/>
    </row>
    <row r="11" spans="1:15" x14ac:dyDescent="0.25">
      <c r="A11" s="372"/>
      <c r="B11" s="510"/>
      <c r="C11" s="510"/>
      <c r="D11" s="510"/>
      <c r="E11" s="510"/>
      <c r="F11" s="510"/>
      <c r="G11" s="510"/>
      <c r="H11" s="510"/>
      <c r="I11" s="510"/>
      <c r="J11" s="510"/>
      <c r="K11" s="510"/>
      <c r="L11" s="510"/>
      <c r="M11" s="510"/>
      <c r="N11" s="378"/>
      <c r="O11" s="390"/>
    </row>
    <row r="12" spans="1:15" x14ac:dyDescent="0.25">
      <c r="A12" s="372" t="s">
        <v>2446</v>
      </c>
      <c r="B12" s="495">
        <v>0</v>
      </c>
      <c r="C12" s="495">
        <v>0</v>
      </c>
      <c r="D12" s="495">
        <v>0</v>
      </c>
      <c r="E12" s="495">
        <v>0</v>
      </c>
      <c r="F12" s="495">
        <v>0</v>
      </c>
      <c r="G12" s="495">
        <v>0</v>
      </c>
      <c r="H12" s="495">
        <v>0</v>
      </c>
      <c r="I12" s="495">
        <v>0</v>
      </c>
      <c r="J12" s="495">
        <v>0</v>
      </c>
      <c r="K12" s="495">
        <v>0</v>
      </c>
      <c r="L12" s="495">
        <v>0</v>
      </c>
      <c r="M12" s="877"/>
      <c r="N12" s="881">
        <v>0</v>
      </c>
      <c r="O12" s="390"/>
    </row>
    <row r="13" spans="1:15" s="166" customFormat="1" x14ac:dyDescent="0.25">
      <c r="A13" s="873" t="s">
        <v>2468</v>
      </c>
      <c r="B13" s="874">
        <f>+B12/B$10*-1</f>
        <v>0</v>
      </c>
      <c r="C13" s="874">
        <f t="shared" ref="C13:N13" si="0">+C12/C$10*-1</f>
        <v>0</v>
      </c>
      <c r="D13" s="874">
        <f t="shared" si="0"/>
        <v>0</v>
      </c>
      <c r="E13" s="874">
        <f t="shared" si="0"/>
        <v>0</v>
      </c>
      <c r="F13" s="874">
        <f t="shared" si="0"/>
        <v>0</v>
      </c>
      <c r="G13" s="874">
        <f t="shared" si="0"/>
        <v>0</v>
      </c>
      <c r="H13" s="874">
        <f t="shared" si="0"/>
        <v>0</v>
      </c>
      <c r="I13" s="874">
        <f t="shared" si="0"/>
        <v>0</v>
      </c>
      <c r="J13" s="874">
        <f t="shared" si="0"/>
        <v>0</v>
      </c>
      <c r="K13" s="874">
        <f t="shared" si="0"/>
        <v>0</v>
      </c>
      <c r="L13" s="874">
        <f t="shared" si="0"/>
        <v>0</v>
      </c>
      <c r="M13" s="874"/>
      <c r="N13" s="875">
        <f t="shared" si="0"/>
        <v>0</v>
      </c>
      <c r="O13" s="876"/>
    </row>
    <row r="14" spans="1:15" x14ac:dyDescent="0.25">
      <c r="A14" s="372" t="s">
        <v>175</v>
      </c>
      <c r="B14" s="495">
        <f>+('Downstream Assm'!B17*'Downstream Assm'!B8+'Downstream Assm'!B8*'Downstream Assm'!B18)/1000*-1</f>
        <v>-127.38006666666666</v>
      </c>
      <c r="C14" s="495">
        <f>+('Downstream Assm'!C17*'Downstream Assm'!C8+'Downstream Assm'!C8*'Downstream Assm'!C18)/1000*-1</f>
        <v>-124.00782253312479</v>
      </c>
      <c r="D14" s="495">
        <f>+('Downstream Assm'!D17*'Downstream Assm'!D8+'Downstream Assm'!D8*'Downstream Assm'!D18)/1000*-1</f>
        <v>-98.18331511033341</v>
      </c>
      <c r="E14" s="495">
        <f>+('Downstream Assm'!E17*'Downstream Assm'!E8+'Downstream Assm'!E8*'Downstream Assm'!E18)/1000*-1</f>
        <v>-89.242533605340626</v>
      </c>
      <c r="F14" s="495">
        <f>+('Downstream Assm'!F17*'Downstream Assm'!F8+'Downstream Assm'!F8*'Downstream Assm'!F18)/1000*-1</f>
        <v>-86.260270975535661</v>
      </c>
      <c r="G14" s="495">
        <f>+('Downstream Assm'!G17*'Downstream Assm'!G8+'Downstream Assm'!G8*'Downstream Assm'!G18)/1000*-1</f>
        <v>-98.843554418660815</v>
      </c>
      <c r="H14" s="495">
        <f>+('Downstream Assm'!H17*'Downstream Assm'!H8+'Downstream Assm'!H8*'Downstream Assm'!H18)/1000*-1</f>
        <v>-120.53762568804432</v>
      </c>
      <c r="I14" s="495">
        <f>+('Downstream Assm'!I17*'Downstream Assm'!I8+'Downstream Assm'!I8*'Downstream Assm'!I18)/1000*-1</f>
        <v>-165.91739690886709</v>
      </c>
      <c r="J14" s="495">
        <f>+('Downstream Assm'!J17*'Downstream Assm'!J8+'Downstream Assm'!J8*'Downstream Assm'!J18)/1000*-1</f>
        <v>-198.50775175167644</v>
      </c>
      <c r="K14" s="495">
        <f>+('Downstream Assm'!K17*'Downstream Assm'!K8+'Downstream Assm'!K8*'Downstream Assm'!K18)/1000*-1</f>
        <v>-214.48802069193584</v>
      </c>
      <c r="L14" s="495">
        <f>+('Downstream Assm'!L17*'Downstream Assm'!L8+'Downstream Assm'!L8*'Downstream Assm'!L18)/1000*-1</f>
        <v>-295.89325474903296</v>
      </c>
      <c r="M14" s="495"/>
      <c r="N14" s="488">
        <f>+('Downstream Assm'!N17*'Downstream Assm'!N8+'Downstream Assm'!N8*'Downstream Assm'!N18)/1000*-1</f>
        <v>-205.63634863998789</v>
      </c>
      <c r="O14" s="390"/>
    </row>
    <row r="15" spans="1:15" s="166" customFormat="1" x14ac:dyDescent="0.25">
      <c r="A15" s="873" t="s">
        <v>2468</v>
      </c>
      <c r="B15" s="874">
        <f>+B14/B$10*-1</f>
        <v>0.91855855561345845</v>
      </c>
      <c r="C15" s="874">
        <f t="shared" ref="C15" si="1">+C14/C$10*-1</f>
        <v>0.90552653736906374</v>
      </c>
      <c r="D15" s="874">
        <f t="shared" ref="D15" si="2">+D14/D$10*-1</f>
        <v>0.87779018694604172</v>
      </c>
      <c r="E15" s="874">
        <f t="shared" ref="E15" si="3">+E14/E$10*-1</f>
        <v>0.86084814587381631</v>
      </c>
      <c r="F15" s="874">
        <f t="shared" ref="F15" si="4">+F14/F$10*-1</f>
        <v>0.85013092125420819</v>
      </c>
      <c r="G15" s="874">
        <f t="shared" ref="G15" si="5">+G14/G$10*-1</f>
        <v>0.86057695946158264</v>
      </c>
      <c r="H15" s="874">
        <f t="shared" ref="H15" si="6">+H14/H$10*-1</f>
        <v>0.87737117694958555</v>
      </c>
      <c r="I15" s="874">
        <f t="shared" ref="I15" si="7">+I14/I$10*-1</f>
        <v>0.90515065949304763</v>
      </c>
      <c r="J15" s="874">
        <f t="shared" ref="J15" si="8">+J14/J$10*-1</f>
        <v>0.91710187123450104</v>
      </c>
      <c r="K15" s="874">
        <f t="shared" ref="K15" si="9">+K14/K$10*-1</f>
        <v>0.92051973250462782</v>
      </c>
      <c r="L15" s="874">
        <f t="shared" ref="L15" si="10">+L14/L$10*-1</f>
        <v>0.93931843772027213</v>
      </c>
      <c r="M15" s="874"/>
      <c r="N15" s="875">
        <f t="shared" ref="N15" si="11">+N14/N$10*-1</f>
        <v>0.91309646683644885</v>
      </c>
      <c r="O15" s="876"/>
    </row>
    <row r="16" spans="1:15" x14ac:dyDescent="0.25">
      <c r="A16" s="372" t="s">
        <v>2448</v>
      </c>
      <c r="B16" s="495">
        <f>+'Downstream Assm'!B28*'Downstream Assm'!B8/1000*-1</f>
        <v>-3.2231266736119224</v>
      </c>
      <c r="C16" s="495">
        <f>+'Downstream Assm'!C28*'Downstream Assm'!C8/1000*-1</f>
        <v>-3.6922832869436024</v>
      </c>
      <c r="D16" s="495">
        <f>+'Downstream Assm'!D28*'Downstream Assm'!D8/1000*-1</f>
        <v>-3.9011291812675726</v>
      </c>
      <c r="E16" s="495">
        <f>+'Downstream Assm'!E28*'Downstream Assm'!E8/1000*-1</f>
        <v>-4.1169123621098995</v>
      </c>
      <c r="F16" s="495">
        <f>+'Downstream Assm'!F28*'Downstream Assm'!F8/1000*-1</f>
        <v>-4.3398460584556648</v>
      </c>
      <c r="G16" s="495">
        <f>+'Downstream Assm'!G28*'Downstream Assm'!G8/1000*-1</f>
        <v>-4.5701501740590631</v>
      </c>
      <c r="H16" s="495">
        <f>+'Downstream Assm'!H28*'Downstream Assm'!H8/1000*-1</f>
        <v>-4.8080515051327639</v>
      </c>
      <c r="I16" s="495">
        <f>+'Downstream Assm'!I28*'Downstream Assm'!I8/1000*-1</f>
        <v>-4.9618387955639038</v>
      </c>
      <c r="J16" s="495">
        <f>+'Downstream Assm'!J28*'Downstream Assm'!J8/1000*-1</f>
        <v>-5.1208481788388838</v>
      </c>
      <c r="K16" s="495">
        <f>+'Downstream Assm'!K28*'Downstream Assm'!K8/1000*-1</f>
        <v>-5.2852622401370315</v>
      </c>
      <c r="L16" s="495">
        <f>+'Downstream Assm'!L28*'Downstream Assm'!L8/1000*-1</f>
        <v>-5.4552700345344816</v>
      </c>
      <c r="M16" s="495"/>
      <c r="N16" s="488">
        <f>+'Downstream Assm'!N28*'Downstream Assm'!N8/1000*-1</f>
        <v>-5.5854470188497665</v>
      </c>
      <c r="O16" s="390"/>
    </row>
    <row r="17" spans="1:17" s="166" customFormat="1" x14ac:dyDescent="0.25">
      <c r="A17" s="873" t="s">
        <v>2468</v>
      </c>
      <c r="B17" s="874">
        <f>+B16/B$10*-1</f>
        <v>2.3242495151299277E-2</v>
      </c>
      <c r="C17" s="874">
        <f t="shared" ref="C17" si="12">+C16/C$10*-1</f>
        <v>2.6961690250779179E-2</v>
      </c>
      <c r="D17" s="874">
        <f t="shared" ref="D17" si="13">+D16/D$10*-1</f>
        <v>3.4877340508184973E-2</v>
      </c>
      <c r="E17" s="874">
        <f t="shared" ref="E17" si="14">+E16/E$10*-1</f>
        <v>3.971241324591003E-2</v>
      </c>
      <c r="F17" s="874">
        <f t="shared" ref="F17" si="15">+F16/F$10*-1</f>
        <v>4.2770991628611074E-2</v>
      </c>
      <c r="G17" s="874">
        <f t="shared" ref="G17" si="16">+G16/G$10*-1</f>
        <v>3.9789806874165397E-2</v>
      </c>
      <c r="H17" s="874">
        <f t="shared" ref="H17" si="17">+H16/H$10*-1</f>
        <v>3.4996921366362801E-2</v>
      </c>
      <c r="I17" s="874">
        <f t="shared" ref="I17" si="18">+I16/I$10*-1</f>
        <v>2.7068961674764764E-2</v>
      </c>
      <c r="J17" s="874">
        <f t="shared" ref="J17" si="19">+J16/J$10*-1</f>
        <v>2.3658216899236358E-2</v>
      </c>
      <c r="K17" s="874">
        <f t="shared" ref="K17" si="20">+K16/K$10*-1</f>
        <v>2.2682796772578302E-2</v>
      </c>
      <c r="L17" s="874">
        <f t="shared" ref="L17" si="21">+L16/L$10*-1</f>
        <v>1.7317852448266703E-2</v>
      </c>
      <c r="M17" s="874"/>
      <c r="N17" s="875">
        <f t="shared" ref="N17" si="22">+N16/N$10*-1</f>
        <v>2.4801315391680446E-2</v>
      </c>
      <c r="O17" s="876"/>
    </row>
    <row r="18" spans="1:17" x14ac:dyDescent="0.25">
      <c r="A18" s="372" t="s">
        <v>2449</v>
      </c>
      <c r="B18" s="495">
        <f>+('Downstream Assm'!B29*'Downstream Assm'!B8)/1000*-1+'Downstream Assm'!B30*-1</f>
        <v>-0.83329999999999949</v>
      </c>
      <c r="C18" s="495">
        <f>+('Downstream Assm'!C29*'Downstream Assm'!C8)/1000*-1+'Downstream Assm'!C30*-1</f>
        <v>-0.90040542856044481</v>
      </c>
      <c r="D18" s="495">
        <f>+('Downstream Assm'!D29*'Downstream Assm'!D8)/1000*-1+'Downstream Assm'!D30*-1</f>
        <v>-0.93396088018200829</v>
      </c>
      <c r="E18" s="495">
        <f>+('Downstream Assm'!E29*'Downstream Assm'!E8)/1000*-1+'Downstream Assm'!E30*-1</f>
        <v>-0.96851475883044436</v>
      </c>
      <c r="F18" s="495">
        <f>+('Downstream Assm'!F29*'Downstream Assm'!F8)/1000*-1+'Downstream Assm'!F30*-1</f>
        <v>-1.0040962039810619</v>
      </c>
      <c r="G18" s="495">
        <f>+('Downstream Assm'!G29*'Downstream Assm'!G8)/1000*-1+'Downstream Assm'!G30*-1</f>
        <v>-1.0407352423709733</v>
      </c>
      <c r="H18" s="495">
        <f>+('Downstream Assm'!H29*'Downstream Assm'!H8)/1000*-1+'Downstream Assm'!H30*-1</f>
        <v>-1.0784628165180936</v>
      </c>
      <c r="I18" s="495">
        <f>+('Downstream Assm'!I29*'Downstream Assm'!I8)/1000*-1+'Downstream Assm'!I30*-1</f>
        <v>-1.1054251643640811</v>
      </c>
      <c r="J18" s="495">
        <f>+('Downstream Assm'!J29*'Downstream Assm'!J8)/1000*-1+'Downstream Assm'!J30*-1</f>
        <v>-1.1331723440994237</v>
      </c>
      <c r="K18" s="495">
        <f>+('Downstream Assm'!K29*'Downstream Assm'!K8)/1000*-1+'Downstream Assm'!K30*-1</f>
        <v>-1.1617296598623807</v>
      </c>
      <c r="L18" s="495">
        <f>+('Downstream Assm'!L29*'Downstream Assm'!L8)/1000*-1+'Downstream Assm'!L30*-1</f>
        <v>-1.1911232785216808</v>
      </c>
      <c r="M18" s="495"/>
      <c r="N18" s="488">
        <f>+('Downstream Assm'!N29*'Downstream Assm'!N8)/1000*-1+'Downstream Assm'!N30*-1</f>
        <v>-1.2154829746184008</v>
      </c>
      <c r="O18" s="390"/>
    </row>
    <row r="19" spans="1:17" s="166" customFormat="1" x14ac:dyDescent="0.25">
      <c r="A19" s="873" t="s">
        <v>2468</v>
      </c>
      <c r="B19" s="874">
        <f>+B18/B$10*-1</f>
        <v>6.0090629909600813E-3</v>
      </c>
      <c r="C19" s="874">
        <f t="shared" ref="C19" si="23">+C18/C$10*-1</f>
        <v>6.574915947216594E-3</v>
      </c>
      <c r="D19" s="874">
        <f t="shared" ref="D19" si="24">+D18/D$10*-1</f>
        <v>8.3499084818431813E-3</v>
      </c>
      <c r="E19" s="874">
        <f t="shared" ref="E19" si="25">+E18/E$10*-1</f>
        <v>9.342452535891695E-3</v>
      </c>
      <c r="F19" s="874">
        <f t="shared" ref="F19" si="26">+F18/F$10*-1</f>
        <v>9.8957865685393841E-3</v>
      </c>
      <c r="G19" s="874">
        <f t="shared" ref="G19" si="27">+G18/G$10*-1</f>
        <v>9.0611145638348038E-3</v>
      </c>
      <c r="H19" s="874">
        <f t="shared" ref="H19" si="28">+H18/H$10*-1</f>
        <v>7.8499322118196994E-3</v>
      </c>
      <c r="I19" s="874">
        <f t="shared" ref="I19" si="29">+I18/I$10*-1</f>
        <v>6.0305690372778808E-3</v>
      </c>
      <c r="J19" s="874">
        <f t="shared" ref="J19" si="30">+J18/J$10*-1</f>
        <v>5.2352337278233812E-3</v>
      </c>
      <c r="K19" s="874">
        <f t="shared" ref="K19" si="31">+K18/K$10*-1</f>
        <v>4.9858032737182941E-3</v>
      </c>
      <c r="L19" s="874">
        <f t="shared" ref="L19" si="32">+L18/L$10*-1</f>
        <v>3.7812421849974273E-3</v>
      </c>
      <c r="M19" s="874"/>
      <c r="N19" s="875">
        <f t="shared" ref="N19" si="33">+N18/N$10*-1</f>
        <v>5.3971645429620194E-3</v>
      </c>
      <c r="O19" s="876"/>
    </row>
    <row r="20" spans="1:17" x14ac:dyDescent="0.25">
      <c r="A20" s="372" t="s">
        <v>161</v>
      </c>
      <c r="B20" s="495">
        <v>0</v>
      </c>
      <c r="C20" s="495">
        <v>0</v>
      </c>
      <c r="D20" s="495">
        <v>0</v>
      </c>
      <c r="E20" s="495">
        <v>0</v>
      </c>
      <c r="F20" s="495">
        <v>0</v>
      </c>
      <c r="G20" s="495">
        <v>0</v>
      </c>
      <c r="H20" s="495">
        <v>0</v>
      </c>
      <c r="I20" s="495">
        <v>0</v>
      </c>
      <c r="J20" s="495">
        <v>0</v>
      </c>
      <c r="K20" s="495">
        <v>0</v>
      </c>
      <c r="L20" s="495">
        <v>0</v>
      </c>
      <c r="M20" s="503"/>
      <c r="N20" s="504">
        <v>0</v>
      </c>
      <c r="O20" s="390"/>
    </row>
    <row r="21" spans="1:17" s="166" customFormat="1" x14ac:dyDescent="0.25">
      <c r="A21" s="873" t="s">
        <v>2468</v>
      </c>
      <c r="B21" s="874">
        <f>+B20/B$10*-1</f>
        <v>0</v>
      </c>
      <c r="C21" s="874">
        <f t="shared" ref="C21" si="34">+C20/C$10*-1</f>
        <v>0</v>
      </c>
      <c r="D21" s="874">
        <f t="shared" ref="D21" si="35">+D20/D$10*-1</f>
        <v>0</v>
      </c>
      <c r="E21" s="874">
        <f t="shared" ref="E21" si="36">+E20/E$10*-1</f>
        <v>0</v>
      </c>
      <c r="F21" s="874">
        <f t="shared" ref="F21" si="37">+F20/F$10*-1</f>
        <v>0</v>
      </c>
      <c r="G21" s="874">
        <f t="shared" ref="G21" si="38">+G20/G$10*-1</f>
        <v>0</v>
      </c>
      <c r="H21" s="874">
        <f t="shared" ref="H21" si="39">+H20/H$10*-1</f>
        <v>0</v>
      </c>
      <c r="I21" s="874">
        <f t="shared" ref="I21" si="40">+I20/I$10*-1</f>
        <v>0</v>
      </c>
      <c r="J21" s="874">
        <f t="shared" ref="J21" si="41">+J20/J$10*-1</f>
        <v>0</v>
      </c>
      <c r="K21" s="874">
        <f t="shared" ref="K21" si="42">+K20/K$10*-1</f>
        <v>0</v>
      </c>
      <c r="L21" s="874">
        <f t="shared" ref="L21" si="43">+L20/L$10*-1</f>
        <v>0</v>
      </c>
      <c r="M21" s="874"/>
      <c r="N21" s="875">
        <f t="shared" ref="N21" si="44">+N20/N$10*-1</f>
        <v>0</v>
      </c>
      <c r="O21" s="876"/>
    </row>
    <row r="22" spans="1:17" x14ac:dyDescent="0.25">
      <c r="A22" s="372" t="s">
        <v>2469</v>
      </c>
      <c r="B22" s="495">
        <v>0</v>
      </c>
      <c r="C22" s="495">
        <v>0</v>
      </c>
      <c r="D22" s="495">
        <v>0</v>
      </c>
      <c r="E22" s="495">
        <v>0</v>
      </c>
      <c r="F22" s="495">
        <v>0</v>
      </c>
      <c r="G22" s="495">
        <v>0</v>
      </c>
      <c r="H22" s="495">
        <v>0</v>
      </c>
      <c r="I22" s="495">
        <v>0</v>
      </c>
      <c r="J22" s="495">
        <v>0</v>
      </c>
      <c r="K22" s="495">
        <v>0</v>
      </c>
      <c r="L22" s="495">
        <v>0</v>
      </c>
      <c r="M22" s="503"/>
      <c r="N22" s="504">
        <v>0</v>
      </c>
      <c r="O22" s="390"/>
    </row>
    <row r="23" spans="1:17" s="166" customFormat="1" x14ac:dyDescent="0.25">
      <c r="A23" s="873" t="s">
        <v>2468</v>
      </c>
      <c r="B23" s="874">
        <f>+B22/B$10*-1</f>
        <v>0</v>
      </c>
      <c r="C23" s="874">
        <f t="shared" ref="C23" si="45">+C22/C$10*-1</f>
        <v>0</v>
      </c>
      <c r="D23" s="874">
        <f t="shared" ref="D23" si="46">+D22/D$10*-1</f>
        <v>0</v>
      </c>
      <c r="E23" s="874">
        <f t="shared" ref="E23" si="47">+E22/E$10*-1</f>
        <v>0</v>
      </c>
      <c r="F23" s="874">
        <f t="shared" ref="F23" si="48">+F22/F$10*-1</f>
        <v>0</v>
      </c>
      <c r="G23" s="874">
        <f t="shared" ref="G23" si="49">+G22/G$10*-1</f>
        <v>0</v>
      </c>
      <c r="H23" s="874">
        <f t="shared" ref="H23" si="50">+H22/H$10*-1</f>
        <v>0</v>
      </c>
      <c r="I23" s="874">
        <f t="shared" ref="I23" si="51">+I22/I$10*-1</f>
        <v>0</v>
      </c>
      <c r="J23" s="874">
        <f t="shared" ref="J23" si="52">+J22/J$10*-1</f>
        <v>0</v>
      </c>
      <c r="K23" s="874">
        <f t="shared" ref="K23" si="53">+K22/K$10*-1</f>
        <v>0</v>
      </c>
      <c r="L23" s="874">
        <f t="shared" ref="L23" si="54">+L22/L$10*-1</f>
        <v>0</v>
      </c>
      <c r="M23" s="874"/>
      <c r="N23" s="875">
        <f t="shared" ref="N23" si="55">+N22/N$10*-1</f>
        <v>0</v>
      </c>
      <c r="O23" s="876"/>
    </row>
    <row r="24" spans="1:17" x14ac:dyDescent="0.25">
      <c r="A24" s="523" t="s">
        <v>2451</v>
      </c>
      <c r="B24" s="495">
        <f>+B12+B16+B14+B18+B20+B22</f>
        <v>-131.43649334027859</v>
      </c>
      <c r="C24" s="495">
        <f t="shared" ref="C24:N24" si="56">+C12+C16+C14+C18+C20+C22</f>
        <v>-128.60051124862883</v>
      </c>
      <c r="D24" s="495">
        <f t="shared" si="56"/>
        <v>-103.018405171783</v>
      </c>
      <c r="E24" s="495">
        <f t="shared" si="56"/>
        <v>-94.327960726280963</v>
      </c>
      <c r="F24" s="495">
        <f t="shared" si="56"/>
        <v>-91.604213237972388</v>
      </c>
      <c r="G24" s="495">
        <f t="shared" si="56"/>
        <v>-104.45443983509085</v>
      </c>
      <c r="H24" s="495">
        <f t="shared" si="56"/>
        <v>-126.42414000969518</v>
      </c>
      <c r="I24" s="495">
        <f t="shared" si="56"/>
        <v>-171.98466086879506</v>
      </c>
      <c r="J24" s="495">
        <f t="shared" si="56"/>
        <v>-204.76177227461474</v>
      </c>
      <c r="K24" s="495">
        <f t="shared" si="56"/>
        <v>-220.93501259193525</v>
      </c>
      <c r="L24" s="495">
        <f t="shared" si="56"/>
        <v>-302.5396480620891</v>
      </c>
      <c r="M24" s="495"/>
      <c r="N24" s="488">
        <f t="shared" si="56"/>
        <v>-212.43727863345606</v>
      </c>
      <c r="O24" s="390"/>
    </row>
    <row r="25" spans="1:17" s="166" customFormat="1" x14ac:dyDescent="0.25">
      <c r="A25" s="873" t="s">
        <v>2468</v>
      </c>
      <c r="B25" s="874">
        <f>+B24/B$10*-1</f>
        <v>0.94781011375571789</v>
      </c>
      <c r="C25" s="874">
        <f t="shared" ref="C25" si="57">+C24/C$10*-1</f>
        <v>0.93906314356705944</v>
      </c>
      <c r="D25" s="874">
        <f t="shared" ref="D25" si="58">+D24/D$10*-1</f>
        <v>0.92101743593606988</v>
      </c>
      <c r="E25" s="874">
        <f t="shared" ref="E25" si="59">+E24/E$10*-1</f>
        <v>0.90990301165561793</v>
      </c>
      <c r="F25" s="874">
        <f t="shared" ref="F25" si="60">+F24/F$10*-1</f>
        <v>0.90279769945135868</v>
      </c>
      <c r="G25" s="874">
        <f t="shared" ref="G25" si="61">+G24/G$10*-1</f>
        <v>0.90942788089958282</v>
      </c>
      <c r="H25" s="874">
        <f t="shared" ref="H25" si="62">+H24/H$10*-1</f>
        <v>0.92021803052776818</v>
      </c>
      <c r="I25" s="874">
        <f t="shared" ref="I25" si="63">+I24/I$10*-1</f>
        <v>0.93825019020509026</v>
      </c>
      <c r="J25" s="874">
        <f t="shared" ref="J25" si="64">+J24/J$10*-1</f>
        <v>0.94599532186156077</v>
      </c>
      <c r="K25" s="874">
        <f t="shared" ref="K25" si="65">+K24/K$10*-1</f>
        <v>0.94818833255092438</v>
      </c>
      <c r="L25" s="874">
        <f t="shared" ref="L25" si="66">+L24/L$10*-1</f>
        <v>0.96041753235353622</v>
      </c>
      <c r="M25" s="874"/>
      <c r="N25" s="875">
        <f t="shared" ref="N25" si="67">+N24/N$10*-1</f>
        <v>0.94329494677109127</v>
      </c>
      <c r="O25" s="876"/>
    </row>
    <row r="26" spans="1:17" x14ac:dyDescent="0.25">
      <c r="A26" s="523" t="s">
        <v>2453</v>
      </c>
      <c r="B26" s="871">
        <f>+B10+B24</f>
        <v>7.2373733263880808</v>
      </c>
      <c r="C26" s="871">
        <f t="shared" ref="C26:N26" si="68">+C10+C24</f>
        <v>8.3450308372163704</v>
      </c>
      <c r="D26" s="871">
        <f t="shared" si="68"/>
        <v>8.8344231811145022</v>
      </c>
      <c r="E26" s="871">
        <f t="shared" si="68"/>
        <v>9.3401879862352359</v>
      </c>
      <c r="F26" s="871">
        <f t="shared" si="68"/>
        <v>9.8628300361092869</v>
      </c>
      <c r="G26" s="871">
        <f t="shared" si="68"/>
        <v>10.402869940553131</v>
      </c>
      <c r="H26" s="871">
        <f t="shared" si="68"/>
        <v>10.96084465224169</v>
      </c>
      <c r="I26" s="871">
        <f t="shared" si="68"/>
        <v>11.318963968415233</v>
      </c>
      <c r="J26" s="871">
        <f t="shared" si="68"/>
        <v>11.689374515073155</v>
      </c>
      <c r="K26" s="871">
        <f t="shared" si="68"/>
        <v>12.072508179334619</v>
      </c>
      <c r="L26" s="871">
        <f t="shared" si="68"/>
        <v>12.468812186137825</v>
      </c>
      <c r="M26" s="871"/>
      <c r="N26" s="872">
        <f t="shared" si="68"/>
        <v>12.7704142102628</v>
      </c>
      <c r="O26" s="390"/>
      <c r="Q26" s="285"/>
    </row>
    <row r="27" spans="1:17" s="166" customFormat="1" x14ac:dyDescent="0.25">
      <c r="A27" s="873" t="s">
        <v>2470</v>
      </c>
      <c r="B27" s="874">
        <f>+B26/B$10</f>
        <v>5.2189886244282127E-2</v>
      </c>
      <c r="C27" s="874">
        <f t="shared" ref="C27:N27" si="69">+C26/C$10</f>
        <v>6.0936856432940577E-2</v>
      </c>
      <c r="D27" s="874">
        <f t="shared" si="69"/>
        <v>7.8982564063930089E-2</v>
      </c>
      <c r="E27" s="874">
        <f t="shared" si="69"/>
        <v>9.009698834438204E-2</v>
      </c>
      <c r="F27" s="874">
        <f t="shared" si="69"/>
        <v>9.7202300548641374E-2</v>
      </c>
      <c r="G27" s="874">
        <f t="shared" si="69"/>
        <v>9.0572119100417126E-2</v>
      </c>
      <c r="H27" s="874">
        <f t="shared" si="69"/>
        <v>7.9781969472231859E-2</v>
      </c>
      <c r="I27" s="874">
        <f t="shared" si="69"/>
        <v>6.1749809794909766E-2</v>
      </c>
      <c r="J27" s="874">
        <f t="shared" si="69"/>
        <v>5.4004678138439212E-2</v>
      </c>
      <c r="K27" s="874">
        <f t="shared" si="69"/>
        <v>5.1811667449075643E-2</v>
      </c>
      <c r="L27" s="874">
        <f t="shared" si="69"/>
        <v>3.9582467646463816E-2</v>
      </c>
      <c r="M27" s="874"/>
      <c r="N27" s="875">
        <f t="shared" si="69"/>
        <v>5.6705053228908703E-2</v>
      </c>
      <c r="O27" s="876"/>
    </row>
    <row r="28" spans="1:17" x14ac:dyDescent="0.25">
      <c r="A28" s="372" t="s">
        <v>2202</v>
      </c>
      <c r="B28" s="495">
        <f>+'Downstream Assm'!B45*'Downstream Assm'!B43*-1</f>
        <v>-3.6666666666666674</v>
      </c>
      <c r="C28" s="495">
        <f>+'Downstream Assm'!C45*'Downstream Assm'!C43*-1</f>
        <v>-3.6666666666666674</v>
      </c>
      <c r="D28" s="495">
        <f>+'Downstream Assm'!D45*'Downstream Assm'!D43*-1</f>
        <v>-3.7019248505419688</v>
      </c>
      <c r="E28" s="495">
        <f>+'Downstream Assm'!E45*'Downstream Assm'!E43*-1</f>
        <v>-3.7378881980947765</v>
      </c>
      <c r="F28" s="495">
        <f>+'Downstream Assm'!F45*'Downstream Assm'!F43*-1</f>
        <v>-3.7745708125986397</v>
      </c>
      <c r="G28" s="495">
        <f>+'Downstream Assm'!G45*'Downstream Assm'!G43*-1</f>
        <v>-3.8119870793925803</v>
      </c>
      <c r="H28" s="495">
        <f>+'Downstream Assm'!H45*'Downstream Assm'!H43*-1</f>
        <v>-3.8501516715223998</v>
      </c>
      <c r="I28" s="495">
        <f>+'Downstream Assm'!I45*'Downstream Assm'!I43*-1</f>
        <v>-3.8890795554948161</v>
      </c>
      <c r="J28" s="495">
        <f>+'Downstream Assm'!J45*'Downstream Assm'!J43*-1</f>
        <v>-3.9287859971466803</v>
      </c>
      <c r="K28" s="495">
        <f>+'Downstream Assm'!K45*'Downstream Assm'!K43*-1</f>
        <v>-3.9692865676315821</v>
      </c>
      <c r="L28" s="495">
        <f>+'Downstream Assm'!L45*'Downstream Assm'!L43*-1</f>
        <v>-4.0105971495261814</v>
      </c>
      <c r="M28" s="495"/>
      <c r="N28" s="488">
        <f>+'Downstream Assm'!N45*'Downstream Assm'!N43*-1</f>
        <v>-4.0316655462924276</v>
      </c>
      <c r="O28" s="390"/>
    </row>
    <row r="29" spans="1:17" x14ac:dyDescent="0.25">
      <c r="A29" s="523" t="s">
        <v>2051</v>
      </c>
      <c r="B29" s="871">
        <f>+B26+B28</f>
        <v>3.5707066597214134</v>
      </c>
      <c r="C29" s="871">
        <f t="shared" ref="C29:N29" si="70">+C26+C28</f>
        <v>4.6783641705497025</v>
      </c>
      <c r="D29" s="871">
        <f t="shared" si="70"/>
        <v>5.1324983305725329</v>
      </c>
      <c r="E29" s="871">
        <f t="shared" si="70"/>
        <v>5.6022997881404599</v>
      </c>
      <c r="F29" s="871">
        <f t="shared" si="70"/>
        <v>6.0882592235106472</v>
      </c>
      <c r="G29" s="871">
        <f t="shared" si="70"/>
        <v>6.5908828611605514</v>
      </c>
      <c r="H29" s="871">
        <f t="shared" si="70"/>
        <v>7.11069298071929</v>
      </c>
      <c r="I29" s="871">
        <f t="shared" si="70"/>
        <v>7.4298844129204165</v>
      </c>
      <c r="J29" s="871">
        <f t="shared" si="70"/>
        <v>7.7605885179264744</v>
      </c>
      <c r="K29" s="871">
        <f t="shared" si="70"/>
        <v>8.103221611703038</v>
      </c>
      <c r="L29" s="871">
        <f t="shared" si="70"/>
        <v>8.4582150366116444</v>
      </c>
      <c r="M29" s="871"/>
      <c r="N29" s="872">
        <f t="shared" si="70"/>
        <v>8.7387486639703731</v>
      </c>
      <c r="O29" s="390"/>
      <c r="Q29" s="92"/>
    </row>
    <row r="30" spans="1:17" s="166" customFormat="1" x14ac:dyDescent="0.25">
      <c r="A30" s="873" t="s">
        <v>2471</v>
      </c>
      <c r="B30" s="874">
        <f>+B29/B$10</f>
        <v>2.5748951446665846E-2</v>
      </c>
      <c r="C30" s="874">
        <f t="shared" ref="C30:N30" si="71">+C29/C$10</f>
        <v>3.4162223167637243E-2</v>
      </c>
      <c r="D30" s="874">
        <f t="shared" si="71"/>
        <v>4.5886173878226993E-2</v>
      </c>
      <c r="E30" s="874">
        <f t="shared" si="71"/>
        <v>5.4040704475935876E-2</v>
      </c>
      <c r="F30" s="874">
        <f t="shared" si="71"/>
        <v>6.0002332058352259E-2</v>
      </c>
      <c r="G30" s="874">
        <f t="shared" si="71"/>
        <v>5.7383225099341288E-2</v>
      </c>
      <c r="H30" s="874">
        <f t="shared" si="71"/>
        <v>5.1757424570207343E-2</v>
      </c>
      <c r="I30" s="874">
        <f t="shared" si="71"/>
        <v>4.0533210510805807E-2</v>
      </c>
      <c r="J30" s="874">
        <f t="shared" si="71"/>
        <v>3.5853764847302724E-2</v>
      </c>
      <c r="K30" s="874">
        <f t="shared" si="71"/>
        <v>3.4776652637137438E-2</v>
      </c>
      <c r="L30" s="874">
        <f t="shared" si="71"/>
        <v>2.6850755150977734E-2</v>
      </c>
      <c r="M30" s="874"/>
      <c r="N30" s="875">
        <f t="shared" si="71"/>
        <v>3.8803064645018856E-2</v>
      </c>
      <c r="O30" s="876"/>
    </row>
    <row r="31" spans="1:17" x14ac:dyDescent="0.25">
      <c r="A31" s="523"/>
      <c r="B31" s="510"/>
      <c r="C31" s="510"/>
      <c r="D31" s="510"/>
      <c r="E31" s="510"/>
      <c r="F31" s="510"/>
      <c r="G31" s="510"/>
      <c r="H31" s="510"/>
      <c r="I31" s="510"/>
      <c r="J31" s="510"/>
      <c r="K31" s="510"/>
      <c r="L31" s="510"/>
      <c r="M31" s="510"/>
      <c r="N31" s="378"/>
      <c r="O31" s="390"/>
    </row>
    <row r="32" spans="1:17" x14ac:dyDescent="0.25">
      <c r="A32" s="372" t="s">
        <v>2472</v>
      </c>
      <c r="B32" s="495">
        <v>0</v>
      </c>
      <c r="C32" s="495">
        <v>0</v>
      </c>
      <c r="D32" s="495">
        <v>0</v>
      </c>
      <c r="E32" s="495">
        <v>0</v>
      </c>
      <c r="F32" s="495">
        <v>0</v>
      </c>
      <c r="G32" s="495">
        <v>0</v>
      </c>
      <c r="H32" s="495">
        <v>0</v>
      </c>
      <c r="I32" s="495">
        <v>0</v>
      </c>
      <c r="J32" s="495">
        <v>0</v>
      </c>
      <c r="K32" s="495">
        <v>0</v>
      </c>
      <c r="L32" s="495">
        <v>0</v>
      </c>
      <c r="M32" s="495"/>
      <c r="N32" s="488">
        <v>0</v>
      </c>
      <c r="O32" s="390"/>
    </row>
    <row r="33" spans="1:15" x14ac:dyDescent="0.25">
      <c r="A33" s="372" t="s">
        <v>2473</v>
      </c>
      <c r="B33" s="877">
        <v>0</v>
      </c>
      <c r="C33" s="572">
        <v>0</v>
      </c>
      <c r="D33" s="572">
        <v>0</v>
      </c>
      <c r="E33" s="572">
        <v>0</v>
      </c>
      <c r="F33" s="572">
        <v>0</v>
      </c>
      <c r="G33" s="572">
        <v>0</v>
      </c>
      <c r="H33" s="572">
        <v>0</v>
      </c>
      <c r="I33" s="572">
        <v>0</v>
      </c>
      <c r="J33" s="572">
        <v>0</v>
      </c>
      <c r="K33" s="572">
        <v>0</v>
      </c>
      <c r="L33" s="572">
        <v>0</v>
      </c>
      <c r="M33" s="572"/>
      <c r="N33" s="573">
        <v>0</v>
      </c>
      <c r="O33" s="390"/>
    </row>
    <row r="34" spans="1:15" x14ac:dyDescent="0.25">
      <c r="A34" s="372" t="s">
        <v>2206</v>
      </c>
      <c r="B34" s="495">
        <v>0</v>
      </c>
      <c r="C34" s="495">
        <f>+C52*-1</f>
        <v>0</v>
      </c>
      <c r="D34" s="495">
        <f t="shared" ref="D34:N34" si="72">+D52*-1</f>
        <v>-2.7637287695127122E-2</v>
      </c>
      <c r="E34" s="495">
        <f t="shared" si="72"/>
        <v>-5.5827321144156783E-2</v>
      </c>
      <c r="F34" s="495">
        <f t="shared" si="72"/>
        <v>-8.4581155262167029E-2</v>
      </c>
      <c r="G34" s="495">
        <f t="shared" si="72"/>
        <v>-0.11391006606253751</v>
      </c>
      <c r="H34" s="495">
        <f t="shared" si="72"/>
        <v>-0.14382555507891537</v>
      </c>
      <c r="I34" s="495">
        <f t="shared" si="72"/>
        <v>-0.1467020661804937</v>
      </c>
      <c r="J34" s="495">
        <f t="shared" si="72"/>
        <v>-0.14963610750410355</v>
      </c>
      <c r="K34" s="495">
        <f t="shared" si="72"/>
        <v>-0.15262882965418562</v>
      </c>
      <c r="L34" s="495">
        <f t="shared" si="72"/>
        <v>-0.15568140624726934</v>
      </c>
      <c r="M34" s="495"/>
      <c r="N34" s="488">
        <f t="shared" si="72"/>
        <v>-0.15814740462434562</v>
      </c>
      <c r="O34" s="390"/>
    </row>
    <row r="35" spans="1:15" x14ac:dyDescent="0.25">
      <c r="A35" s="523" t="s">
        <v>2207</v>
      </c>
      <c r="B35" s="871">
        <f>+B29+SUM(B32:B34)</f>
        <v>3.5707066597214134</v>
      </c>
      <c r="C35" s="871">
        <f t="shared" ref="C35:N35" si="73">+C29+SUM(C32:C34)</f>
        <v>4.6783641705497025</v>
      </c>
      <c r="D35" s="871">
        <f t="shared" si="73"/>
        <v>5.1048610428774062</v>
      </c>
      <c r="E35" s="871">
        <f t="shared" si="73"/>
        <v>5.5464724669963035</v>
      </c>
      <c r="F35" s="871">
        <f t="shared" si="73"/>
        <v>6.0036780682484805</v>
      </c>
      <c r="G35" s="871">
        <f t="shared" si="73"/>
        <v>6.476972795098014</v>
      </c>
      <c r="H35" s="871">
        <f t="shared" si="73"/>
        <v>6.9668674256403751</v>
      </c>
      <c r="I35" s="871">
        <f t="shared" si="73"/>
        <v>7.283182346739923</v>
      </c>
      <c r="J35" s="871">
        <f t="shared" si="73"/>
        <v>7.6109524104223709</v>
      </c>
      <c r="K35" s="871">
        <f t="shared" si="73"/>
        <v>7.9505927820488527</v>
      </c>
      <c r="L35" s="871">
        <f t="shared" si="73"/>
        <v>8.3025336303643744</v>
      </c>
      <c r="M35" s="871"/>
      <c r="N35" s="872">
        <f t="shared" si="73"/>
        <v>8.580601259346027</v>
      </c>
      <c r="O35" s="390"/>
    </row>
    <row r="36" spans="1:15" s="166" customFormat="1" x14ac:dyDescent="0.25">
      <c r="A36" s="873" t="s">
        <v>2474</v>
      </c>
      <c r="B36" s="874">
        <f>+B35/B$10</f>
        <v>2.5748951446665846E-2</v>
      </c>
      <c r="C36" s="874">
        <f t="shared" ref="C36:N36" si="74">+C35/C$10</f>
        <v>3.4162223167637243E-2</v>
      </c>
      <c r="D36" s="874">
        <f t="shared" si="74"/>
        <v>4.5639087701667108E-2</v>
      </c>
      <c r="E36" s="874">
        <f t="shared" si="74"/>
        <v>5.350218496114284E-2</v>
      </c>
      <c r="F36" s="874">
        <f t="shared" si="74"/>
        <v>5.9168749522260256E-2</v>
      </c>
      <c r="G36" s="874">
        <f t="shared" si="74"/>
        <v>5.6391472234111874E-2</v>
      </c>
      <c r="H36" s="874">
        <f t="shared" si="74"/>
        <v>5.071054484435647E-2</v>
      </c>
      <c r="I36" s="874">
        <f t="shared" si="74"/>
        <v>3.9732887733169645E-2</v>
      </c>
      <c r="J36" s="874">
        <f t="shared" si="74"/>
        <v>3.5162449002025663E-2</v>
      </c>
      <c r="K36" s="874">
        <f t="shared" si="74"/>
        <v>3.4121614425714153E-2</v>
      </c>
      <c r="L36" s="874">
        <f t="shared" si="74"/>
        <v>2.635654173802815E-2</v>
      </c>
      <c r="M36" s="874"/>
      <c r="N36" s="875">
        <f t="shared" si="74"/>
        <v>3.8100835504320314E-2</v>
      </c>
      <c r="O36" s="876"/>
    </row>
    <row r="37" spans="1:15" x14ac:dyDescent="0.25">
      <c r="A37" s="372" t="s">
        <v>194</v>
      </c>
      <c r="B37" s="495">
        <f>+B35*'Other Assm'!$C$30*-1</f>
        <v>-1.7139391966662785</v>
      </c>
      <c r="C37" s="495">
        <f>+C35*'Other Assm'!$C$30*-1</f>
        <v>-2.2456148018638573</v>
      </c>
      <c r="D37" s="495">
        <f>+D35*'Other Assm'!$C$30*-1</f>
        <v>-2.4503333005811547</v>
      </c>
      <c r="E37" s="495">
        <f>+E35*'Other Assm'!$C$30*-1</f>
        <v>-2.6623067841582255</v>
      </c>
      <c r="F37" s="495">
        <f>+F35*'Other Assm'!$C$30*-1</f>
        <v>-2.8817654727592705</v>
      </c>
      <c r="G37" s="495">
        <f>+G35*'Other Assm'!$C$30*-1</f>
        <v>-3.1089469416470465</v>
      </c>
      <c r="H37" s="495">
        <f>+H35*'Other Assm'!$C$30*-1</f>
        <v>-3.3440963643073798</v>
      </c>
      <c r="I37" s="495">
        <f>+I35*'Other Assm'!$C$30*-1</f>
        <v>-3.495927526435163</v>
      </c>
      <c r="J37" s="495">
        <f>+J35*'Other Assm'!$C$30*-1</f>
        <v>-3.6532571570027379</v>
      </c>
      <c r="K37" s="495">
        <f>+K35*'Other Assm'!$C$30*-1</f>
        <v>-3.8162845353834491</v>
      </c>
      <c r="L37" s="495">
        <f>+L35*'Other Assm'!$C$30*-1</f>
        <v>-3.9852161425748998</v>
      </c>
      <c r="M37" s="495"/>
      <c r="N37" s="488">
        <f>+N35*'Other Assm'!$C$30*-1</f>
        <v>-4.1186886044860929</v>
      </c>
      <c r="O37" s="390"/>
    </row>
    <row r="38" spans="1:15" s="166" customFormat="1" x14ac:dyDescent="0.25">
      <c r="A38" s="873" t="s">
        <v>2475</v>
      </c>
      <c r="B38" s="874">
        <f>+B37/B35*-1</f>
        <v>0.48</v>
      </c>
      <c r="C38" s="874">
        <f t="shared" ref="C38:N38" si="75">+C37/C35*-1</f>
        <v>0.48000000000000004</v>
      </c>
      <c r="D38" s="874">
        <f t="shared" si="75"/>
        <v>0.48</v>
      </c>
      <c r="E38" s="874">
        <f t="shared" si="75"/>
        <v>0.48</v>
      </c>
      <c r="F38" s="874">
        <f t="shared" si="75"/>
        <v>0.48</v>
      </c>
      <c r="G38" s="874">
        <f t="shared" si="75"/>
        <v>0.48</v>
      </c>
      <c r="H38" s="874">
        <f t="shared" si="75"/>
        <v>0.48</v>
      </c>
      <c r="I38" s="874">
        <f t="shared" si="75"/>
        <v>0.48</v>
      </c>
      <c r="J38" s="874">
        <f t="shared" si="75"/>
        <v>0.48</v>
      </c>
      <c r="K38" s="874">
        <f t="shared" si="75"/>
        <v>0.48</v>
      </c>
      <c r="L38" s="874">
        <f t="shared" si="75"/>
        <v>0.48</v>
      </c>
      <c r="M38" s="874"/>
      <c r="N38" s="875">
        <f t="shared" si="75"/>
        <v>0.48</v>
      </c>
      <c r="O38" s="876"/>
    </row>
    <row r="39" spans="1:15" x14ac:dyDescent="0.25">
      <c r="A39" s="523" t="s">
        <v>128</v>
      </c>
      <c r="B39" s="871">
        <f>+B35+B37</f>
        <v>1.856767463055135</v>
      </c>
      <c r="C39" s="871">
        <f t="shared" ref="C39:N39" si="76">+C35+C37</f>
        <v>2.4327493686858452</v>
      </c>
      <c r="D39" s="871">
        <f t="shared" si="76"/>
        <v>2.6545277422962514</v>
      </c>
      <c r="E39" s="871">
        <f t="shared" si="76"/>
        <v>2.8841656828380779</v>
      </c>
      <c r="F39" s="871">
        <f t="shared" si="76"/>
        <v>3.12191259548921</v>
      </c>
      <c r="G39" s="871">
        <f t="shared" si="76"/>
        <v>3.3680258534509675</v>
      </c>
      <c r="H39" s="871">
        <f t="shared" si="76"/>
        <v>3.6227710613329953</v>
      </c>
      <c r="I39" s="871">
        <f t="shared" si="76"/>
        <v>3.78725482030476</v>
      </c>
      <c r="J39" s="871">
        <f t="shared" si="76"/>
        <v>3.957695253419633</v>
      </c>
      <c r="K39" s="871">
        <f t="shared" si="76"/>
        <v>4.1343082466654035</v>
      </c>
      <c r="L39" s="871">
        <f t="shared" si="76"/>
        <v>4.3173174877894747</v>
      </c>
      <c r="M39" s="871"/>
      <c r="N39" s="872">
        <f t="shared" si="76"/>
        <v>4.4619126548599342</v>
      </c>
      <c r="O39" s="390"/>
    </row>
    <row r="40" spans="1:15" s="166" customFormat="1" x14ac:dyDescent="0.25">
      <c r="A40" s="878" t="s">
        <v>2476</v>
      </c>
      <c r="B40" s="879">
        <f>+B39/B$10</f>
        <v>1.3389454752266239E-2</v>
      </c>
      <c r="C40" s="879">
        <f t="shared" ref="C40:N40" si="77">+C39/C$10</f>
        <v>1.7764356047171366E-2</v>
      </c>
      <c r="D40" s="879">
        <f t="shared" si="77"/>
        <v>2.3732325604866898E-2</v>
      </c>
      <c r="E40" s="879">
        <f t="shared" si="77"/>
        <v>2.7821136179794276E-2</v>
      </c>
      <c r="F40" s="879">
        <f t="shared" si="77"/>
        <v>3.0767749751575334E-2</v>
      </c>
      <c r="G40" s="879">
        <f t="shared" si="77"/>
        <v>2.9323565561738176E-2</v>
      </c>
      <c r="H40" s="879">
        <f t="shared" si="77"/>
        <v>2.6369483319065364E-2</v>
      </c>
      <c r="I40" s="879">
        <f t="shared" si="77"/>
        <v>2.0661101621248214E-2</v>
      </c>
      <c r="J40" s="879">
        <f t="shared" si="77"/>
        <v>1.8284473481053345E-2</v>
      </c>
      <c r="K40" s="879">
        <f t="shared" si="77"/>
        <v>1.7743239501371362E-2</v>
      </c>
      <c r="L40" s="879">
        <f t="shared" si="77"/>
        <v>1.3705401703774638E-2</v>
      </c>
      <c r="M40" s="879"/>
      <c r="N40" s="880">
        <f t="shared" si="77"/>
        <v>1.9812434462246564E-2</v>
      </c>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row r="43" spans="1:15" x14ac:dyDescent="0.25">
      <c r="A43" s="481" t="s">
        <v>2563</v>
      </c>
      <c r="B43" s="604"/>
      <c r="C43" s="604">
        <f>+'Downstream Assm'!C41</f>
        <v>0</v>
      </c>
      <c r="D43" s="604">
        <f>+'Downstream Assm'!D41</f>
        <v>0.69093219237817805</v>
      </c>
      <c r="E43" s="604">
        <f>+'Downstream Assm'!E41</f>
        <v>0.70475083622574142</v>
      </c>
      <c r="F43" s="604">
        <f>+'Downstream Assm'!F41</f>
        <v>0.71884585295025649</v>
      </c>
      <c r="G43" s="604">
        <f>+'Downstream Assm'!G41</f>
        <v>0.7332227700092615</v>
      </c>
      <c r="H43" s="604">
        <f>+'Downstream Assm'!H41</f>
        <v>0.74788722540944674</v>
      </c>
      <c r="I43" s="604">
        <f>+'Downstream Assm'!I41</f>
        <v>0.76284496991763562</v>
      </c>
      <c r="J43" s="604">
        <f>+'Downstream Assm'!J41</f>
        <v>0.77810186931598835</v>
      </c>
      <c r="K43" s="604">
        <f>+'Downstream Assm'!K41</f>
        <v>0.79366390670230802</v>
      </c>
      <c r="L43" s="604">
        <f>+'Downstream Assm'!L41</f>
        <v>0.80953718483635428</v>
      </c>
      <c r="M43" s="604"/>
      <c r="N43" s="605">
        <f>+'Downstream Assm'!N41</f>
        <v>0.41286396426654065</v>
      </c>
      <c r="O43" s="390"/>
    </row>
    <row r="44" spans="1:15" x14ac:dyDescent="0.25">
      <c r="A44" s="411" t="s">
        <v>2565</v>
      </c>
      <c r="B44" s="400"/>
      <c r="C44" s="606">
        <f>+C28</f>
        <v>-3.6666666666666674</v>
      </c>
      <c r="D44" s="606">
        <f t="shared" ref="D44:N44" si="78">+D28</f>
        <v>-3.7019248505419688</v>
      </c>
      <c r="E44" s="606">
        <f t="shared" si="78"/>
        <v>-3.7378881980947765</v>
      </c>
      <c r="F44" s="606">
        <f t="shared" si="78"/>
        <v>-3.7745708125986397</v>
      </c>
      <c r="G44" s="606">
        <f t="shared" si="78"/>
        <v>-3.8119870793925803</v>
      </c>
      <c r="H44" s="606">
        <f t="shared" si="78"/>
        <v>-3.8501516715223998</v>
      </c>
      <c r="I44" s="606">
        <f t="shared" si="78"/>
        <v>-3.8890795554948161</v>
      </c>
      <c r="J44" s="606">
        <f t="shared" si="78"/>
        <v>-3.9287859971466803</v>
      </c>
      <c r="K44" s="606">
        <f t="shared" si="78"/>
        <v>-3.9692865676315821</v>
      </c>
      <c r="L44" s="606">
        <f t="shared" si="78"/>
        <v>-4.0105971495261814</v>
      </c>
      <c r="M44" s="606"/>
      <c r="N44" s="609">
        <f t="shared" si="78"/>
        <v>-4.0316655462924276</v>
      </c>
      <c r="O44" s="390"/>
    </row>
    <row r="45" spans="1:15" x14ac:dyDescent="0.25">
      <c r="A45" s="411" t="s">
        <v>2564</v>
      </c>
      <c r="B45" s="400"/>
      <c r="C45" s="606">
        <f>+C43+C44</f>
        <v>-3.6666666666666674</v>
      </c>
      <c r="D45" s="606">
        <f t="shared" ref="D45:N45" si="79">+D43+D44</f>
        <v>-3.0109926581637909</v>
      </c>
      <c r="E45" s="606">
        <f t="shared" si="79"/>
        <v>-3.0331373618690352</v>
      </c>
      <c r="F45" s="606">
        <f t="shared" si="79"/>
        <v>-3.0557249596483831</v>
      </c>
      <c r="G45" s="606">
        <f t="shared" si="79"/>
        <v>-3.0787643093833186</v>
      </c>
      <c r="H45" s="606">
        <f t="shared" si="79"/>
        <v>-3.1022644461129532</v>
      </c>
      <c r="I45" s="606">
        <f t="shared" si="79"/>
        <v>-3.1262345855771807</v>
      </c>
      <c r="J45" s="606">
        <f t="shared" si="79"/>
        <v>-3.1506841278306918</v>
      </c>
      <c r="K45" s="606">
        <f t="shared" si="79"/>
        <v>-3.1756226609292741</v>
      </c>
      <c r="L45" s="606">
        <f t="shared" si="79"/>
        <v>-3.201059964689827</v>
      </c>
      <c r="M45" s="606"/>
      <c r="N45" s="609">
        <f t="shared" si="79"/>
        <v>-3.618801582025887</v>
      </c>
      <c r="O45" s="390"/>
    </row>
    <row r="46" spans="1:15" x14ac:dyDescent="0.25">
      <c r="A46" s="411"/>
      <c r="B46" s="400"/>
      <c r="C46" s="400"/>
      <c r="D46" s="400"/>
      <c r="E46" s="400"/>
      <c r="F46" s="400"/>
      <c r="G46" s="400"/>
      <c r="H46" s="400"/>
      <c r="I46" s="400"/>
      <c r="J46" s="400"/>
      <c r="K46" s="400"/>
      <c r="L46" s="400"/>
      <c r="M46" s="400"/>
      <c r="N46" s="629"/>
      <c r="O46" s="390"/>
    </row>
    <row r="47" spans="1:15" x14ac:dyDescent="0.25">
      <c r="A47" s="411" t="s">
        <v>2566</v>
      </c>
      <c r="B47" s="606">
        <f>+'Downstream Assm'!B34/365*('Downstream IS'!B14+'Downstream IS'!B16)*-1</f>
        <v>4.6467072078266458</v>
      </c>
      <c r="C47" s="606">
        <f>+'Downstream Assm'!C34/365*('Downstream IS'!C14+'Downstream IS'!C16)*-1</f>
        <v>4.5434187861571589</v>
      </c>
      <c r="D47" s="606">
        <f>+'Downstream Assm'!D34/365*('Downstream IS'!D14+'Downstream IS'!D16)*-1</f>
        <v>3.6320438341875247</v>
      </c>
      <c r="E47" s="606">
        <f>+'Downstream Assm'!E34/365*('Downstream IS'!E14+'Downstream IS'!E16)*-1</f>
        <v>3.3216187093173057</v>
      </c>
      <c r="F47" s="606">
        <f>+'Downstream Assm'!F34/365*('Downstream IS'!F14+'Downstream IS'!F16)*-1</f>
        <v>3.2234450481996708</v>
      </c>
      <c r="G47" s="606">
        <f>+'Downstream Assm'!G34/365*('Downstream IS'!G14+'Downstream IS'!G16)*-1</f>
        <v>3.6793373441263975</v>
      </c>
      <c r="H47" s="606">
        <f>+'Downstream Assm'!H34/365*('Downstream IS'!H14+'Downstream IS'!H16)*-1</f>
        <v>4.4596509992364757</v>
      </c>
      <c r="I47" s="606">
        <f>+'Downstream Assm'!I34/365*('Downstream IS'!I14+'Downstream IS'!I16)*-1</f>
        <v>6.0796811770666475</v>
      </c>
      <c r="J47" s="606">
        <f>+'Downstream Assm'!J34/365*('Downstream IS'!J14+'Downstream IS'!J16)*-1</f>
        <v>7.2448648368918649</v>
      </c>
      <c r="K47" s="606">
        <f>+'Downstream Assm'!K34/365*('Downstream IS'!K14+'Downstream IS'!K16)*-1</f>
        <v>7.8192735703441532</v>
      </c>
      <c r="L47" s="606">
        <f>+'Downstream Assm'!L34/365*('Downstream IS'!L14+'Downstream IS'!L16)*-1</f>
        <v>10.721624229595905</v>
      </c>
      <c r="M47" s="606"/>
      <c r="N47" s="609">
        <f>+'Downstream Assm'!N34/365*('Downstream IS'!N14+'Downstream IS'!N16)*-1</f>
        <v>7.5150217635246257</v>
      </c>
      <c r="O47" s="390"/>
    </row>
    <row r="48" spans="1:15" x14ac:dyDescent="0.25">
      <c r="A48" s="411" t="s">
        <v>2567</v>
      </c>
      <c r="B48" s="606">
        <f>+'Downstream Assm'!B35/365*'Downstream IS'!B10</f>
        <v>9.756680222490699</v>
      </c>
      <c r="C48" s="606">
        <f>+'Downstream Assm'!C35/365*'Downstream IS'!C10</f>
        <v>9.6350804527498113</v>
      </c>
      <c r="D48" s="606">
        <f>+'Downstream Assm'!D35/365*'Downstream IS'!D10</f>
        <v>7.8696318524352726</v>
      </c>
      <c r="E48" s="606">
        <f>+'Downstream Assm'!E35/365*'Downstream IS'!E10</f>
        <v>7.293782170774052</v>
      </c>
      <c r="F48" s="606">
        <f>+'Downstream Assm'!F35/365*'Downstream IS'!F10</f>
        <v>7.1389189480558741</v>
      </c>
      <c r="G48" s="606">
        <f>+'Downstream Assm'!G35/365*'Downstream IS'!G10</f>
        <v>8.0810182165770712</v>
      </c>
      <c r="H48" s="606">
        <f>+'Downstream Assm'!H35/365*'Downstream IS'!H10</f>
        <v>9.66599832353638</v>
      </c>
      <c r="I48" s="606">
        <f>+'Downstream Assm'!I35/365*'Downstream IS'!I10</f>
        <v>12.896697078902138</v>
      </c>
      <c r="J48" s="606">
        <f>+'Downstream Assm'!J35/365*'Downstream IS'!J10</f>
        <v>15.228857994525134</v>
      </c>
      <c r="K48" s="606">
        <f>+'Downstream Assm'!K35/365*'Downstream IS'!K10</f>
        <v>16.393715155179247</v>
      </c>
      <c r="L48" s="606">
        <f>+'Downstream Assm'!L35/365*'Downstream IS'!L10</f>
        <v>22.163057019307097</v>
      </c>
      <c r="M48" s="606"/>
      <c r="N48" s="609">
        <f>+'Downstream Assm'!N35/365*'Downstream IS'!N10</f>
        <v>15.844942493762861</v>
      </c>
      <c r="O48" s="390"/>
    </row>
    <row r="49" spans="1:15" x14ac:dyDescent="0.25">
      <c r="A49" s="411" t="s">
        <v>2568</v>
      </c>
      <c r="B49" s="606">
        <f>+'Downstream Assm'!B36/365*'Downstream IS'!B14*-1</f>
        <v>17.24681292208966</v>
      </c>
      <c r="C49" s="606">
        <f>+'Downstream Assm'!C36/365*'Downstream IS'!C14*-1</f>
        <v>16.790222929473252</v>
      </c>
      <c r="D49" s="606">
        <f>+'Downstream Assm'!D36/365*'Downstream IS'!D14*-1</f>
        <v>13.2936754712943</v>
      </c>
      <c r="E49" s="606">
        <f>+'Downstream Assm'!E36/365*'Downstream IS'!E14*-1</f>
        <v>12.083125107889273</v>
      </c>
      <c r="F49" s="606">
        <f>+'Downstream Assm'!F36/365*'Downstream IS'!F14*-1</f>
        <v>11.679337238980542</v>
      </c>
      <c r="G49" s="606">
        <f>+'Downstream Assm'!G36/365*'Downstream IS'!G14*-1</f>
        <v>13.38306955101582</v>
      </c>
      <c r="H49" s="606">
        <f>+'Downstream Assm'!H36/365*'Downstream IS'!H14*-1</f>
        <v>16.320370484297928</v>
      </c>
      <c r="I49" s="606">
        <f>+'Downstream Assm'!I36/365*'Downstream IS'!I14*-1</f>
        <v>22.464631868152015</v>
      </c>
      <c r="J49" s="606">
        <f>+'Downstream Assm'!J36/365*'Downstream IS'!J14*-1</f>
        <v>26.877251265732678</v>
      </c>
      <c r="K49" s="606">
        <f>+'Downstream Assm'!K36/365*'Downstream IS'!K14*-1</f>
        <v>29.040923463978249</v>
      </c>
      <c r="L49" s="606">
        <f>+'Downstream Assm'!L36/365*'Downstream IS'!L14*-1</f>
        <v>40.062905783517067</v>
      </c>
      <c r="M49" s="606"/>
      <c r="N49" s="609">
        <f>+'Downstream Assm'!N36/365*'Downstream IS'!N14*-1</f>
        <v>27.842438207041376</v>
      </c>
      <c r="O49" s="390"/>
    </row>
    <row r="50" spans="1:15" x14ac:dyDescent="0.25">
      <c r="A50" s="411" t="s">
        <v>2572</v>
      </c>
      <c r="B50" s="606">
        <f>+'Downstream Assm'!B37/365*'Downstream IS'!B10</f>
        <v>12.837</v>
      </c>
      <c r="C50" s="606">
        <f>+'Downstream Assm'!C37/365*'Downstream IS'!C10</f>
        <v>12.677009490055287</v>
      </c>
      <c r="D50" s="606">
        <f>+'Downstream Assm'!D37/365*'Downstream IS'!D10</f>
        <v>10.354184188269157</v>
      </c>
      <c r="E50" s="606">
        <f>+'Downstream Assm'!E37/365*'Downstream IS'!E10</f>
        <v>9.5965307452009974</v>
      </c>
      <c r="F50" s="606">
        <f>+'Downstream Assm'!F37/365*'Downstream IS'!F10</f>
        <v>9.3927750470844771</v>
      </c>
      <c r="G50" s="606">
        <f>+'Downstream Assm'!G37/365*'Downstream IS'!G10</f>
        <v>10.632308170464768</v>
      </c>
      <c r="H50" s="606">
        <f>+'Downstream Assm'!H37/365*'Downstream IS'!H10</f>
        <v>12.717688563083867</v>
      </c>
      <c r="I50" s="606">
        <f>+'Downstream Assm'!I37/365*'Downstream IS'!I10</f>
        <v>16.968363892898363</v>
      </c>
      <c r="J50" s="606">
        <f>+'Downstream Assm'!J37/365*'Downstream IS'!J10</f>
        <v>20.036820477633061</v>
      </c>
      <c r="K50" s="606">
        <f>+'Downstream Assm'!K37/365*'Downstream IS'!K10</f>
        <v>21.569439260899852</v>
      </c>
      <c r="L50" s="606">
        <f>+'Downstream Assm'!L37/365*'Downstream IS'!L10</f>
        <v>29.160242671581155</v>
      </c>
      <c r="M50" s="606"/>
      <c r="N50" s="609">
        <f>+'Downstream Assm'!N37/365*'Downstream IS'!N10</f>
        <v>20.847411430330677</v>
      </c>
      <c r="O50" s="390"/>
    </row>
    <row r="51" spans="1:15" x14ac:dyDescent="0.25">
      <c r="A51" s="411"/>
      <c r="B51" s="400"/>
      <c r="C51" s="400"/>
      <c r="D51" s="400"/>
      <c r="E51" s="400"/>
      <c r="F51" s="400"/>
      <c r="G51" s="400"/>
      <c r="H51" s="400"/>
      <c r="I51" s="400"/>
      <c r="J51" s="400"/>
      <c r="K51" s="400"/>
      <c r="L51" s="400"/>
      <c r="M51" s="400"/>
      <c r="N51" s="629"/>
      <c r="O51" s="390"/>
    </row>
    <row r="52" spans="1:15" x14ac:dyDescent="0.25">
      <c r="A52" s="821" t="s">
        <v>191</v>
      </c>
      <c r="B52" s="621"/>
      <c r="C52" s="612">
        <f>+'Downstream Assm'!C52*'Downstream Assm'!C48</f>
        <v>0</v>
      </c>
      <c r="D52" s="612">
        <f>+'Downstream Assm'!D52*'Downstream Assm'!D48</f>
        <v>2.7637287695127122E-2</v>
      </c>
      <c r="E52" s="612">
        <f>+'Downstream Assm'!E52*'Downstream Assm'!E48</f>
        <v>5.5827321144156783E-2</v>
      </c>
      <c r="F52" s="612">
        <f>+'Downstream Assm'!F52*'Downstream Assm'!F48</f>
        <v>8.4581155262167029E-2</v>
      </c>
      <c r="G52" s="612">
        <f>+'Downstream Assm'!G52*'Downstream Assm'!G48</f>
        <v>0.11391006606253751</v>
      </c>
      <c r="H52" s="612">
        <f>+'Downstream Assm'!H52*'Downstream Assm'!H48</f>
        <v>0.14382555507891537</v>
      </c>
      <c r="I52" s="612">
        <f>+'Downstream Assm'!I52*'Downstream Assm'!I48</f>
        <v>0.1467020661804937</v>
      </c>
      <c r="J52" s="612">
        <f>+'Downstream Assm'!J52*'Downstream Assm'!J48</f>
        <v>0.14963610750410355</v>
      </c>
      <c r="K52" s="612">
        <f>+'Downstream Assm'!K52*'Downstream Assm'!K48</f>
        <v>0.15262882965418562</v>
      </c>
      <c r="L52" s="612">
        <f>+'Downstream Assm'!L52*'Downstream Assm'!L48</f>
        <v>0.15568140624726934</v>
      </c>
      <c r="M52" s="612"/>
      <c r="N52" s="613">
        <f>+'Downstream Assm'!N52*'Downstream Assm'!N48</f>
        <v>0.15814740462434562</v>
      </c>
      <c r="O52" s="390"/>
    </row>
    <row r="53" spans="1:15" x14ac:dyDescent="0.25">
      <c r="A53" s="390"/>
      <c r="B53" s="390"/>
      <c r="C53" s="390"/>
      <c r="D53" s="390"/>
      <c r="E53" s="390"/>
      <c r="F53" s="390"/>
      <c r="G53" s="390"/>
      <c r="H53" s="390"/>
      <c r="I53" s="390"/>
      <c r="J53" s="390"/>
      <c r="K53" s="390"/>
      <c r="L53" s="390"/>
      <c r="M53" s="390"/>
      <c r="N53" s="390"/>
      <c r="O53" s="390"/>
    </row>
    <row r="54" spans="1:15" x14ac:dyDescent="0.25">
      <c r="A54" s="390"/>
      <c r="B54" s="390"/>
      <c r="C54" s="390"/>
      <c r="D54" s="390"/>
      <c r="E54" s="390"/>
      <c r="F54" s="390"/>
      <c r="G54" s="390"/>
      <c r="H54" s="390"/>
      <c r="I54" s="390"/>
      <c r="J54" s="390"/>
      <c r="K54" s="390"/>
      <c r="L54" s="390"/>
      <c r="M54" s="390"/>
      <c r="N54" s="390"/>
      <c r="O54" s="390"/>
    </row>
  </sheetData>
  <sheetProtection algorithmName="SHA-512" hashValue="28HGAlNN8uxa4eeTZSsB+BEv2/7NBCeADKVxU6BcKs+Y3ZIzA97YA/qneNhWfuJPqN8Bj7quZWG8RONHv9MdRA==" saltValue="Txm7f1Cy8dYoBjf28Cr+jw==" spinCount="100000" sheet="1" objects="1" scenarios="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2" tint="-9.9978637043366805E-2"/>
  </sheetPr>
  <dimension ref="A1:R53"/>
  <sheetViews>
    <sheetView showGridLines="0" zoomScale="80" zoomScaleNormal="80" workbookViewId="0">
      <pane xSplit="1" ySplit="3" topLeftCell="B4" activePane="bottomRight" state="frozen"/>
      <selection pane="topRight" activeCell="B1" sqref="B1"/>
      <selection pane="bottomLeft" activeCell="A4" sqref="A4"/>
      <selection pane="bottomRight" activeCell="H1" sqref="H1"/>
    </sheetView>
  </sheetViews>
  <sheetFormatPr defaultColWidth="0" defaultRowHeight="15" zeroHeight="1" x14ac:dyDescent="0.25"/>
  <cols>
    <col min="1" max="1" width="44.7109375" bestFit="1" customWidth="1"/>
    <col min="2" max="15" width="9.140625" customWidth="1"/>
    <col min="16" max="18" width="0" hidden="1" customWidth="1"/>
    <col min="19" max="16384" width="9.140625" hidden="1"/>
  </cols>
  <sheetData>
    <row r="1" spans="1:17" x14ac:dyDescent="0.25"/>
    <row r="2" spans="1:17" x14ac:dyDescent="0.25"/>
    <row r="3" spans="1:17" x14ac:dyDescent="0.25">
      <c r="N3" t="s">
        <v>2870</v>
      </c>
    </row>
    <row r="4" spans="1:17" x14ac:dyDescent="0.25">
      <c r="A4" s="389"/>
      <c r="B4" s="390"/>
      <c r="C4" s="390"/>
      <c r="D4" s="390"/>
      <c r="E4" s="390"/>
      <c r="F4" s="390"/>
      <c r="G4" s="390"/>
      <c r="H4" s="390"/>
      <c r="I4" s="390"/>
      <c r="J4" s="390"/>
      <c r="K4" s="390"/>
      <c r="L4" s="390"/>
      <c r="M4" s="390"/>
      <c r="N4" s="390"/>
      <c r="O4" s="390"/>
    </row>
    <row r="5" spans="1:17" ht="21" x14ac:dyDescent="0.35">
      <c r="A5" s="865" t="s">
        <v>2845</v>
      </c>
      <c r="B5" s="390"/>
      <c r="C5" s="390"/>
      <c r="D5" s="390"/>
      <c r="E5" s="390"/>
      <c r="F5" s="390"/>
      <c r="G5" s="390"/>
      <c r="H5" s="390"/>
      <c r="I5" s="390"/>
      <c r="J5" s="390"/>
      <c r="K5" s="390"/>
      <c r="L5" s="390"/>
      <c r="M5" s="390"/>
      <c r="N5" s="390"/>
      <c r="O5" s="390"/>
    </row>
    <row r="6" spans="1:17"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7"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7" x14ac:dyDescent="0.25">
      <c r="A8" s="372" t="s">
        <v>2462</v>
      </c>
      <c r="B8" s="510"/>
      <c r="C8" s="510"/>
      <c r="D8" s="510"/>
      <c r="E8" s="510"/>
      <c r="F8" s="510"/>
      <c r="G8" s="510"/>
      <c r="H8" s="510"/>
      <c r="I8" s="510"/>
      <c r="J8" s="510"/>
      <c r="K8" s="510"/>
      <c r="L8" s="510"/>
      <c r="M8" s="510"/>
      <c r="N8" s="378"/>
      <c r="O8" s="390"/>
    </row>
    <row r="9" spans="1:17" x14ac:dyDescent="0.25">
      <c r="A9" s="372" t="s">
        <v>2199</v>
      </c>
      <c r="B9" s="510"/>
      <c r="C9" s="510"/>
      <c r="D9" s="510"/>
      <c r="E9" s="510"/>
      <c r="F9" s="510"/>
      <c r="G9" s="510"/>
      <c r="H9" s="510"/>
      <c r="I9" s="510"/>
      <c r="J9" s="510"/>
      <c r="K9" s="510"/>
      <c r="L9" s="510"/>
      <c r="M9" s="510"/>
      <c r="N9" s="378"/>
      <c r="O9" s="390"/>
    </row>
    <row r="10" spans="1:17" x14ac:dyDescent="0.25">
      <c r="A10" s="523" t="s">
        <v>2467</v>
      </c>
      <c r="B10" s="871">
        <f>+'Upstream Assm'!B26*'Upstream Assm'!B18</f>
        <v>293.90960000000001</v>
      </c>
      <c r="C10" s="871">
        <f>+'Upstream Assm'!C26*'Upstream Assm'!C18</f>
        <v>257.95539899157558</v>
      </c>
      <c r="D10" s="871">
        <f>+'Upstream Assm'!D26*'Upstream Assm'!D18</f>
        <v>199.63597055568971</v>
      </c>
      <c r="E10" s="871">
        <f>+'Upstream Assm'!E26*'Upstream Assm'!E18</f>
        <v>177.57940047041004</v>
      </c>
      <c r="F10" s="871">
        <f>+'Upstream Assm'!F26*'Upstream Assm'!F18</f>
        <v>168.16270716750097</v>
      </c>
      <c r="G10" s="871">
        <f>+'Upstream Assm'!G26*'Upstream Assm'!G18</f>
        <v>188.97830988309636</v>
      </c>
      <c r="H10" s="871">
        <f>+'Upstream Assm'!H26*'Upstream Assm'!H18</f>
        <v>226.22910607192716</v>
      </c>
      <c r="I10" s="871">
        <f>+'Upstream Assm'!I26*'Upstream Assm'!I18</f>
        <v>311.63420064362975</v>
      </c>
      <c r="J10" s="871">
        <f>+'Upstream Assm'!J26*'Upstream Assm'!J18</f>
        <v>373.10604881565058</v>
      </c>
      <c r="K10" s="871">
        <f>+'Upstream Assm'!K26*'Upstream Assm'!K18</f>
        <v>403.39833463558023</v>
      </c>
      <c r="L10" s="871">
        <f>+'Upstream Assm'!L26*'Upstream Assm'!L18</f>
        <v>556.8231628171178</v>
      </c>
      <c r="M10" s="871"/>
      <c r="N10" s="872">
        <f>+'Upstream Assm'!N26*'Upstream Assm'!N18</f>
        <v>386.69219863211913</v>
      </c>
      <c r="O10" s="390"/>
    </row>
    <row r="11" spans="1:17" x14ac:dyDescent="0.25">
      <c r="A11" s="372"/>
      <c r="B11" s="510"/>
      <c r="C11" s="510"/>
      <c r="D11" s="510"/>
      <c r="E11" s="510"/>
      <c r="F11" s="510"/>
      <c r="G11" s="510"/>
      <c r="H11" s="510"/>
      <c r="I11" s="510"/>
      <c r="J11" s="510"/>
      <c r="K11" s="510"/>
      <c r="L11" s="510"/>
      <c r="M11" s="510"/>
      <c r="N11" s="378"/>
      <c r="O11" s="390"/>
    </row>
    <row r="12" spans="1:17" x14ac:dyDescent="0.25">
      <c r="A12" s="372" t="s">
        <v>2446</v>
      </c>
      <c r="B12" s="495">
        <f>+'Upstream Assm'!B20*B10*-1</f>
        <v>-56.109480029067718</v>
      </c>
      <c r="C12" s="495">
        <f>+'Upstream Assm'!C20*C10*-1</f>
        <v>-38.693309848736334</v>
      </c>
      <c r="D12" s="495">
        <f>+'Upstream Assm'!D20*D10*-1</f>
        <v>-29.945395583353456</v>
      </c>
      <c r="E12" s="495">
        <f>+'Upstream Assm'!E20*E10*-1</f>
        <v>-26.636910070561505</v>
      </c>
      <c r="F12" s="495">
        <f>+'Upstream Assm'!F20*F10*-1</f>
        <v>-25.224406075125145</v>
      </c>
      <c r="G12" s="495">
        <f>+'Upstream Assm'!G20*G10*-1</f>
        <v>-28.346746482464454</v>
      </c>
      <c r="H12" s="495">
        <f>+'Upstream Assm'!H20*H10*-1</f>
        <v>-33.934365910789076</v>
      </c>
      <c r="I12" s="495">
        <f>+'Upstream Assm'!I20*I10*-1</f>
        <v>-46.745130096544464</v>
      </c>
      <c r="J12" s="495">
        <f>+'Upstream Assm'!J20*J10*-1</f>
        <v>-67.031077744681241</v>
      </c>
      <c r="K12" s="495">
        <f>+'Upstream Assm'!K20*K10*-1</f>
        <v>-78.947873411869438</v>
      </c>
      <c r="L12" s="495">
        <f>+'Upstream Assm'!L20*L10*-1</f>
        <v>-167.25783535742207</v>
      </c>
      <c r="M12" s="495"/>
      <c r="N12" s="488">
        <f>+'Upstream Assm'!N20*N10*-1</f>
        <v>-68.903789343955793</v>
      </c>
      <c r="O12" s="390"/>
      <c r="Q12" s="92"/>
    </row>
    <row r="13" spans="1:17" s="166" customFormat="1" x14ac:dyDescent="0.25">
      <c r="A13" s="873" t="s">
        <v>2468</v>
      </c>
      <c r="B13" s="874">
        <f>+B12/B$10*-1</f>
        <v>0.19090727226694099</v>
      </c>
      <c r="C13" s="874">
        <f t="shared" ref="C13:N13" si="0">+C12/C$10*-1</f>
        <v>0.15</v>
      </c>
      <c r="D13" s="874">
        <f t="shared" si="0"/>
        <v>0.15</v>
      </c>
      <c r="E13" s="874">
        <f t="shared" si="0"/>
        <v>0.15</v>
      </c>
      <c r="F13" s="874">
        <f t="shared" si="0"/>
        <v>0.15</v>
      </c>
      <c r="G13" s="874">
        <f t="shared" si="0"/>
        <v>0.15</v>
      </c>
      <c r="H13" s="874">
        <f t="shared" si="0"/>
        <v>0.15</v>
      </c>
      <c r="I13" s="874">
        <f t="shared" si="0"/>
        <v>0.15</v>
      </c>
      <c r="J13" s="874">
        <f t="shared" si="0"/>
        <v>0.17965690440414406</v>
      </c>
      <c r="K13" s="874">
        <f t="shared" si="0"/>
        <v>0.19570698893238847</v>
      </c>
      <c r="L13" s="874">
        <f t="shared" si="0"/>
        <v>0.30037873157291051</v>
      </c>
      <c r="M13" s="874"/>
      <c r="N13" s="875">
        <f t="shared" si="0"/>
        <v>0.17818768929834977</v>
      </c>
      <c r="O13" s="876"/>
    </row>
    <row r="14" spans="1:17" x14ac:dyDescent="0.25">
      <c r="A14" s="372" t="s">
        <v>175</v>
      </c>
      <c r="B14" s="495">
        <v>0</v>
      </c>
      <c r="C14" s="495">
        <v>0</v>
      </c>
      <c r="D14" s="495">
        <v>0</v>
      </c>
      <c r="E14" s="495">
        <v>0</v>
      </c>
      <c r="F14" s="495">
        <v>0</v>
      </c>
      <c r="G14" s="495">
        <v>0</v>
      </c>
      <c r="H14" s="495">
        <v>0</v>
      </c>
      <c r="I14" s="495">
        <v>0</v>
      </c>
      <c r="J14" s="495">
        <v>0</v>
      </c>
      <c r="K14" s="495">
        <v>0</v>
      </c>
      <c r="L14" s="495">
        <v>0</v>
      </c>
      <c r="M14" s="495"/>
      <c r="N14" s="488">
        <v>0</v>
      </c>
      <c r="O14" s="390"/>
    </row>
    <row r="15" spans="1:17" s="166" customFormat="1" x14ac:dyDescent="0.25">
      <c r="A15" s="873" t="s">
        <v>2468</v>
      </c>
      <c r="B15" s="874">
        <f>+B14/B$10*-1</f>
        <v>0</v>
      </c>
      <c r="C15" s="874">
        <f t="shared" ref="C15:L15" si="1">+C14/C$10*-1</f>
        <v>0</v>
      </c>
      <c r="D15" s="874">
        <f t="shared" si="1"/>
        <v>0</v>
      </c>
      <c r="E15" s="874">
        <f t="shared" si="1"/>
        <v>0</v>
      </c>
      <c r="F15" s="874">
        <f t="shared" si="1"/>
        <v>0</v>
      </c>
      <c r="G15" s="874">
        <f t="shared" si="1"/>
        <v>0</v>
      </c>
      <c r="H15" s="874">
        <f t="shared" si="1"/>
        <v>0</v>
      </c>
      <c r="I15" s="874">
        <f t="shared" si="1"/>
        <v>0</v>
      </c>
      <c r="J15" s="874">
        <f t="shared" si="1"/>
        <v>0</v>
      </c>
      <c r="K15" s="874">
        <f t="shared" si="1"/>
        <v>0</v>
      </c>
      <c r="L15" s="874">
        <f t="shared" si="1"/>
        <v>0</v>
      </c>
      <c r="M15" s="874"/>
      <c r="N15" s="875">
        <f t="shared" ref="N15" si="2">+N14/N$10*-1</f>
        <v>0</v>
      </c>
      <c r="O15" s="876"/>
    </row>
    <row r="16" spans="1:17" x14ac:dyDescent="0.25">
      <c r="A16" s="372" t="s">
        <v>2448</v>
      </c>
      <c r="B16" s="495">
        <f>+'Upstream Assm'!B8*'Upstream Assm'!B29*-1</f>
        <v>-11.763873326388078</v>
      </c>
      <c r="C16" s="495">
        <f>+'Upstream Assm'!C8*'Upstream Assm'!C29*-1</f>
        <v>-12.149298990117193</v>
      </c>
      <c r="D16" s="495">
        <f>+'Upstream Assm'!D8*'Upstream Assm'!D29*-1</f>
        <v>-12.547352547579898</v>
      </c>
      <c r="E16" s="495">
        <f>+'Upstream Assm'!E8*'Upstream Assm'!E29*-1</f>
        <v>-12.958447732772528</v>
      </c>
      <c r="F16" s="495">
        <f>+'Upstream Assm'!F8*'Upstream Assm'!F29*-1</f>
        <v>-13.383011835065224</v>
      </c>
      <c r="G16" s="495">
        <f>+'Upstream Assm'!G8*'Upstream Assm'!G29*-1</f>
        <v>-13.821486143323384</v>
      </c>
      <c r="H16" s="495">
        <f>+'Upstream Assm'!H8*'Upstream Assm'!H29*-1</f>
        <v>-14.27432640458016</v>
      </c>
      <c r="I16" s="495">
        <f>+'Upstream Assm'!I8*'Upstream Assm'!I29*-1</f>
        <v>-14.742003297736622</v>
      </c>
      <c r="J16" s="495">
        <f>+'Upstream Assm'!J8*'Upstream Assm'!J29*-1</f>
        <v>-15.225002922782013</v>
      </c>
      <c r="K16" s="495">
        <f>+'Upstream Assm'!K8*'Upstream Assm'!K29*-1</f>
        <v>-15.723827306042581</v>
      </c>
      <c r="L16" s="495">
        <f>+'Upstream Assm'!L8*'Upstream Assm'!L29*-1</f>
        <v>-16.238994921984109</v>
      </c>
      <c r="M16" s="495"/>
      <c r="N16" s="488">
        <f>+'Upstream Assm'!N8*'Upstream Assm'!N29*-1</f>
        <v>-16.614379588349426</v>
      </c>
      <c r="O16" s="390"/>
    </row>
    <row r="17" spans="1:15" s="166" customFormat="1" x14ac:dyDescent="0.25">
      <c r="A17" s="873" t="s">
        <v>2468</v>
      </c>
      <c r="B17" s="874">
        <f>+B16/B$10*-1</f>
        <v>4.0025481734479167E-2</v>
      </c>
      <c r="C17" s="874">
        <f t="shared" ref="C17:L17" si="3">+C16/C$10*-1</f>
        <v>4.7098448172096491E-2</v>
      </c>
      <c r="D17" s="874">
        <f t="shared" si="3"/>
        <v>6.2851161104154493E-2</v>
      </c>
      <c r="E17" s="874">
        <f t="shared" si="3"/>
        <v>7.2972696711698759E-2</v>
      </c>
      <c r="F17" s="874">
        <f t="shared" si="3"/>
        <v>7.9583708305402553E-2</v>
      </c>
      <c r="G17" s="874">
        <f t="shared" si="3"/>
        <v>7.3137949809549449E-2</v>
      </c>
      <c r="H17" s="874">
        <f t="shared" si="3"/>
        <v>6.3096772349185648E-2</v>
      </c>
      <c r="I17" s="874">
        <f t="shared" si="3"/>
        <v>4.7305473106897158E-2</v>
      </c>
      <c r="J17" s="874">
        <f t="shared" si="3"/>
        <v>4.0806100493708676E-2</v>
      </c>
      <c r="K17" s="874">
        <f t="shared" si="3"/>
        <v>3.8978414029019449E-2</v>
      </c>
      <c r="L17" s="874">
        <f t="shared" si="3"/>
        <v>2.9163648365176972E-2</v>
      </c>
      <c r="M17" s="874"/>
      <c r="N17" s="875">
        <f t="shared" ref="N17" si="4">+N16/N$10*-1</f>
        <v>4.2965386028269915E-2</v>
      </c>
      <c r="O17" s="876"/>
    </row>
    <row r="18" spans="1:15" x14ac:dyDescent="0.25">
      <c r="A18" s="372" t="s">
        <v>2449</v>
      </c>
      <c r="B18" s="495">
        <f>+('Upstream Assm'!B31*'Upstream Assm'!B8+'Upstream Assm'!B32)*-1</f>
        <v>-7.4997000000000007</v>
      </c>
      <c r="C18" s="495">
        <f>+('Upstream Assm'!C31*'Upstream Assm'!C8+'Upstream Assm'!C32)*-1</f>
        <v>-7.6806808854750006</v>
      </c>
      <c r="D18" s="495">
        <f>+('Upstream Assm'!D31*'Upstream Assm'!D8+'Upstream Assm'!D32)*-1</f>
        <v>-7.8665879373913992</v>
      </c>
      <c r="E18" s="495">
        <f>+('Upstream Assm'!E31*'Upstream Assm'!E8+'Upstream Assm'!E32)*-1</f>
        <v>-8.0575670014909981</v>
      </c>
      <c r="F18" s="495">
        <f>+('Upstream Assm'!F31*'Upstream Assm'!F8+'Upstream Assm'!F32)*-1</f>
        <v>-8.2537684608655262</v>
      </c>
      <c r="G18" s="495">
        <f>+('Upstream Assm'!G31*'Upstream Assm'!G8+'Upstream Assm'!G32)*-1</f>
        <v>-8.4553473808795481</v>
      </c>
      <c r="H18" s="495">
        <f>+('Upstream Assm'!H31*'Upstream Assm'!H8+'Upstream Assm'!H32)*-1</f>
        <v>-8.6624636587836719</v>
      </c>
      <c r="I18" s="495">
        <f>+('Upstream Assm'!I31*'Upstream Assm'!I8+'Upstream Assm'!I32)*-1</f>
        <v>-8.8752821781707603</v>
      </c>
      <c r="J18" s="495">
        <f>+('Upstream Assm'!J31*'Upstream Assm'!J8+'Upstream Assm'!J32)*-1</f>
        <v>-9.0939729684329791</v>
      </c>
      <c r="K18" s="495">
        <f>+('Upstream Assm'!K31*'Upstream Assm'!K8+'Upstream Assm'!K32)*-1</f>
        <v>-9.3187113693825268</v>
      </c>
      <c r="L18" s="495">
        <f>+('Upstream Assm'!L31*'Upstream Assm'!L8+'Upstream Assm'!L32)*-1</f>
        <v>-9.54967820120436</v>
      </c>
      <c r="M18" s="495"/>
      <c r="N18" s="488">
        <f>+('Upstream Assm'!N31*'Upstream Assm'!N8+'Upstream Assm'!N32)*-1</f>
        <v>-9.7371225044663632</v>
      </c>
      <c r="O18" s="390"/>
    </row>
    <row r="19" spans="1:15" s="166" customFormat="1" x14ac:dyDescent="0.25">
      <c r="A19" s="873" t="s">
        <v>2468</v>
      </c>
      <c r="B19" s="874">
        <f>+B18/B$10*-1</f>
        <v>2.551702972614709E-2</v>
      </c>
      <c r="C19" s="874">
        <f t="shared" ref="C19:L19" si="5">+C18/C$10*-1</f>
        <v>2.9775228258455019E-2</v>
      </c>
      <c r="D19" s="874">
        <f t="shared" si="5"/>
        <v>3.9404661972963259E-2</v>
      </c>
      <c r="E19" s="874">
        <f t="shared" si="5"/>
        <v>4.537444647378245E-2</v>
      </c>
      <c r="F19" s="874">
        <f t="shared" si="5"/>
        <v>4.9082038460788083E-2</v>
      </c>
      <c r="G19" s="874">
        <f t="shared" si="5"/>
        <v>4.474242248282409E-2</v>
      </c>
      <c r="H19" s="874">
        <f t="shared" si="5"/>
        <v>3.8290668292830246E-2</v>
      </c>
      <c r="I19" s="874">
        <f t="shared" si="5"/>
        <v>2.8479807928142382E-2</v>
      </c>
      <c r="J19" s="874">
        <f t="shared" si="5"/>
        <v>2.4373694817599312E-2</v>
      </c>
      <c r="K19" s="874">
        <f t="shared" si="5"/>
        <v>2.3100520178896657E-2</v>
      </c>
      <c r="L19" s="874">
        <f t="shared" si="5"/>
        <v>1.7150289066442521E-2</v>
      </c>
      <c r="M19" s="874"/>
      <c r="N19" s="875">
        <f t="shared" ref="N19" si="6">+N18/N$10*-1</f>
        <v>2.5180550678059594E-2</v>
      </c>
      <c r="O19" s="876"/>
    </row>
    <row r="20" spans="1:15" x14ac:dyDescent="0.25">
      <c r="A20" s="372" t="s">
        <v>161</v>
      </c>
      <c r="B20" s="495">
        <f>+'Upstream Assm'!B30*'Upstream Assm'!B8*-1-B22</f>
        <v>-2.0049999999999999</v>
      </c>
      <c r="C20" s="495">
        <f>+'Upstream Assm'!C30*'Upstream Assm'!C8*-1-C22</f>
        <v>-2.0900540459999997</v>
      </c>
      <c r="D20" s="495">
        <f>+'Upstream Assm'!D30*'Upstream Assm'!D8*-1-D22</f>
        <v>-2.1778947602361205</v>
      </c>
      <c r="E20" s="495">
        <f>+'Upstream Assm'!E30*'Upstream Assm'!E8*-1-E22</f>
        <v>-2.2686134437131171</v>
      </c>
      <c r="F20" s="495">
        <f>+'Upstream Assm'!F30*'Upstream Assm'!F8*-1-F22</f>
        <v>-2.3623043887762121</v>
      </c>
      <c r="G20" s="495">
        <f>+'Upstream Assm'!G30*'Upstream Assm'!G8*-1-G22</f>
        <v>-2.4590649771178814</v>
      </c>
      <c r="H20" s="495">
        <f>+'Upstream Assm'!H30*'Upstream Assm'!H8*-1-H22</f>
        <v>-2.5589957809956836</v>
      </c>
      <c r="I20" s="495">
        <f>+'Upstream Assm'!I30*'Upstream Assm'!I8*-1-I22</f>
        <v>-2.662200667766335</v>
      </c>
      <c r="J20" s="495">
        <f>+'Upstream Assm'!J30*'Upstream Assm'!J8*-1-J22</f>
        <v>-2.7687869078446976</v>
      </c>
      <c r="K20" s="495">
        <f>+'Upstream Assm'!K30*'Upstream Assm'!K8*-1-K22</f>
        <v>-2.8788652861998676</v>
      </c>
      <c r="L20" s="495">
        <f>+'Upstream Assm'!L30*'Upstream Assm'!L8*-1-L22</f>
        <v>-2.9925502175042764</v>
      </c>
      <c r="M20" s="495"/>
      <c r="N20" s="488">
        <f>+'Upstream Assm'!N30*'Upstream Assm'!N8*-1-N22</f>
        <v>-3.6663884602196601</v>
      </c>
      <c r="O20" s="390"/>
    </row>
    <row r="21" spans="1:15" s="166" customFormat="1" x14ac:dyDescent="0.25">
      <c r="A21" s="873" t="s">
        <v>2468</v>
      </c>
      <c r="B21" s="874">
        <f>+B20/B$10*-1</f>
        <v>6.821825486476113E-3</v>
      </c>
      <c r="C21" s="874">
        <f t="shared" ref="C21:L21" si="7">+C20/C$10*-1</f>
        <v>8.1023853509972765E-3</v>
      </c>
      <c r="D21" s="874">
        <f t="shared" si="7"/>
        <v>1.0909330388576357E-2</v>
      </c>
      <c r="E21" s="874">
        <f t="shared" si="7"/>
        <v>1.2775206120211758E-2</v>
      </c>
      <c r="F21" s="874">
        <f t="shared" si="7"/>
        <v>1.4047730490109222E-2</v>
      </c>
      <c r="G21" s="874">
        <f t="shared" si="7"/>
        <v>1.301241914291159E-2</v>
      </c>
      <c r="H21" s="874">
        <f t="shared" si="7"/>
        <v>1.1311523196233105E-2</v>
      </c>
      <c r="I21" s="874">
        <f t="shared" si="7"/>
        <v>8.5427102104582639E-3</v>
      </c>
      <c r="J21" s="874">
        <f t="shared" si="7"/>
        <v>7.4209113377648244E-3</v>
      </c>
      <c r="K21" s="874">
        <f t="shared" si="7"/>
        <v>7.1365324023971522E-3</v>
      </c>
      <c r="L21" s="874">
        <f t="shared" si="7"/>
        <v>5.3743278249492382E-3</v>
      </c>
      <c r="M21" s="874"/>
      <c r="N21" s="875">
        <f t="shared" ref="N21" si="8">+N20/N$10*-1</f>
        <v>9.481413054592526E-3</v>
      </c>
      <c r="O21" s="876"/>
    </row>
    <row r="22" spans="1:15" x14ac:dyDescent="0.25">
      <c r="A22" s="372" t="s">
        <v>2469</v>
      </c>
      <c r="B22" s="495">
        <f>+'Hist-IS'!G23/1000</f>
        <v>-0.59099999999999997</v>
      </c>
      <c r="C22" s="495">
        <f>+B22</f>
        <v>-0.59099999999999997</v>
      </c>
      <c r="D22" s="495">
        <f t="shared" ref="D22:L22" si="9">+C22</f>
        <v>-0.59099999999999997</v>
      </c>
      <c r="E22" s="495">
        <f t="shared" si="9"/>
        <v>-0.59099999999999997</v>
      </c>
      <c r="F22" s="495">
        <f t="shared" si="9"/>
        <v>-0.59099999999999997</v>
      </c>
      <c r="G22" s="495">
        <f t="shared" si="9"/>
        <v>-0.59099999999999997</v>
      </c>
      <c r="H22" s="495">
        <f t="shared" si="9"/>
        <v>-0.59099999999999997</v>
      </c>
      <c r="I22" s="495">
        <f t="shared" si="9"/>
        <v>-0.59099999999999997</v>
      </c>
      <c r="J22" s="495">
        <f t="shared" si="9"/>
        <v>-0.59099999999999997</v>
      </c>
      <c r="K22" s="495">
        <f t="shared" si="9"/>
        <v>-0.59099999999999997</v>
      </c>
      <c r="L22" s="495">
        <f t="shared" si="9"/>
        <v>-0.59099999999999997</v>
      </c>
      <c r="M22" s="495"/>
      <c r="N22" s="488">
        <f>+M22</f>
        <v>0</v>
      </c>
      <c r="O22" s="390"/>
    </row>
    <row r="23" spans="1:15" s="166" customFormat="1" x14ac:dyDescent="0.25">
      <c r="A23" s="873" t="s">
        <v>2468</v>
      </c>
      <c r="B23" s="874">
        <f>+B22/B$10*-1</f>
        <v>2.0108223753154031E-3</v>
      </c>
      <c r="C23" s="874">
        <f t="shared" ref="C23:L23" si="10">+C22/C$10*-1</f>
        <v>2.2910937406636763E-3</v>
      </c>
      <c r="D23" s="874">
        <f t="shared" si="10"/>
        <v>2.9603883426165267E-3</v>
      </c>
      <c r="E23" s="874">
        <f t="shared" si="10"/>
        <v>3.3280887221965702E-3</v>
      </c>
      <c r="F23" s="874">
        <f t="shared" si="10"/>
        <v>3.514453412142834E-3</v>
      </c>
      <c r="G23" s="874">
        <f t="shared" si="10"/>
        <v>3.1273430287613313E-3</v>
      </c>
      <c r="H23" s="874">
        <f t="shared" si="10"/>
        <v>2.6123959479029094E-3</v>
      </c>
      <c r="I23" s="874">
        <f t="shared" si="10"/>
        <v>1.8964542363430765E-3</v>
      </c>
      <c r="J23" s="874">
        <f t="shared" si="10"/>
        <v>1.5840000500554989E-3</v>
      </c>
      <c r="K23" s="874">
        <f t="shared" si="10"/>
        <v>1.4650531478616398E-3</v>
      </c>
      <c r="L23" s="874">
        <f t="shared" si="10"/>
        <v>1.0613782605773301E-3</v>
      </c>
      <c r="M23" s="874"/>
      <c r="N23" s="875">
        <f t="shared" ref="N23" si="11">+N22/N$10*-1</f>
        <v>0</v>
      </c>
      <c r="O23" s="876"/>
    </row>
    <row r="24" spans="1:15" x14ac:dyDescent="0.25">
      <c r="A24" s="523" t="s">
        <v>2451</v>
      </c>
      <c r="B24" s="495">
        <f>+B12+B16+B14+B18+B20+B22</f>
        <v>-77.969053355455785</v>
      </c>
      <c r="C24" s="495">
        <f t="shared" ref="C24:N24" si="12">+C12+C16+C14+C18+C20+C22</f>
        <v>-61.204343770328528</v>
      </c>
      <c r="D24" s="495">
        <f t="shared" si="12"/>
        <v>-53.128230828560874</v>
      </c>
      <c r="E24" s="495">
        <f t="shared" si="12"/>
        <v>-50.512538248538149</v>
      </c>
      <c r="F24" s="495">
        <f t="shared" si="12"/>
        <v>-49.814490759832104</v>
      </c>
      <c r="G24" s="495">
        <f t="shared" si="12"/>
        <v>-53.673644983785266</v>
      </c>
      <c r="H24" s="495">
        <f t="shared" si="12"/>
        <v>-60.021151755148587</v>
      </c>
      <c r="I24" s="495">
        <f t="shared" si="12"/>
        <v>-73.615616240218188</v>
      </c>
      <c r="J24" s="495">
        <f t="shared" si="12"/>
        <v>-94.709840543740924</v>
      </c>
      <c r="K24" s="495">
        <f t="shared" si="12"/>
        <v>-107.46027737349441</v>
      </c>
      <c r="L24" s="495">
        <f t="shared" si="12"/>
        <v>-196.63005869811482</v>
      </c>
      <c r="M24" s="495"/>
      <c r="N24" s="488">
        <f t="shared" si="12"/>
        <v>-98.92167989699125</v>
      </c>
      <c r="O24" s="390"/>
    </row>
    <row r="25" spans="1:15" s="166" customFormat="1" x14ac:dyDescent="0.25">
      <c r="A25" s="873" t="s">
        <v>2468</v>
      </c>
      <c r="B25" s="874">
        <f>+B24/B$10*-1</f>
        <v>0.26528243158935871</v>
      </c>
      <c r="C25" s="874">
        <f t="shared" ref="C25:L25" si="13">+C24/C$10*-1</f>
        <v>0.23726715552221245</v>
      </c>
      <c r="D25" s="874">
        <f t="shared" si="13"/>
        <v>0.26612554180831066</v>
      </c>
      <c r="E25" s="874">
        <f t="shared" si="13"/>
        <v>0.28445043802788955</v>
      </c>
      <c r="F25" s="874">
        <f t="shared" si="13"/>
        <v>0.29622793066844266</v>
      </c>
      <c r="G25" s="874">
        <f t="shared" si="13"/>
        <v>0.28402013446404645</v>
      </c>
      <c r="H25" s="874">
        <f t="shared" si="13"/>
        <v>0.26531135978615189</v>
      </c>
      <c r="I25" s="874">
        <f t="shared" si="13"/>
        <v>0.23622444548184091</v>
      </c>
      <c r="J25" s="874">
        <f t="shared" si="13"/>
        <v>0.25384161110327236</v>
      </c>
      <c r="K25" s="874">
        <f t="shared" si="13"/>
        <v>0.26638750869056332</v>
      </c>
      <c r="L25" s="874">
        <f t="shared" si="13"/>
        <v>0.35312837509005657</v>
      </c>
      <c r="M25" s="874"/>
      <c r="N25" s="875">
        <f t="shared" ref="N25" si="14">+N24/N$10*-1</f>
        <v>0.25581503905927183</v>
      </c>
      <c r="O25" s="876"/>
    </row>
    <row r="26" spans="1:15" x14ac:dyDescent="0.25">
      <c r="A26" s="523" t="s">
        <v>2453</v>
      </c>
      <c r="B26" s="871">
        <f>+B10+B24</f>
        <v>215.94054664454421</v>
      </c>
      <c r="C26" s="871">
        <f t="shared" ref="C26:N26" si="15">+C10+C24</f>
        <v>196.75105522124704</v>
      </c>
      <c r="D26" s="871">
        <f t="shared" si="15"/>
        <v>146.50773972712884</v>
      </c>
      <c r="E26" s="871">
        <f t="shared" si="15"/>
        <v>127.06686222187189</v>
      </c>
      <c r="F26" s="871">
        <f t="shared" si="15"/>
        <v>118.34821640766887</v>
      </c>
      <c r="G26" s="871">
        <f t="shared" si="15"/>
        <v>135.30466489931109</v>
      </c>
      <c r="H26" s="871">
        <f t="shared" si="15"/>
        <v>166.20795431677857</v>
      </c>
      <c r="I26" s="871">
        <f t="shared" si="15"/>
        <v>238.01858440341158</v>
      </c>
      <c r="J26" s="871">
        <f t="shared" si="15"/>
        <v>278.39620827190964</v>
      </c>
      <c r="K26" s="871">
        <f t="shared" si="15"/>
        <v>295.93805726208581</v>
      </c>
      <c r="L26" s="871">
        <f t="shared" si="15"/>
        <v>360.19310411900301</v>
      </c>
      <c r="M26" s="871"/>
      <c r="N26" s="872">
        <f t="shared" si="15"/>
        <v>287.77051873512789</v>
      </c>
      <c r="O26" s="390"/>
    </row>
    <row r="27" spans="1:15" s="166" customFormat="1" x14ac:dyDescent="0.25">
      <c r="A27" s="873" t="s">
        <v>2470</v>
      </c>
      <c r="B27" s="874">
        <f>+B26/B$10</f>
        <v>0.73471756841064129</v>
      </c>
      <c r="C27" s="874">
        <f t="shared" ref="C27:N27" si="16">+C26/C$10</f>
        <v>0.76273284447778755</v>
      </c>
      <c r="D27" s="874">
        <f t="shared" si="16"/>
        <v>0.73387445819168939</v>
      </c>
      <c r="E27" s="874">
        <f t="shared" si="16"/>
        <v>0.7155495619721105</v>
      </c>
      <c r="F27" s="874">
        <f t="shared" si="16"/>
        <v>0.70377206933155734</v>
      </c>
      <c r="G27" s="874">
        <f t="shared" si="16"/>
        <v>0.7159798655359535</v>
      </c>
      <c r="H27" s="874">
        <f t="shared" si="16"/>
        <v>0.73468864021384805</v>
      </c>
      <c r="I27" s="874">
        <f t="shared" si="16"/>
        <v>0.76377555451815915</v>
      </c>
      <c r="J27" s="874">
        <f t="shared" si="16"/>
        <v>0.74615838889672759</v>
      </c>
      <c r="K27" s="874">
        <f t="shared" si="16"/>
        <v>0.73361249130943662</v>
      </c>
      <c r="L27" s="874">
        <f t="shared" si="16"/>
        <v>0.64687162490994343</v>
      </c>
      <c r="M27" s="874"/>
      <c r="N27" s="875">
        <f t="shared" si="16"/>
        <v>0.74418496094072817</v>
      </c>
      <c r="O27" s="876"/>
    </row>
    <row r="28" spans="1:15" x14ac:dyDescent="0.25">
      <c r="A28" s="372" t="s">
        <v>2202</v>
      </c>
      <c r="B28" s="495">
        <f>+'Upstream Assm'!B47*'Upstream Assm'!B45*-1</f>
        <v>-7.333333333333333</v>
      </c>
      <c r="C28" s="495">
        <f>+'Upstream Assm'!C47*'Upstream Assm'!C45*-1</f>
        <v>-8.1443574958744236</v>
      </c>
      <c r="D28" s="495">
        <f>+'Upstream Assm'!D47*'Upstream Assm'!D45*-1</f>
        <v>-9.0019635884579365</v>
      </c>
      <c r="E28" s="495">
        <f>+'Upstream Assm'!E47*'Upstream Assm'!E45*-1</f>
        <v>-9.9085323955566356</v>
      </c>
      <c r="F28" s="495">
        <f>+'Upstream Assm'!F47*'Upstream Assm'!F45*-1</f>
        <v>-10.866562503963275</v>
      </c>
      <c r="G28" s="495">
        <f>+'Upstream Assm'!G47*'Upstream Assm'!G45*-1</f>
        <v>-11.878676074335328</v>
      </c>
      <c r="H28" s="495">
        <f>+'Upstream Assm'!H47*'Upstream Assm'!H45*-1</f>
        <v>-12.94762489463127</v>
      </c>
      <c r="I28" s="495">
        <f>+'Upstream Assm'!I47*'Upstream Assm'!I45*-1</f>
        <v>-14.076296729192926</v>
      </c>
      <c r="J28" s="495">
        <f>+'Upstream Assm'!J47*'Upstream Assm'!J45*-1</f>
        <v>-15.267721977899321</v>
      </c>
      <c r="K28" s="495">
        <f>+'Upstream Assm'!K47*'Upstream Assm'!K45*-1</f>
        <v>-16.525080660521102</v>
      </c>
      <c r="L28" s="495">
        <f>+'Upstream Assm'!L47*'Upstream Assm'!L45*-1</f>
        <v>-17.851709742142589</v>
      </c>
      <c r="M28" s="495"/>
      <c r="N28" s="488">
        <f>+'Upstream Assm'!N47*'Upstream Assm'!N45*-1</f>
        <v>-19.240623455481398</v>
      </c>
      <c r="O28" s="390"/>
    </row>
    <row r="29" spans="1:15" x14ac:dyDescent="0.25">
      <c r="A29" s="523" t="s">
        <v>2051</v>
      </c>
      <c r="B29" s="871">
        <f>+B26+B28</f>
        <v>208.60721331121087</v>
      </c>
      <c r="C29" s="871">
        <f t="shared" ref="C29:N29" si="17">+C26+C28</f>
        <v>188.60669772537261</v>
      </c>
      <c r="D29" s="871">
        <f t="shared" si="17"/>
        <v>137.50577613867091</v>
      </c>
      <c r="E29" s="871">
        <f t="shared" si="17"/>
        <v>117.15832982631525</v>
      </c>
      <c r="F29" s="871">
        <f t="shared" si="17"/>
        <v>107.48165390370559</v>
      </c>
      <c r="G29" s="871">
        <f t="shared" si="17"/>
        <v>123.42598882497576</v>
      </c>
      <c r="H29" s="871">
        <f t="shared" si="17"/>
        <v>153.26032942214729</v>
      </c>
      <c r="I29" s="871">
        <f t="shared" si="17"/>
        <v>223.94228767421865</v>
      </c>
      <c r="J29" s="871">
        <f t="shared" si="17"/>
        <v>263.12848629401032</v>
      </c>
      <c r="K29" s="871">
        <f t="shared" si="17"/>
        <v>279.41297660156471</v>
      </c>
      <c r="L29" s="871">
        <f t="shared" si="17"/>
        <v>342.34139437686042</v>
      </c>
      <c r="M29" s="871"/>
      <c r="N29" s="872">
        <f t="shared" si="17"/>
        <v>268.5298952796465</v>
      </c>
      <c r="O29" s="390"/>
    </row>
    <row r="30" spans="1:15" s="166" customFormat="1" x14ac:dyDescent="0.25">
      <c r="A30" s="873" t="s">
        <v>2471</v>
      </c>
      <c r="B30" s="874">
        <f>+B29/B$10</f>
        <v>0.70976658575021323</v>
      </c>
      <c r="C30" s="874">
        <f t="shared" ref="C30:N30" si="18">+C29/C$10</f>
        <v>0.73116010931615438</v>
      </c>
      <c r="D30" s="874">
        <f t="shared" si="18"/>
        <v>0.6887825663677819</v>
      </c>
      <c r="E30" s="874">
        <f t="shared" si="18"/>
        <v>0.65975180407165124</v>
      </c>
      <c r="F30" s="874">
        <f t="shared" si="18"/>
        <v>0.6391527331719683</v>
      </c>
      <c r="G30" s="874">
        <f t="shared" si="18"/>
        <v>0.65312251390822662</v>
      </c>
      <c r="H30" s="874">
        <f t="shared" si="18"/>
        <v>0.67745628351384546</v>
      </c>
      <c r="I30" s="874">
        <f t="shared" si="18"/>
        <v>0.71860626083947876</v>
      </c>
      <c r="J30" s="874">
        <f t="shared" si="18"/>
        <v>0.70523779265776654</v>
      </c>
      <c r="K30" s="874">
        <f t="shared" si="18"/>
        <v>0.69264781882151116</v>
      </c>
      <c r="L30" s="874">
        <f t="shared" si="18"/>
        <v>0.61481169828651427</v>
      </c>
      <c r="M30" s="874"/>
      <c r="N30" s="875">
        <f t="shared" si="18"/>
        <v>0.6944280133644829</v>
      </c>
      <c r="O30" s="876"/>
    </row>
    <row r="31" spans="1:15" x14ac:dyDescent="0.25">
      <c r="A31" s="523"/>
      <c r="B31" s="510"/>
      <c r="C31" s="510"/>
      <c r="D31" s="510"/>
      <c r="E31" s="510"/>
      <c r="F31" s="510"/>
      <c r="G31" s="510"/>
      <c r="H31" s="510"/>
      <c r="I31" s="510"/>
      <c r="J31" s="510"/>
      <c r="K31" s="510"/>
      <c r="L31" s="510"/>
      <c r="M31" s="510"/>
      <c r="N31" s="378"/>
      <c r="O31" s="390"/>
    </row>
    <row r="32" spans="1:15" x14ac:dyDescent="0.25">
      <c r="A32" s="372" t="s">
        <v>2472</v>
      </c>
      <c r="B32" s="495">
        <v>0</v>
      </c>
      <c r="C32" s="495">
        <v>0</v>
      </c>
      <c r="D32" s="495">
        <v>0</v>
      </c>
      <c r="E32" s="495">
        <v>0</v>
      </c>
      <c r="F32" s="495">
        <v>0</v>
      </c>
      <c r="G32" s="495">
        <v>0</v>
      </c>
      <c r="H32" s="495">
        <v>0</v>
      </c>
      <c r="I32" s="495">
        <v>0</v>
      </c>
      <c r="J32" s="495">
        <v>0</v>
      </c>
      <c r="K32" s="495">
        <v>0</v>
      </c>
      <c r="L32" s="495">
        <v>0</v>
      </c>
      <c r="M32" s="495"/>
      <c r="N32" s="488">
        <v>0</v>
      </c>
      <c r="O32" s="390"/>
    </row>
    <row r="33" spans="1:15" x14ac:dyDescent="0.25">
      <c r="A33" s="372" t="s">
        <v>2473</v>
      </c>
      <c r="B33" s="495">
        <v>0</v>
      </c>
      <c r="C33" s="495">
        <v>0</v>
      </c>
      <c r="D33" s="495">
        <v>0</v>
      </c>
      <c r="E33" s="495">
        <v>0</v>
      </c>
      <c r="F33" s="495">
        <v>0</v>
      </c>
      <c r="G33" s="495">
        <v>0</v>
      </c>
      <c r="H33" s="495">
        <v>0</v>
      </c>
      <c r="I33" s="495">
        <v>0</v>
      </c>
      <c r="J33" s="495">
        <v>0</v>
      </c>
      <c r="K33" s="495">
        <v>0</v>
      </c>
      <c r="L33" s="495">
        <v>0</v>
      </c>
      <c r="M33" s="495"/>
      <c r="N33" s="488">
        <v>0</v>
      </c>
      <c r="O33" s="390"/>
    </row>
    <row r="34" spans="1:15" x14ac:dyDescent="0.25">
      <c r="A34" s="372" t="s">
        <v>2206</v>
      </c>
      <c r="B34" s="495">
        <v>0</v>
      </c>
      <c r="C34" s="495">
        <f>+C52*-1</f>
        <v>-2.2374151199999996</v>
      </c>
      <c r="D34" s="495">
        <f t="shared" ref="D34:N34" si="19">+D52*-1</f>
        <v>-3.4320076205641192</v>
      </c>
      <c r="E34" s="495">
        <f t="shared" si="19"/>
        <v>-4.6657391525204721</v>
      </c>
      <c r="F34" s="495">
        <f t="shared" si="19"/>
        <v>-5.9398920475240757</v>
      </c>
      <c r="G34" s="495">
        <f t="shared" si="19"/>
        <v>-7.2557906509031307</v>
      </c>
      <c r="H34" s="495">
        <f t="shared" si="19"/>
        <v>-7.4581075781739958</v>
      </c>
      <c r="I34" s="495">
        <f t="shared" si="19"/>
        <v>-7.6670531160914983</v>
      </c>
      <c r="J34" s="495">
        <f t="shared" si="19"/>
        <v>-7.8828444411405636</v>
      </c>
      <c r="K34" s="495">
        <f t="shared" si="19"/>
        <v>-8.1057058452678739</v>
      </c>
      <c r="L34" s="495">
        <f t="shared" si="19"/>
        <v>-8.3358689690093062</v>
      </c>
      <c r="M34" s="495"/>
      <c r="N34" s="488">
        <f t="shared" si="19"/>
        <v>-8.5586577982584782</v>
      </c>
      <c r="O34" s="390"/>
    </row>
    <row r="35" spans="1:15" x14ac:dyDescent="0.25">
      <c r="A35" s="523" t="s">
        <v>2207</v>
      </c>
      <c r="B35" s="871">
        <f>+B29+SUM(B32:B34)</f>
        <v>208.60721331121087</v>
      </c>
      <c r="C35" s="871">
        <f t="shared" ref="C35:N35" si="20">+C29+SUM(C32:C34)</f>
        <v>186.3692826053726</v>
      </c>
      <c r="D35" s="871">
        <f t="shared" si="20"/>
        <v>134.07376851810679</v>
      </c>
      <c r="E35" s="871">
        <f t="shared" si="20"/>
        <v>112.49259067379478</v>
      </c>
      <c r="F35" s="871">
        <f t="shared" si="20"/>
        <v>101.54176185618152</v>
      </c>
      <c r="G35" s="871">
        <f t="shared" si="20"/>
        <v>116.17019817407262</v>
      </c>
      <c r="H35" s="871">
        <f t="shared" si="20"/>
        <v>145.80222184397329</v>
      </c>
      <c r="I35" s="871">
        <f t="shared" si="20"/>
        <v>216.27523455812715</v>
      </c>
      <c r="J35" s="871">
        <f t="shared" si="20"/>
        <v>255.24564185286974</v>
      </c>
      <c r="K35" s="871">
        <f t="shared" si="20"/>
        <v>271.30727075629682</v>
      </c>
      <c r="L35" s="871">
        <f t="shared" si="20"/>
        <v>334.00552540785111</v>
      </c>
      <c r="M35" s="871"/>
      <c r="N35" s="872">
        <f t="shared" si="20"/>
        <v>259.97123748138802</v>
      </c>
      <c r="O35" s="390"/>
    </row>
    <row r="36" spans="1:15" s="166" customFormat="1" x14ac:dyDescent="0.25">
      <c r="A36" s="873" t="s">
        <v>2474</v>
      </c>
      <c r="B36" s="874">
        <f>+B35/B$10</f>
        <v>0.70976658575021323</v>
      </c>
      <c r="C36" s="874">
        <f t="shared" ref="C36:N36" si="21">+C35/C$10</f>
        <v>0.7224864582557512</v>
      </c>
      <c r="D36" s="874">
        <f t="shared" si="21"/>
        <v>0.67159123751551608</v>
      </c>
      <c r="E36" s="874">
        <f t="shared" si="21"/>
        <v>0.63347770279548477</v>
      </c>
      <c r="F36" s="874">
        <f t="shared" si="21"/>
        <v>0.60383044235271111</v>
      </c>
      <c r="G36" s="874">
        <f t="shared" si="21"/>
        <v>0.6147276808959532</v>
      </c>
      <c r="H36" s="874">
        <f t="shared" si="21"/>
        <v>0.64448922764879335</v>
      </c>
      <c r="I36" s="874">
        <f t="shared" si="21"/>
        <v>0.69400352756997097</v>
      </c>
      <c r="J36" s="874">
        <f t="shared" si="21"/>
        <v>0.6841101683103108</v>
      </c>
      <c r="K36" s="874">
        <f t="shared" si="21"/>
        <v>0.67255426575171384</v>
      </c>
      <c r="L36" s="874">
        <f t="shared" si="21"/>
        <v>0.59984129201455549</v>
      </c>
      <c r="M36" s="874"/>
      <c r="N36" s="875">
        <f t="shared" si="21"/>
        <v>0.67229501500420108</v>
      </c>
      <c r="O36" s="876"/>
    </row>
    <row r="37" spans="1:15" x14ac:dyDescent="0.25">
      <c r="A37" s="372" t="s">
        <v>194</v>
      </c>
      <c r="B37" s="495">
        <f>+B35*'Other Assm'!$C$30*-1</f>
        <v>-100.13146238938121</v>
      </c>
      <c r="C37" s="495">
        <f>+C35*'Other Assm'!$C$30*-1</f>
        <v>-89.457255650578844</v>
      </c>
      <c r="D37" s="495">
        <f>+D35*'Other Assm'!$C$30*-1</f>
        <v>-64.355408888691258</v>
      </c>
      <c r="E37" s="495">
        <f>+E35*'Other Assm'!$C$30*-1</f>
        <v>-53.99644352342149</v>
      </c>
      <c r="F37" s="495">
        <f>+F35*'Other Assm'!$C$30*-1</f>
        <v>-48.740045690967129</v>
      </c>
      <c r="G37" s="495">
        <f>+G35*'Other Assm'!$C$30*-1</f>
        <v>-55.761695123554858</v>
      </c>
      <c r="H37" s="495">
        <f>+H35*'Other Assm'!$C$30*-1</f>
        <v>-69.985066485107168</v>
      </c>
      <c r="I37" s="495">
        <f>+I35*'Other Assm'!$C$30*-1</f>
        <v>-103.81211258790103</v>
      </c>
      <c r="J37" s="495">
        <f>+J35*'Other Assm'!$C$30*-1</f>
        <v>-122.51790808937747</v>
      </c>
      <c r="K37" s="495">
        <f>+K35*'Other Assm'!$C$30*-1</f>
        <v>-130.22748996302246</v>
      </c>
      <c r="L37" s="495">
        <f>+L35*'Other Assm'!$C$30*-1</f>
        <v>-160.32265219576854</v>
      </c>
      <c r="M37" s="495"/>
      <c r="N37" s="488">
        <f>+N35*'Other Assm'!$C$30*-1</f>
        <v>-124.78619399106624</v>
      </c>
      <c r="O37" s="390"/>
    </row>
    <row r="38" spans="1:15" s="166" customFormat="1" x14ac:dyDescent="0.25">
      <c r="A38" s="873" t="s">
        <v>2475</v>
      </c>
      <c r="B38" s="874">
        <f>+B37/B35*-1</f>
        <v>0.48</v>
      </c>
      <c r="C38" s="874">
        <f t="shared" ref="C38:N38" si="22">+C37/C35*-1</f>
        <v>0.48</v>
      </c>
      <c r="D38" s="874">
        <f t="shared" si="22"/>
        <v>0.48</v>
      </c>
      <c r="E38" s="874">
        <f t="shared" si="22"/>
        <v>0.48</v>
      </c>
      <c r="F38" s="874">
        <f t="shared" si="22"/>
        <v>0.48</v>
      </c>
      <c r="G38" s="874">
        <f t="shared" si="22"/>
        <v>0.48</v>
      </c>
      <c r="H38" s="874">
        <f t="shared" si="22"/>
        <v>0.47999999999999993</v>
      </c>
      <c r="I38" s="874">
        <f t="shared" si="22"/>
        <v>0.48</v>
      </c>
      <c r="J38" s="874">
        <f t="shared" si="22"/>
        <v>0.48</v>
      </c>
      <c r="K38" s="874">
        <f t="shared" si="22"/>
        <v>0.48</v>
      </c>
      <c r="L38" s="874">
        <f t="shared" si="22"/>
        <v>0.48000000000000004</v>
      </c>
      <c r="M38" s="874"/>
      <c r="N38" s="875">
        <f t="shared" si="22"/>
        <v>0.48</v>
      </c>
      <c r="O38" s="876"/>
    </row>
    <row r="39" spans="1:15" x14ac:dyDescent="0.25">
      <c r="A39" s="523" t="s">
        <v>128</v>
      </c>
      <c r="B39" s="871">
        <f>+B35+B37</f>
        <v>108.47575092182966</v>
      </c>
      <c r="C39" s="871">
        <f t="shared" ref="C39:N39" si="23">+C35+C37</f>
        <v>96.91202695479376</v>
      </c>
      <c r="D39" s="871">
        <f t="shared" si="23"/>
        <v>69.718359629415531</v>
      </c>
      <c r="E39" s="871">
        <f t="shared" si="23"/>
        <v>58.496147150373289</v>
      </c>
      <c r="F39" s="871">
        <f t="shared" si="23"/>
        <v>52.801716165214394</v>
      </c>
      <c r="G39" s="871">
        <f t="shared" si="23"/>
        <v>60.408503050517766</v>
      </c>
      <c r="H39" s="871">
        <f t="shared" si="23"/>
        <v>75.817155358866117</v>
      </c>
      <c r="I39" s="871">
        <f t="shared" si="23"/>
        <v>112.46312197022613</v>
      </c>
      <c r="J39" s="871">
        <f t="shared" si="23"/>
        <v>132.72773376349227</v>
      </c>
      <c r="K39" s="871">
        <f t="shared" si="23"/>
        <v>141.07978079327435</v>
      </c>
      <c r="L39" s="871">
        <f t="shared" si="23"/>
        <v>173.68287321208257</v>
      </c>
      <c r="M39" s="871"/>
      <c r="N39" s="872">
        <f t="shared" si="23"/>
        <v>135.18504349032179</v>
      </c>
      <c r="O39" s="390"/>
    </row>
    <row r="40" spans="1:15" s="166" customFormat="1" x14ac:dyDescent="0.25">
      <c r="A40" s="878" t="s">
        <v>2476</v>
      </c>
      <c r="B40" s="879">
        <f>+B39/B$10</f>
        <v>0.36907862459011087</v>
      </c>
      <c r="C40" s="879">
        <f t="shared" ref="C40:N40" si="24">+C39/C$10</f>
        <v>0.37569295829299065</v>
      </c>
      <c r="D40" s="879">
        <f t="shared" si="24"/>
        <v>0.34922744350806839</v>
      </c>
      <c r="E40" s="879">
        <f t="shared" si="24"/>
        <v>0.32940840545365213</v>
      </c>
      <c r="F40" s="879">
        <f t="shared" si="24"/>
        <v>0.31399183002340975</v>
      </c>
      <c r="G40" s="879">
        <f t="shared" si="24"/>
        <v>0.31965839406589569</v>
      </c>
      <c r="H40" s="879">
        <f t="shared" si="24"/>
        <v>0.33513439837737258</v>
      </c>
      <c r="I40" s="879">
        <f t="shared" si="24"/>
        <v>0.36088183433638488</v>
      </c>
      <c r="J40" s="879">
        <f t="shared" si="24"/>
        <v>0.35573728752136158</v>
      </c>
      <c r="K40" s="879">
        <f t="shared" si="24"/>
        <v>0.34972821819089123</v>
      </c>
      <c r="L40" s="879">
        <f t="shared" si="24"/>
        <v>0.31191747184756879</v>
      </c>
      <c r="M40" s="879"/>
      <c r="N40" s="880">
        <f t="shared" si="24"/>
        <v>0.34959340780218456</v>
      </c>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row r="43" spans="1:15" x14ac:dyDescent="0.25">
      <c r="A43" s="481" t="s">
        <v>2563</v>
      </c>
      <c r="B43" s="604">
        <f>+'Upstream Assm'!B43*'Upstream Assm'!B8</f>
        <v>28</v>
      </c>
      <c r="C43" s="604">
        <f>+'Upstream Assm'!C43*'Upstream Assm'!C8</f>
        <v>28.917377999999999</v>
      </c>
      <c r="D43" s="604">
        <f>+'Upstream Assm'!D43*'Upstream Assm'!D8</f>
        <v>29.864812514102997</v>
      </c>
      <c r="E43" s="604">
        <f>+'Upstream Assm'!E43*'Upstream Assm'!E8</f>
        <v>30.843288298908806</v>
      </c>
      <c r="F43" s="604">
        <f>+'Upstream Assm'!F43*'Upstream Assm'!F8</f>
        <v>31.853822375090107</v>
      </c>
      <c r="G43" s="604">
        <f>+'Upstream Assm'!G43*'Upstream Assm'!G8</f>
        <v>32.897465084476373</v>
      </c>
      <c r="H43" s="604">
        <f>+'Upstream Assm'!H43*'Upstream Assm'!H8</f>
        <v>33.97530118177162</v>
      </c>
      <c r="I43" s="604">
        <f>+'Upstream Assm'!I43*'Upstream Assm'!I8</f>
        <v>35.088450962040596</v>
      </c>
      <c r="J43" s="604">
        <f>+'Upstream Assm'!J43*'Upstream Assm'!J8</f>
        <v>36.238071425135409</v>
      </c>
      <c r="K43" s="604">
        <f>+'Upstream Assm'!K43*'Upstream Assm'!K8</f>
        <v>37.425357478272829</v>
      </c>
      <c r="L43" s="604">
        <f>+'Upstream Assm'!L43*'Upstream Assm'!L8</f>
        <v>38.651543178012219</v>
      </c>
      <c r="M43" s="604"/>
      <c r="N43" s="605">
        <f>+'Upstream Assm'!N43*'Upstream Assm'!N8</f>
        <v>39.545021913000951</v>
      </c>
      <c r="O43" s="390"/>
    </row>
    <row r="44" spans="1:15" x14ac:dyDescent="0.25">
      <c r="A44" s="411" t="s">
        <v>2565</v>
      </c>
      <c r="B44" s="606">
        <f>+B28</f>
        <v>-7.333333333333333</v>
      </c>
      <c r="C44" s="606">
        <f t="shared" ref="C44:N44" si="25">+C28</f>
        <v>-8.1443574958744236</v>
      </c>
      <c r="D44" s="606">
        <f t="shared" si="25"/>
        <v>-9.0019635884579365</v>
      </c>
      <c r="E44" s="606">
        <f t="shared" si="25"/>
        <v>-9.9085323955566356</v>
      </c>
      <c r="F44" s="606">
        <f t="shared" si="25"/>
        <v>-10.866562503963275</v>
      </c>
      <c r="G44" s="606">
        <f t="shared" si="25"/>
        <v>-11.878676074335328</v>
      </c>
      <c r="H44" s="606">
        <f t="shared" si="25"/>
        <v>-12.94762489463127</v>
      </c>
      <c r="I44" s="606">
        <f t="shared" si="25"/>
        <v>-14.076296729192926</v>
      </c>
      <c r="J44" s="606">
        <f t="shared" si="25"/>
        <v>-15.267721977899321</v>
      </c>
      <c r="K44" s="606">
        <f t="shared" si="25"/>
        <v>-16.525080660521102</v>
      </c>
      <c r="L44" s="606">
        <f t="shared" si="25"/>
        <v>-17.851709742142589</v>
      </c>
      <c r="M44" s="606"/>
      <c r="N44" s="609">
        <f t="shared" si="25"/>
        <v>-19.240623455481398</v>
      </c>
      <c r="O44" s="390"/>
    </row>
    <row r="45" spans="1:15" x14ac:dyDescent="0.25">
      <c r="A45" s="411" t="s">
        <v>2564</v>
      </c>
      <c r="B45" s="606">
        <f>+B43+B44</f>
        <v>20.666666666666668</v>
      </c>
      <c r="C45" s="606">
        <f t="shared" ref="C45:N45" si="26">+C43+C44</f>
        <v>20.773020504125576</v>
      </c>
      <c r="D45" s="606">
        <f t="shared" si="26"/>
        <v>20.862848925645061</v>
      </c>
      <c r="E45" s="606">
        <f t="shared" si="26"/>
        <v>20.934755903352169</v>
      </c>
      <c r="F45" s="606">
        <f t="shared" si="26"/>
        <v>20.987259871126831</v>
      </c>
      <c r="G45" s="606">
        <f t="shared" si="26"/>
        <v>21.018789010141045</v>
      </c>
      <c r="H45" s="606">
        <f t="shared" si="26"/>
        <v>21.027676287140352</v>
      </c>
      <c r="I45" s="606">
        <f t="shared" si="26"/>
        <v>21.012154232847671</v>
      </c>
      <c r="J45" s="606">
        <f t="shared" si="26"/>
        <v>20.970349447236089</v>
      </c>
      <c r="K45" s="606">
        <f t="shared" si="26"/>
        <v>20.900276817751728</v>
      </c>
      <c r="L45" s="606">
        <f t="shared" si="26"/>
        <v>20.79983343586963</v>
      </c>
      <c r="M45" s="606"/>
      <c r="N45" s="609">
        <f t="shared" si="26"/>
        <v>20.304398457519554</v>
      </c>
      <c r="O45" s="390"/>
    </row>
    <row r="46" spans="1:15" x14ac:dyDescent="0.25">
      <c r="A46" s="411"/>
      <c r="B46" s="400"/>
      <c r="C46" s="400"/>
      <c r="D46" s="400"/>
      <c r="E46" s="400"/>
      <c r="F46" s="400"/>
      <c r="G46" s="400"/>
      <c r="H46" s="400"/>
      <c r="I46" s="400"/>
      <c r="J46" s="400"/>
      <c r="K46" s="400"/>
      <c r="L46" s="400"/>
      <c r="M46" s="400"/>
      <c r="N46" s="629"/>
      <c r="O46" s="390"/>
    </row>
    <row r="47" spans="1:15" x14ac:dyDescent="0.25">
      <c r="A47" s="411" t="s">
        <v>2566</v>
      </c>
      <c r="B47" s="606">
        <f>+'Upstream Assm'!B36/365*B16*-1</f>
        <v>7.0889678285408753</v>
      </c>
      <c r="C47" s="606">
        <f>+'Upstream Assm'!C36/365*C16*-1</f>
        <v>7.3212272259912741</v>
      </c>
      <c r="D47" s="606">
        <f>+'Upstream Assm'!D36/365*D16*-1</f>
        <v>7.5610962542100397</v>
      </c>
      <c r="E47" s="606">
        <f>+'Upstream Assm'!E36/365*E16*-1</f>
        <v>7.8088242313348477</v>
      </c>
      <c r="F47" s="606">
        <f>+'Upstream Assm'!F36/365*F16*-1</f>
        <v>8.0646686440381892</v>
      </c>
      <c r="G47" s="606">
        <f>+'Upstream Assm'!G36/365*G16*-1</f>
        <v>8.3288954151571346</v>
      </c>
      <c r="H47" s="606">
        <f>+'Upstream Assm'!H36/365*H16*-1</f>
        <v>8.6017791800916346</v>
      </c>
      <c r="I47" s="606">
        <f>+'Upstream Assm'!I36/365*I16*-1</f>
        <v>8.8836035722585667</v>
      </c>
      <c r="J47" s="606">
        <f>+'Upstream Assm'!J36/365*J16*-1</f>
        <v>9.1746615178982598</v>
      </c>
      <c r="K47" s="606">
        <f>+'Upstream Assm'!K36/365*K16*-1</f>
        <v>9.4752555405399193</v>
      </c>
      <c r="L47" s="606">
        <f>+'Upstream Assm'!L36/365*L16*-1</f>
        <v>9.785698075442399</v>
      </c>
      <c r="M47" s="606"/>
      <c r="N47" s="609">
        <f>+'Upstream Assm'!N36/365*N16*-1</f>
        <v>10.011906718578846</v>
      </c>
      <c r="O47" s="390"/>
    </row>
    <row r="48" spans="1:15" x14ac:dyDescent="0.25">
      <c r="A48" s="411" t="s">
        <v>2567</v>
      </c>
      <c r="B48" s="606">
        <f>+'Upstream Assm'!B37/365*(B10+'Intersegment -IS'!B10)</f>
        <v>15.2613197775093</v>
      </c>
      <c r="C48" s="606">
        <f>+'Upstream Assm'!C37/365*(C10+'Intersegment -IS'!C10)</f>
        <v>12.875105797192258</v>
      </c>
      <c r="D48" s="606">
        <f>+'Upstream Assm'!D37/365*(D10+'Intersegment -IS'!D10)</f>
        <v>9.8702023045488705</v>
      </c>
      <c r="E48" s="606">
        <f>+'Upstream Assm'!E37/365*(E10+'Intersegment -IS'!E10)</f>
        <v>8.6986058324925839</v>
      </c>
      <c r="F48" s="606">
        <f>+'Upstream Assm'!F37/365*(F10+'Intersegment -IS'!F10)</f>
        <v>8.1629065213364136</v>
      </c>
      <c r="G48" s="606">
        <f>+'Upstream Assm'!G37/365*(G10+'Intersegment -IS'!G10)</f>
        <v>9.092282049977829</v>
      </c>
      <c r="H48" s="606">
        <f>+'Upstream Assm'!H37/365*(H10+'Intersegment -IS'!H10)</f>
        <v>10.790520620044918</v>
      </c>
      <c r="I48" s="606">
        <f>+'Upstream Assm'!I37/365*(I10+'Intersegment -IS'!I10)</f>
        <v>14.869434700990968</v>
      </c>
      <c r="J48" s="606">
        <f>+'Upstream Assm'!J37/365*(J10+'Intersegment -IS'!J10)</f>
        <v>17.808391655817179</v>
      </c>
      <c r="K48" s="606">
        <f>+'Upstream Assm'!K37/365*(K10+'Intersegment -IS'!K10)</f>
        <v>19.260049654281932</v>
      </c>
      <c r="L48" s="606">
        <f>+'Upstream Assm'!L37/365*(L10+'Intersegment -IS'!L10)</f>
        <v>26.59252038648394</v>
      </c>
      <c r="M48" s="606"/>
      <c r="N48" s="609">
        <f>+'Upstream Assm'!N37/365*(N10+'Intersegment -IS'!N10)</f>
        <v>14.622612476675533</v>
      </c>
      <c r="O48" s="390"/>
    </row>
    <row r="49" spans="1:15" x14ac:dyDescent="0.25">
      <c r="A49" s="411" t="s">
        <v>2568</v>
      </c>
      <c r="B49" s="606">
        <f>+'Upstream Assm'!B38/365*B16</f>
        <v>-1.5927870647948772</v>
      </c>
      <c r="C49" s="606">
        <f>+'Upstream Assm'!C38/365*C16</f>
        <v>-1.6449723437922841</v>
      </c>
      <c r="D49" s="606">
        <f>+'Upstream Assm'!D38/365*D16</f>
        <v>-1.6988673951781226</v>
      </c>
      <c r="E49" s="606">
        <f>+'Upstream Assm'!E38/365*E16</f>
        <v>-1.7545282370800406</v>
      </c>
      <c r="F49" s="606">
        <f>+'Upstream Assm'!F38/365*F16</f>
        <v>-1.8120127229756129</v>
      </c>
      <c r="G49" s="606">
        <f>+'Upstream Assm'!G38/365*G16</f>
        <v>-1.8713806018248245</v>
      </c>
      <c r="H49" s="606">
        <f>+'Upstream Assm'!H38/365*H16</f>
        <v>-1.9326935801727121</v>
      </c>
      <c r="I49" s="606">
        <f>+'Upstream Assm'!I38/365*I16</f>
        <v>-1.9960153862867007</v>
      </c>
      <c r="J49" s="606">
        <f>+'Upstream Assm'!J38/365*J16</f>
        <v>-2.0614118363953047</v>
      </c>
      <c r="K49" s="606">
        <f>+'Upstream Assm'!K38/365*K16</f>
        <v>-2.1289509030970422</v>
      </c>
      <c r="L49" s="606">
        <f>+'Upstream Assm'!L38/365*L16</f>
        <v>-2.1987027860106623</v>
      </c>
      <c r="M49" s="606"/>
      <c r="N49" s="609">
        <f>+'Upstream Assm'!N38/365*N16</f>
        <v>-2.2495285492877817</v>
      </c>
      <c r="O49" s="390"/>
    </row>
    <row r="50" spans="1:15" x14ac:dyDescent="0.25">
      <c r="A50" s="411" t="s">
        <v>2569</v>
      </c>
      <c r="B50" s="606">
        <f>+'Upstream Assm'!B39/365*B12</f>
        <v>-3.1929352855518838</v>
      </c>
      <c r="C50" s="606">
        <f>+'Upstream Assm'!C39/365*C12</f>
        <v>-2.2018602608118876</v>
      </c>
      <c r="D50" s="606">
        <f>+'Upstream Assm'!D39/365*D12</f>
        <v>-1.704056251249624</v>
      </c>
      <c r="E50" s="606">
        <f>+'Upstream Assm'!E39/365*E12</f>
        <v>-1.5157853898896891</v>
      </c>
      <c r="F50" s="606">
        <f>+'Upstream Assm'!F39/365*F12</f>
        <v>-1.4354062125086953</v>
      </c>
      <c r="G50" s="606">
        <f>+'Upstream Assm'!G39/365*G12</f>
        <v>-1.613084402627966</v>
      </c>
      <c r="H50" s="606">
        <f>+'Upstream Assm'!H39/365*H12</f>
        <v>-1.9310504081174196</v>
      </c>
      <c r="I50" s="606">
        <f>+'Upstream Assm'!I39/365*I12</f>
        <v>-2.6600527261284275</v>
      </c>
      <c r="J50" s="606">
        <f>+'Upstream Assm'!J39/365*J12</f>
        <v>-3.8144337329215565</v>
      </c>
      <c r="K50" s="606">
        <f>+'Upstream Assm'!K39/365*K12</f>
        <v>-4.4925643688990293</v>
      </c>
      <c r="L50" s="606">
        <f>+'Upstream Assm'!L39/365*L12</f>
        <v>-9.5178826112998589</v>
      </c>
      <c r="M50" s="606"/>
      <c r="N50" s="609">
        <f>+'Upstream Assm'!N39/365*N12</f>
        <v>-3.9210012317094325</v>
      </c>
      <c r="O50" s="390"/>
    </row>
    <row r="51" spans="1:15" x14ac:dyDescent="0.25">
      <c r="A51" s="411"/>
      <c r="B51" s="400"/>
      <c r="C51" s="400"/>
      <c r="D51" s="400"/>
      <c r="E51" s="400"/>
      <c r="F51" s="400"/>
      <c r="G51" s="400"/>
      <c r="H51" s="400"/>
      <c r="I51" s="400"/>
      <c r="J51" s="400"/>
      <c r="K51" s="400"/>
      <c r="L51" s="400"/>
      <c r="M51" s="400"/>
      <c r="N51" s="629"/>
      <c r="O51" s="390"/>
    </row>
    <row r="52" spans="1:15" x14ac:dyDescent="0.25">
      <c r="A52" s="821" t="s">
        <v>2574</v>
      </c>
      <c r="B52" s="621"/>
      <c r="C52" s="612">
        <f>+'Upstream Assm'!C54*'Upstream Assm'!C50</f>
        <v>2.2374151199999996</v>
      </c>
      <c r="D52" s="612">
        <f>+'Upstream Assm'!D54*'Upstream Assm'!D50</f>
        <v>3.4320076205641192</v>
      </c>
      <c r="E52" s="612">
        <f>+'Upstream Assm'!E54*'Upstream Assm'!E50</f>
        <v>4.6657391525204721</v>
      </c>
      <c r="F52" s="612">
        <f>+'Upstream Assm'!F54*'Upstream Assm'!F50</f>
        <v>5.9398920475240757</v>
      </c>
      <c r="G52" s="612">
        <f>+'Upstream Assm'!G54*'Upstream Assm'!G50</f>
        <v>7.2557906509031307</v>
      </c>
      <c r="H52" s="612">
        <f>+'Upstream Assm'!H54*'Upstream Assm'!H50</f>
        <v>7.4581075781739958</v>
      </c>
      <c r="I52" s="612">
        <f>+'Upstream Assm'!I54*'Upstream Assm'!I50</f>
        <v>7.6670531160914983</v>
      </c>
      <c r="J52" s="612">
        <f>+'Upstream Assm'!J54*'Upstream Assm'!J50</f>
        <v>7.8828444411405636</v>
      </c>
      <c r="K52" s="612">
        <f>+'Upstream Assm'!K54*'Upstream Assm'!K50</f>
        <v>8.1057058452678739</v>
      </c>
      <c r="L52" s="612">
        <f>+'Upstream Assm'!L54*'Upstream Assm'!L50</f>
        <v>8.3358689690093062</v>
      </c>
      <c r="M52" s="612"/>
      <c r="N52" s="613">
        <f>+'Upstream Assm'!N54*'Upstream Assm'!N50</f>
        <v>8.5586577982584782</v>
      </c>
      <c r="O52" s="390"/>
    </row>
    <row r="53" spans="1:15" x14ac:dyDescent="0.25">
      <c r="A53" s="390"/>
      <c r="B53" s="390"/>
      <c r="C53" s="390"/>
      <c r="D53" s="390"/>
      <c r="E53" s="390"/>
      <c r="F53" s="390"/>
      <c r="G53" s="390"/>
      <c r="H53" s="390"/>
      <c r="I53" s="390"/>
      <c r="J53" s="390"/>
      <c r="K53" s="390"/>
      <c r="L53" s="390"/>
      <c r="M53" s="390"/>
      <c r="N53" s="390"/>
      <c r="O53" s="390"/>
    </row>
  </sheetData>
  <sheetProtection algorithmName="SHA-512" hashValue="O6B4QrCcOpUm5P6G6169SXwVKFCVEnnPKqCVh+Hnl09lAhb4JaNEMh9VsLu3Ge2FlxuKJSE6SK1ncdtHbHqTfA==" saltValue="kQ2ddxCj3t4PvNpY46r9SA==" spinCount="100000" sheet="1" objects="1" scenarios="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2" tint="-9.9978637043366805E-2"/>
  </sheetPr>
  <dimension ref="A1:O42"/>
  <sheetViews>
    <sheetView showGridLines="0" zoomScale="80" zoomScaleNormal="80" workbookViewId="0">
      <pane xSplit="1" ySplit="3" topLeftCell="B4" activePane="bottomRight" state="frozen"/>
      <selection pane="topRight" activeCell="B1" sqref="B1"/>
      <selection pane="bottomLeft" activeCell="A4" sqref="A4"/>
      <selection pane="bottomRight" activeCell="I2" sqref="I2"/>
    </sheetView>
  </sheetViews>
  <sheetFormatPr defaultColWidth="0" defaultRowHeight="15" zeroHeight="1" x14ac:dyDescent="0.25"/>
  <cols>
    <col min="1" max="1" width="44.7109375" bestFit="1" customWidth="1"/>
    <col min="2" max="2" width="10.7109375" bestFit="1" customWidth="1"/>
    <col min="3" max="5" width="10.85546875" bestFit="1" customWidth="1"/>
    <col min="6" max="6" width="10.42578125" bestFit="1" customWidth="1"/>
    <col min="7" max="8" width="10.85546875" bestFit="1" customWidth="1"/>
    <col min="9" max="9" width="12" bestFit="1" customWidth="1"/>
    <col min="10" max="10" width="11.5703125" bestFit="1" customWidth="1"/>
    <col min="11" max="12" width="12" bestFit="1" customWidth="1"/>
    <col min="13" max="13" width="9.140625" customWidth="1"/>
    <col min="14" max="14" width="12" bestFit="1" customWidth="1"/>
    <col min="15"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2846</v>
      </c>
      <c r="B5" s="390"/>
      <c r="C5" s="390"/>
      <c r="D5" s="390"/>
      <c r="E5" s="390"/>
      <c r="F5" s="390"/>
      <c r="G5" s="390"/>
      <c r="H5" s="390"/>
      <c r="I5" s="390"/>
      <c r="J5" s="390"/>
      <c r="K5" s="390"/>
      <c r="L5" s="390"/>
      <c r="M5" s="390"/>
      <c r="N5" s="390"/>
      <c r="O5" s="390"/>
    </row>
    <row r="6" spans="1:15"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5"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5" x14ac:dyDescent="0.25">
      <c r="A8" s="372" t="s">
        <v>2462</v>
      </c>
      <c r="B8" s="510"/>
      <c r="C8" s="510"/>
      <c r="D8" s="510"/>
      <c r="E8" s="510"/>
      <c r="F8" s="510"/>
      <c r="G8" s="510"/>
      <c r="H8" s="510"/>
      <c r="I8" s="510"/>
      <c r="J8" s="510"/>
      <c r="K8" s="510"/>
      <c r="L8" s="510"/>
      <c r="M8" s="510"/>
      <c r="N8" s="378"/>
      <c r="O8" s="390"/>
    </row>
    <row r="9" spans="1:15" x14ac:dyDescent="0.25">
      <c r="A9" s="372" t="s">
        <v>2199</v>
      </c>
      <c r="B9" s="510"/>
      <c r="C9" s="510"/>
      <c r="D9" s="510"/>
      <c r="E9" s="510"/>
      <c r="F9" s="510"/>
      <c r="G9" s="510"/>
      <c r="H9" s="510"/>
      <c r="I9" s="510"/>
      <c r="J9" s="510"/>
      <c r="K9" s="510"/>
      <c r="L9" s="510"/>
      <c r="M9" s="510"/>
      <c r="N9" s="378"/>
      <c r="O9" s="390"/>
    </row>
    <row r="10" spans="1:15" x14ac:dyDescent="0.25">
      <c r="A10" s="523" t="s">
        <v>2467</v>
      </c>
      <c r="B10" s="495">
        <f>+'Downstream Assm'!B18*'Downstream Assm'!B8*-1/1000</f>
        <v>-76.997066666666669</v>
      </c>
      <c r="C10" s="495">
        <f>+'Downstream Assm'!C18*'Downstream Assm'!C8*-1/1000</f>
        <v>-74.958655844932139</v>
      </c>
      <c r="D10" s="495">
        <f>+'Downstream Assm'!D18*'Downstream Assm'!D8*-1/1000</f>
        <v>-59.348589280358482</v>
      </c>
      <c r="E10" s="495">
        <f>+'Downstream Assm'!E18*'Downstream Assm'!E8*-1/1000</f>
        <v>-53.944180508980622</v>
      </c>
      <c r="F10" s="495">
        <f>+'Downstream Assm'!F18*'Downstream Assm'!F8*-1/1000</f>
        <v>-52.141500697817591</v>
      </c>
      <c r="G10" s="495">
        <f>+'Downstream Assm'!G18*'Downstream Assm'!G8*-1/1000</f>
        <v>-59.747682257537328</v>
      </c>
      <c r="H10" s="495">
        <f>+'Downstream Assm'!H18*'Downstream Assm'!H8*-1/1000</f>
        <v>-72.861035826202482</v>
      </c>
      <c r="I10" s="495">
        <f>+'Downstream Assm'!I18*'Downstream Assm'!I8*-1/1000</f>
        <v>-100.2916170893706</v>
      </c>
      <c r="J10" s="495">
        <f>+'Downstream Assm'!J18*'Downstream Assm'!J8*-1/1000</f>
        <v>-119.99141620384832</v>
      </c>
      <c r="K10" s="495">
        <f>+'Downstream Assm'!K18*'Downstream Assm'!K8*-1/1000</f>
        <v>-129.65096392699616</v>
      </c>
      <c r="L10" s="495">
        <f>+'Downstream Assm'!L18*'Downstream Assm'!L8*-1/1000</f>
        <v>-178.85775426501797</v>
      </c>
      <c r="M10" s="495"/>
      <c r="N10" s="488">
        <f>+L10</f>
        <v>-178.85775426501797</v>
      </c>
      <c r="O10" s="390"/>
    </row>
    <row r="11" spans="1:15" x14ac:dyDescent="0.25">
      <c r="A11" s="372"/>
      <c r="B11" s="510"/>
      <c r="C11" s="510"/>
      <c r="D11" s="510"/>
      <c r="E11" s="510"/>
      <c r="F11" s="510"/>
      <c r="G11" s="510"/>
      <c r="H11" s="510"/>
      <c r="I11" s="510"/>
      <c r="J11" s="510"/>
      <c r="K11" s="510"/>
      <c r="L11" s="510"/>
      <c r="M11" s="510"/>
      <c r="N11" s="378"/>
      <c r="O11" s="390"/>
    </row>
    <row r="12" spans="1:15" x14ac:dyDescent="0.25">
      <c r="A12" s="372" t="s">
        <v>2446</v>
      </c>
      <c r="B12" s="503"/>
      <c r="C12" s="503"/>
      <c r="D12" s="503"/>
      <c r="E12" s="503"/>
      <c r="F12" s="503"/>
      <c r="G12" s="503"/>
      <c r="H12" s="503"/>
      <c r="I12" s="503"/>
      <c r="J12" s="503"/>
      <c r="K12" s="503"/>
      <c r="L12" s="503"/>
      <c r="M12" s="877"/>
      <c r="N12" s="881"/>
      <c r="O12" s="390"/>
    </row>
    <row r="13" spans="1:15" s="166" customFormat="1" x14ac:dyDescent="0.25">
      <c r="A13" s="873" t="s">
        <v>2468</v>
      </c>
      <c r="B13" s="874"/>
      <c r="C13" s="874"/>
      <c r="D13" s="874"/>
      <c r="E13" s="874"/>
      <c r="F13" s="874"/>
      <c r="G13" s="874"/>
      <c r="H13" s="874"/>
      <c r="I13" s="874"/>
      <c r="J13" s="874"/>
      <c r="K13" s="874"/>
      <c r="L13" s="874"/>
      <c r="M13" s="874"/>
      <c r="N13" s="875"/>
      <c r="O13" s="876"/>
    </row>
    <row r="14" spans="1:15" x14ac:dyDescent="0.25">
      <c r="A14" s="372" t="s">
        <v>175</v>
      </c>
      <c r="B14" s="503">
        <f>+B10*-1</f>
        <v>76.997066666666669</v>
      </c>
      <c r="C14" s="503">
        <f t="shared" ref="C14:N14" si="0">+C10*-1</f>
        <v>74.958655844932139</v>
      </c>
      <c r="D14" s="503">
        <f t="shared" si="0"/>
        <v>59.348589280358482</v>
      </c>
      <c r="E14" s="503">
        <f t="shared" si="0"/>
        <v>53.944180508980622</v>
      </c>
      <c r="F14" s="503">
        <f t="shared" si="0"/>
        <v>52.141500697817591</v>
      </c>
      <c r="G14" s="503">
        <f t="shared" si="0"/>
        <v>59.747682257537328</v>
      </c>
      <c r="H14" s="503">
        <f t="shared" si="0"/>
        <v>72.861035826202482</v>
      </c>
      <c r="I14" s="503">
        <f t="shared" si="0"/>
        <v>100.2916170893706</v>
      </c>
      <c r="J14" s="503">
        <f t="shared" si="0"/>
        <v>119.99141620384832</v>
      </c>
      <c r="K14" s="503">
        <f t="shared" si="0"/>
        <v>129.65096392699616</v>
      </c>
      <c r="L14" s="503">
        <f>+L10*-1</f>
        <v>178.85775426501797</v>
      </c>
      <c r="M14" s="877"/>
      <c r="N14" s="504">
        <f t="shared" si="0"/>
        <v>178.85775426501797</v>
      </c>
      <c r="O14" s="390"/>
    </row>
    <row r="15" spans="1:15" s="166" customFormat="1" x14ac:dyDescent="0.25">
      <c r="A15" s="873" t="s">
        <v>2468</v>
      </c>
      <c r="B15" s="874"/>
      <c r="C15" s="874"/>
      <c r="D15" s="874"/>
      <c r="E15" s="874"/>
      <c r="F15" s="874"/>
      <c r="G15" s="874"/>
      <c r="H15" s="874"/>
      <c r="I15" s="874"/>
      <c r="J15" s="874"/>
      <c r="K15" s="874"/>
      <c r="L15" s="874"/>
      <c r="M15" s="874"/>
      <c r="N15" s="875"/>
      <c r="O15" s="876"/>
    </row>
    <row r="16" spans="1:15" x14ac:dyDescent="0.25">
      <c r="A16" s="372" t="s">
        <v>2448</v>
      </c>
      <c r="B16" s="503"/>
      <c r="C16" s="503"/>
      <c r="D16" s="503"/>
      <c r="E16" s="503"/>
      <c r="F16" s="503"/>
      <c r="G16" s="503"/>
      <c r="H16" s="503"/>
      <c r="I16" s="503"/>
      <c r="J16" s="503"/>
      <c r="K16" s="503"/>
      <c r="L16" s="503"/>
      <c r="M16" s="877"/>
      <c r="N16" s="504"/>
      <c r="O16" s="390"/>
    </row>
    <row r="17" spans="1:15" s="166" customFormat="1" x14ac:dyDescent="0.25">
      <c r="A17" s="873" t="s">
        <v>2468</v>
      </c>
      <c r="B17" s="874"/>
      <c r="C17" s="874"/>
      <c r="D17" s="874"/>
      <c r="E17" s="874"/>
      <c r="F17" s="874"/>
      <c r="G17" s="874"/>
      <c r="H17" s="874"/>
      <c r="I17" s="874"/>
      <c r="J17" s="874"/>
      <c r="K17" s="874"/>
      <c r="L17" s="874"/>
      <c r="M17" s="874"/>
      <c r="N17" s="875"/>
      <c r="O17" s="876"/>
    </row>
    <row r="18" spans="1:15" x14ac:dyDescent="0.25">
      <c r="A18" s="372" t="s">
        <v>2449</v>
      </c>
      <c r="B18" s="503"/>
      <c r="C18" s="503"/>
      <c r="D18" s="503"/>
      <c r="E18" s="503"/>
      <c r="F18" s="503"/>
      <c r="G18" s="503"/>
      <c r="H18" s="503"/>
      <c r="I18" s="503"/>
      <c r="J18" s="503"/>
      <c r="K18" s="503"/>
      <c r="L18" s="503"/>
      <c r="M18" s="877"/>
      <c r="N18" s="504"/>
      <c r="O18" s="390"/>
    </row>
    <row r="19" spans="1:15" s="166" customFormat="1" x14ac:dyDescent="0.25">
      <c r="A19" s="873" t="s">
        <v>2468</v>
      </c>
      <c r="B19" s="874"/>
      <c r="C19" s="874"/>
      <c r="D19" s="874"/>
      <c r="E19" s="874"/>
      <c r="F19" s="874"/>
      <c r="G19" s="874"/>
      <c r="H19" s="874"/>
      <c r="I19" s="874"/>
      <c r="J19" s="874"/>
      <c r="K19" s="874"/>
      <c r="L19" s="874"/>
      <c r="M19" s="874"/>
      <c r="N19" s="875"/>
      <c r="O19" s="876"/>
    </row>
    <row r="20" spans="1:15" x14ac:dyDescent="0.25">
      <c r="A20" s="372" t="s">
        <v>161</v>
      </c>
      <c r="B20" s="503"/>
      <c r="C20" s="503"/>
      <c r="D20" s="503"/>
      <c r="E20" s="503"/>
      <c r="F20" s="503"/>
      <c r="G20" s="503"/>
      <c r="H20" s="503"/>
      <c r="I20" s="503"/>
      <c r="J20" s="503"/>
      <c r="K20" s="503"/>
      <c r="L20" s="503"/>
      <c r="M20" s="503"/>
      <c r="N20" s="504"/>
      <c r="O20" s="390"/>
    </row>
    <row r="21" spans="1:15" s="166" customFormat="1" x14ac:dyDescent="0.25">
      <c r="A21" s="873" t="s">
        <v>2468</v>
      </c>
      <c r="B21" s="874"/>
      <c r="C21" s="874"/>
      <c r="D21" s="874"/>
      <c r="E21" s="874"/>
      <c r="F21" s="874"/>
      <c r="G21" s="874"/>
      <c r="H21" s="874"/>
      <c r="I21" s="874"/>
      <c r="J21" s="874"/>
      <c r="K21" s="874"/>
      <c r="L21" s="874"/>
      <c r="M21" s="874"/>
      <c r="N21" s="875"/>
      <c r="O21" s="876"/>
    </row>
    <row r="22" spans="1:15" x14ac:dyDescent="0.25">
      <c r="A22" s="372" t="s">
        <v>2469</v>
      </c>
      <c r="B22" s="503"/>
      <c r="C22" s="503"/>
      <c r="D22" s="503"/>
      <c r="E22" s="503"/>
      <c r="F22" s="503"/>
      <c r="G22" s="503"/>
      <c r="H22" s="503"/>
      <c r="I22" s="503"/>
      <c r="J22" s="503"/>
      <c r="K22" s="503"/>
      <c r="L22" s="503"/>
      <c r="M22" s="503"/>
      <c r="N22" s="504"/>
      <c r="O22" s="390"/>
    </row>
    <row r="23" spans="1:15" s="166" customFormat="1" x14ac:dyDescent="0.25">
      <c r="A23" s="873" t="s">
        <v>2468</v>
      </c>
      <c r="B23" s="874"/>
      <c r="C23" s="874"/>
      <c r="D23" s="874"/>
      <c r="E23" s="874"/>
      <c r="F23" s="874"/>
      <c r="G23" s="874"/>
      <c r="H23" s="874"/>
      <c r="I23" s="874"/>
      <c r="J23" s="874"/>
      <c r="K23" s="874"/>
      <c r="L23" s="874"/>
      <c r="M23" s="874"/>
      <c r="N23" s="875"/>
      <c r="O23" s="876"/>
    </row>
    <row r="24" spans="1:15" x14ac:dyDescent="0.25">
      <c r="A24" s="523" t="s">
        <v>2451</v>
      </c>
      <c r="B24" s="503">
        <f>+B12+B16+B14+B18+B20+B22</f>
        <v>76.997066666666669</v>
      </c>
      <c r="C24" s="503">
        <f t="shared" ref="C24:N24" si="1">+C12+C16+C14+C18+C20+C22</f>
        <v>74.958655844932139</v>
      </c>
      <c r="D24" s="503">
        <f t="shared" si="1"/>
        <v>59.348589280358482</v>
      </c>
      <c r="E24" s="503">
        <f t="shared" si="1"/>
        <v>53.944180508980622</v>
      </c>
      <c r="F24" s="503">
        <f t="shared" si="1"/>
        <v>52.141500697817591</v>
      </c>
      <c r="G24" s="503">
        <f t="shared" si="1"/>
        <v>59.747682257537328</v>
      </c>
      <c r="H24" s="503">
        <f t="shared" si="1"/>
        <v>72.861035826202482</v>
      </c>
      <c r="I24" s="503">
        <f t="shared" si="1"/>
        <v>100.2916170893706</v>
      </c>
      <c r="J24" s="503">
        <f t="shared" si="1"/>
        <v>119.99141620384832</v>
      </c>
      <c r="K24" s="503">
        <f t="shared" si="1"/>
        <v>129.65096392699616</v>
      </c>
      <c r="L24" s="503">
        <f t="shared" si="1"/>
        <v>178.85775426501797</v>
      </c>
      <c r="M24" s="503"/>
      <c r="N24" s="504">
        <f t="shared" si="1"/>
        <v>178.85775426501797</v>
      </c>
      <c r="O24" s="390"/>
    </row>
    <row r="25" spans="1:15" s="166" customFormat="1" x14ac:dyDescent="0.25">
      <c r="A25" s="873" t="s">
        <v>2468</v>
      </c>
      <c r="B25" s="874"/>
      <c r="C25" s="874"/>
      <c r="D25" s="874"/>
      <c r="E25" s="874"/>
      <c r="F25" s="874"/>
      <c r="G25" s="874"/>
      <c r="H25" s="874"/>
      <c r="I25" s="874"/>
      <c r="J25" s="874"/>
      <c r="K25" s="874"/>
      <c r="L25" s="874"/>
      <c r="M25" s="874"/>
      <c r="N25" s="875"/>
      <c r="O25" s="876"/>
    </row>
    <row r="26" spans="1:15" x14ac:dyDescent="0.25">
      <c r="A26" s="523" t="s">
        <v>2453</v>
      </c>
      <c r="B26" s="871"/>
      <c r="C26" s="871"/>
      <c r="D26" s="871"/>
      <c r="E26" s="871"/>
      <c r="F26" s="871"/>
      <c r="G26" s="871"/>
      <c r="H26" s="871"/>
      <c r="I26" s="871"/>
      <c r="J26" s="871"/>
      <c r="K26" s="871"/>
      <c r="L26" s="871"/>
      <c r="M26" s="871"/>
      <c r="N26" s="872"/>
      <c r="O26" s="390"/>
    </row>
    <row r="27" spans="1:15" s="166" customFormat="1" x14ac:dyDescent="0.25">
      <c r="A27" s="873" t="s">
        <v>2470</v>
      </c>
      <c r="B27" s="874"/>
      <c r="C27" s="874"/>
      <c r="D27" s="874"/>
      <c r="E27" s="874"/>
      <c r="F27" s="874"/>
      <c r="G27" s="874"/>
      <c r="H27" s="874"/>
      <c r="I27" s="874"/>
      <c r="J27" s="874"/>
      <c r="K27" s="874"/>
      <c r="L27" s="874"/>
      <c r="M27" s="874"/>
      <c r="N27" s="875"/>
      <c r="O27" s="876"/>
    </row>
    <row r="28" spans="1:15" x14ac:dyDescent="0.25">
      <c r="A28" s="372" t="s">
        <v>2202</v>
      </c>
      <c r="B28" s="503"/>
      <c r="C28" s="503"/>
      <c r="D28" s="503"/>
      <c r="E28" s="503"/>
      <c r="F28" s="503"/>
      <c r="G28" s="503"/>
      <c r="H28" s="503"/>
      <c r="I28" s="503"/>
      <c r="J28" s="503"/>
      <c r="K28" s="503"/>
      <c r="L28" s="503"/>
      <c r="M28" s="503"/>
      <c r="N28" s="504"/>
      <c r="O28" s="390"/>
    </row>
    <row r="29" spans="1:15" x14ac:dyDescent="0.25">
      <c r="A29" s="523" t="s">
        <v>2051</v>
      </c>
      <c r="B29" s="871"/>
      <c r="C29" s="871"/>
      <c r="D29" s="871"/>
      <c r="E29" s="871"/>
      <c r="F29" s="871"/>
      <c r="G29" s="871"/>
      <c r="H29" s="871"/>
      <c r="I29" s="871"/>
      <c r="J29" s="871"/>
      <c r="K29" s="871"/>
      <c r="L29" s="871"/>
      <c r="M29" s="871"/>
      <c r="N29" s="872"/>
      <c r="O29" s="390"/>
    </row>
    <row r="30" spans="1:15" s="166" customFormat="1" x14ac:dyDescent="0.25">
      <c r="A30" s="873" t="s">
        <v>2471</v>
      </c>
      <c r="B30" s="874"/>
      <c r="C30" s="874"/>
      <c r="D30" s="874"/>
      <c r="E30" s="874"/>
      <c r="F30" s="874"/>
      <c r="G30" s="874"/>
      <c r="H30" s="874"/>
      <c r="I30" s="874"/>
      <c r="J30" s="874"/>
      <c r="K30" s="874"/>
      <c r="L30" s="874"/>
      <c r="M30" s="874"/>
      <c r="N30" s="875"/>
      <c r="O30" s="876"/>
    </row>
    <row r="31" spans="1:15" x14ac:dyDescent="0.25">
      <c r="A31" s="523"/>
      <c r="B31" s="510"/>
      <c r="C31" s="510"/>
      <c r="D31" s="510"/>
      <c r="E31" s="510"/>
      <c r="F31" s="510"/>
      <c r="G31" s="510"/>
      <c r="H31" s="510"/>
      <c r="I31" s="510"/>
      <c r="J31" s="510"/>
      <c r="K31" s="510"/>
      <c r="L31" s="510"/>
      <c r="M31" s="510"/>
      <c r="N31" s="378"/>
      <c r="O31" s="390"/>
    </row>
    <row r="32" spans="1:15" x14ac:dyDescent="0.25">
      <c r="A32" s="372" t="s">
        <v>2472</v>
      </c>
      <c r="B32" s="877"/>
      <c r="C32" s="545"/>
      <c r="D32" s="545"/>
      <c r="E32" s="545"/>
      <c r="F32" s="545"/>
      <c r="G32" s="545"/>
      <c r="H32" s="545"/>
      <c r="I32" s="545"/>
      <c r="J32" s="545"/>
      <c r="K32" s="545"/>
      <c r="L32" s="545"/>
      <c r="M32" s="545"/>
      <c r="N32" s="588"/>
      <c r="O32" s="390"/>
    </row>
    <row r="33" spans="1:15" x14ac:dyDescent="0.25">
      <c r="A33" s="372" t="s">
        <v>2473</v>
      </c>
      <c r="B33" s="877"/>
      <c r="C33" s="572"/>
      <c r="D33" s="572"/>
      <c r="E33" s="572"/>
      <c r="F33" s="572"/>
      <c r="G33" s="572"/>
      <c r="H33" s="572"/>
      <c r="I33" s="572"/>
      <c r="J33" s="572"/>
      <c r="K33" s="572"/>
      <c r="L33" s="572"/>
      <c r="M33" s="572"/>
      <c r="N33" s="573"/>
      <c r="O33" s="390"/>
    </row>
    <row r="34" spans="1:15" x14ac:dyDescent="0.25">
      <c r="A34" s="372" t="s">
        <v>2206</v>
      </c>
      <c r="B34" s="503"/>
      <c r="C34" s="503"/>
      <c r="D34" s="503"/>
      <c r="E34" s="503"/>
      <c r="F34" s="503"/>
      <c r="G34" s="503"/>
      <c r="H34" s="503"/>
      <c r="I34" s="503"/>
      <c r="J34" s="503"/>
      <c r="K34" s="503"/>
      <c r="L34" s="503"/>
      <c r="M34" s="503"/>
      <c r="N34" s="504"/>
      <c r="O34" s="390"/>
    </row>
    <row r="35" spans="1:15" x14ac:dyDescent="0.25">
      <c r="A35" s="523" t="s">
        <v>2207</v>
      </c>
      <c r="B35" s="871"/>
      <c r="C35" s="871"/>
      <c r="D35" s="871"/>
      <c r="E35" s="871"/>
      <c r="F35" s="871"/>
      <c r="G35" s="871"/>
      <c r="H35" s="871"/>
      <c r="I35" s="871"/>
      <c r="J35" s="871"/>
      <c r="K35" s="871"/>
      <c r="L35" s="871"/>
      <c r="M35" s="871"/>
      <c r="N35" s="872"/>
      <c r="O35" s="390"/>
    </row>
    <row r="36" spans="1:15" s="166" customFormat="1" x14ac:dyDescent="0.25">
      <c r="A36" s="873" t="s">
        <v>2474</v>
      </c>
      <c r="B36" s="874"/>
      <c r="C36" s="874"/>
      <c r="D36" s="874"/>
      <c r="E36" s="874"/>
      <c r="F36" s="874"/>
      <c r="G36" s="874"/>
      <c r="H36" s="874"/>
      <c r="I36" s="874"/>
      <c r="J36" s="874"/>
      <c r="K36" s="874"/>
      <c r="L36" s="874"/>
      <c r="M36" s="874"/>
      <c r="N36" s="875"/>
      <c r="O36" s="876"/>
    </row>
    <row r="37" spans="1:15" x14ac:dyDescent="0.25">
      <c r="A37" s="372" t="s">
        <v>194</v>
      </c>
      <c r="B37" s="503"/>
      <c r="C37" s="503"/>
      <c r="D37" s="503"/>
      <c r="E37" s="503"/>
      <c r="F37" s="503"/>
      <c r="G37" s="503"/>
      <c r="H37" s="503"/>
      <c r="I37" s="503"/>
      <c r="J37" s="503"/>
      <c r="K37" s="503"/>
      <c r="L37" s="503"/>
      <c r="M37" s="503"/>
      <c r="N37" s="504"/>
      <c r="O37" s="390"/>
    </row>
    <row r="38" spans="1:15" s="166" customFormat="1" x14ac:dyDescent="0.25">
      <c r="A38" s="873" t="s">
        <v>2475</v>
      </c>
      <c r="B38" s="874"/>
      <c r="C38" s="874"/>
      <c r="D38" s="874"/>
      <c r="E38" s="874"/>
      <c r="F38" s="874"/>
      <c r="G38" s="874"/>
      <c r="H38" s="874"/>
      <c r="I38" s="874"/>
      <c r="J38" s="874"/>
      <c r="K38" s="874"/>
      <c r="L38" s="874"/>
      <c r="M38" s="874"/>
      <c r="N38" s="875"/>
      <c r="O38" s="876"/>
    </row>
    <row r="39" spans="1:15" x14ac:dyDescent="0.25">
      <c r="A39" s="523" t="s">
        <v>128</v>
      </c>
      <c r="B39" s="871"/>
      <c r="C39" s="871"/>
      <c r="D39" s="871"/>
      <c r="E39" s="871"/>
      <c r="F39" s="871"/>
      <c r="G39" s="871"/>
      <c r="H39" s="871"/>
      <c r="I39" s="871"/>
      <c r="J39" s="871"/>
      <c r="K39" s="871"/>
      <c r="L39" s="871"/>
      <c r="M39" s="871"/>
      <c r="N39" s="872"/>
      <c r="O39" s="390"/>
    </row>
    <row r="40" spans="1:15" s="166" customFormat="1" x14ac:dyDescent="0.25">
      <c r="A40" s="878" t="s">
        <v>2476</v>
      </c>
      <c r="B40" s="879"/>
      <c r="C40" s="879"/>
      <c r="D40" s="879"/>
      <c r="E40" s="879"/>
      <c r="F40" s="879"/>
      <c r="G40" s="879"/>
      <c r="H40" s="879"/>
      <c r="I40" s="879"/>
      <c r="J40" s="879"/>
      <c r="K40" s="879"/>
      <c r="L40" s="879"/>
      <c r="M40" s="879"/>
      <c r="N40" s="880"/>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sheetData>
  <sheetProtection algorithmName="SHA-512" hashValue="c6EAnhg1fnKGSrhJdNss8uoji6AFuILCNPtZEPcXCAq5rtbquSC4Ywt5klf0ECvZtcrrdFR8W5qBAJCRP1R/GQ==" saltValue="wXaqbjXxaQoYeKxFeFP3+g==" spinCount="100000" sheet="1" objects="1" scenarios="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2" tint="-9.9978637043366805E-2"/>
  </sheetPr>
  <dimension ref="A1:Q78"/>
  <sheetViews>
    <sheetView showGridLines="0" zoomScale="80" zoomScaleNormal="80" workbookViewId="0">
      <pane xSplit="1" ySplit="3" topLeftCell="B4" activePane="bottomRight" state="frozen"/>
      <selection pane="topRight" activeCell="B1" sqref="B1"/>
      <selection pane="bottomLeft" activeCell="A4" sqref="A4"/>
      <selection pane="bottomRight" activeCell="J2" sqref="J2"/>
    </sheetView>
  </sheetViews>
  <sheetFormatPr defaultColWidth="0" defaultRowHeight="15" zeroHeight="1" x14ac:dyDescent="0.25"/>
  <cols>
    <col min="1" max="1" width="41.28515625" bestFit="1" customWidth="1"/>
    <col min="2" max="2" width="11.5703125" style="98" bestFit="1" customWidth="1"/>
    <col min="3" max="15" width="9.140625" customWidth="1"/>
    <col min="16" max="17" width="0" hidden="1" customWidth="1"/>
    <col min="18" max="16384" width="9.140625" hidden="1"/>
  </cols>
  <sheetData>
    <row r="1" spans="1:16" x14ac:dyDescent="0.25"/>
    <row r="2" spans="1:16" x14ac:dyDescent="0.25"/>
    <row r="3" spans="1:16" x14ac:dyDescent="0.25">
      <c r="N3" t="s">
        <v>2870</v>
      </c>
    </row>
    <row r="4" spans="1:16" x14ac:dyDescent="0.25">
      <c r="A4" s="389"/>
      <c r="B4" s="375"/>
      <c r="C4" s="375"/>
      <c r="D4" s="375"/>
      <c r="E4" s="375"/>
      <c r="F4" s="375"/>
      <c r="G4" s="375"/>
      <c r="H4" s="375"/>
      <c r="I4" s="375"/>
      <c r="J4" s="375"/>
      <c r="K4" s="375"/>
      <c r="L4" s="375"/>
      <c r="M4" s="390"/>
      <c r="N4" s="390"/>
      <c r="O4" s="375"/>
      <c r="P4" s="275"/>
    </row>
    <row r="5" spans="1:16" ht="21" x14ac:dyDescent="0.35">
      <c r="A5" s="865" t="s">
        <v>2847</v>
      </c>
      <c r="B5" s="375"/>
      <c r="C5" s="375"/>
      <c r="D5" s="375"/>
      <c r="E5" s="375"/>
      <c r="F5" s="375"/>
      <c r="G5" s="375"/>
      <c r="H5" s="375"/>
      <c r="I5" s="375"/>
      <c r="J5" s="375"/>
      <c r="K5" s="375"/>
      <c r="L5" s="375"/>
      <c r="M5" s="375"/>
      <c r="N5" s="375"/>
      <c r="O5" s="375"/>
      <c r="P5" s="275"/>
    </row>
    <row r="6" spans="1:16"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882"/>
      <c r="P6" s="300"/>
    </row>
    <row r="7" spans="1:16" x14ac:dyDescent="0.25">
      <c r="A7" s="523" t="s">
        <v>118</v>
      </c>
      <c r="B7" s="545"/>
      <c r="C7" s="510"/>
      <c r="D7" s="510"/>
      <c r="E7" s="510"/>
      <c r="F7" s="510"/>
      <c r="G7" s="510"/>
      <c r="H7" s="510"/>
      <c r="I7" s="510"/>
      <c r="J7" s="510"/>
      <c r="K7" s="510"/>
      <c r="L7" s="378"/>
      <c r="M7" s="375"/>
      <c r="N7" s="484"/>
      <c r="O7" s="375"/>
      <c r="P7" s="275"/>
    </row>
    <row r="8" spans="1:16" x14ac:dyDescent="0.25">
      <c r="A8" s="523" t="s">
        <v>2478</v>
      </c>
      <c r="B8" s="545"/>
      <c r="C8" s="510"/>
      <c r="D8" s="510"/>
      <c r="E8" s="510"/>
      <c r="F8" s="510"/>
      <c r="G8" s="510"/>
      <c r="H8" s="510"/>
      <c r="I8" s="510"/>
      <c r="J8" s="510"/>
      <c r="K8" s="510"/>
      <c r="L8" s="378"/>
      <c r="M8" s="375"/>
      <c r="N8" s="484"/>
      <c r="O8" s="375"/>
      <c r="P8" s="275"/>
    </row>
    <row r="9" spans="1:16" x14ac:dyDescent="0.25">
      <c r="A9" s="372" t="s">
        <v>2384</v>
      </c>
      <c r="B9" s="883">
        <f>+'Upstream BS'!B9+'Downstream BS'!B9+'Corp BS'!B9</f>
        <v>233.02099999999999</v>
      </c>
      <c r="C9" s="883">
        <f>+'Upstream BS'!C9+'Downstream BS'!C9+'Corp BS'!C9</f>
        <v>250.12735383745888</v>
      </c>
      <c r="D9" s="883">
        <f>+'Upstream BS'!D9+'Downstream BS'!D9+'Corp BS'!D9</f>
        <v>267.97921010494019</v>
      </c>
      <c r="E9" s="883">
        <f>+'Upstream BS'!E9+'Downstream BS'!E9+'Corp BS'!E9</f>
        <v>285.88082864642331</v>
      </c>
      <c r="F9" s="883">
        <f>+'Upstream BS'!F9+'Downstream BS'!F9+'Corp BS'!F9</f>
        <v>303.81236355790179</v>
      </c>
      <c r="G9" s="883">
        <f>+'Upstream BS'!G9+'Downstream BS'!G9+'Corp BS'!G9</f>
        <v>321.75238825865949</v>
      </c>
      <c r="H9" s="883">
        <f>+'Upstream BS'!H9+'Downstream BS'!H9+'Corp BS'!H9</f>
        <v>339.67780009968692</v>
      </c>
      <c r="I9" s="883">
        <f>+'Upstream BS'!I9+'Downstream BS'!I9+'Corp BS'!I9</f>
        <v>357.56371974695742</v>
      </c>
      <c r="J9" s="883">
        <f>+'Upstream BS'!J9+'Downstream BS'!J9+'Corp BS'!J9</f>
        <v>375.38338506636279</v>
      </c>
      <c r="K9" s="883">
        <f>+'Upstream BS'!K9+'Downstream BS'!K9+'Corp BS'!K9</f>
        <v>393.10803922318524</v>
      </c>
      <c r="L9" s="884">
        <f>+'Upstream BS'!L9+'Downstream BS'!L9+'Corp BS'!L9</f>
        <v>410.70681269436506</v>
      </c>
      <c r="M9" s="885"/>
      <c r="N9" s="886">
        <f>+'Upstream BS'!N9+'Downstream BS'!N9+'Corp BS'!N9</f>
        <v>427.39240956985873</v>
      </c>
      <c r="O9" s="375"/>
      <c r="P9" s="275"/>
    </row>
    <row r="10" spans="1:16" x14ac:dyDescent="0.25">
      <c r="A10" s="372" t="s">
        <v>2385</v>
      </c>
      <c r="B10" s="883">
        <f>+'Upstream BS'!B10+'Downstream BS'!B10+'Corp BS'!B10</f>
        <v>7.1719999999999997</v>
      </c>
      <c r="C10" s="883">
        <f>+'Upstream BS'!C10+'Downstream BS'!C10+'Corp BS'!C10</f>
        <v>7.1719999999999997</v>
      </c>
      <c r="D10" s="883">
        <f>+'Upstream BS'!D10+'Downstream BS'!D10+'Corp BS'!D10</f>
        <v>7.1719999999999997</v>
      </c>
      <c r="E10" s="883">
        <f>+'Upstream BS'!E10+'Downstream BS'!E10+'Corp BS'!E10</f>
        <v>7.1719999999999997</v>
      </c>
      <c r="F10" s="883">
        <f>+'Upstream BS'!F10+'Downstream BS'!F10+'Corp BS'!F10</f>
        <v>7.1719999999999997</v>
      </c>
      <c r="G10" s="883">
        <f>+'Upstream BS'!G10+'Downstream BS'!G10+'Corp BS'!G10</f>
        <v>7.1719999999999997</v>
      </c>
      <c r="H10" s="883">
        <f>+'Upstream BS'!H10+'Downstream BS'!H10+'Corp BS'!H10</f>
        <v>7.1719999999999997</v>
      </c>
      <c r="I10" s="883">
        <f>+'Upstream BS'!I10+'Downstream BS'!I10+'Corp BS'!I10</f>
        <v>7.1719999999999997</v>
      </c>
      <c r="J10" s="883">
        <f>+'Upstream BS'!J10+'Downstream BS'!J10+'Corp BS'!J10</f>
        <v>7.1719999999999997</v>
      </c>
      <c r="K10" s="883">
        <f>+'Upstream BS'!K10+'Downstream BS'!K10+'Corp BS'!K10</f>
        <v>7.1719999999999997</v>
      </c>
      <c r="L10" s="884">
        <f>+'Upstream BS'!L10+'Downstream BS'!L10+'Corp BS'!L10</f>
        <v>7.1719999999999997</v>
      </c>
      <c r="M10" s="885"/>
      <c r="N10" s="886">
        <f>+'Upstream BS'!N10+'Downstream BS'!N10+'Corp BS'!N10</f>
        <v>7.1719999999999997</v>
      </c>
      <c r="O10" s="375"/>
      <c r="P10" s="275"/>
    </row>
    <row r="11" spans="1:16" x14ac:dyDescent="0.25">
      <c r="A11" s="372" t="s">
        <v>2386</v>
      </c>
      <c r="B11" s="883">
        <f>+'Upstream BS'!B11+'Downstream BS'!B11+'Corp BS'!B11</f>
        <v>6.0209999999999999</v>
      </c>
      <c r="C11" s="883">
        <f>+'Upstream BS'!C11+'Downstream BS'!C11+'Corp BS'!C11</f>
        <v>6.0209999999999999</v>
      </c>
      <c r="D11" s="883">
        <f>+'Upstream BS'!D11+'Downstream BS'!D11+'Corp BS'!D11</f>
        <v>6.0209999999999999</v>
      </c>
      <c r="E11" s="883">
        <f>+'Upstream BS'!E11+'Downstream BS'!E11+'Corp BS'!E11</f>
        <v>6.0209999999999999</v>
      </c>
      <c r="F11" s="883">
        <f>+'Upstream BS'!F11+'Downstream BS'!F11+'Corp BS'!F11</f>
        <v>6.0209999999999999</v>
      </c>
      <c r="G11" s="883">
        <f>+'Upstream BS'!G11+'Downstream BS'!G11+'Corp BS'!G11</f>
        <v>6.0209999999999999</v>
      </c>
      <c r="H11" s="883">
        <f>+'Upstream BS'!H11+'Downstream BS'!H11+'Corp BS'!H11</f>
        <v>6.0209999999999999</v>
      </c>
      <c r="I11" s="883">
        <f>+'Upstream BS'!I11+'Downstream BS'!I11+'Corp BS'!I11</f>
        <v>6.0209999999999999</v>
      </c>
      <c r="J11" s="883">
        <f>+'Upstream BS'!J11+'Downstream BS'!J11+'Corp BS'!J11</f>
        <v>6.0209999999999999</v>
      </c>
      <c r="K11" s="883">
        <f>+'Upstream BS'!K11+'Downstream BS'!K11+'Corp BS'!K11</f>
        <v>6.0209999999999999</v>
      </c>
      <c r="L11" s="884">
        <f>+'Upstream BS'!L11+'Downstream BS'!L11+'Corp BS'!L11</f>
        <v>6.0209999999999999</v>
      </c>
      <c r="M11" s="885"/>
      <c r="N11" s="886">
        <f>+'Upstream BS'!N11+'Downstream BS'!N11+'Corp BS'!N11</f>
        <v>6.0209999999999999</v>
      </c>
      <c r="O11" s="375"/>
      <c r="P11" s="275"/>
    </row>
    <row r="12" spans="1:16" x14ac:dyDescent="0.25">
      <c r="A12" s="372" t="s">
        <v>2479</v>
      </c>
      <c r="B12" s="883">
        <f>+'Upstream BS'!B12+'Downstream BS'!B12+'Corp BS'!B12</f>
        <v>2.6309999999999998</v>
      </c>
      <c r="C12" s="883">
        <f>+'Upstream BS'!C12+'Downstream BS'!C12+'Corp BS'!C12</f>
        <v>2.6309999999999998</v>
      </c>
      <c r="D12" s="883">
        <f>+'Upstream BS'!D12+'Downstream BS'!D12+'Corp BS'!D12</f>
        <v>2.6309999999999998</v>
      </c>
      <c r="E12" s="883">
        <f>+'Upstream BS'!E12+'Downstream BS'!E12+'Corp BS'!E12</f>
        <v>2.6309999999999998</v>
      </c>
      <c r="F12" s="883">
        <f>+'Upstream BS'!F12+'Downstream BS'!F12+'Corp BS'!F12</f>
        <v>2.6309999999999998</v>
      </c>
      <c r="G12" s="883">
        <f>+'Upstream BS'!G12+'Downstream BS'!G12+'Corp BS'!G12</f>
        <v>2.6309999999999998</v>
      </c>
      <c r="H12" s="883">
        <f>+'Upstream BS'!H12+'Downstream BS'!H12+'Corp BS'!H12</f>
        <v>2.6309999999999998</v>
      </c>
      <c r="I12" s="883">
        <f>+'Upstream BS'!I12+'Downstream BS'!I12+'Corp BS'!I12</f>
        <v>2.6309999999999998</v>
      </c>
      <c r="J12" s="883">
        <f>+'Upstream BS'!J12+'Downstream BS'!J12+'Corp BS'!J12</f>
        <v>2.6309999999999998</v>
      </c>
      <c r="K12" s="883">
        <f>+'Upstream BS'!K12+'Downstream BS'!K12+'Corp BS'!K12</f>
        <v>2.6309999999999998</v>
      </c>
      <c r="L12" s="884">
        <f>+'Upstream BS'!L12+'Downstream BS'!L12+'Corp BS'!L12</f>
        <v>2.6309999999999998</v>
      </c>
      <c r="M12" s="885"/>
      <c r="N12" s="886">
        <f>+'Upstream BS'!N12+'Downstream BS'!N12+'Corp BS'!N12</f>
        <v>2.6309999999999998</v>
      </c>
      <c r="O12" s="375"/>
      <c r="P12" s="275"/>
    </row>
    <row r="13" spans="1:16" x14ac:dyDescent="0.25">
      <c r="A13" s="372" t="s">
        <v>2480</v>
      </c>
      <c r="B13" s="883">
        <f>+'Upstream BS'!B13+'Downstream BS'!B13+'Corp BS'!B13</f>
        <v>3.5009999999999999</v>
      </c>
      <c r="C13" s="883">
        <f>+'Upstream BS'!C13+'Downstream BS'!C13+'Corp BS'!C13</f>
        <v>3.5009999999999999</v>
      </c>
      <c r="D13" s="883">
        <f>+'Upstream BS'!D13+'Downstream BS'!D13+'Corp BS'!D13</f>
        <v>3.5009999999999999</v>
      </c>
      <c r="E13" s="883">
        <f>+'Upstream BS'!E13+'Downstream BS'!E13+'Corp BS'!E13</f>
        <v>3.5009999999999999</v>
      </c>
      <c r="F13" s="883">
        <f>+'Upstream BS'!F13+'Downstream BS'!F13+'Corp BS'!F13</f>
        <v>3.5009999999999999</v>
      </c>
      <c r="G13" s="883">
        <f>+'Upstream BS'!G13+'Downstream BS'!G13+'Corp BS'!G13</f>
        <v>3.5009999999999999</v>
      </c>
      <c r="H13" s="883">
        <f>+'Upstream BS'!H13+'Downstream BS'!H13+'Corp BS'!H13</f>
        <v>3.5009999999999999</v>
      </c>
      <c r="I13" s="883">
        <f>+'Upstream BS'!I13+'Downstream BS'!I13+'Corp BS'!I13</f>
        <v>3.5009999999999999</v>
      </c>
      <c r="J13" s="883">
        <f>+'Upstream BS'!J13+'Downstream BS'!J13+'Corp BS'!J13</f>
        <v>3.5009999999999999</v>
      </c>
      <c r="K13" s="883">
        <f>+'Upstream BS'!K13+'Downstream BS'!K13+'Corp BS'!K13</f>
        <v>3.5009999999999999</v>
      </c>
      <c r="L13" s="884">
        <f>+'Upstream BS'!L13+'Downstream BS'!L13+'Corp BS'!L13</f>
        <v>3.5009999999999999</v>
      </c>
      <c r="M13" s="885"/>
      <c r="N13" s="886">
        <f>+'Upstream BS'!N13+'Downstream BS'!N13+'Corp BS'!N13</f>
        <v>3.5009999999999999</v>
      </c>
      <c r="O13" s="375"/>
      <c r="P13" s="275"/>
    </row>
    <row r="14" spans="1:16" x14ac:dyDescent="0.25">
      <c r="A14" s="372" t="s">
        <v>2481</v>
      </c>
      <c r="B14" s="883">
        <f>+'Upstream BS'!B14+'Downstream BS'!B14+'Corp BS'!B14</f>
        <v>4.59</v>
      </c>
      <c r="C14" s="883">
        <f>+'Upstream BS'!C14+'Downstream BS'!C14+'Corp BS'!C14</f>
        <v>4.59</v>
      </c>
      <c r="D14" s="883">
        <f>+'Upstream BS'!D14+'Downstream BS'!D14+'Corp BS'!D14</f>
        <v>4.59</v>
      </c>
      <c r="E14" s="883">
        <f>+'Upstream BS'!E14+'Downstream BS'!E14+'Corp BS'!E14</f>
        <v>4.59</v>
      </c>
      <c r="F14" s="883">
        <f>+'Upstream BS'!F14+'Downstream BS'!F14+'Corp BS'!F14</f>
        <v>4.59</v>
      </c>
      <c r="G14" s="883">
        <f>+'Upstream BS'!G14+'Downstream BS'!G14+'Corp BS'!G14</f>
        <v>4.59</v>
      </c>
      <c r="H14" s="883">
        <f>+'Upstream BS'!H14+'Downstream BS'!H14+'Corp BS'!H14</f>
        <v>4.59</v>
      </c>
      <c r="I14" s="883">
        <f>+'Upstream BS'!I14+'Downstream BS'!I14+'Corp BS'!I14</f>
        <v>4.59</v>
      </c>
      <c r="J14" s="883">
        <f>+'Upstream BS'!J14+'Downstream BS'!J14+'Corp BS'!J14</f>
        <v>4.59</v>
      </c>
      <c r="K14" s="883">
        <f>+'Upstream BS'!K14+'Downstream BS'!K14+'Corp BS'!K14</f>
        <v>4.59</v>
      </c>
      <c r="L14" s="884">
        <f>+'Upstream BS'!L14+'Downstream BS'!L14+'Corp BS'!L14</f>
        <v>4.59</v>
      </c>
      <c r="M14" s="885"/>
      <c r="N14" s="886">
        <f>+'Upstream BS'!N14+'Downstream BS'!N14+'Corp BS'!N14</f>
        <v>4.59</v>
      </c>
      <c r="O14" s="375"/>
      <c r="P14" s="275"/>
    </row>
    <row r="15" spans="1:16" x14ac:dyDescent="0.25">
      <c r="A15" s="707" t="s">
        <v>2482</v>
      </c>
      <c r="B15" s="887">
        <f>SUM(B9:B14)</f>
        <v>256.93599999999998</v>
      </c>
      <c r="C15" s="887">
        <f>SUM(C9:C14)</f>
        <v>274.04235383745885</v>
      </c>
      <c r="D15" s="887">
        <f t="shared" ref="D15:N15" si="0">SUM(D9:D14)</f>
        <v>291.89421010494016</v>
      </c>
      <c r="E15" s="887">
        <f t="shared" si="0"/>
        <v>309.79582864642327</v>
      </c>
      <c r="F15" s="887">
        <f t="shared" si="0"/>
        <v>327.72736355790175</v>
      </c>
      <c r="G15" s="887">
        <f t="shared" si="0"/>
        <v>345.66738825865946</v>
      </c>
      <c r="H15" s="887">
        <f t="shared" si="0"/>
        <v>363.59280009968688</v>
      </c>
      <c r="I15" s="887">
        <f t="shared" si="0"/>
        <v>381.47871974695738</v>
      </c>
      <c r="J15" s="887">
        <f t="shared" si="0"/>
        <v>399.29838506636275</v>
      </c>
      <c r="K15" s="887">
        <f t="shared" si="0"/>
        <v>417.02303922318521</v>
      </c>
      <c r="L15" s="888">
        <f t="shared" si="0"/>
        <v>434.62181269436502</v>
      </c>
      <c r="M15" s="889"/>
      <c r="N15" s="890">
        <f t="shared" si="0"/>
        <v>451.30740956985869</v>
      </c>
      <c r="O15" s="375"/>
      <c r="P15" s="275"/>
    </row>
    <row r="16" spans="1:16" x14ac:dyDescent="0.25">
      <c r="A16" s="523" t="s">
        <v>2483</v>
      </c>
      <c r="B16" s="891"/>
      <c r="C16" s="510"/>
      <c r="D16" s="510"/>
      <c r="E16" s="510"/>
      <c r="F16" s="510"/>
      <c r="G16" s="510"/>
      <c r="H16" s="510"/>
      <c r="I16" s="510"/>
      <c r="J16" s="510"/>
      <c r="K16" s="510"/>
      <c r="L16" s="378"/>
      <c r="M16" s="375"/>
      <c r="N16" s="484"/>
      <c r="O16" s="375"/>
      <c r="P16" s="275"/>
    </row>
    <row r="17" spans="1:16" x14ac:dyDescent="0.25">
      <c r="A17" s="372" t="s">
        <v>2387</v>
      </c>
      <c r="B17" s="883">
        <f>+'Upstream BS'!B17+'Downstream BS'!B17+'Corp BS'!B17</f>
        <v>11.735675036367521</v>
      </c>
      <c r="C17" s="883">
        <f>+'Upstream BS'!C17+'Downstream BS'!C17+'Corp BS'!C17</f>
        <v>11.864646012148434</v>
      </c>
      <c r="D17" s="883">
        <f>+'Upstream BS'!D17+'Downstream BS'!D17+'Corp BS'!D17</f>
        <v>11.193140088397564</v>
      </c>
      <c r="E17" s="883">
        <f>+'Upstream BS'!E17+'Downstream BS'!E17+'Corp BS'!E17</f>
        <v>11.130442940652154</v>
      </c>
      <c r="F17" s="883">
        <f>+'Upstream BS'!F17+'Downstream BS'!F17+'Corp BS'!F17</f>
        <v>11.288113692237861</v>
      </c>
      <c r="G17" s="883">
        <f>+'Upstream BS'!G17+'Downstream BS'!G17+'Corp BS'!G17</f>
        <v>12.008232759283532</v>
      </c>
      <c r="H17" s="883">
        <f>+'Upstream BS'!H17+'Downstream BS'!H17+'Corp BS'!H17</f>
        <v>13.061430179328109</v>
      </c>
      <c r="I17" s="883">
        <f>+'Upstream BS'!I17+'Downstream BS'!I17+'Corp BS'!I17</f>
        <v>14.963284749325215</v>
      </c>
      <c r="J17" s="883">
        <f>+'Upstream BS'!J17+'Downstream BS'!J17+'Corp BS'!J17</f>
        <v>16.419526354790126</v>
      </c>
      <c r="K17" s="883">
        <f>+'Upstream BS'!K17+'Downstream BS'!K17+'Corp BS'!K17</f>
        <v>17.294529110884071</v>
      </c>
      <c r="L17" s="884">
        <f>+'Upstream BS'!L17+'Downstream BS'!L17+'Corp BS'!L17</f>
        <v>20.507322305038304</v>
      </c>
      <c r="M17" s="885"/>
      <c r="N17" s="886">
        <f>+'Upstream BS'!N17+'Downstream BS'!N17+'Corp BS'!N17</f>
        <v>17.526928482103472</v>
      </c>
      <c r="O17" s="375"/>
      <c r="P17" s="275"/>
    </row>
    <row r="18" spans="1:16" x14ac:dyDescent="0.25">
      <c r="A18" s="372" t="s">
        <v>2388</v>
      </c>
      <c r="B18" s="883">
        <f>+'Upstream BS'!B18+'Downstream BS'!B18+'Corp BS'!B18</f>
        <v>25.018000000000001</v>
      </c>
      <c r="C18" s="883">
        <f>+'Upstream BS'!C18+'Downstream BS'!C18+'Corp BS'!C18</f>
        <v>22.51018624994207</v>
      </c>
      <c r="D18" s="883">
        <f>+'Upstream BS'!D18+'Downstream BS'!D18+'Corp BS'!D18</f>
        <v>17.739834156984145</v>
      </c>
      <c r="E18" s="883">
        <f>+'Upstream BS'!E18+'Downstream BS'!E18+'Corp BS'!E18</f>
        <v>15.992388003266637</v>
      </c>
      <c r="F18" s="883">
        <f>+'Upstream BS'!F18+'Downstream BS'!F18+'Corp BS'!F18</f>
        <v>15.301825469392288</v>
      </c>
      <c r="G18" s="883">
        <f>+'Upstream BS'!G18+'Downstream BS'!G18+'Corp BS'!G18</f>
        <v>17.1733002665549</v>
      </c>
      <c r="H18" s="883">
        <f>+'Upstream BS'!H18+'Downstream BS'!H18+'Corp BS'!H18</f>
        <v>20.456518943581298</v>
      </c>
      <c r="I18" s="883">
        <f>+'Upstream BS'!I18+'Downstream BS'!I18+'Corp BS'!I18</f>
        <v>27.766131779893108</v>
      </c>
      <c r="J18" s="883">
        <f>+'Upstream BS'!J18+'Downstream BS'!J18+'Corp BS'!J18</f>
        <v>33.037249650342311</v>
      </c>
      <c r="K18" s="883">
        <f>+'Upstream BS'!K18+'Downstream BS'!K18+'Corp BS'!K18</f>
        <v>35.65376480946118</v>
      </c>
      <c r="L18" s="884">
        <f>+'Upstream BS'!L18+'Downstream BS'!L18+'Corp BS'!L18</f>
        <v>48.755577405791037</v>
      </c>
      <c r="M18" s="885"/>
      <c r="N18" s="886">
        <f>+'Upstream BS'!N18+'Downstream BS'!N18+'Corp BS'!N18</f>
        <v>30.467554970438393</v>
      </c>
      <c r="O18" s="375"/>
      <c r="P18" s="275"/>
    </row>
    <row r="19" spans="1:16" x14ac:dyDescent="0.25">
      <c r="A19" s="372" t="s">
        <v>2246</v>
      </c>
      <c r="B19" s="883">
        <f>+'Upstream BS'!B19+'Downstream BS'!B19+'Corp BS'!B19</f>
        <v>12.837</v>
      </c>
      <c r="C19" s="883">
        <f>+'Upstream BS'!C19+'Downstream BS'!C19+'Corp BS'!C19</f>
        <v>12.677009490055287</v>
      </c>
      <c r="D19" s="883">
        <f>+'Upstream BS'!D19+'Downstream BS'!D19+'Corp BS'!D19</f>
        <v>10.354184188269157</v>
      </c>
      <c r="E19" s="883">
        <f>+'Upstream BS'!E19+'Downstream BS'!E19+'Corp BS'!E19</f>
        <v>9.5965307452009974</v>
      </c>
      <c r="F19" s="883">
        <f>+'Upstream BS'!F19+'Downstream BS'!F19+'Corp BS'!F19</f>
        <v>9.3927750470844771</v>
      </c>
      <c r="G19" s="883">
        <f>+'Upstream BS'!G19+'Downstream BS'!G19+'Corp BS'!G19</f>
        <v>10.632308170464768</v>
      </c>
      <c r="H19" s="883">
        <f>+'Upstream BS'!H19+'Downstream BS'!H19+'Corp BS'!H19</f>
        <v>12.717688563083867</v>
      </c>
      <c r="I19" s="883">
        <f>+'Upstream BS'!I19+'Downstream BS'!I19+'Corp BS'!I19</f>
        <v>16.968363892898363</v>
      </c>
      <c r="J19" s="883">
        <f>+'Upstream BS'!J19+'Downstream BS'!J19+'Corp BS'!J19</f>
        <v>20.036820477633061</v>
      </c>
      <c r="K19" s="883">
        <f>+'Upstream BS'!K19+'Downstream BS'!K19+'Corp BS'!K19</f>
        <v>21.569439260899852</v>
      </c>
      <c r="L19" s="884">
        <f>+'Upstream BS'!L19+'Downstream BS'!L19+'Corp BS'!L19</f>
        <v>29.160242671581155</v>
      </c>
      <c r="M19" s="885"/>
      <c r="N19" s="886">
        <f>+'Upstream BS'!N19+'Downstream BS'!N19+'Corp BS'!N19</f>
        <v>20.847411430330677</v>
      </c>
      <c r="O19" s="375"/>
      <c r="P19" s="275"/>
    </row>
    <row r="20" spans="1:16" x14ac:dyDescent="0.25">
      <c r="A20" s="372" t="s">
        <v>2480</v>
      </c>
      <c r="B20" s="883">
        <f>+'Upstream BS'!B20+'Downstream BS'!B20+'Corp BS'!B20</f>
        <v>3.173</v>
      </c>
      <c r="C20" s="883">
        <f>+'Upstream BS'!C20+'Downstream BS'!C20+'Corp BS'!C20</f>
        <v>3.173</v>
      </c>
      <c r="D20" s="883">
        <f>+'Upstream BS'!D20+'Downstream BS'!D20+'Corp BS'!D20</f>
        <v>3.173</v>
      </c>
      <c r="E20" s="883">
        <f>+'Upstream BS'!E20+'Downstream BS'!E20+'Corp BS'!E20</f>
        <v>3.173</v>
      </c>
      <c r="F20" s="883">
        <f>+'Upstream BS'!F20+'Downstream BS'!F20+'Corp BS'!F20</f>
        <v>3.173</v>
      </c>
      <c r="G20" s="883">
        <f>+'Upstream BS'!G20+'Downstream BS'!G20+'Corp BS'!G20</f>
        <v>3.173</v>
      </c>
      <c r="H20" s="883">
        <f>+'Upstream BS'!H20+'Downstream BS'!H20+'Corp BS'!H20</f>
        <v>3.173</v>
      </c>
      <c r="I20" s="883">
        <f>+'Upstream BS'!I20+'Downstream BS'!I20+'Corp BS'!I20</f>
        <v>3.173</v>
      </c>
      <c r="J20" s="883">
        <f>+'Upstream BS'!J20+'Downstream BS'!J20+'Corp BS'!J20</f>
        <v>3.173</v>
      </c>
      <c r="K20" s="883">
        <f>+'Upstream BS'!K20+'Downstream BS'!K20+'Corp BS'!K20</f>
        <v>3.173</v>
      </c>
      <c r="L20" s="884">
        <f>+'Upstream BS'!L20+'Downstream BS'!L20+'Corp BS'!L20</f>
        <v>3.173</v>
      </c>
      <c r="M20" s="885"/>
      <c r="N20" s="886">
        <f>+'Upstream BS'!N20+'Downstream BS'!N20+'Corp BS'!N20</f>
        <v>3.173</v>
      </c>
      <c r="O20" s="375"/>
      <c r="P20" s="275"/>
    </row>
    <row r="21" spans="1:16" x14ac:dyDescent="0.25">
      <c r="A21" s="372" t="s">
        <v>2484</v>
      </c>
      <c r="B21" s="883">
        <f>+'Upstream BS'!B21+'Downstream BS'!B21+'Corp BS'!B21</f>
        <v>5.1999999999999998E-2</v>
      </c>
      <c r="C21" s="883">
        <f>+'Upstream BS'!C21+'Downstream BS'!C21+'Corp BS'!C21</f>
        <v>5.1999999999999998E-2</v>
      </c>
      <c r="D21" s="883">
        <f>+'Upstream BS'!D21+'Downstream BS'!D21+'Corp BS'!D21</f>
        <v>5.1999999999999998E-2</v>
      </c>
      <c r="E21" s="883">
        <f>+'Upstream BS'!E21+'Downstream BS'!E21+'Corp BS'!E21</f>
        <v>5.1999999999999998E-2</v>
      </c>
      <c r="F21" s="883">
        <f>+'Upstream BS'!F21+'Downstream BS'!F21+'Corp BS'!F21</f>
        <v>5.1999999999999998E-2</v>
      </c>
      <c r="G21" s="883">
        <f>+'Upstream BS'!G21+'Downstream BS'!G21+'Corp BS'!G21</f>
        <v>5.1999999999999998E-2</v>
      </c>
      <c r="H21" s="883">
        <f>+'Upstream BS'!H21+'Downstream BS'!H21+'Corp BS'!H21</f>
        <v>5.1999999999999998E-2</v>
      </c>
      <c r="I21" s="883">
        <f>+'Upstream BS'!I21+'Downstream BS'!I21+'Corp BS'!I21</f>
        <v>5.1999999999999998E-2</v>
      </c>
      <c r="J21" s="883">
        <f>+'Upstream BS'!J21+'Downstream BS'!J21+'Corp BS'!J21</f>
        <v>5.1999999999999998E-2</v>
      </c>
      <c r="K21" s="883">
        <f>+'Upstream BS'!K21+'Downstream BS'!K21+'Corp BS'!K21</f>
        <v>5.1999999999999998E-2</v>
      </c>
      <c r="L21" s="884">
        <f>+'Upstream BS'!L21+'Downstream BS'!L21+'Corp BS'!L21</f>
        <v>5.1999999999999998E-2</v>
      </c>
      <c r="M21" s="885"/>
      <c r="N21" s="886">
        <f>+'Upstream BS'!N21+'Downstream BS'!N21+'Corp BS'!N21</f>
        <v>5.1999999999999998E-2</v>
      </c>
      <c r="O21" s="375"/>
      <c r="P21" s="275"/>
    </row>
    <row r="22" spans="1:16" x14ac:dyDescent="0.25">
      <c r="A22" s="372" t="s">
        <v>2389</v>
      </c>
      <c r="B22" s="883">
        <f>+'Upstream BS'!B22+'Downstream BS'!B22+'Corp BS'!B22</f>
        <v>48.735784864884018</v>
      </c>
      <c r="C22" s="883">
        <f>+'Upstream BS'!C22+'Downstream BS'!C22+'Corp BS'!C22-C59</f>
        <v>108.62243573519133</v>
      </c>
      <c r="D22" s="883">
        <f>+'Upstream BS'!D22+'Downstream BS'!D22+'Corp BS'!D22-D59</f>
        <v>159.1687765781391</v>
      </c>
      <c r="E22" s="883">
        <f>+'Upstream BS'!E22+'Downstream BS'!E22+'Corp BS'!E22-E59</f>
        <v>202.80935227364057</v>
      </c>
      <c r="F22" s="883">
        <f>+'Upstream BS'!F22+'Downstream BS'!F22+'Corp BS'!F22-F59</f>
        <v>243.9245255040629</v>
      </c>
      <c r="G22" s="883">
        <f>+'Upstream BS'!G22+'Downstream BS'!G22+'Corp BS'!G22-G59</f>
        <v>287.63849799634414</v>
      </c>
      <c r="H22" s="883">
        <f>+'Upstream BS'!H22+'Downstream BS'!H22+'Corp BS'!H22-H59</f>
        <v>310.49718966222036</v>
      </c>
      <c r="I22" s="883">
        <f>+'Upstream BS'!I22+'Downstream BS'!I22+'Corp BS'!I22-I59</f>
        <v>346.36382112368085</v>
      </c>
      <c r="J22" s="883">
        <f>+'Upstream BS'!J22+'Downstream BS'!J22+'Corp BS'!J22-J59</f>
        <v>394.58898143087418</v>
      </c>
      <c r="K22" s="883">
        <f>+'Upstream BS'!K22+'Downstream BS'!K22+'Corp BS'!K22-K59</f>
        <v>449.20852128127308</v>
      </c>
      <c r="L22" s="884">
        <f>+'Upstream BS'!L22+'Downstream BS'!L22+'Corp BS'!L22-L59</f>
        <v>514.11933186523061</v>
      </c>
      <c r="M22" s="892"/>
      <c r="N22" s="886">
        <f>+'Upstream BS'!N22+'Downstream BS'!N22+'Corp BS'!N22-N59</f>
        <v>581.55810634475142</v>
      </c>
      <c r="O22" s="375"/>
      <c r="P22" s="275"/>
    </row>
    <row r="23" spans="1:16" x14ac:dyDescent="0.25">
      <c r="A23" s="707" t="s">
        <v>28</v>
      </c>
      <c r="B23" s="887">
        <f>SUM(B17:B22)</f>
        <v>101.55145990125155</v>
      </c>
      <c r="C23" s="887">
        <f>SUM(C17:C22)</f>
        <v>158.89927748733712</v>
      </c>
      <c r="D23" s="887">
        <f t="shared" ref="D23:N23" si="1">SUM(D17:D22)</f>
        <v>201.68093501178998</v>
      </c>
      <c r="E23" s="887">
        <f t="shared" si="1"/>
        <v>242.75371396276037</v>
      </c>
      <c r="F23" s="887">
        <f t="shared" si="1"/>
        <v>283.1322397127775</v>
      </c>
      <c r="G23" s="887">
        <f t="shared" si="1"/>
        <v>330.67733919264737</v>
      </c>
      <c r="H23" s="887">
        <f t="shared" si="1"/>
        <v>359.95782734821364</v>
      </c>
      <c r="I23" s="887">
        <f t="shared" si="1"/>
        <v>409.28660154579757</v>
      </c>
      <c r="J23" s="887">
        <f t="shared" si="1"/>
        <v>467.3075779136397</v>
      </c>
      <c r="K23" s="887">
        <f t="shared" si="1"/>
        <v>526.95125446251814</v>
      </c>
      <c r="L23" s="888">
        <f t="shared" si="1"/>
        <v>615.76747424764108</v>
      </c>
      <c r="M23" s="889"/>
      <c r="N23" s="890">
        <f t="shared" si="1"/>
        <v>653.62500122762401</v>
      </c>
      <c r="O23" s="375"/>
      <c r="P23" s="275"/>
    </row>
    <row r="24" spans="1:16" x14ac:dyDescent="0.25">
      <c r="A24" s="372"/>
      <c r="B24" s="883"/>
      <c r="C24" s="893"/>
      <c r="D24" s="893"/>
      <c r="E24" s="893"/>
      <c r="F24" s="893"/>
      <c r="G24" s="893"/>
      <c r="H24" s="893"/>
      <c r="I24" s="893"/>
      <c r="J24" s="893"/>
      <c r="K24" s="893"/>
      <c r="L24" s="894"/>
      <c r="M24" s="885"/>
      <c r="N24" s="895"/>
      <c r="O24" s="375"/>
      <c r="P24" s="275"/>
    </row>
    <row r="25" spans="1:16" x14ac:dyDescent="0.25">
      <c r="A25" s="707" t="s">
        <v>2390</v>
      </c>
      <c r="B25" s="887">
        <f>B23+B15</f>
        <v>358.48745990125155</v>
      </c>
      <c r="C25" s="887">
        <f>C23+C15</f>
        <v>432.94163132479594</v>
      </c>
      <c r="D25" s="887">
        <f t="shared" ref="D25:L25" si="2">D23+D15</f>
        <v>493.57514511673014</v>
      </c>
      <c r="E25" s="887">
        <f t="shared" si="2"/>
        <v>552.54954260918362</v>
      </c>
      <c r="F25" s="887">
        <f t="shared" si="2"/>
        <v>610.85960327067926</v>
      </c>
      <c r="G25" s="887">
        <f t="shared" si="2"/>
        <v>676.34472745130688</v>
      </c>
      <c r="H25" s="887">
        <f t="shared" si="2"/>
        <v>723.55062744790052</v>
      </c>
      <c r="I25" s="887">
        <f t="shared" si="2"/>
        <v>790.76532129275495</v>
      </c>
      <c r="J25" s="887">
        <f t="shared" si="2"/>
        <v>866.60596298000246</v>
      </c>
      <c r="K25" s="887">
        <f t="shared" si="2"/>
        <v>943.97429368570329</v>
      </c>
      <c r="L25" s="888">
        <f t="shared" si="2"/>
        <v>1050.389286942006</v>
      </c>
      <c r="M25" s="889"/>
      <c r="N25" s="890">
        <f t="shared" ref="N25" si="3">N23+N15</f>
        <v>1104.9324107974826</v>
      </c>
      <c r="O25" s="375"/>
      <c r="P25" s="275"/>
    </row>
    <row r="26" spans="1:16" x14ac:dyDescent="0.25">
      <c r="A26" s="372"/>
      <c r="B26" s="891"/>
      <c r="C26" s="510"/>
      <c r="D26" s="510"/>
      <c r="E26" s="510"/>
      <c r="F26" s="510"/>
      <c r="G26" s="510"/>
      <c r="H26" s="510"/>
      <c r="I26" s="510"/>
      <c r="J26" s="510"/>
      <c r="K26" s="510"/>
      <c r="L26" s="378"/>
      <c r="M26" s="375"/>
      <c r="N26" s="484"/>
      <c r="O26" s="375"/>
      <c r="P26" s="275"/>
    </row>
    <row r="27" spans="1:16" x14ac:dyDescent="0.25">
      <c r="A27" s="523" t="s">
        <v>2485</v>
      </c>
      <c r="B27" s="891"/>
      <c r="C27" s="510"/>
      <c r="D27" s="510"/>
      <c r="E27" s="510"/>
      <c r="F27" s="510"/>
      <c r="G27" s="510"/>
      <c r="H27" s="510"/>
      <c r="I27" s="510"/>
      <c r="J27" s="510"/>
      <c r="K27" s="510"/>
      <c r="L27" s="378"/>
      <c r="M27" s="375"/>
      <c r="N27" s="484"/>
      <c r="O27" s="375"/>
      <c r="P27" s="275"/>
    </row>
    <row r="28" spans="1:16" x14ac:dyDescent="0.25">
      <c r="A28" s="372" t="s">
        <v>2391</v>
      </c>
      <c r="B28" s="883">
        <f>+'Upstream BS'!B28+'Downstream BS'!B28+'Corp BS'!B28</f>
        <v>0</v>
      </c>
      <c r="C28" s="883">
        <f>+'Upstream BS'!C28+'Downstream BS'!C28+'Corp BS'!C28</f>
        <v>0</v>
      </c>
      <c r="D28" s="883">
        <f>+'Upstream BS'!D28+'Downstream BS'!D28+'Corp BS'!D28</f>
        <v>0</v>
      </c>
      <c r="E28" s="883">
        <f>+'Upstream BS'!E28+'Downstream BS'!E28+'Corp BS'!E28</f>
        <v>0</v>
      </c>
      <c r="F28" s="883">
        <f>+'Upstream BS'!F28+'Downstream BS'!F28+'Corp BS'!F28</f>
        <v>0</v>
      </c>
      <c r="G28" s="883">
        <f>+'Upstream BS'!G28+'Downstream BS'!G28+'Corp BS'!G28</f>
        <v>0</v>
      </c>
      <c r="H28" s="883">
        <f>+'Upstream BS'!H28+'Downstream BS'!H28+'Corp BS'!H28</f>
        <v>0</v>
      </c>
      <c r="I28" s="883">
        <f>+'Upstream BS'!I28+'Downstream BS'!I28+'Corp BS'!I28</f>
        <v>0</v>
      </c>
      <c r="J28" s="883">
        <f>+'Upstream BS'!J28+'Downstream BS'!J28+'Corp BS'!J28</f>
        <v>0</v>
      </c>
      <c r="K28" s="883">
        <f>+'Upstream BS'!K28+'Downstream BS'!K28+'Corp BS'!K28</f>
        <v>0</v>
      </c>
      <c r="L28" s="884">
        <f>+'Upstream BS'!L28+'Downstream BS'!L28+'Corp BS'!L28</f>
        <v>0</v>
      </c>
      <c r="M28" s="885"/>
      <c r="N28" s="886">
        <f>+'Upstream BS'!N28+'Downstream BS'!N28+'Corp BS'!N28</f>
        <v>0</v>
      </c>
      <c r="O28" s="375"/>
      <c r="P28" s="275"/>
    </row>
    <row r="29" spans="1:16" x14ac:dyDescent="0.25">
      <c r="A29" s="372" t="s">
        <v>2486</v>
      </c>
      <c r="B29" s="883">
        <f>+'Upstream BS'!B29+'Downstream BS'!B29+'Corp BS'!B29</f>
        <v>16</v>
      </c>
      <c r="C29" s="883">
        <f>+'Upstream BS'!C29+'Downstream BS'!C29+'Corp BS'!C29</f>
        <v>16</v>
      </c>
      <c r="D29" s="883">
        <f>+'Upstream BS'!D29+'Downstream BS'!D29+'Corp BS'!D29</f>
        <v>16</v>
      </c>
      <c r="E29" s="883">
        <f>+'Upstream BS'!E29+'Downstream BS'!E29+'Corp BS'!E29</f>
        <v>16</v>
      </c>
      <c r="F29" s="883">
        <f>+'Upstream BS'!F29+'Downstream BS'!F29+'Corp BS'!F29</f>
        <v>16</v>
      </c>
      <c r="G29" s="883">
        <f>+'Upstream BS'!G29+'Downstream BS'!G29+'Corp BS'!G29</f>
        <v>16</v>
      </c>
      <c r="H29" s="883">
        <f>+'Upstream BS'!H29+'Downstream BS'!H29+'Corp BS'!H29</f>
        <v>16</v>
      </c>
      <c r="I29" s="883">
        <f>+'Upstream BS'!I29+'Downstream BS'!I29+'Corp BS'!I29</f>
        <v>16</v>
      </c>
      <c r="J29" s="883">
        <f>+'Upstream BS'!J29+'Downstream BS'!J29+'Corp BS'!J29</f>
        <v>16</v>
      </c>
      <c r="K29" s="883">
        <f>+'Upstream BS'!K29+'Downstream BS'!K29+'Corp BS'!K29</f>
        <v>16</v>
      </c>
      <c r="L29" s="884">
        <f>+'Upstream BS'!L29+'Downstream BS'!L29+'Corp BS'!L29</f>
        <v>16</v>
      </c>
      <c r="M29" s="885"/>
      <c r="N29" s="886">
        <f>+'Upstream BS'!N29+'Downstream BS'!N29+'Corp BS'!N29</f>
        <v>16</v>
      </c>
      <c r="O29" s="375"/>
      <c r="P29" s="275"/>
    </row>
    <row r="30" spans="1:16" x14ac:dyDescent="0.25">
      <c r="A30" s="372" t="s">
        <v>2487</v>
      </c>
      <c r="B30" s="883">
        <f>+'Upstream BS'!B30+'Downstream BS'!B30+'Corp BS'!B30</f>
        <v>0</v>
      </c>
      <c r="C30" s="883">
        <f>+'Upstream BS'!C30+'Downstream BS'!C30+'Corp BS'!C30</f>
        <v>0</v>
      </c>
      <c r="D30" s="883">
        <f>+'Upstream BS'!D30+'Downstream BS'!D30+'Corp BS'!D30</f>
        <v>0</v>
      </c>
      <c r="E30" s="883">
        <f>+'Upstream BS'!E30+'Downstream BS'!E30+'Corp BS'!E30</f>
        <v>0</v>
      </c>
      <c r="F30" s="883">
        <f>+'Upstream BS'!F30+'Downstream BS'!F30+'Corp BS'!F30</f>
        <v>0</v>
      </c>
      <c r="G30" s="883">
        <f>+'Upstream BS'!G30+'Downstream BS'!G30+'Corp BS'!G30</f>
        <v>0</v>
      </c>
      <c r="H30" s="883">
        <f>+'Upstream BS'!H30+'Downstream BS'!H30+'Corp BS'!H30</f>
        <v>0</v>
      </c>
      <c r="I30" s="883">
        <f>+'Upstream BS'!I30+'Downstream BS'!I30+'Corp BS'!I30</f>
        <v>0</v>
      </c>
      <c r="J30" s="883">
        <f>+'Upstream BS'!J30+'Downstream BS'!J30+'Corp BS'!J30</f>
        <v>0</v>
      </c>
      <c r="K30" s="883">
        <f>+'Upstream BS'!K30+'Downstream BS'!K30+'Corp BS'!K30</f>
        <v>0</v>
      </c>
      <c r="L30" s="884">
        <f>+'Upstream BS'!L30+'Downstream BS'!L30+'Corp BS'!L30</f>
        <v>0</v>
      </c>
      <c r="M30" s="885"/>
      <c r="N30" s="886">
        <f>+'Upstream BS'!N30+'Downstream BS'!N30+'Corp BS'!N30</f>
        <v>0</v>
      </c>
      <c r="O30" s="375"/>
      <c r="P30" s="275"/>
    </row>
    <row r="31" spans="1:16" x14ac:dyDescent="0.25">
      <c r="A31" s="372" t="s">
        <v>2488</v>
      </c>
      <c r="B31" s="883">
        <f>+'Upstream BS'!B31+'Downstream BS'!B31+'Corp BS'!B31</f>
        <v>7.1950000000000003</v>
      </c>
      <c r="C31" s="883">
        <f>+'Upstream BS'!C31+'Downstream BS'!C31+'Corp BS'!C31</f>
        <v>7.1950000000000003</v>
      </c>
      <c r="D31" s="883">
        <f>+'Upstream BS'!D31+'Downstream BS'!D31+'Corp BS'!D31</f>
        <v>7.1950000000000003</v>
      </c>
      <c r="E31" s="883">
        <f>+'Upstream BS'!E31+'Downstream BS'!E31+'Corp BS'!E31</f>
        <v>7.1950000000000003</v>
      </c>
      <c r="F31" s="883">
        <f>+'Upstream BS'!F31+'Downstream BS'!F31+'Corp BS'!F31</f>
        <v>7.1950000000000003</v>
      </c>
      <c r="G31" s="883">
        <f>+'Upstream BS'!G31+'Downstream BS'!G31+'Corp BS'!G31</f>
        <v>7.1950000000000003</v>
      </c>
      <c r="H31" s="883">
        <f>+'Upstream BS'!H31+'Downstream BS'!H31+'Corp BS'!H31</f>
        <v>7.1950000000000003</v>
      </c>
      <c r="I31" s="883">
        <f>+'Upstream BS'!I31+'Downstream BS'!I31+'Corp BS'!I31</f>
        <v>7.1950000000000003</v>
      </c>
      <c r="J31" s="883">
        <f>+'Upstream BS'!J31+'Downstream BS'!J31+'Corp BS'!J31</f>
        <v>7.1950000000000003</v>
      </c>
      <c r="K31" s="883">
        <f>+'Upstream BS'!K31+'Downstream BS'!K31+'Corp BS'!K31</f>
        <v>7.1950000000000003</v>
      </c>
      <c r="L31" s="884">
        <f>+'Upstream BS'!L31+'Downstream BS'!L31+'Corp BS'!L31</f>
        <v>7.1950000000000003</v>
      </c>
      <c r="M31" s="885"/>
      <c r="N31" s="886">
        <f>+'Upstream BS'!N31+'Downstream BS'!N31+'Corp BS'!N31</f>
        <v>7.1950000000000003</v>
      </c>
      <c r="O31" s="375"/>
      <c r="P31" s="275"/>
    </row>
    <row r="32" spans="1:16" x14ac:dyDescent="0.25">
      <c r="A32" s="372" t="s">
        <v>2489</v>
      </c>
      <c r="B32" s="883">
        <f>+'Upstream BS'!B32+'Downstream BS'!B32+'Corp BS'!B32</f>
        <v>0</v>
      </c>
      <c r="C32" s="883">
        <f>+'Upstream BS'!C32+'Downstream BS'!C32+'Corp BS'!C32</f>
        <v>0</v>
      </c>
      <c r="D32" s="883">
        <f>+'Upstream BS'!D32+'Downstream BS'!D32+'Corp BS'!D32</f>
        <v>0</v>
      </c>
      <c r="E32" s="883">
        <f>+'Upstream BS'!E32+'Downstream BS'!E32+'Corp BS'!E32</f>
        <v>0</v>
      </c>
      <c r="F32" s="883">
        <f>+'Upstream BS'!F32+'Downstream BS'!F32+'Corp BS'!F32</f>
        <v>0</v>
      </c>
      <c r="G32" s="883">
        <f>+'Upstream BS'!G32+'Downstream BS'!G32+'Corp BS'!G32</f>
        <v>0</v>
      </c>
      <c r="H32" s="883">
        <f>+'Upstream BS'!H32+'Downstream BS'!H32+'Corp BS'!H32</f>
        <v>0</v>
      </c>
      <c r="I32" s="883">
        <f>+'Upstream BS'!I32+'Downstream BS'!I32+'Corp BS'!I32</f>
        <v>0</v>
      </c>
      <c r="J32" s="883">
        <f>+'Upstream BS'!J32+'Downstream BS'!J32+'Corp BS'!J32</f>
        <v>0</v>
      </c>
      <c r="K32" s="883">
        <f>+'Upstream BS'!K32+'Downstream BS'!K32+'Corp BS'!K32</f>
        <v>0</v>
      </c>
      <c r="L32" s="884">
        <f>+'Upstream BS'!L32+'Downstream BS'!L32+'Corp BS'!L32</f>
        <v>0</v>
      </c>
      <c r="M32" s="885"/>
      <c r="N32" s="886">
        <f>+'Upstream BS'!N32+'Downstream BS'!N32+'Corp BS'!N32</f>
        <v>0</v>
      </c>
      <c r="O32" s="375"/>
      <c r="P32" s="275"/>
    </row>
    <row r="33" spans="1:16" x14ac:dyDescent="0.25">
      <c r="A33" s="372" t="s">
        <v>2490</v>
      </c>
      <c r="B33" s="883">
        <f>+'Upstream BS'!B33+'Downstream BS'!B33+'Corp BS'!B33</f>
        <v>245.50000000000003</v>
      </c>
      <c r="C33" s="883">
        <f>+'Upstream BS'!C33+'Downstream BS'!C33+'Corp BS'!C33-C59</f>
        <v>292.39669500130111</v>
      </c>
      <c r="D33" s="883">
        <f>+'Upstream BS'!D33+'Downstream BS'!D33+'Corp BS'!D33-D59</f>
        <v>326.41492050310939</v>
      </c>
      <c r="E33" s="883">
        <f>+'Upstream BS'!E33+'Downstream BS'!E33+'Corp BS'!E33-E59</f>
        <v>355.18443924329142</v>
      </c>
      <c r="F33" s="883">
        <f>+'Upstream BS'!F33+'Downstream BS'!F33+'Corp BS'!F33-F59</f>
        <v>381.34851423714082</v>
      </c>
      <c r="G33" s="883">
        <f>+'Upstream BS'!G33+'Downstream BS'!G33+'Corp BS'!G33-G59</f>
        <v>411.26217218227913</v>
      </c>
      <c r="H33" s="883">
        <f>+'Upstream BS'!H33+'Downstream BS'!H33+'Corp BS'!H33-H59</f>
        <v>448.65474966219398</v>
      </c>
      <c r="I33" s="883">
        <f>+'Upstream BS'!I33+'Downstream BS'!I33+'Corp BS'!I33-I59</f>
        <v>503.62348812974483</v>
      </c>
      <c r="J33" s="883">
        <f>+'Upstream BS'!J33+'Downstream BS'!J33+'Corp BS'!J33-J59</f>
        <v>568.34950378646863</v>
      </c>
      <c r="K33" s="883">
        <f>+'Upstream BS'!K33+'Downstream BS'!K33+'Corp BS'!K33-K59</f>
        <v>637.1477625172505</v>
      </c>
      <c r="L33" s="884">
        <f>+'Upstream BS'!L33+'Downstream BS'!L33+'Corp BS'!L33-L59</f>
        <v>721.60064636493712</v>
      </c>
      <c r="M33" s="892"/>
      <c r="N33" s="886">
        <f>+'Upstream BS'!N33+'Downstream BS'!N33+'Corp BS'!N33-N59</f>
        <v>788.27892272254644</v>
      </c>
      <c r="O33" s="375"/>
      <c r="P33" s="275"/>
    </row>
    <row r="34" spans="1:16" x14ac:dyDescent="0.25">
      <c r="A34" s="372" t="s">
        <v>2491</v>
      </c>
      <c r="B34" s="883">
        <f>+'Upstream BS'!B34+'Downstream BS'!B34+'Corp BS'!B34</f>
        <v>1.6</v>
      </c>
      <c r="C34" s="883">
        <f>+'Upstream BS'!C34+'Downstream BS'!C34+'Corp BS'!C34</f>
        <v>1.6</v>
      </c>
      <c r="D34" s="883">
        <f>+'Upstream BS'!D34+'Downstream BS'!D34+'Corp BS'!D34</f>
        <v>1.6</v>
      </c>
      <c r="E34" s="883">
        <f>+'Upstream BS'!E34+'Downstream BS'!E34+'Corp BS'!E34</f>
        <v>1.6</v>
      </c>
      <c r="F34" s="883">
        <f>+'Upstream BS'!F34+'Downstream BS'!F34+'Corp BS'!F34</f>
        <v>1.6</v>
      </c>
      <c r="G34" s="883">
        <f>+'Upstream BS'!G34+'Downstream BS'!G34+'Corp BS'!G34</f>
        <v>1.6</v>
      </c>
      <c r="H34" s="883">
        <f>+'Upstream BS'!H34+'Downstream BS'!H34+'Corp BS'!H34</f>
        <v>1.6</v>
      </c>
      <c r="I34" s="883">
        <f>+'Upstream BS'!I34+'Downstream BS'!I34+'Corp BS'!I34</f>
        <v>1.6</v>
      </c>
      <c r="J34" s="883">
        <f>+'Upstream BS'!J34+'Downstream BS'!J34+'Corp BS'!J34</f>
        <v>1.6</v>
      </c>
      <c r="K34" s="883">
        <f>+'Upstream BS'!K34+'Downstream BS'!K34+'Corp BS'!K34</f>
        <v>1.6</v>
      </c>
      <c r="L34" s="884">
        <f>+'Upstream BS'!L34+'Downstream BS'!L34+'Corp BS'!L34</f>
        <v>1.6</v>
      </c>
      <c r="M34" s="885"/>
      <c r="N34" s="886">
        <f>+'Upstream BS'!N34+'Downstream BS'!N34+'Corp BS'!N34</f>
        <v>1.6</v>
      </c>
      <c r="O34" s="375"/>
      <c r="P34" s="275"/>
    </row>
    <row r="35" spans="1:16" x14ac:dyDescent="0.25">
      <c r="A35" s="372" t="s">
        <v>2492</v>
      </c>
      <c r="B35" s="883">
        <f>+'Upstream BS'!B35+'Downstream BS'!B35+'Corp BS'!B35</f>
        <v>0.84699999999999998</v>
      </c>
      <c r="C35" s="883">
        <f>+'Upstream BS'!C35+'Downstream BS'!C35+'Corp BS'!C35</f>
        <v>0.84699999999999998</v>
      </c>
      <c r="D35" s="883">
        <f>+'Upstream BS'!D35+'Downstream BS'!D35+'Corp BS'!D35</f>
        <v>0.84699999999999998</v>
      </c>
      <c r="E35" s="883">
        <f>+'Upstream BS'!E35+'Downstream BS'!E35+'Corp BS'!E35</f>
        <v>0.84699999999999998</v>
      </c>
      <c r="F35" s="883">
        <f>+'Upstream BS'!F35+'Downstream BS'!F35+'Corp BS'!F35</f>
        <v>0.84699999999999998</v>
      </c>
      <c r="G35" s="883">
        <f>+'Upstream BS'!G35+'Downstream BS'!G35+'Corp BS'!G35</f>
        <v>0.84699999999999998</v>
      </c>
      <c r="H35" s="883">
        <f>+'Upstream BS'!H35+'Downstream BS'!H35+'Corp BS'!H35</f>
        <v>0.84699999999999998</v>
      </c>
      <c r="I35" s="883">
        <f>+'Upstream BS'!I35+'Downstream BS'!I35+'Corp BS'!I35</f>
        <v>0.84699999999999998</v>
      </c>
      <c r="J35" s="883">
        <f>+'Upstream BS'!J35+'Downstream BS'!J35+'Corp BS'!J35</f>
        <v>0.84699999999999998</v>
      </c>
      <c r="K35" s="883">
        <f>+'Upstream BS'!K35+'Downstream BS'!K35+'Corp BS'!K35</f>
        <v>0.84699999999999998</v>
      </c>
      <c r="L35" s="884">
        <f>+'Upstream BS'!L35+'Downstream BS'!L35+'Corp BS'!L35</f>
        <v>0.84699999999999998</v>
      </c>
      <c r="M35" s="885"/>
      <c r="N35" s="886">
        <f>+'Upstream BS'!N35+'Downstream BS'!N35+'Corp BS'!N35</f>
        <v>0.84699999999999998</v>
      </c>
      <c r="O35" s="375"/>
      <c r="P35" s="275"/>
    </row>
    <row r="36" spans="1:16" x14ac:dyDescent="0.25">
      <c r="A36" s="372"/>
      <c r="B36" s="883">
        <f>SUM(B29:B35)</f>
        <v>271.14200000000005</v>
      </c>
      <c r="C36" s="883">
        <f>SUM(C29:C35)</f>
        <v>318.03869500130111</v>
      </c>
      <c r="D36" s="883">
        <f t="shared" ref="D36:N36" si="4">SUM(D29:D35)</f>
        <v>352.05692050310938</v>
      </c>
      <c r="E36" s="883">
        <f t="shared" si="4"/>
        <v>380.82643924329142</v>
      </c>
      <c r="F36" s="883">
        <f t="shared" si="4"/>
        <v>406.99051423714081</v>
      </c>
      <c r="G36" s="883">
        <f t="shared" si="4"/>
        <v>436.90417218227913</v>
      </c>
      <c r="H36" s="883">
        <f t="shared" si="4"/>
        <v>474.29674966219397</v>
      </c>
      <c r="I36" s="883">
        <f t="shared" si="4"/>
        <v>529.26548812974488</v>
      </c>
      <c r="J36" s="883">
        <f t="shared" si="4"/>
        <v>593.99150378646868</v>
      </c>
      <c r="K36" s="883">
        <f t="shared" si="4"/>
        <v>662.78976251725055</v>
      </c>
      <c r="L36" s="884">
        <f t="shared" si="4"/>
        <v>747.24264636493717</v>
      </c>
      <c r="M36" s="885"/>
      <c r="N36" s="886">
        <f t="shared" si="4"/>
        <v>813.92092272254649</v>
      </c>
      <c r="O36" s="375"/>
      <c r="P36" s="275"/>
    </row>
    <row r="37" spans="1:16" x14ac:dyDescent="0.25">
      <c r="A37" s="372"/>
      <c r="B37" s="883"/>
      <c r="C37" s="893"/>
      <c r="D37" s="893"/>
      <c r="E37" s="893"/>
      <c r="F37" s="893"/>
      <c r="G37" s="893"/>
      <c r="H37" s="893"/>
      <c r="I37" s="893"/>
      <c r="J37" s="893"/>
      <c r="K37" s="893"/>
      <c r="L37" s="894"/>
      <c r="M37" s="885"/>
      <c r="N37" s="895"/>
      <c r="O37" s="375"/>
      <c r="P37" s="275"/>
    </row>
    <row r="38" spans="1:16" x14ac:dyDescent="0.25">
      <c r="A38" s="372" t="s">
        <v>2392</v>
      </c>
      <c r="B38" s="883">
        <v>3.1070000000000002</v>
      </c>
      <c r="C38" s="893">
        <f>+B38</f>
        <v>3.1070000000000002</v>
      </c>
      <c r="D38" s="893">
        <f t="shared" ref="D38:L38" si="5">+C38</f>
        <v>3.1070000000000002</v>
      </c>
      <c r="E38" s="893">
        <f t="shared" si="5"/>
        <v>3.1070000000000002</v>
      </c>
      <c r="F38" s="893">
        <f t="shared" si="5"/>
        <v>3.1070000000000002</v>
      </c>
      <c r="G38" s="893">
        <f t="shared" si="5"/>
        <v>3.1070000000000002</v>
      </c>
      <c r="H38" s="893">
        <f t="shared" si="5"/>
        <v>3.1070000000000002</v>
      </c>
      <c r="I38" s="893">
        <f t="shared" si="5"/>
        <v>3.1070000000000002</v>
      </c>
      <c r="J38" s="893">
        <f t="shared" si="5"/>
        <v>3.1070000000000002</v>
      </c>
      <c r="K38" s="893">
        <f t="shared" si="5"/>
        <v>3.1070000000000002</v>
      </c>
      <c r="L38" s="894">
        <f t="shared" si="5"/>
        <v>3.1070000000000002</v>
      </c>
      <c r="M38" s="885"/>
      <c r="N38" s="895">
        <f>+L38</f>
        <v>3.1070000000000002</v>
      </c>
      <c r="O38" s="375"/>
      <c r="P38" s="275"/>
    </row>
    <row r="39" spans="1:16" x14ac:dyDescent="0.25">
      <c r="A39" s="707" t="s">
        <v>2771</v>
      </c>
      <c r="B39" s="887">
        <f>B36+B38</f>
        <v>274.24900000000008</v>
      </c>
      <c r="C39" s="887">
        <f>C36+C38</f>
        <v>321.14569500130114</v>
      </c>
      <c r="D39" s="887">
        <f t="shared" ref="D39:N39" si="6">D36+D38</f>
        <v>355.16392050310941</v>
      </c>
      <c r="E39" s="887">
        <f t="shared" si="6"/>
        <v>383.93343924329145</v>
      </c>
      <c r="F39" s="887">
        <f t="shared" si="6"/>
        <v>410.09751423714084</v>
      </c>
      <c r="G39" s="887">
        <f t="shared" si="6"/>
        <v>440.01117218227915</v>
      </c>
      <c r="H39" s="887">
        <f t="shared" si="6"/>
        <v>477.403749662194</v>
      </c>
      <c r="I39" s="887">
        <f t="shared" si="6"/>
        <v>532.37248812974485</v>
      </c>
      <c r="J39" s="887">
        <f t="shared" si="6"/>
        <v>597.09850378646865</v>
      </c>
      <c r="K39" s="887">
        <f t="shared" si="6"/>
        <v>665.89676251725052</v>
      </c>
      <c r="L39" s="888">
        <f t="shared" si="6"/>
        <v>750.34964636493714</v>
      </c>
      <c r="M39" s="889"/>
      <c r="N39" s="890">
        <f t="shared" si="6"/>
        <v>817.02792272254646</v>
      </c>
      <c r="O39" s="375"/>
      <c r="P39" s="275"/>
    </row>
    <row r="40" spans="1:16" x14ac:dyDescent="0.25">
      <c r="A40" s="372"/>
      <c r="B40" s="883"/>
      <c r="C40" s="893"/>
      <c r="D40" s="893"/>
      <c r="E40" s="893"/>
      <c r="F40" s="893"/>
      <c r="G40" s="893"/>
      <c r="H40" s="893"/>
      <c r="I40" s="893"/>
      <c r="J40" s="893"/>
      <c r="K40" s="893"/>
      <c r="L40" s="894"/>
      <c r="M40" s="885"/>
      <c r="N40" s="895"/>
      <c r="O40" s="375"/>
      <c r="P40" s="275"/>
    </row>
    <row r="41" spans="1:16" x14ac:dyDescent="0.25">
      <c r="A41" s="523" t="s">
        <v>2493</v>
      </c>
      <c r="B41" s="883"/>
      <c r="C41" s="893"/>
      <c r="D41" s="893"/>
      <c r="E41" s="893"/>
      <c r="F41" s="893"/>
      <c r="G41" s="893"/>
      <c r="H41" s="893"/>
      <c r="I41" s="893"/>
      <c r="J41" s="893"/>
      <c r="K41" s="893"/>
      <c r="L41" s="894"/>
      <c r="M41" s="885"/>
      <c r="N41" s="895"/>
      <c r="O41" s="375"/>
      <c r="P41" s="275"/>
    </row>
    <row r="42" spans="1:16" x14ac:dyDescent="0.25">
      <c r="A42" s="372" t="s">
        <v>2260</v>
      </c>
      <c r="B42" s="883">
        <f>+'Upstream BS'!B42+'Downstream BS'!B42+'Corp BS'!B42</f>
        <v>27.018000000000001</v>
      </c>
      <c r="C42" s="883">
        <f>+'Upstream BS'!C42+'Downstream BS'!C42+'Corp BS'!C42</f>
        <v>55.935377999999986</v>
      </c>
      <c r="D42" s="883">
        <f>+'Upstream BS'!D42+'Downstream BS'!D42+'Corp BS'!D42</f>
        <v>86.491122706481164</v>
      </c>
      <c r="E42" s="883">
        <f>+'Upstream BS'!E42+'Downstream BS'!E42+'Corp BS'!E42</f>
        <v>118.03916184161572</v>
      </c>
      <c r="F42" s="883">
        <f>+'Upstream BS'!F42+'Downstream BS'!F42+'Corp BS'!F42</f>
        <v>150.61183006965607</v>
      </c>
      <c r="G42" s="883">
        <f>+'Upstream BS'!G42+'Downstream BS'!G42+'Corp BS'!G42</f>
        <v>155.32513992414172</v>
      </c>
      <c r="H42" s="883">
        <f>+'Upstream BS'!H42+'Downstream BS'!H42+'Corp BS'!H42</f>
        <v>160.18351581721979</v>
      </c>
      <c r="I42" s="883">
        <f>+'Upstream BS'!I42+'Downstream BS'!I42+'Corp BS'!I42</f>
        <v>164.50059125789099</v>
      </c>
      <c r="J42" s="883">
        <f>+'Upstream BS'!J42+'Downstream BS'!J42+'Corp BS'!J42</f>
        <v>168.95819134102658</v>
      </c>
      <c r="K42" s="883">
        <f>+'Upstream BS'!K42+'Downstream BS'!K42+'Corp BS'!K42</f>
        <v>173.56090178857514</v>
      </c>
      <c r="L42" s="884">
        <f>+'Upstream BS'!L42+'Downstream BS'!L42+'Corp BS'!L42</f>
        <v>178.31345819964275</v>
      </c>
      <c r="M42" s="885"/>
      <c r="N42" s="886">
        <f>+'Upstream BS'!N42+'Downstream BS'!N42+'Corp BS'!N42</f>
        <v>182.83167911003005</v>
      </c>
      <c r="O42" s="375"/>
      <c r="P42" s="275"/>
    </row>
    <row r="43" spans="1:16" x14ac:dyDescent="0.25">
      <c r="A43" s="372" t="s">
        <v>2494</v>
      </c>
      <c r="B43" s="883">
        <f>+'Upstream BS'!B43+'Downstream BS'!B43+'Corp BS'!B43</f>
        <v>6.367</v>
      </c>
      <c r="C43" s="883">
        <f>+'Upstream BS'!C43+'Downstream BS'!C43+'Corp BS'!C43</f>
        <v>6.367</v>
      </c>
      <c r="D43" s="883">
        <f>+'Upstream BS'!D43+'Downstream BS'!D43+'Corp BS'!D43</f>
        <v>6.367</v>
      </c>
      <c r="E43" s="883">
        <f>+'Upstream BS'!E43+'Downstream BS'!E43+'Corp BS'!E43</f>
        <v>6.367</v>
      </c>
      <c r="F43" s="883">
        <f>+'Upstream BS'!F43+'Downstream BS'!F43+'Corp BS'!F43</f>
        <v>6.367</v>
      </c>
      <c r="G43" s="883">
        <f>+'Upstream BS'!G43+'Downstream BS'!G43+'Corp BS'!G43</f>
        <v>6.367</v>
      </c>
      <c r="H43" s="883">
        <f>+'Upstream BS'!H43+'Downstream BS'!H43+'Corp BS'!H43</f>
        <v>6.367</v>
      </c>
      <c r="I43" s="883">
        <f>+'Upstream BS'!I43+'Downstream BS'!I43+'Corp BS'!I43</f>
        <v>6.367</v>
      </c>
      <c r="J43" s="883">
        <f>+'Upstream BS'!J43+'Downstream BS'!J43+'Corp BS'!J43</f>
        <v>6.367</v>
      </c>
      <c r="K43" s="883">
        <f>+'Upstream BS'!K43+'Downstream BS'!K43+'Corp BS'!K43</f>
        <v>6.367</v>
      </c>
      <c r="L43" s="884">
        <f>+'Upstream BS'!L43+'Downstream BS'!L43+'Corp BS'!L43</f>
        <v>6.367</v>
      </c>
      <c r="M43" s="885"/>
      <c r="N43" s="886">
        <f>+'Upstream BS'!N43+'Downstream BS'!N43+'Corp BS'!N43</f>
        <v>6.367</v>
      </c>
      <c r="O43" s="375"/>
      <c r="P43" s="275"/>
    </row>
    <row r="44" spans="1:16" x14ac:dyDescent="0.25">
      <c r="A44" s="372" t="s">
        <v>2495</v>
      </c>
      <c r="B44" s="883">
        <f>+'Upstream BS'!B44+'Downstream BS'!B44+'Corp BS'!B44</f>
        <v>6.1890000000000001</v>
      </c>
      <c r="C44" s="883">
        <f>+'Upstream BS'!C44+'Downstream BS'!C44+'Corp BS'!C44</f>
        <v>6.1890000000000001</v>
      </c>
      <c r="D44" s="883">
        <f>+'Upstream BS'!D44+'Downstream BS'!D44+'Corp BS'!D44</f>
        <v>6.1890000000000001</v>
      </c>
      <c r="E44" s="883">
        <f>+'Upstream BS'!E44+'Downstream BS'!E44+'Corp BS'!E44</f>
        <v>6.1890000000000001</v>
      </c>
      <c r="F44" s="883">
        <f>+'Upstream BS'!F44+'Downstream BS'!F44+'Corp BS'!F44</f>
        <v>6.1890000000000001</v>
      </c>
      <c r="G44" s="883">
        <f>+'Upstream BS'!G44+'Downstream BS'!G44+'Corp BS'!G44</f>
        <v>6.1890000000000001</v>
      </c>
      <c r="H44" s="883">
        <f>+'Upstream BS'!H44+'Downstream BS'!H44+'Corp BS'!H44</f>
        <v>6.1890000000000001</v>
      </c>
      <c r="I44" s="883">
        <f>+'Upstream BS'!I44+'Downstream BS'!I44+'Corp BS'!I44</f>
        <v>6.1890000000000001</v>
      </c>
      <c r="J44" s="883">
        <f>+'Upstream BS'!J44+'Downstream BS'!J44+'Corp BS'!J44</f>
        <v>6.1890000000000001</v>
      </c>
      <c r="K44" s="883">
        <f>+'Upstream BS'!K44+'Downstream BS'!K44+'Corp BS'!K44</f>
        <v>6.1890000000000001</v>
      </c>
      <c r="L44" s="884">
        <f>+'Upstream BS'!L44+'Downstream BS'!L44+'Corp BS'!L44</f>
        <v>6.1890000000000001</v>
      </c>
      <c r="M44" s="885"/>
      <c r="N44" s="886">
        <f>+'Upstream BS'!N44+'Downstream BS'!N44+'Corp BS'!N44</f>
        <v>6.1890000000000001</v>
      </c>
      <c r="O44" s="375"/>
      <c r="P44" s="275"/>
    </row>
    <row r="45" spans="1:16" x14ac:dyDescent="0.25">
      <c r="A45" s="372" t="s">
        <v>2496</v>
      </c>
      <c r="B45" s="883">
        <f>+'Upstream BS'!B45+'Downstream BS'!B45+'Corp BS'!B45</f>
        <v>4.1619999999999999</v>
      </c>
      <c r="C45" s="883">
        <f>+'Upstream BS'!C45+'Downstream BS'!C45+'Corp BS'!C45</f>
        <v>4.1619999999999999</v>
      </c>
      <c r="D45" s="883">
        <f>+'Upstream BS'!D45+'Downstream BS'!D45+'Corp BS'!D45</f>
        <v>4.1619999999999999</v>
      </c>
      <c r="E45" s="883">
        <f>+'Upstream BS'!E45+'Downstream BS'!E45+'Corp BS'!E45</f>
        <v>4.1619999999999999</v>
      </c>
      <c r="F45" s="883">
        <f>+'Upstream BS'!F45+'Downstream BS'!F45+'Corp BS'!F45</f>
        <v>4.1619999999999999</v>
      </c>
      <c r="G45" s="883">
        <f>+'Upstream BS'!G45+'Downstream BS'!G45+'Corp BS'!G45</f>
        <v>4.1619999999999999</v>
      </c>
      <c r="H45" s="883">
        <f>+'Upstream BS'!H45+'Downstream BS'!H45+'Corp BS'!H45</f>
        <v>4.1619999999999999</v>
      </c>
      <c r="I45" s="883">
        <f>+'Upstream BS'!I45+'Downstream BS'!I45+'Corp BS'!I45</f>
        <v>4.1619999999999999</v>
      </c>
      <c r="J45" s="883">
        <f>+'Upstream BS'!J45+'Downstream BS'!J45+'Corp BS'!J45</f>
        <v>4.1619999999999999</v>
      </c>
      <c r="K45" s="883">
        <f>+'Upstream BS'!K45+'Downstream BS'!K45+'Corp BS'!K45</f>
        <v>4.1619999999999999</v>
      </c>
      <c r="L45" s="884">
        <f>+'Upstream BS'!L45+'Downstream BS'!L45+'Corp BS'!L45</f>
        <v>4.1619999999999999</v>
      </c>
      <c r="M45" s="885"/>
      <c r="N45" s="886">
        <f>+'Upstream BS'!N45+'Downstream BS'!N45+'Corp BS'!N45</f>
        <v>4.1619999999999999</v>
      </c>
      <c r="O45" s="375"/>
      <c r="P45" s="275"/>
    </row>
    <row r="46" spans="1:16" x14ac:dyDescent="0.25">
      <c r="A46" s="707" t="s">
        <v>2772</v>
      </c>
      <c r="B46" s="887">
        <f>SUM(B42:B45)</f>
        <v>43.735999999999997</v>
      </c>
      <c r="C46" s="887">
        <f>SUM(C42:C45)</f>
        <v>72.653377999999989</v>
      </c>
      <c r="D46" s="887">
        <f t="shared" ref="D46:N46" si="7">SUM(D42:D45)</f>
        <v>103.20912270648117</v>
      </c>
      <c r="E46" s="887">
        <f t="shared" si="7"/>
        <v>134.75716184161573</v>
      </c>
      <c r="F46" s="887">
        <f t="shared" si="7"/>
        <v>167.32983006965605</v>
      </c>
      <c r="G46" s="887">
        <f t="shared" si="7"/>
        <v>172.04313992414171</v>
      </c>
      <c r="H46" s="887">
        <f t="shared" si="7"/>
        <v>176.90151581721977</v>
      </c>
      <c r="I46" s="887">
        <f t="shared" si="7"/>
        <v>181.21859125789098</v>
      </c>
      <c r="J46" s="887">
        <f t="shared" si="7"/>
        <v>185.67619134102657</v>
      </c>
      <c r="K46" s="887">
        <f t="shared" si="7"/>
        <v>190.27890178857513</v>
      </c>
      <c r="L46" s="888">
        <f t="shared" si="7"/>
        <v>195.03145819964274</v>
      </c>
      <c r="M46" s="896"/>
      <c r="N46" s="890">
        <f t="shared" si="7"/>
        <v>199.54967911003004</v>
      </c>
      <c r="O46" s="375"/>
      <c r="P46" s="275"/>
    </row>
    <row r="47" spans="1:16" x14ac:dyDescent="0.25">
      <c r="A47" s="523" t="s">
        <v>2497</v>
      </c>
      <c r="B47" s="883"/>
      <c r="C47" s="893"/>
      <c r="D47" s="893"/>
      <c r="E47" s="893"/>
      <c r="F47" s="893"/>
      <c r="G47" s="893"/>
      <c r="H47" s="893"/>
      <c r="I47" s="893"/>
      <c r="J47" s="893"/>
      <c r="K47" s="893"/>
      <c r="L47" s="894"/>
      <c r="M47" s="885"/>
      <c r="N47" s="895"/>
      <c r="O47" s="375"/>
      <c r="P47" s="275"/>
    </row>
    <row r="48" spans="1:16" x14ac:dyDescent="0.25">
      <c r="A48" s="372" t="s">
        <v>2394</v>
      </c>
      <c r="B48" s="883">
        <f>+'Upstream BS'!B48+'Downstream BS'!B48+'Corp BS'!B48</f>
        <v>18.839599986884537</v>
      </c>
      <c r="C48" s="883">
        <f>+'Upstream BS'!C48+'Downstream BS'!C48+'Corp BS'!C48</f>
        <v>18.435195273265535</v>
      </c>
      <c r="D48" s="883">
        <f>+'Upstream BS'!D48+'Downstream BS'!D48+'Corp BS'!D48</f>
        <v>14.992542866472423</v>
      </c>
      <c r="E48" s="883">
        <f>+'Upstream BS'!E48+'Downstream BS'!E48+'Corp BS'!E48</f>
        <v>13.837653344969315</v>
      </c>
      <c r="F48" s="883">
        <f>+'Upstream BS'!F48+'Downstream BS'!F48+'Corp BS'!F48</f>
        <v>13.491349961956155</v>
      </c>
      <c r="G48" s="883">
        <f>+'Upstream BS'!G48+'Downstream BS'!G48+'Corp BS'!G48</f>
        <v>15.254450152840645</v>
      </c>
      <c r="H48" s="883">
        <f>+'Upstream BS'!H48+'Downstream BS'!H48+'Corp BS'!H48</f>
        <v>18.253064064470642</v>
      </c>
      <c r="I48" s="883">
        <f>+'Upstream BS'!I48+'Downstream BS'!I48+'Corp BS'!I48</f>
        <v>24.460647254438715</v>
      </c>
      <c r="J48" s="883">
        <f>+'Upstream BS'!J48+'Downstream BS'!J48+'Corp BS'!J48</f>
        <v>28.938663102127983</v>
      </c>
      <c r="K48" s="883">
        <f>+'Upstream BS'!K48+'Downstream BS'!K48+'Corp BS'!K48</f>
        <v>31.169874367075291</v>
      </c>
      <c r="L48" s="884">
        <f>+'Upstream BS'!L48+'Downstream BS'!L48+'Corp BS'!L48</f>
        <v>42.261608569527731</v>
      </c>
      <c r="M48" s="885"/>
      <c r="N48" s="886">
        <f>+'Upstream BS'!N48+'Downstream BS'!N48+'Corp BS'!N48</f>
        <v>30.091966756329157</v>
      </c>
      <c r="O48" s="375"/>
      <c r="P48" s="275"/>
    </row>
    <row r="49" spans="1:16" x14ac:dyDescent="0.25">
      <c r="A49" s="372" t="s">
        <v>2498</v>
      </c>
      <c r="B49" s="883">
        <f>+'Upstream BS'!B49+'Downstream BS'!B49+'Corp BS'!B49</f>
        <v>0</v>
      </c>
      <c r="C49" s="883">
        <f>+'Upstream BS'!C49+'Downstream BS'!C49+'Corp BS'!C49</f>
        <v>0</v>
      </c>
      <c r="D49" s="883">
        <f>+'Upstream BS'!D49+'Downstream BS'!D49+'Corp BS'!D49</f>
        <v>0</v>
      </c>
      <c r="E49" s="883">
        <f>+'Upstream BS'!E49+'Downstream BS'!E49+'Corp BS'!E49</f>
        <v>0</v>
      </c>
      <c r="F49" s="883">
        <f>+'Upstream BS'!F49+'Downstream BS'!F49+'Corp BS'!F49</f>
        <v>0</v>
      </c>
      <c r="G49" s="883">
        <f>+'Upstream BS'!G49+'Downstream BS'!G49+'Corp BS'!G49</f>
        <v>0</v>
      </c>
      <c r="H49" s="883">
        <f>+'Upstream BS'!H49+'Downstream BS'!H49+'Corp BS'!H49</f>
        <v>0</v>
      </c>
      <c r="I49" s="883">
        <f>+'Upstream BS'!I49+'Downstream BS'!I49+'Corp BS'!I49</f>
        <v>0</v>
      </c>
      <c r="J49" s="883">
        <f>+'Upstream BS'!J49+'Downstream BS'!J49+'Corp BS'!J49</f>
        <v>0</v>
      </c>
      <c r="K49" s="883">
        <f>+'Upstream BS'!K49+'Downstream BS'!K49+'Corp BS'!K49</f>
        <v>0</v>
      </c>
      <c r="L49" s="884">
        <f>+'Upstream BS'!L49+'Downstream BS'!L49+'Corp BS'!L49</f>
        <v>0</v>
      </c>
      <c r="M49" s="885"/>
      <c r="N49" s="886">
        <f>+'Upstream BS'!N49+'Downstream BS'!N49+'Corp BS'!N49</f>
        <v>0</v>
      </c>
      <c r="O49" s="375"/>
      <c r="P49" s="275"/>
    </row>
    <row r="50" spans="1:16" x14ac:dyDescent="0.25">
      <c r="A50" s="372" t="s">
        <v>194</v>
      </c>
      <c r="B50" s="883">
        <f>+'Upstream BS'!B50+'Downstream BS'!B50+'Corp BS'!B50</f>
        <v>18.553000000000001</v>
      </c>
      <c r="C50" s="883">
        <f>+'Upstream BS'!C50+'Downstream BS'!C50+'Corp BS'!C50</f>
        <v>18.553000000000001</v>
      </c>
      <c r="D50" s="883">
        <f>+'Upstream BS'!D50+'Downstream BS'!D50+'Corp BS'!D50</f>
        <v>18.553000000000001</v>
      </c>
      <c r="E50" s="883">
        <f>+'Upstream BS'!E50+'Downstream BS'!E50+'Corp BS'!E50</f>
        <v>18.553000000000001</v>
      </c>
      <c r="F50" s="883">
        <f>+'Upstream BS'!F50+'Downstream BS'!F50+'Corp BS'!F50</f>
        <v>18.553000000000001</v>
      </c>
      <c r="G50" s="883">
        <f>+'Upstream BS'!G50+'Downstream BS'!G50+'Corp BS'!G50</f>
        <v>18.553000000000001</v>
      </c>
      <c r="H50" s="883">
        <f>+'Upstream BS'!H50+'Downstream BS'!H50+'Corp BS'!H50</f>
        <v>18.553000000000001</v>
      </c>
      <c r="I50" s="883">
        <f>+'Upstream BS'!I50+'Downstream BS'!I50+'Corp BS'!I50</f>
        <v>18.553000000000001</v>
      </c>
      <c r="J50" s="883">
        <f>+'Upstream BS'!J50+'Downstream BS'!J50+'Corp BS'!J50</f>
        <v>18.553000000000001</v>
      </c>
      <c r="K50" s="883">
        <f>+'Upstream BS'!K50+'Downstream BS'!K50+'Corp BS'!K50</f>
        <v>18.553000000000001</v>
      </c>
      <c r="L50" s="884">
        <f>+'Upstream BS'!L50+'Downstream BS'!L50+'Corp BS'!L50</f>
        <v>18.553000000000001</v>
      </c>
      <c r="M50" s="885"/>
      <c r="N50" s="886">
        <f>+'Upstream BS'!N50+'Downstream BS'!N50+'Corp BS'!N50</f>
        <v>18.553000000000001</v>
      </c>
      <c r="O50" s="375"/>
      <c r="P50" s="275"/>
    </row>
    <row r="51" spans="1:16" x14ac:dyDescent="0.25">
      <c r="A51" s="372" t="s">
        <v>2259</v>
      </c>
      <c r="B51" s="883">
        <f>+'Upstream BS'!B51+'Downstream BS'!B51+'Corp BS'!B51</f>
        <v>3.1929352855518838</v>
      </c>
      <c r="C51" s="883">
        <f>+'Upstream BS'!C51+'Downstream BS'!C51+'Corp BS'!C51</f>
        <v>2.2018602608118876</v>
      </c>
      <c r="D51" s="883">
        <f>+'Upstream BS'!D51+'Downstream BS'!D51+'Corp BS'!D51</f>
        <v>1.704056251249624</v>
      </c>
      <c r="E51" s="883">
        <f>+'Upstream BS'!E51+'Downstream BS'!E51+'Corp BS'!E51</f>
        <v>1.5157853898896891</v>
      </c>
      <c r="F51" s="883">
        <f>+'Upstream BS'!F51+'Downstream BS'!F51+'Corp BS'!F51</f>
        <v>1.4354062125086953</v>
      </c>
      <c r="G51" s="883">
        <f>+'Upstream BS'!G51+'Downstream BS'!G51+'Corp BS'!G51</f>
        <v>1.613084402627966</v>
      </c>
      <c r="H51" s="883">
        <f>+'Upstream BS'!H51+'Downstream BS'!H51+'Corp BS'!H51</f>
        <v>1.9310504081174196</v>
      </c>
      <c r="I51" s="883">
        <f>+'Upstream BS'!I51+'Downstream BS'!I51+'Corp BS'!I51</f>
        <v>2.6600527261284275</v>
      </c>
      <c r="J51" s="883">
        <f>+'Upstream BS'!J51+'Downstream BS'!J51+'Corp BS'!J51</f>
        <v>3.8144337329215565</v>
      </c>
      <c r="K51" s="883">
        <f>+'Upstream BS'!K51+'Downstream BS'!K51+'Corp BS'!K51</f>
        <v>4.4925643688990293</v>
      </c>
      <c r="L51" s="884">
        <f>+'Upstream BS'!L51+'Downstream BS'!L51+'Corp BS'!L51</f>
        <v>9.5178826112998589</v>
      </c>
      <c r="M51" s="885"/>
      <c r="N51" s="886">
        <f>+'Upstream BS'!N51+'Downstream BS'!N51+'Corp BS'!N51</f>
        <v>3.9210012317094325</v>
      </c>
      <c r="O51" s="375"/>
      <c r="P51" s="275"/>
    </row>
    <row r="52" spans="1:16" x14ac:dyDescent="0.25">
      <c r="A52" s="372" t="s">
        <v>2260</v>
      </c>
      <c r="B52" s="883">
        <f>+'Upstream BS'!B52+'Downstream BS'!B52+'Corp BS'!B52</f>
        <v>0</v>
      </c>
      <c r="C52" s="883">
        <f>+'Upstream BS'!C52+'Downstream BS'!C52+'Corp BS'!C52</f>
        <v>0</v>
      </c>
      <c r="D52" s="883">
        <f>+'Upstream BS'!D52+'Downstream BS'!D52+'Corp BS'!D52</f>
        <v>0</v>
      </c>
      <c r="E52" s="883">
        <f>+'Upstream BS'!E52+'Downstream BS'!E52+'Corp BS'!E52</f>
        <v>0</v>
      </c>
      <c r="F52" s="883">
        <f>+'Upstream BS'!F52+'Downstream BS'!F52+'Corp BS'!F52</f>
        <v>0</v>
      </c>
      <c r="G52" s="883">
        <f>+'Upstream BS'!G52+'Downstream BS'!G52+'Corp BS'!G52</f>
        <v>28.917377999999985</v>
      </c>
      <c r="H52" s="883">
        <f>+'Upstream BS'!H52+'Downstream BS'!H52+'Corp BS'!H52</f>
        <v>30.555744706481171</v>
      </c>
      <c r="I52" s="883">
        <f>+'Upstream BS'!I52+'Downstream BS'!I52+'Corp BS'!I52</f>
        <v>31.548039135134559</v>
      </c>
      <c r="J52" s="883">
        <f>+'Upstream BS'!J52+'Downstream BS'!J52+'Corp BS'!J52</f>
        <v>32.572668228040349</v>
      </c>
      <c r="K52" s="883">
        <f>+'Upstream BS'!K52+'Downstream BS'!K52+'Corp BS'!K52</f>
        <v>33.630687854485643</v>
      </c>
      <c r="L52" s="884">
        <f>+'Upstream BS'!L52+'Downstream BS'!L52+'Corp BS'!L52</f>
        <v>34.723188407181063</v>
      </c>
      <c r="M52" s="885"/>
      <c r="N52" s="886">
        <f>+'Upstream BS'!N52+'Downstream BS'!N52+'Corp BS'!N52</f>
        <v>35.836338187450004</v>
      </c>
      <c r="O52" s="375"/>
      <c r="P52" s="275"/>
    </row>
    <row r="53" spans="1:16" x14ac:dyDescent="0.25">
      <c r="A53" s="707" t="s">
        <v>2570</v>
      </c>
      <c r="B53" s="887">
        <f>B52+B48+B50+B51</f>
        <v>40.585535272436417</v>
      </c>
      <c r="C53" s="887">
        <f>C52+C48+C50+C51</f>
        <v>39.190055534077416</v>
      </c>
      <c r="D53" s="887">
        <f t="shared" ref="D53:N53" si="8">D52+D48+D50+D51</f>
        <v>35.249599117722049</v>
      </c>
      <c r="E53" s="887">
        <f t="shared" si="8"/>
        <v>33.906438734859002</v>
      </c>
      <c r="F53" s="887">
        <f t="shared" si="8"/>
        <v>33.479756174464853</v>
      </c>
      <c r="G53" s="887">
        <f t="shared" si="8"/>
        <v>64.337912555468591</v>
      </c>
      <c r="H53" s="887">
        <f t="shared" si="8"/>
        <v>69.292859179069225</v>
      </c>
      <c r="I53" s="887">
        <f t="shared" si="8"/>
        <v>77.221739115701695</v>
      </c>
      <c r="J53" s="887">
        <f t="shared" si="8"/>
        <v>83.878765063089887</v>
      </c>
      <c r="K53" s="887">
        <f t="shared" si="8"/>
        <v>87.84612659045996</v>
      </c>
      <c r="L53" s="888">
        <f t="shared" si="8"/>
        <v>105.05567958800864</v>
      </c>
      <c r="M53" s="896"/>
      <c r="N53" s="890">
        <f t="shared" si="8"/>
        <v>88.402306175488576</v>
      </c>
      <c r="O53" s="375"/>
      <c r="P53" s="275"/>
    </row>
    <row r="54" spans="1:16" x14ac:dyDescent="0.25">
      <c r="A54" s="372"/>
      <c r="B54" s="883">
        <f t="shared" ref="B54:L54" si="9">B53+B46</f>
        <v>84.321535272436421</v>
      </c>
      <c r="C54" s="883">
        <f t="shared" si="9"/>
        <v>111.84343353407741</v>
      </c>
      <c r="D54" s="883">
        <f t="shared" si="9"/>
        <v>138.45872182420322</v>
      </c>
      <c r="E54" s="883">
        <f t="shared" si="9"/>
        <v>168.66360057647472</v>
      </c>
      <c r="F54" s="883">
        <f t="shared" si="9"/>
        <v>200.80958624412091</v>
      </c>
      <c r="G54" s="883">
        <f t="shared" si="9"/>
        <v>236.3810524796103</v>
      </c>
      <c r="H54" s="883">
        <f t="shared" si="9"/>
        <v>246.19437499628901</v>
      </c>
      <c r="I54" s="883">
        <f t="shared" si="9"/>
        <v>258.4403303735927</v>
      </c>
      <c r="J54" s="883">
        <f t="shared" si="9"/>
        <v>269.55495640411647</v>
      </c>
      <c r="K54" s="883">
        <f t="shared" si="9"/>
        <v>278.12502837903509</v>
      </c>
      <c r="L54" s="884">
        <f t="shared" si="9"/>
        <v>300.08713778765139</v>
      </c>
      <c r="M54" s="885"/>
      <c r="N54" s="886">
        <f t="shared" ref="N54" si="10">N53+N46</f>
        <v>287.95198528551862</v>
      </c>
      <c r="O54" s="375"/>
      <c r="P54" s="275"/>
    </row>
    <row r="55" spans="1:16" x14ac:dyDescent="0.25">
      <c r="A55" s="707" t="s">
        <v>2396</v>
      </c>
      <c r="B55" s="887">
        <f t="shared" ref="B55:L55" si="11">B54+B39</f>
        <v>358.57053527243647</v>
      </c>
      <c r="C55" s="887">
        <f t="shared" si="11"/>
        <v>432.98912853537854</v>
      </c>
      <c r="D55" s="887">
        <f t="shared" si="11"/>
        <v>493.62264232731263</v>
      </c>
      <c r="E55" s="887">
        <f t="shared" si="11"/>
        <v>552.59703981976622</v>
      </c>
      <c r="F55" s="887">
        <f t="shared" si="11"/>
        <v>610.90710048126175</v>
      </c>
      <c r="G55" s="887">
        <f t="shared" si="11"/>
        <v>676.39222466188949</v>
      </c>
      <c r="H55" s="887">
        <f t="shared" si="11"/>
        <v>723.59812465848302</v>
      </c>
      <c r="I55" s="887">
        <f t="shared" si="11"/>
        <v>790.81281850333755</v>
      </c>
      <c r="J55" s="887">
        <f t="shared" si="11"/>
        <v>866.65346019058506</v>
      </c>
      <c r="K55" s="887">
        <f t="shared" si="11"/>
        <v>944.02179089628567</v>
      </c>
      <c r="L55" s="888">
        <f t="shared" si="11"/>
        <v>1050.4367841525886</v>
      </c>
      <c r="M55" s="889"/>
      <c r="N55" s="890">
        <f t="shared" ref="N55" si="12">N54+N39</f>
        <v>1104.9799080080652</v>
      </c>
      <c r="O55" s="375"/>
      <c r="P55" s="275"/>
    </row>
    <row r="56" spans="1:16" x14ac:dyDescent="0.25">
      <c r="A56" s="873" t="s">
        <v>2454</v>
      </c>
      <c r="B56" s="897">
        <f>+B25-B55</f>
        <v>-8.3075371184918367E-2</v>
      </c>
      <c r="C56" s="897">
        <f t="shared" ref="C56:N56" si="13">+C25-C55</f>
        <v>-4.7497210582605476E-2</v>
      </c>
      <c r="D56" s="897">
        <f t="shared" si="13"/>
        <v>-4.7497210582491789E-2</v>
      </c>
      <c r="E56" s="897">
        <f t="shared" si="13"/>
        <v>-4.7497210582605476E-2</v>
      </c>
      <c r="F56" s="897">
        <f t="shared" si="13"/>
        <v>-4.7497210582491789E-2</v>
      </c>
      <c r="G56" s="897">
        <f t="shared" si="13"/>
        <v>-4.7497210582605476E-2</v>
      </c>
      <c r="H56" s="897">
        <f t="shared" si="13"/>
        <v>-4.7497210582491789E-2</v>
      </c>
      <c r="I56" s="897">
        <f t="shared" si="13"/>
        <v>-4.7497210582605476E-2</v>
      </c>
      <c r="J56" s="897">
        <f t="shared" si="13"/>
        <v>-4.7497210582605476E-2</v>
      </c>
      <c r="K56" s="897">
        <f t="shared" si="13"/>
        <v>-4.7497210582378102E-2</v>
      </c>
      <c r="L56" s="898">
        <f t="shared" si="13"/>
        <v>-4.7497210582605476E-2</v>
      </c>
      <c r="M56" s="885"/>
      <c r="N56" s="899">
        <f t="shared" si="13"/>
        <v>-4.7497210582605476E-2</v>
      </c>
      <c r="O56" s="375"/>
      <c r="P56" s="275"/>
    </row>
    <row r="57" spans="1:16" x14ac:dyDescent="0.25">
      <c r="A57" s="372"/>
      <c r="B57" s="900"/>
      <c r="C57" s="893"/>
      <c r="D57" s="893"/>
      <c r="E57" s="893"/>
      <c r="F57" s="893"/>
      <c r="G57" s="893"/>
      <c r="H57" s="893"/>
      <c r="I57" s="893"/>
      <c r="J57" s="893"/>
      <c r="K57" s="893"/>
      <c r="L57" s="894"/>
      <c r="M57" s="885"/>
      <c r="N57" s="895"/>
      <c r="O57" s="375"/>
      <c r="P57" s="275"/>
    </row>
    <row r="58" spans="1:16" x14ac:dyDescent="0.25">
      <c r="A58" s="530" t="s">
        <v>2576</v>
      </c>
      <c r="B58" s="901">
        <f>+'Combined Income Statement'!B39*'Upstream Assm'!B63</f>
        <v>57.580162759669541</v>
      </c>
      <c r="C58" s="901">
        <f>+'Combined Income Statement'!C39*'Upstream Assm'!C63</f>
        <v>52.448081322178538</v>
      </c>
      <c r="D58" s="901">
        <f>+'Combined Income Statement'!D39*'Upstream Assm'!D63</f>
        <v>38.35466186990346</v>
      </c>
      <c r="E58" s="901">
        <f>+'Combined Income Statement'!E39*'Upstream Assm'!E63</f>
        <v>32.610794093029362</v>
      </c>
      <c r="F58" s="901">
        <f>+'Combined Income Statement'!F39*'Upstream Assm'!F63</f>
        <v>29.759553766854133</v>
      </c>
      <c r="G58" s="901">
        <f>+'Combined Income Statement'!G39*'Upstream Assm'!G63</f>
        <v>33.862870958830513</v>
      </c>
      <c r="H58" s="901">
        <f>+'Combined Income Statement'!H39*'Upstream Assm'!H63</f>
        <v>42.047348940284223</v>
      </c>
      <c r="I58" s="901">
        <f>+'Combined Income Statement'!I39*'Upstream Assm'!I63</f>
        <v>61.2816383229801</v>
      </c>
      <c r="J58" s="901">
        <f>+'Combined Income Statement'!J39*'Upstream Assm'!J63</f>
        <v>71.959413360188208</v>
      </c>
      <c r="K58" s="901">
        <f>+'Combined Income Statement'!K39*'Upstream Assm'!K63</f>
        <v>76.415830309157712</v>
      </c>
      <c r="L58" s="901">
        <f>+'Combined Income Statement'!L39*'Upstream Assm'!L63</f>
        <v>93.547306852185386</v>
      </c>
      <c r="M58" s="902"/>
      <c r="N58" s="901">
        <f>+'Combined Income Statement'!N39*'Upstream Assm'!N63</f>
        <v>72.968679787572441</v>
      </c>
      <c r="O58" s="375"/>
      <c r="P58" s="275"/>
    </row>
    <row r="59" spans="1:16" x14ac:dyDescent="0.25">
      <c r="A59" s="530" t="s">
        <v>2577</v>
      </c>
      <c r="B59" s="903"/>
      <c r="C59" s="904">
        <f>+C58</f>
        <v>52.448081322178538</v>
      </c>
      <c r="D59" s="904">
        <f>+C59+D58</f>
        <v>90.802743192082005</v>
      </c>
      <c r="E59" s="904">
        <f t="shared" ref="E59:L59" si="14">+D59+E58</f>
        <v>123.41353728511137</v>
      </c>
      <c r="F59" s="904">
        <f t="shared" si="14"/>
        <v>153.17309105196551</v>
      </c>
      <c r="G59" s="904">
        <f t="shared" si="14"/>
        <v>187.03596201079603</v>
      </c>
      <c r="H59" s="904">
        <f t="shared" si="14"/>
        <v>229.08331095108025</v>
      </c>
      <c r="I59" s="904">
        <f t="shared" si="14"/>
        <v>290.36494927406034</v>
      </c>
      <c r="J59" s="904">
        <f t="shared" si="14"/>
        <v>362.32436263424853</v>
      </c>
      <c r="K59" s="904">
        <f t="shared" si="14"/>
        <v>438.74019294340621</v>
      </c>
      <c r="L59" s="904">
        <f t="shared" si="14"/>
        <v>532.28749979559166</v>
      </c>
      <c r="M59" s="889"/>
      <c r="N59" s="904">
        <f>+N58+L59</f>
        <v>605.25617958316411</v>
      </c>
      <c r="O59" s="375"/>
      <c r="P59" s="275"/>
    </row>
    <row r="60" spans="1:16" x14ac:dyDescent="0.25">
      <c r="A60" s="375"/>
      <c r="B60" s="905"/>
      <c r="C60" s="375"/>
      <c r="D60" s="375"/>
      <c r="E60" s="375"/>
      <c r="F60" s="375"/>
      <c r="G60" s="375"/>
      <c r="H60" s="375"/>
      <c r="I60" s="375"/>
      <c r="J60" s="375"/>
      <c r="K60" s="375"/>
      <c r="L60" s="375"/>
      <c r="M60" s="375"/>
      <c r="N60" s="375"/>
      <c r="O60" s="375"/>
      <c r="P60" s="275"/>
    </row>
    <row r="61" spans="1:16" x14ac:dyDescent="0.25">
      <c r="A61" s="375"/>
      <c r="B61" s="905"/>
      <c r="C61" s="375"/>
      <c r="D61" s="375"/>
      <c r="E61" s="375"/>
      <c r="F61" s="375"/>
      <c r="G61" s="375"/>
      <c r="H61" s="375"/>
      <c r="I61" s="375"/>
      <c r="J61" s="375"/>
      <c r="K61" s="375"/>
      <c r="L61" s="375"/>
      <c r="M61" s="375"/>
      <c r="N61" s="375"/>
      <c r="O61" s="375"/>
      <c r="P61" s="275"/>
    </row>
    <row r="62" spans="1:16" x14ac:dyDescent="0.25">
      <c r="A62" s="375"/>
      <c r="B62" s="905"/>
      <c r="C62" s="375"/>
      <c r="D62" s="375"/>
      <c r="E62" s="375"/>
      <c r="F62" s="375"/>
      <c r="G62" s="375"/>
      <c r="H62" s="375"/>
      <c r="I62" s="375"/>
      <c r="J62" s="375"/>
      <c r="K62" s="375"/>
      <c r="L62" s="375"/>
      <c r="M62" s="375"/>
      <c r="N62" s="375"/>
      <c r="O62" s="375"/>
      <c r="P62" s="275"/>
    </row>
    <row r="63" spans="1:16" x14ac:dyDescent="0.25">
      <c r="A63" s="375"/>
      <c r="B63" s="905"/>
      <c r="C63" s="375"/>
      <c r="D63" s="375"/>
      <c r="E63" s="375"/>
      <c r="F63" s="375"/>
      <c r="G63" s="375"/>
      <c r="H63" s="375"/>
      <c r="I63" s="375"/>
      <c r="J63" s="375"/>
      <c r="K63" s="375"/>
      <c r="L63" s="375"/>
      <c r="M63" s="375"/>
      <c r="N63" s="375"/>
      <c r="O63" s="375"/>
      <c r="P63" s="275"/>
    </row>
    <row r="64" spans="1:16" x14ac:dyDescent="0.25">
      <c r="A64" s="381" t="s">
        <v>2</v>
      </c>
      <c r="B64" s="906"/>
      <c r="C64" s="380"/>
      <c r="D64" s="380"/>
      <c r="E64" s="380"/>
      <c r="F64" s="380"/>
      <c r="G64" s="380"/>
      <c r="H64" s="380"/>
      <c r="I64" s="380"/>
      <c r="J64" s="380"/>
      <c r="K64" s="380"/>
      <c r="L64" s="382"/>
      <c r="M64" s="375"/>
      <c r="N64" s="476"/>
      <c r="O64" s="375"/>
      <c r="P64" s="275"/>
    </row>
    <row r="65" spans="1:16" x14ac:dyDescent="0.25">
      <c r="A65" s="372" t="s">
        <v>2822</v>
      </c>
      <c r="B65" s="545"/>
      <c r="C65" s="510"/>
      <c r="D65" s="510"/>
      <c r="E65" s="510"/>
      <c r="F65" s="510"/>
      <c r="G65" s="510"/>
      <c r="H65" s="510"/>
      <c r="I65" s="510"/>
      <c r="J65" s="510"/>
      <c r="K65" s="510"/>
      <c r="L65" s="378"/>
      <c r="M65" s="375"/>
      <c r="N65" s="484"/>
      <c r="O65" s="375"/>
      <c r="P65" s="275"/>
    </row>
    <row r="66" spans="1:16" x14ac:dyDescent="0.25">
      <c r="A66" s="372" t="s">
        <v>2578</v>
      </c>
      <c r="B66" s="572">
        <f>+'Combined Balance Sheet'!B17/'Combined Income Statement'!B10*365</f>
        <v>12.046358882887942</v>
      </c>
      <c r="C66" s="572">
        <f>+'Combined Balance Sheet'!C17/'Combined Income Statement'!C10*365</f>
        <v>13.535553111672362</v>
      </c>
      <c r="D66" s="572">
        <f>+'Combined Balance Sheet'!D17/'Combined Income Statement'!D10*365</f>
        <v>16.203270943135255</v>
      </c>
      <c r="E66" s="572">
        <f>+'Combined Balance Sheet'!E17/'Combined Income Statement'!E10*365</f>
        <v>17.87308167511425</v>
      </c>
      <c r="F66" s="572">
        <f>+'Combined Balance Sheet'!F17/'Combined Income Statement'!F10*365</f>
        <v>18.944294703373679</v>
      </c>
      <c r="G66" s="572">
        <f>+'Combined Balance Sheet'!G17/'Combined Income Statement'!G10*365</f>
        <v>17.956663503343147</v>
      </c>
      <c r="H66" s="572">
        <f>+'Combined Balance Sheet'!H17/'Combined Income Statement'!H10*365</f>
        <v>16.396807995598934</v>
      </c>
      <c r="I66" s="572">
        <f>+'Combined Balance Sheet'!I17/'Combined Income Statement'!I10*365</f>
        <v>13.839228193182256</v>
      </c>
      <c r="J66" s="572">
        <f>+'Combined Balance Sheet'!J17/'Combined Income Statement'!J10*365</f>
        <v>12.763125811973035</v>
      </c>
      <c r="K66" s="572">
        <f>+'Combined Balance Sheet'!K17/'Combined Income Statement'!K10*365</f>
        <v>12.456718685119272</v>
      </c>
      <c r="L66" s="573">
        <f>+'Combined Balance Sheet'!L17/'Combined Income Statement'!L10*365</f>
        <v>10.801522219441376</v>
      </c>
      <c r="M66" s="907"/>
      <c r="N66" s="574">
        <f>+'Combined Balance Sheet'!N17/'Combined Income Statement'!N10*365</f>
        <v>14.772994002782976</v>
      </c>
      <c r="O66" s="375"/>
      <c r="P66" s="275"/>
    </row>
    <row r="67" spans="1:16" x14ac:dyDescent="0.25">
      <c r="A67" s="372" t="s">
        <v>2579</v>
      </c>
      <c r="B67" s="572">
        <f>+B18/'Combined Income Statement'!B10*365</f>
        <v>25.68031285785958</v>
      </c>
      <c r="C67" s="572">
        <f>+C18/'Combined Income Statement'!C10*365</f>
        <v>25.68031285785958</v>
      </c>
      <c r="D67" s="572">
        <f>+D18/'Combined Income Statement'!D10*365</f>
        <v>25.68031285785958</v>
      </c>
      <c r="E67" s="572">
        <f>+E18/'Combined Income Statement'!E10*365</f>
        <v>25.68031285785958</v>
      </c>
      <c r="F67" s="572">
        <f>+F18/'Combined Income Statement'!F10*365</f>
        <v>25.68031285785958</v>
      </c>
      <c r="G67" s="572">
        <f>+G18/'Combined Income Statement'!G10*365</f>
        <v>25.68031285785958</v>
      </c>
      <c r="H67" s="572">
        <f>+H18/'Combined Income Statement'!H10*365</f>
        <v>25.680312857859587</v>
      </c>
      <c r="I67" s="572">
        <f>+I18/'Combined Income Statement'!I10*365</f>
        <v>25.68031285785958</v>
      </c>
      <c r="J67" s="572">
        <f>+J18/'Combined Income Statement'!J10*365</f>
        <v>25.68031285785958</v>
      </c>
      <c r="K67" s="572">
        <f>+K18/'Combined Income Statement'!K10*365</f>
        <v>25.68031285785958</v>
      </c>
      <c r="L67" s="573">
        <f>+L18/'Combined Income Statement'!L10*365</f>
        <v>25.68031285785958</v>
      </c>
      <c r="M67" s="907"/>
      <c r="N67" s="574">
        <f>+N18/'Combined Income Statement'!N10*365</f>
        <v>25.68031285785958</v>
      </c>
      <c r="O67" s="375"/>
      <c r="P67" s="275"/>
    </row>
    <row r="68" spans="1:16" x14ac:dyDescent="0.25">
      <c r="A68" s="372" t="s">
        <v>2580</v>
      </c>
      <c r="B68" s="572">
        <f>+B19/'Combined Income Statement'!B10*365</f>
        <v>13.176839721654144</v>
      </c>
      <c r="C68" s="572">
        <f>+C19/'Combined Income Statement'!C10*365</f>
        <v>14.46232235450795</v>
      </c>
      <c r="D68" s="572">
        <f>+D19/'Combined Income Statement'!D10*365</f>
        <v>14.988792284620704</v>
      </c>
      <c r="E68" s="572">
        <f>+E19/'Combined Income Statement'!E10*365</f>
        <v>15.409950773861366</v>
      </c>
      <c r="F68" s="572">
        <f>+F19/'Combined Income Statement'!F10*365</f>
        <v>15.763439616737816</v>
      </c>
      <c r="G68" s="572">
        <f>+G19/'Combined Income Statement'!G10*365</f>
        <v>15.899157178918063</v>
      </c>
      <c r="H68" s="572">
        <f>+H19/'Combined Income Statement'!H10*365</f>
        <v>15.965288230590808</v>
      </c>
      <c r="I68" s="572">
        <f>+I19/'Combined Income Statement'!I10*365</f>
        <v>15.693683834317509</v>
      </c>
      <c r="J68" s="572">
        <f>+J19/'Combined Income Statement'!J10*365</f>
        <v>15.57489875786476</v>
      </c>
      <c r="K68" s="572">
        <f>+K19/'Combined Income Statement'!K10*365</f>
        <v>15.53580530271296</v>
      </c>
      <c r="L68" s="573">
        <f>+L19/'Combined Income Statement'!L10*365</f>
        <v>15.35914852540267</v>
      </c>
      <c r="M68" s="907"/>
      <c r="N68" s="574">
        <f>+N19/'Combined Income Statement'!N10*365</f>
        <v>17.571743066578811</v>
      </c>
      <c r="O68" s="375"/>
      <c r="P68" s="275"/>
    </row>
    <row r="69" spans="1:16" x14ac:dyDescent="0.25">
      <c r="A69" s="372" t="s">
        <v>2581</v>
      </c>
      <c r="B69" s="572">
        <f>+B51/'Combined Income Statement'!B10*365*-1</f>
        <v>-3.2774633091322882</v>
      </c>
      <c r="C69" s="572">
        <f>+C51/'Combined Income Statement'!C10*365*-1</f>
        <v>-2.5119499118796975</v>
      </c>
      <c r="D69" s="572">
        <f>+D51/'Combined Income Statement'!D10*365*-1</f>
        <v>-2.4668042143028264</v>
      </c>
      <c r="E69" s="572">
        <f>+E51/'Combined Income Statement'!E10*365*-1</f>
        <v>-2.4340231758877291</v>
      </c>
      <c r="F69" s="572">
        <f>+F51/'Combined Income Statement'!F10*365*-1</f>
        <v>-2.4089727522426467</v>
      </c>
      <c r="G69" s="572">
        <f>+G51/'Combined Income Statement'!G10*365*-1</f>
        <v>-2.4121462667425764</v>
      </c>
      <c r="H69" s="572">
        <f>+H51/'Combined Income Statement'!H10*365*-1</f>
        <v>-2.4241650674545858</v>
      </c>
      <c r="I69" s="572">
        <f>+I51/'Combined Income Statement'!I10*365*-1</f>
        <v>-2.4602269688443892</v>
      </c>
      <c r="J69" s="572">
        <f>+J51/'Combined Income Statement'!J10*365*-1</f>
        <v>-2.9650123019845211</v>
      </c>
      <c r="K69" s="572">
        <f>+K51/'Combined Income Statement'!K10*365*-1</f>
        <v>-3.2358562733544631</v>
      </c>
      <c r="L69" s="573">
        <f>+L51/'Combined Income Statement'!L10*365*-1</f>
        <v>-5.0132152300903767</v>
      </c>
      <c r="M69" s="907"/>
      <c r="N69" s="574">
        <f>+N51/'Combined Income Statement'!N10*365*-1</f>
        <v>-3.3049103692124113</v>
      </c>
      <c r="O69" s="375"/>
      <c r="P69" s="275"/>
    </row>
    <row r="70" spans="1:16" x14ac:dyDescent="0.25">
      <c r="A70" s="372" t="s">
        <v>2582</v>
      </c>
      <c r="B70" s="572">
        <f>+B48/'Combined Income Statement'!B10*365*-1</f>
        <v>-19.338349259737875</v>
      </c>
      <c r="C70" s="572">
        <f>+C48/'Combined Income Statement'!C10*365*-1</f>
        <v>-21.031437810267406</v>
      </c>
      <c r="D70" s="572">
        <f>+D48/'Combined Income Statement'!D10*365*-1</f>
        <v>-21.703314018541914</v>
      </c>
      <c r="E70" s="572">
        <f>+E48/'Combined Income Statement'!E10*365*-1</f>
        <v>-22.220275486364734</v>
      </c>
      <c r="F70" s="572">
        <f>+F48/'Combined Income Statement'!F10*365*-1</f>
        <v>-22.641879466663774</v>
      </c>
      <c r="G70" s="572">
        <f>+G48/'Combined Income Statement'!G10*365*-1</f>
        <v>-22.810935948198942</v>
      </c>
      <c r="H70" s="572">
        <f>+H48/'Combined Income Statement'!H10*365*-1</f>
        <v>-22.914181884168489</v>
      </c>
      <c r="I70" s="572">
        <f>+I48/'Combined Income Statement'!I10*365*-1</f>
        <v>-22.623139556465379</v>
      </c>
      <c r="J70" s="572">
        <f>+J48/'Combined Income Statement'!J10*365*-1</f>
        <v>-22.494424627237205</v>
      </c>
      <c r="K70" s="572">
        <f>+K48/'Combined Income Statement'!K10*365*-1</f>
        <v>-22.450704147637762</v>
      </c>
      <c r="L70" s="573">
        <f>+L48/'Combined Income Statement'!L10*365*-1</f>
        <v>-22.259839544284919</v>
      </c>
      <c r="M70" s="907"/>
      <c r="N70" s="574">
        <f>+N48/'Combined Income Statement'!N10*365*-1</f>
        <v>-25.363739281364573</v>
      </c>
      <c r="O70" s="375"/>
      <c r="P70" s="275"/>
    </row>
    <row r="71" spans="1:16" x14ac:dyDescent="0.25">
      <c r="A71" s="372" t="s">
        <v>2583</v>
      </c>
      <c r="B71" s="572">
        <f>+SUM(B66:B70)</f>
        <v>28.287698893531505</v>
      </c>
      <c r="C71" s="572">
        <f t="shared" ref="C71:N71" si="15">+SUM(C66:C70)</f>
        <v>30.134800601892792</v>
      </c>
      <c r="D71" s="572">
        <f t="shared" si="15"/>
        <v>32.702257852770799</v>
      </c>
      <c r="E71" s="572">
        <f t="shared" si="15"/>
        <v>34.309046644582729</v>
      </c>
      <c r="F71" s="572">
        <f t="shared" si="15"/>
        <v>35.337194959064654</v>
      </c>
      <c r="G71" s="572">
        <f t="shared" si="15"/>
        <v>34.313051325179273</v>
      </c>
      <c r="H71" s="572">
        <f t="shared" si="15"/>
        <v>32.704062132426259</v>
      </c>
      <c r="I71" s="572">
        <f t="shared" si="15"/>
        <v>30.129858360049578</v>
      </c>
      <c r="J71" s="572">
        <f t="shared" si="15"/>
        <v>28.558900498475648</v>
      </c>
      <c r="K71" s="572">
        <f t="shared" si="15"/>
        <v>27.986276424699586</v>
      </c>
      <c r="L71" s="573">
        <f t="shared" si="15"/>
        <v>24.567928828328338</v>
      </c>
      <c r="M71" s="907"/>
      <c r="N71" s="574">
        <f t="shared" si="15"/>
        <v>29.356400276644379</v>
      </c>
      <c r="O71" s="375"/>
      <c r="P71" s="275"/>
    </row>
    <row r="72" spans="1:16" x14ac:dyDescent="0.25">
      <c r="A72" s="372"/>
      <c r="B72" s="545"/>
      <c r="C72" s="510"/>
      <c r="D72" s="510"/>
      <c r="E72" s="510"/>
      <c r="F72" s="510"/>
      <c r="G72" s="510"/>
      <c r="H72" s="510"/>
      <c r="I72" s="510"/>
      <c r="J72" s="510"/>
      <c r="K72" s="510"/>
      <c r="L72" s="378"/>
      <c r="M72" s="375"/>
      <c r="N72" s="484"/>
      <c r="O72" s="375"/>
      <c r="P72" s="275"/>
    </row>
    <row r="73" spans="1:16" x14ac:dyDescent="0.25">
      <c r="A73" s="372"/>
      <c r="B73" s="545"/>
      <c r="C73" s="510"/>
      <c r="D73" s="510"/>
      <c r="E73" s="510"/>
      <c r="F73" s="510"/>
      <c r="G73" s="510"/>
      <c r="H73" s="510"/>
      <c r="I73" s="510"/>
      <c r="J73" s="510"/>
      <c r="K73" s="510"/>
      <c r="L73" s="378"/>
      <c r="M73" s="375"/>
      <c r="N73" s="484"/>
      <c r="O73" s="375"/>
      <c r="P73" s="275"/>
    </row>
    <row r="74" spans="1:16" x14ac:dyDescent="0.25">
      <c r="A74" s="372" t="s">
        <v>2823</v>
      </c>
      <c r="B74" s="572">
        <f>+B25-B22</f>
        <v>309.75167503636754</v>
      </c>
      <c r="C74" s="572">
        <f t="shared" ref="C74:N74" si="16">+C25-C22</f>
        <v>324.31919558960459</v>
      </c>
      <c r="D74" s="572">
        <f t="shared" si="16"/>
        <v>334.40636853859104</v>
      </c>
      <c r="E74" s="572">
        <f t="shared" si="16"/>
        <v>349.74019033554305</v>
      </c>
      <c r="F74" s="572">
        <f t="shared" si="16"/>
        <v>366.93507776661636</v>
      </c>
      <c r="G74" s="572">
        <f t="shared" si="16"/>
        <v>388.70622945496274</v>
      </c>
      <c r="H74" s="572">
        <f t="shared" si="16"/>
        <v>413.05343778568016</v>
      </c>
      <c r="I74" s="572">
        <f t="shared" si="16"/>
        <v>444.4015001690741</v>
      </c>
      <c r="J74" s="572">
        <f t="shared" si="16"/>
        <v>472.01698154912827</v>
      </c>
      <c r="K74" s="572">
        <f t="shared" si="16"/>
        <v>494.76577240443021</v>
      </c>
      <c r="L74" s="573">
        <f t="shared" si="16"/>
        <v>536.26995507677543</v>
      </c>
      <c r="M74" s="907"/>
      <c r="N74" s="574">
        <f t="shared" si="16"/>
        <v>523.37430445273117</v>
      </c>
      <c r="O74" s="375"/>
      <c r="P74" s="275"/>
    </row>
    <row r="75" spans="1:16" x14ac:dyDescent="0.25">
      <c r="A75" s="372"/>
      <c r="B75" s="575">
        <f>+'Combined Income Statement'!B39/'Combined Balance Sheet'!B74</f>
        <v>0.35575761897638414</v>
      </c>
      <c r="C75" s="575">
        <f>+'Combined Income Statement'!C39/'Combined Balance Sheet'!C74</f>
        <v>0.30949378787462972</v>
      </c>
      <c r="D75" s="575">
        <f>+'Combined Income Statement'!D39/'Combined Balance Sheet'!D74</f>
        <v>0.21950206179533624</v>
      </c>
      <c r="E75" s="575">
        <f>+'Combined Income Statement'!E39/'Combined Balance Sheet'!E74</f>
        <v>0.17844764358747134</v>
      </c>
      <c r="F75" s="575">
        <f>+'Combined Income Statement'!F39/'Combined Balance Sheet'!F74</f>
        <v>0.15521445675719267</v>
      </c>
      <c r="G75" s="575">
        <f>+'Combined Income Statement'!G39/'Combined Balance Sheet'!G74</f>
        <v>0.16672366942726735</v>
      </c>
      <c r="H75" s="575">
        <f>+'Combined Income Statement'!H39/'Combined Balance Sheet'!H74</f>
        <v>0.1948172295855635</v>
      </c>
      <c r="I75" s="575">
        <f>+'Combined Income Statement'!I39/'Combined Balance Sheet'!I74</f>
        <v>0.26390634762913978</v>
      </c>
      <c r="J75" s="575">
        <f>+'Combined Income Statement'!J39/'Combined Balance Sheet'!J74</f>
        <v>0.29175947984951528</v>
      </c>
      <c r="K75" s="575">
        <f>+'Combined Income Statement'!K39/'Combined Balance Sheet'!K74</f>
        <v>0.29558246992153953</v>
      </c>
      <c r="L75" s="576">
        <f>+'Combined Income Statement'!L39/'Combined Balance Sheet'!L74</f>
        <v>0.33384341040370435</v>
      </c>
      <c r="M75" s="908"/>
      <c r="N75" s="577">
        <f>+'Combined Income Statement'!N39/'Combined Balance Sheet'!N74</f>
        <v>0.26682042843353621</v>
      </c>
      <c r="O75" s="375"/>
      <c r="P75" s="275"/>
    </row>
    <row r="76" spans="1:16" x14ac:dyDescent="0.25">
      <c r="A76" s="372" t="s">
        <v>2824</v>
      </c>
      <c r="B76" s="572">
        <f>+B39-B22</f>
        <v>225.51321513511607</v>
      </c>
      <c r="C76" s="572">
        <f t="shared" ref="C76:N76" si="17">+C39-C22</f>
        <v>212.52325926610979</v>
      </c>
      <c r="D76" s="572">
        <f t="shared" si="17"/>
        <v>195.99514392497031</v>
      </c>
      <c r="E76" s="572">
        <f t="shared" si="17"/>
        <v>181.12408696965088</v>
      </c>
      <c r="F76" s="572">
        <f t="shared" si="17"/>
        <v>166.17298873307794</v>
      </c>
      <c r="G76" s="572">
        <f t="shared" si="17"/>
        <v>152.37267418593501</v>
      </c>
      <c r="H76" s="572">
        <f t="shared" si="17"/>
        <v>166.90655999997364</v>
      </c>
      <c r="I76" s="572">
        <f t="shared" si="17"/>
        <v>186.008667006064</v>
      </c>
      <c r="J76" s="572">
        <f t="shared" si="17"/>
        <v>202.50952235559447</v>
      </c>
      <c r="K76" s="572">
        <f t="shared" si="17"/>
        <v>216.68824123597744</v>
      </c>
      <c r="L76" s="573">
        <f t="shared" si="17"/>
        <v>236.23031449970654</v>
      </c>
      <c r="M76" s="907"/>
      <c r="N76" s="574">
        <f t="shared" si="17"/>
        <v>235.46981637779504</v>
      </c>
      <c r="O76" s="375"/>
      <c r="P76" s="275"/>
    </row>
    <row r="77" spans="1:16" x14ac:dyDescent="0.25">
      <c r="A77" s="559"/>
      <c r="B77" s="909">
        <f>+'Combined Income Statement'!B39/'Combined Balance Sheet'!B76</f>
        <v>0.48864771990794709</v>
      </c>
      <c r="C77" s="909">
        <f>+'Combined Income Statement'!C39/'Combined Balance Sheet'!C76</f>
        <v>0.47230019278876162</v>
      </c>
      <c r="D77" s="909">
        <f>+'Combined Income Statement'!D39/'Combined Balance Sheet'!D76</f>
        <v>0.37451380632068854</v>
      </c>
      <c r="E77" s="909">
        <f>+'Combined Income Statement'!E39/'Combined Balance Sheet'!E76</f>
        <v>0.34457213216301175</v>
      </c>
      <c r="F77" s="909">
        <f>+'Combined Income Statement'!F39/'Combined Balance Sheet'!F76</f>
        <v>0.34273698267645447</v>
      </c>
      <c r="G77" s="909">
        <f>+'Combined Income Statement'!G39/'Combined Balance Sheet'!G76</f>
        <v>0.42531595149985763</v>
      </c>
      <c r="H77" s="909">
        <f>+'Combined Income Statement'!H39/'Combined Balance Sheet'!H76</f>
        <v>0.48212560620871836</v>
      </c>
      <c r="I77" s="909">
        <f>+'Combined Income Statement'!I39/'Combined Balance Sheet'!I76</f>
        <v>0.63051028039842605</v>
      </c>
      <c r="J77" s="909">
        <f>+'Combined Income Statement'!J39/'Combined Balance Sheet'!J76</f>
        <v>0.6800442142917702</v>
      </c>
      <c r="K77" s="909">
        <f>+'Combined Income Statement'!K39/'Combined Balance Sheet'!K76</f>
        <v>0.67490551497290185</v>
      </c>
      <c r="L77" s="910">
        <f>+'Combined Income Statement'!L39/'Combined Balance Sheet'!L76</f>
        <v>0.75786289782082328</v>
      </c>
      <c r="M77" s="908"/>
      <c r="N77" s="911">
        <f>+'Combined Income Statement'!N39/'Combined Balance Sheet'!N76</f>
        <v>0.5930567165395324</v>
      </c>
      <c r="O77" s="907"/>
      <c r="P77" s="275"/>
    </row>
    <row r="78" spans="1:16" x14ac:dyDescent="0.25">
      <c r="A78" s="375"/>
      <c r="B78" s="905"/>
      <c r="C78" s="375"/>
      <c r="D78" s="375"/>
      <c r="E78" s="375"/>
      <c r="F78" s="375"/>
      <c r="G78" s="375"/>
      <c r="H78" s="375"/>
      <c r="I78" s="375"/>
      <c r="J78" s="375"/>
      <c r="K78" s="375"/>
      <c r="L78" s="375"/>
      <c r="M78" s="375"/>
      <c r="N78" s="375"/>
      <c r="O78" s="375"/>
      <c r="P78" s="275"/>
    </row>
  </sheetData>
  <sheetProtection algorithmName="SHA-512" hashValue="UTa2EWMoC1M+TXU2VZRKrDrXfHx/xd3/VUf25cDRTJK47pX6KFTRLA14wlq8MdgAogJbMvFWYsCTUJjoEMyyBg==" saltValue="UhLBQ5fglCMDtYwOKfuBxw==" spinCount="100000" sheet="1" objects="1" scenarios="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2" tint="-9.9978637043366805E-2"/>
  </sheetPr>
  <dimension ref="A1:O58"/>
  <sheetViews>
    <sheetView showGridLines="0" zoomScale="80" zoomScaleNormal="80" workbookViewId="0">
      <pane xSplit="1" ySplit="3" topLeftCell="B4" activePane="bottomRight" state="frozen"/>
      <selection pane="topRight" activeCell="B1" sqref="B1"/>
      <selection pane="bottomLeft" activeCell="A4" sqref="A4"/>
      <selection pane="bottomRight" activeCell="K3" sqref="K3"/>
    </sheetView>
  </sheetViews>
  <sheetFormatPr defaultColWidth="0" defaultRowHeight="15" zeroHeight="1" x14ac:dyDescent="0.25"/>
  <cols>
    <col min="1" max="1" width="41.28515625" bestFit="1" customWidth="1"/>
    <col min="2" max="2" width="11.5703125" style="98" bestFit="1" customWidth="1"/>
    <col min="3"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2848</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475"/>
    </row>
    <row r="7" spans="1:15" x14ac:dyDescent="0.25">
      <c r="A7" s="521" t="s">
        <v>118</v>
      </c>
      <c r="B7" s="912"/>
      <c r="C7" s="426"/>
      <c r="D7" s="426"/>
      <c r="E7" s="426"/>
      <c r="F7" s="426"/>
      <c r="G7" s="426"/>
      <c r="H7" s="426"/>
      <c r="I7" s="426"/>
      <c r="J7" s="426"/>
      <c r="K7" s="426"/>
      <c r="L7" s="624"/>
      <c r="M7" s="426"/>
      <c r="N7" s="625"/>
      <c r="O7" s="390"/>
    </row>
    <row r="8" spans="1:15" x14ac:dyDescent="0.25">
      <c r="A8" s="523" t="s">
        <v>2478</v>
      </c>
      <c r="B8" s="474"/>
      <c r="C8" s="400"/>
      <c r="D8" s="400"/>
      <c r="E8" s="400"/>
      <c r="F8" s="400"/>
      <c r="G8" s="400"/>
      <c r="H8" s="400"/>
      <c r="I8" s="400"/>
      <c r="J8" s="400"/>
      <c r="K8" s="400"/>
      <c r="L8" s="629"/>
      <c r="M8" s="400"/>
      <c r="N8" s="630"/>
      <c r="O8" s="390"/>
    </row>
    <row r="9" spans="1:15" x14ac:dyDescent="0.25">
      <c r="A9" s="411" t="s">
        <v>2384</v>
      </c>
      <c r="B9" s="891"/>
      <c r="C9" s="400"/>
      <c r="D9" s="400"/>
      <c r="E9" s="400"/>
      <c r="F9" s="400"/>
      <c r="G9" s="400"/>
      <c r="H9" s="400"/>
      <c r="I9" s="400"/>
      <c r="J9" s="400"/>
      <c r="K9" s="400"/>
      <c r="L9" s="629"/>
      <c r="M9" s="400"/>
      <c r="N9" s="630"/>
      <c r="O9" s="390"/>
    </row>
    <row r="10" spans="1:15" x14ac:dyDescent="0.25">
      <c r="A10" s="411" t="s">
        <v>2385</v>
      </c>
      <c r="B10" s="883">
        <v>7.1719999999999997</v>
      </c>
      <c r="C10" s="495">
        <f>+B10</f>
        <v>7.1719999999999997</v>
      </c>
      <c r="D10" s="495">
        <f t="shared" ref="D10:L10" si="0">+C10</f>
        <v>7.1719999999999997</v>
      </c>
      <c r="E10" s="495">
        <f t="shared" si="0"/>
        <v>7.1719999999999997</v>
      </c>
      <c r="F10" s="495">
        <f t="shared" si="0"/>
        <v>7.1719999999999997</v>
      </c>
      <c r="G10" s="495">
        <f t="shared" si="0"/>
        <v>7.1719999999999997</v>
      </c>
      <c r="H10" s="495">
        <f t="shared" si="0"/>
        <v>7.1719999999999997</v>
      </c>
      <c r="I10" s="495">
        <f t="shared" si="0"/>
        <v>7.1719999999999997</v>
      </c>
      <c r="J10" s="495">
        <f t="shared" si="0"/>
        <v>7.1719999999999997</v>
      </c>
      <c r="K10" s="495">
        <f t="shared" si="0"/>
        <v>7.1719999999999997</v>
      </c>
      <c r="L10" s="488">
        <f t="shared" si="0"/>
        <v>7.1719999999999997</v>
      </c>
      <c r="M10" s="495"/>
      <c r="N10" s="502">
        <f>+L10</f>
        <v>7.1719999999999997</v>
      </c>
      <c r="O10" s="390"/>
    </row>
    <row r="11" spans="1:15" x14ac:dyDescent="0.25">
      <c r="A11" s="411" t="s">
        <v>2386</v>
      </c>
      <c r="B11" s="883">
        <v>6.0209999999999999</v>
      </c>
      <c r="C11" s="495">
        <f t="shared" ref="C11:L14" si="1">+B11</f>
        <v>6.0209999999999999</v>
      </c>
      <c r="D11" s="495">
        <f t="shared" si="1"/>
        <v>6.0209999999999999</v>
      </c>
      <c r="E11" s="495">
        <f t="shared" si="1"/>
        <v>6.0209999999999999</v>
      </c>
      <c r="F11" s="495">
        <f t="shared" si="1"/>
        <v>6.0209999999999999</v>
      </c>
      <c r="G11" s="495">
        <f t="shared" si="1"/>
        <v>6.0209999999999999</v>
      </c>
      <c r="H11" s="495">
        <f t="shared" si="1"/>
        <v>6.0209999999999999</v>
      </c>
      <c r="I11" s="495">
        <f t="shared" si="1"/>
        <v>6.0209999999999999</v>
      </c>
      <c r="J11" s="495">
        <f t="shared" si="1"/>
        <v>6.0209999999999999</v>
      </c>
      <c r="K11" s="495">
        <f t="shared" si="1"/>
        <v>6.0209999999999999</v>
      </c>
      <c r="L11" s="488">
        <f t="shared" si="1"/>
        <v>6.0209999999999999</v>
      </c>
      <c r="M11" s="495"/>
      <c r="N11" s="502">
        <f>+L11</f>
        <v>6.0209999999999999</v>
      </c>
      <c r="O11" s="390"/>
    </row>
    <row r="12" spans="1:15" x14ac:dyDescent="0.25">
      <c r="A12" s="411" t="s">
        <v>2479</v>
      </c>
      <c r="B12" s="883">
        <v>2.6309999999999998</v>
      </c>
      <c r="C12" s="495">
        <f t="shared" si="1"/>
        <v>2.6309999999999998</v>
      </c>
      <c r="D12" s="495">
        <f t="shared" si="1"/>
        <v>2.6309999999999998</v>
      </c>
      <c r="E12" s="495">
        <f t="shared" si="1"/>
        <v>2.6309999999999998</v>
      </c>
      <c r="F12" s="495">
        <f t="shared" si="1"/>
        <v>2.6309999999999998</v>
      </c>
      <c r="G12" s="495">
        <f t="shared" si="1"/>
        <v>2.6309999999999998</v>
      </c>
      <c r="H12" s="495">
        <f t="shared" si="1"/>
        <v>2.6309999999999998</v>
      </c>
      <c r="I12" s="495">
        <f t="shared" si="1"/>
        <v>2.6309999999999998</v>
      </c>
      <c r="J12" s="495">
        <f t="shared" si="1"/>
        <v>2.6309999999999998</v>
      </c>
      <c r="K12" s="495">
        <f t="shared" si="1"/>
        <v>2.6309999999999998</v>
      </c>
      <c r="L12" s="488">
        <f t="shared" si="1"/>
        <v>2.6309999999999998</v>
      </c>
      <c r="M12" s="495"/>
      <c r="N12" s="502">
        <f>+L12</f>
        <v>2.6309999999999998</v>
      </c>
      <c r="O12" s="390"/>
    </row>
    <row r="13" spans="1:15" x14ac:dyDescent="0.25">
      <c r="A13" s="411" t="s">
        <v>2480</v>
      </c>
      <c r="B13" s="883">
        <v>3.5009999999999999</v>
      </c>
      <c r="C13" s="495">
        <f t="shared" si="1"/>
        <v>3.5009999999999999</v>
      </c>
      <c r="D13" s="495">
        <f t="shared" si="1"/>
        <v>3.5009999999999999</v>
      </c>
      <c r="E13" s="495">
        <f t="shared" si="1"/>
        <v>3.5009999999999999</v>
      </c>
      <c r="F13" s="495">
        <f t="shared" si="1"/>
        <v>3.5009999999999999</v>
      </c>
      <c r="G13" s="495">
        <f t="shared" si="1"/>
        <v>3.5009999999999999</v>
      </c>
      <c r="H13" s="495">
        <f t="shared" si="1"/>
        <v>3.5009999999999999</v>
      </c>
      <c r="I13" s="495">
        <f t="shared" si="1"/>
        <v>3.5009999999999999</v>
      </c>
      <c r="J13" s="495">
        <f t="shared" si="1"/>
        <v>3.5009999999999999</v>
      </c>
      <c r="K13" s="495">
        <f t="shared" si="1"/>
        <v>3.5009999999999999</v>
      </c>
      <c r="L13" s="488">
        <f t="shared" si="1"/>
        <v>3.5009999999999999</v>
      </c>
      <c r="M13" s="495"/>
      <c r="N13" s="502">
        <f>+L13</f>
        <v>3.5009999999999999</v>
      </c>
      <c r="O13" s="390"/>
    </row>
    <row r="14" spans="1:15" x14ac:dyDescent="0.25">
      <c r="A14" s="411" t="s">
        <v>2481</v>
      </c>
      <c r="B14" s="883">
        <v>4.59</v>
      </c>
      <c r="C14" s="495">
        <f t="shared" si="1"/>
        <v>4.59</v>
      </c>
      <c r="D14" s="495">
        <f t="shared" si="1"/>
        <v>4.59</v>
      </c>
      <c r="E14" s="495">
        <f t="shared" si="1"/>
        <v>4.59</v>
      </c>
      <c r="F14" s="495">
        <f t="shared" si="1"/>
        <v>4.59</v>
      </c>
      <c r="G14" s="495">
        <f t="shared" si="1"/>
        <v>4.59</v>
      </c>
      <c r="H14" s="495">
        <f t="shared" si="1"/>
        <v>4.59</v>
      </c>
      <c r="I14" s="495">
        <f t="shared" si="1"/>
        <v>4.59</v>
      </c>
      <c r="J14" s="495">
        <f t="shared" si="1"/>
        <v>4.59</v>
      </c>
      <c r="K14" s="495">
        <f t="shared" si="1"/>
        <v>4.59</v>
      </c>
      <c r="L14" s="488">
        <f t="shared" si="1"/>
        <v>4.59</v>
      </c>
      <c r="M14" s="495"/>
      <c r="N14" s="502">
        <f>+L14</f>
        <v>4.59</v>
      </c>
      <c r="O14" s="390"/>
    </row>
    <row r="15" spans="1:15" x14ac:dyDescent="0.25">
      <c r="A15" s="707" t="s">
        <v>2482</v>
      </c>
      <c r="B15" s="887">
        <f>SUM(B9:B14)</f>
        <v>23.914999999999999</v>
      </c>
      <c r="C15" s="887">
        <f>SUM(C9:C14)</f>
        <v>23.914999999999999</v>
      </c>
      <c r="D15" s="887">
        <f t="shared" ref="D15:L15" si="2">SUM(D9:D14)</f>
        <v>23.914999999999999</v>
      </c>
      <c r="E15" s="887">
        <f t="shared" si="2"/>
        <v>23.914999999999999</v>
      </c>
      <c r="F15" s="887">
        <f t="shared" si="2"/>
        <v>23.914999999999999</v>
      </c>
      <c r="G15" s="887">
        <f t="shared" si="2"/>
        <v>23.914999999999999</v>
      </c>
      <c r="H15" s="887">
        <f t="shared" si="2"/>
        <v>23.914999999999999</v>
      </c>
      <c r="I15" s="887">
        <f t="shared" si="2"/>
        <v>23.914999999999999</v>
      </c>
      <c r="J15" s="887">
        <f t="shared" si="2"/>
        <v>23.914999999999999</v>
      </c>
      <c r="K15" s="887">
        <f t="shared" si="2"/>
        <v>23.914999999999999</v>
      </c>
      <c r="L15" s="888">
        <f t="shared" si="2"/>
        <v>23.914999999999999</v>
      </c>
      <c r="M15" s="887"/>
      <c r="N15" s="890">
        <f t="shared" ref="N15" si="3">SUM(N9:N14)</f>
        <v>23.914999999999999</v>
      </c>
      <c r="O15" s="390"/>
    </row>
    <row r="16" spans="1:15" x14ac:dyDescent="0.25">
      <c r="A16" s="523" t="s">
        <v>2483</v>
      </c>
      <c r="B16" s="883"/>
      <c r="C16" s="495"/>
      <c r="D16" s="495"/>
      <c r="E16" s="495"/>
      <c r="F16" s="495"/>
      <c r="G16" s="495"/>
      <c r="H16" s="495"/>
      <c r="I16" s="495"/>
      <c r="J16" s="495"/>
      <c r="K16" s="495"/>
      <c r="L16" s="488"/>
      <c r="M16" s="495"/>
      <c r="N16" s="502"/>
      <c r="O16" s="390"/>
    </row>
    <row r="17" spans="1:15" x14ac:dyDescent="0.25">
      <c r="A17" s="411" t="s">
        <v>2387</v>
      </c>
      <c r="B17" s="883"/>
      <c r="C17" s="495"/>
      <c r="D17" s="495"/>
      <c r="E17" s="495"/>
      <c r="F17" s="495"/>
      <c r="G17" s="495"/>
      <c r="H17" s="495"/>
      <c r="I17" s="495"/>
      <c r="J17" s="495"/>
      <c r="K17" s="495"/>
      <c r="L17" s="488"/>
      <c r="M17" s="495"/>
      <c r="N17" s="502"/>
      <c r="O17" s="390"/>
    </row>
    <row r="18" spans="1:15" x14ac:dyDescent="0.25">
      <c r="A18" s="411" t="s">
        <v>2388</v>
      </c>
      <c r="B18" s="883"/>
      <c r="C18" s="495"/>
      <c r="D18" s="495"/>
      <c r="E18" s="495"/>
      <c r="F18" s="495"/>
      <c r="G18" s="495"/>
      <c r="H18" s="495"/>
      <c r="I18" s="495"/>
      <c r="J18" s="495"/>
      <c r="K18" s="495"/>
      <c r="L18" s="488"/>
      <c r="M18" s="495"/>
      <c r="N18" s="502"/>
      <c r="O18" s="390"/>
    </row>
    <row r="19" spans="1:15" x14ac:dyDescent="0.25">
      <c r="A19" s="411" t="s">
        <v>2246</v>
      </c>
      <c r="B19" s="883"/>
      <c r="C19" s="495"/>
      <c r="D19" s="495"/>
      <c r="E19" s="495"/>
      <c r="F19" s="495"/>
      <c r="G19" s="495"/>
      <c r="H19" s="495"/>
      <c r="I19" s="495"/>
      <c r="J19" s="495"/>
      <c r="K19" s="495"/>
      <c r="L19" s="488"/>
      <c r="M19" s="495"/>
      <c r="N19" s="502"/>
      <c r="O19" s="390"/>
    </row>
    <row r="20" spans="1:15" x14ac:dyDescent="0.25">
      <c r="A20" s="411" t="s">
        <v>2480</v>
      </c>
      <c r="B20" s="883">
        <f>3.673-0.5</f>
        <v>3.173</v>
      </c>
      <c r="C20" s="495">
        <f>+B20</f>
        <v>3.173</v>
      </c>
      <c r="D20" s="495">
        <f t="shared" ref="D20:L20" si="4">+C20</f>
        <v>3.173</v>
      </c>
      <c r="E20" s="495">
        <f t="shared" si="4"/>
        <v>3.173</v>
      </c>
      <c r="F20" s="495">
        <f t="shared" si="4"/>
        <v>3.173</v>
      </c>
      <c r="G20" s="495">
        <f t="shared" si="4"/>
        <v>3.173</v>
      </c>
      <c r="H20" s="495">
        <f t="shared" si="4"/>
        <v>3.173</v>
      </c>
      <c r="I20" s="495">
        <f t="shared" si="4"/>
        <v>3.173</v>
      </c>
      <c r="J20" s="495">
        <f t="shared" si="4"/>
        <v>3.173</v>
      </c>
      <c r="K20" s="495">
        <f t="shared" si="4"/>
        <v>3.173</v>
      </c>
      <c r="L20" s="488">
        <f t="shared" si="4"/>
        <v>3.173</v>
      </c>
      <c r="M20" s="495"/>
      <c r="N20" s="502">
        <f>+L20</f>
        <v>3.173</v>
      </c>
      <c r="O20" s="390"/>
    </row>
    <row r="21" spans="1:15" x14ac:dyDescent="0.25">
      <c r="A21" s="411" t="s">
        <v>2484</v>
      </c>
      <c r="B21" s="883">
        <v>5.1999999999999998E-2</v>
      </c>
      <c r="C21" s="495">
        <f t="shared" ref="C21:L22" si="5">+B21</f>
        <v>5.1999999999999998E-2</v>
      </c>
      <c r="D21" s="495">
        <f t="shared" si="5"/>
        <v>5.1999999999999998E-2</v>
      </c>
      <c r="E21" s="495">
        <f t="shared" si="5"/>
        <v>5.1999999999999998E-2</v>
      </c>
      <c r="F21" s="495">
        <f t="shared" si="5"/>
        <v>5.1999999999999998E-2</v>
      </c>
      <c r="G21" s="495">
        <f t="shared" si="5"/>
        <v>5.1999999999999998E-2</v>
      </c>
      <c r="H21" s="495">
        <f t="shared" si="5"/>
        <v>5.1999999999999998E-2</v>
      </c>
      <c r="I21" s="495">
        <f t="shared" si="5"/>
        <v>5.1999999999999998E-2</v>
      </c>
      <c r="J21" s="495">
        <f t="shared" si="5"/>
        <v>5.1999999999999998E-2</v>
      </c>
      <c r="K21" s="495">
        <f t="shared" si="5"/>
        <v>5.1999999999999998E-2</v>
      </c>
      <c r="L21" s="488">
        <f t="shared" si="5"/>
        <v>5.1999999999999998E-2</v>
      </c>
      <c r="M21" s="495"/>
      <c r="N21" s="502">
        <f>+L21</f>
        <v>5.1999999999999998E-2</v>
      </c>
      <c r="O21" s="390"/>
    </row>
    <row r="22" spans="1:15" x14ac:dyDescent="0.25">
      <c r="A22" s="411" t="s">
        <v>2389</v>
      </c>
      <c r="B22" s="883">
        <v>48.841000000000001</v>
      </c>
      <c r="C22" s="495">
        <f t="shared" si="5"/>
        <v>48.841000000000001</v>
      </c>
      <c r="D22" s="495">
        <f t="shared" si="5"/>
        <v>48.841000000000001</v>
      </c>
      <c r="E22" s="495">
        <f t="shared" si="5"/>
        <v>48.841000000000001</v>
      </c>
      <c r="F22" s="495">
        <f t="shared" si="5"/>
        <v>48.841000000000001</v>
      </c>
      <c r="G22" s="495">
        <f t="shared" si="5"/>
        <v>48.841000000000001</v>
      </c>
      <c r="H22" s="495">
        <f t="shared" si="5"/>
        <v>48.841000000000001</v>
      </c>
      <c r="I22" s="495">
        <f t="shared" si="5"/>
        <v>48.841000000000001</v>
      </c>
      <c r="J22" s="495">
        <f t="shared" si="5"/>
        <v>48.841000000000001</v>
      </c>
      <c r="K22" s="495">
        <f t="shared" si="5"/>
        <v>48.841000000000001</v>
      </c>
      <c r="L22" s="488">
        <f t="shared" si="5"/>
        <v>48.841000000000001</v>
      </c>
      <c r="M22" s="495"/>
      <c r="N22" s="502">
        <f>+L22</f>
        <v>48.841000000000001</v>
      </c>
      <c r="O22" s="390"/>
    </row>
    <row r="23" spans="1:15" x14ac:dyDescent="0.25">
      <c r="A23" s="707" t="s">
        <v>28</v>
      </c>
      <c r="B23" s="887">
        <f>SUM(B17:B22)</f>
        <v>52.066000000000003</v>
      </c>
      <c r="C23" s="887">
        <f>SUM(C17:C22)</f>
        <v>52.066000000000003</v>
      </c>
      <c r="D23" s="887">
        <f t="shared" ref="D23:L23" si="6">SUM(D17:D22)</f>
        <v>52.066000000000003</v>
      </c>
      <c r="E23" s="887">
        <f t="shared" si="6"/>
        <v>52.066000000000003</v>
      </c>
      <c r="F23" s="887">
        <f t="shared" si="6"/>
        <v>52.066000000000003</v>
      </c>
      <c r="G23" s="887">
        <f t="shared" si="6"/>
        <v>52.066000000000003</v>
      </c>
      <c r="H23" s="887">
        <f t="shared" si="6"/>
        <v>52.066000000000003</v>
      </c>
      <c r="I23" s="887">
        <f t="shared" si="6"/>
        <v>52.066000000000003</v>
      </c>
      <c r="J23" s="887">
        <f t="shared" si="6"/>
        <v>52.066000000000003</v>
      </c>
      <c r="K23" s="887">
        <f t="shared" si="6"/>
        <v>52.066000000000003</v>
      </c>
      <c r="L23" s="888">
        <f t="shared" si="6"/>
        <v>52.066000000000003</v>
      </c>
      <c r="M23" s="887"/>
      <c r="N23" s="890">
        <f t="shared" ref="N23" si="7">SUM(N17:N22)</f>
        <v>52.066000000000003</v>
      </c>
      <c r="O23" s="390"/>
    </row>
    <row r="24" spans="1:15" x14ac:dyDescent="0.25">
      <c r="A24" s="411"/>
      <c r="B24" s="883"/>
      <c r="C24" s="495"/>
      <c r="D24" s="495"/>
      <c r="E24" s="495"/>
      <c r="F24" s="495"/>
      <c r="G24" s="495"/>
      <c r="H24" s="495"/>
      <c r="I24" s="495"/>
      <c r="J24" s="495"/>
      <c r="K24" s="495"/>
      <c r="L24" s="488"/>
      <c r="M24" s="495"/>
      <c r="N24" s="502"/>
      <c r="O24" s="390"/>
    </row>
    <row r="25" spans="1:15" x14ac:dyDescent="0.25">
      <c r="A25" s="707" t="s">
        <v>2390</v>
      </c>
      <c r="B25" s="887">
        <f>B23+B15</f>
        <v>75.980999999999995</v>
      </c>
      <c r="C25" s="887">
        <f>C23+C15</f>
        <v>75.980999999999995</v>
      </c>
      <c r="D25" s="887">
        <f t="shared" ref="D25:N25" si="8">D23+D15</f>
        <v>75.980999999999995</v>
      </c>
      <c r="E25" s="887">
        <f t="shared" si="8"/>
        <v>75.980999999999995</v>
      </c>
      <c r="F25" s="887">
        <f t="shared" si="8"/>
        <v>75.980999999999995</v>
      </c>
      <c r="G25" s="887">
        <f t="shared" si="8"/>
        <v>75.980999999999995</v>
      </c>
      <c r="H25" s="887">
        <f t="shared" si="8"/>
        <v>75.980999999999995</v>
      </c>
      <c r="I25" s="887">
        <f t="shared" si="8"/>
        <v>75.980999999999995</v>
      </c>
      <c r="J25" s="887">
        <f t="shared" si="8"/>
        <v>75.980999999999995</v>
      </c>
      <c r="K25" s="887">
        <f t="shared" si="8"/>
        <v>75.980999999999995</v>
      </c>
      <c r="L25" s="888">
        <f t="shared" si="8"/>
        <v>75.980999999999995</v>
      </c>
      <c r="M25" s="887"/>
      <c r="N25" s="890">
        <f t="shared" si="8"/>
        <v>75.980999999999995</v>
      </c>
      <c r="O25" s="390"/>
    </row>
    <row r="26" spans="1:15" x14ac:dyDescent="0.25">
      <c r="A26" s="411"/>
      <c r="B26" s="883"/>
      <c r="C26" s="495"/>
      <c r="D26" s="495"/>
      <c r="E26" s="495"/>
      <c r="F26" s="495"/>
      <c r="G26" s="495"/>
      <c r="H26" s="495"/>
      <c r="I26" s="495"/>
      <c r="J26" s="495"/>
      <c r="K26" s="495"/>
      <c r="L26" s="488"/>
      <c r="M26" s="495"/>
      <c r="N26" s="502"/>
      <c r="O26" s="390"/>
    </row>
    <row r="27" spans="1:15" x14ac:dyDescent="0.25">
      <c r="A27" s="523" t="s">
        <v>2485</v>
      </c>
      <c r="B27" s="883"/>
      <c r="C27" s="495"/>
      <c r="D27" s="495"/>
      <c r="E27" s="495"/>
      <c r="F27" s="495"/>
      <c r="G27" s="495"/>
      <c r="H27" s="495"/>
      <c r="I27" s="495"/>
      <c r="J27" s="495"/>
      <c r="K27" s="495"/>
      <c r="L27" s="488"/>
      <c r="M27" s="495"/>
      <c r="N27" s="502"/>
      <c r="O27" s="390"/>
    </row>
    <row r="28" spans="1:15" x14ac:dyDescent="0.25">
      <c r="A28" s="411" t="s">
        <v>2391</v>
      </c>
      <c r="B28" s="883">
        <v>0</v>
      </c>
      <c r="C28" s="495">
        <f>+B28</f>
        <v>0</v>
      </c>
      <c r="D28" s="495">
        <f t="shared" ref="D28:L28" si="9">+C28</f>
        <v>0</v>
      </c>
      <c r="E28" s="495">
        <f t="shared" si="9"/>
        <v>0</v>
      </c>
      <c r="F28" s="495">
        <f t="shared" si="9"/>
        <v>0</v>
      </c>
      <c r="G28" s="495">
        <f t="shared" si="9"/>
        <v>0</v>
      </c>
      <c r="H28" s="495">
        <f t="shared" si="9"/>
        <v>0</v>
      </c>
      <c r="I28" s="495">
        <f t="shared" si="9"/>
        <v>0</v>
      </c>
      <c r="J28" s="495">
        <f t="shared" si="9"/>
        <v>0</v>
      </c>
      <c r="K28" s="495">
        <f t="shared" si="9"/>
        <v>0</v>
      </c>
      <c r="L28" s="488">
        <f t="shared" si="9"/>
        <v>0</v>
      </c>
      <c r="M28" s="495"/>
      <c r="N28" s="502">
        <f t="shared" ref="N28:N35" si="10">+L28</f>
        <v>0</v>
      </c>
      <c r="O28" s="390"/>
    </row>
    <row r="29" spans="1:15" x14ac:dyDescent="0.25">
      <c r="A29" s="411" t="s">
        <v>2486</v>
      </c>
      <c r="B29" s="883">
        <v>16</v>
      </c>
      <c r="C29" s="495">
        <f t="shared" ref="C29:L35" si="11">+B29</f>
        <v>16</v>
      </c>
      <c r="D29" s="495">
        <f t="shared" si="11"/>
        <v>16</v>
      </c>
      <c r="E29" s="495">
        <f t="shared" si="11"/>
        <v>16</v>
      </c>
      <c r="F29" s="495">
        <f t="shared" si="11"/>
        <v>16</v>
      </c>
      <c r="G29" s="495">
        <f t="shared" si="11"/>
        <v>16</v>
      </c>
      <c r="H29" s="495">
        <f t="shared" si="11"/>
        <v>16</v>
      </c>
      <c r="I29" s="495">
        <f t="shared" si="11"/>
        <v>16</v>
      </c>
      <c r="J29" s="495">
        <f t="shared" si="11"/>
        <v>16</v>
      </c>
      <c r="K29" s="495">
        <f t="shared" si="11"/>
        <v>16</v>
      </c>
      <c r="L29" s="488">
        <f t="shared" si="11"/>
        <v>16</v>
      </c>
      <c r="M29" s="495"/>
      <c r="N29" s="502">
        <f t="shared" si="10"/>
        <v>16</v>
      </c>
      <c r="O29" s="390"/>
    </row>
    <row r="30" spans="1:15" x14ac:dyDescent="0.25">
      <c r="A30" s="411" t="s">
        <v>2487</v>
      </c>
      <c r="B30" s="883">
        <v>0</v>
      </c>
      <c r="C30" s="495">
        <f t="shared" si="11"/>
        <v>0</v>
      </c>
      <c r="D30" s="495">
        <f t="shared" si="11"/>
        <v>0</v>
      </c>
      <c r="E30" s="495">
        <f t="shared" si="11"/>
        <v>0</v>
      </c>
      <c r="F30" s="495">
        <f t="shared" si="11"/>
        <v>0</v>
      </c>
      <c r="G30" s="495">
        <f t="shared" si="11"/>
        <v>0</v>
      </c>
      <c r="H30" s="495">
        <f t="shared" si="11"/>
        <v>0</v>
      </c>
      <c r="I30" s="495">
        <f t="shared" si="11"/>
        <v>0</v>
      </c>
      <c r="J30" s="495">
        <f t="shared" si="11"/>
        <v>0</v>
      </c>
      <c r="K30" s="495">
        <f t="shared" si="11"/>
        <v>0</v>
      </c>
      <c r="L30" s="488">
        <f t="shared" si="11"/>
        <v>0</v>
      </c>
      <c r="M30" s="495"/>
      <c r="N30" s="502">
        <f t="shared" si="10"/>
        <v>0</v>
      </c>
      <c r="O30" s="390"/>
    </row>
    <row r="31" spans="1:15" x14ac:dyDescent="0.25">
      <c r="A31" s="411" t="s">
        <v>2488</v>
      </c>
      <c r="B31" s="883">
        <v>7.1950000000000003</v>
      </c>
      <c r="C31" s="495">
        <f t="shared" si="11"/>
        <v>7.1950000000000003</v>
      </c>
      <c r="D31" s="495">
        <f t="shared" si="11"/>
        <v>7.1950000000000003</v>
      </c>
      <c r="E31" s="495">
        <f t="shared" si="11"/>
        <v>7.1950000000000003</v>
      </c>
      <c r="F31" s="495">
        <f t="shared" si="11"/>
        <v>7.1950000000000003</v>
      </c>
      <c r="G31" s="495">
        <f t="shared" si="11"/>
        <v>7.1950000000000003</v>
      </c>
      <c r="H31" s="495">
        <f t="shared" si="11"/>
        <v>7.1950000000000003</v>
      </c>
      <c r="I31" s="495">
        <f t="shared" si="11"/>
        <v>7.1950000000000003</v>
      </c>
      <c r="J31" s="495">
        <f t="shared" si="11"/>
        <v>7.1950000000000003</v>
      </c>
      <c r="K31" s="495">
        <f t="shared" si="11"/>
        <v>7.1950000000000003</v>
      </c>
      <c r="L31" s="488">
        <f t="shared" si="11"/>
        <v>7.1950000000000003</v>
      </c>
      <c r="M31" s="495"/>
      <c r="N31" s="502">
        <f t="shared" si="10"/>
        <v>7.1950000000000003</v>
      </c>
      <c r="O31" s="390"/>
    </row>
    <row r="32" spans="1:15" x14ac:dyDescent="0.25">
      <c r="A32" s="411" t="s">
        <v>2489</v>
      </c>
      <c r="B32" s="883">
        <v>0</v>
      </c>
      <c r="C32" s="495">
        <f t="shared" si="11"/>
        <v>0</v>
      </c>
      <c r="D32" s="495">
        <f t="shared" si="11"/>
        <v>0</v>
      </c>
      <c r="E32" s="495">
        <f t="shared" si="11"/>
        <v>0</v>
      </c>
      <c r="F32" s="495">
        <f t="shared" si="11"/>
        <v>0</v>
      </c>
      <c r="G32" s="495">
        <f t="shared" si="11"/>
        <v>0</v>
      </c>
      <c r="H32" s="495">
        <f t="shared" si="11"/>
        <v>0</v>
      </c>
      <c r="I32" s="495">
        <f t="shared" si="11"/>
        <v>0</v>
      </c>
      <c r="J32" s="495">
        <f t="shared" si="11"/>
        <v>0</v>
      </c>
      <c r="K32" s="495">
        <f t="shared" si="11"/>
        <v>0</v>
      </c>
      <c r="L32" s="488">
        <f t="shared" si="11"/>
        <v>0</v>
      </c>
      <c r="M32" s="495"/>
      <c r="N32" s="502">
        <f t="shared" si="10"/>
        <v>0</v>
      </c>
      <c r="O32" s="390"/>
    </row>
    <row r="33" spans="1:15" x14ac:dyDescent="0.25">
      <c r="A33" s="411" t="s">
        <v>2490</v>
      </c>
      <c r="B33" s="883">
        <f>+'Hist-BS'!G34/1000-'Downstream BS'!B33-'Upstream BS'!B33</f>
        <v>12.008497210582476</v>
      </c>
      <c r="C33" s="495">
        <f t="shared" si="11"/>
        <v>12.008497210582476</v>
      </c>
      <c r="D33" s="495">
        <f t="shared" si="11"/>
        <v>12.008497210582476</v>
      </c>
      <c r="E33" s="495">
        <f t="shared" si="11"/>
        <v>12.008497210582476</v>
      </c>
      <c r="F33" s="495">
        <f t="shared" si="11"/>
        <v>12.008497210582476</v>
      </c>
      <c r="G33" s="495">
        <f t="shared" si="11"/>
        <v>12.008497210582476</v>
      </c>
      <c r="H33" s="495">
        <f t="shared" si="11"/>
        <v>12.008497210582476</v>
      </c>
      <c r="I33" s="495">
        <f t="shared" si="11"/>
        <v>12.008497210582476</v>
      </c>
      <c r="J33" s="495">
        <f t="shared" si="11"/>
        <v>12.008497210582476</v>
      </c>
      <c r="K33" s="495">
        <f t="shared" si="11"/>
        <v>12.008497210582476</v>
      </c>
      <c r="L33" s="488">
        <f t="shared" si="11"/>
        <v>12.008497210582476</v>
      </c>
      <c r="M33" s="495"/>
      <c r="N33" s="502">
        <f t="shared" si="10"/>
        <v>12.008497210582476</v>
      </c>
      <c r="O33" s="390"/>
    </row>
    <row r="34" spans="1:15" x14ac:dyDescent="0.25">
      <c r="A34" s="411" t="s">
        <v>2491</v>
      </c>
      <c r="B34" s="883">
        <v>1.6</v>
      </c>
      <c r="C34" s="495">
        <f t="shared" si="11"/>
        <v>1.6</v>
      </c>
      <c r="D34" s="495">
        <f t="shared" si="11"/>
        <v>1.6</v>
      </c>
      <c r="E34" s="495">
        <f t="shared" si="11"/>
        <v>1.6</v>
      </c>
      <c r="F34" s="495">
        <f t="shared" si="11"/>
        <v>1.6</v>
      </c>
      <c r="G34" s="495">
        <f t="shared" si="11"/>
        <v>1.6</v>
      </c>
      <c r="H34" s="495">
        <f t="shared" si="11"/>
        <v>1.6</v>
      </c>
      <c r="I34" s="495">
        <f t="shared" si="11"/>
        <v>1.6</v>
      </c>
      <c r="J34" s="495">
        <f t="shared" si="11"/>
        <v>1.6</v>
      </c>
      <c r="K34" s="495">
        <f t="shared" si="11"/>
        <v>1.6</v>
      </c>
      <c r="L34" s="488">
        <f t="shared" si="11"/>
        <v>1.6</v>
      </c>
      <c r="M34" s="495"/>
      <c r="N34" s="502">
        <f t="shared" si="10"/>
        <v>1.6</v>
      </c>
      <c r="O34" s="390"/>
    </row>
    <row r="35" spans="1:15" x14ac:dyDescent="0.25">
      <c r="A35" s="411" t="s">
        <v>2492</v>
      </c>
      <c r="B35" s="883">
        <v>0.84699999999999998</v>
      </c>
      <c r="C35" s="495">
        <f t="shared" si="11"/>
        <v>0.84699999999999998</v>
      </c>
      <c r="D35" s="495">
        <f t="shared" si="11"/>
        <v>0.84699999999999998</v>
      </c>
      <c r="E35" s="495">
        <f t="shared" si="11"/>
        <v>0.84699999999999998</v>
      </c>
      <c r="F35" s="495">
        <f t="shared" si="11"/>
        <v>0.84699999999999998</v>
      </c>
      <c r="G35" s="495">
        <f t="shared" si="11"/>
        <v>0.84699999999999998</v>
      </c>
      <c r="H35" s="495">
        <f t="shared" si="11"/>
        <v>0.84699999999999998</v>
      </c>
      <c r="I35" s="495">
        <f t="shared" si="11"/>
        <v>0.84699999999999998</v>
      </c>
      <c r="J35" s="495">
        <f t="shared" si="11"/>
        <v>0.84699999999999998</v>
      </c>
      <c r="K35" s="495">
        <f t="shared" si="11"/>
        <v>0.84699999999999998</v>
      </c>
      <c r="L35" s="488">
        <f t="shared" si="11"/>
        <v>0.84699999999999998</v>
      </c>
      <c r="M35" s="495"/>
      <c r="N35" s="502">
        <f t="shared" si="10"/>
        <v>0.84699999999999998</v>
      </c>
      <c r="O35" s="390"/>
    </row>
    <row r="36" spans="1:15" x14ac:dyDescent="0.25">
      <c r="A36" s="411"/>
      <c r="B36" s="883">
        <f>SUM(B29:B35)</f>
        <v>37.650497210582479</v>
      </c>
      <c r="C36" s="883">
        <f>SUM(C29:C35)</f>
        <v>37.650497210582479</v>
      </c>
      <c r="D36" s="883">
        <f t="shared" ref="D36:L36" si="12">SUM(D29:D35)</f>
        <v>37.650497210582479</v>
      </c>
      <c r="E36" s="883">
        <f t="shared" si="12"/>
        <v>37.650497210582479</v>
      </c>
      <c r="F36" s="883">
        <f t="shared" si="12"/>
        <v>37.650497210582479</v>
      </c>
      <c r="G36" s="883">
        <f t="shared" si="12"/>
        <v>37.650497210582479</v>
      </c>
      <c r="H36" s="883">
        <f t="shared" si="12"/>
        <v>37.650497210582479</v>
      </c>
      <c r="I36" s="883">
        <f t="shared" si="12"/>
        <v>37.650497210582479</v>
      </c>
      <c r="J36" s="883">
        <f t="shared" si="12"/>
        <v>37.650497210582479</v>
      </c>
      <c r="K36" s="883">
        <f t="shared" si="12"/>
        <v>37.650497210582479</v>
      </c>
      <c r="L36" s="884">
        <f t="shared" si="12"/>
        <v>37.650497210582479</v>
      </c>
      <c r="M36" s="495"/>
      <c r="N36" s="886">
        <f t="shared" ref="N36" si="13">SUM(N29:N35)</f>
        <v>37.650497210582479</v>
      </c>
      <c r="O36" s="390"/>
    </row>
    <row r="37" spans="1:15" x14ac:dyDescent="0.25">
      <c r="A37" s="411"/>
      <c r="B37" s="883"/>
      <c r="C37" s="495"/>
      <c r="D37" s="495"/>
      <c r="E37" s="495"/>
      <c r="F37" s="495"/>
      <c r="G37" s="495"/>
      <c r="H37" s="495"/>
      <c r="I37" s="495"/>
      <c r="J37" s="495"/>
      <c r="K37" s="495"/>
      <c r="L37" s="488"/>
      <c r="M37" s="495"/>
      <c r="N37" s="502"/>
      <c r="O37" s="390"/>
    </row>
    <row r="38" spans="1:15" x14ac:dyDescent="0.25">
      <c r="A38" s="411" t="s">
        <v>2392</v>
      </c>
      <c r="B38" s="883">
        <v>3.1070000000000002</v>
      </c>
      <c r="C38" s="495">
        <f>+B38</f>
        <v>3.1070000000000002</v>
      </c>
      <c r="D38" s="495">
        <f t="shared" ref="D38:L38" si="14">+C38</f>
        <v>3.1070000000000002</v>
      </c>
      <c r="E38" s="495">
        <f t="shared" si="14"/>
        <v>3.1070000000000002</v>
      </c>
      <c r="F38" s="495">
        <f t="shared" si="14"/>
        <v>3.1070000000000002</v>
      </c>
      <c r="G38" s="495">
        <f t="shared" si="14"/>
        <v>3.1070000000000002</v>
      </c>
      <c r="H38" s="495">
        <f t="shared" si="14"/>
        <v>3.1070000000000002</v>
      </c>
      <c r="I38" s="495">
        <f t="shared" si="14"/>
        <v>3.1070000000000002</v>
      </c>
      <c r="J38" s="495">
        <f t="shared" si="14"/>
        <v>3.1070000000000002</v>
      </c>
      <c r="K38" s="495">
        <f t="shared" si="14"/>
        <v>3.1070000000000002</v>
      </c>
      <c r="L38" s="488">
        <f t="shared" si="14"/>
        <v>3.1070000000000002</v>
      </c>
      <c r="M38" s="495"/>
      <c r="N38" s="502">
        <f>+L38</f>
        <v>3.1070000000000002</v>
      </c>
      <c r="O38" s="390"/>
    </row>
    <row r="39" spans="1:15" x14ac:dyDescent="0.25">
      <c r="A39" s="707" t="s">
        <v>2771</v>
      </c>
      <c r="B39" s="887">
        <f>B36+B38</f>
        <v>40.757497210582478</v>
      </c>
      <c r="C39" s="887">
        <f>C36+C38</f>
        <v>40.757497210582478</v>
      </c>
      <c r="D39" s="887">
        <f t="shared" ref="D39:L39" si="15">D36+D38</f>
        <v>40.757497210582478</v>
      </c>
      <c r="E39" s="887">
        <f t="shared" si="15"/>
        <v>40.757497210582478</v>
      </c>
      <c r="F39" s="887">
        <f t="shared" si="15"/>
        <v>40.757497210582478</v>
      </c>
      <c r="G39" s="887">
        <f t="shared" si="15"/>
        <v>40.757497210582478</v>
      </c>
      <c r="H39" s="887">
        <f t="shared" si="15"/>
        <v>40.757497210582478</v>
      </c>
      <c r="I39" s="887">
        <f t="shared" si="15"/>
        <v>40.757497210582478</v>
      </c>
      <c r="J39" s="887">
        <f t="shared" si="15"/>
        <v>40.757497210582478</v>
      </c>
      <c r="K39" s="887">
        <f t="shared" si="15"/>
        <v>40.757497210582478</v>
      </c>
      <c r="L39" s="888">
        <f t="shared" si="15"/>
        <v>40.757497210582478</v>
      </c>
      <c r="M39" s="887">
        <f t="shared" ref="M39" si="16">M36+M38</f>
        <v>0</v>
      </c>
      <c r="N39" s="890">
        <f t="shared" ref="N39" si="17">N36+N38</f>
        <v>40.757497210582478</v>
      </c>
      <c r="O39" s="390"/>
    </row>
    <row r="40" spans="1:15" x14ac:dyDescent="0.25">
      <c r="A40" s="411"/>
      <c r="B40" s="891"/>
      <c r="C40" s="400"/>
      <c r="D40" s="400"/>
      <c r="E40" s="400"/>
      <c r="F40" s="400"/>
      <c r="G40" s="400"/>
      <c r="H40" s="400"/>
      <c r="I40" s="400"/>
      <c r="J40" s="400"/>
      <c r="K40" s="400"/>
      <c r="L40" s="629"/>
      <c r="M40" s="400"/>
      <c r="N40" s="630"/>
      <c r="O40" s="390"/>
    </row>
    <row r="41" spans="1:15" x14ac:dyDescent="0.25">
      <c r="A41" s="523" t="s">
        <v>2493</v>
      </c>
      <c r="B41" s="891"/>
      <c r="C41" s="400"/>
      <c r="D41" s="400"/>
      <c r="E41" s="400"/>
      <c r="F41" s="400"/>
      <c r="G41" s="400"/>
      <c r="H41" s="400"/>
      <c r="I41" s="400"/>
      <c r="J41" s="400"/>
      <c r="K41" s="400"/>
      <c r="L41" s="629"/>
      <c r="M41" s="400"/>
      <c r="N41" s="630"/>
      <c r="O41" s="390"/>
    </row>
    <row r="42" spans="1:15" x14ac:dyDescent="0.25">
      <c r="A42" s="411" t="s">
        <v>2260</v>
      </c>
      <c r="B42" s="891"/>
      <c r="C42" s="400"/>
      <c r="D42" s="400"/>
      <c r="E42" s="400"/>
      <c r="F42" s="400"/>
      <c r="G42" s="400"/>
      <c r="H42" s="400"/>
      <c r="I42" s="400"/>
      <c r="J42" s="400"/>
      <c r="K42" s="400"/>
      <c r="L42" s="629"/>
      <c r="M42" s="400"/>
      <c r="N42" s="630"/>
      <c r="O42" s="390"/>
    </row>
    <row r="43" spans="1:15" x14ac:dyDescent="0.25">
      <c r="A43" s="411" t="s">
        <v>2494</v>
      </c>
      <c r="B43" s="883">
        <v>6.367</v>
      </c>
      <c r="C43" s="495">
        <f>+B43</f>
        <v>6.367</v>
      </c>
      <c r="D43" s="495">
        <f t="shared" ref="D43:L43" si="18">+C43</f>
        <v>6.367</v>
      </c>
      <c r="E43" s="495">
        <f t="shared" si="18"/>
        <v>6.367</v>
      </c>
      <c r="F43" s="495">
        <f t="shared" si="18"/>
        <v>6.367</v>
      </c>
      <c r="G43" s="495">
        <f t="shared" si="18"/>
        <v>6.367</v>
      </c>
      <c r="H43" s="495">
        <f t="shared" si="18"/>
        <v>6.367</v>
      </c>
      <c r="I43" s="495">
        <f t="shared" si="18"/>
        <v>6.367</v>
      </c>
      <c r="J43" s="495">
        <f t="shared" si="18"/>
        <v>6.367</v>
      </c>
      <c r="K43" s="495">
        <f t="shared" si="18"/>
        <v>6.367</v>
      </c>
      <c r="L43" s="488">
        <f t="shared" si="18"/>
        <v>6.367</v>
      </c>
      <c r="M43" s="495"/>
      <c r="N43" s="502">
        <f>+L43</f>
        <v>6.367</v>
      </c>
      <c r="O43" s="390"/>
    </row>
    <row r="44" spans="1:15" x14ac:dyDescent="0.25">
      <c r="A44" s="411" t="s">
        <v>2495</v>
      </c>
      <c r="B44" s="883">
        <v>6.1890000000000001</v>
      </c>
      <c r="C44" s="495">
        <f t="shared" ref="C44:L45" si="19">+B44</f>
        <v>6.1890000000000001</v>
      </c>
      <c r="D44" s="495">
        <f t="shared" si="19"/>
        <v>6.1890000000000001</v>
      </c>
      <c r="E44" s="495">
        <f t="shared" si="19"/>
        <v>6.1890000000000001</v>
      </c>
      <c r="F44" s="495">
        <f t="shared" si="19"/>
        <v>6.1890000000000001</v>
      </c>
      <c r="G44" s="495">
        <f t="shared" si="19"/>
        <v>6.1890000000000001</v>
      </c>
      <c r="H44" s="495">
        <f t="shared" si="19"/>
        <v>6.1890000000000001</v>
      </c>
      <c r="I44" s="495">
        <f t="shared" si="19"/>
        <v>6.1890000000000001</v>
      </c>
      <c r="J44" s="495">
        <f t="shared" si="19"/>
        <v>6.1890000000000001</v>
      </c>
      <c r="K44" s="495">
        <f t="shared" si="19"/>
        <v>6.1890000000000001</v>
      </c>
      <c r="L44" s="488">
        <f t="shared" si="19"/>
        <v>6.1890000000000001</v>
      </c>
      <c r="M44" s="495"/>
      <c r="N44" s="502">
        <f>+L44</f>
        <v>6.1890000000000001</v>
      </c>
      <c r="O44" s="390"/>
    </row>
    <row r="45" spans="1:15" x14ac:dyDescent="0.25">
      <c r="A45" s="411" t="s">
        <v>2496</v>
      </c>
      <c r="B45" s="883">
        <v>4.1619999999999999</v>
      </c>
      <c r="C45" s="495">
        <f t="shared" si="19"/>
        <v>4.1619999999999999</v>
      </c>
      <c r="D45" s="495">
        <f t="shared" si="19"/>
        <v>4.1619999999999999</v>
      </c>
      <c r="E45" s="495">
        <f t="shared" si="19"/>
        <v>4.1619999999999999</v>
      </c>
      <c r="F45" s="495">
        <f t="shared" si="19"/>
        <v>4.1619999999999999</v>
      </c>
      <c r="G45" s="495">
        <f t="shared" si="19"/>
        <v>4.1619999999999999</v>
      </c>
      <c r="H45" s="495">
        <f t="shared" si="19"/>
        <v>4.1619999999999999</v>
      </c>
      <c r="I45" s="495">
        <f t="shared" si="19"/>
        <v>4.1619999999999999</v>
      </c>
      <c r="J45" s="495">
        <f t="shared" si="19"/>
        <v>4.1619999999999999</v>
      </c>
      <c r="K45" s="495">
        <f t="shared" si="19"/>
        <v>4.1619999999999999</v>
      </c>
      <c r="L45" s="488">
        <f t="shared" si="19"/>
        <v>4.1619999999999999</v>
      </c>
      <c r="M45" s="495"/>
      <c r="N45" s="502">
        <f>+L45</f>
        <v>4.1619999999999999</v>
      </c>
      <c r="O45" s="390"/>
    </row>
    <row r="46" spans="1:15" x14ac:dyDescent="0.25">
      <c r="A46" s="707" t="s">
        <v>2772</v>
      </c>
      <c r="B46" s="902">
        <f>SUM(B42:B45)</f>
        <v>16.718</v>
      </c>
      <c r="C46" s="902">
        <f>SUM(C42:C45)</f>
        <v>16.718</v>
      </c>
      <c r="D46" s="902">
        <f t="shared" ref="D46:N46" si="20">SUM(D42:D45)</f>
        <v>16.718</v>
      </c>
      <c r="E46" s="902">
        <f t="shared" si="20"/>
        <v>16.718</v>
      </c>
      <c r="F46" s="902">
        <f t="shared" si="20"/>
        <v>16.718</v>
      </c>
      <c r="G46" s="902">
        <f t="shared" si="20"/>
        <v>16.718</v>
      </c>
      <c r="H46" s="902">
        <f t="shared" si="20"/>
        <v>16.718</v>
      </c>
      <c r="I46" s="902">
        <f t="shared" si="20"/>
        <v>16.718</v>
      </c>
      <c r="J46" s="902">
        <f t="shared" si="20"/>
        <v>16.718</v>
      </c>
      <c r="K46" s="902">
        <f t="shared" si="20"/>
        <v>16.718</v>
      </c>
      <c r="L46" s="913">
        <f t="shared" si="20"/>
        <v>16.718</v>
      </c>
      <c r="M46" s="914"/>
      <c r="N46" s="901">
        <f t="shared" si="20"/>
        <v>16.718</v>
      </c>
      <c r="O46" s="390"/>
    </row>
    <row r="47" spans="1:15" x14ac:dyDescent="0.25">
      <c r="A47" s="523" t="s">
        <v>2497</v>
      </c>
      <c r="B47" s="883"/>
      <c r="C47" s="495"/>
      <c r="D47" s="495"/>
      <c r="E47" s="495"/>
      <c r="F47" s="495"/>
      <c r="G47" s="495"/>
      <c r="H47" s="495"/>
      <c r="I47" s="495"/>
      <c r="J47" s="495"/>
      <c r="K47" s="495"/>
      <c r="L47" s="488"/>
      <c r="M47" s="495"/>
      <c r="N47" s="502"/>
      <c r="O47" s="390"/>
    </row>
    <row r="48" spans="1:15" x14ac:dyDescent="0.25">
      <c r="A48" s="411" t="s">
        <v>2394</v>
      </c>
      <c r="B48" s="883"/>
      <c r="C48" s="495"/>
      <c r="D48" s="495"/>
      <c r="E48" s="495"/>
      <c r="F48" s="495"/>
      <c r="G48" s="495"/>
      <c r="H48" s="495"/>
      <c r="I48" s="495"/>
      <c r="J48" s="495"/>
      <c r="K48" s="495"/>
      <c r="L48" s="488"/>
      <c r="M48" s="495"/>
      <c r="N48" s="502"/>
      <c r="O48" s="390"/>
    </row>
    <row r="49" spans="1:15" x14ac:dyDescent="0.25">
      <c r="A49" s="411" t="s">
        <v>2498</v>
      </c>
      <c r="B49" s="883"/>
      <c r="C49" s="495"/>
      <c r="D49" s="495"/>
      <c r="E49" s="495"/>
      <c r="F49" s="495"/>
      <c r="G49" s="495"/>
      <c r="H49" s="495"/>
      <c r="I49" s="495"/>
      <c r="J49" s="495"/>
      <c r="K49" s="495"/>
      <c r="L49" s="488"/>
      <c r="M49" s="495"/>
      <c r="N49" s="502"/>
      <c r="O49" s="390"/>
    </row>
    <row r="50" spans="1:15" x14ac:dyDescent="0.25">
      <c r="A50" s="411" t="s">
        <v>194</v>
      </c>
      <c r="B50" s="883">
        <v>18.553000000000001</v>
      </c>
      <c r="C50" s="495">
        <f>+B50</f>
        <v>18.553000000000001</v>
      </c>
      <c r="D50" s="495">
        <f t="shared" ref="D50:L50" si="21">+C50</f>
        <v>18.553000000000001</v>
      </c>
      <c r="E50" s="495">
        <f t="shared" si="21"/>
        <v>18.553000000000001</v>
      </c>
      <c r="F50" s="495">
        <f t="shared" si="21"/>
        <v>18.553000000000001</v>
      </c>
      <c r="G50" s="495">
        <f t="shared" si="21"/>
        <v>18.553000000000001</v>
      </c>
      <c r="H50" s="495">
        <f t="shared" si="21"/>
        <v>18.553000000000001</v>
      </c>
      <c r="I50" s="495">
        <f t="shared" si="21"/>
        <v>18.553000000000001</v>
      </c>
      <c r="J50" s="495">
        <f t="shared" si="21"/>
        <v>18.553000000000001</v>
      </c>
      <c r="K50" s="495">
        <f t="shared" si="21"/>
        <v>18.553000000000001</v>
      </c>
      <c r="L50" s="488">
        <f t="shared" si="21"/>
        <v>18.553000000000001</v>
      </c>
      <c r="M50" s="495"/>
      <c r="N50" s="502">
        <f>+L50</f>
        <v>18.553000000000001</v>
      </c>
      <c r="O50" s="390"/>
    </row>
    <row r="51" spans="1:15" x14ac:dyDescent="0.25">
      <c r="A51" s="411" t="s">
        <v>2259</v>
      </c>
      <c r="B51" s="883"/>
      <c r="C51" s="495">
        <f t="shared" ref="C51:L52" si="22">+B51</f>
        <v>0</v>
      </c>
      <c r="D51" s="495">
        <f t="shared" si="22"/>
        <v>0</v>
      </c>
      <c r="E51" s="495">
        <f t="shared" si="22"/>
        <v>0</v>
      </c>
      <c r="F51" s="495">
        <f t="shared" si="22"/>
        <v>0</v>
      </c>
      <c r="G51" s="495">
        <f t="shared" si="22"/>
        <v>0</v>
      </c>
      <c r="H51" s="495">
        <f t="shared" si="22"/>
        <v>0</v>
      </c>
      <c r="I51" s="495">
        <f t="shared" si="22"/>
        <v>0</v>
      </c>
      <c r="J51" s="495">
        <f t="shared" si="22"/>
        <v>0</v>
      </c>
      <c r="K51" s="495">
        <f t="shared" si="22"/>
        <v>0</v>
      </c>
      <c r="L51" s="488">
        <f t="shared" si="22"/>
        <v>0</v>
      </c>
      <c r="M51" s="495"/>
      <c r="N51" s="502">
        <f>+L51</f>
        <v>0</v>
      </c>
      <c r="O51" s="390"/>
    </row>
    <row r="52" spans="1:15" x14ac:dyDescent="0.25">
      <c r="A52" s="411" t="s">
        <v>2260</v>
      </c>
      <c r="B52" s="883"/>
      <c r="C52" s="495">
        <f t="shared" si="22"/>
        <v>0</v>
      </c>
      <c r="D52" s="495">
        <f t="shared" si="22"/>
        <v>0</v>
      </c>
      <c r="E52" s="495">
        <f t="shared" si="22"/>
        <v>0</v>
      </c>
      <c r="F52" s="495">
        <f t="shared" si="22"/>
        <v>0</v>
      </c>
      <c r="G52" s="495">
        <f t="shared" si="22"/>
        <v>0</v>
      </c>
      <c r="H52" s="495">
        <f t="shared" si="22"/>
        <v>0</v>
      </c>
      <c r="I52" s="495">
        <f t="shared" si="22"/>
        <v>0</v>
      </c>
      <c r="J52" s="495">
        <f t="shared" si="22"/>
        <v>0</v>
      </c>
      <c r="K52" s="495">
        <f t="shared" si="22"/>
        <v>0</v>
      </c>
      <c r="L52" s="488">
        <f t="shared" si="22"/>
        <v>0</v>
      </c>
      <c r="M52" s="495"/>
      <c r="N52" s="502">
        <f>+L52</f>
        <v>0</v>
      </c>
      <c r="O52" s="390"/>
    </row>
    <row r="53" spans="1:15" x14ac:dyDescent="0.25">
      <c r="A53" s="707" t="s">
        <v>2570</v>
      </c>
      <c r="B53" s="902">
        <f>B52+B48+B50+B51</f>
        <v>18.553000000000001</v>
      </c>
      <c r="C53" s="902">
        <f>C52+C48+C50+C51</f>
        <v>18.553000000000001</v>
      </c>
      <c r="D53" s="902">
        <f t="shared" ref="D53:L53" si="23">D52+D48+D50+D51</f>
        <v>18.553000000000001</v>
      </c>
      <c r="E53" s="902">
        <f t="shared" si="23"/>
        <v>18.553000000000001</v>
      </c>
      <c r="F53" s="902">
        <f t="shared" si="23"/>
        <v>18.553000000000001</v>
      </c>
      <c r="G53" s="902">
        <f t="shared" si="23"/>
        <v>18.553000000000001</v>
      </c>
      <c r="H53" s="902">
        <f t="shared" si="23"/>
        <v>18.553000000000001</v>
      </c>
      <c r="I53" s="902">
        <f t="shared" si="23"/>
        <v>18.553000000000001</v>
      </c>
      <c r="J53" s="902">
        <f t="shared" si="23"/>
        <v>18.553000000000001</v>
      </c>
      <c r="K53" s="902">
        <f t="shared" si="23"/>
        <v>18.553000000000001</v>
      </c>
      <c r="L53" s="913">
        <f t="shared" si="23"/>
        <v>18.553000000000001</v>
      </c>
      <c r="M53" s="914"/>
      <c r="N53" s="901">
        <f>N52+M48+N50+N51</f>
        <v>18.553000000000001</v>
      </c>
      <c r="O53" s="390"/>
    </row>
    <row r="54" spans="1:15" x14ac:dyDescent="0.25">
      <c r="A54" s="411"/>
      <c r="B54" s="883">
        <f t="shared" ref="B54:C54" si="24">B53+B46</f>
        <v>35.271000000000001</v>
      </c>
      <c r="C54" s="883">
        <f t="shared" si="24"/>
        <v>35.271000000000001</v>
      </c>
      <c r="D54" s="883">
        <f t="shared" ref="D54:N54" si="25">D53+D46</f>
        <v>35.271000000000001</v>
      </c>
      <c r="E54" s="883">
        <f t="shared" si="25"/>
        <v>35.271000000000001</v>
      </c>
      <c r="F54" s="883">
        <f t="shared" si="25"/>
        <v>35.271000000000001</v>
      </c>
      <c r="G54" s="883">
        <f t="shared" si="25"/>
        <v>35.271000000000001</v>
      </c>
      <c r="H54" s="883">
        <f t="shared" si="25"/>
        <v>35.271000000000001</v>
      </c>
      <c r="I54" s="883">
        <f t="shared" si="25"/>
        <v>35.271000000000001</v>
      </c>
      <c r="J54" s="883">
        <f t="shared" si="25"/>
        <v>35.271000000000001</v>
      </c>
      <c r="K54" s="883">
        <f t="shared" si="25"/>
        <v>35.271000000000001</v>
      </c>
      <c r="L54" s="884">
        <f t="shared" si="25"/>
        <v>35.271000000000001</v>
      </c>
      <c r="M54" s="495"/>
      <c r="N54" s="886">
        <f t="shared" si="25"/>
        <v>35.271000000000001</v>
      </c>
      <c r="O54" s="390"/>
    </row>
    <row r="55" spans="1:15" x14ac:dyDescent="0.25">
      <c r="A55" s="707" t="s">
        <v>2396</v>
      </c>
      <c r="B55" s="887">
        <f t="shared" ref="B55:C55" si="26">B54+B39</f>
        <v>76.028497210582486</v>
      </c>
      <c r="C55" s="887">
        <f t="shared" si="26"/>
        <v>76.028497210582486</v>
      </c>
      <c r="D55" s="887">
        <f t="shared" ref="D55:N55" si="27">D54+D39</f>
        <v>76.028497210582486</v>
      </c>
      <c r="E55" s="887">
        <f t="shared" si="27"/>
        <v>76.028497210582486</v>
      </c>
      <c r="F55" s="887">
        <f t="shared" si="27"/>
        <v>76.028497210582486</v>
      </c>
      <c r="G55" s="887">
        <f t="shared" si="27"/>
        <v>76.028497210582486</v>
      </c>
      <c r="H55" s="887">
        <f t="shared" si="27"/>
        <v>76.028497210582486</v>
      </c>
      <c r="I55" s="887">
        <f t="shared" si="27"/>
        <v>76.028497210582486</v>
      </c>
      <c r="J55" s="887">
        <f t="shared" si="27"/>
        <v>76.028497210582486</v>
      </c>
      <c r="K55" s="887">
        <f t="shared" si="27"/>
        <v>76.028497210582486</v>
      </c>
      <c r="L55" s="888">
        <f t="shared" si="27"/>
        <v>76.028497210582486</v>
      </c>
      <c r="M55" s="914"/>
      <c r="N55" s="890">
        <f t="shared" si="27"/>
        <v>76.028497210582486</v>
      </c>
      <c r="O55" s="390"/>
    </row>
    <row r="56" spans="1:15" x14ac:dyDescent="0.25">
      <c r="A56" s="878" t="s">
        <v>2454</v>
      </c>
      <c r="B56" s="915">
        <f>+B55-B25</f>
        <v>4.7497210582491789E-2</v>
      </c>
      <c r="C56" s="915">
        <f t="shared" ref="C56:N56" si="28">+C55-C25</f>
        <v>4.7497210582491789E-2</v>
      </c>
      <c r="D56" s="915">
        <f t="shared" si="28"/>
        <v>4.7497210582491789E-2</v>
      </c>
      <c r="E56" s="915">
        <f t="shared" si="28"/>
        <v>4.7497210582491789E-2</v>
      </c>
      <c r="F56" s="915">
        <f t="shared" si="28"/>
        <v>4.7497210582491789E-2</v>
      </c>
      <c r="G56" s="915">
        <f t="shared" si="28"/>
        <v>4.7497210582491789E-2</v>
      </c>
      <c r="H56" s="915">
        <f t="shared" si="28"/>
        <v>4.7497210582491789E-2</v>
      </c>
      <c r="I56" s="915">
        <f t="shared" si="28"/>
        <v>4.7497210582491789E-2</v>
      </c>
      <c r="J56" s="915">
        <f t="shared" si="28"/>
        <v>4.7497210582491789E-2</v>
      </c>
      <c r="K56" s="915">
        <f t="shared" si="28"/>
        <v>4.7497210582491789E-2</v>
      </c>
      <c r="L56" s="916">
        <f t="shared" si="28"/>
        <v>4.7497210582491789E-2</v>
      </c>
      <c r="M56" s="915">
        <f t="shared" si="28"/>
        <v>0</v>
      </c>
      <c r="N56" s="917">
        <f t="shared" si="28"/>
        <v>4.7497210582491789E-2</v>
      </c>
      <c r="O56" s="390"/>
    </row>
    <row r="57" spans="1:15" x14ac:dyDescent="0.25">
      <c r="A57" s="390"/>
      <c r="B57" s="422"/>
      <c r="C57" s="390"/>
      <c r="D57" s="390"/>
      <c r="E57" s="390"/>
      <c r="F57" s="390"/>
      <c r="G57" s="390"/>
      <c r="H57" s="390"/>
      <c r="I57" s="390"/>
      <c r="J57" s="390"/>
      <c r="K57" s="390"/>
      <c r="L57" s="390"/>
      <c r="M57" s="390"/>
      <c r="N57" s="390"/>
      <c r="O57" s="390"/>
    </row>
    <row r="58" spans="1:15" x14ac:dyDescent="0.25">
      <c r="A58" s="390"/>
      <c r="B58" s="422"/>
      <c r="C58" s="390"/>
      <c r="D58" s="390"/>
      <c r="E58" s="390"/>
      <c r="F58" s="390"/>
      <c r="G58" s="390"/>
      <c r="H58" s="390"/>
      <c r="I58" s="390"/>
      <c r="J58" s="390"/>
      <c r="K58" s="390"/>
      <c r="L58" s="390"/>
      <c r="M58" s="390"/>
      <c r="N58" s="390"/>
      <c r="O58" s="390"/>
    </row>
  </sheetData>
  <sheetProtection algorithmName="SHA-512" hashValue="yI5RWkCqZfzxKe0UrtHROFBh1K1hW53hZ0+0yA7xuMA+ZAASm+/M+m1LKg/sXBa3Hcbxv4MqwlTts5xPkFYDIA==" saltValue="vwo73gxBqSeHun39vMwjnA==" spinCount="100000" sheet="1" objects="1" scenarios="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2" tint="-9.9978637043366805E-2"/>
  </sheetPr>
  <dimension ref="A1:O72"/>
  <sheetViews>
    <sheetView showGridLines="0" zoomScale="80" zoomScaleNormal="80" workbookViewId="0">
      <pane xSplit="1" ySplit="3" topLeftCell="B4" activePane="bottomRight" state="frozen"/>
      <selection pane="topRight" activeCell="B1" sqref="B1"/>
      <selection pane="bottomLeft" activeCell="A4" sqref="A4"/>
      <selection pane="bottomRight" activeCell="J2" sqref="J2"/>
    </sheetView>
  </sheetViews>
  <sheetFormatPr defaultColWidth="0" defaultRowHeight="15" zeroHeight="1" x14ac:dyDescent="0.25"/>
  <cols>
    <col min="1" max="1" width="41.28515625" bestFit="1" customWidth="1"/>
    <col min="2" max="2" width="9.140625" customWidth="1"/>
    <col min="3" max="3" width="11.140625" bestFit="1" customWidth="1"/>
    <col min="4" max="15" width="9.140625" customWidth="1"/>
    <col min="16" max="16" width="9.140625" hidden="1" customWidth="1"/>
    <col min="17"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2849</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867"/>
      <c r="N6" s="544">
        <f>+'Upstream IS'!N6</f>
        <v>2029</v>
      </c>
      <c r="O6" s="475"/>
    </row>
    <row r="7" spans="1:15" x14ac:dyDescent="0.25">
      <c r="A7" s="523" t="s">
        <v>118</v>
      </c>
      <c r="B7" s="400"/>
      <c r="C7" s="400"/>
      <c r="D7" s="400"/>
      <c r="E7" s="400"/>
      <c r="F7" s="400"/>
      <c r="G7" s="400"/>
      <c r="H7" s="400"/>
      <c r="I7" s="400"/>
      <c r="J7" s="400"/>
      <c r="K7" s="400"/>
      <c r="L7" s="629"/>
      <c r="M7" s="400"/>
      <c r="N7" s="630"/>
      <c r="O7" s="390"/>
    </row>
    <row r="8" spans="1:15" x14ac:dyDescent="0.25">
      <c r="A8" s="523" t="s">
        <v>2478</v>
      </c>
      <c r="B8" s="400"/>
      <c r="C8" s="400"/>
      <c r="D8" s="400"/>
      <c r="E8" s="400"/>
      <c r="F8" s="400"/>
      <c r="G8" s="400"/>
      <c r="H8" s="400"/>
      <c r="I8" s="400"/>
      <c r="J8" s="400"/>
      <c r="K8" s="400"/>
      <c r="L8" s="629"/>
      <c r="M8" s="400"/>
      <c r="N8" s="630"/>
      <c r="O8" s="390"/>
    </row>
    <row r="9" spans="1:15" x14ac:dyDescent="0.25">
      <c r="A9" s="411" t="s">
        <v>2384</v>
      </c>
      <c r="B9" s="918">
        <f>+'Hist-BS'!G10/1000-'Upstream BS'!B9</f>
        <v>70.528112555780496</v>
      </c>
      <c r="C9" s="495">
        <f>+B9+'Downstream IS'!C45</f>
        <v>66.861445889113824</v>
      </c>
      <c r="D9" s="495">
        <f>+C9+'Downstream IS'!D45</f>
        <v>63.850453230950031</v>
      </c>
      <c r="E9" s="495">
        <f>+D9+'Downstream IS'!E45</f>
        <v>60.817315869080993</v>
      </c>
      <c r="F9" s="495">
        <f>+E9+'Downstream IS'!F45</f>
        <v>57.761590909432613</v>
      </c>
      <c r="G9" s="495">
        <f>+F9+'Downstream IS'!G45</f>
        <v>54.682826600049296</v>
      </c>
      <c r="H9" s="495">
        <f>+G9+'Downstream IS'!H45</f>
        <v>51.580562153936341</v>
      </c>
      <c r="I9" s="495">
        <f>+H9+'Downstream IS'!I45</f>
        <v>48.454327568359162</v>
      </c>
      <c r="J9" s="495">
        <f>+I9+'Downstream IS'!J45</f>
        <v>45.303643440528468</v>
      </c>
      <c r="K9" s="495">
        <f>+J9+'Downstream IS'!K45</f>
        <v>42.128020779599197</v>
      </c>
      <c r="L9" s="488">
        <f>+K9+'Downstream IS'!L45</f>
        <v>38.926960814909371</v>
      </c>
      <c r="M9" s="495"/>
      <c r="N9" s="502">
        <f>+L9+'Downstream IS'!N45</f>
        <v>35.308159232883483</v>
      </c>
      <c r="O9" s="390"/>
    </row>
    <row r="10" spans="1:15" x14ac:dyDescent="0.25">
      <c r="A10" s="411" t="s">
        <v>2385</v>
      </c>
      <c r="B10" s="918"/>
      <c r="C10" s="495">
        <f>+B10</f>
        <v>0</v>
      </c>
      <c r="D10" s="495"/>
      <c r="E10" s="495"/>
      <c r="F10" s="495"/>
      <c r="G10" s="495"/>
      <c r="H10" s="495"/>
      <c r="I10" s="495"/>
      <c r="J10" s="495"/>
      <c r="K10" s="495"/>
      <c r="L10" s="488"/>
      <c r="M10" s="495"/>
      <c r="N10" s="502"/>
      <c r="O10" s="390"/>
    </row>
    <row r="11" spans="1:15" x14ac:dyDescent="0.25">
      <c r="A11" s="411" t="s">
        <v>2386</v>
      </c>
      <c r="B11" s="918"/>
      <c r="C11" s="495"/>
      <c r="D11" s="495"/>
      <c r="E11" s="495"/>
      <c r="F11" s="495"/>
      <c r="G11" s="495"/>
      <c r="H11" s="495"/>
      <c r="I11" s="495"/>
      <c r="J11" s="495"/>
      <c r="K11" s="495"/>
      <c r="L11" s="488"/>
      <c r="M11" s="495"/>
      <c r="N11" s="502"/>
      <c r="O11" s="390"/>
    </row>
    <row r="12" spans="1:15" x14ac:dyDescent="0.25">
      <c r="A12" s="411" t="s">
        <v>2479</v>
      </c>
      <c r="B12" s="918"/>
      <c r="C12" s="495"/>
      <c r="D12" s="495"/>
      <c r="E12" s="495"/>
      <c r="F12" s="495"/>
      <c r="G12" s="495"/>
      <c r="H12" s="495"/>
      <c r="I12" s="495"/>
      <c r="J12" s="495"/>
      <c r="K12" s="495"/>
      <c r="L12" s="488"/>
      <c r="M12" s="495"/>
      <c r="N12" s="502"/>
      <c r="O12" s="390"/>
    </row>
    <row r="13" spans="1:15" x14ac:dyDescent="0.25">
      <c r="A13" s="411" t="s">
        <v>2480</v>
      </c>
      <c r="B13" s="918"/>
      <c r="C13" s="495"/>
      <c r="D13" s="495"/>
      <c r="E13" s="495"/>
      <c r="F13" s="495"/>
      <c r="G13" s="495"/>
      <c r="H13" s="495"/>
      <c r="I13" s="495"/>
      <c r="J13" s="495"/>
      <c r="K13" s="495"/>
      <c r="L13" s="488"/>
      <c r="M13" s="495"/>
      <c r="N13" s="502"/>
      <c r="O13" s="390"/>
    </row>
    <row r="14" spans="1:15" x14ac:dyDescent="0.25">
      <c r="A14" s="411" t="s">
        <v>2481</v>
      </c>
      <c r="B14" s="918"/>
      <c r="C14" s="495"/>
      <c r="D14" s="495"/>
      <c r="E14" s="495"/>
      <c r="F14" s="495"/>
      <c r="G14" s="495"/>
      <c r="H14" s="495"/>
      <c r="I14" s="495"/>
      <c r="J14" s="495"/>
      <c r="K14" s="495"/>
      <c r="L14" s="488"/>
      <c r="M14" s="495"/>
      <c r="N14" s="502"/>
      <c r="O14" s="390"/>
    </row>
    <row r="15" spans="1:15" x14ac:dyDescent="0.25">
      <c r="A15" s="707" t="s">
        <v>2482</v>
      </c>
      <c r="B15" s="919">
        <f>SUM(B9:B14)</f>
        <v>70.528112555780496</v>
      </c>
      <c r="C15" s="919">
        <f t="shared" ref="C15:N15" si="0">SUM(C9:C14)</f>
        <v>66.861445889113824</v>
      </c>
      <c r="D15" s="919">
        <f t="shared" si="0"/>
        <v>63.850453230950031</v>
      </c>
      <c r="E15" s="919">
        <f t="shared" si="0"/>
        <v>60.817315869080993</v>
      </c>
      <c r="F15" s="919">
        <f t="shared" si="0"/>
        <v>57.761590909432613</v>
      </c>
      <c r="G15" s="919">
        <f t="shared" si="0"/>
        <v>54.682826600049296</v>
      </c>
      <c r="H15" s="919">
        <f t="shared" si="0"/>
        <v>51.580562153936341</v>
      </c>
      <c r="I15" s="919">
        <f t="shared" si="0"/>
        <v>48.454327568359162</v>
      </c>
      <c r="J15" s="919">
        <f t="shared" si="0"/>
        <v>45.303643440528468</v>
      </c>
      <c r="K15" s="919">
        <f t="shared" si="0"/>
        <v>42.128020779599197</v>
      </c>
      <c r="L15" s="920">
        <f t="shared" si="0"/>
        <v>38.926960814909371</v>
      </c>
      <c r="M15" s="919"/>
      <c r="N15" s="921">
        <f t="shared" si="0"/>
        <v>35.308159232883483</v>
      </c>
      <c r="O15" s="390"/>
    </row>
    <row r="16" spans="1:15" x14ac:dyDescent="0.25">
      <c r="A16" s="523" t="s">
        <v>2483</v>
      </c>
      <c r="B16" s="918"/>
      <c r="C16" s="495"/>
      <c r="D16" s="495"/>
      <c r="E16" s="495"/>
      <c r="F16" s="495"/>
      <c r="G16" s="495"/>
      <c r="H16" s="495"/>
      <c r="I16" s="495"/>
      <c r="J16" s="495"/>
      <c r="K16" s="495"/>
      <c r="L16" s="488"/>
      <c r="M16" s="495"/>
      <c r="N16" s="502"/>
      <c r="O16" s="390"/>
    </row>
    <row r="17" spans="1:15" x14ac:dyDescent="0.25">
      <c r="A17" s="411" t="s">
        <v>2387</v>
      </c>
      <c r="B17" s="918">
        <f>+'Downstream IS'!B47</f>
        <v>4.6467072078266458</v>
      </c>
      <c r="C17" s="918">
        <f>+'Downstream IS'!C47</f>
        <v>4.5434187861571589</v>
      </c>
      <c r="D17" s="918">
        <f>+'Downstream IS'!D47</f>
        <v>3.6320438341875247</v>
      </c>
      <c r="E17" s="918">
        <f>+'Downstream IS'!E47</f>
        <v>3.3216187093173057</v>
      </c>
      <c r="F17" s="918">
        <f>+'Downstream IS'!F47</f>
        <v>3.2234450481996708</v>
      </c>
      <c r="G17" s="918">
        <f>+'Downstream IS'!G47</f>
        <v>3.6793373441263975</v>
      </c>
      <c r="H17" s="918">
        <f>+'Downstream IS'!H47</f>
        <v>4.4596509992364757</v>
      </c>
      <c r="I17" s="918">
        <f>+'Downstream IS'!I47</f>
        <v>6.0796811770666475</v>
      </c>
      <c r="J17" s="918">
        <f>+'Downstream IS'!J47</f>
        <v>7.2448648368918649</v>
      </c>
      <c r="K17" s="918">
        <f>+'Downstream IS'!K47</f>
        <v>7.8192735703441532</v>
      </c>
      <c r="L17" s="922">
        <f>+'Downstream IS'!L47</f>
        <v>10.721624229595905</v>
      </c>
      <c r="M17" s="918"/>
      <c r="N17" s="923">
        <f>+'Downstream IS'!N47</f>
        <v>7.5150217635246257</v>
      </c>
      <c r="O17" s="390"/>
    </row>
    <row r="18" spans="1:15" x14ac:dyDescent="0.25">
      <c r="A18" s="411" t="s">
        <v>2388</v>
      </c>
      <c r="B18" s="918">
        <f>+'Downstream IS'!B48</f>
        <v>9.756680222490699</v>
      </c>
      <c r="C18" s="918">
        <f>+'Downstream IS'!C48</f>
        <v>9.6350804527498113</v>
      </c>
      <c r="D18" s="918">
        <f>+'Downstream IS'!D48</f>
        <v>7.8696318524352726</v>
      </c>
      <c r="E18" s="918">
        <f>+'Downstream IS'!E48</f>
        <v>7.293782170774052</v>
      </c>
      <c r="F18" s="918">
        <f>+'Downstream IS'!F48</f>
        <v>7.1389189480558741</v>
      </c>
      <c r="G18" s="918">
        <f>+'Downstream IS'!G48</f>
        <v>8.0810182165770712</v>
      </c>
      <c r="H18" s="918">
        <f>+'Downstream IS'!H48</f>
        <v>9.66599832353638</v>
      </c>
      <c r="I18" s="918">
        <f>+'Downstream IS'!I48</f>
        <v>12.896697078902138</v>
      </c>
      <c r="J18" s="918">
        <f>+'Downstream IS'!J48</f>
        <v>15.228857994525134</v>
      </c>
      <c r="K18" s="918">
        <f>+'Downstream IS'!K48</f>
        <v>16.393715155179247</v>
      </c>
      <c r="L18" s="922">
        <f>+'Downstream IS'!L48</f>
        <v>22.163057019307097</v>
      </c>
      <c r="M18" s="918"/>
      <c r="N18" s="923">
        <f>+'Downstream IS'!N48</f>
        <v>15.844942493762861</v>
      </c>
      <c r="O18" s="390"/>
    </row>
    <row r="19" spans="1:15" x14ac:dyDescent="0.25">
      <c r="A19" s="411" t="s">
        <v>2246</v>
      </c>
      <c r="B19" s="918">
        <f>+'Downstream IS'!B50</f>
        <v>12.837</v>
      </c>
      <c r="C19" s="918">
        <f>+'Downstream IS'!C50</f>
        <v>12.677009490055287</v>
      </c>
      <c r="D19" s="918">
        <f>+'Downstream IS'!D50</f>
        <v>10.354184188269157</v>
      </c>
      <c r="E19" s="918">
        <f>+'Downstream IS'!E50</f>
        <v>9.5965307452009974</v>
      </c>
      <c r="F19" s="918">
        <f>+'Downstream IS'!F50</f>
        <v>9.3927750470844771</v>
      </c>
      <c r="G19" s="918">
        <f>+'Downstream IS'!G50</f>
        <v>10.632308170464768</v>
      </c>
      <c r="H19" s="918">
        <f>+'Downstream IS'!H50</f>
        <v>12.717688563083867</v>
      </c>
      <c r="I19" s="918">
        <f>+'Downstream IS'!I50</f>
        <v>16.968363892898363</v>
      </c>
      <c r="J19" s="918">
        <f>+'Downstream IS'!J50</f>
        <v>20.036820477633061</v>
      </c>
      <c r="K19" s="918">
        <f>+'Downstream IS'!K50</f>
        <v>21.569439260899852</v>
      </c>
      <c r="L19" s="922">
        <f>+'Downstream IS'!L50</f>
        <v>29.160242671581155</v>
      </c>
      <c r="M19" s="918"/>
      <c r="N19" s="923">
        <f>+'Downstream IS'!N50</f>
        <v>20.847411430330677</v>
      </c>
      <c r="O19" s="390"/>
    </row>
    <row r="20" spans="1:15" x14ac:dyDescent="0.25">
      <c r="A20" s="411" t="s">
        <v>2480</v>
      </c>
      <c r="B20" s="918"/>
      <c r="C20" s="918"/>
      <c r="D20" s="918"/>
      <c r="E20" s="918"/>
      <c r="F20" s="918"/>
      <c r="G20" s="918"/>
      <c r="H20" s="918"/>
      <c r="I20" s="918"/>
      <c r="J20" s="918"/>
      <c r="K20" s="918"/>
      <c r="L20" s="922"/>
      <c r="M20" s="918"/>
      <c r="N20" s="923"/>
      <c r="O20" s="390"/>
    </row>
    <row r="21" spans="1:15" x14ac:dyDescent="0.25">
      <c r="A21" s="411" t="s">
        <v>2484</v>
      </c>
      <c r="B21" s="918"/>
      <c r="C21" s="918"/>
      <c r="D21" s="918"/>
      <c r="E21" s="918"/>
      <c r="F21" s="918"/>
      <c r="G21" s="918"/>
      <c r="H21" s="918"/>
      <c r="I21" s="918"/>
      <c r="J21" s="918"/>
      <c r="K21" s="918"/>
      <c r="L21" s="922"/>
      <c r="M21" s="918"/>
      <c r="N21" s="923"/>
      <c r="O21" s="390"/>
    </row>
    <row r="22" spans="1:15" x14ac:dyDescent="0.25">
      <c r="A22" s="411" t="s">
        <v>2389</v>
      </c>
      <c r="B22" s="918">
        <f>+B55-B15-B17-B18-B19</f>
        <v>-0.10521513511598535</v>
      </c>
      <c r="C22" s="918">
        <f t="shared" ref="C22:N22" si="1">+C55-C15-C17-C18-C19</f>
        <v>5.922489608975205</v>
      </c>
      <c r="D22" s="918">
        <f t="shared" si="1"/>
        <v>13.782043597704783</v>
      </c>
      <c r="E22" s="918">
        <f t="shared" si="1"/>
        <v>20.837475364832219</v>
      </c>
      <c r="F22" s="918">
        <f t="shared" si="1"/>
        <v>27.786963485963653</v>
      </c>
      <c r="G22" s="918">
        <f t="shared" si="1"/>
        <v>34.03318404301428</v>
      </c>
      <c r="H22" s="918">
        <f t="shared" si="1"/>
        <v>40.683665746841477</v>
      </c>
      <c r="I22" s="918">
        <f t="shared" si="1"/>
        <v>44.72574369495409</v>
      </c>
      <c r="J22" s="918">
        <f t="shared" si="1"/>
        <v>49.768387363416949</v>
      </c>
      <c r="K22" s="918">
        <f t="shared" si="1"/>
        <v>56.059300762695045</v>
      </c>
      <c r="L22" s="922">
        <f t="shared" si="1"/>
        <v>58.428143470879547</v>
      </c>
      <c r="M22" s="918">
        <f t="shared" si="1"/>
        <v>0</v>
      </c>
      <c r="N22" s="923">
        <f t="shared" si="1"/>
        <v>72.187588323582574</v>
      </c>
      <c r="O22" s="390"/>
    </row>
    <row r="23" spans="1:15" x14ac:dyDescent="0.25">
      <c r="A23" s="707" t="s">
        <v>28</v>
      </c>
      <c r="B23" s="919">
        <f>SUM(B17:B22)</f>
        <v>27.135172295201357</v>
      </c>
      <c r="C23" s="919">
        <f t="shared" ref="C23:L23" si="2">SUM(C17:C22)</f>
        <v>32.777998337937461</v>
      </c>
      <c r="D23" s="919">
        <f t="shared" si="2"/>
        <v>35.63790347259674</v>
      </c>
      <c r="E23" s="919">
        <f t="shared" si="2"/>
        <v>41.049406990124574</v>
      </c>
      <c r="F23" s="919">
        <f t="shared" si="2"/>
        <v>47.542102529303676</v>
      </c>
      <c r="G23" s="919">
        <f t="shared" si="2"/>
        <v>56.425847774182515</v>
      </c>
      <c r="H23" s="919">
        <f t="shared" si="2"/>
        <v>67.527003632698197</v>
      </c>
      <c r="I23" s="919">
        <f t="shared" si="2"/>
        <v>80.67048584382124</v>
      </c>
      <c r="J23" s="919">
        <f t="shared" si="2"/>
        <v>92.278930672467013</v>
      </c>
      <c r="K23" s="919">
        <f t="shared" si="2"/>
        <v>101.8417287491183</v>
      </c>
      <c r="L23" s="920">
        <f t="shared" si="2"/>
        <v>120.4730673913637</v>
      </c>
      <c r="M23" s="919"/>
      <c r="N23" s="921">
        <f>SUM(N17:N22)</f>
        <v>116.39496401120074</v>
      </c>
      <c r="O23" s="390"/>
    </row>
    <row r="24" spans="1:15" x14ac:dyDescent="0.25">
      <c r="A24" s="411"/>
      <c r="B24" s="918"/>
      <c r="C24" s="495"/>
      <c r="D24" s="495"/>
      <c r="E24" s="495"/>
      <c r="F24" s="495"/>
      <c r="G24" s="495"/>
      <c r="H24" s="495"/>
      <c r="I24" s="495"/>
      <c r="J24" s="495"/>
      <c r="K24" s="495"/>
      <c r="L24" s="488"/>
      <c r="M24" s="495"/>
      <c r="N24" s="502"/>
      <c r="O24" s="390"/>
    </row>
    <row r="25" spans="1:15" x14ac:dyDescent="0.25">
      <c r="A25" s="707" t="s">
        <v>2390</v>
      </c>
      <c r="B25" s="919">
        <f>B23+B15</f>
        <v>97.663284850981853</v>
      </c>
      <c r="C25" s="919">
        <f t="shared" ref="C25:N25" si="3">C23+C15</f>
        <v>99.639444227051285</v>
      </c>
      <c r="D25" s="919">
        <f t="shared" si="3"/>
        <v>99.488356703546771</v>
      </c>
      <c r="E25" s="919">
        <f t="shared" si="3"/>
        <v>101.86672285920557</v>
      </c>
      <c r="F25" s="919">
        <f t="shared" si="3"/>
        <v>105.30369343873629</v>
      </c>
      <c r="G25" s="919">
        <f t="shared" si="3"/>
        <v>111.10867437423181</v>
      </c>
      <c r="H25" s="919">
        <f t="shared" si="3"/>
        <v>119.10756578663454</v>
      </c>
      <c r="I25" s="919">
        <f t="shared" si="3"/>
        <v>129.1248134121804</v>
      </c>
      <c r="J25" s="919">
        <f t="shared" si="3"/>
        <v>137.58257411299547</v>
      </c>
      <c r="K25" s="919">
        <f t="shared" si="3"/>
        <v>143.9697495287175</v>
      </c>
      <c r="L25" s="920">
        <f t="shared" si="3"/>
        <v>159.40002820627308</v>
      </c>
      <c r="M25" s="919"/>
      <c r="N25" s="921">
        <f t="shared" si="3"/>
        <v>151.70312324408422</v>
      </c>
      <c r="O25" s="390"/>
    </row>
    <row r="26" spans="1:15" x14ac:dyDescent="0.25">
      <c r="A26" s="411"/>
      <c r="B26" s="826"/>
      <c r="C26" s="400"/>
      <c r="D26" s="400"/>
      <c r="E26" s="400"/>
      <c r="F26" s="400"/>
      <c r="G26" s="400"/>
      <c r="H26" s="400"/>
      <c r="I26" s="400"/>
      <c r="J26" s="400"/>
      <c r="K26" s="400"/>
      <c r="L26" s="629"/>
      <c r="M26" s="400"/>
      <c r="N26" s="630"/>
      <c r="O26" s="390"/>
    </row>
    <row r="27" spans="1:15" x14ac:dyDescent="0.25">
      <c r="A27" s="523" t="s">
        <v>2485</v>
      </c>
      <c r="B27" s="826"/>
      <c r="C27" s="400"/>
      <c r="D27" s="400"/>
      <c r="E27" s="400"/>
      <c r="F27" s="400"/>
      <c r="G27" s="400"/>
      <c r="H27" s="400"/>
      <c r="I27" s="400"/>
      <c r="J27" s="400"/>
      <c r="K27" s="400"/>
      <c r="L27" s="629"/>
      <c r="M27" s="400"/>
      <c r="N27" s="630"/>
      <c r="O27" s="390"/>
    </row>
    <row r="28" spans="1:15" x14ac:dyDescent="0.25">
      <c r="A28" s="411" t="s">
        <v>2391</v>
      </c>
      <c r="B28" s="826"/>
      <c r="C28" s="400"/>
      <c r="D28" s="400"/>
      <c r="E28" s="400"/>
      <c r="F28" s="400"/>
      <c r="G28" s="400"/>
      <c r="H28" s="400"/>
      <c r="I28" s="400"/>
      <c r="J28" s="400"/>
      <c r="K28" s="400"/>
      <c r="L28" s="629"/>
      <c r="M28" s="400"/>
      <c r="N28" s="630"/>
      <c r="O28" s="390"/>
    </row>
    <row r="29" spans="1:15" x14ac:dyDescent="0.25">
      <c r="A29" s="411" t="s">
        <v>2486</v>
      </c>
      <c r="B29" s="826"/>
      <c r="C29" s="400"/>
      <c r="D29" s="400"/>
      <c r="E29" s="400"/>
      <c r="F29" s="400"/>
      <c r="G29" s="400"/>
      <c r="H29" s="400"/>
      <c r="I29" s="400"/>
      <c r="J29" s="400"/>
      <c r="K29" s="400"/>
      <c r="L29" s="629"/>
      <c r="M29" s="400"/>
      <c r="N29" s="630"/>
      <c r="O29" s="390"/>
    </row>
    <row r="30" spans="1:15" x14ac:dyDescent="0.25">
      <c r="A30" s="411" t="s">
        <v>2487</v>
      </c>
      <c r="B30" s="826"/>
      <c r="C30" s="400"/>
      <c r="D30" s="400"/>
      <c r="E30" s="400"/>
      <c r="F30" s="400"/>
      <c r="G30" s="400"/>
      <c r="H30" s="400"/>
      <c r="I30" s="400"/>
      <c r="J30" s="400"/>
      <c r="K30" s="400"/>
      <c r="L30" s="629"/>
      <c r="M30" s="400"/>
      <c r="N30" s="630"/>
      <c r="O30" s="390"/>
    </row>
    <row r="31" spans="1:15" x14ac:dyDescent="0.25">
      <c r="A31" s="411" t="s">
        <v>2488</v>
      </c>
      <c r="B31" s="826"/>
      <c r="C31" s="400"/>
      <c r="D31" s="400"/>
      <c r="E31" s="400"/>
      <c r="F31" s="400"/>
      <c r="G31" s="400"/>
      <c r="H31" s="400"/>
      <c r="I31" s="400"/>
      <c r="J31" s="400"/>
      <c r="K31" s="400"/>
      <c r="L31" s="629"/>
      <c r="M31" s="400"/>
      <c r="N31" s="630"/>
      <c r="O31" s="390"/>
    </row>
    <row r="32" spans="1:15" x14ac:dyDescent="0.25">
      <c r="A32" s="411" t="s">
        <v>2489</v>
      </c>
      <c r="B32" s="826"/>
      <c r="C32" s="400"/>
      <c r="D32" s="400"/>
      <c r="E32" s="400"/>
      <c r="F32" s="400"/>
      <c r="G32" s="400"/>
      <c r="H32" s="400"/>
      <c r="I32" s="400"/>
      <c r="J32" s="400"/>
      <c r="K32" s="400"/>
      <c r="L32" s="629"/>
      <c r="M32" s="400"/>
      <c r="N32" s="630"/>
      <c r="O32" s="390"/>
    </row>
    <row r="33" spans="1:15" x14ac:dyDescent="0.25">
      <c r="A33" s="411" t="s">
        <v>2490</v>
      </c>
      <c r="B33" s="918">
        <v>80.416471928892193</v>
      </c>
      <c r="C33" s="495">
        <f>+B33+'Downstream IS'!C39</f>
        <v>82.84922129757804</v>
      </c>
      <c r="D33" s="495">
        <f>+C33+'Downstream IS'!D39</f>
        <v>85.503749039874293</v>
      </c>
      <c r="E33" s="495">
        <f>+D33+'Downstream IS'!E39</f>
        <v>88.387914722712367</v>
      </c>
      <c r="F33" s="495">
        <f>+E33+'Downstream IS'!F39</f>
        <v>91.509827318201573</v>
      </c>
      <c r="G33" s="495">
        <f>+F33+'Downstream IS'!G39</f>
        <v>94.877853171652546</v>
      </c>
      <c r="H33" s="495">
        <f>+G33+'Downstream IS'!H39</f>
        <v>98.500624232985544</v>
      </c>
      <c r="I33" s="495">
        <f>+H33+'Downstream IS'!I39</f>
        <v>102.28787905329031</v>
      </c>
      <c r="J33" s="495">
        <f>+I33+'Downstream IS'!J39</f>
        <v>106.24557430670994</v>
      </c>
      <c r="K33" s="495">
        <f>+J33+'Downstream IS'!K39</f>
        <v>110.37988255337534</v>
      </c>
      <c r="L33" s="488">
        <f>+K33+'Downstream IS'!L39</f>
        <v>114.69720004116482</v>
      </c>
      <c r="M33" s="495"/>
      <c r="N33" s="502">
        <f>+L33+'Downstream IS'!N39</f>
        <v>119.15911269602475</v>
      </c>
      <c r="O33" s="390"/>
    </row>
    <row r="34" spans="1:15" x14ac:dyDescent="0.25">
      <c r="A34" s="411" t="s">
        <v>2491</v>
      </c>
      <c r="B34" s="918"/>
      <c r="C34" s="495"/>
      <c r="D34" s="495"/>
      <c r="E34" s="495"/>
      <c r="F34" s="495"/>
      <c r="G34" s="495"/>
      <c r="H34" s="495"/>
      <c r="I34" s="495"/>
      <c r="J34" s="495"/>
      <c r="K34" s="495"/>
      <c r="L34" s="488"/>
      <c r="M34" s="495"/>
      <c r="N34" s="502"/>
      <c r="O34" s="390"/>
    </row>
    <row r="35" spans="1:15" x14ac:dyDescent="0.25">
      <c r="A35" s="411" t="s">
        <v>2492</v>
      </c>
      <c r="B35" s="918"/>
      <c r="C35" s="495"/>
      <c r="D35" s="495"/>
      <c r="E35" s="495"/>
      <c r="F35" s="495"/>
      <c r="G35" s="495"/>
      <c r="H35" s="495"/>
      <c r="I35" s="495"/>
      <c r="J35" s="495"/>
      <c r="K35" s="495"/>
      <c r="L35" s="488"/>
      <c r="M35" s="495"/>
      <c r="N35" s="502"/>
      <c r="O35" s="390"/>
    </row>
    <row r="36" spans="1:15" x14ac:dyDescent="0.25">
      <c r="A36" s="411"/>
      <c r="B36" s="918"/>
      <c r="C36" s="495"/>
      <c r="D36" s="495"/>
      <c r="E36" s="495"/>
      <c r="F36" s="495"/>
      <c r="G36" s="495"/>
      <c r="H36" s="495"/>
      <c r="I36" s="495"/>
      <c r="J36" s="495"/>
      <c r="K36" s="495"/>
      <c r="L36" s="488"/>
      <c r="M36" s="495"/>
      <c r="N36" s="502"/>
      <c r="O36" s="390"/>
    </row>
    <row r="37" spans="1:15" x14ac:dyDescent="0.25">
      <c r="A37" s="411"/>
      <c r="B37" s="918"/>
      <c r="C37" s="495"/>
      <c r="D37" s="495"/>
      <c r="E37" s="495"/>
      <c r="F37" s="495"/>
      <c r="G37" s="495"/>
      <c r="H37" s="495"/>
      <c r="I37" s="495"/>
      <c r="J37" s="495"/>
      <c r="K37" s="495"/>
      <c r="L37" s="488"/>
      <c r="M37" s="495"/>
      <c r="N37" s="502"/>
      <c r="O37" s="390"/>
    </row>
    <row r="38" spans="1:15" x14ac:dyDescent="0.25">
      <c r="A38" s="411" t="s">
        <v>2392</v>
      </c>
      <c r="B38" s="918"/>
      <c r="C38" s="495"/>
      <c r="D38" s="495"/>
      <c r="E38" s="495"/>
      <c r="F38" s="495"/>
      <c r="G38" s="495"/>
      <c r="H38" s="495"/>
      <c r="I38" s="495"/>
      <c r="J38" s="495"/>
      <c r="K38" s="495"/>
      <c r="L38" s="488"/>
      <c r="M38" s="495"/>
      <c r="N38" s="502"/>
      <c r="O38" s="390"/>
    </row>
    <row r="39" spans="1:15" x14ac:dyDescent="0.25">
      <c r="A39" s="707" t="s">
        <v>2571</v>
      </c>
      <c r="B39" s="919">
        <f>+SUM(B28:B38)</f>
        <v>80.416471928892193</v>
      </c>
      <c r="C39" s="919">
        <f t="shared" ref="C39:N39" si="4">+SUM(C28:C38)</f>
        <v>82.84922129757804</v>
      </c>
      <c r="D39" s="919">
        <f t="shared" si="4"/>
        <v>85.503749039874293</v>
      </c>
      <c r="E39" s="919">
        <f t="shared" si="4"/>
        <v>88.387914722712367</v>
      </c>
      <c r="F39" s="919">
        <f t="shared" si="4"/>
        <v>91.509827318201573</v>
      </c>
      <c r="G39" s="919">
        <f t="shared" si="4"/>
        <v>94.877853171652546</v>
      </c>
      <c r="H39" s="919">
        <f t="shared" si="4"/>
        <v>98.500624232985544</v>
      </c>
      <c r="I39" s="919">
        <f t="shared" si="4"/>
        <v>102.28787905329031</v>
      </c>
      <c r="J39" s="919">
        <f t="shared" si="4"/>
        <v>106.24557430670994</v>
      </c>
      <c r="K39" s="919">
        <f t="shared" si="4"/>
        <v>110.37988255337534</v>
      </c>
      <c r="L39" s="920">
        <f t="shared" si="4"/>
        <v>114.69720004116482</v>
      </c>
      <c r="M39" s="919"/>
      <c r="N39" s="921">
        <f t="shared" si="4"/>
        <v>119.15911269602475</v>
      </c>
      <c r="O39" s="390"/>
    </row>
    <row r="40" spans="1:15" x14ac:dyDescent="0.25">
      <c r="A40" s="411"/>
      <c r="B40" s="918"/>
      <c r="C40" s="495"/>
      <c r="D40" s="495"/>
      <c r="E40" s="495"/>
      <c r="F40" s="495"/>
      <c r="G40" s="495"/>
      <c r="H40" s="495"/>
      <c r="I40" s="495"/>
      <c r="J40" s="495"/>
      <c r="K40" s="495"/>
      <c r="L40" s="488"/>
      <c r="M40" s="495"/>
      <c r="N40" s="502"/>
      <c r="O40" s="390"/>
    </row>
    <row r="41" spans="1:15" x14ac:dyDescent="0.25">
      <c r="A41" s="523" t="s">
        <v>2493</v>
      </c>
      <c r="B41" s="918"/>
      <c r="C41" s="495"/>
      <c r="D41" s="495"/>
      <c r="E41" s="495"/>
      <c r="F41" s="495"/>
      <c r="G41" s="495"/>
      <c r="H41" s="495"/>
      <c r="I41" s="495"/>
      <c r="J41" s="495"/>
      <c r="K41" s="495"/>
      <c r="L41" s="488"/>
      <c r="M41" s="495"/>
      <c r="N41" s="502"/>
      <c r="O41" s="390"/>
    </row>
    <row r="42" spans="1:15" x14ac:dyDescent="0.25">
      <c r="A42" s="411" t="s">
        <v>2260</v>
      </c>
      <c r="B42" s="918">
        <f>+'Downstream Assm'!B48</f>
        <v>0</v>
      </c>
      <c r="C42" s="918">
        <f>+'Downstream Assm'!C48</f>
        <v>0</v>
      </c>
      <c r="D42" s="918">
        <f>+'Downstream Assm'!D48</f>
        <v>0.69093219237817805</v>
      </c>
      <c r="E42" s="918">
        <f>+'Downstream Assm'!E48</f>
        <v>1.3956830286039195</v>
      </c>
      <c r="F42" s="918">
        <f>+'Downstream Assm'!F48</f>
        <v>2.1145288815541758</v>
      </c>
      <c r="G42" s="918">
        <f>+'Downstream Assm'!G48</f>
        <v>2.8477516515634376</v>
      </c>
      <c r="H42" s="918">
        <f>+'Downstream Assm'!H48</f>
        <v>3.5956388769728842</v>
      </c>
      <c r="I42" s="918">
        <f>+'Downstream Assm'!I48</f>
        <v>3.6675516545123421</v>
      </c>
      <c r="J42" s="918">
        <f>+'Downstream Assm'!J48</f>
        <v>3.7409026876025888</v>
      </c>
      <c r="K42" s="918">
        <f>+'Downstream Assm'!K48</f>
        <v>3.8157207413546401</v>
      </c>
      <c r="L42" s="922">
        <f>+'Downstream Assm'!L48</f>
        <v>3.8920351561817332</v>
      </c>
      <c r="M42" s="918">
        <f>+'Downstream Assm'!M48</f>
        <v>0</v>
      </c>
      <c r="N42" s="923">
        <f>+'Downstream Assm'!N48</f>
        <v>3.9536851156086406</v>
      </c>
      <c r="O42" s="390"/>
    </row>
    <row r="43" spans="1:15" x14ac:dyDescent="0.25">
      <c r="A43" s="411" t="s">
        <v>2494</v>
      </c>
      <c r="B43" s="918"/>
      <c r="C43" s="495"/>
      <c r="D43" s="495"/>
      <c r="E43" s="495"/>
      <c r="F43" s="495"/>
      <c r="G43" s="495"/>
      <c r="H43" s="495"/>
      <c r="I43" s="495"/>
      <c r="J43" s="495"/>
      <c r="K43" s="495"/>
      <c r="L43" s="488"/>
      <c r="M43" s="495"/>
      <c r="N43" s="502"/>
      <c r="O43" s="390"/>
    </row>
    <row r="44" spans="1:15" x14ac:dyDescent="0.25">
      <c r="A44" s="411" t="s">
        <v>2495</v>
      </c>
      <c r="B44" s="918"/>
      <c r="C44" s="495"/>
      <c r="D44" s="495"/>
      <c r="E44" s="495"/>
      <c r="F44" s="495"/>
      <c r="G44" s="495"/>
      <c r="H44" s="495"/>
      <c r="I44" s="495"/>
      <c r="J44" s="495"/>
      <c r="K44" s="495"/>
      <c r="L44" s="488"/>
      <c r="M44" s="495"/>
      <c r="N44" s="502"/>
      <c r="O44" s="390"/>
    </row>
    <row r="45" spans="1:15" x14ac:dyDescent="0.25">
      <c r="A45" s="411" t="s">
        <v>2496</v>
      </c>
      <c r="B45" s="918"/>
      <c r="C45" s="495"/>
      <c r="D45" s="495"/>
      <c r="E45" s="495"/>
      <c r="F45" s="495"/>
      <c r="G45" s="495"/>
      <c r="H45" s="495"/>
      <c r="I45" s="495"/>
      <c r="J45" s="495"/>
      <c r="K45" s="495"/>
      <c r="L45" s="488"/>
      <c r="M45" s="495"/>
      <c r="N45" s="502"/>
      <c r="O45" s="390"/>
    </row>
    <row r="46" spans="1:15" x14ac:dyDescent="0.25">
      <c r="A46" s="707" t="s">
        <v>2493</v>
      </c>
      <c r="B46" s="924">
        <f>SUM(B42:B45)</f>
        <v>0</v>
      </c>
      <c r="C46" s="924">
        <f t="shared" ref="C46:N46" si="5">SUM(C42:C45)</f>
        <v>0</v>
      </c>
      <c r="D46" s="924">
        <f t="shared" si="5"/>
        <v>0.69093219237817805</v>
      </c>
      <c r="E46" s="924">
        <f t="shared" si="5"/>
        <v>1.3956830286039195</v>
      </c>
      <c r="F46" s="924">
        <f t="shared" si="5"/>
        <v>2.1145288815541758</v>
      </c>
      <c r="G46" s="924">
        <f t="shared" si="5"/>
        <v>2.8477516515634376</v>
      </c>
      <c r="H46" s="924">
        <f t="shared" si="5"/>
        <v>3.5956388769728842</v>
      </c>
      <c r="I46" s="924">
        <f t="shared" si="5"/>
        <v>3.6675516545123421</v>
      </c>
      <c r="J46" s="924">
        <f t="shared" si="5"/>
        <v>3.7409026876025888</v>
      </c>
      <c r="K46" s="924">
        <f t="shared" si="5"/>
        <v>3.8157207413546401</v>
      </c>
      <c r="L46" s="925">
        <f t="shared" si="5"/>
        <v>3.8920351561817332</v>
      </c>
      <c r="M46" s="924"/>
      <c r="N46" s="926">
        <f t="shared" si="5"/>
        <v>3.9536851156086406</v>
      </c>
      <c r="O46" s="390"/>
    </row>
    <row r="47" spans="1:15" x14ac:dyDescent="0.25">
      <c r="A47" s="523"/>
      <c r="B47" s="918"/>
      <c r="C47" s="495"/>
      <c r="D47" s="495"/>
      <c r="E47" s="495"/>
      <c r="F47" s="495"/>
      <c r="G47" s="495"/>
      <c r="H47" s="495"/>
      <c r="I47" s="495"/>
      <c r="J47" s="495"/>
      <c r="K47" s="495"/>
      <c r="L47" s="488"/>
      <c r="M47" s="495"/>
      <c r="N47" s="502"/>
      <c r="O47" s="390"/>
    </row>
    <row r="48" spans="1:15" x14ac:dyDescent="0.25">
      <c r="A48" s="411" t="s">
        <v>2394</v>
      </c>
      <c r="B48" s="918">
        <f>+'Downstream IS'!B49</f>
        <v>17.24681292208966</v>
      </c>
      <c r="C48" s="918">
        <f>+'Downstream IS'!C49</f>
        <v>16.790222929473252</v>
      </c>
      <c r="D48" s="918">
        <f>+'Downstream IS'!D49</f>
        <v>13.2936754712943</v>
      </c>
      <c r="E48" s="918">
        <f>+'Downstream IS'!E49</f>
        <v>12.083125107889273</v>
      </c>
      <c r="F48" s="918">
        <f>+'Downstream IS'!F49</f>
        <v>11.679337238980542</v>
      </c>
      <c r="G48" s="918">
        <f>+'Downstream IS'!G49</f>
        <v>13.38306955101582</v>
      </c>
      <c r="H48" s="918">
        <f>+'Downstream IS'!H49</f>
        <v>16.320370484297928</v>
      </c>
      <c r="I48" s="918">
        <f>+'Downstream IS'!I49</f>
        <v>22.464631868152015</v>
      </c>
      <c r="J48" s="918">
        <f>+'Downstream IS'!J49</f>
        <v>26.877251265732678</v>
      </c>
      <c r="K48" s="918">
        <f>+'Downstream IS'!K49</f>
        <v>29.040923463978249</v>
      </c>
      <c r="L48" s="922">
        <f>+'Downstream IS'!L49</f>
        <v>40.062905783517067</v>
      </c>
      <c r="M48" s="918"/>
      <c r="N48" s="923">
        <f>+'Downstream IS'!N49</f>
        <v>27.842438207041376</v>
      </c>
      <c r="O48" s="390"/>
    </row>
    <row r="49" spans="1:15" x14ac:dyDescent="0.25">
      <c r="A49" s="411" t="s">
        <v>2498</v>
      </c>
      <c r="B49" s="918"/>
      <c r="C49" s="918"/>
      <c r="D49" s="918"/>
      <c r="E49" s="918"/>
      <c r="F49" s="918"/>
      <c r="G49" s="918"/>
      <c r="H49" s="918"/>
      <c r="I49" s="918"/>
      <c r="J49" s="918"/>
      <c r="K49" s="918"/>
      <c r="L49" s="922"/>
      <c r="M49" s="918"/>
      <c r="N49" s="923"/>
      <c r="O49" s="390"/>
    </row>
    <row r="50" spans="1:15" x14ac:dyDescent="0.25">
      <c r="A50" s="411" t="s">
        <v>194</v>
      </c>
      <c r="B50" s="918"/>
      <c r="C50" s="918"/>
      <c r="D50" s="918"/>
      <c r="E50" s="918"/>
      <c r="F50" s="918"/>
      <c r="G50" s="918"/>
      <c r="H50" s="918"/>
      <c r="I50" s="918"/>
      <c r="J50" s="918"/>
      <c r="K50" s="918"/>
      <c r="L50" s="922"/>
      <c r="M50" s="918"/>
      <c r="N50" s="923"/>
      <c r="O50" s="390"/>
    </row>
    <row r="51" spans="1:15" x14ac:dyDescent="0.25">
      <c r="A51" s="411" t="s">
        <v>2259</v>
      </c>
      <c r="B51" s="918"/>
      <c r="C51" s="918"/>
      <c r="D51" s="918"/>
      <c r="E51" s="918"/>
      <c r="F51" s="918"/>
      <c r="G51" s="918"/>
      <c r="H51" s="918"/>
      <c r="I51" s="918"/>
      <c r="J51" s="918"/>
      <c r="K51" s="918"/>
      <c r="L51" s="922"/>
      <c r="M51" s="918"/>
      <c r="N51" s="923"/>
      <c r="O51" s="390"/>
    </row>
    <row r="52" spans="1:15" x14ac:dyDescent="0.25">
      <c r="A52" s="411" t="s">
        <v>2260</v>
      </c>
      <c r="B52" s="918"/>
      <c r="C52" s="918">
        <f>+'Downstream Assm'!D50</f>
        <v>0</v>
      </c>
      <c r="D52" s="918">
        <f>+'Downstream Assm'!E50</f>
        <v>0</v>
      </c>
      <c r="E52" s="918">
        <f>+'Downstream Assm'!F50</f>
        <v>0</v>
      </c>
      <c r="F52" s="918">
        <f>+'Downstream Assm'!G50</f>
        <v>0</v>
      </c>
      <c r="G52" s="918">
        <f>+'Downstream Assm'!H50</f>
        <v>0</v>
      </c>
      <c r="H52" s="918">
        <f>+'Downstream Assm'!I50</f>
        <v>0.69093219237817805</v>
      </c>
      <c r="I52" s="918">
        <f>+'Downstream Assm'!J50</f>
        <v>0.70475083622574142</v>
      </c>
      <c r="J52" s="918">
        <f>+'Downstream Assm'!K50</f>
        <v>0.71884585295025649</v>
      </c>
      <c r="K52" s="918">
        <f>+'Downstream Assm'!L50</f>
        <v>0.7332227700092615</v>
      </c>
      <c r="L52" s="922">
        <f>+'Downstream Assm'!N50</f>
        <v>0.74788722540944674</v>
      </c>
      <c r="M52" s="918"/>
      <c r="N52" s="923">
        <f>+'Downstream Assm'!H49</f>
        <v>0.74788722540944674</v>
      </c>
      <c r="O52" s="390"/>
    </row>
    <row r="53" spans="1:15" x14ac:dyDescent="0.25">
      <c r="A53" s="707" t="s">
        <v>2570</v>
      </c>
      <c r="B53" s="924">
        <f>B52+B48+B50+B51</f>
        <v>17.24681292208966</v>
      </c>
      <c r="C53" s="924">
        <f t="shared" ref="C53:N53" si="6">C52+C48+C50+C51</f>
        <v>16.790222929473252</v>
      </c>
      <c r="D53" s="924">
        <f t="shared" si="6"/>
        <v>13.2936754712943</v>
      </c>
      <c r="E53" s="924">
        <f t="shared" si="6"/>
        <v>12.083125107889273</v>
      </c>
      <c r="F53" s="924">
        <f t="shared" si="6"/>
        <v>11.679337238980542</v>
      </c>
      <c r="G53" s="924">
        <f t="shared" si="6"/>
        <v>13.38306955101582</v>
      </c>
      <c r="H53" s="924">
        <f t="shared" si="6"/>
        <v>17.011302676676106</v>
      </c>
      <c r="I53" s="924">
        <f t="shared" si="6"/>
        <v>23.169382704377757</v>
      </c>
      <c r="J53" s="924">
        <f t="shared" si="6"/>
        <v>27.596097118682934</v>
      </c>
      <c r="K53" s="924">
        <f t="shared" si="6"/>
        <v>29.774146233987512</v>
      </c>
      <c r="L53" s="924">
        <f t="shared" si="6"/>
        <v>40.810793008926517</v>
      </c>
      <c r="M53" s="927"/>
      <c r="N53" s="925">
        <f t="shared" si="6"/>
        <v>28.590325432450822</v>
      </c>
      <c r="O53" s="390"/>
    </row>
    <row r="54" spans="1:15" x14ac:dyDescent="0.25">
      <c r="A54" s="523" t="s">
        <v>2395</v>
      </c>
      <c r="B54" s="918">
        <f>B53+B46</f>
        <v>17.24681292208966</v>
      </c>
      <c r="C54" s="918">
        <f t="shared" ref="C54:N54" si="7">C53+C46</f>
        <v>16.790222929473252</v>
      </c>
      <c r="D54" s="918">
        <f t="shared" si="7"/>
        <v>13.984607663672477</v>
      </c>
      <c r="E54" s="918">
        <f t="shared" si="7"/>
        <v>13.478808136493193</v>
      </c>
      <c r="F54" s="918">
        <f t="shared" si="7"/>
        <v>13.793866120534718</v>
      </c>
      <c r="G54" s="918">
        <f t="shared" si="7"/>
        <v>16.230821202579257</v>
      </c>
      <c r="H54" s="918">
        <f t="shared" si="7"/>
        <v>20.606941553648991</v>
      </c>
      <c r="I54" s="918">
        <f t="shared" si="7"/>
        <v>26.836934358890097</v>
      </c>
      <c r="J54" s="918">
        <f t="shared" si="7"/>
        <v>31.336999806285522</v>
      </c>
      <c r="K54" s="918">
        <f t="shared" si="7"/>
        <v>33.589866975342154</v>
      </c>
      <c r="L54" s="918">
        <f t="shared" si="7"/>
        <v>44.702828165108251</v>
      </c>
      <c r="M54" s="923"/>
      <c r="N54" s="922">
        <f t="shared" si="7"/>
        <v>32.544010548059461</v>
      </c>
      <c r="O54" s="390"/>
    </row>
    <row r="55" spans="1:15" x14ac:dyDescent="0.25">
      <c r="A55" s="707" t="s">
        <v>2396</v>
      </c>
      <c r="B55" s="919">
        <f>B54+B39</f>
        <v>97.663284850981853</v>
      </c>
      <c r="C55" s="919">
        <f t="shared" ref="C55:N55" si="8">C54+C39</f>
        <v>99.639444227051285</v>
      </c>
      <c r="D55" s="919">
        <f t="shared" si="8"/>
        <v>99.488356703546771</v>
      </c>
      <c r="E55" s="919">
        <f t="shared" si="8"/>
        <v>101.86672285920557</v>
      </c>
      <c r="F55" s="919">
        <f t="shared" si="8"/>
        <v>105.30369343873629</v>
      </c>
      <c r="G55" s="919">
        <f t="shared" si="8"/>
        <v>111.10867437423181</v>
      </c>
      <c r="H55" s="919">
        <f t="shared" si="8"/>
        <v>119.10756578663454</v>
      </c>
      <c r="I55" s="919">
        <f t="shared" si="8"/>
        <v>129.1248134121804</v>
      </c>
      <c r="J55" s="919">
        <f t="shared" si="8"/>
        <v>137.58257411299547</v>
      </c>
      <c r="K55" s="919">
        <f t="shared" si="8"/>
        <v>143.9697495287175</v>
      </c>
      <c r="L55" s="919">
        <f t="shared" si="8"/>
        <v>159.40002820627308</v>
      </c>
      <c r="M55" s="928"/>
      <c r="N55" s="920">
        <f t="shared" si="8"/>
        <v>151.70312324408422</v>
      </c>
      <c r="O55" s="390"/>
    </row>
    <row r="56" spans="1:15" x14ac:dyDescent="0.25">
      <c r="A56" s="873" t="s">
        <v>2454</v>
      </c>
      <c r="B56" s="626">
        <f>+B25-B55</f>
        <v>0</v>
      </c>
      <c r="C56" s="626">
        <f t="shared" ref="C56:N56" si="9">+C25-C55</f>
        <v>0</v>
      </c>
      <c r="D56" s="626">
        <f t="shared" si="9"/>
        <v>0</v>
      </c>
      <c r="E56" s="626">
        <f t="shared" si="9"/>
        <v>0</v>
      </c>
      <c r="F56" s="626">
        <f t="shared" si="9"/>
        <v>0</v>
      </c>
      <c r="G56" s="626">
        <f t="shared" si="9"/>
        <v>0</v>
      </c>
      <c r="H56" s="626">
        <f t="shared" si="9"/>
        <v>0</v>
      </c>
      <c r="I56" s="626">
        <f t="shared" si="9"/>
        <v>0</v>
      </c>
      <c r="J56" s="626">
        <f t="shared" si="9"/>
        <v>0</v>
      </c>
      <c r="K56" s="626">
        <f t="shared" si="9"/>
        <v>0</v>
      </c>
      <c r="L56" s="627">
        <f t="shared" si="9"/>
        <v>0</v>
      </c>
      <c r="M56" s="626"/>
      <c r="N56" s="628">
        <f t="shared" si="9"/>
        <v>0</v>
      </c>
      <c r="O56" s="390"/>
    </row>
    <row r="57" spans="1:15" x14ac:dyDescent="0.25">
      <c r="A57" s="411"/>
      <c r="B57" s="400"/>
      <c r="C57" s="400"/>
      <c r="D57" s="400"/>
      <c r="E57" s="400"/>
      <c r="F57" s="400"/>
      <c r="G57" s="400"/>
      <c r="H57" s="400"/>
      <c r="I57" s="400"/>
      <c r="J57" s="400"/>
      <c r="K57" s="400"/>
      <c r="L57" s="629"/>
      <c r="M57" s="400"/>
      <c r="N57" s="630"/>
      <c r="O57" s="390"/>
    </row>
    <row r="58" spans="1:15" x14ac:dyDescent="0.25">
      <c r="A58" s="523"/>
      <c r="B58" s="400"/>
      <c r="C58" s="400"/>
      <c r="D58" s="400"/>
      <c r="E58" s="400"/>
      <c r="F58" s="400"/>
      <c r="G58" s="400"/>
      <c r="H58" s="400"/>
      <c r="I58" s="400"/>
      <c r="J58" s="400"/>
      <c r="K58" s="400"/>
      <c r="L58" s="629"/>
      <c r="M58" s="400"/>
      <c r="N58" s="630"/>
      <c r="O58" s="390"/>
    </row>
    <row r="59" spans="1:15" x14ac:dyDescent="0.25">
      <c r="A59" s="523" t="s">
        <v>2584</v>
      </c>
      <c r="B59" s="400"/>
      <c r="C59" s="400"/>
      <c r="D59" s="400"/>
      <c r="E59" s="400"/>
      <c r="F59" s="400"/>
      <c r="G59" s="400"/>
      <c r="H59" s="400"/>
      <c r="I59" s="400"/>
      <c r="J59" s="400"/>
      <c r="K59" s="400"/>
      <c r="L59" s="629"/>
      <c r="M59" s="400"/>
      <c r="N59" s="630"/>
      <c r="O59" s="390"/>
    </row>
    <row r="60" spans="1:15" x14ac:dyDescent="0.25">
      <c r="A60" s="481" t="s">
        <v>2585</v>
      </c>
      <c r="B60" s="426"/>
      <c r="C60" s="929">
        <f>+B17-C17</f>
        <v>0.10328842166948693</v>
      </c>
      <c r="D60" s="929">
        <f t="shared" ref="D60:L61" si="10">+C17-D17</f>
        <v>0.91137495196963414</v>
      </c>
      <c r="E60" s="929">
        <f t="shared" si="10"/>
        <v>0.310425124870219</v>
      </c>
      <c r="F60" s="929">
        <f t="shared" si="10"/>
        <v>9.8173661117634925E-2</v>
      </c>
      <c r="G60" s="929">
        <f t="shared" si="10"/>
        <v>-0.45589229592672664</v>
      </c>
      <c r="H60" s="929">
        <f t="shared" si="10"/>
        <v>-0.78031365511007822</v>
      </c>
      <c r="I60" s="929">
        <f t="shared" si="10"/>
        <v>-1.6200301778301718</v>
      </c>
      <c r="J60" s="929">
        <f t="shared" si="10"/>
        <v>-1.1651836598252174</v>
      </c>
      <c r="K60" s="929">
        <f t="shared" si="10"/>
        <v>-0.57440873345228827</v>
      </c>
      <c r="L60" s="930">
        <f t="shared" si="10"/>
        <v>-2.9023506592517521</v>
      </c>
      <c r="M60" s="495"/>
      <c r="N60" s="931">
        <f>+L17-N17</f>
        <v>3.2066024660712795</v>
      </c>
      <c r="O60" s="390"/>
    </row>
    <row r="61" spans="1:15" x14ac:dyDescent="0.25">
      <c r="A61" s="411" t="s">
        <v>2586</v>
      </c>
      <c r="B61" s="400"/>
      <c r="C61" s="495">
        <f>+B18-C18</f>
        <v>0.12159976974088771</v>
      </c>
      <c r="D61" s="495">
        <f t="shared" si="10"/>
        <v>1.7654486003145387</v>
      </c>
      <c r="E61" s="495">
        <f t="shared" si="10"/>
        <v>0.57584968166122064</v>
      </c>
      <c r="F61" s="495">
        <f t="shared" si="10"/>
        <v>0.15486322271817787</v>
      </c>
      <c r="G61" s="495">
        <f t="shared" si="10"/>
        <v>-0.94209926852119708</v>
      </c>
      <c r="H61" s="495">
        <f t="shared" si="10"/>
        <v>-1.5849801069593088</v>
      </c>
      <c r="I61" s="495">
        <f t="shared" si="10"/>
        <v>-3.2306987553657578</v>
      </c>
      <c r="J61" s="495">
        <f t="shared" si="10"/>
        <v>-2.3321609156229961</v>
      </c>
      <c r="K61" s="495">
        <f t="shared" si="10"/>
        <v>-1.1648571606541136</v>
      </c>
      <c r="L61" s="488">
        <f t="shared" si="10"/>
        <v>-5.7693418641278491</v>
      </c>
      <c r="M61" s="495"/>
      <c r="N61" s="502">
        <f t="shared" ref="N61" si="11">+L18-N18</f>
        <v>6.3181145255442352</v>
      </c>
      <c r="O61" s="390"/>
    </row>
    <row r="62" spans="1:15" x14ac:dyDescent="0.25">
      <c r="A62" s="411" t="s">
        <v>2587</v>
      </c>
      <c r="B62" s="400"/>
      <c r="C62" s="495">
        <f>+C48-B48</f>
        <v>-0.45658999261640787</v>
      </c>
      <c r="D62" s="495">
        <f t="shared" ref="D62:L62" si="12">+D48-C48</f>
        <v>-3.4965474581789522</v>
      </c>
      <c r="E62" s="495">
        <f t="shared" si="12"/>
        <v>-1.2105503634050265</v>
      </c>
      <c r="F62" s="495">
        <f t="shared" si="12"/>
        <v>-0.40378786890873108</v>
      </c>
      <c r="G62" s="495">
        <f t="shared" si="12"/>
        <v>1.7037323120352781</v>
      </c>
      <c r="H62" s="495">
        <f t="shared" si="12"/>
        <v>2.9373009332821081</v>
      </c>
      <c r="I62" s="495">
        <f t="shared" si="12"/>
        <v>6.1442613838540865</v>
      </c>
      <c r="J62" s="495">
        <f t="shared" si="12"/>
        <v>4.4126193975806629</v>
      </c>
      <c r="K62" s="495">
        <f t="shared" si="12"/>
        <v>2.1636721982455711</v>
      </c>
      <c r="L62" s="488">
        <f t="shared" si="12"/>
        <v>11.021982319538818</v>
      </c>
      <c r="M62" s="495"/>
      <c r="N62" s="502">
        <f>+N48-L48</f>
        <v>-12.220467576475691</v>
      </c>
      <c r="O62" s="390"/>
    </row>
    <row r="63" spans="1:15" x14ac:dyDescent="0.25">
      <c r="A63" s="411" t="s">
        <v>2589</v>
      </c>
      <c r="B63" s="400"/>
      <c r="C63" s="495">
        <f>+B19-C19</f>
        <v>0.15999050994471276</v>
      </c>
      <c r="D63" s="495">
        <f t="shared" ref="D63:L63" si="13">+C19-D19</f>
        <v>2.3228253017861302</v>
      </c>
      <c r="E63" s="495">
        <f t="shared" si="13"/>
        <v>0.7576534430681594</v>
      </c>
      <c r="F63" s="495">
        <f t="shared" si="13"/>
        <v>0.20375569811652028</v>
      </c>
      <c r="G63" s="495">
        <f t="shared" si="13"/>
        <v>-1.2395331233802906</v>
      </c>
      <c r="H63" s="495">
        <f t="shared" si="13"/>
        <v>-2.0853803926190988</v>
      </c>
      <c r="I63" s="495">
        <f t="shared" si="13"/>
        <v>-4.2506753298144968</v>
      </c>
      <c r="J63" s="495">
        <f t="shared" si="13"/>
        <v>-3.0684565847346974</v>
      </c>
      <c r="K63" s="495">
        <f t="shared" si="13"/>
        <v>-1.5326187832667912</v>
      </c>
      <c r="L63" s="488">
        <f t="shared" si="13"/>
        <v>-7.5908034106813034</v>
      </c>
      <c r="M63" s="495"/>
      <c r="N63" s="502">
        <f>+L19-N19</f>
        <v>8.3128312412504783</v>
      </c>
      <c r="O63" s="390"/>
    </row>
    <row r="64" spans="1:15" x14ac:dyDescent="0.25">
      <c r="A64" s="821" t="s">
        <v>31</v>
      </c>
      <c r="B64" s="621"/>
      <c r="C64" s="500">
        <f>+SUM(C60:C63)</f>
        <v>-7.1711291261320476E-2</v>
      </c>
      <c r="D64" s="500">
        <f t="shared" ref="D64:L64" si="14">+SUM(D60:D63)</f>
        <v>1.5031013958913508</v>
      </c>
      <c r="E64" s="500">
        <f t="shared" si="14"/>
        <v>0.43337788619457251</v>
      </c>
      <c r="F64" s="500">
        <f t="shared" si="14"/>
        <v>5.3004713043601992E-2</v>
      </c>
      <c r="G64" s="500">
        <f t="shared" si="14"/>
        <v>-0.93379237579293628</v>
      </c>
      <c r="H64" s="500">
        <f t="shared" si="14"/>
        <v>-1.5133732214063778</v>
      </c>
      <c r="I64" s="500">
        <f t="shared" si="14"/>
        <v>-2.9571428791563399</v>
      </c>
      <c r="J64" s="500">
        <f t="shared" si="14"/>
        <v>-2.153181762602248</v>
      </c>
      <c r="K64" s="500">
        <f t="shared" si="14"/>
        <v>-1.108212479127622</v>
      </c>
      <c r="L64" s="501">
        <f t="shared" si="14"/>
        <v>-5.2405136145220865</v>
      </c>
      <c r="M64" s="495"/>
      <c r="N64" s="932">
        <f t="shared" ref="N64" si="15">+SUM(N60:N63)</f>
        <v>5.6170806563903017</v>
      </c>
      <c r="O64" s="390"/>
    </row>
    <row r="65" spans="1:15" x14ac:dyDescent="0.25">
      <c r="A65" s="411"/>
      <c r="B65" s="400"/>
      <c r="C65" s="400"/>
      <c r="D65" s="400"/>
      <c r="E65" s="400"/>
      <c r="F65" s="400"/>
      <c r="G65" s="400"/>
      <c r="H65" s="400"/>
      <c r="I65" s="400"/>
      <c r="J65" s="400"/>
      <c r="K65" s="400"/>
      <c r="L65" s="629"/>
      <c r="M65" s="400"/>
      <c r="N65" s="630"/>
      <c r="O65" s="390"/>
    </row>
    <row r="66" spans="1:15" x14ac:dyDescent="0.25">
      <c r="A66" s="411"/>
      <c r="B66" s="400"/>
      <c r="C66" s="400"/>
      <c r="D66" s="400"/>
      <c r="E66" s="400"/>
      <c r="F66" s="400"/>
      <c r="G66" s="400"/>
      <c r="H66" s="400"/>
      <c r="I66" s="400"/>
      <c r="J66" s="400"/>
      <c r="K66" s="400"/>
      <c r="L66" s="629"/>
      <c r="M66" s="400"/>
      <c r="N66" s="630"/>
      <c r="O66" s="390"/>
    </row>
    <row r="67" spans="1:15" x14ac:dyDescent="0.25">
      <c r="A67" s="481" t="s">
        <v>2718</v>
      </c>
      <c r="B67" s="604">
        <f>+B25-B22</f>
        <v>97.768499986097837</v>
      </c>
      <c r="C67" s="604">
        <f t="shared" ref="C67:N67" si="16">+C25-C22</f>
        <v>93.716954618076073</v>
      </c>
      <c r="D67" s="604">
        <f t="shared" si="16"/>
        <v>85.706313105841986</v>
      </c>
      <c r="E67" s="604">
        <f t="shared" si="16"/>
        <v>81.029247494373351</v>
      </c>
      <c r="F67" s="604">
        <f t="shared" si="16"/>
        <v>77.516729952772636</v>
      </c>
      <c r="G67" s="604">
        <f t="shared" si="16"/>
        <v>77.075490331217537</v>
      </c>
      <c r="H67" s="604">
        <f t="shared" si="16"/>
        <v>78.423900039793068</v>
      </c>
      <c r="I67" s="604">
        <f t="shared" si="16"/>
        <v>84.399069717226311</v>
      </c>
      <c r="J67" s="604">
        <f t="shared" si="16"/>
        <v>87.814186749578525</v>
      </c>
      <c r="K67" s="604">
        <f t="shared" si="16"/>
        <v>87.910448766022455</v>
      </c>
      <c r="L67" s="605">
        <f t="shared" si="16"/>
        <v>100.97188473539353</v>
      </c>
      <c r="M67" s="606"/>
      <c r="N67" s="607">
        <f t="shared" si="16"/>
        <v>79.515534920501651</v>
      </c>
      <c r="O67" s="390"/>
    </row>
    <row r="68" spans="1:15" x14ac:dyDescent="0.25">
      <c r="A68" s="411"/>
      <c r="B68" s="496">
        <f>+'Downstream IS'!B39/'Downstream BS'!B67</f>
        <v>1.8991469269950521E-2</v>
      </c>
      <c r="C68" s="496">
        <f>+'Downstream IS'!C39/'Downstream BS'!C67</f>
        <v>2.5958476548880706E-2</v>
      </c>
      <c r="D68" s="496">
        <f>+'Downstream IS'!D39/'Downstream BS'!D67</f>
        <v>3.0972371183649847E-2</v>
      </c>
      <c r="E68" s="496">
        <f>+'Downstream IS'!E39/'Downstream BS'!E67</f>
        <v>3.5594131403458407E-2</v>
      </c>
      <c r="F68" s="496">
        <f>+'Downstream IS'!F39/'Downstream BS'!F67</f>
        <v>4.0274049194170693E-2</v>
      </c>
      <c r="G68" s="496">
        <f>+'Downstream IS'!G39/'Downstream BS'!G67</f>
        <v>4.3697754486899852E-2</v>
      </c>
      <c r="H68" s="496">
        <f>+'Downstream IS'!H39/'Downstream BS'!H67</f>
        <v>4.6194732211669726E-2</v>
      </c>
      <c r="I68" s="496">
        <f>+'Downstream IS'!I39/'Downstream BS'!I67</f>
        <v>4.4873182050391258E-2</v>
      </c>
      <c r="J68" s="496">
        <f>+'Downstream IS'!J39/'Downstream BS'!J67</f>
        <v>4.5068973475844758E-2</v>
      </c>
      <c r="K68" s="496">
        <f>+'Downstream IS'!K39/'Downstream BS'!K67</f>
        <v>4.7028633168157835E-2</v>
      </c>
      <c r="L68" s="497">
        <f>+'Downstream IS'!L39/'Downstream BS'!L67</f>
        <v>4.2757620094974136E-2</v>
      </c>
      <c r="M68" s="496"/>
      <c r="N68" s="642">
        <f>+'Downstream IS'!N39/'Downstream BS'!N67</f>
        <v>5.6113722423182869E-2</v>
      </c>
      <c r="O68" s="390"/>
    </row>
    <row r="69" spans="1:15" x14ac:dyDescent="0.25">
      <c r="A69" s="411" t="s">
        <v>2719</v>
      </c>
      <c r="B69" s="606">
        <f>+B39-B22</f>
        <v>80.521687064008177</v>
      </c>
      <c r="C69" s="606">
        <f t="shared" ref="C69:N69" si="17">+C39-C22</f>
        <v>76.926731688602842</v>
      </c>
      <c r="D69" s="606">
        <f t="shared" si="17"/>
        <v>71.721705442169508</v>
      </c>
      <c r="E69" s="606">
        <f t="shared" si="17"/>
        <v>67.550439357880151</v>
      </c>
      <c r="F69" s="606">
        <f t="shared" si="17"/>
        <v>63.72286383223792</v>
      </c>
      <c r="G69" s="606">
        <f t="shared" si="17"/>
        <v>60.844669128638266</v>
      </c>
      <c r="H69" s="606">
        <f t="shared" si="17"/>
        <v>57.816958486144067</v>
      </c>
      <c r="I69" s="606">
        <f t="shared" si="17"/>
        <v>57.562135358336221</v>
      </c>
      <c r="J69" s="606">
        <f t="shared" si="17"/>
        <v>56.477186943292992</v>
      </c>
      <c r="K69" s="606">
        <f t="shared" si="17"/>
        <v>54.320581790680293</v>
      </c>
      <c r="L69" s="609">
        <f t="shared" si="17"/>
        <v>56.269056570285272</v>
      </c>
      <c r="M69" s="606"/>
      <c r="N69" s="610">
        <f t="shared" si="17"/>
        <v>46.971524372442175</v>
      </c>
      <c r="O69" s="390"/>
    </row>
    <row r="70" spans="1:15" x14ac:dyDescent="0.25">
      <c r="A70" s="821"/>
      <c r="B70" s="534">
        <f>+'Downstream IS'!B39/'Downstream BS'!B69</f>
        <v>2.3059222064971841E-2</v>
      </c>
      <c r="C70" s="534">
        <f>+'Downstream IS'!C39/'Downstream BS'!C69</f>
        <v>3.1624239263583216E-2</v>
      </c>
      <c r="D70" s="534">
        <f>+'Downstream IS'!D39/'Downstream BS'!D69</f>
        <v>3.7011497787606915E-2</v>
      </c>
      <c r="E70" s="534">
        <f>+'Downstream IS'!E39/'Downstream BS'!E69</f>
        <v>4.2696475555959845E-2</v>
      </c>
      <c r="F70" s="534">
        <f>+'Downstream IS'!F39/'Downstream BS'!F69</f>
        <v>4.8992032180289559E-2</v>
      </c>
      <c r="G70" s="534">
        <f>+'Downstream IS'!G39/'Downstream BS'!G69</f>
        <v>5.5354493691637328E-2</v>
      </c>
      <c r="H70" s="534">
        <f>+'Downstream IS'!H39/'Downstream BS'!H69</f>
        <v>6.2659315816503885E-2</v>
      </c>
      <c r="I70" s="534">
        <f>+'Downstream IS'!I39/'Downstream BS'!I69</f>
        <v>6.5794203024754278E-2</v>
      </c>
      <c r="J70" s="534">
        <f>+'Downstream IS'!J39/'Downstream BS'!J69</f>
        <v>7.0075998250292343E-2</v>
      </c>
      <c r="K70" s="534">
        <f>+'Downstream IS'!K39/'Downstream BS'!K69</f>
        <v>7.610942501677552E-2</v>
      </c>
      <c r="L70" s="535">
        <f>+'Downstream IS'!L39/'Downstream BS'!L69</f>
        <v>7.6726317285891313E-2</v>
      </c>
      <c r="M70" s="534"/>
      <c r="N70" s="631">
        <f>+'Downstream IS'!N39/'Downstream BS'!N69</f>
        <v>9.4991863995746814E-2</v>
      </c>
      <c r="O70" s="390"/>
    </row>
    <row r="71" spans="1:15" x14ac:dyDescent="0.25">
      <c r="A71" s="390"/>
      <c r="B71" s="390"/>
      <c r="C71" s="390"/>
      <c r="D71" s="390"/>
      <c r="E71" s="390"/>
      <c r="F71" s="390"/>
      <c r="G71" s="390"/>
      <c r="H71" s="390"/>
      <c r="I71" s="390"/>
      <c r="J71" s="390"/>
      <c r="K71" s="390"/>
      <c r="L71" s="390"/>
      <c r="M71" s="390"/>
      <c r="N71" s="390"/>
      <c r="O71" s="390"/>
    </row>
    <row r="72" spans="1:15" x14ac:dyDescent="0.25">
      <c r="A72" s="390"/>
      <c r="B72" s="390"/>
      <c r="C72" s="390"/>
      <c r="D72" s="390"/>
      <c r="E72" s="390"/>
      <c r="F72" s="390"/>
      <c r="G72" s="390"/>
      <c r="H72" s="390"/>
      <c r="I72" s="390"/>
      <c r="J72" s="390"/>
      <c r="K72" s="390"/>
      <c r="L72" s="390"/>
      <c r="M72" s="390"/>
      <c r="N72" s="390"/>
      <c r="O72" s="390"/>
    </row>
  </sheetData>
  <sheetProtection algorithmName="SHA-512" hashValue="ybq8wZMUEknB/+E6wgHYQJkp/zei0CiOD6p0sMARwUO9/TOpOa7AMygDzzO3Nuh2HAhCpp3fKTVErwxNS9AHZg==" saltValue="xFLCwp80+6AIMW7atdeKhw==" spinCount="100000" sheet="1" objects="1" scenarios="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9.9978637043366805E-2"/>
  </sheetPr>
  <dimension ref="A1:O74"/>
  <sheetViews>
    <sheetView showGridLines="0" zoomScale="80" zoomScaleNormal="80" workbookViewId="0">
      <pane xSplit="1" ySplit="3" topLeftCell="B4" activePane="bottomRight" state="frozen"/>
      <selection pane="topRight" activeCell="B1" sqref="B1"/>
      <selection pane="bottomLeft" activeCell="A4" sqref="A4"/>
      <selection pane="bottomRight" activeCell="L39" sqref="L39"/>
    </sheetView>
  </sheetViews>
  <sheetFormatPr defaultColWidth="0" defaultRowHeight="15" zeroHeight="1" x14ac:dyDescent="0.25"/>
  <cols>
    <col min="1" max="1" width="41.28515625" bestFit="1" customWidth="1"/>
    <col min="2" max="2" width="9.140625" customWidth="1"/>
    <col min="3" max="3" width="11.140625" bestFit="1" customWidth="1"/>
    <col min="4"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2850</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475"/>
    </row>
    <row r="7" spans="1:15" x14ac:dyDescent="0.25">
      <c r="A7" s="523" t="s">
        <v>118</v>
      </c>
      <c r="B7" s="400"/>
      <c r="C7" s="400"/>
      <c r="D7" s="400"/>
      <c r="E7" s="400"/>
      <c r="F7" s="400"/>
      <c r="G7" s="400"/>
      <c r="H7" s="400"/>
      <c r="I7" s="400"/>
      <c r="J7" s="400"/>
      <c r="K7" s="400"/>
      <c r="L7" s="629"/>
      <c r="M7" s="390"/>
      <c r="N7" s="630"/>
      <c r="O7" s="390"/>
    </row>
    <row r="8" spans="1:15" x14ac:dyDescent="0.25">
      <c r="A8" s="523" t="s">
        <v>2478</v>
      </c>
      <c r="B8" s="400"/>
      <c r="C8" s="400"/>
      <c r="D8" s="400"/>
      <c r="E8" s="400"/>
      <c r="F8" s="400"/>
      <c r="G8" s="400"/>
      <c r="H8" s="400"/>
      <c r="I8" s="400"/>
      <c r="J8" s="400"/>
      <c r="K8" s="400"/>
      <c r="L8" s="629"/>
      <c r="M8" s="390"/>
      <c r="N8" s="630"/>
      <c r="O8" s="390"/>
    </row>
    <row r="9" spans="1:15" x14ac:dyDescent="0.25">
      <c r="A9" s="411" t="s">
        <v>2384</v>
      </c>
      <c r="B9" s="918">
        <f>(200302)*'Upstream Assm'!B45/('Upstream Assm'!B45+'Downstream Assm'!B43)/1000</f>
        <v>162.49288744421949</v>
      </c>
      <c r="C9" s="495">
        <f>+B9+'Upstream IS'!C45</f>
        <v>183.26590794834507</v>
      </c>
      <c r="D9" s="495">
        <f>+C9+'Upstream IS'!D45</f>
        <v>204.12875687399014</v>
      </c>
      <c r="E9" s="495">
        <f>+D9+'Upstream IS'!E45</f>
        <v>225.06351277734231</v>
      </c>
      <c r="F9" s="495">
        <f>+E9+'Upstream IS'!F45</f>
        <v>246.05077264846915</v>
      </c>
      <c r="G9" s="495">
        <f>+F9+'Upstream IS'!G45</f>
        <v>267.06956165861021</v>
      </c>
      <c r="H9" s="495">
        <f>+G9+'Upstream IS'!H45</f>
        <v>288.09723794575058</v>
      </c>
      <c r="I9" s="495">
        <f>+H9+'Upstream IS'!I45</f>
        <v>309.10939217859823</v>
      </c>
      <c r="J9" s="495">
        <f>+I9+'Upstream IS'!J45</f>
        <v>330.07974162583434</v>
      </c>
      <c r="K9" s="495">
        <f>+J9+'Upstream IS'!K45</f>
        <v>350.98001844358606</v>
      </c>
      <c r="L9" s="488">
        <f>+K9+'Upstream IS'!L45</f>
        <v>371.77985187945569</v>
      </c>
      <c r="M9" s="933"/>
      <c r="N9" s="502">
        <f>+L9+'Upstream IS'!N45</f>
        <v>392.08425033697523</v>
      </c>
      <c r="O9" s="390"/>
    </row>
    <row r="10" spans="1:15" x14ac:dyDescent="0.25">
      <c r="A10" s="411" t="s">
        <v>2385</v>
      </c>
      <c r="B10" s="918"/>
      <c r="C10" s="495">
        <f>+B10</f>
        <v>0</v>
      </c>
      <c r="D10" s="495"/>
      <c r="E10" s="495"/>
      <c r="F10" s="495"/>
      <c r="G10" s="495"/>
      <c r="H10" s="495"/>
      <c r="I10" s="495"/>
      <c r="J10" s="495"/>
      <c r="K10" s="495"/>
      <c r="L10" s="488"/>
      <c r="M10" s="933"/>
      <c r="N10" s="502"/>
      <c r="O10" s="390"/>
    </row>
    <row r="11" spans="1:15" x14ac:dyDescent="0.25">
      <c r="A11" s="411" t="s">
        <v>2386</v>
      </c>
      <c r="B11" s="918"/>
      <c r="C11" s="495"/>
      <c r="D11" s="495"/>
      <c r="E11" s="495"/>
      <c r="F11" s="495"/>
      <c r="G11" s="495"/>
      <c r="H11" s="495"/>
      <c r="I11" s="495"/>
      <c r="J11" s="495"/>
      <c r="K11" s="495"/>
      <c r="L11" s="488"/>
      <c r="M11" s="933"/>
      <c r="N11" s="502"/>
      <c r="O11" s="390"/>
    </row>
    <row r="12" spans="1:15" x14ac:dyDescent="0.25">
      <c r="A12" s="411" t="s">
        <v>2479</v>
      </c>
      <c r="B12" s="918"/>
      <c r="C12" s="495"/>
      <c r="D12" s="495"/>
      <c r="E12" s="495"/>
      <c r="F12" s="495"/>
      <c r="G12" s="495"/>
      <c r="H12" s="495"/>
      <c r="I12" s="495"/>
      <c r="J12" s="495"/>
      <c r="K12" s="495"/>
      <c r="L12" s="488"/>
      <c r="M12" s="933"/>
      <c r="N12" s="502"/>
      <c r="O12" s="390"/>
    </row>
    <row r="13" spans="1:15" x14ac:dyDescent="0.25">
      <c r="A13" s="411" t="s">
        <v>2480</v>
      </c>
      <c r="B13" s="918"/>
      <c r="C13" s="495"/>
      <c r="D13" s="495"/>
      <c r="E13" s="495"/>
      <c r="F13" s="495"/>
      <c r="G13" s="495"/>
      <c r="H13" s="495"/>
      <c r="I13" s="495"/>
      <c r="J13" s="495"/>
      <c r="K13" s="495"/>
      <c r="L13" s="488"/>
      <c r="M13" s="933"/>
      <c r="N13" s="502"/>
      <c r="O13" s="390"/>
    </row>
    <row r="14" spans="1:15" x14ac:dyDescent="0.25">
      <c r="A14" s="411" t="s">
        <v>2481</v>
      </c>
      <c r="B14" s="918"/>
      <c r="C14" s="495"/>
      <c r="D14" s="495"/>
      <c r="E14" s="495"/>
      <c r="F14" s="495"/>
      <c r="G14" s="495"/>
      <c r="H14" s="495"/>
      <c r="I14" s="495"/>
      <c r="J14" s="495"/>
      <c r="K14" s="495"/>
      <c r="L14" s="488"/>
      <c r="M14" s="933"/>
      <c r="N14" s="502"/>
      <c r="O14" s="390"/>
    </row>
    <row r="15" spans="1:15" x14ac:dyDescent="0.25">
      <c r="A15" s="707" t="s">
        <v>2482</v>
      </c>
      <c r="B15" s="919">
        <f>SUM(B9:B14)</f>
        <v>162.49288744421949</v>
      </c>
      <c r="C15" s="919">
        <f t="shared" ref="C15:N15" si="0">SUM(C9:C14)</f>
        <v>183.26590794834507</v>
      </c>
      <c r="D15" s="919">
        <f t="shared" si="0"/>
        <v>204.12875687399014</v>
      </c>
      <c r="E15" s="919">
        <f t="shared" si="0"/>
        <v>225.06351277734231</v>
      </c>
      <c r="F15" s="919">
        <f t="shared" si="0"/>
        <v>246.05077264846915</v>
      </c>
      <c r="G15" s="919">
        <f t="shared" si="0"/>
        <v>267.06956165861021</v>
      </c>
      <c r="H15" s="919">
        <f t="shared" si="0"/>
        <v>288.09723794575058</v>
      </c>
      <c r="I15" s="919">
        <f t="shared" si="0"/>
        <v>309.10939217859823</v>
      </c>
      <c r="J15" s="919">
        <f t="shared" si="0"/>
        <v>330.07974162583434</v>
      </c>
      <c r="K15" s="919">
        <f t="shared" si="0"/>
        <v>350.98001844358606</v>
      </c>
      <c r="L15" s="920">
        <f t="shared" si="0"/>
        <v>371.77985187945569</v>
      </c>
      <c r="M15" s="919"/>
      <c r="N15" s="921">
        <f t="shared" si="0"/>
        <v>392.08425033697523</v>
      </c>
      <c r="O15" s="390"/>
    </row>
    <row r="16" spans="1:15" x14ac:dyDescent="0.25">
      <c r="A16" s="523" t="s">
        <v>2483</v>
      </c>
      <c r="B16" s="918"/>
      <c r="C16" s="495"/>
      <c r="D16" s="495"/>
      <c r="E16" s="495"/>
      <c r="F16" s="495"/>
      <c r="G16" s="495"/>
      <c r="H16" s="495"/>
      <c r="I16" s="495"/>
      <c r="J16" s="495"/>
      <c r="K16" s="495"/>
      <c r="L16" s="488"/>
      <c r="M16" s="933"/>
      <c r="N16" s="502"/>
      <c r="O16" s="390"/>
    </row>
    <row r="17" spans="1:15" x14ac:dyDescent="0.25">
      <c r="A17" s="411" t="s">
        <v>2387</v>
      </c>
      <c r="B17" s="918">
        <f>+'Upstream IS'!B47</f>
        <v>7.0889678285408753</v>
      </c>
      <c r="C17" s="918">
        <f>+'Upstream IS'!C47</f>
        <v>7.3212272259912741</v>
      </c>
      <c r="D17" s="918">
        <f>+'Upstream IS'!D47</f>
        <v>7.5610962542100397</v>
      </c>
      <c r="E17" s="918">
        <f>+'Upstream IS'!E47</f>
        <v>7.8088242313348477</v>
      </c>
      <c r="F17" s="918">
        <f>+'Upstream IS'!F47</f>
        <v>8.0646686440381892</v>
      </c>
      <c r="G17" s="918">
        <f>+'Upstream IS'!G47</f>
        <v>8.3288954151571346</v>
      </c>
      <c r="H17" s="918">
        <f>+'Upstream IS'!H47</f>
        <v>8.6017791800916346</v>
      </c>
      <c r="I17" s="918">
        <f>+'Upstream IS'!I47</f>
        <v>8.8836035722585667</v>
      </c>
      <c r="J17" s="918">
        <f>+'Upstream IS'!J47</f>
        <v>9.1746615178982598</v>
      </c>
      <c r="K17" s="918">
        <f>+'Upstream IS'!K47</f>
        <v>9.4752555405399193</v>
      </c>
      <c r="L17" s="922">
        <f>+'Upstream IS'!L47</f>
        <v>9.785698075442399</v>
      </c>
      <c r="M17" s="934"/>
      <c r="N17" s="923">
        <f>+'Upstream IS'!N47</f>
        <v>10.011906718578846</v>
      </c>
      <c r="O17" s="390"/>
    </row>
    <row r="18" spans="1:15" x14ac:dyDescent="0.25">
      <c r="A18" s="411" t="s">
        <v>2388</v>
      </c>
      <c r="B18" s="918">
        <f>+'Upstream IS'!B48</f>
        <v>15.2613197775093</v>
      </c>
      <c r="C18" s="918">
        <f>+'Upstream IS'!C48</f>
        <v>12.875105797192258</v>
      </c>
      <c r="D18" s="918">
        <f>+'Upstream IS'!D48</f>
        <v>9.8702023045488705</v>
      </c>
      <c r="E18" s="918">
        <f>+'Upstream IS'!E48</f>
        <v>8.6986058324925839</v>
      </c>
      <c r="F18" s="918">
        <f>+'Upstream IS'!F48</f>
        <v>8.1629065213364136</v>
      </c>
      <c r="G18" s="918">
        <f>+'Upstream IS'!G48</f>
        <v>9.092282049977829</v>
      </c>
      <c r="H18" s="918">
        <f>+'Upstream IS'!H48</f>
        <v>10.790520620044918</v>
      </c>
      <c r="I18" s="918">
        <f>+'Upstream IS'!I48</f>
        <v>14.869434700990968</v>
      </c>
      <c r="J18" s="918">
        <f>+'Upstream IS'!J48</f>
        <v>17.808391655817179</v>
      </c>
      <c r="K18" s="918">
        <f>+'Upstream IS'!K48</f>
        <v>19.260049654281932</v>
      </c>
      <c r="L18" s="922">
        <f>+'Upstream IS'!L48</f>
        <v>26.59252038648394</v>
      </c>
      <c r="M18" s="934"/>
      <c r="N18" s="923">
        <f>+'Upstream IS'!N48</f>
        <v>14.622612476675533</v>
      </c>
      <c r="O18" s="390"/>
    </row>
    <row r="19" spans="1:15" x14ac:dyDescent="0.25">
      <c r="A19" s="411" t="s">
        <v>2246</v>
      </c>
      <c r="B19" s="918"/>
      <c r="C19" s="918"/>
      <c r="D19" s="918"/>
      <c r="E19" s="918"/>
      <c r="F19" s="918"/>
      <c r="G19" s="918"/>
      <c r="H19" s="918"/>
      <c r="I19" s="918"/>
      <c r="J19" s="918"/>
      <c r="K19" s="918"/>
      <c r="L19" s="922"/>
      <c r="M19" s="934"/>
      <c r="N19" s="923"/>
      <c r="O19" s="390"/>
    </row>
    <row r="20" spans="1:15" x14ac:dyDescent="0.25">
      <c r="A20" s="411" t="s">
        <v>2480</v>
      </c>
      <c r="B20" s="918"/>
      <c r="C20" s="918"/>
      <c r="D20" s="918"/>
      <c r="E20" s="918"/>
      <c r="F20" s="918"/>
      <c r="G20" s="918"/>
      <c r="H20" s="918"/>
      <c r="I20" s="918"/>
      <c r="J20" s="918"/>
      <c r="K20" s="918"/>
      <c r="L20" s="922"/>
      <c r="M20" s="934"/>
      <c r="N20" s="923"/>
      <c r="O20" s="390"/>
    </row>
    <row r="21" spans="1:15" x14ac:dyDescent="0.25">
      <c r="A21" s="411" t="s">
        <v>2484</v>
      </c>
      <c r="B21" s="918"/>
      <c r="C21" s="918"/>
      <c r="D21" s="918"/>
      <c r="E21" s="918"/>
      <c r="F21" s="918"/>
      <c r="G21" s="918"/>
      <c r="H21" s="918"/>
      <c r="I21" s="918"/>
      <c r="J21" s="918"/>
      <c r="K21" s="918"/>
      <c r="L21" s="922"/>
      <c r="M21" s="934"/>
      <c r="N21" s="923"/>
      <c r="O21" s="390"/>
    </row>
    <row r="22" spans="1:15" x14ac:dyDescent="0.25">
      <c r="A22" s="411" t="s">
        <v>2389</v>
      </c>
      <c r="B22" s="918"/>
      <c r="C22" s="918">
        <f t="shared" ref="C22:N22" si="1">+C55-C15-SUM(C17:C21)</f>
        <v>106.30702744839465</v>
      </c>
      <c r="D22" s="918">
        <f t="shared" si="1"/>
        <v>187.34847617251631</v>
      </c>
      <c r="E22" s="918">
        <f t="shared" si="1"/>
        <v>256.54441419391969</v>
      </c>
      <c r="F22" s="918">
        <f t="shared" si="1"/>
        <v>320.46965307006474</v>
      </c>
      <c r="G22" s="918">
        <f t="shared" si="1"/>
        <v>391.80027596412589</v>
      </c>
      <c r="H22" s="918">
        <f t="shared" si="1"/>
        <v>450.05583486645912</v>
      </c>
      <c r="I22" s="918">
        <f t="shared" si="1"/>
        <v>543.1620267027871</v>
      </c>
      <c r="J22" s="918">
        <f t="shared" si="1"/>
        <v>658.30395670170572</v>
      </c>
      <c r="K22" s="918">
        <f t="shared" si="1"/>
        <v>783.04841346198418</v>
      </c>
      <c r="L22" s="922">
        <f t="shared" si="1"/>
        <v>939.13768818994276</v>
      </c>
      <c r="M22" s="934"/>
      <c r="N22" s="923">
        <f t="shared" si="1"/>
        <v>1065.7856976043331</v>
      </c>
      <c r="O22" s="390"/>
    </row>
    <row r="23" spans="1:15" x14ac:dyDescent="0.25">
      <c r="A23" s="707" t="s">
        <v>28</v>
      </c>
      <c r="B23" s="919">
        <f>SUM(B17:B22)</f>
        <v>22.350287606050173</v>
      </c>
      <c r="C23" s="919">
        <f t="shared" ref="C23:L23" si="2">SUM(C17:C22)</f>
        <v>126.50336047157819</v>
      </c>
      <c r="D23" s="919">
        <f t="shared" si="2"/>
        <v>204.77977473127521</v>
      </c>
      <c r="E23" s="919">
        <f t="shared" si="2"/>
        <v>273.05184425774712</v>
      </c>
      <c r="F23" s="919">
        <f t="shared" si="2"/>
        <v>336.69722823543935</v>
      </c>
      <c r="G23" s="919">
        <f t="shared" si="2"/>
        <v>409.22145342926086</v>
      </c>
      <c r="H23" s="919">
        <f t="shared" si="2"/>
        <v>469.44813466659565</v>
      </c>
      <c r="I23" s="919">
        <f t="shared" si="2"/>
        <v>566.91506497603666</v>
      </c>
      <c r="J23" s="919">
        <f t="shared" si="2"/>
        <v>685.28700987542118</v>
      </c>
      <c r="K23" s="919">
        <f t="shared" si="2"/>
        <v>811.78371865680606</v>
      </c>
      <c r="L23" s="920">
        <f t="shared" si="2"/>
        <v>975.51590665186905</v>
      </c>
      <c r="M23" s="919"/>
      <c r="N23" s="921">
        <f>SUM(N17:N22)</f>
        <v>1090.4202167995875</v>
      </c>
      <c r="O23" s="390"/>
    </row>
    <row r="24" spans="1:15" x14ac:dyDescent="0.25">
      <c r="A24" s="411"/>
      <c r="B24" s="918"/>
      <c r="C24" s="495"/>
      <c r="D24" s="495"/>
      <c r="E24" s="495"/>
      <c r="F24" s="495"/>
      <c r="G24" s="495"/>
      <c r="H24" s="495"/>
      <c r="I24" s="495"/>
      <c r="J24" s="495"/>
      <c r="K24" s="495"/>
      <c r="L24" s="488"/>
      <c r="M24" s="933"/>
      <c r="N24" s="502"/>
      <c r="O24" s="390"/>
    </row>
    <row r="25" spans="1:15" x14ac:dyDescent="0.25">
      <c r="A25" s="707" t="s">
        <v>2390</v>
      </c>
      <c r="B25" s="919">
        <f>B23+B15</f>
        <v>184.84317505026968</v>
      </c>
      <c r="C25" s="919">
        <f t="shared" ref="C25:N25" si="3">C23+C15</f>
        <v>309.76926841992326</v>
      </c>
      <c r="D25" s="919">
        <f t="shared" si="3"/>
        <v>408.90853160526535</v>
      </c>
      <c r="E25" s="919">
        <f t="shared" si="3"/>
        <v>498.11535703508946</v>
      </c>
      <c r="F25" s="919">
        <f t="shared" si="3"/>
        <v>582.7480008839085</v>
      </c>
      <c r="G25" s="919">
        <f t="shared" si="3"/>
        <v>676.29101508787107</v>
      </c>
      <c r="H25" s="919">
        <f t="shared" si="3"/>
        <v>757.54537261234623</v>
      </c>
      <c r="I25" s="919">
        <f t="shared" si="3"/>
        <v>876.02445715463489</v>
      </c>
      <c r="J25" s="919">
        <f t="shared" si="3"/>
        <v>1015.3667515012555</v>
      </c>
      <c r="K25" s="919">
        <f t="shared" si="3"/>
        <v>1162.7637371003921</v>
      </c>
      <c r="L25" s="920">
        <f t="shared" si="3"/>
        <v>1347.2957585313247</v>
      </c>
      <c r="M25" s="919"/>
      <c r="N25" s="921">
        <f t="shared" si="3"/>
        <v>1482.5044671365627</v>
      </c>
      <c r="O25" s="390"/>
    </row>
    <row r="26" spans="1:15" x14ac:dyDescent="0.25">
      <c r="A26" s="411"/>
      <c r="B26" s="918"/>
      <c r="C26" s="495"/>
      <c r="D26" s="495"/>
      <c r="E26" s="495"/>
      <c r="F26" s="495"/>
      <c r="G26" s="495"/>
      <c r="H26" s="495"/>
      <c r="I26" s="495"/>
      <c r="J26" s="495"/>
      <c r="K26" s="495"/>
      <c r="L26" s="488"/>
      <c r="M26" s="933"/>
      <c r="N26" s="502"/>
      <c r="O26" s="390"/>
    </row>
    <row r="27" spans="1:15" x14ac:dyDescent="0.25">
      <c r="A27" s="523" t="s">
        <v>2485</v>
      </c>
      <c r="B27" s="918"/>
      <c r="C27" s="495"/>
      <c r="D27" s="495"/>
      <c r="E27" s="495"/>
      <c r="F27" s="495"/>
      <c r="G27" s="495"/>
      <c r="H27" s="495"/>
      <c r="I27" s="495"/>
      <c r="J27" s="495"/>
      <c r="K27" s="495"/>
      <c r="L27" s="488"/>
      <c r="M27" s="933"/>
      <c r="N27" s="502"/>
      <c r="O27" s="390"/>
    </row>
    <row r="28" spans="1:15" x14ac:dyDescent="0.25">
      <c r="A28" s="411" t="s">
        <v>2391</v>
      </c>
      <c r="B28" s="918"/>
      <c r="C28" s="495"/>
      <c r="D28" s="495"/>
      <c r="E28" s="495"/>
      <c r="F28" s="495"/>
      <c r="G28" s="495"/>
      <c r="H28" s="495"/>
      <c r="I28" s="495"/>
      <c r="J28" s="495"/>
      <c r="K28" s="495"/>
      <c r="L28" s="488"/>
      <c r="M28" s="933"/>
      <c r="N28" s="502"/>
      <c r="O28" s="390"/>
    </row>
    <row r="29" spans="1:15" x14ac:dyDescent="0.25">
      <c r="A29" s="411" t="s">
        <v>2486</v>
      </c>
      <c r="B29" s="918"/>
      <c r="C29" s="495"/>
      <c r="D29" s="495"/>
      <c r="E29" s="495"/>
      <c r="F29" s="495"/>
      <c r="G29" s="495"/>
      <c r="H29" s="495"/>
      <c r="I29" s="495"/>
      <c r="J29" s="495"/>
      <c r="K29" s="495"/>
      <c r="L29" s="488"/>
      <c r="M29" s="933"/>
      <c r="N29" s="502"/>
      <c r="O29" s="390"/>
    </row>
    <row r="30" spans="1:15" x14ac:dyDescent="0.25">
      <c r="A30" s="411" t="s">
        <v>2487</v>
      </c>
      <c r="B30" s="918"/>
      <c r="C30" s="495"/>
      <c r="D30" s="495"/>
      <c r="E30" s="495"/>
      <c r="F30" s="495"/>
      <c r="G30" s="495"/>
      <c r="H30" s="495"/>
      <c r="I30" s="495"/>
      <c r="J30" s="495"/>
      <c r="K30" s="495"/>
      <c r="L30" s="488"/>
      <c r="M30" s="933"/>
      <c r="N30" s="502"/>
      <c r="O30" s="390"/>
    </row>
    <row r="31" spans="1:15" x14ac:dyDescent="0.25">
      <c r="A31" s="411" t="s">
        <v>2488</v>
      </c>
      <c r="B31" s="918"/>
      <c r="C31" s="495"/>
      <c r="D31" s="495"/>
      <c r="E31" s="495"/>
      <c r="F31" s="495"/>
      <c r="G31" s="495"/>
      <c r="H31" s="495"/>
      <c r="I31" s="495"/>
      <c r="J31" s="495"/>
      <c r="K31" s="495"/>
      <c r="L31" s="488"/>
      <c r="M31" s="933"/>
      <c r="N31" s="502"/>
      <c r="O31" s="390"/>
    </row>
    <row r="32" spans="1:15" x14ac:dyDescent="0.25">
      <c r="A32" s="411" t="s">
        <v>2489</v>
      </c>
      <c r="B32" s="918"/>
      <c r="C32" s="495"/>
      <c r="D32" s="495"/>
      <c r="E32" s="495"/>
      <c r="F32" s="495"/>
      <c r="G32" s="495"/>
      <c r="H32" s="495"/>
      <c r="I32" s="495"/>
      <c r="J32" s="495"/>
      <c r="K32" s="495"/>
      <c r="L32" s="488"/>
      <c r="M32" s="933"/>
      <c r="N32" s="502"/>
      <c r="O32" s="390"/>
    </row>
    <row r="33" spans="1:15" x14ac:dyDescent="0.25">
      <c r="A33" s="411" t="s">
        <v>2490</v>
      </c>
      <c r="B33" s="935">
        <v>153.07503086052535</v>
      </c>
      <c r="C33" s="935">
        <f>+B33+'Upstream IS'!C39</f>
        <v>249.9870578153191</v>
      </c>
      <c r="D33" s="935">
        <f>+C33+'Upstream IS'!D39</f>
        <v>319.70541744473462</v>
      </c>
      <c r="E33" s="935">
        <f>+D33+'Upstream IS'!E39</f>
        <v>378.20156459510793</v>
      </c>
      <c r="F33" s="935">
        <f>+E33+'Upstream IS'!F39</f>
        <v>431.0032807603223</v>
      </c>
      <c r="G33" s="935">
        <f>+F33+'Upstream IS'!G39</f>
        <v>491.41178381084006</v>
      </c>
      <c r="H33" s="935">
        <f>+G33+'Upstream IS'!H39</f>
        <v>567.22893916970622</v>
      </c>
      <c r="I33" s="935">
        <f>+H33+'Upstream IS'!I39</f>
        <v>679.69206113993232</v>
      </c>
      <c r="J33" s="935">
        <f>+I33+'Upstream IS'!J39</f>
        <v>812.41979490342464</v>
      </c>
      <c r="K33" s="935">
        <f>+J33+'Upstream IS'!K39</f>
        <v>953.49957569669903</v>
      </c>
      <c r="L33" s="936">
        <f>+K33+'Upstream IS'!L39</f>
        <v>1127.1824489087817</v>
      </c>
      <c r="M33" s="937"/>
      <c r="N33" s="938">
        <f>+L33+'Upstream IS'!N39</f>
        <v>1262.3674923991034</v>
      </c>
      <c r="O33" s="390"/>
    </row>
    <row r="34" spans="1:15" x14ac:dyDescent="0.25">
      <c r="A34" s="411" t="s">
        <v>2491</v>
      </c>
      <c r="B34" s="918"/>
      <c r="C34" s="495"/>
      <c r="D34" s="495"/>
      <c r="E34" s="495"/>
      <c r="F34" s="495"/>
      <c r="G34" s="495"/>
      <c r="H34" s="495"/>
      <c r="I34" s="495"/>
      <c r="J34" s="495"/>
      <c r="K34" s="495"/>
      <c r="L34" s="488"/>
      <c r="M34" s="933"/>
      <c r="N34" s="502"/>
      <c r="O34" s="390"/>
    </row>
    <row r="35" spans="1:15" x14ac:dyDescent="0.25">
      <c r="A35" s="411" t="s">
        <v>2492</v>
      </c>
      <c r="B35" s="918"/>
      <c r="C35" s="495"/>
      <c r="D35" s="495"/>
      <c r="E35" s="495"/>
      <c r="F35" s="495"/>
      <c r="G35" s="495"/>
      <c r="H35" s="495"/>
      <c r="I35" s="495"/>
      <c r="J35" s="495"/>
      <c r="K35" s="495"/>
      <c r="L35" s="488"/>
      <c r="M35" s="933"/>
      <c r="N35" s="502"/>
      <c r="O35" s="390"/>
    </row>
    <row r="36" spans="1:15" x14ac:dyDescent="0.25">
      <c r="A36" s="411"/>
      <c r="B36" s="918"/>
      <c r="C36" s="495"/>
      <c r="D36" s="495"/>
      <c r="E36" s="495"/>
      <c r="F36" s="495"/>
      <c r="G36" s="495"/>
      <c r="H36" s="495"/>
      <c r="I36" s="495"/>
      <c r="J36" s="495"/>
      <c r="K36" s="495"/>
      <c r="L36" s="488"/>
      <c r="M36" s="933"/>
      <c r="N36" s="502"/>
      <c r="O36" s="390"/>
    </row>
    <row r="37" spans="1:15" x14ac:dyDescent="0.25">
      <c r="A37" s="411"/>
      <c r="B37" s="918"/>
      <c r="C37" s="495"/>
      <c r="D37" s="495"/>
      <c r="E37" s="495"/>
      <c r="F37" s="495"/>
      <c r="G37" s="495"/>
      <c r="H37" s="495"/>
      <c r="I37" s="495"/>
      <c r="J37" s="495"/>
      <c r="K37" s="495"/>
      <c r="L37" s="488"/>
      <c r="M37" s="933"/>
      <c r="N37" s="502"/>
      <c r="O37" s="390"/>
    </row>
    <row r="38" spans="1:15" x14ac:dyDescent="0.25">
      <c r="A38" s="411" t="s">
        <v>2392</v>
      </c>
      <c r="B38" s="918"/>
      <c r="C38" s="495"/>
      <c r="D38" s="495"/>
      <c r="E38" s="495"/>
      <c r="F38" s="495"/>
      <c r="G38" s="495"/>
      <c r="H38" s="495"/>
      <c r="I38" s="495"/>
      <c r="J38" s="495"/>
      <c r="K38" s="495"/>
      <c r="L38" s="488"/>
      <c r="M38" s="933"/>
      <c r="N38" s="502"/>
      <c r="O38" s="390"/>
    </row>
    <row r="39" spans="1:15" x14ac:dyDescent="0.25">
      <c r="A39" s="831" t="s">
        <v>2571</v>
      </c>
      <c r="B39" s="919">
        <f>+SUM(B28:B38)</f>
        <v>153.07503086052535</v>
      </c>
      <c r="C39" s="919">
        <f t="shared" ref="C39:N39" si="4">+SUM(C28:C38)</f>
        <v>249.9870578153191</v>
      </c>
      <c r="D39" s="919">
        <f t="shared" si="4"/>
        <v>319.70541744473462</v>
      </c>
      <c r="E39" s="919">
        <f t="shared" si="4"/>
        <v>378.20156459510793</v>
      </c>
      <c r="F39" s="919">
        <f t="shared" si="4"/>
        <v>431.0032807603223</v>
      </c>
      <c r="G39" s="919">
        <f t="shared" si="4"/>
        <v>491.41178381084006</v>
      </c>
      <c r="H39" s="919">
        <f t="shared" si="4"/>
        <v>567.22893916970622</v>
      </c>
      <c r="I39" s="919">
        <f t="shared" si="4"/>
        <v>679.69206113993232</v>
      </c>
      <c r="J39" s="919">
        <f t="shared" si="4"/>
        <v>812.41979490342464</v>
      </c>
      <c r="K39" s="919">
        <f t="shared" si="4"/>
        <v>953.49957569669903</v>
      </c>
      <c r="L39" s="920">
        <f t="shared" si="4"/>
        <v>1127.1824489087817</v>
      </c>
      <c r="M39" s="919"/>
      <c r="N39" s="921">
        <f t="shared" si="4"/>
        <v>1262.3674923991034</v>
      </c>
      <c r="O39" s="390"/>
    </row>
    <row r="40" spans="1:15" x14ac:dyDescent="0.25">
      <c r="A40" s="411"/>
      <c r="B40" s="826"/>
      <c r="C40" s="400"/>
      <c r="D40" s="400"/>
      <c r="E40" s="400"/>
      <c r="F40" s="400"/>
      <c r="G40" s="400"/>
      <c r="H40" s="400"/>
      <c r="I40" s="400"/>
      <c r="J40" s="400"/>
      <c r="K40" s="400"/>
      <c r="L40" s="629"/>
      <c r="M40" s="390"/>
      <c r="N40" s="630"/>
      <c r="O40" s="390"/>
    </row>
    <row r="41" spans="1:15" x14ac:dyDescent="0.25">
      <c r="A41" s="523" t="s">
        <v>2493</v>
      </c>
      <c r="B41" s="826"/>
      <c r="C41" s="400"/>
      <c r="D41" s="400"/>
      <c r="E41" s="400"/>
      <c r="F41" s="400"/>
      <c r="G41" s="400"/>
      <c r="H41" s="400"/>
      <c r="I41" s="400"/>
      <c r="J41" s="400"/>
      <c r="K41" s="400"/>
      <c r="L41" s="629"/>
      <c r="M41" s="390"/>
      <c r="N41" s="630"/>
      <c r="O41" s="390"/>
    </row>
    <row r="42" spans="1:15" x14ac:dyDescent="0.25">
      <c r="A42" s="411" t="s">
        <v>2260</v>
      </c>
      <c r="B42" s="918">
        <f>+'Upstream Assm'!B50</f>
        <v>27.018000000000001</v>
      </c>
      <c r="C42" s="495">
        <f>+'Upstream Assm'!C50-C52</f>
        <v>55.935377999999986</v>
      </c>
      <c r="D42" s="495">
        <f>+'Upstream Assm'!D50-D52</f>
        <v>85.800190514102979</v>
      </c>
      <c r="E42" s="495">
        <f>+'Upstream Assm'!E50-E52</f>
        <v>116.6434788130118</v>
      </c>
      <c r="F42" s="495">
        <f>+'Upstream Assm'!F50-F52</f>
        <v>148.49730118810189</v>
      </c>
      <c r="G42" s="495">
        <f>+'Upstream Assm'!G50-G52</f>
        <v>152.47738827257828</v>
      </c>
      <c r="H42" s="495">
        <f>+'Upstream Assm'!H50-H52</f>
        <v>156.5878769402469</v>
      </c>
      <c r="I42" s="495">
        <f>+'Upstream Assm'!I50-I52</f>
        <v>160.83303960337864</v>
      </c>
      <c r="J42" s="495">
        <f>+'Upstream Assm'!J50-J52</f>
        <v>165.21728865342399</v>
      </c>
      <c r="K42" s="495">
        <f>+'Upstream Assm'!K50-K52</f>
        <v>169.74518104722048</v>
      </c>
      <c r="L42" s="488">
        <f>+'Upstream Assm'!L50-L52</f>
        <v>174.42142304346103</v>
      </c>
      <c r="M42" s="933"/>
      <c r="N42" s="502">
        <f>+'Upstream Assm'!N50-N52</f>
        <v>178.87799399442142</v>
      </c>
      <c r="O42" s="390"/>
    </row>
    <row r="43" spans="1:15" x14ac:dyDescent="0.25">
      <c r="A43" s="411" t="s">
        <v>2494</v>
      </c>
      <c r="B43" s="918"/>
      <c r="C43" s="495"/>
      <c r="D43" s="495"/>
      <c r="E43" s="495"/>
      <c r="F43" s="495"/>
      <c r="G43" s="495"/>
      <c r="H43" s="495"/>
      <c r="I43" s="495"/>
      <c r="J43" s="495"/>
      <c r="K43" s="495"/>
      <c r="L43" s="488"/>
      <c r="M43" s="933"/>
      <c r="N43" s="502"/>
      <c r="O43" s="390"/>
    </row>
    <row r="44" spans="1:15" x14ac:dyDescent="0.25">
      <c r="A44" s="411" t="s">
        <v>2495</v>
      </c>
      <c r="B44" s="918"/>
      <c r="C44" s="495"/>
      <c r="D44" s="495"/>
      <c r="E44" s="495"/>
      <c r="F44" s="495"/>
      <c r="G44" s="495"/>
      <c r="H44" s="495"/>
      <c r="I44" s="495"/>
      <c r="J44" s="495"/>
      <c r="K44" s="495"/>
      <c r="L44" s="488"/>
      <c r="M44" s="933"/>
      <c r="N44" s="502"/>
      <c r="O44" s="390"/>
    </row>
    <row r="45" spans="1:15" x14ac:dyDescent="0.25">
      <c r="A45" s="411" t="s">
        <v>2496</v>
      </c>
      <c r="B45" s="918"/>
      <c r="C45" s="495"/>
      <c r="D45" s="495"/>
      <c r="E45" s="495"/>
      <c r="F45" s="495"/>
      <c r="G45" s="495"/>
      <c r="H45" s="495"/>
      <c r="I45" s="495"/>
      <c r="J45" s="495"/>
      <c r="K45" s="495"/>
      <c r="L45" s="488"/>
      <c r="M45" s="933"/>
      <c r="N45" s="502"/>
      <c r="O45" s="390"/>
    </row>
    <row r="46" spans="1:15" x14ac:dyDescent="0.25">
      <c r="A46" s="707" t="s">
        <v>2493</v>
      </c>
      <c r="B46" s="924">
        <f>SUM(B42:B45)</f>
        <v>27.018000000000001</v>
      </c>
      <c r="C46" s="924">
        <f t="shared" ref="C46:N46" si="5">SUM(C42:C45)</f>
        <v>55.935377999999986</v>
      </c>
      <c r="D46" s="924">
        <f t="shared" si="5"/>
        <v>85.800190514102979</v>
      </c>
      <c r="E46" s="924">
        <f t="shared" si="5"/>
        <v>116.6434788130118</v>
      </c>
      <c r="F46" s="924">
        <f t="shared" si="5"/>
        <v>148.49730118810189</v>
      </c>
      <c r="G46" s="924">
        <f t="shared" si="5"/>
        <v>152.47738827257828</v>
      </c>
      <c r="H46" s="924">
        <f t="shared" si="5"/>
        <v>156.5878769402469</v>
      </c>
      <c r="I46" s="924">
        <f t="shared" si="5"/>
        <v>160.83303960337864</v>
      </c>
      <c r="J46" s="924">
        <f t="shared" si="5"/>
        <v>165.21728865342399</v>
      </c>
      <c r="K46" s="924">
        <f t="shared" si="5"/>
        <v>169.74518104722048</v>
      </c>
      <c r="L46" s="925">
        <f t="shared" si="5"/>
        <v>174.42142304346103</v>
      </c>
      <c r="M46" s="924"/>
      <c r="N46" s="926">
        <f t="shared" si="5"/>
        <v>178.87799399442142</v>
      </c>
      <c r="O46" s="390"/>
    </row>
    <row r="47" spans="1:15" x14ac:dyDescent="0.25">
      <c r="A47" s="523"/>
      <c r="B47" s="918"/>
      <c r="C47" s="495"/>
      <c r="D47" s="495"/>
      <c r="E47" s="495"/>
      <c r="F47" s="495"/>
      <c r="G47" s="495"/>
      <c r="H47" s="495"/>
      <c r="I47" s="495"/>
      <c r="J47" s="495"/>
      <c r="K47" s="495"/>
      <c r="L47" s="488"/>
      <c r="M47" s="933"/>
      <c r="N47" s="502"/>
      <c r="O47" s="390"/>
    </row>
    <row r="48" spans="1:15" x14ac:dyDescent="0.25">
      <c r="A48" s="411" t="s">
        <v>2394</v>
      </c>
      <c r="B48" s="918">
        <f>+'Upstream IS'!B49*-1</f>
        <v>1.5927870647948772</v>
      </c>
      <c r="C48" s="918">
        <f>+'Upstream IS'!C49*-1</f>
        <v>1.6449723437922841</v>
      </c>
      <c r="D48" s="918">
        <f>+'Upstream IS'!D49*-1</f>
        <v>1.6988673951781226</v>
      </c>
      <c r="E48" s="918">
        <f>+'Upstream IS'!E49*-1</f>
        <v>1.7545282370800406</v>
      </c>
      <c r="F48" s="918">
        <f>+'Upstream IS'!F49*-1</f>
        <v>1.8120127229756129</v>
      </c>
      <c r="G48" s="918">
        <f>+'Upstream IS'!G49*-1</f>
        <v>1.8713806018248245</v>
      </c>
      <c r="H48" s="918">
        <f>+'Upstream IS'!H49*-1</f>
        <v>1.9326935801727121</v>
      </c>
      <c r="I48" s="918">
        <f>+'Upstream IS'!I49*-1</f>
        <v>1.9960153862867007</v>
      </c>
      <c r="J48" s="918">
        <f>+'Upstream IS'!J49*-1</f>
        <v>2.0614118363953047</v>
      </c>
      <c r="K48" s="918">
        <f>+'Upstream IS'!K49*-1</f>
        <v>2.1289509030970422</v>
      </c>
      <c r="L48" s="922">
        <f>+'Upstream IS'!L49*-1</f>
        <v>2.1987027860106623</v>
      </c>
      <c r="M48" s="934"/>
      <c r="N48" s="923">
        <f>+'Upstream IS'!N49*-1</f>
        <v>2.2495285492877817</v>
      </c>
      <c r="O48" s="390"/>
    </row>
    <row r="49" spans="1:15" x14ac:dyDescent="0.25">
      <c r="A49" s="411" t="s">
        <v>2498</v>
      </c>
      <c r="B49" s="918"/>
      <c r="C49" s="918"/>
      <c r="D49" s="918"/>
      <c r="E49" s="918"/>
      <c r="F49" s="918"/>
      <c r="G49" s="918"/>
      <c r="H49" s="918"/>
      <c r="I49" s="918"/>
      <c r="J49" s="918"/>
      <c r="K49" s="918"/>
      <c r="L49" s="922"/>
      <c r="M49" s="934"/>
      <c r="N49" s="923"/>
      <c r="O49" s="390"/>
    </row>
    <row r="50" spans="1:15" x14ac:dyDescent="0.25">
      <c r="A50" s="411" t="s">
        <v>194</v>
      </c>
      <c r="B50" s="918"/>
      <c r="C50" s="918"/>
      <c r="D50" s="918"/>
      <c r="E50" s="918"/>
      <c r="F50" s="918"/>
      <c r="G50" s="918"/>
      <c r="H50" s="918"/>
      <c r="I50" s="918"/>
      <c r="J50" s="918"/>
      <c r="K50" s="918"/>
      <c r="L50" s="922"/>
      <c r="M50" s="934"/>
      <c r="N50" s="923"/>
      <c r="O50" s="390"/>
    </row>
    <row r="51" spans="1:15" x14ac:dyDescent="0.25">
      <c r="A51" s="411" t="s">
        <v>2259</v>
      </c>
      <c r="B51" s="918">
        <f>+'Upstream IS'!B50*-1</f>
        <v>3.1929352855518838</v>
      </c>
      <c r="C51" s="918">
        <f>+'Upstream IS'!C50*-1</f>
        <v>2.2018602608118876</v>
      </c>
      <c r="D51" s="918">
        <f>+'Upstream IS'!D50*-1</f>
        <v>1.704056251249624</v>
      </c>
      <c r="E51" s="918">
        <f>+'Upstream IS'!E50*-1</f>
        <v>1.5157853898896891</v>
      </c>
      <c r="F51" s="918">
        <f>+'Upstream IS'!F50*-1</f>
        <v>1.4354062125086953</v>
      </c>
      <c r="G51" s="918">
        <f>+'Upstream IS'!G50*-1</f>
        <v>1.613084402627966</v>
      </c>
      <c r="H51" s="918">
        <f>+'Upstream IS'!H50*-1</f>
        <v>1.9310504081174196</v>
      </c>
      <c r="I51" s="918">
        <f>+'Upstream IS'!I50*-1</f>
        <v>2.6600527261284275</v>
      </c>
      <c r="J51" s="918">
        <f>+'Upstream IS'!J50*-1</f>
        <v>3.8144337329215565</v>
      </c>
      <c r="K51" s="918">
        <f>+'Upstream IS'!K50*-1</f>
        <v>4.4925643688990293</v>
      </c>
      <c r="L51" s="922">
        <f>+'Upstream IS'!L50*-1</f>
        <v>9.5178826112998589</v>
      </c>
      <c r="M51" s="934"/>
      <c r="N51" s="923">
        <f>+'Upstream IS'!N50*-1</f>
        <v>3.9210012317094325</v>
      </c>
      <c r="O51" s="390"/>
    </row>
    <row r="52" spans="1:15" x14ac:dyDescent="0.25">
      <c r="A52" s="411" t="s">
        <v>2260</v>
      </c>
      <c r="B52" s="918">
        <v>0</v>
      </c>
      <c r="C52" s="918">
        <f>+'Upstream Assm'!D52</f>
        <v>0</v>
      </c>
      <c r="D52" s="918">
        <f>+'Upstream Assm'!E52</f>
        <v>0</v>
      </c>
      <c r="E52" s="918">
        <f>+'Upstream Assm'!F52</f>
        <v>0</v>
      </c>
      <c r="F52" s="918">
        <f>+'Upstream Assm'!G52</f>
        <v>0</v>
      </c>
      <c r="G52" s="918">
        <f>+'Upstream Assm'!H52</f>
        <v>28.917377999999985</v>
      </c>
      <c r="H52" s="918">
        <f>+'Upstream Assm'!I52</f>
        <v>29.864812514102994</v>
      </c>
      <c r="I52" s="918">
        <f>+'Upstream Assm'!J52</f>
        <v>30.843288298908817</v>
      </c>
      <c r="J52" s="918">
        <f>+'Upstream Assm'!K52</f>
        <v>31.85382237509009</v>
      </c>
      <c r="K52" s="918">
        <f>+'Upstream Assm'!L52</f>
        <v>32.89746508447638</v>
      </c>
      <c r="L52" s="922">
        <f>+'Upstream Assm'!N52</f>
        <v>33.975301181771613</v>
      </c>
      <c r="M52" s="934"/>
      <c r="N52" s="923">
        <f>+'Upstream Assm'!I51</f>
        <v>35.088450962040554</v>
      </c>
      <c r="O52" s="390"/>
    </row>
    <row r="53" spans="1:15" x14ac:dyDescent="0.25">
      <c r="A53" s="707" t="s">
        <v>2570</v>
      </c>
      <c r="B53" s="924">
        <f>B52+B48+B50+B51</f>
        <v>4.7857223503467612</v>
      </c>
      <c r="C53" s="924">
        <f t="shared" ref="C53:N53" si="6">C52+C48+C50+C51</f>
        <v>3.8468326046041716</v>
      </c>
      <c r="D53" s="924">
        <f t="shared" si="6"/>
        <v>3.4029236464277464</v>
      </c>
      <c r="E53" s="924">
        <f t="shared" si="6"/>
        <v>3.2703136269697297</v>
      </c>
      <c r="F53" s="924">
        <f t="shared" si="6"/>
        <v>3.2474189354843084</v>
      </c>
      <c r="G53" s="924">
        <f t="shared" si="6"/>
        <v>32.401843004452779</v>
      </c>
      <c r="H53" s="924">
        <f t="shared" si="6"/>
        <v>33.728556502393126</v>
      </c>
      <c r="I53" s="924">
        <f t="shared" si="6"/>
        <v>35.499356411323944</v>
      </c>
      <c r="J53" s="924">
        <f t="shared" si="6"/>
        <v>37.729667944406955</v>
      </c>
      <c r="K53" s="924">
        <f t="shared" si="6"/>
        <v>39.518980356472454</v>
      </c>
      <c r="L53" s="925">
        <f t="shared" si="6"/>
        <v>45.691886579082137</v>
      </c>
      <c r="M53" s="924"/>
      <c r="N53" s="926">
        <f t="shared" si="6"/>
        <v>41.258980743037768</v>
      </c>
      <c r="O53" s="390"/>
    </row>
    <row r="54" spans="1:15" x14ac:dyDescent="0.25">
      <c r="A54" s="523" t="s">
        <v>2395</v>
      </c>
      <c r="B54" s="918">
        <f>B53+B46</f>
        <v>31.80372235034676</v>
      </c>
      <c r="C54" s="918">
        <f t="shared" ref="C54:N54" si="7">C53+C46</f>
        <v>59.78221060460416</v>
      </c>
      <c r="D54" s="918">
        <f t="shared" si="7"/>
        <v>89.203114160530731</v>
      </c>
      <c r="E54" s="918">
        <f t="shared" si="7"/>
        <v>119.91379243998152</v>
      </c>
      <c r="F54" s="918">
        <f t="shared" si="7"/>
        <v>151.74472012358621</v>
      </c>
      <c r="G54" s="918">
        <f t="shared" si="7"/>
        <v>184.87923127703107</v>
      </c>
      <c r="H54" s="918">
        <f t="shared" si="7"/>
        <v>190.31643344264003</v>
      </c>
      <c r="I54" s="918">
        <f t="shared" si="7"/>
        <v>196.33239601470257</v>
      </c>
      <c r="J54" s="918">
        <f t="shared" si="7"/>
        <v>202.94695659783093</v>
      </c>
      <c r="K54" s="918">
        <f t="shared" si="7"/>
        <v>209.26416140369292</v>
      </c>
      <c r="L54" s="922">
        <f t="shared" si="7"/>
        <v>220.11330962254317</v>
      </c>
      <c r="M54" s="934"/>
      <c r="N54" s="923">
        <f t="shared" si="7"/>
        <v>220.13697473745918</v>
      </c>
      <c r="O54" s="390"/>
    </row>
    <row r="55" spans="1:15" x14ac:dyDescent="0.25">
      <c r="A55" s="707" t="s">
        <v>2396</v>
      </c>
      <c r="B55" s="919">
        <f>B54+B39</f>
        <v>184.87875321087211</v>
      </c>
      <c r="C55" s="919">
        <f t="shared" ref="C55:N55" si="8">C54+C39</f>
        <v>309.76926841992326</v>
      </c>
      <c r="D55" s="919">
        <f t="shared" si="8"/>
        <v>408.90853160526535</v>
      </c>
      <c r="E55" s="919">
        <f t="shared" si="8"/>
        <v>498.11535703508946</v>
      </c>
      <c r="F55" s="919">
        <f t="shared" si="8"/>
        <v>582.7480008839085</v>
      </c>
      <c r="G55" s="919">
        <f t="shared" si="8"/>
        <v>676.29101508787107</v>
      </c>
      <c r="H55" s="919">
        <f t="shared" si="8"/>
        <v>757.54537261234623</v>
      </c>
      <c r="I55" s="919">
        <f t="shared" si="8"/>
        <v>876.02445715463489</v>
      </c>
      <c r="J55" s="919">
        <f t="shared" si="8"/>
        <v>1015.3667515012555</v>
      </c>
      <c r="K55" s="919">
        <f t="shared" si="8"/>
        <v>1162.7637371003921</v>
      </c>
      <c r="L55" s="920">
        <f t="shared" si="8"/>
        <v>1347.2957585313247</v>
      </c>
      <c r="M55" s="919"/>
      <c r="N55" s="921">
        <f t="shared" si="8"/>
        <v>1482.5044671365627</v>
      </c>
      <c r="O55" s="390"/>
    </row>
    <row r="56" spans="1:15" x14ac:dyDescent="0.25">
      <c r="A56" s="878" t="s">
        <v>2454</v>
      </c>
      <c r="B56" s="939">
        <f>B25-B55</f>
        <v>-3.5578160602426578E-2</v>
      </c>
      <c r="C56" s="939">
        <f t="shared" ref="C56:N56" si="9">C25-C55</f>
        <v>0</v>
      </c>
      <c r="D56" s="939">
        <f t="shared" si="9"/>
        <v>0</v>
      </c>
      <c r="E56" s="939">
        <f t="shared" si="9"/>
        <v>0</v>
      </c>
      <c r="F56" s="939">
        <f t="shared" si="9"/>
        <v>0</v>
      </c>
      <c r="G56" s="939">
        <f t="shared" si="9"/>
        <v>0</v>
      </c>
      <c r="H56" s="939">
        <f t="shared" si="9"/>
        <v>0</v>
      </c>
      <c r="I56" s="939">
        <f t="shared" si="9"/>
        <v>0</v>
      </c>
      <c r="J56" s="939">
        <f t="shared" si="9"/>
        <v>0</v>
      </c>
      <c r="K56" s="939">
        <f t="shared" si="9"/>
        <v>0</v>
      </c>
      <c r="L56" s="940">
        <f t="shared" si="9"/>
        <v>0</v>
      </c>
      <c r="M56" s="941"/>
      <c r="N56" s="942">
        <f t="shared" si="9"/>
        <v>0</v>
      </c>
      <c r="O56" s="390"/>
    </row>
    <row r="57" spans="1:15" x14ac:dyDescent="0.25">
      <c r="A57" s="390"/>
      <c r="B57" s="390"/>
      <c r="C57" s="390"/>
      <c r="D57" s="390"/>
      <c r="E57" s="390"/>
      <c r="F57" s="390"/>
      <c r="G57" s="390"/>
      <c r="H57" s="390"/>
      <c r="I57" s="390"/>
      <c r="J57" s="390"/>
      <c r="K57" s="390"/>
      <c r="L57" s="390"/>
      <c r="M57" s="390"/>
      <c r="N57" s="390"/>
      <c r="O57" s="390"/>
    </row>
    <row r="58" spans="1:15" x14ac:dyDescent="0.25">
      <c r="A58" s="390"/>
      <c r="B58" s="390"/>
      <c r="C58" s="390"/>
      <c r="D58" s="390"/>
      <c r="E58" s="390"/>
      <c r="F58" s="390"/>
      <c r="G58" s="390"/>
      <c r="H58" s="390"/>
      <c r="I58" s="390"/>
      <c r="J58" s="390"/>
      <c r="K58" s="390"/>
      <c r="L58" s="390"/>
      <c r="M58" s="390"/>
      <c r="N58" s="390"/>
      <c r="O58" s="390"/>
    </row>
    <row r="59" spans="1:15" x14ac:dyDescent="0.25">
      <c r="A59" s="521" t="s">
        <v>2584</v>
      </c>
      <c r="B59" s="426"/>
      <c r="C59" s="426"/>
      <c r="D59" s="426"/>
      <c r="E59" s="426"/>
      <c r="F59" s="426"/>
      <c r="G59" s="426"/>
      <c r="H59" s="426"/>
      <c r="I59" s="426"/>
      <c r="J59" s="426"/>
      <c r="K59" s="426"/>
      <c r="L59" s="624"/>
      <c r="M59" s="390"/>
      <c r="N59" s="625"/>
      <c r="O59" s="390"/>
    </row>
    <row r="60" spans="1:15" x14ac:dyDescent="0.25">
      <c r="A60" s="411" t="s">
        <v>2585</v>
      </c>
      <c r="B60" s="400"/>
      <c r="C60" s="495">
        <f>+B17-C17</f>
        <v>-0.23225939745039881</v>
      </c>
      <c r="D60" s="495">
        <f t="shared" ref="D60:L60" si="10">+C17-D17</f>
        <v>-0.23986902821876566</v>
      </c>
      <c r="E60" s="495">
        <f t="shared" si="10"/>
        <v>-0.24772797712480799</v>
      </c>
      <c r="F60" s="495">
        <f t="shared" si="10"/>
        <v>-0.25584441270334146</v>
      </c>
      <c r="G60" s="495">
        <f t="shared" si="10"/>
        <v>-0.26422677111894544</v>
      </c>
      <c r="H60" s="495">
        <f t="shared" si="10"/>
        <v>-0.27288376493449995</v>
      </c>
      <c r="I60" s="495">
        <f t="shared" si="10"/>
        <v>-0.28182439216693211</v>
      </c>
      <c r="J60" s="495">
        <f t="shared" si="10"/>
        <v>-0.29105794563969312</v>
      </c>
      <c r="K60" s="495">
        <f t="shared" si="10"/>
        <v>-0.30059402264165946</v>
      </c>
      <c r="L60" s="488">
        <f t="shared" si="10"/>
        <v>-0.31044253490247975</v>
      </c>
      <c r="M60" s="495"/>
      <c r="N60" s="502">
        <f>+L17-N17</f>
        <v>-0.22620864313644695</v>
      </c>
      <c r="O60" s="390"/>
    </row>
    <row r="61" spans="1:15" x14ac:dyDescent="0.25">
      <c r="A61" s="411" t="s">
        <v>2586</v>
      </c>
      <c r="B61" s="400"/>
      <c r="C61" s="495">
        <f>+B18-C18</f>
        <v>2.3862139803170415</v>
      </c>
      <c r="D61" s="495">
        <f t="shared" ref="D61:L61" si="11">+C18-D18</f>
        <v>3.004903492643388</v>
      </c>
      <c r="E61" s="495">
        <f t="shared" si="11"/>
        <v>1.1715964720562866</v>
      </c>
      <c r="F61" s="495">
        <f t="shared" si="11"/>
        <v>0.53569931115617031</v>
      </c>
      <c r="G61" s="495">
        <f t="shared" si="11"/>
        <v>-0.92937552864141537</v>
      </c>
      <c r="H61" s="495">
        <f t="shared" si="11"/>
        <v>-1.6982385700670886</v>
      </c>
      <c r="I61" s="495">
        <f t="shared" si="11"/>
        <v>-4.0789140809460509</v>
      </c>
      <c r="J61" s="495">
        <f t="shared" si="11"/>
        <v>-2.9389569548262102</v>
      </c>
      <c r="K61" s="495">
        <f t="shared" si="11"/>
        <v>-1.4516579984647535</v>
      </c>
      <c r="L61" s="488">
        <f t="shared" si="11"/>
        <v>-7.3324707322020082</v>
      </c>
      <c r="M61" s="495"/>
      <c r="N61" s="502">
        <f t="shared" ref="N61" si="12">+L18-N18</f>
        <v>11.969907909808407</v>
      </c>
      <c r="O61" s="390"/>
    </row>
    <row r="62" spans="1:15" x14ac:dyDescent="0.25">
      <c r="A62" s="411" t="s">
        <v>2587</v>
      </c>
      <c r="B62" s="400"/>
      <c r="C62" s="495">
        <f>+C48-B48</f>
        <v>5.2185278997406881E-2</v>
      </c>
      <c r="D62" s="495">
        <f t="shared" ref="D62:L62" si="13">+D48-C48</f>
        <v>5.3895051385838499E-2</v>
      </c>
      <c r="E62" s="495">
        <f t="shared" si="13"/>
        <v>5.5660841901918001E-2</v>
      </c>
      <c r="F62" s="495">
        <f t="shared" si="13"/>
        <v>5.7484485895572313E-2</v>
      </c>
      <c r="G62" s="495">
        <f t="shared" si="13"/>
        <v>5.9367878849211575E-2</v>
      </c>
      <c r="H62" s="495">
        <f t="shared" si="13"/>
        <v>6.1312978347887626E-2</v>
      </c>
      <c r="I62" s="495">
        <f t="shared" si="13"/>
        <v>6.3321806113988632E-2</v>
      </c>
      <c r="J62" s="495">
        <f t="shared" si="13"/>
        <v>6.5396450108603954E-2</v>
      </c>
      <c r="K62" s="495">
        <f t="shared" si="13"/>
        <v>6.7539066701737482E-2</v>
      </c>
      <c r="L62" s="488">
        <f t="shared" si="13"/>
        <v>6.9751882913620111E-2</v>
      </c>
      <c r="M62" s="495"/>
      <c r="N62" s="502">
        <f>+N48-L48</f>
        <v>5.0825763277119407E-2</v>
      </c>
      <c r="O62" s="390"/>
    </row>
    <row r="63" spans="1:15" x14ac:dyDescent="0.25">
      <c r="A63" s="411" t="s">
        <v>2588</v>
      </c>
      <c r="B63" s="400"/>
      <c r="C63" s="495">
        <f>+C51-B51</f>
        <v>-0.9910750247399962</v>
      </c>
      <c r="D63" s="495">
        <f t="shared" ref="D63:L63" si="14">+D51-C51</f>
        <v>-0.49780400956226356</v>
      </c>
      <c r="E63" s="495">
        <f t="shared" si="14"/>
        <v>-0.18827086135993487</v>
      </c>
      <c r="F63" s="495">
        <f t="shared" si="14"/>
        <v>-8.0379177380993871E-2</v>
      </c>
      <c r="G63" s="495">
        <f t="shared" si="14"/>
        <v>0.17767819011927077</v>
      </c>
      <c r="H63" s="495">
        <f t="shared" si="14"/>
        <v>0.31796600548945353</v>
      </c>
      <c r="I63" s="495">
        <f t="shared" si="14"/>
        <v>0.7290023180110079</v>
      </c>
      <c r="J63" s="495">
        <f t="shared" si="14"/>
        <v>1.154381006793129</v>
      </c>
      <c r="K63" s="495">
        <f t="shared" si="14"/>
        <v>0.67813063597747281</v>
      </c>
      <c r="L63" s="488">
        <f t="shared" si="14"/>
        <v>5.0253182424008296</v>
      </c>
      <c r="M63" s="495"/>
      <c r="N63" s="502">
        <f>+N51-L51</f>
        <v>-5.5968813795904264</v>
      </c>
      <c r="O63" s="390"/>
    </row>
    <row r="64" spans="1:15" x14ac:dyDescent="0.25">
      <c r="A64" s="821" t="s">
        <v>31</v>
      </c>
      <c r="B64" s="621"/>
      <c r="C64" s="500">
        <f>+SUM(C60:C63)</f>
        <v>1.2150648371240536</v>
      </c>
      <c r="D64" s="500">
        <f t="shared" ref="D64:L64" si="15">+SUM(D60:D63)</f>
        <v>2.3211255062481975</v>
      </c>
      <c r="E64" s="500">
        <f t="shared" si="15"/>
        <v>0.79125847547346173</v>
      </c>
      <c r="F64" s="500">
        <f t="shared" si="15"/>
        <v>0.25696020696740729</v>
      </c>
      <c r="G64" s="500">
        <f t="shared" si="15"/>
        <v>-0.95655623079187846</v>
      </c>
      <c r="H64" s="500">
        <f t="shared" si="15"/>
        <v>-1.5918433511642474</v>
      </c>
      <c r="I64" s="500">
        <f t="shared" si="15"/>
        <v>-3.5684143489879867</v>
      </c>
      <c r="J64" s="500">
        <f t="shared" si="15"/>
        <v>-2.0102374435641703</v>
      </c>
      <c r="K64" s="500">
        <f t="shared" si="15"/>
        <v>-1.0065823184272027</v>
      </c>
      <c r="L64" s="501">
        <f t="shared" si="15"/>
        <v>-2.5478431417900387</v>
      </c>
      <c r="M64" s="495"/>
      <c r="N64" s="932">
        <f t="shared" ref="N64" si="16">+SUM(N60:N63)</f>
        <v>6.1976436503586534</v>
      </c>
      <c r="O64" s="390"/>
    </row>
    <row r="65" spans="1:15" x14ac:dyDescent="0.25">
      <c r="A65" s="390"/>
      <c r="B65" s="390"/>
      <c r="C65" s="390"/>
      <c r="D65" s="390"/>
      <c r="E65" s="390"/>
      <c r="F65" s="390"/>
      <c r="G65" s="390"/>
      <c r="H65" s="390"/>
      <c r="I65" s="390"/>
      <c r="J65" s="390"/>
      <c r="K65" s="390"/>
      <c r="L65" s="390"/>
      <c r="M65" s="390"/>
      <c r="N65" s="390"/>
      <c r="O65" s="390"/>
    </row>
    <row r="66" spans="1:15" x14ac:dyDescent="0.25">
      <c r="A66" s="390"/>
      <c r="B66" s="390"/>
      <c r="C66" s="390"/>
      <c r="D66" s="390"/>
      <c r="E66" s="390"/>
      <c r="F66" s="390"/>
      <c r="G66" s="390"/>
      <c r="H66" s="390"/>
      <c r="I66" s="390"/>
      <c r="J66" s="390"/>
      <c r="K66" s="390"/>
      <c r="L66" s="390"/>
      <c r="M66" s="390"/>
      <c r="N66" s="390"/>
      <c r="O66" s="390"/>
    </row>
    <row r="67" spans="1:15" x14ac:dyDescent="0.25">
      <c r="A67" s="481" t="s">
        <v>2691</v>
      </c>
      <c r="B67" s="426"/>
      <c r="C67" s="426"/>
      <c r="D67" s="426"/>
      <c r="E67" s="426"/>
      <c r="F67" s="426"/>
      <c r="G67" s="426"/>
      <c r="H67" s="426"/>
      <c r="I67" s="426"/>
      <c r="J67" s="426"/>
      <c r="K67" s="426"/>
      <c r="L67" s="624"/>
      <c r="M67" s="390"/>
      <c r="N67" s="625"/>
      <c r="O67" s="390"/>
    </row>
    <row r="68" spans="1:15" x14ac:dyDescent="0.25">
      <c r="A68" s="411" t="s">
        <v>2692</v>
      </c>
      <c r="B68" s="496">
        <f>+'Upstream IS'!B39/(B25-'Upstream BS'!B22)</f>
        <v>0.58685288700720895</v>
      </c>
      <c r="C68" s="496">
        <f>+'Upstream IS'!C39/(C25-'Upstream BS'!C22)</f>
        <v>0.47631455591976446</v>
      </c>
      <c r="D68" s="496">
        <f>+'Upstream IS'!D39/(D25-'Upstream BS'!D22)</f>
        <v>0.314670257205173</v>
      </c>
      <c r="E68" s="496">
        <f>+'Upstream IS'!E39/(E25-'Upstream BS'!E22)</f>
        <v>0.24214893754351019</v>
      </c>
      <c r="F68" s="496">
        <f>+'Upstream IS'!F39/(F25-'Upstream BS'!F22)</f>
        <v>0.20131938684733233</v>
      </c>
      <c r="G68" s="496">
        <f>+'Upstream IS'!G39/(G25-'Upstream BS'!G22)</f>
        <v>0.21233908434622831</v>
      </c>
      <c r="H68" s="496">
        <f>+'Upstream IS'!H39/(H25-'Upstream BS'!H22)</f>
        <v>0.24656824396257113</v>
      </c>
      <c r="I68" s="496">
        <f>+'Upstream IS'!I39/(I25-'Upstream BS'!I22)</f>
        <v>0.3378666730804129</v>
      </c>
      <c r="J68" s="496">
        <f>+'Upstream IS'!J39/(J25-'Upstream BS'!J22)</f>
        <v>0.37172098492648559</v>
      </c>
      <c r="K68" s="496">
        <f>+'Upstream IS'!K39/(K25-'Upstream BS'!K22)</f>
        <v>0.37154092029117219</v>
      </c>
      <c r="L68" s="497">
        <f>+'Upstream IS'!L39/(L25-'Upstream BS'!L22)</f>
        <v>0.42552845535264028</v>
      </c>
      <c r="M68" s="943"/>
      <c r="N68" s="642">
        <f>+'Upstream IS'!N39/(N25-'Upstream BS'!N22)</f>
        <v>0.32440353872725286</v>
      </c>
      <c r="O68" s="390"/>
    </row>
    <row r="69" spans="1:15" x14ac:dyDescent="0.25">
      <c r="A69" s="411"/>
      <c r="B69" s="496"/>
      <c r="C69" s="496"/>
      <c r="D69" s="496"/>
      <c r="E69" s="496"/>
      <c r="F69" s="496"/>
      <c r="G69" s="496"/>
      <c r="H69" s="496"/>
      <c r="I69" s="496"/>
      <c r="J69" s="496"/>
      <c r="K69" s="496"/>
      <c r="L69" s="497"/>
      <c r="M69" s="943"/>
      <c r="N69" s="642"/>
      <c r="O69" s="390"/>
    </row>
    <row r="70" spans="1:15" x14ac:dyDescent="0.25">
      <c r="A70" s="821" t="s">
        <v>2695</v>
      </c>
      <c r="B70" s="534">
        <f>+'Upstream IS'!B39/('Upstream BS'!B39-'Upstream BS'!B22)</f>
        <v>0.70864431848893483</v>
      </c>
      <c r="C70" s="534">
        <f>+'Upstream IS'!C39/('Upstream BS'!C39-'Upstream BS'!C22)</f>
        <v>0.67449893146113349</v>
      </c>
      <c r="D70" s="534">
        <f>+'Upstream IS'!D39/('Upstream BS'!D39-'Upstream BS'!D22)</f>
        <v>0.52674501963615106</v>
      </c>
      <c r="E70" s="534">
        <f>+'Upstream IS'!E39/('Upstream BS'!E39-'Upstream BS'!E22)</f>
        <v>0.48082785892543767</v>
      </c>
      <c r="F70" s="534">
        <f>+'Upstream IS'!F39/('Upstream BS'!F39-'Upstream BS'!F22)</f>
        <v>0.47769821065836909</v>
      </c>
      <c r="G70" s="534">
        <f>+'Upstream IS'!G39/('Upstream BS'!G39-'Upstream BS'!G22)</f>
        <v>0.60644100622868369</v>
      </c>
      <c r="H70" s="534">
        <f>+'Upstream IS'!H39/('Upstream BS'!H39-'Upstream BS'!H22)</f>
        <v>0.64705254511862476</v>
      </c>
      <c r="I70" s="534">
        <f>+'Upstream IS'!I39/('Upstream BS'!I39-'Upstream BS'!I22)</f>
        <v>0.82372440931303759</v>
      </c>
      <c r="J70" s="534">
        <f>+'Upstream IS'!J39/('Upstream BS'!J39-'Upstream BS'!J22)</f>
        <v>0.8612205942764154</v>
      </c>
      <c r="K70" s="534">
        <f>+'Upstream IS'!K39/('Upstream BS'!K39-'Upstream BS'!K22)</f>
        <v>0.82768447538658918</v>
      </c>
      <c r="L70" s="535">
        <f>+'Upstream IS'!L39/('Upstream BS'!L39-'Upstream BS'!L22)</f>
        <v>0.92362516534970107</v>
      </c>
      <c r="M70" s="943"/>
      <c r="N70" s="631">
        <f>+'Upstream IS'!N39/('Upstream BS'!N39-'Upstream BS'!N22)</f>
        <v>0.68767834596003052</v>
      </c>
      <c r="O70" s="390"/>
    </row>
    <row r="71" spans="1:15" x14ac:dyDescent="0.25">
      <c r="A71" s="390"/>
      <c r="B71" s="390"/>
      <c r="C71" s="390"/>
      <c r="D71" s="390"/>
      <c r="E71" s="390"/>
      <c r="F71" s="390"/>
      <c r="G71" s="390"/>
      <c r="H71" s="390"/>
      <c r="I71" s="390"/>
      <c r="J71" s="390"/>
      <c r="K71" s="390"/>
      <c r="L71" s="390"/>
      <c r="M71" s="390"/>
      <c r="N71" s="390"/>
      <c r="O71" s="390"/>
    </row>
    <row r="72" spans="1:15" hidden="1" x14ac:dyDescent="0.25">
      <c r="A72" s="298" t="s">
        <v>2325</v>
      </c>
    </row>
    <row r="73" spans="1:15" hidden="1" x14ac:dyDescent="0.25">
      <c r="A73" s="298" t="s">
        <v>2694</v>
      </c>
    </row>
    <row r="74" spans="1:15" hidden="1" x14ac:dyDescent="0.25">
      <c r="A74" s="298" t="s">
        <v>2693</v>
      </c>
    </row>
  </sheetData>
  <sheetProtection algorithmName="SHA-512" hashValue="UUQj1PQxx7xsIaWtyGDNnQbQACgw3wBuFnqftV54APHuBzhKVb+XoOX2INGX7A4uno/FGD0wqe23o7t8fQFFZg==" saltValue="5b9HY9z1EqkFTpu/SX9Ppw==" spinCount="100000" sheet="1" objects="1" scenarios="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2" tint="-9.9978637043366805E-2"/>
  </sheetPr>
  <dimension ref="A1:T65"/>
  <sheetViews>
    <sheetView showGridLines="0" zoomScale="70" zoomScaleNormal="70" workbookViewId="0">
      <pane xSplit="1" ySplit="3" topLeftCell="B4" activePane="bottomRight" state="frozen"/>
      <selection pane="topRight" activeCell="B1" sqref="B1"/>
      <selection pane="bottomLeft" activeCell="A4" sqref="A4"/>
      <selection pane="bottomRight" activeCell="J3" sqref="J3"/>
    </sheetView>
  </sheetViews>
  <sheetFormatPr defaultColWidth="0" defaultRowHeight="15" zeroHeight="1" x14ac:dyDescent="0.25"/>
  <cols>
    <col min="1" max="1" width="43.7109375" style="390" customWidth="1"/>
    <col min="2" max="3" width="13" style="945" bestFit="1" customWidth="1"/>
    <col min="4" max="4" width="12.5703125" style="945" bestFit="1" customWidth="1"/>
    <col min="5" max="5" width="13" style="945" bestFit="1" customWidth="1"/>
    <col min="6" max="6" width="12.140625" style="945" bestFit="1" customWidth="1"/>
    <col min="7" max="18" width="14.140625" style="945" bestFit="1" customWidth="1"/>
    <col min="19" max="19" width="12.28515625" style="390" bestFit="1" customWidth="1"/>
    <col min="20" max="20" width="12.28515625" style="390" hidden="1" customWidth="1"/>
    <col min="21" max="16384" width="9.28515625" style="390" hidden="1"/>
  </cols>
  <sheetData>
    <row r="1" spans="1:19" customFormat="1" x14ac:dyDescent="0.25">
      <c r="B1" s="187"/>
      <c r="C1" s="187"/>
      <c r="D1" s="187"/>
      <c r="E1" s="187"/>
      <c r="F1" s="187"/>
      <c r="G1" s="187"/>
      <c r="H1" s="187"/>
      <c r="I1" s="187"/>
      <c r="J1" s="187"/>
      <c r="K1" s="187"/>
      <c r="L1" s="187"/>
      <c r="M1" s="187"/>
      <c r="N1" s="187"/>
      <c r="O1" s="187"/>
      <c r="P1" s="187"/>
      <c r="Q1" s="187"/>
      <c r="R1" s="187"/>
    </row>
    <row r="2" spans="1:19" customFormat="1" x14ac:dyDescent="0.25">
      <c r="B2" s="187"/>
      <c r="C2" s="187"/>
      <c r="D2" s="187"/>
      <c r="E2" s="187"/>
      <c r="F2" s="187"/>
      <c r="G2" s="187"/>
      <c r="H2" s="187"/>
      <c r="I2" s="187"/>
      <c r="J2" s="187"/>
      <c r="K2" s="187"/>
      <c r="L2" s="187"/>
      <c r="M2" s="187"/>
      <c r="N2" s="187"/>
      <c r="O2" s="187"/>
      <c r="P2" s="187"/>
      <c r="Q2" s="187"/>
      <c r="R2" s="187"/>
    </row>
    <row r="3" spans="1:19" customFormat="1" x14ac:dyDescent="0.25">
      <c r="B3" s="187"/>
      <c r="C3" s="187"/>
      <c r="D3" s="187"/>
      <c r="E3" s="187"/>
      <c r="F3" s="187"/>
      <c r="G3" s="187"/>
      <c r="H3" s="187"/>
      <c r="I3" s="187"/>
      <c r="J3" s="187"/>
      <c r="K3" s="187"/>
      <c r="L3" s="187"/>
      <c r="M3" s="187"/>
      <c r="N3" s="187"/>
      <c r="O3" s="187"/>
      <c r="P3" s="187"/>
      <c r="R3" t="s">
        <v>2870</v>
      </c>
    </row>
    <row r="4" spans="1:19" ht="18.75" x14ac:dyDescent="0.3">
      <c r="A4" s="820"/>
      <c r="B4" s="944"/>
      <c r="C4" s="944"/>
      <c r="D4" s="944"/>
      <c r="E4" s="944"/>
      <c r="F4" s="944"/>
      <c r="G4" s="944"/>
      <c r="H4" s="944"/>
      <c r="I4" s="944"/>
      <c r="J4" s="944"/>
      <c r="K4" s="944"/>
      <c r="L4" s="944"/>
      <c r="M4" s="944"/>
      <c r="N4" s="944"/>
      <c r="O4" s="944"/>
      <c r="P4" s="944"/>
    </row>
    <row r="5" spans="1:19" ht="18.75" x14ac:dyDescent="0.3">
      <c r="A5" s="946" t="s">
        <v>2624</v>
      </c>
      <c r="B5" s="944"/>
      <c r="C5" s="944"/>
      <c r="D5" s="944"/>
      <c r="E5" s="944"/>
      <c r="F5" s="944"/>
      <c r="G5" s="944"/>
      <c r="H5" s="944"/>
      <c r="I5" s="944"/>
      <c r="J5" s="944"/>
      <c r="K5" s="944"/>
      <c r="L5" s="944"/>
      <c r="M5" s="944"/>
      <c r="N5" s="944"/>
      <c r="O5" s="944"/>
      <c r="P5" s="944"/>
      <c r="Q5" s="944"/>
      <c r="R5" s="944"/>
    </row>
    <row r="6" spans="1:19" ht="15.75" x14ac:dyDescent="0.25">
      <c r="A6" s="866"/>
      <c r="B6" s="947" t="s">
        <v>2286</v>
      </c>
      <c r="C6" s="947" t="s">
        <v>2287</v>
      </c>
      <c r="D6" s="947" t="s">
        <v>2288</v>
      </c>
      <c r="E6" s="947" t="s">
        <v>2289</v>
      </c>
      <c r="F6" s="947" t="s">
        <v>2290</v>
      </c>
      <c r="G6" s="947" t="s">
        <v>2291</v>
      </c>
      <c r="H6" s="947" t="s">
        <v>2291</v>
      </c>
      <c r="I6" s="947" t="s">
        <v>2291</v>
      </c>
      <c r="J6" s="947" t="s">
        <v>2291</v>
      </c>
      <c r="K6" s="947" t="s">
        <v>2291</v>
      </c>
      <c r="L6" s="947" t="s">
        <v>2291</v>
      </c>
      <c r="M6" s="947" t="s">
        <v>2291</v>
      </c>
      <c r="N6" s="947" t="s">
        <v>2291</v>
      </c>
      <c r="O6" s="947" t="s">
        <v>2291</v>
      </c>
      <c r="P6" s="947" t="s">
        <v>2291</v>
      </c>
      <c r="Q6" s="947" t="s">
        <v>2291</v>
      </c>
      <c r="R6" s="947" t="s">
        <v>2291</v>
      </c>
      <c r="S6" s="948"/>
    </row>
    <row r="7" spans="1:19" ht="15.75" x14ac:dyDescent="0.25">
      <c r="A7" s="866"/>
      <c r="B7" s="947">
        <v>2018</v>
      </c>
      <c r="C7" s="947">
        <v>2018</v>
      </c>
      <c r="D7" s="947">
        <v>2018</v>
      </c>
      <c r="E7" s="947">
        <v>2018</v>
      </c>
      <c r="F7" s="947">
        <v>2018</v>
      </c>
      <c r="G7" s="947" t="s">
        <v>2612</v>
      </c>
      <c r="H7" s="947" t="s">
        <v>2614</v>
      </c>
      <c r="I7" s="947" t="s">
        <v>2615</v>
      </c>
      <c r="J7" s="947" t="s">
        <v>2616</v>
      </c>
      <c r="K7" s="947" t="s">
        <v>2617</v>
      </c>
      <c r="L7" s="947" t="s">
        <v>2618</v>
      </c>
      <c r="M7" s="947" t="s">
        <v>2619</v>
      </c>
      <c r="N7" s="947" t="s">
        <v>2620</v>
      </c>
      <c r="O7" s="947" t="s">
        <v>2621</v>
      </c>
      <c r="P7" s="947" t="s">
        <v>2622</v>
      </c>
      <c r="Q7" s="947" t="s">
        <v>2623</v>
      </c>
      <c r="R7" s="947" t="s">
        <v>2613</v>
      </c>
      <c r="S7" s="948"/>
    </row>
    <row r="8" spans="1:19" x14ac:dyDescent="0.25">
      <c r="A8" s="949" t="s">
        <v>2292</v>
      </c>
      <c r="B8" s="950"/>
      <c r="C8" s="950"/>
      <c r="D8" s="950"/>
      <c r="E8" s="950"/>
      <c r="F8" s="950"/>
      <c r="G8" s="950"/>
      <c r="H8" s="950"/>
      <c r="I8" s="950"/>
      <c r="J8" s="950"/>
      <c r="K8" s="950"/>
      <c r="L8" s="950"/>
      <c r="M8" s="950"/>
      <c r="N8" s="950"/>
      <c r="O8" s="950"/>
      <c r="P8" s="950"/>
      <c r="Q8" s="950"/>
      <c r="R8" s="781"/>
    </row>
    <row r="9" spans="1:19" x14ac:dyDescent="0.25">
      <c r="A9" s="951" t="s">
        <v>2293</v>
      </c>
      <c r="B9" s="952">
        <f>+'[1]Royal Dutch'!R8</f>
        <v>0.17253765007891775</v>
      </c>
      <c r="C9" s="952">
        <f>+[1]Exxon!R8</f>
        <v>0.30958858992167027</v>
      </c>
      <c r="D9" s="952">
        <f>+[1]Chevron!R8</f>
        <v>0.40450471445577479</v>
      </c>
      <c r="E9" s="952">
        <f>+[1]BP!R8</f>
        <v>0.15079529783502257</v>
      </c>
      <c r="F9" s="952">
        <f>+'[1]Total SA'!R8</f>
        <v>0.31337924891095348</v>
      </c>
      <c r="G9" s="952">
        <f>+(('Combined Income Statement'!B12+'Combined Income Statement'!B14+'Combined Income Statement'!B16)+'Combined Income Statement'!B10)/'Combined Income Statement'!B10</f>
        <v>0.65836859894228883</v>
      </c>
      <c r="H9" s="952">
        <f>+(('Combined Income Statement'!C12+'Combined Income Statement'!C14+'Combined Income Statement'!C16)+'Combined Income Statement'!C10)/'Combined Income Statement'!C10</f>
        <v>0.67624142354700134</v>
      </c>
      <c r="I9" s="952">
        <f>+(('Combined Income Statement'!D12+'Combined Income Statement'!D14+'Combined Income Statement'!D16)+'Combined Income Statement'!D10)/'Combined Income Statement'!D10</f>
        <v>0.6619793278198578</v>
      </c>
      <c r="J9" s="952">
        <f>+(('Combined Income Statement'!E12+'Combined Income Statement'!E14+'Combined Income Statement'!E16)+'Combined Income Statement'!E10)/'Combined Income Statement'!E10</f>
        <v>0.65240012181631857</v>
      </c>
      <c r="K9" s="952">
        <f>+(('Combined Income Statement'!F12+'Combined Income Statement'!F14+'Combined Income Statement'!F16)+'Combined Income Statement'!F10)/'Combined Income Statement'!F10</f>
        <v>0.64565426253068903</v>
      </c>
      <c r="L9" s="952">
        <f>+(('Combined Income Statement'!G12+'Combined Income Statement'!G14+'Combined Income Statement'!G16)+'Combined Income Statement'!G10)/'Combined Income Statement'!G10</f>
        <v>0.64834700200737028</v>
      </c>
      <c r="M9" s="952">
        <f>+(('Combined Income Statement'!H12+'Combined Income Statement'!H14+'Combined Income Statement'!H16)+'Combined Income Statement'!H10)/'Combined Income Statement'!H10</f>
        <v>0.65368090899570286</v>
      </c>
      <c r="N9" s="952">
        <f>+(('Combined Income Statement'!I12+'Combined Income Statement'!I14+'Combined Income Statement'!I16)+'Combined Income Statement'!I10)/'Combined Income Statement'!I10</f>
        <v>0.66533378707054525</v>
      </c>
      <c r="O9" s="952">
        <f>+(('Combined Income Statement'!J12+'Combined Income Statement'!J14+'Combined Income Statement'!J16)+'Combined Income Statement'!J10)/'Combined Income Statement'!J10</f>
        <v>0.6467092116346761</v>
      </c>
      <c r="P9" s="952">
        <f>+(('Combined Income Statement'!K12+'Combined Income Statement'!K14+'Combined Income Statement'!K16)+'Combined Income Statement'!K10)/'Combined Income Statement'!K10</f>
        <v>0.63533845882899531</v>
      </c>
      <c r="Q9" s="952">
        <f>+(('Combined Income Statement'!L12+'Combined Income Statement'!L14+'Combined Income Statement'!L16)+'Combined Income Statement'!L10)/'Combined Income Statement'!L10</f>
        <v>0.55844280055223439</v>
      </c>
      <c r="R9" s="953">
        <f>+(('Combined Income Statement'!N12+'Combined Income Statement'!N14+'Combined Income Statement'!N16)+'Combined Income Statement'!N10)/'Combined Income Statement'!N10</f>
        <v>0.88689687036547049</v>
      </c>
    </row>
    <row r="10" spans="1:19" x14ac:dyDescent="0.25">
      <c r="A10" s="951" t="s">
        <v>2294</v>
      </c>
      <c r="B10" s="952">
        <f>+'[1]Royal Dutch'!R9</f>
        <v>0.14604871239502062</v>
      </c>
      <c r="C10" s="952">
        <f>+[1]Exxon!R9</f>
        <v>0.14299999999999999</v>
      </c>
      <c r="D10" s="952">
        <f>+[1]Chevron!R9</f>
        <v>0.22</v>
      </c>
      <c r="E10" s="952">
        <f>+[1]BP!R9</f>
        <v>0.114</v>
      </c>
      <c r="F10" s="952">
        <f>+'[1]Total SA'!R9</f>
        <v>0.16300000000000001</v>
      </c>
      <c r="G10" s="952">
        <f>+'Combined Income Statement'!B27</f>
        <v>0.62763345271622395</v>
      </c>
      <c r="H10" s="952">
        <f>+'Combined Income Statement'!C27</f>
        <v>0.64104088620054922</v>
      </c>
      <c r="I10" s="952">
        <f>+'Combined Income Statement'!D27</f>
        <v>0.61609436724626154</v>
      </c>
      <c r="J10" s="952">
        <f>+'Combined Income Statement'!E27</f>
        <v>0.60011011277081272</v>
      </c>
      <c r="K10" s="952">
        <f>+'Combined Income Statement'!F27</f>
        <v>0.58950792327783552</v>
      </c>
      <c r="L10" s="952">
        <f>+'Combined Income Statement'!G27</f>
        <v>0.59694688885984282</v>
      </c>
      <c r="M10" s="952">
        <f>+'Combined Income Statement'!H27</f>
        <v>0.60934458289797233</v>
      </c>
      <c r="N10" s="952">
        <f>+'Combined Income Statement'!I27</f>
        <v>0.6318001872819119</v>
      </c>
      <c r="O10" s="952">
        <f>+'Combined Income Statement'!J27</f>
        <v>0.6177741128340456</v>
      </c>
      <c r="P10" s="952">
        <f>+'Combined Income Statement'!K27</f>
        <v>0.60780975303849705</v>
      </c>
      <c r="Q10" s="952">
        <f>+'Combined Income Statement'!L27</f>
        <v>0.53777196094030422</v>
      </c>
      <c r="R10" s="953">
        <f>+'Combined Income Statement'!N27</f>
        <v>0.69402237593122929</v>
      </c>
    </row>
    <row r="11" spans="1:19" x14ac:dyDescent="0.25">
      <c r="A11" s="951" t="s">
        <v>2295</v>
      </c>
      <c r="B11" s="952">
        <f>+'[1]Royal Dutch'!R10</f>
        <v>7.8250883801647367E-2</v>
      </c>
      <c r="C11" s="952">
        <f>+[1]Exxon!R10</f>
        <v>7.4602981398479234E-2</v>
      </c>
      <c r="D11" s="952">
        <f>+[1]Chevron!R10</f>
        <v>9.7318712326868936E-2</v>
      </c>
      <c r="E11" s="952">
        <f>+[1]BP!R10</f>
        <v>4.9712809115130742E-2</v>
      </c>
      <c r="F11" s="952">
        <f>+'[1]Total SA'!R10</f>
        <v>9.0067678402659335E-2</v>
      </c>
      <c r="G11" s="952">
        <f>+('Combined Income Statement'!B24+'Combined Income Statement'!B10+'Combined Income Statement'!B28)/'Combined Income Statement'!B10</f>
        <v>0.59669863631154718</v>
      </c>
      <c r="H11" s="952">
        <f>+('Combined Income Statement'!C24+'Combined Income Statement'!C10+'Combined Income Statement'!C28)/'Combined Income Statement'!C10</f>
        <v>0.60412477755314575</v>
      </c>
      <c r="I11" s="952">
        <f>+('Combined Income Statement'!D24+'Combined Income Statement'!D10+'Combined Income Statement'!D28)/'Combined Income Statement'!D10</f>
        <v>0.56571014468322289</v>
      </c>
      <c r="J11" s="952">
        <f>+('Combined Income Statement'!E24+'Combined Income Statement'!E10+'Combined Income Statement'!E28)/'Combined Income Statement'!E10</f>
        <v>0.54007395636335331</v>
      </c>
      <c r="K11" s="952">
        <f>+('Combined Income Statement'!F24+'Combined Income Statement'!F10+'Combined Income Statement'!F28)/'Combined Income Statement'!F10</f>
        <v>0.52218873093612739</v>
      </c>
      <c r="L11" s="952">
        <f>+('Combined Income Statement'!G24+'Combined Income Statement'!G10+'Combined Income Statement'!G28)/'Combined Income Statement'!G10</f>
        <v>0.53266405980738774</v>
      </c>
      <c r="M11" s="952">
        <f>+('Combined Income Statement'!H24+'Combined Income Statement'!H10+'Combined Income Statement'!H28)/'Combined Income Statement'!H10</f>
        <v>0.55157123784579953</v>
      </c>
      <c r="N11" s="952">
        <f>+('Combined Income Statement'!I24+'Combined Income Statement'!I10+'Combined Income Statement'!I28)/'Combined Income Statement'!I10</f>
        <v>0.58627744842699558</v>
      </c>
      <c r="O11" s="952">
        <f>+('Combined Income Statement'!J24+'Combined Income Statement'!J10+'Combined Income Statement'!J28)/'Combined Income Statement'!J10</f>
        <v>0.57689270959483629</v>
      </c>
      <c r="P11" s="952">
        <f>+('Combined Income Statement'!K24+'Combined Income Statement'!K10+'Combined Income Statement'!K28)/'Combined Income Statement'!K10</f>
        <v>0.56736738618081606</v>
      </c>
      <c r="Q11" s="952">
        <f>+('Combined Income Statement'!L24+'Combined Income Statement'!L10+'Combined Income Statement'!L28)/'Combined Income Statement'!L10</f>
        <v>0.50622343093654421</v>
      </c>
      <c r="R11" s="953">
        <f>+('Combined Income Statement'!N24+'Combined Income Statement'!N10+'Combined Income Statement'!N28)/'Combined Income Statement'!N10</f>
        <v>0.64028097988217902</v>
      </c>
    </row>
    <row r="12" spans="1:19" x14ac:dyDescent="0.25">
      <c r="A12" s="951" t="s">
        <v>2296</v>
      </c>
      <c r="B12" s="952">
        <f>+'[1]Royal Dutch'!R11</f>
        <v>9.1717111378318603E-2</v>
      </c>
      <c r="C12" s="952">
        <f>+[1]Exxon!R11</f>
        <v>0.11081079145962511</v>
      </c>
      <c r="D12" s="952">
        <f>+[1]Chevron!R11</f>
        <v>0.12959242159894688</v>
      </c>
      <c r="E12" s="952">
        <f>+[1]BP!R11</f>
        <v>5.5975444844622364E-2</v>
      </c>
      <c r="F12" s="952">
        <f>+'[1]Total SA'!R11</f>
        <v>9.8128252202535501E-2</v>
      </c>
      <c r="G12" s="952">
        <f>+'Combined Income Statement'!B36</f>
        <v>0.59631616949054378</v>
      </c>
      <c r="H12" s="952">
        <f>+'Combined Income Statement'!C36</f>
        <v>0.60035092465613771</v>
      </c>
      <c r="I12" s="952">
        <f>+'Combined Income Statement'!D36</f>
        <v>0.55607405803190435</v>
      </c>
      <c r="J12" s="952">
        <f>+'Combined Income Statement'!E36</f>
        <v>0.52383325348595777</v>
      </c>
      <c r="K12" s="952">
        <f>+'Combined Income Statement'!F36</f>
        <v>0.49922439512179967</v>
      </c>
      <c r="L12" s="952">
        <f>+'Combined Income Statement'!G36</f>
        <v>0.5066910404748296</v>
      </c>
      <c r="M12" s="952">
        <f>+'Combined Income Statement'!H36</f>
        <v>0.52896809396708755</v>
      </c>
      <c r="N12" s="952">
        <f>+'Combined Income Statement'!I36</f>
        <v>0.56908798850560982</v>
      </c>
      <c r="O12" s="952">
        <f>+'Combined Income Statement'!J36</f>
        <v>0.56198003738612012</v>
      </c>
      <c r="P12" s="952">
        <f>+'Combined Income Statement'!K36</f>
        <v>0.55310341991930922</v>
      </c>
      <c r="Q12" s="952">
        <f>+'Combined Income Statement'!L36</f>
        <v>0.49545599696652459</v>
      </c>
      <c r="R12" s="953">
        <f>+'Combined Income Statement'!N36</f>
        <v>0.62015174890473457</v>
      </c>
    </row>
    <row r="13" spans="1:19" x14ac:dyDescent="0.25">
      <c r="A13" s="951" t="s">
        <v>2297</v>
      </c>
      <c r="B13" s="952">
        <f>+'[1]Royal Dutch'!R12</f>
        <v>0.32887903203166674</v>
      </c>
      <c r="C13" s="952">
        <f>+[1]Exxon!R12</f>
        <v>0.31735211449617162</v>
      </c>
      <c r="D13" s="952">
        <f>+[1]Chevron!R12</f>
        <v>0.27902794653705953</v>
      </c>
      <c r="E13" s="952">
        <f>+[1]BP!R12</f>
        <v>0.43449141900376725</v>
      </c>
      <c r="F13" s="952">
        <f>+'[1]Total SA'!R12</f>
        <v>0.36067751577548984</v>
      </c>
      <c r="G13" s="952">
        <f>+'Combined Income Statement'!B38</f>
        <v>0.48030786365266326</v>
      </c>
      <c r="H13" s="952">
        <f>+'Combined Income Statement'!C38</f>
        <v>0.47742604093553487</v>
      </c>
      <c r="I13" s="952">
        <f>+'Combined Income Statement'!D38</f>
        <v>0.47647382617212608</v>
      </c>
      <c r="J13" s="952">
        <f>+'Combined Income Statement'!E38</f>
        <v>0.47584778793954724</v>
      </c>
      <c r="K13" s="952">
        <f>+'Combined Income Statement'!F38</f>
        <v>0.4754464840267365</v>
      </c>
      <c r="L13" s="952">
        <f>+'Combined Income Statement'!G38</f>
        <v>0.47600249588403631</v>
      </c>
      <c r="M13" s="952">
        <f>+'Combined Income Statement'!H38</f>
        <v>0.47678541659545642</v>
      </c>
      <c r="N13" s="952">
        <f>+'Combined Income Statement'!I38</f>
        <v>0.47779863981048754</v>
      </c>
      <c r="O13" s="952">
        <f>+'Combined Income Statement'!J38</f>
        <v>0.47812646791937174</v>
      </c>
      <c r="P13" s="952">
        <f>+'Combined Income Statement'!K38</f>
        <v>0.47823609915264004</v>
      </c>
      <c r="Q13" s="952">
        <f>+'Combined Income Statement'!L38</f>
        <v>0.47856001982015933</v>
      </c>
      <c r="R13" s="953">
        <f>+'Combined Income Statement'!N38</f>
        <v>0.47999999999999987</v>
      </c>
    </row>
    <row r="14" spans="1:19" x14ac:dyDescent="0.25">
      <c r="A14" s="951" t="s">
        <v>2298</v>
      </c>
      <c r="B14" s="952">
        <f>+'[1]Royal Dutch'!R13</f>
        <v>6.1553276567476611E-2</v>
      </c>
      <c r="C14" s="952">
        <f>+[1]Exxon!R13</f>
        <v>7.5644752480918759E-2</v>
      </c>
      <c r="D14" s="952">
        <f>+[1]Chevron!R13</f>
        <v>9.3432514313427847E-2</v>
      </c>
      <c r="E14" s="952">
        <f>+[1]BP!R13</f>
        <v>3.1654594384715289E-2</v>
      </c>
      <c r="F14" s="952">
        <f>+'[1]Total SA'!R13</f>
        <v>6.2735597970734247E-2</v>
      </c>
      <c r="G14" s="952">
        <f>+'Combined Income Statement'!B40</f>
        <v>0.30990082406100122</v>
      </c>
      <c r="H14" s="952">
        <f>+'Combined Income Statement'!C40</f>
        <v>0.3137277595255703</v>
      </c>
      <c r="I14" s="952">
        <f>+'Combined Income Statement'!D40</f>
        <v>0.29111932396638202</v>
      </c>
      <c r="J14" s="952">
        <f>+'Combined Income Statement'!E40</f>
        <v>0.27456835856548867</v>
      </c>
      <c r="K14" s="952">
        <f>+'Combined Income Statement'!F40</f>
        <v>0.26186991172076574</v>
      </c>
      <c r="L14" s="952">
        <f>+'Combined Income Statement'!G40</f>
        <v>0.26550484056673146</v>
      </c>
      <c r="M14" s="952">
        <f>+'Combined Income Statement'!H40</f>
        <v>0.27676382091928514</v>
      </c>
      <c r="N14" s="952">
        <f>+'Combined Income Statement'!I40</f>
        <v>0.29717852166514314</v>
      </c>
      <c r="O14" s="952">
        <f>+'Combined Income Statement'!J40</f>
        <v>0.29328250706949804</v>
      </c>
      <c r="P14" s="952">
        <f>+'Combined Income Statement'!K40</f>
        <v>0.28858939794911415</v>
      </c>
      <c r="Q14" s="952">
        <f>+'Combined Income Statement'!L40</f>
        <v>0.25835056523820776</v>
      </c>
      <c r="R14" s="953">
        <f>+'Combined Income Statement'!N40</f>
        <v>0.32247890943046209</v>
      </c>
    </row>
    <row r="15" spans="1:19" x14ac:dyDescent="0.25">
      <c r="A15" s="954"/>
      <c r="B15" s="955"/>
      <c r="C15" s="955"/>
      <c r="D15" s="955"/>
      <c r="E15" s="955"/>
      <c r="F15" s="955"/>
      <c r="G15" s="955"/>
      <c r="H15" s="955"/>
      <c r="I15" s="955"/>
      <c r="J15" s="955"/>
      <c r="K15" s="955"/>
      <c r="L15" s="955"/>
      <c r="M15" s="955"/>
      <c r="N15" s="955"/>
      <c r="O15" s="955"/>
      <c r="P15" s="955"/>
      <c r="Q15" s="955"/>
      <c r="R15" s="956"/>
    </row>
    <row r="16" spans="1:19" x14ac:dyDescent="0.25">
      <c r="A16" s="957" t="s">
        <v>2299</v>
      </c>
      <c r="B16" s="958"/>
      <c r="C16" s="958"/>
      <c r="D16" s="958"/>
      <c r="E16" s="958"/>
      <c r="F16" s="958"/>
      <c r="G16" s="958"/>
      <c r="H16" s="958"/>
      <c r="I16" s="958"/>
      <c r="J16" s="958"/>
      <c r="K16" s="958"/>
      <c r="L16" s="958"/>
      <c r="M16" s="958"/>
      <c r="N16" s="958"/>
      <c r="O16" s="958"/>
      <c r="P16" s="958"/>
      <c r="Q16" s="958"/>
      <c r="R16" s="958"/>
    </row>
    <row r="17" spans="1:18" x14ac:dyDescent="0.25">
      <c r="A17" s="959" t="s">
        <v>2300</v>
      </c>
      <c r="B17" s="960">
        <f>+'[1]Royal Dutch'!R15</f>
        <v>0.96337178512472543</v>
      </c>
      <c r="C17" s="960">
        <f>+[1]Exxon!R15</f>
        <v>0.80396380994319938</v>
      </c>
      <c r="D17" s="960">
        <f>+[1]Chevron!R15</f>
        <v>0.62547447254017874</v>
      </c>
      <c r="E17" s="960">
        <f>+[1]BP!R15</f>
        <v>1.0694856369621133</v>
      </c>
      <c r="F17" s="960">
        <f>+'[1]Total SA'!R15</f>
        <v>0.73731910539394829</v>
      </c>
      <c r="G17" s="960">
        <f>+'Combined Balance Sheet'!B25/'Combined Income Statement'!B10</f>
        <v>1.0081585232203805</v>
      </c>
      <c r="H17" s="960">
        <f>+'Combined Balance Sheet'!C25/'Combined Income Statement'!C10</f>
        <v>1.3531866568065407</v>
      </c>
      <c r="I17" s="960">
        <f>+'Combined Balance Sheet'!D25/'Combined Income Statement'!D10</f>
        <v>1.9575423763012181</v>
      </c>
      <c r="J17" s="960">
        <f>+'Combined Balance Sheet'!E25/'Combined Income Statement'!E10</f>
        <v>2.4308902495932032</v>
      </c>
      <c r="K17" s="960">
        <f>+'Combined Balance Sheet'!F25/'Combined Income Statement'!F10</f>
        <v>2.8087016378602834</v>
      </c>
      <c r="L17" s="960">
        <f>+'Combined Balance Sheet'!G25/'Combined Income Statement'!G10</f>
        <v>2.7709059884414153</v>
      </c>
      <c r="M17" s="960">
        <f>+'Combined Balance Sheet'!H25/'Combined Income Statement'!H10</f>
        <v>2.4885400694334527</v>
      </c>
      <c r="N17" s="960">
        <f>+'Combined Balance Sheet'!I25/'Combined Income Statement'!I10</f>
        <v>2.0037322150282892</v>
      </c>
      <c r="O17" s="960">
        <f>+'Combined Balance Sheet'!J25/'Combined Income Statement'!J10</f>
        <v>1.8455475270889219</v>
      </c>
      <c r="P17" s="960">
        <f>+'Combined Balance Sheet'!K25/'Combined Income Statement'!K10</f>
        <v>1.862782796095084</v>
      </c>
      <c r="Q17" s="960">
        <f>+'Combined Balance Sheet'!L25/'Combined Income Statement'!L10</f>
        <v>1.5157704124694273</v>
      </c>
      <c r="R17" s="961">
        <f>+'Combined Balance Sheet'!N25/'Combined Income Statement'!N10</f>
        <v>2.5515586494982658</v>
      </c>
    </row>
    <row r="18" spans="1:18" x14ac:dyDescent="0.25">
      <c r="A18" s="951" t="s">
        <v>2301</v>
      </c>
      <c r="B18" s="962">
        <f>+'[1]Royal Dutch'!R16</f>
        <v>9.1717111378318603E-2</v>
      </c>
      <c r="C18" s="962">
        <f>+[1]Exxon!R16</f>
        <v>0.11081079145962511</v>
      </c>
      <c r="D18" s="962">
        <f>+[1]Chevron!R16</f>
        <v>0.12959242159894688</v>
      </c>
      <c r="E18" s="962">
        <f>+[1]BP!R16</f>
        <v>5.5975444844622364E-2</v>
      </c>
      <c r="F18" s="962">
        <f>+'[1]Total SA'!R16</f>
        <v>9.8128252202535501E-2</v>
      </c>
      <c r="G18" s="952">
        <f>+'Combined Income Statement'!B36</f>
        <v>0.59631616949054378</v>
      </c>
      <c r="H18" s="952">
        <f>+'Combined Income Statement'!C36</f>
        <v>0.60035092465613771</v>
      </c>
      <c r="I18" s="952">
        <f>+'Combined Income Statement'!D36</f>
        <v>0.55607405803190435</v>
      </c>
      <c r="J18" s="952">
        <f>+'Combined Income Statement'!E36</f>
        <v>0.52383325348595777</v>
      </c>
      <c r="K18" s="952">
        <f>+'Combined Income Statement'!F36</f>
        <v>0.49922439512179967</v>
      </c>
      <c r="L18" s="952">
        <f>+'Combined Income Statement'!G36</f>
        <v>0.5066910404748296</v>
      </c>
      <c r="M18" s="952">
        <f>+'Combined Income Statement'!H36</f>
        <v>0.52896809396708755</v>
      </c>
      <c r="N18" s="952">
        <f>+'Combined Income Statement'!I36</f>
        <v>0.56908798850560982</v>
      </c>
      <c r="O18" s="952">
        <f>+'Combined Income Statement'!J36</f>
        <v>0.56198003738612012</v>
      </c>
      <c r="P18" s="952">
        <f>+'Combined Income Statement'!K36</f>
        <v>0.55310341991930922</v>
      </c>
      <c r="Q18" s="952">
        <f>+'Combined Income Statement'!L36</f>
        <v>0.49545599696652459</v>
      </c>
      <c r="R18" s="953">
        <f>+'Combined Income Statement'!N36</f>
        <v>0.62015174890473457</v>
      </c>
    </row>
    <row r="19" spans="1:18" x14ac:dyDescent="0.25">
      <c r="A19" s="951" t="s">
        <v>2302</v>
      </c>
      <c r="B19" s="962">
        <f>+'[1]Royal Dutch'!R17</f>
        <v>8.8357677315014052E-2</v>
      </c>
      <c r="C19" s="962">
        <f>+[1]Exxon!R17</f>
        <v>8.9087866084701539E-2</v>
      </c>
      <c r="D19" s="962">
        <f>+[1]Chevron!R17</f>
        <v>8.1056751544805766E-2</v>
      </c>
      <c r="E19" s="962">
        <f>+[1]BP!R17</f>
        <v>5.9864934283888588E-2</v>
      </c>
      <c r="F19" s="962">
        <f>+'[1]Total SA'!R17</f>
        <v>7.235183512784521E-2</v>
      </c>
      <c r="G19" s="952">
        <f>+'Combined Income Statement'!B35/'Combined Balance Sheet'!B25</f>
        <v>0.5914904806693686</v>
      </c>
      <c r="H19" s="952">
        <f>+'Combined Income Statement'!C35/'Combined Balance Sheet'!C25</f>
        <v>0.44365714192965722</v>
      </c>
      <c r="I19" s="952">
        <f>+'Combined Income Statement'!D35/'Combined Balance Sheet'!D25</f>
        <v>0.28406744332278921</v>
      </c>
      <c r="J19" s="952">
        <f>+'Combined Income Statement'!E35/'Combined Balance Sheet'!E25</f>
        <v>0.21549029355546534</v>
      </c>
      <c r="K19" s="952">
        <f>+'Combined Income Statement'!F35/'Combined Balance Sheet'!F25</f>
        <v>0.1777420529088726</v>
      </c>
      <c r="L19" s="952">
        <f>+'Combined Income Statement'!G35/'Combined Balance Sheet'!G25</f>
        <v>0.18286114454566327</v>
      </c>
      <c r="M19" s="952">
        <f>+'Combined Income Statement'!H35/'Combined Balance Sheet'!H25</f>
        <v>0.21256161412241745</v>
      </c>
      <c r="N19" s="952">
        <f>+'Combined Income Statement'!I35/'Combined Balance Sheet'!I25</f>
        <v>0.28401399360521601</v>
      </c>
      <c r="O19" s="952">
        <f>+'Combined Income Statement'!J35/'Combined Balance Sheet'!J25</f>
        <v>0.30450586025956239</v>
      </c>
      <c r="P19" s="952">
        <f>+'Combined Income Statement'!K35/'Combined Balance Sheet'!K25</f>
        <v>0.29692319527470912</v>
      </c>
      <c r="Q19" s="952">
        <f>+'Combined Income Statement'!L35/'Combined Balance Sheet'!L25</f>
        <v>0.32686744172512855</v>
      </c>
      <c r="R19" s="953">
        <f>+'Combined Income Statement'!N35/'Combined Balance Sheet'!N25</f>
        <v>0.24304820468331395</v>
      </c>
    </row>
    <row r="20" spans="1:18" x14ac:dyDescent="0.25">
      <c r="A20" s="951" t="s">
        <v>2303</v>
      </c>
      <c r="B20" s="963">
        <f>+'[1]Royal Dutch'!R18</f>
        <v>2.0095748215418383</v>
      </c>
      <c r="C20" s="963">
        <f>+[1]Exxon!R18</f>
        <v>1.8050408250518786</v>
      </c>
      <c r="D20" s="963">
        <f>+[1]Chevron!R18</f>
        <v>1.6425521177064326</v>
      </c>
      <c r="E20" s="963">
        <f>+[1]BP!R18</f>
        <v>2.8375367040746551</v>
      </c>
      <c r="F20" s="963">
        <f>+'[1]Total SA'!R18</f>
        <v>2.2203562781044623</v>
      </c>
      <c r="G20" s="963">
        <f>+'Combined Balance Sheet'!B25/'Combined Balance Sheet'!B39</f>
        <v>1.3071604997693755</v>
      </c>
      <c r="H20" s="963">
        <f>+'Combined Balance Sheet'!C25/'Combined Balance Sheet'!C39</f>
        <v>1.34811594258812</v>
      </c>
      <c r="I20" s="963">
        <f>+'Combined Balance Sheet'!D25/'Combined Balance Sheet'!D39</f>
        <v>1.3897108254057833</v>
      </c>
      <c r="J20" s="963">
        <f>+'Combined Balance Sheet'!E25/'Combined Balance Sheet'!E39</f>
        <v>1.4391805613447577</v>
      </c>
      <c r="K20" s="963">
        <f>+'Combined Balance Sheet'!F25/'Combined Balance Sheet'!F39</f>
        <v>1.489547198077984</v>
      </c>
      <c r="L20" s="963">
        <f>+'Combined Balance Sheet'!G25/'Combined Balance Sheet'!G39</f>
        <v>1.5371080786356128</v>
      </c>
      <c r="M20" s="963">
        <f>+'Combined Balance Sheet'!H25/'Combined Balance Sheet'!H39</f>
        <v>1.5155947726842898</v>
      </c>
      <c r="N20" s="963">
        <f>+'Combined Balance Sheet'!I25/'Combined Balance Sheet'!I39</f>
        <v>1.4853609811257509</v>
      </c>
      <c r="O20" s="963">
        <f>+'Combined Balance Sheet'!J25/'Combined Balance Sheet'!J39</f>
        <v>1.4513618062756253</v>
      </c>
      <c r="P20" s="963">
        <f>+'Combined Balance Sheet'!K25/'Combined Balance Sheet'!K39</f>
        <v>1.4175985630524055</v>
      </c>
      <c r="Q20" s="963">
        <f>+'Combined Balance Sheet'!L25/'Combined Balance Sheet'!L39</f>
        <v>1.3998664383072725</v>
      </c>
      <c r="R20" s="964">
        <f>+'Combined Balance Sheet'!N25/'Combined Balance Sheet'!N39</f>
        <v>1.352380230917402</v>
      </c>
    </row>
    <row r="21" spans="1:18" x14ac:dyDescent="0.25">
      <c r="A21" s="951" t="s">
        <v>2304</v>
      </c>
      <c r="B21" s="952">
        <f>+'[1]Royal Dutch'!R19</f>
        <v>0.18127643116320019</v>
      </c>
      <c r="C21" s="952">
        <f>+[1]Exxon!R19</f>
        <v>0.1631329022193411</v>
      </c>
      <c r="D21" s="952">
        <f>+[1]Chevron!R19</f>
        <v>0.13595305902642413</v>
      </c>
      <c r="E21" s="952">
        <f>+[1]BP!R19</f>
        <v>0.16897466339960088</v>
      </c>
      <c r="F21" s="952">
        <f>+'[1]Total SA'!R19</f>
        <v>0.15903449004383879</v>
      </c>
      <c r="G21" s="952">
        <f>+'Combined Income Statement'!B35/'Combined Balance Sheet'!B39</f>
        <v>0.77317299232059999</v>
      </c>
      <c r="H21" s="952">
        <f>+'Combined Income Statement'!C35/'Combined Balance Sheet'!C39</f>
        <v>0.59810126607845115</v>
      </c>
      <c r="I21" s="952">
        <f>+'Combined Income Statement'!D35/'Combined Balance Sheet'!D39</f>
        <v>0.39477160113102394</v>
      </c>
      <c r="J21" s="952">
        <f>+'Combined Income Statement'!E35/'Combined Balance Sheet'!E39</f>
        <v>0.31012944164350126</v>
      </c>
      <c r="K21" s="952">
        <f>+'Combined Income Statement'!F35/'Combined Balance Sheet'!F39</f>
        <v>0.26475517689103995</v>
      </c>
      <c r="L21" s="952">
        <f>+'Combined Income Statement'!G35/'Combined Balance Sheet'!G39</f>
        <v>0.28107734254969352</v>
      </c>
      <c r="M21" s="952">
        <f>+'Combined Income Statement'!H35/'Combined Balance Sheet'!H39</f>
        <v>0.322157271237271</v>
      </c>
      <c r="N21" s="952">
        <f>+'Combined Income Statement'!I35/'Combined Balance Sheet'!I39</f>
        <v>0.42186330419488632</v>
      </c>
      <c r="O21" s="952">
        <f>+'Combined Income Statement'!J35/'Combined Balance Sheet'!J39</f>
        <v>0.44194817536783165</v>
      </c>
      <c r="P21" s="952">
        <f>+'Combined Income Statement'!K35/'Combined Balance Sheet'!K39</f>
        <v>0.42091789495835641</v>
      </c>
      <c r="Q21" s="952">
        <f>+'Combined Income Statement'!L35/'Combined Balance Sheet'!L39</f>
        <v>0.45757076144636566</v>
      </c>
      <c r="R21" s="953">
        <f>+'Combined Income Statement'!N35/'Combined Balance Sheet'!N39</f>
        <v>0.32869358717368008</v>
      </c>
    </row>
    <row r="22" spans="1:18" x14ac:dyDescent="0.25">
      <c r="A22" s="951" t="s">
        <v>2305</v>
      </c>
      <c r="B22" s="963">
        <f>+'[1]Royal Dutch'!R20</f>
        <v>0.65556834451587542</v>
      </c>
      <c r="C22" s="963">
        <f>+[1]Exxon!R20</f>
        <v>0.6732788421154654</v>
      </c>
      <c r="D22" s="963">
        <f>+[1]Chevron!R20</f>
        <v>0.72048602673147022</v>
      </c>
      <c r="E22" s="963">
        <f>+[1]BP!R20</f>
        <v>0.56108353764276742</v>
      </c>
      <c r="F22" s="963">
        <f>+'[1]Total SA'!R20</f>
        <v>0.63356581423668767</v>
      </c>
      <c r="G22" s="963">
        <f>+'Combined Income Statement'!B38</f>
        <v>0.48030786365266326</v>
      </c>
      <c r="H22" s="963">
        <f>+'Combined Income Statement'!C38</f>
        <v>0.47742604093553487</v>
      </c>
      <c r="I22" s="963">
        <f>+'Combined Income Statement'!D38</f>
        <v>0.47647382617212608</v>
      </c>
      <c r="J22" s="963">
        <f>+'Combined Income Statement'!E38</f>
        <v>0.47584778793954724</v>
      </c>
      <c r="K22" s="963">
        <f>+'Combined Income Statement'!F38</f>
        <v>0.4754464840267365</v>
      </c>
      <c r="L22" s="963">
        <f>+'Combined Income Statement'!G38</f>
        <v>0.47600249588403631</v>
      </c>
      <c r="M22" s="963">
        <f>+'Combined Income Statement'!H38</f>
        <v>0.47678541659545642</v>
      </c>
      <c r="N22" s="963">
        <f>+'Combined Income Statement'!I38</f>
        <v>0.47779863981048754</v>
      </c>
      <c r="O22" s="963">
        <f>+'Combined Income Statement'!J38</f>
        <v>0.47812646791937174</v>
      </c>
      <c r="P22" s="963">
        <f>+'Combined Income Statement'!K38</f>
        <v>0.47823609915264004</v>
      </c>
      <c r="Q22" s="963">
        <f>+'Combined Income Statement'!L38</f>
        <v>0.47856001982015933</v>
      </c>
      <c r="R22" s="964">
        <f>+'Combined Income Statement'!N38</f>
        <v>0.47999999999999987</v>
      </c>
    </row>
    <row r="23" spans="1:18" x14ac:dyDescent="0.25">
      <c r="A23" s="951" t="s">
        <v>2226</v>
      </c>
      <c r="B23" s="952">
        <f>+'[1]Royal Dutch'!R21</f>
        <v>0.1188390898774052</v>
      </c>
      <c r="C23" s="952">
        <f>+[1]Exxon!R21</f>
        <v>0.1083002619360075</v>
      </c>
      <c r="D23" s="952">
        <f>+[1]Chevron!R21</f>
        <v>9.8018356140849347E-2</v>
      </c>
      <c r="E23" s="952">
        <f>+[1]BP!R21</f>
        <v>9.3586278323692124E-2</v>
      </c>
      <c r="F23" s="952">
        <f>+'[1]Total SA'!R21</f>
        <v>0.10167432525220514</v>
      </c>
      <c r="G23" s="952">
        <f>+G21*G22</f>
        <v>0.3713610681754444</v>
      </c>
      <c r="H23" s="952">
        <f t="shared" ref="H23:Q23" si="0">+H21*H22</f>
        <v>0.28554911954236584</v>
      </c>
      <c r="I23" s="952">
        <f t="shared" si="0"/>
        <v>0.18809833525499539</v>
      </c>
      <c r="J23" s="952">
        <f t="shared" si="0"/>
        <v>0.14757440878098699</v>
      </c>
      <c r="K23" s="952">
        <f t="shared" si="0"/>
        <v>0.12587691798072162</v>
      </c>
      <c r="L23" s="952">
        <f t="shared" si="0"/>
        <v>0.13379351659010635</v>
      </c>
      <c r="M23" s="952">
        <f t="shared" si="0"/>
        <v>0.15359988877611772</v>
      </c>
      <c r="N23" s="952">
        <f t="shared" si="0"/>
        <v>0.20156571293027462</v>
      </c>
      <c r="O23" s="952">
        <f t="shared" si="0"/>
        <v>0.21130712009203245</v>
      </c>
      <c r="P23" s="952">
        <f t="shared" si="0"/>
        <v>0.20129813214842507</v>
      </c>
      <c r="Q23" s="952">
        <f t="shared" si="0"/>
        <v>0.21897507266689814</v>
      </c>
      <c r="R23" s="953">
        <f t="shared" ref="R23" si="1">+R21*R22</f>
        <v>0.15777292184336639</v>
      </c>
    </row>
    <row r="24" spans="1:18" x14ac:dyDescent="0.25">
      <c r="A24" s="951" t="s">
        <v>2306</v>
      </c>
      <c r="B24" s="963">
        <f>+'[1]Royal Dutch'!R22</f>
        <v>0.33</v>
      </c>
      <c r="C24" s="963">
        <f>+[1]Exxon!R22</f>
        <v>0.33</v>
      </c>
      <c r="D24" s="963">
        <f>+[1]Chevron!R22</f>
        <v>0.43</v>
      </c>
      <c r="E24" s="963">
        <f>+[1]BP!R22</f>
        <v>0.28000000000000003</v>
      </c>
      <c r="F24" s="963">
        <f>+'[1]Total SA'!R22</f>
        <v>0.31</v>
      </c>
      <c r="G24" s="963">
        <f>+('Combined Income Statement'!B39-'Combined Balance Sheet'!B58)/'Combined Income Statement'!B39</f>
        <v>0.47747747747747749</v>
      </c>
      <c r="H24" s="963">
        <f>+('Combined Income Statement'!C39-'Combined Balance Sheet'!C58)/'Combined Income Statement'!C39</f>
        <v>0.47747747747747749</v>
      </c>
      <c r="I24" s="963">
        <f>+('Combined Income Statement'!D39-'Combined Balance Sheet'!D58)/'Combined Income Statement'!D39</f>
        <v>0.47747747747747754</v>
      </c>
      <c r="J24" s="963">
        <f>+('Combined Income Statement'!E39-'Combined Balance Sheet'!E58)/'Combined Income Statement'!E39</f>
        <v>0.47747747747747754</v>
      </c>
      <c r="K24" s="963">
        <f>+('Combined Income Statement'!F39-'Combined Balance Sheet'!F58)/'Combined Income Statement'!F39</f>
        <v>0.47747747747747749</v>
      </c>
      <c r="L24" s="963">
        <f>+('Combined Income Statement'!G39-'Combined Balance Sheet'!G58)/'Combined Income Statement'!G39</f>
        <v>0.47747747747747749</v>
      </c>
      <c r="M24" s="963">
        <f>+('Combined Income Statement'!H39-'Combined Balance Sheet'!H58)/'Combined Income Statement'!H39</f>
        <v>0.47747747747747749</v>
      </c>
      <c r="N24" s="963">
        <f>+('Combined Income Statement'!I39-'Combined Balance Sheet'!I58)/'Combined Income Statement'!I39</f>
        <v>0.47747747747747749</v>
      </c>
      <c r="O24" s="963">
        <f>+('Combined Income Statement'!J39-'Combined Balance Sheet'!J58)/'Combined Income Statement'!J39</f>
        <v>0.47747747747747749</v>
      </c>
      <c r="P24" s="963">
        <f>+('Combined Income Statement'!K39-'Combined Balance Sheet'!K58)/'Combined Income Statement'!K39</f>
        <v>0.47747747747747743</v>
      </c>
      <c r="Q24" s="963">
        <f>+('Combined Income Statement'!L39-'Combined Balance Sheet'!L58)/'Combined Income Statement'!L39</f>
        <v>0.47747747747747749</v>
      </c>
      <c r="R24" s="964">
        <f>+('Combined Income Statement'!N39-'Combined Balance Sheet'!N58)/'Combined Income Statement'!N39</f>
        <v>0.47747747747747749</v>
      </c>
    </row>
    <row r="25" spans="1:18" x14ac:dyDescent="0.25">
      <c r="A25" s="954" t="s">
        <v>2307</v>
      </c>
      <c r="B25" s="955">
        <f>+'[1]Royal Dutch'!R23</f>
        <v>3.9E-2</v>
      </c>
      <c r="C25" s="955">
        <f>+[1]Exxon!R23</f>
        <v>3.5999999999999997E-2</v>
      </c>
      <c r="D25" s="955">
        <f>+[1]Chevron!R23</f>
        <v>4.2000000000000003E-2</v>
      </c>
      <c r="E25" s="955">
        <f>+[1]BP!R23</f>
        <v>2.5999999999999999E-2</v>
      </c>
      <c r="F25" s="955">
        <f>+'[1]Total SA'!R23</f>
        <v>3.1E-2</v>
      </c>
      <c r="G25" s="955">
        <f>+G23*G24</f>
        <v>0.17731654606575273</v>
      </c>
      <c r="H25" s="955">
        <f t="shared" ref="H25:Q25" si="2">+H23*H24</f>
        <v>0.13634327329500351</v>
      </c>
      <c r="I25" s="955">
        <f t="shared" si="2"/>
        <v>8.9812718635268088E-2</v>
      </c>
      <c r="J25" s="955">
        <f t="shared" si="2"/>
        <v>7.0463456444975772E-2</v>
      </c>
      <c r="K25" s="955">
        <f t="shared" si="2"/>
        <v>6.0103393270074287E-2</v>
      </c>
      <c r="L25" s="955">
        <f t="shared" si="2"/>
        <v>6.3883390804285012E-2</v>
      </c>
      <c r="M25" s="955">
        <f t="shared" si="2"/>
        <v>7.3340487433641799E-2</v>
      </c>
      <c r="N25" s="955">
        <f t="shared" si="2"/>
        <v>9.6243088155896883E-2</v>
      </c>
      <c r="O25" s="955">
        <f t="shared" si="2"/>
        <v>0.10089439067457405</v>
      </c>
      <c r="P25" s="955">
        <f t="shared" si="2"/>
        <v>9.61153243591579E-2</v>
      </c>
      <c r="Q25" s="955">
        <f t="shared" si="2"/>
        <v>0.10455566532743785</v>
      </c>
      <c r="R25" s="956">
        <f t="shared" ref="R25" si="3">+R23*R24</f>
        <v>7.5333016736021788E-2</v>
      </c>
    </row>
    <row r="26" spans="1:18" x14ac:dyDescent="0.25">
      <c r="A26" s="965"/>
      <c r="B26" s="966"/>
      <c r="C26" s="966"/>
      <c r="D26" s="966"/>
      <c r="E26" s="966"/>
      <c r="F26" s="966"/>
      <c r="G26" s="966"/>
      <c r="H26" s="966"/>
      <c r="I26" s="966"/>
      <c r="J26" s="966"/>
      <c r="K26" s="966"/>
      <c r="L26" s="966"/>
      <c r="M26" s="966"/>
      <c r="N26" s="966"/>
      <c r="O26" s="966"/>
      <c r="P26" s="966"/>
      <c r="Q26" s="966"/>
      <c r="R26" s="966"/>
    </row>
    <row r="27" spans="1:18" x14ac:dyDescent="0.25">
      <c r="A27" s="957" t="s">
        <v>2308</v>
      </c>
      <c r="B27" s="958"/>
      <c r="C27" s="958"/>
      <c r="D27" s="958"/>
      <c r="E27" s="958"/>
      <c r="F27" s="958"/>
      <c r="G27" s="958"/>
      <c r="H27" s="958"/>
      <c r="I27" s="958"/>
      <c r="J27" s="958"/>
      <c r="K27" s="958"/>
      <c r="L27" s="958"/>
      <c r="M27" s="958"/>
      <c r="N27" s="958"/>
      <c r="O27" s="958"/>
      <c r="P27" s="958"/>
      <c r="Q27" s="958"/>
      <c r="R27" s="958"/>
    </row>
    <row r="28" spans="1:18" x14ac:dyDescent="0.25">
      <c r="A28" s="959" t="s">
        <v>2309</v>
      </c>
      <c r="B28" s="960">
        <f>+'[1]Royal Dutch'!R25</f>
        <v>0.98139128423271171</v>
      </c>
      <c r="C28" s="960">
        <f>+[1]Exxon!R25</f>
        <v>0.50780566348139589</v>
      </c>
      <c r="D28" s="960">
        <f>+[1]Chevron!R25</f>
        <v>1.04</v>
      </c>
      <c r="E28" s="960">
        <f>+[1]BP!R25</f>
        <v>0.78</v>
      </c>
      <c r="F28" s="960">
        <f>+'[1]Total SA'!R25</f>
        <v>1.04</v>
      </c>
      <c r="G28" s="960">
        <f>+('Combined Balance Sheet'!B23-'Combined Balance Sheet'!B17)/'Combined Balance Sheet'!B53</f>
        <v>2.2129998843672323</v>
      </c>
      <c r="H28" s="960">
        <f>+('Combined Balance Sheet'!C23-'Combined Balance Sheet'!C17)/'Combined Balance Sheet'!C53</f>
        <v>3.7518352416555225</v>
      </c>
      <c r="I28" s="960">
        <f>+('Combined Balance Sheet'!D23-'Combined Balance Sheet'!D17)/'Combined Balance Sheet'!D53</f>
        <v>5.4039705327492076</v>
      </c>
      <c r="J28" s="960">
        <f>+('Combined Balance Sheet'!E23-'Combined Balance Sheet'!E17)/'Combined Balance Sheet'!E53</f>
        <v>6.8312473873576627</v>
      </c>
      <c r="K28" s="960">
        <f>+('Combined Balance Sheet'!F23-'Combined Balance Sheet'!F17)/'Combined Balance Sheet'!F53</f>
        <v>8.1196566845930693</v>
      </c>
      <c r="L28" s="960">
        <f>+('Combined Balance Sheet'!G23-'Combined Balance Sheet'!G17)/'Combined Balance Sheet'!G53</f>
        <v>4.9530532430411842</v>
      </c>
      <c r="M28" s="960">
        <f>+('Combined Balance Sheet'!H23-'Combined Balance Sheet'!H17)/'Combined Balance Sheet'!H53</f>
        <v>5.0062358701698653</v>
      </c>
      <c r="N28" s="960">
        <f>+('Combined Balance Sheet'!I23-'Combined Balance Sheet'!I17)/'Combined Balance Sheet'!I53</f>
        <v>5.1063770553736925</v>
      </c>
      <c r="O28" s="960">
        <f>+('Combined Balance Sheet'!J23-'Combined Balance Sheet'!J17)/'Combined Balance Sheet'!J53</f>
        <v>5.3754731751202058</v>
      </c>
      <c r="P28" s="960">
        <f>+('Combined Balance Sheet'!K23-'Combined Balance Sheet'!K17)/'Combined Balance Sheet'!K53</f>
        <v>5.8016983233382824</v>
      </c>
      <c r="Q28" s="960">
        <f>+('Combined Balance Sheet'!L23-'Combined Balance Sheet'!L17)/'Combined Balance Sheet'!L53</f>
        <v>5.6661396535342332</v>
      </c>
      <c r="R28" s="961">
        <f>+('Combined Balance Sheet'!N23-'Combined Balance Sheet'!N17)/'Combined Balance Sheet'!N53</f>
        <v>7.1954918402557722</v>
      </c>
    </row>
    <row r="29" spans="1:18" x14ac:dyDescent="0.25">
      <c r="A29" s="951" t="s">
        <v>2310</v>
      </c>
      <c r="B29" s="963">
        <f>+'[1]Royal Dutch'!R26</f>
        <v>1.2527726729466799</v>
      </c>
      <c r="C29" s="963">
        <f>+[1]Exxon!R26</f>
        <v>0.83959886590360178</v>
      </c>
      <c r="D29" s="963">
        <f>+[1]Chevron!R26</f>
        <v>1.25</v>
      </c>
      <c r="E29" s="963">
        <f>+[1]BP!R26</f>
        <v>1.05</v>
      </c>
      <c r="F29" s="963">
        <f>+'[1]Total SA'!R26</f>
        <v>1.28</v>
      </c>
      <c r="G29" s="963">
        <f>+'Combined Balance Sheet'!B23/'Combined Balance Sheet'!B53</f>
        <v>2.502158939621526</v>
      </c>
      <c r="H29" s="963">
        <f>+'Combined Balance Sheet'!C23/'Combined Balance Sheet'!C53</f>
        <v>4.054581585095419</v>
      </c>
      <c r="I29" s="963">
        <f>+'Combined Balance Sheet'!D23/'Combined Balance Sheet'!D53</f>
        <v>5.7215100330146198</v>
      </c>
      <c r="J29" s="963">
        <f>+'Combined Balance Sheet'!E23/'Combined Balance Sheet'!E53</f>
        <v>7.1595166882916184</v>
      </c>
      <c r="K29" s="963">
        <f>+'Combined Balance Sheet'!F23/'Combined Balance Sheet'!F53</f>
        <v>8.4568190472284144</v>
      </c>
      <c r="L29" s="963">
        <f>+'Combined Balance Sheet'!G23/'Combined Balance Sheet'!G53</f>
        <v>5.1396964256115032</v>
      </c>
      <c r="M29" s="963">
        <f>+'Combined Balance Sheet'!H23/'Combined Balance Sheet'!H53</f>
        <v>5.1947319191721766</v>
      </c>
      <c r="N29" s="963">
        <f>+'Combined Balance Sheet'!I23/'Combined Balance Sheet'!I53</f>
        <v>5.300147422639129</v>
      </c>
      <c r="O29" s="963">
        <f>+'Combined Balance Sheet'!J23/'Combined Balance Sheet'!J53</f>
        <v>5.5712262521050668</v>
      </c>
      <c r="P29" s="963">
        <f>+'Combined Balance Sheet'!K23/'Combined Balance Sheet'!K53</f>
        <v>5.9985713077501215</v>
      </c>
      <c r="Q29" s="963">
        <f>+'Combined Balance Sheet'!L23/'Combined Balance Sheet'!L53</f>
        <v>5.861343971715419</v>
      </c>
      <c r="R29" s="964">
        <f>+'Combined Balance Sheet'!N23/'Combined Balance Sheet'!N53</f>
        <v>7.3937550897156967</v>
      </c>
    </row>
    <row r="30" spans="1:18" x14ac:dyDescent="0.25">
      <c r="A30" s="951" t="s">
        <v>2311</v>
      </c>
      <c r="B30" s="963">
        <f>+'[1]Royal Dutch'!R27</f>
        <v>12.8</v>
      </c>
      <c r="C30" s="963">
        <f>+[1]Exxon!R27</f>
        <v>27.8</v>
      </c>
      <c r="D30" s="963">
        <f>+[1]Chevron!R27</f>
        <v>20.7</v>
      </c>
      <c r="E30" s="963">
        <f>+[1]BP!R27</f>
        <v>10.5</v>
      </c>
      <c r="F30" s="963">
        <f>+'[1]Total SA'!R27</f>
        <v>12.2</v>
      </c>
      <c r="G30" s="963">
        <f>+('Combined Income Statement'!B26/'Combined Income Statement'!B34*-1)</f>
        <v>282.86174901258846</v>
      </c>
      <c r="H30" s="963">
        <f>+('Combined Income Statement'!C26/'Combined Income Statement'!C34*-1)</f>
        <v>91.666532609497807</v>
      </c>
      <c r="I30" s="963">
        <f>+('Combined Income Statement'!D26/'Combined Income Statement'!D34*-1)</f>
        <v>44.901186979447907</v>
      </c>
      <c r="J30" s="963">
        <f>+('Combined Income Statement'!E26/'Combined Income Statement'!E34*-1)</f>
        <v>28.890210689384883</v>
      </c>
      <c r="K30" s="963">
        <f>+('Combined Income Statement'!F26/'Combined Income Statement'!F34*-1)</f>
        <v>21.281702503794389</v>
      </c>
      <c r="L30" s="963">
        <f>+('Combined Income Statement'!G26/'Combined Income Statement'!G34*-1)</f>
        <v>19.771160381646609</v>
      </c>
      <c r="M30" s="963">
        <f>+('Combined Income Statement'!H26/'Combined Income Statement'!H34*-1)</f>
        <v>23.305756031191066</v>
      </c>
      <c r="N30" s="963">
        <f>+('Combined Income Statement'!I26/'Combined Income Statement'!I34*-1)</f>
        <v>31.910079411948939</v>
      </c>
      <c r="O30" s="963">
        <f>+('Combined Income Statement'!J26/'Combined Income Statement'!J34*-1)</f>
        <v>36.114072238360961</v>
      </c>
      <c r="P30" s="963">
        <f>+('Combined Income Statement'!K26/'Combined Income Statement'!K34*-1)</f>
        <v>37.296934256824294</v>
      </c>
      <c r="Q30" s="963">
        <f>+('Combined Income Statement'!L26/'Combined Income Statement'!L34*-1)</f>
        <v>43.886204501716882</v>
      </c>
      <c r="R30" s="964">
        <f>+('Combined Income Statement'!N26/'Combined Income Statement'!N34*-1)</f>
        <v>34.478335347679412</v>
      </c>
    </row>
    <row r="31" spans="1:18" s="422" customFormat="1" x14ac:dyDescent="0.25">
      <c r="A31" s="954" t="s">
        <v>2312</v>
      </c>
      <c r="B31" s="967">
        <f>+'[1]Royal Dutch'!R28</f>
        <v>23.973552207422891</v>
      </c>
      <c r="C31" s="967">
        <f>+[1]Exxon!R28</f>
        <v>26.486115393271234</v>
      </c>
      <c r="D31" s="967">
        <f>+[1]Chevron!R28</f>
        <v>1.6076961514386241</v>
      </c>
      <c r="E31" s="967">
        <f>+[1]BP!R28</f>
        <v>9.934240413846247</v>
      </c>
      <c r="F31" s="967">
        <f>+'[1]Total SA'!R28</f>
        <v>28.285267581247979</v>
      </c>
      <c r="G31" s="967">
        <f>+'Combined Balance Sheet'!B71</f>
        <v>28.287698893531505</v>
      </c>
      <c r="H31" s="967">
        <f>+'Combined Balance Sheet'!C71</f>
        <v>30.134800601892792</v>
      </c>
      <c r="I31" s="967">
        <f>+'Combined Balance Sheet'!D71</f>
        <v>32.702257852770799</v>
      </c>
      <c r="J31" s="967">
        <f>+'Combined Balance Sheet'!E71</f>
        <v>34.309046644582729</v>
      </c>
      <c r="K31" s="967">
        <f>+'Combined Balance Sheet'!F71</f>
        <v>35.337194959064654</v>
      </c>
      <c r="L31" s="967">
        <f>+'Combined Balance Sheet'!G71</f>
        <v>34.313051325179273</v>
      </c>
      <c r="M31" s="967">
        <f>+'Combined Balance Sheet'!H71</f>
        <v>32.704062132426259</v>
      </c>
      <c r="N31" s="967">
        <f>+'Combined Balance Sheet'!I71</f>
        <v>30.129858360049578</v>
      </c>
      <c r="O31" s="967">
        <f>+'Combined Balance Sheet'!J71</f>
        <v>28.558900498475648</v>
      </c>
      <c r="P31" s="967">
        <f>+'Combined Balance Sheet'!K71</f>
        <v>27.986276424699586</v>
      </c>
      <c r="Q31" s="967">
        <f>+'Combined Balance Sheet'!L71</f>
        <v>24.567928828328338</v>
      </c>
      <c r="R31" s="968">
        <f>+'Combined Balance Sheet'!N71</f>
        <v>29.356400276644379</v>
      </c>
    </row>
    <row r="32" spans="1:18" s="422" customFormat="1" x14ac:dyDescent="0.25">
      <c r="A32" s="965"/>
      <c r="B32" s="958"/>
      <c r="C32" s="958"/>
      <c r="D32" s="958"/>
      <c r="E32" s="958"/>
      <c r="F32" s="958"/>
      <c r="G32" s="958"/>
      <c r="H32" s="958"/>
      <c r="I32" s="958"/>
      <c r="J32" s="958"/>
      <c r="K32" s="958"/>
      <c r="L32" s="958"/>
      <c r="M32" s="958"/>
      <c r="N32" s="958"/>
      <c r="O32" s="958"/>
      <c r="P32" s="958"/>
      <c r="Q32" s="958"/>
      <c r="R32" s="958"/>
    </row>
    <row r="33" spans="1:18" x14ac:dyDescent="0.25">
      <c r="A33" s="957" t="s">
        <v>2313</v>
      </c>
      <c r="B33" s="958"/>
      <c r="C33" s="958"/>
      <c r="D33" s="958"/>
      <c r="E33" s="958"/>
      <c r="F33" s="958"/>
      <c r="G33" s="958"/>
      <c r="H33" s="958"/>
      <c r="I33" s="958"/>
      <c r="J33" s="958"/>
      <c r="K33" s="958"/>
      <c r="L33" s="958"/>
      <c r="M33" s="958"/>
      <c r="N33" s="958"/>
      <c r="O33" s="958"/>
      <c r="P33" s="958"/>
      <c r="Q33" s="958"/>
      <c r="R33" s="958"/>
    </row>
    <row r="34" spans="1:18" x14ac:dyDescent="0.25">
      <c r="A34" s="959" t="s">
        <v>2314</v>
      </c>
      <c r="B34" s="960">
        <f>+'[1]Royal Dutch'!R30</f>
        <v>2.0095748215418383</v>
      </c>
      <c r="C34" s="960">
        <f>+[1]Exxon!R30</f>
        <v>1.8050408250518786</v>
      </c>
      <c r="D34" s="960">
        <f>+[1]Chevron!R30</f>
        <v>1.6425521177064326</v>
      </c>
      <c r="E34" s="960">
        <f>+[1]BP!R30</f>
        <v>2.8375367040746551</v>
      </c>
      <c r="F34" s="960">
        <f>+'[1]Total SA'!R30</f>
        <v>2.2203562781044623</v>
      </c>
      <c r="G34" s="960">
        <f>+'Combined Balance Sheet'!B25/'Combined Balance Sheet'!B39</f>
        <v>1.3071604997693755</v>
      </c>
      <c r="H34" s="960">
        <f>+'Combined Balance Sheet'!C25/'Combined Balance Sheet'!C39</f>
        <v>1.34811594258812</v>
      </c>
      <c r="I34" s="960">
        <f>+'Combined Balance Sheet'!D25/'Combined Balance Sheet'!D39</f>
        <v>1.3897108254057833</v>
      </c>
      <c r="J34" s="960">
        <f>+'Combined Balance Sheet'!E25/'Combined Balance Sheet'!E39</f>
        <v>1.4391805613447577</v>
      </c>
      <c r="K34" s="960">
        <f>+'Combined Balance Sheet'!F25/'Combined Balance Sheet'!F39</f>
        <v>1.489547198077984</v>
      </c>
      <c r="L34" s="960">
        <f>+'Combined Balance Sheet'!G25/'Combined Balance Sheet'!G39</f>
        <v>1.5371080786356128</v>
      </c>
      <c r="M34" s="960">
        <f>+'Combined Balance Sheet'!H25/'Combined Balance Sheet'!H39</f>
        <v>1.5155947726842898</v>
      </c>
      <c r="N34" s="960">
        <f>+'Combined Balance Sheet'!I25/'Combined Balance Sheet'!I39</f>
        <v>1.4853609811257509</v>
      </c>
      <c r="O34" s="960">
        <f>+'Combined Balance Sheet'!J25/'Combined Balance Sheet'!J39</f>
        <v>1.4513618062756253</v>
      </c>
      <c r="P34" s="960">
        <f>+'Combined Balance Sheet'!K25/'Combined Balance Sheet'!K39</f>
        <v>1.4175985630524055</v>
      </c>
      <c r="Q34" s="960">
        <f>+'Combined Balance Sheet'!L25/'Combined Balance Sheet'!L39</f>
        <v>1.3998664383072725</v>
      </c>
      <c r="R34" s="961">
        <f>+'Combined Balance Sheet'!N25/'Combined Balance Sheet'!N39</f>
        <v>1.352380230917402</v>
      </c>
    </row>
    <row r="35" spans="1:18" x14ac:dyDescent="0.25">
      <c r="A35" s="951" t="s">
        <v>2315</v>
      </c>
      <c r="B35" s="963">
        <f>+'[1]Royal Dutch'!R31</f>
        <v>0.38673821773405959</v>
      </c>
      <c r="C35" s="963">
        <f>+[1]Exxon!R31</f>
        <v>0.19706560163508766</v>
      </c>
      <c r="D35" s="963">
        <f>+[1]Chevron!R31</f>
        <v>0.22295767175226783</v>
      </c>
      <c r="E35" s="963">
        <f>+[1]BP!R31</f>
        <v>0.66166887896705684</v>
      </c>
      <c r="F35" s="963">
        <f>+'[1]Total SA'!R31</f>
        <v>0.44582324455205813</v>
      </c>
      <c r="G35" s="963">
        <f>+SUM('Combined Balance Sheet'!B42+'Combined Balance Sheet'!B52)/'Combined Balance Sheet'!B39</f>
        <v>9.8516311818821561E-2</v>
      </c>
      <c r="H35" s="963">
        <f>+SUM('Combined Balance Sheet'!C42+'Combined Balance Sheet'!C52)/'Combined Balance Sheet'!C39</f>
        <v>0.17417445997454009</v>
      </c>
      <c r="I35" s="963">
        <f>+SUM('Combined Balance Sheet'!D42+'Combined Balance Sheet'!D52)/'Combined Balance Sheet'!D39</f>
        <v>0.24352451843633691</v>
      </c>
      <c r="J35" s="963">
        <f>+SUM('Combined Balance Sheet'!E42+'Combined Balance Sheet'!E52)/'Combined Balance Sheet'!E39</f>
        <v>0.30744694203834771</v>
      </c>
      <c r="K35" s="963">
        <f>+SUM('Combined Balance Sheet'!F42+'Combined Balance Sheet'!F52)/'Combined Balance Sheet'!F39</f>
        <v>0.36725857836476439</v>
      </c>
      <c r="L35" s="963">
        <f>+SUM('Combined Balance Sheet'!G42+'Combined Balance Sheet'!G52)/'Combined Balance Sheet'!G39</f>
        <v>0.41872236336721319</v>
      </c>
      <c r="M35" s="963">
        <f>+SUM('Combined Balance Sheet'!H42+'Combined Balance Sheet'!H52)/'Combined Balance Sheet'!H39</f>
        <v>0.39953448346115022</v>
      </c>
      <c r="N35" s="963">
        <f>+SUM('Combined Balance Sheet'!I42+'Combined Balance Sheet'!I52)/'Combined Balance Sheet'!I39</f>
        <v>0.36825462390394298</v>
      </c>
      <c r="O35" s="963">
        <f>+SUM('Combined Balance Sheet'!J42+'Combined Balance Sheet'!J52)/'Combined Balance Sheet'!J39</f>
        <v>0.33751693948497546</v>
      </c>
      <c r="P35" s="963">
        <f>+SUM('Combined Balance Sheet'!K42+'Combined Balance Sheet'!K52)/'Combined Balance Sheet'!K39</f>
        <v>0.31114671418408246</v>
      </c>
      <c r="Q35" s="963">
        <f>+SUM('Combined Balance Sheet'!L42+'Combined Balance Sheet'!L52)/'Combined Balance Sheet'!L39</f>
        <v>0.28391650164543708</v>
      </c>
      <c r="R35" s="964">
        <f>+SUM('Combined Balance Sheet'!N42+'Combined Balance Sheet'!N52)/'Combined Balance Sheet'!N39</f>
        <v>0.2676383648784269</v>
      </c>
    </row>
    <row r="36" spans="1:18" x14ac:dyDescent="0.25">
      <c r="A36" s="951" t="s">
        <v>2316</v>
      </c>
      <c r="B36" s="952">
        <f>+'[1]Royal Dutch'!R32</f>
        <v>0.23872593589587554</v>
      </c>
      <c r="C36" s="952">
        <f>+[1]Exxon!R32</f>
        <v>8.6906111948003587E-2</v>
      </c>
      <c r="D36" s="952">
        <f>+[1]Chevron!R32</f>
        <v>0.15114596977396227</v>
      </c>
      <c r="E36" s="952">
        <f>+[1]BP!R32</f>
        <v>0.33717963273915874</v>
      </c>
      <c r="F36" s="952">
        <f>+'[1]Total SA'!R32</f>
        <v>0.2254330490543352</v>
      </c>
      <c r="G36" s="962">
        <f>+('Combined Balance Sheet'!B42/'Combined Balance Sheet'!B25)</f>
        <v>7.5366653013308582E-2</v>
      </c>
      <c r="H36" s="962">
        <f>+('Combined Balance Sheet'!C42/'Combined Balance Sheet'!C25)</f>
        <v>0.12919842757749683</v>
      </c>
      <c r="I36" s="962">
        <f>+('Combined Balance Sheet'!D42/'Combined Balance Sheet'!D25)</f>
        <v>0.17523395082227264</v>
      </c>
      <c r="J36" s="962">
        <f>+('Combined Balance Sheet'!E42/'Combined Balance Sheet'!E25)</f>
        <v>0.21362638594220032</v>
      </c>
      <c r="K36" s="962">
        <f>+('Combined Balance Sheet'!F42/'Combined Balance Sheet'!F25)</f>
        <v>0.24655719458816161</v>
      </c>
      <c r="L36" s="962">
        <f>+('Combined Balance Sheet'!G42/'Combined Balance Sheet'!G25)</f>
        <v>0.22965380466475846</v>
      </c>
      <c r="M36" s="962">
        <f>+('Combined Balance Sheet'!H42/'Combined Balance Sheet'!H25)</f>
        <v>0.22138535955972735</v>
      </c>
      <c r="N36" s="962">
        <f>+('Combined Balance Sheet'!I42/'Combined Balance Sheet'!I25)</f>
        <v>0.20802706799150342</v>
      </c>
      <c r="O36" s="962">
        <f>+('Combined Balance Sheet'!J42/'Combined Balance Sheet'!J25)</f>
        <v>0.19496541514672847</v>
      </c>
      <c r="P36" s="962">
        <f>+('Combined Balance Sheet'!K42/'Combined Balance Sheet'!K25)</f>
        <v>0.18386189427989055</v>
      </c>
      <c r="Q36" s="962">
        <f>+('Combined Balance Sheet'!L42/'Combined Balance Sheet'!L25)</f>
        <v>0.16975940293409311</v>
      </c>
      <c r="R36" s="969">
        <f>+('Combined Balance Sheet'!N42/'Combined Balance Sheet'!N25)</f>
        <v>0.16546865430263891</v>
      </c>
    </row>
    <row r="37" spans="1:18" x14ac:dyDescent="0.25">
      <c r="A37" s="954" t="s">
        <v>2317</v>
      </c>
      <c r="B37" s="967">
        <f>+'[1]Royal Dutch'!R33</f>
        <v>1.04</v>
      </c>
      <c r="C37" s="967">
        <f>+[1]Exxon!R33</f>
        <v>0.92</v>
      </c>
      <c r="D37" s="967">
        <f>+[1]Chevron!R33</f>
        <v>0.83</v>
      </c>
      <c r="E37" s="967">
        <f>+[1]BP!R33</f>
        <v>1.22</v>
      </c>
      <c r="F37" s="967">
        <f>+'[1]Total SA'!R33</f>
        <v>0.61</v>
      </c>
      <c r="G37" s="967">
        <f>+('Combined Balance Sheet'!B42+'Combined Balance Sheet'!B52-'Combined Balance Sheet'!B22)/'Combined Income Statement'!B26</f>
        <v>-9.7311530046129288E-2</v>
      </c>
      <c r="H37" s="967">
        <f>+('Combined Balance Sheet'!C42+'Combined Balance Sheet'!C52-'Combined Balance Sheet'!C22)/'Combined Income Statement'!C26</f>
        <v>-0.25688963035683043</v>
      </c>
      <c r="I37" s="967">
        <f>+('Combined Balance Sheet'!D42+'Combined Balance Sheet'!D52-'Combined Balance Sheet'!D22)/'Combined Income Statement'!D26</f>
        <v>-0.46785529769266043</v>
      </c>
      <c r="J37" s="967">
        <f>+('Combined Balance Sheet'!E42+'Combined Balance Sheet'!E52-'Combined Balance Sheet'!E22)/'Combined Income Statement'!E26</f>
        <v>-0.62145021318690363</v>
      </c>
      <c r="K37" s="967">
        <f>+('Combined Balance Sheet'!F42+'Combined Balance Sheet'!F52-'Combined Balance Sheet'!F22)/'Combined Income Statement'!F26</f>
        <v>-0.72780542724394182</v>
      </c>
      <c r="L37" s="967">
        <f>+('Combined Balance Sheet'!G42+'Combined Balance Sheet'!G52-'Combined Balance Sheet'!G22)/'Combined Income Statement'!G26</f>
        <v>-0.70961313144057292</v>
      </c>
      <c r="M37" s="967">
        <f>+('Combined Balance Sheet'!H42+'Combined Balance Sheet'!H52-'Combined Balance Sheet'!H22)/'Combined Income Statement'!H26</f>
        <v>-0.67595383518663632</v>
      </c>
      <c r="N37" s="967">
        <f>+('Combined Balance Sheet'!I42+'Combined Balance Sheet'!I52-'Combined Balance Sheet'!I22)/'Combined Income Statement'!I26</f>
        <v>-0.60285822056169591</v>
      </c>
      <c r="O37" s="967">
        <f>+('Combined Balance Sheet'!J42+'Combined Balance Sheet'!J52-'Combined Balance Sheet'!J22)/'Combined Income Statement'!J26</f>
        <v>-0.66552125757857716</v>
      </c>
      <c r="P37" s="967">
        <f>+('Combined Balance Sheet'!K42+'Combined Balance Sheet'!K52-'Combined Balance Sheet'!K22)/'Combined Income Statement'!K26</f>
        <v>-0.78574230494778508</v>
      </c>
      <c r="Q37" s="967">
        <f>+('Combined Balance Sheet'!L42+'Combined Balance Sheet'!L52-'Combined Balance Sheet'!L22)/'Combined Income Statement'!L26</f>
        <v>-0.80792448083660917</v>
      </c>
      <c r="R37" s="968">
        <f>+('Combined Balance Sheet'!N42+'Combined Balance Sheet'!N52-'Combined Balance Sheet'!N22)/'Combined Income Statement'!N26</f>
        <v>-1.2074564535713668</v>
      </c>
    </row>
    <row r="38" spans="1:18" x14ac:dyDescent="0.25">
      <c r="A38" s="965"/>
      <c r="B38" s="958"/>
      <c r="C38" s="958"/>
      <c r="D38" s="958"/>
      <c r="E38" s="958"/>
      <c r="F38" s="958"/>
      <c r="G38" s="958"/>
      <c r="H38" s="958"/>
      <c r="I38" s="958"/>
      <c r="J38" s="958"/>
      <c r="K38" s="958"/>
      <c r="L38" s="958"/>
      <c r="M38" s="958"/>
      <c r="N38" s="958"/>
      <c r="O38" s="958"/>
      <c r="P38" s="958"/>
      <c r="Q38" s="958"/>
      <c r="R38" s="958"/>
    </row>
    <row r="39" spans="1:18" x14ac:dyDescent="0.25">
      <c r="A39" s="957" t="s">
        <v>2318</v>
      </c>
      <c r="B39" s="958"/>
      <c r="C39" s="958"/>
      <c r="D39" s="958"/>
      <c r="E39" s="958"/>
      <c r="F39" s="958"/>
      <c r="G39" s="958"/>
      <c r="H39" s="958"/>
      <c r="I39" s="958"/>
      <c r="J39" s="958"/>
      <c r="K39" s="958"/>
      <c r="L39" s="958"/>
      <c r="M39" s="958"/>
      <c r="N39" s="958"/>
      <c r="O39" s="958"/>
      <c r="P39" s="958"/>
      <c r="Q39" s="958"/>
      <c r="R39" s="958"/>
    </row>
    <row r="40" spans="1:18" x14ac:dyDescent="0.25">
      <c r="A40" s="959" t="s">
        <v>2319</v>
      </c>
      <c r="B40" s="960">
        <f>+'[1]Royal Dutch'!R35</f>
        <v>9.9967567984968024</v>
      </c>
      <c r="C40" s="960">
        <f>+[1]Exxon!R35</f>
        <v>11.107081792516601</v>
      </c>
      <c r="D40" s="960">
        <f>+[1]Chevron!R35</f>
        <v>10.548601421832437</v>
      </c>
      <c r="E40" s="960">
        <f>+[1]BP!R35</f>
        <v>11.574530732425469</v>
      </c>
      <c r="F40" s="960">
        <f>+'[1]Total SA'!R35</f>
        <v>6.2039729743391012</v>
      </c>
      <c r="G40" s="960">
        <f>+'Combined Income Statement'!B10/'Combined Balance Sheet'!B18</f>
        <v>14.213222479814535</v>
      </c>
      <c r="H40" s="960">
        <f>+'Combined Income Statement'!C10/'Combined Balance Sheet'!C18</f>
        <v>14.213222479814533</v>
      </c>
      <c r="I40" s="960">
        <f>+'Combined Income Statement'!D10/'Combined Balance Sheet'!D18</f>
        <v>14.213222479814533</v>
      </c>
      <c r="J40" s="960">
        <f>+'Combined Income Statement'!E10/'Combined Balance Sheet'!E18</f>
        <v>14.213222479814535</v>
      </c>
      <c r="K40" s="960">
        <f>+'Combined Income Statement'!F10/'Combined Balance Sheet'!F18</f>
        <v>14.213222479814533</v>
      </c>
      <c r="L40" s="960">
        <f>+'Combined Income Statement'!G10/'Combined Balance Sheet'!G18</f>
        <v>14.213222479814535</v>
      </c>
      <c r="M40" s="960">
        <f>+'Combined Income Statement'!H10/'Combined Balance Sheet'!H18</f>
        <v>14.213222479814531</v>
      </c>
      <c r="N40" s="960">
        <f>+'Combined Income Statement'!I10/'Combined Balance Sheet'!I18</f>
        <v>14.213222479814533</v>
      </c>
      <c r="O40" s="960">
        <f>+'Combined Income Statement'!J10/'Combined Balance Sheet'!J18</f>
        <v>14.213222479814535</v>
      </c>
      <c r="P40" s="960">
        <f>+'Combined Income Statement'!K10/'Combined Balance Sheet'!K18</f>
        <v>14.213222479814535</v>
      </c>
      <c r="Q40" s="960">
        <f>+'Combined Income Statement'!L10/'Combined Balance Sheet'!L18</f>
        <v>14.213222479814533</v>
      </c>
      <c r="R40" s="961">
        <f>+'Combined Income Statement'!N10/'Combined Balance Sheet'!N18</f>
        <v>14.213222479814533</v>
      </c>
    </row>
    <row r="41" spans="1:18" x14ac:dyDescent="0.25">
      <c r="A41" s="951" t="s">
        <v>2320</v>
      </c>
      <c r="B41" s="963">
        <f>+'[1]Royal Dutch'!R36</f>
        <v>36.511841525932141</v>
      </c>
      <c r="C41" s="963">
        <f>+[1]Exxon!R36</f>
        <v>32.951949651310983</v>
      </c>
      <c r="D41" s="963">
        <f>+[1]Chevron!R36</f>
        <v>34.696542732431801</v>
      </c>
      <c r="E41" s="963">
        <f>+[1]BP!R36</f>
        <v>31.621152378529636</v>
      </c>
      <c r="F41" s="963">
        <f>+'[1]Total SA'!R36</f>
        <v>58.994454281772455</v>
      </c>
      <c r="G41" s="963">
        <f>+'Combined Balance Sheet'!B18/'Combined Income Statement'!B10*365</f>
        <v>25.68031285785958</v>
      </c>
      <c r="H41" s="963">
        <f>+'Combined Balance Sheet'!C18/'Combined Income Statement'!C10*365</f>
        <v>25.68031285785958</v>
      </c>
      <c r="I41" s="963">
        <f>+'Combined Balance Sheet'!D18/'Combined Income Statement'!D10*365</f>
        <v>25.68031285785958</v>
      </c>
      <c r="J41" s="963">
        <f>+'Combined Balance Sheet'!E18/'Combined Income Statement'!E10*365</f>
        <v>25.68031285785958</v>
      </c>
      <c r="K41" s="963">
        <f>+'Combined Balance Sheet'!F18/'Combined Income Statement'!F10*365</f>
        <v>25.68031285785958</v>
      </c>
      <c r="L41" s="963">
        <f>+'Combined Balance Sheet'!G18/'Combined Income Statement'!G10*365</f>
        <v>25.68031285785958</v>
      </c>
      <c r="M41" s="963">
        <f>+'Combined Balance Sheet'!H18/'Combined Income Statement'!H10*365</f>
        <v>25.680312857859587</v>
      </c>
      <c r="N41" s="963">
        <f>+'Combined Balance Sheet'!I18/'Combined Income Statement'!I10*365</f>
        <v>25.68031285785958</v>
      </c>
      <c r="O41" s="963">
        <f>+'Combined Balance Sheet'!J18/'Combined Income Statement'!J10*365</f>
        <v>25.68031285785958</v>
      </c>
      <c r="P41" s="963">
        <f>+'Combined Balance Sheet'!K18/'Combined Income Statement'!K10*365</f>
        <v>25.68031285785958</v>
      </c>
      <c r="Q41" s="963">
        <f>+'Combined Balance Sheet'!L18/'Combined Income Statement'!L10*365</f>
        <v>25.68031285785958</v>
      </c>
      <c r="R41" s="964">
        <f>+'Combined Balance Sheet'!N18/'Combined Income Statement'!N10*365</f>
        <v>25.68031285785958</v>
      </c>
    </row>
    <row r="42" spans="1:18" x14ac:dyDescent="0.25">
      <c r="A42" s="951" t="s">
        <v>2321</v>
      </c>
      <c r="B42" s="963">
        <f>+'[1]Royal Dutch'!R37</f>
        <v>13.870047475183426</v>
      </c>
      <c r="C42" s="963">
        <f>+[1]Exxon!R37</f>
        <v>10.729012517385257</v>
      </c>
      <c r="D42" s="963">
        <f>+[1]Chevron!R37</f>
        <v>16.749933563646028</v>
      </c>
      <c r="E42" s="963">
        <f>+[1]BP!R37</f>
        <v>13.714154436606394</v>
      </c>
      <c r="F42" s="963">
        <f>+'[1]Total SA'!R37</f>
        <v>8.0516560509554136</v>
      </c>
      <c r="G42" s="963">
        <f>+('Combined Income Statement'!B10/'Combined Balance Sheet'!B17)</f>
        <v>30.299611986364503</v>
      </c>
      <c r="H42" s="963">
        <f>+('Combined Income Statement'!C10/'Combined Balance Sheet'!C17)</f>
        <v>26.966020301397425</v>
      </c>
      <c r="I42" s="963">
        <f>+('Combined Income Statement'!D10/'Combined Balance Sheet'!D17)</f>
        <v>22.526315907507392</v>
      </c>
      <c r="J42" s="963">
        <f>+('Combined Income Statement'!E10/'Combined Balance Sheet'!E17)</f>
        <v>20.421772061177961</v>
      </c>
      <c r="K42" s="963">
        <f>+('Combined Income Statement'!F10/'Combined Balance Sheet'!F17)</f>
        <v>19.267014460823361</v>
      </c>
      <c r="L42" s="963">
        <f>+('Combined Income Statement'!G10/'Combined Balance Sheet'!G17)</f>
        <v>20.326716036753979</v>
      </c>
      <c r="M42" s="963">
        <f>+('Combined Income Statement'!H10/'Combined Balance Sheet'!H17)</f>
        <v>22.260430206779859</v>
      </c>
      <c r="N42" s="963">
        <f>+('Combined Income Statement'!I10/'Combined Balance Sheet'!I17)</f>
        <v>26.374303169580891</v>
      </c>
      <c r="O42" s="963">
        <f>+('Combined Income Statement'!J10/'Combined Balance Sheet'!J17)</f>
        <v>28.598010031178649</v>
      </c>
      <c r="P42" s="963">
        <f>+('Combined Income Statement'!K10/'Combined Balance Sheet'!K17)</f>
        <v>29.301456445028901</v>
      </c>
      <c r="Q42" s="963">
        <f>+('Combined Income Statement'!L10/'Combined Balance Sheet'!L17)</f>
        <v>33.79153350655023</v>
      </c>
      <c r="R42" s="964">
        <f>+('Combined Income Statement'!N10/'Combined Balance Sheet'!N17)</f>
        <v>24.7072462042048</v>
      </c>
    </row>
    <row r="43" spans="1:18" x14ac:dyDescent="0.25">
      <c r="A43" s="951" t="s">
        <v>2322</v>
      </c>
      <c r="B43" s="963">
        <f>+'[1]Royal Dutch'!R38</f>
        <v>26.315699398510748</v>
      </c>
      <c r="C43" s="963">
        <f>+[1]Exxon!R38</f>
        <v>34.113111472927706</v>
      </c>
      <c r="D43" s="963">
        <f>+[1]Chevron!R38</f>
        <v>21.850832936696811</v>
      </c>
      <c r="E43" s="963">
        <f>+[1]BP!R38</f>
        <v>26.687755464023176</v>
      </c>
      <c r="F43" s="963">
        <f>+'[1]Total SA'!R38</f>
        <v>45.456487172793508</v>
      </c>
      <c r="G43" s="963">
        <f>+('Combined Balance Sheet'!B17/('Combined Income Statement'!B14+'Combined Income Statement'!B16))*365*-1</f>
        <v>65.527327340892555</v>
      </c>
      <c r="H43" s="963">
        <f>+('Combined Balance Sheet'!C17/('Combined Income Statement'!C14+'Combined Income Statement'!C16))*365*-1</f>
        <v>66.736720772833877</v>
      </c>
      <c r="I43" s="963">
        <f>+('Combined Balance Sheet'!D17/('Combined Income Statement'!D14+'Combined Income Statement'!D16))*365*-1</f>
        <v>73.901213635588434</v>
      </c>
      <c r="J43" s="963">
        <f>+('Combined Balance Sheet'!E17/('Combined Income Statement'!E14+'Combined Income Statement'!E16))*365*-1</f>
        <v>77.569670466239884</v>
      </c>
      <c r="K43" s="963">
        <f>+('Combined Balance Sheet'!F17/('Combined Income Statement'!F14+'Combined Income Statement'!F16))*365*-1</f>
        <v>79.475927801832228</v>
      </c>
      <c r="L43" s="963">
        <f>+('Combined Balance Sheet'!G17/('Combined Income Statement'!G14+'Combined Income Statement'!G16))*365*-1</f>
        <v>76.242736433381097</v>
      </c>
      <c r="M43" s="963">
        <f>+('Combined Balance Sheet'!H17/('Combined Income Statement'!H14+'Combined Income Statement'!H16))*365*-1</f>
        <v>71.412458499487244</v>
      </c>
      <c r="N43" s="963">
        <f>+('Combined Balance Sheet'!I17/('Combined Income Statement'!I14+'Combined Income Statement'!I16))*365*-1</f>
        <v>64.005896323848816</v>
      </c>
      <c r="O43" s="963">
        <f>+('Combined Balance Sheet'!J17/('Combined Income Statement'!J14+'Combined Income Statement'!J16))*365*-1</f>
        <v>60.621025314250396</v>
      </c>
      <c r="P43" s="963">
        <f>+('Combined Balance Sheet'!K17/('Combined Income Statement'!K14+'Combined Income Statement'!K16))*365*-1</f>
        <v>59.638478541467201</v>
      </c>
      <c r="Q43" s="963">
        <f>+('Combined Balance Sheet'!L17/('Combined Income Statement'!L14+'Combined Income Statement'!L16))*365*-1</f>
        <v>53.955058725645252</v>
      </c>
      <c r="R43" s="964">
        <f>+('Combined Balance Sheet'!N17/('Combined Income Statement'!N14+'Combined Income Statement'!N16))*365*-1</f>
        <v>130.61525397678201</v>
      </c>
    </row>
    <row r="44" spans="1:18" x14ac:dyDescent="0.25">
      <c r="A44" s="951" t="s">
        <v>2323</v>
      </c>
      <c r="B44" s="963">
        <f>+'[1]Royal Dutch'!R39</f>
        <v>9.3941449012701153</v>
      </c>
      <c r="C44" s="963">
        <f>+[1]Exxon!R39</f>
        <v>9.0194556168740068</v>
      </c>
      <c r="D44" s="963">
        <f>+[1]Chevron!R39</f>
        <v>6.6618517474633601</v>
      </c>
      <c r="E44" s="963">
        <f>+[1]BP!R39</f>
        <v>7.5659434876612242</v>
      </c>
      <c r="F44" s="963">
        <f>+'[1]Total SA'!R39</f>
        <v>4.8053142759394065</v>
      </c>
      <c r="G44" s="963">
        <f>+('Combined Income Statement'!B14+'Combined Income Statement'!B16)*(-1)/'Combined Balance Sheet'!B48</f>
        <v>3.4698188945364166</v>
      </c>
      <c r="H44" s="963">
        <f>+('Combined Income Statement'!C14+'Combined Income Statement'!C16)*(-1)/'Combined Balance Sheet'!C48</f>
        <v>3.5199382487343174</v>
      </c>
      <c r="I44" s="963">
        <f>+('Combined Income Statement'!D14+'Combined Income Statement'!D16)*(-1)/'Combined Balance Sheet'!D48</f>
        <v>3.6873803230839064</v>
      </c>
      <c r="J44" s="963">
        <f>+('Combined Income Statement'!E14+'Combined Income Statement'!E16)*(-1)/'Combined Balance Sheet'!E48</f>
        <v>3.784869579080973</v>
      </c>
      <c r="K44" s="963">
        <f>+('Combined Income Statement'!F14+'Combined Income Statement'!F16)*(-1)/'Combined Balance Sheet'!F48</f>
        <v>3.8425827154010221</v>
      </c>
      <c r="L44" s="963">
        <f>+('Combined Income Statement'!G14+'Combined Income Statement'!G16)*(-1)/'Combined Balance Sheet'!G48</f>
        <v>3.7685729673973696</v>
      </c>
      <c r="M44" s="963">
        <f>+('Combined Income Statement'!H14+'Combined Income Statement'!H16)*(-1)/'Combined Balance Sheet'!H48</f>
        <v>3.657411574065542</v>
      </c>
      <c r="N44" s="963">
        <f>+('Combined Income Statement'!I14+'Combined Income Statement'!I16)*(-1)/'Combined Balance Sheet'!I48</f>
        <v>3.4884449714352015</v>
      </c>
      <c r="O44" s="963">
        <f>+('Combined Income Statement'!J14+'Combined Income Statement'!J16)*(-1)/'Combined Balance Sheet'!J48</f>
        <v>3.4162665462655482</v>
      </c>
      <c r="P44" s="963">
        <f>+('Combined Income Statement'!K14+'Combined Income Statement'!K16)*(-1)/'Combined Balance Sheet'!K48</f>
        <v>3.3957835397284915</v>
      </c>
      <c r="Q44" s="963">
        <f>+('Combined Income Statement'!L14+'Combined Income Statement'!L16)*(-1)/'Combined Balance Sheet'!L48</f>
        <v>3.2826428083611363</v>
      </c>
      <c r="R44" s="964">
        <f>+('Combined Income Statement'!N14+'Combined Income Statement'!N16)*(-1)/'Combined Balance Sheet'!N48</f>
        <v>1.6276244546849905</v>
      </c>
    </row>
    <row r="45" spans="1:18" x14ac:dyDescent="0.25">
      <c r="A45" s="951" t="s">
        <v>2324</v>
      </c>
      <c r="B45" s="963">
        <f>+'[1]Royal Dutch'!R40</f>
        <v>38.853988717019995</v>
      </c>
      <c r="C45" s="963">
        <f>+[1]Exxon!R40</f>
        <v>40.578945730967462</v>
      </c>
      <c r="D45" s="963">
        <f>+[1]Chevron!R40</f>
        <v>54.939679517689989</v>
      </c>
      <c r="E45" s="963">
        <f>+[1]BP!R40</f>
        <v>48.374667428706566</v>
      </c>
      <c r="F45" s="963">
        <f>+'[1]Total SA'!R40</f>
        <v>76.165673873317985</v>
      </c>
      <c r="G45" s="963">
        <f>+'Combined Balance Sheet'!B48/('Combined Income Statement'!B14+'Combined Income Statement'!B16)*365*-1</f>
        <v>105.19281008433315</v>
      </c>
      <c r="H45" s="963">
        <f>+'Combined Balance Sheet'!C48/('Combined Income Statement'!C14+'Combined Income Statement'!C16)*365*-1</f>
        <v>103.69500093680477</v>
      </c>
      <c r="I45" s="963">
        <f>+'Combined Balance Sheet'!D48/('Combined Income Statement'!D14+'Combined Income Statement'!D16)*365*-1</f>
        <v>98.986263422574126</v>
      </c>
      <c r="J45" s="963">
        <f>+'Combined Balance Sheet'!E48/('Combined Income Statement'!E14+'Combined Income Statement'!E16)*365*-1</f>
        <v>96.436612246128647</v>
      </c>
      <c r="K45" s="963">
        <f>+'Combined Balance Sheet'!F48/('Combined Income Statement'!F14+'Combined Income Statement'!F16)*365*-1</f>
        <v>94.988195969623419</v>
      </c>
      <c r="L45" s="963">
        <f>+'Combined Balance Sheet'!G48/('Combined Income Statement'!G14+'Combined Income Statement'!G16)*365*-1</f>
        <v>96.853637479672898</v>
      </c>
      <c r="M45" s="963">
        <f>+'Combined Balance Sheet'!H48/('Combined Income Statement'!H14+'Combined Income Statement'!H16)*365*-1</f>
        <v>99.797354661474344</v>
      </c>
      <c r="N45" s="963">
        <f>+'Combined Balance Sheet'!I48/('Combined Income Statement'!I14+'Combined Income Statement'!I16)*365*-1</f>
        <v>104.63114739913274</v>
      </c>
      <c r="O45" s="963">
        <f>+'Combined Balance Sheet'!J48/('Combined Income Statement'!J14+'Combined Income Statement'!J16)*365*-1</f>
        <v>106.84178036371181</v>
      </c>
      <c r="P45" s="963">
        <f>+'Combined Balance Sheet'!K48/('Combined Income Statement'!K14+'Combined Income Statement'!K16)*365*-1</f>
        <v>107.48623866325221</v>
      </c>
      <c r="Q45" s="963">
        <f>+'Combined Balance Sheet'!L48/('Combined Income Statement'!L14+'Combined Income Statement'!L16)*365*-1</f>
        <v>111.19089748976579</v>
      </c>
      <c r="R45" s="964">
        <f>+'Combined Balance Sheet'!N48/('Combined Income Statement'!N14+'Combined Income Statement'!N16)*365*-1</f>
        <v>224.25320469311941</v>
      </c>
    </row>
    <row r="46" spans="1:18" x14ac:dyDescent="0.25">
      <c r="A46" s="951" t="s">
        <v>2325</v>
      </c>
      <c r="B46" s="963">
        <f>+'[1]Royal Dutch'!R41</f>
        <v>1.7278375282223533</v>
      </c>
      <c r="C46" s="963">
        <f>+[1]Exxon!R41</f>
        <v>1.1179294460419706</v>
      </c>
      <c r="D46" s="963">
        <f>+[1]Chevron!R41</f>
        <v>0.91529723076568303</v>
      </c>
      <c r="E46" s="963">
        <f>+[1]BP!R41</f>
        <v>2.2570448604626567</v>
      </c>
      <c r="F46" s="963">
        <f>+'[1]Total SA'!R41</f>
        <v>1.6532432954234222</v>
      </c>
      <c r="G46" s="963">
        <f>+'Combined Income Statement'!B10/'Combined Balance Sheet'!B9</f>
        <v>1.5259843533415445</v>
      </c>
      <c r="H46" s="963">
        <f>+'Combined Income Statement'!C10/'Combined Balance Sheet'!C9</f>
        <v>1.2791175388214351</v>
      </c>
      <c r="I46" s="963">
        <f>+'Combined Income Statement'!D10/'Combined Balance Sheet'!D9</f>
        <v>0.9408946669015521</v>
      </c>
      <c r="J46" s="963">
        <f>+'Combined Income Statement'!E10/'Combined Balance Sheet'!E9</f>
        <v>0.79509832733510744</v>
      </c>
      <c r="K46" s="963">
        <f>+'Combined Income Statement'!F10/'Combined Balance Sheet'!F9</f>
        <v>0.71586372324283387</v>
      </c>
      <c r="L46" s="963">
        <f>+'Combined Income Statement'!G10/'Combined Balance Sheet'!G9</f>
        <v>0.75862043704545457</v>
      </c>
      <c r="M46" s="963">
        <f>+'Combined Income Statement'!H10/'Combined Balance Sheet'!H9</f>
        <v>0.85596719839310309</v>
      </c>
      <c r="N46" s="963">
        <f>+'Combined Income Statement'!I10/'Combined Balance Sheet'!I9</f>
        <v>1.1037087562204431</v>
      </c>
      <c r="O46" s="963">
        <f>+'Combined Income Statement'!J10/'Combined Balance Sheet'!J9</f>
        <v>1.2508965449242704</v>
      </c>
      <c r="P46" s="963">
        <f>+'Combined Income Statement'!K10/'Combined Balance Sheet'!K9</f>
        <v>1.2890982654062342</v>
      </c>
      <c r="Q46" s="963">
        <f>+'Combined Income Statement'!L10/'Combined Balance Sheet'!L9</f>
        <v>1.6872714242410578</v>
      </c>
      <c r="R46" s="964">
        <f>+'Combined Income Statement'!N10/'Combined Balance Sheet'!N9</f>
        <v>1.013219064060233</v>
      </c>
    </row>
    <row r="47" spans="1:18" x14ac:dyDescent="0.25">
      <c r="A47" s="951" t="s">
        <v>2326</v>
      </c>
      <c r="B47" s="952">
        <f>+'[1]Royal Dutch'!R42</f>
        <v>-1E-3</v>
      </c>
      <c r="C47" s="952">
        <f>+[1]Exxon!R42</f>
        <v>0</v>
      </c>
      <c r="D47" s="952">
        <f>+[1]Chevron!R42</f>
        <v>2.9000000000000001E-2</v>
      </c>
      <c r="E47" s="952">
        <f>+[1]BP!R42</f>
        <v>-1.9E-2</v>
      </c>
      <c r="F47" s="952">
        <f>+'[1]Total SA'!R42</f>
        <v>-0.03</v>
      </c>
      <c r="G47" s="962" t="s">
        <v>2327</v>
      </c>
      <c r="H47" s="962" t="s">
        <v>2327</v>
      </c>
      <c r="I47" s="962" t="s">
        <v>2327</v>
      </c>
      <c r="J47" s="962" t="s">
        <v>2327</v>
      </c>
      <c r="K47" s="962" t="s">
        <v>2327</v>
      </c>
      <c r="L47" s="962" t="s">
        <v>2327</v>
      </c>
      <c r="M47" s="962" t="s">
        <v>2327</v>
      </c>
      <c r="N47" s="962" t="s">
        <v>2327</v>
      </c>
      <c r="O47" s="962" t="s">
        <v>2327</v>
      </c>
      <c r="P47" s="962" t="s">
        <v>2327</v>
      </c>
      <c r="Q47" s="962" t="s">
        <v>2327</v>
      </c>
      <c r="R47" s="969" t="s">
        <v>2327</v>
      </c>
    </row>
    <row r="48" spans="1:18" x14ac:dyDescent="0.25">
      <c r="A48" s="954" t="s">
        <v>2328</v>
      </c>
      <c r="B48" s="955">
        <f>+'[1]Royal Dutch'!R43</f>
        <v>2.1307584421188908E-2</v>
      </c>
      <c r="C48" s="955">
        <f>+[1]Exxon!R43</f>
        <v>3.09660388852226E-3</v>
      </c>
      <c r="D48" s="955">
        <f>+[1]Chevron!R43</f>
        <v>5.8831494143930678E-2</v>
      </c>
      <c r="E48" s="955" t="str">
        <f>+[1]BP!R43</f>
        <v>-</v>
      </c>
      <c r="F48" s="955">
        <f>+'[1]Total SA'!R43</f>
        <v>2.006882578072235E-2</v>
      </c>
      <c r="G48" s="955" t="s">
        <v>2327</v>
      </c>
      <c r="H48" s="955" t="s">
        <v>2327</v>
      </c>
      <c r="I48" s="955" t="s">
        <v>2327</v>
      </c>
      <c r="J48" s="955" t="s">
        <v>2327</v>
      </c>
      <c r="K48" s="955" t="s">
        <v>2327</v>
      </c>
      <c r="L48" s="955" t="s">
        <v>2327</v>
      </c>
      <c r="M48" s="955" t="s">
        <v>2327</v>
      </c>
      <c r="N48" s="955" t="s">
        <v>2327</v>
      </c>
      <c r="O48" s="955" t="s">
        <v>2327</v>
      </c>
      <c r="P48" s="955" t="s">
        <v>2327</v>
      </c>
      <c r="Q48" s="955" t="s">
        <v>2327</v>
      </c>
      <c r="R48" s="956" t="s">
        <v>2327</v>
      </c>
    </row>
    <row r="49" spans="1:18" x14ac:dyDescent="0.25">
      <c r="A49" s="965"/>
      <c r="B49" s="966"/>
      <c r="C49" s="966"/>
      <c r="D49" s="966"/>
      <c r="E49" s="966"/>
      <c r="F49" s="966"/>
      <c r="G49" s="966"/>
      <c r="H49" s="966"/>
      <c r="I49" s="966"/>
      <c r="J49" s="966"/>
      <c r="K49" s="966"/>
      <c r="L49" s="966"/>
      <c r="M49" s="966"/>
      <c r="N49" s="966"/>
      <c r="O49" s="966"/>
      <c r="P49" s="966"/>
      <c r="Q49" s="966"/>
      <c r="R49" s="966"/>
    </row>
    <row r="50" spans="1:18" x14ac:dyDescent="0.25">
      <c r="A50" s="959" t="s">
        <v>2329</v>
      </c>
      <c r="B50" s="970">
        <f>+'[1]Royal Dutch'!R44</f>
        <v>7.4547022219727546E-2</v>
      </c>
      <c r="C50" s="970">
        <f>+[1]Exxon!R44</f>
        <v>7.4607366815434159E-2</v>
      </c>
      <c r="D50" s="970">
        <f>+[1]Chevron!R44</f>
        <v>6.5858932067714732E-2</v>
      </c>
      <c r="E50" s="970">
        <f>+[1]BP!R44</f>
        <v>4.4999999999999998E-2</v>
      </c>
      <c r="F50" s="970">
        <f>+'[1]Total SA'!R44</f>
        <v>6.1518139861890447E-2</v>
      </c>
      <c r="G50" s="970">
        <f>+('Combined Income Statement'!B39+'Combined Income Statement'!B34*-1)/('Combined Balance Sheet'!B39+'Combined Balance Sheet'!B42+'Combined Balance Sheet'!B52)</f>
        <v>0.36839586939453972</v>
      </c>
      <c r="H50" s="970">
        <f>+('Combined Income Statement'!C39+'Combined Income Statement'!C34*-1)/('Combined Balance Sheet'!C39+'Combined Balance Sheet'!C42+'Combined Balance Sheet'!C52)</f>
        <v>0.27212235985953492</v>
      </c>
      <c r="I50" s="970">
        <f>+('Combined Income Statement'!D39+'Combined Income Statement'!D34*-1)/('Combined Balance Sheet'!D39+'Combined Balance Sheet'!D42+'Combined Balance Sheet'!D52)</f>
        <v>0.17403295504427282</v>
      </c>
      <c r="J50" s="970">
        <f>+('Combined Income Statement'!E39+'Combined Income Statement'!E34*-1)/('Combined Balance Sheet'!E39+'Combined Balance Sheet'!E42+'Combined Balance Sheet'!E52)</f>
        <v>0.13373614249420127</v>
      </c>
      <c r="K50" s="970">
        <f>+('Combined Income Statement'!F39+'Combined Income Statement'!F34*-1)/('Combined Balance Sheet'!F39+'Combined Balance Sheet'!F42+'Combined Balance Sheet'!F52)</f>
        <v>0.11231862390549147</v>
      </c>
      <c r="L50" s="970">
        <f>+('Combined Income Statement'!G39+'Combined Income Statement'!G34*-1)/('Combined Balance Sheet'!G39+'Combined Balance Sheet'!G42+'Combined Balance Sheet'!G52)</f>
        <v>0.11562002878770332</v>
      </c>
      <c r="M50" s="970">
        <f>+('Combined Income Statement'!H39+'Combined Income Statement'!H34*-1)/('Combined Balance Sheet'!H39+'Combined Balance Sheet'!H42+'Combined Balance Sheet'!H52)</f>
        <v>0.13181588104760406</v>
      </c>
      <c r="N50" s="970">
        <f>+('Combined Income Statement'!I39+'Combined Income Statement'!I34*-1)/('Combined Balance Sheet'!I39+'Combined Balance Sheet'!I42+'Combined Balance Sheet'!I52)</f>
        <v>0.17173325812751328</v>
      </c>
      <c r="O50" s="970">
        <f>+('Combined Income Statement'!J39+'Combined Income Statement'!J34*-1)/('Combined Balance Sheet'!J39+'Combined Balance Sheet'!J42+'Combined Balance Sheet'!J52)</f>
        <v>0.18249755925975414</v>
      </c>
      <c r="P50" s="970">
        <f>+('Combined Income Statement'!K39+'Combined Income Statement'!K34*-1)/('Combined Balance Sheet'!K39+'Combined Balance Sheet'!K42+'Combined Balance Sheet'!K52)</f>
        <v>0.17696081196430047</v>
      </c>
      <c r="Q50" s="970">
        <f>+('Combined Income Statement'!L39+'Combined Income Statement'!L34*-1)/('Combined Balance Sheet'!L39+'Combined Balance Sheet'!L42+'Combined Balance Sheet'!L52)</f>
        <v>0.19464854590849495</v>
      </c>
      <c r="R50" s="971">
        <f>+('Combined Income Statement'!N39+'Combined Income Statement'!N34*-1)/('Combined Balance Sheet'!N39+'Combined Balance Sheet'!N42+'Combined Balance Sheet'!N52)</f>
        <v>0.14325030698217833</v>
      </c>
    </row>
    <row r="51" spans="1:18" x14ac:dyDescent="0.25">
      <c r="A51" s="951" t="s">
        <v>2330</v>
      </c>
      <c r="B51" s="972">
        <f>+'[1]Royal Dutch'!R45</f>
        <v>4623559.5</v>
      </c>
      <c r="C51" s="972">
        <f>+[1]Exxon!R45</f>
        <v>3973428.2</v>
      </c>
      <c r="D51" s="972">
        <f>+[1]Chevron!R45</f>
        <v>3159542.3</v>
      </c>
      <c r="E51" s="972">
        <f>+[1]BP!R45</f>
        <v>4064707.5</v>
      </c>
      <c r="F51" s="972">
        <f>+'[1]Total SA'!R45</f>
        <v>1816205.2</v>
      </c>
      <c r="G51" s="963"/>
      <c r="H51" s="963"/>
      <c r="I51" s="963"/>
      <c r="J51" s="963"/>
      <c r="K51" s="963"/>
      <c r="L51" s="963"/>
      <c r="M51" s="963"/>
      <c r="N51" s="963"/>
      <c r="O51" s="963"/>
      <c r="P51" s="963"/>
      <c r="Q51" s="963"/>
      <c r="R51" s="964"/>
    </row>
    <row r="52" spans="1:18" ht="15.75" customHeight="1" x14ac:dyDescent="0.25">
      <c r="A52" s="738"/>
      <c r="B52" s="963"/>
      <c r="C52" s="963"/>
      <c r="D52" s="963"/>
      <c r="E52" s="963"/>
      <c r="F52" s="963"/>
      <c r="G52" s="973"/>
      <c r="H52" s="973"/>
      <c r="I52" s="973"/>
      <c r="J52" s="973"/>
      <c r="K52" s="973"/>
      <c r="L52" s="973"/>
      <c r="M52" s="973"/>
      <c r="N52" s="973"/>
      <c r="O52" s="973"/>
      <c r="P52" s="973"/>
      <c r="Q52" s="973"/>
      <c r="R52" s="974"/>
    </row>
    <row r="53" spans="1:18" x14ac:dyDescent="0.25">
      <c r="A53" s="975" t="s">
        <v>2331</v>
      </c>
      <c r="B53" s="963">
        <f>+'[1]Royal Dutch'!R47</f>
        <v>12.593882465741132</v>
      </c>
      <c r="C53" s="963">
        <f>+[1]Exxon!R47</f>
        <v>16.903688524590162</v>
      </c>
      <c r="D53" s="963">
        <f>+[1]Chevron!R47</f>
        <v>16.333333333333332</v>
      </c>
      <c r="E53" s="963">
        <f>+[1]BP!R47</f>
        <v>11.581618020883578</v>
      </c>
      <c r="F53" s="963">
        <f>+'[1]Total SA'!R47</f>
        <v>11.167398391441624</v>
      </c>
      <c r="G53" s="973"/>
      <c r="H53" s="973"/>
      <c r="I53" s="973"/>
      <c r="J53" s="973"/>
      <c r="K53" s="973"/>
      <c r="L53" s="973"/>
      <c r="M53" s="973"/>
      <c r="N53" s="973"/>
      <c r="O53" s="973"/>
      <c r="P53" s="973"/>
      <c r="Q53" s="973"/>
      <c r="R53" s="974"/>
    </row>
    <row r="54" spans="1:18" x14ac:dyDescent="0.25">
      <c r="A54" s="975" t="s">
        <v>2332</v>
      </c>
      <c r="B54" s="963">
        <f>+'[1]Royal Dutch'!R48</f>
        <v>5.6141480130097801</v>
      </c>
      <c r="C54" s="963">
        <f>+[1]Exxon!R48</f>
        <v>9.5989516540421871</v>
      </c>
      <c r="D54" s="963">
        <f>+[1]Chevron!R48</f>
        <v>7.5801529715858909</v>
      </c>
      <c r="E54" s="963">
        <f>+[1]BP!R48</f>
        <v>5.7210769213681703</v>
      </c>
      <c r="F54" s="963">
        <f>+'[1]Total SA'!R48</f>
        <v>5.7092086268764008</v>
      </c>
      <c r="G54" s="973"/>
      <c r="H54" s="973"/>
      <c r="I54" s="973"/>
      <c r="J54" s="973"/>
      <c r="K54" s="973"/>
      <c r="L54" s="973"/>
      <c r="M54" s="973"/>
      <c r="N54" s="973"/>
      <c r="O54" s="973"/>
      <c r="P54" s="973"/>
      <c r="Q54" s="973"/>
      <c r="R54" s="974"/>
    </row>
    <row r="55" spans="1:18" x14ac:dyDescent="0.25">
      <c r="A55" s="975" t="s">
        <v>2333</v>
      </c>
      <c r="B55" s="963">
        <f>+'[1]Royal Dutch'!R49</f>
        <v>5.8312041739130446E-2</v>
      </c>
      <c r="C55" s="963">
        <f>+[1]Exxon!R49</f>
        <v>3.915626136501394E-2</v>
      </c>
      <c r="D55" s="963">
        <f>+[1]Chevron!R49</f>
        <v>3.5437430786268001E-2</v>
      </c>
      <c r="E55" s="963">
        <f>+[1]BP!R49</f>
        <v>5.3964825888146314E-2</v>
      </c>
      <c r="F55" s="963">
        <f>+'[1]Total SA'!R49</f>
        <v>4.5393803937164467E-2</v>
      </c>
      <c r="G55" s="973"/>
      <c r="H55" s="973"/>
      <c r="I55" s="973"/>
      <c r="J55" s="973"/>
      <c r="K55" s="973"/>
      <c r="L55" s="973"/>
      <c r="M55" s="973"/>
      <c r="N55" s="973"/>
      <c r="O55" s="973"/>
      <c r="P55" s="973"/>
      <c r="Q55" s="973"/>
      <c r="R55" s="974"/>
    </row>
    <row r="56" spans="1:18" x14ac:dyDescent="0.25">
      <c r="A56" s="975" t="s">
        <v>2334</v>
      </c>
      <c r="B56" s="963">
        <f>+'[1]Royal Dutch'!R50</f>
        <v>0.8084289876012476</v>
      </c>
      <c r="C56" s="963">
        <f>+[1]Exxon!R50</f>
        <v>1.3750048420273724</v>
      </c>
      <c r="D56" s="963">
        <f>+[1]Chevron!R50</f>
        <v>1.6648291780987234</v>
      </c>
      <c r="E56" s="963">
        <f>+[1]BP!R50</f>
        <v>0.65359717094624714</v>
      </c>
      <c r="F56" s="963">
        <f>+'[1]Total SA'!R50</f>
        <v>0.93307322072112808</v>
      </c>
      <c r="G56" s="973"/>
      <c r="H56" s="973"/>
      <c r="I56" s="973"/>
      <c r="J56" s="973"/>
      <c r="K56" s="973"/>
      <c r="L56" s="973"/>
      <c r="M56" s="973"/>
      <c r="N56" s="973"/>
      <c r="O56" s="973"/>
      <c r="P56" s="973"/>
      <c r="Q56" s="973"/>
      <c r="R56" s="974"/>
    </row>
    <row r="57" spans="1:18" x14ac:dyDescent="0.25">
      <c r="A57" s="975" t="s">
        <v>2335</v>
      </c>
      <c r="B57" s="963">
        <f>+'[1]Royal Dutch'!R51</f>
        <v>5.069235709480707</v>
      </c>
      <c r="C57" s="963">
        <f>+[1]Exxon!R51</f>
        <v>9.7852906287069992</v>
      </c>
      <c r="D57" s="963">
        <f>+[1]Chevron!R51</f>
        <v>7.9061913696060033</v>
      </c>
      <c r="E57" s="963">
        <f>+[1]BP!R51</f>
        <v>6.501960994180255</v>
      </c>
      <c r="F57" s="963">
        <f>+'[1]Total SA'!R51</f>
        <v>0</v>
      </c>
      <c r="G57" s="973"/>
      <c r="H57" s="973"/>
      <c r="I57" s="973"/>
      <c r="J57" s="973"/>
      <c r="K57" s="973"/>
      <c r="L57" s="973"/>
      <c r="M57" s="973"/>
      <c r="N57" s="973"/>
      <c r="O57" s="973"/>
      <c r="P57" s="973"/>
      <c r="Q57" s="973"/>
      <c r="R57" s="974"/>
    </row>
    <row r="58" spans="1:18" x14ac:dyDescent="0.25">
      <c r="A58" s="976" t="s">
        <v>2336</v>
      </c>
      <c r="B58" s="967">
        <f>+'[1]Royal Dutch'!R52</f>
        <v>1.3443023307769466</v>
      </c>
      <c r="C58" s="967">
        <f>+[1]Exxon!R52</f>
        <v>1.8365136552743548</v>
      </c>
      <c r="D58" s="967">
        <f>+[1]Chevron!R52</f>
        <v>1.5525004852681512</v>
      </c>
      <c r="E58" s="967">
        <f>+[1]BP!R52</f>
        <v>1.4885155185935321</v>
      </c>
      <c r="F58" s="967">
        <f>+'[1]Total SA'!R52</f>
        <v>1.27160564809327</v>
      </c>
      <c r="G58" s="977"/>
      <c r="H58" s="977"/>
      <c r="I58" s="977"/>
      <c r="J58" s="977"/>
      <c r="K58" s="977"/>
      <c r="L58" s="977"/>
      <c r="M58" s="977"/>
      <c r="N58" s="977"/>
      <c r="O58" s="977"/>
      <c r="P58" s="977"/>
      <c r="Q58" s="977"/>
      <c r="R58" s="978"/>
    </row>
    <row r="59" spans="1:18" x14ac:dyDescent="0.25">
      <c r="A59" s="757"/>
      <c r="B59" s="944"/>
      <c r="C59" s="944"/>
      <c r="D59" s="944"/>
      <c r="E59" s="944"/>
      <c r="F59" s="944"/>
      <c r="G59" s="944"/>
      <c r="H59" s="944"/>
      <c r="I59" s="944"/>
      <c r="J59" s="944"/>
      <c r="K59" s="944"/>
      <c r="L59" s="944"/>
      <c r="M59" s="944"/>
      <c r="N59" s="944"/>
      <c r="O59" s="944"/>
      <c r="P59" s="944"/>
      <c r="Q59" s="944"/>
      <c r="R59" s="944"/>
    </row>
    <row r="60" spans="1:18" hidden="1" x14ac:dyDescent="0.25">
      <c r="A60" s="757"/>
      <c r="B60" s="944"/>
      <c r="C60" s="944"/>
      <c r="D60" s="944"/>
      <c r="E60" s="944"/>
      <c r="F60" s="944"/>
      <c r="G60" s="944"/>
      <c r="H60" s="944"/>
      <c r="I60" s="944"/>
      <c r="J60" s="944"/>
      <c r="K60" s="944"/>
      <c r="L60" s="944"/>
      <c r="M60" s="944"/>
      <c r="N60" s="944"/>
      <c r="O60" s="944"/>
      <c r="P60" s="944"/>
      <c r="Q60" s="944"/>
      <c r="R60" s="944"/>
    </row>
    <row r="61" spans="1:18" hidden="1" x14ac:dyDescent="0.25">
      <c r="A61" s="757"/>
      <c r="B61" s="944"/>
      <c r="C61" s="944"/>
      <c r="D61" s="944"/>
      <c r="E61" s="944"/>
      <c r="F61" s="944"/>
      <c r="G61" s="944"/>
      <c r="H61" s="944"/>
      <c r="I61" s="944"/>
      <c r="J61" s="944"/>
      <c r="K61" s="944"/>
      <c r="L61" s="944"/>
      <c r="M61" s="944"/>
      <c r="N61" s="944"/>
      <c r="O61" s="944"/>
      <c r="P61" s="944"/>
      <c r="Q61" s="944"/>
      <c r="R61" s="944"/>
    </row>
    <row r="62" spans="1:18" hidden="1" x14ac:dyDescent="0.25">
      <c r="A62" s="757"/>
      <c r="B62" s="944"/>
      <c r="C62" s="944"/>
      <c r="D62" s="944"/>
      <c r="E62" s="944"/>
      <c r="F62" s="944"/>
      <c r="G62" s="944"/>
      <c r="H62" s="944"/>
      <c r="I62" s="944"/>
      <c r="J62" s="944"/>
      <c r="K62" s="944"/>
      <c r="L62" s="944"/>
      <c r="M62" s="944"/>
      <c r="N62" s="944"/>
      <c r="O62" s="944"/>
      <c r="P62" s="944"/>
      <c r="Q62" s="944"/>
      <c r="R62" s="944"/>
    </row>
    <row r="63" spans="1:18" hidden="1" x14ac:dyDescent="0.25">
      <c r="A63" s="757"/>
      <c r="B63" s="944"/>
      <c r="C63" s="944"/>
      <c r="D63" s="944"/>
      <c r="E63" s="944"/>
      <c r="F63" s="944"/>
      <c r="G63" s="944"/>
      <c r="H63" s="944"/>
      <c r="I63" s="944"/>
      <c r="J63" s="944"/>
      <c r="K63" s="944"/>
      <c r="L63" s="944"/>
      <c r="M63" s="944"/>
      <c r="N63" s="944"/>
      <c r="O63" s="944"/>
      <c r="P63" s="944"/>
      <c r="Q63" s="944"/>
      <c r="R63" s="944"/>
    </row>
    <row r="64" spans="1:18" hidden="1" x14ac:dyDescent="0.25">
      <c r="A64" s="757"/>
      <c r="B64" s="944"/>
      <c r="C64" s="944"/>
      <c r="D64" s="944"/>
      <c r="E64" s="944"/>
      <c r="F64" s="944"/>
      <c r="G64" s="944"/>
      <c r="H64" s="944"/>
      <c r="I64" s="944"/>
      <c r="J64" s="944"/>
      <c r="K64" s="944"/>
      <c r="L64" s="944"/>
      <c r="M64" s="944"/>
      <c r="N64" s="944"/>
      <c r="O64" s="944"/>
      <c r="P64" s="944"/>
      <c r="Q64" s="944"/>
      <c r="R64" s="944"/>
    </row>
    <row r="65" spans="1:18" hidden="1" x14ac:dyDescent="0.25">
      <c r="A65" s="757"/>
      <c r="B65" s="944"/>
      <c r="C65" s="944"/>
      <c r="D65" s="944"/>
      <c r="E65" s="944"/>
      <c r="F65" s="944"/>
      <c r="G65" s="944"/>
      <c r="H65" s="944"/>
      <c r="I65" s="944"/>
      <c r="J65" s="944"/>
      <c r="K65" s="944"/>
      <c r="L65" s="944"/>
      <c r="M65" s="944"/>
      <c r="N65" s="944"/>
      <c r="O65" s="944"/>
      <c r="P65" s="944"/>
      <c r="Q65" s="944"/>
      <c r="R65" s="944"/>
    </row>
  </sheetData>
  <sheetProtection algorithmName="SHA-512" hashValue="mQzhrADZvJIntfiol79KgTI/DwShBdJZEScp5xHkuVA99KfH1jXnHeeYBU6XDqup+x1ij2gH0LgyCjsIExTNXA==" saltValue="o9RQHh2XnHSbK0hzniiP5g==" spinCount="100000" sheet="1" objects="1" scenarios="1"/>
  <phoneticPr fontId="9" type="noConversion"/>
  <pageMargins left="0.7" right="0.7" top="0.75" bottom="0.75" header="0.3" footer="0.3"/>
  <pageSetup paperSize="9" orientation="portrait" horizontalDpi="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2" tint="-9.9978637043366805E-2"/>
  </sheetPr>
  <dimension ref="A1:T50"/>
  <sheetViews>
    <sheetView showGridLines="0" zoomScale="80" zoomScaleNormal="80" workbookViewId="0">
      <pane xSplit="1" ySplit="3" topLeftCell="B4" activePane="bottomRight" state="frozen"/>
      <selection pane="topRight" activeCell="B1" sqref="B1"/>
      <selection pane="bottomLeft" activeCell="A4" sqref="A4"/>
      <selection pane="bottomRight" activeCell="G10" sqref="G10"/>
    </sheetView>
  </sheetViews>
  <sheetFormatPr defaultColWidth="0" defaultRowHeight="15" zeroHeight="1" x14ac:dyDescent="0.25"/>
  <cols>
    <col min="1" max="1" width="44.7109375" bestFit="1" customWidth="1"/>
    <col min="2" max="2" width="12.28515625" bestFit="1" customWidth="1"/>
    <col min="3" max="3" width="13.28515625" bestFit="1" customWidth="1"/>
    <col min="4" max="4" width="8.7109375" style="168" customWidth="1"/>
    <col min="5" max="5" width="9.140625" customWidth="1"/>
    <col min="6" max="7" width="12.28515625" bestFit="1" customWidth="1"/>
    <col min="8" max="8" width="8.7109375" style="175" customWidth="1"/>
    <col min="9" max="18" width="8.7109375" style="111" hidden="1" customWidth="1"/>
    <col min="19" max="20" width="0" hidden="1" customWidth="1"/>
    <col min="21" max="16384" width="9.140625" hidden="1"/>
  </cols>
  <sheetData>
    <row r="1" spans="1:20" x14ac:dyDescent="0.25"/>
    <row r="2" spans="1:20" x14ac:dyDescent="0.25"/>
    <row r="3" spans="1:20" x14ac:dyDescent="0.25">
      <c r="H3" t="s">
        <v>2870</v>
      </c>
    </row>
    <row r="4" spans="1:20" x14ac:dyDescent="0.25">
      <c r="A4" s="390"/>
      <c r="B4" s="390"/>
      <c r="C4" s="390"/>
      <c r="D4" s="373"/>
      <c r="E4" s="390"/>
      <c r="F4" s="390"/>
      <c r="G4" s="390"/>
      <c r="H4" s="979"/>
    </row>
    <row r="5" spans="1:20" ht="18.75" x14ac:dyDescent="0.3">
      <c r="A5" s="946" t="s">
        <v>2851</v>
      </c>
      <c r="B5" s="390"/>
      <c r="C5" s="390"/>
      <c r="D5" s="373"/>
      <c r="E5" s="390"/>
      <c r="F5" s="390"/>
      <c r="G5" s="390"/>
      <c r="H5" s="390"/>
    </row>
    <row r="6" spans="1:20" x14ac:dyDescent="0.25">
      <c r="A6" s="599"/>
      <c r="B6" s="1067" t="s">
        <v>2176</v>
      </c>
      <c r="C6" s="1067"/>
      <c r="D6" s="1068"/>
      <c r="E6" s="866"/>
      <c r="F6" s="1069" t="s">
        <v>2465</v>
      </c>
      <c r="G6" s="1067"/>
      <c r="H6" s="1067"/>
    </row>
    <row r="7" spans="1:20" x14ac:dyDescent="0.25">
      <c r="A7" s="599"/>
      <c r="B7" s="980"/>
      <c r="C7" s="980"/>
      <c r="D7" s="980"/>
      <c r="E7" s="866"/>
      <c r="F7" s="981"/>
      <c r="G7" s="980"/>
      <c r="H7" s="980"/>
    </row>
    <row r="8" spans="1:20" x14ac:dyDescent="0.25">
      <c r="A8" s="982"/>
      <c r="B8" s="867">
        <v>2017</v>
      </c>
      <c r="C8" s="866">
        <v>2018</v>
      </c>
      <c r="D8" s="866" t="s">
        <v>2466</v>
      </c>
      <c r="E8" s="866"/>
      <c r="F8" s="866">
        <v>2017</v>
      </c>
      <c r="G8" s="866">
        <v>2018</v>
      </c>
      <c r="H8" s="866"/>
      <c r="I8" s="1"/>
      <c r="J8" s="1"/>
      <c r="K8" s="1"/>
      <c r="L8" s="1"/>
      <c r="M8" s="1"/>
      <c r="N8" s="1"/>
      <c r="O8" s="1"/>
      <c r="P8" s="1"/>
      <c r="Q8" s="1"/>
      <c r="R8" s="1"/>
      <c r="S8" s="1"/>
      <c r="T8" s="1"/>
    </row>
    <row r="9" spans="1:20" x14ac:dyDescent="0.25">
      <c r="A9" s="390" t="s">
        <v>2462</v>
      </c>
      <c r="B9" s="983">
        <f>+'[2]Segments '!E40</f>
        <v>840483</v>
      </c>
      <c r="C9" s="826">
        <f>+'[2]Segments '!E30</f>
        <v>1182137</v>
      </c>
      <c r="D9" s="984">
        <f>C9/B9-1</f>
        <v>0.40649721648147552</v>
      </c>
      <c r="E9" s="390"/>
      <c r="F9" s="983">
        <v>224129</v>
      </c>
      <c r="G9" s="826">
        <v>315236</v>
      </c>
      <c r="H9" s="985"/>
    </row>
    <row r="10" spans="1:20" x14ac:dyDescent="0.25">
      <c r="A10" s="390" t="s">
        <v>2199</v>
      </c>
      <c r="B10" s="983">
        <f>+'[2]Segments '!F67</f>
        <v>150176</v>
      </c>
      <c r="C10" s="826">
        <f>+'[2]Segments '!F52</f>
        <v>152641</v>
      </c>
      <c r="D10" s="984">
        <f t="shared" ref="D10:D40" si="0">C10/B10-1</f>
        <v>1.6414074152993896E-2</v>
      </c>
      <c r="E10" s="390"/>
      <c r="F10" s="983">
        <v>40047</v>
      </c>
      <c r="G10" s="826">
        <v>40704</v>
      </c>
      <c r="H10" s="985"/>
    </row>
    <row r="11" spans="1:20" x14ac:dyDescent="0.25">
      <c r="A11" s="376" t="s">
        <v>2467</v>
      </c>
      <c r="B11" s="986">
        <f>SUM(B9:B10)</f>
        <v>990659</v>
      </c>
      <c r="C11" s="987">
        <f>SUM(C9:C10)</f>
        <v>1334778</v>
      </c>
      <c r="D11" s="984">
        <f t="shared" si="0"/>
        <v>0.34736372455103126</v>
      </c>
      <c r="E11" s="376"/>
      <c r="F11" s="986">
        <f t="shared" ref="F11:G11" si="1">SUM(F9:F10)</f>
        <v>264176</v>
      </c>
      <c r="G11" s="987">
        <f t="shared" si="1"/>
        <v>355940</v>
      </c>
      <c r="H11" s="988"/>
      <c r="I11" s="173"/>
      <c r="J11" s="173"/>
      <c r="K11" s="173"/>
      <c r="L11" s="173"/>
      <c r="M11" s="173"/>
      <c r="N11" s="173"/>
      <c r="O11" s="173"/>
      <c r="P11" s="173"/>
      <c r="Q11" s="173"/>
      <c r="R11" s="173"/>
    </row>
    <row r="12" spans="1:20" x14ac:dyDescent="0.25">
      <c r="A12" s="390"/>
      <c r="B12" s="983"/>
      <c r="C12" s="826"/>
      <c r="D12" s="374"/>
      <c r="E12" s="390"/>
      <c r="F12" s="983"/>
      <c r="G12" s="826"/>
      <c r="H12" s="989"/>
    </row>
    <row r="13" spans="1:20" x14ac:dyDescent="0.25">
      <c r="A13" s="390" t="s">
        <v>2446</v>
      </c>
      <c r="B13" s="983">
        <v>-140893</v>
      </c>
      <c r="C13" s="826">
        <v>-208505</v>
      </c>
      <c r="D13" s="984">
        <f t="shared" si="0"/>
        <v>0.4798818961907263</v>
      </c>
      <c r="E13" s="390"/>
      <c r="F13" s="983">
        <v>-37572</v>
      </c>
      <c r="G13" s="826">
        <v>-55601</v>
      </c>
      <c r="H13" s="990"/>
      <c r="I13" s="172"/>
      <c r="J13" s="172"/>
      <c r="K13" s="172"/>
      <c r="L13" s="172"/>
      <c r="M13" s="172"/>
      <c r="N13" s="172"/>
      <c r="O13" s="172"/>
      <c r="P13" s="172"/>
      <c r="Q13" s="172"/>
      <c r="R13" s="172"/>
    </row>
    <row r="14" spans="1:20" x14ac:dyDescent="0.25">
      <c r="A14" s="991" t="s">
        <v>2468</v>
      </c>
      <c r="B14" s="992">
        <f>-B13/B$11</f>
        <v>0.14222149094693531</v>
      </c>
      <c r="C14" s="993">
        <f>-C13/C$11</f>
        <v>0.15620949700998968</v>
      </c>
      <c r="D14" s="994"/>
      <c r="E14" s="991"/>
      <c r="F14" s="992">
        <f t="shared" ref="F14:G14" si="2">-F13/F$11</f>
        <v>0.14222336624068802</v>
      </c>
      <c r="G14" s="993">
        <f t="shared" si="2"/>
        <v>0.15620891161431702</v>
      </c>
      <c r="H14" s="994"/>
      <c r="I14" s="169"/>
      <c r="J14" s="169"/>
      <c r="K14" s="169"/>
      <c r="L14" s="169"/>
      <c r="M14" s="169"/>
      <c r="N14" s="169"/>
      <c r="O14" s="169"/>
      <c r="P14" s="169"/>
      <c r="Q14" s="169"/>
      <c r="R14" s="169"/>
    </row>
    <row r="15" spans="1:20" x14ac:dyDescent="0.25">
      <c r="A15" s="390" t="s">
        <v>175</v>
      </c>
      <c r="B15" s="983">
        <v>-126093</v>
      </c>
      <c r="C15" s="826">
        <v>-188937</v>
      </c>
      <c r="D15" s="984">
        <f t="shared" si="0"/>
        <v>0.49839404249244601</v>
      </c>
      <c r="E15" s="390"/>
      <c r="F15" s="983">
        <v>-33625</v>
      </c>
      <c r="G15" s="826">
        <v>-50383</v>
      </c>
      <c r="H15" s="990"/>
      <c r="I15" s="172"/>
      <c r="J15" s="172"/>
      <c r="K15" s="172"/>
      <c r="L15" s="172"/>
      <c r="M15" s="172"/>
      <c r="N15" s="172"/>
      <c r="O15" s="172"/>
      <c r="P15" s="172"/>
      <c r="Q15" s="172"/>
      <c r="R15" s="172"/>
    </row>
    <row r="16" spans="1:20" x14ac:dyDescent="0.25">
      <c r="A16" s="991" t="s">
        <v>2468</v>
      </c>
      <c r="B16" s="992">
        <f>-B15/B$11</f>
        <v>0.12728194060721196</v>
      </c>
      <c r="C16" s="993">
        <f>-C15/C$11</f>
        <v>0.14154938124542057</v>
      </c>
      <c r="D16" s="994"/>
      <c r="E16" s="991"/>
      <c r="F16" s="992">
        <f t="shared" ref="F16:G16" si="3">-F15/F$11</f>
        <v>0.12728256919629338</v>
      </c>
      <c r="G16" s="993">
        <f t="shared" si="3"/>
        <v>0.14154913749508344</v>
      </c>
      <c r="H16" s="994"/>
      <c r="I16" s="169"/>
      <c r="J16" s="169"/>
      <c r="K16" s="169"/>
      <c r="L16" s="169"/>
      <c r="M16" s="169"/>
      <c r="N16" s="169"/>
      <c r="O16" s="169"/>
      <c r="P16" s="169"/>
      <c r="Q16" s="169"/>
      <c r="R16" s="169"/>
    </row>
    <row r="17" spans="1:18" x14ac:dyDescent="0.25">
      <c r="A17" s="390" t="s">
        <v>2448</v>
      </c>
      <c r="B17" s="983">
        <v>-56962</v>
      </c>
      <c r="C17" s="826">
        <v>-56202</v>
      </c>
      <c r="D17" s="984">
        <f t="shared" si="0"/>
        <v>-1.3342228152101399E-2</v>
      </c>
      <c r="E17" s="390"/>
      <c r="F17" s="983">
        <v>-15190</v>
      </c>
      <c r="G17" s="826">
        <v>-14987</v>
      </c>
      <c r="H17" s="990"/>
      <c r="I17" s="172"/>
      <c r="J17" s="172"/>
      <c r="K17" s="172"/>
      <c r="L17" s="172"/>
      <c r="M17" s="172"/>
      <c r="N17" s="172"/>
      <c r="O17" s="172"/>
      <c r="P17" s="172"/>
      <c r="Q17" s="172"/>
      <c r="R17" s="172"/>
    </row>
    <row r="18" spans="1:18" x14ac:dyDescent="0.25">
      <c r="A18" s="991" t="s">
        <v>2468</v>
      </c>
      <c r="B18" s="992">
        <f>-B17/B$11</f>
        <v>5.7499099084548769E-2</v>
      </c>
      <c r="C18" s="993">
        <f>-C17/C$11</f>
        <v>4.2105878280882664E-2</v>
      </c>
      <c r="D18" s="994"/>
      <c r="E18" s="991"/>
      <c r="F18" s="992">
        <f t="shared" ref="F18:G18" si="4">-F17/F$11</f>
        <v>5.7499545757373871E-2</v>
      </c>
      <c r="G18" s="993">
        <f t="shared" si="4"/>
        <v>4.2105411024329943E-2</v>
      </c>
      <c r="H18" s="994"/>
      <c r="I18" s="169"/>
      <c r="J18" s="169"/>
      <c r="K18" s="169"/>
      <c r="L18" s="169"/>
      <c r="M18" s="169"/>
      <c r="N18" s="169"/>
      <c r="O18" s="169"/>
      <c r="P18" s="169"/>
      <c r="Q18" s="169"/>
      <c r="R18" s="169"/>
    </row>
    <row r="19" spans="1:18" x14ac:dyDescent="0.25">
      <c r="A19" s="390" t="s">
        <v>2449</v>
      </c>
      <c r="B19" s="983">
        <v>-30994</v>
      </c>
      <c r="C19" s="826">
        <v>-31250</v>
      </c>
      <c r="D19" s="984">
        <f t="shared" si="0"/>
        <v>8.2596631606117743E-3</v>
      </c>
      <c r="E19" s="390"/>
      <c r="F19" s="983">
        <v>-8265</v>
      </c>
      <c r="G19" s="826">
        <v>-8333</v>
      </c>
      <c r="H19" s="990"/>
      <c r="I19" s="172"/>
      <c r="J19" s="172"/>
      <c r="K19" s="172"/>
      <c r="L19" s="172"/>
      <c r="M19" s="172"/>
      <c r="N19" s="172"/>
      <c r="O19" s="172"/>
      <c r="P19" s="172"/>
      <c r="Q19" s="172"/>
      <c r="R19" s="172"/>
    </row>
    <row r="20" spans="1:18" x14ac:dyDescent="0.25">
      <c r="A20" s="991" t="s">
        <v>2468</v>
      </c>
      <c r="B20" s="992">
        <f>-B19/B$11</f>
        <v>3.1286244812796328E-2</v>
      </c>
      <c r="C20" s="993">
        <f>-C19/C$11</f>
        <v>2.3412132953944401E-2</v>
      </c>
      <c r="D20" s="994"/>
      <c r="E20" s="991"/>
      <c r="F20" s="992">
        <f t="shared" ref="F20:G20" si="5">-F19/F$11</f>
        <v>3.1285960874568468E-2</v>
      </c>
      <c r="G20" s="993">
        <f t="shared" si="5"/>
        <v>2.3411249086924761E-2</v>
      </c>
      <c r="H20" s="994"/>
      <c r="I20" s="169"/>
      <c r="J20" s="169"/>
      <c r="K20" s="169"/>
      <c r="L20" s="169"/>
      <c r="M20" s="169"/>
      <c r="N20" s="169"/>
      <c r="O20" s="169"/>
      <c r="P20" s="169"/>
      <c r="Q20" s="169"/>
      <c r="R20" s="169"/>
    </row>
    <row r="21" spans="1:18" x14ac:dyDescent="0.25">
      <c r="A21" s="390" t="s">
        <v>161</v>
      </c>
      <c r="B21" s="983">
        <v>-13725</v>
      </c>
      <c r="C21" s="826">
        <v>-7928</v>
      </c>
      <c r="D21" s="984">
        <f t="shared" si="0"/>
        <v>-0.42236794171220404</v>
      </c>
      <c r="E21" s="390"/>
      <c r="F21" s="983">
        <v>-3660</v>
      </c>
      <c r="G21" s="826">
        <v>-2114</v>
      </c>
      <c r="H21" s="990"/>
      <c r="I21" s="172"/>
      <c r="J21" s="172"/>
      <c r="K21" s="172"/>
      <c r="L21" s="172"/>
      <c r="M21" s="172"/>
      <c r="N21" s="172"/>
      <c r="O21" s="172"/>
      <c r="P21" s="172"/>
      <c r="Q21" s="172"/>
      <c r="R21" s="172"/>
    </row>
    <row r="22" spans="1:18" x14ac:dyDescent="0.25">
      <c r="A22" s="991" t="s">
        <v>2468</v>
      </c>
      <c r="B22" s="992">
        <f>-B21/B$11</f>
        <v>1.3854414081939395E-2</v>
      </c>
      <c r="C22" s="993">
        <f>-C21/C$11</f>
        <v>5.9395644818838788E-3</v>
      </c>
      <c r="D22" s="994"/>
      <c r="E22" s="991"/>
      <c r="F22" s="992">
        <f t="shared" ref="F22:G22" si="6">-F21/F$11</f>
        <v>1.3854400096905094E-2</v>
      </c>
      <c r="G22" s="993">
        <f t="shared" si="6"/>
        <v>5.9392032365005341E-3</v>
      </c>
      <c r="H22" s="994"/>
      <c r="I22" s="169"/>
      <c r="J22" s="169"/>
      <c r="K22" s="169"/>
      <c r="L22" s="169"/>
      <c r="M22" s="169"/>
      <c r="N22" s="169"/>
      <c r="O22" s="169"/>
      <c r="P22" s="169"/>
      <c r="Q22" s="169"/>
      <c r="R22" s="169"/>
    </row>
    <row r="23" spans="1:18" x14ac:dyDescent="0.25">
      <c r="A23" s="390" t="s">
        <v>2469</v>
      </c>
      <c r="B23" s="983">
        <f>-1902</f>
        <v>-1902</v>
      </c>
      <c r="C23" s="826">
        <v>-2217</v>
      </c>
      <c r="D23" s="984">
        <f t="shared" si="0"/>
        <v>0.16561514195583604</v>
      </c>
      <c r="E23" s="390"/>
      <c r="F23" s="983">
        <v>-507</v>
      </c>
      <c r="G23" s="826">
        <v>-591</v>
      </c>
      <c r="H23" s="990"/>
      <c r="I23" s="172"/>
      <c r="J23" s="172"/>
      <c r="K23" s="172"/>
      <c r="L23" s="172"/>
      <c r="M23" s="172"/>
      <c r="N23" s="172"/>
      <c r="O23" s="172"/>
      <c r="P23" s="172"/>
      <c r="Q23" s="172"/>
      <c r="R23" s="172"/>
    </row>
    <row r="24" spans="1:18" x14ac:dyDescent="0.25">
      <c r="A24" s="991" t="s">
        <v>2468</v>
      </c>
      <c r="B24" s="992">
        <f>-B23/B$11</f>
        <v>1.919934104469853E-3</v>
      </c>
      <c r="C24" s="993">
        <f>-C23/C$11</f>
        <v>1.6609503602846316E-3</v>
      </c>
      <c r="D24" s="994"/>
      <c r="E24" s="991"/>
      <c r="F24" s="992">
        <f t="shared" ref="F24:G24" si="7">-F23/F$11</f>
        <v>1.9191750953909514E-3</v>
      </c>
      <c r="G24" s="993">
        <f t="shared" si="7"/>
        <v>1.6603922009327415E-3</v>
      </c>
      <c r="H24" s="994"/>
      <c r="I24" s="169"/>
      <c r="J24" s="169"/>
      <c r="K24" s="169"/>
      <c r="L24" s="169"/>
      <c r="M24" s="169"/>
      <c r="N24" s="169"/>
      <c r="O24" s="169"/>
      <c r="P24" s="169"/>
      <c r="Q24" s="169"/>
      <c r="R24" s="169"/>
    </row>
    <row r="25" spans="1:18" x14ac:dyDescent="0.25">
      <c r="A25" s="376" t="s">
        <v>2451</v>
      </c>
      <c r="B25" s="986">
        <f>B13+B15+B17+B19+B21+B23</f>
        <v>-370569</v>
      </c>
      <c r="C25" s="987">
        <f>C13+C15+C17+C19+C21+C23</f>
        <v>-495039</v>
      </c>
      <c r="D25" s="984">
        <f t="shared" si="0"/>
        <v>0.33588886280287888</v>
      </c>
      <c r="E25" s="376"/>
      <c r="F25" s="986">
        <f t="shared" ref="F25:G25" si="8">F13+F15+F17+F19+F21+F23</f>
        <v>-98819</v>
      </c>
      <c r="G25" s="987">
        <f t="shared" si="8"/>
        <v>-132009</v>
      </c>
      <c r="H25" s="988"/>
      <c r="I25" s="173"/>
      <c r="J25" s="173"/>
      <c r="K25" s="173"/>
      <c r="L25" s="173"/>
      <c r="M25" s="173"/>
      <c r="N25" s="173"/>
      <c r="O25" s="173"/>
      <c r="P25" s="173"/>
      <c r="Q25" s="173"/>
      <c r="R25" s="173"/>
    </row>
    <row r="26" spans="1:18" x14ac:dyDescent="0.25">
      <c r="A26" s="991" t="s">
        <v>2468</v>
      </c>
      <c r="B26" s="992">
        <f>-B25/B$11</f>
        <v>0.37406312363790162</v>
      </c>
      <c r="C26" s="993">
        <f>-C25/C$11</f>
        <v>0.37087740433240585</v>
      </c>
      <c r="D26" s="994"/>
      <c r="E26" s="991"/>
      <c r="F26" s="992">
        <f t="shared" ref="F26:G26" si="9">-F25/F$11</f>
        <v>0.37406501726121977</v>
      </c>
      <c r="G26" s="993">
        <f t="shared" si="9"/>
        <v>0.37087430465808846</v>
      </c>
      <c r="H26" s="994"/>
      <c r="I26" s="169"/>
      <c r="J26" s="169"/>
      <c r="K26" s="169"/>
      <c r="L26" s="169"/>
      <c r="M26" s="169"/>
      <c r="N26" s="169"/>
      <c r="O26" s="169"/>
      <c r="P26" s="169"/>
      <c r="Q26" s="169"/>
      <c r="R26" s="169"/>
    </row>
    <row r="27" spans="1:18" x14ac:dyDescent="0.25">
      <c r="A27" s="376" t="s">
        <v>2453</v>
      </c>
      <c r="B27" s="986">
        <f>B11+B25</f>
        <v>620090</v>
      </c>
      <c r="C27" s="987">
        <f>C11+C25</f>
        <v>839739</v>
      </c>
      <c r="D27" s="984">
        <f t="shared" si="0"/>
        <v>0.35422116144430649</v>
      </c>
      <c r="E27" s="376"/>
      <c r="F27" s="986">
        <f>F11+F25</f>
        <v>165357</v>
      </c>
      <c r="G27" s="987">
        <f>G11+G25</f>
        <v>223931</v>
      </c>
      <c r="H27" s="988"/>
      <c r="I27" s="173"/>
      <c r="J27" s="173"/>
      <c r="K27" s="173"/>
      <c r="L27" s="173"/>
      <c r="M27" s="173"/>
      <c r="N27" s="173"/>
      <c r="O27" s="173"/>
      <c r="P27" s="173"/>
      <c r="Q27" s="173"/>
      <c r="R27" s="173"/>
    </row>
    <row r="28" spans="1:18" x14ac:dyDescent="0.25">
      <c r="A28" s="991" t="s">
        <v>2470</v>
      </c>
      <c r="B28" s="992">
        <f>B27/B11</f>
        <v>0.62593687636209838</v>
      </c>
      <c r="C28" s="993">
        <f>C27/C11</f>
        <v>0.62912259566759421</v>
      </c>
      <c r="D28" s="984"/>
      <c r="E28" s="376"/>
      <c r="F28" s="992">
        <f>F27/F11</f>
        <v>0.62593498273878023</v>
      </c>
      <c r="G28" s="993">
        <f>G27/G11</f>
        <v>0.62912569534191154</v>
      </c>
      <c r="H28" s="994"/>
      <c r="I28" s="169"/>
      <c r="J28" s="169"/>
      <c r="K28" s="169"/>
      <c r="L28" s="169"/>
      <c r="M28" s="169"/>
      <c r="N28" s="169"/>
      <c r="O28" s="169"/>
      <c r="P28" s="169"/>
      <c r="Q28" s="169"/>
      <c r="R28" s="169"/>
    </row>
    <row r="29" spans="1:18" x14ac:dyDescent="0.25">
      <c r="A29" s="390" t="s">
        <v>2202</v>
      </c>
      <c r="B29" s="983">
        <v>-37175</v>
      </c>
      <c r="C29" s="826">
        <v>-41334</v>
      </c>
      <c r="D29" s="984">
        <f>C29/B29-1</f>
        <v>0.11187626092804304</v>
      </c>
      <c r="E29" s="390"/>
      <c r="F29" s="983">
        <v>-9913</v>
      </c>
      <c r="G29" s="826">
        <v>-11023</v>
      </c>
      <c r="H29" s="990"/>
      <c r="I29" s="172"/>
      <c r="J29" s="172"/>
      <c r="K29" s="172"/>
      <c r="L29" s="172"/>
      <c r="M29" s="172"/>
      <c r="N29" s="172"/>
      <c r="O29" s="172"/>
      <c r="P29" s="172"/>
      <c r="Q29" s="172"/>
      <c r="R29" s="172"/>
    </row>
    <row r="30" spans="1:18" x14ac:dyDescent="0.25">
      <c r="A30" s="376" t="s">
        <v>2051</v>
      </c>
      <c r="B30" s="986">
        <f>B27+B29</f>
        <v>582915</v>
      </c>
      <c r="C30" s="987">
        <f>C27+C29</f>
        <v>798405</v>
      </c>
      <c r="D30" s="995"/>
      <c r="E30" s="376"/>
      <c r="F30" s="986">
        <f>F27+F29</f>
        <v>155444</v>
      </c>
      <c r="G30" s="987">
        <f>G27+G29</f>
        <v>212908</v>
      </c>
      <c r="H30" s="988"/>
      <c r="I30" s="173"/>
      <c r="J30" s="173"/>
      <c r="K30" s="173"/>
      <c r="L30" s="173"/>
      <c r="M30" s="173"/>
      <c r="N30" s="173"/>
      <c r="O30" s="173"/>
      <c r="P30" s="173"/>
      <c r="Q30" s="173"/>
      <c r="R30" s="173"/>
    </row>
    <row r="31" spans="1:18" x14ac:dyDescent="0.25">
      <c r="A31" s="991" t="s">
        <v>2471</v>
      </c>
      <c r="B31" s="992">
        <f>B30/B11</f>
        <v>0.58841135042431347</v>
      </c>
      <c r="C31" s="993">
        <f>C30/C11</f>
        <v>0.59815564835500734</v>
      </c>
      <c r="D31" s="984"/>
      <c r="E31" s="390"/>
      <c r="F31" s="992">
        <f>F30/F11</f>
        <v>0.58841075646538676</v>
      </c>
      <c r="G31" s="993">
        <f>G30/G11</f>
        <v>0.59815699275158729</v>
      </c>
      <c r="H31" s="994"/>
      <c r="I31" s="169"/>
      <c r="J31" s="169"/>
      <c r="K31" s="169"/>
      <c r="L31" s="169"/>
      <c r="M31" s="169"/>
      <c r="N31" s="169"/>
      <c r="O31" s="169"/>
      <c r="P31" s="169"/>
      <c r="Q31" s="169"/>
      <c r="R31" s="169"/>
    </row>
    <row r="32" spans="1:18" x14ac:dyDescent="0.25">
      <c r="A32" s="376"/>
      <c r="B32" s="983"/>
      <c r="C32" s="826"/>
      <c r="D32" s="984"/>
      <c r="E32" s="390"/>
      <c r="F32" s="983"/>
      <c r="G32" s="826"/>
      <c r="H32" s="990"/>
      <c r="I32" s="172"/>
      <c r="J32" s="172"/>
      <c r="K32" s="172"/>
      <c r="L32" s="172"/>
      <c r="M32" s="172"/>
      <c r="N32" s="172"/>
      <c r="O32" s="172"/>
      <c r="P32" s="172"/>
      <c r="Q32" s="172"/>
      <c r="R32" s="172"/>
    </row>
    <row r="33" spans="1:18" x14ac:dyDescent="0.25">
      <c r="A33" s="390" t="s">
        <v>2472</v>
      </c>
      <c r="B33" s="983">
        <v>-956</v>
      </c>
      <c r="C33" s="826">
        <v>-1415</v>
      </c>
      <c r="D33" s="984">
        <f t="shared" si="0"/>
        <v>0.48012552301255229</v>
      </c>
      <c r="E33" s="390"/>
      <c r="F33" s="983">
        <v>-255</v>
      </c>
      <c r="G33" s="826">
        <v>-377</v>
      </c>
      <c r="H33" s="990"/>
      <c r="I33" s="172"/>
      <c r="J33" s="172"/>
      <c r="K33" s="172"/>
      <c r="L33" s="172"/>
      <c r="M33" s="172"/>
      <c r="N33" s="172"/>
      <c r="O33" s="172"/>
      <c r="P33" s="172"/>
      <c r="Q33" s="172"/>
      <c r="R33" s="172"/>
    </row>
    <row r="34" spans="1:18" x14ac:dyDescent="0.25">
      <c r="A34" s="390" t="s">
        <v>2473</v>
      </c>
      <c r="B34" s="983">
        <v>1569</v>
      </c>
      <c r="C34" s="826">
        <v>3865</v>
      </c>
      <c r="D34" s="984">
        <f t="shared" si="0"/>
        <v>1.4633524537922242</v>
      </c>
      <c r="E34" s="390"/>
      <c r="F34" s="983">
        <v>418</v>
      </c>
      <c r="G34" s="826">
        <v>1030</v>
      </c>
      <c r="H34" s="996"/>
      <c r="I34" s="328"/>
      <c r="J34" s="328"/>
      <c r="K34" s="328"/>
      <c r="L34" s="328"/>
      <c r="M34" s="328"/>
      <c r="N34" s="328"/>
      <c r="O34" s="328"/>
      <c r="P34" s="328"/>
      <c r="Q34" s="328"/>
      <c r="R34" s="328"/>
    </row>
    <row r="35" spans="1:18" x14ac:dyDescent="0.25">
      <c r="A35" s="390" t="s">
        <v>2206</v>
      </c>
      <c r="B35" s="983">
        <v>-2090</v>
      </c>
      <c r="C35" s="826">
        <v>-2959</v>
      </c>
      <c r="D35" s="984">
        <f t="shared" si="0"/>
        <v>0.41578947368421049</v>
      </c>
      <c r="E35" s="390"/>
      <c r="F35" s="983">
        <v>-557</v>
      </c>
      <c r="G35" s="826">
        <v>-789</v>
      </c>
      <c r="H35" s="990"/>
      <c r="I35" s="172"/>
      <c r="J35" s="172"/>
      <c r="K35" s="172"/>
      <c r="L35" s="172"/>
      <c r="M35" s="172"/>
      <c r="N35" s="172"/>
      <c r="O35" s="172"/>
      <c r="P35" s="172"/>
      <c r="Q35" s="172"/>
      <c r="R35" s="172"/>
    </row>
    <row r="36" spans="1:18" x14ac:dyDescent="0.25">
      <c r="A36" s="376" t="s">
        <v>2207</v>
      </c>
      <c r="B36" s="986">
        <f>B30+B33+B34+B35</f>
        <v>581438</v>
      </c>
      <c r="C36" s="987">
        <f>C30+C33+C34+C35</f>
        <v>797896</v>
      </c>
      <c r="D36" s="984">
        <f t="shared" si="0"/>
        <v>0.37228044950622419</v>
      </c>
      <c r="E36" s="390"/>
      <c r="F36" s="986">
        <f>F30+F33+F34+F35</f>
        <v>155050</v>
      </c>
      <c r="G36" s="987">
        <f>G30+G33+G34+G35</f>
        <v>212772</v>
      </c>
      <c r="H36" s="988"/>
      <c r="I36" s="173"/>
      <c r="J36" s="173"/>
      <c r="K36" s="173"/>
      <c r="L36" s="173"/>
      <c r="M36" s="173"/>
      <c r="N36" s="173"/>
      <c r="O36" s="173"/>
      <c r="P36" s="173"/>
      <c r="Q36" s="173"/>
      <c r="R36" s="173"/>
    </row>
    <row r="37" spans="1:18" x14ac:dyDescent="0.25">
      <c r="A37" s="991" t="s">
        <v>2474</v>
      </c>
      <c r="B37" s="992">
        <f>B36/B11</f>
        <v>0.58692042367757224</v>
      </c>
      <c r="C37" s="993">
        <f>C36/C11</f>
        <v>0.59777431153345351</v>
      </c>
      <c r="D37" s="984"/>
      <c r="E37" s="390"/>
      <c r="F37" s="992">
        <f t="shared" ref="F37:G37" si="10">F36/F11</f>
        <v>0.58691932650959966</v>
      </c>
      <c r="G37" s="993">
        <f t="shared" si="10"/>
        <v>0.59777490588301396</v>
      </c>
      <c r="H37" s="994"/>
      <c r="I37" s="169"/>
      <c r="J37" s="169"/>
      <c r="K37" s="169"/>
      <c r="L37" s="169"/>
      <c r="M37" s="169"/>
      <c r="N37" s="169"/>
      <c r="O37" s="169"/>
      <c r="P37" s="169"/>
      <c r="Q37" s="169"/>
      <c r="R37" s="169"/>
    </row>
    <row r="38" spans="1:18" x14ac:dyDescent="0.25">
      <c r="A38" s="390" t="s">
        <v>194</v>
      </c>
      <c r="B38" s="983">
        <v>-296819</v>
      </c>
      <c r="C38" s="826">
        <v>-381378</v>
      </c>
      <c r="D38" s="984">
        <f t="shared" si="0"/>
        <v>0.28488405391838123</v>
      </c>
      <c r="E38" s="390"/>
      <c r="F38" s="983">
        <v>-79152</v>
      </c>
      <c r="G38" s="826">
        <v>-101701</v>
      </c>
      <c r="H38" s="990"/>
      <c r="I38" s="172"/>
      <c r="J38" s="172"/>
      <c r="K38" s="172"/>
      <c r="L38" s="172"/>
      <c r="M38" s="172"/>
      <c r="N38" s="172"/>
      <c r="O38" s="172"/>
      <c r="P38" s="172"/>
      <c r="Q38" s="172"/>
      <c r="R38" s="172"/>
    </row>
    <row r="39" spans="1:18" x14ac:dyDescent="0.25">
      <c r="A39" s="991" t="s">
        <v>2475</v>
      </c>
      <c r="B39" s="992">
        <f>-B38/B36</f>
        <v>0.51049123036334054</v>
      </c>
      <c r="C39" s="993">
        <f>-C38/C36</f>
        <v>0.47797958631200055</v>
      </c>
      <c r="D39" s="984"/>
      <c r="E39" s="390"/>
      <c r="F39" s="992">
        <f t="shared" ref="F39:G39" si="11">-F38/F36</f>
        <v>0.51049338922928089</v>
      </c>
      <c r="G39" s="993">
        <f t="shared" si="11"/>
        <v>0.47798112533604048</v>
      </c>
      <c r="H39" s="994"/>
      <c r="I39" s="169"/>
      <c r="J39" s="169"/>
      <c r="K39" s="169"/>
      <c r="L39" s="169"/>
      <c r="M39" s="169"/>
      <c r="N39" s="169"/>
      <c r="O39" s="169"/>
      <c r="P39" s="169"/>
      <c r="Q39" s="169"/>
      <c r="R39" s="169"/>
    </row>
    <row r="40" spans="1:18" x14ac:dyDescent="0.25">
      <c r="A40" s="376" t="s">
        <v>128</v>
      </c>
      <c r="B40" s="986">
        <f>B36+B38</f>
        <v>284619</v>
      </c>
      <c r="C40" s="987">
        <f>C36+C38</f>
        <v>416518</v>
      </c>
      <c r="D40" s="984">
        <f t="shared" si="0"/>
        <v>0.46342303219391545</v>
      </c>
      <c r="E40" s="376"/>
      <c r="F40" s="986">
        <f>F36+F38</f>
        <v>75898</v>
      </c>
      <c r="G40" s="987">
        <f>G36+G38</f>
        <v>111071</v>
      </c>
      <c r="H40" s="988"/>
      <c r="I40" s="173"/>
      <c r="J40" s="173"/>
      <c r="K40" s="173"/>
      <c r="L40" s="173"/>
      <c r="M40" s="173"/>
      <c r="N40" s="173"/>
      <c r="O40" s="173"/>
      <c r="P40" s="173"/>
      <c r="Q40" s="173"/>
      <c r="R40" s="173"/>
    </row>
    <row r="41" spans="1:18" x14ac:dyDescent="0.25">
      <c r="A41" s="991" t="s">
        <v>2476</v>
      </c>
      <c r="B41" s="992">
        <f>B40/B11</f>
        <v>0.28730269446903528</v>
      </c>
      <c r="C41" s="993">
        <f>C40/C11</f>
        <v>0.31205039339875246</v>
      </c>
      <c r="D41" s="374"/>
      <c r="E41" s="390"/>
      <c r="F41" s="992">
        <f>F40/F11</f>
        <v>0.28730089031554723</v>
      </c>
      <c r="G41" s="993">
        <f>G40/G11</f>
        <v>0.31204978367140529</v>
      </c>
      <c r="H41" s="994"/>
      <c r="I41" s="169"/>
      <c r="J41" s="169"/>
      <c r="K41" s="169"/>
      <c r="L41" s="169"/>
      <c r="M41" s="169"/>
      <c r="N41" s="169"/>
      <c r="O41" s="169"/>
      <c r="P41" s="169"/>
      <c r="Q41" s="169"/>
      <c r="R41" s="169"/>
    </row>
    <row r="42" spans="1:18" x14ac:dyDescent="0.25">
      <c r="A42" s="376" t="s">
        <v>2477</v>
      </c>
      <c r="B42" s="983"/>
      <c r="C42" s="826"/>
      <c r="D42" s="374"/>
      <c r="E42" s="390"/>
      <c r="F42" s="983"/>
      <c r="G42" s="826"/>
      <c r="H42" s="990"/>
      <c r="I42" s="172"/>
      <c r="J42" s="172"/>
      <c r="K42" s="172"/>
      <c r="L42" s="172"/>
      <c r="M42" s="172"/>
      <c r="N42" s="172"/>
      <c r="O42" s="172"/>
      <c r="P42" s="172"/>
      <c r="Q42" s="172"/>
      <c r="R42" s="172"/>
    </row>
    <row r="43" spans="1:18" x14ac:dyDescent="0.25">
      <c r="A43" s="390" t="s">
        <v>2391</v>
      </c>
      <c r="B43" s="983">
        <v>283198</v>
      </c>
      <c r="C43" s="826">
        <v>416196</v>
      </c>
      <c r="D43" s="984">
        <f t="shared" ref="D43:D45" si="12">C43/B43-1</f>
        <v>0.46962902280383334</v>
      </c>
      <c r="E43" s="390"/>
      <c r="F43" s="983">
        <v>75519</v>
      </c>
      <c r="G43" s="826">
        <v>110985</v>
      </c>
      <c r="H43" s="990"/>
      <c r="I43" s="172"/>
      <c r="J43" s="172"/>
      <c r="K43" s="172"/>
      <c r="L43" s="172"/>
      <c r="M43" s="172"/>
      <c r="N43" s="172"/>
      <c r="O43" s="172"/>
      <c r="P43" s="172"/>
      <c r="Q43" s="172"/>
      <c r="R43" s="172"/>
    </row>
    <row r="44" spans="1:18" x14ac:dyDescent="0.25">
      <c r="A44" s="390" t="s">
        <v>2392</v>
      </c>
      <c r="B44" s="983">
        <v>1421</v>
      </c>
      <c r="C44" s="826">
        <v>322</v>
      </c>
      <c r="D44" s="984">
        <f t="shared" si="12"/>
        <v>-0.77339901477832518</v>
      </c>
      <c r="E44" s="390"/>
      <c r="F44" s="983">
        <v>379</v>
      </c>
      <c r="G44" s="826">
        <v>86</v>
      </c>
      <c r="H44" s="990"/>
      <c r="I44" s="172"/>
      <c r="J44" s="172"/>
      <c r="K44" s="172"/>
      <c r="L44" s="172"/>
      <c r="M44" s="172"/>
      <c r="N44" s="172"/>
      <c r="O44" s="172"/>
      <c r="P44" s="172"/>
      <c r="Q44" s="172"/>
      <c r="R44" s="172"/>
    </row>
    <row r="45" spans="1:18" x14ac:dyDescent="0.25">
      <c r="A45" s="390"/>
      <c r="B45" s="983">
        <f>B43+B44</f>
        <v>284619</v>
      </c>
      <c r="C45" s="826">
        <f>C43+C44</f>
        <v>416518</v>
      </c>
      <c r="D45" s="984">
        <f t="shared" si="12"/>
        <v>0.46342303219391545</v>
      </c>
      <c r="E45" s="390"/>
      <c r="F45" s="983">
        <f>F43+F44</f>
        <v>75898</v>
      </c>
      <c r="G45" s="826">
        <f>G43+G44</f>
        <v>111071</v>
      </c>
      <c r="H45" s="990"/>
      <c r="I45" s="172"/>
      <c r="J45" s="172"/>
      <c r="K45" s="172"/>
      <c r="L45" s="172"/>
      <c r="M45" s="172"/>
      <c r="N45" s="172"/>
      <c r="O45" s="172"/>
      <c r="P45" s="172"/>
      <c r="Q45" s="172"/>
      <c r="R45" s="172"/>
    </row>
    <row r="46" spans="1:18" x14ac:dyDescent="0.25">
      <c r="A46" s="390" t="s">
        <v>2515</v>
      </c>
      <c r="B46" s="821"/>
      <c r="C46" s="621"/>
      <c r="D46" s="997"/>
      <c r="E46" s="390"/>
      <c r="F46" s="821"/>
      <c r="G46" s="621"/>
      <c r="H46" s="998"/>
      <c r="I46" s="172"/>
      <c r="J46" s="172"/>
      <c r="K46" s="172"/>
      <c r="L46" s="172"/>
      <c r="M46" s="172"/>
      <c r="N46" s="172"/>
      <c r="O46" s="172"/>
      <c r="P46" s="172"/>
      <c r="Q46" s="172"/>
      <c r="R46" s="172"/>
    </row>
    <row r="47" spans="1:18" x14ac:dyDescent="0.25">
      <c r="A47" s="390"/>
      <c r="B47" s="390"/>
      <c r="C47" s="390"/>
      <c r="D47" s="373"/>
      <c r="E47" s="390"/>
      <c r="F47" s="390"/>
      <c r="G47" s="390"/>
      <c r="H47" s="999"/>
      <c r="I47" s="176"/>
      <c r="J47" s="176"/>
      <c r="K47" s="176"/>
      <c r="L47" s="176"/>
      <c r="M47" s="176"/>
      <c r="N47" s="176"/>
      <c r="O47" s="176"/>
      <c r="P47" s="176"/>
      <c r="Q47" s="176"/>
      <c r="R47" s="176"/>
    </row>
    <row r="48" spans="1:18" hidden="1" x14ac:dyDescent="0.25">
      <c r="H48" s="172"/>
      <c r="I48" s="172"/>
      <c r="J48" s="172"/>
      <c r="K48" s="172"/>
      <c r="L48" s="172"/>
      <c r="M48" s="172"/>
      <c r="N48" s="172"/>
      <c r="O48" s="172"/>
      <c r="P48" s="172"/>
      <c r="Q48" s="172"/>
      <c r="R48" s="172"/>
    </row>
    <row r="49" spans="8:18" hidden="1" x14ac:dyDescent="0.25">
      <c r="H49" s="176"/>
      <c r="I49" s="176"/>
      <c r="J49" s="176"/>
      <c r="K49" s="176"/>
      <c r="L49" s="176"/>
      <c r="M49" s="176"/>
      <c r="N49" s="176"/>
      <c r="O49" s="176"/>
      <c r="P49" s="176"/>
      <c r="Q49" s="176"/>
      <c r="R49" s="176"/>
    </row>
    <row r="50" spans="8:18" hidden="1" x14ac:dyDescent="0.25">
      <c r="H50" s="172"/>
      <c r="I50" s="172"/>
      <c r="J50" s="172"/>
      <c r="K50" s="172"/>
      <c r="L50" s="172"/>
      <c r="M50" s="172"/>
      <c r="N50" s="172"/>
      <c r="O50" s="172"/>
      <c r="P50" s="172"/>
      <c r="Q50" s="172"/>
      <c r="R50" s="172"/>
    </row>
  </sheetData>
  <sheetProtection algorithmName="SHA-512" hashValue="mBXgoIktRUL7PFFYQt9XYYzIV8HCZHVl/6jbX/DEgXhDQ26mrqdu+MTmw5ZPSLTkUh9FJX+0cvN2eIc3MitkWg==" saltValue="J6ny60Jq8Wfs5VX72E2ryg==" spinCount="100000" sheet="1" objects="1" scenarios="1"/>
  <mergeCells count="2">
    <mergeCell ref="B6:D6"/>
    <mergeCell ref="F6:H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2" tint="-9.9978637043366805E-2"/>
  </sheetPr>
  <dimension ref="A1:W62"/>
  <sheetViews>
    <sheetView showGridLines="0" zoomScale="80" zoomScaleNormal="80" workbookViewId="0">
      <pane xSplit="5" ySplit="3" topLeftCell="F4" activePane="bottomRight" state="frozen"/>
      <selection pane="topRight" activeCell="F1" sqref="F1"/>
      <selection pane="bottomLeft" activeCell="A4" sqref="A4"/>
      <selection pane="bottomRight" activeCell="P24" sqref="P24"/>
    </sheetView>
  </sheetViews>
  <sheetFormatPr defaultColWidth="0" defaultRowHeight="15" zeroHeight="1" x14ac:dyDescent="0.25"/>
  <cols>
    <col min="1" max="1" width="41.28515625" bestFit="1" customWidth="1"/>
    <col min="2" max="3" width="13.28515625" hidden="1" customWidth="1"/>
    <col min="4" max="5" width="0" hidden="1" customWidth="1"/>
    <col min="6" max="6" width="11.5703125" bestFit="1" customWidth="1"/>
    <col min="7" max="7" width="11.5703125" style="286" bestFit="1" customWidth="1"/>
    <col min="8" max="8" width="10.28515625" customWidth="1"/>
    <col min="9" max="9" width="9.140625" customWidth="1"/>
    <col min="10" max="10" width="41.28515625" bestFit="1" customWidth="1"/>
    <col min="11" max="12" width="13.28515625" hidden="1" customWidth="1"/>
    <col min="13" max="14" width="0" hidden="1" customWidth="1"/>
    <col min="15" max="15" width="11.5703125" bestFit="1" customWidth="1"/>
    <col min="16" max="16" width="11.5703125" style="286" bestFit="1" customWidth="1"/>
    <col min="17" max="17" width="10.28515625" hidden="1" customWidth="1"/>
    <col min="18" max="18" width="10.28515625" customWidth="1"/>
    <col min="19" max="23" width="0" hidden="1" customWidth="1"/>
    <col min="24" max="16384" width="9.140625" hidden="1"/>
  </cols>
  <sheetData>
    <row r="1" spans="1:19" x14ac:dyDescent="0.25"/>
    <row r="2" spans="1:19" x14ac:dyDescent="0.25"/>
    <row r="3" spans="1:19" x14ac:dyDescent="0.25">
      <c r="P3" t="s">
        <v>2870</v>
      </c>
    </row>
    <row r="4" spans="1:19" ht="18.75" x14ac:dyDescent="0.3">
      <c r="A4" s="820"/>
      <c r="B4" s="390"/>
      <c r="C4" s="390"/>
      <c r="D4" s="390"/>
      <c r="E4" s="390"/>
      <c r="F4" s="390"/>
      <c r="G4" s="775"/>
      <c r="H4" s="390"/>
      <c r="I4" s="390"/>
      <c r="J4" s="390"/>
      <c r="K4" s="390"/>
      <c r="L4" s="390"/>
      <c r="M4" s="390"/>
      <c r="N4" s="390"/>
      <c r="O4" s="390"/>
      <c r="P4" s="775"/>
      <c r="Q4" s="390"/>
      <c r="R4" s="390"/>
    </row>
    <row r="5" spans="1:19" ht="18.75" x14ac:dyDescent="0.3">
      <c r="A5" s="946" t="s">
        <v>2852</v>
      </c>
      <c r="B5" s="390"/>
      <c r="C5" s="390"/>
      <c r="D5" s="390"/>
      <c r="E5" s="390"/>
      <c r="F5" s="390"/>
      <c r="G5" s="775"/>
      <c r="H5" s="390"/>
      <c r="I5" s="390"/>
      <c r="J5" s="390"/>
      <c r="K5" s="390"/>
      <c r="L5" s="390"/>
      <c r="M5" s="390"/>
      <c r="N5" s="390"/>
      <c r="O5" s="390"/>
      <c r="P5" s="390"/>
      <c r="Q5" s="390"/>
      <c r="R5" s="390"/>
    </row>
    <row r="6" spans="1:19" x14ac:dyDescent="0.25">
      <c r="A6" s="390"/>
      <c r="B6" s="1070" t="s">
        <v>2176</v>
      </c>
      <c r="C6" s="1070"/>
      <c r="D6" s="390"/>
      <c r="E6" s="390"/>
      <c r="F6" s="1069" t="s">
        <v>2465</v>
      </c>
      <c r="G6" s="1067"/>
      <c r="H6" s="982"/>
      <c r="I6" s="982"/>
      <c r="J6" s="982"/>
      <c r="K6" s="867" t="s">
        <v>2176</v>
      </c>
      <c r="L6" s="866"/>
      <c r="M6" s="866"/>
      <c r="N6" s="866"/>
      <c r="O6" s="1069" t="s">
        <v>2465</v>
      </c>
      <c r="P6" s="1067"/>
      <c r="Q6" s="1067"/>
      <c r="R6" s="390"/>
    </row>
    <row r="7" spans="1:19" x14ac:dyDescent="0.25">
      <c r="A7" s="390"/>
      <c r="B7" s="376">
        <v>2017</v>
      </c>
      <c r="C7" s="376">
        <v>2018</v>
      </c>
      <c r="D7" s="390"/>
      <c r="E7" s="390"/>
      <c r="F7" s="866">
        <v>2017</v>
      </c>
      <c r="G7" s="866">
        <v>2018</v>
      </c>
      <c r="H7" s="982"/>
      <c r="I7" s="982"/>
      <c r="J7" s="982"/>
      <c r="K7" s="867">
        <v>2017</v>
      </c>
      <c r="L7" s="866">
        <v>2018</v>
      </c>
      <c r="M7" s="866"/>
      <c r="N7" s="866"/>
      <c r="O7" s="866">
        <v>2017</v>
      </c>
      <c r="P7" s="866">
        <v>2018</v>
      </c>
      <c r="Q7" s="866">
        <v>2018</v>
      </c>
      <c r="R7" s="376"/>
      <c r="S7" s="1"/>
    </row>
    <row r="8" spans="1:19" x14ac:dyDescent="0.25">
      <c r="A8" s="376" t="s">
        <v>118</v>
      </c>
      <c r="B8" s="390"/>
      <c r="C8" s="390"/>
      <c r="D8" s="390"/>
      <c r="E8" s="390"/>
      <c r="F8" s="481"/>
      <c r="G8" s="750"/>
      <c r="H8" s="390"/>
      <c r="I8" s="390"/>
      <c r="J8" s="376" t="s">
        <v>118</v>
      </c>
      <c r="K8" s="390"/>
      <c r="L8" s="390"/>
      <c r="M8" s="390"/>
      <c r="N8" s="390"/>
      <c r="O8" s="481"/>
      <c r="P8" s="750"/>
      <c r="Q8" s="390"/>
      <c r="R8" s="390"/>
    </row>
    <row r="9" spans="1:19" x14ac:dyDescent="0.25">
      <c r="A9" s="376" t="s">
        <v>2478</v>
      </c>
      <c r="B9" s="390"/>
      <c r="C9" s="390"/>
      <c r="D9" s="390"/>
      <c r="E9" s="390"/>
      <c r="F9" s="411"/>
      <c r="G9" s="841"/>
      <c r="H9" s="390"/>
      <c r="I9" s="390"/>
      <c r="J9" s="376" t="s">
        <v>2478</v>
      </c>
      <c r="K9" s="390"/>
      <c r="L9" s="390"/>
      <c r="M9" s="390"/>
      <c r="N9" s="390"/>
      <c r="O9" s="411"/>
      <c r="P9" s="841"/>
      <c r="Q9" s="390"/>
      <c r="R9" s="390"/>
    </row>
    <row r="10" spans="1:19" x14ac:dyDescent="0.25">
      <c r="A10" s="390" t="s">
        <v>2384</v>
      </c>
      <c r="B10" s="1000">
        <v>751134</v>
      </c>
      <c r="C10" s="1000">
        <v>873827</v>
      </c>
      <c r="D10" s="1000"/>
      <c r="E10" s="1000"/>
      <c r="F10" s="983">
        <v>200302</v>
      </c>
      <c r="G10" s="780">
        <v>233021</v>
      </c>
      <c r="H10" s="1001"/>
      <c r="I10" s="1001"/>
      <c r="J10" s="390" t="s">
        <v>2384</v>
      </c>
      <c r="K10" s="1000">
        <v>751134</v>
      </c>
      <c r="L10" s="1000">
        <v>873827</v>
      </c>
      <c r="M10" s="1000"/>
      <c r="N10" s="1000"/>
      <c r="O10" s="983">
        <v>200302</v>
      </c>
      <c r="P10" s="780">
        <v>233021</v>
      </c>
      <c r="Q10" s="1001">
        <f t="shared" ref="Q10:Q16" si="0">+P10/1000</f>
        <v>233.02099999999999</v>
      </c>
      <c r="R10" s="1001"/>
      <c r="S10" s="111"/>
    </row>
    <row r="11" spans="1:19" x14ac:dyDescent="0.25">
      <c r="A11" s="390" t="s">
        <v>2385</v>
      </c>
      <c r="B11" s="1000">
        <v>24346</v>
      </c>
      <c r="C11" s="1000">
        <v>26896</v>
      </c>
      <c r="D11" s="1000"/>
      <c r="E11" s="1000"/>
      <c r="F11" s="983">
        <v>6492</v>
      </c>
      <c r="G11" s="780">
        <v>7172</v>
      </c>
      <c r="H11" s="1001"/>
      <c r="I11" s="1001"/>
      <c r="J11" s="390" t="s">
        <v>2385</v>
      </c>
      <c r="K11" s="1000">
        <v>24346</v>
      </c>
      <c r="L11" s="1000">
        <v>26896</v>
      </c>
      <c r="M11" s="1000"/>
      <c r="N11" s="1000"/>
      <c r="O11" s="983">
        <v>6492</v>
      </c>
      <c r="P11" s="780">
        <v>7172</v>
      </c>
      <c r="Q11" s="1001">
        <f t="shared" si="0"/>
        <v>7.1719999999999997</v>
      </c>
      <c r="R11" s="1001"/>
      <c r="S11" s="111"/>
    </row>
    <row r="12" spans="1:19" x14ac:dyDescent="0.25">
      <c r="A12" s="390" t="s">
        <v>2386</v>
      </c>
      <c r="B12" s="1000">
        <v>27273</v>
      </c>
      <c r="C12" s="1000">
        <v>22579</v>
      </c>
      <c r="D12" s="1000"/>
      <c r="E12" s="1000"/>
      <c r="F12" s="983">
        <v>7273</v>
      </c>
      <c r="G12" s="780">
        <v>6021</v>
      </c>
      <c r="H12" s="1001"/>
      <c r="I12" s="1001"/>
      <c r="J12" s="390" t="s">
        <v>2386</v>
      </c>
      <c r="K12" s="1000">
        <v>27273</v>
      </c>
      <c r="L12" s="1000">
        <v>22579</v>
      </c>
      <c r="M12" s="1000"/>
      <c r="N12" s="1000"/>
      <c r="O12" s="983">
        <v>7273</v>
      </c>
      <c r="P12" s="780">
        <v>6021</v>
      </c>
      <c r="Q12" s="1001">
        <f t="shared" si="0"/>
        <v>6.0209999999999999</v>
      </c>
      <c r="R12" s="1001"/>
      <c r="S12" s="111"/>
    </row>
    <row r="13" spans="1:19" x14ac:dyDescent="0.25">
      <c r="A13" s="390" t="s">
        <v>2479</v>
      </c>
      <c r="B13" s="1000">
        <v>13606</v>
      </c>
      <c r="C13" s="1000">
        <v>9866</v>
      </c>
      <c r="D13" s="1000"/>
      <c r="E13" s="1000"/>
      <c r="F13" s="983">
        <v>3628</v>
      </c>
      <c r="G13" s="780">
        <v>2631</v>
      </c>
      <c r="H13" s="1001"/>
      <c r="I13" s="1001"/>
      <c r="J13" s="390" t="s">
        <v>2479</v>
      </c>
      <c r="K13" s="1000">
        <v>13606</v>
      </c>
      <c r="L13" s="1000">
        <v>9866</v>
      </c>
      <c r="M13" s="1000"/>
      <c r="N13" s="1000"/>
      <c r="O13" s="983">
        <v>3628</v>
      </c>
      <c r="P13" s="780">
        <v>2631</v>
      </c>
      <c r="Q13" s="1001">
        <f t="shared" si="0"/>
        <v>2.6309999999999998</v>
      </c>
      <c r="R13" s="1001"/>
      <c r="S13" s="111"/>
    </row>
    <row r="14" spans="1:19" x14ac:dyDescent="0.25">
      <c r="A14" s="390" t="s">
        <v>2480</v>
      </c>
      <c r="B14" s="1000">
        <v>14119</v>
      </c>
      <c r="C14" s="1000">
        <v>13127</v>
      </c>
      <c r="D14" s="1000"/>
      <c r="E14" s="1000"/>
      <c r="F14" s="983">
        <v>3765</v>
      </c>
      <c r="G14" s="780">
        <v>3501</v>
      </c>
      <c r="H14" s="1001"/>
      <c r="I14" s="1001"/>
      <c r="J14" s="390" t="s">
        <v>2480</v>
      </c>
      <c r="K14" s="1000">
        <v>14119</v>
      </c>
      <c r="L14" s="1000">
        <v>13127</v>
      </c>
      <c r="M14" s="1000"/>
      <c r="N14" s="1000"/>
      <c r="O14" s="983">
        <v>3765</v>
      </c>
      <c r="P14" s="780">
        <v>3501</v>
      </c>
      <c r="Q14" s="1001">
        <f t="shared" si="0"/>
        <v>3.5009999999999999</v>
      </c>
      <c r="R14" s="1001"/>
      <c r="S14" s="111"/>
    </row>
    <row r="15" spans="1:19" x14ac:dyDescent="0.25">
      <c r="A15" s="390" t="s">
        <v>2481</v>
      </c>
      <c r="B15" s="1000">
        <v>18872</v>
      </c>
      <c r="C15" s="1000">
        <v>17214</v>
      </c>
      <c r="D15" s="1000"/>
      <c r="E15" s="1000"/>
      <c r="F15" s="983">
        <v>5033</v>
      </c>
      <c r="G15" s="780">
        <v>4590</v>
      </c>
      <c r="H15" s="1001"/>
      <c r="I15" s="1001"/>
      <c r="J15" s="390" t="s">
        <v>2481</v>
      </c>
      <c r="K15" s="1000">
        <v>18872</v>
      </c>
      <c r="L15" s="1000">
        <v>17214</v>
      </c>
      <c r="M15" s="1000"/>
      <c r="N15" s="1000"/>
      <c r="O15" s="983">
        <v>5033</v>
      </c>
      <c r="P15" s="780">
        <v>4590</v>
      </c>
      <c r="Q15" s="1001">
        <f t="shared" si="0"/>
        <v>4.59</v>
      </c>
      <c r="R15" s="1001"/>
      <c r="S15" s="111"/>
    </row>
    <row r="16" spans="1:19" x14ac:dyDescent="0.25">
      <c r="A16" s="376" t="s">
        <v>2482</v>
      </c>
      <c r="B16" s="1002">
        <f>SUM(B10:B15)</f>
        <v>849350</v>
      </c>
      <c r="C16" s="1002">
        <f>SUM(C10:C15)</f>
        <v>963509</v>
      </c>
      <c r="D16" s="1000"/>
      <c r="E16" s="1000"/>
      <c r="F16" s="986">
        <f>SUM(F10:F15)</f>
        <v>226493</v>
      </c>
      <c r="G16" s="1003">
        <f>SUM(G10:G15)</f>
        <v>256936</v>
      </c>
      <c r="H16" s="1001"/>
      <c r="I16" s="1001"/>
      <c r="J16" s="376" t="s">
        <v>2482</v>
      </c>
      <c r="K16" s="1002">
        <f>SUM(K10:K15)</f>
        <v>849350</v>
      </c>
      <c r="L16" s="1002">
        <f>SUM(L10:L15)</f>
        <v>963509</v>
      </c>
      <c r="M16" s="1000"/>
      <c r="N16" s="1000"/>
      <c r="O16" s="986">
        <f>SUM(O10:O15)</f>
        <v>226493</v>
      </c>
      <c r="P16" s="1003">
        <f>SUM(P10:P15)</f>
        <v>256936</v>
      </c>
      <c r="Q16" s="1001">
        <f t="shared" si="0"/>
        <v>256.93599999999998</v>
      </c>
      <c r="R16" s="1001"/>
      <c r="S16" s="111"/>
    </row>
    <row r="17" spans="1:19" x14ac:dyDescent="0.25">
      <c r="A17" s="376" t="s">
        <v>2483</v>
      </c>
      <c r="B17" s="1000"/>
      <c r="C17" s="1000"/>
      <c r="D17" s="1000"/>
      <c r="E17" s="1000"/>
      <c r="F17" s="983"/>
      <c r="G17" s="780"/>
      <c r="H17" s="1001"/>
      <c r="I17" s="1001"/>
      <c r="J17" s="376" t="s">
        <v>2483</v>
      </c>
      <c r="K17" s="1000"/>
      <c r="L17" s="1000"/>
      <c r="M17" s="1000"/>
      <c r="N17" s="1000"/>
      <c r="O17" s="983"/>
      <c r="P17" s="780"/>
      <c r="Q17" s="1001"/>
      <c r="R17" s="1001"/>
      <c r="S17" s="111"/>
    </row>
    <row r="18" spans="1:19" x14ac:dyDescent="0.25">
      <c r="A18" s="390" t="s">
        <v>2387</v>
      </c>
      <c r="B18" s="1000">
        <v>34013</v>
      </c>
      <c r="C18" s="1000">
        <v>43580</v>
      </c>
      <c r="D18" s="1000"/>
      <c r="E18" s="1000"/>
      <c r="F18" s="983">
        <v>9070</v>
      </c>
      <c r="G18" s="780">
        <v>11621</v>
      </c>
      <c r="H18" s="1001"/>
      <c r="I18" s="1001"/>
      <c r="J18" s="390" t="s">
        <v>2387</v>
      </c>
      <c r="K18" s="1000">
        <v>34013</v>
      </c>
      <c r="L18" s="1000">
        <v>43580</v>
      </c>
      <c r="M18" s="1000"/>
      <c r="N18" s="1000"/>
      <c r="O18" s="983">
        <v>9070</v>
      </c>
      <c r="P18" s="780">
        <v>11621</v>
      </c>
      <c r="Q18" s="1001">
        <f t="shared" ref="Q18:Q24" si="1">+P18/1000</f>
        <v>11.621</v>
      </c>
      <c r="R18" s="1001"/>
      <c r="S18" s="111"/>
    </row>
    <row r="19" spans="1:19" x14ac:dyDescent="0.25">
      <c r="A19" s="390" t="s">
        <v>2388</v>
      </c>
      <c r="B19" s="1000">
        <v>86892</v>
      </c>
      <c r="C19" s="1000">
        <v>93818</v>
      </c>
      <c r="D19" s="1000"/>
      <c r="E19" s="1000"/>
      <c r="F19" s="983">
        <v>23171</v>
      </c>
      <c r="G19" s="780">
        <v>25018</v>
      </c>
      <c r="H19" s="1001"/>
      <c r="I19" s="1001"/>
      <c r="J19" s="390" t="s">
        <v>2388</v>
      </c>
      <c r="K19" s="1000">
        <v>86892</v>
      </c>
      <c r="L19" s="1000">
        <v>93818</v>
      </c>
      <c r="M19" s="1000"/>
      <c r="N19" s="1000"/>
      <c r="O19" s="983">
        <v>23171</v>
      </c>
      <c r="P19" s="780">
        <v>25018</v>
      </c>
      <c r="Q19" s="1001">
        <f t="shared" si="1"/>
        <v>25.018000000000001</v>
      </c>
      <c r="R19" s="1001"/>
      <c r="S19" s="111"/>
    </row>
    <row r="20" spans="1:19" x14ac:dyDescent="0.25">
      <c r="A20" s="390" t="s">
        <v>2246</v>
      </c>
      <c r="B20" s="1000">
        <v>38991</v>
      </c>
      <c r="C20" s="1000">
        <v>48140</v>
      </c>
      <c r="D20" s="1000"/>
      <c r="E20" s="1000"/>
      <c r="F20" s="983">
        <v>10398</v>
      </c>
      <c r="G20" s="780">
        <v>12837</v>
      </c>
      <c r="H20" s="1001"/>
      <c r="I20" s="1001"/>
      <c r="J20" s="390" t="s">
        <v>2246</v>
      </c>
      <c r="K20" s="1000">
        <v>38991</v>
      </c>
      <c r="L20" s="1000">
        <v>48140</v>
      </c>
      <c r="M20" s="1000"/>
      <c r="N20" s="1000"/>
      <c r="O20" s="983">
        <v>10398</v>
      </c>
      <c r="P20" s="780">
        <v>12837</v>
      </c>
      <c r="Q20" s="1001">
        <f t="shared" si="1"/>
        <v>12.837</v>
      </c>
      <c r="R20" s="1001"/>
      <c r="S20" s="111"/>
    </row>
    <row r="21" spans="1:19" x14ac:dyDescent="0.25">
      <c r="A21" s="390" t="s">
        <v>2480</v>
      </c>
      <c r="B21" s="1000">
        <v>5881</v>
      </c>
      <c r="C21" s="1000">
        <v>13775</v>
      </c>
      <c r="D21" s="1000"/>
      <c r="E21" s="1000"/>
      <c r="F21" s="983">
        <v>1568</v>
      </c>
      <c r="G21" s="780">
        <v>3673</v>
      </c>
      <c r="H21" s="1001"/>
      <c r="I21" s="1001"/>
      <c r="J21" s="390" t="s">
        <v>2480</v>
      </c>
      <c r="K21" s="1000">
        <v>5881</v>
      </c>
      <c r="L21" s="1000">
        <v>13775</v>
      </c>
      <c r="M21" s="1000"/>
      <c r="N21" s="1000"/>
      <c r="O21" s="983">
        <v>1568</v>
      </c>
      <c r="P21" s="780">
        <v>3673</v>
      </c>
      <c r="Q21" s="1001">
        <f t="shared" si="1"/>
        <v>3.673</v>
      </c>
      <c r="R21" s="1001"/>
      <c r="S21" s="111"/>
    </row>
    <row r="22" spans="1:19" x14ac:dyDescent="0.25">
      <c r="A22" s="390" t="s">
        <v>2484</v>
      </c>
      <c r="B22" s="1000">
        <v>6184</v>
      </c>
      <c r="C22" s="1000">
        <v>194</v>
      </c>
      <c r="D22" s="1000"/>
      <c r="E22" s="1000"/>
      <c r="F22" s="983">
        <v>1649</v>
      </c>
      <c r="G22" s="780">
        <v>52</v>
      </c>
      <c r="H22" s="1001"/>
      <c r="I22" s="1001"/>
      <c r="J22" s="390" t="s">
        <v>2484</v>
      </c>
      <c r="K22" s="1000">
        <v>6184</v>
      </c>
      <c r="L22" s="1000">
        <v>194</v>
      </c>
      <c r="M22" s="1000"/>
      <c r="N22" s="1000"/>
      <c r="O22" s="983">
        <v>1649</v>
      </c>
      <c r="P22" s="780">
        <v>52</v>
      </c>
      <c r="Q22" s="1001">
        <f t="shared" si="1"/>
        <v>5.1999999999999998E-2</v>
      </c>
      <c r="R22" s="1001"/>
      <c r="S22" s="111"/>
    </row>
    <row r="23" spans="1:19" x14ac:dyDescent="0.25">
      <c r="A23" s="390" t="s">
        <v>2389</v>
      </c>
      <c r="B23" s="1000">
        <v>81242</v>
      </c>
      <c r="C23" s="1000">
        <v>183152</v>
      </c>
      <c r="D23" s="1000"/>
      <c r="E23" s="1000"/>
      <c r="F23" s="983">
        <v>21665</v>
      </c>
      <c r="G23" s="780">
        <v>48841</v>
      </c>
      <c r="H23" s="1001"/>
      <c r="I23" s="1001"/>
      <c r="J23" s="390" t="s">
        <v>2389</v>
      </c>
      <c r="K23" s="1000">
        <v>81242</v>
      </c>
      <c r="L23" s="1000">
        <v>183152</v>
      </c>
      <c r="M23" s="1000"/>
      <c r="N23" s="1000"/>
      <c r="O23" s="983">
        <v>21665</v>
      </c>
      <c r="P23" s="780">
        <v>48841</v>
      </c>
      <c r="Q23" s="1001">
        <f t="shared" si="1"/>
        <v>48.841000000000001</v>
      </c>
      <c r="R23" s="1001"/>
      <c r="S23" s="111"/>
    </row>
    <row r="24" spans="1:19" x14ac:dyDescent="0.25">
      <c r="A24" s="376" t="s">
        <v>28</v>
      </c>
      <c r="B24" s="1002">
        <f>SUM(B18:B23)</f>
        <v>253203</v>
      </c>
      <c r="C24" s="1002">
        <f>SUM(C18:C23)</f>
        <v>382659</v>
      </c>
      <c r="D24" s="1002"/>
      <c r="E24" s="1002"/>
      <c r="F24" s="986">
        <f>SUM(F18:F23)</f>
        <v>67521</v>
      </c>
      <c r="G24" s="1003">
        <f>SUM(G18:G23)</f>
        <v>102042</v>
      </c>
      <c r="H24" s="1001"/>
      <c r="I24" s="1001"/>
      <c r="J24" s="376" t="s">
        <v>28</v>
      </c>
      <c r="K24" s="1002">
        <f>SUM(K18:K23)</f>
        <v>253203</v>
      </c>
      <c r="L24" s="1002">
        <f>SUM(L18:L23)</f>
        <v>382659</v>
      </c>
      <c r="M24" s="1002"/>
      <c r="N24" s="1002"/>
      <c r="O24" s="986">
        <f>SUM(O18:O23)</f>
        <v>67521</v>
      </c>
      <c r="P24" s="1003">
        <f>SUM(P18:P23)</f>
        <v>102042</v>
      </c>
      <c r="Q24" s="1001">
        <f t="shared" si="1"/>
        <v>102.042</v>
      </c>
      <c r="R24" s="1001"/>
      <c r="S24" s="111"/>
    </row>
    <row r="25" spans="1:19" x14ac:dyDescent="0.25">
      <c r="A25" s="390"/>
      <c r="B25" s="1000"/>
      <c r="C25" s="1000"/>
      <c r="D25" s="1000"/>
      <c r="E25" s="1000"/>
      <c r="F25" s="983"/>
      <c r="G25" s="780"/>
      <c r="H25" s="1001"/>
      <c r="I25" s="1001"/>
      <c r="J25" s="390"/>
      <c r="K25" s="1000"/>
      <c r="L25" s="1000"/>
      <c r="M25" s="1000"/>
      <c r="N25" s="1000"/>
      <c r="O25" s="983"/>
      <c r="P25" s="780"/>
      <c r="Q25" s="1001"/>
      <c r="R25" s="1001"/>
      <c r="S25" s="111"/>
    </row>
    <row r="26" spans="1:19" x14ac:dyDescent="0.25">
      <c r="A26" s="376" t="s">
        <v>2390</v>
      </c>
      <c r="B26" s="1002">
        <f>B24+B16</f>
        <v>1102553</v>
      </c>
      <c r="C26" s="1002">
        <f>C24+C16</f>
        <v>1346168</v>
      </c>
      <c r="D26" s="1000"/>
      <c r="E26" s="1000"/>
      <c r="F26" s="986">
        <f>F24+F16</f>
        <v>294014</v>
      </c>
      <c r="G26" s="1003">
        <f>G24+G16</f>
        <v>358978</v>
      </c>
      <c r="H26" s="1001"/>
      <c r="I26" s="1001"/>
      <c r="J26" s="376" t="s">
        <v>2390</v>
      </c>
      <c r="K26" s="1002">
        <f>K24+K16</f>
        <v>1102553</v>
      </c>
      <c r="L26" s="1002">
        <f>L24+L16</f>
        <v>1346168</v>
      </c>
      <c r="M26" s="1000"/>
      <c r="N26" s="1000"/>
      <c r="O26" s="986">
        <f>O24+O16</f>
        <v>294014</v>
      </c>
      <c r="P26" s="1003">
        <f>P24+P16</f>
        <v>358978</v>
      </c>
      <c r="Q26" s="1001">
        <f>+P26/1000</f>
        <v>358.97800000000001</v>
      </c>
      <c r="R26" s="1001"/>
      <c r="S26" s="111"/>
    </row>
    <row r="27" spans="1:19" x14ac:dyDescent="0.25">
      <c r="A27" s="390"/>
      <c r="B27" s="1000"/>
      <c r="C27" s="1000"/>
      <c r="D27" s="1000"/>
      <c r="E27" s="1000"/>
      <c r="F27" s="983"/>
      <c r="G27" s="780"/>
      <c r="H27" s="1001"/>
      <c r="I27" s="1001"/>
      <c r="J27" s="390"/>
      <c r="K27" s="1000"/>
      <c r="L27" s="1000"/>
      <c r="M27" s="1000"/>
      <c r="N27" s="1000"/>
      <c r="O27" s="983"/>
      <c r="P27" s="780"/>
      <c r="Q27" s="1001"/>
      <c r="R27" s="1001"/>
      <c r="S27" s="111"/>
    </row>
    <row r="28" spans="1:19" x14ac:dyDescent="0.25">
      <c r="A28" s="376" t="s">
        <v>2485</v>
      </c>
      <c r="B28" s="1000"/>
      <c r="C28" s="1000"/>
      <c r="D28" s="1000"/>
      <c r="E28" s="1000"/>
      <c r="F28" s="983"/>
      <c r="G28" s="780"/>
      <c r="H28" s="1001"/>
      <c r="I28" s="1001"/>
      <c r="J28" s="376" t="s">
        <v>2485</v>
      </c>
      <c r="K28" s="1000"/>
      <c r="L28" s="1000"/>
      <c r="M28" s="1000"/>
      <c r="N28" s="1000"/>
      <c r="O28" s="983"/>
      <c r="P28" s="780"/>
      <c r="Q28" s="1001"/>
      <c r="R28" s="1001"/>
      <c r="S28" s="111"/>
    </row>
    <row r="29" spans="1:19" x14ac:dyDescent="0.25">
      <c r="A29" s="390" t="s">
        <v>2391</v>
      </c>
      <c r="B29" s="1000"/>
      <c r="C29" s="1000"/>
      <c r="D29" s="1000"/>
      <c r="E29" s="1000"/>
      <c r="F29" s="983"/>
      <c r="G29" s="780"/>
      <c r="H29" s="1001"/>
      <c r="I29" s="1001"/>
      <c r="J29" s="390" t="s">
        <v>2391</v>
      </c>
      <c r="K29" s="1000"/>
      <c r="L29" s="1000"/>
      <c r="M29" s="1000"/>
      <c r="N29" s="1000"/>
      <c r="O29" s="983"/>
      <c r="P29" s="780"/>
      <c r="Q29" s="1001"/>
      <c r="R29" s="1001"/>
      <c r="S29" s="111"/>
    </row>
    <row r="30" spans="1:19" x14ac:dyDescent="0.25">
      <c r="A30" s="390" t="s">
        <v>2486</v>
      </c>
      <c r="B30" s="1000">
        <v>0</v>
      </c>
      <c r="C30" s="1000">
        <v>60000</v>
      </c>
      <c r="D30" s="1000"/>
      <c r="E30" s="1000"/>
      <c r="F30" s="983">
        <v>0</v>
      </c>
      <c r="G30" s="780">
        <v>16000</v>
      </c>
      <c r="H30" s="1001"/>
      <c r="I30" s="1001"/>
      <c r="J30" s="390" t="s">
        <v>2486</v>
      </c>
      <c r="K30" s="1000">
        <v>0</v>
      </c>
      <c r="L30" s="1000">
        <v>60000</v>
      </c>
      <c r="M30" s="1000"/>
      <c r="N30" s="1000"/>
      <c r="O30" s="983">
        <v>0</v>
      </c>
      <c r="P30" s="780">
        <v>16000</v>
      </c>
      <c r="Q30" s="1001">
        <f t="shared" ref="Q30:Q36" si="2">+P30/1000</f>
        <v>16</v>
      </c>
      <c r="R30" s="1001"/>
      <c r="S30" s="111"/>
    </row>
    <row r="31" spans="1:19" x14ac:dyDescent="0.25">
      <c r="A31" s="390" t="s">
        <v>2487</v>
      </c>
      <c r="B31" s="1000">
        <v>60000</v>
      </c>
      <c r="C31" s="1000">
        <v>0</v>
      </c>
      <c r="D31" s="1000"/>
      <c r="E31" s="1000"/>
      <c r="F31" s="983">
        <v>16000</v>
      </c>
      <c r="G31" s="780">
        <v>0</v>
      </c>
      <c r="H31" s="1001"/>
      <c r="I31" s="1001"/>
      <c r="J31" s="390" t="s">
        <v>2487</v>
      </c>
      <c r="K31" s="1000">
        <v>60000</v>
      </c>
      <c r="L31" s="1000">
        <v>0</v>
      </c>
      <c r="M31" s="1000"/>
      <c r="N31" s="1000"/>
      <c r="O31" s="983">
        <v>16000</v>
      </c>
      <c r="P31" s="780">
        <v>0</v>
      </c>
      <c r="Q31" s="1001">
        <f t="shared" si="2"/>
        <v>0</v>
      </c>
      <c r="R31" s="1001"/>
      <c r="S31" s="111"/>
    </row>
    <row r="32" spans="1:19" x14ac:dyDescent="0.25">
      <c r="A32" s="390" t="s">
        <v>2488</v>
      </c>
      <c r="B32" s="1000">
        <v>26981</v>
      </c>
      <c r="C32" s="1000">
        <v>26981</v>
      </c>
      <c r="D32" s="1000"/>
      <c r="E32" s="1000"/>
      <c r="F32" s="983">
        <v>7195</v>
      </c>
      <c r="G32" s="780">
        <v>7195</v>
      </c>
      <c r="H32" s="1001"/>
      <c r="I32" s="1001"/>
      <c r="J32" s="390" t="s">
        <v>2488</v>
      </c>
      <c r="K32" s="1000">
        <v>26981</v>
      </c>
      <c r="L32" s="1000">
        <v>26981</v>
      </c>
      <c r="M32" s="1000"/>
      <c r="N32" s="1000"/>
      <c r="O32" s="983">
        <v>7195</v>
      </c>
      <c r="P32" s="780">
        <v>7195</v>
      </c>
      <c r="Q32" s="1001">
        <f t="shared" si="2"/>
        <v>7.1950000000000003</v>
      </c>
      <c r="R32" s="1001"/>
      <c r="S32" s="111"/>
    </row>
    <row r="33" spans="1:20" x14ac:dyDescent="0.25">
      <c r="A33" s="390" t="s">
        <v>2489</v>
      </c>
      <c r="B33" s="1000"/>
      <c r="C33" s="1000"/>
      <c r="D33" s="1000"/>
      <c r="E33" s="1000"/>
      <c r="F33" s="983"/>
      <c r="G33" s="780"/>
      <c r="H33" s="1001"/>
      <c r="I33" s="1001"/>
      <c r="J33" s="390" t="s">
        <v>2489</v>
      </c>
      <c r="K33" s="1000"/>
      <c r="L33" s="1000"/>
      <c r="M33" s="1000"/>
      <c r="N33" s="1000"/>
      <c r="O33" s="983"/>
      <c r="P33" s="780"/>
      <c r="Q33" s="1001">
        <f t="shared" si="2"/>
        <v>0</v>
      </c>
      <c r="R33" s="1001"/>
      <c r="S33" s="111"/>
    </row>
    <row r="34" spans="1:20" x14ac:dyDescent="0.25">
      <c r="A34" s="390" t="s">
        <v>2490</v>
      </c>
      <c r="B34" s="1000">
        <v>715107</v>
      </c>
      <c r="C34" s="1000">
        <v>920625</v>
      </c>
      <c r="D34" s="1000"/>
      <c r="E34" s="1000"/>
      <c r="F34" s="983">
        <v>190695</v>
      </c>
      <c r="G34" s="780">
        <v>245500</v>
      </c>
      <c r="H34" s="1001"/>
      <c r="I34" s="1001"/>
      <c r="J34" s="390" t="s">
        <v>2490</v>
      </c>
      <c r="K34" s="1000">
        <v>715107</v>
      </c>
      <c r="L34" s="1000">
        <v>920625</v>
      </c>
      <c r="M34" s="1000"/>
      <c r="N34" s="1000"/>
      <c r="O34" s="983">
        <v>190695</v>
      </c>
      <c r="P34" s="780">
        <v>245500</v>
      </c>
      <c r="Q34" s="1001">
        <f t="shared" si="2"/>
        <v>245.5</v>
      </c>
      <c r="R34" s="1001"/>
      <c r="S34" s="111"/>
    </row>
    <row r="35" spans="1:20" x14ac:dyDescent="0.25">
      <c r="A35" s="390" t="s">
        <v>2491</v>
      </c>
      <c r="B35" s="1000">
        <v>6000</v>
      </c>
      <c r="C35" s="1000">
        <v>6000</v>
      </c>
      <c r="D35" s="1000"/>
      <c r="E35" s="1000"/>
      <c r="F35" s="983">
        <v>1600</v>
      </c>
      <c r="G35" s="780">
        <v>1600</v>
      </c>
      <c r="H35" s="1001"/>
      <c r="I35" s="1001"/>
      <c r="J35" s="390" t="s">
        <v>2491</v>
      </c>
      <c r="K35" s="1000">
        <v>6000</v>
      </c>
      <c r="L35" s="1000">
        <v>6000</v>
      </c>
      <c r="M35" s="1000"/>
      <c r="N35" s="1000"/>
      <c r="O35" s="983">
        <v>1600</v>
      </c>
      <c r="P35" s="780">
        <v>1600</v>
      </c>
      <c r="Q35" s="1001">
        <f t="shared" si="2"/>
        <v>1.6</v>
      </c>
      <c r="R35" s="1001"/>
      <c r="S35" s="111"/>
    </row>
    <row r="36" spans="1:20" x14ac:dyDescent="0.25">
      <c r="A36" s="390" t="s">
        <v>2492</v>
      </c>
      <c r="B36" s="1000">
        <v>5670</v>
      </c>
      <c r="C36" s="1000">
        <v>3176</v>
      </c>
      <c r="D36" s="1000"/>
      <c r="E36" s="1000"/>
      <c r="F36" s="983">
        <v>1512</v>
      </c>
      <c r="G36" s="780">
        <v>847</v>
      </c>
      <c r="H36" s="1001"/>
      <c r="I36" s="1001"/>
      <c r="J36" s="390" t="s">
        <v>2492</v>
      </c>
      <c r="K36" s="1000">
        <v>5670</v>
      </c>
      <c r="L36" s="1000">
        <v>3176</v>
      </c>
      <c r="M36" s="1000"/>
      <c r="N36" s="1000"/>
      <c r="O36" s="983">
        <v>1512</v>
      </c>
      <c r="P36" s="780">
        <v>847</v>
      </c>
      <c r="Q36" s="1001">
        <f t="shared" si="2"/>
        <v>0.84699999999999998</v>
      </c>
      <c r="R36" s="1001"/>
      <c r="S36" s="111"/>
    </row>
    <row r="37" spans="1:20" x14ac:dyDescent="0.25">
      <c r="A37" s="390"/>
      <c r="B37" s="1000">
        <f>SUM(B30:B36)</f>
        <v>813758</v>
      </c>
      <c r="C37" s="1000">
        <f>SUM(C30:C36)</f>
        <v>1016782</v>
      </c>
      <c r="D37" s="1000"/>
      <c r="E37" s="1000"/>
      <c r="F37" s="983">
        <f>SUM(F30:F36)</f>
        <v>217002</v>
      </c>
      <c r="G37" s="780">
        <f>SUM(G30:G36)</f>
        <v>271142</v>
      </c>
      <c r="H37" s="1004"/>
      <c r="I37" s="1004"/>
      <c r="J37" s="390"/>
      <c r="K37" s="1000">
        <f>SUM(K30:K36)</f>
        <v>813758</v>
      </c>
      <c r="L37" s="1000">
        <f>SUM(L30:L36)</f>
        <v>1016782</v>
      </c>
      <c r="M37" s="1000"/>
      <c r="N37" s="1000"/>
      <c r="O37" s="983">
        <f>SUM(O30:O36)</f>
        <v>217002</v>
      </c>
      <c r="P37" s="780">
        <f>SUM(P30:P36)</f>
        <v>271142</v>
      </c>
      <c r="Q37" s="1004">
        <f>SUM(Q30:Q36)</f>
        <v>271.142</v>
      </c>
      <c r="R37" s="1004"/>
      <c r="S37" s="172"/>
    </row>
    <row r="38" spans="1:20" x14ac:dyDescent="0.25">
      <c r="A38" s="390"/>
      <c r="B38" s="1000"/>
      <c r="C38" s="1000"/>
      <c r="D38" s="1000"/>
      <c r="E38" s="1000"/>
      <c r="F38" s="983"/>
      <c r="G38" s="780"/>
      <c r="H38" s="1001"/>
      <c r="I38" s="1001"/>
      <c r="J38" s="390"/>
      <c r="K38" s="1000"/>
      <c r="L38" s="1000"/>
      <c r="M38" s="1000"/>
      <c r="N38" s="1000"/>
      <c r="O38" s="983"/>
      <c r="P38" s="780"/>
      <c r="Q38" s="1001"/>
      <c r="R38" s="1001"/>
      <c r="S38" s="111"/>
    </row>
    <row r="39" spans="1:20" x14ac:dyDescent="0.25">
      <c r="A39" s="390" t="s">
        <v>2392</v>
      </c>
      <c r="B39" s="1000">
        <v>12556</v>
      </c>
      <c r="C39" s="1000">
        <v>11653</v>
      </c>
      <c r="D39" s="1000"/>
      <c r="E39" s="1000"/>
      <c r="F39" s="983">
        <v>3348</v>
      </c>
      <c r="G39" s="780">
        <v>3107</v>
      </c>
      <c r="H39" s="1001"/>
      <c r="I39" s="1001"/>
      <c r="J39" s="390" t="s">
        <v>2392</v>
      </c>
      <c r="K39" s="1000">
        <v>12556</v>
      </c>
      <c r="L39" s="1000">
        <v>11653</v>
      </c>
      <c r="M39" s="1000"/>
      <c r="N39" s="1000"/>
      <c r="O39" s="983">
        <v>3348</v>
      </c>
      <c r="P39" s="780">
        <v>3107</v>
      </c>
      <c r="Q39" s="1001">
        <f>+P39/1000</f>
        <v>3.1070000000000002</v>
      </c>
      <c r="R39" s="1001"/>
      <c r="S39" s="111"/>
    </row>
    <row r="40" spans="1:20" x14ac:dyDescent="0.25">
      <c r="A40" s="390"/>
      <c r="B40" s="1002">
        <f>B37+B39</f>
        <v>826314</v>
      </c>
      <c r="C40" s="1002">
        <f>C37+C39</f>
        <v>1028435</v>
      </c>
      <c r="D40" s="1000"/>
      <c r="E40" s="1000"/>
      <c r="F40" s="986">
        <f>F37+F39</f>
        <v>220350</v>
      </c>
      <c r="G40" s="1003">
        <f>G37+G39</f>
        <v>274249</v>
      </c>
      <c r="H40" s="1001"/>
      <c r="I40" s="1001"/>
      <c r="J40" s="390"/>
      <c r="K40" s="1002">
        <f>K37+K39</f>
        <v>826314</v>
      </c>
      <c r="L40" s="1002">
        <f>L37+L39</f>
        <v>1028435</v>
      </c>
      <c r="M40" s="1000"/>
      <c r="N40" s="1000"/>
      <c r="O40" s="986">
        <f>O37+O39</f>
        <v>220350</v>
      </c>
      <c r="P40" s="1003">
        <f>P37+P39</f>
        <v>274249</v>
      </c>
      <c r="Q40" s="1001">
        <f>+Q37+Q39</f>
        <v>274.24900000000002</v>
      </c>
      <c r="R40" s="1001"/>
      <c r="S40" s="111"/>
    </row>
    <row r="41" spans="1:20" x14ac:dyDescent="0.25">
      <c r="A41" s="390"/>
      <c r="B41" s="1000"/>
      <c r="C41" s="1000"/>
      <c r="D41" s="1000"/>
      <c r="E41" s="1000"/>
      <c r="F41" s="983"/>
      <c r="G41" s="780"/>
      <c r="H41" s="1001"/>
      <c r="I41" s="1001"/>
      <c r="J41" s="390"/>
      <c r="K41" s="1000"/>
      <c r="L41" s="1000"/>
      <c r="M41" s="1000"/>
      <c r="N41" s="1000"/>
      <c r="O41" s="983"/>
      <c r="P41" s="780"/>
      <c r="Q41" s="1001"/>
      <c r="R41" s="1001"/>
      <c r="S41" s="111"/>
    </row>
    <row r="42" spans="1:20" x14ac:dyDescent="0.25">
      <c r="A42" s="376" t="s">
        <v>2493</v>
      </c>
      <c r="B42" s="1000"/>
      <c r="C42" s="1000"/>
      <c r="D42" s="1000"/>
      <c r="E42" s="1000"/>
      <c r="F42" s="983"/>
      <c r="G42" s="780"/>
      <c r="H42" s="1001"/>
      <c r="I42" s="1001"/>
      <c r="J42" s="376" t="s">
        <v>2493</v>
      </c>
      <c r="K42" s="1000"/>
      <c r="L42" s="1000"/>
      <c r="M42" s="1000"/>
      <c r="N42" s="1000"/>
      <c r="O42" s="983"/>
      <c r="P42" s="780"/>
      <c r="Q42" s="1001"/>
      <c r="R42" s="1001"/>
      <c r="S42" s="111"/>
    </row>
    <row r="43" spans="1:20" x14ac:dyDescent="0.25">
      <c r="A43" s="390" t="s">
        <v>2260</v>
      </c>
      <c r="B43" s="1000">
        <v>68692</v>
      </c>
      <c r="C43" s="1000">
        <v>71329</v>
      </c>
      <c r="D43" s="1000"/>
      <c r="E43" s="1000"/>
      <c r="F43" s="983">
        <v>18318</v>
      </c>
      <c r="G43" s="780">
        <v>19021</v>
      </c>
      <c r="H43" s="1001"/>
      <c r="I43" s="1001"/>
      <c r="J43" s="390" t="s">
        <v>2260</v>
      </c>
      <c r="K43" s="1000">
        <v>68692</v>
      </c>
      <c r="L43" s="1000">
        <v>71329</v>
      </c>
      <c r="M43" s="1000"/>
      <c r="N43" s="1000"/>
      <c r="O43" s="983">
        <v>18318</v>
      </c>
      <c r="P43" s="780">
        <v>19021</v>
      </c>
      <c r="Q43" s="1001">
        <f>+P43/1000</f>
        <v>19.021000000000001</v>
      </c>
      <c r="R43" s="1001"/>
      <c r="S43" s="111"/>
    </row>
    <row r="44" spans="1:20" x14ac:dyDescent="0.25">
      <c r="A44" s="390" t="s">
        <v>2494</v>
      </c>
      <c r="B44" s="1000">
        <v>6309</v>
      </c>
      <c r="C44" s="1000">
        <v>23877</v>
      </c>
      <c r="D44" s="1000"/>
      <c r="E44" s="1000"/>
      <c r="F44" s="983">
        <v>1682</v>
      </c>
      <c r="G44" s="780">
        <v>6367</v>
      </c>
      <c r="H44" s="1001"/>
      <c r="I44" s="1001"/>
      <c r="J44" s="390" t="s">
        <v>2494</v>
      </c>
      <c r="K44" s="1000">
        <v>6309</v>
      </c>
      <c r="L44" s="1000">
        <v>23877</v>
      </c>
      <c r="M44" s="1000"/>
      <c r="N44" s="1000"/>
      <c r="O44" s="983">
        <v>1682</v>
      </c>
      <c r="P44" s="780">
        <v>6367</v>
      </c>
      <c r="Q44" s="1001">
        <f>+P44/1000</f>
        <v>6.367</v>
      </c>
      <c r="R44" s="1001"/>
      <c r="S44" s="111"/>
    </row>
    <row r="45" spans="1:20" x14ac:dyDescent="0.25">
      <c r="A45" s="390" t="s">
        <v>2495</v>
      </c>
      <c r="B45" s="1000">
        <v>38191</v>
      </c>
      <c r="C45" s="1000">
        <v>23209</v>
      </c>
      <c r="D45" s="1000"/>
      <c r="E45" s="1000"/>
      <c r="F45" s="983">
        <v>10184</v>
      </c>
      <c r="G45" s="780">
        <v>6189</v>
      </c>
      <c r="H45" s="1001"/>
      <c r="I45" s="1001"/>
      <c r="J45" s="390" t="s">
        <v>2495</v>
      </c>
      <c r="K45" s="1000">
        <v>38191</v>
      </c>
      <c r="L45" s="1000">
        <v>23209</v>
      </c>
      <c r="M45" s="1000"/>
      <c r="N45" s="1000"/>
      <c r="O45" s="983">
        <v>10184</v>
      </c>
      <c r="P45" s="780">
        <v>6189</v>
      </c>
      <c r="Q45" s="1001">
        <f>+P45/1000</f>
        <v>6.1890000000000001</v>
      </c>
      <c r="R45" s="1001"/>
      <c r="S45" s="111"/>
    </row>
    <row r="46" spans="1:20" x14ac:dyDescent="0.25">
      <c r="A46" s="390" t="s">
        <v>2496</v>
      </c>
      <c r="B46" s="1000">
        <v>13997</v>
      </c>
      <c r="C46" s="1000">
        <v>15606</v>
      </c>
      <c r="D46" s="1000"/>
      <c r="E46" s="1000"/>
      <c r="F46" s="983">
        <v>3733</v>
      </c>
      <c r="G46" s="780">
        <v>4162</v>
      </c>
      <c r="H46" s="1001"/>
      <c r="I46" s="1001"/>
      <c r="J46" s="390" t="s">
        <v>2496</v>
      </c>
      <c r="K46" s="1000">
        <v>13997</v>
      </c>
      <c r="L46" s="1000">
        <v>15606</v>
      </c>
      <c r="M46" s="1000"/>
      <c r="N46" s="1000"/>
      <c r="O46" s="983">
        <v>3733</v>
      </c>
      <c r="P46" s="780">
        <v>4162</v>
      </c>
      <c r="Q46" s="1001">
        <f>+P46/1000</f>
        <v>4.1619999999999999</v>
      </c>
      <c r="R46" s="1001"/>
      <c r="S46" s="111"/>
    </row>
    <row r="47" spans="1:20" x14ac:dyDescent="0.25">
      <c r="A47" s="390"/>
      <c r="B47" s="1000">
        <f>SUM(B43:B46)</f>
        <v>127189</v>
      </c>
      <c r="C47" s="1000">
        <f>SUM(C43:C46)</f>
        <v>134021</v>
      </c>
      <c r="D47" s="1000"/>
      <c r="E47" s="1000"/>
      <c r="F47" s="983">
        <f>SUM(F43:F46)</f>
        <v>33917</v>
      </c>
      <c r="G47" s="780">
        <f>SUM(G43:G46)</f>
        <v>35739</v>
      </c>
      <c r="H47" s="1005"/>
      <c r="I47" s="1005"/>
      <c r="J47" s="775"/>
      <c r="K47" s="1006">
        <f>SUM(K43:K46)</f>
        <v>127189</v>
      </c>
      <c r="L47" s="1006">
        <f>SUM(L43:L46)</f>
        <v>134021</v>
      </c>
      <c r="M47" s="1006"/>
      <c r="N47" s="1006"/>
      <c r="O47" s="1007">
        <f>SUM(O43:O46)</f>
        <v>33917</v>
      </c>
      <c r="P47" s="780">
        <f>SUM(P43:P46)</f>
        <v>35739</v>
      </c>
      <c r="Q47" s="1005">
        <f>SUM(Q43:Q46)</f>
        <v>35.739000000000004</v>
      </c>
      <c r="R47" s="1005"/>
      <c r="S47" s="328"/>
      <c r="T47" s="286"/>
    </row>
    <row r="48" spans="1:20" x14ac:dyDescent="0.25">
      <c r="A48" s="376" t="s">
        <v>2497</v>
      </c>
      <c r="B48" s="1000"/>
      <c r="C48" s="1000"/>
      <c r="D48" s="1000"/>
      <c r="E48" s="1000"/>
      <c r="F48" s="983"/>
      <c r="G48" s="780"/>
      <c r="H48" s="1001"/>
      <c r="I48" s="1001"/>
      <c r="J48" s="376" t="s">
        <v>2497</v>
      </c>
      <c r="K48" s="1000"/>
      <c r="L48" s="1000"/>
      <c r="M48" s="1000"/>
      <c r="N48" s="1000"/>
      <c r="O48" s="983"/>
      <c r="P48" s="780"/>
      <c r="Q48" s="1001"/>
      <c r="R48" s="1001"/>
      <c r="S48" s="111"/>
    </row>
    <row r="49" spans="1:19" x14ac:dyDescent="0.25">
      <c r="A49" s="390" t="s">
        <v>2394</v>
      </c>
      <c r="B49" s="1000">
        <v>62055</v>
      </c>
      <c r="C49" s="1000">
        <v>72286</v>
      </c>
      <c r="D49" s="1000"/>
      <c r="E49" s="1000"/>
      <c r="F49" s="983">
        <v>16548</v>
      </c>
      <c r="G49" s="780">
        <v>19276</v>
      </c>
      <c r="H49" s="1001"/>
      <c r="I49" s="1001"/>
      <c r="J49" s="390" t="s">
        <v>2394</v>
      </c>
      <c r="K49" s="1000">
        <v>62055</v>
      </c>
      <c r="L49" s="1000">
        <v>72286</v>
      </c>
      <c r="M49" s="1000"/>
      <c r="N49" s="1000"/>
      <c r="O49" s="983">
        <v>16548</v>
      </c>
      <c r="P49" s="780">
        <v>19276</v>
      </c>
      <c r="Q49" s="1001">
        <f>+P49/1000</f>
        <v>19.276</v>
      </c>
      <c r="R49" s="1001"/>
      <c r="S49" s="111"/>
    </row>
    <row r="50" spans="1:19" x14ac:dyDescent="0.25">
      <c r="A50" s="390" t="s">
        <v>2498</v>
      </c>
      <c r="B50" s="1000"/>
      <c r="C50" s="1000"/>
      <c r="D50" s="1000"/>
      <c r="E50" s="1000"/>
      <c r="F50" s="983"/>
      <c r="G50" s="780"/>
      <c r="H50" s="1001"/>
      <c r="I50" s="1001"/>
      <c r="J50" s="390" t="s">
        <v>2498</v>
      </c>
      <c r="K50" s="1000"/>
      <c r="L50" s="1000"/>
      <c r="M50" s="1000"/>
      <c r="N50" s="1000"/>
      <c r="O50" s="983"/>
      <c r="P50" s="780"/>
      <c r="Q50" s="1001"/>
      <c r="R50" s="1001"/>
      <c r="S50" s="111"/>
    </row>
    <row r="51" spans="1:19" x14ac:dyDescent="0.25">
      <c r="A51" s="390" t="s">
        <v>194</v>
      </c>
      <c r="B51" s="1000">
        <v>57679</v>
      </c>
      <c r="C51" s="1000">
        <v>69575</v>
      </c>
      <c r="D51" s="1000"/>
      <c r="E51" s="1000"/>
      <c r="F51" s="983">
        <v>15381</v>
      </c>
      <c r="G51" s="780">
        <v>18553</v>
      </c>
      <c r="H51" s="1001"/>
      <c r="I51" s="1001"/>
      <c r="J51" s="390" t="s">
        <v>194</v>
      </c>
      <c r="K51" s="1000">
        <v>57679</v>
      </c>
      <c r="L51" s="1000">
        <v>69575</v>
      </c>
      <c r="M51" s="1000"/>
      <c r="N51" s="1000"/>
      <c r="O51" s="983">
        <v>15381</v>
      </c>
      <c r="P51" s="780">
        <v>18553</v>
      </c>
      <c r="Q51" s="1001">
        <f>+P51/1000</f>
        <v>18.553000000000001</v>
      </c>
      <c r="R51" s="1001"/>
      <c r="S51" s="111"/>
    </row>
    <row r="52" spans="1:19" x14ac:dyDescent="0.25">
      <c r="A52" s="390" t="s">
        <v>2259</v>
      </c>
      <c r="B52" s="1000">
        <v>20410</v>
      </c>
      <c r="C52" s="1000">
        <v>11862</v>
      </c>
      <c r="D52" s="1000"/>
      <c r="E52" s="1000"/>
      <c r="F52" s="983">
        <v>5443</v>
      </c>
      <c r="G52" s="780">
        <v>3164</v>
      </c>
      <c r="H52" s="1001"/>
      <c r="I52" s="1001"/>
      <c r="J52" s="390" t="s">
        <v>2259</v>
      </c>
      <c r="K52" s="1000">
        <v>20410</v>
      </c>
      <c r="L52" s="1000">
        <v>11862</v>
      </c>
      <c r="M52" s="1000"/>
      <c r="N52" s="1000"/>
      <c r="O52" s="983">
        <v>5443</v>
      </c>
      <c r="P52" s="780">
        <v>3164</v>
      </c>
      <c r="Q52" s="1001">
        <f>+P52/1000</f>
        <v>3.1640000000000001</v>
      </c>
      <c r="R52" s="1001"/>
      <c r="S52" s="111"/>
    </row>
    <row r="53" spans="1:19" x14ac:dyDescent="0.25">
      <c r="A53" s="390" t="s">
        <v>2260</v>
      </c>
      <c r="B53" s="1000">
        <v>8906</v>
      </c>
      <c r="C53" s="1000">
        <v>29989</v>
      </c>
      <c r="D53" s="1000"/>
      <c r="E53" s="1000"/>
      <c r="F53" s="983">
        <v>2375</v>
      </c>
      <c r="G53" s="780">
        <v>7997</v>
      </c>
      <c r="H53" s="1001"/>
      <c r="I53" s="1001"/>
      <c r="J53" s="390" t="s">
        <v>2260</v>
      </c>
      <c r="K53" s="1000">
        <v>8906</v>
      </c>
      <c r="L53" s="1000">
        <v>29989</v>
      </c>
      <c r="M53" s="1000"/>
      <c r="N53" s="1000"/>
      <c r="O53" s="983">
        <v>2375</v>
      </c>
      <c r="P53" s="780">
        <v>7997</v>
      </c>
      <c r="Q53" s="1001">
        <f>+P53/1000</f>
        <v>7.9969999999999999</v>
      </c>
      <c r="R53" s="1001"/>
      <c r="S53" s="111"/>
    </row>
    <row r="54" spans="1:19" x14ac:dyDescent="0.25">
      <c r="A54" s="390"/>
      <c r="B54" s="1000">
        <f>B53+B49+B51+B52</f>
        <v>149050</v>
      </c>
      <c r="C54" s="1000">
        <f>C53+C49+C51+C52</f>
        <v>183712</v>
      </c>
      <c r="D54" s="1000"/>
      <c r="E54" s="1000"/>
      <c r="F54" s="983">
        <f>F53+F49+F51+F52</f>
        <v>39747</v>
      </c>
      <c r="G54" s="780">
        <f>G53+G49+G51+G52</f>
        <v>48990</v>
      </c>
      <c r="H54" s="1001"/>
      <c r="I54" s="1001"/>
      <c r="J54" s="390"/>
      <c r="K54" s="1000">
        <f>K53+K49+K51+K52</f>
        <v>149050</v>
      </c>
      <c r="L54" s="1000">
        <f>L53+L49+L51+L52</f>
        <v>183712</v>
      </c>
      <c r="M54" s="1000"/>
      <c r="N54" s="1000"/>
      <c r="O54" s="983">
        <f>O53+O49+O51+O52</f>
        <v>39747</v>
      </c>
      <c r="P54" s="780">
        <f>P53+P49+P51+P52</f>
        <v>48990</v>
      </c>
      <c r="Q54" s="1001">
        <f>+SUM(Q49:Q53)</f>
        <v>48.99</v>
      </c>
      <c r="R54" s="1001"/>
      <c r="S54" s="111"/>
    </row>
    <row r="55" spans="1:19" x14ac:dyDescent="0.25">
      <c r="A55" s="390"/>
      <c r="B55" s="1000">
        <f>B54+B47</f>
        <v>276239</v>
      </c>
      <c r="C55" s="1000">
        <f>C54+C47</f>
        <v>317733</v>
      </c>
      <c r="D55" s="1000"/>
      <c r="E55" s="1000"/>
      <c r="F55" s="983">
        <f>F54+F47</f>
        <v>73664</v>
      </c>
      <c r="G55" s="780">
        <f t="shared" ref="G55" si="3">G54+G47</f>
        <v>84729</v>
      </c>
      <c r="H55" s="1004"/>
      <c r="I55" s="1004"/>
      <c r="J55" s="390"/>
      <c r="K55" s="1000">
        <f>K54+K47</f>
        <v>276239</v>
      </c>
      <c r="L55" s="1000">
        <f>L54+L47</f>
        <v>317733</v>
      </c>
      <c r="M55" s="1000"/>
      <c r="N55" s="1000"/>
      <c r="O55" s="983">
        <f>O54+O47</f>
        <v>73664</v>
      </c>
      <c r="P55" s="780">
        <f>P54+P47</f>
        <v>84729</v>
      </c>
      <c r="Q55" s="1004">
        <f>Q54+Q47</f>
        <v>84.729000000000013</v>
      </c>
      <c r="R55" s="1004"/>
      <c r="S55" s="172"/>
    </row>
    <row r="56" spans="1:19" x14ac:dyDescent="0.25">
      <c r="A56" s="376" t="s">
        <v>2396</v>
      </c>
      <c r="B56" s="1002">
        <f>B55+B40</f>
        <v>1102553</v>
      </c>
      <c r="C56" s="1002">
        <f>C55+C40</f>
        <v>1346168</v>
      </c>
      <c r="D56" s="1002"/>
      <c r="E56" s="1002"/>
      <c r="F56" s="986">
        <f>F55+F40</f>
        <v>294014</v>
      </c>
      <c r="G56" s="1003">
        <f t="shared" ref="G56" si="4">G55+G40</f>
        <v>358978</v>
      </c>
      <c r="H56" s="1008"/>
      <c r="I56" s="1008"/>
      <c r="J56" s="376" t="s">
        <v>2396</v>
      </c>
      <c r="K56" s="1002">
        <f>K55+K40</f>
        <v>1102553</v>
      </c>
      <c r="L56" s="1002">
        <f>L55+L40</f>
        <v>1346168</v>
      </c>
      <c r="M56" s="1002"/>
      <c r="N56" s="1002"/>
      <c r="O56" s="986">
        <f>O55+O40</f>
        <v>294014</v>
      </c>
      <c r="P56" s="1003">
        <f>P55+P40</f>
        <v>358978</v>
      </c>
      <c r="Q56" s="1008">
        <f>Q55+Q40</f>
        <v>358.97800000000007</v>
      </c>
      <c r="R56" s="1008"/>
      <c r="S56" s="173"/>
    </row>
    <row r="57" spans="1:19" x14ac:dyDescent="0.25">
      <c r="A57" s="991" t="s">
        <v>2454</v>
      </c>
      <c r="B57" s="991" t="b">
        <f>B56=B26</f>
        <v>1</v>
      </c>
      <c r="C57" s="991" t="b">
        <f>C56=C26</f>
        <v>1</v>
      </c>
      <c r="D57" s="991"/>
      <c r="E57" s="991"/>
      <c r="F57" s="878" t="b">
        <f>F56=F26</f>
        <v>1</v>
      </c>
      <c r="G57" s="1009" t="b">
        <f t="shared" ref="G57" si="5">G56=G26</f>
        <v>1</v>
      </c>
      <c r="H57" s="1010"/>
      <c r="I57" s="1010"/>
      <c r="J57" s="991" t="s">
        <v>2454</v>
      </c>
      <c r="K57" s="991" t="b">
        <f>K56=K26</f>
        <v>1</v>
      </c>
      <c r="L57" s="991" t="b">
        <f>L56=L26</f>
        <v>1</v>
      </c>
      <c r="M57" s="991"/>
      <c r="N57" s="991"/>
      <c r="O57" s="878" t="b">
        <f>O56=O26</f>
        <v>1</v>
      </c>
      <c r="P57" s="1009" t="b">
        <f>P56=P26</f>
        <v>1</v>
      </c>
      <c r="Q57" s="1010" t="b">
        <f>Q56=Q26</f>
        <v>1</v>
      </c>
      <c r="R57" s="1010"/>
      <c r="S57" s="174"/>
    </row>
    <row r="58" spans="1:19" x14ac:dyDescent="0.25">
      <c r="A58" s="390"/>
      <c r="B58" s="390"/>
      <c r="C58" s="390"/>
      <c r="D58" s="390"/>
      <c r="E58" s="390"/>
      <c r="F58" s="390"/>
      <c r="G58" s="775"/>
      <c r="H58" s="390"/>
      <c r="I58" s="390"/>
      <c r="J58" s="390"/>
      <c r="K58" s="390"/>
      <c r="L58" s="390"/>
      <c r="M58" s="390"/>
      <c r="N58" s="390"/>
      <c r="O58" s="390"/>
      <c r="P58" s="775"/>
      <c r="Q58" s="390"/>
      <c r="R58" s="390"/>
    </row>
    <row r="59" spans="1:19" hidden="1" x14ac:dyDescent="0.25">
      <c r="A59" s="390"/>
      <c r="B59" s="390"/>
      <c r="C59" s="390"/>
      <c r="D59" s="390"/>
      <c r="E59" s="390"/>
      <c r="F59" s="390"/>
      <c r="G59" s="775"/>
      <c r="H59" s="390"/>
      <c r="I59" s="390"/>
      <c r="J59" s="390"/>
      <c r="K59" s="390"/>
      <c r="L59" s="390"/>
      <c r="M59" s="390"/>
      <c r="N59" s="390"/>
      <c r="O59" s="390"/>
      <c r="P59" s="775"/>
      <c r="Q59" s="390"/>
      <c r="R59" s="390"/>
    </row>
    <row r="60" spans="1:19" hidden="1" x14ac:dyDescent="0.25">
      <c r="A60" s="390"/>
      <c r="B60" s="390"/>
      <c r="C60" s="390"/>
      <c r="D60" s="390"/>
      <c r="E60" s="390"/>
      <c r="F60" s="390"/>
      <c r="G60" s="775"/>
      <c r="H60" s="390"/>
      <c r="I60" s="390"/>
      <c r="J60" s="390"/>
      <c r="K60" s="390"/>
      <c r="L60" s="390"/>
      <c r="M60" s="390"/>
      <c r="N60" s="390"/>
      <c r="O60" s="390"/>
      <c r="P60" s="775"/>
      <c r="Q60" s="390"/>
      <c r="R60" s="390"/>
    </row>
    <row r="61" spans="1:19" x14ac:dyDescent="0.25">
      <c r="A61" s="390"/>
      <c r="B61" s="390"/>
      <c r="C61" s="390"/>
      <c r="D61" s="390"/>
      <c r="E61" s="390"/>
      <c r="F61" s="390"/>
      <c r="G61" s="775"/>
      <c r="H61" s="390"/>
      <c r="I61" s="390"/>
      <c r="J61" s="390"/>
      <c r="K61" s="390"/>
      <c r="L61" s="390"/>
      <c r="M61" s="390"/>
      <c r="N61" s="390"/>
      <c r="O61" s="390"/>
      <c r="P61" s="775"/>
      <c r="Q61" s="390"/>
      <c r="R61" s="390"/>
    </row>
    <row r="62" spans="1:19" x14ac:dyDescent="0.25">
      <c r="A62" s="390"/>
      <c r="B62" s="390"/>
      <c r="C62" s="390"/>
      <c r="D62" s="390"/>
      <c r="E62" s="390"/>
      <c r="F62" s="390"/>
      <c r="G62" s="775"/>
      <c r="H62" s="390"/>
      <c r="I62" s="390"/>
      <c r="J62" s="390"/>
      <c r="K62" s="390"/>
      <c r="L62" s="390"/>
      <c r="M62" s="390"/>
      <c r="N62" s="390"/>
      <c r="O62" s="390"/>
      <c r="P62" s="775"/>
      <c r="Q62" s="390"/>
      <c r="R62" s="390"/>
    </row>
  </sheetData>
  <sheetProtection algorithmName="SHA-512" hashValue="K8/BGdvwpbEhsUXrsDkKJ+/2vbVdJvJqXlkNiMxPDn473+1mofYNq1BZ19QLm8gzmN6gcs38try/j38T+9iWvw==" saltValue="QFVLzYjHkpexCga4PoX8xQ==" spinCount="100000" sheet="1" objects="1" scenarios="1"/>
  <mergeCells count="3">
    <mergeCell ref="B6:C6"/>
    <mergeCell ref="F6:G6"/>
    <mergeCell ref="O6:Q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D144"/>
  <sheetViews>
    <sheetView topLeftCell="A16" workbookViewId="0">
      <selection activeCell="D95" sqref="D95"/>
    </sheetView>
  </sheetViews>
  <sheetFormatPr defaultRowHeight="15" x14ac:dyDescent="0.25"/>
  <cols>
    <col min="2" max="2" width="107.7109375" customWidth="1"/>
  </cols>
  <sheetData>
    <row r="2" spans="2:3" x14ac:dyDescent="0.25">
      <c r="B2" s="15" t="s">
        <v>69</v>
      </c>
    </row>
    <row r="3" spans="2:3" ht="150" x14ac:dyDescent="0.25">
      <c r="B3" s="16" t="s">
        <v>70</v>
      </c>
    </row>
    <row r="5" spans="2:3" ht="30" x14ac:dyDescent="0.25">
      <c r="B5" s="16" t="s">
        <v>71</v>
      </c>
    </row>
    <row r="7" spans="2:3" x14ac:dyDescent="0.25">
      <c r="B7" s="17" t="s">
        <v>72</v>
      </c>
    </row>
    <row r="8" spans="2:3" x14ac:dyDescent="0.25">
      <c r="B8" s="16" t="s">
        <v>73</v>
      </c>
      <c r="C8">
        <v>13.6</v>
      </c>
    </row>
    <row r="9" spans="2:3" ht="60" x14ac:dyDescent="0.25">
      <c r="B9" s="16" t="s">
        <v>74</v>
      </c>
    </row>
    <row r="10" spans="2:3" ht="30" x14ac:dyDescent="0.25">
      <c r="B10" s="16" t="s">
        <v>75</v>
      </c>
      <c r="C10">
        <v>256.89999999999998</v>
      </c>
    </row>
    <row r="12" spans="2:3" ht="25.5" x14ac:dyDescent="0.25">
      <c r="B12" s="13" t="s">
        <v>76</v>
      </c>
    </row>
    <row r="13" spans="2:3" x14ac:dyDescent="0.25">
      <c r="B13" s="14"/>
    </row>
    <row r="14" spans="2:3" x14ac:dyDescent="0.25">
      <c r="B14" s="14" t="s">
        <v>77</v>
      </c>
    </row>
    <row r="16" spans="2:3" ht="51" x14ac:dyDescent="0.25">
      <c r="B16" s="13" t="s">
        <v>78</v>
      </c>
    </row>
    <row r="18" spans="2:4" ht="120" x14ac:dyDescent="0.25">
      <c r="B18" s="16" t="s">
        <v>79</v>
      </c>
      <c r="C18">
        <v>256.89999999999998</v>
      </c>
      <c r="D18">
        <v>260.2</v>
      </c>
    </row>
    <row r="20" spans="2:4" ht="150" x14ac:dyDescent="0.25">
      <c r="B20" s="16" t="s">
        <v>80</v>
      </c>
      <c r="C20">
        <f>10.6/3.75</f>
        <v>2.8266666666666667</v>
      </c>
      <c r="D20">
        <f>17.7/3.75</f>
        <v>4.72</v>
      </c>
    </row>
    <row r="22" spans="2:4" ht="102" x14ac:dyDescent="0.25">
      <c r="B22" s="13" t="s">
        <v>81</v>
      </c>
    </row>
    <row r="24" spans="2:4" ht="89.25" x14ac:dyDescent="0.25">
      <c r="B24" s="13" t="s">
        <v>82</v>
      </c>
    </row>
    <row r="26" spans="2:4" x14ac:dyDescent="0.25">
      <c r="B26" s="17" t="s">
        <v>83</v>
      </c>
    </row>
    <row r="27" spans="2:4" ht="127.5" x14ac:dyDescent="0.25">
      <c r="B27" s="13" t="s">
        <v>84</v>
      </c>
    </row>
    <row r="28" spans="2:4" ht="89.25" x14ac:dyDescent="0.25">
      <c r="B28" s="13" t="s">
        <v>85</v>
      </c>
    </row>
    <row r="29" spans="2:4" x14ac:dyDescent="0.25">
      <c r="B29" s="14" t="s">
        <v>86</v>
      </c>
    </row>
    <row r="31" spans="2:4" ht="63.75" x14ac:dyDescent="0.25">
      <c r="B31" s="13" t="s">
        <v>87</v>
      </c>
    </row>
    <row r="33" spans="2:3" ht="102" x14ac:dyDescent="0.25">
      <c r="B33" s="13" t="s">
        <v>88</v>
      </c>
      <c r="C33">
        <v>16.8</v>
      </c>
    </row>
    <row r="35" spans="2:3" ht="51" x14ac:dyDescent="0.25">
      <c r="B35" s="13" t="s">
        <v>89</v>
      </c>
    </row>
    <row r="36" spans="2:3" ht="76.5" x14ac:dyDescent="0.25">
      <c r="B36" s="13" t="s">
        <v>90</v>
      </c>
    </row>
    <row r="38" spans="2:3" x14ac:dyDescent="0.25">
      <c r="B38" s="17" t="s">
        <v>91</v>
      </c>
    </row>
    <row r="39" spans="2:3" ht="38.25" x14ac:dyDescent="0.25">
      <c r="B39" s="13" t="s">
        <v>92</v>
      </c>
    </row>
    <row r="41" spans="2:3" x14ac:dyDescent="0.25">
      <c r="B41" s="19" t="s">
        <v>93</v>
      </c>
    </row>
    <row r="42" spans="2:3" ht="51" x14ac:dyDescent="0.25">
      <c r="B42" s="13" t="s">
        <v>94</v>
      </c>
    </row>
    <row r="43" spans="2:3" ht="25.5" x14ac:dyDescent="0.25">
      <c r="B43" s="13" t="s">
        <v>95</v>
      </c>
    </row>
    <row r="45" spans="2:3" x14ac:dyDescent="0.25">
      <c r="B45" s="14" t="s">
        <v>96</v>
      </c>
    </row>
    <row r="47" spans="2:3" x14ac:dyDescent="0.25">
      <c r="B47" s="20" t="s">
        <v>97</v>
      </c>
    </row>
    <row r="48" spans="2:3" x14ac:dyDescent="0.25">
      <c r="B48" s="21" t="s">
        <v>98</v>
      </c>
    </row>
    <row r="49" spans="2:2" x14ac:dyDescent="0.25">
      <c r="B49" s="21" t="s">
        <v>99</v>
      </c>
    </row>
    <row r="50" spans="2:2" x14ac:dyDescent="0.25">
      <c r="B50" s="21" t="s">
        <v>100</v>
      </c>
    </row>
    <row r="51" spans="2:2" x14ac:dyDescent="0.25">
      <c r="B51" s="21" t="s">
        <v>101</v>
      </c>
    </row>
    <row r="52" spans="2:2" x14ac:dyDescent="0.25">
      <c r="B52" s="21" t="s">
        <v>102</v>
      </c>
    </row>
    <row r="53" spans="2:2" x14ac:dyDescent="0.25">
      <c r="B53" s="21" t="s">
        <v>103</v>
      </c>
    </row>
    <row r="54" spans="2:2" x14ac:dyDescent="0.25">
      <c r="B54" s="21" t="s">
        <v>104</v>
      </c>
    </row>
    <row r="55" spans="2:2" x14ac:dyDescent="0.25">
      <c r="B55" s="21" t="s">
        <v>105</v>
      </c>
    </row>
    <row r="57" spans="2:2" x14ac:dyDescent="0.25">
      <c r="B57" s="20" t="s">
        <v>106</v>
      </c>
    </row>
    <row r="58" spans="2:2" x14ac:dyDescent="0.25">
      <c r="B58" s="21" t="s">
        <v>107</v>
      </c>
    </row>
    <row r="59" spans="2:2" x14ac:dyDescent="0.25">
      <c r="B59" s="21" t="s">
        <v>108</v>
      </c>
    </row>
    <row r="60" spans="2:2" x14ac:dyDescent="0.25">
      <c r="B60" s="21" t="s">
        <v>109</v>
      </c>
    </row>
    <row r="61" spans="2:2" x14ac:dyDescent="0.25">
      <c r="B61" s="21" t="s">
        <v>110</v>
      </c>
    </row>
    <row r="62" spans="2:2" x14ac:dyDescent="0.25">
      <c r="B62" s="21" t="s">
        <v>111</v>
      </c>
    </row>
    <row r="64" spans="2:2" x14ac:dyDescent="0.25">
      <c r="B64" s="22" t="s">
        <v>112</v>
      </c>
    </row>
    <row r="65" spans="2:3" x14ac:dyDescent="0.25">
      <c r="B65" s="21" t="s">
        <v>113</v>
      </c>
    </row>
    <row r="66" spans="2:3" x14ac:dyDescent="0.25">
      <c r="B66" s="21" t="s">
        <v>114</v>
      </c>
    </row>
    <row r="67" spans="2:3" x14ac:dyDescent="0.25">
      <c r="B67" s="21" t="s">
        <v>115</v>
      </c>
    </row>
    <row r="69" spans="2:3" ht="140.25" x14ac:dyDescent="0.25">
      <c r="B69" s="13" t="s">
        <v>148</v>
      </c>
      <c r="C69" s="27">
        <v>3.6999999999999998E-2</v>
      </c>
    </row>
    <row r="71" spans="2:3" ht="25.5" x14ac:dyDescent="0.25">
      <c r="B71" s="13" t="s">
        <v>149</v>
      </c>
      <c r="C71">
        <v>8714</v>
      </c>
    </row>
    <row r="73" spans="2:3" x14ac:dyDescent="0.25">
      <c r="B73" s="19" t="s">
        <v>150</v>
      </c>
    </row>
    <row r="74" spans="2:3" ht="38.25" x14ac:dyDescent="0.25">
      <c r="B74" s="13" t="s">
        <v>151</v>
      </c>
    </row>
    <row r="75" spans="2:3" ht="38.25" x14ac:dyDescent="0.25">
      <c r="B75" s="13" t="s">
        <v>152</v>
      </c>
    </row>
    <row r="76" spans="2:3" ht="16.5" x14ac:dyDescent="0.25">
      <c r="B76" s="29"/>
    </row>
    <row r="78" spans="2:3" x14ac:dyDescent="0.25">
      <c r="B78" s="14" t="s">
        <v>153</v>
      </c>
    </row>
    <row r="80" spans="2:3" ht="25.5" x14ac:dyDescent="0.25">
      <c r="B80" s="13" t="s">
        <v>154</v>
      </c>
    </row>
    <row r="81" spans="2:4" x14ac:dyDescent="0.25">
      <c r="B81" s="21" t="s">
        <v>155</v>
      </c>
    </row>
    <row r="82" spans="2:4" x14ac:dyDescent="0.25">
      <c r="B82" s="21" t="s">
        <v>156</v>
      </c>
    </row>
    <row r="83" spans="2:4" x14ac:dyDescent="0.25">
      <c r="B83" s="21" t="s">
        <v>157</v>
      </c>
    </row>
    <row r="84" spans="2:4" x14ac:dyDescent="0.25">
      <c r="B84" s="13" t="s">
        <v>158</v>
      </c>
    </row>
    <row r="85" spans="2:4" x14ac:dyDescent="0.25">
      <c r="B85" s="21" t="s">
        <v>159</v>
      </c>
    </row>
    <row r="86" spans="2:4" x14ac:dyDescent="0.25">
      <c r="B86" s="18" t="s">
        <v>160</v>
      </c>
    </row>
    <row r="88" spans="2:4" x14ac:dyDescent="0.25">
      <c r="B88" s="30" t="s">
        <v>161</v>
      </c>
    </row>
    <row r="89" spans="2:4" ht="25.5" x14ac:dyDescent="0.25">
      <c r="B89" s="13" t="s">
        <v>162</v>
      </c>
    </row>
    <row r="91" spans="2:4" x14ac:dyDescent="0.25">
      <c r="B91" s="30" t="s">
        <v>163</v>
      </c>
    </row>
    <row r="92" spans="2:4" ht="25.5" x14ac:dyDescent="0.25">
      <c r="B92" s="13" t="s">
        <v>164</v>
      </c>
    </row>
    <row r="94" spans="2:4" ht="51" x14ac:dyDescent="0.25">
      <c r="B94" s="13" t="s">
        <v>165</v>
      </c>
      <c r="D94">
        <f>+'Notes-2'!C26/'Seg-Working_Notes'!U24</f>
        <v>3.0988932524098534</v>
      </c>
    </row>
    <row r="95" spans="2:4" x14ac:dyDescent="0.25">
      <c r="B95" s="13" t="s">
        <v>166</v>
      </c>
    </row>
    <row r="97" spans="2:3" ht="51" x14ac:dyDescent="0.25">
      <c r="B97" s="13" t="s">
        <v>167</v>
      </c>
    </row>
    <row r="99" spans="2:3" ht="76.5" x14ac:dyDescent="0.25">
      <c r="B99" s="13" t="s">
        <v>168</v>
      </c>
    </row>
    <row r="101" spans="2:3" ht="63.75" x14ac:dyDescent="0.25">
      <c r="B101" s="13" t="s">
        <v>169</v>
      </c>
    </row>
    <row r="102" spans="2:3" x14ac:dyDescent="0.25">
      <c r="B102" s="18" t="s">
        <v>170</v>
      </c>
    </row>
    <row r="104" spans="2:3" x14ac:dyDescent="0.25">
      <c r="B104" s="31" t="s">
        <v>83</v>
      </c>
    </row>
    <row r="105" spans="2:3" ht="38.25" x14ac:dyDescent="0.25">
      <c r="B105" s="13" t="s">
        <v>171</v>
      </c>
    </row>
    <row r="107" spans="2:3" ht="89.25" x14ac:dyDescent="0.25">
      <c r="B107" s="13" t="s">
        <v>172</v>
      </c>
    </row>
    <row r="109" spans="2:3" x14ac:dyDescent="0.25">
      <c r="B109" s="19" t="s">
        <v>173</v>
      </c>
    </row>
    <row r="110" spans="2:3" ht="91.5" x14ac:dyDescent="0.25">
      <c r="B110" s="13" t="s">
        <v>174</v>
      </c>
      <c r="C110" s="28">
        <v>0.2</v>
      </c>
    </row>
    <row r="112" spans="2:3" x14ac:dyDescent="0.25">
      <c r="B112" s="89" t="s">
        <v>175</v>
      </c>
    </row>
    <row r="113" spans="2:3" ht="89.25" x14ac:dyDescent="0.25">
      <c r="B113" s="13" t="s">
        <v>176</v>
      </c>
    </row>
    <row r="115" spans="2:3" x14ac:dyDescent="0.25">
      <c r="B115" s="19" t="s">
        <v>177</v>
      </c>
    </row>
    <row r="116" spans="2:3" ht="63.75" x14ac:dyDescent="0.25">
      <c r="B116" s="13" t="s">
        <v>178</v>
      </c>
      <c r="C116" s="86">
        <f>15/D94</f>
        <v>4.8404377880184333</v>
      </c>
    </row>
    <row r="117" spans="2:3" ht="38.25" x14ac:dyDescent="0.25">
      <c r="B117" s="13" t="s">
        <v>179</v>
      </c>
    </row>
    <row r="119" spans="2:3" x14ac:dyDescent="0.25">
      <c r="B119" s="19" t="s">
        <v>180</v>
      </c>
    </row>
    <row r="120" spans="2:3" ht="25.5" x14ac:dyDescent="0.25">
      <c r="B120" s="13" t="s">
        <v>181</v>
      </c>
    </row>
    <row r="121" spans="2:3" ht="38.25" x14ac:dyDescent="0.25">
      <c r="B121" s="13" t="s">
        <v>182</v>
      </c>
    </row>
    <row r="123" spans="2:3" x14ac:dyDescent="0.25">
      <c r="B123" s="19" t="s">
        <v>161</v>
      </c>
    </row>
    <row r="124" spans="2:3" ht="25.5" x14ac:dyDescent="0.25">
      <c r="B124" s="13" t="s">
        <v>183</v>
      </c>
    </row>
    <row r="125" spans="2:3" ht="38.25" x14ac:dyDescent="0.25">
      <c r="B125" s="13" t="s">
        <v>184</v>
      </c>
    </row>
    <row r="127" spans="2:3" x14ac:dyDescent="0.25">
      <c r="B127" s="19" t="s">
        <v>185</v>
      </c>
    </row>
    <row r="128" spans="2:3" ht="38.25" x14ac:dyDescent="0.25">
      <c r="B128" s="13" t="s">
        <v>186</v>
      </c>
    </row>
    <row r="129" spans="2:2" ht="51" x14ac:dyDescent="0.25">
      <c r="B129" s="13" t="s">
        <v>187</v>
      </c>
    </row>
    <row r="131" spans="2:2" x14ac:dyDescent="0.25">
      <c r="B131" s="19" t="s">
        <v>188</v>
      </c>
    </row>
    <row r="132" spans="2:2" ht="38.25" x14ac:dyDescent="0.25">
      <c r="B132" s="13" t="s">
        <v>189</v>
      </c>
    </row>
    <row r="133" spans="2:2" ht="25.5" x14ac:dyDescent="0.25">
      <c r="B133" s="13" t="s">
        <v>190</v>
      </c>
    </row>
    <row r="135" spans="2:2" x14ac:dyDescent="0.25">
      <c r="B135" s="19" t="s">
        <v>191</v>
      </c>
    </row>
    <row r="136" spans="2:2" ht="51" x14ac:dyDescent="0.25">
      <c r="B136" s="13" t="s">
        <v>192</v>
      </c>
    </row>
    <row r="137" spans="2:2" ht="51" x14ac:dyDescent="0.25">
      <c r="B137" s="13" t="s">
        <v>193</v>
      </c>
    </row>
    <row r="138" spans="2:2" x14ac:dyDescent="0.25">
      <c r="B138" s="32"/>
    </row>
    <row r="140" spans="2:2" x14ac:dyDescent="0.25">
      <c r="B140" s="19" t="s">
        <v>194</v>
      </c>
    </row>
    <row r="141" spans="2:2" ht="38.25" x14ac:dyDescent="0.25">
      <c r="B141" s="13" t="s">
        <v>195</v>
      </c>
    </row>
    <row r="142" spans="2:2" ht="38.25" x14ac:dyDescent="0.25">
      <c r="B142" s="13" t="s">
        <v>196</v>
      </c>
    </row>
    <row r="144" spans="2:2" ht="178.5" x14ac:dyDescent="0.25">
      <c r="B144" s="13" t="s">
        <v>199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P75"/>
  <sheetViews>
    <sheetView topLeftCell="A61" workbookViewId="0">
      <selection activeCell="A71" sqref="A71:O81"/>
    </sheetView>
  </sheetViews>
  <sheetFormatPr defaultRowHeight="15" x14ac:dyDescent="0.25"/>
  <cols>
    <col min="2" max="2" width="33.28515625" customWidth="1"/>
    <col min="3" max="3" width="16.42578125" bestFit="1" customWidth="1"/>
  </cols>
  <sheetData>
    <row r="2" spans="2:16" x14ac:dyDescent="0.25">
      <c r="B2" s="3" t="s">
        <v>49</v>
      </c>
      <c r="C2" s="3">
        <v>2018</v>
      </c>
    </row>
    <row r="3" spans="2:16" x14ac:dyDescent="0.25">
      <c r="B3" t="s">
        <v>118</v>
      </c>
      <c r="C3">
        <v>359</v>
      </c>
      <c r="F3" t="s">
        <v>140</v>
      </c>
      <c r="I3">
        <v>10.315</v>
      </c>
    </row>
    <row r="4" spans="2:16" x14ac:dyDescent="0.25">
      <c r="B4" t="s">
        <v>119</v>
      </c>
      <c r="C4">
        <v>27</v>
      </c>
      <c r="H4" t="s">
        <v>141</v>
      </c>
      <c r="I4">
        <v>5.2</v>
      </c>
    </row>
    <row r="5" spans="2:16" x14ac:dyDescent="0.25">
      <c r="B5" t="s">
        <v>120</v>
      </c>
      <c r="C5">
        <v>89</v>
      </c>
      <c r="H5" t="s">
        <v>142</v>
      </c>
      <c r="I5">
        <v>1</v>
      </c>
    </row>
    <row r="6" spans="2:16" x14ac:dyDescent="0.25">
      <c r="B6" t="s">
        <v>121</v>
      </c>
      <c r="C6">
        <v>274</v>
      </c>
      <c r="H6" t="s">
        <v>143</v>
      </c>
      <c r="I6">
        <v>0.86</v>
      </c>
    </row>
    <row r="7" spans="2:16" x14ac:dyDescent="0.25">
      <c r="B7" t="s">
        <v>122</v>
      </c>
      <c r="C7">
        <v>233</v>
      </c>
      <c r="H7" t="s">
        <v>144</v>
      </c>
      <c r="I7">
        <v>0.24</v>
      </c>
    </row>
    <row r="8" spans="2:16" x14ac:dyDescent="0.25">
      <c r="B8" t="s">
        <v>123</v>
      </c>
      <c r="C8">
        <v>49</v>
      </c>
    </row>
    <row r="9" spans="2:16" x14ac:dyDescent="0.25">
      <c r="H9" t="s">
        <v>145</v>
      </c>
      <c r="I9">
        <v>3</v>
      </c>
    </row>
    <row r="10" spans="2:16" x14ac:dyDescent="0.25">
      <c r="B10" t="s">
        <v>124</v>
      </c>
      <c r="C10">
        <v>121</v>
      </c>
    </row>
    <row r="11" spans="2:16" x14ac:dyDescent="0.25">
      <c r="B11" t="s">
        <v>125</v>
      </c>
      <c r="C11">
        <v>-35</v>
      </c>
      <c r="H11" t="s">
        <v>146</v>
      </c>
      <c r="I11" t="s">
        <v>147</v>
      </c>
    </row>
    <row r="12" spans="2:16" x14ac:dyDescent="0.25">
      <c r="B12" t="s">
        <v>126</v>
      </c>
      <c r="C12">
        <v>-59</v>
      </c>
      <c r="J12" t="s">
        <v>49</v>
      </c>
      <c r="K12" t="s">
        <v>2047</v>
      </c>
      <c r="L12" t="s">
        <v>2050</v>
      </c>
      <c r="M12" t="s">
        <v>2052</v>
      </c>
      <c r="N12" t="s">
        <v>2051</v>
      </c>
      <c r="O12" t="s">
        <v>2053</v>
      </c>
    </row>
    <row r="13" spans="2:16" x14ac:dyDescent="0.25">
      <c r="G13">
        <f>+(K13+M13)/3.75</f>
        <v>216.91546666666667</v>
      </c>
      <c r="H13" t="s">
        <v>197</v>
      </c>
      <c r="J13">
        <v>28</v>
      </c>
      <c r="K13">
        <v>776.23299999999995</v>
      </c>
      <c r="L13">
        <v>27.5</v>
      </c>
      <c r="M13">
        <v>37.200000000000003</v>
      </c>
      <c r="N13">
        <v>796.32100000000003</v>
      </c>
      <c r="O13">
        <v>288.74</v>
      </c>
      <c r="P13">
        <f>+(K13+M13)/3.75</f>
        <v>216.91546666666667</v>
      </c>
    </row>
    <row r="14" spans="2:16" x14ac:dyDescent="0.25">
      <c r="B14" t="s">
        <v>127</v>
      </c>
      <c r="C14" s="27">
        <v>0.41099999999999998</v>
      </c>
      <c r="H14" t="s">
        <v>83</v>
      </c>
      <c r="J14">
        <f>+'Notes-1'!C71/1000</f>
        <v>8.7140000000000004</v>
      </c>
      <c r="K14">
        <v>404.58</v>
      </c>
      <c r="L14">
        <v>11.9</v>
      </c>
      <c r="M14">
        <v>115.8</v>
      </c>
      <c r="N14">
        <v>12.6</v>
      </c>
      <c r="O14">
        <v>32.799999999999997</v>
      </c>
    </row>
    <row r="15" spans="2:16" x14ac:dyDescent="0.25">
      <c r="H15" t="s">
        <v>198</v>
      </c>
      <c r="J15">
        <v>0.6</v>
      </c>
      <c r="L15">
        <v>2</v>
      </c>
      <c r="N15">
        <v>-12.9</v>
      </c>
    </row>
    <row r="16" spans="2:16" x14ac:dyDescent="0.25">
      <c r="B16" t="s">
        <v>128</v>
      </c>
      <c r="C16">
        <v>111</v>
      </c>
    </row>
    <row r="17" spans="2:12" x14ac:dyDescent="0.25">
      <c r="B17" t="s">
        <v>129</v>
      </c>
      <c r="C17">
        <f>+C6+C4</f>
        <v>301</v>
      </c>
      <c r="H17" t="s">
        <v>2064</v>
      </c>
      <c r="I17">
        <v>2018</v>
      </c>
      <c r="K17" t="s">
        <v>2059</v>
      </c>
      <c r="L17">
        <v>2018</v>
      </c>
    </row>
    <row r="18" spans="2:12" x14ac:dyDescent="0.25">
      <c r="H18" t="s">
        <v>2043</v>
      </c>
      <c r="I18">
        <v>503.28</v>
      </c>
      <c r="K18" t="s">
        <v>175</v>
      </c>
      <c r="L18">
        <v>50.3</v>
      </c>
    </row>
    <row r="19" spans="2:12" x14ac:dyDescent="0.25">
      <c r="B19" t="s">
        <v>130</v>
      </c>
      <c r="C19">
        <v>271</v>
      </c>
      <c r="H19" t="s">
        <v>2054</v>
      </c>
      <c r="I19">
        <v>361.14</v>
      </c>
      <c r="K19" t="s">
        <v>2060</v>
      </c>
      <c r="L19">
        <v>8.3000000000000007</v>
      </c>
    </row>
    <row r="20" spans="2:12" x14ac:dyDescent="0.25">
      <c r="H20" t="s">
        <v>2055</v>
      </c>
      <c r="I20">
        <v>205.2</v>
      </c>
      <c r="J20">
        <f>+I22*75%</f>
        <v>192.75</v>
      </c>
      <c r="K20" t="s">
        <v>2061</v>
      </c>
      <c r="L20">
        <v>2</v>
      </c>
    </row>
    <row r="21" spans="2:12" x14ac:dyDescent="0.25">
      <c r="B21" t="s">
        <v>131</v>
      </c>
      <c r="C21">
        <v>11</v>
      </c>
      <c r="H21" t="s">
        <v>2056</v>
      </c>
      <c r="I21">
        <v>88</v>
      </c>
      <c r="K21" t="s">
        <v>2062</v>
      </c>
      <c r="L21">
        <v>0.59599999999999997</v>
      </c>
    </row>
    <row r="22" spans="2:12" x14ac:dyDescent="0.25">
      <c r="H22" t="s">
        <v>2057</v>
      </c>
      <c r="I22">
        <v>257</v>
      </c>
      <c r="K22" t="s">
        <v>2063</v>
      </c>
      <c r="L22">
        <v>11</v>
      </c>
    </row>
    <row r="23" spans="2:12" x14ac:dyDescent="0.25">
      <c r="B23" t="s">
        <v>132</v>
      </c>
      <c r="C23">
        <v>102</v>
      </c>
      <c r="K23" t="s">
        <v>2110</v>
      </c>
      <c r="L23">
        <v>15</v>
      </c>
    </row>
    <row r="25" spans="2:12" x14ac:dyDescent="0.25">
      <c r="H25" t="s">
        <v>2047</v>
      </c>
    </row>
    <row r="26" spans="2:12" x14ac:dyDescent="0.25">
      <c r="B26" t="s">
        <v>133</v>
      </c>
      <c r="C26">
        <v>217</v>
      </c>
      <c r="D26" s="28">
        <v>0.61</v>
      </c>
      <c r="E26" t="s">
        <v>2046</v>
      </c>
      <c r="F26">
        <v>11.621</v>
      </c>
      <c r="H26">
        <f>+(C26+C27)</f>
        <v>356</v>
      </c>
      <c r="J26">
        <f>+F26/H26*365</f>
        <v>11.914789325842696</v>
      </c>
    </row>
    <row r="27" spans="2:12" x14ac:dyDescent="0.25">
      <c r="B27" t="s">
        <v>134</v>
      </c>
      <c r="C27">
        <v>139</v>
      </c>
      <c r="D27" s="28">
        <v>0.39</v>
      </c>
      <c r="E27" t="s">
        <v>24</v>
      </c>
      <c r="F27">
        <v>25.018000000000001</v>
      </c>
      <c r="H27">
        <f>+H26</f>
        <v>356</v>
      </c>
      <c r="J27">
        <f>+F27/H27*365</f>
        <v>25.65047752808989</v>
      </c>
    </row>
    <row r="28" spans="2:12" x14ac:dyDescent="0.25">
      <c r="B28" t="s">
        <v>135</v>
      </c>
      <c r="C28">
        <v>354</v>
      </c>
      <c r="E28" t="s">
        <v>2048</v>
      </c>
      <c r="F28">
        <v>12.837</v>
      </c>
      <c r="H28">
        <f>+H27</f>
        <v>356</v>
      </c>
      <c r="J28">
        <f>+F28/H28*365</f>
        <v>13.161530898876405</v>
      </c>
    </row>
    <row r="29" spans="2:12" x14ac:dyDescent="0.25">
      <c r="E29" t="s">
        <v>29</v>
      </c>
      <c r="F29">
        <v>19.276</v>
      </c>
      <c r="H29">
        <f>+H28</f>
        <v>356</v>
      </c>
      <c r="J29">
        <f>+F29/H29*365</f>
        <v>19.763314606741574</v>
      </c>
    </row>
    <row r="30" spans="2:12" ht="178.5" x14ac:dyDescent="0.25">
      <c r="B30" s="13" t="s">
        <v>136</v>
      </c>
      <c r="E30" t="s">
        <v>2049</v>
      </c>
      <c r="F30">
        <v>18.55</v>
      </c>
      <c r="H30">
        <f>+H29</f>
        <v>356</v>
      </c>
      <c r="J30">
        <f>+F30/H30*365</f>
        <v>19.018960674157302</v>
      </c>
    </row>
    <row r="31" spans="2:12" ht="114.75" x14ac:dyDescent="0.25">
      <c r="B31" s="13" t="s">
        <v>137</v>
      </c>
    </row>
    <row r="32" spans="2:12" x14ac:dyDescent="0.25">
      <c r="B32" s="14" t="s">
        <v>138</v>
      </c>
    </row>
    <row r="34" spans="2:14" ht="178.5" x14ac:dyDescent="0.25">
      <c r="B34" s="13" t="s">
        <v>139</v>
      </c>
    </row>
    <row r="35" spans="2:14" ht="15.75" thickBot="1" x14ac:dyDescent="0.3"/>
    <row r="36" spans="2:14" x14ac:dyDescent="0.25">
      <c r="B36" s="1074"/>
      <c r="C36" s="1071"/>
      <c r="D36" s="1075"/>
      <c r="E36" s="1075"/>
      <c r="F36" s="1075"/>
      <c r="G36" s="1075"/>
      <c r="H36" s="1075"/>
      <c r="I36" s="1075"/>
      <c r="J36" s="1075"/>
      <c r="K36" s="1075"/>
      <c r="L36" s="1071"/>
      <c r="M36" s="1071"/>
      <c r="N36" s="36"/>
    </row>
    <row r="37" spans="2:14" ht="15.75" thickBot="1" x14ac:dyDescent="0.3">
      <c r="B37" s="1074"/>
      <c r="C37" s="1072"/>
      <c r="D37" s="1076" t="s">
        <v>200</v>
      </c>
      <c r="E37" s="1076"/>
      <c r="F37" s="1076"/>
      <c r="G37" s="1076"/>
      <c r="H37" s="1076"/>
      <c r="I37" s="1076"/>
      <c r="J37" s="1076"/>
      <c r="K37" s="1076"/>
      <c r="L37" s="1072"/>
      <c r="M37" s="1073"/>
      <c r="N37" s="37" t="s">
        <v>201</v>
      </c>
    </row>
    <row r="38" spans="2:14" ht="15.75" thickBot="1" x14ac:dyDescent="0.3">
      <c r="B38" s="1074"/>
      <c r="C38" s="38"/>
      <c r="D38" s="39" t="s">
        <v>116</v>
      </c>
      <c r="E38" s="38"/>
      <c r="F38" s="40"/>
      <c r="G38" s="41" t="s">
        <v>116</v>
      </c>
      <c r="H38" s="40"/>
      <c r="I38" s="41" t="s">
        <v>116</v>
      </c>
      <c r="J38" s="38"/>
      <c r="K38" s="37" t="s">
        <v>116</v>
      </c>
      <c r="L38" s="38"/>
      <c r="M38" s="40"/>
      <c r="N38" s="41" t="s">
        <v>116</v>
      </c>
    </row>
    <row r="39" spans="2:14" ht="21" x14ac:dyDescent="0.25">
      <c r="B39" s="1074"/>
      <c r="C39" s="34"/>
      <c r="D39" s="34" t="s">
        <v>210</v>
      </c>
      <c r="E39" s="34"/>
      <c r="F39" s="34"/>
      <c r="G39" s="34" t="s">
        <v>211</v>
      </c>
      <c r="H39" s="34"/>
      <c r="I39" s="35" t="s">
        <v>117</v>
      </c>
      <c r="J39" s="34"/>
      <c r="K39" s="34" t="s">
        <v>212</v>
      </c>
      <c r="L39" s="34"/>
      <c r="M39" s="34"/>
      <c r="N39" s="34"/>
    </row>
    <row r="40" spans="2:14" x14ac:dyDescent="0.25">
      <c r="B40" s="33"/>
      <c r="C40" s="34"/>
      <c r="D40" s="34"/>
      <c r="E40" s="34"/>
      <c r="F40" s="34"/>
      <c r="G40" s="34"/>
      <c r="H40" s="34"/>
      <c r="I40" s="51">
        <v>43529</v>
      </c>
      <c r="J40" s="34"/>
      <c r="K40" s="34"/>
      <c r="L40" s="34"/>
      <c r="M40" s="34"/>
      <c r="N40" s="34"/>
    </row>
    <row r="41" spans="2:14" ht="25.5" x14ac:dyDescent="0.25">
      <c r="B41" s="15" t="s">
        <v>202</v>
      </c>
      <c r="C41" s="40"/>
      <c r="D41" s="24">
        <v>6946</v>
      </c>
      <c r="E41" s="40"/>
      <c r="F41" s="40"/>
      <c r="G41" s="24">
        <v>13826</v>
      </c>
      <c r="H41" s="40"/>
      <c r="I41" s="26">
        <v>15105</v>
      </c>
      <c r="J41" s="40"/>
      <c r="K41" s="26">
        <v>41163</v>
      </c>
      <c r="L41" s="40"/>
      <c r="M41" s="40"/>
      <c r="N41" s="24">
        <v>77040</v>
      </c>
    </row>
    <row r="42" spans="2:14" ht="25.5" x14ac:dyDescent="0.25">
      <c r="B42" s="15" t="s">
        <v>203</v>
      </c>
      <c r="C42" s="40"/>
      <c r="D42" s="24">
        <v>1655</v>
      </c>
      <c r="E42" s="40"/>
      <c r="F42" s="40"/>
      <c r="G42" s="24">
        <v>2773</v>
      </c>
      <c r="H42" s="40"/>
      <c r="I42" s="23">
        <v>2828</v>
      </c>
      <c r="J42" s="40"/>
      <c r="K42" s="26">
        <v>15711</v>
      </c>
      <c r="L42" s="40"/>
      <c r="M42" s="40"/>
      <c r="N42" s="24">
        <v>22967</v>
      </c>
    </row>
    <row r="43" spans="2:14" ht="25.5" x14ac:dyDescent="0.25">
      <c r="B43" s="15" t="s">
        <v>204</v>
      </c>
      <c r="C43" s="40"/>
      <c r="D43" s="24">
        <v>8078</v>
      </c>
      <c r="E43" s="40"/>
      <c r="F43" s="40"/>
      <c r="G43" s="24">
        <v>9614</v>
      </c>
      <c r="H43" s="40"/>
      <c r="I43" s="23">
        <v>6011</v>
      </c>
      <c r="J43" s="40"/>
      <c r="K43" s="26">
        <v>11862</v>
      </c>
      <c r="L43" s="40"/>
      <c r="M43" s="40"/>
      <c r="N43" s="24">
        <v>35565</v>
      </c>
    </row>
    <row r="44" spans="2:14" ht="25.5" x14ac:dyDescent="0.25">
      <c r="B44" s="15" t="s">
        <v>205</v>
      </c>
      <c r="C44" s="40"/>
      <c r="D44" s="24">
        <v>72286</v>
      </c>
      <c r="E44" s="40"/>
      <c r="F44" s="40"/>
      <c r="G44" s="42" t="s">
        <v>206</v>
      </c>
      <c r="H44" s="40"/>
      <c r="I44" s="43" t="s">
        <v>206</v>
      </c>
      <c r="J44" s="40"/>
      <c r="K44" s="25" t="s">
        <v>206</v>
      </c>
      <c r="L44" s="40"/>
      <c r="M44" s="40"/>
      <c r="N44" s="24">
        <v>72286</v>
      </c>
    </row>
    <row r="45" spans="2:14" ht="25.5" x14ac:dyDescent="0.25">
      <c r="B45" s="15" t="s">
        <v>207</v>
      </c>
      <c r="C45" s="40"/>
      <c r="D45" s="44">
        <v>95</v>
      </c>
      <c r="E45" s="40"/>
      <c r="F45" s="40"/>
      <c r="G45" s="24">
        <v>1028</v>
      </c>
      <c r="H45" s="40"/>
      <c r="I45" s="42">
        <v>895</v>
      </c>
      <c r="J45" s="40"/>
      <c r="K45" s="26">
        <v>11689</v>
      </c>
      <c r="L45" s="40"/>
      <c r="M45" s="40"/>
      <c r="N45" s="24">
        <v>13707</v>
      </c>
    </row>
    <row r="46" spans="2:14" ht="26.25" thickBot="1" x14ac:dyDescent="0.3">
      <c r="B46" s="15" t="s">
        <v>208</v>
      </c>
      <c r="C46" s="33"/>
      <c r="D46" s="45">
        <v>70</v>
      </c>
      <c r="E46" s="33"/>
      <c r="F46" s="33"/>
      <c r="G46" s="45">
        <v>437</v>
      </c>
      <c r="H46" s="33"/>
      <c r="I46" s="46">
        <v>342</v>
      </c>
      <c r="J46" s="33"/>
      <c r="K46" s="47" t="s">
        <v>206</v>
      </c>
      <c r="L46" s="33"/>
      <c r="M46" s="33"/>
      <c r="N46" s="45">
        <v>849</v>
      </c>
    </row>
    <row r="47" spans="2:14" ht="26.25" thickBot="1" x14ac:dyDescent="0.3">
      <c r="B47" s="48" t="s">
        <v>209</v>
      </c>
      <c r="C47" s="33"/>
      <c r="D47" s="49">
        <v>89130</v>
      </c>
      <c r="E47" s="33"/>
      <c r="F47" s="33"/>
      <c r="G47" s="49">
        <v>27678</v>
      </c>
      <c r="H47" s="33"/>
      <c r="I47" s="50">
        <v>25181</v>
      </c>
      <c r="J47" s="33"/>
      <c r="K47" s="50">
        <v>80425</v>
      </c>
      <c r="L47" s="33"/>
      <c r="M47" s="33"/>
      <c r="N47" s="49">
        <v>222414</v>
      </c>
    </row>
    <row r="52" spans="2:9" x14ac:dyDescent="0.25">
      <c r="B52" s="4"/>
      <c r="C52" s="4" t="s">
        <v>2111</v>
      </c>
      <c r="D52" s="4" t="s">
        <v>2112</v>
      </c>
      <c r="E52" s="4"/>
    </row>
    <row r="53" spans="2:9" x14ac:dyDescent="0.25">
      <c r="B53" s="4" t="s">
        <v>2109</v>
      </c>
      <c r="C53" s="90">
        <v>291.24086966292134</v>
      </c>
      <c r="D53" s="90">
        <v>76.959130337078648</v>
      </c>
      <c r="E53" s="4">
        <v>356</v>
      </c>
      <c r="G53" s="55">
        <f>+C53-C54</f>
        <v>235.64086966292135</v>
      </c>
    </row>
    <row r="54" spans="2:9" x14ac:dyDescent="0.25">
      <c r="B54" s="4" t="s">
        <v>2108</v>
      </c>
      <c r="C54" s="4">
        <f>+E54</f>
        <v>55.6</v>
      </c>
      <c r="D54" s="4">
        <v>0</v>
      </c>
      <c r="E54" s="4">
        <v>55.6</v>
      </c>
      <c r="I54">
        <f>+C54/C53</f>
        <v>0.19090727226694099</v>
      </c>
    </row>
    <row r="55" spans="2:9" x14ac:dyDescent="0.25">
      <c r="B55" s="4"/>
      <c r="C55" s="4"/>
      <c r="D55" s="4"/>
      <c r="E55" s="4"/>
    </row>
    <row r="56" spans="2:9" x14ac:dyDescent="0.25">
      <c r="B56" s="4" t="s">
        <v>175</v>
      </c>
      <c r="D56" s="4">
        <v>50.4</v>
      </c>
      <c r="E56" s="4">
        <v>50.4</v>
      </c>
    </row>
    <row r="57" spans="2:9" x14ac:dyDescent="0.25">
      <c r="B57" s="4" t="s">
        <v>2108</v>
      </c>
      <c r="C57" s="4"/>
      <c r="D57" s="4"/>
      <c r="E57" s="4">
        <v>0</v>
      </c>
    </row>
    <row r="58" spans="2:9" x14ac:dyDescent="0.25">
      <c r="B58" s="4" t="s">
        <v>2110</v>
      </c>
      <c r="C58">
        <v>8.3000000000000007</v>
      </c>
      <c r="D58" s="4">
        <v>6.6999999999999993</v>
      </c>
      <c r="E58" s="4">
        <v>15</v>
      </c>
    </row>
    <row r="59" spans="2:9" x14ac:dyDescent="0.25">
      <c r="B59" s="4" t="s">
        <v>2060</v>
      </c>
      <c r="C59" s="4">
        <v>5.0592696629213485</v>
      </c>
      <c r="D59" s="4">
        <v>3.2407303370786522</v>
      </c>
      <c r="E59" s="4">
        <v>8.3000000000000007</v>
      </c>
    </row>
    <row r="60" spans="2:9" x14ac:dyDescent="0.25">
      <c r="B60" s="4" t="s">
        <v>2113</v>
      </c>
      <c r="C60" s="4">
        <v>2.5960000000000001</v>
      </c>
      <c r="D60" s="4">
        <v>0</v>
      </c>
      <c r="E60" s="4">
        <v>2.5960000000000001</v>
      </c>
    </row>
    <row r="61" spans="2:9" x14ac:dyDescent="0.25">
      <c r="B61" s="4" t="s">
        <v>2114</v>
      </c>
      <c r="C61" s="55">
        <v>7.333333333333333</v>
      </c>
      <c r="D61" s="90">
        <v>3.666666666666667</v>
      </c>
      <c r="E61" s="4">
        <v>11</v>
      </c>
    </row>
    <row r="62" spans="2:9" x14ac:dyDescent="0.25">
      <c r="C62">
        <f>+SUM(C54:C61)</f>
        <v>78.88860299625469</v>
      </c>
      <c r="D62">
        <f>+SUM(D54:D61)</f>
        <v>64.007397003745311</v>
      </c>
      <c r="E62">
        <f>+SUM(E54:E61)</f>
        <v>142.89600000000002</v>
      </c>
    </row>
    <row r="63" spans="2:9" x14ac:dyDescent="0.25">
      <c r="B63" s="95" t="s">
        <v>2051</v>
      </c>
      <c r="C63" s="55">
        <f>+C53-C62</f>
        <v>212.35226666666665</v>
      </c>
      <c r="D63" s="55">
        <f>+D53-D62</f>
        <v>12.951733333333337</v>
      </c>
      <c r="E63" s="55">
        <f>+E53-E62</f>
        <v>213.10399999999998</v>
      </c>
    </row>
    <row r="64" spans="2:9" x14ac:dyDescent="0.25">
      <c r="C64" s="96">
        <f>+C63-'Other Assm'!J17</f>
        <v>211.56326666666666</v>
      </c>
    </row>
    <row r="65" spans="2:5" x14ac:dyDescent="0.25">
      <c r="B65" t="s">
        <v>2115</v>
      </c>
      <c r="E65">
        <f>101.7/212.772</f>
        <v>0.47797642546951669</v>
      </c>
    </row>
    <row r="66" spans="2:5" x14ac:dyDescent="0.25">
      <c r="B66" t="s">
        <v>2116</v>
      </c>
      <c r="C66">
        <v>101.12</v>
      </c>
    </row>
    <row r="67" spans="2:5" x14ac:dyDescent="0.25">
      <c r="C67" s="90"/>
    </row>
    <row r="75" spans="2:5" ht="13.9" customHeight="1" x14ac:dyDescent="0.25"/>
  </sheetData>
  <mergeCells count="6">
    <mergeCell ref="L36:L37"/>
    <mergeCell ref="M36:M37"/>
    <mergeCell ref="B36:B39"/>
    <mergeCell ref="C36:C37"/>
    <mergeCell ref="D36:K36"/>
    <mergeCell ref="D37:K3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C8733"/>
  <sheetViews>
    <sheetView workbookViewId="0">
      <pane xSplit="5" ySplit="1" topLeftCell="AY8332" activePane="bottomRight" state="frozen"/>
      <selection pane="topRight" activeCell="F1" sqref="F1"/>
      <selection pane="bottomLeft" activeCell="A2" sqref="A2"/>
      <selection pane="bottomRight" activeCell="B8356" sqref="B8356"/>
    </sheetView>
  </sheetViews>
  <sheetFormatPr defaultRowHeight="15" x14ac:dyDescent="0.25"/>
  <cols>
    <col min="4" max="4" width="20" customWidth="1"/>
    <col min="5" max="5" width="37.42578125" customWidth="1"/>
  </cols>
  <sheetData>
    <row r="1" spans="1:55" x14ac:dyDescent="0.25">
      <c r="A1" t="s">
        <v>214</v>
      </c>
      <c r="B1" t="s">
        <v>215</v>
      </c>
      <c r="C1" t="s">
        <v>216</v>
      </c>
      <c r="D1" t="s">
        <v>217</v>
      </c>
      <c r="E1" t="s">
        <v>218</v>
      </c>
      <c r="F1" t="s">
        <v>219</v>
      </c>
      <c r="G1" t="s">
        <v>220</v>
      </c>
      <c r="H1" t="s">
        <v>221</v>
      </c>
      <c r="I1" t="s">
        <v>222</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t="s">
        <v>223</v>
      </c>
    </row>
    <row r="2" spans="1:55" x14ac:dyDescent="0.25">
      <c r="A2">
        <v>512</v>
      </c>
      <c r="B2" t="s">
        <v>224</v>
      </c>
      <c r="C2" t="s">
        <v>225</v>
      </c>
      <c r="D2" t="s">
        <v>226</v>
      </c>
      <c r="E2" t="s">
        <v>227</v>
      </c>
      <c r="F2" t="s">
        <v>228</v>
      </c>
      <c r="G2" t="s">
        <v>229</v>
      </c>
      <c r="H2" t="s">
        <v>230</v>
      </c>
      <c r="I2" t="s">
        <v>231</v>
      </c>
      <c r="J2" t="s">
        <v>232</v>
      </c>
      <c r="K2" t="s">
        <v>232</v>
      </c>
      <c r="L2" t="s">
        <v>232</v>
      </c>
      <c r="M2" t="s">
        <v>232</v>
      </c>
      <c r="N2" t="s">
        <v>232</v>
      </c>
      <c r="O2" t="s">
        <v>232</v>
      </c>
      <c r="P2" t="s">
        <v>232</v>
      </c>
      <c r="Q2" t="s">
        <v>232</v>
      </c>
      <c r="R2" t="s">
        <v>232</v>
      </c>
      <c r="S2" t="s">
        <v>232</v>
      </c>
      <c r="T2" t="s">
        <v>232</v>
      </c>
      <c r="U2" t="s">
        <v>232</v>
      </c>
      <c r="V2" t="s">
        <v>232</v>
      </c>
      <c r="W2" t="s">
        <v>232</v>
      </c>
      <c r="X2" t="s">
        <v>232</v>
      </c>
      <c r="Y2" t="s">
        <v>232</v>
      </c>
      <c r="Z2" t="s">
        <v>232</v>
      </c>
      <c r="AA2" t="s">
        <v>232</v>
      </c>
      <c r="AB2" t="s">
        <v>232</v>
      </c>
      <c r="AC2" t="s">
        <v>232</v>
      </c>
      <c r="AD2" t="s">
        <v>232</v>
      </c>
      <c r="AE2" t="s">
        <v>232</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465.358</v>
      </c>
      <c r="AR2">
        <v>477.90899999999999</v>
      </c>
      <c r="AS2">
        <v>482.62900000000002</v>
      </c>
      <c r="AT2">
        <v>493.07299999999998</v>
      </c>
      <c r="AU2">
        <v>506.21499999999997</v>
      </c>
      <c r="AV2">
        <v>517.85799999999995</v>
      </c>
      <c r="AW2">
        <v>533.39400000000001</v>
      </c>
      <c r="AX2">
        <v>552.06299999999999</v>
      </c>
      <c r="AY2">
        <v>574.12699999999995</v>
      </c>
      <c r="AZ2">
        <v>599.93299999999999</v>
      </c>
      <c r="BA2">
        <v>629.88</v>
      </c>
      <c r="BB2">
        <v>664.452</v>
      </c>
      <c r="BC2">
        <v>2017</v>
      </c>
    </row>
    <row r="3" spans="1:55" x14ac:dyDescent="0.25">
      <c r="A3">
        <v>512</v>
      </c>
      <c r="B3" t="s">
        <v>224</v>
      </c>
      <c r="C3" t="s">
        <v>233</v>
      </c>
      <c r="D3" t="s">
        <v>226</v>
      </c>
      <c r="E3" t="s">
        <v>227</v>
      </c>
      <c r="F3" t="s">
        <v>234</v>
      </c>
      <c r="G3" t="s">
        <v>235</v>
      </c>
      <c r="I3" t="s">
        <v>236</v>
      </c>
      <c r="J3" t="s">
        <v>232</v>
      </c>
      <c r="K3" t="s">
        <v>232</v>
      </c>
      <c r="L3" t="s">
        <v>232</v>
      </c>
      <c r="M3" t="s">
        <v>232</v>
      </c>
      <c r="N3" t="s">
        <v>232</v>
      </c>
      <c r="O3" t="s">
        <v>232</v>
      </c>
      <c r="P3" t="s">
        <v>232</v>
      </c>
      <c r="Q3" t="s">
        <v>232</v>
      </c>
      <c r="R3" t="s">
        <v>232</v>
      </c>
      <c r="S3" t="s">
        <v>232</v>
      </c>
      <c r="T3" t="s">
        <v>232</v>
      </c>
      <c r="U3" t="s">
        <v>232</v>
      </c>
      <c r="V3" t="s">
        <v>232</v>
      </c>
      <c r="W3" t="s">
        <v>232</v>
      </c>
      <c r="X3" t="s">
        <v>232</v>
      </c>
      <c r="Y3" t="s">
        <v>232</v>
      </c>
      <c r="Z3" t="s">
        <v>232</v>
      </c>
      <c r="AA3" t="s">
        <v>232</v>
      </c>
      <c r="AB3" t="s">
        <v>232</v>
      </c>
      <c r="AC3" t="s">
        <v>232</v>
      </c>
      <c r="AD3" t="s">
        <v>232</v>
      </c>
      <c r="AE3" t="s">
        <v>232</v>
      </c>
      <c r="AF3" t="s">
        <v>232</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2.665</v>
      </c>
      <c r="AV3">
        <v>2.2999999999999998</v>
      </c>
      <c r="AW3">
        <v>3</v>
      </c>
      <c r="AX3">
        <v>3.5</v>
      </c>
      <c r="AY3">
        <v>3.9969999999999999</v>
      </c>
      <c r="AZ3">
        <v>4.4950000000000001</v>
      </c>
      <c r="BA3">
        <v>4.992</v>
      </c>
      <c r="BB3">
        <v>5.4889999999999999</v>
      </c>
      <c r="BC3">
        <v>2017</v>
      </c>
    </row>
    <row r="4" spans="1:55" x14ac:dyDescent="0.25">
      <c r="A4">
        <v>512</v>
      </c>
      <c r="B4" t="s">
        <v>224</v>
      </c>
      <c r="C4" t="s">
        <v>237</v>
      </c>
      <c r="D4" t="s">
        <v>226</v>
      </c>
      <c r="E4" t="s">
        <v>238</v>
      </c>
      <c r="F4" t="s">
        <v>239</v>
      </c>
      <c r="G4" t="s">
        <v>229</v>
      </c>
      <c r="H4" t="s">
        <v>230</v>
      </c>
      <c r="I4" t="s">
        <v>231</v>
      </c>
      <c r="J4" t="s">
        <v>232</v>
      </c>
      <c r="K4" t="s">
        <v>232</v>
      </c>
      <c r="L4" t="s">
        <v>232</v>
      </c>
      <c r="M4" t="s">
        <v>232</v>
      </c>
      <c r="N4" t="s">
        <v>232</v>
      </c>
      <c r="O4" t="s">
        <v>232</v>
      </c>
      <c r="P4" t="s">
        <v>232</v>
      </c>
      <c r="Q4" t="s">
        <v>232</v>
      </c>
      <c r="R4" t="s">
        <v>232</v>
      </c>
      <c r="S4" t="s">
        <v>232</v>
      </c>
      <c r="T4" t="s">
        <v>232</v>
      </c>
      <c r="U4" t="s">
        <v>232</v>
      </c>
      <c r="V4" t="s">
        <v>232</v>
      </c>
      <c r="W4" t="s">
        <v>232</v>
      </c>
      <c r="X4" t="s">
        <v>232</v>
      </c>
      <c r="Y4" t="s">
        <v>232</v>
      </c>
      <c r="Z4" t="s">
        <v>232</v>
      </c>
      <c r="AA4" t="s">
        <v>232</v>
      </c>
      <c r="AB4" t="s">
        <v>232</v>
      </c>
      <c r="AC4" t="s">
        <v>232</v>
      </c>
      <c r="AD4" t="s">
        <v>232</v>
      </c>
      <c r="AE4" t="s">
        <v>232</v>
      </c>
      <c r="AF4">
        <v>178.756</v>
      </c>
      <c r="AG4">
        <v>220.01300000000001</v>
      </c>
      <c r="AH4">
        <v>246.21</v>
      </c>
      <c r="AI4">
        <v>304.92599999999999</v>
      </c>
      <c r="AJ4">
        <v>345.81700000000001</v>
      </c>
      <c r="AK4">
        <v>427.495</v>
      </c>
      <c r="AL4">
        <v>517.50900000000001</v>
      </c>
      <c r="AM4">
        <v>607.22699999999998</v>
      </c>
      <c r="AN4">
        <v>711.75900000000001</v>
      </c>
      <c r="AO4">
        <v>836.22199999999998</v>
      </c>
      <c r="AP4" s="52">
        <v>1033.5899999999999</v>
      </c>
      <c r="AQ4" s="52">
        <v>1116.83</v>
      </c>
      <c r="AR4" s="52">
        <v>1183.04</v>
      </c>
      <c r="AS4" s="52">
        <v>1226.57</v>
      </c>
      <c r="AT4" s="52">
        <v>1318.48</v>
      </c>
      <c r="AU4" s="52">
        <v>1377.54</v>
      </c>
      <c r="AV4" s="52">
        <v>1418.13</v>
      </c>
      <c r="AW4" s="52">
        <v>1488.86</v>
      </c>
      <c r="AX4" s="52">
        <v>1595.05</v>
      </c>
      <c r="AY4" s="52">
        <v>1733.54</v>
      </c>
      <c r="AZ4" s="52">
        <v>1902.11</v>
      </c>
      <c r="BA4" s="52">
        <v>2096.9499999999998</v>
      </c>
      <c r="BB4" s="52">
        <v>2322.65</v>
      </c>
      <c r="BC4">
        <v>2017</v>
      </c>
    </row>
    <row r="5" spans="1:55" x14ac:dyDescent="0.25">
      <c r="A5">
        <v>512</v>
      </c>
      <c r="B5" t="s">
        <v>224</v>
      </c>
      <c r="C5" t="s">
        <v>240</v>
      </c>
      <c r="D5" t="s">
        <v>226</v>
      </c>
      <c r="E5" t="s">
        <v>238</v>
      </c>
      <c r="F5" t="s">
        <v>241</v>
      </c>
      <c r="G5" t="s">
        <v>242</v>
      </c>
      <c r="H5" t="s">
        <v>230</v>
      </c>
      <c r="I5" t="s">
        <v>243</v>
      </c>
      <c r="J5" t="s">
        <v>232</v>
      </c>
      <c r="K5" t="s">
        <v>232</v>
      </c>
      <c r="L5" t="s">
        <v>232</v>
      </c>
      <c r="M5" t="s">
        <v>232</v>
      </c>
      <c r="N5" t="s">
        <v>232</v>
      </c>
      <c r="O5" t="s">
        <v>232</v>
      </c>
      <c r="P5" t="s">
        <v>232</v>
      </c>
      <c r="Q5" t="s">
        <v>232</v>
      </c>
      <c r="R5" t="s">
        <v>232</v>
      </c>
      <c r="S5" t="s">
        <v>232</v>
      </c>
      <c r="T5" t="s">
        <v>232</v>
      </c>
      <c r="U5" t="s">
        <v>232</v>
      </c>
      <c r="V5" t="s">
        <v>232</v>
      </c>
      <c r="W5" t="s">
        <v>232</v>
      </c>
      <c r="X5" t="s">
        <v>232</v>
      </c>
      <c r="Y5" t="s">
        <v>232</v>
      </c>
      <c r="Z5" t="s">
        <v>232</v>
      </c>
      <c r="AA5" t="s">
        <v>232</v>
      </c>
      <c r="AB5" t="s">
        <v>232</v>
      </c>
      <c r="AC5" t="s">
        <v>232</v>
      </c>
      <c r="AD5" t="s">
        <v>232</v>
      </c>
      <c r="AE5" t="s">
        <v>232</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19.428000000000001</v>
      </c>
      <c r="AU5">
        <v>20.234999999999999</v>
      </c>
      <c r="AV5">
        <v>19.585000000000001</v>
      </c>
      <c r="AW5">
        <v>19.989999999999998</v>
      </c>
      <c r="AX5">
        <v>20.681999999999999</v>
      </c>
      <c r="AY5">
        <v>21.928000000000001</v>
      </c>
      <c r="AZ5">
        <v>23.577000000000002</v>
      </c>
      <c r="BA5">
        <v>25.45</v>
      </c>
      <c r="BB5">
        <v>27.608000000000001</v>
      </c>
      <c r="BC5">
        <v>2017</v>
      </c>
    </row>
    <row r="6" spans="1:55" x14ac:dyDescent="0.25">
      <c r="A6">
        <v>512</v>
      </c>
      <c r="B6" t="s">
        <v>224</v>
      </c>
      <c r="C6" t="s">
        <v>244</v>
      </c>
      <c r="D6" t="s">
        <v>226</v>
      </c>
      <c r="E6" t="s">
        <v>238</v>
      </c>
      <c r="F6" t="s">
        <v>245</v>
      </c>
      <c r="G6" t="s">
        <v>246</v>
      </c>
      <c r="H6" t="s">
        <v>230</v>
      </c>
      <c r="I6" t="s">
        <v>243</v>
      </c>
      <c r="J6" t="s">
        <v>232</v>
      </c>
      <c r="K6" t="s">
        <v>232</v>
      </c>
      <c r="L6" t="s">
        <v>232</v>
      </c>
      <c r="M6" t="s">
        <v>232</v>
      </c>
      <c r="N6" t="s">
        <v>232</v>
      </c>
      <c r="O6" t="s">
        <v>232</v>
      </c>
      <c r="P6" t="s">
        <v>232</v>
      </c>
      <c r="Q6" t="s">
        <v>232</v>
      </c>
      <c r="R6" t="s">
        <v>232</v>
      </c>
      <c r="S6" t="s">
        <v>232</v>
      </c>
      <c r="T6" t="s">
        <v>232</v>
      </c>
      <c r="U6" t="s">
        <v>232</v>
      </c>
      <c r="V6" t="s">
        <v>232</v>
      </c>
      <c r="W6" t="s">
        <v>232</v>
      </c>
      <c r="X6" t="s">
        <v>232</v>
      </c>
      <c r="Y6" t="s">
        <v>232</v>
      </c>
      <c r="Z6" t="s">
        <v>232</v>
      </c>
      <c r="AA6" t="s">
        <v>232</v>
      </c>
      <c r="AB6" t="s">
        <v>232</v>
      </c>
      <c r="AC6" t="s">
        <v>232</v>
      </c>
      <c r="AD6" t="s">
        <v>232</v>
      </c>
      <c r="AE6" t="s">
        <v>232</v>
      </c>
      <c r="AF6">
        <v>18.835000000000001</v>
      </c>
      <c r="AG6">
        <v>20.852</v>
      </c>
      <c r="AH6">
        <v>21.556999999999999</v>
      </c>
      <c r="AI6">
        <v>24.858000000000001</v>
      </c>
      <c r="AJ6">
        <v>26.983000000000001</v>
      </c>
      <c r="AK6">
        <v>31.404</v>
      </c>
      <c r="AL6">
        <v>33.252000000000002</v>
      </c>
      <c r="AM6">
        <v>40.402999999999999</v>
      </c>
      <c r="AN6">
        <v>44.323</v>
      </c>
      <c r="AO6">
        <v>48.18</v>
      </c>
      <c r="AP6">
        <v>55.963000000000001</v>
      </c>
      <c r="AQ6">
        <v>60.180999999999997</v>
      </c>
      <c r="AR6">
        <v>62.972999999999999</v>
      </c>
      <c r="AS6">
        <v>64.275999999999996</v>
      </c>
      <c r="AT6">
        <v>66.384</v>
      </c>
      <c r="AU6">
        <v>69.448999999999998</v>
      </c>
      <c r="AV6">
        <v>72.647999999999996</v>
      </c>
      <c r="AW6">
        <v>76.158000000000001</v>
      </c>
      <c r="AX6">
        <v>80.47</v>
      </c>
      <c r="AY6">
        <v>85.426000000000002</v>
      </c>
      <c r="AZ6">
        <v>91.113</v>
      </c>
      <c r="BA6">
        <v>97.643000000000001</v>
      </c>
      <c r="BB6">
        <v>105.158</v>
      </c>
      <c r="BC6">
        <v>2017</v>
      </c>
    </row>
    <row r="7" spans="1:55" x14ac:dyDescent="0.25">
      <c r="A7">
        <v>512</v>
      </c>
      <c r="B7" t="s">
        <v>224</v>
      </c>
      <c r="C7" t="s">
        <v>247</v>
      </c>
      <c r="D7" t="s">
        <v>226</v>
      </c>
      <c r="E7" t="s">
        <v>248</v>
      </c>
      <c r="F7" t="s">
        <v>249</v>
      </c>
      <c r="G7" t="s">
        <v>250</v>
      </c>
      <c r="I7" t="s">
        <v>251</v>
      </c>
      <c r="J7" t="s">
        <v>232</v>
      </c>
      <c r="K7" t="s">
        <v>232</v>
      </c>
      <c r="L7" t="s">
        <v>232</v>
      </c>
      <c r="M7" t="s">
        <v>232</v>
      </c>
      <c r="N7" t="s">
        <v>232</v>
      </c>
      <c r="O7" t="s">
        <v>232</v>
      </c>
      <c r="P7" t="s">
        <v>232</v>
      </c>
      <c r="Q7" t="s">
        <v>232</v>
      </c>
      <c r="R7" t="s">
        <v>232</v>
      </c>
      <c r="S7" t="s">
        <v>232</v>
      </c>
      <c r="T7" t="s">
        <v>232</v>
      </c>
      <c r="U7" t="s">
        <v>232</v>
      </c>
      <c r="V7" t="s">
        <v>232</v>
      </c>
      <c r="W7" t="s">
        <v>232</v>
      </c>
      <c r="X7" t="s">
        <v>232</v>
      </c>
      <c r="Y7" t="s">
        <v>232</v>
      </c>
      <c r="Z7" t="s">
        <v>232</v>
      </c>
      <c r="AA7" t="s">
        <v>232</v>
      </c>
      <c r="AB7" t="s">
        <v>232</v>
      </c>
      <c r="AC7" t="s">
        <v>232</v>
      </c>
      <c r="AD7" t="s">
        <v>232</v>
      </c>
      <c r="AE7" t="s">
        <v>232</v>
      </c>
      <c r="AF7">
        <v>97.765000000000001</v>
      </c>
      <c r="AG7">
        <v>110.706</v>
      </c>
      <c r="AH7">
        <v>123.063</v>
      </c>
      <c r="AI7">
        <v>136.28800000000001</v>
      </c>
      <c r="AJ7">
        <v>146.69999999999999</v>
      </c>
      <c r="AK7">
        <v>160.005</v>
      </c>
      <c r="AL7">
        <v>186.49100000000001</v>
      </c>
      <c r="AM7">
        <v>181.46700000000001</v>
      </c>
      <c r="AN7">
        <v>196.154</v>
      </c>
      <c r="AO7">
        <v>216.43199999999999</v>
      </c>
      <c r="AP7">
        <v>234.72800000000001</v>
      </c>
      <c r="AQ7">
        <v>239.99299999999999</v>
      </c>
      <c r="AR7">
        <v>247.54499999999999</v>
      </c>
      <c r="AS7">
        <v>254.14400000000001</v>
      </c>
      <c r="AT7">
        <v>267.39999999999998</v>
      </c>
      <c r="AU7">
        <v>272.125</v>
      </c>
      <c r="AV7">
        <v>273.84500000000003</v>
      </c>
      <c r="AW7">
        <v>279.13</v>
      </c>
      <c r="AX7">
        <v>288.92599999999999</v>
      </c>
      <c r="AY7">
        <v>301.94299999999998</v>
      </c>
      <c r="AZ7">
        <v>317.053</v>
      </c>
      <c r="BA7">
        <v>332.91300000000001</v>
      </c>
      <c r="BB7">
        <v>349.55900000000003</v>
      </c>
      <c r="BC7">
        <v>2017</v>
      </c>
    </row>
    <row r="8" spans="1:55" x14ac:dyDescent="0.25">
      <c r="A8">
        <v>512</v>
      </c>
      <c r="B8" t="s">
        <v>224</v>
      </c>
      <c r="C8" t="s">
        <v>252</v>
      </c>
      <c r="D8" t="s">
        <v>226</v>
      </c>
      <c r="E8" t="s">
        <v>253</v>
      </c>
      <c r="F8" t="s">
        <v>254</v>
      </c>
      <c r="G8" t="s">
        <v>229</v>
      </c>
      <c r="H8" t="s">
        <v>220</v>
      </c>
      <c r="I8" t="s">
        <v>255</v>
      </c>
      <c r="J8" t="s">
        <v>232</v>
      </c>
      <c r="K8" t="s">
        <v>232</v>
      </c>
      <c r="L8" t="s">
        <v>232</v>
      </c>
      <c r="M8" t="s">
        <v>232</v>
      </c>
      <c r="N8" t="s">
        <v>232</v>
      </c>
      <c r="O8" t="s">
        <v>232</v>
      </c>
      <c r="P8" t="s">
        <v>232</v>
      </c>
      <c r="Q8" t="s">
        <v>232</v>
      </c>
      <c r="R8" t="s">
        <v>232</v>
      </c>
      <c r="S8" t="s">
        <v>232</v>
      </c>
      <c r="T8" t="s">
        <v>232</v>
      </c>
      <c r="U8" t="s">
        <v>232</v>
      </c>
      <c r="V8" t="s">
        <v>232</v>
      </c>
      <c r="W8" t="s">
        <v>232</v>
      </c>
      <c r="X8" t="s">
        <v>232</v>
      </c>
      <c r="Y8" t="s">
        <v>232</v>
      </c>
      <c r="Z8" t="s">
        <v>232</v>
      </c>
      <c r="AA8" t="s">
        <v>232</v>
      </c>
      <c r="AB8" t="s">
        <v>232</v>
      </c>
      <c r="AC8" t="s">
        <v>232</v>
      </c>
      <c r="AD8" t="s">
        <v>232</v>
      </c>
      <c r="AE8" t="s">
        <v>232</v>
      </c>
      <c r="AF8" s="52">
        <v>8235.1</v>
      </c>
      <c r="AG8" s="52">
        <v>8597.26</v>
      </c>
      <c r="AH8" s="52">
        <v>8329.7199999999993</v>
      </c>
      <c r="AI8" s="52">
        <v>8999.5499999999993</v>
      </c>
      <c r="AJ8" s="52">
        <v>9197</v>
      </c>
      <c r="AK8" s="52">
        <v>10037.91</v>
      </c>
      <c r="AL8" s="52">
        <v>10166.969999999999</v>
      </c>
      <c r="AM8" s="52">
        <v>11948.89</v>
      </c>
      <c r="AN8" s="52">
        <v>12597.83</v>
      </c>
      <c r="AO8" s="52">
        <v>13005.25</v>
      </c>
      <c r="AP8" s="52">
        <v>14344.61</v>
      </c>
      <c r="AQ8" s="52">
        <v>14665.42</v>
      </c>
      <c r="AR8" s="52">
        <v>14589.07</v>
      </c>
      <c r="AS8" s="52">
        <v>14305.84</v>
      </c>
      <c r="AT8" s="52">
        <v>14227.64</v>
      </c>
      <c r="AU8" s="52">
        <v>14247.51</v>
      </c>
      <c r="AV8" s="52">
        <v>14376.94</v>
      </c>
      <c r="AW8" s="52">
        <v>14609.52</v>
      </c>
      <c r="AX8" s="52">
        <v>14920.61</v>
      </c>
      <c r="AY8" s="52">
        <v>15304.27</v>
      </c>
      <c r="AZ8" s="52">
        <v>15775.93</v>
      </c>
      <c r="BA8" s="52">
        <v>16342.44</v>
      </c>
      <c r="BB8" s="52">
        <v>17012.45</v>
      </c>
      <c r="BC8">
        <v>2016</v>
      </c>
    </row>
    <row r="9" spans="1:55" x14ac:dyDescent="0.25">
      <c r="A9">
        <v>512</v>
      </c>
      <c r="B9" t="s">
        <v>224</v>
      </c>
      <c r="C9" t="s">
        <v>256</v>
      </c>
      <c r="D9" t="s">
        <v>226</v>
      </c>
      <c r="E9" t="s">
        <v>253</v>
      </c>
      <c r="F9" t="s">
        <v>257</v>
      </c>
      <c r="G9" t="s">
        <v>258</v>
      </c>
      <c r="H9" t="s">
        <v>220</v>
      </c>
      <c r="I9" t="s">
        <v>255</v>
      </c>
      <c r="J9" t="s">
        <v>232</v>
      </c>
      <c r="K9" t="s">
        <v>232</v>
      </c>
      <c r="L9" t="s">
        <v>232</v>
      </c>
      <c r="M9" t="s">
        <v>232</v>
      </c>
      <c r="N9" t="s">
        <v>232</v>
      </c>
      <c r="O9" t="s">
        <v>232</v>
      </c>
      <c r="P9" t="s">
        <v>232</v>
      </c>
      <c r="Q9" t="s">
        <v>232</v>
      </c>
      <c r="R9" t="s">
        <v>232</v>
      </c>
      <c r="S9" t="s">
        <v>232</v>
      </c>
      <c r="T9" t="s">
        <v>232</v>
      </c>
      <c r="U9" t="s">
        <v>232</v>
      </c>
      <c r="V9" t="s">
        <v>232</v>
      </c>
      <c r="W9" t="s">
        <v>232</v>
      </c>
      <c r="X9" t="s">
        <v>232</v>
      </c>
      <c r="Y9" t="s">
        <v>232</v>
      </c>
      <c r="Z9" t="s">
        <v>232</v>
      </c>
      <c r="AA9" t="s">
        <v>232</v>
      </c>
      <c r="AB9" t="s">
        <v>232</v>
      </c>
      <c r="AC9" t="s">
        <v>232</v>
      </c>
      <c r="AD9" t="s">
        <v>232</v>
      </c>
      <c r="AE9" t="s">
        <v>232</v>
      </c>
      <c r="AF9" s="52">
        <v>1026.92</v>
      </c>
      <c r="AG9" s="52">
        <v>1072.08</v>
      </c>
      <c r="AH9" s="52">
        <v>1038.72</v>
      </c>
      <c r="AI9" s="52">
        <v>1122.25</v>
      </c>
      <c r="AJ9" s="52">
        <v>1146.8699999999999</v>
      </c>
      <c r="AK9" s="52">
        <v>1251.73</v>
      </c>
      <c r="AL9" s="52">
        <v>1267.82</v>
      </c>
      <c r="AM9" s="52">
        <v>1490.03</v>
      </c>
      <c r="AN9" s="52">
        <v>1570.95</v>
      </c>
      <c r="AO9" s="52">
        <v>1621.76</v>
      </c>
      <c r="AP9" s="52">
        <v>1788.78</v>
      </c>
      <c r="AQ9" s="52">
        <v>1828.78</v>
      </c>
      <c r="AR9" s="52">
        <v>1819.26</v>
      </c>
      <c r="AS9" s="52">
        <v>1783.94</v>
      </c>
      <c r="AT9" s="52">
        <v>1774.19</v>
      </c>
      <c r="AU9" s="52">
        <v>1776.67</v>
      </c>
      <c r="AV9" s="52">
        <v>1792.81</v>
      </c>
      <c r="AW9" s="52">
        <v>1821.81</v>
      </c>
      <c r="AX9" s="52">
        <v>1860.6</v>
      </c>
      <c r="AY9" s="52">
        <v>1908.45</v>
      </c>
      <c r="AZ9" s="52">
        <v>1967.26</v>
      </c>
      <c r="BA9" s="52">
        <v>2037.91</v>
      </c>
      <c r="BB9" s="52">
        <v>2121.46</v>
      </c>
      <c r="BC9">
        <v>2016</v>
      </c>
    </row>
    <row r="10" spans="1:55" x14ac:dyDescent="0.25">
      <c r="A10">
        <v>512</v>
      </c>
      <c r="B10" t="s">
        <v>224</v>
      </c>
      <c r="C10" t="s">
        <v>259</v>
      </c>
      <c r="D10" t="s">
        <v>226</v>
      </c>
      <c r="E10" t="s">
        <v>260</v>
      </c>
      <c r="F10" t="s">
        <v>261</v>
      </c>
      <c r="G10" t="s">
        <v>229</v>
      </c>
      <c r="H10" t="s">
        <v>220</v>
      </c>
      <c r="I10" t="s">
        <v>262</v>
      </c>
      <c r="J10" t="s">
        <v>232</v>
      </c>
      <c r="K10" t="s">
        <v>232</v>
      </c>
      <c r="L10" t="s">
        <v>232</v>
      </c>
      <c r="M10" t="s">
        <v>232</v>
      </c>
      <c r="N10" t="s">
        <v>232</v>
      </c>
      <c r="O10" t="s">
        <v>232</v>
      </c>
      <c r="P10" t="s">
        <v>232</v>
      </c>
      <c r="Q10" t="s">
        <v>232</v>
      </c>
      <c r="R10" t="s">
        <v>232</v>
      </c>
      <c r="S10" t="s">
        <v>232</v>
      </c>
      <c r="T10" t="s">
        <v>232</v>
      </c>
      <c r="U10" t="s">
        <v>232</v>
      </c>
      <c r="V10" t="s">
        <v>232</v>
      </c>
      <c r="W10" t="s">
        <v>232</v>
      </c>
      <c r="X10" t="s">
        <v>232</v>
      </c>
      <c r="Y10" t="s">
        <v>232</v>
      </c>
      <c r="Z10" t="s">
        <v>232</v>
      </c>
      <c r="AA10" t="s">
        <v>232</v>
      </c>
      <c r="AB10" t="s">
        <v>232</v>
      </c>
      <c r="AC10" t="s">
        <v>232</v>
      </c>
      <c r="AD10" t="s">
        <v>232</v>
      </c>
      <c r="AE10" t="s">
        <v>232</v>
      </c>
      <c r="AF10" s="52">
        <v>8051.07</v>
      </c>
      <c r="AG10" s="52">
        <v>9517.7199999999993</v>
      </c>
      <c r="AH10" s="52">
        <v>10250.790000000001</v>
      </c>
      <c r="AI10" s="52">
        <v>12265.32</v>
      </c>
      <c r="AJ10" s="52">
        <v>13491.99</v>
      </c>
      <c r="AK10" s="52">
        <v>16061.11</v>
      </c>
      <c r="AL10" s="52">
        <v>18960.53</v>
      </c>
      <c r="AM10" s="52">
        <v>21683.33</v>
      </c>
      <c r="AN10" s="52">
        <v>24711.15</v>
      </c>
      <c r="AO10" s="52">
        <v>28147.49</v>
      </c>
      <c r="AP10" s="52">
        <v>33670.81</v>
      </c>
      <c r="AQ10" s="52">
        <v>35195.980000000003</v>
      </c>
      <c r="AR10" s="52">
        <v>36114.49</v>
      </c>
      <c r="AS10" s="52">
        <v>36357.360000000001</v>
      </c>
      <c r="AT10" s="52">
        <v>38044.699999999997</v>
      </c>
      <c r="AU10" s="52">
        <v>38770.959999999999</v>
      </c>
      <c r="AV10" s="52">
        <v>39370.5</v>
      </c>
      <c r="AW10" s="52">
        <v>40779.519999999997</v>
      </c>
      <c r="AX10" s="52">
        <v>43109.55</v>
      </c>
      <c r="AY10" s="52">
        <v>46210.2</v>
      </c>
      <c r="AZ10" s="52">
        <v>50018.12</v>
      </c>
      <c r="BA10" s="52">
        <v>54406.06</v>
      </c>
      <c r="BB10" s="52">
        <v>59468.51</v>
      </c>
      <c r="BC10">
        <v>2016</v>
      </c>
    </row>
    <row r="11" spans="1:55" x14ac:dyDescent="0.25">
      <c r="A11">
        <v>512</v>
      </c>
      <c r="B11" t="s">
        <v>224</v>
      </c>
      <c r="C11" t="s">
        <v>263</v>
      </c>
      <c r="D11" t="s">
        <v>226</v>
      </c>
      <c r="E11" t="s">
        <v>260</v>
      </c>
      <c r="F11" t="s">
        <v>264</v>
      </c>
      <c r="G11" t="s">
        <v>242</v>
      </c>
      <c r="H11" t="s">
        <v>220</v>
      </c>
      <c r="I11" t="s">
        <v>262</v>
      </c>
      <c r="J11" t="s">
        <v>232</v>
      </c>
      <c r="K11" t="s">
        <v>232</v>
      </c>
      <c r="L11" t="s">
        <v>232</v>
      </c>
      <c r="M11" t="s">
        <v>232</v>
      </c>
      <c r="N11" t="s">
        <v>232</v>
      </c>
      <c r="O11" t="s">
        <v>232</v>
      </c>
      <c r="P11" t="s">
        <v>232</v>
      </c>
      <c r="Q11" t="s">
        <v>232</v>
      </c>
      <c r="R11" t="s">
        <v>232</v>
      </c>
      <c r="S11" t="s">
        <v>232</v>
      </c>
      <c r="T11" t="s">
        <v>232</v>
      </c>
      <c r="U11" t="s">
        <v>232</v>
      </c>
      <c r="V11" t="s">
        <v>232</v>
      </c>
      <c r="W11" t="s">
        <v>232</v>
      </c>
      <c r="X11" t="s">
        <v>232</v>
      </c>
      <c r="Y11" t="s">
        <v>232</v>
      </c>
      <c r="Z11" t="s">
        <v>232</v>
      </c>
      <c r="AA11" t="s">
        <v>232</v>
      </c>
      <c r="AB11" t="s">
        <v>232</v>
      </c>
      <c r="AC11" t="s">
        <v>232</v>
      </c>
      <c r="AD11" t="s">
        <v>232</v>
      </c>
      <c r="AE11" t="s">
        <v>232</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629.33199999999999</v>
      </c>
      <c r="AS11">
        <v>594.51300000000003</v>
      </c>
      <c r="AT11">
        <v>560.601</v>
      </c>
      <c r="AU11">
        <v>569.53099999999995</v>
      </c>
      <c r="AV11">
        <v>543.72400000000005</v>
      </c>
      <c r="AW11">
        <v>547.50699999999995</v>
      </c>
      <c r="AX11">
        <v>558.976</v>
      </c>
      <c r="AY11">
        <v>584.529</v>
      </c>
      <c r="AZ11">
        <v>619.99599999999998</v>
      </c>
      <c r="BA11">
        <v>660.29899999999998</v>
      </c>
      <c r="BB11">
        <v>706.87099999999998</v>
      </c>
      <c r="BC11">
        <v>2016</v>
      </c>
    </row>
    <row r="12" spans="1:55" x14ac:dyDescent="0.25">
      <c r="A12">
        <v>512</v>
      </c>
      <c r="B12" t="s">
        <v>224</v>
      </c>
      <c r="C12" t="s">
        <v>265</v>
      </c>
      <c r="D12" t="s">
        <v>226</v>
      </c>
      <c r="E12" t="s">
        <v>260</v>
      </c>
      <c r="F12" t="s">
        <v>266</v>
      </c>
      <c r="G12" t="s">
        <v>246</v>
      </c>
      <c r="H12" t="s">
        <v>220</v>
      </c>
      <c r="I12" t="s">
        <v>262</v>
      </c>
      <c r="J12" t="s">
        <v>232</v>
      </c>
      <c r="K12" t="s">
        <v>232</v>
      </c>
      <c r="L12" t="s">
        <v>232</v>
      </c>
      <c r="M12" t="s">
        <v>232</v>
      </c>
      <c r="N12" t="s">
        <v>232</v>
      </c>
      <c r="O12" t="s">
        <v>232</v>
      </c>
      <c r="P12" t="s">
        <v>232</v>
      </c>
      <c r="Q12" t="s">
        <v>232</v>
      </c>
      <c r="R12" t="s">
        <v>232</v>
      </c>
      <c r="S12" t="s">
        <v>232</v>
      </c>
      <c r="T12" t="s">
        <v>232</v>
      </c>
      <c r="U12" t="s">
        <v>232</v>
      </c>
      <c r="V12" t="s">
        <v>232</v>
      </c>
      <c r="W12" t="s">
        <v>232</v>
      </c>
      <c r="X12" t="s">
        <v>232</v>
      </c>
      <c r="Y12" t="s">
        <v>232</v>
      </c>
      <c r="Z12" t="s">
        <v>232</v>
      </c>
      <c r="AA12" t="s">
        <v>232</v>
      </c>
      <c r="AB12" t="s">
        <v>232</v>
      </c>
      <c r="AC12" t="s">
        <v>232</v>
      </c>
      <c r="AD12" t="s">
        <v>232</v>
      </c>
      <c r="AE12" t="s">
        <v>232</v>
      </c>
      <c r="AF12">
        <v>848.30399999999997</v>
      </c>
      <c r="AG12">
        <v>902.05600000000004</v>
      </c>
      <c r="AH12">
        <v>897.51300000000003</v>
      </c>
      <c r="AI12">
        <v>999.89</v>
      </c>
      <c r="AJ12" s="52">
        <v>1052.75</v>
      </c>
      <c r="AK12" s="52">
        <v>1179.8800000000001</v>
      </c>
      <c r="AL12" s="52">
        <v>1218.29</v>
      </c>
      <c r="AM12" s="52">
        <v>1442.73</v>
      </c>
      <c r="AN12" s="52">
        <v>1538.81</v>
      </c>
      <c r="AO12" s="52">
        <v>1621.76</v>
      </c>
      <c r="AP12" s="52">
        <v>1823.09</v>
      </c>
      <c r="AQ12" s="52">
        <v>1896.56</v>
      </c>
      <c r="AR12" s="52">
        <v>1922.38</v>
      </c>
      <c r="AS12" s="52">
        <v>1905.22</v>
      </c>
      <c r="AT12" s="52">
        <v>1915.52</v>
      </c>
      <c r="AU12" s="52">
        <v>1954.66</v>
      </c>
      <c r="AV12" s="52">
        <v>2016.89</v>
      </c>
      <c r="AW12" s="52">
        <v>2085.96</v>
      </c>
      <c r="AX12" s="52">
        <v>2174.86</v>
      </c>
      <c r="AY12" s="52">
        <v>2277.16</v>
      </c>
      <c r="AZ12" s="52">
        <v>2395.91</v>
      </c>
      <c r="BA12" s="52">
        <v>2533.38</v>
      </c>
      <c r="BB12" s="52">
        <v>2692.44</v>
      </c>
      <c r="BC12">
        <v>2016</v>
      </c>
    </row>
    <row r="13" spans="1:55" x14ac:dyDescent="0.25">
      <c r="A13">
        <v>512</v>
      </c>
      <c r="B13" t="s">
        <v>224</v>
      </c>
      <c r="C13" t="s">
        <v>267</v>
      </c>
      <c r="D13" t="s">
        <v>226</v>
      </c>
      <c r="E13" t="s">
        <v>268</v>
      </c>
      <c r="F13" t="s">
        <v>269</v>
      </c>
      <c r="G13" t="s">
        <v>270</v>
      </c>
    </row>
    <row r="14" spans="1:55" x14ac:dyDescent="0.25">
      <c r="A14">
        <v>512</v>
      </c>
      <c r="B14" t="s">
        <v>224</v>
      </c>
      <c r="C14" t="s">
        <v>271</v>
      </c>
      <c r="D14" t="s">
        <v>226</v>
      </c>
      <c r="E14" t="s">
        <v>272</v>
      </c>
      <c r="F14" t="s">
        <v>273</v>
      </c>
      <c r="G14" t="s">
        <v>274</v>
      </c>
      <c r="I14" t="s">
        <v>243</v>
      </c>
      <c r="J14" t="s">
        <v>232</v>
      </c>
      <c r="K14" t="s">
        <v>232</v>
      </c>
      <c r="L14" t="s">
        <v>232</v>
      </c>
      <c r="M14" t="s">
        <v>232</v>
      </c>
      <c r="N14" t="s">
        <v>232</v>
      </c>
      <c r="O14" t="s">
        <v>232</v>
      </c>
      <c r="P14" t="s">
        <v>232</v>
      </c>
      <c r="Q14" t="s">
        <v>232</v>
      </c>
      <c r="R14" t="s">
        <v>232</v>
      </c>
      <c r="S14" t="s">
        <v>232</v>
      </c>
      <c r="T14" t="s">
        <v>232</v>
      </c>
      <c r="U14" t="s">
        <v>232</v>
      </c>
      <c r="V14" t="s">
        <v>232</v>
      </c>
      <c r="W14" t="s">
        <v>232</v>
      </c>
      <c r="X14" t="s">
        <v>232</v>
      </c>
      <c r="Y14" t="s">
        <v>232</v>
      </c>
      <c r="Z14" t="s">
        <v>232</v>
      </c>
      <c r="AA14" t="s">
        <v>232</v>
      </c>
      <c r="AB14" t="s">
        <v>232</v>
      </c>
      <c r="AC14" t="s">
        <v>232</v>
      </c>
      <c r="AD14" t="s">
        <v>232</v>
      </c>
      <c r="AE14" t="s">
        <v>232</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5.3999999999999999E-2</v>
      </c>
      <c r="AV14">
        <v>5.3999999999999999E-2</v>
      </c>
      <c r="AW14">
        <v>5.3999999999999999E-2</v>
      </c>
      <c r="AX14">
        <v>5.3999999999999999E-2</v>
      </c>
      <c r="AY14">
        <v>5.3999999999999999E-2</v>
      </c>
      <c r="AZ14">
        <v>5.3999999999999999E-2</v>
      </c>
      <c r="BA14">
        <v>5.5E-2</v>
      </c>
      <c r="BB14">
        <v>5.6000000000000001E-2</v>
      </c>
      <c r="BC14">
        <v>2017</v>
      </c>
    </row>
    <row r="15" spans="1:55" x14ac:dyDescent="0.25">
      <c r="A15">
        <v>512</v>
      </c>
      <c r="B15" t="s">
        <v>224</v>
      </c>
      <c r="C15" t="s">
        <v>275</v>
      </c>
      <c r="D15" t="s">
        <v>226</v>
      </c>
      <c r="E15" t="s">
        <v>276</v>
      </c>
      <c r="F15" t="s">
        <v>277</v>
      </c>
      <c r="G15" t="s">
        <v>278</v>
      </c>
      <c r="I15" t="s">
        <v>243</v>
      </c>
      <c r="J15" t="s">
        <v>232</v>
      </c>
      <c r="K15" t="s">
        <v>232</v>
      </c>
      <c r="L15" t="s">
        <v>232</v>
      </c>
      <c r="M15" t="s">
        <v>232</v>
      </c>
      <c r="N15" t="s">
        <v>232</v>
      </c>
      <c r="O15" t="s">
        <v>232</v>
      </c>
      <c r="P15" t="s">
        <v>232</v>
      </c>
      <c r="Q15" t="s">
        <v>232</v>
      </c>
      <c r="R15" t="s">
        <v>232</v>
      </c>
      <c r="S15" t="s">
        <v>232</v>
      </c>
      <c r="T15" t="s">
        <v>232</v>
      </c>
      <c r="U15" t="s">
        <v>232</v>
      </c>
      <c r="V15" t="s">
        <v>232</v>
      </c>
      <c r="W15" t="s">
        <v>232</v>
      </c>
      <c r="X15" t="s">
        <v>232</v>
      </c>
      <c r="Y15" t="s">
        <v>232</v>
      </c>
      <c r="Z15" t="s">
        <v>232</v>
      </c>
      <c r="AA15" t="s">
        <v>232</v>
      </c>
      <c r="AB15" t="s">
        <v>232</v>
      </c>
      <c r="AC15" t="s">
        <v>232</v>
      </c>
      <c r="AD15" t="s">
        <v>232</v>
      </c>
      <c r="AE15" t="s">
        <v>232</v>
      </c>
      <c r="AF15">
        <v>9.4909999999999997</v>
      </c>
      <c r="AG15">
        <v>10.551</v>
      </c>
      <c r="AH15">
        <v>11.420999999999999</v>
      </c>
      <c r="AI15">
        <v>12.266999999999999</v>
      </c>
      <c r="AJ15">
        <v>12.816000000000001</v>
      </c>
      <c r="AK15">
        <v>13.613</v>
      </c>
      <c r="AL15">
        <v>15.563000000000001</v>
      </c>
      <c r="AM15">
        <v>15.029</v>
      </c>
      <c r="AN15">
        <v>16.059000000000001</v>
      </c>
      <c r="AO15">
        <v>17.356000000000002</v>
      </c>
      <c r="AP15">
        <v>18.469000000000001</v>
      </c>
      <c r="AQ15">
        <v>18.558</v>
      </c>
      <c r="AR15">
        <v>18.786000000000001</v>
      </c>
      <c r="AS15">
        <v>19.082999999999998</v>
      </c>
      <c r="AT15">
        <v>19.861000000000001</v>
      </c>
      <c r="AU15">
        <v>19.835000000000001</v>
      </c>
      <c r="AV15">
        <v>19.52</v>
      </c>
      <c r="AW15">
        <v>19.55</v>
      </c>
      <c r="AX15">
        <v>19.821999999999999</v>
      </c>
      <c r="AY15">
        <v>20.292999999999999</v>
      </c>
      <c r="AZ15">
        <v>20.876000000000001</v>
      </c>
      <c r="BA15">
        <v>21.475999999999999</v>
      </c>
      <c r="BB15">
        <v>22.087</v>
      </c>
      <c r="BC15">
        <v>2017</v>
      </c>
    </row>
    <row r="16" spans="1:55" x14ac:dyDescent="0.25">
      <c r="A16">
        <v>512</v>
      </c>
      <c r="B16" t="s">
        <v>224</v>
      </c>
      <c r="C16" t="s">
        <v>279</v>
      </c>
      <c r="D16" t="s">
        <v>226</v>
      </c>
      <c r="E16" t="s">
        <v>280</v>
      </c>
      <c r="F16" t="s">
        <v>281</v>
      </c>
      <c r="G16" t="s">
        <v>282</v>
      </c>
      <c r="I16" t="s">
        <v>231</v>
      </c>
      <c r="J16" t="s">
        <v>232</v>
      </c>
      <c r="K16" t="s">
        <v>232</v>
      </c>
      <c r="L16" t="s">
        <v>232</v>
      </c>
      <c r="M16" t="s">
        <v>232</v>
      </c>
      <c r="N16" t="s">
        <v>232</v>
      </c>
      <c r="O16" t="s">
        <v>232</v>
      </c>
      <c r="P16" t="s">
        <v>232</v>
      </c>
      <c r="Q16" t="s">
        <v>232</v>
      </c>
      <c r="R16" t="s">
        <v>232</v>
      </c>
      <c r="S16" t="s">
        <v>232</v>
      </c>
      <c r="T16" t="s">
        <v>232</v>
      </c>
      <c r="U16" t="s">
        <v>232</v>
      </c>
      <c r="V16" t="s">
        <v>232</v>
      </c>
      <c r="W16" t="s">
        <v>232</v>
      </c>
      <c r="X16" t="s">
        <v>232</v>
      </c>
      <c r="Y16" t="s">
        <v>232</v>
      </c>
      <c r="Z16" t="s">
        <v>232</v>
      </c>
      <c r="AA16" t="s">
        <v>232</v>
      </c>
      <c r="AB16" t="s">
        <v>232</v>
      </c>
      <c r="AC16" t="s">
        <v>232</v>
      </c>
      <c r="AD16" t="s">
        <v>232</v>
      </c>
      <c r="AE16" t="s">
        <v>232</v>
      </c>
      <c r="AF16">
        <v>27.242999999999999</v>
      </c>
      <c r="AG16">
        <v>30.103000000000002</v>
      </c>
      <c r="AH16">
        <v>35.353999999999999</v>
      </c>
      <c r="AI16">
        <v>37.051000000000002</v>
      </c>
      <c r="AJ16">
        <v>29.492000000000001</v>
      </c>
      <c r="AK16">
        <v>55.856000000000002</v>
      </c>
      <c r="AL16">
        <v>30.225999999999999</v>
      </c>
      <c r="AM16">
        <v>36.506999999999998</v>
      </c>
      <c r="AN16">
        <v>30.268999999999998</v>
      </c>
      <c r="AO16">
        <v>26.407</v>
      </c>
      <c r="AP16">
        <v>25.34</v>
      </c>
      <c r="AQ16">
        <v>23.093</v>
      </c>
      <c r="AR16">
        <v>17.46</v>
      </c>
      <c r="AS16">
        <v>18.481000000000002</v>
      </c>
      <c r="AT16">
        <v>18.533000000000001</v>
      </c>
      <c r="AU16">
        <v>17.716999999999999</v>
      </c>
      <c r="AV16">
        <v>17.076000000000001</v>
      </c>
      <c r="AW16">
        <v>16.539000000000001</v>
      </c>
      <c r="AX16">
        <v>16.228000000000002</v>
      </c>
      <c r="AY16">
        <v>16.795000000000002</v>
      </c>
      <c r="AZ16">
        <v>20.661999999999999</v>
      </c>
      <c r="BA16">
        <v>21.585000000000001</v>
      </c>
      <c r="BB16">
        <v>22.24</v>
      </c>
      <c r="BC16">
        <v>2017</v>
      </c>
    </row>
    <row r="17" spans="1:55" x14ac:dyDescent="0.25">
      <c r="A17">
        <v>512</v>
      </c>
      <c r="B17" t="s">
        <v>224</v>
      </c>
      <c r="C17" t="s">
        <v>283</v>
      </c>
      <c r="D17" t="s">
        <v>226</v>
      </c>
      <c r="E17" t="s">
        <v>284</v>
      </c>
      <c r="F17" t="s">
        <v>285</v>
      </c>
      <c r="G17" t="s">
        <v>282</v>
      </c>
      <c r="I17" t="s">
        <v>231</v>
      </c>
      <c r="J17" t="s">
        <v>232</v>
      </c>
      <c r="K17" t="s">
        <v>232</v>
      </c>
      <c r="L17" t="s">
        <v>232</v>
      </c>
      <c r="M17" t="s">
        <v>232</v>
      </c>
      <c r="N17" t="s">
        <v>232</v>
      </c>
      <c r="O17" t="s">
        <v>232</v>
      </c>
      <c r="P17" t="s">
        <v>232</v>
      </c>
      <c r="Q17" t="s">
        <v>232</v>
      </c>
      <c r="R17" t="s">
        <v>232</v>
      </c>
      <c r="S17" t="s">
        <v>232</v>
      </c>
      <c r="T17" t="s">
        <v>232</v>
      </c>
      <c r="U17" t="s">
        <v>232</v>
      </c>
      <c r="V17" t="s">
        <v>232</v>
      </c>
      <c r="W17" t="s">
        <v>232</v>
      </c>
      <c r="X17" t="s">
        <v>232</v>
      </c>
      <c r="Y17" t="s">
        <v>232</v>
      </c>
      <c r="Z17" t="s">
        <v>232</v>
      </c>
      <c r="AA17" t="s">
        <v>232</v>
      </c>
      <c r="AB17" t="s">
        <v>232</v>
      </c>
      <c r="AC17" t="s">
        <v>232</v>
      </c>
      <c r="AD17" t="s">
        <v>232</v>
      </c>
      <c r="AE17" t="s">
        <v>232</v>
      </c>
      <c r="AF17">
        <v>61.151000000000003</v>
      </c>
      <c r="AG17">
        <v>59.719000000000001</v>
      </c>
      <c r="AH17">
        <v>72.569999999999993</v>
      </c>
      <c r="AI17">
        <v>67.277000000000001</v>
      </c>
      <c r="AJ17">
        <v>50.337000000000003</v>
      </c>
      <c r="AK17">
        <v>119.246</v>
      </c>
      <c r="AL17">
        <v>63.994</v>
      </c>
      <c r="AM17">
        <v>78.093999999999994</v>
      </c>
      <c r="AN17">
        <v>59.698</v>
      </c>
      <c r="AO17">
        <v>52.981000000000002</v>
      </c>
      <c r="AP17">
        <v>36.204000000000001</v>
      </c>
      <c r="AQ17">
        <v>23.367000000000001</v>
      </c>
      <c r="AR17">
        <v>23.219000000000001</v>
      </c>
      <c r="AS17">
        <v>21.341999999999999</v>
      </c>
      <c r="AT17">
        <v>25.728000000000002</v>
      </c>
      <c r="AU17">
        <v>22.462</v>
      </c>
      <c r="AV17">
        <v>21.856000000000002</v>
      </c>
      <c r="AW17">
        <v>17.526</v>
      </c>
      <c r="AX17">
        <v>17.440000000000001</v>
      </c>
      <c r="AY17">
        <v>17.754000000000001</v>
      </c>
      <c r="AZ17">
        <v>20.423999999999999</v>
      </c>
      <c r="BA17">
        <v>20.527999999999999</v>
      </c>
      <c r="BB17">
        <v>20.542999999999999</v>
      </c>
      <c r="BC17">
        <v>2017</v>
      </c>
    </row>
    <row r="18" spans="1:55" x14ac:dyDescent="0.25">
      <c r="A18">
        <v>512</v>
      </c>
      <c r="B18" t="s">
        <v>224</v>
      </c>
      <c r="C18" t="s">
        <v>286</v>
      </c>
      <c r="D18" t="s">
        <v>226</v>
      </c>
      <c r="E18" t="s">
        <v>287</v>
      </c>
      <c r="F18" t="s">
        <v>288</v>
      </c>
      <c r="G18" t="s">
        <v>250</v>
      </c>
      <c r="I18" t="s">
        <v>289</v>
      </c>
      <c r="J18" t="s">
        <v>232</v>
      </c>
      <c r="K18" t="s">
        <v>232</v>
      </c>
      <c r="L18" t="s">
        <v>232</v>
      </c>
      <c r="M18" t="s">
        <v>232</v>
      </c>
      <c r="N18" t="s">
        <v>232</v>
      </c>
      <c r="O18" t="s">
        <v>232</v>
      </c>
      <c r="P18" t="s">
        <v>232</v>
      </c>
      <c r="Q18" t="s">
        <v>232</v>
      </c>
      <c r="R18" t="s">
        <v>232</v>
      </c>
      <c r="S18" t="s">
        <v>232</v>
      </c>
      <c r="T18" t="s">
        <v>232</v>
      </c>
      <c r="U18" t="s">
        <v>232</v>
      </c>
      <c r="V18" t="s">
        <v>232</v>
      </c>
      <c r="W18" t="s">
        <v>232</v>
      </c>
      <c r="X18" t="s">
        <v>232</v>
      </c>
      <c r="Y18" t="s">
        <v>232</v>
      </c>
      <c r="Z18" t="s">
        <v>232</v>
      </c>
      <c r="AA18" t="s">
        <v>232</v>
      </c>
      <c r="AB18" t="s">
        <v>232</v>
      </c>
      <c r="AC18" t="s">
        <v>232</v>
      </c>
      <c r="AD18" t="s">
        <v>232</v>
      </c>
      <c r="AE18" t="s">
        <v>232</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113.815</v>
      </c>
      <c r="AX18">
        <v>117.79900000000001</v>
      </c>
      <c r="AY18">
        <v>123.099</v>
      </c>
      <c r="AZ18">
        <v>129.25399999999999</v>
      </c>
      <c r="BA18">
        <v>135.71700000000001</v>
      </c>
      <c r="BB18">
        <v>142.50299999999999</v>
      </c>
      <c r="BC18">
        <v>2017</v>
      </c>
    </row>
    <row r="19" spans="1:55" x14ac:dyDescent="0.25">
      <c r="A19">
        <v>512</v>
      </c>
      <c r="B19" t="s">
        <v>224</v>
      </c>
      <c r="C19" t="s">
        <v>290</v>
      </c>
      <c r="D19" t="s">
        <v>226</v>
      </c>
      <c r="E19" t="s">
        <v>287</v>
      </c>
      <c r="F19" t="s">
        <v>291</v>
      </c>
      <c r="G19" t="s">
        <v>235</v>
      </c>
      <c r="I19" t="s">
        <v>292</v>
      </c>
      <c r="J19" t="s">
        <v>232</v>
      </c>
      <c r="K19" t="s">
        <v>232</v>
      </c>
      <c r="L19" t="s">
        <v>232</v>
      </c>
      <c r="M19" t="s">
        <v>232</v>
      </c>
      <c r="N19" t="s">
        <v>232</v>
      </c>
      <c r="O19" t="s">
        <v>232</v>
      </c>
      <c r="P19" t="s">
        <v>232</v>
      </c>
      <c r="Q19" t="s">
        <v>232</v>
      </c>
      <c r="R19" t="s">
        <v>232</v>
      </c>
      <c r="S19" t="s">
        <v>232</v>
      </c>
      <c r="T19" t="s">
        <v>232</v>
      </c>
      <c r="U19" t="s">
        <v>232</v>
      </c>
      <c r="V19" t="s">
        <v>232</v>
      </c>
      <c r="W19" t="s">
        <v>232</v>
      </c>
      <c r="X19" t="s">
        <v>232</v>
      </c>
      <c r="Y19" t="s">
        <v>232</v>
      </c>
      <c r="Z19" t="s">
        <v>232</v>
      </c>
      <c r="AA19" t="s">
        <v>232</v>
      </c>
      <c r="AB19" t="s">
        <v>232</v>
      </c>
      <c r="AC19" t="s">
        <v>232</v>
      </c>
      <c r="AD19" t="s">
        <v>232</v>
      </c>
      <c r="AE19" t="s">
        <v>232</v>
      </c>
      <c r="AF19" t="s">
        <v>232</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1.9</v>
      </c>
      <c r="AX19">
        <v>3.5</v>
      </c>
      <c r="AY19">
        <v>4.5</v>
      </c>
      <c r="AZ19">
        <v>5</v>
      </c>
      <c r="BA19">
        <v>5</v>
      </c>
      <c r="BB19">
        <v>5</v>
      </c>
      <c r="BC19">
        <v>2017</v>
      </c>
    </row>
    <row r="20" spans="1:55" x14ac:dyDescent="0.25">
      <c r="A20">
        <v>512</v>
      </c>
      <c r="B20" t="s">
        <v>224</v>
      </c>
      <c r="C20" t="s">
        <v>293</v>
      </c>
      <c r="D20" t="s">
        <v>226</v>
      </c>
      <c r="E20" t="s">
        <v>294</v>
      </c>
      <c r="F20" t="s">
        <v>295</v>
      </c>
      <c r="G20" t="s">
        <v>250</v>
      </c>
      <c r="I20" t="s">
        <v>289</v>
      </c>
      <c r="J20" t="s">
        <v>232</v>
      </c>
      <c r="K20" t="s">
        <v>232</v>
      </c>
      <c r="L20" t="s">
        <v>232</v>
      </c>
      <c r="M20" t="s">
        <v>232</v>
      </c>
      <c r="N20" t="s">
        <v>232</v>
      </c>
      <c r="O20" t="s">
        <v>232</v>
      </c>
      <c r="P20" t="s">
        <v>232</v>
      </c>
      <c r="Q20" t="s">
        <v>232</v>
      </c>
      <c r="R20" t="s">
        <v>232</v>
      </c>
      <c r="S20" t="s">
        <v>232</v>
      </c>
      <c r="T20" t="s">
        <v>232</v>
      </c>
      <c r="U20" t="s">
        <v>232</v>
      </c>
      <c r="V20" t="s">
        <v>232</v>
      </c>
      <c r="W20" t="s">
        <v>232</v>
      </c>
      <c r="X20" t="s">
        <v>232</v>
      </c>
      <c r="Y20" t="s">
        <v>232</v>
      </c>
      <c r="Z20" t="s">
        <v>232</v>
      </c>
      <c r="AA20" t="s">
        <v>232</v>
      </c>
      <c r="AB20" t="s">
        <v>232</v>
      </c>
      <c r="AC20" t="s">
        <v>232</v>
      </c>
      <c r="AD20" t="s">
        <v>232</v>
      </c>
      <c r="AE20" t="s">
        <v>232</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116.557</v>
      </c>
      <c r="AX20">
        <v>121.22</v>
      </c>
      <c r="AY20">
        <v>127.28100000000001</v>
      </c>
      <c r="AZ20">
        <v>133.64500000000001</v>
      </c>
      <c r="BA20">
        <v>140.327</v>
      </c>
      <c r="BB20">
        <v>147.34299999999999</v>
      </c>
      <c r="BC20">
        <v>2017</v>
      </c>
    </row>
    <row r="21" spans="1:55" x14ac:dyDescent="0.25">
      <c r="A21">
        <v>512</v>
      </c>
      <c r="B21" t="s">
        <v>224</v>
      </c>
      <c r="C21" t="s">
        <v>296</v>
      </c>
      <c r="D21" t="s">
        <v>226</v>
      </c>
      <c r="E21" t="s">
        <v>294</v>
      </c>
      <c r="F21" t="s">
        <v>297</v>
      </c>
      <c r="G21" t="s">
        <v>235</v>
      </c>
      <c r="I21" t="s">
        <v>298</v>
      </c>
      <c r="J21" t="s">
        <v>232</v>
      </c>
      <c r="K21" t="s">
        <v>232</v>
      </c>
      <c r="L21" t="s">
        <v>232</v>
      </c>
      <c r="M21" t="s">
        <v>232</v>
      </c>
      <c r="N21" t="s">
        <v>232</v>
      </c>
      <c r="O21" t="s">
        <v>232</v>
      </c>
      <c r="P21" t="s">
        <v>232</v>
      </c>
      <c r="Q21" t="s">
        <v>232</v>
      </c>
      <c r="R21" t="s">
        <v>232</v>
      </c>
      <c r="S21" t="s">
        <v>232</v>
      </c>
      <c r="T21" t="s">
        <v>232</v>
      </c>
      <c r="U21" t="s">
        <v>232</v>
      </c>
      <c r="V21" t="s">
        <v>232</v>
      </c>
      <c r="W21" t="s">
        <v>232</v>
      </c>
      <c r="X21" t="s">
        <v>232</v>
      </c>
      <c r="Y21" t="s">
        <v>232</v>
      </c>
      <c r="Z21" t="s">
        <v>232</v>
      </c>
      <c r="AA21" t="s">
        <v>232</v>
      </c>
      <c r="AB21" t="s">
        <v>232</v>
      </c>
      <c r="AC21" t="s">
        <v>232</v>
      </c>
      <c r="AD21" t="s">
        <v>232</v>
      </c>
      <c r="AE21" t="s">
        <v>232</v>
      </c>
      <c r="AF21" t="s">
        <v>232</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3</v>
      </c>
      <c r="AX21">
        <v>4</v>
      </c>
      <c r="AY21">
        <v>5</v>
      </c>
      <c r="AZ21">
        <v>5</v>
      </c>
      <c r="BA21">
        <v>5</v>
      </c>
      <c r="BB21">
        <v>5</v>
      </c>
      <c r="BC21">
        <v>2017</v>
      </c>
    </row>
    <row r="22" spans="1:55" x14ac:dyDescent="0.25">
      <c r="A22">
        <v>512</v>
      </c>
      <c r="B22" t="s">
        <v>224</v>
      </c>
      <c r="C22" t="s">
        <v>299</v>
      </c>
      <c r="D22" t="s">
        <v>226</v>
      </c>
      <c r="E22" t="s">
        <v>300</v>
      </c>
      <c r="G22" t="s">
        <v>274</v>
      </c>
    </row>
    <row r="23" spans="1:55" x14ac:dyDescent="0.25">
      <c r="A23">
        <v>512</v>
      </c>
      <c r="B23" t="s">
        <v>224</v>
      </c>
      <c r="C23" t="s">
        <v>301</v>
      </c>
      <c r="D23" t="s">
        <v>226</v>
      </c>
      <c r="E23" t="s">
        <v>302</v>
      </c>
      <c r="F23" t="s">
        <v>303</v>
      </c>
      <c r="G23" t="s">
        <v>235</v>
      </c>
      <c r="I23" t="s">
        <v>304</v>
      </c>
      <c r="J23" t="s">
        <v>232</v>
      </c>
      <c r="K23" t="s">
        <v>232</v>
      </c>
      <c r="L23" t="s">
        <v>232</v>
      </c>
      <c r="M23" t="s">
        <v>232</v>
      </c>
      <c r="N23" t="s">
        <v>232</v>
      </c>
      <c r="O23" t="s">
        <v>232</v>
      </c>
      <c r="P23" t="s">
        <v>232</v>
      </c>
      <c r="Q23" t="s">
        <v>232</v>
      </c>
      <c r="R23" t="s">
        <v>232</v>
      </c>
      <c r="S23" t="s">
        <v>232</v>
      </c>
      <c r="T23" t="s">
        <v>232</v>
      </c>
      <c r="U23" t="s">
        <v>232</v>
      </c>
      <c r="V23" t="s">
        <v>232</v>
      </c>
      <c r="W23" t="s">
        <v>232</v>
      </c>
      <c r="X23" t="s">
        <v>232</v>
      </c>
      <c r="Y23" t="s">
        <v>232</v>
      </c>
      <c r="Z23" t="s">
        <v>232</v>
      </c>
      <c r="AA23" t="s">
        <v>232</v>
      </c>
      <c r="AB23" t="s">
        <v>232</v>
      </c>
      <c r="AC23" t="s">
        <v>232</v>
      </c>
      <c r="AD23" t="s">
        <v>232</v>
      </c>
      <c r="AE23" t="s">
        <v>232</v>
      </c>
      <c r="AF23" t="s">
        <v>232</v>
      </c>
      <c r="AG23">
        <v>34.585000000000001</v>
      </c>
      <c r="AH23">
        <v>0.84399999999999997</v>
      </c>
      <c r="AI23">
        <v>56.661999999999999</v>
      </c>
      <c r="AJ23">
        <v>-1.9239999999999999</v>
      </c>
      <c r="AK23">
        <v>-9.6219999999999999</v>
      </c>
      <c r="AL23">
        <v>-8.1859999999999999</v>
      </c>
      <c r="AM23">
        <v>28.513000000000002</v>
      </c>
      <c r="AN23">
        <v>34.258000000000003</v>
      </c>
      <c r="AO23">
        <v>12.349</v>
      </c>
      <c r="AP23">
        <v>30.696999999999999</v>
      </c>
      <c r="AQ23">
        <v>5.1769999999999996</v>
      </c>
      <c r="AR23">
        <v>-15.896000000000001</v>
      </c>
      <c r="AS23">
        <v>15.561999999999999</v>
      </c>
      <c r="AT23">
        <v>-8.1259999999999994</v>
      </c>
      <c r="AU23">
        <v>3.298</v>
      </c>
      <c r="AV23">
        <v>-1.111</v>
      </c>
      <c r="AW23">
        <v>3.7509999999999999</v>
      </c>
      <c r="AX23">
        <v>-0.20599999999999999</v>
      </c>
      <c r="AY23">
        <v>0.96899999999999997</v>
      </c>
      <c r="AZ23">
        <v>5.4710000000000001</v>
      </c>
      <c r="BA23">
        <v>2.403</v>
      </c>
      <c r="BB23">
        <v>1.44</v>
      </c>
      <c r="BC23">
        <v>2017</v>
      </c>
    </row>
    <row r="24" spans="1:55" x14ac:dyDescent="0.25">
      <c r="A24">
        <v>512</v>
      </c>
      <c r="B24" t="s">
        <v>224</v>
      </c>
      <c r="C24" t="s">
        <v>305</v>
      </c>
      <c r="D24" t="s">
        <v>226</v>
      </c>
      <c r="E24" t="s">
        <v>306</v>
      </c>
      <c r="F24" t="s">
        <v>307</v>
      </c>
      <c r="G24" t="s">
        <v>235</v>
      </c>
      <c r="I24" t="s">
        <v>304</v>
      </c>
      <c r="J24" t="s">
        <v>232</v>
      </c>
      <c r="K24" t="s">
        <v>232</v>
      </c>
      <c r="L24" t="s">
        <v>232</v>
      </c>
      <c r="M24" t="s">
        <v>232</v>
      </c>
      <c r="N24" t="s">
        <v>232</v>
      </c>
      <c r="O24" t="s">
        <v>232</v>
      </c>
      <c r="P24" t="s">
        <v>232</v>
      </c>
      <c r="Q24" t="s">
        <v>232</v>
      </c>
      <c r="R24" t="s">
        <v>232</v>
      </c>
      <c r="S24" t="s">
        <v>232</v>
      </c>
      <c r="T24" t="s">
        <v>232</v>
      </c>
      <c r="U24" t="s">
        <v>232</v>
      </c>
      <c r="V24" t="s">
        <v>232</v>
      </c>
      <c r="W24" t="s">
        <v>232</v>
      </c>
      <c r="X24" t="s">
        <v>232</v>
      </c>
      <c r="Y24" t="s">
        <v>232</v>
      </c>
      <c r="Z24" t="s">
        <v>232</v>
      </c>
      <c r="AA24" t="s">
        <v>232</v>
      </c>
      <c r="AB24" t="s">
        <v>232</v>
      </c>
      <c r="AC24" t="s">
        <v>232</v>
      </c>
      <c r="AD24" t="s">
        <v>232</v>
      </c>
      <c r="AE24" t="s">
        <v>232</v>
      </c>
      <c r="AF24" t="s">
        <v>232</v>
      </c>
      <c r="AG24">
        <v>33.828000000000003</v>
      </c>
      <c r="AH24">
        <v>-1.2490000000000001</v>
      </c>
      <c r="AI24">
        <v>53.612000000000002</v>
      </c>
      <c r="AJ24">
        <v>-0.18099999999999999</v>
      </c>
      <c r="AK24">
        <v>-14.992000000000001</v>
      </c>
      <c r="AL24">
        <v>-4.0670000000000002</v>
      </c>
      <c r="AM24">
        <v>26.221</v>
      </c>
      <c r="AN24">
        <v>36.284999999999997</v>
      </c>
      <c r="AO24">
        <v>7.0880000000000001</v>
      </c>
      <c r="AP24">
        <v>35.113</v>
      </c>
      <c r="AQ24">
        <v>8.8070000000000004</v>
      </c>
      <c r="AR24">
        <v>-16.260999999999999</v>
      </c>
      <c r="AS24">
        <v>24.292000000000002</v>
      </c>
      <c r="AT24">
        <v>-7.351</v>
      </c>
      <c r="AU24">
        <v>0.77</v>
      </c>
      <c r="AV24">
        <v>-1.972</v>
      </c>
      <c r="AW24">
        <v>3.3439999999999999</v>
      </c>
      <c r="AX24">
        <v>-0.65200000000000002</v>
      </c>
      <c r="AY24">
        <v>0.38200000000000001</v>
      </c>
      <c r="AZ24">
        <v>4.8550000000000004</v>
      </c>
      <c r="BA24">
        <v>1.6839999999999999</v>
      </c>
      <c r="BB24">
        <v>1.9750000000000001</v>
      </c>
      <c r="BC24">
        <v>2017</v>
      </c>
    </row>
    <row r="25" spans="1:55" x14ac:dyDescent="0.25">
      <c r="A25">
        <v>512</v>
      </c>
      <c r="B25" t="s">
        <v>224</v>
      </c>
      <c r="C25" t="s">
        <v>308</v>
      </c>
      <c r="D25" t="s">
        <v>226</v>
      </c>
      <c r="E25" t="s">
        <v>309</v>
      </c>
      <c r="F25" t="s">
        <v>310</v>
      </c>
      <c r="G25" t="s">
        <v>235</v>
      </c>
      <c r="I25" t="s">
        <v>304</v>
      </c>
      <c r="J25" t="s">
        <v>232</v>
      </c>
      <c r="K25" t="s">
        <v>232</v>
      </c>
      <c r="L25" t="s">
        <v>232</v>
      </c>
      <c r="M25" t="s">
        <v>232</v>
      </c>
      <c r="N25" t="s">
        <v>232</v>
      </c>
      <c r="O25" t="s">
        <v>232</v>
      </c>
      <c r="P25" t="s">
        <v>232</v>
      </c>
      <c r="Q25" t="s">
        <v>232</v>
      </c>
      <c r="R25" t="s">
        <v>232</v>
      </c>
      <c r="S25" t="s">
        <v>232</v>
      </c>
      <c r="T25" t="s">
        <v>232</v>
      </c>
      <c r="U25" t="s">
        <v>232</v>
      </c>
      <c r="V25" t="s">
        <v>232</v>
      </c>
      <c r="W25" t="s">
        <v>232</v>
      </c>
      <c r="X25" t="s">
        <v>232</v>
      </c>
      <c r="Y25" t="s">
        <v>232</v>
      </c>
      <c r="Z25" t="s">
        <v>232</v>
      </c>
      <c r="AA25" t="s">
        <v>232</v>
      </c>
      <c r="AB25" t="s">
        <v>232</v>
      </c>
      <c r="AC25" t="s">
        <v>232</v>
      </c>
      <c r="AD25" t="s">
        <v>232</v>
      </c>
      <c r="AE25" t="s">
        <v>232</v>
      </c>
      <c r="AF25" t="s">
        <v>232</v>
      </c>
      <c r="AG25">
        <v>48.777999999999999</v>
      </c>
      <c r="AH25">
        <v>-9.0709999999999997</v>
      </c>
      <c r="AI25">
        <v>45.648000000000003</v>
      </c>
      <c r="AJ25">
        <v>-7.4029999999999996</v>
      </c>
      <c r="AK25">
        <v>-11.787000000000001</v>
      </c>
      <c r="AL25">
        <v>-6.5</v>
      </c>
      <c r="AM25">
        <v>29.975999999999999</v>
      </c>
      <c r="AN25">
        <v>12.521000000000001</v>
      </c>
      <c r="AO25">
        <v>0.28599999999999998</v>
      </c>
      <c r="AP25">
        <v>-22.443000000000001</v>
      </c>
      <c r="AQ25">
        <v>-38.259</v>
      </c>
      <c r="AR25">
        <v>51.722999999999999</v>
      </c>
      <c r="AS25">
        <v>-11.021000000000001</v>
      </c>
      <c r="AT25">
        <v>-17.135000000000002</v>
      </c>
      <c r="AU25">
        <v>-4.5940000000000003</v>
      </c>
      <c r="AV25">
        <v>0.36499999999999999</v>
      </c>
      <c r="AW25">
        <v>5.9820000000000002</v>
      </c>
      <c r="AX25">
        <v>7.79</v>
      </c>
      <c r="AY25">
        <v>11.26</v>
      </c>
      <c r="AZ25">
        <v>9.3859999999999992</v>
      </c>
      <c r="BA25">
        <v>7.7539999999999996</v>
      </c>
      <c r="BB25">
        <v>17.873999999999999</v>
      </c>
      <c r="BC25">
        <v>2017</v>
      </c>
    </row>
    <row r="26" spans="1:55" x14ac:dyDescent="0.25">
      <c r="A26">
        <v>512</v>
      </c>
      <c r="B26" t="s">
        <v>224</v>
      </c>
      <c r="C26" t="s">
        <v>311</v>
      </c>
      <c r="D26" t="s">
        <v>226</v>
      </c>
      <c r="E26" t="s">
        <v>312</v>
      </c>
      <c r="F26" t="s">
        <v>313</v>
      </c>
      <c r="G26" t="s">
        <v>235</v>
      </c>
      <c r="I26" t="s">
        <v>304</v>
      </c>
      <c r="J26" t="s">
        <v>232</v>
      </c>
      <c r="K26" t="s">
        <v>232</v>
      </c>
      <c r="L26" t="s">
        <v>232</v>
      </c>
      <c r="M26" t="s">
        <v>232</v>
      </c>
      <c r="N26" t="s">
        <v>232</v>
      </c>
      <c r="O26" t="s">
        <v>232</v>
      </c>
      <c r="P26" t="s">
        <v>232</v>
      </c>
      <c r="Q26" t="s">
        <v>232</v>
      </c>
      <c r="R26" t="s">
        <v>232</v>
      </c>
      <c r="S26" t="s">
        <v>232</v>
      </c>
      <c r="T26" t="s">
        <v>232</v>
      </c>
      <c r="U26" t="s">
        <v>232</v>
      </c>
      <c r="V26" t="s">
        <v>232</v>
      </c>
      <c r="W26" t="s">
        <v>232</v>
      </c>
      <c r="X26" t="s">
        <v>232</v>
      </c>
      <c r="Y26" t="s">
        <v>232</v>
      </c>
      <c r="Z26" t="s">
        <v>232</v>
      </c>
      <c r="AA26" t="s">
        <v>232</v>
      </c>
      <c r="AB26" t="s">
        <v>232</v>
      </c>
      <c r="AC26" t="s">
        <v>232</v>
      </c>
      <c r="AD26" t="s">
        <v>232</v>
      </c>
      <c r="AE26" t="s">
        <v>232</v>
      </c>
      <c r="AF26" t="s">
        <v>232</v>
      </c>
      <c r="AG26">
        <v>90.09</v>
      </c>
      <c r="AH26">
        <v>-28.745999999999999</v>
      </c>
      <c r="AI26">
        <v>16.106000000000002</v>
      </c>
      <c r="AJ26">
        <v>-32.78</v>
      </c>
      <c r="AK26">
        <v>37.384999999999998</v>
      </c>
      <c r="AL26">
        <v>51.53</v>
      </c>
      <c r="AM26">
        <v>-21.25</v>
      </c>
      <c r="AN26">
        <v>-0.54400000000000004</v>
      </c>
      <c r="AO26">
        <v>-12.113</v>
      </c>
      <c r="AP26">
        <v>6.2990000000000004</v>
      </c>
      <c r="AQ26">
        <v>9.7970000000000006</v>
      </c>
      <c r="AR26">
        <v>35.009</v>
      </c>
      <c r="AS26">
        <v>13.666</v>
      </c>
      <c r="AT26">
        <v>10.972</v>
      </c>
      <c r="AU26">
        <v>18.355</v>
      </c>
      <c r="AV26">
        <v>2.2280000000000002</v>
      </c>
      <c r="AW26">
        <v>8.2149999999999999</v>
      </c>
      <c r="AX26">
        <v>8.5269999999999992</v>
      </c>
      <c r="AY26">
        <v>9.3330000000000002</v>
      </c>
      <c r="AZ26">
        <v>9.8800000000000008</v>
      </c>
      <c r="BA26">
        <v>8.6950000000000003</v>
      </c>
      <c r="BB26">
        <v>20.013000000000002</v>
      </c>
      <c r="BC26">
        <v>2017</v>
      </c>
    </row>
    <row r="27" spans="1:55" x14ac:dyDescent="0.25">
      <c r="A27">
        <v>512</v>
      </c>
      <c r="B27" t="s">
        <v>224</v>
      </c>
      <c r="C27" t="s">
        <v>314</v>
      </c>
      <c r="D27" t="s">
        <v>226</v>
      </c>
      <c r="E27" t="s">
        <v>315</v>
      </c>
      <c r="F27" t="s">
        <v>316</v>
      </c>
      <c r="G27" t="s">
        <v>317</v>
      </c>
    </row>
    <row r="28" spans="1:55" x14ac:dyDescent="0.25">
      <c r="A28">
        <v>512</v>
      </c>
      <c r="B28" t="s">
        <v>224</v>
      </c>
      <c r="C28" t="s">
        <v>318</v>
      </c>
      <c r="D28" t="s">
        <v>226</v>
      </c>
      <c r="E28" t="s">
        <v>319</v>
      </c>
      <c r="F28" t="s">
        <v>320</v>
      </c>
      <c r="G28" t="s">
        <v>321</v>
      </c>
      <c r="H28" t="s">
        <v>322</v>
      </c>
    </row>
    <row r="29" spans="1:55" x14ac:dyDescent="0.25">
      <c r="A29">
        <v>512</v>
      </c>
      <c r="B29" t="s">
        <v>224</v>
      </c>
      <c r="C29" t="s">
        <v>323</v>
      </c>
      <c r="D29" t="s">
        <v>226</v>
      </c>
      <c r="E29" t="s">
        <v>324</v>
      </c>
      <c r="F29" t="s">
        <v>325</v>
      </c>
      <c r="G29" t="s">
        <v>321</v>
      </c>
      <c r="H29" t="s">
        <v>322</v>
      </c>
      <c r="I29" t="s">
        <v>326</v>
      </c>
      <c r="J29" t="s">
        <v>232</v>
      </c>
      <c r="K29" t="s">
        <v>232</v>
      </c>
      <c r="L29" t="s">
        <v>232</v>
      </c>
      <c r="M29" t="s">
        <v>232</v>
      </c>
      <c r="N29" t="s">
        <v>232</v>
      </c>
      <c r="O29" t="s">
        <v>232</v>
      </c>
      <c r="P29" t="s">
        <v>232</v>
      </c>
      <c r="Q29" t="s">
        <v>232</v>
      </c>
      <c r="R29" t="s">
        <v>232</v>
      </c>
      <c r="S29" t="s">
        <v>232</v>
      </c>
      <c r="T29" t="s">
        <v>232</v>
      </c>
      <c r="U29" t="s">
        <v>232</v>
      </c>
      <c r="V29" t="s">
        <v>232</v>
      </c>
      <c r="W29" t="s">
        <v>232</v>
      </c>
      <c r="X29" t="s">
        <v>232</v>
      </c>
      <c r="Y29" t="s">
        <v>232</v>
      </c>
      <c r="Z29" t="s">
        <v>232</v>
      </c>
      <c r="AA29" t="s">
        <v>232</v>
      </c>
      <c r="AB29" t="s">
        <v>232</v>
      </c>
      <c r="AC29" t="s">
        <v>232</v>
      </c>
      <c r="AD29" t="s">
        <v>232</v>
      </c>
      <c r="AE29" t="s">
        <v>232</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36.020000000000003</v>
      </c>
      <c r="AW29">
        <v>36.51</v>
      </c>
      <c r="AX29">
        <v>37</v>
      </c>
      <c r="AY29">
        <v>37.514000000000003</v>
      </c>
      <c r="AZ29">
        <v>38.027999999999999</v>
      </c>
      <c r="BA29">
        <v>38.542999999999999</v>
      </c>
      <c r="BB29">
        <v>39.057000000000002</v>
      </c>
      <c r="BC29">
        <v>2016</v>
      </c>
    </row>
    <row r="30" spans="1:55" x14ac:dyDescent="0.25">
      <c r="A30">
        <v>512</v>
      </c>
      <c r="B30" t="s">
        <v>224</v>
      </c>
      <c r="C30" t="s">
        <v>327</v>
      </c>
      <c r="D30" t="s">
        <v>226</v>
      </c>
      <c r="E30" t="s">
        <v>328</v>
      </c>
      <c r="F30" t="s">
        <v>329</v>
      </c>
      <c r="G30" t="s">
        <v>229</v>
      </c>
      <c r="H30" t="s">
        <v>230</v>
      </c>
      <c r="I30" t="s">
        <v>330</v>
      </c>
      <c r="J30" t="s">
        <v>232</v>
      </c>
      <c r="K30" t="s">
        <v>232</v>
      </c>
      <c r="L30" t="s">
        <v>232</v>
      </c>
      <c r="M30" t="s">
        <v>232</v>
      </c>
      <c r="N30" t="s">
        <v>232</v>
      </c>
      <c r="O30" t="s">
        <v>232</v>
      </c>
      <c r="P30" t="s">
        <v>232</v>
      </c>
      <c r="Q30" t="s">
        <v>232</v>
      </c>
      <c r="R30" t="s">
        <v>232</v>
      </c>
      <c r="S30" t="s">
        <v>232</v>
      </c>
      <c r="T30" t="s">
        <v>232</v>
      </c>
      <c r="U30" t="s">
        <v>232</v>
      </c>
      <c r="V30" t="s">
        <v>232</v>
      </c>
      <c r="W30" t="s">
        <v>232</v>
      </c>
      <c r="X30" t="s">
        <v>232</v>
      </c>
      <c r="Y30" t="s">
        <v>232</v>
      </c>
      <c r="Z30" t="s">
        <v>232</v>
      </c>
      <c r="AA30" t="s">
        <v>232</v>
      </c>
      <c r="AB30" t="s">
        <v>232</v>
      </c>
      <c r="AC30" t="s">
        <v>232</v>
      </c>
      <c r="AD30" t="s">
        <v>232</v>
      </c>
      <c r="AE30" t="s">
        <v>232</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396.84</v>
      </c>
      <c r="AW30">
        <v>387.01600000000002</v>
      </c>
      <c r="AX30">
        <v>463.86</v>
      </c>
      <c r="AY30">
        <v>522.60900000000004</v>
      </c>
      <c r="AZ30">
        <v>595.85799999999995</v>
      </c>
      <c r="BA30">
        <v>686.34699999999998</v>
      </c>
      <c r="BB30">
        <v>759.20399999999995</v>
      </c>
      <c r="BC30">
        <v>2017</v>
      </c>
    </row>
    <row r="31" spans="1:55" x14ac:dyDescent="0.25">
      <c r="A31">
        <v>512</v>
      </c>
      <c r="B31" t="s">
        <v>224</v>
      </c>
      <c r="C31" t="s">
        <v>331</v>
      </c>
      <c r="D31" t="s">
        <v>226</v>
      </c>
      <c r="E31" t="s">
        <v>328</v>
      </c>
      <c r="F31" t="s">
        <v>329</v>
      </c>
      <c r="G31" t="s">
        <v>282</v>
      </c>
      <c r="I31" t="s">
        <v>332</v>
      </c>
      <c r="J31" t="s">
        <v>232</v>
      </c>
      <c r="K31" t="s">
        <v>232</v>
      </c>
      <c r="L31" t="s">
        <v>232</v>
      </c>
      <c r="M31" t="s">
        <v>232</v>
      </c>
      <c r="N31" t="s">
        <v>232</v>
      </c>
      <c r="O31" t="s">
        <v>232</v>
      </c>
      <c r="P31" t="s">
        <v>232</v>
      </c>
      <c r="Q31" t="s">
        <v>232</v>
      </c>
      <c r="R31" t="s">
        <v>232</v>
      </c>
      <c r="S31" t="s">
        <v>232</v>
      </c>
      <c r="T31" t="s">
        <v>232</v>
      </c>
      <c r="U31" t="s">
        <v>232</v>
      </c>
      <c r="V31" t="s">
        <v>232</v>
      </c>
      <c r="W31" t="s">
        <v>232</v>
      </c>
      <c r="X31" t="s">
        <v>232</v>
      </c>
      <c r="Y31" t="s">
        <v>232</v>
      </c>
      <c r="Z31" t="s">
        <v>232</v>
      </c>
      <c r="AA31" t="s">
        <v>232</v>
      </c>
      <c r="AB31" t="s">
        <v>232</v>
      </c>
      <c r="AC31" t="s">
        <v>232</v>
      </c>
      <c r="AD31" t="s">
        <v>232</v>
      </c>
      <c r="AE31" t="s">
        <v>232</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26.116</v>
      </c>
      <c r="AU31">
        <v>25.25</v>
      </c>
      <c r="AV31">
        <v>27.983000000000001</v>
      </c>
      <c r="AW31">
        <v>25.994</v>
      </c>
      <c r="AX31">
        <v>29.081</v>
      </c>
      <c r="AY31">
        <v>30.146999999999998</v>
      </c>
      <c r="AZ31">
        <v>31.326000000000001</v>
      </c>
      <c r="BA31">
        <v>32.731000000000002</v>
      </c>
      <c r="BB31">
        <v>32.686999999999998</v>
      </c>
      <c r="BC31">
        <v>2017</v>
      </c>
    </row>
    <row r="32" spans="1:55" x14ac:dyDescent="0.25">
      <c r="A32">
        <v>512</v>
      </c>
      <c r="B32" t="s">
        <v>224</v>
      </c>
      <c r="C32" t="s">
        <v>333</v>
      </c>
      <c r="D32" t="s">
        <v>226</v>
      </c>
      <c r="E32" t="s">
        <v>334</v>
      </c>
      <c r="F32" t="s">
        <v>335</v>
      </c>
      <c r="G32" t="s">
        <v>229</v>
      </c>
      <c r="H32" t="s">
        <v>230</v>
      </c>
      <c r="I32" t="s">
        <v>330</v>
      </c>
      <c r="J32" t="s">
        <v>232</v>
      </c>
      <c r="K32" t="s">
        <v>232</v>
      </c>
      <c r="L32" t="s">
        <v>232</v>
      </c>
      <c r="M32" t="s">
        <v>232</v>
      </c>
      <c r="N32" t="s">
        <v>232</v>
      </c>
      <c r="O32" t="s">
        <v>232</v>
      </c>
      <c r="P32" t="s">
        <v>232</v>
      </c>
      <c r="Q32" t="s">
        <v>232</v>
      </c>
      <c r="R32" t="s">
        <v>232</v>
      </c>
      <c r="S32" t="s">
        <v>232</v>
      </c>
      <c r="T32" t="s">
        <v>232</v>
      </c>
      <c r="U32" t="s">
        <v>232</v>
      </c>
      <c r="V32" t="s">
        <v>232</v>
      </c>
      <c r="W32" t="s">
        <v>232</v>
      </c>
      <c r="X32" t="s">
        <v>232</v>
      </c>
      <c r="Y32" t="s">
        <v>232</v>
      </c>
      <c r="Z32" t="s">
        <v>232</v>
      </c>
      <c r="AA32" t="s">
        <v>232</v>
      </c>
      <c r="AB32" t="s">
        <v>232</v>
      </c>
      <c r="AC32" t="s">
        <v>232</v>
      </c>
      <c r="AD32" t="s">
        <v>232</v>
      </c>
      <c r="AE32" t="s">
        <v>232</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384.51499999999999</v>
      </c>
      <c r="AW32">
        <v>399.43599999999998</v>
      </c>
      <c r="AX32">
        <v>463.89400000000001</v>
      </c>
      <c r="AY32">
        <v>522.64099999999996</v>
      </c>
      <c r="AZ32">
        <v>595.87300000000005</v>
      </c>
      <c r="BA32">
        <v>686.36400000000003</v>
      </c>
      <c r="BB32">
        <v>759.22299999999996</v>
      </c>
      <c r="BC32">
        <v>2017</v>
      </c>
    </row>
    <row r="33" spans="1:55" x14ac:dyDescent="0.25">
      <c r="A33">
        <v>512</v>
      </c>
      <c r="B33" t="s">
        <v>224</v>
      </c>
      <c r="C33" t="s">
        <v>336</v>
      </c>
      <c r="D33" t="s">
        <v>226</v>
      </c>
      <c r="E33" t="s">
        <v>334</v>
      </c>
      <c r="F33" t="s">
        <v>335</v>
      </c>
      <c r="G33" t="s">
        <v>282</v>
      </c>
      <c r="I33" t="s">
        <v>337</v>
      </c>
      <c r="J33" t="s">
        <v>232</v>
      </c>
      <c r="K33" t="s">
        <v>232</v>
      </c>
      <c r="L33" t="s">
        <v>232</v>
      </c>
      <c r="M33" t="s">
        <v>232</v>
      </c>
      <c r="N33" t="s">
        <v>232</v>
      </c>
      <c r="O33" t="s">
        <v>232</v>
      </c>
      <c r="P33" t="s">
        <v>232</v>
      </c>
      <c r="Q33" t="s">
        <v>232</v>
      </c>
      <c r="R33" t="s">
        <v>232</v>
      </c>
      <c r="S33" t="s">
        <v>232</v>
      </c>
      <c r="T33" t="s">
        <v>232</v>
      </c>
      <c r="U33" t="s">
        <v>232</v>
      </c>
      <c r="V33" t="s">
        <v>232</v>
      </c>
      <c r="W33" t="s">
        <v>232</v>
      </c>
      <c r="X33" t="s">
        <v>232</v>
      </c>
      <c r="Y33" t="s">
        <v>232</v>
      </c>
      <c r="Z33" t="s">
        <v>232</v>
      </c>
      <c r="AA33" t="s">
        <v>232</v>
      </c>
      <c r="AB33" t="s">
        <v>232</v>
      </c>
      <c r="AC33" t="s">
        <v>232</v>
      </c>
      <c r="AD33" t="s">
        <v>232</v>
      </c>
      <c r="AE33" t="s">
        <v>232</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25.997</v>
      </c>
      <c r="AU33">
        <v>25.878</v>
      </c>
      <c r="AV33">
        <v>27.114000000000001</v>
      </c>
      <c r="AW33">
        <v>26.827999999999999</v>
      </c>
      <c r="AX33">
        <v>29.082999999999998</v>
      </c>
      <c r="AY33">
        <v>30.149000000000001</v>
      </c>
      <c r="AZ33">
        <v>31.327000000000002</v>
      </c>
      <c r="BA33">
        <v>32.731999999999999</v>
      </c>
      <c r="BB33">
        <v>32.688000000000002</v>
      </c>
      <c r="BC33">
        <v>2017</v>
      </c>
    </row>
    <row r="34" spans="1:55" x14ac:dyDescent="0.25">
      <c r="A34">
        <v>512</v>
      </c>
      <c r="B34" t="s">
        <v>224</v>
      </c>
      <c r="C34" t="s">
        <v>338</v>
      </c>
      <c r="D34" t="s">
        <v>226</v>
      </c>
      <c r="E34" t="s">
        <v>339</v>
      </c>
      <c r="F34" t="s">
        <v>340</v>
      </c>
      <c r="G34" t="s">
        <v>229</v>
      </c>
      <c r="H34" t="s">
        <v>230</v>
      </c>
      <c r="I34" t="s">
        <v>330</v>
      </c>
      <c r="J34" t="s">
        <v>232</v>
      </c>
      <c r="K34" t="s">
        <v>232</v>
      </c>
      <c r="L34" t="s">
        <v>232</v>
      </c>
      <c r="M34" t="s">
        <v>232</v>
      </c>
      <c r="N34" t="s">
        <v>232</v>
      </c>
      <c r="O34" t="s">
        <v>232</v>
      </c>
      <c r="P34" t="s">
        <v>232</v>
      </c>
      <c r="Q34" t="s">
        <v>232</v>
      </c>
      <c r="R34" t="s">
        <v>232</v>
      </c>
      <c r="S34" t="s">
        <v>232</v>
      </c>
      <c r="T34" t="s">
        <v>232</v>
      </c>
      <c r="U34" t="s">
        <v>232</v>
      </c>
      <c r="V34" t="s">
        <v>232</v>
      </c>
      <c r="W34" t="s">
        <v>232</v>
      </c>
      <c r="X34" t="s">
        <v>232</v>
      </c>
      <c r="Y34" t="s">
        <v>232</v>
      </c>
      <c r="Z34" t="s">
        <v>232</v>
      </c>
      <c r="AA34" t="s">
        <v>232</v>
      </c>
      <c r="AB34" t="s">
        <v>232</v>
      </c>
      <c r="AC34" t="s">
        <v>232</v>
      </c>
      <c r="AD34" t="s">
        <v>232</v>
      </c>
      <c r="AE34" t="s">
        <v>232</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12.324</v>
      </c>
      <c r="AW34">
        <v>-12.42</v>
      </c>
      <c r="AX34">
        <v>-3.4000000000000002E-2</v>
      </c>
      <c r="AY34">
        <v>-3.2000000000000001E-2</v>
      </c>
      <c r="AZ34">
        <v>-1.4999999999999999E-2</v>
      </c>
      <c r="BA34">
        <v>-1.7000000000000001E-2</v>
      </c>
      <c r="BB34">
        <v>-1.9E-2</v>
      </c>
      <c r="BC34">
        <v>2017</v>
      </c>
    </row>
    <row r="35" spans="1:55" x14ac:dyDescent="0.25">
      <c r="A35">
        <v>512</v>
      </c>
      <c r="B35" t="s">
        <v>224</v>
      </c>
      <c r="C35" t="s">
        <v>341</v>
      </c>
      <c r="D35" t="s">
        <v>226</v>
      </c>
      <c r="E35" t="s">
        <v>339</v>
      </c>
      <c r="F35" t="s">
        <v>340</v>
      </c>
      <c r="G35" t="s">
        <v>282</v>
      </c>
      <c r="I35" t="s">
        <v>342</v>
      </c>
      <c r="J35" t="s">
        <v>232</v>
      </c>
      <c r="K35" t="s">
        <v>232</v>
      </c>
      <c r="L35" t="s">
        <v>232</v>
      </c>
      <c r="M35" t="s">
        <v>232</v>
      </c>
      <c r="N35" t="s">
        <v>232</v>
      </c>
      <c r="O35" t="s">
        <v>232</v>
      </c>
      <c r="P35" t="s">
        <v>232</v>
      </c>
      <c r="Q35" t="s">
        <v>232</v>
      </c>
      <c r="R35" t="s">
        <v>232</v>
      </c>
      <c r="S35" t="s">
        <v>232</v>
      </c>
      <c r="T35" t="s">
        <v>232</v>
      </c>
      <c r="U35" t="s">
        <v>232</v>
      </c>
      <c r="V35" t="s">
        <v>232</v>
      </c>
      <c r="W35" t="s">
        <v>232</v>
      </c>
      <c r="X35" t="s">
        <v>232</v>
      </c>
      <c r="Y35" t="s">
        <v>232</v>
      </c>
      <c r="Z35" t="s">
        <v>232</v>
      </c>
      <c r="AA35" t="s">
        <v>232</v>
      </c>
      <c r="AB35" t="s">
        <v>232</v>
      </c>
      <c r="AC35" t="s">
        <v>232</v>
      </c>
      <c r="AD35" t="s">
        <v>232</v>
      </c>
      <c r="AE35" t="s">
        <v>232</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0.11799999999999999</v>
      </c>
      <c r="AU35">
        <v>-0.628</v>
      </c>
      <c r="AV35">
        <v>0.86899999999999999</v>
      </c>
      <c r="AW35">
        <v>-0.83399999999999996</v>
      </c>
      <c r="AX35">
        <v>-2E-3</v>
      </c>
      <c r="AY35">
        <v>-2E-3</v>
      </c>
      <c r="AZ35">
        <v>-1E-3</v>
      </c>
      <c r="BA35">
        <v>-1E-3</v>
      </c>
      <c r="BB35">
        <v>-1E-3</v>
      </c>
      <c r="BC35">
        <v>2017</v>
      </c>
    </row>
    <row r="36" spans="1:55" x14ac:dyDescent="0.25">
      <c r="A36">
        <v>512</v>
      </c>
      <c r="B36" t="s">
        <v>224</v>
      </c>
      <c r="C36" t="s">
        <v>343</v>
      </c>
      <c r="D36" t="s">
        <v>226</v>
      </c>
      <c r="E36" t="s">
        <v>344</v>
      </c>
      <c r="F36" t="s">
        <v>345</v>
      </c>
      <c r="G36" t="s">
        <v>229</v>
      </c>
      <c r="H36" t="s">
        <v>230</v>
      </c>
    </row>
    <row r="37" spans="1:55" x14ac:dyDescent="0.25">
      <c r="A37">
        <v>512</v>
      </c>
      <c r="B37" t="s">
        <v>224</v>
      </c>
      <c r="C37" t="s">
        <v>346</v>
      </c>
      <c r="D37" t="s">
        <v>226</v>
      </c>
      <c r="E37" t="s">
        <v>344</v>
      </c>
      <c r="F37" t="s">
        <v>345</v>
      </c>
      <c r="G37" t="s">
        <v>270</v>
      </c>
    </row>
    <row r="38" spans="1:55" x14ac:dyDescent="0.25">
      <c r="A38">
        <v>512</v>
      </c>
      <c r="B38" t="s">
        <v>224</v>
      </c>
      <c r="C38" t="s">
        <v>347</v>
      </c>
      <c r="D38" t="s">
        <v>226</v>
      </c>
      <c r="E38" t="s">
        <v>348</v>
      </c>
      <c r="F38" t="s">
        <v>349</v>
      </c>
      <c r="G38" t="s">
        <v>229</v>
      </c>
      <c r="H38" t="s">
        <v>230</v>
      </c>
      <c r="I38" t="s">
        <v>330</v>
      </c>
      <c r="J38" t="s">
        <v>232</v>
      </c>
      <c r="K38" t="s">
        <v>232</v>
      </c>
      <c r="L38" t="s">
        <v>232</v>
      </c>
      <c r="M38" t="s">
        <v>232</v>
      </c>
      <c r="N38" t="s">
        <v>232</v>
      </c>
      <c r="O38" t="s">
        <v>232</v>
      </c>
      <c r="P38" t="s">
        <v>232</v>
      </c>
      <c r="Q38" t="s">
        <v>232</v>
      </c>
      <c r="R38" t="s">
        <v>232</v>
      </c>
      <c r="S38" t="s">
        <v>232</v>
      </c>
      <c r="T38" t="s">
        <v>232</v>
      </c>
      <c r="U38" t="s">
        <v>232</v>
      </c>
      <c r="V38" t="s">
        <v>232</v>
      </c>
      <c r="W38" t="s">
        <v>232</v>
      </c>
      <c r="X38" t="s">
        <v>232</v>
      </c>
      <c r="Y38" t="s">
        <v>232</v>
      </c>
      <c r="Z38" t="s">
        <v>232</v>
      </c>
      <c r="AA38" t="s">
        <v>232</v>
      </c>
      <c r="AB38" t="s">
        <v>232</v>
      </c>
      <c r="AC38" t="s">
        <v>232</v>
      </c>
      <c r="AD38" t="s">
        <v>232</v>
      </c>
      <c r="AE38" t="s">
        <v>232</v>
      </c>
      <c r="AF38" t="s">
        <v>232</v>
      </c>
      <c r="AG38" t="s">
        <v>232</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13.113</v>
      </c>
      <c r="AW38">
        <v>-11.879</v>
      </c>
      <c r="AX38">
        <v>0.433</v>
      </c>
      <c r="AY38">
        <v>0.60099999999999998</v>
      </c>
      <c r="AZ38">
        <v>0.98099999999999998</v>
      </c>
      <c r="BA38">
        <v>1.522</v>
      </c>
      <c r="BB38">
        <v>2.125</v>
      </c>
      <c r="BC38">
        <v>2017</v>
      </c>
    </row>
    <row r="39" spans="1:55" x14ac:dyDescent="0.25">
      <c r="A39">
        <v>512</v>
      </c>
      <c r="B39" t="s">
        <v>224</v>
      </c>
      <c r="C39" t="s">
        <v>350</v>
      </c>
      <c r="D39" t="s">
        <v>226</v>
      </c>
      <c r="E39" t="s">
        <v>348</v>
      </c>
      <c r="F39" t="s">
        <v>349</v>
      </c>
      <c r="G39" t="s">
        <v>282</v>
      </c>
      <c r="I39" t="s">
        <v>351</v>
      </c>
      <c r="J39" t="s">
        <v>232</v>
      </c>
      <c r="K39" t="s">
        <v>232</v>
      </c>
      <c r="L39" t="s">
        <v>232</v>
      </c>
      <c r="M39" t="s">
        <v>232</v>
      </c>
      <c r="N39" t="s">
        <v>232</v>
      </c>
      <c r="O39" t="s">
        <v>232</v>
      </c>
      <c r="P39" t="s">
        <v>232</v>
      </c>
      <c r="Q39" t="s">
        <v>232</v>
      </c>
      <c r="R39" t="s">
        <v>232</v>
      </c>
      <c r="S39" t="s">
        <v>232</v>
      </c>
      <c r="T39" t="s">
        <v>232</v>
      </c>
      <c r="U39" t="s">
        <v>232</v>
      </c>
      <c r="V39" t="s">
        <v>232</v>
      </c>
      <c r="W39" t="s">
        <v>232</v>
      </c>
      <c r="X39" t="s">
        <v>232</v>
      </c>
      <c r="Y39" t="s">
        <v>232</v>
      </c>
      <c r="Z39" t="s">
        <v>232</v>
      </c>
      <c r="AA39" t="s">
        <v>232</v>
      </c>
      <c r="AB39" t="s">
        <v>232</v>
      </c>
      <c r="AC39" t="s">
        <v>232</v>
      </c>
      <c r="AD39" t="s">
        <v>232</v>
      </c>
      <c r="AE39" t="s">
        <v>232</v>
      </c>
      <c r="AF39" t="s">
        <v>232</v>
      </c>
      <c r="AG39" t="s">
        <v>232</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0.17799999999999999</v>
      </c>
      <c r="AU39">
        <v>-0.56399999999999995</v>
      </c>
      <c r="AV39">
        <v>0.92500000000000004</v>
      </c>
      <c r="AW39">
        <v>-0.79800000000000004</v>
      </c>
      <c r="AX39">
        <v>2.7E-2</v>
      </c>
      <c r="AY39">
        <v>3.5000000000000003E-2</v>
      </c>
      <c r="AZ39">
        <v>5.1999999999999998E-2</v>
      </c>
      <c r="BA39">
        <v>7.2999999999999995E-2</v>
      </c>
      <c r="BB39">
        <v>9.0999999999999998E-2</v>
      </c>
      <c r="BC39">
        <v>2017</v>
      </c>
    </row>
    <row r="40" spans="1:55" x14ac:dyDescent="0.25">
      <c r="A40">
        <v>512</v>
      </c>
      <c r="B40" t="s">
        <v>224</v>
      </c>
      <c r="C40" t="s">
        <v>352</v>
      </c>
      <c r="D40" t="s">
        <v>226</v>
      </c>
      <c r="E40" t="s">
        <v>353</v>
      </c>
      <c r="F40" t="s">
        <v>354</v>
      </c>
      <c r="G40" t="s">
        <v>229</v>
      </c>
      <c r="H40" t="s">
        <v>230</v>
      </c>
    </row>
    <row r="41" spans="1:55" x14ac:dyDescent="0.25">
      <c r="A41">
        <v>512</v>
      </c>
      <c r="B41" t="s">
        <v>224</v>
      </c>
      <c r="C41" t="s">
        <v>355</v>
      </c>
      <c r="D41" t="s">
        <v>226</v>
      </c>
      <c r="E41" t="s">
        <v>353</v>
      </c>
      <c r="F41" t="s">
        <v>354</v>
      </c>
      <c r="G41" t="s">
        <v>282</v>
      </c>
    </row>
    <row r="42" spans="1:55" x14ac:dyDescent="0.25">
      <c r="A42">
        <v>512</v>
      </c>
      <c r="B42" t="s">
        <v>224</v>
      </c>
      <c r="C42" t="s">
        <v>356</v>
      </c>
      <c r="D42" t="s">
        <v>226</v>
      </c>
      <c r="E42" t="s">
        <v>357</v>
      </c>
      <c r="F42" t="s">
        <v>358</v>
      </c>
      <c r="G42" t="s">
        <v>229</v>
      </c>
      <c r="H42" t="s">
        <v>230</v>
      </c>
      <c r="I42" t="s">
        <v>330</v>
      </c>
      <c r="J42" t="s">
        <v>232</v>
      </c>
      <c r="K42" t="s">
        <v>232</v>
      </c>
      <c r="L42" t="s">
        <v>232</v>
      </c>
      <c r="M42" t="s">
        <v>232</v>
      </c>
      <c r="N42" t="s">
        <v>232</v>
      </c>
      <c r="O42" t="s">
        <v>232</v>
      </c>
      <c r="P42" t="s">
        <v>232</v>
      </c>
      <c r="Q42" t="s">
        <v>232</v>
      </c>
      <c r="R42" t="s">
        <v>232</v>
      </c>
      <c r="S42" t="s">
        <v>232</v>
      </c>
      <c r="T42" t="s">
        <v>232</v>
      </c>
      <c r="U42" t="s">
        <v>232</v>
      </c>
      <c r="V42" t="s">
        <v>232</v>
      </c>
      <c r="W42" t="s">
        <v>232</v>
      </c>
      <c r="X42" t="s">
        <v>232</v>
      </c>
      <c r="Y42" t="s">
        <v>232</v>
      </c>
      <c r="Z42" t="s">
        <v>232</v>
      </c>
      <c r="AA42" t="s">
        <v>232</v>
      </c>
      <c r="AB42" t="s">
        <v>232</v>
      </c>
      <c r="AC42" t="s">
        <v>232</v>
      </c>
      <c r="AD42" t="s">
        <v>232</v>
      </c>
      <c r="AE42" t="s">
        <v>232</v>
      </c>
      <c r="AF42">
        <v>618.45600000000002</v>
      </c>
      <c r="AG42">
        <v>595.36</v>
      </c>
      <c r="AH42">
        <v>603.13400000000001</v>
      </c>
      <c r="AI42">
        <v>629.23400000000004</v>
      </c>
      <c r="AJ42">
        <v>79.484999999999999</v>
      </c>
      <c r="AK42">
        <v>86.082999999999998</v>
      </c>
      <c r="AL42">
        <v>98.622</v>
      </c>
      <c r="AM42">
        <v>98.658000000000001</v>
      </c>
      <c r="AN42">
        <v>54.872999999999998</v>
      </c>
      <c r="AO42">
        <v>62.822000000000003</v>
      </c>
      <c r="AP42">
        <v>69.968000000000004</v>
      </c>
      <c r="AQ42">
        <v>77.221999999999994</v>
      </c>
      <c r="AR42">
        <v>102.928</v>
      </c>
      <c r="AS42">
        <v>112.02800000000001</v>
      </c>
      <c r="AT42">
        <v>103.151</v>
      </c>
      <c r="AU42">
        <v>96.477999999999994</v>
      </c>
      <c r="AV42">
        <v>100.38800000000001</v>
      </c>
      <c r="AW42">
        <v>102.486</v>
      </c>
      <c r="AX42">
        <v>112.14</v>
      </c>
      <c r="AY42">
        <v>125.902</v>
      </c>
      <c r="AZ42">
        <v>143.27199999999999</v>
      </c>
      <c r="BA42">
        <v>163.065</v>
      </c>
      <c r="BB42">
        <v>187.12799999999999</v>
      </c>
      <c r="BC42">
        <v>2017</v>
      </c>
    </row>
    <row r="43" spans="1:55" x14ac:dyDescent="0.25">
      <c r="A43">
        <v>512</v>
      </c>
      <c r="B43" t="s">
        <v>224</v>
      </c>
      <c r="C43" t="s">
        <v>359</v>
      </c>
      <c r="D43" t="s">
        <v>226</v>
      </c>
      <c r="E43" t="s">
        <v>357</v>
      </c>
      <c r="F43" t="s">
        <v>358</v>
      </c>
      <c r="G43" t="s">
        <v>282</v>
      </c>
      <c r="I43" t="s">
        <v>360</v>
      </c>
      <c r="J43" t="s">
        <v>232</v>
      </c>
      <c r="K43" t="s">
        <v>232</v>
      </c>
      <c r="L43" t="s">
        <v>232</v>
      </c>
      <c r="M43" t="s">
        <v>232</v>
      </c>
      <c r="N43" t="s">
        <v>232</v>
      </c>
      <c r="O43" t="s">
        <v>232</v>
      </c>
      <c r="P43" t="s">
        <v>232</v>
      </c>
      <c r="Q43" t="s">
        <v>232</v>
      </c>
      <c r="R43" t="s">
        <v>232</v>
      </c>
      <c r="S43" t="s">
        <v>232</v>
      </c>
      <c r="T43" t="s">
        <v>232</v>
      </c>
      <c r="U43" t="s">
        <v>232</v>
      </c>
      <c r="V43" t="s">
        <v>232</v>
      </c>
      <c r="W43" t="s">
        <v>232</v>
      </c>
      <c r="X43" t="s">
        <v>232</v>
      </c>
      <c r="Y43" t="s">
        <v>232</v>
      </c>
      <c r="Z43" t="s">
        <v>232</v>
      </c>
      <c r="AA43" t="s">
        <v>232</v>
      </c>
      <c r="AB43" t="s">
        <v>232</v>
      </c>
      <c r="AC43" t="s">
        <v>232</v>
      </c>
      <c r="AD43" t="s">
        <v>232</v>
      </c>
      <c r="AE43" t="s">
        <v>232</v>
      </c>
      <c r="AF43">
        <v>345.97699999999998</v>
      </c>
      <c r="AG43">
        <v>270.60199999999998</v>
      </c>
      <c r="AH43">
        <v>244.96700000000001</v>
      </c>
      <c r="AI43">
        <v>206.35599999999999</v>
      </c>
      <c r="AJ43">
        <v>22.984999999999999</v>
      </c>
      <c r="AK43">
        <v>20.137</v>
      </c>
      <c r="AL43">
        <v>19.056999999999999</v>
      </c>
      <c r="AM43">
        <v>16.247</v>
      </c>
      <c r="AN43">
        <v>7.7089999999999996</v>
      </c>
      <c r="AO43">
        <v>7.5129999999999999</v>
      </c>
      <c r="AP43">
        <v>6.7690000000000001</v>
      </c>
      <c r="AQ43">
        <v>6.9139999999999997</v>
      </c>
      <c r="AR43">
        <v>8.6999999999999993</v>
      </c>
      <c r="AS43">
        <v>9.1329999999999991</v>
      </c>
      <c r="AT43">
        <v>7.8230000000000004</v>
      </c>
      <c r="AU43">
        <v>7.0039999999999996</v>
      </c>
      <c r="AV43">
        <v>7.0789999999999997</v>
      </c>
      <c r="AW43">
        <v>6.8840000000000003</v>
      </c>
      <c r="AX43">
        <v>7.03</v>
      </c>
      <c r="AY43">
        <v>7.2629999999999999</v>
      </c>
      <c r="AZ43">
        <v>7.532</v>
      </c>
      <c r="BA43">
        <v>7.7759999999999998</v>
      </c>
      <c r="BB43">
        <v>8.0570000000000004</v>
      </c>
      <c r="BC43">
        <v>2017</v>
      </c>
    </row>
    <row r="44" spans="1:55" x14ac:dyDescent="0.25">
      <c r="A44">
        <v>512</v>
      </c>
      <c r="B44" t="s">
        <v>224</v>
      </c>
      <c r="C44" t="s">
        <v>361</v>
      </c>
      <c r="D44" t="s">
        <v>226</v>
      </c>
      <c r="E44" t="s">
        <v>362</v>
      </c>
      <c r="F44" t="s">
        <v>363</v>
      </c>
      <c r="G44" t="s">
        <v>229</v>
      </c>
      <c r="H44" t="s">
        <v>230</v>
      </c>
      <c r="I44" t="s">
        <v>330</v>
      </c>
      <c r="J44" t="s">
        <v>232</v>
      </c>
      <c r="K44" t="s">
        <v>232</v>
      </c>
      <c r="L44" t="s">
        <v>232</v>
      </c>
      <c r="M44" t="s">
        <v>232</v>
      </c>
      <c r="N44" t="s">
        <v>232</v>
      </c>
      <c r="O44" t="s">
        <v>232</v>
      </c>
      <c r="P44" t="s">
        <v>232</v>
      </c>
      <c r="Q44" t="s">
        <v>232</v>
      </c>
      <c r="R44" t="s">
        <v>232</v>
      </c>
      <c r="S44" t="s">
        <v>232</v>
      </c>
      <c r="T44" t="s">
        <v>232</v>
      </c>
      <c r="U44" t="s">
        <v>232</v>
      </c>
      <c r="V44" t="s">
        <v>232</v>
      </c>
      <c r="W44" t="s">
        <v>232</v>
      </c>
      <c r="X44" t="s">
        <v>232</v>
      </c>
      <c r="Y44" t="s">
        <v>232</v>
      </c>
      <c r="Z44" t="s">
        <v>232</v>
      </c>
      <c r="AA44" t="s">
        <v>232</v>
      </c>
      <c r="AB44" t="s">
        <v>232</v>
      </c>
      <c r="AC44" t="s">
        <v>232</v>
      </c>
      <c r="AD44" t="s">
        <v>232</v>
      </c>
      <c r="AE44" t="s">
        <v>232</v>
      </c>
      <c r="AF44">
        <v>178.756</v>
      </c>
      <c r="AG44">
        <v>220.01300000000001</v>
      </c>
      <c r="AH44">
        <v>246.21</v>
      </c>
      <c r="AI44">
        <v>304.92599999999999</v>
      </c>
      <c r="AJ44">
        <v>345.81700000000001</v>
      </c>
      <c r="AK44">
        <v>427.495</v>
      </c>
      <c r="AL44">
        <v>517.50900000000001</v>
      </c>
      <c r="AM44">
        <v>607.22699999999998</v>
      </c>
      <c r="AN44">
        <v>711.75900000000001</v>
      </c>
      <c r="AO44">
        <v>836.22199999999998</v>
      </c>
      <c r="AP44" s="52">
        <v>1033.5899999999999</v>
      </c>
      <c r="AQ44" s="52">
        <v>1116.83</v>
      </c>
      <c r="AR44" s="52">
        <v>1183.04</v>
      </c>
      <c r="AS44" s="52">
        <v>1226.57</v>
      </c>
      <c r="AT44" s="52">
        <v>1318.48</v>
      </c>
      <c r="AU44" s="52">
        <v>1377.54</v>
      </c>
      <c r="AV44" s="52">
        <v>1418.13</v>
      </c>
      <c r="AW44" s="52">
        <v>1488.86</v>
      </c>
      <c r="AX44" s="52">
        <v>1595.05</v>
      </c>
      <c r="AY44" s="52">
        <v>1733.54</v>
      </c>
      <c r="AZ44" s="52">
        <v>1902.11</v>
      </c>
      <c r="BA44" s="52">
        <v>2096.9499999999998</v>
      </c>
      <c r="BB44" s="52">
        <v>2322.65</v>
      </c>
      <c r="BC44">
        <v>2017</v>
      </c>
    </row>
    <row r="45" spans="1:55" x14ac:dyDescent="0.25">
      <c r="A45">
        <v>512</v>
      </c>
      <c r="B45" t="s">
        <v>224</v>
      </c>
      <c r="C45" t="s">
        <v>364</v>
      </c>
      <c r="D45" t="s">
        <v>226</v>
      </c>
      <c r="E45" t="s">
        <v>365</v>
      </c>
      <c r="F45" t="s">
        <v>366</v>
      </c>
      <c r="G45" t="s">
        <v>242</v>
      </c>
      <c r="H45" t="s">
        <v>230</v>
      </c>
      <c r="I45" t="s">
        <v>367</v>
      </c>
      <c r="J45" t="s">
        <v>232</v>
      </c>
      <c r="K45" t="s">
        <v>232</v>
      </c>
      <c r="L45" t="s">
        <v>232</v>
      </c>
      <c r="M45" t="s">
        <v>232</v>
      </c>
      <c r="N45" t="s">
        <v>232</v>
      </c>
      <c r="O45" t="s">
        <v>232</v>
      </c>
      <c r="P45" t="s">
        <v>232</v>
      </c>
      <c r="Q45" t="s">
        <v>232</v>
      </c>
      <c r="R45" t="s">
        <v>232</v>
      </c>
      <c r="S45" t="s">
        <v>232</v>
      </c>
      <c r="T45" t="s">
        <v>232</v>
      </c>
      <c r="U45" t="s">
        <v>232</v>
      </c>
      <c r="V45" t="s">
        <v>232</v>
      </c>
      <c r="W45" t="s">
        <v>232</v>
      </c>
      <c r="X45" t="s">
        <v>232</v>
      </c>
      <c r="Y45" t="s">
        <v>232</v>
      </c>
      <c r="Z45" t="s">
        <v>232</v>
      </c>
      <c r="AA45" t="s">
        <v>232</v>
      </c>
      <c r="AB45" t="s">
        <v>232</v>
      </c>
      <c r="AC45" t="s">
        <v>232</v>
      </c>
      <c r="AD45" t="s">
        <v>232</v>
      </c>
      <c r="AE45" t="s">
        <v>232</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5.5E-2</v>
      </c>
      <c r="AR45">
        <v>1.1870000000000001</v>
      </c>
      <c r="AS45">
        <v>0.57399999999999995</v>
      </c>
      <c r="AT45">
        <v>1.3979999999999999</v>
      </c>
      <c r="AU45">
        <v>0.96</v>
      </c>
      <c r="AV45">
        <v>0.93600000000000005</v>
      </c>
      <c r="AW45">
        <v>0.19700000000000001</v>
      </c>
      <c r="AX45">
        <v>0.251</v>
      </c>
      <c r="AY45">
        <v>0.21</v>
      </c>
      <c r="AZ45">
        <v>-5.6000000000000001E-2</v>
      </c>
      <c r="BA45">
        <v>-0.26900000000000002</v>
      </c>
      <c r="BB45">
        <v>-0.46800000000000003</v>
      </c>
      <c r="BC45">
        <v>2017</v>
      </c>
    </row>
    <row r="46" spans="1:55" x14ac:dyDescent="0.25">
      <c r="A46">
        <v>512</v>
      </c>
      <c r="B46" t="s">
        <v>224</v>
      </c>
      <c r="C46" t="s">
        <v>368</v>
      </c>
      <c r="D46" t="s">
        <v>226</v>
      </c>
      <c r="E46" t="s">
        <v>365</v>
      </c>
      <c r="F46" t="s">
        <v>366</v>
      </c>
      <c r="G46" t="s">
        <v>282</v>
      </c>
      <c r="I46" t="s">
        <v>369</v>
      </c>
      <c r="J46" t="s">
        <v>232</v>
      </c>
      <c r="K46" t="s">
        <v>232</v>
      </c>
      <c r="L46" t="s">
        <v>232</v>
      </c>
      <c r="M46" t="s">
        <v>232</v>
      </c>
      <c r="N46" t="s">
        <v>232</v>
      </c>
      <c r="O46" t="s">
        <v>232</v>
      </c>
      <c r="P46" t="s">
        <v>232</v>
      </c>
      <c r="Q46" t="s">
        <v>232</v>
      </c>
      <c r="R46" t="s">
        <v>232</v>
      </c>
      <c r="S46" t="s">
        <v>232</v>
      </c>
      <c r="T46" t="s">
        <v>232</v>
      </c>
      <c r="U46" t="s">
        <v>232</v>
      </c>
      <c r="V46" t="s">
        <v>232</v>
      </c>
      <c r="W46" t="s">
        <v>232</v>
      </c>
      <c r="X46" t="s">
        <v>232</v>
      </c>
      <c r="Y46" t="s">
        <v>232</v>
      </c>
      <c r="Z46" t="s">
        <v>232</v>
      </c>
      <c r="AA46" t="s">
        <v>232</v>
      </c>
      <c r="AB46" t="s">
        <v>232</v>
      </c>
      <c r="AC46" t="s">
        <v>232</v>
      </c>
      <c r="AD46" t="s">
        <v>232</v>
      </c>
      <c r="AE46" t="s">
        <v>232</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0.27400000000000002</v>
      </c>
      <c r="AR46">
        <v>5.7590000000000003</v>
      </c>
      <c r="AS46">
        <v>2.8610000000000002</v>
      </c>
      <c r="AT46">
        <v>7.1950000000000003</v>
      </c>
      <c r="AU46">
        <v>4.7450000000000001</v>
      </c>
      <c r="AV46">
        <v>4.78</v>
      </c>
      <c r="AW46">
        <v>0.98699999999999999</v>
      </c>
      <c r="AX46">
        <v>1.212</v>
      </c>
      <c r="AY46">
        <v>0.96</v>
      </c>
      <c r="AZ46">
        <v>-0.23799999999999999</v>
      </c>
      <c r="BA46">
        <v>-1.0569999999999999</v>
      </c>
      <c r="BB46">
        <v>-1.6970000000000001</v>
      </c>
      <c r="BC46">
        <v>2017</v>
      </c>
    </row>
    <row r="47" spans="1:55" x14ac:dyDescent="0.25">
      <c r="A47">
        <v>914</v>
      </c>
      <c r="B47" t="s">
        <v>370</v>
      </c>
      <c r="C47" t="s">
        <v>225</v>
      </c>
      <c r="D47" t="s">
        <v>371</v>
      </c>
      <c r="E47" t="s">
        <v>227</v>
      </c>
      <c r="F47" t="s">
        <v>228</v>
      </c>
      <c r="G47" t="s">
        <v>229</v>
      </c>
      <c r="H47" t="s">
        <v>230</v>
      </c>
      <c r="I47" t="s">
        <v>372</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707.29200000000003</v>
      </c>
      <c r="AR47">
        <v>719.91300000000001</v>
      </c>
      <c r="AS47">
        <v>735.80200000000002</v>
      </c>
      <c r="AT47">
        <v>760.42600000000004</v>
      </c>
      <c r="AU47">
        <v>789.65300000000002</v>
      </c>
      <c r="AV47">
        <v>822.52200000000005</v>
      </c>
      <c r="AW47">
        <v>852.66</v>
      </c>
      <c r="AX47">
        <v>885.57299999999998</v>
      </c>
      <c r="AY47">
        <v>919.71699999999998</v>
      </c>
      <c r="AZ47">
        <v>956.16700000000003</v>
      </c>
      <c r="BA47">
        <v>994.15499999999997</v>
      </c>
      <c r="BB47" s="52">
        <v>1033.83</v>
      </c>
      <c r="BC47">
        <v>2017</v>
      </c>
    </row>
    <row r="48" spans="1:55" x14ac:dyDescent="0.25">
      <c r="A48">
        <v>914</v>
      </c>
      <c r="B48" t="s">
        <v>370</v>
      </c>
      <c r="C48" t="s">
        <v>233</v>
      </c>
      <c r="D48" t="s">
        <v>371</v>
      </c>
      <c r="E48" t="s">
        <v>227</v>
      </c>
      <c r="F48" t="s">
        <v>234</v>
      </c>
      <c r="G48" t="s">
        <v>235</v>
      </c>
      <c r="I48" t="s">
        <v>236</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1.024</v>
      </c>
      <c r="AR48">
        <v>1.784</v>
      </c>
      <c r="AS48">
        <v>2.2069999999999999</v>
      </c>
      <c r="AT48">
        <v>3.347</v>
      </c>
      <c r="AU48">
        <v>3.8439999999999999</v>
      </c>
      <c r="AV48">
        <v>4.1619999999999999</v>
      </c>
      <c r="AW48">
        <v>3.6640000000000001</v>
      </c>
      <c r="AX48">
        <v>3.86</v>
      </c>
      <c r="AY48">
        <v>3.8559999999999999</v>
      </c>
      <c r="AZ48">
        <v>3.9630000000000001</v>
      </c>
      <c r="BA48">
        <v>3.9729999999999999</v>
      </c>
      <c r="BB48">
        <v>3.9910000000000001</v>
      </c>
      <c r="BC48">
        <v>2017</v>
      </c>
    </row>
    <row r="49" spans="1:55" x14ac:dyDescent="0.25">
      <c r="A49">
        <v>914</v>
      </c>
      <c r="B49" t="s">
        <v>370</v>
      </c>
      <c r="C49" t="s">
        <v>237</v>
      </c>
      <c r="D49" t="s">
        <v>371</v>
      </c>
      <c r="E49" t="s">
        <v>238</v>
      </c>
      <c r="F49" t="s">
        <v>239</v>
      </c>
      <c r="G49" t="s">
        <v>229</v>
      </c>
      <c r="H49" t="s">
        <v>230</v>
      </c>
      <c r="I49" t="s">
        <v>372</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52">
        <v>1080.68</v>
      </c>
      <c r="AM49" s="52">
        <v>1143.94</v>
      </c>
      <c r="AN49" s="52">
        <v>1239.6500000000001</v>
      </c>
      <c r="AO49" s="52">
        <v>1300.6199999999999</v>
      </c>
      <c r="AP49" s="52">
        <v>1332.81</v>
      </c>
      <c r="AQ49" s="52">
        <v>1352.2</v>
      </c>
      <c r="AR49" s="52">
        <v>1392.41</v>
      </c>
      <c r="AS49" s="52">
        <v>1431.14</v>
      </c>
      <c r="AT49" s="52">
        <v>1473.23</v>
      </c>
      <c r="AU49" s="52">
        <v>1551.05</v>
      </c>
      <c r="AV49" s="52">
        <v>1649.17</v>
      </c>
      <c r="AW49" s="52">
        <v>1747.54</v>
      </c>
      <c r="AX49" s="52">
        <v>1860.37</v>
      </c>
      <c r="AY49" s="52">
        <v>1987.96</v>
      </c>
      <c r="AZ49" s="52">
        <v>2132.14</v>
      </c>
      <c r="BA49" s="52">
        <v>2286.38</v>
      </c>
      <c r="BB49" s="52">
        <v>2451.83</v>
      </c>
      <c r="BC49">
        <v>2017</v>
      </c>
    </row>
    <row r="50" spans="1:55" x14ac:dyDescent="0.25">
      <c r="A50">
        <v>914</v>
      </c>
      <c r="B50" t="s">
        <v>370</v>
      </c>
      <c r="C50" t="s">
        <v>240</v>
      </c>
      <c r="D50" t="s">
        <v>371</v>
      </c>
      <c r="E50" t="s">
        <v>238</v>
      </c>
      <c r="F50" t="s">
        <v>241</v>
      </c>
      <c r="G50" t="s">
        <v>242</v>
      </c>
      <c r="H50" t="s">
        <v>230</v>
      </c>
      <c r="I50" t="s">
        <v>243</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8.9049999999999994</v>
      </c>
      <c r="AK50">
        <v>10.675000000000001</v>
      </c>
      <c r="AL50">
        <v>12.901</v>
      </c>
      <c r="AM50">
        <v>12.093</v>
      </c>
      <c r="AN50">
        <v>11.938000000000001</v>
      </c>
      <c r="AO50">
        <v>12.896000000000001</v>
      </c>
      <c r="AP50">
        <v>12.323</v>
      </c>
      <c r="AQ50">
        <v>12.804</v>
      </c>
      <c r="AR50">
        <v>13.218999999999999</v>
      </c>
      <c r="AS50">
        <v>11.364000000000001</v>
      </c>
      <c r="AT50">
        <v>11.868</v>
      </c>
      <c r="AU50">
        <v>13.055</v>
      </c>
      <c r="AV50">
        <v>15.202</v>
      </c>
      <c r="AW50">
        <v>15.96</v>
      </c>
      <c r="AX50">
        <v>17.21</v>
      </c>
      <c r="AY50">
        <v>18.602</v>
      </c>
      <c r="AZ50">
        <v>20.199000000000002</v>
      </c>
      <c r="BA50">
        <v>21.79</v>
      </c>
      <c r="BB50">
        <v>23.472000000000001</v>
      </c>
      <c r="BC50">
        <v>2017</v>
      </c>
    </row>
    <row r="51" spans="1:55" x14ac:dyDescent="0.25">
      <c r="A51">
        <v>914</v>
      </c>
      <c r="B51" t="s">
        <v>370</v>
      </c>
      <c r="C51" t="s">
        <v>244</v>
      </c>
      <c r="D51" t="s">
        <v>371</v>
      </c>
      <c r="E51" t="s">
        <v>238</v>
      </c>
      <c r="F51" t="s">
        <v>245</v>
      </c>
      <c r="G51" t="s">
        <v>246</v>
      </c>
      <c r="H51" t="s">
        <v>230</v>
      </c>
      <c r="I51" t="s">
        <v>243</v>
      </c>
      <c r="J51">
        <v>5.5629999999999997</v>
      </c>
      <c r="K51">
        <v>6.4370000000000003</v>
      </c>
      <c r="L51">
        <v>7.0330000000000004</v>
      </c>
      <c r="M51">
        <v>7.3879999999999999</v>
      </c>
      <c r="N51">
        <v>7.8079999999999998</v>
      </c>
      <c r="O51">
        <v>7.9340000000000002</v>
      </c>
      <c r="P51">
        <v>8.5470000000000006</v>
      </c>
      <c r="Q51">
        <v>8.6890000000000001</v>
      </c>
      <c r="R51">
        <v>8.8689999999999998</v>
      </c>
      <c r="S51">
        <v>10.119999999999999</v>
      </c>
      <c r="T51">
        <v>9.4489999999999998</v>
      </c>
      <c r="U51">
        <v>7.0330000000000004</v>
      </c>
      <c r="V51">
        <v>6.6760000000000002</v>
      </c>
      <c r="W51">
        <v>7.49</v>
      </c>
      <c r="X51">
        <v>8.3689999999999998</v>
      </c>
      <c r="Y51">
        <v>9.3049999999999997</v>
      </c>
      <c r="Z51">
        <v>10.337999999999999</v>
      </c>
      <c r="AA51">
        <v>9.3670000000000009</v>
      </c>
      <c r="AB51">
        <v>10.308999999999999</v>
      </c>
      <c r="AC51">
        <v>11.805999999999999</v>
      </c>
      <c r="AD51">
        <v>12.907999999999999</v>
      </c>
      <c r="AE51">
        <v>14.285</v>
      </c>
      <c r="AF51">
        <v>15.169</v>
      </c>
      <c r="AG51">
        <v>16.305</v>
      </c>
      <c r="AH51">
        <v>17.667999999999999</v>
      </c>
      <c r="AI51">
        <v>19.225000000000001</v>
      </c>
      <c r="AJ51">
        <v>20.975999999999999</v>
      </c>
      <c r="AK51">
        <v>22.827999999999999</v>
      </c>
      <c r="AL51">
        <v>25.016999999999999</v>
      </c>
      <c r="AM51">
        <v>26.053999999999998</v>
      </c>
      <c r="AN51">
        <v>27.334</v>
      </c>
      <c r="AO51">
        <v>28.616</v>
      </c>
      <c r="AP51">
        <v>29.577999999999999</v>
      </c>
      <c r="AQ51">
        <v>30.405000000000001</v>
      </c>
      <c r="AR51">
        <v>31.533000000000001</v>
      </c>
      <c r="AS51">
        <v>32.573999999999998</v>
      </c>
      <c r="AT51">
        <v>34.031999999999996</v>
      </c>
      <c r="AU51">
        <v>36.012</v>
      </c>
      <c r="AV51">
        <v>38.356000000000002</v>
      </c>
      <c r="AW51">
        <v>40.469000000000001</v>
      </c>
      <c r="AX51">
        <v>42.908000000000001</v>
      </c>
      <c r="AY51">
        <v>45.488999999999997</v>
      </c>
      <c r="AZ51">
        <v>48.271000000000001</v>
      </c>
      <c r="BA51">
        <v>51.228000000000002</v>
      </c>
      <c r="BB51">
        <v>54.387999999999998</v>
      </c>
      <c r="BC51">
        <v>2017</v>
      </c>
    </row>
    <row r="52" spans="1:55" x14ac:dyDescent="0.25">
      <c r="A52">
        <v>914</v>
      </c>
      <c r="B52" t="s">
        <v>370</v>
      </c>
      <c r="C52" t="s">
        <v>247</v>
      </c>
      <c r="D52" t="s">
        <v>371</v>
      </c>
      <c r="E52" t="s">
        <v>248</v>
      </c>
      <c r="F52" t="s">
        <v>249</v>
      </c>
      <c r="G52" t="s">
        <v>250</v>
      </c>
      <c r="I52" t="s">
        <v>251</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191.179</v>
      </c>
      <c r="AR52">
        <v>193.41399999999999</v>
      </c>
      <c r="AS52">
        <v>194.5</v>
      </c>
      <c r="AT52">
        <v>193.738</v>
      </c>
      <c r="AU52">
        <v>196.42099999999999</v>
      </c>
      <c r="AV52">
        <v>200.50200000000001</v>
      </c>
      <c r="AW52">
        <v>204.95099999999999</v>
      </c>
      <c r="AX52">
        <v>210.07499999999999</v>
      </c>
      <c r="AY52">
        <v>216.149</v>
      </c>
      <c r="AZ52">
        <v>222.988</v>
      </c>
      <c r="BA52">
        <v>229.982</v>
      </c>
      <c r="BB52">
        <v>237.16</v>
      </c>
      <c r="BC52">
        <v>2017</v>
      </c>
    </row>
    <row r="53" spans="1:55" x14ac:dyDescent="0.25">
      <c r="A53">
        <v>914</v>
      </c>
      <c r="B53" t="s">
        <v>370</v>
      </c>
      <c r="C53" t="s">
        <v>252</v>
      </c>
      <c r="D53" t="s">
        <v>371</v>
      </c>
      <c r="E53" t="s">
        <v>253</v>
      </c>
      <c r="F53" t="s">
        <v>254</v>
      </c>
      <c r="G53" t="s">
        <v>229</v>
      </c>
      <c r="H53" t="s">
        <v>220</v>
      </c>
      <c r="I53" t="s">
        <v>255</v>
      </c>
      <c r="J53" s="52">
        <v>116584.54</v>
      </c>
      <c r="K53" s="52">
        <v>120786.15</v>
      </c>
      <c r="L53" s="52">
        <v>121689.95</v>
      </c>
      <c r="M53" s="52">
        <v>120446.72</v>
      </c>
      <c r="N53" s="52">
        <v>120297.85</v>
      </c>
      <c r="O53" s="52">
        <v>116082.04</v>
      </c>
      <c r="P53" s="52">
        <v>120235.6</v>
      </c>
      <c r="Q53" s="52">
        <v>116915.4</v>
      </c>
      <c r="R53" s="52">
        <v>113124</v>
      </c>
      <c r="S53" s="52">
        <v>120916.02</v>
      </c>
      <c r="T53" s="52">
        <v>106884.08</v>
      </c>
      <c r="U53" s="52">
        <v>77421.84</v>
      </c>
      <c r="V53" s="52">
        <v>72284.5</v>
      </c>
      <c r="W53" s="52">
        <v>79708.679999999993</v>
      </c>
      <c r="X53" s="52">
        <v>87738.26</v>
      </c>
      <c r="Y53" s="52">
        <v>96138.99</v>
      </c>
      <c r="Z53" s="52">
        <v>105541.55</v>
      </c>
      <c r="AA53" s="52">
        <v>94601.8</v>
      </c>
      <c r="AB53" s="52">
        <v>103604.5</v>
      </c>
      <c r="AC53" s="52">
        <v>117702.98</v>
      </c>
      <c r="AD53" s="52">
        <v>126683.82</v>
      </c>
      <c r="AE53" s="52">
        <v>138483.63</v>
      </c>
      <c r="AF53" s="52">
        <v>145200.81</v>
      </c>
      <c r="AG53" s="52">
        <v>153802.79999999999</v>
      </c>
      <c r="AH53" s="52">
        <v>162964.38</v>
      </c>
      <c r="AI53" s="52">
        <v>172852.94</v>
      </c>
      <c r="AJ53" s="52">
        <v>184214.3</v>
      </c>
      <c r="AK53" s="52">
        <v>196717.32</v>
      </c>
      <c r="AL53" s="52">
        <v>213100.25</v>
      </c>
      <c r="AM53" s="52">
        <v>221737.48</v>
      </c>
      <c r="AN53" s="52">
        <v>231101.54</v>
      </c>
      <c r="AO53" s="52">
        <v>237622.39999999999</v>
      </c>
      <c r="AP53" s="52">
        <v>241389.08</v>
      </c>
      <c r="AQ53" s="52">
        <v>244307.21</v>
      </c>
      <c r="AR53" s="52">
        <v>249181.94</v>
      </c>
      <c r="AS53" s="52">
        <v>255424.41</v>
      </c>
      <c r="AT53" s="52">
        <v>264394.59999999998</v>
      </c>
      <c r="AU53" s="52">
        <v>274557.7</v>
      </c>
      <c r="AV53" s="52">
        <v>286164.34999999998</v>
      </c>
      <c r="AW53" s="52">
        <v>297123.56</v>
      </c>
      <c r="AX53" s="52">
        <v>309085.43</v>
      </c>
      <c r="AY53" s="52">
        <v>321514.90999999997</v>
      </c>
      <c r="AZ53" s="52">
        <v>334791.09000000003</v>
      </c>
      <c r="BA53" s="52">
        <v>348647.99</v>
      </c>
      <c r="BB53" s="52">
        <v>363140</v>
      </c>
      <c r="BC53">
        <v>2016</v>
      </c>
    </row>
    <row r="54" spans="1:55" x14ac:dyDescent="0.25">
      <c r="A54">
        <v>914</v>
      </c>
      <c r="B54" t="s">
        <v>370</v>
      </c>
      <c r="C54" t="s">
        <v>256</v>
      </c>
      <c r="D54" t="s">
        <v>371</v>
      </c>
      <c r="E54" t="s">
        <v>253</v>
      </c>
      <c r="F54" t="s">
        <v>257</v>
      </c>
      <c r="G54" t="s">
        <v>258</v>
      </c>
      <c r="H54" t="s">
        <v>220</v>
      </c>
      <c r="I54" t="s">
        <v>255</v>
      </c>
      <c r="J54" s="52">
        <v>4832.6000000000004</v>
      </c>
      <c r="K54" s="52">
        <v>5006.76</v>
      </c>
      <c r="L54" s="52">
        <v>5044.2299999999996</v>
      </c>
      <c r="M54" s="52">
        <v>4992.6899999999996</v>
      </c>
      <c r="N54" s="52">
        <v>4986.5200000000004</v>
      </c>
      <c r="O54" s="52">
        <v>4811.7700000000004</v>
      </c>
      <c r="P54" s="52">
        <v>4983.9399999999996</v>
      </c>
      <c r="Q54" s="52">
        <v>4846.3100000000004</v>
      </c>
      <c r="R54" s="52">
        <v>4689.16</v>
      </c>
      <c r="S54" s="52">
        <v>5012.1499999999996</v>
      </c>
      <c r="T54" s="52">
        <v>4430.5</v>
      </c>
      <c r="U54" s="52">
        <v>3209.25</v>
      </c>
      <c r="V54" s="52">
        <v>2996.3</v>
      </c>
      <c r="W54" s="52">
        <v>3304.04</v>
      </c>
      <c r="X54" s="52">
        <v>3636.88</v>
      </c>
      <c r="Y54" s="52">
        <v>3985.1</v>
      </c>
      <c r="Z54" s="52">
        <v>4374.8500000000004</v>
      </c>
      <c r="AA54" s="52">
        <v>3921.38</v>
      </c>
      <c r="AB54" s="52">
        <v>4294.5600000000004</v>
      </c>
      <c r="AC54" s="52">
        <v>4878.96</v>
      </c>
      <c r="AD54" s="52">
        <v>5251.23</v>
      </c>
      <c r="AE54" s="52">
        <v>5740.35</v>
      </c>
      <c r="AF54" s="52">
        <v>6018.79</v>
      </c>
      <c r="AG54" s="52">
        <v>6375.35</v>
      </c>
      <c r="AH54" s="52">
        <v>6755.11</v>
      </c>
      <c r="AI54" s="52">
        <v>7165.01</v>
      </c>
      <c r="AJ54" s="52">
        <v>7635.95</v>
      </c>
      <c r="AK54" s="52">
        <v>8154.22</v>
      </c>
      <c r="AL54" s="52">
        <v>8833.32</v>
      </c>
      <c r="AM54" s="52">
        <v>9191.34</v>
      </c>
      <c r="AN54" s="52">
        <v>9579.5</v>
      </c>
      <c r="AO54" s="52">
        <v>9849.7999999999993</v>
      </c>
      <c r="AP54" s="52">
        <v>10005.93</v>
      </c>
      <c r="AQ54" s="52">
        <v>10126.89</v>
      </c>
      <c r="AR54" s="52">
        <v>10328.959999999999</v>
      </c>
      <c r="AS54" s="52">
        <v>10587.72</v>
      </c>
      <c r="AT54" s="52">
        <v>10959.54</v>
      </c>
      <c r="AU54" s="52">
        <v>11380.82</v>
      </c>
      <c r="AV54" s="52">
        <v>11861.93</v>
      </c>
      <c r="AW54" s="52">
        <v>12316.21</v>
      </c>
      <c r="AX54" s="52">
        <v>12812.04</v>
      </c>
      <c r="AY54" s="52">
        <v>13327.26</v>
      </c>
      <c r="AZ54" s="52">
        <v>13877.58</v>
      </c>
      <c r="BA54" s="52">
        <v>14451.97</v>
      </c>
      <c r="BB54" s="52">
        <v>15052.68</v>
      </c>
      <c r="BC54">
        <v>2016</v>
      </c>
    </row>
    <row r="55" spans="1:55" x14ac:dyDescent="0.25">
      <c r="A55">
        <v>914</v>
      </c>
      <c r="B55" t="s">
        <v>370</v>
      </c>
      <c r="C55" t="s">
        <v>259</v>
      </c>
      <c r="D55" t="s">
        <v>371</v>
      </c>
      <c r="E55" t="s">
        <v>260</v>
      </c>
      <c r="F55" t="s">
        <v>261</v>
      </c>
      <c r="G55" t="s">
        <v>229</v>
      </c>
      <c r="H55" t="s">
        <v>220</v>
      </c>
      <c r="I55" t="s">
        <v>262</v>
      </c>
      <c r="J55" s="52">
        <v>6919.41</v>
      </c>
      <c r="K55" s="52">
        <v>7016.15</v>
      </c>
      <c r="L55" s="52">
        <v>7074.57</v>
      </c>
      <c r="M55" s="52">
        <v>6997.24</v>
      </c>
      <c r="N55" s="52">
        <v>6763.89</v>
      </c>
      <c r="O55" s="52">
        <v>6767.92</v>
      </c>
      <c r="P55" s="52">
        <v>6845.79</v>
      </c>
      <c r="Q55" s="52">
        <v>6657.96</v>
      </c>
      <c r="R55" s="52">
        <v>6440.37</v>
      </c>
      <c r="S55" s="52">
        <v>6886.27</v>
      </c>
      <c r="T55" s="52">
        <v>6087.18</v>
      </c>
      <c r="U55" s="52">
        <v>5975.01</v>
      </c>
      <c r="V55" s="52">
        <v>19507.21</v>
      </c>
      <c r="W55" s="52">
        <v>46212.78</v>
      </c>
      <c r="X55" s="52">
        <v>69701.86</v>
      </c>
      <c r="Y55" s="52">
        <v>83890.18</v>
      </c>
      <c r="Z55" s="52">
        <v>105541.55</v>
      </c>
      <c r="AA55" s="52">
        <v>105239.73</v>
      </c>
      <c r="AB55" s="52">
        <v>123012.54</v>
      </c>
      <c r="AC55" s="52">
        <v>142690.68</v>
      </c>
      <c r="AD55" s="52">
        <v>162251.41</v>
      </c>
      <c r="AE55" s="52">
        <v>184123.19</v>
      </c>
      <c r="AF55" s="52">
        <v>200095.8</v>
      </c>
      <c r="AG55" s="52">
        <v>222968.14</v>
      </c>
      <c r="AH55" s="52">
        <v>243696.87</v>
      </c>
      <c r="AI55" s="52">
        <v>267031.94</v>
      </c>
      <c r="AJ55" s="52">
        <v>291636.21999999997</v>
      </c>
      <c r="AK55" s="52">
        <v>325091.65999999997</v>
      </c>
      <c r="AL55" s="52">
        <v>366664.68</v>
      </c>
      <c r="AM55" s="52">
        <v>390752.87</v>
      </c>
      <c r="AN55" s="52">
        <v>425552.92</v>
      </c>
      <c r="AO55" s="52">
        <v>447689.08</v>
      </c>
      <c r="AP55" s="52">
        <v>459526.46</v>
      </c>
      <c r="AQ55" s="52">
        <v>467065.17</v>
      </c>
      <c r="AR55" s="52">
        <v>481953.58</v>
      </c>
      <c r="AS55" s="52">
        <v>496801.63</v>
      </c>
      <c r="AT55" s="52">
        <v>512232.77</v>
      </c>
      <c r="AU55" s="52">
        <v>539289.91</v>
      </c>
      <c r="AV55" s="52">
        <v>573765.65</v>
      </c>
      <c r="AW55" s="52">
        <v>608959.17000000004</v>
      </c>
      <c r="AX55" s="52">
        <v>649312</v>
      </c>
      <c r="AY55" s="52">
        <v>694951.11</v>
      </c>
      <c r="AZ55" s="52">
        <v>746545.6</v>
      </c>
      <c r="BA55" s="52">
        <v>801826.31</v>
      </c>
      <c r="BB55" s="52">
        <v>861223.79</v>
      </c>
      <c r="BC55">
        <v>2016</v>
      </c>
    </row>
    <row r="56" spans="1:55" x14ac:dyDescent="0.25">
      <c r="A56">
        <v>914</v>
      </c>
      <c r="B56" t="s">
        <v>370</v>
      </c>
      <c r="C56" t="s">
        <v>263</v>
      </c>
      <c r="D56" t="s">
        <v>371</v>
      </c>
      <c r="E56" t="s">
        <v>260</v>
      </c>
      <c r="F56" t="s">
        <v>264</v>
      </c>
      <c r="G56" t="s">
        <v>242</v>
      </c>
      <c r="H56" t="s">
        <v>220</v>
      </c>
      <c r="I56" t="s">
        <v>262</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52">
        <v>1009.97</v>
      </c>
      <c r="AA56">
        <v>717.38099999999997</v>
      </c>
      <c r="AB56">
        <v>818.32</v>
      </c>
      <c r="AC56" s="52">
        <v>1032.26</v>
      </c>
      <c r="AD56" s="52">
        <v>1127.6400000000001</v>
      </c>
      <c r="AE56" s="52">
        <v>1283.57</v>
      </c>
      <c r="AF56" s="52">
        <v>1425.13</v>
      </c>
      <c r="AG56" s="52">
        <v>1846.12</v>
      </c>
      <c r="AH56" s="52">
        <v>2373.58</v>
      </c>
      <c r="AI56" s="52">
        <v>2673.73</v>
      </c>
      <c r="AJ56" s="52">
        <v>2975.62</v>
      </c>
      <c r="AK56" s="52">
        <v>3594.1</v>
      </c>
      <c r="AL56" s="52">
        <v>4377.04</v>
      </c>
      <c r="AM56" s="52">
        <v>4130.93</v>
      </c>
      <c r="AN56" s="52">
        <v>4098.13</v>
      </c>
      <c r="AO56" s="52">
        <v>4438.93</v>
      </c>
      <c r="AP56" s="52">
        <v>4248.8100000000004</v>
      </c>
      <c r="AQ56" s="52">
        <v>4422.67</v>
      </c>
      <c r="AR56" s="52">
        <v>4575.42</v>
      </c>
      <c r="AS56" s="52">
        <v>3944.88</v>
      </c>
      <c r="AT56" s="52">
        <v>4126.5600000000004</v>
      </c>
      <c r="AU56" s="52">
        <v>4539.25</v>
      </c>
      <c r="AV56" s="52">
        <v>5288.86</v>
      </c>
      <c r="AW56" s="52">
        <v>5561.68</v>
      </c>
      <c r="AX56" s="52">
        <v>6006.7</v>
      </c>
      <c r="AY56" s="52">
        <v>6503.04</v>
      </c>
      <c r="AZ56" s="52">
        <v>7072.43</v>
      </c>
      <c r="BA56" s="52">
        <v>7641.64</v>
      </c>
      <c r="BB56" s="52">
        <v>8244.68</v>
      </c>
      <c r="BC56">
        <v>2016</v>
      </c>
    </row>
    <row r="57" spans="1:55" x14ac:dyDescent="0.25">
      <c r="A57">
        <v>914</v>
      </c>
      <c r="B57" t="s">
        <v>370</v>
      </c>
      <c r="C57" t="s">
        <v>265</v>
      </c>
      <c r="D57" t="s">
        <v>371</v>
      </c>
      <c r="E57" t="s">
        <v>260</v>
      </c>
      <c r="F57" t="s">
        <v>266</v>
      </c>
      <c r="G57" t="s">
        <v>246</v>
      </c>
      <c r="H57" t="s">
        <v>220</v>
      </c>
      <c r="I57" t="s">
        <v>262</v>
      </c>
      <c r="J57" s="52">
        <v>2082.08</v>
      </c>
      <c r="K57" s="52">
        <v>2361.1999999999998</v>
      </c>
      <c r="L57" s="52">
        <v>2525.85</v>
      </c>
      <c r="M57" s="52">
        <v>2597.9499999999998</v>
      </c>
      <c r="N57" s="52">
        <v>2688.37</v>
      </c>
      <c r="O57" s="52">
        <v>2676.21</v>
      </c>
      <c r="P57" s="52">
        <v>2827.77</v>
      </c>
      <c r="Q57" s="52">
        <v>2817.69</v>
      </c>
      <c r="R57" s="52">
        <v>2822.46</v>
      </c>
      <c r="S57" s="52">
        <v>3135.16</v>
      </c>
      <c r="T57" s="52">
        <v>2875.05</v>
      </c>
      <c r="U57" s="52">
        <v>2152.9899999999998</v>
      </c>
      <c r="V57" s="52">
        <v>2055.94</v>
      </c>
      <c r="W57" s="52">
        <v>2320.81</v>
      </c>
      <c r="X57" s="52">
        <v>2609.15</v>
      </c>
      <c r="Y57" s="52">
        <v>2918.92</v>
      </c>
      <c r="Z57" s="52">
        <v>3263.07</v>
      </c>
      <c r="AA57" s="52">
        <v>2975.28</v>
      </c>
      <c r="AB57" s="52">
        <v>3295.09</v>
      </c>
      <c r="AC57" s="52">
        <v>3797.54</v>
      </c>
      <c r="AD57" s="52">
        <v>4178.66</v>
      </c>
      <c r="AE57" s="52">
        <v>4668.0600000000004</v>
      </c>
      <c r="AF57" s="52">
        <v>4971.92</v>
      </c>
      <c r="AG57" s="52">
        <v>5364.27</v>
      </c>
      <c r="AH57" s="52">
        <v>5836.82</v>
      </c>
      <c r="AI57" s="52">
        <v>6383.82</v>
      </c>
      <c r="AJ57" s="52">
        <v>7009.32</v>
      </c>
      <c r="AK57" s="52">
        <v>7686.14</v>
      </c>
      <c r="AL57" s="52">
        <v>8488.19</v>
      </c>
      <c r="AM57" s="52">
        <v>8899.57</v>
      </c>
      <c r="AN57" s="52">
        <v>9383.48</v>
      </c>
      <c r="AO57" s="52">
        <v>9849.7999999999993</v>
      </c>
      <c r="AP57" s="52">
        <v>10197.85</v>
      </c>
      <c r="AQ57" s="52">
        <v>10502.21</v>
      </c>
      <c r="AR57" s="52">
        <v>10914.45</v>
      </c>
      <c r="AS57" s="52">
        <v>11307.52</v>
      </c>
      <c r="AT57" s="52">
        <v>11832.57</v>
      </c>
      <c r="AU57" s="52">
        <v>12520.99</v>
      </c>
      <c r="AV57" s="52">
        <v>13344.54</v>
      </c>
      <c r="AW57" s="52">
        <v>14101.96</v>
      </c>
      <c r="AX57" s="52">
        <v>14976.02</v>
      </c>
      <c r="AY57" s="52">
        <v>15902.11</v>
      </c>
      <c r="AZ57" s="52">
        <v>16901.39</v>
      </c>
      <c r="BA57" s="52">
        <v>17965.68</v>
      </c>
      <c r="BB57" s="52">
        <v>19104.060000000001</v>
      </c>
      <c r="BC57">
        <v>2016</v>
      </c>
    </row>
    <row r="58" spans="1:55" x14ac:dyDescent="0.25">
      <c r="A58">
        <v>914</v>
      </c>
      <c r="B58" t="s">
        <v>370</v>
      </c>
      <c r="C58" t="s">
        <v>267</v>
      </c>
      <c r="D58" t="s">
        <v>371</v>
      </c>
      <c r="E58" t="s">
        <v>268</v>
      </c>
      <c r="F58" t="s">
        <v>269</v>
      </c>
      <c r="G58" t="s">
        <v>270</v>
      </c>
    </row>
    <row r="59" spans="1:55" x14ac:dyDescent="0.25">
      <c r="A59">
        <v>914</v>
      </c>
      <c r="B59" t="s">
        <v>370</v>
      </c>
      <c r="C59" t="s">
        <v>271</v>
      </c>
      <c r="D59" t="s">
        <v>371</v>
      </c>
      <c r="E59" t="s">
        <v>272</v>
      </c>
      <c r="F59" t="s">
        <v>273</v>
      </c>
      <c r="G59" t="s">
        <v>274</v>
      </c>
      <c r="I59" t="s">
        <v>243</v>
      </c>
      <c r="J59">
        <v>4.2000000000000003E-2</v>
      </c>
      <c r="K59">
        <v>4.3999999999999997E-2</v>
      </c>
      <c r="L59">
        <v>4.4999999999999998E-2</v>
      </c>
      <c r="M59">
        <v>4.3999999999999997E-2</v>
      </c>
      <c r="N59">
        <v>4.2999999999999997E-2</v>
      </c>
      <c r="O59">
        <v>4.1000000000000002E-2</v>
      </c>
      <c r="P59">
        <v>4.2000000000000003E-2</v>
      </c>
      <c r="Q59">
        <v>0.04</v>
      </c>
      <c r="R59">
        <v>3.7999999999999999E-2</v>
      </c>
      <c r="S59">
        <v>0.04</v>
      </c>
      <c r="T59">
        <v>3.5000000000000003E-2</v>
      </c>
      <c r="U59">
        <v>2.4E-2</v>
      </c>
      <c r="V59">
        <v>0.02</v>
      </c>
      <c r="W59">
        <v>2.1999999999999999E-2</v>
      </c>
      <c r="X59">
        <v>2.3E-2</v>
      </c>
      <c r="Y59">
        <v>2.4E-2</v>
      </c>
      <c r="Z59">
        <v>2.5999999999999999E-2</v>
      </c>
      <c r="AA59">
        <v>2.1999999999999999E-2</v>
      </c>
      <c r="AB59">
        <v>2.3E-2</v>
      </c>
      <c r="AC59">
        <v>2.5000000000000001E-2</v>
      </c>
      <c r="AD59">
        <v>2.5999999999999999E-2</v>
      </c>
      <c r="AE59">
        <v>2.7E-2</v>
      </c>
      <c r="AF59">
        <v>2.8000000000000001E-2</v>
      </c>
      <c r="AG59">
        <v>2.8000000000000001E-2</v>
      </c>
      <c r="AH59">
        <v>2.8000000000000001E-2</v>
      </c>
      <c r="AI59">
        <v>2.8000000000000001E-2</v>
      </c>
      <c r="AJ59">
        <v>2.8000000000000001E-2</v>
      </c>
      <c r="AK59">
        <v>2.9000000000000001E-2</v>
      </c>
      <c r="AL59">
        <v>0.03</v>
      </c>
      <c r="AM59">
        <v>3.1E-2</v>
      </c>
      <c r="AN59">
        <v>3.1E-2</v>
      </c>
      <c r="AO59">
        <v>0.03</v>
      </c>
      <c r="AP59">
        <v>0.03</v>
      </c>
      <c r="AQ59">
        <v>2.9000000000000001E-2</v>
      </c>
      <c r="AR59">
        <v>2.8000000000000001E-2</v>
      </c>
      <c r="AS59">
        <v>2.8000000000000001E-2</v>
      </c>
      <c r="AT59">
        <v>2.8000000000000001E-2</v>
      </c>
      <c r="AU59">
        <v>2.8000000000000001E-2</v>
      </c>
      <c r="AV59">
        <v>2.8000000000000001E-2</v>
      </c>
      <c r="AW59">
        <v>2.8000000000000001E-2</v>
      </c>
      <c r="AX59">
        <v>2.9000000000000001E-2</v>
      </c>
      <c r="AY59">
        <v>2.9000000000000001E-2</v>
      </c>
      <c r="AZ59">
        <v>2.9000000000000001E-2</v>
      </c>
      <c r="BA59">
        <v>2.9000000000000001E-2</v>
      </c>
      <c r="BB59">
        <v>2.9000000000000001E-2</v>
      </c>
      <c r="BC59">
        <v>2017</v>
      </c>
    </row>
    <row r="60" spans="1:55" x14ac:dyDescent="0.25">
      <c r="A60">
        <v>914</v>
      </c>
      <c r="B60" t="s">
        <v>370</v>
      </c>
      <c r="C60" t="s">
        <v>275</v>
      </c>
      <c r="D60" t="s">
        <v>371</v>
      </c>
      <c r="E60" t="s">
        <v>276</v>
      </c>
      <c r="F60" t="s">
        <v>277</v>
      </c>
      <c r="G60" t="s">
        <v>278</v>
      </c>
      <c r="I60" t="s">
        <v>243</v>
      </c>
      <c r="J60">
        <v>3.323</v>
      </c>
      <c r="K60">
        <v>2.9710000000000001</v>
      </c>
      <c r="L60">
        <v>2.8010000000000002</v>
      </c>
      <c r="M60">
        <v>2.6930000000000001</v>
      </c>
      <c r="N60">
        <v>2.516</v>
      </c>
      <c r="O60">
        <v>2.5289999999999999</v>
      </c>
      <c r="P60">
        <v>2.4209999999999998</v>
      </c>
      <c r="Q60">
        <v>2.363</v>
      </c>
      <c r="R60">
        <v>2.282</v>
      </c>
      <c r="S60">
        <v>2.1960000000000002</v>
      </c>
      <c r="T60">
        <v>2.117</v>
      </c>
      <c r="U60">
        <v>2.7749999999999999</v>
      </c>
      <c r="V60">
        <v>9.4879999999999995</v>
      </c>
      <c r="W60">
        <v>19.911999999999999</v>
      </c>
      <c r="X60">
        <v>26.713999999999999</v>
      </c>
      <c r="Y60">
        <v>28.74</v>
      </c>
      <c r="Z60">
        <v>32.344000000000001</v>
      </c>
      <c r="AA60">
        <v>35.371000000000002</v>
      </c>
      <c r="AB60">
        <v>37.332000000000001</v>
      </c>
      <c r="AC60">
        <v>37.573999999999998</v>
      </c>
      <c r="AD60">
        <v>38.829000000000001</v>
      </c>
      <c r="AE60">
        <v>39.442999999999998</v>
      </c>
      <c r="AF60">
        <v>40.244999999999997</v>
      </c>
      <c r="AG60">
        <v>41.564999999999998</v>
      </c>
      <c r="AH60">
        <v>41.752000000000002</v>
      </c>
      <c r="AI60">
        <v>41.829000000000001</v>
      </c>
      <c r="AJ60">
        <v>41.606999999999999</v>
      </c>
      <c r="AK60">
        <v>42.295999999999999</v>
      </c>
      <c r="AL60">
        <v>43.197000000000003</v>
      </c>
      <c r="AM60">
        <v>43.906999999999996</v>
      </c>
      <c r="AN60">
        <v>45.350999999999999</v>
      </c>
      <c r="AO60">
        <v>45.451999999999998</v>
      </c>
      <c r="AP60">
        <v>45.061</v>
      </c>
      <c r="AQ60">
        <v>44.472999999999999</v>
      </c>
      <c r="AR60">
        <v>44.156999999999996</v>
      </c>
      <c r="AS60">
        <v>43.936</v>
      </c>
      <c r="AT60">
        <v>43.29</v>
      </c>
      <c r="AU60">
        <v>43.070999999999998</v>
      </c>
      <c r="AV60">
        <v>42.996000000000002</v>
      </c>
      <c r="AW60">
        <v>43.183</v>
      </c>
      <c r="AX60">
        <v>43.356999999999999</v>
      </c>
      <c r="AY60">
        <v>43.701999999999998</v>
      </c>
      <c r="AZ60">
        <v>44.170999999999999</v>
      </c>
      <c r="BA60">
        <v>44.631</v>
      </c>
      <c r="BB60">
        <v>45.081000000000003</v>
      </c>
      <c r="BC60">
        <v>2017</v>
      </c>
    </row>
    <row r="61" spans="1:55" x14ac:dyDescent="0.25">
      <c r="A61">
        <v>914</v>
      </c>
      <c r="B61" t="s">
        <v>370</v>
      </c>
      <c r="C61" t="s">
        <v>279</v>
      </c>
      <c r="D61" t="s">
        <v>371</v>
      </c>
      <c r="E61" t="s">
        <v>280</v>
      </c>
      <c r="F61" t="s">
        <v>281</v>
      </c>
      <c r="G61" t="s">
        <v>282</v>
      </c>
      <c r="I61" t="s">
        <v>372</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27.617999999999999</v>
      </c>
      <c r="AR61">
        <v>27.347000000000001</v>
      </c>
      <c r="AS61">
        <v>26.074999999999999</v>
      </c>
      <c r="AT61">
        <v>24.986000000000001</v>
      </c>
      <c r="AU61">
        <v>23.504999999999999</v>
      </c>
      <c r="AV61">
        <v>22.861000000000001</v>
      </c>
      <c r="AW61">
        <v>22.838000000000001</v>
      </c>
      <c r="AX61">
        <v>22.783999999999999</v>
      </c>
      <c r="AY61">
        <v>22.573</v>
      </c>
      <c r="AZ61">
        <v>22.228999999999999</v>
      </c>
      <c r="BA61">
        <v>21.934999999999999</v>
      </c>
      <c r="BB61">
        <v>21.579000000000001</v>
      </c>
      <c r="BC61">
        <v>2017</v>
      </c>
    </row>
    <row r="62" spans="1:55" x14ac:dyDescent="0.25">
      <c r="A62">
        <v>914</v>
      </c>
      <c r="B62" t="s">
        <v>370</v>
      </c>
      <c r="C62" t="s">
        <v>283</v>
      </c>
      <c r="D62" t="s">
        <v>371</v>
      </c>
      <c r="E62" t="s">
        <v>284</v>
      </c>
      <c r="F62" t="s">
        <v>285</v>
      </c>
      <c r="G62" t="s">
        <v>282</v>
      </c>
      <c r="I62" t="s">
        <v>372</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16.692</v>
      </c>
      <c r="AR62">
        <v>13.172000000000001</v>
      </c>
      <c r="AS62">
        <v>15.760999999999999</v>
      </c>
      <c r="AT62">
        <v>16.966000000000001</v>
      </c>
      <c r="AU62">
        <v>17.43</v>
      </c>
      <c r="AV62">
        <v>17.905999999999999</v>
      </c>
      <c r="AW62">
        <v>17.88</v>
      </c>
      <c r="AX62">
        <v>18.103000000000002</v>
      </c>
      <c r="AY62">
        <v>17.731000000000002</v>
      </c>
      <c r="AZ62">
        <v>17.247</v>
      </c>
      <c r="BA62">
        <v>16.727</v>
      </c>
      <c r="BB62">
        <v>16.257000000000001</v>
      </c>
      <c r="BC62">
        <v>2017</v>
      </c>
    </row>
    <row r="63" spans="1:55" x14ac:dyDescent="0.25">
      <c r="A63">
        <v>914</v>
      </c>
      <c r="B63" t="s">
        <v>370</v>
      </c>
      <c r="C63" t="s">
        <v>286</v>
      </c>
      <c r="D63" t="s">
        <v>371</v>
      </c>
      <c r="E63" t="s">
        <v>287</v>
      </c>
      <c r="F63" t="s">
        <v>288</v>
      </c>
      <c r="G63" t="s">
        <v>250</v>
      </c>
      <c r="I63" t="s">
        <v>373</v>
      </c>
      <c r="J63" t="s">
        <v>232</v>
      </c>
      <c r="K63" t="s">
        <v>232</v>
      </c>
      <c r="L63" t="s">
        <v>232</v>
      </c>
      <c r="M63" t="s">
        <v>232</v>
      </c>
      <c r="N63" t="s">
        <v>232</v>
      </c>
      <c r="O63" t="s">
        <v>232</v>
      </c>
      <c r="P63" t="s">
        <v>232</v>
      </c>
      <c r="Q63" t="s">
        <v>232</v>
      </c>
      <c r="R63" t="s">
        <v>232</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107.498</v>
      </c>
      <c r="AX63">
        <v>110.077</v>
      </c>
      <c r="AY63">
        <v>113.16</v>
      </c>
      <c r="AZ63">
        <v>116.554</v>
      </c>
      <c r="BA63">
        <v>120.051</v>
      </c>
      <c r="BB63">
        <v>123.65300000000001</v>
      </c>
      <c r="BC63">
        <v>2018</v>
      </c>
    </row>
    <row r="64" spans="1:55" x14ac:dyDescent="0.25">
      <c r="A64">
        <v>914</v>
      </c>
      <c r="B64" t="s">
        <v>370</v>
      </c>
      <c r="C64" t="s">
        <v>290</v>
      </c>
      <c r="D64" t="s">
        <v>371</v>
      </c>
      <c r="E64" t="s">
        <v>287</v>
      </c>
      <c r="F64" t="s">
        <v>291</v>
      </c>
      <c r="G64" t="s">
        <v>235</v>
      </c>
      <c r="I64" t="s">
        <v>292</v>
      </c>
      <c r="J64" t="s">
        <v>232</v>
      </c>
      <c r="K64" t="s">
        <v>232</v>
      </c>
      <c r="L64" t="s">
        <v>232</v>
      </c>
      <c r="M64" t="s">
        <v>232</v>
      </c>
      <c r="N64" t="s">
        <v>232</v>
      </c>
      <c r="O64" t="s">
        <v>232</v>
      </c>
      <c r="P64" t="s">
        <v>232</v>
      </c>
      <c r="Q64" t="s">
        <v>232</v>
      </c>
      <c r="R64" t="s">
        <v>232</v>
      </c>
      <c r="S64" t="s">
        <v>232</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1.9990000000000001</v>
      </c>
      <c r="AX64">
        <v>2.4</v>
      </c>
      <c r="AY64">
        <v>2.8</v>
      </c>
      <c r="AZ64">
        <v>3</v>
      </c>
      <c r="BA64">
        <v>3</v>
      </c>
      <c r="BB64">
        <v>3</v>
      </c>
      <c r="BC64">
        <v>2018</v>
      </c>
    </row>
    <row r="65" spans="1:55" x14ac:dyDescent="0.25">
      <c r="A65">
        <v>914</v>
      </c>
      <c r="B65" t="s">
        <v>370</v>
      </c>
      <c r="C65" t="s">
        <v>293</v>
      </c>
      <c r="D65" t="s">
        <v>371</v>
      </c>
      <c r="E65" t="s">
        <v>294</v>
      </c>
      <c r="F65" t="s">
        <v>295</v>
      </c>
      <c r="G65" t="s">
        <v>250</v>
      </c>
      <c r="I65" t="s">
        <v>373</v>
      </c>
      <c r="J65" t="s">
        <v>232</v>
      </c>
      <c r="K65" t="s">
        <v>232</v>
      </c>
      <c r="L65" t="s">
        <v>232</v>
      </c>
      <c r="M65" t="s">
        <v>232</v>
      </c>
      <c r="N65" t="s">
        <v>232</v>
      </c>
      <c r="O65" t="s">
        <v>232</v>
      </c>
      <c r="P65" t="s">
        <v>232</v>
      </c>
      <c r="Q65" t="s">
        <v>232</v>
      </c>
      <c r="R65" t="s">
        <v>232</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108.215</v>
      </c>
      <c r="AX65">
        <v>111.02800000000001</v>
      </c>
      <c r="AY65">
        <v>114.35899999999999</v>
      </c>
      <c r="AZ65">
        <v>117.79</v>
      </c>
      <c r="BA65">
        <v>121.32299999999999</v>
      </c>
      <c r="BB65">
        <v>124.96299999999999</v>
      </c>
      <c r="BC65">
        <v>2018</v>
      </c>
    </row>
    <row r="66" spans="1:55" x14ac:dyDescent="0.25">
      <c r="A66">
        <v>914</v>
      </c>
      <c r="B66" t="s">
        <v>370</v>
      </c>
      <c r="C66" t="s">
        <v>296</v>
      </c>
      <c r="D66" t="s">
        <v>371</v>
      </c>
      <c r="E66" t="s">
        <v>294</v>
      </c>
      <c r="F66" t="s">
        <v>297</v>
      </c>
      <c r="G66" t="s">
        <v>235</v>
      </c>
      <c r="I66" t="s">
        <v>298</v>
      </c>
      <c r="J66" t="s">
        <v>232</v>
      </c>
      <c r="K66" t="s">
        <v>232</v>
      </c>
      <c r="L66" t="s">
        <v>232</v>
      </c>
      <c r="M66" t="s">
        <v>232</v>
      </c>
      <c r="N66" t="s">
        <v>232</v>
      </c>
      <c r="O66" t="s">
        <v>232</v>
      </c>
      <c r="P66" t="s">
        <v>232</v>
      </c>
      <c r="Q66" t="s">
        <v>232</v>
      </c>
      <c r="R66" t="s">
        <v>232</v>
      </c>
      <c r="S66" t="s">
        <v>232</v>
      </c>
      <c r="T66" t="s">
        <v>374</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2.2000000000000002</v>
      </c>
      <c r="AX66">
        <v>2.6</v>
      </c>
      <c r="AY66">
        <v>3</v>
      </c>
      <c r="AZ66">
        <v>3</v>
      </c>
      <c r="BA66">
        <v>3</v>
      </c>
      <c r="BB66">
        <v>3</v>
      </c>
      <c r="BC66">
        <v>2018</v>
      </c>
    </row>
    <row r="67" spans="1:55" x14ac:dyDescent="0.25">
      <c r="A67">
        <v>914</v>
      </c>
      <c r="B67" t="s">
        <v>370</v>
      </c>
      <c r="C67" t="s">
        <v>299</v>
      </c>
      <c r="D67" t="s">
        <v>371</v>
      </c>
      <c r="E67" t="s">
        <v>300</v>
      </c>
      <c r="G67" t="s">
        <v>274</v>
      </c>
    </row>
    <row r="68" spans="1:55" x14ac:dyDescent="0.25">
      <c r="A68">
        <v>914</v>
      </c>
      <c r="B68" t="s">
        <v>370</v>
      </c>
      <c r="C68" t="s">
        <v>301</v>
      </c>
      <c r="D68" t="s">
        <v>371</v>
      </c>
      <c r="E68" t="s">
        <v>302</v>
      </c>
      <c r="F68" t="s">
        <v>303</v>
      </c>
      <c r="G68" t="s">
        <v>235</v>
      </c>
      <c r="I68" t="s">
        <v>375</v>
      </c>
      <c r="J68">
        <v>0</v>
      </c>
      <c r="K68">
        <v>0</v>
      </c>
      <c r="L68">
        <v>0</v>
      </c>
      <c r="M68">
        <v>0</v>
      </c>
      <c r="N68">
        <v>0</v>
      </c>
      <c r="O68">
        <v>0</v>
      </c>
      <c r="P68">
        <v>0</v>
      </c>
      <c r="Q68">
        <v>0</v>
      </c>
      <c r="R68">
        <v>0</v>
      </c>
      <c r="S68" t="s">
        <v>374</v>
      </c>
      <c r="T68">
        <v>0</v>
      </c>
      <c r="U68">
        <v>0</v>
      </c>
      <c r="V68">
        <v>0</v>
      </c>
      <c r="W68">
        <v>0</v>
      </c>
      <c r="X68">
        <v>0</v>
      </c>
      <c r="Y68">
        <v>0</v>
      </c>
      <c r="Z68" t="s">
        <v>374</v>
      </c>
      <c r="AA68">
        <v>-9.9009999999999998</v>
      </c>
      <c r="AB68">
        <v>28.907</v>
      </c>
      <c r="AC68">
        <v>38.743000000000002</v>
      </c>
      <c r="AD68">
        <v>-3.4319999999999999</v>
      </c>
      <c r="AE68">
        <v>23.271999999999998</v>
      </c>
      <c r="AF68">
        <v>11.868</v>
      </c>
      <c r="AG68">
        <v>8.4090000000000007</v>
      </c>
      <c r="AH68">
        <v>10.704000000000001</v>
      </c>
      <c r="AI68">
        <v>8.4339999999999993</v>
      </c>
      <c r="AJ68">
        <v>5.37</v>
      </c>
      <c r="AK68">
        <v>18.937999999999999</v>
      </c>
      <c r="AL68">
        <v>11.845000000000001</v>
      </c>
      <c r="AM68">
        <v>-2.3580000000000001</v>
      </c>
      <c r="AN68">
        <v>-8.5579999999999998</v>
      </c>
      <c r="AO68">
        <v>3.468</v>
      </c>
      <c r="AP68">
        <v>-7.44</v>
      </c>
      <c r="AQ68">
        <v>-8.7170000000000005</v>
      </c>
      <c r="AR68">
        <v>5.3739999999999997</v>
      </c>
      <c r="AS68">
        <v>0.154</v>
      </c>
      <c r="AT68">
        <v>8.4890000000000008</v>
      </c>
      <c r="AU68">
        <v>5.883</v>
      </c>
      <c r="AV68">
        <v>3.2890000000000001</v>
      </c>
      <c r="AW68">
        <v>5.194</v>
      </c>
      <c r="AX68">
        <v>4.8319999999999999</v>
      </c>
      <c r="AY68">
        <v>5.3159999999999998</v>
      </c>
      <c r="AZ68">
        <v>5.4580000000000002</v>
      </c>
      <c r="BA68">
        <v>5.3840000000000003</v>
      </c>
      <c r="BB68">
        <v>5.6390000000000002</v>
      </c>
      <c r="BC68">
        <v>2017</v>
      </c>
    </row>
    <row r="69" spans="1:55" x14ac:dyDescent="0.25">
      <c r="A69">
        <v>914</v>
      </c>
      <c r="B69" t="s">
        <v>370</v>
      </c>
      <c r="C69" t="s">
        <v>305</v>
      </c>
      <c r="D69" t="s">
        <v>371</v>
      </c>
      <c r="E69" t="s">
        <v>306</v>
      </c>
      <c r="F69" t="s">
        <v>307</v>
      </c>
      <c r="G69" t="s">
        <v>235</v>
      </c>
      <c r="I69" t="s">
        <v>375</v>
      </c>
      <c r="J69">
        <v>0</v>
      </c>
      <c r="K69">
        <v>0</v>
      </c>
      <c r="L69">
        <v>0</v>
      </c>
      <c r="M69">
        <v>0</v>
      </c>
      <c r="N69">
        <v>0</v>
      </c>
      <c r="O69">
        <v>0</v>
      </c>
      <c r="P69">
        <v>0</v>
      </c>
      <c r="Q69" t="s">
        <v>374</v>
      </c>
      <c r="R69" t="s">
        <v>374</v>
      </c>
      <c r="S69" t="s">
        <v>374</v>
      </c>
      <c r="T69">
        <v>0</v>
      </c>
      <c r="U69">
        <v>0</v>
      </c>
      <c r="V69">
        <v>0</v>
      </c>
      <c r="W69">
        <v>0</v>
      </c>
      <c r="X69" t="s">
        <v>374</v>
      </c>
      <c r="Y69" t="s">
        <v>374</v>
      </c>
      <c r="Z69" t="s">
        <v>374</v>
      </c>
      <c r="AA69">
        <v>-10.186</v>
      </c>
      <c r="AB69">
        <v>31.411000000000001</v>
      </c>
      <c r="AC69">
        <v>30.279</v>
      </c>
      <c r="AD69">
        <v>-14.3</v>
      </c>
      <c r="AE69">
        <v>33.180999999999997</v>
      </c>
      <c r="AF69">
        <v>6.0659999999999998</v>
      </c>
      <c r="AG69">
        <v>7.7329999999999997</v>
      </c>
      <c r="AH69">
        <v>21.067</v>
      </c>
      <c r="AI69">
        <v>9.9120000000000008</v>
      </c>
      <c r="AJ69">
        <v>7.15</v>
      </c>
      <c r="AK69">
        <v>21.222000000000001</v>
      </c>
      <c r="AL69">
        <v>11.744999999999999</v>
      </c>
      <c r="AM69">
        <v>-2.7349999999999999</v>
      </c>
      <c r="AN69">
        <v>-9.6289999999999996</v>
      </c>
      <c r="AO69">
        <v>3.5329999999999999</v>
      </c>
      <c r="AP69">
        <v>-5.2370000000000001</v>
      </c>
      <c r="AQ69">
        <v>-13.269</v>
      </c>
      <c r="AR69">
        <v>6.0449999999999999</v>
      </c>
      <c r="AS69">
        <v>2.206</v>
      </c>
      <c r="AT69">
        <v>9.7309999999999999</v>
      </c>
      <c r="AU69">
        <v>4.1660000000000004</v>
      </c>
      <c r="AV69">
        <v>2.0659999999999998</v>
      </c>
      <c r="AW69">
        <v>4.9379999999999997</v>
      </c>
      <c r="AX69">
        <v>4.3970000000000002</v>
      </c>
      <c r="AY69">
        <v>5.5650000000000004</v>
      </c>
      <c r="AZ69">
        <v>5.8150000000000004</v>
      </c>
      <c r="BA69">
        <v>5.6859999999999999</v>
      </c>
      <c r="BB69">
        <v>5.6829999999999998</v>
      </c>
      <c r="BC69">
        <v>2017</v>
      </c>
    </row>
    <row r="70" spans="1:55" x14ac:dyDescent="0.25">
      <c r="A70">
        <v>914</v>
      </c>
      <c r="B70" t="s">
        <v>370</v>
      </c>
      <c r="C70" t="s">
        <v>308</v>
      </c>
      <c r="D70" t="s">
        <v>371</v>
      </c>
      <c r="E70" t="s">
        <v>309</v>
      </c>
      <c r="F70" t="s">
        <v>310</v>
      </c>
      <c r="G70" t="s">
        <v>235</v>
      </c>
      <c r="I70" t="s">
        <v>375</v>
      </c>
      <c r="J70">
        <v>0</v>
      </c>
      <c r="K70">
        <v>0</v>
      </c>
      <c r="L70">
        <v>0</v>
      </c>
      <c r="M70">
        <v>0</v>
      </c>
      <c r="N70">
        <v>0</v>
      </c>
      <c r="O70">
        <v>0</v>
      </c>
      <c r="P70">
        <v>0</v>
      </c>
      <c r="Q70">
        <v>0</v>
      </c>
      <c r="R70" t="s">
        <v>374</v>
      </c>
      <c r="S70" t="s">
        <v>374</v>
      </c>
      <c r="T70">
        <v>0</v>
      </c>
      <c r="U70">
        <v>0</v>
      </c>
      <c r="V70" t="s">
        <v>374</v>
      </c>
      <c r="W70">
        <v>0</v>
      </c>
      <c r="X70">
        <v>0</v>
      </c>
      <c r="Y70">
        <v>0</v>
      </c>
      <c r="Z70" t="s">
        <v>374</v>
      </c>
      <c r="AA70">
        <v>-19.050999999999998</v>
      </c>
      <c r="AB70">
        <v>24.363</v>
      </c>
      <c r="AC70">
        <v>88.950999999999993</v>
      </c>
      <c r="AD70">
        <v>16.254000000000001</v>
      </c>
      <c r="AE70">
        <v>23.9</v>
      </c>
      <c r="AF70">
        <v>3.8780000000000001</v>
      </c>
      <c r="AG70">
        <v>9.51</v>
      </c>
      <c r="AH70">
        <v>20.63</v>
      </c>
      <c r="AI70">
        <v>6.0259999999999998</v>
      </c>
      <c r="AJ70">
        <v>12.612</v>
      </c>
      <c r="AK70">
        <v>16.998999999999999</v>
      </c>
      <c r="AL70">
        <v>15.351000000000001</v>
      </c>
      <c r="AM70">
        <v>0.754</v>
      </c>
      <c r="AN70">
        <v>10.279</v>
      </c>
      <c r="AO70">
        <v>1.7649999999999999</v>
      </c>
      <c r="AP70">
        <v>-2.2210000000000001</v>
      </c>
      <c r="AQ70">
        <v>-9.9079999999999995</v>
      </c>
      <c r="AR70">
        <v>3.2949999999999999</v>
      </c>
      <c r="AS70">
        <v>5.2839999999999998</v>
      </c>
      <c r="AT70">
        <v>10.388999999999999</v>
      </c>
      <c r="AU70">
        <v>10.138999999999999</v>
      </c>
      <c r="AV70">
        <v>2.7730000000000001</v>
      </c>
      <c r="AW70">
        <v>4.9269999999999996</v>
      </c>
      <c r="AX70">
        <v>5.8419999999999996</v>
      </c>
      <c r="AY70">
        <v>4.7939999999999996</v>
      </c>
      <c r="AZ70">
        <v>4.5620000000000003</v>
      </c>
      <c r="BA70">
        <v>4.6689999999999996</v>
      </c>
      <c r="BB70">
        <v>5.0129999999999999</v>
      </c>
      <c r="BC70">
        <v>2017</v>
      </c>
    </row>
    <row r="71" spans="1:55" x14ac:dyDescent="0.25">
      <c r="A71">
        <v>914</v>
      </c>
      <c r="B71" t="s">
        <v>370</v>
      </c>
      <c r="C71" t="s">
        <v>311</v>
      </c>
      <c r="D71" t="s">
        <v>371</v>
      </c>
      <c r="E71" t="s">
        <v>312</v>
      </c>
      <c r="F71" t="s">
        <v>313</v>
      </c>
      <c r="G71" t="s">
        <v>235</v>
      </c>
      <c r="I71" t="s">
        <v>375</v>
      </c>
      <c r="J71">
        <v>0</v>
      </c>
      <c r="K71">
        <v>0</v>
      </c>
      <c r="L71">
        <v>0</v>
      </c>
      <c r="M71">
        <v>0</v>
      </c>
      <c r="N71">
        <v>0</v>
      </c>
      <c r="O71">
        <v>0</v>
      </c>
      <c r="P71">
        <v>0</v>
      </c>
      <c r="Q71">
        <v>0</v>
      </c>
      <c r="R71" t="s">
        <v>374</v>
      </c>
      <c r="S71" t="s">
        <v>374</v>
      </c>
      <c r="T71">
        <v>0</v>
      </c>
      <c r="U71">
        <v>0</v>
      </c>
      <c r="V71">
        <v>0</v>
      </c>
      <c r="W71">
        <v>0</v>
      </c>
      <c r="X71">
        <v>0</v>
      </c>
      <c r="Y71" t="s">
        <v>374</v>
      </c>
      <c r="Z71" t="s">
        <v>374</v>
      </c>
      <c r="AA71">
        <v>-13.472</v>
      </c>
      <c r="AB71">
        <v>33.237000000000002</v>
      </c>
      <c r="AC71">
        <v>25.413</v>
      </c>
      <c r="AD71">
        <v>-7.0880000000000001</v>
      </c>
      <c r="AE71">
        <v>23.047999999999998</v>
      </c>
      <c r="AF71">
        <v>8.2530000000000001</v>
      </c>
      <c r="AG71">
        <v>25.15</v>
      </c>
      <c r="AH71">
        <v>24.013000000000002</v>
      </c>
      <c r="AI71">
        <v>2.948</v>
      </c>
      <c r="AJ71">
        <v>5.2539999999999996</v>
      </c>
      <c r="AK71">
        <v>19.965</v>
      </c>
      <c r="AL71">
        <v>11.65</v>
      </c>
      <c r="AM71">
        <v>-11.311</v>
      </c>
      <c r="AN71">
        <v>29.164999999999999</v>
      </c>
      <c r="AO71">
        <v>8.5920000000000005</v>
      </c>
      <c r="AP71">
        <v>6.2590000000000003</v>
      </c>
      <c r="AQ71">
        <v>-27.509</v>
      </c>
      <c r="AR71">
        <v>-6.2750000000000004</v>
      </c>
      <c r="AS71">
        <v>4.3959999999999999</v>
      </c>
      <c r="AT71">
        <v>-0.34300000000000003</v>
      </c>
      <c r="AU71">
        <v>-1.5169999999999999</v>
      </c>
      <c r="AV71">
        <v>9.3770000000000007</v>
      </c>
      <c r="AW71">
        <v>7.2990000000000004</v>
      </c>
      <c r="AX71">
        <v>10.279</v>
      </c>
      <c r="AY71">
        <v>7.601</v>
      </c>
      <c r="AZ71">
        <v>6.931</v>
      </c>
      <c r="BA71">
        <v>6.7389999999999999</v>
      </c>
      <c r="BB71">
        <v>8.0060000000000002</v>
      </c>
      <c r="BC71">
        <v>2017</v>
      </c>
    </row>
    <row r="72" spans="1:55" x14ac:dyDescent="0.25">
      <c r="A72">
        <v>914</v>
      </c>
      <c r="B72" t="s">
        <v>370</v>
      </c>
      <c r="C72" t="s">
        <v>314</v>
      </c>
      <c r="D72" t="s">
        <v>371</v>
      </c>
      <c r="E72" t="s">
        <v>315</v>
      </c>
      <c r="F72" t="s">
        <v>316</v>
      </c>
      <c r="G72" t="s">
        <v>317</v>
      </c>
      <c r="I72" t="s">
        <v>376</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16</v>
      </c>
      <c r="AR72">
        <v>17.5</v>
      </c>
      <c r="AS72">
        <v>17.100000000000001</v>
      </c>
      <c r="AT72">
        <v>15.2</v>
      </c>
      <c r="AU72">
        <v>13.756</v>
      </c>
      <c r="AV72">
        <v>12.2</v>
      </c>
      <c r="AW72">
        <v>13.718999999999999</v>
      </c>
      <c r="AX72">
        <v>13.225</v>
      </c>
      <c r="AY72">
        <v>13.048</v>
      </c>
      <c r="AZ72">
        <v>13.331</v>
      </c>
      <c r="BA72">
        <v>13.201000000000001</v>
      </c>
      <c r="BB72">
        <v>13.193</v>
      </c>
      <c r="BC72">
        <v>2016</v>
      </c>
    </row>
    <row r="73" spans="1:55" x14ac:dyDescent="0.25">
      <c r="A73">
        <v>914</v>
      </c>
      <c r="B73" t="s">
        <v>370</v>
      </c>
      <c r="C73" t="s">
        <v>318</v>
      </c>
      <c r="D73" t="s">
        <v>371</v>
      </c>
      <c r="E73" t="s">
        <v>319</v>
      </c>
      <c r="F73" t="s">
        <v>320</v>
      </c>
      <c r="G73" t="s">
        <v>321</v>
      </c>
      <c r="H73" t="s">
        <v>322</v>
      </c>
    </row>
    <row r="74" spans="1:55" x14ac:dyDescent="0.25">
      <c r="A74">
        <v>914</v>
      </c>
      <c r="B74" t="s">
        <v>370</v>
      </c>
      <c r="C74" t="s">
        <v>323</v>
      </c>
      <c r="D74" t="s">
        <v>371</v>
      </c>
      <c r="E74" t="s">
        <v>324</v>
      </c>
      <c r="F74" t="s">
        <v>325</v>
      </c>
      <c r="G74" t="s">
        <v>321</v>
      </c>
      <c r="H74" t="s">
        <v>322</v>
      </c>
      <c r="I74" t="s">
        <v>377</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2.8759999999999999</v>
      </c>
      <c r="AV74">
        <v>2.8740000000000001</v>
      </c>
      <c r="AW74">
        <v>2.87</v>
      </c>
      <c r="AX74">
        <v>2.8650000000000002</v>
      </c>
      <c r="AY74">
        <v>2.8610000000000002</v>
      </c>
      <c r="AZ74">
        <v>2.8559999999999999</v>
      </c>
      <c r="BA74">
        <v>2.851</v>
      </c>
      <c r="BB74">
        <v>2.847</v>
      </c>
      <c r="BC74">
        <v>2016</v>
      </c>
    </row>
    <row r="75" spans="1:55" x14ac:dyDescent="0.25">
      <c r="A75">
        <v>914</v>
      </c>
      <c r="B75" t="s">
        <v>370</v>
      </c>
      <c r="C75" t="s">
        <v>327</v>
      </c>
      <c r="D75" t="s">
        <v>371</v>
      </c>
      <c r="E75" t="s">
        <v>328</v>
      </c>
      <c r="F75" t="s">
        <v>329</v>
      </c>
      <c r="G75" t="s">
        <v>229</v>
      </c>
      <c r="H75" t="s">
        <v>230</v>
      </c>
      <c r="I75" t="s">
        <v>378</v>
      </c>
      <c r="J75" t="s">
        <v>232</v>
      </c>
      <c r="K75" t="s">
        <v>232</v>
      </c>
      <c r="L75" t="s">
        <v>232</v>
      </c>
      <c r="M75" t="s">
        <v>232</v>
      </c>
      <c r="N75" t="s">
        <v>232</v>
      </c>
      <c r="O75" t="s">
        <v>232</v>
      </c>
      <c r="P75" t="s">
        <v>232</v>
      </c>
      <c r="Q75" t="s">
        <v>232</v>
      </c>
      <c r="R75" t="s">
        <v>232</v>
      </c>
      <c r="S75" t="s">
        <v>232</v>
      </c>
      <c r="T75" t="s">
        <v>232</v>
      </c>
      <c r="U75" t="s">
        <v>232</v>
      </c>
      <c r="V75" t="s">
        <v>232</v>
      </c>
      <c r="W75" t="s">
        <v>232</v>
      </c>
      <c r="X75" t="s">
        <v>232</v>
      </c>
      <c r="Y75" t="s">
        <v>232</v>
      </c>
      <c r="Z75" t="s">
        <v>232</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449.21899999999999</v>
      </c>
      <c r="AW75">
        <v>478.04</v>
      </c>
      <c r="AX75">
        <v>506.66</v>
      </c>
      <c r="AY75">
        <v>535.86800000000005</v>
      </c>
      <c r="AZ75">
        <v>569.88499999999999</v>
      </c>
      <c r="BA75">
        <v>606.31100000000004</v>
      </c>
      <c r="BB75">
        <v>645.61199999999997</v>
      </c>
      <c r="BC75">
        <v>2018</v>
      </c>
    </row>
    <row r="76" spans="1:55" x14ac:dyDescent="0.25">
      <c r="A76">
        <v>914</v>
      </c>
      <c r="B76" t="s">
        <v>370</v>
      </c>
      <c r="C76" t="s">
        <v>331</v>
      </c>
      <c r="D76" t="s">
        <v>371</v>
      </c>
      <c r="E76" t="s">
        <v>328</v>
      </c>
      <c r="F76" t="s">
        <v>329</v>
      </c>
      <c r="G76" t="s">
        <v>282</v>
      </c>
      <c r="I76" t="s">
        <v>332</v>
      </c>
      <c r="J76" t="s">
        <v>232</v>
      </c>
      <c r="K76" t="s">
        <v>232</v>
      </c>
      <c r="L76" t="s">
        <v>232</v>
      </c>
      <c r="M76" t="s">
        <v>232</v>
      </c>
      <c r="N76" t="s">
        <v>232</v>
      </c>
      <c r="O76" t="s">
        <v>232</v>
      </c>
      <c r="P76" t="s">
        <v>232</v>
      </c>
      <c r="Q76" t="s">
        <v>232</v>
      </c>
      <c r="R76" t="s">
        <v>232</v>
      </c>
      <c r="S76" t="s">
        <v>232</v>
      </c>
      <c r="T76" t="s">
        <v>232</v>
      </c>
      <c r="U76" t="s">
        <v>232</v>
      </c>
      <c r="V76" t="s">
        <v>232</v>
      </c>
      <c r="W76" t="s">
        <v>232</v>
      </c>
      <c r="X76" t="s">
        <v>232</v>
      </c>
      <c r="Y76" t="s">
        <v>232</v>
      </c>
      <c r="Z76" t="s">
        <v>232</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23.939</v>
      </c>
      <c r="AR76">
        <v>26.326000000000001</v>
      </c>
      <c r="AS76">
        <v>26.381</v>
      </c>
      <c r="AT76">
        <v>27.364000000000001</v>
      </c>
      <c r="AU76">
        <v>27.748999999999999</v>
      </c>
      <c r="AV76">
        <v>27.239000000000001</v>
      </c>
      <c r="AW76">
        <v>27.355</v>
      </c>
      <c r="AX76">
        <v>27.234000000000002</v>
      </c>
      <c r="AY76">
        <v>26.956</v>
      </c>
      <c r="AZ76">
        <v>26.728000000000002</v>
      </c>
      <c r="BA76">
        <v>26.518000000000001</v>
      </c>
      <c r="BB76">
        <v>26.332000000000001</v>
      </c>
      <c r="BC76">
        <v>2018</v>
      </c>
    </row>
    <row r="77" spans="1:55" x14ac:dyDescent="0.25">
      <c r="A77">
        <v>914</v>
      </c>
      <c r="B77" t="s">
        <v>370</v>
      </c>
      <c r="C77" t="s">
        <v>333</v>
      </c>
      <c r="D77" t="s">
        <v>371</v>
      </c>
      <c r="E77" t="s">
        <v>334</v>
      </c>
      <c r="F77" t="s">
        <v>335</v>
      </c>
      <c r="G77" t="s">
        <v>229</v>
      </c>
      <c r="H77" t="s">
        <v>230</v>
      </c>
      <c r="I77" t="s">
        <v>378</v>
      </c>
      <c r="J77" t="s">
        <v>232</v>
      </c>
      <c r="K77" t="s">
        <v>232</v>
      </c>
      <c r="L77" t="s">
        <v>232</v>
      </c>
      <c r="M77" t="s">
        <v>232</v>
      </c>
      <c r="N77" t="s">
        <v>232</v>
      </c>
      <c r="O77" t="s">
        <v>232</v>
      </c>
      <c r="P77" t="s">
        <v>232</v>
      </c>
      <c r="Q77" t="s">
        <v>232</v>
      </c>
      <c r="R77" t="s">
        <v>232</v>
      </c>
      <c r="S77" t="s">
        <v>232</v>
      </c>
      <c r="T77" t="s">
        <v>232</v>
      </c>
      <c r="U77" t="s">
        <v>232</v>
      </c>
      <c r="V77" t="s">
        <v>232</v>
      </c>
      <c r="W77" t="s">
        <v>232</v>
      </c>
      <c r="X77" t="s">
        <v>232</v>
      </c>
      <c r="Y77" t="s">
        <v>232</v>
      </c>
      <c r="Z77" t="s">
        <v>232</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442.71699999999998</v>
      </c>
      <c r="AS77">
        <v>435.69799999999998</v>
      </c>
      <c r="AT77">
        <v>429.07299999999998</v>
      </c>
      <c r="AU77">
        <v>451.98899999999998</v>
      </c>
      <c r="AV77">
        <v>477.971</v>
      </c>
      <c r="AW77">
        <v>513.35900000000004</v>
      </c>
      <c r="AX77">
        <v>542.58199999999999</v>
      </c>
      <c r="AY77">
        <v>574.10799999999995</v>
      </c>
      <c r="AZ77">
        <v>611.12</v>
      </c>
      <c r="BA77">
        <v>648.76099999999997</v>
      </c>
      <c r="BB77">
        <v>689.42899999999997</v>
      </c>
      <c r="BC77">
        <v>2018</v>
      </c>
    </row>
    <row r="78" spans="1:55" x14ac:dyDescent="0.25">
      <c r="A78">
        <v>914</v>
      </c>
      <c r="B78" t="s">
        <v>370</v>
      </c>
      <c r="C78" t="s">
        <v>336</v>
      </c>
      <c r="D78" t="s">
        <v>371</v>
      </c>
      <c r="E78" t="s">
        <v>334</v>
      </c>
      <c r="F78" t="s">
        <v>335</v>
      </c>
      <c r="G78" t="s">
        <v>282</v>
      </c>
      <c r="I78" t="s">
        <v>337</v>
      </c>
      <c r="J78" t="s">
        <v>232</v>
      </c>
      <c r="K78" t="s">
        <v>232</v>
      </c>
      <c r="L78" t="s">
        <v>232</v>
      </c>
      <c r="M78" t="s">
        <v>232</v>
      </c>
      <c r="N78" t="s">
        <v>232</v>
      </c>
      <c r="O78" t="s">
        <v>232</v>
      </c>
      <c r="P78" t="s">
        <v>232</v>
      </c>
      <c r="Q78" t="s">
        <v>232</v>
      </c>
      <c r="R78" t="s">
        <v>232</v>
      </c>
      <c r="S78" t="s">
        <v>232</v>
      </c>
      <c r="T78" t="s">
        <v>232</v>
      </c>
      <c r="U78" t="s">
        <v>232</v>
      </c>
      <c r="V78" t="s">
        <v>232</v>
      </c>
      <c r="W78" t="s">
        <v>232</v>
      </c>
      <c r="X78" t="s">
        <v>232</v>
      </c>
      <c r="Y78" t="s">
        <v>232</v>
      </c>
      <c r="Z78" t="s">
        <v>232</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29.146000000000001</v>
      </c>
      <c r="AR78">
        <v>31.795000000000002</v>
      </c>
      <c r="AS78">
        <v>30.443999999999999</v>
      </c>
      <c r="AT78">
        <v>29.125</v>
      </c>
      <c r="AU78">
        <v>29.140999999999998</v>
      </c>
      <c r="AV78">
        <v>28.981999999999999</v>
      </c>
      <c r="AW78">
        <v>29.376000000000001</v>
      </c>
      <c r="AX78">
        <v>29.164999999999999</v>
      </c>
      <c r="AY78">
        <v>28.879000000000001</v>
      </c>
      <c r="AZ78">
        <v>28.661999999999999</v>
      </c>
      <c r="BA78">
        <v>28.375</v>
      </c>
      <c r="BB78">
        <v>28.119</v>
      </c>
      <c r="BC78">
        <v>2018</v>
      </c>
    </row>
    <row r="79" spans="1:55" x14ac:dyDescent="0.25">
      <c r="A79">
        <v>914</v>
      </c>
      <c r="B79" t="s">
        <v>370</v>
      </c>
      <c r="C79" t="s">
        <v>338</v>
      </c>
      <c r="D79" t="s">
        <v>371</v>
      </c>
      <c r="E79" t="s">
        <v>339</v>
      </c>
      <c r="F79" t="s">
        <v>340</v>
      </c>
      <c r="G79" t="s">
        <v>229</v>
      </c>
      <c r="H79" t="s">
        <v>230</v>
      </c>
      <c r="I79" t="s">
        <v>378</v>
      </c>
      <c r="J79" t="s">
        <v>232</v>
      </c>
      <c r="K79" t="s">
        <v>232</v>
      </c>
      <c r="L79" t="s">
        <v>232</v>
      </c>
      <c r="M79" t="s">
        <v>232</v>
      </c>
      <c r="N79" t="s">
        <v>232</v>
      </c>
      <c r="O79" t="s">
        <v>232</v>
      </c>
      <c r="P79" t="s">
        <v>232</v>
      </c>
      <c r="Q79" t="s">
        <v>232</v>
      </c>
      <c r="R79" t="s">
        <v>232</v>
      </c>
      <c r="S79" t="s">
        <v>232</v>
      </c>
      <c r="T79" t="s">
        <v>232</v>
      </c>
      <c r="U79" t="s">
        <v>232</v>
      </c>
      <c r="V79" t="s">
        <v>232</v>
      </c>
      <c r="W79" t="s">
        <v>232</v>
      </c>
      <c r="X79" t="s">
        <v>232</v>
      </c>
      <c r="Y79" t="s">
        <v>232</v>
      </c>
      <c r="Z79" t="s">
        <v>232</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-76.147999999999996</v>
      </c>
      <c r="AS79">
        <v>-58.152999999999999</v>
      </c>
      <c r="AT79">
        <v>-25.940999999999999</v>
      </c>
      <c r="AU79">
        <v>-21.591999999999999</v>
      </c>
      <c r="AV79">
        <v>-28.751999999999999</v>
      </c>
      <c r="AW79">
        <v>-35.319000000000003</v>
      </c>
      <c r="AX79">
        <v>-35.920999999999999</v>
      </c>
      <c r="AY79">
        <v>-38.24</v>
      </c>
      <c r="AZ79">
        <v>-41.234999999999999</v>
      </c>
      <c r="BA79">
        <v>-42.45</v>
      </c>
      <c r="BB79">
        <v>-43.817</v>
      </c>
      <c r="BC79">
        <v>2018</v>
      </c>
    </row>
    <row r="80" spans="1:55" x14ac:dyDescent="0.25">
      <c r="A80">
        <v>914</v>
      </c>
      <c r="B80" t="s">
        <v>370</v>
      </c>
      <c r="C80" t="s">
        <v>341</v>
      </c>
      <c r="D80" t="s">
        <v>371</v>
      </c>
      <c r="E80" t="s">
        <v>339</v>
      </c>
      <c r="F80" t="s">
        <v>340</v>
      </c>
      <c r="G80" t="s">
        <v>282</v>
      </c>
      <c r="I80" t="s">
        <v>342</v>
      </c>
      <c r="J80" t="s">
        <v>232</v>
      </c>
      <c r="K80" t="s">
        <v>232</v>
      </c>
      <c r="L80" t="s">
        <v>232</v>
      </c>
      <c r="M80" t="s">
        <v>232</v>
      </c>
      <c r="N80" t="s">
        <v>232</v>
      </c>
      <c r="O80" t="s">
        <v>232</v>
      </c>
      <c r="P80" t="s">
        <v>232</v>
      </c>
      <c r="Q80" t="s">
        <v>232</v>
      </c>
      <c r="R80" t="s">
        <v>232</v>
      </c>
      <c r="S80" t="s">
        <v>232</v>
      </c>
      <c r="T80" t="s">
        <v>232</v>
      </c>
      <c r="U80" t="s">
        <v>232</v>
      </c>
      <c r="V80" t="s">
        <v>232</v>
      </c>
      <c r="W80" t="s">
        <v>232</v>
      </c>
      <c r="X80" t="s">
        <v>232</v>
      </c>
      <c r="Y80" t="s">
        <v>232</v>
      </c>
      <c r="Z80" t="s">
        <v>232</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-5.2069999999999999</v>
      </c>
      <c r="AR80">
        <v>-5.4690000000000003</v>
      </c>
      <c r="AS80">
        <v>-4.0629999999999997</v>
      </c>
      <c r="AT80">
        <v>-1.7609999999999999</v>
      </c>
      <c r="AU80">
        <v>-1.3919999999999999</v>
      </c>
      <c r="AV80">
        <v>-1.7430000000000001</v>
      </c>
      <c r="AW80">
        <v>-2.0209999999999999</v>
      </c>
      <c r="AX80">
        <v>-1.931</v>
      </c>
      <c r="AY80">
        <v>-1.9239999999999999</v>
      </c>
      <c r="AZ80">
        <v>-1.9339999999999999</v>
      </c>
      <c r="BA80">
        <v>-1.857</v>
      </c>
      <c r="BB80">
        <v>-1.7869999999999999</v>
      </c>
      <c r="BC80">
        <v>2018</v>
      </c>
    </row>
    <row r="81" spans="1:55" x14ac:dyDescent="0.25">
      <c r="A81">
        <v>914</v>
      </c>
      <c r="B81" t="s">
        <v>370</v>
      </c>
      <c r="C81" t="s">
        <v>343</v>
      </c>
      <c r="D81" t="s">
        <v>371</v>
      </c>
      <c r="E81" t="s">
        <v>344</v>
      </c>
      <c r="F81" t="s">
        <v>345</v>
      </c>
      <c r="G81" t="s">
        <v>229</v>
      </c>
      <c r="H81" t="s">
        <v>230</v>
      </c>
    </row>
    <row r="82" spans="1:55" x14ac:dyDescent="0.25">
      <c r="A82">
        <v>914</v>
      </c>
      <c r="B82" t="s">
        <v>370</v>
      </c>
      <c r="C82" t="s">
        <v>346</v>
      </c>
      <c r="D82" t="s">
        <v>371</v>
      </c>
      <c r="E82" t="s">
        <v>344</v>
      </c>
      <c r="F82" t="s">
        <v>345</v>
      </c>
      <c r="G82" t="s">
        <v>270</v>
      </c>
    </row>
    <row r="83" spans="1:55" x14ac:dyDescent="0.25">
      <c r="A83">
        <v>914</v>
      </c>
      <c r="B83" t="s">
        <v>370</v>
      </c>
      <c r="C83" t="s">
        <v>347</v>
      </c>
      <c r="D83" t="s">
        <v>371</v>
      </c>
      <c r="E83" t="s">
        <v>348</v>
      </c>
      <c r="F83" t="s">
        <v>349</v>
      </c>
      <c r="G83" t="s">
        <v>229</v>
      </c>
      <c r="H83" t="s">
        <v>230</v>
      </c>
      <c r="I83" t="s">
        <v>378</v>
      </c>
      <c r="J83" t="s">
        <v>232</v>
      </c>
      <c r="K83" t="s">
        <v>232</v>
      </c>
      <c r="L83" t="s">
        <v>232</v>
      </c>
      <c r="M83" t="s">
        <v>232</v>
      </c>
      <c r="N83" t="s">
        <v>232</v>
      </c>
      <c r="O83" t="s">
        <v>232</v>
      </c>
      <c r="P83" t="s">
        <v>232</v>
      </c>
      <c r="Q83" t="s">
        <v>232</v>
      </c>
      <c r="R83" t="s">
        <v>232</v>
      </c>
      <c r="S83" t="s">
        <v>232</v>
      </c>
      <c r="T83" t="s">
        <v>232</v>
      </c>
      <c r="U83" t="s">
        <v>232</v>
      </c>
      <c r="V83" t="s">
        <v>232</v>
      </c>
      <c r="W83" t="s">
        <v>232</v>
      </c>
      <c r="X83" t="s">
        <v>232</v>
      </c>
      <c r="Y83" t="s">
        <v>232</v>
      </c>
      <c r="Z83" t="s">
        <v>232</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v>
      </c>
      <c r="AS83">
        <v>-19.510000000000002</v>
      </c>
      <c r="AT83">
        <v>10.318</v>
      </c>
      <c r="AU83">
        <v>10.311999999999999</v>
      </c>
      <c r="AV83">
        <v>7.7610000000000001</v>
      </c>
      <c r="AW83">
        <v>2.669</v>
      </c>
      <c r="AX83">
        <v>3.8319999999999999</v>
      </c>
      <c r="AY83">
        <v>3.1320000000000001</v>
      </c>
      <c r="AZ83">
        <v>3.59</v>
      </c>
      <c r="BA83">
        <v>7.4660000000000002</v>
      </c>
      <c r="BB83">
        <v>8.1199999999999992</v>
      </c>
      <c r="BC83">
        <v>2018</v>
      </c>
    </row>
    <row r="84" spans="1:55" x14ac:dyDescent="0.25">
      <c r="A84">
        <v>914</v>
      </c>
      <c r="B84" t="s">
        <v>370</v>
      </c>
      <c r="C84" t="s">
        <v>350</v>
      </c>
      <c r="D84" t="s">
        <v>371</v>
      </c>
      <c r="E84" t="s">
        <v>348</v>
      </c>
      <c r="F84" t="s">
        <v>349</v>
      </c>
      <c r="G84" t="s">
        <v>282</v>
      </c>
      <c r="I84" t="s">
        <v>351</v>
      </c>
      <c r="J84" t="s">
        <v>232</v>
      </c>
      <c r="K84" t="s">
        <v>232</v>
      </c>
      <c r="L84" t="s">
        <v>232</v>
      </c>
      <c r="M84" t="s">
        <v>232</v>
      </c>
      <c r="N84" t="s">
        <v>232</v>
      </c>
      <c r="O84" t="s">
        <v>232</v>
      </c>
      <c r="P84" t="s">
        <v>232</v>
      </c>
      <c r="Q84" t="s">
        <v>232</v>
      </c>
      <c r="R84" t="s">
        <v>232</v>
      </c>
      <c r="S84" t="s">
        <v>232</v>
      </c>
      <c r="T84" t="s">
        <v>232</v>
      </c>
      <c r="U84" t="s">
        <v>232</v>
      </c>
      <c r="V84" t="s">
        <v>232</v>
      </c>
      <c r="W84" t="s">
        <v>232</v>
      </c>
      <c r="X84" t="s">
        <v>232</v>
      </c>
      <c r="Y84" t="s">
        <v>232</v>
      </c>
      <c r="Z84" t="s">
        <v>232</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-2.0019999999999998</v>
      </c>
      <c r="AR84">
        <v>-2.5910000000000002</v>
      </c>
      <c r="AS84">
        <v>-1.363</v>
      </c>
      <c r="AT84">
        <v>0.7</v>
      </c>
      <c r="AU84">
        <v>0.66500000000000004</v>
      </c>
      <c r="AV84">
        <v>0.47099999999999997</v>
      </c>
      <c r="AW84">
        <v>0.153</v>
      </c>
      <c r="AX84">
        <v>0.20599999999999999</v>
      </c>
      <c r="AY84">
        <v>0.158</v>
      </c>
      <c r="AZ84">
        <v>0.16800000000000001</v>
      </c>
      <c r="BA84">
        <v>0.32700000000000001</v>
      </c>
      <c r="BB84">
        <v>0.33100000000000002</v>
      </c>
      <c r="BC84">
        <v>2018</v>
      </c>
    </row>
    <row r="85" spans="1:55" x14ac:dyDescent="0.25">
      <c r="A85">
        <v>914</v>
      </c>
      <c r="B85" t="s">
        <v>370</v>
      </c>
      <c r="C85" t="s">
        <v>352</v>
      </c>
      <c r="D85" t="s">
        <v>371</v>
      </c>
      <c r="E85" t="s">
        <v>353</v>
      </c>
      <c r="F85" t="s">
        <v>354</v>
      </c>
      <c r="G85" t="s">
        <v>229</v>
      </c>
      <c r="H85" t="s">
        <v>230</v>
      </c>
      <c r="I85" t="s">
        <v>378</v>
      </c>
      <c r="J85" t="s">
        <v>232</v>
      </c>
      <c r="K85" t="s">
        <v>232</v>
      </c>
      <c r="L85" t="s">
        <v>232</v>
      </c>
      <c r="M85" t="s">
        <v>232</v>
      </c>
      <c r="N85" t="s">
        <v>232</v>
      </c>
      <c r="O85" t="s">
        <v>232</v>
      </c>
      <c r="P85" t="s">
        <v>232</v>
      </c>
      <c r="Q85" t="s">
        <v>232</v>
      </c>
      <c r="R85" t="s">
        <v>232</v>
      </c>
      <c r="S85" t="s">
        <v>232</v>
      </c>
      <c r="T85" t="s">
        <v>232</v>
      </c>
      <c r="U85" t="s">
        <v>232</v>
      </c>
      <c r="V85" t="s">
        <v>232</v>
      </c>
      <c r="W85" t="s">
        <v>232</v>
      </c>
      <c r="X85" t="s">
        <v>232</v>
      </c>
      <c r="Y85" t="s">
        <v>232</v>
      </c>
      <c r="Z85" t="s">
        <v>232</v>
      </c>
      <c r="AA85" t="s">
        <v>232</v>
      </c>
      <c r="AB85" t="s">
        <v>232</v>
      </c>
      <c r="AC85" t="s">
        <v>232</v>
      </c>
      <c r="AD85" t="s">
        <v>232</v>
      </c>
      <c r="AE85" t="s">
        <v>232</v>
      </c>
      <c r="AF85" t="s">
        <v>232</v>
      </c>
      <c r="AG85" t="s">
        <v>232</v>
      </c>
      <c r="AH85" t="s">
        <v>232</v>
      </c>
      <c r="AI85" t="s">
        <v>232</v>
      </c>
      <c r="AJ85" t="s">
        <v>232</v>
      </c>
      <c r="AK85" t="s">
        <v>232</v>
      </c>
      <c r="AL85" t="s">
        <v>232</v>
      </c>
      <c r="AM85" t="s">
        <v>232</v>
      </c>
      <c r="AN85" t="s">
        <v>232</v>
      </c>
      <c r="AO85">
        <v>756.42</v>
      </c>
      <c r="AP85">
        <v>807.38</v>
      </c>
      <c r="AQ85">
        <v>921.36099999999999</v>
      </c>
      <c r="AR85">
        <v>914.43</v>
      </c>
      <c r="AS85">
        <v>986.827</v>
      </c>
      <c r="AT85" s="52">
        <v>1003.79</v>
      </c>
      <c r="AU85">
        <v>988.84900000000005</v>
      </c>
      <c r="AV85">
        <v>973.79399999999998</v>
      </c>
      <c r="AW85" s="52">
        <v>1005.25</v>
      </c>
      <c r="AX85" s="52">
        <v>1027.6300000000001</v>
      </c>
      <c r="AY85" s="52">
        <v>1051.33</v>
      </c>
      <c r="AZ85" s="52">
        <v>1079.79</v>
      </c>
      <c r="BA85" s="52">
        <v>1113.0999999999999</v>
      </c>
      <c r="BB85" s="52">
        <v>1191.26</v>
      </c>
      <c r="BC85">
        <v>2018</v>
      </c>
    </row>
    <row r="86" spans="1:55" x14ac:dyDescent="0.25">
      <c r="A86">
        <v>914</v>
      </c>
      <c r="B86" t="s">
        <v>370</v>
      </c>
      <c r="C86" t="s">
        <v>355</v>
      </c>
      <c r="D86" t="s">
        <v>371</v>
      </c>
      <c r="E86" t="s">
        <v>353</v>
      </c>
      <c r="F86" t="s">
        <v>354</v>
      </c>
      <c r="G86" t="s">
        <v>282</v>
      </c>
      <c r="I86" t="s">
        <v>379</v>
      </c>
      <c r="J86" t="s">
        <v>232</v>
      </c>
      <c r="K86" t="s">
        <v>232</v>
      </c>
      <c r="L86" t="s">
        <v>232</v>
      </c>
      <c r="M86" t="s">
        <v>232</v>
      </c>
      <c r="N86" t="s">
        <v>232</v>
      </c>
      <c r="O86" t="s">
        <v>232</v>
      </c>
      <c r="P86" t="s">
        <v>232</v>
      </c>
      <c r="Q86" t="s">
        <v>232</v>
      </c>
      <c r="R86" t="s">
        <v>232</v>
      </c>
      <c r="S86" t="s">
        <v>232</v>
      </c>
      <c r="T86" t="s">
        <v>232</v>
      </c>
      <c r="U86" t="s">
        <v>232</v>
      </c>
      <c r="V86" t="s">
        <v>232</v>
      </c>
      <c r="W86" t="s">
        <v>232</v>
      </c>
      <c r="X86" t="s">
        <v>232</v>
      </c>
      <c r="Y86" t="s">
        <v>232</v>
      </c>
      <c r="Z86" t="s">
        <v>232</v>
      </c>
      <c r="AA86" t="s">
        <v>232</v>
      </c>
      <c r="AB86" t="s">
        <v>232</v>
      </c>
      <c r="AC86" t="s">
        <v>232</v>
      </c>
      <c r="AD86" t="s">
        <v>232</v>
      </c>
      <c r="AE86" t="s">
        <v>232</v>
      </c>
      <c r="AF86" t="s">
        <v>232</v>
      </c>
      <c r="AG86" t="s">
        <v>232</v>
      </c>
      <c r="AH86" t="s">
        <v>232</v>
      </c>
      <c r="AI86" t="s">
        <v>232</v>
      </c>
      <c r="AJ86" t="s">
        <v>232</v>
      </c>
      <c r="AK86" t="s">
        <v>232</v>
      </c>
      <c r="AL86" t="s">
        <v>232</v>
      </c>
      <c r="AM86" t="s">
        <v>232</v>
      </c>
      <c r="AN86" t="s">
        <v>232</v>
      </c>
      <c r="AO86">
        <v>58.158000000000001</v>
      </c>
      <c r="AP86">
        <v>60.576999999999998</v>
      </c>
      <c r="AQ86">
        <v>68.138000000000005</v>
      </c>
      <c r="AR86">
        <v>65.671999999999997</v>
      </c>
      <c r="AS86">
        <v>68.953999999999994</v>
      </c>
      <c r="AT86">
        <v>68.135000000000005</v>
      </c>
      <c r="AU86">
        <v>63.753999999999998</v>
      </c>
      <c r="AV86">
        <v>59.046999999999997</v>
      </c>
      <c r="AW86">
        <v>57.524000000000001</v>
      </c>
      <c r="AX86">
        <v>55.238</v>
      </c>
      <c r="AY86">
        <v>52.884999999999998</v>
      </c>
      <c r="AZ86">
        <v>50.643000000000001</v>
      </c>
      <c r="BA86">
        <v>48.683999999999997</v>
      </c>
      <c r="BB86">
        <v>48.587000000000003</v>
      </c>
      <c r="BC86">
        <v>2018</v>
      </c>
    </row>
    <row r="87" spans="1:55" x14ac:dyDescent="0.25">
      <c r="A87">
        <v>914</v>
      </c>
      <c r="B87" t="s">
        <v>370</v>
      </c>
      <c r="C87" t="s">
        <v>356</v>
      </c>
      <c r="D87" t="s">
        <v>371</v>
      </c>
      <c r="E87" t="s">
        <v>357</v>
      </c>
      <c r="F87" t="s">
        <v>358</v>
      </c>
      <c r="G87" t="s">
        <v>229</v>
      </c>
      <c r="H87" t="s">
        <v>230</v>
      </c>
      <c r="I87" t="s">
        <v>378</v>
      </c>
      <c r="J87" t="s">
        <v>232</v>
      </c>
      <c r="K87" t="s">
        <v>232</v>
      </c>
      <c r="L87" t="s">
        <v>232</v>
      </c>
      <c r="M87" t="s">
        <v>232</v>
      </c>
      <c r="N87" t="s">
        <v>232</v>
      </c>
      <c r="O87" t="s">
        <v>232</v>
      </c>
      <c r="P87" t="s">
        <v>232</v>
      </c>
      <c r="Q87" t="s">
        <v>232</v>
      </c>
      <c r="R87" t="s">
        <v>232</v>
      </c>
      <c r="S87" t="s">
        <v>232</v>
      </c>
      <c r="T87" t="s">
        <v>232</v>
      </c>
      <c r="U87" t="s">
        <v>232</v>
      </c>
      <c r="V87" t="s">
        <v>232</v>
      </c>
      <c r="W87" t="s">
        <v>232</v>
      </c>
      <c r="X87" t="s">
        <v>232</v>
      </c>
      <c r="Y87" t="s">
        <v>232</v>
      </c>
      <c r="Z87" t="s">
        <v>232</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52">
        <v>1004.51</v>
      </c>
      <c r="AS87" s="52">
        <v>1057.32</v>
      </c>
      <c r="AT87" s="52">
        <v>1079.69</v>
      </c>
      <c r="AU87" s="52">
        <v>1114.76</v>
      </c>
      <c r="AV87" s="52">
        <v>1131.17</v>
      </c>
      <c r="AW87" s="52">
        <v>1138.0899999999999</v>
      </c>
      <c r="AX87" s="52">
        <v>1177.82</v>
      </c>
      <c r="AY87" s="52">
        <v>1199.82</v>
      </c>
      <c r="AZ87" s="52">
        <v>1247.68</v>
      </c>
      <c r="BA87" s="52">
        <v>1281.04</v>
      </c>
      <c r="BB87" s="52">
        <v>1368.74</v>
      </c>
      <c r="BC87">
        <v>2018</v>
      </c>
    </row>
    <row r="88" spans="1:55" x14ac:dyDescent="0.25">
      <c r="A88">
        <v>914</v>
      </c>
      <c r="B88" t="s">
        <v>370</v>
      </c>
      <c r="C88" t="s">
        <v>359</v>
      </c>
      <c r="D88" t="s">
        <v>371</v>
      </c>
      <c r="E88" t="s">
        <v>357</v>
      </c>
      <c r="F88" t="s">
        <v>358</v>
      </c>
      <c r="G88" t="s">
        <v>282</v>
      </c>
      <c r="I88" t="s">
        <v>360</v>
      </c>
      <c r="J88" t="s">
        <v>232</v>
      </c>
      <c r="K88" t="s">
        <v>232</v>
      </c>
      <c r="L88" t="s">
        <v>232</v>
      </c>
      <c r="M88" t="s">
        <v>232</v>
      </c>
      <c r="N88" t="s">
        <v>232</v>
      </c>
      <c r="O88" t="s">
        <v>232</v>
      </c>
      <c r="P88" t="s">
        <v>232</v>
      </c>
      <c r="Q88" t="s">
        <v>232</v>
      </c>
      <c r="R88" t="s">
        <v>232</v>
      </c>
      <c r="S88" t="s">
        <v>232</v>
      </c>
      <c r="T88" t="s">
        <v>232</v>
      </c>
      <c r="U88" t="s">
        <v>232</v>
      </c>
      <c r="V88" t="s">
        <v>232</v>
      </c>
      <c r="W88" t="s">
        <v>232</v>
      </c>
      <c r="X88" t="s">
        <v>232</v>
      </c>
      <c r="Y88" t="s">
        <v>232</v>
      </c>
      <c r="Z88" t="s">
        <v>232</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70.278999999999996</v>
      </c>
      <c r="AR88">
        <v>72.141999999999996</v>
      </c>
      <c r="AS88">
        <v>73.88</v>
      </c>
      <c r="AT88">
        <v>73.287000000000006</v>
      </c>
      <c r="AU88">
        <v>71.870999999999995</v>
      </c>
      <c r="AV88">
        <v>68.59</v>
      </c>
      <c r="AW88">
        <v>65.125</v>
      </c>
      <c r="AX88">
        <v>63.311</v>
      </c>
      <c r="AY88">
        <v>60.354999999999997</v>
      </c>
      <c r="AZ88">
        <v>58.517000000000003</v>
      </c>
      <c r="BA88">
        <v>56.029000000000003</v>
      </c>
      <c r="BB88">
        <v>55.825000000000003</v>
      </c>
      <c r="BC88">
        <v>2018</v>
      </c>
    </row>
    <row r="89" spans="1:55" x14ac:dyDescent="0.25">
      <c r="A89">
        <v>914</v>
      </c>
      <c r="B89" t="s">
        <v>370</v>
      </c>
      <c r="C89" t="s">
        <v>361</v>
      </c>
      <c r="D89" t="s">
        <v>371</v>
      </c>
      <c r="E89" t="s">
        <v>362</v>
      </c>
      <c r="F89" t="s">
        <v>363</v>
      </c>
      <c r="G89" t="s">
        <v>229</v>
      </c>
      <c r="H89" t="s">
        <v>230</v>
      </c>
      <c r="I89" t="s">
        <v>378</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52">
        <v>1080.68</v>
      </c>
      <c r="AM89" s="52">
        <v>1143.94</v>
      </c>
      <c r="AN89" s="52">
        <v>1239.6500000000001</v>
      </c>
      <c r="AO89" s="52">
        <v>1300.6199999999999</v>
      </c>
      <c r="AP89" s="52">
        <v>1332.81</v>
      </c>
      <c r="AQ89" s="52">
        <v>1352.2</v>
      </c>
      <c r="AR89" s="52">
        <v>1392.41</v>
      </c>
      <c r="AS89" s="52">
        <v>1431.14</v>
      </c>
      <c r="AT89" s="52">
        <v>1473.23</v>
      </c>
      <c r="AU89" s="52">
        <v>1551.05</v>
      </c>
      <c r="AV89" s="52">
        <v>1649.17</v>
      </c>
      <c r="AW89" s="52">
        <v>1747.54</v>
      </c>
      <c r="AX89" s="52">
        <v>1860.37</v>
      </c>
      <c r="AY89" s="52">
        <v>1987.96</v>
      </c>
      <c r="AZ89" s="52">
        <v>2132.14</v>
      </c>
      <c r="BA89" s="52">
        <v>2286.38</v>
      </c>
      <c r="BB89" s="52">
        <v>2451.83</v>
      </c>
      <c r="BC89">
        <v>2018</v>
      </c>
    </row>
    <row r="90" spans="1:55" x14ac:dyDescent="0.25">
      <c r="A90">
        <v>914</v>
      </c>
      <c r="B90" t="s">
        <v>370</v>
      </c>
      <c r="C90" t="s">
        <v>364</v>
      </c>
      <c r="D90" t="s">
        <v>371</v>
      </c>
      <c r="E90" t="s">
        <v>365</v>
      </c>
      <c r="F90" t="s">
        <v>366</v>
      </c>
      <c r="G90" t="s">
        <v>242</v>
      </c>
      <c r="H90" t="s">
        <v>230</v>
      </c>
      <c r="I90" t="s">
        <v>380</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-0.442</v>
      </c>
      <c r="AG90">
        <v>-0.432</v>
      </c>
      <c r="AH90">
        <v>-0.42</v>
      </c>
      <c r="AI90">
        <v>-0.73399999999999999</v>
      </c>
      <c r="AJ90">
        <v>-0.54400000000000004</v>
      </c>
      <c r="AK90">
        <v>-1.1379999999999999</v>
      </c>
      <c r="AL90">
        <v>-2.0390000000000001</v>
      </c>
      <c r="AM90">
        <v>-1.929</v>
      </c>
      <c r="AN90">
        <v>-1.3480000000000001</v>
      </c>
      <c r="AO90">
        <v>-1.7030000000000001</v>
      </c>
      <c r="AP90">
        <v>-1.2509999999999999</v>
      </c>
      <c r="AQ90">
        <v>-1.1830000000000001</v>
      </c>
      <c r="AR90">
        <v>-1.43</v>
      </c>
      <c r="AS90">
        <v>-0.97799999999999998</v>
      </c>
      <c r="AT90">
        <v>-0.89900000000000002</v>
      </c>
      <c r="AU90">
        <v>-0.97899999999999998</v>
      </c>
      <c r="AV90">
        <v>-0.95</v>
      </c>
      <c r="AW90">
        <v>-0.96399999999999997</v>
      </c>
      <c r="AX90">
        <v>-0.999</v>
      </c>
      <c r="AY90">
        <v>-1.089</v>
      </c>
      <c r="AZ90">
        <v>-1.181</v>
      </c>
      <c r="BA90">
        <v>-1.3120000000000001</v>
      </c>
      <c r="BB90">
        <v>-1.4330000000000001</v>
      </c>
      <c r="BC90">
        <v>2017</v>
      </c>
    </row>
    <row r="91" spans="1:55" x14ac:dyDescent="0.25">
      <c r="A91">
        <v>914</v>
      </c>
      <c r="B91" t="s">
        <v>370</v>
      </c>
      <c r="C91" t="s">
        <v>368</v>
      </c>
      <c r="D91" t="s">
        <v>371</v>
      </c>
      <c r="E91" t="s">
        <v>365</v>
      </c>
      <c r="F91" t="s">
        <v>366</v>
      </c>
      <c r="G91" t="s">
        <v>282</v>
      </c>
      <c r="I91" t="s">
        <v>369</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-7.0679999999999996</v>
      </c>
      <c r="AE91">
        <v>-6.3140000000000001</v>
      </c>
      <c r="AF91">
        <v>-10.17</v>
      </c>
      <c r="AG91">
        <v>-7.6929999999999996</v>
      </c>
      <c r="AH91">
        <v>-5.8470000000000004</v>
      </c>
      <c r="AI91">
        <v>-9.1129999999999995</v>
      </c>
      <c r="AJ91">
        <v>-6.1109999999999998</v>
      </c>
      <c r="AK91">
        <v>-10.661</v>
      </c>
      <c r="AL91">
        <v>-15.805</v>
      </c>
      <c r="AM91">
        <v>-15.95</v>
      </c>
      <c r="AN91">
        <v>-11.294</v>
      </c>
      <c r="AO91">
        <v>-13.208</v>
      </c>
      <c r="AP91">
        <v>-10.15</v>
      </c>
      <c r="AQ91">
        <v>-9.2370000000000001</v>
      </c>
      <c r="AR91">
        <v>-10.815</v>
      </c>
      <c r="AS91">
        <v>-8.609</v>
      </c>
      <c r="AT91">
        <v>-7.5730000000000004</v>
      </c>
      <c r="AU91">
        <v>-7.5010000000000003</v>
      </c>
      <c r="AV91">
        <v>-6.2510000000000003</v>
      </c>
      <c r="AW91">
        <v>-6.0430000000000001</v>
      </c>
      <c r="AX91">
        <v>-5.8040000000000003</v>
      </c>
      <c r="AY91">
        <v>-5.8550000000000004</v>
      </c>
      <c r="AZ91">
        <v>-5.8479999999999999</v>
      </c>
      <c r="BA91">
        <v>-6.0220000000000002</v>
      </c>
      <c r="BB91">
        <v>-6.1059999999999999</v>
      </c>
      <c r="BC91">
        <v>2017</v>
      </c>
    </row>
    <row r="92" spans="1:55" x14ac:dyDescent="0.25">
      <c r="A92">
        <v>612</v>
      </c>
      <c r="B92" t="s">
        <v>381</v>
      </c>
      <c r="C92" t="s">
        <v>225</v>
      </c>
      <c r="D92" t="s">
        <v>382</v>
      </c>
      <c r="E92" t="s">
        <v>227</v>
      </c>
      <c r="F92" t="s">
        <v>228</v>
      </c>
      <c r="G92" t="s">
        <v>229</v>
      </c>
      <c r="H92" t="s">
        <v>230</v>
      </c>
      <c r="I92" t="s">
        <v>383</v>
      </c>
      <c r="J92" s="52">
        <v>2596.37</v>
      </c>
      <c r="K92" s="52">
        <v>2674.26</v>
      </c>
      <c r="L92" s="52">
        <v>2845.41</v>
      </c>
      <c r="M92" s="52">
        <v>2999.06</v>
      </c>
      <c r="N92" s="52">
        <v>3167.01</v>
      </c>
      <c r="O92" s="52">
        <v>3344.36</v>
      </c>
      <c r="P92" s="52">
        <v>3337.68</v>
      </c>
      <c r="Q92" s="52">
        <v>3314.31</v>
      </c>
      <c r="R92" s="52">
        <v>3251.34</v>
      </c>
      <c r="S92" s="52">
        <v>3407.4</v>
      </c>
      <c r="T92" s="52">
        <v>3434.66</v>
      </c>
      <c r="U92" s="52">
        <v>3393.45</v>
      </c>
      <c r="V92" s="52">
        <v>3447.74</v>
      </c>
      <c r="W92" s="52">
        <v>3375.25</v>
      </c>
      <c r="X92" s="52">
        <v>3344.88</v>
      </c>
      <c r="Y92" s="52">
        <v>3473.58</v>
      </c>
      <c r="Z92" s="52">
        <v>3605.57</v>
      </c>
      <c r="AA92" s="52">
        <v>3645.24</v>
      </c>
      <c r="AB92" s="52">
        <v>3831.05</v>
      </c>
      <c r="AC92" s="52">
        <v>3953.65</v>
      </c>
      <c r="AD92" s="52">
        <v>4103.88</v>
      </c>
      <c r="AE92" s="52">
        <v>4227</v>
      </c>
      <c r="AF92" s="52">
        <v>4463.71</v>
      </c>
      <c r="AG92" s="52">
        <v>4785.1000000000004</v>
      </c>
      <c r="AH92" s="52">
        <v>4990.8599999999997</v>
      </c>
      <c r="AI92" s="52">
        <v>5285.32</v>
      </c>
      <c r="AJ92" s="52">
        <v>5374.35</v>
      </c>
      <c r="AK92" s="52">
        <v>5555.62</v>
      </c>
      <c r="AL92" s="52">
        <v>5686.74</v>
      </c>
      <c r="AM92" s="52">
        <v>5779.56</v>
      </c>
      <c r="AN92" s="52">
        <v>5988.56</v>
      </c>
      <c r="AO92" s="52">
        <v>6157.62</v>
      </c>
      <c r="AP92" s="52">
        <v>6366.42</v>
      </c>
      <c r="AQ92" s="52">
        <v>6544.68</v>
      </c>
      <c r="AR92" s="52">
        <v>6793.38</v>
      </c>
      <c r="AS92" s="52">
        <v>7044.73</v>
      </c>
      <c r="AT92" s="52">
        <v>7270.16</v>
      </c>
      <c r="AU92" s="52">
        <v>7371.95</v>
      </c>
      <c r="AV92" s="52">
        <v>7523.77</v>
      </c>
      <c r="AW92" s="52">
        <v>7698</v>
      </c>
      <c r="AX92" s="52">
        <v>7834.77</v>
      </c>
      <c r="AY92" s="52">
        <v>7942.04</v>
      </c>
      <c r="AZ92" s="52">
        <v>8028.24</v>
      </c>
      <c r="BA92" s="52">
        <v>8059.26</v>
      </c>
      <c r="BB92" s="52">
        <v>8094.12</v>
      </c>
      <c r="BC92">
        <v>2017</v>
      </c>
    </row>
    <row r="93" spans="1:55" x14ac:dyDescent="0.25">
      <c r="A93">
        <v>612</v>
      </c>
      <c r="B93" t="s">
        <v>381</v>
      </c>
      <c r="C93" t="s">
        <v>233</v>
      </c>
      <c r="D93" t="s">
        <v>382</v>
      </c>
      <c r="E93" t="s">
        <v>227</v>
      </c>
      <c r="F93" t="s">
        <v>234</v>
      </c>
      <c r="G93" t="s">
        <v>235</v>
      </c>
      <c r="I93" t="s">
        <v>236</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1.4</v>
      </c>
      <c r="AV93">
        <v>2.0590000000000002</v>
      </c>
      <c r="AW93">
        <v>2.3159999999999998</v>
      </c>
      <c r="AX93">
        <v>1.7769999999999999</v>
      </c>
      <c r="AY93">
        <v>1.369</v>
      </c>
      <c r="AZ93">
        <v>1.085</v>
      </c>
      <c r="BA93">
        <v>0.38700000000000001</v>
      </c>
      <c r="BB93">
        <v>0.432</v>
      </c>
      <c r="BC93">
        <v>2017</v>
      </c>
    </row>
    <row r="94" spans="1:55" x14ac:dyDescent="0.25">
      <c r="A94">
        <v>612</v>
      </c>
      <c r="B94" t="s">
        <v>381</v>
      </c>
      <c r="C94" t="s">
        <v>237</v>
      </c>
      <c r="D94" t="s">
        <v>382</v>
      </c>
      <c r="E94" t="s">
        <v>238</v>
      </c>
      <c r="F94" t="s">
        <v>239</v>
      </c>
      <c r="G94" t="s">
        <v>229</v>
      </c>
      <c r="H94" t="s">
        <v>230</v>
      </c>
      <c r="I94" t="s">
        <v>383</v>
      </c>
      <c r="J94">
        <v>162.5</v>
      </c>
      <c r="K94">
        <v>191.5</v>
      </c>
      <c r="L94">
        <v>207.6</v>
      </c>
      <c r="M94">
        <v>233.7</v>
      </c>
      <c r="N94">
        <v>263.89999999999998</v>
      </c>
      <c r="O94">
        <v>291.60000000000002</v>
      </c>
      <c r="P94">
        <v>296.60000000000002</v>
      </c>
      <c r="Q94">
        <v>312.7</v>
      </c>
      <c r="R94">
        <v>347.7</v>
      </c>
      <c r="S94">
        <v>422.04300000000001</v>
      </c>
      <c r="T94">
        <v>554.4</v>
      </c>
      <c r="U94">
        <v>862.13199999999995</v>
      </c>
      <c r="V94" s="52">
        <v>1074.7</v>
      </c>
      <c r="W94" s="52">
        <v>1189.72</v>
      </c>
      <c r="X94" s="52">
        <v>1487.4</v>
      </c>
      <c r="Y94" s="52">
        <v>2004.99</v>
      </c>
      <c r="Z94" s="52">
        <v>2570</v>
      </c>
      <c r="AA94" s="52">
        <v>2780.2</v>
      </c>
      <c r="AB94" s="52">
        <v>2830.49</v>
      </c>
      <c r="AC94" s="52">
        <v>3248.2</v>
      </c>
      <c r="AD94" s="52">
        <v>4123.5</v>
      </c>
      <c r="AE94" s="52">
        <v>4227.1000000000004</v>
      </c>
      <c r="AF94" s="52">
        <v>4522.8</v>
      </c>
      <c r="AG94" s="52">
        <v>5252.3</v>
      </c>
      <c r="AH94" s="52">
        <v>6149.1</v>
      </c>
      <c r="AI94" s="52">
        <v>7562</v>
      </c>
      <c r="AJ94" s="52">
        <v>8501.64</v>
      </c>
      <c r="AK94" s="52">
        <v>9352.89</v>
      </c>
      <c r="AL94" s="52">
        <v>11043.7</v>
      </c>
      <c r="AM94" s="52">
        <v>9968.0300000000007</v>
      </c>
      <c r="AN94" s="52">
        <v>11991.56</v>
      </c>
      <c r="AO94" s="52">
        <v>14589</v>
      </c>
      <c r="AP94" s="52">
        <v>16209.6</v>
      </c>
      <c r="AQ94" s="52">
        <v>16647.900000000001</v>
      </c>
      <c r="AR94" s="52">
        <v>17228.599999999999</v>
      </c>
      <c r="AS94" s="52">
        <v>16712.689999999999</v>
      </c>
      <c r="AT94" s="52">
        <v>17525.099999999999</v>
      </c>
      <c r="AU94" s="52">
        <v>18594.099999999999</v>
      </c>
      <c r="AV94" s="52">
        <v>21041.1</v>
      </c>
      <c r="AW94" s="52">
        <v>21740.82</v>
      </c>
      <c r="AX94" s="52">
        <v>23192.49</v>
      </c>
      <c r="AY94" s="52">
        <v>25217.56</v>
      </c>
      <c r="AZ94" s="52">
        <v>27627.11</v>
      </c>
      <c r="BA94" s="52">
        <v>30666.38</v>
      </c>
      <c r="BB94" s="52">
        <v>31305.47</v>
      </c>
      <c r="BC94">
        <v>2017</v>
      </c>
    </row>
    <row r="95" spans="1:55" x14ac:dyDescent="0.25">
      <c r="A95">
        <v>612</v>
      </c>
      <c r="B95" t="s">
        <v>381</v>
      </c>
      <c r="C95" t="s">
        <v>240</v>
      </c>
      <c r="D95" t="s">
        <v>382</v>
      </c>
      <c r="E95" t="s">
        <v>238</v>
      </c>
      <c r="F95" t="s">
        <v>241</v>
      </c>
      <c r="G95" t="s">
        <v>242</v>
      </c>
      <c r="H95" t="s">
        <v>230</v>
      </c>
      <c r="I95" t="s">
        <v>243</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160.13</v>
      </c>
      <c r="AU95">
        <v>167.55500000000001</v>
      </c>
      <c r="AV95">
        <v>180.441</v>
      </c>
      <c r="AW95">
        <v>183.68700000000001</v>
      </c>
      <c r="AX95">
        <v>193.05600000000001</v>
      </c>
      <c r="AY95">
        <v>199.917</v>
      </c>
      <c r="AZ95">
        <v>208.589</v>
      </c>
      <c r="BA95">
        <v>216.38900000000001</v>
      </c>
      <c r="BB95">
        <v>204.536</v>
      </c>
      <c r="BC95">
        <v>2017</v>
      </c>
    </row>
    <row r="96" spans="1:55" x14ac:dyDescent="0.25">
      <c r="A96">
        <v>612</v>
      </c>
      <c r="B96" t="s">
        <v>381</v>
      </c>
      <c r="C96" t="s">
        <v>244</v>
      </c>
      <c r="D96" t="s">
        <v>382</v>
      </c>
      <c r="E96" t="s">
        <v>238</v>
      </c>
      <c r="F96" t="s">
        <v>245</v>
      </c>
      <c r="G96" t="s">
        <v>246</v>
      </c>
      <c r="H96" t="s">
        <v>230</v>
      </c>
      <c r="I96" t="s">
        <v>243</v>
      </c>
      <c r="J96">
        <v>86.89</v>
      </c>
      <c r="K96">
        <v>97.963999999999999</v>
      </c>
      <c r="L96">
        <v>110.67400000000001</v>
      </c>
      <c r="M96">
        <v>121.21899999999999</v>
      </c>
      <c r="N96">
        <v>132.626</v>
      </c>
      <c r="O96">
        <v>144.483</v>
      </c>
      <c r="P96">
        <v>147.09700000000001</v>
      </c>
      <c r="Q96">
        <v>149.68</v>
      </c>
      <c r="R96">
        <v>152.01400000000001</v>
      </c>
      <c r="S96">
        <v>165.55699999999999</v>
      </c>
      <c r="T96">
        <v>173.12700000000001</v>
      </c>
      <c r="U96">
        <v>176.834</v>
      </c>
      <c r="V96">
        <v>183.75899999999999</v>
      </c>
      <c r="W96">
        <v>184.15700000000001</v>
      </c>
      <c r="X96">
        <v>186.39699999999999</v>
      </c>
      <c r="Y96">
        <v>197.62700000000001</v>
      </c>
      <c r="Z96">
        <v>208.893</v>
      </c>
      <c r="AA96">
        <v>214.833</v>
      </c>
      <c r="AB96">
        <v>228.32599999999999</v>
      </c>
      <c r="AC96">
        <v>239.035</v>
      </c>
      <c r="AD96">
        <v>253.66399999999999</v>
      </c>
      <c r="AE96">
        <v>267.00400000000002</v>
      </c>
      <c r="AF96">
        <v>286.41699999999997</v>
      </c>
      <c r="AG96">
        <v>312.74099999999999</v>
      </c>
      <c r="AH96">
        <v>334.97</v>
      </c>
      <c r="AI96">
        <v>365.78199999999998</v>
      </c>
      <c r="AJ96">
        <v>383.2</v>
      </c>
      <c r="AK96">
        <v>406.767</v>
      </c>
      <c r="AL96">
        <v>424.46499999999997</v>
      </c>
      <c r="AM96">
        <v>434.68200000000002</v>
      </c>
      <c r="AN96">
        <v>455.649</v>
      </c>
      <c r="AO96">
        <v>478.3</v>
      </c>
      <c r="AP96">
        <v>504.00400000000002</v>
      </c>
      <c r="AQ96">
        <v>527.20600000000002</v>
      </c>
      <c r="AR96">
        <v>557.59400000000005</v>
      </c>
      <c r="AS96">
        <v>584.40899999999999</v>
      </c>
      <c r="AT96">
        <v>609.70299999999997</v>
      </c>
      <c r="AU96">
        <v>629.99199999999996</v>
      </c>
      <c r="AV96">
        <v>657.46199999999999</v>
      </c>
      <c r="AW96">
        <v>684.649</v>
      </c>
      <c r="AX96">
        <v>711.36300000000006</v>
      </c>
      <c r="AY96">
        <v>736.09299999999996</v>
      </c>
      <c r="AZ96">
        <v>759.48</v>
      </c>
      <c r="BA96">
        <v>778.21500000000003</v>
      </c>
      <c r="BB96">
        <v>797.93700000000001</v>
      </c>
      <c r="BC96">
        <v>2017</v>
      </c>
    </row>
    <row r="97" spans="1:55" x14ac:dyDescent="0.25">
      <c r="A97">
        <v>612</v>
      </c>
      <c r="B97" t="s">
        <v>381</v>
      </c>
      <c r="C97" t="s">
        <v>247</v>
      </c>
      <c r="D97" t="s">
        <v>382</v>
      </c>
      <c r="E97" t="s">
        <v>248</v>
      </c>
      <c r="F97" t="s">
        <v>249</v>
      </c>
      <c r="G97" t="s">
        <v>250</v>
      </c>
      <c r="I97" t="s">
        <v>251</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241.05500000000001</v>
      </c>
      <c r="AU97">
        <v>252.22800000000001</v>
      </c>
      <c r="AV97">
        <v>279.66199999999998</v>
      </c>
      <c r="AW97">
        <v>282.42200000000003</v>
      </c>
      <c r="AX97">
        <v>296.02</v>
      </c>
      <c r="AY97">
        <v>317.52</v>
      </c>
      <c r="AZ97">
        <v>344.12400000000002</v>
      </c>
      <c r="BA97">
        <v>380.51100000000002</v>
      </c>
      <c r="BB97">
        <v>386.76799999999997</v>
      </c>
      <c r="BC97">
        <v>2017</v>
      </c>
    </row>
    <row r="98" spans="1:55" x14ac:dyDescent="0.25">
      <c r="A98">
        <v>612</v>
      </c>
      <c r="B98" t="s">
        <v>381</v>
      </c>
      <c r="C98" t="s">
        <v>252</v>
      </c>
      <c r="D98" t="s">
        <v>382</v>
      </c>
      <c r="E98" t="s">
        <v>253</v>
      </c>
      <c r="F98" t="s">
        <v>254</v>
      </c>
      <c r="G98" t="s">
        <v>229</v>
      </c>
      <c r="H98" t="s">
        <v>220</v>
      </c>
      <c r="I98" t="s">
        <v>255</v>
      </c>
      <c r="J98" s="52">
        <v>139096.10999999999</v>
      </c>
      <c r="K98" s="52">
        <v>138951.43</v>
      </c>
      <c r="L98" s="52">
        <v>143244.66</v>
      </c>
      <c r="M98" s="52">
        <v>146181.71</v>
      </c>
      <c r="N98" s="52">
        <v>149563.72</v>
      </c>
      <c r="O98" s="52">
        <v>150647.03</v>
      </c>
      <c r="P98" s="52">
        <v>146389.28</v>
      </c>
      <c r="Q98" s="52">
        <v>141637.26</v>
      </c>
      <c r="R98" s="52">
        <v>134910.37</v>
      </c>
      <c r="S98" s="52">
        <v>137951.59</v>
      </c>
      <c r="T98" s="52">
        <v>137265.75</v>
      </c>
      <c r="U98" s="52">
        <v>132334.26</v>
      </c>
      <c r="V98" s="52">
        <v>131237.59</v>
      </c>
      <c r="W98" s="52">
        <v>125502.13</v>
      </c>
      <c r="X98" s="52">
        <v>121649.58</v>
      </c>
      <c r="Y98" s="52">
        <v>123791.08</v>
      </c>
      <c r="Z98" s="52">
        <v>126219.06</v>
      </c>
      <c r="AA98" s="52">
        <v>125503.01</v>
      </c>
      <c r="AB98" s="52">
        <v>129835.34</v>
      </c>
      <c r="AC98" s="52">
        <v>131942.1</v>
      </c>
      <c r="AD98" s="52">
        <v>134527.09</v>
      </c>
      <c r="AE98" s="52">
        <v>136557.47</v>
      </c>
      <c r="AF98" s="52">
        <v>142093.07999999999</v>
      </c>
      <c r="AG98" s="52">
        <v>150073.68</v>
      </c>
      <c r="AH98" s="52">
        <v>154200.66</v>
      </c>
      <c r="AI98" s="52">
        <v>160868.03</v>
      </c>
      <c r="AJ98" s="52">
        <v>161145.09</v>
      </c>
      <c r="AK98" s="52">
        <v>164085.89000000001</v>
      </c>
      <c r="AL98" s="52">
        <v>164399.41</v>
      </c>
      <c r="AM98" s="52">
        <v>163875.51</v>
      </c>
      <c r="AN98" s="52">
        <v>166450.51</v>
      </c>
      <c r="AO98" s="52">
        <v>167704.82999999999</v>
      </c>
      <c r="AP98" s="52">
        <v>169793.81</v>
      </c>
      <c r="AQ98" s="52">
        <v>170892.73</v>
      </c>
      <c r="AR98" s="52">
        <v>173681.46</v>
      </c>
      <c r="AS98" s="52">
        <v>176281.35</v>
      </c>
      <c r="AT98" s="52">
        <v>178033.18</v>
      </c>
      <c r="AU98" s="52">
        <v>176696.27</v>
      </c>
      <c r="AV98" s="52">
        <v>176688.87</v>
      </c>
      <c r="AW98" s="52">
        <v>177262.92</v>
      </c>
      <c r="AX98" s="52">
        <v>177044.9</v>
      </c>
      <c r="AY98" s="52">
        <v>176262.51</v>
      </c>
      <c r="AZ98" s="52">
        <v>175136.02</v>
      </c>
      <c r="BA98" s="52">
        <v>172949.3</v>
      </c>
      <c r="BB98" s="52">
        <v>170992.82</v>
      </c>
      <c r="BC98">
        <v>2017</v>
      </c>
    </row>
    <row r="99" spans="1:55" x14ac:dyDescent="0.25">
      <c r="A99">
        <v>612</v>
      </c>
      <c r="B99" t="s">
        <v>381</v>
      </c>
      <c r="C99" t="s">
        <v>256</v>
      </c>
      <c r="D99" t="s">
        <v>382</v>
      </c>
      <c r="E99" t="s">
        <v>253</v>
      </c>
      <c r="F99" t="s">
        <v>257</v>
      </c>
      <c r="G99" t="s">
        <v>258</v>
      </c>
      <c r="H99" t="s">
        <v>220</v>
      </c>
      <c r="I99" t="s">
        <v>255</v>
      </c>
      <c r="J99" s="52">
        <v>10804.44</v>
      </c>
      <c r="K99" s="52">
        <v>10793.2</v>
      </c>
      <c r="L99" s="52">
        <v>11126.69</v>
      </c>
      <c r="M99" s="52">
        <v>11354.82</v>
      </c>
      <c r="N99" s="52">
        <v>11617.53</v>
      </c>
      <c r="O99" s="52">
        <v>11701.67</v>
      </c>
      <c r="P99" s="52">
        <v>11370.95</v>
      </c>
      <c r="Q99" s="52">
        <v>11001.83</v>
      </c>
      <c r="R99" s="52">
        <v>10479.31</v>
      </c>
      <c r="S99" s="52">
        <v>10715.54</v>
      </c>
      <c r="T99" s="52">
        <v>10662.27</v>
      </c>
      <c r="U99" s="52">
        <v>10279.209999999999</v>
      </c>
      <c r="V99" s="52">
        <v>10194.02</v>
      </c>
      <c r="W99" s="52">
        <v>9748.52</v>
      </c>
      <c r="X99" s="52">
        <v>9449.27</v>
      </c>
      <c r="Y99" s="52">
        <v>9615.61</v>
      </c>
      <c r="Z99" s="52">
        <v>9804.2000000000007</v>
      </c>
      <c r="AA99" s="52">
        <v>9748.58</v>
      </c>
      <c r="AB99" s="52">
        <v>10085.1</v>
      </c>
      <c r="AC99" s="52">
        <v>10248.75</v>
      </c>
      <c r="AD99" s="52">
        <v>10449.540000000001</v>
      </c>
      <c r="AE99" s="52">
        <v>10607.25</v>
      </c>
      <c r="AF99" s="52">
        <v>11037.24</v>
      </c>
      <c r="AG99" s="52">
        <v>11657.14</v>
      </c>
      <c r="AH99" s="52">
        <v>11977.71</v>
      </c>
      <c r="AI99" s="52">
        <v>12495.6</v>
      </c>
      <c r="AJ99" s="52">
        <v>12517.12</v>
      </c>
      <c r="AK99" s="52">
        <v>12745.55</v>
      </c>
      <c r="AL99" s="52">
        <v>12769.9</v>
      </c>
      <c r="AM99" s="52">
        <v>12729.21</v>
      </c>
      <c r="AN99" s="52">
        <v>12929.23</v>
      </c>
      <c r="AO99" s="52">
        <v>13026.66</v>
      </c>
      <c r="AP99" s="52">
        <v>13188.92</v>
      </c>
      <c r="AQ99" s="52">
        <v>13274.28</v>
      </c>
      <c r="AR99" s="52">
        <v>13490.9</v>
      </c>
      <c r="AS99" s="52">
        <v>13692.85</v>
      </c>
      <c r="AT99" s="52">
        <v>13828.92</v>
      </c>
      <c r="AU99" s="52">
        <v>13725.08</v>
      </c>
      <c r="AV99" s="52">
        <v>13724.5</v>
      </c>
      <c r="AW99" s="52">
        <v>13769.09</v>
      </c>
      <c r="AX99" s="52">
        <v>13752.16</v>
      </c>
      <c r="AY99" s="52">
        <v>13691.38</v>
      </c>
      <c r="AZ99" s="52">
        <v>13603.88</v>
      </c>
      <c r="BA99" s="52">
        <v>13434.03</v>
      </c>
      <c r="BB99" s="52">
        <v>13282.06</v>
      </c>
      <c r="BC99">
        <v>2017</v>
      </c>
    </row>
    <row r="100" spans="1:55" x14ac:dyDescent="0.25">
      <c r="A100">
        <v>612</v>
      </c>
      <c r="B100" t="s">
        <v>381</v>
      </c>
      <c r="C100" t="s">
        <v>259</v>
      </c>
      <c r="D100" t="s">
        <v>382</v>
      </c>
      <c r="E100" t="s">
        <v>260</v>
      </c>
      <c r="F100" t="s">
        <v>261</v>
      </c>
      <c r="G100" t="s">
        <v>229</v>
      </c>
      <c r="H100" t="s">
        <v>220</v>
      </c>
      <c r="I100" t="s">
        <v>262</v>
      </c>
      <c r="J100" s="52">
        <v>8705.67</v>
      </c>
      <c r="K100" s="52">
        <v>9950.1200000000008</v>
      </c>
      <c r="L100" s="52">
        <v>10451.07</v>
      </c>
      <c r="M100" s="52">
        <v>11391.11</v>
      </c>
      <c r="N100" s="52">
        <v>12462.81</v>
      </c>
      <c r="O100" s="52">
        <v>13135.14</v>
      </c>
      <c r="P100" s="52">
        <v>13008.77</v>
      </c>
      <c r="Q100" s="52">
        <v>13363.25</v>
      </c>
      <c r="R100" s="52">
        <v>14427.39</v>
      </c>
      <c r="S100" s="52">
        <v>17086.759999999998</v>
      </c>
      <c r="T100" s="52">
        <v>22156.5</v>
      </c>
      <c r="U100" s="52">
        <v>33620.559999999998</v>
      </c>
      <c r="V100" s="52">
        <v>40908.04</v>
      </c>
      <c r="W100" s="52">
        <v>44237.53</v>
      </c>
      <c r="X100" s="52">
        <v>54095.14</v>
      </c>
      <c r="Y100" s="52">
        <v>71453.67</v>
      </c>
      <c r="Z100" s="52">
        <v>89967.09</v>
      </c>
      <c r="AA100" s="52">
        <v>95720.43</v>
      </c>
      <c r="AB100" s="52">
        <v>95926.080000000002</v>
      </c>
      <c r="AC100" s="52">
        <v>108399.72</v>
      </c>
      <c r="AD100" s="52">
        <v>135170.13</v>
      </c>
      <c r="AE100" s="52">
        <v>136560.70000000001</v>
      </c>
      <c r="AF100" s="52">
        <v>143974.01999999999</v>
      </c>
      <c r="AG100" s="52">
        <v>164726.35999999999</v>
      </c>
      <c r="AH100" s="52">
        <v>189986.41</v>
      </c>
      <c r="AI100" s="52">
        <v>230162.84</v>
      </c>
      <c r="AJ100" s="52">
        <v>254913.97</v>
      </c>
      <c r="AK100" s="52">
        <v>276238.59999999998</v>
      </c>
      <c r="AL100" s="52">
        <v>319265.23</v>
      </c>
      <c r="AM100" s="52">
        <v>282636.53000000003</v>
      </c>
      <c r="AN100" s="52">
        <v>333302.68</v>
      </c>
      <c r="AO100" s="52">
        <v>397336.38</v>
      </c>
      <c r="AP100" s="52">
        <v>432313.64</v>
      </c>
      <c r="AQ100" s="52">
        <v>434705.07</v>
      </c>
      <c r="AR100" s="52">
        <v>440471.44</v>
      </c>
      <c r="AS100" s="52">
        <v>418203.99</v>
      </c>
      <c r="AT100" s="52">
        <v>429158.1</v>
      </c>
      <c r="AU100" s="52">
        <v>445677.24</v>
      </c>
      <c r="AV100" s="52">
        <v>494131.39</v>
      </c>
      <c r="AW100" s="52">
        <v>500629.16</v>
      </c>
      <c r="AX100" s="52">
        <v>524088.58</v>
      </c>
      <c r="AY100" s="52">
        <v>559668.78</v>
      </c>
      <c r="AZ100" s="52">
        <v>602685.71</v>
      </c>
      <c r="BA100" s="52">
        <v>658090.88</v>
      </c>
      <c r="BB100" s="52">
        <v>661345.92000000004</v>
      </c>
      <c r="BC100">
        <v>2017</v>
      </c>
    </row>
    <row r="101" spans="1:55" x14ac:dyDescent="0.25">
      <c r="A101">
        <v>612</v>
      </c>
      <c r="B101" t="s">
        <v>381</v>
      </c>
      <c r="C101" t="s">
        <v>263</v>
      </c>
      <c r="D101" t="s">
        <v>382</v>
      </c>
      <c r="E101" t="s">
        <v>260</v>
      </c>
      <c r="F101" t="s">
        <v>264</v>
      </c>
      <c r="G101" t="s">
        <v>242</v>
      </c>
      <c r="H101" t="s">
        <v>220</v>
      </c>
      <c r="I101" t="s">
        <v>262</v>
      </c>
      <c r="J101" s="52">
        <v>2268.61</v>
      </c>
      <c r="K101" s="52">
        <v>2305.5100000000002</v>
      </c>
      <c r="L101" s="52">
        <v>2254.33</v>
      </c>
      <c r="M101" s="52">
        <v>2316.6799999999998</v>
      </c>
      <c r="N101" s="52">
        <v>2432.7199999999998</v>
      </c>
      <c r="O101" s="52">
        <v>2753.7</v>
      </c>
      <c r="P101" s="52">
        <v>2698.92</v>
      </c>
      <c r="Q101" s="52">
        <v>2705.11</v>
      </c>
      <c r="R101" s="52">
        <v>2143.7399999999998</v>
      </c>
      <c r="S101" s="52">
        <v>2127.87</v>
      </c>
      <c r="T101" s="52">
        <v>2473.5100000000002</v>
      </c>
      <c r="U101" s="52">
        <v>1819.98</v>
      </c>
      <c r="V101" s="52">
        <v>1873.42</v>
      </c>
      <c r="W101" s="52">
        <v>1894.95</v>
      </c>
      <c r="X101" s="52">
        <v>1542.97</v>
      </c>
      <c r="Y101" s="52">
        <v>1499.14</v>
      </c>
      <c r="Z101" s="52">
        <v>1643.27</v>
      </c>
      <c r="AA101" s="52">
        <v>1658.73</v>
      </c>
      <c r="AB101" s="52">
        <v>1633.09</v>
      </c>
      <c r="AC101" s="52">
        <v>1630.07</v>
      </c>
      <c r="AD101" s="52">
        <v>1794.7</v>
      </c>
      <c r="AE101" s="52">
        <v>1768.58</v>
      </c>
      <c r="AF101" s="52">
        <v>1806.86</v>
      </c>
      <c r="AG101" s="52">
        <v>2128.39</v>
      </c>
      <c r="AH101" s="52">
        <v>2636.31</v>
      </c>
      <c r="AI101" s="52">
        <v>3141.03</v>
      </c>
      <c r="AJ101" s="52">
        <v>3508.96</v>
      </c>
      <c r="AK101" s="52">
        <v>3986.56</v>
      </c>
      <c r="AL101" s="52">
        <v>4943.5</v>
      </c>
      <c r="AM101" s="52">
        <v>3886.06</v>
      </c>
      <c r="AN101" s="52">
        <v>4480.72</v>
      </c>
      <c r="AO101" s="52">
        <v>5453.89</v>
      </c>
      <c r="AP101" s="52">
        <v>5574.51</v>
      </c>
      <c r="AQ101" s="52">
        <v>5477.06</v>
      </c>
      <c r="AR101" s="52">
        <v>5466.33</v>
      </c>
      <c r="AS101" s="52">
        <v>4153.32</v>
      </c>
      <c r="AT101" s="52">
        <v>3921.29</v>
      </c>
      <c r="AU101" s="52">
        <v>4016.09</v>
      </c>
      <c r="AV101" s="52">
        <v>4237.5</v>
      </c>
      <c r="AW101" s="52">
        <v>4229.78</v>
      </c>
      <c r="AX101" s="52">
        <v>4362.55</v>
      </c>
      <c r="AY101" s="52">
        <v>4436.87</v>
      </c>
      <c r="AZ101" s="52">
        <v>4550.38</v>
      </c>
      <c r="BA101" s="52">
        <v>4643.6400000000003</v>
      </c>
      <c r="BB101" s="52">
        <v>4320.9399999999996</v>
      </c>
      <c r="BC101">
        <v>2017</v>
      </c>
    </row>
    <row r="102" spans="1:55" x14ac:dyDescent="0.25">
      <c r="A102">
        <v>612</v>
      </c>
      <c r="B102" t="s">
        <v>381</v>
      </c>
      <c r="C102" t="s">
        <v>265</v>
      </c>
      <c r="D102" t="s">
        <v>382</v>
      </c>
      <c r="E102" t="s">
        <v>260</v>
      </c>
      <c r="F102" t="s">
        <v>266</v>
      </c>
      <c r="G102" t="s">
        <v>246</v>
      </c>
      <c r="H102" t="s">
        <v>220</v>
      </c>
      <c r="I102" t="s">
        <v>262</v>
      </c>
      <c r="J102" s="52">
        <v>4654.99</v>
      </c>
      <c r="K102" s="52">
        <v>5090.09</v>
      </c>
      <c r="L102" s="52">
        <v>5571.58</v>
      </c>
      <c r="M102" s="52">
        <v>5908.5</v>
      </c>
      <c r="N102" s="52">
        <v>6263.33</v>
      </c>
      <c r="O102" s="52">
        <v>6508.23</v>
      </c>
      <c r="P102" s="52">
        <v>6451.61</v>
      </c>
      <c r="Q102" s="52">
        <v>6396.57</v>
      </c>
      <c r="R102" s="52">
        <v>6307.64</v>
      </c>
      <c r="S102" s="52">
        <v>6702.71</v>
      </c>
      <c r="T102" s="52">
        <v>6918.99</v>
      </c>
      <c r="U102" s="52">
        <v>6896.01</v>
      </c>
      <c r="V102" s="52">
        <v>6994.73</v>
      </c>
      <c r="W102" s="52">
        <v>6847.52</v>
      </c>
      <c r="X102" s="52">
        <v>6779.05</v>
      </c>
      <c r="Y102" s="52">
        <v>7043.03</v>
      </c>
      <c r="Z102" s="52">
        <v>7312.66</v>
      </c>
      <c r="AA102" s="52">
        <v>7396.56</v>
      </c>
      <c r="AB102" s="52">
        <v>7738.02</v>
      </c>
      <c r="AC102" s="52">
        <v>7977.12</v>
      </c>
      <c r="AD102" s="52">
        <v>8315.2199999999993</v>
      </c>
      <c r="AE102" s="52">
        <v>8625.84</v>
      </c>
      <c r="AF102" s="52">
        <v>9117.5</v>
      </c>
      <c r="AG102" s="52">
        <v>9808.4</v>
      </c>
      <c r="AH102" s="52">
        <v>10349.450000000001</v>
      </c>
      <c r="AI102" s="52">
        <v>11133.23</v>
      </c>
      <c r="AJ102" s="52">
        <v>11489.92</v>
      </c>
      <c r="AK102" s="52">
        <v>12013.91</v>
      </c>
      <c r="AL102" s="52">
        <v>12270.97</v>
      </c>
      <c r="AM102" s="52">
        <v>12325.13</v>
      </c>
      <c r="AN102" s="52">
        <v>12664.67</v>
      </c>
      <c r="AO102" s="52">
        <v>13026.66</v>
      </c>
      <c r="AP102" s="52">
        <v>13441.9</v>
      </c>
      <c r="AQ102" s="52">
        <v>13766.25</v>
      </c>
      <c r="AR102" s="52">
        <v>14255.62</v>
      </c>
      <c r="AS102" s="52">
        <v>14623.76</v>
      </c>
      <c r="AT102" s="52">
        <v>14930.52</v>
      </c>
      <c r="AU102" s="52">
        <v>15100.11</v>
      </c>
      <c r="AV102" s="52">
        <v>15439.92</v>
      </c>
      <c r="AW102" s="52">
        <v>15765.5</v>
      </c>
      <c r="AX102" s="52">
        <v>16074.92</v>
      </c>
      <c r="AY102" s="52">
        <v>16336.57</v>
      </c>
      <c r="AZ102" s="52">
        <v>16568.05</v>
      </c>
      <c r="BA102" s="52">
        <v>16700.240000000002</v>
      </c>
      <c r="BB102" s="52">
        <v>16856.87</v>
      </c>
      <c r="BC102">
        <v>2017</v>
      </c>
    </row>
    <row r="103" spans="1:55" x14ac:dyDescent="0.25">
      <c r="A103">
        <v>612</v>
      </c>
      <c r="B103" t="s">
        <v>381</v>
      </c>
      <c r="C103" t="s">
        <v>267</v>
      </c>
      <c r="D103" t="s">
        <v>382</v>
      </c>
      <c r="E103" t="s">
        <v>268</v>
      </c>
      <c r="F103" t="s">
        <v>269</v>
      </c>
      <c r="G103" t="s">
        <v>270</v>
      </c>
    </row>
    <row r="104" spans="1:55" x14ac:dyDescent="0.25">
      <c r="A104">
        <v>612</v>
      </c>
      <c r="B104" t="s">
        <v>381</v>
      </c>
      <c r="C104" t="s">
        <v>271</v>
      </c>
      <c r="D104" t="s">
        <v>382</v>
      </c>
      <c r="E104" t="s">
        <v>272</v>
      </c>
      <c r="F104" t="s">
        <v>273</v>
      </c>
      <c r="G104" t="s">
        <v>274</v>
      </c>
      <c r="I104" t="s">
        <v>243</v>
      </c>
      <c r="J104">
        <v>0.65600000000000003</v>
      </c>
      <c r="K104">
        <v>0.66400000000000003</v>
      </c>
      <c r="L104">
        <v>0.70399999999999996</v>
      </c>
      <c r="M104">
        <v>0.72399999999999998</v>
      </c>
      <c r="N104">
        <v>0.73199999999999998</v>
      </c>
      <c r="O104">
        <v>0.746</v>
      </c>
      <c r="P104">
        <v>0.72</v>
      </c>
      <c r="Q104">
        <v>0.68799999999999994</v>
      </c>
      <c r="R104">
        <v>0.64600000000000002</v>
      </c>
      <c r="S104">
        <v>0.65300000000000002</v>
      </c>
      <c r="T104">
        <v>0.63200000000000001</v>
      </c>
      <c r="U104">
        <v>0.61</v>
      </c>
      <c r="V104">
        <v>0.55700000000000005</v>
      </c>
      <c r="W104">
        <v>0.53500000000000003</v>
      </c>
      <c r="X104">
        <v>0.51500000000000001</v>
      </c>
      <c r="Y104">
        <v>0.51500000000000001</v>
      </c>
      <c r="Z104">
        <v>0.51600000000000001</v>
      </c>
      <c r="AA104">
        <v>0.501</v>
      </c>
      <c r="AB104">
        <v>0.51200000000000001</v>
      </c>
      <c r="AC104">
        <v>0.51100000000000001</v>
      </c>
      <c r="AD104">
        <v>0.50600000000000001</v>
      </c>
      <c r="AE104">
        <v>0.50900000000000001</v>
      </c>
      <c r="AF104">
        <v>0.52200000000000002</v>
      </c>
      <c r="AG104">
        <v>0.53800000000000003</v>
      </c>
      <c r="AH104">
        <v>0.53300000000000003</v>
      </c>
      <c r="AI104">
        <v>0.53900000000000003</v>
      </c>
      <c r="AJ104">
        <v>0.52</v>
      </c>
      <c r="AK104">
        <v>0.51</v>
      </c>
      <c r="AL104">
        <v>0.50700000000000001</v>
      </c>
      <c r="AM104">
        <v>0.51800000000000002</v>
      </c>
      <c r="AN104">
        <v>0.51</v>
      </c>
      <c r="AO104">
        <v>0.503</v>
      </c>
      <c r="AP104">
        <v>0.504</v>
      </c>
      <c r="AQ104">
        <v>0.502</v>
      </c>
      <c r="AR104">
        <v>0.503</v>
      </c>
      <c r="AS104">
        <v>0.505</v>
      </c>
      <c r="AT104">
        <v>0.505</v>
      </c>
      <c r="AU104">
        <v>0.49299999999999999</v>
      </c>
      <c r="AV104">
        <v>0.48599999999999999</v>
      </c>
      <c r="AW104">
        <v>0.48199999999999998</v>
      </c>
      <c r="AX104">
        <v>0.47399999999999998</v>
      </c>
      <c r="AY104">
        <v>0.46400000000000002</v>
      </c>
      <c r="AZ104">
        <v>0.45300000000000001</v>
      </c>
      <c r="BA104">
        <v>0.439</v>
      </c>
      <c r="BB104">
        <v>0.42499999999999999</v>
      </c>
      <c r="BC104">
        <v>2017</v>
      </c>
    </row>
    <row r="105" spans="1:55" x14ac:dyDescent="0.25">
      <c r="A105">
        <v>612</v>
      </c>
      <c r="B105" t="s">
        <v>381</v>
      </c>
      <c r="C105" t="s">
        <v>275</v>
      </c>
      <c r="D105" t="s">
        <v>382</v>
      </c>
      <c r="E105" t="s">
        <v>276</v>
      </c>
      <c r="F105" t="s">
        <v>277</v>
      </c>
      <c r="G105" t="s">
        <v>278</v>
      </c>
      <c r="I105" t="s">
        <v>243</v>
      </c>
      <c r="J105">
        <v>1.87</v>
      </c>
      <c r="K105">
        <v>1.9550000000000001</v>
      </c>
      <c r="L105">
        <v>1.8759999999999999</v>
      </c>
      <c r="M105">
        <v>1.9279999999999999</v>
      </c>
      <c r="N105">
        <v>1.99</v>
      </c>
      <c r="O105">
        <v>2.0179999999999998</v>
      </c>
      <c r="P105">
        <v>2.016</v>
      </c>
      <c r="Q105">
        <v>2.089</v>
      </c>
      <c r="R105">
        <v>2.2869999999999999</v>
      </c>
      <c r="S105">
        <v>2.5489999999999999</v>
      </c>
      <c r="T105">
        <v>3.202</v>
      </c>
      <c r="U105">
        <v>4.875</v>
      </c>
      <c r="V105">
        <v>5.8479999999999999</v>
      </c>
      <c r="W105">
        <v>6.46</v>
      </c>
      <c r="X105">
        <v>7.98</v>
      </c>
      <c r="Y105">
        <v>10.145</v>
      </c>
      <c r="Z105">
        <v>12.303000000000001</v>
      </c>
      <c r="AA105">
        <v>12.941000000000001</v>
      </c>
      <c r="AB105">
        <v>12.397</v>
      </c>
      <c r="AC105">
        <v>13.589</v>
      </c>
      <c r="AD105">
        <v>16.256</v>
      </c>
      <c r="AE105">
        <v>15.832000000000001</v>
      </c>
      <c r="AF105">
        <v>15.791</v>
      </c>
      <c r="AG105">
        <v>16.794</v>
      </c>
      <c r="AH105">
        <v>18.356999999999999</v>
      </c>
      <c r="AI105">
        <v>20.673999999999999</v>
      </c>
      <c r="AJ105">
        <v>22.186</v>
      </c>
      <c r="AK105">
        <v>22.992999999999999</v>
      </c>
      <c r="AL105">
        <v>26.018000000000001</v>
      </c>
      <c r="AM105">
        <v>22.931999999999999</v>
      </c>
      <c r="AN105">
        <v>26.318000000000001</v>
      </c>
      <c r="AO105">
        <v>30.501999999999999</v>
      </c>
      <c r="AP105">
        <v>32.161999999999999</v>
      </c>
      <c r="AQ105">
        <v>31.577999999999999</v>
      </c>
      <c r="AR105">
        <v>30.898</v>
      </c>
      <c r="AS105">
        <v>28.597999999999999</v>
      </c>
      <c r="AT105">
        <v>28.744</v>
      </c>
      <c r="AU105">
        <v>29.515000000000001</v>
      </c>
      <c r="AV105">
        <v>32.003999999999998</v>
      </c>
      <c r="AW105">
        <v>31.754999999999999</v>
      </c>
      <c r="AX105">
        <v>32.603000000000002</v>
      </c>
      <c r="AY105">
        <v>34.259</v>
      </c>
      <c r="AZ105">
        <v>36.375999999999998</v>
      </c>
      <c r="BA105">
        <v>39.405999999999999</v>
      </c>
      <c r="BB105">
        <v>39.232999999999997</v>
      </c>
      <c r="BC105">
        <v>2017</v>
      </c>
    </row>
    <row r="106" spans="1:55" x14ac:dyDescent="0.25">
      <c r="A106">
        <v>612</v>
      </c>
      <c r="B106" t="s">
        <v>381</v>
      </c>
      <c r="C106" t="s">
        <v>279</v>
      </c>
      <c r="D106" t="s">
        <v>382</v>
      </c>
      <c r="E106" t="s">
        <v>280</v>
      </c>
      <c r="F106" t="s">
        <v>281</v>
      </c>
      <c r="G106" t="s">
        <v>282</v>
      </c>
      <c r="I106" t="s">
        <v>383</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31.334</v>
      </c>
      <c r="AJ106">
        <v>29.837</v>
      </c>
      <c r="AK106">
        <v>34.293999999999997</v>
      </c>
      <c r="AL106">
        <v>37.348999999999997</v>
      </c>
      <c r="AM106">
        <v>46.959000000000003</v>
      </c>
      <c r="AN106">
        <v>42.328000000000003</v>
      </c>
      <c r="AO106">
        <v>38.572000000000003</v>
      </c>
      <c r="AP106">
        <v>41.301000000000002</v>
      </c>
      <c r="AQ106">
        <v>44.978000000000002</v>
      </c>
      <c r="AR106">
        <v>47.511000000000003</v>
      </c>
      <c r="AS106">
        <v>52.856999999999999</v>
      </c>
      <c r="AT106">
        <v>53.948999999999998</v>
      </c>
      <c r="AU106">
        <v>50.929000000000002</v>
      </c>
      <c r="AV106">
        <v>48.875999999999998</v>
      </c>
      <c r="AW106">
        <v>43.177999999999997</v>
      </c>
      <c r="AX106">
        <v>38.097999999999999</v>
      </c>
      <c r="AY106">
        <v>36.247999999999998</v>
      </c>
      <c r="AZ106">
        <v>34.926000000000002</v>
      </c>
      <c r="BA106">
        <v>32.28</v>
      </c>
      <c r="BB106">
        <v>27.186</v>
      </c>
      <c r="BC106">
        <v>2017</v>
      </c>
    </row>
    <row r="107" spans="1:55" x14ac:dyDescent="0.25">
      <c r="A107">
        <v>612</v>
      </c>
      <c r="B107" t="s">
        <v>381</v>
      </c>
      <c r="C107" t="s">
        <v>283</v>
      </c>
      <c r="D107" t="s">
        <v>382</v>
      </c>
      <c r="E107" t="s">
        <v>284</v>
      </c>
      <c r="F107" t="s">
        <v>285</v>
      </c>
      <c r="G107" t="s">
        <v>282</v>
      </c>
      <c r="I107" t="s">
        <v>383</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37.415999999999997</v>
      </c>
      <c r="AU107">
        <v>37.75</v>
      </c>
      <c r="AV107">
        <v>39.777000000000001</v>
      </c>
      <c r="AW107">
        <v>30.634</v>
      </c>
      <c r="AX107">
        <v>28.837</v>
      </c>
      <c r="AY107">
        <v>28.138999999999999</v>
      </c>
      <c r="AZ107">
        <v>29.335000000000001</v>
      </c>
      <c r="BA107">
        <v>28.620999999999999</v>
      </c>
      <c r="BB107">
        <v>24.722000000000001</v>
      </c>
      <c r="BC107">
        <v>2017</v>
      </c>
    </row>
    <row r="108" spans="1:55" x14ac:dyDescent="0.25">
      <c r="A108">
        <v>612</v>
      </c>
      <c r="B108" t="s">
        <v>381</v>
      </c>
      <c r="C108" t="s">
        <v>286</v>
      </c>
      <c r="D108" t="s">
        <v>382</v>
      </c>
      <c r="E108" t="s">
        <v>287</v>
      </c>
      <c r="F108" t="s">
        <v>288</v>
      </c>
      <c r="G108" t="s">
        <v>250</v>
      </c>
      <c r="I108" t="s">
        <v>384</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213.57900000000001</v>
      </c>
      <c r="AX108">
        <v>227.88800000000001</v>
      </c>
      <c r="AY108">
        <v>247.715</v>
      </c>
      <c r="AZ108">
        <v>272.98200000000003</v>
      </c>
      <c r="BA108">
        <v>306.28500000000003</v>
      </c>
      <c r="BB108">
        <v>349.16500000000002</v>
      </c>
      <c r="BC108">
        <v>2017</v>
      </c>
    </row>
    <row r="109" spans="1:55" x14ac:dyDescent="0.25">
      <c r="A109">
        <v>612</v>
      </c>
      <c r="B109" t="s">
        <v>381</v>
      </c>
      <c r="C109" t="s">
        <v>290</v>
      </c>
      <c r="D109" t="s">
        <v>382</v>
      </c>
      <c r="E109" t="s">
        <v>287</v>
      </c>
      <c r="F109" t="s">
        <v>291</v>
      </c>
      <c r="G109" t="s">
        <v>235</v>
      </c>
      <c r="I109" t="s">
        <v>292</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5.6</v>
      </c>
      <c r="AX109">
        <v>6.7</v>
      </c>
      <c r="AY109">
        <v>8.6999999999999993</v>
      </c>
      <c r="AZ109">
        <v>10.199999999999999</v>
      </c>
      <c r="BA109">
        <v>12.2</v>
      </c>
      <c r="BB109">
        <v>14</v>
      </c>
      <c r="BC109">
        <v>2017</v>
      </c>
    </row>
    <row r="110" spans="1:55" x14ac:dyDescent="0.25">
      <c r="A110">
        <v>612</v>
      </c>
      <c r="B110" t="s">
        <v>381</v>
      </c>
      <c r="C110" t="s">
        <v>293</v>
      </c>
      <c r="D110" t="s">
        <v>382</v>
      </c>
      <c r="E110" t="s">
        <v>294</v>
      </c>
      <c r="F110" t="s">
        <v>295</v>
      </c>
      <c r="G110" t="s">
        <v>250</v>
      </c>
      <c r="I110" t="s">
        <v>384</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202.95599999999999</v>
      </c>
      <c r="AW110">
        <v>211.48</v>
      </c>
      <c r="AX110">
        <v>231.35900000000001</v>
      </c>
      <c r="AY110">
        <v>244.084</v>
      </c>
      <c r="AZ110">
        <v>276.05900000000003</v>
      </c>
      <c r="BA110">
        <v>305.87299999999999</v>
      </c>
      <c r="BB110">
        <v>341.96600000000001</v>
      </c>
      <c r="BC110">
        <v>2017</v>
      </c>
    </row>
    <row r="111" spans="1:55" x14ac:dyDescent="0.25">
      <c r="A111">
        <v>612</v>
      </c>
      <c r="B111" t="s">
        <v>381</v>
      </c>
      <c r="C111" t="s">
        <v>296</v>
      </c>
      <c r="D111" t="s">
        <v>382</v>
      </c>
      <c r="E111" t="s">
        <v>294</v>
      </c>
      <c r="F111" t="s">
        <v>297</v>
      </c>
      <c r="G111" t="s">
        <v>235</v>
      </c>
      <c r="I111" t="s">
        <v>298</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v>
      </c>
      <c r="AW111">
        <v>4.2</v>
      </c>
      <c r="AX111">
        <v>9.4</v>
      </c>
      <c r="AY111">
        <v>5.5</v>
      </c>
      <c r="AZ111">
        <v>13.1</v>
      </c>
      <c r="BA111">
        <v>10.8</v>
      </c>
      <c r="BB111">
        <v>11.8</v>
      </c>
      <c r="BC111">
        <v>2017</v>
      </c>
    </row>
    <row r="112" spans="1:55" x14ac:dyDescent="0.25">
      <c r="A112">
        <v>612</v>
      </c>
      <c r="B112" t="s">
        <v>381</v>
      </c>
      <c r="C112" t="s">
        <v>299</v>
      </c>
      <c r="D112" t="s">
        <v>382</v>
      </c>
      <c r="E112" t="s">
        <v>300</v>
      </c>
      <c r="G112" t="s">
        <v>274</v>
      </c>
    </row>
    <row r="113" spans="1:55" x14ac:dyDescent="0.25">
      <c r="A113">
        <v>612</v>
      </c>
      <c r="B113" t="s">
        <v>381</v>
      </c>
      <c r="C113" t="s">
        <v>301</v>
      </c>
      <c r="D113" t="s">
        <v>382</v>
      </c>
      <c r="E113" t="s">
        <v>302</v>
      </c>
      <c r="F113" t="s">
        <v>303</v>
      </c>
      <c r="G113" t="s">
        <v>235</v>
      </c>
      <c r="I113" t="s">
        <v>385</v>
      </c>
      <c r="J113">
        <v>5.0469999999999997</v>
      </c>
      <c r="K113" t="s">
        <v>374</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6.2919999999999998</v>
      </c>
      <c r="AJ113">
        <v>-8.77</v>
      </c>
      <c r="AK113">
        <v>14.785</v>
      </c>
      <c r="AL113">
        <v>34.872999999999998</v>
      </c>
      <c r="AM113">
        <v>12.356999999999999</v>
      </c>
      <c r="AN113">
        <v>-1.7809999999999999</v>
      </c>
      <c r="AO113">
        <v>5.4690000000000003</v>
      </c>
      <c r="AP113">
        <v>13.432</v>
      </c>
      <c r="AQ113">
        <v>8.9719999999999995</v>
      </c>
      <c r="AR113">
        <v>9.1430000000000007</v>
      </c>
      <c r="AS113">
        <v>-7.6020000000000003</v>
      </c>
      <c r="AT113">
        <v>-1.8979999999999999</v>
      </c>
      <c r="AU113">
        <v>-1.3720000000000001</v>
      </c>
      <c r="AV113">
        <v>-5.992</v>
      </c>
      <c r="AW113">
        <v>8.6460000000000008</v>
      </c>
      <c r="AX113">
        <v>-8.1029999999999998</v>
      </c>
      <c r="AY113">
        <v>-3.5569999999999999</v>
      </c>
      <c r="AZ113">
        <v>-8.6479999999999997</v>
      </c>
      <c r="BA113">
        <v>-6.9039999999999999</v>
      </c>
      <c r="BB113">
        <v>-5.2060000000000004</v>
      </c>
      <c r="BC113">
        <v>2017</v>
      </c>
    </row>
    <row r="114" spans="1:55" x14ac:dyDescent="0.25">
      <c r="A114">
        <v>612</v>
      </c>
      <c r="B114" t="s">
        <v>381</v>
      </c>
      <c r="C114" t="s">
        <v>305</v>
      </c>
      <c r="D114" t="s">
        <v>382</v>
      </c>
      <c r="E114" t="s">
        <v>306</v>
      </c>
      <c r="F114" t="s">
        <v>307</v>
      </c>
      <c r="G114" t="s">
        <v>235</v>
      </c>
      <c r="I114" t="s">
        <v>385</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-8.77</v>
      </c>
      <c r="AK114">
        <v>14.785</v>
      </c>
      <c r="AL114">
        <v>34.872999999999998</v>
      </c>
      <c r="AM114">
        <v>12.356999999999999</v>
      </c>
      <c r="AN114">
        <v>-1.7809999999999999</v>
      </c>
      <c r="AO114">
        <v>5.4690000000000003</v>
      </c>
      <c r="AP114">
        <v>13.432</v>
      </c>
      <c r="AQ114">
        <v>8.9719999999999995</v>
      </c>
      <c r="AR114">
        <v>9.1430000000000007</v>
      </c>
      <c r="AS114">
        <v>-7.6020000000000003</v>
      </c>
      <c r="AT114">
        <v>-1.8979999999999999</v>
      </c>
      <c r="AU114">
        <v>-1.3720000000000001</v>
      </c>
      <c r="AV114">
        <v>-5.992</v>
      </c>
      <c r="AW114">
        <v>8.6460000000000008</v>
      </c>
      <c r="AX114">
        <v>-8.1029999999999998</v>
      </c>
      <c r="AY114">
        <v>-3.5569999999999999</v>
      </c>
      <c r="AZ114">
        <v>-8.6479999999999997</v>
      </c>
      <c r="BA114">
        <v>-6.9039999999999999</v>
      </c>
      <c r="BB114">
        <v>-5.2060000000000004</v>
      </c>
      <c r="BC114">
        <v>2017</v>
      </c>
    </row>
    <row r="115" spans="1:55" x14ac:dyDescent="0.25">
      <c r="A115">
        <v>612</v>
      </c>
      <c r="B115" t="s">
        <v>381</v>
      </c>
      <c r="C115" t="s">
        <v>308</v>
      </c>
      <c r="D115" t="s">
        <v>382</v>
      </c>
      <c r="E115" t="s">
        <v>309</v>
      </c>
      <c r="F115" t="s">
        <v>310</v>
      </c>
      <c r="G115" t="s">
        <v>235</v>
      </c>
      <c r="I115" t="s">
        <v>385</v>
      </c>
      <c r="J115">
        <v>-14.587999999999999</v>
      </c>
      <c r="K115" t="s">
        <v>374</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-4.8949999999999996</v>
      </c>
      <c r="AV115">
        <v>-9.3930000000000007</v>
      </c>
      <c r="AW115">
        <v>4.5469999999999997</v>
      </c>
      <c r="AX115">
        <v>1.5720000000000001</v>
      </c>
      <c r="AY115">
        <v>1.9339999999999999</v>
      </c>
      <c r="AZ115">
        <v>1.502</v>
      </c>
      <c r="BA115">
        <v>1.4059999999999999</v>
      </c>
      <c r="BB115">
        <v>1.272</v>
      </c>
      <c r="BC115">
        <v>2017</v>
      </c>
    </row>
    <row r="116" spans="1:55" x14ac:dyDescent="0.25">
      <c r="A116">
        <v>612</v>
      </c>
      <c r="B116" t="s">
        <v>381</v>
      </c>
      <c r="C116" t="s">
        <v>311</v>
      </c>
      <c r="D116" t="s">
        <v>382</v>
      </c>
      <c r="E116" t="s">
        <v>312</v>
      </c>
      <c r="F116" t="s">
        <v>313</v>
      </c>
      <c r="G116" t="s">
        <v>235</v>
      </c>
      <c r="I116" t="s">
        <v>385</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-2.3540000000000001</v>
      </c>
      <c r="AK116">
        <v>-1.9350000000000001</v>
      </c>
      <c r="AL116">
        <v>-3.2639999999999998</v>
      </c>
      <c r="AM116">
        <v>-10.311999999999999</v>
      </c>
      <c r="AN116">
        <v>-2.8820000000000001</v>
      </c>
      <c r="AO116">
        <v>-3.8159999999999998</v>
      </c>
      <c r="AP116">
        <v>-4.0039999999999996</v>
      </c>
      <c r="AQ116">
        <v>-6.89</v>
      </c>
      <c r="AR116">
        <v>0.47399999999999998</v>
      </c>
      <c r="AS116">
        <v>1.7549999999999999</v>
      </c>
      <c r="AT116">
        <v>7.883</v>
      </c>
      <c r="AU116">
        <v>-2.4529999999999998</v>
      </c>
      <c r="AV116">
        <v>-8.9670000000000005</v>
      </c>
      <c r="AW116">
        <v>3.887</v>
      </c>
      <c r="AX116">
        <v>1.7490000000000001</v>
      </c>
      <c r="AY116">
        <v>2.0470000000000002</v>
      </c>
      <c r="AZ116">
        <v>1.61</v>
      </c>
      <c r="BA116">
        <v>1.556</v>
      </c>
      <c r="BB116">
        <v>1.4490000000000001</v>
      </c>
      <c r="BC116">
        <v>2017</v>
      </c>
    </row>
    <row r="117" spans="1:55" x14ac:dyDescent="0.25">
      <c r="A117">
        <v>612</v>
      </c>
      <c r="B117" t="s">
        <v>381</v>
      </c>
      <c r="C117" t="s">
        <v>314</v>
      </c>
      <c r="D117" t="s">
        <v>382</v>
      </c>
      <c r="E117" t="s">
        <v>315</v>
      </c>
      <c r="F117" t="s">
        <v>316</v>
      </c>
      <c r="G117" t="s">
        <v>317</v>
      </c>
      <c r="I117" t="s">
        <v>386</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12.574999999999999</v>
      </c>
      <c r="AX117">
        <v>13.677</v>
      </c>
      <c r="AY117">
        <v>14.957000000000001</v>
      </c>
      <c r="AZ117">
        <v>16.384</v>
      </c>
      <c r="BA117">
        <v>18.12</v>
      </c>
      <c r="BB117">
        <v>19.847000000000001</v>
      </c>
      <c r="BC117">
        <v>2017</v>
      </c>
    </row>
    <row r="118" spans="1:55" x14ac:dyDescent="0.25">
      <c r="A118">
        <v>612</v>
      </c>
      <c r="B118" t="s">
        <v>381</v>
      </c>
      <c r="C118" t="s">
        <v>318</v>
      </c>
      <c r="D118" t="s">
        <v>382</v>
      </c>
      <c r="E118" t="s">
        <v>319</v>
      </c>
      <c r="F118" t="s">
        <v>320</v>
      </c>
      <c r="G118" t="s">
        <v>321</v>
      </c>
      <c r="H118" t="s">
        <v>322</v>
      </c>
    </row>
    <row r="119" spans="1:55" x14ac:dyDescent="0.25">
      <c r="A119">
        <v>612</v>
      </c>
      <c r="B119" t="s">
        <v>381</v>
      </c>
      <c r="C119" t="s">
        <v>323</v>
      </c>
      <c r="D119" t="s">
        <v>382</v>
      </c>
      <c r="E119" t="s">
        <v>324</v>
      </c>
      <c r="F119" t="s">
        <v>325</v>
      </c>
      <c r="G119" t="s">
        <v>321</v>
      </c>
      <c r="H119" t="s">
        <v>322</v>
      </c>
      <c r="I119" t="s">
        <v>387</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42.582000000000001</v>
      </c>
      <c r="AW119">
        <v>43.427</v>
      </c>
      <c r="AX119">
        <v>44.253</v>
      </c>
      <c r="AY119">
        <v>45.058</v>
      </c>
      <c r="AZ119">
        <v>45.84</v>
      </c>
      <c r="BA119">
        <v>46.598999999999997</v>
      </c>
      <c r="BB119">
        <v>47.335999999999999</v>
      </c>
      <c r="BC119">
        <v>2017</v>
      </c>
    </row>
    <row r="120" spans="1:55" x14ac:dyDescent="0.25">
      <c r="A120">
        <v>612</v>
      </c>
      <c r="B120" t="s">
        <v>381</v>
      </c>
      <c r="C120" t="s">
        <v>327</v>
      </c>
      <c r="D120" t="s">
        <v>382</v>
      </c>
      <c r="E120" t="s">
        <v>328</v>
      </c>
      <c r="F120" t="s">
        <v>329</v>
      </c>
      <c r="G120" t="s">
        <v>229</v>
      </c>
      <c r="H120" t="s">
        <v>230</v>
      </c>
      <c r="I120" t="s">
        <v>388</v>
      </c>
      <c r="J120" t="s">
        <v>232</v>
      </c>
      <c r="K120" t="s">
        <v>232</v>
      </c>
      <c r="L120" t="s">
        <v>232</v>
      </c>
      <c r="M120" t="s">
        <v>232</v>
      </c>
      <c r="N120" t="s">
        <v>232</v>
      </c>
      <c r="O120" t="s">
        <v>232</v>
      </c>
      <c r="P120" t="s">
        <v>232</v>
      </c>
      <c r="Q120" t="s">
        <v>232</v>
      </c>
      <c r="R120" t="s">
        <v>232</v>
      </c>
      <c r="S120" t="s">
        <v>232</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52">
        <v>1578.16</v>
      </c>
      <c r="AE120" s="52">
        <v>1479.1</v>
      </c>
      <c r="AF120" s="52">
        <v>1603.28</v>
      </c>
      <c r="AG120" s="52">
        <v>1947.44</v>
      </c>
      <c r="AH120" s="52">
        <v>2215.17</v>
      </c>
      <c r="AI120" s="52">
        <v>3080.7</v>
      </c>
      <c r="AJ120" s="52">
        <v>3639.91</v>
      </c>
      <c r="AK120" s="52">
        <v>3725.65</v>
      </c>
      <c r="AL120" s="52">
        <v>5253.05</v>
      </c>
      <c r="AM120" s="52">
        <v>3667.48</v>
      </c>
      <c r="AN120" s="52">
        <v>4462.33</v>
      </c>
      <c r="AO120" s="52">
        <v>5838.34</v>
      </c>
      <c r="AP120" s="52">
        <v>6339.34</v>
      </c>
      <c r="AQ120" s="52">
        <v>5957.55</v>
      </c>
      <c r="AR120" s="52">
        <v>5738.07</v>
      </c>
      <c r="AS120" s="52">
        <v>5104.74</v>
      </c>
      <c r="AT120" s="52">
        <v>5011.58</v>
      </c>
      <c r="AU120" s="52">
        <v>6047.89</v>
      </c>
      <c r="AV120" s="52">
        <v>7005.11</v>
      </c>
      <c r="AW120" s="52">
        <v>6493.74</v>
      </c>
      <c r="AX120" s="52">
        <v>6807.78</v>
      </c>
      <c r="AY120" s="52">
        <v>7084.18</v>
      </c>
      <c r="AZ120" s="52">
        <v>7561.89</v>
      </c>
      <c r="BA120" s="52">
        <v>8290.02</v>
      </c>
      <c r="BB120" s="52">
        <v>9021.31</v>
      </c>
      <c r="BC120">
        <v>2017</v>
      </c>
    </row>
    <row r="121" spans="1:55" x14ac:dyDescent="0.25">
      <c r="A121">
        <v>612</v>
      </c>
      <c r="B121" t="s">
        <v>381</v>
      </c>
      <c r="C121" t="s">
        <v>331</v>
      </c>
      <c r="D121" t="s">
        <v>382</v>
      </c>
      <c r="E121" t="s">
        <v>328</v>
      </c>
      <c r="F121" t="s">
        <v>329</v>
      </c>
      <c r="G121" t="s">
        <v>282</v>
      </c>
      <c r="I121" t="s">
        <v>332</v>
      </c>
      <c r="J121" t="s">
        <v>232</v>
      </c>
      <c r="K121" t="s">
        <v>232</v>
      </c>
      <c r="L121" t="s">
        <v>232</v>
      </c>
      <c r="M121" t="s">
        <v>232</v>
      </c>
      <c r="N121" t="s">
        <v>232</v>
      </c>
      <c r="O121" t="s">
        <v>232</v>
      </c>
      <c r="P121" t="s">
        <v>232</v>
      </c>
      <c r="Q121" t="s">
        <v>232</v>
      </c>
      <c r="R121" t="s">
        <v>232</v>
      </c>
      <c r="S121" t="s">
        <v>232</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28.597000000000001</v>
      </c>
      <c r="AU121">
        <v>32.526000000000003</v>
      </c>
      <c r="AV121">
        <v>33.292000000000002</v>
      </c>
      <c r="AW121">
        <v>29.869</v>
      </c>
      <c r="AX121">
        <v>29.353000000000002</v>
      </c>
      <c r="AY121">
        <v>28.091999999999999</v>
      </c>
      <c r="AZ121">
        <v>27.370999999999999</v>
      </c>
      <c r="BA121">
        <v>27.033000000000001</v>
      </c>
      <c r="BB121">
        <v>28.817</v>
      </c>
      <c r="BC121">
        <v>2017</v>
      </c>
    </row>
    <row r="122" spans="1:55" x14ac:dyDescent="0.25">
      <c r="A122">
        <v>612</v>
      </c>
      <c r="B122" t="s">
        <v>381</v>
      </c>
      <c r="C122" t="s">
        <v>333</v>
      </c>
      <c r="D122" t="s">
        <v>382</v>
      </c>
      <c r="E122" t="s">
        <v>334</v>
      </c>
      <c r="F122" t="s">
        <v>335</v>
      </c>
      <c r="G122" t="s">
        <v>229</v>
      </c>
      <c r="H122" t="s">
        <v>230</v>
      </c>
      <c r="I122" t="s">
        <v>388</v>
      </c>
      <c r="J122" t="s">
        <v>232</v>
      </c>
      <c r="K122" t="s">
        <v>232</v>
      </c>
      <c r="L122" t="s">
        <v>232</v>
      </c>
      <c r="M122" t="s">
        <v>232</v>
      </c>
      <c r="N122" t="s">
        <v>232</v>
      </c>
      <c r="O122" t="s">
        <v>232</v>
      </c>
      <c r="P122" t="s">
        <v>232</v>
      </c>
      <c r="Q122" t="s">
        <v>232</v>
      </c>
      <c r="R122" t="s">
        <v>232</v>
      </c>
      <c r="S122" t="s">
        <v>232</v>
      </c>
      <c r="T122">
        <v>142.54</v>
      </c>
      <c r="U122">
        <v>239.63</v>
      </c>
      <c r="V122">
        <v>308.72399999999999</v>
      </c>
      <c r="W122">
        <v>390.48399999999998</v>
      </c>
      <c r="X122">
        <v>461.89499999999998</v>
      </c>
      <c r="Y122">
        <v>589.08500000000004</v>
      </c>
      <c r="Z122">
        <v>724.60900000000004</v>
      </c>
      <c r="AA122">
        <v>845.19600000000003</v>
      </c>
      <c r="AB122">
        <v>875.73900000000003</v>
      </c>
      <c r="AC122" s="52">
        <v>1034.32</v>
      </c>
      <c r="AD122" s="52">
        <v>1178.1199999999999</v>
      </c>
      <c r="AE122" s="52">
        <v>1321.03</v>
      </c>
      <c r="AF122" s="52">
        <v>1550.65</v>
      </c>
      <c r="AG122" s="52">
        <v>1691.35</v>
      </c>
      <c r="AH122" s="52">
        <v>1891.77</v>
      </c>
      <c r="AI122" s="52">
        <v>2049.9</v>
      </c>
      <c r="AJ122" s="52">
        <v>2453.0100000000002</v>
      </c>
      <c r="AK122" s="52">
        <v>3108.57</v>
      </c>
      <c r="AL122" s="52">
        <v>4191.05</v>
      </c>
      <c r="AM122" s="52">
        <v>4246.33</v>
      </c>
      <c r="AN122" s="52">
        <v>4466.9399999999996</v>
      </c>
      <c r="AO122" s="52">
        <v>5853.57</v>
      </c>
      <c r="AP122" s="52">
        <v>7058.17</v>
      </c>
      <c r="AQ122" s="52">
        <v>6024.13</v>
      </c>
      <c r="AR122" s="52">
        <v>6995.77</v>
      </c>
      <c r="AS122" s="52">
        <v>7656.33</v>
      </c>
      <c r="AT122" s="52">
        <v>7297.49</v>
      </c>
      <c r="AU122" s="52">
        <v>7282.63</v>
      </c>
      <c r="AV122" s="52">
        <v>8096.32</v>
      </c>
      <c r="AW122" s="52">
        <v>7917.69</v>
      </c>
      <c r="AX122" s="52">
        <v>7412.8</v>
      </c>
      <c r="AY122" s="52">
        <v>7497.52</v>
      </c>
      <c r="AZ122" s="52">
        <v>7634.61</v>
      </c>
      <c r="BA122" s="52">
        <v>7755.59</v>
      </c>
      <c r="BB122" s="52">
        <v>8426.2000000000007</v>
      </c>
      <c r="BC122">
        <v>2017</v>
      </c>
    </row>
    <row r="123" spans="1:55" x14ac:dyDescent="0.25">
      <c r="A123">
        <v>612</v>
      </c>
      <c r="B123" t="s">
        <v>381</v>
      </c>
      <c r="C123" t="s">
        <v>336</v>
      </c>
      <c r="D123" t="s">
        <v>382</v>
      </c>
      <c r="E123" t="s">
        <v>334</v>
      </c>
      <c r="F123" t="s">
        <v>335</v>
      </c>
      <c r="G123" t="s">
        <v>282</v>
      </c>
      <c r="I123" t="s">
        <v>337</v>
      </c>
      <c r="J123" t="s">
        <v>232</v>
      </c>
      <c r="K123" t="s">
        <v>232</v>
      </c>
      <c r="L123" t="s">
        <v>232</v>
      </c>
      <c r="M123" t="s">
        <v>232</v>
      </c>
      <c r="N123" t="s">
        <v>232</v>
      </c>
      <c r="O123" t="s">
        <v>232</v>
      </c>
      <c r="P123" t="s">
        <v>232</v>
      </c>
      <c r="Q123" t="s">
        <v>232</v>
      </c>
      <c r="R123" t="s">
        <v>232</v>
      </c>
      <c r="S123" t="s">
        <v>232</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41.64</v>
      </c>
      <c r="AU123">
        <v>39.165999999999997</v>
      </c>
      <c r="AV123">
        <v>38.478999999999999</v>
      </c>
      <c r="AW123">
        <v>36.418999999999997</v>
      </c>
      <c r="AX123">
        <v>31.962</v>
      </c>
      <c r="AY123">
        <v>29.731000000000002</v>
      </c>
      <c r="AZ123">
        <v>27.634</v>
      </c>
      <c r="BA123">
        <v>25.29</v>
      </c>
      <c r="BB123">
        <v>26.916</v>
      </c>
      <c r="BC123">
        <v>2017</v>
      </c>
    </row>
    <row r="124" spans="1:55" x14ac:dyDescent="0.25">
      <c r="A124">
        <v>612</v>
      </c>
      <c r="B124" t="s">
        <v>381</v>
      </c>
      <c r="C124" t="s">
        <v>338</v>
      </c>
      <c r="D124" t="s">
        <v>382</v>
      </c>
      <c r="E124" t="s">
        <v>339</v>
      </c>
      <c r="F124" t="s">
        <v>340</v>
      </c>
      <c r="G124" t="s">
        <v>229</v>
      </c>
      <c r="H124" t="s">
        <v>230</v>
      </c>
      <c r="I124" t="s">
        <v>388</v>
      </c>
      <c r="J124" t="s">
        <v>232</v>
      </c>
      <c r="K124" t="s">
        <v>232</v>
      </c>
      <c r="L124" t="s">
        <v>232</v>
      </c>
      <c r="M124" t="s">
        <v>232</v>
      </c>
      <c r="N124" t="s">
        <v>232</v>
      </c>
      <c r="O124" t="s">
        <v>232</v>
      </c>
      <c r="P124" t="s">
        <v>232</v>
      </c>
      <c r="Q124" t="s">
        <v>232</v>
      </c>
      <c r="R124" t="s">
        <v>232</v>
      </c>
      <c r="S124" t="s">
        <v>232</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52">
        <v>1030.79</v>
      </c>
      <c r="AJ124" s="52">
        <v>1186.8900000000001</v>
      </c>
      <c r="AK124">
        <v>617.077</v>
      </c>
      <c r="AL124" s="52">
        <v>1062</v>
      </c>
      <c r="AM124">
        <v>-578.851</v>
      </c>
      <c r="AN124">
        <v>-4.6130000000000004</v>
      </c>
      <c r="AO124">
        <v>-15.227</v>
      </c>
      <c r="AP124">
        <v>-718.83399999999995</v>
      </c>
      <c r="AQ124">
        <v>-66.584999999999994</v>
      </c>
      <c r="AR124" s="52">
        <v>-1257.7</v>
      </c>
      <c r="AS124" s="52">
        <v>-2551.6</v>
      </c>
      <c r="AT124" s="52">
        <v>-2285.91</v>
      </c>
      <c r="AU124" s="52">
        <v>-1234.75</v>
      </c>
      <c r="AV124" s="52">
        <v>-1091.21</v>
      </c>
      <c r="AW124" s="52">
        <v>-1423.95</v>
      </c>
      <c r="AX124">
        <v>-605.02099999999996</v>
      </c>
      <c r="AY124">
        <v>-413.34899999999999</v>
      </c>
      <c r="AZ124">
        <v>-72.721000000000004</v>
      </c>
      <c r="BA124">
        <v>534.43299999999999</v>
      </c>
      <c r="BB124">
        <v>595.11</v>
      </c>
      <c r="BC124">
        <v>2017</v>
      </c>
    </row>
    <row r="125" spans="1:55" x14ac:dyDescent="0.25">
      <c r="A125">
        <v>612</v>
      </c>
      <c r="B125" t="s">
        <v>381</v>
      </c>
      <c r="C125" t="s">
        <v>341</v>
      </c>
      <c r="D125" t="s">
        <v>382</v>
      </c>
      <c r="E125" t="s">
        <v>339</v>
      </c>
      <c r="F125" t="s">
        <v>340</v>
      </c>
      <c r="G125" t="s">
        <v>282</v>
      </c>
      <c r="I125" t="s">
        <v>342</v>
      </c>
      <c r="J125" t="s">
        <v>232</v>
      </c>
      <c r="K125" t="s">
        <v>232</v>
      </c>
      <c r="L125" t="s">
        <v>232</v>
      </c>
      <c r="M125" t="s">
        <v>232</v>
      </c>
      <c r="N125" t="s">
        <v>232</v>
      </c>
      <c r="O125" t="s">
        <v>232</v>
      </c>
      <c r="P125" t="s">
        <v>232</v>
      </c>
      <c r="Q125" t="s">
        <v>232</v>
      </c>
      <c r="R125" t="s">
        <v>232</v>
      </c>
      <c r="S125" t="s">
        <v>232</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-13.044</v>
      </c>
      <c r="AU125">
        <v>-6.641</v>
      </c>
      <c r="AV125">
        <v>-5.1859999999999999</v>
      </c>
      <c r="AW125">
        <v>-6.55</v>
      </c>
      <c r="AX125">
        <v>-2.609</v>
      </c>
      <c r="AY125">
        <v>-1.639</v>
      </c>
      <c r="AZ125">
        <v>-0.26300000000000001</v>
      </c>
      <c r="BA125">
        <v>1.7430000000000001</v>
      </c>
      <c r="BB125">
        <v>1.901</v>
      </c>
      <c r="BC125">
        <v>2017</v>
      </c>
    </row>
    <row r="126" spans="1:55" x14ac:dyDescent="0.25">
      <c r="A126">
        <v>612</v>
      </c>
      <c r="B126" t="s">
        <v>381</v>
      </c>
      <c r="C126" t="s">
        <v>343</v>
      </c>
      <c r="D126" t="s">
        <v>382</v>
      </c>
      <c r="E126" t="s">
        <v>344</v>
      </c>
      <c r="F126" t="s">
        <v>345</v>
      </c>
      <c r="G126" t="s">
        <v>229</v>
      </c>
      <c r="H126" t="s">
        <v>230</v>
      </c>
    </row>
    <row r="127" spans="1:55" x14ac:dyDescent="0.25">
      <c r="A127">
        <v>612</v>
      </c>
      <c r="B127" t="s">
        <v>381</v>
      </c>
      <c r="C127" t="s">
        <v>346</v>
      </c>
      <c r="D127" t="s">
        <v>382</v>
      </c>
      <c r="E127" t="s">
        <v>344</v>
      </c>
      <c r="F127" t="s">
        <v>345</v>
      </c>
      <c r="G127" t="s">
        <v>270</v>
      </c>
    </row>
    <row r="128" spans="1:55" x14ac:dyDescent="0.25">
      <c r="A128">
        <v>612</v>
      </c>
      <c r="B128" t="s">
        <v>381</v>
      </c>
      <c r="C128" t="s">
        <v>347</v>
      </c>
      <c r="D128" t="s">
        <v>382</v>
      </c>
      <c r="E128" t="s">
        <v>348</v>
      </c>
      <c r="F128" t="s">
        <v>349</v>
      </c>
      <c r="G128" t="s">
        <v>229</v>
      </c>
      <c r="H128" t="s">
        <v>230</v>
      </c>
      <c r="I128" t="s">
        <v>388</v>
      </c>
      <c r="J128" t="s">
        <v>232</v>
      </c>
      <c r="K128" t="s">
        <v>232</v>
      </c>
      <c r="L128" t="s">
        <v>232</v>
      </c>
      <c r="M128" t="s">
        <v>232</v>
      </c>
      <c r="N128" t="s">
        <v>232</v>
      </c>
      <c r="O128" t="s">
        <v>232</v>
      </c>
      <c r="P128" t="s">
        <v>232</v>
      </c>
      <c r="Q128" t="s">
        <v>232</v>
      </c>
      <c r="R128" t="s">
        <v>232</v>
      </c>
      <c r="S128" t="s">
        <v>232</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52">
        <v>1013.3</v>
      </c>
      <c r="AJ128" s="52">
        <v>1170.1600000000001</v>
      </c>
      <c r="AK128">
        <v>604.63300000000004</v>
      </c>
      <c r="AL128" s="52">
        <v>1038.1199999999999</v>
      </c>
      <c r="AM128">
        <v>-627.31600000000003</v>
      </c>
      <c r="AN128">
        <v>-60.823</v>
      </c>
      <c r="AO128">
        <v>-194.721</v>
      </c>
      <c r="AP128">
        <v>-860.01099999999997</v>
      </c>
      <c r="AQ128">
        <v>-74.977000000000004</v>
      </c>
      <c r="AR128" s="52">
        <v>-1279.7</v>
      </c>
      <c r="AS128" s="52">
        <v>-2647.75</v>
      </c>
      <c r="AT128" s="52">
        <v>-2298.13</v>
      </c>
      <c r="AU128" s="52">
        <v>-1165.8599999999999</v>
      </c>
      <c r="AV128" s="52">
        <v>-1169.33</v>
      </c>
      <c r="AW128" s="52">
        <v>-1473.59</v>
      </c>
      <c r="AX128">
        <v>-633.327</v>
      </c>
      <c r="AY128">
        <v>-440.96899999999999</v>
      </c>
      <c r="AZ128">
        <v>-97.031000000000006</v>
      </c>
      <c r="BA128">
        <v>541.46400000000006</v>
      </c>
      <c r="BB128">
        <v>543.125</v>
      </c>
      <c r="BC128">
        <v>2017</v>
      </c>
    </row>
    <row r="129" spans="1:55" x14ac:dyDescent="0.25">
      <c r="A129">
        <v>612</v>
      </c>
      <c r="B129" t="s">
        <v>381</v>
      </c>
      <c r="C129" t="s">
        <v>350</v>
      </c>
      <c r="D129" t="s">
        <v>382</v>
      </c>
      <c r="E129" t="s">
        <v>348</v>
      </c>
      <c r="F129" t="s">
        <v>349</v>
      </c>
      <c r="G129" t="s">
        <v>282</v>
      </c>
      <c r="I129" t="s">
        <v>351</v>
      </c>
      <c r="J129" t="s">
        <v>232</v>
      </c>
      <c r="K129" t="s">
        <v>232</v>
      </c>
      <c r="L129" t="s">
        <v>232</v>
      </c>
      <c r="M129" t="s">
        <v>232</v>
      </c>
      <c r="N129" t="s">
        <v>232</v>
      </c>
      <c r="O129" t="s">
        <v>232</v>
      </c>
      <c r="P129" t="s">
        <v>232</v>
      </c>
      <c r="Q129" t="s">
        <v>232</v>
      </c>
      <c r="R129" t="s">
        <v>232</v>
      </c>
      <c r="S129" t="s">
        <v>232</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-13.113</v>
      </c>
      <c r="AU129">
        <v>-6.27</v>
      </c>
      <c r="AV129">
        <v>-5.5570000000000004</v>
      </c>
      <c r="AW129">
        <v>-6.7779999999999996</v>
      </c>
      <c r="AX129">
        <v>-2.7309999999999999</v>
      </c>
      <c r="AY129">
        <v>-1.7490000000000001</v>
      </c>
      <c r="AZ129">
        <v>-0.35099999999999998</v>
      </c>
      <c r="BA129">
        <v>1.766</v>
      </c>
      <c r="BB129">
        <v>1.7350000000000001</v>
      </c>
      <c r="BC129">
        <v>2017</v>
      </c>
    </row>
    <row r="130" spans="1:55" x14ac:dyDescent="0.25">
      <c r="A130">
        <v>612</v>
      </c>
      <c r="B130" t="s">
        <v>381</v>
      </c>
      <c r="C130" t="s">
        <v>352</v>
      </c>
      <c r="D130" t="s">
        <v>382</v>
      </c>
      <c r="E130" t="s">
        <v>353</v>
      </c>
      <c r="F130" t="s">
        <v>354</v>
      </c>
      <c r="G130" t="s">
        <v>229</v>
      </c>
      <c r="H130" t="s">
        <v>230</v>
      </c>
      <c r="I130" t="s">
        <v>388</v>
      </c>
      <c r="J130" t="s">
        <v>232</v>
      </c>
      <c r="K130" t="s">
        <v>232</v>
      </c>
      <c r="L130" t="s">
        <v>232</v>
      </c>
      <c r="M130" t="s">
        <v>232</v>
      </c>
      <c r="N130" t="s">
        <v>232</v>
      </c>
      <c r="O130" t="s">
        <v>232</v>
      </c>
      <c r="P130" t="s">
        <v>232</v>
      </c>
      <c r="Q130" t="s">
        <v>232</v>
      </c>
      <c r="R130" t="s">
        <v>232</v>
      </c>
      <c r="S130" t="s">
        <v>232</v>
      </c>
      <c r="T130" t="s">
        <v>232</v>
      </c>
      <c r="U130">
        <v>671.029</v>
      </c>
      <c r="V130">
        <v>676.25900000000001</v>
      </c>
      <c r="W130">
        <v>880.72699999999998</v>
      </c>
      <c r="X130" s="52">
        <v>1463.25</v>
      </c>
      <c r="Y130" s="52">
        <v>2329.6999999999998</v>
      </c>
      <c r="Z130" s="52">
        <v>2522.4</v>
      </c>
      <c r="AA130" s="52">
        <v>1942.11</v>
      </c>
      <c r="AB130" s="52">
        <v>2062.39</v>
      </c>
      <c r="AC130" s="52">
        <v>2664.14</v>
      </c>
      <c r="AD130" s="52">
        <v>2590.11</v>
      </c>
      <c r="AE130" s="52">
        <v>2044.91</v>
      </c>
      <c r="AF130" s="52">
        <v>2042.44</v>
      </c>
      <c r="AG130" s="52">
        <v>1645.3</v>
      </c>
      <c r="AH130" s="52">
        <v>1442.38</v>
      </c>
      <c r="AI130">
        <v>145.22300000000001</v>
      </c>
      <c r="AJ130">
        <v>-921.44399999999996</v>
      </c>
      <c r="AK130" s="52">
        <v>-1952.88</v>
      </c>
      <c r="AL130" s="52">
        <v>-3918.93</v>
      </c>
      <c r="AM130" s="52">
        <v>-3951.72</v>
      </c>
      <c r="AN130" s="52">
        <v>-4041.51</v>
      </c>
      <c r="AO130" s="52">
        <v>-4534.78</v>
      </c>
      <c r="AP130" s="52">
        <v>-4705.3100000000004</v>
      </c>
      <c r="AQ130" s="52">
        <v>-4913.0200000000004</v>
      </c>
      <c r="AR130" s="52">
        <v>-3753.7</v>
      </c>
      <c r="AS130" s="52">
        <v>-1272.96</v>
      </c>
      <c r="AT130" s="52">
        <v>2334.14</v>
      </c>
      <c r="AU130" s="52">
        <v>4053.36</v>
      </c>
      <c r="AV130" s="52">
        <v>6659.84</v>
      </c>
      <c r="AW130" s="52">
        <v>9030.41</v>
      </c>
      <c r="AX130" s="52">
        <v>10124.59</v>
      </c>
      <c r="AY130" s="52">
        <v>11110.9</v>
      </c>
      <c r="AZ130" s="52">
        <v>11611.34</v>
      </c>
      <c r="BA130" s="52">
        <v>11550.99</v>
      </c>
      <c r="BB130" s="52">
        <v>11805.54</v>
      </c>
      <c r="BC130">
        <v>2017</v>
      </c>
    </row>
    <row r="131" spans="1:55" x14ac:dyDescent="0.25">
      <c r="A131">
        <v>612</v>
      </c>
      <c r="B131" t="s">
        <v>381</v>
      </c>
      <c r="C131" t="s">
        <v>355</v>
      </c>
      <c r="D131" t="s">
        <v>382</v>
      </c>
      <c r="E131" t="s">
        <v>353</v>
      </c>
      <c r="F131" t="s">
        <v>354</v>
      </c>
      <c r="G131" t="s">
        <v>282</v>
      </c>
      <c r="I131" t="s">
        <v>379</v>
      </c>
      <c r="J131" t="s">
        <v>232</v>
      </c>
      <c r="K131" t="s">
        <v>232</v>
      </c>
      <c r="L131" t="s">
        <v>232</v>
      </c>
      <c r="M131" t="s">
        <v>232</v>
      </c>
      <c r="N131" t="s">
        <v>232</v>
      </c>
      <c r="O131" t="s">
        <v>232</v>
      </c>
      <c r="P131" t="s">
        <v>232</v>
      </c>
      <c r="Q131" t="s">
        <v>232</v>
      </c>
      <c r="R131" t="s">
        <v>232</v>
      </c>
      <c r="S131" t="s">
        <v>232</v>
      </c>
      <c r="T131" t="s">
        <v>232</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13.319000000000001</v>
      </c>
      <c r="AU131">
        <v>21.798999999999999</v>
      </c>
      <c r="AV131">
        <v>31.652000000000001</v>
      </c>
      <c r="AW131">
        <v>41.536999999999999</v>
      </c>
      <c r="AX131">
        <v>43.655000000000001</v>
      </c>
      <c r="AY131">
        <v>44.06</v>
      </c>
      <c r="AZ131">
        <v>42.029000000000003</v>
      </c>
      <c r="BA131">
        <v>37.667000000000002</v>
      </c>
      <c r="BB131">
        <v>37.710999999999999</v>
      </c>
      <c r="BC131">
        <v>2017</v>
      </c>
    </row>
    <row r="132" spans="1:55" x14ac:dyDescent="0.25">
      <c r="A132">
        <v>612</v>
      </c>
      <c r="B132" t="s">
        <v>381</v>
      </c>
      <c r="C132" t="s">
        <v>356</v>
      </c>
      <c r="D132" t="s">
        <v>382</v>
      </c>
      <c r="E132" t="s">
        <v>357</v>
      </c>
      <c r="F132" t="s">
        <v>358</v>
      </c>
      <c r="G132" t="s">
        <v>229</v>
      </c>
      <c r="H132" t="s">
        <v>230</v>
      </c>
      <c r="I132" t="s">
        <v>388</v>
      </c>
      <c r="J132" t="s">
        <v>232</v>
      </c>
      <c r="K132" t="s">
        <v>232</v>
      </c>
      <c r="L132" t="s">
        <v>232</v>
      </c>
      <c r="M132" t="s">
        <v>232</v>
      </c>
      <c r="N132" t="s">
        <v>232</v>
      </c>
      <c r="O132" t="s">
        <v>232</v>
      </c>
      <c r="P132" t="s">
        <v>232</v>
      </c>
      <c r="Q132" t="s">
        <v>232</v>
      </c>
      <c r="R132" t="s">
        <v>232</v>
      </c>
      <c r="S132" t="s">
        <v>232</v>
      </c>
      <c r="T132" t="s">
        <v>232</v>
      </c>
      <c r="U132">
        <v>671.029</v>
      </c>
      <c r="V132">
        <v>676.25900000000001</v>
      </c>
      <c r="W132">
        <v>880.72699999999998</v>
      </c>
      <c r="X132" s="52">
        <v>1463.25</v>
      </c>
      <c r="Y132" s="52">
        <v>2329.6999999999998</v>
      </c>
      <c r="Z132" s="52">
        <v>2522.4</v>
      </c>
      <c r="AA132" s="52">
        <v>1942.11</v>
      </c>
      <c r="AB132" s="52">
        <v>2062.39</v>
      </c>
      <c r="AC132" s="52">
        <v>2664.14</v>
      </c>
      <c r="AD132" s="52">
        <v>2590.11</v>
      </c>
      <c r="AE132" s="52">
        <v>2293.94</v>
      </c>
      <c r="AF132" s="52">
        <v>2317.9699999999998</v>
      </c>
      <c r="AG132" s="52">
        <v>2213.75</v>
      </c>
      <c r="AH132" s="52">
        <v>2164.0700000000002</v>
      </c>
      <c r="AI132" s="52">
        <v>1987.92</v>
      </c>
      <c r="AJ132" s="52">
        <v>2009.62</v>
      </c>
      <c r="AK132" s="52">
        <v>1262.6199999999999</v>
      </c>
      <c r="AL132">
        <v>890.31700000000001</v>
      </c>
      <c r="AM132">
        <v>973.90800000000002</v>
      </c>
      <c r="AN132" s="52">
        <v>1258.28</v>
      </c>
      <c r="AO132" s="52">
        <v>1350.54</v>
      </c>
      <c r="AP132" s="52">
        <v>1512.63</v>
      </c>
      <c r="AQ132" s="52">
        <v>1265.3800000000001</v>
      </c>
      <c r="AR132" s="52">
        <v>1322</v>
      </c>
      <c r="AS132" s="52">
        <v>1461.9</v>
      </c>
      <c r="AT132" s="52">
        <v>3582.08</v>
      </c>
      <c r="AU132" s="52">
        <v>5105.0200000000004</v>
      </c>
      <c r="AV132" s="52">
        <v>7758.27</v>
      </c>
      <c r="AW132" s="52">
        <v>10200.469999999999</v>
      </c>
      <c r="AX132" s="52">
        <v>11340.06</v>
      </c>
      <c r="AY132" s="52">
        <v>12464.37</v>
      </c>
      <c r="AZ132" s="52">
        <v>13103.33</v>
      </c>
      <c r="BA132" s="52">
        <v>13174.32</v>
      </c>
      <c r="BB132" s="52">
        <v>13567.87</v>
      </c>
      <c r="BC132">
        <v>2017</v>
      </c>
    </row>
    <row r="133" spans="1:55" x14ac:dyDescent="0.25">
      <c r="A133">
        <v>612</v>
      </c>
      <c r="B133" t="s">
        <v>381</v>
      </c>
      <c r="C133" t="s">
        <v>359</v>
      </c>
      <c r="D133" t="s">
        <v>382</v>
      </c>
      <c r="E133" t="s">
        <v>357</v>
      </c>
      <c r="F133" t="s">
        <v>358</v>
      </c>
      <c r="G133" t="s">
        <v>282</v>
      </c>
      <c r="I133" t="s">
        <v>360</v>
      </c>
      <c r="J133" t="s">
        <v>232</v>
      </c>
      <c r="K133" t="s">
        <v>232</v>
      </c>
      <c r="L133" t="s">
        <v>232</v>
      </c>
      <c r="M133" t="s">
        <v>232</v>
      </c>
      <c r="N133" t="s">
        <v>232</v>
      </c>
      <c r="O133" t="s">
        <v>232</v>
      </c>
      <c r="P133" t="s">
        <v>232</v>
      </c>
      <c r="Q133" t="s">
        <v>232</v>
      </c>
      <c r="R133" t="s">
        <v>232</v>
      </c>
      <c r="S133" t="s">
        <v>232</v>
      </c>
      <c r="T133" t="s">
        <v>232</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20.440000000000001</v>
      </c>
      <c r="AU133">
        <v>27.454999999999998</v>
      </c>
      <c r="AV133">
        <v>36.872</v>
      </c>
      <c r="AW133">
        <v>46.917999999999999</v>
      </c>
      <c r="AX133">
        <v>48.895000000000003</v>
      </c>
      <c r="AY133">
        <v>49.427</v>
      </c>
      <c r="AZ133">
        <v>47.429000000000002</v>
      </c>
      <c r="BA133">
        <v>42.96</v>
      </c>
      <c r="BB133">
        <v>43.34</v>
      </c>
      <c r="BC133">
        <v>2017</v>
      </c>
    </row>
    <row r="134" spans="1:55" x14ac:dyDescent="0.25">
      <c r="A134">
        <v>612</v>
      </c>
      <c r="B134" t="s">
        <v>381</v>
      </c>
      <c r="C134" t="s">
        <v>361</v>
      </c>
      <c r="D134" t="s">
        <v>382</v>
      </c>
      <c r="E134" t="s">
        <v>362</v>
      </c>
      <c r="F134" t="s">
        <v>363</v>
      </c>
      <c r="G134" t="s">
        <v>229</v>
      </c>
      <c r="H134" t="s">
        <v>230</v>
      </c>
      <c r="I134" t="s">
        <v>388</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52">
        <v>1074.7</v>
      </c>
      <c r="W134" s="52">
        <v>1189.72</v>
      </c>
      <c r="X134" s="52">
        <v>1487.4</v>
      </c>
      <c r="Y134" s="52">
        <v>2004.99</v>
      </c>
      <c r="Z134" s="52">
        <v>2570</v>
      </c>
      <c r="AA134" s="52">
        <v>2780.2</v>
      </c>
      <c r="AB134" s="52">
        <v>2830.49</v>
      </c>
      <c r="AC134" s="52">
        <v>3248.2</v>
      </c>
      <c r="AD134" s="52">
        <v>4123.5</v>
      </c>
      <c r="AE134" s="52">
        <v>4227.1000000000004</v>
      </c>
      <c r="AF134" s="52">
        <v>4522.8</v>
      </c>
      <c r="AG134" s="52">
        <v>5252.3</v>
      </c>
      <c r="AH134" s="52">
        <v>6149.1</v>
      </c>
      <c r="AI134" s="52">
        <v>7562</v>
      </c>
      <c r="AJ134" s="52">
        <v>8501.64</v>
      </c>
      <c r="AK134" s="52">
        <v>9352.89</v>
      </c>
      <c r="AL134" s="52">
        <v>11043.7</v>
      </c>
      <c r="AM134" s="52">
        <v>9968.0300000000007</v>
      </c>
      <c r="AN134" s="52">
        <v>11991.56</v>
      </c>
      <c r="AO134" s="52">
        <v>14589</v>
      </c>
      <c r="AP134" s="52">
        <v>16209.6</v>
      </c>
      <c r="AQ134" s="52">
        <v>16647.900000000001</v>
      </c>
      <c r="AR134" s="52">
        <v>17228.599999999999</v>
      </c>
      <c r="AS134" s="52">
        <v>16712.689999999999</v>
      </c>
      <c r="AT134" s="52">
        <v>17525.099999999999</v>
      </c>
      <c r="AU134" s="52">
        <v>18594.099999999999</v>
      </c>
      <c r="AV134" s="52">
        <v>21041.1</v>
      </c>
      <c r="AW134" s="52">
        <v>21740.82</v>
      </c>
      <c r="AX134" s="52">
        <v>23192.49</v>
      </c>
      <c r="AY134" s="52">
        <v>25217.56</v>
      </c>
      <c r="AZ134" s="52">
        <v>27627.11</v>
      </c>
      <c r="BA134" s="52">
        <v>30666.38</v>
      </c>
      <c r="BB134" s="52">
        <v>31305.47</v>
      </c>
      <c r="BC134">
        <v>2017</v>
      </c>
    </row>
    <row r="135" spans="1:55" x14ac:dyDescent="0.25">
      <c r="A135">
        <v>612</v>
      </c>
      <c r="B135" t="s">
        <v>381</v>
      </c>
      <c r="C135" t="s">
        <v>364</v>
      </c>
      <c r="D135" t="s">
        <v>382</v>
      </c>
      <c r="E135" t="s">
        <v>365</v>
      </c>
      <c r="F135" t="s">
        <v>366</v>
      </c>
      <c r="G135" t="s">
        <v>242</v>
      </c>
      <c r="H135" t="s">
        <v>230</v>
      </c>
      <c r="I135" t="s">
        <v>389</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v>
      </c>
      <c r="AV135">
        <v>-16.419</v>
      </c>
      <c r="AW135">
        <v>-23.042000000000002</v>
      </c>
      <c r="AX135">
        <v>-17.879000000000001</v>
      </c>
      <c r="AY135">
        <v>-16.212</v>
      </c>
      <c r="AZ135">
        <v>-11.662000000000001</v>
      </c>
      <c r="BA135">
        <v>-7.9169999999999998</v>
      </c>
      <c r="BB135">
        <v>-5.04</v>
      </c>
      <c r="BC135">
        <v>2017</v>
      </c>
    </row>
    <row r="136" spans="1:55" x14ac:dyDescent="0.25">
      <c r="A136">
        <v>612</v>
      </c>
      <c r="B136" t="s">
        <v>381</v>
      </c>
      <c r="C136" t="s">
        <v>368</v>
      </c>
      <c r="D136" t="s">
        <v>382</v>
      </c>
      <c r="E136" t="s">
        <v>365</v>
      </c>
      <c r="F136" t="s">
        <v>366</v>
      </c>
      <c r="G136" t="s">
        <v>282</v>
      </c>
      <c r="I136" t="s">
        <v>369</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-16.532</v>
      </c>
      <c r="AU136">
        <v>-13.178000000000001</v>
      </c>
      <c r="AV136">
        <v>-9.0990000000000002</v>
      </c>
      <c r="AW136">
        <v>-12.544</v>
      </c>
      <c r="AX136">
        <v>-9.2609999999999992</v>
      </c>
      <c r="AY136">
        <v>-8.109</v>
      </c>
      <c r="AZ136">
        <v>-5.5910000000000002</v>
      </c>
      <c r="BA136">
        <v>-3.6589999999999998</v>
      </c>
      <c r="BB136">
        <v>-2.464</v>
      </c>
      <c r="BC136">
        <v>2017</v>
      </c>
    </row>
    <row r="137" spans="1:55" x14ac:dyDescent="0.25">
      <c r="A137">
        <v>614</v>
      </c>
      <c r="B137" t="s">
        <v>390</v>
      </c>
      <c r="C137" t="s">
        <v>225</v>
      </c>
      <c r="D137" t="s">
        <v>391</v>
      </c>
      <c r="E137" t="s">
        <v>227</v>
      </c>
      <c r="F137" t="s">
        <v>228</v>
      </c>
      <c r="G137" t="s">
        <v>229</v>
      </c>
      <c r="H137" t="s">
        <v>230</v>
      </c>
      <c r="I137" t="s">
        <v>392</v>
      </c>
      <c r="J137">
        <v>413.87099999999998</v>
      </c>
      <c r="K137">
        <v>395.661</v>
      </c>
      <c r="L137">
        <v>395.661</v>
      </c>
      <c r="M137">
        <v>412.279</v>
      </c>
      <c r="N137">
        <v>437.01499999999999</v>
      </c>
      <c r="O137">
        <v>452.31099999999998</v>
      </c>
      <c r="P137">
        <v>465.428</v>
      </c>
      <c r="Q137">
        <v>484.43</v>
      </c>
      <c r="R137">
        <v>514.12</v>
      </c>
      <c r="S137">
        <v>514.33399999999995</v>
      </c>
      <c r="T137">
        <v>496.589</v>
      </c>
      <c r="U137">
        <v>501.512</v>
      </c>
      <c r="V137">
        <v>472.233</v>
      </c>
      <c r="W137">
        <v>358.97500000000002</v>
      </c>
      <c r="X137">
        <v>363.78300000000002</v>
      </c>
      <c r="Y137">
        <v>418.35</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52">
        <v>1112.29</v>
      </c>
      <c r="AL137" s="52">
        <v>1236.49</v>
      </c>
      <c r="AM137" s="52">
        <v>1247.0999999999999</v>
      </c>
      <c r="AN137" s="52">
        <v>1307.7</v>
      </c>
      <c r="AO137" s="52">
        <v>1353.11</v>
      </c>
      <c r="AP137" s="52">
        <v>1468.69</v>
      </c>
      <c r="AQ137" s="52">
        <v>1541.46</v>
      </c>
      <c r="AR137" s="52">
        <v>1615.8</v>
      </c>
      <c r="AS137" s="52">
        <v>1631.04</v>
      </c>
      <c r="AT137" s="52">
        <v>1588.96</v>
      </c>
      <c r="AU137" s="52">
        <v>1586.58</v>
      </c>
      <c r="AV137" s="52">
        <v>1559.62</v>
      </c>
      <c r="AW137" s="52">
        <v>1566.54</v>
      </c>
      <c r="AX137" s="52">
        <v>1611.68</v>
      </c>
      <c r="AY137" s="52">
        <v>1647.44</v>
      </c>
      <c r="AZ137" s="52">
        <v>1696.23</v>
      </c>
      <c r="BA137" s="52">
        <v>1760.69</v>
      </c>
      <c r="BB137" s="52">
        <v>1828.69</v>
      </c>
      <c r="BC137">
        <v>2017</v>
      </c>
    </row>
    <row r="138" spans="1:55" x14ac:dyDescent="0.25">
      <c r="A138">
        <v>614</v>
      </c>
      <c r="B138" t="s">
        <v>390</v>
      </c>
      <c r="C138" t="s">
        <v>233</v>
      </c>
      <c r="D138" t="s">
        <v>391</v>
      </c>
      <c r="E138" t="s">
        <v>227</v>
      </c>
      <c r="F138" t="s">
        <v>234</v>
      </c>
      <c r="G138" t="s">
        <v>235</v>
      </c>
      <c r="I138" t="s">
        <v>236</v>
      </c>
      <c r="J138">
        <v>2.4060000000000001</v>
      </c>
      <c r="K138">
        <v>-4.4000000000000004</v>
      </c>
      <c r="L138">
        <v>0</v>
      </c>
      <c r="M138">
        <v>4.2</v>
      </c>
      <c r="N138">
        <v>6</v>
      </c>
      <c r="O138">
        <v>3.5</v>
      </c>
      <c r="P138">
        <v>2.9</v>
      </c>
      <c r="Q138">
        <v>4.0830000000000002</v>
      </c>
      <c r="R138">
        <v>6.1289999999999996</v>
      </c>
      <c r="S138">
        <v>4.2000000000000003E-2</v>
      </c>
      <c r="T138">
        <v>-3.45</v>
      </c>
      <c r="U138">
        <v>0.99099999999999999</v>
      </c>
      <c r="V138">
        <v>-5.8380000000000001</v>
      </c>
      <c r="W138">
        <v>-23.983000000000001</v>
      </c>
      <c r="X138">
        <v>1.339</v>
      </c>
      <c r="Y138">
        <v>15</v>
      </c>
      <c r="Z138">
        <v>13.544</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-1.6990000000000001</v>
      </c>
      <c r="AW138">
        <v>0.44400000000000001</v>
      </c>
      <c r="AX138">
        <v>2.8809999999999998</v>
      </c>
      <c r="AY138">
        <v>2.2189999999999999</v>
      </c>
      <c r="AZ138">
        <v>2.9620000000000002</v>
      </c>
      <c r="BA138">
        <v>3.8010000000000002</v>
      </c>
      <c r="BB138">
        <v>3.8620000000000001</v>
      </c>
      <c r="BC138">
        <v>2017</v>
      </c>
    </row>
    <row r="139" spans="1:55" x14ac:dyDescent="0.25">
      <c r="A139">
        <v>614</v>
      </c>
      <c r="B139" t="s">
        <v>390</v>
      </c>
      <c r="C139" t="s">
        <v>237</v>
      </c>
      <c r="D139" t="s">
        <v>391</v>
      </c>
      <c r="E139" t="s">
        <v>238</v>
      </c>
      <c r="F139" t="s">
        <v>239</v>
      </c>
      <c r="G139" t="s">
        <v>229</v>
      </c>
      <c r="H139" t="s">
        <v>230</v>
      </c>
      <c r="I139" t="s">
        <v>392</v>
      </c>
      <c r="J139" t="s">
        <v>374</v>
      </c>
      <c r="K139" t="s">
        <v>374</v>
      </c>
      <c r="L139" t="s">
        <v>374</v>
      </c>
      <c r="M139" t="s">
        <v>374</v>
      </c>
      <c r="N139" t="s">
        <v>374</v>
      </c>
      <c r="O139" t="s">
        <v>374</v>
      </c>
      <c r="P139" t="s">
        <v>374</v>
      </c>
      <c r="Q139" t="s">
        <v>374</v>
      </c>
      <c r="R139" t="s">
        <v>374</v>
      </c>
      <c r="S139" t="s">
        <v>374</v>
      </c>
      <c r="T139" t="s">
        <v>374</v>
      </c>
      <c r="U139" t="s">
        <v>374</v>
      </c>
      <c r="V139" t="s">
        <v>374</v>
      </c>
      <c r="W139" t="s">
        <v>374</v>
      </c>
      <c r="X139">
        <v>1E-3</v>
      </c>
      <c r="Y139">
        <v>1.7000000000000001E-2</v>
      </c>
      <c r="Z139">
        <v>1.022</v>
      </c>
      <c r="AA139">
        <v>2.1429999999999998</v>
      </c>
      <c r="AB139">
        <v>3.1259999999999999</v>
      </c>
      <c r="AC139">
        <v>21.001999999999999</v>
      </c>
      <c r="AD139">
        <v>112.11799999999999</v>
      </c>
      <c r="AE139">
        <v>241.08799999999999</v>
      </c>
      <c r="AF139">
        <v>665.38499999999999</v>
      </c>
      <c r="AG139" s="52">
        <v>1328.94</v>
      </c>
      <c r="AH139" s="52">
        <v>1967.57</v>
      </c>
      <c r="AI139" s="52">
        <v>3222.35</v>
      </c>
      <c r="AJ139" s="52">
        <v>4209.76</v>
      </c>
      <c r="AK139" s="52">
        <v>5006.34</v>
      </c>
      <c r="AL139" s="52">
        <v>6643.35</v>
      </c>
      <c r="AM139" s="52">
        <v>5577.34</v>
      </c>
      <c r="AN139" s="52">
        <v>7701.65</v>
      </c>
      <c r="AO139" s="52">
        <v>10500.94</v>
      </c>
      <c r="AP139" s="52">
        <v>12224.95</v>
      </c>
      <c r="AQ139" s="52">
        <v>13195</v>
      </c>
      <c r="AR139" s="52">
        <v>14323.86</v>
      </c>
      <c r="AS139" s="52">
        <v>13950.29</v>
      </c>
      <c r="AT139" s="52">
        <v>16549.57</v>
      </c>
      <c r="AU139" s="52">
        <v>20262.3</v>
      </c>
      <c r="AV139" s="52">
        <v>27134.12</v>
      </c>
      <c r="AW139" s="52">
        <v>30941.39</v>
      </c>
      <c r="AX139" s="52">
        <v>35233.61</v>
      </c>
      <c r="AY139" s="52">
        <v>38624.32</v>
      </c>
      <c r="AZ139" s="52">
        <v>42157.31</v>
      </c>
      <c r="BA139" s="52">
        <v>46174.63</v>
      </c>
      <c r="BB139" s="52">
        <v>50803.78</v>
      </c>
      <c r="BC139">
        <v>2017</v>
      </c>
    </row>
    <row r="140" spans="1:55" x14ac:dyDescent="0.25">
      <c r="A140">
        <v>614</v>
      </c>
      <c r="B140" t="s">
        <v>390</v>
      </c>
      <c r="C140" t="s">
        <v>240</v>
      </c>
      <c r="D140" t="s">
        <v>391</v>
      </c>
      <c r="E140" t="s">
        <v>238</v>
      </c>
      <c r="F140" t="s">
        <v>241</v>
      </c>
      <c r="G140" t="s">
        <v>242</v>
      </c>
      <c r="H140" t="s">
        <v>230</v>
      </c>
      <c r="I140" t="s">
        <v>243</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107.316</v>
      </c>
      <c r="AW140">
        <v>92.191000000000003</v>
      </c>
      <c r="AX140">
        <v>96.426000000000002</v>
      </c>
      <c r="AY140">
        <v>100.35899999999999</v>
      </c>
      <c r="AZ140">
        <v>104.69799999999999</v>
      </c>
      <c r="BA140">
        <v>110.351</v>
      </c>
      <c r="BB140">
        <v>116.848</v>
      </c>
      <c r="BC140">
        <v>2017</v>
      </c>
    </row>
    <row r="141" spans="1:55" x14ac:dyDescent="0.25">
      <c r="A141">
        <v>614</v>
      </c>
      <c r="B141" t="s">
        <v>390</v>
      </c>
      <c r="C141" t="s">
        <v>244</v>
      </c>
      <c r="D141" t="s">
        <v>391</v>
      </c>
      <c r="E141" t="s">
        <v>238</v>
      </c>
      <c r="F141" t="s">
        <v>245</v>
      </c>
      <c r="G141" t="s">
        <v>246</v>
      </c>
      <c r="H141" t="s">
        <v>230</v>
      </c>
      <c r="I141" t="s">
        <v>243</v>
      </c>
      <c r="J141">
        <v>20.256</v>
      </c>
      <c r="K141">
        <v>21.196999999999999</v>
      </c>
      <c r="L141">
        <v>22.507000000000001</v>
      </c>
      <c r="M141">
        <v>24.370999999999999</v>
      </c>
      <c r="N141">
        <v>26.765000000000001</v>
      </c>
      <c r="O141">
        <v>28.577999999999999</v>
      </c>
      <c r="P141">
        <v>29.998999999999999</v>
      </c>
      <c r="Q141">
        <v>31.995999999999999</v>
      </c>
      <c r="R141">
        <v>35.154000000000003</v>
      </c>
      <c r="S141">
        <v>36.548000000000002</v>
      </c>
      <c r="T141">
        <v>36.607999999999997</v>
      </c>
      <c r="U141">
        <v>38.220999999999997</v>
      </c>
      <c r="V141">
        <v>36.81</v>
      </c>
      <c r="W141">
        <v>28.643999999999998</v>
      </c>
      <c r="X141">
        <v>29.648</v>
      </c>
      <c r="Y141">
        <v>34.81</v>
      </c>
      <c r="Z141">
        <v>40.249000000000002</v>
      </c>
      <c r="AA141">
        <v>43.920999999999999</v>
      </c>
      <c r="AB141">
        <v>46.499000000000002</v>
      </c>
      <c r="AC141">
        <v>48.198999999999998</v>
      </c>
      <c r="AD141">
        <v>50.781999999999996</v>
      </c>
      <c r="AE141">
        <v>54.078000000000003</v>
      </c>
      <c r="AF141">
        <v>62.441000000000003</v>
      </c>
      <c r="AG141">
        <v>65.501999999999995</v>
      </c>
      <c r="AH141">
        <v>74.632999999999996</v>
      </c>
      <c r="AI141">
        <v>88.524000000000001</v>
      </c>
      <c r="AJ141">
        <v>101.73399999999999</v>
      </c>
      <c r="AK141">
        <v>119.104</v>
      </c>
      <c r="AL141">
        <v>134.97800000000001</v>
      </c>
      <c r="AM141">
        <v>137.17500000000001</v>
      </c>
      <c r="AN141">
        <v>145.51599999999999</v>
      </c>
      <c r="AO141">
        <v>153.714</v>
      </c>
      <c r="AP141">
        <v>170.04499999999999</v>
      </c>
      <c r="AQ141">
        <v>181.601</v>
      </c>
      <c r="AR141">
        <v>193.96</v>
      </c>
      <c r="AS141">
        <v>197.88499999999999</v>
      </c>
      <c r="AT141">
        <v>194.886</v>
      </c>
      <c r="AU141">
        <v>198.29300000000001</v>
      </c>
      <c r="AV141">
        <v>199.31899999999999</v>
      </c>
      <c r="AW141">
        <v>203.76300000000001</v>
      </c>
      <c r="AX141">
        <v>214.012</v>
      </c>
      <c r="AY141">
        <v>223.30699999999999</v>
      </c>
      <c r="AZ141">
        <v>234.678</v>
      </c>
      <c r="BA141">
        <v>248.64599999999999</v>
      </c>
      <c r="BB141">
        <v>263.65300000000002</v>
      </c>
      <c r="BC141">
        <v>2017</v>
      </c>
    </row>
    <row r="142" spans="1:55" x14ac:dyDescent="0.25">
      <c r="A142">
        <v>614</v>
      </c>
      <c r="B142" t="s">
        <v>390</v>
      </c>
      <c r="C142" t="s">
        <v>247</v>
      </c>
      <c r="D142" t="s">
        <v>391</v>
      </c>
      <c r="E142" t="s">
        <v>248</v>
      </c>
      <c r="F142" t="s">
        <v>249</v>
      </c>
      <c r="G142" t="s">
        <v>250</v>
      </c>
      <c r="I142" t="s">
        <v>251</v>
      </c>
      <c r="J142" t="s">
        <v>374</v>
      </c>
      <c r="K142" t="s">
        <v>374</v>
      </c>
      <c r="L142" t="s">
        <v>374</v>
      </c>
      <c r="M142" t="s">
        <v>374</v>
      </c>
      <c r="N142" t="s">
        <v>374</v>
      </c>
      <c r="O142" t="s">
        <v>374</v>
      </c>
      <c r="P142" t="s">
        <v>374</v>
      </c>
      <c r="Q142" t="s">
        <v>374</v>
      </c>
      <c r="R142" t="s">
        <v>374</v>
      </c>
      <c r="S142" t="s">
        <v>374</v>
      </c>
      <c r="T142" t="s">
        <v>374</v>
      </c>
      <c r="U142" t="s">
        <v>374</v>
      </c>
      <c r="V142" t="s">
        <v>374</v>
      </c>
      <c r="W142" t="s">
        <v>374</v>
      </c>
      <c r="X142" t="s">
        <v>374</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52">
        <v>1041.53</v>
      </c>
      <c r="AU142" s="52">
        <v>1277.1099999999999</v>
      </c>
      <c r="AV142" s="52">
        <v>1739.79</v>
      </c>
      <c r="AW142" s="52">
        <v>1975.14</v>
      </c>
      <c r="AX142" s="52">
        <v>2186.14</v>
      </c>
      <c r="AY142" s="52">
        <v>2344.5100000000002</v>
      </c>
      <c r="AZ142" s="52">
        <v>2485.36</v>
      </c>
      <c r="BA142" s="52">
        <v>2622.53</v>
      </c>
      <c r="BB142" s="52">
        <v>2778.15</v>
      </c>
      <c r="BC142">
        <v>2017</v>
      </c>
    </row>
    <row r="143" spans="1:55" x14ac:dyDescent="0.25">
      <c r="A143">
        <v>614</v>
      </c>
      <c r="B143" t="s">
        <v>390</v>
      </c>
      <c r="C143" t="s">
        <v>252</v>
      </c>
      <c r="D143" t="s">
        <v>391</v>
      </c>
      <c r="E143" t="s">
        <v>253</v>
      </c>
      <c r="F143" t="s">
        <v>254</v>
      </c>
      <c r="G143" t="s">
        <v>229</v>
      </c>
      <c r="H143" t="s">
        <v>220</v>
      </c>
      <c r="I143" t="s">
        <v>255</v>
      </c>
      <c r="J143" s="52">
        <v>46449.23</v>
      </c>
      <c r="K143" s="52">
        <v>43236.89</v>
      </c>
      <c r="L143" s="52">
        <v>42122.54</v>
      </c>
      <c r="M143" s="52">
        <v>42771.91</v>
      </c>
      <c r="N143" s="52">
        <v>44170.47</v>
      </c>
      <c r="O143" s="52">
        <v>40570.07</v>
      </c>
      <c r="P143" s="52">
        <v>40586.980000000003</v>
      </c>
      <c r="Q143" s="52">
        <v>41191.370000000003</v>
      </c>
      <c r="R143" s="52">
        <v>42563.1</v>
      </c>
      <c r="S143" s="52">
        <v>41444.160000000003</v>
      </c>
      <c r="T143" s="52">
        <v>38973.93</v>
      </c>
      <c r="U143" s="52">
        <v>38213.879999999997</v>
      </c>
      <c r="V143" s="52">
        <v>34934.800000000003</v>
      </c>
      <c r="W143" s="52">
        <v>25782.76</v>
      </c>
      <c r="X143" s="52">
        <v>25367.07</v>
      </c>
      <c r="Y143" s="52">
        <v>28322.46</v>
      </c>
      <c r="Z143" s="52">
        <v>31221.9</v>
      </c>
      <c r="AA143" s="52">
        <v>32517.54</v>
      </c>
      <c r="AB143" s="52">
        <v>33051.449999999997</v>
      </c>
      <c r="AC143" s="52">
        <v>32788.800000000003</v>
      </c>
      <c r="AD143" s="52">
        <v>32806.18</v>
      </c>
      <c r="AE143" s="52">
        <v>33190.300000000003</v>
      </c>
      <c r="AF143" s="52">
        <v>36627.17</v>
      </c>
      <c r="AG143" s="52">
        <v>36623.54</v>
      </c>
      <c r="AH143" s="52">
        <v>39451.4</v>
      </c>
      <c r="AI143" s="52">
        <v>44058.75</v>
      </c>
      <c r="AJ143" s="52">
        <v>47715.06</v>
      </c>
      <c r="AK143" s="52">
        <v>52815.54</v>
      </c>
      <c r="AL143" s="52">
        <v>57002.85</v>
      </c>
      <c r="AM143" s="52">
        <v>55817.72</v>
      </c>
      <c r="AN143" s="52">
        <v>56825.27</v>
      </c>
      <c r="AO143" s="52">
        <v>57085.66</v>
      </c>
      <c r="AP143" s="52">
        <v>60157.279999999999</v>
      </c>
      <c r="AQ143" s="52">
        <v>61298.87</v>
      </c>
      <c r="AR143" s="52">
        <v>62383.57</v>
      </c>
      <c r="AS143" s="52">
        <v>61131.26</v>
      </c>
      <c r="AT143" s="52">
        <v>57774.09</v>
      </c>
      <c r="AU143" s="52">
        <v>55911.65</v>
      </c>
      <c r="AV143" s="52">
        <v>53320.43</v>
      </c>
      <c r="AW143" s="52">
        <v>51997.02</v>
      </c>
      <c r="AX143" s="52">
        <v>51937.120000000003</v>
      </c>
      <c r="AY143" s="52">
        <v>51543.13</v>
      </c>
      <c r="AZ143" s="52">
        <v>51523.87</v>
      </c>
      <c r="BA143" s="52">
        <v>51924.37</v>
      </c>
      <c r="BB143" s="52">
        <v>52358.96</v>
      </c>
      <c r="BC143">
        <v>2015</v>
      </c>
    </row>
    <row r="144" spans="1:55" x14ac:dyDescent="0.25">
      <c r="A144">
        <v>614</v>
      </c>
      <c r="B144" t="s">
        <v>390</v>
      </c>
      <c r="C144" t="s">
        <v>256</v>
      </c>
      <c r="D144" t="s">
        <v>391</v>
      </c>
      <c r="E144" t="s">
        <v>253</v>
      </c>
      <c r="F144" t="s">
        <v>257</v>
      </c>
      <c r="G144" t="s">
        <v>258</v>
      </c>
      <c r="H144" t="s">
        <v>220</v>
      </c>
      <c r="I144" t="s">
        <v>255</v>
      </c>
      <c r="J144" s="52">
        <v>5276.67</v>
      </c>
      <c r="K144" s="52">
        <v>4911.74</v>
      </c>
      <c r="L144" s="52">
        <v>4785.1499999999996</v>
      </c>
      <c r="M144" s="52">
        <v>4858.92</v>
      </c>
      <c r="N144" s="52">
        <v>5017.8</v>
      </c>
      <c r="O144" s="52">
        <v>4608.79</v>
      </c>
      <c r="P144" s="52">
        <v>4610.71</v>
      </c>
      <c r="Q144" s="52">
        <v>4679.37</v>
      </c>
      <c r="R144" s="52">
        <v>4835.2</v>
      </c>
      <c r="S144" s="52">
        <v>4708.09</v>
      </c>
      <c r="T144" s="52">
        <v>4427.47</v>
      </c>
      <c r="U144" s="52">
        <v>4341.13</v>
      </c>
      <c r="V144" s="52">
        <v>3968.62</v>
      </c>
      <c r="W144" s="52">
        <v>2928.94</v>
      </c>
      <c r="X144" s="52">
        <v>2881.72</v>
      </c>
      <c r="Y144" s="52">
        <v>3217.45</v>
      </c>
      <c r="Z144" s="52">
        <v>3546.83</v>
      </c>
      <c r="AA144" s="52">
        <v>3694.02</v>
      </c>
      <c r="AB144" s="52">
        <v>3754.67</v>
      </c>
      <c r="AC144" s="52">
        <v>3724.83</v>
      </c>
      <c r="AD144" s="52">
        <v>3726.81</v>
      </c>
      <c r="AE144" s="52">
        <v>3770.44</v>
      </c>
      <c r="AF144" s="52">
        <v>4160.87</v>
      </c>
      <c r="AG144" s="52">
        <v>4160.46</v>
      </c>
      <c r="AH144" s="52">
        <v>4481.71</v>
      </c>
      <c r="AI144" s="52">
        <v>5005.1099999999997</v>
      </c>
      <c r="AJ144" s="52">
        <v>5420.47</v>
      </c>
      <c r="AK144" s="52">
        <v>5999.89</v>
      </c>
      <c r="AL144" s="52">
        <v>6475.57</v>
      </c>
      <c r="AM144" s="52">
        <v>6340.94</v>
      </c>
      <c r="AN144" s="52">
        <v>6455.39</v>
      </c>
      <c r="AO144" s="52">
        <v>6484.97</v>
      </c>
      <c r="AP144" s="52">
        <v>6833.91</v>
      </c>
      <c r="AQ144" s="52">
        <v>6963.6</v>
      </c>
      <c r="AR144" s="52">
        <v>7086.82</v>
      </c>
      <c r="AS144" s="52">
        <v>6944.56</v>
      </c>
      <c r="AT144" s="52">
        <v>6563.18</v>
      </c>
      <c r="AU144" s="52">
        <v>6351.61</v>
      </c>
      <c r="AV144" s="52">
        <v>6057.24</v>
      </c>
      <c r="AW144" s="52">
        <v>5906.9</v>
      </c>
      <c r="AX144" s="52">
        <v>5900.1</v>
      </c>
      <c r="AY144" s="52">
        <v>5855.34</v>
      </c>
      <c r="AZ144" s="52">
        <v>5853.15</v>
      </c>
      <c r="BA144" s="52">
        <v>5898.65</v>
      </c>
      <c r="BB144" s="52">
        <v>5948.02</v>
      </c>
      <c r="BC144">
        <v>2015</v>
      </c>
    </row>
    <row r="145" spans="1:55" x14ac:dyDescent="0.25">
      <c r="A145">
        <v>614</v>
      </c>
      <c r="B145" t="s">
        <v>390</v>
      </c>
      <c r="C145" t="s">
        <v>259</v>
      </c>
      <c r="D145" t="s">
        <v>391</v>
      </c>
      <c r="E145" t="s">
        <v>260</v>
      </c>
      <c r="F145" t="s">
        <v>261</v>
      </c>
      <c r="G145" t="s">
        <v>229</v>
      </c>
      <c r="H145" t="s">
        <v>220</v>
      </c>
      <c r="I145" t="s">
        <v>262</v>
      </c>
      <c r="J145" t="s">
        <v>374</v>
      </c>
      <c r="K145" t="s">
        <v>374</v>
      </c>
      <c r="L145" t="s">
        <v>374</v>
      </c>
      <c r="M145" t="s">
        <v>374</v>
      </c>
      <c r="N145" t="s">
        <v>374</v>
      </c>
      <c r="O145" t="s">
        <v>374</v>
      </c>
      <c r="P145" t="s">
        <v>374</v>
      </c>
      <c r="Q145" t="s">
        <v>374</v>
      </c>
      <c r="R145" t="s">
        <v>374</v>
      </c>
      <c r="S145" t="s">
        <v>374</v>
      </c>
      <c r="T145" t="s">
        <v>374</v>
      </c>
      <c r="U145" t="s">
        <v>374</v>
      </c>
      <c r="V145" t="s">
        <v>374</v>
      </c>
      <c r="W145">
        <v>2E-3</v>
      </c>
      <c r="X145">
        <v>5.2999999999999999E-2</v>
      </c>
      <c r="Y145">
        <v>1.137</v>
      </c>
      <c r="Z145">
        <v>67.168000000000006</v>
      </c>
      <c r="AA145">
        <v>136.72900000000001</v>
      </c>
      <c r="AB145">
        <v>193.67400000000001</v>
      </c>
      <c r="AC145" s="52">
        <v>1263.29</v>
      </c>
      <c r="AD145" s="52">
        <v>6547.54</v>
      </c>
      <c r="AE145" s="52">
        <v>13669.18</v>
      </c>
      <c r="AF145" s="52">
        <v>36627.17</v>
      </c>
      <c r="AG145" s="52">
        <v>71022.89</v>
      </c>
      <c r="AH145" s="52">
        <v>102090.71</v>
      </c>
      <c r="AI145" s="52">
        <v>162327.26999999999</v>
      </c>
      <c r="AJ145" s="52">
        <v>205891.69</v>
      </c>
      <c r="AK145" s="52">
        <v>237719.03</v>
      </c>
      <c r="AL145" s="52">
        <v>306262.73</v>
      </c>
      <c r="AM145" s="52">
        <v>249630</v>
      </c>
      <c r="AN145" s="52">
        <v>334669.57</v>
      </c>
      <c r="AO145" s="52">
        <v>443020.06</v>
      </c>
      <c r="AP145" s="52">
        <v>500731.6</v>
      </c>
      <c r="AQ145" s="52">
        <v>524723.13</v>
      </c>
      <c r="AR145" s="52">
        <v>553023.4</v>
      </c>
      <c r="AS145" s="52">
        <v>522854.87</v>
      </c>
      <c r="AT145" s="52">
        <v>601736.74</v>
      </c>
      <c r="AU145" s="52">
        <v>714051.87</v>
      </c>
      <c r="AV145" s="52">
        <v>927661.9</v>
      </c>
      <c r="AW145" s="52">
        <v>1027014.65</v>
      </c>
      <c r="AX145" s="52">
        <v>1135420.3999999999</v>
      </c>
      <c r="AY145" s="52">
        <v>1208434.74</v>
      </c>
      <c r="AZ145" s="52">
        <v>1280554.3</v>
      </c>
      <c r="BA145" s="52">
        <v>1361731.04</v>
      </c>
      <c r="BB145" s="52">
        <v>1454610.36</v>
      </c>
      <c r="BC145">
        <v>2015</v>
      </c>
    </row>
    <row r="146" spans="1:55" x14ac:dyDescent="0.25">
      <c r="A146">
        <v>614</v>
      </c>
      <c r="B146" t="s">
        <v>390</v>
      </c>
      <c r="C146" t="s">
        <v>263</v>
      </c>
      <c r="D146" t="s">
        <v>391</v>
      </c>
      <c r="E146" t="s">
        <v>260</v>
      </c>
      <c r="F146" t="s">
        <v>264</v>
      </c>
      <c r="G146" t="s">
        <v>242</v>
      </c>
      <c r="H146" t="s">
        <v>220</v>
      </c>
      <c r="I146" t="s">
        <v>262</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52">
        <v>1222.04</v>
      </c>
      <c r="AI146" s="52">
        <v>1862.42</v>
      </c>
      <c r="AJ146" s="52">
        <v>2561.86</v>
      </c>
      <c r="AK146" s="52">
        <v>3099.09</v>
      </c>
      <c r="AL146" s="52">
        <v>4081.69</v>
      </c>
      <c r="AM146" s="52">
        <v>3146.8</v>
      </c>
      <c r="AN146" s="52">
        <v>3641.44</v>
      </c>
      <c r="AO146" s="52">
        <v>4716.25</v>
      </c>
      <c r="AP146" s="52">
        <v>5245.02</v>
      </c>
      <c r="AQ146" s="52">
        <v>5436.52</v>
      </c>
      <c r="AR146" s="52">
        <v>5625.74</v>
      </c>
      <c r="AS146" s="52">
        <v>4354.92</v>
      </c>
      <c r="AT146" s="52">
        <v>3676.83</v>
      </c>
      <c r="AU146" s="52">
        <v>4303.7</v>
      </c>
      <c r="AV146" s="52">
        <v>3668.91</v>
      </c>
      <c r="AW146" s="52">
        <v>3060.02</v>
      </c>
      <c r="AX146" s="52">
        <v>3107.39</v>
      </c>
      <c r="AY146" s="52">
        <v>3139.92</v>
      </c>
      <c r="AZ146" s="52">
        <v>3180.27</v>
      </c>
      <c r="BA146" s="52">
        <v>3254.35</v>
      </c>
      <c r="BB146" s="52">
        <v>3345.59</v>
      </c>
      <c r="BC146">
        <v>2015</v>
      </c>
    </row>
    <row r="147" spans="1:55" x14ac:dyDescent="0.25">
      <c r="A147">
        <v>614</v>
      </c>
      <c r="B147" t="s">
        <v>390</v>
      </c>
      <c r="C147" t="s">
        <v>265</v>
      </c>
      <c r="D147" t="s">
        <v>391</v>
      </c>
      <c r="E147" t="s">
        <v>260</v>
      </c>
      <c r="F147" t="s">
        <v>266</v>
      </c>
      <c r="G147" t="s">
        <v>246</v>
      </c>
      <c r="H147" t="s">
        <v>220</v>
      </c>
      <c r="I147" t="s">
        <v>262</v>
      </c>
      <c r="J147" s="52">
        <v>2273.4</v>
      </c>
      <c r="K147" s="52">
        <v>2316.39</v>
      </c>
      <c r="L147" s="52">
        <v>2396.12</v>
      </c>
      <c r="M147" s="52">
        <v>2528.35</v>
      </c>
      <c r="N147" s="52">
        <v>2705.24</v>
      </c>
      <c r="O147" s="52">
        <v>2563.3200000000002</v>
      </c>
      <c r="P147" s="52">
        <v>2616.0100000000002</v>
      </c>
      <c r="Q147" s="52">
        <v>2720.63</v>
      </c>
      <c r="R147" s="52">
        <v>2910.37</v>
      </c>
      <c r="S147" s="52">
        <v>2944.97</v>
      </c>
      <c r="T147" s="52">
        <v>2873.08</v>
      </c>
      <c r="U147" s="52">
        <v>2912.33</v>
      </c>
      <c r="V147" s="52">
        <v>2723.11</v>
      </c>
      <c r="W147" s="52">
        <v>2057.34</v>
      </c>
      <c r="X147" s="52">
        <v>2067.39</v>
      </c>
      <c r="Y147" s="52">
        <v>2356.65</v>
      </c>
      <c r="Z147" s="52">
        <v>2645.48</v>
      </c>
      <c r="AA147" s="52">
        <v>2802.77</v>
      </c>
      <c r="AB147" s="52">
        <v>2880.85</v>
      </c>
      <c r="AC147" s="52">
        <v>2899.23</v>
      </c>
      <c r="AD147" s="52">
        <v>2965.61</v>
      </c>
      <c r="AE147" s="52">
        <v>3066.13</v>
      </c>
      <c r="AF147" s="52">
        <v>3437.16</v>
      </c>
      <c r="AG147" s="52">
        <v>3500.64</v>
      </c>
      <c r="AH147" s="52">
        <v>3872.46</v>
      </c>
      <c r="AI147" s="52">
        <v>4459.41</v>
      </c>
      <c r="AJ147" s="52">
        <v>4975.6400000000003</v>
      </c>
      <c r="AK147" s="52">
        <v>5655.47</v>
      </c>
      <c r="AL147" s="52">
        <v>6222.56</v>
      </c>
      <c r="AM147" s="52">
        <v>6139.64</v>
      </c>
      <c r="AN147" s="52">
        <v>6323.3</v>
      </c>
      <c r="AO147" s="52">
        <v>6484.97</v>
      </c>
      <c r="AP147" s="52">
        <v>6965</v>
      </c>
      <c r="AQ147" s="52">
        <v>7221.68</v>
      </c>
      <c r="AR147" s="52">
        <v>7488.53</v>
      </c>
      <c r="AS147" s="52">
        <v>7416.68</v>
      </c>
      <c r="AT147" s="52">
        <v>7086</v>
      </c>
      <c r="AU147" s="52">
        <v>6987.93</v>
      </c>
      <c r="AV147" s="52">
        <v>6814.33</v>
      </c>
      <c r="AW147" s="52">
        <v>6763.36</v>
      </c>
      <c r="AX147" s="52">
        <v>6896.63</v>
      </c>
      <c r="AY147" s="52">
        <v>6986.6</v>
      </c>
      <c r="AZ147" s="52">
        <v>7128.5</v>
      </c>
      <c r="BA147" s="52">
        <v>7332.79</v>
      </c>
      <c r="BB147" s="52">
        <v>7548.9</v>
      </c>
      <c r="BC147">
        <v>2015</v>
      </c>
    </row>
    <row r="148" spans="1:55" x14ac:dyDescent="0.25">
      <c r="A148">
        <v>614</v>
      </c>
      <c r="B148" t="s">
        <v>390</v>
      </c>
      <c r="C148" t="s">
        <v>267</v>
      </c>
      <c r="D148" t="s">
        <v>391</v>
      </c>
      <c r="E148" t="s">
        <v>268</v>
      </c>
      <c r="F148" t="s">
        <v>269</v>
      </c>
      <c r="G148" t="s">
        <v>270</v>
      </c>
    </row>
    <row r="149" spans="1:55" x14ac:dyDescent="0.25">
      <c r="A149">
        <v>614</v>
      </c>
      <c r="B149" t="s">
        <v>390</v>
      </c>
      <c r="C149" t="s">
        <v>271</v>
      </c>
      <c r="D149" t="s">
        <v>391</v>
      </c>
      <c r="E149" t="s">
        <v>272</v>
      </c>
      <c r="F149" t="s">
        <v>273</v>
      </c>
      <c r="G149" t="s">
        <v>274</v>
      </c>
      <c r="I149" t="s">
        <v>243</v>
      </c>
      <c r="J149">
        <v>0.153</v>
      </c>
      <c r="K149">
        <v>0.14399999999999999</v>
      </c>
      <c r="L149">
        <v>0.14299999999999999</v>
      </c>
      <c r="M149">
        <v>0.14599999999999999</v>
      </c>
      <c r="N149">
        <v>0.14799999999999999</v>
      </c>
      <c r="O149">
        <v>0.14799999999999999</v>
      </c>
      <c r="P149">
        <v>0.14699999999999999</v>
      </c>
      <c r="Q149">
        <v>0.14699999999999999</v>
      </c>
      <c r="R149">
        <v>0.14899999999999999</v>
      </c>
      <c r="S149">
        <v>0.14399999999999999</v>
      </c>
      <c r="T149">
        <v>0.13400000000000001</v>
      </c>
      <c r="U149">
        <v>0.13200000000000001</v>
      </c>
      <c r="V149">
        <v>0.112</v>
      </c>
      <c r="W149">
        <v>8.3000000000000004E-2</v>
      </c>
      <c r="X149">
        <v>8.2000000000000003E-2</v>
      </c>
      <c r="Y149">
        <v>9.0999999999999998E-2</v>
      </c>
      <c r="Z149">
        <v>9.9000000000000005E-2</v>
      </c>
      <c r="AA149">
        <v>0.10199999999999999</v>
      </c>
      <c r="AB149">
        <v>0.104</v>
      </c>
      <c r="AC149">
        <v>0.10299999999999999</v>
      </c>
      <c r="AD149">
        <v>0.10100000000000001</v>
      </c>
      <c r="AE149">
        <v>0.10299999999999999</v>
      </c>
      <c r="AF149">
        <v>0.114</v>
      </c>
      <c r="AG149">
        <v>0.113</v>
      </c>
      <c r="AH149">
        <v>0.11899999999999999</v>
      </c>
      <c r="AI149">
        <v>0.13</v>
      </c>
      <c r="AJ149">
        <v>0.13800000000000001</v>
      </c>
      <c r="AK149">
        <v>0.14899999999999999</v>
      </c>
      <c r="AL149">
        <v>0.161</v>
      </c>
      <c r="AM149">
        <v>0.16300000000000001</v>
      </c>
      <c r="AN149">
        <v>0.16300000000000001</v>
      </c>
      <c r="AO149">
        <v>0.16200000000000001</v>
      </c>
      <c r="AP149">
        <v>0.17</v>
      </c>
      <c r="AQ149">
        <v>0.17299999999999999</v>
      </c>
      <c r="AR149">
        <v>0.17499999999999999</v>
      </c>
      <c r="AS149">
        <v>0.17100000000000001</v>
      </c>
      <c r="AT149">
        <v>0.161</v>
      </c>
      <c r="AU149">
        <v>0.155</v>
      </c>
      <c r="AV149">
        <v>0.14699999999999999</v>
      </c>
      <c r="AW149">
        <v>0.14299999999999999</v>
      </c>
      <c r="AX149">
        <v>0.14299999999999999</v>
      </c>
      <c r="AY149">
        <v>0.14099999999999999</v>
      </c>
      <c r="AZ149">
        <v>0.14000000000000001</v>
      </c>
      <c r="BA149">
        <v>0.14000000000000001</v>
      </c>
      <c r="BB149">
        <v>0.14000000000000001</v>
      </c>
      <c r="BC149">
        <v>2017</v>
      </c>
    </row>
    <row r="150" spans="1:55" x14ac:dyDescent="0.25">
      <c r="A150">
        <v>614</v>
      </c>
      <c r="B150" t="s">
        <v>390</v>
      </c>
      <c r="C150" t="s">
        <v>275</v>
      </c>
      <c r="D150" t="s">
        <v>391</v>
      </c>
      <c r="E150" t="s">
        <v>276</v>
      </c>
      <c r="F150" t="s">
        <v>277</v>
      </c>
      <c r="G150" t="s">
        <v>278</v>
      </c>
      <c r="I150" t="s">
        <v>243</v>
      </c>
      <c r="J150" t="s">
        <v>374</v>
      </c>
      <c r="K150" t="s">
        <v>374</v>
      </c>
      <c r="L150" t="s">
        <v>374</v>
      </c>
      <c r="M150" t="s">
        <v>374</v>
      </c>
      <c r="N150" t="s">
        <v>374</v>
      </c>
      <c r="O150" t="s">
        <v>374</v>
      </c>
      <c r="P150" t="s">
        <v>374</v>
      </c>
      <c r="Q150" t="s">
        <v>374</v>
      </c>
      <c r="R150" t="s">
        <v>374</v>
      </c>
      <c r="S150" t="s">
        <v>374</v>
      </c>
      <c r="T150" t="s">
        <v>374</v>
      </c>
      <c r="U150" t="s">
        <v>374</v>
      </c>
      <c r="V150" t="s">
        <v>374</v>
      </c>
      <c r="W150" t="s">
        <v>374</v>
      </c>
      <c r="X150" t="s">
        <v>374</v>
      </c>
      <c r="Y150" t="s">
        <v>374</v>
      </c>
      <c r="Z150">
        <v>2.5000000000000001E-2</v>
      </c>
      <c r="AA150">
        <v>4.9000000000000002E-2</v>
      </c>
      <c r="AB150">
        <v>6.7000000000000004E-2</v>
      </c>
      <c r="AC150">
        <v>0.436</v>
      </c>
      <c r="AD150">
        <v>2.2080000000000002</v>
      </c>
      <c r="AE150">
        <v>4.4580000000000002</v>
      </c>
      <c r="AF150">
        <v>10.656000000000001</v>
      </c>
      <c r="AG150">
        <v>20.289000000000001</v>
      </c>
      <c r="AH150">
        <v>26.363</v>
      </c>
      <c r="AI150">
        <v>36.401000000000003</v>
      </c>
      <c r="AJ150">
        <v>41.38</v>
      </c>
      <c r="AK150">
        <v>42.033000000000001</v>
      </c>
      <c r="AL150">
        <v>49.218000000000004</v>
      </c>
      <c r="AM150">
        <v>40.658999999999999</v>
      </c>
      <c r="AN150">
        <v>52.926000000000002</v>
      </c>
      <c r="AO150">
        <v>68.314999999999998</v>
      </c>
      <c r="AP150">
        <v>71.893000000000001</v>
      </c>
      <c r="AQ150">
        <v>72.659000000000006</v>
      </c>
      <c r="AR150">
        <v>73.849000000000004</v>
      </c>
      <c r="AS150">
        <v>70.497</v>
      </c>
      <c r="AT150">
        <v>84.918999999999997</v>
      </c>
      <c r="AU150">
        <v>102.184</v>
      </c>
      <c r="AV150">
        <v>136.13399999999999</v>
      </c>
      <c r="AW150">
        <v>151.85</v>
      </c>
      <c r="AX150">
        <v>164.63399999999999</v>
      </c>
      <c r="AY150">
        <v>172.965</v>
      </c>
      <c r="AZ150">
        <v>179.63900000000001</v>
      </c>
      <c r="BA150">
        <v>185.70400000000001</v>
      </c>
      <c r="BB150">
        <v>192.69200000000001</v>
      </c>
      <c r="BC150">
        <v>2017</v>
      </c>
    </row>
    <row r="151" spans="1:55" x14ac:dyDescent="0.25">
      <c r="A151">
        <v>614</v>
      </c>
      <c r="B151" t="s">
        <v>390</v>
      </c>
      <c r="C151" t="s">
        <v>279</v>
      </c>
      <c r="D151" t="s">
        <v>391</v>
      </c>
      <c r="E151" t="s">
        <v>280</v>
      </c>
      <c r="F151" t="s">
        <v>281</v>
      </c>
      <c r="G151" t="s">
        <v>282</v>
      </c>
      <c r="I151" t="s">
        <v>392</v>
      </c>
      <c r="J151">
        <v>43.832999999999998</v>
      </c>
      <c r="K151">
        <v>47.545000000000002</v>
      </c>
      <c r="L151">
        <v>53.94</v>
      </c>
      <c r="M151">
        <v>44.77</v>
      </c>
      <c r="N151">
        <v>44.648000000000003</v>
      </c>
      <c r="O151">
        <v>34.173999999999999</v>
      </c>
      <c r="P151">
        <v>34.308999999999997</v>
      </c>
      <c r="Q151">
        <v>34.021000000000001</v>
      </c>
      <c r="R151">
        <v>26.507999999999999</v>
      </c>
      <c r="S151">
        <v>26.367999999999999</v>
      </c>
      <c r="T151">
        <v>15.167</v>
      </c>
      <c r="U151">
        <v>33.767000000000003</v>
      </c>
      <c r="V151">
        <v>57.951000000000001</v>
      </c>
      <c r="W151">
        <v>59.457000000000001</v>
      </c>
      <c r="X151">
        <v>57.798999999999999</v>
      </c>
      <c r="Y151">
        <v>62.776000000000003</v>
      </c>
      <c r="Z151">
        <v>78.016999999999996</v>
      </c>
      <c r="AA151">
        <v>57.265000000000001</v>
      </c>
      <c r="AB151">
        <v>79.144999999999996</v>
      </c>
      <c r="AC151">
        <v>64.748000000000005</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20.594999999999999</v>
      </c>
      <c r="AW151">
        <v>19.795999999999999</v>
      </c>
      <c r="AX151">
        <v>20.015999999999998</v>
      </c>
      <c r="AY151">
        <v>20.228999999999999</v>
      </c>
      <c r="AZ151">
        <v>20.620999999999999</v>
      </c>
      <c r="BA151">
        <v>21.047000000000001</v>
      </c>
      <c r="BB151">
        <v>21.443999999999999</v>
      </c>
      <c r="BC151">
        <v>2017</v>
      </c>
    </row>
    <row r="152" spans="1:55" x14ac:dyDescent="0.25">
      <c r="A152">
        <v>614</v>
      </c>
      <c r="B152" t="s">
        <v>390</v>
      </c>
      <c r="C152" t="s">
        <v>283</v>
      </c>
      <c r="D152" t="s">
        <v>391</v>
      </c>
      <c r="E152" t="s">
        <v>284</v>
      </c>
      <c r="F152" t="s">
        <v>285</v>
      </c>
      <c r="G152" t="s">
        <v>282</v>
      </c>
      <c r="I152" t="s">
        <v>392</v>
      </c>
      <c r="J152">
        <v>17.704000000000001</v>
      </c>
      <c r="K152">
        <v>15.105</v>
      </c>
      <c r="L152">
        <v>12.419</v>
      </c>
      <c r="M152">
        <v>11.462999999999999</v>
      </c>
      <c r="N152">
        <v>14.436999999999999</v>
      </c>
      <c r="O152">
        <v>11.788</v>
      </c>
      <c r="P152">
        <v>5.41</v>
      </c>
      <c r="Q152">
        <v>14.15</v>
      </c>
      <c r="R152">
        <v>2.68</v>
      </c>
      <c r="S152">
        <v>9.0890000000000004</v>
      </c>
      <c r="T152">
        <v>5.5250000000000004</v>
      </c>
      <c r="U152">
        <v>11.375</v>
      </c>
      <c r="V152">
        <v>14.887</v>
      </c>
      <c r="W152">
        <v>14.439</v>
      </c>
      <c r="X152">
        <v>16.134</v>
      </c>
      <c r="Y152">
        <v>13.738</v>
      </c>
      <c r="Z152">
        <v>24.73</v>
      </c>
      <c r="AA152">
        <v>11.413</v>
      </c>
      <c r="AB152">
        <v>5.21</v>
      </c>
      <c r="AC152">
        <v>0.08</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21.905999999999999</v>
      </c>
      <c r="AW152">
        <v>15.946999999999999</v>
      </c>
      <c r="AX152">
        <v>18.146999999999998</v>
      </c>
      <c r="AY152">
        <v>18.359000000000002</v>
      </c>
      <c r="AZ152">
        <v>19.004000000000001</v>
      </c>
      <c r="BA152">
        <v>19.649999999999999</v>
      </c>
      <c r="BB152">
        <v>20.219000000000001</v>
      </c>
      <c r="BC152">
        <v>2017</v>
      </c>
    </row>
    <row r="153" spans="1:55" x14ac:dyDescent="0.25">
      <c r="A153">
        <v>614</v>
      </c>
      <c r="B153" t="s">
        <v>390</v>
      </c>
      <c r="C153" t="s">
        <v>286</v>
      </c>
      <c r="D153" t="s">
        <v>391</v>
      </c>
      <c r="E153" t="s">
        <v>287</v>
      </c>
      <c r="F153" t="s">
        <v>288</v>
      </c>
      <c r="G153" t="s">
        <v>250</v>
      </c>
      <c r="I153" t="s">
        <v>393</v>
      </c>
      <c r="J153" t="s">
        <v>374</v>
      </c>
      <c r="K153" t="s">
        <v>374</v>
      </c>
      <c r="L153" t="s">
        <v>374</v>
      </c>
      <c r="M153" t="s">
        <v>374</v>
      </c>
      <c r="N153" t="s">
        <v>374</v>
      </c>
      <c r="O153" t="s">
        <v>374</v>
      </c>
      <c r="P153" t="s">
        <v>374</v>
      </c>
      <c r="Q153" t="s">
        <v>374</v>
      </c>
      <c r="R153" t="s">
        <v>374</v>
      </c>
      <c r="S153" t="s">
        <v>374</v>
      </c>
      <c r="T153" t="s">
        <v>374</v>
      </c>
      <c r="U153" t="s">
        <v>374</v>
      </c>
      <c r="V153" t="s">
        <v>374</v>
      </c>
      <c r="W153" t="s">
        <v>374</v>
      </c>
      <c r="X153" t="s">
        <v>374</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353.82100000000003</v>
      </c>
      <c r="AX153">
        <v>393.15800000000002</v>
      </c>
      <c r="AY153">
        <v>424.214</v>
      </c>
      <c r="AZ153">
        <v>451.58499999999998</v>
      </c>
      <c r="BA153">
        <v>478.68</v>
      </c>
      <c r="BB153">
        <v>507.4</v>
      </c>
      <c r="BC153">
        <v>2018</v>
      </c>
    </row>
    <row r="154" spans="1:55" x14ac:dyDescent="0.25">
      <c r="A154">
        <v>614</v>
      </c>
      <c r="B154" t="s">
        <v>390</v>
      </c>
      <c r="C154" t="s">
        <v>290</v>
      </c>
      <c r="D154" t="s">
        <v>391</v>
      </c>
      <c r="E154" t="s">
        <v>287</v>
      </c>
      <c r="F154" t="s">
        <v>291</v>
      </c>
      <c r="G154" t="s">
        <v>235</v>
      </c>
      <c r="I154" t="s">
        <v>292</v>
      </c>
      <c r="J154">
        <v>46.707999999999998</v>
      </c>
      <c r="K154">
        <v>1.391</v>
      </c>
      <c r="L154">
        <v>1.833</v>
      </c>
      <c r="M154">
        <v>1.833</v>
      </c>
      <c r="N154">
        <v>1.833</v>
      </c>
      <c r="O154">
        <v>1.833</v>
      </c>
      <c r="P154">
        <v>1.833</v>
      </c>
      <c r="Q154">
        <v>1.833</v>
      </c>
      <c r="R154">
        <v>1.833</v>
      </c>
      <c r="S154">
        <v>1.833</v>
      </c>
      <c r="T154">
        <v>1.833</v>
      </c>
      <c r="U154">
        <v>85.265000000000001</v>
      </c>
      <c r="V154">
        <v>299.09699999999998</v>
      </c>
      <c r="W154" s="52">
        <v>1379.48</v>
      </c>
      <c r="X154">
        <v>949.77099999999996</v>
      </c>
      <c r="Y154" s="52">
        <v>2672.23</v>
      </c>
      <c r="Z154" s="52">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17.463000000000001</v>
      </c>
      <c r="AX154">
        <v>11.118</v>
      </c>
      <c r="AY154">
        <v>7.899</v>
      </c>
      <c r="AZ154">
        <v>6.452</v>
      </c>
      <c r="BA154">
        <v>6</v>
      </c>
      <c r="BB154">
        <v>6</v>
      </c>
      <c r="BC154">
        <v>2018</v>
      </c>
    </row>
    <row r="155" spans="1:55" x14ac:dyDescent="0.25">
      <c r="A155">
        <v>614</v>
      </c>
      <c r="B155" t="s">
        <v>390</v>
      </c>
      <c r="C155" t="s">
        <v>293</v>
      </c>
      <c r="D155" t="s">
        <v>391</v>
      </c>
      <c r="E155" t="s">
        <v>294</v>
      </c>
      <c r="F155" t="s">
        <v>295</v>
      </c>
      <c r="G155" t="s">
        <v>250</v>
      </c>
      <c r="I155" t="s">
        <v>393</v>
      </c>
      <c r="J155" t="s">
        <v>374</v>
      </c>
      <c r="K155" t="s">
        <v>374</v>
      </c>
      <c r="L155" t="s">
        <v>374</v>
      </c>
      <c r="M155" t="s">
        <v>374</v>
      </c>
      <c r="N155" t="s">
        <v>374</v>
      </c>
      <c r="O155" t="s">
        <v>374</v>
      </c>
      <c r="P155" t="s">
        <v>374</v>
      </c>
      <c r="Q155" t="s">
        <v>374</v>
      </c>
      <c r="R155" t="s">
        <v>374</v>
      </c>
      <c r="S155" t="s">
        <v>374</v>
      </c>
      <c r="T155" t="s">
        <v>374</v>
      </c>
      <c r="U155" t="s">
        <v>374</v>
      </c>
      <c r="V155" t="s">
        <v>374</v>
      </c>
      <c r="W155" t="s">
        <v>374</v>
      </c>
      <c r="X155" t="s">
        <v>374</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375.11200000000002</v>
      </c>
      <c r="AX155">
        <v>408.87200000000001</v>
      </c>
      <c r="AY155">
        <v>437.49299999999999</v>
      </c>
      <c r="AZ155">
        <v>463.74200000000002</v>
      </c>
      <c r="BA155">
        <v>491.56700000000001</v>
      </c>
      <c r="BB155">
        <v>521.06100000000004</v>
      </c>
      <c r="BC155">
        <v>2018</v>
      </c>
    </row>
    <row r="156" spans="1:55" x14ac:dyDescent="0.25">
      <c r="A156">
        <v>614</v>
      </c>
      <c r="B156" t="s">
        <v>390</v>
      </c>
      <c r="C156" t="s">
        <v>296</v>
      </c>
      <c r="D156" t="s">
        <v>391</v>
      </c>
      <c r="E156" t="s">
        <v>294</v>
      </c>
      <c r="F156" t="s">
        <v>297</v>
      </c>
      <c r="G156" t="s">
        <v>235</v>
      </c>
      <c r="I156" t="s">
        <v>298</v>
      </c>
      <c r="J156" t="s">
        <v>232</v>
      </c>
      <c r="K156">
        <v>1.833</v>
      </c>
      <c r="L156">
        <v>1.833</v>
      </c>
      <c r="M156">
        <v>1.833</v>
      </c>
      <c r="N156">
        <v>1.833</v>
      </c>
      <c r="O156">
        <v>1.833</v>
      </c>
      <c r="P156">
        <v>1.833</v>
      </c>
      <c r="Q156">
        <v>1.833</v>
      </c>
      <c r="R156">
        <v>1.833</v>
      </c>
      <c r="S156">
        <v>1.833</v>
      </c>
      <c r="T156">
        <v>1.833</v>
      </c>
      <c r="U156">
        <v>175.72</v>
      </c>
      <c r="V156">
        <v>495.79300000000001</v>
      </c>
      <c r="W156" s="52">
        <v>1837.87</v>
      </c>
      <c r="X156">
        <v>971.95399999999995</v>
      </c>
      <c r="Y156" s="52">
        <v>3783.92</v>
      </c>
      <c r="Z156" s="52">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14.996</v>
      </c>
      <c r="AX156">
        <v>9</v>
      </c>
      <c r="AY156">
        <v>7</v>
      </c>
      <c r="AZ156">
        <v>6</v>
      </c>
      <c r="BA156">
        <v>6</v>
      </c>
      <c r="BB156">
        <v>6</v>
      </c>
      <c r="BC156">
        <v>2018</v>
      </c>
    </row>
    <row r="157" spans="1:55" x14ac:dyDescent="0.25">
      <c r="A157">
        <v>614</v>
      </c>
      <c r="B157" t="s">
        <v>390</v>
      </c>
      <c r="C157" t="s">
        <v>299</v>
      </c>
      <c r="D157" t="s">
        <v>391</v>
      </c>
      <c r="E157" t="s">
        <v>300</v>
      </c>
      <c r="G157" t="s">
        <v>274</v>
      </c>
    </row>
    <row r="158" spans="1:55" x14ac:dyDescent="0.25">
      <c r="A158">
        <v>614</v>
      </c>
      <c r="B158" t="s">
        <v>390</v>
      </c>
      <c r="C158" t="s">
        <v>301</v>
      </c>
      <c r="D158" t="s">
        <v>391</v>
      </c>
      <c r="E158" t="s">
        <v>302</v>
      </c>
      <c r="F158" t="s">
        <v>303</v>
      </c>
      <c r="G158" t="s">
        <v>235</v>
      </c>
      <c r="I158" t="s">
        <v>394</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37.500999999999998</v>
      </c>
      <c r="AJ158">
        <v>1.07</v>
      </c>
      <c r="AK158">
        <v>48.219000000000001</v>
      </c>
      <c r="AL158">
        <v>45.536000000000001</v>
      </c>
      <c r="AM158">
        <v>6.0960000000000001</v>
      </c>
      <c r="AN158">
        <v>-21.437999999999999</v>
      </c>
      <c r="AO158">
        <v>10.414999999999999</v>
      </c>
      <c r="AP158">
        <v>8.4390000000000001</v>
      </c>
      <c r="AQ158">
        <v>9.125</v>
      </c>
      <c r="AR158">
        <v>11.238</v>
      </c>
      <c r="AS158">
        <v>-21.86</v>
      </c>
      <c r="AT158">
        <v>-25.327999999999999</v>
      </c>
      <c r="AU158">
        <v>6.0999999999999999E-2</v>
      </c>
      <c r="AV158">
        <v>10.201000000000001</v>
      </c>
      <c r="AW158">
        <v>-9.4629999999999992</v>
      </c>
      <c r="AX158">
        <v>0.78200000000000003</v>
      </c>
      <c r="AY158">
        <v>0.90700000000000003</v>
      </c>
      <c r="AZ158">
        <v>4.8120000000000003</v>
      </c>
      <c r="BA158">
        <v>1.169</v>
      </c>
      <c r="BB158">
        <v>2.931</v>
      </c>
      <c r="BC158">
        <v>2017</v>
      </c>
    </row>
    <row r="159" spans="1:55" x14ac:dyDescent="0.25">
      <c r="A159">
        <v>614</v>
      </c>
      <c r="B159" t="s">
        <v>390</v>
      </c>
      <c r="C159" t="s">
        <v>305</v>
      </c>
      <c r="D159" t="s">
        <v>391</v>
      </c>
      <c r="E159" t="s">
        <v>306</v>
      </c>
      <c r="F159" t="s">
        <v>307</v>
      </c>
      <c r="G159" t="s">
        <v>235</v>
      </c>
      <c r="I159" t="s">
        <v>394</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38.302999999999997</v>
      </c>
      <c r="AJ159">
        <v>-1.258</v>
      </c>
      <c r="AK159">
        <v>42.85</v>
      </c>
      <c r="AL159">
        <v>36.353000000000002</v>
      </c>
      <c r="AM159">
        <v>18.12</v>
      </c>
      <c r="AN159">
        <v>-31.762</v>
      </c>
      <c r="AO159">
        <v>8.1310000000000002</v>
      </c>
      <c r="AP159">
        <v>21.763999999999999</v>
      </c>
      <c r="AQ159">
        <v>12.946999999999999</v>
      </c>
      <c r="AR159">
        <v>10.881</v>
      </c>
      <c r="AS159">
        <v>-20.228000000000002</v>
      </c>
      <c r="AT159">
        <v>-32.335999999999999</v>
      </c>
      <c r="AU159">
        <v>3.7530000000000001</v>
      </c>
      <c r="AV159">
        <v>13.738</v>
      </c>
      <c r="AW159">
        <v>-9.5120000000000005</v>
      </c>
      <c r="AX159">
        <v>0.79100000000000004</v>
      </c>
      <c r="AY159">
        <v>0.91200000000000003</v>
      </c>
      <c r="AZ159">
        <v>4.8209999999999997</v>
      </c>
      <c r="BA159">
        <v>1.175</v>
      </c>
      <c r="BB159">
        <v>2.9470000000000001</v>
      </c>
      <c r="BC159">
        <v>2017</v>
      </c>
    </row>
    <row r="160" spans="1:55" x14ac:dyDescent="0.25">
      <c r="A160">
        <v>614</v>
      </c>
      <c r="B160" t="s">
        <v>390</v>
      </c>
      <c r="C160" t="s">
        <v>308</v>
      </c>
      <c r="D160" t="s">
        <v>391</v>
      </c>
      <c r="E160" t="s">
        <v>309</v>
      </c>
      <c r="F160" t="s">
        <v>310</v>
      </c>
      <c r="G160" t="s">
        <v>235</v>
      </c>
      <c r="I160" t="s">
        <v>394</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-0.66200000000000003</v>
      </c>
      <c r="AU160">
        <v>-4.7759999999999998</v>
      </c>
      <c r="AV160">
        <v>1.3080000000000001</v>
      </c>
      <c r="AW160">
        <v>1.0740000000000001</v>
      </c>
      <c r="AX160">
        <v>0.19400000000000001</v>
      </c>
      <c r="AY160">
        <v>0.36599999999999999</v>
      </c>
      <c r="AZ160">
        <v>0.96299999999999997</v>
      </c>
      <c r="BA160">
        <v>0.35499999999999998</v>
      </c>
      <c r="BB160">
        <v>1.758</v>
      </c>
      <c r="BC160">
        <v>2017</v>
      </c>
    </row>
    <row r="161" spans="1:55" x14ac:dyDescent="0.25">
      <c r="A161">
        <v>614</v>
      </c>
      <c r="B161" t="s">
        <v>390</v>
      </c>
      <c r="C161" t="s">
        <v>311</v>
      </c>
      <c r="D161" t="s">
        <v>391</v>
      </c>
      <c r="E161" t="s">
        <v>312</v>
      </c>
      <c r="F161" t="s">
        <v>313</v>
      </c>
      <c r="G161" t="s">
        <v>235</v>
      </c>
      <c r="I161" t="s">
        <v>394</v>
      </c>
      <c r="J161" t="s">
        <v>232</v>
      </c>
      <c r="K161" t="s">
        <v>232</v>
      </c>
      <c r="L161" t="s">
        <v>232</v>
      </c>
      <c r="M161" t="s">
        <v>232</v>
      </c>
      <c r="N161" t="s">
        <v>232</v>
      </c>
      <c r="O161" t="s">
        <v>232</v>
      </c>
      <c r="P161" t="s">
        <v>232</v>
      </c>
      <c r="Q161" t="s">
        <v>232</v>
      </c>
      <c r="R161" t="s">
        <v>232</v>
      </c>
      <c r="S161" t="s">
        <v>232</v>
      </c>
      <c r="T161" t="s">
        <v>232</v>
      </c>
      <c r="U161" t="s">
        <v>232</v>
      </c>
      <c r="V161" t="s">
        <v>232</v>
      </c>
      <c r="W161" t="s">
        <v>232</v>
      </c>
      <c r="X161" t="s">
        <v>232</v>
      </c>
      <c r="Y161" t="s">
        <v>232</v>
      </c>
      <c r="Z161" t="s">
        <v>232</v>
      </c>
      <c r="AA161" t="s">
        <v>232</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2017</v>
      </c>
    </row>
    <row r="162" spans="1:55" x14ac:dyDescent="0.25">
      <c r="A162">
        <v>614</v>
      </c>
      <c r="B162" t="s">
        <v>390</v>
      </c>
      <c r="C162" t="s">
        <v>314</v>
      </c>
      <c r="D162" t="s">
        <v>391</v>
      </c>
      <c r="E162" t="s">
        <v>315</v>
      </c>
      <c r="F162" t="s">
        <v>316</v>
      </c>
      <c r="G162" t="s">
        <v>317</v>
      </c>
    </row>
    <row r="163" spans="1:55" x14ac:dyDescent="0.25">
      <c r="A163">
        <v>614</v>
      </c>
      <c r="B163" t="s">
        <v>390</v>
      </c>
      <c r="C163" t="s">
        <v>318</v>
      </c>
      <c r="D163" t="s">
        <v>391</v>
      </c>
      <c r="E163" t="s">
        <v>319</v>
      </c>
      <c r="F163" t="s">
        <v>320</v>
      </c>
      <c r="G163" t="s">
        <v>321</v>
      </c>
      <c r="H163" t="s">
        <v>322</v>
      </c>
    </row>
    <row r="164" spans="1:55" x14ac:dyDescent="0.25">
      <c r="A164">
        <v>614</v>
      </c>
      <c r="B164" t="s">
        <v>390</v>
      </c>
      <c r="C164" t="s">
        <v>323</v>
      </c>
      <c r="D164" t="s">
        <v>391</v>
      </c>
      <c r="E164" t="s">
        <v>324</v>
      </c>
      <c r="F164" t="s">
        <v>325</v>
      </c>
      <c r="G164" t="s">
        <v>321</v>
      </c>
      <c r="H164" t="s">
        <v>322</v>
      </c>
      <c r="I164" t="s">
        <v>395</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2015</v>
      </c>
    </row>
    <row r="165" spans="1:55" x14ac:dyDescent="0.25">
      <c r="A165">
        <v>614</v>
      </c>
      <c r="B165" t="s">
        <v>390</v>
      </c>
      <c r="C165" t="s">
        <v>327</v>
      </c>
      <c r="D165" t="s">
        <v>391</v>
      </c>
      <c r="E165" t="s">
        <v>328</v>
      </c>
      <c r="F165" t="s">
        <v>329</v>
      </c>
      <c r="G165" t="s">
        <v>229</v>
      </c>
      <c r="H165" t="s">
        <v>230</v>
      </c>
      <c r="I165" t="s">
        <v>396</v>
      </c>
      <c r="J165" t="s">
        <v>232</v>
      </c>
      <c r="K165" t="s">
        <v>232</v>
      </c>
      <c r="L165" t="s">
        <v>232</v>
      </c>
      <c r="M165" t="s">
        <v>232</v>
      </c>
      <c r="N165" t="s">
        <v>232</v>
      </c>
      <c r="O165" t="s">
        <v>232</v>
      </c>
      <c r="P165" t="s">
        <v>232</v>
      </c>
      <c r="Q165" t="s">
        <v>232</v>
      </c>
      <c r="R165" t="s">
        <v>232</v>
      </c>
      <c r="S165" t="s">
        <v>232</v>
      </c>
      <c r="T165" t="s">
        <v>232</v>
      </c>
      <c r="U165" t="s">
        <v>232</v>
      </c>
      <c r="V165" t="s">
        <v>232</v>
      </c>
      <c r="W165" t="s">
        <v>232</v>
      </c>
      <c r="X165" t="s">
        <v>232</v>
      </c>
      <c r="Y165" t="s">
        <v>232</v>
      </c>
      <c r="Z165">
        <v>0.4</v>
      </c>
      <c r="AA165">
        <v>0.747</v>
      </c>
      <c r="AB165">
        <v>0.86399999999999999</v>
      </c>
      <c r="AC165">
        <v>8.6379999999999999</v>
      </c>
      <c r="AD165">
        <v>48.051000000000002</v>
      </c>
      <c r="AE165">
        <v>90.32</v>
      </c>
      <c r="AF165">
        <v>190.83600000000001</v>
      </c>
      <c r="AG165">
        <v>394.89800000000002</v>
      </c>
      <c r="AH165">
        <v>609.68600000000004</v>
      </c>
      <c r="AI165" s="52">
        <v>1085.8399999999999</v>
      </c>
      <c r="AJ165" s="52">
        <v>1685.03</v>
      </c>
      <c r="AK165" s="52">
        <v>2124.71</v>
      </c>
      <c r="AL165" s="52">
        <v>3217.43</v>
      </c>
      <c r="AM165" s="52">
        <v>2069.73</v>
      </c>
      <c r="AN165" s="52">
        <v>3295.49</v>
      </c>
      <c r="AO165" s="52">
        <v>4776.1499999999996</v>
      </c>
      <c r="AP165" s="52">
        <v>5053.8</v>
      </c>
      <c r="AQ165" s="52">
        <v>4848.6099999999997</v>
      </c>
      <c r="AR165" s="52">
        <v>4402.6400000000003</v>
      </c>
      <c r="AS165" s="52">
        <v>3366.74</v>
      </c>
      <c r="AT165" s="52">
        <v>2899.97</v>
      </c>
      <c r="AU165" s="52">
        <v>3542.99</v>
      </c>
      <c r="AV165" s="52">
        <v>5986.95</v>
      </c>
      <c r="AW165" s="52">
        <v>5863.68</v>
      </c>
      <c r="AX165" s="52">
        <v>6989.96</v>
      </c>
      <c r="AY165" s="52">
        <v>7664.91</v>
      </c>
      <c r="AZ165" s="52">
        <v>8241.16</v>
      </c>
      <c r="BA165" s="52">
        <v>8832.6299999999992</v>
      </c>
      <c r="BB165" s="52">
        <v>9562.7999999999993</v>
      </c>
      <c r="BC165">
        <v>2017</v>
      </c>
    </row>
    <row r="166" spans="1:55" x14ac:dyDescent="0.25">
      <c r="A166">
        <v>614</v>
      </c>
      <c r="B166" t="s">
        <v>390</v>
      </c>
      <c r="C166" t="s">
        <v>331</v>
      </c>
      <c r="D166" t="s">
        <v>391</v>
      </c>
      <c r="E166" t="s">
        <v>328</v>
      </c>
      <c r="F166" t="s">
        <v>329</v>
      </c>
      <c r="G166" t="s">
        <v>282</v>
      </c>
      <c r="I166" t="s">
        <v>332</v>
      </c>
      <c r="J166" t="s">
        <v>232</v>
      </c>
      <c r="K166" t="s">
        <v>232</v>
      </c>
      <c r="L166" t="s">
        <v>232</v>
      </c>
      <c r="M166" t="s">
        <v>232</v>
      </c>
      <c r="N166" t="s">
        <v>232</v>
      </c>
      <c r="O166" t="s">
        <v>232</v>
      </c>
      <c r="P166" t="s">
        <v>232</v>
      </c>
      <c r="Q166" t="s">
        <v>232</v>
      </c>
      <c r="R166" t="s">
        <v>232</v>
      </c>
      <c r="S166" t="s">
        <v>232</v>
      </c>
      <c r="T166" t="s">
        <v>232</v>
      </c>
      <c r="U166" t="s">
        <v>232</v>
      </c>
      <c r="V166" t="s">
        <v>232</v>
      </c>
      <c r="W166" t="s">
        <v>232</v>
      </c>
      <c r="X166" t="s">
        <v>232</v>
      </c>
      <c r="Y166" t="s">
        <v>232</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17.486000000000001</v>
      </c>
      <c r="AV166">
        <v>22.064</v>
      </c>
      <c r="AW166">
        <v>18.951000000000001</v>
      </c>
      <c r="AX166">
        <v>19.838999999999999</v>
      </c>
      <c r="AY166">
        <v>19.844999999999999</v>
      </c>
      <c r="AZ166">
        <v>19.548999999999999</v>
      </c>
      <c r="BA166">
        <v>19.129000000000001</v>
      </c>
      <c r="BB166">
        <v>18.823</v>
      </c>
      <c r="BC166">
        <v>2017</v>
      </c>
    </row>
    <row r="167" spans="1:55" x14ac:dyDescent="0.25">
      <c r="A167">
        <v>614</v>
      </c>
      <c r="B167" t="s">
        <v>390</v>
      </c>
      <c r="C167" t="s">
        <v>333</v>
      </c>
      <c r="D167" t="s">
        <v>391</v>
      </c>
      <c r="E167" t="s">
        <v>334</v>
      </c>
      <c r="F167" t="s">
        <v>335</v>
      </c>
      <c r="G167" t="s">
        <v>229</v>
      </c>
      <c r="H167" t="s">
        <v>230</v>
      </c>
      <c r="I167" t="s">
        <v>396</v>
      </c>
      <c r="J167" t="s">
        <v>232</v>
      </c>
      <c r="K167" t="s">
        <v>232</v>
      </c>
      <c r="L167" t="s">
        <v>232</v>
      </c>
      <c r="M167" t="s">
        <v>232</v>
      </c>
      <c r="N167" t="s">
        <v>232</v>
      </c>
      <c r="O167" t="s">
        <v>232</v>
      </c>
      <c r="P167" t="s">
        <v>232</v>
      </c>
      <c r="Q167" t="s">
        <v>232</v>
      </c>
      <c r="R167" t="s">
        <v>232</v>
      </c>
      <c r="S167" t="s">
        <v>232</v>
      </c>
      <c r="T167" t="s">
        <v>232</v>
      </c>
      <c r="U167" t="s">
        <v>232</v>
      </c>
      <c r="V167" t="s">
        <v>232</v>
      </c>
      <c r="W167" t="s">
        <v>232</v>
      </c>
      <c r="X167" t="s">
        <v>232</v>
      </c>
      <c r="Y167" t="s">
        <v>232</v>
      </c>
      <c r="Z167">
        <v>0.33900000000000002</v>
      </c>
      <c r="AA167">
        <v>0.754</v>
      </c>
      <c r="AB167">
        <v>1.073</v>
      </c>
      <c r="AC167">
        <v>10.872999999999999</v>
      </c>
      <c r="AD167">
        <v>45.484000000000002</v>
      </c>
      <c r="AE167">
        <v>82.661000000000001</v>
      </c>
      <c r="AF167">
        <v>207.75299999999999</v>
      </c>
      <c r="AG167">
        <v>457.154</v>
      </c>
      <c r="AH167">
        <v>586.399</v>
      </c>
      <c r="AI167">
        <v>854.78499999999997</v>
      </c>
      <c r="AJ167" s="52">
        <v>1288.3499999999999</v>
      </c>
      <c r="AK167" s="52">
        <v>1908.84</v>
      </c>
      <c r="AL167" s="52">
        <v>3498.79</v>
      </c>
      <c r="AM167" s="52">
        <v>2510.1999999999998</v>
      </c>
      <c r="AN167" s="52">
        <v>3034.03</v>
      </c>
      <c r="AO167" s="52">
        <v>3927.55</v>
      </c>
      <c r="AP167" s="52">
        <v>4548.7700000000004</v>
      </c>
      <c r="AQ167" s="52">
        <v>4888.6899999999996</v>
      </c>
      <c r="AR167" s="52">
        <v>5222.0200000000004</v>
      </c>
      <c r="AS167" s="52">
        <v>3773.71</v>
      </c>
      <c r="AT167" s="52">
        <v>3648.04</v>
      </c>
      <c r="AU167" s="52">
        <v>4822.12</v>
      </c>
      <c r="AV167" s="52">
        <v>5334.64</v>
      </c>
      <c r="AW167" s="52">
        <v>5841.58</v>
      </c>
      <c r="AX167" s="52">
        <v>7036.96</v>
      </c>
      <c r="AY167" s="52">
        <v>7675.25</v>
      </c>
      <c r="AZ167" s="52">
        <v>8305.07</v>
      </c>
      <c r="BA167" s="52">
        <v>8952.2800000000007</v>
      </c>
      <c r="BB167" s="52">
        <v>9705.02</v>
      </c>
      <c r="BC167">
        <v>2017</v>
      </c>
    </row>
    <row r="168" spans="1:55" x14ac:dyDescent="0.25">
      <c r="A168">
        <v>614</v>
      </c>
      <c r="B168" t="s">
        <v>390</v>
      </c>
      <c r="C168" t="s">
        <v>336</v>
      </c>
      <c r="D168" t="s">
        <v>391</v>
      </c>
      <c r="E168" t="s">
        <v>334</v>
      </c>
      <c r="F168" t="s">
        <v>335</v>
      </c>
      <c r="G168" t="s">
        <v>282</v>
      </c>
      <c r="I168" t="s">
        <v>337</v>
      </c>
      <c r="J168" t="s">
        <v>232</v>
      </c>
      <c r="K168" t="s">
        <v>232</v>
      </c>
      <c r="L168" t="s">
        <v>232</v>
      </c>
      <c r="M168" t="s">
        <v>232</v>
      </c>
      <c r="N168" t="s">
        <v>232</v>
      </c>
      <c r="O168" t="s">
        <v>232</v>
      </c>
      <c r="P168" t="s">
        <v>232</v>
      </c>
      <c r="Q168" t="s">
        <v>232</v>
      </c>
      <c r="R168" t="s">
        <v>232</v>
      </c>
      <c r="S168" t="s">
        <v>232</v>
      </c>
      <c r="T168" t="s">
        <v>232</v>
      </c>
      <c r="U168" t="s">
        <v>232</v>
      </c>
      <c r="V168" t="s">
        <v>232</v>
      </c>
      <c r="W168" t="s">
        <v>232</v>
      </c>
      <c r="X168" t="s">
        <v>232</v>
      </c>
      <c r="Y168" t="s">
        <v>232</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23.797999999999998</v>
      </c>
      <c r="AV168">
        <v>19.66</v>
      </c>
      <c r="AW168">
        <v>18.879000000000001</v>
      </c>
      <c r="AX168">
        <v>19.972000000000001</v>
      </c>
      <c r="AY168">
        <v>19.872</v>
      </c>
      <c r="AZ168">
        <v>19.7</v>
      </c>
      <c r="BA168">
        <v>19.388000000000002</v>
      </c>
      <c r="BB168">
        <v>19.103000000000002</v>
      </c>
      <c r="BC168">
        <v>2017</v>
      </c>
    </row>
    <row r="169" spans="1:55" x14ac:dyDescent="0.25">
      <c r="A169">
        <v>614</v>
      </c>
      <c r="B169" t="s">
        <v>390</v>
      </c>
      <c r="C169" t="s">
        <v>338</v>
      </c>
      <c r="D169" t="s">
        <v>391</v>
      </c>
      <c r="E169" t="s">
        <v>339</v>
      </c>
      <c r="F169" t="s">
        <v>340</v>
      </c>
      <c r="G169" t="s">
        <v>229</v>
      </c>
      <c r="H169" t="s">
        <v>230</v>
      </c>
      <c r="I169" t="s">
        <v>396</v>
      </c>
      <c r="J169" t="s">
        <v>232</v>
      </c>
      <c r="K169" t="s">
        <v>232</v>
      </c>
      <c r="L169" t="s">
        <v>232</v>
      </c>
      <c r="M169" t="s">
        <v>232</v>
      </c>
      <c r="N169" t="s">
        <v>232</v>
      </c>
      <c r="O169" t="s">
        <v>232</v>
      </c>
      <c r="P169" t="s">
        <v>232</v>
      </c>
      <c r="Q169" t="s">
        <v>232</v>
      </c>
      <c r="R169" t="s">
        <v>232</v>
      </c>
      <c r="S169" t="s">
        <v>232</v>
      </c>
      <c r="T169" t="s">
        <v>232</v>
      </c>
      <c r="U169" t="s">
        <v>232</v>
      </c>
      <c r="V169" t="s">
        <v>232</v>
      </c>
      <c r="W169" t="s">
        <v>232</v>
      </c>
      <c r="X169" t="s">
        <v>232</v>
      </c>
      <c r="Y169" t="s">
        <v>232</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52">
        <v>-1279.1300000000001</v>
      </c>
      <c r="AV169">
        <v>652.30700000000002</v>
      </c>
      <c r="AW169">
        <v>22.105</v>
      </c>
      <c r="AX169">
        <v>-47.005000000000003</v>
      </c>
      <c r="AY169">
        <v>-10.337999999999999</v>
      </c>
      <c r="AZ169">
        <v>-63.911999999999999</v>
      </c>
      <c r="BA169">
        <v>-119.646</v>
      </c>
      <c r="BB169">
        <v>-142.21199999999999</v>
      </c>
      <c r="BC169">
        <v>2017</v>
      </c>
    </row>
    <row r="170" spans="1:55" x14ac:dyDescent="0.25">
      <c r="A170">
        <v>614</v>
      </c>
      <c r="B170" t="s">
        <v>390</v>
      </c>
      <c r="C170" t="s">
        <v>341</v>
      </c>
      <c r="D170" t="s">
        <v>391</v>
      </c>
      <c r="E170" t="s">
        <v>339</v>
      </c>
      <c r="F170" t="s">
        <v>340</v>
      </c>
      <c r="G170" t="s">
        <v>282</v>
      </c>
      <c r="I170" t="s">
        <v>342</v>
      </c>
      <c r="J170" t="s">
        <v>232</v>
      </c>
      <c r="K170" t="s">
        <v>232</v>
      </c>
      <c r="L170" t="s">
        <v>232</v>
      </c>
      <c r="M170" t="s">
        <v>232</v>
      </c>
      <c r="N170" t="s">
        <v>232</v>
      </c>
      <c r="O170" t="s">
        <v>232</v>
      </c>
      <c r="P170" t="s">
        <v>232</v>
      </c>
      <c r="Q170" t="s">
        <v>232</v>
      </c>
      <c r="R170" t="s">
        <v>232</v>
      </c>
      <c r="S170" t="s">
        <v>232</v>
      </c>
      <c r="T170" t="s">
        <v>232</v>
      </c>
      <c r="U170" t="s">
        <v>232</v>
      </c>
      <c r="V170" t="s">
        <v>232</v>
      </c>
      <c r="W170" t="s">
        <v>232</v>
      </c>
      <c r="X170" t="s">
        <v>232</v>
      </c>
      <c r="Y170" t="s">
        <v>232</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-6.3129999999999997</v>
      </c>
      <c r="AV170">
        <v>2.4039999999999999</v>
      </c>
      <c r="AW170">
        <v>7.0999999999999994E-2</v>
      </c>
      <c r="AX170">
        <v>-0.13300000000000001</v>
      </c>
      <c r="AY170">
        <v>-2.7E-2</v>
      </c>
      <c r="AZ170">
        <v>-0.152</v>
      </c>
      <c r="BA170">
        <v>-0.25900000000000001</v>
      </c>
      <c r="BB170">
        <v>-0.28000000000000003</v>
      </c>
      <c r="BC170">
        <v>2017</v>
      </c>
    </row>
    <row r="171" spans="1:55" x14ac:dyDescent="0.25">
      <c r="A171">
        <v>614</v>
      </c>
      <c r="B171" t="s">
        <v>390</v>
      </c>
      <c r="C171" t="s">
        <v>343</v>
      </c>
      <c r="D171" t="s">
        <v>391</v>
      </c>
      <c r="E171" t="s">
        <v>344</v>
      </c>
      <c r="F171" t="s">
        <v>345</v>
      </c>
      <c r="G171" t="s">
        <v>229</v>
      </c>
      <c r="H171" t="s">
        <v>230</v>
      </c>
      <c r="I171" t="s">
        <v>396</v>
      </c>
      <c r="J171" t="s">
        <v>232</v>
      </c>
      <c r="K171" t="s">
        <v>232</v>
      </c>
      <c r="L171" t="s">
        <v>232</v>
      </c>
      <c r="M171" t="s">
        <v>232</v>
      </c>
      <c r="N171" t="s">
        <v>232</v>
      </c>
      <c r="O171" t="s">
        <v>232</v>
      </c>
      <c r="P171" t="s">
        <v>232</v>
      </c>
      <c r="Q171" t="s">
        <v>232</v>
      </c>
      <c r="R171" t="s">
        <v>232</v>
      </c>
      <c r="S171" t="s">
        <v>232</v>
      </c>
      <c r="T171" t="s">
        <v>232</v>
      </c>
      <c r="U171" t="s">
        <v>232</v>
      </c>
      <c r="V171" t="s">
        <v>232</v>
      </c>
      <c r="W171" t="s">
        <v>232</v>
      </c>
      <c r="X171" t="s">
        <v>232</v>
      </c>
      <c r="Y171" t="s">
        <v>232</v>
      </c>
      <c r="Z171" t="s">
        <v>232</v>
      </c>
      <c r="AA171" t="s">
        <v>232</v>
      </c>
      <c r="AB171" t="s">
        <v>232</v>
      </c>
      <c r="AC171" t="s">
        <v>232</v>
      </c>
      <c r="AD171">
        <v>69.489999999999995</v>
      </c>
      <c r="AE171">
        <v>93.01</v>
      </c>
      <c r="AF171">
        <v>-160.91399999999999</v>
      </c>
      <c r="AG171">
        <v>-142.77699999999999</v>
      </c>
      <c r="AH171">
        <v>-5.7160000000000002</v>
      </c>
      <c r="AI171">
        <v>111.13</v>
      </c>
      <c r="AJ171">
        <v>234.52600000000001</v>
      </c>
      <c r="AK171">
        <v>94.210999999999999</v>
      </c>
      <c r="AL171">
        <v>-77.495000000000005</v>
      </c>
      <c r="AM171">
        <v>-132.506</v>
      </c>
      <c r="AN171">
        <v>341.07799999999997</v>
      </c>
      <c r="AO171">
        <v>476.42099999999999</v>
      </c>
      <c r="AP171">
        <v>116.408</v>
      </c>
      <c r="AQ171">
        <v>-178.625</v>
      </c>
      <c r="AR171">
        <v>-746.51599999999996</v>
      </c>
      <c r="AS171">
        <v>87.652000000000001</v>
      </c>
      <c r="AT171">
        <v>-381.15</v>
      </c>
      <c r="AU171">
        <v>-993.14200000000005</v>
      </c>
      <c r="AV171">
        <v>477.64400000000001</v>
      </c>
      <c r="AW171">
        <v>-143.749</v>
      </c>
      <c r="AX171">
        <v>-264.42500000000001</v>
      </c>
      <c r="AY171">
        <v>-106.123</v>
      </c>
      <c r="AZ171">
        <v>-20.378</v>
      </c>
      <c r="BA171">
        <v>31.231000000000002</v>
      </c>
      <c r="BB171">
        <v>-9.8469999999999995</v>
      </c>
      <c r="BC171">
        <v>2017</v>
      </c>
    </row>
    <row r="172" spans="1:55" x14ac:dyDescent="0.25">
      <c r="A172">
        <v>614</v>
      </c>
      <c r="B172" t="s">
        <v>390</v>
      </c>
      <c r="C172" t="s">
        <v>346</v>
      </c>
      <c r="D172" t="s">
        <v>391</v>
      </c>
      <c r="E172" t="s">
        <v>344</v>
      </c>
      <c r="F172" t="s">
        <v>345</v>
      </c>
      <c r="G172" t="s">
        <v>270</v>
      </c>
      <c r="I172" t="s">
        <v>397</v>
      </c>
      <c r="J172" t="s">
        <v>232</v>
      </c>
      <c r="K172" t="s">
        <v>232</v>
      </c>
      <c r="L172" t="s">
        <v>232</v>
      </c>
      <c r="M172" t="s">
        <v>232</v>
      </c>
      <c r="N172" t="s">
        <v>232</v>
      </c>
      <c r="O172" t="s">
        <v>232</v>
      </c>
      <c r="P172" t="s">
        <v>232</v>
      </c>
      <c r="Q172" t="s">
        <v>232</v>
      </c>
      <c r="R172" t="s">
        <v>232</v>
      </c>
      <c r="S172" t="s">
        <v>232</v>
      </c>
      <c r="T172" t="s">
        <v>232</v>
      </c>
      <c r="U172" t="s">
        <v>232</v>
      </c>
      <c r="V172" t="s">
        <v>232</v>
      </c>
      <c r="W172" t="s">
        <v>232</v>
      </c>
      <c r="X172" t="s">
        <v>232</v>
      </c>
      <c r="Y172" t="s">
        <v>232</v>
      </c>
      <c r="Z172" t="s">
        <v>232</v>
      </c>
      <c r="AA172" t="s">
        <v>232</v>
      </c>
      <c r="AB172" t="s">
        <v>232</v>
      </c>
      <c r="AC172" t="s">
        <v>232</v>
      </c>
      <c r="AD172" t="s">
        <v>232</v>
      </c>
      <c r="AE172" t="s">
        <v>232</v>
      </c>
      <c r="AF172">
        <v>-179.89400000000001</v>
      </c>
      <c r="AG172">
        <v>-14.881</v>
      </c>
      <c r="AH172">
        <v>-0.311</v>
      </c>
      <c r="AI172">
        <v>4.0759999999999996</v>
      </c>
      <c r="AJ172">
        <v>6.4370000000000003</v>
      </c>
      <c r="AK172">
        <v>2.0470000000000002</v>
      </c>
      <c r="AL172">
        <v>-1.3779999999999999</v>
      </c>
      <c r="AM172">
        <v>-1.968</v>
      </c>
      <c r="AN172">
        <v>4.28</v>
      </c>
      <c r="AO172">
        <v>5.0940000000000003</v>
      </c>
      <c r="AP172">
        <v>1.0680000000000001</v>
      </c>
      <c r="AQ172">
        <v>-1.411</v>
      </c>
      <c r="AR172">
        <v>-5.0910000000000002</v>
      </c>
      <c r="AS172">
        <v>0.51700000000000002</v>
      </c>
      <c r="AT172">
        <v>-1.9430000000000001</v>
      </c>
      <c r="AU172">
        <v>-4.3869999999999996</v>
      </c>
      <c r="AV172">
        <v>1.8360000000000001</v>
      </c>
      <c r="AW172">
        <v>-0.48399999999999999</v>
      </c>
      <c r="AX172">
        <v>-0.78500000000000003</v>
      </c>
      <c r="AY172">
        <v>-0.28000000000000003</v>
      </c>
      <c r="AZ172">
        <v>-4.8000000000000001E-2</v>
      </c>
      <c r="BA172">
        <v>6.6000000000000003E-2</v>
      </c>
      <c r="BB172">
        <v>-1.9E-2</v>
      </c>
      <c r="BC172">
        <v>2017</v>
      </c>
    </row>
    <row r="173" spans="1:55" x14ac:dyDescent="0.25">
      <c r="A173">
        <v>614</v>
      </c>
      <c r="B173" t="s">
        <v>390</v>
      </c>
      <c r="C173" t="s">
        <v>347</v>
      </c>
      <c r="D173" t="s">
        <v>391</v>
      </c>
      <c r="E173" t="s">
        <v>348</v>
      </c>
      <c r="F173" t="s">
        <v>349</v>
      </c>
      <c r="G173" t="s">
        <v>229</v>
      </c>
      <c r="H173" t="s">
        <v>230</v>
      </c>
      <c r="I173" t="s">
        <v>396</v>
      </c>
      <c r="J173" t="s">
        <v>232</v>
      </c>
      <c r="K173" t="s">
        <v>232</v>
      </c>
      <c r="L173" t="s">
        <v>232</v>
      </c>
      <c r="M173" t="s">
        <v>232</v>
      </c>
      <c r="N173" t="s">
        <v>232</v>
      </c>
      <c r="O173" t="s">
        <v>232</v>
      </c>
      <c r="P173" t="s">
        <v>232</v>
      </c>
      <c r="Q173" t="s">
        <v>232</v>
      </c>
      <c r="R173" t="s">
        <v>232</v>
      </c>
      <c r="S173" t="s">
        <v>232</v>
      </c>
      <c r="T173" t="s">
        <v>232</v>
      </c>
      <c r="U173" t="s">
        <v>232</v>
      </c>
      <c r="V173" t="s">
        <v>232</v>
      </c>
      <c r="W173" t="s">
        <v>232</v>
      </c>
      <c r="X173" t="s">
        <v>232</v>
      </c>
      <c r="Y173" t="s">
        <v>232</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-601.77599999999995</v>
      </c>
      <c r="AV173" s="52">
        <v>1885.67</v>
      </c>
      <c r="AW173" s="52">
        <v>1614.23</v>
      </c>
      <c r="AX173" s="52">
        <v>1931.98</v>
      </c>
      <c r="AY173" s="52">
        <v>2088.46</v>
      </c>
      <c r="AZ173" s="52">
        <v>2110.27</v>
      </c>
      <c r="BA173" s="52">
        <v>2089.73</v>
      </c>
      <c r="BB173" s="52">
        <v>2118.59</v>
      </c>
      <c r="BC173">
        <v>2017</v>
      </c>
    </row>
    <row r="174" spans="1:55" x14ac:dyDescent="0.25">
      <c r="A174">
        <v>614</v>
      </c>
      <c r="B174" t="s">
        <v>390</v>
      </c>
      <c r="C174" t="s">
        <v>350</v>
      </c>
      <c r="D174" t="s">
        <v>391</v>
      </c>
      <c r="E174" t="s">
        <v>348</v>
      </c>
      <c r="F174" t="s">
        <v>349</v>
      </c>
      <c r="G174" t="s">
        <v>282</v>
      </c>
      <c r="I174" t="s">
        <v>351</v>
      </c>
      <c r="J174" t="s">
        <v>232</v>
      </c>
      <c r="K174" t="s">
        <v>232</v>
      </c>
      <c r="L174" t="s">
        <v>232</v>
      </c>
      <c r="M174" t="s">
        <v>232</v>
      </c>
      <c r="N174" t="s">
        <v>232</v>
      </c>
      <c r="O174" t="s">
        <v>232</v>
      </c>
      <c r="P174" t="s">
        <v>232</v>
      </c>
      <c r="Q174" t="s">
        <v>232</v>
      </c>
      <c r="R174" t="s">
        <v>232</v>
      </c>
      <c r="S174" t="s">
        <v>232</v>
      </c>
      <c r="T174" t="s">
        <v>232</v>
      </c>
      <c r="U174" t="s">
        <v>232</v>
      </c>
      <c r="V174" t="s">
        <v>232</v>
      </c>
      <c r="W174" t="s">
        <v>232</v>
      </c>
      <c r="X174" t="s">
        <v>232</v>
      </c>
      <c r="Y174" t="s">
        <v>232</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-2.97</v>
      </c>
      <c r="AV174">
        <v>6.9489999999999998</v>
      </c>
      <c r="AW174">
        <v>5.2169999999999996</v>
      </c>
      <c r="AX174">
        <v>5.4829999999999997</v>
      </c>
      <c r="AY174">
        <v>5.407</v>
      </c>
      <c r="AZ174">
        <v>5.0060000000000002</v>
      </c>
      <c r="BA174">
        <v>4.5259999999999998</v>
      </c>
      <c r="BB174">
        <v>4.17</v>
      </c>
      <c r="BC174">
        <v>2017</v>
      </c>
    </row>
    <row r="175" spans="1:55" x14ac:dyDescent="0.25">
      <c r="A175">
        <v>614</v>
      </c>
      <c r="B175" t="s">
        <v>390</v>
      </c>
      <c r="C175" t="s">
        <v>352</v>
      </c>
      <c r="D175" t="s">
        <v>391</v>
      </c>
      <c r="E175" t="s">
        <v>353</v>
      </c>
      <c r="F175" t="s">
        <v>354</v>
      </c>
      <c r="G175" t="s">
        <v>229</v>
      </c>
      <c r="H175" t="s">
        <v>230</v>
      </c>
    </row>
    <row r="176" spans="1:55" x14ac:dyDescent="0.25">
      <c r="A176">
        <v>614</v>
      </c>
      <c r="B176" t="s">
        <v>390</v>
      </c>
      <c r="C176" t="s">
        <v>355</v>
      </c>
      <c r="D176" t="s">
        <v>391</v>
      </c>
      <c r="E176" t="s">
        <v>353</v>
      </c>
      <c r="F176" t="s">
        <v>354</v>
      </c>
      <c r="G176" t="s">
        <v>282</v>
      </c>
    </row>
    <row r="177" spans="1:55" x14ac:dyDescent="0.25">
      <c r="A177">
        <v>614</v>
      </c>
      <c r="B177" t="s">
        <v>390</v>
      </c>
      <c r="C177" t="s">
        <v>356</v>
      </c>
      <c r="D177" t="s">
        <v>391</v>
      </c>
      <c r="E177" t="s">
        <v>357</v>
      </c>
      <c r="F177" t="s">
        <v>358</v>
      </c>
      <c r="G177" t="s">
        <v>229</v>
      </c>
      <c r="H177" t="s">
        <v>230</v>
      </c>
      <c r="I177" t="s">
        <v>396</v>
      </c>
      <c r="J177" t="s">
        <v>232</v>
      </c>
      <c r="K177" t="s">
        <v>232</v>
      </c>
      <c r="L177" t="s">
        <v>232</v>
      </c>
      <c r="M177" t="s">
        <v>232</v>
      </c>
      <c r="N177" t="s">
        <v>232</v>
      </c>
      <c r="O177" t="s">
        <v>232</v>
      </c>
      <c r="P177" t="s">
        <v>232</v>
      </c>
      <c r="Q177" t="s">
        <v>232</v>
      </c>
      <c r="R177" t="s">
        <v>232</v>
      </c>
      <c r="S177" t="s">
        <v>232</v>
      </c>
      <c r="T177" t="s">
        <v>232</v>
      </c>
      <c r="U177" t="s">
        <v>232</v>
      </c>
      <c r="V177" t="s">
        <v>232</v>
      </c>
      <c r="W177" t="s">
        <v>232</v>
      </c>
      <c r="X177" t="s">
        <v>232</v>
      </c>
      <c r="Y177" t="s">
        <v>232</v>
      </c>
      <c r="Z177" t="s">
        <v>232</v>
      </c>
      <c r="AA177" t="s">
        <v>232</v>
      </c>
      <c r="AB177" t="s">
        <v>232</v>
      </c>
      <c r="AC177" t="s">
        <v>232</v>
      </c>
      <c r="AD177">
        <v>150.14099999999999</v>
      </c>
      <c r="AE177">
        <v>273.64600000000002</v>
      </c>
      <c r="AF177">
        <v>490.63</v>
      </c>
      <c r="AG177">
        <v>770.35799999999995</v>
      </c>
      <c r="AH177">
        <v>938.86699999999996</v>
      </c>
      <c r="AI177" s="52">
        <v>1078.33</v>
      </c>
      <c r="AJ177">
        <v>788.43700000000001</v>
      </c>
      <c r="AK177" s="52">
        <v>1053.51</v>
      </c>
      <c r="AL177" s="52">
        <v>2084.5700000000002</v>
      </c>
      <c r="AM177" s="52">
        <v>3140.17</v>
      </c>
      <c r="AN177" s="52">
        <v>2862.15</v>
      </c>
      <c r="AO177" s="52">
        <v>3103.84</v>
      </c>
      <c r="AP177" s="52">
        <v>3262.91</v>
      </c>
      <c r="AQ177" s="52">
        <v>4374.03</v>
      </c>
      <c r="AR177" s="52">
        <v>5702.31</v>
      </c>
      <c r="AS177" s="52">
        <v>7964.64</v>
      </c>
      <c r="AT177" s="52">
        <v>12521.84</v>
      </c>
      <c r="AU177" s="52">
        <v>13888.6</v>
      </c>
      <c r="AV177" s="52">
        <v>23901.55</v>
      </c>
      <c r="AW177" s="52">
        <v>27988.36</v>
      </c>
      <c r="AX177" s="52">
        <v>29161.91</v>
      </c>
      <c r="AY177" s="52">
        <v>30776.400000000001</v>
      </c>
      <c r="AZ177" s="52">
        <v>31797.45</v>
      </c>
      <c r="BA177" s="52">
        <v>32734.35</v>
      </c>
      <c r="BB177" s="52">
        <v>33575.75</v>
      </c>
      <c r="BC177">
        <v>2017</v>
      </c>
    </row>
    <row r="178" spans="1:55" x14ac:dyDescent="0.25">
      <c r="A178">
        <v>614</v>
      </c>
      <c r="B178" t="s">
        <v>390</v>
      </c>
      <c r="C178" t="s">
        <v>359</v>
      </c>
      <c r="D178" t="s">
        <v>391</v>
      </c>
      <c r="E178" t="s">
        <v>357</v>
      </c>
      <c r="F178" t="s">
        <v>358</v>
      </c>
      <c r="G178" t="s">
        <v>282</v>
      </c>
      <c r="I178" t="s">
        <v>360</v>
      </c>
      <c r="J178" t="s">
        <v>232</v>
      </c>
      <c r="K178" t="s">
        <v>232</v>
      </c>
      <c r="L178" t="s">
        <v>232</v>
      </c>
      <c r="M178" t="s">
        <v>232</v>
      </c>
      <c r="N178" t="s">
        <v>232</v>
      </c>
      <c r="O178" t="s">
        <v>232</v>
      </c>
      <c r="P178" t="s">
        <v>232</v>
      </c>
      <c r="Q178" t="s">
        <v>232</v>
      </c>
      <c r="R178" t="s">
        <v>232</v>
      </c>
      <c r="S178" t="s">
        <v>232</v>
      </c>
      <c r="T178" t="s">
        <v>232</v>
      </c>
      <c r="U178" t="s">
        <v>232</v>
      </c>
      <c r="V178" t="s">
        <v>232</v>
      </c>
      <c r="W178" t="s">
        <v>232</v>
      </c>
      <c r="X178" t="s">
        <v>232</v>
      </c>
      <c r="Y178" t="s">
        <v>232</v>
      </c>
      <c r="Z178" t="s">
        <v>232</v>
      </c>
      <c r="AA178" t="s">
        <v>232</v>
      </c>
      <c r="AB178" t="s">
        <v>232</v>
      </c>
      <c r="AC178" t="s">
        <v>232</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68.543999999999997</v>
      </c>
      <c r="AV178">
        <v>88.087000000000003</v>
      </c>
      <c r="AW178">
        <v>90.456000000000003</v>
      </c>
      <c r="AX178">
        <v>82.766999999999996</v>
      </c>
      <c r="AY178">
        <v>79.680999999999997</v>
      </c>
      <c r="AZ178">
        <v>75.426000000000002</v>
      </c>
      <c r="BA178">
        <v>70.891999999999996</v>
      </c>
      <c r="BB178">
        <v>66.088999999999999</v>
      </c>
      <c r="BC178">
        <v>2017</v>
      </c>
    </row>
    <row r="179" spans="1:55" x14ac:dyDescent="0.25">
      <c r="A179">
        <v>614</v>
      </c>
      <c r="B179" t="s">
        <v>390</v>
      </c>
      <c r="C179" t="s">
        <v>361</v>
      </c>
      <c r="D179" t="s">
        <v>391</v>
      </c>
      <c r="E179" t="s">
        <v>362</v>
      </c>
      <c r="F179" t="s">
        <v>363</v>
      </c>
      <c r="G179" t="s">
        <v>229</v>
      </c>
      <c r="H179" t="s">
        <v>230</v>
      </c>
      <c r="I179" t="s">
        <v>396</v>
      </c>
      <c r="J179" t="s">
        <v>374</v>
      </c>
      <c r="K179" t="s">
        <v>374</v>
      </c>
      <c r="L179" t="s">
        <v>374</v>
      </c>
      <c r="M179" t="s">
        <v>374</v>
      </c>
      <c r="N179" t="s">
        <v>374</v>
      </c>
      <c r="O179" t="s">
        <v>374</v>
      </c>
      <c r="P179" t="s">
        <v>374</v>
      </c>
      <c r="Q179" t="s">
        <v>374</v>
      </c>
      <c r="R179" t="s">
        <v>374</v>
      </c>
      <c r="S179" t="s">
        <v>374</v>
      </c>
      <c r="T179" t="s">
        <v>374</v>
      </c>
      <c r="U179" t="s">
        <v>374</v>
      </c>
      <c r="V179" t="s">
        <v>374</v>
      </c>
      <c r="W179" t="s">
        <v>374</v>
      </c>
      <c r="X179">
        <v>1E-3</v>
      </c>
      <c r="Y179">
        <v>1.7000000000000001E-2</v>
      </c>
      <c r="Z179">
        <v>1.022</v>
      </c>
      <c r="AA179">
        <v>2.1429999999999998</v>
      </c>
      <c r="AB179">
        <v>3.1259999999999999</v>
      </c>
      <c r="AC179">
        <v>21.001999999999999</v>
      </c>
      <c r="AD179">
        <v>112.11799999999999</v>
      </c>
      <c r="AE179">
        <v>241.08799999999999</v>
      </c>
      <c r="AF179">
        <v>665.38499999999999</v>
      </c>
      <c r="AG179" s="52">
        <v>1328.94</v>
      </c>
      <c r="AH179" s="52">
        <v>1967.57</v>
      </c>
      <c r="AI179" s="52">
        <v>3222.35</v>
      </c>
      <c r="AJ179" s="52">
        <v>4209.76</v>
      </c>
      <c r="AK179" s="52">
        <v>5006.34</v>
      </c>
      <c r="AL179" s="52">
        <v>6643.35</v>
      </c>
      <c r="AM179" s="52">
        <v>5577.34</v>
      </c>
      <c r="AN179" s="52">
        <v>7701.65</v>
      </c>
      <c r="AO179" s="52">
        <v>10500.94</v>
      </c>
      <c r="AP179" s="52">
        <v>12224.95</v>
      </c>
      <c r="AQ179" s="52">
        <v>13195</v>
      </c>
      <c r="AR179" s="52">
        <v>14323.86</v>
      </c>
      <c r="AS179" s="52">
        <v>13950.29</v>
      </c>
      <c r="AT179" s="52">
        <v>16549.57</v>
      </c>
      <c r="AU179" s="52">
        <v>20262.3</v>
      </c>
      <c r="AV179" s="52">
        <v>27134.12</v>
      </c>
      <c r="AW179" s="52">
        <v>30941.39</v>
      </c>
      <c r="AX179" s="52">
        <v>35233.61</v>
      </c>
      <c r="AY179" s="52">
        <v>38624.32</v>
      </c>
      <c r="AZ179" s="52">
        <v>42157.31</v>
      </c>
      <c r="BA179" s="52">
        <v>46174.63</v>
      </c>
      <c r="BB179" s="52">
        <v>50803.78</v>
      </c>
      <c r="BC179">
        <v>2017</v>
      </c>
    </row>
    <row r="180" spans="1:55" x14ac:dyDescent="0.25">
      <c r="A180">
        <v>614</v>
      </c>
      <c r="B180" t="s">
        <v>390</v>
      </c>
      <c r="C180" t="s">
        <v>364</v>
      </c>
      <c r="D180" t="s">
        <v>391</v>
      </c>
      <c r="E180" t="s">
        <v>365</v>
      </c>
      <c r="F180" t="s">
        <v>366</v>
      </c>
      <c r="G180" t="s">
        <v>242</v>
      </c>
      <c r="H180" t="s">
        <v>230</v>
      </c>
      <c r="I180" t="s">
        <v>398</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-0.34</v>
      </c>
      <c r="AV180">
        <v>1.407</v>
      </c>
      <c r="AW180">
        <v>-3.548</v>
      </c>
      <c r="AX180">
        <v>-1.802</v>
      </c>
      <c r="AY180">
        <v>-1.877</v>
      </c>
      <c r="AZ180">
        <v>-1.6930000000000001</v>
      </c>
      <c r="BA180">
        <v>-1.542</v>
      </c>
      <c r="BB180">
        <v>-1.431</v>
      </c>
      <c r="BC180">
        <v>2017</v>
      </c>
    </row>
    <row r="181" spans="1:55" x14ac:dyDescent="0.25">
      <c r="A181">
        <v>614</v>
      </c>
      <c r="B181" t="s">
        <v>390</v>
      </c>
      <c r="C181" t="s">
        <v>368</v>
      </c>
      <c r="D181" t="s">
        <v>391</v>
      </c>
      <c r="E181" t="s">
        <v>365</v>
      </c>
      <c r="F181" t="s">
        <v>366</v>
      </c>
      <c r="G181" t="s">
        <v>282</v>
      </c>
      <c r="I181" t="s">
        <v>369</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-0.27800000000000002</v>
      </c>
      <c r="AV181">
        <v>1.3109999999999999</v>
      </c>
      <c r="AW181">
        <v>-3.8490000000000002</v>
      </c>
      <c r="AX181">
        <v>-1.869</v>
      </c>
      <c r="AY181">
        <v>-1.87</v>
      </c>
      <c r="AZ181">
        <v>-1.617</v>
      </c>
      <c r="BA181">
        <v>-1.3979999999999999</v>
      </c>
      <c r="BB181">
        <v>-1.2250000000000001</v>
      </c>
      <c r="BC181">
        <v>2017</v>
      </c>
    </row>
    <row r="182" spans="1:55" x14ac:dyDescent="0.25">
      <c r="A182">
        <v>311</v>
      </c>
      <c r="B182" t="s">
        <v>399</v>
      </c>
      <c r="C182" t="s">
        <v>225</v>
      </c>
      <c r="D182" t="s">
        <v>400</v>
      </c>
      <c r="E182" t="s">
        <v>227</v>
      </c>
      <c r="F182" t="s">
        <v>228</v>
      </c>
      <c r="G182" t="s">
        <v>229</v>
      </c>
      <c r="H182" t="s">
        <v>230</v>
      </c>
      <c r="I182" t="s">
        <v>401</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2.7829999999999999</v>
      </c>
      <c r="AO182">
        <v>2.7250000000000001</v>
      </c>
      <c r="AP182">
        <v>2.8210000000000002</v>
      </c>
      <c r="AQ182">
        <v>2.8180000000000001</v>
      </c>
      <c r="AR182">
        <v>2.9489999999999998</v>
      </c>
      <c r="AS182">
        <v>3.0680000000000001</v>
      </c>
      <c r="AT182">
        <v>3.2160000000000002</v>
      </c>
      <c r="AU182">
        <v>3.3330000000000002</v>
      </c>
      <c r="AV182">
        <v>3.51</v>
      </c>
      <c r="AW182">
        <v>3.65</v>
      </c>
      <c r="AX182">
        <v>3.77</v>
      </c>
      <c r="AY182">
        <v>3.8650000000000002</v>
      </c>
      <c r="AZ182">
        <v>3.9420000000000002</v>
      </c>
      <c r="BA182">
        <v>4.0209999999999999</v>
      </c>
      <c r="BB182">
        <v>4.101</v>
      </c>
      <c r="BC182">
        <v>2017</v>
      </c>
    </row>
    <row r="183" spans="1:55" x14ac:dyDescent="0.25">
      <c r="A183">
        <v>311</v>
      </c>
      <c r="B183" t="s">
        <v>399</v>
      </c>
      <c r="C183" t="s">
        <v>233</v>
      </c>
      <c r="D183" t="s">
        <v>400</v>
      </c>
      <c r="E183" t="s">
        <v>227</v>
      </c>
      <c r="F183" t="s">
        <v>234</v>
      </c>
      <c r="G183" t="s">
        <v>235</v>
      </c>
      <c r="I183" t="s">
        <v>236</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-7.2</v>
      </c>
      <c r="AO183">
        <v>-2.0790000000000002</v>
      </c>
      <c r="AP183">
        <v>3.5070000000000001</v>
      </c>
      <c r="AQ183">
        <v>-0.104</v>
      </c>
      <c r="AR183">
        <v>4.6580000000000004</v>
      </c>
      <c r="AS183">
        <v>4.0259999999999998</v>
      </c>
      <c r="AT183">
        <v>4.827</v>
      </c>
      <c r="AU183">
        <v>3.6269999999999998</v>
      </c>
      <c r="AV183">
        <v>5.3259999999999996</v>
      </c>
      <c r="AW183">
        <v>3.9820000000000002</v>
      </c>
      <c r="AX183">
        <v>3.3050000000000002</v>
      </c>
      <c r="AY183">
        <v>2.4990000000000001</v>
      </c>
      <c r="AZ183">
        <v>2</v>
      </c>
      <c r="BA183">
        <v>2</v>
      </c>
      <c r="BB183">
        <v>2</v>
      </c>
      <c r="BC183">
        <v>2017</v>
      </c>
    </row>
    <row r="184" spans="1:55" x14ac:dyDescent="0.25">
      <c r="A184">
        <v>311</v>
      </c>
      <c r="B184" t="s">
        <v>399</v>
      </c>
      <c r="C184" t="s">
        <v>237</v>
      </c>
      <c r="D184" t="s">
        <v>400</v>
      </c>
      <c r="E184" t="s">
        <v>238</v>
      </c>
      <c r="F184" t="s">
        <v>239</v>
      </c>
      <c r="G184" t="s">
        <v>229</v>
      </c>
      <c r="H184" t="s">
        <v>230</v>
      </c>
      <c r="I184" t="s">
        <v>401</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3.1120000000000001</v>
      </c>
      <c r="AO184">
        <v>3.0840000000000001</v>
      </c>
      <c r="AP184">
        <v>3.2709999999999999</v>
      </c>
      <c r="AQ184">
        <v>3.2210000000000001</v>
      </c>
      <c r="AR184">
        <v>3.444</v>
      </c>
      <c r="AS184">
        <v>3.67</v>
      </c>
      <c r="AT184">
        <v>3.9550000000000001</v>
      </c>
      <c r="AU184">
        <v>4.0940000000000003</v>
      </c>
      <c r="AV184">
        <v>4.391</v>
      </c>
      <c r="AW184">
        <v>4.6349999999999998</v>
      </c>
      <c r="AX184">
        <v>4.8840000000000003</v>
      </c>
      <c r="AY184">
        <v>5.1059999999999999</v>
      </c>
      <c r="AZ184">
        <v>5.3129999999999997</v>
      </c>
      <c r="BA184">
        <v>5.5270000000000001</v>
      </c>
      <c r="BB184">
        <v>5.7510000000000003</v>
      </c>
      <c r="BC184">
        <v>2017</v>
      </c>
    </row>
    <row r="185" spans="1:55" x14ac:dyDescent="0.25">
      <c r="A185">
        <v>311</v>
      </c>
      <c r="B185" t="s">
        <v>399</v>
      </c>
      <c r="C185" t="s">
        <v>240</v>
      </c>
      <c r="D185" t="s">
        <v>400</v>
      </c>
      <c r="E185" t="s">
        <v>238</v>
      </c>
      <c r="F185" t="s">
        <v>241</v>
      </c>
      <c r="G185" t="s">
        <v>242</v>
      </c>
      <c r="H185" t="s">
        <v>230</v>
      </c>
      <c r="I185" t="s">
        <v>243</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1.1519999999999999</v>
      </c>
      <c r="AO185">
        <v>1.1419999999999999</v>
      </c>
      <c r="AP185">
        <v>1.2110000000000001</v>
      </c>
      <c r="AQ185">
        <v>1.1930000000000001</v>
      </c>
      <c r="AR185">
        <v>1.276</v>
      </c>
      <c r="AS185">
        <v>1.359</v>
      </c>
      <c r="AT185">
        <v>1.4650000000000001</v>
      </c>
      <c r="AU185">
        <v>1.516</v>
      </c>
      <c r="AV185">
        <v>1.6259999999999999</v>
      </c>
      <c r="AW185">
        <v>1.7170000000000001</v>
      </c>
      <c r="AX185">
        <v>1.8089999999999999</v>
      </c>
      <c r="AY185">
        <v>1.891</v>
      </c>
      <c r="AZ185">
        <v>1.968</v>
      </c>
      <c r="BA185">
        <v>2.0470000000000002</v>
      </c>
      <c r="BB185">
        <v>2.13</v>
      </c>
      <c r="BC185">
        <v>2017</v>
      </c>
    </row>
    <row r="186" spans="1:55" x14ac:dyDescent="0.25">
      <c r="A186">
        <v>311</v>
      </c>
      <c r="B186" t="s">
        <v>399</v>
      </c>
      <c r="C186" t="s">
        <v>244</v>
      </c>
      <c r="D186" t="s">
        <v>400</v>
      </c>
      <c r="E186" t="s">
        <v>238</v>
      </c>
      <c r="F186" t="s">
        <v>245</v>
      </c>
      <c r="G186" t="s">
        <v>246</v>
      </c>
      <c r="H186" t="s">
        <v>230</v>
      </c>
      <c r="I186" t="s">
        <v>243</v>
      </c>
      <c r="J186">
        <v>0.26800000000000002</v>
      </c>
      <c r="K186">
        <v>0.30399999999999999</v>
      </c>
      <c r="L186">
        <v>0.32300000000000001</v>
      </c>
      <c r="M186">
        <v>0.35399999999999998</v>
      </c>
      <c r="N186">
        <v>0.40300000000000002</v>
      </c>
      <c r="O186">
        <v>0.44800000000000001</v>
      </c>
      <c r="P186">
        <v>0.51</v>
      </c>
      <c r="Q186">
        <v>0.55700000000000005</v>
      </c>
      <c r="R186">
        <v>0.60699999999999998</v>
      </c>
      <c r="S186">
        <v>0.66300000000000003</v>
      </c>
      <c r="T186">
        <v>0.70899999999999996</v>
      </c>
      <c r="U186">
        <v>0.749</v>
      </c>
      <c r="V186">
        <v>0.77500000000000002</v>
      </c>
      <c r="W186">
        <v>0.83499999999999996</v>
      </c>
      <c r="X186">
        <v>0.91</v>
      </c>
      <c r="Y186">
        <v>0.88800000000000001</v>
      </c>
      <c r="Z186">
        <v>0.96399999999999997</v>
      </c>
      <c r="AA186">
        <v>1.0349999999999999</v>
      </c>
      <c r="AB186">
        <v>1.0960000000000001</v>
      </c>
      <c r="AC186">
        <v>1.153</v>
      </c>
      <c r="AD186">
        <v>1.258</v>
      </c>
      <c r="AE186">
        <v>1.222</v>
      </c>
      <c r="AF186">
        <v>1.254</v>
      </c>
      <c r="AG186">
        <v>1.3540000000000001</v>
      </c>
      <c r="AH186">
        <v>1.47</v>
      </c>
      <c r="AI186">
        <v>1.613</v>
      </c>
      <c r="AJ186">
        <v>1.8740000000000001</v>
      </c>
      <c r="AK186">
        <v>2.1019999999999999</v>
      </c>
      <c r="AL186">
        <v>2.1429999999999998</v>
      </c>
      <c r="AM186">
        <v>1.8979999999999999</v>
      </c>
      <c r="AN186">
        <v>1.7809999999999999</v>
      </c>
      <c r="AO186">
        <v>1.7809999999999999</v>
      </c>
      <c r="AP186">
        <v>1.879</v>
      </c>
      <c r="AQ186">
        <v>1.91</v>
      </c>
      <c r="AR186">
        <v>2.036</v>
      </c>
      <c r="AS186">
        <v>2.141</v>
      </c>
      <c r="AT186">
        <v>2.2690000000000001</v>
      </c>
      <c r="AU186">
        <v>2.3959999999999999</v>
      </c>
      <c r="AV186">
        <v>2.58</v>
      </c>
      <c r="AW186">
        <v>2.7309999999999999</v>
      </c>
      <c r="AX186">
        <v>2.88</v>
      </c>
      <c r="AY186">
        <v>3.0129999999999999</v>
      </c>
      <c r="AZ186">
        <v>3.137</v>
      </c>
      <c r="BA186">
        <v>3.266</v>
      </c>
      <c r="BB186">
        <v>3.4009999999999998</v>
      </c>
      <c r="BC186">
        <v>2017</v>
      </c>
    </row>
    <row r="187" spans="1:55" x14ac:dyDescent="0.25">
      <c r="A187">
        <v>311</v>
      </c>
      <c r="B187" t="s">
        <v>399</v>
      </c>
      <c r="C187" t="s">
        <v>247</v>
      </c>
      <c r="D187" t="s">
        <v>400</v>
      </c>
      <c r="E187" t="s">
        <v>248</v>
      </c>
      <c r="F187" t="s">
        <v>249</v>
      </c>
      <c r="G187" t="s">
        <v>250</v>
      </c>
      <c r="I187" t="s">
        <v>251</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111.806</v>
      </c>
      <c r="AO187">
        <v>113.14700000000001</v>
      </c>
      <c r="AP187">
        <v>115.95399999999999</v>
      </c>
      <c r="AQ187">
        <v>114.303</v>
      </c>
      <c r="AR187">
        <v>116.783</v>
      </c>
      <c r="AS187">
        <v>119.623</v>
      </c>
      <c r="AT187">
        <v>122.967</v>
      </c>
      <c r="AU187">
        <v>122.857</v>
      </c>
      <c r="AV187">
        <v>125.107</v>
      </c>
      <c r="AW187">
        <v>126.988</v>
      </c>
      <c r="AX187">
        <v>129.529</v>
      </c>
      <c r="AY187">
        <v>132.12200000000001</v>
      </c>
      <c r="AZ187">
        <v>134.76900000000001</v>
      </c>
      <c r="BA187">
        <v>137.46899999999999</v>
      </c>
      <c r="BB187">
        <v>140.22399999999999</v>
      </c>
      <c r="BC187">
        <v>2017</v>
      </c>
    </row>
    <row r="188" spans="1:55" x14ac:dyDescent="0.25">
      <c r="A188">
        <v>311</v>
      </c>
      <c r="B188" t="s">
        <v>399</v>
      </c>
      <c r="C188" t="s">
        <v>252</v>
      </c>
      <c r="D188" t="s">
        <v>400</v>
      </c>
      <c r="E188" t="s">
        <v>253</v>
      </c>
      <c r="F188" t="s">
        <v>254</v>
      </c>
      <c r="G188" t="s">
        <v>229</v>
      </c>
      <c r="H188" t="s">
        <v>220</v>
      </c>
      <c r="I188" t="s">
        <v>255</v>
      </c>
      <c r="J188" s="52">
        <v>13897.87</v>
      </c>
      <c r="K188" s="52">
        <v>14542.04</v>
      </c>
      <c r="L188" s="52">
        <v>14698.41</v>
      </c>
      <c r="M188" s="52">
        <v>15712.9</v>
      </c>
      <c r="N188" s="52">
        <v>17593.599999999999</v>
      </c>
      <c r="O188" s="52">
        <v>19260.759999999998</v>
      </c>
      <c r="P188" s="52">
        <v>21853.16</v>
      </c>
      <c r="Q188" s="52">
        <v>23712.68</v>
      </c>
      <c r="R188" s="52">
        <v>25326.28</v>
      </c>
      <c r="S188" s="52">
        <v>26902.12</v>
      </c>
      <c r="T188" s="52">
        <v>27739.62</v>
      </c>
      <c r="U188" s="52">
        <v>28113.69</v>
      </c>
      <c r="V188" s="52">
        <v>27981.14</v>
      </c>
      <c r="W188" s="52">
        <v>28807.34</v>
      </c>
      <c r="X188" s="52">
        <v>29953.89</v>
      </c>
      <c r="Y188" s="52">
        <v>27894.01</v>
      </c>
      <c r="Z188" s="52">
        <v>28933.74</v>
      </c>
      <c r="AA188" s="52">
        <v>29677.27</v>
      </c>
      <c r="AB188" s="52">
        <v>30254.58</v>
      </c>
      <c r="AC188" s="52">
        <v>30619.22</v>
      </c>
      <c r="AD188" s="52">
        <v>31992.080000000002</v>
      </c>
      <c r="AE188" s="52">
        <v>29897.38</v>
      </c>
      <c r="AF188" s="52">
        <v>29882.17</v>
      </c>
      <c r="AG188" s="52">
        <v>31355.18</v>
      </c>
      <c r="AH188" s="52">
        <v>32801.08</v>
      </c>
      <c r="AI188" s="52">
        <v>34533.019999999997</v>
      </c>
      <c r="AJ188" s="52">
        <v>38514.33</v>
      </c>
      <c r="AK188" s="52">
        <v>41632.78</v>
      </c>
      <c r="AL188" s="52">
        <v>41177.370000000003</v>
      </c>
      <c r="AM188" s="52">
        <v>35806.699999999997</v>
      </c>
      <c r="AN188" s="52">
        <v>32875.040000000001</v>
      </c>
      <c r="AO188" s="52">
        <v>31848.99</v>
      </c>
      <c r="AP188" s="52">
        <v>32615.03</v>
      </c>
      <c r="AQ188" s="52">
        <v>32234.48</v>
      </c>
      <c r="AR188" s="52">
        <v>33377.03</v>
      </c>
      <c r="AS188" s="52">
        <v>34351.25</v>
      </c>
      <c r="AT188" s="52">
        <v>35626.160000000003</v>
      </c>
      <c r="AU188" s="52">
        <v>36525.370000000003</v>
      </c>
      <c r="AV188" s="52">
        <v>38061.47</v>
      </c>
      <c r="AW188" s="52">
        <v>39156.080000000002</v>
      </c>
      <c r="AX188" s="52">
        <v>40019.61</v>
      </c>
      <c r="AY188" s="52">
        <v>40583.269999999997</v>
      </c>
      <c r="AZ188" s="52">
        <v>40954.47</v>
      </c>
      <c r="BA188" s="52">
        <v>41329.06</v>
      </c>
      <c r="BB188" s="52">
        <v>41707.08</v>
      </c>
      <c r="BC188">
        <v>2011</v>
      </c>
    </row>
    <row r="189" spans="1:55" x14ac:dyDescent="0.25">
      <c r="A189">
        <v>311</v>
      </c>
      <c r="B189" t="s">
        <v>399</v>
      </c>
      <c r="C189" t="s">
        <v>256</v>
      </c>
      <c r="D189" t="s">
        <v>400</v>
      </c>
      <c r="E189" t="s">
        <v>253</v>
      </c>
      <c r="F189" t="s">
        <v>257</v>
      </c>
      <c r="G189" t="s">
        <v>258</v>
      </c>
      <c r="H189" t="s">
        <v>220</v>
      </c>
      <c r="I189" t="s">
        <v>255</v>
      </c>
      <c r="J189" s="52">
        <v>9082</v>
      </c>
      <c r="K189" s="52">
        <v>9502.9500000000007</v>
      </c>
      <c r="L189" s="52">
        <v>9605.14</v>
      </c>
      <c r="M189" s="52">
        <v>10268.09</v>
      </c>
      <c r="N189" s="52">
        <v>11497.09</v>
      </c>
      <c r="O189" s="52">
        <v>12586.55</v>
      </c>
      <c r="P189" s="52">
        <v>14280.63</v>
      </c>
      <c r="Q189" s="52">
        <v>15495.8</v>
      </c>
      <c r="R189" s="52">
        <v>16550.259999999998</v>
      </c>
      <c r="S189" s="52">
        <v>17580.04</v>
      </c>
      <c r="T189" s="52">
        <v>18127.330000000002</v>
      </c>
      <c r="U189" s="52">
        <v>18371.77</v>
      </c>
      <c r="V189" s="52">
        <v>18285.16</v>
      </c>
      <c r="W189" s="52">
        <v>18825.060000000001</v>
      </c>
      <c r="X189" s="52">
        <v>19574.310000000001</v>
      </c>
      <c r="Y189" s="52">
        <v>18228.22</v>
      </c>
      <c r="Z189" s="52">
        <v>18907.66</v>
      </c>
      <c r="AA189" s="52">
        <v>19393.54</v>
      </c>
      <c r="AB189" s="52">
        <v>19770.8</v>
      </c>
      <c r="AC189" s="52">
        <v>20009.09</v>
      </c>
      <c r="AD189" s="52">
        <v>20906.23</v>
      </c>
      <c r="AE189" s="52">
        <v>19537.38</v>
      </c>
      <c r="AF189" s="52">
        <v>19527.45</v>
      </c>
      <c r="AG189" s="52">
        <v>20490.03</v>
      </c>
      <c r="AH189" s="52">
        <v>21434.9</v>
      </c>
      <c r="AI189" s="52">
        <v>22566.69</v>
      </c>
      <c r="AJ189" s="52">
        <v>25168.400000000001</v>
      </c>
      <c r="AK189" s="52">
        <v>27206.25</v>
      </c>
      <c r="AL189" s="52">
        <v>26908.65</v>
      </c>
      <c r="AM189" s="52">
        <v>23399.02</v>
      </c>
      <c r="AN189" s="52">
        <v>21483.23</v>
      </c>
      <c r="AO189" s="52">
        <v>20812.72</v>
      </c>
      <c r="AP189" s="52">
        <v>21313.32</v>
      </c>
      <c r="AQ189" s="52">
        <v>21064.63</v>
      </c>
      <c r="AR189" s="52">
        <v>21811.27</v>
      </c>
      <c r="AS189" s="52">
        <v>22447.91</v>
      </c>
      <c r="AT189" s="52">
        <v>23281.03</v>
      </c>
      <c r="AU189" s="52">
        <v>23868.65</v>
      </c>
      <c r="AV189" s="52">
        <v>24872.47</v>
      </c>
      <c r="AW189" s="52">
        <v>25587.78</v>
      </c>
      <c r="AX189" s="52">
        <v>26152.080000000002</v>
      </c>
      <c r="AY189" s="52">
        <v>26520.41</v>
      </c>
      <c r="AZ189" s="52">
        <v>26762.99</v>
      </c>
      <c r="BA189" s="52">
        <v>27007.78</v>
      </c>
      <c r="BB189" s="52">
        <v>27254.81</v>
      </c>
      <c r="BC189">
        <v>2011</v>
      </c>
    </row>
    <row r="190" spans="1:55" x14ac:dyDescent="0.25">
      <c r="A190">
        <v>311</v>
      </c>
      <c r="B190" t="s">
        <v>399</v>
      </c>
      <c r="C190" t="s">
        <v>259</v>
      </c>
      <c r="D190" t="s">
        <v>400</v>
      </c>
      <c r="E190" t="s">
        <v>260</v>
      </c>
      <c r="F190" t="s">
        <v>261</v>
      </c>
      <c r="G190" t="s">
        <v>229</v>
      </c>
      <c r="H190" t="s">
        <v>220</v>
      </c>
      <c r="I190" t="s">
        <v>262</v>
      </c>
      <c r="J190" s="52">
        <v>5184.7299999999996</v>
      </c>
      <c r="K190" s="52">
        <v>5878.17</v>
      </c>
      <c r="L190" s="52">
        <v>6611.14</v>
      </c>
      <c r="M190" s="52">
        <v>7433</v>
      </c>
      <c r="N190" s="52">
        <v>8642.61</v>
      </c>
      <c r="O190" s="52">
        <v>10162.799999999999</v>
      </c>
      <c r="P190" s="52">
        <v>12467.52</v>
      </c>
      <c r="Q190" s="52">
        <v>14729.25</v>
      </c>
      <c r="R190" s="52">
        <v>17677.63</v>
      </c>
      <c r="S190" s="52">
        <v>19637.7</v>
      </c>
      <c r="T190" s="52">
        <v>20583.21</v>
      </c>
      <c r="U190" s="52">
        <v>21404.44</v>
      </c>
      <c r="V190" s="52">
        <v>21827.94</v>
      </c>
      <c r="W190" s="52">
        <v>22879.85</v>
      </c>
      <c r="X190" s="52">
        <v>24562.55</v>
      </c>
      <c r="Y190" s="52">
        <v>23423.11</v>
      </c>
      <c r="Z190" s="52">
        <v>25019.52</v>
      </c>
      <c r="AA190" s="52">
        <v>26131.41</v>
      </c>
      <c r="AB190" s="52">
        <v>27201.87</v>
      </c>
      <c r="AC190" s="52">
        <v>27943.66</v>
      </c>
      <c r="AD190" s="52">
        <v>29649.72</v>
      </c>
      <c r="AE190" s="52">
        <v>28119.54</v>
      </c>
      <c r="AF190" s="52">
        <v>28302.39</v>
      </c>
      <c r="AG190" s="52">
        <v>29411.51</v>
      </c>
      <c r="AH190" s="52">
        <v>31272.81</v>
      </c>
      <c r="AI190" s="52">
        <v>34392.6</v>
      </c>
      <c r="AJ190" s="52">
        <v>38514.33</v>
      </c>
      <c r="AK190" s="52">
        <v>43189.35</v>
      </c>
      <c r="AL190" s="52">
        <v>44588.01</v>
      </c>
      <c r="AM190" s="52">
        <v>39465.760000000002</v>
      </c>
      <c r="AN190" s="52">
        <v>36756.370000000003</v>
      </c>
      <c r="AO190" s="52">
        <v>36036.269999999997</v>
      </c>
      <c r="AP190" s="52">
        <v>37818.42</v>
      </c>
      <c r="AQ190" s="52">
        <v>36844.85</v>
      </c>
      <c r="AR190" s="52">
        <v>38978.61</v>
      </c>
      <c r="AS190" s="52">
        <v>41091.83</v>
      </c>
      <c r="AT190" s="52">
        <v>43808.25</v>
      </c>
      <c r="AU190" s="52">
        <v>44873.93</v>
      </c>
      <c r="AV190" s="52">
        <v>47617.39</v>
      </c>
      <c r="AW190" s="52">
        <v>49723.64</v>
      </c>
      <c r="AX190" s="52">
        <v>51836.86</v>
      </c>
      <c r="AY190" s="52">
        <v>53619.519999999997</v>
      </c>
      <c r="AZ190" s="52">
        <v>55194.04</v>
      </c>
      <c r="BA190" s="52">
        <v>56814.8</v>
      </c>
      <c r="BB190" s="52">
        <v>58483.15</v>
      </c>
      <c r="BC190">
        <v>2011</v>
      </c>
    </row>
    <row r="191" spans="1:55" x14ac:dyDescent="0.25">
      <c r="A191">
        <v>311</v>
      </c>
      <c r="B191" t="s">
        <v>399</v>
      </c>
      <c r="C191" t="s">
        <v>263</v>
      </c>
      <c r="D191" t="s">
        <v>400</v>
      </c>
      <c r="E191" t="s">
        <v>260</v>
      </c>
      <c r="F191" t="s">
        <v>264</v>
      </c>
      <c r="G191" t="s">
        <v>242</v>
      </c>
      <c r="H191" t="s">
        <v>220</v>
      </c>
      <c r="I191" t="s">
        <v>262</v>
      </c>
      <c r="J191" s="52">
        <v>1920.27</v>
      </c>
      <c r="K191" s="52">
        <v>2177.1</v>
      </c>
      <c r="L191" s="52">
        <v>2448.5700000000002</v>
      </c>
      <c r="M191" s="52">
        <v>2752.96</v>
      </c>
      <c r="N191" s="52">
        <v>3200.97</v>
      </c>
      <c r="O191" s="52">
        <v>3764</v>
      </c>
      <c r="P191" s="52">
        <v>4617.6000000000004</v>
      </c>
      <c r="Q191" s="52">
        <v>5455.28</v>
      </c>
      <c r="R191" s="52">
        <v>6547.27</v>
      </c>
      <c r="S191" s="52">
        <v>7273.22</v>
      </c>
      <c r="T191" s="52">
        <v>7623.41</v>
      </c>
      <c r="U191" s="52">
        <v>7927.57</v>
      </c>
      <c r="V191" s="52">
        <v>8084.42</v>
      </c>
      <c r="W191" s="52">
        <v>8474.02</v>
      </c>
      <c r="X191" s="52">
        <v>9097.24</v>
      </c>
      <c r="Y191" s="52">
        <v>8675.23</v>
      </c>
      <c r="Z191" s="52">
        <v>9266.49</v>
      </c>
      <c r="AA191" s="52">
        <v>9678.2999999999993</v>
      </c>
      <c r="AB191" s="52">
        <v>10074.77</v>
      </c>
      <c r="AC191" s="52">
        <v>10349.51</v>
      </c>
      <c r="AD191" s="52">
        <v>10981.38</v>
      </c>
      <c r="AE191" s="52">
        <v>10414.64</v>
      </c>
      <c r="AF191" s="52">
        <v>10482.370000000001</v>
      </c>
      <c r="AG191" s="52">
        <v>10893.15</v>
      </c>
      <c r="AH191" s="52">
        <v>11582.52</v>
      </c>
      <c r="AI191" s="52">
        <v>12738</v>
      </c>
      <c r="AJ191" s="52">
        <v>14264.57</v>
      </c>
      <c r="AK191" s="52">
        <v>15996.06</v>
      </c>
      <c r="AL191" s="52">
        <v>16514.080000000002</v>
      </c>
      <c r="AM191" s="52">
        <v>14616.95</v>
      </c>
      <c r="AN191" s="52">
        <v>13613.47</v>
      </c>
      <c r="AO191" s="52">
        <v>13346.77</v>
      </c>
      <c r="AP191" s="52">
        <v>14006.82</v>
      </c>
      <c r="AQ191" s="52">
        <v>13646.24</v>
      </c>
      <c r="AR191" s="52">
        <v>14436.52</v>
      </c>
      <c r="AS191" s="52">
        <v>15219.2</v>
      </c>
      <c r="AT191" s="52">
        <v>16225.28</v>
      </c>
      <c r="AU191" s="52">
        <v>16619.97</v>
      </c>
      <c r="AV191" s="52">
        <v>17636.07</v>
      </c>
      <c r="AW191" s="52">
        <v>18416.16</v>
      </c>
      <c r="AX191" s="52">
        <v>19198.84</v>
      </c>
      <c r="AY191" s="52">
        <v>19859.080000000002</v>
      </c>
      <c r="AZ191" s="52">
        <v>20442.240000000002</v>
      </c>
      <c r="BA191" s="52">
        <v>21042.52</v>
      </c>
      <c r="BB191" s="52">
        <v>21660.43</v>
      </c>
      <c r="BC191">
        <v>2011</v>
      </c>
    </row>
    <row r="192" spans="1:55" x14ac:dyDescent="0.25">
      <c r="A192">
        <v>311</v>
      </c>
      <c r="B192" t="s">
        <v>399</v>
      </c>
      <c r="C192" t="s">
        <v>265</v>
      </c>
      <c r="D192" t="s">
        <v>400</v>
      </c>
      <c r="E192" t="s">
        <v>260</v>
      </c>
      <c r="F192" t="s">
        <v>266</v>
      </c>
      <c r="G192" t="s">
        <v>246</v>
      </c>
      <c r="H192" t="s">
        <v>220</v>
      </c>
      <c r="I192" t="s">
        <v>262</v>
      </c>
      <c r="J192" s="52">
        <v>3912.89</v>
      </c>
      <c r="K192" s="52">
        <v>4481.6099999999997</v>
      </c>
      <c r="L192" s="52">
        <v>4809.68</v>
      </c>
      <c r="M192" s="52">
        <v>5343.01</v>
      </c>
      <c r="N192" s="52">
        <v>6198.4</v>
      </c>
      <c r="O192" s="52">
        <v>7000.38</v>
      </c>
      <c r="P192" s="52">
        <v>8102.5</v>
      </c>
      <c r="Q192" s="52">
        <v>9009.41</v>
      </c>
      <c r="R192" s="52">
        <v>9961.82</v>
      </c>
      <c r="S192" s="52">
        <v>10996.54</v>
      </c>
      <c r="T192" s="52">
        <v>11763.24</v>
      </c>
      <c r="U192" s="52">
        <v>12325.07</v>
      </c>
      <c r="V192" s="52">
        <v>12546.54</v>
      </c>
      <c r="W192" s="52">
        <v>13223.04</v>
      </c>
      <c r="X192" s="52">
        <v>14042.91</v>
      </c>
      <c r="Y192" s="52">
        <v>13351.4</v>
      </c>
      <c r="Z192" s="52">
        <v>14102.65</v>
      </c>
      <c r="AA192" s="52">
        <v>14714.5</v>
      </c>
      <c r="AB192" s="52">
        <v>15169.58</v>
      </c>
      <c r="AC192" s="52">
        <v>15574.1</v>
      </c>
      <c r="AD192" s="52">
        <v>16636.12</v>
      </c>
      <c r="AE192" s="52">
        <v>15887.83</v>
      </c>
      <c r="AF192" s="52">
        <v>16130.98</v>
      </c>
      <c r="AG192" s="52">
        <v>17240.46</v>
      </c>
      <c r="AH192" s="52">
        <v>18521.02</v>
      </c>
      <c r="AI192" s="52">
        <v>20106.28</v>
      </c>
      <c r="AJ192" s="52">
        <v>23102.99</v>
      </c>
      <c r="AK192" s="52">
        <v>25644.51</v>
      </c>
      <c r="AL192" s="52">
        <v>25857.3</v>
      </c>
      <c r="AM192" s="52">
        <v>22656.22</v>
      </c>
      <c r="AN192" s="52">
        <v>21043.64</v>
      </c>
      <c r="AO192" s="52">
        <v>20812.72</v>
      </c>
      <c r="AP192" s="52">
        <v>21722.13</v>
      </c>
      <c r="AQ192" s="52">
        <v>21845.33</v>
      </c>
      <c r="AR192" s="52">
        <v>23047.63</v>
      </c>
      <c r="AS192" s="52">
        <v>23974.03</v>
      </c>
      <c r="AT192" s="52">
        <v>25135.58</v>
      </c>
      <c r="AU192" s="52">
        <v>26259.91</v>
      </c>
      <c r="AV192" s="52">
        <v>27981.26</v>
      </c>
      <c r="AW192" s="52">
        <v>29297.81</v>
      </c>
      <c r="AX192" s="52">
        <v>30569.200000000001</v>
      </c>
      <c r="AY192" s="52">
        <v>31644.19</v>
      </c>
      <c r="AZ192" s="52">
        <v>32594.42</v>
      </c>
      <c r="BA192" s="52">
        <v>33574.18</v>
      </c>
      <c r="BB192" s="52">
        <v>34590.339999999997</v>
      </c>
      <c r="BC192">
        <v>2011</v>
      </c>
    </row>
    <row r="193" spans="1:55" x14ac:dyDescent="0.25">
      <c r="A193">
        <v>311</v>
      </c>
      <c r="B193" t="s">
        <v>399</v>
      </c>
      <c r="C193" t="s">
        <v>267</v>
      </c>
      <c r="D193" t="s">
        <v>400</v>
      </c>
      <c r="E193" t="s">
        <v>268</v>
      </c>
      <c r="F193" t="s">
        <v>269</v>
      </c>
      <c r="G193" t="s">
        <v>270</v>
      </c>
    </row>
    <row r="194" spans="1:55" x14ac:dyDescent="0.25">
      <c r="A194">
        <v>311</v>
      </c>
      <c r="B194" t="s">
        <v>399</v>
      </c>
      <c r="C194" t="s">
        <v>271</v>
      </c>
      <c r="D194" t="s">
        <v>400</v>
      </c>
      <c r="E194" t="s">
        <v>272</v>
      </c>
      <c r="F194" t="s">
        <v>273</v>
      </c>
      <c r="G194" t="s">
        <v>274</v>
      </c>
      <c r="I194" t="s">
        <v>243</v>
      </c>
      <c r="J194">
        <v>2E-3</v>
      </c>
      <c r="K194">
        <v>2E-3</v>
      </c>
      <c r="L194">
        <v>2E-3</v>
      </c>
      <c r="M194">
        <v>2E-3</v>
      </c>
      <c r="N194">
        <v>2E-3</v>
      </c>
      <c r="O194">
        <v>2E-3</v>
      </c>
      <c r="P194">
        <v>2E-3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2E-3</v>
      </c>
      <c r="AC194">
        <v>2E-3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2E-3</v>
      </c>
      <c r="AY194">
        <v>2E-3</v>
      </c>
      <c r="AZ194">
        <v>2E-3</v>
      </c>
      <c r="BA194">
        <v>2E-3</v>
      </c>
      <c r="BB194">
        <v>2E-3</v>
      </c>
      <c r="BC194">
        <v>2017</v>
      </c>
    </row>
    <row r="195" spans="1:55" x14ac:dyDescent="0.25">
      <c r="A195">
        <v>311</v>
      </c>
      <c r="B195" t="s">
        <v>399</v>
      </c>
      <c r="C195" t="s">
        <v>275</v>
      </c>
      <c r="D195" t="s">
        <v>400</v>
      </c>
      <c r="E195" t="s">
        <v>276</v>
      </c>
      <c r="F195" t="s">
        <v>277</v>
      </c>
      <c r="G195" t="s">
        <v>278</v>
      </c>
      <c r="I195" t="s">
        <v>243</v>
      </c>
      <c r="J195">
        <v>1.325</v>
      </c>
      <c r="K195">
        <v>1.3120000000000001</v>
      </c>
      <c r="L195">
        <v>1.375</v>
      </c>
      <c r="M195">
        <v>1.391</v>
      </c>
      <c r="N195">
        <v>1.3939999999999999</v>
      </c>
      <c r="O195">
        <v>1.452</v>
      </c>
      <c r="P195">
        <v>1.5389999999999999</v>
      </c>
      <c r="Q195">
        <v>1.635</v>
      </c>
      <c r="R195">
        <v>1.7749999999999999</v>
      </c>
      <c r="S195">
        <v>1.786</v>
      </c>
      <c r="T195">
        <v>1.75</v>
      </c>
      <c r="U195">
        <v>1.7370000000000001</v>
      </c>
      <c r="V195">
        <v>1.74</v>
      </c>
      <c r="W195">
        <v>1.73</v>
      </c>
      <c r="X195">
        <v>1.7490000000000001</v>
      </c>
      <c r="Y195">
        <v>1.754</v>
      </c>
      <c r="Z195">
        <v>1.774</v>
      </c>
      <c r="AA195">
        <v>1.776</v>
      </c>
      <c r="AB195">
        <v>1.7929999999999999</v>
      </c>
      <c r="AC195">
        <v>1.794</v>
      </c>
      <c r="AD195">
        <v>1.782</v>
      </c>
      <c r="AE195">
        <v>1.77</v>
      </c>
      <c r="AF195">
        <v>1.7549999999999999</v>
      </c>
      <c r="AG195">
        <v>1.706</v>
      </c>
      <c r="AH195">
        <v>1.6890000000000001</v>
      </c>
      <c r="AI195">
        <v>1.7110000000000001</v>
      </c>
      <c r="AJ195">
        <v>1.667</v>
      </c>
      <c r="AK195">
        <v>1.6839999999999999</v>
      </c>
      <c r="AL195">
        <v>1.724</v>
      </c>
      <c r="AM195">
        <v>1.742</v>
      </c>
      <c r="AN195">
        <v>1.7470000000000001</v>
      </c>
      <c r="AO195">
        <v>1.7310000000000001</v>
      </c>
      <c r="AP195">
        <v>1.7410000000000001</v>
      </c>
      <c r="AQ195">
        <v>1.6870000000000001</v>
      </c>
      <c r="AR195">
        <v>1.6910000000000001</v>
      </c>
      <c r="AS195">
        <v>1.714</v>
      </c>
      <c r="AT195">
        <v>1.7430000000000001</v>
      </c>
      <c r="AU195">
        <v>1.7090000000000001</v>
      </c>
      <c r="AV195">
        <v>1.702</v>
      </c>
      <c r="AW195">
        <v>1.6970000000000001</v>
      </c>
      <c r="AX195">
        <v>1.696</v>
      </c>
      <c r="AY195">
        <v>1.694</v>
      </c>
      <c r="AZ195">
        <v>1.6930000000000001</v>
      </c>
      <c r="BA195">
        <v>1.6919999999999999</v>
      </c>
      <c r="BB195">
        <v>1.6910000000000001</v>
      </c>
      <c r="BC195">
        <v>2017</v>
      </c>
    </row>
    <row r="196" spans="1:55" x14ac:dyDescent="0.25">
      <c r="A196">
        <v>311</v>
      </c>
      <c r="B196" t="s">
        <v>399</v>
      </c>
      <c r="C196" t="s">
        <v>279</v>
      </c>
      <c r="D196" t="s">
        <v>400</v>
      </c>
      <c r="E196" t="s">
        <v>280</v>
      </c>
      <c r="F196" t="s">
        <v>281</v>
      </c>
      <c r="G196" t="s">
        <v>282</v>
      </c>
      <c r="I196" t="s">
        <v>401</v>
      </c>
      <c r="J196" t="s">
        <v>232</v>
      </c>
      <c r="K196" t="s">
        <v>232</v>
      </c>
      <c r="L196" t="s">
        <v>232</v>
      </c>
      <c r="M196" t="s">
        <v>232</v>
      </c>
      <c r="N196" t="s">
        <v>232</v>
      </c>
      <c r="O196" t="s">
        <v>232</v>
      </c>
      <c r="P196" t="s">
        <v>232</v>
      </c>
      <c r="Q196" t="s">
        <v>232</v>
      </c>
      <c r="R196" t="s">
        <v>232</v>
      </c>
      <c r="S196" t="s">
        <v>232</v>
      </c>
      <c r="T196" t="s">
        <v>232</v>
      </c>
      <c r="U196" t="s">
        <v>232</v>
      </c>
      <c r="V196" t="s">
        <v>232</v>
      </c>
      <c r="W196" t="s">
        <v>232</v>
      </c>
      <c r="X196" t="s">
        <v>232</v>
      </c>
      <c r="Y196" t="s">
        <v>232</v>
      </c>
      <c r="Z196" t="s">
        <v>232</v>
      </c>
      <c r="AA196" t="s">
        <v>232</v>
      </c>
      <c r="AB196" t="s">
        <v>232</v>
      </c>
      <c r="AC196" t="s">
        <v>232</v>
      </c>
      <c r="AD196" t="s">
        <v>232</v>
      </c>
      <c r="AE196" t="s">
        <v>232</v>
      </c>
      <c r="AF196" t="s">
        <v>232</v>
      </c>
      <c r="AG196" t="s">
        <v>232</v>
      </c>
      <c r="AH196" t="s">
        <v>232</v>
      </c>
      <c r="AI196" t="s">
        <v>232</v>
      </c>
      <c r="AJ196" t="s">
        <v>232</v>
      </c>
      <c r="AK196" t="s">
        <v>232</v>
      </c>
      <c r="AL196" t="s">
        <v>232</v>
      </c>
      <c r="AM196" t="s">
        <v>232</v>
      </c>
      <c r="AN196" t="s">
        <v>232</v>
      </c>
      <c r="AO196" t="s">
        <v>232</v>
      </c>
      <c r="AP196" t="s">
        <v>232</v>
      </c>
      <c r="AQ196" t="s">
        <v>232</v>
      </c>
      <c r="AR196">
        <v>24.523</v>
      </c>
      <c r="AS196">
        <v>24.047000000000001</v>
      </c>
      <c r="AT196">
        <v>24.475999999999999</v>
      </c>
      <c r="AU196">
        <v>24.664999999999999</v>
      </c>
      <c r="AV196">
        <v>25.024999999999999</v>
      </c>
      <c r="AW196">
        <v>25.286999999999999</v>
      </c>
      <c r="AX196">
        <v>25.527000000000001</v>
      </c>
      <c r="AY196">
        <v>25.722000000000001</v>
      </c>
      <c r="AZ196">
        <v>25.888000000000002</v>
      </c>
      <c r="BA196">
        <v>26.047999999999998</v>
      </c>
      <c r="BB196">
        <v>26.201000000000001</v>
      </c>
      <c r="BC196">
        <v>2017</v>
      </c>
    </row>
    <row r="197" spans="1:55" x14ac:dyDescent="0.25">
      <c r="A197">
        <v>311</v>
      </c>
      <c r="B197" t="s">
        <v>399</v>
      </c>
      <c r="C197" t="s">
        <v>283</v>
      </c>
      <c r="D197" t="s">
        <v>400</v>
      </c>
      <c r="E197" t="s">
        <v>284</v>
      </c>
      <c r="F197" t="s">
        <v>285</v>
      </c>
      <c r="G197" t="s">
        <v>282</v>
      </c>
      <c r="I197" t="s">
        <v>401</v>
      </c>
      <c r="J197" t="s">
        <v>232</v>
      </c>
      <c r="K197" t="s">
        <v>232</v>
      </c>
      <c r="L197" t="s">
        <v>232</v>
      </c>
      <c r="M197" t="s">
        <v>232</v>
      </c>
      <c r="N197" t="s">
        <v>232</v>
      </c>
      <c r="O197" t="s">
        <v>232</v>
      </c>
      <c r="P197" t="s">
        <v>232</v>
      </c>
      <c r="Q197" t="s">
        <v>232</v>
      </c>
      <c r="R197" t="s">
        <v>232</v>
      </c>
      <c r="S197" t="s">
        <v>232</v>
      </c>
      <c r="T197" t="s">
        <v>232</v>
      </c>
      <c r="U197" t="s">
        <v>232</v>
      </c>
      <c r="V197" t="s">
        <v>232</v>
      </c>
      <c r="W197" t="s">
        <v>232</v>
      </c>
      <c r="X197" t="s">
        <v>232</v>
      </c>
      <c r="Y197" t="s">
        <v>232</v>
      </c>
      <c r="Z197" t="s">
        <v>232</v>
      </c>
      <c r="AA197" t="s">
        <v>232</v>
      </c>
      <c r="AB197" t="s">
        <v>232</v>
      </c>
      <c r="AC197" t="s">
        <v>232</v>
      </c>
      <c r="AD197" t="s">
        <v>232</v>
      </c>
      <c r="AE197" t="s">
        <v>232</v>
      </c>
      <c r="AF197" t="s">
        <v>232</v>
      </c>
      <c r="AG197" t="s">
        <v>232</v>
      </c>
      <c r="AH197" t="s">
        <v>232</v>
      </c>
      <c r="AI197" t="s">
        <v>232</v>
      </c>
      <c r="AJ197" t="s">
        <v>232</v>
      </c>
      <c r="AK197" t="s">
        <v>232</v>
      </c>
      <c r="AL197" t="s">
        <v>232</v>
      </c>
      <c r="AM197" t="s">
        <v>232</v>
      </c>
      <c r="AN197" t="s">
        <v>232</v>
      </c>
      <c r="AO197" t="s">
        <v>232</v>
      </c>
      <c r="AP197" t="s">
        <v>232</v>
      </c>
      <c r="AQ197" t="s">
        <v>232</v>
      </c>
      <c r="AR197">
        <v>24.484999999999999</v>
      </c>
      <c r="AS197">
        <v>29.292999999999999</v>
      </c>
      <c r="AT197">
        <v>22.263000000000002</v>
      </c>
      <c r="AU197">
        <v>17.763999999999999</v>
      </c>
      <c r="AV197">
        <v>20.277999999999999</v>
      </c>
      <c r="AW197">
        <v>21.791</v>
      </c>
      <c r="AX197">
        <v>21.817</v>
      </c>
      <c r="AY197">
        <v>21.847999999999999</v>
      </c>
      <c r="AZ197">
        <v>22.131</v>
      </c>
      <c r="BA197">
        <v>22.271999999999998</v>
      </c>
      <c r="BB197">
        <v>22.433</v>
      </c>
      <c r="BC197">
        <v>2017</v>
      </c>
    </row>
    <row r="198" spans="1:55" x14ac:dyDescent="0.25">
      <c r="A198">
        <v>311</v>
      </c>
      <c r="B198" t="s">
        <v>399</v>
      </c>
      <c r="C198" t="s">
        <v>286</v>
      </c>
      <c r="D198" t="s">
        <v>400</v>
      </c>
      <c r="E198" t="s">
        <v>287</v>
      </c>
      <c r="F198" t="s">
        <v>288</v>
      </c>
      <c r="G198" t="s">
        <v>250</v>
      </c>
      <c r="I198" t="s">
        <v>402</v>
      </c>
      <c r="J198">
        <v>48.819000000000003</v>
      </c>
      <c r="K198">
        <v>54.415999999999997</v>
      </c>
      <c r="L198">
        <v>56.685000000000002</v>
      </c>
      <c r="M198">
        <v>58.015000000000001</v>
      </c>
      <c r="N198">
        <v>60.244999999999997</v>
      </c>
      <c r="O198">
        <v>60.844999999999999</v>
      </c>
      <c r="P198">
        <v>61.149000000000001</v>
      </c>
      <c r="Q198">
        <v>63.351999999999997</v>
      </c>
      <c r="R198">
        <v>67.66</v>
      </c>
      <c r="S198">
        <v>70.611000000000004</v>
      </c>
      <c r="T198">
        <v>75.265000000000001</v>
      </c>
      <c r="U198">
        <v>78.665999999999997</v>
      </c>
      <c r="V198">
        <v>81.025999999999996</v>
      </c>
      <c r="W198">
        <v>83.537999999999997</v>
      </c>
      <c r="X198">
        <v>88.954999999999998</v>
      </c>
      <c r="Y198">
        <v>91.39</v>
      </c>
      <c r="Z198">
        <v>94.1</v>
      </c>
      <c r="AA198">
        <v>94.441000000000003</v>
      </c>
      <c r="AB198">
        <v>97.521000000000001</v>
      </c>
      <c r="AC198">
        <v>98.628</v>
      </c>
      <c r="AD198">
        <v>98.468999999999994</v>
      </c>
      <c r="AE198">
        <v>100.374</v>
      </c>
      <c r="AF198">
        <v>102.791</v>
      </c>
      <c r="AG198">
        <v>104.84</v>
      </c>
      <c r="AH198">
        <v>106.968</v>
      </c>
      <c r="AI198">
        <v>109.21299999999999</v>
      </c>
      <c r="AJ198">
        <v>111.166</v>
      </c>
      <c r="AK198">
        <v>112.74</v>
      </c>
      <c r="AL198">
        <v>118.753</v>
      </c>
      <c r="AM198">
        <v>118.1</v>
      </c>
      <c r="AN198">
        <v>122.08</v>
      </c>
      <c r="AO198">
        <v>126.3</v>
      </c>
      <c r="AP198">
        <v>130.565</v>
      </c>
      <c r="AQ198">
        <v>131.94800000000001</v>
      </c>
      <c r="AR198">
        <v>133.386</v>
      </c>
      <c r="AS198">
        <v>134.678</v>
      </c>
      <c r="AT198">
        <v>134.02000000000001</v>
      </c>
      <c r="AU198">
        <v>137.279</v>
      </c>
      <c r="AV198">
        <v>139.08099999999999</v>
      </c>
      <c r="AW198">
        <v>141.821</v>
      </c>
      <c r="AX198">
        <v>144.66900000000001</v>
      </c>
      <c r="AY198">
        <v>147.57499999999999</v>
      </c>
      <c r="AZ198">
        <v>150.53800000000001</v>
      </c>
      <c r="BA198">
        <v>153.56200000000001</v>
      </c>
      <c r="BB198">
        <v>156.64500000000001</v>
      </c>
      <c r="BC198">
        <v>2017</v>
      </c>
    </row>
    <row r="199" spans="1:55" x14ac:dyDescent="0.25">
      <c r="A199">
        <v>311</v>
      </c>
      <c r="B199" t="s">
        <v>399</v>
      </c>
      <c r="C199" t="s">
        <v>290</v>
      </c>
      <c r="D199" t="s">
        <v>400</v>
      </c>
      <c r="E199" t="s">
        <v>287</v>
      </c>
      <c r="F199" t="s">
        <v>291</v>
      </c>
      <c r="G199" t="s">
        <v>235</v>
      </c>
      <c r="I199" t="s">
        <v>292</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1.3129999999999999</v>
      </c>
      <c r="AW199">
        <v>1.97</v>
      </c>
      <c r="AX199">
        <v>2.008</v>
      </c>
      <c r="AY199">
        <v>2.008</v>
      </c>
      <c r="AZ199">
        <v>2.008</v>
      </c>
      <c r="BA199">
        <v>2.008</v>
      </c>
      <c r="BB199">
        <v>2.008</v>
      </c>
      <c r="BC199">
        <v>2017</v>
      </c>
    </row>
    <row r="200" spans="1:55" x14ac:dyDescent="0.25">
      <c r="A200">
        <v>311</v>
      </c>
      <c r="B200" t="s">
        <v>399</v>
      </c>
      <c r="C200" t="s">
        <v>293</v>
      </c>
      <c r="D200" t="s">
        <v>400</v>
      </c>
      <c r="E200" t="s">
        <v>294</v>
      </c>
      <c r="F200" t="s">
        <v>295</v>
      </c>
      <c r="G200" t="s">
        <v>250</v>
      </c>
      <c r="I200" t="s">
        <v>402</v>
      </c>
      <c r="J200">
        <v>58.962000000000003</v>
      </c>
      <c r="K200">
        <v>63.183</v>
      </c>
      <c r="L200">
        <v>64.837000000000003</v>
      </c>
      <c r="M200">
        <v>66.855999999999995</v>
      </c>
      <c r="N200">
        <v>69.007999999999996</v>
      </c>
      <c r="O200">
        <v>68.510999999999996</v>
      </c>
      <c r="P200">
        <v>69.858000000000004</v>
      </c>
      <c r="Q200">
        <v>73.924999999999997</v>
      </c>
      <c r="R200">
        <v>78.004000000000005</v>
      </c>
      <c r="S200">
        <v>81.811000000000007</v>
      </c>
      <c r="T200">
        <v>88.242000000000004</v>
      </c>
      <c r="U200">
        <v>91.070999999999998</v>
      </c>
      <c r="V200">
        <v>93.677000000000007</v>
      </c>
      <c r="W200">
        <v>93.167000000000002</v>
      </c>
      <c r="X200">
        <v>93.281000000000006</v>
      </c>
      <c r="Y200">
        <v>92.100999999999999</v>
      </c>
      <c r="Z200">
        <v>95.037000000000006</v>
      </c>
      <c r="AA200">
        <v>93.968999999999994</v>
      </c>
      <c r="AB200">
        <v>98.346999999999994</v>
      </c>
      <c r="AC200">
        <v>99.427000000000007</v>
      </c>
      <c r="AD200">
        <v>99.856999999999999</v>
      </c>
      <c r="AE200">
        <v>100.79</v>
      </c>
      <c r="AF200">
        <v>103.36</v>
      </c>
      <c r="AG200">
        <v>105.23</v>
      </c>
      <c r="AH200">
        <v>108.13</v>
      </c>
      <c r="AI200">
        <v>110.88</v>
      </c>
      <c r="AJ200">
        <v>110.89</v>
      </c>
      <c r="AK200">
        <v>116.69</v>
      </c>
      <c r="AL200">
        <v>117.54</v>
      </c>
      <c r="AM200">
        <v>120.36</v>
      </c>
      <c r="AN200">
        <v>123.88</v>
      </c>
      <c r="AO200">
        <v>128.88999999999999</v>
      </c>
      <c r="AP200">
        <v>131.26</v>
      </c>
      <c r="AQ200">
        <v>132.65</v>
      </c>
      <c r="AR200">
        <v>134.41</v>
      </c>
      <c r="AS200">
        <v>135.62</v>
      </c>
      <c r="AT200">
        <v>134.1</v>
      </c>
      <c r="AU200">
        <v>137.26</v>
      </c>
      <c r="AV200">
        <v>140.32</v>
      </c>
      <c r="AW200">
        <v>143.13800000000001</v>
      </c>
      <c r="AX200">
        <v>146.01300000000001</v>
      </c>
      <c r="AY200">
        <v>148.94499999999999</v>
      </c>
      <c r="AZ200">
        <v>151.93600000000001</v>
      </c>
      <c r="BA200">
        <v>154.98699999999999</v>
      </c>
      <c r="BB200">
        <v>158.1</v>
      </c>
      <c r="BC200">
        <v>2017</v>
      </c>
    </row>
    <row r="201" spans="1:55" x14ac:dyDescent="0.25">
      <c r="A201">
        <v>311</v>
      </c>
      <c r="B201" t="s">
        <v>399</v>
      </c>
      <c r="C201" t="s">
        <v>296</v>
      </c>
      <c r="D201" t="s">
        <v>400</v>
      </c>
      <c r="E201" t="s">
        <v>294</v>
      </c>
      <c r="F201" t="s">
        <v>297</v>
      </c>
      <c r="G201" t="s">
        <v>235</v>
      </c>
      <c r="I201" t="s">
        <v>298</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2.2290000000000001</v>
      </c>
      <c r="AW201">
        <v>2.008</v>
      </c>
      <c r="AX201">
        <v>2.008</v>
      </c>
      <c r="AY201">
        <v>2.008</v>
      </c>
      <c r="AZ201">
        <v>2.008</v>
      </c>
      <c r="BA201">
        <v>2.008</v>
      </c>
      <c r="BB201">
        <v>2.008</v>
      </c>
      <c r="BC201">
        <v>2017</v>
      </c>
    </row>
    <row r="202" spans="1:55" x14ac:dyDescent="0.25">
      <c r="A202">
        <v>311</v>
      </c>
      <c r="B202" t="s">
        <v>399</v>
      </c>
      <c r="C202" t="s">
        <v>299</v>
      </c>
      <c r="D202" t="s">
        <v>400</v>
      </c>
      <c r="E202" t="s">
        <v>300</v>
      </c>
      <c r="G202" t="s">
        <v>274</v>
      </c>
    </row>
    <row r="203" spans="1:55" x14ac:dyDescent="0.25">
      <c r="A203">
        <v>311</v>
      </c>
      <c r="B203" t="s">
        <v>399</v>
      </c>
      <c r="C203" t="s">
        <v>301</v>
      </c>
      <c r="D203" t="s">
        <v>400</v>
      </c>
      <c r="E203" t="s">
        <v>302</v>
      </c>
      <c r="F203" t="s">
        <v>303</v>
      </c>
      <c r="G203" t="s">
        <v>235</v>
      </c>
      <c r="I203" t="s">
        <v>403</v>
      </c>
      <c r="J203" t="s">
        <v>232</v>
      </c>
      <c r="K203" t="s">
        <v>232</v>
      </c>
      <c r="L203" t="s">
        <v>232</v>
      </c>
      <c r="M203" t="s">
        <v>232</v>
      </c>
      <c r="N203" t="s">
        <v>232</v>
      </c>
      <c r="O203" t="s">
        <v>232</v>
      </c>
      <c r="P203" t="s">
        <v>232</v>
      </c>
      <c r="Q203" t="s">
        <v>232</v>
      </c>
      <c r="R203" t="s">
        <v>232</v>
      </c>
      <c r="S203" t="s">
        <v>232</v>
      </c>
      <c r="T203" t="s">
        <v>232</v>
      </c>
      <c r="U203" t="s">
        <v>232</v>
      </c>
      <c r="V203" t="s">
        <v>232</v>
      </c>
      <c r="W203" t="s">
        <v>232</v>
      </c>
      <c r="X203" t="s">
        <v>232</v>
      </c>
      <c r="Y203" t="s">
        <v>232</v>
      </c>
      <c r="Z203" t="s">
        <v>232</v>
      </c>
      <c r="AA203" t="s">
        <v>232</v>
      </c>
      <c r="AB203" t="s">
        <v>232</v>
      </c>
      <c r="AC203" t="s">
        <v>232</v>
      </c>
      <c r="AD203" t="s">
        <v>232</v>
      </c>
      <c r="AE203" t="s">
        <v>232</v>
      </c>
      <c r="AF203" t="s">
        <v>232</v>
      </c>
      <c r="AG203" t="s">
        <v>232</v>
      </c>
      <c r="AH203" t="s">
        <v>232</v>
      </c>
      <c r="AI203" t="s">
        <v>232</v>
      </c>
      <c r="AJ203" t="s">
        <v>232</v>
      </c>
      <c r="AK203" t="s">
        <v>232</v>
      </c>
      <c r="AL203" t="s">
        <v>232</v>
      </c>
      <c r="AM203" t="s">
        <v>232</v>
      </c>
      <c r="AN203" t="s">
        <v>232</v>
      </c>
      <c r="AO203" t="s">
        <v>232</v>
      </c>
      <c r="AP203" t="s">
        <v>232</v>
      </c>
      <c r="AQ203" t="s">
        <v>232</v>
      </c>
      <c r="AR203" t="s">
        <v>232</v>
      </c>
      <c r="AS203">
        <v>2.069</v>
      </c>
      <c r="AT203">
        <v>14.22</v>
      </c>
      <c r="AU203">
        <v>1.0820000000000001</v>
      </c>
      <c r="AV203">
        <v>8.1829999999999998</v>
      </c>
      <c r="AW203">
        <v>6.0780000000000003</v>
      </c>
      <c r="AX203">
        <v>3.5179999999999998</v>
      </c>
      <c r="AY203">
        <v>2.9239999999999999</v>
      </c>
      <c r="AZ203">
        <v>2.5430000000000001</v>
      </c>
      <c r="BA203">
        <v>2.5529999999999999</v>
      </c>
      <c r="BB203">
        <v>2.5680000000000001</v>
      </c>
      <c r="BC203">
        <v>2016</v>
      </c>
    </row>
    <row r="204" spans="1:55" x14ac:dyDescent="0.25">
      <c r="A204">
        <v>311</v>
      </c>
      <c r="B204" t="s">
        <v>399</v>
      </c>
      <c r="C204" t="s">
        <v>305</v>
      </c>
      <c r="D204" t="s">
        <v>400</v>
      </c>
      <c r="E204" t="s">
        <v>306</v>
      </c>
      <c r="F204" t="s">
        <v>307</v>
      </c>
      <c r="G204" t="s">
        <v>235</v>
      </c>
      <c r="I204" t="s">
        <v>403</v>
      </c>
      <c r="J204" t="s">
        <v>232</v>
      </c>
      <c r="K204" t="s">
        <v>232</v>
      </c>
      <c r="L204" t="s">
        <v>232</v>
      </c>
      <c r="M204" t="s">
        <v>232</v>
      </c>
      <c r="N204" t="s">
        <v>232</v>
      </c>
      <c r="O204" t="s">
        <v>232</v>
      </c>
      <c r="P204" t="s">
        <v>232</v>
      </c>
      <c r="Q204" t="s">
        <v>232</v>
      </c>
      <c r="R204" t="s">
        <v>232</v>
      </c>
      <c r="S204" t="s">
        <v>232</v>
      </c>
      <c r="T204" t="s">
        <v>232</v>
      </c>
      <c r="U204" t="s">
        <v>232</v>
      </c>
      <c r="V204" t="s">
        <v>232</v>
      </c>
      <c r="W204" t="s">
        <v>232</v>
      </c>
      <c r="X204" t="s">
        <v>232</v>
      </c>
      <c r="Y204" t="s">
        <v>232</v>
      </c>
      <c r="Z204" t="s">
        <v>232</v>
      </c>
      <c r="AA204" t="s">
        <v>232</v>
      </c>
      <c r="AB204" t="s">
        <v>232</v>
      </c>
      <c r="AC204" t="s">
        <v>232</v>
      </c>
      <c r="AD204" t="s">
        <v>232</v>
      </c>
      <c r="AE204" t="s">
        <v>232</v>
      </c>
      <c r="AF204" t="s">
        <v>232</v>
      </c>
      <c r="AG204" t="s">
        <v>232</v>
      </c>
      <c r="AH204" t="s">
        <v>232</v>
      </c>
      <c r="AI204" t="s">
        <v>232</v>
      </c>
      <c r="AJ204" t="s">
        <v>232</v>
      </c>
      <c r="AK204" t="s">
        <v>232</v>
      </c>
      <c r="AL204" t="s">
        <v>232</v>
      </c>
      <c r="AM204" t="s">
        <v>232</v>
      </c>
      <c r="AN204" t="s">
        <v>232</v>
      </c>
      <c r="AO204" t="s">
        <v>232</v>
      </c>
      <c r="AP204" t="s">
        <v>232</v>
      </c>
      <c r="AQ204" t="s">
        <v>232</v>
      </c>
      <c r="AR204" t="s">
        <v>232</v>
      </c>
      <c r="AS204">
        <v>-7.2590000000000003</v>
      </c>
      <c r="AT204">
        <v>5.1829999999999998</v>
      </c>
      <c r="AU204">
        <v>7.2050000000000001</v>
      </c>
      <c r="AV204">
        <v>14.955</v>
      </c>
      <c r="AW204">
        <v>5.4279999999999999</v>
      </c>
      <c r="AX204">
        <v>3.3519999999999999</v>
      </c>
      <c r="AY204">
        <v>2.7360000000000002</v>
      </c>
      <c r="AZ204">
        <v>2.5510000000000002</v>
      </c>
      <c r="BA204">
        <v>2.7090000000000001</v>
      </c>
      <c r="BB204">
        <v>2.7919999999999998</v>
      </c>
      <c r="BC204">
        <v>2016</v>
      </c>
    </row>
    <row r="205" spans="1:55" x14ac:dyDescent="0.25">
      <c r="A205">
        <v>311</v>
      </c>
      <c r="B205" t="s">
        <v>399</v>
      </c>
      <c r="C205" t="s">
        <v>308</v>
      </c>
      <c r="D205" t="s">
        <v>400</v>
      </c>
      <c r="E205" t="s">
        <v>309</v>
      </c>
      <c r="F205" t="s">
        <v>310</v>
      </c>
      <c r="G205" t="s">
        <v>235</v>
      </c>
      <c r="I205" t="s">
        <v>403</v>
      </c>
      <c r="J205" t="s">
        <v>232</v>
      </c>
      <c r="K205" t="s">
        <v>232</v>
      </c>
      <c r="L205" t="s">
        <v>232</v>
      </c>
      <c r="M205" t="s">
        <v>232</v>
      </c>
      <c r="N205" t="s">
        <v>232</v>
      </c>
      <c r="O205" t="s">
        <v>232</v>
      </c>
      <c r="P205" t="s">
        <v>232</v>
      </c>
      <c r="Q205" t="s">
        <v>232</v>
      </c>
      <c r="R205" t="s">
        <v>232</v>
      </c>
      <c r="S205" t="s">
        <v>232</v>
      </c>
      <c r="T205" t="s">
        <v>232</v>
      </c>
      <c r="U205" t="s">
        <v>232</v>
      </c>
      <c r="V205" t="s">
        <v>232</v>
      </c>
      <c r="W205" t="s">
        <v>232</v>
      </c>
      <c r="X205" t="s">
        <v>232</v>
      </c>
      <c r="Y205" t="s">
        <v>232</v>
      </c>
      <c r="Z205" t="s">
        <v>232</v>
      </c>
      <c r="AA205" t="s">
        <v>232</v>
      </c>
      <c r="AB205" t="s">
        <v>232</v>
      </c>
      <c r="AC205" t="s">
        <v>232</v>
      </c>
      <c r="AD205" t="s">
        <v>232</v>
      </c>
      <c r="AE205" t="s">
        <v>232</v>
      </c>
      <c r="AF205" t="s">
        <v>232</v>
      </c>
      <c r="AG205" t="s">
        <v>232</v>
      </c>
      <c r="AH205" t="s">
        <v>232</v>
      </c>
      <c r="AI205" t="s">
        <v>232</v>
      </c>
      <c r="AJ205" t="s">
        <v>232</v>
      </c>
      <c r="AK205" t="s">
        <v>232</v>
      </c>
      <c r="AL205" t="s">
        <v>232</v>
      </c>
      <c r="AM205" t="s">
        <v>232</v>
      </c>
      <c r="AN205" t="s">
        <v>232</v>
      </c>
      <c r="AO205" t="s">
        <v>232</v>
      </c>
      <c r="AP205" t="s">
        <v>232</v>
      </c>
      <c r="AQ205" t="s">
        <v>232</v>
      </c>
      <c r="AR205" t="s">
        <v>232</v>
      </c>
      <c r="AS205">
        <v>-0.65700000000000003</v>
      </c>
      <c r="AT205">
        <v>3.6549999999999998</v>
      </c>
      <c r="AU205">
        <v>-8.6359999999999992</v>
      </c>
      <c r="AV205">
        <v>16.079000000000001</v>
      </c>
      <c r="AW205">
        <v>5.923</v>
      </c>
      <c r="AX205">
        <v>2.93</v>
      </c>
      <c r="AY205">
        <v>2.1840000000000002</v>
      </c>
      <c r="AZ205">
        <v>1.893</v>
      </c>
      <c r="BA205">
        <v>1.8260000000000001</v>
      </c>
      <c r="BB205">
        <v>1.9350000000000001</v>
      </c>
      <c r="BC205">
        <v>2016</v>
      </c>
    </row>
    <row r="206" spans="1:55" x14ac:dyDescent="0.25">
      <c r="A206">
        <v>311</v>
      </c>
      <c r="B206" t="s">
        <v>399</v>
      </c>
      <c r="C206" t="s">
        <v>311</v>
      </c>
      <c r="D206" t="s">
        <v>400</v>
      </c>
      <c r="E206" t="s">
        <v>312</v>
      </c>
      <c r="F206" t="s">
        <v>313</v>
      </c>
      <c r="G206" t="s">
        <v>235</v>
      </c>
      <c r="I206" t="s">
        <v>403</v>
      </c>
      <c r="J206" t="s">
        <v>232</v>
      </c>
      <c r="K206" t="s">
        <v>232</v>
      </c>
      <c r="L206" t="s">
        <v>232</v>
      </c>
      <c r="M206" t="s">
        <v>232</v>
      </c>
      <c r="N206" t="s">
        <v>232</v>
      </c>
      <c r="O206" t="s">
        <v>232</v>
      </c>
      <c r="P206" t="s">
        <v>232</v>
      </c>
      <c r="Q206" t="s">
        <v>232</v>
      </c>
      <c r="R206" t="s">
        <v>232</v>
      </c>
      <c r="S206" t="s">
        <v>232</v>
      </c>
      <c r="T206" t="s">
        <v>232</v>
      </c>
      <c r="U206" t="s">
        <v>232</v>
      </c>
      <c r="V206" t="s">
        <v>232</v>
      </c>
      <c r="W206" t="s">
        <v>232</v>
      </c>
      <c r="X206" t="s">
        <v>232</v>
      </c>
      <c r="Y206" t="s">
        <v>232</v>
      </c>
      <c r="Z206" t="s">
        <v>232</v>
      </c>
      <c r="AA206" t="s">
        <v>232</v>
      </c>
      <c r="AB206" t="s">
        <v>232</v>
      </c>
      <c r="AC206" t="s">
        <v>232</v>
      </c>
      <c r="AD206" t="s">
        <v>232</v>
      </c>
      <c r="AE206" t="s">
        <v>232</v>
      </c>
      <c r="AF206" t="s">
        <v>232</v>
      </c>
      <c r="AG206" t="s">
        <v>232</v>
      </c>
      <c r="AH206" t="s">
        <v>232</v>
      </c>
      <c r="AI206" t="s">
        <v>232</v>
      </c>
      <c r="AJ206" t="s">
        <v>232</v>
      </c>
      <c r="AK206" t="s">
        <v>232</v>
      </c>
      <c r="AL206" t="s">
        <v>232</v>
      </c>
      <c r="AM206" t="s">
        <v>232</v>
      </c>
      <c r="AN206" t="s">
        <v>232</v>
      </c>
      <c r="AO206" t="s">
        <v>232</v>
      </c>
      <c r="AP206" t="s">
        <v>232</v>
      </c>
      <c r="AQ206" t="s">
        <v>232</v>
      </c>
      <c r="AR206" t="s">
        <v>232</v>
      </c>
      <c r="AS206">
        <v>-20.532</v>
      </c>
      <c r="AT206">
        <v>-23.783999999999999</v>
      </c>
      <c r="AU206">
        <v>-28.68</v>
      </c>
      <c r="AV206">
        <v>-2.9430000000000001</v>
      </c>
      <c r="AW206">
        <v>6.5789999999999997</v>
      </c>
      <c r="AX206">
        <v>5.3330000000000002</v>
      </c>
      <c r="AY206">
        <v>3.3410000000000002</v>
      </c>
      <c r="AZ206">
        <v>2.8719999999999999</v>
      </c>
      <c r="BA206">
        <v>2.4590000000000001</v>
      </c>
      <c r="BB206">
        <v>3.0529999999999999</v>
      </c>
      <c r="BC206">
        <v>2016</v>
      </c>
    </row>
    <row r="207" spans="1:55" x14ac:dyDescent="0.25">
      <c r="A207">
        <v>311</v>
      </c>
      <c r="B207" t="s">
        <v>399</v>
      </c>
      <c r="C207" t="s">
        <v>314</v>
      </c>
      <c r="D207" t="s">
        <v>400</v>
      </c>
      <c r="E207" t="s">
        <v>315</v>
      </c>
      <c r="F207" t="s">
        <v>316</v>
      </c>
      <c r="G207" t="s">
        <v>317</v>
      </c>
    </row>
    <row r="208" spans="1:55" x14ac:dyDescent="0.25">
      <c r="A208">
        <v>311</v>
      </c>
      <c r="B208" t="s">
        <v>399</v>
      </c>
      <c r="C208" t="s">
        <v>318</v>
      </c>
      <c r="D208" t="s">
        <v>400</v>
      </c>
      <c r="E208" t="s">
        <v>319</v>
      </c>
      <c r="F208" t="s">
        <v>320</v>
      </c>
      <c r="G208" t="s">
        <v>321</v>
      </c>
      <c r="H208" t="s">
        <v>322</v>
      </c>
    </row>
    <row r="209" spans="1:55" x14ac:dyDescent="0.25">
      <c r="A209">
        <v>311</v>
      </c>
      <c r="B209" t="s">
        <v>399</v>
      </c>
      <c r="C209" t="s">
        <v>323</v>
      </c>
      <c r="D209" t="s">
        <v>400</v>
      </c>
      <c r="E209" t="s">
        <v>324</v>
      </c>
      <c r="F209" t="s">
        <v>325</v>
      </c>
      <c r="G209" t="s">
        <v>321</v>
      </c>
      <c r="H209" t="s">
        <v>322</v>
      </c>
      <c r="I209" t="s">
        <v>404</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8.5999999999999993E-2</v>
      </c>
      <c r="AQ209">
        <v>8.6999999999999994E-2</v>
      </c>
      <c r="AR209">
        <v>8.7999999999999995E-2</v>
      </c>
      <c r="AS209">
        <v>8.8999999999999996E-2</v>
      </c>
      <c r="AT209">
        <v>0.09</v>
      </c>
      <c r="AU209">
        <v>9.0999999999999998E-2</v>
      </c>
      <c r="AV209">
        <v>9.1999999999999998E-2</v>
      </c>
      <c r="AW209">
        <v>9.2999999999999999E-2</v>
      </c>
      <c r="AX209">
        <v>9.4E-2</v>
      </c>
      <c r="AY209">
        <v>9.5000000000000001E-2</v>
      </c>
      <c r="AZ209">
        <v>9.6000000000000002E-2</v>
      </c>
      <c r="BA209">
        <v>9.7000000000000003E-2</v>
      </c>
      <c r="BB209">
        <v>9.8000000000000004E-2</v>
      </c>
      <c r="BC209">
        <v>2011</v>
      </c>
    </row>
    <row r="210" spans="1:55" x14ac:dyDescent="0.25">
      <c r="A210">
        <v>311</v>
      </c>
      <c r="B210" t="s">
        <v>399</v>
      </c>
      <c r="C210" t="s">
        <v>327</v>
      </c>
      <c r="D210" t="s">
        <v>400</v>
      </c>
      <c r="E210" t="s">
        <v>328</v>
      </c>
      <c r="F210" t="s">
        <v>329</v>
      </c>
      <c r="G210" t="s">
        <v>229</v>
      </c>
      <c r="H210" t="s">
        <v>230</v>
      </c>
      <c r="I210" t="s">
        <v>405</v>
      </c>
      <c r="J210" t="s">
        <v>232</v>
      </c>
      <c r="K210" t="s">
        <v>232</v>
      </c>
      <c r="L210" t="s">
        <v>232</v>
      </c>
      <c r="M210" t="s">
        <v>232</v>
      </c>
      <c r="N210" t="s">
        <v>232</v>
      </c>
      <c r="O210" t="s">
        <v>232</v>
      </c>
      <c r="P210" t="s">
        <v>232</v>
      </c>
      <c r="Q210" t="s">
        <v>232</v>
      </c>
      <c r="R210" t="s">
        <v>232</v>
      </c>
      <c r="S210" t="s">
        <v>232</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0.86199999999999999</v>
      </c>
      <c r="AV210">
        <v>0.875</v>
      </c>
      <c r="AW210">
        <v>0.93</v>
      </c>
      <c r="AX210">
        <v>0.92200000000000004</v>
      </c>
      <c r="AY210">
        <v>0.94599999999999995</v>
      </c>
      <c r="AZ210">
        <v>0.96899999999999997</v>
      </c>
      <c r="BA210">
        <v>0.95199999999999996</v>
      </c>
      <c r="BB210">
        <v>0.98599999999999999</v>
      </c>
      <c r="BC210">
        <v>2017</v>
      </c>
    </row>
    <row r="211" spans="1:55" x14ac:dyDescent="0.25">
      <c r="A211">
        <v>311</v>
      </c>
      <c r="B211" t="s">
        <v>399</v>
      </c>
      <c r="C211" t="s">
        <v>331</v>
      </c>
      <c r="D211" t="s">
        <v>400</v>
      </c>
      <c r="E211" t="s">
        <v>328</v>
      </c>
      <c r="F211" t="s">
        <v>329</v>
      </c>
      <c r="G211" t="s">
        <v>282</v>
      </c>
      <c r="I211" t="s">
        <v>332</v>
      </c>
      <c r="J211" t="s">
        <v>232</v>
      </c>
      <c r="K211" t="s">
        <v>232</v>
      </c>
      <c r="L211" t="s">
        <v>232</v>
      </c>
      <c r="M211" t="s">
        <v>232</v>
      </c>
      <c r="N211" t="s">
        <v>232</v>
      </c>
      <c r="O211" t="s">
        <v>232</v>
      </c>
      <c r="P211" t="s">
        <v>232</v>
      </c>
      <c r="Q211" t="s">
        <v>232</v>
      </c>
      <c r="R211" t="s">
        <v>232</v>
      </c>
      <c r="S211" t="s">
        <v>232</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22.213999999999999</v>
      </c>
      <c r="AO211">
        <v>20.285</v>
      </c>
      <c r="AP211">
        <v>19.779</v>
      </c>
      <c r="AQ211">
        <v>18.745000000000001</v>
      </c>
      <c r="AR211">
        <v>19.731999999999999</v>
      </c>
      <c r="AS211">
        <v>23.704999999999998</v>
      </c>
      <c r="AT211">
        <v>24.042999999999999</v>
      </c>
      <c r="AU211">
        <v>21.050999999999998</v>
      </c>
      <c r="AV211">
        <v>19.93</v>
      </c>
      <c r="AW211">
        <v>20.074000000000002</v>
      </c>
      <c r="AX211">
        <v>18.885000000000002</v>
      </c>
      <c r="AY211">
        <v>18.527999999999999</v>
      </c>
      <c r="AZ211">
        <v>18.245000000000001</v>
      </c>
      <c r="BA211">
        <v>17.221</v>
      </c>
      <c r="BB211">
        <v>17.152999999999999</v>
      </c>
      <c r="BC211">
        <v>2017</v>
      </c>
    </row>
    <row r="212" spans="1:55" x14ac:dyDescent="0.25">
      <c r="A212">
        <v>311</v>
      </c>
      <c r="B212" t="s">
        <v>399</v>
      </c>
      <c r="C212" t="s">
        <v>333</v>
      </c>
      <c r="D212" t="s">
        <v>400</v>
      </c>
      <c r="E212" t="s">
        <v>334</v>
      </c>
      <c r="F212" t="s">
        <v>335</v>
      </c>
      <c r="G212" t="s">
        <v>229</v>
      </c>
      <c r="H212" t="s">
        <v>230</v>
      </c>
      <c r="I212" t="s">
        <v>405</v>
      </c>
      <c r="J212" t="s">
        <v>232</v>
      </c>
      <c r="K212" t="s">
        <v>232</v>
      </c>
      <c r="L212" t="s">
        <v>232</v>
      </c>
      <c r="M212" t="s">
        <v>232</v>
      </c>
      <c r="N212" t="s">
        <v>232</v>
      </c>
      <c r="O212" t="s">
        <v>232</v>
      </c>
      <c r="P212" t="s">
        <v>232</v>
      </c>
      <c r="Q212" t="s">
        <v>232</v>
      </c>
      <c r="R212" t="s">
        <v>232</v>
      </c>
      <c r="S212" t="s">
        <v>232</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0.92100000000000004</v>
      </c>
      <c r="AV212">
        <v>1.0309999999999999</v>
      </c>
      <c r="AW212">
        <v>1.131</v>
      </c>
      <c r="AX212">
        <v>1.123</v>
      </c>
      <c r="AY212">
        <v>1.1819999999999999</v>
      </c>
      <c r="AZ212">
        <v>1.24</v>
      </c>
      <c r="BA212">
        <v>1.3029999999999999</v>
      </c>
      <c r="BB212">
        <v>1.3740000000000001</v>
      </c>
      <c r="BC212">
        <v>2017</v>
      </c>
    </row>
    <row r="213" spans="1:55" x14ac:dyDescent="0.25">
      <c r="A213">
        <v>311</v>
      </c>
      <c r="B213" t="s">
        <v>399</v>
      </c>
      <c r="C213" t="s">
        <v>336</v>
      </c>
      <c r="D213" t="s">
        <v>400</v>
      </c>
      <c r="E213" t="s">
        <v>334</v>
      </c>
      <c r="F213" t="s">
        <v>335</v>
      </c>
      <c r="G213" t="s">
        <v>282</v>
      </c>
      <c r="I213" t="s">
        <v>337</v>
      </c>
      <c r="J213" t="s">
        <v>232</v>
      </c>
      <c r="K213" t="s">
        <v>232</v>
      </c>
      <c r="L213" t="s">
        <v>232</v>
      </c>
      <c r="M213" t="s">
        <v>232</v>
      </c>
      <c r="N213" t="s">
        <v>232</v>
      </c>
      <c r="O213" t="s">
        <v>232</v>
      </c>
      <c r="P213" t="s">
        <v>232</v>
      </c>
      <c r="Q213" t="s">
        <v>232</v>
      </c>
      <c r="R213" t="s">
        <v>232</v>
      </c>
      <c r="S213" t="s">
        <v>232</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22.49</v>
      </c>
      <c r="AO213">
        <v>23.768999999999998</v>
      </c>
      <c r="AP213">
        <v>20.876999999999999</v>
      </c>
      <c r="AQ213">
        <v>22.998999999999999</v>
      </c>
      <c r="AR213">
        <v>22.544</v>
      </c>
      <c r="AS213">
        <v>26.262</v>
      </c>
      <c r="AT213">
        <v>24.186</v>
      </c>
      <c r="AU213">
        <v>22.501000000000001</v>
      </c>
      <c r="AV213">
        <v>23.471</v>
      </c>
      <c r="AW213">
        <v>24.399000000000001</v>
      </c>
      <c r="AX213">
        <v>22.997</v>
      </c>
      <c r="AY213">
        <v>23.14</v>
      </c>
      <c r="AZ213">
        <v>23.332999999999998</v>
      </c>
      <c r="BA213">
        <v>23.577000000000002</v>
      </c>
      <c r="BB213">
        <v>23.888999999999999</v>
      </c>
      <c r="BC213">
        <v>2017</v>
      </c>
    </row>
    <row r="214" spans="1:55" x14ac:dyDescent="0.25">
      <c r="A214">
        <v>311</v>
      </c>
      <c r="B214" t="s">
        <v>399</v>
      </c>
      <c r="C214" t="s">
        <v>338</v>
      </c>
      <c r="D214" t="s">
        <v>400</v>
      </c>
      <c r="E214" t="s">
        <v>339</v>
      </c>
      <c r="F214" t="s">
        <v>340</v>
      </c>
      <c r="G214" t="s">
        <v>229</v>
      </c>
      <c r="H214" t="s">
        <v>230</v>
      </c>
      <c r="I214" t="s">
        <v>405</v>
      </c>
      <c r="J214" t="s">
        <v>232</v>
      </c>
      <c r="K214" t="s">
        <v>232</v>
      </c>
      <c r="L214" t="s">
        <v>232</v>
      </c>
      <c r="M214" t="s">
        <v>232</v>
      </c>
      <c r="N214" t="s">
        <v>232</v>
      </c>
      <c r="O214" t="s">
        <v>232</v>
      </c>
      <c r="P214" t="s">
        <v>232</v>
      </c>
      <c r="Q214" t="s">
        <v>232</v>
      </c>
      <c r="R214" t="s">
        <v>232</v>
      </c>
      <c r="S214" t="s">
        <v>232</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-5.8999999999999997E-2</v>
      </c>
      <c r="AV214">
        <v>-0.155</v>
      </c>
      <c r="AW214">
        <v>-0.2</v>
      </c>
      <c r="AX214">
        <v>-0.20100000000000001</v>
      </c>
      <c r="AY214">
        <v>-0.23499999999999999</v>
      </c>
      <c r="AZ214">
        <v>-0.27</v>
      </c>
      <c r="BA214">
        <v>-0.35099999999999998</v>
      </c>
      <c r="BB214">
        <v>-0.38700000000000001</v>
      </c>
      <c r="BC214">
        <v>2017</v>
      </c>
    </row>
    <row r="215" spans="1:55" x14ac:dyDescent="0.25">
      <c r="A215">
        <v>311</v>
      </c>
      <c r="B215" t="s">
        <v>399</v>
      </c>
      <c r="C215" t="s">
        <v>341</v>
      </c>
      <c r="D215" t="s">
        <v>400</v>
      </c>
      <c r="E215" t="s">
        <v>339</v>
      </c>
      <c r="F215" t="s">
        <v>340</v>
      </c>
      <c r="G215" t="s">
        <v>282</v>
      </c>
      <c r="I215" t="s">
        <v>342</v>
      </c>
      <c r="J215" t="s">
        <v>232</v>
      </c>
      <c r="K215" t="s">
        <v>232</v>
      </c>
      <c r="L215" t="s">
        <v>232</v>
      </c>
      <c r="M215" t="s">
        <v>232</v>
      </c>
      <c r="N215" t="s">
        <v>232</v>
      </c>
      <c r="O215" t="s">
        <v>232</v>
      </c>
      <c r="P215" t="s">
        <v>232</v>
      </c>
      <c r="Q215" t="s">
        <v>232</v>
      </c>
      <c r="R215" t="s">
        <v>232</v>
      </c>
      <c r="S215" t="s">
        <v>232</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-0.27600000000000002</v>
      </c>
      <c r="AO215">
        <v>-3.484</v>
      </c>
      <c r="AP215">
        <v>-1.0980000000000001</v>
      </c>
      <c r="AQ215">
        <v>-4.2549999999999999</v>
      </c>
      <c r="AR215">
        <v>-2.8119999999999998</v>
      </c>
      <c r="AS215">
        <v>-2.5569999999999999</v>
      </c>
      <c r="AT215">
        <v>-0.14299999999999999</v>
      </c>
      <c r="AU215">
        <v>-1.45</v>
      </c>
      <c r="AV215">
        <v>-3.54</v>
      </c>
      <c r="AW215">
        <v>-4.3250000000000002</v>
      </c>
      <c r="AX215">
        <v>-4.1120000000000001</v>
      </c>
      <c r="AY215">
        <v>-4.6109999999999998</v>
      </c>
      <c r="AZ215">
        <v>-5.0880000000000001</v>
      </c>
      <c r="BA215">
        <v>-6.3559999999999999</v>
      </c>
      <c r="BB215">
        <v>-6.7359999999999998</v>
      </c>
      <c r="BC215">
        <v>2017</v>
      </c>
    </row>
    <row r="216" spans="1:55" x14ac:dyDescent="0.25">
      <c r="A216">
        <v>311</v>
      </c>
      <c r="B216" t="s">
        <v>399</v>
      </c>
      <c r="C216" t="s">
        <v>343</v>
      </c>
      <c r="D216" t="s">
        <v>400</v>
      </c>
      <c r="E216" t="s">
        <v>344</v>
      </c>
      <c r="F216" t="s">
        <v>345</v>
      </c>
      <c r="G216" t="s">
        <v>229</v>
      </c>
      <c r="H216" t="s">
        <v>230</v>
      </c>
    </row>
    <row r="217" spans="1:55" x14ac:dyDescent="0.25">
      <c r="A217">
        <v>311</v>
      </c>
      <c r="B217" t="s">
        <v>399</v>
      </c>
      <c r="C217" t="s">
        <v>346</v>
      </c>
      <c r="D217" t="s">
        <v>400</v>
      </c>
      <c r="E217" t="s">
        <v>344</v>
      </c>
      <c r="F217" t="s">
        <v>345</v>
      </c>
      <c r="G217" t="s">
        <v>270</v>
      </c>
    </row>
    <row r="218" spans="1:55" x14ac:dyDescent="0.25">
      <c r="A218">
        <v>311</v>
      </c>
      <c r="B218" t="s">
        <v>399</v>
      </c>
      <c r="C218" t="s">
        <v>347</v>
      </c>
      <c r="D218" t="s">
        <v>400</v>
      </c>
      <c r="E218" t="s">
        <v>348</v>
      </c>
      <c r="F218" t="s">
        <v>349</v>
      </c>
      <c r="G218" t="s">
        <v>229</v>
      </c>
      <c r="H218" t="s">
        <v>230</v>
      </c>
      <c r="I218" t="s">
        <v>405</v>
      </c>
      <c r="J218" t="s">
        <v>232</v>
      </c>
      <c r="K218" t="s">
        <v>232</v>
      </c>
      <c r="L218" t="s">
        <v>232</v>
      </c>
      <c r="M218" t="s">
        <v>232</v>
      </c>
      <c r="N218" t="s">
        <v>232</v>
      </c>
      <c r="O218" t="s">
        <v>232</v>
      </c>
      <c r="P218" t="s">
        <v>232</v>
      </c>
      <c r="Q218" t="s">
        <v>232</v>
      </c>
      <c r="R218" t="s">
        <v>232</v>
      </c>
      <c r="S218" t="s">
        <v>232</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4.8000000000000001E-2</v>
      </c>
      <c r="AV218">
        <v>-3.3000000000000002E-2</v>
      </c>
      <c r="AW218">
        <v>-6.4000000000000001E-2</v>
      </c>
      <c r="AX218">
        <v>-4.9000000000000002E-2</v>
      </c>
      <c r="AY218">
        <v>-6.4000000000000001E-2</v>
      </c>
      <c r="AZ218">
        <v>-0.08</v>
      </c>
      <c r="BA218">
        <v>-0.13700000000000001</v>
      </c>
      <c r="BB218">
        <v>-0.14399999999999999</v>
      </c>
      <c r="BC218">
        <v>2017</v>
      </c>
    </row>
    <row r="219" spans="1:55" x14ac:dyDescent="0.25">
      <c r="A219">
        <v>311</v>
      </c>
      <c r="B219" t="s">
        <v>399</v>
      </c>
      <c r="C219" t="s">
        <v>350</v>
      </c>
      <c r="D219" t="s">
        <v>400</v>
      </c>
      <c r="E219" t="s">
        <v>348</v>
      </c>
      <c r="F219" t="s">
        <v>349</v>
      </c>
      <c r="G219" t="s">
        <v>282</v>
      </c>
      <c r="I219" t="s">
        <v>351</v>
      </c>
      <c r="J219" t="s">
        <v>232</v>
      </c>
      <c r="K219" t="s">
        <v>232</v>
      </c>
      <c r="L219" t="s">
        <v>232</v>
      </c>
      <c r="M219" t="s">
        <v>232</v>
      </c>
      <c r="N219" t="s">
        <v>232</v>
      </c>
      <c r="O219" t="s">
        <v>232</v>
      </c>
      <c r="P219" t="s">
        <v>232</v>
      </c>
      <c r="Q219" t="s">
        <v>232</v>
      </c>
      <c r="R219" t="s">
        <v>232</v>
      </c>
      <c r="S219" t="s">
        <v>232</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v>
      </c>
      <c r="AO219">
        <v>-1.4319999999999999</v>
      </c>
      <c r="AP219">
        <v>1.1879999999999999</v>
      </c>
      <c r="AQ219">
        <v>-1.6619999999999999</v>
      </c>
      <c r="AR219">
        <v>-0.17499999999999999</v>
      </c>
      <c r="AS219">
        <v>-8.5999999999999993E-2</v>
      </c>
      <c r="AT219">
        <v>2.3490000000000002</v>
      </c>
      <c r="AU219">
        <v>1.1679999999999999</v>
      </c>
      <c r="AV219">
        <v>-0.74199999999999999</v>
      </c>
      <c r="AW219">
        <v>-1.381</v>
      </c>
      <c r="AX219">
        <v>-0.995</v>
      </c>
      <c r="AY219">
        <v>-1.2569999999999999</v>
      </c>
      <c r="AZ219">
        <v>-1.4970000000000001</v>
      </c>
      <c r="BA219">
        <v>-2.4769999999999999</v>
      </c>
      <c r="BB219">
        <v>-2.5019999999999998</v>
      </c>
      <c r="BC219">
        <v>2017</v>
      </c>
    </row>
    <row r="220" spans="1:55" x14ac:dyDescent="0.25">
      <c r="A220">
        <v>311</v>
      </c>
      <c r="B220" t="s">
        <v>399</v>
      </c>
      <c r="C220" t="s">
        <v>352</v>
      </c>
      <c r="D220" t="s">
        <v>400</v>
      </c>
      <c r="E220" t="s">
        <v>353</v>
      </c>
      <c r="F220" t="s">
        <v>354</v>
      </c>
      <c r="G220" t="s">
        <v>229</v>
      </c>
      <c r="H220" t="s">
        <v>230</v>
      </c>
    </row>
    <row r="221" spans="1:55" x14ac:dyDescent="0.25">
      <c r="A221">
        <v>311</v>
      </c>
      <c r="B221" t="s">
        <v>399</v>
      </c>
      <c r="C221" t="s">
        <v>355</v>
      </c>
      <c r="D221" t="s">
        <v>400</v>
      </c>
      <c r="E221" t="s">
        <v>353</v>
      </c>
      <c r="F221" t="s">
        <v>354</v>
      </c>
      <c r="G221" t="s">
        <v>282</v>
      </c>
    </row>
    <row r="222" spans="1:55" x14ac:dyDescent="0.25">
      <c r="A222">
        <v>311</v>
      </c>
      <c r="B222" t="s">
        <v>399</v>
      </c>
      <c r="C222" t="s">
        <v>356</v>
      </c>
      <c r="D222" t="s">
        <v>400</v>
      </c>
      <c r="E222" t="s">
        <v>357</v>
      </c>
      <c r="F222" t="s">
        <v>358</v>
      </c>
      <c r="G222" t="s">
        <v>229</v>
      </c>
      <c r="H222" t="s">
        <v>230</v>
      </c>
      <c r="I222" t="s">
        <v>405</v>
      </c>
      <c r="J222" t="s">
        <v>232</v>
      </c>
      <c r="K222" t="s">
        <v>232</v>
      </c>
      <c r="L222" t="s">
        <v>232</v>
      </c>
      <c r="M222" t="s">
        <v>232</v>
      </c>
      <c r="N222" t="s">
        <v>232</v>
      </c>
      <c r="O222" t="s">
        <v>232</v>
      </c>
      <c r="P222" t="s">
        <v>232</v>
      </c>
      <c r="Q222" t="s">
        <v>232</v>
      </c>
      <c r="R222" t="s">
        <v>232</v>
      </c>
      <c r="S222" t="s">
        <v>232</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3.589</v>
      </c>
      <c r="AV222">
        <v>3.87</v>
      </c>
      <c r="AW222">
        <v>4.0949999999999998</v>
      </c>
      <c r="AX222">
        <v>4.3490000000000002</v>
      </c>
      <c r="AY222">
        <v>4.617</v>
      </c>
      <c r="AZ222">
        <v>4.9130000000000003</v>
      </c>
      <c r="BA222">
        <v>5.2910000000000004</v>
      </c>
      <c r="BB222">
        <v>5.7039999999999997</v>
      </c>
      <c r="BC222">
        <v>2017</v>
      </c>
    </row>
    <row r="223" spans="1:55" x14ac:dyDescent="0.25">
      <c r="A223">
        <v>311</v>
      </c>
      <c r="B223" t="s">
        <v>399</v>
      </c>
      <c r="C223" t="s">
        <v>359</v>
      </c>
      <c r="D223" t="s">
        <v>400</v>
      </c>
      <c r="E223" t="s">
        <v>357</v>
      </c>
      <c r="F223" t="s">
        <v>358</v>
      </c>
      <c r="G223" t="s">
        <v>282</v>
      </c>
      <c r="I223" t="s">
        <v>360</v>
      </c>
      <c r="J223" t="s">
        <v>232</v>
      </c>
      <c r="K223" t="s">
        <v>232</v>
      </c>
      <c r="L223" t="s">
        <v>232</v>
      </c>
      <c r="M223" t="s">
        <v>232</v>
      </c>
      <c r="N223" t="s">
        <v>232</v>
      </c>
      <c r="O223" t="s">
        <v>232</v>
      </c>
      <c r="P223" t="s">
        <v>232</v>
      </c>
      <c r="Q223" t="s">
        <v>232</v>
      </c>
      <c r="R223" t="s">
        <v>232</v>
      </c>
      <c r="S223" t="s">
        <v>232</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89.447999999999993</v>
      </c>
      <c r="AO223">
        <v>91.448999999999998</v>
      </c>
      <c r="AP223">
        <v>86.665999999999997</v>
      </c>
      <c r="AQ223">
        <v>94.869</v>
      </c>
      <c r="AR223">
        <v>102.45699999999999</v>
      </c>
      <c r="AS223">
        <v>98.634</v>
      </c>
      <c r="AT223">
        <v>85.950999999999993</v>
      </c>
      <c r="AU223">
        <v>87.665000000000006</v>
      </c>
      <c r="AV223">
        <v>88.120999999999995</v>
      </c>
      <c r="AW223">
        <v>88.347999999999999</v>
      </c>
      <c r="AX223">
        <v>89.055000000000007</v>
      </c>
      <c r="AY223">
        <v>90.415000000000006</v>
      </c>
      <c r="AZ223">
        <v>92.486999999999995</v>
      </c>
      <c r="BA223">
        <v>95.724000000000004</v>
      </c>
      <c r="BB223">
        <v>99.18</v>
      </c>
      <c r="BC223">
        <v>2017</v>
      </c>
    </row>
    <row r="224" spans="1:55" x14ac:dyDescent="0.25">
      <c r="A224">
        <v>311</v>
      </c>
      <c r="B224" t="s">
        <v>399</v>
      </c>
      <c r="C224" t="s">
        <v>361</v>
      </c>
      <c r="D224" t="s">
        <v>400</v>
      </c>
      <c r="E224" t="s">
        <v>362</v>
      </c>
      <c r="F224" t="s">
        <v>363</v>
      </c>
      <c r="G224" t="s">
        <v>229</v>
      </c>
      <c r="H224" t="s">
        <v>230</v>
      </c>
      <c r="I224" t="s">
        <v>405</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3.1120000000000001</v>
      </c>
      <c r="AO224">
        <v>3.0840000000000001</v>
      </c>
      <c r="AP224">
        <v>3.2709999999999999</v>
      </c>
      <c r="AQ224">
        <v>3.2210000000000001</v>
      </c>
      <c r="AR224">
        <v>3.444</v>
      </c>
      <c r="AS224">
        <v>3.67</v>
      </c>
      <c r="AT224">
        <v>3.9550000000000001</v>
      </c>
      <c r="AU224">
        <v>4.0940000000000003</v>
      </c>
      <c r="AV224">
        <v>4.391</v>
      </c>
      <c r="AW224">
        <v>4.6349999999999998</v>
      </c>
      <c r="AX224">
        <v>4.8840000000000003</v>
      </c>
      <c r="AY224">
        <v>5.1059999999999999</v>
      </c>
      <c r="AZ224">
        <v>5.3129999999999997</v>
      </c>
      <c r="BA224">
        <v>5.5270000000000001</v>
      </c>
      <c r="BB224">
        <v>5.7510000000000003</v>
      </c>
      <c r="BC224">
        <v>2017</v>
      </c>
    </row>
    <row r="225" spans="1:55" x14ac:dyDescent="0.25">
      <c r="A225">
        <v>311</v>
      </c>
      <c r="B225" t="s">
        <v>399</v>
      </c>
      <c r="C225" t="s">
        <v>364</v>
      </c>
      <c r="D225" t="s">
        <v>400</v>
      </c>
      <c r="E225" t="s">
        <v>365</v>
      </c>
      <c r="F225" t="s">
        <v>366</v>
      </c>
      <c r="G225" t="s">
        <v>242</v>
      </c>
      <c r="H225" t="s">
        <v>230</v>
      </c>
      <c r="I225" t="s">
        <v>406</v>
      </c>
      <c r="J225" t="s">
        <v>232</v>
      </c>
      <c r="K225" t="s">
        <v>232</v>
      </c>
      <c r="L225" t="s">
        <v>232</v>
      </c>
      <c r="M225" t="s">
        <v>232</v>
      </c>
      <c r="N225" t="s">
        <v>232</v>
      </c>
      <c r="O225" t="s">
        <v>232</v>
      </c>
      <c r="P225" t="s">
        <v>232</v>
      </c>
      <c r="Q225" t="s">
        <v>232</v>
      </c>
      <c r="R225" t="s">
        <v>232</v>
      </c>
      <c r="S225" t="s">
        <v>232</v>
      </c>
      <c r="T225" t="s">
        <v>232</v>
      </c>
      <c r="U225" t="s">
        <v>232</v>
      </c>
      <c r="V225" t="s">
        <v>232</v>
      </c>
      <c r="W225" t="s">
        <v>232</v>
      </c>
      <c r="X225" t="s">
        <v>232</v>
      </c>
      <c r="Y225" t="s">
        <v>232</v>
      </c>
      <c r="Z225" t="s">
        <v>232</v>
      </c>
      <c r="AA225" t="s">
        <v>232</v>
      </c>
      <c r="AB225" t="s">
        <v>232</v>
      </c>
      <c r="AC225" t="s">
        <v>232</v>
      </c>
      <c r="AD225" t="s">
        <v>232</v>
      </c>
      <c r="AE225" t="s">
        <v>232</v>
      </c>
      <c r="AF225" t="s">
        <v>232</v>
      </c>
      <c r="AG225" t="s">
        <v>232</v>
      </c>
      <c r="AH225" t="s">
        <v>232</v>
      </c>
      <c r="AI225" t="s">
        <v>232</v>
      </c>
      <c r="AJ225" t="s">
        <v>232</v>
      </c>
      <c r="AK225" t="s">
        <v>232</v>
      </c>
      <c r="AL225" t="s">
        <v>232</v>
      </c>
      <c r="AM225" t="s">
        <v>232</v>
      </c>
      <c r="AN225" t="s">
        <v>232</v>
      </c>
      <c r="AO225" t="s">
        <v>232</v>
      </c>
      <c r="AP225" t="s">
        <v>232</v>
      </c>
      <c r="AQ225" t="s">
        <v>232</v>
      </c>
      <c r="AR225" t="s">
        <v>374</v>
      </c>
      <c r="AS225">
        <v>7.0999999999999994E-2</v>
      </c>
      <c r="AT225">
        <v>-3.2000000000000001E-2</v>
      </c>
      <c r="AU225">
        <v>-0.105</v>
      </c>
      <c r="AV225">
        <v>-7.6999999999999999E-2</v>
      </c>
      <c r="AW225">
        <v>-0.06</v>
      </c>
      <c r="AX225">
        <v>-6.7000000000000004E-2</v>
      </c>
      <c r="AY225">
        <v>-7.2999999999999995E-2</v>
      </c>
      <c r="AZ225">
        <v>-7.3999999999999996E-2</v>
      </c>
      <c r="BA225">
        <v>-7.6999999999999999E-2</v>
      </c>
      <c r="BB225">
        <v>-0.08</v>
      </c>
      <c r="BC225">
        <v>2016</v>
      </c>
    </row>
    <row r="226" spans="1:55" x14ac:dyDescent="0.25">
      <c r="A226">
        <v>311</v>
      </c>
      <c r="B226" t="s">
        <v>399</v>
      </c>
      <c r="C226" t="s">
        <v>368</v>
      </c>
      <c r="D226" t="s">
        <v>400</v>
      </c>
      <c r="E226" t="s">
        <v>365</v>
      </c>
      <c r="F226" t="s">
        <v>366</v>
      </c>
      <c r="G226" t="s">
        <v>282</v>
      </c>
      <c r="I226" t="s">
        <v>369</v>
      </c>
      <c r="J226" t="s">
        <v>232</v>
      </c>
      <c r="K226" t="s">
        <v>232</v>
      </c>
      <c r="L226" t="s">
        <v>232</v>
      </c>
      <c r="M226" t="s">
        <v>232</v>
      </c>
      <c r="N226" t="s">
        <v>232</v>
      </c>
      <c r="O226" t="s">
        <v>232</v>
      </c>
      <c r="P226" t="s">
        <v>232</v>
      </c>
      <c r="Q226" t="s">
        <v>232</v>
      </c>
      <c r="R226" t="s">
        <v>232</v>
      </c>
      <c r="S226" t="s">
        <v>232</v>
      </c>
      <c r="T226" t="s">
        <v>232</v>
      </c>
      <c r="U226" t="s">
        <v>232</v>
      </c>
      <c r="V226" t="s">
        <v>232</v>
      </c>
      <c r="W226" t="s">
        <v>232</v>
      </c>
      <c r="X226" t="s">
        <v>232</v>
      </c>
      <c r="Y226" t="s">
        <v>232</v>
      </c>
      <c r="Z226" t="s">
        <v>232</v>
      </c>
      <c r="AA226" t="s">
        <v>232</v>
      </c>
      <c r="AB226" t="s">
        <v>232</v>
      </c>
      <c r="AC226" t="s">
        <v>232</v>
      </c>
      <c r="AD226" t="s">
        <v>232</v>
      </c>
      <c r="AE226" t="s">
        <v>232</v>
      </c>
      <c r="AF226" t="s">
        <v>232</v>
      </c>
      <c r="AG226" t="s">
        <v>232</v>
      </c>
      <c r="AH226" t="s">
        <v>232</v>
      </c>
      <c r="AI226" t="s">
        <v>232</v>
      </c>
      <c r="AJ226" t="s">
        <v>232</v>
      </c>
      <c r="AK226" t="s">
        <v>232</v>
      </c>
      <c r="AL226" t="s">
        <v>232</v>
      </c>
      <c r="AM226" t="s">
        <v>232</v>
      </c>
      <c r="AN226" t="s">
        <v>232</v>
      </c>
      <c r="AO226" t="s">
        <v>232</v>
      </c>
      <c r="AP226" t="s">
        <v>232</v>
      </c>
      <c r="AQ226" t="s">
        <v>232</v>
      </c>
      <c r="AR226">
        <v>-3.7999999999999999E-2</v>
      </c>
      <c r="AS226">
        <v>5.2460000000000004</v>
      </c>
      <c r="AT226">
        <v>-2.2130000000000001</v>
      </c>
      <c r="AU226">
        <v>-6.9</v>
      </c>
      <c r="AV226">
        <v>-4.7469999999999999</v>
      </c>
      <c r="AW226">
        <v>-3.496</v>
      </c>
      <c r="AX226">
        <v>-3.71</v>
      </c>
      <c r="AY226">
        <v>-3.8730000000000002</v>
      </c>
      <c r="AZ226">
        <v>-3.7570000000000001</v>
      </c>
      <c r="BA226">
        <v>-3.7749999999999999</v>
      </c>
      <c r="BB226">
        <v>-3.7679999999999998</v>
      </c>
      <c r="BC226">
        <v>2016</v>
      </c>
    </row>
    <row r="227" spans="1:55" x14ac:dyDescent="0.25">
      <c r="A227">
        <v>213</v>
      </c>
      <c r="B227" t="s">
        <v>407</v>
      </c>
      <c r="C227" t="s">
        <v>225</v>
      </c>
      <c r="D227" t="s">
        <v>408</v>
      </c>
      <c r="E227" t="s">
        <v>227</v>
      </c>
      <c r="F227" t="s">
        <v>228</v>
      </c>
      <c r="G227" t="s">
        <v>229</v>
      </c>
      <c r="H227" t="s">
        <v>230</v>
      </c>
      <c r="I227" t="s">
        <v>409</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725.33100000000002</v>
      </c>
      <c r="AV227">
        <v>707.09199999999998</v>
      </c>
      <c r="AW227">
        <v>698.59799999999996</v>
      </c>
      <c r="AX227">
        <v>713.71500000000003</v>
      </c>
      <c r="AY227">
        <v>736.67200000000003</v>
      </c>
      <c r="AZ227">
        <v>761.73400000000004</v>
      </c>
      <c r="BA227">
        <v>789.53</v>
      </c>
      <c r="BB227">
        <v>817.65300000000002</v>
      </c>
      <c r="BC227">
        <v>2018</v>
      </c>
    </row>
    <row r="228" spans="1:55" x14ac:dyDescent="0.25">
      <c r="A228">
        <v>213</v>
      </c>
      <c r="B228" t="s">
        <v>407</v>
      </c>
      <c r="C228" t="s">
        <v>233</v>
      </c>
      <c r="D228" t="s">
        <v>408</v>
      </c>
      <c r="E228" t="s">
        <v>227</v>
      </c>
      <c r="F228" t="s">
        <v>234</v>
      </c>
      <c r="G228" t="s">
        <v>235</v>
      </c>
      <c r="I228" t="s">
        <v>236</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2.669</v>
      </c>
      <c r="AV228">
        <v>-2.5150000000000001</v>
      </c>
      <c r="AW228">
        <v>-1.2010000000000001</v>
      </c>
      <c r="AX228">
        <v>2.1640000000000001</v>
      </c>
      <c r="AY228">
        <v>3.2170000000000001</v>
      </c>
      <c r="AZ228">
        <v>3.4020000000000001</v>
      </c>
      <c r="BA228">
        <v>3.649</v>
      </c>
      <c r="BB228">
        <v>3.5619999999999998</v>
      </c>
      <c r="BC228">
        <v>2018</v>
      </c>
    </row>
    <row r="229" spans="1:55" x14ac:dyDescent="0.25">
      <c r="A229">
        <v>213</v>
      </c>
      <c r="B229" t="s">
        <v>407</v>
      </c>
      <c r="C229" t="s">
        <v>237</v>
      </c>
      <c r="D229" t="s">
        <v>408</v>
      </c>
      <c r="E229" t="s">
        <v>238</v>
      </c>
      <c r="F229" t="s">
        <v>239</v>
      </c>
      <c r="G229" t="s">
        <v>229</v>
      </c>
      <c r="H229" t="s">
        <v>230</v>
      </c>
      <c r="I229" t="s">
        <v>409</v>
      </c>
      <c r="J229" t="s">
        <v>374</v>
      </c>
      <c r="K229" t="s">
        <v>374</v>
      </c>
      <c r="L229" t="s">
        <v>374</v>
      </c>
      <c r="M229" t="s">
        <v>374</v>
      </c>
      <c r="N229">
        <v>1E-3</v>
      </c>
      <c r="O229">
        <v>6.0000000000000001E-3</v>
      </c>
      <c r="P229">
        <v>1.0999999999999999E-2</v>
      </c>
      <c r="Q229">
        <v>2.5000000000000001E-2</v>
      </c>
      <c r="R229">
        <v>0.12</v>
      </c>
      <c r="S229">
        <v>3.5169999999999999</v>
      </c>
      <c r="T229">
        <v>74.709999999999994</v>
      </c>
      <c r="U229">
        <v>196.08799999999999</v>
      </c>
      <c r="V229">
        <v>245.66800000000001</v>
      </c>
      <c r="W229">
        <v>256.36500000000001</v>
      </c>
      <c r="X229">
        <v>279.14999999999998</v>
      </c>
      <c r="Y229">
        <v>280.08</v>
      </c>
      <c r="Z229">
        <v>295.12</v>
      </c>
      <c r="AA229">
        <v>317.54899999999998</v>
      </c>
      <c r="AB229">
        <v>324.24200000000002</v>
      </c>
      <c r="AC229">
        <v>307.673</v>
      </c>
      <c r="AD229">
        <v>308.49099999999999</v>
      </c>
      <c r="AE229">
        <v>291.738</v>
      </c>
      <c r="AF229">
        <v>337.90499999999997</v>
      </c>
      <c r="AG229">
        <v>407.42500000000001</v>
      </c>
      <c r="AH229">
        <v>485.11500000000001</v>
      </c>
      <c r="AI229">
        <v>582.53800000000001</v>
      </c>
      <c r="AJ229">
        <v>715.904</v>
      </c>
      <c r="AK229">
        <v>896.98</v>
      </c>
      <c r="AL229" s="52">
        <v>1149.6500000000001</v>
      </c>
      <c r="AM229" s="52">
        <v>1247.93</v>
      </c>
      <c r="AN229" s="52">
        <v>1661.72</v>
      </c>
      <c r="AO229" s="52">
        <v>2179.02</v>
      </c>
      <c r="AP229" s="52">
        <v>2637.91</v>
      </c>
      <c r="AQ229" s="52">
        <v>3348.31</v>
      </c>
      <c r="AR229" s="52">
        <v>4579.09</v>
      </c>
      <c r="AS229" s="52">
        <v>5954.51</v>
      </c>
      <c r="AT229" s="52">
        <v>8228.16</v>
      </c>
      <c r="AU229" s="52">
        <v>10644.78</v>
      </c>
      <c r="AV229" s="52">
        <v>14566.56</v>
      </c>
      <c r="AW229" s="52">
        <v>20175.07</v>
      </c>
      <c r="AX229" s="52">
        <v>25458.25</v>
      </c>
      <c r="AY229" s="52">
        <v>31106.62</v>
      </c>
      <c r="AZ229" s="52">
        <v>36269.64</v>
      </c>
      <c r="BA229" s="52">
        <v>40702.82</v>
      </c>
      <c r="BB229" s="52">
        <v>44321.97</v>
      </c>
      <c r="BC229">
        <v>2018</v>
      </c>
    </row>
    <row r="230" spans="1:55" x14ac:dyDescent="0.25">
      <c r="A230">
        <v>213</v>
      </c>
      <c r="B230" t="s">
        <v>407</v>
      </c>
      <c r="C230" t="s">
        <v>240</v>
      </c>
      <c r="D230" t="s">
        <v>408</v>
      </c>
      <c r="E230" t="s">
        <v>238</v>
      </c>
      <c r="F230" t="s">
        <v>241</v>
      </c>
      <c r="G230" t="s">
        <v>242</v>
      </c>
      <c r="H230" t="s">
        <v>230</v>
      </c>
      <c r="I230" t="s">
        <v>243</v>
      </c>
      <c r="J230">
        <v>226.56899999999999</v>
      </c>
      <c r="K230">
        <v>184.01400000000001</v>
      </c>
      <c r="L230">
        <v>91.376000000000005</v>
      </c>
      <c r="M230">
        <v>112.721</v>
      </c>
      <c r="N230">
        <v>126.563</v>
      </c>
      <c r="O230">
        <v>95.593000000000004</v>
      </c>
      <c r="P230">
        <v>114.949</v>
      </c>
      <c r="Q230">
        <v>117.854</v>
      </c>
      <c r="R230">
        <v>138.04400000000001</v>
      </c>
      <c r="S230">
        <v>88.566999999999993</v>
      </c>
      <c r="T230">
        <v>153.20500000000001</v>
      </c>
      <c r="U230">
        <v>205.51499999999999</v>
      </c>
      <c r="V230">
        <v>247.98699999999999</v>
      </c>
      <c r="W230">
        <v>256.36500000000001</v>
      </c>
      <c r="X230">
        <v>279.14999999999998</v>
      </c>
      <c r="Y230">
        <v>280.08</v>
      </c>
      <c r="Z230">
        <v>295.12</v>
      </c>
      <c r="AA230">
        <v>317.54899999999998</v>
      </c>
      <c r="AB230">
        <v>324.24200000000002</v>
      </c>
      <c r="AC230">
        <v>307.673</v>
      </c>
      <c r="AD230">
        <v>308.49099999999999</v>
      </c>
      <c r="AE230">
        <v>291.738</v>
      </c>
      <c r="AF230">
        <v>108.73099999999999</v>
      </c>
      <c r="AG230">
        <v>138.15100000000001</v>
      </c>
      <c r="AH230">
        <v>164.922</v>
      </c>
      <c r="AI230">
        <v>199.273</v>
      </c>
      <c r="AJ230">
        <v>232.892</v>
      </c>
      <c r="AK230">
        <v>287.92099999999999</v>
      </c>
      <c r="AL230">
        <v>363.54500000000002</v>
      </c>
      <c r="AM230">
        <v>334.63299999999998</v>
      </c>
      <c r="AN230">
        <v>424.72800000000001</v>
      </c>
      <c r="AO230">
        <v>527.64400000000001</v>
      </c>
      <c r="AP230">
        <v>579.66600000000005</v>
      </c>
      <c r="AQ230">
        <v>611.471</v>
      </c>
      <c r="AR230">
        <v>563.61400000000003</v>
      </c>
      <c r="AS230">
        <v>642.46400000000006</v>
      </c>
      <c r="AT230">
        <v>556.774</v>
      </c>
      <c r="AU230">
        <v>642.928</v>
      </c>
      <c r="AV230">
        <v>518.09199999999998</v>
      </c>
      <c r="AW230">
        <v>477.74299999999999</v>
      </c>
      <c r="AX230">
        <v>515.35299999999995</v>
      </c>
      <c r="AY230">
        <v>560.86900000000003</v>
      </c>
      <c r="AZ230">
        <v>604.53800000000001</v>
      </c>
      <c r="BA230">
        <v>648.84799999999996</v>
      </c>
      <c r="BB230">
        <v>673.11800000000005</v>
      </c>
      <c r="BC230">
        <v>2018</v>
      </c>
    </row>
    <row r="231" spans="1:55" x14ac:dyDescent="0.25">
      <c r="A231">
        <v>213</v>
      </c>
      <c r="B231" t="s">
        <v>407</v>
      </c>
      <c r="C231" t="s">
        <v>244</v>
      </c>
      <c r="D231" t="s">
        <v>408</v>
      </c>
      <c r="E231" t="s">
        <v>238</v>
      </c>
      <c r="F231" t="s">
        <v>245</v>
      </c>
      <c r="G231" t="s">
        <v>246</v>
      </c>
      <c r="H231" t="s">
        <v>230</v>
      </c>
      <c r="I231" t="s">
        <v>243</v>
      </c>
      <c r="J231">
        <v>177.13900000000001</v>
      </c>
      <c r="K231">
        <v>182.761</v>
      </c>
      <c r="L231">
        <v>187.94300000000001</v>
      </c>
      <c r="M231">
        <v>202.595</v>
      </c>
      <c r="N231">
        <v>214.10400000000001</v>
      </c>
      <c r="O231">
        <v>205.52199999999999</v>
      </c>
      <c r="P231">
        <v>224.64099999999999</v>
      </c>
      <c r="Q231">
        <v>236.018</v>
      </c>
      <c r="R231">
        <v>239.56100000000001</v>
      </c>
      <c r="S231">
        <v>231.51</v>
      </c>
      <c r="T231">
        <v>236.96100000000001</v>
      </c>
      <c r="U231">
        <v>270.69299999999998</v>
      </c>
      <c r="V231">
        <v>305.37799999999999</v>
      </c>
      <c r="W231">
        <v>332.154</v>
      </c>
      <c r="X231">
        <v>359.02300000000002</v>
      </c>
      <c r="Y231">
        <v>356.12200000000001</v>
      </c>
      <c r="Z231">
        <v>382.685</v>
      </c>
      <c r="AA231">
        <v>420.85899999999998</v>
      </c>
      <c r="AB231">
        <v>441.98200000000003</v>
      </c>
      <c r="AC231">
        <v>433.185</v>
      </c>
      <c r="AD231">
        <v>439.37400000000002</v>
      </c>
      <c r="AE231">
        <v>429.214</v>
      </c>
      <c r="AF231">
        <v>388.50400000000002</v>
      </c>
      <c r="AG231">
        <v>431.15699999999998</v>
      </c>
      <c r="AH231">
        <v>482.22</v>
      </c>
      <c r="AI231">
        <v>541.25300000000004</v>
      </c>
      <c r="AJ231">
        <v>602.50699999999995</v>
      </c>
      <c r="AK231">
        <v>674.423</v>
      </c>
      <c r="AL231">
        <v>715.43499999999995</v>
      </c>
      <c r="AM231">
        <v>678.22400000000005</v>
      </c>
      <c r="AN231">
        <v>755.6</v>
      </c>
      <c r="AO231">
        <v>817.69799999999998</v>
      </c>
      <c r="AP231">
        <v>824.82799999999997</v>
      </c>
      <c r="AQ231">
        <v>859.48699999999997</v>
      </c>
      <c r="AR231">
        <v>853.745</v>
      </c>
      <c r="AS231">
        <v>886.44200000000001</v>
      </c>
      <c r="AT231">
        <v>877.48900000000003</v>
      </c>
      <c r="AU231">
        <v>918.03200000000004</v>
      </c>
      <c r="AV231">
        <v>915.125</v>
      </c>
      <c r="AW231">
        <v>920.20899999999995</v>
      </c>
      <c r="AX231">
        <v>959.75199999999995</v>
      </c>
      <c r="AY231" s="52">
        <v>1011.22</v>
      </c>
      <c r="AZ231" s="52">
        <v>1067.26</v>
      </c>
      <c r="BA231" s="52">
        <v>1129.1300000000001</v>
      </c>
      <c r="BB231" s="52">
        <v>1193.82</v>
      </c>
      <c r="BC231">
        <v>2018</v>
      </c>
    </row>
    <row r="232" spans="1:55" x14ac:dyDescent="0.25">
      <c r="A232">
        <v>213</v>
      </c>
      <c r="B232" t="s">
        <v>407</v>
      </c>
      <c r="C232" t="s">
        <v>247</v>
      </c>
      <c r="D232" t="s">
        <v>408</v>
      </c>
      <c r="E232" t="s">
        <v>248</v>
      </c>
      <c r="F232" t="s">
        <v>249</v>
      </c>
      <c r="G232" t="s">
        <v>250</v>
      </c>
      <c r="I232" t="s">
        <v>251</v>
      </c>
      <c r="J232" t="s">
        <v>374</v>
      </c>
      <c r="K232" t="s">
        <v>374</v>
      </c>
      <c r="L232" t="s">
        <v>374</v>
      </c>
      <c r="M232" t="s">
        <v>374</v>
      </c>
      <c r="N232" t="s">
        <v>374</v>
      </c>
      <c r="O232">
        <v>2E-3</v>
      </c>
      <c r="P232">
        <v>3.0000000000000001E-3</v>
      </c>
      <c r="Q232">
        <v>7.0000000000000001E-3</v>
      </c>
      <c r="R232">
        <v>3.5000000000000003E-2</v>
      </c>
      <c r="S232">
        <v>1.093</v>
      </c>
      <c r="T232">
        <v>23.536999999999999</v>
      </c>
      <c r="U232">
        <v>55.906999999999996</v>
      </c>
      <c r="V232">
        <v>63.503</v>
      </c>
      <c r="W232">
        <v>62.369</v>
      </c>
      <c r="X232">
        <v>64.171000000000006</v>
      </c>
      <c r="Y232">
        <v>66.271000000000001</v>
      </c>
      <c r="Z232">
        <v>66.171999999999997</v>
      </c>
      <c r="AA232">
        <v>65.86</v>
      </c>
      <c r="AB232">
        <v>64.754999999999995</v>
      </c>
      <c r="AC232">
        <v>63.598999999999997</v>
      </c>
      <c r="AD232">
        <v>64.275000000000006</v>
      </c>
      <c r="AE232">
        <v>63.588000000000001</v>
      </c>
      <c r="AF232">
        <v>82.655000000000001</v>
      </c>
      <c r="AG232">
        <v>91.468999999999994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52">
        <v>1164.67</v>
      </c>
      <c r="AU232" s="52">
        <v>1467.58</v>
      </c>
      <c r="AV232" s="52">
        <v>2060.0700000000002</v>
      </c>
      <c r="AW232" s="52">
        <v>2887.94</v>
      </c>
      <c r="AX232" s="52">
        <v>3567.01</v>
      </c>
      <c r="AY232" s="52">
        <v>4222.59</v>
      </c>
      <c r="AZ232" s="52">
        <v>4761.46</v>
      </c>
      <c r="BA232" s="52">
        <v>5155.32</v>
      </c>
      <c r="BB232" s="52">
        <v>5420.63</v>
      </c>
      <c r="BC232">
        <v>2018</v>
      </c>
    </row>
    <row r="233" spans="1:55" x14ac:dyDescent="0.25">
      <c r="A233">
        <v>213</v>
      </c>
      <c r="B233" t="s">
        <v>407</v>
      </c>
      <c r="C233" t="s">
        <v>252</v>
      </c>
      <c r="D233" t="s">
        <v>408</v>
      </c>
      <c r="E233" t="s">
        <v>253</v>
      </c>
      <c r="F233" t="s">
        <v>254</v>
      </c>
      <c r="G233" t="s">
        <v>229</v>
      </c>
      <c r="H233" t="s">
        <v>220</v>
      </c>
      <c r="I233" t="s">
        <v>255</v>
      </c>
      <c r="J233" s="52">
        <v>12786.71</v>
      </c>
      <c r="K233" s="52">
        <v>11840.46</v>
      </c>
      <c r="L233" s="52">
        <v>11277.39</v>
      </c>
      <c r="M233" s="52">
        <v>11534.94</v>
      </c>
      <c r="N233" s="52">
        <v>11568.52</v>
      </c>
      <c r="O233" s="52">
        <v>10583.48</v>
      </c>
      <c r="P233" s="52">
        <v>11195.87</v>
      </c>
      <c r="Q233" s="52">
        <v>11349.75</v>
      </c>
      <c r="R233" s="52">
        <v>10993.31</v>
      </c>
      <c r="S233" s="52">
        <v>10097.879999999999</v>
      </c>
      <c r="T233" s="52">
        <v>9757.6200000000008</v>
      </c>
      <c r="U233" s="52">
        <v>10638.09</v>
      </c>
      <c r="V233" s="52">
        <v>11575.75</v>
      </c>
      <c r="W233" s="52">
        <v>12118.96</v>
      </c>
      <c r="X233" s="52">
        <v>12662.81</v>
      </c>
      <c r="Y233" s="52">
        <v>12151.83</v>
      </c>
      <c r="Z233" s="52">
        <v>12671.67</v>
      </c>
      <c r="AA233" s="52">
        <v>13542.17</v>
      </c>
      <c r="AB233" s="52">
        <v>13906.94</v>
      </c>
      <c r="AC233" s="52">
        <v>13290.99</v>
      </c>
      <c r="AD233" s="52">
        <v>13048</v>
      </c>
      <c r="AE233" s="52">
        <v>12347.75</v>
      </c>
      <c r="AF233" s="52">
        <v>10897.11</v>
      </c>
      <c r="AG233" s="52">
        <v>11761.97</v>
      </c>
      <c r="AH233" s="52">
        <v>12690.7</v>
      </c>
      <c r="AI233" s="52">
        <v>13682.99</v>
      </c>
      <c r="AJ233" s="52">
        <v>14640.5</v>
      </c>
      <c r="AK233" s="52">
        <v>15802.84</v>
      </c>
      <c r="AL233" s="52">
        <v>16282.96</v>
      </c>
      <c r="AM233" s="52">
        <v>15170.84</v>
      </c>
      <c r="AN233" s="52">
        <v>16439.060000000001</v>
      </c>
      <c r="AO233" s="52">
        <v>17226.27</v>
      </c>
      <c r="AP233" s="52">
        <v>16856.72</v>
      </c>
      <c r="AQ233" s="52">
        <v>17070.07</v>
      </c>
      <c r="AR233" s="52">
        <v>16459.21</v>
      </c>
      <c r="AS233" s="52">
        <v>16727.439999999999</v>
      </c>
      <c r="AT233" s="52">
        <v>16207.2</v>
      </c>
      <c r="AU233" s="52">
        <v>16457.72</v>
      </c>
      <c r="AV233" s="52">
        <v>15868.41</v>
      </c>
      <c r="AW233" s="52">
        <v>15506.33</v>
      </c>
      <c r="AX233" s="52">
        <v>15668.61</v>
      </c>
      <c r="AY233" s="52">
        <v>15995.74</v>
      </c>
      <c r="AZ233" s="52">
        <v>16359.02</v>
      </c>
      <c r="BA233" s="52">
        <v>16770.54</v>
      </c>
      <c r="BB233" s="52">
        <v>17177.95</v>
      </c>
      <c r="BC233">
        <v>2017</v>
      </c>
    </row>
    <row r="234" spans="1:55" x14ac:dyDescent="0.25">
      <c r="A234">
        <v>213</v>
      </c>
      <c r="B234" t="s">
        <v>407</v>
      </c>
      <c r="C234" t="s">
        <v>256</v>
      </c>
      <c r="D234" t="s">
        <v>408</v>
      </c>
      <c r="E234" t="s">
        <v>253</v>
      </c>
      <c r="F234" t="s">
        <v>257</v>
      </c>
      <c r="G234" t="s">
        <v>258</v>
      </c>
      <c r="H234" t="s">
        <v>220</v>
      </c>
      <c r="I234" t="s">
        <v>255</v>
      </c>
      <c r="J234" s="52">
        <v>14710.09</v>
      </c>
      <c r="K234" s="52">
        <v>13621.5</v>
      </c>
      <c r="L234" s="52">
        <v>12973.73</v>
      </c>
      <c r="M234" s="52">
        <v>13270.02</v>
      </c>
      <c r="N234" s="52">
        <v>13308.67</v>
      </c>
      <c r="O234" s="52">
        <v>12175.45</v>
      </c>
      <c r="P234" s="52">
        <v>12879.95</v>
      </c>
      <c r="Q234" s="52">
        <v>13056.98</v>
      </c>
      <c r="R234" s="52">
        <v>12646.92</v>
      </c>
      <c r="S234" s="52">
        <v>11616.81</v>
      </c>
      <c r="T234" s="52">
        <v>11225.36</v>
      </c>
      <c r="U234" s="52">
        <v>12238.28</v>
      </c>
      <c r="V234" s="52">
        <v>13316.97</v>
      </c>
      <c r="W234" s="52">
        <v>13941.89</v>
      </c>
      <c r="X234" s="52">
        <v>14567.55</v>
      </c>
      <c r="Y234" s="52">
        <v>13979.71</v>
      </c>
      <c r="Z234" s="52">
        <v>14577.75</v>
      </c>
      <c r="AA234" s="52">
        <v>15579.19</v>
      </c>
      <c r="AB234" s="52">
        <v>15998.83</v>
      </c>
      <c r="AC234" s="52">
        <v>15290.22</v>
      </c>
      <c r="AD234" s="52">
        <v>15010.69</v>
      </c>
      <c r="AE234" s="52">
        <v>14205.1</v>
      </c>
      <c r="AF234" s="52">
        <v>12536.26</v>
      </c>
      <c r="AG234" s="52">
        <v>13531.21</v>
      </c>
      <c r="AH234" s="52">
        <v>14599.63</v>
      </c>
      <c r="AI234" s="52">
        <v>15741.19</v>
      </c>
      <c r="AJ234" s="52">
        <v>16842.73</v>
      </c>
      <c r="AK234" s="52">
        <v>18179.900000000001</v>
      </c>
      <c r="AL234" s="52">
        <v>18732.25</v>
      </c>
      <c r="AM234" s="52">
        <v>17452.84</v>
      </c>
      <c r="AN234" s="52">
        <v>18911.82</v>
      </c>
      <c r="AO234" s="52">
        <v>19817.45</v>
      </c>
      <c r="AP234" s="52">
        <v>19392.310000000001</v>
      </c>
      <c r="AQ234" s="52">
        <v>19637.759999999998</v>
      </c>
      <c r="AR234" s="52">
        <v>18935</v>
      </c>
      <c r="AS234" s="52">
        <v>19243.580000000002</v>
      </c>
      <c r="AT234" s="52">
        <v>18645.09</v>
      </c>
      <c r="AU234" s="52">
        <v>18933.3</v>
      </c>
      <c r="AV234" s="52">
        <v>18255.34</v>
      </c>
      <c r="AW234" s="52">
        <v>17838.8</v>
      </c>
      <c r="AX234" s="52">
        <v>18025.490000000002</v>
      </c>
      <c r="AY234" s="52">
        <v>18401.82</v>
      </c>
      <c r="AZ234" s="52">
        <v>18819.75</v>
      </c>
      <c r="BA234" s="52">
        <v>19293.16</v>
      </c>
      <c r="BB234" s="52">
        <v>19761.86</v>
      </c>
      <c r="BC234">
        <v>2017</v>
      </c>
    </row>
    <row r="235" spans="1:55" x14ac:dyDescent="0.25">
      <c r="A235">
        <v>213</v>
      </c>
      <c r="B235" t="s">
        <v>407</v>
      </c>
      <c r="C235" t="s">
        <v>259</v>
      </c>
      <c r="D235" t="s">
        <v>408</v>
      </c>
      <c r="E235" t="s">
        <v>260</v>
      </c>
      <c r="F235" t="s">
        <v>261</v>
      </c>
      <c r="G235" t="s">
        <v>229</v>
      </c>
      <c r="H235" t="s">
        <v>220</v>
      </c>
      <c r="I235" t="s">
        <v>262</v>
      </c>
      <c r="J235" t="s">
        <v>374</v>
      </c>
      <c r="K235" t="s">
        <v>374</v>
      </c>
      <c r="L235">
        <v>1E-3</v>
      </c>
      <c r="M235">
        <v>4.0000000000000001E-3</v>
      </c>
      <c r="N235">
        <v>2.9000000000000001E-2</v>
      </c>
      <c r="O235">
        <v>0.189</v>
      </c>
      <c r="P235">
        <v>0.35199999999999998</v>
      </c>
      <c r="Q235">
        <v>0.81299999999999994</v>
      </c>
      <c r="R235">
        <v>3.8250000000000002</v>
      </c>
      <c r="S235">
        <v>110.405</v>
      </c>
      <c r="T235" s="52">
        <v>2296.65</v>
      </c>
      <c r="U235" s="52">
        <v>5947.48</v>
      </c>
      <c r="V235" s="52">
        <v>7350.94</v>
      </c>
      <c r="W235" s="52">
        <v>7558.5</v>
      </c>
      <c r="X235" s="52">
        <v>8125.91</v>
      </c>
      <c r="Y235" s="52">
        <v>8053.12</v>
      </c>
      <c r="Z235" s="52">
        <v>8385.15</v>
      </c>
      <c r="AA235" s="52">
        <v>8918.83</v>
      </c>
      <c r="AB235" s="52">
        <v>9005.3799999999992</v>
      </c>
      <c r="AC235" s="52">
        <v>8452.8799999999992</v>
      </c>
      <c r="AD235" s="52">
        <v>8386.59</v>
      </c>
      <c r="AE235" s="52">
        <v>7851.66</v>
      </c>
      <c r="AF235" s="52">
        <v>9007.0400000000009</v>
      </c>
      <c r="AG235" s="52">
        <v>10758.59</v>
      </c>
      <c r="AH235" s="52">
        <v>12690.7</v>
      </c>
      <c r="AI235" s="52">
        <v>15094.73</v>
      </c>
      <c r="AJ235" s="52">
        <v>18370.36</v>
      </c>
      <c r="AK235" s="52">
        <v>22791.23</v>
      </c>
      <c r="AL235" s="52">
        <v>28925.11</v>
      </c>
      <c r="AM235" s="52">
        <v>31093.74</v>
      </c>
      <c r="AN235" s="52">
        <v>40739.99</v>
      </c>
      <c r="AO235" s="52">
        <v>52810.12</v>
      </c>
      <c r="AP235" s="52">
        <v>63208.89</v>
      </c>
      <c r="AQ235" s="52">
        <v>79338.289999999994</v>
      </c>
      <c r="AR235" s="52">
        <v>107315.21</v>
      </c>
      <c r="AS235" s="52">
        <v>138053.32</v>
      </c>
      <c r="AT235" s="52">
        <v>188760.95999999999</v>
      </c>
      <c r="AU235" s="52">
        <v>241529.51</v>
      </c>
      <c r="AV235" s="52">
        <v>326899.77</v>
      </c>
      <c r="AW235" s="52">
        <v>447813.09</v>
      </c>
      <c r="AX235" s="52">
        <v>558900.31000000006</v>
      </c>
      <c r="AY235" s="52">
        <v>675433.68</v>
      </c>
      <c r="AZ235" s="52">
        <v>778927.84</v>
      </c>
      <c r="BA235" s="52">
        <v>864574.74</v>
      </c>
      <c r="BB235" s="52">
        <v>931153.38</v>
      </c>
      <c r="BC235">
        <v>2017</v>
      </c>
    </row>
    <row r="236" spans="1:55" x14ac:dyDescent="0.25">
      <c r="A236">
        <v>213</v>
      </c>
      <c r="B236" t="s">
        <v>407</v>
      </c>
      <c r="C236" t="s">
        <v>263</v>
      </c>
      <c r="D236" t="s">
        <v>408</v>
      </c>
      <c r="E236" t="s">
        <v>260</v>
      </c>
      <c r="F236" t="s">
        <v>264</v>
      </c>
      <c r="G236" t="s">
        <v>242</v>
      </c>
      <c r="H236" t="s">
        <v>220</v>
      </c>
      <c r="I236" t="s">
        <v>262</v>
      </c>
      <c r="J236" s="52">
        <v>8106.24</v>
      </c>
      <c r="K236" s="52">
        <v>6467.99</v>
      </c>
      <c r="L236" s="52">
        <v>3158.51</v>
      </c>
      <c r="M236" s="52">
        <v>3841.89</v>
      </c>
      <c r="N236" s="52">
        <v>4241.38</v>
      </c>
      <c r="O236" s="52">
        <v>3149.68</v>
      </c>
      <c r="P236" s="52">
        <v>3739.41</v>
      </c>
      <c r="Q236" s="52">
        <v>3790.75</v>
      </c>
      <c r="R236" s="52">
        <v>4386.53</v>
      </c>
      <c r="S236" s="52">
        <v>2779.87</v>
      </c>
      <c r="T236" s="52">
        <v>4709.66</v>
      </c>
      <c r="U236" s="52">
        <v>6233.39</v>
      </c>
      <c r="V236" s="52">
        <v>7420.32</v>
      </c>
      <c r="W236" s="52">
        <v>7558.5</v>
      </c>
      <c r="X236" s="52">
        <v>8125.91</v>
      </c>
      <c r="Y236" s="52">
        <v>8053.12</v>
      </c>
      <c r="Z236" s="52">
        <v>8385.15</v>
      </c>
      <c r="AA236" s="52">
        <v>8918.83</v>
      </c>
      <c r="AB236" s="52">
        <v>9005.3799999999992</v>
      </c>
      <c r="AC236" s="52">
        <v>8452.8799999999992</v>
      </c>
      <c r="AD236" s="52">
        <v>8386.59</v>
      </c>
      <c r="AE236" s="52">
        <v>7851.66</v>
      </c>
      <c r="AF236" s="52">
        <v>2898.29</v>
      </c>
      <c r="AG236" s="52">
        <v>3648.06</v>
      </c>
      <c r="AH236" s="52">
        <v>4314.3999999999996</v>
      </c>
      <c r="AI236" s="52">
        <v>5163.55</v>
      </c>
      <c r="AJ236" s="52">
        <v>5976.08</v>
      </c>
      <c r="AK236" s="52">
        <v>7315.73</v>
      </c>
      <c r="AL236" s="52">
        <v>9146.7900000000009</v>
      </c>
      <c r="AM236" s="52">
        <v>8337.81</v>
      </c>
      <c r="AN236" s="52">
        <v>10412.950000000001</v>
      </c>
      <c r="AO236" s="52">
        <v>12787.81</v>
      </c>
      <c r="AP236" s="52">
        <v>13889.79</v>
      </c>
      <c r="AQ236" s="52">
        <v>14488.83</v>
      </c>
      <c r="AR236" s="52">
        <v>13208.83</v>
      </c>
      <c r="AS236" s="52">
        <v>14895.32</v>
      </c>
      <c r="AT236" s="52">
        <v>12772.87</v>
      </c>
      <c r="AU236" s="52">
        <v>14588.01</v>
      </c>
      <c r="AV236" s="52">
        <v>11626.92</v>
      </c>
      <c r="AW236" s="52">
        <v>10604.15</v>
      </c>
      <c r="AX236" s="52">
        <v>11313.87</v>
      </c>
      <c r="AY236" s="52">
        <v>12178.42</v>
      </c>
      <c r="AZ236" s="52">
        <v>12983.08</v>
      </c>
      <c r="BA236" s="52">
        <v>13782.28</v>
      </c>
      <c r="BB236" s="52">
        <v>14141.44</v>
      </c>
      <c r="BC236">
        <v>2017</v>
      </c>
    </row>
    <row r="237" spans="1:55" x14ac:dyDescent="0.25">
      <c r="A237">
        <v>213</v>
      </c>
      <c r="B237" t="s">
        <v>407</v>
      </c>
      <c r="C237" t="s">
        <v>265</v>
      </c>
      <c r="D237" t="s">
        <v>408</v>
      </c>
      <c r="E237" t="s">
        <v>260</v>
      </c>
      <c r="F237" t="s">
        <v>266</v>
      </c>
      <c r="G237" t="s">
        <v>246</v>
      </c>
      <c r="H237" t="s">
        <v>220</v>
      </c>
      <c r="I237" t="s">
        <v>262</v>
      </c>
      <c r="J237" s="52">
        <v>6337.69</v>
      </c>
      <c r="K237" s="52">
        <v>6423.92</v>
      </c>
      <c r="L237" s="52">
        <v>6496.47</v>
      </c>
      <c r="M237" s="52">
        <v>6905.08</v>
      </c>
      <c r="N237" s="52">
        <v>7175.08</v>
      </c>
      <c r="O237" s="52">
        <v>6771.74</v>
      </c>
      <c r="P237" s="52">
        <v>7307.78</v>
      </c>
      <c r="Q237" s="52">
        <v>7591.46</v>
      </c>
      <c r="R237" s="52">
        <v>7612.35</v>
      </c>
      <c r="S237" s="52">
        <v>7266.47</v>
      </c>
      <c r="T237" s="52">
        <v>7284.39</v>
      </c>
      <c r="U237" s="52">
        <v>8210.2999999999993</v>
      </c>
      <c r="V237" s="52">
        <v>9137.57</v>
      </c>
      <c r="W237" s="52">
        <v>9793.02</v>
      </c>
      <c r="X237" s="52">
        <v>10450.98</v>
      </c>
      <c r="Y237" s="52">
        <v>10239.549999999999</v>
      </c>
      <c r="Z237" s="52">
        <v>10873.1</v>
      </c>
      <c r="AA237" s="52">
        <v>11820.42</v>
      </c>
      <c r="AB237" s="52">
        <v>12275.45</v>
      </c>
      <c r="AC237" s="52">
        <v>11901.16</v>
      </c>
      <c r="AD237" s="52">
        <v>11944.75</v>
      </c>
      <c r="AE237" s="52">
        <v>11551.61</v>
      </c>
      <c r="AF237" s="52">
        <v>10355.790000000001</v>
      </c>
      <c r="AG237" s="52">
        <v>11385.26</v>
      </c>
      <c r="AH237" s="52">
        <v>12614.95</v>
      </c>
      <c r="AI237" s="52">
        <v>14024.96</v>
      </c>
      <c r="AJ237" s="52">
        <v>15460.56</v>
      </c>
      <c r="AK237" s="52">
        <v>17136.310000000001</v>
      </c>
      <c r="AL237" s="52">
        <v>18000.36</v>
      </c>
      <c r="AM237" s="52">
        <v>16898.810000000001</v>
      </c>
      <c r="AN237" s="52">
        <v>18524.849999999999</v>
      </c>
      <c r="AO237" s="52">
        <v>19817.45</v>
      </c>
      <c r="AP237" s="52">
        <v>19764.28</v>
      </c>
      <c r="AQ237" s="52">
        <v>20365.57</v>
      </c>
      <c r="AR237" s="52">
        <v>20008.32</v>
      </c>
      <c r="AS237" s="52">
        <v>20551.86</v>
      </c>
      <c r="AT237" s="52">
        <v>20130.34</v>
      </c>
      <c r="AU237" s="52">
        <v>20830.11</v>
      </c>
      <c r="AV237" s="52">
        <v>20537.060000000001</v>
      </c>
      <c r="AW237" s="52">
        <v>20425.29</v>
      </c>
      <c r="AX237" s="52">
        <v>21070.02</v>
      </c>
      <c r="AY237" s="52">
        <v>21957.07</v>
      </c>
      <c r="AZ237" s="52">
        <v>22920.41</v>
      </c>
      <c r="BA237" s="52">
        <v>23983.91</v>
      </c>
      <c r="BB237" s="52">
        <v>25080.69</v>
      </c>
      <c r="BC237">
        <v>2017</v>
      </c>
    </row>
    <row r="238" spans="1:55" x14ac:dyDescent="0.25">
      <c r="A238">
        <v>213</v>
      </c>
      <c r="B238" t="s">
        <v>407</v>
      </c>
      <c r="C238" t="s">
        <v>267</v>
      </c>
      <c r="D238" t="s">
        <v>408</v>
      </c>
      <c r="E238" t="s">
        <v>268</v>
      </c>
      <c r="F238" t="s">
        <v>269</v>
      </c>
      <c r="G238" t="s">
        <v>270</v>
      </c>
    </row>
    <row r="239" spans="1:55" x14ac:dyDescent="0.25">
      <c r="A239">
        <v>213</v>
      </c>
      <c r="B239" t="s">
        <v>407</v>
      </c>
      <c r="C239" t="s">
        <v>271</v>
      </c>
      <c r="D239" t="s">
        <v>408</v>
      </c>
      <c r="E239" t="s">
        <v>272</v>
      </c>
      <c r="F239" t="s">
        <v>273</v>
      </c>
      <c r="G239" t="s">
        <v>274</v>
      </c>
      <c r="I239" t="s">
        <v>243</v>
      </c>
      <c r="J239">
        <v>1.3360000000000001</v>
      </c>
      <c r="K239">
        <v>1.238</v>
      </c>
      <c r="L239">
        <v>1.196</v>
      </c>
      <c r="M239">
        <v>1.21</v>
      </c>
      <c r="N239">
        <v>1.1819999999999999</v>
      </c>
      <c r="O239">
        <v>1.0620000000000001</v>
      </c>
      <c r="P239">
        <v>1.099</v>
      </c>
      <c r="Q239">
        <v>1.085</v>
      </c>
      <c r="R239">
        <v>1.018</v>
      </c>
      <c r="S239">
        <v>0.91300000000000003</v>
      </c>
      <c r="T239">
        <v>0.86499999999999999</v>
      </c>
      <c r="U239">
        <v>0.93400000000000005</v>
      </c>
      <c r="V239">
        <v>0.92500000000000004</v>
      </c>
      <c r="W239">
        <v>0.96399999999999997</v>
      </c>
      <c r="X239">
        <v>0.99099999999999999</v>
      </c>
      <c r="Y239">
        <v>0.92900000000000005</v>
      </c>
      <c r="Z239">
        <v>0.94499999999999995</v>
      </c>
      <c r="AA239">
        <v>0.98099999999999998</v>
      </c>
      <c r="AB239">
        <v>0.99199999999999999</v>
      </c>
      <c r="AC239">
        <v>0.92600000000000005</v>
      </c>
      <c r="AD239">
        <v>0.877</v>
      </c>
      <c r="AE239">
        <v>0.81799999999999995</v>
      </c>
      <c r="AF239">
        <v>0.70899999999999996</v>
      </c>
      <c r="AG239">
        <v>0.74199999999999999</v>
      </c>
      <c r="AH239">
        <v>0.76800000000000002</v>
      </c>
      <c r="AI239">
        <v>0.79700000000000004</v>
      </c>
      <c r="AJ239">
        <v>0.81799999999999995</v>
      </c>
      <c r="AK239">
        <v>0.84599999999999997</v>
      </c>
      <c r="AL239">
        <v>0.85499999999999998</v>
      </c>
      <c r="AM239">
        <v>0.80800000000000005</v>
      </c>
      <c r="AN239">
        <v>0.84499999999999997</v>
      </c>
      <c r="AO239">
        <v>0.86</v>
      </c>
      <c r="AP239">
        <v>0.82499999999999996</v>
      </c>
      <c r="AQ239">
        <v>0.81799999999999995</v>
      </c>
      <c r="AR239">
        <v>0.77</v>
      </c>
      <c r="AS239">
        <v>0.76600000000000001</v>
      </c>
      <c r="AT239">
        <v>0.72599999999999998</v>
      </c>
      <c r="AU239">
        <v>0.71899999999999997</v>
      </c>
      <c r="AV239">
        <v>0.67700000000000005</v>
      </c>
      <c r="AW239">
        <v>0.64800000000000002</v>
      </c>
      <c r="AX239">
        <v>0.63900000000000001</v>
      </c>
      <c r="AY239">
        <v>0.63700000000000001</v>
      </c>
      <c r="AZ239">
        <v>0.63600000000000001</v>
      </c>
      <c r="BA239">
        <v>0.63600000000000001</v>
      </c>
      <c r="BB239">
        <v>0.63600000000000001</v>
      </c>
      <c r="BC239">
        <v>2018</v>
      </c>
    </row>
    <row r="240" spans="1:55" x14ac:dyDescent="0.25">
      <c r="A240">
        <v>213</v>
      </c>
      <c r="B240" t="s">
        <v>407</v>
      </c>
      <c r="C240" t="s">
        <v>275</v>
      </c>
      <c r="D240" t="s">
        <v>408</v>
      </c>
      <c r="E240" t="s">
        <v>276</v>
      </c>
      <c r="F240" t="s">
        <v>277</v>
      </c>
      <c r="G240" t="s">
        <v>278</v>
      </c>
      <c r="I240" t="s">
        <v>243</v>
      </c>
      <c r="J240" t="s">
        <v>374</v>
      </c>
      <c r="K240" t="s">
        <v>374</v>
      </c>
      <c r="L240" t="s">
        <v>374</v>
      </c>
      <c r="M240" t="s">
        <v>374</v>
      </c>
      <c r="N240" t="s">
        <v>374</v>
      </c>
      <c r="O240" t="s">
        <v>374</v>
      </c>
      <c r="P240" t="s">
        <v>374</v>
      </c>
      <c r="Q240" t="s">
        <v>374</v>
      </c>
      <c r="R240">
        <v>1E-3</v>
      </c>
      <c r="S240">
        <v>1.4999999999999999E-2</v>
      </c>
      <c r="T240">
        <v>0.315</v>
      </c>
      <c r="U240">
        <v>0.72399999999999998</v>
      </c>
      <c r="V240">
        <v>0.80400000000000005</v>
      </c>
      <c r="W240">
        <v>0.77200000000000002</v>
      </c>
      <c r="X240">
        <v>0.77800000000000002</v>
      </c>
      <c r="Y240">
        <v>0.78600000000000003</v>
      </c>
      <c r="Z240">
        <v>0.77100000000000002</v>
      </c>
      <c r="AA240">
        <v>0.755</v>
      </c>
      <c r="AB240">
        <v>0.73399999999999999</v>
      </c>
      <c r="AC240">
        <v>0.71</v>
      </c>
      <c r="AD240">
        <v>0.70199999999999996</v>
      </c>
      <c r="AE240">
        <v>0.68</v>
      </c>
      <c r="AF240">
        <v>0.87</v>
      </c>
      <c r="AG240">
        <v>0.94499999999999995</v>
      </c>
      <c r="AH240">
        <v>1.006</v>
      </c>
      <c r="AI240">
        <v>1.0760000000000001</v>
      </c>
      <c r="AJ240">
        <v>1.1879999999999999</v>
      </c>
      <c r="AK240">
        <v>1.33</v>
      </c>
      <c r="AL240">
        <v>1.607</v>
      </c>
      <c r="AM240">
        <v>1.84</v>
      </c>
      <c r="AN240">
        <v>2.1989999999999998</v>
      </c>
      <c r="AO240">
        <v>2.665</v>
      </c>
      <c r="AP240">
        <v>3.198</v>
      </c>
      <c r="AQ240">
        <v>3.8959999999999999</v>
      </c>
      <c r="AR240">
        <v>5.3639999999999999</v>
      </c>
      <c r="AS240">
        <v>6.7169999999999996</v>
      </c>
      <c r="AT240">
        <v>9.3770000000000007</v>
      </c>
      <c r="AU240">
        <v>11.595000000000001</v>
      </c>
      <c r="AV240">
        <v>15.917999999999999</v>
      </c>
      <c r="AW240">
        <v>21.923999999999999</v>
      </c>
      <c r="AX240">
        <v>26.526</v>
      </c>
      <c r="AY240">
        <v>30.762</v>
      </c>
      <c r="AZ240">
        <v>33.984000000000002</v>
      </c>
      <c r="BA240">
        <v>36.048000000000002</v>
      </c>
      <c r="BB240">
        <v>37.125999999999998</v>
      </c>
      <c r="BC240">
        <v>2018</v>
      </c>
    </row>
    <row r="241" spans="1:55" x14ac:dyDescent="0.25">
      <c r="A241">
        <v>213</v>
      </c>
      <c r="B241" t="s">
        <v>407</v>
      </c>
      <c r="C241" t="s">
        <v>279</v>
      </c>
      <c r="D241" t="s">
        <v>408</v>
      </c>
      <c r="E241" t="s">
        <v>280</v>
      </c>
      <c r="F241" t="s">
        <v>281</v>
      </c>
      <c r="G241" t="s">
        <v>282</v>
      </c>
      <c r="I241" t="s">
        <v>409</v>
      </c>
      <c r="J241">
        <v>20.984999999999999</v>
      </c>
      <c r="K241">
        <v>18.768999999999998</v>
      </c>
      <c r="L241">
        <v>18.172000000000001</v>
      </c>
      <c r="M241">
        <v>17.324999999999999</v>
      </c>
      <c r="N241">
        <v>16.440999999999999</v>
      </c>
      <c r="O241">
        <v>14.388</v>
      </c>
      <c r="P241">
        <v>14.416</v>
      </c>
      <c r="Q241">
        <v>16.192</v>
      </c>
      <c r="R241">
        <v>15.537000000000001</v>
      </c>
      <c r="S241">
        <v>12.856999999999999</v>
      </c>
      <c r="T241">
        <v>11.712</v>
      </c>
      <c r="U241">
        <v>12.269</v>
      </c>
      <c r="V241">
        <v>13.853</v>
      </c>
      <c r="W241">
        <v>17.846</v>
      </c>
      <c r="X241">
        <v>18.053999999999998</v>
      </c>
      <c r="Y241">
        <v>16.891999999999999</v>
      </c>
      <c r="Z241">
        <v>17.943000000000001</v>
      </c>
      <c r="AA241">
        <v>18.989000000000001</v>
      </c>
      <c r="AB241">
        <v>19.123000000000001</v>
      </c>
      <c r="AC241">
        <v>16.029</v>
      </c>
      <c r="AD241">
        <v>15.797000000000001</v>
      </c>
      <c r="AE241">
        <v>14.045999999999999</v>
      </c>
      <c r="AF241">
        <v>10.305999999999999</v>
      </c>
      <c r="AG241">
        <v>13.284000000000001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19.053000000000001</v>
      </c>
      <c r="AU241">
        <v>18.757000000000001</v>
      </c>
      <c r="AV241">
        <v>20.774000000000001</v>
      </c>
      <c r="AW241">
        <v>16.969000000000001</v>
      </c>
      <c r="AX241">
        <v>15.074</v>
      </c>
      <c r="AY241">
        <v>15.192</v>
      </c>
      <c r="AZ241">
        <v>15.121</v>
      </c>
      <c r="BA241">
        <v>14.938000000000001</v>
      </c>
      <c r="BB241">
        <v>14.547000000000001</v>
      </c>
      <c r="BC241">
        <v>2018</v>
      </c>
    </row>
    <row r="242" spans="1:55" x14ac:dyDescent="0.25">
      <c r="A242">
        <v>213</v>
      </c>
      <c r="B242" t="s">
        <v>407</v>
      </c>
      <c r="C242" t="s">
        <v>283</v>
      </c>
      <c r="D242" t="s">
        <v>408</v>
      </c>
      <c r="E242" t="s">
        <v>284</v>
      </c>
      <c r="F242" t="s">
        <v>285</v>
      </c>
      <c r="G242" t="s">
        <v>282</v>
      </c>
      <c r="I242" t="s">
        <v>409</v>
      </c>
      <c r="J242">
        <v>21.401</v>
      </c>
      <c r="K242">
        <v>18.789000000000001</v>
      </c>
      <c r="L242">
        <v>17.89</v>
      </c>
      <c r="M242">
        <v>17.492999999999999</v>
      </c>
      <c r="N242">
        <v>16.818000000000001</v>
      </c>
      <c r="O242">
        <v>17.783000000000001</v>
      </c>
      <c r="P242">
        <v>16.725000000000001</v>
      </c>
      <c r="Q242">
        <v>14.99</v>
      </c>
      <c r="R242">
        <v>16.056000000000001</v>
      </c>
      <c r="S242">
        <v>15.545</v>
      </c>
      <c r="T242">
        <v>15.958</v>
      </c>
      <c r="U242">
        <v>13.294</v>
      </c>
      <c r="V242">
        <v>12.8</v>
      </c>
      <c r="W242">
        <v>14.439</v>
      </c>
      <c r="X242">
        <v>14.425000000000001</v>
      </c>
      <c r="Y242">
        <v>18.193000000000001</v>
      </c>
      <c r="Z242">
        <v>15.518000000000001</v>
      </c>
      <c r="AA242">
        <v>15.119</v>
      </c>
      <c r="AB242">
        <v>14.606999999999999</v>
      </c>
      <c r="AC242">
        <v>12.098000000000001</v>
      </c>
      <c r="AD242">
        <v>12.833</v>
      </c>
      <c r="AE242">
        <v>12.692</v>
      </c>
      <c r="AF242">
        <v>18.234999999999999</v>
      </c>
      <c r="AG242">
        <v>19.053999999999998</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16.34</v>
      </c>
      <c r="AU242">
        <v>13.843</v>
      </c>
      <c r="AV242">
        <v>15.42</v>
      </c>
      <c r="AW242">
        <v>14.993</v>
      </c>
      <c r="AX242">
        <v>12.587</v>
      </c>
      <c r="AY242">
        <v>12.670999999999999</v>
      </c>
      <c r="AZ242">
        <v>12.638</v>
      </c>
      <c r="BA242">
        <v>12.465999999999999</v>
      </c>
      <c r="BB242">
        <v>12.058</v>
      </c>
      <c r="BC242">
        <v>2018</v>
      </c>
    </row>
    <row r="243" spans="1:55" x14ac:dyDescent="0.25">
      <c r="A243">
        <v>213</v>
      </c>
      <c r="B243" t="s">
        <v>407</v>
      </c>
      <c r="C243" t="s">
        <v>286</v>
      </c>
      <c r="D243" t="s">
        <v>408</v>
      </c>
      <c r="E243" t="s">
        <v>287</v>
      </c>
      <c r="F243" t="s">
        <v>288</v>
      </c>
      <c r="G243" t="s">
        <v>250</v>
      </c>
      <c r="I243" t="s">
        <v>410</v>
      </c>
      <c r="J243" t="s">
        <v>232</v>
      </c>
      <c r="K243" t="s">
        <v>232</v>
      </c>
      <c r="L243" t="s">
        <v>232</v>
      </c>
      <c r="M243" t="s">
        <v>232</v>
      </c>
      <c r="N243" t="s">
        <v>232</v>
      </c>
      <c r="O243" t="s">
        <v>232</v>
      </c>
      <c r="P243" t="s">
        <v>232</v>
      </c>
      <c r="Q243" t="s">
        <v>232</v>
      </c>
      <c r="R243" t="s">
        <v>232</v>
      </c>
      <c r="S243" t="s">
        <v>232</v>
      </c>
      <c r="T243" t="s">
        <v>232</v>
      </c>
      <c r="U243" t="s">
        <v>232</v>
      </c>
      <c r="V243" t="s">
        <v>232</v>
      </c>
      <c r="W243" t="s">
        <v>232</v>
      </c>
      <c r="X243" t="s">
        <v>232</v>
      </c>
      <c r="Y243" t="s">
        <v>232</v>
      </c>
      <c r="Z243" t="s">
        <v>232</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232</v>
      </c>
      <c r="AS243" t="s">
        <v>232</v>
      </c>
      <c r="AT243">
        <v>168.27</v>
      </c>
      <c r="AU243">
        <v>211.47300000000001</v>
      </c>
      <c r="AV243">
        <v>283.959</v>
      </c>
      <c r="AW243">
        <v>408.024</v>
      </c>
      <c r="AX243">
        <v>502.72699999999998</v>
      </c>
      <c r="AY243">
        <v>595.38400000000001</v>
      </c>
      <c r="AZ243">
        <v>671.32600000000002</v>
      </c>
      <c r="BA243">
        <v>726.64700000000005</v>
      </c>
      <c r="BB243">
        <v>768.60500000000002</v>
      </c>
      <c r="BC243">
        <v>2018</v>
      </c>
    </row>
    <row r="244" spans="1:55" x14ac:dyDescent="0.25">
      <c r="A244">
        <v>213</v>
      </c>
      <c r="B244" t="s">
        <v>407</v>
      </c>
      <c r="C244" t="s">
        <v>290</v>
      </c>
      <c r="D244" t="s">
        <v>408</v>
      </c>
      <c r="E244" t="s">
        <v>287</v>
      </c>
      <c r="F244" t="s">
        <v>291</v>
      </c>
      <c r="G244" t="s">
        <v>235</v>
      </c>
      <c r="I244" t="s">
        <v>292</v>
      </c>
      <c r="J244" t="s">
        <v>232</v>
      </c>
      <c r="K244" t="s">
        <v>232</v>
      </c>
      <c r="L244" t="s">
        <v>232</v>
      </c>
      <c r="M244" t="s">
        <v>232</v>
      </c>
      <c r="N244" t="s">
        <v>232</v>
      </c>
      <c r="O244" t="s">
        <v>232</v>
      </c>
      <c r="P244" t="s">
        <v>232</v>
      </c>
      <c r="Q244" t="s">
        <v>232</v>
      </c>
      <c r="R244" t="s">
        <v>232</v>
      </c>
      <c r="S244" t="s">
        <v>232</v>
      </c>
      <c r="T244" t="s">
        <v>232</v>
      </c>
      <c r="U244" t="s">
        <v>232</v>
      </c>
      <c r="V244" t="s">
        <v>232</v>
      </c>
      <c r="W244" t="s">
        <v>232</v>
      </c>
      <c r="X244" t="s">
        <v>232</v>
      </c>
      <c r="Y244" t="s">
        <v>232</v>
      </c>
      <c r="Z244" t="s">
        <v>232</v>
      </c>
      <c r="AA244" t="s">
        <v>232</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232</v>
      </c>
      <c r="AS244" t="s">
        <v>232</v>
      </c>
      <c r="AT244" t="s">
        <v>232</v>
      </c>
      <c r="AU244">
        <v>25.675000000000001</v>
      </c>
      <c r="AV244">
        <v>34.277000000000001</v>
      </c>
      <c r="AW244">
        <v>43.691000000000003</v>
      </c>
      <c r="AX244">
        <v>23.21</v>
      </c>
      <c r="AY244">
        <v>18.431000000000001</v>
      </c>
      <c r="AZ244">
        <v>12.755000000000001</v>
      </c>
      <c r="BA244">
        <v>8.2409999999999997</v>
      </c>
      <c r="BB244">
        <v>5.774</v>
      </c>
      <c r="BC244">
        <v>2018</v>
      </c>
    </row>
    <row r="245" spans="1:55" x14ac:dyDescent="0.25">
      <c r="A245">
        <v>213</v>
      </c>
      <c r="B245" t="s">
        <v>407</v>
      </c>
      <c r="C245" t="s">
        <v>293</v>
      </c>
      <c r="D245" t="s">
        <v>408</v>
      </c>
      <c r="E245" t="s">
        <v>294</v>
      </c>
      <c r="F245" t="s">
        <v>295</v>
      </c>
      <c r="G245" t="s">
        <v>250</v>
      </c>
      <c r="I245" t="s">
        <v>410</v>
      </c>
      <c r="J245" t="s">
        <v>232</v>
      </c>
      <c r="K245" t="s">
        <v>232</v>
      </c>
      <c r="L245" t="s">
        <v>232</v>
      </c>
      <c r="M245" t="s">
        <v>232</v>
      </c>
      <c r="N245" t="s">
        <v>232</v>
      </c>
      <c r="O245" t="s">
        <v>232</v>
      </c>
      <c r="P245" t="s">
        <v>232</v>
      </c>
      <c r="Q245" t="s">
        <v>232</v>
      </c>
      <c r="R245" t="s">
        <v>232</v>
      </c>
      <c r="S245" t="s">
        <v>232</v>
      </c>
      <c r="T245" t="s">
        <v>232</v>
      </c>
      <c r="U245" t="s">
        <v>232</v>
      </c>
      <c r="V245" t="s">
        <v>232</v>
      </c>
      <c r="W245" t="s">
        <v>232</v>
      </c>
      <c r="X245" t="s">
        <v>232</v>
      </c>
      <c r="Y245" t="s">
        <v>232</v>
      </c>
      <c r="Z245" t="s">
        <v>232</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232</v>
      </c>
      <c r="AT245">
        <v>187.33099999999999</v>
      </c>
      <c r="AU245">
        <v>233.78100000000001</v>
      </c>
      <c r="AV245">
        <v>345.16699999999997</v>
      </c>
      <c r="AW245">
        <v>450.44299999999998</v>
      </c>
      <c r="AX245">
        <v>545.93600000000004</v>
      </c>
      <c r="AY245">
        <v>634.92399999999998</v>
      </c>
      <c r="AZ245">
        <v>699.05100000000004</v>
      </c>
      <c r="BA245">
        <v>747.98500000000001</v>
      </c>
      <c r="BB245">
        <v>785.38400000000001</v>
      </c>
      <c r="BC245">
        <v>2018</v>
      </c>
    </row>
    <row r="246" spans="1:55" x14ac:dyDescent="0.25">
      <c r="A246">
        <v>213</v>
      </c>
      <c r="B246" t="s">
        <v>407</v>
      </c>
      <c r="C246" t="s">
        <v>296</v>
      </c>
      <c r="D246" t="s">
        <v>408</v>
      </c>
      <c r="E246" t="s">
        <v>294</v>
      </c>
      <c r="F246" t="s">
        <v>297</v>
      </c>
      <c r="G246" t="s">
        <v>235</v>
      </c>
      <c r="I246" t="s">
        <v>298</v>
      </c>
      <c r="J246" t="s">
        <v>232</v>
      </c>
      <c r="K246" t="s">
        <v>232</v>
      </c>
      <c r="L246" t="s">
        <v>232</v>
      </c>
      <c r="M246" t="s">
        <v>232</v>
      </c>
      <c r="N246" t="s">
        <v>232</v>
      </c>
      <c r="O246" t="s">
        <v>232</v>
      </c>
      <c r="P246" t="s">
        <v>232</v>
      </c>
      <c r="Q246" t="s">
        <v>232</v>
      </c>
      <c r="R246" t="s">
        <v>232</v>
      </c>
      <c r="S246" t="s">
        <v>232</v>
      </c>
      <c r="T246" t="s">
        <v>232</v>
      </c>
      <c r="U246" t="s">
        <v>232</v>
      </c>
      <c r="V246" t="s">
        <v>232</v>
      </c>
      <c r="W246" t="s">
        <v>232</v>
      </c>
      <c r="X246" t="s">
        <v>232</v>
      </c>
      <c r="Y246" t="s">
        <v>232</v>
      </c>
      <c r="Z246" t="s">
        <v>232</v>
      </c>
      <c r="AA246" t="s">
        <v>232</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232</v>
      </c>
      <c r="AT246" t="s">
        <v>232</v>
      </c>
      <c r="AU246">
        <v>24.795999999999999</v>
      </c>
      <c r="AV246">
        <v>47.646000000000001</v>
      </c>
      <c r="AW246">
        <v>30.5</v>
      </c>
      <c r="AX246">
        <v>21.2</v>
      </c>
      <c r="AY246">
        <v>16.3</v>
      </c>
      <c r="AZ246">
        <v>10.1</v>
      </c>
      <c r="BA246">
        <v>7</v>
      </c>
      <c r="BB246">
        <v>5</v>
      </c>
      <c r="BC246">
        <v>2018</v>
      </c>
    </row>
    <row r="247" spans="1:55" x14ac:dyDescent="0.25">
      <c r="A247">
        <v>213</v>
      </c>
      <c r="B247" t="s">
        <v>407</v>
      </c>
      <c r="C247" t="s">
        <v>299</v>
      </c>
      <c r="D247" t="s">
        <v>408</v>
      </c>
      <c r="E247" t="s">
        <v>300</v>
      </c>
      <c r="G247" t="s">
        <v>274</v>
      </c>
    </row>
    <row r="248" spans="1:55" x14ac:dyDescent="0.25">
      <c r="A248">
        <v>213</v>
      </c>
      <c r="B248" t="s">
        <v>407</v>
      </c>
      <c r="C248" t="s">
        <v>301</v>
      </c>
      <c r="D248" t="s">
        <v>408</v>
      </c>
      <c r="E248" t="s">
        <v>302</v>
      </c>
      <c r="F248" t="s">
        <v>303</v>
      </c>
      <c r="G248" t="s">
        <v>235</v>
      </c>
      <c r="I248" t="s">
        <v>411</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14.224</v>
      </c>
      <c r="AV248">
        <v>-6.14</v>
      </c>
      <c r="AW248">
        <v>-8.8770000000000007</v>
      </c>
      <c r="AX248">
        <v>9.3930000000000007</v>
      </c>
      <c r="AY248">
        <v>7.6749999999999998</v>
      </c>
      <c r="AZ248">
        <v>9.4550000000000001</v>
      </c>
      <c r="BA248">
        <v>9.5050000000000008</v>
      </c>
      <c r="BB248">
        <v>7.7889999999999997</v>
      </c>
      <c r="BC248">
        <v>2018</v>
      </c>
    </row>
    <row r="249" spans="1:55" x14ac:dyDescent="0.25">
      <c r="A249">
        <v>213</v>
      </c>
      <c r="B249" t="s">
        <v>407</v>
      </c>
      <c r="C249" t="s">
        <v>305</v>
      </c>
      <c r="D249" t="s">
        <v>408</v>
      </c>
      <c r="E249" t="s">
        <v>306</v>
      </c>
      <c r="F249" t="s">
        <v>307</v>
      </c>
      <c r="G249" t="s">
        <v>235</v>
      </c>
      <c r="I249" t="s">
        <v>411</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14.554</v>
      </c>
      <c r="AV249">
        <v>-6.8769999999999998</v>
      </c>
      <c r="AW249">
        <v>-8.2520000000000007</v>
      </c>
      <c r="AX249">
        <v>9.3190000000000008</v>
      </c>
      <c r="AY249">
        <v>7.8159999999999998</v>
      </c>
      <c r="AZ249">
        <v>9.36</v>
      </c>
      <c r="BA249">
        <v>9.5399999999999991</v>
      </c>
      <c r="BB249">
        <v>7.7729999999999997</v>
      </c>
      <c r="BC249">
        <v>2018</v>
      </c>
    </row>
    <row r="250" spans="1:55" x14ac:dyDescent="0.25">
      <c r="A250">
        <v>213</v>
      </c>
      <c r="B250" t="s">
        <v>407</v>
      </c>
      <c r="C250" t="s">
        <v>308</v>
      </c>
      <c r="D250" t="s">
        <v>408</v>
      </c>
      <c r="E250" t="s">
        <v>309</v>
      </c>
      <c r="F250" t="s">
        <v>310</v>
      </c>
      <c r="G250" t="s">
        <v>235</v>
      </c>
      <c r="I250" t="s">
        <v>411</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-0.154</v>
      </c>
      <c r="AV250">
        <v>-2.1</v>
      </c>
      <c r="AW250">
        <v>10.226000000000001</v>
      </c>
      <c r="AX250">
        <v>3.5590000000000002</v>
      </c>
      <c r="AY250">
        <v>6.0359999999999996</v>
      </c>
      <c r="AZ250">
        <v>5.5739999999999998</v>
      </c>
      <c r="BA250">
        <v>7.0579999999999998</v>
      </c>
      <c r="BB250">
        <v>5.7910000000000004</v>
      </c>
      <c r="BC250">
        <v>2018</v>
      </c>
    </row>
    <row r="251" spans="1:55" x14ac:dyDescent="0.25">
      <c r="A251">
        <v>213</v>
      </c>
      <c r="B251" t="s">
        <v>407</v>
      </c>
      <c r="C251" t="s">
        <v>311</v>
      </c>
      <c r="D251" t="s">
        <v>408</v>
      </c>
      <c r="E251" t="s">
        <v>312</v>
      </c>
      <c r="F251" t="s">
        <v>313</v>
      </c>
      <c r="G251" t="s">
        <v>235</v>
      </c>
      <c r="I251" t="s">
        <v>411</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-0.12</v>
      </c>
      <c r="AV251">
        <v>-2.3519999999999999</v>
      </c>
      <c r="AW251">
        <v>10.595000000000001</v>
      </c>
      <c r="AX251">
        <v>3.5880000000000001</v>
      </c>
      <c r="AY251">
        <v>6.0369999999999999</v>
      </c>
      <c r="AZ251">
        <v>5.5759999999999996</v>
      </c>
      <c r="BA251">
        <v>7.06</v>
      </c>
      <c r="BB251">
        <v>5.7939999999999996</v>
      </c>
      <c r="BC251">
        <v>2018</v>
      </c>
    </row>
    <row r="252" spans="1:55" x14ac:dyDescent="0.25">
      <c r="A252">
        <v>213</v>
      </c>
      <c r="B252" t="s">
        <v>407</v>
      </c>
      <c r="C252" t="s">
        <v>314</v>
      </c>
      <c r="D252" t="s">
        <v>408</v>
      </c>
      <c r="E252" t="s">
        <v>315</v>
      </c>
      <c r="F252" t="s">
        <v>316</v>
      </c>
      <c r="G252" t="s">
        <v>317</v>
      </c>
      <c r="I252" t="s">
        <v>412</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9.9429999999999996</v>
      </c>
      <c r="AX252">
        <v>9.8919999999999995</v>
      </c>
      <c r="AY252">
        <v>9.67</v>
      </c>
      <c r="AZ252">
        <v>9.41</v>
      </c>
      <c r="BA252">
        <v>9.0809999999999995</v>
      </c>
      <c r="BB252">
        <v>8.7829999999999995</v>
      </c>
      <c r="BC252">
        <v>2018</v>
      </c>
    </row>
    <row r="253" spans="1:55" x14ac:dyDescent="0.25">
      <c r="A253">
        <v>213</v>
      </c>
      <c r="B253" t="s">
        <v>407</v>
      </c>
      <c r="C253" t="s">
        <v>318</v>
      </c>
      <c r="D253" t="s">
        <v>408</v>
      </c>
      <c r="E253" t="s">
        <v>319</v>
      </c>
      <c r="F253" t="s">
        <v>320</v>
      </c>
      <c r="G253" t="s">
        <v>321</v>
      </c>
      <c r="H253" t="s">
        <v>322</v>
      </c>
    </row>
    <row r="254" spans="1:55" x14ac:dyDescent="0.25">
      <c r="A254">
        <v>213</v>
      </c>
      <c r="B254" t="s">
        <v>407</v>
      </c>
      <c r="C254" t="s">
        <v>323</v>
      </c>
      <c r="D254" t="s">
        <v>408</v>
      </c>
      <c r="E254" t="s">
        <v>324</v>
      </c>
      <c r="F254" t="s">
        <v>325</v>
      </c>
      <c r="G254" t="s">
        <v>321</v>
      </c>
      <c r="H254" t="s">
        <v>322</v>
      </c>
      <c r="I254" t="s">
        <v>413</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44.072000000000003</v>
      </c>
      <c r="AV254">
        <v>44.56</v>
      </c>
      <c r="AW254">
        <v>45.052</v>
      </c>
      <c r="AX254">
        <v>45.551000000000002</v>
      </c>
      <c r="AY254">
        <v>46.054000000000002</v>
      </c>
      <c r="AZ254">
        <v>46.564</v>
      </c>
      <c r="BA254">
        <v>47.078000000000003</v>
      </c>
      <c r="BB254">
        <v>47.598999999999997</v>
      </c>
      <c r="BC254">
        <v>2017</v>
      </c>
    </row>
    <row r="255" spans="1:55" x14ac:dyDescent="0.25">
      <c r="A255">
        <v>213</v>
      </c>
      <c r="B255" t="s">
        <v>407</v>
      </c>
      <c r="C255" t="s">
        <v>327</v>
      </c>
      <c r="D255" t="s">
        <v>408</v>
      </c>
      <c r="E255" t="s">
        <v>328</v>
      </c>
      <c r="F255" t="s">
        <v>329</v>
      </c>
      <c r="G255" t="s">
        <v>229</v>
      </c>
      <c r="H255" t="s">
        <v>230</v>
      </c>
      <c r="I255" t="s">
        <v>414</v>
      </c>
      <c r="J255" t="s">
        <v>232</v>
      </c>
      <c r="K255" t="s">
        <v>232</v>
      </c>
      <c r="L255" t="s">
        <v>232</v>
      </c>
      <c r="M255" t="s">
        <v>232</v>
      </c>
      <c r="N255" t="s">
        <v>232</v>
      </c>
      <c r="O255" t="s">
        <v>232</v>
      </c>
      <c r="P255" t="s">
        <v>232</v>
      </c>
      <c r="Q255" t="s">
        <v>232</v>
      </c>
      <c r="R255" t="s">
        <v>232</v>
      </c>
      <c r="S255" t="s">
        <v>232</v>
      </c>
      <c r="T255" t="s">
        <v>232</v>
      </c>
      <c r="U255" t="s">
        <v>232</v>
      </c>
      <c r="V255" t="s">
        <v>232</v>
      </c>
      <c r="W255">
        <v>58.155000000000001</v>
      </c>
      <c r="X255">
        <v>62.424999999999997</v>
      </c>
      <c r="Y255">
        <v>59.972000000000001</v>
      </c>
      <c r="Z255">
        <v>60.48</v>
      </c>
      <c r="AA255">
        <v>67.936999999999998</v>
      </c>
      <c r="AB255">
        <v>71.203999999999994</v>
      </c>
      <c r="AC255">
        <v>68.998000000000005</v>
      </c>
      <c r="AD255">
        <v>69.962999999999994</v>
      </c>
      <c r="AE255">
        <v>63.582999999999998</v>
      </c>
      <c r="AF255">
        <v>69.197999999999993</v>
      </c>
      <c r="AG255">
        <v>97.352000000000004</v>
      </c>
      <c r="AH255">
        <v>128.93600000000001</v>
      </c>
      <c r="AI255">
        <v>160.85599999999999</v>
      </c>
      <c r="AJ255">
        <v>200.173</v>
      </c>
      <c r="AK255">
        <v>264.04199999999997</v>
      </c>
      <c r="AL255">
        <v>356.33199999999999</v>
      </c>
      <c r="AM255">
        <v>398.37299999999999</v>
      </c>
      <c r="AN255">
        <v>530.34799999999996</v>
      </c>
      <c r="AO255">
        <v>700.69200000000001</v>
      </c>
      <c r="AP255">
        <v>891.70399999999995</v>
      </c>
      <c r="AQ255" s="52">
        <v>1150.1099999999999</v>
      </c>
      <c r="AR255" s="52">
        <v>1584.39</v>
      </c>
      <c r="AS255" s="52">
        <v>2105.86</v>
      </c>
      <c r="AT255" s="52">
        <v>2868.94</v>
      </c>
      <c r="AU255" s="52">
        <v>3670.12</v>
      </c>
      <c r="AV255" s="52">
        <v>4929.88</v>
      </c>
      <c r="AW255" s="52">
        <v>7018.61</v>
      </c>
      <c r="AX255" s="52">
        <v>8990.59</v>
      </c>
      <c r="AY255" s="52">
        <v>10844.09</v>
      </c>
      <c r="AZ255" s="52">
        <v>12629.73</v>
      </c>
      <c r="BA255" s="52">
        <v>13983.71</v>
      </c>
      <c r="BB255" s="52">
        <v>15262.12</v>
      </c>
      <c r="BC255">
        <v>2018</v>
      </c>
    </row>
    <row r="256" spans="1:55" x14ac:dyDescent="0.25">
      <c r="A256">
        <v>213</v>
      </c>
      <c r="B256" t="s">
        <v>407</v>
      </c>
      <c r="C256" t="s">
        <v>331</v>
      </c>
      <c r="D256" t="s">
        <v>408</v>
      </c>
      <c r="E256" t="s">
        <v>328</v>
      </c>
      <c r="F256" t="s">
        <v>329</v>
      </c>
      <c r="G256" t="s">
        <v>282</v>
      </c>
      <c r="I256" t="s">
        <v>332</v>
      </c>
      <c r="J256" t="s">
        <v>232</v>
      </c>
      <c r="K256" t="s">
        <v>232</v>
      </c>
      <c r="L256" t="s">
        <v>232</v>
      </c>
      <c r="M256" t="s">
        <v>232</v>
      </c>
      <c r="N256" t="s">
        <v>232</v>
      </c>
      <c r="O256" t="s">
        <v>232</v>
      </c>
      <c r="P256" t="s">
        <v>232</v>
      </c>
      <c r="Q256" t="s">
        <v>232</v>
      </c>
      <c r="R256" t="s">
        <v>232</v>
      </c>
      <c r="S256" t="s">
        <v>232</v>
      </c>
      <c r="T256" t="s">
        <v>232</v>
      </c>
      <c r="U256" t="s">
        <v>232</v>
      </c>
      <c r="V256" t="s">
        <v>232</v>
      </c>
      <c r="W256">
        <v>22.684999999999999</v>
      </c>
      <c r="X256">
        <v>22.363</v>
      </c>
      <c r="Y256">
        <v>21.413</v>
      </c>
      <c r="Z256">
        <v>20.492999999999999</v>
      </c>
      <c r="AA256">
        <v>21.393999999999998</v>
      </c>
      <c r="AB256">
        <v>21.96</v>
      </c>
      <c r="AC256">
        <v>22.425999999999998</v>
      </c>
      <c r="AD256">
        <v>22.678999999999998</v>
      </c>
      <c r="AE256">
        <v>21.795000000000002</v>
      </c>
      <c r="AF256">
        <v>20.478999999999999</v>
      </c>
      <c r="AG256">
        <v>23.893999999999998</v>
      </c>
      <c r="AH256">
        <v>26.577999999999999</v>
      </c>
      <c r="AI256">
        <v>27.613</v>
      </c>
      <c r="AJ256">
        <v>27.960999999999999</v>
      </c>
      <c r="AK256">
        <v>29.437000000000001</v>
      </c>
      <c r="AL256">
        <v>30.995000000000001</v>
      </c>
      <c r="AM256">
        <v>31.922999999999998</v>
      </c>
      <c r="AN256">
        <v>31.916</v>
      </c>
      <c r="AO256">
        <v>32.155999999999999</v>
      </c>
      <c r="AP256">
        <v>33.802999999999997</v>
      </c>
      <c r="AQ256">
        <v>34.348999999999997</v>
      </c>
      <c r="AR256">
        <v>34.600999999999999</v>
      </c>
      <c r="AS256">
        <v>35.366</v>
      </c>
      <c r="AT256">
        <v>34.866999999999997</v>
      </c>
      <c r="AU256">
        <v>34.478000000000002</v>
      </c>
      <c r="AV256">
        <v>33.844000000000001</v>
      </c>
      <c r="AW256">
        <v>34.789000000000001</v>
      </c>
      <c r="AX256">
        <v>35.314999999999998</v>
      </c>
      <c r="AY256">
        <v>34.860999999999997</v>
      </c>
      <c r="AZ256">
        <v>34.822000000000003</v>
      </c>
      <c r="BA256">
        <v>34.356000000000002</v>
      </c>
      <c r="BB256">
        <v>34.435000000000002</v>
      </c>
      <c r="BC256">
        <v>2018</v>
      </c>
    </row>
    <row r="257" spans="1:55" x14ac:dyDescent="0.25">
      <c r="A257">
        <v>213</v>
      </c>
      <c r="B257" t="s">
        <v>407</v>
      </c>
      <c r="C257" t="s">
        <v>333</v>
      </c>
      <c r="D257" t="s">
        <v>408</v>
      </c>
      <c r="E257" t="s">
        <v>334</v>
      </c>
      <c r="F257" t="s">
        <v>335</v>
      </c>
      <c r="G257" t="s">
        <v>229</v>
      </c>
      <c r="H257" t="s">
        <v>230</v>
      </c>
      <c r="I257" t="s">
        <v>414</v>
      </c>
      <c r="J257" t="s">
        <v>232</v>
      </c>
      <c r="K257" t="s">
        <v>232</v>
      </c>
      <c r="L257" t="s">
        <v>232</v>
      </c>
      <c r="M257" t="s">
        <v>232</v>
      </c>
      <c r="N257" t="s">
        <v>232</v>
      </c>
      <c r="O257" t="s">
        <v>232</v>
      </c>
      <c r="P257" t="s">
        <v>232</v>
      </c>
      <c r="Q257" t="s">
        <v>232</v>
      </c>
      <c r="R257" t="s">
        <v>232</v>
      </c>
      <c r="S257" t="s">
        <v>232</v>
      </c>
      <c r="T257" t="s">
        <v>232</v>
      </c>
      <c r="U257" t="s">
        <v>232</v>
      </c>
      <c r="V257" t="s">
        <v>232</v>
      </c>
      <c r="W257">
        <v>58.22</v>
      </c>
      <c r="X257">
        <v>66.022000000000006</v>
      </c>
      <c r="Y257">
        <v>65.956999999999994</v>
      </c>
      <c r="Z257">
        <v>69.031999999999996</v>
      </c>
      <c r="AA257">
        <v>73.950999999999993</v>
      </c>
      <c r="AB257">
        <v>77.31</v>
      </c>
      <c r="AC257">
        <v>80.741</v>
      </c>
      <c r="AD257">
        <v>80.224000000000004</v>
      </c>
      <c r="AE257">
        <v>79.406999999999996</v>
      </c>
      <c r="AF257">
        <v>76.370999999999995</v>
      </c>
      <c r="AG257">
        <v>92.572000000000003</v>
      </c>
      <c r="AH257">
        <v>111.71899999999999</v>
      </c>
      <c r="AI257">
        <v>142.28399999999999</v>
      </c>
      <c r="AJ257">
        <v>190.548</v>
      </c>
      <c r="AK257">
        <v>265.01400000000001</v>
      </c>
      <c r="AL257">
        <v>353.65699999999998</v>
      </c>
      <c r="AM257">
        <v>430.83100000000002</v>
      </c>
      <c r="AN257">
        <v>554.30499999999995</v>
      </c>
      <c r="AO257">
        <v>760.50199999999995</v>
      </c>
      <c r="AP257">
        <v>971.29399999999998</v>
      </c>
      <c r="AQ257" s="52">
        <v>1259.03</v>
      </c>
      <c r="AR257" s="52">
        <v>1779.07</v>
      </c>
      <c r="AS257" s="52">
        <v>2463.14</v>
      </c>
      <c r="AT257" s="52">
        <v>3411.23</v>
      </c>
      <c r="AU257" s="52">
        <v>4382.8599999999997</v>
      </c>
      <c r="AV257" s="52">
        <v>5680.58</v>
      </c>
      <c r="AW257" s="52">
        <v>7560.65</v>
      </c>
      <c r="AX257" s="52">
        <v>9363.4</v>
      </c>
      <c r="AY257" s="52">
        <v>11282.04</v>
      </c>
      <c r="AZ257" s="52">
        <v>13036.17</v>
      </c>
      <c r="BA257" s="52">
        <v>14362.53</v>
      </c>
      <c r="BB257" s="52">
        <v>15504.74</v>
      </c>
      <c r="BC257">
        <v>2018</v>
      </c>
    </row>
    <row r="258" spans="1:55" x14ac:dyDescent="0.25">
      <c r="A258">
        <v>213</v>
      </c>
      <c r="B258" t="s">
        <v>407</v>
      </c>
      <c r="C258" t="s">
        <v>336</v>
      </c>
      <c r="D258" t="s">
        <v>408</v>
      </c>
      <c r="E258" t="s">
        <v>334</v>
      </c>
      <c r="F258" t="s">
        <v>335</v>
      </c>
      <c r="G258" t="s">
        <v>282</v>
      </c>
      <c r="I258" t="s">
        <v>337</v>
      </c>
      <c r="J258" t="s">
        <v>232</v>
      </c>
      <c r="K258" t="s">
        <v>232</v>
      </c>
      <c r="L258" t="s">
        <v>232</v>
      </c>
      <c r="M258" t="s">
        <v>232</v>
      </c>
      <c r="N258" t="s">
        <v>232</v>
      </c>
      <c r="O258" t="s">
        <v>232</v>
      </c>
      <c r="P258" t="s">
        <v>232</v>
      </c>
      <c r="Q258" t="s">
        <v>232</v>
      </c>
      <c r="R258" t="s">
        <v>232</v>
      </c>
      <c r="S258" t="s">
        <v>232</v>
      </c>
      <c r="T258" t="s">
        <v>232</v>
      </c>
      <c r="U258" t="s">
        <v>232</v>
      </c>
      <c r="V258" t="s">
        <v>232</v>
      </c>
      <c r="W258">
        <v>22.71</v>
      </c>
      <c r="X258">
        <v>23.651</v>
      </c>
      <c r="Y258">
        <v>23.548999999999999</v>
      </c>
      <c r="Z258">
        <v>23.390999999999998</v>
      </c>
      <c r="AA258">
        <v>23.288</v>
      </c>
      <c r="AB258">
        <v>23.843</v>
      </c>
      <c r="AC258">
        <v>26.242999999999999</v>
      </c>
      <c r="AD258">
        <v>26.004999999999999</v>
      </c>
      <c r="AE258">
        <v>27.219000000000001</v>
      </c>
      <c r="AF258">
        <v>22.600999999999999</v>
      </c>
      <c r="AG258">
        <v>22.721</v>
      </c>
      <c r="AH258">
        <v>23.029</v>
      </c>
      <c r="AI258">
        <v>24.425000000000001</v>
      </c>
      <c r="AJ258">
        <v>26.616</v>
      </c>
      <c r="AK258">
        <v>29.545000000000002</v>
      </c>
      <c r="AL258">
        <v>30.762</v>
      </c>
      <c r="AM258">
        <v>34.524000000000001</v>
      </c>
      <c r="AN258">
        <v>33.356999999999999</v>
      </c>
      <c r="AO258">
        <v>34.901000000000003</v>
      </c>
      <c r="AP258">
        <v>36.820999999999998</v>
      </c>
      <c r="AQ258">
        <v>37.601999999999997</v>
      </c>
      <c r="AR258">
        <v>38.851999999999997</v>
      </c>
      <c r="AS258">
        <v>41.366</v>
      </c>
      <c r="AT258">
        <v>41.457999999999998</v>
      </c>
      <c r="AU258">
        <v>41.173999999999999</v>
      </c>
      <c r="AV258">
        <v>38.997</v>
      </c>
      <c r="AW258">
        <v>37.475000000000001</v>
      </c>
      <c r="AX258">
        <v>36.779000000000003</v>
      </c>
      <c r="AY258">
        <v>36.268999999999998</v>
      </c>
      <c r="AZ258">
        <v>35.942</v>
      </c>
      <c r="BA258">
        <v>35.286000000000001</v>
      </c>
      <c r="BB258">
        <v>34.981999999999999</v>
      </c>
      <c r="BC258">
        <v>2018</v>
      </c>
    </row>
    <row r="259" spans="1:55" x14ac:dyDescent="0.25">
      <c r="A259">
        <v>213</v>
      </c>
      <c r="B259" t="s">
        <v>407</v>
      </c>
      <c r="C259" t="s">
        <v>338</v>
      </c>
      <c r="D259" t="s">
        <v>408</v>
      </c>
      <c r="E259" t="s">
        <v>339</v>
      </c>
      <c r="F259" t="s">
        <v>340</v>
      </c>
      <c r="G259" t="s">
        <v>229</v>
      </c>
      <c r="H259" t="s">
        <v>230</v>
      </c>
      <c r="I259" t="s">
        <v>414</v>
      </c>
      <c r="J259" t="s">
        <v>232</v>
      </c>
      <c r="K259" t="s">
        <v>232</v>
      </c>
      <c r="L259" t="s">
        <v>232</v>
      </c>
      <c r="M259" t="s">
        <v>232</v>
      </c>
      <c r="N259" t="s">
        <v>232</v>
      </c>
      <c r="O259" t="s">
        <v>232</v>
      </c>
      <c r="P259" t="s">
        <v>232</v>
      </c>
      <c r="Q259" t="s">
        <v>232</v>
      </c>
      <c r="R259" t="s">
        <v>232</v>
      </c>
      <c r="S259" t="s">
        <v>232</v>
      </c>
      <c r="T259" t="s">
        <v>232</v>
      </c>
      <c r="U259" t="s">
        <v>232</v>
      </c>
      <c r="V259" t="s">
        <v>232</v>
      </c>
      <c r="W259">
        <v>-6.4000000000000001E-2</v>
      </c>
      <c r="X259">
        <v>-3.597</v>
      </c>
      <c r="Y259">
        <v>-5.9850000000000003</v>
      </c>
      <c r="Z259">
        <v>-8.5519999999999996</v>
      </c>
      <c r="AA259">
        <v>-6.0140000000000002</v>
      </c>
      <c r="AB259">
        <v>-6.1059999999999999</v>
      </c>
      <c r="AC259">
        <v>-11.743</v>
      </c>
      <c r="AD259">
        <v>-10.260999999999999</v>
      </c>
      <c r="AE259">
        <v>-15.824</v>
      </c>
      <c r="AF259">
        <v>-7.173</v>
      </c>
      <c r="AG259">
        <v>4.78</v>
      </c>
      <c r="AH259">
        <v>17.218</v>
      </c>
      <c r="AI259">
        <v>18.571999999999999</v>
      </c>
      <c r="AJ259">
        <v>9.6240000000000006</v>
      </c>
      <c r="AK259">
        <v>-0.97199999999999998</v>
      </c>
      <c r="AL259">
        <v>2.6749999999999998</v>
      </c>
      <c r="AM259">
        <v>-32.457999999999998</v>
      </c>
      <c r="AN259">
        <v>-23.957999999999998</v>
      </c>
      <c r="AO259">
        <v>-59.81</v>
      </c>
      <c r="AP259">
        <v>-79.59</v>
      </c>
      <c r="AQ259">
        <v>-108.914</v>
      </c>
      <c r="AR259">
        <v>-194.679</v>
      </c>
      <c r="AS259">
        <v>-357.28399999999999</v>
      </c>
      <c r="AT259">
        <v>-542.29100000000005</v>
      </c>
      <c r="AU259">
        <v>-712.745</v>
      </c>
      <c r="AV259">
        <v>-750.69500000000005</v>
      </c>
      <c r="AW259">
        <v>-542.04200000000003</v>
      </c>
      <c r="AX259">
        <v>-372.80500000000001</v>
      </c>
      <c r="AY259">
        <v>-437.95299999999997</v>
      </c>
      <c r="AZ259">
        <v>-406.43900000000002</v>
      </c>
      <c r="BA259">
        <v>-378.82299999999998</v>
      </c>
      <c r="BB259">
        <v>-242.62</v>
      </c>
      <c r="BC259">
        <v>2018</v>
      </c>
    </row>
    <row r="260" spans="1:55" x14ac:dyDescent="0.25">
      <c r="A260">
        <v>213</v>
      </c>
      <c r="B260" t="s">
        <v>407</v>
      </c>
      <c r="C260" t="s">
        <v>341</v>
      </c>
      <c r="D260" t="s">
        <v>408</v>
      </c>
      <c r="E260" t="s">
        <v>339</v>
      </c>
      <c r="F260" t="s">
        <v>340</v>
      </c>
      <c r="G260" t="s">
        <v>282</v>
      </c>
      <c r="I260" t="s">
        <v>342</v>
      </c>
      <c r="J260" t="s">
        <v>232</v>
      </c>
      <c r="K260" t="s">
        <v>232</v>
      </c>
      <c r="L260" t="s">
        <v>232</v>
      </c>
      <c r="M260" t="s">
        <v>232</v>
      </c>
      <c r="N260" t="s">
        <v>232</v>
      </c>
      <c r="O260" t="s">
        <v>232</v>
      </c>
      <c r="P260" t="s">
        <v>232</v>
      </c>
      <c r="Q260" t="s">
        <v>232</v>
      </c>
      <c r="R260" t="s">
        <v>232</v>
      </c>
      <c r="S260" t="s">
        <v>232</v>
      </c>
      <c r="T260" t="s">
        <v>232</v>
      </c>
      <c r="U260" t="s">
        <v>232</v>
      </c>
      <c r="V260" t="s">
        <v>232</v>
      </c>
      <c r="W260">
        <v>-2.5000000000000001E-2</v>
      </c>
      <c r="X260">
        <v>-1.2889999999999999</v>
      </c>
      <c r="Y260">
        <v>-2.137</v>
      </c>
      <c r="Z260">
        <v>-2.8980000000000001</v>
      </c>
      <c r="AA260">
        <v>-1.8939999999999999</v>
      </c>
      <c r="AB260">
        <v>-1.883</v>
      </c>
      <c r="AC260">
        <v>-3.8170000000000002</v>
      </c>
      <c r="AD260">
        <v>-3.3260000000000001</v>
      </c>
      <c r="AE260">
        <v>-5.4240000000000004</v>
      </c>
      <c r="AF260">
        <v>-2.1230000000000002</v>
      </c>
      <c r="AG260">
        <v>1.173</v>
      </c>
      <c r="AH260">
        <v>3.5489999999999999</v>
      </c>
      <c r="AI260">
        <v>3.1880000000000002</v>
      </c>
      <c r="AJ260">
        <v>1.3440000000000001</v>
      </c>
      <c r="AK260">
        <v>-0.108</v>
      </c>
      <c r="AL260">
        <v>0.23300000000000001</v>
      </c>
      <c r="AM260">
        <v>-2.601</v>
      </c>
      <c r="AN260">
        <v>-1.4419999999999999</v>
      </c>
      <c r="AO260">
        <v>-2.7450000000000001</v>
      </c>
      <c r="AP260">
        <v>-3.0169999999999999</v>
      </c>
      <c r="AQ260">
        <v>-3.2530000000000001</v>
      </c>
      <c r="AR260">
        <v>-4.2510000000000003</v>
      </c>
      <c r="AS260">
        <v>-6</v>
      </c>
      <c r="AT260">
        <v>-6.5910000000000002</v>
      </c>
      <c r="AU260">
        <v>-6.6959999999999997</v>
      </c>
      <c r="AV260">
        <v>-5.1539999999999999</v>
      </c>
      <c r="AW260">
        <v>-2.6869999999999998</v>
      </c>
      <c r="AX260">
        <v>-1.464</v>
      </c>
      <c r="AY260">
        <v>-1.4079999999999999</v>
      </c>
      <c r="AZ260">
        <v>-1.121</v>
      </c>
      <c r="BA260">
        <v>-0.93100000000000005</v>
      </c>
      <c r="BB260">
        <v>-0.54700000000000004</v>
      </c>
      <c r="BC260">
        <v>2018</v>
      </c>
    </row>
    <row r="261" spans="1:55" x14ac:dyDescent="0.25">
      <c r="A261">
        <v>213</v>
      </c>
      <c r="B261" t="s">
        <v>407</v>
      </c>
      <c r="C261" t="s">
        <v>343</v>
      </c>
      <c r="D261" t="s">
        <v>408</v>
      </c>
      <c r="E261" t="s">
        <v>344</v>
      </c>
      <c r="F261" t="s">
        <v>345</v>
      </c>
      <c r="G261" t="s">
        <v>229</v>
      </c>
      <c r="H261" t="s">
        <v>230</v>
      </c>
      <c r="I261" t="s">
        <v>414</v>
      </c>
      <c r="J261" t="s">
        <v>232</v>
      </c>
      <c r="K261" t="s">
        <v>232</v>
      </c>
      <c r="L261" t="s">
        <v>232</v>
      </c>
      <c r="M261" t="s">
        <v>232</v>
      </c>
      <c r="N261" t="s">
        <v>232</v>
      </c>
      <c r="O261" t="s">
        <v>232</v>
      </c>
      <c r="P261" t="s">
        <v>232</v>
      </c>
      <c r="Q261" t="s">
        <v>232</v>
      </c>
      <c r="R261" t="s">
        <v>232</v>
      </c>
      <c r="S261" t="s">
        <v>232</v>
      </c>
      <c r="T261" t="s">
        <v>232</v>
      </c>
      <c r="U261" t="s">
        <v>232</v>
      </c>
      <c r="V261" t="s">
        <v>232</v>
      </c>
      <c r="W261">
        <v>0.27500000000000002</v>
      </c>
      <c r="X261">
        <v>-4.5970000000000004</v>
      </c>
      <c r="Y261">
        <v>-3.206</v>
      </c>
      <c r="Z261">
        <v>-7.16</v>
      </c>
      <c r="AA261">
        <v>-8.3510000000000009</v>
      </c>
      <c r="AB261">
        <v>-10.101000000000001</v>
      </c>
      <c r="AC261">
        <v>-13.337</v>
      </c>
      <c r="AD261">
        <v>-13.012</v>
      </c>
      <c r="AE261">
        <v>-15.965999999999999</v>
      </c>
      <c r="AF261">
        <v>3.948</v>
      </c>
      <c r="AG261">
        <v>13.207000000000001</v>
      </c>
      <c r="AH261">
        <v>21.24</v>
      </c>
      <c r="AI261">
        <v>24.524999999999999</v>
      </c>
      <c r="AJ261">
        <v>17.312000000000001</v>
      </c>
      <c r="AK261">
        <v>-1.5640000000000001</v>
      </c>
      <c r="AL261">
        <v>-6.3410000000000002</v>
      </c>
      <c r="AM261">
        <v>-4.0010000000000003</v>
      </c>
      <c r="AN261">
        <v>-14.682</v>
      </c>
      <c r="AO261">
        <v>-80.778000000000006</v>
      </c>
      <c r="AP261">
        <v>-95.165000000000006</v>
      </c>
      <c r="AQ261">
        <v>-137.01599999999999</v>
      </c>
      <c r="AR261">
        <v>-192.93100000000001</v>
      </c>
      <c r="AS261">
        <v>-386.49200000000002</v>
      </c>
      <c r="AT261">
        <v>-578.00800000000004</v>
      </c>
      <c r="AU261">
        <v>-723.38800000000003</v>
      </c>
      <c r="AV261">
        <v>-571.75199999999995</v>
      </c>
      <c r="AW261">
        <v>-160.80099999999999</v>
      </c>
      <c r="AX261">
        <v>74.316999999999993</v>
      </c>
      <c r="AY261">
        <v>13.151999999999999</v>
      </c>
      <c r="AZ261">
        <v>-4.0670000000000002</v>
      </c>
      <c r="BA261">
        <v>-95.915000000000006</v>
      </c>
      <c r="BB261">
        <v>-100.09699999999999</v>
      </c>
      <c r="BC261">
        <v>2018</v>
      </c>
    </row>
    <row r="262" spans="1:55" x14ac:dyDescent="0.25">
      <c r="A262">
        <v>213</v>
      </c>
      <c r="B262" t="s">
        <v>407</v>
      </c>
      <c r="C262" t="s">
        <v>346</v>
      </c>
      <c r="D262" t="s">
        <v>408</v>
      </c>
      <c r="E262" t="s">
        <v>344</v>
      </c>
      <c r="F262" t="s">
        <v>345</v>
      </c>
      <c r="G262" t="s">
        <v>270</v>
      </c>
      <c r="I262" t="s">
        <v>397</v>
      </c>
      <c r="J262" t="s">
        <v>232</v>
      </c>
      <c r="K262" t="s">
        <v>232</v>
      </c>
      <c r="L262" t="s">
        <v>232</v>
      </c>
      <c r="M262" t="s">
        <v>232</v>
      </c>
      <c r="N262" t="s">
        <v>232</v>
      </c>
      <c r="O262" t="s">
        <v>232</v>
      </c>
      <c r="P262" t="s">
        <v>232</v>
      </c>
      <c r="Q262" t="s">
        <v>232</v>
      </c>
      <c r="R262" t="s">
        <v>232</v>
      </c>
      <c r="S262" t="s">
        <v>232</v>
      </c>
      <c r="T262" t="s">
        <v>232</v>
      </c>
      <c r="U262" t="s">
        <v>232</v>
      </c>
      <c r="V262" t="s">
        <v>232</v>
      </c>
      <c r="W262">
        <v>0.107</v>
      </c>
      <c r="X262">
        <v>-1.6739999999999999</v>
      </c>
      <c r="Y262">
        <v>-1.0940000000000001</v>
      </c>
      <c r="Z262">
        <v>-2.3730000000000002</v>
      </c>
      <c r="AA262">
        <v>-2.7120000000000002</v>
      </c>
      <c r="AB262">
        <v>-3.298</v>
      </c>
      <c r="AC262">
        <v>-4.45</v>
      </c>
      <c r="AD262">
        <v>-4.3579999999999997</v>
      </c>
      <c r="AE262">
        <v>-5.4889999999999999</v>
      </c>
      <c r="AF262">
        <v>1.042</v>
      </c>
      <c r="AG262">
        <v>3.08</v>
      </c>
      <c r="AH262">
        <v>4.306</v>
      </c>
      <c r="AI262">
        <v>4.2290000000000001</v>
      </c>
      <c r="AJ262">
        <v>2.4569999999999999</v>
      </c>
      <c r="AK262">
        <v>-0.182</v>
      </c>
      <c r="AL262">
        <v>-0.57099999999999995</v>
      </c>
      <c r="AM262">
        <v>-0.30099999999999999</v>
      </c>
      <c r="AN262">
        <v>-0.88400000000000001</v>
      </c>
      <c r="AO262">
        <v>-3.823</v>
      </c>
      <c r="AP262">
        <v>-3.6139999999999999</v>
      </c>
      <c r="AQ262">
        <v>-4.1559999999999997</v>
      </c>
      <c r="AR262">
        <v>-4.1479999999999997</v>
      </c>
      <c r="AS262">
        <v>-6.548</v>
      </c>
      <c r="AT262">
        <v>-6.9130000000000003</v>
      </c>
      <c r="AU262">
        <v>-6.7939999999999996</v>
      </c>
      <c r="AV262">
        <v>-3.7450000000000001</v>
      </c>
      <c r="AW262">
        <v>-0.74199999999999999</v>
      </c>
      <c r="AX262">
        <v>0.27200000000000002</v>
      </c>
      <c r="AY262">
        <v>0.04</v>
      </c>
      <c r="AZ262">
        <v>-1.0999999999999999E-2</v>
      </c>
      <c r="BA262">
        <v>-0.22900000000000001</v>
      </c>
      <c r="BB262">
        <v>-0.223</v>
      </c>
      <c r="BC262">
        <v>2018</v>
      </c>
    </row>
    <row r="263" spans="1:55" x14ac:dyDescent="0.25">
      <c r="A263">
        <v>213</v>
      </c>
      <c r="B263" t="s">
        <v>407</v>
      </c>
      <c r="C263" t="s">
        <v>347</v>
      </c>
      <c r="D263" t="s">
        <v>408</v>
      </c>
      <c r="E263" t="s">
        <v>348</v>
      </c>
      <c r="F263" t="s">
        <v>349</v>
      </c>
      <c r="G263" t="s">
        <v>229</v>
      </c>
      <c r="H263" t="s">
        <v>230</v>
      </c>
      <c r="I263" t="s">
        <v>414</v>
      </c>
      <c r="J263" t="s">
        <v>232</v>
      </c>
      <c r="K263" t="s">
        <v>232</v>
      </c>
      <c r="L263" t="s">
        <v>232</v>
      </c>
      <c r="M263" t="s">
        <v>232</v>
      </c>
      <c r="N263" t="s">
        <v>232</v>
      </c>
      <c r="O263" t="s">
        <v>232</v>
      </c>
      <c r="P263" t="s">
        <v>232</v>
      </c>
      <c r="Q263" t="s">
        <v>232</v>
      </c>
      <c r="R263" t="s">
        <v>232</v>
      </c>
      <c r="S263" t="s">
        <v>232</v>
      </c>
      <c r="T263" t="s">
        <v>232</v>
      </c>
      <c r="U263" t="s">
        <v>232</v>
      </c>
      <c r="V263" t="s">
        <v>232</v>
      </c>
      <c r="W263">
        <v>3.3239999999999998</v>
      </c>
      <c r="X263">
        <v>0.42399999999999999</v>
      </c>
      <c r="Y263">
        <v>-1.1779999999999999</v>
      </c>
      <c r="Z263">
        <v>-2.9390000000000001</v>
      </c>
      <c r="AA263">
        <v>0.82899999999999996</v>
      </c>
      <c r="AB263">
        <v>1.7450000000000001</v>
      </c>
      <c r="AC263">
        <v>-2.0880000000000001</v>
      </c>
      <c r="AD263">
        <v>1.2669999999999999</v>
      </c>
      <c r="AE263">
        <v>-3.4689999999999999</v>
      </c>
      <c r="AF263">
        <v>0.32400000000000001</v>
      </c>
      <c r="AG263">
        <v>12.035</v>
      </c>
      <c r="AH263">
        <v>23.294</v>
      </c>
      <c r="AI263">
        <v>29.123000000000001</v>
      </c>
      <c r="AJ263">
        <v>21.335999999999999</v>
      </c>
      <c r="AK263">
        <v>15.106999999999999</v>
      </c>
      <c r="AL263">
        <v>20.065000000000001</v>
      </c>
      <c r="AM263">
        <v>-15.709</v>
      </c>
      <c r="AN263">
        <v>-9.75</v>
      </c>
      <c r="AO263">
        <v>-34.57</v>
      </c>
      <c r="AP263">
        <v>-44.71</v>
      </c>
      <c r="AQ263">
        <v>-88.35</v>
      </c>
      <c r="AR263">
        <v>-160.226</v>
      </c>
      <c r="AS263">
        <v>-263.04000000000002</v>
      </c>
      <c r="AT263">
        <v>-386.57600000000002</v>
      </c>
      <c r="AU263">
        <v>-449.97399999999999</v>
      </c>
      <c r="AV263">
        <v>-315.803</v>
      </c>
      <c r="AW263">
        <v>7.4820000000000002</v>
      </c>
      <c r="AX263">
        <v>280.197</v>
      </c>
      <c r="AY263">
        <v>360.68299999999999</v>
      </c>
      <c r="AZ263">
        <v>462.52199999999999</v>
      </c>
      <c r="BA263">
        <v>521.52200000000005</v>
      </c>
      <c r="BB263">
        <v>701.00300000000004</v>
      </c>
      <c r="BC263">
        <v>2018</v>
      </c>
    </row>
    <row r="264" spans="1:55" x14ac:dyDescent="0.25">
      <c r="A264">
        <v>213</v>
      </c>
      <c r="B264" t="s">
        <v>407</v>
      </c>
      <c r="C264" t="s">
        <v>350</v>
      </c>
      <c r="D264" t="s">
        <v>408</v>
      </c>
      <c r="E264" t="s">
        <v>348</v>
      </c>
      <c r="F264" t="s">
        <v>349</v>
      </c>
      <c r="G264" t="s">
        <v>282</v>
      </c>
      <c r="I264" t="s">
        <v>351</v>
      </c>
      <c r="J264" t="s">
        <v>232</v>
      </c>
      <c r="K264" t="s">
        <v>232</v>
      </c>
      <c r="L264" t="s">
        <v>232</v>
      </c>
      <c r="M264" t="s">
        <v>232</v>
      </c>
      <c r="N264" t="s">
        <v>232</v>
      </c>
      <c r="O264" t="s">
        <v>232</v>
      </c>
      <c r="P264" t="s">
        <v>232</v>
      </c>
      <c r="Q264" t="s">
        <v>232</v>
      </c>
      <c r="R264" t="s">
        <v>232</v>
      </c>
      <c r="S264" t="s">
        <v>232</v>
      </c>
      <c r="T264" t="s">
        <v>232</v>
      </c>
      <c r="U264" t="s">
        <v>232</v>
      </c>
      <c r="V264" t="s">
        <v>232</v>
      </c>
      <c r="W264">
        <v>1.2969999999999999</v>
      </c>
      <c r="X264">
        <v>0.152</v>
      </c>
      <c r="Y264">
        <v>-0.42</v>
      </c>
      <c r="Z264">
        <v>-0.996</v>
      </c>
      <c r="AA264">
        <v>0.26100000000000001</v>
      </c>
      <c r="AB264">
        <v>0.53800000000000003</v>
      </c>
      <c r="AC264">
        <v>-0.67800000000000005</v>
      </c>
      <c r="AD264">
        <v>0.41099999999999998</v>
      </c>
      <c r="AE264">
        <v>-1.1890000000000001</v>
      </c>
      <c r="AF264">
        <v>9.6000000000000002E-2</v>
      </c>
      <c r="AG264">
        <v>2.9540000000000002</v>
      </c>
      <c r="AH264">
        <v>4.8019999999999996</v>
      </c>
      <c r="AI264">
        <v>4.9989999999999997</v>
      </c>
      <c r="AJ264">
        <v>2.98</v>
      </c>
      <c r="AK264">
        <v>1.6839999999999999</v>
      </c>
      <c r="AL264">
        <v>1.7450000000000001</v>
      </c>
      <c r="AM264">
        <v>-1.2589999999999999</v>
      </c>
      <c r="AN264">
        <v>-0.58699999999999997</v>
      </c>
      <c r="AO264">
        <v>-1.587</v>
      </c>
      <c r="AP264">
        <v>-1.6950000000000001</v>
      </c>
      <c r="AQ264">
        <v>-2.6389999999999998</v>
      </c>
      <c r="AR264">
        <v>-3.4990000000000001</v>
      </c>
      <c r="AS264">
        <v>-4.4169999999999998</v>
      </c>
      <c r="AT264">
        <v>-4.6980000000000004</v>
      </c>
      <c r="AU264">
        <v>-4.2270000000000003</v>
      </c>
      <c r="AV264">
        <v>-2.1680000000000001</v>
      </c>
      <c r="AW264">
        <v>3.6999999999999998E-2</v>
      </c>
      <c r="AX264">
        <v>1.101</v>
      </c>
      <c r="AY264">
        <v>1.1599999999999999</v>
      </c>
      <c r="AZ264">
        <v>1.2749999999999999</v>
      </c>
      <c r="BA264">
        <v>1.2809999999999999</v>
      </c>
      <c r="BB264">
        <v>1.5820000000000001</v>
      </c>
      <c r="BC264">
        <v>2018</v>
      </c>
    </row>
    <row r="265" spans="1:55" x14ac:dyDescent="0.25">
      <c r="A265">
        <v>213</v>
      </c>
      <c r="B265" t="s">
        <v>407</v>
      </c>
      <c r="C265" t="s">
        <v>352</v>
      </c>
      <c r="D265" t="s">
        <v>408</v>
      </c>
      <c r="E265" t="s">
        <v>353</v>
      </c>
      <c r="F265" t="s">
        <v>354</v>
      </c>
      <c r="G265" t="s">
        <v>229</v>
      </c>
      <c r="H265" t="s">
        <v>230</v>
      </c>
    </row>
    <row r="266" spans="1:55" x14ac:dyDescent="0.25">
      <c r="A266">
        <v>213</v>
      </c>
      <c r="B266" t="s">
        <v>407</v>
      </c>
      <c r="C266" t="s">
        <v>355</v>
      </c>
      <c r="D266" t="s">
        <v>408</v>
      </c>
      <c r="E266" t="s">
        <v>353</v>
      </c>
      <c r="F266" t="s">
        <v>354</v>
      </c>
      <c r="G266" t="s">
        <v>282</v>
      </c>
    </row>
    <row r="267" spans="1:55" x14ac:dyDescent="0.25">
      <c r="A267">
        <v>213</v>
      </c>
      <c r="B267" t="s">
        <v>407</v>
      </c>
      <c r="C267" t="s">
        <v>356</v>
      </c>
      <c r="D267" t="s">
        <v>408</v>
      </c>
      <c r="E267" t="s">
        <v>357</v>
      </c>
      <c r="F267" t="s">
        <v>358</v>
      </c>
      <c r="G267" t="s">
        <v>229</v>
      </c>
      <c r="H267" t="s">
        <v>230</v>
      </c>
      <c r="I267" t="s">
        <v>414</v>
      </c>
      <c r="J267" t="s">
        <v>232</v>
      </c>
      <c r="K267" t="s">
        <v>232</v>
      </c>
      <c r="L267" t="s">
        <v>232</v>
      </c>
      <c r="M267" t="s">
        <v>232</v>
      </c>
      <c r="N267" t="s">
        <v>232</v>
      </c>
      <c r="O267" t="s">
        <v>232</v>
      </c>
      <c r="P267" t="s">
        <v>232</v>
      </c>
      <c r="Q267" t="s">
        <v>232</v>
      </c>
      <c r="R267" t="s">
        <v>232</v>
      </c>
      <c r="S267" t="s">
        <v>232</v>
      </c>
      <c r="T267" t="s">
        <v>232</v>
      </c>
      <c r="U267" t="s">
        <v>232</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52">
        <v>1066.67</v>
      </c>
      <c r="AQ267" s="52">
        <v>1456.38</v>
      </c>
      <c r="AR267" s="52">
        <v>2046.71</v>
      </c>
      <c r="AS267" s="52">
        <v>3129.85</v>
      </c>
      <c r="AT267" s="52">
        <v>4365.88</v>
      </c>
      <c r="AU267" s="52">
        <v>6079.3</v>
      </c>
      <c r="AV267" s="52">
        <v>12569.41</v>
      </c>
      <c r="AW267" s="52">
        <v>15313.11</v>
      </c>
      <c r="AX267" s="52">
        <v>17576.73</v>
      </c>
      <c r="AY267" s="52">
        <v>20264.400000000001</v>
      </c>
      <c r="AZ267" s="52">
        <v>22775.18</v>
      </c>
      <c r="BA267" s="52">
        <v>24696.3</v>
      </c>
      <c r="BB267" s="52">
        <v>26378.68</v>
      </c>
      <c r="BC267">
        <v>2018</v>
      </c>
    </row>
    <row r="268" spans="1:55" x14ac:dyDescent="0.25">
      <c r="A268">
        <v>213</v>
      </c>
      <c r="B268" t="s">
        <v>407</v>
      </c>
      <c r="C268" t="s">
        <v>359</v>
      </c>
      <c r="D268" t="s">
        <v>408</v>
      </c>
      <c r="E268" t="s">
        <v>357</v>
      </c>
      <c r="F268" t="s">
        <v>358</v>
      </c>
      <c r="G268" t="s">
        <v>282</v>
      </c>
      <c r="I268" t="s">
        <v>360</v>
      </c>
      <c r="J268" t="s">
        <v>232</v>
      </c>
      <c r="K268" t="s">
        <v>232</v>
      </c>
      <c r="L268" t="s">
        <v>232</v>
      </c>
      <c r="M268" t="s">
        <v>232</v>
      </c>
      <c r="N268" t="s">
        <v>232</v>
      </c>
      <c r="O268" t="s">
        <v>232</v>
      </c>
      <c r="P268" t="s">
        <v>232</v>
      </c>
      <c r="Q268" t="s">
        <v>232</v>
      </c>
      <c r="R268" t="s">
        <v>232</v>
      </c>
      <c r="S268" t="s">
        <v>232</v>
      </c>
      <c r="T268" t="s">
        <v>232</v>
      </c>
      <c r="U268" t="s">
        <v>232</v>
      </c>
      <c r="V268">
        <v>25.745999999999999</v>
      </c>
      <c r="W268">
        <v>27.739000000000001</v>
      </c>
      <c r="X268">
        <v>29.31</v>
      </c>
      <c r="Y268">
        <v>31.672999999999998</v>
      </c>
      <c r="Z268">
        <v>33.561</v>
      </c>
      <c r="AA268">
        <v>32.661999999999999</v>
      </c>
      <c r="AB268">
        <v>35.200000000000003</v>
      </c>
      <c r="AC268">
        <v>40.097000000000001</v>
      </c>
      <c r="AD268">
        <v>42.06</v>
      </c>
      <c r="AE268">
        <v>49.435000000000002</v>
      </c>
      <c r="AF268">
        <v>152.24799999999999</v>
      </c>
      <c r="AG268">
        <v>129.114</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57.110999999999997</v>
      </c>
      <c r="AV268">
        <v>86.289000000000001</v>
      </c>
      <c r="AW268">
        <v>75.900999999999996</v>
      </c>
      <c r="AX268">
        <v>69.040999999999997</v>
      </c>
      <c r="AY268">
        <v>65.144999999999996</v>
      </c>
      <c r="AZ268">
        <v>62.793999999999997</v>
      </c>
      <c r="BA268">
        <v>60.674999999999997</v>
      </c>
      <c r="BB268">
        <v>59.515999999999998</v>
      </c>
      <c r="BC268">
        <v>2018</v>
      </c>
    </row>
    <row r="269" spans="1:55" x14ac:dyDescent="0.25">
      <c r="A269">
        <v>213</v>
      </c>
      <c r="B269" t="s">
        <v>407</v>
      </c>
      <c r="C269" t="s">
        <v>361</v>
      </c>
      <c r="D269" t="s">
        <v>408</v>
      </c>
      <c r="E269" t="s">
        <v>362</v>
      </c>
      <c r="F269" t="s">
        <v>363</v>
      </c>
      <c r="G269" t="s">
        <v>229</v>
      </c>
      <c r="H269" t="s">
        <v>230</v>
      </c>
      <c r="I269" t="s">
        <v>414</v>
      </c>
      <c r="J269" t="s">
        <v>374</v>
      </c>
      <c r="K269" t="s">
        <v>374</v>
      </c>
      <c r="L269" t="s">
        <v>374</v>
      </c>
      <c r="M269" t="s">
        <v>374</v>
      </c>
      <c r="N269">
        <v>1E-3</v>
      </c>
      <c r="O269">
        <v>6.0000000000000001E-3</v>
      </c>
      <c r="P269">
        <v>1.0999999999999999E-2</v>
      </c>
      <c r="Q269">
        <v>2.5000000000000001E-2</v>
      </c>
      <c r="R269">
        <v>0.12</v>
      </c>
      <c r="S269">
        <v>3.5169999999999999</v>
      </c>
      <c r="T269">
        <v>74.709999999999994</v>
      </c>
      <c r="U269">
        <v>196.08799999999999</v>
      </c>
      <c r="V269">
        <v>245.66800000000001</v>
      </c>
      <c r="W269">
        <v>256.36500000000001</v>
      </c>
      <c r="X269">
        <v>279.14999999999998</v>
      </c>
      <c r="Y269">
        <v>280.08</v>
      </c>
      <c r="Z269">
        <v>295.12</v>
      </c>
      <c r="AA269">
        <v>317.54899999999998</v>
      </c>
      <c r="AB269">
        <v>324.24200000000002</v>
      </c>
      <c r="AC269">
        <v>307.673</v>
      </c>
      <c r="AD269">
        <v>308.49099999999999</v>
      </c>
      <c r="AE269">
        <v>291.738</v>
      </c>
      <c r="AF269">
        <v>337.90499999999997</v>
      </c>
      <c r="AG269">
        <v>407.42500000000001</v>
      </c>
      <c r="AH269">
        <v>485.11500000000001</v>
      </c>
      <c r="AI269">
        <v>582.53800000000001</v>
      </c>
      <c r="AJ269">
        <v>715.904</v>
      </c>
      <c r="AK269">
        <v>896.98</v>
      </c>
      <c r="AL269" s="52">
        <v>1149.6500000000001</v>
      </c>
      <c r="AM269" s="52">
        <v>1247.93</v>
      </c>
      <c r="AN269" s="52">
        <v>1661.72</v>
      </c>
      <c r="AO269" s="52">
        <v>2179.02</v>
      </c>
      <c r="AP269" s="52">
        <v>2637.91</v>
      </c>
      <c r="AQ269" s="52">
        <v>3348.31</v>
      </c>
      <c r="AR269" s="52">
        <v>4579.09</v>
      </c>
      <c r="AS269" s="52">
        <v>5954.51</v>
      </c>
      <c r="AT269" s="52">
        <v>8228.16</v>
      </c>
      <c r="AU269" s="52">
        <v>10644.78</v>
      </c>
      <c r="AV269" s="52">
        <v>14566.56</v>
      </c>
      <c r="AW269" s="52">
        <v>20175.07</v>
      </c>
      <c r="AX269" s="52">
        <v>25458.25</v>
      </c>
      <c r="AY269" s="52">
        <v>31106.62</v>
      </c>
      <c r="AZ269" s="52">
        <v>36269.64</v>
      </c>
      <c r="BA269" s="52">
        <v>40702.82</v>
      </c>
      <c r="BB269" s="52">
        <v>44321.97</v>
      </c>
      <c r="BC269">
        <v>2018</v>
      </c>
    </row>
    <row r="270" spans="1:55" x14ac:dyDescent="0.25">
      <c r="A270">
        <v>213</v>
      </c>
      <c r="B270" t="s">
        <v>407</v>
      </c>
      <c r="C270" t="s">
        <v>364</v>
      </c>
      <c r="D270" t="s">
        <v>408</v>
      </c>
      <c r="E270" t="s">
        <v>365</v>
      </c>
      <c r="F270" t="s">
        <v>366</v>
      </c>
      <c r="G270" t="s">
        <v>242</v>
      </c>
      <c r="H270" t="s">
        <v>230</v>
      </c>
      <c r="I270" t="s">
        <v>415</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-9.18</v>
      </c>
      <c r="AS270">
        <v>-17.622</v>
      </c>
      <c r="AT270">
        <v>-15.105</v>
      </c>
      <c r="AU270">
        <v>-31.597999999999999</v>
      </c>
      <c r="AV270">
        <v>-27.74</v>
      </c>
      <c r="AW270">
        <v>-9.4380000000000006</v>
      </c>
      <c r="AX270">
        <v>-12.819000000000001</v>
      </c>
      <c r="AY270">
        <v>-14.135</v>
      </c>
      <c r="AZ270">
        <v>-15.007999999999999</v>
      </c>
      <c r="BA270">
        <v>-16.04</v>
      </c>
      <c r="BB270">
        <v>-16.75</v>
      </c>
      <c r="BC270">
        <v>2018</v>
      </c>
    </row>
    <row r="271" spans="1:55" x14ac:dyDescent="0.25">
      <c r="A271">
        <v>213</v>
      </c>
      <c r="B271" t="s">
        <v>407</v>
      </c>
      <c r="C271" t="s">
        <v>368</v>
      </c>
      <c r="D271" t="s">
        <v>408</v>
      </c>
      <c r="E271" t="s">
        <v>365</v>
      </c>
      <c r="F271" t="s">
        <v>366</v>
      </c>
      <c r="G271" t="s">
        <v>282</v>
      </c>
      <c r="I271" t="s">
        <v>369</v>
      </c>
      <c r="J271">
        <v>-1.1359999999999999</v>
      </c>
      <c r="K271">
        <v>-3.109</v>
      </c>
      <c r="L271">
        <v>-3.1930000000000001</v>
      </c>
      <c r="M271">
        <v>-2.161</v>
      </c>
      <c r="N271">
        <v>-1.9710000000000001</v>
      </c>
      <c r="O271">
        <v>-0.996</v>
      </c>
      <c r="P271">
        <v>-2.4870000000000001</v>
      </c>
      <c r="Q271">
        <v>-3.593</v>
      </c>
      <c r="R271">
        <v>-1.139</v>
      </c>
      <c r="S271">
        <v>1.236</v>
      </c>
      <c r="T271">
        <v>3.0449999999999999</v>
      </c>
      <c r="U271">
        <v>-0.20899999999999999</v>
      </c>
      <c r="V271">
        <v>-2.6080000000000001</v>
      </c>
      <c r="W271">
        <v>-3.137</v>
      </c>
      <c r="X271">
        <v>-3.9340000000000002</v>
      </c>
      <c r="Y271">
        <v>-1.8220000000000001</v>
      </c>
      <c r="Z271">
        <v>-2.4249999999999998</v>
      </c>
      <c r="AA271">
        <v>-3.87</v>
      </c>
      <c r="AB271">
        <v>-4.5149999999999997</v>
      </c>
      <c r="AC271">
        <v>-3.931</v>
      </c>
      <c r="AD271">
        <v>-2.964</v>
      </c>
      <c r="AE271">
        <v>-1.355</v>
      </c>
      <c r="AF271">
        <v>7.9290000000000003</v>
      </c>
      <c r="AG271">
        <v>5.7709999999999999</v>
      </c>
      <c r="AH271">
        <v>1.798</v>
      </c>
      <c r="AI271">
        <v>2.4729999999999999</v>
      </c>
      <c r="AJ271">
        <v>2.7909999999999999</v>
      </c>
      <c r="AK271">
        <v>2.1</v>
      </c>
      <c r="AL271">
        <v>1.492</v>
      </c>
      <c r="AM271">
        <v>2.1669999999999998</v>
      </c>
      <c r="AN271">
        <v>-0.38200000000000001</v>
      </c>
      <c r="AO271">
        <v>-1.012</v>
      </c>
      <c r="AP271">
        <v>-0.36899999999999999</v>
      </c>
      <c r="AQ271">
        <v>-2.1459999999999999</v>
      </c>
      <c r="AR271">
        <v>-1.629</v>
      </c>
      <c r="AS271">
        <v>-2.7429999999999999</v>
      </c>
      <c r="AT271">
        <v>-2.7130000000000001</v>
      </c>
      <c r="AU271">
        <v>-4.915</v>
      </c>
      <c r="AV271">
        <v>-5.3540000000000001</v>
      </c>
      <c r="AW271">
        <v>-1.976</v>
      </c>
      <c r="AX271">
        <v>-2.4870000000000001</v>
      </c>
      <c r="AY271">
        <v>-2.52</v>
      </c>
      <c r="AZ271">
        <v>-2.4830000000000001</v>
      </c>
      <c r="BA271">
        <v>-2.472</v>
      </c>
      <c r="BB271">
        <v>-2.488</v>
      </c>
      <c r="BC271">
        <v>2018</v>
      </c>
    </row>
    <row r="272" spans="1:55" x14ac:dyDescent="0.25">
      <c r="A272">
        <v>911</v>
      </c>
      <c r="B272" t="s">
        <v>416</v>
      </c>
      <c r="C272" t="s">
        <v>225</v>
      </c>
      <c r="D272" t="s">
        <v>417</v>
      </c>
      <c r="E272" t="s">
        <v>227</v>
      </c>
      <c r="F272" t="s">
        <v>228</v>
      </c>
      <c r="G272" t="s">
        <v>229</v>
      </c>
      <c r="H272" t="s">
        <v>230</v>
      </c>
      <c r="I272" t="s">
        <v>418</v>
      </c>
      <c r="J272" t="s">
        <v>232</v>
      </c>
      <c r="K272" t="s">
        <v>232</v>
      </c>
      <c r="L272" t="s">
        <v>232</v>
      </c>
      <c r="M272" t="s">
        <v>232</v>
      </c>
      <c r="N272" t="s">
        <v>232</v>
      </c>
      <c r="O272" t="s">
        <v>232</v>
      </c>
      <c r="P272" t="s">
        <v>232</v>
      </c>
      <c r="Q272" t="s">
        <v>232</v>
      </c>
      <c r="R272" t="s">
        <v>232</v>
      </c>
      <c r="S272" t="s">
        <v>232</v>
      </c>
      <c r="T272" t="s">
        <v>232</v>
      </c>
      <c r="U272" t="s">
        <v>232</v>
      </c>
      <c r="V272" s="52">
        <v>1005.09</v>
      </c>
      <c r="W272">
        <v>863.83699999999999</v>
      </c>
      <c r="X272">
        <v>910.48400000000004</v>
      </c>
      <c r="Y272">
        <v>983.62199999999996</v>
      </c>
      <c r="Z272" s="52">
        <v>1034.47</v>
      </c>
      <c r="AA272" s="52">
        <v>1069.51</v>
      </c>
      <c r="AB272" s="52">
        <v>1136.58</v>
      </c>
      <c r="AC272" s="52">
        <v>1172.6099999999999</v>
      </c>
      <c r="AD272" s="52">
        <v>1241.24</v>
      </c>
      <c r="AE272" s="52">
        <v>1358.76</v>
      </c>
      <c r="AF272" s="52">
        <v>1559.95</v>
      </c>
      <c r="AG272" s="52">
        <v>1779.16</v>
      </c>
      <c r="AH272" s="52">
        <v>1965.49</v>
      </c>
      <c r="AI272" s="52">
        <v>2242.88</v>
      </c>
      <c r="AJ272" s="52">
        <v>2538.9</v>
      </c>
      <c r="AK272" s="52">
        <v>2887.97</v>
      </c>
      <c r="AL272" s="52">
        <v>3088.62</v>
      </c>
      <c r="AM272" s="52">
        <v>2651.58</v>
      </c>
      <c r="AN272" s="52">
        <v>2709.92</v>
      </c>
      <c r="AO272" s="52">
        <v>2837.27</v>
      </c>
      <c r="AP272" s="52">
        <v>3039.69</v>
      </c>
      <c r="AQ272" s="52">
        <v>3140</v>
      </c>
      <c r="AR272" s="52">
        <v>3253.22</v>
      </c>
      <c r="AS272" s="52">
        <v>3359.08</v>
      </c>
      <c r="AT272" s="52">
        <v>3367.85</v>
      </c>
      <c r="AU272" s="52">
        <v>3619.71</v>
      </c>
      <c r="AV272" s="52">
        <v>3801.72</v>
      </c>
      <c r="AW272" s="52">
        <v>3974.93</v>
      </c>
      <c r="AX272" s="52">
        <v>4153.8100000000004</v>
      </c>
      <c r="AY272" s="52">
        <v>4340.7299999999996</v>
      </c>
      <c r="AZ272" s="52">
        <v>4536.0600000000004</v>
      </c>
      <c r="BA272" s="52">
        <v>4740.18</v>
      </c>
      <c r="BB272" s="52">
        <v>4953.49</v>
      </c>
      <c r="BC272">
        <v>2017</v>
      </c>
    </row>
    <row r="273" spans="1:55" x14ac:dyDescent="0.25">
      <c r="A273">
        <v>911</v>
      </c>
      <c r="B273" t="s">
        <v>416</v>
      </c>
      <c r="C273" t="s">
        <v>233</v>
      </c>
      <c r="D273" t="s">
        <v>417</v>
      </c>
      <c r="E273" t="s">
        <v>227</v>
      </c>
      <c r="F273" t="s">
        <v>234</v>
      </c>
      <c r="G273" t="s">
        <v>235</v>
      </c>
      <c r="I273" t="s">
        <v>236</v>
      </c>
      <c r="J273" t="s">
        <v>232</v>
      </c>
      <c r="K273" t="s">
        <v>232</v>
      </c>
      <c r="L273" t="s">
        <v>232</v>
      </c>
      <c r="M273" t="s">
        <v>232</v>
      </c>
      <c r="N273" t="s">
        <v>232</v>
      </c>
      <c r="O273" t="s">
        <v>232</v>
      </c>
      <c r="P273" t="s">
        <v>232</v>
      </c>
      <c r="Q273" t="s">
        <v>232</v>
      </c>
      <c r="R273" t="s">
        <v>232</v>
      </c>
      <c r="S273" t="s">
        <v>232</v>
      </c>
      <c r="T273" t="s">
        <v>232</v>
      </c>
      <c r="U273" t="s">
        <v>232</v>
      </c>
      <c r="V273" t="s">
        <v>232</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3.3</v>
      </c>
      <c r="AR273">
        <v>3.6059999999999999</v>
      </c>
      <c r="AS273">
        <v>3.254</v>
      </c>
      <c r="AT273">
        <v>0.26100000000000001</v>
      </c>
      <c r="AU273">
        <v>7.4790000000000001</v>
      </c>
      <c r="AV273">
        <v>5.0279999999999996</v>
      </c>
      <c r="AW273">
        <v>4.556</v>
      </c>
      <c r="AX273">
        <v>4.5</v>
      </c>
      <c r="AY273">
        <v>4.5</v>
      </c>
      <c r="AZ273">
        <v>4.5</v>
      </c>
      <c r="BA273">
        <v>4.5</v>
      </c>
      <c r="BB273">
        <v>4.5</v>
      </c>
      <c r="BC273">
        <v>2017</v>
      </c>
    </row>
    <row r="274" spans="1:55" x14ac:dyDescent="0.25">
      <c r="A274">
        <v>911</v>
      </c>
      <c r="B274" t="s">
        <v>416</v>
      </c>
      <c r="C274" t="s">
        <v>237</v>
      </c>
      <c r="D274" t="s">
        <v>417</v>
      </c>
      <c r="E274" t="s">
        <v>238</v>
      </c>
      <c r="F274" t="s">
        <v>239</v>
      </c>
      <c r="G274" t="s">
        <v>229</v>
      </c>
      <c r="H274" t="s">
        <v>230</v>
      </c>
      <c r="I274" t="s">
        <v>418</v>
      </c>
      <c r="J274" t="s">
        <v>232</v>
      </c>
      <c r="K274" t="s">
        <v>232</v>
      </c>
      <c r="L274" t="s">
        <v>232</v>
      </c>
      <c r="M274" t="s">
        <v>232</v>
      </c>
      <c r="N274" t="s">
        <v>232</v>
      </c>
      <c r="O274" t="s">
        <v>232</v>
      </c>
      <c r="P274" t="s">
        <v>232</v>
      </c>
      <c r="Q274" t="s">
        <v>232</v>
      </c>
      <c r="R274" t="s">
        <v>232</v>
      </c>
      <c r="S274" t="s">
        <v>232</v>
      </c>
      <c r="T274" t="s">
        <v>232</v>
      </c>
      <c r="U274" t="s">
        <v>232</v>
      </c>
      <c r="V274">
        <v>0.29499999999999998</v>
      </c>
      <c r="W274">
        <v>3.8969999999999998</v>
      </c>
      <c r="X274">
        <v>187.065</v>
      </c>
      <c r="Y274">
        <v>522.25599999999997</v>
      </c>
      <c r="Z274">
        <v>661.20899999999995</v>
      </c>
      <c r="AA274">
        <v>804.33600000000001</v>
      </c>
      <c r="AB274">
        <v>955.38499999999999</v>
      </c>
      <c r="AC274">
        <v>987.44399999999996</v>
      </c>
      <c r="AD274" s="52">
        <v>1031.3399999999999</v>
      </c>
      <c r="AE274" s="52">
        <v>1175.8800000000001</v>
      </c>
      <c r="AF274" s="52">
        <v>1362.47</v>
      </c>
      <c r="AG274" s="52">
        <v>1624.64</v>
      </c>
      <c r="AH274" s="52">
        <v>1907.95</v>
      </c>
      <c r="AI274" s="52">
        <v>2242.88</v>
      </c>
      <c r="AJ274" s="52">
        <v>2656.19</v>
      </c>
      <c r="AK274" s="52">
        <v>3149.28</v>
      </c>
      <c r="AL274" s="52">
        <v>3568.23</v>
      </c>
      <c r="AM274" s="52">
        <v>3141.65</v>
      </c>
      <c r="AN274" s="52">
        <v>3460.2</v>
      </c>
      <c r="AO274" s="52">
        <v>3777.95</v>
      </c>
      <c r="AP274" s="52">
        <v>4266.46</v>
      </c>
      <c r="AQ274" s="52">
        <v>4555.6400000000003</v>
      </c>
      <c r="AR274" s="52">
        <v>4828.63</v>
      </c>
      <c r="AS274" s="52">
        <v>5043.63</v>
      </c>
      <c r="AT274" s="52">
        <v>5067.29</v>
      </c>
      <c r="AU274" s="52">
        <v>5568.9</v>
      </c>
      <c r="AV274" s="52">
        <v>6083.38</v>
      </c>
      <c r="AW274" s="52">
        <v>6583.97</v>
      </c>
      <c r="AX274" s="52">
        <v>7141.7</v>
      </c>
      <c r="AY274" s="52">
        <v>7700.34</v>
      </c>
      <c r="AZ274" s="52">
        <v>8314.15</v>
      </c>
      <c r="BA274" s="52">
        <v>8983.08</v>
      </c>
      <c r="BB274" s="52">
        <v>9709.18</v>
      </c>
      <c r="BC274">
        <v>2017</v>
      </c>
    </row>
    <row r="275" spans="1:55" x14ac:dyDescent="0.25">
      <c r="A275">
        <v>911</v>
      </c>
      <c r="B275" t="s">
        <v>416</v>
      </c>
      <c r="C275" t="s">
        <v>240</v>
      </c>
      <c r="D275" t="s">
        <v>417</v>
      </c>
      <c r="E275" t="s">
        <v>238</v>
      </c>
      <c r="F275" t="s">
        <v>241</v>
      </c>
      <c r="G275" t="s">
        <v>242</v>
      </c>
      <c r="H275" t="s">
        <v>230</v>
      </c>
      <c r="I275" t="s">
        <v>243</v>
      </c>
      <c r="J275" t="s">
        <v>232</v>
      </c>
      <c r="K275" t="s">
        <v>232</v>
      </c>
      <c r="L275" t="s">
        <v>232</v>
      </c>
      <c r="M275" t="s">
        <v>232</v>
      </c>
      <c r="N275" t="s">
        <v>232</v>
      </c>
      <c r="O275" t="s">
        <v>232</v>
      </c>
      <c r="P275" t="s">
        <v>232</v>
      </c>
      <c r="Q275" t="s">
        <v>232</v>
      </c>
      <c r="R275" t="s">
        <v>232</v>
      </c>
      <c r="S275" t="s">
        <v>232</v>
      </c>
      <c r="T275" t="s">
        <v>232</v>
      </c>
      <c r="U275" t="s">
        <v>232</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11.537000000000001</v>
      </c>
      <c r="AV275">
        <v>12.411</v>
      </c>
      <c r="AW275">
        <v>13.105</v>
      </c>
      <c r="AX275">
        <v>13.868</v>
      </c>
      <c r="AY275">
        <v>14.587999999999999</v>
      </c>
      <c r="AZ275">
        <v>15.367000000000001</v>
      </c>
      <c r="BA275">
        <v>16.199000000000002</v>
      </c>
      <c r="BB275">
        <v>17.081</v>
      </c>
      <c r="BC275">
        <v>2017</v>
      </c>
    </row>
    <row r="276" spans="1:55" x14ac:dyDescent="0.25">
      <c r="A276">
        <v>911</v>
      </c>
      <c r="B276" t="s">
        <v>416</v>
      </c>
      <c r="C276" t="s">
        <v>244</v>
      </c>
      <c r="D276" t="s">
        <v>417</v>
      </c>
      <c r="E276" t="s">
        <v>238</v>
      </c>
      <c r="F276" t="s">
        <v>245</v>
      </c>
      <c r="G276" t="s">
        <v>246</v>
      </c>
      <c r="H276" t="s">
        <v>230</v>
      </c>
      <c r="I276" t="s">
        <v>243</v>
      </c>
      <c r="J276" t="s">
        <v>232</v>
      </c>
      <c r="K276" t="s">
        <v>232</v>
      </c>
      <c r="L276" t="s">
        <v>232</v>
      </c>
      <c r="M276" t="s">
        <v>232</v>
      </c>
      <c r="N276" t="s">
        <v>232</v>
      </c>
      <c r="O276" t="s">
        <v>232</v>
      </c>
      <c r="P276" t="s">
        <v>232</v>
      </c>
      <c r="Q276" t="s">
        <v>232</v>
      </c>
      <c r="R276" t="s">
        <v>232</v>
      </c>
      <c r="S276" t="s">
        <v>232</v>
      </c>
      <c r="T276" t="s">
        <v>232</v>
      </c>
      <c r="U276" t="s">
        <v>232</v>
      </c>
      <c r="V276">
        <v>4.9080000000000004</v>
      </c>
      <c r="W276">
        <v>4.3179999999999996</v>
      </c>
      <c r="X276">
        <v>4.649</v>
      </c>
      <c r="Y276">
        <v>5.1269999999999998</v>
      </c>
      <c r="Z276">
        <v>5.4909999999999997</v>
      </c>
      <c r="AA276">
        <v>5.7750000000000004</v>
      </c>
      <c r="AB276">
        <v>6.2060000000000004</v>
      </c>
      <c r="AC276">
        <v>6.4960000000000004</v>
      </c>
      <c r="AD276">
        <v>7.0289999999999999</v>
      </c>
      <c r="AE276">
        <v>7.8639999999999999</v>
      </c>
      <c r="AF276">
        <v>9.1709999999999994</v>
      </c>
      <c r="AG276">
        <v>10.654</v>
      </c>
      <c r="AH276">
        <v>12.087</v>
      </c>
      <c r="AI276">
        <v>14.222</v>
      </c>
      <c r="AJ276">
        <v>16.585999999999999</v>
      </c>
      <c r="AK276">
        <v>19.373999999999999</v>
      </c>
      <c r="AL276">
        <v>21.123000000000001</v>
      </c>
      <c r="AM276">
        <v>18.271999999999998</v>
      </c>
      <c r="AN276">
        <v>18.891999999999999</v>
      </c>
      <c r="AO276">
        <v>20.193000000000001</v>
      </c>
      <c r="AP276">
        <v>22.047999999999998</v>
      </c>
      <c r="AQ276">
        <v>23.175000000000001</v>
      </c>
      <c r="AR276">
        <v>24.465</v>
      </c>
      <c r="AS276">
        <v>25.532</v>
      </c>
      <c r="AT276">
        <v>25.878</v>
      </c>
      <c r="AU276">
        <v>28.341999999999999</v>
      </c>
      <c r="AV276">
        <v>30.437999999999999</v>
      </c>
      <c r="AW276">
        <v>32.390999999999998</v>
      </c>
      <c r="AX276">
        <v>34.555</v>
      </c>
      <c r="AY276">
        <v>36.860999999999997</v>
      </c>
      <c r="AZ276">
        <v>39.317</v>
      </c>
      <c r="BA276">
        <v>41.938000000000002</v>
      </c>
      <c r="BB276">
        <v>44.741999999999997</v>
      </c>
      <c r="BC276">
        <v>2017</v>
      </c>
    </row>
    <row r="277" spans="1:55" x14ac:dyDescent="0.25">
      <c r="A277">
        <v>911</v>
      </c>
      <c r="B277" t="s">
        <v>416</v>
      </c>
      <c r="C277" t="s">
        <v>247</v>
      </c>
      <c r="D277" t="s">
        <v>417</v>
      </c>
      <c r="E277" t="s">
        <v>248</v>
      </c>
      <c r="F277" t="s">
        <v>249</v>
      </c>
      <c r="G277" t="s">
        <v>250</v>
      </c>
      <c r="I277" t="s">
        <v>251</v>
      </c>
      <c r="J277" t="s">
        <v>232</v>
      </c>
      <c r="K277" t="s">
        <v>232</v>
      </c>
      <c r="L277" t="s">
        <v>232</v>
      </c>
      <c r="M277" t="s">
        <v>232</v>
      </c>
      <c r="N277" t="s">
        <v>232</v>
      </c>
      <c r="O277" t="s">
        <v>232</v>
      </c>
      <c r="P277" t="s">
        <v>232</v>
      </c>
      <c r="Q277" t="s">
        <v>232</v>
      </c>
      <c r="R277" t="s">
        <v>232</v>
      </c>
      <c r="S277" t="s">
        <v>232</v>
      </c>
      <c r="T277" t="s">
        <v>232</v>
      </c>
      <c r="U277" t="s">
        <v>232</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145.084</v>
      </c>
      <c r="AR277">
        <v>148.42599999999999</v>
      </c>
      <c r="AS277">
        <v>150.149</v>
      </c>
      <c r="AT277">
        <v>150.46100000000001</v>
      </c>
      <c r="AU277">
        <v>153.84899999999999</v>
      </c>
      <c r="AV277">
        <v>160.01599999999999</v>
      </c>
      <c r="AW277">
        <v>165.637</v>
      </c>
      <c r="AX277">
        <v>171.93100000000001</v>
      </c>
      <c r="AY277">
        <v>177.39699999999999</v>
      </c>
      <c r="AZ277">
        <v>183.29</v>
      </c>
      <c r="BA277">
        <v>189.50899999999999</v>
      </c>
      <c r="BB277">
        <v>196.00700000000001</v>
      </c>
      <c r="BC277">
        <v>2017</v>
      </c>
    </row>
    <row r="278" spans="1:55" x14ac:dyDescent="0.25">
      <c r="A278">
        <v>911</v>
      </c>
      <c r="B278" t="s">
        <v>416</v>
      </c>
      <c r="C278" t="s">
        <v>252</v>
      </c>
      <c r="D278" t="s">
        <v>417</v>
      </c>
      <c r="E278" t="s">
        <v>253</v>
      </c>
      <c r="F278" t="s">
        <v>254</v>
      </c>
      <c r="G278" t="s">
        <v>229</v>
      </c>
      <c r="H278" t="s">
        <v>220</v>
      </c>
      <c r="I278" t="s">
        <v>255</v>
      </c>
      <c r="J278" t="s">
        <v>232</v>
      </c>
      <c r="K278" t="s">
        <v>232</v>
      </c>
      <c r="L278" t="s">
        <v>232</v>
      </c>
      <c r="M278" t="s">
        <v>232</v>
      </c>
      <c r="N278" t="s">
        <v>232</v>
      </c>
      <c r="O278" t="s">
        <v>232</v>
      </c>
      <c r="P278" t="s">
        <v>232</v>
      </c>
      <c r="Q278" t="s">
        <v>232</v>
      </c>
      <c r="R278" t="s">
        <v>232</v>
      </c>
      <c r="S278" t="s">
        <v>232</v>
      </c>
      <c r="T278" t="s">
        <v>232</v>
      </c>
      <c r="U278" t="s">
        <v>232</v>
      </c>
      <c r="V278" s="52">
        <v>291331.40000000002</v>
      </c>
      <c r="W278" s="52">
        <v>256331.43</v>
      </c>
      <c r="X278" s="52">
        <v>276742.90000000002</v>
      </c>
      <c r="Y278" s="52">
        <v>305472.65999999997</v>
      </c>
      <c r="Z278" s="52">
        <v>326330.64</v>
      </c>
      <c r="AA278" s="52">
        <v>340607.97</v>
      </c>
      <c r="AB278" s="52">
        <v>365459.56</v>
      </c>
      <c r="AC278" s="52">
        <v>379485.69</v>
      </c>
      <c r="AD278" s="52">
        <v>402999.79</v>
      </c>
      <c r="AE278" s="52">
        <v>444039.34</v>
      </c>
      <c r="AF278" s="52">
        <v>511459.83</v>
      </c>
      <c r="AG278" s="52">
        <v>585249.78</v>
      </c>
      <c r="AH278" s="52">
        <v>648674.89</v>
      </c>
      <c r="AI278" s="52">
        <v>745143.16</v>
      </c>
      <c r="AJ278" s="52">
        <v>846298.8</v>
      </c>
      <c r="AK278" s="52">
        <v>965877.53</v>
      </c>
      <c r="AL278" s="52">
        <v>1036449.93</v>
      </c>
      <c r="AM278" s="52">
        <v>892789.23</v>
      </c>
      <c r="AN278" s="52">
        <v>913552.5</v>
      </c>
      <c r="AO278" s="52">
        <v>955959.77</v>
      </c>
      <c r="AP278" s="52">
        <v>1023466.16</v>
      </c>
      <c r="AQ278" s="52">
        <v>1053692.75</v>
      </c>
      <c r="AR278" s="52">
        <v>1089776.7</v>
      </c>
      <c r="AS278" s="52">
        <v>1123271.97</v>
      </c>
      <c r="AT278" s="52">
        <v>1126114.98</v>
      </c>
      <c r="AU278" s="52">
        <v>1210235.3899999999</v>
      </c>
      <c r="AV278" s="52">
        <v>1270986.49</v>
      </c>
      <c r="AW278" s="52">
        <v>1328788.75</v>
      </c>
      <c r="AX278" s="52">
        <v>1388473.16</v>
      </c>
      <c r="AY278" s="52">
        <v>1450838.39</v>
      </c>
      <c r="AZ278" s="52">
        <v>1516004.84</v>
      </c>
      <c r="BA278" s="52">
        <v>1584098.33</v>
      </c>
      <c r="BB278" s="52">
        <v>1655250.33</v>
      </c>
      <c r="BC278">
        <v>2015</v>
      </c>
    </row>
    <row r="279" spans="1:55" x14ac:dyDescent="0.25">
      <c r="A279">
        <v>911</v>
      </c>
      <c r="B279" t="s">
        <v>416</v>
      </c>
      <c r="C279" t="s">
        <v>256</v>
      </c>
      <c r="D279" t="s">
        <v>417</v>
      </c>
      <c r="E279" t="s">
        <v>253</v>
      </c>
      <c r="F279" t="s">
        <v>257</v>
      </c>
      <c r="G279" t="s">
        <v>258</v>
      </c>
      <c r="H279" t="s">
        <v>220</v>
      </c>
      <c r="I279" t="s">
        <v>255</v>
      </c>
      <c r="J279" t="s">
        <v>232</v>
      </c>
      <c r="K279" t="s">
        <v>232</v>
      </c>
      <c r="L279" t="s">
        <v>232</v>
      </c>
      <c r="M279" t="s">
        <v>232</v>
      </c>
      <c r="N279" t="s">
        <v>232</v>
      </c>
      <c r="O279" t="s">
        <v>232</v>
      </c>
      <c r="P279" t="s">
        <v>232</v>
      </c>
      <c r="Q279" t="s">
        <v>232</v>
      </c>
      <c r="R279" t="s">
        <v>232</v>
      </c>
      <c r="S279" t="s">
        <v>232</v>
      </c>
      <c r="T279" t="s">
        <v>232</v>
      </c>
      <c r="U279" t="s">
        <v>232</v>
      </c>
      <c r="V279" s="52">
        <v>2073.38</v>
      </c>
      <c r="W279" s="52">
        <v>1824.29</v>
      </c>
      <c r="X279" s="52">
        <v>1969.56</v>
      </c>
      <c r="Y279" s="52">
        <v>2174.02</v>
      </c>
      <c r="Z279" s="52">
        <v>2322.4699999999998</v>
      </c>
      <c r="AA279" s="52">
        <v>2424.08</v>
      </c>
      <c r="AB279" s="52">
        <v>2600.94</v>
      </c>
      <c r="AC279" s="52">
        <v>2700.77</v>
      </c>
      <c r="AD279" s="52">
        <v>2868.12</v>
      </c>
      <c r="AE279" s="52">
        <v>3160.19</v>
      </c>
      <c r="AF279" s="52">
        <v>3640.02</v>
      </c>
      <c r="AG279" s="52">
        <v>4165.17</v>
      </c>
      <c r="AH279" s="52">
        <v>4616.5600000000004</v>
      </c>
      <c r="AI279" s="52">
        <v>5303.12</v>
      </c>
      <c r="AJ279" s="52">
        <v>6023.04</v>
      </c>
      <c r="AK279" s="52">
        <v>6874.07</v>
      </c>
      <c r="AL279" s="52">
        <v>7376.33</v>
      </c>
      <c r="AM279" s="52">
        <v>6353.9</v>
      </c>
      <c r="AN279" s="52">
        <v>6501.67</v>
      </c>
      <c r="AO279" s="52">
        <v>6803.48</v>
      </c>
      <c r="AP279" s="52">
        <v>7283.92</v>
      </c>
      <c r="AQ279" s="52">
        <v>7499.04</v>
      </c>
      <c r="AR279" s="52">
        <v>7755.85</v>
      </c>
      <c r="AS279" s="52">
        <v>7994.23</v>
      </c>
      <c r="AT279" s="52">
        <v>8014.46</v>
      </c>
      <c r="AU279" s="52">
        <v>8613.14</v>
      </c>
      <c r="AV279" s="52">
        <v>9045.5</v>
      </c>
      <c r="AW279" s="52">
        <v>9456.8799999999992</v>
      </c>
      <c r="AX279" s="52">
        <v>9881.64</v>
      </c>
      <c r="AY279" s="52">
        <v>10325.49</v>
      </c>
      <c r="AZ279" s="52">
        <v>10789.28</v>
      </c>
      <c r="BA279" s="52">
        <v>11273.89</v>
      </c>
      <c r="BB279" s="52">
        <v>11780.27</v>
      </c>
      <c r="BC279">
        <v>2015</v>
      </c>
    </row>
    <row r="280" spans="1:55" x14ac:dyDescent="0.25">
      <c r="A280">
        <v>911</v>
      </c>
      <c r="B280" t="s">
        <v>416</v>
      </c>
      <c r="C280" t="s">
        <v>259</v>
      </c>
      <c r="D280" t="s">
        <v>417</v>
      </c>
      <c r="E280" t="s">
        <v>260</v>
      </c>
      <c r="F280" t="s">
        <v>261</v>
      </c>
      <c r="G280" t="s">
        <v>229</v>
      </c>
      <c r="H280" t="s">
        <v>220</v>
      </c>
      <c r="I280" t="s">
        <v>262</v>
      </c>
      <c r="J280" t="s">
        <v>232</v>
      </c>
      <c r="K280" t="s">
        <v>232</v>
      </c>
      <c r="L280" t="s">
        <v>232</v>
      </c>
      <c r="M280" t="s">
        <v>232</v>
      </c>
      <c r="N280" t="s">
        <v>232</v>
      </c>
      <c r="O280" t="s">
        <v>232</v>
      </c>
      <c r="P280" t="s">
        <v>232</v>
      </c>
      <c r="Q280" t="s">
        <v>232</v>
      </c>
      <c r="R280" t="s">
        <v>232</v>
      </c>
      <c r="S280" t="s">
        <v>232</v>
      </c>
      <c r="T280" t="s">
        <v>232</v>
      </c>
      <c r="U280" t="s">
        <v>232</v>
      </c>
      <c r="V280">
        <v>85.507000000000005</v>
      </c>
      <c r="W280" s="52">
        <v>1156.3800000000001</v>
      </c>
      <c r="X280" s="52">
        <v>56858.57</v>
      </c>
      <c r="Y280" s="52">
        <v>162191.4</v>
      </c>
      <c r="Z280" s="52">
        <v>208583.28</v>
      </c>
      <c r="AA280" s="52">
        <v>256157.83</v>
      </c>
      <c r="AB280" s="52">
        <v>307197.69</v>
      </c>
      <c r="AC280" s="52">
        <v>319561.07</v>
      </c>
      <c r="AD280" s="52">
        <v>334850.09999999998</v>
      </c>
      <c r="AE280" s="52">
        <v>384273.46</v>
      </c>
      <c r="AF280" s="52">
        <v>446712.03</v>
      </c>
      <c r="AG280" s="52">
        <v>534421.93999999994</v>
      </c>
      <c r="AH280" s="52">
        <v>629684.96</v>
      </c>
      <c r="AI280" s="52">
        <v>745143.16</v>
      </c>
      <c r="AJ280" s="52">
        <v>885396.6</v>
      </c>
      <c r="AK280" s="52">
        <v>1053272.04</v>
      </c>
      <c r="AL280" s="52">
        <v>1197391.81</v>
      </c>
      <c r="AM280" s="52">
        <v>1057794.95</v>
      </c>
      <c r="AN280" s="52">
        <v>1166485.1299999999</v>
      </c>
      <c r="AO280" s="52">
        <v>1272899.58</v>
      </c>
      <c r="AP280" s="52">
        <v>1436518.69</v>
      </c>
      <c r="AQ280" s="52">
        <v>1528737.65</v>
      </c>
      <c r="AR280" s="52">
        <v>1617513.75</v>
      </c>
      <c r="AS280" s="52">
        <v>1686586.15</v>
      </c>
      <c r="AT280" s="52">
        <v>1694362.58</v>
      </c>
      <c r="AU280" s="52">
        <v>1861937.44</v>
      </c>
      <c r="AV280" s="52">
        <v>2033786.63</v>
      </c>
      <c r="AW280" s="52">
        <v>2200968.0099999998</v>
      </c>
      <c r="AX280" s="52">
        <v>2387221.0299999998</v>
      </c>
      <c r="AY280" s="52">
        <v>2573750.56</v>
      </c>
      <c r="AZ280" s="52">
        <v>2778687.83</v>
      </c>
      <c r="BA280" s="52">
        <v>3002012.5</v>
      </c>
      <c r="BB280" s="52">
        <v>3244403.58</v>
      </c>
      <c r="BC280">
        <v>2015</v>
      </c>
    </row>
    <row r="281" spans="1:55" x14ac:dyDescent="0.25">
      <c r="A281">
        <v>911</v>
      </c>
      <c r="B281" t="s">
        <v>416</v>
      </c>
      <c r="C281" t="s">
        <v>263</v>
      </c>
      <c r="D281" t="s">
        <v>417</v>
      </c>
      <c r="E281" t="s">
        <v>260</v>
      </c>
      <c r="F281" t="s">
        <v>264</v>
      </c>
      <c r="G281" t="s">
        <v>242</v>
      </c>
      <c r="H281" t="s">
        <v>220</v>
      </c>
      <c r="I281" t="s">
        <v>262</v>
      </c>
      <c r="J281" t="s">
        <v>232</v>
      </c>
      <c r="K281" t="s">
        <v>232</v>
      </c>
      <c r="L281" t="s">
        <v>232</v>
      </c>
      <c r="M281" t="s">
        <v>232</v>
      </c>
      <c r="N281" t="s">
        <v>232</v>
      </c>
      <c r="O281" t="s">
        <v>232</v>
      </c>
      <c r="P281" t="s">
        <v>232</v>
      </c>
      <c r="Q281" t="s">
        <v>232</v>
      </c>
      <c r="R281" t="s">
        <v>232</v>
      </c>
      <c r="S281" t="s">
        <v>232</v>
      </c>
      <c r="T281" t="s">
        <v>232</v>
      </c>
      <c r="U281" t="s">
        <v>232</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52">
        <v>1180.4000000000001</v>
      </c>
      <c r="AI281" s="52">
        <v>1628.06</v>
      </c>
      <c r="AJ281" s="52">
        <v>2128.15</v>
      </c>
      <c r="AK281" s="52">
        <v>3079.03</v>
      </c>
      <c r="AL281" s="52">
        <v>3913.44</v>
      </c>
      <c r="AM281" s="52">
        <v>2911.76</v>
      </c>
      <c r="AN281" s="52">
        <v>3121.78</v>
      </c>
      <c r="AO281" s="52">
        <v>3417.17</v>
      </c>
      <c r="AP281" s="52">
        <v>3575.53</v>
      </c>
      <c r="AQ281" s="52">
        <v>3732.04</v>
      </c>
      <c r="AR281" s="52">
        <v>3889</v>
      </c>
      <c r="AS281" s="52">
        <v>3529.03</v>
      </c>
      <c r="AT281" s="52">
        <v>3526.34</v>
      </c>
      <c r="AU281" s="52">
        <v>3857.18</v>
      </c>
      <c r="AV281" s="52">
        <v>4149.3</v>
      </c>
      <c r="AW281" s="52">
        <v>4380.8599999999997</v>
      </c>
      <c r="AX281" s="52">
        <v>4635.6899999999996</v>
      </c>
      <c r="AY281" s="52">
        <v>4876.01</v>
      </c>
      <c r="AZ281" s="52">
        <v>5135.87</v>
      </c>
      <c r="BA281" s="52">
        <v>5413.31</v>
      </c>
      <c r="BB281" s="52">
        <v>5707.71</v>
      </c>
      <c r="BC281">
        <v>2015</v>
      </c>
    </row>
    <row r="282" spans="1:55" x14ac:dyDescent="0.25">
      <c r="A282">
        <v>911</v>
      </c>
      <c r="B282" t="s">
        <v>416</v>
      </c>
      <c r="C282" t="s">
        <v>265</v>
      </c>
      <c r="D282" t="s">
        <v>417</v>
      </c>
      <c r="E282" t="s">
        <v>260</v>
      </c>
      <c r="F282" t="s">
        <v>266</v>
      </c>
      <c r="G282" t="s">
        <v>246</v>
      </c>
      <c r="H282" t="s">
        <v>220</v>
      </c>
      <c r="I282" t="s">
        <v>262</v>
      </c>
      <c r="J282" t="s">
        <v>232</v>
      </c>
      <c r="K282" t="s">
        <v>232</v>
      </c>
      <c r="L282" t="s">
        <v>232</v>
      </c>
      <c r="M282" t="s">
        <v>232</v>
      </c>
      <c r="N282" t="s">
        <v>232</v>
      </c>
      <c r="O282" t="s">
        <v>232</v>
      </c>
      <c r="P282" t="s">
        <v>232</v>
      </c>
      <c r="Q282" t="s">
        <v>232</v>
      </c>
      <c r="R282" t="s">
        <v>232</v>
      </c>
      <c r="S282" t="s">
        <v>232</v>
      </c>
      <c r="T282" t="s">
        <v>232</v>
      </c>
      <c r="U282" t="s">
        <v>232</v>
      </c>
      <c r="V282" s="52">
        <v>1422.67</v>
      </c>
      <c r="W282" s="52">
        <v>1281.4100000000001</v>
      </c>
      <c r="X282" s="52">
        <v>1412.99</v>
      </c>
      <c r="Y282" s="52">
        <v>1592.38</v>
      </c>
      <c r="Z282" s="52">
        <v>1732.26</v>
      </c>
      <c r="AA282" s="52">
        <v>1839.22</v>
      </c>
      <c r="AB282" s="52">
        <v>1995.63</v>
      </c>
      <c r="AC282" s="52">
        <v>2102.15</v>
      </c>
      <c r="AD282" s="52">
        <v>2282.3000000000002</v>
      </c>
      <c r="AE282" s="52">
        <v>2569.87</v>
      </c>
      <c r="AF282" s="52">
        <v>3006.9</v>
      </c>
      <c r="AG282" s="52">
        <v>3504.61</v>
      </c>
      <c r="AH282" s="52">
        <v>3988.98</v>
      </c>
      <c r="AI282" s="52">
        <v>4724.93</v>
      </c>
      <c r="AJ282" s="52">
        <v>5528.76</v>
      </c>
      <c r="AK282" s="52">
        <v>6479.47</v>
      </c>
      <c r="AL282" s="52">
        <v>7088.13</v>
      </c>
      <c r="AM282" s="52">
        <v>6152.2</v>
      </c>
      <c r="AN282" s="52">
        <v>6368.64</v>
      </c>
      <c r="AO282" s="52">
        <v>6803.48</v>
      </c>
      <c r="AP282" s="52">
        <v>7423.63</v>
      </c>
      <c r="AQ282" s="52">
        <v>7776.97</v>
      </c>
      <c r="AR282" s="52">
        <v>8195.48</v>
      </c>
      <c r="AS282" s="52">
        <v>8537.7199999999993</v>
      </c>
      <c r="AT282" s="52">
        <v>8652.89</v>
      </c>
      <c r="AU282" s="52">
        <v>9476.0400000000009</v>
      </c>
      <c r="AV282" s="52">
        <v>10176.09</v>
      </c>
      <c r="AW282" s="52">
        <v>10828.05</v>
      </c>
      <c r="AX282" s="52">
        <v>11550.67</v>
      </c>
      <c r="AY282" s="52">
        <v>12320.39</v>
      </c>
      <c r="AZ282" s="52">
        <v>13140.17</v>
      </c>
      <c r="BA282" s="52">
        <v>14014.91</v>
      </c>
      <c r="BB282" s="52">
        <v>14950.89</v>
      </c>
      <c r="BC282">
        <v>2015</v>
      </c>
    </row>
    <row r="283" spans="1:55" x14ac:dyDescent="0.25">
      <c r="A283">
        <v>911</v>
      </c>
      <c r="B283" t="s">
        <v>416</v>
      </c>
      <c r="C283" t="s">
        <v>267</v>
      </c>
      <c r="D283" t="s">
        <v>417</v>
      </c>
      <c r="E283" t="s">
        <v>268</v>
      </c>
      <c r="F283" t="s">
        <v>269</v>
      </c>
      <c r="G283" t="s">
        <v>270</v>
      </c>
    </row>
    <row r="284" spans="1:55" x14ac:dyDescent="0.25">
      <c r="A284">
        <v>911</v>
      </c>
      <c r="B284" t="s">
        <v>416</v>
      </c>
      <c r="C284" t="s">
        <v>271</v>
      </c>
      <c r="D284" t="s">
        <v>417</v>
      </c>
      <c r="E284" t="s">
        <v>272</v>
      </c>
      <c r="F284" t="s">
        <v>273</v>
      </c>
      <c r="G284" t="s">
        <v>274</v>
      </c>
      <c r="I284" t="s">
        <v>243</v>
      </c>
      <c r="J284" t="s">
        <v>232</v>
      </c>
      <c r="K284" t="s">
        <v>232</v>
      </c>
      <c r="L284" t="s">
        <v>232</v>
      </c>
      <c r="M284" t="s">
        <v>232</v>
      </c>
      <c r="N284" t="s">
        <v>232</v>
      </c>
      <c r="O284" t="s">
        <v>232</v>
      </c>
      <c r="P284" t="s">
        <v>232</v>
      </c>
      <c r="Q284" t="s">
        <v>232</v>
      </c>
      <c r="R284" t="s">
        <v>232</v>
      </c>
      <c r="S284" t="s">
        <v>232</v>
      </c>
      <c r="T284" t="s">
        <v>232</v>
      </c>
      <c r="U284" t="s">
        <v>232</v>
      </c>
      <c r="V284">
        <v>1.4999999999999999E-2</v>
      </c>
      <c r="W284">
        <v>1.2999999999999999E-2</v>
      </c>
      <c r="X284">
        <v>1.2999999999999999E-2</v>
      </c>
      <c r="Y284">
        <v>1.2999999999999999E-2</v>
      </c>
      <c r="Z284">
        <v>1.4E-2</v>
      </c>
      <c r="AA284">
        <v>1.2999999999999999E-2</v>
      </c>
      <c r="AB284">
        <v>1.4E-2</v>
      </c>
      <c r="AC284">
        <v>1.4E-2</v>
      </c>
      <c r="AD284">
        <v>1.4E-2</v>
      </c>
      <c r="AE284">
        <v>1.4999999999999999E-2</v>
      </c>
      <c r="AF284">
        <v>1.7000000000000001E-2</v>
      </c>
      <c r="AG284">
        <v>1.7999999999999999E-2</v>
      </c>
      <c r="AH284">
        <v>1.9E-2</v>
      </c>
      <c r="AI284">
        <v>2.1000000000000001E-2</v>
      </c>
      <c r="AJ284">
        <v>2.3E-2</v>
      </c>
      <c r="AK284">
        <v>2.4E-2</v>
      </c>
      <c r="AL284">
        <v>2.5000000000000001E-2</v>
      </c>
      <c r="AM284">
        <v>2.1999999999999999E-2</v>
      </c>
      <c r="AN284">
        <v>2.1000000000000001E-2</v>
      </c>
      <c r="AO284">
        <v>2.1000000000000001E-2</v>
      </c>
      <c r="AP284">
        <v>2.1999999999999999E-2</v>
      </c>
      <c r="AQ284">
        <v>2.1999999999999999E-2</v>
      </c>
      <c r="AR284">
        <v>2.1999999999999999E-2</v>
      </c>
      <c r="AS284">
        <v>2.1999999999999999E-2</v>
      </c>
      <c r="AT284">
        <v>2.1000000000000001E-2</v>
      </c>
      <c r="AU284">
        <v>2.1999999999999999E-2</v>
      </c>
      <c r="AV284">
        <v>2.3E-2</v>
      </c>
      <c r="AW284">
        <v>2.3E-2</v>
      </c>
      <c r="AX284">
        <v>2.3E-2</v>
      </c>
      <c r="AY284">
        <v>2.3E-2</v>
      </c>
      <c r="AZ284">
        <v>2.3E-2</v>
      </c>
      <c r="BA284">
        <v>2.4E-2</v>
      </c>
      <c r="BB284">
        <v>2.4E-2</v>
      </c>
      <c r="BC284">
        <v>2017</v>
      </c>
    </row>
    <row r="285" spans="1:55" x14ac:dyDescent="0.25">
      <c r="A285">
        <v>911</v>
      </c>
      <c r="B285" t="s">
        <v>416</v>
      </c>
      <c r="C285" t="s">
        <v>275</v>
      </c>
      <c r="D285" t="s">
        <v>417</v>
      </c>
      <c r="E285" t="s">
        <v>276</v>
      </c>
      <c r="F285" t="s">
        <v>277</v>
      </c>
      <c r="G285" t="s">
        <v>278</v>
      </c>
      <c r="I285" t="s">
        <v>243</v>
      </c>
      <c r="J285" t="s">
        <v>232</v>
      </c>
      <c r="K285" t="s">
        <v>232</v>
      </c>
      <c r="L285" t="s">
        <v>232</v>
      </c>
      <c r="M285" t="s">
        <v>232</v>
      </c>
      <c r="N285" t="s">
        <v>232</v>
      </c>
      <c r="O285" t="s">
        <v>232</v>
      </c>
      <c r="P285" t="s">
        <v>232</v>
      </c>
      <c r="Q285" t="s">
        <v>232</v>
      </c>
      <c r="R285" t="s">
        <v>232</v>
      </c>
      <c r="S285" t="s">
        <v>232</v>
      </c>
      <c r="T285" t="s">
        <v>232</v>
      </c>
      <c r="U285" t="s">
        <v>232</v>
      </c>
      <c r="V285">
        <v>0.06</v>
      </c>
      <c r="W285">
        <v>0.90200000000000002</v>
      </c>
      <c r="X285">
        <v>40.24</v>
      </c>
      <c r="Y285">
        <v>101.855</v>
      </c>
      <c r="Z285">
        <v>120.411</v>
      </c>
      <c r="AA285">
        <v>139.27500000000001</v>
      </c>
      <c r="AB285">
        <v>153.935</v>
      </c>
      <c r="AC285">
        <v>152.017</v>
      </c>
      <c r="AD285">
        <v>146.71600000000001</v>
      </c>
      <c r="AE285">
        <v>149.53</v>
      </c>
      <c r="AF285">
        <v>148.56200000000001</v>
      </c>
      <c r="AG285">
        <v>152.49100000000001</v>
      </c>
      <c r="AH285">
        <v>157.85599999999999</v>
      </c>
      <c r="AI285">
        <v>157.70500000000001</v>
      </c>
      <c r="AJ285">
        <v>160.14400000000001</v>
      </c>
      <c r="AK285">
        <v>162.55500000000001</v>
      </c>
      <c r="AL285">
        <v>168.929</v>
      </c>
      <c r="AM285">
        <v>171.93799999999999</v>
      </c>
      <c r="AN285">
        <v>183.161</v>
      </c>
      <c r="AO285">
        <v>187.095</v>
      </c>
      <c r="AP285">
        <v>193.506</v>
      </c>
      <c r="AQ285">
        <v>196.572</v>
      </c>
      <c r="AR285">
        <v>197.36699999999999</v>
      </c>
      <c r="AS285">
        <v>197.54499999999999</v>
      </c>
      <c r="AT285">
        <v>195.815</v>
      </c>
      <c r="AU285">
        <v>196.489</v>
      </c>
      <c r="AV285">
        <v>199.85900000000001</v>
      </c>
      <c r="AW285">
        <v>203.26499999999999</v>
      </c>
      <c r="AX285">
        <v>206.67400000000001</v>
      </c>
      <c r="AY285">
        <v>208.90199999999999</v>
      </c>
      <c r="AZ285">
        <v>211.465</v>
      </c>
      <c r="BA285">
        <v>214.20099999999999</v>
      </c>
      <c r="BB285">
        <v>217.00399999999999</v>
      </c>
      <c r="BC285">
        <v>2017</v>
      </c>
    </row>
    <row r="286" spans="1:55" x14ac:dyDescent="0.25">
      <c r="A286">
        <v>911</v>
      </c>
      <c r="B286" t="s">
        <v>416</v>
      </c>
      <c r="C286" t="s">
        <v>279</v>
      </c>
      <c r="D286" t="s">
        <v>417</v>
      </c>
      <c r="E286" t="s">
        <v>280</v>
      </c>
      <c r="F286" t="s">
        <v>281</v>
      </c>
      <c r="G286" t="s">
        <v>282</v>
      </c>
      <c r="I286" t="s">
        <v>418</v>
      </c>
      <c r="J286" t="s">
        <v>232</v>
      </c>
      <c r="K286" t="s">
        <v>232</v>
      </c>
      <c r="L286" t="s">
        <v>232</v>
      </c>
      <c r="M286" t="s">
        <v>232</v>
      </c>
      <c r="N286" t="s">
        <v>232</v>
      </c>
      <c r="O286" t="s">
        <v>232</v>
      </c>
      <c r="P286" t="s">
        <v>232</v>
      </c>
      <c r="Q286" t="s">
        <v>232</v>
      </c>
      <c r="R286" t="s">
        <v>232</v>
      </c>
      <c r="S286" t="s">
        <v>232</v>
      </c>
      <c r="T286" t="s">
        <v>232</v>
      </c>
      <c r="U286" t="s">
        <v>232</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25.969000000000001</v>
      </c>
      <c r="AO286">
        <v>26.72</v>
      </c>
      <c r="AP286">
        <v>20.190000000000001</v>
      </c>
      <c r="AQ286">
        <v>19.201000000000001</v>
      </c>
      <c r="AR286">
        <v>20.824999999999999</v>
      </c>
      <c r="AS286">
        <v>21.161000000000001</v>
      </c>
      <c r="AT286">
        <v>19.727</v>
      </c>
      <c r="AU286">
        <v>20.661999999999999</v>
      </c>
      <c r="AV286">
        <v>21.608000000000001</v>
      </c>
      <c r="AW286">
        <v>23.207999999999998</v>
      </c>
      <c r="AX286">
        <v>23.710999999999999</v>
      </c>
      <c r="AY286">
        <v>23.699000000000002</v>
      </c>
      <c r="AZ286">
        <v>24.071000000000002</v>
      </c>
      <c r="BA286">
        <v>24.276</v>
      </c>
      <c r="BB286">
        <v>24.366</v>
      </c>
      <c r="BC286">
        <v>2017</v>
      </c>
    </row>
    <row r="287" spans="1:55" x14ac:dyDescent="0.25">
      <c r="A287">
        <v>911</v>
      </c>
      <c r="B287" t="s">
        <v>416</v>
      </c>
      <c r="C287" t="s">
        <v>283</v>
      </c>
      <c r="D287" t="s">
        <v>417</v>
      </c>
      <c r="E287" t="s">
        <v>284</v>
      </c>
      <c r="F287" t="s">
        <v>285</v>
      </c>
      <c r="G287" t="s">
        <v>282</v>
      </c>
      <c r="I287" t="s">
        <v>418</v>
      </c>
      <c r="J287" t="s">
        <v>232</v>
      </c>
      <c r="K287" t="s">
        <v>232</v>
      </c>
      <c r="L287" t="s">
        <v>232</v>
      </c>
      <c r="M287" t="s">
        <v>232</v>
      </c>
      <c r="N287" t="s">
        <v>232</v>
      </c>
      <c r="O287" t="s">
        <v>232</v>
      </c>
      <c r="P287" t="s">
        <v>232</v>
      </c>
      <c r="Q287" t="s">
        <v>232</v>
      </c>
      <c r="R287" t="s">
        <v>232</v>
      </c>
      <c r="S287" t="s">
        <v>232</v>
      </c>
      <c r="T287" t="s">
        <v>232</v>
      </c>
      <c r="U287" t="s">
        <v>232</v>
      </c>
      <c r="V287" t="s">
        <v>232</v>
      </c>
      <c r="W287" t="s">
        <v>232</v>
      </c>
      <c r="X287" t="s">
        <v>232</v>
      </c>
      <c r="Y287">
        <v>3.8359999999999999</v>
      </c>
      <c r="Z287">
        <v>2.8940000000000001</v>
      </c>
      <c r="AA287">
        <v>3.95</v>
      </c>
      <c r="AB287">
        <v>0.69299999999999995</v>
      </c>
      <c r="AC287">
        <v>3.8330000000000002</v>
      </c>
      <c r="AD287">
        <v>2.4510000000000001</v>
      </c>
      <c r="AE287">
        <v>5.4039999999999999</v>
      </c>
      <c r="AF287">
        <v>11.938000000000001</v>
      </c>
      <c r="AG287">
        <v>18.210999999999999</v>
      </c>
      <c r="AH287">
        <v>20.713999999999999</v>
      </c>
      <c r="AI287">
        <v>25.843</v>
      </c>
      <c r="AJ287">
        <v>31.155000000000001</v>
      </c>
      <c r="AK287">
        <v>30.803999999999998</v>
      </c>
      <c r="AL287">
        <v>29.585000000000001</v>
      </c>
      <c r="AM287">
        <v>17.338000000000001</v>
      </c>
      <c r="AN287">
        <v>15.797000000000001</v>
      </c>
      <c r="AO287">
        <v>16.559999999999999</v>
      </c>
      <c r="AP287">
        <v>12.798</v>
      </c>
      <c r="AQ287">
        <v>13.422000000000001</v>
      </c>
      <c r="AR287">
        <v>13.244</v>
      </c>
      <c r="AS287">
        <v>18.364000000000001</v>
      </c>
      <c r="AT287">
        <v>16.614000000000001</v>
      </c>
      <c r="AU287">
        <v>17.815000000000001</v>
      </c>
      <c r="AV287">
        <v>15.448</v>
      </c>
      <c r="AW287">
        <v>18.608000000000001</v>
      </c>
      <c r="AX287">
        <v>19.411000000000001</v>
      </c>
      <c r="AY287">
        <v>19.399000000000001</v>
      </c>
      <c r="AZ287">
        <v>19.771000000000001</v>
      </c>
      <c r="BA287">
        <v>19.766999999999999</v>
      </c>
      <c r="BB287">
        <v>19.914999999999999</v>
      </c>
      <c r="BC287">
        <v>2017</v>
      </c>
    </row>
    <row r="288" spans="1:55" x14ac:dyDescent="0.25">
      <c r="A288">
        <v>911</v>
      </c>
      <c r="B288" t="s">
        <v>416</v>
      </c>
      <c r="C288" t="s">
        <v>286</v>
      </c>
      <c r="D288" t="s">
        <v>417</v>
      </c>
      <c r="E288" t="s">
        <v>287</v>
      </c>
      <c r="F288" t="s">
        <v>288</v>
      </c>
      <c r="G288" t="s">
        <v>250</v>
      </c>
      <c r="I288" t="s">
        <v>419</v>
      </c>
      <c r="J288" t="s">
        <v>232</v>
      </c>
      <c r="K288" t="s">
        <v>232</v>
      </c>
      <c r="L288" t="s">
        <v>232</v>
      </c>
      <c r="M288" t="s">
        <v>232</v>
      </c>
      <c r="N288" t="s">
        <v>232</v>
      </c>
      <c r="O288" t="s">
        <v>232</v>
      </c>
      <c r="P288" t="s">
        <v>232</v>
      </c>
      <c r="Q288" t="s">
        <v>232</v>
      </c>
      <c r="R288" t="s">
        <v>232</v>
      </c>
      <c r="S288" t="s">
        <v>232</v>
      </c>
      <c r="T288" t="s">
        <v>232</v>
      </c>
      <c r="U288" t="s">
        <v>232</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279.47399999999999</v>
      </c>
      <c r="AV288">
        <v>286.52199999999999</v>
      </c>
      <c r="AW288">
        <v>292.60500000000002</v>
      </c>
      <c r="AX288">
        <v>301.37900000000002</v>
      </c>
      <c r="AY288">
        <v>310.95999999999998</v>
      </c>
      <c r="AZ288">
        <v>321.29000000000002</v>
      </c>
      <c r="BA288">
        <v>332.19099999999997</v>
      </c>
      <c r="BB288">
        <v>343.58100000000002</v>
      </c>
      <c r="BC288">
        <v>2018</v>
      </c>
    </row>
    <row r="289" spans="1:55" x14ac:dyDescent="0.25">
      <c r="A289">
        <v>911</v>
      </c>
      <c r="B289" t="s">
        <v>416</v>
      </c>
      <c r="C289" t="s">
        <v>290</v>
      </c>
      <c r="D289" t="s">
        <v>417</v>
      </c>
      <c r="E289" t="s">
        <v>287</v>
      </c>
      <c r="F289" t="s">
        <v>291</v>
      </c>
      <c r="G289" t="s">
        <v>235</v>
      </c>
      <c r="I289" t="s">
        <v>292</v>
      </c>
      <c r="J289" t="s">
        <v>232</v>
      </c>
      <c r="K289" t="s">
        <v>232</v>
      </c>
      <c r="L289" t="s">
        <v>232</v>
      </c>
      <c r="M289" t="s">
        <v>232</v>
      </c>
      <c r="N289" t="s">
        <v>232</v>
      </c>
      <c r="O289" t="s">
        <v>232</v>
      </c>
      <c r="P289" t="s">
        <v>232</v>
      </c>
      <c r="Q289" t="s">
        <v>232</v>
      </c>
      <c r="R289" t="s">
        <v>232</v>
      </c>
      <c r="S289" t="s">
        <v>232</v>
      </c>
      <c r="T289" t="s">
        <v>232</v>
      </c>
      <c r="U289" t="s">
        <v>232</v>
      </c>
      <c r="V289" t="s">
        <v>232</v>
      </c>
      <c r="W289" s="52">
        <v>3731.8</v>
      </c>
      <c r="X289" s="52">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0.91700000000000004</v>
      </c>
      <c r="AV289">
        <v>2.5219999999999998</v>
      </c>
      <c r="AW289">
        <v>2.1230000000000002</v>
      </c>
      <c r="AX289">
        <v>2.9990000000000001</v>
      </c>
      <c r="AY289">
        <v>3.1789999999999998</v>
      </c>
      <c r="AZ289">
        <v>3.3220000000000001</v>
      </c>
      <c r="BA289">
        <v>3.3929999999999998</v>
      </c>
      <c r="BB289">
        <v>3.4289999999999998</v>
      </c>
      <c r="BC289">
        <v>2018</v>
      </c>
    </row>
    <row r="290" spans="1:55" x14ac:dyDescent="0.25">
      <c r="A290">
        <v>911</v>
      </c>
      <c r="B290" t="s">
        <v>416</v>
      </c>
      <c r="C290" t="s">
        <v>293</v>
      </c>
      <c r="D290" t="s">
        <v>417</v>
      </c>
      <c r="E290" t="s">
        <v>294</v>
      </c>
      <c r="F290" t="s">
        <v>295</v>
      </c>
      <c r="G290" t="s">
        <v>250</v>
      </c>
      <c r="I290" t="s">
        <v>419</v>
      </c>
      <c r="J290" t="s">
        <v>232</v>
      </c>
      <c r="K290" t="s">
        <v>232</v>
      </c>
      <c r="L290" t="s">
        <v>232</v>
      </c>
      <c r="M290" t="s">
        <v>232</v>
      </c>
      <c r="N290" t="s">
        <v>232</v>
      </c>
      <c r="O290" t="s">
        <v>232</v>
      </c>
      <c r="P290" t="s">
        <v>232</v>
      </c>
      <c r="Q290" t="s">
        <v>232</v>
      </c>
      <c r="R290" t="s">
        <v>232</v>
      </c>
      <c r="S290" t="s">
        <v>232</v>
      </c>
      <c r="T290" t="s">
        <v>232</v>
      </c>
      <c r="U290" t="s">
        <v>232</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284.90600000000001</v>
      </c>
      <c r="AV290">
        <v>290.33</v>
      </c>
      <c r="AW290">
        <v>297.89699999999999</v>
      </c>
      <c r="AX290">
        <v>307.565</v>
      </c>
      <c r="AY290">
        <v>318.22000000000003</v>
      </c>
      <c r="AZ290">
        <v>329.24400000000003</v>
      </c>
      <c r="BA290">
        <v>340.65</v>
      </c>
      <c r="BB290">
        <v>352.45100000000002</v>
      </c>
      <c r="BC290">
        <v>2018</v>
      </c>
    </row>
    <row r="291" spans="1:55" x14ac:dyDescent="0.25">
      <c r="A291">
        <v>911</v>
      </c>
      <c r="B291" t="s">
        <v>416</v>
      </c>
      <c r="C291" t="s">
        <v>296</v>
      </c>
      <c r="D291" t="s">
        <v>417</v>
      </c>
      <c r="E291" t="s">
        <v>294</v>
      </c>
      <c r="F291" t="s">
        <v>297</v>
      </c>
      <c r="G291" t="s">
        <v>235</v>
      </c>
      <c r="I291" t="s">
        <v>298</v>
      </c>
      <c r="J291" t="s">
        <v>232</v>
      </c>
      <c r="K291" t="s">
        <v>232</v>
      </c>
      <c r="L291" t="s">
        <v>232</v>
      </c>
      <c r="M291" t="s">
        <v>232</v>
      </c>
      <c r="N291" t="s">
        <v>232</v>
      </c>
      <c r="O291" t="s">
        <v>232</v>
      </c>
      <c r="P291" t="s">
        <v>232</v>
      </c>
      <c r="Q291" t="s">
        <v>232</v>
      </c>
      <c r="R291" t="s">
        <v>232</v>
      </c>
      <c r="S291" t="s">
        <v>232</v>
      </c>
      <c r="T291" t="s">
        <v>232</v>
      </c>
      <c r="U291" t="s">
        <v>232</v>
      </c>
      <c r="V291" t="s">
        <v>232</v>
      </c>
      <c r="W291" s="52">
        <v>10896.2</v>
      </c>
      <c r="X291" s="52">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2.6629999999999998</v>
      </c>
      <c r="AV291">
        <v>1.9039999999999999</v>
      </c>
      <c r="AW291">
        <v>2.6070000000000002</v>
      </c>
      <c r="AX291">
        <v>3.2450000000000001</v>
      </c>
      <c r="AY291">
        <v>3.464</v>
      </c>
      <c r="AZ291">
        <v>3.464</v>
      </c>
      <c r="BA291">
        <v>3.464</v>
      </c>
      <c r="BB291">
        <v>3.464</v>
      </c>
      <c r="BC291">
        <v>2018</v>
      </c>
    </row>
    <row r="292" spans="1:55" x14ac:dyDescent="0.25">
      <c r="A292">
        <v>911</v>
      </c>
      <c r="B292" t="s">
        <v>416</v>
      </c>
      <c r="C292" t="s">
        <v>299</v>
      </c>
      <c r="D292" t="s">
        <v>417</v>
      </c>
      <c r="E292" t="s">
        <v>300</v>
      </c>
      <c r="G292" t="s">
        <v>274</v>
      </c>
    </row>
    <row r="293" spans="1:55" x14ac:dyDescent="0.25">
      <c r="A293">
        <v>911</v>
      </c>
      <c r="B293" t="s">
        <v>416</v>
      </c>
      <c r="C293" t="s">
        <v>301</v>
      </c>
      <c r="D293" t="s">
        <v>417</v>
      </c>
      <c r="E293" t="s">
        <v>302</v>
      </c>
      <c r="F293" t="s">
        <v>303</v>
      </c>
      <c r="G293" t="s">
        <v>235</v>
      </c>
      <c r="I293" t="s">
        <v>420</v>
      </c>
      <c r="J293" t="s">
        <v>232</v>
      </c>
      <c r="K293" t="s">
        <v>232</v>
      </c>
      <c r="L293" t="s">
        <v>232</v>
      </c>
      <c r="M293" t="s">
        <v>232</v>
      </c>
      <c r="N293" t="s">
        <v>232</v>
      </c>
      <c r="O293" t="s">
        <v>232</v>
      </c>
      <c r="P293" t="s">
        <v>232</v>
      </c>
      <c r="Q293" t="s">
        <v>232</v>
      </c>
      <c r="R293" t="s">
        <v>232</v>
      </c>
      <c r="S293" t="s">
        <v>232</v>
      </c>
      <c r="T293" t="s">
        <v>232</v>
      </c>
      <c r="U293" t="s">
        <v>232</v>
      </c>
      <c r="V293" t="s">
        <v>232</v>
      </c>
      <c r="W293" t="s">
        <v>232</v>
      </c>
      <c r="X293" t="s">
        <v>232</v>
      </c>
      <c r="Y293" t="s">
        <v>232</v>
      </c>
      <c r="Z293">
        <v>19.625</v>
      </c>
      <c r="AA293">
        <v>12.568</v>
      </c>
      <c r="AB293">
        <v>15.624000000000001</v>
      </c>
      <c r="AC293">
        <v>-10.206</v>
      </c>
      <c r="AD293">
        <v>3.6949999999999998</v>
      </c>
      <c r="AE293">
        <v>15.581</v>
      </c>
      <c r="AF293">
        <v>10.928000000000001</v>
      </c>
      <c r="AG293">
        <v>19.344999999999999</v>
      </c>
      <c r="AH293">
        <v>4.6689999999999996</v>
      </c>
      <c r="AI293">
        <v>17.670000000000002</v>
      </c>
      <c r="AJ293">
        <v>9.6219999999999999</v>
      </c>
      <c r="AK293">
        <v>34.973999999999997</v>
      </c>
      <c r="AL293">
        <v>19.858000000000001</v>
      </c>
      <c r="AM293">
        <v>-15.942</v>
      </c>
      <c r="AN293">
        <v>4.444</v>
      </c>
      <c r="AO293">
        <v>-2.2629999999999999</v>
      </c>
      <c r="AP293">
        <v>5.2629999999999999</v>
      </c>
      <c r="AQ293">
        <v>10.34</v>
      </c>
      <c r="AR293">
        <v>2.7589999999999999</v>
      </c>
      <c r="AS293">
        <v>-10.513</v>
      </c>
      <c r="AT293">
        <v>8.26</v>
      </c>
      <c r="AU293">
        <v>22.175999999999998</v>
      </c>
      <c r="AV293">
        <v>7</v>
      </c>
      <c r="AW293">
        <v>2.6219999999999999</v>
      </c>
      <c r="AX293">
        <v>2.3860000000000001</v>
      </c>
      <c r="AY293">
        <v>3.9079999999999999</v>
      </c>
      <c r="AZ293">
        <v>4.5149999999999997</v>
      </c>
      <c r="BA293">
        <v>5.093</v>
      </c>
      <c r="BB293">
        <v>4.51</v>
      </c>
      <c r="BC293">
        <v>2018</v>
      </c>
    </row>
    <row r="294" spans="1:55" x14ac:dyDescent="0.25">
      <c r="A294">
        <v>911</v>
      </c>
      <c r="B294" t="s">
        <v>416</v>
      </c>
      <c r="C294" t="s">
        <v>305</v>
      </c>
      <c r="D294" t="s">
        <v>417</v>
      </c>
      <c r="E294" t="s">
        <v>306</v>
      </c>
      <c r="F294" t="s">
        <v>307</v>
      </c>
      <c r="G294" t="s">
        <v>235</v>
      </c>
      <c r="I294" t="s">
        <v>420</v>
      </c>
      <c r="J294" t="s">
        <v>232</v>
      </c>
      <c r="K294" t="s">
        <v>232</v>
      </c>
      <c r="L294" t="s">
        <v>232</v>
      </c>
      <c r="M294" t="s">
        <v>232</v>
      </c>
      <c r="N294" t="s">
        <v>232</v>
      </c>
      <c r="O294" t="s">
        <v>232</v>
      </c>
      <c r="P294" t="s">
        <v>232</v>
      </c>
      <c r="Q294" t="s">
        <v>232</v>
      </c>
      <c r="R294" t="s">
        <v>232</v>
      </c>
      <c r="S294" t="s">
        <v>232</v>
      </c>
      <c r="T294" t="s">
        <v>232</v>
      </c>
      <c r="U294" t="s">
        <v>232</v>
      </c>
      <c r="V294" t="s">
        <v>232</v>
      </c>
      <c r="W294" t="s">
        <v>232</v>
      </c>
      <c r="X294" t="s">
        <v>232</v>
      </c>
      <c r="Y294" t="s">
        <v>232</v>
      </c>
      <c r="Z294">
        <v>10.250999999999999</v>
      </c>
      <c r="AA294">
        <v>9.5909999999999993</v>
      </c>
      <c r="AB294">
        <v>11.958</v>
      </c>
      <c r="AC294">
        <v>-12.686999999999999</v>
      </c>
      <c r="AD294">
        <v>4.7300000000000004</v>
      </c>
      <c r="AE294">
        <v>6.1539999999999999</v>
      </c>
      <c r="AF294">
        <v>14.23</v>
      </c>
      <c r="AG294">
        <v>22.553000000000001</v>
      </c>
      <c r="AH294">
        <v>-2.6230000000000002</v>
      </c>
      <c r="AI294">
        <v>22.053000000000001</v>
      </c>
      <c r="AJ294">
        <v>10.154</v>
      </c>
      <c r="AK294">
        <v>36.435000000000002</v>
      </c>
      <c r="AL294">
        <v>22.998000000000001</v>
      </c>
      <c r="AM294">
        <v>-20.728999999999999</v>
      </c>
      <c r="AN294">
        <v>2.976</v>
      </c>
      <c r="AO294">
        <v>-2.141</v>
      </c>
      <c r="AP294">
        <v>3.339</v>
      </c>
      <c r="AQ294">
        <v>9.2140000000000004</v>
      </c>
      <c r="AR294">
        <v>0.45600000000000002</v>
      </c>
      <c r="AS294">
        <v>-16.789000000000001</v>
      </c>
      <c r="AT294">
        <v>6.8440000000000003</v>
      </c>
      <c r="AU294">
        <v>28.291</v>
      </c>
      <c r="AV294">
        <v>9.1280000000000001</v>
      </c>
      <c r="AW294">
        <v>0.51600000000000001</v>
      </c>
      <c r="AX294">
        <v>2.4820000000000002</v>
      </c>
      <c r="AY294">
        <v>4.8319999999999999</v>
      </c>
      <c r="AZ294">
        <v>4.7549999999999999</v>
      </c>
      <c r="BA294">
        <v>4.9059999999999997</v>
      </c>
      <c r="BB294">
        <v>4.6829999999999998</v>
      </c>
      <c r="BC294">
        <v>2018</v>
      </c>
    </row>
    <row r="295" spans="1:55" x14ac:dyDescent="0.25">
      <c r="A295">
        <v>911</v>
      </c>
      <c r="B295" t="s">
        <v>416</v>
      </c>
      <c r="C295" t="s">
        <v>308</v>
      </c>
      <c r="D295" t="s">
        <v>417</v>
      </c>
      <c r="E295" t="s">
        <v>309</v>
      </c>
      <c r="F295" t="s">
        <v>310</v>
      </c>
      <c r="G295" t="s">
        <v>235</v>
      </c>
      <c r="I295" t="s">
        <v>420</v>
      </c>
      <c r="J295" t="s">
        <v>232</v>
      </c>
      <c r="K295" t="s">
        <v>232</v>
      </c>
      <c r="L295" t="s">
        <v>232</v>
      </c>
      <c r="M295" t="s">
        <v>232</v>
      </c>
      <c r="N295" t="s">
        <v>232</v>
      </c>
      <c r="O295" t="s">
        <v>232</v>
      </c>
      <c r="P295" t="s">
        <v>232</v>
      </c>
      <c r="Q295" t="s">
        <v>232</v>
      </c>
      <c r="R295" t="s">
        <v>232</v>
      </c>
      <c r="S295" t="s">
        <v>232</v>
      </c>
      <c r="T295" t="s">
        <v>232</v>
      </c>
      <c r="U295" t="s">
        <v>232</v>
      </c>
      <c r="V295" t="s">
        <v>232</v>
      </c>
      <c r="W295" t="s">
        <v>232</v>
      </c>
      <c r="X295" t="s">
        <v>232</v>
      </c>
      <c r="Y295" t="s">
        <v>232</v>
      </c>
      <c r="Z295">
        <v>18.539000000000001</v>
      </c>
      <c r="AA295">
        <v>-5.84</v>
      </c>
      <c r="AB295">
        <v>19.977</v>
      </c>
      <c r="AC295">
        <v>4.4880000000000004</v>
      </c>
      <c r="AD295">
        <v>8.5960000000000001</v>
      </c>
      <c r="AE295">
        <v>28.887</v>
      </c>
      <c r="AF295">
        <v>30.189</v>
      </c>
      <c r="AG295">
        <v>18.571999999999999</v>
      </c>
      <c r="AH295">
        <v>-0.77300000000000002</v>
      </c>
      <c r="AI295">
        <v>15.558999999999999</v>
      </c>
      <c r="AJ295">
        <v>3.35</v>
      </c>
      <c r="AK295">
        <v>8.1969999999999992</v>
      </c>
      <c r="AL295">
        <v>-15.321999999999999</v>
      </c>
      <c r="AM295">
        <v>-4.6710000000000003</v>
      </c>
      <c r="AN295">
        <v>29.614999999999998</v>
      </c>
      <c r="AO295">
        <v>5.7610000000000001</v>
      </c>
      <c r="AP295">
        <v>7.5890000000000004</v>
      </c>
      <c r="AQ295">
        <v>9.5389999999999997</v>
      </c>
      <c r="AR295">
        <v>8.2170000000000005</v>
      </c>
      <c r="AS295">
        <v>16.28</v>
      </c>
      <c r="AT295">
        <v>19.943999999999999</v>
      </c>
      <c r="AU295">
        <v>13.766</v>
      </c>
      <c r="AV295">
        <v>-0.90200000000000002</v>
      </c>
      <c r="AW295">
        <v>8.64</v>
      </c>
      <c r="AX295">
        <v>4.6219999999999999</v>
      </c>
      <c r="AY295">
        <v>4.0880000000000001</v>
      </c>
      <c r="AZ295">
        <v>4.2060000000000004</v>
      </c>
      <c r="BA295">
        <v>5.0460000000000003</v>
      </c>
      <c r="BB295">
        <v>4.2809999999999997</v>
      </c>
      <c r="BC295">
        <v>2018</v>
      </c>
    </row>
    <row r="296" spans="1:55" x14ac:dyDescent="0.25">
      <c r="A296">
        <v>911</v>
      </c>
      <c r="B296" t="s">
        <v>416</v>
      </c>
      <c r="C296" t="s">
        <v>311</v>
      </c>
      <c r="D296" t="s">
        <v>417</v>
      </c>
      <c r="E296" t="s">
        <v>312</v>
      </c>
      <c r="F296" t="s">
        <v>313</v>
      </c>
      <c r="G296" t="s">
        <v>235</v>
      </c>
      <c r="I296" t="s">
        <v>420</v>
      </c>
      <c r="J296" t="s">
        <v>232</v>
      </c>
      <c r="K296" t="s">
        <v>232</v>
      </c>
      <c r="L296" t="s">
        <v>232</v>
      </c>
      <c r="M296" t="s">
        <v>232</v>
      </c>
      <c r="N296" t="s">
        <v>232</v>
      </c>
      <c r="O296" t="s">
        <v>232</v>
      </c>
      <c r="P296" t="s">
        <v>232</v>
      </c>
      <c r="Q296" t="s">
        <v>232</v>
      </c>
      <c r="R296" t="s">
        <v>232</v>
      </c>
      <c r="S296" t="s">
        <v>232</v>
      </c>
      <c r="T296" t="s">
        <v>232</v>
      </c>
      <c r="U296" t="s">
        <v>232</v>
      </c>
      <c r="V296" t="s">
        <v>232</v>
      </c>
      <c r="W296" t="s">
        <v>232</v>
      </c>
      <c r="X296" t="s">
        <v>232</v>
      </c>
      <c r="Y296" t="s">
        <v>232</v>
      </c>
      <c r="Z296">
        <v>11.141</v>
      </c>
      <c r="AA296">
        <v>-16.309999999999999</v>
      </c>
      <c r="AB296">
        <v>11.564</v>
      </c>
      <c r="AC296">
        <v>8.06</v>
      </c>
      <c r="AD296">
        <v>21.254999999999999</v>
      </c>
      <c r="AE296">
        <v>26.302</v>
      </c>
      <c r="AF296">
        <v>49.784999999999997</v>
      </c>
      <c r="AG296">
        <v>19.236000000000001</v>
      </c>
      <c r="AH296">
        <v>-9.7409999999999997</v>
      </c>
      <c r="AI296">
        <v>20.32</v>
      </c>
      <c r="AJ296">
        <v>-18.559999999999999</v>
      </c>
      <c r="AK296">
        <v>2.8039999999999998</v>
      </c>
      <c r="AL296">
        <v>-9.2539999999999996</v>
      </c>
      <c r="AM296">
        <v>-24.83</v>
      </c>
      <c r="AN296">
        <v>25.312999999999999</v>
      </c>
      <c r="AO296">
        <v>8.0779999999999994</v>
      </c>
      <c r="AP296">
        <v>11.579000000000001</v>
      </c>
      <c r="AQ296">
        <v>13.430999999999999</v>
      </c>
      <c r="AR296">
        <v>9.9009999999999998</v>
      </c>
      <c r="AS296">
        <v>8.6760000000000002</v>
      </c>
      <c r="AT296">
        <v>20.698</v>
      </c>
      <c r="AU296">
        <v>16.369</v>
      </c>
      <c r="AV296">
        <v>3.069</v>
      </c>
      <c r="AW296">
        <v>8.9160000000000004</v>
      </c>
      <c r="AX296">
        <v>5.2409999999999997</v>
      </c>
      <c r="AY296">
        <v>5.2919999999999998</v>
      </c>
      <c r="AZ296">
        <v>5.41</v>
      </c>
      <c r="BA296">
        <v>5.4139999999999997</v>
      </c>
      <c r="BB296">
        <v>4.9690000000000003</v>
      </c>
      <c r="BC296">
        <v>2018</v>
      </c>
    </row>
    <row r="297" spans="1:55" x14ac:dyDescent="0.25">
      <c r="A297">
        <v>911</v>
      </c>
      <c r="B297" t="s">
        <v>416</v>
      </c>
      <c r="C297" t="s">
        <v>314</v>
      </c>
      <c r="D297" t="s">
        <v>417</v>
      </c>
      <c r="E297" t="s">
        <v>315</v>
      </c>
      <c r="F297" t="s">
        <v>316</v>
      </c>
      <c r="G297" t="s">
        <v>317</v>
      </c>
      <c r="I297" t="s">
        <v>421</v>
      </c>
      <c r="J297" t="s">
        <v>232</v>
      </c>
      <c r="K297" t="s">
        <v>232</v>
      </c>
      <c r="L297" t="s">
        <v>232</v>
      </c>
      <c r="M297" t="s">
        <v>232</v>
      </c>
      <c r="N297" t="s">
        <v>232</v>
      </c>
      <c r="O297" t="s">
        <v>232</v>
      </c>
      <c r="P297" t="s">
        <v>232</v>
      </c>
      <c r="Q297" t="s">
        <v>232</v>
      </c>
      <c r="R297" t="s">
        <v>232</v>
      </c>
      <c r="S297" t="s">
        <v>232</v>
      </c>
      <c r="T297" t="s">
        <v>232</v>
      </c>
      <c r="U297" t="s">
        <v>232</v>
      </c>
      <c r="V297" t="s">
        <v>232</v>
      </c>
      <c r="W297" t="s">
        <v>232</v>
      </c>
      <c r="X297" t="s">
        <v>232</v>
      </c>
      <c r="Y297" t="s">
        <v>232</v>
      </c>
      <c r="Z297" t="s">
        <v>232</v>
      </c>
      <c r="AA297" t="s">
        <v>232</v>
      </c>
      <c r="AB297" t="s">
        <v>232</v>
      </c>
      <c r="AC297" t="s">
        <v>232</v>
      </c>
      <c r="AD297" t="s">
        <v>232</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20.201000000000001</v>
      </c>
      <c r="AU297">
        <v>18.596</v>
      </c>
      <c r="AV297">
        <v>18.135999999999999</v>
      </c>
      <c r="AW297">
        <v>17.911999999999999</v>
      </c>
      <c r="AX297">
        <v>17.704999999999998</v>
      </c>
      <c r="AY297">
        <v>17.771999999999998</v>
      </c>
      <c r="AZ297">
        <v>17.672000000000001</v>
      </c>
      <c r="BA297">
        <v>17.571999999999999</v>
      </c>
      <c r="BB297">
        <v>17.472000000000001</v>
      </c>
      <c r="BC297">
        <v>2015</v>
      </c>
    </row>
    <row r="298" spans="1:55" x14ac:dyDescent="0.25">
      <c r="A298">
        <v>911</v>
      </c>
      <c r="B298" t="s">
        <v>416</v>
      </c>
      <c r="C298" t="s">
        <v>318</v>
      </c>
      <c r="D298" t="s">
        <v>417</v>
      </c>
      <c r="E298" t="s">
        <v>319</v>
      </c>
      <c r="F298" t="s">
        <v>320</v>
      </c>
      <c r="G298" t="s">
        <v>321</v>
      </c>
      <c r="H298" t="s">
        <v>322</v>
      </c>
    </row>
    <row r="299" spans="1:55" x14ac:dyDescent="0.25">
      <c r="A299">
        <v>911</v>
      </c>
      <c r="B299" t="s">
        <v>416</v>
      </c>
      <c r="C299" t="s">
        <v>323</v>
      </c>
      <c r="D299" t="s">
        <v>417</v>
      </c>
      <c r="E299" t="s">
        <v>324</v>
      </c>
      <c r="F299" t="s">
        <v>325</v>
      </c>
      <c r="G299" t="s">
        <v>321</v>
      </c>
      <c r="H299" t="s">
        <v>322</v>
      </c>
      <c r="I299" t="s">
        <v>422</v>
      </c>
      <c r="J299" t="s">
        <v>232</v>
      </c>
      <c r="K299" t="s">
        <v>232</v>
      </c>
      <c r="L299" t="s">
        <v>232</v>
      </c>
      <c r="M299" t="s">
        <v>232</v>
      </c>
      <c r="N299" t="s">
        <v>232</v>
      </c>
      <c r="O299" t="s">
        <v>232</v>
      </c>
      <c r="P299" t="s">
        <v>232</v>
      </c>
      <c r="Q299" t="s">
        <v>232</v>
      </c>
      <c r="R299" t="s">
        <v>232</v>
      </c>
      <c r="S299" t="s">
        <v>232</v>
      </c>
      <c r="T299" t="s">
        <v>232</v>
      </c>
      <c r="U299" t="s">
        <v>232</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2.9910000000000001</v>
      </c>
      <c r="AU299">
        <v>2.9910000000000001</v>
      </c>
      <c r="AV299">
        <v>2.9910000000000001</v>
      </c>
      <c r="AW299">
        <v>2.9910000000000001</v>
      </c>
      <c r="AX299">
        <v>2.992</v>
      </c>
      <c r="AY299">
        <v>2.992</v>
      </c>
      <c r="AZ299">
        <v>2.992</v>
      </c>
      <c r="BA299">
        <v>2.992</v>
      </c>
      <c r="BB299">
        <v>2.9929999999999999</v>
      </c>
      <c r="BC299">
        <v>2015</v>
      </c>
    </row>
    <row r="300" spans="1:55" x14ac:dyDescent="0.25">
      <c r="A300">
        <v>911</v>
      </c>
      <c r="B300" t="s">
        <v>416</v>
      </c>
      <c r="C300" t="s">
        <v>327</v>
      </c>
      <c r="D300" t="s">
        <v>417</v>
      </c>
      <c r="E300" t="s">
        <v>328</v>
      </c>
      <c r="F300" t="s">
        <v>329</v>
      </c>
      <c r="G300" t="s">
        <v>229</v>
      </c>
      <c r="H300" t="s">
        <v>230</v>
      </c>
      <c r="I300" t="s">
        <v>423</v>
      </c>
      <c r="J300" t="s">
        <v>232</v>
      </c>
      <c r="K300" t="s">
        <v>232</v>
      </c>
      <c r="L300" t="s">
        <v>232</v>
      </c>
      <c r="M300" t="s">
        <v>232</v>
      </c>
      <c r="N300" t="s">
        <v>232</v>
      </c>
      <c r="O300" t="s">
        <v>232</v>
      </c>
      <c r="P300" t="s">
        <v>232</v>
      </c>
      <c r="Q300" t="s">
        <v>232</v>
      </c>
      <c r="R300" t="s">
        <v>232</v>
      </c>
      <c r="S300" t="s">
        <v>232</v>
      </c>
      <c r="T300" t="s">
        <v>232</v>
      </c>
      <c r="U300" t="s">
        <v>232</v>
      </c>
      <c r="V300" t="s">
        <v>232</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834.47900000000004</v>
      </c>
      <c r="AP300">
        <v>892.55600000000004</v>
      </c>
      <c r="AQ300" s="52">
        <v>1011.53</v>
      </c>
      <c r="AR300" s="52">
        <v>1064.6199999999999</v>
      </c>
      <c r="AS300" s="52">
        <v>1084.08</v>
      </c>
      <c r="AT300" s="52">
        <v>1085.19</v>
      </c>
      <c r="AU300" s="52">
        <v>1181.93</v>
      </c>
      <c r="AV300" s="52">
        <v>1300.0999999999999</v>
      </c>
      <c r="AW300" s="52">
        <v>1482.21</v>
      </c>
      <c r="AX300" s="52">
        <v>1623.54</v>
      </c>
      <c r="AY300" s="52">
        <v>1739.08</v>
      </c>
      <c r="AZ300" s="52">
        <v>1886.38</v>
      </c>
      <c r="BA300" s="52">
        <v>2043.88</v>
      </c>
      <c r="BB300" s="52">
        <v>2200.7600000000002</v>
      </c>
      <c r="BC300">
        <v>2017</v>
      </c>
    </row>
    <row r="301" spans="1:55" x14ac:dyDescent="0.25">
      <c r="A301">
        <v>911</v>
      </c>
      <c r="B301" t="s">
        <v>416</v>
      </c>
      <c r="C301" t="s">
        <v>331</v>
      </c>
      <c r="D301" t="s">
        <v>417</v>
      </c>
      <c r="E301" t="s">
        <v>328</v>
      </c>
      <c r="F301" t="s">
        <v>329</v>
      </c>
      <c r="G301" t="s">
        <v>282</v>
      </c>
      <c r="I301" t="s">
        <v>332</v>
      </c>
      <c r="J301" t="s">
        <v>232</v>
      </c>
      <c r="K301" t="s">
        <v>232</v>
      </c>
      <c r="L301" t="s">
        <v>232</v>
      </c>
      <c r="M301" t="s">
        <v>232</v>
      </c>
      <c r="N301" t="s">
        <v>232</v>
      </c>
      <c r="O301" t="s">
        <v>232</v>
      </c>
      <c r="P301" t="s">
        <v>232</v>
      </c>
      <c r="Q301" t="s">
        <v>232</v>
      </c>
      <c r="R301" t="s">
        <v>232</v>
      </c>
      <c r="S301" t="s">
        <v>232</v>
      </c>
      <c r="T301" t="s">
        <v>232</v>
      </c>
      <c r="U301" t="s">
        <v>232</v>
      </c>
      <c r="V301" t="s">
        <v>232</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22.088000000000001</v>
      </c>
      <c r="AP301">
        <v>20.92</v>
      </c>
      <c r="AQ301">
        <v>22.204000000000001</v>
      </c>
      <c r="AR301">
        <v>22.047999999999998</v>
      </c>
      <c r="AS301">
        <v>21.494</v>
      </c>
      <c r="AT301">
        <v>21.416</v>
      </c>
      <c r="AU301">
        <v>21.224</v>
      </c>
      <c r="AV301">
        <v>21.370999999999999</v>
      </c>
      <c r="AW301">
        <v>22.512</v>
      </c>
      <c r="AX301">
        <v>22.733000000000001</v>
      </c>
      <c r="AY301">
        <v>22.584</v>
      </c>
      <c r="AZ301">
        <v>22.689</v>
      </c>
      <c r="BA301">
        <v>22.753</v>
      </c>
      <c r="BB301">
        <v>22.667000000000002</v>
      </c>
      <c r="BC301">
        <v>2017</v>
      </c>
    </row>
    <row r="302" spans="1:55" x14ac:dyDescent="0.25">
      <c r="A302">
        <v>911</v>
      </c>
      <c r="B302" t="s">
        <v>416</v>
      </c>
      <c r="C302" t="s">
        <v>333</v>
      </c>
      <c r="D302" t="s">
        <v>417</v>
      </c>
      <c r="E302" t="s">
        <v>334</v>
      </c>
      <c r="F302" t="s">
        <v>335</v>
      </c>
      <c r="G302" t="s">
        <v>229</v>
      </c>
      <c r="H302" t="s">
        <v>230</v>
      </c>
      <c r="I302" t="s">
        <v>423</v>
      </c>
      <c r="J302" t="s">
        <v>232</v>
      </c>
      <c r="K302" t="s">
        <v>232</v>
      </c>
      <c r="L302" t="s">
        <v>232</v>
      </c>
      <c r="M302" t="s">
        <v>232</v>
      </c>
      <c r="N302" t="s">
        <v>232</v>
      </c>
      <c r="O302" t="s">
        <v>232</v>
      </c>
      <c r="P302" t="s">
        <v>232</v>
      </c>
      <c r="Q302" t="s">
        <v>232</v>
      </c>
      <c r="R302" t="s">
        <v>232</v>
      </c>
      <c r="S302" t="s">
        <v>232</v>
      </c>
      <c r="T302" t="s">
        <v>232</v>
      </c>
      <c r="U302" t="s">
        <v>232</v>
      </c>
      <c r="V302" t="s">
        <v>232</v>
      </c>
      <c r="W302" t="s">
        <v>232</v>
      </c>
      <c r="X302" t="s">
        <v>232</v>
      </c>
      <c r="Y302" t="s">
        <v>232</v>
      </c>
      <c r="Z302" t="s">
        <v>232</v>
      </c>
      <c r="AA302" t="s">
        <v>232</v>
      </c>
      <c r="AB302" t="s">
        <v>232</v>
      </c>
      <c r="AC302" t="s">
        <v>232</v>
      </c>
      <c r="AD302" t="s">
        <v>232</v>
      </c>
      <c r="AE302" t="s">
        <v>232</v>
      </c>
      <c r="AF302" t="s">
        <v>232</v>
      </c>
      <c r="AG302" t="s">
        <v>232</v>
      </c>
      <c r="AH302" t="s">
        <v>232</v>
      </c>
      <c r="AI302">
        <v>445.685</v>
      </c>
      <c r="AJ302">
        <v>531.25</v>
      </c>
      <c r="AK302">
        <v>706.05899999999997</v>
      </c>
      <c r="AL302">
        <v>793.43</v>
      </c>
      <c r="AM302">
        <v>897.05100000000004</v>
      </c>
      <c r="AN302">
        <v>906.59100000000001</v>
      </c>
      <c r="AO302">
        <v>943.14</v>
      </c>
      <c r="AP302">
        <v>956.31799999999998</v>
      </c>
      <c r="AQ302" s="52">
        <v>1084.0899999999999</v>
      </c>
      <c r="AR302" s="52">
        <v>1158.42</v>
      </c>
      <c r="AS302" s="52">
        <v>1328.03</v>
      </c>
      <c r="AT302" s="52">
        <v>1370.59</v>
      </c>
      <c r="AU302" s="52">
        <v>1448.25</v>
      </c>
      <c r="AV302" s="52">
        <v>1409.74</v>
      </c>
      <c r="AW302" s="52">
        <v>1648.06</v>
      </c>
      <c r="AX302" s="52">
        <v>1765.99</v>
      </c>
      <c r="AY302" s="52">
        <v>1888.86</v>
      </c>
      <c r="AZ302" s="52">
        <v>2029.91</v>
      </c>
      <c r="BA302" s="52">
        <v>2194.7199999999998</v>
      </c>
      <c r="BB302" s="52">
        <v>2377.25</v>
      </c>
      <c r="BC302">
        <v>2017</v>
      </c>
    </row>
    <row r="303" spans="1:55" x14ac:dyDescent="0.25">
      <c r="A303">
        <v>911</v>
      </c>
      <c r="B303" t="s">
        <v>416</v>
      </c>
      <c r="C303" t="s">
        <v>336</v>
      </c>
      <c r="D303" t="s">
        <v>417</v>
      </c>
      <c r="E303" t="s">
        <v>334</v>
      </c>
      <c r="F303" t="s">
        <v>335</v>
      </c>
      <c r="G303" t="s">
        <v>282</v>
      </c>
      <c r="I303" t="s">
        <v>337</v>
      </c>
      <c r="J303" t="s">
        <v>232</v>
      </c>
      <c r="K303" t="s">
        <v>232</v>
      </c>
      <c r="L303" t="s">
        <v>232</v>
      </c>
      <c r="M303" t="s">
        <v>232</v>
      </c>
      <c r="N303" t="s">
        <v>232</v>
      </c>
      <c r="O303" t="s">
        <v>232</v>
      </c>
      <c r="P303" t="s">
        <v>232</v>
      </c>
      <c r="Q303" t="s">
        <v>232</v>
      </c>
      <c r="R303" t="s">
        <v>232</v>
      </c>
      <c r="S303" t="s">
        <v>232</v>
      </c>
      <c r="T303" t="s">
        <v>232</v>
      </c>
      <c r="U303" t="s">
        <v>232</v>
      </c>
      <c r="V303" t="s">
        <v>232</v>
      </c>
      <c r="W303" t="s">
        <v>232</v>
      </c>
      <c r="X303" t="s">
        <v>232</v>
      </c>
      <c r="Y303" t="s">
        <v>232</v>
      </c>
      <c r="Z303" t="s">
        <v>232</v>
      </c>
      <c r="AA303" t="s">
        <v>232</v>
      </c>
      <c r="AB303" t="s">
        <v>232</v>
      </c>
      <c r="AC303" t="s">
        <v>232</v>
      </c>
      <c r="AD303" t="s">
        <v>232</v>
      </c>
      <c r="AE303" t="s">
        <v>232</v>
      </c>
      <c r="AF303" t="s">
        <v>232</v>
      </c>
      <c r="AG303" t="s">
        <v>232</v>
      </c>
      <c r="AH303" t="s">
        <v>232</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26.006</v>
      </c>
      <c r="AV303">
        <v>23.173999999999999</v>
      </c>
      <c r="AW303">
        <v>25.030999999999999</v>
      </c>
      <c r="AX303">
        <v>24.728000000000002</v>
      </c>
      <c r="AY303">
        <v>24.53</v>
      </c>
      <c r="AZ303">
        <v>24.414999999999999</v>
      </c>
      <c r="BA303">
        <v>24.431999999999999</v>
      </c>
      <c r="BB303">
        <v>24.484999999999999</v>
      </c>
      <c r="BC303">
        <v>2017</v>
      </c>
    </row>
    <row r="304" spans="1:55" x14ac:dyDescent="0.25">
      <c r="A304">
        <v>911</v>
      </c>
      <c r="B304" t="s">
        <v>416</v>
      </c>
      <c r="C304" t="s">
        <v>338</v>
      </c>
      <c r="D304" t="s">
        <v>417</v>
      </c>
      <c r="E304" t="s">
        <v>339</v>
      </c>
      <c r="F304" t="s">
        <v>340</v>
      </c>
      <c r="G304" t="s">
        <v>229</v>
      </c>
      <c r="H304" t="s">
        <v>230</v>
      </c>
      <c r="I304" t="s">
        <v>423</v>
      </c>
      <c r="J304" t="s">
        <v>232</v>
      </c>
      <c r="K304" t="s">
        <v>232</v>
      </c>
      <c r="L304" t="s">
        <v>232</v>
      </c>
      <c r="M304" t="s">
        <v>232</v>
      </c>
      <c r="N304" t="s">
        <v>232</v>
      </c>
      <c r="O304" t="s">
        <v>232</v>
      </c>
      <c r="P304" t="s">
        <v>232</v>
      </c>
      <c r="Q304" t="s">
        <v>232</v>
      </c>
      <c r="R304" t="s">
        <v>232</v>
      </c>
      <c r="S304" t="s">
        <v>232</v>
      </c>
      <c r="T304" t="s">
        <v>232</v>
      </c>
      <c r="U304" t="s">
        <v>232</v>
      </c>
      <c r="V304" t="s">
        <v>232</v>
      </c>
      <c r="W304" t="s">
        <v>232</v>
      </c>
      <c r="X304" t="s">
        <v>232</v>
      </c>
      <c r="Y304" t="s">
        <v>232</v>
      </c>
      <c r="Z304" t="s">
        <v>232</v>
      </c>
      <c r="AA304" t="s">
        <v>232</v>
      </c>
      <c r="AB304" t="s">
        <v>232</v>
      </c>
      <c r="AC304" t="s">
        <v>232</v>
      </c>
      <c r="AD304" t="s">
        <v>232</v>
      </c>
      <c r="AE304" t="s">
        <v>232</v>
      </c>
      <c r="AF304" t="s">
        <v>232</v>
      </c>
      <c r="AG304" t="s">
        <v>232</v>
      </c>
      <c r="AH304" t="s">
        <v>232</v>
      </c>
      <c r="AI304">
        <v>-44.326000000000001</v>
      </c>
      <c r="AJ304">
        <v>-51.805999999999997</v>
      </c>
      <c r="AK304">
        <v>-73.512</v>
      </c>
      <c r="AL304">
        <v>-62.677</v>
      </c>
      <c r="AM304">
        <v>-241.482</v>
      </c>
      <c r="AN304">
        <v>-172.298</v>
      </c>
      <c r="AO304">
        <v>-108.661</v>
      </c>
      <c r="AP304">
        <v>-63.762999999999998</v>
      </c>
      <c r="AQ304">
        <v>-72.566000000000003</v>
      </c>
      <c r="AR304">
        <v>-93.805000000000007</v>
      </c>
      <c r="AS304">
        <v>-243.953</v>
      </c>
      <c r="AT304">
        <v>-285.40600000000001</v>
      </c>
      <c r="AU304">
        <v>-266.32400000000001</v>
      </c>
      <c r="AV304">
        <v>-109.643</v>
      </c>
      <c r="AW304">
        <v>-165.858</v>
      </c>
      <c r="AX304">
        <v>-142.446</v>
      </c>
      <c r="AY304">
        <v>-149.78299999999999</v>
      </c>
      <c r="AZ304">
        <v>-143.52799999999999</v>
      </c>
      <c r="BA304">
        <v>-150.84200000000001</v>
      </c>
      <c r="BB304">
        <v>-176.488</v>
      </c>
      <c r="BC304">
        <v>2017</v>
      </c>
    </row>
    <row r="305" spans="1:55" x14ac:dyDescent="0.25">
      <c r="A305">
        <v>911</v>
      </c>
      <c r="B305" t="s">
        <v>416</v>
      </c>
      <c r="C305" t="s">
        <v>341</v>
      </c>
      <c r="D305" t="s">
        <v>417</v>
      </c>
      <c r="E305" t="s">
        <v>339</v>
      </c>
      <c r="F305" t="s">
        <v>340</v>
      </c>
      <c r="G305" t="s">
        <v>282</v>
      </c>
      <c r="I305" t="s">
        <v>342</v>
      </c>
      <c r="J305" t="s">
        <v>232</v>
      </c>
      <c r="K305" t="s">
        <v>232</v>
      </c>
      <c r="L305" t="s">
        <v>232</v>
      </c>
      <c r="M305" t="s">
        <v>232</v>
      </c>
      <c r="N305" t="s">
        <v>232</v>
      </c>
      <c r="O305" t="s">
        <v>232</v>
      </c>
      <c r="P305" t="s">
        <v>232</v>
      </c>
      <c r="Q305" t="s">
        <v>232</v>
      </c>
      <c r="R305" t="s">
        <v>232</v>
      </c>
      <c r="S305" t="s">
        <v>232</v>
      </c>
      <c r="T305" t="s">
        <v>232</v>
      </c>
      <c r="U305" t="s">
        <v>232</v>
      </c>
      <c r="V305" t="s">
        <v>232</v>
      </c>
      <c r="W305" t="s">
        <v>232</v>
      </c>
      <c r="X305" t="s">
        <v>232</v>
      </c>
      <c r="Y305" t="s">
        <v>232</v>
      </c>
      <c r="Z305" t="s">
        <v>232</v>
      </c>
      <c r="AA305" t="s">
        <v>232</v>
      </c>
      <c r="AB305" t="s">
        <v>232</v>
      </c>
      <c r="AC305" t="s">
        <v>232</v>
      </c>
      <c r="AD305" t="s">
        <v>232</v>
      </c>
      <c r="AE305" t="s">
        <v>232</v>
      </c>
      <c r="AF305" t="s">
        <v>232</v>
      </c>
      <c r="AG305" t="s">
        <v>232</v>
      </c>
      <c r="AH305" t="s">
        <v>232</v>
      </c>
      <c r="AI305">
        <v>-1.976</v>
      </c>
      <c r="AJ305">
        <v>-1.95</v>
      </c>
      <c r="AK305">
        <v>-2.3340000000000001</v>
      </c>
      <c r="AL305">
        <v>-1.7569999999999999</v>
      </c>
      <c r="AM305">
        <v>-7.6859999999999999</v>
      </c>
      <c r="AN305">
        <v>-4.9790000000000001</v>
      </c>
      <c r="AO305">
        <v>-2.8759999999999999</v>
      </c>
      <c r="AP305">
        <v>-1.4950000000000001</v>
      </c>
      <c r="AQ305">
        <v>-1.593</v>
      </c>
      <c r="AR305">
        <v>-1.9430000000000001</v>
      </c>
      <c r="AS305">
        <v>-4.8369999999999997</v>
      </c>
      <c r="AT305">
        <v>-5.6319999999999997</v>
      </c>
      <c r="AU305">
        <v>-4.782</v>
      </c>
      <c r="AV305">
        <v>-1.802</v>
      </c>
      <c r="AW305">
        <v>-2.5190000000000001</v>
      </c>
      <c r="AX305">
        <v>-1.9950000000000001</v>
      </c>
      <c r="AY305">
        <v>-1.9450000000000001</v>
      </c>
      <c r="AZ305">
        <v>-1.726</v>
      </c>
      <c r="BA305">
        <v>-1.679</v>
      </c>
      <c r="BB305">
        <v>-1.8180000000000001</v>
      </c>
      <c r="BC305">
        <v>2017</v>
      </c>
    </row>
    <row r="306" spans="1:55" x14ac:dyDescent="0.25">
      <c r="A306">
        <v>911</v>
      </c>
      <c r="B306" t="s">
        <v>416</v>
      </c>
      <c r="C306" t="s">
        <v>343</v>
      </c>
      <c r="D306" t="s">
        <v>417</v>
      </c>
      <c r="E306" t="s">
        <v>344</v>
      </c>
      <c r="F306" t="s">
        <v>345</v>
      </c>
      <c r="G306" t="s">
        <v>229</v>
      </c>
      <c r="H306" t="s">
        <v>230</v>
      </c>
    </row>
    <row r="307" spans="1:55" x14ac:dyDescent="0.25">
      <c r="A307">
        <v>911</v>
      </c>
      <c r="B307" t="s">
        <v>416</v>
      </c>
      <c r="C307" t="s">
        <v>346</v>
      </c>
      <c r="D307" t="s">
        <v>417</v>
      </c>
      <c r="E307" t="s">
        <v>344</v>
      </c>
      <c r="F307" t="s">
        <v>345</v>
      </c>
      <c r="G307" t="s">
        <v>270</v>
      </c>
    </row>
    <row r="308" spans="1:55" x14ac:dyDescent="0.25">
      <c r="A308">
        <v>911</v>
      </c>
      <c r="B308" t="s">
        <v>416</v>
      </c>
      <c r="C308" t="s">
        <v>347</v>
      </c>
      <c r="D308" t="s">
        <v>417</v>
      </c>
      <c r="E308" t="s">
        <v>348</v>
      </c>
      <c r="F308" t="s">
        <v>349</v>
      </c>
      <c r="G308" t="s">
        <v>229</v>
      </c>
      <c r="H308" t="s">
        <v>230</v>
      </c>
      <c r="I308" t="s">
        <v>423</v>
      </c>
      <c r="J308" t="s">
        <v>232</v>
      </c>
      <c r="K308" t="s">
        <v>232</v>
      </c>
      <c r="L308" t="s">
        <v>232</v>
      </c>
      <c r="M308" t="s">
        <v>232</v>
      </c>
      <c r="N308" t="s">
        <v>232</v>
      </c>
      <c r="O308" t="s">
        <v>232</v>
      </c>
      <c r="P308" t="s">
        <v>232</v>
      </c>
      <c r="Q308" t="s">
        <v>232</v>
      </c>
      <c r="R308" t="s">
        <v>232</v>
      </c>
      <c r="S308" t="s">
        <v>232</v>
      </c>
      <c r="T308" t="s">
        <v>232</v>
      </c>
      <c r="U308" t="s">
        <v>232</v>
      </c>
      <c r="V308" t="s">
        <v>232</v>
      </c>
      <c r="W308" t="s">
        <v>232</v>
      </c>
      <c r="X308" t="s">
        <v>232</v>
      </c>
      <c r="Y308" t="s">
        <v>232</v>
      </c>
      <c r="Z308" t="s">
        <v>232</v>
      </c>
      <c r="AA308" t="s">
        <v>232</v>
      </c>
      <c r="AB308" t="s">
        <v>232</v>
      </c>
      <c r="AC308" t="s">
        <v>232</v>
      </c>
      <c r="AD308" t="s">
        <v>232</v>
      </c>
      <c r="AE308" t="s">
        <v>232</v>
      </c>
      <c r="AF308" t="s">
        <v>232</v>
      </c>
      <c r="AG308" t="s">
        <v>232</v>
      </c>
      <c r="AH308" t="s">
        <v>232</v>
      </c>
      <c r="AI308">
        <v>-34.017000000000003</v>
      </c>
      <c r="AJ308">
        <v>-42.781999999999996</v>
      </c>
      <c r="AK308">
        <v>-63.555</v>
      </c>
      <c r="AL308">
        <v>-52.281999999999996</v>
      </c>
      <c r="AM308">
        <v>-225.285</v>
      </c>
      <c r="AN308">
        <v>-142.10900000000001</v>
      </c>
      <c r="AO308">
        <v>-73.430000000000007</v>
      </c>
      <c r="AP308">
        <v>-23.555</v>
      </c>
      <c r="AQ308">
        <v>-25.821000000000002</v>
      </c>
      <c r="AR308">
        <v>-32.161000000000001</v>
      </c>
      <c r="AS308">
        <v>-169.869</v>
      </c>
      <c r="AT308">
        <v>-187.12899999999999</v>
      </c>
      <c r="AU308">
        <v>-146.56399999999999</v>
      </c>
      <c r="AV308">
        <v>29.372</v>
      </c>
      <c r="AW308">
        <v>-7.8019999999999996</v>
      </c>
      <c r="AX308">
        <v>14.023</v>
      </c>
      <c r="AY308">
        <v>8.2319999999999993</v>
      </c>
      <c r="AZ308">
        <v>21.718</v>
      </c>
      <c r="BA308">
        <v>30.318000000000001</v>
      </c>
      <c r="BB308">
        <v>21.445</v>
      </c>
      <c r="BC308">
        <v>2017</v>
      </c>
    </row>
    <row r="309" spans="1:55" x14ac:dyDescent="0.25">
      <c r="A309">
        <v>911</v>
      </c>
      <c r="B309" t="s">
        <v>416</v>
      </c>
      <c r="C309" t="s">
        <v>350</v>
      </c>
      <c r="D309" t="s">
        <v>417</v>
      </c>
      <c r="E309" t="s">
        <v>348</v>
      </c>
      <c r="F309" t="s">
        <v>349</v>
      </c>
      <c r="G309" t="s">
        <v>282</v>
      </c>
      <c r="I309" t="s">
        <v>351</v>
      </c>
      <c r="J309" t="s">
        <v>232</v>
      </c>
      <c r="K309" t="s">
        <v>232</v>
      </c>
      <c r="L309" t="s">
        <v>232</v>
      </c>
      <c r="M309" t="s">
        <v>232</v>
      </c>
      <c r="N309" t="s">
        <v>232</v>
      </c>
      <c r="O309" t="s">
        <v>232</v>
      </c>
      <c r="P309" t="s">
        <v>232</v>
      </c>
      <c r="Q309" t="s">
        <v>232</v>
      </c>
      <c r="R309" t="s">
        <v>232</v>
      </c>
      <c r="S309" t="s">
        <v>232</v>
      </c>
      <c r="T309" t="s">
        <v>232</v>
      </c>
      <c r="U309" t="s">
        <v>232</v>
      </c>
      <c r="V309" t="s">
        <v>232</v>
      </c>
      <c r="W309" t="s">
        <v>232</v>
      </c>
      <c r="X309" t="s">
        <v>232</v>
      </c>
      <c r="Y309" t="s">
        <v>232</v>
      </c>
      <c r="Z309" t="s">
        <v>232</v>
      </c>
      <c r="AA309" t="s">
        <v>232</v>
      </c>
      <c r="AB309" t="s">
        <v>232</v>
      </c>
      <c r="AC309" t="s">
        <v>232</v>
      </c>
      <c r="AD309" t="s">
        <v>232</v>
      </c>
      <c r="AE309" t="s">
        <v>232</v>
      </c>
      <c r="AF309" t="s">
        <v>232</v>
      </c>
      <c r="AG309" t="s">
        <v>232</v>
      </c>
      <c r="AH309" t="s">
        <v>232</v>
      </c>
      <c r="AI309">
        <v>-1.5169999999999999</v>
      </c>
      <c r="AJ309">
        <v>-1.611</v>
      </c>
      <c r="AK309">
        <v>-2.0179999999999998</v>
      </c>
      <c r="AL309">
        <v>-1.4650000000000001</v>
      </c>
      <c r="AM309">
        <v>-7.1710000000000003</v>
      </c>
      <c r="AN309">
        <v>-4.1070000000000002</v>
      </c>
      <c r="AO309">
        <v>-1.944</v>
      </c>
      <c r="AP309">
        <v>-0.55200000000000005</v>
      </c>
      <c r="AQ309">
        <v>-0.56699999999999995</v>
      </c>
      <c r="AR309">
        <v>-0.66600000000000004</v>
      </c>
      <c r="AS309">
        <v>-3.3679999999999999</v>
      </c>
      <c r="AT309">
        <v>-3.6930000000000001</v>
      </c>
      <c r="AU309">
        <v>-2.6320000000000001</v>
      </c>
      <c r="AV309">
        <v>0.48299999999999998</v>
      </c>
      <c r="AW309">
        <v>-0.11899999999999999</v>
      </c>
      <c r="AX309">
        <v>0.19600000000000001</v>
      </c>
      <c r="AY309">
        <v>0.107</v>
      </c>
      <c r="AZ309">
        <v>0.26100000000000001</v>
      </c>
      <c r="BA309">
        <v>0.33800000000000002</v>
      </c>
      <c r="BB309">
        <v>0.221</v>
      </c>
      <c r="BC309">
        <v>2017</v>
      </c>
    </row>
    <row r="310" spans="1:55" x14ac:dyDescent="0.25">
      <c r="A310">
        <v>911</v>
      </c>
      <c r="B310" t="s">
        <v>416</v>
      </c>
      <c r="C310" t="s">
        <v>352</v>
      </c>
      <c r="D310" t="s">
        <v>417</v>
      </c>
      <c r="E310" t="s">
        <v>353</v>
      </c>
      <c r="F310" t="s">
        <v>354</v>
      </c>
      <c r="G310" t="s">
        <v>229</v>
      </c>
      <c r="H310" t="s">
        <v>230</v>
      </c>
    </row>
    <row r="311" spans="1:55" x14ac:dyDescent="0.25">
      <c r="A311">
        <v>911</v>
      </c>
      <c r="B311" t="s">
        <v>416</v>
      </c>
      <c r="C311" t="s">
        <v>355</v>
      </c>
      <c r="D311" t="s">
        <v>417</v>
      </c>
      <c r="E311" t="s">
        <v>353</v>
      </c>
      <c r="F311" t="s">
        <v>354</v>
      </c>
      <c r="G311" t="s">
        <v>282</v>
      </c>
    </row>
    <row r="312" spans="1:55" x14ac:dyDescent="0.25">
      <c r="A312">
        <v>911</v>
      </c>
      <c r="B312" t="s">
        <v>416</v>
      </c>
      <c r="C312" t="s">
        <v>356</v>
      </c>
      <c r="D312" t="s">
        <v>417</v>
      </c>
      <c r="E312" t="s">
        <v>357</v>
      </c>
      <c r="F312" t="s">
        <v>358</v>
      </c>
      <c r="G312" t="s">
        <v>229</v>
      </c>
      <c r="H312" t="s">
        <v>230</v>
      </c>
      <c r="I312" t="s">
        <v>423</v>
      </c>
      <c r="J312" t="s">
        <v>232</v>
      </c>
      <c r="K312" t="s">
        <v>232</v>
      </c>
      <c r="L312" t="s">
        <v>232</v>
      </c>
      <c r="M312" t="s">
        <v>232</v>
      </c>
      <c r="N312" t="s">
        <v>232</v>
      </c>
      <c r="O312" t="s">
        <v>232</v>
      </c>
      <c r="P312" t="s">
        <v>232</v>
      </c>
      <c r="Q312" t="s">
        <v>232</v>
      </c>
      <c r="R312" t="s">
        <v>232</v>
      </c>
      <c r="S312" t="s">
        <v>232</v>
      </c>
      <c r="T312" t="s">
        <v>232</v>
      </c>
      <c r="U312" t="s">
        <v>232</v>
      </c>
      <c r="V312" t="s">
        <v>232</v>
      </c>
      <c r="W312" t="s">
        <v>232</v>
      </c>
      <c r="X312" t="s">
        <v>232</v>
      </c>
      <c r="Y312" t="s">
        <v>232</v>
      </c>
      <c r="Z312">
        <v>269.654</v>
      </c>
      <c r="AA312">
        <v>374.04199999999997</v>
      </c>
      <c r="AB312">
        <v>431.73099999999999</v>
      </c>
      <c r="AC312">
        <v>386.98700000000002</v>
      </c>
      <c r="AD312">
        <v>405.952</v>
      </c>
      <c r="AE312">
        <v>444.76100000000002</v>
      </c>
      <c r="AF312">
        <v>519.16999999999996</v>
      </c>
      <c r="AG312">
        <v>534.17600000000004</v>
      </c>
      <c r="AH312">
        <v>504.30700000000002</v>
      </c>
      <c r="AI312">
        <v>459.05399999999997</v>
      </c>
      <c r="AJ312">
        <v>429.84800000000001</v>
      </c>
      <c r="AK312">
        <v>448.75700000000001</v>
      </c>
      <c r="AL312">
        <v>468.06400000000002</v>
      </c>
      <c r="AM312">
        <v>883.197</v>
      </c>
      <c r="AN312">
        <v>963.03099999999995</v>
      </c>
      <c r="AO312" s="52">
        <v>1110.24</v>
      </c>
      <c r="AP312" s="52">
        <v>1278.58</v>
      </c>
      <c r="AQ312" s="52">
        <v>1444.68</v>
      </c>
      <c r="AR312" s="52">
        <v>1688.74</v>
      </c>
      <c r="AS312" s="52">
        <v>1994.52</v>
      </c>
      <c r="AT312" s="52">
        <v>2383.7800000000002</v>
      </c>
      <c r="AU312" s="52">
        <v>2689.24</v>
      </c>
      <c r="AV312" s="52">
        <v>2950.02</v>
      </c>
      <c r="AW312" s="52">
        <v>3157.14</v>
      </c>
      <c r="AX312" s="52">
        <v>3442.13</v>
      </c>
      <c r="AY312" s="52">
        <v>3737.69</v>
      </c>
      <c r="AZ312" s="52">
        <v>4113.71</v>
      </c>
      <c r="BA312" s="52">
        <v>4488.13</v>
      </c>
      <c r="BB312" s="52">
        <v>4878.71</v>
      </c>
      <c r="BC312">
        <v>2017</v>
      </c>
    </row>
    <row r="313" spans="1:55" x14ac:dyDescent="0.25">
      <c r="A313">
        <v>911</v>
      </c>
      <c r="B313" t="s">
        <v>416</v>
      </c>
      <c r="C313" t="s">
        <v>359</v>
      </c>
      <c r="D313" t="s">
        <v>417</v>
      </c>
      <c r="E313" t="s">
        <v>357</v>
      </c>
      <c r="F313" t="s">
        <v>358</v>
      </c>
      <c r="G313" t="s">
        <v>282</v>
      </c>
      <c r="I313" t="s">
        <v>360</v>
      </c>
      <c r="J313" t="s">
        <v>232</v>
      </c>
      <c r="K313" t="s">
        <v>232</v>
      </c>
      <c r="L313" t="s">
        <v>232</v>
      </c>
      <c r="M313" t="s">
        <v>232</v>
      </c>
      <c r="N313" t="s">
        <v>232</v>
      </c>
      <c r="O313" t="s">
        <v>232</v>
      </c>
      <c r="P313" t="s">
        <v>232</v>
      </c>
      <c r="Q313" t="s">
        <v>232</v>
      </c>
      <c r="R313" t="s">
        <v>232</v>
      </c>
      <c r="S313" t="s">
        <v>232</v>
      </c>
      <c r="T313" t="s">
        <v>232</v>
      </c>
      <c r="U313" t="s">
        <v>232</v>
      </c>
      <c r="V313" t="s">
        <v>232</v>
      </c>
      <c r="W313" t="s">
        <v>232</v>
      </c>
      <c r="X313" t="s">
        <v>232</v>
      </c>
      <c r="Y313" t="s">
        <v>232</v>
      </c>
      <c r="Z313">
        <v>40.781999999999996</v>
      </c>
      <c r="AA313">
        <v>46.503</v>
      </c>
      <c r="AB313">
        <v>45.189</v>
      </c>
      <c r="AC313">
        <v>39.191000000000003</v>
      </c>
      <c r="AD313">
        <v>39.362000000000002</v>
      </c>
      <c r="AE313">
        <v>37.823999999999998</v>
      </c>
      <c r="AF313">
        <v>38.104999999999997</v>
      </c>
      <c r="AG313">
        <v>32.880000000000003</v>
      </c>
      <c r="AH313">
        <v>26.431999999999999</v>
      </c>
      <c r="AI313">
        <v>20.466999999999999</v>
      </c>
      <c r="AJ313">
        <v>16.183</v>
      </c>
      <c r="AK313">
        <v>14.249000000000001</v>
      </c>
      <c r="AL313">
        <v>13.118</v>
      </c>
      <c r="AM313">
        <v>28.113</v>
      </c>
      <c r="AN313">
        <v>27.832000000000001</v>
      </c>
      <c r="AO313">
        <v>29.387</v>
      </c>
      <c r="AP313">
        <v>29.968</v>
      </c>
      <c r="AQ313">
        <v>31.712</v>
      </c>
      <c r="AR313">
        <v>34.973999999999997</v>
      </c>
      <c r="AS313">
        <v>39.545000000000002</v>
      </c>
      <c r="AT313">
        <v>47.042000000000002</v>
      </c>
      <c r="AU313">
        <v>48.29</v>
      </c>
      <c r="AV313">
        <v>48.493000000000002</v>
      </c>
      <c r="AW313">
        <v>47.951999999999998</v>
      </c>
      <c r="AX313">
        <v>48.198</v>
      </c>
      <c r="AY313">
        <v>48.539000000000001</v>
      </c>
      <c r="AZ313">
        <v>49.478000000000002</v>
      </c>
      <c r="BA313">
        <v>49.962000000000003</v>
      </c>
      <c r="BB313">
        <v>50.247999999999998</v>
      </c>
      <c r="BC313">
        <v>2017</v>
      </c>
    </row>
    <row r="314" spans="1:55" x14ac:dyDescent="0.25">
      <c r="A314">
        <v>911</v>
      </c>
      <c r="B314" t="s">
        <v>416</v>
      </c>
      <c r="C314" t="s">
        <v>361</v>
      </c>
      <c r="D314" t="s">
        <v>417</v>
      </c>
      <c r="E314" t="s">
        <v>362</v>
      </c>
      <c r="F314" t="s">
        <v>363</v>
      </c>
      <c r="G314" t="s">
        <v>229</v>
      </c>
      <c r="H314" t="s">
        <v>230</v>
      </c>
      <c r="I314" t="s">
        <v>423</v>
      </c>
      <c r="J314" t="s">
        <v>232</v>
      </c>
      <c r="K314" t="s">
        <v>232</v>
      </c>
      <c r="L314" t="s">
        <v>232</v>
      </c>
      <c r="M314" t="s">
        <v>232</v>
      </c>
      <c r="N314" t="s">
        <v>232</v>
      </c>
      <c r="O314" t="s">
        <v>232</v>
      </c>
      <c r="P314" t="s">
        <v>232</v>
      </c>
      <c r="Q314" t="s">
        <v>232</v>
      </c>
      <c r="R314" t="s">
        <v>232</v>
      </c>
      <c r="S314" t="s">
        <v>232</v>
      </c>
      <c r="T314" t="s">
        <v>232</v>
      </c>
      <c r="U314" t="s">
        <v>232</v>
      </c>
      <c r="V314">
        <v>0.29499999999999998</v>
      </c>
      <c r="W314">
        <v>3.8969999999999998</v>
      </c>
      <c r="X314">
        <v>187.065</v>
      </c>
      <c r="Y314">
        <v>522.25599999999997</v>
      </c>
      <c r="Z314">
        <v>661.20899999999995</v>
      </c>
      <c r="AA314">
        <v>804.33600000000001</v>
      </c>
      <c r="AB314">
        <v>955.38499999999999</v>
      </c>
      <c r="AC314">
        <v>987.44399999999996</v>
      </c>
      <c r="AD314" s="52">
        <v>1031.3399999999999</v>
      </c>
      <c r="AE314" s="52">
        <v>1175.8800000000001</v>
      </c>
      <c r="AF314" s="52">
        <v>1362.47</v>
      </c>
      <c r="AG314" s="52">
        <v>1624.64</v>
      </c>
      <c r="AH314" s="52">
        <v>1907.95</v>
      </c>
      <c r="AI314" s="52">
        <v>2242.88</v>
      </c>
      <c r="AJ314" s="52">
        <v>2656.19</v>
      </c>
      <c r="AK314" s="52">
        <v>3149.28</v>
      </c>
      <c r="AL314" s="52">
        <v>3568.23</v>
      </c>
      <c r="AM314" s="52">
        <v>3141.65</v>
      </c>
      <c r="AN314" s="52">
        <v>3460.2</v>
      </c>
      <c r="AO314" s="52">
        <v>3777.95</v>
      </c>
      <c r="AP314" s="52">
        <v>4266.46</v>
      </c>
      <c r="AQ314" s="52">
        <v>4555.6400000000003</v>
      </c>
      <c r="AR314" s="52">
        <v>4828.63</v>
      </c>
      <c r="AS314" s="52">
        <v>5043.63</v>
      </c>
      <c r="AT314" s="52">
        <v>5067.29</v>
      </c>
      <c r="AU314" s="52">
        <v>5568.9</v>
      </c>
      <c r="AV314" s="52">
        <v>6083.38</v>
      </c>
      <c r="AW314" s="52">
        <v>6583.97</v>
      </c>
      <c r="AX314" s="52">
        <v>7141.7</v>
      </c>
      <c r="AY314" s="52">
        <v>7700.34</v>
      </c>
      <c r="AZ314" s="52">
        <v>8314.15</v>
      </c>
      <c r="BA314" s="52">
        <v>8983.08</v>
      </c>
      <c r="BB314" s="52">
        <v>9709.18</v>
      </c>
      <c r="BC314">
        <v>2017</v>
      </c>
    </row>
    <row r="315" spans="1:55" x14ac:dyDescent="0.25">
      <c r="A315">
        <v>911</v>
      </c>
      <c r="B315" t="s">
        <v>416</v>
      </c>
      <c r="C315" t="s">
        <v>364</v>
      </c>
      <c r="D315" t="s">
        <v>417</v>
      </c>
      <c r="E315" t="s">
        <v>365</v>
      </c>
      <c r="F315" t="s">
        <v>366</v>
      </c>
      <c r="G315" t="s">
        <v>242</v>
      </c>
      <c r="H315" t="s">
        <v>230</v>
      </c>
      <c r="I315" t="s">
        <v>424</v>
      </c>
      <c r="J315" t="s">
        <v>232</v>
      </c>
      <c r="K315" t="s">
        <v>232</v>
      </c>
      <c r="L315" t="s">
        <v>232</v>
      </c>
      <c r="M315" t="s">
        <v>232</v>
      </c>
      <c r="N315" t="s">
        <v>232</v>
      </c>
      <c r="O315" t="s">
        <v>232</v>
      </c>
      <c r="P315" t="s">
        <v>232</v>
      </c>
      <c r="Q315" t="s">
        <v>232</v>
      </c>
      <c r="R315" t="s">
        <v>232</v>
      </c>
      <c r="S315" t="s">
        <v>232</v>
      </c>
      <c r="T315" t="s">
        <v>232</v>
      </c>
      <c r="U315" t="s">
        <v>232</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-0.88300000000000001</v>
      </c>
      <c r="AS315">
        <v>-0.27200000000000002</v>
      </c>
      <c r="AT315">
        <v>-0.23799999999999999</v>
      </c>
      <c r="AU315">
        <v>-0.32800000000000001</v>
      </c>
      <c r="AV315">
        <v>-0.76500000000000001</v>
      </c>
      <c r="AW315">
        <v>-0.60299999999999998</v>
      </c>
      <c r="AX315">
        <v>-0.59599999999999997</v>
      </c>
      <c r="AY315">
        <v>-0.627</v>
      </c>
      <c r="AZ315">
        <v>-0.66100000000000003</v>
      </c>
      <c r="BA315">
        <v>-0.73</v>
      </c>
      <c r="BB315">
        <v>-0.76</v>
      </c>
      <c r="BC315">
        <v>2018</v>
      </c>
    </row>
    <row r="316" spans="1:55" x14ac:dyDescent="0.25">
      <c r="A316">
        <v>911</v>
      </c>
      <c r="B316" t="s">
        <v>416</v>
      </c>
      <c r="C316" t="s">
        <v>368</v>
      </c>
      <c r="D316" t="s">
        <v>417</v>
      </c>
      <c r="E316" t="s">
        <v>365</v>
      </c>
      <c r="F316" t="s">
        <v>366</v>
      </c>
      <c r="G316" t="s">
        <v>282</v>
      </c>
      <c r="I316" t="s">
        <v>369</v>
      </c>
      <c r="J316" t="s">
        <v>232</v>
      </c>
      <c r="K316" t="s">
        <v>232</v>
      </c>
      <c r="L316" t="s">
        <v>232</v>
      </c>
      <c r="M316" t="s">
        <v>232</v>
      </c>
      <c r="N316" t="s">
        <v>232</v>
      </c>
      <c r="O316" t="s">
        <v>232</v>
      </c>
      <c r="P316" t="s">
        <v>232</v>
      </c>
      <c r="Q316" t="s">
        <v>232</v>
      </c>
      <c r="R316" t="s">
        <v>232</v>
      </c>
      <c r="S316" t="s">
        <v>232</v>
      </c>
      <c r="T316" t="s">
        <v>232</v>
      </c>
      <c r="U316" t="s">
        <v>232</v>
      </c>
      <c r="V316">
        <v>-46.28</v>
      </c>
      <c r="W316">
        <v>-5.9930000000000003</v>
      </c>
      <c r="X316">
        <v>3.8039999999999998</v>
      </c>
      <c r="Y316">
        <v>-16.972000000000001</v>
      </c>
      <c r="Z316">
        <v>-18.202000000000002</v>
      </c>
      <c r="AA316">
        <v>-19.315000000000001</v>
      </c>
      <c r="AB316">
        <v>-21.992999999999999</v>
      </c>
      <c r="AC316">
        <v>-16.936</v>
      </c>
      <c r="AD316">
        <v>-15.781000000000001</v>
      </c>
      <c r="AE316">
        <v>-10.44</v>
      </c>
      <c r="AF316">
        <v>-6.22</v>
      </c>
      <c r="AG316">
        <v>-6.181</v>
      </c>
      <c r="AH316">
        <v>-2.2040000000000002</v>
      </c>
      <c r="AI316">
        <v>-2.528</v>
      </c>
      <c r="AJ316">
        <v>-2.395</v>
      </c>
      <c r="AK316">
        <v>-7.3570000000000002</v>
      </c>
      <c r="AL316">
        <v>-14.225</v>
      </c>
      <c r="AM316">
        <v>-16.484000000000002</v>
      </c>
      <c r="AN316">
        <v>-13.622</v>
      </c>
      <c r="AO316">
        <v>-10.44</v>
      </c>
      <c r="AP316">
        <v>-9.9619999999999997</v>
      </c>
      <c r="AQ316">
        <v>-7.31</v>
      </c>
      <c r="AR316">
        <v>-7.6050000000000004</v>
      </c>
      <c r="AS316">
        <v>-2.581</v>
      </c>
      <c r="AT316">
        <v>-2.258</v>
      </c>
      <c r="AU316">
        <v>-2.847</v>
      </c>
      <c r="AV316">
        <v>-6.16</v>
      </c>
      <c r="AW316">
        <v>-4.5999999999999996</v>
      </c>
      <c r="AX316">
        <v>-4.3</v>
      </c>
      <c r="AY316">
        <v>-4.3</v>
      </c>
      <c r="AZ316">
        <v>-4.3</v>
      </c>
      <c r="BA316">
        <v>-4.5090000000000003</v>
      </c>
      <c r="BB316">
        <v>-4.45</v>
      </c>
      <c r="BC316">
        <v>2017</v>
      </c>
    </row>
    <row r="317" spans="1:55" x14ac:dyDescent="0.25">
      <c r="A317">
        <v>314</v>
      </c>
      <c r="B317" t="s">
        <v>425</v>
      </c>
      <c r="C317" t="s">
        <v>225</v>
      </c>
      <c r="D317" t="s">
        <v>426</v>
      </c>
      <c r="E317" t="s">
        <v>227</v>
      </c>
      <c r="F317" t="s">
        <v>228</v>
      </c>
      <c r="G317" t="s">
        <v>229</v>
      </c>
      <c r="H317" t="s">
        <v>230</v>
      </c>
      <c r="I317" t="s">
        <v>427</v>
      </c>
      <c r="J317" t="s">
        <v>232</v>
      </c>
      <c r="K317" t="s">
        <v>232</v>
      </c>
      <c r="L317" t="s">
        <v>232</v>
      </c>
      <c r="M317" t="s">
        <v>232</v>
      </c>
      <c r="N317" t="s">
        <v>232</v>
      </c>
      <c r="O317" t="s">
        <v>232</v>
      </c>
      <c r="P317" t="s">
        <v>232</v>
      </c>
      <c r="Q317" t="s">
        <v>232</v>
      </c>
      <c r="R317" t="s">
        <v>232</v>
      </c>
      <c r="S317" t="s">
        <v>232</v>
      </c>
      <c r="T317" t="s">
        <v>232</v>
      </c>
      <c r="U317" t="s">
        <v>232</v>
      </c>
      <c r="V317" t="s">
        <v>232</v>
      </c>
      <c r="W317" t="s">
        <v>232</v>
      </c>
      <c r="X317" t="s">
        <v>232</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v>
      </c>
      <c r="AV317">
        <v>3.448</v>
      </c>
      <c r="AW317">
        <v>3.472</v>
      </c>
      <c r="AX317">
        <v>3.504</v>
      </c>
      <c r="AY317">
        <v>3.5419999999999998</v>
      </c>
      <c r="AZ317">
        <v>3.581</v>
      </c>
      <c r="BA317">
        <v>3.62</v>
      </c>
      <c r="BB317">
        <v>3.66</v>
      </c>
      <c r="BC317">
        <v>2017</v>
      </c>
    </row>
    <row r="318" spans="1:55" x14ac:dyDescent="0.25">
      <c r="A318">
        <v>314</v>
      </c>
      <c r="B318" t="s">
        <v>425</v>
      </c>
      <c r="C318" t="s">
        <v>233</v>
      </c>
      <c r="D318" t="s">
        <v>426</v>
      </c>
      <c r="E318" t="s">
        <v>227</v>
      </c>
      <c r="F318" t="s">
        <v>234</v>
      </c>
      <c r="G318" t="s">
        <v>235</v>
      </c>
      <c r="I318" t="s">
        <v>236</v>
      </c>
      <c r="J318" t="s">
        <v>232</v>
      </c>
      <c r="K318" t="s">
        <v>232</v>
      </c>
      <c r="L318" t="s">
        <v>232</v>
      </c>
      <c r="M318" t="s">
        <v>232</v>
      </c>
      <c r="N318" t="s">
        <v>232</v>
      </c>
      <c r="O318" t="s">
        <v>232</v>
      </c>
      <c r="P318" t="s">
        <v>232</v>
      </c>
      <c r="Q318" t="s">
        <v>232</v>
      </c>
      <c r="R318" t="s">
        <v>232</v>
      </c>
      <c r="S318" t="s">
        <v>232</v>
      </c>
      <c r="T318" t="s">
        <v>232</v>
      </c>
      <c r="U318" t="s">
        <v>232</v>
      </c>
      <c r="V318" t="s">
        <v>232</v>
      </c>
      <c r="W318" t="s">
        <v>232</v>
      </c>
      <c r="X318" t="s">
        <v>232</v>
      </c>
      <c r="Y318" t="s">
        <v>232</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2.3079999999999998</v>
      </c>
      <c r="AV318">
        <v>1.2</v>
      </c>
      <c r="AW318">
        <v>0.7</v>
      </c>
      <c r="AX318">
        <v>0.9</v>
      </c>
      <c r="AY318">
        <v>1.1000000000000001</v>
      </c>
      <c r="AZ318">
        <v>1.1000000000000001</v>
      </c>
      <c r="BA318">
        <v>1.1000000000000001</v>
      </c>
      <c r="BB318">
        <v>1.1000000000000001</v>
      </c>
      <c r="BC318">
        <v>2017</v>
      </c>
    </row>
    <row r="319" spans="1:55" x14ac:dyDescent="0.25">
      <c r="A319">
        <v>314</v>
      </c>
      <c r="B319" t="s">
        <v>425</v>
      </c>
      <c r="C319" t="s">
        <v>237</v>
      </c>
      <c r="D319" t="s">
        <v>426</v>
      </c>
      <c r="E319" t="s">
        <v>238</v>
      </c>
      <c r="F319" t="s">
        <v>239</v>
      </c>
      <c r="G319" t="s">
        <v>229</v>
      </c>
      <c r="H319" t="s">
        <v>230</v>
      </c>
      <c r="I319" t="s">
        <v>427</v>
      </c>
      <c r="J319" t="s">
        <v>232</v>
      </c>
      <c r="K319" t="s">
        <v>232</v>
      </c>
      <c r="L319" t="s">
        <v>232</v>
      </c>
      <c r="M319" t="s">
        <v>232</v>
      </c>
      <c r="N319" t="s">
        <v>232</v>
      </c>
      <c r="O319" t="s">
        <v>232</v>
      </c>
      <c r="P319" t="s">
        <v>232</v>
      </c>
      <c r="Q319" t="s">
        <v>232</v>
      </c>
      <c r="R319" t="s">
        <v>232</v>
      </c>
      <c r="S319" t="s">
        <v>232</v>
      </c>
      <c r="T319" t="s">
        <v>232</v>
      </c>
      <c r="U319" t="s">
        <v>232</v>
      </c>
      <c r="V319" t="s">
        <v>232</v>
      </c>
      <c r="W319" t="s">
        <v>232</v>
      </c>
      <c r="X319" t="s">
        <v>232</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4.7380000000000004</v>
      </c>
      <c r="AU319">
        <v>4.8339999999999996</v>
      </c>
      <c r="AV319">
        <v>5.0720000000000001</v>
      </c>
      <c r="AW319">
        <v>5.1459999999999999</v>
      </c>
      <c r="AX319">
        <v>5.2850000000000001</v>
      </c>
      <c r="AY319">
        <v>5.4569999999999999</v>
      </c>
      <c r="AZ319">
        <v>5.6379999999999999</v>
      </c>
      <c r="BA319">
        <v>5.8259999999999996</v>
      </c>
      <c r="BB319">
        <v>6.0209999999999999</v>
      </c>
      <c r="BC319">
        <v>2017</v>
      </c>
    </row>
    <row r="320" spans="1:55" x14ac:dyDescent="0.25">
      <c r="A320">
        <v>314</v>
      </c>
      <c r="B320" t="s">
        <v>425</v>
      </c>
      <c r="C320" t="s">
        <v>240</v>
      </c>
      <c r="D320" t="s">
        <v>426</v>
      </c>
      <c r="E320" t="s">
        <v>238</v>
      </c>
      <c r="F320" t="s">
        <v>241</v>
      </c>
      <c r="G320" t="s">
        <v>242</v>
      </c>
      <c r="H320" t="s">
        <v>230</v>
      </c>
      <c r="I320" t="s">
        <v>243</v>
      </c>
      <c r="J320" t="s">
        <v>232</v>
      </c>
      <c r="K320" t="s">
        <v>232</v>
      </c>
      <c r="L320" t="s">
        <v>232</v>
      </c>
      <c r="M320" t="s">
        <v>232</v>
      </c>
      <c r="N320" t="s">
        <v>232</v>
      </c>
      <c r="O320" t="s">
        <v>232</v>
      </c>
      <c r="P320" t="s">
        <v>232</v>
      </c>
      <c r="Q320" t="s">
        <v>232</v>
      </c>
      <c r="R320" t="s">
        <v>232</v>
      </c>
      <c r="S320" t="s">
        <v>232</v>
      </c>
      <c r="T320" t="s">
        <v>232</v>
      </c>
      <c r="U320" t="s">
        <v>232</v>
      </c>
      <c r="V320" t="s">
        <v>232</v>
      </c>
      <c r="W320" t="s">
        <v>232</v>
      </c>
      <c r="X320" t="s">
        <v>232</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2.6469999999999998</v>
      </c>
      <c r="AU320">
        <v>2.7</v>
      </c>
      <c r="AV320">
        <v>2.8330000000000002</v>
      </c>
      <c r="AW320">
        <v>2.875</v>
      </c>
      <c r="AX320">
        <v>2.952</v>
      </c>
      <c r="AY320">
        <v>3.048</v>
      </c>
      <c r="AZ320">
        <v>3.149</v>
      </c>
      <c r="BA320">
        <v>3.2549999999999999</v>
      </c>
      <c r="BB320">
        <v>3.3639999999999999</v>
      </c>
      <c r="BC320">
        <v>2017</v>
      </c>
    </row>
    <row r="321" spans="1:55" x14ac:dyDescent="0.25">
      <c r="A321">
        <v>314</v>
      </c>
      <c r="B321" t="s">
        <v>425</v>
      </c>
      <c r="C321" t="s">
        <v>244</v>
      </c>
      <c r="D321" t="s">
        <v>426</v>
      </c>
      <c r="E321" t="s">
        <v>238</v>
      </c>
      <c r="F321" t="s">
        <v>245</v>
      </c>
      <c r="G321" t="s">
        <v>246</v>
      </c>
      <c r="H321" t="s">
        <v>230</v>
      </c>
      <c r="I321" t="s">
        <v>243</v>
      </c>
      <c r="J321" t="s">
        <v>232</v>
      </c>
      <c r="K321" t="s">
        <v>232</v>
      </c>
      <c r="L321" t="s">
        <v>232</v>
      </c>
      <c r="M321" t="s">
        <v>232</v>
      </c>
      <c r="N321" t="s">
        <v>232</v>
      </c>
      <c r="O321" t="s">
        <v>232</v>
      </c>
      <c r="P321" t="s">
        <v>232</v>
      </c>
      <c r="Q321" t="s">
        <v>232</v>
      </c>
      <c r="R321" t="s">
        <v>232</v>
      </c>
      <c r="S321" t="s">
        <v>232</v>
      </c>
      <c r="T321" t="s">
        <v>232</v>
      </c>
      <c r="U321" t="s">
        <v>232</v>
      </c>
      <c r="V321" t="s">
        <v>232</v>
      </c>
      <c r="W321" t="s">
        <v>232</v>
      </c>
      <c r="X321" t="s">
        <v>232</v>
      </c>
      <c r="Y321">
        <v>2.2999999999999998</v>
      </c>
      <c r="Z321">
        <v>2.3719999999999999</v>
      </c>
      <c r="AA321">
        <v>2.5819999999999999</v>
      </c>
      <c r="AB321">
        <v>2.66</v>
      </c>
      <c r="AC321">
        <v>2.7360000000000002</v>
      </c>
      <c r="AD321">
        <v>3.0089999999999999</v>
      </c>
      <c r="AE321">
        <v>2.984</v>
      </c>
      <c r="AF321">
        <v>2.9319999999999999</v>
      </c>
      <c r="AG321">
        <v>3.0459999999999998</v>
      </c>
      <c r="AH321">
        <v>3.375</v>
      </c>
      <c r="AI321">
        <v>3.5219999999999998</v>
      </c>
      <c r="AJ321">
        <v>3.6669999999999998</v>
      </c>
      <c r="AK321">
        <v>3.8420000000000001</v>
      </c>
      <c r="AL321">
        <v>3.923</v>
      </c>
      <c r="AM321">
        <v>3.5049999999999999</v>
      </c>
      <c r="AN321">
        <v>3.427</v>
      </c>
      <c r="AO321">
        <v>3.6219999999999999</v>
      </c>
      <c r="AP321">
        <v>3.641</v>
      </c>
      <c r="AQ321">
        <v>3.859</v>
      </c>
      <c r="AR321">
        <v>3.9670000000000001</v>
      </c>
      <c r="AS321">
        <v>3.992</v>
      </c>
      <c r="AT321">
        <v>4.0549999999999997</v>
      </c>
      <c r="AU321">
        <v>4.2270000000000003</v>
      </c>
      <c r="AV321">
        <v>4.375</v>
      </c>
      <c r="AW321">
        <v>4.4829999999999997</v>
      </c>
      <c r="AX321">
        <v>4.6180000000000003</v>
      </c>
      <c r="AY321">
        <v>4.766</v>
      </c>
      <c r="AZ321">
        <v>4.9180000000000001</v>
      </c>
      <c r="BA321">
        <v>5.0750000000000002</v>
      </c>
      <c r="BB321">
        <v>5.2389999999999999</v>
      </c>
      <c r="BC321">
        <v>2017</v>
      </c>
    </row>
    <row r="322" spans="1:55" x14ac:dyDescent="0.25">
      <c r="A322">
        <v>314</v>
      </c>
      <c r="B322" t="s">
        <v>425</v>
      </c>
      <c r="C322" t="s">
        <v>247</v>
      </c>
      <c r="D322" t="s">
        <v>426</v>
      </c>
      <c r="E322" t="s">
        <v>248</v>
      </c>
      <c r="F322" t="s">
        <v>249</v>
      </c>
      <c r="G322" t="s">
        <v>250</v>
      </c>
      <c r="I322" t="s">
        <v>251</v>
      </c>
      <c r="J322" t="s">
        <v>232</v>
      </c>
      <c r="K322" t="s">
        <v>232</v>
      </c>
      <c r="L322" t="s">
        <v>232</v>
      </c>
      <c r="M322" t="s">
        <v>232</v>
      </c>
      <c r="N322" t="s">
        <v>232</v>
      </c>
      <c r="O322" t="s">
        <v>232</v>
      </c>
      <c r="P322" t="s">
        <v>232</v>
      </c>
      <c r="Q322" t="s">
        <v>232</v>
      </c>
      <c r="R322" t="s">
        <v>232</v>
      </c>
      <c r="S322" t="s">
        <v>232</v>
      </c>
      <c r="T322" t="s">
        <v>232</v>
      </c>
      <c r="U322" t="s">
        <v>232</v>
      </c>
      <c r="V322" t="s">
        <v>232</v>
      </c>
      <c r="W322" t="s">
        <v>232</v>
      </c>
      <c r="X322" t="s">
        <v>232</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142.28</v>
      </c>
      <c r="AU322">
        <v>141.86099999999999</v>
      </c>
      <c r="AV322">
        <v>147.083</v>
      </c>
      <c r="AW322">
        <v>148.19200000000001</v>
      </c>
      <c r="AX322">
        <v>150.83600000000001</v>
      </c>
      <c r="AY322">
        <v>154.05199999999999</v>
      </c>
      <c r="AZ322">
        <v>157.428</v>
      </c>
      <c r="BA322">
        <v>160.916</v>
      </c>
      <c r="BB322">
        <v>164.49100000000001</v>
      </c>
      <c r="BC322">
        <v>2017</v>
      </c>
    </row>
    <row r="323" spans="1:55" x14ac:dyDescent="0.25">
      <c r="A323">
        <v>314</v>
      </c>
      <c r="B323" t="s">
        <v>425</v>
      </c>
      <c r="C323" t="s">
        <v>252</v>
      </c>
      <c r="D323" t="s">
        <v>426</v>
      </c>
      <c r="E323" t="s">
        <v>253</v>
      </c>
      <c r="F323" t="s">
        <v>254</v>
      </c>
      <c r="G323" t="s">
        <v>229</v>
      </c>
      <c r="H323" t="s">
        <v>220</v>
      </c>
      <c r="I323" t="s">
        <v>255</v>
      </c>
      <c r="J323" t="s">
        <v>232</v>
      </c>
      <c r="K323" t="s">
        <v>232</v>
      </c>
      <c r="L323" t="s">
        <v>232</v>
      </c>
      <c r="M323" t="s">
        <v>232</v>
      </c>
      <c r="N323" t="s">
        <v>232</v>
      </c>
      <c r="O323" t="s">
        <v>232</v>
      </c>
      <c r="P323" t="s">
        <v>232</v>
      </c>
      <c r="Q323" t="s">
        <v>232</v>
      </c>
      <c r="R323" t="s">
        <v>232</v>
      </c>
      <c r="S323" t="s">
        <v>232</v>
      </c>
      <c r="T323" t="s">
        <v>232</v>
      </c>
      <c r="U323" t="s">
        <v>232</v>
      </c>
      <c r="V323" t="s">
        <v>232</v>
      </c>
      <c r="W323" t="s">
        <v>232</v>
      </c>
      <c r="X323" t="s">
        <v>232</v>
      </c>
      <c r="Y323" s="52">
        <v>34898.92</v>
      </c>
      <c r="Z323" s="52">
        <v>33968.01</v>
      </c>
      <c r="AA323" s="52">
        <v>34970.11</v>
      </c>
      <c r="AB323" s="52">
        <v>34758.47</v>
      </c>
      <c r="AC323" s="52">
        <v>34759.370000000003</v>
      </c>
      <c r="AD323" s="52">
        <v>37014.33</v>
      </c>
      <c r="AE323" s="52">
        <v>35430.550000000003</v>
      </c>
      <c r="AF323" s="52">
        <v>34183.660000000003</v>
      </c>
      <c r="AG323" s="52">
        <v>34464.74</v>
      </c>
      <c r="AH323" s="52">
        <v>36404.78</v>
      </c>
      <c r="AI323" s="52">
        <v>35907.050000000003</v>
      </c>
      <c r="AJ323" s="52">
        <v>35638.19</v>
      </c>
      <c r="AK323" s="52">
        <v>36093.050000000003</v>
      </c>
      <c r="AL323" s="52">
        <v>35873.35</v>
      </c>
      <c r="AM323" s="52">
        <v>31592.28</v>
      </c>
      <c r="AN323" s="52">
        <v>30460.76</v>
      </c>
      <c r="AO323" s="52">
        <v>31241.31</v>
      </c>
      <c r="AP323" s="52">
        <v>30289.91</v>
      </c>
      <c r="AQ323" s="52">
        <v>31015.79</v>
      </c>
      <c r="AR323" s="52">
        <v>30911.42</v>
      </c>
      <c r="AS323" s="52">
        <v>30399.33</v>
      </c>
      <c r="AT323" s="52">
        <v>30179.69</v>
      </c>
      <c r="AU323" s="52">
        <v>30738.14</v>
      </c>
      <c r="AV323" s="52">
        <v>30992.66</v>
      </c>
      <c r="AW323" s="52">
        <v>31102.35</v>
      </c>
      <c r="AX323" s="52">
        <v>31278.03</v>
      </c>
      <c r="AY323" s="52">
        <v>31528.04</v>
      </c>
      <c r="AZ323" s="52">
        <v>31788.07</v>
      </c>
      <c r="BA323" s="52">
        <v>32058.85</v>
      </c>
      <c r="BB323" s="52">
        <v>32340.26</v>
      </c>
      <c r="BC323">
        <v>2017</v>
      </c>
    </row>
    <row r="324" spans="1:55" x14ac:dyDescent="0.25">
      <c r="A324">
        <v>314</v>
      </c>
      <c r="B324" t="s">
        <v>425</v>
      </c>
      <c r="C324" t="s">
        <v>256</v>
      </c>
      <c r="D324" t="s">
        <v>426</v>
      </c>
      <c r="E324" t="s">
        <v>253</v>
      </c>
      <c r="F324" t="s">
        <v>257</v>
      </c>
      <c r="G324" t="s">
        <v>258</v>
      </c>
      <c r="H324" t="s">
        <v>220</v>
      </c>
      <c r="I324" t="s">
        <v>255</v>
      </c>
      <c r="J324" t="s">
        <v>232</v>
      </c>
      <c r="K324" t="s">
        <v>232</v>
      </c>
      <c r="L324" t="s">
        <v>232</v>
      </c>
      <c r="M324" t="s">
        <v>232</v>
      </c>
      <c r="N324" t="s">
        <v>232</v>
      </c>
      <c r="O324" t="s">
        <v>232</v>
      </c>
      <c r="P324" t="s">
        <v>232</v>
      </c>
      <c r="Q324" t="s">
        <v>232</v>
      </c>
      <c r="R324" t="s">
        <v>232</v>
      </c>
      <c r="S324" t="s">
        <v>232</v>
      </c>
      <c r="T324" t="s">
        <v>232</v>
      </c>
      <c r="U324" t="s">
        <v>232</v>
      </c>
      <c r="V324" t="s">
        <v>232</v>
      </c>
      <c r="W324" t="s">
        <v>232</v>
      </c>
      <c r="X324" t="s">
        <v>232</v>
      </c>
      <c r="Y324" s="52">
        <v>39355.699999999997</v>
      </c>
      <c r="Z324" s="52">
        <v>38305.89</v>
      </c>
      <c r="AA324" s="52">
        <v>39435.97</v>
      </c>
      <c r="AB324" s="52">
        <v>39197.300000000003</v>
      </c>
      <c r="AC324" s="52">
        <v>39198.32</v>
      </c>
      <c r="AD324" s="52">
        <v>41741.25</v>
      </c>
      <c r="AE324" s="52">
        <v>39955.22</v>
      </c>
      <c r="AF324" s="52">
        <v>38549.089999999997</v>
      </c>
      <c r="AG324" s="52">
        <v>38866.06</v>
      </c>
      <c r="AH324" s="52">
        <v>41053.86</v>
      </c>
      <c r="AI324" s="52">
        <v>40492.559999999998</v>
      </c>
      <c r="AJ324" s="52">
        <v>40189.370000000003</v>
      </c>
      <c r="AK324" s="52">
        <v>40702.32</v>
      </c>
      <c r="AL324" s="52">
        <v>40454.559999999998</v>
      </c>
      <c r="AM324" s="52">
        <v>35626.769999999997</v>
      </c>
      <c r="AN324" s="52">
        <v>34350.75</v>
      </c>
      <c r="AO324" s="52">
        <v>35230.99</v>
      </c>
      <c r="AP324" s="52">
        <v>34158.089999999997</v>
      </c>
      <c r="AQ324" s="52">
        <v>34976.67</v>
      </c>
      <c r="AR324" s="52">
        <v>34858.959999999999</v>
      </c>
      <c r="AS324" s="52">
        <v>34281.480000000003</v>
      </c>
      <c r="AT324" s="52">
        <v>34033.79</v>
      </c>
      <c r="AU324" s="52">
        <v>34663.56</v>
      </c>
      <c r="AV324" s="52">
        <v>34950.58</v>
      </c>
      <c r="AW324" s="52">
        <v>35074.28</v>
      </c>
      <c r="AX324" s="52">
        <v>35272.39</v>
      </c>
      <c r="AY324" s="52">
        <v>35554.33</v>
      </c>
      <c r="AZ324" s="52">
        <v>35847.56</v>
      </c>
      <c r="BA324" s="52">
        <v>36152.93</v>
      </c>
      <c r="BB324" s="52">
        <v>36470.28</v>
      </c>
      <c r="BC324">
        <v>2017</v>
      </c>
    </row>
    <row r="325" spans="1:55" x14ac:dyDescent="0.25">
      <c r="A325">
        <v>314</v>
      </c>
      <c r="B325" t="s">
        <v>425</v>
      </c>
      <c r="C325" t="s">
        <v>259</v>
      </c>
      <c r="D325" t="s">
        <v>426</v>
      </c>
      <c r="E325" t="s">
        <v>260</v>
      </c>
      <c r="F325" t="s">
        <v>261</v>
      </c>
      <c r="G325" t="s">
        <v>229</v>
      </c>
      <c r="H325" t="s">
        <v>220</v>
      </c>
      <c r="I325" t="s">
        <v>262</v>
      </c>
      <c r="J325" t="s">
        <v>232</v>
      </c>
      <c r="K325" t="s">
        <v>232</v>
      </c>
      <c r="L325" t="s">
        <v>232</v>
      </c>
      <c r="M325" t="s">
        <v>232</v>
      </c>
      <c r="N325" t="s">
        <v>232</v>
      </c>
      <c r="O325" t="s">
        <v>232</v>
      </c>
      <c r="P325" t="s">
        <v>232</v>
      </c>
      <c r="Q325" t="s">
        <v>232</v>
      </c>
      <c r="R325" t="s">
        <v>232</v>
      </c>
      <c r="S325" t="s">
        <v>232</v>
      </c>
      <c r="T325" t="s">
        <v>232</v>
      </c>
      <c r="U325" t="s">
        <v>232</v>
      </c>
      <c r="V325" t="s">
        <v>232</v>
      </c>
      <c r="W325" t="s">
        <v>232</v>
      </c>
      <c r="X325" t="s">
        <v>232</v>
      </c>
      <c r="Y325" s="52">
        <v>29618.45</v>
      </c>
      <c r="Z325" s="52">
        <v>29751.33</v>
      </c>
      <c r="AA325" s="52">
        <v>31774.42</v>
      </c>
      <c r="AB325" s="52">
        <v>33696.769999999997</v>
      </c>
      <c r="AC325" s="52">
        <v>34394.870000000003</v>
      </c>
      <c r="AD325" s="52">
        <v>37014.33</v>
      </c>
      <c r="AE325" s="52">
        <v>37427.64</v>
      </c>
      <c r="AF325" s="52">
        <v>37736.400000000001</v>
      </c>
      <c r="AG325" s="52">
        <v>38850.839999999997</v>
      </c>
      <c r="AH325" s="52">
        <v>41924.129999999997</v>
      </c>
      <c r="AI325" s="52">
        <v>42735.6</v>
      </c>
      <c r="AJ325" s="52">
        <v>43656.74</v>
      </c>
      <c r="AK325" s="52">
        <v>46744.22</v>
      </c>
      <c r="AL325" s="52">
        <v>48696.75</v>
      </c>
      <c r="AM325" s="52">
        <v>44024.47</v>
      </c>
      <c r="AN325" s="52">
        <v>42008.79</v>
      </c>
      <c r="AO325" s="52">
        <v>44395.24</v>
      </c>
      <c r="AP325" s="52">
        <v>43383.89</v>
      </c>
      <c r="AQ325" s="52">
        <v>43413.120000000003</v>
      </c>
      <c r="AR325" s="52">
        <v>44032.74</v>
      </c>
      <c r="AS325" s="52">
        <v>44188.23</v>
      </c>
      <c r="AT325" s="52">
        <v>42939.65</v>
      </c>
      <c r="AU325" s="52">
        <v>43605.56</v>
      </c>
      <c r="AV325" s="52">
        <v>45584.92</v>
      </c>
      <c r="AW325" s="52">
        <v>46091.12</v>
      </c>
      <c r="AX325" s="52">
        <v>47178.53</v>
      </c>
      <c r="AY325" s="52">
        <v>48569.56</v>
      </c>
      <c r="AZ325" s="52">
        <v>50043.24</v>
      </c>
      <c r="BA325" s="52">
        <v>51587.91</v>
      </c>
      <c r="BB325" s="52">
        <v>53196.81</v>
      </c>
      <c r="BC325">
        <v>2017</v>
      </c>
    </row>
    <row r="326" spans="1:55" x14ac:dyDescent="0.25">
      <c r="A326">
        <v>314</v>
      </c>
      <c r="B326" t="s">
        <v>425</v>
      </c>
      <c r="C326" t="s">
        <v>263</v>
      </c>
      <c r="D326" t="s">
        <v>426</v>
      </c>
      <c r="E326" t="s">
        <v>260</v>
      </c>
      <c r="F326" t="s">
        <v>264</v>
      </c>
      <c r="G326" t="s">
        <v>242</v>
      </c>
      <c r="H326" t="s">
        <v>220</v>
      </c>
      <c r="I326" t="s">
        <v>262</v>
      </c>
      <c r="J326" t="s">
        <v>232</v>
      </c>
      <c r="K326" t="s">
        <v>232</v>
      </c>
      <c r="L326" t="s">
        <v>232</v>
      </c>
      <c r="M326" t="s">
        <v>232</v>
      </c>
      <c r="N326" t="s">
        <v>232</v>
      </c>
      <c r="O326" t="s">
        <v>232</v>
      </c>
      <c r="P326" t="s">
        <v>232</v>
      </c>
      <c r="Q326" t="s">
        <v>232</v>
      </c>
      <c r="R326" t="s">
        <v>232</v>
      </c>
      <c r="S326" t="s">
        <v>232</v>
      </c>
      <c r="T326" t="s">
        <v>232</v>
      </c>
      <c r="U326" t="s">
        <v>232</v>
      </c>
      <c r="V326" t="s">
        <v>232</v>
      </c>
      <c r="W326" t="s">
        <v>232</v>
      </c>
      <c r="X326" t="s">
        <v>232</v>
      </c>
      <c r="Y326" s="52">
        <v>16546.62</v>
      </c>
      <c r="Z326" s="52">
        <v>16620.849999999999</v>
      </c>
      <c r="AA326" s="52">
        <v>17751.07</v>
      </c>
      <c r="AB326" s="52">
        <v>18825.009999999998</v>
      </c>
      <c r="AC326" s="52">
        <v>19215.009999999998</v>
      </c>
      <c r="AD326" s="52">
        <v>20678.400000000001</v>
      </c>
      <c r="AE326" s="52">
        <v>20909.3</v>
      </c>
      <c r="AF326" s="52">
        <v>21081.79</v>
      </c>
      <c r="AG326" s="52">
        <v>21704.38</v>
      </c>
      <c r="AH326" s="52">
        <v>23421.3</v>
      </c>
      <c r="AI326" s="52">
        <v>23874.639999999999</v>
      </c>
      <c r="AJ326" s="52">
        <v>24389.24</v>
      </c>
      <c r="AK326" s="52">
        <v>26114.09</v>
      </c>
      <c r="AL326" s="52">
        <v>27204.89</v>
      </c>
      <c r="AM326" s="52">
        <v>24594.68</v>
      </c>
      <c r="AN326" s="52">
        <v>23468.6</v>
      </c>
      <c r="AO326" s="52">
        <v>24801.81</v>
      </c>
      <c r="AP326" s="52">
        <v>24236.81</v>
      </c>
      <c r="AQ326" s="52">
        <v>24253.14</v>
      </c>
      <c r="AR326" s="52">
        <v>24599.3</v>
      </c>
      <c r="AS326" s="52">
        <v>24686.16</v>
      </c>
      <c r="AT326" s="52">
        <v>23988.63</v>
      </c>
      <c r="AU326" s="52">
        <v>24360.65</v>
      </c>
      <c r="AV326" s="52">
        <v>25466.43</v>
      </c>
      <c r="AW326" s="52">
        <v>25749.23</v>
      </c>
      <c r="AX326" s="52">
        <v>26356.720000000001</v>
      </c>
      <c r="AY326" s="52">
        <v>27133.83</v>
      </c>
      <c r="AZ326" s="52">
        <v>27957.119999999999</v>
      </c>
      <c r="BA326" s="52">
        <v>28820.06</v>
      </c>
      <c r="BB326" s="52">
        <v>29718.89</v>
      </c>
      <c r="BC326">
        <v>2017</v>
      </c>
    </row>
    <row r="327" spans="1:55" x14ac:dyDescent="0.25">
      <c r="A327">
        <v>314</v>
      </c>
      <c r="B327" t="s">
        <v>425</v>
      </c>
      <c r="C327" t="s">
        <v>265</v>
      </c>
      <c r="D327" t="s">
        <v>426</v>
      </c>
      <c r="E327" t="s">
        <v>260</v>
      </c>
      <c r="F327" t="s">
        <v>266</v>
      </c>
      <c r="G327" t="s">
        <v>246</v>
      </c>
      <c r="H327" t="s">
        <v>220</v>
      </c>
      <c r="I327" t="s">
        <v>262</v>
      </c>
      <c r="J327" t="s">
        <v>232</v>
      </c>
      <c r="K327" t="s">
        <v>232</v>
      </c>
      <c r="L327" t="s">
        <v>232</v>
      </c>
      <c r="M327" t="s">
        <v>232</v>
      </c>
      <c r="N327" t="s">
        <v>232</v>
      </c>
      <c r="O327" t="s">
        <v>232</v>
      </c>
      <c r="P327" t="s">
        <v>232</v>
      </c>
      <c r="Q327" t="s">
        <v>232</v>
      </c>
      <c r="R327" t="s">
        <v>232</v>
      </c>
      <c r="S327" t="s">
        <v>232</v>
      </c>
      <c r="T327" t="s">
        <v>232</v>
      </c>
      <c r="U327" t="s">
        <v>232</v>
      </c>
      <c r="V327" t="s">
        <v>232</v>
      </c>
      <c r="W327" t="s">
        <v>232</v>
      </c>
      <c r="X327" t="s">
        <v>232</v>
      </c>
      <c r="Y327" s="52">
        <v>28826.39</v>
      </c>
      <c r="Z327" s="52">
        <v>28571.21</v>
      </c>
      <c r="AA327" s="52">
        <v>29921.32</v>
      </c>
      <c r="AB327" s="52">
        <v>30074.99</v>
      </c>
      <c r="AC327" s="52">
        <v>30510.06</v>
      </c>
      <c r="AD327" s="52">
        <v>33215.589999999997</v>
      </c>
      <c r="AE327" s="52">
        <v>32491.65</v>
      </c>
      <c r="AF327" s="52">
        <v>31844.15</v>
      </c>
      <c r="AG327" s="52">
        <v>32702.19</v>
      </c>
      <c r="AH327" s="52">
        <v>35472.959999999999</v>
      </c>
      <c r="AI327" s="52">
        <v>36077.730000000003</v>
      </c>
      <c r="AJ327" s="52">
        <v>36891.279999999999</v>
      </c>
      <c r="AK327" s="52">
        <v>38365.85</v>
      </c>
      <c r="AL327" s="52">
        <v>38873.96</v>
      </c>
      <c r="AM327" s="52">
        <v>34495.81</v>
      </c>
      <c r="AN327" s="52">
        <v>33647.86</v>
      </c>
      <c r="AO327" s="52">
        <v>35230.99</v>
      </c>
      <c r="AP327" s="52">
        <v>34813.279999999999</v>
      </c>
      <c r="AQ327" s="52">
        <v>36272.97</v>
      </c>
      <c r="AR327" s="52">
        <v>36834.92</v>
      </c>
      <c r="AS327" s="52">
        <v>36612.11</v>
      </c>
      <c r="AT327" s="52">
        <v>36744.879999999997</v>
      </c>
      <c r="AU327" s="52">
        <v>38136.29</v>
      </c>
      <c r="AV327" s="52">
        <v>39319.019999999997</v>
      </c>
      <c r="AW327" s="52">
        <v>40159.78</v>
      </c>
      <c r="AX327" s="52">
        <v>41229.96</v>
      </c>
      <c r="AY327" s="52">
        <v>42423.47</v>
      </c>
      <c r="AZ327" s="52">
        <v>43658.45</v>
      </c>
      <c r="BA327" s="52">
        <v>44942.79</v>
      </c>
      <c r="BB327" s="52">
        <v>46286.12</v>
      </c>
      <c r="BC327">
        <v>2017</v>
      </c>
    </row>
    <row r="328" spans="1:55" x14ac:dyDescent="0.25">
      <c r="A328">
        <v>314</v>
      </c>
      <c r="B328" t="s">
        <v>425</v>
      </c>
      <c r="C328" t="s">
        <v>267</v>
      </c>
      <c r="D328" t="s">
        <v>426</v>
      </c>
      <c r="E328" t="s">
        <v>268</v>
      </c>
      <c r="F328" t="s">
        <v>269</v>
      </c>
      <c r="G328" t="s">
        <v>270</v>
      </c>
    </row>
    <row r="329" spans="1:55" x14ac:dyDescent="0.25">
      <c r="A329">
        <v>314</v>
      </c>
      <c r="B329" t="s">
        <v>425</v>
      </c>
      <c r="C329" t="s">
        <v>271</v>
      </c>
      <c r="D329" t="s">
        <v>426</v>
      </c>
      <c r="E329" t="s">
        <v>272</v>
      </c>
      <c r="F329" t="s">
        <v>273</v>
      </c>
      <c r="G329" t="s">
        <v>274</v>
      </c>
      <c r="I329" t="s">
        <v>243</v>
      </c>
      <c r="J329" t="s">
        <v>232</v>
      </c>
      <c r="K329" t="s">
        <v>232</v>
      </c>
      <c r="L329" t="s">
        <v>232</v>
      </c>
      <c r="M329" t="s">
        <v>232</v>
      </c>
      <c r="N329" t="s">
        <v>232</v>
      </c>
      <c r="O329" t="s">
        <v>232</v>
      </c>
      <c r="P329" t="s">
        <v>232</v>
      </c>
      <c r="Q329" t="s">
        <v>232</v>
      </c>
      <c r="R329" t="s">
        <v>232</v>
      </c>
      <c r="S329" t="s">
        <v>232</v>
      </c>
      <c r="T329" t="s">
        <v>232</v>
      </c>
      <c r="U329" t="s">
        <v>232</v>
      </c>
      <c r="V329" t="s">
        <v>232</v>
      </c>
      <c r="W329" t="s">
        <v>232</v>
      </c>
      <c r="X329" t="s">
        <v>232</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3.0000000000000001E-3</v>
      </c>
      <c r="AY329">
        <v>3.0000000000000001E-3</v>
      </c>
      <c r="AZ329">
        <v>3.0000000000000001E-3</v>
      </c>
      <c r="BA329">
        <v>3.0000000000000001E-3</v>
      </c>
      <c r="BB329">
        <v>3.0000000000000001E-3</v>
      </c>
      <c r="BC329">
        <v>2017</v>
      </c>
    </row>
    <row r="330" spans="1:55" x14ac:dyDescent="0.25">
      <c r="A330">
        <v>314</v>
      </c>
      <c r="B330" t="s">
        <v>425</v>
      </c>
      <c r="C330" t="s">
        <v>275</v>
      </c>
      <c r="D330" t="s">
        <v>426</v>
      </c>
      <c r="E330" t="s">
        <v>276</v>
      </c>
      <c r="F330" t="s">
        <v>277</v>
      </c>
      <c r="G330" t="s">
        <v>278</v>
      </c>
      <c r="I330" t="s">
        <v>243</v>
      </c>
      <c r="J330" t="s">
        <v>232</v>
      </c>
      <c r="K330" t="s">
        <v>232</v>
      </c>
      <c r="L330" t="s">
        <v>232</v>
      </c>
      <c r="M330" t="s">
        <v>232</v>
      </c>
      <c r="N330" t="s">
        <v>232</v>
      </c>
      <c r="O330" t="s">
        <v>232</v>
      </c>
      <c r="P330" t="s">
        <v>232</v>
      </c>
      <c r="Q330" t="s">
        <v>232</v>
      </c>
      <c r="R330" t="s">
        <v>232</v>
      </c>
      <c r="S330" t="s">
        <v>232</v>
      </c>
      <c r="T330" t="s">
        <v>232</v>
      </c>
      <c r="U330" t="s">
        <v>232</v>
      </c>
      <c r="V330" t="s">
        <v>232</v>
      </c>
      <c r="W330" t="s">
        <v>232</v>
      </c>
      <c r="X330" t="s">
        <v>232</v>
      </c>
      <c r="Y330">
        <v>1.0269999999999999</v>
      </c>
      <c r="Z330">
        <v>1.0409999999999999</v>
      </c>
      <c r="AA330">
        <v>1.0620000000000001</v>
      </c>
      <c r="AB330">
        <v>1.1200000000000001</v>
      </c>
      <c r="AC330">
        <v>1.127</v>
      </c>
      <c r="AD330">
        <v>1.1140000000000001</v>
      </c>
      <c r="AE330">
        <v>1.1519999999999999</v>
      </c>
      <c r="AF330">
        <v>1.1850000000000001</v>
      </c>
      <c r="AG330">
        <v>1.1879999999999999</v>
      </c>
      <c r="AH330">
        <v>1.1819999999999999</v>
      </c>
      <c r="AI330">
        <v>1.1850000000000001</v>
      </c>
      <c r="AJ330">
        <v>1.1830000000000001</v>
      </c>
      <c r="AK330">
        <v>1.218</v>
      </c>
      <c r="AL330">
        <v>1.2529999999999999</v>
      </c>
      <c r="AM330">
        <v>1.276</v>
      </c>
      <c r="AN330">
        <v>1.248</v>
      </c>
      <c r="AO330">
        <v>1.26</v>
      </c>
      <c r="AP330">
        <v>1.246</v>
      </c>
      <c r="AQ330">
        <v>1.1970000000000001</v>
      </c>
      <c r="AR330">
        <v>1.1950000000000001</v>
      </c>
      <c r="AS330">
        <v>1.2070000000000001</v>
      </c>
      <c r="AT330">
        <v>1.169</v>
      </c>
      <c r="AU330">
        <v>1.143</v>
      </c>
      <c r="AV330">
        <v>1.159</v>
      </c>
      <c r="AW330">
        <v>1.1479999999999999</v>
      </c>
      <c r="AX330">
        <v>1.1439999999999999</v>
      </c>
      <c r="AY330">
        <v>1.145</v>
      </c>
      <c r="AZ330">
        <v>1.1459999999999999</v>
      </c>
      <c r="BA330">
        <v>1.1479999999999999</v>
      </c>
      <c r="BB330">
        <v>1.149</v>
      </c>
      <c r="BC330">
        <v>2017</v>
      </c>
    </row>
    <row r="331" spans="1:55" x14ac:dyDescent="0.25">
      <c r="A331">
        <v>314</v>
      </c>
      <c r="B331" t="s">
        <v>425</v>
      </c>
      <c r="C331" t="s">
        <v>279</v>
      </c>
      <c r="D331" t="s">
        <v>426</v>
      </c>
      <c r="E331" t="s">
        <v>280</v>
      </c>
      <c r="F331" t="s">
        <v>281</v>
      </c>
      <c r="G331" t="s">
        <v>282</v>
      </c>
    </row>
    <row r="332" spans="1:55" x14ac:dyDescent="0.25">
      <c r="A332">
        <v>314</v>
      </c>
      <c r="B332" t="s">
        <v>425</v>
      </c>
      <c r="C332" t="s">
        <v>283</v>
      </c>
      <c r="D332" t="s">
        <v>426</v>
      </c>
      <c r="E332" t="s">
        <v>284</v>
      </c>
      <c r="F332" t="s">
        <v>285</v>
      </c>
      <c r="G332" t="s">
        <v>282</v>
      </c>
      <c r="I332" t="s">
        <v>427</v>
      </c>
      <c r="J332" t="s">
        <v>232</v>
      </c>
      <c r="K332" t="s">
        <v>232</v>
      </c>
      <c r="L332" t="s">
        <v>232</v>
      </c>
      <c r="M332" t="s">
        <v>232</v>
      </c>
      <c r="N332" t="s">
        <v>232</v>
      </c>
      <c r="O332" t="s">
        <v>232</v>
      </c>
      <c r="P332" t="s">
        <v>232</v>
      </c>
      <c r="Q332" t="s">
        <v>232</v>
      </c>
      <c r="R332" t="s">
        <v>232</v>
      </c>
      <c r="S332" t="s">
        <v>232</v>
      </c>
      <c r="T332" t="s">
        <v>232</v>
      </c>
      <c r="U332" t="s">
        <v>232</v>
      </c>
      <c r="V332" t="s">
        <v>232</v>
      </c>
      <c r="W332" t="s">
        <v>232</v>
      </c>
      <c r="X332" t="s">
        <v>232</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17.221</v>
      </c>
      <c r="AU332">
        <v>17.044</v>
      </c>
      <c r="AV332">
        <v>18.202999999999999</v>
      </c>
      <c r="AW332">
        <v>19.872</v>
      </c>
      <c r="AX332">
        <v>19.228000000000002</v>
      </c>
      <c r="AY332">
        <v>18.486999999999998</v>
      </c>
      <c r="AZ332">
        <v>17.654</v>
      </c>
      <c r="BA332">
        <v>16.826000000000001</v>
      </c>
      <c r="BB332">
        <v>15.808</v>
      </c>
      <c r="BC332">
        <v>2017</v>
      </c>
    </row>
    <row r="333" spans="1:55" x14ac:dyDescent="0.25">
      <c r="A333">
        <v>314</v>
      </c>
      <c r="B333" t="s">
        <v>425</v>
      </c>
      <c r="C333" t="s">
        <v>286</v>
      </c>
      <c r="D333" t="s">
        <v>426</v>
      </c>
      <c r="E333" t="s">
        <v>287</v>
      </c>
      <c r="F333" t="s">
        <v>288</v>
      </c>
      <c r="G333" t="s">
        <v>250</v>
      </c>
      <c r="I333" t="s">
        <v>428</v>
      </c>
      <c r="J333" t="s">
        <v>232</v>
      </c>
      <c r="K333" t="s">
        <v>232</v>
      </c>
      <c r="L333" t="s">
        <v>232</v>
      </c>
      <c r="M333" t="s">
        <v>232</v>
      </c>
      <c r="N333" t="s">
        <v>232</v>
      </c>
      <c r="O333" t="s">
        <v>232</v>
      </c>
      <c r="P333" t="s">
        <v>232</v>
      </c>
      <c r="Q333" t="s">
        <v>232</v>
      </c>
      <c r="R333" t="s">
        <v>232</v>
      </c>
      <c r="S333" t="s">
        <v>232</v>
      </c>
      <c r="T333" t="s">
        <v>232</v>
      </c>
      <c r="U333" t="s">
        <v>232</v>
      </c>
      <c r="V333" t="s">
        <v>232</v>
      </c>
      <c r="W333" t="s">
        <v>232</v>
      </c>
      <c r="X333" t="s">
        <v>232</v>
      </c>
      <c r="Y333">
        <v>71.533000000000001</v>
      </c>
      <c r="Z333">
        <v>73.822000000000003</v>
      </c>
      <c r="AA333">
        <v>76.034000000000006</v>
      </c>
      <c r="AB333">
        <v>77.459999999999994</v>
      </c>
      <c r="AC333">
        <v>79.222999999999999</v>
      </c>
      <c r="AD333">
        <v>82.430999999999997</v>
      </c>
      <c r="AE333">
        <v>84.813000000000002</v>
      </c>
      <c r="AF333">
        <v>87.611999999999995</v>
      </c>
      <c r="AG333">
        <v>90.814999999999998</v>
      </c>
      <c r="AH333">
        <v>93.111999999999995</v>
      </c>
      <c r="AI333">
        <v>96.275000000000006</v>
      </c>
      <c r="AJ333">
        <v>99.75</v>
      </c>
      <c r="AK333">
        <v>105.137</v>
      </c>
      <c r="AL333">
        <v>114.554</v>
      </c>
      <c r="AM333">
        <v>112.10899999999999</v>
      </c>
      <c r="AN333">
        <v>114.43600000000001</v>
      </c>
      <c r="AO333">
        <v>119.44199999999999</v>
      </c>
      <c r="AP333">
        <v>120.15900000000001</v>
      </c>
      <c r="AQ333">
        <v>117.30800000000001</v>
      </c>
      <c r="AR333">
        <v>117.78700000000001</v>
      </c>
      <c r="AS333">
        <v>118.354</v>
      </c>
      <c r="AT333">
        <v>117.303</v>
      </c>
      <c r="AU333">
        <v>116.72799999999999</v>
      </c>
      <c r="AV333">
        <v>120.79600000000001</v>
      </c>
      <c r="AW333">
        <v>122.46</v>
      </c>
      <c r="AX333">
        <v>124.789</v>
      </c>
      <c r="AY333">
        <v>127.376</v>
      </c>
      <c r="AZ333">
        <v>130.09100000000001</v>
      </c>
      <c r="BA333">
        <v>132.89599999999999</v>
      </c>
      <c r="BB333">
        <v>135.76900000000001</v>
      </c>
      <c r="BC333">
        <v>2017</v>
      </c>
    </row>
    <row r="334" spans="1:55" x14ac:dyDescent="0.25">
      <c r="A334">
        <v>314</v>
      </c>
      <c r="B334" t="s">
        <v>425</v>
      </c>
      <c r="C334" t="s">
        <v>290</v>
      </c>
      <c r="D334" t="s">
        <v>426</v>
      </c>
      <c r="E334" t="s">
        <v>287</v>
      </c>
      <c r="F334" t="s">
        <v>291</v>
      </c>
      <c r="G334" t="s">
        <v>235</v>
      </c>
      <c r="I334" t="s">
        <v>292</v>
      </c>
      <c r="J334" t="s">
        <v>232</v>
      </c>
      <c r="K334" t="s">
        <v>232</v>
      </c>
      <c r="L334" t="s">
        <v>232</v>
      </c>
      <c r="M334" t="s">
        <v>232</v>
      </c>
      <c r="N334" t="s">
        <v>232</v>
      </c>
      <c r="O334" t="s">
        <v>232</v>
      </c>
      <c r="P334" t="s">
        <v>232</v>
      </c>
      <c r="Q334" t="s">
        <v>232</v>
      </c>
      <c r="R334" t="s">
        <v>232</v>
      </c>
      <c r="S334" t="s">
        <v>232</v>
      </c>
      <c r="T334" t="s">
        <v>232</v>
      </c>
      <c r="U334" t="s">
        <v>232</v>
      </c>
      <c r="V334" t="s">
        <v>232</v>
      </c>
      <c r="W334" t="s">
        <v>232</v>
      </c>
      <c r="X334" t="s">
        <v>232</v>
      </c>
      <c r="Y334" t="s">
        <v>232</v>
      </c>
      <c r="Z334">
        <v>3.2</v>
      </c>
      <c r="AA334">
        <v>2.996</v>
      </c>
      <c r="AB334">
        <v>1.875</v>
      </c>
      <c r="AC334">
        <v>2.2770000000000001</v>
      </c>
      <c r="AD334">
        <v>4.0490000000000004</v>
      </c>
      <c r="AE334">
        <v>2.89</v>
      </c>
      <c r="AF334">
        <v>3.3</v>
      </c>
      <c r="AG334">
        <v>3.6560000000000001</v>
      </c>
      <c r="AH334">
        <v>2.5289999999999999</v>
      </c>
      <c r="AI334">
        <v>3.3959999999999999</v>
      </c>
      <c r="AJ334">
        <v>3.61</v>
      </c>
      <c r="AK334">
        <v>5.4</v>
      </c>
      <c r="AL334">
        <v>8.9570000000000007</v>
      </c>
      <c r="AM334">
        <v>-2.1339999999999999</v>
      </c>
      <c r="AN334">
        <v>2.0750000000000002</v>
      </c>
      <c r="AO334">
        <v>4.375</v>
      </c>
      <c r="AP334">
        <v>0.6</v>
      </c>
      <c r="AQ334">
        <v>-2.3719999999999999</v>
      </c>
      <c r="AR334">
        <v>0.40799999999999997</v>
      </c>
      <c r="AS334">
        <v>0.48099999999999998</v>
      </c>
      <c r="AT334">
        <v>-0.88800000000000001</v>
      </c>
      <c r="AU334">
        <v>-0.49</v>
      </c>
      <c r="AV334">
        <v>3.4849999999999999</v>
      </c>
      <c r="AW334">
        <v>1.377</v>
      </c>
      <c r="AX334">
        <v>1.9019999999999999</v>
      </c>
      <c r="AY334">
        <v>2.073</v>
      </c>
      <c r="AZ334">
        <v>2.1320000000000001</v>
      </c>
      <c r="BA334">
        <v>2.1560000000000001</v>
      </c>
      <c r="BB334">
        <v>2.1619999999999999</v>
      </c>
      <c r="BC334">
        <v>2017</v>
      </c>
    </row>
    <row r="335" spans="1:55" x14ac:dyDescent="0.25">
      <c r="A335">
        <v>314</v>
      </c>
      <c r="B335" t="s">
        <v>425</v>
      </c>
      <c r="C335" t="s">
        <v>293</v>
      </c>
      <c r="D335" t="s">
        <v>426</v>
      </c>
      <c r="E335" t="s">
        <v>294</v>
      </c>
      <c r="F335" t="s">
        <v>295</v>
      </c>
      <c r="G335" t="s">
        <v>250</v>
      </c>
      <c r="I335" t="s">
        <v>428</v>
      </c>
      <c r="J335" t="s">
        <v>232</v>
      </c>
      <c r="K335" t="s">
        <v>232</v>
      </c>
      <c r="L335" t="s">
        <v>232</v>
      </c>
      <c r="M335" t="s">
        <v>232</v>
      </c>
      <c r="N335" t="s">
        <v>232</v>
      </c>
      <c r="O335" t="s">
        <v>232</v>
      </c>
      <c r="P335" t="s">
        <v>232</v>
      </c>
      <c r="Q335" t="s">
        <v>232</v>
      </c>
      <c r="R335" t="s">
        <v>232</v>
      </c>
      <c r="S335" t="s">
        <v>232</v>
      </c>
      <c r="T335" t="s">
        <v>232</v>
      </c>
      <c r="U335" t="s">
        <v>232</v>
      </c>
      <c r="V335" t="s">
        <v>232</v>
      </c>
      <c r="W335" t="s">
        <v>232</v>
      </c>
      <c r="X335" t="s">
        <v>232</v>
      </c>
      <c r="Y335">
        <v>86.296000000000006</v>
      </c>
      <c r="Z335">
        <v>88.953000000000003</v>
      </c>
      <c r="AA335">
        <v>91.444999999999993</v>
      </c>
      <c r="AB335">
        <v>92.774000000000001</v>
      </c>
      <c r="AC335">
        <v>96.179000000000002</v>
      </c>
      <c r="AD335">
        <v>84.391000000000005</v>
      </c>
      <c r="AE335">
        <v>85.88</v>
      </c>
      <c r="AF335">
        <v>89.451999999999998</v>
      </c>
      <c r="AG335">
        <v>91.444999999999993</v>
      </c>
      <c r="AH335">
        <v>94.02</v>
      </c>
      <c r="AI335">
        <v>97.590999999999994</v>
      </c>
      <c r="AJ335">
        <v>100</v>
      </c>
      <c r="AK335">
        <v>109.9</v>
      </c>
      <c r="AL335">
        <v>107.9</v>
      </c>
      <c r="AM335">
        <v>115.2</v>
      </c>
      <c r="AN335">
        <v>114.4</v>
      </c>
      <c r="AO335">
        <v>121.4</v>
      </c>
      <c r="AP335">
        <v>116.8</v>
      </c>
      <c r="AQ335">
        <v>116.9</v>
      </c>
      <c r="AR335">
        <v>119.5</v>
      </c>
      <c r="AS335">
        <v>118.4</v>
      </c>
      <c r="AT335">
        <v>118</v>
      </c>
      <c r="AU335">
        <v>117.631</v>
      </c>
      <c r="AV335">
        <v>122.02</v>
      </c>
      <c r="AW335">
        <v>123.245</v>
      </c>
      <c r="AX335">
        <v>126.551</v>
      </c>
      <c r="AY335">
        <v>129.17400000000001</v>
      </c>
      <c r="AZ335">
        <v>131.928</v>
      </c>
      <c r="BA335">
        <v>134.773</v>
      </c>
      <c r="BB335">
        <v>137.68600000000001</v>
      </c>
      <c r="BC335">
        <v>2017</v>
      </c>
    </row>
    <row r="336" spans="1:55" x14ac:dyDescent="0.25">
      <c r="A336">
        <v>314</v>
      </c>
      <c r="B336" t="s">
        <v>425</v>
      </c>
      <c r="C336" t="s">
        <v>296</v>
      </c>
      <c r="D336" t="s">
        <v>426</v>
      </c>
      <c r="E336" t="s">
        <v>294</v>
      </c>
      <c r="F336" t="s">
        <v>297</v>
      </c>
      <c r="G336" t="s">
        <v>235</v>
      </c>
      <c r="I336" t="s">
        <v>298</v>
      </c>
      <c r="J336" t="s">
        <v>232</v>
      </c>
      <c r="K336" t="s">
        <v>232</v>
      </c>
      <c r="L336" t="s">
        <v>232</v>
      </c>
      <c r="M336" t="s">
        <v>232</v>
      </c>
      <c r="N336" t="s">
        <v>232</v>
      </c>
      <c r="O336" t="s">
        <v>232</v>
      </c>
      <c r="P336" t="s">
        <v>232</v>
      </c>
      <c r="Q336" t="s">
        <v>232</v>
      </c>
      <c r="R336" t="s">
        <v>232</v>
      </c>
      <c r="S336" t="s">
        <v>232</v>
      </c>
      <c r="T336" t="s">
        <v>232</v>
      </c>
      <c r="U336" t="s">
        <v>232</v>
      </c>
      <c r="V336" t="s">
        <v>232</v>
      </c>
      <c r="W336" t="s">
        <v>232</v>
      </c>
      <c r="X336" t="s">
        <v>232</v>
      </c>
      <c r="Y336" t="s">
        <v>232</v>
      </c>
      <c r="Z336">
        <v>3.08</v>
      </c>
      <c r="AA336">
        <v>2.8010000000000002</v>
      </c>
      <c r="AB336">
        <v>1.4530000000000001</v>
      </c>
      <c r="AC336">
        <v>3.6709999999999998</v>
      </c>
      <c r="AD336">
        <v>-12.257</v>
      </c>
      <c r="AE336">
        <v>1.7649999999999999</v>
      </c>
      <c r="AF336">
        <v>4.1589999999999998</v>
      </c>
      <c r="AG336">
        <v>2.2280000000000002</v>
      </c>
      <c r="AH336">
        <v>2.8159999999999998</v>
      </c>
      <c r="AI336">
        <v>3.7989999999999999</v>
      </c>
      <c r="AJ336">
        <v>2.468</v>
      </c>
      <c r="AK336">
        <v>9.9</v>
      </c>
      <c r="AL336">
        <v>-1.82</v>
      </c>
      <c r="AM336">
        <v>6.766</v>
      </c>
      <c r="AN336">
        <v>-0.69399999999999995</v>
      </c>
      <c r="AO336">
        <v>6.1189999999999998</v>
      </c>
      <c r="AP336">
        <v>-3.7890000000000001</v>
      </c>
      <c r="AQ336">
        <v>8.5999999999999993E-2</v>
      </c>
      <c r="AR336">
        <v>2.2240000000000002</v>
      </c>
      <c r="AS336">
        <v>-0.92100000000000004</v>
      </c>
      <c r="AT336">
        <v>-0.33800000000000002</v>
      </c>
      <c r="AU336">
        <v>-0.313</v>
      </c>
      <c r="AV336">
        <v>3.7309999999999999</v>
      </c>
      <c r="AW336">
        <v>1.004</v>
      </c>
      <c r="AX336">
        <v>2.6819999999999999</v>
      </c>
      <c r="AY336">
        <v>2.073</v>
      </c>
      <c r="AZ336">
        <v>2.1320000000000001</v>
      </c>
      <c r="BA336">
        <v>2.1560000000000001</v>
      </c>
      <c r="BB336">
        <v>2.1619999999999999</v>
      </c>
      <c r="BC336">
        <v>2017</v>
      </c>
    </row>
    <row r="337" spans="1:55" x14ac:dyDescent="0.25">
      <c r="A337">
        <v>314</v>
      </c>
      <c r="B337" t="s">
        <v>425</v>
      </c>
      <c r="C337" t="s">
        <v>299</v>
      </c>
      <c r="D337" t="s">
        <v>426</v>
      </c>
      <c r="E337" t="s">
        <v>300</v>
      </c>
      <c r="G337" t="s">
        <v>274</v>
      </c>
    </row>
    <row r="338" spans="1:55" x14ac:dyDescent="0.25">
      <c r="A338">
        <v>314</v>
      </c>
      <c r="B338" t="s">
        <v>425</v>
      </c>
      <c r="C338" t="s">
        <v>301</v>
      </c>
      <c r="D338" t="s">
        <v>426</v>
      </c>
      <c r="E338" t="s">
        <v>302</v>
      </c>
      <c r="F338" t="s">
        <v>303</v>
      </c>
      <c r="G338" t="s">
        <v>235</v>
      </c>
    </row>
    <row r="339" spans="1:55" x14ac:dyDescent="0.25">
      <c r="A339">
        <v>314</v>
      </c>
      <c r="B339" t="s">
        <v>425</v>
      </c>
      <c r="C339" t="s">
        <v>305</v>
      </c>
      <c r="D339" t="s">
        <v>426</v>
      </c>
      <c r="E339" t="s">
        <v>306</v>
      </c>
      <c r="F339" t="s">
        <v>307</v>
      </c>
      <c r="G339" t="s">
        <v>235</v>
      </c>
    </row>
    <row r="340" spans="1:55" x14ac:dyDescent="0.25">
      <c r="A340">
        <v>314</v>
      </c>
      <c r="B340" t="s">
        <v>425</v>
      </c>
      <c r="C340" t="s">
        <v>308</v>
      </c>
      <c r="D340" t="s">
        <v>426</v>
      </c>
      <c r="E340" t="s">
        <v>309</v>
      </c>
      <c r="F340" t="s">
        <v>310</v>
      </c>
      <c r="G340" t="s">
        <v>235</v>
      </c>
    </row>
    <row r="341" spans="1:55" x14ac:dyDescent="0.25">
      <c r="A341">
        <v>314</v>
      </c>
      <c r="B341" t="s">
        <v>425</v>
      </c>
      <c r="C341" t="s">
        <v>311</v>
      </c>
      <c r="D341" t="s">
        <v>426</v>
      </c>
      <c r="E341" t="s">
        <v>312</v>
      </c>
      <c r="F341" t="s">
        <v>313</v>
      </c>
      <c r="G341" t="s">
        <v>235</v>
      </c>
    </row>
    <row r="342" spans="1:55" x14ac:dyDescent="0.25">
      <c r="A342">
        <v>314</v>
      </c>
      <c r="B342" t="s">
        <v>425</v>
      </c>
      <c r="C342" t="s">
        <v>314</v>
      </c>
      <c r="D342" t="s">
        <v>426</v>
      </c>
      <c r="E342" t="s">
        <v>315</v>
      </c>
      <c r="F342" t="s">
        <v>316</v>
      </c>
      <c r="G342" t="s">
        <v>317</v>
      </c>
      <c r="I342" t="s">
        <v>429</v>
      </c>
      <c r="J342" t="s">
        <v>232</v>
      </c>
      <c r="K342" t="s">
        <v>232</v>
      </c>
      <c r="L342" t="s">
        <v>232</v>
      </c>
      <c r="M342" t="s">
        <v>232</v>
      </c>
      <c r="N342" t="s">
        <v>232</v>
      </c>
      <c r="O342" t="s">
        <v>232</v>
      </c>
      <c r="P342" t="s">
        <v>232</v>
      </c>
      <c r="Q342" t="s">
        <v>232</v>
      </c>
      <c r="R342" t="s">
        <v>232</v>
      </c>
      <c r="S342" t="s">
        <v>232</v>
      </c>
      <c r="T342" t="s">
        <v>232</v>
      </c>
      <c r="U342" t="s">
        <v>232</v>
      </c>
      <c r="V342" t="s">
        <v>232</v>
      </c>
      <c r="W342" t="s">
        <v>232</v>
      </c>
      <c r="X342" t="s">
        <v>232</v>
      </c>
      <c r="Y342" t="s">
        <v>232</v>
      </c>
      <c r="Z342" t="s">
        <v>232</v>
      </c>
      <c r="AA342" t="s">
        <v>232</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t="s">
        <v>232</v>
      </c>
      <c r="AW342" t="s">
        <v>232</v>
      </c>
      <c r="AX342" t="s">
        <v>232</v>
      </c>
      <c r="AY342" t="s">
        <v>232</v>
      </c>
      <c r="AZ342" t="s">
        <v>232</v>
      </c>
      <c r="BA342" t="s">
        <v>232</v>
      </c>
      <c r="BB342" t="s">
        <v>232</v>
      </c>
      <c r="BC342">
        <v>2016</v>
      </c>
    </row>
    <row r="343" spans="1:55" x14ac:dyDescent="0.25">
      <c r="A343">
        <v>314</v>
      </c>
      <c r="B343" t="s">
        <v>425</v>
      </c>
      <c r="C343" t="s">
        <v>318</v>
      </c>
      <c r="D343" t="s">
        <v>426</v>
      </c>
      <c r="E343" t="s">
        <v>319</v>
      </c>
      <c r="F343" t="s">
        <v>320</v>
      </c>
      <c r="G343" t="s">
        <v>321</v>
      </c>
      <c r="H343" t="s">
        <v>322</v>
      </c>
    </row>
    <row r="344" spans="1:55" x14ac:dyDescent="0.25">
      <c r="A344">
        <v>314</v>
      </c>
      <c r="B344" t="s">
        <v>425</v>
      </c>
      <c r="C344" t="s">
        <v>323</v>
      </c>
      <c r="D344" t="s">
        <v>426</v>
      </c>
      <c r="E344" t="s">
        <v>324</v>
      </c>
      <c r="F344" t="s">
        <v>325</v>
      </c>
      <c r="G344" t="s">
        <v>321</v>
      </c>
      <c r="H344" t="s">
        <v>322</v>
      </c>
      <c r="I344" t="s">
        <v>430</v>
      </c>
      <c r="J344" t="s">
        <v>232</v>
      </c>
      <c r="K344" t="s">
        <v>232</v>
      </c>
      <c r="L344" t="s">
        <v>232</v>
      </c>
      <c r="M344" t="s">
        <v>232</v>
      </c>
      <c r="N344" t="s">
        <v>232</v>
      </c>
      <c r="O344" t="s">
        <v>232</v>
      </c>
      <c r="P344" t="s">
        <v>232</v>
      </c>
      <c r="Q344" t="s">
        <v>232</v>
      </c>
      <c r="R344" t="s">
        <v>232</v>
      </c>
      <c r="S344" t="s">
        <v>232</v>
      </c>
      <c r="T344" t="s">
        <v>232</v>
      </c>
      <c r="U344" t="s">
        <v>232</v>
      </c>
      <c r="V344" t="s">
        <v>232</v>
      </c>
      <c r="W344" t="s">
        <v>232</v>
      </c>
      <c r="X344" t="s">
        <v>232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0.111</v>
      </c>
      <c r="AW344">
        <v>0.112</v>
      </c>
      <c r="AX344">
        <v>0.112</v>
      </c>
      <c r="AY344">
        <v>0.112</v>
      </c>
      <c r="AZ344">
        <v>0.113</v>
      </c>
      <c r="BA344">
        <v>0.113</v>
      </c>
      <c r="BB344">
        <v>0.113</v>
      </c>
      <c r="BC344">
        <v>2017</v>
      </c>
    </row>
    <row r="345" spans="1:55" x14ac:dyDescent="0.25">
      <c r="A345">
        <v>314</v>
      </c>
      <c r="B345" t="s">
        <v>425</v>
      </c>
      <c r="C345" t="s">
        <v>327</v>
      </c>
      <c r="D345" t="s">
        <v>426</v>
      </c>
      <c r="E345" t="s">
        <v>328</v>
      </c>
      <c r="F345" t="s">
        <v>329</v>
      </c>
      <c r="G345" t="s">
        <v>229</v>
      </c>
      <c r="H345" t="s">
        <v>230</v>
      </c>
      <c r="I345" t="s">
        <v>431</v>
      </c>
      <c r="J345" t="s">
        <v>232</v>
      </c>
      <c r="K345" t="s">
        <v>232</v>
      </c>
      <c r="L345" t="s">
        <v>232</v>
      </c>
      <c r="M345" t="s">
        <v>232</v>
      </c>
      <c r="N345" t="s">
        <v>232</v>
      </c>
      <c r="O345" t="s">
        <v>232</v>
      </c>
      <c r="P345" t="s">
        <v>232</v>
      </c>
      <c r="Q345" t="s">
        <v>232</v>
      </c>
      <c r="R345" t="s">
        <v>232</v>
      </c>
      <c r="S345" t="s">
        <v>232</v>
      </c>
      <c r="T345" t="s">
        <v>232</v>
      </c>
      <c r="U345" t="s">
        <v>232</v>
      </c>
      <c r="V345" t="s">
        <v>232</v>
      </c>
      <c r="W345" t="s">
        <v>232</v>
      </c>
      <c r="X345" t="s">
        <v>232</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1.3320000000000001</v>
      </c>
      <c r="AW345">
        <v>1.381</v>
      </c>
      <c r="AX345">
        <v>1.4179999999999999</v>
      </c>
      <c r="AY345">
        <v>1.464</v>
      </c>
      <c r="AZ345">
        <v>1.5129999999999999</v>
      </c>
      <c r="BA345">
        <v>1.5629999999999999</v>
      </c>
      <c r="BB345">
        <v>1.615</v>
      </c>
      <c r="BC345">
        <v>2017</v>
      </c>
    </row>
    <row r="346" spans="1:55" x14ac:dyDescent="0.25">
      <c r="A346">
        <v>314</v>
      </c>
      <c r="B346" t="s">
        <v>425</v>
      </c>
      <c r="C346" t="s">
        <v>331</v>
      </c>
      <c r="D346" t="s">
        <v>426</v>
      </c>
      <c r="E346" t="s">
        <v>328</v>
      </c>
      <c r="F346" t="s">
        <v>329</v>
      </c>
      <c r="G346" t="s">
        <v>282</v>
      </c>
      <c r="I346" t="s">
        <v>332</v>
      </c>
      <c r="J346" t="s">
        <v>232</v>
      </c>
      <c r="K346" t="s">
        <v>232</v>
      </c>
      <c r="L346" t="s">
        <v>232</v>
      </c>
      <c r="M346" t="s">
        <v>232</v>
      </c>
      <c r="N346" t="s">
        <v>232</v>
      </c>
      <c r="O346" t="s">
        <v>232</v>
      </c>
      <c r="P346" t="s">
        <v>232</v>
      </c>
      <c r="Q346" t="s">
        <v>232</v>
      </c>
      <c r="R346" t="s">
        <v>232</v>
      </c>
      <c r="S346" t="s">
        <v>232</v>
      </c>
      <c r="T346" t="s">
        <v>232</v>
      </c>
      <c r="U346" t="s">
        <v>232</v>
      </c>
      <c r="V346" t="s">
        <v>232</v>
      </c>
      <c r="W346" t="s">
        <v>232</v>
      </c>
      <c r="X346" t="s">
        <v>232</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26.672000000000001</v>
      </c>
      <c r="AU346">
        <v>25.161999999999999</v>
      </c>
      <c r="AV346">
        <v>26.271000000000001</v>
      </c>
      <c r="AW346">
        <v>26.83</v>
      </c>
      <c r="AX346">
        <v>26.83</v>
      </c>
      <c r="AY346">
        <v>26.83</v>
      </c>
      <c r="AZ346">
        <v>26.83</v>
      </c>
      <c r="BA346">
        <v>26.83</v>
      </c>
      <c r="BB346">
        <v>26.83</v>
      </c>
      <c r="BC346">
        <v>2017</v>
      </c>
    </row>
    <row r="347" spans="1:55" x14ac:dyDescent="0.25">
      <c r="A347">
        <v>314</v>
      </c>
      <c r="B347" t="s">
        <v>425</v>
      </c>
      <c r="C347" t="s">
        <v>333</v>
      </c>
      <c r="D347" t="s">
        <v>426</v>
      </c>
      <c r="E347" t="s">
        <v>334</v>
      </c>
      <c r="F347" t="s">
        <v>335</v>
      </c>
      <c r="G347" t="s">
        <v>229</v>
      </c>
      <c r="H347" t="s">
        <v>230</v>
      </c>
      <c r="I347" t="s">
        <v>431</v>
      </c>
      <c r="J347" t="s">
        <v>232</v>
      </c>
      <c r="K347" t="s">
        <v>232</v>
      </c>
      <c r="L347" t="s">
        <v>232</v>
      </c>
      <c r="M347" t="s">
        <v>232</v>
      </c>
      <c r="N347" t="s">
        <v>232</v>
      </c>
      <c r="O347" t="s">
        <v>232</v>
      </c>
      <c r="P347" t="s">
        <v>232</v>
      </c>
      <c r="Q347" t="s">
        <v>232</v>
      </c>
      <c r="R347" t="s">
        <v>232</v>
      </c>
      <c r="S347" t="s">
        <v>232</v>
      </c>
      <c r="T347" t="s">
        <v>232</v>
      </c>
      <c r="U347" t="s">
        <v>232</v>
      </c>
      <c r="V347" t="s">
        <v>232</v>
      </c>
      <c r="W347" t="s">
        <v>232</v>
      </c>
      <c r="X347" t="s">
        <v>232</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1.431</v>
      </c>
      <c r="AW347">
        <v>1.4239999999999999</v>
      </c>
      <c r="AX347">
        <v>1.448</v>
      </c>
      <c r="AY347">
        <v>1.49</v>
      </c>
      <c r="AZ347">
        <v>1.5309999999999999</v>
      </c>
      <c r="BA347">
        <v>1.5720000000000001</v>
      </c>
      <c r="BB347">
        <v>1.6140000000000001</v>
      </c>
      <c r="BC347">
        <v>2017</v>
      </c>
    </row>
    <row r="348" spans="1:55" x14ac:dyDescent="0.25">
      <c r="A348">
        <v>314</v>
      </c>
      <c r="B348" t="s">
        <v>425</v>
      </c>
      <c r="C348" t="s">
        <v>336</v>
      </c>
      <c r="D348" t="s">
        <v>426</v>
      </c>
      <c r="E348" t="s">
        <v>334</v>
      </c>
      <c r="F348" t="s">
        <v>335</v>
      </c>
      <c r="G348" t="s">
        <v>282</v>
      </c>
      <c r="I348" t="s">
        <v>337</v>
      </c>
      <c r="J348" t="s">
        <v>232</v>
      </c>
      <c r="K348" t="s">
        <v>232</v>
      </c>
      <c r="L348" t="s">
        <v>232</v>
      </c>
      <c r="M348" t="s">
        <v>232</v>
      </c>
      <c r="N348" t="s">
        <v>232</v>
      </c>
      <c r="O348" t="s">
        <v>232</v>
      </c>
      <c r="P348" t="s">
        <v>232</v>
      </c>
      <c r="Q348" t="s">
        <v>232</v>
      </c>
      <c r="R348" t="s">
        <v>232</v>
      </c>
      <c r="S348" t="s">
        <v>232</v>
      </c>
      <c r="T348" t="s">
        <v>232</v>
      </c>
      <c r="U348" t="s">
        <v>232</v>
      </c>
      <c r="V348" t="s">
        <v>232</v>
      </c>
      <c r="W348" t="s">
        <v>232</v>
      </c>
      <c r="X348" t="s">
        <v>232</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28.312000000000001</v>
      </c>
      <c r="AU348">
        <v>28.123999999999999</v>
      </c>
      <c r="AV348">
        <v>28.209</v>
      </c>
      <c r="AW348">
        <v>27.669</v>
      </c>
      <c r="AX348">
        <v>27.405000000000001</v>
      </c>
      <c r="AY348">
        <v>27.303999999999998</v>
      </c>
      <c r="AZ348">
        <v>27.158000000000001</v>
      </c>
      <c r="BA348">
        <v>26.986000000000001</v>
      </c>
      <c r="BB348">
        <v>26.803999999999998</v>
      </c>
      <c r="BC348">
        <v>2017</v>
      </c>
    </row>
    <row r="349" spans="1:55" x14ac:dyDescent="0.25">
      <c r="A349">
        <v>314</v>
      </c>
      <c r="B349" t="s">
        <v>425</v>
      </c>
      <c r="C349" t="s">
        <v>338</v>
      </c>
      <c r="D349" t="s">
        <v>426</v>
      </c>
      <c r="E349" t="s">
        <v>339</v>
      </c>
      <c r="F349" t="s">
        <v>340</v>
      </c>
      <c r="G349" t="s">
        <v>229</v>
      </c>
      <c r="H349" t="s">
        <v>230</v>
      </c>
      <c r="I349" t="s">
        <v>431</v>
      </c>
      <c r="J349" t="s">
        <v>232</v>
      </c>
      <c r="K349" t="s">
        <v>232</v>
      </c>
      <c r="L349" t="s">
        <v>232</v>
      </c>
      <c r="M349" t="s">
        <v>232</v>
      </c>
      <c r="N349" t="s">
        <v>232</v>
      </c>
      <c r="O349" t="s">
        <v>232</v>
      </c>
      <c r="P349" t="s">
        <v>232</v>
      </c>
      <c r="Q349" t="s">
        <v>232</v>
      </c>
      <c r="R349" t="s">
        <v>232</v>
      </c>
      <c r="S349" t="s">
        <v>232</v>
      </c>
      <c r="T349" t="s">
        <v>232</v>
      </c>
      <c r="U349" t="s">
        <v>232</v>
      </c>
      <c r="V349" t="s">
        <v>232</v>
      </c>
      <c r="W349" t="s">
        <v>232</v>
      </c>
      <c r="X349" t="s">
        <v>232</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-9.8000000000000004E-2</v>
      </c>
      <c r="AW349">
        <v>-4.2999999999999997E-2</v>
      </c>
      <c r="AX349">
        <v>-0.03</v>
      </c>
      <c r="AY349">
        <v>-2.5999999999999999E-2</v>
      </c>
      <c r="AZ349">
        <v>-1.7999999999999999E-2</v>
      </c>
      <c r="BA349">
        <v>-8.9999999999999993E-3</v>
      </c>
      <c r="BB349">
        <v>2E-3</v>
      </c>
      <c r="BC349">
        <v>2017</v>
      </c>
    </row>
    <row r="350" spans="1:55" x14ac:dyDescent="0.25">
      <c r="A350">
        <v>314</v>
      </c>
      <c r="B350" t="s">
        <v>425</v>
      </c>
      <c r="C350" t="s">
        <v>341</v>
      </c>
      <c r="D350" t="s">
        <v>426</v>
      </c>
      <c r="E350" t="s">
        <v>339</v>
      </c>
      <c r="F350" t="s">
        <v>340</v>
      </c>
      <c r="G350" t="s">
        <v>282</v>
      </c>
      <c r="I350" t="s">
        <v>342</v>
      </c>
      <c r="J350" t="s">
        <v>232</v>
      </c>
      <c r="K350" t="s">
        <v>232</v>
      </c>
      <c r="L350" t="s">
        <v>232</v>
      </c>
      <c r="M350" t="s">
        <v>232</v>
      </c>
      <c r="N350" t="s">
        <v>232</v>
      </c>
      <c r="O350" t="s">
        <v>232</v>
      </c>
      <c r="P350" t="s">
        <v>232</v>
      </c>
      <c r="Q350" t="s">
        <v>232</v>
      </c>
      <c r="R350" t="s">
        <v>232</v>
      </c>
      <c r="S350" t="s">
        <v>232</v>
      </c>
      <c r="T350" t="s">
        <v>232</v>
      </c>
      <c r="U350" t="s">
        <v>232</v>
      </c>
      <c r="V350" t="s">
        <v>232</v>
      </c>
      <c r="W350" t="s">
        <v>232</v>
      </c>
      <c r="X350" t="s">
        <v>232</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-1.64</v>
      </c>
      <c r="AU350">
        <v>-2.9630000000000001</v>
      </c>
      <c r="AV350">
        <v>-1.9370000000000001</v>
      </c>
      <c r="AW350">
        <v>-0.83799999999999997</v>
      </c>
      <c r="AX350">
        <v>-0.57499999999999996</v>
      </c>
      <c r="AY350">
        <v>-0.47399999999999998</v>
      </c>
      <c r="AZ350">
        <v>-0.32800000000000001</v>
      </c>
      <c r="BA350">
        <v>-0.155</v>
      </c>
      <c r="BB350">
        <v>2.7E-2</v>
      </c>
      <c r="BC350">
        <v>2017</v>
      </c>
    </row>
    <row r="351" spans="1:55" x14ac:dyDescent="0.25">
      <c r="A351">
        <v>314</v>
      </c>
      <c r="B351" t="s">
        <v>425</v>
      </c>
      <c r="C351" t="s">
        <v>343</v>
      </c>
      <c r="D351" t="s">
        <v>426</v>
      </c>
      <c r="E351" t="s">
        <v>344</v>
      </c>
      <c r="F351" t="s">
        <v>345</v>
      </c>
      <c r="G351" t="s">
        <v>229</v>
      </c>
      <c r="H351" t="s">
        <v>230</v>
      </c>
    </row>
    <row r="352" spans="1:55" x14ac:dyDescent="0.25">
      <c r="A352">
        <v>314</v>
      </c>
      <c r="B352" t="s">
        <v>425</v>
      </c>
      <c r="C352" t="s">
        <v>346</v>
      </c>
      <c r="D352" t="s">
        <v>426</v>
      </c>
      <c r="E352" t="s">
        <v>344</v>
      </c>
      <c r="F352" t="s">
        <v>345</v>
      </c>
      <c r="G352" t="s">
        <v>270</v>
      </c>
    </row>
    <row r="353" spans="1:55" x14ac:dyDescent="0.25">
      <c r="A353">
        <v>314</v>
      </c>
      <c r="B353" t="s">
        <v>425</v>
      </c>
      <c r="C353" t="s">
        <v>347</v>
      </c>
      <c r="D353" t="s">
        <v>426</v>
      </c>
      <c r="E353" t="s">
        <v>348</v>
      </c>
      <c r="F353" t="s">
        <v>349</v>
      </c>
      <c r="G353" t="s">
        <v>229</v>
      </c>
      <c r="H353" t="s">
        <v>230</v>
      </c>
      <c r="I353" t="s">
        <v>431</v>
      </c>
      <c r="J353" t="s">
        <v>232</v>
      </c>
      <c r="K353" t="s">
        <v>232</v>
      </c>
      <c r="L353" t="s">
        <v>232</v>
      </c>
      <c r="M353" t="s">
        <v>232</v>
      </c>
      <c r="N353" t="s">
        <v>232</v>
      </c>
      <c r="O353" t="s">
        <v>232</v>
      </c>
      <c r="P353" t="s">
        <v>232</v>
      </c>
      <c r="Q353" t="s">
        <v>232</v>
      </c>
      <c r="R353" t="s">
        <v>232</v>
      </c>
      <c r="S353" t="s">
        <v>232</v>
      </c>
      <c r="T353" t="s">
        <v>232</v>
      </c>
      <c r="U353" t="s">
        <v>232</v>
      </c>
      <c r="V353" t="s">
        <v>232</v>
      </c>
      <c r="W353" t="s">
        <v>232</v>
      </c>
      <c r="X353" t="s">
        <v>232</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0.122</v>
      </c>
      <c r="AW353">
        <v>0.189</v>
      </c>
      <c r="AX353">
        <v>0.19700000000000001</v>
      </c>
      <c r="AY353">
        <v>0.20899999999999999</v>
      </c>
      <c r="AZ353">
        <v>0.221</v>
      </c>
      <c r="BA353">
        <v>0.23499999999999999</v>
      </c>
      <c r="BB353">
        <v>0.249</v>
      </c>
      <c r="BC353">
        <v>2017</v>
      </c>
    </row>
    <row r="354" spans="1:55" x14ac:dyDescent="0.25">
      <c r="A354">
        <v>314</v>
      </c>
      <c r="B354" t="s">
        <v>425</v>
      </c>
      <c r="C354" t="s">
        <v>350</v>
      </c>
      <c r="D354" t="s">
        <v>426</v>
      </c>
      <c r="E354" t="s">
        <v>348</v>
      </c>
      <c r="F354" t="s">
        <v>349</v>
      </c>
      <c r="G354" t="s">
        <v>282</v>
      </c>
      <c r="I354" t="s">
        <v>351</v>
      </c>
      <c r="J354" t="s">
        <v>232</v>
      </c>
      <c r="K354" t="s">
        <v>232</v>
      </c>
      <c r="L354" t="s">
        <v>232</v>
      </c>
      <c r="M354" t="s">
        <v>232</v>
      </c>
      <c r="N354" t="s">
        <v>232</v>
      </c>
      <c r="O354" t="s">
        <v>232</v>
      </c>
      <c r="P354" t="s">
        <v>232</v>
      </c>
      <c r="Q354" t="s">
        <v>232</v>
      </c>
      <c r="R354" t="s">
        <v>232</v>
      </c>
      <c r="S354" t="s">
        <v>232</v>
      </c>
      <c r="T354" t="s">
        <v>232</v>
      </c>
      <c r="U354" t="s">
        <v>232</v>
      </c>
      <c r="V354" t="s">
        <v>232</v>
      </c>
      <c r="W354" t="s">
        <v>232</v>
      </c>
      <c r="X354" t="s">
        <v>232</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2.9590000000000001</v>
      </c>
      <c r="AU354">
        <v>1.647</v>
      </c>
      <c r="AV354">
        <v>2.415</v>
      </c>
      <c r="AW354">
        <v>3.6760000000000002</v>
      </c>
      <c r="AX354">
        <v>3.7320000000000002</v>
      </c>
      <c r="AY354">
        <v>3.8279999999999998</v>
      </c>
      <c r="AZ354">
        <v>3.927</v>
      </c>
      <c r="BA354">
        <v>4.03</v>
      </c>
      <c r="BB354">
        <v>4.1319999999999997</v>
      </c>
      <c r="BC354">
        <v>2017</v>
      </c>
    </row>
    <row r="355" spans="1:55" x14ac:dyDescent="0.25">
      <c r="A355">
        <v>314</v>
      </c>
      <c r="B355" t="s">
        <v>425</v>
      </c>
      <c r="C355" t="s">
        <v>352</v>
      </c>
      <c r="D355" t="s">
        <v>426</v>
      </c>
      <c r="E355" t="s">
        <v>353</v>
      </c>
      <c r="F355" t="s">
        <v>354</v>
      </c>
      <c r="G355" t="s">
        <v>229</v>
      </c>
      <c r="H355" t="s">
        <v>230</v>
      </c>
    </row>
    <row r="356" spans="1:55" x14ac:dyDescent="0.25">
      <c r="A356">
        <v>314</v>
      </c>
      <c r="B356" t="s">
        <v>425</v>
      </c>
      <c r="C356" t="s">
        <v>355</v>
      </c>
      <c r="D356" t="s">
        <v>426</v>
      </c>
      <c r="E356" t="s">
        <v>353</v>
      </c>
      <c r="F356" t="s">
        <v>354</v>
      </c>
      <c r="G356" t="s">
        <v>282</v>
      </c>
    </row>
    <row r="357" spans="1:55" x14ac:dyDescent="0.25">
      <c r="A357">
        <v>314</v>
      </c>
      <c r="B357" t="s">
        <v>425</v>
      </c>
      <c r="C357" t="s">
        <v>356</v>
      </c>
      <c r="D357" t="s">
        <v>426</v>
      </c>
      <c r="E357" t="s">
        <v>357</v>
      </c>
      <c r="F357" t="s">
        <v>358</v>
      </c>
      <c r="G357" t="s">
        <v>229</v>
      </c>
      <c r="H357" t="s">
        <v>230</v>
      </c>
      <c r="I357" t="s">
        <v>431</v>
      </c>
      <c r="J357" t="s">
        <v>232</v>
      </c>
      <c r="K357" t="s">
        <v>232</v>
      </c>
      <c r="L357" t="s">
        <v>232</v>
      </c>
      <c r="M357" t="s">
        <v>232</v>
      </c>
      <c r="N357" t="s">
        <v>232</v>
      </c>
      <c r="O357" t="s">
        <v>232</v>
      </c>
      <c r="P357" t="s">
        <v>232</v>
      </c>
      <c r="Q357" t="s">
        <v>232</v>
      </c>
      <c r="R357" t="s">
        <v>232</v>
      </c>
      <c r="S357" t="s">
        <v>232</v>
      </c>
      <c r="T357" t="s">
        <v>232</v>
      </c>
      <c r="U357" t="s">
        <v>232</v>
      </c>
      <c r="V357" t="s">
        <v>232</v>
      </c>
      <c r="W357" t="s">
        <v>232</v>
      </c>
      <c r="X357" t="s">
        <v>232</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4.2569999999999997</v>
      </c>
      <c r="AW357">
        <v>4.3</v>
      </c>
      <c r="AX357">
        <v>4.3310000000000004</v>
      </c>
      <c r="AY357">
        <v>4.3570000000000002</v>
      </c>
      <c r="AZ357">
        <v>4.375</v>
      </c>
      <c r="BA357">
        <v>4.3840000000000003</v>
      </c>
      <c r="BB357">
        <v>4.3819999999999997</v>
      </c>
      <c r="BC357">
        <v>2017</v>
      </c>
    </row>
    <row r="358" spans="1:55" x14ac:dyDescent="0.25">
      <c r="A358">
        <v>314</v>
      </c>
      <c r="B358" t="s">
        <v>425</v>
      </c>
      <c r="C358" t="s">
        <v>359</v>
      </c>
      <c r="D358" t="s">
        <v>426</v>
      </c>
      <c r="E358" t="s">
        <v>357</v>
      </c>
      <c r="F358" t="s">
        <v>358</v>
      </c>
      <c r="G358" t="s">
        <v>282</v>
      </c>
      <c r="I358" t="s">
        <v>360</v>
      </c>
      <c r="J358" t="s">
        <v>232</v>
      </c>
      <c r="K358" t="s">
        <v>232</v>
      </c>
      <c r="L358" t="s">
        <v>232</v>
      </c>
      <c r="M358" t="s">
        <v>232</v>
      </c>
      <c r="N358" t="s">
        <v>232</v>
      </c>
      <c r="O358" t="s">
        <v>232</v>
      </c>
      <c r="P358" t="s">
        <v>232</v>
      </c>
      <c r="Q358" t="s">
        <v>232</v>
      </c>
      <c r="R358" t="s">
        <v>232</v>
      </c>
      <c r="S358" t="s">
        <v>232</v>
      </c>
      <c r="T358" t="s">
        <v>232</v>
      </c>
      <c r="U358" t="s">
        <v>232</v>
      </c>
      <c r="V358" t="s">
        <v>232</v>
      </c>
      <c r="W358" t="s">
        <v>232</v>
      </c>
      <c r="X358" t="s">
        <v>232</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84.677000000000007</v>
      </c>
      <c r="AU358">
        <v>86.042000000000002</v>
      </c>
      <c r="AV358">
        <v>83.941000000000003</v>
      </c>
      <c r="AW358">
        <v>83.572000000000003</v>
      </c>
      <c r="AX358">
        <v>81.948999999999998</v>
      </c>
      <c r="AY358">
        <v>79.838999999999999</v>
      </c>
      <c r="AZ358">
        <v>77.605000000000004</v>
      </c>
      <c r="BA358">
        <v>75.251000000000005</v>
      </c>
      <c r="BB358">
        <v>72.787999999999997</v>
      </c>
      <c r="BC358">
        <v>2017</v>
      </c>
    </row>
    <row r="359" spans="1:55" x14ac:dyDescent="0.25">
      <c r="A359">
        <v>314</v>
      </c>
      <c r="B359" t="s">
        <v>425</v>
      </c>
      <c r="C359" t="s">
        <v>361</v>
      </c>
      <c r="D359" t="s">
        <v>426</v>
      </c>
      <c r="E359" t="s">
        <v>362</v>
      </c>
      <c r="F359" t="s">
        <v>363</v>
      </c>
      <c r="G359" t="s">
        <v>229</v>
      </c>
      <c r="H359" t="s">
        <v>230</v>
      </c>
      <c r="I359" t="s">
        <v>431</v>
      </c>
      <c r="J359" t="s">
        <v>232</v>
      </c>
      <c r="K359" t="s">
        <v>232</v>
      </c>
      <c r="L359" t="s">
        <v>232</v>
      </c>
      <c r="M359" t="s">
        <v>232</v>
      </c>
      <c r="N359" t="s">
        <v>232</v>
      </c>
      <c r="O359" t="s">
        <v>232</v>
      </c>
      <c r="P359" t="s">
        <v>232</v>
      </c>
      <c r="Q359" t="s">
        <v>232</v>
      </c>
      <c r="R359" t="s">
        <v>232</v>
      </c>
      <c r="S359" t="s">
        <v>232</v>
      </c>
      <c r="T359" t="s">
        <v>232</v>
      </c>
      <c r="U359" t="s">
        <v>232</v>
      </c>
      <c r="V359" t="s">
        <v>232</v>
      </c>
      <c r="W359" t="s">
        <v>232</v>
      </c>
      <c r="X359" t="s">
        <v>232</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4.7380000000000004</v>
      </c>
      <c r="AU359">
        <v>4.8339999999999996</v>
      </c>
      <c r="AV359">
        <v>5.0720000000000001</v>
      </c>
      <c r="AW359">
        <v>5.1459999999999999</v>
      </c>
      <c r="AX359">
        <v>5.2850000000000001</v>
      </c>
      <c r="AY359">
        <v>5.4569999999999999</v>
      </c>
      <c r="AZ359">
        <v>5.6379999999999999</v>
      </c>
      <c r="BA359">
        <v>5.8259999999999996</v>
      </c>
      <c r="BB359">
        <v>6.0209999999999999</v>
      </c>
      <c r="BC359">
        <v>2017</v>
      </c>
    </row>
    <row r="360" spans="1:55" x14ac:dyDescent="0.25">
      <c r="A360">
        <v>314</v>
      </c>
      <c r="B360" t="s">
        <v>425</v>
      </c>
      <c r="C360" t="s">
        <v>364</v>
      </c>
      <c r="D360" t="s">
        <v>426</v>
      </c>
      <c r="E360" t="s">
        <v>365</v>
      </c>
      <c r="F360" t="s">
        <v>366</v>
      </c>
      <c r="G360" t="s">
        <v>242</v>
      </c>
      <c r="H360" t="s">
        <v>230</v>
      </c>
      <c r="I360" t="s">
        <v>432</v>
      </c>
      <c r="J360" t="s">
        <v>232</v>
      </c>
      <c r="K360" t="s">
        <v>232</v>
      </c>
      <c r="L360" t="s">
        <v>232</v>
      </c>
      <c r="M360" t="s">
        <v>232</v>
      </c>
      <c r="N360" t="s">
        <v>232</v>
      </c>
      <c r="O360" t="s">
        <v>232</v>
      </c>
      <c r="P360" t="s">
        <v>232</v>
      </c>
      <c r="Q360" t="s">
        <v>232</v>
      </c>
      <c r="R360" t="s">
        <v>232</v>
      </c>
      <c r="S360" t="s">
        <v>232</v>
      </c>
      <c r="T360" t="s">
        <v>232</v>
      </c>
      <c r="U360" t="s">
        <v>232</v>
      </c>
      <c r="V360" t="s">
        <v>232</v>
      </c>
      <c r="W360" t="s">
        <v>232</v>
      </c>
      <c r="X360" t="s">
        <v>232</v>
      </c>
      <c r="Y360" t="s">
        <v>232</v>
      </c>
      <c r="Z360" t="s">
        <v>232</v>
      </c>
      <c r="AA360" t="s">
        <v>232</v>
      </c>
      <c r="AB360" t="s">
        <v>232</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-0.13600000000000001</v>
      </c>
      <c r="AS360">
        <v>0.112</v>
      </c>
      <c r="AT360">
        <v>0.13400000000000001</v>
      </c>
      <c r="AU360">
        <v>2.8000000000000001E-2</v>
      </c>
      <c r="AV360">
        <v>2.5999999999999999E-2</v>
      </c>
      <c r="AW360">
        <v>7.4999999999999997E-2</v>
      </c>
      <c r="AX360">
        <v>6.4000000000000001E-2</v>
      </c>
      <c r="AY360">
        <v>5.6000000000000001E-2</v>
      </c>
      <c r="AZ360">
        <v>4.3999999999999997E-2</v>
      </c>
      <c r="BA360">
        <v>3.2000000000000001E-2</v>
      </c>
      <c r="BB360">
        <v>1.9E-2</v>
      </c>
      <c r="BC360">
        <v>2017</v>
      </c>
    </row>
    <row r="361" spans="1:55" x14ac:dyDescent="0.25">
      <c r="A361">
        <v>314</v>
      </c>
      <c r="B361" t="s">
        <v>425</v>
      </c>
      <c r="C361" t="s">
        <v>368</v>
      </c>
      <c r="D361" t="s">
        <v>426</v>
      </c>
      <c r="E361" t="s">
        <v>365</v>
      </c>
      <c r="F361" t="s">
        <v>366</v>
      </c>
      <c r="G361" t="s">
        <v>282</v>
      </c>
      <c r="I361" t="s">
        <v>369</v>
      </c>
      <c r="J361" t="s">
        <v>232</v>
      </c>
      <c r="K361" t="s">
        <v>232</v>
      </c>
      <c r="L361" t="s">
        <v>232</v>
      </c>
      <c r="M361" t="s">
        <v>232</v>
      </c>
      <c r="N361" t="s">
        <v>232</v>
      </c>
      <c r="O361" t="s">
        <v>232</v>
      </c>
      <c r="P361" t="s">
        <v>232</v>
      </c>
      <c r="Q361" t="s">
        <v>232</v>
      </c>
      <c r="R361" t="s">
        <v>232</v>
      </c>
      <c r="S361" t="s">
        <v>232</v>
      </c>
      <c r="T361" t="s">
        <v>232</v>
      </c>
      <c r="U361" t="s">
        <v>232</v>
      </c>
      <c r="V361" t="s">
        <v>232</v>
      </c>
      <c r="W361" t="s">
        <v>232</v>
      </c>
      <c r="X361" t="s">
        <v>232</v>
      </c>
      <c r="Y361" t="s">
        <v>232</v>
      </c>
      <c r="Z361" t="s">
        <v>232</v>
      </c>
      <c r="AA361" t="s">
        <v>232</v>
      </c>
      <c r="AB361" t="s">
        <v>232</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-5.149</v>
      </c>
      <c r="AS361">
        <v>4.1779999999999999</v>
      </c>
      <c r="AT361">
        <v>5.0609999999999999</v>
      </c>
      <c r="AU361">
        <v>1.028</v>
      </c>
      <c r="AV361">
        <v>0.91600000000000004</v>
      </c>
      <c r="AW361">
        <v>2.5939999999999999</v>
      </c>
      <c r="AX361">
        <v>2.1840000000000002</v>
      </c>
      <c r="AY361">
        <v>1.825</v>
      </c>
      <c r="AZ361">
        <v>1.411</v>
      </c>
      <c r="BA361">
        <v>0.97499999999999998</v>
      </c>
      <c r="BB361">
        <v>0.56799999999999995</v>
      </c>
      <c r="BC361">
        <v>2017</v>
      </c>
    </row>
    <row r="362" spans="1:55" x14ac:dyDescent="0.25">
      <c r="A362">
        <v>193</v>
      </c>
      <c r="B362" t="s">
        <v>433</v>
      </c>
      <c r="C362" t="s">
        <v>225</v>
      </c>
      <c r="D362" t="s">
        <v>434</v>
      </c>
      <c r="E362" t="s">
        <v>227</v>
      </c>
      <c r="F362" t="s">
        <v>228</v>
      </c>
      <c r="G362" t="s">
        <v>229</v>
      </c>
      <c r="H362" t="s">
        <v>230</v>
      </c>
      <c r="I362" t="s">
        <v>435</v>
      </c>
      <c r="J362">
        <v>566.47299999999996</v>
      </c>
      <c r="K362">
        <v>589.85199999999998</v>
      </c>
      <c r="L362">
        <v>590.22199999999998</v>
      </c>
      <c r="M362">
        <v>587.42700000000002</v>
      </c>
      <c r="N362">
        <v>624.70500000000004</v>
      </c>
      <c r="O362">
        <v>658.79100000000005</v>
      </c>
      <c r="P362">
        <v>674.91899999999998</v>
      </c>
      <c r="Q362">
        <v>707.94</v>
      </c>
      <c r="R362">
        <v>738.05100000000004</v>
      </c>
      <c r="S362">
        <v>772.19</v>
      </c>
      <c r="T362">
        <v>783.78599999999994</v>
      </c>
      <c r="U362">
        <v>775.87599999999998</v>
      </c>
      <c r="V362">
        <v>795.779</v>
      </c>
      <c r="W362">
        <v>826.827</v>
      </c>
      <c r="X362">
        <v>867.274</v>
      </c>
      <c r="Y362">
        <v>891.93100000000004</v>
      </c>
      <c r="Z362">
        <v>929.02599999999995</v>
      </c>
      <c r="AA362">
        <v>971.37</v>
      </c>
      <c r="AB362" s="52">
        <v>1017.25</v>
      </c>
      <c r="AC362" s="52">
        <v>1062.47</v>
      </c>
      <c r="AD362" s="52">
        <v>1094.74</v>
      </c>
      <c r="AE362" s="52">
        <v>1123.22</v>
      </c>
      <c r="AF362" s="52">
        <v>1170.1300000000001</v>
      </c>
      <c r="AG362" s="52">
        <v>1201.3800000000001</v>
      </c>
      <c r="AH362" s="52">
        <v>1252.79</v>
      </c>
      <c r="AI362" s="52">
        <v>1288.8499999999999</v>
      </c>
      <c r="AJ362" s="52">
        <v>1325.18</v>
      </c>
      <c r="AK362" s="52">
        <v>1383.07</v>
      </c>
      <c r="AL362" s="52">
        <v>1420.06</v>
      </c>
      <c r="AM362" s="52">
        <v>1446.82</v>
      </c>
      <c r="AN362" s="52">
        <v>1481.35</v>
      </c>
      <c r="AO362" s="52">
        <v>1522.3</v>
      </c>
      <c r="AP362" s="52">
        <v>1581.3</v>
      </c>
      <c r="AQ362" s="52">
        <v>1615.09</v>
      </c>
      <c r="AR362" s="52">
        <v>1657.75</v>
      </c>
      <c r="AS362" s="52">
        <v>1698.54</v>
      </c>
      <c r="AT362" s="52">
        <v>1745.74</v>
      </c>
      <c r="AU362" s="52">
        <v>1787.33</v>
      </c>
      <c r="AV362" s="52">
        <v>1837.57</v>
      </c>
      <c r="AW362" s="52">
        <v>1875.65</v>
      </c>
      <c r="AX362" s="52">
        <v>1927.4</v>
      </c>
      <c r="AY362" s="52">
        <v>1980.64</v>
      </c>
      <c r="AZ362" s="52">
        <v>2032.95</v>
      </c>
      <c r="BA362" s="52">
        <v>2086.8200000000002</v>
      </c>
      <c r="BB362" s="52">
        <v>2141.86</v>
      </c>
      <c r="BC362">
        <v>2018</v>
      </c>
    </row>
    <row r="363" spans="1:55" x14ac:dyDescent="0.25">
      <c r="A363">
        <v>193</v>
      </c>
      <c r="B363" t="s">
        <v>433</v>
      </c>
      <c r="C363" t="s">
        <v>233</v>
      </c>
      <c r="D363" t="s">
        <v>434</v>
      </c>
      <c r="E363" t="s">
        <v>227</v>
      </c>
      <c r="F363" t="s">
        <v>234</v>
      </c>
      <c r="G363" t="s">
        <v>235</v>
      </c>
      <c r="I363" t="s">
        <v>236</v>
      </c>
      <c r="J363">
        <v>2.8940000000000001</v>
      </c>
      <c r="K363">
        <v>4.1269999999999998</v>
      </c>
      <c r="L363">
        <v>6.3E-2</v>
      </c>
      <c r="M363">
        <v>-0.47399999999999998</v>
      </c>
      <c r="N363">
        <v>6.3460000000000001</v>
      </c>
      <c r="O363">
        <v>5.4560000000000004</v>
      </c>
      <c r="P363">
        <v>2.448</v>
      </c>
      <c r="Q363">
        <v>4.8929999999999998</v>
      </c>
      <c r="R363">
        <v>4.2530000000000001</v>
      </c>
      <c r="S363">
        <v>4.6260000000000003</v>
      </c>
      <c r="T363">
        <v>1.502</v>
      </c>
      <c r="U363">
        <v>-1.0089999999999999</v>
      </c>
      <c r="V363">
        <v>2.5649999999999999</v>
      </c>
      <c r="W363">
        <v>3.9020000000000001</v>
      </c>
      <c r="X363">
        <v>4.8920000000000003</v>
      </c>
      <c r="Y363">
        <v>2.843</v>
      </c>
      <c r="Z363">
        <v>4.1589999999999998</v>
      </c>
      <c r="AA363">
        <v>4.5579999999999998</v>
      </c>
      <c r="AB363">
        <v>4.7229999999999999</v>
      </c>
      <c r="AC363">
        <v>4.4459999999999997</v>
      </c>
      <c r="AD363">
        <v>3.0379999999999998</v>
      </c>
      <c r="AE363">
        <v>2.601</v>
      </c>
      <c r="AF363">
        <v>4.1760000000000002</v>
      </c>
      <c r="AG363">
        <v>2.6709999999999998</v>
      </c>
      <c r="AH363">
        <v>4.28</v>
      </c>
      <c r="AI363">
        <v>2.8780000000000001</v>
      </c>
      <c r="AJ363">
        <v>2.819</v>
      </c>
      <c r="AK363">
        <v>4.3680000000000003</v>
      </c>
      <c r="AL363">
        <v>2.6749999999999998</v>
      </c>
      <c r="AM363">
        <v>1.8839999999999999</v>
      </c>
      <c r="AN363">
        <v>2.3860000000000001</v>
      </c>
      <c r="AO363">
        <v>2.7650000000000001</v>
      </c>
      <c r="AP363">
        <v>3.875</v>
      </c>
      <c r="AQ363">
        <v>2.137</v>
      </c>
      <c r="AR363">
        <v>2.6419999999999999</v>
      </c>
      <c r="AS363">
        <v>2.4609999999999999</v>
      </c>
      <c r="AT363">
        <v>2.7789999999999999</v>
      </c>
      <c r="AU363">
        <v>2.3820000000000001</v>
      </c>
      <c r="AV363">
        <v>2.8109999999999999</v>
      </c>
      <c r="AW363">
        <v>2.0720000000000001</v>
      </c>
      <c r="AX363">
        <v>2.7589999999999999</v>
      </c>
      <c r="AY363">
        <v>2.762</v>
      </c>
      <c r="AZ363">
        <v>2.641</v>
      </c>
      <c r="BA363">
        <v>2.65</v>
      </c>
      <c r="BB363">
        <v>2.6379999999999999</v>
      </c>
      <c r="BC363">
        <v>2018</v>
      </c>
    </row>
    <row r="364" spans="1:55" x14ac:dyDescent="0.25">
      <c r="A364">
        <v>193</v>
      </c>
      <c r="B364" t="s">
        <v>433</v>
      </c>
      <c r="C364" t="s">
        <v>237</v>
      </c>
      <c r="D364" t="s">
        <v>434</v>
      </c>
      <c r="E364" t="s">
        <v>238</v>
      </c>
      <c r="F364" t="s">
        <v>239</v>
      </c>
      <c r="G364" t="s">
        <v>229</v>
      </c>
      <c r="H364" t="s">
        <v>230</v>
      </c>
      <c r="I364" t="s">
        <v>435</v>
      </c>
      <c r="J364">
        <v>142.708</v>
      </c>
      <c r="K364">
        <v>163.625</v>
      </c>
      <c r="L364">
        <v>183.506</v>
      </c>
      <c r="M364">
        <v>198.52</v>
      </c>
      <c r="N364">
        <v>223.70599999999999</v>
      </c>
      <c r="O364">
        <v>248.369</v>
      </c>
      <c r="P364">
        <v>270</v>
      </c>
      <c r="Q364">
        <v>303.48500000000001</v>
      </c>
      <c r="R364">
        <v>345.08499999999998</v>
      </c>
      <c r="S364">
        <v>388.358</v>
      </c>
      <c r="T364">
        <v>413.971</v>
      </c>
      <c r="U364">
        <v>415.61500000000001</v>
      </c>
      <c r="V364">
        <v>431.76900000000001</v>
      </c>
      <c r="W364">
        <v>453.755</v>
      </c>
      <c r="X364">
        <v>481.86900000000003</v>
      </c>
      <c r="Y364">
        <v>509.94299999999998</v>
      </c>
      <c r="Z364">
        <v>540.97699999999998</v>
      </c>
      <c r="AA364">
        <v>571.93399999999997</v>
      </c>
      <c r="AB364">
        <v>604.70500000000004</v>
      </c>
      <c r="AC364">
        <v>636.95399999999995</v>
      </c>
      <c r="AD364">
        <v>685.45</v>
      </c>
      <c r="AE364">
        <v>727.77200000000005</v>
      </c>
      <c r="AF364">
        <v>780.24300000000005</v>
      </c>
      <c r="AG364">
        <v>828.00800000000004</v>
      </c>
      <c r="AH364">
        <v>891.31</v>
      </c>
      <c r="AI364">
        <v>961.30200000000002</v>
      </c>
      <c r="AJ364" s="52">
        <v>1036.8900000000001</v>
      </c>
      <c r="AK364" s="52">
        <v>1130.44</v>
      </c>
      <c r="AL364" s="52">
        <v>1234.2</v>
      </c>
      <c r="AM364" s="52">
        <v>1262.3900000000001</v>
      </c>
      <c r="AN364" s="52">
        <v>1361.31</v>
      </c>
      <c r="AO364" s="52">
        <v>1466.74</v>
      </c>
      <c r="AP364" s="52">
        <v>1514.88</v>
      </c>
      <c r="AQ364" s="52">
        <v>1567.84</v>
      </c>
      <c r="AR364" s="52">
        <v>1614.59</v>
      </c>
      <c r="AS364" s="52">
        <v>1641.03</v>
      </c>
      <c r="AT364" s="52">
        <v>1704.35</v>
      </c>
      <c r="AU364" s="52">
        <v>1808.04</v>
      </c>
      <c r="AV364" s="52">
        <v>1895.73</v>
      </c>
      <c r="AW364" s="52">
        <v>1978.11</v>
      </c>
      <c r="AX364" s="52">
        <v>2065.02</v>
      </c>
      <c r="AY364" s="52">
        <v>2167.1</v>
      </c>
      <c r="AZ364" s="52">
        <v>2275.0500000000002</v>
      </c>
      <c r="BA364" s="52">
        <v>2393.5100000000002</v>
      </c>
      <c r="BB364" s="52">
        <v>2508.42</v>
      </c>
      <c r="BC364">
        <v>2018</v>
      </c>
    </row>
    <row r="365" spans="1:55" x14ac:dyDescent="0.25">
      <c r="A365">
        <v>193</v>
      </c>
      <c r="B365" t="s">
        <v>433</v>
      </c>
      <c r="C365" t="s">
        <v>240</v>
      </c>
      <c r="D365" t="s">
        <v>434</v>
      </c>
      <c r="E365" t="s">
        <v>238</v>
      </c>
      <c r="F365" t="s">
        <v>241</v>
      </c>
      <c r="G365" t="s">
        <v>242</v>
      </c>
      <c r="H365" t="s">
        <v>230</v>
      </c>
      <c r="I365" t="s">
        <v>243</v>
      </c>
      <c r="J365">
        <v>162.61799999999999</v>
      </c>
      <c r="K365">
        <v>188.05600000000001</v>
      </c>
      <c r="L365">
        <v>186.69800000000001</v>
      </c>
      <c r="M365">
        <v>179.14099999999999</v>
      </c>
      <c r="N365">
        <v>196.76499999999999</v>
      </c>
      <c r="O365">
        <v>174.05699999999999</v>
      </c>
      <c r="P365">
        <v>181.136</v>
      </c>
      <c r="Q365">
        <v>212.69900000000001</v>
      </c>
      <c r="R365">
        <v>270.57900000000001</v>
      </c>
      <c r="S365">
        <v>307.70299999999997</v>
      </c>
      <c r="T365">
        <v>323.37299999999999</v>
      </c>
      <c r="U365">
        <v>323.79399999999998</v>
      </c>
      <c r="V365">
        <v>317.46899999999999</v>
      </c>
      <c r="W365">
        <v>308.74299999999999</v>
      </c>
      <c r="X365">
        <v>352.56599999999997</v>
      </c>
      <c r="Y365">
        <v>378.12099999999998</v>
      </c>
      <c r="Z365">
        <v>423.55</v>
      </c>
      <c r="AA365">
        <v>425.553</v>
      </c>
      <c r="AB365">
        <v>380.6</v>
      </c>
      <c r="AC365">
        <v>411.04500000000002</v>
      </c>
      <c r="AD365">
        <v>399.12599999999998</v>
      </c>
      <c r="AE365">
        <v>376.70699999999999</v>
      </c>
      <c r="AF365">
        <v>424.358</v>
      </c>
      <c r="AG365">
        <v>539.73500000000001</v>
      </c>
      <c r="AH365">
        <v>656.52</v>
      </c>
      <c r="AI365">
        <v>734.28300000000002</v>
      </c>
      <c r="AJ365">
        <v>781.14300000000003</v>
      </c>
      <c r="AK365">
        <v>947.94100000000003</v>
      </c>
      <c r="AL365" s="52">
        <v>1055.57</v>
      </c>
      <c r="AM365">
        <v>998.93600000000004</v>
      </c>
      <c r="AN365" s="52">
        <v>1251.72</v>
      </c>
      <c r="AO365" s="52">
        <v>1513.99</v>
      </c>
      <c r="AP365" s="52">
        <v>1569.11</v>
      </c>
      <c r="AQ365" s="52">
        <v>1518.34</v>
      </c>
      <c r="AR365" s="52">
        <v>1457.48</v>
      </c>
      <c r="AS365" s="52">
        <v>1235.06</v>
      </c>
      <c r="AT365" s="52">
        <v>1267.8499999999999</v>
      </c>
      <c r="AU365" s="52">
        <v>1386.36</v>
      </c>
      <c r="AV365" s="52">
        <v>1418.28</v>
      </c>
      <c r="AW365" s="52">
        <v>1417</v>
      </c>
      <c r="AX365" s="52">
        <v>1481.46</v>
      </c>
      <c r="AY365" s="52">
        <v>1550.58</v>
      </c>
      <c r="AZ365" s="52">
        <v>1630.07</v>
      </c>
      <c r="BA365" s="52">
        <v>1716.12</v>
      </c>
      <c r="BB365" s="52">
        <v>1800.98</v>
      </c>
      <c r="BC365">
        <v>2018</v>
      </c>
    </row>
    <row r="366" spans="1:55" x14ac:dyDescent="0.25">
      <c r="A366">
        <v>193</v>
      </c>
      <c r="B366" t="s">
        <v>433</v>
      </c>
      <c r="C366" t="s">
        <v>244</v>
      </c>
      <c r="D366" t="s">
        <v>434</v>
      </c>
      <c r="E366" t="s">
        <v>238</v>
      </c>
      <c r="F366" t="s">
        <v>245</v>
      </c>
      <c r="G366" t="s">
        <v>246</v>
      </c>
      <c r="H366" t="s">
        <v>230</v>
      </c>
      <c r="I366" t="s">
        <v>243</v>
      </c>
      <c r="J366">
        <v>155.62100000000001</v>
      </c>
      <c r="K366">
        <v>177.375</v>
      </c>
      <c r="L366">
        <v>188.453</v>
      </c>
      <c r="M366">
        <v>194.90600000000001</v>
      </c>
      <c r="N366">
        <v>214.75399999999999</v>
      </c>
      <c r="O366">
        <v>233.63499999999999</v>
      </c>
      <c r="P366">
        <v>244.173</v>
      </c>
      <c r="Q366">
        <v>262.45400000000001</v>
      </c>
      <c r="R366">
        <v>283.26600000000002</v>
      </c>
      <c r="S366">
        <v>307.98899999999998</v>
      </c>
      <c r="T366">
        <v>324.31299999999999</v>
      </c>
      <c r="U366">
        <v>331.89800000000002</v>
      </c>
      <c r="V366">
        <v>348.17</v>
      </c>
      <c r="W366">
        <v>370.32600000000002</v>
      </c>
      <c r="X366">
        <v>396.73500000000001</v>
      </c>
      <c r="Y366">
        <v>416.57</v>
      </c>
      <c r="Z366">
        <v>441.84</v>
      </c>
      <c r="AA366">
        <v>469.94499999999999</v>
      </c>
      <c r="AB366">
        <v>497.67899999999997</v>
      </c>
      <c r="AC366">
        <v>527.30999999999995</v>
      </c>
      <c r="AD366">
        <v>555.47299999999996</v>
      </c>
      <c r="AE366">
        <v>582.41899999999998</v>
      </c>
      <c r="AF366">
        <v>616.34299999999996</v>
      </c>
      <c r="AG366">
        <v>644.55499999999995</v>
      </c>
      <c r="AH366">
        <v>690.23500000000001</v>
      </c>
      <c r="AI366">
        <v>732.21600000000001</v>
      </c>
      <c r="AJ366">
        <v>775.64400000000001</v>
      </c>
      <c r="AK366">
        <v>831.27099999999996</v>
      </c>
      <c r="AL366">
        <v>870.10699999999997</v>
      </c>
      <c r="AM366">
        <v>893.26300000000003</v>
      </c>
      <c r="AN366">
        <v>925.23599999999999</v>
      </c>
      <c r="AO366">
        <v>970.67700000000002</v>
      </c>
      <c r="AP366" s="52">
        <v>1027.6300000000001</v>
      </c>
      <c r="AQ366" s="52">
        <v>1068.01</v>
      </c>
      <c r="AR366" s="52">
        <v>1116.96</v>
      </c>
      <c r="AS366" s="52">
        <v>1156.69</v>
      </c>
      <c r="AT366" s="52">
        <v>1201.83</v>
      </c>
      <c r="AU366" s="52">
        <v>1253.8399999999999</v>
      </c>
      <c r="AV366" s="52">
        <v>1318.15</v>
      </c>
      <c r="AW366" s="52">
        <v>1369.39</v>
      </c>
      <c r="AX366" s="52">
        <v>1436.56</v>
      </c>
      <c r="AY366" s="52">
        <v>1506.93</v>
      </c>
      <c r="AZ366" s="52">
        <v>1578.73</v>
      </c>
      <c r="BA366" s="52">
        <v>1654.15</v>
      </c>
      <c r="BB366" s="52">
        <v>1733.31</v>
      </c>
      <c r="BC366">
        <v>2018</v>
      </c>
    </row>
    <row r="367" spans="1:55" x14ac:dyDescent="0.25">
      <c r="A367">
        <v>193</v>
      </c>
      <c r="B367" t="s">
        <v>433</v>
      </c>
      <c r="C367" t="s">
        <v>247</v>
      </c>
      <c r="D367" t="s">
        <v>434</v>
      </c>
      <c r="E367" t="s">
        <v>248</v>
      </c>
      <c r="F367" t="s">
        <v>249</v>
      </c>
      <c r="G367" t="s">
        <v>250</v>
      </c>
      <c r="I367" t="s">
        <v>251</v>
      </c>
      <c r="J367">
        <v>25.192</v>
      </c>
      <c r="K367">
        <v>27.74</v>
      </c>
      <c r="L367">
        <v>31.091000000000001</v>
      </c>
      <c r="M367">
        <v>33.795000000000002</v>
      </c>
      <c r="N367">
        <v>35.81</v>
      </c>
      <c r="O367">
        <v>37.701000000000001</v>
      </c>
      <c r="P367">
        <v>40.005000000000003</v>
      </c>
      <c r="Q367">
        <v>42.869</v>
      </c>
      <c r="R367">
        <v>46.756</v>
      </c>
      <c r="S367">
        <v>50.292999999999999</v>
      </c>
      <c r="T367">
        <v>52.817</v>
      </c>
      <c r="U367">
        <v>53.567</v>
      </c>
      <c r="V367">
        <v>54.256999999999998</v>
      </c>
      <c r="W367">
        <v>54.878999999999998</v>
      </c>
      <c r="X367">
        <v>55.561</v>
      </c>
      <c r="Y367">
        <v>57.173000000000002</v>
      </c>
      <c r="Z367">
        <v>58.231000000000002</v>
      </c>
      <c r="AA367">
        <v>58.878999999999998</v>
      </c>
      <c r="AB367">
        <v>59.445</v>
      </c>
      <c r="AC367">
        <v>59.95</v>
      </c>
      <c r="AD367">
        <v>62.613</v>
      </c>
      <c r="AE367">
        <v>64.793999999999997</v>
      </c>
      <c r="AF367">
        <v>66.680000000000007</v>
      </c>
      <c r="AG367">
        <v>68.921999999999997</v>
      </c>
      <c r="AH367">
        <v>71.146000000000001</v>
      </c>
      <c r="AI367">
        <v>74.585999999999999</v>
      </c>
      <c r="AJ367">
        <v>78.245000000000005</v>
      </c>
      <c r="AK367">
        <v>81.733999999999995</v>
      </c>
      <c r="AL367">
        <v>86.912000000000006</v>
      </c>
      <c r="AM367">
        <v>87.253</v>
      </c>
      <c r="AN367">
        <v>91.897000000000006</v>
      </c>
      <c r="AO367">
        <v>96.35</v>
      </c>
      <c r="AP367">
        <v>95.8</v>
      </c>
      <c r="AQ367">
        <v>97.073999999999998</v>
      </c>
      <c r="AR367">
        <v>97.396000000000001</v>
      </c>
      <c r="AS367">
        <v>96.614000000000004</v>
      </c>
      <c r="AT367">
        <v>97.629000000000005</v>
      </c>
      <c r="AU367">
        <v>101.15900000000001</v>
      </c>
      <c r="AV367">
        <v>103.16500000000001</v>
      </c>
      <c r="AW367">
        <v>105.46299999999999</v>
      </c>
      <c r="AX367">
        <v>107.14</v>
      </c>
      <c r="AY367">
        <v>109.414</v>
      </c>
      <c r="AZ367">
        <v>111.90900000000001</v>
      </c>
      <c r="BA367">
        <v>114.697</v>
      </c>
      <c r="BB367">
        <v>117.114</v>
      </c>
      <c r="BC367">
        <v>2018</v>
      </c>
    </row>
    <row r="368" spans="1:55" x14ac:dyDescent="0.25">
      <c r="A368">
        <v>193</v>
      </c>
      <c r="B368" t="s">
        <v>433</v>
      </c>
      <c r="C368" t="s">
        <v>252</v>
      </c>
      <c r="D368" t="s">
        <v>434</v>
      </c>
      <c r="E368" t="s">
        <v>253</v>
      </c>
      <c r="F368" t="s">
        <v>254</v>
      </c>
      <c r="G368" t="s">
        <v>229</v>
      </c>
      <c r="H368" t="s">
        <v>220</v>
      </c>
      <c r="I368" t="s">
        <v>255</v>
      </c>
      <c r="J368" s="52">
        <v>38270.629999999997</v>
      </c>
      <c r="K368" s="52">
        <v>39220.99</v>
      </c>
      <c r="L368" s="52">
        <v>38604.6</v>
      </c>
      <c r="M368" s="52">
        <v>37938.870000000003</v>
      </c>
      <c r="N368" s="52">
        <v>39847.74</v>
      </c>
      <c r="O368" s="52">
        <v>41431.85</v>
      </c>
      <c r="P368" s="52">
        <v>41819.660000000003</v>
      </c>
      <c r="Q368" s="52">
        <v>43181.32</v>
      </c>
      <c r="R368" s="52">
        <v>44228.88</v>
      </c>
      <c r="S368" s="52">
        <v>45592.65</v>
      </c>
      <c r="T368" s="52">
        <v>45649.19</v>
      </c>
      <c r="U368" s="52">
        <v>44644.51</v>
      </c>
      <c r="V368" s="52">
        <v>45325.11</v>
      </c>
      <c r="W368" s="52">
        <v>46663.06</v>
      </c>
      <c r="X368" s="52">
        <v>48468.84</v>
      </c>
      <c r="Y368" s="52">
        <v>49224.61</v>
      </c>
      <c r="Z368" s="52">
        <v>50683.14</v>
      </c>
      <c r="AA368" s="52">
        <v>52478.11</v>
      </c>
      <c r="AB368" s="52">
        <v>54381.79</v>
      </c>
      <c r="AC368" s="52">
        <v>56158.21</v>
      </c>
      <c r="AD368" s="52">
        <v>57193.56</v>
      </c>
      <c r="AE368" s="52">
        <v>57938.17</v>
      </c>
      <c r="AF368" s="52">
        <v>59683.79</v>
      </c>
      <c r="AG368" s="52">
        <v>60592.51</v>
      </c>
      <c r="AH368" s="52">
        <v>62495.9</v>
      </c>
      <c r="AI368" s="52">
        <v>63453.87</v>
      </c>
      <c r="AJ368" s="52">
        <v>64243.360000000001</v>
      </c>
      <c r="AK368" s="52">
        <v>65809.77</v>
      </c>
      <c r="AL368" s="52">
        <v>66124.36</v>
      </c>
      <c r="AM368" s="52">
        <v>66168.84</v>
      </c>
      <c r="AN368" s="52">
        <v>66810.240000000005</v>
      </c>
      <c r="AO368" s="52">
        <v>67591.14</v>
      </c>
      <c r="AP368" s="52">
        <v>68967.789999999994</v>
      </c>
      <c r="AQ368" s="52">
        <v>69323.740000000005</v>
      </c>
      <c r="AR368" s="52">
        <v>70123.89</v>
      </c>
      <c r="AS368" s="52">
        <v>70818.16</v>
      </c>
      <c r="AT368" s="52">
        <v>71577.11</v>
      </c>
      <c r="AU368" s="52">
        <v>72142.149999999994</v>
      </c>
      <c r="AV368" s="52">
        <v>73011.08</v>
      </c>
      <c r="AW368" s="52">
        <v>73359.63</v>
      </c>
      <c r="AX368" s="52">
        <v>74205.759999999995</v>
      </c>
      <c r="AY368" s="52">
        <v>75064.14</v>
      </c>
      <c r="AZ368" s="52">
        <v>75842.61</v>
      </c>
      <c r="BA368" s="52">
        <v>76635.88</v>
      </c>
      <c r="BB368" s="52">
        <v>77428.17</v>
      </c>
      <c r="BC368">
        <v>2018</v>
      </c>
    </row>
    <row r="369" spans="1:55" x14ac:dyDescent="0.25">
      <c r="A369">
        <v>193</v>
      </c>
      <c r="B369" t="s">
        <v>433</v>
      </c>
      <c r="C369" t="s">
        <v>256</v>
      </c>
      <c r="D369" t="s">
        <v>434</v>
      </c>
      <c r="E369" t="s">
        <v>253</v>
      </c>
      <c r="F369" t="s">
        <v>257</v>
      </c>
      <c r="G369" t="s">
        <v>258</v>
      </c>
      <c r="H369" t="s">
        <v>220</v>
      </c>
      <c r="I369" t="s">
        <v>255</v>
      </c>
      <c r="J369" s="52">
        <v>24402.81</v>
      </c>
      <c r="K369" s="52">
        <v>25008.79</v>
      </c>
      <c r="L369" s="52">
        <v>24615.759999999998</v>
      </c>
      <c r="M369" s="52">
        <v>24191.27</v>
      </c>
      <c r="N369" s="52">
        <v>25408.43</v>
      </c>
      <c r="O369" s="52">
        <v>26418.52</v>
      </c>
      <c r="P369" s="52">
        <v>26665.8</v>
      </c>
      <c r="Q369" s="52">
        <v>27534.05</v>
      </c>
      <c r="R369" s="52">
        <v>28202.02</v>
      </c>
      <c r="S369" s="52">
        <v>29071.599999999999</v>
      </c>
      <c r="T369" s="52">
        <v>29107.66</v>
      </c>
      <c r="U369" s="52">
        <v>28467.03</v>
      </c>
      <c r="V369" s="52">
        <v>28901.01</v>
      </c>
      <c r="W369" s="52">
        <v>29754.14</v>
      </c>
      <c r="X369" s="52">
        <v>30905.57</v>
      </c>
      <c r="Y369" s="52">
        <v>31387.48</v>
      </c>
      <c r="Z369" s="52">
        <v>32317.5</v>
      </c>
      <c r="AA369" s="52">
        <v>33462.03</v>
      </c>
      <c r="AB369" s="52">
        <v>34675.89</v>
      </c>
      <c r="AC369" s="52">
        <v>35808.61</v>
      </c>
      <c r="AD369" s="52">
        <v>36468.79</v>
      </c>
      <c r="AE369" s="52">
        <v>36943.57</v>
      </c>
      <c r="AF369" s="52">
        <v>38056.65</v>
      </c>
      <c r="AG369" s="52">
        <v>38636.080000000002</v>
      </c>
      <c r="AH369" s="52">
        <v>39849.760000000002</v>
      </c>
      <c r="AI369" s="52">
        <v>40460.6</v>
      </c>
      <c r="AJ369" s="52">
        <v>40964.01</v>
      </c>
      <c r="AK369" s="52">
        <v>41962.8</v>
      </c>
      <c r="AL369" s="52">
        <v>42163.4</v>
      </c>
      <c r="AM369" s="52">
        <v>42191.77</v>
      </c>
      <c r="AN369" s="52">
        <v>42600.75</v>
      </c>
      <c r="AO369" s="52">
        <v>43098.68</v>
      </c>
      <c r="AP369" s="52">
        <v>43976.480000000003</v>
      </c>
      <c r="AQ369" s="52">
        <v>44203.45</v>
      </c>
      <c r="AR369" s="52">
        <v>44713.66</v>
      </c>
      <c r="AS369" s="52">
        <v>45156.35</v>
      </c>
      <c r="AT369" s="52">
        <v>45640.28</v>
      </c>
      <c r="AU369" s="52">
        <v>46000.57</v>
      </c>
      <c r="AV369" s="52">
        <v>46554.63</v>
      </c>
      <c r="AW369" s="52">
        <v>46776.88</v>
      </c>
      <c r="AX369" s="52">
        <v>47316.41</v>
      </c>
      <c r="AY369" s="52">
        <v>47863.75</v>
      </c>
      <c r="AZ369" s="52">
        <v>48360.13</v>
      </c>
      <c r="BA369" s="52">
        <v>48865.95</v>
      </c>
      <c r="BB369" s="52">
        <v>49371.14</v>
      </c>
      <c r="BC369">
        <v>2018</v>
      </c>
    </row>
    <row r="370" spans="1:55" x14ac:dyDescent="0.25">
      <c r="A370">
        <v>193</v>
      </c>
      <c r="B370" t="s">
        <v>433</v>
      </c>
      <c r="C370" t="s">
        <v>259</v>
      </c>
      <c r="D370" t="s">
        <v>434</v>
      </c>
      <c r="E370" t="s">
        <v>260</v>
      </c>
      <c r="F370" t="s">
        <v>261</v>
      </c>
      <c r="G370" t="s">
        <v>229</v>
      </c>
      <c r="H370" t="s">
        <v>220</v>
      </c>
      <c r="I370" t="s">
        <v>262</v>
      </c>
      <c r="J370" s="52">
        <v>9641.31</v>
      </c>
      <c r="K370" s="52">
        <v>10879.9</v>
      </c>
      <c r="L370" s="52">
        <v>12002.56</v>
      </c>
      <c r="M370" s="52">
        <v>12821.38</v>
      </c>
      <c r="N370" s="52">
        <v>14269.39</v>
      </c>
      <c r="O370" s="52">
        <v>15620.1</v>
      </c>
      <c r="P370" s="52">
        <v>16729.89</v>
      </c>
      <c r="Q370" s="52">
        <v>18511.259999999998</v>
      </c>
      <c r="R370" s="52">
        <v>20679.77</v>
      </c>
      <c r="S370" s="52">
        <v>22929.94</v>
      </c>
      <c r="T370" s="52">
        <v>24110.46</v>
      </c>
      <c r="U370" s="52">
        <v>23914.81</v>
      </c>
      <c r="V370" s="52">
        <v>24592.23</v>
      </c>
      <c r="W370" s="52">
        <v>25608.26</v>
      </c>
      <c r="X370" s="52">
        <v>26929.94</v>
      </c>
      <c r="Y370" s="52">
        <v>28143.15</v>
      </c>
      <c r="Z370" s="52">
        <v>29513.08</v>
      </c>
      <c r="AA370" s="52">
        <v>30898.639999999999</v>
      </c>
      <c r="AB370" s="52">
        <v>32327.45</v>
      </c>
      <c r="AC370" s="52">
        <v>33667.050000000003</v>
      </c>
      <c r="AD370" s="52">
        <v>35810.5</v>
      </c>
      <c r="AE370" s="52">
        <v>37540.22</v>
      </c>
      <c r="AF370" s="52">
        <v>39797.269999999997</v>
      </c>
      <c r="AG370" s="52">
        <v>41761.31</v>
      </c>
      <c r="AH370" s="52">
        <v>44463.23</v>
      </c>
      <c r="AI370" s="52">
        <v>47327.87</v>
      </c>
      <c r="AJ370" s="52">
        <v>50267.34</v>
      </c>
      <c r="AK370" s="52">
        <v>53789.09</v>
      </c>
      <c r="AL370" s="52">
        <v>57469.85</v>
      </c>
      <c r="AM370" s="52">
        <v>57734.14</v>
      </c>
      <c r="AN370" s="52">
        <v>61396.28</v>
      </c>
      <c r="AO370" s="52">
        <v>65124.33</v>
      </c>
      <c r="AP370" s="52">
        <v>66070.899999999994</v>
      </c>
      <c r="AQ370" s="52">
        <v>67295.61</v>
      </c>
      <c r="AR370" s="52">
        <v>68297.990000000005</v>
      </c>
      <c r="AS370" s="52">
        <v>68420.289999999994</v>
      </c>
      <c r="AT370" s="52">
        <v>69879.83</v>
      </c>
      <c r="AU370" s="52">
        <v>72978.19</v>
      </c>
      <c r="AV370" s="52">
        <v>75322.2</v>
      </c>
      <c r="AW370" s="52">
        <v>77366.990000000005</v>
      </c>
      <c r="AX370" s="52">
        <v>79504.2</v>
      </c>
      <c r="AY370" s="52">
        <v>82130.94</v>
      </c>
      <c r="AZ370" s="52">
        <v>84874.68</v>
      </c>
      <c r="BA370" s="52">
        <v>87898.98</v>
      </c>
      <c r="BB370" s="52">
        <v>90679.45</v>
      </c>
      <c r="BC370">
        <v>2018</v>
      </c>
    </row>
    <row r="371" spans="1:55" x14ac:dyDescent="0.25">
      <c r="A371">
        <v>193</v>
      </c>
      <c r="B371" t="s">
        <v>433</v>
      </c>
      <c r="C371" t="s">
        <v>263</v>
      </c>
      <c r="D371" t="s">
        <v>434</v>
      </c>
      <c r="E371" t="s">
        <v>260</v>
      </c>
      <c r="F371" t="s">
        <v>264</v>
      </c>
      <c r="G371" t="s">
        <v>242</v>
      </c>
      <c r="H371" t="s">
        <v>220</v>
      </c>
      <c r="I371" t="s">
        <v>262</v>
      </c>
      <c r="J371" s="52">
        <v>10986.4</v>
      </c>
      <c r="K371" s="52">
        <v>12504.4</v>
      </c>
      <c r="L371" s="52">
        <v>12211.32</v>
      </c>
      <c r="M371" s="52">
        <v>11569.77</v>
      </c>
      <c r="N371" s="52">
        <v>12550.98</v>
      </c>
      <c r="O371" s="52">
        <v>10946.55</v>
      </c>
      <c r="P371" s="52">
        <v>11223.65</v>
      </c>
      <c r="Q371" s="52">
        <v>12973.74</v>
      </c>
      <c r="R371" s="52">
        <v>16214.86</v>
      </c>
      <c r="S371" s="52">
        <v>18167.79</v>
      </c>
      <c r="T371" s="52">
        <v>18833.86</v>
      </c>
      <c r="U371" s="52">
        <v>18631.37</v>
      </c>
      <c r="V371" s="52">
        <v>18082.04</v>
      </c>
      <c r="W371" s="52">
        <v>17424.34</v>
      </c>
      <c r="X371" s="52">
        <v>19703.66</v>
      </c>
      <c r="Y371" s="52">
        <v>20868.05</v>
      </c>
      <c r="Z371" s="52">
        <v>23106.85</v>
      </c>
      <c r="AA371" s="52">
        <v>22990.44</v>
      </c>
      <c r="AB371" s="52">
        <v>20346.82</v>
      </c>
      <c r="AC371" s="52">
        <v>21726.34</v>
      </c>
      <c r="AD371" s="52">
        <v>20851.87</v>
      </c>
      <c r="AE371" s="52">
        <v>19431.46</v>
      </c>
      <c r="AF371" s="52">
        <v>21644.93</v>
      </c>
      <c r="AG371" s="52">
        <v>27222.02</v>
      </c>
      <c r="AH371" s="52">
        <v>32750.68</v>
      </c>
      <c r="AI371" s="52">
        <v>36151.040000000001</v>
      </c>
      <c r="AJ371" s="52">
        <v>37868.93</v>
      </c>
      <c r="AK371" s="52">
        <v>45105.41</v>
      </c>
      <c r="AL371" s="52">
        <v>49151.94</v>
      </c>
      <c r="AM371" s="52">
        <v>45685.24</v>
      </c>
      <c r="AN371" s="52">
        <v>56453.83</v>
      </c>
      <c r="AO371" s="52">
        <v>67222.14</v>
      </c>
      <c r="AP371" s="52">
        <v>68436.22</v>
      </c>
      <c r="AQ371" s="52">
        <v>65170.85</v>
      </c>
      <c r="AR371" s="52">
        <v>61652.28</v>
      </c>
      <c r="AS371" s="52">
        <v>51493.96</v>
      </c>
      <c r="AT371" s="52">
        <v>51982.83</v>
      </c>
      <c r="AU371" s="52">
        <v>55957.72</v>
      </c>
      <c r="AV371" s="52">
        <v>56351.58</v>
      </c>
      <c r="AW371" s="52">
        <v>55421.33</v>
      </c>
      <c r="AX371" s="52">
        <v>57037.04</v>
      </c>
      <c r="AY371" s="52">
        <v>58765.15</v>
      </c>
      <c r="AZ371" s="52">
        <v>60812.71</v>
      </c>
      <c r="BA371" s="52">
        <v>63022.66</v>
      </c>
      <c r="BB371" s="52">
        <v>65105.61</v>
      </c>
      <c r="BC371">
        <v>2018</v>
      </c>
    </row>
    <row r="372" spans="1:55" x14ac:dyDescent="0.25">
      <c r="A372">
        <v>193</v>
      </c>
      <c r="B372" t="s">
        <v>433</v>
      </c>
      <c r="C372" t="s">
        <v>265</v>
      </c>
      <c r="D372" t="s">
        <v>434</v>
      </c>
      <c r="E372" t="s">
        <v>260</v>
      </c>
      <c r="F372" t="s">
        <v>266</v>
      </c>
      <c r="G372" t="s">
        <v>246</v>
      </c>
      <c r="H372" t="s">
        <v>220</v>
      </c>
      <c r="I372" t="s">
        <v>262</v>
      </c>
      <c r="J372" s="52">
        <v>10513.7</v>
      </c>
      <c r="K372" s="52">
        <v>11794.19</v>
      </c>
      <c r="L372" s="52">
        <v>12326.11</v>
      </c>
      <c r="M372" s="52">
        <v>12587.96</v>
      </c>
      <c r="N372" s="52">
        <v>13698.4</v>
      </c>
      <c r="O372" s="52">
        <v>14693.45</v>
      </c>
      <c r="P372" s="52">
        <v>15129.55</v>
      </c>
      <c r="Q372" s="52">
        <v>16008.56</v>
      </c>
      <c r="R372" s="52">
        <v>16975.169999999998</v>
      </c>
      <c r="S372" s="52">
        <v>18184.669999999998</v>
      </c>
      <c r="T372" s="52">
        <v>18888.62</v>
      </c>
      <c r="U372" s="52">
        <v>19097.68</v>
      </c>
      <c r="V372" s="52">
        <v>19830.71</v>
      </c>
      <c r="W372" s="52">
        <v>20899.810000000001</v>
      </c>
      <c r="X372" s="52">
        <v>22172.13</v>
      </c>
      <c r="Y372" s="52">
        <v>22990</v>
      </c>
      <c r="Z372" s="52">
        <v>24104.639999999999</v>
      </c>
      <c r="AA372" s="52">
        <v>25388.71</v>
      </c>
      <c r="AB372" s="52">
        <v>26605.84</v>
      </c>
      <c r="AC372" s="52">
        <v>27871.67</v>
      </c>
      <c r="AD372" s="52">
        <v>29020.02</v>
      </c>
      <c r="AE372" s="52">
        <v>30042.58</v>
      </c>
      <c r="AF372" s="52">
        <v>31437.360000000001</v>
      </c>
      <c r="AG372" s="52">
        <v>32508.68</v>
      </c>
      <c r="AH372" s="52">
        <v>34432.550000000003</v>
      </c>
      <c r="AI372" s="52">
        <v>36049.25</v>
      </c>
      <c r="AJ372" s="52">
        <v>37602.35</v>
      </c>
      <c r="AK372" s="52">
        <v>39553.980000000003</v>
      </c>
      <c r="AL372" s="52">
        <v>40516.04</v>
      </c>
      <c r="AM372" s="52">
        <v>40852.400000000001</v>
      </c>
      <c r="AN372" s="52">
        <v>41729.040000000001</v>
      </c>
      <c r="AO372" s="52">
        <v>43098.68</v>
      </c>
      <c r="AP372" s="52">
        <v>44820</v>
      </c>
      <c r="AQ372" s="52">
        <v>45841.71</v>
      </c>
      <c r="AR372" s="52">
        <v>47248.22</v>
      </c>
      <c r="AS372" s="52">
        <v>48226.31</v>
      </c>
      <c r="AT372" s="52">
        <v>49275.94</v>
      </c>
      <c r="AU372" s="52">
        <v>50609.09</v>
      </c>
      <c r="AV372" s="52">
        <v>52373.46</v>
      </c>
      <c r="AW372" s="52">
        <v>53559.18</v>
      </c>
      <c r="AX372" s="52">
        <v>55308.22</v>
      </c>
      <c r="AY372" s="52">
        <v>57111.08</v>
      </c>
      <c r="AZ372" s="52">
        <v>58897.39</v>
      </c>
      <c r="BA372" s="52">
        <v>60746.73</v>
      </c>
      <c r="BB372" s="52">
        <v>62659.199999999997</v>
      </c>
      <c r="BC372">
        <v>2018</v>
      </c>
    </row>
    <row r="373" spans="1:55" x14ac:dyDescent="0.25">
      <c r="A373">
        <v>193</v>
      </c>
      <c r="B373" t="s">
        <v>433</v>
      </c>
      <c r="C373" t="s">
        <v>267</v>
      </c>
      <c r="D373" t="s">
        <v>434</v>
      </c>
      <c r="E373" t="s">
        <v>268</v>
      </c>
      <c r="F373" t="s">
        <v>269</v>
      </c>
      <c r="G373" t="s">
        <v>270</v>
      </c>
      <c r="I373" t="s">
        <v>236</v>
      </c>
      <c r="J373">
        <v>-0.86599999999999999</v>
      </c>
      <c r="K373">
        <v>0.59699999999999998</v>
      </c>
      <c r="L373">
        <v>-1.7210000000000001</v>
      </c>
      <c r="M373">
        <v>-4.7789999999999999</v>
      </c>
      <c r="N373">
        <v>-2.6240000000000001</v>
      </c>
      <c r="O373">
        <v>-1.3220000000000001</v>
      </c>
      <c r="P373">
        <v>-1.893</v>
      </c>
      <c r="Q373">
        <v>-1.0309999999999999</v>
      </c>
      <c r="R373">
        <v>-0.83199999999999996</v>
      </c>
      <c r="S373">
        <v>1.7190000000000001</v>
      </c>
      <c r="T373">
        <v>0.65600000000000003</v>
      </c>
      <c r="U373">
        <v>-2.8109999999999999</v>
      </c>
      <c r="V373">
        <v>-3.0710000000000002</v>
      </c>
      <c r="W373">
        <v>-2.23</v>
      </c>
      <c r="X373">
        <v>-0.68700000000000006</v>
      </c>
      <c r="Y373">
        <v>-1.1279999999999999</v>
      </c>
      <c r="Z373">
        <v>-0.69699999999999995</v>
      </c>
      <c r="AA373">
        <v>-0.04</v>
      </c>
      <c r="AB373">
        <v>0.80500000000000005</v>
      </c>
      <c r="AC373">
        <v>1.4159999999999999</v>
      </c>
      <c r="AD373">
        <v>0.82</v>
      </c>
      <c r="AE373">
        <v>-0.14799999999999999</v>
      </c>
      <c r="AF373">
        <v>0.40300000000000002</v>
      </c>
      <c r="AG373">
        <v>-0.318</v>
      </c>
      <c r="AH373">
        <v>0.53500000000000003</v>
      </c>
      <c r="AI373">
        <v>0.223</v>
      </c>
      <c r="AJ373">
        <v>-9.1999999999999998E-2</v>
      </c>
      <c r="AK373">
        <v>0.98699999999999999</v>
      </c>
      <c r="AL373">
        <v>0.65800000000000003</v>
      </c>
      <c r="AM373">
        <v>-0.43</v>
      </c>
      <c r="AN373">
        <v>-0.86799999999999999</v>
      </c>
      <c r="AO373">
        <v>-1.002</v>
      </c>
      <c r="AP373">
        <v>-0.155</v>
      </c>
      <c r="AQ373">
        <v>-0.78800000000000003</v>
      </c>
      <c r="AR373">
        <v>-0.89700000000000002</v>
      </c>
      <c r="AS373">
        <v>-1.0389999999999999</v>
      </c>
      <c r="AT373">
        <v>-0.78100000000000003</v>
      </c>
      <c r="AU373">
        <v>-0.84699999999999998</v>
      </c>
      <c r="AV373">
        <v>-0.44900000000000001</v>
      </c>
      <c r="AW373">
        <v>-0.76700000000000002</v>
      </c>
      <c r="AX373">
        <v>-0.49199999999999999</v>
      </c>
      <c r="AY373" t="s">
        <v>232</v>
      </c>
      <c r="AZ373" t="s">
        <v>232</v>
      </c>
      <c r="BA373" t="s">
        <v>232</v>
      </c>
      <c r="BB373" t="s">
        <v>232</v>
      </c>
      <c r="BC373">
        <v>2018</v>
      </c>
    </row>
    <row r="374" spans="1:55" x14ac:dyDescent="0.25">
      <c r="A374">
        <v>193</v>
      </c>
      <c r="B374" t="s">
        <v>433</v>
      </c>
      <c r="C374" t="s">
        <v>271</v>
      </c>
      <c r="D374" t="s">
        <v>434</v>
      </c>
      <c r="E374" t="s">
        <v>272</v>
      </c>
      <c r="F374" t="s">
        <v>273</v>
      </c>
      <c r="G374" t="s">
        <v>274</v>
      </c>
      <c r="I374" t="s">
        <v>243</v>
      </c>
      <c r="J374">
        <v>1.1739999999999999</v>
      </c>
      <c r="K374">
        <v>1.202</v>
      </c>
      <c r="L374">
        <v>1.1990000000000001</v>
      </c>
      <c r="M374">
        <v>1.1639999999999999</v>
      </c>
      <c r="N374">
        <v>1.1850000000000001</v>
      </c>
      <c r="O374">
        <v>1.2070000000000001</v>
      </c>
      <c r="P374">
        <v>1.1950000000000001</v>
      </c>
      <c r="Q374">
        <v>1.206</v>
      </c>
      <c r="R374">
        <v>1.204</v>
      </c>
      <c r="S374">
        <v>1.2150000000000001</v>
      </c>
      <c r="T374">
        <v>1.1850000000000001</v>
      </c>
      <c r="U374">
        <v>1.145</v>
      </c>
      <c r="V374">
        <v>1.0549999999999999</v>
      </c>
      <c r="W374">
        <v>1.075</v>
      </c>
      <c r="X374">
        <v>1.095</v>
      </c>
      <c r="Y374">
        <v>1.0860000000000001</v>
      </c>
      <c r="Z374">
        <v>1.091</v>
      </c>
      <c r="AA374">
        <v>1.095</v>
      </c>
      <c r="AB374">
        <v>1.117</v>
      </c>
      <c r="AC374">
        <v>1.127</v>
      </c>
      <c r="AD374">
        <v>1.1080000000000001</v>
      </c>
      <c r="AE374">
        <v>1.1100000000000001</v>
      </c>
      <c r="AF374">
        <v>1.1240000000000001</v>
      </c>
      <c r="AG374">
        <v>1.109</v>
      </c>
      <c r="AH374">
        <v>1.099</v>
      </c>
      <c r="AI374">
        <v>1.079</v>
      </c>
      <c r="AJ374">
        <v>1.0529999999999999</v>
      </c>
      <c r="AK374">
        <v>1.042</v>
      </c>
      <c r="AL374">
        <v>1.04</v>
      </c>
      <c r="AM374">
        <v>1.0640000000000001</v>
      </c>
      <c r="AN374">
        <v>1.0349999999999999</v>
      </c>
      <c r="AO374">
        <v>1.0209999999999999</v>
      </c>
      <c r="AP374">
        <v>1.028</v>
      </c>
      <c r="AQ374">
        <v>1.016</v>
      </c>
      <c r="AR374">
        <v>1.008</v>
      </c>
      <c r="AS374">
        <v>0.999</v>
      </c>
      <c r="AT374">
        <v>0.995</v>
      </c>
      <c r="AU374">
        <v>0.98199999999999998</v>
      </c>
      <c r="AV374">
        <v>0.97499999999999998</v>
      </c>
      <c r="AW374">
        <v>0.96399999999999997</v>
      </c>
      <c r="AX374">
        <v>0.95699999999999996</v>
      </c>
      <c r="AY374">
        <v>0.94899999999999995</v>
      </c>
      <c r="AZ374">
        <v>0.94099999999999995</v>
      </c>
      <c r="BA374">
        <v>0.93200000000000005</v>
      </c>
      <c r="BB374">
        <v>0.92300000000000004</v>
      </c>
      <c r="BC374">
        <v>2018</v>
      </c>
    </row>
    <row r="375" spans="1:55" x14ac:dyDescent="0.25">
      <c r="A375">
        <v>193</v>
      </c>
      <c r="B375" t="s">
        <v>433</v>
      </c>
      <c r="C375" t="s">
        <v>275</v>
      </c>
      <c r="D375" t="s">
        <v>434</v>
      </c>
      <c r="E375" t="s">
        <v>276</v>
      </c>
      <c r="F375" t="s">
        <v>277</v>
      </c>
      <c r="G375" t="s">
        <v>278</v>
      </c>
      <c r="I375" t="s">
        <v>243</v>
      </c>
      <c r="J375">
        <v>0.91700000000000004</v>
      </c>
      <c r="K375">
        <v>0.92200000000000004</v>
      </c>
      <c r="L375">
        <v>0.97399999999999998</v>
      </c>
      <c r="M375">
        <v>1.0189999999999999</v>
      </c>
      <c r="N375">
        <v>1.042</v>
      </c>
      <c r="O375">
        <v>1.0629999999999999</v>
      </c>
      <c r="P375">
        <v>1.1060000000000001</v>
      </c>
      <c r="Q375">
        <v>1.1559999999999999</v>
      </c>
      <c r="R375">
        <v>1.218</v>
      </c>
      <c r="S375">
        <v>1.2609999999999999</v>
      </c>
      <c r="T375">
        <v>1.276</v>
      </c>
      <c r="U375">
        <v>1.252</v>
      </c>
      <c r="V375">
        <v>1.24</v>
      </c>
      <c r="W375">
        <v>1.2250000000000001</v>
      </c>
      <c r="X375">
        <v>1.2150000000000001</v>
      </c>
      <c r="Y375">
        <v>1.224</v>
      </c>
      <c r="Z375">
        <v>1.224</v>
      </c>
      <c r="AA375">
        <v>1.2170000000000001</v>
      </c>
      <c r="AB375">
        <v>1.2150000000000001</v>
      </c>
      <c r="AC375">
        <v>1.208</v>
      </c>
      <c r="AD375">
        <v>1.234</v>
      </c>
      <c r="AE375">
        <v>1.25</v>
      </c>
      <c r="AF375">
        <v>1.266</v>
      </c>
      <c r="AG375">
        <v>1.2849999999999999</v>
      </c>
      <c r="AH375">
        <v>1.2909999999999999</v>
      </c>
      <c r="AI375">
        <v>1.3129999999999999</v>
      </c>
      <c r="AJ375">
        <v>1.337</v>
      </c>
      <c r="AK375">
        <v>1.36</v>
      </c>
      <c r="AL375">
        <v>1.4179999999999999</v>
      </c>
      <c r="AM375">
        <v>1.413</v>
      </c>
      <c r="AN375">
        <v>1.4710000000000001</v>
      </c>
      <c r="AO375">
        <v>1.5109999999999999</v>
      </c>
      <c r="AP375">
        <v>1.474</v>
      </c>
      <c r="AQ375">
        <v>1.468</v>
      </c>
      <c r="AR375">
        <v>1.446</v>
      </c>
      <c r="AS375">
        <v>1.419</v>
      </c>
      <c r="AT375">
        <v>1.4179999999999999</v>
      </c>
      <c r="AU375">
        <v>1.4419999999999999</v>
      </c>
      <c r="AV375">
        <v>1.4379999999999999</v>
      </c>
      <c r="AW375">
        <v>1.4450000000000001</v>
      </c>
      <c r="AX375">
        <v>1.4370000000000001</v>
      </c>
      <c r="AY375">
        <v>1.4379999999999999</v>
      </c>
      <c r="AZ375">
        <v>1.4410000000000001</v>
      </c>
      <c r="BA375">
        <v>1.4470000000000001</v>
      </c>
      <c r="BB375">
        <v>1.4470000000000001</v>
      </c>
      <c r="BC375">
        <v>2018</v>
      </c>
    </row>
    <row r="376" spans="1:55" x14ac:dyDescent="0.25">
      <c r="A376">
        <v>193</v>
      </c>
      <c r="B376" t="s">
        <v>433</v>
      </c>
      <c r="C376" t="s">
        <v>279</v>
      </c>
      <c r="D376" t="s">
        <v>434</v>
      </c>
      <c r="E376" t="s">
        <v>280</v>
      </c>
      <c r="F376" t="s">
        <v>281</v>
      </c>
      <c r="G376" t="s">
        <v>282</v>
      </c>
      <c r="I376" t="s">
        <v>435</v>
      </c>
      <c r="J376">
        <v>27.187999999999999</v>
      </c>
      <c r="K376">
        <v>28.949000000000002</v>
      </c>
      <c r="L376">
        <v>26.55</v>
      </c>
      <c r="M376">
        <v>23.103000000000002</v>
      </c>
      <c r="N376">
        <v>26.782</v>
      </c>
      <c r="O376">
        <v>27.292000000000002</v>
      </c>
      <c r="P376">
        <v>25.600999999999999</v>
      </c>
      <c r="Q376">
        <v>26.440999999999999</v>
      </c>
      <c r="R376">
        <v>28.888000000000002</v>
      </c>
      <c r="S376">
        <v>30.213999999999999</v>
      </c>
      <c r="T376">
        <v>26.452000000000002</v>
      </c>
      <c r="U376">
        <v>22.800999999999998</v>
      </c>
      <c r="V376">
        <v>22.757999999999999</v>
      </c>
      <c r="W376">
        <v>23.957999999999998</v>
      </c>
      <c r="X376">
        <v>25.928999999999998</v>
      </c>
      <c r="Y376">
        <v>25.254999999999999</v>
      </c>
      <c r="Z376">
        <v>24.84</v>
      </c>
      <c r="AA376">
        <v>24.795999999999999</v>
      </c>
      <c r="AB376">
        <v>26.347999999999999</v>
      </c>
      <c r="AC376">
        <v>26.344000000000001</v>
      </c>
      <c r="AD376">
        <v>25.018999999999998</v>
      </c>
      <c r="AE376">
        <v>23.550999999999998</v>
      </c>
      <c r="AF376">
        <v>25.292999999999999</v>
      </c>
      <c r="AG376">
        <v>26.826000000000001</v>
      </c>
      <c r="AH376">
        <v>27.312999999999999</v>
      </c>
      <c r="AI376">
        <v>27.92</v>
      </c>
      <c r="AJ376">
        <v>27.167999999999999</v>
      </c>
      <c r="AK376">
        <v>28.268000000000001</v>
      </c>
      <c r="AL376">
        <v>28.358000000000001</v>
      </c>
      <c r="AM376">
        <v>26.988</v>
      </c>
      <c r="AN376">
        <v>26.373000000000001</v>
      </c>
      <c r="AO376">
        <v>26.876999999999999</v>
      </c>
      <c r="AP376">
        <v>28.472999999999999</v>
      </c>
      <c r="AQ376">
        <v>27.122</v>
      </c>
      <c r="AR376">
        <v>26.434999999999999</v>
      </c>
      <c r="AS376">
        <v>25.891999999999999</v>
      </c>
      <c r="AT376">
        <v>24.663</v>
      </c>
      <c r="AU376">
        <v>24.141999999999999</v>
      </c>
      <c r="AV376">
        <v>24.154</v>
      </c>
      <c r="AW376">
        <v>23.565999999999999</v>
      </c>
      <c r="AX376">
        <v>23.576000000000001</v>
      </c>
      <c r="AY376">
        <v>23.632999999999999</v>
      </c>
      <c r="AZ376">
        <v>23.683</v>
      </c>
      <c r="BA376">
        <v>23.687999999999999</v>
      </c>
      <c r="BB376">
        <v>23.744</v>
      </c>
      <c r="BC376">
        <v>2018</v>
      </c>
    </row>
    <row r="377" spans="1:55" x14ac:dyDescent="0.25">
      <c r="A377">
        <v>193</v>
      </c>
      <c r="B377" t="s">
        <v>433</v>
      </c>
      <c r="C377" t="s">
        <v>283</v>
      </c>
      <c r="D377" t="s">
        <v>434</v>
      </c>
      <c r="E377" t="s">
        <v>284</v>
      </c>
      <c r="F377" t="s">
        <v>285</v>
      </c>
      <c r="G377" t="s">
        <v>282</v>
      </c>
      <c r="I377" t="s">
        <v>435</v>
      </c>
      <c r="J377">
        <v>21.777999999999999</v>
      </c>
      <c r="K377">
        <v>20.92</v>
      </c>
      <c r="L377">
        <v>18.802</v>
      </c>
      <c r="M377">
        <v>16.981000000000002</v>
      </c>
      <c r="N377">
        <v>20.181999999999999</v>
      </c>
      <c r="O377">
        <v>18.376000000000001</v>
      </c>
      <c r="P377">
        <v>17.652999999999999</v>
      </c>
      <c r="Q377">
        <v>20.219000000000001</v>
      </c>
      <c r="R377">
        <v>25.137</v>
      </c>
      <c r="S377">
        <v>25.234999999999999</v>
      </c>
      <c r="T377">
        <v>22.875</v>
      </c>
      <c r="U377">
        <v>18.189</v>
      </c>
      <c r="V377">
        <v>19.123999999999999</v>
      </c>
      <c r="W377">
        <v>20.896999999999998</v>
      </c>
      <c r="X377">
        <v>21.606000000000002</v>
      </c>
      <c r="Y377">
        <v>20.63</v>
      </c>
      <c r="Z377">
        <v>21.475000000000001</v>
      </c>
      <c r="AA377">
        <v>21.8</v>
      </c>
      <c r="AB377">
        <v>21.567</v>
      </c>
      <c r="AC377">
        <v>20.597999999999999</v>
      </c>
      <c r="AD377">
        <v>21.277999999999999</v>
      </c>
      <c r="AE377">
        <v>21.236999999999998</v>
      </c>
      <c r="AF377">
        <v>21.52</v>
      </c>
      <c r="AG377">
        <v>21.463999999999999</v>
      </c>
      <c r="AH377">
        <v>21.074999999999999</v>
      </c>
      <c r="AI377">
        <v>21.805</v>
      </c>
      <c r="AJ377">
        <v>21.24</v>
      </c>
      <c r="AK377">
        <v>21.332000000000001</v>
      </c>
      <c r="AL377">
        <v>24.094999999999999</v>
      </c>
      <c r="AM377">
        <v>22.158000000000001</v>
      </c>
      <c r="AN377">
        <v>23.109000000000002</v>
      </c>
      <c r="AO377">
        <v>23.792000000000002</v>
      </c>
      <c r="AP377">
        <v>23.922000000000001</v>
      </c>
      <c r="AQ377">
        <v>23.765000000000001</v>
      </c>
      <c r="AR377">
        <v>23.277999999999999</v>
      </c>
      <c r="AS377">
        <v>21.561</v>
      </c>
      <c r="AT377">
        <v>20.852</v>
      </c>
      <c r="AU377">
        <v>22.03</v>
      </c>
      <c r="AV377">
        <v>21.643999999999998</v>
      </c>
      <c r="AW377">
        <v>21.513999999999999</v>
      </c>
      <c r="AX377">
        <v>21.443000000000001</v>
      </c>
      <c r="AY377">
        <v>21.547999999999998</v>
      </c>
      <c r="AZ377">
        <v>21.352</v>
      </c>
      <c r="BA377">
        <v>21.303000000000001</v>
      </c>
      <c r="BB377">
        <v>21.242999999999999</v>
      </c>
      <c r="BC377">
        <v>2018</v>
      </c>
    </row>
    <row r="378" spans="1:55" x14ac:dyDescent="0.25">
      <c r="A378">
        <v>193</v>
      </c>
      <c r="B378" t="s">
        <v>433</v>
      </c>
      <c r="C378" t="s">
        <v>286</v>
      </c>
      <c r="D378" t="s">
        <v>434</v>
      </c>
      <c r="E378" t="s">
        <v>287</v>
      </c>
      <c r="F378" t="s">
        <v>288</v>
      </c>
      <c r="G378" t="s">
        <v>250</v>
      </c>
      <c r="I378" t="s">
        <v>436</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99.325000000000003</v>
      </c>
      <c r="AP378">
        <v>101</v>
      </c>
      <c r="AQ378">
        <v>103.47499999999999</v>
      </c>
      <c r="AR378">
        <v>106.075</v>
      </c>
      <c r="AS378">
        <v>107.675</v>
      </c>
      <c r="AT378">
        <v>109.02500000000001</v>
      </c>
      <c r="AU378">
        <v>111.175</v>
      </c>
      <c r="AV378">
        <v>113.375</v>
      </c>
      <c r="AW378">
        <v>115.66200000000001</v>
      </c>
      <c r="AX378">
        <v>118.28700000000001</v>
      </c>
      <c r="AY378">
        <v>121.271</v>
      </c>
      <c r="AZ378">
        <v>124.324</v>
      </c>
      <c r="BA378">
        <v>127.429</v>
      </c>
      <c r="BB378">
        <v>130.60400000000001</v>
      </c>
      <c r="BC378">
        <v>2018</v>
      </c>
    </row>
    <row r="379" spans="1:55" x14ac:dyDescent="0.25">
      <c r="A379">
        <v>193</v>
      </c>
      <c r="B379" t="s">
        <v>433</v>
      </c>
      <c r="C379" t="s">
        <v>290</v>
      </c>
      <c r="D379" t="s">
        <v>434</v>
      </c>
      <c r="E379" t="s">
        <v>287</v>
      </c>
      <c r="F379" t="s">
        <v>291</v>
      </c>
      <c r="G379" t="s">
        <v>235</v>
      </c>
      <c r="I379" t="s">
        <v>292</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3.3559999999999999</v>
      </c>
      <c r="AP379">
        <v>1.6859999999999999</v>
      </c>
      <c r="AQ379">
        <v>2.4500000000000002</v>
      </c>
      <c r="AR379">
        <v>2.5129999999999999</v>
      </c>
      <c r="AS379">
        <v>1.508</v>
      </c>
      <c r="AT379">
        <v>1.254</v>
      </c>
      <c r="AU379">
        <v>1.972</v>
      </c>
      <c r="AV379">
        <v>1.9790000000000001</v>
      </c>
      <c r="AW379">
        <v>2.0169999999999999</v>
      </c>
      <c r="AX379">
        <v>2.2690000000000001</v>
      </c>
      <c r="AY379">
        <v>2.5230000000000001</v>
      </c>
      <c r="AZ379">
        <v>2.5169999999999999</v>
      </c>
      <c r="BA379">
        <v>2.4980000000000002</v>
      </c>
      <c r="BB379">
        <v>2.492</v>
      </c>
      <c r="BC379">
        <v>2018</v>
      </c>
    </row>
    <row r="380" spans="1:55" x14ac:dyDescent="0.25">
      <c r="A380">
        <v>193</v>
      </c>
      <c r="B380" t="s">
        <v>433</v>
      </c>
      <c r="C380" t="s">
        <v>293</v>
      </c>
      <c r="D380" t="s">
        <v>434</v>
      </c>
      <c r="E380" t="s">
        <v>294</v>
      </c>
      <c r="F380" t="s">
        <v>295</v>
      </c>
      <c r="G380" t="s">
        <v>250</v>
      </c>
      <c r="I380" t="s">
        <v>436</v>
      </c>
      <c r="J380" t="s">
        <v>232</v>
      </c>
      <c r="K380" t="s">
        <v>232</v>
      </c>
      <c r="L380" t="s">
        <v>232</v>
      </c>
      <c r="M380" t="s">
        <v>232</v>
      </c>
      <c r="N380" t="s">
        <v>232</v>
      </c>
      <c r="O380" t="s">
        <v>232</v>
      </c>
      <c r="P380" t="s">
        <v>232</v>
      </c>
      <c r="Q380" t="s">
        <v>232</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104.7</v>
      </c>
      <c r="AR380">
        <v>106.5</v>
      </c>
      <c r="AS380">
        <v>108.3</v>
      </c>
      <c r="AT380">
        <v>109.8</v>
      </c>
      <c r="AU380">
        <v>112</v>
      </c>
      <c r="AV380">
        <v>114</v>
      </c>
      <c r="AW380">
        <v>116.64400000000001</v>
      </c>
      <c r="AX380">
        <v>119.35</v>
      </c>
      <c r="AY380">
        <v>122.301</v>
      </c>
      <c r="AZ380">
        <v>125.41800000000001</v>
      </c>
      <c r="BA380">
        <v>128.583</v>
      </c>
      <c r="BB380">
        <v>131.828</v>
      </c>
      <c r="BC380">
        <v>2018</v>
      </c>
    </row>
    <row r="381" spans="1:55" x14ac:dyDescent="0.25">
      <c r="A381">
        <v>193</v>
      </c>
      <c r="B381" t="s">
        <v>433</v>
      </c>
      <c r="C381" t="s">
        <v>296</v>
      </c>
      <c r="D381" t="s">
        <v>434</v>
      </c>
      <c r="E381" t="s">
        <v>294</v>
      </c>
      <c r="F381" t="s">
        <v>297</v>
      </c>
      <c r="G381" t="s">
        <v>235</v>
      </c>
      <c r="I381" t="s">
        <v>298</v>
      </c>
      <c r="J381" t="s">
        <v>232</v>
      </c>
      <c r="K381" t="s">
        <v>232</v>
      </c>
      <c r="L381" t="s">
        <v>232</v>
      </c>
      <c r="M381" t="s">
        <v>232</v>
      </c>
      <c r="N381" t="s">
        <v>232</v>
      </c>
      <c r="O381" t="s">
        <v>232</v>
      </c>
      <c r="P381" t="s">
        <v>232</v>
      </c>
      <c r="Q381" t="s">
        <v>232</v>
      </c>
      <c r="R381" t="s">
        <v>232</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2.6469999999999998</v>
      </c>
      <c r="AR381">
        <v>1.7190000000000001</v>
      </c>
      <c r="AS381">
        <v>1.69</v>
      </c>
      <c r="AT381">
        <v>1.385</v>
      </c>
      <c r="AU381">
        <v>2.004</v>
      </c>
      <c r="AV381">
        <v>1.786</v>
      </c>
      <c r="AW381">
        <v>2.3199999999999998</v>
      </c>
      <c r="AX381">
        <v>2.3199999999999998</v>
      </c>
      <c r="AY381">
        <v>2.472</v>
      </c>
      <c r="AZ381">
        <v>2.5489999999999999</v>
      </c>
      <c r="BA381">
        <v>2.5230000000000001</v>
      </c>
      <c r="BB381">
        <v>2.524</v>
      </c>
      <c r="BC381">
        <v>2018</v>
      </c>
    </row>
    <row r="382" spans="1:55" x14ac:dyDescent="0.25">
      <c r="A382">
        <v>193</v>
      </c>
      <c r="B382" t="s">
        <v>433</v>
      </c>
      <c r="C382" t="s">
        <v>299</v>
      </c>
      <c r="D382" t="s">
        <v>434</v>
      </c>
      <c r="E382" t="s">
        <v>300</v>
      </c>
      <c r="G382" t="s">
        <v>274</v>
      </c>
    </row>
    <row r="383" spans="1:55" x14ac:dyDescent="0.25">
      <c r="A383">
        <v>193</v>
      </c>
      <c r="B383" t="s">
        <v>433</v>
      </c>
      <c r="C383" t="s">
        <v>301</v>
      </c>
      <c r="D383" t="s">
        <v>434</v>
      </c>
      <c r="E383" t="s">
        <v>302</v>
      </c>
      <c r="F383" t="s">
        <v>303</v>
      </c>
      <c r="G383" t="s">
        <v>235</v>
      </c>
      <c r="I383" t="s">
        <v>437</v>
      </c>
      <c r="J383">
        <v>4.9969999999999999</v>
      </c>
      <c r="K383">
        <v>10.042</v>
      </c>
      <c r="L383">
        <v>5.46</v>
      </c>
      <c r="M383">
        <v>-9.8190000000000008</v>
      </c>
      <c r="N383">
        <v>22.058</v>
      </c>
      <c r="O383">
        <v>3.79</v>
      </c>
      <c r="P383">
        <v>-3.149</v>
      </c>
      <c r="Q383">
        <v>2.516</v>
      </c>
      <c r="R383">
        <v>21</v>
      </c>
      <c r="S383">
        <v>21.161000000000001</v>
      </c>
      <c r="T383">
        <v>-4.2089999999999996</v>
      </c>
      <c r="U383">
        <v>-2.2450000000000001</v>
      </c>
      <c r="V383">
        <v>6.7060000000000004</v>
      </c>
      <c r="W383">
        <v>5.1379999999999999</v>
      </c>
      <c r="X383">
        <v>14.590999999999999</v>
      </c>
      <c r="Y383">
        <v>8.7460000000000004</v>
      </c>
      <c r="Z383">
        <v>7.4539999999999997</v>
      </c>
      <c r="AA383">
        <v>10.837</v>
      </c>
      <c r="AB383">
        <v>7.2949999999999999</v>
      </c>
      <c r="AC383">
        <v>8.3650000000000002</v>
      </c>
      <c r="AD383">
        <v>8.0009999999999994</v>
      </c>
      <c r="AE383">
        <v>-5.0410000000000004</v>
      </c>
      <c r="AF383">
        <v>11.032</v>
      </c>
      <c r="AG383">
        <v>11.353999999999999</v>
      </c>
      <c r="AH383">
        <v>15.206</v>
      </c>
      <c r="AI383">
        <v>9.4499999999999993</v>
      </c>
      <c r="AJ383">
        <v>8.5660000000000007</v>
      </c>
      <c r="AK383">
        <v>13.08</v>
      </c>
      <c r="AL383">
        <v>10.609</v>
      </c>
      <c r="AM383">
        <v>-8.11</v>
      </c>
      <c r="AN383">
        <v>15.506</v>
      </c>
      <c r="AO383">
        <v>11.013</v>
      </c>
      <c r="AP383">
        <v>5.5439999999999996</v>
      </c>
      <c r="AQ383">
        <v>-2.0070000000000001</v>
      </c>
      <c r="AR383">
        <v>-1.369</v>
      </c>
      <c r="AS383">
        <v>1.958</v>
      </c>
      <c r="AT383">
        <v>0.14099999999999999</v>
      </c>
      <c r="AU383">
        <v>7.73</v>
      </c>
      <c r="AV383">
        <v>4.1390000000000002</v>
      </c>
      <c r="AW383">
        <v>1.254</v>
      </c>
      <c r="AX383">
        <v>2.4239999999999999</v>
      </c>
      <c r="AY383">
        <v>2.68</v>
      </c>
      <c r="AZ383">
        <v>2.89</v>
      </c>
      <c r="BA383">
        <v>2.891</v>
      </c>
      <c r="BB383">
        <v>2.891</v>
      </c>
      <c r="BC383">
        <v>2018</v>
      </c>
    </row>
    <row r="384" spans="1:55" x14ac:dyDescent="0.25">
      <c r="A384">
        <v>193</v>
      </c>
      <c r="B384" t="s">
        <v>433</v>
      </c>
      <c r="C384" t="s">
        <v>305</v>
      </c>
      <c r="D384" t="s">
        <v>434</v>
      </c>
      <c r="E384" t="s">
        <v>306</v>
      </c>
      <c r="F384" t="s">
        <v>307</v>
      </c>
      <c r="G384" t="s">
        <v>235</v>
      </c>
      <c r="I384" t="s">
        <v>437</v>
      </c>
      <c r="J384">
        <v>6.0110000000000001</v>
      </c>
      <c r="K384">
        <v>9.8800000000000008</v>
      </c>
      <c r="L384">
        <v>4.9470000000000001</v>
      </c>
      <c r="M384">
        <v>-12.212</v>
      </c>
      <c r="N384">
        <v>22.765000000000001</v>
      </c>
      <c r="O384">
        <v>5.8049999999999997</v>
      </c>
      <c r="P384">
        <v>-2.008</v>
      </c>
      <c r="Q384">
        <v>1.3160000000000001</v>
      </c>
      <c r="R384">
        <v>30.8</v>
      </c>
      <c r="S384">
        <v>20.739000000000001</v>
      </c>
      <c r="T384">
        <v>-4.75</v>
      </c>
      <c r="U384">
        <v>-1.351</v>
      </c>
      <c r="V384">
        <v>8.3889999999999993</v>
      </c>
      <c r="W384">
        <v>5.6929999999999996</v>
      </c>
      <c r="X384">
        <v>15.423</v>
      </c>
      <c r="Y384">
        <v>9.8439999999999994</v>
      </c>
      <c r="Z384">
        <v>7.7439999999999998</v>
      </c>
      <c r="AA384">
        <v>12.742000000000001</v>
      </c>
      <c r="AB384">
        <v>8.1940000000000008</v>
      </c>
      <c r="AC384">
        <v>10.348000000000001</v>
      </c>
      <c r="AD384">
        <v>8.8539999999999992</v>
      </c>
      <c r="AE384">
        <v>-4.6219999999999999</v>
      </c>
      <c r="AF384">
        <v>14.113</v>
      </c>
      <c r="AG384">
        <v>12.013999999999999</v>
      </c>
      <c r="AH384">
        <v>14.35</v>
      </c>
      <c r="AI384">
        <v>9.9890000000000008</v>
      </c>
      <c r="AJ384">
        <v>9.4220000000000006</v>
      </c>
      <c r="AK384">
        <v>11.702</v>
      </c>
      <c r="AL384">
        <v>10.275</v>
      </c>
      <c r="AM384">
        <v>-9.625</v>
      </c>
      <c r="AN384">
        <v>15.435</v>
      </c>
      <c r="AO384">
        <v>10.483000000000001</v>
      </c>
      <c r="AP384">
        <v>5.4850000000000003</v>
      </c>
      <c r="AQ384">
        <v>-3.3809999999999998</v>
      </c>
      <c r="AR384">
        <v>5.0999999999999997E-2</v>
      </c>
      <c r="AS384">
        <v>3.0670000000000002</v>
      </c>
      <c r="AT384">
        <v>0.26</v>
      </c>
      <c r="AU384">
        <v>7.7030000000000003</v>
      </c>
      <c r="AV384">
        <v>4.16</v>
      </c>
      <c r="AW384">
        <v>1.272</v>
      </c>
      <c r="AX384">
        <v>2.472</v>
      </c>
      <c r="AY384">
        <v>2.7589999999999999</v>
      </c>
      <c r="AZ384">
        <v>3.0339999999999998</v>
      </c>
      <c r="BA384">
        <v>3.0339999999999998</v>
      </c>
      <c r="BB384">
        <v>3.0339999999999998</v>
      </c>
      <c r="BC384">
        <v>2018</v>
      </c>
    </row>
    <row r="385" spans="1:55" x14ac:dyDescent="0.25">
      <c r="A385">
        <v>193</v>
      </c>
      <c r="B385" t="s">
        <v>433</v>
      </c>
      <c r="C385" t="s">
        <v>308</v>
      </c>
      <c r="D385" t="s">
        <v>434</v>
      </c>
      <c r="E385" t="s">
        <v>309</v>
      </c>
      <c r="F385" t="s">
        <v>310</v>
      </c>
      <c r="G385" t="s">
        <v>235</v>
      </c>
      <c r="I385" t="s">
        <v>437</v>
      </c>
      <c r="J385">
        <v>-0.91500000000000004</v>
      </c>
      <c r="K385">
        <v>-3.403</v>
      </c>
      <c r="L385">
        <v>8.7710000000000008</v>
      </c>
      <c r="M385">
        <v>-4.3600000000000003</v>
      </c>
      <c r="N385">
        <v>16.091999999999999</v>
      </c>
      <c r="O385">
        <v>10.397</v>
      </c>
      <c r="P385">
        <v>3.625</v>
      </c>
      <c r="Q385">
        <v>12.119</v>
      </c>
      <c r="R385">
        <v>7.3</v>
      </c>
      <c r="S385">
        <v>3.29</v>
      </c>
      <c r="T385">
        <v>7.5129999999999999</v>
      </c>
      <c r="U385">
        <v>12.996</v>
      </c>
      <c r="V385">
        <v>6.3</v>
      </c>
      <c r="W385">
        <v>8.4090000000000007</v>
      </c>
      <c r="X385">
        <v>7.9390000000000001</v>
      </c>
      <c r="Y385">
        <v>5.58</v>
      </c>
      <c r="Z385">
        <v>10.285</v>
      </c>
      <c r="AA385">
        <v>11.961</v>
      </c>
      <c r="AB385">
        <v>0.22</v>
      </c>
      <c r="AC385">
        <v>4.7240000000000002</v>
      </c>
      <c r="AD385">
        <v>11.59</v>
      </c>
      <c r="AE385">
        <v>3.024</v>
      </c>
      <c r="AF385">
        <v>0.78300000000000003</v>
      </c>
      <c r="AG385">
        <v>-1.1140000000000001</v>
      </c>
      <c r="AH385">
        <v>3.702</v>
      </c>
      <c r="AI385">
        <v>3.3809999999999998</v>
      </c>
      <c r="AJ385">
        <v>3.407</v>
      </c>
      <c r="AK385">
        <v>3.4060000000000001</v>
      </c>
      <c r="AL385">
        <v>4.399</v>
      </c>
      <c r="AM385">
        <v>1.988</v>
      </c>
      <c r="AN385">
        <v>5.7169999999999996</v>
      </c>
      <c r="AO385">
        <v>-0.14399999999999999</v>
      </c>
      <c r="AP385">
        <v>5.4119999999999999</v>
      </c>
      <c r="AQ385">
        <v>5.8230000000000004</v>
      </c>
      <c r="AR385">
        <v>6.931</v>
      </c>
      <c r="AS385">
        <v>6.5350000000000001</v>
      </c>
      <c r="AT385">
        <v>6.79</v>
      </c>
      <c r="AU385">
        <v>3.4449999999999998</v>
      </c>
      <c r="AV385">
        <v>5.0110000000000001</v>
      </c>
      <c r="AW385">
        <v>0.98099999999999998</v>
      </c>
      <c r="AX385">
        <v>2.3660000000000001</v>
      </c>
      <c r="AY385">
        <v>2.8809999999999998</v>
      </c>
      <c r="AZ385">
        <v>3.0790000000000002</v>
      </c>
      <c r="BA385">
        <v>3.1160000000000001</v>
      </c>
      <c r="BB385">
        <v>3.1019999999999999</v>
      </c>
      <c r="BC385">
        <v>2018</v>
      </c>
    </row>
    <row r="386" spans="1:55" x14ac:dyDescent="0.25">
      <c r="A386">
        <v>193</v>
      </c>
      <c r="B386" t="s">
        <v>433</v>
      </c>
      <c r="C386" t="s">
        <v>311</v>
      </c>
      <c r="D386" t="s">
        <v>434</v>
      </c>
      <c r="E386" t="s">
        <v>312</v>
      </c>
      <c r="F386" t="s">
        <v>313</v>
      </c>
      <c r="G386" t="s">
        <v>235</v>
      </c>
      <c r="I386" t="s">
        <v>437</v>
      </c>
      <c r="J386">
        <v>16.399000000000001</v>
      </c>
      <c r="K386">
        <v>2.5329999999999999</v>
      </c>
      <c r="L386">
        <v>2.8159999999999998</v>
      </c>
      <c r="M386">
        <v>8.8260000000000005</v>
      </c>
      <c r="N386">
        <v>1.653</v>
      </c>
      <c r="O386">
        <v>14.528</v>
      </c>
      <c r="P386">
        <v>6.532</v>
      </c>
      <c r="Q386">
        <v>11.568</v>
      </c>
      <c r="R386">
        <v>3.9</v>
      </c>
      <c r="S386">
        <v>3.6589999999999998</v>
      </c>
      <c r="T386">
        <v>7.093</v>
      </c>
      <c r="U386">
        <v>15.134</v>
      </c>
      <c r="V386">
        <v>5.5720000000000001</v>
      </c>
      <c r="W386">
        <v>6.3179999999999996</v>
      </c>
      <c r="X386">
        <v>7.6929999999999996</v>
      </c>
      <c r="Y386">
        <v>3.552</v>
      </c>
      <c r="Z386">
        <v>11.372</v>
      </c>
      <c r="AA386">
        <v>14.226000000000001</v>
      </c>
      <c r="AB386">
        <v>-0.66100000000000003</v>
      </c>
      <c r="AC386">
        <v>4.5220000000000002</v>
      </c>
      <c r="AD386">
        <v>9.8330000000000002</v>
      </c>
      <c r="AE386">
        <v>3.589</v>
      </c>
      <c r="AF386">
        <v>0.745</v>
      </c>
      <c r="AG386">
        <v>-1.52</v>
      </c>
      <c r="AH386">
        <v>4.0309999999999997</v>
      </c>
      <c r="AI386">
        <v>3.0529999999999999</v>
      </c>
      <c r="AJ386">
        <v>2.024</v>
      </c>
      <c r="AK386">
        <v>1.87</v>
      </c>
      <c r="AL386">
        <v>3.794</v>
      </c>
      <c r="AM386">
        <v>3.4609999999999999</v>
      </c>
      <c r="AN386">
        <v>7.5960000000000001</v>
      </c>
      <c r="AO386">
        <v>0.54200000000000004</v>
      </c>
      <c r="AP386">
        <v>6.9589999999999996</v>
      </c>
      <c r="AQ386">
        <v>6.2809999999999997</v>
      </c>
      <c r="AR386">
        <v>6.9770000000000003</v>
      </c>
      <c r="AS386">
        <v>5.665</v>
      </c>
      <c r="AT386">
        <v>7.069</v>
      </c>
      <c r="AU386">
        <v>2.0230000000000001</v>
      </c>
      <c r="AV386">
        <v>4.42</v>
      </c>
      <c r="AW386">
        <v>0.40300000000000002</v>
      </c>
      <c r="AX386">
        <v>2.371</v>
      </c>
      <c r="AY386">
        <v>2.8479999999999999</v>
      </c>
      <c r="AZ386">
        <v>3.032</v>
      </c>
      <c r="BA386">
        <v>3.0579999999999998</v>
      </c>
      <c r="BB386">
        <v>3.0459999999999998</v>
      </c>
      <c r="BC386">
        <v>2018</v>
      </c>
    </row>
    <row r="387" spans="1:55" x14ac:dyDescent="0.25">
      <c r="A387">
        <v>193</v>
      </c>
      <c r="B387" t="s">
        <v>433</v>
      </c>
      <c r="C387" t="s">
        <v>314</v>
      </c>
      <c r="D387" t="s">
        <v>434</v>
      </c>
      <c r="E387" t="s">
        <v>315</v>
      </c>
      <c r="F387" t="s">
        <v>316</v>
      </c>
      <c r="G387" t="s">
        <v>317</v>
      </c>
      <c r="I387" t="s">
        <v>438</v>
      </c>
      <c r="J387">
        <v>6.133</v>
      </c>
      <c r="K387">
        <v>5.7830000000000004</v>
      </c>
      <c r="L387">
        <v>7.1829999999999998</v>
      </c>
      <c r="M387">
        <v>9.9670000000000005</v>
      </c>
      <c r="N387">
        <v>8.9670000000000005</v>
      </c>
      <c r="O387">
        <v>8.2579999999999991</v>
      </c>
      <c r="P387">
        <v>8.1170000000000009</v>
      </c>
      <c r="Q387">
        <v>8.1080000000000005</v>
      </c>
      <c r="R387">
        <v>7.2080000000000002</v>
      </c>
      <c r="S387">
        <v>6.1420000000000003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5.383</v>
      </c>
      <c r="AI387">
        <v>5.0419999999999998</v>
      </c>
      <c r="AJ387">
        <v>4.7919999999999998</v>
      </c>
      <c r="AK387">
        <v>4.375</v>
      </c>
      <c r="AL387">
        <v>4.25</v>
      </c>
      <c r="AM387">
        <v>5.5750000000000002</v>
      </c>
      <c r="AN387">
        <v>5.2080000000000002</v>
      </c>
      <c r="AO387">
        <v>5.0830000000000002</v>
      </c>
      <c r="AP387">
        <v>5.2249999999999996</v>
      </c>
      <c r="AQ387">
        <v>5.6580000000000004</v>
      </c>
      <c r="AR387">
        <v>6.0670000000000002</v>
      </c>
      <c r="AS387">
        <v>6.0419999999999998</v>
      </c>
      <c r="AT387">
        <v>5.7169999999999996</v>
      </c>
      <c r="AU387">
        <v>5.5830000000000002</v>
      </c>
      <c r="AV387">
        <v>5.2919999999999998</v>
      </c>
      <c r="AW387">
        <v>4.7930000000000001</v>
      </c>
      <c r="AX387">
        <v>4.7919999999999998</v>
      </c>
      <c r="AY387">
        <v>4.7919999999999998</v>
      </c>
      <c r="AZ387">
        <v>4.7880000000000003</v>
      </c>
      <c r="BA387">
        <v>4.7949999999999999</v>
      </c>
      <c r="BB387">
        <v>4.79</v>
      </c>
      <c r="BC387">
        <v>2018</v>
      </c>
    </row>
    <row r="388" spans="1:55" x14ac:dyDescent="0.25">
      <c r="A388">
        <v>193</v>
      </c>
      <c r="B388" t="s">
        <v>433</v>
      </c>
      <c r="C388" t="s">
        <v>318</v>
      </c>
      <c r="D388" t="s">
        <v>434</v>
      </c>
      <c r="E388" t="s">
        <v>319</v>
      </c>
      <c r="F388" t="s">
        <v>320</v>
      </c>
      <c r="G388" t="s">
        <v>321</v>
      </c>
      <c r="H388" t="s">
        <v>322</v>
      </c>
      <c r="I388" t="s">
        <v>438</v>
      </c>
      <c r="J388">
        <v>6.2869999999999999</v>
      </c>
      <c r="K388">
        <v>6.4160000000000004</v>
      </c>
      <c r="L388">
        <v>6.4180000000000001</v>
      </c>
      <c r="M388">
        <v>6.3010000000000002</v>
      </c>
      <c r="N388">
        <v>6.4939999999999998</v>
      </c>
      <c r="O388">
        <v>6.7009999999999996</v>
      </c>
      <c r="P388">
        <v>6.9740000000000002</v>
      </c>
      <c r="Q388">
        <v>7.1280000000000001</v>
      </c>
      <c r="R388">
        <v>7.39</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9.0150000000000006</v>
      </c>
      <c r="AF388">
        <v>9.1850000000000005</v>
      </c>
      <c r="AG388">
        <v>9.3919999999999995</v>
      </c>
      <c r="AH388">
        <v>9.5559999999999992</v>
      </c>
      <c r="AI388">
        <v>9.8770000000000007</v>
      </c>
      <c r="AJ388">
        <v>10.122</v>
      </c>
      <c r="AK388">
        <v>10.433</v>
      </c>
      <c r="AL388">
        <v>10.728</v>
      </c>
      <c r="AM388">
        <v>10.803000000000001</v>
      </c>
      <c r="AN388">
        <v>11.021000000000001</v>
      </c>
      <c r="AO388">
        <v>11.212999999999999</v>
      </c>
      <c r="AP388">
        <v>11.35</v>
      </c>
      <c r="AQ388">
        <v>11.457000000000001</v>
      </c>
      <c r="AR388">
        <v>11.531000000000001</v>
      </c>
      <c r="AS388">
        <v>11.759</v>
      </c>
      <c r="AT388">
        <v>11.965999999999999</v>
      </c>
      <c r="AU388">
        <v>12.246</v>
      </c>
      <c r="AV388">
        <v>12.577</v>
      </c>
      <c r="AW388">
        <v>12.852</v>
      </c>
      <c r="AX388">
        <v>13.084</v>
      </c>
      <c r="AY388" t="s">
        <v>232</v>
      </c>
      <c r="AZ388" t="s">
        <v>232</v>
      </c>
      <c r="BA388" t="s">
        <v>232</v>
      </c>
      <c r="BB388" t="s">
        <v>232</v>
      </c>
      <c r="BC388">
        <v>2018</v>
      </c>
    </row>
    <row r="389" spans="1:55" x14ac:dyDescent="0.25">
      <c r="A389">
        <v>193</v>
      </c>
      <c r="B389" t="s">
        <v>433</v>
      </c>
      <c r="C389" t="s">
        <v>323</v>
      </c>
      <c r="D389" t="s">
        <v>434</v>
      </c>
      <c r="E389" t="s">
        <v>324</v>
      </c>
      <c r="F389" t="s">
        <v>325</v>
      </c>
      <c r="G389" t="s">
        <v>321</v>
      </c>
      <c r="H389" t="s">
        <v>322</v>
      </c>
      <c r="I389" t="s">
        <v>439</v>
      </c>
      <c r="J389">
        <v>14.802</v>
      </c>
      <c r="K389">
        <v>15.039</v>
      </c>
      <c r="L389">
        <v>15.289</v>
      </c>
      <c r="M389">
        <v>15.484</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24.774999999999999</v>
      </c>
      <c r="AV389">
        <v>25.167999999999999</v>
      </c>
      <c r="AW389">
        <v>25.568000000000001</v>
      </c>
      <c r="AX389">
        <v>25.974</v>
      </c>
      <c r="AY389">
        <v>26.385999999999999</v>
      </c>
      <c r="AZ389">
        <v>26.805</v>
      </c>
      <c r="BA389">
        <v>27.23</v>
      </c>
      <c r="BB389">
        <v>27.661999999999999</v>
      </c>
      <c r="BC389">
        <v>2018</v>
      </c>
    </row>
    <row r="390" spans="1:55" x14ac:dyDescent="0.25">
      <c r="A390">
        <v>193</v>
      </c>
      <c r="B390" t="s">
        <v>433</v>
      </c>
      <c r="C390" t="s">
        <v>327</v>
      </c>
      <c r="D390" t="s">
        <v>434</v>
      </c>
      <c r="E390" t="s">
        <v>328</v>
      </c>
      <c r="F390" t="s">
        <v>329</v>
      </c>
      <c r="G390" t="s">
        <v>229</v>
      </c>
      <c r="H390" t="s">
        <v>230</v>
      </c>
      <c r="I390" t="s">
        <v>440</v>
      </c>
      <c r="J390" t="s">
        <v>232</v>
      </c>
      <c r="K390" t="s">
        <v>232</v>
      </c>
      <c r="L390" t="s">
        <v>232</v>
      </c>
      <c r="M390" t="s">
        <v>232</v>
      </c>
      <c r="N390" t="s">
        <v>232</v>
      </c>
      <c r="O390" t="s">
        <v>232</v>
      </c>
      <c r="P390" t="s">
        <v>232</v>
      </c>
      <c r="Q390" t="s">
        <v>232</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420.358</v>
      </c>
      <c r="AN390">
        <v>434.72500000000002</v>
      </c>
      <c r="AO390">
        <v>467.33100000000002</v>
      </c>
      <c r="AP390">
        <v>501.43700000000001</v>
      </c>
      <c r="AQ390">
        <v>528.096</v>
      </c>
      <c r="AR390">
        <v>547.53099999999995</v>
      </c>
      <c r="AS390">
        <v>567.07799999999997</v>
      </c>
      <c r="AT390">
        <v>592.96900000000005</v>
      </c>
      <c r="AU390">
        <v>631.69299999999998</v>
      </c>
      <c r="AV390">
        <v>674.98800000000006</v>
      </c>
      <c r="AW390">
        <v>711.03099999999995</v>
      </c>
      <c r="AX390">
        <v>742.78300000000002</v>
      </c>
      <c r="AY390">
        <v>775.66700000000003</v>
      </c>
      <c r="AZ390">
        <v>812.255</v>
      </c>
      <c r="BA390">
        <v>851.37599999999998</v>
      </c>
      <c r="BB390">
        <v>892.71600000000001</v>
      </c>
      <c r="BC390">
        <v>2017</v>
      </c>
    </row>
    <row r="391" spans="1:55" x14ac:dyDescent="0.25">
      <c r="A391">
        <v>193</v>
      </c>
      <c r="B391" t="s">
        <v>433</v>
      </c>
      <c r="C391" t="s">
        <v>331</v>
      </c>
      <c r="D391" t="s">
        <v>434</v>
      </c>
      <c r="E391" t="s">
        <v>328</v>
      </c>
      <c r="F391" t="s">
        <v>329</v>
      </c>
      <c r="G391" t="s">
        <v>282</v>
      </c>
      <c r="I391" t="s">
        <v>332</v>
      </c>
      <c r="J391" t="s">
        <v>232</v>
      </c>
      <c r="K391" t="s">
        <v>232</v>
      </c>
      <c r="L391" t="s">
        <v>232</v>
      </c>
      <c r="M391" t="s">
        <v>232</v>
      </c>
      <c r="N391" t="s">
        <v>232</v>
      </c>
      <c r="O391" t="s">
        <v>232</v>
      </c>
      <c r="P391" t="s">
        <v>232</v>
      </c>
      <c r="Q391" t="s">
        <v>232</v>
      </c>
      <c r="R391">
        <v>31.210999999999999</v>
      </c>
      <c r="S391">
        <v>30.593</v>
      </c>
      <c r="T391">
        <v>30.314</v>
      </c>
      <c r="U391">
        <v>30.331</v>
      </c>
      <c r="V391">
        <v>29.361999999999998</v>
      </c>
      <c r="W391">
        <v>29.465</v>
      </c>
      <c r="X391">
        <v>30.018000000000001</v>
      </c>
      <c r="Y391">
        <v>31.166</v>
      </c>
      <c r="Z391">
        <v>32.173000000000002</v>
      </c>
      <c r="AA391">
        <v>32.389000000000003</v>
      </c>
      <c r="AB391">
        <v>34.476999999999997</v>
      </c>
      <c r="AC391">
        <v>36.966999999999999</v>
      </c>
      <c r="AD391">
        <v>36.569000000000003</v>
      </c>
      <c r="AE391">
        <v>35.720999999999997</v>
      </c>
      <c r="AF391">
        <v>35.201999999999998</v>
      </c>
      <c r="AG391">
        <v>36.054000000000002</v>
      </c>
      <c r="AH391">
        <v>36.281999999999996</v>
      </c>
      <c r="AI391">
        <v>36.393000000000001</v>
      </c>
      <c r="AJ391">
        <v>36.415999999999997</v>
      </c>
      <c r="AK391">
        <v>35.86</v>
      </c>
      <c r="AL391">
        <v>34.01</v>
      </c>
      <c r="AM391">
        <v>33.298000000000002</v>
      </c>
      <c r="AN391">
        <v>31.934000000000001</v>
      </c>
      <c r="AO391">
        <v>31.861999999999998</v>
      </c>
      <c r="AP391">
        <v>33.100999999999999</v>
      </c>
      <c r="AQ391">
        <v>33.683</v>
      </c>
      <c r="AR391">
        <v>33.911999999999999</v>
      </c>
      <c r="AS391">
        <v>34.555999999999997</v>
      </c>
      <c r="AT391">
        <v>34.792000000000002</v>
      </c>
      <c r="AU391">
        <v>34.938000000000002</v>
      </c>
      <c r="AV391">
        <v>35.606000000000002</v>
      </c>
      <c r="AW391">
        <v>35.945</v>
      </c>
      <c r="AX391">
        <v>35.97</v>
      </c>
      <c r="AY391">
        <v>35.792999999999999</v>
      </c>
      <c r="AZ391">
        <v>35.703000000000003</v>
      </c>
      <c r="BA391">
        <v>35.57</v>
      </c>
      <c r="BB391">
        <v>35.588999999999999</v>
      </c>
      <c r="BC391">
        <v>2017</v>
      </c>
    </row>
    <row r="392" spans="1:55" x14ac:dyDescent="0.25">
      <c r="A392">
        <v>193</v>
      </c>
      <c r="B392" t="s">
        <v>433</v>
      </c>
      <c r="C392" t="s">
        <v>333</v>
      </c>
      <c r="D392" t="s">
        <v>434</v>
      </c>
      <c r="E392" t="s">
        <v>334</v>
      </c>
      <c r="F392" t="s">
        <v>335</v>
      </c>
      <c r="G392" t="s">
        <v>229</v>
      </c>
      <c r="H392" t="s">
        <v>230</v>
      </c>
      <c r="I392" t="s">
        <v>440</v>
      </c>
      <c r="J392" t="s">
        <v>232</v>
      </c>
      <c r="K392" t="s">
        <v>232</v>
      </c>
      <c r="L392" t="s">
        <v>232</v>
      </c>
      <c r="M392" t="s">
        <v>232</v>
      </c>
      <c r="N392" t="s">
        <v>232</v>
      </c>
      <c r="O392" t="s">
        <v>232</v>
      </c>
      <c r="P392" t="s">
        <v>232</v>
      </c>
      <c r="Q392" t="s">
        <v>232</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477.73899999999998</v>
      </c>
      <c r="AN392">
        <v>504.048</v>
      </c>
      <c r="AO392">
        <v>532.41399999999999</v>
      </c>
      <c r="AP392">
        <v>553.779</v>
      </c>
      <c r="AQ392">
        <v>572.24699999999996</v>
      </c>
      <c r="AR392">
        <v>594.68899999999996</v>
      </c>
      <c r="AS392">
        <v>613.01700000000005</v>
      </c>
      <c r="AT392">
        <v>636.58399999999995</v>
      </c>
      <c r="AU392">
        <v>658.62699999999995</v>
      </c>
      <c r="AV392">
        <v>698.15599999999995</v>
      </c>
      <c r="AW392">
        <v>739.73</v>
      </c>
      <c r="AX392">
        <v>756.54700000000003</v>
      </c>
      <c r="AY392">
        <v>775.245</v>
      </c>
      <c r="AZ392">
        <v>809.03</v>
      </c>
      <c r="BA392">
        <v>851.351</v>
      </c>
      <c r="BB392">
        <v>892.84900000000005</v>
      </c>
      <c r="BC392">
        <v>2017</v>
      </c>
    </row>
    <row r="393" spans="1:55" x14ac:dyDescent="0.25">
      <c r="A393">
        <v>193</v>
      </c>
      <c r="B393" t="s">
        <v>433</v>
      </c>
      <c r="C393" t="s">
        <v>336</v>
      </c>
      <c r="D393" t="s">
        <v>434</v>
      </c>
      <c r="E393" t="s">
        <v>334</v>
      </c>
      <c r="F393" t="s">
        <v>335</v>
      </c>
      <c r="G393" t="s">
        <v>282</v>
      </c>
      <c r="I393" t="s">
        <v>337</v>
      </c>
      <c r="J393" t="s">
        <v>232</v>
      </c>
      <c r="K393" t="s">
        <v>232</v>
      </c>
      <c r="L393" t="s">
        <v>232</v>
      </c>
      <c r="M393" t="s">
        <v>232</v>
      </c>
      <c r="N393" t="s">
        <v>232</v>
      </c>
      <c r="O393" t="s">
        <v>232</v>
      </c>
      <c r="P393" t="s">
        <v>232</v>
      </c>
      <c r="Q393" t="s">
        <v>232</v>
      </c>
      <c r="R393">
        <v>30.733000000000001</v>
      </c>
      <c r="S393">
        <v>29.667000000000002</v>
      </c>
      <c r="T393">
        <v>30.545999999999999</v>
      </c>
      <c r="U393">
        <v>33.125</v>
      </c>
      <c r="V393">
        <v>34.115000000000002</v>
      </c>
      <c r="W393">
        <v>34.200000000000003</v>
      </c>
      <c r="X393">
        <v>33.819000000000003</v>
      </c>
      <c r="Y393">
        <v>33.777000000000001</v>
      </c>
      <c r="Z393">
        <v>33.633000000000003</v>
      </c>
      <c r="AA393">
        <v>32.883000000000003</v>
      </c>
      <c r="AB393">
        <v>34.723999999999997</v>
      </c>
      <c r="AC393">
        <v>36.299999999999997</v>
      </c>
      <c r="AD393">
        <v>35.314999999999998</v>
      </c>
      <c r="AE393">
        <v>35.750999999999998</v>
      </c>
      <c r="AF393">
        <v>35.009</v>
      </c>
      <c r="AG393">
        <v>35</v>
      </c>
      <c r="AH393">
        <v>34.954000000000001</v>
      </c>
      <c r="AI393">
        <v>34.680999999999997</v>
      </c>
      <c r="AJ393">
        <v>34.639000000000003</v>
      </c>
      <c r="AK393">
        <v>34.381999999999998</v>
      </c>
      <c r="AL393">
        <v>35.112000000000002</v>
      </c>
      <c r="AM393">
        <v>37.844000000000001</v>
      </c>
      <c r="AN393">
        <v>37.027000000000001</v>
      </c>
      <c r="AO393">
        <v>36.298999999999999</v>
      </c>
      <c r="AP393">
        <v>36.555999999999997</v>
      </c>
      <c r="AQ393">
        <v>36.499000000000002</v>
      </c>
      <c r="AR393">
        <v>36.832000000000001</v>
      </c>
      <c r="AS393">
        <v>37.356000000000002</v>
      </c>
      <c r="AT393">
        <v>37.350999999999999</v>
      </c>
      <c r="AU393">
        <v>36.427999999999997</v>
      </c>
      <c r="AV393">
        <v>36.828000000000003</v>
      </c>
      <c r="AW393">
        <v>37.396000000000001</v>
      </c>
      <c r="AX393">
        <v>36.636000000000003</v>
      </c>
      <c r="AY393">
        <v>35.773000000000003</v>
      </c>
      <c r="AZ393">
        <v>35.561</v>
      </c>
      <c r="BA393">
        <v>35.569000000000003</v>
      </c>
      <c r="BB393">
        <v>35.594000000000001</v>
      </c>
      <c r="BC393">
        <v>2017</v>
      </c>
    </row>
    <row r="394" spans="1:55" x14ac:dyDescent="0.25">
      <c r="A394">
        <v>193</v>
      </c>
      <c r="B394" t="s">
        <v>433</v>
      </c>
      <c r="C394" t="s">
        <v>338</v>
      </c>
      <c r="D394" t="s">
        <v>434</v>
      </c>
      <c r="E394" t="s">
        <v>339</v>
      </c>
      <c r="F394" t="s">
        <v>340</v>
      </c>
      <c r="G394" t="s">
        <v>229</v>
      </c>
      <c r="H394" t="s">
        <v>230</v>
      </c>
      <c r="I394" t="s">
        <v>440</v>
      </c>
      <c r="J394" t="s">
        <v>232</v>
      </c>
      <c r="K394" t="s">
        <v>232</v>
      </c>
      <c r="L394" t="s">
        <v>232</v>
      </c>
      <c r="M394" t="s">
        <v>232</v>
      </c>
      <c r="N394" t="s">
        <v>232</v>
      </c>
      <c r="O394" t="s">
        <v>232</v>
      </c>
      <c r="P394" t="s">
        <v>232</v>
      </c>
      <c r="Q394" t="s">
        <v>232</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-57.381999999999998</v>
      </c>
      <c r="AN394">
        <v>-69.322999999999993</v>
      </c>
      <c r="AO394">
        <v>-65.082999999999998</v>
      </c>
      <c r="AP394">
        <v>-52.343000000000004</v>
      </c>
      <c r="AQ394">
        <v>-44.151000000000003</v>
      </c>
      <c r="AR394">
        <v>-47.158000000000001</v>
      </c>
      <c r="AS394">
        <v>-45.939</v>
      </c>
      <c r="AT394">
        <v>-43.615000000000002</v>
      </c>
      <c r="AU394">
        <v>-26.934999999999999</v>
      </c>
      <c r="AV394">
        <v>-23.167000000000002</v>
      </c>
      <c r="AW394">
        <v>-28.699000000000002</v>
      </c>
      <c r="AX394">
        <v>-13.765000000000001</v>
      </c>
      <c r="AY394">
        <v>0.42299999999999999</v>
      </c>
      <c r="AZ394">
        <v>3.2250000000000001</v>
      </c>
      <c r="BA394">
        <v>2.5000000000000001E-2</v>
      </c>
      <c r="BB394">
        <v>-0.13300000000000001</v>
      </c>
      <c r="BC394">
        <v>2017</v>
      </c>
    </row>
    <row r="395" spans="1:55" x14ac:dyDescent="0.25">
      <c r="A395">
        <v>193</v>
      </c>
      <c r="B395" t="s">
        <v>433</v>
      </c>
      <c r="C395" t="s">
        <v>341</v>
      </c>
      <c r="D395" t="s">
        <v>434</v>
      </c>
      <c r="E395" t="s">
        <v>339</v>
      </c>
      <c r="F395" t="s">
        <v>340</v>
      </c>
      <c r="G395" t="s">
        <v>282</v>
      </c>
      <c r="I395" t="s">
        <v>342</v>
      </c>
      <c r="J395" t="s">
        <v>232</v>
      </c>
      <c r="K395" t="s">
        <v>232</v>
      </c>
      <c r="L395" t="s">
        <v>232</v>
      </c>
      <c r="M395" t="s">
        <v>232</v>
      </c>
      <c r="N395" t="s">
        <v>232</v>
      </c>
      <c r="O395" t="s">
        <v>232</v>
      </c>
      <c r="P395" t="s">
        <v>232</v>
      </c>
      <c r="Q395" t="s">
        <v>232</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1.3280000000000001</v>
      </c>
      <c r="AI395">
        <v>1.712</v>
      </c>
      <c r="AJ395">
        <v>1.7769999999999999</v>
      </c>
      <c r="AK395">
        <v>1.478</v>
      </c>
      <c r="AL395">
        <v>-1.1020000000000001</v>
      </c>
      <c r="AM395">
        <v>-4.5449999999999999</v>
      </c>
      <c r="AN395">
        <v>-5.0919999999999996</v>
      </c>
      <c r="AO395">
        <v>-4.4370000000000003</v>
      </c>
      <c r="AP395">
        <v>-3.4550000000000001</v>
      </c>
      <c r="AQ395">
        <v>-2.8159999999999998</v>
      </c>
      <c r="AR395">
        <v>-2.9209999999999998</v>
      </c>
      <c r="AS395">
        <v>-2.7989999999999999</v>
      </c>
      <c r="AT395">
        <v>-2.5590000000000002</v>
      </c>
      <c r="AU395">
        <v>-1.49</v>
      </c>
      <c r="AV395">
        <v>-1.222</v>
      </c>
      <c r="AW395">
        <v>-1.4510000000000001</v>
      </c>
      <c r="AX395">
        <v>-0.66700000000000004</v>
      </c>
      <c r="AY395">
        <v>0.02</v>
      </c>
      <c r="AZ395">
        <v>0.14199999999999999</v>
      </c>
      <c r="BA395">
        <v>1E-3</v>
      </c>
      <c r="BB395">
        <v>-5.0000000000000001E-3</v>
      </c>
      <c r="BC395">
        <v>2017</v>
      </c>
    </row>
    <row r="396" spans="1:55" x14ac:dyDescent="0.25">
      <c r="A396">
        <v>193</v>
      </c>
      <c r="B396" t="s">
        <v>433</v>
      </c>
      <c r="C396" t="s">
        <v>343</v>
      </c>
      <c r="D396" t="s">
        <v>434</v>
      </c>
      <c r="E396" t="s">
        <v>344</v>
      </c>
      <c r="F396" t="s">
        <v>345</v>
      </c>
      <c r="G396" t="s">
        <v>229</v>
      </c>
      <c r="H396" t="s">
        <v>230</v>
      </c>
      <c r="I396" t="s">
        <v>440</v>
      </c>
      <c r="J396" t="s">
        <v>232</v>
      </c>
      <c r="K396" t="s">
        <v>232</v>
      </c>
      <c r="L396" t="s">
        <v>232</v>
      </c>
      <c r="M396" t="s">
        <v>232</v>
      </c>
      <c r="N396" t="s">
        <v>232</v>
      </c>
      <c r="O396" t="s">
        <v>232</v>
      </c>
      <c r="P396" t="s">
        <v>232</v>
      </c>
      <c r="Q396" t="s">
        <v>232</v>
      </c>
      <c r="R396" t="s">
        <v>232</v>
      </c>
      <c r="S396" t="s">
        <v>232</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-55.908000000000001</v>
      </c>
      <c r="AN396">
        <v>-64.870999999999995</v>
      </c>
      <c r="AO396">
        <v>-60.612000000000002</v>
      </c>
      <c r="AP396">
        <v>-48.991</v>
      </c>
      <c r="AQ396">
        <v>-39.685000000000002</v>
      </c>
      <c r="AR396">
        <v>-40.823999999999998</v>
      </c>
      <c r="AS396">
        <v>-39.194000000000003</v>
      </c>
      <c r="AT396">
        <v>-37.179000000000002</v>
      </c>
      <c r="AU396">
        <v>-21.145</v>
      </c>
      <c r="AV396">
        <v>-17.817</v>
      </c>
      <c r="AW396">
        <v>-23.137</v>
      </c>
      <c r="AX396">
        <v>-9.0579999999999998</v>
      </c>
      <c r="AY396">
        <v>3.4350000000000001</v>
      </c>
      <c r="AZ396">
        <v>5.1580000000000004</v>
      </c>
      <c r="BA396">
        <v>1.069</v>
      </c>
      <c r="BB396">
        <v>0.22500000000000001</v>
      </c>
      <c r="BC396">
        <v>2017</v>
      </c>
    </row>
    <row r="397" spans="1:55" x14ac:dyDescent="0.25">
      <c r="A397">
        <v>193</v>
      </c>
      <c r="B397" t="s">
        <v>433</v>
      </c>
      <c r="C397" t="s">
        <v>346</v>
      </c>
      <c r="D397" t="s">
        <v>434</v>
      </c>
      <c r="E397" t="s">
        <v>344</v>
      </c>
      <c r="F397" t="s">
        <v>345</v>
      </c>
      <c r="G397" t="s">
        <v>270</v>
      </c>
      <c r="I397" t="s">
        <v>397</v>
      </c>
      <c r="J397" t="s">
        <v>232</v>
      </c>
      <c r="K397" t="s">
        <v>232</v>
      </c>
      <c r="L397" t="s">
        <v>232</v>
      </c>
      <c r="M397" t="s">
        <v>232</v>
      </c>
      <c r="N397" t="s">
        <v>232</v>
      </c>
      <c r="O397" t="s">
        <v>232</v>
      </c>
      <c r="P397" t="s">
        <v>232</v>
      </c>
      <c r="Q397" t="s">
        <v>232</v>
      </c>
      <c r="R397" t="s">
        <v>232</v>
      </c>
      <c r="S397" t="s">
        <v>232</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-4.484</v>
      </c>
      <c r="AN397">
        <v>-4.9130000000000003</v>
      </c>
      <c r="AO397">
        <v>-4.2469999999999999</v>
      </c>
      <c r="AP397">
        <v>-3.2669999999999999</v>
      </c>
      <c r="AQ397">
        <v>-2.5619999999999998</v>
      </c>
      <c r="AR397">
        <v>-2.544</v>
      </c>
      <c r="AS397">
        <v>-2.3839999999999999</v>
      </c>
      <c r="AT397">
        <v>-2.2029999999999998</v>
      </c>
      <c r="AU397">
        <v>-1.194</v>
      </c>
      <c r="AV397">
        <v>-0.95599999999999996</v>
      </c>
      <c r="AW397">
        <v>-1.1870000000000001</v>
      </c>
      <c r="AX397">
        <v>-0.44500000000000001</v>
      </c>
      <c r="AY397">
        <v>0.16200000000000001</v>
      </c>
      <c r="AZ397">
        <v>0.23200000000000001</v>
      </c>
      <c r="BA397">
        <v>4.5999999999999999E-2</v>
      </c>
      <c r="BB397">
        <v>8.9999999999999993E-3</v>
      </c>
      <c r="BC397">
        <v>2017</v>
      </c>
    </row>
    <row r="398" spans="1:55" x14ac:dyDescent="0.25">
      <c r="A398">
        <v>193</v>
      </c>
      <c r="B398" t="s">
        <v>433</v>
      </c>
      <c r="C398" t="s">
        <v>347</v>
      </c>
      <c r="D398" t="s">
        <v>434</v>
      </c>
      <c r="E398" t="s">
        <v>348</v>
      </c>
      <c r="F398" t="s">
        <v>349</v>
      </c>
      <c r="G398" t="s">
        <v>229</v>
      </c>
      <c r="H398" t="s">
        <v>230</v>
      </c>
      <c r="I398" t="s">
        <v>440</v>
      </c>
      <c r="J398" t="s">
        <v>232</v>
      </c>
      <c r="K398" t="s">
        <v>232</v>
      </c>
      <c r="L398" t="s">
        <v>232</v>
      </c>
      <c r="M398" t="s">
        <v>232</v>
      </c>
      <c r="N398" t="s">
        <v>232</v>
      </c>
      <c r="O398" t="s">
        <v>232</v>
      </c>
      <c r="P398" t="s">
        <v>232</v>
      </c>
      <c r="Q398" t="s">
        <v>232</v>
      </c>
      <c r="R398" t="s">
        <v>232</v>
      </c>
      <c r="S398" t="s">
        <v>232</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-56.189</v>
      </c>
      <c r="AN398">
        <v>-65.385000000000005</v>
      </c>
      <c r="AO398">
        <v>-57.786999999999999</v>
      </c>
      <c r="AP398">
        <v>-41.804000000000002</v>
      </c>
      <c r="AQ398">
        <v>-31.792999999999999</v>
      </c>
      <c r="AR398">
        <v>-32.945</v>
      </c>
      <c r="AS398">
        <v>-30.332000000000001</v>
      </c>
      <c r="AT398">
        <v>-27.619</v>
      </c>
      <c r="AU398">
        <v>-10.318</v>
      </c>
      <c r="AV398">
        <v>-5.9050000000000002</v>
      </c>
      <c r="AW398">
        <v>-10.789</v>
      </c>
      <c r="AX398">
        <v>4.7389999999999999</v>
      </c>
      <c r="AY398">
        <v>18.686</v>
      </c>
      <c r="AZ398">
        <v>21.785</v>
      </c>
      <c r="BA398">
        <v>19.53</v>
      </c>
      <c r="BB398">
        <v>20.32</v>
      </c>
      <c r="BC398">
        <v>2017</v>
      </c>
    </row>
    <row r="399" spans="1:55" x14ac:dyDescent="0.25">
      <c r="A399">
        <v>193</v>
      </c>
      <c r="B399" t="s">
        <v>433</v>
      </c>
      <c r="C399" t="s">
        <v>350</v>
      </c>
      <c r="D399" t="s">
        <v>434</v>
      </c>
      <c r="E399" t="s">
        <v>348</v>
      </c>
      <c r="F399" t="s">
        <v>349</v>
      </c>
      <c r="G399" t="s">
        <v>282</v>
      </c>
      <c r="I399" t="s">
        <v>351</v>
      </c>
      <c r="J399" t="s">
        <v>232</v>
      </c>
      <c r="K399" t="s">
        <v>232</v>
      </c>
      <c r="L399" t="s">
        <v>232</v>
      </c>
      <c r="M399" t="s">
        <v>232</v>
      </c>
      <c r="N399" t="s">
        <v>232</v>
      </c>
      <c r="O399" t="s">
        <v>232</v>
      </c>
      <c r="P399" t="s">
        <v>232</v>
      </c>
      <c r="Q399" t="s">
        <v>232</v>
      </c>
      <c r="R399" t="s">
        <v>232</v>
      </c>
      <c r="S399" t="s">
        <v>232</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1.3460000000000001</v>
      </c>
      <c r="AH399">
        <v>1.3169999999999999</v>
      </c>
      <c r="AI399">
        <v>1.5680000000000001</v>
      </c>
      <c r="AJ399">
        <v>1.4710000000000001</v>
      </c>
      <c r="AK399">
        <v>1.286</v>
      </c>
      <c r="AL399">
        <v>-1.133</v>
      </c>
      <c r="AM399">
        <v>-4.4509999999999996</v>
      </c>
      <c r="AN399">
        <v>-4.8029999999999999</v>
      </c>
      <c r="AO399">
        <v>-3.94</v>
      </c>
      <c r="AP399">
        <v>-2.76</v>
      </c>
      <c r="AQ399">
        <v>-2.028</v>
      </c>
      <c r="AR399">
        <v>-2.04</v>
      </c>
      <c r="AS399">
        <v>-1.8480000000000001</v>
      </c>
      <c r="AT399">
        <v>-1.621</v>
      </c>
      <c r="AU399">
        <v>-0.57099999999999995</v>
      </c>
      <c r="AV399">
        <v>-0.311</v>
      </c>
      <c r="AW399">
        <v>-0.54500000000000004</v>
      </c>
      <c r="AX399">
        <v>0.23</v>
      </c>
      <c r="AY399">
        <v>0.86199999999999999</v>
      </c>
      <c r="AZ399">
        <v>0.95799999999999996</v>
      </c>
      <c r="BA399">
        <v>0.81599999999999995</v>
      </c>
      <c r="BB399">
        <v>0.81</v>
      </c>
      <c r="BC399">
        <v>2017</v>
      </c>
    </row>
    <row r="400" spans="1:55" x14ac:dyDescent="0.25">
      <c r="A400">
        <v>193</v>
      </c>
      <c r="B400" t="s">
        <v>433</v>
      </c>
      <c r="C400" t="s">
        <v>352</v>
      </c>
      <c r="D400" t="s">
        <v>434</v>
      </c>
      <c r="E400" t="s">
        <v>353</v>
      </c>
      <c r="F400" t="s">
        <v>354</v>
      </c>
      <c r="G400" t="s">
        <v>229</v>
      </c>
      <c r="H400" t="s">
        <v>230</v>
      </c>
      <c r="I400" t="s">
        <v>440</v>
      </c>
      <c r="J400" t="s">
        <v>232</v>
      </c>
      <c r="K400" t="s">
        <v>232</v>
      </c>
      <c r="L400" t="s">
        <v>232</v>
      </c>
      <c r="M400" t="s">
        <v>232</v>
      </c>
      <c r="N400" t="s">
        <v>232</v>
      </c>
      <c r="O400" t="s">
        <v>232</v>
      </c>
      <c r="P400" t="s">
        <v>232</v>
      </c>
      <c r="Q400" t="s">
        <v>232</v>
      </c>
      <c r="R400" t="s">
        <v>232</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-6.8479999999999999</v>
      </c>
      <c r="AN400">
        <v>54.036000000000001</v>
      </c>
      <c r="AO400">
        <v>118.527</v>
      </c>
      <c r="AP400">
        <v>170.23599999999999</v>
      </c>
      <c r="AQ400">
        <v>206.821</v>
      </c>
      <c r="AR400">
        <v>250.33199999999999</v>
      </c>
      <c r="AS400">
        <v>292.96600000000001</v>
      </c>
      <c r="AT400">
        <v>322.32299999999998</v>
      </c>
      <c r="AU400">
        <v>331.90600000000001</v>
      </c>
      <c r="AV400">
        <v>364.58199999999999</v>
      </c>
      <c r="AW400">
        <v>403.762</v>
      </c>
      <c r="AX400">
        <v>416.12400000000002</v>
      </c>
      <c r="AY400">
        <v>423.178</v>
      </c>
      <c r="AZ400">
        <v>427.255</v>
      </c>
      <c r="BA400">
        <v>423.39699999999999</v>
      </c>
      <c r="BB400">
        <v>419.541</v>
      </c>
      <c r="BC400">
        <v>2017</v>
      </c>
    </row>
    <row r="401" spans="1:55" x14ac:dyDescent="0.25">
      <c r="A401">
        <v>193</v>
      </c>
      <c r="B401" t="s">
        <v>433</v>
      </c>
      <c r="C401" t="s">
        <v>355</v>
      </c>
      <c r="D401" t="s">
        <v>434</v>
      </c>
      <c r="E401" t="s">
        <v>353</v>
      </c>
      <c r="F401" t="s">
        <v>354</v>
      </c>
      <c r="G401" t="s">
        <v>282</v>
      </c>
      <c r="I401" t="s">
        <v>379</v>
      </c>
      <c r="J401" t="s">
        <v>232</v>
      </c>
      <c r="K401" t="s">
        <v>232</v>
      </c>
      <c r="L401" t="s">
        <v>232</v>
      </c>
      <c r="M401" t="s">
        <v>232</v>
      </c>
      <c r="N401" t="s">
        <v>232</v>
      </c>
      <c r="O401" t="s">
        <v>232</v>
      </c>
      <c r="P401" t="s">
        <v>232</v>
      </c>
      <c r="Q401" t="s">
        <v>232</v>
      </c>
      <c r="R401" t="s">
        <v>232</v>
      </c>
      <c r="S401">
        <v>9.9420000000000002</v>
      </c>
      <c r="T401">
        <v>9.5860000000000003</v>
      </c>
      <c r="U401">
        <v>12.62</v>
      </c>
      <c r="V401">
        <v>18.247</v>
      </c>
      <c r="W401">
        <v>22.091999999999999</v>
      </c>
      <c r="X401">
        <v>23.286000000000001</v>
      </c>
      <c r="Y401">
        <v>23.141999999999999</v>
      </c>
      <c r="Z401">
        <v>21.376999999999999</v>
      </c>
      <c r="AA401">
        <v>18.215</v>
      </c>
      <c r="AB401">
        <v>14.662000000000001</v>
      </c>
      <c r="AC401">
        <v>11.052</v>
      </c>
      <c r="AD401">
        <v>7.1420000000000003</v>
      </c>
      <c r="AE401">
        <v>4.7009999999999996</v>
      </c>
      <c r="AF401">
        <v>2.7650000000000001</v>
      </c>
      <c r="AG401">
        <v>0.755</v>
      </c>
      <c r="AH401">
        <v>-1.2310000000000001</v>
      </c>
      <c r="AI401">
        <v>-3.8130000000000002</v>
      </c>
      <c r="AJ401">
        <v>-6.3230000000000004</v>
      </c>
      <c r="AK401">
        <v>-7.274</v>
      </c>
      <c r="AL401">
        <v>-5.298</v>
      </c>
      <c r="AM401">
        <v>-0.54200000000000004</v>
      </c>
      <c r="AN401">
        <v>3.9689999999999999</v>
      </c>
      <c r="AO401">
        <v>8.0809999999999995</v>
      </c>
      <c r="AP401">
        <v>11.238</v>
      </c>
      <c r="AQ401">
        <v>13.191000000000001</v>
      </c>
      <c r="AR401">
        <v>15.504</v>
      </c>
      <c r="AS401">
        <v>17.853000000000002</v>
      </c>
      <c r="AT401">
        <v>18.911999999999999</v>
      </c>
      <c r="AU401">
        <v>18.356999999999999</v>
      </c>
      <c r="AV401">
        <v>19.231999999999999</v>
      </c>
      <c r="AW401">
        <v>20.411999999999999</v>
      </c>
      <c r="AX401">
        <v>20.151</v>
      </c>
      <c r="AY401">
        <v>19.527000000000001</v>
      </c>
      <c r="AZ401">
        <v>18.78</v>
      </c>
      <c r="BA401">
        <v>17.689</v>
      </c>
      <c r="BB401">
        <v>16.725000000000001</v>
      </c>
      <c r="BC401">
        <v>2017</v>
      </c>
    </row>
    <row r="402" spans="1:55" x14ac:dyDescent="0.25">
      <c r="A402">
        <v>193</v>
      </c>
      <c r="B402" t="s">
        <v>433</v>
      </c>
      <c r="C402" t="s">
        <v>356</v>
      </c>
      <c r="D402" t="s">
        <v>434</v>
      </c>
      <c r="E402" t="s">
        <v>357</v>
      </c>
      <c r="F402" t="s">
        <v>358</v>
      </c>
      <c r="G402" t="s">
        <v>229</v>
      </c>
      <c r="H402" t="s">
        <v>230</v>
      </c>
      <c r="I402" t="s">
        <v>440</v>
      </c>
      <c r="J402" t="s">
        <v>232</v>
      </c>
      <c r="K402" t="s">
        <v>232</v>
      </c>
      <c r="L402" t="s">
        <v>232</v>
      </c>
      <c r="M402" t="s">
        <v>232</v>
      </c>
      <c r="N402" t="s">
        <v>232</v>
      </c>
      <c r="O402" t="s">
        <v>232</v>
      </c>
      <c r="P402" t="s">
        <v>232</v>
      </c>
      <c r="Q402" t="s">
        <v>232</v>
      </c>
      <c r="R402" t="s">
        <v>232</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211.63300000000001</v>
      </c>
      <c r="AN402">
        <v>278.916</v>
      </c>
      <c r="AO402">
        <v>353.63900000000001</v>
      </c>
      <c r="AP402">
        <v>420.01499999999999</v>
      </c>
      <c r="AQ402">
        <v>480.94900000000001</v>
      </c>
      <c r="AR402">
        <v>550.41200000000003</v>
      </c>
      <c r="AS402">
        <v>619.81299999999999</v>
      </c>
      <c r="AT402">
        <v>690.69100000000003</v>
      </c>
      <c r="AU402">
        <v>735.33100000000002</v>
      </c>
      <c r="AV402">
        <v>771.029</v>
      </c>
      <c r="AW402">
        <v>812.971</v>
      </c>
      <c r="AX402">
        <v>837.44299999999998</v>
      </c>
      <c r="AY402">
        <v>861.09699999999998</v>
      </c>
      <c r="AZ402">
        <v>884.47</v>
      </c>
      <c r="BA402">
        <v>898.03700000000003</v>
      </c>
      <c r="BB402">
        <v>912.423</v>
      </c>
      <c r="BC402">
        <v>2017</v>
      </c>
    </row>
    <row r="403" spans="1:55" x14ac:dyDescent="0.25">
      <c r="A403">
        <v>193</v>
      </c>
      <c r="B403" t="s">
        <v>433</v>
      </c>
      <c r="C403" t="s">
        <v>359</v>
      </c>
      <c r="D403" t="s">
        <v>434</v>
      </c>
      <c r="E403" t="s">
        <v>357</v>
      </c>
      <c r="F403" t="s">
        <v>358</v>
      </c>
      <c r="G403" t="s">
        <v>282</v>
      </c>
      <c r="I403" t="s">
        <v>360</v>
      </c>
      <c r="J403" t="s">
        <v>232</v>
      </c>
      <c r="K403" t="s">
        <v>232</v>
      </c>
      <c r="L403" t="s">
        <v>232</v>
      </c>
      <c r="M403" t="s">
        <v>232</v>
      </c>
      <c r="N403" t="s">
        <v>232</v>
      </c>
      <c r="O403" t="s">
        <v>232</v>
      </c>
      <c r="P403" t="s">
        <v>232</v>
      </c>
      <c r="Q403" t="s">
        <v>232</v>
      </c>
      <c r="R403" t="s">
        <v>232</v>
      </c>
      <c r="S403">
        <v>17.055</v>
      </c>
      <c r="T403">
        <v>16.445</v>
      </c>
      <c r="U403">
        <v>21.65</v>
      </c>
      <c r="V403">
        <v>27.678000000000001</v>
      </c>
      <c r="W403">
        <v>30.721</v>
      </c>
      <c r="X403">
        <v>31.782</v>
      </c>
      <c r="Y403">
        <v>31.234000000000002</v>
      </c>
      <c r="Z403">
        <v>29.422000000000001</v>
      </c>
      <c r="AA403">
        <v>25.959</v>
      </c>
      <c r="AB403">
        <v>23.754000000000001</v>
      </c>
      <c r="AC403">
        <v>22.594999999999999</v>
      </c>
      <c r="AD403">
        <v>19.552</v>
      </c>
      <c r="AE403">
        <v>17.170000000000002</v>
      </c>
      <c r="AF403">
        <v>15.051</v>
      </c>
      <c r="AG403">
        <v>13.221</v>
      </c>
      <c r="AH403">
        <v>11.948</v>
      </c>
      <c r="AI403">
        <v>10.891</v>
      </c>
      <c r="AJ403">
        <v>9.9670000000000005</v>
      </c>
      <c r="AK403">
        <v>9.6869999999999994</v>
      </c>
      <c r="AL403">
        <v>11.753</v>
      </c>
      <c r="AM403">
        <v>16.763999999999999</v>
      </c>
      <c r="AN403">
        <v>20.489000000000001</v>
      </c>
      <c r="AO403">
        <v>24.11</v>
      </c>
      <c r="AP403">
        <v>27.725999999999999</v>
      </c>
      <c r="AQ403">
        <v>30.675999999999998</v>
      </c>
      <c r="AR403">
        <v>34.090000000000003</v>
      </c>
      <c r="AS403">
        <v>37.770000000000003</v>
      </c>
      <c r="AT403">
        <v>40.524999999999999</v>
      </c>
      <c r="AU403">
        <v>40.67</v>
      </c>
      <c r="AV403">
        <v>40.671999999999997</v>
      </c>
      <c r="AW403">
        <v>41.097999999999999</v>
      </c>
      <c r="AX403">
        <v>40.554000000000002</v>
      </c>
      <c r="AY403">
        <v>39.734999999999999</v>
      </c>
      <c r="AZ403">
        <v>38.877000000000002</v>
      </c>
      <c r="BA403">
        <v>37.520000000000003</v>
      </c>
      <c r="BB403">
        <v>36.374000000000002</v>
      </c>
      <c r="BC403">
        <v>2017</v>
      </c>
    </row>
    <row r="404" spans="1:55" x14ac:dyDescent="0.25">
      <c r="A404">
        <v>193</v>
      </c>
      <c r="B404" t="s">
        <v>433</v>
      </c>
      <c r="C404" t="s">
        <v>361</v>
      </c>
      <c r="D404" t="s">
        <v>434</v>
      </c>
      <c r="E404" t="s">
        <v>362</v>
      </c>
      <c r="F404" t="s">
        <v>363</v>
      </c>
      <c r="G404" t="s">
        <v>229</v>
      </c>
      <c r="H404" t="s">
        <v>230</v>
      </c>
      <c r="I404" t="s">
        <v>440</v>
      </c>
      <c r="J404">
        <v>142.708</v>
      </c>
      <c r="K404">
        <v>163.625</v>
      </c>
      <c r="L404">
        <v>183.506</v>
      </c>
      <c r="M404">
        <v>198.52</v>
      </c>
      <c r="N404">
        <v>223.70599999999999</v>
      </c>
      <c r="O404">
        <v>248.369</v>
      </c>
      <c r="P404">
        <v>270</v>
      </c>
      <c r="Q404">
        <v>303.48500000000001</v>
      </c>
      <c r="R404">
        <v>345.08499999999998</v>
      </c>
      <c r="S404">
        <v>388.358</v>
      </c>
      <c r="T404">
        <v>413.971</v>
      </c>
      <c r="U404">
        <v>415.61500000000001</v>
      </c>
      <c r="V404">
        <v>431.76900000000001</v>
      </c>
      <c r="W404">
        <v>453.755</v>
      </c>
      <c r="X404">
        <v>481.86900000000003</v>
      </c>
      <c r="Y404">
        <v>509.94299999999998</v>
      </c>
      <c r="Z404">
        <v>540.97699999999998</v>
      </c>
      <c r="AA404">
        <v>571.93399999999997</v>
      </c>
      <c r="AB404">
        <v>604.70500000000004</v>
      </c>
      <c r="AC404">
        <v>636.95399999999995</v>
      </c>
      <c r="AD404">
        <v>685.45</v>
      </c>
      <c r="AE404">
        <v>727.77200000000005</v>
      </c>
      <c r="AF404">
        <v>780.24300000000005</v>
      </c>
      <c r="AG404">
        <v>828.00800000000004</v>
      </c>
      <c r="AH404">
        <v>891.31</v>
      </c>
      <c r="AI404">
        <v>961.30200000000002</v>
      </c>
      <c r="AJ404" s="52">
        <v>1036.8900000000001</v>
      </c>
      <c r="AK404" s="52">
        <v>1130.44</v>
      </c>
      <c r="AL404" s="52">
        <v>1234.2</v>
      </c>
      <c r="AM404" s="52">
        <v>1262.3900000000001</v>
      </c>
      <c r="AN404" s="52">
        <v>1361.31</v>
      </c>
      <c r="AO404" s="52">
        <v>1466.74</v>
      </c>
      <c r="AP404" s="52">
        <v>1514.88</v>
      </c>
      <c r="AQ404" s="52">
        <v>1567.84</v>
      </c>
      <c r="AR404" s="52">
        <v>1614.59</v>
      </c>
      <c r="AS404" s="52">
        <v>1641.03</v>
      </c>
      <c r="AT404" s="52">
        <v>1704.35</v>
      </c>
      <c r="AU404" s="52">
        <v>1808.04</v>
      </c>
      <c r="AV404" s="52">
        <v>1895.73</v>
      </c>
      <c r="AW404" s="52">
        <v>1978.11</v>
      </c>
      <c r="AX404" s="52">
        <v>2065.02</v>
      </c>
      <c r="AY404" s="52">
        <v>2167.1</v>
      </c>
      <c r="AZ404" s="52">
        <v>2275.0500000000002</v>
      </c>
      <c r="BA404" s="52">
        <v>2393.5100000000002</v>
      </c>
      <c r="BB404" s="52">
        <v>2508.42</v>
      </c>
      <c r="BC404">
        <v>2017</v>
      </c>
    </row>
    <row r="405" spans="1:55" x14ac:dyDescent="0.25">
      <c r="A405">
        <v>193</v>
      </c>
      <c r="B405" t="s">
        <v>433</v>
      </c>
      <c r="C405" t="s">
        <v>364</v>
      </c>
      <c r="D405" t="s">
        <v>434</v>
      </c>
      <c r="E405" t="s">
        <v>365</v>
      </c>
      <c r="F405" t="s">
        <v>366</v>
      </c>
      <c r="G405" t="s">
        <v>242</v>
      </c>
      <c r="H405" t="s">
        <v>230</v>
      </c>
      <c r="I405" t="s">
        <v>441</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-16.37</v>
      </c>
      <c r="AE405">
        <v>-8.4860000000000007</v>
      </c>
      <c r="AF405">
        <v>-16.187000000000001</v>
      </c>
      <c r="AG405">
        <v>-28.890999999999998</v>
      </c>
      <c r="AH405">
        <v>-41.51</v>
      </c>
      <c r="AI405">
        <v>-43.661999999999999</v>
      </c>
      <c r="AJ405">
        <v>-45.857999999999997</v>
      </c>
      <c r="AK405">
        <v>-63.679000000000002</v>
      </c>
      <c r="AL405">
        <v>-50.009</v>
      </c>
      <c r="AM405">
        <v>-46.573</v>
      </c>
      <c r="AN405">
        <v>-45.725000000000001</v>
      </c>
      <c r="AO405">
        <v>-46.58</v>
      </c>
      <c r="AP405">
        <v>-67.412999999999997</v>
      </c>
      <c r="AQ405">
        <v>-51.360999999999997</v>
      </c>
      <c r="AR405">
        <v>-44.738999999999997</v>
      </c>
      <c r="AS405">
        <v>-57.417000000000002</v>
      </c>
      <c r="AT405">
        <v>-41.481000000000002</v>
      </c>
      <c r="AU405">
        <v>-35.411999999999999</v>
      </c>
      <c r="AV405">
        <v>-30.437000000000001</v>
      </c>
      <c r="AW405">
        <v>-29.085999999999999</v>
      </c>
      <c r="AX405">
        <v>-31.599</v>
      </c>
      <c r="AY405">
        <v>-32.326999999999998</v>
      </c>
      <c r="AZ405">
        <v>-37.988999999999997</v>
      </c>
      <c r="BA405">
        <v>-40.942999999999998</v>
      </c>
      <c r="BB405">
        <v>-45.04</v>
      </c>
      <c r="BC405">
        <v>2018</v>
      </c>
    </row>
    <row r="406" spans="1:55" x14ac:dyDescent="0.25">
      <c r="A406">
        <v>193</v>
      </c>
      <c r="B406" t="s">
        <v>433</v>
      </c>
      <c r="C406" t="s">
        <v>368</v>
      </c>
      <c r="D406" t="s">
        <v>434</v>
      </c>
      <c r="E406" t="s">
        <v>365</v>
      </c>
      <c r="F406" t="s">
        <v>366</v>
      </c>
      <c r="G406" t="s">
        <v>282</v>
      </c>
      <c r="I406" t="s">
        <v>369</v>
      </c>
      <c r="J406">
        <v>-2.371</v>
      </c>
      <c r="K406">
        <v>-4.0640000000000001</v>
      </c>
      <c r="L406">
        <v>-4.1139999999999999</v>
      </c>
      <c r="M406">
        <v>-3.153</v>
      </c>
      <c r="N406">
        <v>-4.1550000000000002</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v>
      </c>
      <c r="AB406">
        <v>-4.9139999999999997</v>
      </c>
      <c r="AC406">
        <v>-5.484</v>
      </c>
      <c r="AD406">
        <v>-4.101</v>
      </c>
      <c r="AE406">
        <v>-2.2530000000000001</v>
      </c>
      <c r="AF406">
        <v>-3.8140000000000001</v>
      </c>
      <c r="AG406">
        <v>-5.3529999999999998</v>
      </c>
      <c r="AH406">
        <v>-6.3230000000000004</v>
      </c>
      <c r="AI406">
        <v>-5.9459999999999997</v>
      </c>
      <c r="AJ406">
        <v>-5.8710000000000004</v>
      </c>
      <c r="AK406">
        <v>-6.718</v>
      </c>
      <c r="AL406">
        <v>-4.7380000000000004</v>
      </c>
      <c r="AM406">
        <v>-4.6619999999999999</v>
      </c>
      <c r="AN406">
        <v>-3.653</v>
      </c>
      <c r="AO406">
        <v>-3.077</v>
      </c>
      <c r="AP406">
        <v>-4.2960000000000003</v>
      </c>
      <c r="AQ406">
        <v>-3.383</v>
      </c>
      <c r="AR406">
        <v>-3.07</v>
      </c>
      <c r="AS406">
        <v>-4.649</v>
      </c>
      <c r="AT406">
        <v>-3.2719999999999998</v>
      </c>
      <c r="AU406">
        <v>-2.5539999999999998</v>
      </c>
      <c r="AV406">
        <v>-2.1459999999999999</v>
      </c>
      <c r="AW406">
        <v>-2.0529999999999999</v>
      </c>
      <c r="AX406">
        <v>-2.133</v>
      </c>
      <c r="AY406">
        <v>-2.085</v>
      </c>
      <c r="AZ406">
        <v>-2.331</v>
      </c>
      <c r="BA406">
        <v>-2.3860000000000001</v>
      </c>
      <c r="BB406">
        <v>-2.5009999999999999</v>
      </c>
      <c r="BC406">
        <v>2018</v>
      </c>
    </row>
    <row r="407" spans="1:55" x14ac:dyDescent="0.25">
      <c r="A407">
        <v>122</v>
      </c>
      <c r="B407" t="s">
        <v>442</v>
      </c>
      <c r="C407" t="s">
        <v>225</v>
      </c>
      <c r="D407" t="s">
        <v>443</v>
      </c>
      <c r="E407" t="s">
        <v>227</v>
      </c>
      <c r="F407" t="s">
        <v>228</v>
      </c>
      <c r="G407" t="s">
        <v>229</v>
      </c>
      <c r="H407" t="s">
        <v>230</v>
      </c>
      <c r="I407" t="s">
        <v>444</v>
      </c>
      <c r="J407">
        <v>160.59399999999999</v>
      </c>
      <c r="K407">
        <v>160.435</v>
      </c>
      <c r="L407">
        <v>163.495</v>
      </c>
      <c r="M407">
        <v>168.08099999999999</v>
      </c>
      <c r="N407">
        <v>168.63800000000001</v>
      </c>
      <c r="O407">
        <v>172.42099999999999</v>
      </c>
      <c r="P407">
        <v>176.45699999999999</v>
      </c>
      <c r="Q407">
        <v>179.422</v>
      </c>
      <c r="R407">
        <v>181.14599999999999</v>
      </c>
      <c r="S407">
        <v>188.18700000000001</v>
      </c>
      <c r="T407">
        <v>196.36500000000001</v>
      </c>
      <c r="U407">
        <v>203.12299999999999</v>
      </c>
      <c r="V407">
        <v>207.376</v>
      </c>
      <c r="W407">
        <v>208.46799999999999</v>
      </c>
      <c r="X407">
        <v>213.476</v>
      </c>
      <c r="Y407">
        <v>219.17099999999999</v>
      </c>
      <c r="Z407">
        <v>224.428</v>
      </c>
      <c r="AA407">
        <v>229.126</v>
      </c>
      <c r="AB407">
        <v>237.33199999999999</v>
      </c>
      <c r="AC407">
        <v>245.773</v>
      </c>
      <c r="AD407">
        <v>254.06899999999999</v>
      </c>
      <c r="AE407">
        <v>257.28899999999999</v>
      </c>
      <c r="AF407">
        <v>261.53800000000001</v>
      </c>
      <c r="AG407">
        <v>264</v>
      </c>
      <c r="AH407">
        <v>271.221</v>
      </c>
      <c r="AI407">
        <v>277.30700000000002</v>
      </c>
      <c r="AJ407">
        <v>286.88600000000002</v>
      </c>
      <c r="AK407">
        <v>297.57900000000001</v>
      </c>
      <c r="AL407">
        <v>301.92500000000001</v>
      </c>
      <c r="AM407">
        <v>290.55900000000003</v>
      </c>
      <c r="AN407">
        <v>295.89699999999999</v>
      </c>
      <c r="AO407">
        <v>304.54500000000002</v>
      </c>
      <c r="AP407">
        <v>306.61700000000002</v>
      </c>
      <c r="AQ407">
        <v>306.69600000000003</v>
      </c>
      <c r="AR407">
        <v>308.72399999999999</v>
      </c>
      <c r="AS407">
        <v>312.25200000000001</v>
      </c>
      <c r="AT407">
        <v>318.62099999999998</v>
      </c>
      <c r="AU407">
        <v>326.74900000000002</v>
      </c>
      <c r="AV407">
        <v>335.61200000000002</v>
      </c>
      <c r="AW407">
        <v>342.24200000000002</v>
      </c>
      <c r="AX407">
        <v>348.06</v>
      </c>
      <c r="AY407">
        <v>353.45499999999998</v>
      </c>
      <c r="AZ407">
        <v>358.61599999999999</v>
      </c>
      <c r="BA407">
        <v>363.85199999999998</v>
      </c>
      <c r="BB407">
        <v>369.16399999999999</v>
      </c>
      <c r="BC407">
        <v>2017</v>
      </c>
    </row>
    <row r="408" spans="1:55" x14ac:dyDescent="0.25">
      <c r="A408">
        <v>122</v>
      </c>
      <c r="B408" t="s">
        <v>442</v>
      </c>
      <c r="C408" t="s">
        <v>233</v>
      </c>
      <c r="D408" t="s">
        <v>443</v>
      </c>
      <c r="E408" t="s">
        <v>227</v>
      </c>
      <c r="F408" t="s">
        <v>234</v>
      </c>
      <c r="G408" t="s">
        <v>235</v>
      </c>
      <c r="I408" t="s">
        <v>236</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1.143</v>
      </c>
      <c r="AT408">
        <v>2.04</v>
      </c>
      <c r="AU408">
        <v>2.5510000000000002</v>
      </c>
      <c r="AV408">
        <v>2.7130000000000001</v>
      </c>
      <c r="AW408">
        <v>1.976</v>
      </c>
      <c r="AX408">
        <v>1.7</v>
      </c>
      <c r="AY408">
        <v>1.55</v>
      </c>
      <c r="AZ408">
        <v>1.46</v>
      </c>
      <c r="BA408">
        <v>1.46</v>
      </c>
      <c r="BB408">
        <v>1.46</v>
      </c>
      <c r="BC408">
        <v>2017</v>
      </c>
    </row>
    <row r="409" spans="1:55" x14ac:dyDescent="0.25">
      <c r="A409">
        <v>122</v>
      </c>
      <c r="B409" t="s">
        <v>442</v>
      </c>
      <c r="C409" t="s">
        <v>237</v>
      </c>
      <c r="D409" t="s">
        <v>443</v>
      </c>
      <c r="E409" t="s">
        <v>238</v>
      </c>
      <c r="F409" t="s">
        <v>239</v>
      </c>
      <c r="G409" t="s">
        <v>229</v>
      </c>
      <c r="H409" t="s">
        <v>230</v>
      </c>
      <c r="I409" t="s">
        <v>444</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344.25900000000001</v>
      </c>
      <c r="AT409">
        <v>356.238</v>
      </c>
      <c r="AU409">
        <v>369.899</v>
      </c>
      <c r="AV409">
        <v>387.35199999999998</v>
      </c>
      <c r="AW409">
        <v>401.89600000000002</v>
      </c>
      <c r="AX409">
        <v>416.709</v>
      </c>
      <c r="AY409">
        <v>431.87099999999998</v>
      </c>
      <c r="AZ409">
        <v>447.12900000000002</v>
      </c>
      <c r="BA409">
        <v>463.36</v>
      </c>
      <c r="BB409">
        <v>479.58199999999999</v>
      </c>
      <c r="BC409">
        <v>2017</v>
      </c>
    </row>
    <row r="410" spans="1:55" x14ac:dyDescent="0.25">
      <c r="A410">
        <v>122</v>
      </c>
      <c r="B410" t="s">
        <v>442</v>
      </c>
      <c r="C410" t="s">
        <v>240</v>
      </c>
      <c r="D410" t="s">
        <v>443</v>
      </c>
      <c r="E410" t="s">
        <v>238</v>
      </c>
      <c r="F410" t="s">
        <v>241</v>
      </c>
      <c r="G410" t="s">
        <v>242</v>
      </c>
      <c r="H410" t="s">
        <v>230</v>
      </c>
      <c r="I410" t="s">
        <v>243</v>
      </c>
      <c r="J410">
        <v>80.923000000000002</v>
      </c>
      <c r="K410">
        <v>70.122</v>
      </c>
      <c r="L410">
        <v>70.111000000000004</v>
      </c>
      <c r="M410">
        <v>71.033000000000001</v>
      </c>
      <c r="N410">
        <v>67.007000000000005</v>
      </c>
      <c r="O410">
        <v>68.623999999999995</v>
      </c>
      <c r="P410">
        <v>97.375</v>
      </c>
      <c r="Q410">
        <v>121.771</v>
      </c>
      <c r="R410">
        <v>133.59200000000001</v>
      </c>
      <c r="S410">
        <v>133.26300000000001</v>
      </c>
      <c r="T410">
        <v>166.86699999999999</v>
      </c>
      <c r="U410">
        <v>174.435</v>
      </c>
      <c r="V410">
        <v>195.506</v>
      </c>
      <c r="W410">
        <v>190.38300000000001</v>
      </c>
      <c r="X410">
        <v>203.97</v>
      </c>
      <c r="Y410">
        <v>241.23500000000001</v>
      </c>
      <c r="Z410">
        <v>237.34299999999999</v>
      </c>
      <c r="AA410">
        <v>213.04499999999999</v>
      </c>
      <c r="AB410">
        <v>218.55699999999999</v>
      </c>
      <c r="AC410">
        <v>217.46600000000001</v>
      </c>
      <c r="AD410">
        <v>197.33799999999999</v>
      </c>
      <c r="AE410">
        <v>197.47200000000001</v>
      </c>
      <c r="AF410">
        <v>214.03800000000001</v>
      </c>
      <c r="AG410">
        <v>262.14600000000002</v>
      </c>
      <c r="AH410">
        <v>301.22000000000003</v>
      </c>
      <c r="AI410">
        <v>316.48599999999999</v>
      </c>
      <c r="AJ410">
        <v>336.279</v>
      </c>
      <c r="AK410">
        <v>389.23</v>
      </c>
      <c r="AL410">
        <v>432.334</v>
      </c>
      <c r="AM410">
        <v>401.18700000000001</v>
      </c>
      <c r="AN410">
        <v>392.62299999999999</v>
      </c>
      <c r="AO410">
        <v>431.51499999999999</v>
      </c>
      <c r="AP410">
        <v>409.65199999999999</v>
      </c>
      <c r="AQ410">
        <v>430.20299999999997</v>
      </c>
      <c r="AR410">
        <v>442.69799999999998</v>
      </c>
      <c r="AS410">
        <v>381.99799999999999</v>
      </c>
      <c r="AT410">
        <v>394.21499999999997</v>
      </c>
      <c r="AU410">
        <v>417.67200000000003</v>
      </c>
      <c r="AV410">
        <v>457.637</v>
      </c>
      <c r="AW410">
        <v>459.589</v>
      </c>
      <c r="AX410">
        <v>481.678</v>
      </c>
      <c r="AY410">
        <v>502.02800000000002</v>
      </c>
      <c r="AZ410">
        <v>523.12300000000005</v>
      </c>
      <c r="BA410">
        <v>544.34400000000005</v>
      </c>
      <c r="BB410">
        <v>567.01400000000001</v>
      </c>
      <c r="BC410">
        <v>2017</v>
      </c>
    </row>
    <row r="411" spans="1:55" x14ac:dyDescent="0.25">
      <c r="A411">
        <v>122</v>
      </c>
      <c r="B411" t="s">
        <v>442</v>
      </c>
      <c r="C411" t="s">
        <v>244</v>
      </c>
      <c r="D411" t="s">
        <v>443</v>
      </c>
      <c r="E411" t="s">
        <v>238</v>
      </c>
      <c r="F411" t="s">
        <v>245</v>
      </c>
      <c r="G411" t="s">
        <v>246</v>
      </c>
      <c r="H411" t="s">
        <v>230</v>
      </c>
      <c r="I411" t="s">
        <v>243</v>
      </c>
      <c r="J411">
        <v>84.888000000000005</v>
      </c>
      <c r="K411">
        <v>92.826999999999998</v>
      </c>
      <c r="L411">
        <v>100.443</v>
      </c>
      <c r="M411">
        <v>107.304</v>
      </c>
      <c r="N411">
        <v>111.545</v>
      </c>
      <c r="O411">
        <v>117.654</v>
      </c>
      <c r="P411">
        <v>122.83199999999999</v>
      </c>
      <c r="Q411">
        <v>127.985</v>
      </c>
      <c r="R411">
        <v>133.77199999999999</v>
      </c>
      <c r="S411">
        <v>144.41999999999999</v>
      </c>
      <c r="T411">
        <v>156.33600000000001</v>
      </c>
      <c r="U411">
        <v>167.18600000000001</v>
      </c>
      <c r="V411">
        <v>174.57599999999999</v>
      </c>
      <c r="W411">
        <v>179.654</v>
      </c>
      <c r="X411">
        <v>187.898</v>
      </c>
      <c r="Y411">
        <v>196.95599999999999</v>
      </c>
      <c r="Z411">
        <v>205.37200000000001</v>
      </c>
      <c r="AA411">
        <v>213.28700000000001</v>
      </c>
      <c r="AB411">
        <v>223.41300000000001</v>
      </c>
      <c r="AC411">
        <v>234.69900000000001</v>
      </c>
      <c r="AD411">
        <v>248.04499999999999</v>
      </c>
      <c r="AE411">
        <v>256.697</v>
      </c>
      <c r="AF411">
        <v>265.065</v>
      </c>
      <c r="AG411">
        <v>272.529</v>
      </c>
      <c r="AH411">
        <v>287.52</v>
      </c>
      <c r="AI411">
        <v>303.12900000000002</v>
      </c>
      <c r="AJ411">
        <v>323.08999999999997</v>
      </c>
      <c r="AK411">
        <v>344.13600000000002</v>
      </c>
      <c r="AL411">
        <v>355.952</v>
      </c>
      <c r="AM411">
        <v>345.16399999999999</v>
      </c>
      <c r="AN411">
        <v>355.601</v>
      </c>
      <c r="AO411">
        <v>373.64</v>
      </c>
      <c r="AP411">
        <v>383.39800000000002</v>
      </c>
      <c r="AQ411">
        <v>390.22399999999999</v>
      </c>
      <c r="AR411">
        <v>400.23700000000002</v>
      </c>
      <c r="AS411">
        <v>409.14</v>
      </c>
      <c r="AT411">
        <v>422.04899999999998</v>
      </c>
      <c r="AU411">
        <v>441.04300000000001</v>
      </c>
      <c r="AV411">
        <v>463.22</v>
      </c>
      <c r="AW411">
        <v>480.77100000000002</v>
      </c>
      <c r="AX411">
        <v>499.154</v>
      </c>
      <c r="AY411">
        <v>517.428</v>
      </c>
      <c r="AZ411">
        <v>535.846</v>
      </c>
      <c r="BA411">
        <v>554.93600000000004</v>
      </c>
      <c r="BB411">
        <v>574.82100000000003</v>
      </c>
      <c r="BC411">
        <v>2017</v>
      </c>
    </row>
    <row r="412" spans="1:55" x14ac:dyDescent="0.25">
      <c r="A412">
        <v>122</v>
      </c>
      <c r="B412" t="s">
        <v>442</v>
      </c>
      <c r="C412" t="s">
        <v>247</v>
      </c>
      <c r="D412" t="s">
        <v>443</v>
      </c>
      <c r="E412" t="s">
        <v>248</v>
      </c>
      <c r="F412" t="s">
        <v>249</v>
      </c>
      <c r="G412" t="s">
        <v>250</v>
      </c>
      <c r="I412" t="s">
        <v>251</v>
      </c>
      <c r="J412">
        <v>47.311999999999998</v>
      </c>
      <c r="K412">
        <v>50.415999999999997</v>
      </c>
      <c r="L412">
        <v>53.104999999999997</v>
      </c>
      <c r="M412">
        <v>55.046999999999997</v>
      </c>
      <c r="N412">
        <v>57.597999999999999</v>
      </c>
      <c r="O412">
        <v>59.372999999999998</v>
      </c>
      <c r="P412">
        <v>60.98</v>
      </c>
      <c r="Q412">
        <v>62.267000000000003</v>
      </c>
      <c r="R412">
        <v>66.037999999999997</v>
      </c>
      <c r="S412">
        <v>67.995999999999995</v>
      </c>
      <c r="T412">
        <v>70.034999999999997</v>
      </c>
      <c r="U412">
        <v>72.585999999999999</v>
      </c>
      <c r="V412">
        <v>75.111000000000004</v>
      </c>
      <c r="W412">
        <v>77.182000000000002</v>
      </c>
      <c r="X412">
        <v>79.131</v>
      </c>
      <c r="Y412">
        <v>80.566000000000003</v>
      </c>
      <c r="Z412">
        <v>81.335999999999999</v>
      </c>
      <c r="AA412">
        <v>82.367000000000004</v>
      </c>
      <c r="AB412">
        <v>82.730999999999995</v>
      </c>
      <c r="AC412">
        <v>82.942999999999998</v>
      </c>
      <c r="AD412">
        <v>84.073999999999998</v>
      </c>
      <c r="AE412">
        <v>85.710999999999999</v>
      </c>
      <c r="AF412">
        <v>86.692999999999998</v>
      </c>
      <c r="AG412">
        <v>87.826999999999998</v>
      </c>
      <c r="AH412">
        <v>89.355000000000004</v>
      </c>
      <c r="AI412">
        <v>91.622</v>
      </c>
      <c r="AJ412">
        <v>93.355999999999995</v>
      </c>
      <c r="AK412">
        <v>95.429000000000002</v>
      </c>
      <c r="AL412">
        <v>97.296000000000006</v>
      </c>
      <c r="AM412">
        <v>99.134</v>
      </c>
      <c r="AN412">
        <v>100</v>
      </c>
      <c r="AO412">
        <v>101.833</v>
      </c>
      <c r="AP412">
        <v>103.925</v>
      </c>
      <c r="AQ412">
        <v>105.613</v>
      </c>
      <c r="AR412">
        <v>107.911</v>
      </c>
      <c r="AS412">
        <v>110.25</v>
      </c>
      <c r="AT412">
        <v>111.806</v>
      </c>
      <c r="AU412">
        <v>113.206</v>
      </c>
      <c r="AV412">
        <v>115.417</v>
      </c>
      <c r="AW412">
        <v>117.43</v>
      </c>
      <c r="AX412">
        <v>119.723</v>
      </c>
      <c r="AY412">
        <v>122.185</v>
      </c>
      <c r="AZ412">
        <v>124.682</v>
      </c>
      <c r="BA412">
        <v>127.349</v>
      </c>
      <c r="BB412">
        <v>129.91</v>
      </c>
      <c r="BC412">
        <v>2017</v>
      </c>
    </row>
    <row r="413" spans="1:55" x14ac:dyDescent="0.25">
      <c r="A413">
        <v>122</v>
      </c>
      <c r="B413" t="s">
        <v>442</v>
      </c>
      <c r="C413" t="s">
        <v>252</v>
      </c>
      <c r="D413" t="s">
        <v>443</v>
      </c>
      <c r="E413" t="s">
        <v>253</v>
      </c>
      <c r="F413" t="s">
        <v>254</v>
      </c>
      <c r="G413" t="s">
        <v>229</v>
      </c>
      <c r="H413" t="s">
        <v>220</v>
      </c>
      <c r="I413" t="s">
        <v>255</v>
      </c>
      <c r="J413" s="52">
        <v>21297.8</v>
      </c>
      <c r="K413" s="52">
        <v>21233.87</v>
      </c>
      <c r="L413" s="52">
        <v>21611.83</v>
      </c>
      <c r="M413" s="52">
        <v>22283.53</v>
      </c>
      <c r="N413" s="52">
        <v>22355.05</v>
      </c>
      <c r="O413" s="52">
        <v>22841.13</v>
      </c>
      <c r="P413" s="52">
        <v>23351.33</v>
      </c>
      <c r="Q413" s="52">
        <v>23712.1</v>
      </c>
      <c r="R413" s="52">
        <v>23909.55</v>
      </c>
      <c r="S413" s="52">
        <v>24780.06</v>
      </c>
      <c r="T413" s="52">
        <v>25686.1</v>
      </c>
      <c r="U413" s="52">
        <v>26342.36</v>
      </c>
      <c r="V413" s="52">
        <v>26590.38</v>
      </c>
      <c r="W413" s="52">
        <v>26446.959999999999</v>
      </c>
      <c r="X413" s="52">
        <v>26924.45</v>
      </c>
      <c r="Y413" s="52">
        <v>27574.7</v>
      </c>
      <c r="Z413" s="52">
        <v>28197.919999999998</v>
      </c>
      <c r="AA413" s="52">
        <v>28755.65</v>
      </c>
      <c r="AB413" s="52">
        <v>29752.86</v>
      </c>
      <c r="AC413" s="52">
        <v>30751.07</v>
      </c>
      <c r="AD413" s="52">
        <v>31712.799999999999</v>
      </c>
      <c r="AE413" s="52">
        <v>31991.96</v>
      </c>
      <c r="AF413" s="52">
        <v>32360.06</v>
      </c>
      <c r="AG413" s="52">
        <v>32519.37</v>
      </c>
      <c r="AH413" s="52">
        <v>33199.46</v>
      </c>
      <c r="AI413" s="52">
        <v>33714.050000000003</v>
      </c>
      <c r="AJ413" s="52">
        <v>34698.54</v>
      </c>
      <c r="AK413" s="52">
        <v>35873.699999999997</v>
      </c>
      <c r="AL413" s="52">
        <v>36282.33</v>
      </c>
      <c r="AM413" s="52">
        <v>34832.99</v>
      </c>
      <c r="AN413" s="52">
        <v>35389.79</v>
      </c>
      <c r="AO413" s="52">
        <v>36304.93</v>
      </c>
      <c r="AP413" s="52">
        <v>36388.089999999997</v>
      </c>
      <c r="AQ413" s="52">
        <v>36178.75</v>
      </c>
      <c r="AR413" s="52">
        <v>36133.67</v>
      </c>
      <c r="AS413" s="52">
        <v>36184.199999999997</v>
      </c>
      <c r="AT413" s="52">
        <v>36456.29</v>
      </c>
      <c r="AU413" s="52">
        <v>37068.83</v>
      </c>
      <c r="AV413" s="52">
        <v>37774.57</v>
      </c>
      <c r="AW413" s="52">
        <v>38238.06</v>
      </c>
      <c r="AX413" s="52">
        <v>38623.43</v>
      </c>
      <c r="AY413" s="52">
        <v>38975.11</v>
      </c>
      <c r="AZ413" s="52">
        <v>39314.870000000003</v>
      </c>
      <c r="BA413" s="52">
        <v>39673.81</v>
      </c>
      <c r="BB413" s="52">
        <v>40050.46</v>
      </c>
      <c r="BC413">
        <v>2017</v>
      </c>
    </row>
    <row r="414" spans="1:55" x14ac:dyDescent="0.25">
      <c r="A414">
        <v>122</v>
      </c>
      <c r="B414" t="s">
        <v>442</v>
      </c>
      <c r="C414" t="s">
        <v>256</v>
      </c>
      <c r="D414" t="s">
        <v>443</v>
      </c>
      <c r="E414" t="s">
        <v>253</v>
      </c>
      <c r="F414" t="s">
        <v>257</v>
      </c>
      <c r="G414" t="s">
        <v>258</v>
      </c>
      <c r="H414" t="s">
        <v>220</v>
      </c>
      <c r="I414" t="s">
        <v>255</v>
      </c>
      <c r="J414" s="52">
        <v>26129.83</v>
      </c>
      <c r="K414" s="52">
        <v>26051.39</v>
      </c>
      <c r="L414" s="52">
        <v>26515.1</v>
      </c>
      <c r="M414" s="52">
        <v>27339.19</v>
      </c>
      <c r="N414" s="52">
        <v>27426.94</v>
      </c>
      <c r="O414" s="52">
        <v>28023.31</v>
      </c>
      <c r="P414" s="52">
        <v>28649.25</v>
      </c>
      <c r="Q414" s="52">
        <v>29091.88</v>
      </c>
      <c r="R414" s="52">
        <v>29334.12</v>
      </c>
      <c r="S414" s="52">
        <v>30402.13</v>
      </c>
      <c r="T414" s="52">
        <v>31513.74</v>
      </c>
      <c r="U414" s="52">
        <v>32318.89</v>
      </c>
      <c r="V414" s="52">
        <v>32623.18</v>
      </c>
      <c r="W414" s="52">
        <v>32447.23</v>
      </c>
      <c r="X414" s="52">
        <v>33033.040000000001</v>
      </c>
      <c r="Y414" s="52">
        <v>33830.82</v>
      </c>
      <c r="Z414" s="52">
        <v>34595.440000000002</v>
      </c>
      <c r="AA414" s="52">
        <v>35279.699999999997</v>
      </c>
      <c r="AB414" s="52">
        <v>36503.160000000003</v>
      </c>
      <c r="AC414" s="52">
        <v>37727.839999999997</v>
      </c>
      <c r="AD414" s="52">
        <v>38907.769999999997</v>
      </c>
      <c r="AE414" s="52">
        <v>39250.26</v>
      </c>
      <c r="AF414" s="52">
        <v>39701.879999999997</v>
      </c>
      <c r="AG414" s="52">
        <v>39897.33</v>
      </c>
      <c r="AH414" s="52">
        <v>40731.72</v>
      </c>
      <c r="AI414" s="52">
        <v>41363.06</v>
      </c>
      <c r="AJ414" s="52">
        <v>42570.91</v>
      </c>
      <c r="AK414" s="52">
        <v>44012.69</v>
      </c>
      <c r="AL414" s="52">
        <v>44514.03</v>
      </c>
      <c r="AM414" s="52">
        <v>42735.87</v>
      </c>
      <c r="AN414" s="52">
        <v>43418.99</v>
      </c>
      <c r="AO414" s="52">
        <v>44541.75</v>
      </c>
      <c r="AP414" s="52">
        <v>44643.79</v>
      </c>
      <c r="AQ414" s="52">
        <v>44386.95</v>
      </c>
      <c r="AR414" s="52">
        <v>44331.64</v>
      </c>
      <c r="AS414" s="52">
        <v>44393.63</v>
      </c>
      <c r="AT414" s="52">
        <v>44727.46</v>
      </c>
      <c r="AU414" s="52">
        <v>45478.96</v>
      </c>
      <c r="AV414" s="52">
        <v>46344.83</v>
      </c>
      <c r="AW414" s="52">
        <v>46913.47</v>
      </c>
      <c r="AX414" s="52">
        <v>47386.28</v>
      </c>
      <c r="AY414" s="52">
        <v>47817.74</v>
      </c>
      <c r="AZ414" s="52">
        <v>48234.58</v>
      </c>
      <c r="BA414" s="52">
        <v>48674.96</v>
      </c>
      <c r="BB414" s="52">
        <v>49137.06</v>
      </c>
      <c r="BC414">
        <v>2017</v>
      </c>
    </row>
    <row r="415" spans="1:55" x14ac:dyDescent="0.25">
      <c r="A415">
        <v>122</v>
      </c>
      <c r="B415" t="s">
        <v>442</v>
      </c>
      <c r="C415" t="s">
        <v>259</v>
      </c>
      <c r="D415" t="s">
        <v>443</v>
      </c>
      <c r="E415" t="s">
        <v>260</v>
      </c>
      <c r="F415" t="s">
        <v>261</v>
      </c>
      <c r="G415" t="s">
        <v>229</v>
      </c>
      <c r="H415" t="s">
        <v>220</v>
      </c>
      <c r="I415" t="s">
        <v>262</v>
      </c>
      <c r="J415" s="52">
        <v>10076.43</v>
      </c>
      <c r="K415" s="52">
        <v>10705.34</v>
      </c>
      <c r="L415" s="52">
        <v>11476.98</v>
      </c>
      <c r="M415" s="52">
        <v>12266.4</v>
      </c>
      <c r="N415" s="52">
        <v>12875.97</v>
      </c>
      <c r="O415" s="52">
        <v>13561.53</v>
      </c>
      <c r="P415" s="52">
        <v>14239.52</v>
      </c>
      <c r="Q415" s="52">
        <v>14764.85</v>
      </c>
      <c r="R415" s="52">
        <v>15789.32</v>
      </c>
      <c r="S415" s="52">
        <v>16849.349999999999</v>
      </c>
      <c r="T415" s="52">
        <v>17989.330000000002</v>
      </c>
      <c r="U415" s="52">
        <v>19120.82</v>
      </c>
      <c r="V415" s="52">
        <v>19972.349999999999</v>
      </c>
      <c r="W415" s="52">
        <v>20412.310000000001</v>
      </c>
      <c r="X415" s="52">
        <v>21305.54</v>
      </c>
      <c r="Y415" s="52">
        <v>22215.89</v>
      </c>
      <c r="Z415" s="52">
        <v>22935.11</v>
      </c>
      <c r="AA415" s="52">
        <v>23685.09</v>
      </c>
      <c r="AB415" s="52">
        <v>24614.74</v>
      </c>
      <c r="AC415" s="52">
        <v>25505.8</v>
      </c>
      <c r="AD415" s="52">
        <v>26662.25</v>
      </c>
      <c r="AE415" s="52">
        <v>27420.66</v>
      </c>
      <c r="AF415" s="52">
        <v>28053.919999999998</v>
      </c>
      <c r="AG415" s="52">
        <v>28560.67</v>
      </c>
      <c r="AH415" s="52">
        <v>29665.22</v>
      </c>
      <c r="AI415" s="52">
        <v>30889.53</v>
      </c>
      <c r="AJ415" s="52">
        <v>32393.09</v>
      </c>
      <c r="AK415" s="52">
        <v>34234.06</v>
      </c>
      <c r="AL415" s="52">
        <v>35301.379999999997</v>
      </c>
      <c r="AM415" s="52">
        <v>34531.51</v>
      </c>
      <c r="AN415" s="52">
        <v>35389.81</v>
      </c>
      <c r="AO415" s="52">
        <v>36970.550000000003</v>
      </c>
      <c r="AP415" s="52">
        <v>37816.44</v>
      </c>
      <c r="AQ415" s="52">
        <v>38209.440000000002</v>
      </c>
      <c r="AR415" s="52">
        <v>38992.129999999997</v>
      </c>
      <c r="AS415" s="52">
        <v>39893.129999999997</v>
      </c>
      <c r="AT415" s="52">
        <v>40760.36</v>
      </c>
      <c r="AU415" s="52">
        <v>41964.14</v>
      </c>
      <c r="AV415" s="52">
        <v>43598.18</v>
      </c>
      <c r="AW415" s="52">
        <v>44903.06</v>
      </c>
      <c r="AX415" s="52">
        <v>46241.24</v>
      </c>
      <c r="AY415" s="52">
        <v>47621.89</v>
      </c>
      <c r="AZ415" s="52">
        <v>49018.52</v>
      </c>
      <c r="BA415" s="52">
        <v>50524.06</v>
      </c>
      <c r="BB415" s="52">
        <v>52029.69</v>
      </c>
      <c r="BC415">
        <v>2017</v>
      </c>
    </row>
    <row r="416" spans="1:55" x14ac:dyDescent="0.25">
      <c r="A416">
        <v>122</v>
      </c>
      <c r="B416" t="s">
        <v>442</v>
      </c>
      <c r="C416" t="s">
        <v>263</v>
      </c>
      <c r="D416" t="s">
        <v>443</v>
      </c>
      <c r="E416" t="s">
        <v>260</v>
      </c>
      <c r="F416" t="s">
        <v>264</v>
      </c>
      <c r="G416" t="s">
        <v>242</v>
      </c>
      <c r="H416" t="s">
        <v>220</v>
      </c>
      <c r="I416" t="s">
        <v>262</v>
      </c>
      <c r="J416" s="52">
        <v>10731.96</v>
      </c>
      <c r="K416" s="52">
        <v>9280.73</v>
      </c>
      <c r="L416" s="52">
        <v>9267.67</v>
      </c>
      <c r="M416" s="52">
        <v>9417.24</v>
      </c>
      <c r="N416" s="52">
        <v>8882.6299999999992</v>
      </c>
      <c r="O416" s="52">
        <v>9090.7999999999993</v>
      </c>
      <c r="P416" s="52">
        <v>12886.1</v>
      </c>
      <c r="Q416" s="52">
        <v>16093.02</v>
      </c>
      <c r="R416" s="52">
        <v>17632.82</v>
      </c>
      <c r="S416" s="52">
        <v>17547.82</v>
      </c>
      <c r="T416" s="52">
        <v>21827.45</v>
      </c>
      <c r="U416" s="52">
        <v>22621.89</v>
      </c>
      <c r="V416" s="52">
        <v>25068.41</v>
      </c>
      <c r="W416" s="52">
        <v>24152.67</v>
      </c>
      <c r="X416" s="52">
        <v>25725.57</v>
      </c>
      <c r="Y416" s="52">
        <v>30350.55</v>
      </c>
      <c r="Z416" s="52">
        <v>29820.61</v>
      </c>
      <c r="AA416" s="52">
        <v>26737.48</v>
      </c>
      <c r="AB416" s="52">
        <v>27399.09</v>
      </c>
      <c r="AC416" s="52">
        <v>27209.31</v>
      </c>
      <c r="AD416" s="52">
        <v>24631.58</v>
      </c>
      <c r="AE416" s="52">
        <v>24554.25</v>
      </c>
      <c r="AF416" s="52">
        <v>26482.84</v>
      </c>
      <c r="AG416" s="52">
        <v>32290.95</v>
      </c>
      <c r="AH416" s="52">
        <v>36871.58</v>
      </c>
      <c r="AI416" s="52">
        <v>38477.269999999997</v>
      </c>
      <c r="AJ416" s="52">
        <v>40672.61</v>
      </c>
      <c r="AK416" s="52">
        <v>46922.42</v>
      </c>
      <c r="AL416" s="52">
        <v>51953.56</v>
      </c>
      <c r="AM416" s="52">
        <v>48095.4</v>
      </c>
      <c r="AN416" s="52">
        <v>46958.52</v>
      </c>
      <c r="AO416" s="52">
        <v>51441.11</v>
      </c>
      <c r="AP416" s="52">
        <v>48615.82</v>
      </c>
      <c r="AQ416" s="52">
        <v>50748.09</v>
      </c>
      <c r="AR416" s="52">
        <v>51814.37</v>
      </c>
      <c r="AS416" s="52">
        <v>44266.41</v>
      </c>
      <c r="AT416" s="52">
        <v>45105.75</v>
      </c>
      <c r="AU416" s="52">
        <v>47383.87</v>
      </c>
      <c r="AV416" s="52">
        <v>51509.03</v>
      </c>
      <c r="AW416" s="52">
        <v>51348.95</v>
      </c>
      <c r="AX416" s="52">
        <v>53450.66</v>
      </c>
      <c r="AY416" s="52">
        <v>55358</v>
      </c>
      <c r="AZ416" s="52">
        <v>57349.66</v>
      </c>
      <c r="BA416" s="52">
        <v>59354.36</v>
      </c>
      <c r="BB416" s="52">
        <v>61515.12</v>
      </c>
      <c r="BC416">
        <v>2017</v>
      </c>
    </row>
    <row r="417" spans="1:55" x14ac:dyDescent="0.25">
      <c r="A417">
        <v>122</v>
      </c>
      <c r="B417" t="s">
        <v>442</v>
      </c>
      <c r="C417" t="s">
        <v>265</v>
      </c>
      <c r="D417" t="s">
        <v>443</v>
      </c>
      <c r="E417" t="s">
        <v>260</v>
      </c>
      <c r="F417" t="s">
        <v>266</v>
      </c>
      <c r="G417" t="s">
        <v>246</v>
      </c>
      <c r="H417" t="s">
        <v>220</v>
      </c>
      <c r="I417" t="s">
        <v>262</v>
      </c>
      <c r="J417" s="52">
        <v>11257.77</v>
      </c>
      <c r="K417" s="52">
        <v>12285.88</v>
      </c>
      <c r="L417" s="52">
        <v>13277.19</v>
      </c>
      <c r="M417" s="52">
        <v>14225.99</v>
      </c>
      <c r="N417" s="52">
        <v>14786.64</v>
      </c>
      <c r="O417" s="52">
        <v>15586</v>
      </c>
      <c r="P417" s="52">
        <v>16254.92</v>
      </c>
      <c r="Q417" s="52">
        <v>16914.3</v>
      </c>
      <c r="R417" s="52">
        <v>17656.599999999999</v>
      </c>
      <c r="S417" s="52">
        <v>19016.93</v>
      </c>
      <c r="T417" s="52">
        <v>20449.98</v>
      </c>
      <c r="U417" s="52">
        <v>21681.78</v>
      </c>
      <c r="V417" s="52">
        <v>22384.71</v>
      </c>
      <c r="W417" s="52">
        <v>22791.48</v>
      </c>
      <c r="X417" s="52">
        <v>23698.400000000001</v>
      </c>
      <c r="Y417" s="52">
        <v>24779.65</v>
      </c>
      <c r="Z417" s="52">
        <v>25803.69</v>
      </c>
      <c r="AA417" s="52">
        <v>26767.83</v>
      </c>
      <c r="AB417" s="52">
        <v>28007.85</v>
      </c>
      <c r="AC417" s="52">
        <v>29365.51</v>
      </c>
      <c r="AD417" s="52">
        <v>30960.85</v>
      </c>
      <c r="AE417" s="52">
        <v>31918.38</v>
      </c>
      <c r="AF417" s="52">
        <v>32796.42</v>
      </c>
      <c r="AG417" s="52">
        <v>33569.9</v>
      </c>
      <c r="AH417" s="52">
        <v>35194.61</v>
      </c>
      <c r="AI417" s="52">
        <v>36853.32</v>
      </c>
      <c r="AJ417" s="52">
        <v>39077.379999999997</v>
      </c>
      <c r="AK417" s="52">
        <v>41486.19</v>
      </c>
      <c r="AL417" s="52">
        <v>42774.83</v>
      </c>
      <c r="AM417" s="52">
        <v>41379.230000000003</v>
      </c>
      <c r="AN417" s="52">
        <v>42530.55</v>
      </c>
      <c r="AO417" s="52">
        <v>44541.75</v>
      </c>
      <c r="AP417" s="52">
        <v>45500.11</v>
      </c>
      <c r="AQ417" s="52">
        <v>46032.01</v>
      </c>
      <c r="AR417" s="52">
        <v>46844.55</v>
      </c>
      <c r="AS417" s="52">
        <v>47411.73</v>
      </c>
      <c r="AT417" s="52">
        <v>48290.400000000001</v>
      </c>
      <c r="AU417" s="52">
        <v>50035.22</v>
      </c>
      <c r="AV417" s="52">
        <v>52137.43</v>
      </c>
      <c r="AW417" s="52">
        <v>53715.56</v>
      </c>
      <c r="AX417" s="52">
        <v>55389.9</v>
      </c>
      <c r="AY417" s="52">
        <v>57056.18</v>
      </c>
      <c r="AZ417" s="52">
        <v>58744.5</v>
      </c>
      <c r="BA417" s="52">
        <v>60509.31</v>
      </c>
      <c r="BB417" s="52">
        <v>62362.13</v>
      </c>
      <c r="BC417">
        <v>2017</v>
      </c>
    </row>
    <row r="418" spans="1:55" x14ac:dyDescent="0.25">
      <c r="A418">
        <v>122</v>
      </c>
      <c r="B418" t="s">
        <v>442</v>
      </c>
      <c r="C418" t="s">
        <v>267</v>
      </c>
      <c r="D418" t="s">
        <v>443</v>
      </c>
      <c r="E418" t="s">
        <v>268</v>
      </c>
      <c r="F418" t="s">
        <v>269</v>
      </c>
      <c r="G418" t="s">
        <v>270</v>
      </c>
      <c r="I418" t="s">
        <v>236</v>
      </c>
      <c r="J418">
        <v>0.68600000000000005</v>
      </c>
      <c r="K418">
        <v>-1.675</v>
      </c>
      <c r="L418">
        <v>-1.571</v>
      </c>
      <c r="M418">
        <v>-0.6</v>
      </c>
      <c r="N418">
        <v>-2.4169999999999998</v>
      </c>
      <c r="O418">
        <v>-2.1840000000000002</v>
      </c>
      <c r="P418">
        <v>-1.552</v>
      </c>
      <c r="Q418">
        <v>0.104</v>
      </c>
      <c r="R418">
        <v>-1.4610000000000001</v>
      </c>
      <c r="S418">
        <v>-0.318</v>
      </c>
      <c r="T418">
        <v>1.26</v>
      </c>
      <c r="U418">
        <v>2.0840000000000001</v>
      </c>
      <c r="V418">
        <v>1.4470000000000001</v>
      </c>
      <c r="W418">
        <v>-0.66500000000000004</v>
      </c>
      <c r="X418">
        <v>-0.88200000000000001</v>
      </c>
      <c r="Y418">
        <v>-0.82799999999999996</v>
      </c>
      <c r="Z418">
        <v>-0.77300000000000002</v>
      </c>
      <c r="AA418">
        <v>-0.46800000000000003</v>
      </c>
      <c r="AB418">
        <v>0.54800000000000004</v>
      </c>
      <c r="AC418">
        <v>1.0529999999999999</v>
      </c>
      <c r="AD418">
        <v>1.655</v>
      </c>
      <c r="AE418">
        <v>0.75700000000000001</v>
      </c>
      <c r="AF418">
        <v>0.28899999999999998</v>
      </c>
      <c r="AG418">
        <v>-1.161</v>
      </c>
      <c r="AH418">
        <v>-0.68500000000000005</v>
      </c>
      <c r="AI418">
        <v>-0.41499999999999998</v>
      </c>
      <c r="AJ418">
        <v>1.077</v>
      </c>
      <c r="AK418">
        <v>2.786</v>
      </c>
      <c r="AL418">
        <v>2.9239999999999999</v>
      </c>
      <c r="AM418">
        <v>-1.2470000000000001</v>
      </c>
      <c r="AN418">
        <v>-0.65300000000000002</v>
      </c>
      <c r="AO418">
        <v>1.0409999999999999</v>
      </c>
      <c r="AP418">
        <v>0.51700000000000002</v>
      </c>
      <c r="AQ418">
        <v>-0.70299999999999996</v>
      </c>
      <c r="AR418">
        <v>-1.5920000000000001</v>
      </c>
      <c r="AS418">
        <v>-1.798</v>
      </c>
      <c r="AT418">
        <v>-1.2090000000000001</v>
      </c>
      <c r="AU418">
        <v>-0.251</v>
      </c>
      <c r="AV418">
        <v>0.752</v>
      </c>
      <c r="AW418">
        <v>0.93600000000000005</v>
      </c>
      <c r="AX418">
        <v>0.86299999999999999</v>
      </c>
      <c r="AY418" t="s">
        <v>232</v>
      </c>
      <c r="AZ418" t="s">
        <v>232</v>
      </c>
      <c r="BA418" t="s">
        <v>232</v>
      </c>
      <c r="BB418" t="s">
        <v>232</v>
      </c>
      <c r="BC418">
        <v>2017</v>
      </c>
    </row>
    <row r="419" spans="1:55" x14ac:dyDescent="0.25">
      <c r="A419">
        <v>122</v>
      </c>
      <c r="B419" t="s">
        <v>442</v>
      </c>
      <c r="C419" t="s">
        <v>271</v>
      </c>
      <c r="D419" t="s">
        <v>443</v>
      </c>
      <c r="E419" t="s">
        <v>272</v>
      </c>
      <c r="F419" t="s">
        <v>273</v>
      </c>
      <c r="G419" t="s">
        <v>274</v>
      </c>
      <c r="I419" t="s">
        <v>243</v>
      </c>
      <c r="J419">
        <v>0.64</v>
      </c>
      <c r="K419">
        <v>0.629</v>
      </c>
      <c r="L419">
        <v>0.63900000000000001</v>
      </c>
      <c r="M419">
        <v>0.64100000000000001</v>
      </c>
      <c r="N419">
        <v>0.61599999999999999</v>
      </c>
      <c r="O419">
        <v>0.60799999999999998</v>
      </c>
      <c r="P419">
        <v>0.60099999999999998</v>
      </c>
      <c r="Q419">
        <v>0.58799999999999997</v>
      </c>
      <c r="R419">
        <v>0.56799999999999995</v>
      </c>
      <c r="S419">
        <v>0.56999999999999995</v>
      </c>
      <c r="T419">
        <v>0.57099999999999995</v>
      </c>
      <c r="U419">
        <v>0.57699999999999996</v>
      </c>
      <c r="V419">
        <v>0.52900000000000003</v>
      </c>
      <c r="W419">
        <v>0.52200000000000002</v>
      </c>
      <c r="X419">
        <v>0.51900000000000002</v>
      </c>
      <c r="Y419">
        <v>0.51400000000000001</v>
      </c>
      <c r="Z419">
        <v>0.50700000000000001</v>
      </c>
      <c r="AA419">
        <v>0.497</v>
      </c>
      <c r="AB419">
        <v>0.501</v>
      </c>
      <c r="AC419">
        <v>0.502</v>
      </c>
      <c r="AD419">
        <v>0.495</v>
      </c>
      <c r="AE419">
        <v>0.48899999999999999</v>
      </c>
      <c r="AF419">
        <v>0.48299999999999998</v>
      </c>
      <c r="AG419">
        <v>0.46899999999999997</v>
      </c>
      <c r="AH419">
        <v>0.45800000000000002</v>
      </c>
      <c r="AI419">
        <v>0.44700000000000001</v>
      </c>
      <c r="AJ419">
        <v>0.439</v>
      </c>
      <c r="AK419">
        <v>0.432</v>
      </c>
      <c r="AL419">
        <v>0.42499999999999999</v>
      </c>
      <c r="AM419">
        <v>0.41099999999999998</v>
      </c>
      <c r="AN419">
        <v>0.39800000000000002</v>
      </c>
      <c r="AO419">
        <v>0.39300000000000002</v>
      </c>
      <c r="AP419">
        <v>0.38400000000000001</v>
      </c>
      <c r="AQ419">
        <v>0.371</v>
      </c>
      <c r="AR419">
        <v>0.36099999999999999</v>
      </c>
      <c r="AS419">
        <v>0.35299999999999998</v>
      </c>
      <c r="AT419">
        <v>0.34899999999999998</v>
      </c>
      <c r="AU419">
        <v>0.34499999999999997</v>
      </c>
      <c r="AV419">
        <v>0.34300000000000003</v>
      </c>
      <c r="AW419">
        <v>0.33800000000000002</v>
      </c>
      <c r="AX419">
        <v>0.33200000000000002</v>
      </c>
      <c r="AY419">
        <v>0.32600000000000001</v>
      </c>
      <c r="AZ419">
        <v>0.31900000000000001</v>
      </c>
      <c r="BA419">
        <v>0.313</v>
      </c>
      <c r="BB419">
        <v>0.30599999999999999</v>
      </c>
      <c r="BC419">
        <v>2017</v>
      </c>
    </row>
    <row r="420" spans="1:55" x14ac:dyDescent="0.25">
      <c r="A420">
        <v>122</v>
      </c>
      <c r="B420" t="s">
        <v>442</v>
      </c>
      <c r="C420" t="s">
        <v>275</v>
      </c>
      <c r="D420" t="s">
        <v>443</v>
      </c>
      <c r="E420" t="s">
        <v>276</v>
      </c>
      <c r="F420" t="s">
        <v>277</v>
      </c>
      <c r="G420" t="s">
        <v>278</v>
      </c>
      <c r="I420" t="s">
        <v>243</v>
      </c>
      <c r="J420">
        <v>0.89500000000000002</v>
      </c>
      <c r="K420">
        <v>0.871</v>
      </c>
      <c r="L420">
        <v>0.86399999999999999</v>
      </c>
      <c r="M420">
        <v>0.86199999999999999</v>
      </c>
      <c r="N420">
        <v>0.871</v>
      </c>
      <c r="O420">
        <v>0.87</v>
      </c>
      <c r="P420">
        <v>0.876</v>
      </c>
      <c r="Q420">
        <v>0.873</v>
      </c>
      <c r="R420">
        <v>0.89400000000000002</v>
      </c>
      <c r="S420">
        <v>0.88600000000000001</v>
      </c>
      <c r="T420">
        <v>0.88</v>
      </c>
      <c r="U420">
        <v>0.88200000000000001</v>
      </c>
      <c r="V420">
        <v>0.89200000000000002</v>
      </c>
      <c r="W420">
        <v>0.89600000000000002</v>
      </c>
      <c r="X420">
        <v>0.89900000000000002</v>
      </c>
      <c r="Y420">
        <v>0.89700000000000002</v>
      </c>
      <c r="Z420">
        <v>0.88900000000000001</v>
      </c>
      <c r="AA420">
        <v>0.88500000000000001</v>
      </c>
      <c r="AB420">
        <v>0.879</v>
      </c>
      <c r="AC420">
        <v>0.86899999999999999</v>
      </c>
      <c r="AD420">
        <v>0.86099999999999999</v>
      </c>
      <c r="AE420">
        <v>0.85899999999999999</v>
      </c>
      <c r="AF420">
        <v>0.85499999999999998</v>
      </c>
      <c r="AG420">
        <v>0.85099999999999998</v>
      </c>
      <c r="AH420">
        <v>0.84299999999999997</v>
      </c>
      <c r="AI420">
        <v>0.83799999999999997</v>
      </c>
      <c r="AJ420">
        <v>0.82899999999999996</v>
      </c>
      <c r="AK420">
        <v>0.82499999999999996</v>
      </c>
      <c r="AL420">
        <v>0.82499999999999996</v>
      </c>
      <c r="AM420">
        <v>0.83499999999999996</v>
      </c>
      <c r="AN420">
        <v>0.83199999999999996</v>
      </c>
      <c r="AO420">
        <v>0.83</v>
      </c>
      <c r="AP420">
        <v>0.83099999999999996</v>
      </c>
      <c r="AQ420">
        <v>0.83</v>
      </c>
      <c r="AR420">
        <v>0.83199999999999996</v>
      </c>
      <c r="AS420">
        <v>0.84099999999999997</v>
      </c>
      <c r="AT420">
        <v>0.84399999999999997</v>
      </c>
      <c r="AU420">
        <v>0.83899999999999997</v>
      </c>
      <c r="AV420">
        <v>0.83599999999999997</v>
      </c>
      <c r="AW420">
        <v>0.83599999999999997</v>
      </c>
      <c r="AX420">
        <v>0.83499999999999996</v>
      </c>
      <c r="AY420">
        <v>0.83499999999999996</v>
      </c>
      <c r="AZ420">
        <v>0.83399999999999996</v>
      </c>
      <c r="BA420">
        <v>0.83499999999999996</v>
      </c>
      <c r="BB420">
        <v>0.83399999999999996</v>
      </c>
      <c r="BC420">
        <v>2017</v>
      </c>
    </row>
    <row r="421" spans="1:55" x14ac:dyDescent="0.25">
      <c r="A421">
        <v>122</v>
      </c>
      <c r="B421" t="s">
        <v>442</v>
      </c>
      <c r="C421" t="s">
        <v>279</v>
      </c>
      <c r="D421" t="s">
        <v>443</v>
      </c>
      <c r="E421" t="s">
        <v>280</v>
      </c>
      <c r="F421" t="s">
        <v>281</v>
      </c>
      <c r="G421" t="s">
        <v>282</v>
      </c>
      <c r="I421" t="s">
        <v>444</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23.805</v>
      </c>
      <c r="AT421">
        <v>24.326000000000001</v>
      </c>
      <c r="AU421">
        <v>25.138000000000002</v>
      </c>
      <c r="AV421">
        <v>25.545000000000002</v>
      </c>
      <c r="AW421">
        <v>25.635000000000002</v>
      </c>
      <c r="AX421">
        <v>25.733000000000001</v>
      </c>
      <c r="AY421">
        <v>25.763999999999999</v>
      </c>
      <c r="AZ421">
        <v>26.25</v>
      </c>
      <c r="BA421">
        <v>26.247</v>
      </c>
      <c r="BB421">
        <v>26.45</v>
      </c>
      <c r="BC421">
        <v>2017</v>
      </c>
    </row>
    <row r="422" spans="1:55" x14ac:dyDescent="0.25">
      <c r="A422">
        <v>122</v>
      </c>
      <c r="B422" t="s">
        <v>442</v>
      </c>
      <c r="C422" t="s">
        <v>283</v>
      </c>
      <c r="D422" t="s">
        <v>443</v>
      </c>
      <c r="E422" t="s">
        <v>284</v>
      </c>
      <c r="F422" t="s">
        <v>285</v>
      </c>
      <c r="G422" t="s">
        <v>282</v>
      </c>
      <c r="I422" t="s">
        <v>444</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26.803000000000001</v>
      </c>
      <c r="AU422">
        <v>27.088999999999999</v>
      </c>
      <c r="AV422">
        <v>27.884</v>
      </c>
      <c r="AW422">
        <v>27.667999999999999</v>
      </c>
      <c r="AX422">
        <v>27.654</v>
      </c>
      <c r="AY422">
        <v>27.648</v>
      </c>
      <c r="AZ422">
        <v>28.196000000000002</v>
      </c>
      <c r="BA422">
        <v>28.19</v>
      </c>
      <c r="BB422">
        <v>28.300999999999998</v>
      </c>
      <c r="BC422">
        <v>2017</v>
      </c>
    </row>
    <row r="423" spans="1:55" x14ac:dyDescent="0.25">
      <c r="A423">
        <v>122</v>
      </c>
      <c r="B423" t="s">
        <v>442</v>
      </c>
      <c r="C423" t="s">
        <v>286</v>
      </c>
      <c r="D423" t="s">
        <v>443</v>
      </c>
      <c r="E423" t="s">
        <v>287</v>
      </c>
      <c r="F423" t="s">
        <v>288</v>
      </c>
      <c r="G423" t="s">
        <v>250</v>
      </c>
      <c r="I423" t="s">
        <v>445</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88.95</v>
      </c>
      <c r="AC423">
        <v>89.406999999999996</v>
      </c>
      <c r="AD423">
        <v>91.156000000000006</v>
      </c>
      <c r="AE423">
        <v>93.254000000000005</v>
      </c>
      <c r="AF423">
        <v>94.823999999999998</v>
      </c>
      <c r="AG423">
        <v>96.057000000000002</v>
      </c>
      <c r="AH423">
        <v>97.942999999999998</v>
      </c>
      <c r="AI423">
        <v>100</v>
      </c>
      <c r="AJ423">
        <v>101.68899999999999</v>
      </c>
      <c r="AK423">
        <v>103.926</v>
      </c>
      <c r="AL423">
        <v>107.28100000000001</v>
      </c>
      <c r="AM423">
        <v>107.715</v>
      </c>
      <c r="AN423">
        <v>109.539</v>
      </c>
      <c r="AO423">
        <v>113.41800000000001</v>
      </c>
      <c r="AP423">
        <v>116.333</v>
      </c>
      <c r="AQ423">
        <v>118.79600000000001</v>
      </c>
      <c r="AR423">
        <v>120.54</v>
      </c>
      <c r="AS423">
        <v>121.514</v>
      </c>
      <c r="AT423">
        <v>122.69499999999999</v>
      </c>
      <c r="AU423">
        <v>125.431</v>
      </c>
      <c r="AV423">
        <v>128.089</v>
      </c>
      <c r="AW423">
        <v>130.34700000000001</v>
      </c>
      <c r="AX423">
        <v>132.93799999999999</v>
      </c>
      <c r="AY423">
        <v>135.71299999999999</v>
      </c>
      <c r="AZ423">
        <v>138.56299999999999</v>
      </c>
      <c r="BA423">
        <v>141.351</v>
      </c>
      <c r="BB423">
        <v>144.178</v>
      </c>
      <c r="BC423">
        <v>2018</v>
      </c>
    </row>
    <row r="424" spans="1:55" x14ac:dyDescent="0.25">
      <c r="A424">
        <v>122</v>
      </c>
      <c r="B424" t="s">
        <v>442</v>
      </c>
      <c r="C424" t="s">
        <v>290</v>
      </c>
      <c r="D424" t="s">
        <v>443</v>
      </c>
      <c r="E424" t="s">
        <v>287</v>
      </c>
      <c r="F424" t="s">
        <v>291</v>
      </c>
      <c r="G424" t="s">
        <v>235</v>
      </c>
      <c r="I424" t="s">
        <v>292</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0.81799999999999995</v>
      </c>
      <c r="AC424">
        <v>0.51300000000000001</v>
      </c>
      <c r="AD424">
        <v>1.956</v>
      </c>
      <c r="AE424">
        <v>2.302</v>
      </c>
      <c r="AF424">
        <v>1.6839999999999999</v>
      </c>
      <c r="AG424">
        <v>1.3</v>
      </c>
      <c r="AH424">
        <v>1.964</v>
      </c>
      <c r="AI424">
        <v>2.1</v>
      </c>
      <c r="AJ424">
        <v>1.6890000000000001</v>
      </c>
      <c r="AK424">
        <v>2.2000000000000002</v>
      </c>
      <c r="AL424">
        <v>3.2280000000000002</v>
      </c>
      <c r="AM424">
        <v>0.40500000000000003</v>
      </c>
      <c r="AN424">
        <v>1.6930000000000001</v>
      </c>
      <c r="AO424">
        <v>3.5419999999999998</v>
      </c>
      <c r="AP424">
        <v>2.57</v>
      </c>
      <c r="AQ424">
        <v>2.1179999999999999</v>
      </c>
      <c r="AR424">
        <v>1.468</v>
      </c>
      <c r="AS424">
        <v>0.80800000000000005</v>
      </c>
      <c r="AT424">
        <v>0.97199999999999998</v>
      </c>
      <c r="AU424">
        <v>2.23</v>
      </c>
      <c r="AV424">
        <v>2.1190000000000002</v>
      </c>
      <c r="AW424">
        <v>1.762</v>
      </c>
      <c r="AX424">
        <v>1.988</v>
      </c>
      <c r="AY424">
        <v>2.0880000000000001</v>
      </c>
      <c r="AZ424">
        <v>2.1</v>
      </c>
      <c r="BA424">
        <v>2.012</v>
      </c>
      <c r="BB424">
        <v>2</v>
      </c>
      <c r="BC424">
        <v>2018</v>
      </c>
    </row>
    <row r="425" spans="1:55" x14ac:dyDescent="0.25">
      <c r="A425">
        <v>122</v>
      </c>
      <c r="B425" t="s">
        <v>442</v>
      </c>
      <c r="C425" t="s">
        <v>293</v>
      </c>
      <c r="D425" t="s">
        <v>443</v>
      </c>
      <c r="E425" t="s">
        <v>294</v>
      </c>
      <c r="F425" t="s">
        <v>295</v>
      </c>
      <c r="G425" t="s">
        <v>250</v>
      </c>
      <c r="I425" t="s">
        <v>445</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110.175</v>
      </c>
      <c r="AO425">
        <v>113.83199999999999</v>
      </c>
      <c r="AP425">
        <v>117.03100000000001</v>
      </c>
      <c r="AQ425">
        <v>119.203</v>
      </c>
      <c r="AR425">
        <v>120.048</v>
      </c>
      <c r="AS425">
        <v>121.21899999999999</v>
      </c>
      <c r="AT425">
        <v>123.078</v>
      </c>
      <c r="AU425">
        <v>125.89</v>
      </c>
      <c r="AV425">
        <v>128.03899999999999</v>
      </c>
      <c r="AW425">
        <v>130.471</v>
      </c>
      <c r="AX425">
        <v>133.08099999999999</v>
      </c>
      <c r="AY425">
        <v>135.875</v>
      </c>
      <c r="AZ425">
        <v>138.72900000000001</v>
      </c>
      <c r="BA425">
        <v>141.50299999999999</v>
      </c>
      <c r="BB425">
        <v>144.334</v>
      </c>
      <c r="BC425">
        <v>2018</v>
      </c>
    </row>
    <row r="426" spans="1:55" x14ac:dyDescent="0.25">
      <c r="A426">
        <v>122</v>
      </c>
      <c r="B426" t="s">
        <v>442</v>
      </c>
      <c r="C426" t="s">
        <v>296</v>
      </c>
      <c r="D426" t="s">
        <v>443</v>
      </c>
      <c r="E426" t="s">
        <v>294</v>
      </c>
      <c r="F426" t="s">
        <v>297</v>
      </c>
      <c r="G426" t="s">
        <v>235</v>
      </c>
      <c r="I426" t="s">
        <v>298</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2.1709999999999998</v>
      </c>
      <c r="AO426">
        <v>3.319</v>
      </c>
      <c r="AP426">
        <v>2.81</v>
      </c>
      <c r="AQ426">
        <v>1.8560000000000001</v>
      </c>
      <c r="AR426">
        <v>0.70899999999999996</v>
      </c>
      <c r="AS426">
        <v>0.97499999999999998</v>
      </c>
      <c r="AT426">
        <v>1.5329999999999999</v>
      </c>
      <c r="AU426">
        <v>2.2850000000000001</v>
      </c>
      <c r="AV426">
        <v>1.7070000000000001</v>
      </c>
      <c r="AW426">
        <v>1.9</v>
      </c>
      <c r="AX426">
        <v>2</v>
      </c>
      <c r="AY426">
        <v>2.1</v>
      </c>
      <c r="AZ426">
        <v>2.1</v>
      </c>
      <c r="BA426">
        <v>2</v>
      </c>
      <c r="BB426">
        <v>2</v>
      </c>
      <c r="BC426">
        <v>2018</v>
      </c>
    </row>
    <row r="427" spans="1:55" x14ac:dyDescent="0.25">
      <c r="A427">
        <v>122</v>
      </c>
      <c r="B427" t="s">
        <v>442</v>
      </c>
      <c r="C427" t="s">
        <v>299</v>
      </c>
      <c r="D427" t="s">
        <v>443</v>
      </c>
      <c r="E427" t="s">
        <v>300</v>
      </c>
      <c r="G427" t="s">
        <v>274</v>
      </c>
    </row>
    <row r="428" spans="1:55" x14ac:dyDescent="0.25">
      <c r="A428">
        <v>122</v>
      </c>
      <c r="B428" t="s">
        <v>442</v>
      </c>
      <c r="C428" t="s">
        <v>301</v>
      </c>
      <c r="D428" t="s">
        <v>443</v>
      </c>
      <c r="E428" t="s">
        <v>302</v>
      </c>
      <c r="F428" t="s">
        <v>303</v>
      </c>
      <c r="G428" t="s">
        <v>235</v>
      </c>
      <c r="I428" t="s">
        <v>446</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3.8370000000000002</v>
      </c>
      <c r="AA428">
        <v>7.27</v>
      </c>
      <c r="AB428">
        <v>5.758</v>
      </c>
      <c r="AC428">
        <v>4.0640000000000001</v>
      </c>
      <c r="AD428">
        <v>10.186</v>
      </c>
      <c r="AE428">
        <v>5.1920000000000002</v>
      </c>
      <c r="AF428">
        <v>0.29099999999999998</v>
      </c>
      <c r="AG428">
        <v>3.5070000000000001</v>
      </c>
      <c r="AH428">
        <v>7.9749999999999996</v>
      </c>
      <c r="AI428">
        <v>5.4550000000000001</v>
      </c>
      <c r="AJ428">
        <v>5.8540000000000001</v>
      </c>
      <c r="AK428">
        <v>5.6349999999999998</v>
      </c>
      <c r="AL428">
        <v>0.95399999999999996</v>
      </c>
      <c r="AM428">
        <v>-11.898999999999999</v>
      </c>
      <c r="AN428">
        <v>11.97</v>
      </c>
      <c r="AO428">
        <v>5.9539999999999997</v>
      </c>
      <c r="AP428">
        <v>0.92400000000000004</v>
      </c>
      <c r="AQ428">
        <v>0.69399999999999995</v>
      </c>
      <c r="AR428">
        <v>2.9569999999999999</v>
      </c>
      <c r="AS428">
        <v>3.621</v>
      </c>
      <c r="AT428">
        <v>3.4039999999999999</v>
      </c>
      <c r="AU428">
        <v>5.1150000000000002</v>
      </c>
      <c r="AV428">
        <v>2.8159999999999998</v>
      </c>
      <c r="AW428">
        <v>2.2869999999999999</v>
      </c>
      <c r="AX428">
        <v>2.44</v>
      </c>
      <c r="AY428">
        <v>2.2429999999999999</v>
      </c>
      <c r="AZ428">
        <v>2.234</v>
      </c>
      <c r="BA428">
        <v>2.0270000000000001</v>
      </c>
      <c r="BB428">
        <v>1.972</v>
      </c>
      <c r="BC428">
        <v>2018</v>
      </c>
    </row>
    <row r="429" spans="1:55" x14ac:dyDescent="0.25">
      <c r="A429">
        <v>122</v>
      </c>
      <c r="B429" t="s">
        <v>442</v>
      </c>
      <c r="C429" t="s">
        <v>305</v>
      </c>
      <c r="D429" t="s">
        <v>443</v>
      </c>
      <c r="E429" t="s">
        <v>306</v>
      </c>
      <c r="F429" t="s">
        <v>307</v>
      </c>
      <c r="G429" t="s">
        <v>235</v>
      </c>
      <c r="I429" t="s">
        <v>446</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3.3860000000000001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4.0579999999999998</v>
      </c>
      <c r="AT429">
        <v>3.2</v>
      </c>
      <c r="AU429">
        <v>2.6789999999999998</v>
      </c>
      <c r="AV429">
        <v>8.5030000000000001</v>
      </c>
      <c r="AW429">
        <v>0.69899999999999995</v>
      </c>
      <c r="AX429">
        <v>1.9</v>
      </c>
      <c r="AY429">
        <v>2.2000000000000002</v>
      </c>
      <c r="AZ429">
        <v>2.46</v>
      </c>
      <c r="BA429">
        <v>2.9740000000000002</v>
      </c>
      <c r="BB429">
        <v>1.71</v>
      </c>
      <c r="BC429">
        <v>2018</v>
      </c>
    </row>
    <row r="430" spans="1:55" x14ac:dyDescent="0.25">
      <c r="A430">
        <v>122</v>
      </c>
      <c r="B430" t="s">
        <v>442</v>
      </c>
      <c r="C430" t="s">
        <v>308</v>
      </c>
      <c r="D430" t="s">
        <v>443</v>
      </c>
      <c r="E430" t="s">
        <v>309</v>
      </c>
      <c r="F430" t="s">
        <v>310</v>
      </c>
      <c r="G430" t="s">
        <v>235</v>
      </c>
      <c r="I430" t="s">
        <v>446</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4.6559999999999997</v>
      </c>
      <c r="AA430">
        <v>11.028</v>
      </c>
      <c r="AB430">
        <v>7.8520000000000003</v>
      </c>
      <c r="AC430">
        <v>6.4340000000000002</v>
      </c>
      <c r="AD430">
        <v>13.523999999999999</v>
      </c>
      <c r="AE430">
        <v>5.7709999999999999</v>
      </c>
      <c r="AF430">
        <v>4.2859999999999996</v>
      </c>
      <c r="AG430">
        <v>0.53200000000000003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3.5470000000000002</v>
      </c>
      <c r="AT430">
        <v>2.7069999999999999</v>
      </c>
      <c r="AU430">
        <v>4.6580000000000004</v>
      </c>
      <c r="AV430">
        <v>3.8340000000000001</v>
      </c>
      <c r="AW430">
        <v>2.7360000000000002</v>
      </c>
      <c r="AX430">
        <v>2.5880000000000001</v>
      </c>
      <c r="AY430">
        <v>2.7719999999999998</v>
      </c>
      <c r="AZ430">
        <v>2.1459999999999999</v>
      </c>
      <c r="BA430">
        <v>2.375</v>
      </c>
      <c r="BB430">
        <v>1.708</v>
      </c>
      <c r="BC430">
        <v>2018</v>
      </c>
    </row>
    <row r="431" spans="1:55" x14ac:dyDescent="0.25">
      <c r="A431">
        <v>122</v>
      </c>
      <c r="B431" t="s">
        <v>442</v>
      </c>
      <c r="C431" t="s">
        <v>311</v>
      </c>
      <c r="D431" t="s">
        <v>443</v>
      </c>
      <c r="E431" t="s">
        <v>312</v>
      </c>
      <c r="F431" t="s">
        <v>313</v>
      </c>
      <c r="G431" t="s">
        <v>235</v>
      </c>
      <c r="I431" t="s">
        <v>446</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4.66</v>
      </c>
      <c r="AA431">
        <v>15.558</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3.4689999999999999</v>
      </c>
      <c r="AT431">
        <v>2.1440000000000001</v>
      </c>
      <c r="AU431">
        <v>2.8780000000000001</v>
      </c>
      <c r="AV431">
        <v>7.4429999999999996</v>
      </c>
      <c r="AW431">
        <v>2.653</v>
      </c>
      <c r="AX431">
        <v>2.8439999999999999</v>
      </c>
      <c r="AY431">
        <v>1.9950000000000001</v>
      </c>
      <c r="AZ431">
        <v>3.5950000000000002</v>
      </c>
      <c r="BA431">
        <v>2.7450000000000001</v>
      </c>
      <c r="BB431">
        <v>3.895</v>
      </c>
      <c r="BC431">
        <v>2018</v>
      </c>
    </row>
    <row r="432" spans="1:55" x14ac:dyDescent="0.25">
      <c r="A432">
        <v>122</v>
      </c>
      <c r="B432" t="s">
        <v>442</v>
      </c>
      <c r="C432" t="s">
        <v>314</v>
      </c>
      <c r="D432" t="s">
        <v>443</v>
      </c>
      <c r="E432" t="s">
        <v>315</v>
      </c>
      <c r="F432" t="s">
        <v>316</v>
      </c>
      <c r="G432" t="s">
        <v>317</v>
      </c>
      <c r="I432" t="s">
        <v>447</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5.65</v>
      </c>
      <c r="AJ432">
        <v>5.2249999999999996</v>
      </c>
      <c r="AK432">
        <v>4.867</v>
      </c>
      <c r="AL432">
        <v>4.1079999999999997</v>
      </c>
      <c r="AM432">
        <v>5.3330000000000002</v>
      </c>
      <c r="AN432">
        <v>4.8170000000000002</v>
      </c>
      <c r="AO432">
        <v>4.5830000000000002</v>
      </c>
      <c r="AP432">
        <v>4.9169999999999998</v>
      </c>
      <c r="AQ432">
        <v>5.3419999999999996</v>
      </c>
      <c r="AR432">
        <v>5.617</v>
      </c>
      <c r="AS432">
        <v>5.7329999999999997</v>
      </c>
      <c r="AT432">
        <v>6.0330000000000004</v>
      </c>
      <c r="AU432">
        <v>5.5330000000000004</v>
      </c>
      <c r="AV432">
        <v>4.8499999999999996</v>
      </c>
      <c r="AW432">
        <v>5.0999999999999996</v>
      </c>
      <c r="AX432">
        <v>5</v>
      </c>
      <c r="AY432">
        <v>5</v>
      </c>
      <c r="AZ432">
        <v>5.0999999999999996</v>
      </c>
      <c r="BA432">
        <v>5.0999999999999996</v>
      </c>
      <c r="BB432">
        <v>5.0999999999999996</v>
      </c>
      <c r="BC432">
        <v>2018</v>
      </c>
    </row>
    <row r="433" spans="1:55" x14ac:dyDescent="0.25">
      <c r="A433">
        <v>122</v>
      </c>
      <c r="B433" t="s">
        <v>442</v>
      </c>
      <c r="C433" t="s">
        <v>318</v>
      </c>
      <c r="D433" t="s">
        <v>443</v>
      </c>
      <c r="E433" t="s">
        <v>319</v>
      </c>
      <c r="F433" t="s">
        <v>320</v>
      </c>
      <c r="G433" t="s">
        <v>321</v>
      </c>
      <c r="H433" t="s">
        <v>322</v>
      </c>
      <c r="I433" t="s">
        <v>447</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4.32</v>
      </c>
      <c r="AW433">
        <v>4.351</v>
      </c>
      <c r="AX433">
        <v>4.3970000000000002</v>
      </c>
      <c r="AY433" t="s">
        <v>232</v>
      </c>
      <c r="AZ433" t="s">
        <v>232</v>
      </c>
      <c r="BA433" t="s">
        <v>232</v>
      </c>
      <c r="BB433" t="s">
        <v>232</v>
      </c>
      <c r="BC433">
        <v>2018</v>
      </c>
    </row>
    <row r="434" spans="1:55" x14ac:dyDescent="0.25">
      <c r="A434">
        <v>122</v>
      </c>
      <c r="B434" t="s">
        <v>442</v>
      </c>
      <c r="C434" t="s">
        <v>323</v>
      </c>
      <c r="D434" t="s">
        <v>443</v>
      </c>
      <c r="E434" t="s">
        <v>324</v>
      </c>
      <c r="F434" t="s">
        <v>325</v>
      </c>
      <c r="G434" t="s">
        <v>321</v>
      </c>
      <c r="H434" t="s">
        <v>322</v>
      </c>
      <c r="I434" t="s">
        <v>448</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8.9499999999999993</v>
      </c>
      <c r="AX434">
        <v>9.0120000000000005</v>
      </c>
      <c r="AY434">
        <v>9.0690000000000008</v>
      </c>
      <c r="AZ434">
        <v>9.1219999999999999</v>
      </c>
      <c r="BA434">
        <v>9.1709999999999994</v>
      </c>
      <c r="BB434">
        <v>9.2170000000000005</v>
      </c>
      <c r="BC434">
        <v>2018</v>
      </c>
    </row>
    <row r="435" spans="1:55" x14ac:dyDescent="0.25">
      <c r="A435">
        <v>122</v>
      </c>
      <c r="B435" t="s">
        <v>442</v>
      </c>
      <c r="C435" t="s">
        <v>327</v>
      </c>
      <c r="D435" t="s">
        <v>443</v>
      </c>
      <c r="E435" t="s">
        <v>328</v>
      </c>
      <c r="F435" t="s">
        <v>329</v>
      </c>
      <c r="G435" t="s">
        <v>229</v>
      </c>
      <c r="H435" t="s">
        <v>230</v>
      </c>
      <c r="I435" t="s">
        <v>449</v>
      </c>
      <c r="J435" t="s">
        <v>232</v>
      </c>
      <c r="K435" t="s">
        <v>232</v>
      </c>
      <c r="L435" t="s">
        <v>232</v>
      </c>
      <c r="M435" t="s">
        <v>232</v>
      </c>
      <c r="N435" t="s">
        <v>232</v>
      </c>
      <c r="O435" t="s">
        <v>232</v>
      </c>
      <c r="P435" t="s">
        <v>232</v>
      </c>
      <c r="Q435" t="s">
        <v>232</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186.97</v>
      </c>
      <c r="AW435">
        <v>191.52</v>
      </c>
      <c r="AX435">
        <v>199.85499999999999</v>
      </c>
      <c r="AY435">
        <v>207.125</v>
      </c>
      <c r="AZ435">
        <v>214.446</v>
      </c>
      <c r="BA435">
        <v>222.23099999999999</v>
      </c>
      <c r="BB435">
        <v>230.011</v>
      </c>
      <c r="BC435">
        <v>2017</v>
      </c>
    </row>
    <row r="436" spans="1:55" x14ac:dyDescent="0.25">
      <c r="A436">
        <v>122</v>
      </c>
      <c r="B436" t="s">
        <v>442</v>
      </c>
      <c r="C436" t="s">
        <v>331</v>
      </c>
      <c r="D436" t="s">
        <v>443</v>
      </c>
      <c r="E436" t="s">
        <v>328</v>
      </c>
      <c r="F436" t="s">
        <v>329</v>
      </c>
      <c r="G436" t="s">
        <v>282</v>
      </c>
      <c r="I436" t="s">
        <v>332</v>
      </c>
      <c r="J436" t="s">
        <v>232</v>
      </c>
      <c r="K436" t="s">
        <v>232</v>
      </c>
      <c r="L436" t="s">
        <v>232</v>
      </c>
      <c r="M436" t="s">
        <v>232</v>
      </c>
      <c r="N436" t="s">
        <v>232</v>
      </c>
      <c r="O436" t="s">
        <v>232</v>
      </c>
      <c r="P436" t="s">
        <v>232</v>
      </c>
      <c r="Q436" t="s">
        <v>232</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49.981999999999999</v>
      </c>
      <c r="AT436">
        <v>48.639000000000003</v>
      </c>
      <c r="AU436">
        <v>48.283999999999999</v>
      </c>
      <c r="AV436">
        <v>48.268999999999998</v>
      </c>
      <c r="AW436">
        <v>47.654000000000003</v>
      </c>
      <c r="AX436">
        <v>47.96</v>
      </c>
      <c r="AY436">
        <v>47.96</v>
      </c>
      <c r="AZ436">
        <v>47.960999999999999</v>
      </c>
      <c r="BA436">
        <v>47.960999999999999</v>
      </c>
      <c r="BB436">
        <v>47.960999999999999</v>
      </c>
      <c r="BC436">
        <v>2017</v>
      </c>
    </row>
    <row r="437" spans="1:55" x14ac:dyDescent="0.25">
      <c r="A437">
        <v>122</v>
      </c>
      <c r="B437" t="s">
        <v>442</v>
      </c>
      <c r="C437" t="s">
        <v>333</v>
      </c>
      <c r="D437" t="s">
        <v>443</v>
      </c>
      <c r="E437" t="s">
        <v>334</v>
      </c>
      <c r="F437" t="s">
        <v>335</v>
      </c>
      <c r="G437" t="s">
        <v>229</v>
      </c>
      <c r="H437" t="s">
        <v>230</v>
      </c>
      <c r="I437" t="s">
        <v>449</v>
      </c>
      <c r="J437" t="s">
        <v>232</v>
      </c>
      <c r="K437" t="s">
        <v>232</v>
      </c>
      <c r="L437" t="s">
        <v>232</v>
      </c>
      <c r="M437" t="s">
        <v>232</v>
      </c>
      <c r="N437" t="s">
        <v>232</v>
      </c>
      <c r="O437" t="s">
        <v>232</v>
      </c>
      <c r="P437" t="s">
        <v>232</v>
      </c>
      <c r="Q437" t="s">
        <v>232</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187.72200000000001</v>
      </c>
      <c r="AW437">
        <v>191.958</v>
      </c>
      <c r="AX437">
        <v>200.94200000000001</v>
      </c>
      <c r="AY437">
        <v>208.55699999999999</v>
      </c>
      <c r="AZ437">
        <v>216.48400000000001</v>
      </c>
      <c r="BA437">
        <v>224.95699999999999</v>
      </c>
      <c r="BB437">
        <v>233.018</v>
      </c>
      <c r="BC437">
        <v>2017</v>
      </c>
    </row>
    <row r="438" spans="1:55" x14ac:dyDescent="0.25">
      <c r="A438">
        <v>122</v>
      </c>
      <c r="B438" t="s">
        <v>442</v>
      </c>
      <c r="C438" t="s">
        <v>336</v>
      </c>
      <c r="D438" t="s">
        <v>443</v>
      </c>
      <c r="E438" t="s">
        <v>334</v>
      </c>
      <c r="F438" t="s">
        <v>335</v>
      </c>
      <c r="G438" t="s">
        <v>282</v>
      </c>
      <c r="I438" t="s">
        <v>337</v>
      </c>
      <c r="J438" t="s">
        <v>232</v>
      </c>
      <c r="K438" t="s">
        <v>232</v>
      </c>
      <c r="L438" t="s">
        <v>232</v>
      </c>
      <c r="M438" t="s">
        <v>232</v>
      </c>
      <c r="N438" t="s">
        <v>232</v>
      </c>
      <c r="O438" t="s">
        <v>232</v>
      </c>
      <c r="P438" t="s">
        <v>232</v>
      </c>
      <c r="Q438" t="s">
        <v>232</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51.029000000000003</v>
      </c>
      <c r="AT438">
        <v>50.216999999999999</v>
      </c>
      <c r="AU438">
        <v>48.984000000000002</v>
      </c>
      <c r="AV438">
        <v>48.463000000000001</v>
      </c>
      <c r="AW438">
        <v>47.762999999999998</v>
      </c>
      <c r="AX438">
        <v>48.220999999999997</v>
      </c>
      <c r="AY438">
        <v>48.292000000000002</v>
      </c>
      <c r="AZ438">
        <v>48.417000000000002</v>
      </c>
      <c r="BA438">
        <v>48.548999999999999</v>
      </c>
      <c r="BB438">
        <v>48.588000000000001</v>
      </c>
      <c r="BC438">
        <v>2017</v>
      </c>
    </row>
    <row r="439" spans="1:55" x14ac:dyDescent="0.25">
      <c r="A439">
        <v>122</v>
      </c>
      <c r="B439" t="s">
        <v>442</v>
      </c>
      <c r="C439" t="s">
        <v>338</v>
      </c>
      <c r="D439" t="s">
        <v>443</v>
      </c>
      <c r="E439" t="s">
        <v>339</v>
      </c>
      <c r="F439" t="s">
        <v>340</v>
      </c>
      <c r="G439" t="s">
        <v>229</v>
      </c>
      <c r="H439" t="s">
        <v>230</v>
      </c>
      <c r="I439" t="s">
        <v>449</v>
      </c>
      <c r="J439" t="s">
        <v>232</v>
      </c>
      <c r="K439" t="s">
        <v>232</v>
      </c>
      <c r="L439" t="s">
        <v>232</v>
      </c>
      <c r="M439" t="s">
        <v>232</v>
      </c>
      <c r="N439" t="s">
        <v>232</v>
      </c>
      <c r="O439" t="s">
        <v>232</v>
      </c>
      <c r="P439" t="s">
        <v>232</v>
      </c>
      <c r="Q439" t="s">
        <v>232</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-0.752</v>
      </c>
      <c r="AW439">
        <v>-0.438</v>
      </c>
      <c r="AX439">
        <v>-1.087</v>
      </c>
      <c r="AY439">
        <v>-1.4319999999999999</v>
      </c>
      <c r="AZ439">
        <v>-2.0379999999999998</v>
      </c>
      <c r="BA439">
        <v>-2.726</v>
      </c>
      <c r="BB439">
        <v>-3.0070000000000001</v>
      </c>
      <c r="BC439">
        <v>2017</v>
      </c>
    </row>
    <row r="440" spans="1:55" x14ac:dyDescent="0.25">
      <c r="A440">
        <v>122</v>
      </c>
      <c r="B440" t="s">
        <v>442</v>
      </c>
      <c r="C440" t="s">
        <v>341</v>
      </c>
      <c r="D440" t="s">
        <v>443</v>
      </c>
      <c r="E440" t="s">
        <v>339</v>
      </c>
      <c r="F440" t="s">
        <v>340</v>
      </c>
      <c r="G440" t="s">
        <v>282</v>
      </c>
      <c r="I440" t="s">
        <v>342</v>
      </c>
      <c r="J440" t="s">
        <v>232</v>
      </c>
      <c r="K440" t="s">
        <v>232</v>
      </c>
      <c r="L440" t="s">
        <v>232</v>
      </c>
      <c r="M440" t="s">
        <v>232</v>
      </c>
      <c r="N440" t="s">
        <v>232</v>
      </c>
      <c r="O440" t="s">
        <v>232</v>
      </c>
      <c r="P440" t="s">
        <v>232</v>
      </c>
      <c r="Q440" t="s">
        <v>232</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-1.5780000000000001</v>
      </c>
      <c r="AU440">
        <v>-0.7</v>
      </c>
      <c r="AV440">
        <v>-0.19400000000000001</v>
      </c>
      <c r="AW440">
        <v>-0.109</v>
      </c>
      <c r="AX440">
        <v>-0.26100000000000001</v>
      </c>
      <c r="AY440">
        <v>-0.33200000000000002</v>
      </c>
      <c r="AZ440">
        <v>-0.45600000000000002</v>
      </c>
      <c r="BA440">
        <v>-0.58799999999999997</v>
      </c>
      <c r="BB440">
        <v>-0.627</v>
      </c>
      <c r="BC440">
        <v>2017</v>
      </c>
    </row>
    <row r="441" spans="1:55" x14ac:dyDescent="0.25">
      <c r="A441">
        <v>122</v>
      </c>
      <c r="B441" t="s">
        <v>442</v>
      </c>
      <c r="C441" t="s">
        <v>343</v>
      </c>
      <c r="D441" t="s">
        <v>443</v>
      </c>
      <c r="E441" t="s">
        <v>344</v>
      </c>
      <c r="F441" t="s">
        <v>345</v>
      </c>
      <c r="G441" t="s">
        <v>229</v>
      </c>
      <c r="H441" t="s">
        <v>230</v>
      </c>
      <c r="I441" t="s">
        <v>449</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-10.057</v>
      </c>
      <c r="Z441">
        <v>-7.7409999999999997</v>
      </c>
      <c r="AA441">
        <v>-4.8730000000000002</v>
      </c>
      <c r="AB441">
        <v>-5.798</v>
      </c>
      <c r="AC441">
        <v>-6.6479999999999997</v>
      </c>
      <c r="AD441">
        <v>-8.2889999999999997</v>
      </c>
      <c r="AE441">
        <v>-3.5960000000000001</v>
      </c>
      <c r="AF441">
        <v>-4.5999999999999996</v>
      </c>
      <c r="AG441">
        <v>-0.752</v>
      </c>
      <c r="AH441">
        <v>-4.5739999999999998</v>
      </c>
      <c r="AI441">
        <v>-5.7519999999999998</v>
      </c>
      <c r="AJ441">
        <v>-8.4930000000000003</v>
      </c>
      <c r="AK441">
        <v>-8.0129999999999999</v>
      </c>
      <c r="AL441">
        <v>-8.5269999999999992</v>
      </c>
      <c r="AM441">
        <v>-10.702999999999999</v>
      </c>
      <c r="AN441">
        <v>-11.394</v>
      </c>
      <c r="AO441">
        <v>-9.1129999999999995</v>
      </c>
      <c r="AP441">
        <v>-6.6050000000000004</v>
      </c>
      <c r="AQ441">
        <v>-5.7069999999999999</v>
      </c>
      <c r="AR441">
        <v>-1.115</v>
      </c>
      <c r="AS441">
        <v>2.0510000000000002</v>
      </c>
      <c r="AT441">
        <v>-2.7930000000000001</v>
      </c>
      <c r="AU441">
        <v>-2.0590000000000002</v>
      </c>
      <c r="AV441">
        <v>-2.4</v>
      </c>
      <c r="AW441">
        <v>-2.5619999999999998</v>
      </c>
      <c r="AX441">
        <v>-3.1190000000000002</v>
      </c>
      <c r="AY441">
        <v>-3.0640000000000001</v>
      </c>
      <c r="AZ441">
        <v>-2.7010000000000001</v>
      </c>
      <c r="BA441">
        <v>-3.11</v>
      </c>
      <c r="BB441">
        <v>-2.9950000000000001</v>
      </c>
      <c r="BC441">
        <v>2017</v>
      </c>
    </row>
    <row r="442" spans="1:55" x14ac:dyDescent="0.25">
      <c r="A442">
        <v>122</v>
      </c>
      <c r="B442" t="s">
        <v>442</v>
      </c>
      <c r="C442" t="s">
        <v>346</v>
      </c>
      <c r="D442" t="s">
        <v>443</v>
      </c>
      <c r="E442" t="s">
        <v>344</v>
      </c>
      <c r="F442" t="s">
        <v>345</v>
      </c>
      <c r="G442" t="s">
        <v>270</v>
      </c>
      <c r="I442" t="s">
        <v>397</v>
      </c>
      <c r="J442" t="s">
        <v>232</v>
      </c>
      <c r="K442" t="s">
        <v>232</v>
      </c>
      <c r="L442" t="s">
        <v>232</v>
      </c>
      <c r="M442" t="s">
        <v>232</v>
      </c>
      <c r="N442" t="s">
        <v>232</v>
      </c>
      <c r="O442" t="s">
        <v>232</v>
      </c>
      <c r="P442" t="s">
        <v>232</v>
      </c>
      <c r="Q442" t="s">
        <v>232</v>
      </c>
      <c r="R442" t="s">
        <v>232</v>
      </c>
      <c r="S442" t="s">
        <v>232</v>
      </c>
      <c r="T442" t="s">
        <v>232</v>
      </c>
      <c r="U442">
        <v>-3.9089999999999998</v>
      </c>
      <c r="V442">
        <v>-2.5880000000000001</v>
      </c>
      <c r="W442">
        <v>-3.6030000000000002</v>
      </c>
      <c r="X442">
        <v>-4.5069999999999997</v>
      </c>
      <c r="Y442">
        <v>-5.6340000000000003</v>
      </c>
      <c r="Z442">
        <v>-4.2080000000000002</v>
      </c>
      <c r="AA442">
        <v>-2.57</v>
      </c>
      <c r="AB442">
        <v>-2.9689999999999999</v>
      </c>
      <c r="AC442">
        <v>-3.2959999999999998</v>
      </c>
      <c r="AD442">
        <v>-3.9449999999999998</v>
      </c>
      <c r="AE442">
        <v>-1.643</v>
      </c>
      <c r="AF442">
        <v>-2.0350000000000001</v>
      </c>
      <c r="AG442">
        <v>-0.32100000000000001</v>
      </c>
      <c r="AH442">
        <v>-1.8740000000000001</v>
      </c>
      <c r="AI442">
        <v>-2.2549999999999999</v>
      </c>
      <c r="AJ442">
        <v>-3.2050000000000001</v>
      </c>
      <c r="AK442">
        <v>-2.9</v>
      </c>
      <c r="AL442">
        <v>-2.988</v>
      </c>
      <c r="AM442">
        <v>-3.669</v>
      </c>
      <c r="AN442">
        <v>-3.8260000000000001</v>
      </c>
      <c r="AO442">
        <v>-2.9689999999999999</v>
      </c>
      <c r="AP442">
        <v>-2.0840000000000001</v>
      </c>
      <c r="AQ442">
        <v>-1.75</v>
      </c>
      <c r="AR442">
        <v>-0.32900000000000001</v>
      </c>
      <c r="AS442">
        <v>0.58499999999999996</v>
      </c>
      <c r="AT442">
        <v>-0.77400000000000002</v>
      </c>
      <c r="AU442">
        <v>-0.55500000000000005</v>
      </c>
      <c r="AV442">
        <v>-0.624</v>
      </c>
      <c r="AW442">
        <v>-0.64300000000000002</v>
      </c>
      <c r="AX442">
        <v>-0.755</v>
      </c>
      <c r="AY442">
        <v>-0.71399999999999997</v>
      </c>
      <c r="AZ442">
        <v>-0.60599999999999998</v>
      </c>
      <c r="BA442">
        <v>-0.67200000000000004</v>
      </c>
      <c r="BB442">
        <v>-0.624</v>
      </c>
      <c r="BC442">
        <v>2017</v>
      </c>
    </row>
    <row r="443" spans="1:55" x14ac:dyDescent="0.25">
      <c r="A443">
        <v>122</v>
      </c>
      <c r="B443" t="s">
        <v>442</v>
      </c>
      <c r="C443" t="s">
        <v>347</v>
      </c>
      <c r="D443" t="s">
        <v>443</v>
      </c>
      <c r="E443" t="s">
        <v>348</v>
      </c>
      <c r="F443" t="s">
        <v>349</v>
      </c>
      <c r="G443" t="s">
        <v>229</v>
      </c>
      <c r="H443" t="s">
        <v>230</v>
      </c>
      <c r="I443" t="s">
        <v>449</v>
      </c>
      <c r="J443" t="s">
        <v>232</v>
      </c>
      <c r="K443" t="s">
        <v>232</v>
      </c>
      <c r="L443" t="s">
        <v>232</v>
      </c>
      <c r="M443" t="s">
        <v>232</v>
      </c>
      <c r="N443" t="s">
        <v>232</v>
      </c>
      <c r="O443" t="s">
        <v>232</v>
      </c>
      <c r="P443" t="s">
        <v>232</v>
      </c>
      <c r="Q443" t="s">
        <v>232</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3.9380000000000002</v>
      </c>
      <c r="AW443">
        <v>4.0439999999999996</v>
      </c>
      <c r="AX443">
        <v>3.3159999999999998</v>
      </c>
      <c r="AY443">
        <v>2.806</v>
      </c>
      <c r="AZ443">
        <v>1.931</v>
      </c>
      <c r="BA443">
        <v>1.282</v>
      </c>
      <c r="BB443">
        <v>1.0529999999999999</v>
      </c>
      <c r="BC443">
        <v>2017</v>
      </c>
    </row>
    <row r="444" spans="1:55" x14ac:dyDescent="0.25">
      <c r="A444">
        <v>122</v>
      </c>
      <c r="B444" t="s">
        <v>442</v>
      </c>
      <c r="C444" t="s">
        <v>350</v>
      </c>
      <c r="D444" t="s">
        <v>443</v>
      </c>
      <c r="E444" t="s">
        <v>348</v>
      </c>
      <c r="F444" t="s">
        <v>349</v>
      </c>
      <c r="G444" t="s">
        <v>282</v>
      </c>
      <c r="I444" t="s">
        <v>351</v>
      </c>
      <c r="J444" t="s">
        <v>232</v>
      </c>
      <c r="K444" t="s">
        <v>232</v>
      </c>
      <c r="L444" t="s">
        <v>232</v>
      </c>
      <c r="M444" t="s">
        <v>232</v>
      </c>
      <c r="N444" t="s">
        <v>232</v>
      </c>
      <c r="O444" t="s">
        <v>232</v>
      </c>
      <c r="P444" t="s">
        <v>232</v>
      </c>
      <c r="Q444" t="s">
        <v>232</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0.1</v>
      </c>
      <c r="AU444">
        <v>0.753</v>
      </c>
      <c r="AV444">
        <v>1.0169999999999999</v>
      </c>
      <c r="AW444">
        <v>1.006</v>
      </c>
      <c r="AX444">
        <v>0.79600000000000004</v>
      </c>
      <c r="AY444">
        <v>0.65</v>
      </c>
      <c r="AZ444">
        <v>0.432</v>
      </c>
      <c r="BA444">
        <v>0.27700000000000002</v>
      </c>
      <c r="BB444">
        <v>0.22</v>
      </c>
      <c r="BC444">
        <v>2017</v>
      </c>
    </row>
    <row r="445" spans="1:55" x14ac:dyDescent="0.25">
      <c r="A445">
        <v>122</v>
      </c>
      <c r="B445" t="s">
        <v>442</v>
      </c>
      <c r="C445" t="s">
        <v>352</v>
      </c>
      <c r="D445" t="s">
        <v>443</v>
      </c>
      <c r="E445" t="s">
        <v>353</v>
      </c>
      <c r="F445" t="s">
        <v>354</v>
      </c>
      <c r="G445" t="s">
        <v>229</v>
      </c>
      <c r="H445" t="s">
        <v>230</v>
      </c>
      <c r="I445" t="s">
        <v>449</v>
      </c>
      <c r="J445" t="s">
        <v>232</v>
      </c>
      <c r="K445" t="s">
        <v>232</v>
      </c>
      <c r="L445" t="s">
        <v>232</v>
      </c>
      <c r="M445" t="s">
        <v>232</v>
      </c>
      <c r="N445" t="s">
        <v>232</v>
      </c>
      <c r="O445" t="s">
        <v>232</v>
      </c>
      <c r="P445" t="s">
        <v>232</v>
      </c>
      <c r="Q445" t="s">
        <v>232</v>
      </c>
      <c r="R445" t="s">
        <v>232</v>
      </c>
      <c r="S445" t="s">
        <v>232</v>
      </c>
      <c r="T445" t="s">
        <v>232</v>
      </c>
      <c r="U445" t="s">
        <v>232</v>
      </c>
      <c r="V445" t="s">
        <v>232</v>
      </c>
      <c r="W445" t="s">
        <v>232</v>
      </c>
      <c r="X445" t="s">
        <v>232</v>
      </c>
      <c r="Y445" t="s">
        <v>232</v>
      </c>
      <c r="Z445" t="s">
        <v>232</v>
      </c>
      <c r="AA445" t="s">
        <v>232</v>
      </c>
      <c r="AB445" t="s">
        <v>232</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206.91</v>
      </c>
      <c r="AV445">
        <v>197.67400000000001</v>
      </c>
      <c r="AW445">
        <v>196.11199999999999</v>
      </c>
      <c r="AX445">
        <v>195.09899999999999</v>
      </c>
      <c r="AY445">
        <v>195.63200000000001</v>
      </c>
      <c r="AZ445">
        <v>197.67</v>
      </c>
      <c r="BA445">
        <v>200.39599999999999</v>
      </c>
      <c r="BB445">
        <v>203.40299999999999</v>
      </c>
      <c r="BC445">
        <v>2017</v>
      </c>
    </row>
    <row r="446" spans="1:55" x14ac:dyDescent="0.25">
      <c r="A446">
        <v>122</v>
      </c>
      <c r="B446" t="s">
        <v>442</v>
      </c>
      <c r="C446" t="s">
        <v>355</v>
      </c>
      <c r="D446" t="s">
        <v>443</v>
      </c>
      <c r="E446" t="s">
        <v>353</v>
      </c>
      <c r="F446" t="s">
        <v>354</v>
      </c>
      <c r="G446" t="s">
        <v>282</v>
      </c>
      <c r="I446" t="s">
        <v>379</v>
      </c>
      <c r="J446" t="s">
        <v>232</v>
      </c>
      <c r="K446" t="s">
        <v>232</v>
      </c>
      <c r="L446" t="s">
        <v>232</v>
      </c>
      <c r="M446" t="s">
        <v>232</v>
      </c>
      <c r="N446" t="s">
        <v>232</v>
      </c>
      <c r="O446" t="s">
        <v>232</v>
      </c>
      <c r="P446" t="s">
        <v>232</v>
      </c>
      <c r="Q446" t="s">
        <v>232</v>
      </c>
      <c r="R446" t="s">
        <v>232</v>
      </c>
      <c r="S446" t="s">
        <v>232</v>
      </c>
      <c r="T446" t="s">
        <v>232</v>
      </c>
      <c r="U446" t="s">
        <v>232</v>
      </c>
      <c r="V446" t="s">
        <v>232</v>
      </c>
      <c r="W446" t="s">
        <v>232</v>
      </c>
      <c r="X446" t="s">
        <v>232</v>
      </c>
      <c r="Y446" t="s">
        <v>232</v>
      </c>
      <c r="Z446" t="s">
        <v>232</v>
      </c>
      <c r="AA446" t="s">
        <v>232</v>
      </c>
      <c r="AB446" t="s">
        <v>232</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58.286999999999999</v>
      </c>
      <c r="AT446">
        <v>57.134999999999998</v>
      </c>
      <c r="AU446">
        <v>55.936999999999998</v>
      </c>
      <c r="AV446">
        <v>51.031999999999996</v>
      </c>
      <c r="AW446">
        <v>48.796999999999997</v>
      </c>
      <c r="AX446">
        <v>46.819000000000003</v>
      </c>
      <c r="AY446">
        <v>45.298999999999999</v>
      </c>
      <c r="AZ446">
        <v>44.209000000000003</v>
      </c>
      <c r="BA446">
        <v>43.247999999999998</v>
      </c>
      <c r="BB446">
        <v>42.412999999999997</v>
      </c>
      <c r="BC446">
        <v>2017</v>
      </c>
    </row>
    <row r="447" spans="1:55" x14ac:dyDescent="0.25">
      <c r="A447">
        <v>122</v>
      </c>
      <c r="B447" t="s">
        <v>442</v>
      </c>
      <c r="C447" t="s">
        <v>356</v>
      </c>
      <c r="D447" t="s">
        <v>443</v>
      </c>
      <c r="E447" t="s">
        <v>357</v>
      </c>
      <c r="F447" t="s">
        <v>358</v>
      </c>
      <c r="G447" t="s">
        <v>229</v>
      </c>
      <c r="H447" t="s">
        <v>230</v>
      </c>
      <c r="I447" t="s">
        <v>449</v>
      </c>
      <c r="J447" t="s">
        <v>232</v>
      </c>
      <c r="K447" t="s">
        <v>232</v>
      </c>
      <c r="L447" t="s">
        <v>232</v>
      </c>
      <c r="M447" t="s">
        <v>232</v>
      </c>
      <c r="N447" t="s">
        <v>232</v>
      </c>
      <c r="O447" t="s">
        <v>232</v>
      </c>
      <c r="P447" t="s">
        <v>232</v>
      </c>
      <c r="Q447" t="s">
        <v>232</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287.58300000000003</v>
      </c>
      <c r="AW447">
        <v>286.02</v>
      </c>
      <c r="AX447">
        <v>285.00799999999998</v>
      </c>
      <c r="AY447">
        <v>285.54000000000002</v>
      </c>
      <c r="AZ447">
        <v>287.57900000000001</v>
      </c>
      <c r="BA447">
        <v>290.30500000000001</v>
      </c>
      <c r="BB447">
        <v>293.31200000000001</v>
      </c>
      <c r="BC447">
        <v>2017</v>
      </c>
    </row>
    <row r="448" spans="1:55" x14ac:dyDescent="0.25">
      <c r="A448">
        <v>122</v>
      </c>
      <c r="B448" t="s">
        <v>442</v>
      </c>
      <c r="C448" t="s">
        <v>359</v>
      </c>
      <c r="D448" t="s">
        <v>443</v>
      </c>
      <c r="E448" t="s">
        <v>357</v>
      </c>
      <c r="F448" t="s">
        <v>358</v>
      </c>
      <c r="G448" t="s">
        <v>282</v>
      </c>
      <c r="I448" t="s">
        <v>360</v>
      </c>
      <c r="J448" t="s">
        <v>232</v>
      </c>
      <c r="K448" t="s">
        <v>232</v>
      </c>
      <c r="L448" t="s">
        <v>232</v>
      </c>
      <c r="M448" t="s">
        <v>232</v>
      </c>
      <c r="N448" t="s">
        <v>232</v>
      </c>
      <c r="O448" t="s">
        <v>232</v>
      </c>
      <c r="P448" t="s">
        <v>232</v>
      </c>
      <c r="Q448" t="s">
        <v>232</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84.403999999999996</v>
      </c>
      <c r="AT448">
        <v>82.866</v>
      </c>
      <c r="AU448">
        <v>78.489000000000004</v>
      </c>
      <c r="AV448">
        <v>74.242999999999995</v>
      </c>
      <c r="AW448">
        <v>71.168000000000006</v>
      </c>
      <c r="AX448">
        <v>68.394999999999996</v>
      </c>
      <c r="AY448">
        <v>66.117000000000004</v>
      </c>
      <c r="AZ448">
        <v>64.316999999999993</v>
      </c>
      <c r="BA448">
        <v>62.652000000000001</v>
      </c>
      <c r="BB448">
        <v>61.16</v>
      </c>
      <c r="BC448">
        <v>2017</v>
      </c>
    </row>
    <row r="449" spans="1:55" x14ac:dyDescent="0.25">
      <c r="A449">
        <v>122</v>
      </c>
      <c r="B449" t="s">
        <v>442</v>
      </c>
      <c r="C449" t="s">
        <v>361</v>
      </c>
      <c r="D449" t="s">
        <v>443</v>
      </c>
      <c r="E449" t="s">
        <v>362</v>
      </c>
      <c r="F449" t="s">
        <v>363</v>
      </c>
      <c r="G449" t="s">
        <v>229</v>
      </c>
      <c r="H449" t="s">
        <v>230</v>
      </c>
      <c r="I449" t="s">
        <v>449</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344.25900000000001</v>
      </c>
      <c r="AT449">
        <v>356.238</v>
      </c>
      <c r="AU449">
        <v>369.899</v>
      </c>
      <c r="AV449">
        <v>387.35199999999998</v>
      </c>
      <c r="AW449">
        <v>401.89600000000002</v>
      </c>
      <c r="AX449">
        <v>416.709</v>
      </c>
      <c r="AY449">
        <v>431.87099999999998</v>
      </c>
      <c r="AZ449">
        <v>447.12900000000002</v>
      </c>
      <c r="BA449">
        <v>463.36</v>
      </c>
      <c r="BB449">
        <v>479.58199999999999</v>
      </c>
      <c r="BC449">
        <v>2017</v>
      </c>
    </row>
    <row r="450" spans="1:55" x14ac:dyDescent="0.25">
      <c r="A450">
        <v>122</v>
      </c>
      <c r="B450" t="s">
        <v>442</v>
      </c>
      <c r="C450" t="s">
        <v>364</v>
      </c>
      <c r="D450" t="s">
        <v>443</v>
      </c>
      <c r="E450" t="s">
        <v>365</v>
      </c>
      <c r="F450" t="s">
        <v>366</v>
      </c>
      <c r="G450" t="s">
        <v>242</v>
      </c>
      <c r="H450" t="s">
        <v>230</v>
      </c>
      <c r="I450" t="s">
        <v>450</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-1.5720000000000001</v>
      </c>
      <c r="AF450">
        <v>4.5</v>
      </c>
      <c r="AG450">
        <v>4.0590000000000002</v>
      </c>
      <c r="AH450">
        <v>6.2530000000000001</v>
      </c>
      <c r="AI450">
        <v>7.1470000000000002</v>
      </c>
      <c r="AJ450">
        <v>11.079000000000001</v>
      </c>
      <c r="AK450">
        <v>14.8</v>
      </c>
      <c r="AL450">
        <v>19.411999999999999</v>
      </c>
      <c r="AM450">
        <v>10.417</v>
      </c>
      <c r="AN450">
        <v>11.208</v>
      </c>
      <c r="AO450">
        <v>7.0359999999999996</v>
      </c>
      <c r="AP450">
        <v>6.0739999999999998</v>
      </c>
      <c r="AQ450">
        <v>8.359</v>
      </c>
      <c r="AR450">
        <v>10.952</v>
      </c>
      <c r="AS450">
        <v>6.5910000000000002</v>
      </c>
      <c r="AT450">
        <v>9.7650000000000006</v>
      </c>
      <c r="AU450">
        <v>8.1489999999999991</v>
      </c>
      <c r="AV450">
        <v>10.702999999999999</v>
      </c>
      <c r="AW450">
        <v>9.3450000000000006</v>
      </c>
      <c r="AX450">
        <v>9.2550000000000008</v>
      </c>
      <c r="AY450">
        <v>9.4580000000000002</v>
      </c>
      <c r="AZ450">
        <v>10.180999999999999</v>
      </c>
      <c r="BA450">
        <v>10.576000000000001</v>
      </c>
      <c r="BB450">
        <v>10.494</v>
      </c>
      <c r="BC450">
        <v>2018</v>
      </c>
    </row>
    <row r="451" spans="1:55" x14ac:dyDescent="0.25">
      <c r="A451">
        <v>122</v>
      </c>
      <c r="B451" t="s">
        <v>442</v>
      </c>
      <c r="C451" t="s">
        <v>368</v>
      </c>
      <c r="D451" t="s">
        <v>443</v>
      </c>
      <c r="E451" t="s">
        <v>365</v>
      </c>
      <c r="F451" t="s">
        <v>366</v>
      </c>
      <c r="G451" t="s">
        <v>282</v>
      </c>
      <c r="I451" t="s">
        <v>369</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2.4769999999999999</v>
      </c>
      <c r="AU451">
        <v>1.9510000000000001</v>
      </c>
      <c r="AV451">
        <v>2.339</v>
      </c>
      <c r="AW451">
        <v>2.0329999999999999</v>
      </c>
      <c r="AX451">
        <v>1.921</v>
      </c>
      <c r="AY451">
        <v>1.8839999999999999</v>
      </c>
      <c r="AZ451">
        <v>1.946</v>
      </c>
      <c r="BA451">
        <v>1.9430000000000001</v>
      </c>
      <c r="BB451">
        <v>1.851</v>
      </c>
      <c r="BC451">
        <v>2017</v>
      </c>
    </row>
    <row r="452" spans="1:55" x14ac:dyDescent="0.25">
      <c r="A452">
        <v>912</v>
      </c>
      <c r="B452" t="s">
        <v>451</v>
      </c>
      <c r="C452" t="s">
        <v>225</v>
      </c>
      <c r="D452" t="s">
        <v>452</v>
      </c>
      <c r="E452" t="s">
        <v>227</v>
      </c>
      <c r="F452" t="s">
        <v>228</v>
      </c>
      <c r="G452" t="s">
        <v>229</v>
      </c>
      <c r="H452" t="s">
        <v>230</v>
      </c>
      <c r="I452" t="s">
        <v>453</v>
      </c>
      <c r="J452" t="s">
        <v>232</v>
      </c>
      <c r="K452" t="s">
        <v>232</v>
      </c>
      <c r="L452" t="s">
        <v>232</v>
      </c>
      <c r="M452" t="s">
        <v>232</v>
      </c>
      <c r="N452" t="s">
        <v>232</v>
      </c>
      <c r="O452" t="s">
        <v>232</v>
      </c>
      <c r="P452" t="s">
        <v>232</v>
      </c>
      <c r="Q452" t="s">
        <v>232</v>
      </c>
      <c r="R452" t="s">
        <v>232</v>
      </c>
      <c r="S452" t="s">
        <v>232</v>
      </c>
      <c r="T452" t="s">
        <v>232</v>
      </c>
      <c r="U452" t="s">
        <v>232</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28.739000000000001</v>
      </c>
      <c r="AV452">
        <v>29.126999999999999</v>
      </c>
      <c r="AW452">
        <v>30.111999999999998</v>
      </c>
      <c r="AX452">
        <v>31.038</v>
      </c>
      <c r="AY452">
        <v>31.689</v>
      </c>
      <c r="AZ452">
        <v>32.186999999999998</v>
      </c>
      <c r="BA452">
        <v>32.668999999999997</v>
      </c>
      <c r="BB452">
        <v>33.21</v>
      </c>
      <c r="BC452">
        <v>2017</v>
      </c>
    </row>
    <row r="453" spans="1:55" x14ac:dyDescent="0.25">
      <c r="A453">
        <v>912</v>
      </c>
      <c r="B453" t="s">
        <v>451</v>
      </c>
      <c r="C453" t="s">
        <v>233</v>
      </c>
      <c r="D453" t="s">
        <v>452</v>
      </c>
      <c r="E453" t="s">
        <v>227</v>
      </c>
      <c r="F453" t="s">
        <v>234</v>
      </c>
      <c r="G453" t="s">
        <v>235</v>
      </c>
      <c r="I453" t="s">
        <v>236</v>
      </c>
      <c r="J453" t="s">
        <v>232</v>
      </c>
      <c r="K453" t="s">
        <v>232</v>
      </c>
      <c r="L453" t="s">
        <v>232</v>
      </c>
      <c r="M453" t="s">
        <v>232</v>
      </c>
      <c r="N453" t="s">
        <v>232</v>
      </c>
      <c r="O453" t="s">
        <v>232</v>
      </c>
      <c r="P453" t="s">
        <v>232</v>
      </c>
      <c r="Q453" t="s">
        <v>232</v>
      </c>
      <c r="R453" t="s">
        <v>232</v>
      </c>
      <c r="S453" t="s">
        <v>232</v>
      </c>
      <c r="T453" t="s">
        <v>232</v>
      </c>
      <c r="U453" t="s">
        <v>232</v>
      </c>
      <c r="V453" t="s">
        <v>232</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0.107</v>
      </c>
      <c r="AV453">
        <v>1.3520000000000001</v>
      </c>
      <c r="AW453">
        <v>3.3809999999999998</v>
      </c>
      <c r="AX453">
        <v>3.0750000000000002</v>
      </c>
      <c r="AY453">
        <v>2.097</v>
      </c>
      <c r="AZ453">
        <v>1.573</v>
      </c>
      <c r="BA453">
        <v>1.4950000000000001</v>
      </c>
      <c r="BB453">
        <v>1.659</v>
      </c>
      <c r="BC453">
        <v>2017</v>
      </c>
    </row>
    <row r="454" spans="1:55" x14ac:dyDescent="0.25">
      <c r="A454">
        <v>912</v>
      </c>
      <c r="B454" t="s">
        <v>451</v>
      </c>
      <c r="C454" t="s">
        <v>237</v>
      </c>
      <c r="D454" t="s">
        <v>452</v>
      </c>
      <c r="E454" t="s">
        <v>238</v>
      </c>
      <c r="F454" t="s">
        <v>239</v>
      </c>
      <c r="G454" t="s">
        <v>229</v>
      </c>
      <c r="H454" t="s">
        <v>230</v>
      </c>
      <c r="I454" t="s">
        <v>453</v>
      </c>
      <c r="J454" t="s">
        <v>232</v>
      </c>
      <c r="K454" t="s">
        <v>232</v>
      </c>
      <c r="L454" t="s">
        <v>232</v>
      </c>
      <c r="M454" t="s">
        <v>232</v>
      </c>
      <c r="N454" t="s">
        <v>232</v>
      </c>
      <c r="O454" t="s">
        <v>232</v>
      </c>
      <c r="P454" t="s">
        <v>232</v>
      </c>
      <c r="Q454" t="s">
        <v>232</v>
      </c>
      <c r="R454" t="s">
        <v>232</v>
      </c>
      <c r="S454" t="s">
        <v>232</v>
      </c>
      <c r="T454" t="s">
        <v>232</v>
      </c>
      <c r="U454" t="s">
        <v>232</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70.135000000000005</v>
      </c>
      <c r="AV454">
        <v>77.209999999999994</v>
      </c>
      <c r="AW454">
        <v>76.921999999999997</v>
      </c>
      <c r="AX454">
        <v>80.63</v>
      </c>
      <c r="AY454">
        <v>83.52</v>
      </c>
      <c r="AZ454">
        <v>86.352000000000004</v>
      </c>
      <c r="BA454">
        <v>89.77</v>
      </c>
      <c r="BB454">
        <v>93.667000000000002</v>
      </c>
      <c r="BC454">
        <v>2017</v>
      </c>
    </row>
    <row r="455" spans="1:55" x14ac:dyDescent="0.25">
      <c r="A455">
        <v>912</v>
      </c>
      <c r="B455" t="s">
        <v>451</v>
      </c>
      <c r="C455" t="s">
        <v>240</v>
      </c>
      <c r="D455" t="s">
        <v>452</v>
      </c>
      <c r="E455" t="s">
        <v>238</v>
      </c>
      <c r="F455" t="s">
        <v>241</v>
      </c>
      <c r="G455" t="s">
        <v>242</v>
      </c>
      <c r="H455" t="s">
        <v>230</v>
      </c>
      <c r="I455" t="s">
        <v>243</v>
      </c>
      <c r="J455" t="s">
        <v>232</v>
      </c>
      <c r="K455" t="s">
        <v>232</v>
      </c>
      <c r="L455" t="s">
        <v>232</v>
      </c>
      <c r="M455" t="s">
        <v>232</v>
      </c>
      <c r="N455" t="s">
        <v>232</v>
      </c>
      <c r="O455" t="s">
        <v>232</v>
      </c>
      <c r="P455" t="s">
        <v>232</v>
      </c>
      <c r="Q455" t="s">
        <v>232</v>
      </c>
      <c r="R455" t="s">
        <v>232</v>
      </c>
      <c r="S455" t="s">
        <v>232</v>
      </c>
      <c r="T455" t="s">
        <v>232</v>
      </c>
      <c r="U455" t="s">
        <v>232</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41.256</v>
      </c>
      <c r="AV455">
        <v>45.417999999999999</v>
      </c>
      <c r="AW455">
        <v>45.247999999999998</v>
      </c>
      <c r="AX455">
        <v>47.429000000000002</v>
      </c>
      <c r="AY455">
        <v>49.128999999999998</v>
      </c>
      <c r="AZ455">
        <v>50.795000000000002</v>
      </c>
      <c r="BA455">
        <v>52.805999999999997</v>
      </c>
      <c r="BB455">
        <v>55.097999999999999</v>
      </c>
      <c r="BC455">
        <v>2017</v>
      </c>
    </row>
    <row r="456" spans="1:55" x14ac:dyDescent="0.25">
      <c r="A456">
        <v>912</v>
      </c>
      <c r="B456" t="s">
        <v>451</v>
      </c>
      <c r="C456" t="s">
        <v>244</v>
      </c>
      <c r="D456" t="s">
        <v>452</v>
      </c>
      <c r="E456" t="s">
        <v>238</v>
      </c>
      <c r="F456" t="s">
        <v>245</v>
      </c>
      <c r="G456" t="s">
        <v>246</v>
      </c>
      <c r="H456" t="s">
        <v>230</v>
      </c>
      <c r="I456" t="s">
        <v>243</v>
      </c>
      <c r="J456" t="s">
        <v>232</v>
      </c>
      <c r="K456" t="s">
        <v>232</v>
      </c>
      <c r="L456" t="s">
        <v>232</v>
      </c>
      <c r="M456" t="s">
        <v>232</v>
      </c>
      <c r="N456" t="s">
        <v>232</v>
      </c>
      <c r="O456" t="s">
        <v>232</v>
      </c>
      <c r="P456" t="s">
        <v>232</v>
      </c>
      <c r="Q456" t="s">
        <v>232</v>
      </c>
      <c r="R456" t="s">
        <v>232</v>
      </c>
      <c r="S456" t="s">
        <v>232</v>
      </c>
      <c r="T456" t="s">
        <v>232</v>
      </c>
      <c r="U456" t="s">
        <v>232</v>
      </c>
      <c r="V456">
        <v>34.875999999999998</v>
      </c>
      <c r="W456">
        <v>27.456</v>
      </c>
      <c r="X456">
        <v>22.524999999999999</v>
      </c>
      <c r="Y456">
        <v>20.001999999999999</v>
      </c>
      <c r="Z456">
        <v>20.882999999999999</v>
      </c>
      <c r="AA456">
        <v>23.131</v>
      </c>
      <c r="AB456">
        <v>24.795999999999999</v>
      </c>
      <c r="AC456">
        <v>28.021000000000001</v>
      </c>
      <c r="AD456">
        <v>30.431000000000001</v>
      </c>
      <c r="AE456">
        <v>33.115000000000002</v>
      </c>
      <c r="AF456">
        <v>36.814</v>
      </c>
      <c r="AG456">
        <v>41.326000000000001</v>
      </c>
      <c r="AH456">
        <v>46.366</v>
      </c>
      <c r="AI456">
        <v>61.177999999999997</v>
      </c>
      <c r="AJ456">
        <v>84.754000000000005</v>
      </c>
      <c r="AK456">
        <v>109.19199999999999</v>
      </c>
      <c r="AL456">
        <v>123.105</v>
      </c>
      <c r="AM456">
        <v>135.666</v>
      </c>
      <c r="AN456">
        <v>143.81899999999999</v>
      </c>
      <c r="AO456">
        <v>144.51400000000001</v>
      </c>
      <c r="AP456">
        <v>150.53100000000001</v>
      </c>
      <c r="AQ456">
        <v>162.12200000000001</v>
      </c>
      <c r="AR456">
        <v>169.81100000000001</v>
      </c>
      <c r="AS456">
        <v>173.428</v>
      </c>
      <c r="AT456">
        <v>169.952</v>
      </c>
      <c r="AU456">
        <v>173.36799999999999</v>
      </c>
      <c r="AV456">
        <v>179.673</v>
      </c>
      <c r="AW456">
        <v>189.05</v>
      </c>
      <c r="AX456">
        <v>198.93199999999999</v>
      </c>
      <c r="AY456">
        <v>207.327</v>
      </c>
      <c r="AZ456">
        <v>214.94499999999999</v>
      </c>
      <c r="BA456">
        <v>222.68</v>
      </c>
      <c r="BB456">
        <v>231.11199999999999</v>
      </c>
      <c r="BC456">
        <v>2017</v>
      </c>
    </row>
    <row r="457" spans="1:55" x14ac:dyDescent="0.25">
      <c r="A457">
        <v>912</v>
      </c>
      <c r="B457" t="s">
        <v>451</v>
      </c>
      <c r="C457" t="s">
        <v>247</v>
      </c>
      <c r="D457" t="s">
        <v>452</v>
      </c>
      <c r="E457" t="s">
        <v>248</v>
      </c>
      <c r="F457" t="s">
        <v>249</v>
      </c>
      <c r="G457" t="s">
        <v>250</v>
      </c>
      <c r="I457" t="s">
        <v>251</v>
      </c>
      <c r="J457" t="s">
        <v>232</v>
      </c>
      <c r="K457" t="s">
        <v>232</v>
      </c>
      <c r="L457" t="s">
        <v>232</v>
      </c>
      <c r="M457" t="s">
        <v>232</v>
      </c>
      <c r="N457" t="s">
        <v>232</v>
      </c>
      <c r="O457" t="s">
        <v>232</v>
      </c>
      <c r="P457" t="s">
        <v>232</v>
      </c>
      <c r="Q457" t="s">
        <v>232</v>
      </c>
      <c r="R457" t="s">
        <v>232</v>
      </c>
      <c r="S457" t="s">
        <v>232</v>
      </c>
      <c r="T457" t="s">
        <v>232</v>
      </c>
      <c r="U457" t="s">
        <v>232</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244.04300000000001</v>
      </c>
      <c r="AV457">
        <v>265.07799999999997</v>
      </c>
      <c r="AW457">
        <v>255.453</v>
      </c>
      <c r="AX457">
        <v>259.77800000000002</v>
      </c>
      <c r="AY457">
        <v>263.56299999999999</v>
      </c>
      <c r="AZ457">
        <v>268.28100000000001</v>
      </c>
      <c r="BA457">
        <v>274.79000000000002</v>
      </c>
      <c r="BB457">
        <v>282.041</v>
      </c>
      <c r="BC457">
        <v>2017</v>
      </c>
    </row>
    <row r="458" spans="1:55" x14ac:dyDescent="0.25">
      <c r="A458">
        <v>912</v>
      </c>
      <c r="B458" t="s">
        <v>451</v>
      </c>
      <c r="C458" t="s">
        <v>252</v>
      </c>
      <c r="D458" t="s">
        <v>452</v>
      </c>
      <c r="E458" t="s">
        <v>253</v>
      </c>
      <c r="F458" t="s">
        <v>254</v>
      </c>
      <c r="G458" t="s">
        <v>229</v>
      </c>
      <c r="H458" t="s">
        <v>220</v>
      </c>
      <c r="I458" t="s">
        <v>255</v>
      </c>
      <c r="J458" t="s">
        <v>232</v>
      </c>
      <c r="K458" t="s">
        <v>232</v>
      </c>
      <c r="L458" t="s">
        <v>232</v>
      </c>
      <c r="M458" t="s">
        <v>232</v>
      </c>
      <c r="N458" t="s">
        <v>232</v>
      </c>
      <c r="O458" t="s">
        <v>232</v>
      </c>
      <c r="P458" t="s">
        <v>232</v>
      </c>
      <c r="Q458" t="s">
        <v>232</v>
      </c>
      <c r="R458" t="s">
        <v>232</v>
      </c>
      <c r="S458" t="s">
        <v>232</v>
      </c>
      <c r="T458" t="s">
        <v>232</v>
      </c>
      <c r="U458" t="s">
        <v>232</v>
      </c>
      <c r="V458" s="52">
        <v>1242.79</v>
      </c>
      <c r="W458">
        <v>952.125</v>
      </c>
      <c r="X458">
        <v>753.74</v>
      </c>
      <c r="Y458">
        <v>651.56100000000004</v>
      </c>
      <c r="Z458">
        <v>660.9</v>
      </c>
      <c r="AA458">
        <v>712.82299999999998</v>
      </c>
      <c r="AB458">
        <v>748.26700000000005</v>
      </c>
      <c r="AC458">
        <v>825.5</v>
      </c>
      <c r="AD458">
        <v>868.23699999999997</v>
      </c>
      <c r="AE458">
        <v>915.26099999999997</v>
      </c>
      <c r="AF458">
        <v>992.22400000000005</v>
      </c>
      <c r="AG458" s="52">
        <v>1083.22</v>
      </c>
      <c r="AH458" s="52">
        <v>1172.1400000000001</v>
      </c>
      <c r="AI458" s="52">
        <v>1482.43</v>
      </c>
      <c r="AJ458" s="52">
        <v>1968.74</v>
      </c>
      <c r="AK458" s="52">
        <v>2437.83</v>
      </c>
      <c r="AL458" s="52">
        <v>2661.09</v>
      </c>
      <c r="AM458" s="52">
        <v>2863.94</v>
      </c>
      <c r="AN458" s="52">
        <v>2976.01</v>
      </c>
      <c r="AO458" s="52">
        <v>2892.7</v>
      </c>
      <c r="AP458" s="52">
        <v>2916.73</v>
      </c>
      <c r="AQ458" s="52">
        <v>3047.11</v>
      </c>
      <c r="AR458" s="52">
        <v>3092.5</v>
      </c>
      <c r="AS458" s="52">
        <v>3087.2</v>
      </c>
      <c r="AT458" s="52">
        <v>2957.89</v>
      </c>
      <c r="AU458" s="52">
        <v>2925.94</v>
      </c>
      <c r="AV458" s="52">
        <v>2930.33</v>
      </c>
      <c r="AW458" s="52">
        <v>2993.47</v>
      </c>
      <c r="AX458" s="52">
        <v>3048.93</v>
      </c>
      <c r="AY458" s="52">
        <v>3075.97</v>
      </c>
      <c r="AZ458" s="52">
        <v>3087.29</v>
      </c>
      <c r="BA458" s="52">
        <v>3096.3</v>
      </c>
      <c r="BB458" s="52">
        <v>3110.35</v>
      </c>
      <c r="BC458">
        <v>2017</v>
      </c>
    </row>
    <row r="459" spans="1:55" x14ac:dyDescent="0.25">
      <c r="A459">
        <v>912</v>
      </c>
      <c r="B459" t="s">
        <v>451</v>
      </c>
      <c r="C459" t="s">
        <v>256</v>
      </c>
      <c r="D459" t="s">
        <v>452</v>
      </c>
      <c r="E459" t="s">
        <v>253</v>
      </c>
      <c r="F459" t="s">
        <v>257</v>
      </c>
      <c r="G459" t="s">
        <v>258</v>
      </c>
      <c r="H459" t="s">
        <v>220</v>
      </c>
      <c r="I459" t="s">
        <v>255</v>
      </c>
      <c r="J459" t="s">
        <v>232</v>
      </c>
      <c r="K459" t="s">
        <v>232</v>
      </c>
      <c r="L459" t="s">
        <v>232</v>
      </c>
      <c r="M459" t="s">
        <v>232</v>
      </c>
      <c r="N459" t="s">
        <v>232</v>
      </c>
      <c r="O459" t="s">
        <v>232</v>
      </c>
      <c r="P459" t="s">
        <v>232</v>
      </c>
      <c r="Q459" t="s">
        <v>232</v>
      </c>
      <c r="R459" t="s">
        <v>232</v>
      </c>
      <c r="S459" t="s">
        <v>232</v>
      </c>
      <c r="T459" t="s">
        <v>232</v>
      </c>
      <c r="U459" t="s">
        <v>232</v>
      </c>
      <c r="V459" s="52">
        <v>6814.49</v>
      </c>
      <c r="W459" s="52">
        <v>5220.71</v>
      </c>
      <c r="X459" s="52">
        <v>4132.92</v>
      </c>
      <c r="Y459" s="52">
        <v>3572.65</v>
      </c>
      <c r="Z459" s="52">
        <v>3623.86</v>
      </c>
      <c r="AA459" s="52">
        <v>3908.57</v>
      </c>
      <c r="AB459" s="52">
        <v>4102.91</v>
      </c>
      <c r="AC459" s="52">
        <v>4526.3999999999996</v>
      </c>
      <c r="AD459" s="52">
        <v>4760.74</v>
      </c>
      <c r="AE459" s="52">
        <v>5018.58</v>
      </c>
      <c r="AF459" s="52">
        <v>5440.58</v>
      </c>
      <c r="AG459" s="52">
        <v>5939.56</v>
      </c>
      <c r="AH459" s="52">
        <v>6427.09</v>
      </c>
      <c r="AI459" s="52">
        <v>8128.51</v>
      </c>
      <c r="AJ459" s="52">
        <v>10795.02</v>
      </c>
      <c r="AK459" s="52">
        <v>13367.18</v>
      </c>
      <c r="AL459" s="52">
        <v>14591.34</v>
      </c>
      <c r="AM459" s="52">
        <v>15703.61</v>
      </c>
      <c r="AN459" s="52">
        <v>16318.09</v>
      </c>
      <c r="AO459" s="52">
        <v>15861.33</v>
      </c>
      <c r="AP459" s="52">
        <v>15993.08</v>
      </c>
      <c r="AQ459" s="52">
        <v>16707.990000000002</v>
      </c>
      <c r="AR459" s="52">
        <v>16956.84</v>
      </c>
      <c r="AS459" s="52">
        <v>16927.8</v>
      </c>
      <c r="AT459" s="52">
        <v>16218.77</v>
      </c>
      <c r="AU459" s="52">
        <v>16043.59</v>
      </c>
      <c r="AV459" s="52">
        <v>16067.62</v>
      </c>
      <c r="AW459" s="52">
        <v>16413.88</v>
      </c>
      <c r="AX459" s="52">
        <v>16717.95</v>
      </c>
      <c r="AY459" s="52">
        <v>16866.2</v>
      </c>
      <c r="AZ459" s="52">
        <v>16928.29</v>
      </c>
      <c r="BA459" s="52">
        <v>16977.71</v>
      </c>
      <c r="BB459" s="52">
        <v>17054.72</v>
      </c>
      <c r="BC459">
        <v>2017</v>
      </c>
    </row>
    <row r="460" spans="1:55" x14ac:dyDescent="0.25">
      <c r="A460">
        <v>912</v>
      </c>
      <c r="B460" t="s">
        <v>451</v>
      </c>
      <c r="C460" t="s">
        <v>259</v>
      </c>
      <c r="D460" t="s">
        <v>452</v>
      </c>
      <c r="E460" t="s">
        <v>260</v>
      </c>
      <c r="F460" t="s">
        <v>261</v>
      </c>
      <c r="G460" t="s">
        <v>229</v>
      </c>
      <c r="H460" t="s">
        <v>220</v>
      </c>
      <c r="I460" t="s">
        <v>262</v>
      </c>
      <c r="J460" t="s">
        <v>232</v>
      </c>
      <c r="K460" t="s">
        <v>232</v>
      </c>
      <c r="L460" t="s">
        <v>232</v>
      </c>
      <c r="M460" t="s">
        <v>232</v>
      </c>
      <c r="N460" t="s">
        <v>232</v>
      </c>
      <c r="O460" t="s">
        <v>232</v>
      </c>
      <c r="P460" t="s">
        <v>232</v>
      </c>
      <c r="Q460" t="s">
        <v>232</v>
      </c>
      <c r="R460" t="s">
        <v>232</v>
      </c>
      <c r="S460" t="s">
        <v>232</v>
      </c>
      <c r="T460" t="s">
        <v>232</v>
      </c>
      <c r="U460" t="s">
        <v>232</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52">
        <v>1021.69</v>
      </c>
      <c r="AI460" s="52">
        <v>1482.41</v>
      </c>
      <c r="AJ460" s="52">
        <v>2191.7399999999998</v>
      </c>
      <c r="AK460" s="52">
        <v>3272.58</v>
      </c>
      <c r="AL460" s="52">
        <v>4571.49</v>
      </c>
      <c r="AM460" s="52">
        <v>3990.13</v>
      </c>
      <c r="AN460" s="52">
        <v>4719.59</v>
      </c>
      <c r="AO460" s="52">
        <v>5716.32</v>
      </c>
      <c r="AP460" s="52">
        <v>5927.79</v>
      </c>
      <c r="AQ460" s="52">
        <v>6218.35</v>
      </c>
      <c r="AR460" s="52">
        <v>6227.02</v>
      </c>
      <c r="AS460" s="52">
        <v>5668.72</v>
      </c>
      <c r="AT460" s="52">
        <v>6225.81</v>
      </c>
      <c r="AU460" s="52">
        <v>7140.56</v>
      </c>
      <c r="AV460" s="52">
        <v>7767.64</v>
      </c>
      <c r="AW460" s="52">
        <v>7646.9</v>
      </c>
      <c r="AX460" s="52">
        <v>7920.45</v>
      </c>
      <c r="AY460" s="52">
        <v>8107.11</v>
      </c>
      <c r="AZ460" s="52">
        <v>8282.61</v>
      </c>
      <c r="BA460" s="52">
        <v>8508.32</v>
      </c>
      <c r="BB460" s="52">
        <v>8772.44</v>
      </c>
      <c r="BC460">
        <v>2017</v>
      </c>
    </row>
    <row r="461" spans="1:55" x14ac:dyDescent="0.25">
      <c r="A461">
        <v>912</v>
      </c>
      <c r="B461" t="s">
        <v>451</v>
      </c>
      <c r="C461" t="s">
        <v>263</v>
      </c>
      <c r="D461" t="s">
        <v>452</v>
      </c>
      <c r="E461" t="s">
        <v>260</v>
      </c>
      <c r="F461" t="s">
        <v>264</v>
      </c>
      <c r="G461" t="s">
        <v>242</v>
      </c>
      <c r="H461" t="s">
        <v>220</v>
      </c>
      <c r="I461" t="s">
        <v>262</v>
      </c>
      <c r="J461" t="s">
        <v>232</v>
      </c>
      <c r="K461" t="s">
        <v>232</v>
      </c>
      <c r="L461" t="s">
        <v>232</v>
      </c>
      <c r="M461" t="s">
        <v>232</v>
      </c>
      <c r="N461" t="s">
        <v>232</v>
      </c>
      <c r="O461" t="s">
        <v>232</v>
      </c>
      <c r="P461" t="s">
        <v>232</v>
      </c>
      <c r="Q461" t="s">
        <v>232</v>
      </c>
      <c r="R461" t="s">
        <v>232</v>
      </c>
      <c r="S461" t="s">
        <v>232</v>
      </c>
      <c r="T461" t="s">
        <v>232</v>
      </c>
      <c r="U461" t="s">
        <v>232</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52">
        <v>1039.82</v>
      </c>
      <c r="AI461" s="52">
        <v>1571.29</v>
      </c>
      <c r="AJ461" s="52">
        <v>2458.42</v>
      </c>
      <c r="AK461" s="52">
        <v>3818.27</v>
      </c>
      <c r="AL461" s="52">
        <v>5578.56</v>
      </c>
      <c r="AM461" s="52">
        <v>4963.7700000000004</v>
      </c>
      <c r="AN461" s="52">
        <v>5880.81</v>
      </c>
      <c r="AO461" s="52">
        <v>7242.81</v>
      </c>
      <c r="AP461" s="52">
        <v>7545.87</v>
      </c>
      <c r="AQ461" s="52">
        <v>7926.09</v>
      </c>
      <c r="AR461" s="52">
        <v>7939.17</v>
      </c>
      <c r="AS461" s="52">
        <v>5300.14</v>
      </c>
      <c r="AT461" s="52">
        <v>3897.71</v>
      </c>
      <c r="AU461" s="52">
        <v>4200.33</v>
      </c>
      <c r="AV461" s="52">
        <v>4569.2</v>
      </c>
      <c r="AW461" s="52">
        <v>4498.18</v>
      </c>
      <c r="AX461" s="52">
        <v>4659.09</v>
      </c>
      <c r="AY461" s="52">
        <v>4768.8900000000003</v>
      </c>
      <c r="AZ461" s="52">
        <v>4872.12</v>
      </c>
      <c r="BA461" s="52">
        <v>5004.8900000000003</v>
      </c>
      <c r="BB461" s="52">
        <v>5160.26</v>
      </c>
      <c r="BC461">
        <v>2017</v>
      </c>
    </row>
    <row r="462" spans="1:55" x14ac:dyDescent="0.25">
      <c r="A462">
        <v>912</v>
      </c>
      <c r="B462" t="s">
        <v>451</v>
      </c>
      <c r="C462" t="s">
        <v>265</v>
      </c>
      <c r="D462" t="s">
        <v>452</v>
      </c>
      <c r="E462" t="s">
        <v>260</v>
      </c>
      <c r="F462" t="s">
        <v>266</v>
      </c>
      <c r="G462" t="s">
        <v>246</v>
      </c>
      <c r="H462" t="s">
        <v>220</v>
      </c>
      <c r="I462" t="s">
        <v>262</v>
      </c>
      <c r="J462" t="s">
        <v>232</v>
      </c>
      <c r="K462" t="s">
        <v>232</v>
      </c>
      <c r="L462" t="s">
        <v>232</v>
      </c>
      <c r="M462" t="s">
        <v>232</v>
      </c>
      <c r="N462" t="s">
        <v>232</v>
      </c>
      <c r="O462" t="s">
        <v>232</v>
      </c>
      <c r="P462" t="s">
        <v>232</v>
      </c>
      <c r="Q462" t="s">
        <v>232</v>
      </c>
      <c r="R462" t="s">
        <v>232</v>
      </c>
      <c r="S462" t="s">
        <v>232</v>
      </c>
      <c r="T462" t="s">
        <v>232</v>
      </c>
      <c r="U462" t="s">
        <v>232</v>
      </c>
      <c r="V462" s="52">
        <v>4675.83</v>
      </c>
      <c r="W462" s="52">
        <v>3667.12</v>
      </c>
      <c r="X462" s="52">
        <v>2965.02</v>
      </c>
      <c r="Y462" s="52">
        <v>2616.8200000000002</v>
      </c>
      <c r="Z462" s="52">
        <v>2702.93</v>
      </c>
      <c r="AA462" s="52">
        <v>2965.56</v>
      </c>
      <c r="AB462" s="52">
        <v>3148.05</v>
      </c>
      <c r="AC462" s="52">
        <v>3523.13</v>
      </c>
      <c r="AD462" s="52">
        <v>3788.35</v>
      </c>
      <c r="AE462" s="52">
        <v>4081.12</v>
      </c>
      <c r="AF462" s="52">
        <v>4494.29</v>
      </c>
      <c r="AG462" s="52">
        <v>4997.59</v>
      </c>
      <c r="AH462" s="52">
        <v>5553.39</v>
      </c>
      <c r="AI462" s="52">
        <v>7242.27</v>
      </c>
      <c r="AJ462" s="52">
        <v>9909.14</v>
      </c>
      <c r="AK462" s="52">
        <v>12599.85</v>
      </c>
      <c r="AL462" s="52">
        <v>14021.25</v>
      </c>
      <c r="AM462" s="52">
        <v>15205.1</v>
      </c>
      <c r="AN462" s="52">
        <v>15984.19</v>
      </c>
      <c r="AO462" s="52">
        <v>15861.33</v>
      </c>
      <c r="AP462" s="52">
        <v>16299.84</v>
      </c>
      <c r="AQ462" s="52">
        <v>17327.22</v>
      </c>
      <c r="AR462" s="52">
        <v>17918.03</v>
      </c>
      <c r="AS462" s="52">
        <v>18078.63</v>
      </c>
      <c r="AT462" s="52">
        <v>17510.740000000002</v>
      </c>
      <c r="AU462" s="52">
        <v>17650.900000000001</v>
      </c>
      <c r="AV462" s="52">
        <v>18075.900000000001</v>
      </c>
      <c r="AW462" s="52">
        <v>18793.77</v>
      </c>
      <c r="AX462" s="52">
        <v>19541.64</v>
      </c>
      <c r="AY462" s="52">
        <v>20124.77</v>
      </c>
      <c r="AZ462" s="52">
        <v>20616.82</v>
      </c>
      <c r="BA462" s="52">
        <v>21105.5</v>
      </c>
      <c r="BB462" s="52">
        <v>21644.94</v>
      </c>
      <c r="BC462">
        <v>2017</v>
      </c>
    </row>
    <row r="463" spans="1:55" x14ac:dyDescent="0.25">
      <c r="A463">
        <v>912</v>
      </c>
      <c r="B463" t="s">
        <v>451</v>
      </c>
      <c r="C463" t="s">
        <v>267</v>
      </c>
      <c r="D463" t="s">
        <v>452</v>
      </c>
      <c r="E463" t="s">
        <v>268</v>
      </c>
      <c r="F463" t="s">
        <v>269</v>
      </c>
      <c r="G463" t="s">
        <v>270</v>
      </c>
    </row>
    <row r="464" spans="1:55" x14ac:dyDescent="0.25">
      <c r="A464">
        <v>912</v>
      </c>
      <c r="B464" t="s">
        <v>451</v>
      </c>
      <c r="C464" t="s">
        <v>271</v>
      </c>
      <c r="D464" t="s">
        <v>452</v>
      </c>
      <c r="E464" t="s">
        <v>272</v>
      </c>
      <c r="F464" t="s">
        <v>273</v>
      </c>
      <c r="G464" t="s">
        <v>274</v>
      </c>
      <c r="I464" t="s">
        <v>243</v>
      </c>
      <c r="J464" t="s">
        <v>232</v>
      </c>
      <c r="K464" t="s">
        <v>232</v>
      </c>
      <c r="L464" t="s">
        <v>232</v>
      </c>
      <c r="M464" t="s">
        <v>232</v>
      </c>
      <c r="N464" t="s">
        <v>232</v>
      </c>
      <c r="O464" t="s">
        <v>232</v>
      </c>
      <c r="P464" t="s">
        <v>232</v>
      </c>
      <c r="Q464" t="s">
        <v>232</v>
      </c>
      <c r="R464" t="s">
        <v>232</v>
      </c>
      <c r="S464" t="s">
        <v>232</v>
      </c>
      <c r="T464" t="s">
        <v>232</v>
      </c>
      <c r="U464" t="s">
        <v>232</v>
      </c>
      <c r="V464">
        <v>0.106</v>
      </c>
      <c r="W464">
        <v>0.08</v>
      </c>
      <c r="X464">
        <v>6.2E-2</v>
      </c>
      <c r="Y464">
        <v>5.1999999999999998E-2</v>
      </c>
      <c r="Z464">
        <v>5.1999999999999998E-2</v>
      </c>
      <c r="AA464">
        <v>5.3999999999999999E-2</v>
      </c>
      <c r="AB464">
        <v>5.6000000000000001E-2</v>
      </c>
      <c r="AC464">
        <v>0.06</v>
      </c>
      <c r="AD464">
        <v>6.0999999999999999E-2</v>
      </c>
      <c r="AE464">
        <v>6.3E-2</v>
      </c>
      <c r="AF464">
        <v>6.7000000000000004E-2</v>
      </c>
      <c r="AG464">
        <v>7.0999999999999994E-2</v>
      </c>
      <c r="AH464">
        <v>7.3999999999999996E-2</v>
      </c>
      <c r="AI464">
        <v>0.09</v>
      </c>
      <c r="AJ464">
        <v>0.115</v>
      </c>
      <c r="AK464">
        <v>0.13700000000000001</v>
      </c>
      <c r="AL464">
        <v>0.14699999999999999</v>
      </c>
      <c r="AM464">
        <v>0.16200000000000001</v>
      </c>
      <c r="AN464">
        <v>0.161</v>
      </c>
      <c r="AO464">
        <v>0.152</v>
      </c>
      <c r="AP464">
        <v>0.151</v>
      </c>
      <c r="AQ464">
        <v>0.154</v>
      </c>
      <c r="AR464">
        <v>0.153</v>
      </c>
      <c r="AS464">
        <v>0.15</v>
      </c>
      <c r="AT464">
        <v>0.14099999999999999</v>
      </c>
      <c r="AU464">
        <v>0.13600000000000001</v>
      </c>
      <c r="AV464">
        <v>0.13300000000000001</v>
      </c>
      <c r="AW464">
        <v>0.13300000000000001</v>
      </c>
      <c r="AX464">
        <v>0.13200000000000001</v>
      </c>
      <c r="AY464">
        <v>0.13100000000000001</v>
      </c>
      <c r="AZ464">
        <v>0.128</v>
      </c>
      <c r="BA464">
        <v>0.125</v>
      </c>
      <c r="BB464">
        <v>0.123</v>
      </c>
      <c r="BC464">
        <v>2017</v>
      </c>
    </row>
    <row r="465" spans="1:55" x14ac:dyDescent="0.25">
      <c r="A465">
        <v>912</v>
      </c>
      <c r="B465" t="s">
        <v>451</v>
      </c>
      <c r="C465" t="s">
        <v>275</v>
      </c>
      <c r="D465" t="s">
        <v>452</v>
      </c>
      <c r="E465" t="s">
        <v>276</v>
      </c>
      <c r="F465" t="s">
        <v>277</v>
      </c>
      <c r="G465" t="s">
        <v>278</v>
      </c>
      <c r="I465" t="s">
        <v>243</v>
      </c>
      <c r="J465" t="s">
        <v>232</v>
      </c>
      <c r="K465" t="s">
        <v>232</v>
      </c>
      <c r="L465" t="s">
        <v>232</v>
      </c>
      <c r="M465" t="s">
        <v>232</v>
      </c>
      <c r="N465" t="s">
        <v>232</v>
      </c>
      <c r="O465" t="s">
        <v>232</v>
      </c>
      <c r="P465" t="s">
        <v>232</v>
      </c>
      <c r="Q465" t="s">
        <v>232</v>
      </c>
      <c r="R465" t="s">
        <v>232</v>
      </c>
      <c r="S465" t="s">
        <v>232</v>
      </c>
      <c r="T465" t="s">
        <v>232</v>
      </c>
      <c r="U465" t="s">
        <v>232</v>
      </c>
      <c r="V465" t="s">
        <v>374</v>
      </c>
      <c r="W465">
        <v>1E-3</v>
      </c>
      <c r="X465">
        <v>3.1E-2</v>
      </c>
      <c r="Y465">
        <v>0.107</v>
      </c>
      <c r="Z465">
        <v>0.13100000000000001</v>
      </c>
      <c r="AA465">
        <v>0.13700000000000001</v>
      </c>
      <c r="AB465">
        <v>0.13400000000000001</v>
      </c>
      <c r="AC465">
        <v>0.13500000000000001</v>
      </c>
      <c r="AD465">
        <v>0.155</v>
      </c>
      <c r="AE465">
        <v>0.161</v>
      </c>
      <c r="AF465">
        <v>0.16500000000000001</v>
      </c>
      <c r="AG465">
        <v>0.17299999999999999</v>
      </c>
      <c r="AH465">
        <v>0.184</v>
      </c>
      <c r="AI465">
        <v>0.20499999999999999</v>
      </c>
      <c r="AJ465">
        <v>0.221</v>
      </c>
      <c r="AK465">
        <v>0.26</v>
      </c>
      <c r="AL465">
        <v>0.32600000000000001</v>
      </c>
      <c r="AM465">
        <v>0.26200000000000001</v>
      </c>
      <c r="AN465">
        <v>0.29499999999999998</v>
      </c>
      <c r="AO465">
        <v>0.36</v>
      </c>
      <c r="AP465">
        <v>0.36399999999999999</v>
      </c>
      <c r="AQ465">
        <v>0.35899999999999999</v>
      </c>
      <c r="AR465">
        <v>0.34799999999999998</v>
      </c>
      <c r="AS465">
        <v>0.314</v>
      </c>
      <c r="AT465">
        <v>0.35599999999999998</v>
      </c>
      <c r="AU465">
        <v>0.40500000000000003</v>
      </c>
      <c r="AV465">
        <v>0.43</v>
      </c>
      <c r="AW465">
        <v>0.40699999999999997</v>
      </c>
      <c r="AX465">
        <v>0.40500000000000003</v>
      </c>
      <c r="AY465">
        <v>0.40300000000000002</v>
      </c>
      <c r="AZ465">
        <v>0.40200000000000002</v>
      </c>
      <c r="BA465">
        <v>0.40300000000000002</v>
      </c>
      <c r="BB465">
        <v>0.40500000000000003</v>
      </c>
      <c r="BC465">
        <v>2017</v>
      </c>
    </row>
    <row r="466" spans="1:55" x14ac:dyDescent="0.25">
      <c r="A466">
        <v>912</v>
      </c>
      <c r="B466" t="s">
        <v>451</v>
      </c>
      <c r="C466" t="s">
        <v>279</v>
      </c>
      <c r="D466" t="s">
        <v>452</v>
      </c>
      <c r="E466" t="s">
        <v>280</v>
      </c>
      <c r="F466" t="s">
        <v>281</v>
      </c>
      <c r="G466" t="s">
        <v>282</v>
      </c>
      <c r="I466" t="s">
        <v>453</v>
      </c>
      <c r="J466" t="s">
        <v>232</v>
      </c>
      <c r="K466" t="s">
        <v>232</v>
      </c>
      <c r="L466" t="s">
        <v>232</v>
      </c>
      <c r="M466" t="s">
        <v>232</v>
      </c>
      <c r="N466" t="s">
        <v>232</v>
      </c>
      <c r="O466" t="s">
        <v>232</v>
      </c>
      <c r="P466" t="s">
        <v>232</v>
      </c>
      <c r="Q466" t="s">
        <v>232</v>
      </c>
      <c r="R466" t="s">
        <v>232</v>
      </c>
      <c r="S466" t="s">
        <v>232</v>
      </c>
      <c r="T466" t="s">
        <v>232</v>
      </c>
      <c r="U466" t="s">
        <v>232</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24.148</v>
      </c>
      <c r="AV466">
        <v>26.425999999999998</v>
      </c>
      <c r="AW466">
        <v>26.37</v>
      </c>
      <c r="AX466">
        <v>29.922999999999998</v>
      </c>
      <c r="AY466">
        <v>27.277999999999999</v>
      </c>
      <c r="AZ466">
        <v>26.917000000000002</v>
      </c>
      <c r="BA466">
        <v>27.456</v>
      </c>
      <c r="BB466">
        <v>27.472999999999999</v>
      </c>
      <c r="BC466">
        <v>2017</v>
      </c>
    </row>
    <row r="467" spans="1:55" x14ac:dyDescent="0.25">
      <c r="A467">
        <v>912</v>
      </c>
      <c r="B467" t="s">
        <v>451</v>
      </c>
      <c r="C467" t="s">
        <v>283</v>
      </c>
      <c r="D467" t="s">
        <v>452</v>
      </c>
      <c r="E467" t="s">
        <v>284</v>
      </c>
      <c r="F467" t="s">
        <v>285</v>
      </c>
      <c r="G467" t="s">
        <v>282</v>
      </c>
      <c r="I467" t="s">
        <v>453</v>
      </c>
      <c r="J467" t="s">
        <v>232</v>
      </c>
      <c r="K467" t="s">
        <v>232</v>
      </c>
      <c r="L467" t="s">
        <v>232</v>
      </c>
      <c r="M467" t="s">
        <v>232</v>
      </c>
      <c r="N467" t="s">
        <v>232</v>
      </c>
      <c r="O467" t="s">
        <v>232</v>
      </c>
      <c r="P467" t="s">
        <v>232</v>
      </c>
      <c r="Q467" t="s">
        <v>232</v>
      </c>
      <c r="R467" t="s">
        <v>232</v>
      </c>
      <c r="S467" t="s">
        <v>232</v>
      </c>
      <c r="T467" t="s">
        <v>232</v>
      </c>
      <c r="U467" t="s">
        <v>232</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27.125</v>
      </c>
      <c r="AV467">
        <v>37.805999999999997</v>
      </c>
      <c r="AW467">
        <v>36.707999999999998</v>
      </c>
      <c r="AX467">
        <v>41.795999999999999</v>
      </c>
      <c r="AY467">
        <v>39.406999999999996</v>
      </c>
      <c r="AZ467">
        <v>39.066000000000003</v>
      </c>
      <c r="BA467">
        <v>39.183</v>
      </c>
      <c r="BB467">
        <v>38.811</v>
      </c>
      <c r="BC467">
        <v>2017</v>
      </c>
    </row>
    <row r="468" spans="1:55" x14ac:dyDescent="0.25">
      <c r="A468">
        <v>912</v>
      </c>
      <c r="B468" t="s">
        <v>451</v>
      </c>
      <c r="C468" t="s">
        <v>286</v>
      </c>
      <c r="D468" t="s">
        <v>452</v>
      </c>
      <c r="E468" t="s">
        <v>287</v>
      </c>
      <c r="F468" t="s">
        <v>288</v>
      </c>
      <c r="G468" t="s">
        <v>250</v>
      </c>
      <c r="I468" t="s">
        <v>454</v>
      </c>
      <c r="J468" t="s">
        <v>232</v>
      </c>
      <c r="K468" t="s">
        <v>232</v>
      </c>
      <c r="L468" t="s">
        <v>232</v>
      </c>
      <c r="M468" t="s">
        <v>232</v>
      </c>
      <c r="N468" t="s">
        <v>232</v>
      </c>
      <c r="O468" t="s">
        <v>232</v>
      </c>
      <c r="P468" t="s">
        <v>232</v>
      </c>
      <c r="Q468" t="s">
        <v>232</v>
      </c>
      <c r="R468" t="s">
        <v>232</v>
      </c>
      <c r="S468" t="s">
        <v>232</v>
      </c>
      <c r="T468" t="s">
        <v>232</v>
      </c>
      <c r="U468" t="s">
        <v>232</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249.268</v>
      </c>
      <c r="AW468">
        <v>255.5</v>
      </c>
      <c r="AX468">
        <v>261.887</v>
      </c>
      <c r="AY468">
        <v>268.95800000000003</v>
      </c>
      <c r="AZ468">
        <v>276.22000000000003</v>
      </c>
      <c r="BA468">
        <v>284.50700000000001</v>
      </c>
      <c r="BB468">
        <v>293.04199999999997</v>
      </c>
      <c r="BC468">
        <v>2017</v>
      </c>
    </row>
    <row r="469" spans="1:55" x14ac:dyDescent="0.25">
      <c r="A469">
        <v>912</v>
      </c>
      <c r="B469" t="s">
        <v>451</v>
      </c>
      <c r="C469" t="s">
        <v>290</v>
      </c>
      <c r="D469" t="s">
        <v>452</v>
      </c>
      <c r="E469" t="s">
        <v>287</v>
      </c>
      <c r="F469" t="s">
        <v>291</v>
      </c>
      <c r="G469" t="s">
        <v>235</v>
      </c>
      <c r="I469" t="s">
        <v>292</v>
      </c>
      <c r="J469" t="s">
        <v>232</v>
      </c>
      <c r="K469" t="s">
        <v>232</v>
      </c>
      <c r="L469" t="s">
        <v>232</v>
      </c>
      <c r="M469" t="s">
        <v>232</v>
      </c>
      <c r="N469" t="s">
        <v>232</v>
      </c>
      <c r="O469" t="s">
        <v>232</v>
      </c>
      <c r="P469" t="s">
        <v>232</v>
      </c>
      <c r="Q469" t="s">
        <v>232</v>
      </c>
      <c r="R469" t="s">
        <v>232</v>
      </c>
      <c r="S469" t="s">
        <v>232</v>
      </c>
      <c r="T469" t="s">
        <v>232</v>
      </c>
      <c r="U469" t="s">
        <v>232</v>
      </c>
      <c r="V469" t="s">
        <v>232</v>
      </c>
      <c r="W469" s="52">
        <v>1129.7</v>
      </c>
      <c r="X469" s="52">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2.2999999999999998</v>
      </c>
      <c r="AW469">
        <v>2.5</v>
      </c>
      <c r="AX469">
        <v>2.5</v>
      </c>
      <c r="AY469">
        <v>2.7</v>
      </c>
      <c r="AZ469">
        <v>2.7</v>
      </c>
      <c r="BA469">
        <v>3</v>
      </c>
      <c r="BB469">
        <v>3</v>
      </c>
      <c r="BC469">
        <v>2017</v>
      </c>
    </row>
    <row r="470" spans="1:55" x14ac:dyDescent="0.25">
      <c r="A470">
        <v>912</v>
      </c>
      <c r="B470" t="s">
        <v>451</v>
      </c>
      <c r="C470" t="s">
        <v>293</v>
      </c>
      <c r="D470" t="s">
        <v>452</v>
      </c>
      <c r="E470" t="s">
        <v>294</v>
      </c>
      <c r="F470" t="s">
        <v>295</v>
      </c>
      <c r="G470" t="s">
        <v>250</v>
      </c>
      <c r="I470" t="s">
        <v>454</v>
      </c>
      <c r="J470" t="s">
        <v>232</v>
      </c>
      <c r="K470" t="s">
        <v>232</v>
      </c>
      <c r="L470" t="s">
        <v>232</v>
      </c>
      <c r="M470" t="s">
        <v>232</v>
      </c>
      <c r="N470" t="s">
        <v>232</v>
      </c>
      <c r="O470" t="s">
        <v>232</v>
      </c>
      <c r="P470" t="s">
        <v>232</v>
      </c>
      <c r="Q470" t="s">
        <v>232</v>
      </c>
      <c r="R470" t="s">
        <v>232</v>
      </c>
      <c r="S470" t="s">
        <v>232</v>
      </c>
      <c r="T470" t="s">
        <v>232</v>
      </c>
      <c r="U470" t="s">
        <v>232</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201.3</v>
      </c>
      <c r="AT470">
        <v>232.8</v>
      </c>
      <c r="AU470">
        <v>256.08</v>
      </c>
      <c r="AV470">
        <v>261.97000000000003</v>
      </c>
      <c r="AW470">
        <v>268.51900000000001</v>
      </c>
      <c r="AX470">
        <v>275.23200000000003</v>
      </c>
      <c r="AY470">
        <v>282.113</v>
      </c>
      <c r="AZ470">
        <v>289.166</v>
      </c>
      <c r="BA470">
        <v>296.39499999999998</v>
      </c>
      <c r="BB470">
        <v>303.80500000000001</v>
      </c>
      <c r="BC470">
        <v>2017</v>
      </c>
    </row>
    <row r="471" spans="1:55" x14ac:dyDescent="0.25">
      <c r="A471">
        <v>912</v>
      </c>
      <c r="B471" t="s">
        <v>451</v>
      </c>
      <c r="C471" t="s">
        <v>296</v>
      </c>
      <c r="D471" t="s">
        <v>452</v>
      </c>
      <c r="E471" t="s">
        <v>294</v>
      </c>
      <c r="F471" t="s">
        <v>297</v>
      </c>
      <c r="G471" t="s">
        <v>235</v>
      </c>
      <c r="I471" t="s">
        <v>298</v>
      </c>
      <c r="J471" t="s">
        <v>232</v>
      </c>
      <c r="K471" t="s">
        <v>232</v>
      </c>
      <c r="L471" t="s">
        <v>232</v>
      </c>
      <c r="M471" t="s">
        <v>232</v>
      </c>
      <c r="N471" t="s">
        <v>232</v>
      </c>
      <c r="O471" t="s">
        <v>232</v>
      </c>
      <c r="P471" t="s">
        <v>232</v>
      </c>
      <c r="Q471" t="s">
        <v>232</v>
      </c>
      <c r="R471" t="s">
        <v>232</v>
      </c>
      <c r="S471" t="s">
        <v>232</v>
      </c>
      <c r="T471" t="s">
        <v>232</v>
      </c>
      <c r="U471" t="s">
        <v>232</v>
      </c>
      <c r="V471" t="s">
        <v>232</v>
      </c>
      <c r="W471" s="52">
        <v>1350</v>
      </c>
      <c r="X471" s="52">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7.82</v>
      </c>
      <c r="AT471">
        <v>15.648</v>
      </c>
      <c r="AU471">
        <v>10</v>
      </c>
      <c r="AV471">
        <v>2.2999999999999998</v>
      </c>
      <c r="AW471">
        <v>2.5</v>
      </c>
      <c r="AX471">
        <v>2.5</v>
      </c>
      <c r="AY471">
        <v>2.5</v>
      </c>
      <c r="AZ471">
        <v>2.5</v>
      </c>
      <c r="BA471">
        <v>2.5</v>
      </c>
      <c r="BB471">
        <v>2.5</v>
      </c>
      <c r="BC471">
        <v>2017</v>
      </c>
    </row>
    <row r="472" spans="1:55" x14ac:dyDescent="0.25">
      <c r="A472">
        <v>912</v>
      </c>
      <c r="B472" t="s">
        <v>451</v>
      </c>
      <c r="C472" t="s">
        <v>299</v>
      </c>
      <c r="D472" t="s">
        <v>452</v>
      </c>
      <c r="E472" t="s">
        <v>300</v>
      </c>
      <c r="G472" t="s">
        <v>274</v>
      </c>
    </row>
    <row r="473" spans="1:55" x14ac:dyDescent="0.25">
      <c r="A473">
        <v>912</v>
      </c>
      <c r="B473" t="s">
        <v>451</v>
      </c>
      <c r="C473" t="s">
        <v>301</v>
      </c>
      <c r="D473" t="s">
        <v>452</v>
      </c>
      <c r="E473" t="s">
        <v>302</v>
      </c>
      <c r="F473" t="s">
        <v>303</v>
      </c>
      <c r="G473" t="s">
        <v>235</v>
      </c>
      <c r="I473" t="s">
        <v>455</v>
      </c>
      <c r="J473" t="s">
        <v>232</v>
      </c>
      <c r="K473" t="s">
        <v>232</v>
      </c>
      <c r="L473" t="s">
        <v>232</v>
      </c>
      <c r="M473" t="s">
        <v>232</v>
      </c>
      <c r="N473" t="s">
        <v>232</v>
      </c>
      <c r="O473" t="s">
        <v>232</v>
      </c>
      <c r="P473" t="s">
        <v>232</v>
      </c>
      <c r="Q473" t="s">
        <v>232</v>
      </c>
      <c r="R473" t="s">
        <v>232</v>
      </c>
      <c r="S473" t="s">
        <v>232</v>
      </c>
      <c r="T473" t="s">
        <v>232</v>
      </c>
      <c r="U473" t="s">
        <v>232</v>
      </c>
      <c r="V473" t="s">
        <v>232</v>
      </c>
      <c r="W473">
        <v>-40.893000000000001</v>
      </c>
      <c r="X473">
        <v>-24</v>
      </c>
      <c r="Y473">
        <v>4.8860000000000001</v>
      </c>
      <c r="Z473">
        <v>33.125</v>
      </c>
      <c r="AA473">
        <v>55.835000000000001</v>
      </c>
      <c r="AB473">
        <v>5.0410000000000004</v>
      </c>
      <c r="AC473">
        <v>-44.101999999999997</v>
      </c>
      <c r="AD473">
        <v>-3.1E-2</v>
      </c>
      <c r="AE473">
        <v>10.374000000000001</v>
      </c>
      <c r="AF473">
        <v>35.767000000000003</v>
      </c>
      <c r="AG473">
        <v>26.297999999999998</v>
      </c>
      <c r="AH473">
        <v>-4.8330000000000002</v>
      </c>
      <c r="AI473">
        <v>-2.2679999999999998</v>
      </c>
      <c r="AJ473">
        <v>2.4670000000000001</v>
      </c>
      <c r="AK473">
        <v>6.7389999999999999</v>
      </c>
      <c r="AL473">
        <v>8.4570000000000007</v>
      </c>
      <c r="AM473">
        <v>-0.89500000000000002</v>
      </c>
      <c r="AN473">
        <v>-6.7370000000000001</v>
      </c>
      <c r="AO473">
        <v>32.808999999999997</v>
      </c>
      <c r="AP473">
        <v>11.867000000000001</v>
      </c>
      <c r="AQ473">
        <v>13.615</v>
      </c>
      <c r="AR473">
        <v>5.2380000000000004</v>
      </c>
      <c r="AS473">
        <v>11.792999999999999</v>
      </c>
      <c r="AT473">
        <v>-2.86</v>
      </c>
      <c r="AU473">
        <v>-3.806</v>
      </c>
      <c r="AV473">
        <v>-9.26</v>
      </c>
      <c r="AW473">
        <v>-2.2200000000000002</v>
      </c>
      <c r="AX473">
        <v>2.024</v>
      </c>
      <c r="AY473">
        <v>-2.6920000000000002</v>
      </c>
      <c r="AZ473">
        <v>-4.6390000000000002</v>
      </c>
      <c r="BA473">
        <v>-3.38</v>
      </c>
      <c r="BB473">
        <v>-3.86</v>
      </c>
      <c r="BC473">
        <v>2017</v>
      </c>
    </row>
    <row r="474" spans="1:55" x14ac:dyDescent="0.25">
      <c r="A474">
        <v>912</v>
      </c>
      <c r="B474" t="s">
        <v>451</v>
      </c>
      <c r="C474" t="s">
        <v>305</v>
      </c>
      <c r="D474" t="s">
        <v>452</v>
      </c>
      <c r="E474" t="s">
        <v>306</v>
      </c>
      <c r="F474" t="s">
        <v>307</v>
      </c>
      <c r="G474" t="s">
        <v>235</v>
      </c>
      <c r="I474" t="s">
        <v>455</v>
      </c>
      <c r="J474" t="s">
        <v>232</v>
      </c>
      <c r="K474" t="s">
        <v>232</v>
      </c>
      <c r="L474" t="s">
        <v>232</v>
      </c>
      <c r="M474" t="s">
        <v>232</v>
      </c>
      <c r="N474" t="s">
        <v>232</v>
      </c>
      <c r="O474" t="s">
        <v>232</v>
      </c>
      <c r="P474" t="s">
        <v>232</v>
      </c>
      <c r="Q474" t="s">
        <v>232</v>
      </c>
      <c r="R474" t="s">
        <v>232</v>
      </c>
      <c r="S474" t="s">
        <v>232</v>
      </c>
      <c r="T474" t="s">
        <v>232</v>
      </c>
      <c r="U474" t="s">
        <v>232</v>
      </c>
      <c r="V474" t="s">
        <v>232</v>
      </c>
      <c r="W474">
        <v>-52.353999999999999</v>
      </c>
      <c r="X474">
        <v>-19.872</v>
      </c>
      <c r="Y474">
        <v>-5.0350000000000001</v>
      </c>
      <c r="Z474">
        <v>33.987000000000002</v>
      </c>
      <c r="AA474">
        <v>34.444000000000003</v>
      </c>
      <c r="AB474">
        <v>14.105</v>
      </c>
      <c r="AC474">
        <v>-41.259</v>
      </c>
      <c r="AD474">
        <v>1.7629999999999999</v>
      </c>
      <c r="AE474">
        <v>-0.17699999999999999</v>
      </c>
      <c r="AF474">
        <v>15.31</v>
      </c>
      <c r="AG474">
        <v>23.42</v>
      </c>
      <c r="AH474">
        <v>-5.41</v>
      </c>
      <c r="AI474">
        <v>6.9859999999999998</v>
      </c>
      <c r="AJ474">
        <v>6.883</v>
      </c>
      <c r="AK474">
        <v>5.6769999999999996</v>
      </c>
      <c r="AL474">
        <v>11.712</v>
      </c>
      <c r="AM474">
        <v>-1.337</v>
      </c>
      <c r="AN474">
        <v>-9.2870000000000008</v>
      </c>
      <c r="AO474">
        <v>32.878999999999998</v>
      </c>
      <c r="AP474">
        <v>3.3090000000000002</v>
      </c>
      <c r="AQ474">
        <v>10.086</v>
      </c>
      <c r="AR474">
        <v>-13.051</v>
      </c>
      <c r="AS474">
        <v>25.158999999999999</v>
      </c>
      <c r="AT474">
        <v>-0.113</v>
      </c>
      <c r="AU474">
        <v>-6.7149999999999999</v>
      </c>
      <c r="AV474">
        <v>4.8659999999999997</v>
      </c>
      <c r="AW474">
        <v>-5.4610000000000003</v>
      </c>
      <c r="AX474">
        <v>4.2699999999999996</v>
      </c>
      <c r="AY474">
        <v>-4.0449999999999999</v>
      </c>
      <c r="AZ474">
        <v>-6.4109999999999996</v>
      </c>
      <c r="BA474">
        <v>-5.4029999999999996</v>
      </c>
      <c r="BB474">
        <v>-6.048</v>
      </c>
      <c r="BC474">
        <v>2017</v>
      </c>
    </row>
    <row r="475" spans="1:55" x14ac:dyDescent="0.25">
      <c r="A475">
        <v>912</v>
      </c>
      <c r="B475" t="s">
        <v>451</v>
      </c>
      <c r="C475" t="s">
        <v>308</v>
      </c>
      <c r="D475" t="s">
        <v>452</v>
      </c>
      <c r="E475" t="s">
        <v>309</v>
      </c>
      <c r="F475" t="s">
        <v>310</v>
      </c>
      <c r="G475" t="s">
        <v>235</v>
      </c>
      <c r="I475" t="s">
        <v>455</v>
      </c>
      <c r="J475" t="s">
        <v>232</v>
      </c>
      <c r="K475" t="s">
        <v>232</v>
      </c>
      <c r="L475" t="s">
        <v>232</v>
      </c>
      <c r="M475" t="s">
        <v>232</v>
      </c>
      <c r="N475" t="s">
        <v>232</v>
      </c>
      <c r="O475" t="s">
        <v>232</v>
      </c>
      <c r="P475" t="s">
        <v>232</v>
      </c>
      <c r="Q475" t="s">
        <v>232</v>
      </c>
      <c r="R475" t="s">
        <v>232</v>
      </c>
      <c r="S475" t="s">
        <v>232</v>
      </c>
      <c r="T475" t="s">
        <v>232</v>
      </c>
      <c r="U475" t="s">
        <v>232</v>
      </c>
      <c r="V475" t="s">
        <v>232</v>
      </c>
      <c r="W475">
        <v>-62.4</v>
      </c>
      <c r="X475">
        <v>-8</v>
      </c>
      <c r="Y475">
        <v>-3.4319999999999999</v>
      </c>
      <c r="Z475">
        <v>-5.7439999999999998</v>
      </c>
      <c r="AA475">
        <v>29.524000000000001</v>
      </c>
      <c r="AB475">
        <v>24.972999999999999</v>
      </c>
      <c r="AC475">
        <v>-4.7549999999999999</v>
      </c>
      <c r="AD475">
        <v>5.8310000000000004</v>
      </c>
      <c r="AE475">
        <v>32.03</v>
      </c>
      <c r="AF475">
        <v>9.9139999999999997</v>
      </c>
      <c r="AG475">
        <v>-0.48799999999999999</v>
      </c>
      <c r="AH475">
        <v>7.6909999999999998</v>
      </c>
      <c r="AI475">
        <v>42.441000000000003</v>
      </c>
      <c r="AJ475">
        <v>39.689</v>
      </c>
      <c r="AK475">
        <v>45.686999999999998</v>
      </c>
      <c r="AL475">
        <v>6.7770000000000001</v>
      </c>
      <c r="AM475">
        <v>7.4020000000000001</v>
      </c>
      <c r="AN475">
        <v>-1.7210000000000001</v>
      </c>
      <c r="AO475">
        <v>0.29899999999999999</v>
      </c>
      <c r="AP475">
        <v>-1.2090000000000001</v>
      </c>
      <c r="AQ475">
        <v>-1.6040000000000001</v>
      </c>
      <c r="AR475">
        <v>-2.3879999999999999</v>
      </c>
      <c r="AS475">
        <v>9.6739999999999995</v>
      </c>
      <c r="AT475">
        <v>2.5129999999999999</v>
      </c>
      <c r="AU475">
        <v>-7.1239999999999997</v>
      </c>
      <c r="AV475">
        <v>-5.9509999999999996</v>
      </c>
      <c r="AW475">
        <v>9.5869999999999997</v>
      </c>
      <c r="AX475">
        <v>7.2309999999999999</v>
      </c>
      <c r="AY475">
        <v>1.196</v>
      </c>
      <c r="AZ475">
        <v>-1.7470000000000001</v>
      </c>
      <c r="BA475">
        <v>-1.4339999999999999</v>
      </c>
      <c r="BB475">
        <v>-2.2989999999999999</v>
      </c>
      <c r="BC475">
        <v>2017</v>
      </c>
    </row>
    <row r="476" spans="1:55" x14ac:dyDescent="0.25">
      <c r="A476">
        <v>912</v>
      </c>
      <c r="B476" t="s">
        <v>451</v>
      </c>
      <c r="C476" t="s">
        <v>311</v>
      </c>
      <c r="D476" t="s">
        <v>452</v>
      </c>
      <c r="E476" t="s">
        <v>312</v>
      </c>
      <c r="F476" t="s">
        <v>313</v>
      </c>
      <c r="G476" t="s">
        <v>235</v>
      </c>
      <c r="I476" t="s">
        <v>455</v>
      </c>
      <c r="J476" t="s">
        <v>232</v>
      </c>
      <c r="K476" t="s">
        <v>232</v>
      </c>
      <c r="L476" t="s">
        <v>232</v>
      </c>
      <c r="M476" t="s">
        <v>232</v>
      </c>
      <c r="N476" t="s">
        <v>232</v>
      </c>
      <c r="O476" t="s">
        <v>232</v>
      </c>
      <c r="P476" t="s">
        <v>232</v>
      </c>
      <c r="Q476" t="s">
        <v>232</v>
      </c>
      <c r="R476" t="s">
        <v>232</v>
      </c>
      <c r="S476" t="s">
        <v>232</v>
      </c>
      <c r="T476" t="s">
        <v>232</v>
      </c>
      <c r="U476" t="s">
        <v>232</v>
      </c>
      <c r="V476" t="s">
        <v>232</v>
      </c>
      <c r="W476">
        <v>-60.378999999999998</v>
      </c>
      <c r="X476">
        <v>-16.818999999999999</v>
      </c>
      <c r="Y476">
        <v>-7.4589999999999996</v>
      </c>
      <c r="Z476">
        <v>-0.65900000000000003</v>
      </c>
      <c r="AA476">
        <v>8.2279999999999998</v>
      </c>
      <c r="AB476">
        <v>19.393000000000001</v>
      </c>
      <c r="AC476">
        <v>13.442</v>
      </c>
      <c r="AD476">
        <v>15.644</v>
      </c>
      <c r="AE476">
        <v>32.603999999999999</v>
      </c>
      <c r="AF476">
        <v>8.2319999999999993</v>
      </c>
      <c r="AG476">
        <v>-1.1279999999999999</v>
      </c>
      <c r="AH476">
        <v>10.846</v>
      </c>
      <c r="AI476">
        <v>47.954000000000001</v>
      </c>
      <c r="AJ476">
        <v>41.912999999999997</v>
      </c>
      <c r="AK476">
        <v>47.554000000000002</v>
      </c>
      <c r="AL476">
        <v>7.5979999999999999</v>
      </c>
      <c r="AM476">
        <v>4.0720000000000001</v>
      </c>
      <c r="AN476">
        <v>-1.155</v>
      </c>
      <c r="AO476">
        <v>0.22</v>
      </c>
      <c r="AP476">
        <v>-5.7789999999999999</v>
      </c>
      <c r="AQ476">
        <v>-1.502</v>
      </c>
      <c r="AR476">
        <v>-4.2569999999999997</v>
      </c>
      <c r="AS476">
        <v>-1.6819999999999999</v>
      </c>
      <c r="AT476">
        <v>-0.995</v>
      </c>
      <c r="AU476">
        <v>-5.617</v>
      </c>
      <c r="AV476">
        <v>-1.7999999999999999E-2</v>
      </c>
      <c r="AW476">
        <v>8.3610000000000007</v>
      </c>
      <c r="AX476">
        <v>8.9179999999999993</v>
      </c>
      <c r="AY476">
        <v>1.0009999999999999</v>
      </c>
      <c r="AZ476">
        <v>-2.1280000000000001</v>
      </c>
      <c r="BA476">
        <v>-1.7929999999999999</v>
      </c>
      <c r="BB476">
        <v>-2.7250000000000001</v>
      </c>
      <c r="BC476">
        <v>2017</v>
      </c>
    </row>
    <row r="477" spans="1:55" x14ac:dyDescent="0.25">
      <c r="A477">
        <v>912</v>
      </c>
      <c r="B477" t="s">
        <v>451</v>
      </c>
      <c r="C477" t="s">
        <v>314</v>
      </c>
      <c r="D477" t="s">
        <v>452</v>
      </c>
      <c r="E477" t="s">
        <v>315</v>
      </c>
      <c r="F477" t="s">
        <v>316</v>
      </c>
      <c r="G477" t="s">
        <v>317</v>
      </c>
      <c r="I477" t="s">
        <v>456</v>
      </c>
      <c r="J477" t="s">
        <v>232</v>
      </c>
      <c r="K477" t="s">
        <v>232</v>
      </c>
      <c r="L477" t="s">
        <v>232</v>
      </c>
      <c r="M477" t="s">
        <v>232</v>
      </c>
      <c r="N477" t="s">
        <v>232</v>
      </c>
      <c r="O477" t="s">
        <v>232</v>
      </c>
      <c r="P477" t="s">
        <v>232</v>
      </c>
      <c r="Q477" t="s">
        <v>232</v>
      </c>
      <c r="R477" t="s">
        <v>232</v>
      </c>
      <c r="S477" t="s">
        <v>232</v>
      </c>
      <c r="T477" t="s">
        <v>232</v>
      </c>
      <c r="U477" t="s">
        <v>232</v>
      </c>
      <c r="V477" t="s">
        <v>232</v>
      </c>
      <c r="W477" t="s">
        <v>232</v>
      </c>
      <c r="X477" t="s">
        <v>232</v>
      </c>
      <c r="Y477" t="s">
        <v>232</v>
      </c>
      <c r="Z477" t="s">
        <v>232</v>
      </c>
      <c r="AA477" t="s">
        <v>232</v>
      </c>
      <c r="AB477" t="s">
        <v>232</v>
      </c>
      <c r="AC477" t="s">
        <v>232</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5.04</v>
      </c>
      <c r="AV477">
        <v>5.0259999999999998</v>
      </c>
      <c r="AW477">
        <v>4.9930000000000003</v>
      </c>
      <c r="AX477">
        <v>4.9619999999999997</v>
      </c>
      <c r="AY477">
        <v>4.9409999999999998</v>
      </c>
      <c r="AZ477">
        <v>4.9249999999999998</v>
      </c>
      <c r="BA477">
        <v>4.91</v>
      </c>
      <c r="BB477">
        <v>4.8940000000000001</v>
      </c>
      <c r="BC477">
        <v>2017</v>
      </c>
    </row>
    <row r="478" spans="1:55" x14ac:dyDescent="0.25">
      <c r="A478">
        <v>912</v>
      </c>
      <c r="B478" t="s">
        <v>451</v>
      </c>
      <c r="C478" t="s">
        <v>318</v>
      </c>
      <c r="D478" t="s">
        <v>452</v>
      </c>
      <c r="E478" t="s">
        <v>319</v>
      </c>
      <c r="F478" t="s">
        <v>320</v>
      </c>
      <c r="G478" t="s">
        <v>321</v>
      </c>
      <c r="H478" t="s">
        <v>322</v>
      </c>
    </row>
    <row r="479" spans="1:55" x14ac:dyDescent="0.25">
      <c r="A479">
        <v>912</v>
      </c>
      <c r="B479" t="s">
        <v>451</v>
      </c>
      <c r="C479" t="s">
        <v>323</v>
      </c>
      <c r="D479" t="s">
        <v>452</v>
      </c>
      <c r="E479" t="s">
        <v>324</v>
      </c>
      <c r="F479" t="s">
        <v>325</v>
      </c>
      <c r="G479" t="s">
        <v>321</v>
      </c>
      <c r="H479" t="s">
        <v>322</v>
      </c>
      <c r="I479" t="s">
        <v>457</v>
      </c>
      <c r="J479" t="s">
        <v>232</v>
      </c>
      <c r="K479" t="s">
        <v>232</v>
      </c>
      <c r="L479" t="s">
        <v>232</v>
      </c>
      <c r="M479" t="s">
        <v>232</v>
      </c>
      <c r="N479" t="s">
        <v>232</v>
      </c>
      <c r="O479" t="s">
        <v>232</v>
      </c>
      <c r="P479" t="s">
        <v>232</v>
      </c>
      <c r="Q479" t="s">
        <v>232</v>
      </c>
      <c r="R479" t="s">
        <v>232</v>
      </c>
      <c r="S479" t="s">
        <v>232</v>
      </c>
      <c r="T479" t="s">
        <v>232</v>
      </c>
      <c r="U479" t="s">
        <v>232</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9.8219999999999992</v>
      </c>
      <c r="AV479">
        <v>9.94</v>
      </c>
      <c r="AW479">
        <v>10.058999999999999</v>
      </c>
      <c r="AX479">
        <v>10.18</v>
      </c>
      <c r="AY479">
        <v>10.302</v>
      </c>
      <c r="AZ479">
        <v>10.426</v>
      </c>
      <c r="BA479">
        <v>10.551</v>
      </c>
      <c r="BB479">
        <v>10.677</v>
      </c>
      <c r="BC479">
        <v>2017</v>
      </c>
    </row>
    <row r="480" spans="1:55" x14ac:dyDescent="0.25">
      <c r="A480">
        <v>912</v>
      </c>
      <c r="B480" t="s">
        <v>451</v>
      </c>
      <c r="C480" t="s">
        <v>327</v>
      </c>
      <c r="D480" t="s">
        <v>452</v>
      </c>
      <c r="E480" t="s">
        <v>328</v>
      </c>
      <c r="F480" t="s">
        <v>329</v>
      </c>
      <c r="G480" t="s">
        <v>229</v>
      </c>
      <c r="H480" t="s">
        <v>230</v>
      </c>
      <c r="I480" t="s">
        <v>458</v>
      </c>
      <c r="J480" t="s">
        <v>232</v>
      </c>
      <c r="K480" t="s">
        <v>232</v>
      </c>
      <c r="L480" t="s">
        <v>232</v>
      </c>
      <c r="M480" t="s">
        <v>232</v>
      </c>
      <c r="N480" t="s">
        <v>232</v>
      </c>
      <c r="O480" t="s">
        <v>232</v>
      </c>
      <c r="P480" t="s">
        <v>232</v>
      </c>
      <c r="Q480" t="s">
        <v>232</v>
      </c>
      <c r="R480" t="s">
        <v>232</v>
      </c>
      <c r="S480" t="s">
        <v>232</v>
      </c>
      <c r="T480" t="s">
        <v>232</v>
      </c>
      <c r="U480" t="s">
        <v>232</v>
      </c>
      <c r="V480" t="s">
        <v>232</v>
      </c>
      <c r="W480" t="s">
        <v>232</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29.515999999999998</v>
      </c>
      <c r="AW480">
        <v>29.916</v>
      </c>
      <c r="AX480">
        <v>30.460999999999999</v>
      </c>
      <c r="AY480">
        <v>31.181000000000001</v>
      </c>
      <c r="AZ480">
        <v>31.068999999999999</v>
      </c>
      <c r="BA480">
        <v>30.556999999999999</v>
      </c>
      <c r="BB480">
        <v>30.672999999999998</v>
      </c>
      <c r="BC480">
        <v>2017</v>
      </c>
    </row>
    <row r="481" spans="1:55" x14ac:dyDescent="0.25">
      <c r="A481">
        <v>912</v>
      </c>
      <c r="B481" t="s">
        <v>451</v>
      </c>
      <c r="C481" t="s">
        <v>331</v>
      </c>
      <c r="D481" t="s">
        <v>452</v>
      </c>
      <c r="E481" t="s">
        <v>328</v>
      </c>
      <c r="F481" t="s">
        <v>329</v>
      </c>
      <c r="G481" t="s">
        <v>282</v>
      </c>
      <c r="I481" t="s">
        <v>332</v>
      </c>
      <c r="J481" t="s">
        <v>232</v>
      </c>
      <c r="K481" t="s">
        <v>232</v>
      </c>
      <c r="L481" t="s">
        <v>232</v>
      </c>
      <c r="M481" t="s">
        <v>232</v>
      </c>
      <c r="N481" t="s">
        <v>232</v>
      </c>
      <c r="O481" t="s">
        <v>232</v>
      </c>
      <c r="P481" t="s">
        <v>232</v>
      </c>
      <c r="Q481" t="s">
        <v>232</v>
      </c>
      <c r="R481" t="s">
        <v>232</v>
      </c>
      <c r="S481" t="s">
        <v>232</v>
      </c>
      <c r="T481" t="s">
        <v>232</v>
      </c>
      <c r="U481" t="s">
        <v>232</v>
      </c>
      <c r="V481" t="s">
        <v>232</v>
      </c>
      <c r="W481" t="s">
        <v>232</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34.326000000000001</v>
      </c>
      <c r="AV481">
        <v>38.228000000000002</v>
      </c>
      <c r="AW481">
        <v>38.890999999999998</v>
      </c>
      <c r="AX481">
        <v>37.779000000000003</v>
      </c>
      <c r="AY481">
        <v>37.332999999999998</v>
      </c>
      <c r="AZ481">
        <v>35.978999999999999</v>
      </c>
      <c r="BA481">
        <v>34.039000000000001</v>
      </c>
      <c r="BB481">
        <v>32.746000000000002</v>
      </c>
      <c r="BC481">
        <v>2017</v>
      </c>
    </row>
    <row r="482" spans="1:55" x14ac:dyDescent="0.25">
      <c r="A482">
        <v>912</v>
      </c>
      <c r="B482" t="s">
        <v>451</v>
      </c>
      <c r="C482" t="s">
        <v>333</v>
      </c>
      <c r="D482" t="s">
        <v>452</v>
      </c>
      <c r="E482" t="s">
        <v>334</v>
      </c>
      <c r="F482" t="s">
        <v>335</v>
      </c>
      <c r="G482" t="s">
        <v>229</v>
      </c>
      <c r="H482" t="s">
        <v>230</v>
      </c>
      <c r="I482" t="s">
        <v>458</v>
      </c>
      <c r="J482" t="s">
        <v>232</v>
      </c>
      <c r="K482" t="s">
        <v>232</v>
      </c>
      <c r="L482" t="s">
        <v>232</v>
      </c>
      <c r="M482" t="s">
        <v>232</v>
      </c>
      <c r="N482" t="s">
        <v>232</v>
      </c>
      <c r="O482" t="s">
        <v>232</v>
      </c>
      <c r="P482" t="s">
        <v>232</v>
      </c>
      <c r="Q482" t="s">
        <v>232</v>
      </c>
      <c r="R482" t="s">
        <v>232</v>
      </c>
      <c r="S482" t="s">
        <v>232</v>
      </c>
      <c r="T482" t="s">
        <v>232</v>
      </c>
      <c r="U482" t="s">
        <v>232</v>
      </c>
      <c r="V482" t="s">
        <v>232</v>
      </c>
      <c r="W482" t="s">
        <v>232</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25.042999999999999</v>
      </c>
      <c r="AV482">
        <v>26.433</v>
      </c>
      <c r="AW482">
        <v>26.495999999999999</v>
      </c>
      <c r="AX482">
        <v>25.722000000000001</v>
      </c>
      <c r="AY482">
        <v>26.146000000000001</v>
      </c>
      <c r="AZ482">
        <v>26.936</v>
      </c>
      <c r="BA482">
        <v>27.030999999999999</v>
      </c>
      <c r="BB482">
        <v>27.821999999999999</v>
      </c>
      <c r="BC482">
        <v>2017</v>
      </c>
    </row>
    <row r="483" spans="1:55" x14ac:dyDescent="0.25">
      <c r="A483">
        <v>912</v>
      </c>
      <c r="B483" t="s">
        <v>451</v>
      </c>
      <c r="C483" t="s">
        <v>336</v>
      </c>
      <c r="D483" t="s">
        <v>452</v>
      </c>
      <c r="E483" t="s">
        <v>334</v>
      </c>
      <c r="F483" t="s">
        <v>335</v>
      </c>
      <c r="G483" t="s">
        <v>282</v>
      </c>
      <c r="I483" t="s">
        <v>337</v>
      </c>
      <c r="J483" t="s">
        <v>232</v>
      </c>
      <c r="K483" t="s">
        <v>232</v>
      </c>
      <c r="L483" t="s">
        <v>232</v>
      </c>
      <c r="M483" t="s">
        <v>232</v>
      </c>
      <c r="N483" t="s">
        <v>232</v>
      </c>
      <c r="O483" t="s">
        <v>232</v>
      </c>
      <c r="P483" t="s">
        <v>232</v>
      </c>
      <c r="Q483" t="s">
        <v>232</v>
      </c>
      <c r="R483" t="s">
        <v>232</v>
      </c>
      <c r="S483" t="s">
        <v>232</v>
      </c>
      <c r="T483" t="s">
        <v>232</v>
      </c>
      <c r="U483" t="s">
        <v>232</v>
      </c>
      <c r="V483" t="s">
        <v>232</v>
      </c>
      <c r="W483" t="s">
        <v>232</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35.707000000000001</v>
      </c>
      <c r="AV483">
        <v>34.234999999999999</v>
      </c>
      <c r="AW483">
        <v>34.445999999999998</v>
      </c>
      <c r="AX483">
        <v>31.901</v>
      </c>
      <c r="AY483">
        <v>31.305</v>
      </c>
      <c r="AZ483">
        <v>31.193999999999999</v>
      </c>
      <c r="BA483">
        <v>30.111000000000001</v>
      </c>
      <c r="BB483">
        <v>29.702999999999999</v>
      </c>
      <c r="BC483">
        <v>2017</v>
      </c>
    </row>
    <row r="484" spans="1:55" x14ac:dyDescent="0.25">
      <c r="A484">
        <v>912</v>
      </c>
      <c r="B484" t="s">
        <v>451</v>
      </c>
      <c r="C484" t="s">
        <v>338</v>
      </c>
      <c r="D484" t="s">
        <v>452</v>
      </c>
      <c r="E484" t="s">
        <v>339</v>
      </c>
      <c r="F484" t="s">
        <v>340</v>
      </c>
      <c r="G484" t="s">
        <v>229</v>
      </c>
      <c r="H484" t="s">
        <v>230</v>
      </c>
      <c r="I484" t="s">
        <v>458</v>
      </c>
      <c r="J484" t="s">
        <v>232</v>
      </c>
      <c r="K484" t="s">
        <v>232</v>
      </c>
      <c r="L484" t="s">
        <v>232</v>
      </c>
      <c r="M484" t="s">
        <v>232</v>
      </c>
      <c r="N484" t="s">
        <v>232</v>
      </c>
      <c r="O484" t="s">
        <v>232</v>
      </c>
      <c r="P484" t="s">
        <v>232</v>
      </c>
      <c r="Q484" t="s">
        <v>232</v>
      </c>
      <c r="R484" t="s">
        <v>232</v>
      </c>
      <c r="S484" t="s">
        <v>232</v>
      </c>
      <c r="T484" t="s">
        <v>232</v>
      </c>
      <c r="U484" t="s">
        <v>232</v>
      </c>
      <c r="V484" t="s">
        <v>232</v>
      </c>
      <c r="W484" t="s">
        <v>232</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-0.96899999999999997</v>
      </c>
      <c r="AV484">
        <v>3.0830000000000002</v>
      </c>
      <c r="AW484">
        <v>3.42</v>
      </c>
      <c r="AX484">
        <v>4.7389999999999999</v>
      </c>
      <c r="AY484">
        <v>5.0350000000000001</v>
      </c>
      <c r="AZ484">
        <v>4.1319999999999997</v>
      </c>
      <c r="BA484">
        <v>3.5259999999999998</v>
      </c>
      <c r="BB484">
        <v>2.851</v>
      </c>
      <c r="BC484">
        <v>2017</v>
      </c>
    </row>
    <row r="485" spans="1:55" x14ac:dyDescent="0.25">
      <c r="A485">
        <v>912</v>
      </c>
      <c r="B485" t="s">
        <v>451</v>
      </c>
      <c r="C485" t="s">
        <v>341</v>
      </c>
      <c r="D485" t="s">
        <v>452</v>
      </c>
      <c r="E485" t="s">
        <v>339</v>
      </c>
      <c r="F485" t="s">
        <v>340</v>
      </c>
      <c r="G485" t="s">
        <v>282</v>
      </c>
      <c r="I485" t="s">
        <v>342</v>
      </c>
      <c r="J485" t="s">
        <v>232</v>
      </c>
      <c r="K485" t="s">
        <v>232</v>
      </c>
      <c r="L485" t="s">
        <v>232</v>
      </c>
      <c r="M485" t="s">
        <v>232</v>
      </c>
      <c r="N485" t="s">
        <v>232</v>
      </c>
      <c r="O485" t="s">
        <v>232</v>
      </c>
      <c r="P485" t="s">
        <v>232</v>
      </c>
      <c r="Q485" t="s">
        <v>232</v>
      </c>
      <c r="R485" t="s">
        <v>232</v>
      </c>
      <c r="S485" t="s">
        <v>232</v>
      </c>
      <c r="T485" t="s">
        <v>232</v>
      </c>
      <c r="U485" t="s">
        <v>232</v>
      </c>
      <c r="V485" t="s">
        <v>232</v>
      </c>
      <c r="W485" t="s">
        <v>232</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-1.381</v>
      </c>
      <c r="AV485">
        <v>3.9929999999999999</v>
      </c>
      <c r="AW485">
        <v>4.4459999999999997</v>
      </c>
      <c r="AX485">
        <v>5.8769999999999998</v>
      </c>
      <c r="AY485">
        <v>6.0289999999999999</v>
      </c>
      <c r="AZ485">
        <v>4.7859999999999996</v>
      </c>
      <c r="BA485">
        <v>3.9279999999999999</v>
      </c>
      <c r="BB485">
        <v>3.044</v>
      </c>
      <c r="BC485">
        <v>2017</v>
      </c>
    </row>
    <row r="486" spans="1:55" x14ac:dyDescent="0.25">
      <c r="A486">
        <v>912</v>
      </c>
      <c r="B486" t="s">
        <v>451</v>
      </c>
      <c r="C486" t="s">
        <v>343</v>
      </c>
      <c r="D486" t="s">
        <v>452</v>
      </c>
      <c r="E486" t="s">
        <v>344</v>
      </c>
      <c r="F486" t="s">
        <v>345</v>
      </c>
      <c r="G486" t="s">
        <v>229</v>
      </c>
      <c r="H486" t="s">
        <v>230</v>
      </c>
    </row>
    <row r="487" spans="1:55" x14ac:dyDescent="0.25">
      <c r="A487">
        <v>912</v>
      </c>
      <c r="B487" t="s">
        <v>451</v>
      </c>
      <c r="C487" t="s">
        <v>346</v>
      </c>
      <c r="D487" t="s">
        <v>452</v>
      </c>
      <c r="E487" t="s">
        <v>344</v>
      </c>
      <c r="F487" t="s">
        <v>345</v>
      </c>
      <c r="G487" t="s">
        <v>270</v>
      </c>
    </row>
    <row r="488" spans="1:55" x14ac:dyDescent="0.25">
      <c r="A488">
        <v>912</v>
      </c>
      <c r="B488" t="s">
        <v>451</v>
      </c>
      <c r="C488" t="s">
        <v>347</v>
      </c>
      <c r="D488" t="s">
        <v>452</v>
      </c>
      <c r="E488" t="s">
        <v>348</v>
      </c>
      <c r="F488" t="s">
        <v>349</v>
      </c>
      <c r="G488" t="s">
        <v>229</v>
      </c>
      <c r="H488" t="s">
        <v>230</v>
      </c>
      <c r="I488" t="s">
        <v>458</v>
      </c>
      <c r="J488" t="s">
        <v>232</v>
      </c>
      <c r="K488" t="s">
        <v>232</v>
      </c>
      <c r="L488" t="s">
        <v>232</v>
      </c>
      <c r="M488" t="s">
        <v>232</v>
      </c>
      <c r="N488" t="s">
        <v>232</v>
      </c>
      <c r="O488" t="s">
        <v>232</v>
      </c>
      <c r="P488" t="s">
        <v>232</v>
      </c>
      <c r="Q488" t="s">
        <v>232</v>
      </c>
      <c r="R488" t="s">
        <v>232</v>
      </c>
      <c r="S488" t="s">
        <v>232</v>
      </c>
      <c r="T488" t="s">
        <v>232</v>
      </c>
      <c r="U488" t="s">
        <v>232</v>
      </c>
      <c r="V488" t="s">
        <v>232</v>
      </c>
      <c r="W488" t="s">
        <v>232</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-0.59299999999999997</v>
      </c>
      <c r="AV488">
        <v>3.67</v>
      </c>
      <c r="AW488">
        <v>4.181</v>
      </c>
      <c r="AX488">
        <v>5.4790000000000001</v>
      </c>
      <c r="AY488">
        <v>5.7450000000000001</v>
      </c>
      <c r="AZ488">
        <v>4.8070000000000004</v>
      </c>
      <c r="BA488">
        <v>4.1120000000000001</v>
      </c>
      <c r="BB488">
        <v>3.2519999999999998</v>
      </c>
      <c r="BC488">
        <v>2017</v>
      </c>
    </row>
    <row r="489" spans="1:55" x14ac:dyDescent="0.25">
      <c r="A489">
        <v>912</v>
      </c>
      <c r="B489" t="s">
        <v>451</v>
      </c>
      <c r="C489" t="s">
        <v>350</v>
      </c>
      <c r="D489" t="s">
        <v>452</v>
      </c>
      <c r="E489" t="s">
        <v>348</v>
      </c>
      <c r="F489" t="s">
        <v>349</v>
      </c>
      <c r="G489" t="s">
        <v>282</v>
      </c>
      <c r="I489" t="s">
        <v>351</v>
      </c>
      <c r="J489" t="s">
        <v>232</v>
      </c>
      <c r="K489" t="s">
        <v>232</v>
      </c>
      <c r="L489" t="s">
        <v>232</v>
      </c>
      <c r="M489" t="s">
        <v>232</v>
      </c>
      <c r="N489" t="s">
        <v>232</v>
      </c>
      <c r="O489" t="s">
        <v>232</v>
      </c>
      <c r="P489" t="s">
        <v>232</v>
      </c>
      <c r="Q489" t="s">
        <v>232</v>
      </c>
      <c r="R489" t="s">
        <v>232</v>
      </c>
      <c r="S489" t="s">
        <v>232</v>
      </c>
      <c r="T489" t="s">
        <v>232</v>
      </c>
      <c r="U489" t="s">
        <v>232</v>
      </c>
      <c r="V489" t="s">
        <v>232</v>
      </c>
      <c r="W489" t="s">
        <v>232</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-0.84599999999999997</v>
      </c>
      <c r="AV489">
        <v>4.7530000000000001</v>
      </c>
      <c r="AW489">
        <v>5.4349999999999996</v>
      </c>
      <c r="AX489">
        <v>6.7949999999999999</v>
      </c>
      <c r="AY489">
        <v>6.8789999999999996</v>
      </c>
      <c r="AZ489">
        <v>5.5670000000000002</v>
      </c>
      <c r="BA489">
        <v>4.5810000000000004</v>
      </c>
      <c r="BB489">
        <v>3.472</v>
      </c>
      <c r="BC489">
        <v>2017</v>
      </c>
    </row>
    <row r="490" spans="1:55" x14ac:dyDescent="0.25">
      <c r="A490">
        <v>912</v>
      </c>
      <c r="B490" t="s">
        <v>451</v>
      </c>
      <c r="C490" t="s">
        <v>352</v>
      </c>
      <c r="D490" t="s">
        <v>452</v>
      </c>
      <c r="E490" t="s">
        <v>353</v>
      </c>
      <c r="F490" t="s">
        <v>354</v>
      </c>
      <c r="G490" t="s">
        <v>229</v>
      </c>
      <c r="H490" t="s">
        <v>230</v>
      </c>
    </row>
    <row r="491" spans="1:55" x14ac:dyDescent="0.25">
      <c r="A491">
        <v>912</v>
      </c>
      <c r="B491" t="s">
        <v>451</v>
      </c>
      <c r="C491" t="s">
        <v>355</v>
      </c>
      <c r="D491" t="s">
        <v>452</v>
      </c>
      <c r="E491" t="s">
        <v>353</v>
      </c>
      <c r="F491" t="s">
        <v>354</v>
      </c>
      <c r="G491" t="s">
        <v>282</v>
      </c>
    </row>
    <row r="492" spans="1:55" x14ac:dyDescent="0.25">
      <c r="A492">
        <v>912</v>
      </c>
      <c r="B492" t="s">
        <v>451</v>
      </c>
      <c r="C492" t="s">
        <v>356</v>
      </c>
      <c r="D492" t="s">
        <v>452</v>
      </c>
      <c r="E492" t="s">
        <v>357</v>
      </c>
      <c r="F492" t="s">
        <v>358</v>
      </c>
      <c r="G492" t="s">
        <v>229</v>
      </c>
      <c r="H492" t="s">
        <v>230</v>
      </c>
      <c r="I492" t="s">
        <v>458</v>
      </c>
      <c r="J492" t="s">
        <v>232</v>
      </c>
      <c r="K492" t="s">
        <v>232</v>
      </c>
      <c r="L492" t="s">
        <v>232</v>
      </c>
      <c r="M492" t="s">
        <v>232</v>
      </c>
      <c r="N492" t="s">
        <v>232</v>
      </c>
      <c r="O492" t="s">
        <v>232</v>
      </c>
      <c r="P492" t="s">
        <v>232</v>
      </c>
      <c r="Q492" t="s">
        <v>232</v>
      </c>
      <c r="R492" t="s">
        <v>232</v>
      </c>
      <c r="S492" t="s">
        <v>232</v>
      </c>
      <c r="T492" t="s">
        <v>232</v>
      </c>
      <c r="U492" t="s">
        <v>232</v>
      </c>
      <c r="V492" t="s">
        <v>232</v>
      </c>
      <c r="W492" t="s">
        <v>232</v>
      </c>
      <c r="X492" t="s">
        <v>232</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v>
      </c>
      <c r="AW492">
        <v>13.526999999999999</v>
      </c>
      <c r="AX492">
        <v>12.112</v>
      </c>
      <c r="AY492">
        <v>10.599</v>
      </c>
      <c r="AZ492">
        <v>9.5719999999999992</v>
      </c>
      <c r="BA492">
        <v>8.6430000000000007</v>
      </c>
      <c r="BB492">
        <v>7.7489999999999997</v>
      </c>
      <c r="BC492">
        <v>2017</v>
      </c>
    </row>
    <row r="493" spans="1:55" x14ac:dyDescent="0.25">
      <c r="A493">
        <v>912</v>
      </c>
      <c r="B493" t="s">
        <v>451</v>
      </c>
      <c r="C493" t="s">
        <v>359</v>
      </c>
      <c r="D493" t="s">
        <v>452</v>
      </c>
      <c r="E493" t="s">
        <v>357</v>
      </c>
      <c r="F493" t="s">
        <v>358</v>
      </c>
      <c r="G493" t="s">
        <v>282</v>
      </c>
      <c r="I493" t="s">
        <v>360</v>
      </c>
      <c r="J493" t="s">
        <v>232</v>
      </c>
      <c r="K493" t="s">
        <v>232</v>
      </c>
      <c r="L493" t="s">
        <v>232</v>
      </c>
      <c r="M493" t="s">
        <v>232</v>
      </c>
      <c r="N493" t="s">
        <v>232</v>
      </c>
      <c r="O493" t="s">
        <v>232</v>
      </c>
      <c r="P493" t="s">
        <v>232</v>
      </c>
      <c r="Q493" t="s">
        <v>232</v>
      </c>
      <c r="R493" t="s">
        <v>232</v>
      </c>
      <c r="S493" t="s">
        <v>232</v>
      </c>
      <c r="T493" t="s">
        <v>232</v>
      </c>
      <c r="U493" t="s">
        <v>232</v>
      </c>
      <c r="V493" t="s">
        <v>232</v>
      </c>
      <c r="W493" t="s">
        <v>232</v>
      </c>
      <c r="X493" t="s">
        <v>232</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22.574000000000002</v>
      </c>
      <c r="AV493">
        <v>19.382000000000001</v>
      </c>
      <c r="AW493">
        <v>17.585999999999999</v>
      </c>
      <c r="AX493">
        <v>15.021000000000001</v>
      </c>
      <c r="AY493">
        <v>12.691000000000001</v>
      </c>
      <c r="AZ493">
        <v>11.085000000000001</v>
      </c>
      <c r="BA493">
        <v>9.6280000000000001</v>
      </c>
      <c r="BB493">
        <v>8.2729999999999997</v>
      </c>
      <c r="BC493">
        <v>2017</v>
      </c>
    </row>
    <row r="494" spans="1:55" x14ac:dyDescent="0.25">
      <c r="A494">
        <v>912</v>
      </c>
      <c r="B494" t="s">
        <v>451</v>
      </c>
      <c r="C494" t="s">
        <v>361</v>
      </c>
      <c r="D494" t="s">
        <v>452</v>
      </c>
      <c r="E494" t="s">
        <v>362</v>
      </c>
      <c r="F494" t="s">
        <v>363</v>
      </c>
      <c r="G494" t="s">
        <v>229</v>
      </c>
      <c r="H494" t="s">
        <v>230</v>
      </c>
      <c r="I494" t="s">
        <v>458</v>
      </c>
      <c r="J494" t="s">
        <v>232</v>
      </c>
      <c r="K494" t="s">
        <v>232</v>
      </c>
      <c r="L494" t="s">
        <v>232</v>
      </c>
      <c r="M494" t="s">
        <v>232</v>
      </c>
      <c r="N494" t="s">
        <v>232</v>
      </c>
      <c r="O494" t="s">
        <v>232</v>
      </c>
      <c r="P494" t="s">
        <v>232</v>
      </c>
      <c r="Q494" t="s">
        <v>232</v>
      </c>
      <c r="R494" t="s">
        <v>232</v>
      </c>
      <c r="S494" t="s">
        <v>232</v>
      </c>
      <c r="T494" t="s">
        <v>232</v>
      </c>
      <c r="U494" t="s">
        <v>232</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70.135000000000005</v>
      </c>
      <c r="AV494">
        <v>77.209999999999994</v>
      </c>
      <c r="AW494">
        <v>76.921999999999997</v>
      </c>
      <c r="AX494">
        <v>80.63</v>
      </c>
      <c r="AY494">
        <v>83.52</v>
      </c>
      <c r="AZ494">
        <v>86.352000000000004</v>
      </c>
      <c r="BA494">
        <v>89.77</v>
      </c>
      <c r="BB494">
        <v>93.667000000000002</v>
      </c>
      <c r="BC494">
        <v>2017</v>
      </c>
    </row>
    <row r="495" spans="1:55" x14ac:dyDescent="0.25">
      <c r="A495">
        <v>912</v>
      </c>
      <c r="B495" t="s">
        <v>451</v>
      </c>
      <c r="C495" t="s">
        <v>364</v>
      </c>
      <c r="D495" t="s">
        <v>452</v>
      </c>
      <c r="E495" t="s">
        <v>365</v>
      </c>
      <c r="F495" t="s">
        <v>366</v>
      </c>
      <c r="G495" t="s">
        <v>242</v>
      </c>
      <c r="H495" t="s">
        <v>230</v>
      </c>
      <c r="I495" t="s">
        <v>459</v>
      </c>
      <c r="J495" t="s">
        <v>232</v>
      </c>
      <c r="K495" t="s">
        <v>232</v>
      </c>
      <c r="L495" t="s">
        <v>232</v>
      </c>
      <c r="M495" t="s">
        <v>232</v>
      </c>
      <c r="N495" t="s">
        <v>232</v>
      </c>
      <c r="O495" t="s">
        <v>232</v>
      </c>
      <c r="P495" t="s">
        <v>232</v>
      </c>
      <c r="Q495" t="s">
        <v>232</v>
      </c>
      <c r="R495" t="s">
        <v>232</v>
      </c>
      <c r="S495" t="s">
        <v>232</v>
      </c>
      <c r="T495" t="s">
        <v>232</v>
      </c>
      <c r="U495" t="s">
        <v>232</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5.7060000000000004</v>
      </c>
      <c r="AW495">
        <v>5.2729999999999997</v>
      </c>
      <c r="AX495">
        <v>6.2910000000000004</v>
      </c>
      <c r="AY495">
        <v>6.625</v>
      </c>
      <c r="AZ495">
        <v>6.8449999999999998</v>
      </c>
      <c r="BA495">
        <v>6.9710000000000001</v>
      </c>
      <c r="BB495">
        <v>7.0369999999999999</v>
      </c>
      <c r="BC495">
        <v>2017</v>
      </c>
    </row>
    <row r="496" spans="1:55" x14ac:dyDescent="0.25">
      <c r="A496">
        <v>912</v>
      </c>
      <c r="B496" t="s">
        <v>451</v>
      </c>
      <c r="C496" t="s">
        <v>368</v>
      </c>
      <c r="D496" t="s">
        <v>452</v>
      </c>
      <c r="E496" t="s">
        <v>365</v>
      </c>
      <c r="F496" t="s">
        <v>366</v>
      </c>
      <c r="G496" t="s">
        <v>282</v>
      </c>
      <c r="I496" t="s">
        <v>369</v>
      </c>
      <c r="J496" t="s">
        <v>232</v>
      </c>
      <c r="K496" t="s">
        <v>232</v>
      </c>
      <c r="L496" t="s">
        <v>232</v>
      </c>
      <c r="M496" t="s">
        <v>232</v>
      </c>
      <c r="N496" t="s">
        <v>232</v>
      </c>
      <c r="O496" t="s">
        <v>232</v>
      </c>
      <c r="P496" t="s">
        <v>232</v>
      </c>
      <c r="Q496" t="s">
        <v>232</v>
      </c>
      <c r="R496" t="s">
        <v>232</v>
      </c>
      <c r="S496" t="s">
        <v>232</v>
      </c>
      <c r="T496" t="s">
        <v>232</v>
      </c>
      <c r="U496" t="s">
        <v>232</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4.0830000000000002</v>
      </c>
      <c r="AV496">
        <v>12.564</v>
      </c>
      <c r="AW496">
        <v>11.654999999999999</v>
      </c>
      <c r="AX496">
        <v>13.263</v>
      </c>
      <c r="AY496">
        <v>13.484999999999999</v>
      </c>
      <c r="AZ496">
        <v>13.475</v>
      </c>
      <c r="BA496">
        <v>13.201000000000001</v>
      </c>
      <c r="BB496">
        <v>12.772</v>
      </c>
      <c r="BC496">
        <v>2017</v>
      </c>
    </row>
    <row r="497" spans="1:55" x14ac:dyDescent="0.25">
      <c r="A497">
        <v>313</v>
      </c>
      <c r="B497" t="s">
        <v>460</v>
      </c>
      <c r="C497" t="s">
        <v>225</v>
      </c>
      <c r="D497" t="s">
        <v>461</v>
      </c>
      <c r="E497" t="s">
        <v>227</v>
      </c>
      <c r="F497" t="s">
        <v>228</v>
      </c>
      <c r="G497" t="s">
        <v>229</v>
      </c>
      <c r="H497" t="s">
        <v>230</v>
      </c>
      <c r="I497" t="s">
        <v>462</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10.677</v>
      </c>
      <c r="AR497">
        <v>10.661</v>
      </c>
      <c r="AS497">
        <v>10.772</v>
      </c>
      <c r="AT497">
        <v>10.59</v>
      </c>
      <c r="AU497">
        <v>10.742000000000001</v>
      </c>
      <c r="AV497">
        <v>10.989000000000001</v>
      </c>
      <c r="AW497">
        <v>11.22</v>
      </c>
      <c r="AX497">
        <v>11.4</v>
      </c>
      <c r="AY497">
        <v>11.571</v>
      </c>
      <c r="AZ497">
        <v>11.744</v>
      </c>
      <c r="BA497">
        <v>11.92</v>
      </c>
      <c r="BB497">
        <v>12.099</v>
      </c>
      <c r="BC497">
        <v>2017</v>
      </c>
    </row>
    <row r="498" spans="1:55" x14ac:dyDescent="0.25">
      <c r="A498">
        <v>313</v>
      </c>
      <c r="B498" t="s">
        <v>460</v>
      </c>
      <c r="C498" t="s">
        <v>233</v>
      </c>
      <c r="D498" t="s">
        <v>461</v>
      </c>
      <c r="E498" t="s">
        <v>227</v>
      </c>
      <c r="F498" t="s">
        <v>234</v>
      </c>
      <c r="G498" t="s">
        <v>235</v>
      </c>
      <c r="I498" t="s">
        <v>236</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-0.41</v>
      </c>
      <c r="AR498">
        <v>-0.14799999999999999</v>
      </c>
      <c r="AS498">
        <v>1.0449999999999999</v>
      </c>
      <c r="AT498">
        <v>-1.69</v>
      </c>
      <c r="AU498">
        <v>1.4370000000000001</v>
      </c>
      <c r="AV498">
        <v>2.2999999999999998</v>
      </c>
      <c r="AW498">
        <v>2.1</v>
      </c>
      <c r="AX498">
        <v>1.6</v>
      </c>
      <c r="AY498">
        <v>1.5</v>
      </c>
      <c r="AZ498">
        <v>1.5</v>
      </c>
      <c r="BA498">
        <v>1.5</v>
      </c>
      <c r="BB498">
        <v>1.5</v>
      </c>
      <c r="BC498">
        <v>2017</v>
      </c>
    </row>
    <row r="499" spans="1:55" x14ac:dyDescent="0.25">
      <c r="A499">
        <v>313</v>
      </c>
      <c r="B499" t="s">
        <v>460</v>
      </c>
      <c r="C499" t="s">
        <v>237</v>
      </c>
      <c r="D499" t="s">
        <v>461</v>
      </c>
      <c r="E499" t="s">
        <v>238</v>
      </c>
      <c r="F499" t="s">
        <v>239</v>
      </c>
      <c r="G499" t="s">
        <v>229</v>
      </c>
      <c r="H499" t="s">
        <v>230</v>
      </c>
      <c r="I499" t="s">
        <v>462</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10.721</v>
      </c>
      <c r="AQ499">
        <v>10.628</v>
      </c>
      <c r="AR499">
        <v>10.957000000000001</v>
      </c>
      <c r="AS499">
        <v>11.792</v>
      </c>
      <c r="AT499">
        <v>11.839</v>
      </c>
      <c r="AU499">
        <v>12.162000000000001</v>
      </c>
      <c r="AV499">
        <v>12.803000000000001</v>
      </c>
      <c r="AW499">
        <v>13.262</v>
      </c>
      <c r="AX499">
        <v>13.71</v>
      </c>
      <c r="AY499">
        <v>14.231</v>
      </c>
      <c r="AZ499">
        <v>14.785</v>
      </c>
      <c r="BA499">
        <v>15.346</v>
      </c>
      <c r="BB499">
        <v>15.91</v>
      </c>
      <c r="BC499">
        <v>2017</v>
      </c>
    </row>
    <row r="500" spans="1:55" x14ac:dyDescent="0.25">
      <c r="A500">
        <v>313</v>
      </c>
      <c r="B500" t="s">
        <v>460</v>
      </c>
      <c r="C500" t="s">
        <v>240</v>
      </c>
      <c r="D500" t="s">
        <v>461</v>
      </c>
      <c r="E500" t="s">
        <v>238</v>
      </c>
      <c r="F500" t="s">
        <v>241</v>
      </c>
      <c r="G500" t="s">
        <v>242</v>
      </c>
      <c r="H500" t="s">
        <v>230</v>
      </c>
      <c r="I500" t="s">
        <v>243</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10.721</v>
      </c>
      <c r="AQ500">
        <v>10.628</v>
      </c>
      <c r="AR500">
        <v>10.957000000000001</v>
      </c>
      <c r="AS500">
        <v>11.792</v>
      </c>
      <c r="AT500">
        <v>11.839</v>
      </c>
      <c r="AU500">
        <v>12.162000000000001</v>
      </c>
      <c r="AV500">
        <v>12.803000000000001</v>
      </c>
      <c r="AW500">
        <v>13.262</v>
      </c>
      <c r="AX500">
        <v>13.71</v>
      </c>
      <c r="AY500">
        <v>14.231</v>
      </c>
      <c r="AZ500">
        <v>14.785</v>
      </c>
      <c r="BA500">
        <v>15.346</v>
      </c>
      <c r="BB500">
        <v>15.91</v>
      </c>
      <c r="BC500">
        <v>2017</v>
      </c>
    </row>
    <row r="501" spans="1:55" x14ac:dyDescent="0.25">
      <c r="A501">
        <v>313</v>
      </c>
      <c r="B501" t="s">
        <v>460</v>
      </c>
      <c r="C501" t="s">
        <v>244</v>
      </c>
      <c r="D501" t="s">
        <v>461</v>
      </c>
      <c r="E501" t="s">
        <v>238</v>
      </c>
      <c r="F501" t="s">
        <v>245</v>
      </c>
      <c r="G501" t="s">
        <v>246</v>
      </c>
      <c r="H501" t="s">
        <v>230</v>
      </c>
      <c r="I501" t="s">
        <v>243</v>
      </c>
      <c r="J501">
        <v>2.5190000000000001</v>
      </c>
      <c r="K501">
        <v>2.677</v>
      </c>
      <c r="L501">
        <v>3.0209999999999999</v>
      </c>
      <c r="M501">
        <v>3.3530000000000002</v>
      </c>
      <c r="N501">
        <v>3.5579999999999998</v>
      </c>
      <c r="O501">
        <v>3.8210000000000002</v>
      </c>
      <c r="P501">
        <v>3.9990000000000001</v>
      </c>
      <c r="Q501">
        <v>4.2489999999999997</v>
      </c>
      <c r="R501">
        <v>4.4989999999999997</v>
      </c>
      <c r="S501">
        <v>4.782</v>
      </c>
      <c r="T501">
        <v>5.0140000000000002</v>
      </c>
      <c r="U501">
        <v>4.9660000000000002</v>
      </c>
      <c r="V501">
        <v>4.8849999999999998</v>
      </c>
      <c r="W501">
        <v>5.016</v>
      </c>
      <c r="X501">
        <v>5.2850000000000001</v>
      </c>
      <c r="Y501">
        <v>5.6319999999999997</v>
      </c>
      <c r="Z501">
        <v>5.9770000000000003</v>
      </c>
      <c r="AA501">
        <v>6.3810000000000002</v>
      </c>
      <c r="AB501">
        <v>6.7569999999999997</v>
      </c>
      <c r="AC501">
        <v>7.3449999999999998</v>
      </c>
      <c r="AD501">
        <v>7.82</v>
      </c>
      <c r="AE501">
        <v>8.202</v>
      </c>
      <c r="AF501">
        <v>8.5570000000000004</v>
      </c>
      <c r="AG501">
        <v>8.6050000000000004</v>
      </c>
      <c r="AH501">
        <v>8.9149999999999991</v>
      </c>
      <c r="AI501">
        <v>9.5050000000000008</v>
      </c>
      <c r="AJ501">
        <v>10.039</v>
      </c>
      <c r="AK501">
        <v>10.458</v>
      </c>
      <c r="AL501">
        <v>10.414</v>
      </c>
      <c r="AM501">
        <v>10.055</v>
      </c>
      <c r="AN501">
        <v>10.327999999999999</v>
      </c>
      <c r="AO501">
        <v>10.609</v>
      </c>
      <c r="AP501">
        <v>11.146000000000001</v>
      </c>
      <c r="AQ501">
        <v>11.295</v>
      </c>
      <c r="AR501">
        <v>11.492000000000001</v>
      </c>
      <c r="AS501">
        <v>11.736000000000001</v>
      </c>
      <c r="AT501">
        <v>11.664</v>
      </c>
      <c r="AU501">
        <v>12.055999999999999</v>
      </c>
      <c r="AV501">
        <v>12.612</v>
      </c>
      <c r="AW501">
        <v>13.106</v>
      </c>
      <c r="AX501">
        <v>13.593</v>
      </c>
      <c r="AY501">
        <v>14.084</v>
      </c>
      <c r="AZ501">
        <v>14.590999999999999</v>
      </c>
      <c r="BA501">
        <v>15.117000000000001</v>
      </c>
      <c r="BB501">
        <v>15.664999999999999</v>
      </c>
      <c r="BC501">
        <v>2017</v>
      </c>
    </row>
    <row r="502" spans="1:55" x14ac:dyDescent="0.25">
      <c r="A502">
        <v>313</v>
      </c>
      <c r="B502" t="s">
        <v>460</v>
      </c>
      <c r="C502" t="s">
        <v>247</v>
      </c>
      <c r="D502" t="s">
        <v>461</v>
      </c>
      <c r="E502" t="s">
        <v>248</v>
      </c>
      <c r="F502" t="s">
        <v>249</v>
      </c>
      <c r="G502" t="s">
        <v>250</v>
      </c>
      <c r="I502" t="s">
        <v>251</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87.465000000000003</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99.542000000000002</v>
      </c>
      <c r="AR502">
        <v>102.782</v>
      </c>
      <c r="AS502">
        <v>109.471</v>
      </c>
      <c r="AT502">
        <v>111.791</v>
      </c>
      <c r="AU502">
        <v>113.217</v>
      </c>
      <c r="AV502">
        <v>116.506</v>
      </c>
      <c r="AW502">
        <v>118.196</v>
      </c>
      <c r="AX502">
        <v>120.267</v>
      </c>
      <c r="AY502">
        <v>122.991</v>
      </c>
      <c r="AZ502">
        <v>125.88800000000001</v>
      </c>
      <c r="BA502">
        <v>128.73699999999999</v>
      </c>
      <c r="BB502">
        <v>131.495</v>
      </c>
      <c r="BC502">
        <v>2017</v>
      </c>
    </row>
    <row r="503" spans="1:55" x14ac:dyDescent="0.25">
      <c r="A503">
        <v>313</v>
      </c>
      <c r="B503" t="s">
        <v>460</v>
      </c>
      <c r="C503" t="s">
        <v>252</v>
      </c>
      <c r="D503" t="s">
        <v>461</v>
      </c>
      <c r="E503" t="s">
        <v>253</v>
      </c>
      <c r="F503" t="s">
        <v>254</v>
      </c>
      <c r="G503" t="s">
        <v>229</v>
      </c>
      <c r="H503" t="s">
        <v>220</v>
      </c>
      <c r="I503" t="s">
        <v>255</v>
      </c>
      <c r="J503" s="52">
        <v>27106.62</v>
      </c>
      <c r="K503" s="52">
        <v>25828.560000000001</v>
      </c>
      <c r="L503" s="52">
        <v>26828.91</v>
      </c>
      <c r="M503" s="52">
        <v>28013.7</v>
      </c>
      <c r="N503" s="52">
        <v>28059.69</v>
      </c>
      <c r="O503" s="52">
        <v>28832.43</v>
      </c>
      <c r="P503" s="52">
        <v>29080.68</v>
      </c>
      <c r="Q503" s="52">
        <v>29653.94</v>
      </c>
      <c r="R503" s="52">
        <v>29703.83</v>
      </c>
      <c r="S503" s="52">
        <v>29874.880000000001</v>
      </c>
      <c r="T503" s="52">
        <v>29688.84</v>
      </c>
      <c r="U503" s="52">
        <v>27971.79</v>
      </c>
      <c r="V503" s="52">
        <v>26441.72</v>
      </c>
      <c r="W503" s="52">
        <v>26069.58</v>
      </c>
      <c r="X503" s="52">
        <v>26430.69</v>
      </c>
      <c r="Y503" s="52">
        <v>27028.67</v>
      </c>
      <c r="Z503" s="52">
        <v>27693.66</v>
      </c>
      <c r="AA503" s="52">
        <v>28579.63</v>
      </c>
      <c r="AB503" s="52">
        <v>29438.34</v>
      </c>
      <c r="AC503" s="52">
        <v>31034.66</v>
      </c>
      <c r="AD503" s="52">
        <v>31811.56</v>
      </c>
      <c r="AE503" s="52">
        <v>32164.3</v>
      </c>
      <c r="AF503" s="52">
        <v>32558.42</v>
      </c>
      <c r="AG503" s="52">
        <v>31696.7</v>
      </c>
      <c r="AH503" s="52">
        <v>31541.09</v>
      </c>
      <c r="AI503" s="52">
        <v>32181.06</v>
      </c>
      <c r="AJ503" s="52">
        <v>32590.74</v>
      </c>
      <c r="AK503" s="52">
        <v>32667.7</v>
      </c>
      <c r="AL503" s="52">
        <v>31536.73</v>
      </c>
      <c r="AM503" s="52">
        <v>29876.28</v>
      </c>
      <c r="AN503" s="52">
        <v>30000.99</v>
      </c>
      <c r="AO503" s="52">
        <v>29851.51</v>
      </c>
      <c r="AP503" s="52">
        <v>30433.06</v>
      </c>
      <c r="AQ503" s="52">
        <v>29973.43</v>
      </c>
      <c r="AR503" s="52">
        <v>29598.53</v>
      </c>
      <c r="AS503" s="52">
        <v>29577.52</v>
      </c>
      <c r="AT503" s="52">
        <v>28756.65</v>
      </c>
      <c r="AU503" s="52">
        <v>28847.78</v>
      </c>
      <c r="AV503" s="52">
        <v>29185.35</v>
      </c>
      <c r="AW503" s="52">
        <v>29469.15</v>
      </c>
      <c r="AX503" s="52">
        <v>29609.99</v>
      </c>
      <c r="AY503" s="52">
        <v>29722.22</v>
      </c>
      <c r="AZ503" s="52">
        <v>29834.87</v>
      </c>
      <c r="BA503" s="52">
        <v>29947.95</v>
      </c>
      <c r="BB503" s="52">
        <v>30061.46</v>
      </c>
      <c r="BC503">
        <v>2017</v>
      </c>
    </row>
    <row r="504" spans="1:55" x14ac:dyDescent="0.25">
      <c r="A504">
        <v>313</v>
      </c>
      <c r="B504" t="s">
        <v>460</v>
      </c>
      <c r="C504" t="s">
        <v>256</v>
      </c>
      <c r="D504" t="s">
        <v>461</v>
      </c>
      <c r="E504" t="s">
        <v>253</v>
      </c>
      <c r="F504" t="s">
        <v>257</v>
      </c>
      <c r="G504" t="s">
        <v>258</v>
      </c>
      <c r="H504" t="s">
        <v>220</v>
      </c>
      <c r="I504" t="s">
        <v>255</v>
      </c>
      <c r="J504" s="52">
        <v>27652.32</v>
      </c>
      <c r="K504" s="52">
        <v>26348.52</v>
      </c>
      <c r="L504" s="52">
        <v>27369.02</v>
      </c>
      <c r="M504" s="52">
        <v>28577.65</v>
      </c>
      <c r="N504" s="52">
        <v>28624.58</v>
      </c>
      <c r="O504" s="52">
        <v>29412.86</v>
      </c>
      <c r="P504" s="52">
        <v>29666.11</v>
      </c>
      <c r="Q504" s="52">
        <v>30250.91</v>
      </c>
      <c r="R504" s="52">
        <v>30301.81</v>
      </c>
      <c r="S504" s="52">
        <v>30476.3</v>
      </c>
      <c r="T504" s="52">
        <v>30286.52</v>
      </c>
      <c r="U504" s="52">
        <v>28534.91</v>
      </c>
      <c r="V504" s="52">
        <v>26974.03</v>
      </c>
      <c r="W504" s="52">
        <v>26594.400000000001</v>
      </c>
      <c r="X504" s="52">
        <v>26962.78</v>
      </c>
      <c r="Y504" s="52">
        <v>27572.799999999999</v>
      </c>
      <c r="Z504" s="52">
        <v>28251.17</v>
      </c>
      <c r="AA504" s="52">
        <v>29154.98</v>
      </c>
      <c r="AB504" s="52">
        <v>30030.98</v>
      </c>
      <c r="AC504" s="52">
        <v>31659.43</v>
      </c>
      <c r="AD504" s="52">
        <v>32451.97</v>
      </c>
      <c r="AE504" s="52">
        <v>32811.81</v>
      </c>
      <c r="AF504" s="52">
        <v>33213.870000000003</v>
      </c>
      <c r="AG504" s="52">
        <v>32334.81</v>
      </c>
      <c r="AH504" s="52">
        <v>32176.06</v>
      </c>
      <c r="AI504" s="52">
        <v>32828.910000000003</v>
      </c>
      <c r="AJ504" s="52">
        <v>33246.839999999997</v>
      </c>
      <c r="AK504" s="52">
        <v>33325.35</v>
      </c>
      <c r="AL504" s="52">
        <v>32171.61</v>
      </c>
      <c r="AM504" s="52">
        <v>30477.73</v>
      </c>
      <c r="AN504" s="52">
        <v>30604.959999999999</v>
      </c>
      <c r="AO504" s="52">
        <v>30452.46</v>
      </c>
      <c r="AP504" s="52">
        <v>31045.72</v>
      </c>
      <c r="AQ504" s="52">
        <v>30576.84</v>
      </c>
      <c r="AR504" s="52">
        <v>30194.39</v>
      </c>
      <c r="AS504" s="52">
        <v>30172.95</v>
      </c>
      <c r="AT504" s="52">
        <v>29335.56</v>
      </c>
      <c r="AU504" s="52">
        <v>29428.53</v>
      </c>
      <c r="AV504" s="52">
        <v>29772.9</v>
      </c>
      <c r="AW504" s="52">
        <v>30062.41</v>
      </c>
      <c r="AX504" s="52">
        <v>30206.080000000002</v>
      </c>
      <c r="AY504" s="52">
        <v>30320.57</v>
      </c>
      <c r="AZ504" s="52">
        <v>30435.49</v>
      </c>
      <c r="BA504" s="52">
        <v>30550.85</v>
      </c>
      <c r="BB504" s="52">
        <v>30666.639999999999</v>
      </c>
      <c r="BC504">
        <v>2017</v>
      </c>
    </row>
    <row r="505" spans="1:55" x14ac:dyDescent="0.25">
      <c r="A505">
        <v>313</v>
      </c>
      <c r="B505" t="s">
        <v>460</v>
      </c>
      <c r="C505" t="s">
        <v>259</v>
      </c>
      <c r="D505" t="s">
        <v>461</v>
      </c>
      <c r="E505" t="s">
        <v>260</v>
      </c>
      <c r="F505" t="s">
        <v>261</v>
      </c>
      <c r="G505" t="s">
        <v>229</v>
      </c>
      <c r="H505" t="s">
        <v>220</v>
      </c>
      <c r="I505" t="s">
        <v>262</v>
      </c>
      <c r="J505" s="52">
        <v>12289.32</v>
      </c>
      <c r="K505" s="52">
        <v>12493.76</v>
      </c>
      <c r="L505" s="52">
        <v>13746.78</v>
      </c>
      <c r="M505" s="52">
        <v>14958.65</v>
      </c>
      <c r="N505" s="52">
        <v>15627.02</v>
      </c>
      <c r="O505" s="52">
        <v>16797.77</v>
      </c>
      <c r="P505" s="52">
        <v>17850.62</v>
      </c>
      <c r="Q505" s="52">
        <v>19326.12</v>
      </c>
      <c r="R505" s="52">
        <v>19683.62</v>
      </c>
      <c r="S505" s="52">
        <v>21814.32</v>
      </c>
      <c r="T505" s="52">
        <v>20456.27</v>
      </c>
      <c r="U505" s="52">
        <v>19767.72</v>
      </c>
      <c r="V505" s="52">
        <v>19417.23</v>
      </c>
      <c r="W505" s="52">
        <v>18979.02</v>
      </c>
      <c r="X505" s="52">
        <v>19660.93</v>
      </c>
      <c r="Y505" s="52">
        <v>20271.259999999998</v>
      </c>
      <c r="Z505" s="52">
        <v>20974.54</v>
      </c>
      <c r="AA505" s="52">
        <v>21951.77</v>
      </c>
      <c r="AB505" s="52">
        <v>23300.81</v>
      </c>
      <c r="AC505" s="52">
        <v>25780.48</v>
      </c>
      <c r="AD505" s="52">
        <v>26669.439999999999</v>
      </c>
      <c r="AE505" s="52">
        <v>27060.52</v>
      </c>
      <c r="AF505" s="52">
        <v>28477.07</v>
      </c>
      <c r="AG505" s="52">
        <v>28043.47</v>
      </c>
      <c r="AH505" s="52">
        <v>28239.08</v>
      </c>
      <c r="AI505" s="52">
        <v>30269.040000000001</v>
      </c>
      <c r="AJ505" s="52">
        <v>30908.21</v>
      </c>
      <c r="AK505" s="52">
        <v>31894.400000000001</v>
      </c>
      <c r="AL505" s="52">
        <v>31248.61</v>
      </c>
      <c r="AM505" s="52">
        <v>29296.5</v>
      </c>
      <c r="AN505" s="52">
        <v>29303.27</v>
      </c>
      <c r="AO505" s="52">
        <v>28906.98</v>
      </c>
      <c r="AP505" s="52">
        <v>30433.06</v>
      </c>
      <c r="AQ505" s="52">
        <v>29836.14</v>
      </c>
      <c r="AR505" s="52">
        <v>30422.01</v>
      </c>
      <c r="AS505" s="52">
        <v>32378.73</v>
      </c>
      <c r="AT505" s="52">
        <v>32147.4</v>
      </c>
      <c r="AU505" s="52">
        <v>32660.57</v>
      </c>
      <c r="AV505" s="52">
        <v>34002.620000000003</v>
      </c>
      <c r="AW505" s="52">
        <v>34831.32</v>
      </c>
      <c r="AX505" s="52">
        <v>35611.129999999997</v>
      </c>
      <c r="AY505" s="52">
        <v>36555.58</v>
      </c>
      <c r="AZ505" s="52">
        <v>37558.410000000003</v>
      </c>
      <c r="BA505" s="52">
        <v>38554.239999999998</v>
      </c>
      <c r="BB505" s="52">
        <v>39529.269999999997</v>
      </c>
      <c r="BC505">
        <v>2017</v>
      </c>
    </row>
    <row r="506" spans="1:55" x14ac:dyDescent="0.25">
      <c r="A506">
        <v>313</v>
      </c>
      <c r="B506" t="s">
        <v>460</v>
      </c>
      <c r="C506" t="s">
        <v>263</v>
      </c>
      <c r="D506" t="s">
        <v>461</v>
      </c>
      <c r="E506" t="s">
        <v>260</v>
      </c>
      <c r="F506" t="s">
        <v>264</v>
      </c>
      <c r="G506" t="s">
        <v>242</v>
      </c>
      <c r="H506" t="s">
        <v>220</v>
      </c>
      <c r="I506" t="s">
        <v>262</v>
      </c>
      <c r="J506" s="52">
        <v>12289.32</v>
      </c>
      <c r="K506" s="52">
        <v>12493.76</v>
      </c>
      <c r="L506" s="52">
        <v>13746.78</v>
      </c>
      <c r="M506" s="52">
        <v>14958.65</v>
      </c>
      <c r="N506" s="52">
        <v>15627.02</v>
      </c>
      <c r="O506" s="52">
        <v>16797.77</v>
      </c>
      <c r="P506" s="52">
        <v>17850.62</v>
      </c>
      <c r="Q506" s="52">
        <v>19326.12</v>
      </c>
      <c r="R506" s="52">
        <v>19683.62</v>
      </c>
      <c r="S506" s="52">
        <v>21814.32</v>
      </c>
      <c r="T506" s="52">
        <v>20456.27</v>
      </c>
      <c r="U506" s="52">
        <v>19767.72</v>
      </c>
      <c r="V506" s="52">
        <v>19417.23</v>
      </c>
      <c r="W506" s="52">
        <v>18979.02</v>
      </c>
      <c r="X506" s="52">
        <v>19660.93</v>
      </c>
      <c r="Y506" s="52">
        <v>20271.259999999998</v>
      </c>
      <c r="Z506" s="52">
        <v>20974.54</v>
      </c>
      <c r="AA506" s="52">
        <v>21951.77</v>
      </c>
      <c r="AB506" s="52">
        <v>23300.81</v>
      </c>
      <c r="AC506" s="52">
        <v>25780.48</v>
      </c>
      <c r="AD506" s="52">
        <v>26669.439999999999</v>
      </c>
      <c r="AE506" s="52">
        <v>27060.52</v>
      </c>
      <c r="AF506" s="52">
        <v>28477.07</v>
      </c>
      <c r="AG506" s="52">
        <v>28043.47</v>
      </c>
      <c r="AH506" s="52">
        <v>28239.08</v>
      </c>
      <c r="AI506" s="52">
        <v>30269.040000000001</v>
      </c>
      <c r="AJ506" s="52">
        <v>30908.21</v>
      </c>
      <c r="AK506" s="52">
        <v>31894.400000000001</v>
      </c>
      <c r="AL506" s="52">
        <v>31248.61</v>
      </c>
      <c r="AM506" s="52">
        <v>29296.5</v>
      </c>
      <c r="AN506" s="52">
        <v>29303.27</v>
      </c>
      <c r="AO506" s="52">
        <v>28906.98</v>
      </c>
      <c r="AP506" s="52">
        <v>30433.06</v>
      </c>
      <c r="AQ506" s="52">
        <v>29836.14</v>
      </c>
      <c r="AR506" s="52">
        <v>30422.01</v>
      </c>
      <c r="AS506" s="52">
        <v>32378.73</v>
      </c>
      <c r="AT506" s="52">
        <v>32147.4</v>
      </c>
      <c r="AU506" s="52">
        <v>32660.57</v>
      </c>
      <c r="AV506" s="52">
        <v>34002.620000000003</v>
      </c>
      <c r="AW506" s="52">
        <v>34831.32</v>
      </c>
      <c r="AX506" s="52">
        <v>35611.129999999997</v>
      </c>
      <c r="AY506" s="52">
        <v>36555.58</v>
      </c>
      <c r="AZ506" s="52">
        <v>37558.410000000003</v>
      </c>
      <c r="BA506" s="52">
        <v>38554.239999999998</v>
      </c>
      <c r="BB506" s="52">
        <v>39529.269999999997</v>
      </c>
      <c r="BC506">
        <v>2017</v>
      </c>
    </row>
    <row r="507" spans="1:55" x14ac:dyDescent="0.25">
      <c r="A507">
        <v>313</v>
      </c>
      <c r="B507" t="s">
        <v>460</v>
      </c>
      <c r="C507" t="s">
        <v>265</v>
      </c>
      <c r="D507" t="s">
        <v>461</v>
      </c>
      <c r="E507" t="s">
        <v>260</v>
      </c>
      <c r="F507" t="s">
        <v>266</v>
      </c>
      <c r="G507" t="s">
        <v>246</v>
      </c>
      <c r="H507" t="s">
        <v>220</v>
      </c>
      <c r="I507" t="s">
        <v>262</v>
      </c>
      <c r="J507" s="52">
        <v>11913.72</v>
      </c>
      <c r="K507" s="52">
        <v>12426.01</v>
      </c>
      <c r="L507" s="52">
        <v>13704.78</v>
      </c>
      <c r="M507" s="52">
        <v>14870.42</v>
      </c>
      <c r="N507" s="52">
        <v>15432.31</v>
      </c>
      <c r="O507" s="52">
        <v>16358.84</v>
      </c>
      <c r="P507" s="52">
        <v>16831.86</v>
      </c>
      <c r="Q507" s="52">
        <v>17588.18</v>
      </c>
      <c r="R507" s="52">
        <v>18239.060000000001</v>
      </c>
      <c r="S507" s="52">
        <v>19063.330000000002</v>
      </c>
      <c r="T507" s="52">
        <v>19653.61</v>
      </c>
      <c r="U507" s="52">
        <v>19143.22</v>
      </c>
      <c r="V507" s="52">
        <v>18508.490000000002</v>
      </c>
      <c r="W507" s="52">
        <v>18680.36</v>
      </c>
      <c r="X507" s="52">
        <v>19343.509999999998</v>
      </c>
      <c r="Y507" s="52">
        <v>20195.91</v>
      </c>
      <c r="Z507" s="52">
        <v>21071.69</v>
      </c>
      <c r="AA507" s="52">
        <v>22120.799999999999</v>
      </c>
      <c r="AB507" s="52">
        <v>23041.93</v>
      </c>
      <c r="AC507" s="52">
        <v>24642.15</v>
      </c>
      <c r="AD507" s="52">
        <v>25823.64</v>
      </c>
      <c r="AE507" s="52">
        <v>26682.62</v>
      </c>
      <c r="AF507" s="52">
        <v>27436.9</v>
      </c>
      <c r="AG507" s="52">
        <v>27206.74</v>
      </c>
      <c r="AH507" s="52">
        <v>27802.01</v>
      </c>
      <c r="AI507" s="52">
        <v>29249.63</v>
      </c>
      <c r="AJ507" s="52">
        <v>30518.48</v>
      </c>
      <c r="AK507" s="52">
        <v>31412.35</v>
      </c>
      <c r="AL507" s="52">
        <v>30914.639999999999</v>
      </c>
      <c r="AM507" s="52">
        <v>29510.23</v>
      </c>
      <c r="AN507" s="52">
        <v>29978.720000000001</v>
      </c>
      <c r="AO507" s="52">
        <v>30452.46</v>
      </c>
      <c r="AP507" s="52">
        <v>31641.21</v>
      </c>
      <c r="AQ507" s="52">
        <v>31710.07</v>
      </c>
      <c r="AR507" s="52">
        <v>31905.94</v>
      </c>
      <c r="AS507" s="52">
        <v>32224.26</v>
      </c>
      <c r="AT507" s="52">
        <v>31672.41</v>
      </c>
      <c r="AU507" s="52">
        <v>32376.79</v>
      </c>
      <c r="AV507" s="52">
        <v>33494.19</v>
      </c>
      <c r="AW507" s="52">
        <v>34421.230000000003</v>
      </c>
      <c r="AX507" s="52">
        <v>35307.94</v>
      </c>
      <c r="AY507" s="52">
        <v>36178.54</v>
      </c>
      <c r="AZ507" s="52">
        <v>37067.129999999997</v>
      </c>
      <c r="BA507" s="52">
        <v>37978.68</v>
      </c>
      <c r="BB507" s="52">
        <v>38920.46</v>
      </c>
      <c r="BC507">
        <v>2017</v>
      </c>
    </row>
    <row r="508" spans="1:55" x14ac:dyDescent="0.25">
      <c r="A508">
        <v>313</v>
      </c>
      <c r="B508" t="s">
        <v>460</v>
      </c>
      <c r="C508" t="s">
        <v>267</v>
      </c>
      <c r="D508" t="s">
        <v>461</v>
      </c>
      <c r="E508" t="s">
        <v>268</v>
      </c>
      <c r="F508" t="s">
        <v>269</v>
      </c>
      <c r="G508" t="s">
        <v>270</v>
      </c>
    </row>
    <row r="509" spans="1:55" x14ac:dyDescent="0.25">
      <c r="A509">
        <v>313</v>
      </c>
      <c r="B509" t="s">
        <v>460</v>
      </c>
      <c r="C509" t="s">
        <v>271</v>
      </c>
      <c r="D509" t="s">
        <v>461</v>
      </c>
      <c r="E509" t="s">
        <v>272</v>
      </c>
      <c r="F509" t="s">
        <v>273</v>
      </c>
      <c r="G509" t="s">
        <v>274</v>
      </c>
      <c r="I509" t="s">
        <v>243</v>
      </c>
      <c r="J509">
        <v>1.9E-2</v>
      </c>
      <c r="K509">
        <v>1.7999999999999999E-2</v>
      </c>
      <c r="L509">
        <v>1.9E-2</v>
      </c>
      <c r="M509">
        <v>0.02</v>
      </c>
      <c r="N509">
        <v>0.02</v>
      </c>
      <c r="O509">
        <v>0.02</v>
      </c>
      <c r="P509">
        <v>0.02</v>
      </c>
      <c r="Q509">
        <v>0.02</v>
      </c>
      <c r="R509">
        <v>1.9E-2</v>
      </c>
      <c r="S509">
        <v>1.9E-2</v>
      </c>
      <c r="T509">
        <v>1.7999999999999999E-2</v>
      </c>
      <c r="U509">
        <v>1.7000000000000001E-2</v>
      </c>
      <c r="V509">
        <v>1.4999999999999999E-2</v>
      </c>
      <c r="W509">
        <v>1.4999999999999999E-2</v>
      </c>
      <c r="X509">
        <v>1.4999999999999999E-2</v>
      </c>
      <c r="Y509">
        <v>1.4999999999999999E-2</v>
      </c>
      <c r="Z509">
        <v>1.4999999999999999E-2</v>
      </c>
      <c r="AA509">
        <v>1.4999999999999999E-2</v>
      </c>
      <c r="AB509">
        <v>1.4999999999999999E-2</v>
      </c>
      <c r="AC509">
        <v>1.6E-2</v>
      </c>
      <c r="AD509">
        <v>1.6E-2</v>
      </c>
      <c r="AE509">
        <v>1.6E-2</v>
      </c>
      <c r="AF509">
        <v>1.6E-2</v>
      </c>
      <c r="AG509">
        <v>1.4999999999999999E-2</v>
      </c>
      <c r="AH509">
        <v>1.4E-2</v>
      </c>
      <c r="AI509">
        <v>1.4E-2</v>
      </c>
      <c r="AJ509">
        <v>1.4E-2</v>
      </c>
      <c r="AK509">
        <v>1.2999999999999999E-2</v>
      </c>
      <c r="AL509">
        <v>1.2E-2</v>
      </c>
      <c r="AM509">
        <v>1.2E-2</v>
      </c>
      <c r="AN509">
        <v>1.2E-2</v>
      </c>
      <c r="AO509">
        <v>1.0999999999999999E-2</v>
      </c>
      <c r="AP509">
        <v>1.0999999999999999E-2</v>
      </c>
      <c r="AQ509">
        <v>1.0999999999999999E-2</v>
      </c>
      <c r="AR509">
        <v>0.01</v>
      </c>
      <c r="AS509">
        <v>0.01</v>
      </c>
      <c r="AT509">
        <v>0.01</v>
      </c>
      <c r="AU509">
        <v>8.9999999999999993E-3</v>
      </c>
      <c r="AV509">
        <v>8.9999999999999993E-3</v>
      </c>
      <c r="AW509">
        <v>8.9999999999999993E-3</v>
      </c>
      <c r="AX509">
        <v>8.9999999999999993E-3</v>
      </c>
      <c r="AY509">
        <v>8.9999999999999993E-3</v>
      </c>
      <c r="AZ509">
        <v>8.9999999999999993E-3</v>
      </c>
      <c r="BA509">
        <v>8.9999999999999993E-3</v>
      </c>
      <c r="BB509">
        <v>8.0000000000000002E-3</v>
      </c>
      <c r="BC509">
        <v>2017</v>
      </c>
    </row>
    <row r="510" spans="1:55" x14ac:dyDescent="0.25">
      <c r="A510">
        <v>313</v>
      </c>
      <c r="B510" t="s">
        <v>460</v>
      </c>
      <c r="C510" t="s">
        <v>275</v>
      </c>
      <c r="D510" t="s">
        <v>461</v>
      </c>
      <c r="E510" t="s">
        <v>276</v>
      </c>
      <c r="F510" t="s">
        <v>277</v>
      </c>
      <c r="G510" t="s">
        <v>278</v>
      </c>
      <c r="I510" t="s">
        <v>243</v>
      </c>
      <c r="J510">
        <v>1.032</v>
      </c>
      <c r="K510">
        <v>1.0049999999999999</v>
      </c>
      <c r="L510">
        <v>1.0029999999999999</v>
      </c>
      <c r="M510">
        <v>1.006</v>
      </c>
      <c r="N510">
        <v>1.0129999999999999</v>
      </c>
      <c r="O510">
        <v>1.0269999999999999</v>
      </c>
      <c r="P510">
        <v>1.0609999999999999</v>
      </c>
      <c r="Q510">
        <v>1.099</v>
      </c>
      <c r="R510">
        <v>1.079</v>
      </c>
      <c r="S510">
        <v>1.1439999999999999</v>
      </c>
      <c r="T510">
        <v>1.0409999999999999</v>
      </c>
      <c r="U510">
        <v>1.0329999999999999</v>
      </c>
      <c r="V510">
        <v>1.0489999999999999</v>
      </c>
      <c r="W510">
        <v>1.016</v>
      </c>
      <c r="X510">
        <v>1.016</v>
      </c>
      <c r="Y510">
        <v>1.004</v>
      </c>
      <c r="Z510">
        <v>0.995</v>
      </c>
      <c r="AA510">
        <v>0.99199999999999999</v>
      </c>
      <c r="AB510">
        <v>1.0109999999999999</v>
      </c>
      <c r="AC510">
        <v>1.046</v>
      </c>
      <c r="AD510">
        <v>1.0329999999999999</v>
      </c>
      <c r="AE510">
        <v>1.014</v>
      </c>
      <c r="AF510">
        <v>1.038</v>
      </c>
      <c r="AG510">
        <v>1.0309999999999999</v>
      </c>
      <c r="AH510">
        <v>1.016</v>
      </c>
      <c r="AI510">
        <v>1.0349999999999999</v>
      </c>
      <c r="AJ510">
        <v>1.0129999999999999</v>
      </c>
      <c r="AK510">
        <v>1.0149999999999999</v>
      </c>
      <c r="AL510">
        <v>1.0109999999999999</v>
      </c>
      <c r="AM510">
        <v>0.99299999999999999</v>
      </c>
      <c r="AN510">
        <v>0.97699999999999998</v>
      </c>
      <c r="AO510">
        <v>0.94899999999999995</v>
      </c>
      <c r="AP510">
        <v>0.96199999999999997</v>
      </c>
      <c r="AQ510">
        <v>0.94099999999999995</v>
      </c>
      <c r="AR510">
        <v>0.95299999999999996</v>
      </c>
      <c r="AS510">
        <v>1.0049999999999999</v>
      </c>
      <c r="AT510">
        <v>1.0149999999999999</v>
      </c>
      <c r="AU510">
        <v>1.0089999999999999</v>
      </c>
      <c r="AV510">
        <v>1.0149999999999999</v>
      </c>
      <c r="AW510">
        <v>1.012</v>
      </c>
      <c r="AX510">
        <v>1.0089999999999999</v>
      </c>
      <c r="AY510">
        <v>1.01</v>
      </c>
      <c r="AZ510">
        <v>1.0129999999999999</v>
      </c>
      <c r="BA510">
        <v>1.0149999999999999</v>
      </c>
      <c r="BB510">
        <v>1.016</v>
      </c>
      <c r="BC510">
        <v>2017</v>
      </c>
    </row>
    <row r="511" spans="1:55" x14ac:dyDescent="0.25">
      <c r="A511">
        <v>313</v>
      </c>
      <c r="B511" t="s">
        <v>460</v>
      </c>
      <c r="C511" t="s">
        <v>279</v>
      </c>
      <c r="D511" t="s">
        <v>461</v>
      </c>
      <c r="E511" t="s">
        <v>280</v>
      </c>
      <c r="F511" t="s">
        <v>281</v>
      </c>
      <c r="G511" t="s">
        <v>282</v>
      </c>
      <c r="I511" t="s">
        <v>462</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26.550999999999998</v>
      </c>
      <c r="V511">
        <v>25.193999999999999</v>
      </c>
      <c r="W511">
        <v>20.83</v>
      </c>
      <c r="X511">
        <v>23.391999999999999</v>
      </c>
      <c r="Y511">
        <v>24.741</v>
      </c>
      <c r="Z511">
        <v>27.295999999999999</v>
      </c>
      <c r="AA511">
        <v>29.919</v>
      </c>
      <c r="AB511">
        <v>32.220999999999997</v>
      </c>
      <c r="AC511">
        <v>28.738</v>
      </c>
      <c r="AD511">
        <v>30.395</v>
      </c>
      <c r="AE511">
        <v>27.11</v>
      </c>
      <c r="AF511">
        <v>23.882000000000001</v>
      </c>
      <c r="AG511">
        <v>24.11</v>
      </c>
      <c r="AH511">
        <v>23.081</v>
      </c>
      <c r="AI511">
        <v>27.536000000000001</v>
      </c>
      <c r="AJ511">
        <v>33.04</v>
      </c>
      <c r="AK511">
        <v>30.69</v>
      </c>
      <c r="AL511">
        <v>29.074000000000002</v>
      </c>
      <c r="AM511">
        <v>27.855</v>
      </c>
      <c r="AN511">
        <v>27.466000000000001</v>
      </c>
      <c r="AO511">
        <v>29.986000000000001</v>
      </c>
      <c r="AP511">
        <v>31.344999999999999</v>
      </c>
      <c r="AQ511">
        <v>29.744</v>
      </c>
      <c r="AR511">
        <v>34.826000000000001</v>
      </c>
      <c r="AS511">
        <v>25.948</v>
      </c>
      <c r="AT511">
        <v>25.553999999999998</v>
      </c>
      <c r="AU511">
        <v>27.129000000000001</v>
      </c>
      <c r="AV511">
        <v>26.669</v>
      </c>
      <c r="AW511">
        <v>24.315999999999999</v>
      </c>
      <c r="AX511">
        <v>23.51</v>
      </c>
      <c r="AY511">
        <v>23.282</v>
      </c>
      <c r="AZ511">
        <v>23.08</v>
      </c>
      <c r="BA511">
        <v>22.913</v>
      </c>
      <c r="BB511">
        <v>22.675999999999998</v>
      </c>
      <c r="BC511">
        <v>2017</v>
      </c>
    </row>
    <row r="512" spans="1:55" x14ac:dyDescent="0.25">
      <c r="A512">
        <v>313</v>
      </c>
      <c r="B512" t="s">
        <v>460</v>
      </c>
      <c r="C512" t="s">
        <v>283</v>
      </c>
      <c r="D512" t="s">
        <v>461</v>
      </c>
      <c r="E512" t="s">
        <v>284</v>
      </c>
      <c r="F512" t="s">
        <v>285</v>
      </c>
      <c r="G512" t="s">
        <v>282</v>
      </c>
      <c r="I512" t="s">
        <v>462</v>
      </c>
      <c r="J512">
        <v>13.404999999999999</v>
      </c>
      <c r="K512">
        <v>10.94</v>
      </c>
      <c r="L512">
        <v>11.839</v>
      </c>
      <c r="M512">
        <v>12.837</v>
      </c>
      <c r="N512">
        <v>12.66</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24.561</v>
      </c>
      <c r="AB512">
        <v>22.135000000000002</v>
      </c>
      <c r="AC512">
        <v>30.097000000000001</v>
      </c>
      <c r="AD512">
        <v>28.881</v>
      </c>
      <c r="AE512">
        <v>23.274999999999999</v>
      </c>
      <c r="AF512">
        <v>23.966000000000001</v>
      </c>
      <c r="AG512">
        <v>23.937000000000001</v>
      </c>
      <c r="AH512">
        <v>24.687999999999999</v>
      </c>
      <c r="AI512">
        <v>24.439</v>
      </c>
      <c r="AJ512">
        <v>22.899000000000001</v>
      </c>
      <c r="AK512">
        <v>21.702999999999999</v>
      </c>
      <c r="AL512">
        <v>20.792000000000002</v>
      </c>
      <c r="AM512">
        <v>19.756</v>
      </c>
      <c r="AN512">
        <v>19.574000000000002</v>
      </c>
      <c r="AO512">
        <v>18.143000000000001</v>
      </c>
      <c r="AP512">
        <v>17.309999999999999</v>
      </c>
      <c r="AQ512">
        <v>15.686999999999999</v>
      </c>
      <c r="AR512">
        <v>17.509</v>
      </c>
      <c r="AS512">
        <v>13.951000000000001</v>
      </c>
      <c r="AT512">
        <v>14.97</v>
      </c>
      <c r="AU512">
        <v>10.843</v>
      </c>
      <c r="AV512">
        <v>11.161</v>
      </c>
      <c r="AW512">
        <v>12.984999999999999</v>
      </c>
      <c r="AX512">
        <v>14.680999999999999</v>
      </c>
      <c r="AY512">
        <v>15.456</v>
      </c>
      <c r="AZ512">
        <v>16.683</v>
      </c>
      <c r="BA512">
        <v>16.994</v>
      </c>
      <c r="BB512">
        <v>17.803999999999998</v>
      </c>
      <c r="BC512">
        <v>2017</v>
      </c>
    </row>
    <row r="513" spans="1:55" x14ac:dyDescent="0.25">
      <c r="A513">
        <v>313</v>
      </c>
      <c r="B513" t="s">
        <v>460</v>
      </c>
      <c r="C513" t="s">
        <v>286</v>
      </c>
      <c r="D513" t="s">
        <v>461</v>
      </c>
      <c r="E513" t="s">
        <v>287</v>
      </c>
      <c r="F513" t="s">
        <v>288</v>
      </c>
      <c r="G513" t="s">
        <v>250</v>
      </c>
      <c r="I513" t="s">
        <v>463</v>
      </c>
      <c r="J513">
        <v>34.371000000000002</v>
      </c>
      <c r="K513">
        <v>38.167999999999999</v>
      </c>
      <c r="L513">
        <v>40.496000000000002</v>
      </c>
      <c r="M513">
        <v>42.116</v>
      </c>
      <c r="N513">
        <v>43.786999999999999</v>
      </c>
      <c r="O513">
        <v>45.811999999999998</v>
      </c>
      <c r="P513">
        <v>48.292000000000002</v>
      </c>
      <c r="Q513">
        <v>51.186999999999998</v>
      </c>
      <c r="R513">
        <v>53.26</v>
      </c>
      <c r="S513">
        <v>56.139000000000003</v>
      </c>
      <c r="T513">
        <v>58.737000000000002</v>
      </c>
      <c r="U513">
        <v>63.027999999999999</v>
      </c>
      <c r="V513">
        <v>66.543000000000006</v>
      </c>
      <c r="W513">
        <v>68.370999999999995</v>
      </c>
      <c r="X513">
        <v>69.305999999999997</v>
      </c>
      <c r="Y513">
        <v>70.707999999999998</v>
      </c>
      <c r="Z513">
        <v>71.600999999999999</v>
      </c>
      <c r="AA513">
        <v>72.003</v>
      </c>
      <c r="AB513">
        <v>72.872</v>
      </c>
      <c r="AC513">
        <v>73.688000000000002</v>
      </c>
      <c r="AD513">
        <v>74.963999999999999</v>
      </c>
      <c r="AE513">
        <v>76.733999999999995</v>
      </c>
      <c r="AF513">
        <v>77.884</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98.393000000000001</v>
      </c>
      <c r="AQ513">
        <v>98.83</v>
      </c>
      <c r="AR513">
        <v>100</v>
      </c>
      <c r="AS513">
        <v>101.879</v>
      </c>
      <c r="AT513">
        <v>101.52500000000001</v>
      </c>
      <c r="AU513">
        <v>102.94799999999999</v>
      </c>
      <c r="AV513">
        <v>105.264</v>
      </c>
      <c r="AW513">
        <v>108.01600000000001</v>
      </c>
      <c r="AX513">
        <v>110.587</v>
      </c>
      <c r="AY513">
        <v>113.11199999999999</v>
      </c>
      <c r="AZ513">
        <v>115.625</v>
      </c>
      <c r="BA513">
        <v>118.164</v>
      </c>
      <c r="BB513">
        <v>120.71299999999999</v>
      </c>
      <c r="BC513">
        <v>2017</v>
      </c>
    </row>
    <row r="514" spans="1:55" x14ac:dyDescent="0.25">
      <c r="A514">
        <v>313</v>
      </c>
      <c r="B514" t="s">
        <v>460</v>
      </c>
      <c r="C514" t="s">
        <v>290</v>
      </c>
      <c r="D514" t="s">
        <v>461</v>
      </c>
      <c r="E514" t="s">
        <v>287</v>
      </c>
      <c r="F514" t="s">
        <v>291</v>
      </c>
      <c r="G514" t="s">
        <v>235</v>
      </c>
      <c r="I514" t="s">
        <v>292</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3.6560000000000001</v>
      </c>
      <c r="AH514">
        <v>1.1599999999999999</v>
      </c>
      <c r="AI514">
        <v>1.819</v>
      </c>
      <c r="AJ514">
        <v>1.958</v>
      </c>
      <c r="AK514">
        <v>2.407</v>
      </c>
      <c r="AL514">
        <v>4.4340000000000002</v>
      </c>
      <c r="AM514">
        <v>1.6659999999999999</v>
      </c>
      <c r="AN514">
        <v>1.621</v>
      </c>
      <c r="AO514">
        <v>3.0640000000000001</v>
      </c>
      <c r="AP514">
        <v>1.9119999999999999</v>
      </c>
      <c r="AQ514">
        <v>0.44400000000000001</v>
      </c>
      <c r="AR514">
        <v>1.1839999999999999</v>
      </c>
      <c r="AS514">
        <v>1.879</v>
      </c>
      <c r="AT514">
        <v>-0.34699999999999998</v>
      </c>
      <c r="AU514">
        <v>1.4019999999999999</v>
      </c>
      <c r="AV514">
        <v>2.2490000000000001</v>
      </c>
      <c r="AW514">
        <v>2.6150000000000002</v>
      </c>
      <c r="AX514">
        <v>2.38</v>
      </c>
      <c r="AY514">
        <v>2.2829999999999999</v>
      </c>
      <c r="AZ514">
        <v>2.222</v>
      </c>
      <c r="BA514">
        <v>2.1960000000000002</v>
      </c>
      <c r="BB514">
        <v>2.1579999999999999</v>
      </c>
      <c r="BC514">
        <v>2017</v>
      </c>
    </row>
    <row r="515" spans="1:55" x14ac:dyDescent="0.25">
      <c r="A515">
        <v>313</v>
      </c>
      <c r="B515" t="s">
        <v>460</v>
      </c>
      <c r="C515" t="s">
        <v>293</v>
      </c>
      <c r="D515" t="s">
        <v>461</v>
      </c>
      <c r="E515" t="s">
        <v>294</v>
      </c>
      <c r="F515" t="s">
        <v>295</v>
      </c>
      <c r="G515" t="s">
        <v>250</v>
      </c>
      <c r="I515" t="s">
        <v>463</v>
      </c>
      <c r="J515">
        <v>36.183</v>
      </c>
      <c r="K515">
        <v>39.435000000000002</v>
      </c>
      <c r="L515">
        <v>41.231000000000002</v>
      </c>
      <c r="M515">
        <v>42.668999999999997</v>
      </c>
      <c r="N515">
        <v>44.627000000000002</v>
      </c>
      <c r="O515">
        <v>46.77</v>
      </c>
      <c r="P515">
        <v>49.959000000000003</v>
      </c>
      <c r="Q515">
        <v>51.982999999999997</v>
      </c>
      <c r="R515">
        <v>54.615000000000002</v>
      </c>
      <c r="S515">
        <v>56.994</v>
      </c>
      <c r="T515">
        <v>61.005000000000003</v>
      </c>
      <c r="U515">
        <v>64.915000000000006</v>
      </c>
      <c r="V515">
        <v>67.191000000000003</v>
      </c>
      <c r="W515">
        <v>68.968000000000004</v>
      </c>
      <c r="X515">
        <v>69.962999999999994</v>
      </c>
      <c r="Y515">
        <v>71.099999999999994</v>
      </c>
      <c r="Z515">
        <v>71.811000000000007</v>
      </c>
      <c r="AA515">
        <v>72.379000000000005</v>
      </c>
      <c r="AB515">
        <v>73.444000000000003</v>
      </c>
      <c r="AC515">
        <v>74.581000000000003</v>
      </c>
      <c r="AD515">
        <v>75.397999999999996</v>
      </c>
      <c r="AE515">
        <v>77.322999999999993</v>
      </c>
      <c r="AF515">
        <v>78.786000000000001</v>
      </c>
      <c r="AG515">
        <v>81.224999999999994</v>
      </c>
      <c r="AH515">
        <v>82.567999999999998</v>
      </c>
      <c r="AI515">
        <v>83.563000000000002</v>
      </c>
      <c r="AJ515">
        <v>85.596000000000004</v>
      </c>
      <c r="AK515">
        <v>87.905000000000001</v>
      </c>
      <c r="AL515">
        <v>91.585999999999999</v>
      </c>
      <c r="AM515">
        <v>93.09</v>
      </c>
      <c r="AN515">
        <v>94.644000000000005</v>
      </c>
      <c r="AO515">
        <v>97.522999999999996</v>
      </c>
      <c r="AP515">
        <v>98.162999999999997</v>
      </c>
      <c r="AQ515">
        <v>99.099000000000004</v>
      </c>
      <c r="AR515">
        <v>99.304000000000002</v>
      </c>
      <c r="AS515">
        <v>101.31</v>
      </c>
      <c r="AT515">
        <v>102.09</v>
      </c>
      <c r="AU515">
        <v>103.94</v>
      </c>
      <c r="AV515">
        <v>106.85599999999999</v>
      </c>
      <c r="AW515">
        <v>109.452</v>
      </c>
      <c r="AX515">
        <v>112.004</v>
      </c>
      <c r="AY515">
        <v>114.509</v>
      </c>
      <c r="AZ515">
        <v>117.03700000000001</v>
      </c>
      <c r="BA515">
        <v>119.593</v>
      </c>
      <c r="BB515">
        <v>122.142</v>
      </c>
      <c r="BC515">
        <v>2017</v>
      </c>
    </row>
    <row r="516" spans="1:55" x14ac:dyDescent="0.25">
      <c r="A516">
        <v>313</v>
      </c>
      <c r="B516" t="s">
        <v>460</v>
      </c>
      <c r="C516" t="s">
        <v>296</v>
      </c>
      <c r="D516" t="s">
        <v>461</v>
      </c>
      <c r="E516" t="s">
        <v>294</v>
      </c>
      <c r="F516" t="s">
        <v>297</v>
      </c>
      <c r="G516" t="s">
        <v>235</v>
      </c>
      <c r="I516" t="s">
        <v>298</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3.0960000000000001</v>
      </c>
      <c r="AH516">
        <v>1.6539999999999999</v>
      </c>
      <c r="AI516">
        <v>1.2050000000000001</v>
      </c>
      <c r="AJ516">
        <v>2.4329999999999998</v>
      </c>
      <c r="AK516">
        <v>2.6970000000000001</v>
      </c>
      <c r="AL516">
        <v>4.1870000000000003</v>
      </c>
      <c r="AM516">
        <v>1.643</v>
      </c>
      <c r="AN516">
        <v>1.669</v>
      </c>
      <c r="AO516">
        <v>3.0419999999999998</v>
      </c>
      <c r="AP516">
        <v>0.65500000000000003</v>
      </c>
      <c r="AQ516">
        <v>0.95399999999999996</v>
      </c>
      <c r="AR516">
        <v>0.20699999999999999</v>
      </c>
      <c r="AS516">
        <v>2.02</v>
      </c>
      <c r="AT516">
        <v>0.77</v>
      </c>
      <c r="AU516">
        <v>1.8120000000000001</v>
      </c>
      <c r="AV516">
        <v>2.806</v>
      </c>
      <c r="AW516">
        <v>2.4300000000000002</v>
      </c>
      <c r="AX516">
        <v>2.331</v>
      </c>
      <c r="AY516">
        <v>2.2360000000000002</v>
      </c>
      <c r="AZ516">
        <v>2.2080000000000002</v>
      </c>
      <c r="BA516">
        <v>2.1840000000000002</v>
      </c>
      <c r="BB516">
        <v>2.1320000000000001</v>
      </c>
      <c r="BC516">
        <v>2017</v>
      </c>
    </row>
    <row r="517" spans="1:55" x14ac:dyDescent="0.25">
      <c r="A517">
        <v>313</v>
      </c>
      <c r="B517" t="s">
        <v>460</v>
      </c>
      <c r="C517" t="s">
        <v>299</v>
      </c>
      <c r="D517" t="s">
        <v>461</v>
      </c>
      <c r="E517" t="s">
        <v>300</v>
      </c>
      <c r="G517" t="s">
        <v>274</v>
      </c>
    </row>
    <row r="518" spans="1:55" x14ac:dyDescent="0.25">
      <c r="A518">
        <v>313</v>
      </c>
      <c r="B518" t="s">
        <v>460</v>
      </c>
      <c r="C518" t="s">
        <v>301</v>
      </c>
      <c r="D518" t="s">
        <v>461</v>
      </c>
      <c r="E518" t="s">
        <v>302</v>
      </c>
      <c r="F518" t="s">
        <v>303</v>
      </c>
      <c r="G518" t="s">
        <v>235</v>
      </c>
      <c r="I518" t="s">
        <v>464</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-4.2279999999999998</v>
      </c>
      <c r="V518">
        <v>-5.3789999999999996</v>
      </c>
      <c r="W518">
        <v>1.2450000000000001</v>
      </c>
      <c r="X518">
        <v>7.3559999999999999</v>
      </c>
      <c r="Y518">
        <v>2.8140000000000001</v>
      </c>
      <c r="Z518">
        <v>6.6369999999999996</v>
      </c>
      <c r="AA518">
        <v>26.239000000000001</v>
      </c>
      <c r="AB518">
        <v>24.687999999999999</v>
      </c>
      <c r="AC518">
        <v>-7.9729999999999999</v>
      </c>
      <c r="AD518">
        <v>7.6589999999999998</v>
      </c>
      <c r="AE518">
        <v>-1.3149999999999999</v>
      </c>
      <c r="AF518">
        <v>-3.42</v>
      </c>
      <c r="AG518">
        <v>-3.7989999999999999</v>
      </c>
      <c r="AH518">
        <v>1.002</v>
      </c>
      <c r="AI518">
        <v>9.0180000000000007</v>
      </c>
      <c r="AJ518">
        <v>14.367000000000001</v>
      </c>
      <c r="AK518">
        <v>-1.0269999999999999</v>
      </c>
      <c r="AL518">
        <v>-8.6950000000000003</v>
      </c>
      <c r="AM518">
        <v>-11.722</v>
      </c>
      <c r="AN518">
        <v>-6.532</v>
      </c>
      <c r="AO518">
        <v>2.4769999999999999</v>
      </c>
      <c r="AP518">
        <v>14.831</v>
      </c>
      <c r="AQ518">
        <v>-2.7E-2</v>
      </c>
      <c r="AR518">
        <v>6.8789999999999996</v>
      </c>
      <c r="AS518">
        <v>-6.2930000000000001</v>
      </c>
      <c r="AT518">
        <v>13.755000000000001</v>
      </c>
      <c r="AU518">
        <v>5.9260000000000002</v>
      </c>
      <c r="AV518">
        <v>-4.3049999999999997</v>
      </c>
      <c r="AW518">
        <v>-0.20300000000000001</v>
      </c>
      <c r="AX518">
        <v>-2.25</v>
      </c>
      <c r="AY518">
        <v>1.177</v>
      </c>
      <c r="AZ518">
        <v>0.13500000000000001</v>
      </c>
      <c r="BA518">
        <v>2.0739999999999998</v>
      </c>
      <c r="BB518">
        <v>1.85</v>
      </c>
      <c r="BC518">
        <v>2017</v>
      </c>
    </row>
    <row r="519" spans="1:55" x14ac:dyDescent="0.25">
      <c r="A519">
        <v>313</v>
      </c>
      <c r="B519" t="s">
        <v>460</v>
      </c>
      <c r="C519" t="s">
        <v>305</v>
      </c>
      <c r="D519" t="s">
        <v>461</v>
      </c>
      <c r="E519" t="s">
        <v>306</v>
      </c>
      <c r="F519" t="s">
        <v>307</v>
      </c>
      <c r="G519" t="s">
        <v>235</v>
      </c>
      <c r="I519" t="s">
        <v>464</v>
      </c>
      <c r="J519">
        <v>-3.883</v>
      </c>
      <c r="K519">
        <v>-2.4740000000000002</v>
      </c>
      <c r="L519">
        <v>4.4809999999999999</v>
      </c>
      <c r="M519">
        <v>14.04</v>
      </c>
      <c r="N519">
        <v>8.9250000000000007</v>
      </c>
      <c r="O519">
        <v>22.132999999999999</v>
      </c>
      <c r="P519">
        <v>11.128</v>
      </c>
      <c r="Q519">
        <v>-7.415</v>
      </c>
      <c r="R519">
        <v>-1.417</v>
      </c>
      <c r="S519">
        <v>6.6710000000000003</v>
      </c>
      <c r="T519">
        <v>-11.59</v>
      </c>
      <c r="U519">
        <v>-0.875</v>
      </c>
      <c r="V519">
        <v>-4.5830000000000002</v>
      </c>
      <c r="W519">
        <v>-5.1829999999999998</v>
      </c>
      <c r="X519">
        <v>6.5659999999999998</v>
      </c>
      <c r="Y519">
        <v>7.9219999999999997</v>
      </c>
      <c r="Z519">
        <v>4.5460000000000003</v>
      </c>
      <c r="AA519">
        <v>29.064</v>
      </c>
      <c r="AB519">
        <v>23.346</v>
      </c>
      <c r="AC519">
        <v>-9.3030000000000008</v>
      </c>
      <c r="AD519">
        <v>9.5670000000000002</v>
      </c>
      <c r="AE519">
        <v>-4.3710000000000004</v>
      </c>
      <c r="AF519">
        <v>-7.9669999999999996</v>
      </c>
      <c r="AG519">
        <v>-1.768</v>
      </c>
      <c r="AH519">
        <v>-1.0529999999999999</v>
      </c>
      <c r="AI519">
        <v>15.297000000000001</v>
      </c>
      <c r="AJ519">
        <v>8.7929999999999993</v>
      </c>
      <c r="AK519">
        <v>0.92</v>
      </c>
      <c r="AL519">
        <v>-4.9429999999999996</v>
      </c>
      <c r="AM519">
        <v>-11.362</v>
      </c>
      <c r="AN519">
        <v>-5.3230000000000004</v>
      </c>
      <c r="AO519">
        <v>2.15</v>
      </c>
      <c r="AP519">
        <v>9.2129999999999992</v>
      </c>
      <c r="AQ519">
        <v>-1.706</v>
      </c>
      <c r="AR519">
        <v>9.6690000000000005</v>
      </c>
      <c r="AS519">
        <v>4.5359999999999996</v>
      </c>
      <c r="AT519">
        <v>-4.8639999999999999</v>
      </c>
      <c r="AU519">
        <v>12.888999999999999</v>
      </c>
      <c r="AV519">
        <v>-6.61</v>
      </c>
      <c r="AW519">
        <v>-1.849</v>
      </c>
      <c r="AX519">
        <v>-3.6190000000000002</v>
      </c>
      <c r="AY519">
        <v>1.1559999999999999</v>
      </c>
      <c r="AZ519">
        <v>-0.35199999999999998</v>
      </c>
      <c r="BA519">
        <v>1.861</v>
      </c>
      <c r="BB519">
        <v>1.929</v>
      </c>
      <c r="BC519">
        <v>2017</v>
      </c>
    </row>
    <row r="520" spans="1:55" x14ac:dyDescent="0.25">
      <c r="A520">
        <v>313</v>
      </c>
      <c r="B520" t="s">
        <v>460</v>
      </c>
      <c r="C520" t="s">
        <v>308</v>
      </c>
      <c r="D520" t="s">
        <v>461</v>
      </c>
      <c r="E520" t="s">
        <v>309</v>
      </c>
      <c r="F520" t="s">
        <v>310</v>
      </c>
      <c r="G520" t="s">
        <v>235</v>
      </c>
      <c r="I520" t="s">
        <v>464</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-16.776</v>
      </c>
      <c r="V520">
        <v>-3.0950000000000002</v>
      </c>
      <c r="W520">
        <v>14.834</v>
      </c>
      <c r="X520">
        <v>1.9079999999999999</v>
      </c>
      <c r="Y520">
        <v>0.94199999999999995</v>
      </c>
      <c r="Z520">
        <v>2.06</v>
      </c>
      <c r="AA520">
        <v>1.726</v>
      </c>
      <c r="AB520">
        <v>1.3080000000000001</v>
      </c>
      <c r="AC520">
        <v>18.166</v>
      </c>
      <c r="AD520">
        <v>10.459</v>
      </c>
      <c r="AE520">
        <v>-12.923999999999999</v>
      </c>
      <c r="AF520">
        <v>9.6809999999999992</v>
      </c>
      <c r="AG520">
        <v>-3.8580000000000001</v>
      </c>
      <c r="AH520">
        <v>7.0620000000000003</v>
      </c>
      <c r="AI520">
        <v>9.1419999999999995</v>
      </c>
      <c r="AJ520">
        <v>0.38500000000000001</v>
      </c>
      <c r="AK520">
        <v>5.5060000000000002</v>
      </c>
      <c r="AL520">
        <v>-4.133</v>
      </c>
      <c r="AM520">
        <v>-20.574999999999999</v>
      </c>
      <c r="AN520">
        <v>2.1440000000000001</v>
      </c>
      <c r="AO520">
        <v>-0.74</v>
      </c>
      <c r="AP520">
        <v>9.0830000000000002</v>
      </c>
      <c r="AQ520">
        <v>-0.97899999999999998</v>
      </c>
      <c r="AR520">
        <v>-2.0539999999999998</v>
      </c>
      <c r="AS520">
        <v>-9.3510000000000009</v>
      </c>
      <c r="AT520">
        <v>5.0049999999999999</v>
      </c>
      <c r="AU520">
        <v>-0.96799999999999997</v>
      </c>
      <c r="AV520">
        <v>4.577</v>
      </c>
      <c r="AW520">
        <v>2.91</v>
      </c>
      <c r="AX520">
        <v>3.4359999999999999</v>
      </c>
      <c r="AY520">
        <v>2.3079999999999998</v>
      </c>
      <c r="AZ520">
        <v>2.1739999999999999</v>
      </c>
      <c r="BA520">
        <v>2.2269999999999999</v>
      </c>
      <c r="BB520">
        <v>2.35</v>
      </c>
      <c r="BC520">
        <v>2017</v>
      </c>
    </row>
    <row r="521" spans="1:55" x14ac:dyDescent="0.25">
      <c r="A521">
        <v>313</v>
      </c>
      <c r="B521" t="s">
        <v>460</v>
      </c>
      <c r="C521" t="s">
        <v>311</v>
      </c>
      <c r="D521" t="s">
        <v>461</v>
      </c>
      <c r="E521" t="s">
        <v>312</v>
      </c>
      <c r="F521" t="s">
        <v>313</v>
      </c>
      <c r="G521" t="s">
        <v>235</v>
      </c>
      <c r="I521" t="s">
        <v>464</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-14.84</v>
      </c>
      <c r="V521">
        <v>-0.60699999999999998</v>
      </c>
      <c r="W521">
        <v>-14.097</v>
      </c>
      <c r="X521">
        <v>-2.5950000000000002</v>
      </c>
      <c r="Y521">
        <v>2.9710000000000001</v>
      </c>
      <c r="Z521">
        <v>0.92</v>
      </c>
      <c r="AA521">
        <v>5.3079999999999998</v>
      </c>
      <c r="AB521">
        <v>74.912000000000006</v>
      </c>
      <c r="AC521">
        <v>33.746000000000002</v>
      </c>
      <c r="AD521">
        <v>21.448</v>
      </c>
      <c r="AE521">
        <v>-32.648000000000003</v>
      </c>
      <c r="AF521">
        <v>-2.3620000000000001</v>
      </c>
      <c r="AG521">
        <v>8.6809999999999992</v>
      </c>
      <c r="AH521">
        <v>-0.185</v>
      </c>
      <c r="AI521">
        <v>2.8</v>
      </c>
      <c r="AJ521">
        <v>12.31</v>
      </c>
      <c r="AK521">
        <v>5.3109999999999999</v>
      </c>
      <c r="AL521">
        <v>3.61</v>
      </c>
      <c r="AM521">
        <v>-12.775</v>
      </c>
      <c r="AN521">
        <v>-7.5739999999999998</v>
      </c>
      <c r="AO521">
        <v>2.8370000000000002</v>
      </c>
      <c r="AP521">
        <v>-8.6999999999999994E-2</v>
      </c>
      <c r="AQ521">
        <v>16.053000000000001</v>
      </c>
      <c r="AR521">
        <v>-3.4260000000000002</v>
      </c>
      <c r="AS521">
        <v>-27.030999999999999</v>
      </c>
      <c r="AT521">
        <v>-1.716</v>
      </c>
      <c r="AU521">
        <v>11.010999999999999</v>
      </c>
      <c r="AV521">
        <v>2.0270000000000001</v>
      </c>
      <c r="AW521">
        <v>3.8149999999999999</v>
      </c>
      <c r="AX521">
        <v>3.0470000000000002</v>
      </c>
      <c r="AY521">
        <v>2.9620000000000002</v>
      </c>
      <c r="AZ521">
        <v>3.0030000000000001</v>
      </c>
      <c r="BA521">
        <v>3.08</v>
      </c>
      <c r="BB521">
        <v>3.081</v>
      </c>
      <c r="BC521">
        <v>2017</v>
      </c>
    </row>
    <row r="522" spans="1:55" x14ac:dyDescent="0.25">
      <c r="A522">
        <v>313</v>
      </c>
      <c r="B522" t="s">
        <v>460</v>
      </c>
      <c r="C522" t="s">
        <v>314</v>
      </c>
      <c r="D522" t="s">
        <v>461</v>
      </c>
      <c r="E522" t="s">
        <v>315</v>
      </c>
      <c r="F522" t="s">
        <v>316</v>
      </c>
      <c r="G522" t="s">
        <v>317</v>
      </c>
      <c r="I522" t="s">
        <v>465</v>
      </c>
      <c r="J522" t="s">
        <v>232</v>
      </c>
      <c r="K522" t="s">
        <v>232</v>
      </c>
      <c r="L522" t="s">
        <v>232</v>
      </c>
      <c r="M522" t="s">
        <v>232</v>
      </c>
      <c r="N522" t="s">
        <v>232</v>
      </c>
      <c r="O522" t="s">
        <v>232</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9.1999999999999993</v>
      </c>
      <c r="AW522">
        <v>9.0459999999999994</v>
      </c>
      <c r="AX522">
        <v>9.0280000000000005</v>
      </c>
      <c r="AY522">
        <v>8.9139999999999997</v>
      </c>
      <c r="AZ522">
        <v>8.82</v>
      </c>
      <c r="BA522">
        <v>8.7249999999999996</v>
      </c>
      <c r="BB522">
        <v>8.6280000000000001</v>
      </c>
      <c r="BC522">
        <v>2018</v>
      </c>
    </row>
    <row r="523" spans="1:55" x14ac:dyDescent="0.25">
      <c r="A523">
        <v>313</v>
      </c>
      <c r="B523" t="s">
        <v>460</v>
      </c>
      <c r="C523" t="s">
        <v>318</v>
      </c>
      <c r="D523" t="s">
        <v>461</v>
      </c>
      <c r="E523" t="s">
        <v>319</v>
      </c>
      <c r="F523" t="s">
        <v>320</v>
      </c>
      <c r="G523" t="s">
        <v>321</v>
      </c>
      <c r="H523" t="s">
        <v>322</v>
      </c>
    </row>
    <row r="524" spans="1:55" x14ac:dyDescent="0.25">
      <c r="A524">
        <v>313</v>
      </c>
      <c r="B524" t="s">
        <v>460</v>
      </c>
      <c r="C524" t="s">
        <v>323</v>
      </c>
      <c r="D524" t="s">
        <v>461</v>
      </c>
      <c r="E524" t="s">
        <v>324</v>
      </c>
      <c r="F524" t="s">
        <v>325</v>
      </c>
      <c r="G524" t="s">
        <v>321</v>
      </c>
      <c r="H524" t="s">
        <v>322</v>
      </c>
      <c r="I524" t="s">
        <v>466</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2017</v>
      </c>
    </row>
    <row r="525" spans="1:55" x14ac:dyDescent="0.25">
      <c r="A525">
        <v>313</v>
      </c>
      <c r="B525" t="s">
        <v>460</v>
      </c>
      <c r="C525" t="s">
        <v>327</v>
      </c>
      <c r="D525" t="s">
        <v>461</v>
      </c>
      <c r="E525" t="s">
        <v>328</v>
      </c>
      <c r="F525" t="s">
        <v>329</v>
      </c>
      <c r="G525" t="s">
        <v>229</v>
      </c>
      <c r="H525" t="s">
        <v>230</v>
      </c>
      <c r="I525" t="s">
        <v>467</v>
      </c>
      <c r="J525" t="s">
        <v>232</v>
      </c>
      <c r="K525" t="s">
        <v>232</v>
      </c>
      <c r="L525" t="s">
        <v>232</v>
      </c>
      <c r="M525" t="s">
        <v>232</v>
      </c>
      <c r="N525" t="s">
        <v>232</v>
      </c>
      <c r="O525" t="s">
        <v>232</v>
      </c>
      <c r="P525" t="s">
        <v>232</v>
      </c>
      <c r="Q525" t="s">
        <v>232</v>
      </c>
      <c r="R525" t="s">
        <v>232</v>
      </c>
      <c r="S525" t="s">
        <v>232</v>
      </c>
      <c r="T525">
        <v>0.45700000000000002</v>
      </c>
      <c r="U525">
        <v>0.498</v>
      </c>
      <c r="V525">
        <v>0.49</v>
      </c>
      <c r="W525">
        <v>0.53500000000000003</v>
      </c>
      <c r="X525">
        <v>0.59399999999999997</v>
      </c>
      <c r="Y525">
        <v>0.64600000000000002</v>
      </c>
      <c r="Z525">
        <v>0.65900000000000003</v>
      </c>
      <c r="AA525">
        <v>0.69199999999999995</v>
      </c>
      <c r="AB525">
        <v>0.76400000000000001</v>
      </c>
      <c r="AC525">
        <v>0.80400000000000005</v>
      </c>
      <c r="AD525">
        <v>0.91800000000000004</v>
      </c>
      <c r="AE525">
        <v>0.95799999999999996</v>
      </c>
      <c r="AF525">
        <v>0.85699999999999998</v>
      </c>
      <c r="AG525">
        <v>0.90100000000000002</v>
      </c>
      <c r="AH525">
        <v>0.94399999999999995</v>
      </c>
      <c r="AI525">
        <v>1.0389999999999999</v>
      </c>
      <c r="AJ525">
        <v>1.2210000000000001</v>
      </c>
      <c r="AK525">
        <v>1.3380000000000001</v>
      </c>
      <c r="AL525">
        <v>1.4239999999999999</v>
      </c>
      <c r="AM525">
        <v>1.3240000000000001</v>
      </c>
      <c r="AN525">
        <v>1.3029999999999999</v>
      </c>
      <c r="AO525">
        <v>1.4330000000000001</v>
      </c>
      <c r="AP525">
        <v>1.4470000000000001</v>
      </c>
      <c r="AQ525">
        <v>1.355</v>
      </c>
      <c r="AR525">
        <v>1.4510000000000001</v>
      </c>
      <c r="AS525">
        <v>1.702</v>
      </c>
      <c r="AT525">
        <v>1.93</v>
      </c>
      <c r="AU525">
        <v>2.0699999999999998</v>
      </c>
      <c r="AV525">
        <v>2.0409999999999999</v>
      </c>
      <c r="AW525">
        <v>2.6259999999999999</v>
      </c>
      <c r="AX525">
        <v>2.7370000000000001</v>
      </c>
      <c r="AY525">
        <v>2.8340000000000001</v>
      </c>
      <c r="AZ525">
        <v>2.93</v>
      </c>
      <c r="BA525">
        <v>3.0289999999999999</v>
      </c>
      <c r="BB525">
        <v>3.137</v>
      </c>
      <c r="BC525">
        <v>2018</v>
      </c>
    </row>
    <row r="526" spans="1:55" x14ac:dyDescent="0.25">
      <c r="A526">
        <v>313</v>
      </c>
      <c r="B526" t="s">
        <v>460</v>
      </c>
      <c r="C526" t="s">
        <v>331</v>
      </c>
      <c r="D526" t="s">
        <v>461</v>
      </c>
      <c r="E526" t="s">
        <v>328</v>
      </c>
      <c r="F526" t="s">
        <v>329</v>
      </c>
      <c r="G526" t="s">
        <v>282</v>
      </c>
      <c r="I526" t="s">
        <v>332</v>
      </c>
      <c r="J526" t="s">
        <v>232</v>
      </c>
      <c r="K526" t="s">
        <v>232</v>
      </c>
      <c r="L526" t="s">
        <v>232</v>
      </c>
      <c r="M526" t="s">
        <v>232</v>
      </c>
      <c r="N526" t="s">
        <v>232</v>
      </c>
      <c r="O526" t="s">
        <v>232</v>
      </c>
      <c r="P526" t="s">
        <v>232</v>
      </c>
      <c r="Q526" t="s">
        <v>232</v>
      </c>
      <c r="R526" t="s">
        <v>232</v>
      </c>
      <c r="S526" t="s">
        <v>232</v>
      </c>
      <c r="T526">
        <v>8.7520000000000007</v>
      </c>
      <c r="U526">
        <v>9.6210000000000004</v>
      </c>
      <c r="V526">
        <v>9.5660000000000007</v>
      </c>
      <c r="W526">
        <v>10.46</v>
      </c>
      <c r="X526">
        <v>11.349</v>
      </c>
      <c r="Y526">
        <v>11.712999999999999</v>
      </c>
      <c r="Z526">
        <v>11.356</v>
      </c>
      <c r="AA526">
        <v>11.268000000000001</v>
      </c>
      <c r="AB526">
        <v>11.606999999999999</v>
      </c>
      <c r="AC526">
        <v>11.073</v>
      </c>
      <c r="AD526">
        <v>11.656000000000001</v>
      </c>
      <c r="AE526">
        <v>11.680999999999999</v>
      </c>
      <c r="AF526">
        <v>9.9640000000000004</v>
      </c>
      <c r="AG526">
        <v>10.148999999999999</v>
      </c>
      <c r="AH526">
        <v>10.53</v>
      </c>
      <c r="AI526">
        <v>11.004</v>
      </c>
      <c r="AJ526">
        <v>12.212</v>
      </c>
      <c r="AK526">
        <v>12.875</v>
      </c>
      <c r="AL526">
        <v>13.47</v>
      </c>
      <c r="AM526">
        <v>12.914</v>
      </c>
      <c r="AN526">
        <v>12.975</v>
      </c>
      <c r="AO526">
        <v>14.212</v>
      </c>
      <c r="AP526">
        <v>13.917</v>
      </c>
      <c r="AQ526">
        <v>12.691000000000001</v>
      </c>
      <c r="AR526">
        <v>13.442</v>
      </c>
      <c r="AS526">
        <v>14.959</v>
      </c>
      <c r="AT526">
        <v>16.331</v>
      </c>
      <c r="AU526">
        <v>17.248000000000001</v>
      </c>
      <c r="AV526">
        <v>16.338999999999999</v>
      </c>
      <c r="AW526">
        <v>20.129000000000001</v>
      </c>
      <c r="AX526">
        <v>20.27</v>
      </c>
      <c r="AY526">
        <v>20.257999999999999</v>
      </c>
      <c r="AZ526">
        <v>20.172000000000001</v>
      </c>
      <c r="BA526">
        <v>20.082000000000001</v>
      </c>
      <c r="BB526">
        <v>20.045999999999999</v>
      </c>
      <c r="BC526">
        <v>2018</v>
      </c>
    </row>
    <row r="527" spans="1:55" x14ac:dyDescent="0.25">
      <c r="A527">
        <v>313</v>
      </c>
      <c r="B527" t="s">
        <v>460</v>
      </c>
      <c r="C527" t="s">
        <v>333</v>
      </c>
      <c r="D527" t="s">
        <v>461</v>
      </c>
      <c r="E527" t="s">
        <v>334</v>
      </c>
      <c r="F527" t="s">
        <v>335</v>
      </c>
      <c r="G527" t="s">
        <v>229</v>
      </c>
      <c r="H527" t="s">
        <v>230</v>
      </c>
      <c r="I527" t="s">
        <v>467</v>
      </c>
      <c r="J527" t="s">
        <v>232</v>
      </c>
      <c r="K527" t="s">
        <v>232</v>
      </c>
      <c r="L527" t="s">
        <v>232</v>
      </c>
      <c r="M527" t="s">
        <v>232</v>
      </c>
      <c r="N527" t="s">
        <v>232</v>
      </c>
      <c r="O527" t="s">
        <v>232</v>
      </c>
      <c r="P527" t="s">
        <v>232</v>
      </c>
      <c r="Q527" t="s">
        <v>232</v>
      </c>
      <c r="R527" t="s">
        <v>232</v>
      </c>
      <c r="S527" t="s">
        <v>232</v>
      </c>
      <c r="T527">
        <v>0.622</v>
      </c>
      <c r="U527">
        <v>0.64300000000000002</v>
      </c>
      <c r="V527">
        <v>0.63200000000000001</v>
      </c>
      <c r="W527">
        <v>0.61499999999999999</v>
      </c>
      <c r="X527">
        <v>0.64300000000000002</v>
      </c>
      <c r="Y527">
        <v>0.66500000000000004</v>
      </c>
      <c r="Z527">
        <v>0.69799999999999995</v>
      </c>
      <c r="AA527">
        <v>0.82699999999999996</v>
      </c>
      <c r="AB527">
        <v>0.82799999999999996</v>
      </c>
      <c r="AC527">
        <v>0.70599999999999996</v>
      </c>
      <c r="AD527">
        <v>0.95299999999999996</v>
      </c>
      <c r="AE527">
        <v>0.97499999999999998</v>
      </c>
      <c r="AF527">
        <v>1.0269999999999999</v>
      </c>
      <c r="AG527">
        <v>1.089</v>
      </c>
      <c r="AH527">
        <v>1.1100000000000001</v>
      </c>
      <c r="AI527">
        <v>1.2150000000000001</v>
      </c>
      <c r="AJ527">
        <v>1.327</v>
      </c>
      <c r="AK527">
        <v>1.5209999999999999</v>
      </c>
      <c r="AL527">
        <v>1.575</v>
      </c>
      <c r="AM527">
        <v>1.6859999999999999</v>
      </c>
      <c r="AN527">
        <v>1.639</v>
      </c>
      <c r="AO527">
        <v>1.8009999999999999</v>
      </c>
      <c r="AP527">
        <v>1.895</v>
      </c>
      <c r="AQ527">
        <v>1.8979999999999999</v>
      </c>
      <c r="AR527">
        <v>1.927</v>
      </c>
      <c r="AS527">
        <v>2.13</v>
      </c>
      <c r="AT527">
        <v>2.2400000000000002</v>
      </c>
      <c r="AU527">
        <v>2.7309999999999999</v>
      </c>
      <c r="AV527">
        <v>2.4569999999999999</v>
      </c>
      <c r="AW527">
        <v>2.9089999999999998</v>
      </c>
      <c r="AX527">
        <v>2.9340000000000002</v>
      </c>
      <c r="AY527">
        <v>2.9710000000000001</v>
      </c>
      <c r="AZ527">
        <v>3.0259999999999998</v>
      </c>
      <c r="BA527">
        <v>3.105</v>
      </c>
      <c r="BB527">
        <v>3.2090000000000001</v>
      </c>
      <c r="BC527">
        <v>2018</v>
      </c>
    </row>
    <row r="528" spans="1:55" x14ac:dyDescent="0.25">
      <c r="A528">
        <v>313</v>
      </c>
      <c r="B528" t="s">
        <v>460</v>
      </c>
      <c r="C528" t="s">
        <v>336</v>
      </c>
      <c r="D528" t="s">
        <v>461</v>
      </c>
      <c r="E528" t="s">
        <v>334</v>
      </c>
      <c r="F528" t="s">
        <v>335</v>
      </c>
      <c r="G528" t="s">
        <v>282</v>
      </c>
      <c r="I528" t="s">
        <v>337</v>
      </c>
      <c r="J528" t="s">
        <v>232</v>
      </c>
      <c r="K528" t="s">
        <v>232</v>
      </c>
      <c r="L528" t="s">
        <v>232</v>
      </c>
      <c r="M528" t="s">
        <v>232</v>
      </c>
      <c r="N528" t="s">
        <v>232</v>
      </c>
      <c r="O528" t="s">
        <v>232</v>
      </c>
      <c r="P528" t="s">
        <v>232</v>
      </c>
      <c r="Q528" t="s">
        <v>232</v>
      </c>
      <c r="R528" t="s">
        <v>232</v>
      </c>
      <c r="S528" t="s">
        <v>232</v>
      </c>
      <c r="T528">
        <v>11.917999999999999</v>
      </c>
      <c r="U528">
        <v>12.433999999999999</v>
      </c>
      <c r="V528">
        <v>12.336</v>
      </c>
      <c r="W528">
        <v>12.038</v>
      </c>
      <c r="X528">
        <v>12.286</v>
      </c>
      <c r="Y528">
        <v>12.06</v>
      </c>
      <c r="Z528">
        <v>12.037000000000001</v>
      </c>
      <c r="AA528">
        <v>13.461</v>
      </c>
      <c r="AB528">
        <v>12.584</v>
      </c>
      <c r="AC528">
        <v>9.7200000000000006</v>
      </c>
      <c r="AD528">
        <v>12.092000000000001</v>
      </c>
      <c r="AE528">
        <v>11.898999999999999</v>
      </c>
      <c r="AF528">
        <v>11.939</v>
      </c>
      <c r="AG528">
        <v>12.268000000000001</v>
      </c>
      <c r="AH528">
        <v>12.38</v>
      </c>
      <c r="AI528">
        <v>12.862</v>
      </c>
      <c r="AJ528">
        <v>13.272</v>
      </c>
      <c r="AK528">
        <v>14.635</v>
      </c>
      <c r="AL528">
        <v>14.897</v>
      </c>
      <c r="AM528">
        <v>16.437999999999999</v>
      </c>
      <c r="AN528">
        <v>16.324000000000002</v>
      </c>
      <c r="AO528">
        <v>17.866</v>
      </c>
      <c r="AP528">
        <v>18.231000000000002</v>
      </c>
      <c r="AQ528">
        <v>17.783999999999999</v>
      </c>
      <c r="AR528">
        <v>17.858000000000001</v>
      </c>
      <c r="AS528">
        <v>18.725000000000001</v>
      </c>
      <c r="AT528">
        <v>18.957999999999998</v>
      </c>
      <c r="AU528">
        <v>22.754000000000001</v>
      </c>
      <c r="AV528">
        <v>19.672999999999998</v>
      </c>
      <c r="AW528">
        <v>22.295000000000002</v>
      </c>
      <c r="AX528">
        <v>21.728999999999999</v>
      </c>
      <c r="AY528">
        <v>21.241</v>
      </c>
      <c r="AZ528">
        <v>20.834</v>
      </c>
      <c r="BA528">
        <v>20.582000000000001</v>
      </c>
      <c r="BB528">
        <v>20.509</v>
      </c>
      <c r="BC528">
        <v>2018</v>
      </c>
    </row>
    <row r="529" spans="1:55" x14ac:dyDescent="0.25">
      <c r="A529">
        <v>313</v>
      </c>
      <c r="B529" t="s">
        <v>460</v>
      </c>
      <c r="C529" t="s">
        <v>338</v>
      </c>
      <c r="D529" t="s">
        <v>461</v>
      </c>
      <c r="E529" t="s">
        <v>339</v>
      </c>
      <c r="F529" t="s">
        <v>340</v>
      </c>
      <c r="G529" t="s">
        <v>229</v>
      </c>
      <c r="H529" t="s">
        <v>230</v>
      </c>
      <c r="I529" t="s">
        <v>467</v>
      </c>
      <c r="J529" t="s">
        <v>232</v>
      </c>
      <c r="K529" t="s">
        <v>232</v>
      </c>
      <c r="L529" t="s">
        <v>232</v>
      </c>
      <c r="M529" t="s">
        <v>232</v>
      </c>
      <c r="N529" t="s">
        <v>232</v>
      </c>
      <c r="O529" t="s">
        <v>232</v>
      </c>
      <c r="P529" t="s">
        <v>232</v>
      </c>
      <c r="Q529" t="s">
        <v>232</v>
      </c>
      <c r="R529" t="s">
        <v>232</v>
      </c>
      <c r="S529" t="s">
        <v>232</v>
      </c>
      <c r="T529">
        <v>-0.16500000000000001</v>
      </c>
      <c r="U529">
        <v>-0.14599999999999999</v>
      </c>
      <c r="V529">
        <v>-0.14199999999999999</v>
      </c>
      <c r="W529">
        <v>-8.1000000000000003E-2</v>
      </c>
      <c r="X529">
        <v>-4.9000000000000002E-2</v>
      </c>
      <c r="Y529">
        <v>-1.9E-2</v>
      </c>
      <c r="Z529">
        <v>-3.9E-2</v>
      </c>
      <c r="AA529">
        <v>-0.13500000000000001</v>
      </c>
      <c r="AB529">
        <v>-6.4000000000000001E-2</v>
      </c>
      <c r="AC529">
        <v>9.8000000000000004E-2</v>
      </c>
      <c r="AD529">
        <v>-3.4000000000000002E-2</v>
      </c>
      <c r="AE529">
        <v>-1.7999999999999999E-2</v>
      </c>
      <c r="AF529">
        <v>-0.17</v>
      </c>
      <c r="AG529">
        <v>-0.188</v>
      </c>
      <c r="AH529">
        <v>-0.16600000000000001</v>
      </c>
      <c r="AI529">
        <v>-0.17599999999999999</v>
      </c>
      <c r="AJ529">
        <v>-0.106</v>
      </c>
      <c r="AK529">
        <v>-0.183</v>
      </c>
      <c r="AL529">
        <v>-0.151</v>
      </c>
      <c r="AM529">
        <v>-0.36099999999999999</v>
      </c>
      <c r="AN529">
        <v>-0.33600000000000002</v>
      </c>
      <c r="AO529">
        <v>-0.36799999999999999</v>
      </c>
      <c r="AP529">
        <v>-0.44800000000000001</v>
      </c>
      <c r="AQ529">
        <v>-0.54400000000000004</v>
      </c>
      <c r="AR529">
        <v>-0.47699999999999998</v>
      </c>
      <c r="AS529">
        <v>-0.42799999999999999</v>
      </c>
      <c r="AT529">
        <v>-0.31</v>
      </c>
      <c r="AU529">
        <v>-0.66100000000000003</v>
      </c>
      <c r="AV529">
        <v>-0.41599999999999998</v>
      </c>
      <c r="AW529">
        <v>-0.28299999999999997</v>
      </c>
      <c r="AX529">
        <v>-0.19700000000000001</v>
      </c>
      <c r="AY529">
        <v>-0.13700000000000001</v>
      </c>
      <c r="AZ529">
        <v>-9.6000000000000002E-2</v>
      </c>
      <c r="BA529">
        <v>-7.4999999999999997E-2</v>
      </c>
      <c r="BB529">
        <v>-7.2999999999999995E-2</v>
      </c>
      <c r="BC529">
        <v>2018</v>
      </c>
    </row>
    <row r="530" spans="1:55" x14ac:dyDescent="0.25">
      <c r="A530">
        <v>313</v>
      </c>
      <c r="B530" t="s">
        <v>460</v>
      </c>
      <c r="C530" t="s">
        <v>341</v>
      </c>
      <c r="D530" t="s">
        <v>461</v>
      </c>
      <c r="E530" t="s">
        <v>339</v>
      </c>
      <c r="F530" t="s">
        <v>340</v>
      </c>
      <c r="G530" t="s">
        <v>282</v>
      </c>
      <c r="I530" t="s">
        <v>342</v>
      </c>
      <c r="J530" t="s">
        <v>232</v>
      </c>
      <c r="K530" t="s">
        <v>232</v>
      </c>
      <c r="L530" t="s">
        <v>232</v>
      </c>
      <c r="M530" t="s">
        <v>232</v>
      </c>
      <c r="N530" t="s">
        <v>232</v>
      </c>
      <c r="O530" t="s">
        <v>232</v>
      </c>
      <c r="P530" t="s">
        <v>232</v>
      </c>
      <c r="Q530" t="s">
        <v>232</v>
      </c>
      <c r="R530" t="s">
        <v>232</v>
      </c>
      <c r="S530" t="s">
        <v>232</v>
      </c>
      <c r="T530">
        <v>-3.165</v>
      </c>
      <c r="U530">
        <v>-2.8130000000000002</v>
      </c>
      <c r="V530">
        <v>-2.77</v>
      </c>
      <c r="W530">
        <v>-1.5780000000000001</v>
      </c>
      <c r="X530">
        <v>-0.93700000000000006</v>
      </c>
      <c r="Y530">
        <v>-0.34699999999999998</v>
      </c>
      <c r="Z530">
        <v>-0.68</v>
      </c>
      <c r="AA530">
        <v>-2.1930000000000001</v>
      </c>
      <c r="AB530">
        <v>-0.97799999999999998</v>
      </c>
      <c r="AC530">
        <v>1.353</v>
      </c>
      <c r="AD530">
        <v>-0.436</v>
      </c>
      <c r="AE530">
        <v>-0.218</v>
      </c>
      <c r="AF530">
        <v>-1.9750000000000001</v>
      </c>
      <c r="AG530">
        <v>-2.1179999999999999</v>
      </c>
      <c r="AH530">
        <v>-1.85</v>
      </c>
      <c r="AI530">
        <v>-1.8580000000000001</v>
      </c>
      <c r="AJ530">
        <v>-1.0589999999999999</v>
      </c>
      <c r="AK530">
        <v>-1.76</v>
      </c>
      <c r="AL530">
        <v>-1.427</v>
      </c>
      <c r="AM530">
        <v>-3.524</v>
      </c>
      <c r="AN530">
        <v>-3.3490000000000002</v>
      </c>
      <c r="AO530">
        <v>-3.6539999999999999</v>
      </c>
      <c r="AP530">
        <v>-4.3140000000000001</v>
      </c>
      <c r="AQ530">
        <v>-5.0940000000000003</v>
      </c>
      <c r="AR530">
        <v>-4.4160000000000004</v>
      </c>
      <c r="AS530">
        <v>-3.766</v>
      </c>
      <c r="AT530">
        <v>-2.6269999999999998</v>
      </c>
      <c r="AU530">
        <v>-5.5060000000000002</v>
      </c>
      <c r="AV530">
        <v>-3.335</v>
      </c>
      <c r="AW530">
        <v>-2.1659999999999999</v>
      </c>
      <c r="AX530">
        <v>-1.46</v>
      </c>
      <c r="AY530">
        <v>-0.98299999999999998</v>
      </c>
      <c r="AZ530">
        <v>-0.66200000000000003</v>
      </c>
      <c r="BA530">
        <v>-0.5</v>
      </c>
      <c r="BB530">
        <v>-0.46300000000000002</v>
      </c>
      <c r="BC530">
        <v>2018</v>
      </c>
    </row>
    <row r="531" spans="1:55" x14ac:dyDescent="0.25">
      <c r="A531">
        <v>313</v>
      </c>
      <c r="B531" t="s">
        <v>460</v>
      </c>
      <c r="C531" t="s">
        <v>343</v>
      </c>
      <c r="D531" t="s">
        <v>461</v>
      </c>
      <c r="E531" t="s">
        <v>344</v>
      </c>
      <c r="F531" t="s">
        <v>345</v>
      </c>
      <c r="G531" t="s">
        <v>229</v>
      </c>
      <c r="H531" t="s">
        <v>230</v>
      </c>
    </row>
    <row r="532" spans="1:55" x14ac:dyDescent="0.25">
      <c r="A532">
        <v>313</v>
      </c>
      <c r="B532" t="s">
        <v>460</v>
      </c>
      <c r="C532" t="s">
        <v>346</v>
      </c>
      <c r="D532" t="s">
        <v>461</v>
      </c>
      <c r="E532" t="s">
        <v>344</v>
      </c>
      <c r="F532" t="s">
        <v>345</v>
      </c>
      <c r="G532" t="s">
        <v>270</v>
      </c>
    </row>
    <row r="533" spans="1:55" x14ac:dyDescent="0.25">
      <c r="A533">
        <v>313</v>
      </c>
      <c r="B533" t="s">
        <v>460</v>
      </c>
      <c r="C533" t="s">
        <v>347</v>
      </c>
      <c r="D533" t="s">
        <v>461</v>
      </c>
      <c r="E533" t="s">
        <v>348</v>
      </c>
      <c r="F533" t="s">
        <v>349</v>
      </c>
      <c r="G533" t="s">
        <v>229</v>
      </c>
      <c r="H533" t="s">
        <v>230</v>
      </c>
      <c r="I533" t="s">
        <v>467</v>
      </c>
      <c r="J533" t="s">
        <v>232</v>
      </c>
      <c r="K533" t="s">
        <v>232</v>
      </c>
      <c r="L533" t="s">
        <v>232</v>
      </c>
      <c r="M533" t="s">
        <v>232</v>
      </c>
      <c r="N533" t="s">
        <v>232</v>
      </c>
      <c r="O533" t="s">
        <v>232</v>
      </c>
      <c r="P533" t="s">
        <v>232</v>
      </c>
      <c r="Q533" t="s">
        <v>232</v>
      </c>
      <c r="R533" t="s">
        <v>232</v>
      </c>
      <c r="S533" t="s">
        <v>232</v>
      </c>
      <c r="T533">
        <v>-0.10299999999999999</v>
      </c>
      <c r="U533">
        <v>-7.2999999999999995E-2</v>
      </c>
      <c r="V533">
        <v>-7.0999999999999994E-2</v>
      </c>
      <c r="W533">
        <v>-4.0000000000000001E-3</v>
      </c>
      <c r="X533">
        <v>2.7E-2</v>
      </c>
      <c r="Y533">
        <v>0.06</v>
      </c>
      <c r="Z533">
        <v>4.5999999999999999E-2</v>
      </c>
      <c r="AA533">
        <v>-4.1000000000000002E-2</v>
      </c>
      <c r="AB533">
        <v>3.1E-2</v>
      </c>
      <c r="AC533">
        <v>0.19700000000000001</v>
      </c>
      <c r="AD533">
        <v>0.06</v>
      </c>
      <c r="AE533">
        <v>7.3999999999999996E-2</v>
      </c>
      <c r="AF533">
        <v>-6.8000000000000005E-2</v>
      </c>
      <c r="AG533">
        <v>-8.6999999999999994E-2</v>
      </c>
      <c r="AH533">
        <v>-5.2999999999999999E-2</v>
      </c>
      <c r="AI533">
        <v>-5.8000000000000003E-2</v>
      </c>
      <c r="AJ533">
        <v>1.0999999999999999E-2</v>
      </c>
      <c r="AK533">
        <v>-5.6000000000000001E-2</v>
      </c>
      <c r="AL533">
        <v>-8.0000000000000002E-3</v>
      </c>
      <c r="AM533">
        <v>-0.20699999999999999</v>
      </c>
      <c r="AN533">
        <v>-0.158</v>
      </c>
      <c r="AO533">
        <v>-0.158</v>
      </c>
      <c r="AP533">
        <v>-0.26200000000000001</v>
      </c>
      <c r="AQ533">
        <v>-0.34699999999999998</v>
      </c>
      <c r="AR533">
        <v>-0.26500000000000001</v>
      </c>
      <c r="AS533">
        <v>-0.19500000000000001</v>
      </c>
      <c r="AT533">
        <v>-3.5000000000000003E-2</v>
      </c>
      <c r="AU533">
        <v>-0.39300000000000002</v>
      </c>
      <c r="AV533">
        <v>-0.10299999999999999</v>
      </c>
      <c r="AW533">
        <v>7.8E-2</v>
      </c>
      <c r="AX533">
        <v>0.17100000000000001</v>
      </c>
      <c r="AY533">
        <v>0.24099999999999999</v>
      </c>
      <c r="AZ533">
        <v>0.29299999999999998</v>
      </c>
      <c r="BA533">
        <v>0.32100000000000001</v>
      </c>
      <c r="BB533">
        <v>0.33100000000000002</v>
      </c>
      <c r="BC533">
        <v>2018</v>
      </c>
    </row>
    <row r="534" spans="1:55" x14ac:dyDescent="0.25">
      <c r="A534">
        <v>313</v>
      </c>
      <c r="B534" t="s">
        <v>460</v>
      </c>
      <c r="C534" t="s">
        <v>350</v>
      </c>
      <c r="D534" t="s">
        <v>461</v>
      </c>
      <c r="E534" t="s">
        <v>348</v>
      </c>
      <c r="F534" t="s">
        <v>349</v>
      </c>
      <c r="G534" t="s">
        <v>282</v>
      </c>
      <c r="I534" t="s">
        <v>351</v>
      </c>
      <c r="J534" t="s">
        <v>232</v>
      </c>
      <c r="K534" t="s">
        <v>232</v>
      </c>
      <c r="L534" t="s">
        <v>232</v>
      </c>
      <c r="M534" t="s">
        <v>232</v>
      </c>
      <c r="N534" t="s">
        <v>232</v>
      </c>
      <c r="O534" t="s">
        <v>232</v>
      </c>
      <c r="P534" t="s">
        <v>232</v>
      </c>
      <c r="Q534" t="s">
        <v>232</v>
      </c>
      <c r="R534" t="s">
        <v>232</v>
      </c>
      <c r="S534" t="s">
        <v>232</v>
      </c>
      <c r="T534">
        <v>-1.9810000000000001</v>
      </c>
      <c r="U534">
        <v>-1.403</v>
      </c>
      <c r="V534">
        <v>-1.3819999999999999</v>
      </c>
      <c r="W534">
        <v>-7.0000000000000007E-2</v>
      </c>
      <c r="X534">
        <v>0.51600000000000001</v>
      </c>
      <c r="Y534">
        <v>1.089</v>
      </c>
      <c r="Z534">
        <v>0.78700000000000003</v>
      </c>
      <c r="AA534">
        <v>-0.66400000000000003</v>
      </c>
      <c r="AB534">
        <v>0.46600000000000003</v>
      </c>
      <c r="AC534">
        <v>2.714</v>
      </c>
      <c r="AD534">
        <v>0.76700000000000002</v>
      </c>
      <c r="AE534">
        <v>0.90300000000000002</v>
      </c>
      <c r="AF534">
        <v>-0.79</v>
      </c>
      <c r="AG534">
        <v>-0.98399999999999999</v>
      </c>
      <c r="AH534">
        <v>-0.59099999999999997</v>
      </c>
      <c r="AI534">
        <v>-0.61499999999999999</v>
      </c>
      <c r="AJ534">
        <v>0.11</v>
      </c>
      <c r="AK534">
        <v>-0.53700000000000003</v>
      </c>
      <c r="AL534">
        <v>-7.2999999999999995E-2</v>
      </c>
      <c r="AM534">
        <v>-2.02</v>
      </c>
      <c r="AN534">
        <v>-1.5720000000000001</v>
      </c>
      <c r="AO534">
        <v>-1.5640000000000001</v>
      </c>
      <c r="AP534">
        <v>-2.524</v>
      </c>
      <c r="AQ534">
        <v>-3.2480000000000002</v>
      </c>
      <c r="AR534">
        <v>-2.4540000000000002</v>
      </c>
      <c r="AS534">
        <v>-1.714</v>
      </c>
      <c r="AT534">
        <v>-0.3</v>
      </c>
      <c r="AU534">
        <v>-3.2749999999999999</v>
      </c>
      <c r="AV534">
        <v>-0.82099999999999995</v>
      </c>
      <c r="AW534">
        <v>0.59799999999999998</v>
      </c>
      <c r="AX534">
        <v>1.2649999999999999</v>
      </c>
      <c r="AY534">
        <v>1.72</v>
      </c>
      <c r="AZ534">
        <v>2.0179999999999998</v>
      </c>
      <c r="BA534">
        <v>2.13</v>
      </c>
      <c r="BB534">
        <v>2.1160000000000001</v>
      </c>
      <c r="BC534">
        <v>2018</v>
      </c>
    </row>
    <row r="535" spans="1:55" x14ac:dyDescent="0.25">
      <c r="A535">
        <v>313</v>
      </c>
      <c r="B535" t="s">
        <v>460</v>
      </c>
      <c r="C535" t="s">
        <v>352</v>
      </c>
      <c r="D535" t="s">
        <v>461</v>
      </c>
      <c r="E535" t="s">
        <v>353</v>
      </c>
      <c r="F535" t="s">
        <v>354</v>
      </c>
      <c r="G535" t="s">
        <v>229</v>
      </c>
      <c r="H535" t="s">
        <v>230</v>
      </c>
    </row>
    <row r="536" spans="1:55" x14ac:dyDescent="0.25">
      <c r="A536">
        <v>313</v>
      </c>
      <c r="B536" t="s">
        <v>460</v>
      </c>
      <c r="C536" t="s">
        <v>355</v>
      </c>
      <c r="D536" t="s">
        <v>461</v>
      </c>
      <c r="E536" t="s">
        <v>353</v>
      </c>
      <c r="F536" t="s">
        <v>354</v>
      </c>
      <c r="G536" t="s">
        <v>282</v>
      </c>
    </row>
    <row r="537" spans="1:55" x14ac:dyDescent="0.25">
      <c r="A537">
        <v>313</v>
      </c>
      <c r="B537" t="s">
        <v>460</v>
      </c>
      <c r="C537" t="s">
        <v>356</v>
      </c>
      <c r="D537" t="s">
        <v>461</v>
      </c>
      <c r="E537" t="s">
        <v>357</v>
      </c>
      <c r="F537" t="s">
        <v>358</v>
      </c>
      <c r="G537" t="s">
        <v>229</v>
      </c>
      <c r="H537" t="s">
        <v>230</v>
      </c>
      <c r="I537" t="s">
        <v>467</v>
      </c>
      <c r="J537" t="s">
        <v>232</v>
      </c>
      <c r="K537" t="s">
        <v>232</v>
      </c>
      <c r="L537" t="s">
        <v>232</v>
      </c>
      <c r="M537" t="s">
        <v>232</v>
      </c>
      <c r="N537" t="s">
        <v>232</v>
      </c>
      <c r="O537" t="s">
        <v>232</v>
      </c>
      <c r="P537" t="s">
        <v>232</v>
      </c>
      <c r="Q537" t="s">
        <v>232</v>
      </c>
      <c r="R537" t="s">
        <v>232</v>
      </c>
      <c r="S537" t="s">
        <v>232</v>
      </c>
      <c r="T537">
        <v>0.69</v>
      </c>
      <c r="U537">
        <v>0.78900000000000003</v>
      </c>
      <c r="V537">
        <v>0.91600000000000004</v>
      </c>
      <c r="W537">
        <v>1.0069999999999999</v>
      </c>
      <c r="X537">
        <v>1.095</v>
      </c>
      <c r="Y537">
        <v>1.159</v>
      </c>
      <c r="Z537">
        <v>1.204</v>
      </c>
      <c r="AA537">
        <v>1.32</v>
      </c>
      <c r="AB537">
        <v>1.369</v>
      </c>
      <c r="AC537">
        <v>1.4339999999999999</v>
      </c>
      <c r="AD537">
        <v>1.5109999999999999</v>
      </c>
      <c r="AE537">
        <v>1.5149999999999999</v>
      </c>
      <c r="AF537">
        <v>1.671</v>
      </c>
      <c r="AG537">
        <v>1.85</v>
      </c>
      <c r="AH537">
        <v>1.9379999999999999</v>
      </c>
      <c r="AI537">
        <v>2.1680000000000001</v>
      </c>
      <c r="AJ537">
        <v>2.3159999999999998</v>
      </c>
      <c r="AK537">
        <v>2.4409999999999998</v>
      </c>
      <c r="AL537">
        <v>2.6789999999999998</v>
      </c>
      <c r="AM537">
        <v>3.085</v>
      </c>
      <c r="AN537">
        <v>3.4009999999999998</v>
      </c>
      <c r="AO537">
        <v>3.556</v>
      </c>
      <c r="AP537">
        <v>3.9079999999999999</v>
      </c>
      <c r="AQ537">
        <v>4.6890000000000001</v>
      </c>
      <c r="AR537">
        <v>5.16</v>
      </c>
      <c r="AS537">
        <v>5.6369999999999996</v>
      </c>
      <c r="AT537">
        <v>5.9649999999999999</v>
      </c>
      <c r="AU537">
        <v>6.55</v>
      </c>
      <c r="AV537">
        <v>7.6150000000000002</v>
      </c>
      <c r="AW537">
        <v>7.8929999999999998</v>
      </c>
      <c r="AX537">
        <v>7.984</v>
      </c>
      <c r="AY537">
        <v>8.0470000000000006</v>
      </c>
      <c r="AZ537">
        <v>8.1370000000000005</v>
      </c>
      <c r="BA537">
        <v>8.2089999999999996</v>
      </c>
      <c r="BB537">
        <v>8.282</v>
      </c>
      <c r="BC537">
        <v>2018</v>
      </c>
    </row>
    <row r="538" spans="1:55" x14ac:dyDescent="0.25">
      <c r="A538">
        <v>313</v>
      </c>
      <c r="B538" t="s">
        <v>460</v>
      </c>
      <c r="C538" t="s">
        <v>359</v>
      </c>
      <c r="D538" t="s">
        <v>461</v>
      </c>
      <c r="E538" t="s">
        <v>357</v>
      </c>
      <c r="F538" t="s">
        <v>358</v>
      </c>
      <c r="G538" t="s">
        <v>282</v>
      </c>
      <c r="I538" t="s">
        <v>360</v>
      </c>
      <c r="J538" t="s">
        <v>232</v>
      </c>
      <c r="K538" t="s">
        <v>232</v>
      </c>
      <c r="L538" t="s">
        <v>232</v>
      </c>
      <c r="M538" t="s">
        <v>232</v>
      </c>
      <c r="N538" t="s">
        <v>232</v>
      </c>
      <c r="O538" t="s">
        <v>232</v>
      </c>
      <c r="P538" t="s">
        <v>232</v>
      </c>
      <c r="Q538" t="s">
        <v>232</v>
      </c>
      <c r="R538" t="s">
        <v>232</v>
      </c>
      <c r="S538" t="s">
        <v>232</v>
      </c>
      <c r="T538">
        <v>13.223000000000001</v>
      </c>
      <c r="U538">
        <v>15.256</v>
      </c>
      <c r="V538">
        <v>17.872</v>
      </c>
      <c r="W538">
        <v>19.707999999999998</v>
      </c>
      <c r="X538">
        <v>20.914999999999999</v>
      </c>
      <c r="Y538">
        <v>21.021999999999998</v>
      </c>
      <c r="Z538">
        <v>20.748999999999999</v>
      </c>
      <c r="AA538">
        <v>21.497</v>
      </c>
      <c r="AB538">
        <v>20.792999999999999</v>
      </c>
      <c r="AC538">
        <v>19.759</v>
      </c>
      <c r="AD538">
        <v>19.175999999999998</v>
      </c>
      <c r="AE538">
        <v>18.48</v>
      </c>
      <c r="AF538">
        <v>19.434999999999999</v>
      </c>
      <c r="AG538">
        <v>20.841000000000001</v>
      </c>
      <c r="AH538">
        <v>21.62</v>
      </c>
      <c r="AI538">
        <v>22.954000000000001</v>
      </c>
      <c r="AJ538">
        <v>23.154</v>
      </c>
      <c r="AK538">
        <v>23.49</v>
      </c>
      <c r="AL538">
        <v>25.344000000000001</v>
      </c>
      <c r="AM538">
        <v>30.088999999999999</v>
      </c>
      <c r="AN538">
        <v>33.883000000000003</v>
      </c>
      <c r="AO538">
        <v>35.262</v>
      </c>
      <c r="AP538">
        <v>37.588999999999999</v>
      </c>
      <c r="AQ538">
        <v>43.933</v>
      </c>
      <c r="AR538">
        <v>47.813000000000002</v>
      </c>
      <c r="AS538">
        <v>49.56</v>
      </c>
      <c r="AT538">
        <v>50.481999999999999</v>
      </c>
      <c r="AU538">
        <v>54.582000000000001</v>
      </c>
      <c r="AV538">
        <v>60.965000000000003</v>
      </c>
      <c r="AW538">
        <v>60.491999999999997</v>
      </c>
      <c r="AX538">
        <v>59.131999999999998</v>
      </c>
      <c r="AY538">
        <v>57.527000000000001</v>
      </c>
      <c r="AZ538">
        <v>56.018000000000001</v>
      </c>
      <c r="BA538">
        <v>54.426000000000002</v>
      </c>
      <c r="BB538">
        <v>52.929000000000002</v>
      </c>
      <c r="BC538">
        <v>2018</v>
      </c>
    </row>
    <row r="539" spans="1:55" x14ac:dyDescent="0.25">
      <c r="A539">
        <v>313</v>
      </c>
      <c r="B539" t="s">
        <v>460</v>
      </c>
      <c r="C539" t="s">
        <v>361</v>
      </c>
      <c r="D539" t="s">
        <v>461</v>
      </c>
      <c r="E539" t="s">
        <v>362</v>
      </c>
      <c r="F539" t="s">
        <v>363</v>
      </c>
      <c r="G539" t="s">
        <v>229</v>
      </c>
      <c r="H539" t="s">
        <v>230</v>
      </c>
      <c r="I539" t="s">
        <v>467</v>
      </c>
      <c r="J539" t="s">
        <v>232</v>
      </c>
      <c r="K539" t="s">
        <v>232</v>
      </c>
      <c r="L539" t="s">
        <v>232</v>
      </c>
      <c r="M539" t="s">
        <v>232</v>
      </c>
      <c r="N539" t="s">
        <v>232</v>
      </c>
      <c r="O539" t="s">
        <v>232</v>
      </c>
      <c r="P539" t="s">
        <v>232</v>
      </c>
      <c r="Q539" t="s">
        <v>232</v>
      </c>
      <c r="R539" t="s">
        <v>232</v>
      </c>
      <c r="S539" t="s">
        <v>232</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10.673999999999999</v>
      </c>
      <c r="AR539">
        <v>10.792</v>
      </c>
      <c r="AS539">
        <v>11.375</v>
      </c>
      <c r="AT539">
        <v>11.816000000000001</v>
      </c>
      <c r="AU539">
        <v>12</v>
      </c>
      <c r="AV539">
        <v>12.491</v>
      </c>
      <c r="AW539">
        <v>13.048</v>
      </c>
      <c r="AX539">
        <v>13.502000000000001</v>
      </c>
      <c r="AY539">
        <v>13.988</v>
      </c>
      <c r="AZ539">
        <v>14.525</v>
      </c>
      <c r="BA539">
        <v>15.084</v>
      </c>
      <c r="BB539">
        <v>15.647</v>
      </c>
      <c r="BC539">
        <v>2018</v>
      </c>
    </row>
    <row r="540" spans="1:55" x14ac:dyDescent="0.25">
      <c r="A540">
        <v>313</v>
      </c>
      <c r="B540" t="s">
        <v>460</v>
      </c>
      <c r="C540" t="s">
        <v>364</v>
      </c>
      <c r="D540" t="s">
        <v>461</v>
      </c>
      <c r="E540" t="s">
        <v>365</v>
      </c>
      <c r="F540" t="s">
        <v>366</v>
      </c>
      <c r="G540" t="s">
        <v>242</v>
      </c>
      <c r="H540" t="s">
        <v>230</v>
      </c>
      <c r="I540" t="s">
        <v>468</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-0.80900000000000005</v>
      </c>
      <c r="AN540">
        <v>-0.79700000000000004</v>
      </c>
      <c r="AO540">
        <v>-1.1930000000000001</v>
      </c>
      <c r="AP540">
        <v>-1.5049999999999999</v>
      </c>
      <c r="AQ540">
        <v>-1.494</v>
      </c>
      <c r="AR540">
        <v>-1.8979999999999999</v>
      </c>
      <c r="AS540">
        <v>-1.415</v>
      </c>
      <c r="AT540">
        <v>-1.2529999999999999</v>
      </c>
      <c r="AU540">
        <v>-1.9810000000000001</v>
      </c>
      <c r="AV540">
        <v>-1.988</v>
      </c>
      <c r="AW540">
        <v>-1.5049999999999999</v>
      </c>
      <c r="AX540">
        <v>-1.212</v>
      </c>
      <c r="AY540">
        <v>-1.115</v>
      </c>
      <c r="AZ540">
        <v>-0.94699999999999995</v>
      </c>
      <c r="BA540">
        <v>-0.90900000000000003</v>
      </c>
      <c r="BB540">
        <v>-0.77600000000000002</v>
      </c>
      <c r="BC540">
        <v>2017</v>
      </c>
    </row>
    <row r="541" spans="1:55" x14ac:dyDescent="0.25">
      <c r="A541">
        <v>313</v>
      </c>
      <c r="B541" t="s">
        <v>460</v>
      </c>
      <c r="C541" t="s">
        <v>368</v>
      </c>
      <c r="D541" t="s">
        <v>461</v>
      </c>
      <c r="E541" t="s">
        <v>365</v>
      </c>
      <c r="F541" t="s">
        <v>366</v>
      </c>
      <c r="G541" t="s">
        <v>282</v>
      </c>
      <c r="I541" t="s">
        <v>369</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2.3130000000000002</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-8.1</v>
      </c>
      <c r="AN541">
        <v>-7.8920000000000003</v>
      </c>
      <c r="AO541">
        <v>-11.843999999999999</v>
      </c>
      <c r="AP541">
        <v>-14.035</v>
      </c>
      <c r="AQ541">
        <v>-14.057</v>
      </c>
      <c r="AR541">
        <v>-17.317</v>
      </c>
      <c r="AS541">
        <v>-11.997</v>
      </c>
      <c r="AT541">
        <v>-10.584</v>
      </c>
      <c r="AU541">
        <v>-16.285</v>
      </c>
      <c r="AV541">
        <v>-15.526999999999999</v>
      </c>
      <c r="AW541">
        <v>-11.345000000000001</v>
      </c>
      <c r="AX541">
        <v>-8.84</v>
      </c>
      <c r="AY541">
        <v>-7.835</v>
      </c>
      <c r="AZ541">
        <v>-6.4050000000000002</v>
      </c>
      <c r="BA541">
        <v>-5.9260000000000002</v>
      </c>
      <c r="BB541">
        <v>-4.8780000000000001</v>
      </c>
      <c r="BC541">
        <v>2017</v>
      </c>
    </row>
    <row r="542" spans="1:55" x14ac:dyDescent="0.25">
      <c r="A542">
        <v>419</v>
      </c>
      <c r="B542" t="s">
        <v>469</v>
      </c>
      <c r="C542" t="s">
        <v>225</v>
      </c>
      <c r="D542" t="s">
        <v>470</v>
      </c>
      <c r="E542" t="s">
        <v>227</v>
      </c>
      <c r="F542" t="s">
        <v>228</v>
      </c>
      <c r="G542" t="s">
        <v>229</v>
      </c>
      <c r="H542" t="s">
        <v>230</v>
      </c>
      <c r="I542" t="s">
        <v>471</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11.574</v>
      </c>
      <c r="AT542">
        <v>11.975</v>
      </c>
      <c r="AU542">
        <v>12.43</v>
      </c>
      <c r="AV542">
        <v>12.657999999999999</v>
      </c>
      <c r="AW542">
        <v>12.891</v>
      </c>
      <c r="AX542">
        <v>13.162000000000001</v>
      </c>
      <c r="AY542">
        <v>13.471</v>
      </c>
      <c r="AZ542">
        <v>13.801</v>
      </c>
      <c r="BA542">
        <v>14.186</v>
      </c>
      <c r="BB542">
        <v>14.608000000000001</v>
      </c>
      <c r="BC542">
        <v>2017</v>
      </c>
    </row>
    <row r="543" spans="1:55" x14ac:dyDescent="0.25">
      <c r="A543">
        <v>419</v>
      </c>
      <c r="B543" t="s">
        <v>469</v>
      </c>
      <c r="C543" t="s">
        <v>233</v>
      </c>
      <c r="D543" t="s">
        <v>470</v>
      </c>
      <c r="E543" t="s">
        <v>227</v>
      </c>
      <c r="F543" t="s">
        <v>234</v>
      </c>
      <c r="G543" t="s">
        <v>235</v>
      </c>
      <c r="I543" t="s">
        <v>236</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2.871</v>
      </c>
      <c r="AT543">
        <v>3.4649999999999999</v>
      </c>
      <c r="AU543">
        <v>3.8039999999999998</v>
      </c>
      <c r="AV543">
        <v>1.829</v>
      </c>
      <c r="AW543">
        <v>1.845</v>
      </c>
      <c r="AX543">
        <v>2.0979999999999999</v>
      </c>
      <c r="AY543">
        <v>2.355</v>
      </c>
      <c r="AZ543">
        <v>2.4470000000000001</v>
      </c>
      <c r="BA543">
        <v>2.7919999999999998</v>
      </c>
      <c r="BB543">
        <v>2.9729999999999999</v>
      </c>
      <c r="BC543">
        <v>2017</v>
      </c>
    </row>
    <row r="544" spans="1:55" x14ac:dyDescent="0.25">
      <c r="A544">
        <v>419</v>
      </c>
      <c r="B544" t="s">
        <v>469</v>
      </c>
      <c r="C544" t="s">
        <v>237</v>
      </c>
      <c r="D544" t="s">
        <v>470</v>
      </c>
      <c r="E544" t="s">
        <v>238</v>
      </c>
      <c r="F544" t="s">
        <v>239</v>
      </c>
      <c r="G544" t="s">
        <v>229</v>
      </c>
      <c r="H544" t="s">
        <v>230</v>
      </c>
      <c r="I544" t="s">
        <v>471</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11.702999999999999</v>
      </c>
      <c r="AT544">
        <v>12.125999999999999</v>
      </c>
      <c r="AU544">
        <v>13.323</v>
      </c>
      <c r="AV544">
        <v>14.397</v>
      </c>
      <c r="AW544">
        <v>14.646000000000001</v>
      </c>
      <c r="AX544">
        <v>15.305999999999999</v>
      </c>
      <c r="AY544">
        <v>15.984</v>
      </c>
      <c r="AZ544">
        <v>16.632999999999999</v>
      </c>
      <c r="BA544">
        <v>17.369</v>
      </c>
      <c r="BB544">
        <v>18.193999999999999</v>
      </c>
      <c r="BC544">
        <v>2017</v>
      </c>
    </row>
    <row r="545" spans="1:55" x14ac:dyDescent="0.25">
      <c r="A545">
        <v>419</v>
      </c>
      <c r="B545" t="s">
        <v>469</v>
      </c>
      <c r="C545" t="s">
        <v>240</v>
      </c>
      <c r="D545" t="s">
        <v>470</v>
      </c>
      <c r="E545" t="s">
        <v>238</v>
      </c>
      <c r="F545" t="s">
        <v>241</v>
      </c>
      <c r="G545" t="s">
        <v>242</v>
      </c>
      <c r="H545" t="s">
        <v>230</v>
      </c>
      <c r="I545" t="s">
        <v>243</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31.126000000000001</v>
      </c>
      <c r="AT545">
        <v>32.25</v>
      </c>
      <c r="AU545">
        <v>35.433</v>
      </c>
      <c r="AV545">
        <v>38.290999999999997</v>
      </c>
      <c r="AW545">
        <v>38.951999999999998</v>
      </c>
      <c r="AX545">
        <v>40.707000000000001</v>
      </c>
      <c r="AY545">
        <v>42.51</v>
      </c>
      <c r="AZ545">
        <v>44.237000000000002</v>
      </c>
      <c r="BA545">
        <v>46.195</v>
      </c>
      <c r="BB545">
        <v>48.389000000000003</v>
      </c>
      <c r="BC545">
        <v>2017</v>
      </c>
    </row>
    <row r="546" spans="1:55" x14ac:dyDescent="0.25">
      <c r="A546">
        <v>419</v>
      </c>
      <c r="B546" t="s">
        <v>469</v>
      </c>
      <c r="C546" t="s">
        <v>244</v>
      </c>
      <c r="D546" t="s">
        <v>470</v>
      </c>
      <c r="E546" t="s">
        <v>238</v>
      </c>
      <c r="F546" t="s">
        <v>245</v>
      </c>
      <c r="G546" t="s">
        <v>246</v>
      </c>
      <c r="H546" t="s">
        <v>230</v>
      </c>
      <c r="I546" t="s">
        <v>243</v>
      </c>
      <c r="J546">
        <v>6.218</v>
      </c>
      <c r="K546">
        <v>6.9950000000000001</v>
      </c>
      <c r="L546">
        <v>7.9029999999999996</v>
      </c>
      <c r="M546">
        <v>8.7870000000000008</v>
      </c>
      <c r="N546">
        <v>9.4860000000000007</v>
      </c>
      <c r="O546">
        <v>9.6950000000000003</v>
      </c>
      <c r="P546">
        <v>9.9380000000000006</v>
      </c>
      <c r="Q546">
        <v>10.058999999999999</v>
      </c>
      <c r="R546">
        <v>11.034000000000001</v>
      </c>
      <c r="S546">
        <v>11.582000000000001</v>
      </c>
      <c r="T546">
        <v>12.436999999999999</v>
      </c>
      <c r="U546">
        <v>13.151</v>
      </c>
      <c r="V546">
        <v>14.409000000000001</v>
      </c>
      <c r="W546">
        <v>15.872</v>
      </c>
      <c r="X546">
        <v>16.731999999999999</v>
      </c>
      <c r="Y546">
        <v>17.411000000000001</v>
      </c>
      <c r="Z546">
        <v>18.306000000000001</v>
      </c>
      <c r="AA546">
        <v>19.059000000000001</v>
      </c>
      <c r="AB546">
        <v>20.207999999999998</v>
      </c>
      <c r="AC546">
        <v>21.724</v>
      </c>
      <c r="AD546">
        <v>23.768999999999998</v>
      </c>
      <c r="AE546">
        <v>24.895</v>
      </c>
      <c r="AF546">
        <v>26.135999999999999</v>
      </c>
      <c r="AG546">
        <v>28.297000000000001</v>
      </c>
      <c r="AH546">
        <v>31.088000000000001</v>
      </c>
      <c r="AI546">
        <v>34.225999999999999</v>
      </c>
      <c r="AJ546">
        <v>37.542000000000002</v>
      </c>
      <c r="AK546">
        <v>41.747999999999998</v>
      </c>
      <c r="AL546">
        <v>45.216000000000001</v>
      </c>
      <c r="AM546">
        <v>46.718000000000004</v>
      </c>
      <c r="AN546">
        <v>49.311999999999998</v>
      </c>
      <c r="AO546">
        <v>51.341000000000001</v>
      </c>
      <c r="AP546">
        <v>54.277000000000001</v>
      </c>
      <c r="AQ546">
        <v>58.22</v>
      </c>
      <c r="AR546">
        <v>61.902999999999999</v>
      </c>
      <c r="AS546">
        <v>64.361000000000004</v>
      </c>
      <c r="AT546">
        <v>67.319999999999993</v>
      </c>
      <c r="AU546">
        <v>71.209000000000003</v>
      </c>
      <c r="AV546">
        <v>74.146000000000001</v>
      </c>
      <c r="AW546">
        <v>76.855999999999995</v>
      </c>
      <c r="AX546">
        <v>80.108000000000004</v>
      </c>
      <c r="AY546">
        <v>83.697999999999993</v>
      </c>
      <c r="AZ546">
        <v>87.521000000000001</v>
      </c>
      <c r="BA546">
        <v>91.828999999999994</v>
      </c>
      <c r="BB546">
        <v>96.537000000000006</v>
      </c>
      <c r="BC546">
        <v>2017</v>
      </c>
    </row>
    <row r="547" spans="1:55" x14ac:dyDescent="0.25">
      <c r="A547">
        <v>419</v>
      </c>
      <c r="B547" t="s">
        <v>469</v>
      </c>
      <c r="C547" t="s">
        <v>247</v>
      </c>
      <c r="D547" t="s">
        <v>470</v>
      </c>
      <c r="E547" t="s">
        <v>248</v>
      </c>
      <c r="F547" t="s">
        <v>249</v>
      </c>
      <c r="G547" t="s">
        <v>250</v>
      </c>
      <c r="I547" t="s">
        <v>251</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101.121</v>
      </c>
      <c r="AT547">
        <v>101.264</v>
      </c>
      <c r="AU547">
        <v>107.18</v>
      </c>
      <c r="AV547">
        <v>113.746</v>
      </c>
      <c r="AW547">
        <v>113.614</v>
      </c>
      <c r="AX547">
        <v>116.292</v>
      </c>
      <c r="AY547">
        <v>118.649</v>
      </c>
      <c r="AZ547">
        <v>120.52</v>
      </c>
      <c r="BA547">
        <v>122.43600000000001</v>
      </c>
      <c r="BB547">
        <v>124.548</v>
      </c>
      <c r="BC547">
        <v>2017</v>
      </c>
    </row>
    <row r="548" spans="1:55" x14ac:dyDescent="0.25">
      <c r="A548">
        <v>419</v>
      </c>
      <c r="B548" t="s">
        <v>469</v>
      </c>
      <c r="C548" t="s">
        <v>252</v>
      </c>
      <c r="D548" t="s">
        <v>470</v>
      </c>
      <c r="E548" t="s">
        <v>253</v>
      </c>
      <c r="F548" t="s">
        <v>254</v>
      </c>
      <c r="G548" t="s">
        <v>229</v>
      </c>
      <c r="H548" t="s">
        <v>220</v>
      </c>
      <c r="I548" t="s">
        <v>255</v>
      </c>
      <c r="J548" s="52">
        <v>7861.48</v>
      </c>
      <c r="K548" s="52">
        <v>7769.61</v>
      </c>
      <c r="L548" s="52">
        <v>7977.82</v>
      </c>
      <c r="M548" s="52">
        <v>8254.36</v>
      </c>
      <c r="N548" s="52">
        <v>8319.58</v>
      </c>
      <c r="O548" s="52">
        <v>7967.72</v>
      </c>
      <c r="P548" s="52">
        <v>7733.43</v>
      </c>
      <c r="Q548" s="52">
        <v>7375.77</v>
      </c>
      <c r="R548" s="52">
        <v>7543.48</v>
      </c>
      <c r="S548" s="52">
        <v>7354.82</v>
      </c>
      <c r="T548" s="52">
        <v>7546.72</v>
      </c>
      <c r="U548" s="52">
        <v>7410.5</v>
      </c>
      <c r="V548" s="52">
        <v>7808.91</v>
      </c>
      <c r="W548" s="52">
        <v>8184.5</v>
      </c>
      <c r="X548" s="52">
        <v>8227.99</v>
      </c>
      <c r="Y548" s="52">
        <v>8168.41</v>
      </c>
      <c r="Z548" s="52">
        <v>8214.66</v>
      </c>
      <c r="AA548" s="52">
        <v>8188.83</v>
      </c>
      <c r="AB548" s="52">
        <v>8362.67</v>
      </c>
      <c r="AC548" s="52">
        <v>8631.68</v>
      </c>
      <c r="AD548" s="52">
        <v>8997.07</v>
      </c>
      <c r="AE548" s="52">
        <v>8890.23</v>
      </c>
      <c r="AF548" s="52">
        <v>8551.27</v>
      </c>
      <c r="AG548" s="52">
        <v>8448.06</v>
      </c>
      <c r="AH548" s="52">
        <v>8388.0300000000007</v>
      </c>
      <c r="AI548" s="52">
        <v>8300.07</v>
      </c>
      <c r="AJ548" s="52">
        <v>8178.04</v>
      </c>
      <c r="AK548" s="52">
        <v>8184.22</v>
      </c>
      <c r="AL548" s="52">
        <v>8166.9</v>
      </c>
      <c r="AM548" s="52">
        <v>7863.38</v>
      </c>
      <c r="AN548" s="52">
        <v>7831.21</v>
      </c>
      <c r="AO548" s="52">
        <v>8250.8700000000008</v>
      </c>
      <c r="AP548" s="52">
        <v>8459.77</v>
      </c>
      <c r="AQ548" s="52">
        <v>8603.26</v>
      </c>
      <c r="AR548" s="52">
        <v>8558.4699999999993</v>
      </c>
      <c r="AS548" s="52">
        <v>8445.94</v>
      </c>
      <c r="AT548" s="52">
        <v>8410.82</v>
      </c>
      <c r="AU548" s="52">
        <v>8559.56</v>
      </c>
      <c r="AV548" s="52">
        <v>8545.19</v>
      </c>
      <c r="AW548" s="52">
        <v>8532.18</v>
      </c>
      <c r="AX548" s="52">
        <v>8540.4</v>
      </c>
      <c r="AY548" s="52">
        <v>8570.09</v>
      </c>
      <c r="AZ548" s="52">
        <v>8607.67</v>
      </c>
      <c r="BA548" s="52">
        <v>8674.49</v>
      </c>
      <c r="BB548" s="52">
        <v>8757.2099999999991</v>
      </c>
      <c r="BC548">
        <v>2016</v>
      </c>
    </row>
    <row r="549" spans="1:55" x14ac:dyDescent="0.25">
      <c r="A549">
        <v>419</v>
      </c>
      <c r="B549" t="s">
        <v>469</v>
      </c>
      <c r="C549" t="s">
        <v>256</v>
      </c>
      <c r="D549" t="s">
        <v>470</v>
      </c>
      <c r="E549" t="s">
        <v>253</v>
      </c>
      <c r="F549" t="s">
        <v>257</v>
      </c>
      <c r="G549" t="s">
        <v>258</v>
      </c>
      <c r="H549" t="s">
        <v>220</v>
      </c>
      <c r="I549" t="s">
        <v>255</v>
      </c>
      <c r="J549" s="52">
        <v>40934.980000000003</v>
      </c>
      <c r="K549" s="52">
        <v>40456.629999999997</v>
      </c>
      <c r="L549" s="52">
        <v>41540.78</v>
      </c>
      <c r="M549" s="52">
        <v>42980.73</v>
      </c>
      <c r="N549" s="52">
        <v>43320.3</v>
      </c>
      <c r="O549" s="52">
        <v>41488.199999999997</v>
      </c>
      <c r="P549" s="52">
        <v>40268.25</v>
      </c>
      <c r="Q549" s="52">
        <v>38405.86</v>
      </c>
      <c r="R549" s="52">
        <v>39279.14</v>
      </c>
      <c r="S549" s="52">
        <v>38296.81</v>
      </c>
      <c r="T549" s="52">
        <v>39296.01</v>
      </c>
      <c r="U549" s="52">
        <v>38586.720000000001</v>
      </c>
      <c r="V549" s="52">
        <v>40661.269999999997</v>
      </c>
      <c r="W549" s="52">
        <v>42616.98</v>
      </c>
      <c r="X549" s="52">
        <v>42843.41</v>
      </c>
      <c r="Y549" s="52">
        <v>42533.16</v>
      </c>
      <c r="Z549" s="52">
        <v>42774.02</v>
      </c>
      <c r="AA549" s="52">
        <v>42639.49</v>
      </c>
      <c r="AB549" s="52">
        <v>43544.68</v>
      </c>
      <c r="AC549" s="52">
        <v>44945.46</v>
      </c>
      <c r="AD549" s="52">
        <v>46848.02</v>
      </c>
      <c r="AE549" s="52">
        <v>46291.74</v>
      </c>
      <c r="AF549" s="52">
        <v>44526.74</v>
      </c>
      <c r="AG549" s="52">
        <v>43989.33</v>
      </c>
      <c r="AH549" s="52">
        <v>43676.76</v>
      </c>
      <c r="AI549" s="52">
        <v>43218.76</v>
      </c>
      <c r="AJ549" s="52">
        <v>42583.31</v>
      </c>
      <c r="AK549" s="52">
        <v>42615.48</v>
      </c>
      <c r="AL549" s="52">
        <v>42525.33</v>
      </c>
      <c r="AM549" s="52">
        <v>40944.910000000003</v>
      </c>
      <c r="AN549" s="52">
        <v>40777.39</v>
      </c>
      <c r="AO549" s="52">
        <v>42962.58</v>
      </c>
      <c r="AP549" s="52">
        <v>44050.32</v>
      </c>
      <c r="AQ549" s="52">
        <v>44797.47</v>
      </c>
      <c r="AR549" s="52">
        <v>44564.24</v>
      </c>
      <c r="AS549" s="52">
        <v>43978.26</v>
      </c>
      <c r="AT549" s="52">
        <v>43795.41</v>
      </c>
      <c r="AU549" s="52">
        <v>44569.89</v>
      </c>
      <c r="AV549" s="52">
        <v>44495.1</v>
      </c>
      <c r="AW549" s="52">
        <v>44427.360000000001</v>
      </c>
      <c r="AX549" s="52">
        <v>44470.16</v>
      </c>
      <c r="AY549" s="52">
        <v>44624.72</v>
      </c>
      <c r="AZ549" s="52">
        <v>44820.44</v>
      </c>
      <c r="BA549" s="52">
        <v>45168.35</v>
      </c>
      <c r="BB549" s="52">
        <v>45599.1</v>
      </c>
      <c r="BC549">
        <v>2016</v>
      </c>
    </row>
    <row r="550" spans="1:55" x14ac:dyDescent="0.25">
      <c r="A550">
        <v>419</v>
      </c>
      <c r="B550" t="s">
        <v>469</v>
      </c>
      <c r="C550" t="s">
        <v>259</v>
      </c>
      <c r="D550" t="s">
        <v>470</v>
      </c>
      <c r="E550" t="s">
        <v>260</v>
      </c>
      <c r="F550" t="s">
        <v>261</v>
      </c>
      <c r="G550" t="s">
        <v>229</v>
      </c>
      <c r="H550" t="s">
        <v>220</v>
      </c>
      <c r="I550" t="s">
        <v>262</v>
      </c>
      <c r="J550" s="52">
        <v>3841.49</v>
      </c>
      <c r="K550" s="52">
        <v>4159.08</v>
      </c>
      <c r="L550" s="52">
        <v>4219.3599999999997</v>
      </c>
      <c r="M550" s="52">
        <v>4180.24</v>
      </c>
      <c r="N550" s="52">
        <v>4197.45</v>
      </c>
      <c r="O550" s="52">
        <v>3828.57</v>
      </c>
      <c r="P550" s="52">
        <v>2893.62</v>
      </c>
      <c r="Q550" s="52">
        <v>3026.56</v>
      </c>
      <c r="R550" s="52">
        <v>3610.65</v>
      </c>
      <c r="S550" s="52">
        <v>3635.18</v>
      </c>
      <c r="T550" s="52">
        <v>3827.54</v>
      </c>
      <c r="U550" s="52">
        <v>3854.89</v>
      </c>
      <c r="V550" s="52">
        <v>3961.85</v>
      </c>
      <c r="W550" s="52">
        <v>4245.1400000000003</v>
      </c>
      <c r="X550" s="52">
        <v>4428.18</v>
      </c>
      <c r="Y550" s="52">
        <v>4565.8</v>
      </c>
      <c r="Z550" s="52">
        <v>4624.29</v>
      </c>
      <c r="AA550" s="52">
        <v>4670.72</v>
      </c>
      <c r="AB550" s="52">
        <v>4348.8100000000004</v>
      </c>
      <c r="AC550" s="52">
        <v>4591.04</v>
      </c>
      <c r="AD550" s="52">
        <v>5344.68</v>
      </c>
      <c r="AE550" s="52">
        <v>5224.2700000000004</v>
      </c>
      <c r="AF550" s="52">
        <v>5076.58</v>
      </c>
      <c r="AG550" s="52">
        <v>5446.76</v>
      </c>
      <c r="AH550" s="52">
        <v>6002.46</v>
      </c>
      <c r="AI550" s="52">
        <v>6755.3</v>
      </c>
      <c r="AJ550" s="52">
        <v>7244.61</v>
      </c>
      <c r="AK550" s="52">
        <v>7861.54</v>
      </c>
      <c r="AL550" s="52">
        <v>8736.76</v>
      </c>
      <c r="AM550" s="52">
        <v>7318.95</v>
      </c>
      <c r="AN550" s="52">
        <v>7831.22</v>
      </c>
      <c r="AO550" s="52">
        <v>9054.24</v>
      </c>
      <c r="AP550" s="52">
        <v>9563.35</v>
      </c>
      <c r="AQ550" s="52">
        <v>9762.9599999999991</v>
      </c>
      <c r="AR550" s="52">
        <v>9549.77</v>
      </c>
      <c r="AS550" s="52">
        <v>8540.58</v>
      </c>
      <c r="AT550" s="52">
        <v>8517.1200000000008</v>
      </c>
      <c r="AU550" s="52">
        <v>9174.1200000000008</v>
      </c>
      <c r="AV550" s="52">
        <v>9719.7900000000009</v>
      </c>
      <c r="AW550" s="52">
        <v>9693.7900000000009</v>
      </c>
      <c r="AX550" s="52">
        <v>9931.85</v>
      </c>
      <c r="AY550" s="52">
        <v>10168.299999999999</v>
      </c>
      <c r="AZ550" s="52">
        <v>10373.94</v>
      </c>
      <c r="BA550" s="52">
        <v>10620.7</v>
      </c>
      <c r="BB550" s="52">
        <v>10906.95</v>
      </c>
      <c r="BC550">
        <v>2016</v>
      </c>
    </row>
    <row r="551" spans="1:55" x14ac:dyDescent="0.25">
      <c r="A551">
        <v>419</v>
      </c>
      <c r="B551" t="s">
        <v>469</v>
      </c>
      <c r="C551" t="s">
        <v>263</v>
      </c>
      <c r="D551" t="s">
        <v>470</v>
      </c>
      <c r="E551" t="s">
        <v>260</v>
      </c>
      <c r="F551" t="s">
        <v>264</v>
      </c>
      <c r="G551" t="s">
        <v>242</v>
      </c>
      <c r="H551" t="s">
        <v>220</v>
      </c>
      <c r="I551" t="s">
        <v>262</v>
      </c>
      <c r="J551" s="52">
        <v>10189.61</v>
      </c>
      <c r="K551" s="52">
        <v>11061.39</v>
      </c>
      <c r="L551" s="52">
        <v>11221.7</v>
      </c>
      <c r="M551" s="52">
        <v>11117.66</v>
      </c>
      <c r="N551" s="52">
        <v>11163.44</v>
      </c>
      <c r="O551" s="52">
        <v>10182.370000000001</v>
      </c>
      <c r="P551" s="52">
        <v>7695.81</v>
      </c>
      <c r="Q551" s="52">
        <v>8049.36</v>
      </c>
      <c r="R551" s="52">
        <v>9602.7900000000009</v>
      </c>
      <c r="S551" s="52">
        <v>9668.0400000000009</v>
      </c>
      <c r="T551" s="52">
        <v>10179.629999999999</v>
      </c>
      <c r="U551" s="52">
        <v>10252.370000000001</v>
      </c>
      <c r="V551" s="52">
        <v>10536.82</v>
      </c>
      <c r="W551" s="52">
        <v>11290.27</v>
      </c>
      <c r="X551" s="52">
        <v>11777.07</v>
      </c>
      <c r="Y551" s="52">
        <v>12143.09</v>
      </c>
      <c r="Z551" s="52">
        <v>12298.65</v>
      </c>
      <c r="AA551" s="52">
        <v>12422.12</v>
      </c>
      <c r="AB551" s="52">
        <v>11565.97</v>
      </c>
      <c r="AC551" s="52">
        <v>12210.22</v>
      </c>
      <c r="AD551" s="52">
        <v>14214.58</v>
      </c>
      <c r="AE551" s="52">
        <v>13894.34</v>
      </c>
      <c r="AF551" s="52">
        <v>13501.55</v>
      </c>
      <c r="AG551" s="52">
        <v>14486.06</v>
      </c>
      <c r="AH551" s="52">
        <v>15963.98</v>
      </c>
      <c r="AI551" s="52">
        <v>17966.22</v>
      </c>
      <c r="AJ551" s="52">
        <v>19267.57</v>
      </c>
      <c r="AK551" s="52">
        <v>20908.34</v>
      </c>
      <c r="AL551" s="52">
        <v>23236.06</v>
      </c>
      <c r="AM551" s="52">
        <v>19465.29</v>
      </c>
      <c r="AN551" s="52">
        <v>20827.72</v>
      </c>
      <c r="AO551" s="52">
        <v>24080.43</v>
      </c>
      <c r="AP551" s="52">
        <v>25434.45</v>
      </c>
      <c r="AQ551" s="52">
        <v>25965.31</v>
      </c>
      <c r="AR551" s="52">
        <v>25398.32</v>
      </c>
      <c r="AS551" s="52">
        <v>22714.3</v>
      </c>
      <c r="AT551" s="52">
        <v>22651.91</v>
      </c>
      <c r="AU551" s="52">
        <v>24399.25</v>
      </c>
      <c r="AV551" s="52">
        <v>25850.5</v>
      </c>
      <c r="AW551" s="52">
        <v>25781.35</v>
      </c>
      <c r="AX551" s="52">
        <v>26414.49</v>
      </c>
      <c r="AY551" s="52">
        <v>27043.34</v>
      </c>
      <c r="AZ551" s="52">
        <v>27590.27</v>
      </c>
      <c r="BA551" s="52">
        <v>28246.54</v>
      </c>
      <c r="BB551" s="52">
        <v>29007.85</v>
      </c>
      <c r="BC551">
        <v>2016</v>
      </c>
    </row>
    <row r="552" spans="1:55" x14ac:dyDescent="0.25">
      <c r="A552">
        <v>419</v>
      </c>
      <c r="B552" t="s">
        <v>469</v>
      </c>
      <c r="C552" t="s">
        <v>265</v>
      </c>
      <c r="D552" t="s">
        <v>470</v>
      </c>
      <c r="E552" t="s">
        <v>260</v>
      </c>
      <c r="F552" t="s">
        <v>266</v>
      </c>
      <c r="G552" t="s">
        <v>246</v>
      </c>
      <c r="H552" t="s">
        <v>220</v>
      </c>
      <c r="I552" t="s">
        <v>262</v>
      </c>
      <c r="J552" s="52">
        <v>17636.43</v>
      </c>
      <c r="K552" s="52">
        <v>19079.41</v>
      </c>
      <c r="L552" s="52">
        <v>20801.150000000001</v>
      </c>
      <c r="M552" s="52">
        <v>22365.08</v>
      </c>
      <c r="N552" s="52">
        <v>23355.19</v>
      </c>
      <c r="O552" s="52">
        <v>23074.9</v>
      </c>
      <c r="P552" s="52">
        <v>22847.26</v>
      </c>
      <c r="Q552" s="52">
        <v>22329.54</v>
      </c>
      <c r="R552" s="52">
        <v>23642.639999999999</v>
      </c>
      <c r="S552" s="52">
        <v>23955.16</v>
      </c>
      <c r="T552" s="52">
        <v>25500.07</v>
      </c>
      <c r="U552" s="52">
        <v>25886.68</v>
      </c>
      <c r="V552" s="52">
        <v>27900.12</v>
      </c>
      <c r="W552" s="52">
        <v>29934.880000000001</v>
      </c>
      <c r="X552" s="52">
        <v>30736.51</v>
      </c>
      <c r="Y552" s="52">
        <v>31153.74</v>
      </c>
      <c r="Z552" s="52">
        <v>31903.85</v>
      </c>
      <c r="AA552" s="52">
        <v>32351.93</v>
      </c>
      <c r="AB552" s="52">
        <v>33410.61</v>
      </c>
      <c r="AC552" s="52">
        <v>34983.35</v>
      </c>
      <c r="AD552" s="52">
        <v>37279.300000000003</v>
      </c>
      <c r="AE552" s="52">
        <v>37644.519999999997</v>
      </c>
      <c r="AF552" s="52">
        <v>36782.089999999997</v>
      </c>
      <c r="AG552" s="52">
        <v>37012.94</v>
      </c>
      <c r="AH552" s="52">
        <v>37739.300000000003</v>
      </c>
      <c r="AI552" s="52">
        <v>38506.699999999997</v>
      </c>
      <c r="AJ552" s="52">
        <v>39088.76</v>
      </c>
      <c r="AK552" s="52">
        <v>40169.19</v>
      </c>
      <c r="AL552" s="52">
        <v>40863.83</v>
      </c>
      <c r="AM552" s="52">
        <v>39645.120000000003</v>
      </c>
      <c r="AN552" s="52">
        <v>39943</v>
      </c>
      <c r="AO552" s="52">
        <v>42962.58</v>
      </c>
      <c r="AP552" s="52">
        <v>44895.25</v>
      </c>
      <c r="AQ552" s="52">
        <v>46457.75</v>
      </c>
      <c r="AR552" s="52">
        <v>47090.34</v>
      </c>
      <c r="AS552" s="52">
        <v>46968.13</v>
      </c>
      <c r="AT552" s="52">
        <v>47284.11</v>
      </c>
      <c r="AU552" s="52">
        <v>49035.07</v>
      </c>
      <c r="AV552" s="52">
        <v>50056.5</v>
      </c>
      <c r="AW552" s="52">
        <v>50868.99</v>
      </c>
      <c r="AX552" s="52">
        <v>51981.24</v>
      </c>
      <c r="AY552" s="52">
        <v>53246.27</v>
      </c>
      <c r="AZ552" s="52">
        <v>54586.44</v>
      </c>
      <c r="BA552" s="52">
        <v>56150.13</v>
      </c>
      <c r="BB552" s="52">
        <v>57871.93</v>
      </c>
      <c r="BC552">
        <v>2016</v>
      </c>
    </row>
    <row r="553" spans="1:55" x14ac:dyDescent="0.25">
      <c r="A553">
        <v>419</v>
      </c>
      <c r="B553" t="s">
        <v>469</v>
      </c>
      <c r="C553" t="s">
        <v>267</v>
      </c>
      <c r="D553" t="s">
        <v>470</v>
      </c>
      <c r="E553" t="s">
        <v>268</v>
      </c>
      <c r="F553" t="s">
        <v>269</v>
      </c>
      <c r="G553" t="s">
        <v>270</v>
      </c>
    </row>
    <row r="554" spans="1:55" x14ac:dyDescent="0.25">
      <c r="A554">
        <v>419</v>
      </c>
      <c r="B554" t="s">
        <v>469</v>
      </c>
      <c r="C554" t="s">
        <v>271</v>
      </c>
      <c r="D554" t="s">
        <v>470</v>
      </c>
      <c r="E554" t="s">
        <v>272</v>
      </c>
      <c r="F554" t="s">
        <v>273</v>
      </c>
      <c r="G554" t="s">
        <v>274</v>
      </c>
      <c r="I554" t="s">
        <v>243</v>
      </c>
      <c r="J554">
        <v>4.7E-2</v>
      </c>
      <c r="K554">
        <v>4.7E-2</v>
      </c>
      <c r="L554">
        <v>0.05</v>
      </c>
      <c r="M554">
        <v>5.1999999999999998E-2</v>
      </c>
      <c r="N554">
        <v>5.1999999999999998E-2</v>
      </c>
      <c r="O554">
        <v>0.05</v>
      </c>
      <c r="P554">
        <v>4.9000000000000002E-2</v>
      </c>
      <c r="Q554">
        <v>4.5999999999999999E-2</v>
      </c>
      <c r="R554">
        <v>4.7E-2</v>
      </c>
      <c r="S554">
        <v>4.5999999999999999E-2</v>
      </c>
      <c r="T554">
        <v>4.4999999999999998E-2</v>
      </c>
      <c r="U554">
        <v>4.4999999999999998E-2</v>
      </c>
      <c r="V554">
        <v>4.3999999999999997E-2</v>
      </c>
      <c r="W554">
        <v>4.5999999999999999E-2</v>
      </c>
      <c r="X554">
        <v>4.5999999999999999E-2</v>
      </c>
      <c r="Y554">
        <v>4.4999999999999998E-2</v>
      </c>
      <c r="Z554">
        <v>4.4999999999999998E-2</v>
      </c>
      <c r="AA554">
        <v>4.3999999999999997E-2</v>
      </c>
      <c r="AB554">
        <v>4.4999999999999998E-2</v>
      </c>
      <c r="AC554">
        <v>4.5999999999999999E-2</v>
      </c>
      <c r="AD554">
        <v>4.7E-2</v>
      </c>
      <c r="AE554">
        <v>4.7E-2</v>
      </c>
      <c r="AF554">
        <v>4.8000000000000001E-2</v>
      </c>
      <c r="AG554">
        <v>4.9000000000000002E-2</v>
      </c>
      <c r="AH554">
        <v>4.9000000000000002E-2</v>
      </c>
      <c r="AI554">
        <v>0.05</v>
      </c>
      <c r="AJ554">
        <v>5.0999999999999997E-2</v>
      </c>
      <c r="AK554">
        <v>5.1999999999999998E-2</v>
      </c>
      <c r="AL554">
        <v>5.3999999999999999E-2</v>
      </c>
      <c r="AM554">
        <v>5.6000000000000001E-2</v>
      </c>
      <c r="AN554">
        <v>5.5E-2</v>
      </c>
      <c r="AO554">
        <v>5.3999999999999999E-2</v>
      </c>
      <c r="AP554">
        <v>5.3999999999999999E-2</v>
      </c>
      <c r="AQ554">
        <v>5.5E-2</v>
      </c>
      <c r="AR554">
        <v>5.6000000000000001E-2</v>
      </c>
      <c r="AS554">
        <v>5.6000000000000001E-2</v>
      </c>
      <c r="AT554">
        <v>5.6000000000000001E-2</v>
      </c>
      <c r="AU554">
        <v>5.6000000000000001E-2</v>
      </c>
      <c r="AV554">
        <v>5.5E-2</v>
      </c>
      <c r="AW554">
        <v>5.3999999999999999E-2</v>
      </c>
      <c r="AX554">
        <v>5.2999999999999999E-2</v>
      </c>
      <c r="AY554">
        <v>5.2999999999999999E-2</v>
      </c>
      <c r="AZ554">
        <v>5.1999999999999998E-2</v>
      </c>
      <c r="BA554">
        <v>5.1999999999999998E-2</v>
      </c>
      <c r="BB554">
        <v>5.0999999999999997E-2</v>
      </c>
      <c r="BC554">
        <v>2017</v>
      </c>
    </row>
    <row r="555" spans="1:55" x14ac:dyDescent="0.25">
      <c r="A555">
        <v>419</v>
      </c>
      <c r="B555" t="s">
        <v>469</v>
      </c>
      <c r="C555" t="s">
        <v>275</v>
      </c>
      <c r="D555" t="s">
        <v>470</v>
      </c>
      <c r="E555" t="s">
        <v>276</v>
      </c>
      <c r="F555" t="s">
        <v>277</v>
      </c>
      <c r="G555" t="s">
        <v>278</v>
      </c>
      <c r="I555" t="s">
        <v>243</v>
      </c>
      <c r="J555">
        <v>0.218</v>
      </c>
      <c r="K555">
        <v>0.218</v>
      </c>
      <c r="L555">
        <v>0.20300000000000001</v>
      </c>
      <c r="M555">
        <v>0.187</v>
      </c>
      <c r="N555">
        <v>0.18</v>
      </c>
      <c r="O555">
        <v>0.16600000000000001</v>
      </c>
      <c r="P555">
        <v>0.127</v>
      </c>
      <c r="Q555">
        <v>0.13600000000000001</v>
      </c>
      <c r="R555">
        <v>0.153</v>
      </c>
      <c r="S555">
        <v>0.152</v>
      </c>
      <c r="T555">
        <v>0.15</v>
      </c>
      <c r="U555">
        <v>0.14899999999999999</v>
      </c>
      <c r="V555">
        <v>0.14199999999999999</v>
      </c>
      <c r="W555">
        <v>0.14199999999999999</v>
      </c>
      <c r="X555">
        <v>0.14399999999999999</v>
      </c>
      <c r="Y555">
        <v>0.14699999999999999</v>
      </c>
      <c r="Z555">
        <v>0.14499999999999999</v>
      </c>
      <c r="AA555">
        <v>0.14399999999999999</v>
      </c>
      <c r="AB555">
        <v>0.13</v>
      </c>
      <c r="AC555">
        <v>0.13100000000000001</v>
      </c>
      <c r="AD555">
        <v>0.14299999999999999</v>
      </c>
      <c r="AE555">
        <v>0.13900000000000001</v>
      </c>
      <c r="AF555">
        <v>0.13800000000000001</v>
      </c>
      <c r="AG555">
        <v>0.14699999999999999</v>
      </c>
      <c r="AH555">
        <v>0.159</v>
      </c>
      <c r="AI555">
        <v>0.17499999999999999</v>
      </c>
      <c r="AJ555">
        <v>0.185</v>
      </c>
      <c r="AK555">
        <v>0.19600000000000001</v>
      </c>
      <c r="AL555">
        <v>0.214</v>
      </c>
      <c r="AM555">
        <v>0.185</v>
      </c>
      <c r="AN555">
        <v>0.19600000000000001</v>
      </c>
      <c r="AO555">
        <v>0.21099999999999999</v>
      </c>
      <c r="AP555">
        <v>0.21299999999999999</v>
      </c>
      <c r="AQ555">
        <v>0.21</v>
      </c>
      <c r="AR555">
        <v>0.20300000000000001</v>
      </c>
      <c r="AS555">
        <v>0.182</v>
      </c>
      <c r="AT555">
        <v>0.18</v>
      </c>
      <c r="AU555">
        <v>0.187</v>
      </c>
      <c r="AV555">
        <v>0.19400000000000001</v>
      </c>
      <c r="AW555">
        <v>0.191</v>
      </c>
      <c r="AX555">
        <v>0.191</v>
      </c>
      <c r="AY555">
        <v>0.191</v>
      </c>
      <c r="AZ555">
        <v>0.19</v>
      </c>
      <c r="BA555">
        <v>0.189</v>
      </c>
      <c r="BB555">
        <v>0.188</v>
      </c>
      <c r="BC555">
        <v>2017</v>
      </c>
    </row>
    <row r="556" spans="1:55" x14ac:dyDescent="0.25">
      <c r="A556">
        <v>419</v>
      </c>
      <c r="B556" t="s">
        <v>469</v>
      </c>
      <c r="C556" t="s">
        <v>279</v>
      </c>
      <c r="D556" t="s">
        <v>470</v>
      </c>
      <c r="E556" t="s">
        <v>280</v>
      </c>
      <c r="F556" t="s">
        <v>281</v>
      </c>
      <c r="G556" t="s">
        <v>282</v>
      </c>
      <c r="I556" t="s">
        <v>471</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26.527999999999999</v>
      </c>
      <c r="AT556">
        <v>29.704999999999998</v>
      </c>
      <c r="AU556">
        <v>33.314999999999998</v>
      </c>
      <c r="AV556">
        <v>31.45</v>
      </c>
      <c r="AW556">
        <v>31.349</v>
      </c>
      <c r="AX556">
        <v>31.463000000000001</v>
      </c>
      <c r="AY556">
        <v>32.04</v>
      </c>
      <c r="AZ556">
        <v>32.366</v>
      </c>
      <c r="BA556">
        <v>32.963999999999999</v>
      </c>
      <c r="BB556">
        <v>33.109000000000002</v>
      </c>
      <c r="BC556">
        <v>2017</v>
      </c>
    </row>
    <row r="557" spans="1:55" x14ac:dyDescent="0.25">
      <c r="A557">
        <v>419</v>
      </c>
      <c r="B557" t="s">
        <v>469</v>
      </c>
      <c r="C557" t="s">
        <v>283</v>
      </c>
      <c r="D557" t="s">
        <v>470</v>
      </c>
      <c r="E557" t="s">
        <v>284</v>
      </c>
      <c r="F557" t="s">
        <v>285</v>
      </c>
      <c r="G557" t="s">
        <v>282</v>
      </c>
      <c r="I557" t="s">
        <v>471</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31.01</v>
      </c>
      <c r="AO557">
        <v>31.172999999999998</v>
      </c>
      <c r="AP557">
        <v>36.53</v>
      </c>
      <c r="AQ557">
        <v>33.345999999999997</v>
      </c>
      <c r="AR557">
        <v>31.407</v>
      </c>
      <c r="AS557">
        <v>24.111000000000001</v>
      </c>
      <c r="AT557">
        <v>25.076000000000001</v>
      </c>
      <c r="AU557">
        <v>28.8</v>
      </c>
      <c r="AV557">
        <v>25.652000000000001</v>
      </c>
      <c r="AW557">
        <v>27.706</v>
      </c>
      <c r="AX557">
        <v>28.062999999999999</v>
      </c>
      <c r="AY557">
        <v>28.882000000000001</v>
      </c>
      <c r="AZ557">
        <v>29.472999999999999</v>
      </c>
      <c r="BA557">
        <v>30.047999999999998</v>
      </c>
      <c r="BB557">
        <v>30.085000000000001</v>
      </c>
      <c r="BC557">
        <v>2017</v>
      </c>
    </row>
    <row r="558" spans="1:55" x14ac:dyDescent="0.25">
      <c r="A558">
        <v>419</v>
      </c>
      <c r="B558" t="s">
        <v>469</v>
      </c>
      <c r="C558" t="s">
        <v>286</v>
      </c>
      <c r="D558" t="s">
        <v>470</v>
      </c>
      <c r="E558" t="s">
        <v>287</v>
      </c>
      <c r="F558" t="s">
        <v>288</v>
      </c>
      <c r="G558" t="s">
        <v>250</v>
      </c>
      <c r="I558" t="s">
        <v>472</v>
      </c>
      <c r="J558">
        <v>68.953999999999994</v>
      </c>
      <c r="K558">
        <v>76.814999999999998</v>
      </c>
      <c r="L558">
        <v>83.498000000000005</v>
      </c>
      <c r="M558">
        <v>86.17</v>
      </c>
      <c r="N558">
        <v>86.17</v>
      </c>
      <c r="O558">
        <v>84.102000000000004</v>
      </c>
      <c r="P558">
        <v>81.998999999999995</v>
      </c>
      <c r="Q558">
        <v>80.605000000000004</v>
      </c>
      <c r="R558">
        <v>80.766000000000005</v>
      </c>
      <c r="S558">
        <v>81.736000000000004</v>
      </c>
      <c r="T558">
        <v>82.796999999999997</v>
      </c>
      <c r="U558">
        <v>83.540999999999997</v>
      </c>
      <c r="V558">
        <v>83.289000000000001</v>
      </c>
      <c r="W558">
        <v>85.453000000000003</v>
      </c>
      <c r="X558">
        <v>88.87</v>
      </c>
      <c r="Y558">
        <v>91.66</v>
      </c>
      <c r="Z558">
        <v>91.49</v>
      </c>
      <c r="AA558">
        <v>95.7</v>
      </c>
      <c r="AB558">
        <v>95.3</v>
      </c>
      <c r="AC558">
        <v>94.1</v>
      </c>
      <c r="AD558">
        <v>93.412999999999997</v>
      </c>
      <c r="AE558">
        <v>92.314999999999998</v>
      </c>
      <c r="AF558">
        <v>91.856999999999999</v>
      </c>
      <c r="AG558">
        <v>93.4</v>
      </c>
      <c r="AH558">
        <v>95.5</v>
      </c>
      <c r="AI558">
        <v>98</v>
      </c>
      <c r="AJ558">
        <v>100</v>
      </c>
      <c r="AK558">
        <v>103.252</v>
      </c>
      <c r="AL558">
        <v>106.9</v>
      </c>
      <c r="AM558">
        <v>109.878</v>
      </c>
      <c r="AN558">
        <v>112.042</v>
      </c>
      <c r="AO558">
        <v>111.627</v>
      </c>
      <c r="AP558">
        <v>114.717</v>
      </c>
      <c r="AQ558">
        <v>118.5</v>
      </c>
      <c r="AR558">
        <v>121.642</v>
      </c>
      <c r="AS558">
        <v>123.875</v>
      </c>
      <c r="AT558">
        <v>127.342</v>
      </c>
      <c r="AU558">
        <v>129.108</v>
      </c>
      <c r="AV558">
        <v>131.82</v>
      </c>
      <c r="AW558">
        <v>136.16999999999999</v>
      </c>
      <c r="AX558">
        <v>140.52699999999999</v>
      </c>
      <c r="AY558">
        <v>144.46199999999999</v>
      </c>
      <c r="AZ558">
        <v>147.78399999999999</v>
      </c>
      <c r="BA558">
        <v>150.88800000000001</v>
      </c>
      <c r="BB558">
        <v>154.20699999999999</v>
      </c>
      <c r="BC558">
        <v>2018</v>
      </c>
    </row>
    <row r="559" spans="1:55" x14ac:dyDescent="0.25">
      <c r="A559">
        <v>419</v>
      </c>
      <c r="B559" t="s">
        <v>469</v>
      </c>
      <c r="C559" t="s">
        <v>290</v>
      </c>
      <c r="D559" t="s">
        <v>470</v>
      </c>
      <c r="E559" t="s">
        <v>287</v>
      </c>
      <c r="F559" t="s">
        <v>291</v>
      </c>
      <c r="G559" t="s">
        <v>235</v>
      </c>
      <c r="I559" t="s">
        <v>292</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1.97</v>
      </c>
      <c r="AO559">
        <v>-0.37</v>
      </c>
      <c r="AP559">
        <v>2.7679999999999998</v>
      </c>
      <c r="AQ559">
        <v>3.298</v>
      </c>
      <c r="AR559">
        <v>2.6509999999999998</v>
      </c>
      <c r="AS559">
        <v>1.8360000000000001</v>
      </c>
      <c r="AT559">
        <v>2.7989999999999999</v>
      </c>
      <c r="AU559">
        <v>1.387</v>
      </c>
      <c r="AV559">
        <v>2.1</v>
      </c>
      <c r="AW559">
        <v>3.3</v>
      </c>
      <c r="AX559">
        <v>3.2</v>
      </c>
      <c r="AY559">
        <v>2.8</v>
      </c>
      <c r="AZ559">
        <v>2.2999999999999998</v>
      </c>
      <c r="BA559">
        <v>2.1</v>
      </c>
      <c r="BB559">
        <v>2.2000000000000002</v>
      </c>
      <c r="BC559">
        <v>2018</v>
      </c>
    </row>
    <row r="560" spans="1:55" x14ac:dyDescent="0.25">
      <c r="A560">
        <v>419</v>
      </c>
      <c r="B560" t="s">
        <v>469</v>
      </c>
      <c r="C560" t="s">
        <v>293</v>
      </c>
      <c r="D560" t="s">
        <v>470</v>
      </c>
      <c r="E560" t="s">
        <v>294</v>
      </c>
      <c r="F560" t="s">
        <v>295</v>
      </c>
      <c r="G560" t="s">
        <v>250</v>
      </c>
      <c r="I560" t="s">
        <v>472</v>
      </c>
      <c r="J560">
        <v>69.403000000000006</v>
      </c>
      <c r="K560">
        <v>74.727000000000004</v>
      </c>
      <c r="L560">
        <v>82.183000000000007</v>
      </c>
      <c r="M560">
        <v>86.978999999999999</v>
      </c>
      <c r="N560">
        <v>88.347999999999999</v>
      </c>
      <c r="O560">
        <v>87.287999999999997</v>
      </c>
      <c r="P560">
        <v>85.15</v>
      </c>
      <c r="Q560">
        <v>83.358000000000004</v>
      </c>
      <c r="R560">
        <v>82.725999999999999</v>
      </c>
      <c r="S560">
        <v>83.305000000000007</v>
      </c>
      <c r="T560">
        <v>83.168999999999997</v>
      </c>
      <c r="U560">
        <v>83.415000000000006</v>
      </c>
      <c r="V560">
        <v>84.370999999999995</v>
      </c>
      <c r="W560">
        <v>87.162000000000006</v>
      </c>
      <c r="X560">
        <v>90.265000000000001</v>
      </c>
      <c r="Y560">
        <v>91.575000000000003</v>
      </c>
      <c r="Z560">
        <v>93.594999999999999</v>
      </c>
      <c r="AA560">
        <v>95.5</v>
      </c>
      <c r="AB560">
        <v>94.7</v>
      </c>
      <c r="AC560">
        <v>93.756</v>
      </c>
      <c r="AD560">
        <v>92.864000000000004</v>
      </c>
      <c r="AE560">
        <v>92.085999999999999</v>
      </c>
      <c r="AF560">
        <v>92.629000000000005</v>
      </c>
      <c r="AG560">
        <v>94.45</v>
      </c>
      <c r="AH560">
        <v>96.75</v>
      </c>
      <c r="AI560">
        <v>99</v>
      </c>
      <c r="AJ560">
        <v>100.066</v>
      </c>
      <c r="AK560">
        <v>104.07</v>
      </c>
      <c r="AL560">
        <v>109.4</v>
      </c>
      <c r="AM560">
        <v>111.1</v>
      </c>
      <c r="AN560">
        <v>112.2</v>
      </c>
      <c r="AO560">
        <v>112.4</v>
      </c>
      <c r="AP560">
        <v>115.3</v>
      </c>
      <c r="AQ560">
        <v>119.9</v>
      </c>
      <c r="AR560">
        <v>122.9</v>
      </c>
      <c r="AS560">
        <v>123.8</v>
      </c>
      <c r="AT560">
        <v>126.6</v>
      </c>
      <c r="AU560">
        <v>128.4</v>
      </c>
      <c r="AV560">
        <v>130.84</v>
      </c>
      <c r="AW560">
        <v>135.81200000000001</v>
      </c>
      <c r="AX560">
        <v>140.15700000000001</v>
      </c>
      <c r="AY560">
        <v>144.08199999999999</v>
      </c>
      <c r="AZ560">
        <v>147.39599999999999</v>
      </c>
      <c r="BA560">
        <v>150.49100000000001</v>
      </c>
      <c r="BB560">
        <v>153.80199999999999</v>
      </c>
      <c r="BC560">
        <v>2018</v>
      </c>
    </row>
    <row r="561" spans="1:55" x14ac:dyDescent="0.25">
      <c r="A561">
        <v>419</v>
      </c>
      <c r="B561" t="s">
        <v>469</v>
      </c>
      <c r="C561" t="s">
        <v>296</v>
      </c>
      <c r="D561" t="s">
        <v>470</v>
      </c>
      <c r="E561" t="s">
        <v>294</v>
      </c>
      <c r="F561" t="s">
        <v>297</v>
      </c>
      <c r="G561" t="s">
        <v>235</v>
      </c>
      <c r="I561" t="s">
        <v>298</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0.99</v>
      </c>
      <c r="AO561">
        <v>0.17799999999999999</v>
      </c>
      <c r="AP561">
        <v>2.58</v>
      </c>
      <c r="AQ561">
        <v>3.99</v>
      </c>
      <c r="AR561">
        <v>2.5019999999999998</v>
      </c>
      <c r="AS561">
        <v>0.73199999999999998</v>
      </c>
      <c r="AT561">
        <v>2.262</v>
      </c>
      <c r="AU561">
        <v>1.4219999999999999</v>
      </c>
      <c r="AV561">
        <v>1.9</v>
      </c>
      <c r="AW561">
        <v>3.8</v>
      </c>
      <c r="AX561">
        <v>3.2</v>
      </c>
      <c r="AY561">
        <v>2.8</v>
      </c>
      <c r="AZ561">
        <v>2.2999999999999998</v>
      </c>
      <c r="BA561">
        <v>2.1</v>
      </c>
      <c r="BB561">
        <v>2.2000000000000002</v>
      </c>
      <c r="BC561">
        <v>2018</v>
      </c>
    </row>
    <row r="562" spans="1:55" x14ac:dyDescent="0.25">
      <c r="A562">
        <v>419</v>
      </c>
      <c r="B562" t="s">
        <v>469</v>
      </c>
      <c r="C562" t="s">
        <v>299</v>
      </c>
      <c r="D562" t="s">
        <v>470</v>
      </c>
      <c r="E562" t="s">
        <v>300</v>
      </c>
      <c r="G562" t="s">
        <v>274</v>
      </c>
    </row>
    <row r="563" spans="1:55" x14ac:dyDescent="0.25">
      <c r="A563">
        <v>419</v>
      </c>
      <c r="B563" t="s">
        <v>469</v>
      </c>
      <c r="C563" t="s">
        <v>301</v>
      </c>
      <c r="D563" t="s">
        <v>470</v>
      </c>
      <c r="E563" t="s">
        <v>302</v>
      </c>
      <c r="F563" t="s">
        <v>303</v>
      </c>
      <c r="G563" t="s">
        <v>235</v>
      </c>
      <c r="I563" t="s">
        <v>473</v>
      </c>
      <c r="J563" t="s">
        <v>232</v>
      </c>
      <c r="K563" t="s">
        <v>232</v>
      </c>
      <c r="L563" t="s">
        <v>232</v>
      </c>
      <c r="M563" t="s">
        <v>232</v>
      </c>
      <c r="N563" t="s">
        <v>232</v>
      </c>
      <c r="O563" t="s">
        <v>232</v>
      </c>
      <c r="P563" t="s">
        <v>232</v>
      </c>
      <c r="Q563" t="s">
        <v>232</v>
      </c>
      <c r="R563" t="s">
        <v>232</v>
      </c>
      <c r="S563" t="s">
        <v>232</v>
      </c>
      <c r="T563" t="s">
        <v>232</v>
      </c>
      <c r="U563" t="s">
        <v>232</v>
      </c>
      <c r="V563" t="s">
        <v>232</v>
      </c>
      <c r="W563" t="s">
        <v>232</v>
      </c>
      <c r="X563" t="s">
        <v>232</v>
      </c>
      <c r="Y563" t="s">
        <v>232</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29.361000000000001</v>
      </c>
      <c r="AQ563">
        <v>18.623999999999999</v>
      </c>
      <c r="AR563">
        <v>0.99399999999999999</v>
      </c>
      <c r="AS563">
        <v>-14.313000000000001</v>
      </c>
      <c r="AT563">
        <v>-7.5750000000000002</v>
      </c>
      <c r="AU563">
        <v>16.954000000000001</v>
      </c>
      <c r="AV563">
        <v>15.55</v>
      </c>
      <c r="AW563">
        <v>0.55600000000000005</v>
      </c>
      <c r="AX563">
        <v>6.4</v>
      </c>
      <c r="AY563">
        <v>6.3310000000000004</v>
      </c>
      <c r="AZ563">
        <v>6.2450000000000001</v>
      </c>
      <c r="BA563">
        <v>6.4669999999999996</v>
      </c>
      <c r="BB563">
        <v>6.9909999999999997</v>
      </c>
      <c r="BC563">
        <v>2017</v>
      </c>
    </row>
    <row r="564" spans="1:55" x14ac:dyDescent="0.25">
      <c r="A564">
        <v>419</v>
      </c>
      <c r="B564" t="s">
        <v>469</v>
      </c>
      <c r="C564" t="s">
        <v>305</v>
      </c>
      <c r="D564" t="s">
        <v>470</v>
      </c>
      <c r="E564" t="s">
        <v>306</v>
      </c>
      <c r="F564" t="s">
        <v>307</v>
      </c>
      <c r="G564" t="s">
        <v>235</v>
      </c>
      <c r="I564" t="s">
        <v>473</v>
      </c>
      <c r="J564" t="s">
        <v>232</v>
      </c>
      <c r="K564" t="s">
        <v>232</v>
      </c>
      <c r="L564" t="s">
        <v>232</v>
      </c>
      <c r="M564" t="s">
        <v>232</v>
      </c>
      <c r="N564" t="s">
        <v>232</v>
      </c>
      <c r="O564" t="s">
        <v>232</v>
      </c>
      <c r="P564" t="s">
        <v>232</v>
      </c>
      <c r="Q564" t="s">
        <v>232</v>
      </c>
      <c r="R564" t="s">
        <v>232</v>
      </c>
      <c r="S564" t="s">
        <v>232</v>
      </c>
      <c r="T564" t="s">
        <v>232</v>
      </c>
      <c r="U564" t="s">
        <v>232</v>
      </c>
      <c r="V564" t="s">
        <v>232</v>
      </c>
      <c r="W564" t="s">
        <v>232</v>
      </c>
      <c r="X564" t="s">
        <v>232</v>
      </c>
      <c r="Y564" t="s">
        <v>232</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23.425000000000001</v>
      </c>
      <c r="AQ564">
        <v>16.800999999999998</v>
      </c>
      <c r="AR564">
        <v>-3.6619999999999999</v>
      </c>
      <c r="AS564">
        <v>-18.385999999999999</v>
      </c>
      <c r="AT564">
        <v>-15.443</v>
      </c>
      <c r="AU564">
        <v>21.064</v>
      </c>
      <c r="AV564">
        <v>21.143999999999998</v>
      </c>
      <c r="AW564">
        <v>-2.2490000000000001</v>
      </c>
      <c r="AX564">
        <v>5.6609999999999996</v>
      </c>
      <c r="AY564">
        <v>5.6390000000000002</v>
      </c>
      <c r="AZ564">
        <v>5.9009999999999998</v>
      </c>
      <c r="BA564">
        <v>6.0229999999999997</v>
      </c>
      <c r="BB564">
        <v>6.5449999999999999</v>
      </c>
      <c r="BC564">
        <v>2017</v>
      </c>
    </row>
    <row r="565" spans="1:55" x14ac:dyDescent="0.25">
      <c r="A565">
        <v>419</v>
      </c>
      <c r="B565" t="s">
        <v>469</v>
      </c>
      <c r="C565" t="s">
        <v>308</v>
      </c>
      <c r="D565" t="s">
        <v>470</v>
      </c>
      <c r="E565" t="s">
        <v>309</v>
      </c>
      <c r="F565" t="s">
        <v>310</v>
      </c>
      <c r="G565" t="s">
        <v>235</v>
      </c>
      <c r="I565" t="s">
        <v>473</v>
      </c>
      <c r="J565" t="s">
        <v>232</v>
      </c>
      <c r="K565" t="s">
        <v>232</v>
      </c>
      <c r="L565" t="s">
        <v>232</v>
      </c>
      <c r="M565" t="s">
        <v>232</v>
      </c>
      <c r="N565" t="s">
        <v>232</v>
      </c>
      <c r="O565" t="s">
        <v>232</v>
      </c>
      <c r="P565" t="s">
        <v>232</v>
      </c>
      <c r="Q565" t="s">
        <v>232</v>
      </c>
      <c r="R565" t="s">
        <v>232</v>
      </c>
      <c r="S565" t="s">
        <v>232</v>
      </c>
      <c r="T565" t="s">
        <v>232</v>
      </c>
      <c r="U565" t="s">
        <v>232</v>
      </c>
      <c r="V565" t="s">
        <v>232</v>
      </c>
      <c r="W565" t="s">
        <v>232</v>
      </c>
      <c r="X565" t="s">
        <v>232</v>
      </c>
      <c r="Y565" t="s">
        <v>232</v>
      </c>
      <c r="Z565">
        <v>5.8979999999999997</v>
      </c>
      <c r="AA565">
        <v>-1.51</v>
      </c>
      <c r="AB565">
        <v>-6.3659999999999997</v>
      </c>
      <c r="AC565">
        <v>16.120999999999999</v>
      </c>
      <c r="AD565">
        <v>19.082999999999998</v>
      </c>
      <c r="AE565">
        <v>-3.6909999999999998</v>
      </c>
      <c r="AF565" t="s">
        <v>374</v>
      </c>
      <c r="AG565">
        <v>5.0119999999999996</v>
      </c>
      <c r="AH565">
        <v>13.377000000000001</v>
      </c>
      <c r="AI565">
        <v>13.413</v>
      </c>
      <c r="AJ565">
        <v>7.2839999999999998</v>
      </c>
      <c r="AK565">
        <v>2.4079999999999999</v>
      </c>
      <c r="AL565">
        <v>5.2469999999999999</v>
      </c>
      <c r="AM565">
        <v>-12.81</v>
      </c>
      <c r="AN565">
        <v>2.0830000000000002</v>
      </c>
      <c r="AO565">
        <v>9.2260000000000009</v>
      </c>
      <c r="AP565">
        <v>10.795</v>
      </c>
      <c r="AQ565">
        <v>10.922000000000001</v>
      </c>
      <c r="AR565">
        <v>-2.6789999999999998</v>
      </c>
      <c r="AS565">
        <v>-4.4779999999999998</v>
      </c>
      <c r="AT565">
        <v>-2.0569999999999999</v>
      </c>
      <c r="AU565">
        <v>5.5119999999999996</v>
      </c>
      <c r="AV565">
        <v>5.4050000000000002</v>
      </c>
      <c r="AW565">
        <v>2.871</v>
      </c>
      <c r="AX565">
        <v>2.44</v>
      </c>
      <c r="AY565">
        <v>2.4430000000000001</v>
      </c>
      <c r="AZ565">
        <v>2.5609999999999999</v>
      </c>
      <c r="BA565">
        <v>2.6150000000000002</v>
      </c>
      <c r="BB565">
        <v>2.9489999999999998</v>
      </c>
      <c r="BC565">
        <v>2017</v>
      </c>
    </row>
    <row r="566" spans="1:55" x14ac:dyDescent="0.25">
      <c r="A566">
        <v>419</v>
      </c>
      <c r="B566" t="s">
        <v>469</v>
      </c>
      <c r="C566" t="s">
        <v>311</v>
      </c>
      <c r="D566" t="s">
        <v>470</v>
      </c>
      <c r="E566" t="s">
        <v>312</v>
      </c>
      <c r="F566" t="s">
        <v>313</v>
      </c>
      <c r="G566" t="s">
        <v>235</v>
      </c>
      <c r="I566" t="s">
        <v>473</v>
      </c>
      <c r="J566" t="s">
        <v>232</v>
      </c>
      <c r="K566" t="s">
        <v>232</v>
      </c>
      <c r="L566" t="s">
        <v>232</v>
      </c>
      <c r="M566" t="s">
        <v>232</v>
      </c>
      <c r="N566" t="s">
        <v>232</v>
      </c>
      <c r="O566" t="s">
        <v>232</v>
      </c>
      <c r="P566" t="s">
        <v>232</v>
      </c>
      <c r="Q566" t="s">
        <v>232</v>
      </c>
      <c r="R566" t="s">
        <v>232</v>
      </c>
      <c r="S566" t="s">
        <v>232</v>
      </c>
      <c r="T566" t="s">
        <v>232</v>
      </c>
      <c r="U566" t="s">
        <v>232</v>
      </c>
      <c r="V566" t="s">
        <v>232</v>
      </c>
      <c r="W566" t="s">
        <v>232</v>
      </c>
      <c r="X566" t="s">
        <v>232</v>
      </c>
      <c r="Y566" t="s">
        <v>232</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3.93</v>
      </c>
      <c r="AQ566">
        <v>13.766</v>
      </c>
      <c r="AR566">
        <v>-4.5789999999999997</v>
      </c>
      <c r="AS566">
        <v>-14.8</v>
      </c>
      <c r="AT566">
        <v>-17.748999999999999</v>
      </c>
      <c r="AU566">
        <v>11.877000000000001</v>
      </c>
      <c r="AV566">
        <v>10.305</v>
      </c>
      <c r="AW566">
        <v>-1.9970000000000001</v>
      </c>
      <c r="AX566">
        <v>3.7749999999999999</v>
      </c>
      <c r="AY566">
        <v>0.86899999999999999</v>
      </c>
      <c r="AZ566">
        <v>1.35</v>
      </c>
      <c r="BA566">
        <v>1.7190000000000001</v>
      </c>
      <c r="BB566">
        <v>2.0019999999999998</v>
      </c>
      <c r="BC566">
        <v>2017</v>
      </c>
    </row>
    <row r="567" spans="1:55" x14ac:dyDescent="0.25">
      <c r="A567">
        <v>419</v>
      </c>
      <c r="B567" t="s">
        <v>469</v>
      </c>
      <c r="C567" t="s">
        <v>314</v>
      </c>
      <c r="D567" t="s">
        <v>470</v>
      </c>
      <c r="E567" t="s">
        <v>315</v>
      </c>
      <c r="F567" t="s">
        <v>316</v>
      </c>
      <c r="G567" t="s">
        <v>317</v>
      </c>
      <c r="I567" t="s">
        <v>474</v>
      </c>
      <c r="J567" t="s">
        <v>232</v>
      </c>
      <c r="K567" t="s">
        <v>232</v>
      </c>
      <c r="L567" t="s">
        <v>232</v>
      </c>
      <c r="M567" t="s">
        <v>232</v>
      </c>
      <c r="N567" t="s">
        <v>232</v>
      </c>
      <c r="O567" t="s">
        <v>232</v>
      </c>
      <c r="P567" t="s">
        <v>232</v>
      </c>
      <c r="Q567" t="s">
        <v>232</v>
      </c>
      <c r="R567" t="s">
        <v>232</v>
      </c>
      <c r="S567" t="s">
        <v>232</v>
      </c>
      <c r="T567" t="s">
        <v>232</v>
      </c>
      <c r="U567" t="s">
        <v>232</v>
      </c>
      <c r="V567" t="s">
        <v>232</v>
      </c>
      <c r="W567" t="s">
        <v>232</v>
      </c>
      <c r="X567" t="s">
        <v>232</v>
      </c>
      <c r="Y567" t="s">
        <v>232</v>
      </c>
      <c r="Z567" t="s">
        <v>232</v>
      </c>
      <c r="AA567" t="s">
        <v>232</v>
      </c>
      <c r="AB567" t="s">
        <v>232</v>
      </c>
      <c r="AC567" t="s">
        <v>232</v>
      </c>
      <c r="AD567" t="s">
        <v>232</v>
      </c>
      <c r="AE567" t="s">
        <v>232</v>
      </c>
      <c r="AF567" t="s">
        <v>232</v>
      </c>
      <c r="AG567" t="s">
        <v>232</v>
      </c>
      <c r="AH567" t="s">
        <v>232</v>
      </c>
      <c r="AI567" t="s">
        <v>232</v>
      </c>
      <c r="AJ567" t="s">
        <v>232</v>
      </c>
      <c r="AK567">
        <v>5.6</v>
      </c>
      <c r="AL567">
        <v>3.7</v>
      </c>
      <c r="AM567">
        <v>4</v>
      </c>
      <c r="AN567">
        <v>3.6</v>
      </c>
      <c r="AO567">
        <v>4</v>
      </c>
      <c r="AP567">
        <v>3.7</v>
      </c>
      <c r="AQ567">
        <v>4.3920000000000003</v>
      </c>
      <c r="AR567">
        <v>3.7669999999999999</v>
      </c>
      <c r="AS567">
        <v>3.3580000000000001</v>
      </c>
      <c r="AT567">
        <v>3.7</v>
      </c>
      <c r="AU567">
        <v>3.637</v>
      </c>
      <c r="AV567">
        <v>3.9140000000000001</v>
      </c>
      <c r="AW567">
        <v>3.9489999999999998</v>
      </c>
      <c r="AX567">
        <v>3.9140000000000001</v>
      </c>
      <c r="AY567">
        <v>3.879</v>
      </c>
      <c r="AZ567">
        <v>3.867</v>
      </c>
      <c r="BA567">
        <v>3.8210000000000002</v>
      </c>
      <c r="BB567">
        <v>3.7970000000000002</v>
      </c>
      <c r="BC567">
        <v>2016</v>
      </c>
    </row>
    <row r="568" spans="1:55" x14ac:dyDescent="0.25">
      <c r="A568">
        <v>419</v>
      </c>
      <c r="B568" t="s">
        <v>469</v>
      </c>
      <c r="C568" t="s">
        <v>318</v>
      </c>
      <c r="D568" t="s">
        <v>470</v>
      </c>
      <c r="E568" t="s">
        <v>319</v>
      </c>
      <c r="F568" t="s">
        <v>320</v>
      </c>
      <c r="G568" t="s">
        <v>321</v>
      </c>
      <c r="H568" t="s">
        <v>322</v>
      </c>
    </row>
    <row r="569" spans="1:55" x14ac:dyDescent="0.25">
      <c r="A569">
        <v>419</v>
      </c>
      <c r="B569" t="s">
        <v>469</v>
      </c>
      <c r="C569" t="s">
        <v>323</v>
      </c>
      <c r="D569" t="s">
        <v>470</v>
      </c>
      <c r="E569" t="s">
        <v>324</v>
      </c>
      <c r="F569" t="s">
        <v>325</v>
      </c>
      <c r="G569" t="s">
        <v>321</v>
      </c>
      <c r="H569" t="s">
        <v>322</v>
      </c>
      <c r="I569" t="s">
        <v>475</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1.5109999999999999</v>
      </c>
      <c r="AX569">
        <v>1.5409999999999999</v>
      </c>
      <c r="AY569">
        <v>1.5720000000000001</v>
      </c>
      <c r="AZ569">
        <v>1.603</v>
      </c>
      <c r="BA569">
        <v>1.635</v>
      </c>
      <c r="BB569">
        <v>1.6679999999999999</v>
      </c>
      <c r="BC569">
        <v>2016</v>
      </c>
    </row>
    <row r="570" spans="1:55" x14ac:dyDescent="0.25">
      <c r="A570">
        <v>419</v>
      </c>
      <c r="B570" t="s">
        <v>469</v>
      </c>
      <c r="C570" t="s">
        <v>327</v>
      </c>
      <c r="D570" t="s">
        <v>470</v>
      </c>
      <c r="E570" t="s">
        <v>328</v>
      </c>
      <c r="F570" t="s">
        <v>329</v>
      </c>
      <c r="G570" t="s">
        <v>229</v>
      </c>
      <c r="H570" t="s">
        <v>230</v>
      </c>
      <c r="I570" t="s">
        <v>476</v>
      </c>
      <c r="J570" t="s">
        <v>232</v>
      </c>
      <c r="K570" t="s">
        <v>232</v>
      </c>
      <c r="L570" t="s">
        <v>232</v>
      </c>
      <c r="M570" t="s">
        <v>232</v>
      </c>
      <c r="N570" t="s">
        <v>232</v>
      </c>
      <c r="O570" t="s">
        <v>232</v>
      </c>
      <c r="P570" t="s">
        <v>232</v>
      </c>
      <c r="Q570" t="s">
        <v>232</v>
      </c>
      <c r="R570" t="s">
        <v>232</v>
      </c>
      <c r="S570" t="s">
        <v>232</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3.1179999999999999</v>
      </c>
      <c r="AW570">
        <v>3.121</v>
      </c>
      <c r="AX570">
        <v>3.2639999999999998</v>
      </c>
      <c r="AY570">
        <v>3.407</v>
      </c>
      <c r="AZ570">
        <v>3.427</v>
      </c>
      <c r="BA570">
        <v>3.4510000000000001</v>
      </c>
      <c r="BB570">
        <v>3.3260000000000001</v>
      </c>
      <c r="BC570">
        <v>2017</v>
      </c>
    </row>
    <row r="571" spans="1:55" x14ac:dyDescent="0.25">
      <c r="A571">
        <v>419</v>
      </c>
      <c r="B571" t="s">
        <v>469</v>
      </c>
      <c r="C571" t="s">
        <v>331</v>
      </c>
      <c r="D571" t="s">
        <v>470</v>
      </c>
      <c r="E571" t="s">
        <v>328</v>
      </c>
      <c r="F571" t="s">
        <v>329</v>
      </c>
      <c r="G571" t="s">
        <v>282</v>
      </c>
      <c r="I571" t="s">
        <v>332</v>
      </c>
      <c r="J571" t="s">
        <v>232</v>
      </c>
      <c r="K571" t="s">
        <v>232</v>
      </c>
      <c r="L571" t="s">
        <v>232</v>
      </c>
      <c r="M571" t="s">
        <v>232</v>
      </c>
      <c r="N571" t="s">
        <v>232</v>
      </c>
      <c r="O571" t="s">
        <v>232</v>
      </c>
      <c r="P571" t="s">
        <v>232</v>
      </c>
      <c r="Q571" t="s">
        <v>232</v>
      </c>
      <c r="R571" t="s">
        <v>232</v>
      </c>
      <c r="S571" t="s">
        <v>232</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18.163</v>
      </c>
      <c r="AT571">
        <v>17.548999999999999</v>
      </c>
      <c r="AU571">
        <v>18.178999999999998</v>
      </c>
      <c r="AV571">
        <v>21.654</v>
      </c>
      <c r="AW571">
        <v>21.308</v>
      </c>
      <c r="AX571">
        <v>21.323</v>
      </c>
      <c r="AY571">
        <v>21.315000000000001</v>
      </c>
      <c r="AZ571">
        <v>20.606000000000002</v>
      </c>
      <c r="BA571">
        <v>19.867999999999999</v>
      </c>
      <c r="BB571">
        <v>18.283000000000001</v>
      </c>
      <c r="BC571">
        <v>2017</v>
      </c>
    </row>
    <row r="572" spans="1:55" x14ac:dyDescent="0.25">
      <c r="A572">
        <v>419</v>
      </c>
      <c r="B572" t="s">
        <v>469</v>
      </c>
      <c r="C572" t="s">
        <v>333</v>
      </c>
      <c r="D572" t="s">
        <v>470</v>
      </c>
      <c r="E572" t="s">
        <v>334</v>
      </c>
      <c r="F572" t="s">
        <v>335</v>
      </c>
      <c r="G572" t="s">
        <v>229</v>
      </c>
      <c r="H572" t="s">
        <v>230</v>
      </c>
      <c r="I572" t="s">
        <v>476</v>
      </c>
      <c r="J572" t="s">
        <v>232</v>
      </c>
      <c r="K572" t="s">
        <v>232</v>
      </c>
      <c r="L572" t="s">
        <v>232</v>
      </c>
      <c r="M572" t="s">
        <v>232</v>
      </c>
      <c r="N572" t="s">
        <v>232</v>
      </c>
      <c r="O572" t="s">
        <v>232</v>
      </c>
      <c r="P572" t="s">
        <v>232</v>
      </c>
      <c r="Q572" t="s">
        <v>232</v>
      </c>
      <c r="R572" t="s">
        <v>232</v>
      </c>
      <c r="S572" t="s">
        <v>232</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4.8049999999999997</v>
      </c>
      <c r="AW572">
        <v>4.351</v>
      </c>
      <c r="AX572">
        <v>4.4489999999999998</v>
      </c>
      <c r="AY572">
        <v>4.5229999999999997</v>
      </c>
      <c r="AZ572">
        <v>4.524</v>
      </c>
      <c r="BA572">
        <v>4.6890000000000001</v>
      </c>
      <c r="BB572">
        <v>4.7160000000000002</v>
      </c>
      <c r="BC572">
        <v>2017</v>
      </c>
    </row>
    <row r="573" spans="1:55" x14ac:dyDescent="0.25">
      <c r="A573">
        <v>419</v>
      </c>
      <c r="B573" t="s">
        <v>469</v>
      </c>
      <c r="C573" t="s">
        <v>336</v>
      </c>
      <c r="D573" t="s">
        <v>470</v>
      </c>
      <c r="E573" t="s">
        <v>334</v>
      </c>
      <c r="F573" t="s">
        <v>335</v>
      </c>
      <c r="G573" t="s">
        <v>282</v>
      </c>
      <c r="I573" t="s">
        <v>337</v>
      </c>
      <c r="J573" t="s">
        <v>232</v>
      </c>
      <c r="K573" t="s">
        <v>232</v>
      </c>
      <c r="L573" t="s">
        <v>232</v>
      </c>
      <c r="M573" t="s">
        <v>232</v>
      </c>
      <c r="N573" t="s">
        <v>232</v>
      </c>
      <c r="O573" t="s">
        <v>232</v>
      </c>
      <c r="P573" t="s">
        <v>232</v>
      </c>
      <c r="Q573" t="s">
        <v>232</v>
      </c>
      <c r="R573" t="s">
        <v>232</v>
      </c>
      <c r="S573" t="s">
        <v>232</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36.561999999999998</v>
      </c>
      <c r="AT573">
        <v>35.100999999999999</v>
      </c>
      <c r="AU573">
        <v>32.412999999999997</v>
      </c>
      <c r="AV573">
        <v>33.377000000000002</v>
      </c>
      <c r="AW573">
        <v>29.707999999999998</v>
      </c>
      <c r="AX573">
        <v>29.065999999999999</v>
      </c>
      <c r="AY573">
        <v>28.298999999999999</v>
      </c>
      <c r="AZ573">
        <v>27.198</v>
      </c>
      <c r="BA573">
        <v>26.998000000000001</v>
      </c>
      <c r="BB573">
        <v>25.92</v>
      </c>
      <c r="BC573">
        <v>2017</v>
      </c>
    </row>
    <row r="574" spans="1:55" x14ac:dyDescent="0.25">
      <c r="A574">
        <v>419</v>
      </c>
      <c r="B574" t="s">
        <v>469</v>
      </c>
      <c r="C574" t="s">
        <v>338</v>
      </c>
      <c r="D574" t="s">
        <v>470</v>
      </c>
      <c r="E574" t="s">
        <v>339</v>
      </c>
      <c r="F574" t="s">
        <v>340</v>
      </c>
      <c r="G574" t="s">
        <v>229</v>
      </c>
      <c r="H574" t="s">
        <v>230</v>
      </c>
      <c r="I574" t="s">
        <v>476</v>
      </c>
      <c r="J574" t="s">
        <v>232</v>
      </c>
      <c r="K574" t="s">
        <v>232</v>
      </c>
      <c r="L574" t="s">
        <v>232</v>
      </c>
      <c r="M574" t="s">
        <v>232</v>
      </c>
      <c r="N574" t="s">
        <v>232</v>
      </c>
      <c r="O574" t="s">
        <v>232</v>
      </c>
      <c r="P574" t="s">
        <v>232</v>
      </c>
      <c r="Q574" t="s">
        <v>232</v>
      </c>
      <c r="R574" t="s">
        <v>232</v>
      </c>
      <c r="S574" t="s">
        <v>232</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-1.6879999999999999</v>
      </c>
      <c r="AW574">
        <v>-1.23</v>
      </c>
      <c r="AX574">
        <v>-1.1850000000000001</v>
      </c>
      <c r="AY574">
        <v>-1.1160000000000001</v>
      </c>
      <c r="AZ574">
        <v>-1.0960000000000001</v>
      </c>
      <c r="BA574">
        <v>-1.238</v>
      </c>
      <c r="BB574">
        <v>-1.389</v>
      </c>
      <c r="BC574">
        <v>2017</v>
      </c>
    </row>
    <row r="575" spans="1:55" x14ac:dyDescent="0.25">
      <c r="A575">
        <v>419</v>
      </c>
      <c r="B575" t="s">
        <v>469</v>
      </c>
      <c r="C575" t="s">
        <v>341</v>
      </c>
      <c r="D575" t="s">
        <v>470</v>
      </c>
      <c r="E575" t="s">
        <v>339</v>
      </c>
      <c r="F575" t="s">
        <v>340</v>
      </c>
      <c r="G575" t="s">
        <v>282</v>
      </c>
      <c r="I575" t="s">
        <v>342</v>
      </c>
      <c r="J575" t="s">
        <v>232</v>
      </c>
      <c r="K575" t="s">
        <v>232</v>
      </c>
      <c r="L575" t="s">
        <v>232</v>
      </c>
      <c r="M575" t="s">
        <v>232</v>
      </c>
      <c r="N575" t="s">
        <v>232</v>
      </c>
      <c r="O575" t="s">
        <v>232</v>
      </c>
      <c r="P575" t="s">
        <v>232</v>
      </c>
      <c r="Q575" t="s">
        <v>232</v>
      </c>
      <c r="R575" t="s">
        <v>232</v>
      </c>
      <c r="S575" t="s">
        <v>232</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-18.399000000000001</v>
      </c>
      <c r="AT575">
        <v>-17.552</v>
      </c>
      <c r="AU575">
        <v>-14.234</v>
      </c>
      <c r="AV575">
        <v>-11.723000000000001</v>
      </c>
      <c r="AW575">
        <v>-8.4</v>
      </c>
      <c r="AX575">
        <v>-7.7430000000000003</v>
      </c>
      <c r="AY575">
        <v>-6.984</v>
      </c>
      <c r="AZ575">
        <v>-6.5919999999999996</v>
      </c>
      <c r="BA575">
        <v>-7.13</v>
      </c>
      <c r="BB575">
        <v>-7.6369999999999996</v>
      </c>
      <c r="BC575">
        <v>2017</v>
      </c>
    </row>
    <row r="576" spans="1:55" x14ac:dyDescent="0.25">
      <c r="A576">
        <v>419</v>
      </c>
      <c r="B576" t="s">
        <v>469</v>
      </c>
      <c r="C576" t="s">
        <v>343</v>
      </c>
      <c r="D576" t="s">
        <v>470</v>
      </c>
      <c r="E576" t="s">
        <v>344</v>
      </c>
      <c r="F576" t="s">
        <v>345</v>
      </c>
      <c r="G576" t="s">
        <v>229</v>
      </c>
      <c r="H576" t="s">
        <v>230</v>
      </c>
    </row>
    <row r="577" spans="1:55" x14ac:dyDescent="0.25">
      <c r="A577">
        <v>419</v>
      </c>
      <c r="B577" t="s">
        <v>469</v>
      </c>
      <c r="C577" t="s">
        <v>346</v>
      </c>
      <c r="D577" t="s">
        <v>470</v>
      </c>
      <c r="E577" t="s">
        <v>344</v>
      </c>
      <c r="F577" t="s">
        <v>345</v>
      </c>
      <c r="G577" t="s">
        <v>270</v>
      </c>
    </row>
    <row r="578" spans="1:55" x14ac:dyDescent="0.25">
      <c r="A578">
        <v>419</v>
      </c>
      <c r="B578" t="s">
        <v>469</v>
      </c>
      <c r="C578" t="s">
        <v>347</v>
      </c>
      <c r="D578" t="s">
        <v>470</v>
      </c>
      <c r="E578" t="s">
        <v>348</v>
      </c>
      <c r="F578" t="s">
        <v>349</v>
      </c>
      <c r="G578" t="s">
        <v>229</v>
      </c>
      <c r="H578" t="s">
        <v>230</v>
      </c>
      <c r="I578" t="s">
        <v>476</v>
      </c>
      <c r="J578" t="s">
        <v>232</v>
      </c>
      <c r="K578" t="s">
        <v>232</v>
      </c>
      <c r="L578" t="s">
        <v>232</v>
      </c>
      <c r="M578" t="s">
        <v>232</v>
      </c>
      <c r="N578" t="s">
        <v>232</v>
      </c>
      <c r="O578" t="s">
        <v>232</v>
      </c>
      <c r="P578" t="s">
        <v>232</v>
      </c>
      <c r="Q578" t="s">
        <v>232</v>
      </c>
      <c r="R578" t="s">
        <v>232</v>
      </c>
      <c r="S578" t="s">
        <v>232</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-1.0589999999999999</v>
      </c>
      <c r="AW578">
        <v>-0.54100000000000004</v>
      </c>
      <c r="AX578">
        <v>-0.45</v>
      </c>
      <c r="AY578">
        <v>-0.34799999999999998</v>
      </c>
      <c r="AZ578">
        <v>-0.30299999999999999</v>
      </c>
      <c r="BA578">
        <v>-0.38300000000000001</v>
      </c>
      <c r="BB578">
        <v>-0.45500000000000002</v>
      </c>
      <c r="BC578">
        <v>2017</v>
      </c>
    </row>
    <row r="579" spans="1:55" x14ac:dyDescent="0.25">
      <c r="A579">
        <v>419</v>
      </c>
      <c r="B579" t="s">
        <v>469</v>
      </c>
      <c r="C579" t="s">
        <v>350</v>
      </c>
      <c r="D579" t="s">
        <v>470</v>
      </c>
      <c r="E579" t="s">
        <v>348</v>
      </c>
      <c r="F579" t="s">
        <v>349</v>
      </c>
      <c r="G579" t="s">
        <v>282</v>
      </c>
      <c r="I579" t="s">
        <v>351</v>
      </c>
      <c r="J579" t="s">
        <v>232</v>
      </c>
      <c r="K579" t="s">
        <v>232</v>
      </c>
      <c r="L579" t="s">
        <v>232</v>
      </c>
      <c r="M579" t="s">
        <v>232</v>
      </c>
      <c r="N579" t="s">
        <v>232</v>
      </c>
      <c r="O579" t="s">
        <v>232</v>
      </c>
      <c r="P579" t="s">
        <v>232</v>
      </c>
      <c r="Q579" t="s">
        <v>232</v>
      </c>
      <c r="R579" t="s">
        <v>232</v>
      </c>
      <c r="S579" t="s">
        <v>232</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-16.096</v>
      </c>
      <c r="AT579">
        <v>-14.567</v>
      </c>
      <c r="AU579">
        <v>-10.638999999999999</v>
      </c>
      <c r="AV579">
        <v>-7.3540000000000001</v>
      </c>
      <c r="AW579">
        <v>-3.6909999999999998</v>
      </c>
      <c r="AX579">
        <v>-2.9380000000000002</v>
      </c>
      <c r="AY579">
        <v>-2.177</v>
      </c>
      <c r="AZ579">
        <v>-1.823</v>
      </c>
      <c r="BA579">
        <v>-2.2029999999999998</v>
      </c>
      <c r="BB579">
        <v>-2.5030000000000001</v>
      </c>
      <c r="BC579">
        <v>2017</v>
      </c>
    </row>
    <row r="580" spans="1:55" x14ac:dyDescent="0.25">
      <c r="A580">
        <v>419</v>
      </c>
      <c r="B580" t="s">
        <v>469</v>
      </c>
      <c r="C580" t="s">
        <v>352</v>
      </c>
      <c r="D580" t="s">
        <v>470</v>
      </c>
      <c r="E580" t="s">
        <v>353</v>
      </c>
      <c r="F580" t="s">
        <v>354</v>
      </c>
      <c r="G580" t="s">
        <v>229</v>
      </c>
      <c r="H580" t="s">
        <v>230</v>
      </c>
    </row>
    <row r="581" spans="1:55" x14ac:dyDescent="0.25">
      <c r="A581">
        <v>419</v>
      </c>
      <c r="B581" t="s">
        <v>469</v>
      </c>
      <c r="C581" t="s">
        <v>355</v>
      </c>
      <c r="D581" t="s">
        <v>470</v>
      </c>
      <c r="E581" t="s">
        <v>353</v>
      </c>
      <c r="F581" t="s">
        <v>354</v>
      </c>
      <c r="G581" t="s">
        <v>282</v>
      </c>
    </row>
    <row r="582" spans="1:55" x14ac:dyDescent="0.25">
      <c r="A582">
        <v>419</v>
      </c>
      <c r="B582" t="s">
        <v>469</v>
      </c>
      <c r="C582" t="s">
        <v>356</v>
      </c>
      <c r="D582" t="s">
        <v>470</v>
      </c>
      <c r="E582" t="s">
        <v>357</v>
      </c>
      <c r="F582" t="s">
        <v>358</v>
      </c>
      <c r="G582" t="s">
        <v>229</v>
      </c>
      <c r="H582" t="s">
        <v>230</v>
      </c>
      <c r="I582" t="s">
        <v>476</v>
      </c>
      <c r="J582" t="s">
        <v>232</v>
      </c>
      <c r="K582" t="s">
        <v>232</v>
      </c>
      <c r="L582" t="s">
        <v>232</v>
      </c>
      <c r="M582" t="s">
        <v>232</v>
      </c>
      <c r="N582" t="s">
        <v>232</v>
      </c>
      <c r="O582" t="s">
        <v>232</v>
      </c>
      <c r="P582" t="s">
        <v>232</v>
      </c>
      <c r="Q582" t="s">
        <v>232</v>
      </c>
      <c r="R582" t="s">
        <v>232</v>
      </c>
      <c r="S582" t="s">
        <v>232</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7.726</v>
      </c>
      <c r="AT582">
        <v>9.8580000000000005</v>
      </c>
      <c r="AU582">
        <v>11.756</v>
      </c>
      <c r="AV582">
        <v>13.443</v>
      </c>
      <c r="AW582">
        <v>14.673999999999999</v>
      </c>
      <c r="AX582">
        <v>15.859</v>
      </c>
      <c r="AY582">
        <v>16.975999999999999</v>
      </c>
      <c r="AZ582">
        <v>18.071999999999999</v>
      </c>
      <c r="BA582">
        <v>19.311</v>
      </c>
      <c r="BB582">
        <v>20.7</v>
      </c>
      <c r="BC582">
        <v>2017</v>
      </c>
    </row>
    <row r="583" spans="1:55" x14ac:dyDescent="0.25">
      <c r="A583">
        <v>419</v>
      </c>
      <c r="B583" t="s">
        <v>469</v>
      </c>
      <c r="C583" t="s">
        <v>359</v>
      </c>
      <c r="D583" t="s">
        <v>470</v>
      </c>
      <c r="E583" t="s">
        <v>357</v>
      </c>
      <c r="F583" t="s">
        <v>358</v>
      </c>
      <c r="G583" t="s">
        <v>282</v>
      </c>
      <c r="I583" t="s">
        <v>360</v>
      </c>
      <c r="J583" t="s">
        <v>232</v>
      </c>
      <c r="K583" t="s">
        <v>232</v>
      </c>
      <c r="L583" t="s">
        <v>232</v>
      </c>
      <c r="M583" t="s">
        <v>232</v>
      </c>
      <c r="N583" t="s">
        <v>232</v>
      </c>
      <c r="O583" t="s">
        <v>232</v>
      </c>
      <c r="P583" t="s">
        <v>232</v>
      </c>
      <c r="Q583" t="s">
        <v>232</v>
      </c>
      <c r="R583" t="s">
        <v>232</v>
      </c>
      <c r="S583" t="s">
        <v>232</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66.019000000000005</v>
      </c>
      <c r="AT583">
        <v>81.296000000000006</v>
      </c>
      <c r="AU583">
        <v>88.238</v>
      </c>
      <c r="AV583">
        <v>93.373000000000005</v>
      </c>
      <c r="AW583">
        <v>100.18899999999999</v>
      </c>
      <c r="AX583">
        <v>103.61499999999999</v>
      </c>
      <c r="AY583">
        <v>106.206</v>
      </c>
      <c r="AZ583">
        <v>108.652</v>
      </c>
      <c r="BA583">
        <v>111.178</v>
      </c>
      <c r="BB583">
        <v>113.77500000000001</v>
      </c>
      <c r="BC583">
        <v>2017</v>
      </c>
    </row>
    <row r="584" spans="1:55" x14ac:dyDescent="0.25">
      <c r="A584">
        <v>419</v>
      </c>
      <c r="B584" t="s">
        <v>469</v>
      </c>
      <c r="C584" t="s">
        <v>361</v>
      </c>
      <c r="D584" t="s">
        <v>470</v>
      </c>
      <c r="E584" t="s">
        <v>362</v>
      </c>
      <c r="F584" t="s">
        <v>363</v>
      </c>
      <c r="G584" t="s">
        <v>229</v>
      </c>
      <c r="H584" t="s">
        <v>230</v>
      </c>
      <c r="I584" t="s">
        <v>476</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11.702999999999999</v>
      </c>
      <c r="AT584">
        <v>12.125999999999999</v>
      </c>
      <c r="AU584">
        <v>13.323</v>
      </c>
      <c r="AV584">
        <v>14.397</v>
      </c>
      <c r="AW584">
        <v>14.646000000000001</v>
      </c>
      <c r="AX584">
        <v>15.305999999999999</v>
      </c>
      <c r="AY584">
        <v>15.984</v>
      </c>
      <c r="AZ584">
        <v>16.632999999999999</v>
      </c>
      <c r="BA584">
        <v>17.369</v>
      </c>
      <c r="BB584">
        <v>18.193999999999999</v>
      </c>
      <c r="BC584">
        <v>2017</v>
      </c>
    </row>
    <row r="585" spans="1:55" x14ac:dyDescent="0.25">
      <c r="A585">
        <v>419</v>
      </c>
      <c r="B585" t="s">
        <v>469</v>
      </c>
      <c r="C585" t="s">
        <v>364</v>
      </c>
      <c r="D585" t="s">
        <v>470</v>
      </c>
      <c r="E585" t="s">
        <v>365</v>
      </c>
      <c r="F585" t="s">
        <v>366</v>
      </c>
      <c r="G585" t="s">
        <v>242</v>
      </c>
      <c r="H585" t="s">
        <v>230</v>
      </c>
      <c r="I585" t="s">
        <v>477</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-1.6</v>
      </c>
      <c r="AV585">
        <v>-2.2200000000000002</v>
      </c>
      <c r="AW585">
        <v>-1.419</v>
      </c>
      <c r="AX585">
        <v>-1.3839999999999999</v>
      </c>
      <c r="AY585">
        <v>-1.3420000000000001</v>
      </c>
      <c r="AZ585">
        <v>-1.28</v>
      </c>
      <c r="BA585">
        <v>-1.347</v>
      </c>
      <c r="BB585">
        <v>-1.4630000000000001</v>
      </c>
      <c r="BC585">
        <v>2017</v>
      </c>
    </row>
    <row r="586" spans="1:55" x14ac:dyDescent="0.25">
      <c r="A586">
        <v>419</v>
      </c>
      <c r="B586" t="s">
        <v>469</v>
      </c>
      <c r="C586" t="s">
        <v>368</v>
      </c>
      <c r="D586" t="s">
        <v>470</v>
      </c>
      <c r="E586" t="s">
        <v>365</v>
      </c>
      <c r="F586" t="s">
        <v>366</v>
      </c>
      <c r="G586" t="s">
        <v>282</v>
      </c>
      <c r="I586" t="s">
        <v>369</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-2.4159999999999999</v>
      </c>
      <c r="AT586">
        <v>-4.6289999999999996</v>
      </c>
      <c r="AU586">
        <v>-4.5149999999999997</v>
      </c>
      <c r="AV586">
        <v>-5.798</v>
      </c>
      <c r="AW586">
        <v>-3.6419999999999999</v>
      </c>
      <c r="AX586">
        <v>-3.4</v>
      </c>
      <c r="AY586">
        <v>-3.1579999999999999</v>
      </c>
      <c r="AZ586">
        <v>-2.8929999999999998</v>
      </c>
      <c r="BA586">
        <v>-2.9159999999999999</v>
      </c>
      <c r="BB586">
        <v>-3.024</v>
      </c>
      <c r="BC586">
        <v>2017</v>
      </c>
    </row>
    <row r="587" spans="1:55" x14ac:dyDescent="0.25">
      <c r="A587">
        <v>513</v>
      </c>
      <c r="B587" t="s">
        <v>478</v>
      </c>
      <c r="C587" t="s">
        <v>225</v>
      </c>
      <c r="D587" t="s">
        <v>479</v>
      </c>
      <c r="E587" t="s">
        <v>227</v>
      </c>
      <c r="F587" t="s">
        <v>228</v>
      </c>
      <c r="G587" t="s">
        <v>229</v>
      </c>
      <c r="H587" t="s">
        <v>230</v>
      </c>
      <c r="I587" t="s">
        <v>480</v>
      </c>
      <c r="J587" s="52">
        <v>1499.68</v>
      </c>
      <c r="K587" s="52">
        <v>1583.5</v>
      </c>
      <c r="L587" s="52">
        <v>1634.27</v>
      </c>
      <c r="M587" s="52">
        <v>1709.6</v>
      </c>
      <c r="N587" s="52">
        <v>1781.02</v>
      </c>
      <c r="O587" s="52">
        <v>1847.7</v>
      </c>
      <c r="P587" s="52">
        <v>1921.33</v>
      </c>
      <c r="Q587" s="52">
        <v>1977.65</v>
      </c>
      <c r="R587" s="52">
        <v>2024.88</v>
      </c>
      <c r="S587" s="52">
        <v>2111.92</v>
      </c>
      <c r="T587" s="52">
        <v>2209.12</v>
      </c>
      <c r="U587" s="52">
        <v>2301.98</v>
      </c>
      <c r="V587" s="52">
        <v>2412.5</v>
      </c>
      <c r="W587" s="52">
        <v>2516.8200000000002</v>
      </c>
      <c r="X587" s="52">
        <v>2630.4</v>
      </c>
      <c r="Y587" s="52">
        <v>2755.87</v>
      </c>
      <c r="Z587" s="52">
        <v>2894.04</v>
      </c>
      <c r="AA587" s="52">
        <v>3047.54</v>
      </c>
      <c r="AB587" s="52">
        <v>3201.26</v>
      </c>
      <c r="AC587" s="52">
        <v>3374.79</v>
      </c>
      <c r="AD587" s="52">
        <v>3563.77</v>
      </c>
      <c r="AE587" s="52">
        <v>3736.03</v>
      </c>
      <c r="AF587" s="52">
        <v>3917.03</v>
      </c>
      <c r="AG587" s="52">
        <v>4143.28</v>
      </c>
      <c r="AH587" s="52">
        <v>4396.37</v>
      </c>
      <c r="AI587" s="52">
        <v>4673.43</v>
      </c>
      <c r="AJ587" s="52">
        <v>4993.6000000000004</v>
      </c>
      <c r="AK587" s="52">
        <v>5319.1</v>
      </c>
      <c r="AL587" s="52">
        <v>5612.47</v>
      </c>
      <c r="AM587" s="52">
        <v>5910.77</v>
      </c>
      <c r="AN587" s="52">
        <v>6267.2</v>
      </c>
      <c r="AO587" s="52">
        <v>6674.18</v>
      </c>
      <c r="AP587" s="52">
        <v>7091.95</v>
      </c>
      <c r="AQ587" s="52">
        <v>7520.16</v>
      </c>
      <c r="AR587" s="52">
        <v>7994.99</v>
      </c>
      <c r="AS587" s="52">
        <v>8542.01</v>
      </c>
      <c r="AT587" s="52">
        <v>9157.19</v>
      </c>
      <c r="AU587" s="52">
        <v>9851.68</v>
      </c>
      <c r="AV587" s="52">
        <v>10612.9</v>
      </c>
      <c r="AW587" s="52">
        <v>11386.48</v>
      </c>
      <c r="AX587" s="52">
        <v>12183.53</v>
      </c>
      <c r="AY587" s="52">
        <v>13036.38</v>
      </c>
      <c r="AZ587" s="52">
        <v>13948.93</v>
      </c>
      <c r="BA587" s="52">
        <v>14925.35</v>
      </c>
      <c r="BB587" s="52">
        <v>15970.12</v>
      </c>
      <c r="BC587">
        <v>2017</v>
      </c>
    </row>
    <row r="588" spans="1:55" x14ac:dyDescent="0.25">
      <c r="A588">
        <v>513</v>
      </c>
      <c r="B588" t="s">
        <v>478</v>
      </c>
      <c r="C588" t="s">
        <v>233</v>
      </c>
      <c r="D588" t="s">
        <v>479</v>
      </c>
      <c r="E588" t="s">
        <v>227</v>
      </c>
      <c r="F588" t="s">
        <v>234</v>
      </c>
      <c r="G588" t="s">
        <v>235</v>
      </c>
      <c r="I588" t="s">
        <v>236</v>
      </c>
      <c r="J588">
        <v>3.05</v>
      </c>
      <c r="K588">
        <v>5.5890000000000004</v>
      </c>
      <c r="L588">
        <v>3.206</v>
      </c>
      <c r="M588">
        <v>4.6100000000000003</v>
      </c>
      <c r="N588">
        <v>4.1769999999999996</v>
      </c>
      <c r="O588">
        <v>3.7440000000000002</v>
      </c>
      <c r="P588">
        <v>3.9849999999999999</v>
      </c>
      <c r="Q588">
        <v>2.931</v>
      </c>
      <c r="R588">
        <v>2.3879999999999999</v>
      </c>
      <c r="S588">
        <v>4.298</v>
      </c>
      <c r="T588">
        <v>4.6029999999999998</v>
      </c>
      <c r="U588">
        <v>4.2030000000000003</v>
      </c>
      <c r="V588">
        <v>4.8010000000000002</v>
      </c>
      <c r="W588">
        <v>4.3239999999999998</v>
      </c>
      <c r="X588">
        <v>4.5129999999999999</v>
      </c>
      <c r="Y588">
        <v>4.7699999999999996</v>
      </c>
      <c r="Z588">
        <v>5.0129999999999999</v>
      </c>
      <c r="AA588">
        <v>5.3040000000000003</v>
      </c>
      <c r="AB588">
        <v>5.0439999999999996</v>
      </c>
      <c r="AC588">
        <v>5.4210000000000003</v>
      </c>
      <c r="AD588">
        <v>5.6</v>
      </c>
      <c r="AE588">
        <v>4.8339999999999996</v>
      </c>
      <c r="AF588">
        <v>4.8449999999999998</v>
      </c>
      <c r="AG588">
        <v>5.7759999999999998</v>
      </c>
      <c r="AH588">
        <v>6.1079999999999997</v>
      </c>
      <c r="AI588">
        <v>6.3019999999999996</v>
      </c>
      <c r="AJ588">
        <v>6.851</v>
      </c>
      <c r="AK588">
        <v>6.5179999999999998</v>
      </c>
      <c r="AL588">
        <v>5.5149999999999997</v>
      </c>
      <c r="AM588">
        <v>5.3150000000000004</v>
      </c>
      <c r="AN588">
        <v>6.03</v>
      </c>
      <c r="AO588">
        <v>6.4939999999999998</v>
      </c>
      <c r="AP588">
        <v>6.26</v>
      </c>
      <c r="AQ588">
        <v>6.0380000000000003</v>
      </c>
      <c r="AR588">
        <v>6.3140000000000001</v>
      </c>
      <c r="AS588">
        <v>6.8419999999999996</v>
      </c>
      <c r="AT588">
        <v>7.202</v>
      </c>
      <c r="AU588">
        <v>7.5839999999999996</v>
      </c>
      <c r="AV588">
        <v>7.7270000000000003</v>
      </c>
      <c r="AW588">
        <v>7.2889999999999997</v>
      </c>
      <c r="AX588">
        <v>7</v>
      </c>
      <c r="AY588">
        <v>7</v>
      </c>
      <c r="AZ588">
        <v>7</v>
      </c>
      <c r="BA588">
        <v>7</v>
      </c>
      <c r="BB588">
        <v>7</v>
      </c>
      <c r="BC588">
        <v>2017</v>
      </c>
    </row>
    <row r="589" spans="1:55" x14ac:dyDescent="0.25">
      <c r="A589">
        <v>513</v>
      </c>
      <c r="B589" t="s">
        <v>478</v>
      </c>
      <c r="C589" t="s">
        <v>237</v>
      </c>
      <c r="D589" t="s">
        <v>479</v>
      </c>
      <c r="E589" t="s">
        <v>238</v>
      </c>
      <c r="F589" t="s">
        <v>239</v>
      </c>
      <c r="G589" t="s">
        <v>229</v>
      </c>
      <c r="H589" t="s">
        <v>230</v>
      </c>
      <c r="I589" t="s">
        <v>480</v>
      </c>
      <c r="J589">
        <v>349.75700000000001</v>
      </c>
      <c r="K589">
        <v>396.72399999999999</v>
      </c>
      <c r="L589">
        <v>446.71300000000002</v>
      </c>
      <c r="M589">
        <v>520.995</v>
      </c>
      <c r="N589">
        <v>610.12099999999998</v>
      </c>
      <c r="O589">
        <v>693.02099999999996</v>
      </c>
      <c r="P589">
        <v>789.18399999999997</v>
      </c>
      <c r="Q589">
        <v>886.20100000000002</v>
      </c>
      <c r="R589">
        <v>980.69399999999996</v>
      </c>
      <c r="S589" s="52">
        <v>1098.6600000000001</v>
      </c>
      <c r="T589" s="52">
        <v>1223.1500000000001</v>
      </c>
      <c r="U589" s="52">
        <v>1334.61</v>
      </c>
      <c r="V589" s="52">
        <v>1420.76</v>
      </c>
      <c r="W589" s="52">
        <v>1512.82</v>
      </c>
      <c r="X589" s="52">
        <v>1670.32</v>
      </c>
      <c r="Y589" s="52">
        <v>1849.64</v>
      </c>
      <c r="Z589" s="52">
        <v>2013.13</v>
      </c>
      <c r="AA589" s="52">
        <v>2209.52</v>
      </c>
      <c r="AB589" s="52">
        <v>2435.7399999999998</v>
      </c>
      <c r="AC589" s="52">
        <v>2649.85</v>
      </c>
      <c r="AD589" s="52">
        <v>2846.21</v>
      </c>
      <c r="AE589" s="52">
        <v>3055.72</v>
      </c>
      <c r="AF589" s="52">
        <v>3328.57</v>
      </c>
      <c r="AG589" s="52">
        <v>3675.31</v>
      </c>
      <c r="AH589" s="52">
        <v>4082.13</v>
      </c>
      <c r="AI589" s="52">
        <v>4562.2</v>
      </c>
      <c r="AJ589" s="52">
        <v>5160.68</v>
      </c>
      <c r="AK589" s="52">
        <v>5892.41</v>
      </c>
      <c r="AL589" s="52">
        <v>6668.77</v>
      </c>
      <c r="AM589" s="52">
        <v>7513.05</v>
      </c>
      <c r="AN589" s="52">
        <v>8566.84</v>
      </c>
      <c r="AO589" s="52">
        <v>9855.16</v>
      </c>
      <c r="AP589" s="52">
        <v>11270.64</v>
      </c>
      <c r="AQ589" s="52">
        <v>12712.99</v>
      </c>
      <c r="AR589" s="52">
        <v>14297.38</v>
      </c>
      <c r="AS589" s="52">
        <v>16243.33</v>
      </c>
      <c r="AT589" s="52">
        <v>18543.400000000001</v>
      </c>
      <c r="AU589" s="52">
        <v>21131.48</v>
      </c>
      <c r="AV589" s="52">
        <v>24037.14</v>
      </c>
      <c r="AW589" s="52">
        <v>27231.98</v>
      </c>
      <c r="AX589" s="52">
        <v>30758.11</v>
      </c>
      <c r="AY589" s="52">
        <v>34722.71</v>
      </c>
      <c r="AZ589" s="52">
        <v>39196.080000000002</v>
      </c>
      <c r="BA589" s="52">
        <v>44246.5</v>
      </c>
      <c r="BB589" s="52">
        <v>49947.66</v>
      </c>
      <c r="BC589">
        <v>2017</v>
      </c>
    </row>
    <row r="590" spans="1:55" x14ac:dyDescent="0.25">
      <c r="A590">
        <v>513</v>
      </c>
      <c r="B590" t="s">
        <v>478</v>
      </c>
      <c r="C590" t="s">
        <v>240</v>
      </c>
      <c r="D590" t="s">
        <v>479</v>
      </c>
      <c r="E590" t="s">
        <v>238</v>
      </c>
      <c r="F590" t="s">
        <v>241</v>
      </c>
      <c r="G590" t="s">
        <v>242</v>
      </c>
      <c r="H590" t="s">
        <v>230</v>
      </c>
      <c r="I590" t="s">
        <v>243</v>
      </c>
      <c r="J590">
        <v>22.632000000000001</v>
      </c>
      <c r="K590">
        <v>22.056999999999999</v>
      </c>
      <c r="L590">
        <v>20.196999999999999</v>
      </c>
      <c r="M590">
        <v>21.164999999999999</v>
      </c>
      <c r="N590">
        <v>24.064</v>
      </c>
      <c r="O590">
        <v>24.756</v>
      </c>
      <c r="P590">
        <v>25.954000000000001</v>
      </c>
      <c r="Q590">
        <v>28.632999999999999</v>
      </c>
      <c r="R590">
        <v>30.904</v>
      </c>
      <c r="S590">
        <v>34.045999999999999</v>
      </c>
      <c r="T590">
        <v>35.383000000000003</v>
      </c>
      <c r="U590">
        <v>36.468000000000004</v>
      </c>
      <c r="V590">
        <v>36.475999999999999</v>
      </c>
      <c r="W590">
        <v>38.234000000000002</v>
      </c>
      <c r="X590">
        <v>41.537999999999997</v>
      </c>
      <c r="Y590">
        <v>45.920999999999999</v>
      </c>
      <c r="Z590">
        <v>48.167999999999999</v>
      </c>
      <c r="AA590">
        <v>50.34</v>
      </c>
      <c r="AB590">
        <v>51.927999999999997</v>
      </c>
      <c r="AC590">
        <v>53.984000000000002</v>
      </c>
      <c r="AD590">
        <v>54.585999999999999</v>
      </c>
      <c r="AE590">
        <v>54.755000000000003</v>
      </c>
      <c r="AF590">
        <v>57.5</v>
      </c>
      <c r="AG590">
        <v>63.204000000000001</v>
      </c>
      <c r="AH590">
        <v>68.593000000000004</v>
      </c>
      <c r="AI590">
        <v>70.921000000000006</v>
      </c>
      <c r="AJ590">
        <v>75.77</v>
      </c>
      <c r="AK590">
        <v>85.603999999999999</v>
      </c>
      <c r="AL590">
        <v>97.061999999999998</v>
      </c>
      <c r="AM590">
        <v>108.896</v>
      </c>
      <c r="AN590">
        <v>122.039</v>
      </c>
      <c r="AO590">
        <v>131.07900000000001</v>
      </c>
      <c r="AP590">
        <v>141.70500000000001</v>
      </c>
      <c r="AQ590">
        <v>161.297</v>
      </c>
      <c r="AR590">
        <v>184.01300000000001</v>
      </c>
      <c r="AS590">
        <v>208.322</v>
      </c>
      <c r="AT590">
        <v>235.62299999999999</v>
      </c>
      <c r="AU590">
        <v>262.077</v>
      </c>
      <c r="AV590">
        <v>287.63</v>
      </c>
      <c r="AW590">
        <v>314.65600000000001</v>
      </c>
      <c r="AX590">
        <v>343.279</v>
      </c>
      <c r="AY590">
        <v>374.65300000000002</v>
      </c>
      <c r="AZ590">
        <v>408.89699999999999</v>
      </c>
      <c r="BA590">
        <v>446.27</v>
      </c>
      <c r="BB590">
        <v>487.05900000000003</v>
      </c>
      <c r="BC590">
        <v>2017</v>
      </c>
    </row>
    <row r="591" spans="1:55" x14ac:dyDescent="0.25">
      <c r="A591">
        <v>513</v>
      </c>
      <c r="B591" t="s">
        <v>478</v>
      </c>
      <c r="C591" t="s">
        <v>244</v>
      </c>
      <c r="D591" t="s">
        <v>479</v>
      </c>
      <c r="E591" t="s">
        <v>238</v>
      </c>
      <c r="F591" t="s">
        <v>245</v>
      </c>
      <c r="G591" t="s">
        <v>246</v>
      </c>
      <c r="H591" t="s">
        <v>230</v>
      </c>
      <c r="I591" t="s">
        <v>243</v>
      </c>
      <c r="J591">
        <v>41.220999999999997</v>
      </c>
      <c r="K591">
        <v>47.642000000000003</v>
      </c>
      <c r="L591">
        <v>52.207999999999998</v>
      </c>
      <c r="M591">
        <v>56.753</v>
      </c>
      <c r="N591">
        <v>61.258000000000003</v>
      </c>
      <c r="O591">
        <v>65.561000000000007</v>
      </c>
      <c r="P591">
        <v>69.546000000000006</v>
      </c>
      <c r="Q591">
        <v>73.355999999999995</v>
      </c>
      <c r="R591">
        <v>77.756</v>
      </c>
      <c r="S591">
        <v>84.278000000000006</v>
      </c>
      <c r="T591">
        <v>91.456000000000003</v>
      </c>
      <c r="U591">
        <v>98.524000000000001</v>
      </c>
      <c r="V591">
        <v>105.607</v>
      </c>
      <c r="W591">
        <v>112.78400000000001</v>
      </c>
      <c r="X591">
        <v>120.39100000000001</v>
      </c>
      <c r="Y591">
        <v>128.77799999999999</v>
      </c>
      <c r="Z591">
        <v>137.71100000000001</v>
      </c>
      <c r="AA591">
        <v>147.51599999999999</v>
      </c>
      <c r="AB591">
        <v>156.70099999999999</v>
      </c>
      <c r="AC591">
        <v>167.58</v>
      </c>
      <c r="AD591">
        <v>180.92</v>
      </c>
      <c r="AE591">
        <v>193.82499999999999</v>
      </c>
      <c r="AF591">
        <v>206.43</v>
      </c>
      <c r="AG591">
        <v>222.40899999999999</v>
      </c>
      <c r="AH591">
        <v>242.34700000000001</v>
      </c>
      <c r="AI591">
        <v>265.64400000000001</v>
      </c>
      <c r="AJ591">
        <v>292.43400000000003</v>
      </c>
      <c r="AK591">
        <v>319.86399999999998</v>
      </c>
      <c r="AL591">
        <v>344.06900000000002</v>
      </c>
      <c r="AM591">
        <v>365.11900000000003</v>
      </c>
      <c r="AN591">
        <v>391.64800000000002</v>
      </c>
      <c r="AO591">
        <v>425.79300000000001</v>
      </c>
      <c r="AP591">
        <v>461.12400000000002</v>
      </c>
      <c r="AQ591">
        <v>497.54500000000002</v>
      </c>
      <c r="AR591">
        <v>538.96900000000005</v>
      </c>
      <c r="AS591">
        <v>582.00400000000002</v>
      </c>
      <c r="AT591">
        <v>630.73900000000003</v>
      </c>
      <c r="AU591">
        <v>691.47500000000002</v>
      </c>
      <c r="AV591">
        <v>761.69899999999996</v>
      </c>
      <c r="AW591">
        <v>831.75</v>
      </c>
      <c r="AX591">
        <v>908.55600000000004</v>
      </c>
      <c r="AY591">
        <v>992.36500000000001</v>
      </c>
      <c r="AZ591" s="52">
        <v>1083.8</v>
      </c>
      <c r="BA591" s="52">
        <v>1183.7</v>
      </c>
      <c r="BB591" s="52">
        <v>1293.07</v>
      </c>
      <c r="BC591">
        <v>2017</v>
      </c>
    </row>
    <row r="592" spans="1:55" x14ac:dyDescent="0.25">
      <c r="A592">
        <v>513</v>
      </c>
      <c r="B592" t="s">
        <v>478</v>
      </c>
      <c r="C592" t="s">
        <v>247</v>
      </c>
      <c r="D592" t="s">
        <v>479</v>
      </c>
      <c r="E592" t="s">
        <v>248</v>
      </c>
      <c r="F592" t="s">
        <v>249</v>
      </c>
      <c r="G592" t="s">
        <v>250</v>
      </c>
      <c r="I592" t="s">
        <v>251</v>
      </c>
      <c r="J592">
        <v>23.321999999999999</v>
      </c>
      <c r="K592">
        <v>25.053999999999998</v>
      </c>
      <c r="L592">
        <v>27.334</v>
      </c>
      <c r="M592">
        <v>30.475000000000001</v>
      </c>
      <c r="N592">
        <v>34.256999999999998</v>
      </c>
      <c r="O592">
        <v>37.506999999999998</v>
      </c>
      <c r="P592">
        <v>41.075000000000003</v>
      </c>
      <c r="Q592">
        <v>44.811</v>
      </c>
      <c r="R592">
        <v>48.432000000000002</v>
      </c>
      <c r="S592">
        <v>52.021999999999998</v>
      </c>
      <c r="T592">
        <v>55.368000000000002</v>
      </c>
      <c r="U592">
        <v>57.975999999999999</v>
      </c>
      <c r="V592">
        <v>58.892000000000003</v>
      </c>
      <c r="W592">
        <v>60.109000000000002</v>
      </c>
      <c r="X592">
        <v>63.5</v>
      </c>
      <c r="Y592">
        <v>67.116</v>
      </c>
      <c r="Z592">
        <v>69.561000000000007</v>
      </c>
      <c r="AA592">
        <v>72.501999999999995</v>
      </c>
      <c r="AB592">
        <v>76.087000000000003</v>
      </c>
      <c r="AC592">
        <v>78.519000000000005</v>
      </c>
      <c r="AD592">
        <v>79.864999999999995</v>
      </c>
      <c r="AE592">
        <v>81.790999999999997</v>
      </c>
      <c r="AF592">
        <v>84.977000000000004</v>
      </c>
      <c r="AG592">
        <v>88.704999999999998</v>
      </c>
      <c r="AH592">
        <v>92.852000000000004</v>
      </c>
      <c r="AI592">
        <v>97.62</v>
      </c>
      <c r="AJ592">
        <v>103.346</v>
      </c>
      <c r="AK592">
        <v>110.77800000000001</v>
      </c>
      <c r="AL592">
        <v>118.821</v>
      </c>
      <c r="AM592">
        <v>127.108</v>
      </c>
      <c r="AN592">
        <v>136.69300000000001</v>
      </c>
      <c r="AO592">
        <v>147.661</v>
      </c>
      <c r="AP592">
        <v>158.922</v>
      </c>
      <c r="AQ592">
        <v>169.05199999999999</v>
      </c>
      <c r="AR592">
        <v>178.82900000000001</v>
      </c>
      <c r="AS592">
        <v>190.15799999999999</v>
      </c>
      <c r="AT592">
        <v>202.501</v>
      </c>
      <c r="AU592">
        <v>214.49600000000001</v>
      </c>
      <c r="AV592">
        <v>226.49</v>
      </c>
      <c r="AW592">
        <v>239.161</v>
      </c>
      <c r="AX592">
        <v>252.45599999999999</v>
      </c>
      <c r="AY592">
        <v>266.35199999999998</v>
      </c>
      <c r="AZ592">
        <v>280.99700000000001</v>
      </c>
      <c r="BA592">
        <v>296.452</v>
      </c>
      <c r="BB592">
        <v>312.75700000000001</v>
      </c>
      <c r="BC592">
        <v>2017</v>
      </c>
    </row>
    <row r="593" spans="1:55" x14ac:dyDescent="0.25">
      <c r="A593">
        <v>513</v>
      </c>
      <c r="B593" t="s">
        <v>478</v>
      </c>
      <c r="C593" t="s">
        <v>252</v>
      </c>
      <c r="D593" t="s">
        <v>479</v>
      </c>
      <c r="E593" t="s">
        <v>253</v>
      </c>
      <c r="F593" t="s">
        <v>254</v>
      </c>
      <c r="G593" t="s">
        <v>229</v>
      </c>
      <c r="H593" t="s">
        <v>220</v>
      </c>
      <c r="I593" t="s">
        <v>255</v>
      </c>
      <c r="J593" s="52">
        <v>18178.29</v>
      </c>
      <c r="K593" s="52">
        <v>18681.240000000002</v>
      </c>
      <c r="L593" s="52">
        <v>18771.580000000002</v>
      </c>
      <c r="M593" s="52">
        <v>19123.14</v>
      </c>
      <c r="N593" s="52">
        <v>19400.14</v>
      </c>
      <c r="O593" s="52">
        <v>19596.39</v>
      </c>
      <c r="P593" s="52">
        <v>19837.900000000001</v>
      </c>
      <c r="Q593" s="52">
        <v>19880.490000000002</v>
      </c>
      <c r="R593" s="52">
        <v>19825.88</v>
      </c>
      <c r="S593" s="52">
        <v>20155.84</v>
      </c>
      <c r="T593" s="52">
        <v>20571.79</v>
      </c>
      <c r="U593" s="52">
        <v>20939.53</v>
      </c>
      <c r="V593" s="52">
        <v>21457.63</v>
      </c>
      <c r="W593" s="52">
        <v>21904.86</v>
      </c>
      <c r="X593" s="52">
        <v>22411.31</v>
      </c>
      <c r="Y593" s="52">
        <v>22990.58</v>
      </c>
      <c r="Z593" s="52">
        <v>23643.91</v>
      </c>
      <c r="AA593" s="52">
        <v>24391</v>
      </c>
      <c r="AB593" s="52">
        <v>25112.13</v>
      </c>
      <c r="AC593" s="52">
        <v>25966.57</v>
      </c>
      <c r="AD593" s="52">
        <v>26920.06</v>
      </c>
      <c r="AE593" s="52">
        <v>27729.82</v>
      </c>
      <c r="AF593" s="52">
        <v>28590.13</v>
      </c>
      <c r="AG593" s="52">
        <v>29767.97</v>
      </c>
      <c r="AH593" s="52">
        <v>31128</v>
      </c>
      <c r="AI593" s="52">
        <v>32650.47</v>
      </c>
      <c r="AJ593" s="52">
        <v>34469.839999999997</v>
      </c>
      <c r="AK593" s="52">
        <v>36318.51</v>
      </c>
      <c r="AL593" s="52">
        <v>37929.78</v>
      </c>
      <c r="AM593" s="52">
        <v>39536.080000000002</v>
      </c>
      <c r="AN593" s="52">
        <v>41470.160000000003</v>
      </c>
      <c r="AO593" s="52">
        <v>43661.33</v>
      </c>
      <c r="AP593" s="52">
        <v>45844.61</v>
      </c>
      <c r="AQ593" s="52">
        <v>48023.02</v>
      </c>
      <c r="AR593" s="52">
        <v>50531.67</v>
      </c>
      <c r="AS593" s="52">
        <v>53435.38</v>
      </c>
      <c r="AT593" s="52">
        <v>56696.28</v>
      </c>
      <c r="AU593" s="52">
        <v>60370.69</v>
      </c>
      <c r="AV593" s="52">
        <v>64368.480000000003</v>
      </c>
      <c r="AW593" s="52">
        <v>68352.100000000006</v>
      </c>
      <c r="AX593" s="52">
        <v>72386.740000000005</v>
      </c>
      <c r="AY593" s="52">
        <v>76659.539999999994</v>
      </c>
      <c r="AZ593" s="52">
        <v>81184.539999999994</v>
      </c>
      <c r="BA593" s="52">
        <v>85976.65</v>
      </c>
      <c r="BB593" s="52">
        <v>91051.62</v>
      </c>
      <c r="BC593">
        <v>2013</v>
      </c>
    </row>
    <row r="594" spans="1:55" x14ac:dyDescent="0.25">
      <c r="A594">
        <v>513</v>
      </c>
      <c r="B594" t="s">
        <v>478</v>
      </c>
      <c r="C594" t="s">
        <v>256</v>
      </c>
      <c r="D594" t="s">
        <v>479</v>
      </c>
      <c r="E594" t="s">
        <v>253</v>
      </c>
      <c r="F594" t="s">
        <v>257</v>
      </c>
      <c r="G594" t="s">
        <v>258</v>
      </c>
      <c r="H594" t="s">
        <v>220</v>
      </c>
      <c r="I594" t="s">
        <v>255</v>
      </c>
      <c r="J594" s="52">
        <v>1159.72</v>
      </c>
      <c r="K594" s="52">
        <v>1191.81</v>
      </c>
      <c r="L594" s="52">
        <v>1197.57</v>
      </c>
      <c r="M594" s="52">
        <v>1220</v>
      </c>
      <c r="N594" s="52">
        <v>1237.67</v>
      </c>
      <c r="O594" s="52">
        <v>1250.19</v>
      </c>
      <c r="P594" s="52">
        <v>1265.5999999999999</v>
      </c>
      <c r="Q594" s="52">
        <v>1268.32</v>
      </c>
      <c r="R594" s="52">
        <v>1264.83</v>
      </c>
      <c r="S594" s="52">
        <v>1285.8800000000001</v>
      </c>
      <c r="T594" s="52">
        <v>1312.42</v>
      </c>
      <c r="U594" s="52">
        <v>1335.88</v>
      </c>
      <c r="V594" s="52">
        <v>1368.93</v>
      </c>
      <c r="W594" s="52">
        <v>1397.47</v>
      </c>
      <c r="X594" s="52">
        <v>1429.78</v>
      </c>
      <c r="Y594" s="52">
        <v>1466.73</v>
      </c>
      <c r="Z594" s="52">
        <v>1508.41</v>
      </c>
      <c r="AA594" s="52">
        <v>1556.08</v>
      </c>
      <c r="AB594" s="52">
        <v>1602.08</v>
      </c>
      <c r="AC594" s="52">
        <v>1656.59</v>
      </c>
      <c r="AD594" s="52">
        <v>1717.42</v>
      </c>
      <c r="AE594" s="52">
        <v>1769.08</v>
      </c>
      <c r="AF594" s="52">
        <v>1823.97</v>
      </c>
      <c r="AG594" s="52">
        <v>1899.11</v>
      </c>
      <c r="AH594" s="52">
        <v>1985.88</v>
      </c>
      <c r="AI594" s="52">
        <v>2083.0100000000002</v>
      </c>
      <c r="AJ594" s="52">
        <v>2199.08</v>
      </c>
      <c r="AK594" s="52">
        <v>2317.02</v>
      </c>
      <c r="AL594" s="52">
        <v>2419.81</v>
      </c>
      <c r="AM594" s="52">
        <v>2522.29</v>
      </c>
      <c r="AN594" s="52">
        <v>2645.68</v>
      </c>
      <c r="AO594" s="52">
        <v>2785.47</v>
      </c>
      <c r="AP594" s="52">
        <v>2924.75</v>
      </c>
      <c r="AQ594" s="52">
        <v>3063.73</v>
      </c>
      <c r="AR594" s="52">
        <v>3223.77</v>
      </c>
      <c r="AS594" s="52">
        <v>3409.02</v>
      </c>
      <c r="AT594" s="52">
        <v>3617.06</v>
      </c>
      <c r="AU594" s="52">
        <v>3851.47</v>
      </c>
      <c r="AV594" s="52">
        <v>4106.5200000000004</v>
      </c>
      <c r="AW594" s="52">
        <v>4360.67</v>
      </c>
      <c r="AX594" s="52">
        <v>4618.0600000000004</v>
      </c>
      <c r="AY594" s="52">
        <v>4890.66</v>
      </c>
      <c r="AZ594" s="52">
        <v>5179.34</v>
      </c>
      <c r="BA594" s="52">
        <v>5485.06</v>
      </c>
      <c r="BB594" s="52">
        <v>5808.83</v>
      </c>
      <c r="BC594">
        <v>2013</v>
      </c>
    </row>
    <row r="595" spans="1:55" x14ac:dyDescent="0.25">
      <c r="A595">
        <v>513</v>
      </c>
      <c r="B595" t="s">
        <v>478</v>
      </c>
      <c r="C595" t="s">
        <v>259</v>
      </c>
      <c r="D595" t="s">
        <v>479</v>
      </c>
      <c r="E595" t="s">
        <v>260</v>
      </c>
      <c r="F595" t="s">
        <v>261</v>
      </c>
      <c r="G595" t="s">
        <v>229</v>
      </c>
      <c r="H595" t="s">
        <v>220</v>
      </c>
      <c r="I595" t="s">
        <v>262</v>
      </c>
      <c r="J595" s="52">
        <v>4239.55</v>
      </c>
      <c r="K595" s="52">
        <v>4680.33</v>
      </c>
      <c r="L595" s="52">
        <v>5131.0600000000004</v>
      </c>
      <c r="M595" s="52">
        <v>5827.71</v>
      </c>
      <c r="N595" s="52">
        <v>6645.89</v>
      </c>
      <c r="O595" s="52">
        <v>7350.07</v>
      </c>
      <c r="P595" s="52">
        <v>8148.4</v>
      </c>
      <c r="Q595" s="52">
        <v>8908.6</v>
      </c>
      <c r="R595" s="52">
        <v>9602.1</v>
      </c>
      <c r="S595" s="52">
        <v>10485.51</v>
      </c>
      <c r="T595" s="52">
        <v>11390.2</v>
      </c>
      <c r="U595" s="52">
        <v>12140.01</v>
      </c>
      <c r="V595" s="52">
        <v>12636.74</v>
      </c>
      <c r="W595" s="52">
        <v>13166.73</v>
      </c>
      <c r="X595" s="52">
        <v>14231.25</v>
      </c>
      <c r="Y595" s="52">
        <v>15430.41</v>
      </c>
      <c r="Z595" s="52">
        <v>16447.04</v>
      </c>
      <c r="AA595" s="52">
        <v>17683.86</v>
      </c>
      <c r="AB595" s="52">
        <v>19107.02</v>
      </c>
      <c r="AC595" s="52">
        <v>20388.650000000001</v>
      </c>
      <c r="AD595" s="52">
        <v>21499.78</v>
      </c>
      <c r="AE595" s="52">
        <v>22680.41</v>
      </c>
      <c r="AF595" s="52">
        <v>24295.01</v>
      </c>
      <c r="AG595" s="52">
        <v>26405.77</v>
      </c>
      <c r="AH595" s="52">
        <v>28903.08</v>
      </c>
      <c r="AI595" s="52">
        <v>31873.34</v>
      </c>
      <c r="AJ595" s="52">
        <v>35623.17</v>
      </c>
      <c r="AK595" s="52">
        <v>40233.019999999997</v>
      </c>
      <c r="AL595" s="52">
        <v>45068.41</v>
      </c>
      <c r="AM595" s="52">
        <v>50253.49</v>
      </c>
      <c r="AN595" s="52">
        <v>56686.92</v>
      </c>
      <c r="AO595" s="52">
        <v>64470.81</v>
      </c>
      <c r="AP595" s="52">
        <v>72856.97</v>
      </c>
      <c r="AQ595" s="52">
        <v>81183.89</v>
      </c>
      <c r="AR595" s="52">
        <v>90365.39</v>
      </c>
      <c r="AS595" s="52">
        <v>101611.77</v>
      </c>
      <c r="AT595" s="52">
        <v>114810.5</v>
      </c>
      <c r="AU595" s="52">
        <v>129492.82</v>
      </c>
      <c r="AV595" s="52">
        <v>145788.01999999999</v>
      </c>
      <c r="AW595" s="52">
        <v>163471.38</v>
      </c>
      <c r="AX595" s="52">
        <v>182744.98</v>
      </c>
      <c r="AY595" s="52">
        <v>204184.57</v>
      </c>
      <c r="AZ595" s="52">
        <v>228126.25</v>
      </c>
      <c r="BA595" s="52">
        <v>254879.49</v>
      </c>
      <c r="BB595" s="52">
        <v>284770.17</v>
      </c>
      <c r="BC595">
        <v>2013</v>
      </c>
    </row>
    <row r="596" spans="1:55" x14ac:dyDescent="0.25">
      <c r="A596">
        <v>513</v>
      </c>
      <c r="B596" t="s">
        <v>478</v>
      </c>
      <c r="C596" t="s">
        <v>263</v>
      </c>
      <c r="D596" t="s">
        <v>479</v>
      </c>
      <c r="E596" t="s">
        <v>260</v>
      </c>
      <c r="F596" t="s">
        <v>264</v>
      </c>
      <c r="G596" t="s">
        <v>242</v>
      </c>
      <c r="H596" t="s">
        <v>220</v>
      </c>
      <c r="I596" t="s">
        <v>262</v>
      </c>
      <c r="J596">
        <v>274.33300000000003</v>
      </c>
      <c r="K596">
        <v>260.21100000000001</v>
      </c>
      <c r="L596">
        <v>231.98699999999999</v>
      </c>
      <c r="M596">
        <v>236.75</v>
      </c>
      <c r="N596">
        <v>262.12400000000002</v>
      </c>
      <c r="O596">
        <v>262.553</v>
      </c>
      <c r="P596">
        <v>267.97899999999998</v>
      </c>
      <c r="Q596">
        <v>287.83999999999997</v>
      </c>
      <c r="R596">
        <v>302.58800000000002</v>
      </c>
      <c r="S596">
        <v>324.93</v>
      </c>
      <c r="T596">
        <v>329.49400000000003</v>
      </c>
      <c r="U596">
        <v>331.72899999999998</v>
      </c>
      <c r="V596">
        <v>324.42899999999997</v>
      </c>
      <c r="W596">
        <v>332.76799999999997</v>
      </c>
      <c r="X596">
        <v>353.90800000000002</v>
      </c>
      <c r="Y596">
        <v>383.09500000000003</v>
      </c>
      <c r="Z596">
        <v>393.52499999999998</v>
      </c>
      <c r="AA596">
        <v>402.89400000000001</v>
      </c>
      <c r="AB596">
        <v>407.35</v>
      </c>
      <c r="AC596">
        <v>415.37099999999998</v>
      </c>
      <c r="AD596">
        <v>412.334</v>
      </c>
      <c r="AE596">
        <v>406.41</v>
      </c>
      <c r="AF596">
        <v>419.69</v>
      </c>
      <c r="AG596">
        <v>454.09699999999998</v>
      </c>
      <c r="AH596">
        <v>485.66300000000001</v>
      </c>
      <c r="AI596">
        <v>495.48599999999999</v>
      </c>
      <c r="AJ596">
        <v>523.02499999999998</v>
      </c>
      <c r="AK596">
        <v>584.5</v>
      </c>
      <c r="AL596">
        <v>655.95399999999995</v>
      </c>
      <c r="AM596">
        <v>728.38699999999994</v>
      </c>
      <c r="AN596">
        <v>807.53099999999995</v>
      </c>
      <c r="AO596">
        <v>857.49599999999998</v>
      </c>
      <c r="AP596">
        <v>916.02499999999998</v>
      </c>
      <c r="AQ596" s="52">
        <v>1030.03</v>
      </c>
      <c r="AR596" s="52">
        <v>1163.04</v>
      </c>
      <c r="AS596" s="52">
        <v>1303.18</v>
      </c>
      <c r="AT596" s="52">
        <v>1458.85</v>
      </c>
      <c r="AU596" s="52">
        <v>1605.99</v>
      </c>
      <c r="AV596" s="52">
        <v>1744.51</v>
      </c>
      <c r="AW596" s="52">
        <v>1888.86</v>
      </c>
      <c r="AX596" s="52">
        <v>2039.54</v>
      </c>
      <c r="AY596" s="52">
        <v>2203.12</v>
      </c>
      <c r="AZ596" s="52">
        <v>2379.83</v>
      </c>
      <c r="BA596" s="52">
        <v>2570.7199999999998</v>
      </c>
      <c r="BB596" s="52">
        <v>2776.91</v>
      </c>
      <c r="BC596">
        <v>2013</v>
      </c>
    </row>
    <row r="597" spans="1:55" x14ac:dyDescent="0.25">
      <c r="A597">
        <v>513</v>
      </c>
      <c r="B597" t="s">
        <v>478</v>
      </c>
      <c r="C597" t="s">
        <v>265</v>
      </c>
      <c r="D597" t="s">
        <v>479</v>
      </c>
      <c r="E597" t="s">
        <v>260</v>
      </c>
      <c r="F597" t="s">
        <v>266</v>
      </c>
      <c r="G597" t="s">
        <v>246</v>
      </c>
      <c r="H597" t="s">
        <v>220</v>
      </c>
      <c r="I597" t="s">
        <v>262</v>
      </c>
      <c r="J597">
        <v>499.65499999999997</v>
      </c>
      <c r="K597">
        <v>562.05899999999997</v>
      </c>
      <c r="L597">
        <v>599.673</v>
      </c>
      <c r="M597">
        <v>634.82899999999995</v>
      </c>
      <c r="N597">
        <v>667.26400000000001</v>
      </c>
      <c r="O597">
        <v>695.33199999999999</v>
      </c>
      <c r="P597">
        <v>718.072</v>
      </c>
      <c r="Q597">
        <v>737.41200000000003</v>
      </c>
      <c r="R597">
        <v>761.32</v>
      </c>
      <c r="S597">
        <v>804.33699999999999</v>
      </c>
      <c r="T597">
        <v>851.65899999999999</v>
      </c>
      <c r="U597">
        <v>896.20299999999997</v>
      </c>
      <c r="V597">
        <v>939.30700000000002</v>
      </c>
      <c r="W597">
        <v>981.60400000000004</v>
      </c>
      <c r="X597" s="52">
        <v>1025.74</v>
      </c>
      <c r="Y597" s="52">
        <v>1074.32</v>
      </c>
      <c r="Z597" s="52">
        <v>1125.08</v>
      </c>
      <c r="AA597" s="52">
        <v>1180.6400000000001</v>
      </c>
      <c r="AB597" s="52">
        <v>1229.23</v>
      </c>
      <c r="AC597" s="52">
        <v>1289.4100000000001</v>
      </c>
      <c r="AD597" s="52">
        <v>1366.64</v>
      </c>
      <c r="AE597" s="52">
        <v>1438.62</v>
      </c>
      <c r="AF597" s="52">
        <v>1506.72</v>
      </c>
      <c r="AG597" s="52">
        <v>1597.92</v>
      </c>
      <c r="AH597" s="52">
        <v>1715.91</v>
      </c>
      <c r="AI597" s="52">
        <v>1855.9</v>
      </c>
      <c r="AJ597" s="52">
        <v>2018.61</v>
      </c>
      <c r="AK597" s="52">
        <v>2184.0100000000002</v>
      </c>
      <c r="AL597" s="52">
        <v>2325.27</v>
      </c>
      <c r="AM597" s="52">
        <v>2442.2199999999998</v>
      </c>
      <c r="AN597" s="52">
        <v>2591.54</v>
      </c>
      <c r="AO597" s="52">
        <v>2785.47</v>
      </c>
      <c r="AP597" s="52">
        <v>2980.85</v>
      </c>
      <c r="AQ597" s="52">
        <v>3177.28</v>
      </c>
      <c r="AR597" s="52">
        <v>3406.51</v>
      </c>
      <c r="AS597" s="52">
        <v>3640.78</v>
      </c>
      <c r="AT597" s="52">
        <v>3905.19</v>
      </c>
      <c r="AU597" s="52">
        <v>4237.33</v>
      </c>
      <c r="AV597" s="52">
        <v>4619.79</v>
      </c>
      <c r="AW597" s="52">
        <v>4992.93</v>
      </c>
      <c r="AX597" s="52">
        <v>5398.06</v>
      </c>
      <c r="AY597" s="52">
        <v>5835.54</v>
      </c>
      <c r="AZ597" s="52">
        <v>6307.87</v>
      </c>
      <c r="BA597" s="52">
        <v>6818.64</v>
      </c>
      <c r="BB597" s="52">
        <v>7372.25</v>
      </c>
      <c r="BC597">
        <v>2013</v>
      </c>
    </row>
    <row r="598" spans="1:55" x14ac:dyDescent="0.25">
      <c r="A598">
        <v>513</v>
      </c>
      <c r="B598" t="s">
        <v>478</v>
      </c>
      <c r="C598" t="s">
        <v>267</v>
      </c>
      <c r="D598" t="s">
        <v>479</v>
      </c>
      <c r="E598" t="s">
        <v>268</v>
      </c>
      <c r="F598" t="s">
        <v>269</v>
      </c>
      <c r="G598" t="s">
        <v>270</v>
      </c>
    </row>
    <row r="599" spans="1:55" x14ac:dyDescent="0.25">
      <c r="A599">
        <v>513</v>
      </c>
      <c r="B599" t="s">
        <v>478</v>
      </c>
      <c r="C599" t="s">
        <v>271</v>
      </c>
      <c r="D599" t="s">
        <v>479</v>
      </c>
      <c r="E599" t="s">
        <v>272</v>
      </c>
      <c r="F599" t="s">
        <v>273</v>
      </c>
      <c r="G599" t="s">
        <v>274</v>
      </c>
      <c r="I599" t="s">
        <v>243</v>
      </c>
      <c r="J599">
        <v>0.311</v>
      </c>
      <c r="K599">
        <v>0.32300000000000001</v>
      </c>
      <c r="L599">
        <v>0.33200000000000002</v>
      </c>
      <c r="M599">
        <v>0.33900000000000002</v>
      </c>
      <c r="N599">
        <v>0.33800000000000002</v>
      </c>
      <c r="O599">
        <v>0.33900000000000002</v>
      </c>
      <c r="P599">
        <v>0.34</v>
      </c>
      <c r="Q599">
        <v>0.33700000000000002</v>
      </c>
      <c r="R599">
        <v>0.33</v>
      </c>
      <c r="S599">
        <v>0.33200000000000002</v>
      </c>
      <c r="T599">
        <v>0.33400000000000002</v>
      </c>
      <c r="U599">
        <v>0.34</v>
      </c>
      <c r="V599">
        <v>0.32</v>
      </c>
      <c r="W599">
        <v>0.32700000000000001</v>
      </c>
      <c r="X599">
        <v>0.33200000000000002</v>
      </c>
      <c r="Y599">
        <v>0.33600000000000002</v>
      </c>
      <c r="Z599">
        <v>0.34</v>
      </c>
      <c r="AA599">
        <v>0.34399999999999997</v>
      </c>
      <c r="AB599">
        <v>0.35199999999999998</v>
      </c>
      <c r="AC599">
        <v>0.35799999999999998</v>
      </c>
      <c r="AD599">
        <v>0.36099999999999999</v>
      </c>
      <c r="AE599">
        <v>0.37</v>
      </c>
      <c r="AF599">
        <v>0.377</v>
      </c>
      <c r="AG599">
        <v>0.38300000000000001</v>
      </c>
      <c r="AH599">
        <v>0.38600000000000001</v>
      </c>
      <c r="AI599">
        <v>0.39100000000000001</v>
      </c>
      <c r="AJ599">
        <v>0.39700000000000002</v>
      </c>
      <c r="AK599">
        <v>0.40100000000000002</v>
      </c>
      <c r="AL599">
        <v>0.41099999999999998</v>
      </c>
      <c r="AM599">
        <v>0.435</v>
      </c>
      <c r="AN599">
        <v>0.438</v>
      </c>
      <c r="AO599">
        <v>0.44800000000000001</v>
      </c>
      <c r="AP599">
        <v>0.46100000000000002</v>
      </c>
      <c r="AQ599">
        <v>0.47299999999999998</v>
      </c>
      <c r="AR599">
        <v>0.48599999999999999</v>
      </c>
      <c r="AS599">
        <v>0.503</v>
      </c>
      <c r="AT599">
        <v>0.52200000000000002</v>
      </c>
      <c r="AU599">
        <v>0.54200000000000004</v>
      </c>
      <c r="AV599">
        <v>0.56299999999999994</v>
      </c>
      <c r="AW599">
        <v>0.58599999999999997</v>
      </c>
      <c r="AX599">
        <v>0.60499999999999998</v>
      </c>
      <c r="AY599">
        <v>0.625</v>
      </c>
      <c r="AZ599">
        <v>0.64600000000000002</v>
      </c>
      <c r="BA599">
        <v>0.66700000000000004</v>
      </c>
      <c r="BB599">
        <v>0.68899999999999995</v>
      </c>
      <c r="BC599">
        <v>2017</v>
      </c>
    </row>
    <row r="600" spans="1:55" x14ac:dyDescent="0.25">
      <c r="A600">
        <v>513</v>
      </c>
      <c r="B600" t="s">
        <v>478</v>
      </c>
      <c r="C600" t="s">
        <v>275</v>
      </c>
      <c r="D600" t="s">
        <v>479</v>
      </c>
      <c r="E600" t="s">
        <v>276</v>
      </c>
      <c r="F600" t="s">
        <v>277</v>
      </c>
      <c r="G600" t="s">
        <v>278</v>
      </c>
      <c r="I600" t="s">
        <v>243</v>
      </c>
      <c r="J600">
        <v>8.4849999999999994</v>
      </c>
      <c r="K600">
        <v>8.327</v>
      </c>
      <c r="L600">
        <v>8.5559999999999992</v>
      </c>
      <c r="M600">
        <v>9.18</v>
      </c>
      <c r="N600">
        <v>9.9600000000000009</v>
      </c>
      <c r="O600">
        <v>10.571</v>
      </c>
      <c r="P600">
        <v>11.348000000000001</v>
      </c>
      <c r="Q600">
        <v>12.081</v>
      </c>
      <c r="R600">
        <v>12.612</v>
      </c>
      <c r="S600">
        <v>13.036</v>
      </c>
      <c r="T600">
        <v>13.374000000000001</v>
      </c>
      <c r="U600">
        <v>13.545999999999999</v>
      </c>
      <c r="V600">
        <v>13.452999999999999</v>
      </c>
      <c r="W600">
        <v>13.413</v>
      </c>
      <c r="X600">
        <v>13.874000000000001</v>
      </c>
      <c r="Y600">
        <v>14.363</v>
      </c>
      <c r="Z600">
        <v>14.619</v>
      </c>
      <c r="AA600">
        <v>14.978</v>
      </c>
      <c r="AB600">
        <v>15.544</v>
      </c>
      <c r="AC600">
        <v>15.811999999999999</v>
      </c>
      <c r="AD600">
        <v>15.731999999999999</v>
      </c>
      <c r="AE600">
        <v>15.765000000000001</v>
      </c>
      <c r="AF600">
        <v>16.123999999999999</v>
      </c>
      <c r="AG600">
        <v>16.524999999999999</v>
      </c>
      <c r="AH600">
        <v>16.844000000000001</v>
      </c>
      <c r="AI600">
        <v>17.173999999999999</v>
      </c>
      <c r="AJ600">
        <v>17.646999999999998</v>
      </c>
      <c r="AK600">
        <v>18.422000000000001</v>
      </c>
      <c r="AL600">
        <v>19.382000000000001</v>
      </c>
      <c r="AM600">
        <v>20.577000000000002</v>
      </c>
      <c r="AN600">
        <v>21.873999999999999</v>
      </c>
      <c r="AO600">
        <v>23.145</v>
      </c>
      <c r="AP600">
        <v>24.442</v>
      </c>
      <c r="AQ600">
        <v>25.550999999999998</v>
      </c>
      <c r="AR600">
        <v>26.527000000000001</v>
      </c>
      <c r="AS600">
        <v>27.908999999999999</v>
      </c>
      <c r="AT600">
        <v>29.399000000000001</v>
      </c>
      <c r="AU600">
        <v>30.56</v>
      </c>
      <c r="AV600">
        <v>31.556999999999999</v>
      </c>
      <c r="AW600">
        <v>32.741</v>
      </c>
      <c r="AX600">
        <v>33.853999999999999</v>
      </c>
      <c r="AY600">
        <v>34.99</v>
      </c>
      <c r="AZ600">
        <v>36.164999999999999</v>
      </c>
      <c r="BA600">
        <v>37.380000000000003</v>
      </c>
      <c r="BB600">
        <v>38.627000000000002</v>
      </c>
      <c r="BC600">
        <v>2017</v>
      </c>
    </row>
    <row r="601" spans="1:55" x14ac:dyDescent="0.25">
      <c r="A601">
        <v>513</v>
      </c>
      <c r="B601" t="s">
        <v>478</v>
      </c>
      <c r="C601" t="s">
        <v>279</v>
      </c>
      <c r="D601" t="s">
        <v>479</v>
      </c>
      <c r="E601" t="s">
        <v>280</v>
      </c>
      <c r="F601" t="s">
        <v>281</v>
      </c>
      <c r="G601" t="s">
        <v>282</v>
      </c>
      <c r="I601" t="s">
        <v>480</v>
      </c>
      <c r="J601">
        <v>13.336</v>
      </c>
      <c r="K601">
        <v>18.664999999999999</v>
      </c>
      <c r="L601">
        <v>18.292999999999999</v>
      </c>
      <c r="M601">
        <v>17.268999999999998</v>
      </c>
      <c r="N601">
        <v>17.007999999999999</v>
      </c>
      <c r="O601">
        <v>17.381</v>
      </c>
      <c r="P601">
        <v>17.091000000000001</v>
      </c>
      <c r="Q601">
        <v>16.829999999999998</v>
      </c>
      <c r="R601">
        <v>17.103000000000002</v>
      </c>
      <c r="S601">
        <v>17.404</v>
      </c>
      <c r="T601">
        <v>17.507999999999999</v>
      </c>
      <c r="U601">
        <v>17.68</v>
      </c>
      <c r="V601">
        <v>18.274999999999999</v>
      </c>
      <c r="W601">
        <v>18.908999999999999</v>
      </c>
      <c r="X601">
        <v>19.547000000000001</v>
      </c>
      <c r="Y601">
        <v>20.443000000000001</v>
      </c>
      <c r="Z601">
        <v>21.295000000000002</v>
      </c>
      <c r="AA601">
        <v>22.218</v>
      </c>
      <c r="AB601">
        <v>23.04</v>
      </c>
      <c r="AC601">
        <v>23.718</v>
      </c>
      <c r="AD601">
        <v>24.151</v>
      </c>
      <c r="AE601">
        <v>24.314</v>
      </c>
      <c r="AF601">
        <v>24.585000000000001</v>
      </c>
      <c r="AG601">
        <v>25.093</v>
      </c>
      <c r="AH601">
        <v>25.709</v>
      </c>
      <c r="AI601">
        <v>26.062999999999999</v>
      </c>
      <c r="AJ601">
        <v>26.161999999999999</v>
      </c>
      <c r="AK601">
        <v>26.190999999999999</v>
      </c>
      <c r="AL601">
        <v>26.204000000000001</v>
      </c>
      <c r="AM601">
        <v>26.228000000000002</v>
      </c>
      <c r="AN601">
        <v>26.873999999999999</v>
      </c>
      <c r="AO601">
        <v>27.870999999999999</v>
      </c>
      <c r="AP601">
        <v>28.33</v>
      </c>
      <c r="AQ601">
        <v>28.489000000000001</v>
      </c>
      <c r="AR601">
        <v>28.742000000000001</v>
      </c>
      <c r="AS601">
        <v>29.295000000000002</v>
      </c>
      <c r="AT601">
        <v>30.11</v>
      </c>
      <c r="AU601">
        <v>30.896000000000001</v>
      </c>
      <c r="AV601">
        <v>31.599</v>
      </c>
      <c r="AW601">
        <v>31.326000000000001</v>
      </c>
      <c r="AX601">
        <v>31.170999999999999</v>
      </c>
      <c r="AY601">
        <v>31.870999999999999</v>
      </c>
      <c r="AZ601">
        <v>32.119999999999997</v>
      </c>
      <c r="BA601">
        <v>31.867999999999999</v>
      </c>
      <c r="BB601">
        <v>31.657</v>
      </c>
      <c r="BC601">
        <v>2017</v>
      </c>
    </row>
    <row r="602" spans="1:55" x14ac:dyDescent="0.25">
      <c r="A602">
        <v>513</v>
      </c>
      <c r="B602" t="s">
        <v>478</v>
      </c>
      <c r="C602" t="s">
        <v>283</v>
      </c>
      <c r="D602" t="s">
        <v>479</v>
      </c>
      <c r="E602" t="s">
        <v>284</v>
      </c>
      <c r="F602" t="s">
        <v>285</v>
      </c>
      <c r="G602" t="s">
        <v>282</v>
      </c>
      <c r="I602" t="s">
        <v>480</v>
      </c>
      <c r="J602">
        <v>8.3490000000000002</v>
      </c>
      <c r="K602">
        <v>18.395</v>
      </c>
      <c r="L602">
        <v>18</v>
      </c>
      <c r="M602">
        <v>17.097000000000001</v>
      </c>
      <c r="N602">
        <v>17.024999999999999</v>
      </c>
      <c r="O602">
        <v>17.478999999999999</v>
      </c>
      <c r="P602">
        <v>17.140999999999998</v>
      </c>
      <c r="Q602">
        <v>16.831</v>
      </c>
      <c r="R602">
        <v>17.341000000000001</v>
      </c>
      <c r="S602">
        <v>17.992999999999999</v>
      </c>
      <c r="T602">
        <v>19.277999999999999</v>
      </c>
      <c r="U602">
        <v>20.018000000000001</v>
      </c>
      <c r="V602">
        <v>19.14</v>
      </c>
      <c r="W602">
        <v>18.905000000000001</v>
      </c>
      <c r="X602">
        <v>19.553000000000001</v>
      </c>
      <c r="Y602">
        <v>20.263999999999999</v>
      </c>
      <c r="Z602">
        <v>21.402999999999999</v>
      </c>
      <c r="AA602">
        <v>22.23</v>
      </c>
      <c r="AB602">
        <v>22.66</v>
      </c>
      <c r="AC602">
        <v>23.260999999999999</v>
      </c>
      <c r="AD602">
        <v>23.297000000000001</v>
      </c>
      <c r="AE602">
        <v>23.489000000000001</v>
      </c>
      <c r="AF602">
        <v>24.605</v>
      </c>
      <c r="AG602">
        <v>25.539000000000001</v>
      </c>
      <c r="AH602">
        <v>26.04</v>
      </c>
      <c r="AI602">
        <v>27.079000000000001</v>
      </c>
      <c r="AJ602">
        <v>27.864000000000001</v>
      </c>
      <c r="AK602">
        <v>27.835000000000001</v>
      </c>
      <c r="AL602">
        <v>28.219000000000001</v>
      </c>
      <c r="AM602">
        <v>29.047999999999998</v>
      </c>
      <c r="AN602">
        <v>29.140999999999998</v>
      </c>
      <c r="AO602">
        <v>29.402000000000001</v>
      </c>
      <c r="AP602">
        <v>30.213000000000001</v>
      </c>
      <c r="AQ602">
        <v>29.84</v>
      </c>
      <c r="AR602">
        <v>29.117000000000001</v>
      </c>
      <c r="AS602">
        <v>30.215</v>
      </c>
      <c r="AT602">
        <v>30.503</v>
      </c>
      <c r="AU602">
        <v>28.552</v>
      </c>
      <c r="AV602">
        <v>28.713000000000001</v>
      </c>
      <c r="AW602">
        <v>29.43</v>
      </c>
      <c r="AX602">
        <v>29.49</v>
      </c>
      <c r="AY602">
        <v>30.206</v>
      </c>
      <c r="AZ602">
        <v>30.385999999999999</v>
      </c>
      <c r="BA602">
        <v>30.065999999999999</v>
      </c>
      <c r="BB602">
        <v>29.789000000000001</v>
      </c>
      <c r="BC602">
        <v>2017</v>
      </c>
    </row>
    <row r="603" spans="1:55" x14ac:dyDescent="0.25">
      <c r="A603">
        <v>513</v>
      </c>
      <c r="B603" t="s">
        <v>478</v>
      </c>
      <c r="C603" t="s">
        <v>286</v>
      </c>
      <c r="D603" t="s">
        <v>479</v>
      </c>
      <c r="E603" t="s">
        <v>287</v>
      </c>
      <c r="F603" t="s">
        <v>288</v>
      </c>
      <c r="G603" t="s">
        <v>250</v>
      </c>
      <c r="I603" t="s">
        <v>481</v>
      </c>
      <c r="J603">
        <v>16.562999999999999</v>
      </c>
      <c r="K603">
        <v>18.972999999999999</v>
      </c>
      <c r="L603">
        <v>21.414999999999999</v>
      </c>
      <c r="M603">
        <v>23.456</v>
      </c>
      <c r="N603">
        <v>25.899000000000001</v>
      </c>
      <c r="O603">
        <v>28.609000000000002</v>
      </c>
      <c r="P603">
        <v>31.52</v>
      </c>
      <c r="Q603">
        <v>34.933999999999997</v>
      </c>
      <c r="R603">
        <v>38.313000000000002</v>
      </c>
      <c r="S603">
        <v>41.658999999999999</v>
      </c>
      <c r="T603">
        <v>46.042999999999999</v>
      </c>
      <c r="U603">
        <v>49.856999999999999</v>
      </c>
      <c r="V603">
        <v>51.664000000000001</v>
      </c>
      <c r="W603">
        <v>53.203000000000003</v>
      </c>
      <c r="X603">
        <v>56.475000000000001</v>
      </c>
      <c r="Y603">
        <v>62.189</v>
      </c>
      <c r="Z603">
        <v>63.716000000000001</v>
      </c>
      <c r="AA603">
        <v>66.875</v>
      </c>
      <c r="AB603">
        <v>72.659000000000006</v>
      </c>
      <c r="AC603">
        <v>77.147999999999996</v>
      </c>
      <c r="AD603">
        <v>79.063999999999993</v>
      </c>
      <c r="AE603">
        <v>80.572999999999993</v>
      </c>
      <c r="AF603">
        <v>83.569000000000003</v>
      </c>
      <c r="AG603">
        <v>88.049000000000007</v>
      </c>
      <c r="AH603">
        <v>93.423000000000002</v>
      </c>
      <c r="AI603">
        <v>100</v>
      </c>
      <c r="AJ603">
        <v>106.77</v>
      </c>
      <c r="AK603">
        <v>116.495</v>
      </c>
      <c r="AL603">
        <v>126.863</v>
      </c>
      <c r="AM603">
        <v>133.09700000000001</v>
      </c>
      <c r="AN603">
        <v>145.56100000000001</v>
      </c>
      <c r="AO603">
        <v>162.249</v>
      </c>
      <c r="AP603">
        <v>172.35499999999999</v>
      </c>
      <c r="AQ603">
        <v>185.34899999999999</v>
      </c>
      <c r="AR603">
        <v>198.34</v>
      </c>
      <c r="AS603">
        <v>210.559</v>
      </c>
      <c r="AT603">
        <v>222.51499999999999</v>
      </c>
      <c r="AU603">
        <v>235.001</v>
      </c>
      <c r="AV603">
        <v>248.077</v>
      </c>
      <c r="AW603">
        <v>261.41899999999998</v>
      </c>
      <c r="AX603">
        <v>275.62</v>
      </c>
      <c r="AY603">
        <v>290.71800000000002</v>
      </c>
      <c r="AZ603">
        <v>306.70699999999999</v>
      </c>
      <c r="BA603">
        <v>323.57600000000002</v>
      </c>
      <c r="BB603">
        <v>341.37299999999999</v>
      </c>
      <c r="BC603">
        <v>2017</v>
      </c>
    </row>
    <row r="604" spans="1:55" x14ac:dyDescent="0.25">
      <c r="A604">
        <v>513</v>
      </c>
      <c r="B604" t="s">
        <v>478</v>
      </c>
      <c r="C604" t="s">
        <v>290</v>
      </c>
      <c r="D604" t="s">
        <v>479</v>
      </c>
      <c r="E604" t="s">
        <v>287</v>
      </c>
      <c r="F604" t="s">
        <v>291</v>
      </c>
      <c r="G604" t="s">
        <v>235</v>
      </c>
      <c r="I604" t="s">
        <v>292</v>
      </c>
      <c r="J604">
        <v>15.385</v>
      </c>
      <c r="K604">
        <v>14.545</v>
      </c>
      <c r="L604">
        <v>12.875</v>
      </c>
      <c r="M604">
        <v>9.5310000000000006</v>
      </c>
      <c r="N604">
        <v>10.414</v>
      </c>
      <c r="O604">
        <v>10.465</v>
      </c>
      <c r="P604">
        <v>10.175000000000001</v>
      </c>
      <c r="Q604">
        <v>10.827999999999999</v>
      </c>
      <c r="R604">
        <v>9.6739999999999995</v>
      </c>
      <c r="S604">
        <v>8.734</v>
      </c>
      <c r="T604">
        <v>10.522</v>
      </c>
      <c r="U604">
        <v>8.2850000000000001</v>
      </c>
      <c r="V604">
        <v>3.6240000000000001</v>
      </c>
      <c r="W604">
        <v>2.9790000000000001</v>
      </c>
      <c r="X604">
        <v>6.15</v>
      </c>
      <c r="Y604">
        <v>10.117000000000001</v>
      </c>
      <c r="Z604">
        <v>2.4550000000000001</v>
      </c>
      <c r="AA604">
        <v>4.9589999999999996</v>
      </c>
      <c r="AB604">
        <v>8.6479999999999997</v>
      </c>
      <c r="AC604">
        <v>6.1790000000000003</v>
      </c>
      <c r="AD604">
        <v>2.4830000000000001</v>
      </c>
      <c r="AE604">
        <v>1.9079999999999999</v>
      </c>
      <c r="AF604">
        <v>3.7189999999999999</v>
      </c>
      <c r="AG604">
        <v>5.3609999999999998</v>
      </c>
      <c r="AH604">
        <v>6.1029999999999998</v>
      </c>
      <c r="AI604">
        <v>7.04</v>
      </c>
      <c r="AJ604">
        <v>6.77</v>
      </c>
      <c r="AK604">
        <v>9.109</v>
      </c>
      <c r="AL604">
        <v>8.9</v>
      </c>
      <c r="AM604">
        <v>4.9139999999999997</v>
      </c>
      <c r="AN604">
        <v>9.3650000000000002</v>
      </c>
      <c r="AO604">
        <v>11.464</v>
      </c>
      <c r="AP604">
        <v>6.2290000000000001</v>
      </c>
      <c r="AQ604">
        <v>7.5389999999999997</v>
      </c>
      <c r="AR604">
        <v>7.0090000000000003</v>
      </c>
      <c r="AS604">
        <v>6.1609999999999996</v>
      </c>
      <c r="AT604">
        <v>5.6779999999999999</v>
      </c>
      <c r="AU604">
        <v>5.6109999999999998</v>
      </c>
      <c r="AV604">
        <v>5.5640000000000001</v>
      </c>
      <c r="AW604">
        <v>5.3780000000000001</v>
      </c>
      <c r="AX604">
        <v>5.4320000000000004</v>
      </c>
      <c r="AY604">
        <v>5.4770000000000003</v>
      </c>
      <c r="AZ604">
        <v>5.5</v>
      </c>
      <c r="BA604">
        <v>5.5</v>
      </c>
      <c r="BB604">
        <v>5.5</v>
      </c>
      <c r="BC604">
        <v>2017</v>
      </c>
    </row>
    <row r="605" spans="1:55" x14ac:dyDescent="0.25">
      <c r="A605">
        <v>513</v>
      </c>
      <c r="B605" t="s">
        <v>478</v>
      </c>
      <c r="C605" t="s">
        <v>293</v>
      </c>
      <c r="D605" t="s">
        <v>479</v>
      </c>
      <c r="E605" t="s">
        <v>294</v>
      </c>
      <c r="F605" t="s">
        <v>295</v>
      </c>
      <c r="G605" t="s">
        <v>250</v>
      </c>
      <c r="I605" t="s">
        <v>481</v>
      </c>
      <c r="J605">
        <v>17.923999999999999</v>
      </c>
      <c r="K605">
        <v>21.416</v>
      </c>
      <c r="L605">
        <v>22.745999999999999</v>
      </c>
      <c r="M605">
        <v>25.172999999999998</v>
      </c>
      <c r="N605">
        <v>27.8</v>
      </c>
      <c r="O605">
        <v>31.358000000000001</v>
      </c>
      <c r="P605">
        <v>34.683999999999997</v>
      </c>
      <c r="Q605">
        <v>38.209000000000003</v>
      </c>
      <c r="R605">
        <v>41.069000000000003</v>
      </c>
      <c r="S605">
        <v>44.594000000000001</v>
      </c>
      <c r="T605">
        <v>49.847999999999999</v>
      </c>
      <c r="U605">
        <v>50.811999999999998</v>
      </c>
      <c r="V605">
        <v>51.576999999999998</v>
      </c>
      <c r="W605">
        <v>54.384999999999998</v>
      </c>
      <c r="X605">
        <v>59.158000000000001</v>
      </c>
      <c r="Y605">
        <v>63.728999999999999</v>
      </c>
      <c r="Z605">
        <v>64.195999999999998</v>
      </c>
      <c r="AA605">
        <v>68.02</v>
      </c>
      <c r="AB605">
        <v>76.641999999999996</v>
      </c>
      <c r="AC605">
        <v>78.997</v>
      </c>
      <c r="AD605">
        <v>80.224000000000004</v>
      </c>
      <c r="AE605">
        <v>82.212999999999994</v>
      </c>
      <c r="AF605">
        <v>85.364000000000004</v>
      </c>
      <c r="AG605">
        <v>90.911000000000001</v>
      </c>
      <c r="AH605">
        <v>95.915000000000006</v>
      </c>
      <c r="AI605">
        <v>102.691</v>
      </c>
      <c r="AJ605">
        <v>111.946</v>
      </c>
      <c r="AK605">
        <v>127.634</v>
      </c>
      <c r="AL605">
        <v>136.16999999999999</v>
      </c>
      <c r="AM605">
        <v>146.58799999999999</v>
      </c>
      <c r="AN605">
        <v>163.51900000000001</v>
      </c>
      <c r="AO605">
        <v>175.96899999999999</v>
      </c>
      <c r="AP605">
        <v>188.52600000000001</v>
      </c>
      <c r="AQ605">
        <v>202.374</v>
      </c>
      <c r="AR605">
        <v>214.73500000000001</v>
      </c>
      <c r="AS605">
        <v>227.38800000000001</v>
      </c>
      <c r="AT605">
        <v>240.434</v>
      </c>
      <c r="AU605">
        <v>254.24100000000001</v>
      </c>
      <c r="AV605">
        <v>268.08199999999999</v>
      </c>
      <c r="AW605">
        <v>282.49900000000002</v>
      </c>
      <c r="AX605">
        <v>297.91000000000003</v>
      </c>
      <c r="AY605">
        <v>314.29500000000002</v>
      </c>
      <c r="AZ605">
        <v>331.58100000000002</v>
      </c>
      <c r="BA605">
        <v>349.81799999999998</v>
      </c>
      <c r="BB605">
        <v>369.05799999999999</v>
      </c>
      <c r="BC605">
        <v>2017</v>
      </c>
    </row>
    <row r="606" spans="1:55" x14ac:dyDescent="0.25">
      <c r="A606">
        <v>513</v>
      </c>
      <c r="B606" t="s">
        <v>478</v>
      </c>
      <c r="C606" t="s">
        <v>296</v>
      </c>
      <c r="D606" t="s">
        <v>479</v>
      </c>
      <c r="E606" t="s">
        <v>294</v>
      </c>
      <c r="F606" t="s">
        <v>297</v>
      </c>
      <c r="G606" t="s">
        <v>235</v>
      </c>
      <c r="I606" t="s">
        <v>298</v>
      </c>
      <c r="J606">
        <v>12.762</v>
      </c>
      <c r="K606">
        <v>19.481000000000002</v>
      </c>
      <c r="L606">
        <v>6.2110000000000003</v>
      </c>
      <c r="M606">
        <v>10.673</v>
      </c>
      <c r="N606">
        <v>10.436</v>
      </c>
      <c r="O606">
        <v>12.798999999999999</v>
      </c>
      <c r="P606">
        <v>10.603999999999999</v>
      </c>
      <c r="Q606">
        <v>10.163</v>
      </c>
      <c r="R606">
        <v>7.4850000000000003</v>
      </c>
      <c r="S606">
        <v>8.5830000000000002</v>
      </c>
      <c r="T606">
        <v>11.782</v>
      </c>
      <c r="U606">
        <v>1.9350000000000001</v>
      </c>
      <c r="V606">
        <v>1.5049999999999999</v>
      </c>
      <c r="W606">
        <v>5.444</v>
      </c>
      <c r="X606">
        <v>8.7769999999999992</v>
      </c>
      <c r="Y606">
        <v>7.7270000000000003</v>
      </c>
      <c r="Z606">
        <v>0.73299999999999998</v>
      </c>
      <c r="AA606">
        <v>5.9569999999999999</v>
      </c>
      <c r="AB606">
        <v>12.675000000000001</v>
      </c>
      <c r="AC606">
        <v>3.073</v>
      </c>
      <c r="AD606">
        <v>1.554</v>
      </c>
      <c r="AE606">
        <v>2.4790000000000001</v>
      </c>
      <c r="AF606">
        <v>3.8330000000000002</v>
      </c>
      <c r="AG606">
        <v>6.4980000000000002</v>
      </c>
      <c r="AH606">
        <v>5.5049999999999999</v>
      </c>
      <c r="AI606">
        <v>7.0640000000000001</v>
      </c>
      <c r="AJ606">
        <v>9.0120000000000005</v>
      </c>
      <c r="AK606">
        <v>14.013999999999999</v>
      </c>
      <c r="AL606">
        <v>6.6879999999999997</v>
      </c>
      <c r="AM606">
        <v>7.65</v>
      </c>
      <c r="AN606">
        <v>11.55</v>
      </c>
      <c r="AO606">
        <v>7.6139999999999999</v>
      </c>
      <c r="AP606">
        <v>7.1360000000000001</v>
      </c>
      <c r="AQ606">
        <v>7.3460000000000001</v>
      </c>
      <c r="AR606">
        <v>6.1079999999999997</v>
      </c>
      <c r="AS606">
        <v>5.8920000000000003</v>
      </c>
      <c r="AT606">
        <v>5.7380000000000004</v>
      </c>
      <c r="AU606">
        <v>5.7430000000000003</v>
      </c>
      <c r="AV606">
        <v>5.444</v>
      </c>
      <c r="AW606">
        <v>5.3780000000000001</v>
      </c>
      <c r="AX606">
        <v>5.4550000000000001</v>
      </c>
      <c r="AY606">
        <v>5.5</v>
      </c>
      <c r="AZ606">
        <v>5.5</v>
      </c>
      <c r="BA606">
        <v>5.5</v>
      </c>
      <c r="BB606">
        <v>5.5</v>
      </c>
      <c r="BC606">
        <v>2017</v>
      </c>
    </row>
    <row r="607" spans="1:55" x14ac:dyDescent="0.25">
      <c r="A607">
        <v>513</v>
      </c>
      <c r="B607" t="s">
        <v>478</v>
      </c>
      <c r="C607" t="s">
        <v>299</v>
      </c>
      <c r="D607" t="s">
        <v>479</v>
      </c>
      <c r="E607" t="s">
        <v>300</v>
      </c>
      <c r="G607" t="s">
        <v>274</v>
      </c>
    </row>
    <row r="608" spans="1:55" x14ac:dyDescent="0.25">
      <c r="A608">
        <v>513</v>
      </c>
      <c r="B608" t="s">
        <v>478</v>
      </c>
      <c r="C608" t="s">
        <v>301</v>
      </c>
      <c r="D608" t="s">
        <v>479</v>
      </c>
      <c r="E608" t="s">
        <v>302</v>
      </c>
      <c r="F608" t="s">
        <v>303</v>
      </c>
      <c r="G608" t="s">
        <v>235</v>
      </c>
      <c r="I608" t="s">
        <v>482</v>
      </c>
      <c r="J608">
        <v>23.605</v>
      </c>
      <c r="K608">
        <v>10.042</v>
      </c>
      <c r="L608">
        <v>-1.7649999999999999</v>
      </c>
      <c r="M608">
        <v>-4.78</v>
      </c>
      <c r="N608">
        <v>4.8449999999999998</v>
      </c>
      <c r="O608">
        <v>-1.913</v>
      </c>
      <c r="P608">
        <v>-0.08</v>
      </c>
      <c r="Q608">
        <v>7.84</v>
      </c>
      <c r="R608">
        <v>22.619</v>
      </c>
      <c r="S608">
        <v>12.58</v>
      </c>
      <c r="T608">
        <v>-3.0369999999999999</v>
      </c>
      <c r="U608">
        <v>0.11600000000000001</v>
      </c>
      <c r="V608">
        <v>12.425000000000001</v>
      </c>
      <c r="W608">
        <v>8.734</v>
      </c>
      <c r="X608">
        <v>16.227</v>
      </c>
      <c r="Y608">
        <v>16.495999999999999</v>
      </c>
      <c r="Z608">
        <v>-0.76300000000000001</v>
      </c>
      <c r="AA608">
        <v>7.38</v>
      </c>
      <c r="AB608">
        <v>17.507000000000001</v>
      </c>
      <c r="AC608">
        <v>7.5730000000000004</v>
      </c>
      <c r="AD608">
        <v>0.27800000000000002</v>
      </c>
      <c r="AE608">
        <v>5.6349999999999998</v>
      </c>
      <c r="AF608">
        <v>0.66500000000000004</v>
      </c>
      <c r="AG608">
        <v>5.77</v>
      </c>
      <c r="AH608">
        <v>6.15</v>
      </c>
      <c r="AI608">
        <v>9.9079999999999995</v>
      </c>
      <c r="AJ608">
        <v>3.6480000000000001</v>
      </c>
      <c r="AK608">
        <v>12.964</v>
      </c>
      <c r="AL608">
        <v>3.214</v>
      </c>
      <c r="AM608">
        <v>16.254999999999999</v>
      </c>
      <c r="AN608">
        <v>12.893000000000001</v>
      </c>
      <c r="AO608">
        <v>5.7859999999999996</v>
      </c>
      <c r="AP608">
        <v>6.0170000000000003</v>
      </c>
      <c r="AQ608">
        <v>8.7070000000000007</v>
      </c>
      <c r="AR608">
        <v>8.5169999999999995</v>
      </c>
      <c r="AS608">
        <v>15.814</v>
      </c>
      <c r="AT608">
        <v>12.311999999999999</v>
      </c>
      <c r="AU608">
        <v>12.340999999999999</v>
      </c>
      <c r="AV608">
        <v>9.15</v>
      </c>
      <c r="AW608">
        <v>5.2190000000000003</v>
      </c>
      <c r="AX608">
        <v>5.1470000000000002</v>
      </c>
      <c r="AY608">
        <v>6.6280000000000001</v>
      </c>
      <c r="AZ608">
        <v>7.0279999999999996</v>
      </c>
      <c r="BA608">
        <v>7.2430000000000003</v>
      </c>
      <c r="BB608">
        <v>7</v>
      </c>
      <c r="BC608">
        <v>2017</v>
      </c>
    </row>
    <row r="609" spans="1:55" x14ac:dyDescent="0.25">
      <c r="A609">
        <v>513</v>
      </c>
      <c r="B609" t="s">
        <v>478</v>
      </c>
      <c r="C609" t="s">
        <v>305</v>
      </c>
      <c r="D609" t="s">
        <v>479</v>
      </c>
      <c r="E609" t="s">
        <v>306</v>
      </c>
      <c r="F609" t="s">
        <v>307</v>
      </c>
      <c r="G609" t="s">
        <v>235</v>
      </c>
      <c r="I609" t="s">
        <v>482</v>
      </c>
      <c r="J609">
        <v>5.14</v>
      </c>
      <c r="K609">
        <v>17.471</v>
      </c>
      <c r="L609">
        <v>17.672999999999998</v>
      </c>
      <c r="M609">
        <v>11.872</v>
      </c>
      <c r="N609">
        <v>17.202000000000002</v>
      </c>
      <c r="O609">
        <v>10.794</v>
      </c>
      <c r="P609">
        <v>6.0350000000000001</v>
      </c>
      <c r="Q609">
        <v>12.863</v>
      </c>
      <c r="R609">
        <v>12.125999999999999</v>
      </c>
      <c r="S609">
        <v>29.552</v>
      </c>
      <c r="T609">
        <v>-2.7850000000000001</v>
      </c>
      <c r="U609">
        <v>-1.9279999999999999</v>
      </c>
      <c r="V609">
        <v>10.907</v>
      </c>
      <c r="W609">
        <v>9.52</v>
      </c>
      <c r="X609">
        <v>14.531000000000001</v>
      </c>
      <c r="Y609">
        <v>18.895</v>
      </c>
      <c r="Z609">
        <v>4.0149999999999997</v>
      </c>
      <c r="AA609">
        <v>8.3849999999999998</v>
      </c>
      <c r="AB609">
        <v>17.817</v>
      </c>
      <c r="AC609">
        <v>6.4470000000000001</v>
      </c>
      <c r="AD609">
        <v>0.23400000000000001</v>
      </c>
      <c r="AE609">
        <v>6.4950000000000001</v>
      </c>
      <c r="AF609">
        <v>1.43</v>
      </c>
      <c r="AG609">
        <v>5.53</v>
      </c>
      <c r="AH609">
        <v>6.593</v>
      </c>
      <c r="AI609">
        <v>9.7560000000000002</v>
      </c>
      <c r="AJ609">
        <v>3.5219999999999998</v>
      </c>
      <c r="AK609">
        <v>12.215999999999999</v>
      </c>
      <c r="AL609">
        <v>2.6</v>
      </c>
      <c r="AM609">
        <v>16.289000000000001</v>
      </c>
      <c r="AN609">
        <v>13.672000000000001</v>
      </c>
      <c r="AO609">
        <v>6.78</v>
      </c>
      <c r="AP609">
        <v>6.0910000000000002</v>
      </c>
      <c r="AQ609">
        <v>7.4690000000000003</v>
      </c>
      <c r="AR609">
        <v>9.125</v>
      </c>
      <c r="AS609">
        <v>17.856000000000002</v>
      </c>
      <c r="AT609">
        <v>12.662000000000001</v>
      </c>
      <c r="AU609">
        <v>11.762</v>
      </c>
      <c r="AV609">
        <v>9.0020000000000007</v>
      </c>
      <c r="AW609">
        <v>5.0410000000000004</v>
      </c>
      <c r="AX609">
        <v>4.8019999999999996</v>
      </c>
      <c r="AY609">
        <v>6.6280000000000001</v>
      </c>
      <c r="AZ609">
        <v>7.0279999999999996</v>
      </c>
      <c r="BA609">
        <v>7.2430000000000003</v>
      </c>
      <c r="BB609">
        <v>7</v>
      </c>
      <c r="BC609">
        <v>2017</v>
      </c>
    </row>
    <row r="610" spans="1:55" x14ac:dyDescent="0.25">
      <c r="A610">
        <v>513</v>
      </c>
      <c r="B610" t="s">
        <v>478</v>
      </c>
      <c r="C610" t="s">
        <v>308</v>
      </c>
      <c r="D610" t="s">
        <v>479</v>
      </c>
      <c r="E610" t="s">
        <v>309</v>
      </c>
      <c r="F610" t="s">
        <v>310</v>
      </c>
      <c r="G610" t="s">
        <v>235</v>
      </c>
      <c r="I610" t="s">
        <v>482</v>
      </c>
      <c r="J610">
        <v>21.126999999999999</v>
      </c>
      <c r="K610">
        <v>26.904</v>
      </c>
      <c r="L610">
        <v>12.297000000000001</v>
      </c>
      <c r="M610">
        <v>5.298</v>
      </c>
      <c r="N610">
        <v>-8.7390000000000008</v>
      </c>
      <c r="O610">
        <v>-1.145</v>
      </c>
      <c r="P610">
        <v>32.055</v>
      </c>
      <c r="Q610">
        <v>19.797999999999998</v>
      </c>
      <c r="R610">
        <v>2.085</v>
      </c>
      <c r="S610">
        <v>20.870999999999999</v>
      </c>
      <c r="T610">
        <v>7.8449999999999998</v>
      </c>
      <c r="U610">
        <v>9.36</v>
      </c>
      <c r="V610">
        <v>17.503</v>
      </c>
      <c r="W610">
        <v>12.021000000000001</v>
      </c>
      <c r="X610">
        <v>17.956</v>
      </c>
      <c r="Y610">
        <v>8.9450000000000003</v>
      </c>
      <c r="Z610">
        <v>8.8059999999999992</v>
      </c>
      <c r="AA610">
        <v>28.843</v>
      </c>
      <c r="AB610">
        <v>12.858000000000001</v>
      </c>
      <c r="AC610">
        <v>7.6950000000000003</v>
      </c>
      <c r="AD610">
        <v>4.92</v>
      </c>
      <c r="AE610">
        <v>5.2679999999999998</v>
      </c>
      <c r="AF610">
        <v>3.0289999999999999</v>
      </c>
      <c r="AG610">
        <v>8.0960000000000001</v>
      </c>
      <c r="AH610">
        <v>7.9329999999999998</v>
      </c>
      <c r="AI610">
        <v>13.66</v>
      </c>
      <c r="AJ610">
        <v>14.516999999999999</v>
      </c>
      <c r="AK610">
        <v>13.391</v>
      </c>
      <c r="AL610">
        <v>6.9349999999999996</v>
      </c>
      <c r="AM610">
        <v>10.225</v>
      </c>
      <c r="AN610">
        <v>17.535</v>
      </c>
      <c r="AO610">
        <v>12.509</v>
      </c>
      <c r="AP610">
        <v>5.86</v>
      </c>
      <c r="AQ610">
        <v>14.295999999999999</v>
      </c>
      <c r="AR610">
        <v>7.5810000000000004</v>
      </c>
      <c r="AS610">
        <v>9.2240000000000002</v>
      </c>
      <c r="AT610">
        <v>11.034000000000001</v>
      </c>
      <c r="AU610">
        <v>3.3959999999999999</v>
      </c>
      <c r="AV610">
        <v>8.9619999999999997</v>
      </c>
      <c r="AW610">
        <v>8.07</v>
      </c>
      <c r="AX610">
        <v>5.7539999999999996</v>
      </c>
      <c r="AY610">
        <v>6.5650000000000004</v>
      </c>
      <c r="AZ610">
        <v>6.71</v>
      </c>
      <c r="BA610">
        <v>7.2370000000000001</v>
      </c>
      <c r="BB610">
        <v>7.0460000000000003</v>
      </c>
      <c r="BC610">
        <v>2017</v>
      </c>
    </row>
    <row r="611" spans="1:55" x14ac:dyDescent="0.25">
      <c r="A611">
        <v>513</v>
      </c>
      <c r="B611" t="s">
        <v>478</v>
      </c>
      <c r="C611" t="s">
        <v>311</v>
      </c>
      <c r="D611" t="s">
        <v>479</v>
      </c>
      <c r="E611" t="s">
        <v>312</v>
      </c>
      <c r="F611" t="s">
        <v>313</v>
      </c>
      <c r="G611" t="s">
        <v>235</v>
      </c>
      <c r="I611" t="s">
        <v>482</v>
      </c>
      <c r="J611">
        <v>7.0519999999999996</v>
      </c>
      <c r="K611">
        <v>25.442</v>
      </c>
      <c r="L611">
        <v>26.859000000000002</v>
      </c>
      <c r="M611">
        <v>15.614000000000001</v>
      </c>
      <c r="N611">
        <v>5.2450000000000001</v>
      </c>
      <c r="O611">
        <v>14.992000000000001</v>
      </c>
      <c r="P611">
        <v>26.436</v>
      </c>
      <c r="Q611">
        <v>16.623999999999999</v>
      </c>
      <c r="R611">
        <v>7.8620000000000001</v>
      </c>
      <c r="S611">
        <v>4.6849999999999996</v>
      </c>
      <c r="T611">
        <v>8.5280000000000005</v>
      </c>
      <c r="U611">
        <v>10.744</v>
      </c>
      <c r="V611">
        <v>18.716000000000001</v>
      </c>
      <c r="W611">
        <v>12.287000000000001</v>
      </c>
      <c r="X611">
        <v>20.132000000000001</v>
      </c>
      <c r="Y611">
        <v>17.542999999999999</v>
      </c>
      <c r="Z611">
        <v>10.241</v>
      </c>
      <c r="AA611">
        <v>26.934000000000001</v>
      </c>
      <c r="AB611">
        <v>13.680999999999999</v>
      </c>
      <c r="AC611">
        <v>6.4969999999999999</v>
      </c>
      <c r="AD611">
        <v>6.4249999999999998</v>
      </c>
      <c r="AE611">
        <v>5.375</v>
      </c>
      <c r="AF611">
        <v>2.1680000000000001</v>
      </c>
      <c r="AG611">
        <v>9.2270000000000003</v>
      </c>
      <c r="AH611">
        <v>7.8079999999999998</v>
      </c>
      <c r="AI611">
        <v>13.456</v>
      </c>
      <c r="AJ611">
        <v>15.215999999999999</v>
      </c>
      <c r="AK611">
        <v>13.08</v>
      </c>
      <c r="AL611">
        <v>7.2759999999999998</v>
      </c>
      <c r="AM611">
        <v>9.2309999999999999</v>
      </c>
      <c r="AN611">
        <v>18.093</v>
      </c>
      <c r="AO611">
        <v>14.228999999999999</v>
      </c>
      <c r="AP611">
        <v>6.2240000000000002</v>
      </c>
      <c r="AQ611">
        <v>14.683999999999999</v>
      </c>
      <c r="AR611">
        <v>7.8739999999999997</v>
      </c>
      <c r="AS611">
        <v>9.1739999999999995</v>
      </c>
      <c r="AT611">
        <v>10.744</v>
      </c>
      <c r="AU611">
        <v>2.4420000000000002</v>
      </c>
      <c r="AV611">
        <v>7.4530000000000003</v>
      </c>
      <c r="AW611">
        <v>7.2859999999999996</v>
      </c>
      <c r="AX611">
        <v>5.53</v>
      </c>
      <c r="AY611">
        <v>6.5650000000000004</v>
      </c>
      <c r="AZ611">
        <v>6.71</v>
      </c>
      <c r="BA611">
        <v>7.2370000000000001</v>
      </c>
      <c r="BB611">
        <v>7.0460000000000003</v>
      </c>
      <c r="BC611">
        <v>2017</v>
      </c>
    </row>
    <row r="612" spans="1:55" x14ac:dyDescent="0.25">
      <c r="A612">
        <v>513</v>
      </c>
      <c r="B612" t="s">
        <v>478</v>
      </c>
      <c r="C612" t="s">
        <v>314</v>
      </c>
      <c r="D612" t="s">
        <v>479</v>
      </c>
      <c r="E612" t="s">
        <v>315</v>
      </c>
      <c r="F612" t="s">
        <v>316</v>
      </c>
      <c r="G612" t="s">
        <v>317</v>
      </c>
    </row>
    <row r="613" spans="1:55" x14ac:dyDescent="0.25">
      <c r="A613">
        <v>513</v>
      </c>
      <c r="B613" t="s">
        <v>478</v>
      </c>
      <c r="C613" t="s">
        <v>318</v>
      </c>
      <c r="D613" t="s">
        <v>479</v>
      </c>
      <c r="E613" t="s">
        <v>319</v>
      </c>
      <c r="F613" t="s">
        <v>320</v>
      </c>
      <c r="G613" t="s">
        <v>321</v>
      </c>
      <c r="H613" t="s">
        <v>322</v>
      </c>
    </row>
    <row r="614" spans="1:55" x14ac:dyDescent="0.25">
      <c r="A614">
        <v>513</v>
      </c>
      <c r="B614" t="s">
        <v>478</v>
      </c>
      <c r="C614" t="s">
        <v>323</v>
      </c>
      <c r="D614" t="s">
        <v>479</v>
      </c>
      <c r="E614" t="s">
        <v>324</v>
      </c>
      <c r="F614" t="s">
        <v>325</v>
      </c>
      <c r="G614" t="s">
        <v>321</v>
      </c>
      <c r="H614" t="s">
        <v>322</v>
      </c>
      <c r="I614" t="s">
        <v>483</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2013</v>
      </c>
    </row>
    <row r="615" spans="1:55" x14ac:dyDescent="0.25">
      <c r="A615">
        <v>513</v>
      </c>
      <c r="B615" t="s">
        <v>478</v>
      </c>
      <c r="C615" t="s">
        <v>327</v>
      </c>
      <c r="D615" t="s">
        <v>479</v>
      </c>
      <c r="E615" t="s">
        <v>328</v>
      </c>
      <c r="F615" t="s">
        <v>329</v>
      </c>
      <c r="G615" t="s">
        <v>229</v>
      </c>
      <c r="H615" t="s">
        <v>230</v>
      </c>
      <c r="I615" t="s">
        <v>484</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52">
        <v>1186.6400000000001</v>
      </c>
      <c r="AQ615" s="52">
        <v>1346.26</v>
      </c>
      <c r="AR615" s="52">
        <v>1467.34</v>
      </c>
      <c r="AS615" s="52">
        <v>1484.63</v>
      </c>
      <c r="AT615" s="52">
        <v>1747.66</v>
      </c>
      <c r="AU615" s="52">
        <v>2019.28</v>
      </c>
      <c r="AV615" s="52">
        <v>2274.5</v>
      </c>
      <c r="AW615" s="52">
        <v>2617</v>
      </c>
      <c r="AX615" s="52">
        <v>2953.86</v>
      </c>
      <c r="AY615" s="52">
        <v>3306.46</v>
      </c>
      <c r="AZ615" s="52">
        <v>3745.88</v>
      </c>
      <c r="BA615" s="52">
        <v>4222.99</v>
      </c>
      <c r="BB615" s="52">
        <v>4745.09</v>
      </c>
      <c r="BC615">
        <v>2017</v>
      </c>
    </row>
    <row r="616" spans="1:55" x14ac:dyDescent="0.25">
      <c r="A616">
        <v>513</v>
      </c>
      <c r="B616" t="s">
        <v>478</v>
      </c>
      <c r="C616" t="s">
        <v>331</v>
      </c>
      <c r="D616" t="s">
        <v>479</v>
      </c>
      <c r="E616" t="s">
        <v>328</v>
      </c>
      <c r="F616" t="s">
        <v>329</v>
      </c>
      <c r="G616" t="s">
        <v>282</v>
      </c>
      <c r="I616" t="s">
        <v>332</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11.246</v>
      </c>
      <c r="AQ616">
        <v>11.228999999999999</v>
      </c>
      <c r="AR616">
        <v>10.92</v>
      </c>
      <c r="AS616">
        <v>9.7940000000000005</v>
      </c>
      <c r="AT616">
        <v>10.085000000000001</v>
      </c>
      <c r="AU616">
        <v>10.220000000000001</v>
      </c>
      <c r="AV616">
        <v>10.106999999999999</v>
      </c>
      <c r="AW616">
        <v>10.234999999999999</v>
      </c>
      <c r="AX616">
        <v>10.223000000000001</v>
      </c>
      <c r="AY616">
        <v>10.135999999999999</v>
      </c>
      <c r="AZ616">
        <v>10.172000000000001</v>
      </c>
      <c r="BA616">
        <v>10.159000000000001</v>
      </c>
      <c r="BB616">
        <v>10.112</v>
      </c>
      <c r="BC616">
        <v>2017</v>
      </c>
    </row>
    <row r="617" spans="1:55" x14ac:dyDescent="0.25">
      <c r="A617">
        <v>513</v>
      </c>
      <c r="B617" t="s">
        <v>478</v>
      </c>
      <c r="C617" t="s">
        <v>333</v>
      </c>
      <c r="D617" t="s">
        <v>479</v>
      </c>
      <c r="E617" t="s">
        <v>334</v>
      </c>
      <c r="F617" t="s">
        <v>335</v>
      </c>
      <c r="G617" t="s">
        <v>229</v>
      </c>
      <c r="H617" t="s">
        <v>230</v>
      </c>
      <c r="I617" t="s">
        <v>484</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52">
        <v>1012.81</v>
      </c>
      <c r="AO617" s="52">
        <v>1277.73</v>
      </c>
      <c r="AP617" s="52">
        <v>1500.92</v>
      </c>
      <c r="AQ617" s="52">
        <v>1751.61</v>
      </c>
      <c r="AR617" s="52">
        <v>1880.76</v>
      </c>
      <c r="AS617" s="52">
        <v>2087.15</v>
      </c>
      <c r="AT617" s="52">
        <v>2330.13</v>
      </c>
      <c r="AU617" s="52">
        <v>2679.12</v>
      </c>
      <c r="AV617" s="52">
        <v>3199.14</v>
      </c>
      <c r="AW617" s="52">
        <v>3695.94</v>
      </c>
      <c r="AX617" s="52">
        <v>4013.08</v>
      </c>
      <c r="AY617" s="52">
        <v>4457.87</v>
      </c>
      <c r="AZ617" s="52">
        <v>5042.4799999999996</v>
      </c>
      <c r="BA617" s="52">
        <v>5654.52</v>
      </c>
      <c r="BB617" s="52">
        <v>6280.07</v>
      </c>
      <c r="BC617">
        <v>2017</v>
      </c>
    </row>
    <row r="618" spans="1:55" x14ac:dyDescent="0.25">
      <c r="A618">
        <v>513</v>
      </c>
      <c r="B618" t="s">
        <v>478</v>
      </c>
      <c r="C618" t="s">
        <v>336</v>
      </c>
      <c r="D618" t="s">
        <v>479</v>
      </c>
      <c r="E618" t="s">
        <v>334</v>
      </c>
      <c r="F618" t="s">
        <v>335</v>
      </c>
      <c r="G618" t="s">
        <v>282</v>
      </c>
      <c r="I618" t="s">
        <v>337</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14.215</v>
      </c>
      <c r="AW618">
        <v>14.455</v>
      </c>
      <c r="AX618">
        <v>13.888999999999999</v>
      </c>
      <c r="AY618">
        <v>13.664999999999999</v>
      </c>
      <c r="AZ618">
        <v>13.694000000000001</v>
      </c>
      <c r="BA618">
        <v>13.603</v>
      </c>
      <c r="BB618">
        <v>13.382999999999999</v>
      </c>
      <c r="BC618">
        <v>2017</v>
      </c>
    </row>
    <row r="619" spans="1:55" x14ac:dyDescent="0.25">
      <c r="A619">
        <v>513</v>
      </c>
      <c r="B619" t="s">
        <v>478</v>
      </c>
      <c r="C619" t="s">
        <v>338</v>
      </c>
      <c r="D619" t="s">
        <v>479</v>
      </c>
      <c r="E619" t="s">
        <v>339</v>
      </c>
      <c r="F619" t="s">
        <v>340</v>
      </c>
      <c r="G619" t="s">
        <v>229</v>
      </c>
      <c r="H619" t="s">
        <v>230</v>
      </c>
      <c r="I619" t="s">
        <v>484</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-314.28199999999998</v>
      </c>
      <c r="AQ619">
        <v>-405.35199999999998</v>
      </c>
      <c r="AR619">
        <v>-413.42</v>
      </c>
      <c r="AS619">
        <v>-602.52</v>
      </c>
      <c r="AT619">
        <v>-582.47</v>
      </c>
      <c r="AU619">
        <v>-659.84</v>
      </c>
      <c r="AV619">
        <v>-924.64</v>
      </c>
      <c r="AW619" s="52">
        <v>-1078.94</v>
      </c>
      <c r="AX619" s="52">
        <v>-1059.22</v>
      </c>
      <c r="AY619" s="52">
        <v>-1151.4100000000001</v>
      </c>
      <c r="AZ619" s="52">
        <v>-1296.6099999999999</v>
      </c>
      <c r="BA619" s="52">
        <v>-1431.53</v>
      </c>
      <c r="BB619" s="52">
        <v>-1534.97</v>
      </c>
      <c r="BC619">
        <v>2017</v>
      </c>
    </row>
    <row r="620" spans="1:55" x14ac:dyDescent="0.25">
      <c r="A620">
        <v>513</v>
      </c>
      <c r="B620" t="s">
        <v>478</v>
      </c>
      <c r="C620" t="s">
        <v>341</v>
      </c>
      <c r="D620" t="s">
        <v>479</v>
      </c>
      <c r="E620" t="s">
        <v>339</v>
      </c>
      <c r="F620" t="s">
        <v>340</v>
      </c>
      <c r="G620" t="s">
        <v>282</v>
      </c>
      <c r="I620" t="s">
        <v>342</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-2.9780000000000002</v>
      </c>
      <c r="AQ620">
        <v>-3.3809999999999998</v>
      </c>
      <c r="AR620">
        <v>-3.077</v>
      </c>
      <c r="AS620">
        <v>-3.9750000000000001</v>
      </c>
      <c r="AT620">
        <v>-3.3610000000000002</v>
      </c>
      <c r="AU620">
        <v>-3.34</v>
      </c>
      <c r="AV620">
        <v>-4.109</v>
      </c>
      <c r="AW620">
        <v>-4.22</v>
      </c>
      <c r="AX620">
        <v>-3.6659999999999999</v>
      </c>
      <c r="AY620">
        <v>-3.53</v>
      </c>
      <c r="AZ620">
        <v>-3.5209999999999999</v>
      </c>
      <c r="BA620">
        <v>-3.444</v>
      </c>
      <c r="BB620">
        <v>-3.2709999999999999</v>
      </c>
      <c r="BC620">
        <v>2017</v>
      </c>
    </row>
    <row r="621" spans="1:55" x14ac:dyDescent="0.25">
      <c r="A621">
        <v>513</v>
      </c>
      <c r="B621" t="s">
        <v>478</v>
      </c>
      <c r="C621" t="s">
        <v>343</v>
      </c>
      <c r="D621" t="s">
        <v>479</v>
      </c>
      <c r="E621" t="s">
        <v>344</v>
      </c>
      <c r="F621" t="s">
        <v>345</v>
      </c>
      <c r="G621" t="s">
        <v>229</v>
      </c>
      <c r="H621" t="s">
        <v>230</v>
      </c>
    </row>
    <row r="622" spans="1:55" x14ac:dyDescent="0.25">
      <c r="A622">
        <v>513</v>
      </c>
      <c r="B622" t="s">
        <v>478</v>
      </c>
      <c r="C622" t="s">
        <v>346</v>
      </c>
      <c r="D622" t="s">
        <v>479</v>
      </c>
      <c r="E622" t="s">
        <v>344</v>
      </c>
      <c r="F622" t="s">
        <v>345</v>
      </c>
      <c r="G622" t="s">
        <v>270</v>
      </c>
    </row>
    <row r="623" spans="1:55" x14ac:dyDescent="0.25">
      <c r="A623">
        <v>513</v>
      </c>
      <c r="B623" t="s">
        <v>478</v>
      </c>
      <c r="C623" t="s">
        <v>347</v>
      </c>
      <c r="D623" t="s">
        <v>479</v>
      </c>
      <c r="E623" t="s">
        <v>348</v>
      </c>
      <c r="F623" t="s">
        <v>349</v>
      </c>
      <c r="G623" t="s">
        <v>229</v>
      </c>
      <c r="H623" t="s">
        <v>230</v>
      </c>
      <c r="I623" t="s">
        <v>484</v>
      </c>
      <c r="J623" t="s">
        <v>232</v>
      </c>
      <c r="K623" t="s">
        <v>232</v>
      </c>
      <c r="L623" t="s">
        <v>232</v>
      </c>
      <c r="M623" t="s">
        <v>232</v>
      </c>
      <c r="N623" t="s">
        <v>232</v>
      </c>
      <c r="O623" t="s">
        <v>232</v>
      </c>
      <c r="P623" t="s">
        <v>232</v>
      </c>
      <c r="Q623" t="s">
        <v>232</v>
      </c>
      <c r="R623" t="s">
        <v>232</v>
      </c>
      <c r="S623" t="s">
        <v>232</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-110.997</v>
      </c>
      <c r="AQ623">
        <v>-165.38200000000001</v>
      </c>
      <c r="AR623">
        <v>-131.37</v>
      </c>
      <c r="AS623">
        <v>-292.79000000000002</v>
      </c>
      <c r="AT623">
        <v>-251.34</v>
      </c>
      <c r="AU623">
        <v>-320.45999999999998</v>
      </c>
      <c r="AV623">
        <v>-373.35</v>
      </c>
      <c r="AW623">
        <v>-617.38800000000003</v>
      </c>
      <c r="AX623">
        <v>-514.82899999999995</v>
      </c>
      <c r="AY623">
        <v>-538.40599999999995</v>
      </c>
      <c r="AZ623">
        <v>-601.45299999999997</v>
      </c>
      <c r="BA623">
        <v>-645.24099999999999</v>
      </c>
      <c r="BB623">
        <v>-648.18200000000002</v>
      </c>
      <c r="BC623">
        <v>2017</v>
      </c>
    </row>
    <row r="624" spans="1:55" x14ac:dyDescent="0.25">
      <c r="A624">
        <v>513</v>
      </c>
      <c r="B624" t="s">
        <v>478</v>
      </c>
      <c r="C624" t="s">
        <v>350</v>
      </c>
      <c r="D624" t="s">
        <v>479</v>
      </c>
      <c r="E624" t="s">
        <v>348</v>
      </c>
      <c r="F624" t="s">
        <v>349</v>
      </c>
      <c r="G624" t="s">
        <v>282</v>
      </c>
      <c r="I624" t="s">
        <v>351</v>
      </c>
      <c r="J624" t="s">
        <v>232</v>
      </c>
      <c r="K624" t="s">
        <v>232</v>
      </c>
      <c r="L624" t="s">
        <v>232</v>
      </c>
      <c r="M624" t="s">
        <v>232</v>
      </c>
      <c r="N624" t="s">
        <v>232</v>
      </c>
      <c r="O624" t="s">
        <v>232</v>
      </c>
      <c r="P624" t="s">
        <v>232</v>
      </c>
      <c r="Q624" t="s">
        <v>232</v>
      </c>
      <c r="R624" t="s">
        <v>232</v>
      </c>
      <c r="S624" t="s">
        <v>232</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-1.052</v>
      </c>
      <c r="AQ624">
        <v>-1.379</v>
      </c>
      <c r="AR624">
        <v>-0.97799999999999998</v>
      </c>
      <c r="AS624">
        <v>-1.9319999999999999</v>
      </c>
      <c r="AT624">
        <v>-1.45</v>
      </c>
      <c r="AU624">
        <v>-1.6220000000000001</v>
      </c>
      <c r="AV624">
        <v>-1.659</v>
      </c>
      <c r="AW624">
        <v>-2.415</v>
      </c>
      <c r="AX624">
        <v>-1.782</v>
      </c>
      <c r="AY624">
        <v>-1.65</v>
      </c>
      <c r="AZ624">
        <v>-1.633</v>
      </c>
      <c r="BA624">
        <v>-1.552</v>
      </c>
      <c r="BB624">
        <v>-1.381</v>
      </c>
      <c r="BC624">
        <v>2017</v>
      </c>
    </row>
    <row r="625" spans="1:55" x14ac:dyDescent="0.25">
      <c r="A625">
        <v>513</v>
      </c>
      <c r="B625" t="s">
        <v>478</v>
      </c>
      <c r="C625" t="s">
        <v>352</v>
      </c>
      <c r="D625" t="s">
        <v>479</v>
      </c>
      <c r="E625" t="s">
        <v>353</v>
      </c>
      <c r="F625" t="s">
        <v>354</v>
      </c>
      <c r="G625" t="s">
        <v>229</v>
      </c>
      <c r="H625" t="s">
        <v>230</v>
      </c>
    </row>
    <row r="626" spans="1:55" x14ac:dyDescent="0.25">
      <c r="A626">
        <v>513</v>
      </c>
      <c r="B626" t="s">
        <v>478</v>
      </c>
      <c r="C626" t="s">
        <v>355</v>
      </c>
      <c r="D626" t="s">
        <v>479</v>
      </c>
      <c r="E626" t="s">
        <v>353</v>
      </c>
      <c r="F626" t="s">
        <v>354</v>
      </c>
      <c r="G626" t="s">
        <v>282</v>
      </c>
    </row>
    <row r="627" spans="1:55" x14ac:dyDescent="0.25">
      <c r="A627">
        <v>513</v>
      </c>
      <c r="B627" t="s">
        <v>478</v>
      </c>
      <c r="C627" t="s">
        <v>356</v>
      </c>
      <c r="D627" t="s">
        <v>479</v>
      </c>
      <c r="E627" t="s">
        <v>357</v>
      </c>
      <c r="F627" t="s">
        <v>358</v>
      </c>
      <c r="G627" t="s">
        <v>229</v>
      </c>
      <c r="H627" t="s">
        <v>230</v>
      </c>
      <c r="I627" t="s">
        <v>484</v>
      </c>
      <c r="J627" t="s">
        <v>232</v>
      </c>
      <c r="K627" t="s">
        <v>232</v>
      </c>
      <c r="L627" t="s">
        <v>232</v>
      </c>
      <c r="M627" t="s">
        <v>232</v>
      </c>
      <c r="N627" t="s">
        <v>232</v>
      </c>
      <c r="O627" t="s">
        <v>232</v>
      </c>
      <c r="P627" t="s">
        <v>232</v>
      </c>
      <c r="Q627" t="s">
        <v>232</v>
      </c>
      <c r="R627" t="s">
        <v>232</v>
      </c>
      <c r="S627" t="s">
        <v>232</v>
      </c>
      <c r="T627" t="s">
        <v>232</v>
      </c>
      <c r="U627" t="s">
        <v>232</v>
      </c>
      <c r="V627" t="s">
        <v>232</v>
      </c>
      <c r="W627" t="s">
        <v>232</v>
      </c>
      <c r="X627" t="s">
        <v>232</v>
      </c>
      <c r="Y627" t="s">
        <v>232</v>
      </c>
      <c r="Z627" t="s">
        <v>232</v>
      </c>
      <c r="AA627" t="s">
        <v>232</v>
      </c>
      <c r="AB627" t="s">
        <v>232</v>
      </c>
      <c r="AC627" t="s">
        <v>232</v>
      </c>
      <c r="AD627" t="s">
        <v>232</v>
      </c>
      <c r="AE627" t="s">
        <v>232</v>
      </c>
      <c r="AF627" t="s">
        <v>232</v>
      </c>
      <c r="AG627" s="52">
        <v>1545.67</v>
      </c>
      <c r="AH627" s="52">
        <v>1679.8</v>
      </c>
      <c r="AI627" s="52">
        <v>1819.14</v>
      </c>
      <c r="AJ627" s="52">
        <v>2041.47</v>
      </c>
      <c r="AK627" s="52">
        <v>2304.4</v>
      </c>
      <c r="AL627" s="52">
        <v>2550.77</v>
      </c>
      <c r="AM627" s="52">
        <v>2788.05</v>
      </c>
      <c r="AN627" s="52">
        <v>2830.38</v>
      </c>
      <c r="AO627" s="52">
        <v>3354.08</v>
      </c>
      <c r="AP627" s="52">
        <v>3822.02</v>
      </c>
      <c r="AQ627" s="52">
        <v>4294.55</v>
      </c>
      <c r="AR627" s="52">
        <v>4739.6000000000004</v>
      </c>
      <c r="AS627" s="52">
        <v>5105.3900000000003</v>
      </c>
      <c r="AT627" s="52">
        <v>5775.85</v>
      </c>
      <c r="AU627" s="52">
        <v>6417.26</v>
      </c>
      <c r="AV627" s="52">
        <v>7822.53</v>
      </c>
      <c r="AW627" s="52">
        <v>8901.4699999999993</v>
      </c>
      <c r="AX627" s="52">
        <v>9960.69</v>
      </c>
      <c r="AY627" s="52">
        <v>11112.1</v>
      </c>
      <c r="AZ627" s="52">
        <v>12408.71</v>
      </c>
      <c r="BA627" s="52">
        <v>13840.24</v>
      </c>
      <c r="BB627" s="52">
        <v>15375.21</v>
      </c>
      <c r="BC627">
        <v>2017</v>
      </c>
    </row>
    <row r="628" spans="1:55" x14ac:dyDescent="0.25">
      <c r="A628">
        <v>513</v>
      </c>
      <c r="B628" t="s">
        <v>478</v>
      </c>
      <c r="C628" t="s">
        <v>359</v>
      </c>
      <c r="D628" t="s">
        <v>479</v>
      </c>
      <c r="E628" t="s">
        <v>357</v>
      </c>
      <c r="F628" t="s">
        <v>358</v>
      </c>
      <c r="G628" t="s">
        <v>282</v>
      </c>
      <c r="I628" t="s">
        <v>360</v>
      </c>
      <c r="J628" t="s">
        <v>232</v>
      </c>
      <c r="K628" t="s">
        <v>232</v>
      </c>
      <c r="L628" t="s">
        <v>232</v>
      </c>
      <c r="M628" t="s">
        <v>232</v>
      </c>
      <c r="N628" t="s">
        <v>232</v>
      </c>
      <c r="O628" t="s">
        <v>232</v>
      </c>
      <c r="P628" t="s">
        <v>232</v>
      </c>
      <c r="Q628" t="s">
        <v>232</v>
      </c>
      <c r="R628" t="s">
        <v>232</v>
      </c>
      <c r="S628" t="s">
        <v>232</v>
      </c>
      <c r="T628" t="s">
        <v>232</v>
      </c>
      <c r="U628" t="s">
        <v>232</v>
      </c>
      <c r="V628" t="s">
        <v>232</v>
      </c>
      <c r="W628" t="s">
        <v>232</v>
      </c>
      <c r="X628" t="s">
        <v>232</v>
      </c>
      <c r="Y628" t="s">
        <v>232</v>
      </c>
      <c r="Z628" t="s">
        <v>232</v>
      </c>
      <c r="AA628" t="s">
        <v>232</v>
      </c>
      <c r="AB628" t="s">
        <v>232</v>
      </c>
      <c r="AC628" t="s">
        <v>232</v>
      </c>
      <c r="AD628" t="s">
        <v>232</v>
      </c>
      <c r="AE628" t="s">
        <v>232</v>
      </c>
      <c r="AF628" t="s">
        <v>232</v>
      </c>
      <c r="AG628">
        <v>44.322000000000003</v>
      </c>
      <c r="AH628">
        <v>43.481999999999999</v>
      </c>
      <c r="AI628">
        <v>42.295999999999999</v>
      </c>
      <c r="AJ628">
        <v>42.325000000000003</v>
      </c>
      <c r="AK628">
        <v>41.912999999999997</v>
      </c>
      <c r="AL628">
        <v>40.573</v>
      </c>
      <c r="AM628">
        <v>39.542999999999999</v>
      </c>
      <c r="AN628">
        <v>35.488999999999997</v>
      </c>
      <c r="AO628">
        <v>36.622999999999998</v>
      </c>
      <c r="AP628">
        <v>36.220999999999997</v>
      </c>
      <c r="AQ628">
        <v>35.82</v>
      </c>
      <c r="AR628">
        <v>35.273000000000003</v>
      </c>
      <c r="AS628">
        <v>33.680999999999997</v>
      </c>
      <c r="AT628">
        <v>33.331000000000003</v>
      </c>
      <c r="AU628">
        <v>32.478999999999999</v>
      </c>
      <c r="AV628">
        <v>34.759</v>
      </c>
      <c r="AW628">
        <v>34.813000000000002</v>
      </c>
      <c r="AX628">
        <v>34.472999999999999</v>
      </c>
      <c r="AY628">
        <v>34.064</v>
      </c>
      <c r="AZ628">
        <v>33.698</v>
      </c>
      <c r="BA628">
        <v>33.295000000000002</v>
      </c>
      <c r="BB628">
        <v>32.765999999999998</v>
      </c>
      <c r="BC628">
        <v>2017</v>
      </c>
    </row>
    <row r="629" spans="1:55" x14ac:dyDescent="0.25">
      <c r="A629">
        <v>513</v>
      </c>
      <c r="B629" t="s">
        <v>478</v>
      </c>
      <c r="C629" t="s">
        <v>361</v>
      </c>
      <c r="D629" t="s">
        <v>479</v>
      </c>
      <c r="E629" t="s">
        <v>362</v>
      </c>
      <c r="F629" t="s">
        <v>363</v>
      </c>
      <c r="G629" t="s">
        <v>229</v>
      </c>
      <c r="H629" t="s">
        <v>230</v>
      </c>
      <c r="I629" t="s">
        <v>484</v>
      </c>
      <c r="J629">
        <v>325.76400000000001</v>
      </c>
      <c r="K629">
        <v>373.74900000000002</v>
      </c>
      <c r="L629">
        <v>419.69900000000001</v>
      </c>
      <c r="M629">
        <v>473.72800000000001</v>
      </c>
      <c r="N629">
        <v>568.26199999999994</v>
      </c>
      <c r="O629">
        <v>651.98</v>
      </c>
      <c r="P629">
        <v>734.06200000000001</v>
      </c>
      <c r="Q629">
        <v>844.30700000000002</v>
      </c>
      <c r="R629">
        <v>928.096</v>
      </c>
      <c r="S629" s="52">
        <v>1033.29</v>
      </c>
      <c r="T629" s="52">
        <v>1164.04</v>
      </c>
      <c r="U629" s="52">
        <v>1282.26</v>
      </c>
      <c r="V629" s="52">
        <v>1386.96</v>
      </c>
      <c r="W629" s="52">
        <v>1454.57</v>
      </c>
      <c r="X629" s="52">
        <v>1571.08</v>
      </c>
      <c r="Y629" s="52">
        <v>1769.55</v>
      </c>
      <c r="Z629" s="52">
        <v>1929.73</v>
      </c>
      <c r="AA629" s="52">
        <v>2096.54</v>
      </c>
      <c r="AB629" s="52">
        <v>2322.4899999999998</v>
      </c>
      <c r="AC629" s="52">
        <v>2548.98</v>
      </c>
      <c r="AD629" s="52">
        <v>2750.72</v>
      </c>
      <c r="AE629" s="52">
        <v>2941.7</v>
      </c>
      <c r="AF629" s="52">
        <v>3169.74</v>
      </c>
      <c r="AG629" s="52">
        <v>3487.4</v>
      </c>
      <c r="AH629" s="52">
        <v>3863.23</v>
      </c>
      <c r="AI629" s="52">
        <v>4301.03</v>
      </c>
      <c r="AJ629" s="52">
        <v>4823.37</v>
      </c>
      <c r="AK629" s="52">
        <v>5498</v>
      </c>
      <c r="AL629" s="52">
        <v>6286.82</v>
      </c>
      <c r="AM629" s="52">
        <v>7050.72</v>
      </c>
      <c r="AN629" s="52">
        <v>7975.39</v>
      </c>
      <c r="AO629" s="52">
        <v>9158.2900000000009</v>
      </c>
      <c r="AP629" s="52">
        <v>10552.04</v>
      </c>
      <c r="AQ629" s="52">
        <v>11989.23</v>
      </c>
      <c r="AR629" s="52">
        <v>13436.74</v>
      </c>
      <c r="AS629" s="52">
        <v>15158.02</v>
      </c>
      <c r="AT629" s="52">
        <v>17328.64</v>
      </c>
      <c r="AU629" s="52">
        <v>19758.150000000001</v>
      </c>
      <c r="AV629" s="52">
        <v>22504.81</v>
      </c>
      <c r="AW629" s="52">
        <v>25569.46</v>
      </c>
      <c r="AX629" s="52">
        <v>28894.5</v>
      </c>
      <c r="AY629" s="52">
        <v>32621.72</v>
      </c>
      <c r="AZ629" s="52">
        <v>36823.71</v>
      </c>
      <c r="BA629" s="52">
        <v>41568.449999999997</v>
      </c>
      <c r="BB629" s="52">
        <v>46924.54</v>
      </c>
      <c r="BC629">
        <v>2017</v>
      </c>
    </row>
    <row r="630" spans="1:55" x14ac:dyDescent="0.25">
      <c r="A630">
        <v>513</v>
      </c>
      <c r="B630" t="s">
        <v>478</v>
      </c>
      <c r="C630" t="s">
        <v>364</v>
      </c>
      <c r="D630" t="s">
        <v>479</v>
      </c>
      <c r="E630" t="s">
        <v>365</v>
      </c>
      <c r="F630" t="s">
        <v>366</v>
      </c>
      <c r="G630" t="s">
        <v>242</v>
      </c>
      <c r="H630" t="s">
        <v>230</v>
      </c>
      <c r="I630" t="s">
        <v>485</v>
      </c>
      <c r="J630">
        <v>-0.249</v>
      </c>
      <c r="K630">
        <v>-0.68799999999999994</v>
      </c>
      <c r="L630">
        <v>-0.66100000000000003</v>
      </c>
      <c r="M630">
        <v>-0.40100000000000002</v>
      </c>
      <c r="N630">
        <v>-0.622</v>
      </c>
      <c r="O630">
        <v>-0.747</v>
      </c>
      <c r="P630">
        <v>-0.58199999999999996</v>
      </c>
      <c r="Q630">
        <v>-0.49399999999999999</v>
      </c>
      <c r="R630">
        <v>-1.1719999999999999</v>
      </c>
      <c r="S630">
        <v>-1.262</v>
      </c>
      <c r="T630">
        <v>-0.94499999999999995</v>
      </c>
      <c r="U630">
        <v>-0.34599999999999997</v>
      </c>
      <c r="V630">
        <v>-0.126</v>
      </c>
      <c r="W630">
        <v>-0.13200000000000001</v>
      </c>
      <c r="X630">
        <v>-0.32200000000000001</v>
      </c>
      <c r="Y630">
        <v>-0.91</v>
      </c>
      <c r="Z630">
        <v>-0.996</v>
      </c>
      <c r="AA630">
        <v>-0.66600000000000004</v>
      </c>
      <c r="AB630">
        <v>-0.47</v>
      </c>
      <c r="AC630">
        <v>-0.33700000000000002</v>
      </c>
      <c r="AD630">
        <v>-0.67800000000000005</v>
      </c>
      <c r="AE630">
        <v>-0.43099999999999999</v>
      </c>
      <c r="AF630">
        <v>0.16700000000000001</v>
      </c>
      <c r="AG630">
        <v>0.17599999999999999</v>
      </c>
      <c r="AH630">
        <v>-0.19</v>
      </c>
      <c r="AI630">
        <v>8.0000000000000002E-3</v>
      </c>
      <c r="AJ630">
        <v>0.76400000000000001</v>
      </c>
      <c r="AK630">
        <v>0.61699999999999999</v>
      </c>
      <c r="AL630">
        <v>1.1819999999999999</v>
      </c>
      <c r="AM630">
        <v>2.6629999999999998</v>
      </c>
      <c r="AN630">
        <v>0.50700000000000001</v>
      </c>
      <c r="AO630">
        <v>-1.337</v>
      </c>
      <c r="AP630">
        <v>0.97099999999999997</v>
      </c>
      <c r="AQ630">
        <v>1.897</v>
      </c>
      <c r="AR630">
        <v>2.4489999999999998</v>
      </c>
      <c r="AS630">
        <v>3.8769999999999998</v>
      </c>
      <c r="AT630">
        <v>1.466</v>
      </c>
      <c r="AU630">
        <v>-5.556</v>
      </c>
      <c r="AV630">
        <v>-8.0060000000000002</v>
      </c>
      <c r="AW630">
        <v>-5.9690000000000003</v>
      </c>
      <c r="AX630">
        <v>-5.7720000000000002</v>
      </c>
      <c r="AY630">
        <v>-6.2309999999999999</v>
      </c>
      <c r="AZ630">
        <v>-7.0819999999999999</v>
      </c>
      <c r="BA630">
        <v>-8.0359999999999996</v>
      </c>
      <c r="BB630">
        <v>-9.0879999999999992</v>
      </c>
      <c r="BC630">
        <v>2017</v>
      </c>
    </row>
    <row r="631" spans="1:55" x14ac:dyDescent="0.25">
      <c r="A631">
        <v>513</v>
      </c>
      <c r="B631" t="s">
        <v>478</v>
      </c>
      <c r="C631" t="s">
        <v>368</v>
      </c>
      <c r="D631" t="s">
        <v>479</v>
      </c>
      <c r="E631" t="s">
        <v>365</v>
      </c>
      <c r="F631" t="s">
        <v>366</v>
      </c>
      <c r="G631" t="s">
        <v>282</v>
      </c>
      <c r="I631" t="s">
        <v>369</v>
      </c>
      <c r="J631">
        <v>-1.099</v>
      </c>
      <c r="K631">
        <v>-3.1190000000000002</v>
      </c>
      <c r="L631">
        <v>-3.2749999999999999</v>
      </c>
      <c r="M631">
        <v>-1.8959999999999999</v>
      </c>
      <c r="N631">
        <v>-2.5859999999999999</v>
      </c>
      <c r="O631">
        <v>-3.0169999999999999</v>
      </c>
      <c r="P631">
        <v>-2.2410000000000001</v>
      </c>
      <c r="Q631">
        <v>-1.724</v>
      </c>
      <c r="R631">
        <v>-3.7919999999999998</v>
      </c>
      <c r="S631">
        <v>-3.706</v>
      </c>
      <c r="T631">
        <v>-2.6720000000000002</v>
      </c>
      <c r="U631">
        <v>-0.94799999999999995</v>
      </c>
      <c r="V631">
        <v>-0.34499999999999997</v>
      </c>
      <c r="W631">
        <v>-0.34499999999999997</v>
      </c>
      <c r="X631">
        <v>-0.77600000000000002</v>
      </c>
      <c r="Y631">
        <v>-1.982</v>
      </c>
      <c r="Z631">
        <v>-2.069</v>
      </c>
      <c r="AA631">
        <v>-1.3220000000000001</v>
      </c>
      <c r="AB631">
        <v>-0.90500000000000003</v>
      </c>
      <c r="AC631">
        <v>-0.624</v>
      </c>
      <c r="AD631">
        <v>-1.2410000000000001</v>
      </c>
      <c r="AE631">
        <v>-0.78600000000000003</v>
      </c>
      <c r="AF631">
        <v>0.28999999999999998</v>
      </c>
      <c r="AG631">
        <v>0.27800000000000002</v>
      </c>
      <c r="AH631">
        <v>-0.27800000000000002</v>
      </c>
      <c r="AI631">
        <v>1.0999999999999999E-2</v>
      </c>
      <c r="AJ631">
        <v>1.0089999999999999</v>
      </c>
      <c r="AK631">
        <v>0.72099999999999997</v>
      </c>
      <c r="AL631">
        <v>1.2170000000000001</v>
      </c>
      <c r="AM631">
        <v>2.4449999999999998</v>
      </c>
      <c r="AN631">
        <v>0.41499999999999998</v>
      </c>
      <c r="AO631">
        <v>-1.02</v>
      </c>
      <c r="AP631">
        <v>0.68500000000000005</v>
      </c>
      <c r="AQ631">
        <v>1.1759999999999999</v>
      </c>
      <c r="AR631">
        <v>1.331</v>
      </c>
      <c r="AS631">
        <v>1.861</v>
      </c>
      <c r="AT631">
        <v>0.622</v>
      </c>
      <c r="AU631">
        <v>-2.12</v>
      </c>
      <c r="AV631">
        <v>-2.7829999999999999</v>
      </c>
      <c r="AW631">
        <v>-1.897</v>
      </c>
      <c r="AX631">
        <v>-1.681</v>
      </c>
      <c r="AY631">
        <v>-1.663</v>
      </c>
      <c r="AZ631">
        <v>-1.732</v>
      </c>
      <c r="BA631">
        <v>-1.8009999999999999</v>
      </c>
      <c r="BB631">
        <v>-1.8660000000000001</v>
      </c>
      <c r="BC631">
        <v>2017</v>
      </c>
    </row>
    <row r="632" spans="1:55" x14ac:dyDescent="0.25">
      <c r="A632">
        <v>316</v>
      </c>
      <c r="B632" t="s">
        <v>486</v>
      </c>
      <c r="C632" t="s">
        <v>225</v>
      </c>
      <c r="D632" t="s">
        <v>487</v>
      </c>
      <c r="E632" t="s">
        <v>227</v>
      </c>
      <c r="F632" t="s">
        <v>228</v>
      </c>
      <c r="G632" t="s">
        <v>229</v>
      </c>
      <c r="H632" t="s">
        <v>230</v>
      </c>
      <c r="I632" t="s">
        <v>488</v>
      </c>
      <c r="J632">
        <v>6.843</v>
      </c>
      <c r="K632">
        <v>6.7130000000000001</v>
      </c>
      <c r="L632">
        <v>6.3840000000000003</v>
      </c>
      <c r="M632">
        <v>6.4160000000000004</v>
      </c>
      <c r="N632">
        <v>6.6470000000000002</v>
      </c>
      <c r="O632">
        <v>6.72</v>
      </c>
      <c r="P632">
        <v>7.0629999999999997</v>
      </c>
      <c r="Q632">
        <v>7.2460000000000004</v>
      </c>
      <c r="R632">
        <v>7.5</v>
      </c>
      <c r="S632">
        <v>7.77</v>
      </c>
      <c r="T632">
        <v>7.5129999999999999</v>
      </c>
      <c r="U632">
        <v>7.22</v>
      </c>
      <c r="V632">
        <v>6.8090000000000002</v>
      </c>
      <c r="W632">
        <v>6.8630000000000004</v>
      </c>
      <c r="X632">
        <v>7.0010000000000003</v>
      </c>
      <c r="Y632">
        <v>7.1420000000000003</v>
      </c>
      <c r="Z632">
        <v>7.4260000000000002</v>
      </c>
      <c r="AA632">
        <v>7.7779999999999996</v>
      </c>
      <c r="AB632">
        <v>8.0679999999999996</v>
      </c>
      <c r="AC632">
        <v>8.0950000000000006</v>
      </c>
      <c r="AD632">
        <v>8.4550000000000001</v>
      </c>
      <c r="AE632">
        <v>8.2550000000000008</v>
      </c>
      <c r="AF632">
        <v>8.32</v>
      </c>
      <c r="AG632">
        <v>8.5009999999999994</v>
      </c>
      <c r="AH632">
        <v>8.6210000000000004</v>
      </c>
      <c r="AI632">
        <v>8.9619999999999997</v>
      </c>
      <c r="AJ632">
        <v>9.4700000000000006</v>
      </c>
      <c r="AK632">
        <v>9.6460000000000008</v>
      </c>
      <c r="AL632">
        <v>9.734</v>
      </c>
      <c r="AM632">
        <v>9.2609999999999992</v>
      </c>
      <c r="AN632">
        <v>9.06</v>
      </c>
      <c r="AO632">
        <v>8.9879999999999995</v>
      </c>
      <c r="AP632">
        <v>8.9819999999999993</v>
      </c>
      <c r="AQ632">
        <v>8.859</v>
      </c>
      <c r="AR632">
        <v>8.8439999999999994</v>
      </c>
      <c r="AS632">
        <v>9.0389999999999997</v>
      </c>
      <c r="AT632">
        <v>9.2449999999999992</v>
      </c>
      <c r="AU632">
        <v>9.2289999999999992</v>
      </c>
      <c r="AV632">
        <v>9.1829999999999998</v>
      </c>
      <c r="AW632">
        <v>9.1739999999999995</v>
      </c>
      <c r="AX632">
        <v>9.2289999999999992</v>
      </c>
      <c r="AY632">
        <v>9.3670000000000009</v>
      </c>
      <c r="AZ632">
        <v>9.5399999999999991</v>
      </c>
      <c r="BA632">
        <v>9.7149999999999999</v>
      </c>
      <c r="BB632">
        <v>9.8940000000000001</v>
      </c>
      <c r="BC632">
        <v>2018</v>
      </c>
    </row>
    <row r="633" spans="1:55" x14ac:dyDescent="0.25">
      <c r="A633">
        <v>316</v>
      </c>
      <c r="B633" t="s">
        <v>486</v>
      </c>
      <c r="C633" t="s">
        <v>233</v>
      </c>
      <c r="D633" t="s">
        <v>487</v>
      </c>
      <c r="E633" t="s">
        <v>227</v>
      </c>
      <c r="F633" t="s">
        <v>234</v>
      </c>
      <c r="G633" t="s">
        <v>235</v>
      </c>
      <c r="I633" t="s">
        <v>236</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1.8540000000000001</v>
      </c>
      <c r="AL633">
        <v>0.90700000000000003</v>
      </c>
      <c r="AM633">
        <v>-4.8529999999999998</v>
      </c>
      <c r="AN633">
        <v>-2.173</v>
      </c>
      <c r="AO633">
        <v>-0.79500000000000004</v>
      </c>
      <c r="AP633">
        <v>-6.5000000000000002E-2</v>
      </c>
      <c r="AQ633">
        <v>-1.3660000000000001</v>
      </c>
      <c r="AR633">
        <v>-0.17599999999999999</v>
      </c>
      <c r="AS633">
        <v>2.2109999999999999</v>
      </c>
      <c r="AT633">
        <v>2.2730000000000001</v>
      </c>
      <c r="AU633">
        <v>-0.16800000000000001</v>
      </c>
      <c r="AV633">
        <v>-0.5</v>
      </c>
      <c r="AW633">
        <v>-9.8000000000000004E-2</v>
      </c>
      <c r="AX633">
        <v>0.6</v>
      </c>
      <c r="AY633">
        <v>1.5</v>
      </c>
      <c r="AZ633">
        <v>1.84</v>
      </c>
      <c r="BA633">
        <v>1.84</v>
      </c>
      <c r="BB633">
        <v>1.84</v>
      </c>
      <c r="BC633">
        <v>2018</v>
      </c>
    </row>
    <row r="634" spans="1:55" x14ac:dyDescent="0.25">
      <c r="A634">
        <v>316</v>
      </c>
      <c r="B634" t="s">
        <v>486</v>
      </c>
      <c r="C634" t="s">
        <v>237</v>
      </c>
      <c r="D634" t="s">
        <v>487</v>
      </c>
      <c r="E634" t="s">
        <v>238</v>
      </c>
      <c r="F634" t="s">
        <v>239</v>
      </c>
      <c r="G634" t="s">
        <v>229</v>
      </c>
      <c r="H634" t="s">
        <v>230</v>
      </c>
      <c r="I634" t="s">
        <v>488</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9.4510000000000005</v>
      </c>
      <c r="AT634">
        <v>9.6809999999999992</v>
      </c>
      <c r="AU634">
        <v>9.9789999999999992</v>
      </c>
      <c r="AV634">
        <v>10.29</v>
      </c>
      <c r="AW634">
        <v>10.414</v>
      </c>
      <c r="AX634">
        <v>10.677</v>
      </c>
      <c r="AY634">
        <v>11.090999999999999</v>
      </c>
      <c r="AZ634">
        <v>11.558999999999999</v>
      </c>
      <c r="BA634">
        <v>12.048</v>
      </c>
      <c r="BB634">
        <v>12.555999999999999</v>
      </c>
      <c r="BC634">
        <v>2018</v>
      </c>
    </row>
    <row r="635" spans="1:55" x14ac:dyDescent="0.25">
      <c r="A635">
        <v>316</v>
      </c>
      <c r="B635" t="s">
        <v>486</v>
      </c>
      <c r="C635" t="s">
        <v>240</v>
      </c>
      <c r="D635" t="s">
        <v>487</v>
      </c>
      <c r="E635" t="s">
        <v>238</v>
      </c>
      <c r="F635" t="s">
        <v>241</v>
      </c>
      <c r="G635" t="s">
        <v>242</v>
      </c>
      <c r="H635" t="s">
        <v>230</v>
      </c>
      <c r="I635" t="s">
        <v>243</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4.7249999999999996</v>
      </c>
      <c r="AT635">
        <v>4.8410000000000002</v>
      </c>
      <c r="AU635">
        <v>4.99</v>
      </c>
      <c r="AV635">
        <v>5.1449999999999996</v>
      </c>
      <c r="AW635">
        <v>5.2069999999999999</v>
      </c>
      <c r="AX635">
        <v>5.3390000000000004</v>
      </c>
      <c r="AY635">
        <v>5.5460000000000003</v>
      </c>
      <c r="AZ635">
        <v>5.78</v>
      </c>
      <c r="BA635">
        <v>6.024</v>
      </c>
      <c r="BB635">
        <v>6.2779999999999996</v>
      </c>
      <c r="BC635">
        <v>2018</v>
      </c>
    </row>
    <row r="636" spans="1:55" x14ac:dyDescent="0.25">
      <c r="A636">
        <v>316</v>
      </c>
      <c r="B636" t="s">
        <v>486</v>
      </c>
      <c r="C636" t="s">
        <v>244</v>
      </c>
      <c r="D636" t="s">
        <v>487</v>
      </c>
      <c r="E636" t="s">
        <v>238</v>
      </c>
      <c r="F636" t="s">
        <v>245</v>
      </c>
      <c r="G636" t="s">
        <v>246</v>
      </c>
      <c r="H636" t="s">
        <v>230</v>
      </c>
      <c r="I636" t="s">
        <v>243</v>
      </c>
      <c r="J636">
        <v>1.5149999999999999</v>
      </c>
      <c r="K636">
        <v>1.627</v>
      </c>
      <c r="L636">
        <v>1.643</v>
      </c>
      <c r="M636">
        <v>1.716</v>
      </c>
      <c r="N636">
        <v>1.8420000000000001</v>
      </c>
      <c r="O636">
        <v>1.921</v>
      </c>
      <c r="P636">
        <v>2.0590000000000002</v>
      </c>
      <c r="Q636">
        <v>2.165</v>
      </c>
      <c r="R636">
        <v>2.3199999999999998</v>
      </c>
      <c r="S636">
        <v>2.4980000000000002</v>
      </c>
      <c r="T636">
        <v>2.5059999999999998</v>
      </c>
      <c r="U636">
        <v>2.4889999999999999</v>
      </c>
      <c r="V636">
        <v>2.4009999999999998</v>
      </c>
      <c r="W636">
        <v>2.4780000000000002</v>
      </c>
      <c r="X636">
        <v>2.581</v>
      </c>
      <c r="Y636">
        <v>2.6880000000000002</v>
      </c>
      <c r="Z636">
        <v>2.8460000000000001</v>
      </c>
      <c r="AA636">
        <v>3.0329999999999999</v>
      </c>
      <c r="AB636">
        <v>3.181</v>
      </c>
      <c r="AC636">
        <v>3.238</v>
      </c>
      <c r="AD636">
        <v>3.4580000000000002</v>
      </c>
      <c r="AE636">
        <v>3.45</v>
      </c>
      <c r="AF636">
        <v>3.532</v>
      </c>
      <c r="AG636">
        <v>3.6760000000000002</v>
      </c>
      <c r="AH636">
        <v>3.8279999999999998</v>
      </c>
      <c r="AI636">
        <v>4.1040000000000001</v>
      </c>
      <c r="AJ636">
        <v>4.468</v>
      </c>
      <c r="AK636">
        <v>4.673</v>
      </c>
      <c r="AL636">
        <v>4.8070000000000004</v>
      </c>
      <c r="AM636">
        <v>4.6079999999999997</v>
      </c>
      <c r="AN636">
        <v>4.5609999999999999</v>
      </c>
      <c r="AO636">
        <v>4.6189999999999998</v>
      </c>
      <c r="AP636">
        <v>4.7039999999999997</v>
      </c>
      <c r="AQ636">
        <v>4.7220000000000004</v>
      </c>
      <c r="AR636">
        <v>4.8019999999999996</v>
      </c>
      <c r="AS636">
        <v>4.9610000000000003</v>
      </c>
      <c r="AT636">
        <v>5.1289999999999996</v>
      </c>
      <c r="AU636">
        <v>5.218</v>
      </c>
      <c r="AV636">
        <v>5.3090000000000002</v>
      </c>
      <c r="AW636">
        <v>5.3979999999999997</v>
      </c>
      <c r="AX636">
        <v>5.5439999999999996</v>
      </c>
      <c r="AY636">
        <v>5.7439999999999998</v>
      </c>
      <c r="AZ636">
        <v>5.9710000000000001</v>
      </c>
      <c r="BA636">
        <v>6.2069999999999999</v>
      </c>
      <c r="BB636">
        <v>6.4530000000000003</v>
      </c>
      <c r="BC636">
        <v>2018</v>
      </c>
    </row>
    <row r="637" spans="1:55" x14ac:dyDescent="0.25">
      <c r="A637">
        <v>316</v>
      </c>
      <c r="B637" t="s">
        <v>486</v>
      </c>
      <c r="C637" t="s">
        <v>247</v>
      </c>
      <c r="D637" t="s">
        <v>487</v>
      </c>
      <c r="E637" t="s">
        <v>248</v>
      </c>
      <c r="F637" t="s">
        <v>249</v>
      </c>
      <c r="G637" t="s">
        <v>250</v>
      </c>
      <c r="I637" t="s">
        <v>251</v>
      </c>
      <c r="J637">
        <v>29.753</v>
      </c>
      <c r="K637">
        <v>33.381</v>
      </c>
      <c r="L637">
        <v>36.674999999999997</v>
      </c>
      <c r="M637">
        <v>38.74</v>
      </c>
      <c r="N637">
        <v>40.761000000000003</v>
      </c>
      <c r="O637">
        <v>42.194000000000003</v>
      </c>
      <c r="P637">
        <v>44.078000000000003</v>
      </c>
      <c r="Q637">
        <v>47.308999999999997</v>
      </c>
      <c r="R637">
        <v>48.618000000000002</v>
      </c>
      <c r="S637">
        <v>51.936999999999998</v>
      </c>
      <c r="T637">
        <v>53.868000000000002</v>
      </c>
      <c r="U637">
        <v>56.289000000000001</v>
      </c>
      <c r="V637">
        <v>57.488999999999997</v>
      </c>
      <c r="W637">
        <v>60.463999999999999</v>
      </c>
      <c r="X637">
        <v>61.807000000000002</v>
      </c>
      <c r="Y637">
        <v>62.427999999999997</v>
      </c>
      <c r="Z637">
        <v>64.025999999999996</v>
      </c>
      <c r="AA637">
        <v>64.611000000000004</v>
      </c>
      <c r="AB637">
        <v>70.225999999999999</v>
      </c>
      <c r="AC637">
        <v>73.347999999999999</v>
      </c>
      <c r="AD637">
        <v>72.364000000000004</v>
      </c>
      <c r="AE637">
        <v>74.004000000000005</v>
      </c>
      <c r="AF637">
        <v>74.67</v>
      </c>
      <c r="AG637">
        <v>75.510000000000005</v>
      </c>
      <c r="AH637">
        <v>79.908000000000001</v>
      </c>
      <c r="AI637">
        <v>85.236000000000004</v>
      </c>
      <c r="AJ637">
        <v>89.066000000000003</v>
      </c>
      <c r="AK637">
        <v>96.91</v>
      </c>
      <c r="AL637">
        <v>98.319000000000003</v>
      </c>
      <c r="AM637">
        <v>96.438999999999993</v>
      </c>
      <c r="AN637">
        <v>100</v>
      </c>
      <c r="AO637">
        <v>103.64400000000001</v>
      </c>
      <c r="AP637">
        <v>102.652</v>
      </c>
      <c r="AQ637">
        <v>105.59</v>
      </c>
      <c r="AR637">
        <v>106.208</v>
      </c>
      <c r="AS637">
        <v>104.55500000000001</v>
      </c>
      <c r="AT637">
        <v>104.724</v>
      </c>
      <c r="AU637">
        <v>108.125</v>
      </c>
      <c r="AV637">
        <v>112.05200000000001</v>
      </c>
      <c r="AW637">
        <v>113.52</v>
      </c>
      <c r="AX637">
        <v>115.69199999999999</v>
      </c>
      <c r="AY637">
        <v>118.4</v>
      </c>
      <c r="AZ637">
        <v>121.17</v>
      </c>
      <c r="BA637">
        <v>124.006</v>
      </c>
      <c r="BB637">
        <v>126.907</v>
      </c>
      <c r="BC637">
        <v>2018</v>
      </c>
    </row>
    <row r="638" spans="1:55" x14ac:dyDescent="0.25">
      <c r="A638">
        <v>316</v>
      </c>
      <c r="B638" t="s">
        <v>486</v>
      </c>
      <c r="C638" t="s">
        <v>252</v>
      </c>
      <c r="D638" t="s">
        <v>487</v>
      </c>
      <c r="E638" t="s">
        <v>253</v>
      </c>
      <c r="F638" t="s">
        <v>254</v>
      </c>
      <c r="G638" t="s">
        <v>229</v>
      </c>
      <c r="H638" t="s">
        <v>220</v>
      </c>
      <c r="I638" t="s">
        <v>255</v>
      </c>
      <c r="J638" s="52">
        <v>27133.32</v>
      </c>
      <c r="K638" s="52">
        <v>26524.6</v>
      </c>
      <c r="L638" s="52">
        <v>25149.27</v>
      </c>
      <c r="M638" s="52">
        <v>25207.79</v>
      </c>
      <c r="N638" s="52">
        <v>26046.19</v>
      </c>
      <c r="O638" s="52">
        <v>26257.49</v>
      </c>
      <c r="P638" s="52">
        <v>27509.34</v>
      </c>
      <c r="Q638" s="52">
        <v>28128.71</v>
      </c>
      <c r="R638" s="52">
        <v>29010.07</v>
      </c>
      <c r="S638" s="52">
        <v>29946.58</v>
      </c>
      <c r="T638" s="52">
        <v>28856.47</v>
      </c>
      <c r="U638" s="52">
        <v>27635.439999999999</v>
      </c>
      <c r="V638" s="52">
        <v>25969.86</v>
      </c>
      <c r="W638" s="52">
        <v>26087.57</v>
      </c>
      <c r="X638" s="52">
        <v>26516</v>
      </c>
      <c r="Y638" s="52">
        <v>26956.1</v>
      </c>
      <c r="Z638" s="52">
        <v>27921.66</v>
      </c>
      <c r="AA638" s="52">
        <v>29135.31</v>
      </c>
      <c r="AB638" s="52">
        <v>30111.74</v>
      </c>
      <c r="AC638" s="52">
        <v>30100.67</v>
      </c>
      <c r="AD638" s="52">
        <v>31333.3</v>
      </c>
      <c r="AE638" s="52">
        <v>30496.82</v>
      </c>
      <c r="AF638" s="52">
        <v>30648.3</v>
      </c>
      <c r="AG638" s="52">
        <v>31224.04</v>
      </c>
      <c r="AH638" s="52">
        <v>31566.71</v>
      </c>
      <c r="AI638" s="52">
        <v>32708.37</v>
      </c>
      <c r="AJ638" s="52">
        <v>34433.040000000001</v>
      </c>
      <c r="AK638" s="52">
        <v>34930.49</v>
      </c>
      <c r="AL638" s="52">
        <v>35098.61</v>
      </c>
      <c r="AM638" s="52">
        <v>33257.22</v>
      </c>
      <c r="AN638" s="52">
        <v>32406.52</v>
      </c>
      <c r="AO638" s="52">
        <v>32030.73</v>
      </c>
      <c r="AP638" s="52">
        <v>31897.99</v>
      </c>
      <c r="AQ638" s="52">
        <v>31359.22</v>
      </c>
      <c r="AR638" s="52">
        <v>31207.29</v>
      </c>
      <c r="AS638" s="52">
        <v>31803.89</v>
      </c>
      <c r="AT638" s="52">
        <v>32437.73</v>
      </c>
      <c r="AU638" s="52">
        <v>32301.439999999999</v>
      </c>
      <c r="AV638" s="52">
        <v>32058.6</v>
      </c>
      <c r="AW638" s="52">
        <v>31946.06</v>
      </c>
      <c r="AX638" s="52">
        <v>32056.41</v>
      </c>
      <c r="AY638" s="52">
        <v>32454.92</v>
      </c>
      <c r="AZ638" s="52">
        <v>32968.46</v>
      </c>
      <c r="BA638" s="52">
        <v>33490.120000000003</v>
      </c>
      <c r="BB638" s="52">
        <v>34020.03</v>
      </c>
      <c r="BC638">
        <v>2017</v>
      </c>
    </row>
    <row r="639" spans="1:55" x14ac:dyDescent="0.25">
      <c r="A639">
        <v>316</v>
      </c>
      <c r="B639" t="s">
        <v>486</v>
      </c>
      <c r="C639" t="s">
        <v>256</v>
      </c>
      <c r="D639" t="s">
        <v>487</v>
      </c>
      <c r="E639" t="s">
        <v>253</v>
      </c>
      <c r="F639" t="s">
        <v>257</v>
      </c>
      <c r="G639" t="s">
        <v>258</v>
      </c>
      <c r="H639" t="s">
        <v>220</v>
      </c>
      <c r="I639" t="s">
        <v>255</v>
      </c>
      <c r="J639" s="52">
        <v>13943.96</v>
      </c>
      <c r="K639" s="52">
        <v>13631.14</v>
      </c>
      <c r="L639" s="52">
        <v>12924.35</v>
      </c>
      <c r="M639" s="52">
        <v>12954.42</v>
      </c>
      <c r="N639" s="52">
        <v>13385.28</v>
      </c>
      <c r="O639" s="52">
        <v>13493.87</v>
      </c>
      <c r="P639" s="52">
        <v>14137.2</v>
      </c>
      <c r="Q639" s="52">
        <v>14455.5</v>
      </c>
      <c r="R639" s="52">
        <v>14908.43</v>
      </c>
      <c r="S639" s="52">
        <v>15389.72</v>
      </c>
      <c r="T639" s="52">
        <v>14829.5</v>
      </c>
      <c r="U639" s="52">
        <v>14202.01</v>
      </c>
      <c r="V639" s="52">
        <v>13346.06</v>
      </c>
      <c r="W639" s="52">
        <v>13406.55</v>
      </c>
      <c r="X639" s="52">
        <v>13626.72</v>
      </c>
      <c r="Y639" s="52">
        <v>13852.89</v>
      </c>
      <c r="Z639" s="52">
        <v>14349.1</v>
      </c>
      <c r="AA639" s="52">
        <v>14972.8</v>
      </c>
      <c r="AB639" s="52">
        <v>15474.59</v>
      </c>
      <c r="AC639" s="52">
        <v>15468.9</v>
      </c>
      <c r="AD639" s="52">
        <v>16102.36</v>
      </c>
      <c r="AE639" s="52">
        <v>15672.49</v>
      </c>
      <c r="AF639" s="52">
        <v>15750.33</v>
      </c>
      <c r="AG639" s="52">
        <v>16046.21</v>
      </c>
      <c r="AH639" s="52">
        <v>16222.31</v>
      </c>
      <c r="AI639" s="52">
        <v>16809.02</v>
      </c>
      <c r="AJ639" s="52">
        <v>17695.330000000002</v>
      </c>
      <c r="AK639" s="52">
        <v>17950.97</v>
      </c>
      <c r="AL639" s="52">
        <v>18037.37</v>
      </c>
      <c r="AM639" s="52">
        <v>17091.07</v>
      </c>
      <c r="AN639" s="52">
        <v>16653.89</v>
      </c>
      <c r="AO639" s="52">
        <v>16460.77</v>
      </c>
      <c r="AP639" s="52">
        <v>16392.560000000001</v>
      </c>
      <c r="AQ639" s="52">
        <v>16115.68</v>
      </c>
      <c r="AR639" s="52">
        <v>16037.6</v>
      </c>
      <c r="AS639" s="52">
        <v>16344.2</v>
      </c>
      <c r="AT639" s="52">
        <v>16669.93</v>
      </c>
      <c r="AU639" s="52">
        <v>16599.89</v>
      </c>
      <c r="AV639" s="52">
        <v>16475.09</v>
      </c>
      <c r="AW639" s="52">
        <v>16417.259999999998</v>
      </c>
      <c r="AX639" s="52">
        <v>16473.97</v>
      </c>
      <c r="AY639" s="52">
        <v>16678.77</v>
      </c>
      <c r="AZ639" s="52">
        <v>16942.669999999998</v>
      </c>
      <c r="BA639" s="52">
        <v>17210.759999999998</v>
      </c>
      <c r="BB639" s="52">
        <v>17483.080000000002</v>
      </c>
      <c r="BC639">
        <v>2017</v>
      </c>
    </row>
    <row r="640" spans="1:55" x14ac:dyDescent="0.25">
      <c r="A640">
        <v>316</v>
      </c>
      <c r="B640" t="s">
        <v>486</v>
      </c>
      <c r="C640" t="s">
        <v>259</v>
      </c>
      <c r="D640" t="s">
        <v>487</v>
      </c>
      <c r="E640" t="s">
        <v>260</v>
      </c>
      <c r="F640" t="s">
        <v>261</v>
      </c>
      <c r="G640" t="s">
        <v>229</v>
      </c>
      <c r="H640" t="s">
        <v>220</v>
      </c>
      <c r="I640" t="s">
        <v>262</v>
      </c>
      <c r="J640" s="52">
        <v>8073.02</v>
      </c>
      <c r="K640" s="52">
        <v>8854.11</v>
      </c>
      <c r="L640" s="52">
        <v>9223.39</v>
      </c>
      <c r="M640" s="52">
        <v>9765.58</v>
      </c>
      <c r="N640" s="52">
        <v>10616.63</v>
      </c>
      <c r="O640" s="52">
        <v>11079.12</v>
      </c>
      <c r="P640" s="52">
        <v>12125.57</v>
      </c>
      <c r="Q640" s="52">
        <v>13307.44</v>
      </c>
      <c r="R640" s="52">
        <v>14104.01</v>
      </c>
      <c r="S640" s="52">
        <v>15553.43</v>
      </c>
      <c r="T640" s="52">
        <v>15544.35</v>
      </c>
      <c r="U640" s="52">
        <v>15555.73</v>
      </c>
      <c r="V640" s="52">
        <v>14929.73</v>
      </c>
      <c r="W640" s="52">
        <v>15773.56</v>
      </c>
      <c r="X640" s="52">
        <v>16388.759999999998</v>
      </c>
      <c r="Y640" s="52">
        <v>16828.23</v>
      </c>
      <c r="Z640" s="52">
        <v>17877.13</v>
      </c>
      <c r="AA640" s="52">
        <v>18824.73</v>
      </c>
      <c r="AB640" s="52">
        <v>21146.22</v>
      </c>
      <c r="AC640" s="52">
        <v>22078.19</v>
      </c>
      <c r="AD640" s="52">
        <v>22674.06</v>
      </c>
      <c r="AE640" s="52">
        <v>22568.74</v>
      </c>
      <c r="AF640" s="52">
        <v>22885.119999999999</v>
      </c>
      <c r="AG640" s="52">
        <v>23577.31</v>
      </c>
      <c r="AH640" s="52">
        <v>25224.41</v>
      </c>
      <c r="AI640" s="52">
        <v>27879.34</v>
      </c>
      <c r="AJ640" s="52">
        <v>30668.02</v>
      </c>
      <c r="AK640" s="52">
        <v>33851.22</v>
      </c>
      <c r="AL640" s="52">
        <v>34508.46</v>
      </c>
      <c r="AM640" s="52">
        <v>32072.81</v>
      </c>
      <c r="AN640" s="52">
        <v>32406.51</v>
      </c>
      <c r="AO640" s="52">
        <v>33198.03</v>
      </c>
      <c r="AP640" s="52">
        <v>32743.9</v>
      </c>
      <c r="AQ640" s="52">
        <v>33112.21</v>
      </c>
      <c r="AR640" s="52">
        <v>33144.620000000003</v>
      </c>
      <c r="AS640" s="52">
        <v>33252.44</v>
      </c>
      <c r="AT640" s="52">
        <v>33969.980000000003</v>
      </c>
      <c r="AU640" s="52">
        <v>34925.93</v>
      </c>
      <c r="AV640" s="52">
        <v>35922.370000000003</v>
      </c>
      <c r="AW640" s="52">
        <v>36265.18</v>
      </c>
      <c r="AX640" s="52">
        <v>37086.800000000003</v>
      </c>
      <c r="AY640" s="52">
        <v>38426.49</v>
      </c>
      <c r="AZ640" s="52">
        <v>39947.9</v>
      </c>
      <c r="BA640" s="52">
        <v>41529.589999999997</v>
      </c>
      <c r="BB640" s="52">
        <v>43173.86</v>
      </c>
      <c r="BC640">
        <v>2017</v>
      </c>
    </row>
    <row r="641" spans="1:55" x14ac:dyDescent="0.25">
      <c r="A641">
        <v>316</v>
      </c>
      <c r="B641" t="s">
        <v>486</v>
      </c>
      <c r="C641" t="s">
        <v>263</v>
      </c>
      <c r="D641" t="s">
        <v>487</v>
      </c>
      <c r="E641" t="s">
        <v>260</v>
      </c>
      <c r="F641" t="s">
        <v>264</v>
      </c>
      <c r="G641" t="s">
        <v>242</v>
      </c>
      <c r="H641" t="s">
        <v>220</v>
      </c>
      <c r="I641" t="s">
        <v>262</v>
      </c>
      <c r="J641" s="52">
        <v>4036.51</v>
      </c>
      <c r="K641" s="52">
        <v>4427.0600000000004</v>
      </c>
      <c r="L641" s="52">
        <v>4611.6899999999996</v>
      </c>
      <c r="M641" s="52">
        <v>4882.79</v>
      </c>
      <c r="N641" s="52">
        <v>5308.31</v>
      </c>
      <c r="O641" s="52">
        <v>5539.56</v>
      </c>
      <c r="P641" s="52">
        <v>6062.78</v>
      </c>
      <c r="Q641" s="52">
        <v>6653.72</v>
      </c>
      <c r="R641" s="52">
        <v>7052.01</v>
      </c>
      <c r="S641" s="52">
        <v>7776.71</v>
      </c>
      <c r="T641" s="52">
        <v>7772.17</v>
      </c>
      <c r="U641" s="52">
        <v>7777.87</v>
      </c>
      <c r="V641" s="52">
        <v>7464.87</v>
      </c>
      <c r="W641" s="52">
        <v>7886.78</v>
      </c>
      <c r="X641" s="52">
        <v>8194.3799999999992</v>
      </c>
      <c r="Y641" s="52">
        <v>8414.1200000000008</v>
      </c>
      <c r="Z641" s="52">
        <v>8938.57</v>
      </c>
      <c r="AA641" s="52">
        <v>9412.3700000000008</v>
      </c>
      <c r="AB641" s="52">
        <v>10573.11</v>
      </c>
      <c r="AC641" s="52">
        <v>11039.1</v>
      </c>
      <c r="AD641" s="52">
        <v>11337.03</v>
      </c>
      <c r="AE641" s="52">
        <v>11284.37</v>
      </c>
      <c r="AF641" s="52">
        <v>11442.56</v>
      </c>
      <c r="AG641" s="52">
        <v>11788.65</v>
      </c>
      <c r="AH641" s="52">
        <v>12612.21</v>
      </c>
      <c r="AI641" s="52">
        <v>13939.67</v>
      </c>
      <c r="AJ641" s="52">
        <v>15334.01</v>
      </c>
      <c r="AK641" s="52">
        <v>16925.61</v>
      </c>
      <c r="AL641" s="52">
        <v>17254.23</v>
      </c>
      <c r="AM641" s="52">
        <v>16036.4</v>
      </c>
      <c r="AN641" s="52">
        <v>16203.26</v>
      </c>
      <c r="AO641" s="52">
        <v>16599.009999999998</v>
      </c>
      <c r="AP641" s="52">
        <v>16371.95</v>
      </c>
      <c r="AQ641" s="52">
        <v>16556.099999999999</v>
      </c>
      <c r="AR641" s="52">
        <v>16572.310000000001</v>
      </c>
      <c r="AS641" s="52">
        <v>16626.22</v>
      </c>
      <c r="AT641" s="52">
        <v>16984.990000000002</v>
      </c>
      <c r="AU641" s="52">
        <v>17462.96</v>
      </c>
      <c r="AV641" s="52">
        <v>17961.18</v>
      </c>
      <c r="AW641" s="52">
        <v>18132.59</v>
      </c>
      <c r="AX641" s="52">
        <v>18543.400000000001</v>
      </c>
      <c r="AY641" s="52">
        <v>19213.25</v>
      </c>
      <c r="AZ641" s="52">
        <v>19973.95</v>
      </c>
      <c r="BA641" s="52">
        <v>20764.79</v>
      </c>
      <c r="BB641" s="52">
        <v>21586.93</v>
      </c>
      <c r="BC641">
        <v>2017</v>
      </c>
    </row>
    <row r="642" spans="1:55" x14ac:dyDescent="0.25">
      <c r="A642">
        <v>316</v>
      </c>
      <c r="B642" t="s">
        <v>486</v>
      </c>
      <c r="C642" t="s">
        <v>265</v>
      </c>
      <c r="D642" t="s">
        <v>487</v>
      </c>
      <c r="E642" t="s">
        <v>260</v>
      </c>
      <c r="F642" t="s">
        <v>266</v>
      </c>
      <c r="G642" t="s">
        <v>246</v>
      </c>
      <c r="H642" t="s">
        <v>220</v>
      </c>
      <c r="I642" t="s">
        <v>262</v>
      </c>
      <c r="J642" s="52">
        <v>6007.62</v>
      </c>
      <c r="K642" s="52">
        <v>6428.47</v>
      </c>
      <c r="L642" s="52">
        <v>6471.75</v>
      </c>
      <c r="M642" s="52">
        <v>6740.85</v>
      </c>
      <c r="N642" s="52">
        <v>7216.38</v>
      </c>
      <c r="O642" s="52">
        <v>7505.02</v>
      </c>
      <c r="P642" s="52">
        <v>8021.12</v>
      </c>
      <c r="Q642" s="52">
        <v>8404.57</v>
      </c>
      <c r="R642" s="52">
        <v>8973.58</v>
      </c>
      <c r="S642" s="52">
        <v>9626.4699999999993</v>
      </c>
      <c r="T642" s="52">
        <v>9623.2000000000007</v>
      </c>
      <c r="U642" s="52">
        <v>9527.7000000000007</v>
      </c>
      <c r="V642" s="52">
        <v>9157.5300000000007</v>
      </c>
      <c r="W642" s="52">
        <v>9416.99</v>
      </c>
      <c r="X642" s="52">
        <v>9776.01</v>
      </c>
      <c r="Y642" s="52">
        <v>10146.66</v>
      </c>
      <c r="Z642" s="52">
        <v>10702.56</v>
      </c>
      <c r="AA642" s="52">
        <v>11360.34</v>
      </c>
      <c r="AB642" s="52">
        <v>11873.22</v>
      </c>
      <c r="AC642" s="52">
        <v>12040.24</v>
      </c>
      <c r="AD642" s="52">
        <v>12813.44</v>
      </c>
      <c r="AE642" s="52">
        <v>12744.89</v>
      </c>
      <c r="AF642" s="52">
        <v>13010.84</v>
      </c>
      <c r="AG642" s="52">
        <v>13501.4</v>
      </c>
      <c r="AH642" s="52">
        <v>14017.03</v>
      </c>
      <c r="AI642" s="52">
        <v>14976.36</v>
      </c>
      <c r="AJ642" s="52">
        <v>16243.19</v>
      </c>
      <c r="AK642" s="52">
        <v>16920.52</v>
      </c>
      <c r="AL642" s="52">
        <v>17332.64</v>
      </c>
      <c r="AM642" s="52">
        <v>16548.52</v>
      </c>
      <c r="AN642" s="52">
        <v>16313.12</v>
      </c>
      <c r="AO642" s="52">
        <v>16460.77</v>
      </c>
      <c r="AP642" s="52">
        <v>16706.98</v>
      </c>
      <c r="AQ642" s="52">
        <v>16712.96</v>
      </c>
      <c r="AR642" s="52">
        <v>16946.68</v>
      </c>
      <c r="AS642" s="52">
        <v>17455.36</v>
      </c>
      <c r="AT642" s="52">
        <v>17997.84</v>
      </c>
      <c r="AU642" s="52">
        <v>18262.93</v>
      </c>
      <c r="AV642" s="52">
        <v>18534.3</v>
      </c>
      <c r="AW642" s="52">
        <v>18797.63</v>
      </c>
      <c r="AX642" s="52">
        <v>19256.45</v>
      </c>
      <c r="AY642" s="52">
        <v>19901.12</v>
      </c>
      <c r="AZ642" s="52">
        <v>20634.34</v>
      </c>
      <c r="BA642" s="52">
        <v>21395.21</v>
      </c>
      <c r="BB642" s="52">
        <v>22188.59</v>
      </c>
      <c r="BC642">
        <v>2017</v>
      </c>
    </row>
    <row r="643" spans="1:55" x14ac:dyDescent="0.25">
      <c r="A643">
        <v>316</v>
      </c>
      <c r="B643" t="s">
        <v>486</v>
      </c>
      <c r="C643" t="s">
        <v>267</v>
      </c>
      <c r="D643" t="s">
        <v>487</v>
      </c>
      <c r="E643" t="s">
        <v>268</v>
      </c>
      <c r="F643" t="s">
        <v>269</v>
      </c>
      <c r="G643" t="s">
        <v>270</v>
      </c>
    </row>
    <row r="644" spans="1:55" x14ac:dyDescent="0.25">
      <c r="A644">
        <v>316</v>
      </c>
      <c r="B644" t="s">
        <v>486</v>
      </c>
      <c r="C644" t="s">
        <v>271</v>
      </c>
      <c r="D644" t="s">
        <v>487</v>
      </c>
      <c r="E644" t="s">
        <v>272</v>
      </c>
      <c r="F644" t="s">
        <v>273</v>
      </c>
      <c r="G644" t="s">
        <v>274</v>
      </c>
      <c r="I644" t="s">
        <v>243</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5.0000000000000001E-3</v>
      </c>
      <c r="AQ644">
        <v>4.0000000000000001E-3</v>
      </c>
      <c r="AR644">
        <v>4.0000000000000001E-3</v>
      </c>
      <c r="AS644">
        <v>4.0000000000000001E-3</v>
      </c>
      <c r="AT644">
        <v>4.0000000000000001E-3</v>
      </c>
      <c r="AU644">
        <v>4.0000000000000001E-3</v>
      </c>
      <c r="AV644">
        <v>4.0000000000000001E-3</v>
      </c>
      <c r="AW644">
        <v>4.0000000000000001E-3</v>
      </c>
      <c r="AX644">
        <v>4.0000000000000001E-3</v>
      </c>
      <c r="AY644">
        <v>4.0000000000000001E-3</v>
      </c>
      <c r="AZ644">
        <v>4.0000000000000001E-3</v>
      </c>
      <c r="BA644">
        <v>3.0000000000000001E-3</v>
      </c>
      <c r="BB644">
        <v>3.0000000000000001E-3</v>
      </c>
      <c r="BC644">
        <v>2018</v>
      </c>
    </row>
    <row r="645" spans="1:55" x14ac:dyDescent="0.25">
      <c r="A645">
        <v>316</v>
      </c>
      <c r="B645" t="s">
        <v>486</v>
      </c>
      <c r="C645" t="s">
        <v>275</v>
      </c>
      <c r="D645" t="s">
        <v>487</v>
      </c>
      <c r="E645" t="s">
        <v>276</v>
      </c>
      <c r="F645" t="s">
        <v>277</v>
      </c>
      <c r="G645" t="s">
        <v>278</v>
      </c>
      <c r="I645" t="s">
        <v>243</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1.6759999999999999</v>
      </c>
      <c r="Y645">
        <v>1.6579999999999999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2.0009999999999999</v>
      </c>
      <c r="AL645">
        <v>1.9910000000000001</v>
      </c>
      <c r="AM645">
        <v>1.9379999999999999</v>
      </c>
      <c r="AN645">
        <v>1.9870000000000001</v>
      </c>
      <c r="AO645">
        <v>2.0169999999999999</v>
      </c>
      <c r="AP645">
        <v>1.96</v>
      </c>
      <c r="AQ645">
        <v>1.9810000000000001</v>
      </c>
      <c r="AR645">
        <v>1.956</v>
      </c>
      <c r="AS645">
        <v>1.905</v>
      </c>
      <c r="AT645">
        <v>1.887</v>
      </c>
      <c r="AU645">
        <v>1.9119999999999999</v>
      </c>
      <c r="AV645">
        <v>1.9379999999999999</v>
      </c>
      <c r="AW645">
        <v>1.929</v>
      </c>
      <c r="AX645">
        <v>1.9259999999999999</v>
      </c>
      <c r="AY645">
        <v>1.931</v>
      </c>
      <c r="AZ645">
        <v>1.9359999999999999</v>
      </c>
      <c r="BA645">
        <v>1.9410000000000001</v>
      </c>
      <c r="BB645">
        <v>1.946</v>
      </c>
      <c r="BC645">
        <v>2018</v>
      </c>
    </row>
    <row r="646" spans="1:55" x14ac:dyDescent="0.25">
      <c r="A646">
        <v>316</v>
      </c>
      <c r="B646" t="s">
        <v>486</v>
      </c>
      <c r="C646" t="s">
        <v>279</v>
      </c>
      <c r="D646" t="s">
        <v>487</v>
      </c>
      <c r="E646" t="s">
        <v>280</v>
      </c>
      <c r="F646" t="s">
        <v>281</v>
      </c>
      <c r="G646" t="s">
        <v>282</v>
      </c>
      <c r="I646" t="s">
        <v>488</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16.885999999999999</v>
      </c>
      <c r="AT646">
        <v>16.018000000000001</v>
      </c>
      <c r="AU646">
        <v>10.946999999999999</v>
      </c>
      <c r="AV646">
        <v>11.26</v>
      </c>
      <c r="AW646">
        <v>11.606</v>
      </c>
      <c r="AX646">
        <v>11.879</v>
      </c>
      <c r="AY646">
        <v>11.676</v>
      </c>
      <c r="AZ646">
        <v>11.664999999999999</v>
      </c>
      <c r="BA646">
        <v>12.161</v>
      </c>
      <c r="BB646">
        <v>12.074999999999999</v>
      </c>
      <c r="BC646">
        <v>2018</v>
      </c>
    </row>
    <row r="647" spans="1:55" x14ac:dyDescent="0.25">
      <c r="A647">
        <v>316</v>
      </c>
      <c r="B647" t="s">
        <v>486</v>
      </c>
      <c r="C647" t="s">
        <v>283</v>
      </c>
      <c r="D647" t="s">
        <v>487</v>
      </c>
      <c r="E647" t="s">
        <v>284</v>
      </c>
      <c r="F647" t="s">
        <v>285</v>
      </c>
      <c r="G647" t="s">
        <v>282</v>
      </c>
      <c r="I647" t="s">
        <v>488</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10.78</v>
      </c>
      <c r="AT647">
        <v>11.766999999999999</v>
      </c>
      <c r="AU647">
        <v>7.1669999999999998</v>
      </c>
      <c r="AV647">
        <v>8.8439999999999994</v>
      </c>
      <c r="AW647">
        <v>10.382</v>
      </c>
      <c r="AX647">
        <v>10.601000000000001</v>
      </c>
      <c r="AY647">
        <v>9.9239999999999995</v>
      </c>
      <c r="AZ647">
        <v>9.64</v>
      </c>
      <c r="BA647">
        <v>9.8420000000000005</v>
      </c>
      <c r="BB647">
        <v>9.5060000000000002</v>
      </c>
      <c r="BC647">
        <v>2018</v>
      </c>
    </row>
    <row r="648" spans="1:55" x14ac:dyDescent="0.25">
      <c r="A648">
        <v>316</v>
      </c>
      <c r="B648" t="s">
        <v>486</v>
      </c>
      <c r="C648" t="s">
        <v>286</v>
      </c>
      <c r="D648" t="s">
        <v>487</v>
      </c>
      <c r="E648" t="s">
        <v>287</v>
      </c>
      <c r="F648" t="s">
        <v>288</v>
      </c>
      <c r="G648" t="s">
        <v>250</v>
      </c>
      <c r="I648" t="s">
        <v>489</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184.03299999999999</v>
      </c>
      <c r="AW648">
        <v>186.44399999999999</v>
      </c>
      <c r="AX648">
        <v>190.012</v>
      </c>
      <c r="AY648">
        <v>194.458</v>
      </c>
      <c r="AZ648">
        <v>199.00800000000001</v>
      </c>
      <c r="BA648">
        <v>203.66499999999999</v>
      </c>
      <c r="BB648">
        <v>208.43100000000001</v>
      </c>
      <c r="BC648">
        <v>2017</v>
      </c>
    </row>
    <row r="649" spans="1:55" x14ac:dyDescent="0.25">
      <c r="A649">
        <v>316</v>
      </c>
      <c r="B649" t="s">
        <v>486</v>
      </c>
      <c r="C649" t="s">
        <v>290</v>
      </c>
      <c r="D649" t="s">
        <v>487</v>
      </c>
      <c r="E649" t="s">
        <v>287</v>
      </c>
      <c r="F649" t="s">
        <v>291</v>
      </c>
      <c r="G649" t="s">
        <v>235</v>
      </c>
      <c r="I649" t="s">
        <v>292</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3.6320000000000001</v>
      </c>
      <c r="AW649">
        <v>1.31</v>
      </c>
      <c r="AX649">
        <v>1.9139999999999999</v>
      </c>
      <c r="AY649">
        <v>2.34</v>
      </c>
      <c r="AZ649">
        <v>2.34</v>
      </c>
      <c r="BA649">
        <v>2.34</v>
      </c>
      <c r="BB649">
        <v>2.34</v>
      </c>
      <c r="BC649">
        <v>2017</v>
      </c>
    </row>
    <row r="650" spans="1:55" x14ac:dyDescent="0.25">
      <c r="A650">
        <v>316</v>
      </c>
      <c r="B650" t="s">
        <v>486</v>
      </c>
      <c r="C650" t="s">
        <v>293</v>
      </c>
      <c r="D650" t="s">
        <v>487</v>
      </c>
      <c r="E650" t="s">
        <v>294</v>
      </c>
      <c r="F650" t="s">
        <v>295</v>
      </c>
      <c r="G650" t="s">
        <v>250</v>
      </c>
      <c r="I650" t="s">
        <v>489</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185</v>
      </c>
      <c r="AW650">
        <v>187.68199999999999</v>
      </c>
      <c r="AX650">
        <v>192.006</v>
      </c>
      <c r="AY650">
        <v>196.55699999999999</v>
      </c>
      <c r="AZ650">
        <v>201.10599999999999</v>
      </c>
      <c r="BA650">
        <v>205.85499999999999</v>
      </c>
      <c r="BB650">
        <v>210.63499999999999</v>
      </c>
      <c r="BC650">
        <v>2017</v>
      </c>
    </row>
    <row r="651" spans="1:55" x14ac:dyDescent="0.25">
      <c r="A651">
        <v>316</v>
      </c>
      <c r="B651" t="s">
        <v>486</v>
      </c>
      <c r="C651" t="s">
        <v>296</v>
      </c>
      <c r="D651" t="s">
        <v>487</v>
      </c>
      <c r="E651" t="s">
        <v>294</v>
      </c>
      <c r="F651" t="s">
        <v>297</v>
      </c>
      <c r="G651" t="s">
        <v>235</v>
      </c>
      <c r="I651" t="s">
        <v>298</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t="s">
        <v>374</v>
      </c>
      <c r="AW651">
        <v>1.45</v>
      </c>
      <c r="AX651">
        <v>2.3039999999999998</v>
      </c>
      <c r="AY651">
        <v>2.37</v>
      </c>
      <c r="AZ651">
        <v>2.3149999999999999</v>
      </c>
      <c r="BA651">
        <v>2.3610000000000002</v>
      </c>
      <c r="BB651">
        <v>2.3220000000000001</v>
      </c>
      <c r="BC651">
        <v>2017</v>
      </c>
    </row>
    <row r="652" spans="1:55" x14ac:dyDescent="0.25">
      <c r="A652">
        <v>316</v>
      </c>
      <c r="B652" t="s">
        <v>486</v>
      </c>
      <c r="C652" t="s">
        <v>299</v>
      </c>
      <c r="D652" t="s">
        <v>487</v>
      </c>
      <c r="E652" t="s">
        <v>300</v>
      </c>
      <c r="G652" t="s">
        <v>274</v>
      </c>
    </row>
    <row r="653" spans="1:55" x14ac:dyDescent="0.25">
      <c r="A653">
        <v>316</v>
      </c>
      <c r="B653" t="s">
        <v>486</v>
      </c>
      <c r="C653" t="s">
        <v>301</v>
      </c>
      <c r="D653" t="s">
        <v>487</v>
      </c>
      <c r="E653" t="s">
        <v>302</v>
      </c>
      <c r="F653" t="s">
        <v>303</v>
      </c>
      <c r="G653" t="s">
        <v>235</v>
      </c>
      <c r="I653" t="s">
        <v>490</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16.062999999999999</v>
      </c>
      <c r="Z653">
        <v>2.15</v>
      </c>
      <c r="AA653">
        <v>20.286000000000001</v>
      </c>
      <c r="AB653">
        <v>11.247</v>
      </c>
      <c r="AC653">
        <v>1.929</v>
      </c>
      <c r="AD653">
        <v>-5.1100000000000003</v>
      </c>
      <c r="AE653">
        <v>1.1160000000000001</v>
      </c>
      <c r="AF653">
        <v>-0.29099999999999998</v>
      </c>
      <c r="AG653">
        <v>2.75</v>
      </c>
      <c r="AH653">
        <v>10.853999999999999</v>
      </c>
      <c r="AI653">
        <v>4.8230000000000004</v>
      </c>
      <c r="AJ653">
        <v>-1.9470000000000001</v>
      </c>
      <c r="AK653">
        <v>-3.097</v>
      </c>
      <c r="AL653">
        <v>-4.0199999999999996</v>
      </c>
      <c r="AM653">
        <v>-11.336</v>
      </c>
      <c r="AN653">
        <v>0.17899999999999999</v>
      </c>
      <c r="AO653">
        <v>-8.8520000000000003</v>
      </c>
      <c r="AP653">
        <v>-5.7160000000000002</v>
      </c>
      <c r="AQ653">
        <v>1.3440000000000001</v>
      </c>
      <c r="AR653">
        <v>0.90800000000000003</v>
      </c>
      <c r="AS653">
        <v>10.375999999999999</v>
      </c>
      <c r="AT653">
        <v>7.3559999999999999</v>
      </c>
      <c r="AU653">
        <v>-5.2069999999999999</v>
      </c>
      <c r="AV653">
        <v>-3.3490000000000002</v>
      </c>
      <c r="AW653">
        <v>2.944</v>
      </c>
      <c r="AX653">
        <v>2.294</v>
      </c>
      <c r="AY653">
        <v>3.4129999999999998</v>
      </c>
      <c r="AZ653">
        <v>3.4649999999999999</v>
      </c>
      <c r="BA653">
        <v>3.496</v>
      </c>
      <c r="BB653">
        <v>3.7029999999999998</v>
      </c>
      <c r="BC653">
        <v>2018</v>
      </c>
    </row>
    <row r="654" spans="1:55" x14ac:dyDescent="0.25">
      <c r="A654">
        <v>316</v>
      </c>
      <c r="B654" t="s">
        <v>486</v>
      </c>
      <c r="C654" t="s">
        <v>305</v>
      </c>
      <c r="D654" t="s">
        <v>487</v>
      </c>
      <c r="E654" t="s">
        <v>306</v>
      </c>
      <c r="F654" t="s">
        <v>307</v>
      </c>
      <c r="G654" t="s">
        <v>235</v>
      </c>
      <c r="I654" t="s">
        <v>490</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20.295999999999999</v>
      </c>
      <c r="Z654">
        <v>2.6190000000000002</v>
      </c>
      <c r="AA654">
        <v>25.170999999999999</v>
      </c>
      <c r="AB654">
        <v>15.547000000000001</v>
      </c>
      <c r="AC654">
        <v>2.508</v>
      </c>
      <c r="AD654">
        <v>-5.7210000000000001</v>
      </c>
      <c r="AE654">
        <v>-2.3610000000000002</v>
      </c>
      <c r="AF654">
        <v>0.308</v>
      </c>
      <c r="AG654">
        <v>4.7519999999999998</v>
      </c>
      <c r="AH654">
        <v>12.089</v>
      </c>
      <c r="AI654">
        <v>2.4039999999999999</v>
      </c>
      <c r="AJ654">
        <v>-1.5840000000000001</v>
      </c>
      <c r="AK654">
        <v>-0.3</v>
      </c>
      <c r="AL654">
        <v>-4.702</v>
      </c>
      <c r="AM654">
        <v>-16.983000000000001</v>
      </c>
      <c r="AN654">
        <v>0.91600000000000004</v>
      </c>
      <c r="AO654">
        <v>2.6019999999999999</v>
      </c>
      <c r="AP654">
        <v>-3.3479999999999999</v>
      </c>
      <c r="AQ654">
        <v>2.1739999999999999</v>
      </c>
      <c r="AR654">
        <v>0.70699999999999996</v>
      </c>
      <c r="AS654">
        <v>6.8920000000000003</v>
      </c>
      <c r="AT654">
        <v>7.4</v>
      </c>
      <c r="AU654">
        <v>-6.09</v>
      </c>
      <c r="AV654">
        <v>-3.0030000000000001</v>
      </c>
      <c r="AW654">
        <v>2.3340000000000001</v>
      </c>
      <c r="AX654">
        <v>2.64</v>
      </c>
      <c r="AY654">
        <v>3.7570000000000001</v>
      </c>
      <c r="AZ654">
        <v>3.6920000000000002</v>
      </c>
      <c r="BA654">
        <v>3.7109999999999999</v>
      </c>
      <c r="BB654">
        <v>3.9729999999999999</v>
      </c>
      <c r="BC654">
        <v>2018</v>
      </c>
    </row>
    <row r="655" spans="1:55" x14ac:dyDescent="0.25">
      <c r="A655">
        <v>316</v>
      </c>
      <c r="B655" t="s">
        <v>486</v>
      </c>
      <c r="C655" t="s">
        <v>308</v>
      </c>
      <c r="D655" t="s">
        <v>487</v>
      </c>
      <c r="E655" t="s">
        <v>309</v>
      </c>
      <c r="F655" t="s">
        <v>310</v>
      </c>
      <c r="G655" t="s">
        <v>235</v>
      </c>
      <c r="I655" t="s">
        <v>490</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2.4329999999999998</v>
      </c>
      <c r="Z655">
        <v>7.8150000000000004</v>
      </c>
      <c r="AA655">
        <v>6.6120000000000001</v>
      </c>
      <c r="AB655">
        <v>5.2320000000000002</v>
      </c>
      <c r="AC655">
        <v>4.8140000000000001</v>
      </c>
      <c r="AD655">
        <v>7.1769999999999996</v>
      </c>
      <c r="AE655">
        <v>-2.2170000000000001</v>
      </c>
      <c r="AF655">
        <v>-1.8140000000000001</v>
      </c>
      <c r="AG655">
        <v>10.096</v>
      </c>
      <c r="AH655">
        <v>3.1269999999999998</v>
      </c>
      <c r="AI655">
        <v>19.829999999999998</v>
      </c>
      <c r="AJ655">
        <v>4.6079999999999997</v>
      </c>
      <c r="AK655">
        <v>8.4079999999999995</v>
      </c>
      <c r="AL655">
        <v>-3.63</v>
      </c>
      <c r="AM655">
        <v>-14.614000000000001</v>
      </c>
      <c r="AN655">
        <v>5.1589999999999998</v>
      </c>
      <c r="AO655">
        <v>-6.2789999999999999</v>
      </c>
      <c r="AP655">
        <v>-7.3550000000000004</v>
      </c>
      <c r="AQ655">
        <v>3.0430000000000001</v>
      </c>
      <c r="AR655">
        <v>-2.931</v>
      </c>
      <c r="AS655">
        <v>6.3449999999999998</v>
      </c>
      <c r="AT655">
        <v>12.295999999999999</v>
      </c>
      <c r="AU655">
        <v>0.626</v>
      </c>
      <c r="AV655">
        <v>0.29199999999999998</v>
      </c>
      <c r="AW655">
        <v>1.8120000000000001</v>
      </c>
      <c r="AX655">
        <v>2.911</v>
      </c>
      <c r="AY655">
        <v>2.2559999999999998</v>
      </c>
      <c r="AZ655">
        <v>2.3460000000000001</v>
      </c>
      <c r="BA655">
        <v>2.5009999999999999</v>
      </c>
      <c r="BB655">
        <v>2.9319999999999999</v>
      </c>
      <c r="BC655">
        <v>2018</v>
      </c>
    </row>
    <row r="656" spans="1:55" x14ac:dyDescent="0.25">
      <c r="A656">
        <v>316</v>
      </c>
      <c r="B656" t="s">
        <v>486</v>
      </c>
      <c r="C656" t="s">
        <v>311</v>
      </c>
      <c r="D656" t="s">
        <v>487</v>
      </c>
      <c r="E656" t="s">
        <v>312</v>
      </c>
      <c r="F656" t="s">
        <v>313</v>
      </c>
      <c r="G656" t="s">
        <v>235</v>
      </c>
      <c r="I656" t="s">
        <v>490</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26.073</v>
      </c>
      <c r="Z656">
        <v>15.266</v>
      </c>
      <c r="AA656">
        <v>5.5179999999999998</v>
      </c>
      <c r="AB656">
        <v>-3.2269999999999999</v>
      </c>
      <c r="AC656">
        <v>2.5230000000000001</v>
      </c>
      <c r="AD656">
        <v>3.9830000000000001</v>
      </c>
      <c r="AE656">
        <v>-1.538</v>
      </c>
      <c r="AF656">
        <v>-5.6239999999999997</v>
      </c>
      <c r="AG656">
        <v>-3.2000000000000001E-2</v>
      </c>
      <c r="AH656">
        <v>3.8170000000000002</v>
      </c>
      <c r="AI656">
        <v>24.937999999999999</v>
      </c>
      <c r="AJ656">
        <v>38.170999999999999</v>
      </c>
      <c r="AK656">
        <v>1.5509999999999999</v>
      </c>
      <c r="AL656">
        <v>-14.502000000000001</v>
      </c>
      <c r="AM656">
        <v>-20.532</v>
      </c>
      <c r="AN656">
        <v>9.89</v>
      </c>
      <c r="AO656">
        <v>87.876999999999995</v>
      </c>
      <c r="AP656">
        <v>-5.0049999999999999</v>
      </c>
      <c r="AQ656">
        <v>-1.968</v>
      </c>
      <c r="AR656">
        <v>1.472</v>
      </c>
      <c r="AS656">
        <v>4.1680000000000001</v>
      </c>
      <c r="AT656">
        <v>9.8059999999999992</v>
      </c>
      <c r="AU656">
        <v>-3.9580000000000002</v>
      </c>
      <c r="AV656">
        <v>0.05</v>
      </c>
      <c r="AW656">
        <v>1.5920000000000001</v>
      </c>
      <c r="AX656">
        <v>1.85</v>
      </c>
      <c r="AY656">
        <v>1.6839999999999999</v>
      </c>
      <c r="AZ656">
        <v>1.6779999999999999</v>
      </c>
      <c r="BA656">
        <v>1.714</v>
      </c>
      <c r="BB656">
        <v>2.8570000000000002</v>
      </c>
      <c r="BC656">
        <v>2018</v>
      </c>
    </row>
    <row r="657" spans="1:55" x14ac:dyDescent="0.25">
      <c r="A657">
        <v>316</v>
      </c>
      <c r="B657" t="s">
        <v>486</v>
      </c>
      <c r="C657" t="s">
        <v>314</v>
      </c>
      <c r="D657" t="s">
        <v>487</v>
      </c>
      <c r="E657" t="s">
        <v>315</v>
      </c>
      <c r="F657" t="s">
        <v>316</v>
      </c>
      <c r="G657" t="s">
        <v>317</v>
      </c>
      <c r="I657" t="s">
        <v>491</v>
      </c>
      <c r="J657" t="s">
        <v>232</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9.75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9.8800000000000008</v>
      </c>
      <c r="AV657">
        <v>10.118</v>
      </c>
      <c r="AW657">
        <v>10.425000000000001</v>
      </c>
      <c r="AX657">
        <v>10.506</v>
      </c>
      <c r="AY657">
        <v>10.295</v>
      </c>
      <c r="AZ657">
        <v>9.9760000000000009</v>
      </c>
      <c r="BA657">
        <v>9.6560000000000006</v>
      </c>
      <c r="BB657">
        <v>9.3369999999999997</v>
      </c>
      <c r="BC657">
        <v>2017</v>
      </c>
    </row>
    <row r="658" spans="1:55" x14ac:dyDescent="0.25">
      <c r="A658">
        <v>316</v>
      </c>
      <c r="B658" t="s">
        <v>486</v>
      </c>
      <c r="C658" t="s">
        <v>318</v>
      </c>
      <c r="D658" t="s">
        <v>487</v>
      </c>
      <c r="E658" t="s">
        <v>319</v>
      </c>
      <c r="F658" t="s">
        <v>320</v>
      </c>
      <c r="G658" t="s">
        <v>321</v>
      </c>
      <c r="H658" t="s">
        <v>322</v>
      </c>
    </row>
    <row r="659" spans="1:55" x14ac:dyDescent="0.25">
      <c r="A659">
        <v>316</v>
      </c>
      <c r="B659" t="s">
        <v>486</v>
      </c>
      <c r="C659" t="s">
        <v>323</v>
      </c>
      <c r="D659" t="s">
        <v>487</v>
      </c>
      <c r="E659" t="s">
        <v>324</v>
      </c>
      <c r="F659" t="s">
        <v>325</v>
      </c>
      <c r="G659" t="s">
        <v>321</v>
      </c>
      <c r="H659" t="s">
        <v>322</v>
      </c>
      <c r="I659" t="s">
        <v>492</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2017</v>
      </c>
    </row>
    <row r="660" spans="1:55" x14ac:dyDescent="0.25">
      <c r="A660">
        <v>316</v>
      </c>
      <c r="B660" t="s">
        <v>486</v>
      </c>
      <c r="C660" t="s">
        <v>327</v>
      </c>
      <c r="D660" t="s">
        <v>487</v>
      </c>
      <c r="E660" t="s">
        <v>328</v>
      </c>
      <c r="F660" t="s">
        <v>329</v>
      </c>
      <c r="G660" t="s">
        <v>229</v>
      </c>
      <c r="H660" t="s">
        <v>230</v>
      </c>
      <c r="I660" t="s">
        <v>493</v>
      </c>
      <c r="J660" t="s">
        <v>232</v>
      </c>
      <c r="K660" t="s">
        <v>232</v>
      </c>
      <c r="L660" t="s">
        <v>232</v>
      </c>
      <c r="M660" t="s">
        <v>232</v>
      </c>
      <c r="N660" t="s">
        <v>232</v>
      </c>
      <c r="O660" t="s">
        <v>232</v>
      </c>
      <c r="P660" t="s">
        <v>232</v>
      </c>
      <c r="Q660" t="s">
        <v>232</v>
      </c>
      <c r="R660" t="s">
        <v>232</v>
      </c>
      <c r="S660" t="s">
        <v>232</v>
      </c>
      <c r="T660" t="s">
        <v>232</v>
      </c>
      <c r="U660" t="s">
        <v>232</v>
      </c>
      <c r="V660" t="s">
        <v>232</v>
      </c>
      <c r="W660" t="s">
        <v>232</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3.0550000000000002</v>
      </c>
      <c r="AW660">
        <v>3.2589999999999999</v>
      </c>
      <c r="AX660">
        <v>3.3490000000000002</v>
      </c>
      <c r="AY660">
        <v>3.3929999999999998</v>
      </c>
      <c r="AZ660">
        <v>3.536</v>
      </c>
      <c r="BA660">
        <v>3.6850000000000001</v>
      </c>
      <c r="BB660">
        <v>3.8410000000000002</v>
      </c>
      <c r="BC660">
        <v>2019</v>
      </c>
    </row>
    <row r="661" spans="1:55" x14ac:dyDescent="0.25">
      <c r="A661">
        <v>316</v>
      </c>
      <c r="B661" t="s">
        <v>486</v>
      </c>
      <c r="C661" t="s">
        <v>331</v>
      </c>
      <c r="D661" t="s">
        <v>487</v>
      </c>
      <c r="E661" t="s">
        <v>328</v>
      </c>
      <c r="F661" t="s">
        <v>329</v>
      </c>
      <c r="G661" t="s">
        <v>282</v>
      </c>
      <c r="I661" t="s">
        <v>332</v>
      </c>
      <c r="J661" t="s">
        <v>232</v>
      </c>
      <c r="K661" t="s">
        <v>232</v>
      </c>
      <c r="L661" t="s">
        <v>232</v>
      </c>
      <c r="M661" t="s">
        <v>232</v>
      </c>
      <c r="N661" t="s">
        <v>232</v>
      </c>
      <c r="O661" t="s">
        <v>232</v>
      </c>
      <c r="P661" t="s">
        <v>232</v>
      </c>
      <c r="Q661" t="s">
        <v>232</v>
      </c>
      <c r="R661" t="s">
        <v>232</v>
      </c>
      <c r="S661" t="s">
        <v>232</v>
      </c>
      <c r="T661" t="s">
        <v>232</v>
      </c>
      <c r="U661" t="s">
        <v>232</v>
      </c>
      <c r="V661" t="s">
        <v>232</v>
      </c>
      <c r="W661" t="s">
        <v>232</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25.59</v>
      </c>
      <c r="AS661">
        <v>25.853999999999999</v>
      </c>
      <c r="AT661">
        <v>28.23</v>
      </c>
      <c r="AU661">
        <v>28.481999999999999</v>
      </c>
      <c r="AV661">
        <v>29.603000000000002</v>
      </c>
      <c r="AW661">
        <v>31.102</v>
      </c>
      <c r="AX661">
        <v>31.068999999999999</v>
      </c>
      <c r="AY661">
        <v>30.268999999999998</v>
      </c>
      <c r="AZ661">
        <v>30.268999999999998</v>
      </c>
      <c r="BA661">
        <v>30.268999999999998</v>
      </c>
      <c r="BB661">
        <v>30.268999999999998</v>
      </c>
      <c r="BC661">
        <v>2019</v>
      </c>
    </row>
    <row r="662" spans="1:55" x14ac:dyDescent="0.25">
      <c r="A662">
        <v>316</v>
      </c>
      <c r="B662" t="s">
        <v>486</v>
      </c>
      <c r="C662" t="s">
        <v>333</v>
      </c>
      <c r="D662" t="s">
        <v>487</v>
      </c>
      <c r="E662" t="s">
        <v>334</v>
      </c>
      <c r="F662" t="s">
        <v>335</v>
      </c>
      <c r="G662" t="s">
        <v>229</v>
      </c>
      <c r="H662" t="s">
        <v>230</v>
      </c>
      <c r="I662" t="s">
        <v>493</v>
      </c>
      <c r="J662" t="s">
        <v>232</v>
      </c>
      <c r="K662" t="s">
        <v>232</v>
      </c>
      <c r="L662" t="s">
        <v>232</v>
      </c>
      <c r="M662" t="s">
        <v>232</v>
      </c>
      <c r="N662" t="s">
        <v>232</v>
      </c>
      <c r="O662" t="s">
        <v>232</v>
      </c>
      <c r="P662" t="s">
        <v>232</v>
      </c>
      <c r="Q662" t="s">
        <v>232</v>
      </c>
      <c r="R662" t="s">
        <v>232</v>
      </c>
      <c r="S662" t="s">
        <v>232</v>
      </c>
      <c r="T662" t="s">
        <v>232</v>
      </c>
      <c r="U662" t="s">
        <v>232</v>
      </c>
      <c r="V662" t="s">
        <v>232</v>
      </c>
      <c r="W662" t="s">
        <v>232</v>
      </c>
      <c r="X662">
        <v>0.75900000000000001</v>
      </c>
      <c r="Y662">
        <v>0.874</v>
      </c>
      <c r="Z662">
        <v>1.0289999999999999</v>
      </c>
      <c r="AA662">
        <v>1.1439999999999999</v>
      </c>
      <c r="AB662">
        <v>1.1619999999999999</v>
      </c>
      <c r="AC662">
        <v>1.264</v>
      </c>
      <c r="AD662">
        <v>1.3779999999999999</v>
      </c>
      <c r="AE662">
        <v>1.4530000000000001</v>
      </c>
      <c r="AF662">
        <v>2.1619999999999999</v>
      </c>
      <c r="AG662">
        <v>2.17</v>
      </c>
      <c r="AH662">
        <v>2.2309999999999999</v>
      </c>
      <c r="AI662">
        <v>2.5110000000000001</v>
      </c>
      <c r="AJ662">
        <v>2.649</v>
      </c>
      <c r="AK662">
        <v>3.0329999999999999</v>
      </c>
      <c r="AL662">
        <v>3.15</v>
      </c>
      <c r="AM662">
        <v>3.0979999999999999</v>
      </c>
      <c r="AN662">
        <v>3.1619999999999999</v>
      </c>
      <c r="AO662">
        <v>3.0419999999999998</v>
      </c>
      <c r="AP662">
        <v>3.198</v>
      </c>
      <c r="AQ662">
        <v>3.2930000000000001</v>
      </c>
      <c r="AR662">
        <v>3.1120000000000001</v>
      </c>
      <c r="AS662">
        <v>3.3220000000000001</v>
      </c>
      <c r="AT662">
        <v>3.2749999999999999</v>
      </c>
      <c r="AU662">
        <v>3.2930000000000001</v>
      </c>
      <c r="AV662">
        <v>3.0710000000000002</v>
      </c>
      <c r="AW662">
        <v>2.915</v>
      </c>
      <c r="AX662">
        <v>3.0339999999999998</v>
      </c>
      <c r="AY662">
        <v>3.113</v>
      </c>
      <c r="AZ662">
        <v>3.262</v>
      </c>
      <c r="BA662">
        <v>3.46</v>
      </c>
      <c r="BB662">
        <v>3.7829999999999999</v>
      </c>
      <c r="BC662">
        <v>2019</v>
      </c>
    </row>
    <row r="663" spans="1:55" x14ac:dyDescent="0.25">
      <c r="A663">
        <v>316</v>
      </c>
      <c r="B663" t="s">
        <v>486</v>
      </c>
      <c r="C663" t="s">
        <v>336</v>
      </c>
      <c r="D663" t="s">
        <v>487</v>
      </c>
      <c r="E663" t="s">
        <v>334</v>
      </c>
      <c r="F663" t="s">
        <v>335</v>
      </c>
      <c r="G663" t="s">
        <v>282</v>
      </c>
      <c r="I663" t="s">
        <v>337</v>
      </c>
      <c r="J663" t="s">
        <v>232</v>
      </c>
      <c r="K663" t="s">
        <v>232</v>
      </c>
      <c r="L663" t="s">
        <v>232</v>
      </c>
      <c r="M663" t="s">
        <v>232</v>
      </c>
      <c r="N663" t="s">
        <v>232</v>
      </c>
      <c r="O663" t="s">
        <v>232</v>
      </c>
      <c r="P663" t="s">
        <v>232</v>
      </c>
      <c r="Q663" t="s">
        <v>232</v>
      </c>
      <c r="R663" t="s">
        <v>232</v>
      </c>
      <c r="S663" t="s">
        <v>232</v>
      </c>
      <c r="T663" t="s">
        <v>232</v>
      </c>
      <c r="U663" t="s">
        <v>232</v>
      </c>
      <c r="V663" t="s">
        <v>232</v>
      </c>
      <c r="W663" t="s">
        <v>232</v>
      </c>
      <c r="X663">
        <v>17.311</v>
      </c>
      <c r="Y663">
        <v>19.28</v>
      </c>
      <c r="Z663">
        <v>21.332999999999998</v>
      </c>
      <c r="AA663">
        <v>22.065999999999999</v>
      </c>
      <c r="AB663">
        <v>20.259</v>
      </c>
      <c r="AC663">
        <v>21.12</v>
      </c>
      <c r="AD663">
        <v>22.526</v>
      </c>
      <c r="AE663">
        <v>23.683</v>
      </c>
      <c r="AF663">
        <v>34.506999999999998</v>
      </c>
      <c r="AG663">
        <v>33.200000000000003</v>
      </c>
      <c r="AH663">
        <v>31.521999999999998</v>
      </c>
      <c r="AI663">
        <v>32.031999999999996</v>
      </c>
      <c r="AJ663">
        <v>30.579000000000001</v>
      </c>
      <c r="AK663">
        <v>32.253999999999998</v>
      </c>
      <c r="AL663">
        <v>33.473999999999997</v>
      </c>
      <c r="AM663">
        <v>34.564999999999998</v>
      </c>
      <c r="AN663">
        <v>34.655999999999999</v>
      </c>
      <c r="AO663">
        <v>32.741999999999997</v>
      </c>
      <c r="AP663">
        <v>34.555999999999997</v>
      </c>
      <c r="AQ663">
        <v>35.17</v>
      </c>
      <c r="AR663">
        <v>33.082999999999998</v>
      </c>
      <c r="AS663">
        <v>34.935000000000002</v>
      </c>
      <c r="AT663">
        <v>33.564999999999998</v>
      </c>
      <c r="AU663">
        <v>32.747</v>
      </c>
      <c r="AV663">
        <v>29.757000000000001</v>
      </c>
      <c r="AW663">
        <v>27.818000000000001</v>
      </c>
      <c r="AX663">
        <v>28.14</v>
      </c>
      <c r="AY663">
        <v>27.771999999999998</v>
      </c>
      <c r="AZ663">
        <v>27.928000000000001</v>
      </c>
      <c r="BA663">
        <v>28.420999999999999</v>
      </c>
      <c r="BB663">
        <v>29.811</v>
      </c>
      <c r="BC663">
        <v>2019</v>
      </c>
    </row>
    <row r="664" spans="1:55" x14ac:dyDescent="0.25">
      <c r="A664">
        <v>316</v>
      </c>
      <c r="B664" t="s">
        <v>486</v>
      </c>
      <c r="C664" t="s">
        <v>338</v>
      </c>
      <c r="D664" t="s">
        <v>487</v>
      </c>
      <c r="E664" t="s">
        <v>339</v>
      </c>
      <c r="F664" t="s">
        <v>340</v>
      </c>
      <c r="G664" t="s">
        <v>229</v>
      </c>
      <c r="H664" t="s">
        <v>230</v>
      </c>
      <c r="I664" t="s">
        <v>493</v>
      </c>
      <c r="J664" t="s">
        <v>232</v>
      </c>
      <c r="K664" t="s">
        <v>232</v>
      </c>
      <c r="L664" t="s">
        <v>232</v>
      </c>
      <c r="M664" t="s">
        <v>232</v>
      </c>
      <c r="N664" t="s">
        <v>232</v>
      </c>
      <c r="O664" t="s">
        <v>232</v>
      </c>
      <c r="P664" t="s">
        <v>232</v>
      </c>
      <c r="Q664" t="s">
        <v>232</v>
      </c>
      <c r="R664" t="s">
        <v>232</v>
      </c>
      <c r="S664" t="s">
        <v>232</v>
      </c>
      <c r="T664" t="s">
        <v>232</v>
      </c>
      <c r="U664" t="s">
        <v>232</v>
      </c>
      <c r="V664" t="s">
        <v>232</v>
      </c>
      <c r="W664" t="s">
        <v>232</v>
      </c>
      <c r="X664">
        <v>0.29899999999999999</v>
      </c>
      <c r="Y664">
        <v>0.29199999999999998</v>
      </c>
      <c r="Z664">
        <v>0.189</v>
      </c>
      <c r="AA664">
        <v>0.30099999999999999</v>
      </c>
      <c r="AB664">
        <v>0.36799999999999999</v>
      </c>
      <c r="AC664">
        <v>0.34599999999999997</v>
      </c>
      <c r="AD664">
        <v>0.32700000000000001</v>
      </c>
      <c r="AE664">
        <v>0.26900000000000002</v>
      </c>
      <c r="AF664">
        <v>-0.42899999999999999</v>
      </c>
      <c r="AG664">
        <v>-0.308</v>
      </c>
      <c r="AH664">
        <v>-0.312</v>
      </c>
      <c r="AI664">
        <v>-0.34899999999999998</v>
      </c>
      <c r="AJ664">
        <v>-0.41199999999999998</v>
      </c>
      <c r="AK664">
        <v>-0.56100000000000005</v>
      </c>
      <c r="AL664">
        <v>-0.55300000000000005</v>
      </c>
      <c r="AM664">
        <v>-0.77400000000000002</v>
      </c>
      <c r="AN664">
        <v>-0.88300000000000001</v>
      </c>
      <c r="AO664">
        <v>-0.49199999999999999</v>
      </c>
      <c r="AP664">
        <v>-0.74</v>
      </c>
      <c r="AQ664">
        <v>-0.95899999999999996</v>
      </c>
      <c r="AR664">
        <v>-0.70499999999999996</v>
      </c>
      <c r="AS664">
        <v>-0.86399999999999999</v>
      </c>
      <c r="AT664">
        <v>-0.52100000000000002</v>
      </c>
      <c r="AU664">
        <v>-0.42899999999999999</v>
      </c>
      <c r="AV664">
        <v>-1.6E-2</v>
      </c>
      <c r="AW664">
        <v>0.34399999999999997</v>
      </c>
      <c r="AX664">
        <v>0.316</v>
      </c>
      <c r="AY664">
        <v>0.28000000000000003</v>
      </c>
      <c r="AZ664">
        <v>0.27300000000000002</v>
      </c>
      <c r="BA664">
        <v>0.22500000000000001</v>
      </c>
      <c r="BB664">
        <v>5.8000000000000003E-2</v>
      </c>
      <c r="BC664">
        <v>2019</v>
      </c>
    </row>
    <row r="665" spans="1:55" x14ac:dyDescent="0.25">
      <c r="A665">
        <v>316</v>
      </c>
      <c r="B665" t="s">
        <v>486</v>
      </c>
      <c r="C665" t="s">
        <v>341</v>
      </c>
      <c r="D665" t="s">
        <v>487</v>
      </c>
      <c r="E665" t="s">
        <v>339</v>
      </c>
      <c r="F665" t="s">
        <v>340</v>
      </c>
      <c r="G665" t="s">
        <v>282</v>
      </c>
      <c r="I665" t="s">
        <v>342</v>
      </c>
      <c r="J665" t="s">
        <v>232</v>
      </c>
      <c r="K665" t="s">
        <v>232</v>
      </c>
      <c r="L665" t="s">
        <v>232</v>
      </c>
      <c r="M665" t="s">
        <v>232</v>
      </c>
      <c r="N665" t="s">
        <v>232</v>
      </c>
      <c r="O665" t="s">
        <v>232</v>
      </c>
      <c r="P665" t="s">
        <v>232</v>
      </c>
      <c r="Q665" t="s">
        <v>232</v>
      </c>
      <c r="R665" t="s">
        <v>232</v>
      </c>
      <c r="S665" t="s">
        <v>232</v>
      </c>
      <c r="T665" t="s">
        <v>232</v>
      </c>
      <c r="U665" t="s">
        <v>232</v>
      </c>
      <c r="V665" t="s">
        <v>232</v>
      </c>
      <c r="W665" t="s">
        <v>232</v>
      </c>
      <c r="X665">
        <v>6.8319999999999999</v>
      </c>
      <c r="Y665">
        <v>6.4489999999999998</v>
      </c>
      <c r="Z665">
        <v>3.9180000000000001</v>
      </c>
      <c r="AA665">
        <v>5.8049999999999997</v>
      </c>
      <c r="AB665">
        <v>6.4260000000000002</v>
      </c>
      <c r="AC665">
        <v>5.7880000000000003</v>
      </c>
      <c r="AD665">
        <v>5.351</v>
      </c>
      <c r="AE665">
        <v>4.383</v>
      </c>
      <c r="AF665">
        <v>-6.8529999999999998</v>
      </c>
      <c r="AG665">
        <v>-4.7080000000000002</v>
      </c>
      <c r="AH665">
        <v>-4.415</v>
      </c>
      <c r="AI665">
        <v>-4.4539999999999997</v>
      </c>
      <c r="AJ665">
        <v>-4.7610000000000001</v>
      </c>
      <c r="AK665">
        <v>-5.97</v>
      </c>
      <c r="AL665">
        <v>-5.8719999999999999</v>
      </c>
      <c r="AM665">
        <v>-8.641</v>
      </c>
      <c r="AN665">
        <v>-9.6790000000000003</v>
      </c>
      <c r="AO665">
        <v>-5.2939999999999996</v>
      </c>
      <c r="AP665">
        <v>-8.0009999999999994</v>
      </c>
      <c r="AQ665">
        <v>-10.24</v>
      </c>
      <c r="AR665">
        <v>-7.4930000000000003</v>
      </c>
      <c r="AS665">
        <v>-9.0820000000000007</v>
      </c>
      <c r="AT665">
        <v>-5.335</v>
      </c>
      <c r="AU665">
        <v>-4.2649999999999997</v>
      </c>
      <c r="AV665">
        <v>-0.154</v>
      </c>
      <c r="AW665">
        <v>3.2839999999999998</v>
      </c>
      <c r="AX665">
        <v>2.9279999999999999</v>
      </c>
      <c r="AY665">
        <v>2.496</v>
      </c>
      <c r="AZ665">
        <v>2.34</v>
      </c>
      <c r="BA665">
        <v>1.8480000000000001</v>
      </c>
      <c r="BB665">
        <v>0.45700000000000002</v>
      </c>
      <c r="BC665">
        <v>2019</v>
      </c>
    </row>
    <row r="666" spans="1:55" x14ac:dyDescent="0.25">
      <c r="A666">
        <v>316</v>
      </c>
      <c r="B666" t="s">
        <v>486</v>
      </c>
      <c r="C666" t="s">
        <v>343</v>
      </c>
      <c r="D666" t="s">
        <v>487</v>
      </c>
      <c r="E666" t="s">
        <v>344</v>
      </c>
      <c r="F666" t="s">
        <v>345</v>
      </c>
      <c r="G666" t="s">
        <v>229</v>
      </c>
      <c r="H666" t="s">
        <v>230</v>
      </c>
      <c r="I666" t="s">
        <v>493</v>
      </c>
      <c r="J666" t="s">
        <v>232</v>
      </c>
      <c r="K666" t="s">
        <v>232</v>
      </c>
      <c r="L666" t="s">
        <v>232</v>
      </c>
      <c r="M666" t="s">
        <v>232</v>
      </c>
      <c r="N666" t="s">
        <v>232</v>
      </c>
      <c r="O666" t="s">
        <v>232</v>
      </c>
      <c r="P666" t="s">
        <v>232</v>
      </c>
      <c r="Q666" t="s">
        <v>232</v>
      </c>
      <c r="R666" t="s">
        <v>232</v>
      </c>
      <c r="S666" t="s">
        <v>232</v>
      </c>
      <c r="T666" t="s">
        <v>232</v>
      </c>
      <c r="U666" t="s">
        <v>232</v>
      </c>
      <c r="V666" t="s">
        <v>232</v>
      </c>
      <c r="W666" t="s">
        <v>232</v>
      </c>
      <c r="X666">
        <v>0.29899999999999999</v>
      </c>
      <c r="Y666">
        <v>0.29199999999999998</v>
      </c>
      <c r="Z666">
        <v>0.189</v>
      </c>
      <c r="AA666">
        <v>0.30099999999999999</v>
      </c>
      <c r="AB666">
        <v>0.36799999999999999</v>
      </c>
      <c r="AC666">
        <v>0.34599999999999997</v>
      </c>
      <c r="AD666">
        <v>0.32700000000000001</v>
      </c>
      <c r="AE666">
        <v>0.26900000000000002</v>
      </c>
      <c r="AF666">
        <v>-0.42899999999999999</v>
      </c>
      <c r="AG666">
        <v>-0.308</v>
      </c>
      <c r="AH666">
        <v>-0.312</v>
      </c>
      <c r="AI666">
        <v>-0.34899999999999998</v>
      </c>
      <c r="AJ666">
        <v>-0.41199999999999998</v>
      </c>
      <c r="AK666">
        <v>-0.56100000000000005</v>
      </c>
      <c r="AL666">
        <v>-0.55300000000000005</v>
      </c>
      <c r="AM666">
        <v>-0.77400000000000002</v>
      </c>
      <c r="AN666">
        <v>-0.88300000000000001</v>
      </c>
      <c r="AO666">
        <v>-0.49199999999999999</v>
      </c>
      <c r="AP666">
        <v>-0.74</v>
      </c>
      <c r="AQ666">
        <v>-0.95899999999999996</v>
      </c>
      <c r="AR666">
        <v>-0.70499999999999996</v>
      </c>
      <c r="AS666">
        <v>-0.86399999999999999</v>
      </c>
      <c r="AT666">
        <v>-0.52100000000000002</v>
      </c>
      <c r="AU666">
        <v>-0.42899999999999999</v>
      </c>
      <c r="AV666">
        <v>-1.6E-2</v>
      </c>
      <c r="AW666">
        <v>0.34399999999999997</v>
      </c>
      <c r="AX666">
        <v>0.316</v>
      </c>
      <c r="AY666">
        <v>0.28000000000000003</v>
      </c>
      <c r="AZ666">
        <v>0.27300000000000002</v>
      </c>
      <c r="BA666">
        <v>0.22500000000000001</v>
      </c>
      <c r="BB666">
        <v>5.8000000000000003E-2</v>
      </c>
      <c r="BC666">
        <v>2019</v>
      </c>
    </row>
    <row r="667" spans="1:55" x14ac:dyDescent="0.25">
      <c r="A667">
        <v>316</v>
      </c>
      <c r="B667" t="s">
        <v>486</v>
      </c>
      <c r="C667" t="s">
        <v>346</v>
      </c>
      <c r="D667" t="s">
        <v>487</v>
      </c>
      <c r="E667" t="s">
        <v>344</v>
      </c>
      <c r="F667" t="s">
        <v>345</v>
      </c>
      <c r="G667" t="s">
        <v>270</v>
      </c>
      <c r="I667" t="s">
        <v>397</v>
      </c>
      <c r="J667" t="s">
        <v>232</v>
      </c>
      <c r="K667" t="s">
        <v>232</v>
      </c>
      <c r="L667" t="s">
        <v>232</v>
      </c>
      <c r="M667" t="s">
        <v>232</v>
      </c>
      <c r="N667" t="s">
        <v>232</v>
      </c>
      <c r="O667" t="s">
        <v>232</v>
      </c>
      <c r="P667" t="s">
        <v>232</v>
      </c>
      <c r="Q667" t="s">
        <v>232</v>
      </c>
      <c r="R667" t="s">
        <v>232</v>
      </c>
      <c r="S667" t="s">
        <v>232</v>
      </c>
      <c r="T667" t="s">
        <v>232</v>
      </c>
      <c r="U667" t="s">
        <v>232</v>
      </c>
      <c r="V667" t="s">
        <v>232</v>
      </c>
      <c r="W667" t="s">
        <v>232</v>
      </c>
      <c r="X667">
        <v>6.8109999999999999</v>
      </c>
      <c r="Y667">
        <v>6.2279999999999998</v>
      </c>
      <c r="Z667">
        <v>3.8719999999999999</v>
      </c>
      <c r="AA667">
        <v>5.8789999999999996</v>
      </c>
      <c r="AB667">
        <v>6.5590000000000002</v>
      </c>
      <c r="AC667">
        <v>5.867</v>
      </c>
      <c r="AD667">
        <v>5.4610000000000003</v>
      </c>
      <c r="AE667">
        <v>4.3179999999999996</v>
      </c>
      <c r="AF667">
        <v>-6.7050000000000001</v>
      </c>
      <c r="AG667">
        <v>-4.617</v>
      </c>
      <c r="AH667">
        <v>-4.3499999999999996</v>
      </c>
      <c r="AI667">
        <v>-4.5199999999999996</v>
      </c>
      <c r="AJ667">
        <v>-5.0039999999999996</v>
      </c>
      <c r="AK667">
        <v>-6.3289999999999997</v>
      </c>
      <c r="AL667">
        <v>-6.1669999999999998</v>
      </c>
      <c r="AM667">
        <v>-8.6850000000000005</v>
      </c>
      <c r="AN667">
        <v>-9.5609999999999999</v>
      </c>
      <c r="AO667">
        <v>-5.2080000000000002</v>
      </c>
      <c r="AP667">
        <v>-7.8570000000000002</v>
      </c>
      <c r="AQ667">
        <v>-9.9640000000000004</v>
      </c>
      <c r="AR667">
        <v>-7.3239999999999998</v>
      </c>
      <c r="AS667">
        <v>-9.0640000000000001</v>
      </c>
      <c r="AT667">
        <v>-5.3979999999999997</v>
      </c>
      <c r="AU667">
        <v>-4.2869999999999999</v>
      </c>
      <c r="AV667">
        <v>-0.153</v>
      </c>
      <c r="AW667">
        <v>3.246</v>
      </c>
      <c r="AX667">
        <v>2.89</v>
      </c>
      <c r="AY667">
        <v>2.4729999999999999</v>
      </c>
      <c r="AZ667">
        <v>2.33</v>
      </c>
      <c r="BA667">
        <v>1.8460000000000001</v>
      </c>
      <c r="BB667">
        <v>0.45800000000000002</v>
      </c>
      <c r="BC667">
        <v>2019</v>
      </c>
    </row>
    <row r="668" spans="1:55" x14ac:dyDescent="0.25">
      <c r="A668">
        <v>316</v>
      </c>
      <c r="B668" t="s">
        <v>486</v>
      </c>
      <c r="C668" t="s">
        <v>347</v>
      </c>
      <c r="D668" t="s">
        <v>487</v>
      </c>
      <c r="E668" t="s">
        <v>348</v>
      </c>
      <c r="F668" t="s">
        <v>349</v>
      </c>
      <c r="G668" t="s">
        <v>229</v>
      </c>
      <c r="H668" t="s">
        <v>230</v>
      </c>
      <c r="I668" t="s">
        <v>493</v>
      </c>
      <c r="J668" t="s">
        <v>232</v>
      </c>
      <c r="K668" t="s">
        <v>232</v>
      </c>
      <c r="L668" t="s">
        <v>232</v>
      </c>
      <c r="M668" t="s">
        <v>232</v>
      </c>
      <c r="N668" t="s">
        <v>232</v>
      </c>
      <c r="O668" t="s">
        <v>232</v>
      </c>
      <c r="P668" t="s">
        <v>232</v>
      </c>
      <c r="Q668" t="s">
        <v>232</v>
      </c>
      <c r="R668" t="s">
        <v>232</v>
      </c>
      <c r="S668" t="s">
        <v>232</v>
      </c>
      <c r="T668" t="s">
        <v>232</v>
      </c>
      <c r="U668" t="s">
        <v>232</v>
      </c>
      <c r="V668" t="s">
        <v>232</v>
      </c>
      <c r="W668" t="s">
        <v>232</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-0.114</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0.34200000000000003</v>
      </c>
      <c r="AW668">
        <v>0.63100000000000001</v>
      </c>
      <c r="AX668">
        <v>0.65</v>
      </c>
      <c r="AY668">
        <v>0.67500000000000004</v>
      </c>
      <c r="AZ668">
        <v>0.70399999999999996</v>
      </c>
      <c r="BA668">
        <v>0.67300000000000004</v>
      </c>
      <c r="BB668">
        <v>0.63800000000000001</v>
      </c>
      <c r="BC668">
        <v>2019</v>
      </c>
    </row>
    <row r="669" spans="1:55" x14ac:dyDescent="0.25">
      <c r="A669">
        <v>316</v>
      </c>
      <c r="B669" t="s">
        <v>486</v>
      </c>
      <c r="C669" t="s">
        <v>350</v>
      </c>
      <c r="D669" t="s">
        <v>487</v>
      </c>
      <c r="E669" t="s">
        <v>348</v>
      </c>
      <c r="F669" t="s">
        <v>349</v>
      </c>
      <c r="G669" t="s">
        <v>282</v>
      </c>
      <c r="I669" t="s">
        <v>351</v>
      </c>
      <c r="J669" t="s">
        <v>232</v>
      </c>
      <c r="K669" t="s">
        <v>232</v>
      </c>
      <c r="L669" t="s">
        <v>232</v>
      </c>
      <c r="M669" t="s">
        <v>232</v>
      </c>
      <c r="N669" t="s">
        <v>232</v>
      </c>
      <c r="O669" t="s">
        <v>232</v>
      </c>
      <c r="P669" t="s">
        <v>232</v>
      </c>
      <c r="Q669" t="s">
        <v>232</v>
      </c>
      <c r="R669" t="s">
        <v>232</v>
      </c>
      <c r="S669" t="s">
        <v>232</v>
      </c>
      <c r="T669" t="s">
        <v>232</v>
      </c>
      <c r="U669" t="s">
        <v>232</v>
      </c>
      <c r="V669" t="s">
        <v>232</v>
      </c>
      <c r="W669" t="s">
        <v>232</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-0.54400000000000004</v>
      </c>
      <c r="AS669">
        <v>-2.0089999999999999</v>
      </c>
      <c r="AT669">
        <v>2.23</v>
      </c>
      <c r="AU669">
        <v>3.3170000000000002</v>
      </c>
      <c r="AV669">
        <v>3.3140000000000001</v>
      </c>
      <c r="AW669">
        <v>6.0250000000000004</v>
      </c>
      <c r="AX669">
        <v>6.0250000000000004</v>
      </c>
      <c r="AY669">
        <v>6.0250000000000004</v>
      </c>
      <c r="AZ669">
        <v>6.0250000000000004</v>
      </c>
      <c r="BA669">
        <v>5.5250000000000004</v>
      </c>
      <c r="BB669">
        <v>5.0250000000000004</v>
      </c>
      <c r="BC669">
        <v>2019</v>
      </c>
    </row>
    <row r="670" spans="1:55" x14ac:dyDescent="0.25">
      <c r="A670">
        <v>316</v>
      </c>
      <c r="B670" t="s">
        <v>486</v>
      </c>
      <c r="C670" t="s">
        <v>352</v>
      </c>
      <c r="D670" t="s">
        <v>487</v>
      </c>
      <c r="E670" t="s">
        <v>353</v>
      </c>
      <c r="F670" t="s">
        <v>354</v>
      </c>
      <c r="G670" t="s">
        <v>229</v>
      </c>
      <c r="H670" t="s">
        <v>230</v>
      </c>
      <c r="I670" t="s">
        <v>493</v>
      </c>
      <c r="J670" t="s">
        <v>232</v>
      </c>
      <c r="K670" t="s">
        <v>232</v>
      </c>
      <c r="L670" t="s">
        <v>232</v>
      </c>
      <c r="M670" t="s">
        <v>232</v>
      </c>
      <c r="N670" t="s">
        <v>232</v>
      </c>
      <c r="O670" t="s">
        <v>232</v>
      </c>
      <c r="P670" t="s">
        <v>232</v>
      </c>
      <c r="Q670" t="s">
        <v>232</v>
      </c>
      <c r="R670" t="s">
        <v>232</v>
      </c>
      <c r="S670" t="s">
        <v>232</v>
      </c>
      <c r="T670" t="s">
        <v>232</v>
      </c>
      <c r="U670" t="s">
        <v>232</v>
      </c>
      <c r="V670" t="s">
        <v>232</v>
      </c>
      <c r="W670" t="s">
        <v>232</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12.173</v>
      </c>
      <c r="AX670">
        <v>11.753</v>
      </c>
      <c r="AY670">
        <v>11.444000000000001</v>
      </c>
      <c r="AZ670">
        <v>11.144</v>
      </c>
      <c r="BA670">
        <v>10.897</v>
      </c>
      <c r="BB670">
        <v>10.819000000000001</v>
      </c>
      <c r="BC670">
        <v>2019</v>
      </c>
    </row>
    <row r="671" spans="1:55" x14ac:dyDescent="0.25">
      <c r="A671">
        <v>316</v>
      </c>
      <c r="B671" t="s">
        <v>486</v>
      </c>
      <c r="C671" t="s">
        <v>355</v>
      </c>
      <c r="D671" t="s">
        <v>487</v>
      </c>
      <c r="E671" t="s">
        <v>353</v>
      </c>
      <c r="F671" t="s">
        <v>354</v>
      </c>
      <c r="G671" t="s">
        <v>282</v>
      </c>
      <c r="I671" t="s">
        <v>379</v>
      </c>
      <c r="J671" t="s">
        <v>232</v>
      </c>
      <c r="K671" t="s">
        <v>232</v>
      </c>
      <c r="L671" t="s">
        <v>232</v>
      </c>
      <c r="M671" t="s">
        <v>232</v>
      </c>
      <c r="N671" t="s">
        <v>232</v>
      </c>
      <c r="O671" t="s">
        <v>232</v>
      </c>
      <c r="P671" t="s">
        <v>232</v>
      </c>
      <c r="Q671" t="s">
        <v>232</v>
      </c>
      <c r="R671" t="s">
        <v>232</v>
      </c>
      <c r="S671" t="s">
        <v>232</v>
      </c>
      <c r="T671" t="s">
        <v>232</v>
      </c>
      <c r="U671" t="s">
        <v>232</v>
      </c>
      <c r="V671" t="s">
        <v>232</v>
      </c>
      <c r="W671" t="s">
        <v>232</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137.56399999999999</v>
      </c>
      <c r="AS671">
        <v>145.52000000000001</v>
      </c>
      <c r="AT671">
        <v>147.89699999999999</v>
      </c>
      <c r="AU671">
        <v>156.37799999999999</v>
      </c>
      <c r="AV671">
        <v>123.404</v>
      </c>
      <c r="AW671">
        <v>116.15900000000001</v>
      </c>
      <c r="AX671">
        <v>109.018</v>
      </c>
      <c r="AY671">
        <v>102.1</v>
      </c>
      <c r="AZ671">
        <v>95.400999999999996</v>
      </c>
      <c r="BA671">
        <v>89.501000000000005</v>
      </c>
      <c r="BB671">
        <v>85.260999999999996</v>
      </c>
      <c r="BC671">
        <v>2019</v>
      </c>
    </row>
    <row r="672" spans="1:55" x14ac:dyDescent="0.25">
      <c r="A672">
        <v>316</v>
      </c>
      <c r="B672" t="s">
        <v>486</v>
      </c>
      <c r="C672" t="s">
        <v>356</v>
      </c>
      <c r="D672" t="s">
        <v>487</v>
      </c>
      <c r="E672" t="s">
        <v>357</v>
      </c>
      <c r="F672" t="s">
        <v>358</v>
      </c>
      <c r="G672" t="s">
        <v>229</v>
      </c>
      <c r="H672" t="s">
        <v>230</v>
      </c>
      <c r="I672" t="s">
        <v>493</v>
      </c>
      <c r="J672" t="s">
        <v>232</v>
      </c>
      <c r="K672" t="s">
        <v>232</v>
      </c>
      <c r="L672" t="s">
        <v>232</v>
      </c>
      <c r="M672" t="s">
        <v>232</v>
      </c>
      <c r="N672" t="s">
        <v>232</v>
      </c>
      <c r="O672" t="s">
        <v>232</v>
      </c>
      <c r="P672" t="s">
        <v>232</v>
      </c>
      <c r="Q672" t="s">
        <v>232</v>
      </c>
      <c r="R672" t="s">
        <v>232</v>
      </c>
      <c r="S672" t="s">
        <v>232</v>
      </c>
      <c r="T672" t="s">
        <v>232</v>
      </c>
      <c r="U672" t="s">
        <v>232</v>
      </c>
      <c r="V672" t="s">
        <v>232</v>
      </c>
      <c r="W672" t="s">
        <v>232</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12.29</v>
      </c>
      <c r="AX672">
        <v>11.87</v>
      </c>
      <c r="AY672">
        <v>11.56</v>
      </c>
      <c r="AZ672">
        <v>11.260999999999999</v>
      </c>
      <c r="BA672">
        <v>11.013</v>
      </c>
      <c r="BB672">
        <v>10.935</v>
      </c>
      <c r="BC672">
        <v>2019</v>
      </c>
    </row>
    <row r="673" spans="1:55" x14ac:dyDescent="0.25">
      <c r="A673">
        <v>316</v>
      </c>
      <c r="B673" t="s">
        <v>486</v>
      </c>
      <c r="C673" t="s">
        <v>359</v>
      </c>
      <c r="D673" t="s">
        <v>487</v>
      </c>
      <c r="E673" t="s">
        <v>357</v>
      </c>
      <c r="F673" t="s">
        <v>358</v>
      </c>
      <c r="G673" t="s">
        <v>282</v>
      </c>
      <c r="I673" t="s">
        <v>360</v>
      </c>
      <c r="J673" t="s">
        <v>232</v>
      </c>
      <c r="K673" t="s">
        <v>232</v>
      </c>
      <c r="L673" t="s">
        <v>232</v>
      </c>
      <c r="M673" t="s">
        <v>232</v>
      </c>
      <c r="N673" t="s">
        <v>232</v>
      </c>
      <c r="O673" t="s">
        <v>232</v>
      </c>
      <c r="P673" t="s">
        <v>232</v>
      </c>
      <c r="Q673" t="s">
        <v>232</v>
      </c>
      <c r="R673" t="s">
        <v>232</v>
      </c>
      <c r="S673" t="s">
        <v>232</v>
      </c>
      <c r="T673" t="s">
        <v>232</v>
      </c>
      <c r="U673" t="s">
        <v>232</v>
      </c>
      <c r="V673" t="s">
        <v>232</v>
      </c>
      <c r="W673" t="s">
        <v>232</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139.17400000000001</v>
      </c>
      <c r="AS673">
        <v>146.697</v>
      </c>
      <c r="AT673">
        <v>149.12200000000001</v>
      </c>
      <c r="AU673">
        <v>157.54</v>
      </c>
      <c r="AV673">
        <v>124.536</v>
      </c>
      <c r="AW673">
        <v>117.274</v>
      </c>
      <c r="AX673">
        <v>110.102</v>
      </c>
      <c r="AY673">
        <v>103.143</v>
      </c>
      <c r="AZ673">
        <v>96.400999999999996</v>
      </c>
      <c r="BA673">
        <v>90.460999999999999</v>
      </c>
      <c r="BB673">
        <v>86.180999999999997</v>
      </c>
      <c r="BC673">
        <v>2019</v>
      </c>
    </row>
    <row r="674" spans="1:55" x14ac:dyDescent="0.25">
      <c r="A674">
        <v>316</v>
      </c>
      <c r="B674" t="s">
        <v>486</v>
      </c>
      <c r="C674" t="s">
        <v>361</v>
      </c>
      <c r="D674" t="s">
        <v>487</v>
      </c>
      <c r="E674" t="s">
        <v>362</v>
      </c>
      <c r="F674" t="s">
        <v>363</v>
      </c>
      <c r="G674" t="s">
        <v>229</v>
      </c>
      <c r="H674" t="s">
        <v>230</v>
      </c>
      <c r="I674" t="s">
        <v>493</v>
      </c>
      <c r="J674" t="s">
        <v>232</v>
      </c>
      <c r="K674" t="s">
        <v>232</v>
      </c>
      <c r="L674" t="s">
        <v>232</v>
      </c>
      <c r="M674" t="s">
        <v>232</v>
      </c>
      <c r="N674" t="s">
        <v>232</v>
      </c>
      <c r="O674" t="s">
        <v>232</v>
      </c>
      <c r="P674" t="s">
        <v>232</v>
      </c>
      <c r="Q674" t="s">
        <v>232</v>
      </c>
      <c r="R674" t="s">
        <v>232</v>
      </c>
      <c r="S674" t="s">
        <v>232</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9.407</v>
      </c>
      <c r="AS674">
        <v>9.5090000000000003</v>
      </c>
      <c r="AT674">
        <v>9.7560000000000002</v>
      </c>
      <c r="AU674">
        <v>10.057</v>
      </c>
      <c r="AV674">
        <v>10.321</v>
      </c>
      <c r="AW674">
        <v>10.48</v>
      </c>
      <c r="AX674">
        <v>10.781000000000001</v>
      </c>
      <c r="AY674">
        <v>11.208</v>
      </c>
      <c r="AZ674">
        <v>11.680999999999999</v>
      </c>
      <c r="BA674">
        <v>12.175000000000001</v>
      </c>
      <c r="BB674">
        <v>12.689</v>
      </c>
      <c r="BC674">
        <v>2019</v>
      </c>
    </row>
    <row r="675" spans="1:55" x14ac:dyDescent="0.25">
      <c r="A675">
        <v>316</v>
      </c>
      <c r="B675" t="s">
        <v>486</v>
      </c>
      <c r="C675" t="s">
        <v>364</v>
      </c>
      <c r="D675" t="s">
        <v>487</v>
      </c>
      <c r="E675" t="s">
        <v>365</v>
      </c>
      <c r="F675" t="s">
        <v>366</v>
      </c>
      <c r="G675" t="s">
        <v>242</v>
      </c>
      <c r="H675" t="s">
        <v>230</v>
      </c>
      <c r="I675" t="s">
        <v>494</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-0.124</v>
      </c>
      <c r="AW675">
        <v>-6.4000000000000001E-2</v>
      </c>
      <c r="AX675">
        <v>-6.8000000000000005E-2</v>
      </c>
      <c r="AY675">
        <v>-9.7000000000000003E-2</v>
      </c>
      <c r="AZ675">
        <v>-0.11700000000000001</v>
      </c>
      <c r="BA675">
        <v>-0.14000000000000001</v>
      </c>
      <c r="BB675">
        <v>-0.161</v>
      </c>
      <c r="BC675">
        <v>2017</v>
      </c>
    </row>
    <row r="676" spans="1:55" x14ac:dyDescent="0.25">
      <c r="A676">
        <v>316</v>
      </c>
      <c r="B676" t="s">
        <v>486</v>
      </c>
      <c r="C676" t="s">
        <v>368</v>
      </c>
      <c r="D676" t="s">
        <v>487</v>
      </c>
      <c r="E676" t="s">
        <v>365</v>
      </c>
      <c r="F676" t="s">
        <v>366</v>
      </c>
      <c r="G676" t="s">
        <v>282</v>
      </c>
      <c r="I676" t="s">
        <v>369</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-6.1059999999999999</v>
      </c>
      <c r="AT676">
        <v>-4.2510000000000003</v>
      </c>
      <c r="AU676">
        <v>-3.78</v>
      </c>
      <c r="AV676">
        <v>-2.4159999999999999</v>
      </c>
      <c r="AW676">
        <v>-1.224</v>
      </c>
      <c r="AX676">
        <v>-1.2789999999999999</v>
      </c>
      <c r="AY676">
        <v>-1.752</v>
      </c>
      <c r="AZ676">
        <v>-2.0249999999999999</v>
      </c>
      <c r="BA676">
        <v>-2.319</v>
      </c>
      <c r="BB676">
        <v>-2.569</v>
      </c>
      <c r="BC676">
        <v>2017</v>
      </c>
    </row>
    <row r="677" spans="1:55" x14ac:dyDescent="0.25">
      <c r="A677">
        <v>913</v>
      </c>
      <c r="B677" t="s">
        <v>495</v>
      </c>
      <c r="C677" t="s">
        <v>225</v>
      </c>
      <c r="D677" t="s">
        <v>496</v>
      </c>
      <c r="E677" t="s">
        <v>227</v>
      </c>
      <c r="F677" t="s">
        <v>228</v>
      </c>
      <c r="G677" t="s">
        <v>229</v>
      </c>
      <c r="H677" t="s">
        <v>230</v>
      </c>
      <c r="I677" t="s">
        <v>497</v>
      </c>
      <c r="J677" t="s">
        <v>232</v>
      </c>
      <c r="K677" t="s">
        <v>232</v>
      </c>
      <c r="L677" t="s">
        <v>232</v>
      </c>
      <c r="M677" t="s">
        <v>232</v>
      </c>
      <c r="N677" t="s">
        <v>232</v>
      </c>
      <c r="O677" t="s">
        <v>232</v>
      </c>
      <c r="P677" t="s">
        <v>232</v>
      </c>
      <c r="Q677" t="s">
        <v>232</v>
      </c>
      <c r="R677" t="s">
        <v>232</v>
      </c>
      <c r="S677" t="s">
        <v>232</v>
      </c>
      <c r="T677" t="s">
        <v>232</v>
      </c>
      <c r="U677" t="s">
        <v>232</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79.796000000000006</v>
      </c>
      <c r="AW677">
        <v>81.197000000000003</v>
      </c>
      <c r="AX677">
        <v>83.02</v>
      </c>
      <c r="AY677">
        <v>84.781000000000006</v>
      </c>
      <c r="AZ677">
        <v>86.436000000000007</v>
      </c>
      <c r="BA677">
        <v>88.165000000000006</v>
      </c>
      <c r="BB677">
        <v>89.926000000000002</v>
      </c>
      <c r="BC677">
        <v>2017</v>
      </c>
    </row>
    <row r="678" spans="1:55" x14ac:dyDescent="0.25">
      <c r="A678">
        <v>913</v>
      </c>
      <c r="B678" t="s">
        <v>495</v>
      </c>
      <c r="C678" t="s">
        <v>233</v>
      </c>
      <c r="D678" t="s">
        <v>496</v>
      </c>
      <c r="E678" t="s">
        <v>227</v>
      </c>
      <c r="F678" t="s">
        <v>234</v>
      </c>
      <c r="G678" t="s">
        <v>235</v>
      </c>
      <c r="I678" t="s">
        <v>236</v>
      </c>
      <c r="J678" t="s">
        <v>232</v>
      </c>
      <c r="K678" t="s">
        <v>232</v>
      </c>
      <c r="L678" t="s">
        <v>232</v>
      </c>
      <c r="M678" t="s">
        <v>232</v>
      </c>
      <c r="N678" t="s">
        <v>232</v>
      </c>
      <c r="O678" t="s">
        <v>232</v>
      </c>
      <c r="P678" t="s">
        <v>232</v>
      </c>
      <c r="Q678" t="s">
        <v>232</v>
      </c>
      <c r="R678" t="s">
        <v>232</v>
      </c>
      <c r="S678" t="s">
        <v>232</v>
      </c>
      <c r="T678" t="s">
        <v>232</v>
      </c>
      <c r="U678" t="s">
        <v>232</v>
      </c>
      <c r="V678" t="s">
        <v>232</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3.0310000000000001</v>
      </c>
      <c r="AW678">
        <v>1.756</v>
      </c>
      <c r="AX678">
        <v>2.2450000000000001</v>
      </c>
      <c r="AY678">
        <v>2.1219999999999999</v>
      </c>
      <c r="AZ678">
        <v>1.9510000000000001</v>
      </c>
      <c r="BA678">
        <v>2.0009999999999999</v>
      </c>
      <c r="BB678">
        <v>1.998</v>
      </c>
      <c r="BC678">
        <v>2017</v>
      </c>
    </row>
    <row r="679" spans="1:55" x14ac:dyDescent="0.25">
      <c r="A679">
        <v>913</v>
      </c>
      <c r="B679" t="s">
        <v>495</v>
      </c>
      <c r="C679" t="s">
        <v>237</v>
      </c>
      <c r="D679" t="s">
        <v>496</v>
      </c>
      <c r="E679" t="s">
        <v>238</v>
      </c>
      <c r="F679" t="s">
        <v>239</v>
      </c>
      <c r="G679" t="s">
        <v>229</v>
      </c>
      <c r="H679" t="s">
        <v>230</v>
      </c>
      <c r="I679" t="s">
        <v>497</v>
      </c>
      <c r="J679" t="s">
        <v>232</v>
      </c>
      <c r="K679" t="s">
        <v>232</v>
      </c>
      <c r="L679" t="s">
        <v>232</v>
      </c>
      <c r="M679" t="s">
        <v>232</v>
      </c>
      <c r="N679" t="s">
        <v>232</v>
      </c>
      <c r="O679" t="s">
        <v>232</v>
      </c>
      <c r="P679" t="s">
        <v>232</v>
      </c>
      <c r="Q679" t="s">
        <v>232</v>
      </c>
      <c r="R679" t="s">
        <v>232</v>
      </c>
      <c r="S679" t="s">
        <v>232</v>
      </c>
      <c r="T679" t="s">
        <v>232</v>
      </c>
      <c r="U679" t="s">
        <v>232</v>
      </c>
      <c r="V679" t="s">
        <v>374</v>
      </c>
      <c r="W679" t="s">
        <v>374</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121.568</v>
      </c>
      <c r="AW679">
        <v>130.745</v>
      </c>
      <c r="AX679">
        <v>140.79</v>
      </c>
      <c r="AY679">
        <v>150.94499999999999</v>
      </c>
      <c r="AZ679">
        <v>160.727</v>
      </c>
      <c r="BA679">
        <v>171.148</v>
      </c>
      <c r="BB679">
        <v>180.65199999999999</v>
      </c>
      <c r="BC679">
        <v>2017</v>
      </c>
    </row>
    <row r="680" spans="1:55" x14ac:dyDescent="0.25">
      <c r="A680">
        <v>913</v>
      </c>
      <c r="B680" t="s">
        <v>495</v>
      </c>
      <c r="C680" t="s">
        <v>240</v>
      </c>
      <c r="D680" t="s">
        <v>496</v>
      </c>
      <c r="E680" t="s">
        <v>238</v>
      </c>
      <c r="F680" t="s">
        <v>241</v>
      </c>
      <c r="G680" t="s">
        <v>242</v>
      </c>
      <c r="H680" t="s">
        <v>230</v>
      </c>
      <c r="I680" t="s">
        <v>243</v>
      </c>
      <c r="J680" t="s">
        <v>232</v>
      </c>
      <c r="K680" t="s">
        <v>232</v>
      </c>
      <c r="L680" t="s">
        <v>232</v>
      </c>
      <c r="M680" t="s">
        <v>232</v>
      </c>
      <c r="N680" t="s">
        <v>232</v>
      </c>
      <c r="O680" t="s">
        <v>232</v>
      </c>
      <c r="P680" t="s">
        <v>232</v>
      </c>
      <c r="Q680" t="s">
        <v>232</v>
      </c>
      <c r="R680" t="s">
        <v>232</v>
      </c>
      <c r="S680" t="s">
        <v>232</v>
      </c>
      <c r="T680" t="s">
        <v>232</v>
      </c>
      <c r="U680" t="s">
        <v>232</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59.643000000000001</v>
      </c>
      <c r="AW680">
        <v>60.951000000000001</v>
      </c>
      <c r="AX680">
        <v>63.664000000000001</v>
      </c>
      <c r="AY680">
        <v>66.991</v>
      </c>
      <c r="AZ680">
        <v>70.147000000000006</v>
      </c>
      <c r="BA680">
        <v>73.471000000000004</v>
      </c>
      <c r="BB680">
        <v>76.203000000000003</v>
      </c>
      <c r="BC680">
        <v>2017</v>
      </c>
    </row>
    <row r="681" spans="1:55" x14ac:dyDescent="0.25">
      <c r="A681">
        <v>913</v>
      </c>
      <c r="B681" t="s">
        <v>495</v>
      </c>
      <c r="C681" t="s">
        <v>244</v>
      </c>
      <c r="D681" t="s">
        <v>496</v>
      </c>
      <c r="E681" t="s">
        <v>238</v>
      </c>
      <c r="F681" t="s">
        <v>245</v>
      </c>
      <c r="G681" t="s">
        <v>246</v>
      </c>
      <c r="H681" t="s">
        <v>230</v>
      </c>
      <c r="I681" t="s">
        <v>243</v>
      </c>
      <c r="J681" t="s">
        <v>232</v>
      </c>
      <c r="K681" t="s">
        <v>232</v>
      </c>
      <c r="L681" t="s">
        <v>232</v>
      </c>
      <c r="M681" t="s">
        <v>232</v>
      </c>
      <c r="N681" t="s">
        <v>232</v>
      </c>
      <c r="O681" t="s">
        <v>232</v>
      </c>
      <c r="P681" t="s">
        <v>232</v>
      </c>
      <c r="Q681" t="s">
        <v>232</v>
      </c>
      <c r="R681" t="s">
        <v>232</v>
      </c>
      <c r="S681" t="s">
        <v>232</v>
      </c>
      <c r="T681" t="s">
        <v>232</v>
      </c>
      <c r="U681" t="s">
        <v>232</v>
      </c>
      <c r="V681">
        <v>52.558</v>
      </c>
      <c r="W681">
        <v>49.713999999999999</v>
      </c>
      <c r="X681">
        <v>44.835000000000001</v>
      </c>
      <c r="Y681">
        <v>40.701000000000001</v>
      </c>
      <c r="Z681">
        <v>42.597000000000001</v>
      </c>
      <c r="AA681">
        <v>48.286000000000001</v>
      </c>
      <c r="AB681">
        <v>52.951999999999998</v>
      </c>
      <c r="AC681">
        <v>55.518000000000001</v>
      </c>
      <c r="AD681">
        <v>60.027999999999999</v>
      </c>
      <c r="AE681">
        <v>64.242999999999995</v>
      </c>
      <c r="AF681">
        <v>68.552000000000007</v>
      </c>
      <c r="AG681">
        <v>74.742999999999995</v>
      </c>
      <c r="AH681">
        <v>85.543000000000006</v>
      </c>
      <c r="AI681">
        <v>96.534999999999997</v>
      </c>
      <c r="AJ681">
        <v>109.4</v>
      </c>
      <c r="AK681">
        <v>122.054</v>
      </c>
      <c r="AL681">
        <v>137.179</v>
      </c>
      <c r="AM681">
        <v>138.45099999999999</v>
      </c>
      <c r="AN681">
        <v>150.91900000000001</v>
      </c>
      <c r="AO681">
        <v>162.62299999999999</v>
      </c>
      <c r="AP681">
        <v>168.57300000000001</v>
      </c>
      <c r="AQ681">
        <v>173.244</v>
      </c>
      <c r="AR681">
        <v>179.43600000000001</v>
      </c>
      <c r="AS681">
        <v>174.41</v>
      </c>
      <c r="AT681">
        <v>171.86199999999999</v>
      </c>
      <c r="AU681">
        <v>179.56399999999999</v>
      </c>
      <c r="AV681">
        <v>189.178</v>
      </c>
      <c r="AW681">
        <v>195.922</v>
      </c>
      <c r="AX681">
        <v>204.50399999999999</v>
      </c>
      <c r="AY681">
        <v>213.184</v>
      </c>
      <c r="AZ681">
        <v>221.84100000000001</v>
      </c>
      <c r="BA681">
        <v>230.96899999999999</v>
      </c>
      <c r="BB681">
        <v>240.51300000000001</v>
      </c>
      <c r="BC681">
        <v>2017</v>
      </c>
    </row>
    <row r="682" spans="1:55" x14ac:dyDescent="0.25">
      <c r="A682">
        <v>913</v>
      </c>
      <c r="B682" t="s">
        <v>495</v>
      </c>
      <c r="C682" t="s">
        <v>247</v>
      </c>
      <c r="D682" t="s">
        <v>496</v>
      </c>
      <c r="E682" t="s">
        <v>248</v>
      </c>
      <c r="F682" t="s">
        <v>249</v>
      </c>
      <c r="G682" t="s">
        <v>250</v>
      </c>
      <c r="I682" t="s">
        <v>251</v>
      </c>
      <c r="J682" t="s">
        <v>232</v>
      </c>
      <c r="K682" t="s">
        <v>232</v>
      </c>
      <c r="L682" t="s">
        <v>232</v>
      </c>
      <c r="M682" t="s">
        <v>232</v>
      </c>
      <c r="N682" t="s">
        <v>232</v>
      </c>
      <c r="O682" t="s">
        <v>232</v>
      </c>
      <c r="P682" t="s">
        <v>232</v>
      </c>
      <c r="Q682" t="s">
        <v>232</v>
      </c>
      <c r="R682" t="s">
        <v>232</v>
      </c>
      <c r="S682" t="s">
        <v>232</v>
      </c>
      <c r="T682" t="s">
        <v>232</v>
      </c>
      <c r="U682" t="s">
        <v>232</v>
      </c>
      <c r="V682" t="s">
        <v>374</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152.34899999999999</v>
      </c>
      <c r="AW682">
        <v>161.02199999999999</v>
      </c>
      <c r="AX682">
        <v>169.58600000000001</v>
      </c>
      <c r="AY682">
        <v>178.041</v>
      </c>
      <c r="AZ682">
        <v>185.95</v>
      </c>
      <c r="BA682">
        <v>194.12200000000001</v>
      </c>
      <c r="BB682">
        <v>200.89</v>
      </c>
      <c r="BC682">
        <v>2017</v>
      </c>
    </row>
    <row r="683" spans="1:55" x14ac:dyDescent="0.25">
      <c r="A683">
        <v>913</v>
      </c>
      <c r="B683" t="s">
        <v>495</v>
      </c>
      <c r="C683" t="s">
        <v>252</v>
      </c>
      <c r="D683" t="s">
        <v>496</v>
      </c>
      <c r="E683" t="s">
        <v>253</v>
      </c>
      <c r="F683" t="s">
        <v>254</v>
      </c>
      <c r="G683" t="s">
        <v>229</v>
      </c>
      <c r="H683" t="s">
        <v>220</v>
      </c>
      <c r="I683" t="s">
        <v>255</v>
      </c>
      <c r="J683" t="s">
        <v>232</v>
      </c>
      <c r="K683" t="s">
        <v>232</v>
      </c>
      <c r="L683" t="s">
        <v>232</v>
      </c>
      <c r="M683" t="s">
        <v>232</v>
      </c>
      <c r="N683" t="s">
        <v>232</v>
      </c>
      <c r="O683" t="s">
        <v>232</v>
      </c>
      <c r="P683" t="s">
        <v>232</v>
      </c>
      <c r="Q683" t="s">
        <v>232</v>
      </c>
      <c r="R683" t="s">
        <v>232</v>
      </c>
      <c r="S683" t="s">
        <v>232</v>
      </c>
      <c r="T683" t="s">
        <v>232</v>
      </c>
      <c r="U683" t="s">
        <v>232</v>
      </c>
      <c r="V683" s="52">
        <v>3557.55</v>
      </c>
      <c r="W683" s="52">
        <v>3279.79</v>
      </c>
      <c r="X683" s="52">
        <v>2899.45</v>
      </c>
      <c r="Y683" s="52">
        <v>2590.9899999999998</v>
      </c>
      <c r="Z683" s="52">
        <v>2672.09</v>
      </c>
      <c r="AA683" s="52">
        <v>2992.06</v>
      </c>
      <c r="AB683" s="52">
        <v>3260.15</v>
      </c>
      <c r="AC683" s="52">
        <v>3378.23</v>
      </c>
      <c r="AD683" s="52">
        <v>3583.2</v>
      </c>
      <c r="AE683" s="52">
        <v>3764.96</v>
      </c>
      <c r="AF683" s="52">
        <v>3977.66</v>
      </c>
      <c r="AG683" s="52">
        <v>4287.71</v>
      </c>
      <c r="AH683" s="52">
        <v>4811.92</v>
      </c>
      <c r="AI683" s="52">
        <v>5302.04</v>
      </c>
      <c r="AJ683" s="52">
        <v>5872.71</v>
      </c>
      <c r="AK683" s="52">
        <v>6414.51</v>
      </c>
      <c r="AL683" s="52">
        <v>7099.31</v>
      </c>
      <c r="AM683" s="52">
        <v>7131.85</v>
      </c>
      <c r="AN683" s="52">
        <v>7695.89</v>
      </c>
      <c r="AO683" s="52">
        <v>8139.29</v>
      </c>
      <c r="AP683" s="52">
        <v>8292.2900000000009</v>
      </c>
      <c r="AQ683" s="52">
        <v>8376</v>
      </c>
      <c r="AR683" s="52">
        <v>8510.7000000000007</v>
      </c>
      <c r="AS683" s="52">
        <v>8173.55</v>
      </c>
      <c r="AT683" s="52">
        <v>7952.79</v>
      </c>
      <c r="AU683" s="52">
        <v>8148.16</v>
      </c>
      <c r="AV683" s="52">
        <v>8437.35</v>
      </c>
      <c r="AW683" s="52">
        <v>8628.61</v>
      </c>
      <c r="AX683" s="52">
        <v>8866.69</v>
      </c>
      <c r="AY683" s="52">
        <v>9100.2999999999993</v>
      </c>
      <c r="AZ683" s="52">
        <v>9324.48</v>
      </c>
      <c r="BA683" s="52">
        <v>9558.84</v>
      </c>
      <c r="BB683" s="52">
        <v>9798.7900000000009</v>
      </c>
      <c r="BC683">
        <v>2017</v>
      </c>
    </row>
    <row r="684" spans="1:55" x14ac:dyDescent="0.25">
      <c r="A684">
        <v>913</v>
      </c>
      <c r="B684" t="s">
        <v>495</v>
      </c>
      <c r="C684" t="s">
        <v>256</v>
      </c>
      <c r="D684" t="s">
        <v>496</v>
      </c>
      <c r="E684" t="s">
        <v>253</v>
      </c>
      <c r="F684" t="s">
        <v>257</v>
      </c>
      <c r="G684" t="s">
        <v>258</v>
      </c>
      <c r="H684" t="s">
        <v>220</v>
      </c>
      <c r="I684" t="s">
        <v>255</v>
      </c>
      <c r="J684" t="s">
        <v>232</v>
      </c>
      <c r="K684" t="s">
        <v>232</v>
      </c>
      <c r="L684" t="s">
        <v>232</v>
      </c>
      <c r="M684" t="s">
        <v>232</v>
      </c>
      <c r="N684" t="s">
        <v>232</v>
      </c>
      <c r="O684" t="s">
        <v>232</v>
      </c>
      <c r="P684" t="s">
        <v>232</v>
      </c>
      <c r="Q684" t="s">
        <v>232</v>
      </c>
      <c r="R684" t="s">
        <v>232</v>
      </c>
      <c r="S684" t="s">
        <v>232</v>
      </c>
      <c r="T684" s="52">
        <v>8416.2000000000007</v>
      </c>
      <c r="U684" s="52">
        <v>8311.1299999999992</v>
      </c>
      <c r="V684" s="52">
        <v>7497.08</v>
      </c>
      <c r="W684" s="52">
        <v>6911.74</v>
      </c>
      <c r="X684" s="52">
        <v>6110.23</v>
      </c>
      <c r="Y684" s="52">
        <v>5460.17</v>
      </c>
      <c r="Z684" s="52">
        <v>5631.09</v>
      </c>
      <c r="AA684" s="52">
        <v>6305.39</v>
      </c>
      <c r="AB684" s="52">
        <v>6870.36</v>
      </c>
      <c r="AC684" s="52">
        <v>7119.19</v>
      </c>
      <c r="AD684" s="52">
        <v>7551.14</v>
      </c>
      <c r="AE684" s="52">
        <v>7934.17</v>
      </c>
      <c r="AF684" s="52">
        <v>8382.4</v>
      </c>
      <c r="AG684" s="52">
        <v>9035.7900000000009</v>
      </c>
      <c r="AH684" s="52">
        <v>10140.5</v>
      </c>
      <c r="AI684" s="52">
        <v>11173.37</v>
      </c>
      <c r="AJ684" s="52">
        <v>12375.99</v>
      </c>
      <c r="AK684" s="52">
        <v>13517.77</v>
      </c>
      <c r="AL684" s="52">
        <v>14960.9</v>
      </c>
      <c r="AM684" s="52">
        <v>15029.46</v>
      </c>
      <c r="AN684" s="52">
        <v>16218.12</v>
      </c>
      <c r="AO684" s="52">
        <v>17152.52</v>
      </c>
      <c r="AP684" s="52">
        <v>17474.95</v>
      </c>
      <c r="AQ684" s="52">
        <v>17651.34</v>
      </c>
      <c r="AR684" s="52">
        <v>17935.21</v>
      </c>
      <c r="AS684" s="52">
        <v>17224.72</v>
      </c>
      <c r="AT684" s="52">
        <v>16759.490000000002</v>
      </c>
      <c r="AU684" s="52">
        <v>17171.22</v>
      </c>
      <c r="AV684" s="52">
        <v>17780.64</v>
      </c>
      <c r="AW684" s="52">
        <v>18183.71</v>
      </c>
      <c r="AX684" s="52">
        <v>18685.419999999998</v>
      </c>
      <c r="AY684" s="52">
        <v>19177.72</v>
      </c>
      <c r="AZ684" s="52">
        <v>19650.16</v>
      </c>
      <c r="BA684" s="52">
        <v>20144.03</v>
      </c>
      <c r="BB684" s="52">
        <v>20649.7</v>
      </c>
      <c r="BC684">
        <v>2017</v>
      </c>
    </row>
    <row r="685" spans="1:55" x14ac:dyDescent="0.25">
      <c r="A685">
        <v>913</v>
      </c>
      <c r="B685" t="s">
        <v>495</v>
      </c>
      <c r="C685" t="s">
        <v>259</v>
      </c>
      <c r="D685" t="s">
        <v>496</v>
      </c>
      <c r="E685" t="s">
        <v>260</v>
      </c>
      <c r="F685" t="s">
        <v>261</v>
      </c>
      <c r="G685" t="s">
        <v>229</v>
      </c>
      <c r="H685" t="s">
        <v>220</v>
      </c>
      <c r="I685" t="s">
        <v>262</v>
      </c>
      <c r="J685" t="s">
        <v>232</v>
      </c>
      <c r="K685" t="s">
        <v>232</v>
      </c>
      <c r="L685" t="s">
        <v>232</v>
      </c>
      <c r="M685" t="s">
        <v>232</v>
      </c>
      <c r="N685" t="s">
        <v>232</v>
      </c>
      <c r="O685" t="s">
        <v>232</v>
      </c>
      <c r="P685" t="s">
        <v>232</v>
      </c>
      <c r="Q685" t="s">
        <v>232</v>
      </c>
      <c r="R685" t="s">
        <v>232</v>
      </c>
      <c r="S685" t="s">
        <v>232</v>
      </c>
      <c r="T685" t="s">
        <v>232</v>
      </c>
      <c r="U685" t="s">
        <v>232</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52">
        <v>1014.36</v>
      </c>
      <c r="AL685" s="52">
        <v>1360.21</v>
      </c>
      <c r="AM685" s="52">
        <v>1493.5</v>
      </c>
      <c r="AN685" s="52">
        <v>1794.38</v>
      </c>
      <c r="AO685" s="52">
        <v>3240.64</v>
      </c>
      <c r="AP685" s="52">
        <v>5785.7</v>
      </c>
      <c r="AQ685" s="52">
        <v>7086.73</v>
      </c>
      <c r="AR685" s="52">
        <v>8510.7000000000007</v>
      </c>
      <c r="AS685" s="52">
        <v>9483.16</v>
      </c>
      <c r="AT685" s="52">
        <v>9996.74</v>
      </c>
      <c r="AU685" s="52">
        <v>11125.53</v>
      </c>
      <c r="AV685" s="52">
        <v>12854.2</v>
      </c>
      <c r="AW685" s="52">
        <v>13893.94</v>
      </c>
      <c r="AX685" s="52">
        <v>15036.67</v>
      </c>
      <c r="AY685" s="52">
        <v>16202.22</v>
      </c>
      <c r="AZ685" s="52">
        <v>17338.87</v>
      </c>
      <c r="BA685" s="52">
        <v>18555.830000000002</v>
      </c>
      <c r="BB685" s="52">
        <v>19684.759999999998</v>
      </c>
      <c r="BC685">
        <v>2017</v>
      </c>
    </row>
    <row r="686" spans="1:55" x14ac:dyDescent="0.25">
      <c r="A686">
        <v>913</v>
      </c>
      <c r="B686" t="s">
        <v>495</v>
      </c>
      <c r="C686" t="s">
        <v>263</v>
      </c>
      <c r="D686" t="s">
        <v>496</v>
      </c>
      <c r="E686" t="s">
        <v>260</v>
      </c>
      <c r="F686" t="s">
        <v>264</v>
      </c>
      <c r="G686" t="s">
        <v>242</v>
      </c>
      <c r="H686" t="s">
        <v>220</v>
      </c>
      <c r="I686" t="s">
        <v>262</v>
      </c>
      <c r="J686" t="s">
        <v>232</v>
      </c>
      <c r="K686" t="s">
        <v>232</v>
      </c>
      <c r="L686" t="s">
        <v>232</v>
      </c>
      <c r="M686" t="s">
        <v>232</v>
      </c>
      <c r="N686" t="s">
        <v>232</v>
      </c>
      <c r="O686" t="s">
        <v>232</v>
      </c>
      <c r="P686" t="s">
        <v>232</v>
      </c>
      <c r="Q686" t="s">
        <v>232</v>
      </c>
      <c r="R686" t="s">
        <v>232</v>
      </c>
      <c r="S686" t="s">
        <v>232</v>
      </c>
      <c r="T686" t="s">
        <v>232</v>
      </c>
      <c r="U686" t="s">
        <v>232</v>
      </c>
      <c r="V686" s="52">
        <v>1210.0999999999999</v>
      </c>
      <c r="W686" s="52">
        <v>1076.1400000000001</v>
      </c>
      <c r="X686" s="52">
        <v>1481.46</v>
      </c>
      <c r="Y686" s="52">
        <v>1000.2</v>
      </c>
      <c r="Z686" s="52">
        <v>1375.75</v>
      </c>
      <c r="AA686" s="52">
        <v>1341.85</v>
      </c>
      <c r="AB686" s="52">
        <v>1452.41</v>
      </c>
      <c r="AC686" s="52">
        <v>1165.5999999999999</v>
      </c>
      <c r="AD686" s="52">
        <v>1277.05</v>
      </c>
      <c r="AE686" s="52">
        <v>1247.47</v>
      </c>
      <c r="AF686" s="52">
        <v>1480.15</v>
      </c>
      <c r="AG686" s="52">
        <v>1811.86</v>
      </c>
      <c r="AH686" s="52">
        <v>2370.27</v>
      </c>
      <c r="AI686" s="52">
        <v>3115.51</v>
      </c>
      <c r="AJ686" s="52">
        <v>3838.29</v>
      </c>
      <c r="AK686" s="52">
        <v>4726.4799999999996</v>
      </c>
      <c r="AL686" s="52">
        <v>6366.19</v>
      </c>
      <c r="AM686" s="52">
        <v>5345.33</v>
      </c>
      <c r="AN686" s="52">
        <v>6023.15</v>
      </c>
      <c r="AO686" s="52">
        <v>6472.74</v>
      </c>
      <c r="AP686" s="52">
        <v>6938.07</v>
      </c>
      <c r="AQ686" s="52">
        <v>7977.15</v>
      </c>
      <c r="AR686" s="52">
        <v>8316.01</v>
      </c>
      <c r="AS686" s="52">
        <v>5941.24</v>
      </c>
      <c r="AT686" s="52">
        <v>5022.47</v>
      </c>
      <c r="AU686" s="52">
        <v>5757.29</v>
      </c>
      <c r="AV686" s="52">
        <v>6306.42</v>
      </c>
      <c r="AW686" s="52">
        <v>6477.16</v>
      </c>
      <c r="AX686" s="52">
        <v>6799.46</v>
      </c>
      <c r="AY686" s="52">
        <v>7190.73</v>
      </c>
      <c r="AZ686" s="52">
        <v>7567.33</v>
      </c>
      <c r="BA686" s="52">
        <v>7965.72</v>
      </c>
      <c r="BB686" s="52">
        <v>8303.48</v>
      </c>
      <c r="BC686">
        <v>2017</v>
      </c>
    </row>
    <row r="687" spans="1:55" x14ac:dyDescent="0.25">
      <c r="A687">
        <v>913</v>
      </c>
      <c r="B687" t="s">
        <v>495</v>
      </c>
      <c r="C687" t="s">
        <v>265</v>
      </c>
      <c r="D687" t="s">
        <v>496</v>
      </c>
      <c r="E687" t="s">
        <v>260</v>
      </c>
      <c r="F687" t="s">
        <v>266</v>
      </c>
      <c r="G687" t="s">
        <v>246</v>
      </c>
      <c r="H687" t="s">
        <v>220</v>
      </c>
      <c r="I687" t="s">
        <v>262</v>
      </c>
      <c r="J687" t="s">
        <v>232</v>
      </c>
      <c r="K687" t="s">
        <v>232</v>
      </c>
      <c r="L687" t="s">
        <v>232</v>
      </c>
      <c r="M687" t="s">
        <v>232</v>
      </c>
      <c r="N687" t="s">
        <v>232</v>
      </c>
      <c r="O687" t="s">
        <v>232</v>
      </c>
      <c r="P687" t="s">
        <v>232</v>
      </c>
      <c r="Q687" t="s">
        <v>232</v>
      </c>
      <c r="R687" t="s">
        <v>232</v>
      </c>
      <c r="S687" t="s">
        <v>232</v>
      </c>
      <c r="T687" t="s">
        <v>232</v>
      </c>
      <c r="U687" t="s">
        <v>232</v>
      </c>
      <c r="V687" s="52">
        <v>5144.1899999999996</v>
      </c>
      <c r="W687" s="52">
        <v>4854.92</v>
      </c>
      <c r="X687" s="52">
        <v>4383.57</v>
      </c>
      <c r="Y687" s="52">
        <v>3999.35</v>
      </c>
      <c r="Z687" s="52">
        <v>4200.0600000000004</v>
      </c>
      <c r="AA687" s="52">
        <v>4784.1000000000004</v>
      </c>
      <c r="AB687" s="52">
        <v>5271.43</v>
      </c>
      <c r="AC687" s="52">
        <v>5541.23</v>
      </c>
      <c r="AD687" s="52">
        <v>6008.82</v>
      </c>
      <c r="AE687" s="52">
        <v>6452.08</v>
      </c>
      <c r="AF687" s="52">
        <v>6924.43</v>
      </c>
      <c r="AG687" s="52">
        <v>7602.78</v>
      </c>
      <c r="AH687" s="52">
        <v>8761.99</v>
      </c>
      <c r="AI687" s="52">
        <v>9955.16</v>
      </c>
      <c r="AJ687" s="52">
        <v>11360.37</v>
      </c>
      <c r="AK687" s="52">
        <v>12741.8</v>
      </c>
      <c r="AL687" s="52">
        <v>14376.36</v>
      </c>
      <c r="AM687" s="52">
        <v>14552.36</v>
      </c>
      <c r="AN687" s="52">
        <v>15886.26</v>
      </c>
      <c r="AO687" s="52">
        <v>17152.52</v>
      </c>
      <c r="AP687" s="52">
        <v>17810.14</v>
      </c>
      <c r="AQ687" s="52">
        <v>18305.53</v>
      </c>
      <c r="AR687" s="52">
        <v>18951.849999999999</v>
      </c>
      <c r="AS687" s="52">
        <v>18395.740000000002</v>
      </c>
      <c r="AT687" s="52">
        <v>18094.54</v>
      </c>
      <c r="AU687" s="52">
        <v>18891.5</v>
      </c>
      <c r="AV687" s="52">
        <v>20003.03</v>
      </c>
      <c r="AW687" s="52">
        <v>20820.2</v>
      </c>
      <c r="AX687" s="52">
        <v>21841.41</v>
      </c>
      <c r="AY687" s="52">
        <v>22882.880000000001</v>
      </c>
      <c r="AZ687" s="52">
        <v>23931.77</v>
      </c>
      <c r="BA687" s="52">
        <v>25041.65</v>
      </c>
      <c r="BB687" s="52">
        <v>26207.5</v>
      </c>
      <c r="BC687">
        <v>2017</v>
      </c>
    </row>
    <row r="688" spans="1:55" x14ac:dyDescent="0.25">
      <c r="A688">
        <v>913</v>
      </c>
      <c r="B688" t="s">
        <v>495</v>
      </c>
      <c r="C688" t="s">
        <v>267</v>
      </c>
      <c r="D688" t="s">
        <v>496</v>
      </c>
      <c r="E688" t="s">
        <v>268</v>
      </c>
      <c r="F688" t="s">
        <v>269</v>
      </c>
      <c r="G688" t="s">
        <v>270</v>
      </c>
    </row>
    <row r="689" spans="1:55" x14ac:dyDescent="0.25">
      <c r="A689">
        <v>913</v>
      </c>
      <c r="B689" t="s">
        <v>495</v>
      </c>
      <c r="C689" t="s">
        <v>271</v>
      </c>
      <c r="D689" t="s">
        <v>496</v>
      </c>
      <c r="E689" t="s">
        <v>272</v>
      </c>
      <c r="F689" t="s">
        <v>273</v>
      </c>
      <c r="G689" t="s">
        <v>274</v>
      </c>
      <c r="I689" t="s">
        <v>243</v>
      </c>
      <c r="J689" t="s">
        <v>232</v>
      </c>
      <c r="K689" t="s">
        <v>232</v>
      </c>
      <c r="L689" t="s">
        <v>232</v>
      </c>
      <c r="M689" t="s">
        <v>232</v>
      </c>
      <c r="N689" t="s">
        <v>232</v>
      </c>
      <c r="O689" t="s">
        <v>232</v>
      </c>
      <c r="P689" t="s">
        <v>232</v>
      </c>
      <c r="Q689" t="s">
        <v>232</v>
      </c>
      <c r="R689" t="s">
        <v>232</v>
      </c>
      <c r="S689" t="s">
        <v>232</v>
      </c>
      <c r="T689" t="s">
        <v>232</v>
      </c>
      <c r="U689" t="s">
        <v>232</v>
      </c>
      <c r="V689">
        <v>0.159</v>
      </c>
      <c r="W689">
        <v>0.14399999999999999</v>
      </c>
      <c r="X689">
        <v>0.124</v>
      </c>
      <c r="Y689">
        <v>0.106</v>
      </c>
      <c r="Z689">
        <v>0.105</v>
      </c>
      <c r="AA689">
        <v>0.113</v>
      </c>
      <c r="AB689">
        <v>0.11899999999999999</v>
      </c>
      <c r="AC689">
        <v>0.11899999999999999</v>
      </c>
      <c r="AD689">
        <v>0.12</v>
      </c>
      <c r="AE689">
        <v>0.122</v>
      </c>
      <c r="AF689">
        <v>0.125</v>
      </c>
      <c r="AG689">
        <v>0.129</v>
      </c>
      <c r="AH689">
        <v>0.13600000000000001</v>
      </c>
      <c r="AI689">
        <v>0.14199999999999999</v>
      </c>
      <c r="AJ689">
        <v>0.14899999999999999</v>
      </c>
      <c r="AK689">
        <v>0.153</v>
      </c>
      <c r="AL689">
        <v>0.16400000000000001</v>
      </c>
      <c r="AM689">
        <v>0.16500000000000001</v>
      </c>
      <c r="AN689">
        <v>0.16900000000000001</v>
      </c>
      <c r="AO689">
        <v>0.17100000000000001</v>
      </c>
      <c r="AP689">
        <v>0.16900000000000001</v>
      </c>
      <c r="AQ689">
        <v>0.16500000000000001</v>
      </c>
      <c r="AR689">
        <v>0.16200000000000001</v>
      </c>
      <c r="AS689">
        <v>0.151</v>
      </c>
      <c r="AT689">
        <v>0.14199999999999999</v>
      </c>
      <c r="AU689">
        <v>0.14099999999999999</v>
      </c>
      <c r="AV689">
        <v>0.14000000000000001</v>
      </c>
      <c r="AW689">
        <v>0.13800000000000001</v>
      </c>
      <c r="AX689">
        <v>0.13600000000000001</v>
      </c>
      <c r="AY689">
        <v>0.13400000000000001</v>
      </c>
      <c r="AZ689">
        <v>0.13200000000000001</v>
      </c>
      <c r="BA689">
        <v>0.13</v>
      </c>
      <c r="BB689">
        <v>0.128</v>
      </c>
      <c r="BC689">
        <v>2017</v>
      </c>
    </row>
    <row r="690" spans="1:55" x14ac:dyDescent="0.25">
      <c r="A690">
        <v>913</v>
      </c>
      <c r="B690" t="s">
        <v>495</v>
      </c>
      <c r="C690" t="s">
        <v>275</v>
      </c>
      <c r="D690" t="s">
        <v>496</v>
      </c>
      <c r="E690" t="s">
        <v>276</v>
      </c>
      <c r="F690" t="s">
        <v>277</v>
      </c>
      <c r="G690" t="s">
        <v>278</v>
      </c>
      <c r="I690" t="s">
        <v>243</v>
      </c>
      <c r="J690" t="s">
        <v>232</v>
      </c>
      <c r="K690" t="s">
        <v>232</v>
      </c>
      <c r="L690" t="s">
        <v>232</v>
      </c>
      <c r="M690" t="s">
        <v>232</v>
      </c>
      <c r="N690" t="s">
        <v>232</v>
      </c>
      <c r="O690" t="s">
        <v>232</v>
      </c>
      <c r="P690" t="s">
        <v>232</v>
      </c>
      <c r="Q690" t="s">
        <v>232</v>
      </c>
      <c r="R690" t="s">
        <v>232</v>
      </c>
      <c r="S690" t="s">
        <v>232</v>
      </c>
      <c r="T690" t="s">
        <v>232</v>
      </c>
      <c r="U690" t="s">
        <v>232</v>
      </c>
      <c r="V690" t="s">
        <v>374</v>
      </c>
      <c r="W690" t="s">
        <v>374</v>
      </c>
      <c r="X690" t="s">
        <v>374</v>
      </c>
      <c r="Y690" t="s">
        <v>374</v>
      </c>
      <c r="Z690" t="s">
        <v>374</v>
      </c>
      <c r="AA690">
        <v>1E-3</v>
      </c>
      <c r="AB690">
        <v>1E-3</v>
      </c>
      <c r="AC690">
        <v>5.0000000000000001E-3</v>
      </c>
      <c r="AD690">
        <v>1.4999999999999999E-2</v>
      </c>
      <c r="AE690">
        <v>2.7E-2</v>
      </c>
      <c r="AF690">
        <v>3.7999999999999999E-2</v>
      </c>
      <c r="AG690">
        <v>4.9000000000000002E-2</v>
      </c>
      <c r="AH690">
        <v>5.8000000000000003E-2</v>
      </c>
      <c r="AI690">
        <v>6.7000000000000004E-2</v>
      </c>
      <c r="AJ690">
        <v>7.1999999999999995E-2</v>
      </c>
      <c r="AK690">
        <v>0.08</v>
      </c>
      <c r="AL690">
        <v>9.5000000000000001E-2</v>
      </c>
      <c r="AM690">
        <v>0.10299999999999999</v>
      </c>
      <c r="AN690">
        <v>0.113</v>
      </c>
      <c r="AO690">
        <v>0.189</v>
      </c>
      <c r="AP690">
        <v>0.32500000000000001</v>
      </c>
      <c r="AQ690">
        <v>0.38700000000000001</v>
      </c>
      <c r="AR690">
        <v>0.44900000000000001</v>
      </c>
      <c r="AS690">
        <v>0.51600000000000001</v>
      </c>
      <c r="AT690">
        <v>0.55200000000000005</v>
      </c>
      <c r="AU690">
        <v>0.58899999999999997</v>
      </c>
      <c r="AV690">
        <v>0.64300000000000002</v>
      </c>
      <c r="AW690">
        <v>0.66700000000000004</v>
      </c>
      <c r="AX690">
        <v>0.68799999999999994</v>
      </c>
      <c r="AY690">
        <v>0.70799999999999996</v>
      </c>
      <c r="AZ690">
        <v>0.72499999999999998</v>
      </c>
      <c r="BA690">
        <v>0.74099999999999999</v>
      </c>
      <c r="BB690">
        <v>0.751</v>
      </c>
      <c r="BC690">
        <v>2017</v>
      </c>
    </row>
    <row r="691" spans="1:55" x14ac:dyDescent="0.25">
      <c r="A691">
        <v>913</v>
      </c>
      <c r="B691" t="s">
        <v>495</v>
      </c>
      <c r="C691" t="s">
        <v>279</v>
      </c>
      <c r="D691" t="s">
        <v>496</v>
      </c>
      <c r="E691" t="s">
        <v>280</v>
      </c>
      <c r="F691" t="s">
        <v>281</v>
      </c>
      <c r="G691" t="s">
        <v>282</v>
      </c>
      <c r="I691" t="s">
        <v>497</v>
      </c>
      <c r="J691" t="s">
        <v>232</v>
      </c>
      <c r="K691" t="s">
        <v>232</v>
      </c>
      <c r="L691" t="s">
        <v>232</v>
      </c>
      <c r="M691" t="s">
        <v>232</v>
      </c>
      <c r="N691" t="s">
        <v>232</v>
      </c>
      <c r="O691" t="s">
        <v>232</v>
      </c>
      <c r="P691" t="s">
        <v>232</v>
      </c>
      <c r="Q691" t="s">
        <v>232</v>
      </c>
      <c r="R691" t="s">
        <v>232</v>
      </c>
      <c r="S691" t="s">
        <v>232</v>
      </c>
      <c r="T691" t="s">
        <v>232</v>
      </c>
      <c r="U691" t="s">
        <v>232</v>
      </c>
      <c r="V691" t="s">
        <v>232</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28.562999999999999</v>
      </c>
      <c r="AW691">
        <v>28.309000000000001</v>
      </c>
      <c r="AX691">
        <v>27.942</v>
      </c>
      <c r="AY691">
        <v>27.721</v>
      </c>
      <c r="AZ691">
        <v>27.785</v>
      </c>
      <c r="BA691">
        <v>27.747</v>
      </c>
      <c r="BB691">
        <v>28.1</v>
      </c>
      <c r="BC691">
        <v>2017</v>
      </c>
    </row>
    <row r="692" spans="1:55" x14ac:dyDescent="0.25">
      <c r="A692">
        <v>913</v>
      </c>
      <c r="B692" t="s">
        <v>495</v>
      </c>
      <c r="C692" t="s">
        <v>283</v>
      </c>
      <c r="D692" t="s">
        <v>496</v>
      </c>
      <c r="E692" t="s">
        <v>284</v>
      </c>
      <c r="F692" t="s">
        <v>285</v>
      </c>
      <c r="G692" t="s">
        <v>282</v>
      </c>
      <c r="I692" t="s">
        <v>497</v>
      </c>
      <c r="J692" t="s">
        <v>232</v>
      </c>
      <c r="K692" t="s">
        <v>232</v>
      </c>
      <c r="L692" t="s">
        <v>232</v>
      </c>
      <c r="M692" t="s">
        <v>232</v>
      </c>
      <c r="N692" t="s">
        <v>232</v>
      </c>
      <c r="O692" t="s">
        <v>232</v>
      </c>
      <c r="P692" t="s">
        <v>232</v>
      </c>
      <c r="Q692" t="s">
        <v>232</v>
      </c>
      <c r="R692" t="s">
        <v>232</v>
      </c>
      <c r="S692" t="s">
        <v>232</v>
      </c>
      <c r="T692" t="s">
        <v>232</v>
      </c>
      <c r="U692" t="s">
        <v>232</v>
      </c>
      <c r="V692" t="s">
        <v>232</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26.402999999999999</v>
      </c>
      <c r="AV692">
        <v>26.277999999999999</v>
      </c>
      <c r="AW692">
        <v>24.326000000000001</v>
      </c>
      <c r="AX692">
        <v>25.620999999999999</v>
      </c>
      <c r="AY692">
        <v>25.253</v>
      </c>
      <c r="AZ692">
        <v>25.501000000000001</v>
      </c>
      <c r="BA692">
        <v>25.565000000000001</v>
      </c>
      <c r="BB692">
        <v>25.811</v>
      </c>
      <c r="BC692">
        <v>2017</v>
      </c>
    </row>
    <row r="693" spans="1:55" x14ac:dyDescent="0.25">
      <c r="A693">
        <v>913</v>
      </c>
      <c r="B693" t="s">
        <v>495</v>
      </c>
      <c r="C693" t="s">
        <v>286</v>
      </c>
      <c r="D693" t="s">
        <v>496</v>
      </c>
      <c r="E693" t="s">
        <v>287</v>
      </c>
      <c r="F693" t="s">
        <v>288</v>
      </c>
      <c r="G693" t="s">
        <v>250</v>
      </c>
      <c r="I693" t="s">
        <v>498</v>
      </c>
      <c r="J693" t="s">
        <v>232</v>
      </c>
      <c r="K693" t="s">
        <v>232</v>
      </c>
      <c r="L693" t="s">
        <v>232</v>
      </c>
      <c r="M693" t="s">
        <v>232</v>
      </c>
      <c r="N693" t="s">
        <v>232</v>
      </c>
      <c r="O693" t="s">
        <v>232</v>
      </c>
      <c r="P693" t="s">
        <v>232</v>
      </c>
      <c r="Q693" t="s">
        <v>232</v>
      </c>
      <c r="R693" t="s">
        <v>232</v>
      </c>
      <c r="S693" t="s">
        <v>232</v>
      </c>
      <c r="T693" t="s">
        <v>232</v>
      </c>
      <c r="U693" t="s">
        <v>232</v>
      </c>
      <c r="V693" t="s">
        <v>374</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818.84299999999996</v>
      </c>
      <c r="AX693">
        <v>859.70799999999997</v>
      </c>
      <c r="AY693">
        <v>894.37</v>
      </c>
      <c r="AZ693">
        <v>929.99300000000005</v>
      </c>
      <c r="BA693">
        <v>967.05799999999999</v>
      </c>
      <c r="BB693" s="52">
        <v>1005.93</v>
      </c>
      <c r="BC693">
        <v>2017</v>
      </c>
    </row>
    <row r="694" spans="1:55" x14ac:dyDescent="0.25">
      <c r="A694">
        <v>913</v>
      </c>
      <c r="B694" t="s">
        <v>495</v>
      </c>
      <c r="C694" t="s">
        <v>290</v>
      </c>
      <c r="D694" t="s">
        <v>496</v>
      </c>
      <c r="E694" t="s">
        <v>287</v>
      </c>
      <c r="F694" t="s">
        <v>291</v>
      </c>
      <c r="G694" t="s">
        <v>235</v>
      </c>
      <c r="I694" t="s">
        <v>292</v>
      </c>
      <c r="J694" t="s">
        <v>232</v>
      </c>
      <c r="K694" t="s">
        <v>232</v>
      </c>
      <c r="L694" t="s">
        <v>232</v>
      </c>
      <c r="M694" t="s">
        <v>232</v>
      </c>
      <c r="N694" t="s">
        <v>232</v>
      </c>
      <c r="O694" t="s">
        <v>232</v>
      </c>
      <c r="P694" t="s">
        <v>232</v>
      </c>
      <c r="Q694" t="s">
        <v>232</v>
      </c>
      <c r="R694" t="s">
        <v>232</v>
      </c>
      <c r="S694" t="s">
        <v>232</v>
      </c>
      <c r="T694" t="s">
        <v>232</v>
      </c>
      <c r="U694" t="s">
        <v>232</v>
      </c>
      <c r="V694" t="s">
        <v>232</v>
      </c>
      <c r="W694" s="52">
        <v>1190.32</v>
      </c>
      <c r="X694" s="52">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4.97</v>
      </c>
      <c r="AX694">
        <v>4.9909999999999997</v>
      </c>
      <c r="AY694">
        <v>4.032</v>
      </c>
      <c r="AZ694">
        <v>3.9830000000000001</v>
      </c>
      <c r="BA694">
        <v>3.9849999999999999</v>
      </c>
      <c r="BB694">
        <v>4.0190000000000001</v>
      </c>
      <c r="BC694">
        <v>2017</v>
      </c>
    </row>
    <row r="695" spans="1:55" x14ac:dyDescent="0.25">
      <c r="A695">
        <v>913</v>
      </c>
      <c r="B695" t="s">
        <v>495</v>
      </c>
      <c r="C695" t="s">
        <v>293</v>
      </c>
      <c r="D695" t="s">
        <v>496</v>
      </c>
      <c r="E695" t="s">
        <v>294</v>
      </c>
      <c r="F695" t="s">
        <v>295</v>
      </c>
      <c r="G695" t="s">
        <v>250</v>
      </c>
      <c r="I695" t="s">
        <v>498</v>
      </c>
      <c r="J695" t="s">
        <v>232</v>
      </c>
      <c r="K695" t="s">
        <v>232</v>
      </c>
      <c r="L695" t="s">
        <v>232</v>
      </c>
      <c r="M695" t="s">
        <v>232</v>
      </c>
      <c r="N695" t="s">
        <v>232</v>
      </c>
      <c r="O695" t="s">
        <v>232</v>
      </c>
      <c r="P695" t="s">
        <v>232</v>
      </c>
      <c r="Q695" t="s">
        <v>232</v>
      </c>
      <c r="R695" t="s">
        <v>232</v>
      </c>
      <c r="S695" t="s">
        <v>232</v>
      </c>
      <c r="T695" t="s">
        <v>232</v>
      </c>
      <c r="U695" t="s">
        <v>232</v>
      </c>
      <c r="V695" t="s">
        <v>374</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839.71500000000003</v>
      </c>
      <c r="AX695">
        <v>881.50599999999997</v>
      </c>
      <c r="AY695">
        <v>916.91</v>
      </c>
      <c r="AZ695">
        <v>953.76300000000003</v>
      </c>
      <c r="BA695">
        <v>992.09799999999996</v>
      </c>
      <c r="BB695" s="52">
        <v>1031.98</v>
      </c>
      <c r="BC695">
        <v>2017</v>
      </c>
    </row>
    <row r="696" spans="1:55" x14ac:dyDescent="0.25">
      <c r="A696">
        <v>913</v>
      </c>
      <c r="B696" t="s">
        <v>495</v>
      </c>
      <c r="C696" t="s">
        <v>296</v>
      </c>
      <c r="D696" t="s">
        <v>496</v>
      </c>
      <c r="E696" t="s">
        <v>294</v>
      </c>
      <c r="F696" t="s">
        <v>297</v>
      </c>
      <c r="G696" t="s">
        <v>235</v>
      </c>
      <c r="I696" t="s">
        <v>298</v>
      </c>
      <c r="J696" t="s">
        <v>232</v>
      </c>
      <c r="K696" t="s">
        <v>232</v>
      </c>
      <c r="L696" t="s">
        <v>232</v>
      </c>
      <c r="M696" t="s">
        <v>232</v>
      </c>
      <c r="N696" t="s">
        <v>232</v>
      </c>
      <c r="O696" t="s">
        <v>232</v>
      </c>
      <c r="P696" t="s">
        <v>232</v>
      </c>
      <c r="Q696" t="s">
        <v>232</v>
      </c>
      <c r="R696" t="s">
        <v>232</v>
      </c>
      <c r="S696" t="s">
        <v>232</v>
      </c>
      <c r="T696" t="s">
        <v>232</v>
      </c>
      <c r="U696" t="s">
        <v>232</v>
      </c>
      <c r="V696" t="s">
        <v>232</v>
      </c>
      <c r="W696" s="52">
        <v>1996.63</v>
      </c>
      <c r="X696" s="52">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5.0430000000000001</v>
      </c>
      <c r="AX696">
        <v>4.9770000000000003</v>
      </c>
      <c r="AY696">
        <v>4.016</v>
      </c>
      <c r="AZ696">
        <v>4.0190000000000001</v>
      </c>
      <c r="BA696">
        <v>4.0190000000000001</v>
      </c>
      <c r="BB696">
        <v>4.0190000000000001</v>
      </c>
      <c r="BC696">
        <v>2017</v>
      </c>
    </row>
    <row r="697" spans="1:55" x14ac:dyDescent="0.25">
      <c r="A697">
        <v>913</v>
      </c>
      <c r="B697" t="s">
        <v>495</v>
      </c>
      <c r="C697" t="s">
        <v>299</v>
      </c>
      <c r="D697" t="s">
        <v>496</v>
      </c>
      <c r="E697" t="s">
        <v>300</v>
      </c>
      <c r="G697" t="s">
        <v>274</v>
      </c>
    </row>
    <row r="698" spans="1:55" x14ac:dyDescent="0.25">
      <c r="A698">
        <v>913</v>
      </c>
      <c r="B698" t="s">
        <v>495</v>
      </c>
      <c r="C698" t="s">
        <v>301</v>
      </c>
      <c r="D698" t="s">
        <v>496</v>
      </c>
      <c r="E698" t="s">
        <v>302</v>
      </c>
      <c r="F698" t="s">
        <v>303</v>
      </c>
      <c r="G698" t="s">
        <v>235</v>
      </c>
      <c r="I698" t="s">
        <v>499</v>
      </c>
      <c r="J698" t="s">
        <v>232</v>
      </c>
      <c r="K698" t="s">
        <v>232</v>
      </c>
      <c r="L698" t="s">
        <v>232</v>
      </c>
      <c r="M698" t="s">
        <v>232</v>
      </c>
      <c r="N698" t="s">
        <v>232</v>
      </c>
      <c r="O698" t="s">
        <v>232</v>
      </c>
      <c r="P698" t="s">
        <v>232</v>
      </c>
      <c r="Q698" t="s">
        <v>232</v>
      </c>
      <c r="R698" t="s">
        <v>232</v>
      </c>
      <c r="S698" t="s">
        <v>232</v>
      </c>
      <c r="T698" t="s">
        <v>232</v>
      </c>
      <c r="U698" t="s">
        <v>232</v>
      </c>
      <c r="V698" t="s">
        <v>232</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11.930999999999999</v>
      </c>
      <c r="AV698">
        <v>3.3610000000000002</v>
      </c>
      <c r="AW698">
        <v>-0.126</v>
      </c>
      <c r="AX698">
        <v>4.4560000000000004</v>
      </c>
      <c r="AY698">
        <v>3.7919999999999998</v>
      </c>
      <c r="AZ698">
        <v>2.4689999999999999</v>
      </c>
      <c r="BA698">
        <v>2.4689999999999999</v>
      </c>
      <c r="BB698">
        <v>2.411</v>
      </c>
      <c r="BC698">
        <v>2017</v>
      </c>
    </row>
    <row r="699" spans="1:55" x14ac:dyDescent="0.25">
      <c r="A699">
        <v>913</v>
      </c>
      <c r="B699" t="s">
        <v>495</v>
      </c>
      <c r="C699" t="s">
        <v>305</v>
      </c>
      <c r="D699" t="s">
        <v>496</v>
      </c>
      <c r="E699" t="s">
        <v>306</v>
      </c>
      <c r="F699" t="s">
        <v>307</v>
      </c>
      <c r="G699" t="s">
        <v>235</v>
      </c>
      <c r="I699" t="s">
        <v>499</v>
      </c>
      <c r="J699" t="s">
        <v>232</v>
      </c>
      <c r="K699" t="s">
        <v>232</v>
      </c>
      <c r="L699" t="s">
        <v>232</v>
      </c>
      <c r="M699" t="s">
        <v>232</v>
      </c>
      <c r="N699" t="s">
        <v>232</v>
      </c>
      <c r="O699" t="s">
        <v>232</v>
      </c>
      <c r="P699" t="s">
        <v>232</v>
      </c>
      <c r="Q699" t="s">
        <v>232</v>
      </c>
      <c r="R699" t="s">
        <v>232</v>
      </c>
      <c r="S699" t="s">
        <v>232</v>
      </c>
      <c r="T699" t="s">
        <v>232</v>
      </c>
      <c r="U699" t="s">
        <v>232</v>
      </c>
      <c r="V699" t="s">
        <v>232</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3.181</v>
      </c>
      <c r="AW699">
        <v>-0.58599999999999997</v>
      </c>
      <c r="AX699">
        <v>4.8259999999999996</v>
      </c>
      <c r="AY699">
        <v>3.8839999999999999</v>
      </c>
      <c r="AZ699">
        <v>2.3380000000000001</v>
      </c>
      <c r="BA699">
        <v>2.3559999999999999</v>
      </c>
      <c r="BB699">
        <v>2.2989999999999999</v>
      </c>
      <c r="BC699">
        <v>2017</v>
      </c>
    </row>
    <row r="700" spans="1:55" x14ac:dyDescent="0.25">
      <c r="A700">
        <v>913</v>
      </c>
      <c r="B700" t="s">
        <v>495</v>
      </c>
      <c r="C700" t="s">
        <v>308</v>
      </c>
      <c r="D700" t="s">
        <v>496</v>
      </c>
      <c r="E700" t="s">
        <v>309</v>
      </c>
      <c r="F700" t="s">
        <v>310</v>
      </c>
      <c r="G700" t="s">
        <v>235</v>
      </c>
      <c r="I700" t="s">
        <v>499</v>
      </c>
      <c r="J700" t="s">
        <v>232</v>
      </c>
      <c r="K700" t="s">
        <v>232</v>
      </c>
      <c r="L700" t="s">
        <v>232</v>
      </c>
      <c r="M700" t="s">
        <v>232</v>
      </c>
      <c r="N700" t="s">
        <v>232</v>
      </c>
      <c r="O700" t="s">
        <v>232</v>
      </c>
      <c r="P700" t="s">
        <v>232</v>
      </c>
      <c r="Q700" t="s">
        <v>232</v>
      </c>
      <c r="R700" t="s">
        <v>232</v>
      </c>
      <c r="S700" t="s">
        <v>232</v>
      </c>
      <c r="T700" t="s">
        <v>232</v>
      </c>
      <c r="U700" t="s">
        <v>232</v>
      </c>
      <c r="V700" t="s">
        <v>232</v>
      </c>
      <c r="W700" t="s">
        <v>232</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11.093999999999999</v>
      </c>
      <c r="AQ700">
        <v>-17.035</v>
      </c>
      <c r="AR700">
        <v>2.5920000000000001</v>
      </c>
      <c r="AS700">
        <v>1.3080000000000001</v>
      </c>
      <c r="AT700">
        <v>1.756</v>
      </c>
      <c r="AU700">
        <v>8.9580000000000002</v>
      </c>
      <c r="AV700">
        <v>1.6739999999999999</v>
      </c>
      <c r="AW700">
        <v>1.2E-2</v>
      </c>
      <c r="AX700">
        <v>5.8559999999999999</v>
      </c>
      <c r="AY700">
        <v>3.5619999999999998</v>
      </c>
      <c r="AZ700">
        <v>1.869</v>
      </c>
      <c r="BA700">
        <v>1.8979999999999999</v>
      </c>
      <c r="BB700">
        <v>1.9</v>
      </c>
      <c r="BC700">
        <v>2017</v>
      </c>
    </row>
    <row r="701" spans="1:55" x14ac:dyDescent="0.25">
      <c r="A701">
        <v>913</v>
      </c>
      <c r="B701" t="s">
        <v>495</v>
      </c>
      <c r="C701" t="s">
        <v>311</v>
      </c>
      <c r="D701" t="s">
        <v>496</v>
      </c>
      <c r="E701" t="s">
        <v>312</v>
      </c>
      <c r="F701" t="s">
        <v>313</v>
      </c>
      <c r="G701" t="s">
        <v>235</v>
      </c>
      <c r="I701" t="s">
        <v>499</v>
      </c>
      <c r="J701" t="s">
        <v>232</v>
      </c>
      <c r="K701" t="s">
        <v>232</v>
      </c>
      <c r="L701" t="s">
        <v>232</v>
      </c>
      <c r="M701" t="s">
        <v>232</v>
      </c>
      <c r="N701" t="s">
        <v>232</v>
      </c>
      <c r="O701" t="s">
        <v>232</v>
      </c>
      <c r="P701" t="s">
        <v>232</v>
      </c>
      <c r="Q701" t="s">
        <v>232</v>
      </c>
      <c r="R701" t="s">
        <v>232</v>
      </c>
      <c r="S701" t="s">
        <v>232</v>
      </c>
      <c r="T701" t="s">
        <v>232</v>
      </c>
      <c r="U701" t="s">
        <v>232</v>
      </c>
      <c r="V701" t="s">
        <v>232</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1.474</v>
      </c>
      <c r="AW701">
        <v>-0.66</v>
      </c>
      <c r="AX701">
        <v>7.0510000000000002</v>
      </c>
      <c r="AY701">
        <v>4.0259999999999998</v>
      </c>
      <c r="AZ701">
        <v>1.752</v>
      </c>
      <c r="BA701">
        <v>1.782</v>
      </c>
      <c r="BB701">
        <v>1.788</v>
      </c>
      <c r="BC701">
        <v>2017</v>
      </c>
    </row>
    <row r="702" spans="1:55" x14ac:dyDescent="0.25">
      <c r="A702">
        <v>913</v>
      </c>
      <c r="B702" t="s">
        <v>495</v>
      </c>
      <c r="C702" t="s">
        <v>314</v>
      </c>
      <c r="D702" t="s">
        <v>496</v>
      </c>
      <c r="E702" t="s">
        <v>315</v>
      </c>
      <c r="F702" t="s">
        <v>316</v>
      </c>
      <c r="G702" t="s">
        <v>317</v>
      </c>
      <c r="I702" t="s">
        <v>500</v>
      </c>
      <c r="J702" t="s">
        <v>232</v>
      </c>
      <c r="K702" t="s">
        <v>232</v>
      </c>
      <c r="L702" t="s">
        <v>232</v>
      </c>
      <c r="M702" t="s">
        <v>232</v>
      </c>
      <c r="N702" t="s">
        <v>232</v>
      </c>
      <c r="O702" t="s">
        <v>232</v>
      </c>
      <c r="P702" t="s">
        <v>232</v>
      </c>
      <c r="Q702" t="s">
        <v>232</v>
      </c>
      <c r="R702" t="s">
        <v>232</v>
      </c>
      <c r="S702" t="s">
        <v>232</v>
      </c>
      <c r="T702" t="s">
        <v>232</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0.76800000000000002</v>
      </c>
      <c r="AW702">
        <v>0.76800000000000002</v>
      </c>
      <c r="AX702">
        <v>0.76800000000000002</v>
      </c>
      <c r="AY702">
        <v>0.76800000000000002</v>
      </c>
      <c r="AZ702">
        <v>0.76800000000000002</v>
      </c>
      <c r="BA702">
        <v>0.76800000000000002</v>
      </c>
      <c r="BB702">
        <v>0.76800000000000002</v>
      </c>
      <c r="BC702">
        <v>2017</v>
      </c>
    </row>
    <row r="703" spans="1:55" x14ac:dyDescent="0.25">
      <c r="A703">
        <v>913</v>
      </c>
      <c r="B703" t="s">
        <v>495</v>
      </c>
      <c r="C703" t="s">
        <v>318</v>
      </c>
      <c r="D703" t="s">
        <v>496</v>
      </c>
      <c r="E703" t="s">
        <v>319</v>
      </c>
      <c r="F703" t="s">
        <v>320</v>
      </c>
      <c r="G703" t="s">
        <v>321</v>
      </c>
      <c r="H703" t="s">
        <v>322</v>
      </c>
    </row>
    <row r="704" spans="1:55" x14ac:dyDescent="0.25">
      <c r="A704">
        <v>913</v>
      </c>
      <c r="B704" t="s">
        <v>495</v>
      </c>
      <c r="C704" t="s">
        <v>323</v>
      </c>
      <c r="D704" t="s">
        <v>496</v>
      </c>
      <c r="E704" t="s">
        <v>324</v>
      </c>
      <c r="F704" t="s">
        <v>325</v>
      </c>
      <c r="G704" t="s">
        <v>321</v>
      </c>
      <c r="H704" t="s">
        <v>322</v>
      </c>
      <c r="I704" t="s">
        <v>501</v>
      </c>
      <c r="J704" t="s">
        <v>232</v>
      </c>
      <c r="K704" t="s">
        <v>232</v>
      </c>
      <c r="L704" t="s">
        <v>232</v>
      </c>
      <c r="M704" t="s">
        <v>232</v>
      </c>
      <c r="N704" t="s">
        <v>232</v>
      </c>
      <c r="O704" t="s">
        <v>232</v>
      </c>
      <c r="P704" t="s">
        <v>232</v>
      </c>
      <c r="Q704" t="s">
        <v>232</v>
      </c>
      <c r="R704" t="s">
        <v>232</v>
      </c>
      <c r="S704" t="s">
        <v>232</v>
      </c>
      <c r="T704" t="s">
        <v>232</v>
      </c>
      <c r="U704" t="s">
        <v>232</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9.4570000000000007</v>
      </c>
      <c r="AW704">
        <v>9.41</v>
      </c>
      <c r="AX704">
        <v>9.3629999999999995</v>
      </c>
      <c r="AY704">
        <v>9.3160000000000007</v>
      </c>
      <c r="AZ704">
        <v>9.27</v>
      </c>
      <c r="BA704">
        <v>9.2230000000000008</v>
      </c>
      <c r="BB704">
        <v>9.1769999999999996</v>
      </c>
      <c r="BC704">
        <v>2017</v>
      </c>
    </row>
    <row r="705" spans="1:55" x14ac:dyDescent="0.25">
      <c r="A705">
        <v>913</v>
      </c>
      <c r="B705" t="s">
        <v>495</v>
      </c>
      <c r="C705" t="s">
        <v>327</v>
      </c>
      <c r="D705" t="s">
        <v>496</v>
      </c>
      <c r="E705" t="s">
        <v>328</v>
      </c>
      <c r="F705" t="s">
        <v>329</v>
      </c>
      <c r="G705" t="s">
        <v>229</v>
      </c>
      <c r="H705" t="s">
        <v>230</v>
      </c>
      <c r="I705" t="s">
        <v>502</v>
      </c>
      <c r="J705" t="s">
        <v>232</v>
      </c>
      <c r="K705" t="s">
        <v>232</v>
      </c>
      <c r="L705" t="s">
        <v>232</v>
      </c>
      <c r="M705" t="s">
        <v>232</v>
      </c>
      <c r="N705" t="s">
        <v>232</v>
      </c>
      <c r="O705" t="s">
        <v>232</v>
      </c>
      <c r="P705" t="s">
        <v>232</v>
      </c>
      <c r="Q705" t="s">
        <v>232</v>
      </c>
      <c r="R705" t="s">
        <v>232</v>
      </c>
      <c r="S705" t="s">
        <v>232</v>
      </c>
      <c r="T705" t="s">
        <v>232</v>
      </c>
      <c r="U705" t="s">
        <v>232</v>
      </c>
      <c r="V705" t="s">
        <v>232</v>
      </c>
      <c r="W705" t="s">
        <v>232</v>
      </c>
      <c r="X705" t="s">
        <v>232</v>
      </c>
      <c r="Y705" t="s">
        <v>232</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48.53</v>
      </c>
      <c r="AW705">
        <v>49.115000000000002</v>
      </c>
      <c r="AX705">
        <v>51.908000000000001</v>
      </c>
      <c r="AY705">
        <v>55.438000000000002</v>
      </c>
      <c r="AZ705">
        <v>58.936999999999998</v>
      </c>
      <c r="BA705">
        <v>62.73</v>
      </c>
      <c r="BB705">
        <v>66.338999999999999</v>
      </c>
      <c r="BC705">
        <v>2017</v>
      </c>
    </row>
    <row r="706" spans="1:55" x14ac:dyDescent="0.25">
      <c r="A706">
        <v>913</v>
      </c>
      <c r="B706" t="s">
        <v>495</v>
      </c>
      <c r="C706" t="s">
        <v>331</v>
      </c>
      <c r="D706" t="s">
        <v>496</v>
      </c>
      <c r="E706" t="s">
        <v>328</v>
      </c>
      <c r="F706" t="s">
        <v>329</v>
      </c>
      <c r="G706" t="s">
        <v>282</v>
      </c>
      <c r="I706" t="s">
        <v>332</v>
      </c>
      <c r="J706" t="s">
        <v>232</v>
      </c>
      <c r="K706" t="s">
        <v>232</v>
      </c>
      <c r="L706" t="s">
        <v>232</v>
      </c>
      <c r="M706" t="s">
        <v>232</v>
      </c>
      <c r="N706" t="s">
        <v>232</v>
      </c>
      <c r="O706" t="s">
        <v>232</v>
      </c>
      <c r="P706" t="s">
        <v>232</v>
      </c>
      <c r="Q706" t="s">
        <v>232</v>
      </c>
      <c r="R706" t="s">
        <v>232</v>
      </c>
      <c r="S706" t="s">
        <v>232</v>
      </c>
      <c r="T706" t="s">
        <v>232</v>
      </c>
      <c r="U706" t="s">
        <v>232</v>
      </c>
      <c r="V706" t="s">
        <v>232</v>
      </c>
      <c r="W706" t="s">
        <v>232</v>
      </c>
      <c r="X706" t="s">
        <v>232</v>
      </c>
      <c r="Y706" t="s">
        <v>232</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39.92</v>
      </c>
      <c r="AW706">
        <v>37.564999999999998</v>
      </c>
      <c r="AX706">
        <v>36.869</v>
      </c>
      <c r="AY706">
        <v>36.726999999999997</v>
      </c>
      <c r="AZ706">
        <v>36.668999999999997</v>
      </c>
      <c r="BA706">
        <v>36.652000000000001</v>
      </c>
      <c r="BB706">
        <v>36.722000000000001</v>
      </c>
      <c r="BC706">
        <v>2017</v>
      </c>
    </row>
    <row r="707" spans="1:55" x14ac:dyDescent="0.25">
      <c r="A707">
        <v>913</v>
      </c>
      <c r="B707" t="s">
        <v>495</v>
      </c>
      <c r="C707" t="s">
        <v>333</v>
      </c>
      <c r="D707" t="s">
        <v>496</v>
      </c>
      <c r="E707" t="s">
        <v>334</v>
      </c>
      <c r="F707" t="s">
        <v>335</v>
      </c>
      <c r="G707" t="s">
        <v>229</v>
      </c>
      <c r="H707" t="s">
        <v>230</v>
      </c>
      <c r="I707" t="s">
        <v>502</v>
      </c>
      <c r="J707" t="s">
        <v>232</v>
      </c>
      <c r="K707" t="s">
        <v>232</v>
      </c>
      <c r="L707" t="s">
        <v>232</v>
      </c>
      <c r="M707" t="s">
        <v>232</v>
      </c>
      <c r="N707" t="s">
        <v>232</v>
      </c>
      <c r="O707" t="s">
        <v>232</v>
      </c>
      <c r="P707" t="s">
        <v>232</v>
      </c>
      <c r="Q707" t="s">
        <v>232</v>
      </c>
      <c r="R707" t="s">
        <v>232</v>
      </c>
      <c r="S707" t="s">
        <v>232</v>
      </c>
      <c r="T707" t="s">
        <v>232</v>
      </c>
      <c r="U707" t="s">
        <v>232</v>
      </c>
      <c r="V707" t="s">
        <v>232</v>
      </c>
      <c r="W707" t="s">
        <v>232</v>
      </c>
      <c r="X707" t="s">
        <v>232</v>
      </c>
      <c r="Y707" t="s">
        <v>232</v>
      </c>
      <c r="Z707" t="s">
        <v>232</v>
      </c>
      <c r="AA707" t="s">
        <v>232</v>
      </c>
      <c r="AB707" t="s">
        <v>232</v>
      </c>
      <c r="AC707" t="s">
        <v>232</v>
      </c>
      <c r="AD707" t="s">
        <v>232</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45.688000000000002</v>
      </c>
      <c r="AW707">
        <v>51.686999999999998</v>
      </c>
      <c r="AX707">
        <v>54.298999999999999</v>
      </c>
      <c r="AY707">
        <v>55.83</v>
      </c>
      <c r="AZ707">
        <v>59.838000000000001</v>
      </c>
      <c r="BA707">
        <v>63.953000000000003</v>
      </c>
      <c r="BB707">
        <v>67.533000000000001</v>
      </c>
      <c r="BC707">
        <v>2017</v>
      </c>
    </row>
    <row r="708" spans="1:55" x14ac:dyDescent="0.25">
      <c r="A708">
        <v>913</v>
      </c>
      <c r="B708" t="s">
        <v>495</v>
      </c>
      <c r="C708" t="s">
        <v>336</v>
      </c>
      <c r="D708" t="s">
        <v>496</v>
      </c>
      <c r="E708" t="s">
        <v>334</v>
      </c>
      <c r="F708" t="s">
        <v>335</v>
      </c>
      <c r="G708" t="s">
        <v>282</v>
      </c>
      <c r="I708" t="s">
        <v>337</v>
      </c>
      <c r="J708" t="s">
        <v>232</v>
      </c>
      <c r="K708" t="s">
        <v>232</v>
      </c>
      <c r="L708" t="s">
        <v>232</v>
      </c>
      <c r="M708" t="s">
        <v>232</v>
      </c>
      <c r="N708" t="s">
        <v>232</v>
      </c>
      <c r="O708" t="s">
        <v>232</v>
      </c>
      <c r="P708" t="s">
        <v>232</v>
      </c>
      <c r="Q708" t="s">
        <v>232</v>
      </c>
      <c r="R708" t="s">
        <v>232</v>
      </c>
      <c r="S708" t="s">
        <v>232</v>
      </c>
      <c r="T708" t="s">
        <v>232</v>
      </c>
      <c r="U708" t="s">
        <v>232</v>
      </c>
      <c r="V708" t="s">
        <v>232</v>
      </c>
      <c r="W708" t="s">
        <v>232</v>
      </c>
      <c r="X708" t="s">
        <v>232</v>
      </c>
      <c r="Y708" t="s">
        <v>232</v>
      </c>
      <c r="Z708" t="s">
        <v>232</v>
      </c>
      <c r="AA708" t="s">
        <v>232</v>
      </c>
      <c r="AB708" t="s">
        <v>232</v>
      </c>
      <c r="AC708" t="s">
        <v>232</v>
      </c>
      <c r="AD708" t="s">
        <v>232</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37.582000000000001</v>
      </c>
      <c r="AW708">
        <v>39.533000000000001</v>
      </c>
      <c r="AX708">
        <v>38.567999999999998</v>
      </c>
      <c r="AY708">
        <v>36.987000000000002</v>
      </c>
      <c r="AZ708">
        <v>37.229999999999997</v>
      </c>
      <c r="BA708">
        <v>37.366999999999997</v>
      </c>
      <c r="BB708">
        <v>37.383000000000003</v>
      </c>
      <c r="BC708">
        <v>2017</v>
      </c>
    </row>
    <row r="709" spans="1:55" x14ac:dyDescent="0.25">
      <c r="A709">
        <v>913</v>
      </c>
      <c r="B709" t="s">
        <v>495</v>
      </c>
      <c r="C709" t="s">
        <v>338</v>
      </c>
      <c r="D709" t="s">
        <v>496</v>
      </c>
      <c r="E709" t="s">
        <v>339</v>
      </c>
      <c r="F709" t="s">
        <v>340</v>
      </c>
      <c r="G709" t="s">
        <v>229</v>
      </c>
      <c r="H709" t="s">
        <v>230</v>
      </c>
      <c r="I709" t="s">
        <v>502</v>
      </c>
      <c r="J709" t="s">
        <v>232</v>
      </c>
      <c r="K709" t="s">
        <v>232</v>
      </c>
      <c r="L709" t="s">
        <v>232</v>
      </c>
      <c r="M709" t="s">
        <v>232</v>
      </c>
      <c r="N709" t="s">
        <v>232</v>
      </c>
      <c r="O709" t="s">
        <v>232</v>
      </c>
      <c r="P709" t="s">
        <v>232</v>
      </c>
      <c r="Q709" t="s">
        <v>232</v>
      </c>
      <c r="R709" t="s">
        <v>232</v>
      </c>
      <c r="S709" t="s">
        <v>232</v>
      </c>
      <c r="T709" t="s">
        <v>232</v>
      </c>
      <c r="U709" t="s">
        <v>232</v>
      </c>
      <c r="V709" t="s">
        <v>232</v>
      </c>
      <c r="W709" t="s">
        <v>232</v>
      </c>
      <c r="X709" t="s">
        <v>232</v>
      </c>
      <c r="Y709" t="s">
        <v>232</v>
      </c>
      <c r="Z709" t="s">
        <v>232</v>
      </c>
      <c r="AA709" t="s">
        <v>232</v>
      </c>
      <c r="AB709" t="s">
        <v>232</v>
      </c>
      <c r="AC709" t="s">
        <v>232</v>
      </c>
      <c r="AD709" t="s">
        <v>232</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2.8420000000000001</v>
      </c>
      <c r="AW709">
        <v>-2.5720000000000001</v>
      </c>
      <c r="AX709">
        <v>-2.3919999999999999</v>
      </c>
      <c r="AY709">
        <v>-0.39200000000000002</v>
      </c>
      <c r="AZ709">
        <v>-0.90100000000000002</v>
      </c>
      <c r="BA709">
        <v>-1.2230000000000001</v>
      </c>
      <c r="BB709">
        <v>-1.194</v>
      </c>
      <c r="BC709">
        <v>2017</v>
      </c>
    </row>
    <row r="710" spans="1:55" x14ac:dyDescent="0.25">
      <c r="A710">
        <v>913</v>
      </c>
      <c r="B710" t="s">
        <v>495</v>
      </c>
      <c r="C710" t="s">
        <v>341</v>
      </c>
      <c r="D710" t="s">
        <v>496</v>
      </c>
      <c r="E710" t="s">
        <v>339</v>
      </c>
      <c r="F710" t="s">
        <v>340</v>
      </c>
      <c r="G710" t="s">
        <v>282</v>
      </c>
      <c r="I710" t="s">
        <v>342</v>
      </c>
      <c r="J710" t="s">
        <v>232</v>
      </c>
      <c r="K710" t="s">
        <v>232</v>
      </c>
      <c r="L710" t="s">
        <v>232</v>
      </c>
      <c r="M710" t="s">
        <v>232</v>
      </c>
      <c r="N710" t="s">
        <v>232</v>
      </c>
      <c r="O710" t="s">
        <v>232</v>
      </c>
      <c r="P710" t="s">
        <v>232</v>
      </c>
      <c r="Q710" t="s">
        <v>232</v>
      </c>
      <c r="R710" t="s">
        <v>232</v>
      </c>
      <c r="S710" t="s">
        <v>232</v>
      </c>
      <c r="T710" t="s">
        <v>232</v>
      </c>
      <c r="U710" t="s">
        <v>232</v>
      </c>
      <c r="V710" t="s">
        <v>232</v>
      </c>
      <c r="W710" t="s">
        <v>232</v>
      </c>
      <c r="X710" t="s">
        <v>232</v>
      </c>
      <c r="Y710" t="s">
        <v>232</v>
      </c>
      <c r="Z710" t="s">
        <v>232</v>
      </c>
      <c r="AA710" t="s">
        <v>232</v>
      </c>
      <c r="AB710" t="s">
        <v>232</v>
      </c>
      <c r="AC710" t="s">
        <v>232</v>
      </c>
      <c r="AD710" t="s">
        <v>232</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2.3370000000000002</v>
      </c>
      <c r="AW710">
        <v>-1.9670000000000001</v>
      </c>
      <c r="AX710">
        <v>-1.6990000000000001</v>
      </c>
      <c r="AY710">
        <v>-0.26</v>
      </c>
      <c r="AZ710">
        <v>-0.56100000000000005</v>
      </c>
      <c r="BA710">
        <v>-0.71499999999999997</v>
      </c>
      <c r="BB710">
        <v>-0.66100000000000003</v>
      </c>
      <c r="BC710">
        <v>2017</v>
      </c>
    </row>
    <row r="711" spans="1:55" x14ac:dyDescent="0.25">
      <c r="A711">
        <v>913</v>
      </c>
      <c r="B711" t="s">
        <v>495</v>
      </c>
      <c r="C711" t="s">
        <v>343</v>
      </c>
      <c r="D711" t="s">
        <v>496</v>
      </c>
      <c r="E711" t="s">
        <v>344</v>
      </c>
      <c r="F711" t="s">
        <v>345</v>
      </c>
      <c r="G711" t="s">
        <v>229</v>
      </c>
      <c r="H711" t="s">
        <v>230</v>
      </c>
      <c r="I711" t="s">
        <v>502</v>
      </c>
      <c r="J711" t="s">
        <v>232</v>
      </c>
      <c r="K711" t="s">
        <v>232</v>
      </c>
      <c r="L711" t="s">
        <v>232</v>
      </c>
      <c r="M711" t="s">
        <v>232</v>
      </c>
      <c r="N711" t="s">
        <v>232</v>
      </c>
      <c r="O711" t="s">
        <v>232</v>
      </c>
      <c r="P711" t="s">
        <v>232</v>
      </c>
      <c r="Q711" t="s">
        <v>232</v>
      </c>
      <c r="R711" t="s">
        <v>232</v>
      </c>
      <c r="S711" t="s">
        <v>232</v>
      </c>
      <c r="T711" t="s">
        <v>232</v>
      </c>
      <c r="U711" t="s">
        <v>232</v>
      </c>
      <c r="V711" t="s">
        <v>232</v>
      </c>
      <c r="W711" t="s">
        <v>232</v>
      </c>
      <c r="X711" t="s">
        <v>232</v>
      </c>
      <c r="Y711" t="s">
        <v>232</v>
      </c>
      <c r="Z711" t="s">
        <v>232</v>
      </c>
      <c r="AA711" t="s">
        <v>232</v>
      </c>
      <c r="AB711" t="s">
        <v>232</v>
      </c>
      <c r="AC711" t="s">
        <v>232</v>
      </c>
      <c r="AD711" t="s">
        <v>232</v>
      </c>
      <c r="AE711" t="s">
        <v>232</v>
      </c>
      <c r="AF711" t="s">
        <v>232</v>
      </c>
      <c r="AG711" t="s">
        <v>232</v>
      </c>
      <c r="AH711" t="s">
        <v>232</v>
      </c>
      <c r="AI711" t="s">
        <v>232</v>
      </c>
      <c r="AJ711" t="s">
        <v>232</v>
      </c>
      <c r="AK711" t="s">
        <v>232</v>
      </c>
      <c r="AL711" t="s">
        <v>232</v>
      </c>
      <c r="AM711" t="s">
        <v>232</v>
      </c>
      <c r="AN711">
        <v>-0.70799999999999996</v>
      </c>
      <c r="AO711">
        <v>-1.0860000000000001</v>
      </c>
      <c r="AP711">
        <v>-8.8999999999999996E-2</v>
      </c>
      <c r="AQ711">
        <v>-0.96299999999999997</v>
      </c>
      <c r="AR711">
        <v>-0.65300000000000002</v>
      </c>
      <c r="AS711">
        <v>-2.2509999999999999</v>
      </c>
      <c r="AT711">
        <v>-0.222</v>
      </c>
      <c r="AU711">
        <v>0.33100000000000002</v>
      </c>
      <c r="AV711">
        <v>2.7749999999999999</v>
      </c>
      <c r="AW711">
        <v>-2.65</v>
      </c>
      <c r="AX711">
        <v>-2.5880000000000001</v>
      </c>
      <c r="AY711">
        <v>-0.59699999999999998</v>
      </c>
      <c r="AZ711">
        <v>-1.0169999999999999</v>
      </c>
      <c r="BA711">
        <v>-1.298</v>
      </c>
      <c r="BB711">
        <v>-1.3240000000000001</v>
      </c>
      <c r="BC711">
        <v>2017</v>
      </c>
    </row>
    <row r="712" spans="1:55" x14ac:dyDescent="0.25">
      <c r="A712">
        <v>913</v>
      </c>
      <c r="B712" t="s">
        <v>495</v>
      </c>
      <c r="C712" t="s">
        <v>346</v>
      </c>
      <c r="D712" t="s">
        <v>496</v>
      </c>
      <c r="E712" t="s">
        <v>344</v>
      </c>
      <c r="F712" t="s">
        <v>345</v>
      </c>
      <c r="G712" t="s">
        <v>270</v>
      </c>
      <c r="I712" t="s">
        <v>397</v>
      </c>
      <c r="J712" t="s">
        <v>232</v>
      </c>
      <c r="K712" t="s">
        <v>232</v>
      </c>
      <c r="L712" t="s">
        <v>232</v>
      </c>
      <c r="M712" t="s">
        <v>232</v>
      </c>
      <c r="N712" t="s">
        <v>232</v>
      </c>
      <c r="O712" t="s">
        <v>232</v>
      </c>
      <c r="P712" t="s">
        <v>232</v>
      </c>
      <c r="Q712" t="s">
        <v>232</v>
      </c>
      <c r="R712" t="s">
        <v>232</v>
      </c>
      <c r="S712" t="s">
        <v>232</v>
      </c>
      <c r="T712" t="s">
        <v>232</v>
      </c>
      <c r="U712" t="s">
        <v>232</v>
      </c>
      <c r="V712" t="s">
        <v>232</v>
      </c>
      <c r="W712" t="s">
        <v>232</v>
      </c>
      <c r="X712" t="s">
        <v>232</v>
      </c>
      <c r="Y712" t="s">
        <v>232</v>
      </c>
      <c r="Z712" t="s">
        <v>232</v>
      </c>
      <c r="AA712" t="s">
        <v>232</v>
      </c>
      <c r="AB712" t="s">
        <v>232</v>
      </c>
      <c r="AC712" t="s">
        <v>232</v>
      </c>
      <c r="AD712" t="s">
        <v>232</v>
      </c>
      <c r="AE712" t="s">
        <v>232</v>
      </c>
      <c r="AF712" t="s">
        <v>232</v>
      </c>
      <c r="AG712" t="s">
        <v>232</v>
      </c>
      <c r="AH712" t="s">
        <v>232</v>
      </c>
      <c r="AI712" t="s">
        <v>232</v>
      </c>
      <c r="AJ712" t="s">
        <v>232</v>
      </c>
      <c r="AK712" t="s">
        <v>232</v>
      </c>
      <c r="AL712" t="s">
        <v>232</v>
      </c>
      <c r="AM712" t="s">
        <v>232</v>
      </c>
      <c r="AN712">
        <v>-4.1470000000000002</v>
      </c>
      <c r="AO712">
        <v>-3.6059999999999999</v>
      </c>
      <c r="AP712">
        <v>-0.16500000000000001</v>
      </c>
      <c r="AQ712">
        <v>-1.4530000000000001</v>
      </c>
      <c r="AR712">
        <v>-0.83</v>
      </c>
      <c r="AS712">
        <v>-2.4750000000000001</v>
      </c>
      <c r="AT712">
        <v>-0.22600000000000001</v>
      </c>
      <c r="AU712">
        <v>0.308</v>
      </c>
      <c r="AV712">
        <v>2.286</v>
      </c>
      <c r="AW712">
        <v>-2.0299999999999998</v>
      </c>
      <c r="AX712">
        <v>-1.845</v>
      </c>
      <c r="AY712">
        <v>-0.39700000000000002</v>
      </c>
      <c r="AZ712">
        <v>-0.63400000000000001</v>
      </c>
      <c r="BA712">
        <v>-0.76</v>
      </c>
      <c r="BB712">
        <v>-0.73399999999999999</v>
      </c>
      <c r="BC712">
        <v>2017</v>
      </c>
    </row>
    <row r="713" spans="1:55" x14ac:dyDescent="0.25">
      <c r="A713">
        <v>913</v>
      </c>
      <c r="B713" t="s">
        <v>495</v>
      </c>
      <c r="C713" t="s">
        <v>347</v>
      </c>
      <c r="D713" t="s">
        <v>496</v>
      </c>
      <c r="E713" t="s">
        <v>348</v>
      </c>
      <c r="F713" t="s">
        <v>349</v>
      </c>
      <c r="G713" t="s">
        <v>229</v>
      </c>
      <c r="H713" t="s">
        <v>230</v>
      </c>
      <c r="I713" t="s">
        <v>502</v>
      </c>
      <c r="J713" t="s">
        <v>232</v>
      </c>
      <c r="K713" t="s">
        <v>232</v>
      </c>
      <c r="L713" t="s">
        <v>232</v>
      </c>
      <c r="M713" t="s">
        <v>232</v>
      </c>
      <c r="N713" t="s">
        <v>232</v>
      </c>
      <c r="O713" t="s">
        <v>232</v>
      </c>
      <c r="P713" t="s">
        <v>232</v>
      </c>
      <c r="Q713" t="s">
        <v>232</v>
      </c>
      <c r="R713" t="s">
        <v>232</v>
      </c>
      <c r="S713" t="s">
        <v>232</v>
      </c>
      <c r="T713" t="s">
        <v>232</v>
      </c>
      <c r="U713" t="s">
        <v>232</v>
      </c>
      <c r="V713" t="s">
        <v>232</v>
      </c>
      <c r="W713" t="s">
        <v>232</v>
      </c>
      <c r="X713" t="s">
        <v>232</v>
      </c>
      <c r="Y713" t="s">
        <v>232</v>
      </c>
      <c r="Z713" t="s">
        <v>232</v>
      </c>
      <c r="AA713" t="s">
        <v>232</v>
      </c>
      <c r="AB713" t="s">
        <v>232</v>
      </c>
      <c r="AC713" t="s">
        <v>232</v>
      </c>
      <c r="AD713" t="s">
        <v>232</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5.242</v>
      </c>
      <c r="AW713">
        <v>0.32800000000000001</v>
      </c>
      <c r="AX713">
        <v>0.73099999999999998</v>
      </c>
      <c r="AY713">
        <v>2.956</v>
      </c>
      <c r="AZ713">
        <v>2.6640000000000001</v>
      </c>
      <c r="BA713">
        <v>2.573</v>
      </c>
      <c r="BB713">
        <v>2.8130000000000002</v>
      </c>
      <c r="BC713">
        <v>2017</v>
      </c>
    </row>
    <row r="714" spans="1:55" x14ac:dyDescent="0.25">
      <c r="A714">
        <v>913</v>
      </c>
      <c r="B714" t="s">
        <v>495</v>
      </c>
      <c r="C714" t="s">
        <v>350</v>
      </c>
      <c r="D714" t="s">
        <v>496</v>
      </c>
      <c r="E714" t="s">
        <v>348</v>
      </c>
      <c r="F714" t="s">
        <v>349</v>
      </c>
      <c r="G714" t="s">
        <v>282</v>
      </c>
      <c r="I714" t="s">
        <v>351</v>
      </c>
      <c r="J714" t="s">
        <v>232</v>
      </c>
      <c r="K714" t="s">
        <v>232</v>
      </c>
      <c r="L714" t="s">
        <v>232</v>
      </c>
      <c r="M714" t="s">
        <v>232</v>
      </c>
      <c r="N714" t="s">
        <v>232</v>
      </c>
      <c r="O714" t="s">
        <v>232</v>
      </c>
      <c r="P714" t="s">
        <v>232</v>
      </c>
      <c r="Q714" t="s">
        <v>232</v>
      </c>
      <c r="R714" t="s">
        <v>232</v>
      </c>
      <c r="S714" t="s">
        <v>232</v>
      </c>
      <c r="T714" t="s">
        <v>232</v>
      </c>
      <c r="U714" t="s">
        <v>232</v>
      </c>
      <c r="V714" t="s">
        <v>232</v>
      </c>
      <c r="W714" t="s">
        <v>232</v>
      </c>
      <c r="X714" t="s">
        <v>232</v>
      </c>
      <c r="Y714" t="s">
        <v>232</v>
      </c>
      <c r="Z714" t="s">
        <v>232</v>
      </c>
      <c r="AA714" t="s">
        <v>232</v>
      </c>
      <c r="AB714" t="s">
        <v>232</v>
      </c>
      <c r="AC714" t="s">
        <v>232</v>
      </c>
      <c r="AD714" t="s">
        <v>232</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4.3120000000000003</v>
      </c>
      <c r="AW714">
        <v>0.251</v>
      </c>
      <c r="AX714">
        <v>0.51900000000000002</v>
      </c>
      <c r="AY714">
        <v>1.958</v>
      </c>
      <c r="AZ714">
        <v>1.657</v>
      </c>
      <c r="BA714">
        <v>1.5029999999999999</v>
      </c>
      <c r="BB714">
        <v>1.5569999999999999</v>
      </c>
      <c r="BC714">
        <v>2017</v>
      </c>
    </row>
    <row r="715" spans="1:55" x14ac:dyDescent="0.25">
      <c r="A715">
        <v>913</v>
      </c>
      <c r="B715" t="s">
        <v>495</v>
      </c>
      <c r="C715" t="s">
        <v>352</v>
      </c>
      <c r="D715" t="s">
        <v>496</v>
      </c>
      <c r="E715" t="s">
        <v>353</v>
      </c>
      <c r="F715" t="s">
        <v>354</v>
      </c>
      <c r="G715" t="s">
        <v>229</v>
      </c>
      <c r="H715" t="s">
        <v>230</v>
      </c>
    </row>
    <row r="716" spans="1:55" x14ac:dyDescent="0.25">
      <c r="A716">
        <v>913</v>
      </c>
      <c r="B716" t="s">
        <v>495</v>
      </c>
      <c r="C716" t="s">
        <v>355</v>
      </c>
      <c r="D716" t="s">
        <v>496</v>
      </c>
      <c r="E716" t="s">
        <v>353</v>
      </c>
      <c r="F716" t="s">
        <v>354</v>
      </c>
      <c r="G716" t="s">
        <v>282</v>
      </c>
    </row>
    <row r="717" spans="1:55" x14ac:dyDescent="0.25">
      <c r="A717">
        <v>913</v>
      </c>
      <c r="B717" t="s">
        <v>495</v>
      </c>
      <c r="C717" t="s">
        <v>356</v>
      </c>
      <c r="D717" t="s">
        <v>496</v>
      </c>
      <c r="E717" t="s">
        <v>357</v>
      </c>
      <c r="F717" t="s">
        <v>358</v>
      </c>
      <c r="G717" t="s">
        <v>229</v>
      </c>
      <c r="H717" t="s">
        <v>230</v>
      </c>
      <c r="I717" t="s">
        <v>502</v>
      </c>
      <c r="J717" t="s">
        <v>232</v>
      </c>
      <c r="K717" t="s">
        <v>232</v>
      </c>
      <c r="L717" t="s">
        <v>232</v>
      </c>
      <c r="M717" t="s">
        <v>232</v>
      </c>
      <c r="N717" t="s">
        <v>232</v>
      </c>
      <c r="O717" t="s">
        <v>232</v>
      </c>
      <c r="P717" t="s">
        <v>232</v>
      </c>
      <c r="Q717" t="s">
        <v>232</v>
      </c>
      <c r="R717" t="s">
        <v>232</v>
      </c>
      <c r="S717" t="s">
        <v>232</v>
      </c>
      <c r="T717" t="s">
        <v>232</v>
      </c>
      <c r="U717" t="s">
        <v>232</v>
      </c>
      <c r="V717" t="s">
        <v>232</v>
      </c>
      <c r="W717" t="s">
        <v>232</v>
      </c>
      <c r="X717" t="s">
        <v>232</v>
      </c>
      <c r="Y717" t="s">
        <v>232</v>
      </c>
      <c r="Z717" t="s">
        <v>232</v>
      </c>
      <c r="AA717" t="s">
        <v>232</v>
      </c>
      <c r="AB717" t="s">
        <v>232</v>
      </c>
      <c r="AC717" t="s">
        <v>232</v>
      </c>
      <c r="AD717" t="s">
        <v>232</v>
      </c>
      <c r="AE717" t="s">
        <v>232</v>
      </c>
      <c r="AF717" t="s">
        <v>232</v>
      </c>
      <c r="AG717" t="s">
        <v>232</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58.146999999999998</v>
      </c>
      <c r="AW717">
        <v>66.786000000000001</v>
      </c>
      <c r="AX717">
        <v>73.134</v>
      </c>
      <c r="AY717">
        <v>76.093000000000004</v>
      </c>
      <c r="AZ717">
        <v>80.944000000000003</v>
      </c>
      <c r="BA717">
        <v>86.796999999999997</v>
      </c>
      <c r="BB717">
        <v>92.492999999999995</v>
      </c>
      <c r="BC717">
        <v>2017</v>
      </c>
    </row>
    <row r="718" spans="1:55" x14ac:dyDescent="0.25">
      <c r="A718">
        <v>913</v>
      </c>
      <c r="B718" t="s">
        <v>495</v>
      </c>
      <c r="C718" t="s">
        <v>359</v>
      </c>
      <c r="D718" t="s">
        <v>496</v>
      </c>
      <c r="E718" t="s">
        <v>357</v>
      </c>
      <c r="F718" t="s">
        <v>358</v>
      </c>
      <c r="G718" t="s">
        <v>282</v>
      </c>
      <c r="I718" t="s">
        <v>360</v>
      </c>
      <c r="J718" t="s">
        <v>232</v>
      </c>
      <c r="K718" t="s">
        <v>232</v>
      </c>
      <c r="L718" t="s">
        <v>232</v>
      </c>
      <c r="M718" t="s">
        <v>232</v>
      </c>
      <c r="N718" t="s">
        <v>232</v>
      </c>
      <c r="O718" t="s">
        <v>232</v>
      </c>
      <c r="P718" t="s">
        <v>232</v>
      </c>
      <c r="Q718" t="s">
        <v>232</v>
      </c>
      <c r="R718" t="s">
        <v>232</v>
      </c>
      <c r="S718" t="s">
        <v>232</v>
      </c>
      <c r="T718" t="s">
        <v>232</v>
      </c>
      <c r="U718" t="s">
        <v>232</v>
      </c>
      <c r="V718" t="s">
        <v>232</v>
      </c>
      <c r="W718" t="s">
        <v>232</v>
      </c>
      <c r="X718" t="s">
        <v>232</v>
      </c>
      <c r="Y718" t="s">
        <v>232</v>
      </c>
      <c r="Z718" t="s">
        <v>232</v>
      </c>
      <c r="AA718" t="s">
        <v>232</v>
      </c>
      <c r="AB718" t="s">
        <v>232</v>
      </c>
      <c r="AC718" t="s">
        <v>232</v>
      </c>
      <c r="AD718" t="s">
        <v>232</v>
      </c>
      <c r="AE718" t="s">
        <v>232</v>
      </c>
      <c r="AF718" t="s">
        <v>232</v>
      </c>
      <c r="AG718" t="s">
        <v>232</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47.831000000000003</v>
      </c>
      <c r="AW718">
        <v>51.081000000000003</v>
      </c>
      <c r="AX718">
        <v>51.945</v>
      </c>
      <c r="AY718">
        <v>50.411000000000001</v>
      </c>
      <c r="AZ718">
        <v>50.360999999999997</v>
      </c>
      <c r="BA718">
        <v>50.715000000000003</v>
      </c>
      <c r="BB718">
        <v>51.198999999999998</v>
      </c>
      <c r="BC718">
        <v>2017</v>
      </c>
    </row>
    <row r="719" spans="1:55" x14ac:dyDescent="0.25">
      <c r="A719">
        <v>913</v>
      </c>
      <c r="B719" t="s">
        <v>495</v>
      </c>
      <c r="C719" t="s">
        <v>361</v>
      </c>
      <c r="D719" t="s">
        <v>496</v>
      </c>
      <c r="E719" t="s">
        <v>362</v>
      </c>
      <c r="F719" t="s">
        <v>363</v>
      </c>
      <c r="G719" t="s">
        <v>229</v>
      </c>
      <c r="H719" t="s">
        <v>230</v>
      </c>
      <c r="I719" t="s">
        <v>502</v>
      </c>
      <c r="J719" t="s">
        <v>232</v>
      </c>
      <c r="K719" t="s">
        <v>232</v>
      </c>
      <c r="L719" t="s">
        <v>232</v>
      </c>
      <c r="M719" t="s">
        <v>232</v>
      </c>
      <c r="N719" t="s">
        <v>232</v>
      </c>
      <c r="O719" t="s">
        <v>232</v>
      </c>
      <c r="P719" t="s">
        <v>232</v>
      </c>
      <c r="Q719" t="s">
        <v>232</v>
      </c>
      <c r="R719" t="s">
        <v>232</v>
      </c>
      <c r="S719" t="s">
        <v>232</v>
      </c>
      <c r="T719" t="s">
        <v>232</v>
      </c>
      <c r="U719" t="s">
        <v>232</v>
      </c>
      <c r="V719" t="s">
        <v>232</v>
      </c>
      <c r="W719" t="s">
        <v>374</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121.568</v>
      </c>
      <c r="AW719">
        <v>130.745</v>
      </c>
      <c r="AX719">
        <v>140.79</v>
      </c>
      <c r="AY719">
        <v>150.94499999999999</v>
      </c>
      <c r="AZ719">
        <v>160.727</v>
      </c>
      <c r="BA719">
        <v>171.148</v>
      </c>
      <c r="BB719">
        <v>180.65199999999999</v>
      </c>
      <c r="BC719">
        <v>2017</v>
      </c>
    </row>
    <row r="720" spans="1:55" x14ac:dyDescent="0.25">
      <c r="A720">
        <v>913</v>
      </c>
      <c r="B720" t="s">
        <v>495</v>
      </c>
      <c r="C720" t="s">
        <v>364</v>
      </c>
      <c r="D720" t="s">
        <v>496</v>
      </c>
      <c r="E720" t="s">
        <v>365</v>
      </c>
      <c r="F720" t="s">
        <v>366</v>
      </c>
      <c r="G720" t="s">
        <v>242</v>
      </c>
      <c r="H720" t="s">
        <v>230</v>
      </c>
      <c r="I720" t="s">
        <v>503</v>
      </c>
      <c r="J720" t="s">
        <v>232</v>
      </c>
      <c r="K720" t="s">
        <v>232</v>
      </c>
      <c r="L720" t="s">
        <v>232</v>
      </c>
      <c r="M720" t="s">
        <v>232</v>
      </c>
      <c r="N720" t="s">
        <v>232</v>
      </c>
      <c r="O720" t="s">
        <v>232</v>
      </c>
      <c r="P720" t="s">
        <v>232</v>
      </c>
      <c r="Q720" t="s">
        <v>232</v>
      </c>
      <c r="R720" t="s">
        <v>232</v>
      </c>
      <c r="S720" t="s">
        <v>232</v>
      </c>
      <c r="T720" t="s">
        <v>232</v>
      </c>
      <c r="U720" t="s">
        <v>232</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-0.89100000000000001</v>
      </c>
      <c r="AV720">
        <v>-1.363</v>
      </c>
      <c r="AW720">
        <v>-2.4279999999999999</v>
      </c>
      <c r="AX720">
        <v>-1.4770000000000001</v>
      </c>
      <c r="AY720">
        <v>-1.653</v>
      </c>
      <c r="AZ720">
        <v>-1.6020000000000001</v>
      </c>
      <c r="BA720">
        <v>-1.603</v>
      </c>
      <c r="BB720">
        <v>-1.744</v>
      </c>
      <c r="BC720">
        <v>2017</v>
      </c>
    </row>
    <row r="721" spans="1:55" x14ac:dyDescent="0.25">
      <c r="A721">
        <v>913</v>
      </c>
      <c r="B721" t="s">
        <v>495</v>
      </c>
      <c r="C721" t="s">
        <v>368</v>
      </c>
      <c r="D721" t="s">
        <v>496</v>
      </c>
      <c r="E721" t="s">
        <v>365</v>
      </c>
      <c r="F721" t="s">
        <v>366</v>
      </c>
      <c r="G721" t="s">
        <v>282</v>
      </c>
      <c r="I721" t="s">
        <v>369</v>
      </c>
      <c r="J721" t="s">
        <v>232</v>
      </c>
      <c r="K721" t="s">
        <v>232</v>
      </c>
      <c r="L721" t="s">
        <v>232</v>
      </c>
      <c r="M721" t="s">
        <v>232</v>
      </c>
      <c r="N721" t="s">
        <v>232</v>
      </c>
      <c r="O721" t="s">
        <v>232</v>
      </c>
      <c r="P721" t="s">
        <v>232</v>
      </c>
      <c r="Q721" t="s">
        <v>232</v>
      </c>
      <c r="R721" t="s">
        <v>232</v>
      </c>
      <c r="S721" t="s">
        <v>232</v>
      </c>
      <c r="T721" t="s">
        <v>232</v>
      </c>
      <c r="U721" t="s">
        <v>232</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-1.6279999999999999</v>
      </c>
      <c r="AV721">
        <v>-2.2850000000000001</v>
      </c>
      <c r="AW721">
        <v>-3.9830000000000001</v>
      </c>
      <c r="AX721">
        <v>-2.3210000000000002</v>
      </c>
      <c r="AY721">
        <v>-2.468</v>
      </c>
      <c r="AZ721">
        <v>-2.2839999999999998</v>
      </c>
      <c r="BA721">
        <v>-2.1819999999999999</v>
      </c>
      <c r="BB721">
        <v>-2.2890000000000001</v>
      </c>
      <c r="BC721">
        <v>2017</v>
      </c>
    </row>
    <row r="722" spans="1:55" x14ac:dyDescent="0.25">
      <c r="A722">
        <v>124</v>
      </c>
      <c r="B722" t="s">
        <v>504</v>
      </c>
      <c r="C722" t="s">
        <v>225</v>
      </c>
      <c r="D722" t="s">
        <v>505</v>
      </c>
      <c r="E722" t="s">
        <v>227</v>
      </c>
      <c r="F722" t="s">
        <v>228</v>
      </c>
      <c r="G722" t="s">
        <v>229</v>
      </c>
      <c r="H722" t="s">
        <v>230</v>
      </c>
      <c r="I722" t="s">
        <v>506</v>
      </c>
      <c r="J722">
        <v>222.226</v>
      </c>
      <c r="K722">
        <v>221.60599999999999</v>
      </c>
      <c r="L722">
        <v>222.92400000000001</v>
      </c>
      <c r="M722">
        <v>223.619</v>
      </c>
      <c r="N722">
        <v>229.13499999999999</v>
      </c>
      <c r="O722">
        <v>232.91900000000001</v>
      </c>
      <c r="P722">
        <v>237.16499999999999</v>
      </c>
      <c r="Q722">
        <v>242.636</v>
      </c>
      <c r="R722">
        <v>254.096</v>
      </c>
      <c r="S722">
        <v>262.911</v>
      </c>
      <c r="T722">
        <v>271.15899999999999</v>
      </c>
      <c r="U722">
        <v>276.13</v>
      </c>
      <c r="V722">
        <v>280.35599999999999</v>
      </c>
      <c r="W722">
        <v>277.66000000000003</v>
      </c>
      <c r="X722">
        <v>286.62</v>
      </c>
      <c r="Y722">
        <v>293.45499999999998</v>
      </c>
      <c r="Z722">
        <v>298.13</v>
      </c>
      <c r="AA722">
        <v>309.19200000000001</v>
      </c>
      <c r="AB722">
        <v>315.3</v>
      </c>
      <c r="AC722">
        <v>326.536</v>
      </c>
      <c r="AD722">
        <v>338.40100000000001</v>
      </c>
      <c r="AE722">
        <v>341.14600000000002</v>
      </c>
      <c r="AF722">
        <v>347.221</v>
      </c>
      <c r="AG722">
        <v>349.91</v>
      </c>
      <c r="AH722">
        <v>362.62900000000002</v>
      </c>
      <c r="AI722">
        <v>370.22300000000001</v>
      </c>
      <c r="AJ722">
        <v>379.5</v>
      </c>
      <c r="AK722">
        <v>392.59</v>
      </c>
      <c r="AL722">
        <v>395.66500000000002</v>
      </c>
      <c r="AM722">
        <v>386.74900000000002</v>
      </c>
      <c r="AN722">
        <v>397.363</v>
      </c>
      <c r="AO722">
        <v>404.50799999999998</v>
      </c>
      <c r="AP722">
        <v>405.45800000000003</v>
      </c>
      <c r="AQ722">
        <v>406.27100000000002</v>
      </c>
      <c r="AR722">
        <v>411.36900000000003</v>
      </c>
      <c r="AS722">
        <v>418.43099999999998</v>
      </c>
      <c r="AT722">
        <v>424.661</v>
      </c>
      <c r="AU722">
        <v>431.84899999999999</v>
      </c>
      <c r="AV722">
        <v>438.04300000000001</v>
      </c>
      <c r="AW722">
        <v>443.69900000000001</v>
      </c>
      <c r="AX722">
        <v>449.86599999999999</v>
      </c>
      <c r="AY722">
        <v>456.49900000000002</v>
      </c>
      <c r="AZ722">
        <v>463.37</v>
      </c>
      <c r="BA722">
        <v>470.40300000000002</v>
      </c>
      <c r="BB722">
        <v>477.52100000000002</v>
      </c>
      <c r="BC722">
        <v>2017</v>
      </c>
    </row>
    <row r="723" spans="1:55" x14ac:dyDescent="0.25">
      <c r="A723">
        <v>124</v>
      </c>
      <c r="B723" t="s">
        <v>504</v>
      </c>
      <c r="C723" t="s">
        <v>233</v>
      </c>
      <c r="D723" t="s">
        <v>505</v>
      </c>
      <c r="E723" t="s">
        <v>227</v>
      </c>
      <c r="F723" t="s">
        <v>234</v>
      </c>
      <c r="G723" t="s">
        <v>235</v>
      </c>
      <c r="I723" t="s">
        <v>236</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1.593</v>
      </c>
      <c r="AA723">
        <v>3.71</v>
      </c>
      <c r="AB723">
        <v>1.9750000000000001</v>
      </c>
      <c r="AC723">
        <v>3.5640000000000001</v>
      </c>
      <c r="AD723">
        <v>3.6339999999999999</v>
      </c>
      <c r="AE723">
        <v>0.81100000000000005</v>
      </c>
      <c r="AF723">
        <v>1.7809999999999999</v>
      </c>
      <c r="AG723">
        <v>0.77400000000000002</v>
      </c>
      <c r="AH723">
        <v>3.6349999999999998</v>
      </c>
      <c r="AI723">
        <v>2.0939999999999999</v>
      </c>
      <c r="AJ723">
        <v>2.5059999999999998</v>
      </c>
      <c r="AK723">
        <v>3.4489999999999998</v>
      </c>
      <c r="AL723">
        <v>0.78300000000000003</v>
      </c>
      <c r="AM723">
        <v>-2.2530000000000001</v>
      </c>
      <c r="AN723">
        <v>2.7440000000000002</v>
      </c>
      <c r="AO723">
        <v>1.798</v>
      </c>
      <c r="AP723">
        <v>0.23499999999999999</v>
      </c>
      <c r="AQ723">
        <v>0.20100000000000001</v>
      </c>
      <c r="AR723">
        <v>1.2549999999999999</v>
      </c>
      <c r="AS723">
        <v>1.7170000000000001</v>
      </c>
      <c r="AT723">
        <v>1.4890000000000001</v>
      </c>
      <c r="AU723">
        <v>1.6930000000000001</v>
      </c>
      <c r="AV723">
        <v>1.4339999999999999</v>
      </c>
      <c r="AW723">
        <v>1.2909999999999999</v>
      </c>
      <c r="AX723">
        <v>1.39</v>
      </c>
      <c r="AY723">
        <v>1.474</v>
      </c>
      <c r="AZ723">
        <v>1.5049999999999999</v>
      </c>
      <c r="BA723">
        <v>1.518</v>
      </c>
      <c r="BB723">
        <v>1.5129999999999999</v>
      </c>
      <c r="BC723">
        <v>2017</v>
      </c>
    </row>
    <row r="724" spans="1:55" x14ac:dyDescent="0.25">
      <c r="A724">
        <v>124</v>
      </c>
      <c r="B724" t="s">
        <v>504</v>
      </c>
      <c r="C724" t="s">
        <v>237</v>
      </c>
      <c r="D724" t="s">
        <v>505</v>
      </c>
      <c r="E724" t="s">
        <v>238</v>
      </c>
      <c r="F724" t="s">
        <v>239</v>
      </c>
      <c r="G724" t="s">
        <v>229</v>
      </c>
      <c r="H724" t="s">
        <v>230</v>
      </c>
      <c r="I724" t="s">
        <v>506</v>
      </c>
      <c r="J724">
        <v>89.852999999999994</v>
      </c>
      <c r="K724">
        <v>94.206999999999994</v>
      </c>
      <c r="L724">
        <v>101.94199999999999</v>
      </c>
      <c r="M724">
        <v>108</v>
      </c>
      <c r="N724">
        <v>116.682</v>
      </c>
      <c r="O724">
        <v>124.09699999999999</v>
      </c>
      <c r="P724">
        <v>129.893</v>
      </c>
      <c r="Q724">
        <v>135.12899999999999</v>
      </c>
      <c r="R724">
        <v>144.58000000000001</v>
      </c>
      <c r="S724">
        <v>156.773</v>
      </c>
      <c r="T724">
        <v>166.238</v>
      </c>
      <c r="U724">
        <v>174.15600000000001</v>
      </c>
      <c r="V724">
        <v>182.87700000000001</v>
      </c>
      <c r="W724">
        <v>188.34899999999999</v>
      </c>
      <c r="X724">
        <v>198.499</v>
      </c>
      <c r="Y724">
        <v>211.61600000000001</v>
      </c>
      <c r="Z724">
        <v>215.94300000000001</v>
      </c>
      <c r="AA724">
        <v>225.96899999999999</v>
      </c>
      <c r="AB724">
        <v>234.49</v>
      </c>
      <c r="AC724">
        <v>244.22499999999999</v>
      </c>
      <c r="AD724">
        <v>258.22199999999998</v>
      </c>
      <c r="AE724">
        <v>265.78800000000001</v>
      </c>
      <c r="AF724">
        <v>275.065</v>
      </c>
      <c r="AG724">
        <v>282.637</v>
      </c>
      <c r="AH724">
        <v>298.71100000000001</v>
      </c>
      <c r="AI724">
        <v>311.48099999999999</v>
      </c>
      <c r="AJ724">
        <v>326.66199999999998</v>
      </c>
      <c r="AK724">
        <v>344.71199999999999</v>
      </c>
      <c r="AL724">
        <v>354.06599999999997</v>
      </c>
      <c r="AM724">
        <v>348.78199999999998</v>
      </c>
      <c r="AN724">
        <v>365.101</v>
      </c>
      <c r="AO724">
        <v>379.10700000000003</v>
      </c>
      <c r="AP724">
        <v>387.50099999999998</v>
      </c>
      <c r="AQ724">
        <v>392.34100000000001</v>
      </c>
      <c r="AR724">
        <v>400.08600000000001</v>
      </c>
      <c r="AS724">
        <v>411.01</v>
      </c>
      <c r="AT724">
        <v>424.65899999999999</v>
      </c>
      <c r="AU724">
        <v>439.053</v>
      </c>
      <c r="AV724">
        <v>451.27</v>
      </c>
      <c r="AW724">
        <v>465.05399999999997</v>
      </c>
      <c r="AX724">
        <v>479.08699999999999</v>
      </c>
      <c r="AY724">
        <v>494.37900000000002</v>
      </c>
      <c r="AZ724">
        <v>510.87599999999998</v>
      </c>
      <c r="BA724">
        <v>528.26</v>
      </c>
      <c r="BB724">
        <v>546.09100000000001</v>
      </c>
      <c r="BC724">
        <v>2017</v>
      </c>
    </row>
    <row r="725" spans="1:55" x14ac:dyDescent="0.25">
      <c r="A725">
        <v>124</v>
      </c>
      <c r="B725" t="s">
        <v>504</v>
      </c>
      <c r="C725" t="s">
        <v>240</v>
      </c>
      <c r="D725" t="s">
        <v>505</v>
      </c>
      <c r="E725" t="s">
        <v>238</v>
      </c>
      <c r="F725" t="s">
        <v>241</v>
      </c>
      <c r="G725" t="s">
        <v>242</v>
      </c>
      <c r="H725" t="s">
        <v>230</v>
      </c>
      <c r="I725" t="s">
        <v>243</v>
      </c>
      <c r="J725">
        <v>124.139</v>
      </c>
      <c r="K725">
        <v>102.792</v>
      </c>
      <c r="L725">
        <v>90.44</v>
      </c>
      <c r="M725">
        <v>85.492000000000004</v>
      </c>
      <c r="N725">
        <v>81.671999999999997</v>
      </c>
      <c r="O725">
        <v>84.92</v>
      </c>
      <c r="P725">
        <v>117.68899999999999</v>
      </c>
      <c r="Q725">
        <v>146.18899999999999</v>
      </c>
      <c r="R725">
        <v>158.94300000000001</v>
      </c>
      <c r="S725">
        <v>160.672</v>
      </c>
      <c r="T725">
        <v>201.22</v>
      </c>
      <c r="U725">
        <v>206.46899999999999</v>
      </c>
      <c r="V725">
        <v>229.95699999999999</v>
      </c>
      <c r="W725">
        <v>219.89099999999999</v>
      </c>
      <c r="X725">
        <v>239.9</v>
      </c>
      <c r="Y725">
        <v>289.84399999999999</v>
      </c>
      <c r="Z725">
        <v>281.44900000000001</v>
      </c>
      <c r="AA725">
        <v>255.13200000000001</v>
      </c>
      <c r="AB725">
        <v>260.952</v>
      </c>
      <c r="AC725">
        <v>260.53699999999998</v>
      </c>
      <c r="AD725">
        <v>238.55500000000001</v>
      </c>
      <c r="AE725">
        <v>238.00399999999999</v>
      </c>
      <c r="AF725">
        <v>259.661</v>
      </c>
      <c r="AG725">
        <v>319.55200000000002</v>
      </c>
      <c r="AH725">
        <v>371.27499999999998</v>
      </c>
      <c r="AI725">
        <v>387.99400000000003</v>
      </c>
      <c r="AJ725">
        <v>410.15499999999997</v>
      </c>
      <c r="AK725">
        <v>472.47500000000002</v>
      </c>
      <c r="AL725">
        <v>521.08399999999995</v>
      </c>
      <c r="AM725">
        <v>485.78300000000002</v>
      </c>
      <c r="AN725">
        <v>484.45</v>
      </c>
      <c r="AO725">
        <v>527.49199999999996</v>
      </c>
      <c r="AP725">
        <v>498.161</v>
      </c>
      <c r="AQ725">
        <v>521.09</v>
      </c>
      <c r="AR725">
        <v>531.65099999999995</v>
      </c>
      <c r="AS725">
        <v>456.06700000000001</v>
      </c>
      <c r="AT725">
        <v>469.93099999999998</v>
      </c>
      <c r="AU725">
        <v>495.75700000000001</v>
      </c>
      <c r="AV725">
        <v>533.15300000000002</v>
      </c>
      <c r="AW725">
        <v>531.81299999999999</v>
      </c>
      <c r="AX725">
        <v>553.78099999999995</v>
      </c>
      <c r="AY725">
        <v>574.69000000000005</v>
      </c>
      <c r="AZ725">
        <v>597.70399999999995</v>
      </c>
      <c r="BA725">
        <v>620.58600000000001</v>
      </c>
      <c r="BB725">
        <v>645.64700000000005</v>
      </c>
      <c r="BC725">
        <v>2017</v>
      </c>
    </row>
    <row r="726" spans="1:55" x14ac:dyDescent="0.25">
      <c r="A726">
        <v>124</v>
      </c>
      <c r="B726" t="s">
        <v>504</v>
      </c>
      <c r="C726" t="s">
        <v>244</v>
      </c>
      <c r="D726" t="s">
        <v>505</v>
      </c>
      <c r="E726" t="s">
        <v>238</v>
      </c>
      <c r="F726" t="s">
        <v>245</v>
      </c>
      <c r="G726" t="s">
        <v>246</v>
      </c>
      <c r="H726" t="s">
        <v>230</v>
      </c>
      <c r="I726" t="s">
        <v>243</v>
      </c>
      <c r="J726">
        <v>106.956</v>
      </c>
      <c r="K726">
        <v>116.748</v>
      </c>
      <c r="L726">
        <v>124.699</v>
      </c>
      <c r="M726">
        <v>129.98699999999999</v>
      </c>
      <c r="N726">
        <v>137.999</v>
      </c>
      <c r="O726">
        <v>144.715</v>
      </c>
      <c r="P726">
        <v>150.31899999999999</v>
      </c>
      <c r="Q726">
        <v>157.59</v>
      </c>
      <c r="R726">
        <v>170.85300000000001</v>
      </c>
      <c r="S726">
        <v>183.71199999999999</v>
      </c>
      <c r="T726">
        <v>196.56700000000001</v>
      </c>
      <c r="U726">
        <v>206.94</v>
      </c>
      <c r="V726">
        <v>214.89599999999999</v>
      </c>
      <c r="W726">
        <v>217.87100000000001</v>
      </c>
      <c r="X726">
        <v>229.70400000000001</v>
      </c>
      <c r="Y726">
        <v>240.113</v>
      </c>
      <c r="Z726">
        <v>248.405</v>
      </c>
      <c r="AA726">
        <v>262.065</v>
      </c>
      <c r="AB726">
        <v>270.25</v>
      </c>
      <c r="AC726">
        <v>283.92200000000003</v>
      </c>
      <c r="AD726">
        <v>300.81599999999997</v>
      </c>
      <c r="AE726">
        <v>309.90699999999998</v>
      </c>
      <c r="AF726">
        <v>320.416</v>
      </c>
      <c r="AG726">
        <v>328.89299999999997</v>
      </c>
      <c r="AH726">
        <v>350.024</v>
      </c>
      <c r="AI726">
        <v>368.48500000000001</v>
      </c>
      <c r="AJ726">
        <v>389.15</v>
      </c>
      <c r="AK726">
        <v>413.387</v>
      </c>
      <c r="AL726">
        <v>424.72800000000001</v>
      </c>
      <c r="AM726">
        <v>418.32299999999998</v>
      </c>
      <c r="AN726">
        <v>434.81099999999998</v>
      </c>
      <c r="AO726">
        <v>451.87599999999998</v>
      </c>
      <c r="AP726">
        <v>461.625</v>
      </c>
      <c r="AQ726">
        <v>470.666</v>
      </c>
      <c r="AR726">
        <v>485.589</v>
      </c>
      <c r="AS726">
        <v>499.20800000000003</v>
      </c>
      <c r="AT726">
        <v>512.17899999999997</v>
      </c>
      <c r="AU726">
        <v>530.74900000000002</v>
      </c>
      <c r="AV726">
        <v>550.50099999999998</v>
      </c>
      <c r="AW726">
        <v>567.52300000000002</v>
      </c>
      <c r="AX726">
        <v>587.42600000000004</v>
      </c>
      <c r="AY726">
        <v>608.47900000000004</v>
      </c>
      <c r="AZ726">
        <v>630.41899999999998</v>
      </c>
      <c r="BA726">
        <v>653.24900000000002</v>
      </c>
      <c r="BB726">
        <v>677.01300000000003</v>
      </c>
      <c r="BC726">
        <v>2017</v>
      </c>
    </row>
    <row r="727" spans="1:55" x14ac:dyDescent="0.25">
      <c r="A727">
        <v>124</v>
      </c>
      <c r="B727" t="s">
        <v>504</v>
      </c>
      <c r="C727" t="s">
        <v>247</v>
      </c>
      <c r="D727" t="s">
        <v>505</v>
      </c>
      <c r="E727" t="s">
        <v>248</v>
      </c>
      <c r="F727" t="s">
        <v>249</v>
      </c>
      <c r="G727" t="s">
        <v>250</v>
      </c>
      <c r="I727" t="s">
        <v>251</v>
      </c>
      <c r="J727">
        <v>40.433</v>
      </c>
      <c r="K727">
        <v>42.511000000000003</v>
      </c>
      <c r="L727">
        <v>45.73</v>
      </c>
      <c r="M727">
        <v>48.295999999999999</v>
      </c>
      <c r="N727">
        <v>50.923000000000002</v>
      </c>
      <c r="O727">
        <v>53.279000000000003</v>
      </c>
      <c r="P727">
        <v>54.768999999999998</v>
      </c>
      <c r="Q727">
        <v>55.692</v>
      </c>
      <c r="R727">
        <v>56.9</v>
      </c>
      <c r="S727">
        <v>59.63</v>
      </c>
      <c r="T727">
        <v>61.305999999999997</v>
      </c>
      <c r="U727">
        <v>63.07</v>
      </c>
      <c r="V727">
        <v>65.23</v>
      </c>
      <c r="W727">
        <v>67.834999999999994</v>
      </c>
      <c r="X727">
        <v>69.254999999999995</v>
      </c>
      <c r="Y727">
        <v>72.111999999999995</v>
      </c>
      <c r="Z727">
        <v>72.432000000000002</v>
      </c>
      <c r="AA727">
        <v>73.084000000000003</v>
      </c>
      <c r="AB727">
        <v>74.37</v>
      </c>
      <c r="AC727">
        <v>74.793000000000006</v>
      </c>
      <c r="AD727">
        <v>76.307000000000002</v>
      </c>
      <c r="AE727">
        <v>77.91</v>
      </c>
      <c r="AF727">
        <v>79.218999999999994</v>
      </c>
      <c r="AG727">
        <v>80.774000000000001</v>
      </c>
      <c r="AH727">
        <v>82.373999999999995</v>
      </c>
      <c r="AI727">
        <v>84.132999999999996</v>
      </c>
      <c r="AJ727">
        <v>86.076999999999998</v>
      </c>
      <c r="AK727">
        <v>87.805000000000007</v>
      </c>
      <c r="AL727">
        <v>89.486000000000004</v>
      </c>
      <c r="AM727">
        <v>90.183000000000007</v>
      </c>
      <c r="AN727">
        <v>91.881</v>
      </c>
      <c r="AO727">
        <v>93.721000000000004</v>
      </c>
      <c r="AP727">
        <v>95.570999999999998</v>
      </c>
      <c r="AQ727">
        <v>96.570999999999998</v>
      </c>
      <c r="AR727">
        <v>97.257000000000005</v>
      </c>
      <c r="AS727">
        <v>98.225999999999999</v>
      </c>
      <c r="AT727">
        <v>100</v>
      </c>
      <c r="AU727">
        <v>101.66800000000001</v>
      </c>
      <c r="AV727">
        <v>103.02</v>
      </c>
      <c r="AW727">
        <v>104.813</v>
      </c>
      <c r="AX727">
        <v>106.495</v>
      </c>
      <c r="AY727">
        <v>108.298</v>
      </c>
      <c r="AZ727">
        <v>110.252</v>
      </c>
      <c r="BA727">
        <v>112.29900000000001</v>
      </c>
      <c r="BB727">
        <v>114.35899999999999</v>
      </c>
      <c r="BC727">
        <v>2017</v>
      </c>
    </row>
    <row r="728" spans="1:55" x14ac:dyDescent="0.25">
      <c r="A728">
        <v>124</v>
      </c>
      <c r="B728" t="s">
        <v>504</v>
      </c>
      <c r="C728" t="s">
        <v>252</v>
      </c>
      <c r="D728" t="s">
        <v>505</v>
      </c>
      <c r="E728" t="s">
        <v>253</v>
      </c>
      <c r="F728" t="s">
        <v>254</v>
      </c>
      <c r="G728" t="s">
        <v>229</v>
      </c>
      <c r="H728" t="s">
        <v>220</v>
      </c>
      <c r="I728" t="s">
        <v>255</v>
      </c>
      <c r="J728" s="52">
        <v>22549.34</v>
      </c>
      <c r="K728" s="52">
        <v>22467.52</v>
      </c>
      <c r="L728" s="52">
        <v>22621.35</v>
      </c>
      <c r="M728" s="52">
        <v>22684</v>
      </c>
      <c r="N728" s="52">
        <v>23255.26</v>
      </c>
      <c r="O728" s="52">
        <v>23628.12</v>
      </c>
      <c r="P728" s="52">
        <v>24055.94</v>
      </c>
      <c r="Q728" s="52">
        <v>24596.22</v>
      </c>
      <c r="R728" s="52">
        <v>25729.35</v>
      </c>
      <c r="S728" s="52">
        <v>26482.78</v>
      </c>
      <c r="T728" s="52">
        <v>27258.27</v>
      </c>
      <c r="U728" s="52">
        <v>27649</v>
      </c>
      <c r="V728" s="52">
        <v>27974.11</v>
      </c>
      <c r="W728" s="52">
        <v>27577.57</v>
      </c>
      <c r="X728" s="52">
        <v>28376.43</v>
      </c>
      <c r="Y728" s="52">
        <v>28967.26</v>
      </c>
      <c r="Z728" s="52">
        <v>29392.55</v>
      </c>
      <c r="AA728" s="52">
        <v>30401.68</v>
      </c>
      <c r="AB728" s="52">
        <v>30935.23</v>
      </c>
      <c r="AC728" s="52">
        <v>31970.23</v>
      </c>
      <c r="AD728" s="52">
        <v>33049.93</v>
      </c>
      <c r="AE728" s="52">
        <v>33239.040000000001</v>
      </c>
      <c r="AF728" s="52">
        <v>33678.980000000003</v>
      </c>
      <c r="AG728" s="52">
        <v>33788.65</v>
      </c>
      <c r="AH728" s="52">
        <v>34880.18</v>
      </c>
      <c r="AI728" s="52">
        <v>35442.11</v>
      </c>
      <c r="AJ728" s="52">
        <v>36103.72</v>
      </c>
      <c r="AK728" s="52">
        <v>37090.910000000003</v>
      </c>
      <c r="AL728" s="52">
        <v>37092.9</v>
      </c>
      <c r="AM728" s="52">
        <v>35966.35</v>
      </c>
      <c r="AN728" s="52">
        <v>36657.43</v>
      </c>
      <c r="AO728" s="52">
        <v>36771.32</v>
      </c>
      <c r="AP728" s="52">
        <v>36607.269999999997</v>
      </c>
      <c r="AQ728" s="52">
        <v>36476.199999999997</v>
      </c>
      <c r="AR728" s="52">
        <v>36792.32</v>
      </c>
      <c r="AS728" s="52">
        <v>37235.99</v>
      </c>
      <c r="AT728" s="52">
        <v>37543.68</v>
      </c>
      <c r="AU728" s="52">
        <v>38042.58</v>
      </c>
      <c r="AV728" s="52">
        <v>38389.15</v>
      </c>
      <c r="AW728" s="52">
        <v>38684.17</v>
      </c>
      <c r="AX728" s="52">
        <v>39019.43</v>
      </c>
      <c r="AY728" s="52">
        <v>39390.43</v>
      </c>
      <c r="AZ728" s="52">
        <v>39777.06</v>
      </c>
      <c r="BA728" s="52">
        <v>40172.410000000003</v>
      </c>
      <c r="BB728" s="52">
        <v>40569.89</v>
      </c>
      <c r="BC728">
        <v>2017</v>
      </c>
    </row>
    <row r="729" spans="1:55" x14ac:dyDescent="0.25">
      <c r="A729">
        <v>124</v>
      </c>
      <c r="B729" t="s">
        <v>504</v>
      </c>
      <c r="C729" t="s">
        <v>256</v>
      </c>
      <c r="D729" t="s">
        <v>505</v>
      </c>
      <c r="E729" t="s">
        <v>253</v>
      </c>
      <c r="F729" t="s">
        <v>257</v>
      </c>
      <c r="G729" t="s">
        <v>258</v>
      </c>
      <c r="H729" t="s">
        <v>220</v>
      </c>
      <c r="I729" t="s">
        <v>255</v>
      </c>
      <c r="J729" s="52">
        <v>25189.89</v>
      </c>
      <c r="K729" s="52">
        <v>25098.49</v>
      </c>
      <c r="L729" s="52">
        <v>25270.33</v>
      </c>
      <c r="M729" s="52">
        <v>25340.32</v>
      </c>
      <c r="N729" s="52">
        <v>25978.47</v>
      </c>
      <c r="O729" s="52">
        <v>26394.99</v>
      </c>
      <c r="P729" s="52">
        <v>26872.91</v>
      </c>
      <c r="Q729" s="52">
        <v>27476.46</v>
      </c>
      <c r="R729" s="52">
        <v>28742.28</v>
      </c>
      <c r="S729" s="52">
        <v>29583.94</v>
      </c>
      <c r="T729" s="52">
        <v>30450.240000000002</v>
      </c>
      <c r="U729" s="52">
        <v>30886.720000000001</v>
      </c>
      <c r="V729" s="52">
        <v>31249.9</v>
      </c>
      <c r="W729" s="52">
        <v>30806.93</v>
      </c>
      <c r="X729" s="52">
        <v>31699.33</v>
      </c>
      <c r="Y729" s="52">
        <v>32359.35</v>
      </c>
      <c r="Z729" s="52">
        <v>32834.44</v>
      </c>
      <c r="AA729" s="52">
        <v>33961.75</v>
      </c>
      <c r="AB729" s="52">
        <v>34557.769999999997</v>
      </c>
      <c r="AC729" s="52">
        <v>35713.97</v>
      </c>
      <c r="AD729" s="52">
        <v>36920.1</v>
      </c>
      <c r="AE729" s="52">
        <v>37131.360000000001</v>
      </c>
      <c r="AF729" s="52">
        <v>37622.81</v>
      </c>
      <c r="AG729" s="52">
        <v>37745.33</v>
      </c>
      <c r="AH729" s="52">
        <v>38964.67</v>
      </c>
      <c r="AI729" s="52">
        <v>39592.410000000003</v>
      </c>
      <c r="AJ729" s="52">
        <v>40331.5</v>
      </c>
      <c r="AK729" s="52">
        <v>41434.29</v>
      </c>
      <c r="AL729" s="52">
        <v>41436.51</v>
      </c>
      <c r="AM729" s="52">
        <v>40178.03</v>
      </c>
      <c r="AN729" s="52">
        <v>40950.04</v>
      </c>
      <c r="AO729" s="52">
        <v>41077.269999999997</v>
      </c>
      <c r="AP729" s="52">
        <v>40894</v>
      </c>
      <c r="AQ729" s="52">
        <v>40747.599999999999</v>
      </c>
      <c r="AR729" s="52">
        <v>41100.730000000003</v>
      </c>
      <c r="AS729" s="52">
        <v>41596.35</v>
      </c>
      <c r="AT729" s="52">
        <v>41940.080000000002</v>
      </c>
      <c r="AU729" s="52">
        <v>42497.4</v>
      </c>
      <c r="AV729" s="52">
        <v>42884.55</v>
      </c>
      <c r="AW729" s="52">
        <v>43214.12</v>
      </c>
      <c r="AX729" s="52">
        <v>43588.63</v>
      </c>
      <c r="AY729" s="52">
        <v>44003.08</v>
      </c>
      <c r="AZ729" s="52">
        <v>44434.98</v>
      </c>
      <c r="BA729" s="52">
        <v>44876.63</v>
      </c>
      <c r="BB729" s="52">
        <v>45320.66</v>
      </c>
      <c r="BC729">
        <v>2017</v>
      </c>
    </row>
    <row r="730" spans="1:55" x14ac:dyDescent="0.25">
      <c r="A730">
        <v>124</v>
      </c>
      <c r="B730" t="s">
        <v>504</v>
      </c>
      <c r="C730" t="s">
        <v>259</v>
      </c>
      <c r="D730" t="s">
        <v>505</v>
      </c>
      <c r="E730" t="s">
        <v>260</v>
      </c>
      <c r="F730" t="s">
        <v>261</v>
      </c>
      <c r="G730" t="s">
        <v>229</v>
      </c>
      <c r="H730" t="s">
        <v>220</v>
      </c>
      <c r="I730" t="s">
        <v>262</v>
      </c>
      <c r="J730" s="52">
        <v>9117.44</v>
      </c>
      <c r="K730" s="52">
        <v>9551.2199999999993</v>
      </c>
      <c r="L730" s="52">
        <v>10344.629999999999</v>
      </c>
      <c r="M730" s="52">
        <v>10955.52</v>
      </c>
      <c r="N730" s="52">
        <v>11842.26</v>
      </c>
      <c r="O730" s="52">
        <v>12588.85</v>
      </c>
      <c r="P730" s="52">
        <v>13175.25</v>
      </c>
      <c r="Q730" s="52">
        <v>13698.13</v>
      </c>
      <c r="R730" s="52">
        <v>14639.99</v>
      </c>
      <c r="S730" s="52">
        <v>15791.61</v>
      </c>
      <c r="T730" s="52">
        <v>16711.060000000001</v>
      </c>
      <c r="U730" s="52">
        <v>17438.310000000001</v>
      </c>
      <c r="V730" s="52">
        <v>18247.560000000001</v>
      </c>
      <c r="W730" s="52">
        <v>18707.14</v>
      </c>
      <c r="X730" s="52">
        <v>19652.169999999998</v>
      </c>
      <c r="Y730" s="52">
        <v>20888.849999999999</v>
      </c>
      <c r="Z730" s="52">
        <v>21289.759999999998</v>
      </c>
      <c r="AA730" s="52">
        <v>22218.68</v>
      </c>
      <c r="AB730" s="52">
        <v>23006.67</v>
      </c>
      <c r="AC730" s="52">
        <v>23911.39</v>
      </c>
      <c r="AD730" s="52">
        <v>25219.25</v>
      </c>
      <c r="AE730" s="52">
        <v>25896.65</v>
      </c>
      <c r="AF730" s="52">
        <v>26680.15</v>
      </c>
      <c r="AG730" s="52">
        <v>27292.51</v>
      </c>
      <c r="AH730" s="52">
        <v>28732.1</v>
      </c>
      <c r="AI730" s="52">
        <v>29818.63</v>
      </c>
      <c r="AJ730" s="52">
        <v>31076.98</v>
      </c>
      <c r="AK730" s="52">
        <v>32567.52</v>
      </c>
      <c r="AL730" s="52">
        <v>33193.07</v>
      </c>
      <c r="AM730" s="52">
        <v>32435.54</v>
      </c>
      <c r="AN730" s="52">
        <v>33681.199999999997</v>
      </c>
      <c r="AO730" s="52">
        <v>34462.269999999997</v>
      </c>
      <c r="AP730" s="52">
        <v>34986</v>
      </c>
      <c r="AQ730" s="52">
        <v>35225.53</v>
      </c>
      <c r="AR730" s="52">
        <v>35783.18</v>
      </c>
      <c r="AS730" s="52">
        <v>36575.599999999999</v>
      </c>
      <c r="AT730" s="52">
        <v>37543.51</v>
      </c>
      <c r="AU730" s="52">
        <v>38677.199999999997</v>
      </c>
      <c r="AV730" s="52">
        <v>39548.339999999997</v>
      </c>
      <c r="AW730" s="52">
        <v>40545.980000000003</v>
      </c>
      <c r="AX730" s="52">
        <v>41553.910000000003</v>
      </c>
      <c r="AY730" s="52">
        <v>42659.02</v>
      </c>
      <c r="AZ730" s="52">
        <v>43855.1</v>
      </c>
      <c r="BA730" s="52">
        <v>45113.35</v>
      </c>
      <c r="BB730" s="52">
        <v>46395.48</v>
      </c>
      <c r="BC730">
        <v>2017</v>
      </c>
    </row>
    <row r="731" spans="1:55" x14ac:dyDescent="0.25">
      <c r="A731">
        <v>124</v>
      </c>
      <c r="B731" t="s">
        <v>504</v>
      </c>
      <c r="C731" t="s">
        <v>263</v>
      </c>
      <c r="D731" t="s">
        <v>505</v>
      </c>
      <c r="E731" t="s">
        <v>260</v>
      </c>
      <c r="F731" t="s">
        <v>264</v>
      </c>
      <c r="G731" t="s">
        <v>242</v>
      </c>
      <c r="H731" t="s">
        <v>220</v>
      </c>
      <c r="I731" t="s">
        <v>262</v>
      </c>
      <c r="J731" s="52">
        <v>12596.43</v>
      </c>
      <c r="K731" s="52">
        <v>10421.61</v>
      </c>
      <c r="L731" s="52">
        <v>9177.4599999999991</v>
      </c>
      <c r="M731" s="52">
        <v>8672.35</v>
      </c>
      <c r="N731" s="52">
        <v>8288.99</v>
      </c>
      <c r="O731" s="52">
        <v>8614.5300000000007</v>
      </c>
      <c r="P731" s="52">
        <v>11937.38</v>
      </c>
      <c r="Q731" s="52">
        <v>14819.38</v>
      </c>
      <c r="R731" s="52">
        <v>16094.35</v>
      </c>
      <c r="S731" s="52">
        <v>16184.35</v>
      </c>
      <c r="T731" s="52">
        <v>20227.66</v>
      </c>
      <c r="U731" s="52">
        <v>20673.830000000002</v>
      </c>
      <c r="V731" s="52">
        <v>22945.23</v>
      </c>
      <c r="W731" s="52">
        <v>21839.94</v>
      </c>
      <c r="X731" s="52">
        <v>23750.959999999999</v>
      </c>
      <c r="Y731" s="52">
        <v>28610.84</v>
      </c>
      <c r="Z731" s="52">
        <v>27747.95</v>
      </c>
      <c r="AA731" s="52">
        <v>25086.13</v>
      </c>
      <c r="AB731" s="52">
        <v>25602.959999999999</v>
      </c>
      <c r="AC731" s="52">
        <v>25508.41</v>
      </c>
      <c r="AD731" s="52">
        <v>23298.47</v>
      </c>
      <c r="AE731" s="52">
        <v>23189.55</v>
      </c>
      <c r="AF731" s="52">
        <v>25186</v>
      </c>
      <c r="AG731" s="52">
        <v>30857.16</v>
      </c>
      <c r="AH731" s="52">
        <v>35711.78</v>
      </c>
      <c r="AI731" s="52">
        <v>37143.31</v>
      </c>
      <c r="AJ731" s="52">
        <v>39020.11</v>
      </c>
      <c r="AK731" s="52">
        <v>44638.2</v>
      </c>
      <c r="AL731" s="52">
        <v>48850.720000000001</v>
      </c>
      <c r="AM731" s="52">
        <v>45176.14</v>
      </c>
      <c r="AN731" s="52">
        <v>44691.38</v>
      </c>
      <c r="AO731" s="52">
        <v>47951.07</v>
      </c>
      <c r="AP731" s="52">
        <v>44977.07</v>
      </c>
      <c r="AQ731" s="52">
        <v>46784.99</v>
      </c>
      <c r="AR731" s="52">
        <v>47550.18</v>
      </c>
      <c r="AS731" s="52">
        <v>40585.199999999997</v>
      </c>
      <c r="AT731" s="52">
        <v>41545.96</v>
      </c>
      <c r="AU731" s="52">
        <v>43672.41</v>
      </c>
      <c r="AV731" s="52">
        <v>46724.35</v>
      </c>
      <c r="AW731" s="52">
        <v>46366.400000000001</v>
      </c>
      <c r="AX731" s="52">
        <v>48032.54</v>
      </c>
      <c r="AY731" s="52">
        <v>49588.92</v>
      </c>
      <c r="AZ731" s="52">
        <v>51308.67</v>
      </c>
      <c r="BA731" s="52">
        <v>52998</v>
      </c>
      <c r="BB731" s="52">
        <v>54853.75</v>
      </c>
      <c r="BC731">
        <v>2017</v>
      </c>
    </row>
    <row r="732" spans="1:55" x14ac:dyDescent="0.25">
      <c r="A732">
        <v>124</v>
      </c>
      <c r="B732" t="s">
        <v>504</v>
      </c>
      <c r="C732" t="s">
        <v>265</v>
      </c>
      <c r="D732" t="s">
        <v>505</v>
      </c>
      <c r="E732" t="s">
        <v>260</v>
      </c>
      <c r="F732" t="s">
        <v>266</v>
      </c>
      <c r="G732" t="s">
        <v>246</v>
      </c>
      <c r="H732" t="s">
        <v>220</v>
      </c>
      <c r="I732" t="s">
        <v>262</v>
      </c>
      <c r="J732" s="52">
        <v>10852.81</v>
      </c>
      <c r="K732" s="52">
        <v>11836.49</v>
      </c>
      <c r="L732" s="52">
        <v>12653.88</v>
      </c>
      <c r="M732" s="52">
        <v>13185.87</v>
      </c>
      <c r="N732" s="52">
        <v>14005.72</v>
      </c>
      <c r="O732" s="52">
        <v>14680.36</v>
      </c>
      <c r="P732" s="52">
        <v>15247.06</v>
      </c>
      <c r="Q732" s="52">
        <v>15975.08</v>
      </c>
      <c r="R732" s="52">
        <v>17300.36</v>
      </c>
      <c r="S732" s="52">
        <v>18505.14</v>
      </c>
      <c r="T732" s="52">
        <v>19759.849999999999</v>
      </c>
      <c r="U732" s="52">
        <v>20720.98</v>
      </c>
      <c r="V732" s="52">
        <v>21442.43</v>
      </c>
      <c r="W732" s="52">
        <v>21639.3</v>
      </c>
      <c r="X732" s="52">
        <v>22741.58</v>
      </c>
      <c r="Y732" s="52">
        <v>23701.86</v>
      </c>
      <c r="Z732" s="52">
        <v>24490.22</v>
      </c>
      <c r="AA732" s="52">
        <v>25767.85</v>
      </c>
      <c r="AB732" s="52">
        <v>26515.21</v>
      </c>
      <c r="AC732" s="52">
        <v>27798.01</v>
      </c>
      <c r="AD732" s="52">
        <v>29379.16</v>
      </c>
      <c r="AE732" s="52">
        <v>30195.279999999999</v>
      </c>
      <c r="AF732" s="52">
        <v>31078.98</v>
      </c>
      <c r="AG732" s="52">
        <v>31759.19</v>
      </c>
      <c r="AH732" s="52">
        <v>33667.78</v>
      </c>
      <c r="AI732" s="52">
        <v>35275.72</v>
      </c>
      <c r="AJ732" s="52">
        <v>37021.74</v>
      </c>
      <c r="AK732" s="52">
        <v>39055.800000000003</v>
      </c>
      <c r="AL732" s="52">
        <v>39817.550000000003</v>
      </c>
      <c r="AM732" s="52">
        <v>38902.6</v>
      </c>
      <c r="AN732" s="52">
        <v>40112.11</v>
      </c>
      <c r="AO732" s="52">
        <v>41077.269999999997</v>
      </c>
      <c r="AP732" s="52">
        <v>41678.400000000001</v>
      </c>
      <c r="AQ732" s="52">
        <v>42257.77</v>
      </c>
      <c r="AR732" s="52">
        <v>43430.49</v>
      </c>
      <c r="AS732" s="52">
        <v>44424.28</v>
      </c>
      <c r="AT732" s="52">
        <v>45280.98</v>
      </c>
      <c r="AU732" s="52">
        <v>46754.95</v>
      </c>
      <c r="AV732" s="52">
        <v>48244.66</v>
      </c>
      <c r="AW732" s="52">
        <v>49479.83</v>
      </c>
      <c r="AX732" s="52">
        <v>50950.82</v>
      </c>
      <c r="AY732" s="52">
        <v>52504.52</v>
      </c>
      <c r="AZ732" s="52">
        <v>54116.99</v>
      </c>
      <c r="BA732" s="52">
        <v>55787.49</v>
      </c>
      <c r="BB732" s="52">
        <v>57518.55</v>
      </c>
      <c r="BC732">
        <v>2017</v>
      </c>
    </row>
    <row r="733" spans="1:55" x14ac:dyDescent="0.25">
      <c r="A733">
        <v>124</v>
      </c>
      <c r="B733" t="s">
        <v>504</v>
      </c>
      <c r="C733" t="s">
        <v>267</v>
      </c>
      <c r="D733" t="s">
        <v>505</v>
      </c>
      <c r="E733" t="s">
        <v>268</v>
      </c>
      <c r="F733" t="s">
        <v>269</v>
      </c>
      <c r="G733" t="s">
        <v>270</v>
      </c>
      <c r="I733" t="s">
        <v>236</v>
      </c>
      <c r="J733">
        <v>2.1949999999999998</v>
      </c>
      <c r="K733">
        <v>0.314</v>
      </c>
      <c r="L733">
        <v>-0.70799999999999996</v>
      </c>
      <c r="M733">
        <v>-2.056</v>
      </c>
      <c r="N733">
        <v>-1.4730000000000001</v>
      </c>
      <c r="O733">
        <v>-1.708</v>
      </c>
      <c r="P733">
        <v>-1.913</v>
      </c>
      <c r="Q733">
        <v>-1.7609999999999999</v>
      </c>
      <c r="R733">
        <v>0.44500000000000001</v>
      </c>
      <c r="S733">
        <v>1.4710000000000001</v>
      </c>
      <c r="T733">
        <v>2.1560000000000001</v>
      </c>
      <c r="U733">
        <v>1.6619999999999999</v>
      </c>
      <c r="V733">
        <v>0.96899999999999997</v>
      </c>
      <c r="W733">
        <v>-2.0030000000000001</v>
      </c>
      <c r="X733">
        <v>-1.1299999999999999</v>
      </c>
      <c r="Y733">
        <v>-1.0129999999999999</v>
      </c>
      <c r="Z733">
        <v>-1.637</v>
      </c>
      <c r="AA733">
        <v>-0.39700000000000002</v>
      </c>
      <c r="AB733">
        <v>-0.748</v>
      </c>
      <c r="AC733">
        <v>0.39100000000000001</v>
      </c>
      <c r="AD733">
        <v>1.6479999999999999</v>
      </c>
      <c r="AE733">
        <v>0.28399999999999997</v>
      </c>
      <c r="AF733">
        <v>-0.15</v>
      </c>
      <c r="AG733">
        <v>-1.474</v>
      </c>
      <c r="AH733">
        <v>-0.16700000000000001</v>
      </c>
      <c r="AI733">
        <v>-0.19</v>
      </c>
      <c r="AJ733">
        <v>0.32700000000000001</v>
      </c>
      <c r="AK733">
        <v>1.97</v>
      </c>
      <c r="AL733">
        <v>1.391</v>
      </c>
      <c r="AM733">
        <v>-1.913</v>
      </c>
      <c r="AN733">
        <v>-0.40699999999999997</v>
      </c>
      <c r="AO733">
        <v>0.26800000000000002</v>
      </c>
      <c r="AP733">
        <v>-0.54700000000000004</v>
      </c>
      <c r="AQ733">
        <v>-1.377</v>
      </c>
      <c r="AR733">
        <v>-1.2210000000000001</v>
      </c>
      <c r="AS733">
        <v>-0.67600000000000005</v>
      </c>
      <c r="AT733">
        <v>-0.36499999999999999</v>
      </c>
      <c r="AU733">
        <v>0.08</v>
      </c>
      <c r="AV733">
        <v>0.24299999999999999</v>
      </c>
      <c r="AW733">
        <v>0.16800000000000001</v>
      </c>
      <c r="AX733">
        <v>0.129</v>
      </c>
      <c r="AY733" t="s">
        <v>232</v>
      </c>
      <c r="AZ733" t="s">
        <v>232</v>
      </c>
      <c r="BA733" t="s">
        <v>232</v>
      </c>
      <c r="BB733" t="s">
        <v>232</v>
      </c>
      <c r="BC733">
        <v>2017</v>
      </c>
    </row>
    <row r="734" spans="1:55" x14ac:dyDescent="0.25">
      <c r="A734">
        <v>124</v>
      </c>
      <c r="B734" t="s">
        <v>504</v>
      </c>
      <c r="C734" t="s">
        <v>271</v>
      </c>
      <c r="D734" t="s">
        <v>505</v>
      </c>
      <c r="E734" t="s">
        <v>272</v>
      </c>
      <c r="F734" t="s">
        <v>273</v>
      </c>
      <c r="G734" t="s">
        <v>274</v>
      </c>
      <c r="I734" t="s">
        <v>243</v>
      </c>
      <c r="J734">
        <v>0.80700000000000005</v>
      </c>
      <c r="K734">
        <v>0.79100000000000004</v>
      </c>
      <c r="L734">
        <v>0.79300000000000004</v>
      </c>
      <c r="M734">
        <v>0.77600000000000002</v>
      </c>
      <c r="N734">
        <v>0.76200000000000001</v>
      </c>
      <c r="O734">
        <v>0.748</v>
      </c>
      <c r="P734">
        <v>0.73499999999999999</v>
      </c>
      <c r="Q734">
        <v>0.72399999999999998</v>
      </c>
      <c r="R734">
        <v>0.72599999999999998</v>
      </c>
      <c r="S734">
        <v>0.72499999999999998</v>
      </c>
      <c r="T734">
        <v>0.71799999999999997</v>
      </c>
      <c r="U734">
        <v>0.71399999999999997</v>
      </c>
      <c r="V734">
        <v>0.65100000000000002</v>
      </c>
      <c r="W734">
        <v>0.63200000000000001</v>
      </c>
      <c r="X734">
        <v>0.63400000000000001</v>
      </c>
      <c r="Y734">
        <v>0.626</v>
      </c>
      <c r="Z734">
        <v>0.61299999999999999</v>
      </c>
      <c r="AA734">
        <v>0.61099999999999999</v>
      </c>
      <c r="AB734">
        <v>0.60599999999999998</v>
      </c>
      <c r="AC734">
        <v>0.60699999999999998</v>
      </c>
      <c r="AD734">
        <v>0.6</v>
      </c>
      <c r="AE734">
        <v>0.59099999999999997</v>
      </c>
      <c r="AF734">
        <v>0.58399999999999996</v>
      </c>
      <c r="AG734">
        <v>0.56599999999999995</v>
      </c>
      <c r="AH734">
        <v>0.55700000000000005</v>
      </c>
      <c r="AI734">
        <v>0.54300000000000004</v>
      </c>
      <c r="AJ734">
        <v>0.52800000000000002</v>
      </c>
      <c r="AK734">
        <v>0.51800000000000002</v>
      </c>
      <c r="AL734">
        <v>0.50800000000000001</v>
      </c>
      <c r="AM734">
        <v>0.498</v>
      </c>
      <c r="AN734">
        <v>0.48599999999999999</v>
      </c>
      <c r="AO734">
        <v>0.47499999999999998</v>
      </c>
      <c r="AP734">
        <v>0.46200000000000002</v>
      </c>
      <c r="AQ734">
        <v>0.44800000000000001</v>
      </c>
      <c r="AR734">
        <v>0.438</v>
      </c>
      <c r="AS734">
        <v>0.43099999999999999</v>
      </c>
      <c r="AT734">
        <v>0.42399999999999999</v>
      </c>
      <c r="AU734">
        <v>0.41599999999999998</v>
      </c>
      <c r="AV734">
        <v>0.40699999999999997</v>
      </c>
      <c r="AW734">
        <v>0.4</v>
      </c>
      <c r="AX734">
        <v>0.39100000000000001</v>
      </c>
      <c r="AY734">
        <v>0.38300000000000001</v>
      </c>
      <c r="AZ734">
        <v>0.376</v>
      </c>
      <c r="BA734">
        <v>0.36799999999999999</v>
      </c>
      <c r="BB734">
        <v>0.36099999999999999</v>
      </c>
      <c r="BC734">
        <v>2017</v>
      </c>
    </row>
    <row r="735" spans="1:55" x14ac:dyDescent="0.25">
      <c r="A735">
        <v>124</v>
      </c>
      <c r="B735" t="s">
        <v>504</v>
      </c>
      <c r="C735" t="s">
        <v>275</v>
      </c>
      <c r="D735" t="s">
        <v>505</v>
      </c>
      <c r="E735" t="s">
        <v>276</v>
      </c>
      <c r="F735" t="s">
        <v>277</v>
      </c>
      <c r="G735" t="s">
        <v>278</v>
      </c>
      <c r="I735" t="s">
        <v>243</v>
      </c>
      <c r="J735">
        <v>0.84</v>
      </c>
      <c r="K735">
        <v>0.80700000000000005</v>
      </c>
      <c r="L735">
        <v>0.81799999999999995</v>
      </c>
      <c r="M735">
        <v>0.83099999999999996</v>
      </c>
      <c r="N735">
        <v>0.84599999999999997</v>
      </c>
      <c r="O735">
        <v>0.85799999999999998</v>
      </c>
      <c r="P735">
        <v>0.86399999999999999</v>
      </c>
      <c r="Q735">
        <v>0.85699999999999998</v>
      </c>
      <c r="R735">
        <v>0.84599999999999997</v>
      </c>
      <c r="S735">
        <v>0.85299999999999998</v>
      </c>
      <c r="T735">
        <v>0.84599999999999997</v>
      </c>
      <c r="U735">
        <v>0.84199999999999997</v>
      </c>
      <c r="V735">
        <v>0.85099999999999998</v>
      </c>
      <c r="W735">
        <v>0.86399999999999999</v>
      </c>
      <c r="X735">
        <v>0.86399999999999999</v>
      </c>
      <c r="Y735">
        <v>0.88100000000000001</v>
      </c>
      <c r="Z735">
        <v>0.86899999999999999</v>
      </c>
      <c r="AA735">
        <v>0.86199999999999999</v>
      </c>
      <c r="AB735">
        <v>0.86799999999999999</v>
      </c>
      <c r="AC735">
        <v>0.86</v>
      </c>
      <c r="AD735">
        <v>0.85799999999999998</v>
      </c>
      <c r="AE735">
        <v>0.85799999999999998</v>
      </c>
      <c r="AF735">
        <v>0.85799999999999998</v>
      </c>
      <c r="AG735">
        <v>0.85899999999999999</v>
      </c>
      <c r="AH735">
        <v>0.85299999999999998</v>
      </c>
      <c r="AI735">
        <v>0.84499999999999997</v>
      </c>
      <c r="AJ735">
        <v>0.83899999999999997</v>
      </c>
      <c r="AK735">
        <v>0.83399999999999996</v>
      </c>
      <c r="AL735">
        <v>0.83399999999999996</v>
      </c>
      <c r="AM735">
        <v>0.83399999999999996</v>
      </c>
      <c r="AN735">
        <v>0.84</v>
      </c>
      <c r="AO735">
        <v>0.83899999999999997</v>
      </c>
      <c r="AP735">
        <v>0.83899999999999997</v>
      </c>
      <c r="AQ735">
        <v>0.83399999999999996</v>
      </c>
      <c r="AR735">
        <v>0.82399999999999995</v>
      </c>
      <c r="AS735">
        <v>0.82299999999999995</v>
      </c>
      <c r="AT735">
        <v>0.82899999999999996</v>
      </c>
      <c r="AU735">
        <v>0.82699999999999996</v>
      </c>
      <c r="AV735">
        <v>0.82</v>
      </c>
      <c r="AW735">
        <v>0.81899999999999995</v>
      </c>
      <c r="AX735">
        <v>0.81599999999999995</v>
      </c>
      <c r="AY735">
        <v>0.81200000000000006</v>
      </c>
      <c r="AZ735">
        <v>0.81</v>
      </c>
      <c r="BA735">
        <v>0.80900000000000005</v>
      </c>
      <c r="BB735">
        <v>0.80700000000000005</v>
      </c>
      <c r="BC735">
        <v>2017</v>
      </c>
    </row>
    <row r="736" spans="1:55" x14ac:dyDescent="0.25">
      <c r="A736">
        <v>124</v>
      </c>
      <c r="B736" t="s">
        <v>504</v>
      </c>
      <c r="C736" t="s">
        <v>279</v>
      </c>
      <c r="D736" t="s">
        <v>505</v>
      </c>
      <c r="E736" t="s">
        <v>280</v>
      </c>
      <c r="F736" t="s">
        <v>281</v>
      </c>
      <c r="G736" t="s">
        <v>282</v>
      </c>
      <c r="I736" t="s">
        <v>506</v>
      </c>
      <c r="J736">
        <v>27.506</v>
      </c>
      <c r="K736">
        <v>23.419</v>
      </c>
      <c r="L736">
        <v>22.381</v>
      </c>
      <c r="M736">
        <v>19.527999999999999</v>
      </c>
      <c r="N736">
        <v>20.515000000000001</v>
      </c>
      <c r="O736">
        <v>19.745999999999999</v>
      </c>
      <c r="P736">
        <v>19.338000000000001</v>
      </c>
      <c r="Q736">
        <v>20.399999999999999</v>
      </c>
      <c r="R736">
        <v>22.696000000000002</v>
      </c>
      <c r="S736">
        <v>24.437999999999999</v>
      </c>
      <c r="T736">
        <v>25.318999999999999</v>
      </c>
      <c r="U736">
        <v>23.744</v>
      </c>
      <c r="V736">
        <v>23.481999999999999</v>
      </c>
      <c r="W736">
        <v>22.783999999999999</v>
      </c>
      <c r="X736">
        <v>22.82</v>
      </c>
      <c r="Y736">
        <v>21.824999999999999</v>
      </c>
      <c r="Z736">
        <v>21.670999999999999</v>
      </c>
      <c r="AA736">
        <v>22.295999999999999</v>
      </c>
      <c r="AB736">
        <v>22.416</v>
      </c>
      <c r="AC736">
        <v>22.713000000000001</v>
      </c>
      <c r="AD736">
        <v>23.782</v>
      </c>
      <c r="AE736">
        <v>22.591999999999999</v>
      </c>
      <c r="AF736">
        <v>20.664999999999999</v>
      </c>
      <c r="AG736">
        <v>20.86</v>
      </c>
      <c r="AH736">
        <v>22.495000000000001</v>
      </c>
      <c r="AI736">
        <v>23.609000000000002</v>
      </c>
      <c r="AJ736">
        <v>23.884</v>
      </c>
      <c r="AK736">
        <v>24.448</v>
      </c>
      <c r="AL736">
        <v>25.731000000000002</v>
      </c>
      <c r="AM736">
        <v>21.664000000000001</v>
      </c>
      <c r="AN736">
        <v>22.692</v>
      </c>
      <c r="AO736">
        <v>23.99</v>
      </c>
      <c r="AP736">
        <v>23.204999999999998</v>
      </c>
      <c r="AQ736">
        <v>22.172999999999998</v>
      </c>
      <c r="AR736">
        <v>23.358000000000001</v>
      </c>
      <c r="AS736">
        <v>23.617999999999999</v>
      </c>
      <c r="AT736">
        <v>24.074999999999999</v>
      </c>
      <c r="AU736">
        <v>24.571000000000002</v>
      </c>
      <c r="AV736">
        <v>24.42</v>
      </c>
      <c r="AW736">
        <v>24.465</v>
      </c>
      <c r="AX736">
        <v>24.529</v>
      </c>
      <c r="AY736">
        <v>24.7</v>
      </c>
      <c r="AZ736">
        <v>24.925999999999998</v>
      </c>
      <c r="BA736">
        <v>25.152000000000001</v>
      </c>
      <c r="BB736">
        <v>25.390999999999998</v>
      </c>
      <c r="BC736">
        <v>2017</v>
      </c>
    </row>
    <row r="737" spans="1:55" x14ac:dyDescent="0.25">
      <c r="A737">
        <v>124</v>
      </c>
      <c r="B737" t="s">
        <v>504</v>
      </c>
      <c r="C737" t="s">
        <v>283</v>
      </c>
      <c r="D737" t="s">
        <v>505</v>
      </c>
      <c r="E737" t="s">
        <v>284</v>
      </c>
      <c r="F737" t="s">
        <v>285</v>
      </c>
      <c r="G737" t="s">
        <v>282</v>
      </c>
      <c r="I737" t="s">
        <v>506</v>
      </c>
      <c r="J737">
        <v>19.731000000000002</v>
      </c>
      <c r="K737">
        <v>17.324999999999999</v>
      </c>
      <c r="L737">
        <v>16.507999999999999</v>
      </c>
      <c r="M737">
        <v>16.219000000000001</v>
      </c>
      <c r="N737">
        <v>17.423999999999999</v>
      </c>
      <c r="O737">
        <v>17.504999999999999</v>
      </c>
      <c r="P737">
        <v>18.617999999999999</v>
      </c>
      <c r="Q737">
        <v>19.571999999999999</v>
      </c>
      <c r="R737">
        <v>22.067</v>
      </c>
      <c r="S737">
        <v>23.349</v>
      </c>
      <c r="T737">
        <v>23.521000000000001</v>
      </c>
      <c r="U737">
        <v>22.614999999999998</v>
      </c>
      <c r="V737">
        <v>22.933</v>
      </c>
      <c r="W737">
        <v>24.279</v>
      </c>
      <c r="X737">
        <v>25.492000000000001</v>
      </c>
      <c r="Y737">
        <v>25.632000000000001</v>
      </c>
      <c r="Z737">
        <v>25.053000000000001</v>
      </c>
      <c r="AA737">
        <v>25.995999999999999</v>
      </c>
      <c r="AB737">
        <v>25.879000000000001</v>
      </c>
      <c r="AC737">
        <v>28.65</v>
      </c>
      <c r="AD737">
        <v>26.015999999999998</v>
      </c>
      <c r="AE737">
        <v>23.994</v>
      </c>
      <c r="AF737">
        <v>25.135999999999999</v>
      </c>
      <c r="AG737">
        <v>24.236999999999998</v>
      </c>
      <c r="AH737">
        <v>25.571999999999999</v>
      </c>
      <c r="AI737">
        <v>25.594000000000001</v>
      </c>
      <c r="AJ737">
        <v>25.724</v>
      </c>
      <c r="AK737">
        <v>25.937999999999999</v>
      </c>
      <c r="AL737">
        <v>24.731999999999999</v>
      </c>
      <c r="AM737">
        <v>20.588999999999999</v>
      </c>
      <c r="AN737">
        <v>24.456</v>
      </c>
      <c r="AO737">
        <v>22.917000000000002</v>
      </c>
      <c r="AP737">
        <v>23.151</v>
      </c>
      <c r="AQ737">
        <v>21.855</v>
      </c>
      <c r="AR737">
        <v>22.486999999999998</v>
      </c>
      <c r="AS737">
        <v>22.596</v>
      </c>
      <c r="AT737">
        <v>23.472000000000001</v>
      </c>
      <c r="AU737">
        <v>25.297999999999998</v>
      </c>
      <c r="AV737">
        <v>24.824999999999999</v>
      </c>
      <c r="AW737">
        <v>24.795000000000002</v>
      </c>
      <c r="AX737">
        <v>25.027000000000001</v>
      </c>
      <c r="AY737">
        <v>25.094000000000001</v>
      </c>
      <c r="AZ737">
        <v>25.341999999999999</v>
      </c>
      <c r="BA737">
        <v>25.585000000000001</v>
      </c>
      <c r="BB737">
        <v>25.818000000000001</v>
      </c>
      <c r="BC737">
        <v>2017</v>
      </c>
    </row>
    <row r="738" spans="1:55" x14ac:dyDescent="0.25">
      <c r="A738">
        <v>124</v>
      </c>
      <c r="B738" t="s">
        <v>504</v>
      </c>
      <c r="C738" t="s">
        <v>286</v>
      </c>
      <c r="D738" t="s">
        <v>505</v>
      </c>
      <c r="E738" t="s">
        <v>287</v>
      </c>
      <c r="F738" t="s">
        <v>288</v>
      </c>
      <c r="G738" t="s">
        <v>250</v>
      </c>
      <c r="I738" t="s">
        <v>507</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108.491</v>
      </c>
      <c r="AX738">
        <v>110.23099999999999</v>
      </c>
      <c r="AY738">
        <v>112.315</v>
      </c>
      <c r="AZ738">
        <v>114.423</v>
      </c>
      <c r="BA738">
        <v>116.63500000000001</v>
      </c>
      <c r="BB738">
        <v>118.91500000000001</v>
      </c>
      <c r="BC738">
        <v>2017</v>
      </c>
    </row>
    <row r="739" spans="1:55" x14ac:dyDescent="0.25">
      <c r="A739">
        <v>124</v>
      </c>
      <c r="B739" t="s">
        <v>504</v>
      </c>
      <c r="C739" t="s">
        <v>290</v>
      </c>
      <c r="D739" t="s">
        <v>505</v>
      </c>
      <c r="E739" t="s">
        <v>287</v>
      </c>
      <c r="F739" t="s">
        <v>291</v>
      </c>
      <c r="G739" t="s">
        <v>235</v>
      </c>
      <c r="I739" t="s">
        <v>292</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1.93</v>
      </c>
      <c r="AX739">
        <v>1.6040000000000001</v>
      </c>
      <c r="AY739">
        <v>1.891</v>
      </c>
      <c r="AZ739">
        <v>1.877</v>
      </c>
      <c r="BA739">
        <v>1.9339999999999999</v>
      </c>
      <c r="BB739">
        <v>1.954</v>
      </c>
      <c r="BC739">
        <v>2017</v>
      </c>
    </row>
    <row r="740" spans="1:55" x14ac:dyDescent="0.25">
      <c r="A740">
        <v>124</v>
      </c>
      <c r="B740" t="s">
        <v>504</v>
      </c>
      <c r="C740" t="s">
        <v>293</v>
      </c>
      <c r="D740" t="s">
        <v>505</v>
      </c>
      <c r="E740" t="s">
        <v>294</v>
      </c>
      <c r="F740" t="s">
        <v>295</v>
      </c>
      <c r="G740" t="s">
        <v>250</v>
      </c>
      <c r="I740" t="s">
        <v>507</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108.79900000000001</v>
      </c>
      <c r="AX740">
        <v>111.08199999999999</v>
      </c>
      <c r="AY740">
        <v>113.015</v>
      </c>
      <c r="AZ740">
        <v>115.206</v>
      </c>
      <c r="BA740">
        <v>117.45099999999999</v>
      </c>
      <c r="BB740">
        <v>119.76300000000001</v>
      </c>
      <c r="BC740">
        <v>2017</v>
      </c>
    </row>
    <row r="741" spans="1:55" x14ac:dyDescent="0.25">
      <c r="A741">
        <v>124</v>
      </c>
      <c r="B741" t="s">
        <v>504</v>
      </c>
      <c r="C741" t="s">
        <v>296</v>
      </c>
      <c r="D741" t="s">
        <v>505</v>
      </c>
      <c r="E741" t="s">
        <v>294</v>
      </c>
      <c r="F741" t="s">
        <v>297</v>
      </c>
      <c r="G741" t="s">
        <v>235</v>
      </c>
      <c r="I741" t="s">
        <v>298</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1.3120000000000001</v>
      </c>
      <c r="AX741">
        <v>2.0979999999999999</v>
      </c>
      <c r="AY741">
        <v>1.74</v>
      </c>
      <c r="AZ741">
        <v>1.9390000000000001</v>
      </c>
      <c r="BA741">
        <v>1.9490000000000001</v>
      </c>
      <c r="BB741">
        <v>1.9690000000000001</v>
      </c>
      <c r="BC741">
        <v>2017</v>
      </c>
    </row>
    <row r="742" spans="1:55" x14ac:dyDescent="0.25">
      <c r="A742">
        <v>124</v>
      </c>
      <c r="B742" t="s">
        <v>504</v>
      </c>
      <c r="C742" t="s">
        <v>299</v>
      </c>
      <c r="D742" t="s">
        <v>505</v>
      </c>
      <c r="E742" t="s">
        <v>300</v>
      </c>
      <c r="G742" t="s">
        <v>274</v>
      </c>
    </row>
    <row r="743" spans="1:55" x14ac:dyDescent="0.25">
      <c r="A743">
        <v>124</v>
      </c>
      <c r="B743" t="s">
        <v>504</v>
      </c>
      <c r="C743" t="s">
        <v>301</v>
      </c>
      <c r="D743" t="s">
        <v>505</v>
      </c>
      <c r="E743" t="s">
        <v>302</v>
      </c>
      <c r="F743" t="s">
        <v>303</v>
      </c>
      <c r="G743" t="s">
        <v>235</v>
      </c>
      <c r="I743" t="s">
        <v>508</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0.57899999999999996</v>
      </c>
      <c r="AH743">
        <v>7.0629999999999997</v>
      </c>
      <c r="AI743">
        <v>4.9210000000000003</v>
      </c>
      <c r="AJ743">
        <v>4.6639999999999997</v>
      </c>
      <c r="AK743">
        <v>6.056</v>
      </c>
      <c r="AL743">
        <v>-2.1930000000000001</v>
      </c>
      <c r="AM743">
        <v>-11.999000000000001</v>
      </c>
      <c r="AN743">
        <v>7.2510000000000003</v>
      </c>
      <c r="AO743">
        <v>4.2770000000000001</v>
      </c>
      <c r="AP743">
        <v>-1.4630000000000001</v>
      </c>
      <c r="AQ743">
        <v>0.39800000000000002</v>
      </c>
      <c r="AR743">
        <v>1.7130000000000001</v>
      </c>
      <c r="AS743">
        <v>1.1599999999999999</v>
      </c>
      <c r="AT743">
        <v>5.6</v>
      </c>
      <c r="AU743">
        <v>-0.312</v>
      </c>
      <c r="AV743">
        <v>2.5</v>
      </c>
      <c r="AW743">
        <v>2.9</v>
      </c>
      <c r="AX743">
        <v>3.1</v>
      </c>
      <c r="AY743">
        <v>3.0270000000000001</v>
      </c>
      <c r="AZ743">
        <v>2.9449999999999998</v>
      </c>
      <c r="BA743">
        <v>2.91</v>
      </c>
      <c r="BB743">
        <v>2.8889999999999998</v>
      </c>
      <c r="BC743">
        <v>2017</v>
      </c>
    </row>
    <row r="744" spans="1:55" x14ac:dyDescent="0.25">
      <c r="A744">
        <v>124</v>
      </c>
      <c r="B744" t="s">
        <v>504</v>
      </c>
      <c r="C744" t="s">
        <v>305</v>
      </c>
      <c r="D744" t="s">
        <v>505</v>
      </c>
      <c r="E744" t="s">
        <v>306</v>
      </c>
      <c r="F744" t="s">
        <v>307</v>
      </c>
      <c r="G744" t="s">
        <v>235</v>
      </c>
      <c r="I744" t="s">
        <v>508</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0.57899999999999996</v>
      </c>
      <c r="AH744">
        <v>7.0629999999999997</v>
      </c>
      <c r="AI744">
        <v>4.9210000000000003</v>
      </c>
      <c r="AJ744">
        <v>4.6639999999999997</v>
      </c>
      <c r="AK744">
        <v>6.056</v>
      </c>
      <c r="AL744">
        <v>-2.1930000000000001</v>
      </c>
      <c r="AM744">
        <v>-11.999000000000001</v>
      </c>
      <c r="AN744">
        <v>7.2510000000000003</v>
      </c>
      <c r="AO744">
        <v>4.2770000000000001</v>
      </c>
      <c r="AP744">
        <v>-1.4630000000000001</v>
      </c>
      <c r="AQ744">
        <v>0.39800000000000002</v>
      </c>
      <c r="AR744">
        <v>1.7130000000000001</v>
      </c>
      <c r="AS744">
        <v>1.1599999999999999</v>
      </c>
      <c r="AT744">
        <v>5.6</v>
      </c>
      <c r="AU744">
        <v>-0.312</v>
      </c>
      <c r="AV744">
        <v>2.5</v>
      </c>
      <c r="AW744">
        <v>2.9</v>
      </c>
      <c r="AX744">
        <v>3.1</v>
      </c>
      <c r="AY744">
        <v>3.0270000000000001</v>
      </c>
      <c r="AZ744">
        <v>2.9449999999999998</v>
      </c>
      <c r="BA744">
        <v>2.91</v>
      </c>
      <c r="BB744">
        <v>2.8889999999999998</v>
      </c>
      <c r="BC744">
        <v>2017</v>
      </c>
    </row>
    <row r="745" spans="1:55" x14ac:dyDescent="0.25">
      <c r="A745">
        <v>124</v>
      </c>
      <c r="B745" t="s">
        <v>504</v>
      </c>
      <c r="C745" t="s">
        <v>308</v>
      </c>
      <c r="D745" t="s">
        <v>505</v>
      </c>
      <c r="E745" t="s">
        <v>309</v>
      </c>
      <c r="F745" t="s">
        <v>310</v>
      </c>
      <c r="G745" t="s">
        <v>235</v>
      </c>
      <c r="I745" t="s">
        <v>508</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-0.154</v>
      </c>
      <c r="AH745">
        <v>7.0880000000000001</v>
      </c>
      <c r="AI745">
        <v>4.202</v>
      </c>
      <c r="AJ745">
        <v>5.0890000000000004</v>
      </c>
      <c r="AK745">
        <v>4.875</v>
      </c>
      <c r="AL745">
        <v>-2.4809999999999999</v>
      </c>
      <c r="AM745">
        <v>-10.911</v>
      </c>
      <c r="AN745">
        <v>8.4420000000000002</v>
      </c>
      <c r="AO745">
        <v>4.351</v>
      </c>
      <c r="AP745">
        <v>-0.88700000000000001</v>
      </c>
      <c r="AQ745">
        <v>2.3769999999999998</v>
      </c>
      <c r="AR745">
        <v>1.6060000000000001</v>
      </c>
      <c r="AS745">
        <v>1.333</v>
      </c>
      <c r="AT745">
        <v>3.4860000000000002</v>
      </c>
      <c r="AU745">
        <v>1.3959999999999999</v>
      </c>
      <c r="AV745">
        <v>3.35</v>
      </c>
      <c r="AW745">
        <v>2.827</v>
      </c>
      <c r="AX745">
        <v>2.93</v>
      </c>
      <c r="AY745">
        <v>2.7280000000000002</v>
      </c>
      <c r="AZ745">
        <v>2.6619999999999999</v>
      </c>
      <c r="BA745">
        <v>2.65</v>
      </c>
      <c r="BB745">
        <v>2.621</v>
      </c>
      <c r="BC745">
        <v>2017</v>
      </c>
    </row>
    <row r="746" spans="1:55" x14ac:dyDescent="0.25">
      <c r="A746">
        <v>124</v>
      </c>
      <c r="B746" t="s">
        <v>504</v>
      </c>
      <c r="C746" t="s">
        <v>311</v>
      </c>
      <c r="D746" t="s">
        <v>505</v>
      </c>
      <c r="E746" t="s">
        <v>312</v>
      </c>
      <c r="F746" t="s">
        <v>313</v>
      </c>
      <c r="G746" t="s">
        <v>235</v>
      </c>
      <c r="I746" t="s">
        <v>508</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-0.154</v>
      </c>
      <c r="AH746">
        <v>7.0880000000000001</v>
      </c>
      <c r="AI746">
        <v>4.202</v>
      </c>
      <c r="AJ746">
        <v>5.0890000000000004</v>
      </c>
      <c r="AK746">
        <v>4.875</v>
      </c>
      <c r="AL746">
        <v>-2.4809999999999999</v>
      </c>
      <c r="AM746">
        <v>-10.911</v>
      </c>
      <c r="AN746">
        <v>8.4420000000000002</v>
      </c>
      <c r="AO746">
        <v>4.351</v>
      </c>
      <c r="AP746">
        <v>-0.88700000000000001</v>
      </c>
      <c r="AQ746">
        <v>2.3769999999999998</v>
      </c>
      <c r="AR746">
        <v>1.6060000000000001</v>
      </c>
      <c r="AS746">
        <v>1.333</v>
      </c>
      <c r="AT746">
        <v>3.4860000000000002</v>
      </c>
      <c r="AU746">
        <v>1.3959999999999999</v>
      </c>
      <c r="AV746">
        <v>3.35</v>
      </c>
      <c r="AW746">
        <v>2.827</v>
      </c>
      <c r="AX746">
        <v>2.93</v>
      </c>
      <c r="AY746">
        <v>2.7280000000000002</v>
      </c>
      <c r="AZ746">
        <v>2.6619999999999999</v>
      </c>
      <c r="BA746">
        <v>2.65</v>
      </c>
      <c r="BB746">
        <v>2.621</v>
      </c>
      <c r="BC746">
        <v>2017</v>
      </c>
    </row>
    <row r="747" spans="1:55" x14ac:dyDescent="0.25">
      <c r="A747">
        <v>124</v>
      </c>
      <c r="B747" t="s">
        <v>504</v>
      </c>
      <c r="C747" t="s">
        <v>314</v>
      </c>
      <c r="D747" t="s">
        <v>505</v>
      </c>
      <c r="E747" t="s">
        <v>315</v>
      </c>
      <c r="F747" t="s">
        <v>316</v>
      </c>
      <c r="G747" t="s">
        <v>317</v>
      </c>
      <c r="I747" t="s">
        <v>509</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8.3170000000000002</v>
      </c>
      <c r="AO747">
        <v>7.1420000000000003</v>
      </c>
      <c r="AP747">
        <v>7.55</v>
      </c>
      <c r="AQ747">
        <v>8.4420000000000002</v>
      </c>
      <c r="AR747">
        <v>8.5329999999999995</v>
      </c>
      <c r="AS747">
        <v>8.5</v>
      </c>
      <c r="AT747">
        <v>7.8419999999999996</v>
      </c>
      <c r="AU747">
        <v>7.1079999999999997</v>
      </c>
      <c r="AV747">
        <v>5.9169999999999998</v>
      </c>
      <c r="AW747">
        <v>5.9</v>
      </c>
      <c r="AX747">
        <v>5.9</v>
      </c>
      <c r="AY747">
        <v>5.9</v>
      </c>
      <c r="AZ747">
        <v>5.9</v>
      </c>
      <c r="BA747">
        <v>5.9</v>
      </c>
      <c r="BB747">
        <v>5.9</v>
      </c>
      <c r="BC747">
        <v>2017</v>
      </c>
    </row>
    <row r="748" spans="1:55" x14ac:dyDescent="0.25">
      <c r="A748">
        <v>124</v>
      </c>
      <c r="B748" t="s">
        <v>504</v>
      </c>
      <c r="C748" t="s">
        <v>318</v>
      </c>
      <c r="D748" t="s">
        <v>505</v>
      </c>
      <c r="E748" t="s">
        <v>319</v>
      </c>
      <c r="F748" t="s">
        <v>320</v>
      </c>
      <c r="G748" t="s">
        <v>321</v>
      </c>
      <c r="H748" t="s">
        <v>322</v>
      </c>
      <c r="I748" t="s">
        <v>509</v>
      </c>
      <c r="J748">
        <v>3.7949999999999999</v>
      </c>
      <c r="K748">
        <v>3.742</v>
      </c>
      <c r="L748">
        <v>3.6930000000000001</v>
      </c>
      <c r="M748">
        <v>3.6459999999999999</v>
      </c>
      <c r="N748">
        <v>3.6429999999999998</v>
      </c>
      <c r="O748">
        <v>3.661</v>
      </c>
      <c r="P748">
        <v>3.6850000000000001</v>
      </c>
      <c r="Q748">
        <v>3.7130000000000001</v>
      </c>
      <c r="R748">
        <v>3.7850000000000001</v>
      </c>
      <c r="S748">
        <v>3.843</v>
      </c>
      <c r="T748">
        <v>3.8849999999999998</v>
      </c>
      <c r="U748">
        <v>3.8969999999999998</v>
      </c>
      <c r="V748">
        <v>3.891</v>
      </c>
      <c r="W748">
        <v>3.8660000000000001</v>
      </c>
      <c r="X748">
        <v>3.851</v>
      </c>
      <c r="Y748">
        <v>3.93</v>
      </c>
      <c r="Z748">
        <v>3.94</v>
      </c>
      <c r="AA748">
        <v>3.9670000000000001</v>
      </c>
      <c r="AB748">
        <v>4.0359999999999996</v>
      </c>
      <c r="AC748">
        <v>4.0910000000000002</v>
      </c>
      <c r="AD748">
        <v>4.173</v>
      </c>
      <c r="AE748">
        <v>4.2309999999999999</v>
      </c>
      <c r="AF748">
        <v>4.2240000000000002</v>
      </c>
      <c r="AG748">
        <v>4.2229999999999999</v>
      </c>
      <c r="AH748">
        <v>4.266</v>
      </c>
      <c r="AI748">
        <v>4.3289999999999997</v>
      </c>
      <c r="AJ748">
        <v>4.3780000000000001</v>
      </c>
      <c r="AK748">
        <v>4.4509999999999996</v>
      </c>
      <c r="AL748">
        <v>4.5309999999999997</v>
      </c>
      <c r="AM748">
        <v>4.524</v>
      </c>
      <c r="AN748">
        <v>4.5529999999999999</v>
      </c>
      <c r="AO748">
        <v>4.6139999999999999</v>
      </c>
      <c r="AP748">
        <v>4.6349999999999998</v>
      </c>
      <c r="AQ748">
        <v>4.6189999999999998</v>
      </c>
      <c r="AR748">
        <v>4.6379999999999999</v>
      </c>
      <c r="AS748">
        <v>4.6779999999999999</v>
      </c>
      <c r="AT748">
        <v>4.7370000000000001</v>
      </c>
      <c r="AU748">
        <v>4.8019999999999996</v>
      </c>
      <c r="AV748">
        <v>4.8780000000000001</v>
      </c>
      <c r="AW748">
        <v>4.9269999999999996</v>
      </c>
      <c r="AX748">
        <v>4.9619999999999997</v>
      </c>
      <c r="AY748" t="s">
        <v>232</v>
      </c>
      <c r="AZ748" t="s">
        <v>232</v>
      </c>
      <c r="BA748" t="s">
        <v>232</v>
      </c>
      <c r="BB748" t="s">
        <v>232</v>
      </c>
      <c r="BC748">
        <v>2017</v>
      </c>
    </row>
    <row r="749" spans="1:55" x14ac:dyDescent="0.25">
      <c r="A749">
        <v>124</v>
      </c>
      <c r="B749" t="s">
        <v>504</v>
      </c>
      <c r="C749" t="s">
        <v>323</v>
      </c>
      <c r="D749" t="s">
        <v>505</v>
      </c>
      <c r="E749" t="s">
        <v>324</v>
      </c>
      <c r="F749" t="s">
        <v>325</v>
      </c>
      <c r="G749" t="s">
        <v>321</v>
      </c>
      <c r="H749" t="s">
        <v>322</v>
      </c>
      <c r="I749" t="s">
        <v>510</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11.411</v>
      </c>
      <c r="AW749">
        <v>11.47</v>
      </c>
      <c r="AX749">
        <v>11.529</v>
      </c>
      <c r="AY749">
        <v>11.589</v>
      </c>
      <c r="AZ749">
        <v>11.648999999999999</v>
      </c>
      <c r="BA749">
        <v>11.71</v>
      </c>
      <c r="BB749">
        <v>11.77</v>
      </c>
      <c r="BC749">
        <v>2018</v>
      </c>
    </row>
    <row r="750" spans="1:55" x14ac:dyDescent="0.25">
      <c r="A750">
        <v>124</v>
      </c>
      <c r="B750" t="s">
        <v>504</v>
      </c>
      <c r="C750" t="s">
        <v>327</v>
      </c>
      <c r="D750" t="s">
        <v>505</v>
      </c>
      <c r="E750" t="s">
        <v>328</v>
      </c>
      <c r="F750" t="s">
        <v>329</v>
      </c>
      <c r="G750" t="s">
        <v>229</v>
      </c>
      <c r="H750" t="s">
        <v>230</v>
      </c>
      <c r="I750" t="s">
        <v>511</v>
      </c>
      <c r="J750">
        <v>42.343000000000004</v>
      </c>
      <c r="K750">
        <v>44.976999999999997</v>
      </c>
      <c r="L750">
        <v>49.96</v>
      </c>
      <c r="M750">
        <v>53.359000000000002</v>
      </c>
      <c r="N750">
        <v>58.345999999999997</v>
      </c>
      <c r="O750">
        <v>62.155000000000001</v>
      </c>
      <c r="P750">
        <v>64.13</v>
      </c>
      <c r="Q750">
        <v>67.064999999999998</v>
      </c>
      <c r="R750">
        <v>69.805999999999997</v>
      </c>
      <c r="S750">
        <v>72.7</v>
      </c>
      <c r="T750">
        <v>78.436999999999998</v>
      </c>
      <c r="U750">
        <v>83.174000000000007</v>
      </c>
      <c r="V750">
        <v>86.498999999999995</v>
      </c>
      <c r="W750">
        <v>92.570999999999998</v>
      </c>
      <c r="X750">
        <v>97.605999999999995</v>
      </c>
      <c r="Y750">
        <v>101.45</v>
      </c>
      <c r="Z750">
        <v>105.239</v>
      </c>
      <c r="AA750">
        <v>110.977</v>
      </c>
      <c r="AB750">
        <v>116.33499999999999</v>
      </c>
      <c r="AC750">
        <v>120.935</v>
      </c>
      <c r="AD750">
        <v>126.47799999999999</v>
      </c>
      <c r="AE750">
        <v>131.19300000000001</v>
      </c>
      <c r="AF750">
        <v>136.30000000000001</v>
      </c>
      <c r="AG750">
        <v>138.36099999999999</v>
      </c>
      <c r="AH750">
        <v>145.69900000000001</v>
      </c>
      <c r="AI750">
        <v>152.21</v>
      </c>
      <c r="AJ750">
        <v>158.98699999999999</v>
      </c>
      <c r="AK750">
        <v>166.54599999999999</v>
      </c>
      <c r="AL750">
        <v>174.12100000000001</v>
      </c>
      <c r="AM750">
        <v>170.09</v>
      </c>
      <c r="AN750">
        <v>180.14099999999999</v>
      </c>
      <c r="AO750">
        <v>190.78100000000001</v>
      </c>
      <c r="AP750">
        <v>200.07</v>
      </c>
      <c r="AQ750">
        <v>206.75200000000001</v>
      </c>
      <c r="AR750">
        <v>208.74700000000001</v>
      </c>
      <c r="AS750">
        <v>210.83799999999999</v>
      </c>
      <c r="AT750">
        <v>214.928</v>
      </c>
      <c r="AU750">
        <v>225.11199999999999</v>
      </c>
      <c r="AV750">
        <v>231.55699999999999</v>
      </c>
      <c r="AW750">
        <v>235.65299999999999</v>
      </c>
      <c r="AX750">
        <v>241.393</v>
      </c>
      <c r="AY750">
        <v>249.09800000000001</v>
      </c>
      <c r="AZ750">
        <v>257.411</v>
      </c>
      <c r="BA750">
        <v>266.17</v>
      </c>
      <c r="BB750">
        <v>275.154</v>
      </c>
      <c r="BC750">
        <v>2017</v>
      </c>
    </row>
    <row r="751" spans="1:55" x14ac:dyDescent="0.25">
      <c r="A751">
        <v>124</v>
      </c>
      <c r="B751" t="s">
        <v>504</v>
      </c>
      <c r="C751" t="s">
        <v>331</v>
      </c>
      <c r="D751" t="s">
        <v>505</v>
      </c>
      <c r="E751" t="s">
        <v>328</v>
      </c>
      <c r="F751" t="s">
        <v>329</v>
      </c>
      <c r="G751" t="s">
        <v>282</v>
      </c>
      <c r="I751" t="s">
        <v>332</v>
      </c>
      <c r="J751">
        <v>47.124000000000002</v>
      </c>
      <c r="K751">
        <v>47.743000000000002</v>
      </c>
      <c r="L751">
        <v>49.008000000000003</v>
      </c>
      <c r="M751">
        <v>49.405999999999999</v>
      </c>
      <c r="N751">
        <v>50.003999999999998</v>
      </c>
      <c r="O751">
        <v>50.085999999999999</v>
      </c>
      <c r="P751">
        <v>49.371000000000002</v>
      </c>
      <c r="Q751">
        <v>49.63</v>
      </c>
      <c r="R751">
        <v>48.281999999999996</v>
      </c>
      <c r="S751">
        <v>46.372999999999998</v>
      </c>
      <c r="T751">
        <v>47.183999999999997</v>
      </c>
      <c r="U751">
        <v>47.758000000000003</v>
      </c>
      <c r="V751">
        <v>47.298999999999999</v>
      </c>
      <c r="W751">
        <v>49.149000000000001</v>
      </c>
      <c r="X751">
        <v>49.171999999999997</v>
      </c>
      <c r="Y751">
        <v>47.941000000000003</v>
      </c>
      <c r="Z751">
        <v>48.734999999999999</v>
      </c>
      <c r="AA751">
        <v>49.112000000000002</v>
      </c>
      <c r="AB751">
        <v>49.612000000000002</v>
      </c>
      <c r="AC751">
        <v>49.518000000000001</v>
      </c>
      <c r="AD751">
        <v>48.98</v>
      </c>
      <c r="AE751">
        <v>49.36</v>
      </c>
      <c r="AF751">
        <v>49.552</v>
      </c>
      <c r="AG751">
        <v>48.954000000000001</v>
      </c>
      <c r="AH751">
        <v>48.776000000000003</v>
      </c>
      <c r="AI751">
        <v>48.866999999999997</v>
      </c>
      <c r="AJ751">
        <v>48.67</v>
      </c>
      <c r="AK751">
        <v>48.314999999999998</v>
      </c>
      <c r="AL751">
        <v>49.177999999999997</v>
      </c>
      <c r="AM751">
        <v>48.767000000000003</v>
      </c>
      <c r="AN751">
        <v>49.34</v>
      </c>
      <c r="AO751">
        <v>50.323999999999998</v>
      </c>
      <c r="AP751">
        <v>51.631</v>
      </c>
      <c r="AQ751">
        <v>52.697000000000003</v>
      </c>
      <c r="AR751">
        <v>52.176000000000002</v>
      </c>
      <c r="AS751">
        <v>51.298000000000002</v>
      </c>
      <c r="AT751">
        <v>50.612000000000002</v>
      </c>
      <c r="AU751">
        <v>51.271999999999998</v>
      </c>
      <c r="AV751">
        <v>51.311999999999998</v>
      </c>
      <c r="AW751">
        <v>50.671999999999997</v>
      </c>
      <c r="AX751">
        <v>50.386000000000003</v>
      </c>
      <c r="AY751">
        <v>50.386000000000003</v>
      </c>
      <c r="AZ751">
        <v>50.386000000000003</v>
      </c>
      <c r="BA751">
        <v>50.386000000000003</v>
      </c>
      <c r="BB751">
        <v>50.386000000000003</v>
      </c>
      <c r="BC751">
        <v>2017</v>
      </c>
    </row>
    <row r="752" spans="1:55" x14ac:dyDescent="0.25">
      <c r="A752">
        <v>124</v>
      </c>
      <c r="B752" t="s">
        <v>504</v>
      </c>
      <c r="C752" t="s">
        <v>333</v>
      </c>
      <c r="D752" t="s">
        <v>505</v>
      </c>
      <c r="E752" t="s">
        <v>334</v>
      </c>
      <c r="F752" t="s">
        <v>335</v>
      </c>
      <c r="G752" t="s">
        <v>229</v>
      </c>
      <c r="H752" t="s">
        <v>230</v>
      </c>
      <c r="I752" t="s">
        <v>511</v>
      </c>
      <c r="J752">
        <v>51.012999999999998</v>
      </c>
      <c r="K752">
        <v>59.965000000000003</v>
      </c>
      <c r="L752">
        <v>62.866999999999997</v>
      </c>
      <c r="M752">
        <v>69.463999999999999</v>
      </c>
      <c r="N752">
        <v>71.313000000000002</v>
      </c>
      <c r="O752">
        <v>74.938999999999993</v>
      </c>
      <c r="P752">
        <v>77.366</v>
      </c>
      <c r="Q752">
        <v>77.948999999999998</v>
      </c>
      <c r="R752">
        <v>80.545000000000002</v>
      </c>
      <c r="S752">
        <v>84.834999999999994</v>
      </c>
      <c r="T752">
        <v>89.938000000000002</v>
      </c>
      <c r="U752">
        <v>96.399000000000001</v>
      </c>
      <c r="V752">
        <v>101.748</v>
      </c>
      <c r="W752">
        <v>106.94</v>
      </c>
      <c r="X752">
        <v>107.967</v>
      </c>
      <c r="Y752">
        <v>110.858</v>
      </c>
      <c r="Z752">
        <v>113.729</v>
      </c>
      <c r="AA752">
        <v>115.779</v>
      </c>
      <c r="AB752">
        <v>118.55800000000001</v>
      </c>
      <c r="AC752">
        <v>122.28</v>
      </c>
      <c r="AD752">
        <v>126.664</v>
      </c>
      <c r="AE752">
        <v>130.73599999999999</v>
      </c>
      <c r="AF752">
        <v>136.17500000000001</v>
      </c>
      <c r="AG752">
        <v>143.33799999999999</v>
      </c>
      <c r="AH752">
        <v>146.16800000000001</v>
      </c>
      <c r="AI752">
        <v>160.81100000000001</v>
      </c>
      <c r="AJ752">
        <v>158.27099999999999</v>
      </c>
      <c r="AK752">
        <v>166.32</v>
      </c>
      <c r="AL752">
        <v>178.02699999999999</v>
      </c>
      <c r="AM752">
        <v>188.86600000000001</v>
      </c>
      <c r="AN752">
        <v>194.75</v>
      </c>
      <c r="AO752">
        <v>206.68</v>
      </c>
      <c r="AP752">
        <v>216.47900000000001</v>
      </c>
      <c r="AQ752">
        <v>219.03399999999999</v>
      </c>
      <c r="AR752">
        <v>221.14400000000001</v>
      </c>
      <c r="AS752">
        <v>220.91399999999999</v>
      </c>
      <c r="AT752">
        <v>225.249</v>
      </c>
      <c r="AU752">
        <v>228.98599999999999</v>
      </c>
      <c r="AV752">
        <v>235.09200000000001</v>
      </c>
      <c r="AW752">
        <v>241.16900000000001</v>
      </c>
      <c r="AX752">
        <v>248.11199999999999</v>
      </c>
      <c r="AY752">
        <v>256.11900000000003</v>
      </c>
      <c r="AZ752">
        <v>264.62900000000002</v>
      </c>
      <c r="BA752">
        <v>273.8</v>
      </c>
      <c r="BB752">
        <v>283.541</v>
      </c>
      <c r="BC752">
        <v>2017</v>
      </c>
    </row>
    <row r="753" spans="1:55" x14ac:dyDescent="0.25">
      <c r="A753">
        <v>124</v>
      </c>
      <c r="B753" t="s">
        <v>504</v>
      </c>
      <c r="C753" t="s">
        <v>336</v>
      </c>
      <c r="D753" t="s">
        <v>505</v>
      </c>
      <c r="E753" t="s">
        <v>334</v>
      </c>
      <c r="F753" t="s">
        <v>335</v>
      </c>
      <c r="G753" t="s">
        <v>282</v>
      </c>
      <c r="I753" t="s">
        <v>337</v>
      </c>
      <c r="J753">
        <v>56.773000000000003</v>
      </c>
      <c r="K753">
        <v>63.652000000000001</v>
      </c>
      <c r="L753">
        <v>61.67</v>
      </c>
      <c r="M753">
        <v>64.319000000000003</v>
      </c>
      <c r="N753">
        <v>61.116999999999997</v>
      </c>
      <c r="O753">
        <v>60.387</v>
      </c>
      <c r="P753">
        <v>59.561</v>
      </c>
      <c r="Q753">
        <v>57.685000000000002</v>
      </c>
      <c r="R753">
        <v>55.709000000000003</v>
      </c>
      <c r="S753">
        <v>54.113</v>
      </c>
      <c r="T753">
        <v>54.101999999999997</v>
      </c>
      <c r="U753">
        <v>55.351999999999997</v>
      </c>
      <c r="V753">
        <v>55.637</v>
      </c>
      <c r="W753">
        <v>56.777999999999999</v>
      </c>
      <c r="X753">
        <v>54.392000000000003</v>
      </c>
      <c r="Y753">
        <v>52.386000000000003</v>
      </c>
      <c r="Z753">
        <v>52.665999999999997</v>
      </c>
      <c r="AA753">
        <v>51.237000000000002</v>
      </c>
      <c r="AB753">
        <v>50.56</v>
      </c>
      <c r="AC753">
        <v>50.069000000000003</v>
      </c>
      <c r="AD753">
        <v>49.052</v>
      </c>
      <c r="AE753">
        <v>49.188000000000002</v>
      </c>
      <c r="AF753">
        <v>49.506</v>
      </c>
      <c r="AG753">
        <v>50.715000000000003</v>
      </c>
      <c r="AH753">
        <v>48.933</v>
      </c>
      <c r="AI753">
        <v>51.628</v>
      </c>
      <c r="AJ753">
        <v>48.451000000000001</v>
      </c>
      <c r="AK753">
        <v>48.249000000000002</v>
      </c>
      <c r="AL753">
        <v>50.280999999999999</v>
      </c>
      <c r="AM753">
        <v>54.15</v>
      </c>
      <c r="AN753">
        <v>53.341000000000001</v>
      </c>
      <c r="AO753">
        <v>54.518000000000001</v>
      </c>
      <c r="AP753">
        <v>55.865000000000002</v>
      </c>
      <c r="AQ753">
        <v>55.826999999999998</v>
      </c>
      <c r="AR753">
        <v>55.274000000000001</v>
      </c>
      <c r="AS753">
        <v>53.749000000000002</v>
      </c>
      <c r="AT753">
        <v>53.042000000000002</v>
      </c>
      <c r="AU753">
        <v>52.155000000000001</v>
      </c>
      <c r="AV753">
        <v>52.095999999999997</v>
      </c>
      <c r="AW753">
        <v>51.857999999999997</v>
      </c>
      <c r="AX753">
        <v>51.789000000000001</v>
      </c>
      <c r="AY753">
        <v>51.805999999999997</v>
      </c>
      <c r="AZ753">
        <v>51.798999999999999</v>
      </c>
      <c r="BA753">
        <v>51.831000000000003</v>
      </c>
      <c r="BB753">
        <v>51.921999999999997</v>
      </c>
      <c r="BC753">
        <v>2017</v>
      </c>
    </row>
    <row r="754" spans="1:55" x14ac:dyDescent="0.25">
      <c r="A754">
        <v>124</v>
      </c>
      <c r="B754" t="s">
        <v>504</v>
      </c>
      <c r="C754" t="s">
        <v>338</v>
      </c>
      <c r="D754" t="s">
        <v>505</v>
      </c>
      <c r="E754" t="s">
        <v>339</v>
      </c>
      <c r="F754" t="s">
        <v>340</v>
      </c>
      <c r="G754" t="s">
        <v>229</v>
      </c>
      <c r="H754" t="s">
        <v>230</v>
      </c>
      <c r="I754" t="s">
        <v>511</v>
      </c>
      <c r="J754">
        <v>-8.67</v>
      </c>
      <c r="K754">
        <v>-14.987</v>
      </c>
      <c r="L754">
        <v>-12.907</v>
      </c>
      <c r="M754">
        <v>-16.105</v>
      </c>
      <c r="N754">
        <v>-12.967000000000001</v>
      </c>
      <c r="O754">
        <v>-12.784000000000001</v>
      </c>
      <c r="P754">
        <v>-13.236000000000001</v>
      </c>
      <c r="Q754">
        <v>-10.884</v>
      </c>
      <c r="R754">
        <v>-10.738</v>
      </c>
      <c r="S754">
        <v>-12.134</v>
      </c>
      <c r="T754">
        <v>-11.500999999999999</v>
      </c>
      <c r="U754">
        <v>-13.225</v>
      </c>
      <c r="V754">
        <v>-15.249000000000001</v>
      </c>
      <c r="W754">
        <v>-14.369</v>
      </c>
      <c r="X754">
        <v>-10.362</v>
      </c>
      <c r="Y754">
        <v>-9.4079999999999995</v>
      </c>
      <c r="Z754">
        <v>-8.49</v>
      </c>
      <c r="AA754">
        <v>-4.8019999999999996</v>
      </c>
      <c r="AB754">
        <v>-2.2229999999999999</v>
      </c>
      <c r="AC754">
        <v>-1.345</v>
      </c>
      <c r="AD754">
        <v>-0.186</v>
      </c>
      <c r="AE754">
        <v>0.45700000000000002</v>
      </c>
      <c r="AF754">
        <v>0.125</v>
      </c>
      <c r="AG754">
        <v>-4.9770000000000003</v>
      </c>
      <c r="AH754">
        <v>-0.46899999999999997</v>
      </c>
      <c r="AI754">
        <v>-8.6010000000000009</v>
      </c>
      <c r="AJ754">
        <v>0.71599999999999997</v>
      </c>
      <c r="AK754">
        <v>0.22600000000000001</v>
      </c>
      <c r="AL754">
        <v>-3.9060000000000001</v>
      </c>
      <c r="AM754">
        <v>-18.776</v>
      </c>
      <c r="AN754">
        <v>-14.609</v>
      </c>
      <c r="AO754">
        <v>-15.898999999999999</v>
      </c>
      <c r="AP754">
        <v>-16.408999999999999</v>
      </c>
      <c r="AQ754">
        <v>-12.282</v>
      </c>
      <c r="AR754">
        <v>-12.397</v>
      </c>
      <c r="AS754">
        <v>-10.076000000000001</v>
      </c>
      <c r="AT754">
        <v>-10.321</v>
      </c>
      <c r="AU754">
        <v>-3.8740000000000001</v>
      </c>
      <c r="AV754">
        <v>-3.536</v>
      </c>
      <c r="AW754">
        <v>-5.516</v>
      </c>
      <c r="AX754">
        <v>-6.718</v>
      </c>
      <c r="AY754">
        <v>-7.0209999999999999</v>
      </c>
      <c r="AZ754">
        <v>-7.218</v>
      </c>
      <c r="BA754">
        <v>-7.6310000000000002</v>
      </c>
      <c r="BB754">
        <v>-8.3870000000000005</v>
      </c>
      <c r="BC754">
        <v>2017</v>
      </c>
    </row>
    <row r="755" spans="1:55" x14ac:dyDescent="0.25">
      <c r="A755">
        <v>124</v>
      </c>
      <c r="B755" t="s">
        <v>504</v>
      </c>
      <c r="C755" t="s">
        <v>341</v>
      </c>
      <c r="D755" t="s">
        <v>505</v>
      </c>
      <c r="E755" t="s">
        <v>339</v>
      </c>
      <c r="F755" t="s">
        <v>340</v>
      </c>
      <c r="G755" t="s">
        <v>282</v>
      </c>
      <c r="I755" t="s">
        <v>342</v>
      </c>
      <c r="J755">
        <v>-9.6489999999999991</v>
      </c>
      <c r="K755">
        <v>-15.909000000000001</v>
      </c>
      <c r="L755">
        <v>-12.661</v>
      </c>
      <c r="M755">
        <v>-14.913</v>
      </c>
      <c r="N755">
        <v>-11.113</v>
      </c>
      <c r="O755">
        <v>-10.302</v>
      </c>
      <c r="P755">
        <v>-10.19</v>
      </c>
      <c r="Q755">
        <v>-8.0549999999999997</v>
      </c>
      <c r="R755">
        <v>-7.4269999999999996</v>
      </c>
      <c r="S755">
        <v>-7.74</v>
      </c>
      <c r="T755">
        <v>-6.9180000000000001</v>
      </c>
      <c r="U755">
        <v>-7.5940000000000003</v>
      </c>
      <c r="V755">
        <v>-8.3379999999999992</v>
      </c>
      <c r="W755">
        <v>-7.6289999999999996</v>
      </c>
      <c r="X755">
        <v>-5.22</v>
      </c>
      <c r="Y755">
        <v>-4.4459999999999997</v>
      </c>
      <c r="Z755">
        <v>-3.9319999999999999</v>
      </c>
      <c r="AA755">
        <v>-2.125</v>
      </c>
      <c r="AB755">
        <v>-0.94799999999999995</v>
      </c>
      <c r="AC755">
        <v>-0.55100000000000005</v>
      </c>
      <c r="AD755">
        <v>-7.1999999999999995E-2</v>
      </c>
      <c r="AE755">
        <v>0.17199999999999999</v>
      </c>
      <c r="AF755">
        <v>4.4999999999999998E-2</v>
      </c>
      <c r="AG755">
        <v>-1.7609999999999999</v>
      </c>
      <c r="AH755">
        <v>-0.157</v>
      </c>
      <c r="AI755">
        <v>-2.7610000000000001</v>
      </c>
      <c r="AJ755">
        <v>0.219</v>
      </c>
      <c r="AK755">
        <v>6.6000000000000003E-2</v>
      </c>
      <c r="AL755">
        <v>-1.103</v>
      </c>
      <c r="AM755">
        <v>-5.383</v>
      </c>
      <c r="AN755">
        <v>-4.0010000000000003</v>
      </c>
      <c r="AO755">
        <v>-4.194</v>
      </c>
      <c r="AP755">
        <v>-4.2350000000000003</v>
      </c>
      <c r="AQ755">
        <v>-3.13</v>
      </c>
      <c r="AR755">
        <v>-3.0990000000000002</v>
      </c>
      <c r="AS755">
        <v>-2.452</v>
      </c>
      <c r="AT755">
        <v>-2.4300000000000002</v>
      </c>
      <c r="AU755">
        <v>-0.88200000000000001</v>
      </c>
      <c r="AV755">
        <v>-0.78400000000000003</v>
      </c>
      <c r="AW755">
        <v>-1.1859999999999999</v>
      </c>
      <c r="AX755">
        <v>-1.4019999999999999</v>
      </c>
      <c r="AY755">
        <v>-1.42</v>
      </c>
      <c r="AZ755">
        <v>-1.413</v>
      </c>
      <c r="BA755">
        <v>-1.444</v>
      </c>
      <c r="BB755">
        <v>-1.536</v>
      </c>
      <c r="BC755">
        <v>2017</v>
      </c>
    </row>
    <row r="756" spans="1:55" x14ac:dyDescent="0.25">
      <c r="A756">
        <v>124</v>
      </c>
      <c r="B756" t="s">
        <v>504</v>
      </c>
      <c r="C756" t="s">
        <v>343</v>
      </c>
      <c r="D756" t="s">
        <v>505</v>
      </c>
      <c r="E756" t="s">
        <v>344</v>
      </c>
      <c r="F756" t="s">
        <v>345</v>
      </c>
      <c r="G756" t="s">
        <v>229</v>
      </c>
      <c r="H756" t="s">
        <v>230</v>
      </c>
      <c r="I756" t="s">
        <v>511</v>
      </c>
      <c r="J756" t="s">
        <v>232</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-8.3819999999999997</v>
      </c>
      <c r="Z756">
        <v>-6.7759999999999998</v>
      </c>
      <c r="AA756">
        <v>-4.3789999999999996</v>
      </c>
      <c r="AB756">
        <v>-1.4059999999999999</v>
      </c>
      <c r="AC756">
        <v>-1.7829999999999999</v>
      </c>
      <c r="AD756">
        <v>-2.089</v>
      </c>
      <c r="AE756">
        <v>0.12</v>
      </c>
      <c r="AF756">
        <v>0.312</v>
      </c>
      <c r="AG756">
        <v>-2.4500000000000002</v>
      </c>
      <c r="AH756">
        <v>-2.5960000000000001</v>
      </c>
      <c r="AI756">
        <v>-1.64</v>
      </c>
      <c r="AJ756">
        <v>-2.0510000000000002</v>
      </c>
      <c r="AK756">
        <v>-2.2519999999999998</v>
      </c>
      <c r="AL756">
        <v>-5.7750000000000004</v>
      </c>
      <c r="AM756">
        <v>-13.817</v>
      </c>
      <c r="AN756">
        <v>-13.981</v>
      </c>
      <c r="AO756">
        <v>-15.632999999999999</v>
      </c>
      <c r="AP756">
        <v>-13.943</v>
      </c>
      <c r="AQ756">
        <v>-12.08</v>
      </c>
      <c r="AR756">
        <v>-11.340999999999999</v>
      </c>
      <c r="AS756">
        <v>-9.1869999999999994</v>
      </c>
      <c r="AT756">
        <v>-9.4190000000000005</v>
      </c>
      <c r="AU756">
        <v>-6.0270000000000001</v>
      </c>
      <c r="AV756">
        <v>-7.1950000000000003</v>
      </c>
      <c r="AW756">
        <v>-6.3319999999999999</v>
      </c>
      <c r="AX756">
        <v>-6.9950000000000001</v>
      </c>
      <c r="AY756">
        <v>-7.3120000000000003</v>
      </c>
      <c r="AZ756">
        <v>-7.5149999999999997</v>
      </c>
      <c r="BA756">
        <v>-7.9290000000000003</v>
      </c>
      <c r="BB756">
        <v>-8.6720000000000006</v>
      </c>
      <c r="BC756">
        <v>2017</v>
      </c>
    </row>
    <row r="757" spans="1:55" x14ac:dyDescent="0.25">
      <c r="A757">
        <v>124</v>
      </c>
      <c r="B757" t="s">
        <v>504</v>
      </c>
      <c r="C757" t="s">
        <v>346</v>
      </c>
      <c r="D757" t="s">
        <v>505</v>
      </c>
      <c r="E757" t="s">
        <v>344</v>
      </c>
      <c r="F757" t="s">
        <v>345</v>
      </c>
      <c r="G757" t="s">
        <v>270</v>
      </c>
      <c r="I757" t="s">
        <v>397</v>
      </c>
      <c r="J757" t="s">
        <v>232</v>
      </c>
      <c r="K757">
        <v>-15.388999999999999</v>
      </c>
      <c r="L757">
        <v>-12.003</v>
      </c>
      <c r="M757">
        <v>-14.268000000000001</v>
      </c>
      <c r="N757">
        <v>-10.609</v>
      </c>
      <c r="O757">
        <v>-9.8160000000000007</v>
      </c>
      <c r="P757">
        <v>-9.6690000000000005</v>
      </c>
      <c r="Q757">
        <v>-7.5640000000000001</v>
      </c>
      <c r="R757">
        <v>-7.2149999999999999</v>
      </c>
      <c r="S757">
        <v>-7.7149999999999999</v>
      </c>
      <c r="T757">
        <v>-8.4009999999999998</v>
      </c>
      <c r="U757">
        <v>-8.84</v>
      </c>
      <c r="V757">
        <v>-9.0380000000000003</v>
      </c>
      <c r="W757">
        <v>-6.4610000000000003</v>
      </c>
      <c r="X757">
        <v>-4.5919999999999996</v>
      </c>
      <c r="Y757">
        <v>-3.9209999999999998</v>
      </c>
      <c r="Z757">
        <v>-3.0859999999999999</v>
      </c>
      <c r="AA757">
        <v>-1.93</v>
      </c>
      <c r="AB757">
        <v>-0.59499999999999997</v>
      </c>
      <c r="AC757">
        <v>-0.73299999999999998</v>
      </c>
      <c r="AD757">
        <v>-0.82199999999999995</v>
      </c>
      <c r="AE757">
        <v>4.4999999999999998E-2</v>
      </c>
      <c r="AF757">
        <v>0.113</v>
      </c>
      <c r="AG757">
        <v>-0.85399999999999998</v>
      </c>
      <c r="AH757">
        <v>-0.86799999999999999</v>
      </c>
      <c r="AI757">
        <v>-0.52600000000000002</v>
      </c>
      <c r="AJ757">
        <v>-0.63</v>
      </c>
      <c r="AK757">
        <v>-0.66600000000000004</v>
      </c>
      <c r="AL757">
        <v>-1.6539999999999999</v>
      </c>
      <c r="AM757">
        <v>-3.8860000000000001</v>
      </c>
      <c r="AN757">
        <v>-3.8140000000000001</v>
      </c>
      <c r="AO757">
        <v>-4.1349999999999998</v>
      </c>
      <c r="AP757">
        <v>-3.5790000000000002</v>
      </c>
      <c r="AQ757">
        <v>-3.0369999999999999</v>
      </c>
      <c r="AR757">
        <v>-2.8</v>
      </c>
      <c r="AS757">
        <v>-2.2200000000000002</v>
      </c>
      <c r="AT757">
        <v>-2.21</v>
      </c>
      <c r="AU757">
        <v>-1.3740000000000001</v>
      </c>
      <c r="AV757">
        <v>-1.5980000000000001</v>
      </c>
      <c r="AW757">
        <v>-1.3640000000000001</v>
      </c>
      <c r="AX757">
        <v>-1.462</v>
      </c>
      <c r="AY757">
        <v>-1.4810000000000001</v>
      </c>
      <c r="AZ757">
        <v>-1.4730000000000001</v>
      </c>
      <c r="BA757">
        <v>-1.5029999999999999</v>
      </c>
      <c r="BB757">
        <v>-1.59</v>
      </c>
      <c r="BC757">
        <v>2017</v>
      </c>
    </row>
    <row r="758" spans="1:55" x14ac:dyDescent="0.25">
      <c r="A758">
        <v>124</v>
      </c>
      <c r="B758" t="s">
        <v>504</v>
      </c>
      <c r="C758" t="s">
        <v>347</v>
      </c>
      <c r="D758" t="s">
        <v>505</v>
      </c>
      <c r="E758" t="s">
        <v>348</v>
      </c>
      <c r="F758" t="s">
        <v>349</v>
      </c>
      <c r="G758" t="s">
        <v>229</v>
      </c>
      <c r="H758" t="s">
        <v>230</v>
      </c>
      <c r="I758" t="s">
        <v>511</v>
      </c>
      <c r="J758">
        <v>-3.4910000000000001</v>
      </c>
      <c r="K758">
        <v>-7.8780000000000001</v>
      </c>
      <c r="L758">
        <v>-4.226</v>
      </c>
      <c r="M758">
        <v>-6.4050000000000002</v>
      </c>
      <c r="N758">
        <v>-2.339</v>
      </c>
      <c r="O758">
        <v>-0.89</v>
      </c>
      <c r="P758">
        <v>-0.311</v>
      </c>
      <c r="Q758">
        <v>2.1349999999999998</v>
      </c>
      <c r="R758">
        <v>2.968</v>
      </c>
      <c r="S758">
        <v>4.6870000000000003</v>
      </c>
      <c r="T758">
        <v>6.8810000000000002</v>
      </c>
      <c r="U758">
        <v>5.3760000000000003</v>
      </c>
      <c r="V758">
        <v>3.8820000000000001</v>
      </c>
      <c r="W758">
        <v>5.125</v>
      </c>
      <c r="X758">
        <v>7.2149999999999999</v>
      </c>
      <c r="Y758">
        <v>8.1720000000000006</v>
      </c>
      <c r="Z758">
        <v>8.6189999999999998</v>
      </c>
      <c r="AA758">
        <v>11.577</v>
      </c>
      <c r="AB758">
        <v>14.047000000000001</v>
      </c>
      <c r="AC758">
        <v>14.356</v>
      </c>
      <c r="AD758">
        <v>15.856999999999999</v>
      </c>
      <c r="AE758">
        <v>16.332999999999998</v>
      </c>
      <c r="AF758">
        <v>14.782</v>
      </c>
      <c r="AG758">
        <v>8.9429999999999996</v>
      </c>
      <c r="AH758">
        <v>12.818</v>
      </c>
      <c r="AI758">
        <v>3.9279999999999999</v>
      </c>
      <c r="AJ758">
        <v>12.928000000000001</v>
      </c>
      <c r="AK758">
        <v>12.574</v>
      </c>
      <c r="AL758">
        <v>8.4710000000000001</v>
      </c>
      <c r="AM758">
        <v>-6.8789999999999996</v>
      </c>
      <c r="AN758">
        <v>-2.7290000000000001</v>
      </c>
      <c r="AO758">
        <v>-3.7679999999999998</v>
      </c>
      <c r="AP758">
        <v>-3.931</v>
      </c>
      <c r="AQ758">
        <v>-0.83</v>
      </c>
      <c r="AR758">
        <v>-0.84899999999999998</v>
      </c>
      <c r="AS758">
        <v>0.97399999999999998</v>
      </c>
      <c r="AT758">
        <v>0.35499999999999998</v>
      </c>
      <c r="AU758">
        <v>5.6760000000000002</v>
      </c>
      <c r="AV758">
        <v>5.3390000000000004</v>
      </c>
      <c r="AW758">
        <v>2.7919999999999998</v>
      </c>
      <c r="AX758">
        <v>1.4650000000000001</v>
      </c>
      <c r="AY758">
        <v>0.94299999999999995</v>
      </c>
      <c r="AZ758">
        <v>0.82599999999999996</v>
      </c>
      <c r="BA758">
        <v>0.60499999999999998</v>
      </c>
      <c r="BB758">
        <v>0.315</v>
      </c>
      <c r="BC758">
        <v>2017</v>
      </c>
    </row>
    <row r="759" spans="1:55" x14ac:dyDescent="0.25">
      <c r="A759">
        <v>124</v>
      </c>
      <c r="B759" t="s">
        <v>504</v>
      </c>
      <c r="C759" t="s">
        <v>350</v>
      </c>
      <c r="D759" t="s">
        <v>505</v>
      </c>
      <c r="E759" t="s">
        <v>348</v>
      </c>
      <c r="F759" t="s">
        <v>349</v>
      </c>
      <c r="G759" t="s">
        <v>282</v>
      </c>
      <c r="I759" t="s">
        <v>351</v>
      </c>
      <c r="J759">
        <v>-3.8849999999999998</v>
      </c>
      <c r="K759">
        <v>-8.3629999999999995</v>
      </c>
      <c r="L759">
        <v>-4.1449999999999996</v>
      </c>
      <c r="M759">
        <v>-5.931</v>
      </c>
      <c r="N759">
        <v>-2.0049999999999999</v>
      </c>
      <c r="O759">
        <v>-0.71699999999999997</v>
      </c>
      <c r="P759">
        <v>-0.23899999999999999</v>
      </c>
      <c r="Q759">
        <v>1.58</v>
      </c>
      <c r="R759">
        <v>2.0529999999999999</v>
      </c>
      <c r="S759">
        <v>2.99</v>
      </c>
      <c r="T759">
        <v>4.1390000000000002</v>
      </c>
      <c r="U759">
        <v>3.0870000000000002</v>
      </c>
      <c r="V759">
        <v>2.1219999999999999</v>
      </c>
      <c r="W759">
        <v>2.7210000000000001</v>
      </c>
      <c r="X759">
        <v>3.6349999999999998</v>
      </c>
      <c r="Y759">
        <v>3.8620000000000001</v>
      </c>
      <c r="Z759">
        <v>3.9910000000000001</v>
      </c>
      <c r="AA759">
        <v>5.1230000000000002</v>
      </c>
      <c r="AB759">
        <v>5.99</v>
      </c>
      <c r="AC759">
        <v>5.8780000000000001</v>
      </c>
      <c r="AD759">
        <v>6.141</v>
      </c>
      <c r="AE759">
        <v>6.1449999999999996</v>
      </c>
      <c r="AF759">
        <v>5.3739999999999997</v>
      </c>
      <c r="AG759">
        <v>3.1640000000000001</v>
      </c>
      <c r="AH759">
        <v>4.2910000000000004</v>
      </c>
      <c r="AI759">
        <v>1.2609999999999999</v>
      </c>
      <c r="AJ759">
        <v>3.9569999999999999</v>
      </c>
      <c r="AK759">
        <v>3.6480000000000001</v>
      </c>
      <c r="AL759">
        <v>2.3919999999999999</v>
      </c>
      <c r="AM759">
        <v>-1.972</v>
      </c>
      <c r="AN759">
        <v>-0.747</v>
      </c>
      <c r="AO759">
        <v>-0.99399999999999999</v>
      </c>
      <c r="AP759">
        <v>-1.0149999999999999</v>
      </c>
      <c r="AQ759">
        <v>-0.21199999999999999</v>
      </c>
      <c r="AR759">
        <v>-0.21199999999999999</v>
      </c>
      <c r="AS759">
        <v>0.23699999999999999</v>
      </c>
      <c r="AT759">
        <v>8.4000000000000005E-2</v>
      </c>
      <c r="AU759">
        <v>1.2929999999999999</v>
      </c>
      <c r="AV759">
        <v>1.1830000000000001</v>
      </c>
      <c r="AW759">
        <v>0.6</v>
      </c>
      <c r="AX759">
        <v>0.30599999999999999</v>
      </c>
      <c r="AY759">
        <v>0.191</v>
      </c>
      <c r="AZ759">
        <v>0.16200000000000001</v>
      </c>
      <c r="BA759">
        <v>0.115</v>
      </c>
      <c r="BB759">
        <v>5.8000000000000003E-2</v>
      </c>
      <c r="BC759">
        <v>2017</v>
      </c>
    </row>
    <row r="760" spans="1:55" x14ac:dyDescent="0.25">
      <c r="A760">
        <v>124</v>
      </c>
      <c r="B760" t="s">
        <v>504</v>
      </c>
      <c r="C760" t="s">
        <v>352</v>
      </c>
      <c r="D760" t="s">
        <v>505</v>
      </c>
      <c r="E760" t="s">
        <v>353</v>
      </c>
      <c r="F760" t="s">
        <v>354</v>
      </c>
      <c r="G760" t="s">
        <v>229</v>
      </c>
      <c r="H760" t="s">
        <v>230</v>
      </c>
      <c r="I760" t="s">
        <v>511</v>
      </c>
      <c r="J760" t="s">
        <v>232</v>
      </c>
      <c r="K760" t="s">
        <v>232</v>
      </c>
      <c r="L760" t="s">
        <v>232</v>
      </c>
      <c r="M760" t="s">
        <v>232</v>
      </c>
      <c r="N760" t="s">
        <v>232</v>
      </c>
      <c r="O760" t="s">
        <v>232</v>
      </c>
      <c r="P760" t="s">
        <v>232</v>
      </c>
      <c r="Q760" t="s">
        <v>232</v>
      </c>
      <c r="R760" t="s">
        <v>232</v>
      </c>
      <c r="S760" t="s">
        <v>232</v>
      </c>
      <c r="T760" t="s">
        <v>232</v>
      </c>
      <c r="U760" t="s">
        <v>232</v>
      </c>
      <c r="V760" t="s">
        <v>232</v>
      </c>
      <c r="W760" t="s">
        <v>232</v>
      </c>
      <c r="X760" t="s">
        <v>232</v>
      </c>
      <c r="Y760" t="s">
        <v>232</v>
      </c>
      <c r="Z760" t="s">
        <v>232</v>
      </c>
      <c r="AA760" t="s">
        <v>232</v>
      </c>
      <c r="AB760">
        <v>257.94799999999998</v>
      </c>
      <c r="AC760">
        <v>257.80200000000002</v>
      </c>
      <c r="AD760">
        <v>258.43099999999998</v>
      </c>
      <c r="AE760">
        <v>260.33800000000002</v>
      </c>
      <c r="AF760">
        <v>262</v>
      </c>
      <c r="AG760">
        <v>261.101</v>
      </c>
      <c r="AH760">
        <v>262.43599999999998</v>
      </c>
      <c r="AI760">
        <v>267.72000000000003</v>
      </c>
      <c r="AJ760">
        <v>270.03100000000001</v>
      </c>
      <c r="AK760">
        <v>270.34500000000003</v>
      </c>
      <c r="AL760">
        <v>289.10500000000002</v>
      </c>
      <c r="AM760">
        <v>307.91800000000001</v>
      </c>
      <c r="AN760">
        <v>322.71899999999999</v>
      </c>
      <c r="AO760">
        <v>344.22699999999998</v>
      </c>
      <c r="AP760">
        <v>354.96</v>
      </c>
      <c r="AQ760">
        <v>362.875</v>
      </c>
      <c r="AR760">
        <v>376.57499999999999</v>
      </c>
      <c r="AS760">
        <v>383.35199999999998</v>
      </c>
      <c r="AT760">
        <v>392.36599999999999</v>
      </c>
      <c r="AU760">
        <v>395.67099999999999</v>
      </c>
      <c r="AV760">
        <v>399.20699999999999</v>
      </c>
      <c r="AW760">
        <v>404.72300000000001</v>
      </c>
      <c r="AX760">
        <v>411.44200000000001</v>
      </c>
      <c r="AY760">
        <v>418.46300000000002</v>
      </c>
      <c r="AZ760">
        <v>425.68099999999998</v>
      </c>
      <c r="BA760">
        <v>433.31200000000001</v>
      </c>
      <c r="BB760">
        <v>438.608</v>
      </c>
      <c r="BC760">
        <v>2017</v>
      </c>
    </row>
    <row r="761" spans="1:55" x14ac:dyDescent="0.25">
      <c r="A761">
        <v>124</v>
      </c>
      <c r="B761" t="s">
        <v>504</v>
      </c>
      <c r="C761" t="s">
        <v>355</v>
      </c>
      <c r="D761" t="s">
        <v>505</v>
      </c>
      <c r="E761" t="s">
        <v>353</v>
      </c>
      <c r="F761" t="s">
        <v>354</v>
      </c>
      <c r="G761" t="s">
        <v>282</v>
      </c>
      <c r="I761" t="s">
        <v>379</v>
      </c>
      <c r="J761" t="s">
        <v>232</v>
      </c>
      <c r="K761" t="s">
        <v>232</v>
      </c>
      <c r="L761" t="s">
        <v>232</v>
      </c>
      <c r="M761" t="s">
        <v>232</v>
      </c>
      <c r="N761" t="s">
        <v>232</v>
      </c>
      <c r="O761" t="s">
        <v>232</v>
      </c>
      <c r="P761" t="s">
        <v>232</v>
      </c>
      <c r="Q761" t="s">
        <v>232</v>
      </c>
      <c r="R761" t="s">
        <v>232</v>
      </c>
      <c r="S761" t="s">
        <v>232</v>
      </c>
      <c r="T761" t="s">
        <v>232</v>
      </c>
      <c r="U761" t="s">
        <v>232</v>
      </c>
      <c r="V761" t="s">
        <v>232</v>
      </c>
      <c r="W761" t="s">
        <v>232</v>
      </c>
      <c r="X761" t="s">
        <v>232</v>
      </c>
      <c r="Y761" t="s">
        <v>232</v>
      </c>
      <c r="Z761" t="s">
        <v>232</v>
      </c>
      <c r="AA761" t="s">
        <v>232</v>
      </c>
      <c r="AB761">
        <v>110.004</v>
      </c>
      <c r="AC761">
        <v>105.559</v>
      </c>
      <c r="AD761">
        <v>100.081</v>
      </c>
      <c r="AE761">
        <v>97.948999999999998</v>
      </c>
      <c r="AF761">
        <v>95.25</v>
      </c>
      <c r="AG761">
        <v>92.38</v>
      </c>
      <c r="AH761">
        <v>87.855999999999995</v>
      </c>
      <c r="AI761">
        <v>85.950999999999993</v>
      </c>
      <c r="AJ761">
        <v>82.664000000000001</v>
      </c>
      <c r="AK761">
        <v>78.426000000000002</v>
      </c>
      <c r="AL761">
        <v>81.653000000000006</v>
      </c>
      <c r="AM761">
        <v>88.284000000000006</v>
      </c>
      <c r="AN761">
        <v>88.391999999999996</v>
      </c>
      <c r="AO761">
        <v>90.799000000000007</v>
      </c>
      <c r="AP761">
        <v>91.602000000000004</v>
      </c>
      <c r="AQ761">
        <v>92.49</v>
      </c>
      <c r="AR761">
        <v>94.123999999999995</v>
      </c>
      <c r="AS761">
        <v>93.271000000000001</v>
      </c>
      <c r="AT761">
        <v>92.396000000000001</v>
      </c>
      <c r="AU761">
        <v>90.119</v>
      </c>
      <c r="AV761">
        <v>88.462999999999994</v>
      </c>
      <c r="AW761">
        <v>87.027000000000001</v>
      </c>
      <c r="AX761">
        <v>85.88</v>
      </c>
      <c r="AY761">
        <v>84.644000000000005</v>
      </c>
      <c r="AZ761">
        <v>83.323999999999998</v>
      </c>
      <c r="BA761">
        <v>82.025999999999996</v>
      </c>
      <c r="BB761">
        <v>80.317999999999998</v>
      </c>
      <c r="BC761">
        <v>2017</v>
      </c>
    </row>
    <row r="762" spans="1:55" x14ac:dyDescent="0.25">
      <c r="A762">
        <v>124</v>
      </c>
      <c r="B762" t="s">
        <v>504</v>
      </c>
      <c r="C762" t="s">
        <v>356</v>
      </c>
      <c r="D762" t="s">
        <v>505</v>
      </c>
      <c r="E762" t="s">
        <v>357</v>
      </c>
      <c r="F762" t="s">
        <v>358</v>
      </c>
      <c r="G762" t="s">
        <v>229</v>
      </c>
      <c r="H762" t="s">
        <v>230</v>
      </c>
      <c r="I762" t="s">
        <v>511</v>
      </c>
      <c r="J762">
        <v>68.614999999999995</v>
      </c>
      <c r="K762">
        <v>84.013999999999996</v>
      </c>
      <c r="L762">
        <v>100.996</v>
      </c>
      <c r="M762">
        <v>118.438</v>
      </c>
      <c r="N762">
        <v>132.97800000000001</v>
      </c>
      <c r="O762">
        <v>147.322</v>
      </c>
      <c r="P762">
        <v>161.02500000000001</v>
      </c>
      <c r="Q762">
        <v>173.63900000000001</v>
      </c>
      <c r="R762">
        <v>186.44399999999999</v>
      </c>
      <c r="S762">
        <v>197.05600000000001</v>
      </c>
      <c r="T762">
        <v>215.399</v>
      </c>
      <c r="U762">
        <v>228.238</v>
      </c>
      <c r="V762">
        <v>244.917</v>
      </c>
      <c r="W762">
        <v>260.19099999999997</v>
      </c>
      <c r="X762">
        <v>270.57499999999999</v>
      </c>
      <c r="Y762">
        <v>276.25700000000001</v>
      </c>
      <c r="Z762">
        <v>276.35300000000001</v>
      </c>
      <c r="AA762">
        <v>278.41000000000003</v>
      </c>
      <c r="AB762">
        <v>277.16199999999998</v>
      </c>
      <c r="AC762">
        <v>279.43900000000002</v>
      </c>
      <c r="AD762">
        <v>280.87099999999998</v>
      </c>
      <c r="AE762">
        <v>285.97000000000003</v>
      </c>
      <c r="AF762">
        <v>288.02800000000002</v>
      </c>
      <c r="AG762">
        <v>285.78800000000001</v>
      </c>
      <c r="AH762">
        <v>288.33</v>
      </c>
      <c r="AI762">
        <v>294.90499999999997</v>
      </c>
      <c r="AJ762">
        <v>297.428</v>
      </c>
      <c r="AK762">
        <v>300</v>
      </c>
      <c r="AL762">
        <v>327.62299999999999</v>
      </c>
      <c r="AM762">
        <v>347.16800000000001</v>
      </c>
      <c r="AN762">
        <v>364.08100000000002</v>
      </c>
      <c r="AO762">
        <v>388.93700000000001</v>
      </c>
      <c r="AP762">
        <v>404.29199999999997</v>
      </c>
      <c r="AQ762">
        <v>413.733</v>
      </c>
      <c r="AR762">
        <v>430.37299999999999</v>
      </c>
      <c r="AS762">
        <v>437.541</v>
      </c>
      <c r="AT762">
        <v>450.39</v>
      </c>
      <c r="AU762">
        <v>453.99400000000003</v>
      </c>
      <c r="AV762">
        <v>457.53</v>
      </c>
      <c r="AW762">
        <v>463.04599999999999</v>
      </c>
      <c r="AX762">
        <v>469.76499999999999</v>
      </c>
      <c r="AY762">
        <v>476.786</v>
      </c>
      <c r="AZ762">
        <v>484.00400000000002</v>
      </c>
      <c r="BA762">
        <v>491.63499999999999</v>
      </c>
      <c r="BB762">
        <v>496.93099999999998</v>
      </c>
      <c r="BC762">
        <v>2017</v>
      </c>
    </row>
    <row r="763" spans="1:55" x14ac:dyDescent="0.25">
      <c r="A763">
        <v>124</v>
      </c>
      <c r="B763" t="s">
        <v>504</v>
      </c>
      <c r="C763" t="s">
        <v>359</v>
      </c>
      <c r="D763" t="s">
        <v>505</v>
      </c>
      <c r="E763" t="s">
        <v>357</v>
      </c>
      <c r="F763" t="s">
        <v>358</v>
      </c>
      <c r="G763" t="s">
        <v>282</v>
      </c>
      <c r="I763" t="s">
        <v>360</v>
      </c>
      <c r="J763">
        <v>76.364000000000004</v>
      </c>
      <c r="K763">
        <v>89.18</v>
      </c>
      <c r="L763">
        <v>99.072000000000003</v>
      </c>
      <c r="M763">
        <v>109.666</v>
      </c>
      <c r="N763">
        <v>113.96599999999999</v>
      </c>
      <c r="O763">
        <v>118.715</v>
      </c>
      <c r="P763">
        <v>123.967</v>
      </c>
      <c r="Q763">
        <v>128.499</v>
      </c>
      <c r="R763">
        <v>128.95500000000001</v>
      </c>
      <c r="S763">
        <v>125.69499999999999</v>
      </c>
      <c r="T763">
        <v>129.57300000000001</v>
      </c>
      <c r="U763">
        <v>131.054</v>
      </c>
      <c r="V763">
        <v>133.92500000000001</v>
      </c>
      <c r="W763">
        <v>138.143</v>
      </c>
      <c r="X763">
        <v>136.31</v>
      </c>
      <c r="Y763">
        <v>130.54599999999999</v>
      </c>
      <c r="Z763">
        <v>127.97499999999999</v>
      </c>
      <c r="AA763">
        <v>123.20699999999999</v>
      </c>
      <c r="AB763">
        <v>118.19799999999999</v>
      </c>
      <c r="AC763">
        <v>114.419</v>
      </c>
      <c r="AD763">
        <v>108.771</v>
      </c>
      <c r="AE763">
        <v>107.593</v>
      </c>
      <c r="AF763">
        <v>104.71299999999999</v>
      </c>
      <c r="AG763">
        <v>101.11499999999999</v>
      </c>
      <c r="AH763">
        <v>96.525000000000006</v>
      </c>
      <c r="AI763">
        <v>94.677999999999997</v>
      </c>
      <c r="AJ763">
        <v>91.051000000000002</v>
      </c>
      <c r="AK763">
        <v>87.028999999999996</v>
      </c>
      <c r="AL763">
        <v>92.531999999999996</v>
      </c>
      <c r="AM763">
        <v>99.537000000000006</v>
      </c>
      <c r="AN763">
        <v>99.721000000000004</v>
      </c>
      <c r="AO763">
        <v>102.593</v>
      </c>
      <c r="AP763">
        <v>104.333</v>
      </c>
      <c r="AQ763">
        <v>105.452</v>
      </c>
      <c r="AR763">
        <v>107.57</v>
      </c>
      <c r="AS763">
        <v>106.455</v>
      </c>
      <c r="AT763">
        <v>106.059</v>
      </c>
      <c r="AU763">
        <v>103.40300000000001</v>
      </c>
      <c r="AV763">
        <v>101.387</v>
      </c>
      <c r="AW763">
        <v>99.567999999999998</v>
      </c>
      <c r="AX763">
        <v>98.054000000000002</v>
      </c>
      <c r="AY763">
        <v>96.441000000000003</v>
      </c>
      <c r="AZ763">
        <v>94.74</v>
      </c>
      <c r="BA763">
        <v>93.066999999999993</v>
      </c>
      <c r="BB763">
        <v>90.998000000000005</v>
      </c>
      <c r="BC763">
        <v>2017</v>
      </c>
    </row>
    <row r="764" spans="1:55" x14ac:dyDescent="0.25">
      <c r="A764">
        <v>124</v>
      </c>
      <c r="B764" t="s">
        <v>504</v>
      </c>
      <c r="C764" t="s">
        <v>361</v>
      </c>
      <c r="D764" t="s">
        <v>505</v>
      </c>
      <c r="E764" t="s">
        <v>362</v>
      </c>
      <c r="F764" t="s">
        <v>363</v>
      </c>
      <c r="G764" t="s">
        <v>229</v>
      </c>
      <c r="H764" t="s">
        <v>230</v>
      </c>
      <c r="I764" t="s">
        <v>511</v>
      </c>
      <c r="J764">
        <v>89.852999999999994</v>
      </c>
      <c r="K764">
        <v>94.206999999999994</v>
      </c>
      <c r="L764">
        <v>101.94199999999999</v>
      </c>
      <c r="M764">
        <v>108</v>
      </c>
      <c r="N764">
        <v>116.682</v>
      </c>
      <c r="O764">
        <v>124.09699999999999</v>
      </c>
      <c r="P764">
        <v>129.893</v>
      </c>
      <c r="Q764">
        <v>135.12899999999999</v>
      </c>
      <c r="R764">
        <v>144.58000000000001</v>
      </c>
      <c r="S764">
        <v>156.773</v>
      </c>
      <c r="T764">
        <v>166.238</v>
      </c>
      <c r="U764">
        <v>174.15600000000001</v>
      </c>
      <c r="V764">
        <v>182.87700000000001</v>
      </c>
      <c r="W764">
        <v>188.34899999999999</v>
      </c>
      <c r="X764">
        <v>198.499</v>
      </c>
      <c r="Y764">
        <v>211.61600000000001</v>
      </c>
      <c r="Z764">
        <v>215.94300000000001</v>
      </c>
      <c r="AA764">
        <v>225.96899999999999</v>
      </c>
      <c r="AB764">
        <v>234.49</v>
      </c>
      <c r="AC764">
        <v>244.22499999999999</v>
      </c>
      <c r="AD764">
        <v>258.22199999999998</v>
      </c>
      <c r="AE764">
        <v>265.78800000000001</v>
      </c>
      <c r="AF764">
        <v>275.065</v>
      </c>
      <c r="AG764">
        <v>282.637</v>
      </c>
      <c r="AH764">
        <v>298.71100000000001</v>
      </c>
      <c r="AI764">
        <v>311.48099999999999</v>
      </c>
      <c r="AJ764">
        <v>326.66199999999998</v>
      </c>
      <c r="AK764">
        <v>344.71199999999999</v>
      </c>
      <c r="AL764">
        <v>354.06599999999997</v>
      </c>
      <c r="AM764">
        <v>348.78199999999998</v>
      </c>
      <c r="AN764">
        <v>365.101</v>
      </c>
      <c r="AO764">
        <v>379.10700000000003</v>
      </c>
      <c r="AP764">
        <v>387.50099999999998</v>
      </c>
      <c r="AQ764">
        <v>392.34100000000001</v>
      </c>
      <c r="AR764">
        <v>400.08600000000001</v>
      </c>
      <c r="AS764">
        <v>411.01</v>
      </c>
      <c r="AT764">
        <v>424.65899999999999</v>
      </c>
      <c r="AU764">
        <v>439.053</v>
      </c>
      <c r="AV764">
        <v>451.27</v>
      </c>
      <c r="AW764">
        <v>465.05399999999997</v>
      </c>
      <c r="AX764">
        <v>479.08699999999999</v>
      </c>
      <c r="AY764">
        <v>494.37900000000002</v>
      </c>
      <c r="AZ764">
        <v>510.87599999999998</v>
      </c>
      <c r="BA764">
        <v>528.26</v>
      </c>
      <c r="BB764">
        <v>546.09100000000001</v>
      </c>
      <c r="BC764">
        <v>2017</v>
      </c>
    </row>
    <row r="765" spans="1:55" x14ac:dyDescent="0.25">
      <c r="A765">
        <v>124</v>
      </c>
      <c r="B765" t="s">
        <v>504</v>
      </c>
      <c r="C765" t="s">
        <v>364</v>
      </c>
      <c r="D765" t="s">
        <v>505</v>
      </c>
      <c r="E765" t="s">
        <v>365</v>
      </c>
      <c r="F765" t="s">
        <v>366</v>
      </c>
      <c r="G765" t="s">
        <v>242</v>
      </c>
      <c r="H765" t="s">
        <v>230</v>
      </c>
      <c r="I765" t="s">
        <v>512</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11.611000000000001</v>
      </c>
      <c r="AG765">
        <v>10.79</v>
      </c>
      <c r="AH765">
        <v>11.426</v>
      </c>
      <c r="AI765">
        <v>7.7030000000000003</v>
      </c>
      <c r="AJ765">
        <v>7.5449999999999999</v>
      </c>
      <c r="AK765">
        <v>7.0410000000000004</v>
      </c>
      <c r="AL765">
        <v>-5.2069999999999999</v>
      </c>
      <c r="AM765">
        <v>-5.226</v>
      </c>
      <c r="AN765">
        <v>8.548</v>
      </c>
      <c r="AO765">
        <v>-5.6589999999999998</v>
      </c>
      <c r="AP765">
        <v>-0.26600000000000001</v>
      </c>
      <c r="AQ765">
        <v>-1.6559999999999999</v>
      </c>
      <c r="AR765">
        <v>-4.63</v>
      </c>
      <c r="AS765">
        <v>-4.66</v>
      </c>
      <c r="AT765">
        <v>-2.8330000000000002</v>
      </c>
      <c r="AU765">
        <v>3.6040000000000001</v>
      </c>
      <c r="AV765">
        <v>2.1589999999999998</v>
      </c>
      <c r="AW765">
        <v>1.756</v>
      </c>
      <c r="AX765">
        <v>2.758</v>
      </c>
      <c r="AY765">
        <v>2.2639999999999998</v>
      </c>
      <c r="AZ765">
        <v>2.4870000000000001</v>
      </c>
      <c r="BA765">
        <v>2.6859999999999999</v>
      </c>
      <c r="BB765">
        <v>2.758</v>
      </c>
      <c r="BC765">
        <v>2017</v>
      </c>
    </row>
    <row r="766" spans="1:55" x14ac:dyDescent="0.25">
      <c r="A766">
        <v>124</v>
      </c>
      <c r="B766" t="s">
        <v>504</v>
      </c>
      <c r="C766" t="s">
        <v>368</v>
      </c>
      <c r="D766" t="s">
        <v>505</v>
      </c>
      <c r="E766" t="s">
        <v>365</v>
      </c>
      <c r="F766" t="s">
        <v>366</v>
      </c>
      <c r="G766" t="s">
        <v>282</v>
      </c>
      <c r="I766" t="s">
        <v>369</v>
      </c>
      <c r="J766">
        <v>-3.9780000000000002</v>
      </c>
      <c r="K766">
        <v>-4.0720000000000001</v>
      </c>
      <c r="L766">
        <v>-2.8820000000000001</v>
      </c>
      <c r="M766">
        <v>-0.58099999999999996</v>
      </c>
      <c r="N766">
        <v>-6.7000000000000004E-2</v>
      </c>
      <c r="O766">
        <v>0.79500000000000004</v>
      </c>
      <c r="P766">
        <v>2.6080000000000001</v>
      </c>
      <c r="Q766">
        <v>1.9159999999999999</v>
      </c>
      <c r="R766">
        <v>2.2639999999999998</v>
      </c>
      <c r="S766">
        <v>2.2429999999999999</v>
      </c>
      <c r="T766">
        <v>1.8080000000000001</v>
      </c>
      <c r="U766">
        <v>2.3069999999999999</v>
      </c>
      <c r="V766">
        <v>2.8980000000000001</v>
      </c>
      <c r="W766">
        <v>5.117</v>
      </c>
      <c r="X766">
        <v>5.2519999999999998</v>
      </c>
      <c r="Y766">
        <v>5.31</v>
      </c>
      <c r="Z766">
        <v>4.9160000000000004</v>
      </c>
      <c r="AA766">
        <v>5.4260000000000002</v>
      </c>
      <c r="AB766">
        <v>5.08</v>
      </c>
      <c r="AC766">
        <v>7.7030000000000003</v>
      </c>
      <c r="AD766">
        <v>3.9369999999999998</v>
      </c>
      <c r="AE766">
        <v>3.3180000000000001</v>
      </c>
      <c r="AF766">
        <v>4.4720000000000004</v>
      </c>
      <c r="AG766">
        <v>3.3769999999999998</v>
      </c>
      <c r="AH766">
        <v>3.077</v>
      </c>
      <c r="AI766">
        <v>1.9850000000000001</v>
      </c>
      <c r="AJ766">
        <v>1.84</v>
      </c>
      <c r="AK766">
        <v>1.49</v>
      </c>
      <c r="AL766">
        <v>-0.999</v>
      </c>
      <c r="AM766">
        <v>-1.0760000000000001</v>
      </c>
      <c r="AN766">
        <v>1.764</v>
      </c>
      <c r="AO766">
        <v>-1.073</v>
      </c>
      <c r="AP766">
        <v>-5.2999999999999999E-2</v>
      </c>
      <c r="AQ766">
        <v>-0.318</v>
      </c>
      <c r="AR766">
        <v>-0.871</v>
      </c>
      <c r="AS766">
        <v>-1.022</v>
      </c>
      <c r="AT766">
        <v>-0.60299999999999998</v>
      </c>
      <c r="AU766">
        <v>0.72699999999999998</v>
      </c>
      <c r="AV766">
        <v>0.40500000000000003</v>
      </c>
      <c r="AW766">
        <v>0.33</v>
      </c>
      <c r="AX766">
        <v>0.498</v>
      </c>
      <c r="AY766">
        <v>0.39400000000000002</v>
      </c>
      <c r="AZ766">
        <v>0.41599999999999998</v>
      </c>
      <c r="BA766">
        <v>0.433</v>
      </c>
      <c r="BB766">
        <v>0.42699999999999999</v>
      </c>
      <c r="BC766">
        <v>2017</v>
      </c>
    </row>
    <row r="767" spans="1:55" x14ac:dyDescent="0.25">
      <c r="A767">
        <v>339</v>
      </c>
      <c r="B767" t="s">
        <v>513</v>
      </c>
      <c r="C767" t="s">
        <v>225</v>
      </c>
      <c r="D767" t="s">
        <v>514</v>
      </c>
      <c r="E767" t="s">
        <v>227</v>
      </c>
      <c r="F767" t="s">
        <v>228</v>
      </c>
      <c r="G767" t="s">
        <v>229</v>
      </c>
      <c r="H767" t="s">
        <v>230</v>
      </c>
      <c r="I767" t="s">
        <v>515</v>
      </c>
      <c r="J767">
        <v>0.46200000000000002</v>
      </c>
      <c r="K767">
        <v>0.46300000000000002</v>
      </c>
      <c r="L767">
        <v>0.42799999999999999</v>
      </c>
      <c r="M767">
        <v>0.45400000000000001</v>
      </c>
      <c r="N767">
        <v>0.505</v>
      </c>
      <c r="O767">
        <v>0.498</v>
      </c>
      <c r="P767">
        <v>0.53500000000000003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1.748</v>
      </c>
      <c r="AF767">
        <v>1.837</v>
      </c>
      <c r="AG767">
        <v>2.0089999999999999</v>
      </c>
      <c r="AH767">
        <v>2.1019999999999999</v>
      </c>
      <c r="AI767">
        <v>2.1560000000000001</v>
      </c>
      <c r="AJ767">
        <v>2.2549999999999999</v>
      </c>
      <c r="AK767">
        <v>2.2799999999999998</v>
      </c>
      <c r="AL767">
        <v>2.3530000000000002</v>
      </c>
      <c r="AM767">
        <v>2.3690000000000002</v>
      </c>
      <c r="AN767">
        <v>2.4489999999999998</v>
      </c>
      <c r="AO767">
        <v>2.5019999999999998</v>
      </c>
      <c r="AP767">
        <v>2.5760000000000001</v>
      </c>
      <c r="AQ767">
        <v>2.5979999999999999</v>
      </c>
      <c r="AR767">
        <v>2.694</v>
      </c>
      <c r="AS767">
        <v>2.786</v>
      </c>
      <c r="AT767">
        <v>2.77</v>
      </c>
      <c r="AU767">
        <v>2.8090000000000002</v>
      </c>
      <c r="AV767">
        <v>2.895</v>
      </c>
      <c r="AW767">
        <v>2.9670000000000001</v>
      </c>
      <c r="AX767">
        <v>3.0289999999999999</v>
      </c>
      <c r="AY767">
        <v>3.0830000000000002</v>
      </c>
      <c r="AZ767">
        <v>3.1349999999999998</v>
      </c>
      <c r="BA767">
        <v>3.1890000000000001</v>
      </c>
      <c r="BB767">
        <v>3.2429999999999999</v>
      </c>
      <c r="BC767">
        <v>2017</v>
      </c>
    </row>
    <row r="768" spans="1:55" x14ac:dyDescent="0.25">
      <c r="A768">
        <v>339</v>
      </c>
      <c r="B768" t="s">
        <v>513</v>
      </c>
      <c r="C768" t="s">
        <v>233</v>
      </c>
      <c r="D768" t="s">
        <v>514</v>
      </c>
      <c r="E768" t="s">
        <v>227</v>
      </c>
      <c r="F768" t="s">
        <v>234</v>
      </c>
      <c r="G768" t="s">
        <v>235</v>
      </c>
      <c r="I768" t="s">
        <v>236</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11.457000000000001</v>
      </c>
      <c r="V768">
        <v>12.069000000000001</v>
      </c>
      <c r="W768">
        <v>6.2690000000000001</v>
      </c>
      <c r="X768">
        <v>0.16200000000000001</v>
      </c>
      <c r="Y768">
        <v>0.65600000000000003</v>
      </c>
      <c r="Z768">
        <v>1.425</v>
      </c>
      <c r="AA768">
        <v>3.5470000000000002</v>
      </c>
      <c r="AB768">
        <v>3.7320000000000002</v>
      </c>
      <c r="AC768">
        <v>8.7769999999999992</v>
      </c>
      <c r="AD768">
        <v>13.02</v>
      </c>
      <c r="AE768">
        <v>5.03</v>
      </c>
      <c r="AF768">
        <v>5.109</v>
      </c>
      <c r="AG768">
        <v>9.33</v>
      </c>
      <c r="AH768">
        <v>4.6449999999999996</v>
      </c>
      <c r="AI768">
        <v>2.5830000000000002</v>
      </c>
      <c r="AJ768">
        <v>4.5780000000000003</v>
      </c>
      <c r="AK768">
        <v>1.1040000000000001</v>
      </c>
      <c r="AL768">
        <v>3.2280000000000002</v>
      </c>
      <c r="AM768">
        <v>0.67100000000000004</v>
      </c>
      <c r="AN768">
        <v>3.383</v>
      </c>
      <c r="AO768">
        <v>2.1629999999999998</v>
      </c>
      <c r="AP768">
        <v>2.9380000000000002</v>
      </c>
      <c r="AQ768">
        <v>0.85199999999999998</v>
      </c>
      <c r="AR768">
        <v>3.6920000000000002</v>
      </c>
      <c r="AS768">
        <v>3.4319999999999999</v>
      </c>
      <c r="AT768">
        <v>-0.58799999999999997</v>
      </c>
      <c r="AU768">
        <v>1.4370000000000001</v>
      </c>
      <c r="AV768">
        <v>3.0350000000000001</v>
      </c>
      <c r="AW768">
        <v>2.4969999999999999</v>
      </c>
      <c r="AX768">
        <v>2.0960000000000001</v>
      </c>
      <c r="AY768">
        <v>1.788</v>
      </c>
      <c r="AZ768">
        <v>1.6910000000000001</v>
      </c>
      <c r="BA768">
        <v>1.712</v>
      </c>
      <c r="BB768">
        <v>1.6870000000000001</v>
      </c>
      <c r="BC768">
        <v>2017</v>
      </c>
    </row>
    <row r="769" spans="1:55" x14ac:dyDescent="0.25">
      <c r="A769">
        <v>339</v>
      </c>
      <c r="B769" t="s">
        <v>513</v>
      </c>
      <c r="C769" t="s">
        <v>237</v>
      </c>
      <c r="D769" t="s">
        <v>514</v>
      </c>
      <c r="E769" t="s">
        <v>238</v>
      </c>
      <c r="F769" t="s">
        <v>239</v>
      </c>
      <c r="G769" t="s">
        <v>229</v>
      </c>
      <c r="H769" t="s">
        <v>230</v>
      </c>
      <c r="I769" t="s">
        <v>515</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1.119</v>
      </c>
      <c r="X769">
        <v>1.161</v>
      </c>
      <c r="Y769">
        <v>1.24</v>
      </c>
      <c r="Z769">
        <v>1.2829999999999999</v>
      </c>
      <c r="AA769">
        <v>1.3089999999999999</v>
      </c>
      <c r="AB769">
        <v>1.3779999999999999</v>
      </c>
      <c r="AC769">
        <v>1.4650000000000001</v>
      </c>
      <c r="AD769">
        <v>1.6639999999999999</v>
      </c>
      <c r="AE769">
        <v>1.744</v>
      </c>
      <c r="AF769">
        <v>1.865</v>
      </c>
      <c r="AG769">
        <v>1.9810000000000001</v>
      </c>
      <c r="AH769">
        <v>2.1160000000000001</v>
      </c>
      <c r="AI769">
        <v>2.2280000000000002</v>
      </c>
      <c r="AJ769">
        <v>2.4350000000000001</v>
      </c>
      <c r="AK769">
        <v>2.581</v>
      </c>
      <c r="AL769">
        <v>2.7370000000000001</v>
      </c>
      <c r="AM769">
        <v>2.67</v>
      </c>
      <c r="AN769">
        <v>2.7930000000000001</v>
      </c>
      <c r="AO769">
        <v>2.9729999999999999</v>
      </c>
      <c r="AP769">
        <v>3.1280000000000001</v>
      </c>
      <c r="AQ769">
        <v>3.2170000000000001</v>
      </c>
      <c r="AR769">
        <v>3.3860000000000001</v>
      </c>
      <c r="AS769">
        <v>3.5249999999999999</v>
      </c>
      <c r="AT769">
        <v>3.613</v>
      </c>
      <c r="AU769">
        <v>3.7250000000000001</v>
      </c>
      <c r="AV769">
        <v>3.85</v>
      </c>
      <c r="AW769">
        <v>3.9929999999999999</v>
      </c>
      <c r="AX769">
        <v>4.1420000000000003</v>
      </c>
      <c r="AY769">
        <v>4.3</v>
      </c>
      <c r="AZ769">
        <v>4.4610000000000003</v>
      </c>
      <c r="BA769">
        <v>4.6280000000000001</v>
      </c>
      <c r="BB769">
        <v>4.7060000000000004</v>
      </c>
      <c r="BC769">
        <v>2017</v>
      </c>
    </row>
    <row r="770" spans="1:55" x14ac:dyDescent="0.25">
      <c r="A770">
        <v>339</v>
      </c>
      <c r="B770" t="s">
        <v>513</v>
      </c>
      <c r="C770" t="s">
        <v>240</v>
      </c>
      <c r="D770" t="s">
        <v>514</v>
      </c>
      <c r="E770" t="s">
        <v>238</v>
      </c>
      <c r="F770" t="s">
        <v>241</v>
      </c>
      <c r="G770" t="s">
        <v>242</v>
      </c>
      <c r="H770" t="s">
        <v>230</v>
      </c>
      <c r="I770" t="s">
        <v>243</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0.73199999999999998</v>
      </c>
      <c r="AD770">
        <v>0.83199999999999996</v>
      </c>
      <c r="AE770">
        <v>0.872</v>
      </c>
      <c r="AF770">
        <v>0.93300000000000005</v>
      </c>
      <c r="AG770">
        <v>0.99</v>
      </c>
      <c r="AH770">
        <v>1.0580000000000001</v>
      </c>
      <c r="AI770">
        <v>1.1140000000000001</v>
      </c>
      <c r="AJ770">
        <v>1.2170000000000001</v>
      </c>
      <c r="AK770">
        <v>1.2909999999999999</v>
      </c>
      <c r="AL770">
        <v>1.369</v>
      </c>
      <c r="AM770">
        <v>1.335</v>
      </c>
      <c r="AN770">
        <v>1.397</v>
      </c>
      <c r="AO770">
        <v>1.4870000000000001</v>
      </c>
      <c r="AP770">
        <v>1.5640000000000001</v>
      </c>
      <c r="AQ770">
        <v>1.6080000000000001</v>
      </c>
      <c r="AR770">
        <v>1.6930000000000001</v>
      </c>
      <c r="AS770">
        <v>1.7629999999999999</v>
      </c>
      <c r="AT770">
        <v>1.8069999999999999</v>
      </c>
      <c r="AU770">
        <v>1.863</v>
      </c>
      <c r="AV770">
        <v>1.925</v>
      </c>
      <c r="AW770">
        <v>1.9970000000000001</v>
      </c>
      <c r="AX770">
        <v>2.0710000000000002</v>
      </c>
      <c r="AY770">
        <v>2.15</v>
      </c>
      <c r="AZ770">
        <v>2.23</v>
      </c>
      <c r="BA770">
        <v>2.3140000000000001</v>
      </c>
      <c r="BB770">
        <v>2.3530000000000002</v>
      </c>
      <c r="BC770">
        <v>2017</v>
      </c>
    </row>
    <row r="771" spans="1:55" x14ac:dyDescent="0.25">
      <c r="A771">
        <v>339</v>
      </c>
      <c r="B771" t="s">
        <v>513</v>
      </c>
      <c r="C771" t="s">
        <v>244</v>
      </c>
      <c r="D771" t="s">
        <v>514</v>
      </c>
      <c r="E771" t="s">
        <v>238</v>
      </c>
      <c r="F771" t="s">
        <v>245</v>
      </c>
      <c r="G771" t="s">
        <v>246</v>
      </c>
      <c r="H771" t="s">
        <v>230</v>
      </c>
      <c r="I771" t="s">
        <v>243</v>
      </c>
      <c r="J771">
        <v>0.20599999999999999</v>
      </c>
      <c r="K771">
        <v>0.22600000000000001</v>
      </c>
      <c r="L771">
        <v>0.221</v>
      </c>
      <c r="M771">
        <v>0.24399999999999999</v>
      </c>
      <c r="N771">
        <v>0.28199999999999997</v>
      </c>
      <c r="O771">
        <v>0.28599999999999998</v>
      </c>
      <c r="P771">
        <v>0.313</v>
      </c>
      <c r="Q771">
        <v>0.39200000000000002</v>
      </c>
      <c r="R771">
        <v>0.45</v>
      </c>
      <c r="S771">
        <v>0.54</v>
      </c>
      <c r="T771">
        <v>0.623</v>
      </c>
      <c r="U771">
        <v>0.71699999999999997</v>
      </c>
      <c r="V771">
        <v>0.82199999999999995</v>
      </c>
      <c r="W771">
        <v>0.89500000000000002</v>
      </c>
      <c r="X771">
        <v>0.91500000000000004</v>
      </c>
      <c r="Y771">
        <v>0.94</v>
      </c>
      <c r="Z771">
        <v>0.97099999999999997</v>
      </c>
      <c r="AA771">
        <v>1.0229999999999999</v>
      </c>
      <c r="AB771">
        <v>1.073</v>
      </c>
      <c r="AC771">
        <v>1.1839999999999999</v>
      </c>
      <c r="AD771">
        <v>1.3680000000000001</v>
      </c>
      <c r="AE771">
        <v>1.4690000000000001</v>
      </c>
      <c r="AF771">
        <v>1.5680000000000001</v>
      </c>
      <c r="AG771">
        <v>1.746</v>
      </c>
      <c r="AH771">
        <v>1.877</v>
      </c>
      <c r="AI771">
        <v>1.9850000000000001</v>
      </c>
      <c r="AJ771">
        <v>2.1389999999999998</v>
      </c>
      <c r="AK771">
        <v>2.2210000000000001</v>
      </c>
      <c r="AL771">
        <v>2.3370000000000002</v>
      </c>
      <c r="AM771">
        <v>2.371</v>
      </c>
      <c r="AN771">
        <v>2.4790000000000001</v>
      </c>
      <c r="AO771">
        <v>2.5859999999999999</v>
      </c>
      <c r="AP771">
        <v>2.7130000000000001</v>
      </c>
      <c r="AQ771">
        <v>2.7839999999999998</v>
      </c>
      <c r="AR771">
        <v>2.9409999999999998</v>
      </c>
      <c r="AS771">
        <v>3.0750000000000002</v>
      </c>
      <c r="AT771">
        <v>3.09</v>
      </c>
      <c r="AU771">
        <v>3.194</v>
      </c>
      <c r="AV771">
        <v>3.3650000000000002</v>
      </c>
      <c r="AW771">
        <v>3.5110000000000001</v>
      </c>
      <c r="AX771">
        <v>3.6589999999999998</v>
      </c>
      <c r="AY771">
        <v>3.802</v>
      </c>
      <c r="AZ771">
        <v>3.9460000000000002</v>
      </c>
      <c r="BA771">
        <v>4.0970000000000004</v>
      </c>
      <c r="BB771">
        <v>4.2530000000000001</v>
      </c>
      <c r="BC771">
        <v>2017</v>
      </c>
    </row>
    <row r="772" spans="1:55" x14ac:dyDescent="0.25">
      <c r="A772">
        <v>339</v>
      </c>
      <c r="B772" t="s">
        <v>513</v>
      </c>
      <c r="C772" t="s">
        <v>247</v>
      </c>
      <c r="D772" t="s">
        <v>514</v>
      </c>
      <c r="E772" t="s">
        <v>248</v>
      </c>
      <c r="F772" t="s">
        <v>249</v>
      </c>
      <c r="G772" t="s">
        <v>250</v>
      </c>
      <c r="I772" t="s">
        <v>251</v>
      </c>
      <c r="J772">
        <v>74.552999999999997</v>
      </c>
      <c r="K772">
        <v>77.498999999999995</v>
      </c>
      <c r="L772">
        <v>83.756</v>
      </c>
      <c r="M772">
        <v>83.247</v>
      </c>
      <c r="N772">
        <v>83.444000000000003</v>
      </c>
      <c r="O772">
        <v>83.959000000000003</v>
      </c>
      <c r="P772">
        <v>85.256</v>
      </c>
      <c r="Q772">
        <v>81.734999999999999</v>
      </c>
      <c r="R772">
        <v>87.111000000000004</v>
      </c>
      <c r="S772">
        <v>86.997</v>
      </c>
      <c r="T772">
        <v>88.754000000000005</v>
      </c>
      <c r="U772">
        <v>85.936000000000007</v>
      </c>
      <c r="V772">
        <v>89.341999999999999</v>
      </c>
      <c r="W772">
        <v>90.82</v>
      </c>
      <c r="X772">
        <v>94.075000000000003</v>
      </c>
      <c r="Y772">
        <v>99.793000000000006</v>
      </c>
      <c r="Z772">
        <v>101.773</v>
      </c>
      <c r="AA772">
        <v>100.297</v>
      </c>
      <c r="AB772">
        <v>101.786</v>
      </c>
      <c r="AC772">
        <v>99.475999999999999</v>
      </c>
      <c r="AD772">
        <v>100.003</v>
      </c>
      <c r="AE772">
        <v>99.766999999999996</v>
      </c>
      <c r="AF772">
        <v>101.524</v>
      </c>
      <c r="AG772">
        <v>98.617999999999995</v>
      </c>
      <c r="AH772">
        <v>100.661</v>
      </c>
      <c r="AI772">
        <v>103.355</v>
      </c>
      <c r="AJ772">
        <v>107.989</v>
      </c>
      <c r="AK772">
        <v>113.223</v>
      </c>
      <c r="AL772">
        <v>116.315</v>
      </c>
      <c r="AM772">
        <v>112.72</v>
      </c>
      <c r="AN772">
        <v>114.054</v>
      </c>
      <c r="AO772">
        <v>118.822</v>
      </c>
      <c r="AP772">
        <v>121.428</v>
      </c>
      <c r="AQ772">
        <v>123.837</v>
      </c>
      <c r="AR772">
        <v>125.703</v>
      </c>
      <c r="AS772">
        <v>126.524</v>
      </c>
      <c r="AT772">
        <v>130.46</v>
      </c>
      <c r="AU772">
        <v>132.596</v>
      </c>
      <c r="AV772">
        <v>132.98599999999999</v>
      </c>
      <c r="AW772">
        <v>134.58199999999999</v>
      </c>
      <c r="AX772">
        <v>136.73500000000001</v>
      </c>
      <c r="AY772">
        <v>139.47</v>
      </c>
      <c r="AZ772">
        <v>142.25899999999999</v>
      </c>
      <c r="BA772">
        <v>145.10499999999999</v>
      </c>
      <c r="BB772">
        <v>145.10499999999999</v>
      </c>
      <c r="BC772">
        <v>2017</v>
      </c>
    </row>
    <row r="773" spans="1:55" x14ac:dyDescent="0.25">
      <c r="A773">
        <v>339</v>
      </c>
      <c r="B773" t="s">
        <v>513</v>
      </c>
      <c r="C773" t="s">
        <v>252</v>
      </c>
      <c r="D773" t="s">
        <v>514</v>
      </c>
      <c r="E773" t="s">
        <v>253</v>
      </c>
      <c r="F773" t="s">
        <v>254</v>
      </c>
      <c r="G773" t="s">
        <v>229</v>
      </c>
      <c r="H773" t="s">
        <v>220</v>
      </c>
      <c r="I773" t="s">
        <v>255</v>
      </c>
      <c r="J773" s="52">
        <v>3079.99</v>
      </c>
      <c r="K773" s="52">
        <v>3080.43</v>
      </c>
      <c r="L773" s="52">
        <v>2795.75</v>
      </c>
      <c r="M773" s="52">
        <v>2884.59</v>
      </c>
      <c r="N773" s="52">
        <v>3126.08</v>
      </c>
      <c r="O773" s="52">
        <v>2998.29</v>
      </c>
      <c r="P773" s="52">
        <v>3126.12</v>
      </c>
      <c r="Q773" s="52">
        <v>3715.98</v>
      </c>
      <c r="R773" s="52">
        <v>4039.02</v>
      </c>
      <c r="S773" s="52">
        <v>4544.68</v>
      </c>
      <c r="T773" s="52">
        <v>4912.3599999999997</v>
      </c>
      <c r="U773" s="52">
        <v>5334.07</v>
      </c>
      <c r="V773" s="52">
        <v>5827.64</v>
      </c>
      <c r="W773" s="52">
        <v>6011.71</v>
      </c>
      <c r="X773" s="52">
        <v>5850.24</v>
      </c>
      <c r="Y773" s="52">
        <v>5739.03</v>
      </c>
      <c r="Z773" s="52">
        <v>5676.58</v>
      </c>
      <c r="AA773" s="52">
        <v>5673.48</v>
      </c>
      <c r="AB773" s="52">
        <v>5675.47</v>
      </c>
      <c r="AC773" s="52">
        <v>6057.89</v>
      </c>
      <c r="AD773" s="52">
        <v>6661.73</v>
      </c>
      <c r="AE773" s="52">
        <v>6792.59</v>
      </c>
      <c r="AF773" s="52">
        <v>6927.23</v>
      </c>
      <c r="AG773" s="52">
        <v>7338.33</v>
      </c>
      <c r="AH773" s="52">
        <v>7437.37</v>
      </c>
      <c r="AI773" s="52">
        <v>7388.97</v>
      </c>
      <c r="AJ773" s="52">
        <v>7483.57</v>
      </c>
      <c r="AK773" s="52">
        <v>7318.46</v>
      </c>
      <c r="AL773" s="52">
        <v>7306.12</v>
      </c>
      <c r="AM773" s="52">
        <v>7338.08</v>
      </c>
      <c r="AN773" s="52">
        <v>7568.8</v>
      </c>
      <c r="AO773" s="52">
        <v>7532.37</v>
      </c>
      <c r="AP773" s="52">
        <v>7558.06</v>
      </c>
      <c r="AQ773" s="52">
        <v>7427.69</v>
      </c>
      <c r="AR773" s="52">
        <v>7546.24</v>
      </c>
      <c r="AS773" s="52">
        <v>7605.78</v>
      </c>
      <c r="AT773" s="52">
        <v>7367.86</v>
      </c>
      <c r="AU773" s="52">
        <v>7282.79</v>
      </c>
      <c r="AV773" s="52">
        <v>7312.11</v>
      </c>
      <c r="AW773" s="52">
        <v>7303.18</v>
      </c>
      <c r="AX773" s="52">
        <v>7265.7</v>
      </c>
      <c r="AY773" s="52">
        <v>7206.64</v>
      </c>
      <c r="AZ773" s="52">
        <v>7141.23</v>
      </c>
      <c r="BA773" s="52">
        <v>7077.91</v>
      </c>
      <c r="BB773" s="52">
        <v>7013.42</v>
      </c>
      <c r="BC773">
        <v>2014</v>
      </c>
    </row>
    <row r="774" spans="1:55" x14ac:dyDescent="0.25">
      <c r="A774">
        <v>339</v>
      </c>
      <c r="B774" t="s">
        <v>513</v>
      </c>
      <c r="C774" t="s">
        <v>256</v>
      </c>
      <c r="D774" t="s">
        <v>514</v>
      </c>
      <c r="E774" t="s">
        <v>253</v>
      </c>
      <c r="F774" t="s">
        <v>257</v>
      </c>
      <c r="G774" t="s">
        <v>258</v>
      </c>
      <c r="H774" t="s">
        <v>220</v>
      </c>
      <c r="I774" t="s">
        <v>255</v>
      </c>
      <c r="J774" s="52">
        <v>3182.91</v>
      </c>
      <c r="K774" s="52">
        <v>3183.37</v>
      </c>
      <c r="L774" s="52">
        <v>2889.17</v>
      </c>
      <c r="M774" s="52">
        <v>2980.98</v>
      </c>
      <c r="N774" s="52">
        <v>3230.54</v>
      </c>
      <c r="O774" s="52">
        <v>3098.48</v>
      </c>
      <c r="P774" s="52">
        <v>3230.59</v>
      </c>
      <c r="Q774" s="52">
        <v>3840.16</v>
      </c>
      <c r="R774" s="52">
        <v>4173.99</v>
      </c>
      <c r="S774" s="52">
        <v>4696.54</v>
      </c>
      <c r="T774" s="52">
        <v>5076.51</v>
      </c>
      <c r="U774" s="52">
        <v>5512.31</v>
      </c>
      <c r="V774" s="52">
        <v>6022.38</v>
      </c>
      <c r="W774" s="52">
        <v>6212.6</v>
      </c>
      <c r="X774" s="52">
        <v>6045.73</v>
      </c>
      <c r="Y774" s="52">
        <v>5930.81</v>
      </c>
      <c r="Z774" s="52">
        <v>5866.27</v>
      </c>
      <c r="AA774" s="52">
        <v>5863.07</v>
      </c>
      <c r="AB774" s="52">
        <v>5865.13</v>
      </c>
      <c r="AC774" s="52">
        <v>6260.32</v>
      </c>
      <c r="AD774" s="52">
        <v>6884.34</v>
      </c>
      <c r="AE774" s="52">
        <v>7019.57</v>
      </c>
      <c r="AF774" s="52">
        <v>7158.71</v>
      </c>
      <c r="AG774" s="52">
        <v>7583.55</v>
      </c>
      <c r="AH774" s="52">
        <v>7685.9</v>
      </c>
      <c r="AI774" s="52">
        <v>7635.88</v>
      </c>
      <c r="AJ774" s="52">
        <v>7733.65</v>
      </c>
      <c r="AK774" s="52">
        <v>7563.02</v>
      </c>
      <c r="AL774" s="52">
        <v>7550.26</v>
      </c>
      <c r="AM774" s="52">
        <v>7583.29</v>
      </c>
      <c r="AN774" s="52">
        <v>7821.72</v>
      </c>
      <c r="AO774" s="52">
        <v>7784.07</v>
      </c>
      <c r="AP774" s="52">
        <v>7810.62</v>
      </c>
      <c r="AQ774" s="52">
        <v>7675.89</v>
      </c>
      <c r="AR774" s="52">
        <v>7798.41</v>
      </c>
      <c r="AS774" s="52">
        <v>7859.94</v>
      </c>
      <c r="AT774" s="52">
        <v>7614.07</v>
      </c>
      <c r="AU774" s="52">
        <v>7526.15</v>
      </c>
      <c r="AV774" s="52">
        <v>7556.46</v>
      </c>
      <c r="AW774" s="52">
        <v>7547.22</v>
      </c>
      <c r="AX774" s="52">
        <v>7508.5</v>
      </c>
      <c r="AY774" s="52">
        <v>7447.46</v>
      </c>
      <c r="AZ774" s="52">
        <v>7379.86</v>
      </c>
      <c r="BA774" s="52">
        <v>7314.43</v>
      </c>
      <c r="BB774" s="52">
        <v>7247.78</v>
      </c>
      <c r="BC774">
        <v>2014</v>
      </c>
    </row>
    <row r="775" spans="1:55" x14ac:dyDescent="0.25">
      <c r="A775">
        <v>339</v>
      </c>
      <c r="B775" t="s">
        <v>513</v>
      </c>
      <c r="C775" t="s">
        <v>259</v>
      </c>
      <c r="D775" t="s">
        <v>514</v>
      </c>
      <c r="E775" t="s">
        <v>260</v>
      </c>
      <c r="F775" t="s">
        <v>261</v>
      </c>
      <c r="G775" t="s">
        <v>229</v>
      </c>
      <c r="H775" t="s">
        <v>220</v>
      </c>
      <c r="I775" t="s">
        <v>262</v>
      </c>
      <c r="J775" s="52">
        <v>2296.2199999999998</v>
      </c>
      <c r="K775" s="52">
        <v>2387.29</v>
      </c>
      <c r="L775" s="52">
        <v>2341.61</v>
      </c>
      <c r="M775" s="52">
        <v>2401.33</v>
      </c>
      <c r="N775" s="52">
        <v>2608.5300000000002</v>
      </c>
      <c r="O775" s="52">
        <v>2517.33</v>
      </c>
      <c r="P775" s="52">
        <v>2665.21</v>
      </c>
      <c r="Q775" s="52">
        <v>3037.27</v>
      </c>
      <c r="R775" s="52">
        <v>3518.44</v>
      </c>
      <c r="S775" s="52">
        <v>3953.73</v>
      </c>
      <c r="T775" s="52">
        <v>4359.8999999999996</v>
      </c>
      <c r="U775" s="52">
        <v>4583.8599999999997</v>
      </c>
      <c r="V775" s="52">
        <v>5206.5600000000004</v>
      </c>
      <c r="W775" s="52">
        <v>5459.82</v>
      </c>
      <c r="X775" s="52">
        <v>5503.59</v>
      </c>
      <c r="Y775" s="52">
        <v>5727.16</v>
      </c>
      <c r="Z775" s="52">
        <v>5777.21</v>
      </c>
      <c r="AA775" s="52">
        <v>5690.3</v>
      </c>
      <c r="AB775" s="52">
        <v>5776.81</v>
      </c>
      <c r="AC775" s="52">
        <v>6026.16</v>
      </c>
      <c r="AD775" s="52">
        <v>6661.91</v>
      </c>
      <c r="AE775" s="52">
        <v>6776.73</v>
      </c>
      <c r="AF775" s="52">
        <v>7032.82</v>
      </c>
      <c r="AG775" s="52">
        <v>7236.93</v>
      </c>
      <c r="AH775" s="52">
        <v>7486.52</v>
      </c>
      <c r="AI775" s="52">
        <v>7636.89</v>
      </c>
      <c r="AJ775" s="52">
        <v>8081.43</v>
      </c>
      <c r="AK775" s="52">
        <v>8286.19</v>
      </c>
      <c r="AL775" s="52">
        <v>8498.14</v>
      </c>
      <c r="AM775" s="52">
        <v>8271.4699999999993</v>
      </c>
      <c r="AN775" s="52">
        <v>8632.51</v>
      </c>
      <c r="AO775" s="52">
        <v>8950.14</v>
      </c>
      <c r="AP775" s="52">
        <v>9177.61</v>
      </c>
      <c r="AQ775" s="52">
        <v>9198.25</v>
      </c>
      <c r="AR775" s="52">
        <v>9485.83</v>
      </c>
      <c r="AS775" s="52">
        <v>9623.16</v>
      </c>
      <c r="AT775" s="52">
        <v>9612.15</v>
      </c>
      <c r="AU775" s="52">
        <v>9656.7099999999991</v>
      </c>
      <c r="AV775" s="52">
        <v>9724.09</v>
      </c>
      <c r="AW775" s="52">
        <v>9828.76</v>
      </c>
      <c r="AX775" s="52">
        <v>9934.7800000000007</v>
      </c>
      <c r="AY775" s="52">
        <v>10051.1</v>
      </c>
      <c r="AZ775" s="52">
        <v>10159.06</v>
      </c>
      <c r="BA775" s="52">
        <v>10270.370000000001</v>
      </c>
      <c r="BB775" s="52">
        <v>10176.790000000001</v>
      </c>
      <c r="BC775">
        <v>2014</v>
      </c>
    </row>
    <row r="776" spans="1:55" x14ac:dyDescent="0.25">
      <c r="A776">
        <v>339</v>
      </c>
      <c r="B776" t="s">
        <v>513</v>
      </c>
      <c r="C776" t="s">
        <v>263</v>
      </c>
      <c r="D776" t="s">
        <v>514</v>
      </c>
      <c r="E776" t="s">
        <v>260</v>
      </c>
      <c r="F776" t="s">
        <v>264</v>
      </c>
      <c r="G776" t="s">
        <v>242</v>
      </c>
      <c r="H776" t="s">
        <v>220</v>
      </c>
      <c r="I776" t="s">
        <v>262</v>
      </c>
      <c r="J776" s="52">
        <v>1148.1099999999999</v>
      </c>
      <c r="K776" s="52">
        <v>1193.6500000000001</v>
      </c>
      <c r="L776" s="52">
        <v>1170.8</v>
      </c>
      <c r="M776" s="52">
        <v>1200.67</v>
      </c>
      <c r="N776" s="52">
        <v>1304.27</v>
      </c>
      <c r="O776" s="52">
        <v>1258.6600000000001</v>
      </c>
      <c r="P776" s="52">
        <v>1332.6</v>
      </c>
      <c r="Q776" s="52">
        <v>1518.63</v>
      </c>
      <c r="R776" s="52">
        <v>1759.22</v>
      </c>
      <c r="S776" s="52">
        <v>1976.87</v>
      </c>
      <c r="T776" s="52">
        <v>2179.9499999999998</v>
      </c>
      <c r="U776" s="52">
        <v>2291.9299999999998</v>
      </c>
      <c r="V776" s="52">
        <v>2603.2800000000002</v>
      </c>
      <c r="W776" s="52">
        <v>2729.91</v>
      </c>
      <c r="X776" s="52">
        <v>2751.79</v>
      </c>
      <c r="Y776" s="52">
        <v>2863.58</v>
      </c>
      <c r="Z776" s="52">
        <v>2888.6</v>
      </c>
      <c r="AA776" s="52">
        <v>2845.15</v>
      </c>
      <c r="AB776" s="52">
        <v>2888.41</v>
      </c>
      <c r="AC776" s="52">
        <v>3013.08</v>
      </c>
      <c r="AD776" s="52">
        <v>3330.96</v>
      </c>
      <c r="AE776" s="52">
        <v>3388.37</v>
      </c>
      <c r="AF776" s="52">
        <v>3516.41</v>
      </c>
      <c r="AG776" s="52">
        <v>3618.47</v>
      </c>
      <c r="AH776" s="52">
        <v>3743.26</v>
      </c>
      <c r="AI776" s="52">
        <v>3818.45</v>
      </c>
      <c r="AJ776" s="52">
        <v>4040.72</v>
      </c>
      <c r="AK776" s="52">
        <v>4143.09</v>
      </c>
      <c r="AL776" s="52">
        <v>4249.07</v>
      </c>
      <c r="AM776" s="52">
        <v>4135.7299999999996</v>
      </c>
      <c r="AN776" s="52">
        <v>4316.26</v>
      </c>
      <c r="AO776" s="52">
        <v>4475.07</v>
      </c>
      <c r="AP776" s="52">
        <v>4588.8</v>
      </c>
      <c r="AQ776" s="52">
        <v>4599.12</v>
      </c>
      <c r="AR776" s="52">
        <v>4742.92</v>
      </c>
      <c r="AS776" s="52">
        <v>4811.58</v>
      </c>
      <c r="AT776" s="52">
        <v>4806.07</v>
      </c>
      <c r="AU776" s="52">
        <v>4828.3500000000004</v>
      </c>
      <c r="AV776" s="52">
        <v>4862.05</v>
      </c>
      <c r="AW776" s="52">
        <v>4914.38</v>
      </c>
      <c r="AX776" s="52">
        <v>4967.3900000000003</v>
      </c>
      <c r="AY776" s="52">
        <v>5025.55</v>
      </c>
      <c r="AZ776" s="52">
        <v>5079.53</v>
      </c>
      <c r="BA776" s="52">
        <v>5135.1899999999996</v>
      </c>
      <c r="BB776" s="52">
        <v>5088.3999999999996</v>
      </c>
      <c r="BC776">
        <v>2014</v>
      </c>
    </row>
    <row r="777" spans="1:55" x14ac:dyDescent="0.25">
      <c r="A777">
        <v>339</v>
      </c>
      <c r="B777" t="s">
        <v>513</v>
      </c>
      <c r="C777" t="s">
        <v>265</v>
      </c>
      <c r="D777" t="s">
        <v>514</v>
      </c>
      <c r="E777" t="s">
        <v>260</v>
      </c>
      <c r="F777" t="s">
        <v>266</v>
      </c>
      <c r="G777" t="s">
        <v>246</v>
      </c>
      <c r="H777" t="s">
        <v>220</v>
      </c>
      <c r="I777" t="s">
        <v>262</v>
      </c>
      <c r="J777" s="52">
        <v>1371.33</v>
      </c>
      <c r="K777" s="52">
        <v>1501.28</v>
      </c>
      <c r="L777" s="52">
        <v>1446.73</v>
      </c>
      <c r="M777" s="52">
        <v>1551.16</v>
      </c>
      <c r="N777" s="52">
        <v>1741.67</v>
      </c>
      <c r="O777" s="52">
        <v>1723.31</v>
      </c>
      <c r="P777" s="52">
        <v>1832.96</v>
      </c>
      <c r="Q777" s="52">
        <v>2232.6999999999998</v>
      </c>
      <c r="R777" s="52">
        <v>2512.38</v>
      </c>
      <c r="S777" s="52">
        <v>2937.75</v>
      </c>
      <c r="T777" s="52">
        <v>3294.26</v>
      </c>
      <c r="U777" s="52">
        <v>3698.05</v>
      </c>
      <c r="V777" s="52">
        <v>4132.3100000000004</v>
      </c>
      <c r="W777" s="52">
        <v>4363.83</v>
      </c>
      <c r="X777" s="52">
        <v>4337.3</v>
      </c>
      <c r="Y777" s="52">
        <v>4344.07</v>
      </c>
      <c r="Z777" s="52">
        <v>4375.47</v>
      </c>
      <c r="AA777" s="52">
        <v>4448.49</v>
      </c>
      <c r="AB777" s="52">
        <v>4500.1499999999996</v>
      </c>
      <c r="AC777" s="52">
        <v>4872.7299999999996</v>
      </c>
      <c r="AD777" s="52">
        <v>5478.21</v>
      </c>
      <c r="AE777" s="52">
        <v>5708.33</v>
      </c>
      <c r="AF777" s="52">
        <v>5913.57</v>
      </c>
      <c r="AG777" s="52">
        <v>6380.85</v>
      </c>
      <c r="AH777" s="52">
        <v>6641.07</v>
      </c>
      <c r="AI777" s="52">
        <v>6803.35</v>
      </c>
      <c r="AJ777" s="52">
        <v>7098.99</v>
      </c>
      <c r="AK777" s="52">
        <v>7128.87</v>
      </c>
      <c r="AL777" s="52">
        <v>7255.27</v>
      </c>
      <c r="AM777" s="52">
        <v>7342.56</v>
      </c>
      <c r="AN777" s="52">
        <v>7661.67</v>
      </c>
      <c r="AO777" s="52">
        <v>7784.07</v>
      </c>
      <c r="AP777" s="52">
        <v>7960.44</v>
      </c>
      <c r="AQ777" s="52">
        <v>7960.37</v>
      </c>
      <c r="AR777" s="52">
        <v>8240.4599999999991</v>
      </c>
      <c r="AS777" s="52">
        <v>8394.2999999999993</v>
      </c>
      <c r="AT777" s="52">
        <v>8220.6</v>
      </c>
      <c r="AU777" s="52">
        <v>8280.15</v>
      </c>
      <c r="AV777" s="52">
        <v>8500.93</v>
      </c>
      <c r="AW777" s="52">
        <v>8641.51</v>
      </c>
      <c r="AX777" s="52">
        <v>8776.69</v>
      </c>
      <c r="AY777" s="52">
        <v>8886.32</v>
      </c>
      <c r="AZ777" s="52">
        <v>8987.8700000000008</v>
      </c>
      <c r="BA777" s="52">
        <v>9092.7900000000009</v>
      </c>
      <c r="BB777" s="52">
        <v>9198.5</v>
      </c>
      <c r="BC777">
        <v>2014</v>
      </c>
    </row>
    <row r="778" spans="1:55" x14ac:dyDescent="0.25">
      <c r="A778">
        <v>339</v>
      </c>
      <c r="B778" t="s">
        <v>513</v>
      </c>
      <c r="C778" t="s">
        <v>267</v>
      </c>
      <c r="D778" t="s">
        <v>514</v>
      </c>
      <c r="E778" t="s">
        <v>268</v>
      </c>
      <c r="F778" t="s">
        <v>269</v>
      </c>
      <c r="G778" t="s">
        <v>270</v>
      </c>
    </row>
    <row r="779" spans="1:55" x14ac:dyDescent="0.25">
      <c r="A779">
        <v>339</v>
      </c>
      <c r="B779" t="s">
        <v>513</v>
      </c>
      <c r="C779" t="s">
        <v>271</v>
      </c>
      <c r="D779" t="s">
        <v>514</v>
      </c>
      <c r="E779" t="s">
        <v>272</v>
      </c>
      <c r="F779" t="s">
        <v>273</v>
      </c>
      <c r="G779" t="s">
        <v>274</v>
      </c>
      <c r="I779" t="s">
        <v>243</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3.0000000000000001E-3</v>
      </c>
      <c r="AQ779">
        <v>3.0000000000000001E-3</v>
      </c>
      <c r="AR779">
        <v>3.0000000000000001E-3</v>
      </c>
      <c r="AS779">
        <v>3.0000000000000001E-3</v>
      </c>
      <c r="AT779">
        <v>3.0000000000000001E-3</v>
      </c>
      <c r="AU779">
        <v>3.0000000000000001E-3</v>
      </c>
      <c r="AV779">
        <v>2E-3</v>
      </c>
      <c r="AW779">
        <v>2E-3</v>
      </c>
      <c r="AX779">
        <v>2E-3</v>
      </c>
      <c r="AY779">
        <v>2E-3</v>
      </c>
      <c r="AZ779">
        <v>2E-3</v>
      </c>
      <c r="BA779">
        <v>2E-3</v>
      </c>
      <c r="BB779">
        <v>2E-3</v>
      </c>
      <c r="BC779">
        <v>2017</v>
      </c>
    </row>
    <row r="780" spans="1:55" x14ac:dyDescent="0.25">
      <c r="A780">
        <v>339</v>
      </c>
      <c r="B780" t="s">
        <v>513</v>
      </c>
      <c r="C780" t="s">
        <v>275</v>
      </c>
      <c r="D780" t="s">
        <v>514</v>
      </c>
      <c r="E780" t="s">
        <v>276</v>
      </c>
      <c r="F780" t="s">
        <v>277</v>
      </c>
      <c r="G780" t="s">
        <v>278</v>
      </c>
      <c r="I780" t="s">
        <v>243</v>
      </c>
      <c r="J780">
        <v>1.6739999999999999</v>
      </c>
      <c r="K780">
        <v>1.59</v>
      </c>
      <c r="L780">
        <v>1.619</v>
      </c>
      <c r="M780">
        <v>1.548</v>
      </c>
      <c r="N780">
        <v>1.498</v>
      </c>
      <c r="O780">
        <v>1.4610000000000001</v>
      </c>
      <c r="P780">
        <v>1.454</v>
      </c>
      <c r="Q780">
        <v>1.36</v>
      </c>
      <c r="R780">
        <v>1.4</v>
      </c>
      <c r="S780">
        <v>1.3460000000000001</v>
      </c>
      <c r="T780">
        <v>1.323</v>
      </c>
      <c r="U780">
        <v>1.24</v>
      </c>
      <c r="V780">
        <v>1.26</v>
      </c>
      <c r="W780">
        <v>1.2509999999999999</v>
      </c>
      <c r="X780">
        <v>1.2689999999999999</v>
      </c>
      <c r="Y780">
        <v>1.3180000000000001</v>
      </c>
      <c r="Z780">
        <v>1.32</v>
      </c>
      <c r="AA780">
        <v>1.2789999999999999</v>
      </c>
      <c r="AB780">
        <v>1.284</v>
      </c>
      <c r="AC780">
        <v>1.2370000000000001</v>
      </c>
      <c r="AD780">
        <v>1.216</v>
      </c>
      <c r="AE780">
        <v>1.1870000000000001</v>
      </c>
      <c r="AF780">
        <v>1.1890000000000001</v>
      </c>
      <c r="AG780">
        <v>1.1339999999999999</v>
      </c>
      <c r="AH780">
        <v>1.127</v>
      </c>
      <c r="AI780">
        <v>1.123</v>
      </c>
      <c r="AJ780">
        <v>1.1379999999999999</v>
      </c>
      <c r="AK780">
        <v>1.1619999999999999</v>
      </c>
      <c r="AL780">
        <v>1.171</v>
      </c>
      <c r="AM780">
        <v>1.127</v>
      </c>
      <c r="AN780">
        <v>1.127</v>
      </c>
      <c r="AO780">
        <v>1.1499999999999999</v>
      </c>
      <c r="AP780">
        <v>1.153</v>
      </c>
      <c r="AQ780">
        <v>1.1559999999999999</v>
      </c>
      <c r="AR780">
        <v>1.151</v>
      </c>
      <c r="AS780">
        <v>1.1459999999999999</v>
      </c>
      <c r="AT780">
        <v>1.169</v>
      </c>
      <c r="AU780">
        <v>1.1659999999999999</v>
      </c>
      <c r="AV780">
        <v>1.1439999999999999</v>
      </c>
      <c r="AW780">
        <v>1.137</v>
      </c>
      <c r="AX780">
        <v>1.1319999999999999</v>
      </c>
      <c r="AY780">
        <v>1.131</v>
      </c>
      <c r="AZ780">
        <v>1.1299999999999999</v>
      </c>
      <c r="BA780">
        <v>1.1299999999999999</v>
      </c>
      <c r="BB780">
        <v>1.1060000000000001</v>
      </c>
      <c r="BC780">
        <v>2017</v>
      </c>
    </row>
    <row r="781" spans="1:55" x14ac:dyDescent="0.25">
      <c r="A781">
        <v>339</v>
      </c>
      <c r="B781" t="s">
        <v>513</v>
      </c>
      <c r="C781" t="s">
        <v>279</v>
      </c>
      <c r="D781" t="s">
        <v>514</v>
      </c>
      <c r="E781" t="s">
        <v>280</v>
      </c>
      <c r="F781" t="s">
        <v>281</v>
      </c>
      <c r="G781" t="s">
        <v>282</v>
      </c>
      <c r="I781" t="s">
        <v>515</v>
      </c>
      <c r="J781">
        <v>25.577999999999999</v>
      </c>
      <c r="K781">
        <v>26.643999999999998</v>
      </c>
      <c r="L781">
        <v>22.538</v>
      </c>
      <c r="M781">
        <v>18.917000000000002</v>
      </c>
      <c r="N781">
        <v>20.318000000000001</v>
      </c>
      <c r="O781">
        <v>17.376999999999999</v>
      </c>
      <c r="P781">
        <v>17.443999999999999</v>
      </c>
      <c r="Q781">
        <v>22.286999999999999</v>
      </c>
      <c r="R781">
        <v>25.658999999999999</v>
      </c>
      <c r="S781">
        <v>27.372</v>
      </c>
      <c r="T781">
        <v>66.185000000000002</v>
      </c>
      <c r="U781">
        <v>68.709000000000003</v>
      </c>
      <c r="V781">
        <v>18.317</v>
      </c>
      <c r="W781">
        <v>20.387</v>
      </c>
      <c r="X781">
        <v>16.376000000000001</v>
      </c>
      <c r="Y781">
        <v>14.997</v>
      </c>
      <c r="Z781">
        <v>11.512</v>
      </c>
      <c r="AA781">
        <v>12.382999999999999</v>
      </c>
      <c r="AB781">
        <v>12.564</v>
      </c>
      <c r="AC781">
        <v>21.402000000000001</v>
      </c>
      <c r="AD781">
        <v>33.703000000000003</v>
      </c>
      <c r="AE781">
        <v>26.971</v>
      </c>
      <c r="AF781">
        <v>20.696999999999999</v>
      </c>
      <c r="AG781">
        <v>20.491</v>
      </c>
      <c r="AH781">
        <v>18.759</v>
      </c>
      <c r="AI781">
        <v>21.623999999999999</v>
      </c>
      <c r="AJ781">
        <v>20.077000000000002</v>
      </c>
      <c r="AK781">
        <v>18.808</v>
      </c>
      <c r="AL781">
        <v>26.736000000000001</v>
      </c>
      <c r="AM781">
        <v>18.260000000000002</v>
      </c>
      <c r="AN781">
        <v>13.427</v>
      </c>
      <c r="AO781">
        <v>15.909000000000001</v>
      </c>
      <c r="AP781">
        <v>15.02</v>
      </c>
      <c r="AQ781">
        <v>15.292</v>
      </c>
      <c r="AR781">
        <v>18.367999999999999</v>
      </c>
      <c r="AS781">
        <v>22.411999999999999</v>
      </c>
      <c r="AT781">
        <v>19.199000000000002</v>
      </c>
      <c r="AU781">
        <v>17.648</v>
      </c>
      <c r="AV781">
        <v>19.867000000000001</v>
      </c>
      <c r="AW781">
        <v>21.007000000000001</v>
      </c>
      <c r="AX781">
        <v>20.506</v>
      </c>
      <c r="AY781">
        <v>20.065999999999999</v>
      </c>
      <c r="AZ781">
        <v>20.007000000000001</v>
      </c>
      <c r="BA781">
        <v>20.96</v>
      </c>
      <c r="BB781">
        <v>21.026</v>
      </c>
      <c r="BC781">
        <v>2017</v>
      </c>
    </row>
    <row r="782" spans="1:55" x14ac:dyDescent="0.25">
      <c r="A782">
        <v>339</v>
      </c>
      <c r="B782" t="s">
        <v>513</v>
      </c>
      <c r="C782" t="s">
        <v>283</v>
      </c>
      <c r="D782" t="s">
        <v>514</v>
      </c>
      <c r="E782" t="s">
        <v>284</v>
      </c>
      <c r="F782" t="s">
        <v>285</v>
      </c>
      <c r="G782" t="s">
        <v>282</v>
      </c>
      <c r="I782" t="s">
        <v>515</v>
      </c>
      <c r="J782">
        <v>24.765000000000001</v>
      </c>
      <c r="K782">
        <v>25.388999999999999</v>
      </c>
      <c r="L782">
        <v>11.045999999999999</v>
      </c>
      <c r="M782">
        <v>13.651999999999999</v>
      </c>
      <c r="N782">
        <v>20.27</v>
      </c>
      <c r="O782">
        <v>34.514000000000003</v>
      </c>
      <c r="P782">
        <v>26.242000000000001</v>
      </c>
      <c r="Q782">
        <v>29.623000000000001</v>
      </c>
      <c r="R782">
        <v>26.866</v>
      </c>
      <c r="S782">
        <v>25.306000000000001</v>
      </c>
      <c r="T782">
        <v>0.87</v>
      </c>
      <c r="U782">
        <v>-6.0179999999999998</v>
      </c>
      <c r="V782">
        <v>12.797000000000001</v>
      </c>
      <c r="W782">
        <v>11.72</v>
      </c>
      <c r="X782">
        <v>9.4770000000000003</v>
      </c>
      <c r="Y782">
        <v>12.215999999999999</v>
      </c>
      <c r="Z782">
        <v>10.476000000000001</v>
      </c>
      <c r="AA782">
        <v>7.5039999999999996</v>
      </c>
      <c r="AB782">
        <v>6.5490000000000004</v>
      </c>
      <c r="AC782">
        <v>12.943</v>
      </c>
      <c r="AD782">
        <v>15.581</v>
      </c>
      <c r="AE782">
        <v>6.2869999999999999</v>
      </c>
      <c r="AF782">
        <v>3.657</v>
      </c>
      <c r="AG782">
        <v>3.0840000000000001</v>
      </c>
      <c r="AH782">
        <v>5.5919999999999996</v>
      </c>
      <c r="AI782">
        <v>9.1300000000000008</v>
      </c>
      <c r="AJ782">
        <v>19.146999999999998</v>
      </c>
      <c r="AK782">
        <v>15.337999999999999</v>
      </c>
      <c r="AL782">
        <v>16.149999999999999</v>
      </c>
      <c r="AM782">
        <v>12.055999999999999</v>
      </c>
      <c r="AN782">
        <v>10.151999999999999</v>
      </c>
      <c r="AO782">
        <v>14.766999999999999</v>
      </c>
      <c r="AP782">
        <v>13.803000000000001</v>
      </c>
      <c r="AQ782">
        <v>10.811</v>
      </c>
      <c r="AR782">
        <v>10.489000000000001</v>
      </c>
      <c r="AS782">
        <v>12.565</v>
      </c>
      <c r="AT782">
        <v>10.151</v>
      </c>
      <c r="AU782">
        <v>10.621</v>
      </c>
      <c r="AV782">
        <v>13.956</v>
      </c>
      <c r="AW782">
        <v>15.27</v>
      </c>
      <c r="AX782">
        <v>15.065</v>
      </c>
      <c r="AY782">
        <v>14.87</v>
      </c>
      <c r="AZ782">
        <v>14.912000000000001</v>
      </c>
      <c r="BA782">
        <v>15.971</v>
      </c>
      <c r="BB782">
        <v>16.242000000000001</v>
      </c>
      <c r="BC782">
        <v>2017</v>
      </c>
    </row>
    <row r="783" spans="1:55" x14ac:dyDescent="0.25">
      <c r="A783">
        <v>339</v>
      </c>
      <c r="B783" t="s">
        <v>513</v>
      </c>
      <c r="C783" t="s">
        <v>286</v>
      </c>
      <c r="D783" t="s">
        <v>514</v>
      </c>
      <c r="E783" t="s">
        <v>287</v>
      </c>
      <c r="F783" t="s">
        <v>288</v>
      </c>
      <c r="G783" t="s">
        <v>250</v>
      </c>
      <c r="I783" t="s">
        <v>516</v>
      </c>
      <c r="J783">
        <v>56.151000000000003</v>
      </c>
      <c r="K783">
        <v>62.454000000000001</v>
      </c>
      <c r="L783">
        <v>66.724999999999994</v>
      </c>
      <c r="M783">
        <v>70.058999999999997</v>
      </c>
      <c r="N783">
        <v>72.429000000000002</v>
      </c>
      <c r="O783">
        <v>75.436999999999998</v>
      </c>
      <c r="P783">
        <v>76.036000000000001</v>
      </c>
      <c r="Q783">
        <v>77.572999999999993</v>
      </c>
      <c r="R783">
        <v>81.700999999999993</v>
      </c>
      <c r="S783">
        <v>81.700999999999993</v>
      </c>
      <c r="T783">
        <v>83.373000000000005</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130.52099999999999</v>
      </c>
      <c r="AP783">
        <v>132.09700000000001</v>
      </c>
      <c r="AQ783">
        <v>132.77099999999999</v>
      </c>
      <c r="AR783">
        <v>134.36600000000001</v>
      </c>
      <c r="AS783">
        <v>133.208</v>
      </c>
      <c r="AT783">
        <v>134.09200000000001</v>
      </c>
      <c r="AU783">
        <v>135.631</v>
      </c>
      <c r="AV783">
        <v>136.03</v>
      </c>
      <c r="AW783">
        <v>137.66200000000001</v>
      </c>
      <c r="AX783">
        <v>139.86500000000001</v>
      </c>
      <c r="AY783">
        <v>142.66200000000001</v>
      </c>
      <c r="AZ783">
        <v>145.51499999999999</v>
      </c>
      <c r="BA783">
        <v>148.42500000000001</v>
      </c>
      <c r="BB783">
        <v>151.39400000000001</v>
      </c>
      <c r="BC783">
        <v>2017</v>
      </c>
    </row>
    <row r="784" spans="1:55" x14ac:dyDescent="0.25">
      <c r="A784">
        <v>339</v>
      </c>
      <c r="B784" t="s">
        <v>513</v>
      </c>
      <c r="C784" t="s">
        <v>290</v>
      </c>
      <c r="D784" t="s">
        <v>514</v>
      </c>
      <c r="E784" t="s">
        <v>287</v>
      </c>
      <c r="F784" t="s">
        <v>291</v>
      </c>
      <c r="G784" t="s">
        <v>235</v>
      </c>
      <c r="I784" t="s">
        <v>292</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3.2250000000000001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1.6950000000000001</v>
      </c>
      <c r="AP784">
        <v>1.208</v>
      </c>
      <c r="AQ784">
        <v>0.51</v>
      </c>
      <c r="AR784">
        <v>1.2010000000000001</v>
      </c>
      <c r="AS784">
        <v>-0.86199999999999999</v>
      </c>
      <c r="AT784">
        <v>0.66300000000000003</v>
      </c>
      <c r="AU784">
        <v>1.1479999999999999</v>
      </c>
      <c r="AV784">
        <v>0.29399999999999998</v>
      </c>
      <c r="AW784">
        <v>1.2</v>
      </c>
      <c r="AX784">
        <v>1.6</v>
      </c>
      <c r="AY784">
        <v>2</v>
      </c>
      <c r="AZ784">
        <v>2</v>
      </c>
      <c r="BA784">
        <v>2</v>
      </c>
      <c r="BB784">
        <v>2</v>
      </c>
      <c r="BC784">
        <v>2017</v>
      </c>
    </row>
    <row r="785" spans="1:55" x14ac:dyDescent="0.25">
      <c r="A785">
        <v>339</v>
      </c>
      <c r="B785" t="s">
        <v>513</v>
      </c>
      <c r="C785" t="s">
        <v>293</v>
      </c>
      <c r="D785" t="s">
        <v>514</v>
      </c>
      <c r="E785" t="s">
        <v>294</v>
      </c>
      <c r="F785" t="s">
        <v>295</v>
      </c>
      <c r="G785" t="s">
        <v>250</v>
      </c>
      <c r="I785" t="s">
        <v>516</v>
      </c>
      <c r="J785" t="s">
        <v>232</v>
      </c>
      <c r="K785" t="s">
        <v>232</v>
      </c>
      <c r="L785" t="s">
        <v>232</v>
      </c>
      <c r="M785" t="s">
        <v>232</v>
      </c>
      <c r="N785" t="s">
        <v>232</v>
      </c>
      <c r="O785" t="s">
        <v>232</v>
      </c>
      <c r="P785" t="s">
        <v>232</v>
      </c>
      <c r="Q785" t="s">
        <v>232</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138.589</v>
      </c>
      <c r="AX785">
        <v>139.71600000000001</v>
      </c>
      <c r="AY785">
        <v>144.155</v>
      </c>
      <c r="AZ785">
        <v>145.393</v>
      </c>
      <c r="BA785">
        <v>149.946</v>
      </c>
      <c r="BB785">
        <v>151.30000000000001</v>
      </c>
      <c r="BC785">
        <v>2017</v>
      </c>
    </row>
    <row r="786" spans="1:55" x14ac:dyDescent="0.25">
      <c r="A786">
        <v>339</v>
      </c>
      <c r="B786" t="s">
        <v>513</v>
      </c>
      <c r="C786" t="s">
        <v>296</v>
      </c>
      <c r="D786" t="s">
        <v>514</v>
      </c>
      <c r="E786" t="s">
        <v>294</v>
      </c>
      <c r="F786" t="s">
        <v>297</v>
      </c>
      <c r="G786" t="s">
        <v>235</v>
      </c>
      <c r="I786" t="s">
        <v>298</v>
      </c>
      <c r="J786" t="s">
        <v>232</v>
      </c>
      <c r="K786" t="s">
        <v>232</v>
      </c>
      <c r="L786" t="s">
        <v>232</v>
      </c>
      <c r="M786" t="s">
        <v>232</v>
      </c>
      <c r="N786" t="s">
        <v>232</v>
      </c>
      <c r="O786" t="s">
        <v>232</v>
      </c>
      <c r="P786" t="s">
        <v>232</v>
      </c>
      <c r="Q786" t="s">
        <v>232</v>
      </c>
      <c r="R786" t="s">
        <v>232</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2.4060000000000001</v>
      </c>
      <c r="AX786">
        <v>0.81299999999999994</v>
      </c>
      <c r="AY786">
        <v>3.177</v>
      </c>
      <c r="AZ786">
        <v>0.85899999999999999</v>
      </c>
      <c r="BA786">
        <v>3.1309999999999998</v>
      </c>
      <c r="BB786">
        <v>0.90300000000000002</v>
      </c>
      <c r="BC786">
        <v>2017</v>
      </c>
    </row>
    <row r="787" spans="1:55" x14ac:dyDescent="0.25">
      <c r="A787">
        <v>339</v>
      </c>
      <c r="B787" t="s">
        <v>513</v>
      </c>
      <c r="C787" t="s">
        <v>299</v>
      </c>
      <c r="D787" t="s">
        <v>514</v>
      </c>
      <c r="E787" t="s">
        <v>300</v>
      </c>
      <c r="G787" t="s">
        <v>274</v>
      </c>
    </row>
    <row r="788" spans="1:55" x14ac:dyDescent="0.25">
      <c r="A788">
        <v>339</v>
      </c>
      <c r="B788" t="s">
        <v>513</v>
      </c>
      <c r="C788" t="s">
        <v>301</v>
      </c>
      <c r="D788" t="s">
        <v>514</v>
      </c>
      <c r="E788" t="s">
        <v>302</v>
      </c>
      <c r="F788" t="s">
        <v>303</v>
      </c>
      <c r="G788" t="s">
        <v>235</v>
      </c>
      <c r="I788" t="s">
        <v>517</v>
      </c>
      <c r="J788">
        <v>3.0000000000000001E-3</v>
      </c>
      <c r="K788">
        <v>0</v>
      </c>
      <c r="L788">
        <v>0</v>
      </c>
      <c r="M788">
        <v>0</v>
      </c>
      <c r="N788" t="s">
        <v>374</v>
      </c>
      <c r="O788" t="s">
        <v>374</v>
      </c>
      <c r="P788" t="s">
        <v>374</v>
      </c>
      <c r="Q788" t="s">
        <v>374</v>
      </c>
      <c r="R788" t="s">
        <v>374</v>
      </c>
      <c r="S788" t="s">
        <v>374</v>
      </c>
      <c r="T788" t="s">
        <v>374</v>
      </c>
      <c r="U788" t="s">
        <v>374</v>
      </c>
      <c r="V788" t="s">
        <v>374</v>
      </c>
      <c r="W788">
        <v>4.8680000000000003</v>
      </c>
      <c r="X788">
        <v>-8.56</v>
      </c>
      <c r="Y788">
        <v>-3.5190000000000001</v>
      </c>
      <c r="Z788">
        <v>-1.7430000000000001</v>
      </c>
      <c r="AA788">
        <v>15.762</v>
      </c>
      <c r="AB788">
        <v>6.8440000000000003</v>
      </c>
      <c r="AC788">
        <v>18.905000000000001</v>
      </c>
      <c r="AD788">
        <v>20.870999999999999</v>
      </c>
      <c r="AE788">
        <v>1.444</v>
      </c>
      <c r="AF788">
        <v>5.7169999999999996</v>
      </c>
      <c r="AG788">
        <v>1.272</v>
      </c>
      <c r="AH788">
        <v>-8.2569999999999997</v>
      </c>
      <c r="AI788">
        <v>8.5350000000000001</v>
      </c>
      <c r="AJ788">
        <v>-0.247</v>
      </c>
      <c r="AK788">
        <v>2.0619999999999998</v>
      </c>
      <c r="AL788">
        <v>11.907999999999999</v>
      </c>
      <c r="AM788">
        <v>-18.581</v>
      </c>
      <c r="AN788">
        <v>6.8520000000000003</v>
      </c>
      <c r="AO788">
        <v>12.654999999999999</v>
      </c>
      <c r="AP788">
        <v>4.4320000000000004</v>
      </c>
      <c r="AQ788">
        <v>10.170999999999999</v>
      </c>
      <c r="AR788">
        <v>12.894</v>
      </c>
      <c r="AS788">
        <v>8.76</v>
      </c>
      <c r="AT788">
        <v>-9.3889999999999993</v>
      </c>
      <c r="AU788">
        <v>2.4649999999999999</v>
      </c>
      <c r="AV788">
        <v>7.7030000000000003</v>
      </c>
      <c r="AW788">
        <v>7.7080000000000002</v>
      </c>
      <c r="AX788">
        <v>7.819</v>
      </c>
      <c r="AY788">
        <v>8.3420000000000005</v>
      </c>
      <c r="AZ788">
        <v>8.7729999999999997</v>
      </c>
      <c r="BA788">
        <v>8.8360000000000003</v>
      </c>
      <c r="BB788">
        <v>6.2859999999999996</v>
      </c>
      <c r="BC788">
        <v>2017</v>
      </c>
    </row>
    <row r="789" spans="1:55" x14ac:dyDescent="0.25">
      <c r="A789">
        <v>339</v>
      </c>
      <c r="B789" t="s">
        <v>513</v>
      </c>
      <c r="C789" t="s">
        <v>305</v>
      </c>
      <c r="D789" t="s">
        <v>514</v>
      </c>
      <c r="E789" t="s">
        <v>306</v>
      </c>
      <c r="F789" t="s">
        <v>307</v>
      </c>
      <c r="G789" t="s">
        <v>235</v>
      </c>
      <c r="I789" t="s">
        <v>517</v>
      </c>
      <c r="J789">
        <v>0</v>
      </c>
      <c r="K789">
        <v>0</v>
      </c>
      <c r="L789">
        <v>0</v>
      </c>
      <c r="M789">
        <v>0</v>
      </c>
      <c r="N789">
        <v>0</v>
      </c>
      <c r="O789">
        <v>0</v>
      </c>
      <c r="P789">
        <v>0</v>
      </c>
      <c r="Q789">
        <v>0</v>
      </c>
      <c r="R789">
        <v>0</v>
      </c>
      <c r="S789" t="s">
        <v>374</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-21.527999999999999</v>
      </c>
      <c r="AN789">
        <v>7.6820000000000004</v>
      </c>
      <c r="AO789">
        <v>15.362</v>
      </c>
      <c r="AP789">
        <v>3.93</v>
      </c>
      <c r="AQ789">
        <v>9.3140000000000001</v>
      </c>
      <c r="AR789">
        <v>7.4809999999999999</v>
      </c>
      <c r="AS789">
        <v>6.6120000000000001</v>
      </c>
      <c r="AT789">
        <v>-3.407</v>
      </c>
      <c r="AU789">
        <v>0.25</v>
      </c>
      <c r="AV789">
        <v>9.4629999999999992</v>
      </c>
      <c r="AW789">
        <v>7.52</v>
      </c>
      <c r="AX789">
        <v>8.2430000000000003</v>
      </c>
      <c r="AY789">
        <v>8.7560000000000002</v>
      </c>
      <c r="AZ789">
        <v>9.2850000000000001</v>
      </c>
      <c r="BA789">
        <v>9.391</v>
      </c>
      <c r="BB789">
        <v>6.8310000000000004</v>
      </c>
      <c r="BC789">
        <v>2017</v>
      </c>
    </row>
    <row r="790" spans="1:55" x14ac:dyDescent="0.25">
      <c r="A790">
        <v>339</v>
      </c>
      <c r="B790" t="s">
        <v>513</v>
      </c>
      <c r="C790" t="s">
        <v>308</v>
      </c>
      <c r="D790" t="s">
        <v>514</v>
      </c>
      <c r="E790" t="s">
        <v>309</v>
      </c>
      <c r="F790" t="s">
        <v>310</v>
      </c>
      <c r="G790" t="s">
        <v>235</v>
      </c>
      <c r="I790" t="s">
        <v>517</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19.916</v>
      </c>
      <c r="AD790">
        <v>6.2439999999999998</v>
      </c>
      <c r="AE790">
        <v>5.3490000000000002</v>
      </c>
      <c r="AF790">
        <v>10.605</v>
      </c>
      <c r="AG790">
        <v>14.443</v>
      </c>
      <c r="AH790">
        <v>7.274</v>
      </c>
      <c r="AI790">
        <v>11.928000000000001</v>
      </c>
      <c r="AJ790">
        <v>16.106999999999999</v>
      </c>
      <c r="AK790">
        <v>-6.93</v>
      </c>
      <c r="AL790">
        <v>1.0720000000000001</v>
      </c>
      <c r="AM790">
        <v>-6.24</v>
      </c>
      <c r="AN790">
        <v>10.263999999999999</v>
      </c>
      <c r="AO790">
        <v>3.7189999999999999</v>
      </c>
      <c r="AP790">
        <v>7.9130000000000003</v>
      </c>
      <c r="AQ790">
        <v>1.5</v>
      </c>
      <c r="AR790">
        <v>7.1790000000000003</v>
      </c>
      <c r="AS790">
        <v>-0.92900000000000005</v>
      </c>
      <c r="AT790">
        <v>-19.472999999999999</v>
      </c>
      <c r="AU790">
        <v>9.9610000000000003</v>
      </c>
      <c r="AV790">
        <v>-0.55500000000000005</v>
      </c>
      <c r="AW790">
        <v>4.54</v>
      </c>
      <c r="AX790">
        <v>3.3940000000000001</v>
      </c>
      <c r="AY790">
        <v>1.7589999999999999</v>
      </c>
      <c r="AZ790">
        <v>2.1659999999999999</v>
      </c>
      <c r="BA790">
        <v>2.1139999999999999</v>
      </c>
      <c r="BB790">
        <v>0.92900000000000005</v>
      </c>
      <c r="BC790">
        <v>2017</v>
      </c>
    </row>
    <row r="791" spans="1:55" x14ac:dyDescent="0.25">
      <c r="A791">
        <v>339</v>
      </c>
      <c r="B791" t="s">
        <v>513</v>
      </c>
      <c r="C791" t="s">
        <v>311</v>
      </c>
      <c r="D791" t="s">
        <v>514</v>
      </c>
      <c r="E791" t="s">
        <v>312</v>
      </c>
      <c r="F791" t="s">
        <v>313</v>
      </c>
      <c r="G791" t="s">
        <v>235</v>
      </c>
      <c r="I791" t="s">
        <v>517</v>
      </c>
      <c r="J791">
        <v>0</v>
      </c>
      <c r="K791">
        <v>0</v>
      </c>
      <c r="L791">
        <v>0</v>
      </c>
      <c r="M791">
        <v>0</v>
      </c>
      <c r="N791">
        <v>0</v>
      </c>
      <c r="O791">
        <v>0</v>
      </c>
      <c r="P791">
        <v>0</v>
      </c>
      <c r="Q791">
        <v>0</v>
      </c>
      <c r="R791">
        <v>0</v>
      </c>
      <c r="S791" t="s">
        <v>374</v>
      </c>
      <c r="T791">
        <v>0</v>
      </c>
      <c r="U791">
        <v>0</v>
      </c>
      <c r="V791">
        <v>0</v>
      </c>
      <c r="W791">
        <v>-4.6580000000000004</v>
      </c>
      <c r="X791">
        <v>14.366</v>
      </c>
      <c r="Y791">
        <v>-2.8919999999999999</v>
      </c>
      <c r="Z791">
        <v>1.68</v>
      </c>
      <c r="AA791">
        <v>18.672000000000001</v>
      </c>
      <c r="AB791">
        <v>4.2149999999999999</v>
      </c>
      <c r="AC791">
        <v>31.891999999999999</v>
      </c>
      <c r="AD791">
        <v>7.2590000000000003</v>
      </c>
      <c r="AE791">
        <v>-0.42699999999999999</v>
      </c>
      <c r="AF791">
        <v>14.153</v>
      </c>
      <c r="AG791">
        <v>7.2889999999999997</v>
      </c>
      <c r="AH791">
        <v>1.756</v>
      </c>
      <c r="AI791">
        <v>2.3570000000000002</v>
      </c>
      <c r="AJ791">
        <v>21.024000000000001</v>
      </c>
      <c r="AK791">
        <v>-11.058</v>
      </c>
      <c r="AL791">
        <v>8.3719999999999999</v>
      </c>
      <c r="AM791">
        <v>-10.817</v>
      </c>
      <c r="AN791">
        <v>24.001000000000001</v>
      </c>
      <c r="AO791">
        <v>11.949</v>
      </c>
      <c r="AP791">
        <v>2.0390000000000001</v>
      </c>
      <c r="AQ791">
        <v>-3.343</v>
      </c>
      <c r="AR791">
        <v>-4.5039999999999996</v>
      </c>
      <c r="AS791">
        <v>-7.8230000000000004</v>
      </c>
      <c r="AT791">
        <v>-23.651</v>
      </c>
      <c r="AU791">
        <v>19.379000000000001</v>
      </c>
      <c r="AV791">
        <v>-4.7430000000000003</v>
      </c>
      <c r="AW791">
        <v>8.4209999999999994</v>
      </c>
      <c r="AX791">
        <v>4.2460000000000004</v>
      </c>
      <c r="AY791">
        <v>1.105</v>
      </c>
      <c r="AZ791">
        <v>1.7709999999999999</v>
      </c>
      <c r="BA791">
        <v>-4.2999999999999997E-2</v>
      </c>
      <c r="BB791">
        <v>-0.60599999999999998</v>
      </c>
      <c r="BC791">
        <v>2017</v>
      </c>
    </row>
    <row r="792" spans="1:55" x14ac:dyDescent="0.25">
      <c r="A792">
        <v>339</v>
      </c>
      <c r="B792" t="s">
        <v>513</v>
      </c>
      <c r="C792" t="s">
        <v>314</v>
      </c>
      <c r="D792" t="s">
        <v>514</v>
      </c>
      <c r="E792" t="s">
        <v>315</v>
      </c>
      <c r="F792" t="s">
        <v>316</v>
      </c>
      <c r="G792" t="s">
        <v>317</v>
      </c>
      <c r="I792" t="s">
        <v>518</v>
      </c>
      <c r="J792" t="s">
        <v>232</v>
      </c>
      <c r="K792" t="s">
        <v>232</v>
      </c>
      <c r="L792" t="s">
        <v>232</v>
      </c>
      <c r="M792" t="s">
        <v>232</v>
      </c>
      <c r="N792" t="s">
        <v>232</v>
      </c>
      <c r="O792" t="s">
        <v>232</v>
      </c>
      <c r="P792" t="s">
        <v>232</v>
      </c>
      <c r="Q792" t="s">
        <v>232</v>
      </c>
      <c r="R792" t="s">
        <v>232</v>
      </c>
      <c r="S792" t="s">
        <v>232</v>
      </c>
      <c r="T792">
        <v>15</v>
      </c>
      <c r="U792">
        <v>14</v>
      </c>
      <c r="V792">
        <v>12</v>
      </c>
      <c r="W792">
        <v>10</v>
      </c>
      <c r="X792">
        <v>9</v>
      </c>
      <c r="Y792">
        <v>12.5</v>
      </c>
      <c r="Z792">
        <v>13.8</v>
      </c>
      <c r="AA792">
        <v>12.7</v>
      </c>
      <c r="AB792">
        <v>14.3</v>
      </c>
      <c r="AC792">
        <v>12.8</v>
      </c>
      <c r="AD792">
        <v>11.4</v>
      </c>
      <c r="AE792">
        <v>9.0660000000000007</v>
      </c>
      <c r="AF792">
        <v>10</v>
      </c>
      <c r="AG792">
        <v>12.9</v>
      </c>
      <c r="AH792">
        <v>11.6</v>
      </c>
      <c r="AI792">
        <v>11</v>
      </c>
      <c r="AJ792">
        <v>9.3719999999999999</v>
      </c>
      <c r="AK792">
        <v>8.5399999999999991</v>
      </c>
      <c r="AL792">
        <v>8.1999999999999993</v>
      </c>
      <c r="AM792">
        <v>13.054</v>
      </c>
      <c r="AN792">
        <v>13.513</v>
      </c>
      <c r="AO792">
        <v>13.972</v>
      </c>
      <c r="AP792">
        <v>14.430999999999999</v>
      </c>
      <c r="AQ792">
        <v>11.68</v>
      </c>
      <c r="AR792">
        <v>11.055999999999999</v>
      </c>
      <c r="AS792">
        <v>10.114000000000001</v>
      </c>
      <c r="AT792">
        <v>7.9740000000000002</v>
      </c>
      <c r="AU792">
        <v>8.9870000000000001</v>
      </c>
      <c r="AV792">
        <v>8.7170000000000005</v>
      </c>
      <c r="AW792">
        <v>10.089</v>
      </c>
      <c r="AX792">
        <v>10.55</v>
      </c>
      <c r="AY792">
        <v>11.276999999999999</v>
      </c>
      <c r="AZ792">
        <v>12.082000000000001</v>
      </c>
      <c r="BA792">
        <v>12.862</v>
      </c>
      <c r="BB792">
        <v>13.656000000000001</v>
      </c>
      <c r="BC792">
        <v>2017</v>
      </c>
    </row>
    <row r="793" spans="1:55" x14ac:dyDescent="0.25">
      <c r="A793">
        <v>339</v>
      </c>
      <c r="B793" t="s">
        <v>513</v>
      </c>
      <c r="C793" t="s">
        <v>318</v>
      </c>
      <c r="D793" t="s">
        <v>514</v>
      </c>
      <c r="E793" t="s">
        <v>319</v>
      </c>
      <c r="F793" t="s">
        <v>320</v>
      </c>
      <c r="G793" t="s">
        <v>321</v>
      </c>
      <c r="H793" t="s">
        <v>322</v>
      </c>
    </row>
    <row r="794" spans="1:55" x14ac:dyDescent="0.25">
      <c r="A794">
        <v>339</v>
      </c>
      <c r="B794" t="s">
        <v>513</v>
      </c>
      <c r="C794" t="s">
        <v>323</v>
      </c>
      <c r="D794" t="s">
        <v>514</v>
      </c>
      <c r="E794" t="s">
        <v>324</v>
      </c>
      <c r="F794" t="s">
        <v>325</v>
      </c>
      <c r="G794" t="s">
        <v>321</v>
      </c>
      <c r="H794" t="s">
        <v>322</v>
      </c>
      <c r="I794" t="s">
        <v>519</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0.25700000000000001</v>
      </c>
      <c r="AF794">
        <v>0.26500000000000001</v>
      </c>
      <c r="AG794">
        <v>0.27400000000000002</v>
      </c>
      <c r="AH794">
        <v>0.28299999999999997</v>
      </c>
      <c r="AI794">
        <v>0.29199999999999998</v>
      </c>
      <c r="AJ794">
        <v>0.30099999999999999</v>
      </c>
      <c r="AK794">
        <v>0.312</v>
      </c>
      <c r="AL794">
        <v>0.32200000000000001</v>
      </c>
      <c r="AM794">
        <v>0.32300000000000001</v>
      </c>
      <c r="AN794">
        <v>0.32400000000000001</v>
      </c>
      <c r="AO794">
        <v>0.33200000000000002</v>
      </c>
      <c r="AP794">
        <v>0.34100000000000003</v>
      </c>
      <c r="AQ794">
        <v>0.35</v>
      </c>
      <c r="AR794">
        <v>0.35699999999999998</v>
      </c>
      <c r="AS794">
        <v>0.36599999999999999</v>
      </c>
      <c r="AT794">
        <v>0.376</v>
      </c>
      <c r="AU794">
        <v>0.38600000000000001</v>
      </c>
      <c r="AV794">
        <v>0.39600000000000002</v>
      </c>
      <c r="AW794">
        <v>0.40600000000000003</v>
      </c>
      <c r="AX794">
        <v>0.41699999999999998</v>
      </c>
      <c r="AY794">
        <v>0.42799999999999999</v>
      </c>
      <c r="AZ794">
        <v>0.439</v>
      </c>
      <c r="BA794">
        <v>0.45100000000000001</v>
      </c>
      <c r="BB794">
        <v>0.46200000000000002</v>
      </c>
      <c r="BC794">
        <v>2014</v>
      </c>
    </row>
    <row r="795" spans="1:55" x14ac:dyDescent="0.25">
      <c r="A795">
        <v>339</v>
      </c>
      <c r="B795" t="s">
        <v>513</v>
      </c>
      <c r="C795" t="s">
        <v>327</v>
      </c>
      <c r="D795" t="s">
        <v>514</v>
      </c>
      <c r="E795" t="s">
        <v>328</v>
      </c>
      <c r="F795" t="s">
        <v>329</v>
      </c>
      <c r="G795" t="s">
        <v>229</v>
      </c>
      <c r="H795" t="s">
        <v>230</v>
      </c>
      <c r="I795" t="s">
        <v>520</v>
      </c>
      <c r="J795" t="s">
        <v>232</v>
      </c>
      <c r="K795" t="s">
        <v>232</v>
      </c>
      <c r="L795" t="s">
        <v>232</v>
      </c>
      <c r="M795" t="s">
        <v>232</v>
      </c>
      <c r="N795" t="s">
        <v>232</v>
      </c>
      <c r="O795" t="s">
        <v>232</v>
      </c>
      <c r="P795" t="s">
        <v>232</v>
      </c>
      <c r="Q795" t="s">
        <v>232</v>
      </c>
      <c r="R795" t="s">
        <v>232</v>
      </c>
      <c r="S795" t="s">
        <v>232</v>
      </c>
      <c r="T795" t="s">
        <v>232</v>
      </c>
      <c r="U795" t="s">
        <v>232</v>
      </c>
      <c r="V795" t="s">
        <v>232</v>
      </c>
      <c r="W795" t="s">
        <v>232</v>
      </c>
      <c r="X795" t="s">
        <v>232</v>
      </c>
      <c r="Y795" t="s">
        <v>232</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1.0920000000000001</v>
      </c>
      <c r="AV795">
        <v>1.1519999999999999</v>
      </c>
      <c r="AW795">
        <v>1.1950000000000001</v>
      </c>
      <c r="AX795">
        <v>1.2390000000000001</v>
      </c>
      <c r="AY795">
        <v>1.286</v>
      </c>
      <c r="AZ795">
        <v>1.3360000000000001</v>
      </c>
      <c r="BA795">
        <v>1.3819999999999999</v>
      </c>
      <c r="BB795">
        <v>1.411</v>
      </c>
      <c r="BC795">
        <v>2017</v>
      </c>
    </row>
    <row r="796" spans="1:55" x14ac:dyDescent="0.25">
      <c r="A796">
        <v>339</v>
      </c>
      <c r="B796" t="s">
        <v>513</v>
      </c>
      <c r="C796" t="s">
        <v>331</v>
      </c>
      <c r="D796" t="s">
        <v>514</v>
      </c>
      <c r="E796" t="s">
        <v>328</v>
      </c>
      <c r="F796" t="s">
        <v>329</v>
      </c>
      <c r="G796" t="s">
        <v>282</v>
      </c>
      <c r="I796" t="s">
        <v>332</v>
      </c>
      <c r="J796" t="s">
        <v>232</v>
      </c>
      <c r="K796" t="s">
        <v>232</v>
      </c>
      <c r="L796" t="s">
        <v>232</v>
      </c>
      <c r="M796" t="s">
        <v>232</v>
      </c>
      <c r="N796" t="s">
        <v>232</v>
      </c>
      <c r="O796" t="s">
        <v>232</v>
      </c>
      <c r="P796" t="s">
        <v>232</v>
      </c>
      <c r="Q796" t="s">
        <v>232</v>
      </c>
      <c r="R796" t="s">
        <v>232</v>
      </c>
      <c r="S796" t="s">
        <v>232</v>
      </c>
      <c r="T796" t="s">
        <v>232</v>
      </c>
      <c r="U796" t="s">
        <v>232</v>
      </c>
      <c r="V796" t="s">
        <v>232</v>
      </c>
      <c r="W796" t="s">
        <v>232</v>
      </c>
      <c r="X796" t="s">
        <v>232</v>
      </c>
      <c r="Y796" t="s">
        <v>232</v>
      </c>
      <c r="Z796">
        <v>24.058</v>
      </c>
      <c r="AA796">
        <v>24.175000000000001</v>
      </c>
      <c r="AB796">
        <v>24.585000000000001</v>
      </c>
      <c r="AC796">
        <v>23.315999999999999</v>
      </c>
      <c r="AD796">
        <v>22.539000000000001</v>
      </c>
      <c r="AE796">
        <v>25.033999999999999</v>
      </c>
      <c r="AF796">
        <v>25.305</v>
      </c>
      <c r="AG796">
        <v>21.331</v>
      </c>
      <c r="AH796">
        <v>22.742000000000001</v>
      </c>
      <c r="AI796">
        <v>23.417000000000002</v>
      </c>
      <c r="AJ796">
        <v>24.686</v>
      </c>
      <c r="AK796">
        <v>28.914000000000001</v>
      </c>
      <c r="AL796">
        <v>29.251999999999999</v>
      </c>
      <c r="AM796">
        <v>26.19</v>
      </c>
      <c r="AN796">
        <v>26.797999999999998</v>
      </c>
      <c r="AO796">
        <v>27.619</v>
      </c>
      <c r="AP796">
        <v>26.765000000000001</v>
      </c>
      <c r="AQ796">
        <v>28.594999999999999</v>
      </c>
      <c r="AR796">
        <v>29.166</v>
      </c>
      <c r="AS796">
        <v>28.376000000000001</v>
      </c>
      <c r="AT796">
        <v>28.745999999999999</v>
      </c>
      <c r="AU796">
        <v>29.303999999999998</v>
      </c>
      <c r="AV796">
        <v>29.928999999999998</v>
      </c>
      <c r="AW796">
        <v>29.916</v>
      </c>
      <c r="AX796">
        <v>29.908999999999999</v>
      </c>
      <c r="AY796">
        <v>29.91</v>
      </c>
      <c r="AZ796">
        <v>29.959</v>
      </c>
      <c r="BA796">
        <v>29.855</v>
      </c>
      <c r="BB796">
        <v>29.98</v>
      </c>
      <c r="BC796">
        <v>2017</v>
      </c>
    </row>
    <row r="797" spans="1:55" x14ac:dyDescent="0.25">
      <c r="A797">
        <v>339</v>
      </c>
      <c r="B797" t="s">
        <v>513</v>
      </c>
      <c r="C797" t="s">
        <v>333</v>
      </c>
      <c r="D797" t="s">
        <v>514</v>
      </c>
      <c r="E797" t="s">
        <v>334</v>
      </c>
      <c r="F797" t="s">
        <v>335</v>
      </c>
      <c r="G797" t="s">
        <v>229</v>
      </c>
      <c r="H797" t="s">
        <v>230</v>
      </c>
      <c r="I797" t="s">
        <v>520</v>
      </c>
      <c r="J797" t="s">
        <v>232</v>
      </c>
      <c r="K797" t="s">
        <v>232</v>
      </c>
      <c r="L797" t="s">
        <v>232</v>
      </c>
      <c r="M797" t="s">
        <v>232</v>
      </c>
      <c r="N797" t="s">
        <v>232</v>
      </c>
      <c r="O797" t="s">
        <v>232</v>
      </c>
      <c r="P797" t="s">
        <v>232</v>
      </c>
      <c r="Q797" t="s">
        <v>232</v>
      </c>
      <c r="R797" t="s">
        <v>232</v>
      </c>
      <c r="S797" t="s">
        <v>232</v>
      </c>
      <c r="T797" t="s">
        <v>232</v>
      </c>
      <c r="U797" t="s">
        <v>232</v>
      </c>
      <c r="V797" t="s">
        <v>232</v>
      </c>
      <c r="W797" t="s">
        <v>232</v>
      </c>
      <c r="X797" t="s">
        <v>232</v>
      </c>
      <c r="Y797" t="s">
        <v>232</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0.86199999999999999</v>
      </c>
      <c r="AP797">
        <v>0.88</v>
      </c>
      <c r="AQ797">
        <v>0.94299999999999995</v>
      </c>
      <c r="AR797">
        <v>1.06</v>
      </c>
      <c r="AS797">
        <v>1.222</v>
      </c>
      <c r="AT797">
        <v>1.252</v>
      </c>
      <c r="AU797">
        <v>1.3</v>
      </c>
      <c r="AV797">
        <v>1.1930000000000001</v>
      </c>
      <c r="AW797">
        <v>1.2629999999999999</v>
      </c>
      <c r="AX797">
        <v>1.306</v>
      </c>
      <c r="AY797">
        <v>1.3520000000000001</v>
      </c>
      <c r="AZ797">
        <v>1.397</v>
      </c>
      <c r="BA797">
        <v>1.4410000000000001</v>
      </c>
      <c r="BB797">
        <v>1.4670000000000001</v>
      </c>
      <c r="BC797">
        <v>2017</v>
      </c>
    </row>
    <row r="798" spans="1:55" x14ac:dyDescent="0.25">
      <c r="A798">
        <v>339</v>
      </c>
      <c r="B798" t="s">
        <v>513</v>
      </c>
      <c r="C798" t="s">
        <v>336</v>
      </c>
      <c r="D798" t="s">
        <v>514</v>
      </c>
      <c r="E798" t="s">
        <v>334</v>
      </c>
      <c r="F798" t="s">
        <v>335</v>
      </c>
      <c r="G798" t="s">
        <v>282</v>
      </c>
      <c r="I798" t="s">
        <v>337</v>
      </c>
      <c r="J798" t="s">
        <v>232</v>
      </c>
      <c r="K798" t="s">
        <v>232</v>
      </c>
      <c r="L798" t="s">
        <v>232</v>
      </c>
      <c r="M798" t="s">
        <v>232</v>
      </c>
      <c r="N798" t="s">
        <v>232</v>
      </c>
      <c r="O798" t="s">
        <v>232</v>
      </c>
      <c r="P798" t="s">
        <v>232</v>
      </c>
      <c r="Q798" t="s">
        <v>232</v>
      </c>
      <c r="R798" t="s">
        <v>232</v>
      </c>
      <c r="S798" t="s">
        <v>232</v>
      </c>
      <c r="T798" t="s">
        <v>232</v>
      </c>
      <c r="U798" t="s">
        <v>232</v>
      </c>
      <c r="V798" t="s">
        <v>232</v>
      </c>
      <c r="W798" t="s">
        <v>232</v>
      </c>
      <c r="X798" t="s">
        <v>232</v>
      </c>
      <c r="Y798" t="s">
        <v>232</v>
      </c>
      <c r="Z798">
        <v>26.53</v>
      </c>
      <c r="AA798">
        <v>26.585999999999999</v>
      </c>
      <c r="AB798">
        <v>28.411999999999999</v>
      </c>
      <c r="AC798">
        <v>32.204999999999998</v>
      </c>
      <c r="AD798">
        <v>31.678999999999998</v>
      </c>
      <c r="AE798">
        <v>34.759</v>
      </c>
      <c r="AF798">
        <v>32.301000000000002</v>
      </c>
      <c r="AG798">
        <v>32.622</v>
      </c>
      <c r="AH798">
        <v>30.027000000000001</v>
      </c>
      <c r="AI798">
        <v>27.998000000000001</v>
      </c>
      <c r="AJ798">
        <v>26.408000000000001</v>
      </c>
      <c r="AK798">
        <v>31.513999999999999</v>
      </c>
      <c r="AL798">
        <v>28.277000000000001</v>
      </c>
      <c r="AM798">
        <v>29.62</v>
      </c>
      <c r="AN798">
        <v>29.231999999999999</v>
      </c>
      <c r="AO798">
        <v>28.981000000000002</v>
      </c>
      <c r="AP798">
        <v>28.146000000000001</v>
      </c>
      <c r="AQ798">
        <v>29.315999999999999</v>
      </c>
      <c r="AR798">
        <v>31.317</v>
      </c>
      <c r="AS798">
        <v>34.658999999999999</v>
      </c>
      <c r="AT798">
        <v>34.661999999999999</v>
      </c>
      <c r="AU798">
        <v>34.89</v>
      </c>
      <c r="AV798">
        <v>31.003</v>
      </c>
      <c r="AW798">
        <v>31.64</v>
      </c>
      <c r="AX798">
        <v>31.533999999999999</v>
      </c>
      <c r="AY798">
        <v>31.445</v>
      </c>
      <c r="AZ798">
        <v>31.329000000000001</v>
      </c>
      <c r="BA798">
        <v>31.138999999999999</v>
      </c>
      <c r="BB798">
        <v>31.172000000000001</v>
      </c>
      <c r="BC798">
        <v>2017</v>
      </c>
    </row>
    <row r="799" spans="1:55" x14ac:dyDescent="0.25">
      <c r="A799">
        <v>339</v>
      </c>
      <c r="B799" t="s">
        <v>513</v>
      </c>
      <c r="C799" t="s">
        <v>338</v>
      </c>
      <c r="D799" t="s">
        <v>514</v>
      </c>
      <c r="E799" t="s">
        <v>339</v>
      </c>
      <c r="F799" t="s">
        <v>340</v>
      </c>
      <c r="G799" t="s">
        <v>229</v>
      </c>
      <c r="H799" t="s">
        <v>230</v>
      </c>
      <c r="I799" t="s">
        <v>520</v>
      </c>
      <c r="J799" t="s">
        <v>232</v>
      </c>
      <c r="K799" t="s">
        <v>232</v>
      </c>
      <c r="L799" t="s">
        <v>232</v>
      </c>
      <c r="M799" t="s">
        <v>232</v>
      </c>
      <c r="N799" t="s">
        <v>232</v>
      </c>
      <c r="O799" t="s">
        <v>232</v>
      </c>
      <c r="P799" t="s">
        <v>232</v>
      </c>
      <c r="Q799" t="s">
        <v>232</v>
      </c>
      <c r="R799" t="s">
        <v>232</v>
      </c>
      <c r="S799" t="s">
        <v>232</v>
      </c>
      <c r="T799" t="s">
        <v>232</v>
      </c>
      <c r="U799" t="s">
        <v>232</v>
      </c>
      <c r="V799" t="s">
        <v>232</v>
      </c>
      <c r="W799" t="s">
        <v>232</v>
      </c>
      <c r="X799" t="s">
        <v>232</v>
      </c>
      <c r="Y799" t="s">
        <v>232</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-0.214</v>
      </c>
      <c r="AU799">
        <v>-0.20799999999999999</v>
      </c>
      <c r="AV799">
        <v>-4.1000000000000002E-2</v>
      </c>
      <c r="AW799">
        <v>-6.9000000000000006E-2</v>
      </c>
      <c r="AX799">
        <v>-6.7000000000000004E-2</v>
      </c>
      <c r="AY799">
        <v>-6.6000000000000003E-2</v>
      </c>
      <c r="AZ799">
        <v>-6.0999999999999999E-2</v>
      </c>
      <c r="BA799">
        <v>-5.8999999999999997E-2</v>
      </c>
      <c r="BB799">
        <v>-5.6000000000000001E-2</v>
      </c>
      <c r="BC799">
        <v>2017</v>
      </c>
    </row>
    <row r="800" spans="1:55" x14ac:dyDescent="0.25">
      <c r="A800">
        <v>339</v>
      </c>
      <c r="B800" t="s">
        <v>513</v>
      </c>
      <c r="C800" t="s">
        <v>341</v>
      </c>
      <c r="D800" t="s">
        <v>514</v>
      </c>
      <c r="E800" t="s">
        <v>339</v>
      </c>
      <c r="F800" t="s">
        <v>340</v>
      </c>
      <c r="G800" t="s">
        <v>282</v>
      </c>
      <c r="I800" t="s">
        <v>342</v>
      </c>
      <c r="J800" t="s">
        <v>232</v>
      </c>
      <c r="K800" t="s">
        <v>232</v>
      </c>
      <c r="L800" t="s">
        <v>232</v>
      </c>
      <c r="M800" t="s">
        <v>232</v>
      </c>
      <c r="N800" t="s">
        <v>232</v>
      </c>
      <c r="O800" t="s">
        <v>232</v>
      </c>
      <c r="P800" t="s">
        <v>232</v>
      </c>
      <c r="Q800" t="s">
        <v>232</v>
      </c>
      <c r="R800" t="s">
        <v>232</v>
      </c>
      <c r="S800" t="s">
        <v>232</v>
      </c>
      <c r="T800" t="s">
        <v>232</v>
      </c>
      <c r="U800" t="s">
        <v>232</v>
      </c>
      <c r="V800" t="s">
        <v>232</v>
      </c>
      <c r="W800" t="s">
        <v>232</v>
      </c>
      <c r="X800" t="s">
        <v>232</v>
      </c>
      <c r="Y800" t="s">
        <v>232</v>
      </c>
      <c r="Z800">
        <v>-2.472</v>
      </c>
      <c r="AA800">
        <v>-2.411</v>
      </c>
      <c r="AB800">
        <v>-3.827</v>
      </c>
      <c r="AC800">
        <v>-8.8889999999999993</v>
      </c>
      <c r="AD800">
        <v>-9.141</v>
      </c>
      <c r="AE800">
        <v>-9.7260000000000009</v>
      </c>
      <c r="AF800">
        <v>-6.9960000000000004</v>
      </c>
      <c r="AG800">
        <v>-11.291</v>
      </c>
      <c r="AH800">
        <v>-7.2850000000000001</v>
      </c>
      <c r="AI800">
        <v>-4.5810000000000004</v>
      </c>
      <c r="AJ800">
        <v>-1.722</v>
      </c>
      <c r="AK800">
        <v>-2.6</v>
      </c>
      <c r="AL800">
        <v>0.97499999999999998</v>
      </c>
      <c r="AM800">
        <v>-3.4289999999999998</v>
      </c>
      <c r="AN800">
        <v>-2.4340000000000002</v>
      </c>
      <c r="AO800">
        <v>-1.3620000000000001</v>
      </c>
      <c r="AP800">
        <v>-1.381</v>
      </c>
      <c r="AQ800">
        <v>-0.72099999999999997</v>
      </c>
      <c r="AR800">
        <v>-2.1509999999999998</v>
      </c>
      <c r="AS800">
        <v>-6.2830000000000004</v>
      </c>
      <c r="AT800">
        <v>-5.9160000000000004</v>
      </c>
      <c r="AU800">
        <v>-5.5860000000000003</v>
      </c>
      <c r="AV800">
        <v>-1.073</v>
      </c>
      <c r="AW800">
        <v>-1.724</v>
      </c>
      <c r="AX800">
        <v>-1.6259999999999999</v>
      </c>
      <c r="AY800">
        <v>-1.5349999999999999</v>
      </c>
      <c r="AZ800">
        <v>-1.371</v>
      </c>
      <c r="BA800">
        <v>-1.284</v>
      </c>
      <c r="BB800">
        <v>-1.1919999999999999</v>
      </c>
      <c r="BC800">
        <v>2017</v>
      </c>
    </row>
    <row r="801" spans="1:55" x14ac:dyDescent="0.25">
      <c r="A801">
        <v>339</v>
      </c>
      <c r="B801" t="s">
        <v>513</v>
      </c>
      <c r="C801" t="s">
        <v>343</v>
      </c>
      <c r="D801" t="s">
        <v>514</v>
      </c>
      <c r="E801" t="s">
        <v>344</v>
      </c>
      <c r="F801" t="s">
        <v>345</v>
      </c>
      <c r="G801" t="s">
        <v>229</v>
      </c>
      <c r="H801" t="s">
        <v>230</v>
      </c>
    </row>
    <row r="802" spans="1:55" x14ac:dyDescent="0.25">
      <c r="A802">
        <v>339</v>
      </c>
      <c r="B802" t="s">
        <v>513</v>
      </c>
      <c r="C802" t="s">
        <v>346</v>
      </c>
      <c r="D802" t="s">
        <v>514</v>
      </c>
      <c r="E802" t="s">
        <v>344</v>
      </c>
      <c r="F802" t="s">
        <v>345</v>
      </c>
      <c r="G802" t="s">
        <v>270</v>
      </c>
    </row>
    <row r="803" spans="1:55" x14ac:dyDescent="0.25">
      <c r="A803">
        <v>339</v>
      </c>
      <c r="B803" t="s">
        <v>513</v>
      </c>
      <c r="C803" t="s">
        <v>347</v>
      </c>
      <c r="D803" t="s">
        <v>514</v>
      </c>
      <c r="E803" t="s">
        <v>348</v>
      </c>
      <c r="F803" t="s">
        <v>349</v>
      </c>
      <c r="G803" t="s">
        <v>229</v>
      </c>
      <c r="H803" t="s">
        <v>230</v>
      </c>
      <c r="I803" t="s">
        <v>520</v>
      </c>
      <c r="J803" t="s">
        <v>232</v>
      </c>
      <c r="K803" t="s">
        <v>232</v>
      </c>
      <c r="L803" t="s">
        <v>232</v>
      </c>
      <c r="M803" t="s">
        <v>232</v>
      </c>
      <c r="N803" t="s">
        <v>232</v>
      </c>
      <c r="O803" t="s">
        <v>232</v>
      </c>
      <c r="P803" t="s">
        <v>232</v>
      </c>
      <c r="Q803" t="s">
        <v>232</v>
      </c>
      <c r="R803" t="s">
        <v>232</v>
      </c>
      <c r="S803" t="s">
        <v>232</v>
      </c>
      <c r="T803" t="s">
        <v>232</v>
      </c>
      <c r="U803" t="s">
        <v>232</v>
      </c>
      <c r="V803" t="s">
        <v>232</v>
      </c>
      <c r="W803" t="s">
        <v>232</v>
      </c>
      <c r="X803" t="s">
        <v>232</v>
      </c>
      <c r="Y803" t="s">
        <v>232</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-9.4E-2</v>
      </c>
      <c r="AV803">
        <v>7.5999999999999998E-2</v>
      </c>
      <c r="AW803">
        <v>7.6999999999999999E-2</v>
      </c>
      <c r="AX803">
        <v>7.9000000000000001E-2</v>
      </c>
      <c r="AY803">
        <v>8.3000000000000004E-2</v>
      </c>
      <c r="AZ803">
        <v>8.7999999999999995E-2</v>
      </c>
      <c r="BA803">
        <v>9.0999999999999998E-2</v>
      </c>
      <c r="BB803">
        <v>9.2999999999999999E-2</v>
      </c>
      <c r="BC803">
        <v>2017</v>
      </c>
    </row>
    <row r="804" spans="1:55" x14ac:dyDescent="0.25">
      <c r="A804">
        <v>339</v>
      </c>
      <c r="B804" t="s">
        <v>513</v>
      </c>
      <c r="C804" t="s">
        <v>350</v>
      </c>
      <c r="D804" t="s">
        <v>514</v>
      </c>
      <c r="E804" t="s">
        <v>348</v>
      </c>
      <c r="F804" t="s">
        <v>349</v>
      </c>
      <c r="G804" t="s">
        <v>282</v>
      </c>
      <c r="I804" t="s">
        <v>351</v>
      </c>
      <c r="J804" t="s">
        <v>232</v>
      </c>
      <c r="K804" t="s">
        <v>232</v>
      </c>
      <c r="L804" t="s">
        <v>232</v>
      </c>
      <c r="M804" t="s">
        <v>232</v>
      </c>
      <c r="N804" t="s">
        <v>232</v>
      </c>
      <c r="O804" t="s">
        <v>232</v>
      </c>
      <c r="P804" t="s">
        <v>232</v>
      </c>
      <c r="Q804" t="s">
        <v>232</v>
      </c>
      <c r="R804" t="s">
        <v>232</v>
      </c>
      <c r="S804" t="s">
        <v>232</v>
      </c>
      <c r="T804" t="s">
        <v>232</v>
      </c>
      <c r="U804" t="s">
        <v>232</v>
      </c>
      <c r="V804" t="s">
        <v>232</v>
      </c>
      <c r="W804" t="s">
        <v>232</v>
      </c>
      <c r="X804" t="s">
        <v>232</v>
      </c>
      <c r="Y804" t="s">
        <v>232</v>
      </c>
      <c r="Z804">
        <v>-0.52800000000000002</v>
      </c>
      <c r="AA804">
        <v>-0.54600000000000004</v>
      </c>
      <c r="AB804">
        <v>-1.8420000000000001</v>
      </c>
      <c r="AC804">
        <v>-6.827</v>
      </c>
      <c r="AD804">
        <v>-6.7389999999999999</v>
      </c>
      <c r="AE804">
        <v>-6.65</v>
      </c>
      <c r="AF804">
        <v>-3.7850000000000001</v>
      </c>
      <c r="AG804">
        <v>-6.6440000000000001</v>
      </c>
      <c r="AH804">
        <v>-0.14299999999999999</v>
      </c>
      <c r="AI804">
        <v>1.986</v>
      </c>
      <c r="AJ804">
        <v>4.0250000000000004</v>
      </c>
      <c r="AK804">
        <v>4.0599999999999996</v>
      </c>
      <c r="AL804">
        <v>5.3339999999999996</v>
      </c>
      <c r="AM804">
        <v>0.71499999999999997</v>
      </c>
      <c r="AN804">
        <v>1.3160000000000001</v>
      </c>
      <c r="AO804">
        <v>2.1389999999999998</v>
      </c>
      <c r="AP804">
        <v>1.61</v>
      </c>
      <c r="AQ804">
        <v>1.0840000000000001</v>
      </c>
      <c r="AR804">
        <v>0.42599999999999999</v>
      </c>
      <c r="AS804">
        <v>-3.7559999999999998</v>
      </c>
      <c r="AT804">
        <v>-2.653</v>
      </c>
      <c r="AU804">
        <v>-2.5329999999999999</v>
      </c>
      <c r="AV804">
        <v>1.9710000000000001</v>
      </c>
      <c r="AW804">
        <v>1.927</v>
      </c>
      <c r="AX804">
        <v>1.9139999999999999</v>
      </c>
      <c r="AY804">
        <v>1.921</v>
      </c>
      <c r="AZ804">
        <v>1.9670000000000001</v>
      </c>
      <c r="BA804">
        <v>1.974</v>
      </c>
      <c r="BB804">
        <v>1.98</v>
      </c>
      <c r="BC804">
        <v>2017</v>
      </c>
    </row>
    <row r="805" spans="1:55" x14ac:dyDescent="0.25">
      <c r="A805">
        <v>339</v>
      </c>
      <c r="B805" t="s">
        <v>513</v>
      </c>
      <c r="C805" t="s">
        <v>352</v>
      </c>
      <c r="D805" t="s">
        <v>514</v>
      </c>
      <c r="E805" t="s">
        <v>353</v>
      </c>
      <c r="F805" t="s">
        <v>354</v>
      </c>
      <c r="G805" t="s">
        <v>229</v>
      </c>
      <c r="H805" t="s">
        <v>230</v>
      </c>
    </row>
    <row r="806" spans="1:55" x14ac:dyDescent="0.25">
      <c r="A806">
        <v>339</v>
      </c>
      <c r="B806" t="s">
        <v>513</v>
      </c>
      <c r="C806" t="s">
        <v>355</v>
      </c>
      <c r="D806" t="s">
        <v>514</v>
      </c>
      <c r="E806" t="s">
        <v>353</v>
      </c>
      <c r="F806" t="s">
        <v>354</v>
      </c>
      <c r="G806" t="s">
        <v>282</v>
      </c>
    </row>
    <row r="807" spans="1:55" x14ac:dyDescent="0.25">
      <c r="A807">
        <v>339</v>
      </c>
      <c r="B807" t="s">
        <v>513</v>
      </c>
      <c r="C807" t="s">
        <v>356</v>
      </c>
      <c r="D807" t="s">
        <v>514</v>
      </c>
      <c r="E807" t="s">
        <v>357</v>
      </c>
      <c r="F807" t="s">
        <v>358</v>
      </c>
      <c r="G807" t="s">
        <v>229</v>
      </c>
      <c r="H807" t="s">
        <v>230</v>
      </c>
      <c r="I807" t="s">
        <v>520</v>
      </c>
      <c r="J807" t="s">
        <v>232</v>
      </c>
      <c r="K807" t="s">
        <v>232</v>
      </c>
      <c r="L807" t="s">
        <v>232</v>
      </c>
      <c r="M807" t="s">
        <v>232</v>
      </c>
      <c r="N807" t="s">
        <v>232</v>
      </c>
      <c r="O807" t="s">
        <v>232</v>
      </c>
      <c r="P807" t="s">
        <v>232</v>
      </c>
      <c r="Q807" t="s">
        <v>232</v>
      </c>
      <c r="R807" t="s">
        <v>232</v>
      </c>
      <c r="S807" t="s">
        <v>232</v>
      </c>
      <c r="T807" t="s">
        <v>232</v>
      </c>
      <c r="U807" t="s">
        <v>232</v>
      </c>
      <c r="V807" t="s">
        <v>232</v>
      </c>
      <c r="W807" t="s">
        <v>232</v>
      </c>
      <c r="X807" t="s">
        <v>232</v>
      </c>
      <c r="Y807" t="s">
        <v>232</v>
      </c>
      <c r="Z807" t="s">
        <v>232</v>
      </c>
      <c r="AA807" t="s">
        <v>232</v>
      </c>
      <c r="AB807" t="s">
        <v>232</v>
      </c>
      <c r="AC807" t="s">
        <v>232</v>
      </c>
      <c r="AD807" t="s">
        <v>232</v>
      </c>
      <c r="AE807">
        <v>1.5229999999999999</v>
      </c>
      <c r="AF807">
        <v>1.772</v>
      </c>
      <c r="AG807">
        <v>2.1659999999999999</v>
      </c>
      <c r="AH807">
        <v>2.1869999999999998</v>
      </c>
      <c r="AI807">
        <v>2.2829999999999999</v>
      </c>
      <c r="AJ807">
        <v>2.3290000000000002</v>
      </c>
      <c r="AK807">
        <v>2.411</v>
      </c>
      <c r="AL807">
        <v>2.3490000000000002</v>
      </c>
      <c r="AM807">
        <v>2.5019999999999998</v>
      </c>
      <c r="AN807">
        <v>2.4990000000000001</v>
      </c>
      <c r="AO807">
        <v>2.4860000000000002</v>
      </c>
      <c r="AP807">
        <v>2.4900000000000002</v>
      </c>
      <c r="AQ807">
        <v>2.5139999999999998</v>
      </c>
      <c r="AR807">
        <v>2.601</v>
      </c>
      <c r="AS807">
        <v>2.7959999999999998</v>
      </c>
      <c r="AT807">
        <v>3.3679999999999999</v>
      </c>
      <c r="AU807">
        <v>3.5179999999999998</v>
      </c>
      <c r="AV807">
        <v>3.6469999999999998</v>
      </c>
      <c r="AW807">
        <v>3.6989999999999998</v>
      </c>
      <c r="AX807">
        <v>3.75</v>
      </c>
      <c r="AY807">
        <v>3.8</v>
      </c>
      <c r="AZ807">
        <v>3.8479999999999999</v>
      </c>
      <c r="BA807">
        <v>3.8940000000000001</v>
      </c>
      <c r="BB807">
        <v>3.9209999999999998</v>
      </c>
      <c r="BC807">
        <v>2017</v>
      </c>
    </row>
    <row r="808" spans="1:55" x14ac:dyDescent="0.25">
      <c r="A808">
        <v>339</v>
      </c>
      <c r="B808" t="s">
        <v>513</v>
      </c>
      <c r="C808" t="s">
        <v>359</v>
      </c>
      <c r="D808" t="s">
        <v>514</v>
      </c>
      <c r="E808" t="s">
        <v>357</v>
      </c>
      <c r="F808" t="s">
        <v>358</v>
      </c>
      <c r="G808" t="s">
        <v>282</v>
      </c>
      <c r="I808" t="s">
        <v>360</v>
      </c>
      <c r="J808" t="s">
        <v>232</v>
      </c>
      <c r="K808" t="s">
        <v>232</v>
      </c>
      <c r="L808" t="s">
        <v>232</v>
      </c>
      <c r="M808" t="s">
        <v>232</v>
      </c>
      <c r="N808" t="s">
        <v>232</v>
      </c>
      <c r="O808" t="s">
        <v>232</v>
      </c>
      <c r="P808" t="s">
        <v>232</v>
      </c>
      <c r="Q808" t="s">
        <v>232</v>
      </c>
      <c r="R808" t="s">
        <v>232</v>
      </c>
      <c r="S808" t="s">
        <v>232</v>
      </c>
      <c r="T808" t="s">
        <v>232</v>
      </c>
      <c r="U808" t="s">
        <v>232</v>
      </c>
      <c r="V808" t="s">
        <v>232</v>
      </c>
      <c r="W808" t="s">
        <v>232</v>
      </c>
      <c r="X808" t="s">
        <v>232</v>
      </c>
      <c r="Y808" t="s">
        <v>232</v>
      </c>
      <c r="Z808" t="s">
        <v>232</v>
      </c>
      <c r="AA808" t="s">
        <v>232</v>
      </c>
      <c r="AB808" t="s">
        <v>232</v>
      </c>
      <c r="AC808" t="s">
        <v>232</v>
      </c>
      <c r="AD808" t="s">
        <v>232</v>
      </c>
      <c r="AE808">
        <v>87.334999999999994</v>
      </c>
      <c r="AF808">
        <v>95.016000000000005</v>
      </c>
      <c r="AG808">
        <v>109.34399999999999</v>
      </c>
      <c r="AH808">
        <v>103.374</v>
      </c>
      <c r="AI808">
        <v>102.43600000000001</v>
      </c>
      <c r="AJ808">
        <v>95.652000000000001</v>
      </c>
      <c r="AK808">
        <v>93.403999999999996</v>
      </c>
      <c r="AL808">
        <v>85.816000000000003</v>
      </c>
      <c r="AM808">
        <v>93.700999999999993</v>
      </c>
      <c r="AN808">
        <v>89.462999999999994</v>
      </c>
      <c r="AO808">
        <v>83.616</v>
      </c>
      <c r="AP808">
        <v>79.617000000000004</v>
      </c>
      <c r="AQ808">
        <v>78.161000000000001</v>
      </c>
      <c r="AR808">
        <v>76.819999999999993</v>
      </c>
      <c r="AS808">
        <v>79.331000000000003</v>
      </c>
      <c r="AT808">
        <v>93.218999999999994</v>
      </c>
      <c r="AU808">
        <v>94.426000000000002</v>
      </c>
      <c r="AV808">
        <v>94.75</v>
      </c>
      <c r="AW808">
        <v>92.637</v>
      </c>
      <c r="AX808">
        <v>90.527000000000001</v>
      </c>
      <c r="AY808">
        <v>88.361999999999995</v>
      </c>
      <c r="AZ808">
        <v>86.274000000000001</v>
      </c>
      <c r="BA808">
        <v>84.147999999999996</v>
      </c>
      <c r="BB808">
        <v>83.334999999999994</v>
      </c>
      <c r="BC808">
        <v>2017</v>
      </c>
    </row>
    <row r="809" spans="1:55" x14ac:dyDescent="0.25">
      <c r="A809">
        <v>339</v>
      </c>
      <c r="B809" t="s">
        <v>513</v>
      </c>
      <c r="C809" t="s">
        <v>361</v>
      </c>
      <c r="D809" t="s">
        <v>514</v>
      </c>
      <c r="E809" t="s">
        <v>362</v>
      </c>
      <c r="F809" t="s">
        <v>363</v>
      </c>
      <c r="G809" t="s">
        <v>229</v>
      </c>
      <c r="H809" t="s">
        <v>230</v>
      </c>
      <c r="I809" t="s">
        <v>520</v>
      </c>
      <c r="J809">
        <v>0.34100000000000003</v>
      </c>
      <c r="K809">
        <v>0.35199999999999998</v>
      </c>
      <c r="L809">
        <v>0.35599999999999998</v>
      </c>
      <c r="M809">
        <v>0.38100000000000001</v>
      </c>
      <c r="N809">
        <v>0.41299999999999998</v>
      </c>
      <c r="O809">
        <v>0.41899999999999998</v>
      </c>
      <c r="P809">
        <v>0.46600000000000003</v>
      </c>
      <c r="Q809">
        <v>0.54600000000000004</v>
      </c>
      <c r="R809">
        <v>0.64100000000000001</v>
      </c>
      <c r="S809">
        <v>0.73599999999999999</v>
      </c>
      <c r="T809">
        <v>0.82399999999999995</v>
      </c>
      <c r="U809">
        <v>0.88900000000000001</v>
      </c>
      <c r="V809">
        <v>1.036</v>
      </c>
      <c r="W809">
        <v>1.119</v>
      </c>
      <c r="X809">
        <v>1.161</v>
      </c>
      <c r="Y809">
        <v>1.24</v>
      </c>
      <c r="Z809">
        <v>1.2829999999999999</v>
      </c>
      <c r="AA809">
        <v>1.3089999999999999</v>
      </c>
      <c r="AB809">
        <v>1.3779999999999999</v>
      </c>
      <c r="AC809">
        <v>1.4650000000000001</v>
      </c>
      <c r="AD809">
        <v>1.6639999999999999</v>
      </c>
      <c r="AE809">
        <v>1.744</v>
      </c>
      <c r="AF809">
        <v>1.865</v>
      </c>
      <c r="AG809">
        <v>1.9810000000000001</v>
      </c>
      <c r="AH809">
        <v>2.1160000000000001</v>
      </c>
      <c r="AI809">
        <v>2.2280000000000002</v>
      </c>
      <c r="AJ809">
        <v>2.4350000000000001</v>
      </c>
      <c r="AK809">
        <v>2.581</v>
      </c>
      <c r="AL809">
        <v>2.7370000000000001</v>
      </c>
      <c r="AM809">
        <v>2.67</v>
      </c>
      <c r="AN809">
        <v>2.7930000000000001</v>
      </c>
      <c r="AO809">
        <v>2.9729999999999999</v>
      </c>
      <c r="AP809">
        <v>3.1280000000000001</v>
      </c>
      <c r="AQ809">
        <v>3.2170000000000001</v>
      </c>
      <c r="AR809">
        <v>3.3860000000000001</v>
      </c>
      <c r="AS809">
        <v>3.5249999999999999</v>
      </c>
      <c r="AT809">
        <v>3.613</v>
      </c>
      <c r="AU809">
        <v>3.7250000000000001</v>
      </c>
      <c r="AV809">
        <v>3.85</v>
      </c>
      <c r="AW809">
        <v>3.9929999999999999</v>
      </c>
      <c r="AX809">
        <v>4.1420000000000003</v>
      </c>
      <c r="AY809">
        <v>4.3</v>
      </c>
      <c r="AZ809">
        <v>4.4610000000000003</v>
      </c>
      <c r="BA809">
        <v>4.6280000000000001</v>
      </c>
      <c r="BB809">
        <v>4.7060000000000004</v>
      </c>
      <c r="BC809">
        <v>2017</v>
      </c>
    </row>
    <row r="810" spans="1:55" x14ac:dyDescent="0.25">
      <c r="A810">
        <v>339</v>
      </c>
      <c r="B810" t="s">
        <v>513</v>
      </c>
      <c r="C810" t="s">
        <v>364</v>
      </c>
      <c r="D810" t="s">
        <v>514</v>
      </c>
      <c r="E810" t="s">
        <v>365</v>
      </c>
      <c r="F810" t="s">
        <v>366</v>
      </c>
      <c r="G810" t="s">
        <v>242</v>
      </c>
      <c r="H810" t="s">
        <v>230</v>
      </c>
      <c r="I810" t="s">
        <v>521</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-0.151</v>
      </c>
      <c r="AE810">
        <v>-0.18</v>
      </c>
      <c r="AF810">
        <v>-0.159</v>
      </c>
      <c r="AG810">
        <v>-0.17199999999999999</v>
      </c>
      <c r="AH810">
        <v>-0.13900000000000001</v>
      </c>
      <c r="AI810">
        <v>-0.13900000000000001</v>
      </c>
      <c r="AJ810">
        <v>-1.0999999999999999E-2</v>
      </c>
      <c r="AK810">
        <v>-4.4999999999999998E-2</v>
      </c>
      <c r="AL810">
        <v>-0.14499999999999999</v>
      </c>
      <c r="AM810">
        <v>-8.3000000000000004E-2</v>
      </c>
      <c r="AN810">
        <v>-4.5999999999999999E-2</v>
      </c>
      <c r="AO810">
        <v>-1.7000000000000001E-2</v>
      </c>
      <c r="AP810">
        <v>-1.9E-2</v>
      </c>
      <c r="AQ810">
        <v>-7.1999999999999995E-2</v>
      </c>
      <c r="AR810">
        <v>-0.13300000000000001</v>
      </c>
      <c r="AS810">
        <v>-0.17399999999999999</v>
      </c>
      <c r="AT810">
        <v>-0.16300000000000001</v>
      </c>
      <c r="AU810">
        <v>-0.13100000000000001</v>
      </c>
      <c r="AV810">
        <v>-0.114</v>
      </c>
      <c r="AW810">
        <v>-0.115</v>
      </c>
      <c r="AX810">
        <v>-0.113</v>
      </c>
      <c r="AY810">
        <v>-0.112</v>
      </c>
      <c r="AZ810">
        <v>-0.114</v>
      </c>
      <c r="BA810">
        <v>-0.115</v>
      </c>
      <c r="BB810">
        <v>-0.113</v>
      </c>
      <c r="BC810">
        <v>2017</v>
      </c>
    </row>
    <row r="811" spans="1:55" x14ac:dyDescent="0.25">
      <c r="A811">
        <v>339</v>
      </c>
      <c r="B811" t="s">
        <v>513</v>
      </c>
      <c r="C811" t="s">
        <v>368</v>
      </c>
      <c r="D811" t="s">
        <v>514</v>
      </c>
      <c r="E811" t="s">
        <v>365</v>
      </c>
      <c r="F811" t="s">
        <v>366</v>
      </c>
      <c r="G811" t="s">
        <v>282</v>
      </c>
      <c r="I811" t="s">
        <v>369</v>
      </c>
      <c r="J811">
        <v>-2.1480000000000001</v>
      </c>
      <c r="K811">
        <v>-2.62</v>
      </c>
      <c r="L811">
        <v>-9.7070000000000007</v>
      </c>
      <c r="M811">
        <v>-6.5609999999999999</v>
      </c>
      <c r="N811">
        <v>-2.5129999999999999</v>
      </c>
      <c r="O811">
        <v>4.3259999999999996</v>
      </c>
      <c r="P811">
        <v>5.2439999999999998</v>
      </c>
      <c r="Q811">
        <v>3.5270000000000001</v>
      </c>
      <c r="R811">
        <v>-0.82599999999999996</v>
      </c>
      <c r="S811">
        <v>-5.2460000000000004</v>
      </c>
      <c r="T811">
        <v>3.726</v>
      </c>
      <c r="U811">
        <v>-5.8029999999999999</v>
      </c>
      <c r="V811">
        <v>-5.5209999999999999</v>
      </c>
      <c r="W811">
        <v>-8.6660000000000004</v>
      </c>
      <c r="X811">
        <v>-6.899</v>
      </c>
      <c r="Y811">
        <v>-2.782</v>
      </c>
      <c r="Z811">
        <v>-1.036</v>
      </c>
      <c r="AA811">
        <v>-4.8789999999999996</v>
      </c>
      <c r="AB811">
        <v>-6.0149999999999997</v>
      </c>
      <c r="AC811">
        <v>-8.4589999999999996</v>
      </c>
      <c r="AD811">
        <v>-18.122</v>
      </c>
      <c r="AE811">
        <v>-20.684000000000001</v>
      </c>
      <c r="AF811">
        <v>-17.04</v>
      </c>
      <c r="AG811">
        <v>-17.407</v>
      </c>
      <c r="AH811">
        <v>-13.167</v>
      </c>
      <c r="AI811">
        <v>-12.494</v>
      </c>
      <c r="AJ811">
        <v>-0.93</v>
      </c>
      <c r="AK811">
        <v>-3.4710000000000001</v>
      </c>
      <c r="AL811">
        <v>-10.586</v>
      </c>
      <c r="AM811">
        <v>-6.2039999999999997</v>
      </c>
      <c r="AN811">
        <v>-3.2749999999999999</v>
      </c>
      <c r="AO811">
        <v>-1.141</v>
      </c>
      <c r="AP811">
        <v>-1.2170000000000001</v>
      </c>
      <c r="AQ811">
        <v>-4.4809999999999999</v>
      </c>
      <c r="AR811">
        <v>-7.8789999999999996</v>
      </c>
      <c r="AS811">
        <v>-9.8469999999999995</v>
      </c>
      <c r="AT811">
        <v>-9.0470000000000006</v>
      </c>
      <c r="AU811">
        <v>-7.0270000000000001</v>
      </c>
      <c r="AV811">
        <v>-5.9109999999999996</v>
      </c>
      <c r="AW811">
        <v>-5.7370000000000001</v>
      </c>
      <c r="AX811">
        <v>-5.44</v>
      </c>
      <c r="AY811">
        <v>-5.1959999999999997</v>
      </c>
      <c r="AZ811">
        <v>-5.0949999999999998</v>
      </c>
      <c r="BA811">
        <v>-4.9889999999999999</v>
      </c>
      <c r="BB811">
        <v>-4.7850000000000001</v>
      </c>
      <c r="BC811">
        <v>2017</v>
      </c>
    </row>
    <row r="812" spans="1:55" x14ac:dyDescent="0.25">
      <c r="A812">
        <v>638</v>
      </c>
      <c r="B812" t="s">
        <v>522</v>
      </c>
      <c r="C812" t="s">
        <v>225</v>
      </c>
      <c r="D812" t="s">
        <v>523</v>
      </c>
      <c r="E812" t="s">
        <v>227</v>
      </c>
      <c r="F812" t="s">
        <v>228</v>
      </c>
      <c r="G812" t="s">
        <v>229</v>
      </c>
      <c r="H812" t="s">
        <v>230</v>
      </c>
      <c r="I812" t="s">
        <v>524</v>
      </c>
      <c r="J812" s="52">
        <v>1175.3</v>
      </c>
      <c r="K812" s="52">
        <v>1197.97</v>
      </c>
      <c r="L812" s="52">
        <v>1218.1199999999999</v>
      </c>
      <c r="M812" s="52">
        <v>1193.76</v>
      </c>
      <c r="N812" s="52">
        <v>1198.53</v>
      </c>
      <c r="O812" s="52">
        <v>1250.3900000000001</v>
      </c>
      <c r="P812" s="52">
        <v>1284.75</v>
      </c>
      <c r="Q812" s="52">
        <v>1258.0999999999999</v>
      </c>
      <c r="R812" s="52">
        <v>1301.22</v>
      </c>
      <c r="S812" s="52">
        <v>1264.1500000000001</v>
      </c>
      <c r="T812" s="52">
        <v>1377.62</v>
      </c>
      <c r="U812" s="52">
        <v>1435.84</v>
      </c>
      <c r="V812" s="52">
        <v>1478.3</v>
      </c>
      <c r="W812" s="52">
        <v>1564.58</v>
      </c>
      <c r="X812" s="52">
        <v>1596.19</v>
      </c>
      <c r="Y812" s="52">
        <v>1692.68</v>
      </c>
      <c r="Z812" s="52">
        <v>1765.88</v>
      </c>
      <c r="AA812" s="52">
        <v>1867.15</v>
      </c>
      <c r="AB812" s="52">
        <v>1941.11</v>
      </c>
      <c r="AC812" s="52">
        <v>2025.7</v>
      </c>
      <c r="AD812" s="52">
        <v>2144.1999999999998</v>
      </c>
      <c r="AE812" s="52">
        <v>2258.6</v>
      </c>
      <c r="AF812" s="52">
        <v>2363.4</v>
      </c>
      <c r="AG812" s="52">
        <v>2444.9</v>
      </c>
      <c r="AH812" s="52">
        <v>2553.1</v>
      </c>
      <c r="AI812" s="52">
        <v>2597</v>
      </c>
      <c r="AJ812" s="52">
        <v>2699.3</v>
      </c>
      <c r="AK812" s="52">
        <v>2860.8</v>
      </c>
      <c r="AL812" s="52">
        <v>3001</v>
      </c>
      <c r="AM812" s="52">
        <v>3070.8</v>
      </c>
      <c r="AN812" s="52">
        <v>3135.6</v>
      </c>
      <c r="AO812" s="52">
        <v>3228.4</v>
      </c>
      <c r="AP812" s="52">
        <v>3383.8</v>
      </c>
      <c r="AQ812" s="52">
        <v>3627.3</v>
      </c>
      <c r="AR812" s="52">
        <v>3857.7</v>
      </c>
      <c r="AS812" s="52">
        <v>3938.6</v>
      </c>
      <c r="AT812" s="52">
        <v>4094.93</v>
      </c>
      <c r="AU812" s="52">
        <v>4333.7</v>
      </c>
      <c r="AV812" s="52">
        <v>4617.33</v>
      </c>
      <c r="AW812" s="52">
        <v>4915.32</v>
      </c>
      <c r="AX812" s="52">
        <v>5236.1000000000004</v>
      </c>
      <c r="AY812" s="52">
        <v>5577.84</v>
      </c>
      <c r="AZ812" s="52">
        <v>5940.84</v>
      </c>
      <c r="BA812" s="52">
        <v>6326.01</v>
      </c>
      <c r="BB812" s="52">
        <v>6739.73</v>
      </c>
      <c r="BC812">
        <v>2015</v>
      </c>
    </row>
    <row r="813" spans="1:55" x14ac:dyDescent="0.25">
      <c r="A813">
        <v>638</v>
      </c>
      <c r="B813" t="s">
        <v>522</v>
      </c>
      <c r="C813" t="s">
        <v>233</v>
      </c>
      <c r="D813" t="s">
        <v>523</v>
      </c>
      <c r="E813" t="s">
        <v>227</v>
      </c>
      <c r="F813" t="s">
        <v>234</v>
      </c>
      <c r="G813" t="s">
        <v>235</v>
      </c>
      <c r="I813" t="s">
        <v>236</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v>
      </c>
      <c r="AE813">
        <v>5.335</v>
      </c>
      <c r="AF813">
        <v>4.6399999999999997</v>
      </c>
      <c r="AG813">
        <v>3.448</v>
      </c>
      <c r="AH813">
        <v>4.4260000000000002</v>
      </c>
      <c r="AI813">
        <v>1.7190000000000001</v>
      </c>
      <c r="AJ813">
        <v>3.9390000000000001</v>
      </c>
      <c r="AK813">
        <v>5.9829999999999997</v>
      </c>
      <c r="AL813">
        <v>4.9009999999999998</v>
      </c>
      <c r="AM813">
        <v>2.3260000000000001</v>
      </c>
      <c r="AN813">
        <v>2.11</v>
      </c>
      <c r="AO813">
        <v>2.96</v>
      </c>
      <c r="AP813">
        <v>4.8140000000000001</v>
      </c>
      <c r="AQ813">
        <v>7.1959999999999997</v>
      </c>
      <c r="AR813">
        <v>6.3520000000000003</v>
      </c>
      <c r="AS813">
        <v>2.097</v>
      </c>
      <c r="AT813">
        <v>3.9689999999999999</v>
      </c>
      <c r="AU813">
        <v>5.8310000000000004</v>
      </c>
      <c r="AV813">
        <v>6.5449999999999999</v>
      </c>
      <c r="AW813">
        <v>6.4539999999999997</v>
      </c>
      <c r="AX813">
        <v>6.5259999999999998</v>
      </c>
      <c r="AY813">
        <v>6.5270000000000001</v>
      </c>
      <c r="AZ813">
        <v>6.508</v>
      </c>
      <c r="BA813">
        <v>6.4829999999999997</v>
      </c>
      <c r="BB813">
        <v>6.54</v>
      </c>
      <c r="BC813">
        <v>2015</v>
      </c>
    </row>
    <row r="814" spans="1:55" x14ac:dyDescent="0.25">
      <c r="A814">
        <v>638</v>
      </c>
      <c r="B814" t="s">
        <v>522</v>
      </c>
      <c r="C814" t="s">
        <v>237</v>
      </c>
      <c r="D814" t="s">
        <v>523</v>
      </c>
      <c r="E814" t="s">
        <v>238</v>
      </c>
      <c r="F814" t="s">
        <v>239</v>
      </c>
      <c r="G814" t="s">
        <v>229</v>
      </c>
      <c r="H814" t="s">
        <v>230</v>
      </c>
      <c r="I814" t="s">
        <v>524</v>
      </c>
      <c r="J814">
        <v>379.04899999999998</v>
      </c>
      <c r="K814">
        <v>327.50700000000001</v>
      </c>
      <c r="L814">
        <v>379.34699999999998</v>
      </c>
      <c r="M814">
        <v>416.63400000000001</v>
      </c>
      <c r="N814">
        <v>465.5</v>
      </c>
      <c r="O814">
        <v>499.04399999999998</v>
      </c>
      <c r="P814">
        <v>491.37</v>
      </c>
      <c r="Q814">
        <v>498.80700000000002</v>
      </c>
      <c r="R814">
        <v>514.59799999999996</v>
      </c>
      <c r="S814">
        <v>509.10300000000001</v>
      </c>
      <c r="T814">
        <v>533.63</v>
      </c>
      <c r="U814">
        <v>560.38800000000003</v>
      </c>
      <c r="V814">
        <v>594.41600000000005</v>
      </c>
      <c r="W814">
        <v>644.07000000000005</v>
      </c>
      <c r="X814">
        <v>887.25900000000001</v>
      </c>
      <c r="Y814" s="52">
        <v>1082.97</v>
      </c>
      <c r="Z814" s="52">
        <v>1207.8399999999999</v>
      </c>
      <c r="AA814" s="52">
        <v>1323.94</v>
      </c>
      <c r="AB814" s="52">
        <v>1448.39</v>
      </c>
      <c r="AC814" s="52">
        <v>1656.1</v>
      </c>
      <c r="AD814" s="52">
        <v>1829.2</v>
      </c>
      <c r="AE814" s="52">
        <v>1964.6</v>
      </c>
      <c r="AF814" s="52">
        <v>2129.1</v>
      </c>
      <c r="AG814" s="52">
        <v>2269.8000000000002</v>
      </c>
      <c r="AH814" s="52">
        <v>2388.6</v>
      </c>
      <c r="AI814" s="52">
        <v>2533.8000000000002</v>
      </c>
      <c r="AJ814" s="52">
        <v>2688.7</v>
      </c>
      <c r="AK814" s="52">
        <v>2860.7</v>
      </c>
      <c r="AL814" s="52">
        <v>3194</v>
      </c>
      <c r="AM814" s="52">
        <v>3351.2</v>
      </c>
      <c r="AN814" s="52">
        <v>3452</v>
      </c>
      <c r="AO814" s="52">
        <v>3687.2</v>
      </c>
      <c r="AP814" s="52">
        <v>4162.2</v>
      </c>
      <c r="AQ814" s="52">
        <v>4523.8999999999996</v>
      </c>
      <c r="AR814" s="52">
        <v>4799.5</v>
      </c>
      <c r="AS814" s="52">
        <v>4903.8</v>
      </c>
      <c r="AT814" s="52">
        <v>5083.74</v>
      </c>
      <c r="AU814" s="52">
        <v>5382.3</v>
      </c>
      <c r="AV814" s="52">
        <v>5783.11</v>
      </c>
      <c r="AW814" s="52">
        <v>6269.02</v>
      </c>
      <c r="AX814" s="52">
        <v>6798.77</v>
      </c>
      <c r="AY814" s="52">
        <v>7374.58</v>
      </c>
      <c r="AZ814" s="52">
        <v>7997.81</v>
      </c>
      <c r="BA814" s="52">
        <v>8676.33</v>
      </c>
      <c r="BB814" s="52">
        <v>9425.56</v>
      </c>
      <c r="BC814">
        <v>2015</v>
      </c>
    </row>
    <row r="815" spans="1:55" x14ac:dyDescent="0.25">
      <c r="A815">
        <v>638</v>
      </c>
      <c r="B815" t="s">
        <v>522</v>
      </c>
      <c r="C815" t="s">
        <v>240</v>
      </c>
      <c r="D815" t="s">
        <v>523</v>
      </c>
      <c r="E815" t="s">
        <v>238</v>
      </c>
      <c r="F815" t="s">
        <v>241</v>
      </c>
      <c r="G815" t="s">
        <v>242</v>
      </c>
      <c r="H815" t="s">
        <v>230</v>
      </c>
      <c r="I815" t="s">
        <v>243</v>
      </c>
      <c r="J815">
        <v>1.6850000000000001</v>
      </c>
      <c r="K815">
        <v>1.1399999999999999</v>
      </c>
      <c r="L815">
        <v>1.1279999999999999</v>
      </c>
      <c r="M815">
        <v>0.999</v>
      </c>
      <c r="N815">
        <v>1.0649999999999999</v>
      </c>
      <c r="O815">
        <v>1.1559999999999999</v>
      </c>
      <c r="P815">
        <v>1.49</v>
      </c>
      <c r="Q815">
        <v>1.778</v>
      </c>
      <c r="R815">
        <v>1.867</v>
      </c>
      <c r="S815">
        <v>1.734</v>
      </c>
      <c r="T815">
        <v>2.1139999999999999</v>
      </c>
      <c r="U815">
        <v>2.161</v>
      </c>
      <c r="V815">
        <v>2.403</v>
      </c>
      <c r="W815">
        <v>2.3410000000000002</v>
      </c>
      <c r="X815">
        <v>1.629</v>
      </c>
      <c r="Y815">
        <v>2.19</v>
      </c>
      <c r="Z815">
        <v>2.379</v>
      </c>
      <c r="AA815">
        <v>2.286</v>
      </c>
      <c r="AB815">
        <v>2.46</v>
      </c>
      <c r="AC815">
        <v>2.6930000000000001</v>
      </c>
      <c r="AD815">
        <v>2.5760000000000001</v>
      </c>
      <c r="AE815">
        <v>2.6819999999999999</v>
      </c>
      <c r="AF815">
        <v>3.0640000000000001</v>
      </c>
      <c r="AG815">
        <v>3.9119999999999999</v>
      </c>
      <c r="AH815">
        <v>4.5259999999999998</v>
      </c>
      <c r="AI815">
        <v>4.8120000000000003</v>
      </c>
      <c r="AJ815">
        <v>5.1470000000000002</v>
      </c>
      <c r="AK815">
        <v>5.9770000000000003</v>
      </c>
      <c r="AL815">
        <v>7.1660000000000004</v>
      </c>
      <c r="AM815">
        <v>7.1159999999999997</v>
      </c>
      <c r="AN815">
        <v>6.9829999999999997</v>
      </c>
      <c r="AO815">
        <v>7.8209999999999997</v>
      </c>
      <c r="AP815">
        <v>8.157</v>
      </c>
      <c r="AQ815">
        <v>9.16</v>
      </c>
      <c r="AR815">
        <v>9.7230000000000008</v>
      </c>
      <c r="AS815">
        <v>8.2949999999999999</v>
      </c>
      <c r="AT815">
        <v>8.5760000000000005</v>
      </c>
      <c r="AU815">
        <v>9.2650000000000006</v>
      </c>
      <c r="AV815">
        <v>10.456</v>
      </c>
      <c r="AW815">
        <v>11.183999999999999</v>
      </c>
      <c r="AX815">
        <v>12.129</v>
      </c>
      <c r="AY815">
        <v>13.157</v>
      </c>
      <c r="AZ815">
        <v>14.269</v>
      </c>
      <c r="BA815">
        <v>15.478999999999999</v>
      </c>
      <c r="BB815">
        <v>16.815999999999999</v>
      </c>
      <c r="BC815">
        <v>2015</v>
      </c>
    </row>
    <row r="816" spans="1:55" x14ac:dyDescent="0.25">
      <c r="A816">
        <v>638</v>
      </c>
      <c r="B816" t="s">
        <v>522</v>
      </c>
      <c r="C816" t="s">
        <v>244</v>
      </c>
      <c r="D816" t="s">
        <v>523</v>
      </c>
      <c r="E816" t="s">
        <v>238</v>
      </c>
      <c r="F816" t="s">
        <v>245</v>
      </c>
      <c r="G816" t="s">
        <v>246</v>
      </c>
      <c r="H816" t="s">
        <v>230</v>
      </c>
      <c r="I816" t="s">
        <v>243</v>
      </c>
      <c r="J816">
        <v>2.702</v>
      </c>
      <c r="K816">
        <v>3.0150000000000001</v>
      </c>
      <c r="L816">
        <v>3.2549999999999999</v>
      </c>
      <c r="M816">
        <v>3.3149999999999999</v>
      </c>
      <c r="N816">
        <v>3.448</v>
      </c>
      <c r="O816">
        <v>3.7109999999999999</v>
      </c>
      <c r="P816">
        <v>3.89</v>
      </c>
      <c r="Q816">
        <v>3.903</v>
      </c>
      <c r="R816">
        <v>4.1790000000000003</v>
      </c>
      <c r="S816">
        <v>4.2190000000000003</v>
      </c>
      <c r="T816">
        <v>4.7699999999999996</v>
      </c>
      <c r="U816">
        <v>5.14</v>
      </c>
      <c r="V816">
        <v>5.4130000000000003</v>
      </c>
      <c r="W816">
        <v>5.8639999999999999</v>
      </c>
      <c r="X816">
        <v>6.1109999999999998</v>
      </c>
      <c r="Y816">
        <v>6.6159999999999997</v>
      </c>
      <c r="Z816">
        <v>7.0279999999999996</v>
      </c>
      <c r="AA816">
        <v>7.5590000000000002</v>
      </c>
      <c r="AB816">
        <v>7.9470000000000001</v>
      </c>
      <c r="AC816">
        <v>8.4130000000000003</v>
      </c>
      <c r="AD816">
        <v>9.1050000000000004</v>
      </c>
      <c r="AE816">
        <v>9.8010000000000002</v>
      </c>
      <c r="AF816">
        <v>10.417999999999999</v>
      </c>
      <c r="AG816">
        <v>10.977</v>
      </c>
      <c r="AH816">
        <v>11.772</v>
      </c>
      <c r="AI816">
        <v>12.347</v>
      </c>
      <c r="AJ816">
        <v>13.222</v>
      </c>
      <c r="AK816">
        <v>14.388999999999999</v>
      </c>
      <c r="AL816">
        <v>15.388</v>
      </c>
      <c r="AM816">
        <v>15.866</v>
      </c>
      <c r="AN816">
        <v>16.39</v>
      </c>
      <c r="AO816">
        <v>17.227</v>
      </c>
      <c r="AP816">
        <v>18.402999999999999</v>
      </c>
      <c r="AQ816">
        <v>20.073</v>
      </c>
      <c r="AR816">
        <v>21.751999999999999</v>
      </c>
      <c r="AS816">
        <v>22.446000000000002</v>
      </c>
      <c r="AT816">
        <v>23.591999999999999</v>
      </c>
      <c r="AU816">
        <v>25.442</v>
      </c>
      <c r="AV816">
        <v>27.718</v>
      </c>
      <c r="AW816">
        <v>30.032</v>
      </c>
      <c r="AX816">
        <v>32.659999999999997</v>
      </c>
      <c r="AY816">
        <v>35.514000000000003</v>
      </c>
      <c r="AZ816">
        <v>38.607999999999997</v>
      </c>
      <c r="BA816">
        <v>41.963999999999999</v>
      </c>
      <c r="BB816">
        <v>45.643999999999998</v>
      </c>
      <c r="BC816">
        <v>2015</v>
      </c>
    </row>
    <row r="817" spans="1:55" x14ac:dyDescent="0.25">
      <c r="A817">
        <v>638</v>
      </c>
      <c r="B817" t="s">
        <v>522</v>
      </c>
      <c r="C817" t="s">
        <v>247</v>
      </c>
      <c r="D817" t="s">
        <v>523</v>
      </c>
      <c r="E817" t="s">
        <v>248</v>
      </c>
      <c r="F817" t="s">
        <v>249</v>
      </c>
      <c r="G817" t="s">
        <v>250</v>
      </c>
      <c r="I817" t="s">
        <v>251</v>
      </c>
      <c r="J817">
        <v>32.250999999999998</v>
      </c>
      <c r="K817">
        <v>27.338999999999999</v>
      </c>
      <c r="L817">
        <v>31.141999999999999</v>
      </c>
      <c r="M817">
        <v>34.901000000000003</v>
      </c>
      <c r="N817">
        <v>38.838999999999999</v>
      </c>
      <c r="O817">
        <v>39.911000000000001</v>
      </c>
      <c r="P817">
        <v>38.246000000000002</v>
      </c>
      <c r="Q817">
        <v>39.648000000000003</v>
      </c>
      <c r="R817">
        <v>39.546999999999997</v>
      </c>
      <c r="S817">
        <v>40.271999999999998</v>
      </c>
      <c r="T817">
        <v>38.735999999999997</v>
      </c>
      <c r="U817">
        <v>39.029000000000003</v>
      </c>
      <c r="V817">
        <v>40.209000000000003</v>
      </c>
      <c r="W817">
        <v>41.165999999999997</v>
      </c>
      <c r="X817">
        <v>55.585999999999999</v>
      </c>
      <c r="Y817">
        <v>63.978999999999999</v>
      </c>
      <c r="Z817">
        <v>68.397999999999996</v>
      </c>
      <c r="AA817">
        <v>70.906999999999996</v>
      </c>
      <c r="AB817">
        <v>74.617000000000004</v>
      </c>
      <c r="AC817">
        <v>81.754000000000005</v>
      </c>
      <c r="AD817">
        <v>85.308999999999997</v>
      </c>
      <c r="AE817">
        <v>86.983000000000004</v>
      </c>
      <c r="AF817">
        <v>90.085999999999999</v>
      </c>
      <c r="AG817">
        <v>92.837999999999994</v>
      </c>
      <c r="AH817">
        <v>93.557000000000002</v>
      </c>
      <c r="AI817">
        <v>97.566000000000003</v>
      </c>
      <c r="AJ817">
        <v>99.606999999999999</v>
      </c>
      <c r="AK817">
        <v>99.997</v>
      </c>
      <c r="AL817">
        <v>106.431</v>
      </c>
      <c r="AM817">
        <v>109.131</v>
      </c>
      <c r="AN817">
        <v>110.09099999999999</v>
      </c>
      <c r="AO817">
        <v>114.211</v>
      </c>
      <c r="AP817">
        <v>123.004</v>
      </c>
      <c r="AQ817">
        <v>124.718</v>
      </c>
      <c r="AR817">
        <v>124.414</v>
      </c>
      <c r="AS817">
        <v>124.506</v>
      </c>
      <c r="AT817">
        <v>124.14700000000001</v>
      </c>
      <c r="AU817">
        <v>124.196</v>
      </c>
      <c r="AV817">
        <v>125.248</v>
      </c>
      <c r="AW817">
        <v>127.54</v>
      </c>
      <c r="AX817">
        <v>129.84399999999999</v>
      </c>
      <c r="AY817">
        <v>132.21199999999999</v>
      </c>
      <c r="AZ817">
        <v>134.624</v>
      </c>
      <c r="BA817">
        <v>137.15299999999999</v>
      </c>
      <c r="BB817">
        <v>139.851</v>
      </c>
      <c r="BC817">
        <v>2015</v>
      </c>
    </row>
    <row r="818" spans="1:55" x14ac:dyDescent="0.25">
      <c r="A818">
        <v>638</v>
      </c>
      <c r="B818" t="s">
        <v>522</v>
      </c>
      <c r="C818" t="s">
        <v>252</v>
      </c>
      <c r="D818" t="s">
        <v>523</v>
      </c>
      <c r="E818" t="s">
        <v>253</v>
      </c>
      <c r="F818" t="s">
        <v>254</v>
      </c>
      <c r="G818" t="s">
        <v>229</v>
      </c>
      <c r="H818" t="s">
        <v>220</v>
      </c>
      <c r="I818" t="s">
        <v>255</v>
      </c>
      <c r="J818" s="52">
        <v>323204.03000000003</v>
      </c>
      <c r="K818" s="52">
        <v>318395.46999999997</v>
      </c>
      <c r="L818" s="52">
        <v>314099.99</v>
      </c>
      <c r="M818" s="52">
        <v>298122.96999999997</v>
      </c>
      <c r="N818" s="52">
        <v>290176.05</v>
      </c>
      <c r="O818" s="52">
        <v>293039.25</v>
      </c>
      <c r="P818" s="52">
        <v>291749.24</v>
      </c>
      <c r="Q818" s="52">
        <v>277099.78999999998</v>
      </c>
      <c r="R818" s="52">
        <v>277601.25</v>
      </c>
      <c r="S818" s="52">
        <v>261951.22</v>
      </c>
      <c r="T818" s="52">
        <v>276714.18</v>
      </c>
      <c r="U818" s="52">
        <v>278830.21000000002</v>
      </c>
      <c r="V818" s="52">
        <v>277261.51</v>
      </c>
      <c r="W818" s="52">
        <v>283347.93</v>
      </c>
      <c r="X818" s="52">
        <v>279336.62</v>
      </c>
      <c r="Y818" s="52">
        <v>286625.55</v>
      </c>
      <c r="Z818" s="52">
        <v>289761.28000000003</v>
      </c>
      <c r="AA818" s="52">
        <v>297238.99</v>
      </c>
      <c r="AB818" s="52">
        <v>300004.09000000003</v>
      </c>
      <c r="AC818" s="52">
        <v>303972.12</v>
      </c>
      <c r="AD818" s="52">
        <v>312294.68</v>
      </c>
      <c r="AE818" s="52">
        <v>319158.57</v>
      </c>
      <c r="AF818" s="52">
        <v>323957.83</v>
      </c>
      <c r="AG818" s="52">
        <v>325095.69</v>
      </c>
      <c r="AH818" s="52">
        <v>329432.09000000003</v>
      </c>
      <c r="AI818" s="52">
        <v>325347.88</v>
      </c>
      <c r="AJ818" s="52">
        <v>328506.03999999998</v>
      </c>
      <c r="AK818" s="52">
        <v>338364.37</v>
      </c>
      <c r="AL818" s="52">
        <v>345064.85</v>
      </c>
      <c r="AM818" s="52">
        <v>343309.22</v>
      </c>
      <c r="AN818" s="52">
        <v>340853.54</v>
      </c>
      <c r="AO818" s="52">
        <v>341239.57</v>
      </c>
      <c r="AP818" s="52">
        <v>347799.81</v>
      </c>
      <c r="AQ818" s="52">
        <v>362790.92</v>
      </c>
      <c r="AR818" s="52">
        <v>375538.46</v>
      </c>
      <c r="AS818" s="52">
        <v>373272.24</v>
      </c>
      <c r="AT818" s="52">
        <v>377913.59</v>
      </c>
      <c r="AU818" s="52">
        <v>389558.63</v>
      </c>
      <c r="AV818" s="52">
        <v>404205.33</v>
      </c>
      <c r="AW818" s="52">
        <v>419314.82</v>
      </c>
      <c r="AX818" s="52">
        <v>435389.72</v>
      </c>
      <c r="AY818" s="52">
        <v>452193.13</v>
      </c>
      <c r="AZ818" s="52">
        <v>469675.53</v>
      </c>
      <c r="BA818" s="52">
        <v>487839.59</v>
      </c>
      <c r="BB818" s="52">
        <v>507097.47</v>
      </c>
      <c r="BC818">
        <v>2015</v>
      </c>
    </row>
    <row r="819" spans="1:55" x14ac:dyDescent="0.25">
      <c r="A819">
        <v>638</v>
      </c>
      <c r="B819" t="s">
        <v>522</v>
      </c>
      <c r="C819" t="s">
        <v>256</v>
      </c>
      <c r="D819" t="s">
        <v>523</v>
      </c>
      <c r="E819" t="s">
        <v>253</v>
      </c>
      <c r="F819" t="s">
        <v>257</v>
      </c>
      <c r="G819" t="s">
        <v>258</v>
      </c>
      <c r="H819" t="s">
        <v>220</v>
      </c>
      <c r="I819" t="s">
        <v>255</v>
      </c>
      <c r="J819" s="52">
        <v>1724.66</v>
      </c>
      <c r="K819" s="52">
        <v>1699</v>
      </c>
      <c r="L819" s="52">
        <v>1676.08</v>
      </c>
      <c r="M819" s="52">
        <v>1590.82</v>
      </c>
      <c r="N819" s="52">
        <v>1548.41</v>
      </c>
      <c r="O819" s="52">
        <v>1563.69</v>
      </c>
      <c r="P819" s="52">
        <v>1556.81</v>
      </c>
      <c r="Q819" s="52">
        <v>1478.64</v>
      </c>
      <c r="R819" s="52">
        <v>1481.31</v>
      </c>
      <c r="S819" s="52">
        <v>1397.8</v>
      </c>
      <c r="T819" s="52">
        <v>1476.58</v>
      </c>
      <c r="U819" s="52">
        <v>1487.87</v>
      </c>
      <c r="V819" s="52">
        <v>1479.5</v>
      </c>
      <c r="W819" s="52">
        <v>1511.98</v>
      </c>
      <c r="X819" s="52">
        <v>1490.57</v>
      </c>
      <c r="Y819" s="52">
        <v>1529.47</v>
      </c>
      <c r="Z819" s="52">
        <v>1546.2</v>
      </c>
      <c r="AA819" s="52">
        <v>1586.1</v>
      </c>
      <c r="AB819" s="52">
        <v>1600.86</v>
      </c>
      <c r="AC819" s="52">
        <v>1622.03</v>
      </c>
      <c r="AD819" s="52">
        <v>1666.44</v>
      </c>
      <c r="AE819" s="52">
        <v>1703.07</v>
      </c>
      <c r="AF819" s="52">
        <v>1728.68</v>
      </c>
      <c r="AG819" s="52">
        <v>1734.75</v>
      </c>
      <c r="AH819" s="52">
        <v>1757.89</v>
      </c>
      <c r="AI819" s="52">
        <v>1736.1</v>
      </c>
      <c r="AJ819" s="52">
        <v>1752.95</v>
      </c>
      <c r="AK819" s="52">
        <v>1805.55</v>
      </c>
      <c r="AL819" s="52">
        <v>1841.31</v>
      </c>
      <c r="AM819" s="52">
        <v>1831.94</v>
      </c>
      <c r="AN819" s="52">
        <v>1818.84</v>
      </c>
      <c r="AO819" s="52">
        <v>1820.9</v>
      </c>
      <c r="AP819" s="52">
        <v>1855.9</v>
      </c>
      <c r="AQ819" s="52">
        <v>1935.9</v>
      </c>
      <c r="AR819" s="52">
        <v>2003.92</v>
      </c>
      <c r="AS819" s="52">
        <v>1991.83</v>
      </c>
      <c r="AT819" s="52">
        <v>2016.59</v>
      </c>
      <c r="AU819" s="52">
        <v>2078.73</v>
      </c>
      <c r="AV819" s="52">
        <v>2156.89</v>
      </c>
      <c r="AW819" s="52">
        <v>2237.5100000000002</v>
      </c>
      <c r="AX819" s="52">
        <v>2323.29</v>
      </c>
      <c r="AY819" s="52">
        <v>2412.96</v>
      </c>
      <c r="AZ819" s="52">
        <v>2506.2399999999998</v>
      </c>
      <c r="BA819" s="52">
        <v>2603.17</v>
      </c>
      <c r="BB819" s="52">
        <v>2705.93</v>
      </c>
      <c r="BC819">
        <v>2015</v>
      </c>
    </row>
    <row r="820" spans="1:55" x14ac:dyDescent="0.25">
      <c r="A820">
        <v>638</v>
      </c>
      <c r="B820" t="s">
        <v>522</v>
      </c>
      <c r="C820" t="s">
        <v>259</v>
      </c>
      <c r="D820" t="s">
        <v>523</v>
      </c>
      <c r="E820" t="s">
        <v>260</v>
      </c>
      <c r="F820" t="s">
        <v>261</v>
      </c>
      <c r="G820" t="s">
        <v>229</v>
      </c>
      <c r="H820" t="s">
        <v>220</v>
      </c>
      <c r="I820" t="s">
        <v>262</v>
      </c>
      <c r="J820" s="52">
        <v>104237.75999999999</v>
      </c>
      <c r="K820" s="52">
        <v>87044.79</v>
      </c>
      <c r="L820" s="52">
        <v>97817.32</v>
      </c>
      <c r="M820" s="52">
        <v>104048.27</v>
      </c>
      <c r="N820" s="52">
        <v>112702.12</v>
      </c>
      <c r="O820" s="52">
        <v>116954.9</v>
      </c>
      <c r="P820" s="52">
        <v>111583.37</v>
      </c>
      <c r="Q820" s="52">
        <v>109863.59</v>
      </c>
      <c r="R820" s="52">
        <v>109783.75</v>
      </c>
      <c r="S820" s="52">
        <v>105493.94</v>
      </c>
      <c r="T820" s="52">
        <v>107186.9</v>
      </c>
      <c r="U820" s="52">
        <v>108823.76</v>
      </c>
      <c r="V820" s="52">
        <v>111485.06</v>
      </c>
      <c r="W820" s="52">
        <v>116642.05</v>
      </c>
      <c r="X820" s="52">
        <v>155272.16</v>
      </c>
      <c r="Y820" s="52">
        <v>183380.8</v>
      </c>
      <c r="Z820" s="52">
        <v>198192.24</v>
      </c>
      <c r="AA820" s="52">
        <v>210763.18</v>
      </c>
      <c r="AB820" s="52">
        <v>223852.7</v>
      </c>
      <c r="AC820" s="52">
        <v>248510.75</v>
      </c>
      <c r="AD820" s="52">
        <v>266416.12</v>
      </c>
      <c r="AE820" s="52">
        <v>277613.98</v>
      </c>
      <c r="AF820" s="52">
        <v>291841.67</v>
      </c>
      <c r="AG820" s="52">
        <v>301812.83</v>
      </c>
      <c r="AH820" s="52">
        <v>308206.28999999998</v>
      </c>
      <c r="AI820" s="52">
        <v>317430.28999999998</v>
      </c>
      <c r="AJ820" s="52">
        <v>327216.02</v>
      </c>
      <c r="AK820" s="52">
        <v>338352.54</v>
      </c>
      <c r="AL820" s="52">
        <v>367256.62</v>
      </c>
      <c r="AM820" s="52">
        <v>374657.37</v>
      </c>
      <c r="AN820" s="52">
        <v>375247.62</v>
      </c>
      <c r="AO820" s="52">
        <v>389734.40000000002</v>
      </c>
      <c r="AP820" s="52">
        <v>427806.71999999997</v>
      </c>
      <c r="AQ820" s="52">
        <v>452465.97</v>
      </c>
      <c r="AR820" s="52">
        <v>467220.59</v>
      </c>
      <c r="AS820" s="52">
        <v>464746.97</v>
      </c>
      <c r="AT820" s="52">
        <v>469169.49</v>
      </c>
      <c r="AU820" s="52">
        <v>483817.85</v>
      </c>
      <c r="AV820" s="52">
        <v>506258.51</v>
      </c>
      <c r="AW820" s="52">
        <v>534795.59</v>
      </c>
      <c r="AX820" s="52">
        <v>565328.54</v>
      </c>
      <c r="AY820" s="52">
        <v>597854.21</v>
      </c>
      <c r="AZ820" s="52">
        <v>632297.12</v>
      </c>
      <c r="BA820" s="52">
        <v>669087.78</v>
      </c>
      <c r="BB820" s="52">
        <v>709179.55</v>
      </c>
      <c r="BC820">
        <v>2015</v>
      </c>
    </row>
    <row r="821" spans="1:55" x14ac:dyDescent="0.25">
      <c r="A821">
        <v>638</v>
      </c>
      <c r="B821" t="s">
        <v>522</v>
      </c>
      <c r="C821" t="s">
        <v>263</v>
      </c>
      <c r="D821" t="s">
        <v>523</v>
      </c>
      <c r="E821" t="s">
        <v>260</v>
      </c>
      <c r="F821" t="s">
        <v>264</v>
      </c>
      <c r="G821" t="s">
        <v>242</v>
      </c>
      <c r="H821" t="s">
        <v>220</v>
      </c>
      <c r="I821" t="s">
        <v>262</v>
      </c>
      <c r="J821">
        <v>463.279</v>
      </c>
      <c r="K821">
        <v>302.87</v>
      </c>
      <c r="L821">
        <v>290.90699999999998</v>
      </c>
      <c r="M821">
        <v>249.41499999999999</v>
      </c>
      <c r="N821">
        <v>257.923</v>
      </c>
      <c r="O821">
        <v>270.98099999999999</v>
      </c>
      <c r="P821">
        <v>338.36599999999999</v>
      </c>
      <c r="Q821">
        <v>391.60300000000001</v>
      </c>
      <c r="R821">
        <v>398.29599999999999</v>
      </c>
      <c r="S821">
        <v>359.37599999999998</v>
      </c>
      <c r="T821">
        <v>424.69299999999998</v>
      </c>
      <c r="U821">
        <v>419.74799999999999</v>
      </c>
      <c r="V821">
        <v>450.62900000000002</v>
      </c>
      <c r="W821">
        <v>423.97500000000002</v>
      </c>
      <c r="X821">
        <v>285.16399999999999</v>
      </c>
      <c r="Y821">
        <v>370.875</v>
      </c>
      <c r="Z821">
        <v>390.36</v>
      </c>
      <c r="AA821">
        <v>363.90899999999999</v>
      </c>
      <c r="AB821">
        <v>380.166</v>
      </c>
      <c r="AC821">
        <v>404.15499999999997</v>
      </c>
      <c r="AD821">
        <v>375.21499999999997</v>
      </c>
      <c r="AE821">
        <v>378.97899999999998</v>
      </c>
      <c r="AF821">
        <v>419.99400000000003</v>
      </c>
      <c r="AG821">
        <v>520.20500000000004</v>
      </c>
      <c r="AH821">
        <v>583.99599999999998</v>
      </c>
      <c r="AI821">
        <v>602.79</v>
      </c>
      <c r="AJ821">
        <v>626.33799999999997</v>
      </c>
      <c r="AK821">
        <v>706.995</v>
      </c>
      <c r="AL821">
        <v>823.98199999999997</v>
      </c>
      <c r="AM821">
        <v>795.51199999999994</v>
      </c>
      <c r="AN821">
        <v>759.06500000000005</v>
      </c>
      <c r="AO821">
        <v>826.7</v>
      </c>
      <c r="AP821">
        <v>838.43499999999995</v>
      </c>
      <c r="AQ821">
        <v>916.13499999999999</v>
      </c>
      <c r="AR821">
        <v>946.49800000000005</v>
      </c>
      <c r="AS821">
        <v>786.17200000000003</v>
      </c>
      <c r="AT821">
        <v>791.495</v>
      </c>
      <c r="AU821">
        <v>832.83399999999995</v>
      </c>
      <c r="AV821">
        <v>915.36500000000001</v>
      </c>
      <c r="AW821">
        <v>954.10299999999995</v>
      </c>
      <c r="AX821" s="52">
        <v>1008.58</v>
      </c>
      <c r="AY821" s="52">
        <v>1066.5999999999999</v>
      </c>
      <c r="AZ821" s="52">
        <v>1128.05</v>
      </c>
      <c r="BA821" s="52">
        <v>1193.69</v>
      </c>
      <c r="BB821" s="52">
        <v>1265.21</v>
      </c>
      <c r="BC821">
        <v>2015</v>
      </c>
    </row>
    <row r="822" spans="1:55" x14ac:dyDescent="0.25">
      <c r="A822">
        <v>638</v>
      </c>
      <c r="B822" t="s">
        <v>522</v>
      </c>
      <c r="C822" t="s">
        <v>265</v>
      </c>
      <c r="D822" t="s">
        <v>523</v>
      </c>
      <c r="E822" t="s">
        <v>260</v>
      </c>
      <c r="F822" t="s">
        <v>266</v>
      </c>
      <c r="G822" t="s">
        <v>246</v>
      </c>
      <c r="H822" t="s">
        <v>220</v>
      </c>
      <c r="I822" t="s">
        <v>262</v>
      </c>
      <c r="J822">
        <v>743.05</v>
      </c>
      <c r="K822">
        <v>801.24900000000002</v>
      </c>
      <c r="L822">
        <v>839.27800000000002</v>
      </c>
      <c r="M822">
        <v>827.78499999999997</v>
      </c>
      <c r="N822">
        <v>834.79300000000001</v>
      </c>
      <c r="O822">
        <v>869.69399999999996</v>
      </c>
      <c r="P822">
        <v>883.29700000000003</v>
      </c>
      <c r="Q822">
        <v>859.69399999999996</v>
      </c>
      <c r="R822">
        <v>891.62199999999996</v>
      </c>
      <c r="S822">
        <v>874.34400000000005</v>
      </c>
      <c r="T822">
        <v>958.18600000000004</v>
      </c>
      <c r="U822">
        <v>998.16800000000001</v>
      </c>
      <c r="V822" s="52">
        <v>1015.17</v>
      </c>
      <c r="W822" s="52">
        <v>1062.04</v>
      </c>
      <c r="X822" s="52">
        <v>1069.3599999999999</v>
      </c>
      <c r="Y822" s="52">
        <v>1120.27</v>
      </c>
      <c r="Z822" s="52">
        <v>1153.26</v>
      </c>
      <c r="AA822" s="52">
        <v>1203.43</v>
      </c>
      <c r="AB822" s="52">
        <v>1228.29</v>
      </c>
      <c r="AC822" s="52">
        <v>1262.51</v>
      </c>
      <c r="AD822" s="52">
        <v>1326.07</v>
      </c>
      <c r="AE822" s="52">
        <v>1384.94</v>
      </c>
      <c r="AF822" s="52">
        <v>1428</v>
      </c>
      <c r="AG822" s="52">
        <v>1459.63</v>
      </c>
      <c r="AH822" s="52">
        <v>1518.92</v>
      </c>
      <c r="AI822" s="52">
        <v>1546.81</v>
      </c>
      <c r="AJ822" s="52">
        <v>1609.09</v>
      </c>
      <c r="AK822" s="52">
        <v>1701.91</v>
      </c>
      <c r="AL822" s="52">
        <v>1769.37</v>
      </c>
      <c r="AM822" s="52">
        <v>1773.78</v>
      </c>
      <c r="AN822" s="52">
        <v>1781.62</v>
      </c>
      <c r="AO822" s="52">
        <v>1820.9</v>
      </c>
      <c r="AP822" s="52">
        <v>1891.5</v>
      </c>
      <c r="AQ822" s="52">
        <v>2007.64</v>
      </c>
      <c r="AR822" s="52">
        <v>2117.5100000000002</v>
      </c>
      <c r="AS822" s="52">
        <v>2127.2399999999998</v>
      </c>
      <c r="AT822" s="52">
        <v>2177.23</v>
      </c>
      <c r="AU822" s="52">
        <v>2286.9899999999998</v>
      </c>
      <c r="AV822" s="52">
        <v>2426.48</v>
      </c>
      <c r="AW822" s="52">
        <v>2561.94</v>
      </c>
      <c r="AX822" s="52">
        <v>2715.7</v>
      </c>
      <c r="AY822" s="52">
        <v>2879.14</v>
      </c>
      <c r="AZ822" s="52">
        <v>3052.33</v>
      </c>
      <c r="BA822" s="52">
        <v>3236.08</v>
      </c>
      <c r="BB822" s="52">
        <v>3434.22</v>
      </c>
      <c r="BC822">
        <v>2015</v>
      </c>
    </row>
    <row r="823" spans="1:55" x14ac:dyDescent="0.25">
      <c r="A823">
        <v>638</v>
      </c>
      <c r="B823" t="s">
        <v>522</v>
      </c>
      <c r="C823" t="s">
        <v>267</v>
      </c>
      <c r="D823" t="s">
        <v>523</v>
      </c>
      <c r="E823" t="s">
        <v>268</v>
      </c>
      <c r="F823" t="s">
        <v>269</v>
      </c>
      <c r="G823" t="s">
        <v>270</v>
      </c>
    </row>
    <row r="824" spans="1:55" x14ac:dyDescent="0.25">
      <c r="A824">
        <v>638</v>
      </c>
      <c r="B824" t="s">
        <v>522</v>
      </c>
      <c r="C824" t="s">
        <v>271</v>
      </c>
      <c r="D824" t="s">
        <v>523</v>
      </c>
      <c r="E824" t="s">
        <v>272</v>
      </c>
      <c r="F824" t="s">
        <v>273</v>
      </c>
      <c r="G824" t="s">
        <v>274</v>
      </c>
      <c r="I824" t="s">
        <v>243</v>
      </c>
      <c r="J824">
        <v>0.02</v>
      </c>
      <c r="K824">
        <v>0.02</v>
      </c>
      <c r="L824">
        <v>2.1000000000000001E-2</v>
      </c>
      <c r="M824">
        <v>0.02</v>
      </c>
      <c r="N824">
        <v>1.9E-2</v>
      </c>
      <c r="O824">
        <v>1.9E-2</v>
      </c>
      <c r="P824">
        <v>1.9E-2</v>
      </c>
      <c r="Q824">
        <v>1.7999999999999999E-2</v>
      </c>
      <c r="R824">
        <v>1.7999999999999999E-2</v>
      </c>
      <c r="S824">
        <v>1.7000000000000001E-2</v>
      </c>
      <c r="T824">
        <v>1.7000000000000001E-2</v>
      </c>
      <c r="U824">
        <v>1.7999999999999999E-2</v>
      </c>
      <c r="V824">
        <v>1.6E-2</v>
      </c>
      <c r="W824">
        <v>1.7000000000000001E-2</v>
      </c>
      <c r="X824">
        <v>1.7000000000000001E-2</v>
      </c>
      <c r="Y824">
        <v>1.7000000000000001E-2</v>
      </c>
      <c r="Z824">
        <v>1.7000000000000001E-2</v>
      </c>
      <c r="AA824">
        <v>1.7999999999999999E-2</v>
      </c>
      <c r="AB824">
        <v>1.7999999999999999E-2</v>
      </c>
      <c r="AC824">
        <v>1.7999999999999999E-2</v>
      </c>
      <c r="AD824">
        <v>1.7999999999999999E-2</v>
      </c>
      <c r="AE824">
        <v>1.9E-2</v>
      </c>
      <c r="AF824">
        <v>1.9E-2</v>
      </c>
      <c r="AG824">
        <v>1.9E-2</v>
      </c>
      <c r="AH824">
        <v>1.9E-2</v>
      </c>
      <c r="AI824">
        <v>1.7999999999999999E-2</v>
      </c>
      <c r="AJ824">
        <v>1.7999999999999999E-2</v>
      </c>
      <c r="AK824">
        <v>1.7999999999999999E-2</v>
      </c>
      <c r="AL824">
        <v>1.7999999999999999E-2</v>
      </c>
      <c r="AM824">
        <v>1.9E-2</v>
      </c>
      <c r="AN824">
        <v>1.7999999999999999E-2</v>
      </c>
      <c r="AO824">
        <v>1.7999999999999999E-2</v>
      </c>
      <c r="AP824">
        <v>1.7999999999999999E-2</v>
      </c>
      <c r="AQ824">
        <v>1.9E-2</v>
      </c>
      <c r="AR824">
        <v>0.02</v>
      </c>
      <c r="AS824">
        <v>1.9E-2</v>
      </c>
      <c r="AT824">
        <v>0.02</v>
      </c>
      <c r="AU824">
        <v>0.02</v>
      </c>
      <c r="AV824">
        <v>2.1000000000000001E-2</v>
      </c>
      <c r="AW824">
        <v>2.1000000000000001E-2</v>
      </c>
      <c r="AX824">
        <v>2.1999999999999999E-2</v>
      </c>
      <c r="AY824">
        <v>2.1999999999999999E-2</v>
      </c>
      <c r="AZ824">
        <v>2.3E-2</v>
      </c>
      <c r="BA824">
        <v>2.4E-2</v>
      </c>
      <c r="BB824">
        <v>2.4E-2</v>
      </c>
      <c r="BC824">
        <v>2015</v>
      </c>
    </row>
    <row r="825" spans="1:55" x14ac:dyDescent="0.25">
      <c r="A825">
        <v>638</v>
      </c>
      <c r="B825" t="s">
        <v>522</v>
      </c>
      <c r="C825" t="s">
        <v>275</v>
      </c>
      <c r="D825" t="s">
        <v>523</v>
      </c>
      <c r="E825" t="s">
        <v>276</v>
      </c>
      <c r="F825" t="s">
        <v>277</v>
      </c>
      <c r="G825" t="s">
        <v>278</v>
      </c>
      <c r="I825" t="s">
        <v>243</v>
      </c>
      <c r="J825">
        <v>140.28399999999999</v>
      </c>
      <c r="K825">
        <v>108.636</v>
      </c>
      <c r="L825">
        <v>116.54900000000001</v>
      </c>
      <c r="M825">
        <v>125.69499999999999</v>
      </c>
      <c r="N825">
        <v>135.006</v>
      </c>
      <c r="O825">
        <v>134.47800000000001</v>
      </c>
      <c r="P825">
        <v>126.32599999999999</v>
      </c>
      <c r="Q825">
        <v>127.794</v>
      </c>
      <c r="R825">
        <v>123.128</v>
      </c>
      <c r="S825">
        <v>120.655</v>
      </c>
      <c r="T825">
        <v>111.864</v>
      </c>
      <c r="U825">
        <v>109.023</v>
      </c>
      <c r="V825">
        <v>109.819</v>
      </c>
      <c r="W825">
        <v>109.828</v>
      </c>
      <c r="X825">
        <v>145.20099999999999</v>
      </c>
      <c r="Y825">
        <v>163.69300000000001</v>
      </c>
      <c r="Z825">
        <v>171.85300000000001</v>
      </c>
      <c r="AA825">
        <v>175.136</v>
      </c>
      <c r="AB825">
        <v>182.24700000000001</v>
      </c>
      <c r="AC825">
        <v>196.839</v>
      </c>
      <c r="AD825">
        <v>200.90700000000001</v>
      </c>
      <c r="AE825">
        <v>200.452</v>
      </c>
      <c r="AF825">
        <v>204.37</v>
      </c>
      <c r="AG825">
        <v>206.773</v>
      </c>
      <c r="AH825">
        <v>202.91200000000001</v>
      </c>
      <c r="AI825">
        <v>205.21600000000001</v>
      </c>
      <c r="AJ825">
        <v>203.35400000000001</v>
      </c>
      <c r="AK825">
        <v>198.80799999999999</v>
      </c>
      <c r="AL825">
        <v>207.56399999999999</v>
      </c>
      <c r="AM825">
        <v>211.21899999999999</v>
      </c>
      <c r="AN825">
        <v>210.62200000000001</v>
      </c>
      <c r="AO825">
        <v>214.035</v>
      </c>
      <c r="AP825">
        <v>226.173</v>
      </c>
      <c r="AQ825">
        <v>225.37200000000001</v>
      </c>
      <c r="AR825">
        <v>220.64599999999999</v>
      </c>
      <c r="AS825">
        <v>218.47399999999999</v>
      </c>
      <c r="AT825">
        <v>215.489</v>
      </c>
      <c r="AU825">
        <v>211.553</v>
      </c>
      <c r="AV825">
        <v>208.63900000000001</v>
      </c>
      <c r="AW825">
        <v>208.74700000000001</v>
      </c>
      <c r="AX825">
        <v>208.17099999999999</v>
      </c>
      <c r="AY825">
        <v>207.65</v>
      </c>
      <c r="AZ825">
        <v>207.15199999999999</v>
      </c>
      <c r="BA825">
        <v>206.75899999999999</v>
      </c>
      <c r="BB825">
        <v>206.50399999999999</v>
      </c>
      <c r="BC825">
        <v>2015</v>
      </c>
    </row>
    <row r="826" spans="1:55" x14ac:dyDescent="0.25">
      <c r="A826">
        <v>638</v>
      </c>
      <c r="B826" t="s">
        <v>522</v>
      </c>
      <c r="C826" t="s">
        <v>279</v>
      </c>
      <c r="D826" t="s">
        <v>523</v>
      </c>
      <c r="E826" t="s">
        <v>280</v>
      </c>
      <c r="F826" t="s">
        <v>281</v>
      </c>
      <c r="G826" t="s">
        <v>282</v>
      </c>
      <c r="I826" t="s">
        <v>524</v>
      </c>
      <c r="J826">
        <v>39.033000000000001</v>
      </c>
      <c r="K826">
        <v>46.563000000000002</v>
      </c>
      <c r="L826">
        <v>37.329000000000001</v>
      </c>
      <c r="M826">
        <v>18.791</v>
      </c>
      <c r="N826">
        <v>15.010999999999999</v>
      </c>
      <c r="O826">
        <v>9.8179999999999996</v>
      </c>
      <c r="P826">
        <v>14.613</v>
      </c>
      <c r="Q826">
        <v>13.222</v>
      </c>
      <c r="R826">
        <v>16.760000000000002</v>
      </c>
      <c r="S826">
        <v>11.91</v>
      </c>
      <c r="T826">
        <v>15.518000000000001</v>
      </c>
      <c r="U826">
        <v>16.016999999999999</v>
      </c>
      <c r="V826">
        <v>15.51</v>
      </c>
      <c r="W826">
        <v>16.233000000000001</v>
      </c>
      <c r="X826">
        <v>17.768999999999998</v>
      </c>
      <c r="Y826">
        <v>22.172999999999998</v>
      </c>
      <c r="Z826">
        <v>17.396000000000001</v>
      </c>
      <c r="AA826">
        <v>19.888999999999999</v>
      </c>
      <c r="AB826">
        <v>18.946000000000002</v>
      </c>
      <c r="AC826">
        <v>26.907</v>
      </c>
      <c r="AD826">
        <v>23.568000000000001</v>
      </c>
      <c r="AE826">
        <v>26.065999999999999</v>
      </c>
      <c r="AF826">
        <v>21.792999999999999</v>
      </c>
      <c r="AG826">
        <v>22.173999999999999</v>
      </c>
      <c r="AH826">
        <v>22.134</v>
      </c>
      <c r="AI826">
        <v>17.811</v>
      </c>
      <c r="AJ826">
        <v>18.965</v>
      </c>
      <c r="AK826">
        <v>24.085000000000001</v>
      </c>
      <c r="AL826">
        <v>20.376000000000001</v>
      </c>
      <c r="AM826">
        <v>21.902999999999999</v>
      </c>
      <c r="AN826">
        <v>23.132000000000001</v>
      </c>
      <c r="AO826">
        <v>24.135000000000002</v>
      </c>
      <c r="AP826">
        <v>22.555</v>
      </c>
      <c r="AQ826">
        <v>27.814</v>
      </c>
      <c r="AR826">
        <v>28.574000000000002</v>
      </c>
      <c r="AS826">
        <v>25.582000000000001</v>
      </c>
      <c r="AT826">
        <v>20.997</v>
      </c>
      <c r="AU826">
        <v>25.521999999999998</v>
      </c>
      <c r="AV826">
        <v>25.45</v>
      </c>
      <c r="AW826">
        <v>26.228999999999999</v>
      </c>
      <c r="AX826">
        <v>27.117999999999999</v>
      </c>
      <c r="AY826">
        <v>27.172999999999998</v>
      </c>
      <c r="AZ826">
        <v>28.18</v>
      </c>
      <c r="BA826">
        <v>28.481000000000002</v>
      </c>
      <c r="BB826">
        <v>26.715</v>
      </c>
      <c r="BC826">
        <v>2015</v>
      </c>
    </row>
    <row r="827" spans="1:55" x14ac:dyDescent="0.25">
      <c r="A827">
        <v>638</v>
      </c>
      <c r="B827" t="s">
        <v>522</v>
      </c>
      <c r="C827" t="s">
        <v>283</v>
      </c>
      <c r="D827" t="s">
        <v>523</v>
      </c>
      <c r="E827" t="s">
        <v>284</v>
      </c>
      <c r="F827" t="s">
        <v>285</v>
      </c>
      <c r="G827" t="s">
        <v>282</v>
      </c>
      <c r="I827" t="s">
        <v>524</v>
      </c>
      <c r="J827">
        <v>27.562000000000001</v>
      </c>
      <c r="K827">
        <v>17.954000000000001</v>
      </c>
      <c r="L827">
        <v>2.7149999999999999</v>
      </c>
      <c r="M827">
        <v>0.91200000000000003</v>
      </c>
      <c r="N827">
        <v>7.9909999999999997</v>
      </c>
      <c r="O827">
        <v>4.5119999999999996</v>
      </c>
      <c r="P827">
        <v>6.3179999999999996</v>
      </c>
      <c r="Q827">
        <v>6.3769999999999998</v>
      </c>
      <c r="R827">
        <v>7.2549999999999999</v>
      </c>
      <c r="S827">
        <v>9.4830000000000005</v>
      </c>
      <c r="T827">
        <v>13.483000000000001</v>
      </c>
      <c r="U827">
        <v>13.379</v>
      </c>
      <c r="V827">
        <v>11.175000000000001</v>
      </c>
      <c r="W827">
        <v>12.048</v>
      </c>
      <c r="X827">
        <v>15.292</v>
      </c>
      <c r="Y827">
        <v>16.082000000000001</v>
      </c>
      <c r="Z827">
        <v>13.491</v>
      </c>
      <c r="AA827">
        <v>12.877000000000001</v>
      </c>
      <c r="AB827">
        <v>13.519</v>
      </c>
      <c r="AC827">
        <v>20.196000000000002</v>
      </c>
      <c r="AD827">
        <v>18.748000000000001</v>
      </c>
      <c r="AE827">
        <v>22.338999999999999</v>
      </c>
      <c r="AF827">
        <v>15.083</v>
      </c>
      <c r="AG827">
        <v>14.484</v>
      </c>
      <c r="AH827">
        <v>16.13</v>
      </c>
      <c r="AI827">
        <v>11.914999999999999</v>
      </c>
      <c r="AJ827">
        <v>14.442</v>
      </c>
      <c r="AK827">
        <v>14.702</v>
      </c>
      <c r="AL827">
        <v>12.859</v>
      </c>
      <c r="AM827">
        <v>13.616</v>
      </c>
      <c r="AN827">
        <v>14.904999999999999</v>
      </c>
      <c r="AO827">
        <v>16.847999999999999</v>
      </c>
      <c r="AP827">
        <v>15.15</v>
      </c>
      <c r="AQ827">
        <v>19.434999999999999</v>
      </c>
      <c r="AR827">
        <v>18.695</v>
      </c>
      <c r="AS827">
        <v>15.55</v>
      </c>
      <c r="AT827">
        <v>11.574</v>
      </c>
      <c r="AU827">
        <v>15.577999999999999</v>
      </c>
      <c r="AV827">
        <v>16.597000000000001</v>
      </c>
      <c r="AW827">
        <v>17.786999999999999</v>
      </c>
      <c r="AX827">
        <v>19.704000000000001</v>
      </c>
      <c r="AY827">
        <v>20.742999999999999</v>
      </c>
      <c r="AZ827">
        <v>23.091000000000001</v>
      </c>
      <c r="BA827">
        <v>23.7</v>
      </c>
      <c r="BB827">
        <v>26.925000000000001</v>
      </c>
      <c r="BC827">
        <v>2015</v>
      </c>
    </row>
    <row r="828" spans="1:55" x14ac:dyDescent="0.25">
      <c r="A828">
        <v>638</v>
      </c>
      <c r="B828" t="s">
        <v>522</v>
      </c>
      <c r="C828" t="s">
        <v>286</v>
      </c>
      <c r="D828" t="s">
        <v>523</v>
      </c>
      <c r="E828" t="s">
        <v>287</v>
      </c>
      <c r="F828" t="s">
        <v>288</v>
      </c>
      <c r="G828" t="s">
        <v>250</v>
      </c>
      <c r="I828" t="s">
        <v>525</v>
      </c>
      <c r="J828">
        <v>32.533000000000001</v>
      </c>
      <c r="K828">
        <v>32.790999999999997</v>
      </c>
      <c r="L828">
        <v>34.122</v>
      </c>
      <c r="M828">
        <v>32.052</v>
      </c>
      <c r="N828">
        <v>35.341999999999999</v>
      </c>
      <c r="O828">
        <v>35.749000000000002</v>
      </c>
      <c r="P828">
        <v>35.896999999999998</v>
      </c>
      <c r="Q828">
        <v>35.415999999999997</v>
      </c>
      <c r="R828">
        <v>36.636000000000003</v>
      </c>
      <c r="S828">
        <v>36.561999999999998</v>
      </c>
      <c r="T828">
        <v>36.969000000000001</v>
      </c>
      <c r="U828">
        <v>37.744999999999997</v>
      </c>
      <c r="V828">
        <v>39.979999999999997</v>
      </c>
      <c r="W828">
        <v>40.158000000000001</v>
      </c>
      <c r="X828">
        <v>55.633000000000003</v>
      </c>
      <c r="Y828">
        <v>63.676000000000002</v>
      </c>
      <c r="Z828">
        <v>66.807000000000002</v>
      </c>
      <c r="AA828">
        <v>69.347999999999999</v>
      </c>
      <c r="AB828">
        <v>73.338999999999999</v>
      </c>
      <c r="AC828">
        <v>73.594999999999999</v>
      </c>
      <c r="AD828">
        <v>76.692999999999998</v>
      </c>
      <c r="AE828">
        <v>79.745999999999995</v>
      </c>
      <c r="AF828">
        <v>81.677999999999997</v>
      </c>
      <c r="AG828">
        <v>82.909000000000006</v>
      </c>
      <c r="AH828">
        <v>83.641000000000005</v>
      </c>
      <c r="AI828">
        <v>88.128</v>
      </c>
      <c r="AJ828">
        <v>91.465000000000003</v>
      </c>
      <c r="AK828">
        <v>92.649000000000001</v>
      </c>
      <c r="AL828">
        <v>100.004</v>
      </c>
      <c r="AM828">
        <v>100.402</v>
      </c>
      <c r="AN828">
        <v>102.59</v>
      </c>
      <c r="AO828">
        <v>105.39700000000001</v>
      </c>
      <c r="AP828">
        <v>112.504</v>
      </c>
      <c r="AQ828">
        <v>113.593</v>
      </c>
      <c r="AR828">
        <v>112.363</v>
      </c>
      <c r="AS828">
        <v>112.667</v>
      </c>
      <c r="AT828">
        <v>111.756</v>
      </c>
      <c r="AU828">
        <v>111.917</v>
      </c>
      <c r="AV828">
        <v>113.081</v>
      </c>
      <c r="AW828">
        <v>115.39700000000001</v>
      </c>
      <c r="AX828">
        <v>117.712</v>
      </c>
      <c r="AY828">
        <v>120.08199999999999</v>
      </c>
      <c r="AZ828">
        <v>122.50700000000001</v>
      </c>
      <c r="BA828">
        <v>124.99</v>
      </c>
      <c r="BB828">
        <v>127.533</v>
      </c>
      <c r="BC828">
        <v>2017</v>
      </c>
    </row>
    <row r="829" spans="1:55" x14ac:dyDescent="0.25">
      <c r="A829">
        <v>638</v>
      </c>
      <c r="B829" t="s">
        <v>522</v>
      </c>
      <c r="C829" t="s">
        <v>290</v>
      </c>
      <c r="D829" t="s">
        <v>523</v>
      </c>
      <c r="E829" t="s">
        <v>287</v>
      </c>
      <c r="F829" t="s">
        <v>291</v>
      </c>
      <c r="G829" t="s">
        <v>235</v>
      </c>
      <c r="I829" t="s">
        <v>292</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4.21</v>
      </c>
      <c r="AE829">
        <v>3.9809999999999999</v>
      </c>
      <c r="AF829">
        <v>2.4220000000000002</v>
      </c>
      <c r="AG829">
        <v>1.5069999999999999</v>
      </c>
      <c r="AH829">
        <v>0.88300000000000001</v>
      </c>
      <c r="AI829">
        <v>5.3639999999999999</v>
      </c>
      <c r="AJ829">
        <v>3.7869999999999999</v>
      </c>
      <c r="AK829">
        <v>1.294</v>
      </c>
      <c r="AL829">
        <v>7.9390000000000001</v>
      </c>
      <c r="AM829">
        <v>0.39800000000000002</v>
      </c>
      <c r="AN829">
        <v>2.1789999999999998</v>
      </c>
      <c r="AO829">
        <v>2.7360000000000002</v>
      </c>
      <c r="AP829">
        <v>6.7430000000000003</v>
      </c>
      <c r="AQ829">
        <v>0.96899999999999997</v>
      </c>
      <c r="AR829">
        <v>-1.083</v>
      </c>
      <c r="AS829">
        <v>0.27100000000000002</v>
      </c>
      <c r="AT829">
        <v>-0.80900000000000005</v>
      </c>
      <c r="AU829">
        <v>0.14399999999999999</v>
      </c>
      <c r="AV829">
        <v>1.04</v>
      </c>
      <c r="AW829">
        <v>2.0489999999999999</v>
      </c>
      <c r="AX829">
        <v>2.0059999999999998</v>
      </c>
      <c r="AY829">
        <v>2.0129999999999999</v>
      </c>
      <c r="AZ829">
        <v>2.02</v>
      </c>
      <c r="BA829">
        <v>2.0270000000000001</v>
      </c>
      <c r="BB829">
        <v>2.0339999999999998</v>
      </c>
      <c r="BC829">
        <v>2017</v>
      </c>
    </row>
    <row r="830" spans="1:55" x14ac:dyDescent="0.25">
      <c r="A830">
        <v>638</v>
      </c>
      <c r="B830" t="s">
        <v>522</v>
      </c>
      <c r="C830" t="s">
        <v>293</v>
      </c>
      <c r="D830" t="s">
        <v>523</v>
      </c>
      <c r="E830" t="s">
        <v>294</v>
      </c>
      <c r="F830" t="s">
        <v>295</v>
      </c>
      <c r="G830" t="s">
        <v>250</v>
      </c>
      <c r="I830" t="s">
        <v>525</v>
      </c>
      <c r="J830">
        <v>33.128</v>
      </c>
      <c r="K830">
        <v>33.390999999999998</v>
      </c>
      <c r="L830">
        <v>34.746000000000002</v>
      </c>
      <c r="M830">
        <v>32.637999999999998</v>
      </c>
      <c r="N830">
        <v>35.988999999999997</v>
      </c>
      <c r="O830">
        <v>36.402999999999999</v>
      </c>
      <c r="P830">
        <v>36.552999999999997</v>
      </c>
      <c r="Q830">
        <v>36.064</v>
      </c>
      <c r="R830">
        <v>37.305999999999997</v>
      </c>
      <c r="S830">
        <v>37.231000000000002</v>
      </c>
      <c r="T830">
        <v>37.645000000000003</v>
      </c>
      <c r="U830">
        <v>38.435000000000002</v>
      </c>
      <c r="V830">
        <v>39.4</v>
      </c>
      <c r="W830">
        <v>40.537999999999997</v>
      </c>
      <c r="X830">
        <v>62.432000000000002</v>
      </c>
      <c r="Y830">
        <v>64.382000000000005</v>
      </c>
      <c r="Z830">
        <v>68.832999999999998</v>
      </c>
      <c r="AA830">
        <v>70.510000000000005</v>
      </c>
      <c r="AB830">
        <v>75.025000000000006</v>
      </c>
      <c r="AC830">
        <v>72.58</v>
      </c>
      <c r="AD830">
        <v>79.722999999999999</v>
      </c>
      <c r="AE830">
        <v>81.570999999999998</v>
      </c>
      <c r="AF830">
        <v>82.587999999999994</v>
      </c>
      <c r="AG830">
        <v>83.213999999999999</v>
      </c>
      <c r="AH830">
        <v>85.435000000000002</v>
      </c>
      <c r="AI830">
        <v>88.602999999999994</v>
      </c>
      <c r="AJ830">
        <v>93.266999999999996</v>
      </c>
      <c r="AK830">
        <v>93.534000000000006</v>
      </c>
      <c r="AL830">
        <v>101.369</v>
      </c>
      <c r="AM830">
        <v>100.904</v>
      </c>
      <c r="AN830">
        <v>104.958</v>
      </c>
      <c r="AO830">
        <v>106.875</v>
      </c>
      <c r="AP830">
        <v>114.111</v>
      </c>
      <c r="AQ830">
        <v>112.014</v>
      </c>
      <c r="AR830">
        <v>111.161</v>
      </c>
      <c r="AS830">
        <v>113.71899999999999</v>
      </c>
      <c r="AT830">
        <v>110.703</v>
      </c>
      <c r="AU830">
        <v>114.004</v>
      </c>
      <c r="AV830">
        <v>115.107</v>
      </c>
      <c r="AW830">
        <v>117.374</v>
      </c>
      <c r="AX830">
        <v>119.627</v>
      </c>
      <c r="AY830">
        <v>121.922</v>
      </c>
      <c r="AZ830">
        <v>124.262</v>
      </c>
      <c r="BA830">
        <v>126.64700000000001</v>
      </c>
      <c r="BB830">
        <v>129.078</v>
      </c>
      <c r="BC830">
        <v>2017</v>
      </c>
    </row>
    <row r="831" spans="1:55" x14ac:dyDescent="0.25">
      <c r="A831">
        <v>638</v>
      </c>
      <c r="B831" t="s">
        <v>522</v>
      </c>
      <c r="C831" t="s">
        <v>296</v>
      </c>
      <c r="D831" t="s">
        <v>523</v>
      </c>
      <c r="E831" t="s">
        <v>294</v>
      </c>
      <c r="F831" t="s">
        <v>297</v>
      </c>
      <c r="G831" t="s">
        <v>235</v>
      </c>
      <c r="I831" t="s">
        <v>298</v>
      </c>
      <c r="J831" t="s">
        <v>232</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9.8409999999999993</v>
      </c>
      <c r="AE831">
        <v>2.3180000000000001</v>
      </c>
      <c r="AF831">
        <v>1.2470000000000001</v>
      </c>
      <c r="AG831">
        <v>0.75800000000000001</v>
      </c>
      <c r="AH831">
        <v>2.6680000000000001</v>
      </c>
      <c r="AI831">
        <v>3.7090000000000001</v>
      </c>
      <c r="AJ831">
        <v>5.2640000000000002</v>
      </c>
      <c r="AK831">
        <v>0.28599999999999998</v>
      </c>
      <c r="AL831">
        <v>8.3770000000000007</v>
      </c>
      <c r="AM831">
        <v>-0.45900000000000002</v>
      </c>
      <c r="AN831">
        <v>4.0179999999999998</v>
      </c>
      <c r="AO831">
        <v>1.827</v>
      </c>
      <c r="AP831">
        <v>6.77</v>
      </c>
      <c r="AQ831">
        <v>-1.8380000000000001</v>
      </c>
      <c r="AR831">
        <v>-0.76100000000000001</v>
      </c>
      <c r="AS831">
        <v>2.3010000000000002</v>
      </c>
      <c r="AT831">
        <v>-2.6520000000000001</v>
      </c>
      <c r="AU831">
        <v>2.9820000000000002</v>
      </c>
      <c r="AV831">
        <v>0.96799999999999997</v>
      </c>
      <c r="AW831">
        <v>1.9690000000000001</v>
      </c>
      <c r="AX831">
        <v>1.919</v>
      </c>
      <c r="AY831">
        <v>1.919</v>
      </c>
      <c r="AZ831">
        <v>1.919</v>
      </c>
      <c r="BA831">
        <v>1.919</v>
      </c>
      <c r="BB831">
        <v>1.919</v>
      </c>
      <c r="BC831">
        <v>2017</v>
      </c>
    </row>
    <row r="832" spans="1:55" x14ac:dyDescent="0.25">
      <c r="A832">
        <v>638</v>
      </c>
      <c r="B832" t="s">
        <v>522</v>
      </c>
      <c r="C832" t="s">
        <v>299</v>
      </c>
      <c r="D832" t="s">
        <v>523</v>
      </c>
      <c r="E832" t="s">
        <v>300</v>
      </c>
      <c r="G832" t="s">
        <v>274</v>
      </c>
    </row>
    <row r="833" spans="1:55" x14ac:dyDescent="0.25">
      <c r="A833">
        <v>638</v>
      </c>
      <c r="B833" t="s">
        <v>522</v>
      </c>
      <c r="C833" t="s">
        <v>301</v>
      </c>
      <c r="D833" t="s">
        <v>523</v>
      </c>
      <c r="E833" t="s">
        <v>302</v>
      </c>
      <c r="F833" t="s">
        <v>303</v>
      </c>
      <c r="G833" t="s">
        <v>235</v>
      </c>
      <c r="I833" t="s">
        <v>526</v>
      </c>
      <c r="J833">
        <v>-23.242000000000001</v>
      </c>
      <c r="K833">
        <v>4.6710000000000003</v>
      </c>
      <c r="L833">
        <v>2.6779999999999999</v>
      </c>
      <c r="M833">
        <v>-2</v>
      </c>
      <c r="N833">
        <v>0.4</v>
      </c>
      <c r="O833" t="s">
        <v>374</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21.745000000000001</v>
      </c>
      <c r="AD833">
        <v>-9.8800000000000008</v>
      </c>
      <c r="AE833">
        <v>6.1630000000000003</v>
      </c>
      <c r="AF833">
        <v>24.366</v>
      </c>
      <c r="AG833">
        <v>27.704000000000001</v>
      </c>
      <c r="AH833">
        <v>13.365</v>
      </c>
      <c r="AI833">
        <v>4.8250000000000002</v>
      </c>
      <c r="AJ833">
        <v>14.308</v>
      </c>
      <c r="AK833">
        <v>79.94</v>
      </c>
      <c r="AL833">
        <v>21.22</v>
      </c>
      <c r="AM833">
        <v>-4.9530000000000003</v>
      </c>
      <c r="AN833">
        <v>9.3970000000000002</v>
      </c>
      <c r="AO833">
        <v>6.4989999999999997</v>
      </c>
      <c r="AP833">
        <v>12.689</v>
      </c>
      <c r="AQ833">
        <v>36.777999999999999</v>
      </c>
      <c r="AR833">
        <v>23.616</v>
      </c>
      <c r="AS833">
        <v>-16.463999999999999</v>
      </c>
      <c r="AT833">
        <v>3.3420000000000001</v>
      </c>
      <c r="AU833">
        <v>27.600999999999999</v>
      </c>
      <c r="AV833">
        <v>24.495999999999999</v>
      </c>
      <c r="AW833">
        <v>19.323</v>
      </c>
      <c r="AX833">
        <v>17.959</v>
      </c>
      <c r="AY833">
        <v>16.331</v>
      </c>
      <c r="AZ833">
        <v>16.248999999999999</v>
      </c>
      <c r="BA833">
        <v>10.631</v>
      </c>
      <c r="BB833">
        <v>9.2080000000000002</v>
      </c>
      <c r="BC833">
        <v>2016</v>
      </c>
    </row>
    <row r="834" spans="1:55" x14ac:dyDescent="0.25">
      <c r="A834">
        <v>638</v>
      </c>
      <c r="B834" t="s">
        <v>522</v>
      </c>
      <c r="C834" t="s">
        <v>305</v>
      </c>
      <c r="D834" t="s">
        <v>523</v>
      </c>
      <c r="E834" t="s">
        <v>306</v>
      </c>
      <c r="F834" t="s">
        <v>307</v>
      </c>
      <c r="G834" t="s">
        <v>235</v>
      </c>
      <c r="I834" t="s">
        <v>526</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19.213000000000001</v>
      </c>
      <c r="AD834">
        <v>-12.13</v>
      </c>
      <c r="AE834">
        <v>12.922000000000001</v>
      </c>
      <c r="AF834">
        <v>29.814</v>
      </c>
      <c r="AG834">
        <v>29.992000000000001</v>
      </c>
      <c r="AH834">
        <v>8.5890000000000004</v>
      </c>
      <c r="AI834">
        <v>3.706</v>
      </c>
      <c r="AJ834">
        <v>12.11</v>
      </c>
      <c r="AK834">
        <v>84.388999999999996</v>
      </c>
      <c r="AL834">
        <v>26.553999999999998</v>
      </c>
      <c r="AM834">
        <v>-6.452</v>
      </c>
      <c r="AN834">
        <v>10.243</v>
      </c>
      <c r="AO834">
        <v>7.3440000000000003</v>
      </c>
      <c r="AP834">
        <v>7.0309999999999997</v>
      </c>
      <c r="AQ834">
        <v>35.061</v>
      </c>
      <c r="AR834">
        <v>23.620999999999999</v>
      </c>
      <c r="AS834">
        <v>-13.44</v>
      </c>
      <c r="AT834">
        <v>2.339</v>
      </c>
      <c r="AU834">
        <v>29.766999999999999</v>
      </c>
      <c r="AV834">
        <v>24.024999999999999</v>
      </c>
      <c r="AW834">
        <v>20.088999999999999</v>
      </c>
      <c r="AX834">
        <v>18.423999999999999</v>
      </c>
      <c r="AY834">
        <v>16.158999999999999</v>
      </c>
      <c r="AZ834">
        <v>16.605</v>
      </c>
      <c r="BA834">
        <v>13.426</v>
      </c>
      <c r="BB834">
        <v>10.961</v>
      </c>
      <c r="BC834">
        <v>2016</v>
      </c>
    </row>
    <row r="835" spans="1:55" x14ac:dyDescent="0.25">
      <c r="A835">
        <v>638</v>
      </c>
      <c r="B835" t="s">
        <v>522</v>
      </c>
      <c r="C835" t="s">
        <v>308</v>
      </c>
      <c r="D835" t="s">
        <v>523</v>
      </c>
      <c r="E835" t="s">
        <v>309</v>
      </c>
      <c r="F835" t="s">
        <v>310</v>
      </c>
      <c r="G835" t="s">
        <v>235</v>
      </c>
      <c r="I835" t="s">
        <v>526</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2.8319999999999999</v>
      </c>
      <c r="AD835">
        <v>37.497</v>
      </c>
      <c r="AE835">
        <v>-2.2709999999999999</v>
      </c>
      <c r="AF835">
        <v>14.507</v>
      </c>
      <c r="AG835">
        <v>40.064</v>
      </c>
      <c r="AH835">
        <v>3.6379999999999999</v>
      </c>
      <c r="AI835">
        <v>16.404</v>
      </c>
      <c r="AJ835">
        <v>-26.361000000000001</v>
      </c>
      <c r="AK835">
        <v>24.774999999999999</v>
      </c>
      <c r="AL835">
        <v>48.570999999999998</v>
      </c>
      <c r="AM835">
        <v>-41.68</v>
      </c>
      <c r="AN835">
        <v>-1.008</v>
      </c>
      <c r="AO835">
        <v>-0.92200000000000004</v>
      </c>
      <c r="AP835">
        <v>39.64</v>
      </c>
      <c r="AQ835">
        <v>66.489999999999995</v>
      </c>
      <c r="AR835">
        <v>17.789000000000001</v>
      </c>
      <c r="AS835">
        <v>0.92700000000000005</v>
      </c>
      <c r="AT835">
        <v>-1.2629999999999999</v>
      </c>
      <c r="AU835">
        <v>51.807000000000002</v>
      </c>
      <c r="AV835">
        <v>47.802999999999997</v>
      </c>
      <c r="AW835">
        <v>40.753</v>
      </c>
      <c r="AX835">
        <v>32.564999999999998</v>
      </c>
      <c r="AY835">
        <v>32.435000000000002</v>
      </c>
      <c r="AZ835">
        <v>27.074000000000002</v>
      </c>
      <c r="BA835">
        <v>19.641999999999999</v>
      </c>
      <c r="BB835">
        <v>15.691000000000001</v>
      </c>
      <c r="BC835">
        <v>2016</v>
      </c>
    </row>
    <row r="836" spans="1:55" x14ac:dyDescent="0.25">
      <c r="A836">
        <v>638</v>
      </c>
      <c r="B836" t="s">
        <v>522</v>
      </c>
      <c r="C836" t="s">
        <v>311</v>
      </c>
      <c r="D836" t="s">
        <v>523</v>
      </c>
      <c r="E836" t="s">
        <v>312</v>
      </c>
      <c r="F836" t="s">
        <v>313</v>
      </c>
      <c r="G836" t="s">
        <v>235</v>
      </c>
      <c r="I836" t="s">
        <v>526</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-1.0109999999999999</v>
      </c>
      <c r="AD836">
        <v>43.417999999999999</v>
      </c>
      <c r="AE836">
        <v>-8.6229999999999993</v>
      </c>
      <c r="AF836">
        <v>10.984999999999999</v>
      </c>
      <c r="AG836">
        <v>52.563000000000002</v>
      </c>
      <c r="AH836">
        <v>2.0579999999999998</v>
      </c>
      <c r="AI836">
        <v>18.873000000000001</v>
      </c>
      <c r="AJ836">
        <v>-48.311999999999998</v>
      </c>
      <c r="AK836">
        <v>60.618000000000002</v>
      </c>
      <c r="AL836">
        <v>51.137</v>
      </c>
      <c r="AM836">
        <v>-25.369</v>
      </c>
      <c r="AN836">
        <v>-8.6959999999999997</v>
      </c>
      <c r="AO836">
        <v>-6.4020000000000001</v>
      </c>
      <c r="AP836">
        <v>19.77</v>
      </c>
      <c r="AQ836">
        <v>102.111</v>
      </c>
      <c r="AR836">
        <v>27.190999999999999</v>
      </c>
      <c r="AS836">
        <v>19.212</v>
      </c>
      <c r="AT836">
        <v>-3.4020000000000001</v>
      </c>
      <c r="AU836">
        <v>57.005000000000003</v>
      </c>
      <c r="AV836">
        <v>51.661000000000001</v>
      </c>
      <c r="AW836">
        <v>43.875</v>
      </c>
      <c r="AX836">
        <v>34.546999999999997</v>
      </c>
      <c r="AY836">
        <v>34.442999999999998</v>
      </c>
      <c r="AZ836">
        <v>30.303000000000001</v>
      </c>
      <c r="BA836">
        <v>21.167999999999999</v>
      </c>
      <c r="BB836">
        <v>17.03</v>
      </c>
      <c r="BC836">
        <v>2016</v>
      </c>
    </row>
    <row r="837" spans="1:55" x14ac:dyDescent="0.25">
      <c r="A837">
        <v>638</v>
      </c>
      <c r="B837" t="s">
        <v>522</v>
      </c>
      <c r="C837" t="s">
        <v>314</v>
      </c>
      <c r="D837" t="s">
        <v>523</v>
      </c>
      <c r="E837" t="s">
        <v>315</v>
      </c>
      <c r="F837" t="s">
        <v>316</v>
      </c>
      <c r="G837" t="s">
        <v>317</v>
      </c>
    </row>
    <row r="838" spans="1:55" x14ac:dyDescent="0.25">
      <c r="A838">
        <v>638</v>
      </c>
      <c r="B838" t="s">
        <v>522</v>
      </c>
      <c r="C838" t="s">
        <v>318</v>
      </c>
      <c r="D838" t="s">
        <v>523</v>
      </c>
      <c r="E838" t="s">
        <v>319</v>
      </c>
      <c r="F838" t="s">
        <v>320</v>
      </c>
      <c r="G838" t="s">
        <v>321</v>
      </c>
      <c r="H838" t="s">
        <v>322</v>
      </c>
    </row>
    <row r="839" spans="1:55" x14ac:dyDescent="0.25">
      <c r="A839">
        <v>638</v>
      </c>
      <c r="B839" t="s">
        <v>522</v>
      </c>
      <c r="C839" t="s">
        <v>323</v>
      </c>
      <c r="D839" t="s">
        <v>523</v>
      </c>
      <c r="E839" t="s">
        <v>324</v>
      </c>
      <c r="F839" t="s">
        <v>325</v>
      </c>
      <c r="G839" t="s">
        <v>321</v>
      </c>
      <c r="H839" t="s">
        <v>322</v>
      </c>
      <c r="I839" t="s">
        <v>527</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9.9979999999999993</v>
      </c>
      <c r="AR839">
        <v>10.272</v>
      </c>
      <c r="AS839">
        <v>10.552</v>
      </c>
      <c r="AT839">
        <v>10.836</v>
      </c>
      <c r="AU839">
        <v>11.125</v>
      </c>
      <c r="AV839">
        <v>11.423</v>
      </c>
      <c r="AW839">
        <v>11.722</v>
      </c>
      <c r="AX839">
        <v>12.026</v>
      </c>
      <c r="AY839">
        <v>12.335000000000001</v>
      </c>
      <c r="AZ839">
        <v>12.648999999999999</v>
      </c>
      <c r="BA839">
        <v>12.967000000000001</v>
      </c>
      <c r="BB839">
        <v>13.291</v>
      </c>
      <c r="BC839">
        <v>2016</v>
      </c>
    </row>
    <row r="840" spans="1:55" x14ac:dyDescent="0.25">
      <c r="A840">
        <v>638</v>
      </c>
      <c r="B840" t="s">
        <v>522</v>
      </c>
      <c r="C840" t="s">
        <v>327</v>
      </c>
      <c r="D840" t="s">
        <v>523</v>
      </c>
      <c r="E840" t="s">
        <v>328</v>
      </c>
      <c r="F840" t="s">
        <v>329</v>
      </c>
      <c r="G840" t="s">
        <v>229</v>
      </c>
      <c r="H840" t="s">
        <v>230</v>
      </c>
      <c r="I840" t="s">
        <v>528</v>
      </c>
      <c r="J840" t="s">
        <v>232</v>
      </c>
      <c r="K840" t="s">
        <v>232</v>
      </c>
      <c r="L840" t="s">
        <v>232</v>
      </c>
      <c r="M840" t="s">
        <v>232</v>
      </c>
      <c r="N840" t="s">
        <v>232</v>
      </c>
      <c r="O840" t="s">
        <v>232</v>
      </c>
      <c r="P840" t="s">
        <v>232</v>
      </c>
      <c r="Q840" t="s">
        <v>232</v>
      </c>
      <c r="R840" t="s">
        <v>232</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52">
        <v>1001.66</v>
      </c>
      <c r="AV840" s="52">
        <v>1076.1500000000001</v>
      </c>
      <c r="AW840" s="52">
        <v>1205.17</v>
      </c>
      <c r="AX840" s="52">
        <v>1316.39</v>
      </c>
      <c r="AY840" s="52">
        <v>1436.6</v>
      </c>
      <c r="AZ840" s="52">
        <v>1558</v>
      </c>
      <c r="BA840" s="52">
        <v>1681.5</v>
      </c>
      <c r="BB840" s="52">
        <v>1825.76</v>
      </c>
      <c r="BC840">
        <v>2017</v>
      </c>
    </row>
    <row r="841" spans="1:55" x14ac:dyDescent="0.25">
      <c r="A841">
        <v>638</v>
      </c>
      <c r="B841" t="s">
        <v>522</v>
      </c>
      <c r="C841" t="s">
        <v>331</v>
      </c>
      <c r="D841" t="s">
        <v>523</v>
      </c>
      <c r="E841" t="s">
        <v>328</v>
      </c>
      <c r="F841" t="s">
        <v>329</v>
      </c>
      <c r="G841" t="s">
        <v>282</v>
      </c>
      <c r="I841" t="s">
        <v>332</v>
      </c>
      <c r="J841" t="s">
        <v>232</v>
      </c>
      <c r="K841" t="s">
        <v>232</v>
      </c>
      <c r="L841" t="s">
        <v>232</v>
      </c>
      <c r="M841" t="s">
        <v>232</v>
      </c>
      <c r="N841" t="s">
        <v>232</v>
      </c>
      <c r="O841" t="s">
        <v>232</v>
      </c>
      <c r="P841" t="s">
        <v>232</v>
      </c>
      <c r="Q841" t="s">
        <v>232</v>
      </c>
      <c r="R841" t="s">
        <v>232</v>
      </c>
      <c r="S841">
        <v>17.966000000000001</v>
      </c>
      <c r="T841">
        <v>14.879</v>
      </c>
      <c r="U841">
        <v>14.148999999999999</v>
      </c>
      <c r="V841">
        <v>15.69</v>
      </c>
      <c r="W841">
        <v>15.813000000000001</v>
      </c>
      <c r="X841">
        <v>16.390999999999998</v>
      </c>
      <c r="Y841">
        <v>17.581</v>
      </c>
      <c r="Z841">
        <v>18.003</v>
      </c>
      <c r="AA841">
        <v>17.989000000000001</v>
      </c>
      <c r="AB841">
        <v>17.388000000000002</v>
      </c>
      <c r="AC841">
        <v>17.343</v>
      </c>
      <c r="AD841">
        <v>16.331</v>
      </c>
      <c r="AE841">
        <v>16.643999999999998</v>
      </c>
      <c r="AF841">
        <v>16.337</v>
      </c>
      <c r="AG841">
        <v>17.239000000000001</v>
      </c>
      <c r="AH841">
        <v>17.295000000000002</v>
      </c>
      <c r="AI841">
        <v>17.241</v>
      </c>
      <c r="AJ841">
        <v>17.576000000000001</v>
      </c>
      <c r="AK841">
        <v>21.911999999999999</v>
      </c>
      <c r="AL841">
        <v>19.829000000000001</v>
      </c>
      <c r="AM841">
        <v>20.166</v>
      </c>
      <c r="AN841">
        <v>18.861999999999998</v>
      </c>
      <c r="AO841">
        <v>18.786999999999999</v>
      </c>
      <c r="AP841">
        <v>19.161000000000001</v>
      </c>
      <c r="AQ841">
        <v>18.489000000000001</v>
      </c>
      <c r="AR841">
        <v>17.184999999999999</v>
      </c>
      <c r="AS841">
        <v>17.298999999999999</v>
      </c>
      <c r="AT841">
        <v>15.349</v>
      </c>
      <c r="AU841">
        <v>18.61</v>
      </c>
      <c r="AV841">
        <v>18.609000000000002</v>
      </c>
      <c r="AW841">
        <v>19.224</v>
      </c>
      <c r="AX841">
        <v>19.361999999999998</v>
      </c>
      <c r="AY841">
        <v>19.48</v>
      </c>
      <c r="AZ841">
        <v>19.48</v>
      </c>
      <c r="BA841">
        <v>19.38</v>
      </c>
      <c r="BB841">
        <v>19.37</v>
      </c>
      <c r="BC841">
        <v>2017</v>
      </c>
    </row>
    <row r="842" spans="1:55" x14ac:dyDescent="0.25">
      <c r="A842">
        <v>638</v>
      </c>
      <c r="B842" t="s">
        <v>522</v>
      </c>
      <c r="C842" t="s">
        <v>333</v>
      </c>
      <c r="D842" t="s">
        <v>523</v>
      </c>
      <c r="E842" t="s">
        <v>334</v>
      </c>
      <c r="F842" t="s">
        <v>335</v>
      </c>
      <c r="G842" t="s">
        <v>229</v>
      </c>
      <c r="H842" t="s">
        <v>230</v>
      </c>
      <c r="I842" t="s">
        <v>528</v>
      </c>
      <c r="J842" t="s">
        <v>232</v>
      </c>
      <c r="K842" t="s">
        <v>232</v>
      </c>
      <c r="L842" t="s">
        <v>232</v>
      </c>
      <c r="M842" t="s">
        <v>232</v>
      </c>
      <c r="N842" t="s">
        <v>232</v>
      </c>
      <c r="O842" t="s">
        <v>232</v>
      </c>
      <c r="P842" t="s">
        <v>232</v>
      </c>
      <c r="Q842" t="s">
        <v>232</v>
      </c>
      <c r="R842" t="s">
        <v>232</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52">
        <v>1222.18</v>
      </c>
      <c r="AT842" s="52">
        <v>1080.75</v>
      </c>
      <c r="AU842" s="52">
        <v>1311.7</v>
      </c>
      <c r="AV842" s="52">
        <v>1346.24</v>
      </c>
      <c r="AW842" s="52">
        <v>1376.62</v>
      </c>
      <c r="AX842" s="52">
        <v>1441.62</v>
      </c>
      <c r="AY842" s="52">
        <v>1541.09</v>
      </c>
      <c r="AZ842" s="52">
        <v>1646.89</v>
      </c>
      <c r="BA842" s="52">
        <v>1753.31</v>
      </c>
      <c r="BB842" s="52">
        <v>1894.78</v>
      </c>
      <c r="BC842">
        <v>2017</v>
      </c>
    </row>
    <row r="843" spans="1:55" x14ac:dyDescent="0.25">
      <c r="A843">
        <v>638</v>
      </c>
      <c r="B843" t="s">
        <v>522</v>
      </c>
      <c r="C843" t="s">
        <v>336</v>
      </c>
      <c r="D843" t="s">
        <v>523</v>
      </c>
      <c r="E843" t="s">
        <v>334</v>
      </c>
      <c r="F843" t="s">
        <v>335</v>
      </c>
      <c r="G843" t="s">
        <v>282</v>
      </c>
      <c r="I843" t="s">
        <v>337</v>
      </c>
      <c r="J843" t="s">
        <v>232</v>
      </c>
      <c r="K843" t="s">
        <v>232</v>
      </c>
      <c r="L843" t="s">
        <v>232</v>
      </c>
      <c r="M843" t="s">
        <v>232</v>
      </c>
      <c r="N843" t="s">
        <v>232</v>
      </c>
      <c r="O843" t="s">
        <v>232</v>
      </c>
      <c r="P843" t="s">
        <v>232</v>
      </c>
      <c r="Q843" t="s">
        <v>232</v>
      </c>
      <c r="R843" t="s">
        <v>232</v>
      </c>
      <c r="S843">
        <v>17.079999999999998</v>
      </c>
      <c r="T843">
        <v>18.122</v>
      </c>
      <c r="U843">
        <v>17.225999999999999</v>
      </c>
      <c r="V843">
        <v>18.402000000000001</v>
      </c>
      <c r="W843">
        <v>16.378</v>
      </c>
      <c r="X843">
        <v>18.530999999999999</v>
      </c>
      <c r="Y843">
        <v>20.196000000000002</v>
      </c>
      <c r="Z843">
        <v>18.151</v>
      </c>
      <c r="AA843">
        <v>17.349</v>
      </c>
      <c r="AB843">
        <v>14.884</v>
      </c>
      <c r="AC843">
        <v>14.686</v>
      </c>
      <c r="AD843">
        <v>21.376999999999999</v>
      </c>
      <c r="AE843">
        <v>21.113</v>
      </c>
      <c r="AF843">
        <v>20.887</v>
      </c>
      <c r="AG843">
        <v>18.704000000000001</v>
      </c>
      <c r="AH843">
        <v>18.257999999999999</v>
      </c>
      <c r="AI843">
        <v>19.323</v>
      </c>
      <c r="AJ843">
        <v>17.776</v>
      </c>
      <c r="AK843">
        <v>21.608000000000001</v>
      </c>
      <c r="AL843">
        <v>19.885000000000002</v>
      </c>
      <c r="AM843">
        <v>23.228999999999999</v>
      </c>
      <c r="AN843">
        <v>19.238</v>
      </c>
      <c r="AO843">
        <v>20.128</v>
      </c>
      <c r="AP843">
        <v>19.456</v>
      </c>
      <c r="AQ843">
        <v>20.355</v>
      </c>
      <c r="AR843">
        <v>19.440000000000001</v>
      </c>
      <c r="AS843">
        <v>24.922999999999998</v>
      </c>
      <c r="AT843">
        <v>21.259</v>
      </c>
      <c r="AU843">
        <v>24.370999999999999</v>
      </c>
      <c r="AV843">
        <v>23.279</v>
      </c>
      <c r="AW843">
        <v>21.959</v>
      </c>
      <c r="AX843">
        <v>21.204000000000001</v>
      </c>
      <c r="AY843">
        <v>20.896999999999998</v>
      </c>
      <c r="AZ843">
        <v>20.591999999999999</v>
      </c>
      <c r="BA843">
        <v>20.207999999999998</v>
      </c>
      <c r="BB843">
        <v>20.103000000000002</v>
      </c>
      <c r="BC843">
        <v>2017</v>
      </c>
    </row>
    <row r="844" spans="1:55" x14ac:dyDescent="0.25">
      <c r="A844">
        <v>638</v>
      </c>
      <c r="B844" t="s">
        <v>522</v>
      </c>
      <c r="C844" t="s">
        <v>338</v>
      </c>
      <c r="D844" t="s">
        <v>523</v>
      </c>
      <c r="E844" t="s">
        <v>339</v>
      </c>
      <c r="F844" t="s">
        <v>340</v>
      </c>
      <c r="G844" t="s">
        <v>229</v>
      </c>
      <c r="H844" t="s">
        <v>230</v>
      </c>
      <c r="I844" t="s">
        <v>528</v>
      </c>
      <c r="J844" t="s">
        <v>232</v>
      </c>
      <c r="K844" t="s">
        <v>232</v>
      </c>
      <c r="L844" t="s">
        <v>232</v>
      </c>
      <c r="M844" t="s">
        <v>232</v>
      </c>
      <c r="N844" t="s">
        <v>232</v>
      </c>
      <c r="O844" t="s">
        <v>232</v>
      </c>
      <c r="P844" t="s">
        <v>232</v>
      </c>
      <c r="Q844" t="s">
        <v>232</v>
      </c>
      <c r="R844" t="s">
        <v>232</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-270.08699999999999</v>
      </c>
      <c r="AW844">
        <v>-171.45</v>
      </c>
      <c r="AX844">
        <v>-125.226</v>
      </c>
      <c r="AY844">
        <v>-104.499</v>
      </c>
      <c r="AZ844">
        <v>-88.887</v>
      </c>
      <c r="BA844">
        <v>-71.805999999999997</v>
      </c>
      <c r="BB844">
        <v>-69.013999999999996</v>
      </c>
      <c r="BC844">
        <v>2017</v>
      </c>
    </row>
    <row r="845" spans="1:55" x14ac:dyDescent="0.25">
      <c r="A845">
        <v>638</v>
      </c>
      <c r="B845" t="s">
        <v>522</v>
      </c>
      <c r="C845" t="s">
        <v>341</v>
      </c>
      <c r="D845" t="s">
        <v>523</v>
      </c>
      <c r="E845" t="s">
        <v>339</v>
      </c>
      <c r="F845" t="s">
        <v>340</v>
      </c>
      <c r="G845" t="s">
        <v>282</v>
      </c>
      <c r="I845" t="s">
        <v>342</v>
      </c>
      <c r="J845" t="s">
        <v>232</v>
      </c>
      <c r="K845" t="s">
        <v>232</v>
      </c>
      <c r="L845" t="s">
        <v>232</v>
      </c>
      <c r="M845" t="s">
        <v>232</v>
      </c>
      <c r="N845" t="s">
        <v>232</v>
      </c>
      <c r="O845" t="s">
        <v>232</v>
      </c>
      <c r="P845" t="s">
        <v>232</v>
      </c>
      <c r="Q845" t="s">
        <v>232</v>
      </c>
      <c r="R845" t="s">
        <v>232</v>
      </c>
      <c r="S845">
        <v>0.88600000000000001</v>
      </c>
      <c r="T845">
        <v>-3.2440000000000002</v>
      </c>
      <c r="U845">
        <v>-3.0779999999999998</v>
      </c>
      <c r="V845">
        <v>-2.7109999999999999</v>
      </c>
      <c r="W845">
        <v>-0.56499999999999995</v>
      </c>
      <c r="X845">
        <v>-2.141</v>
      </c>
      <c r="Y845">
        <v>-2.6150000000000002</v>
      </c>
      <c r="Z845">
        <v>-0.14799999999999999</v>
      </c>
      <c r="AA845">
        <v>0.64</v>
      </c>
      <c r="AB845">
        <v>2.504</v>
      </c>
      <c r="AC845">
        <v>2.657</v>
      </c>
      <c r="AD845">
        <v>-5.0460000000000003</v>
      </c>
      <c r="AE845">
        <v>-4.4690000000000003</v>
      </c>
      <c r="AF845">
        <v>-4.5510000000000002</v>
      </c>
      <c r="AG845">
        <v>-1.4650000000000001</v>
      </c>
      <c r="AH845">
        <v>-0.96299999999999997</v>
      </c>
      <c r="AI845">
        <v>-2.0819999999999999</v>
      </c>
      <c r="AJ845">
        <v>-0.2</v>
      </c>
      <c r="AK845">
        <v>0.30299999999999999</v>
      </c>
      <c r="AL845">
        <v>-5.6000000000000001E-2</v>
      </c>
      <c r="AM845">
        <v>-3.0630000000000002</v>
      </c>
      <c r="AN845">
        <v>-0.377</v>
      </c>
      <c r="AO845">
        <v>-1.341</v>
      </c>
      <c r="AP845">
        <v>-0.29499999999999998</v>
      </c>
      <c r="AQ845">
        <v>-1.8660000000000001</v>
      </c>
      <c r="AR845">
        <v>-2.2559999999999998</v>
      </c>
      <c r="AS845">
        <v>-7.6239999999999997</v>
      </c>
      <c r="AT845">
        <v>-5.91</v>
      </c>
      <c r="AU845">
        <v>-5.76</v>
      </c>
      <c r="AV845">
        <v>-4.67</v>
      </c>
      <c r="AW845">
        <v>-2.7349999999999999</v>
      </c>
      <c r="AX845">
        <v>-1.8420000000000001</v>
      </c>
      <c r="AY845">
        <v>-1.417</v>
      </c>
      <c r="AZ845">
        <v>-1.111</v>
      </c>
      <c r="BA845">
        <v>-0.82799999999999996</v>
      </c>
      <c r="BB845">
        <v>-0.73199999999999998</v>
      </c>
      <c r="BC845">
        <v>2017</v>
      </c>
    </row>
    <row r="846" spans="1:55" x14ac:dyDescent="0.25">
      <c r="A846">
        <v>638</v>
      </c>
      <c r="B846" t="s">
        <v>522</v>
      </c>
      <c r="C846" t="s">
        <v>343</v>
      </c>
      <c r="D846" t="s">
        <v>523</v>
      </c>
      <c r="E846" t="s">
        <v>344</v>
      </c>
      <c r="F846" t="s">
        <v>345</v>
      </c>
      <c r="G846" t="s">
        <v>229</v>
      </c>
      <c r="H846" t="s">
        <v>230</v>
      </c>
    </row>
    <row r="847" spans="1:55" x14ac:dyDescent="0.25">
      <c r="A847">
        <v>638</v>
      </c>
      <c r="B847" t="s">
        <v>522</v>
      </c>
      <c r="C847" t="s">
        <v>346</v>
      </c>
      <c r="D847" t="s">
        <v>523</v>
      </c>
      <c r="E847" t="s">
        <v>344</v>
      </c>
      <c r="F847" t="s">
        <v>345</v>
      </c>
      <c r="G847" t="s">
        <v>270</v>
      </c>
    </row>
    <row r="848" spans="1:55" x14ac:dyDescent="0.25">
      <c r="A848">
        <v>638</v>
      </c>
      <c r="B848" t="s">
        <v>522</v>
      </c>
      <c r="C848" t="s">
        <v>347</v>
      </c>
      <c r="D848" t="s">
        <v>523</v>
      </c>
      <c r="E848" t="s">
        <v>348</v>
      </c>
      <c r="F848" t="s">
        <v>349</v>
      </c>
      <c r="G848" t="s">
        <v>229</v>
      </c>
      <c r="H848" t="s">
        <v>230</v>
      </c>
      <c r="I848" t="s">
        <v>528</v>
      </c>
      <c r="J848" t="s">
        <v>232</v>
      </c>
      <c r="K848" t="s">
        <v>232</v>
      </c>
      <c r="L848" t="s">
        <v>232</v>
      </c>
      <c r="M848" t="s">
        <v>232</v>
      </c>
      <c r="N848" t="s">
        <v>232</v>
      </c>
      <c r="O848" t="s">
        <v>232</v>
      </c>
      <c r="P848" t="s">
        <v>232</v>
      </c>
      <c r="Q848" t="s">
        <v>232</v>
      </c>
      <c r="R848" t="s">
        <v>232</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-142.387</v>
      </c>
      <c r="AW848">
        <v>-17.55</v>
      </c>
      <c r="AX848">
        <v>21.684000000000001</v>
      </c>
      <c r="AY848">
        <v>35.920999999999999</v>
      </c>
      <c r="AZ848">
        <v>50.292999999999999</v>
      </c>
      <c r="BA848">
        <v>58.384</v>
      </c>
      <c r="BB848">
        <v>57.496000000000002</v>
      </c>
      <c r="BC848">
        <v>2017</v>
      </c>
    </row>
    <row r="849" spans="1:55" x14ac:dyDescent="0.25">
      <c r="A849">
        <v>638</v>
      </c>
      <c r="B849" t="s">
        <v>522</v>
      </c>
      <c r="C849" t="s">
        <v>350</v>
      </c>
      <c r="D849" t="s">
        <v>523</v>
      </c>
      <c r="E849" t="s">
        <v>348</v>
      </c>
      <c r="F849" t="s">
        <v>349</v>
      </c>
      <c r="G849" t="s">
        <v>282</v>
      </c>
      <c r="I849" t="s">
        <v>351</v>
      </c>
      <c r="J849" t="s">
        <v>232</v>
      </c>
      <c r="K849" t="s">
        <v>232</v>
      </c>
      <c r="L849" t="s">
        <v>232</v>
      </c>
      <c r="M849" t="s">
        <v>232</v>
      </c>
      <c r="N849" t="s">
        <v>232</v>
      </c>
      <c r="O849" t="s">
        <v>232</v>
      </c>
      <c r="P849" t="s">
        <v>232</v>
      </c>
      <c r="Q849" t="s">
        <v>232</v>
      </c>
      <c r="R849" t="s">
        <v>232</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3.4950000000000001</v>
      </c>
      <c r="AD849">
        <v>-4.2770000000000001</v>
      </c>
      <c r="AE849">
        <v>-3.6930000000000001</v>
      </c>
      <c r="AF849">
        <v>-3.8210000000000002</v>
      </c>
      <c r="AG849">
        <v>-0.92300000000000004</v>
      </c>
      <c r="AH849">
        <v>-0.29899999999999999</v>
      </c>
      <c r="AI849">
        <v>-1.8089999999999999</v>
      </c>
      <c r="AJ849" t="s">
        <v>374</v>
      </c>
      <c r="AK849">
        <v>1.7769999999999999</v>
      </c>
      <c r="AL849">
        <v>0.26800000000000002</v>
      </c>
      <c r="AM849">
        <v>-2.597</v>
      </c>
      <c r="AN849">
        <v>0.13600000000000001</v>
      </c>
      <c r="AO849">
        <v>-0.93700000000000006</v>
      </c>
      <c r="AP849">
        <v>0.26100000000000001</v>
      </c>
      <c r="AQ849">
        <v>-1.427</v>
      </c>
      <c r="AR849">
        <v>-1.8740000000000001</v>
      </c>
      <c r="AS849">
        <v>-6.8840000000000003</v>
      </c>
      <c r="AT849">
        <v>-4.6639999999999997</v>
      </c>
      <c r="AU849">
        <v>-3.7829999999999999</v>
      </c>
      <c r="AV849">
        <v>-2.4620000000000002</v>
      </c>
      <c r="AW849">
        <v>-0.28000000000000003</v>
      </c>
      <c r="AX849">
        <v>0.31900000000000001</v>
      </c>
      <c r="AY849">
        <v>0.48699999999999999</v>
      </c>
      <c r="AZ849">
        <v>0.629</v>
      </c>
      <c r="BA849">
        <v>0.67300000000000004</v>
      </c>
      <c r="BB849">
        <v>0.61</v>
      </c>
      <c r="BC849">
        <v>2017</v>
      </c>
    </row>
    <row r="850" spans="1:55" x14ac:dyDescent="0.25">
      <c r="A850">
        <v>638</v>
      </c>
      <c r="B850" t="s">
        <v>522</v>
      </c>
      <c r="C850" t="s">
        <v>352</v>
      </c>
      <c r="D850" t="s">
        <v>523</v>
      </c>
      <c r="E850" t="s">
        <v>353</v>
      </c>
      <c r="F850" t="s">
        <v>354</v>
      </c>
      <c r="G850" t="s">
        <v>229</v>
      </c>
      <c r="H850" t="s">
        <v>230</v>
      </c>
    </row>
    <row r="851" spans="1:55" x14ac:dyDescent="0.25">
      <c r="A851">
        <v>638</v>
      </c>
      <c r="B851" t="s">
        <v>522</v>
      </c>
      <c r="C851" t="s">
        <v>355</v>
      </c>
      <c r="D851" t="s">
        <v>523</v>
      </c>
      <c r="E851" t="s">
        <v>353</v>
      </c>
      <c r="F851" t="s">
        <v>354</v>
      </c>
      <c r="G851" t="s">
        <v>282</v>
      </c>
    </row>
    <row r="852" spans="1:55" x14ac:dyDescent="0.25">
      <c r="A852">
        <v>638</v>
      </c>
      <c r="B852" t="s">
        <v>522</v>
      </c>
      <c r="C852" t="s">
        <v>356</v>
      </c>
      <c r="D852" t="s">
        <v>523</v>
      </c>
      <c r="E852" t="s">
        <v>357</v>
      </c>
      <c r="F852" t="s">
        <v>358</v>
      </c>
      <c r="G852" t="s">
        <v>229</v>
      </c>
      <c r="H852" t="s">
        <v>230</v>
      </c>
      <c r="I852" t="s">
        <v>528</v>
      </c>
      <c r="J852" t="s">
        <v>232</v>
      </c>
      <c r="K852" t="s">
        <v>232</v>
      </c>
      <c r="L852" t="s">
        <v>232</v>
      </c>
      <c r="M852" t="s">
        <v>232</v>
      </c>
      <c r="N852" t="s">
        <v>232</v>
      </c>
      <c r="O852" t="s">
        <v>232</v>
      </c>
      <c r="P852" t="s">
        <v>232</v>
      </c>
      <c r="Q852" t="s">
        <v>232</v>
      </c>
      <c r="R852" t="s">
        <v>232</v>
      </c>
      <c r="S852" t="s">
        <v>232</v>
      </c>
      <c r="T852" t="s">
        <v>232</v>
      </c>
      <c r="U852" t="s">
        <v>232</v>
      </c>
      <c r="V852" t="s">
        <v>232</v>
      </c>
      <c r="W852" t="s">
        <v>232</v>
      </c>
      <c r="X852" t="s">
        <v>232</v>
      </c>
      <c r="Y852" t="s">
        <v>232</v>
      </c>
      <c r="Z852" t="s">
        <v>232</v>
      </c>
      <c r="AA852" t="s">
        <v>232</v>
      </c>
      <c r="AB852" t="s">
        <v>232</v>
      </c>
      <c r="AC852">
        <v>891.95699999999999</v>
      </c>
      <c r="AD852">
        <v>989.76900000000001</v>
      </c>
      <c r="AE852" s="52">
        <v>1019.99</v>
      </c>
      <c r="AF852">
        <v>895.24900000000002</v>
      </c>
      <c r="AG852">
        <v>725.279</v>
      </c>
      <c r="AH852">
        <v>702.15</v>
      </c>
      <c r="AI852">
        <v>934.21299999999997</v>
      </c>
      <c r="AJ852">
        <v>307.43799999999999</v>
      </c>
      <c r="AK852">
        <v>558.57600000000002</v>
      </c>
      <c r="AL852">
        <v>799.14599999999996</v>
      </c>
      <c r="AM852">
        <v>858.64599999999996</v>
      </c>
      <c r="AN852">
        <v>990.77599999999995</v>
      </c>
      <c r="AO852" s="52">
        <v>1101.5899999999999</v>
      </c>
      <c r="AP852" s="52">
        <v>1111.5</v>
      </c>
      <c r="AQ852" s="52">
        <v>1144.01</v>
      </c>
      <c r="AR852" s="52">
        <v>1461.56</v>
      </c>
      <c r="AS852" s="52">
        <v>2080.46</v>
      </c>
      <c r="AT852" s="52">
        <v>2525.5100000000002</v>
      </c>
      <c r="AU852" s="52">
        <v>2930.04</v>
      </c>
      <c r="AV852" s="52">
        <v>3160.19</v>
      </c>
      <c r="AW852" s="52">
        <v>3385.17</v>
      </c>
      <c r="AX852" s="52">
        <v>3499.28</v>
      </c>
      <c r="AY852" s="52">
        <v>3573.13</v>
      </c>
      <c r="AZ852" s="52">
        <v>3628.41</v>
      </c>
      <c r="BA852" s="52">
        <v>3661.92</v>
      </c>
      <c r="BB852" s="52">
        <v>3646.04</v>
      </c>
      <c r="BC852">
        <v>2017</v>
      </c>
    </row>
    <row r="853" spans="1:55" x14ac:dyDescent="0.25">
      <c r="A853">
        <v>638</v>
      </c>
      <c r="B853" t="s">
        <v>522</v>
      </c>
      <c r="C853" t="s">
        <v>359</v>
      </c>
      <c r="D853" t="s">
        <v>523</v>
      </c>
      <c r="E853" t="s">
        <v>357</v>
      </c>
      <c r="F853" t="s">
        <v>358</v>
      </c>
      <c r="G853" t="s">
        <v>282</v>
      </c>
      <c r="I853" t="s">
        <v>360</v>
      </c>
      <c r="J853" t="s">
        <v>232</v>
      </c>
      <c r="K853" t="s">
        <v>232</v>
      </c>
      <c r="L853" t="s">
        <v>232</v>
      </c>
      <c r="M853" t="s">
        <v>232</v>
      </c>
      <c r="N853" t="s">
        <v>232</v>
      </c>
      <c r="O853" t="s">
        <v>232</v>
      </c>
      <c r="P853" t="s">
        <v>232</v>
      </c>
      <c r="Q853" t="s">
        <v>232</v>
      </c>
      <c r="R853" t="s">
        <v>232</v>
      </c>
      <c r="S853" t="s">
        <v>232</v>
      </c>
      <c r="T853" t="s">
        <v>232</v>
      </c>
      <c r="U853" t="s">
        <v>232</v>
      </c>
      <c r="V853" t="s">
        <v>232</v>
      </c>
      <c r="W853" t="s">
        <v>232</v>
      </c>
      <c r="X853" t="s">
        <v>232</v>
      </c>
      <c r="Y853" t="s">
        <v>232</v>
      </c>
      <c r="Z853" t="s">
        <v>232</v>
      </c>
      <c r="AA853" t="s">
        <v>232</v>
      </c>
      <c r="AB853" t="s">
        <v>232</v>
      </c>
      <c r="AC853">
        <v>53.859000000000002</v>
      </c>
      <c r="AD853">
        <v>54.109000000000002</v>
      </c>
      <c r="AE853">
        <v>51.917999999999999</v>
      </c>
      <c r="AF853">
        <v>42.048000000000002</v>
      </c>
      <c r="AG853">
        <v>31.952999999999999</v>
      </c>
      <c r="AH853">
        <v>29.396000000000001</v>
      </c>
      <c r="AI853">
        <v>36.869999999999997</v>
      </c>
      <c r="AJ853">
        <v>11.433999999999999</v>
      </c>
      <c r="AK853">
        <v>19.526</v>
      </c>
      <c r="AL853">
        <v>25.02</v>
      </c>
      <c r="AM853">
        <v>25.622</v>
      </c>
      <c r="AN853">
        <v>28.702000000000002</v>
      </c>
      <c r="AO853">
        <v>29.876000000000001</v>
      </c>
      <c r="AP853">
        <v>26.704999999999998</v>
      </c>
      <c r="AQ853">
        <v>25.288</v>
      </c>
      <c r="AR853">
        <v>30.452000000000002</v>
      </c>
      <c r="AS853">
        <v>42.424999999999997</v>
      </c>
      <c r="AT853">
        <v>49.677999999999997</v>
      </c>
      <c r="AU853">
        <v>54.438000000000002</v>
      </c>
      <c r="AV853">
        <v>54.645000000000003</v>
      </c>
      <c r="AW853">
        <v>53.997999999999998</v>
      </c>
      <c r="AX853">
        <v>51.469000000000001</v>
      </c>
      <c r="AY853">
        <v>48.451999999999998</v>
      </c>
      <c r="AZ853">
        <v>45.368000000000002</v>
      </c>
      <c r="BA853">
        <v>42.206000000000003</v>
      </c>
      <c r="BB853">
        <v>38.682000000000002</v>
      </c>
      <c r="BC853">
        <v>2017</v>
      </c>
    </row>
    <row r="854" spans="1:55" x14ac:dyDescent="0.25">
      <c r="A854">
        <v>638</v>
      </c>
      <c r="B854" t="s">
        <v>522</v>
      </c>
      <c r="C854" t="s">
        <v>361</v>
      </c>
      <c r="D854" t="s">
        <v>523</v>
      </c>
      <c r="E854" t="s">
        <v>362</v>
      </c>
      <c r="F854" t="s">
        <v>363</v>
      </c>
      <c r="G854" t="s">
        <v>229</v>
      </c>
      <c r="H854" t="s">
        <v>230</v>
      </c>
      <c r="I854" t="s">
        <v>528</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52">
        <v>1082.97</v>
      </c>
      <c r="Z854" s="52">
        <v>1207.8399999999999</v>
      </c>
      <c r="AA854" s="52">
        <v>1323.94</v>
      </c>
      <c r="AB854" s="52">
        <v>1448.39</v>
      </c>
      <c r="AC854" s="52">
        <v>1656.1</v>
      </c>
      <c r="AD854" s="52">
        <v>1829.2</v>
      </c>
      <c r="AE854" s="52">
        <v>1964.6</v>
      </c>
      <c r="AF854" s="52">
        <v>2129.1</v>
      </c>
      <c r="AG854" s="52">
        <v>2269.8000000000002</v>
      </c>
      <c r="AH854" s="52">
        <v>2388.6</v>
      </c>
      <c r="AI854" s="52">
        <v>2533.8000000000002</v>
      </c>
      <c r="AJ854" s="52">
        <v>2688.7</v>
      </c>
      <c r="AK854" s="52">
        <v>2860.7</v>
      </c>
      <c r="AL854" s="52">
        <v>3194</v>
      </c>
      <c r="AM854" s="52">
        <v>3351.2</v>
      </c>
      <c r="AN854" s="52">
        <v>3452</v>
      </c>
      <c r="AO854" s="52">
        <v>3687.2</v>
      </c>
      <c r="AP854" s="52">
        <v>4162.2</v>
      </c>
      <c r="AQ854" s="52">
        <v>4523.8999999999996</v>
      </c>
      <c r="AR854" s="52">
        <v>4799.5</v>
      </c>
      <c r="AS854" s="52">
        <v>4903.8</v>
      </c>
      <c r="AT854" s="52">
        <v>5083.74</v>
      </c>
      <c r="AU854" s="52">
        <v>5382.3</v>
      </c>
      <c r="AV854" s="52">
        <v>5783.11</v>
      </c>
      <c r="AW854" s="52">
        <v>6269.02</v>
      </c>
      <c r="AX854" s="52">
        <v>6798.77</v>
      </c>
      <c r="AY854" s="52">
        <v>7374.58</v>
      </c>
      <c r="AZ854" s="52">
        <v>7997.81</v>
      </c>
      <c r="BA854" s="52">
        <v>8676.33</v>
      </c>
      <c r="BB854" s="52">
        <v>9425.56</v>
      </c>
      <c r="BC854">
        <v>2017</v>
      </c>
    </row>
    <row r="855" spans="1:55" x14ac:dyDescent="0.25">
      <c r="A855">
        <v>638</v>
      </c>
      <c r="B855" t="s">
        <v>522</v>
      </c>
      <c r="C855" t="s">
        <v>364</v>
      </c>
      <c r="D855" t="s">
        <v>523</v>
      </c>
      <c r="E855" t="s">
        <v>365</v>
      </c>
      <c r="F855" t="s">
        <v>366</v>
      </c>
      <c r="G855" t="s">
        <v>242</v>
      </c>
      <c r="H855" t="s">
        <v>230</v>
      </c>
      <c r="I855" t="s">
        <v>529</v>
      </c>
      <c r="J855">
        <v>-0.108</v>
      </c>
      <c r="K855">
        <v>-0.26400000000000001</v>
      </c>
      <c r="L855">
        <v>-0.32200000000000001</v>
      </c>
      <c r="M855">
        <v>-0.159</v>
      </c>
      <c r="N855">
        <v>-5.2999999999999999E-2</v>
      </c>
      <c r="O855">
        <v>-4.8000000000000001E-2</v>
      </c>
      <c r="P855">
        <v>-9.5000000000000001E-2</v>
      </c>
      <c r="Q855">
        <v>-0.10299999999999999</v>
      </c>
      <c r="R855">
        <v>-0.13800000000000001</v>
      </c>
      <c r="S855">
        <v>-2.8000000000000001E-2</v>
      </c>
      <c r="T855">
        <v>-4.2999999999999997E-2</v>
      </c>
      <c r="U855">
        <v>-5.7000000000000002E-2</v>
      </c>
      <c r="V855">
        <v>-0.104</v>
      </c>
      <c r="W855">
        <v>-9.8000000000000004E-2</v>
      </c>
      <c r="X855">
        <v>-0.04</v>
      </c>
      <c r="Y855">
        <v>-0.13300000000000001</v>
      </c>
      <c r="Z855">
        <v>-9.2999999999999999E-2</v>
      </c>
      <c r="AA855">
        <v>-0.16</v>
      </c>
      <c r="AB855">
        <v>-0.13300000000000001</v>
      </c>
      <c r="AC855">
        <v>-0.18099999999999999</v>
      </c>
      <c r="AD855">
        <v>-0.124</v>
      </c>
      <c r="AE855">
        <v>-0.1</v>
      </c>
      <c r="AF855">
        <v>-0.20599999999999999</v>
      </c>
      <c r="AG855">
        <v>-0.30099999999999999</v>
      </c>
      <c r="AH855">
        <v>-0.27200000000000002</v>
      </c>
      <c r="AI855">
        <v>-0.28399999999999997</v>
      </c>
      <c r="AJ855">
        <v>-0.23300000000000001</v>
      </c>
      <c r="AK855">
        <v>-0.56100000000000005</v>
      </c>
      <c r="AL855">
        <v>-0.53900000000000003</v>
      </c>
      <c r="AM855">
        <v>-0.59</v>
      </c>
      <c r="AN855">
        <v>-0.57399999999999995</v>
      </c>
      <c r="AO855">
        <v>-0.56999999999999995</v>
      </c>
      <c r="AP855">
        <v>-0.60399999999999998</v>
      </c>
      <c r="AQ855">
        <v>-0.76800000000000002</v>
      </c>
      <c r="AR855">
        <v>-0.96</v>
      </c>
      <c r="AS855">
        <v>-0.83199999999999996</v>
      </c>
      <c r="AT855">
        <v>-0.80800000000000005</v>
      </c>
      <c r="AU855">
        <v>-0.92100000000000004</v>
      </c>
      <c r="AV855">
        <v>-0.92600000000000005</v>
      </c>
      <c r="AW855">
        <v>-0.94399999999999995</v>
      </c>
      <c r="AX855">
        <v>-0.89900000000000002</v>
      </c>
      <c r="AY855">
        <v>-0.84599999999999997</v>
      </c>
      <c r="AZ855">
        <v>-0.72599999999999998</v>
      </c>
      <c r="BA855">
        <v>-0.74</v>
      </c>
      <c r="BB855">
        <v>3.5000000000000003E-2</v>
      </c>
      <c r="BC855">
        <v>2016</v>
      </c>
    </row>
    <row r="856" spans="1:55" x14ac:dyDescent="0.25">
      <c r="A856">
        <v>638</v>
      </c>
      <c r="B856" t="s">
        <v>522</v>
      </c>
      <c r="C856" t="s">
        <v>368</v>
      </c>
      <c r="D856" t="s">
        <v>523</v>
      </c>
      <c r="E856" t="s">
        <v>365</v>
      </c>
      <c r="F856" t="s">
        <v>366</v>
      </c>
      <c r="G856" t="s">
        <v>282</v>
      </c>
      <c r="I856" t="s">
        <v>369</v>
      </c>
      <c r="J856">
        <v>-6.3849999999999998</v>
      </c>
      <c r="K856">
        <v>-23.128</v>
      </c>
      <c r="L856">
        <v>-28.532</v>
      </c>
      <c r="M856">
        <v>-15.929</v>
      </c>
      <c r="N856">
        <v>-5.0030000000000001</v>
      </c>
      <c r="O856">
        <v>-4.1639999999999997</v>
      </c>
      <c r="P856">
        <v>-6.36</v>
      </c>
      <c r="Q856">
        <v>-5.7919999999999998</v>
      </c>
      <c r="R856">
        <v>-7.4059999999999997</v>
      </c>
      <c r="S856">
        <v>-1.641</v>
      </c>
      <c r="T856">
        <v>-2.0339999999999998</v>
      </c>
      <c r="U856">
        <v>-2.6379999999999999</v>
      </c>
      <c r="V856">
        <v>-4.335</v>
      </c>
      <c r="W856">
        <v>-4.1859999999999999</v>
      </c>
      <c r="X856">
        <v>-2.4769999999999999</v>
      </c>
      <c r="Y856">
        <v>-6.0910000000000002</v>
      </c>
      <c r="Z856">
        <v>-3.9060000000000001</v>
      </c>
      <c r="AA856">
        <v>-7.0119999999999996</v>
      </c>
      <c r="AB856">
        <v>-5.4269999999999996</v>
      </c>
      <c r="AC856">
        <v>-6.71</v>
      </c>
      <c r="AD856">
        <v>-4.82</v>
      </c>
      <c r="AE856">
        <v>-3.7269999999999999</v>
      </c>
      <c r="AF856">
        <v>-6.71</v>
      </c>
      <c r="AG856">
        <v>-7.6890000000000001</v>
      </c>
      <c r="AH856">
        <v>-6.0049999999999999</v>
      </c>
      <c r="AI856">
        <v>-5.8959999999999999</v>
      </c>
      <c r="AJ856">
        <v>-4.5229999999999997</v>
      </c>
      <c r="AK856">
        <v>-9.3829999999999991</v>
      </c>
      <c r="AL856">
        <v>-7.5170000000000003</v>
      </c>
      <c r="AM856">
        <v>-8.2870000000000008</v>
      </c>
      <c r="AN856">
        <v>-8.2260000000000009</v>
      </c>
      <c r="AO856">
        <v>-7.2869999999999999</v>
      </c>
      <c r="AP856">
        <v>-7.4059999999999997</v>
      </c>
      <c r="AQ856">
        <v>-8.3800000000000008</v>
      </c>
      <c r="AR856">
        <v>-9.8789999999999996</v>
      </c>
      <c r="AS856">
        <v>-10.032999999999999</v>
      </c>
      <c r="AT856">
        <v>-9.423</v>
      </c>
      <c r="AU856">
        <v>-9.9440000000000008</v>
      </c>
      <c r="AV856">
        <v>-8.8529999999999998</v>
      </c>
      <c r="AW856">
        <v>-8.4410000000000007</v>
      </c>
      <c r="AX856">
        <v>-7.4139999999999997</v>
      </c>
      <c r="AY856">
        <v>-6.43</v>
      </c>
      <c r="AZ856">
        <v>-5.09</v>
      </c>
      <c r="BA856">
        <v>-4.782</v>
      </c>
      <c r="BB856">
        <v>0.21</v>
      </c>
      <c r="BC856">
        <v>2015</v>
      </c>
    </row>
    <row r="857" spans="1:55" x14ac:dyDescent="0.25">
      <c r="A857">
        <v>514</v>
      </c>
      <c r="B857" t="s">
        <v>530</v>
      </c>
      <c r="C857" t="s">
        <v>225</v>
      </c>
      <c r="D857" t="s">
        <v>531</v>
      </c>
      <c r="E857" t="s">
        <v>227</v>
      </c>
      <c r="F857" t="s">
        <v>228</v>
      </c>
      <c r="G857" t="s">
        <v>229</v>
      </c>
      <c r="H857" t="s">
        <v>230</v>
      </c>
      <c r="I857" t="s">
        <v>532</v>
      </c>
      <c r="J857">
        <v>4.6050000000000004</v>
      </c>
      <c r="K857">
        <v>5.23</v>
      </c>
      <c r="L857">
        <v>5.6589999999999998</v>
      </c>
      <c r="M857">
        <v>6.0739999999999998</v>
      </c>
      <c r="N857">
        <v>6.5369999999999999</v>
      </c>
      <c r="O857">
        <v>6.8209999999999997</v>
      </c>
      <c r="P857">
        <v>7.3639999999999999</v>
      </c>
      <c r="Q857">
        <v>8.8529999999999998</v>
      </c>
      <c r="R857">
        <v>10.188000000000001</v>
      </c>
      <c r="S857">
        <v>10.819000000000001</v>
      </c>
      <c r="T857">
        <v>11.804</v>
      </c>
      <c r="U857">
        <v>12.382</v>
      </c>
      <c r="V857">
        <v>12.64</v>
      </c>
      <c r="W857">
        <v>13.042999999999999</v>
      </c>
      <c r="X857">
        <v>13.334</v>
      </c>
      <c r="Y857">
        <v>14.137</v>
      </c>
      <c r="Z857">
        <v>14.981</v>
      </c>
      <c r="AA857">
        <v>15.811999999999999</v>
      </c>
      <c r="AB857">
        <v>16.762</v>
      </c>
      <c r="AC857">
        <v>17.949000000000002</v>
      </c>
      <c r="AD857">
        <v>19.193999999999999</v>
      </c>
      <c r="AE857">
        <v>20.545000000000002</v>
      </c>
      <c r="AF857">
        <v>22.5</v>
      </c>
      <c r="AG857">
        <v>24.552</v>
      </c>
      <c r="AH857">
        <v>26.209</v>
      </c>
      <c r="AI857">
        <v>27.919</v>
      </c>
      <c r="AJ857">
        <v>29.867999999999999</v>
      </c>
      <c r="AK857">
        <v>33.622999999999998</v>
      </c>
      <c r="AL857">
        <v>37.238</v>
      </c>
      <c r="AM857">
        <v>39.369</v>
      </c>
      <c r="AN857">
        <v>43.040999999999997</v>
      </c>
      <c r="AO857">
        <v>47.225000000000001</v>
      </c>
      <c r="AP857">
        <v>50.26</v>
      </c>
      <c r="AQ857">
        <v>52.055</v>
      </c>
      <c r="AR857">
        <v>54.118000000000002</v>
      </c>
      <c r="AS857">
        <v>57.463999999999999</v>
      </c>
      <c r="AT857">
        <v>61.667999999999999</v>
      </c>
      <c r="AU857">
        <v>66.221000000000004</v>
      </c>
      <c r="AV857">
        <v>70.05</v>
      </c>
      <c r="AW857">
        <v>73.423000000000002</v>
      </c>
      <c r="AX857">
        <v>78.075000000000003</v>
      </c>
      <c r="AY857">
        <v>82.771000000000001</v>
      </c>
      <c r="AZ857">
        <v>88.74</v>
      </c>
      <c r="BA857">
        <v>95.366</v>
      </c>
      <c r="BB857">
        <v>101.584</v>
      </c>
      <c r="BC857">
        <v>2016</v>
      </c>
    </row>
    <row r="858" spans="1:55" x14ac:dyDescent="0.25">
      <c r="A858">
        <v>514</v>
      </c>
      <c r="B858" t="s">
        <v>530</v>
      </c>
      <c r="C858" t="s">
        <v>233</v>
      </c>
      <c r="D858" t="s">
        <v>531</v>
      </c>
      <c r="E858" t="s">
        <v>227</v>
      </c>
      <c r="F858" t="s">
        <v>234</v>
      </c>
      <c r="G858" t="s">
        <v>235</v>
      </c>
      <c r="I858" t="s">
        <v>236</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9.1180000000000003</v>
      </c>
      <c r="AH858">
        <v>6.7480000000000002</v>
      </c>
      <c r="AI858">
        <v>6.5270000000000001</v>
      </c>
      <c r="AJ858">
        <v>6.9809999999999999</v>
      </c>
      <c r="AK858">
        <v>12.571</v>
      </c>
      <c r="AL858">
        <v>10.752000000000001</v>
      </c>
      <c r="AM858">
        <v>5.7220000000000004</v>
      </c>
      <c r="AN858">
        <v>9.327</v>
      </c>
      <c r="AO858">
        <v>9.7200000000000006</v>
      </c>
      <c r="AP858">
        <v>6.4279999999999999</v>
      </c>
      <c r="AQ858">
        <v>3.57</v>
      </c>
      <c r="AR858">
        <v>3.9630000000000001</v>
      </c>
      <c r="AS858">
        <v>6.1829999999999998</v>
      </c>
      <c r="AT858">
        <v>7.3159999999999998</v>
      </c>
      <c r="AU858">
        <v>7.3819999999999997</v>
      </c>
      <c r="AV858">
        <v>5.782</v>
      </c>
      <c r="AW858">
        <v>4.8159999999999998</v>
      </c>
      <c r="AX858">
        <v>6.335</v>
      </c>
      <c r="AY858">
        <v>6.016</v>
      </c>
      <c r="AZ858">
        <v>7.2110000000000003</v>
      </c>
      <c r="BA858">
        <v>7.4669999999999996</v>
      </c>
      <c r="BB858">
        <v>6.5209999999999999</v>
      </c>
      <c r="BC858">
        <v>2016</v>
      </c>
    </row>
    <row r="859" spans="1:55" x14ac:dyDescent="0.25">
      <c r="A859">
        <v>514</v>
      </c>
      <c r="B859" t="s">
        <v>530</v>
      </c>
      <c r="C859" t="s">
        <v>237</v>
      </c>
      <c r="D859" t="s">
        <v>531</v>
      </c>
      <c r="E859" t="s">
        <v>238</v>
      </c>
      <c r="F859" t="s">
        <v>239</v>
      </c>
      <c r="G859" t="s">
        <v>229</v>
      </c>
      <c r="H859" t="s">
        <v>230</v>
      </c>
      <c r="I859" t="s">
        <v>532</v>
      </c>
      <c r="J859">
        <v>1</v>
      </c>
      <c r="K859">
        <v>1.1890000000000001</v>
      </c>
      <c r="L859">
        <v>1.365</v>
      </c>
      <c r="M859">
        <v>1.573</v>
      </c>
      <c r="N859">
        <v>1.8320000000000001</v>
      </c>
      <c r="O859">
        <v>2.0649999999999999</v>
      </c>
      <c r="P859">
        <v>2.38</v>
      </c>
      <c r="Q859">
        <v>2.9630000000000001</v>
      </c>
      <c r="R859">
        <v>3.6440000000000001</v>
      </c>
      <c r="S859">
        <v>4.242</v>
      </c>
      <c r="T859">
        <v>4.9249999999999998</v>
      </c>
      <c r="U859">
        <v>5.5389999999999997</v>
      </c>
      <c r="V859">
        <v>6.1769999999999996</v>
      </c>
      <c r="W859">
        <v>6.9290000000000003</v>
      </c>
      <c r="X859">
        <v>7.944</v>
      </c>
      <c r="Y859">
        <v>9.2899999999999991</v>
      </c>
      <c r="Z859">
        <v>10.663</v>
      </c>
      <c r="AA859">
        <v>12.449</v>
      </c>
      <c r="AB859">
        <v>14.677</v>
      </c>
      <c r="AC859">
        <v>17.082000000000001</v>
      </c>
      <c r="AD859">
        <v>19.038</v>
      </c>
      <c r="AE859">
        <v>21.108000000000001</v>
      </c>
      <c r="AF859">
        <v>24.292999999999999</v>
      </c>
      <c r="AG859">
        <v>27.54</v>
      </c>
      <c r="AH859">
        <v>30.41</v>
      </c>
      <c r="AI859">
        <v>33.978999999999999</v>
      </c>
      <c r="AJ859">
        <v>38.393000000000001</v>
      </c>
      <c r="AK859">
        <v>45.064999999999998</v>
      </c>
      <c r="AL859">
        <v>52.1</v>
      </c>
      <c r="AM859">
        <v>57.981999999999999</v>
      </c>
      <c r="AN859">
        <v>66.858999999999995</v>
      </c>
      <c r="AO859">
        <v>78.722999999999999</v>
      </c>
      <c r="AP859">
        <v>91.200999999999993</v>
      </c>
      <c r="AQ859">
        <v>101.416</v>
      </c>
      <c r="AR859">
        <v>112.462</v>
      </c>
      <c r="AS859">
        <v>125.813</v>
      </c>
      <c r="AT859">
        <v>140.38</v>
      </c>
      <c r="AU859">
        <v>159.74299999999999</v>
      </c>
      <c r="AV859">
        <v>176.40600000000001</v>
      </c>
      <c r="AW859">
        <v>192.71700000000001</v>
      </c>
      <c r="AX859">
        <v>212.31899999999999</v>
      </c>
      <c r="AY859">
        <v>232.614</v>
      </c>
      <c r="AZ859">
        <v>260.11099999999999</v>
      </c>
      <c r="BA859">
        <v>291.55200000000002</v>
      </c>
      <c r="BB859">
        <v>323.91699999999997</v>
      </c>
      <c r="BC859">
        <v>2016</v>
      </c>
    </row>
    <row r="860" spans="1:55" x14ac:dyDescent="0.25">
      <c r="A860">
        <v>514</v>
      </c>
      <c r="B860" t="s">
        <v>530</v>
      </c>
      <c r="C860" t="s">
        <v>240</v>
      </c>
      <c r="D860" t="s">
        <v>531</v>
      </c>
      <c r="E860" t="s">
        <v>238</v>
      </c>
      <c r="F860" t="s">
        <v>241</v>
      </c>
      <c r="G860" t="s">
        <v>242</v>
      </c>
      <c r="H860" t="s">
        <v>230</v>
      </c>
      <c r="I860" t="s">
        <v>243</v>
      </c>
      <c r="J860">
        <v>0.127</v>
      </c>
      <c r="K860">
        <v>0.13700000000000001</v>
      </c>
      <c r="L860">
        <v>0.14399999999999999</v>
      </c>
      <c r="M860">
        <v>0.156</v>
      </c>
      <c r="N860">
        <v>0.161</v>
      </c>
      <c r="O860">
        <v>0.16700000000000001</v>
      </c>
      <c r="P860">
        <v>0.189</v>
      </c>
      <c r="Q860">
        <v>0.22900000000000001</v>
      </c>
      <c r="R860">
        <v>0.26200000000000001</v>
      </c>
      <c r="S860">
        <v>0.26100000000000001</v>
      </c>
      <c r="T860">
        <v>0.28100000000000003</v>
      </c>
      <c r="U860">
        <v>0.24399999999999999</v>
      </c>
      <c r="V860">
        <v>0.23799999999999999</v>
      </c>
      <c r="W860">
        <v>0.249</v>
      </c>
      <c r="X860">
        <v>0.253</v>
      </c>
      <c r="Y860">
        <v>0.29599999999999999</v>
      </c>
      <c r="Z860">
        <v>0.311</v>
      </c>
      <c r="AA860">
        <v>0.34799999999999998</v>
      </c>
      <c r="AB860">
        <v>0.38200000000000001</v>
      </c>
      <c r="AC860">
        <v>0.40100000000000002</v>
      </c>
      <c r="AD860">
        <v>0.436</v>
      </c>
      <c r="AE860">
        <v>0.45500000000000002</v>
      </c>
      <c r="AF860">
        <v>0.504</v>
      </c>
      <c r="AG860">
        <v>0.57499999999999996</v>
      </c>
      <c r="AH860">
        <v>0.67</v>
      </c>
      <c r="AI860">
        <v>0.76200000000000001</v>
      </c>
      <c r="AJ860">
        <v>0.85799999999999998</v>
      </c>
      <c r="AK860">
        <v>1.02</v>
      </c>
      <c r="AL860">
        <v>1.2909999999999999</v>
      </c>
      <c r="AM860">
        <v>1.214</v>
      </c>
      <c r="AN860">
        <v>1.4330000000000001</v>
      </c>
      <c r="AO860">
        <v>1.7370000000000001</v>
      </c>
      <c r="AP860">
        <v>1.8140000000000001</v>
      </c>
      <c r="AQ860">
        <v>1.849</v>
      </c>
      <c r="AR860">
        <v>1.83</v>
      </c>
      <c r="AS860">
        <v>2.028</v>
      </c>
      <c r="AT860">
        <v>2.117</v>
      </c>
      <c r="AU860">
        <v>2.4049999999999998</v>
      </c>
      <c r="AV860">
        <v>2.6269999999999998</v>
      </c>
      <c r="AW860">
        <v>2.84</v>
      </c>
      <c r="AX860">
        <v>2.9390000000000001</v>
      </c>
      <c r="AY860">
        <v>3.1539999999999999</v>
      </c>
      <c r="AZ860">
        <v>3.4409999999999998</v>
      </c>
      <c r="BA860">
        <v>3.7629999999999999</v>
      </c>
      <c r="BB860">
        <v>4.0789999999999997</v>
      </c>
      <c r="BC860">
        <v>2016</v>
      </c>
    </row>
    <row r="861" spans="1:55" x14ac:dyDescent="0.25">
      <c r="A861">
        <v>514</v>
      </c>
      <c r="B861" t="s">
        <v>530</v>
      </c>
      <c r="C861" t="s">
        <v>244</v>
      </c>
      <c r="D861" t="s">
        <v>531</v>
      </c>
      <c r="E861" t="s">
        <v>238</v>
      </c>
      <c r="F861" t="s">
        <v>245</v>
      </c>
      <c r="G861" t="s">
        <v>246</v>
      </c>
      <c r="H861" t="s">
        <v>230</v>
      </c>
      <c r="I861" t="s">
        <v>243</v>
      </c>
      <c r="J861">
        <v>0.19600000000000001</v>
      </c>
      <c r="K861">
        <v>0.24399999999999999</v>
      </c>
      <c r="L861">
        <v>0.28000000000000003</v>
      </c>
      <c r="M861">
        <v>0.313</v>
      </c>
      <c r="N861">
        <v>0.34899999999999998</v>
      </c>
      <c r="O861">
        <v>0.375</v>
      </c>
      <c r="P861">
        <v>0.41299999999999998</v>
      </c>
      <c r="Q861">
        <v>0.50900000000000001</v>
      </c>
      <c r="R861">
        <v>0.60599999999999998</v>
      </c>
      <c r="S861">
        <v>0.66900000000000004</v>
      </c>
      <c r="T861">
        <v>0.75800000000000001</v>
      </c>
      <c r="U861">
        <v>0.82099999999999995</v>
      </c>
      <c r="V861">
        <v>0.85799999999999998</v>
      </c>
      <c r="W861">
        <v>0.90600000000000003</v>
      </c>
      <c r="X861">
        <v>0.94599999999999995</v>
      </c>
      <c r="Y861">
        <v>1.024</v>
      </c>
      <c r="Z861">
        <v>1.105</v>
      </c>
      <c r="AA861">
        <v>1.1859999999999999</v>
      </c>
      <c r="AB861">
        <v>1.272</v>
      </c>
      <c r="AC861">
        <v>1.3819999999999999</v>
      </c>
      <c r="AD861">
        <v>1.5109999999999999</v>
      </c>
      <c r="AE861">
        <v>1.6519999999999999</v>
      </c>
      <c r="AF861">
        <v>1.8380000000000001</v>
      </c>
      <c r="AG861">
        <v>2.0430000000000001</v>
      </c>
      <c r="AH861">
        <v>2.2400000000000002</v>
      </c>
      <c r="AI861">
        <v>2.46</v>
      </c>
      <c r="AJ861">
        <v>2.7120000000000002</v>
      </c>
      <c r="AK861">
        <v>3.1339999999999999</v>
      </c>
      <c r="AL861">
        <v>3.5390000000000001</v>
      </c>
      <c r="AM861">
        <v>3.77</v>
      </c>
      <c r="AN861">
        <v>4.17</v>
      </c>
      <c r="AO861">
        <v>4.67</v>
      </c>
      <c r="AP861">
        <v>5.0659999999999998</v>
      </c>
      <c r="AQ861">
        <v>5.3390000000000004</v>
      </c>
      <c r="AR861">
        <v>5.6550000000000002</v>
      </c>
      <c r="AS861">
        <v>6.069</v>
      </c>
      <c r="AT861">
        <v>6.585</v>
      </c>
      <c r="AU861">
        <v>7.2050000000000001</v>
      </c>
      <c r="AV861">
        <v>7.7939999999999996</v>
      </c>
      <c r="AW861">
        <v>8.3140000000000001</v>
      </c>
      <c r="AX861">
        <v>9.0259999999999998</v>
      </c>
      <c r="AY861">
        <v>9.7669999999999995</v>
      </c>
      <c r="AZ861">
        <v>10.688000000000001</v>
      </c>
      <c r="BA861">
        <v>11.725</v>
      </c>
      <c r="BB861">
        <v>12.75</v>
      </c>
      <c r="BC861">
        <v>2016</v>
      </c>
    </row>
    <row r="862" spans="1:55" x14ac:dyDescent="0.25">
      <c r="A862">
        <v>514</v>
      </c>
      <c r="B862" t="s">
        <v>530</v>
      </c>
      <c r="C862" t="s">
        <v>247</v>
      </c>
      <c r="D862" t="s">
        <v>531</v>
      </c>
      <c r="E862" t="s">
        <v>248</v>
      </c>
      <c r="F862" t="s">
        <v>249</v>
      </c>
      <c r="G862" t="s">
        <v>250</v>
      </c>
      <c r="I862" t="s">
        <v>251</v>
      </c>
      <c r="J862">
        <v>21.718</v>
      </c>
      <c r="K862">
        <v>22.722999999999999</v>
      </c>
      <c r="L862">
        <v>24.129000000000001</v>
      </c>
      <c r="M862">
        <v>25.896999999999998</v>
      </c>
      <c r="N862">
        <v>28.030999999999999</v>
      </c>
      <c r="O862">
        <v>30.277000000000001</v>
      </c>
      <c r="P862">
        <v>32.319000000000003</v>
      </c>
      <c r="Q862">
        <v>33.463999999999999</v>
      </c>
      <c r="R862">
        <v>35.770000000000003</v>
      </c>
      <c r="S862">
        <v>39.21</v>
      </c>
      <c r="T862">
        <v>41.726999999999997</v>
      </c>
      <c r="U862">
        <v>44.731999999999999</v>
      </c>
      <c r="V862">
        <v>48.871000000000002</v>
      </c>
      <c r="W862">
        <v>53.127000000000002</v>
      </c>
      <c r="X862">
        <v>59.575000000000003</v>
      </c>
      <c r="Y862">
        <v>65.718000000000004</v>
      </c>
      <c r="Z862">
        <v>71.179000000000002</v>
      </c>
      <c r="AA862">
        <v>78.736000000000004</v>
      </c>
      <c r="AB862">
        <v>87.561000000000007</v>
      </c>
      <c r="AC862">
        <v>95.165000000000006</v>
      </c>
      <c r="AD862">
        <v>99.185000000000002</v>
      </c>
      <c r="AE862">
        <v>102.73699999999999</v>
      </c>
      <c r="AF862">
        <v>107.96599999999999</v>
      </c>
      <c r="AG862">
        <v>112.17</v>
      </c>
      <c r="AH862">
        <v>116.03</v>
      </c>
      <c r="AI862">
        <v>121.70399999999999</v>
      </c>
      <c r="AJ862">
        <v>128.54</v>
      </c>
      <c r="AK862">
        <v>134.03</v>
      </c>
      <c r="AL862">
        <v>139.91</v>
      </c>
      <c r="AM862">
        <v>147.27799999999999</v>
      </c>
      <c r="AN862">
        <v>155.33600000000001</v>
      </c>
      <c r="AO862">
        <v>166.69900000000001</v>
      </c>
      <c r="AP862">
        <v>181.458</v>
      </c>
      <c r="AQ862">
        <v>194.82499999999999</v>
      </c>
      <c r="AR862">
        <v>207.81</v>
      </c>
      <c r="AS862">
        <v>218.94300000000001</v>
      </c>
      <c r="AT862">
        <v>227.637</v>
      </c>
      <c r="AU862">
        <v>241.227</v>
      </c>
      <c r="AV862">
        <v>251.82900000000001</v>
      </c>
      <c r="AW862">
        <v>262.47399999999999</v>
      </c>
      <c r="AX862">
        <v>271.94299999999998</v>
      </c>
      <c r="AY862">
        <v>281.03199999999998</v>
      </c>
      <c r="AZ862">
        <v>293.11599999999999</v>
      </c>
      <c r="BA862">
        <v>305.72000000000003</v>
      </c>
      <c r="BB862">
        <v>318.86599999999999</v>
      </c>
      <c r="BC862">
        <v>2016</v>
      </c>
    </row>
    <row r="863" spans="1:55" x14ac:dyDescent="0.25">
      <c r="A863">
        <v>514</v>
      </c>
      <c r="B863" t="s">
        <v>530</v>
      </c>
      <c r="C863" t="s">
        <v>252</v>
      </c>
      <c r="D863" t="s">
        <v>531</v>
      </c>
      <c r="E863" t="s">
        <v>253</v>
      </c>
      <c r="F863" t="s">
        <v>254</v>
      </c>
      <c r="G863" t="s">
        <v>229</v>
      </c>
      <c r="H863" t="s">
        <v>220</v>
      </c>
      <c r="I863" t="s">
        <v>255</v>
      </c>
      <c r="J863" s="52">
        <v>11149.48</v>
      </c>
      <c r="K863" s="52">
        <v>12336.04</v>
      </c>
      <c r="L863" s="52">
        <v>13009.49</v>
      </c>
      <c r="M863" s="52">
        <v>13650.15</v>
      </c>
      <c r="N863" s="52">
        <v>14335.41</v>
      </c>
      <c r="O863" s="52">
        <v>14544.22</v>
      </c>
      <c r="P863" s="52">
        <v>15214.46</v>
      </c>
      <c r="Q863" s="52">
        <v>17671.47</v>
      </c>
      <c r="R863" s="52">
        <v>19706.82</v>
      </c>
      <c r="S863" s="52">
        <v>20414.11</v>
      </c>
      <c r="T863" s="52">
        <v>22022.02</v>
      </c>
      <c r="U863" s="52">
        <v>23143.4</v>
      </c>
      <c r="V863" s="52">
        <v>23938.69</v>
      </c>
      <c r="W863" s="52">
        <v>25131.27</v>
      </c>
      <c r="X863" s="52">
        <v>26043.48</v>
      </c>
      <c r="Y863" s="52">
        <v>27773.73</v>
      </c>
      <c r="Z863" s="52">
        <v>29202.67</v>
      </c>
      <c r="AA863" s="52">
        <v>30348.5</v>
      </c>
      <c r="AB863" s="52">
        <v>31388.82</v>
      </c>
      <c r="AC863" s="52">
        <v>32694.82</v>
      </c>
      <c r="AD863" s="52">
        <v>34032.07</v>
      </c>
      <c r="AE863" s="52">
        <v>35361.99</v>
      </c>
      <c r="AF863" s="52">
        <v>37625.94</v>
      </c>
      <c r="AG863" s="52">
        <v>39857</v>
      </c>
      <c r="AH863" s="52">
        <v>41338.51</v>
      </c>
      <c r="AI863" s="52">
        <v>42952.71</v>
      </c>
      <c r="AJ863" s="52">
        <v>44847.42</v>
      </c>
      <c r="AK863" s="52">
        <v>49518.6</v>
      </c>
      <c r="AL863" s="52">
        <v>53812.74</v>
      </c>
      <c r="AM863" s="52">
        <v>55842.92</v>
      </c>
      <c r="AN863" s="52">
        <v>60029.69</v>
      </c>
      <c r="AO863" s="52">
        <v>64780.13</v>
      </c>
      <c r="AP863" s="52">
        <v>67736.19</v>
      </c>
      <c r="AQ863" s="52">
        <v>69038.17</v>
      </c>
      <c r="AR863" s="52">
        <v>70631.83</v>
      </c>
      <c r="AS863" s="52">
        <v>73805.62</v>
      </c>
      <c r="AT863" s="52">
        <v>77944.91</v>
      </c>
      <c r="AU863" s="52">
        <v>82367.06</v>
      </c>
      <c r="AV863" s="52">
        <v>85742.8</v>
      </c>
      <c r="AW863" s="52">
        <v>88442.06</v>
      </c>
      <c r="AX863" s="52">
        <v>92548.01</v>
      </c>
      <c r="AY863" s="52">
        <v>96553.82</v>
      </c>
      <c r="AZ863" s="52">
        <v>101868.66</v>
      </c>
      <c r="BA863" s="52">
        <v>107732.46</v>
      </c>
      <c r="BB863" s="52">
        <v>112930.85</v>
      </c>
      <c r="BC863">
        <v>2015</v>
      </c>
    </row>
    <row r="864" spans="1:55" x14ac:dyDescent="0.25">
      <c r="A864">
        <v>514</v>
      </c>
      <c r="B864" t="s">
        <v>530</v>
      </c>
      <c r="C864" t="s">
        <v>256</v>
      </c>
      <c r="D864" t="s">
        <v>531</v>
      </c>
      <c r="E864" t="s">
        <v>253</v>
      </c>
      <c r="F864" t="s">
        <v>257</v>
      </c>
      <c r="G864" t="s">
        <v>258</v>
      </c>
      <c r="H864" t="s">
        <v>220</v>
      </c>
      <c r="I864" t="s">
        <v>255</v>
      </c>
      <c r="J864" s="52">
        <v>1102.6600000000001</v>
      </c>
      <c r="K864" s="52">
        <v>1220.01</v>
      </c>
      <c r="L864" s="52">
        <v>1286.6099999999999</v>
      </c>
      <c r="M864" s="52">
        <v>1349.97</v>
      </c>
      <c r="N864" s="52">
        <v>1417.74</v>
      </c>
      <c r="O864" s="52">
        <v>1438.39</v>
      </c>
      <c r="P864" s="52">
        <v>1504.67</v>
      </c>
      <c r="Q864" s="52">
        <v>1747.67</v>
      </c>
      <c r="R864" s="52">
        <v>1948.96</v>
      </c>
      <c r="S864" s="52">
        <v>2018.91</v>
      </c>
      <c r="T864" s="52">
        <v>2177.9299999999998</v>
      </c>
      <c r="U864" s="52">
        <v>2288.83</v>
      </c>
      <c r="V864" s="52">
        <v>2367.48</v>
      </c>
      <c r="W864" s="52">
        <v>2485.42</v>
      </c>
      <c r="X864" s="52">
        <v>2575.64</v>
      </c>
      <c r="Y864" s="52">
        <v>2746.76</v>
      </c>
      <c r="Z864" s="52">
        <v>2888.07</v>
      </c>
      <c r="AA864" s="52">
        <v>3001.39</v>
      </c>
      <c r="AB864" s="52">
        <v>3104.28</v>
      </c>
      <c r="AC864" s="52">
        <v>3233.44</v>
      </c>
      <c r="AD864" s="52">
        <v>3365.69</v>
      </c>
      <c r="AE864" s="52">
        <v>3497.22</v>
      </c>
      <c r="AF864" s="52">
        <v>3721.12</v>
      </c>
      <c r="AG864" s="52">
        <v>3941.76</v>
      </c>
      <c r="AH864" s="52">
        <v>4088.28</v>
      </c>
      <c r="AI864" s="52">
        <v>4247.92</v>
      </c>
      <c r="AJ864" s="52">
        <v>4435.3</v>
      </c>
      <c r="AK864" s="52">
        <v>4897.2700000000004</v>
      </c>
      <c r="AL864" s="52">
        <v>5321.95</v>
      </c>
      <c r="AM864" s="52">
        <v>5522.73</v>
      </c>
      <c r="AN864" s="52">
        <v>5936.79</v>
      </c>
      <c r="AO864" s="52">
        <v>6406.6</v>
      </c>
      <c r="AP864" s="52">
        <v>6698.95</v>
      </c>
      <c r="AQ864" s="52">
        <v>6827.71</v>
      </c>
      <c r="AR864" s="52">
        <v>6985.32</v>
      </c>
      <c r="AS864" s="52">
        <v>7299.2</v>
      </c>
      <c r="AT864" s="52">
        <v>7708.57</v>
      </c>
      <c r="AU864" s="52">
        <v>8145.91</v>
      </c>
      <c r="AV864" s="52">
        <v>8479.76</v>
      </c>
      <c r="AW864" s="52">
        <v>8746.7099999999991</v>
      </c>
      <c r="AX864" s="52">
        <v>9152.7800000000007</v>
      </c>
      <c r="AY864" s="52">
        <v>9548.94</v>
      </c>
      <c r="AZ864" s="52">
        <v>10074.57</v>
      </c>
      <c r="BA864" s="52">
        <v>10654.48</v>
      </c>
      <c r="BB864" s="52">
        <v>11168.59</v>
      </c>
      <c r="BC864">
        <v>2015</v>
      </c>
    </row>
    <row r="865" spans="1:55" x14ac:dyDescent="0.25">
      <c r="A865">
        <v>514</v>
      </c>
      <c r="B865" t="s">
        <v>530</v>
      </c>
      <c r="C865" t="s">
        <v>259</v>
      </c>
      <c r="D865" t="s">
        <v>531</v>
      </c>
      <c r="E865" t="s">
        <v>260</v>
      </c>
      <c r="F865" t="s">
        <v>261</v>
      </c>
      <c r="G865" t="s">
        <v>229</v>
      </c>
      <c r="H865" t="s">
        <v>220</v>
      </c>
      <c r="I865" t="s">
        <v>262</v>
      </c>
      <c r="J865" s="52">
        <v>2421.4499999999998</v>
      </c>
      <c r="K865" s="52">
        <v>2803.1</v>
      </c>
      <c r="L865" s="52">
        <v>3139.06</v>
      </c>
      <c r="M865" s="52">
        <v>3535.02</v>
      </c>
      <c r="N865" s="52">
        <v>4018.34</v>
      </c>
      <c r="O865" s="52">
        <v>4403.6099999999997</v>
      </c>
      <c r="P865" s="52">
        <v>4917.12</v>
      </c>
      <c r="Q865" s="52">
        <v>5913.55</v>
      </c>
      <c r="R865" s="52">
        <v>7049.1</v>
      </c>
      <c r="S865" s="52">
        <v>8004.41</v>
      </c>
      <c r="T865" s="52">
        <v>9189.06</v>
      </c>
      <c r="U865" s="52">
        <v>10352.549999999999</v>
      </c>
      <c r="V865" s="52">
        <v>11699.14</v>
      </c>
      <c r="W865" s="52">
        <v>13351.41</v>
      </c>
      <c r="X865" s="52">
        <v>15515.52</v>
      </c>
      <c r="Y865" s="52">
        <v>18252.439999999999</v>
      </c>
      <c r="Z865" s="52">
        <v>20786.099999999999</v>
      </c>
      <c r="AA865" s="52">
        <v>23895.21</v>
      </c>
      <c r="AB865" s="52">
        <v>27484.48</v>
      </c>
      <c r="AC865" s="52">
        <v>31114.16</v>
      </c>
      <c r="AD865" s="52">
        <v>33754.870000000003</v>
      </c>
      <c r="AE865" s="52">
        <v>36329.800000000003</v>
      </c>
      <c r="AF865" s="52">
        <v>40623.300000000003</v>
      </c>
      <c r="AG865" s="52">
        <v>44707.78</v>
      </c>
      <c r="AH865" s="52">
        <v>47964.93</v>
      </c>
      <c r="AI865" s="52">
        <v>52275.14</v>
      </c>
      <c r="AJ865" s="52">
        <v>57646.89</v>
      </c>
      <c r="AK865" s="52">
        <v>66369.75</v>
      </c>
      <c r="AL865" s="52">
        <v>75289.67</v>
      </c>
      <c r="AM865" s="52">
        <v>82244.58</v>
      </c>
      <c r="AN865" s="52">
        <v>93247.7</v>
      </c>
      <c r="AO865" s="52">
        <v>107988.1</v>
      </c>
      <c r="AP865" s="52">
        <v>122913.05</v>
      </c>
      <c r="AQ865" s="52">
        <v>134503.51999999999</v>
      </c>
      <c r="AR865" s="52">
        <v>146780.10999999999</v>
      </c>
      <c r="AS865" s="52">
        <v>161592.18</v>
      </c>
      <c r="AT865" s="52">
        <v>177431.71</v>
      </c>
      <c r="AU865" s="52">
        <v>198691.66</v>
      </c>
      <c r="AV865" s="52">
        <v>215925.47</v>
      </c>
      <c r="AW865" s="52">
        <v>232137.02</v>
      </c>
      <c r="AX865" s="52">
        <v>251678.26</v>
      </c>
      <c r="AY865" s="52">
        <v>271346.92</v>
      </c>
      <c r="AZ865" s="52">
        <v>298593.48</v>
      </c>
      <c r="BA865" s="52">
        <v>329359.82</v>
      </c>
      <c r="BB865" s="52">
        <v>360098.19</v>
      </c>
      <c r="BC865">
        <v>2015</v>
      </c>
    </row>
    <row r="866" spans="1:55" x14ac:dyDescent="0.25">
      <c r="A866">
        <v>514</v>
      </c>
      <c r="B866" t="s">
        <v>530</v>
      </c>
      <c r="C866" t="s">
        <v>263</v>
      </c>
      <c r="D866" t="s">
        <v>531</v>
      </c>
      <c r="E866" t="s">
        <v>260</v>
      </c>
      <c r="F866" t="s">
        <v>264</v>
      </c>
      <c r="G866" t="s">
        <v>242</v>
      </c>
      <c r="H866" t="s">
        <v>220</v>
      </c>
      <c r="I866" t="s">
        <v>262</v>
      </c>
      <c r="J866">
        <v>307.95699999999999</v>
      </c>
      <c r="K866">
        <v>323.738</v>
      </c>
      <c r="L866">
        <v>331.99599999999998</v>
      </c>
      <c r="M866">
        <v>350.04</v>
      </c>
      <c r="N866">
        <v>353.64600000000002</v>
      </c>
      <c r="O866">
        <v>356.02699999999999</v>
      </c>
      <c r="P866">
        <v>389.91300000000001</v>
      </c>
      <c r="Q866">
        <v>456.23899999999998</v>
      </c>
      <c r="R866">
        <v>506.50700000000001</v>
      </c>
      <c r="S866">
        <v>493.32299999999998</v>
      </c>
      <c r="T866">
        <v>524.92899999999997</v>
      </c>
      <c r="U866">
        <v>455.209</v>
      </c>
      <c r="V866">
        <v>451.70400000000001</v>
      </c>
      <c r="W866">
        <v>480.26600000000002</v>
      </c>
      <c r="X866">
        <v>494.125</v>
      </c>
      <c r="Y866">
        <v>581.14400000000001</v>
      </c>
      <c r="Z866">
        <v>606.11</v>
      </c>
      <c r="AA866">
        <v>668.03099999999995</v>
      </c>
      <c r="AB866">
        <v>715.84799999999996</v>
      </c>
      <c r="AC866">
        <v>730.51199999999994</v>
      </c>
      <c r="AD866">
        <v>773.49099999999999</v>
      </c>
      <c r="AE866">
        <v>783.20399999999995</v>
      </c>
      <c r="AF866">
        <v>842.66700000000003</v>
      </c>
      <c r="AG866">
        <v>932.75699999999995</v>
      </c>
      <c r="AH866" s="52">
        <v>1056.23</v>
      </c>
      <c r="AI866" s="52">
        <v>1171.8599999999999</v>
      </c>
      <c r="AJ866" s="52">
        <v>1288.49</v>
      </c>
      <c r="AK866" s="52">
        <v>1501.91</v>
      </c>
      <c r="AL866" s="52">
        <v>1865.18</v>
      </c>
      <c r="AM866" s="52">
        <v>1721.43</v>
      </c>
      <c r="AN866" s="52">
        <v>1998.77</v>
      </c>
      <c r="AO866" s="52">
        <v>2382.11</v>
      </c>
      <c r="AP866" s="52">
        <v>2445.1999999999998</v>
      </c>
      <c r="AQ866" s="52">
        <v>2451.85</v>
      </c>
      <c r="AR866" s="52">
        <v>2387.79</v>
      </c>
      <c r="AS866" s="52">
        <v>2604.19</v>
      </c>
      <c r="AT866" s="52">
        <v>2675.39</v>
      </c>
      <c r="AU866" s="52">
        <v>2990.92</v>
      </c>
      <c r="AV866" s="52">
        <v>3215.48</v>
      </c>
      <c r="AW866" s="52">
        <v>3421.11</v>
      </c>
      <c r="AX866" s="52">
        <v>3483.93</v>
      </c>
      <c r="AY866" s="52">
        <v>3679.28</v>
      </c>
      <c r="AZ866" s="52">
        <v>3949.98</v>
      </c>
      <c r="BA866" s="52">
        <v>4250.71</v>
      </c>
      <c r="BB866" s="52">
        <v>4534.0600000000004</v>
      </c>
      <c r="BC866">
        <v>2015</v>
      </c>
    </row>
    <row r="867" spans="1:55" x14ac:dyDescent="0.25">
      <c r="A867">
        <v>514</v>
      </c>
      <c r="B867" t="s">
        <v>530</v>
      </c>
      <c r="C867" t="s">
        <v>265</v>
      </c>
      <c r="D867" t="s">
        <v>531</v>
      </c>
      <c r="E867" t="s">
        <v>260</v>
      </c>
      <c r="F867" t="s">
        <v>266</v>
      </c>
      <c r="G867" t="s">
        <v>246</v>
      </c>
      <c r="H867" t="s">
        <v>220</v>
      </c>
      <c r="I867" t="s">
        <v>262</v>
      </c>
      <c r="J867">
        <v>475.06900000000002</v>
      </c>
      <c r="K867">
        <v>575.35599999999999</v>
      </c>
      <c r="L867">
        <v>644.25599999999997</v>
      </c>
      <c r="M867">
        <v>702.45699999999999</v>
      </c>
      <c r="N867">
        <v>764.34199999999998</v>
      </c>
      <c r="O867">
        <v>800.00300000000004</v>
      </c>
      <c r="P867">
        <v>853.71699999999998</v>
      </c>
      <c r="Q867" s="52">
        <v>1016.11</v>
      </c>
      <c r="R867" s="52">
        <v>1173.0999999999999</v>
      </c>
      <c r="S867" s="52">
        <v>1262.8499999999999</v>
      </c>
      <c r="T867" s="52">
        <v>1413.31</v>
      </c>
      <c r="U867" s="52">
        <v>1535.51</v>
      </c>
      <c r="V867" s="52">
        <v>1624.47</v>
      </c>
      <c r="W867" s="52">
        <v>1745.8</v>
      </c>
      <c r="X867" s="52">
        <v>1847.8</v>
      </c>
      <c r="Y867" s="52">
        <v>2011.88</v>
      </c>
      <c r="Z867" s="52">
        <v>2154.13</v>
      </c>
      <c r="AA867" s="52">
        <v>2277.25</v>
      </c>
      <c r="AB867" s="52">
        <v>2381.83</v>
      </c>
      <c r="AC867" s="52">
        <v>2516.75</v>
      </c>
      <c r="AD867" s="52">
        <v>2678.25</v>
      </c>
      <c r="AE867" s="52">
        <v>2843.94</v>
      </c>
      <c r="AF867" s="52">
        <v>3073.89</v>
      </c>
      <c r="AG867" s="52">
        <v>3316.63</v>
      </c>
      <c r="AH867" s="52">
        <v>3532.52</v>
      </c>
      <c r="AI867" s="52">
        <v>3784.78</v>
      </c>
      <c r="AJ867" s="52">
        <v>4071.33</v>
      </c>
      <c r="AK867" s="52">
        <v>4616.1499999999996</v>
      </c>
      <c r="AL867" s="52">
        <v>5114.0200000000004</v>
      </c>
      <c r="AM867" s="52">
        <v>5347.41</v>
      </c>
      <c r="AN867" s="52">
        <v>5815.31</v>
      </c>
      <c r="AO867" s="52">
        <v>6406.6</v>
      </c>
      <c r="AP867" s="52">
        <v>6827.44</v>
      </c>
      <c r="AQ867" s="52">
        <v>7080.76</v>
      </c>
      <c r="AR867" s="52">
        <v>7381.28</v>
      </c>
      <c r="AS867" s="52">
        <v>7795.44</v>
      </c>
      <c r="AT867" s="52">
        <v>8322.6200000000008</v>
      </c>
      <c r="AU867" s="52">
        <v>8961.99</v>
      </c>
      <c r="AV867" s="52">
        <v>9539.64</v>
      </c>
      <c r="AW867" s="52">
        <v>10014.92</v>
      </c>
      <c r="AX867" s="52">
        <v>10698.7</v>
      </c>
      <c r="AY867" s="52">
        <v>11393.81</v>
      </c>
      <c r="AZ867" s="52">
        <v>12269.73</v>
      </c>
      <c r="BA867" s="52">
        <v>13244.91</v>
      </c>
      <c r="BB867" s="52">
        <v>14174.58</v>
      </c>
      <c r="BC867">
        <v>2015</v>
      </c>
    </row>
    <row r="868" spans="1:55" x14ac:dyDescent="0.25">
      <c r="A868">
        <v>514</v>
      </c>
      <c r="B868" t="s">
        <v>530</v>
      </c>
      <c r="C868" t="s">
        <v>267</v>
      </c>
      <c r="D868" t="s">
        <v>531</v>
      </c>
      <c r="E868" t="s">
        <v>268</v>
      </c>
      <c r="F868" t="s">
        <v>269</v>
      </c>
      <c r="G868" t="s">
        <v>270</v>
      </c>
    </row>
    <row r="869" spans="1:55" x14ac:dyDescent="0.25">
      <c r="A869">
        <v>514</v>
      </c>
      <c r="B869" t="s">
        <v>530</v>
      </c>
      <c r="C869" t="s">
        <v>271</v>
      </c>
      <c r="D869" t="s">
        <v>531</v>
      </c>
      <c r="E869" t="s">
        <v>272</v>
      </c>
      <c r="F869" t="s">
        <v>273</v>
      </c>
      <c r="G869" t="s">
        <v>274</v>
      </c>
      <c r="I869" t="s">
        <v>243</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4.0000000000000001E-3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5.0000000000000001E-3</v>
      </c>
      <c r="AT869">
        <v>5.0000000000000001E-3</v>
      </c>
      <c r="AU869">
        <v>6.0000000000000001E-3</v>
      </c>
      <c r="AV869">
        <v>6.0000000000000001E-3</v>
      </c>
      <c r="AW869">
        <v>6.0000000000000001E-3</v>
      </c>
      <c r="AX869">
        <v>6.0000000000000001E-3</v>
      </c>
      <c r="AY869">
        <v>6.0000000000000001E-3</v>
      </c>
      <c r="AZ869">
        <v>6.0000000000000001E-3</v>
      </c>
      <c r="BA869">
        <v>7.0000000000000001E-3</v>
      </c>
      <c r="BB869">
        <v>7.0000000000000001E-3</v>
      </c>
      <c r="BC869">
        <v>2016</v>
      </c>
    </row>
    <row r="870" spans="1:55" x14ac:dyDescent="0.25">
      <c r="A870">
        <v>514</v>
      </c>
      <c r="B870" t="s">
        <v>530</v>
      </c>
      <c r="C870" t="s">
        <v>275</v>
      </c>
      <c r="D870" t="s">
        <v>531</v>
      </c>
      <c r="E870" t="s">
        <v>276</v>
      </c>
      <c r="F870" t="s">
        <v>277</v>
      </c>
      <c r="G870" t="s">
        <v>278</v>
      </c>
      <c r="I870" t="s">
        <v>243</v>
      </c>
      <c r="J870">
        <v>5.0970000000000004</v>
      </c>
      <c r="K870">
        <v>4.8719999999999999</v>
      </c>
      <c r="L870">
        <v>4.8719999999999999</v>
      </c>
      <c r="M870">
        <v>5.032</v>
      </c>
      <c r="N870">
        <v>5.2569999999999997</v>
      </c>
      <c r="O870">
        <v>5.5039999999999996</v>
      </c>
      <c r="P870">
        <v>5.76</v>
      </c>
      <c r="Q870">
        <v>5.82</v>
      </c>
      <c r="R870">
        <v>6.0090000000000003</v>
      </c>
      <c r="S870">
        <v>6.3380000000000001</v>
      </c>
      <c r="T870">
        <v>6.5019999999999998</v>
      </c>
      <c r="U870">
        <v>6.742</v>
      </c>
      <c r="V870">
        <v>7.202</v>
      </c>
      <c r="W870">
        <v>7.6479999999999997</v>
      </c>
      <c r="X870">
        <v>8.3970000000000002</v>
      </c>
      <c r="Y870">
        <v>9.0719999999999992</v>
      </c>
      <c r="Z870">
        <v>9.6489999999999991</v>
      </c>
      <c r="AA870">
        <v>10.493</v>
      </c>
      <c r="AB870">
        <v>11.539</v>
      </c>
      <c r="AC870">
        <v>12.363</v>
      </c>
      <c r="AD870">
        <v>12.603</v>
      </c>
      <c r="AE870">
        <v>12.773999999999999</v>
      </c>
      <c r="AF870">
        <v>13.215999999999999</v>
      </c>
      <c r="AG870">
        <v>13.48</v>
      </c>
      <c r="AH870">
        <v>13.577999999999999</v>
      </c>
      <c r="AI870">
        <v>13.811999999999999</v>
      </c>
      <c r="AJ870">
        <v>14.159000000000001</v>
      </c>
      <c r="AK870">
        <v>14.378</v>
      </c>
      <c r="AL870">
        <v>14.722</v>
      </c>
      <c r="AM870">
        <v>15.38</v>
      </c>
      <c r="AN870">
        <v>16.035</v>
      </c>
      <c r="AO870">
        <v>16.856000000000002</v>
      </c>
      <c r="AP870">
        <v>18.003</v>
      </c>
      <c r="AQ870">
        <v>18.995999999999999</v>
      </c>
      <c r="AR870">
        <v>19.885000000000002</v>
      </c>
      <c r="AS870">
        <v>20.728999999999999</v>
      </c>
      <c r="AT870">
        <v>21.318999999999999</v>
      </c>
      <c r="AU870">
        <v>22.17</v>
      </c>
      <c r="AV870">
        <v>22.635000000000002</v>
      </c>
      <c r="AW870">
        <v>23.178999999999998</v>
      </c>
      <c r="AX870">
        <v>23.524000000000001</v>
      </c>
      <c r="AY870">
        <v>23.815000000000001</v>
      </c>
      <c r="AZ870">
        <v>24.335999999999999</v>
      </c>
      <c r="BA870">
        <v>24.867000000000001</v>
      </c>
      <c r="BB870">
        <v>25.405000000000001</v>
      </c>
      <c r="BC870">
        <v>2016</v>
      </c>
    </row>
    <row r="871" spans="1:55" x14ac:dyDescent="0.25">
      <c r="A871">
        <v>514</v>
      </c>
      <c r="B871" t="s">
        <v>530</v>
      </c>
      <c r="C871" t="s">
        <v>279</v>
      </c>
      <c r="D871" t="s">
        <v>531</v>
      </c>
      <c r="E871" t="s">
        <v>280</v>
      </c>
      <c r="F871" t="s">
        <v>281</v>
      </c>
      <c r="G871" t="s">
        <v>282</v>
      </c>
      <c r="I871" t="s">
        <v>532</v>
      </c>
      <c r="J871">
        <v>31.123000000000001</v>
      </c>
      <c r="K871">
        <v>38.463999999999999</v>
      </c>
      <c r="L871">
        <v>40.451000000000001</v>
      </c>
      <c r="M871">
        <v>39.802999999999997</v>
      </c>
      <c r="N871">
        <v>36.347999999999999</v>
      </c>
      <c r="O871">
        <v>45.341999999999999</v>
      </c>
      <c r="P871">
        <v>40.530999999999999</v>
      </c>
      <c r="Q871">
        <v>30.154</v>
      </c>
      <c r="R871">
        <v>38.601999999999997</v>
      </c>
      <c r="S871">
        <v>33.146000000000001</v>
      </c>
      <c r="T871">
        <v>34.518999999999998</v>
      </c>
      <c r="U871">
        <v>33.143999999999998</v>
      </c>
      <c r="V871">
        <v>45.695999999999998</v>
      </c>
      <c r="W871">
        <v>43.363</v>
      </c>
      <c r="X871">
        <v>52.350999999999999</v>
      </c>
      <c r="Y871">
        <v>45.826999999999998</v>
      </c>
      <c r="Z871">
        <v>46.179000000000002</v>
      </c>
      <c r="AA871">
        <v>42.067</v>
      </c>
      <c r="AB871">
        <v>38.814</v>
      </c>
      <c r="AC871">
        <v>42.598999999999997</v>
      </c>
      <c r="AD871">
        <v>49.965000000000003</v>
      </c>
      <c r="AE871">
        <v>64.275000000000006</v>
      </c>
      <c r="AF871">
        <v>64.340999999999994</v>
      </c>
      <c r="AG871">
        <v>61.002000000000002</v>
      </c>
      <c r="AH871">
        <v>66.013999999999996</v>
      </c>
      <c r="AI871">
        <v>55.317</v>
      </c>
      <c r="AJ871">
        <v>49.296999999999997</v>
      </c>
      <c r="AK871">
        <v>32.195</v>
      </c>
      <c r="AL871">
        <v>45.094999999999999</v>
      </c>
      <c r="AM871">
        <v>48.290999999999997</v>
      </c>
      <c r="AN871">
        <v>66.906000000000006</v>
      </c>
      <c r="AO871">
        <v>73.001999999999995</v>
      </c>
      <c r="AP871">
        <v>72.566000000000003</v>
      </c>
      <c r="AQ871">
        <v>48.646000000000001</v>
      </c>
      <c r="AR871">
        <v>61.384</v>
      </c>
      <c r="AS871">
        <v>60.36</v>
      </c>
      <c r="AT871">
        <v>62.667999999999999</v>
      </c>
      <c r="AU871">
        <v>63.12</v>
      </c>
      <c r="AV871">
        <v>63.706000000000003</v>
      </c>
      <c r="AW871">
        <v>55.622</v>
      </c>
      <c r="AX871">
        <v>59.859000000000002</v>
      </c>
      <c r="AY871">
        <v>60.374000000000002</v>
      </c>
      <c r="AZ871">
        <v>59.326999999999998</v>
      </c>
      <c r="BA871">
        <v>57.314999999999998</v>
      </c>
      <c r="BB871">
        <v>57.314999999999998</v>
      </c>
      <c r="BC871">
        <v>2016</v>
      </c>
    </row>
    <row r="872" spans="1:55" x14ac:dyDescent="0.25">
      <c r="A872">
        <v>514</v>
      </c>
      <c r="B872" t="s">
        <v>530</v>
      </c>
      <c r="C872" t="s">
        <v>283</v>
      </c>
      <c r="D872" t="s">
        <v>531</v>
      </c>
      <c r="E872" t="s">
        <v>284</v>
      </c>
      <c r="F872" t="s">
        <v>285</v>
      </c>
      <c r="G872" t="s">
        <v>282</v>
      </c>
      <c r="I872" t="s">
        <v>532</v>
      </c>
      <c r="J872">
        <v>0</v>
      </c>
      <c r="K872">
        <v>7.0469999999999997</v>
      </c>
      <c r="L872">
        <v>9.2729999999999997</v>
      </c>
      <c r="M872">
        <v>8.43</v>
      </c>
      <c r="N872">
        <v>7.4329999999999998</v>
      </c>
      <c r="O872">
        <v>13.555</v>
      </c>
      <c r="P872">
        <v>8.9369999999999994</v>
      </c>
      <c r="Q872">
        <v>16.963999999999999</v>
      </c>
      <c r="R872">
        <v>17.475999999999999</v>
      </c>
      <c r="S872">
        <v>23</v>
      </c>
      <c r="T872">
        <v>29.106999999999999</v>
      </c>
      <c r="U872">
        <v>23.689</v>
      </c>
      <c r="V872">
        <v>18.155000000000001</v>
      </c>
      <c r="W872">
        <v>30.864999999999998</v>
      </c>
      <c r="X872">
        <v>42.249000000000002</v>
      </c>
      <c r="Y872">
        <v>40.917999999999999</v>
      </c>
      <c r="Z872">
        <v>60.774000000000001</v>
      </c>
      <c r="AA872">
        <v>47.316000000000003</v>
      </c>
      <c r="AB872">
        <v>48.95</v>
      </c>
      <c r="AC872">
        <v>44.847999999999999</v>
      </c>
      <c r="AD872">
        <v>40.866999999999997</v>
      </c>
      <c r="AE872">
        <v>55.655000000000001</v>
      </c>
      <c r="AF872">
        <v>48.313000000000002</v>
      </c>
      <c r="AG872">
        <v>37.045999999999999</v>
      </c>
      <c r="AH872">
        <v>47.863999999999997</v>
      </c>
      <c r="AI872">
        <v>24.452000000000002</v>
      </c>
      <c r="AJ872">
        <v>44.88</v>
      </c>
      <c r="AK872">
        <v>40.423000000000002</v>
      </c>
      <c r="AL872">
        <v>36.485999999999997</v>
      </c>
      <c r="AM872">
        <v>42.029000000000003</v>
      </c>
      <c r="AN872">
        <v>44.673999999999999</v>
      </c>
      <c r="AO872">
        <v>43.238</v>
      </c>
      <c r="AP872">
        <v>51.154000000000003</v>
      </c>
      <c r="AQ872">
        <v>23.245999999999999</v>
      </c>
      <c r="AR872">
        <v>34.991</v>
      </c>
      <c r="AS872">
        <v>32.027999999999999</v>
      </c>
      <c r="AT872">
        <v>33.31</v>
      </c>
      <c r="AU872">
        <v>40.369999999999997</v>
      </c>
      <c r="AV872">
        <v>40.978000000000002</v>
      </c>
      <c r="AW872">
        <v>40.621000000000002</v>
      </c>
      <c r="AX872">
        <v>49.237000000000002</v>
      </c>
      <c r="AY872">
        <v>53.073</v>
      </c>
      <c r="AZ872">
        <v>56.11</v>
      </c>
      <c r="BA872">
        <v>60.52</v>
      </c>
      <c r="BB872">
        <v>63.487000000000002</v>
      </c>
      <c r="BC872">
        <v>2016</v>
      </c>
    </row>
    <row r="873" spans="1:55" x14ac:dyDescent="0.25">
      <c r="A873">
        <v>514</v>
      </c>
      <c r="B873" t="s">
        <v>530</v>
      </c>
      <c r="C873" t="s">
        <v>286</v>
      </c>
      <c r="D873" t="s">
        <v>531</v>
      </c>
      <c r="E873" t="s">
        <v>287</v>
      </c>
      <c r="F873" t="s">
        <v>288</v>
      </c>
      <c r="G873" t="s">
        <v>250</v>
      </c>
      <c r="I873" t="s">
        <v>533</v>
      </c>
      <c r="J873">
        <v>17.350999999999999</v>
      </c>
      <c r="K873">
        <v>18.212</v>
      </c>
      <c r="L873">
        <v>20.018999999999998</v>
      </c>
      <c r="M873">
        <v>22.448</v>
      </c>
      <c r="N873">
        <v>25.376999999999999</v>
      </c>
      <c r="O873">
        <v>27.408000000000001</v>
      </c>
      <c r="P873">
        <v>28.826000000000001</v>
      </c>
      <c r="Q873">
        <v>30.856999999999999</v>
      </c>
      <c r="R873">
        <v>33.381999999999998</v>
      </c>
      <c r="S873">
        <v>36.341000000000001</v>
      </c>
      <c r="T873">
        <v>39.76</v>
      </c>
      <c r="U873">
        <v>43.872999999999998</v>
      </c>
      <c r="V873">
        <v>47.445999999999998</v>
      </c>
      <c r="W873">
        <v>51.997999999999998</v>
      </c>
      <c r="X873">
        <v>56.936</v>
      </c>
      <c r="Y873">
        <v>60.97</v>
      </c>
      <c r="Z873">
        <v>66.322000000000003</v>
      </c>
      <c r="AA873">
        <v>71.994</v>
      </c>
      <c r="AB873">
        <v>77.457999999999998</v>
      </c>
      <c r="AC873">
        <v>84.474999999999994</v>
      </c>
      <c r="AD873">
        <v>90.543000000000006</v>
      </c>
      <c r="AE873">
        <v>93.915000000000006</v>
      </c>
      <c r="AF873">
        <v>96.674999999999997</v>
      </c>
      <c r="AG873">
        <v>99.064999999999998</v>
      </c>
      <c r="AH873">
        <v>102.38</v>
      </c>
      <c r="AI873">
        <v>107.265</v>
      </c>
      <c r="AJ873">
        <v>112.791</v>
      </c>
      <c r="AK873">
        <v>118.521</v>
      </c>
      <c r="AL873">
        <v>126.56100000000001</v>
      </c>
      <c r="AM873">
        <v>134.49</v>
      </c>
      <c r="AN873">
        <v>142.19</v>
      </c>
      <c r="AO873">
        <v>152.536</v>
      </c>
      <c r="AP873">
        <v>166.68100000000001</v>
      </c>
      <c r="AQ873">
        <v>185.55</v>
      </c>
      <c r="AR873">
        <v>203.24299999999999</v>
      </c>
      <c r="AS873">
        <v>218.74100000000001</v>
      </c>
      <c r="AT873">
        <v>235.458</v>
      </c>
      <c r="AU873">
        <v>248.50700000000001</v>
      </c>
      <c r="AV873">
        <v>257.56900000000002</v>
      </c>
      <c r="AW873">
        <v>267.839</v>
      </c>
      <c r="AX873">
        <v>279.97500000000002</v>
      </c>
      <c r="AY873">
        <v>292.99900000000002</v>
      </c>
      <c r="AZ873">
        <v>306.95800000000003</v>
      </c>
      <c r="BA873">
        <v>321.44200000000001</v>
      </c>
      <c r="BB873">
        <v>335.82900000000001</v>
      </c>
      <c r="BC873">
        <v>2017</v>
      </c>
    </row>
    <row r="874" spans="1:55" x14ac:dyDescent="0.25">
      <c r="A874">
        <v>514</v>
      </c>
      <c r="B874" t="s">
        <v>530</v>
      </c>
      <c r="C874" t="s">
        <v>290</v>
      </c>
      <c r="D874" t="s">
        <v>531</v>
      </c>
      <c r="E874" t="s">
        <v>287</v>
      </c>
      <c r="F874" t="s">
        <v>291</v>
      </c>
      <c r="G874" t="s">
        <v>235</v>
      </c>
      <c r="I874" t="s">
        <v>292</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4.7709999999999999</v>
      </c>
      <c r="AJ874">
        <v>5.1520000000000001</v>
      </c>
      <c r="AK874">
        <v>5.08</v>
      </c>
      <c r="AL874">
        <v>6.7830000000000004</v>
      </c>
      <c r="AM874">
        <v>6.2649999999999997</v>
      </c>
      <c r="AN874">
        <v>5.726</v>
      </c>
      <c r="AO874">
        <v>7.2759999999999998</v>
      </c>
      <c r="AP874">
        <v>9.2729999999999997</v>
      </c>
      <c r="AQ874">
        <v>11.32</v>
      </c>
      <c r="AR874">
        <v>9.5359999999999996</v>
      </c>
      <c r="AS874">
        <v>7.625</v>
      </c>
      <c r="AT874">
        <v>7.6420000000000003</v>
      </c>
      <c r="AU874">
        <v>5.5419999999999998</v>
      </c>
      <c r="AV874">
        <v>3.6469999999999998</v>
      </c>
      <c r="AW874">
        <v>3.9870000000000001</v>
      </c>
      <c r="AX874">
        <v>4.5309999999999997</v>
      </c>
      <c r="AY874">
        <v>4.6520000000000001</v>
      </c>
      <c r="AZ874">
        <v>4.7640000000000002</v>
      </c>
      <c r="BA874">
        <v>4.7190000000000003</v>
      </c>
      <c r="BB874">
        <v>4.476</v>
      </c>
      <c r="BC874">
        <v>2017</v>
      </c>
    </row>
    <row r="875" spans="1:55" x14ac:dyDescent="0.25">
      <c r="A875">
        <v>514</v>
      </c>
      <c r="B875" t="s">
        <v>530</v>
      </c>
      <c r="C875" t="s">
        <v>293</v>
      </c>
      <c r="D875" t="s">
        <v>531</v>
      </c>
      <c r="E875" t="s">
        <v>294</v>
      </c>
      <c r="F875" t="s">
        <v>295</v>
      </c>
      <c r="G875" t="s">
        <v>250</v>
      </c>
      <c r="I875" t="s">
        <v>533</v>
      </c>
      <c r="J875">
        <v>20.286000000000001</v>
      </c>
      <c r="K875">
        <v>21.271000000000001</v>
      </c>
      <c r="L875">
        <v>22.946000000000002</v>
      </c>
      <c r="M875">
        <v>23.635000000000002</v>
      </c>
      <c r="N875">
        <v>27.213000000000001</v>
      </c>
      <c r="O875">
        <v>31.242000000000001</v>
      </c>
      <c r="P875">
        <v>33.261000000000003</v>
      </c>
      <c r="Q875">
        <v>36.207999999999998</v>
      </c>
      <c r="R875">
        <v>39.393999999999998</v>
      </c>
      <c r="S875">
        <v>42.954000000000001</v>
      </c>
      <c r="T875">
        <v>46.81</v>
      </c>
      <c r="U875">
        <v>52.158999999999999</v>
      </c>
      <c r="V875">
        <v>59.823</v>
      </c>
      <c r="W875">
        <v>67.114000000000004</v>
      </c>
      <c r="X875">
        <v>72.816999999999993</v>
      </c>
      <c r="Y875">
        <v>79.706999999999994</v>
      </c>
      <c r="Z875">
        <v>87.247</v>
      </c>
      <c r="AA875">
        <v>93.322999999999993</v>
      </c>
      <c r="AB875">
        <v>101.705</v>
      </c>
      <c r="AC875">
        <v>109.91500000000001</v>
      </c>
      <c r="AD875">
        <v>101.867</v>
      </c>
      <c r="AE875">
        <v>92.864000000000004</v>
      </c>
      <c r="AF875">
        <v>95.406000000000006</v>
      </c>
      <c r="AG875">
        <v>98.24</v>
      </c>
      <c r="AH875">
        <v>101.813</v>
      </c>
      <c r="AI875">
        <v>106.18300000000001</v>
      </c>
      <c r="AJ875">
        <v>111.623</v>
      </c>
      <c r="AK875">
        <v>117.24299999999999</v>
      </c>
      <c r="AL875">
        <v>125.401</v>
      </c>
      <c r="AM875">
        <v>133.47</v>
      </c>
      <c r="AN875">
        <v>142.31200000000001</v>
      </c>
      <c r="AO875">
        <v>154.78</v>
      </c>
      <c r="AP875">
        <v>168.739</v>
      </c>
      <c r="AQ875">
        <v>184.80099999999999</v>
      </c>
      <c r="AR875">
        <v>199.68799999999999</v>
      </c>
      <c r="AS875">
        <v>209.84299999999999</v>
      </c>
      <c r="AT875">
        <v>215.64099999999999</v>
      </c>
      <c r="AU875">
        <v>222.20699999999999</v>
      </c>
      <c r="AV875">
        <v>229.374</v>
      </c>
      <c r="AW875">
        <v>237.13200000000001</v>
      </c>
      <c r="AX875">
        <v>247.12899999999999</v>
      </c>
      <c r="AY875">
        <v>257.18400000000003</v>
      </c>
      <c r="AZ875">
        <v>267.44900000000001</v>
      </c>
      <c r="BA875">
        <v>277.99599999999998</v>
      </c>
      <c r="BB875">
        <v>288.702</v>
      </c>
      <c r="BC875">
        <v>2017</v>
      </c>
    </row>
    <row r="876" spans="1:55" x14ac:dyDescent="0.25">
      <c r="A876">
        <v>514</v>
      </c>
      <c r="B876" t="s">
        <v>530</v>
      </c>
      <c r="C876" t="s">
        <v>296</v>
      </c>
      <c r="D876" t="s">
        <v>531</v>
      </c>
      <c r="E876" t="s">
        <v>294</v>
      </c>
      <c r="F876" t="s">
        <v>297</v>
      </c>
      <c r="G876" t="s">
        <v>235</v>
      </c>
      <c r="I876" t="s">
        <v>298</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4.2919999999999998</v>
      </c>
      <c r="AJ876">
        <v>5.1230000000000002</v>
      </c>
      <c r="AK876">
        <v>5.0350000000000001</v>
      </c>
      <c r="AL876">
        <v>6.9580000000000002</v>
      </c>
      <c r="AM876">
        <v>6.4349999999999996</v>
      </c>
      <c r="AN876">
        <v>6.6239999999999997</v>
      </c>
      <c r="AO876">
        <v>8.7609999999999992</v>
      </c>
      <c r="AP876">
        <v>9.0190000000000001</v>
      </c>
      <c r="AQ876">
        <v>9.5190000000000001</v>
      </c>
      <c r="AR876">
        <v>8.0559999999999992</v>
      </c>
      <c r="AS876">
        <v>5.0860000000000003</v>
      </c>
      <c r="AT876">
        <v>2.7629999999999999</v>
      </c>
      <c r="AU876">
        <v>3.0449999999999999</v>
      </c>
      <c r="AV876">
        <v>3.2250000000000001</v>
      </c>
      <c r="AW876">
        <v>3.3820000000000001</v>
      </c>
      <c r="AX876">
        <v>4.2160000000000002</v>
      </c>
      <c r="AY876">
        <v>4.069</v>
      </c>
      <c r="AZ876">
        <v>3.9910000000000001</v>
      </c>
      <c r="BA876">
        <v>3.944</v>
      </c>
      <c r="BB876">
        <v>3.851</v>
      </c>
      <c r="BC876">
        <v>2017</v>
      </c>
    </row>
    <row r="877" spans="1:55" x14ac:dyDescent="0.25">
      <c r="A877">
        <v>514</v>
      </c>
      <c r="B877" t="s">
        <v>530</v>
      </c>
      <c r="C877" t="s">
        <v>299</v>
      </c>
      <c r="D877" t="s">
        <v>531</v>
      </c>
      <c r="E877" t="s">
        <v>300</v>
      </c>
      <c r="G877" t="s">
        <v>274</v>
      </c>
    </row>
    <row r="878" spans="1:55" x14ac:dyDescent="0.25">
      <c r="A878">
        <v>514</v>
      </c>
      <c r="B878" t="s">
        <v>530</v>
      </c>
      <c r="C878" t="s">
        <v>301</v>
      </c>
      <c r="D878" t="s">
        <v>531</v>
      </c>
      <c r="E878" t="s">
        <v>302</v>
      </c>
      <c r="F878" t="s">
        <v>303</v>
      </c>
      <c r="G878" t="s">
        <v>235</v>
      </c>
      <c r="I878" t="s">
        <v>534</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21.827000000000002</v>
      </c>
      <c r="AM878">
        <v>-10.042</v>
      </c>
      <c r="AN878">
        <v>26.638999999999999</v>
      </c>
      <c r="AO878">
        <v>31.123999999999999</v>
      </c>
      <c r="AP878">
        <v>-6.1680000000000001</v>
      </c>
      <c r="AQ878">
        <v>-7.71</v>
      </c>
      <c r="AR878">
        <v>4.5209999999999999</v>
      </c>
      <c r="AS878">
        <v>14.893000000000001</v>
      </c>
      <c r="AT878">
        <v>3.0209999999999999</v>
      </c>
      <c r="AU878">
        <v>-3.254</v>
      </c>
      <c r="AV878">
        <v>0.56100000000000005</v>
      </c>
      <c r="AW878">
        <v>-8.3460000000000001</v>
      </c>
      <c r="AX878">
        <v>-3.93</v>
      </c>
      <c r="AY878">
        <v>-3.2909999999999999</v>
      </c>
      <c r="AZ878">
        <v>0.58499999999999996</v>
      </c>
      <c r="BA878">
        <v>4.5609999999999999</v>
      </c>
      <c r="BB878">
        <v>3.734</v>
      </c>
      <c r="BC878">
        <v>2017</v>
      </c>
    </row>
    <row r="879" spans="1:55" x14ac:dyDescent="0.25">
      <c r="A879">
        <v>514</v>
      </c>
      <c r="B879" t="s">
        <v>530</v>
      </c>
      <c r="C879" t="s">
        <v>305</v>
      </c>
      <c r="D879" t="s">
        <v>531</v>
      </c>
      <c r="E879" t="s">
        <v>306</v>
      </c>
      <c r="F879" t="s">
        <v>307</v>
      </c>
      <c r="G879" t="s">
        <v>235</v>
      </c>
      <c r="I879" t="s">
        <v>534</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15.798</v>
      </c>
      <c r="AM879">
        <v>-6.4749999999999996</v>
      </c>
      <c r="AN879">
        <v>21.003</v>
      </c>
      <c r="AO879">
        <v>30.922000000000001</v>
      </c>
      <c r="AP879">
        <v>-7.6989999999999998</v>
      </c>
      <c r="AQ879">
        <v>-5.5140000000000002</v>
      </c>
      <c r="AR879">
        <v>6.1760000000000002</v>
      </c>
      <c r="AS879">
        <v>20.22</v>
      </c>
      <c r="AT879">
        <v>4.7229999999999999</v>
      </c>
      <c r="AU879">
        <v>-6.2119999999999997</v>
      </c>
      <c r="AV879">
        <v>-2.5470000000000002</v>
      </c>
      <c r="AW879">
        <v>-9.2949999999999999</v>
      </c>
      <c r="AX879">
        <v>-3.0739999999999998</v>
      </c>
      <c r="AY879">
        <v>-0.253</v>
      </c>
      <c r="AZ879">
        <v>4.4589999999999996</v>
      </c>
      <c r="BA879">
        <v>4.6189999999999998</v>
      </c>
      <c r="BB879">
        <v>3.7959999999999998</v>
      </c>
      <c r="BC879">
        <v>2017</v>
      </c>
    </row>
    <row r="880" spans="1:55" x14ac:dyDescent="0.25">
      <c r="A880">
        <v>514</v>
      </c>
      <c r="B880" t="s">
        <v>530</v>
      </c>
      <c r="C880" t="s">
        <v>308</v>
      </c>
      <c r="D880" t="s">
        <v>531</v>
      </c>
      <c r="E880" t="s">
        <v>309</v>
      </c>
      <c r="F880" t="s">
        <v>310</v>
      </c>
      <c r="G880" t="s">
        <v>235</v>
      </c>
      <c r="I880" t="s">
        <v>534</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-1.1859999999999999</v>
      </c>
      <c r="AM880">
        <v>-17.713999999999999</v>
      </c>
      <c r="AN880">
        <v>-0.57899999999999996</v>
      </c>
      <c r="AO880">
        <v>17.277000000000001</v>
      </c>
      <c r="AP880">
        <v>-11.574</v>
      </c>
      <c r="AQ880">
        <v>-13.351000000000001</v>
      </c>
      <c r="AR880">
        <v>-7.61</v>
      </c>
      <c r="AS880">
        <v>1.5549999999999999</v>
      </c>
      <c r="AT880">
        <v>-13.162000000000001</v>
      </c>
      <c r="AU880">
        <v>5.7279999999999998</v>
      </c>
      <c r="AV880">
        <v>2.2149999999999999</v>
      </c>
      <c r="AW880">
        <v>16.029</v>
      </c>
      <c r="AX880">
        <v>3.855</v>
      </c>
      <c r="AY880">
        <v>2.5379999999999998</v>
      </c>
      <c r="AZ880">
        <v>9.2759999999999998</v>
      </c>
      <c r="BA880">
        <v>19.457000000000001</v>
      </c>
      <c r="BB880">
        <v>8.9060000000000006</v>
      </c>
      <c r="BC880">
        <v>2017</v>
      </c>
    </row>
    <row r="881" spans="1:55" x14ac:dyDescent="0.25">
      <c r="A881">
        <v>514</v>
      </c>
      <c r="B881" t="s">
        <v>530</v>
      </c>
      <c r="C881" t="s">
        <v>311</v>
      </c>
      <c r="D881" t="s">
        <v>531</v>
      </c>
      <c r="E881" t="s">
        <v>312</v>
      </c>
      <c r="F881" t="s">
        <v>313</v>
      </c>
      <c r="G881" t="s">
        <v>235</v>
      </c>
      <c r="I881" t="s">
        <v>534</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5.8999999999999997E-2</v>
      </c>
      <c r="AM881">
        <v>-19.167000000000002</v>
      </c>
      <c r="AN881">
        <v>-2.355</v>
      </c>
      <c r="AO881">
        <v>18.146000000000001</v>
      </c>
      <c r="AP881">
        <v>-14.851000000000001</v>
      </c>
      <c r="AQ881">
        <v>-17.59</v>
      </c>
      <c r="AR881">
        <v>-8.1020000000000003</v>
      </c>
      <c r="AS881">
        <v>2.911</v>
      </c>
      <c r="AT881">
        <v>-18.207999999999998</v>
      </c>
      <c r="AU881">
        <v>6.2130000000000001</v>
      </c>
      <c r="AV881">
        <v>-1.294</v>
      </c>
      <c r="AW881">
        <v>20.100000000000001</v>
      </c>
      <c r="AX881">
        <v>5.1980000000000004</v>
      </c>
      <c r="AY881">
        <v>2.2690000000000001</v>
      </c>
      <c r="AZ881">
        <v>11.076000000000001</v>
      </c>
      <c r="BA881">
        <v>23.652999999999999</v>
      </c>
      <c r="BB881">
        <v>10.225</v>
      </c>
      <c r="BC881">
        <v>2017</v>
      </c>
    </row>
    <row r="882" spans="1:55" x14ac:dyDescent="0.25">
      <c r="A882">
        <v>514</v>
      </c>
      <c r="B882" t="s">
        <v>530</v>
      </c>
      <c r="C882" t="s">
        <v>314</v>
      </c>
      <c r="D882" t="s">
        <v>531</v>
      </c>
      <c r="E882" t="s">
        <v>315</v>
      </c>
      <c r="F882" t="s">
        <v>316</v>
      </c>
      <c r="G882" t="s">
        <v>317</v>
      </c>
      <c r="I882" t="s">
        <v>535</v>
      </c>
      <c r="J882" t="s">
        <v>232</v>
      </c>
      <c r="K882" t="s">
        <v>232</v>
      </c>
      <c r="L882" t="s">
        <v>232</v>
      </c>
      <c r="M882" t="s">
        <v>232</v>
      </c>
      <c r="N882" t="s">
        <v>232</v>
      </c>
      <c r="O882" t="s">
        <v>232</v>
      </c>
      <c r="P882" t="s">
        <v>232</v>
      </c>
      <c r="Q882" t="s">
        <v>232</v>
      </c>
      <c r="R882" t="s">
        <v>232</v>
      </c>
      <c r="S882" t="s">
        <v>232</v>
      </c>
      <c r="T882" t="s">
        <v>232</v>
      </c>
      <c r="U882" t="s">
        <v>232</v>
      </c>
      <c r="V882" t="s">
        <v>232</v>
      </c>
      <c r="W882" t="s">
        <v>232</v>
      </c>
      <c r="X882" t="s">
        <v>232</v>
      </c>
      <c r="Y882" t="s">
        <v>232</v>
      </c>
      <c r="Z882" t="s">
        <v>232</v>
      </c>
      <c r="AA882" t="s">
        <v>232</v>
      </c>
      <c r="AB882" t="s">
        <v>232</v>
      </c>
      <c r="AC882" t="s">
        <v>232</v>
      </c>
      <c r="AD882" t="s">
        <v>232</v>
      </c>
      <c r="AE882" t="s">
        <v>232</v>
      </c>
      <c r="AF882" t="s">
        <v>232</v>
      </c>
      <c r="AG882" t="s">
        <v>232</v>
      </c>
      <c r="AH882">
        <v>2.5</v>
      </c>
      <c r="AI882">
        <v>2.2999999999999998</v>
      </c>
      <c r="AJ882">
        <v>3.2</v>
      </c>
      <c r="AK882">
        <v>3.7</v>
      </c>
      <c r="AL882">
        <v>4</v>
      </c>
      <c r="AM882">
        <v>4</v>
      </c>
      <c r="AN882">
        <v>3.3</v>
      </c>
      <c r="AO882">
        <v>3.1</v>
      </c>
      <c r="AP882">
        <v>3.2</v>
      </c>
      <c r="AQ882">
        <v>3.2</v>
      </c>
      <c r="AR882">
        <v>3.2</v>
      </c>
      <c r="AS882">
        <v>3.2</v>
      </c>
      <c r="AT882">
        <v>3.2</v>
      </c>
      <c r="AU882">
        <v>3.2</v>
      </c>
      <c r="AV882">
        <v>3.2</v>
      </c>
      <c r="AW882">
        <v>3.2</v>
      </c>
      <c r="AX882">
        <v>3.2</v>
      </c>
      <c r="AY882">
        <v>3.2</v>
      </c>
      <c r="AZ882">
        <v>3.2</v>
      </c>
      <c r="BA882">
        <v>3.2</v>
      </c>
      <c r="BB882">
        <v>3.2</v>
      </c>
      <c r="BC882">
        <v>2016</v>
      </c>
    </row>
    <row r="883" spans="1:55" x14ac:dyDescent="0.25">
      <c r="A883">
        <v>514</v>
      </c>
      <c r="B883" t="s">
        <v>530</v>
      </c>
      <c r="C883" t="s">
        <v>318</v>
      </c>
      <c r="D883" t="s">
        <v>531</v>
      </c>
      <c r="E883" t="s">
        <v>319</v>
      </c>
      <c r="F883" t="s">
        <v>320</v>
      </c>
      <c r="G883" t="s">
        <v>321</v>
      </c>
      <c r="H883" t="s">
        <v>322</v>
      </c>
    </row>
    <row r="884" spans="1:55" x14ac:dyDescent="0.25">
      <c r="A884">
        <v>514</v>
      </c>
      <c r="B884" t="s">
        <v>530</v>
      </c>
      <c r="C884" t="s">
        <v>323</v>
      </c>
      <c r="D884" t="s">
        <v>531</v>
      </c>
      <c r="E884" t="s">
        <v>324</v>
      </c>
      <c r="F884" t="s">
        <v>325</v>
      </c>
      <c r="G884" t="s">
        <v>321</v>
      </c>
      <c r="H884" t="s">
        <v>322</v>
      </c>
      <c r="I884" t="s">
        <v>536</v>
      </c>
      <c r="J884">
        <v>0.41299999999999998</v>
      </c>
      <c r="K884">
        <v>0.42399999999999999</v>
      </c>
      <c r="L884">
        <v>0.435</v>
      </c>
      <c r="M884">
        <v>0.44500000000000001</v>
      </c>
      <c r="N884">
        <v>0.45600000000000002</v>
      </c>
      <c r="O884">
        <v>0.46899999999999997</v>
      </c>
      <c r="P884">
        <v>0.48399999999999999</v>
      </c>
      <c r="Q884">
        <v>0.501</v>
      </c>
      <c r="R884">
        <v>0.51700000000000002</v>
      </c>
      <c r="S884">
        <v>0.53</v>
      </c>
      <c r="T884">
        <v>0.53600000000000003</v>
      </c>
      <c r="U884">
        <v>0.53500000000000003</v>
      </c>
      <c r="V884">
        <v>0.52800000000000002</v>
      </c>
      <c r="W884">
        <v>0.51900000000000002</v>
      </c>
      <c r="X884">
        <v>0.51200000000000001</v>
      </c>
      <c r="Y884">
        <v>0.50900000000000001</v>
      </c>
      <c r="Z884">
        <v>0.51300000000000001</v>
      </c>
      <c r="AA884">
        <v>0.52100000000000002</v>
      </c>
      <c r="AB884">
        <v>0.53400000000000003</v>
      </c>
      <c r="AC884">
        <v>0.54900000000000004</v>
      </c>
      <c r="AD884">
        <v>0.56399999999999995</v>
      </c>
      <c r="AE884">
        <v>0.58099999999999996</v>
      </c>
      <c r="AF884">
        <v>0.59799999999999998</v>
      </c>
      <c r="AG884">
        <v>0.61599999999999999</v>
      </c>
      <c r="AH884">
        <v>0.63400000000000001</v>
      </c>
      <c r="AI884">
        <v>0.65</v>
      </c>
      <c r="AJ884">
        <v>0.66600000000000004</v>
      </c>
      <c r="AK884">
        <v>0.67900000000000005</v>
      </c>
      <c r="AL884">
        <v>0.69199999999999995</v>
      </c>
      <c r="AM884">
        <v>0.70499999999999996</v>
      </c>
      <c r="AN884">
        <v>0.71699999999999997</v>
      </c>
      <c r="AO884">
        <v>0.72899999999999998</v>
      </c>
      <c r="AP884">
        <v>0.74199999999999999</v>
      </c>
      <c r="AQ884">
        <v>0.754</v>
      </c>
      <c r="AR884">
        <v>0.76600000000000001</v>
      </c>
      <c r="AS884">
        <v>0.77900000000000003</v>
      </c>
      <c r="AT884">
        <v>0.79100000000000004</v>
      </c>
      <c r="AU884">
        <v>0.80400000000000005</v>
      </c>
      <c r="AV884">
        <v>0.81699999999999995</v>
      </c>
      <c r="AW884">
        <v>0.83</v>
      </c>
      <c r="AX884">
        <v>0.84399999999999997</v>
      </c>
      <c r="AY884">
        <v>0.85699999999999998</v>
      </c>
      <c r="AZ884">
        <v>0.871</v>
      </c>
      <c r="BA884">
        <v>0.88500000000000001</v>
      </c>
      <c r="BB884">
        <v>0.9</v>
      </c>
      <c r="BC884">
        <v>2015</v>
      </c>
    </row>
    <row r="885" spans="1:55" x14ac:dyDescent="0.25">
      <c r="A885">
        <v>514</v>
      </c>
      <c r="B885" t="s">
        <v>530</v>
      </c>
      <c r="C885" t="s">
        <v>327</v>
      </c>
      <c r="D885" t="s">
        <v>531</v>
      </c>
      <c r="E885" t="s">
        <v>328</v>
      </c>
      <c r="F885" t="s">
        <v>329</v>
      </c>
      <c r="G885" t="s">
        <v>229</v>
      </c>
      <c r="H885" t="s">
        <v>230</v>
      </c>
      <c r="I885" t="s">
        <v>537</v>
      </c>
      <c r="J885" t="s">
        <v>232</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4.657</v>
      </c>
      <c r="AB885">
        <v>4.95</v>
      </c>
      <c r="AC885">
        <v>6.9189999999999996</v>
      </c>
      <c r="AD885">
        <v>7.86</v>
      </c>
      <c r="AE885">
        <v>8.3829999999999991</v>
      </c>
      <c r="AF885">
        <v>8.8490000000000002</v>
      </c>
      <c r="AG885">
        <v>7.0540000000000003</v>
      </c>
      <c r="AH885">
        <v>10.420999999999999</v>
      </c>
      <c r="AI885">
        <v>10.439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42.723999999999997</v>
      </c>
      <c r="AV885">
        <v>54.795000000000002</v>
      </c>
      <c r="AW885">
        <v>42.514000000000003</v>
      </c>
      <c r="AX885">
        <v>59.811</v>
      </c>
      <c r="AY885">
        <v>65.745000000000005</v>
      </c>
      <c r="AZ885">
        <v>68.887</v>
      </c>
      <c r="BA885">
        <v>78.090999999999994</v>
      </c>
      <c r="BB885">
        <v>81.186999999999998</v>
      </c>
      <c r="BC885">
        <v>2017</v>
      </c>
    </row>
    <row r="886" spans="1:55" x14ac:dyDescent="0.25">
      <c r="A886">
        <v>514</v>
      </c>
      <c r="B886" t="s">
        <v>530</v>
      </c>
      <c r="C886" t="s">
        <v>331</v>
      </c>
      <c r="D886" t="s">
        <v>531</v>
      </c>
      <c r="E886" t="s">
        <v>328</v>
      </c>
      <c r="F886" t="s">
        <v>329</v>
      </c>
      <c r="G886" t="s">
        <v>282</v>
      </c>
      <c r="I886" t="s">
        <v>332</v>
      </c>
      <c r="J886" t="s">
        <v>232</v>
      </c>
      <c r="K886">
        <v>48.360999999999997</v>
      </c>
      <c r="L886">
        <v>36.478000000000002</v>
      </c>
      <c r="M886">
        <v>42.954000000000001</v>
      </c>
      <c r="N886">
        <v>43.125</v>
      </c>
      <c r="O886">
        <v>46.966999999999999</v>
      </c>
      <c r="P886">
        <v>47.161999999999999</v>
      </c>
      <c r="Q886">
        <v>48.841000000000001</v>
      </c>
      <c r="R886">
        <v>48.612000000000002</v>
      </c>
      <c r="S886">
        <v>38.186</v>
      </c>
      <c r="T886">
        <v>29.818999999999999</v>
      </c>
      <c r="U886">
        <v>31.584</v>
      </c>
      <c r="V886">
        <v>32.271000000000001</v>
      </c>
      <c r="W886">
        <v>41.576999999999998</v>
      </c>
      <c r="X886">
        <v>39.313000000000002</v>
      </c>
      <c r="Y886">
        <v>39.290999999999997</v>
      </c>
      <c r="Z886">
        <v>42.116999999999997</v>
      </c>
      <c r="AA886">
        <v>37.402999999999999</v>
      </c>
      <c r="AB886">
        <v>33.725999999999999</v>
      </c>
      <c r="AC886">
        <v>40.505000000000003</v>
      </c>
      <c r="AD886">
        <v>41.283999999999999</v>
      </c>
      <c r="AE886">
        <v>39.713000000000001</v>
      </c>
      <c r="AF886">
        <v>36.424999999999997</v>
      </c>
      <c r="AG886">
        <v>25.614999999999998</v>
      </c>
      <c r="AH886">
        <v>34.268999999999998</v>
      </c>
      <c r="AI886">
        <v>30.722999999999999</v>
      </c>
      <c r="AJ886">
        <v>35.037999999999997</v>
      </c>
      <c r="AK886">
        <v>35.689</v>
      </c>
      <c r="AL886">
        <v>35.158000000000001</v>
      </c>
      <c r="AM886">
        <v>40.430999999999997</v>
      </c>
      <c r="AN886">
        <v>46.353000000000002</v>
      </c>
      <c r="AO886">
        <v>35.786000000000001</v>
      </c>
      <c r="AP886">
        <v>35.795999999999999</v>
      </c>
      <c r="AQ886">
        <v>30.228000000000002</v>
      </c>
      <c r="AR886">
        <v>33.628</v>
      </c>
      <c r="AS886">
        <v>28.797000000000001</v>
      </c>
      <c r="AT886">
        <v>29.946999999999999</v>
      </c>
      <c r="AU886">
        <v>26.745999999999999</v>
      </c>
      <c r="AV886">
        <v>31.062000000000001</v>
      </c>
      <c r="AW886">
        <v>22.06</v>
      </c>
      <c r="AX886">
        <v>28.17</v>
      </c>
      <c r="AY886">
        <v>28.263000000000002</v>
      </c>
      <c r="AZ886">
        <v>26.484000000000002</v>
      </c>
      <c r="BA886">
        <v>26.785</v>
      </c>
      <c r="BB886">
        <v>25.064</v>
      </c>
      <c r="BC886">
        <v>2017</v>
      </c>
    </row>
    <row r="887" spans="1:55" x14ac:dyDescent="0.25">
      <c r="A887">
        <v>514</v>
      </c>
      <c r="B887" t="s">
        <v>530</v>
      </c>
      <c r="C887" t="s">
        <v>333</v>
      </c>
      <c r="D887" t="s">
        <v>531</v>
      </c>
      <c r="E887" t="s">
        <v>334</v>
      </c>
      <c r="F887" t="s">
        <v>335</v>
      </c>
      <c r="G887" t="s">
        <v>229</v>
      </c>
      <c r="H887" t="s">
        <v>230</v>
      </c>
      <c r="I887" t="s">
        <v>537</v>
      </c>
      <c r="J887" t="s">
        <v>232</v>
      </c>
      <c r="K887">
        <v>0.625</v>
      </c>
      <c r="L887">
        <v>0.48799999999999999</v>
      </c>
      <c r="M887">
        <v>0.69899999999999995</v>
      </c>
      <c r="N887">
        <v>0.75800000000000001</v>
      </c>
      <c r="O887">
        <v>1.177</v>
      </c>
      <c r="P887">
        <v>1.2210000000000001</v>
      </c>
      <c r="Q887">
        <v>1.48</v>
      </c>
      <c r="R887">
        <v>1.74</v>
      </c>
      <c r="S887">
        <v>2.0910000000000002</v>
      </c>
      <c r="T887">
        <v>1.859</v>
      </c>
      <c r="U887">
        <v>1.796</v>
      </c>
      <c r="V887">
        <v>2.2410000000000001</v>
      </c>
      <c r="W887">
        <v>2.569</v>
      </c>
      <c r="X887">
        <v>3.1680000000000001</v>
      </c>
      <c r="Y887">
        <v>3.7759999999999998</v>
      </c>
      <c r="Z887">
        <v>4.2530000000000001</v>
      </c>
      <c r="AA887">
        <v>4.9580000000000002</v>
      </c>
      <c r="AB887">
        <v>4.806</v>
      </c>
      <c r="AC887">
        <v>7.2240000000000002</v>
      </c>
      <c r="AD887">
        <v>8.6240000000000006</v>
      </c>
      <c r="AE887">
        <v>11.178000000000001</v>
      </c>
      <c r="AF887">
        <v>10.052</v>
      </c>
      <c r="AG887">
        <v>9.9450000000000003</v>
      </c>
      <c r="AH887">
        <v>9.8650000000000002</v>
      </c>
      <c r="AI887">
        <v>12.893000000000001</v>
      </c>
      <c r="AJ887">
        <v>13.771000000000001</v>
      </c>
      <c r="AK887">
        <v>15.795</v>
      </c>
      <c r="AL887">
        <v>17.913</v>
      </c>
      <c r="AM887">
        <v>22.346</v>
      </c>
      <c r="AN887">
        <v>29.888999999999999</v>
      </c>
      <c r="AO887">
        <v>29.841999999999999</v>
      </c>
      <c r="AP887">
        <v>33.688000000000002</v>
      </c>
      <c r="AQ887">
        <v>34.901000000000003</v>
      </c>
      <c r="AR887">
        <v>33.523000000000003</v>
      </c>
      <c r="AS887">
        <v>34.334000000000003</v>
      </c>
      <c r="AT887">
        <v>43.603000000000002</v>
      </c>
      <c r="AU887">
        <v>48.018000000000001</v>
      </c>
      <c r="AV887">
        <v>56.514000000000003</v>
      </c>
      <c r="AW887">
        <v>38.296999999999997</v>
      </c>
      <c r="AX887">
        <v>60.988999999999997</v>
      </c>
      <c r="AY887">
        <v>66.527000000000001</v>
      </c>
      <c r="AZ887">
        <v>66.141000000000005</v>
      </c>
      <c r="BA887">
        <v>64.480999999999995</v>
      </c>
      <c r="BB887">
        <v>78.210999999999999</v>
      </c>
      <c r="BC887">
        <v>2017</v>
      </c>
    </row>
    <row r="888" spans="1:55" x14ac:dyDescent="0.25">
      <c r="A888">
        <v>514</v>
      </c>
      <c r="B888" t="s">
        <v>530</v>
      </c>
      <c r="C888" t="s">
        <v>336</v>
      </c>
      <c r="D888" t="s">
        <v>531</v>
      </c>
      <c r="E888" t="s">
        <v>334</v>
      </c>
      <c r="F888" t="s">
        <v>335</v>
      </c>
      <c r="G888" t="s">
        <v>282</v>
      </c>
      <c r="I888" t="s">
        <v>337</v>
      </c>
      <c r="J888" t="s">
        <v>232</v>
      </c>
      <c r="K888">
        <v>52.587000000000003</v>
      </c>
      <c r="L888">
        <v>35.722999999999999</v>
      </c>
      <c r="M888">
        <v>44.441000000000003</v>
      </c>
      <c r="N888">
        <v>41.389000000000003</v>
      </c>
      <c r="O888">
        <v>56.999000000000002</v>
      </c>
      <c r="P888">
        <v>51.292000000000002</v>
      </c>
      <c r="Q888">
        <v>49.960999999999999</v>
      </c>
      <c r="R888">
        <v>47.735999999999997</v>
      </c>
      <c r="S888">
        <v>49.279000000000003</v>
      </c>
      <c r="T888">
        <v>37.738</v>
      </c>
      <c r="U888">
        <v>32.432000000000002</v>
      </c>
      <c r="V888">
        <v>36.274000000000001</v>
      </c>
      <c r="W888">
        <v>37.070999999999998</v>
      </c>
      <c r="X888">
        <v>39.874000000000002</v>
      </c>
      <c r="Y888">
        <v>40.648000000000003</v>
      </c>
      <c r="Z888">
        <v>39.884999999999998</v>
      </c>
      <c r="AA888">
        <v>39.825000000000003</v>
      </c>
      <c r="AB888">
        <v>32.746000000000002</v>
      </c>
      <c r="AC888">
        <v>42.292000000000002</v>
      </c>
      <c r="AD888">
        <v>45.301000000000002</v>
      </c>
      <c r="AE888">
        <v>52.954999999999998</v>
      </c>
      <c r="AF888">
        <v>41.378999999999998</v>
      </c>
      <c r="AG888">
        <v>36.110999999999997</v>
      </c>
      <c r="AH888">
        <v>32.44</v>
      </c>
      <c r="AI888">
        <v>37.944000000000003</v>
      </c>
      <c r="AJ888">
        <v>35.869</v>
      </c>
      <c r="AK888">
        <v>35.049999999999997</v>
      </c>
      <c r="AL888">
        <v>34.381999999999998</v>
      </c>
      <c r="AM888">
        <v>38.539000000000001</v>
      </c>
      <c r="AN888">
        <v>44.704999999999998</v>
      </c>
      <c r="AO888">
        <v>37.908000000000001</v>
      </c>
      <c r="AP888">
        <v>36.938000000000002</v>
      </c>
      <c r="AQ888">
        <v>34.414000000000001</v>
      </c>
      <c r="AR888">
        <v>29.808</v>
      </c>
      <c r="AS888">
        <v>27.29</v>
      </c>
      <c r="AT888">
        <v>31.061</v>
      </c>
      <c r="AU888">
        <v>30.06</v>
      </c>
      <c r="AV888">
        <v>32.036000000000001</v>
      </c>
      <c r="AW888">
        <v>19.872</v>
      </c>
      <c r="AX888">
        <v>28.725000000000001</v>
      </c>
      <c r="AY888">
        <v>28.6</v>
      </c>
      <c r="AZ888">
        <v>25.428000000000001</v>
      </c>
      <c r="BA888">
        <v>22.117000000000001</v>
      </c>
      <c r="BB888">
        <v>24.145</v>
      </c>
      <c r="BC888">
        <v>2017</v>
      </c>
    </row>
    <row r="889" spans="1:55" x14ac:dyDescent="0.25">
      <c r="A889">
        <v>514</v>
      </c>
      <c r="B889" t="s">
        <v>530</v>
      </c>
      <c r="C889" t="s">
        <v>338</v>
      </c>
      <c r="D889" t="s">
        <v>531</v>
      </c>
      <c r="E889" t="s">
        <v>339</v>
      </c>
      <c r="F889" t="s">
        <v>340</v>
      </c>
      <c r="G889" t="s">
        <v>229</v>
      </c>
      <c r="H889" t="s">
        <v>230</v>
      </c>
      <c r="I889" t="s">
        <v>537</v>
      </c>
      <c r="J889" t="s">
        <v>232</v>
      </c>
      <c r="K889">
        <v>-0.05</v>
      </c>
      <c r="L889">
        <v>0.01</v>
      </c>
      <c r="M889">
        <v>-2.3E-2</v>
      </c>
      <c r="N889">
        <v>3.2000000000000001E-2</v>
      </c>
      <c r="O889">
        <v>-0.20699999999999999</v>
      </c>
      <c r="P889">
        <v>-9.8000000000000004E-2</v>
      </c>
      <c r="Q889">
        <v>-3.3000000000000002E-2</v>
      </c>
      <c r="R889">
        <v>3.2000000000000001E-2</v>
      </c>
      <c r="S889">
        <v>-0.47099999999999997</v>
      </c>
      <c r="T889">
        <v>-0.39</v>
      </c>
      <c r="U889">
        <v>-4.7E-2</v>
      </c>
      <c r="V889">
        <v>-0.247</v>
      </c>
      <c r="W889">
        <v>0.312</v>
      </c>
      <c r="X889">
        <v>-4.4999999999999998E-2</v>
      </c>
      <c r="Y889">
        <v>-0.126</v>
      </c>
      <c r="Z889">
        <v>0.23799999999999999</v>
      </c>
      <c r="AA889">
        <v>-0.30199999999999999</v>
      </c>
      <c r="AB889">
        <v>0.14399999999999999</v>
      </c>
      <c r="AC889">
        <v>-0.30499999999999999</v>
      </c>
      <c r="AD889">
        <v>-0.76500000000000001</v>
      </c>
      <c r="AE889">
        <v>-2.7949999999999999</v>
      </c>
      <c r="AF889">
        <v>-1.204</v>
      </c>
      <c r="AG889">
        <v>-2.891</v>
      </c>
      <c r="AH889">
        <v>0.55600000000000005</v>
      </c>
      <c r="AI889">
        <v>-2.4540000000000002</v>
      </c>
      <c r="AJ889">
        <v>-0.31900000000000001</v>
      </c>
      <c r="AK889">
        <v>0.28799999999999998</v>
      </c>
      <c r="AL889">
        <v>0.40400000000000003</v>
      </c>
      <c r="AM889">
        <v>1.097</v>
      </c>
      <c r="AN889">
        <v>1.1020000000000001</v>
      </c>
      <c r="AO889">
        <v>-1.671</v>
      </c>
      <c r="AP889">
        <v>-1.042</v>
      </c>
      <c r="AQ889">
        <v>-4.2450000000000001</v>
      </c>
      <c r="AR889">
        <v>4.2960000000000003</v>
      </c>
      <c r="AS889">
        <v>1.897</v>
      </c>
      <c r="AT889">
        <v>-1.5640000000000001</v>
      </c>
      <c r="AU889">
        <v>-5.2939999999999996</v>
      </c>
      <c r="AV889">
        <v>-1.7190000000000001</v>
      </c>
      <c r="AW889">
        <v>4.2169999999999996</v>
      </c>
      <c r="AX889">
        <v>-1.1779999999999999</v>
      </c>
      <c r="AY889">
        <v>-0.78200000000000003</v>
      </c>
      <c r="AZ889">
        <v>2.746</v>
      </c>
      <c r="BA889">
        <v>13.61</v>
      </c>
      <c r="BB889">
        <v>2.976</v>
      </c>
      <c r="BC889">
        <v>2017</v>
      </c>
    </row>
    <row r="890" spans="1:55" x14ac:dyDescent="0.25">
      <c r="A890">
        <v>514</v>
      </c>
      <c r="B890" t="s">
        <v>530</v>
      </c>
      <c r="C890" t="s">
        <v>341</v>
      </c>
      <c r="D890" t="s">
        <v>531</v>
      </c>
      <c r="E890" t="s">
        <v>339</v>
      </c>
      <c r="F890" t="s">
        <v>340</v>
      </c>
      <c r="G890" t="s">
        <v>282</v>
      </c>
      <c r="I890" t="s">
        <v>342</v>
      </c>
      <c r="J890" t="s">
        <v>232</v>
      </c>
      <c r="K890">
        <v>-4.2270000000000003</v>
      </c>
      <c r="L890">
        <v>0.754</v>
      </c>
      <c r="M890">
        <v>-1.488</v>
      </c>
      <c r="N890">
        <v>1.7350000000000001</v>
      </c>
      <c r="O890">
        <v>-10.032</v>
      </c>
      <c r="P890">
        <v>-4.13</v>
      </c>
      <c r="Q890">
        <v>-1.121</v>
      </c>
      <c r="R890">
        <v>0.875</v>
      </c>
      <c r="S890">
        <v>-11.093</v>
      </c>
      <c r="T890">
        <v>-7.9180000000000001</v>
      </c>
      <c r="U890">
        <v>-0.84899999999999998</v>
      </c>
      <c r="V890">
        <v>-4.0030000000000001</v>
      </c>
      <c r="W890">
        <v>4.5049999999999999</v>
      </c>
      <c r="X890">
        <v>-0.56100000000000005</v>
      </c>
      <c r="Y890">
        <v>-1.357</v>
      </c>
      <c r="Z890">
        <v>2.2330000000000001</v>
      </c>
      <c r="AA890">
        <v>-2.4220000000000002</v>
      </c>
      <c r="AB890">
        <v>0.97899999999999998</v>
      </c>
      <c r="AC890">
        <v>-1.7869999999999999</v>
      </c>
      <c r="AD890">
        <v>-4.0170000000000003</v>
      </c>
      <c r="AE890">
        <v>-13.242000000000001</v>
      </c>
      <c r="AF890">
        <v>-4.9550000000000001</v>
      </c>
      <c r="AG890">
        <v>-10.497</v>
      </c>
      <c r="AH890">
        <v>1.829</v>
      </c>
      <c r="AI890">
        <v>-7.2210000000000001</v>
      </c>
      <c r="AJ890">
        <v>-0.83099999999999996</v>
      </c>
      <c r="AK890">
        <v>0.63900000000000001</v>
      </c>
      <c r="AL890">
        <v>0.77500000000000002</v>
      </c>
      <c r="AM890">
        <v>1.893</v>
      </c>
      <c r="AN890">
        <v>1.6479999999999999</v>
      </c>
      <c r="AO890">
        <v>-2.1219999999999999</v>
      </c>
      <c r="AP890">
        <v>-1.143</v>
      </c>
      <c r="AQ890">
        <v>-4.1859999999999999</v>
      </c>
      <c r="AR890">
        <v>3.82</v>
      </c>
      <c r="AS890">
        <v>1.508</v>
      </c>
      <c r="AT890">
        <v>-1.1140000000000001</v>
      </c>
      <c r="AU890">
        <v>-3.3140000000000001</v>
      </c>
      <c r="AV890">
        <v>-0.97399999999999998</v>
      </c>
      <c r="AW890">
        <v>2.1880000000000002</v>
      </c>
      <c r="AX890">
        <v>-0.55500000000000005</v>
      </c>
      <c r="AY890">
        <v>-0.33600000000000002</v>
      </c>
      <c r="AZ890">
        <v>1.056</v>
      </c>
      <c r="BA890">
        <v>4.6680000000000001</v>
      </c>
      <c r="BB890">
        <v>0.91900000000000004</v>
      </c>
      <c r="BC890">
        <v>2017</v>
      </c>
    </row>
    <row r="891" spans="1:55" x14ac:dyDescent="0.25">
      <c r="A891">
        <v>514</v>
      </c>
      <c r="B891" t="s">
        <v>530</v>
      </c>
      <c r="C891" t="s">
        <v>343</v>
      </c>
      <c r="D891" t="s">
        <v>531</v>
      </c>
      <c r="E891" t="s">
        <v>344</v>
      </c>
      <c r="F891" t="s">
        <v>345</v>
      </c>
      <c r="G891" t="s">
        <v>229</v>
      </c>
      <c r="H891" t="s">
        <v>230</v>
      </c>
    </row>
    <row r="892" spans="1:55" x14ac:dyDescent="0.25">
      <c r="A892">
        <v>514</v>
      </c>
      <c r="B892" t="s">
        <v>530</v>
      </c>
      <c r="C892" t="s">
        <v>346</v>
      </c>
      <c r="D892" t="s">
        <v>531</v>
      </c>
      <c r="E892" t="s">
        <v>344</v>
      </c>
      <c r="F892" t="s">
        <v>345</v>
      </c>
      <c r="G892" t="s">
        <v>270</v>
      </c>
    </row>
    <row r="893" spans="1:55" x14ac:dyDescent="0.25">
      <c r="A893">
        <v>514</v>
      </c>
      <c r="B893" t="s">
        <v>530</v>
      </c>
      <c r="C893" t="s">
        <v>347</v>
      </c>
      <c r="D893" t="s">
        <v>531</v>
      </c>
      <c r="E893" t="s">
        <v>348</v>
      </c>
      <c r="F893" t="s">
        <v>349</v>
      </c>
      <c r="G893" t="s">
        <v>229</v>
      </c>
      <c r="H893" t="s">
        <v>230</v>
      </c>
      <c r="I893" t="s">
        <v>537</v>
      </c>
      <c r="J893" t="s">
        <v>232</v>
      </c>
      <c r="K893" t="s">
        <v>232</v>
      </c>
      <c r="L893" t="s">
        <v>232</v>
      </c>
      <c r="M893" t="s">
        <v>232</v>
      </c>
      <c r="N893" t="s">
        <v>232</v>
      </c>
      <c r="O893" t="s">
        <v>232</v>
      </c>
      <c r="P893" t="s">
        <v>232</v>
      </c>
      <c r="Q893">
        <v>-3.1E-2</v>
      </c>
      <c r="R893">
        <v>3.7999999999999999E-2</v>
      </c>
      <c r="S893">
        <v>-0.46</v>
      </c>
      <c r="T893">
        <v>-0.34699999999999998</v>
      </c>
      <c r="U893">
        <v>-7.0000000000000001E-3</v>
      </c>
      <c r="V893">
        <v>-0.19600000000000001</v>
      </c>
      <c r="W893">
        <v>0.51400000000000001</v>
      </c>
      <c r="X893">
        <v>0.13800000000000001</v>
      </c>
      <c r="Y893">
        <v>6.2E-2</v>
      </c>
      <c r="Z893">
        <v>0.48</v>
      </c>
      <c r="AA893">
        <v>0.16900000000000001</v>
      </c>
      <c r="AB893">
        <v>0.58799999999999997</v>
      </c>
      <c r="AC893">
        <v>0.51800000000000002</v>
      </c>
      <c r="AD893">
        <v>-0.254</v>
      </c>
      <c r="AE893">
        <v>-2.7170000000000001</v>
      </c>
      <c r="AF893">
        <v>-1.0880000000000001</v>
      </c>
      <c r="AG893">
        <v>-2.722</v>
      </c>
      <c r="AH893">
        <v>0.77600000000000002</v>
      </c>
      <c r="AI893">
        <v>-2.048</v>
      </c>
      <c r="AJ893">
        <v>6.3E-2</v>
      </c>
      <c r="AK893">
        <v>0.73099999999999998</v>
      </c>
      <c r="AL893">
        <v>2.1230000000000002</v>
      </c>
      <c r="AM893">
        <v>2.831</v>
      </c>
      <c r="AN893">
        <v>2.8450000000000002</v>
      </c>
      <c r="AO893">
        <v>0.123</v>
      </c>
      <c r="AP893">
        <v>0.84399999999999997</v>
      </c>
      <c r="AQ893">
        <v>-1.603</v>
      </c>
      <c r="AR893">
        <v>6.3869999999999996</v>
      </c>
      <c r="AS893">
        <v>3.9220000000000002</v>
      </c>
      <c r="AT893">
        <v>0.54500000000000004</v>
      </c>
      <c r="AU893">
        <v>-3.2949999999999999</v>
      </c>
      <c r="AV893">
        <v>0.37</v>
      </c>
      <c r="AW893">
        <v>5.7850000000000001</v>
      </c>
      <c r="AX893">
        <v>2.3260000000000001</v>
      </c>
      <c r="AY893">
        <v>2.8610000000000002</v>
      </c>
      <c r="AZ893">
        <v>6.617</v>
      </c>
      <c r="BA893">
        <v>22.541</v>
      </c>
      <c r="BB893">
        <v>18.709</v>
      </c>
      <c r="BC893">
        <v>2017</v>
      </c>
    </row>
    <row r="894" spans="1:55" x14ac:dyDescent="0.25">
      <c r="A894">
        <v>514</v>
      </c>
      <c r="B894" t="s">
        <v>530</v>
      </c>
      <c r="C894" t="s">
        <v>350</v>
      </c>
      <c r="D894" t="s">
        <v>531</v>
      </c>
      <c r="E894" t="s">
        <v>348</v>
      </c>
      <c r="F894" t="s">
        <v>349</v>
      </c>
      <c r="G894" t="s">
        <v>282</v>
      </c>
      <c r="I894" t="s">
        <v>351</v>
      </c>
      <c r="J894" t="s">
        <v>232</v>
      </c>
      <c r="K894" t="s">
        <v>232</v>
      </c>
      <c r="L894" t="s">
        <v>232</v>
      </c>
      <c r="M894" t="s">
        <v>232</v>
      </c>
      <c r="N894" t="s">
        <v>232</v>
      </c>
      <c r="O894" t="s">
        <v>232</v>
      </c>
      <c r="P894" t="s">
        <v>232</v>
      </c>
      <c r="Q894">
        <v>-1.032</v>
      </c>
      <c r="R894">
        <v>1.052</v>
      </c>
      <c r="S894">
        <v>-10.846</v>
      </c>
      <c r="T894">
        <v>-7.0540000000000003</v>
      </c>
      <c r="U894">
        <v>-0.13100000000000001</v>
      </c>
      <c r="V894">
        <v>-3.1669999999999998</v>
      </c>
      <c r="W894">
        <v>7.4139999999999997</v>
      </c>
      <c r="X894">
        <v>1.738</v>
      </c>
      <c r="Y894">
        <v>0.67100000000000004</v>
      </c>
      <c r="Z894">
        <v>4.4980000000000002</v>
      </c>
      <c r="AA894">
        <v>1.3580000000000001</v>
      </c>
      <c r="AB894">
        <v>4.0049999999999999</v>
      </c>
      <c r="AC894">
        <v>3.0350000000000001</v>
      </c>
      <c r="AD894">
        <v>-1.3320000000000001</v>
      </c>
      <c r="AE894">
        <v>-12.872999999999999</v>
      </c>
      <c r="AF894">
        <v>-4.4779999999999998</v>
      </c>
      <c r="AG894">
        <v>-9.8829999999999991</v>
      </c>
      <c r="AH894">
        <v>2.5529999999999999</v>
      </c>
      <c r="AI894">
        <v>-6.0279999999999996</v>
      </c>
      <c r="AJ894">
        <v>0.16400000000000001</v>
      </c>
      <c r="AK894">
        <v>1.6220000000000001</v>
      </c>
      <c r="AL894">
        <v>4.0750000000000002</v>
      </c>
      <c r="AM894">
        <v>4.883</v>
      </c>
      <c r="AN894">
        <v>4.2549999999999999</v>
      </c>
      <c r="AO894">
        <v>0.157</v>
      </c>
      <c r="AP894">
        <v>0.92500000000000004</v>
      </c>
      <c r="AQ894">
        <v>-1.58</v>
      </c>
      <c r="AR894">
        <v>5.6790000000000003</v>
      </c>
      <c r="AS894">
        <v>3.117</v>
      </c>
      <c r="AT894">
        <v>0.38900000000000001</v>
      </c>
      <c r="AU894">
        <v>-2.0630000000000002</v>
      </c>
      <c r="AV894">
        <v>0.21</v>
      </c>
      <c r="AW894">
        <v>3.0019999999999998</v>
      </c>
      <c r="AX894">
        <v>1.095</v>
      </c>
      <c r="AY894">
        <v>1.23</v>
      </c>
      <c r="AZ894">
        <v>2.544</v>
      </c>
      <c r="BA894">
        <v>7.7320000000000002</v>
      </c>
      <c r="BB894">
        <v>5.7759999999999998</v>
      </c>
      <c r="BC894">
        <v>2017</v>
      </c>
    </row>
    <row r="895" spans="1:55" x14ac:dyDescent="0.25">
      <c r="A895">
        <v>514</v>
      </c>
      <c r="B895" t="s">
        <v>530</v>
      </c>
      <c r="C895" t="s">
        <v>352</v>
      </c>
      <c r="D895" t="s">
        <v>531</v>
      </c>
      <c r="E895" t="s">
        <v>353</v>
      </c>
      <c r="F895" t="s">
        <v>354</v>
      </c>
      <c r="G895" t="s">
        <v>229</v>
      </c>
      <c r="H895" t="s">
        <v>230</v>
      </c>
    </row>
    <row r="896" spans="1:55" x14ac:dyDescent="0.25">
      <c r="A896">
        <v>514</v>
      </c>
      <c r="B896" t="s">
        <v>530</v>
      </c>
      <c r="C896" t="s">
        <v>355</v>
      </c>
      <c r="D896" t="s">
        <v>531</v>
      </c>
      <c r="E896" t="s">
        <v>353</v>
      </c>
      <c r="F896" t="s">
        <v>354</v>
      </c>
      <c r="G896" t="s">
        <v>282</v>
      </c>
    </row>
    <row r="897" spans="1:55" x14ac:dyDescent="0.25">
      <c r="A897">
        <v>514</v>
      </c>
      <c r="B897" t="s">
        <v>530</v>
      </c>
      <c r="C897" t="s">
        <v>356</v>
      </c>
      <c r="D897" t="s">
        <v>531</v>
      </c>
      <c r="E897" t="s">
        <v>357</v>
      </c>
      <c r="F897" t="s">
        <v>358</v>
      </c>
      <c r="G897" t="s">
        <v>229</v>
      </c>
      <c r="H897" t="s">
        <v>230</v>
      </c>
      <c r="I897" t="s">
        <v>537</v>
      </c>
      <c r="J897" t="s">
        <v>232</v>
      </c>
      <c r="K897" t="s">
        <v>232</v>
      </c>
      <c r="L897" t="s">
        <v>232</v>
      </c>
      <c r="M897" t="s">
        <v>232</v>
      </c>
      <c r="N897" t="s">
        <v>232</v>
      </c>
      <c r="O897" t="s">
        <v>232</v>
      </c>
      <c r="P897" t="s">
        <v>232</v>
      </c>
      <c r="Q897" t="s">
        <v>232</v>
      </c>
      <c r="R897" t="s">
        <v>232</v>
      </c>
      <c r="S897" t="s">
        <v>232</v>
      </c>
      <c r="T897" t="s">
        <v>232</v>
      </c>
      <c r="U897" t="s">
        <v>232</v>
      </c>
      <c r="V897" t="s">
        <v>232</v>
      </c>
      <c r="W897">
        <v>4.3220000000000001</v>
      </c>
      <c r="X897">
        <v>4.3769999999999998</v>
      </c>
      <c r="Y897">
        <v>3.7290000000000001</v>
      </c>
      <c r="Z897">
        <v>4.07</v>
      </c>
      <c r="AA897">
        <v>4.2530000000000001</v>
      </c>
      <c r="AB897">
        <v>5.5350000000000001</v>
      </c>
      <c r="AC897">
        <v>6.9420000000000002</v>
      </c>
      <c r="AD897">
        <v>8.6839999999999993</v>
      </c>
      <c r="AE897">
        <v>11.448</v>
      </c>
      <c r="AF897">
        <v>14.523</v>
      </c>
      <c r="AG897">
        <v>20.55</v>
      </c>
      <c r="AH897">
        <v>23.907</v>
      </c>
      <c r="AI897">
        <v>28.077000000000002</v>
      </c>
      <c r="AJ897">
        <v>28.994</v>
      </c>
      <c r="AK897">
        <v>31.696999999999999</v>
      </c>
      <c r="AL897">
        <v>33.137</v>
      </c>
      <c r="AM897">
        <v>37.399000000000001</v>
      </c>
      <c r="AN897">
        <v>39.801000000000002</v>
      </c>
      <c r="AO897">
        <v>52.84</v>
      </c>
      <c r="AP897">
        <v>69.554000000000002</v>
      </c>
      <c r="AQ897">
        <v>101.749</v>
      </c>
      <c r="AR897">
        <v>108.227</v>
      </c>
      <c r="AS897">
        <v>120.372</v>
      </c>
      <c r="AT897">
        <v>160.31299999999999</v>
      </c>
      <c r="AU897">
        <v>169.827</v>
      </c>
      <c r="AV897">
        <v>180.971</v>
      </c>
      <c r="AW897">
        <v>200.13300000000001</v>
      </c>
      <c r="AX897">
        <v>229.08500000000001</v>
      </c>
      <c r="AY897">
        <v>245.524</v>
      </c>
      <c r="AZ897">
        <v>251.50399999999999</v>
      </c>
      <c r="BA897">
        <v>243.44800000000001</v>
      </c>
      <c r="BB897">
        <v>251.25299999999999</v>
      </c>
      <c r="BC897">
        <v>2017</v>
      </c>
    </row>
    <row r="898" spans="1:55" x14ac:dyDescent="0.25">
      <c r="A898">
        <v>514</v>
      </c>
      <c r="B898" t="s">
        <v>530</v>
      </c>
      <c r="C898" t="s">
        <v>359</v>
      </c>
      <c r="D898" t="s">
        <v>531</v>
      </c>
      <c r="E898" t="s">
        <v>357</v>
      </c>
      <c r="F898" t="s">
        <v>358</v>
      </c>
      <c r="G898" t="s">
        <v>282</v>
      </c>
      <c r="I898" t="s">
        <v>360</v>
      </c>
      <c r="J898" t="s">
        <v>232</v>
      </c>
      <c r="K898" t="s">
        <v>232</v>
      </c>
      <c r="L898" t="s">
        <v>232</v>
      </c>
      <c r="M898" t="s">
        <v>232</v>
      </c>
      <c r="N898" t="s">
        <v>232</v>
      </c>
      <c r="O898" t="s">
        <v>232</v>
      </c>
      <c r="P898" t="s">
        <v>232</v>
      </c>
      <c r="Q898" t="s">
        <v>232</v>
      </c>
      <c r="R898" t="s">
        <v>232</v>
      </c>
      <c r="S898" t="s">
        <v>232</v>
      </c>
      <c r="T898" t="s">
        <v>232</v>
      </c>
      <c r="U898" t="s">
        <v>232</v>
      </c>
      <c r="V898" t="s">
        <v>232</v>
      </c>
      <c r="W898">
        <v>62.372999999999998</v>
      </c>
      <c r="X898">
        <v>55.103999999999999</v>
      </c>
      <c r="Y898">
        <v>40.142000000000003</v>
      </c>
      <c r="Z898">
        <v>38.170999999999999</v>
      </c>
      <c r="AA898">
        <v>34.164000000000001</v>
      </c>
      <c r="AB898">
        <v>37.71</v>
      </c>
      <c r="AC898">
        <v>40.64</v>
      </c>
      <c r="AD898">
        <v>45.613</v>
      </c>
      <c r="AE898">
        <v>54.234999999999999</v>
      </c>
      <c r="AF898">
        <v>59.783999999999999</v>
      </c>
      <c r="AG898">
        <v>74.62</v>
      </c>
      <c r="AH898">
        <v>78.616</v>
      </c>
      <c r="AI898">
        <v>82.629000000000005</v>
      </c>
      <c r="AJ898">
        <v>75.519000000000005</v>
      </c>
      <c r="AK898">
        <v>70.335999999999999</v>
      </c>
      <c r="AL898">
        <v>63.603000000000002</v>
      </c>
      <c r="AM898">
        <v>64.5</v>
      </c>
      <c r="AN898">
        <v>59.53</v>
      </c>
      <c r="AO898">
        <v>67.122</v>
      </c>
      <c r="AP898">
        <v>76.263999999999996</v>
      </c>
      <c r="AQ898">
        <v>100.32899999999999</v>
      </c>
      <c r="AR898">
        <v>96.233999999999995</v>
      </c>
      <c r="AS898">
        <v>95.674999999999997</v>
      </c>
      <c r="AT898">
        <v>114.2</v>
      </c>
      <c r="AU898">
        <v>106.313</v>
      </c>
      <c r="AV898">
        <v>102.58799999999999</v>
      </c>
      <c r="AW898">
        <v>103.848</v>
      </c>
      <c r="AX898">
        <v>107.89700000000001</v>
      </c>
      <c r="AY898">
        <v>105.55</v>
      </c>
      <c r="AZ898">
        <v>96.691000000000003</v>
      </c>
      <c r="BA898">
        <v>83.501000000000005</v>
      </c>
      <c r="BB898">
        <v>77.566999999999993</v>
      </c>
      <c r="BC898">
        <v>2017</v>
      </c>
    </row>
    <row r="899" spans="1:55" x14ac:dyDescent="0.25">
      <c r="A899">
        <v>514</v>
      </c>
      <c r="B899" t="s">
        <v>530</v>
      </c>
      <c r="C899" t="s">
        <v>361</v>
      </c>
      <c r="D899" t="s">
        <v>531</v>
      </c>
      <c r="E899" t="s">
        <v>362</v>
      </c>
      <c r="F899" t="s">
        <v>363</v>
      </c>
      <c r="G899" t="s">
        <v>229</v>
      </c>
      <c r="H899" t="s">
        <v>230</v>
      </c>
      <c r="I899" t="s">
        <v>537</v>
      </c>
      <c r="J899">
        <v>1</v>
      </c>
      <c r="K899">
        <v>1.1890000000000001</v>
      </c>
      <c r="L899">
        <v>1.365</v>
      </c>
      <c r="M899">
        <v>1.573</v>
      </c>
      <c r="N899">
        <v>1.8320000000000001</v>
      </c>
      <c r="O899">
        <v>2.0649999999999999</v>
      </c>
      <c r="P899">
        <v>2.38</v>
      </c>
      <c r="Q899">
        <v>2.9630000000000001</v>
      </c>
      <c r="R899">
        <v>3.6440000000000001</v>
      </c>
      <c r="S899">
        <v>4.242</v>
      </c>
      <c r="T899">
        <v>4.9249999999999998</v>
      </c>
      <c r="U899">
        <v>5.5389999999999997</v>
      </c>
      <c r="V899">
        <v>6.1769999999999996</v>
      </c>
      <c r="W899">
        <v>6.9290000000000003</v>
      </c>
      <c r="X899">
        <v>7.944</v>
      </c>
      <c r="Y899">
        <v>9.2899999999999991</v>
      </c>
      <c r="Z899">
        <v>10.663</v>
      </c>
      <c r="AA899">
        <v>12.449</v>
      </c>
      <c r="AB899">
        <v>14.677</v>
      </c>
      <c r="AC899">
        <v>17.082000000000001</v>
      </c>
      <c r="AD899">
        <v>19.038</v>
      </c>
      <c r="AE899">
        <v>21.108000000000001</v>
      </c>
      <c r="AF899">
        <v>24.292999999999999</v>
      </c>
      <c r="AG899">
        <v>27.54</v>
      </c>
      <c r="AH899">
        <v>30.41</v>
      </c>
      <c r="AI899">
        <v>33.978999999999999</v>
      </c>
      <c r="AJ899">
        <v>38.393000000000001</v>
      </c>
      <c r="AK899">
        <v>45.064999999999998</v>
      </c>
      <c r="AL899">
        <v>52.1</v>
      </c>
      <c r="AM899">
        <v>57.981999999999999</v>
      </c>
      <c r="AN899">
        <v>66.858999999999995</v>
      </c>
      <c r="AO899">
        <v>78.722999999999999</v>
      </c>
      <c r="AP899">
        <v>91.200999999999993</v>
      </c>
      <c r="AQ899">
        <v>101.416</v>
      </c>
      <c r="AR899">
        <v>112.462</v>
      </c>
      <c r="AS899">
        <v>125.813</v>
      </c>
      <c r="AT899">
        <v>140.38</v>
      </c>
      <c r="AU899">
        <v>159.74299999999999</v>
      </c>
      <c r="AV899">
        <v>176.40600000000001</v>
      </c>
      <c r="AW899">
        <v>192.71700000000001</v>
      </c>
      <c r="AX899">
        <v>212.31899999999999</v>
      </c>
      <c r="AY899">
        <v>232.614</v>
      </c>
      <c r="AZ899">
        <v>260.11099999999999</v>
      </c>
      <c r="BA899">
        <v>291.55200000000002</v>
      </c>
      <c r="BB899">
        <v>323.91699999999997</v>
      </c>
      <c r="BC899">
        <v>2017</v>
      </c>
    </row>
    <row r="900" spans="1:55" x14ac:dyDescent="0.25">
      <c r="A900">
        <v>514</v>
      </c>
      <c r="B900" t="s">
        <v>530</v>
      </c>
      <c r="C900" t="s">
        <v>364</v>
      </c>
      <c r="D900" t="s">
        <v>531</v>
      </c>
      <c r="E900" t="s">
        <v>365</v>
      </c>
      <c r="F900" t="s">
        <v>366</v>
      </c>
      <c r="G900" t="s">
        <v>242</v>
      </c>
      <c r="H900" t="s">
        <v>230</v>
      </c>
      <c r="I900" t="s">
        <v>538</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-0.47</v>
      </c>
      <c r="AR900">
        <v>-0.48299999999999998</v>
      </c>
      <c r="AS900">
        <v>-0.57399999999999995</v>
      </c>
      <c r="AT900">
        <v>-0.621</v>
      </c>
      <c r="AU900">
        <v>-0.54700000000000004</v>
      </c>
      <c r="AV900">
        <v>-0.59699999999999998</v>
      </c>
      <c r="AW900">
        <v>-0.42599999999999999</v>
      </c>
      <c r="AX900">
        <v>-0.312</v>
      </c>
      <c r="AY900">
        <v>-0.23</v>
      </c>
      <c r="AZ900">
        <v>-0.111</v>
      </c>
      <c r="BA900">
        <v>0.121</v>
      </c>
      <c r="BB900">
        <v>0.252</v>
      </c>
      <c r="BC900">
        <v>2016</v>
      </c>
    </row>
    <row r="901" spans="1:55" x14ac:dyDescent="0.25">
      <c r="A901">
        <v>514</v>
      </c>
      <c r="B901" t="s">
        <v>530</v>
      </c>
      <c r="C901" t="s">
        <v>368</v>
      </c>
      <c r="D901" t="s">
        <v>531</v>
      </c>
      <c r="E901" t="s">
        <v>365</v>
      </c>
      <c r="F901" t="s">
        <v>366</v>
      </c>
      <c r="G901" t="s">
        <v>282</v>
      </c>
      <c r="I901" t="s">
        <v>369</v>
      </c>
      <c r="J901">
        <v>11.396000000000001</v>
      </c>
      <c r="K901">
        <v>3.5289999999999999</v>
      </c>
      <c r="L901">
        <v>-49.231999999999999</v>
      </c>
      <c r="M901">
        <v>-50.46</v>
      </c>
      <c r="N901">
        <v>-58.228000000000002</v>
      </c>
      <c r="O901">
        <v>-46.593000000000004</v>
      </c>
      <c r="P901">
        <v>-49.121000000000002</v>
      </c>
      <c r="Q901">
        <v>-36.268000000000001</v>
      </c>
      <c r="R901">
        <v>-21.576000000000001</v>
      </c>
      <c r="S901">
        <v>-27.079000000000001</v>
      </c>
      <c r="T901">
        <v>-9.9160000000000004</v>
      </c>
      <c r="U901">
        <v>-10.138999999999999</v>
      </c>
      <c r="V901">
        <v>-29.457999999999998</v>
      </c>
      <c r="W901">
        <v>-16.016999999999999</v>
      </c>
      <c r="X901">
        <v>-13.489000000000001</v>
      </c>
      <c r="Y901">
        <v>15.342000000000001</v>
      </c>
      <c r="Z901">
        <v>14.595000000000001</v>
      </c>
      <c r="AA901">
        <v>5.2489999999999997</v>
      </c>
      <c r="AB901">
        <v>10.135999999999999</v>
      </c>
      <c r="AC901">
        <v>2.2490000000000001</v>
      </c>
      <c r="AD901">
        <v>-9.0969999999999995</v>
      </c>
      <c r="AE901">
        <v>-8.6189999999999998</v>
      </c>
      <c r="AF901">
        <v>-16.027999999999999</v>
      </c>
      <c r="AG901">
        <v>-23.956</v>
      </c>
      <c r="AH901">
        <v>-18.149999999999999</v>
      </c>
      <c r="AI901">
        <v>-30.864999999999998</v>
      </c>
      <c r="AJ901">
        <v>-4.4169999999999998</v>
      </c>
      <c r="AK901">
        <v>8.2270000000000003</v>
      </c>
      <c r="AL901">
        <v>-8.609</v>
      </c>
      <c r="AM901">
        <v>-6.2619999999999996</v>
      </c>
      <c r="AN901">
        <v>-22.231000000000002</v>
      </c>
      <c r="AO901">
        <v>-29.763999999999999</v>
      </c>
      <c r="AP901">
        <v>-21.411999999999999</v>
      </c>
      <c r="AQ901">
        <v>-25.399000000000001</v>
      </c>
      <c r="AR901">
        <v>-26.393000000000001</v>
      </c>
      <c r="AS901">
        <v>-28.331</v>
      </c>
      <c r="AT901">
        <v>-29.356999999999999</v>
      </c>
      <c r="AU901">
        <v>-22.75</v>
      </c>
      <c r="AV901">
        <v>-22.728000000000002</v>
      </c>
      <c r="AW901">
        <v>-15.000999999999999</v>
      </c>
      <c r="AX901">
        <v>-10.622</v>
      </c>
      <c r="AY901">
        <v>-7.3010000000000002</v>
      </c>
      <c r="AZ901">
        <v>-3.2170000000000001</v>
      </c>
      <c r="BA901">
        <v>3.2050000000000001</v>
      </c>
      <c r="BB901">
        <v>6.1719999999999997</v>
      </c>
      <c r="BC901">
        <v>2016</v>
      </c>
    </row>
    <row r="902" spans="1:55" x14ac:dyDescent="0.25">
      <c r="A902">
        <v>218</v>
      </c>
      <c r="B902" t="s">
        <v>539</v>
      </c>
      <c r="C902" t="s">
        <v>225</v>
      </c>
      <c r="D902" t="s">
        <v>540</v>
      </c>
      <c r="E902" t="s">
        <v>227</v>
      </c>
      <c r="F902" t="s">
        <v>228</v>
      </c>
      <c r="G902" t="s">
        <v>229</v>
      </c>
      <c r="H902" t="s">
        <v>230</v>
      </c>
      <c r="I902" t="s">
        <v>541</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48.223999999999997</v>
      </c>
      <c r="AW902">
        <v>50.152999999999999</v>
      </c>
      <c r="AX902">
        <v>52.109000000000002</v>
      </c>
      <c r="AY902">
        <v>54.088999999999999</v>
      </c>
      <c r="AZ902">
        <v>56.09</v>
      </c>
      <c r="BA902">
        <v>58.165999999999997</v>
      </c>
      <c r="BB902">
        <v>60.317999999999998</v>
      </c>
      <c r="BC902">
        <v>2017</v>
      </c>
    </row>
    <row r="903" spans="1:55" x14ac:dyDescent="0.25">
      <c r="A903">
        <v>218</v>
      </c>
      <c r="B903" t="s">
        <v>539</v>
      </c>
      <c r="C903" t="s">
        <v>233</v>
      </c>
      <c r="D903" t="s">
        <v>540</v>
      </c>
      <c r="E903" t="s">
        <v>227</v>
      </c>
      <c r="F903" t="s">
        <v>234</v>
      </c>
      <c r="G903" t="s">
        <v>235</v>
      </c>
      <c r="I903" t="s">
        <v>236</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4.3</v>
      </c>
      <c r="AW903">
        <v>4</v>
      </c>
      <c r="AX903">
        <v>3.9</v>
      </c>
      <c r="AY903">
        <v>3.8</v>
      </c>
      <c r="AZ903">
        <v>3.7</v>
      </c>
      <c r="BA903">
        <v>3.7</v>
      </c>
      <c r="BB903">
        <v>3.7</v>
      </c>
      <c r="BC903">
        <v>2017</v>
      </c>
    </row>
    <row r="904" spans="1:55" x14ac:dyDescent="0.25">
      <c r="A904">
        <v>218</v>
      </c>
      <c r="B904" t="s">
        <v>539</v>
      </c>
      <c r="C904" t="s">
        <v>237</v>
      </c>
      <c r="D904" t="s">
        <v>540</v>
      </c>
      <c r="E904" t="s">
        <v>238</v>
      </c>
      <c r="F904" t="s">
        <v>239</v>
      </c>
      <c r="G904" t="s">
        <v>229</v>
      </c>
      <c r="H904" t="s">
        <v>230</v>
      </c>
      <c r="I904" t="s">
        <v>541</v>
      </c>
      <c r="J904" t="s">
        <v>374</v>
      </c>
      <c r="K904" t="s">
        <v>374</v>
      </c>
      <c r="L904" t="s">
        <v>374</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88.69</v>
      </c>
      <c r="AK904">
        <v>98.953999999999994</v>
      </c>
      <c r="AL904">
        <v>116.985</v>
      </c>
      <c r="AM904">
        <v>116.40900000000001</v>
      </c>
      <c r="AN904">
        <v>131.05600000000001</v>
      </c>
      <c r="AO904">
        <v>156.56299999999999</v>
      </c>
      <c r="AP904">
        <v>182.983</v>
      </c>
      <c r="AQ904">
        <v>205.92699999999999</v>
      </c>
      <c r="AR904">
        <v>225.375</v>
      </c>
      <c r="AS904">
        <v>225.744</v>
      </c>
      <c r="AT904">
        <v>233.86500000000001</v>
      </c>
      <c r="AU904">
        <v>261.077</v>
      </c>
      <c r="AV904">
        <v>284.07299999999998</v>
      </c>
      <c r="AW904">
        <v>299.69600000000003</v>
      </c>
      <c r="AX904">
        <v>322.77699999999999</v>
      </c>
      <c r="AY904">
        <v>348.423</v>
      </c>
      <c r="AZ904">
        <v>377.24200000000002</v>
      </c>
      <c r="BA904">
        <v>408.64800000000002</v>
      </c>
      <c r="BB904">
        <v>444.95600000000002</v>
      </c>
      <c r="BC904">
        <v>2017</v>
      </c>
    </row>
    <row r="905" spans="1:55" x14ac:dyDescent="0.25">
      <c r="A905">
        <v>218</v>
      </c>
      <c r="B905" t="s">
        <v>539</v>
      </c>
      <c r="C905" t="s">
        <v>240</v>
      </c>
      <c r="D905" t="s">
        <v>540</v>
      </c>
      <c r="E905" t="s">
        <v>238</v>
      </c>
      <c r="F905" t="s">
        <v>241</v>
      </c>
      <c r="G905" t="s">
        <v>242</v>
      </c>
      <c r="H905" t="s">
        <v>230</v>
      </c>
      <c r="I905" t="s">
        <v>243</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11.135999999999999</v>
      </c>
      <c r="AK905">
        <v>12.696</v>
      </c>
      <c r="AL905">
        <v>16.276</v>
      </c>
      <c r="AM905">
        <v>16.701000000000001</v>
      </c>
      <c r="AN905">
        <v>18.806999999999999</v>
      </c>
      <c r="AO905">
        <v>22.731999999999999</v>
      </c>
      <c r="AP905">
        <v>26.673999999999999</v>
      </c>
      <c r="AQ905">
        <v>30.018000000000001</v>
      </c>
      <c r="AR905">
        <v>32.853000000000002</v>
      </c>
      <c r="AS905">
        <v>32.906999999999996</v>
      </c>
      <c r="AT905">
        <v>34.091000000000001</v>
      </c>
      <c r="AU905">
        <v>38.058</v>
      </c>
      <c r="AV905">
        <v>41.41</v>
      </c>
      <c r="AW905">
        <v>43.686999999999998</v>
      </c>
      <c r="AX905">
        <v>47.052</v>
      </c>
      <c r="AY905">
        <v>50.790999999999997</v>
      </c>
      <c r="AZ905">
        <v>54.991999999999997</v>
      </c>
      <c r="BA905">
        <v>59.57</v>
      </c>
      <c r="BB905">
        <v>64.861999999999995</v>
      </c>
      <c r="BC905">
        <v>2017</v>
      </c>
    </row>
    <row r="906" spans="1:55" x14ac:dyDescent="0.25">
      <c r="A906">
        <v>218</v>
      </c>
      <c r="B906" t="s">
        <v>539</v>
      </c>
      <c r="C906" t="s">
        <v>244</v>
      </c>
      <c r="D906" t="s">
        <v>540</v>
      </c>
      <c r="E906" t="s">
        <v>238</v>
      </c>
      <c r="F906" t="s">
        <v>245</v>
      </c>
      <c r="G906" t="s">
        <v>246</v>
      </c>
      <c r="H906" t="s">
        <v>230</v>
      </c>
      <c r="I906" t="s">
        <v>243</v>
      </c>
      <c r="J906">
        <v>10.19</v>
      </c>
      <c r="K906">
        <v>11.188000000000001</v>
      </c>
      <c r="L906">
        <v>11.411</v>
      </c>
      <c r="M906">
        <v>11.379</v>
      </c>
      <c r="N906">
        <v>11.766</v>
      </c>
      <c r="O906">
        <v>11.933999999999999</v>
      </c>
      <c r="P906">
        <v>11.861000000000001</v>
      </c>
      <c r="Q906">
        <v>12.454000000000001</v>
      </c>
      <c r="R906">
        <v>13.268000000000001</v>
      </c>
      <c r="S906">
        <v>14.311</v>
      </c>
      <c r="T906">
        <v>15.535</v>
      </c>
      <c r="U906">
        <v>16.905999999999999</v>
      </c>
      <c r="V906">
        <v>17.576000000000001</v>
      </c>
      <c r="W906">
        <v>18.760999999999999</v>
      </c>
      <c r="X906">
        <v>20.056000000000001</v>
      </c>
      <c r="Y906">
        <v>21.434000000000001</v>
      </c>
      <c r="Z906">
        <v>22.777999999999999</v>
      </c>
      <c r="AA906">
        <v>24.318999999999999</v>
      </c>
      <c r="AB906">
        <v>25.83</v>
      </c>
      <c r="AC906">
        <v>26.315000000000001</v>
      </c>
      <c r="AD906">
        <v>27.577000000000002</v>
      </c>
      <c r="AE906">
        <v>28.657</v>
      </c>
      <c r="AF906">
        <v>29.834</v>
      </c>
      <c r="AG906">
        <v>31.212</v>
      </c>
      <c r="AH906">
        <v>33.39</v>
      </c>
      <c r="AI906">
        <v>35.951999999999998</v>
      </c>
      <c r="AJ906">
        <v>38.817</v>
      </c>
      <c r="AK906">
        <v>41.679000000000002</v>
      </c>
      <c r="AL906">
        <v>45.101999999999997</v>
      </c>
      <c r="AM906">
        <v>46.970999999999997</v>
      </c>
      <c r="AN906">
        <v>49.48</v>
      </c>
      <c r="AO906">
        <v>53.142000000000003</v>
      </c>
      <c r="AP906">
        <v>56.936</v>
      </c>
      <c r="AQ906">
        <v>61.872</v>
      </c>
      <c r="AR906">
        <v>66.484999999999999</v>
      </c>
      <c r="AS906">
        <v>70.459999999999994</v>
      </c>
      <c r="AT906">
        <v>74.266999999999996</v>
      </c>
      <c r="AU906">
        <v>78.853999999999999</v>
      </c>
      <c r="AV906">
        <v>84.099000000000004</v>
      </c>
      <c r="AW906">
        <v>89.018000000000001</v>
      </c>
      <c r="AX906">
        <v>94.421000000000006</v>
      </c>
      <c r="AY906">
        <v>100.047</v>
      </c>
      <c r="AZ906">
        <v>105.895</v>
      </c>
      <c r="BA906">
        <v>112.089</v>
      </c>
      <c r="BB906">
        <v>118.669</v>
      </c>
      <c r="BC906">
        <v>2017</v>
      </c>
    </row>
    <row r="907" spans="1:55" x14ac:dyDescent="0.25">
      <c r="A907">
        <v>218</v>
      </c>
      <c r="B907" t="s">
        <v>539</v>
      </c>
      <c r="C907" t="s">
        <v>247</v>
      </c>
      <c r="D907" t="s">
        <v>540</v>
      </c>
      <c r="E907" t="s">
        <v>248</v>
      </c>
      <c r="F907" t="s">
        <v>249</v>
      </c>
      <c r="G907" t="s">
        <v>250</v>
      </c>
      <c r="I907" t="s">
        <v>251</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325.12200000000001</v>
      </c>
      <c r="AK907">
        <v>346.91500000000002</v>
      </c>
      <c r="AL907">
        <v>386.37200000000001</v>
      </c>
      <c r="AM907">
        <v>371.98200000000003</v>
      </c>
      <c r="AN907">
        <v>402.18799999999999</v>
      </c>
      <c r="AO907">
        <v>456.69900000000001</v>
      </c>
      <c r="AP907">
        <v>507.75700000000001</v>
      </c>
      <c r="AQ907">
        <v>535.06100000000004</v>
      </c>
      <c r="AR907">
        <v>555.27200000000005</v>
      </c>
      <c r="AS907">
        <v>530.41899999999998</v>
      </c>
      <c r="AT907">
        <v>527.02800000000002</v>
      </c>
      <c r="AU907">
        <v>564.66200000000003</v>
      </c>
      <c r="AV907">
        <v>589.06899999999996</v>
      </c>
      <c r="AW907">
        <v>597.56399999999996</v>
      </c>
      <c r="AX907">
        <v>619.42700000000002</v>
      </c>
      <c r="AY907">
        <v>644.16499999999996</v>
      </c>
      <c r="AZ907">
        <v>672.56</v>
      </c>
      <c r="BA907">
        <v>702.55799999999999</v>
      </c>
      <c r="BB907">
        <v>737.68499999999995</v>
      </c>
      <c r="BC907">
        <v>2017</v>
      </c>
    </row>
    <row r="908" spans="1:55" x14ac:dyDescent="0.25">
      <c r="A908">
        <v>218</v>
      </c>
      <c r="B908" t="s">
        <v>539</v>
      </c>
      <c r="C908" t="s">
        <v>252</v>
      </c>
      <c r="D908" t="s">
        <v>540</v>
      </c>
      <c r="E908" t="s">
        <v>253</v>
      </c>
      <c r="F908" t="s">
        <v>254</v>
      </c>
      <c r="G908" t="s">
        <v>229</v>
      </c>
      <c r="H908" t="s">
        <v>220</v>
      </c>
      <c r="I908" t="s">
        <v>255</v>
      </c>
      <c r="J908" s="52">
        <v>2956.54</v>
      </c>
      <c r="K908" s="52">
        <v>2739.18</v>
      </c>
      <c r="L908" s="52">
        <v>2577.4899999999998</v>
      </c>
      <c r="M908" s="52">
        <v>2422.73</v>
      </c>
      <c r="N908" s="52">
        <v>2368.4299999999998</v>
      </c>
      <c r="O908" s="52">
        <v>2281.11</v>
      </c>
      <c r="P908" s="52">
        <v>2176.9499999999998</v>
      </c>
      <c r="Q908" s="52">
        <v>2184.9699999999998</v>
      </c>
      <c r="R908" s="52">
        <v>2202.56</v>
      </c>
      <c r="S908" s="52">
        <v>2239.3000000000002</v>
      </c>
      <c r="T908" s="52">
        <v>2295.19</v>
      </c>
      <c r="U908" s="52">
        <v>2366.67</v>
      </c>
      <c r="V908" s="52">
        <v>2356.4499999999998</v>
      </c>
      <c r="W908" s="52">
        <v>2388.7800000000002</v>
      </c>
      <c r="X908" s="52">
        <v>2430.79</v>
      </c>
      <c r="Y908" s="52">
        <v>2494.79</v>
      </c>
      <c r="Z908" s="52">
        <v>2552.75</v>
      </c>
      <c r="AA908" s="52">
        <v>2627</v>
      </c>
      <c r="AB908" s="52">
        <v>2705.7</v>
      </c>
      <c r="AC908" s="52">
        <v>2665.29</v>
      </c>
      <c r="AD908" s="52">
        <v>2680.76</v>
      </c>
      <c r="AE908" s="52">
        <v>2675.58</v>
      </c>
      <c r="AF908" s="52">
        <v>2692.34</v>
      </c>
      <c r="AG908" s="52">
        <v>2716.04</v>
      </c>
      <c r="AH908" s="52">
        <v>2779.75</v>
      </c>
      <c r="AI908" s="52">
        <v>2852.5</v>
      </c>
      <c r="AJ908" s="52">
        <v>2938.48</v>
      </c>
      <c r="AK908" s="52">
        <v>3021.14</v>
      </c>
      <c r="AL908" s="52">
        <v>3153.97</v>
      </c>
      <c r="AM908" s="52">
        <v>3206.77</v>
      </c>
      <c r="AN908" s="52">
        <v>3285.43</v>
      </c>
      <c r="AO908" s="52">
        <v>3401.53</v>
      </c>
      <c r="AP908" s="52">
        <v>3519.71</v>
      </c>
      <c r="AQ908" s="52">
        <v>3700.66</v>
      </c>
      <c r="AR908" s="52">
        <v>3842.89</v>
      </c>
      <c r="AS908" s="52">
        <v>3968.37</v>
      </c>
      <c r="AT908" s="52">
        <v>4072.42</v>
      </c>
      <c r="AU908" s="52">
        <v>4176.4399999999996</v>
      </c>
      <c r="AV908" s="52">
        <v>4287.43</v>
      </c>
      <c r="AW908" s="52">
        <v>4388.71</v>
      </c>
      <c r="AX908" s="52">
        <v>4488.0600000000004</v>
      </c>
      <c r="AY908" s="52">
        <v>4585.24</v>
      </c>
      <c r="AZ908" s="52">
        <v>4680.0200000000004</v>
      </c>
      <c r="BA908" s="52">
        <v>4776.75</v>
      </c>
      <c r="BB908" s="52">
        <v>4875.4799999999996</v>
      </c>
      <c r="BC908">
        <v>2012</v>
      </c>
    </row>
    <row r="909" spans="1:55" x14ac:dyDescent="0.25">
      <c r="A909">
        <v>218</v>
      </c>
      <c r="B909" t="s">
        <v>539</v>
      </c>
      <c r="C909" t="s">
        <v>256</v>
      </c>
      <c r="D909" t="s">
        <v>540</v>
      </c>
      <c r="E909" t="s">
        <v>253</v>
      </c>
      <c r="F909" t="s">
        <v>257</v>
      </c>
      <c r="G909" t="s">
        <v>258</v>
      </c>
      <c r="H909" t="s">
        <v>220</v>
      </c>
      <c r="I909" t="s">
        <v>255</v>
      </c>
      <c r="J909" s="52">
        <v>4583.12</v>
      </c>
      <c r="K909" s="52">
        <v>4246.1899999999996</v>
      </c>
      <c r="L909" s="52">
        <v>3995.54</v>
      </c>
      <c r="M909" s="52">
        <v>3755.64</v>
      </c>
      <c r="N909" s="52">
        <v>3671.46</v>
      </c>
      <c r="O909" s="52">
        <v>3536.1</v>
      </c>
      <c r="P909" s="52">
        <v>3374.64</v>
      </c>
      <c r="Q909" s="52">
        <v>3387.07</v>
      </c>
      <c r="R909" s="52">
        <v>3414.34</v>
      </c>
      <c r="S909" s="52">
        <v>3471.28</v>
      </c>
      <c r="T909" s="52">
        <v>3557.93</v>
      </c>
      <c r="U909" s="52">
        <v>3668.73</v>
      </c>
      <c r="V909" s="52">
        <v>3652.88</v>
      </c>
      <c r="W909" s="52">
        <v>3703</v>
      </c>
      <c r="X909" s="52">
        <v>3768.14</v>
      </c>
      <c r="Y909" s="52">
        <v>3867.35</v>
      </c>
      <c r="Z909" s="52">
        <v>3957.19</v>
      </c>
      <c r="AA909" s="52">
        <v>4072.28</v>
      </c>
      <c r="AB909" s="52">
        <v>4194.28</v>
      </c>
      <c r="AC909" s="52">
        <v>4131.6499999999996</v>
      </c>
      <c r="AD909" s="52">
        <v>4155.63</v>
      </c>
      <c r="AE909" s="52">
        <v>4147.59</v>
      </c>
      <c r="AF909" s="52">
        <v>4173.58</v>
      </c>
      <c r="AG909" s="52">
        <v>4210.3100000000004</v>
      </c>
      <c r="AH909" s="52">
        <v>4309.07</v>
      </c>
      <c r="AI909" s="52">
        <v>4421.8599999999997</v>
      </c>
      <c r="AJ909" s="52">
        <v>4555.13</v>
      </c>
      <c r="AK909" s="52">
        <v>4683.2700000000004</v>
      </c>
      <c r="AL909" s="52">
        <v>4889.18</v>
      </c>
      <c r="AM909" s="52">
        <v>4971.03</v>
      </c>
      <c r="AN909" s="52">
        <v>5092.96</v>
      </c>
      <c r="AO909" s="52">
        <v>5272.95</v>
      </c>
      <c r="AP909" s="52">
        <v>5456.14</v>
      </c>
      <c r="AQ909" s="52">
        <v>5736.64</v>
      </c>
      <c r="AR909" s="52">
        <v>5957.12</v>
      </c>
      <c r="AS909" s="52">
        <v>6151.64</v>
      </c>
      <c r="AT909" s="52">
        <v>6312.93</v>
      </c>
      <c r="AU909" s="52">
        <v>6474.18</v>
      </c>
      <c r="AV909" s="52">
        <v>6646.23</v>
      </c>
      <c r="AW909" s="52">
        <v>6803.23</v>
      </c>
      <c r="AX909" s="52">
        <v>6957.24</v>
      </c>
      <c r="AY909" s="52">
        <v>7107.89</v>
      </c>
      <c r="AZ909" s="52">
        <v>7254.81</v>
      </c>
      <c r="BA909" s="52">
        <v>7404.76</v>
      </c>
      <c r="BB909" s="52">
        <v>7557.81</v>
      </c>
      <c r="BC909">
        <v>2012</v>
      </c>
    </row>
    <row r="910" spans="1:55" x14ac:dyDescent="0.25">
      <c r="A910">
        <v>218</v>
      </c>
      <c r="B910" t="s">
        <v>539</v>
      </c>
      <c r="C910" t="s">
        <v>259</v>
      </c>
      <c r="D910" t="s">
        <v>540</v>
      </c>
      <c r="E910" t="s">
        <v>260</v>
      </c>
      <c r="F910" t="s">
        <v>261</v>
      </c>
      <c r="G910" t="s">
        <v>229</v>
      </c>
      <c r="H910" t="s">
        <v>220</v>
      </c>
      <c r="I910" t="s">
        <v>262</v>
      </c>
      <c r="J910">
        <v>2.1999999999999999E-2</v>
      </c>
      <c r="K910">
        <v>2.5999999999999999E-2</v>
      </c>
      <c r="L910">
        <v>6.3E-2</v>
      </c>
      <c r="M910">
        <v>0.216</v>
      </c>
      <c r="N910">
        <v>3.2549999999999999</v>
      </c>
      <c r="O910">
        <v>389.93299999999999</v>
      </c>
      <c r="P910" s="52">
        <v>1228.0899999999999</v>
      </c>
      <c r="Q910" s="52">
        <v>1404.85</v>
      </c>
      <c r="R910" s="52">
        <v>1673.69</v>
      </c>
      <c r="S910" s="52">
        <v>1925.98</v>
      </c>
      <c r="T910" s="52">
        <v>2295.19</v>
      </c>
      <c r="U910" s="52">
        <v>2785.32</v>
      </c>
      <c r="V910" s="52">
        <v>3139.34</v>
      </c>
      <c r="W910" s="52">
        <v>3391.09</v>
      </c>
      <c r="X910" s="52">
        <v>3725.15</v>
      </c>
      <c r="Y910" s="52">
        <v>4260.1099999999997</v>
      </c>
      <c r="Z910" s="52">
        <v>4863.87</v>
      </c>
      <c r="AA910" s="52">
        <v>5290.89</v>
      </c>
      <c r="AB910" s="52">
        <v>5833.64</v>
      </c>
      <c r="AC910" s="52">
        <v>5885.11</v>
      </c>
      <c r="AD910" s="52">
        <v>6226.8</v>
      </c>
      <c r="AE910" s="52">
        <v>6330.97</v>
      </c>
      <c r="AF910" s="52">
        <v>6550.34</v>
      </c>
      <c r="AG910" s="52">
        <v>7026.28</v>
      </c>
      <c r="AH910" s="52">
        <v>7764.07</v>
      </c>
      <c r="AI910" s="52">
        <v>8440.59</v>
      </c>
      <c r="AJ910" s="52">
        <v>9553.65</v>
      </c>
      <c r="AK910" s="52">
        <v>10480.799999999999</v>
      </c>
      <c r="AL910" s="52">
        <v>12186.06</v>
      </c>
      <c r="AM910" s="52">
        <v>11928.62</v>
      </c>
      <c r="AN910" s="52">
        <v>13213.61</v>
      </c>
      <c r="AO910" s="52">
        <v>15534.79</v>
      </c>
      <c r="AP910" s="52">
        <v>17871.580000000002</v>
      </c>
      <c r="AQ910" s="52">
        <v>19800.77</v>
      </c>
      <c r="AR910" s="52">
        <v>21338.48</v>
      </c>
      <c r="AS910" s="52">
        <v>21048.97</v>
      </c>
      <c r="AT910" s="52">
        <v>21462.79</v>
      </c>
      <c r="AU910" s="52">
        <v>23582.79</v>
      </c>
      <c r="AV910" s="52">
        <v>25255.95</v>
      </c>
      <c r="AW910" s="52">
        <v>26225.33</v>
      </c>
      <c r="AX910" s="52">
        <v>27800.25</v>
      </c>
      <c r="AY910" s="52">
        <v>29536.51</v>
      </c>
      <c r="AZ910" s="52">
        <v>31475.93</v>
      </c>
      <c r="BA910" s="52">
        <v>33559.410000000003</v>
      </c>
      <c r="BB910" s="52">
        <v>35965.71</v>
      </c>
      <c r="BC910">
        <v>2012</v>
      </c>
    </row>
    <row r="911" spans="1:55" x14ac:dyDescent="0.25">
      <c r="A911">
        <v>218</v>
      </c>
      <c r="B911" t="s">
        <v>539</v>
      </c>
      <c r="C911" t="s">
        <v>263</v>
      </c>
      <c r="D911" t="s">
        <v>540</v>
      </c>
      <c r="E911" t="s">
        <v>260</v>
      </c>
      <c r="F911" t="s">
        <v>264</v>
      </c>
      <c r="G911" t="s">
        <v>242</v>
      </c>
      <c r="H911" t="s">
        <v>220</v>
      </c>
      <c r="I911" t="s">
        <v>262</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52">
        <v>1005.87</v>
      </c>
      <c r="AB911" s="52">
        <v>1057.72</v>
      </c>
      <c r="AC911" s="52">
        <v>1010.58</v>
      </c>
      <c r="AD911" s="52">
        <v>1005.41</v>
      </c>
      <c r="AE911">
        <v>959.84400000000005</v>
      </c>
      <c r="AF911">
        <v>914.95799999999997</v>
      </c>
      <c r="AG911">
        <v>918.46799999999996</v>
      </c>
      <c r="AH911">
        <v>979.59</v>
      </c>
      <c r="AI911" s="52">
        <v>1049.06</v>
      </c>
      <c r="AJ911" s="52">
        <v>1199.58</v>
      </c>
      <c r="AK911" s="52">
        <v>1344.7</v>
      </c>
      <c r="AL911" s="52">
        <v>1695.45</v>
      </c>
      <c r="AM911" s="52">
        <v>1711.42</v>
      </c>
      <c r="AN911" s="52">
        <v>1896.24</v>
      </c>
      <c r="AO911" s="52">
        <v>2255.5</v>
      </c>
      <c r="AP911" s="52">
        <v>2605.19</v>
      </c>
      <c r="AQ911" s="52">
        <v>2886.41</v>
      </c>
      <c r="AR911" s="52">
        <v>3110.57</v>
      </c>
      <c r="AS911" s="52">
        <v>3068.36</v>
      </c>
      <c r="AT911" s="52">
        <v>3128.69</v>
      </c>
      <c r="AU911" s="52">
        <v>3437.72</v>
      </c>
      <c r="AV911" s="52">
        <v>3681.63</v>
      </c>
      <c r="AW911" s="52">
        <v>3822.93</v>
      </c>
      <c r="AX911" s="52">
        <v>4052.52</v>
      </c>
      <c r="AY911" s="52">
        <v>4305.6099999999997</v>
      </c>
      <c r="AZ911" s="52">
        <v>4588.33</v>
      </c>
      <c r="BA911" s="52">
        <v>4892.04</v>
      </c>
      <c r="BB911" s="52">
        <v>5242.82</v>
      </c>
      <c r="BC911">
        <v>2012</v>
      </c>
    </row>
    <row r="912" spans="1:55" x14ac:dyDescent="0.25">
      <c r="A912">
        <v>218</v>
      </c>
      <c r="B912" t="s">
        <v>539</v>
      </c>
      <c r="C912" t="s">
        <v>265</v>
      </c>
      <c r="D912" t="s">
        <v>540</v>
      </c>
      <c r="E912" t="s">
        <v>260</v>
      </c>
      <c r="F912" t="s">
        <v>266</v>
      </c>
      <c r="G912" t="s">
        <v>246</v>
      </c>
      <c r="H912" t="s">
        <v>220</v>
      </c>
      <c r="I912" t="s">
        <v>262</v>
      </c>
      <c r="J912" s="52">
        <v>1974.59</v>
      </c>
      <c r="K912" s="52">
        <v>2002.51</v>
      </c>
      <c r="L912" s="52">
        <v>2000.73</v>
      </c>
      <c r="M912" s="52">
        <v>1954.25</v>
      </c>
      <c r="N912" s="52">
        <v>1979.39</v>
      </c>
      <c r="O912" s="52">
        <v>1966.7</v>
      </c>
      <c r="P912" s="52">
        <v>1914.69</v>
      </c>
      <c r="Q912" s="52">
        <v>1969.27</v>
      </c>
      <c r="R912" s="52">
        <v>2055.14</v>
      </c>
      <c r="S912" s="52">
        <v>2171.33</v>
      </c>
      <c r="T912" s="52">
        <v>2308.8200000000002</v>
      </c>
      <c r="U912" s="52">
        <v>2461.2399999999998</v>
      </c>
      <c r="V912" s="52">
        <v>2506.46</v>
      </c>
      <c r="W912" s="52">
        <v>2601.0500000000002</v>
      </c>
      <c r="X912" s="52">
        <v>2703.32</v>
      </c>
      <c r="Y912" s="52">
        <v>2832.67</v>
      </c>
      <c r="Z912" s="52">
        <v>2951.55</v>
      </c>
      <c r="AA912" s="52">
        <v>3089.77</v>
      </c>
      <c r="AB912" s="52">
        <v>3218.16</v>
      </c>
      <c r="AC912" s="52">
        <v>3215.88</v>
      </c>
      <c r="AD912" s="52">
        <v>3306.84</v>
      </c>
      <c r="AE912" s="52">
        <v>3372.83</v>
      </c>
      <c r="AF912" s="52">
        <v>3447.65</v>
      </c>
      <c r="AG912" s="52">
        <v>3542.58</v>
      </c>
      <c r="AH912" s="52">
        <v>3723.29</v>
      </c>
      <c r="AI912" s="52">
        <v>3939.75</v>
      </c>
      <c r="AJ912" s="52">
        <v>4181.32</v>
      </c>
      <c r="AK912" s="52">
        <v>4414.43</v>
      </c>
      <c r="AL912" s="52">
        <v>4698.1499999999996</v>
      </c>
      <c r="AM912" s="52">
        <v>4813.2299999999996</v>
      </c>
      <c r="AN912" s="52">
        <v>4988.75</v>
      </c>
      <c r="AO912" s="52">
        <v>5272.95</v>
      </c>
      <c r="AP912" s="52">
        <v>5560.79</v>
      </c>
      <c r="AQ912" s="52">
        <v>5949.25</v>
      </c>
      <c r="AR912" s="52">
        <v>6294.79</v>
      </c>
      <c r="AS912" s="52">
        <v>6569.86</v>
      </c>
      <c r="AT912" s="52">
        <v>6815.81</v>
      </c>
      <c r="AU912" s="52">
        <v>7122.79</v>
      </c>
      <c r="AV912" s="52">
        <v>7476.94</v>
      </c>
      <c r="AW912" s="52">
        <v>7789.65</v>
      </c>
      <c r="AX912" s="52">
        <v>8132.33</v>
      </c>
      <c r="AY912" s="52">
        <v>8481.14</v>
      </c>
      <c r="AZ912" s="52">
        <v>8835.57</v>
      </c>
      <c r="BA912" s="52">
        <v>9205.08</v>
      </c>
      <c r="BB912" s="52">
        <v>9591.9599999999991</v>
      </c>
      <c r="BC912">
        <v>2012</v>
      </c>
    </row>
    <row r="913" spans="1:55" x14ac:dyDescent="0.25">
      <c r="A913">
        <v>218</v>
      </c>
      <c r="B913" t="s">
        <v>539</v>
      </c>
      <c r="C913" t="s">
        <v>267</v>
      </c>
      <c r="D913" t="s">
        <v>540</v>
      </c>
      <c r="E913" t="s">
        <v>268</v>
      </c>
      <c r="F913" t="s">
        <v>269</v>
      </c>
      <c r="G913" t="s">
        <v>270</v>
      </c>
    </row>
    <row r="914" spans="1:55" x14ac:dyDescent="0.25">
      <c r="A914">
        <v>218</v>
      </c>
      <c r="B914" t="s">
        <v>539</v>
      </c>
      <c r="C914" t="s">
        <v>271</v>
      </c>
      <c r="D914" t="s">
        <v>540</v>
      </c>
      <c r="E914" t="s">
        <v>272</v>
      </c>
      <c r="F914" t="s">
        <v>273</v>
      </c>
      <c r="G914" t="s">
        <v>274</v>
      </c>
      <c r="I914" t="s">
        <v>243</v>
      </c>
      <c r="J914">
        <v>7.6999999999999999E-2</v>
      </c>
      <c r="K914">
        <v>7.5999999999999998E-2</v>
      </c>
      <c r="L914">
        <v>7.2999999999999995E-2</v>
      </c>
      <c r="M914">
        <v>6.8000000000000005E-2</v>
      </c>
      <c r="N914">
        <v>6.5000000000000002E-2</v>
      </c>
      <c r="O914">
        <v>6.2E-2</v>
      </c>
      <c r="P914">
        <v>5.8000000000000003E-2</v>
      </c>
      <c r="Q914">
        <v>5.7000000000000002E-2</v>
      </c>
      <c r="R914">
        <v>5.6000000000000001E-2</v>
      </c>
      <c r="S914">
        <v>5.6000000000000001E-2</v>
      </c>
      <c r="T914">
        <v>5.7000000000000002E-2</v>
      </c>
      <c r="U914">
        <v>5.8000000000000003E-2</v>
      </c>
      <c r="V914">
        <v>5.2999999999999999E-2</v>
      </c>
      <c r="W914">
        <v>5.3999999999999999E-2</v>
      </c>
      <c r="X914">
        <v>5.5E-2</v>
      </c>
      <c r="Y914">
        <v>5.6000000000000001E-2</v>
      </c>
      <c r="Z914">
        <v>5.6000000000000001E-2</v>
      </c>
      <c r="AA914">
        <v>5.7000000000000002E-2</v>
      </c>
      <c r="AB914">
        <v>5.8000000000000003E-2</v>
      </c>
      <c r="AC914">
        <v>5.6000000000000001E-2</v>
      </c>
      <c r="AD914">
        <v>5.5E-2</v>
      </c>
      <c r="AE914">
        <v>5.5E-2</v>
      </c>
      <c r="AF914">
        <v>5.3999999999999999E-2</v>
      </c>
      <c r="AG914">
        <v>5.3999999999999999E-2</v>
      </c>
      <c r="AH914">
        <v>5.2999999999999999E-2</v>
      </c>
      <c r="AI914">
        <v>5.2999999999999999E-2</v>
      </c>
      <c r="AJ914">
        <v>5.2999999999999999E-2</v>
      </c>
      <c r="AK914">
        <v>5.1999999999999998E-2</v>
      </c>
      <c r="AL914">
        <v>5.3999999999999999E-2</v>
      </c>
      <c r="AM914">
        <v>5.6000000000000001E-2</v>
      </c>
      <c r="AN914">
        <v>5.5E-2</v>
      </c>
      <c r="AO914">
        <v>5.6000000000000001E-2</v>
      </c>
      <c r="AP914">
        <v>5.7000000000000002E-2</v>
      </c>
      <c r="AQ914">
        <v>5.8999999999999997E-2</v>
      </c>
      <c r="AR914">
        <v>0.06</v>
      </c>
      <c r="AS914">
        <v>6.0999999999999999E-2</v>
      </c>
      <c r="AT914">
        <v>6.0999999999999999E-2</v>
      </c>
      <c r="AU914">
        <v>6.2E-2</v>
      </c>
      <c r="AV914">
        <v>6.2E-2</v>
      </c>
      <c r="AW914">
        <v>6.3E-2</v>
      </c>
      <c r="AX914">
        <v>6.3E-2</v>
      </c>
      <c r="AY914">
        <v>6.3E-2</v>
      </c>
      <c r="AZ914">
        <v>6.3E-2</v>
      </c>
      <c r="BA914">
        <v>6.3E-2</v>
      </c>
      <c r="BB914">
        <v>6.3E-2</v>
      </c>
      <c r="BC914">
        <v>2017</v>
      </c>
    </row>
    <row r="915" spans="1:55" x14ac:dyDescent="0.25">
      <c r="A915">
        <v>218</v>
      </c>
      <c r="B915" t="s">
        <v>539</v>
      </c>
      <c r="C915" t="s">
        <v>275</v>
      </c>
      <c r="D915" t="s">
        <v>540</v>
      </c>
      <c r="E915" t="s">
        <v>276</v>
      </c>
      <c r="F915" t="s">
        <v>277</v>
      </c>
      <c r="G915" t="s">
        <v>278</v>
      </c>
      <c r="I915" t="s">
        <v>243</v>
      </c>
      <c r="J915" t="s">
        <v>374</v>
      </c>
      <c r="K915" t="s">
        <v>374</v>
      </c>
      <c r="L915" t="s">
        <v>374</v>
      </c>
      <c r="M915" t="s">
        <v>374</v>
      </c>
      <c r="N915">
        <v>2E-3</v>
      </c>
      <c r="O915">
        <v>0.19800000000000001</v>
      </c>
      <c r="P915">
        <v>0.64100000000000001</v>
      </c>
      <c r="Q915">
        <v>0.71299999999999997</v>
      </c>
      <c r="R915">
        <v>0.81399999999999995</v>
      </c>
      <c r="S915">
        <v>0.88700000000000001</v>
      </c>
      <c r="T915">
        <v>0.99399999999999999</v>
      </c>
      <c r="U915">
        <v>1.1319999999999999</v>
      </c>
      <c r="V915">
        <v>1.252</v>
      </c>
      <c r="W915">
        <v>1.304</v>
      </c>
      <c r="X915">
        <v>1.3779999999999999</v>
      </c>
      <c r="Y915">
        <v>1.504</v>
      </c>
      <c r="Z915">
        <v>1.6479999999999999</v>
      </c>
      <c r="AA915">
        <v>1.712</v>
      </c>
      <c r="AB915">
        <v>1.8129999999999999</v>
      </c>
      <c r="AC915">
        <v>1.83</v>
      </c>
      <c r="AD915">
        <v>1.883</v>
      </c>
      <c r="AE915">
        <v>1.877</v>
      </c>
      <c r="AF915">
        <v>1.9</v>
      </c>
      <c r="AG915">
        <v>1.9830000000000001</v>
      </c>
      <c r="AH915">
        <v>2.085</v>
      </c>
      <c r="AI915">
        <v>2.1419999999999999</v>
      </c>
      <c r="AJ915">
        <v>2.2850000000000001</v>
      </c>
      <c r="AK915">
        <v>2.3740000000000001</v>
      </c>
      <c r="AL915">
        <v>2.5939999999999999</v>
      </c>
      <c r="AM915">
        <v>2.4780000000000002</v>
      </c>
      <c r="AN915">
        <v>2.649</v>
      </c>
      <c r="AO915">
        <v>2.9460000000000002</v>
      </c>
      <c r="AP915">
        <v>3.214</v>
      </c>
      <c r="AQ915">
        <v>3.3279999999999998</v>
      </c>
      <c r="AR915">
        <v>3.39</v>
      </c>
      <c r="AS915">
        <v>3.2040000000000002</v>
      </c>
      <c r="AT915">
        <v>3.149</v>
      </c>
      <c r="AU915">
        <v>3.3109999999999999</v>
      </c>
      <c r="AV915">
        <v>3.3780000000000001</v>
      </c>
      <c r="AW915">
        <v>3.367</v>
      </c>
      <c r="AX915">
        <v>3.4180000000000001</v>
      </c>
      <c r="AY915">
        <v>3.4830000000000001</v>
      </c>
      <c r="AZ915">
        <v>3.5619999999999998</v>
      </c>
      <c r="BA915">
        <v>3.6459999999999999</v>
      </c>
      <c r="BB915">
        <v>3.75</v>
      </c>
      <c r="BC915">
        <v>2017</v>
      </c>
    </row>
    <row r="916" spans="1:55" x14ac:dyDescent="0.25">
      <c r="A916">
        <v>218</v>
      </c>
      <c r="B916" t="s">
        <v>539</v>
      </c>
      <c r="C916" t="s">
        <v>279</v>
      </c>
      <c r="D916" t="s">
        <v>540</v>
      </c>
      <c r="E916" t="s">
        <v>280</v>
      </c>
      <c r="F916" t="s">
        <v>281</v>
      </c>
      <c r="G916" t="s">
        <v>282</v>
      </c>
      <c r="I916" t="s">
        <v>541</v>
      </c>
      <c r="J916" t="s">
        <v>232</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14.343</v>
      </c>
      <c r="AK916">
        <v>15.808999999999999</v>
      </c>
      <c r="AL916">
        <v>18.109000000000002</v>
      </c>
      <c r="AM916">
        <v>17.747</v>
      </c>
      <c r="AN916">
        <v>17.891999999999999</v>
      </c>
      <c r="AO916">
        <v>21.039000000000001</v>
      </c>
      <c r="AP916">
        <v>18.076000000000001</v>
      </c>
      <c r="AQ916">
        <v>19.565000000000001</v>
      </c>
      <c r="AR916">
        <v>21.279</v>
      </c>
      <c r="AS916">
        <v>20.486999999999998</v>
      </c>
      <c r="AT916">
        <v>21.117999999999999</v>
      </c>
      <c r="AU916">
        <v>22.059000000000001</v>
      </c>
      <c r="AV916">
        <v>21.919</v>
      </c>
      <c r="AW916">
        <v>20.751999999999999</v>
      </c>
      <c r="AX916">
        <v>19.484000000000002</v>
      </c>
      <c r="AY916">
        <v>18.254999999999999</v>
      </c>
      <c r="AZ916">
        <v>16.998999999999999</v>
      </c>
      <c r="BA916">
        <v>16.143999999999998</v>
      </c>
      <c r="BB916">
        <v>15.131</v>
      </c>
      <c r="BC916">
        <v>2017</v>
      </c>
    </row>
    <row r="917" spans="1:55" x14ac:dyDescent="0.25">
      <c r="A917">
        <v>218</v>
      </c>
      <c r="B917" t="s">
        <v>539</v>
      </c>
      <c r="C917" t="s">
        <v>283</v>
      </c>
      <c r="D917" t="s">
        <v>540</v>
      </c>
      <c r="E917" t="s">
        <v>284</v>
      </c>
      <c r="F917" t="s">
        <v>285</v>
      </c>
      <c r="G917" t="s">
        <v>282</v>
      </c>
      <c r="I917" t="s">
        <v>541</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24.027999999999999</v>
      </c>
      <c r="AK917">
        <v>25.667000000000002</v>
      </c>
      <c r="AL917">
        <v>26.699000000000002</v>
      </c>
      <c r="AM917">
        <v>19.355</v>
      </c>
      <c r="AN917">
        <v>21.064</v>
      </c>
      <c r="AO917">
        <v>20.983000000000001</v>
      </c>
      <c r="AP917">
        <v>24.030999999999999</v>
      </c>
      <c r="AQ917">
        <v>21.715</v>
      </c>
      <c r="AR917">
        <v>19.876999999999999</v>
      </c>
      <c r="AS917">
        <v>13.347</v>
      </c>
      <c r="AT917">
        <v>15.058</v>
      </c>
      <c r="AU917">
        <v>16.484999999999999</v>
      </c>
      <c r="AV917">
        <v>16.859000000000002</v>
      </c>
      <c r="AW917">
        <v>15.257</v>
      </c>
      <c r="AX917">
        <v>14.090999999999999</v>
      </c>
      <c r="AY917">
        <v>12.96</v>
      </c>
      <c r="AZ917">
        <v>11.811</v>
      </c>
      <c r="BA917">
        <v>10.983000000000001</v>
      </c>
      <c r="BB917">
        <v>10.177</v>
      </c>
      <c r="BC917">
        <v>2017</v>
      </c>
    </row>
    <row r="918" spans="1:55" x14ac:dyDescent="0.25">
      <c r="A918">
        <v>218</v>
      </c>
      <c r="B918" t="s">
        <v>539</v>
      </c>
      <c r="C918" t="s">
        <v>286</v>
      </c>
      <c r="D918" t="s">
        <v>540</v>
      </c>
      <c r="E918" t="s">
        <v>287</v>
      </c>
      <c r="F918" t="s">
        <v>288</v>
      </c>
      <c r="G918" t="s">
        <v>250</v>
      </c>
      <c r="I918" t="s">
        <v>542</v>
      </c>
      <c r="J918" t="s">
        <v>374</v>
      </c>
      <c r="K918" t="s">
        <v>374</v>
      </c>
      <c r="L918" t="s">
        <v>374</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68.046000000000006</v>
      </c>
      <c r="AN918">
        <v>69.748000000000005</v>
      </c>
      <c r="AO918">
        <v>76.641000000000005</v>
      </c>
      <c r="AP918">
        <v>80.105000000000004</v>
      </c>
      <c r="AQ918">
        <v>84.698999999999998</v>
      </c>
      <c r="AR918">
        <v>89.581000000000003</v>
      </c>
      <c r="AS918">
        <v>93.218999999999994</v>
      </c>
      <c r="AT918">
        <v>96.599000000000004</v>
      </c>
      <c r="AU918">
        <v>99.322999999999993</v>
      </c>
      <c r="AV918">
        <v>101.63200000000001</v>
      </c>
      <c r="AW918">
        <v>103.97199999999999</v>
      </c>
      <c r="AX918">
        <v>107.70699999999999</v>
      </c>
      <c r="AY918">
        <v>111.983</v>
      </c>
      <c r="AZ918">
        <v>116.786</v>
      </c>
      <c r="BA918">
        <v>122.014</v>
      </c>
      <c r="BB918">
        <v>128.11500000000001</v>
      </c>
      <c r="BC918">
        <v>2018</v>
      </c>
    </row>
    <row r="919" spans="1:55" x14ac:dyDescent="0.25">
      <c r="A919">
        <v>218</v>
      </c>
      <c r="B919" t="s">
        <v>539</v>
      </c>
      <c r="C919" t="s">
        <v>290</v>
      </c>
      <c r="D919" t="s">
        <v>540</v>
      </c>
      <c r="E919" t="s">
        <v>287</v>
      </c>
      <c r="F919" t="s">
        <v>291</v>
      </c>
      <c r="G919" t="s">
        <v>235</v>
      </c>
      <c r="I919" t="s">
        <v>292</v>
      </c>
      <c r="J919">
        <v>47.058999999999997</v>
      </c>
      <c r="K919">
        <v>32.134</v>
      </c>
      <c r="L919">
        <v>123.55500000000001</v>
      </c>
      <c r="M919">
        <v>275.57900000000001</v>
      </c>
      <c r="N919" s="52">
        <v>1281.3499999999999</v>
      </c>
      <c r="O919" s="52">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14.009</v>
      </c>
      <c r="AM919">
        <v>3.3460000000000001</v>
      </c>
      <c r="AN919">
        <v>2.5019999999999998</v>
      </c>
      <c r="AO919">
        <v>9.8829999999999991</v>
      </c>
      <c r="AP919">
        <v>4.5190000000000001</v>
      </c>
      <c r="AQ919">
        <v>5.7350000000000003</v>
      </c>
      <c r="AR919">
        <v>5.7649999999999997</v>
      </c>
      <c r="AS919">
        <v>4.0609999999999999</v>
      </c>
      <c r="AT919">
        <v>3.625</v>
      </c>
      <c r="AU919">
        <v>2.82</v>
      </c>
      <c r="AV919">
        <v>2.3260000000000001</v>
      </c>
      <c r="AW919">
        <v>2.302</v>
      </c>
      <c r="AX919">
        <v>3.5920000000000001</v>
      </c>
      <c r="AY919">
        <v>3.97</v>
      </c>
      <c r="AZ919">
        <v>4.29</v>
      </c>
      <c r="BA919">
        <v>4.476</v>
      </c>
      <c r="BB919">
        <v>5</v>
      </c>
      <c r="BC919">
        <v>2018</v>
      </c>
    </row>
    <row r="920" spans="1:55" x14ac:dyDescent="0.25">
      <c r="A920">
        <v>218</v>
      </c>
      <c r="B920" t="s">
        <v>539</v>
      </c>
      <c r="C920" t="s">
        <v>293</v>
      </c>
      <c r="D920" t="s">
        <v>540</v>
      </c>
      <c r="E920" t="s">
        <v>294</v>
      </c>
      <c r="F920" t="s">
        <v>295</v>
      </c>
      <c r="G920" t="s">
        <v>250</v>
      </c>
      <c r="I920" t="s">
        <v>542</v>
      </c>
      <c r="J920" t="s">
        <v>374</v>
      </c>
      <c r="K920" t="s">
        <v>374</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68.352999999999994</v>
      </c>
      <c r="AN920">
        <v>73.260999999999996</v>
      </c>
      <c r="AO920">
        <v>78.316999999999993</v>
      </c>
      <c r="AP920">
        <v>81.876999999999995</v>
      </c>
      <c r="AQ920">
        <v>87.179000000000002</v>
      </c>
      <c r="AR920">
        <v>91.710999999999999</v>
      </c>
      <c r="AS920">
        <v>94.418000000000006</v>
      </c>
      <c r="AT920">
        <v>98.195999999999998</v>
      </c>
      <c r="AU920">
        <v>100.86</v>
      </c>
      <c r="AV920">
        <v>102.78</v>
      </c>
      <c r="AW920">
        <v>105.864</v>
      </c>
      <c r="AX920">
        <v>110.099</v>
      </c>
      <c r="AY920">
        <v>114.503</v>
      </c>
      <c r="AZ920">
        <v>119.65600000000001</v>
      </c>
      <c r="BA920">
        <v>125.041</v>
      </c>
      <c r="BB920">
        <v>130.66800000000001</v>
      </c>
      <c r="BC920">
        <v>2018</v>
      </c>
    </row>
    <row r="921" spans="1:55" x14ac:dyDescent="0.25">
      <c r="A921">
        <v>218</v>
      </c>
      <c r="B921" t="s">
        <v>539</v>
      </c>
      <c r="C921" t="s">
        <v>296</v>
      </c>
      <c r="D921" t="s">
        <v>540</v>
      </c>
      <c r="E921" t="s">
        <v>294</v>
      </c>
      <c r="F921" t="s">
        <v>297</v>
      </c>
      <c r="G921" t="s">
        <v>235</v>
      </c>
      <c r="I921" t="s">
        <v>298</v>
      </c>
      <c r="J921">
        <v>23.93</v>
      </c>
      <c r="K921">
        <v>25.126999999999999</v>
      </c>
      <c r="L921">
        <v>296.791</v>
      </c>
      <c r="M921">
        <v>328.43700000000001</v>
      </c>
      <c r="N921" s="52">
        <v>2177.3000000000002</v>
      </c>
      <c r="O921" s="52">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11.847</v>
      </c>
      <c r="AM921">
        <v>0.26800000000000002</v>
      </c>
      <c r="AN921">
        <v>7.18</v>
      </c>
      <c r="AO921">
        <v>6.9</v>
      </c>
      <c r="AP921">
        <v>4.5460000000000003</v>
      </c>
      <c r="AQ921">
        <v>6.476</v>
      </c>
      <c r="AR921">
        <v>5.1980000000000004</v>
      </c>
      <c r="AS921">
        <v>2.952</v>
      </c>
      <c r="AT921">
        <v>4.0010000000000003</v>
      </c>
      <c r="AU921">
        <v>2.7130000000000001</v>
      </c>
      <c r="AV921">
        <v>1.9039999999999999</v>
      </c>
      <c r="AW921">
        <v>3.0009999999999999</v>
      </c>
      <c r="AX921">
        <v>4</v>
      </c>
      <c r="AY921">
        <v>4</v>
      </c>
      <c r="AZ921">
        <v>4.5</v>
      </c>
      <c r="BA921">
        <v>4.5</v>
      </c>
      <c r="BB921">
        <v>4.5</v>
      </c>
      <c r="BC921">
        <v>2018</v>
      </c>
    </row>
    <row r="922" spans="1:55" x14ac:dyDescent="0.25">
      <c r="A922">
        <v>218</v>
      </c>
      <c r="B922" t="s">
        <v>539</v>
      </c>
      <c r="C922" t="s">
        <v>299</v>
      </c>
      <c r="D922" t="s">
        <v>540</v>
      </c>
      <c r="E922" t="s">
        <v>300</v>
      </c>
      <c r="G922" t="s">
        <v>274</v>
      </c>
    </row>
    <row r="923" spans="1:55" x14ac:dyDescent="0.25">
      <c r="A923">
        <v>218</v>
      </c>
      <c r="B923" t="s">
        <v>539</v>
      </c>
      <c r="C923" t="s">
        <v>301</v>
      </c>
      <c r="D923" t="s">
        <v>540</v>
      </c>
      <c r="E923" t="s">
        <v>302</v>
      </c>
      <c r="F923" t="s">
        <v>303</v>
      </c>
      <c r="G923" t="s">
        <v>235</v>
      </c>
      <c r="I923" t="s">
        <v>543</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12.614000000000001</v>
      </c>
      <c r="AS923">
        <v>-3.395</v>
      </c>
      <c r="AT923">
        <v>-8.4640000000000004</v>
      </c>
      <c r="AU923">
        <v>4.3869999999999996</v>
      </c>
      <c r="AV923">
        <v>4.1429999999999998</v>
      </c>
      <c r="AW923">
        <v>8.0860000000000003</v>
      </c>
      <c r="AX923">
        <v>5.8090000000000002</v>
      </c>
      <c r="AY923">
        <v>5.5869999999999997</v>
      </c>
      <c r="AZ923">
        <v>5.9470000000000001</v>
      </c>
      <c r="BA923">
        <v>6.157</v>
      </c>
      <c r="BB923">
        <v>6.5659999999999998</v>
      </c>
      <c r="BC923">
        <v>2017</v>
      </c>
    </row>
    <row r="924" spans="1:55" x14ac:dyDescent="0.25">
      <c r="A924">
        <v>218</v>
      </c>
      <c r="B924" t="s">
        <v>539</v>
      </c>
      <c r="C924" t="s">
        <v>305</v>
      </c>
      <c r="D924" t="s">
        <v>540</v>
      </c>
      <c r="E924" t="s">
        <v>306</v>
      </c>
      <c r="F924" t="s">
        <v>307</v>
      </c>
      <c r="G924" t="s">
        <v>235</v>
      </c>
      <c r="I924" t="s">
        <v>543</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12.614000000000001</v>
      </c>
      <c r="AS924">
        <v>-3.395</v>
      </c>
      <c r="AT924">
        <v>-8.4640000000000004</v>
      </c>
      <c r="AU924">
        <v>4.3869999999999996</v>
      </c>
      <c r="AV924">
        <v>4.1429999999999998</v>
      </c>
      <c r="AW924">
        <v>8.0860000000000003</v>
      </c>
      <c r="AX924">
        <v>5.8090000000000002</v>
      </c>
      <c r="AY924">
        <v>5.5869999999999997</v>
      </c>
      <c r="AZ924">
        <v>5.9470000000000001</v>
      </c>
      <c r="BA924">
        <v>6.157</v>
      </c>
      <c r="BB924">
        <v>6.5659999999999998</v>
      </c>
      <c r="BC924">
        <v>2017</v>
      </c>
    </row>
    <row r="925" spans="1:55" x14ac:dyDescent="0.25">
      <c r="A925">
        <v>218</v>
      </c>
      <c r="B925" t="s">
        <v>539</v>
      </c>
      <c r="C925" t="s">
        <v>308</v>
      </c>
      <c r="D925" t="s">
        <v>540</v>
      </c>
      <c r="E925" t="s">
        <v>309</v>
      </c>
      <c r="F925" t="s">
        <v>310</v>
      </c>
      <c r="G925" t="s">
        <v>235</v>
      </c>
      <c r="I925" t="s">
        <v>543</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10.855</v>
      </c>
      <c r="AS925">
        <v>-14.682</v>
      </c>
      <c r="AT925">
        <v>40.523000000000003</v>
      </c>
      <c r="AU925">
        <v>-3.1419999999999999</v>
      </c>
      <c r="AV925">
        <v>0.90600000000000003</v>
      </c>
      <c r="AW925">
        <v>9.2390000000000008</v>
      </c>
      <c r="AX925">
        <v>6.0209999999999999</v>
      </c>
      <c r="AY925">
        <v>6.3810000000000002</v>
      </c>
      <c r="AZ925">
        <v>6.702</v>
      </c>
      <c r="BA925">
        <v>5.1109999999999998</v>
      </c>
      <c r="BB925">
        <v>6.7480000000000002</v>
      </c>
      <c r="BC925">
        <v>2017</v>
      </c>
    </row>
    <row r="926" spans="1:55" x14ac:dyDescent="0.25">
      <c r="A926">
        <v>218</v>
      </c>
      <c r="B926" t="s">
        <v>539</v>
      </c>
      <c r="C926" t="s">
        <v>311</v>
      </c>
      <c r="D926" t="s">
        <v>540</v>
      </c>
      <c r="E926" t="s">
        <v>312</v>
      </c>
      <c r="F926" t="s">
        <v>313</v>
      </c>
      <c r="G926" t="s">
        <v>235</v>
      </c>
      <c r="I926" t="s">
        <v>543</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10.855</v>
      </c>
      <c r="AS926">
        <v>-14.682</v>
      </c>
      <c r="AT926">
        <v>40.523000000000003</v>
      </c>
      <c r="AU926">
        <v>-3.1419999999999999</v>
      </c>
      <c r="AV926">
        <v>0.90600000000000003</v>
      </c>
      <c r="AW926">
        <v>9.2390000000000008</v>
      </c>
      <c r="AX926">
        <v>6.0209999999999999</v>
      </c>
      <c r="AY926">
        <v>6.3810000000000002</v>
      </c>
      <c r="AZ926">
        <v>6.702</v>
      </c>
      <c r="BA926">
        <v>5.1109999999999998</v>
      </c>
      <c r="BB926">
        <v>6.7480000000000002</v>
      </c>
      <c r="BC926">
        <v>2017</v>
      </c>
    </row>
    <row r="927" spans="1:55" x14ac:dyDescent="0.25">
      <c r="A927">
        <v>218</v>
      </c>
      <c r="B927" t="s">
        <v>539</v>
      </c>
      <c r="C927" t="s">
        <v>314</v>
      </c>
      <c r="D927" t="s">
        <v>540</v>
      </c>
      <c r="E927" t="s">
        <v>315</v>
      </c>
      <c r="F927" t="s">
        <v>316</v>
      </c>
      <c r="G927" t="s">
        <v>317</v>
      </c>
      <c r="I927" t="s">
        <v>544</v>
      </c>
      <c r="J927" t="s">
        <v>232</v>
      </c>
      <c r="K927" t="s">
        <v>232</v>
      </c>
      <c r="L927" t="s">
        <v>232</v>
      </c>
      <c r="M927" t="s">
        <v>232</v>
      </c>
      <c r="N927" t="s">
        <v>232</v>
      </c>
      <c r="O927" t="s">
        <v>232</v>
      </c>
      <c r="P927" t="s">
        <v>232</v>
      </c>
      <c r="Q927" t="s">
        <v>232</v>
      </c>
      <c r="R927" t="s">
        <v>232</v>
      </c>
      <c r="S927" t="s">
        <v>232</v>
      </c>
      <c r="T927" t="s">
        <v>232</v>
      </c>
      <c r="U927" t="s">
        <v>232</v>
      </c>
      <c r="V927" t="s">
        <v>232</v>
      </c>
      <c r="W927" t="s">
        <v>232</v>
      </c>
      <c r="X927" t="s">
        <v>232</v>
      </c>
      <c r="Y927" t="s">
        <v>232</v>
      </c>
      <c r="Z927" t="s">
        <v>232</v>
      </c>
      <c r="AA927" t="s">
        <v>232</v>
      </c>
      <c r="AB927" t="s">
        <v>232</v>
      </c>
      <c r="AC927" t="s">
        <v>232</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3.5409999999999999</v>
      </c>
      <c r="AS927">
        <v>4.3769999999999998</v>
      </c>
      <c r="AT927">
        <v>4</v>
      </c>
      <c r="AU927">
        <v>4</v>
      </c>
      <c r="AV927">
        <v>4</v>
      </c>
      <c r="AW927">
        <v>4</v>
      </c>
      <c r="AX927">
        <v>4</v>
      </c>
      <c r="AY927">
        <v>4</v>
      </c>
      <c r="AZ927">
        <v>4</v>
      </c>
      <c r="BA927">
        <v>4</v>
      </c>
      <c r="BB927">
        <v>4</v>
      </c>
      <c r="BC927">
        <v>2013</v>
      </c>
    </row>
    <row r="928" spans="1:55" x14ac:dyDescent="0.25">
      <c r="A928">
        <v>218</v>
      </c>
      <c r="B928" t="s">
        <v>539</v>
      </c>
      <c r="C928" t="s">
        <v>318</v>
      </c>
      <c r="D928" t="s">
        <v>540</v>
      </c>
      <c r="E928" t="s">
        <v>319</v>
      </c>
      <c r="F928" t="s">
        <v>320</v>
      </c>
      <c r="G928" t="s">
        <v>321</v>
      </c>
      <c r="H928" t="s">
        <v>322</v>
      </c>
    </row>
    <row r="929" spans="1:55" x14ac:dyDescent="0.25">
      <c r="A929">
        <v>218</v>
      </c>
      <c r="B929" t="s">
        <v>539</v>
      </c>
      <c r="C929" t="s">
        <v>323</v>
      </c>
      <c r="D929" t="s">
        <v>540</v>
      </c>
      <c r="E929" t="s">
        <v>324</v>
      </c>
      <c r="F929" t="s">
        <v>325</v>
      </c>
      <c r="G929" t="s">
        <v>321</v>
      </c>
      <c r="H929" t="s">
        <v>322</v>
      </c>
      <c r="I929" t="s">
        <v>545</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10.4</v>
      </c>
      <c r="AR929">
        <v>10.561999999999999</v>
      </c>
      <c r="AS929">
        <v>10.725</v>
      </c>
      <c r="AT929">
        <v>10.896000000000001</v>
      </c>
      <c r="AU929">
        <v>11.071</v>
      </c>
      <c r="AV929">
        <v>11.247999999999999</v>
      </c>
      <c r="AW929">
        <v>11.428000000000001</v>
      </c>
      <c r="AX929">
        <v>11.611000000000001</v>
      </c>
      <c r="AY929">
        <v>11.795999999999999</v>
      </c>
      <c r="AZ929">
        <v>11.984999999999999</v>
      </c>
      <c r="BA929">
        <v>12.177</v>
      </c>
      <c r="BB929">
        <v>12.372</v>
      </c>
      <c r="BC929">
        <v>2012</v>
      </c>
    </row>
    <row r="930" spans="1:55" x14ac:dyDescent="0.25">
      <c r="A930">
        <v>218</v>
      </c>
      <c r="B930" t="s">
        <v>539</v>
      </c>
      <c r="C930" t="s">
        <v>327</v>
      </c>
      <c r="D930" t="s">
        <v>540</v>
      </c>
      <c r="E930" t="s">
        <v>328</v>
      </c>
      <c r="F930" t="s">
        <v>329</v>
      </c>
      <c r="G930" t="s">
        <v>229</v>
      </c>
      <c r="H930" t="s">
        <v>230</v>
      </c>
      <c r="I930" t="s">
        <v>546</v>
      </c>
      <c r="J930" t="s">
        <v>232</v>
      </c>
      <c r="K930" t="s">
        <v>374</v>
      </c>
      <c r="L930" t="s">
        <v>374</v>
      </c>
      <c r="M930" t="s">
        <v>374</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85.936999999999998</v>
      </c>
      <c r="AT930">
        <v>76.659000000000006</v>
      </c>
      <c r="AU930">
        <v>79.762</v>
      </c>
      <c r="AV930">
        <v>88.466999999999999</v>
      </c>
      <c r="AW930">
        <v>92.748000000000005</v>
      </c>
      <c r="AX930">
        <v>99.054000000000002</v>
      </c>
      <c r="AY930">
        <v>106.121</v>
      </c>
      <c r="AZ930">
        <v>113.95099999999999</v>
      </c>
      <c r="BA930">
        <v>122.273</v>
      </c>
      <c r="BB930">
        <v>131.126</v>
      </c>
      <c r="BC930">
        <v>2017</v>
      </c>
    </row>
    <row r="931" spans="1:55" x14ac:dyDescent="0.25">
      <c r="A931">
        <v>218</v>
      </c>
      <c r="B931" t="s">
        <v>539</v>
      </c>
      <c r="C931" t="s">
        <v>331</v>
      </c>
      <c r="D931" t="s">
        <v>540</v>
      </c>
      <c r="E931" t="s">
        <v>328</v>
      </c>
      <c r="F931" t="s">
        <v>329</v>
      </c>
      <c r="G931" t="s">
        <v>282</v>
      </c>
      <c r="I931" t="s">
        <v>332</v>
      </c>
      <c r="J931" t="s">
        <v>232</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35.487000000000002</v>
      </c>
      <c r="AK931">
        <v>35.802999999999997</v>
      </c>
      <c r="AL931">
        <v>40.136000000000003</v>
      </c>
      <c r="AM931">
        <v>37.470999999999997</v>
      </c>
      <c r="AN931">
        <v>34.890999999999998</v>
      </c>
      <c r="AO931">
        <v>38.421999999999997</v>
      </c>
      <c r="AP931">
        <v>38.656999999999996</v>
      </c>
      <c r="AQ931">
        <v>40.213000000000001</v>
      </c>
      <c r="AR931">
        <v>40.357999999999997</v>
      </c>
      <c r="AS931">
        <v>38.067999999999998</v>
      </c>
      <c r="AT931">
        <v>32.779000000000003</v>
      </c>
      <c r="AU931">
        <v>30.550999999999998</v>
      </c>
      <c r="AV931">
        <v>31.141999999999999</v>
      </c>
      <c r="AW931">
        <v>30.946999999999999</v>
      </c>
      <c r="AX931">
        <v>30.687999999999999</v>
      </c>
      <c r="AY931">
        <v>30.457000000000001</v>
      </c>
      <c r="AZ931">
        <v>30.206</v>
      </c>
      <c r="BA931">
        <v>29.920999999999999</v>
      </c>
      <c r="BB931">
        <v>29.469000000000001</v>
      </c>
      <c r="BC931">
        <v>2017</v>
      </c>
    </row>
    <row r="932" spans="1:55" x14ac:dyDescent="0.25">
      <c r="A932">
        <v>218</v>
      </c>
      <c r="B932" t="s">
        <v>539</v>
      </c>
      <c r="C932" t="s">
        <v>333</v>
      </c>
      <c r="D932" t="s">
        <v>540</v>
      </c>
      <c r="E932" t="s">
        <v>334</v>
      </c>
      <c r="F932" t="s">
        <v>335</v>
      </c>
      <c r="G932" t="s">
        <v>229</v>
      </c>
      <c r="H932" t="s">
        <v>230</v>
      </c>
      <c r="I932" t="s">
        <v>546</v>
      </c>
      <c r="J932" t="s">
        <v>232</v>
      </c>
      <c r="K932" t="s">
        <v>374</v>
      </c>
      <c r="L932" t="s">
        <v>374</v>
      </c>
      <c r="M932" t="s">
        <v>374</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110.274</v>
      </c>
      <c r="AW932">
        <v>114.837</v>
      </c>
      <c r="AX932">
        <v>120.95</v>
      </c>
      <c r="AY932">
        <v>127.446</v>
      </c>
      <c r="AZ932">
        <v>134.20400000000001</v>
      </c>
      <c r="BA932">
        <v>141.40600000000001</v>
      </c>
      <c r="BB932">
        <v>149.52000000000001</v>
      </c>
      <c r="BC932">
        <v>2017</v>
      </c>
    </row>
    <row r="933" spans="1:55" x14ac:dyDescent="0.25">
      <c r="A933">
        <v>218</v>
      </c>
      <c r="B933" t="s">
        <v>539</v>
      </c>
      <c r="C933" t="s">
        <v>336</v>
      </c>
      <c r="D933" t="s">
        <v>540</v>
      </c>
      <c r="E933" t="s">
        <v>334</v>
      </c>
      <c r="F933" t="s">
        <v>335</v>
      </c>
      <c r="G933" t="s">
        <v>282</v>
      </c>
      <c r="I933" t="s">
        <v>337</v>
      </c>
      <c r="J933" t="s">
        <v>232</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30.863</v>
      </c>
      <c r="AK933">
        <v>33.991</v>
      </c>
      <c r="AL933">
        <v>36.453000000000003</v>
      </c>
      <c r="AM933">
        <v>37.456000000000003</v>
      </c>
      <c r="AN933">
        <v>33.139000000000003</v>
      </c>
      <c r="AO933">
        <v>37.539000000000001</v>
      </c>
      <c r="AP933">
        <v>36.86</v>
      </c>
      <c r="AQ933">
        <v>39.537999999999997</v>
      </c>
      <c r="AR933">
        <v>43.761000000000003</v>
      </c>
      <c r="AS933">
        <v>45.042000000000002</v>
      </c>
      <c r="AT933">
        <v>40.042999999999999</v>
      </c>
      <c r="AU933">
        <v>38.317999999999998</v>
      </c>
      <c r="AV933">
        <v>38.819000000000003</v>
      </c>
      <c r="AW933">
        <v>38.317999999999998</v>
      </c>
      <c r="AX933">
        <v>37.472000000000001</v>
      </c>
      <c r="AY933">
        <v>36.578000000000003</v>
      </c>
      <c r="AZ933">
        <v>35.575000000000003</v>
      </c>
      <c r="BA933">
        <v>34.603000000000002</v>
      </c>
      <c r="BB933">
        <v>33.603000000000002</v>
      </c>
      <c r="BC933">
        <v>2017</v>
      </c>
    </row>
    <row r="934" spans="1:55" x14ac:dyDescent="0.25">
      <c r="A934">
        <v>218</v>
      </c>
      <c r="B934" t="s">
        <v>539</v>
      </c>
      <c r="C934" t="s">
        <v>338</v>
      </c>
      <c r="D934" t="s">
        <v>540</v>
      </c>
      <c r="E934" t="s">
        <v>339</v>
      </c>
      <c r="F934" t="s">
        <v>340</v>
      </c>
      <c r="G934" t="s">
        <v>229</v>
      </c>
      <c r="H934" t="s">
        <v>230</v>
      </c>
      <c r="I934" t="s">
        <v>546</v>
      </c>
      <c r="J934" t="s">
        <v>232</v>
      </c>
      <c r="K934" t="s">
        <v>374</v>
      </c>
      <c r="L934" t="s">
        <v>374</v>
      </c>
      <c r="M934" t="s">
        <v>374</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-15.743</v>
      </c>
      <c r="AT934">
        <v>-16.988</v>
      </c>
      <c r="AU934">
        <v>-20.277000000000001</v>
      </c>
      <c r="AV934">
        <v>-21.806999999999999</v>
      </c>
      <c r="AW934">
        <v>-22.088999999999999</v>
      </c>
      <c r="AX934">
        <v>-21.896000000000001</v>
      </c>
      <c r="AY934">
        <v>-21.324999999999999</v>
      </c>
      <c r="AZ934">
        <v>-20.253</v>
      </c>
      <c r="BA934">
        <v>-19.134</v>
      </c>
      <c r="BB934">
        <v>-18.393999999999998</v>
      </c>
      <c r="BC934">
        <v>2017</v>
      </c>
    </row>
    <row r="935" spans="1:55" x14ac:dyDescent="0.25">
      <c r="A935">
        <v>218</v>
      </c>
      <c r="B935" t="s">
        <v>539</v>
      </c>
      <c r="C935" t="s">
        <v>341</v>
      </c>
      <c r="D935" t="s">
        <v>540</v>
      </c>
      <c r="E935" t="s">
        <v>339</v>
      </c>
      <c r="F935" t="s">
        <v>340</v>
      </c>
      <c r="G935" t="s">
        <v>282</v>
      </c>
      <c r="I935" t="s">
        <v>342</v>
      </c>
      <c r="J935" t="s">
        <v>232</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4.6239999999999997</v>
      </c>
      <c r="AK935">
        <v>1.8120000000000001</v>
      </c>
      <c r="AL935">
        <v>3.6829999999999998</v>
      </c>
      <c r="AM935">
        <v>1.4999999999999999E-2</v>
      </c>
      <c r="AN935">
        <v>1.7529999999999999</v>
      </c>
      <c r="AO935">
        <v>0.88300000000000001</v>
      </c>
      <c r="AP935">
        <v>1.7969999999999999</v>
      </c>
      <c r="AQ935">
        <v>0.67500000000000004</v>
      </c>
      <c r="AR935">
        <v>-3.403</v>
      </c>
      <c r="AS935">
        <v>-6.9740000000000002</v>
      </c>
      <c r="AT935">
        <v>-7.2640000000000002</v>
      </c>
      <c r="AU935">
        <v>-7.7670000000000003</v>
      </c>
      <c r="AV935">
        <v>-7.6769999999999996</v>
      </c>
      <c r="AW935">
        <v>-7.37</v>
      </c>
      <c r="AX935">
        <v>-6.7830000000000004</v>
      </c>
      <c r="AY935">
        <v>-6.12</v>
      </c>
      <c r="AZ935">
        <v>-5.3689999999999998</v>
      </c>
      <c r="BA935">
        <v>-4.6820000000000004</v>
      </c>
      <c r="BB935">
        <v>-4.1340000000000003</v>
      </c>
      <c r="BC935">
        <v>2017</v>
      </c>
    </row>
    <row r="936" spans="1:55" x14ac:dyDescent="0.25">
      <c r="A936">
        <v>218</v>
      </c>
      <c r="B936" t="s">
        <v>539</v>
      </c>
      <c r="C936" t="s">
        <v>343</v>
      </c>
      <c r="D936" t="s">
        <v>540</v>
      </c>
      <c r="E936" t="s">
        <v>344</v>
      </c>
      <c r="F936" t="s">
        <v>345</v>
      </c>
      <c r="G936" t="s">
        <v>229</v>
      </c>
      <c r="H936" t="s">
        <v>230</v>
      </c>
    </row>
    <row r="937" spans="1:55" x14ac:dyDescent="0.25">
      <c r="A937">
        <v>218</v>
      </c>
      <c r="B937" t="s">
        <v>539</v>
      </c>
      <c r="C937" t="s">
        <v>346</v>
      </c>
      <c r="D937" t="s">
        <v>540</v>
      </c>
      <c r="E937" t="s">
        <v>344</v>
      </c>
      <c r="F937" t="s">
        <v>345</v>
      </c>
      <c r="G937" t="s">
        <v>270</v>
      </c>
    </row>
    <row r="938" spans="1:55" x14ac:dyDescent="0.25">
      <c r="A938">
        <v>218</v>
      </c>
      <c r="B938" t="s">
        <v>539</v>
      </c>
      <c r="C938" t="s">
        <v>347</v>
      </c>
      <c r="D938" t="s">
        <v>540</v>
      </c>
      <c r="E938" t="s">
        <v>348</v>
      </c>
      <c r="F938" t="s">
        <v>349</v>
      </c>
      <c r="G938" t="s">
        <v>229</v>
      </c>
      <c r="H938" t="s">
        <v>230</v>
      </c>
      <c r="I938" t="s">
        <v>546</v>
      </c>
      <c r="J938" t="s">
        <v>232</v>
      </c>
      <c r="K938" t="s">
        <v>232</v>
      </c>
      <c r="L938" t="s">
        <v>232</v>
      </c>
      <c r="M938" t="s">
        <v>232</v>
      </c>
      <c r="N938" t="s">
        <v>232</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-13.461</v>
      </c>
      <c r="AT938">
        <v>-14.664999999999999</v>
      </c>
      <c r="AU938">
        <v>-17.395</v>
      </c>
      <c r="AV938">
        <v>-18.850999999999999</v>
      </c>
      <c r="AW938">
        <v>-18.344999999999999</v>
      </c>
      <c r="AX938">
        <v>-17.030999999999999</v>
      </c>
      <c r="AY938">
        <v>-15.393000000000001</v>
      </c>
      <c r="AZ938">
        <v>-13.564</v>
      </c>
      <c r="BA938">
        <v>-11.754</v>
      </c>
      <c r="BB938">
        <v>-10.46</v>
      </c>
      <c r="BC938">
        <v>2017</v>
      </c>
    </row>
    <row r="939" spans="1:55" x14ac:dyDescent="0.25">
      <c r="A939">
        <v>218</v>
      </c>
      <c r="B939" t="s">
        <v>539</v>
      </c>
      <c r="C939" t="s">
        <v>350</v>
      </c>
      <c r="D939" t="s">
        <v>540</v>
      </c>
      <c r="E939" t="s">
        <v>348</v>
      </c>
      <c r="F939" t="s">
        <v>349</v>
      </c>
      <c r="G939" t="s">
        <v>282</v>
      </c>
      <c r="I939" t="s">
        <v>351</v>
      </c>
      <c r="J939" t="s">
        <v>232</v>
      </c>
      <c r="K939" t="s">
        <v>232</v>
      </c>
      <c r="L939" t="s">
        <v>232</v>
      </c>
      <c r="M939" t="s">
        <v>232</v>
      </c>
      <c r="N939" t="s">
        <v>232</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7.2380000000000004</v>
      </c>
      <c r="AK939">
        <v>4.4550000000000001</v>
      </c>
      <c r="AL939">
        <v>5.7229999999999999</v>
      </c>
      <c r="AM939">
        <v>1.7350000000000001</v>
      </c>
      <c r="AN939">
        <v>3.218</v>
      </c>
      <c r="AO939">
        <v>2.1859999999999999</v>
      </c>
      <c r="AP939">
        <v>2.8420000000000001</v>
      </c>
      <c r="AQ939">
        <v>1.659</v>
      </c>
      <c r="AR939">
        <v>-2.4319999999999999</v>
      </c>
      <c r="AS939">
        <v>-5.9630000000000001</v>
      </c>
      <c r="AT939">
        <v>-6.2709999999999999</v>
      </c>
      <c r="AU939">
        <v>-6.6630000000000003</v>
      </c>
      <c r="AV939">
        <v>-6.6360000000000001</v>
      </c>
      <c r="AW939">
        <v>-6.1210000000000004</v>
      </c>
      <c r="AX939">
        <v>-5.2759999999999998</v>
      </c>
      <c r="AY939">
        <v>-4.4180000000000001</v>
      </c>
      <c r="AZ939">
        <v>-3.5960000000000001</v>
      </c>
      <c r="BA939">
        <v>-2.8759999999999999</v>
      </c>
      <c r="BB939">
        <v>-2.351</v>
      </c>
      <c r="BC939">
        <v>2017</v>
      </c>
    </row>
    <row r="940" spans="1:55" x14ac:dyDescent="0.25">
      <c r="A940">
        <v>218</v>
      </c>
      <c r="B940" t="s">
        <v>539</v>
      </c>
      <c r="C940" t="s">
        <v>352</v>
      </c>
      <c r="D940" t="s">
        <v>540</v>
      </c>
      <c r="E940" t="s">
        <v>353</v>
      </c>
      <c r="F940" t="s">
        <v>354</v>
      </c>
      <c r="G940" t="s">
        <v>229</v>
      </c>
      <c r="H940" t="s">
        <v>230</v>
      </c>
      <c r="I940" t="s">
        <v>546</v>
      </c>
      <c r="J940" t="s">
        <v>232</v>
      </c>
      <c r="K940" t="s">
        <v>232</v>
      </c>
      <c r="L940" t="s">
        <v>232</v>
      </c>
      <c r="M940" t="s">
        <v>232</v>
      </c>
      <c r="N940" t="s">
        <v>232</v>
      </c>
      <c r="O940" t="s">
        <v>232</v>
      </c>
      <c r="P940" t="s">
        <v>232</v>
      </c>
      <c r="Q940" t="s">
        <v>232</v>
      </c>
      <c r="R940" t="s">
        <v>232</v>
      </c>
      <c r="S940" t="s">
        <v>232</v>
      </c>
      <c r="T940" t="s">
        <v>232</v>
      </c>
      <c r="U940" t="s">
        <v>232</v>
      </c>
      <c r="V940" t="s">
        <v>232</v>
      </c>
      <c r="W940" t="s">
        <v>232</v>
      </c>
      <c r="X940" t="s">
        <v>232</v>
      </c>
      <c r="Y940" t="s">
        <v>232</v>
      </c>
      <c r="Z940" t="s">
        <v>232</v>
      </c>
      <c r="AA940" t="s">
        <v>232</v>
      </c>
      <c r="AB940" t="s">
        <v>232</v>
      </c>
      <c r="AC940" t="s">
        <v>232</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91.756</v>
      </c>
      <c r="AV940">
        <v>113.563</v>
      </c>
      <c r="AW940">
        <v>135.65199999999999</v>
      </c>
      <c r="AX940">
        <v>157.547</v>
      </c>
      <c r="AY940">
        <v>178.87200000000001</v>
      </c>
      <c r="AZ940">
        <v>199.125</v>
      </c>
      <c r="BA940">
        <v>218.25899999999999</v>
      </c>
      <c r="BB940">
        <v>236.65299999999999</v>
      </c>
      <c r="BC940">
        <v>2017</v>
      </c>
    </row>
    <row r="941" spans="1:55" x14ac:dyDescent="0.25">
      <c r="A941">
        <v>218</v>
      </c>
      <c r="B941" t="s">
        <v>539</v>
      </c>
      <c r="C941" t="s">
        <v>355</v>
      </c>
      <c r="D941" t="s">
        <v>540</v>
      </c>
      <c r="E941" t="s">
        <v>353</v>
      </c>
      <c r="F941" t="s">
        <v>354</v>
      </c>
      <c r="G941" t="s">
        <v>282</v>
      </c>
      <c r="I941" t="s">
        <v>379</v>
      </c>
      <c r="J941" t="s">
        <v>232</v>
      </c>
      <c r="K941" t="s">
        <v>232</v>
      </c>
      <c r="L941" t="s">
        <v>232</v>
      </c>
      <c r="M941" t="s">
        <v>232</v>
      </c>
      <c r="N941" t="s">
        <v>232</v>
      </c>
      <c r="O941" t="s">
        <v>232</v>
      </c>
      <c r="P941" t="s">
        <v>232</v>
      </c>
      <c r="Q941" t="s">
        <v>232</v>
      </c>
      <c r="R941" t="s">
        <v>232</v>
      </c>
      <c r="S941" t="s">
        <v>232</v>
      </c>
      <c r="T941" t="s">
        <v>232</v>
      </c>
      <c r="U941" t="s">
        <v>232</v>
      </c>
      <c r="V941" t="s">
        <v>232</v>
      </c>
      <c r="W941" t="s">
        <v>232</v>
      </c>
      <c r="X941" t="s">
        <v>232</v>
      </c>
      <c r="Y941" t="s">
        <v>232</v>
      </c>
      <c r="Z941" t="s">
        <v>232</v>
      </c>
      <c r="AA941" t="s">
        <v>232</v>
      </c>
      <c r="AB941" t="s">
        <v>232</v>
      </c>
      <c r="AC941" t="s">
        <v>232</v>
      </c>
      <c r="AD941">
        <v>58.93</v>
      </c>
      <c r="AE941">
        <v>51.728999999999999</v>
      </c>
      <c r="AF941">
        <v>62.116</v>
      </c>
      <c r="AG941">
        <v>66.444000000000003</v>
      </c>
      <c r="AH941">
        <v>87.015000000000001</v>
      </c>
      <c r="AI941">
        <v>71.087999999999994</v>
      </c>
      <c r="AJ941">
        <v>43.331000000000003</v>
      </c>
      <c r="AK941">
        <v>28.375</v>
      </c>
      <c r="AL941">
        <v>21.260999999999999</v>
      </c>
      <c r="AM941">
        <v>24.201000000000001</v>
      </c>
      <c r="AN941">
        <v>18.645</v>
      </c>
      <c r="AO941">
        <v>15.972</v>
      </c>
      <c r="AP941">
        <v>12.516</v>
      </c>
      <c r="AQ941">
        <v>12.093999999999999</v>
      </c>
      <c r="AR941">
        <v>15.846</v>
      </c>
      <c r="AS941">
        <v>23</v>
      </c>
      <c r="AT941">
        <v>30.564</v>
      </c>
      <c r="AU941">
        <v>35.145000000000003</v>
      </c>
      <c r="AV941">
        <v>39.976999999999997</v>
      </c>
      <c r="AW941">
        <v>45.262999999999998</v>
      </c>
      <c r="AX941">
        <v>48.81</v>
      </c>
      <c r="AY941">
        <v>51.338000000000001</v>
      </c>
      <c r="AZ941">
        <v>52.783999999999999</v>
      </c>
      <c r="BA941">
        <v>53.41</v>
      </c>
      <c r="BB941">
        <v>53.186</v>
      </c>
      <c r="BC941">
        <v>2017</v>
      </c>
    </row>
    <row r="942" spans="1:55" x14ac:dyDescent="0.25">
      <c r="A942">
        <v>218</v>
      </c>
      <c r="B942" t="s">
        <v>539</v>
      </c>
      <c r="C942" t="s">
        <v>356</v>
      </c>
      <c r="D942" t="s">
        <v>540</v>
      </c>
      <c r="E942" t="s">
        <v>357</v>
      </c>
      <c r="F942" t="s">
        <v>358</v>
      </c>
      <c r="G942" t="s">
        <v>229</v>
      </c>
      <c r="H942" t="s">
        <v>230</v>
      </c>
      <c r="I942" t="s">
        <v>546</v>
      </c>
      <c r="J942" t="s">
        <v>232</v>
      </c>
      <c r="K942" t="s">
        <v>232</v>
      </c>
      <c r="L942" t="s">
        <v>232</v>
      </c>
      <c r="M942" t="s">
        <v>232</v>
      </c>
      <c r="N942" t="s">
        <v>232</v>
      </c>
      <c r="O942" t="s">
        <v>232</v>
      </c>
      <c r="P942" t="s">
        <v>232</v>
      </c>
      <c r="Q942" t="s">
        <v>232</v>
      </c>
      <c r="R942" t="s">
        <v>232</v>
      </c>
      <c r="S942" t="s">
        <v>232</v>
      </c>
      <c r="T942" t="s">
        <v>232</v>
      </c>
      <c r="U942" t="s">
        <v>232</v>
      </c>
      <c r="V942" t="s">
        <v>232</v>
      </c>
      <c r="W942" t="s">
        <v>232</v>
      </c>
      <c r="X942" t="s">
        <v>232</v>
      </c>
      <c r="Y942" t="s">
        <v>232</v>
      </c>
      <c r="Z942" t="s">
        <v>232</v>
      </c>
      <c r="AA942" t="s">
        <v>232</v>
      </c>
      <c r="AB942" t="s">
        <v>232</v>
      </c>
      <c r="AC942" t="s">
        <v>232</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132.858</v>
      </c>
      <c r="AV942">
        <v>153.17099999999999</v>
      </c>
      <c r="AW942">
        <v>171.16</v>
      </c>
      <c r="AX942">
        <v>187.256</v>
      </c>
      <c r="AY942">
        <v>204.08099999999999</v>
      </c>
      <c r="AZ942">
        <v>221.73400000000001</v>
      </c>
      <c r="BA942">
        <v>240.86699999999999</v>
      </c>
      <c r="BB942">
        <v>259.26100000000002</v>
      </c>
      <c r="BC942">
        <v>2017</v>
      </c>
    </row>
    <row r="943" spans="1:55" x14ac:dyDescent="0.25">
      <c r="A943">
        <v>218</v>
      </c>
      <c r="B943" t="s">
        <v>539</v>
      </c>
      <c r="C943" t="s">
        <v>359</v>
      </c>
      <c r="D943" t="s">
        <v>540</v>
      </c>
      <c r="E943" t="s">
        <v>357</v>
      </c>
      <c r="F943" t="s">
        <v>358</v>
      </c>
      <c r="G943" t="s">
        <v>282</v>
      </c>
      <c r="I943" t="s">
        <v>360</v>
      </c>
      <c r="J943" t="s">
        <v>232</v>
      </c>
      <c r="K943" t="s">
        <v>232</v>
      </c>
      <c r="L943" t="s">
        <v>232</v>
      </c>
      <c r="M943" t="s">
        <v>232</v>
      </c>
      <c r="N943" t="s">
        <v>232</v>
      </c>
      <c r="O943" t="s">
        <v>232</v>
      </c>
      <c r="P943" t="s">
        <v>232</v>
      </c>
      <c r="Q943" t="s">
        <v>232</v>
      </c>
      <c r="R943" t="s">
        <v>232</v>
      </c>
      <c r="S943" t="s">
        <v>232</v>
      </c>
      <c r="T943" t="s">
        <v>232</v>
      </c>
      <c r="U943" t="s">
        <v>232</v>
      </c>
      <c r="V943" t="s">
        <v>232</v>
      </c>
      <c r="W943" t="s">
        <v>232</v>
      </c>
      <c r="X943" t="s">
        <v>232</v>
      </c>
      <c r="Y943" t="s">
        <v>232</v>
      </c>
      <c r="Z943" t="s">
        <v>232</v>
      </c>
      <c r="AA943" t="s">
        <v>232</v>
      </c>
      <c r="AB943" t="s">
        <v>232</v>
      </c>
      <c r="AC943" t="s">
        <v>232</v>
      </c>
      <c r="AD943">
        <v>66.891000000000005</v>
      </c>
      <c r="AE943">
        <v>59.957000000000001</v>
      </c>
      <c r="AF943">
        <v>69.144000000000005</v>
      </c>
      <c r="AG943">
        <v>74.066000000000003</v>
      </c>
      <c r="AH943">
        <v>89.81</v>
      </c>
      <c r="AI943">
        <v>82.158000000000001</v>
      </c>
      <c r="AJ943">
        <v>56.25</v>
      </c>
      <c r="AK943">
        <v>41.671999999999997</v>
      </c>
      <c r="AL943">
        <v>37.951000000000001</v>
      </c>
      <c r="AM943">
        <v>41</v>
      </c>
      <c r="AN943">
        <v>39.595999999999997</v>
      </c>
      <c r="AO943">
        <v>37.508000000000003</v>
      </c>
      <c r="AP943">
        <v>36.201000000000001</v>
      </c>
      <c r="AQ943">
        <v>37.136000000000003</v>
      </c>
      <c r="AR943">
        <v>38.040999999999997</v>
      </c>
      <c r="AS943">
        <v>41.319000000000003</v>
      </c>
      <c r="AT943">
        <v>46.622999999999998</v>
      </c>
      <c r="AU943">
        <v>50.889000000000003</v>
      </c>
      <c r="AV943">
        <v>53.92</v>
      </c>
      <c r="AW943">
        <v>57.110999999999997</v>
      </c>
      <c r="AX943">
        <v>58.014000000000003</v>
      </c>
      <c r="AY943">
        <v>58.573</v>
      </c>
      <c r="AZ943">
        <v>58.777999999999999</v>
      </c>
      <c r="BA943">
        <v>58.942</v>
      </c>
      <c r="BB943">
        <v>58.267000000000003</v>
      </c>
      <c r="BC943">
        <v>2017</v>
      </c>
    </row>
    <row r="944" spans="1:55" x14ac:dyDescent="0.25">
      <c r="A944">
        <v>218</v>
      </c>
      <c r="B944" t="s">
        <v>539</v>
      </c>
      <c r="C944" t="s">
        <v>361</v>
      </c>
      <c r="D944" t="s">
        <v>540</v>
      </c>
      <c r="E944" t="s">
        <v>362</v>
      </c>
      <c r="F944" t="s">
        <v>363</v>
      </c>
      <c r="G944" t="s">
        <v>229</v>
      </c>
      <c r="H944" t="s">
        <v>230</v>
      </c>
      <c r="I944" t="s">
        <v>546</v>
      </c>
      <c r="J944" t="s">
        <v>374</v>
      </c>
      <c r="K944" t="s">
        <v>374</v>
      </c>
      <c r="L944" t="s">
        <v>374</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88.69</v>
      </c>
      <c r="AK944">
        <v>98.953999999999994</v>
      </c>
      <c r="AL944">
        <v>116.985</v>
      </c>
      <c r="AM944">
        <v>116.40900000000001</v>
      </c>
      <c r="AN944">
        <v>131.05600000000001</v>
      </c>
      <c r="AO944">
        <v>156.56299999999999</v>
      </c>
      <c r="AP944">
        <v>182.983</v>
      </c>
      <c r="AQ944">
        <v>205.92699999999999</v>
      </c>
      <c r="AR944">
        <v>225.375</v>
      </c>
      <c r="AS944">
        <v>225.744</v>
      </c>
      <c r="AT944">
        <v>233.86500000000001</v>
      </c>
      <c r="AU944">
        <v>261.077</v>
      </c>
      <c r="AV944">
        <v>284.07299999999998</v>
      </c>
      <c r="AW944">
        <v>299.69600000000003</v>
      </c>
      <c r="AX944">
        <v>322.77699999999999</v>
      </c>
      <c r="AY944">
        <v>348.423</v>
      </c>
      <c r="AZ944">
        <v>377.24200000000002</v>
      </c>
      <c r="BA944">
        <v>408.64800000000002</v>
      </c>
      <c r="BB944">
        <v>444.95600000000002</v>
      </c>
      <c r="BC944">
        <v>2017</v>
      </c>
    </row>
    <row r="945" spans="1:55" x14ac:dyDescent="0.25">
      <c r="A945">
        <v>218</v>
      </c>
      <c r="B945" t="s">
        <v>539</v>
      </c>
      <c r="C945" t="s">
        <v>364</v>
      </c>
      <c r="D945" t="s">
        <v>540</v>
      </c>
      <c r="E945" t="s">
        <v>365</v>
      </c>
      <c r="F945" t="s">
        <v>366</v>
      </c>
      <c r="G945" t="s">
        <v>242</v>
      </c>
      <c r="H945" t="s">
        <v>230</v>
      </c>
      <c r="I945" t="s">
        <v>547</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0.56100000000000005</v>
      </c>
      <c r="AJ945">
        <v>1.2929999999999999</v>
      </c>
      <c r="AK945">
        <v>1.506</v>
      </c>
      <c r="AL945">
        <v>1.9910000000000001</v>
      </c>
      <c r="AM945">
        <v>0.746</v>
      </c>
      <c r="AN945">
        <v>0.76600000000000001</v>
      </c>
      <c r="AO945">
        <v>7.6999999999999999E-2</v>
      </c>
      <c r="AP945">
        <v>1.97</v>
      </c>
      <c r="AQ945">
        <v>1.054</v>
      </c>
      <c r="AR945">
        <v>0.57099999999999995</v>
      </c>
      <c r="AS945">
        <v>-1.9359999999999999</v>
      </c>
      <c r="AT945">
        <v>-1.944</v>
      </c>
      <c r="AU945">
        <v>-1.998</v>
      </c>
      <c r="AV945">
        <v>-1.962</v>
      </c>
      <c r="AW945">
        <v>-2.2589999999999999</v>
      </c>
      <c r="AX945">
        <v>-2.3849999999999998</v>
      </c>
      <c r="AY945">
        <v>-2.5270000000000001</v>
      </c>
      <c r="AZ945">
        <v>-2.6789999999999998</v>
      </c>
      <c r="BA945">
        <v>-2.8879999999999999</v>
      </c>
      <c r="BB945">
        <v>-3.0510000000000002</v>
      </c>
      <c r="BC945">
        <v>2017</v>
      </c>
    </row>
    <row r="946" spans="1:55" x14ac:dyDescent="0.25">
      <c r="A946">
        <v>218</v>
      </c>
      <c r="B946" t="s">
        <v>539</v>
      </c>
      <c r="C946" t="s">
        <v>368</v>
      </c>
      <c r="D946" t="s">
        <v>540</v>
      </c>
      <c r="E946" t="s">
        <v>365</v>
      </c>
      <c r="F946" t="s">
        <v>366</v>
      </c>
      <c r="G946" t="s">
        <v>282</v>
      </c>
      <c r="I946" t="s">
        <v>369</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5.8630000000000004</v>
      </c>
      <c r="AJ946">
        <v>11.612</v>
      </c>
      <c r="AK946">
        <v>11.863</v>
      </c>
      <c r="AL946">
        <v>12.234999999999999</v>
      </c>
      <c r="AM946">
        <v>4.4649999999999999</v>
      </c>
      <c r="AN946">
        <v>4.0709999999999997</v>
      </c>
      <c r="AO946">
        <v>0.33700000000000002</v>
      </c>
      <c r="AP946">
        <v>7.3860000000000001</v>
      </c>
      <c r="AQ946">
        <v>3.5110000000000001</v>
      </c>
      <c r="AR946">
        <v>1.7370000000000001</v>
      </c>
      <c r="AS946">
        <v>-5.8840000000000003</v>
      </c>
      <c r="AT946">
        <v>-5.702</v>
      </c>
      <c r="AU946">
        <v>-5.25</v>
      </c>
      <c r="AV946">
        <v>-4.7370000000000001</v>
      </c>
      <c r="AW946">
        <v>-5.17</v>
      </c>
      <c r="AX946">
        <v>-5.07</v>
      </c>
      <c r="AY946">
        <v>-4.9749999999999996</v>
      </c>
      <c r="AZ946">
        <v>-4.8719999999999999</v>
      </c>
      <c r="BA946">
        <v>-4.8470000000000004</v>
      </c>
      <c r="BB946">
        <v>-4.7039999999999997</v>
      </c>
      <c r="BC946">
        <v>2017</v>
      </c>
    </row>
    <row r="947" spans="1:55" x14ac:dyDescent="0.25">
      <c r="A947">
        <v>963</v>
      </c>
      <c r="B947" t="s">
        <v>548</v>
      </c>
      <c r="C947" t="s">
        <v>225</v>
      </c>
      <c r="D947" t="s">
        <v>549</v>
      </c>
      <c r="E947" t="s">
        <v>227</v>
      </c>
      <c r="F947" t="s">
        <v>228</v>
      </c>
      <c r="G947" t="s">
        <v>229</v>
      </c>
      <c r="H947" t="s">
        <v>230</v>
      </c>
      <c r="I947" t="s">
        <v>550</v>
      </c>
      <c r="J947" t="s">
        <v>232</v>
      </c>
      <c r="K947" t="s">
        <v>232</v>
      </c>
      <c r="L947" t="s">
        <v>232</v>
      </c>
      <c r="M947" t="s">
        <v>232</v>
      </c>
      <c r="N947" t="s">
        <v>232</v>
      </c>
      <c r="O947" t="s">
        <v>232</v>
      </c>
      <c r="P947" t="s">
        <v>232</v>
      </c>
      <c r="Q947" t="s">
        <v>232</v>
      </c>
      <c r="R947" t="s">
        <v>232</v>
      </c>
      <c r="S947" t="s">
        <v>232</v>
      </c>
      <c r="T947" t="s">
        <v>232</v>
      </c>
      <c r="U947" t="s">
        <v>232</v>
      </c>
      <c r="V947" t="s">
        <v>232</v>
      </c>
      <c r="W947" t="s">
        <v>232</v>
      </c>
      <c r="X947" t="s">
        <v>232</v>
      </c>
      <c r="Y947" t="s">
        <v>232</v>
      </c>
      <c r="Z947">
        <v>10.718</v>
      </c>
      <c r="AA947">
        <v>13.167</v>
      </c>
      <c r="AB947">
        <v>14.986000000000001</v>
      </c>
      <c r="AC947">
        <v>16.597000000000001</v>
      </c>
      <c r="AD947">
        <v>17.334</v>
      </c>
      <c r="AE947">
        <v>17.742999999999999</v>
      </c>
      <c r="AF947">
        <v>18.64</v>
      </c>
      <c r="AG947">
        <v>19.359000000000002</v>
      </c>
      <c r="AH947">
        <v>20.57</v>
      </c>
      <c r="AI947">
        <v>21.442</v>
      </c>
      <c r="AJ947">
        <v>22.661999999999999</v>
      </c>
      <c r="AK947">
        <v>24.016999999999999</v>
      </c>
      <c r="AL947">
        <v>25.36</v>
      </c>
      <c r="AM947">
        <v>25.154</v>
      </c>
      <c r="AN947">
        <v>25.346</v>
      </c>
      <c r="AO947">
        <v>25.577000000000002</v>
      </c>
      <c r="AP947">
        <v>25.396000000000001</v>
      </c>
      <c r="AQ947">
        <v>25.992999999999999</v>
      </c>
      <c r="AR947">
        <v>26.292000000000002</v>
      </c>
      <c r="AS947">
        <v>27.1</v>
      </c>
      <c r="AT947">
        <v>27.971</v>
      </c>
      <c r="AU947">
        <v>28.802</v>
      </c>
      <c r="AV947">
        <v>29.695</v>
      </c>
      <c r="AW947">
        <v>30.614999999999998</v>
      </c>
      <c r="AX947">
        <v>31.594999999999999</v>
      </c>
      <c r="AY947">
        <v>32.637999999999998</v>
      </c>
      <c r="AZ947">
        <v>33.747</v>
      </c>
      <c r="BA947">
        <v>34.927999999999997</v>
      </c>
      <c r="BB947">
        <v>36.151000000000003</v>
      </c>
      <c r="BC947">
        <v>2017</v>
      </c>
    </row>
    <row r="948" spans="1:55" x14ac:dyDescent="0.25">
      <c r="A948">
        <v>963</v>
      </c>
      <c r="B948" t="s">
        <v>548</v>
      </c>
      <c r="C948" t="s">
        <v>233</v>
      </c>
      <c r="D948" t="s">
        <v>549</v>
      </c>
      <c r="E948" t="s">
        <v>227</v>
      </c>
      <c r="F948" t="s">
        <v>234</v>
      </c>
      <c r="G948" t="s">
        <v>235</v>
      </c>
      <c r="I948" t="s">
        <v>236</v>
      </c>
      <c r="J948" t="s">
        <v>232</v>
      </c>
      <c r="K948" t="s">
        <v>232</v>
      </c>
      <c r="L948" t="s">
        <v>232</v>
      </c>
      <c r="M948" t="s">
        <v>232</v>
      </c>
      <c r="N948" t="s">
        <v>232</v>
      </c>
      <c r="O948" t="s">
        <v>232</v>
      </c>
      <c r="P948" t="s">
        <v>232</v>
      </c>
      <c r="Q948" t="s">
        <v>232</v>
      </c>
      <c r="R948" t="s">
        <v>232</v>
      </c>
      <c r="S948" t="s">
        <v>232</v>
      </c>
      <c r="T948" t="s">
        <v>232</v>
      </c>
      <c r="U948" t="s">
        <v>232</v>
      </c>
      <c r="V948" t="s">
        <v>232</v>
      </c>
      <c r="W948" t="s">
        <v>232</v>
      </c>
      <c r="X948" t="s">
        <v>232</v>
      </c>
      <c r="Y948" t="s">
        <v>232</v>
      </c>
      <c r="Z948" t="s">
        <v>232</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1.1499999999999999</v>
      </c>
      <c r="AS948">
        <v>3.0739999999999998</v>
      </c>
      <c r="AT948">
        <v>3.2149999999999999</v>
      </c>
      <c r="AU948">
        <v>2.9689999999999999</v>
      </c>
      <c r="AV948">
        <v>3.1</v>
      </c>
      <c r="AW948">
        <v>3.1</v>
      </c>
      <c r="AX948">
        <v>3.2</v>
      </c>
      <c r="AY948">
        <v>3.3</v>
      </c>
      <c r="AZ948">
        <v>3.4</v>
      </c>
      <c r="BA948">
        <v>3.5</v>
      </c>
      <c r="BB948">
        <v>3.5</v>
      </c>
      <c r="BC948">
        <v>2017</v>
      </c>
    </row>
    <row r="949" spans="1:55" x14ac:dyDescent="0.25">
      <c r="A949">
        <v>963</v>
      </c>
      <c r="B949" t="s">
        <v>548</v>
      </c>
      <c r="C949" t="s">
        <v>237</v>
      </c>
      <c r="D949" t="s">
        <v>549</v>
      </c>
      <c r="E949" t="s">
        <v>238</v>
      </c>
      <c r="F949" t="s">
        <v>239</v>
      </c>
      <c r="G949" t="s">
        <v>229</v>
      </c>
      <c r="H949" t="s">
        <v>230</v>
      </c>
      <c r="I949" t="s">
        <v>550</v>
      </c>
      <c r="J949" t="s">
        <v>232</v>
      </c>
      <c r="K949" t="s">
        <v>232</v>
      </c>
      <c r="L949" t="s">
        <v>232</v>
      </c>
      <c r="M949" t="s">
        <v>232</v>
      </c>
      <c r="N949" t="s">
        <v>232</v>
      </c>
      <c r="O949" t="s">
        <v>232</v>
      </c>
      <c r="P949" t="s">
        <v>232</v>
      </c>
      <c r="Q949" t="s">
        <v>232</v>
      </c>
      <c r="R949" t="s">
        <v>232</v>
      </c>
      <c r="S949" t="s">
        <v>232</v>
      </c>
      <c r="T949" t="s">
        <v>232</v>
      </c>
      <c r="U949" t="s">
        <v>232</v>
      </c>
      <c r="V949" t="s">
        <v>232</v>
      </c>
      <c r="W949" t="s">
        <v>232</v>
      </c>
      <c r="X949" t="s">
        <v>232</v>
      </c>
      <c r="Y949" t="s">
        <v>232</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31.53</v>
      </c>
      <c r="AV949">
        <v>32.942</v>
      </c>
      <c r="AW949">
        <v>34.466000000000001</v>
      </c>
      <c r="AX949">
        <v>36.113999999999997</v>
      </c>
      <c r="AY949">
        <v>37.963000000000001</v>
      </c>
      <c r="AZ949">
        <v>40.029000000000003</v>
      </c>
      <c r="BA949">
        <v>42.34</v>
      </c>
      <c r="BB949">
        <v>44.734999999999999</v>
      </c>
      <c r="BC949">
        <v>2017</v>
      </c>
    </row>
    <row r="950" spans="1:55" x14ac:dyDescent="0.25">
      <c r="A950">
        <v>963</v>
      </c>
      <c r="B950" t="s">
        <v>548</v>
      </c>
      <c r="C950" t="s">
        <v>240</v>
      </c>
      <c r="D950" t="s">
        <v>549</v>
      </c>
      <c r="E950" t="s">
        <v>238</v>
      </c>
      <c r="F950" t="s">
        <v>241</v>
      </c>
      <c r="G950" t="s">
        <v>242</v>
      </c>
      <c r="H950" t="s">
        <v>230</v>
      </c>
      <c r="I950" t="s">
        <v>243</v>
      </c>
      <c r="J950" t="s">
        <v>232</v>
      </c>
      <c r="K950" t="s">
        <v>232</v>
      </c>
      <c r="L950" t="s">
        <v>232</v>
      </c>
      <c r="M950" t="s">
        <v>232</v>
      </c>
      <c r="N950" t="s">
        <v>232</v>
      </c>
      <c r="O950" t="s">
        <v>232</v>
      </c>
      <c r="P950" t="s">
        <v>232</v>
      </c>
      <c r="Q950" t="s">
        <v>232</v>
      </c>
      <c r="R950" t="s">
        <v>232</v>
      </c>
      <c r="S950" t="s">
        <v>232</v>
      </c>
      <c r="T950" t="s">
        <v>232</v>
      </c>
      <c r="U950" t="s">
        <v>232</v>
      </c>
      <c r="V950" t="s">
        <v>232</v>
      </c>
      <c r="W950" t="s">
        <v>232</v>
      </c>
      <c r="X950" t="s">
        <v>232</v>
      </c>
      <c r="Y950" t="s">
        <v>232</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18.169</v>
      </c>
      <c r="AV950">
        <v>19.881</v>
      </c>
      <c r="AW950">
        <v>20.152000000000001</v>
      </c>
      <c r="AX950">
        <v>21.343</v>
      </c>
      <c r="AY950">
        <v>22.562999999999999</v>
      </c>
      <c r="AZ950">
        <v>23.945</v>
      </c>
      <c r="BA950">
        <v>25.431000000000001</v>
      </c>
      <c r="BB950">
        <v>27.042000000000002</v>
      </c>
      <c r="BC950">
        <v>2017</v>
      </c>
    </row>
    <row r="951" spans="1:55" x14ac:dyDescent="0.25">
      <c r="A951">
        <v>963</v>
      </c>
      <c r="B951" t="s">
        <v>548</v>
      </c>
      <c r="C951" t="s">
        <v>244</v>
      </c>
      <c r="D951" t="s">
        <v>549</v>
      </c>
      <c r="E951" t="s">
        <v>238</v>
      </c>
      <c r="F951" t="s">
        <v>245</v>
      </c>
      <c r="G951" t="s">
        <v>246</v>
      </c>
      <c r="H951" t="s">
        <v>230</v>
      </c>
      <c r="I951" t="s">
        <v>243</v>
      </c>
      <c r="J951" t="s">
        <v>232</v>
      </c>
      <c r="K951" t="s">
        <v>232</v>
      </c>
      <c r="L951" t="s">
        <v>232</v>
      </c>
      <c r="M951" t="s">
        <v>232</v>
      </c>
      <c r="N951" t="s">
        <v>232</v>
      </c>
      <c r="O951" t="s">
        <v>232</v>
      </c>
      <c r="P951" t="s">
        <v>232</v>
      </c>
      <c r="Q951" t="s">
        <v>232</v>
      </c>
      <c r="R951" t="s">
        <v>232</v>
      </c>
      <c r="S951" t="s">
        <v>232</v>
      </c>
      <c r="T951" t="s">
        <v>232</v>
      </c>
      <c r="U951" t="s">
        <v>232</v>
      </c>
      <c r="V951" t="s">
        <v>232</v>
      </c>
      <c r="W951" t="s">
        <v>232</v>
      </c>
      <c r="X951" t="s">
        <v>232</v>
      </c>
      <c r="Y951" t="s">
        <v>232</v>
      </c>
      <c r="Z951">
        <v>11.311</v>
      </c>
      <c r="AA951">
        <v>14.135</v>
      </c>
      <c r="AB951">
        <v>16.268999999999998</v>
      </c>
      <c r="AC951">
        <v>18.277999999999999</v>
      </c>
      <c r="AD951">
        <v>19.515999999999998</v>
      </c>
      <c r="AE951">
        <v>20.414999999999999</v>
      </c>
      <c r="AF951">
        <v>21.786000000000001</v>
      </c>
      <c r="AG951">
        <v>23.047000000000001</v>
      </c>
      <c r="AH951">
        <v>25.148</v>
      </c>
      <c r="AI951">
        <v>27.03</v>
      </c>
      <c r="AJ951">
        <v>29.433</v>
      </c>
      <c r="AK951">
        <v>32.030999999999999</v>
      </c>
      <c r="AL951">
        <v>34.479999999999997</v>
      </c>
      <c r="AM951">
        <v>34.46</v>
      </c>
      <c r="AN951">
        <v>35.128999999999998</v>
      </c>
      <c r="AO951">
        <v>36.188000000000002</v>
      </c>
      <c r="AP951">
        <v>36.622</v>
      </c>
      <c r="AQ951">
        <v>38.14</v>
      </c>
      <c r="AR951">
        <v>39.308999999999997</v>
      </c>
      <c r="AS951">
        <v>40.950000000000003</v>
      </c>
      <c r="AT951">
        <v>42.728999999999999</v>
      </c>
      <c r="AU951">
        <v>44.834000000000003</v>
      </c>
      <c r="AV951">
        <v>47.265999999999998</v>
      </c>
      <c r="AW951">
        <v>49.597999999999999</v>
      </c>
      <c r="AX951">
        <v>52.253999999999998</v>
      </c>
      <c r="AY951">
        <v>55.1</v>
      </c>
      <c r="AZ951">
        <v>58.152999999999999</v>
      </c>
      <c r="BA951">
        <v>61.435000000000002</v>
      </c>
      <c r="BB951">
        <v>64.915999999999997</v>
      </c>
      <c r="BC951">
        <v>2017</v>
      </c>
    </row>
    <row r="952" spans="1:55" x14ac:dyDescent="0.25">
      <c r="A952">
        <v>963</v>
      </c>
      <c r="B952" t="s">
        <v>548</v>
      </c>
      <c r="C952" t="s">
        <v>247</v>
      </c>
      <c r="D952" t="s">
        <v>549</v>
      </c>
      <c r="E952" t="s">
        <v>248</v>
      </c>
      <c r="F952" t="s">
        <v>249</v>
      </c>
      <c r="G952" t="s">
        <v>250</v>
      </c>
      <c r="I952" t="s">
        <v>251</v>
      </c>
      <c r="J952" t="s">
        <v>232</v>
      </c>
      <c r="K952" t="s">
        <v>232</v>
      </c>
      <c r="L952" t="s">
        <v>232</v>
      </c>
      <c r="M952" t="s">
        <v>232</v>
      </c>
      <c r="N952" t="s">
        <v>232</v>
      </c>
      <c r="O952" t="s">
        <v>232</v>
      </c>
      <c r="P952" t="s">
        <v>232</v>
      </c>
      <c r="Q952" t="s">
        <v>232</v>
      </c>
      <c r="R952" t="s">
        <v>232</v>
      </c>
      <c r="S952" t="s">
        <v>232</v>
      </c>
      <c r="T952" t="s">
        <v>232</v>
      </c>
      <c r="U952" t="s">
        <v>232</v>
      </c>
      <c r="V952" t="s">
        <v>232</v>
      </c>
      <c r="W952" t="s">
        <v>232</v>
      </c>
      <c r="X952" t="s">
        <v>232</v>
      </c>
      <c r="Y952" t="s">
        <v>232</v>
      </c>
      <c r="Z952">
        <v>51.514000000000003</v>
      </c>
      <c r="AA952">
        <v>59.954999999999998</v>
      </c>
      <c r="AB952">
        <v>61.515000000000001</v>
      </c>
      <c r="AC952">
        <v>63.694000000000003</v>
      </c>
      <c r="AD952">
        <v>68.016999999999996</v>
      </c>
      <c r="AE952">
        <v>71.245000000000005</v>
      </c>
      <c r="AF952">
        <v>74.819999999999993</v>
      </c>
      <c r="AG952">
        <v>75.88</v>
      </c>
      <c r="AH952">
        <v>77.772999999999996</v>
      </c>
      <c r="AI952">
        <v>80.206999999999994</v>
      </c>
      <c r="AJ952">
        <v>85.721000000000004</v>
      </c>
      <c r="AK952">
        <v>91.168999999999997</v>
      </c>
      <c r="AL952">
        <v>98.516000000000005</v>
      </c>
      <c r="AM952">
        <v>98.515000000000001</v>
      </c>
      <c r="AN952">
        <v>100</v>
      </c>
      <c r="AO952">
        <v>102.47499999999999</v>
      </c>
      <c r="AP952">
        <v>103.139</v>
      </c>
      <c r="AQ952">
        <v>102.886</v>
      </c>
      <c r="AR952">
        <v>103.851</v>
      </c>
      <c r="AS952">
        <v>105.483</v>
      </c>
      <c r="AT952">
        <v>106.892</v>
      </c>
      <c r="AU952">
        <v>109.471</v>
      </c>
      <c r="AV952">
        <v>110.935</v>
      </c>
      <c r="AW952">
        <v>112.577</v>
      </c>
      <c r="AX952">
        <v>114.30200000000001</v>
      </c>
      <c r="AY952">
        <v>116.31699999999999</v>
      </c>
      <c r="AZ952">
        <v>118.613</v>
      </c>
      <c r="BA952">
        <v>121.218</v>
      </c>
      <c r="BB952">
        <v>123.744</v>
      </c>
      <c r="BC952">
        <v>2017</v>
      </c>
    </row>
    <row r="953" spans="1:55" x14ac:dyDescent="0.25">
      <c r="A953">
        <v>963</v>
      </c>
      <c r="B953" t="s">
        <v>548</v>
      </c>
      <c r="C953" t="s">
        <v>252</v>
      </c>
      <c r="D953" t="s">
        <v>549</v>
      </c>
      <c r="E953" t="s">
        <v>253</v>
      </c>
      <c r="F953" t="s">
        <v>254</v>
      </c>
      <c r="G953" t="s">
        <v>229</v>
      </c>
      <c r="H953" t="s">
        <v>220</v>
      </c>
      <c r="I953" t="s">
        <v>255</v>
      </c>
      <c r="J953" t="s">
        <v>232</v>
      </c>
      <c r="K953" t="s">
        <v>232</v>
      </c>
      <c r="L953" t="s">
        <v>232</v>
      </c>
      <c r="M953" t="s">
        <v>232</v>
      </c>
      <c r="N953" t="s">
        <v>232</v>
      </c>
      <c r="O953" t="s">
        <v>232</v>
      </c>
      <c r="P953" t="s">
        <v>232</v>
      </c>
      <c r="Q953" t="s">
        <v>232</v>
      </c>
      <c r="R953" t="s">
        <v>232</v>
      </c>
      <c r="S953" t="s">
        <v>232</v>
      </c>
      <c r="T953" t="s">
        <v>232</v>
      </c>
      <c r="U953" t="s">
        <v>232</v>
      </c>
      <c r="V953" t="s">
        <v>232</v>
      </c>
      <c r="W953" t="s">
        <v>232</v>
      </c>
      <c r="X953" t="s">
        <v>232</v>
      </c>
      <c r="Y953" t="s">
        <v>232</v>
      </c>
      <c r="Z953" s="52">
        <v>2835.07</v>
      </c>
      <c r="AA953" s="52">
        <v>3508.9</v>
      </c>
      <c r="AB953" s="52">
        <v>3995.68</v>
      </c>
      <c r="AC953" s="52">
        <v>4415.04</v>
      </c>
      <c r="AD953" s="52">
        <v>4601.8500000000004</v>
      </c>
      <c r="AE953" s="52">
        <v>4704.83</v>
      </c>
      <c r="AF953" s="52">
        <v>4936.66</v>
      </c>
      <c r="AG953" s="52">
        <v>5122.47</v>
      </c>
      <c r="AH953" s="52">
        <v>5440.06</v>
      </c>
      <c r="AI953" s="52">
        <v>5670.11</v>
      </c>
      <c r="AJ953" s="52">
        <v>5996.08</v>
      </c>
      <c r="AK953" s="52">
        <v>6363.8</v>
      </c>
      <c r="AL953" s="52">
        <v>6738.34</v>
      </c>
      <c r="AM953" s="52">
        <v>6713.76</v>
      </c>
      <c r="AN953" s="52">
        <v>6809.76</v>
      </c>
      <c r="AO953" s="52">
        <v>6933.49</v>
      </c>
      <c r="AP953" s="52">
        <v>6961.21</v>
      </c>
      <c r="AQ953" s="52">
        <v>7210.24</v>
      </c>
      <c r="AR953" s="52">
        <v>7372.89</v>
      </c>
      <c r="AS953" s="52">
        <v>7664.09</v>
      </c>
      <c r="AT953" s="52">
        <v>7953.58</v>
      </c>
      <c r="AU953" s="52">
        <v>8212.6200000000008</v>
      </c>
      <c r="AV953" s="52">
        <v>8475.59</v>
      </c>
      <c r="AW953" s="52">
        <v>8742.77</v>
      </c>
      <c r="AX953" s="52">
        <v>9031.73</v>
      </c>
      <c r="AY953" s="52">
        <v>9346.19</v>
      </c>
      <c r="AZ953" s="52">
        <v>9685.58</v>
      </c>
      <c r="BA953" s="52">
        <v>10050.719999999999</v>
      </c>
      <c r="BB953" s="52">
        <v>10431.01</v>
      </c>
      <c r="BC953">
        <v>2017</v>
      </c>
    </row>
    <row r="954" spans="1:55" x14ac:dyDescent="0.25">
      <c r="A954">
        <v>963</v>
      </c>
      <c r="B954" t="s">
        <v>548</v>
      </c>
      <c r="C954" t="s">
        <v>256</v>
      </c>
      <c r="D954" t="s">
        <v>549</v>
      </c>
      <c r="E954" t="s">
        <v>253</v>
      </c>
      <c r="F954" t="s">
        <v>257</v>
      </c>
      <c r="G954" t="s">
        <v>258</v>
      </c>
      <c r="H954" t="s">
        <v>220</v>
      </c>
      <c r="I954" t="s">
        <v>255</v>
      </c>
      <c r="J954" t="s">
        <v>232</v>
      </c>
      <c r="K954" t="s">
        <v>232</v>
      </c>
      <c r="L954" t="s">
        <v>232</v>
      </c>
      <c r="M954" t="s">
        <v>232</v>
      </c>
      <c r="N954" t="s">
        <v>232</v>
      </c>
      <c r="O954" t="s">
        <v>232</v>
      </c>
      <c r="P954" t="s">
        <v>232</v>
      </c>
      <c r="Q954" t="s">
        <v>232</v>
      </c>
      <c r="R954" t="s">
        <v>232</v>
      </c>
      <c r="S954" t="s">
        <v>232</v>
      </c>
      <c r="T954" t="s">
        <v>232</v>
      </c>
      <c r="U954" t="s">
        <v>232</v>
      </c>
      <c r="V954" t="s">
        <v>232</v>
      </c>
      <c r="W954" t="s">
        <v>232</v>
      </c>
      <c r="X954" t="s">
        <v>232</v>
      </c>
      <c r="Y954" t="s">
        <v>232</v>
      </c>
      <c r="Z954" s="52">
        <v>4011.33</v>
      </c>
      <c r="AA954" s="52">
        <v>4964.7299999999996</v>
      </c>
      <c r="AB954" s="52">
        <v>5653.47</v>
      </c>
      <c r="AC954" s="52">
        <v>6246.82</v>
      </c>
      <c r="AD954" s="52">
        <v>6511.14</v>
      </c>
      <c r="AE954" s="52">
        <v>6656.85</v>
      </c>
      <c r="AF954" s="52">
        <v>6984.87</v>
      </c>
      <c r="AG954" s="52">
        <v>7247.77</v>
      </c>
      <c r="AH954" s="52">
        <v>7697.12</v>
      </c>
      <c r="AI954" s="52">
        <v>8022.62</v>
      </c>
      <c r="AJ954" s="52">
        <v>8483.83</v>
      </c>
      <c r="AK954" s="52">
        <v>9004.1200000000008</v>
      </c>
      <c r="AL954" s="52">
        <v>9534.0499999999993</v>
      </c>
      <c r="AM954" s="52">
        <v>9499.27</v>
      </c>
      <c r="AN954" s="52">
        <v>9635.1</v>
      </c>
      <c r="AO954" s="52">
        <v>9810.17</v>
      </c>
      <c r="AP954" s="52">
        <v>9849.39</v>
      </c>
      <c r="AQ954" s="52">
        <v>10201.74</v>
      </c>
      <c r="AR954" s="52">
        <v>10431.870000000001</v>
      </c>
      <c r="AS954" s="52">
        <v>10843.89</v>
      </c>
      <c r="AT954" s="52">
        <v>11253.49</v>
      </c>
      <c r="AU954" s="52">
        <v>11620.01</v>
      </c>
      <c r="AV954" s="52">
        <v>11992.07</v>
      </c>
      <c r="AW954" s="52">
        <v>12370.11</v>
      </c>
      <c r="AX954" s="52">
        <v>12778.96</v>
      </c>
      <c r="AY954" s="52">
        <v>13223.89</v>
      </c>
      <c r="AZ954" s="52">
        <v>13704.09</v>
      </c>
      <c r="BA954" s="52">
        <v>14220.73</v>
      </c>
      <c r="BB954" s="52">
        <v>14758.79</v>
      </c>
      <c r="BC954">
        <v>2017</v>
      </c>
    </row>
    <row r="955" spans="1:55" x14ac:dyDescent="0.25">
      <c r="A955">
        <v>963</v>
      </c>
      <c r="B955" t="s">
        <v>548</v>
      </c>
      <c r="C955" t="s">
        <v>259</v>
      </c>
      <c r="D955" t="s">
        <v>549</v>
      </c>
      <c r="E955" t="s">
        <v>260</v>
      </c>
      <c r="F955" t="s">
        <v>261</v>
      </c>
      <c r="G955" t="s">
        <v>229</v>
      </c>
      <c r="H955" t="s">
        <v>220</v>
      </c>
      <c r="I955" t="s">
        <v>262</v>
      </c>
      <c r="J955" t="s">
        <v>232</v>
      </c>
      <c r="K955" t="s">
        <v>232</v>
      </c>
      <c r="L955" t="s">
        <v>232</v>
      </c>
      <c r="M955" t="s">
        <v>232</v>
      </c>
      <c r="N955" t="s">
        <v>232</v>
      </c>
      <c r="O955" t="s">
        <v>232</v>
      </c>
      <c r="P955" t="s">
        <v>232</v>
      </c>
      <c r="Q955" t="s">
        <v>232</v>
      </c>
      <c r="R955" t="s">
        <v>232</v>
      </c>
      <c r="S955" t="s">
        <v>232</v>
      </c>
      <c r="T955" t="s">
        <v>232</v>
      </c>
      <c r="U955" t="s">
        <v>232</v>
      </c>
      <c r="V955" t="s">
        <v>232</v>
      </c>
      <c r="W955" t="s">
        <v>232</v>
      </c>
      <c r="X955" t="s">
        <v>232</v>
      </c>
      <c r="Y955" t="s">
        <v>232</v>
      </c>
      <c r="Z955" s="52">
        <v>1460.46</v>
      </c>
      <c r="AA955" s="52">
        <v>2103.7600000000002</v>
      </c>
      <c r="AB955" s="52">
        <v>2457.96</v>
      </c>
      <c r="AC955" s="52">
        <v>2812.11</v>
      </c>
      <c r="AD955" s="52">
        <v>3130.05</v>
      </c>
      <c r="AE955" s="52">
        <v>3351.96</v>
      </c>
      <c r="AF955" s="52">
        <v>3693.62</v>
      </c>
      <c r="AG955" s="52">
        <v>3886.91</v>
      </c>
      <c r="AH955" s="52">
        <v>4230.87</v>
      </c>
      <c r="AI955" s="52">
        <v>4547.8</v>
      </c>
      <c r="AJ955" s="52">
        <v>5139.87</v>
      </c>
      <c r="AK955" s="52">
        <v>5801.84</v>
      </c>
      <c r="AL955" s="52">
        <v>6638.36</v>
      </c>
      <c r="AM955" s="52">
        <v>6614.05</v>
      </c>
      <c r="AN955" s="52">
        <v>6809.76</v>
      </c>
      <c r="AO955" s="52">
        <v>7105.07</v>
      </c>
      <c r="AP955" s="52">
        <v>7179.72</v>
      </c>
      <c r="AQ955" s="52">
        <v>7418.33</v>
      </c>
      <c r="AR955" s="52">
        <v>7656.86</v>
      </c>
      <c r="AS955" s="52">
        <v>8084.31</v>
      </c>
      <c r="AT955" s="52">
        <v>8501.74</v>
      </c>
      <c r="AU955" s="52">
        <v>8990.48</v>
      </c>
      <c r="AV955" s="52">
        <v>9402.42</v>
      </c>
      <c r="AW955" s="52">
        <v>9842.36</v>
      </c>
      <c r="AX955" s="52">
        <v>10323.43</v>
      </c>
      <c r="AY955" s="52">
        <v>10871.21</v>
      </c>
      <c r="AZ955" s="52">
        <v>11488.37</v>
      </c>
      <c r="BA955" s="52">
        <v>12183.32</v>
      </c>
      <c r="BB955" s="52">
        <v>12907.77</v>
      </c>
      <c r="BC955">
        <v>2017</v>
      </c>
    </row>
    <row r="956" spans="1:55" x14ac:dyDescent="0.25">
      <c r="A956">
        <v>963</v>
      </c>
      <c r="B956" t="s">
        <v>548</v>
      </c>
      <c r="C956" t="s">
        <v>263</v>
      </c>
      <c r="D956" t="s">
        <v>549</v>
      </c>
      <c r="E956" t="s">
        <v>260</v>
      </c>
      <c r="F956" t="s">
        <v>264</v>
      </c>
      <c r="G956" t="s">
        <v>242</v>
      </c>
      <c r="H956" t="s">
        <v>220</v>
      </c>
      <c r="I956" t="s">
        <v>262</v>
      </c>
      <c r="J956" t="s">
        <v>232</v>
      </c>
      <c r="K956" t="s">
        <v>232</v>
      </c>
      <c r="L956" t="s">
        <v>232</v>
      </c>
      <c r="M956" t="s">
        <v>232</v>
      </c>
      <c r="N956" t="s">
        <v>232</v>
      </c>
      <c r="O956" t="s">
        <v>232</v>
      </c>
      <c r="P956" t="s">
        <v>232</v>
      </c>
      <c r="Q956" t="s">
        <v>232</v>
      </c>
      <c r="R956" t="s">
        <v>232</v>
      </c>
      <c r="S956" t="s">
        <v>232</v>
      </c>
      <c r="T956" t="s">
        <v>232</v>
      </c>
      <c r="U956" t="s">
        <v>232</v>
      </c>
      <c r="V956" t="s">
        <v>232</v>
      </c>
      <c r="W956" t="s">
        <v>232</v>
      </c>
      <c r="X956" t="s">
        <v>232</v>
      </c>
      <c r="Y956" t="s">
        <v>232</v>
      </c>
      <c r="Z956">
        <v>947.95299999999997</v>
      </c>
      <c r="AA956" s="52">
        <v>1220.0899999999999</v>
      </c>
      <c r="AB956" s="52">
        <v>1408.12</v>
      </c>
      <c r="AC956" s="52">
        <v>1533.91</v>
      </c>
      <c r="AD956" s="52">
        <v>1474.45</v>
      </c>
      <c r="AE956" s="52">
        <v>1533.62</v>
      </c>
      <c r="AF956" s="52">
        <v>1777.34</v>
      </c>
      <c r="AG956" s="52">
        <v>2242.9699999999998</v>
      </c>
      <c r="AH956" s="52">
        <v>2686</v>
      </c>
      <c r="AI956" s="52">
        <v>2891.68</v>
      </c>
      <c r="AJ956" s="52">
        <v>3296.75</v>
      </c>
      <c r="AK956" s="52">
        <v>4060.06</v>
      </c>
      <c r="AL956" s="52">
        <v>4971.82</v>
      </c>
      <c r="AM956" s="52">
        <v>4697.84</v>
      </c>
      <c r="AN956" s="52">
        <v>4611.3500000000004</v>
      </c>
      <c r="AO956" s="52">
        <v>5050.03</v>
      </c>
      <c r="AP956" s="52">
        <v>4716.6400000000003</v>
      </c>
      <c r="AQ956" s="52">
        <v>5036.03</v>
      </c>
      <c r="AR956" s="52">
        <v>5194.01</v>
      </c>
      <c r="AS956" s="52">
        <v>4584.26</v>
      </c>
      <c r="AT956" s="52">
        <v>4808.3</v>
      </c>
      <c r="AU956" s="52">
        <v>5180.78</v>
      </c>
      <c r="AV956" s="52">
        <v>5674.41</v>
      </c>
      <c r="AW956" s="52">
        <v>5754.69</v>
      </c>
      <c r="AX956" s="52">
        <v>6101.19</v>
      </c>
      <c r="AY956" s="52">
        <v>6461.28</v>
      </c>
      <c r="AZ956" s="52">
        <v>6872.21</v>
      </c>
      <c r="BA956" s="52">
        <v>7317.92</v>
      </c>
      <c r="BB956" s="52">
        <v>7802.78</v>
      </c>
      <c r="BC956">
        <v>2017</v>
      </c>
    </row>
    <row r="957" spans="1:55" x14ac:dyDescent="0.25">
      <c r="A957">
        <v>963</v>
      </c>
      <c r="B957" t="s">
        <v>548</v>
      </c>
      <c r="C957" t="s">
        <v>265</v>
      </c>
      <c r="D957" t="s">
        <v>549</v>
      </c>
      <c r="E957" t="s">
        <v>260</v>
      </c>
      <c r="F957" t="s">
        <v>266</v>
      </c>
      <c r="G957" t="s">
        <v>246</v>
      </c>
      <c r="H957" t="s">
        <v>220</v>
      </c>
      <c r="I957" t="s">
        <v>262</v>
      </c>
      <c r="J957" t="s">
        <v>232</v>
      </c>
      <c r="K957" t="s">
        <v>232</v>
      </c>
      <c r="L957" t="s">
        <v>232</v>
      </c>
      <c r="M957" t="s">
        <v>232</v>
      </c>
      <c r="N957" t="s">
        <v>232</v>
      </c>
      <c r="O957" t="s">
        <v>232</v>
      </c>
      <c r="P957" t="s">
        <v>232</v>
      </c>
      <c r="Q957" t="s">
        <v>232</v>
      </c>
      <c r="R957" t="s">
        <v>232</v>
      </c>
      <c r="S957" t="s">
        <v>232</v>
      </c>
      <c r="T957" t="s">
        <v>232</v>
      </c>
      <c r="U957" t="s">
        <v>232</v>
      </c>
      <c r="V957" t="s">
        <v>232</v>
      </c>
      <c r="W957" t="s">
        <v>232</v>
      </c>
      <c r="X957" t="s">
        <v>232</v>
      </c>
      <c r="Y957" t="s">
        <v>232</v>
      </c>
      <c r="Z957" s="52">
        <v>2991.93</v>
      </c>
      <c r="AA957" s="52">
        <v>3766.9</v>
      </c>
      <c r="AB957" s="52">
        <v>4337.75</v>
      </c>
      <c r="AC957" s="52">
        <v>4862.22</v>
      </c>
      <c r="AD957" s="52">
        <v>5181.24</v>
      </c>
      <c r="AE957" s="52">
        <v>5413.36</v>
      </c>
      <c r="AF957" s="52">
        <v>5769.97</v>
      </c>
      <c r="AG957" s="52">
        <v>6098.32</v>
      </c>
      <c r="AH957" s="52">
        <v>6650.77</v>
      </c>
      <c r="AI957" s="52">
        <v>7147.93</v>
      </c>
      <c r="AJ957" s="52">
        <v>7787.62</v>
      </c>
      <c r="AK957" s="52">
        <v>8487.25</v>
      </c>
      <c r="AL957" s="52">
        <v>9161.5499999999993</v>
      </c>
      <c r="AM957" s="52">
        <v>9197.7199999999993</v>
      </c>
      <c r="AN957" s="52">
        <v>9437.9500000000007</v>
      </c>
      <c r="AO957" s="52">
        <v>9810.17</v>
      </c>
      <c r="AP957" s="52">
        <v>10038.31</v>
      </c>
      <c r="AQ957" s="52">
        <v>10579.83</v>
      </c>
      <c r="AR957" s="52">
        <v>11023.2</v>
      </c>
      <c r="AS957" s="52">
        <v>11581.11</v>
      </c>
      <c r="AT957" s="52">
        <v>12149.94</v>
      </c>
      <c r="AU957" s="52">
        <v>12784.15</v>
      </c>
      <c r="AV957" s="52">
        <v>13490.95</v>
      </c>
      <c r="AW957" s="52">
        <v>14163.68</v>
      </c>
      <c r="AX957" s="52">
        <v>14937.35</v>
      </c>
      <c r="AY957" s="52">
        <v>15778.76</v>
      </c>
      <c r="AZ957" s="52">
        <v>16690.099999999999</v>
      </c>
      <c r="BA957" s="52">
        <v>17678.21</v>
      </c>
      <c r="BB957" s="52">
        <v>18731.07</v>
      </c>
      <c r="BC957">
        <v>2017</v>
      </c>
    </row>
    <row r="958" spans="1:55" x14ac:dyDescent="0.25">
      <c r="A958">
        <v>963</v>
      </c>
      <c r="B958" t="s">
        <v>548</v>
      </c>
      <c r="C958" t="s">
        <v>267</v>
      </c>
      <c r="D958" t="s">
        <v>549</v>
      </c>
      <c r="E958" t="s">
        <v>268</v>
      </c>
      <c r="F958" t="s">
        <v>269</v>
      </c>
      <c r="G958" t="s">
        <v>270</v>
      </c>
    </row>
    <row r="959" spans="1:55" x14ac:dyDescent="0.25">
      <c r="A959">
        <v>963</v>
      </c>
      <c r="B959" t="s">
        <v>548</v>
      </c>
      <c r="C959" t="s">
        <v>271</v>
      </c>
      <c r="D959" t="s">
        <v>549</v>
      </c>
      <c r="E959" t="s">
        <v>272</v>
      </c>
      <c r="F959" t="s">
        <v>273</v>
      </c>
      <c r="G959" t="s">
        <v>274</v>
      </c>
      <c r="I959" t="s">
        <v>243</v>
      </c>
      <c r="J959" t="s">
        <v>232</v>
      </c>
      <c r="K959" t="s">
        <v>232</v>
      </c>
      <c r="L959" t="s">
        <v>232</v>
      </c>
      <c r="M959" t="s">
        <v>232</v>
      </c>
      <c r="N959" t="s">
        <v>232</v>
      </c>
      <c r="O959" t="s">
        <v>232</v>
      </c>
      <c r="P959" t="s">
        <v>232</v>
      </c>
      <c r="Q959" t="s">
        <v>232</v>
      </c>
      <c r="R959" t="s">
        <v>232</v>
      </c>
      <c r="S959" t="s">
        <v>232</v>
      </c>
      <c r="T959" t="s">
        <v>232</v>
      </c>
      <c r="U959" t="s">
        <v>232</v>
      </c>
      <c r="V959" t="s">
        <v>232</v>
      </c>
      <c r="W959" t="s">
        <v>232</v>
      </c>
      <c r="X959" t="s">
        <v>232</v>
      </c>
      <c r="Y959" t="s">
        <v>232</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3.9E-2</v>
      </c>
      <c r="AO959">
        <v>3.7999999999999999E-2</v>
      </c>
      <c r="AP959">
        <v>3.6999999999999998E-2</v>
      </c>
      <c r="AQ959">
        <v>3.5999999999999997E-2</v>
      </c>
      <c r="AR959">
        <v>3.5000000000000003E-2</v>
      </c>
      <c r="AS959">
        <v>3.5000000000000003E-2</v>
      </c>
      <c r="AT959">
        <v>3.5000000000000003E-2</v>
      </c>
      <c r="AU959">
        <v>3.5000000000000003E-2</v>
      </c>
      <c r="AV959">
        <v>3.5000000000000003E-2</v>
      </c>
      <c r="AW959">
        <v>3.5000000000000003E-2</v>
      </c>
      <c r="AX959">
        <v>3.5000000000000003E-2</v>
      </c>
      <c r="AY959">
        <v>3.5000000000000003E-2</v>
      </c>
      <c r="AZ959">
        <v>3.5000000000000003E-2</v>
      </c>
      <c r="BA959">
        <v>3.5000000000000003E-2</v>
      </c>
      <c r="BB959">
        <v>3.5000000000000003E-2</v>
      </c>
      <c r="BC959">
        <v>2017</v>
      </c>
    </row>
    <row r="960" spans="1:55" x14ac:dyDescent="0.25">
      <c r="A960">
        <v>963</v>
      </c>
      <c r="B960" t="s">
        <v>548</v>
      </c>
      <c r="C960" t="s">
        <v>275</v>
      </c>
      <c r="D960" t="s">
        <v>549</v>
      </c>
      <c r="E960" t="s">
        <v>276</v>
      </c>
      <c r="F960" t="s">
        <v>277</v>
      </c>
      <c r="G960" t="s">
        <v>278</v>
      </c>
      <c r="I960" t="s">
        <v>243</v>
      </c>
      <c r="J960" t="s">
        <v>232</v>
      </c>
      <c r="K960" t="s">
        <v>232</v>
      </c>
      <c r="L960" t="s">
        <v>232</v>
      </c>
      <c r="M960" t="s">
        <v>232</v>
      </c>
      <c r="N960" t="s">
        <v>232</v>
      </c>
      <c r="O960" t="s">
        <v>232</v>
      </c>
      <c r="P960" t="s">
        <v>232</v>
      </c>
      <c r="Q960" t="s">
        <v>232</v>
      </c>
      <c r="R960" t="s">
        <v>232</v>
      </c>
      <c r="S960" t="s">
        <v>232</v>
      </c>
      <c r="T960" t="s">
        <v>232</v>
      </c>
      <c r="U960" t="s">
        <v>232</v>
      </c>
      <c r="V960" t="s">
        <v>232</v>
      </c>
      <c r="W960" t="s">
        <v>232</v>
      </c>
      <c r="X960" t="s">
        <v>232</v>
      </c>
      <c r="Y960" t="s">
        <v>232</v>
      </c>
      <c r="Z960">
        <v>0.48799999999999999</v>
      </c>
      <c r="AA960">
        <v>0.55800000000000005</v>
      </c>
      <c r="AB960">
        <v>0.56699999999999995</v>
      </c>
      <c r="AC960">
        <v>0.57799999999999996</v>
      </c>
      <c r="AD960">
        <v>0.60399999999999998</v>
      </c>
      <c r="AE960">
        <v>0.61899999999999999</v>
      </c>
      <c r="AF960">
        <v>0.64</v>
      </c>
      <c r="AG960">
        <v>0.63700000000000001</v>
      </c>
      <c r="AH960">
        <v>0.63600000000000001</v>
      </c>
      <c r="AI960">
        <v>0.63600000000000001</v>
      </c>
      <c r="AJ960">
        <v>0.66</v>
      </c>
      <c r="AK960">
        <v>0.68400000000000005</v>
      </c>
      <c r="AL960">
        <v>0.72499999999999998</v>
      </c>
      <c r="AM960">
        <v>0.71899999999999997</v>
      </c>
      <c r="AN960">
        <v>0.72199999999999998</v>
      </c>
      <c r="AO960">
        <v>0.72399999999999998</v>
      </c>
      <c r="AP960">
        <v>0.71499999999999997</v>
      </c>
      <c r="AQ960">
        <v>0.70099999999999996</v>
      </c>
      <c r="AR960">
        <v>0.69499999999999995</v>
      </c>
      <c r="AS960">
        <v>0.69799999999999995</v>
      </c>
      <c r="AT960">
        <v>0.7</v>
      </c>
      <c r="AU960">
        <v>0.70299999999999996</v>
      </c>
      <c r="AV960">
        <v>0.69699999999999995</v>
      </c>
      <c r="AW960">
        <v>0.69499999999999995</v>
      </c>
      <c r="AX960">
        <v>0.69099999999999995</v>
      </c>
      <c r="AY960">
        <v>0.68899999999999995</v>
      </c>
      <c r="AZ960">
        <v>0.68799999999999994</v>
      </c>
      <c r="BA960">
        <v>0.68899999999999995</v>
      </c>
      <c r="BB960">
        <v>0.68899999999999995</v>
      </c>
      <c r="BC960">
        <v>2017</v>
      </c>
    </row>
    <row r="961" spans="1:55" x14ac:dyDescent="0.25">
      <c r="A961">
        <v>963</v>
      </c>
      <c r="B961" t="s">
        <v>548</v>
      </c>
      <c r="C961" t="s">
        <v>279</v>
      </c>
      <c r="D961" t="s">
        <v>549</v>
      </c>
      <c r="E961" t="s">
        <v>280</v>
      </c>
      <c r="F961" t="s">
        <v>281</v>
      </c>
      <c r="G961" t="s">
        <v>282</v>
      </c>
      <c r="I961" t="s">
        <v>550</v>
      </c>
      <c r="J961" t="s">
        <v>232</v>
      </c>
      <c r="K961" t="s">
        <v>232</v>
      </c>
      <c r="L961" t="s">
        <v>232</v>
      </c>
      <c r="M961" t="s">
        <v>232</v>
      </c>
      <c r="N961" t="s">
        <v>232</v>
      </c>
      <c r="O961" t="s">
        <v>232</v>
      </c>
      <c r="P961" t="s">
        <v>232</v>
      </c>
      <c r="Q961" t="s">
        <v>232</v>
      </c>
      <c r="R961" t="s">
        <v>232</v>
      </c>
      <c r="S961" t="s">
        <v>232</v>
      </c>
      <c r="T961" t="s">
        <v>232</v>
      </c>
      <c r="U961" t="s">
        <v>232</v>
      </c>
      <c r="V961" t="s">
        <v>232</v>
      </c>
      <c r="W961" t="s">
        <v>232</v>
      </c>
      <c r="X961" t="s">
        <v>232</v>
      </c>
      <c r="Y961" t="s">
        <v>232</v>
      </c>
      <c r="Z961" t="s">
        <v>232</v>
      </c>
      <c r="AA961" t="s">
        <v>232</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24.518999999999998</v>
      </c>
      <c r="AL961">
        <v>26.058</v>
      </c>
      <c r="AM961">
        <v>18.582999999999998</v>
      </c>
      <c r="AN961">
        <v>15.553000000000001</v>
      </c>
      <c r="AO961">
        <v>18.145</v>
      </c>
      <c r="AP961">
        <v>18.143000000000001</v>
      </c>
      <c r="AQ961">
        <v>16.98</v>
      </c>
      <c r="AR961">
        <v>17.800999999999998</v>
      </c>
      <c r="AS961">
        <v>15.936999999999999</v>
      </c>
      <c r="AT961">
        <v>15.907</v>
      </c>
      <c r="AU961">
        <v>15.882999999999999</v>
      </c>
      <c r="AV961">
        <v>15.595000000000001</v>
      </c>
      <c r="AW961">
        <v>16.867999999999999</v>
      </c>
      <c r="AX961">
        <v>17.821999999999999</v>
      </c>
      <c r="AY961">
        <v>17.917999999999999</v>
      </c>
      <c r="AZ961">
        <v>17.710999999999999</v>
      </c>
      <c r="BA961">
        <v>17.709</v>
      </c>
      <c r="BB961">
        <v>17.974</v>
      </c>
      <c r="BC961">
        <v>2017</v>
      </c>
    </row>
    <row r="962" spans="1:55" x14ac:dyDescent="0.25">
      <c r="A962">
        <v>963</v>
      </c>
      <c r="B962" t="s">
        <v>548</v>
      </c>
      <c r="C962" t="s">
        <v>283</v>
      </c>
      <c r="D962" t="s">
        <v>549</v>
      </c>
      <c r="E962" t="s">
        <v>284</v>
      </c>
      <c r="F962" t="s">
        <v>285</v>
      </c>
      <c r="G962" t="s">
        <v>282</v>
      </c>
      <c r="I962" t="s">
        <v>550</v>
      </c>
      <c r="J962" t="s">
        <v>232</v>
      </c>
      <c r="K962" t="s">
        <v>232</v>
      </c>
      <c r="L962" t="s">
        <v>232</v>
      </c>
      <c r="M962" t="s">
        <v>232</v>
      </c>
      <c r="N962" t="s">
        <v>232</v>
      </c>
      <c r="O962" t="s">
        <v>232</v>
      </c>
      <c r="P962" t="s">
        <v>232</v>
      </c>
      <c r="Q962" t="s">
        <v>232</v>
      </c>
      <c r="R962" t="s">
        <v>232</v>
      </c>
      <c r="S962" t="s">
        <v>232</v>
      </c>
      <c r="T962" t="s">
        <v>232</v>
      </c>
      <c r="U962" t="s">
        <v>232</v>
      </c>
      <c r="V962" t="s">
        <v>232</v>
      </c>
      <c r="W962" t="s">
        <v>232</v>
      </c>
      <c r="X962" t="s">
        <v>232</v>
      </c>
      <c r="Y962" t="s">
        <v>232</v>
      </c>
      <c r="Z962" t="s">
        <v>232</v>
      </c>
      <c r="AA962" t="s">
        <v>232</v>
      </c>
      <c r="AB962">
        <v>27.088999999999999</v>
      </c>
      <c r="AC962">
        <v>18.579000000000001</v>
      </c>
      <c r="AD962">
        <v>20.317</v>
      </c>
      <c r="AE962">
        <v>13.06</v>
      </c>
      <c r="AF962">
        <v>10.461</v>
      </c>
      <c r="AG962">
        <v>9.2319999999999993</v>
      </c>
      <c r="AH962">
        <v>10.481</v>
      </c>
      <c r="AI962">
        <v>9.2460000000000004</v>
      </c>
      <c r="AJ962">
        <v>12.621</v>
      </c>
      <c r="AK962">
        <v>15.565</v>
      </c>
      <c r="AL962">
        <v>12.375999999999999</v>
      </c>
      <c r="AM962">
        <v>12.744</v>
      </c>
      <c r="AN962">
        <v>10.115</v>
      </c>
      <c r="AO962">
        <v>9.3010000000000002</v>
      </c>
      <c r="AP962">
        <v>9.4870000000000001</v>
      </c>
      <c r="AQ962">
        <v>11.651999999999999</v>
      </c>
      <c r="AR962">
        <v>10.446</v>
      </c>
      <c r="AS962">
        <v>10.641999999999999</v>
      </c>
      <c r="AT962">
        <v>11.250999999999999</v>
      </c>
      <c r="AU962">
        <v>11.194000000000001</v>
      </c>
      <c r="AV962">
        <v>11.061999999999999</v>
      </c>
      <c r="AW962">
        <v>11.8</v>
      </c>
      <c r="AX962">
        <v>11.609</v>
      </c>
      <c r="AY962">
        <v>11.438000000000001</v>
      </c>
      <c r="AZ962">
        <v>11.351000000000001</v>
      </c>
      <c r="BA962">
        <v>11.750999999999999</v>
      </c>
      <c r="BB962">
        <v>12.717000000000001</v>
      </c>
      <c r="BC962">
        <v>2017</v>
      </c>
    </row>
    <row r="963" spans="1:55" x14ac:dyDescent="0.25">
      <c r="A963">
        <v>963</v>
      </c>
      <c r="B963" t="s">
        <v>548</v>
      </c>
      <c r="C963" t="s">
        <v>286</v>
      </c>
      <c r="D963" t="s">
        <v>549</v>
      </c>
      <c r="E963" t="s">
        <v>287</v>
      </c>
      <c r="F963" t="s">
        <v>288</v>
      </c>
      <c r="G963" t="s">
        <v>250</v>
      </c>
      <c r="I963" t="s">
        <v>551</v>
      </c>
      <c r="J963" t="s">
        <v>232</v>
      </c>
      <c r="K963" t="s">
        <v>232</v>
      </c>
      <c r="L963" t="s">
        <v>232</v>
      </c>
      <c r="M963" t="s">
        <v>232</v>
      </c>
      <c r="N963" t="s">
        <v>232</v>
      </c>
      <c r="O963" t="s">
        <v>232</v>
      </c>
      <c r="P963" t="s">
        <v>232</v>
      </c>
      <c r="Q963" t="s">
        <v>232</v>
      </c>
      <c r="R963" t="s">
        <v>232</v>
      </c>
      <c r="S963" t="s">
        <v>232</v>
      </c>
      <c r="T963" t="s">
        <v>232</v>
      </c>
      <c r="U963" t="s">
        <v>232</v>
      </c>
      <c r="V963" t="s">
        <v>232</v>
      </c>
      <c r="W963" t="s">
        <v>232</v>
      </c>
      <c r="X963" t="s">
        <v>232</v>
      </c>
      <c r="Y963" t="s">
        <v>232</v>
      </c>
      <c r="Z963">
        <v>92.222999999999999</v>
      </c>
      <c r="AA963">
        <v>97.51</v>
      </c>
      <c r="AB963">
        <v>97.238</v>
      </c>
      <c r="AC963">
        <v>100</v>
      </c>
      <c r="AD963">
        <v>104.973</v>
      </c>
      <c r="AE963">
        <v>109.773</v>
      </c>
      <c r="AF963">
        <v>110.117</v>
      </c>
      <c r="AG963">
        <v>110.71899999999999</v>
      </c>
      <c r="AH963">
        <v>111.03100000000001</v>
      </c>
      <c r="AI963">
        <v>115.009</v>
      </c>
      <c r="AJ963">
        <v>122.056</v>
      </c>
      <c r="AK963">
        <v>123.877</v>
      </c>
      <c r="AL963">
        <v>127.249</v>
      </c>
      <c r="AM963">
        <v>126.752</v>
      </c>
      <c r="AN963">
        <v>129.55000000000001</v>
      </c>
      <c r="AO963">
        <v>134.28899999999999</v>
      </c>
      <c r="AP963">
        <v>137.042</v>
      </c>
      <c r="AQ963">
        <v>136.952</v>
      </c>
      <c r="AR963">
        <v>135.68799999999999</v>
      </c>
      <c r="AS963">
        <v>134.28899999999999</v>
      </c>
      <c r="AT963">
        <v>132.85599999999999</v>
      </c>
      <c r="AU963">
        <v>134.51499999999999</v>
      </c>
      <c r="AV963">
        <v>136.35599999999999</v>
      </c>
      <c r="AW963">
        <v>138.35599999999999</v>
      </c>
      <c r="AX963">
        <v>140.59</v>
      </c>
      <c r="AY963">
        <v>142.88399999999999</v>
      </c>
      <c r="AZ963">
        <v>145.387</v>
      </c>
      <c r="BA963">
        <v>148.15299999999999</v>
      </c>
      <c r="BB963">
        <v>151.137</v>
      </c>
      <c r="BC963">
        <v>2018</v>
      </c>
    </row>
    <row r="964" spans="1:55" x14ac:dyDescent="0.25">
      <c r="A964">
        <v>963</v>
      </c>
      <c r="B964" t="s">
        <v>548</v>
      </c>
      <c r="C964" t="s">
        <v>290</v>
      </c>
      <c r="D964" t="s">
        <v>549</v>
      </c>
      <c r="E964" t="s">
        <v>287</v>
      </c>
      <c r="F964" t="s">
        <v>291</v>
      </c>
      <c r="G964" t="s">
        <v>235</v>
      </c>
      <c r="I964" t="s">
        <v>292</v>
      </c>
      <c r="J964" t="s">
        <v>232</v>
      </c>
      <c r="K964" t="s">
        <v>232</v>
      </c>
      <c r="L964" t="s">
        <v>232</v>
      </c>
      <c r="M964" t="s">
        <v>232</v>
      </c>
      <c r="N964" t="s">
        <v>232</v>
      </c>
      <c r="O964" t="s">
        <v>232</v>
      </c>
      <c r="P964" t="s">
        <v>232</v>
      </c>
      <c r="Q964" t="s">
        <v>232</v>
      </c>
      <c r="R964" t="s">
        <v>232</v>
      </c>
      <c r="S964" t="s">
        <v>232</v>
      </c>
      <c r="T964" t="s">
        <v>232</v>
      </c>
      <c r="U964" t="s">
        <v>232</v>
      </c>
      <c r="V964" t="s">
        <v>232</v>
      </c>
      <c r="W964" t="s">
        <v>232</v>
      </c>
      <c r="X964" t="s">
        <v>232</v>
      </c>
      <c r="Y964" t="s">
        <v>232</v>
      </c>
      <c r="Z964" t="s">
        <v>232</v>
      </c>
      <c r="AA964">
        <v>5.7320000000000002</v>
      </c>
      <c r="AB964">
        <v>-0.27900000000000003</v>
      </c>
      <c r="AC964">
        <v>2.8410000000000002</v>
      </c>
      <c r="AD964">
        <v>4.9729999999999999</v>
      </c>
      <c r="AE964">
        <v>4.5730000000000004</v>
      </c>
      <c r="AF964">
        <v>0.313</v>
      </c>
      <c r="AG964">
        <v>0.54700000000000004</v>
      </c>
      <c r="AH964">
        <v>0.28199999999999997</v>
      </c>
      <c r="AI964">
        <v>3.5819999999999999</v>
      </c>
      <c r="AJ964">
        <v>6.1280000000000001</v>
      </c>
      <c r="AK964">
        <v>1.492</v>
      </c>
      <c r="AL964">
        <v>2.722</v>
      </c>
      <c r="AM964">
        <v>-0.39</v>
      </c>
      <c r="AN964">
        <v>2.2080000000000002</v>
      </c>
      <c r="AO964">
        <v>3.6579999999999999</v>
      </c>
      <c r="AP964">
        <v>2.0499999999999998</v>
      </c>
      <c r="AQ964">
        <v>-6.6000000000000003E-2</v>
      </c>
      <c r="AR964">
        <v>-0.92300000000000004</v>
      </c>
      <c r="AS964">
        <v>-1.0309999999999999</v>
      </c>
      <c r="AT964">
        <v>-1.0669999999999999</v>
      </c>
      <c r="AU964">
        <v>1.248</v>
      </c>
      <c r="AV964">
        <v>1.369</v>
      </c>
      <c r="AW964">
        <v>1.4670000000000001</v>
      </c>
      <c r="AX964">
        <v>1.615</v>
      </c>
      <c r="AY964">
        <v>1.631</v>
      </c>
      <c r="AZ964">
        <v>1.752</v>
      </c>
      <c r="BA964">
        <v>1.903</v>
      </c>
      <c r="BB964">
        <v>2.0139999999999998</v>
      </c>
      <c r="BC964">
        <v>2018</v>
      </c>
    </row>
    <row r="965" spans="1:55" x14ac:dyDescent="0.25">
      <c r="A965">
        <v>963</v>
      </c>
      <c r="B965" t="s">
        <v>548</v>
      </c>
      <c r="C965" t="s">
        <v>293</v>
      </c>
      <c r="D965" t="s">
        <v>549</v>
      </c>
      <c r="E965" t="s">
        <v>294</v>
      </c>
      <c r="F965" t="s">
        <v>295</v>
      </c>
      <c r="G965" t="s">
        <v>250</v>
      </c>
      <c r="I965" t="s">
        <v>551</v>
      </c>
      <c r="J965" t="s">
        <v>232</v>
      </c>
      <c r="K965" t="s">
        <v>232</v>
      </c>
      <c r="L965" t="s">
        <v>232</v>
      </c>
      <c r="M965" t="s">
        <v>232</v>
      </c>
      <c r="N965" t="s">
        <v>232</v>
      </c>
      <c r="O965" t="s">
        <v>232</v>
      </c>
      <c r="P965" t="s">
        <v>232</v>
      </c>
      <c r="Q965" t="s">
        <v>232</v>
      </c>
      <c r="R965" t="s">
        <v>232</v>
      </c>
      <c r="S965" t="s">
        <v>232</v>
      </c>
      <c r="T965" t="s">
        <v>232</v>
      </c>
      <c r="U965" t="s">
        <v>232</v>
      </c>
      <c r="V965" t="s">
        <v>232</v>
      </c>
      <c r="W965" t="s">
        <v>232</v>
      </c>
      <c r="X965" t="s">
        <v>232</v>
      </c>
      <c r="Y965" t="s">
        <v>232</v>
      </c>
      <c r="Z965">
        <v>92.222999999999999</v>
      </c>
      <c r="AA965">
        <v>97.51</v>
      </c>
      <c r="AB965">
        <v>97.238</v>
      </c>
      <c r="AC965">
        <v>100</v>
      </c>
      <c r="AD965">
        <v>107</v>
      </c>
      <c r="AE965">
        <v>107.642</v>
      </c>
      <c r="AF965">
        <v>107.211</v>
      </c>
      <c r="AG965">
        <v>107.747</v>
      </c>
      <c r="AH965">
        <v>108.39400000000001</v>
      </c>
      <c r="AI965">
        <v>113.05500000000001</v>
      </c>
      <c r="AJ965">
        <v>118.196</v>
      </c>
      <c r="AK965">
        <v>124.039</v>
      </c>
      <c r="AL965">
        <v>123.482</v>
      </c>
      <c r="AM965">
        <v>123.482</v>
      </c>
      <c r="AN965">
        <v>127.541</v>
      </c>
      <c r="AO965">
        <v>130.815</v>
      </c>
      <c r="AP965">
        <v>133.172</v>
      </c>
      <c r="AQ965">
        <v>131.33799999999999</v>
      </c>
      <c r="AR965">
        <v>130.684</v>
      </c>
      <c r="AS965">
        <v>128.98099999999999</v>
      </c>
      <c r="AT965">
        <v>128.71899999999999</v>
      </c>
      <c r="AU965">
        <v>130.809</v>
      </c>
      <c r="AV965">
        <v>132.95699999999999</v>
      </c>
      <c r="AW965">
        <v>135.10300000000001</v>
      </c>
      <c r="AX965">
        <v>137.28399999999999</v>
      </c>
      <c r="AY965">
        <v>139.30000000000001</v>
      </c>
      <c r="AZ965">
        <v>141.49600000000001</v>
      </c>
      <c r="BA965">
        <v>143.91900000000001</v>
      </c>
      <c r="BB965">
        <v>149.42599999999999</v>
      </c>
      <c r="BC965">
        <v>2018</v>
      </c>
    </row>
    <row r="966" spans="1:55" x14ac:dyDescent="0.25">
      <c r="A966">
        <v>963</v>
      </c>
      <c r="B966" t="s">
        <v>548</v>
      </c>
      <c r="C966" t="s">
        <v>296</v>
      </c>
      <c r="D966" t="s">
        <v>549</v>
      </c>
      <c r="E966" t="s">
        <v>294</v>
      </c>
      <c r="F966" t="s">
        <v>297</v>
      </c>
      <c r="G966" t="s">
        <v>235</v>
      </c>
      <c r="I966" t="s">
        <v>298</v>
      </c>
      <c r="J966" t="s">
        <v>232</v>
      </c>
      <c r="K966" t="s">
        <v>232</v>
      </c>
      <c r="L966" t="s">
        <v>232</v>
      </c>
      <c r="M966" t="s">
        <v>232</v>
      </c>
      <c r="N966" t="s">
        <v>232</v>
      </c>
      <c r="O966" t="s">
        <v>232</v>
      </c>
      <c r="P966" t="s">
        <v>232</v>
      </c>
      <c r="Q966" t="s">
        <v>232</v>
      </c>
      <c r="R966" t="s">
        <v>232</v>
      </c>
      <c r="S966" t="s">
        <v>232</v>
      </c>
      <c r="T966" t="s">
        <v>232</v>
      </c>
      <c r="U966" t="s">
        <v>232</v>
      </c>
      <c r="V966" t="s">
        <v>232</v>
      </c>
      <c r="W966" t="s">
        <v>232</v>
      </c>
      <c r="X966" t="s">
        <v>232</v>
      </c>
      <c r="Y966" t="s">
        <v>232</v>
      </c>
      <c r="Z966" t="s">
        <v>232</v>
      </c>
      <c r="AA966">
        <v>5.7320000000000002</v>
      </c>
      <c r="AB966">
        <v>-0.27900000000000003</v>
      </c>
      <c r="AC966">
        <v>2.8410000000000002</v>
      </c>
      <c r="AD966">
        <v>7</v>
      </c>
      <c r="AE966">
        <v>0.6</v>
      </c>
      <c r="AF966">
        <v>-0.4</v>
      </c>
      <c r="AG966">
        <v>0.5</v>
      </c>
      <c r="AH966">
        <v>0.6</v>
      </c>
      <c r="AI966">
        <v>4.3</v>
      </c>
      <c r="AJ966">
        <v>4.548</v>
      </c>
      <c r="AK966">
        <v>4.944</v>
      </c>
      <c r="AL966">
        <v>-0.45</v>
      </c>
      <c r="AM966">
        <v>0</v>
      </c>
      <c r="AN966">
        <v>3.2869999999999999</v>
      </c>
      <c r="AO966">
        <v>2.5670000000000002</v>
      </c>
      <c r="AP966">
        <v>1.802</v>
      </c>
      <c r="AQ966">
        <v>-1.377</v>
      </c>
      <c r="AR966">
        <v>-0.499</v>
      </c>
      <c r="AS966">
        <v>-1.3029999999999999</v>
      </c>
      <c r="AT966">
        <v>-0.20300000000000001</v>
      </c>
      <c r="AU966">
        <v>1.623</v>
      </c>
      <c r="AV966">
        <v>1.6419999999999999</v>
      </c>
      <c r="AW966">
        <v>1.6140000000000001</v>
      </c>
      <c r="AX966">
        <v>1.615</v>
      </c>
      <c r="AY966">
        <v>1.468</v>
      </c>
      <c r="AZ966">
        <v>1.5760000000000001</v>
      </c>
      <c r="BA966">
        <v>1.7130000000000001</v>
      </c>
      <c r="BB966">
        <v>3.8260000000000001</v>
      </c>
      <c r="BC966">
        <v>2018</v>
      </c>
    </row>
    <row r="967" spans="1:55" x14ac:dyDescent="0.25">
      <c r="A967">
        <v>963</v>
      </c>
      <c r="B967" t="s">
        <v>548</v>
      </c>
      <c r="C967" t="s">
        <v>299</v>
      </c>
      <c r="D967" t="s">
        <v>549</v>
      </c>
      <c r="E967" t="s">
        <v>300</v>
      </c>
      <c r="G967" t="s">
        <v>274</v>
      </c>
    </row>
    <row r="968" spans="1:55" x14ac:dyDescent="0.25">
      <c r="A968">
        <v>963</v>
      </c>
      <c r="B968" t="s">
        <v>548</v>
      </c>
      <c r="C968" t="s">
        <v>301</v>
      </c>
      <c r="D968" t="s">
        <v>549</v>
      </c>
      <c r="E968" t="s">
        <v>302</v>
      </c>
      <c r="F968" t="s">
        <v>303</v>
      </c>
      <c r="G968" t="s">
        <v>235</v>
      </c>
      <c r="I968" t="s">
        <v>552</v>
      </c>
      <c r="J968" t="s">
        <v>232</v>
      </c>
      <c r="K968" t="s">
        <v>232</v>
      </c>
      <c r="L968" t="s">
        <v>232</v>
      </c>
      <c r="M968" t="s">
        <v>232</v>
      </c>
      <c r="N968" t="s">
        <v>232</v>
      </c>
      <c r="O968" t="s">
        <v>232</v>
      </c>
      <c r="P968" t="s">
        <v>232</v>
      </c>
      <c r="Q968" t="s">
        <v>232</v>
      </c>
      <c r="R968" t="s">
        <v>232</v>
      </c>
      <c r="S968" t="s">
        <v>232</v>
      </c>
      <c r="T968" t="s">
        <v>232</v>
      </c>
      <c r="U968" t="s">
        <v>232</v>
      </c>
      <c r="V968" t="s">
        <v>232</v>
      </c>
      <c r="W968" t="s">
        <v>232</v>
      </c>
      <c r="X968" t="s">
        <v>232</v>
      </c>
      <c r="Y968" t="s">
        <v>232</v>
      </c>
      <c r="Z968" t="s">
        <v>232</v>
      </c>
      <c r="AA968" t="s">
        <v>232</v>
      </c>
      <c r="AB968" t="s">
        <v>232</v>
      </c>
      <c r="AC968">
        <v>10.257</v>
      </c>
      <c r="AD968">
        <v>-7.5919999999999996</v>
      </c>
      <c r="AE968">
        <v>9.9619999999999997</v>
      </c>
      <c r="AF968">
        <v>4.0679999999999996</v>
      </c>
      <c r="AG968">
        <v>9.2200000000000006</v>
      </c>
      <c r="AH968">
        <v>2.2170000000000001</v>
      </c>
      <c r="AI968">
        <v>0.94499999999999995</v>
      </c>
      <c r="AJ968">
        <v>-4.2779999999999996</v>
      </c>
      <c r="AK968">
        <v>0.752</v>
      </c>
      <c r="AL968">
        <v>7.7569999999999997</v>
      </c>
      <c r="AM968">
        <v>-7.423</v>
      </c>
      <c r="AN968">
        <v>-1.9650000000000001</v>
      </c>
      <c r="AO968">
        <v>3.1440000000000001</v>
      </c>
      <c r="AP968">
        <v>-3.7330000000000001</v>
      </c>
      <c r="AQ968">
        <v>1.407</v>
      </c>
      <c r="AR968">
        <v>8.0500000000000007</v>
      </c>
      <c r="AS968">
        <v>2.0870000000000002</v>
      </c>
      <c r="AT968">
        <v>4.9560000000000004</v>
      </c>
      <c r="AU968">
        <v>10.396000000000001</v>
      </c>
      <c r="AV968">
        <v>1.7569999999999999</v>
      </c>
      <c r="AW968">
        <v>4.0970000000000004</v>
      </c>
      <c r="AX968">
        <v>7.6159999999999997</v>
      </c>
      <c r="AY968">
        <v>6.0179999999999998</v>
      </c>
      <c r="AZ968">
        <v>5.3159999999999998</v>
      </c>
      <c r="BA968">
        <v>4.617</v>
      </c>
      <c r="BB968">
        <v>4.6529999999999996</v>
      </c>
      <c r="BC968">
        <v>2018</v>
      </c>
    </row>
    <row r="969" spans="1:55" x14ac:dyDescent="0.25">
      <c r="A969">
        <v>963</v>
      </c>
      <c r="B969" t="s">
        <v>548</v>
      </c>
      <c r="C969" t="s">
        <v>305</v>
      </c>
      <c r="D969" t="s">
        <v>549</v>
      </c>
      <c r="E969" t="s">
        <v>306</v>
      </c>
      <c r="F969" t="s">
        <v>307</v>
      </c>
      <c r="G969" t="s">
        <v>235</v>
      </c>
      <c r="I969" t="s">
        <v>552</v>
      </c>
      <c r="J969" t="s">
        <v>232</v>
      </c>
      <c r="K969" t="s">
        <v>232</v>
      </c>
      <c r="L969" t="s">
        <v>232</v>
      </c>
      <c r="M969" t="s">
        <v>232</v>
      </c>
      <c r="N969" t="s">
        <v>232</v>
      </c>
      <c r="O969" t="s">
        <v>232</v>
      </c>
      <c r="P969" t="s">
        <v>232</v>
      </c>
      <c r="Q969" t="s">
        <v>232</v>
      </c>
      <c r="R969" t="s">
        <v>232</v>
      </c>
      <c r="S969" t="s">
        <v>232</v>
      </c>
      <c r="T969" t="s">
        <v>232</v>
      </c>
      <c r="U969" t="s">
        <v>232</v>
      </c>
      <c r="V969" t="s">
        <v>232</v>
      </c>
      <c r="W969" t="s">
        <v>232</v>
      </c>
      <c r="X969" t="s">
        <v>232</v>
      </c>
      <c r="Y969" t="s">
        <v>232</v>
      </c>
      <c r="Z969" t="s">
        <v>232</v>
      </c>
      <c r="AA969" t="s">
        <v>232</v>
      </c>
      <c r="AB969" t="s">
        <v>232</v>
      </c>
      <c r="AC969">
        <v>10.512</v>
      </c>
      <c r="AD969">
        <v>-7.4729999999999999</v>
      </c>
      <c r="AE969">
        <v>10.138999999999999</v>
      </c>
      <c r="AF969">
        <v>3.8359999999999999</v>
      </c>
      <c r="AG969">
        <v>9.2240000000000002</v>
      </c>
      <c r="AH969">
        <v>2.5030000000000001</v>
      </c>
      <c r="AI969">
        <v>-1.6080000000000001</v>
      </c>
      <c r="AJ969">
        <v>-8.9239999999999995</v>
      </c>
      <c r="AK969">
        <v>25.643000000000001</v>
      </c>
      <c r="AL969">
        <v>8.1940000000000008</v>
      </c>
      <c r="AM969">
        <v>-9.5980000000000008</v>
      </c>
      <c r="AN969">
        <v>-0.68500000000000005</v>
      </c>
      <c r="AO969">
        <v>4.0789999999999997</v>
      </c>
      <c r="AP969">
        <v>-3.7650000000000001</v>
      </c>
      <c r="AQ969">
        <v>1.49</v>
      </c>
      <c r="AR969">
        <v>8.3889999999999993</v>
      </c>
      <c r="AS969">
        <v>1.3879999999999999</v>
      </c>
      <c r="AT969">
        <v>4.97</v>
      </c>
      <c r="AU969">
        <v>10.523999999999999</v>
      </c>
      <c r="AV969">
        <v>1.8009999999999999</v>
      </c>
      <c r="AW969">
        <v>4.1399999999999997</v>
      </c>
      <c r="AX969">
        <v>7.68</v>
      </c>
      <c r="AY969">
        <v>6.0259999999999998</v>
      </c>
      <c r="AZ969">
        <v>5.673</v>
      </c>
      <c r="BA969">
        <v>4.9340000000000002</v>
      </c>
      <c r="BB969">
        <v>4.952</v>
      </c>
      <c r="BC969">
        <v>2018</v>
      </c>
    </row>
    <row r="970" spans="1:55" x14ac:dyDescent="0.25">
      <c r="A970">
        <v>963</v>
      </c>
      <c r="B970" t="s">
        <v>548</v>
      </c>
      <c r="C970" t="s">
        <v>308</v>
      </c>
      <c r="D970" t="s">
        <v>549</v>
      </c>
      <c r="E970" t="s">
        <v>309</v>
      </c>
      <c r="F970" t="s">
        <v>310</v>
      </c>
      <c r="G970" t="s">
        <v>235</v>
      </c>
      <c r="I970" t="s">
        <v>552</v>
      </c>
      <c r="J970" t="s">
        <v>232</v>
      </c>
      <c r="K970" t="s">
        <v>232</v>
      </c>
      <c r="L970" t="s">
        <v>232</v>
      </c>
      <c r="M970" t="s">
        <v>232</v>
      </c>
      <c r="N970" t="s">
        <v>232</v>
      </c>
      <c r="O970" t="s">
        <v>232</v>
      </c>
      <c r="P970" t="s">
        <v>232</v>
      </c>
      <c r="Q970" t="s">
        <v>232</v>
      </c>
      <c r="R970" t="s">
        <v>232</v>
      </c>
      <c r="S970" t="s">
        <v>232</v>
      </c>
      <c r="T970" t="s">
        <v>232</v>
      </c>
      <c r="U970" t="s">
        <v>232</v>
      </c>
      <c r="V970" t="s">
        <v>232</v>
      </c>
      <c r="W970" t="s">
        <v>232</v>
      </c>
      <c r="X970" t="s">
        <v>232</v>
      </c>
      <c r="Y970" t="s">
        <v>232</v>
      </c>
      <c r="Z970" t="s">
        <v>232</v>
      </c>
      <c r="AA970" t="s">
        <v>232</v>
      </c>
      <c r="AB970" t="s">
        <v>232</v>
      </c>
      <c r="AC970">
        <v>21.587</v>
      </c>
      <c r="AD970">
        <v>14.194000000000001</v>
      </c>
      <c r="AE970">
        <v>6.2270000000000003</v>
      </c>
      <c r="AF970">
        <v>-2.6920000000000002</v>
      </c>
      <c r="AG970">
        <v>18.350000000000001</v>
      </c>
      <c r="AH970">
        <v>12.202</v>
      </c>
      <c r="AI970">
        <v>6.1559999999999997</v>
      </c>
      <c r="AJ970">
        <v>18.567</v>
      </c>
      <c r="AK970">
        <v>-14.128</v>
      </c>
      <c r="AL970">
        <v>6.952</v>
      </c>
      <c r="AM970">
        <v>-0.82</v>
      </c>
      <c r="AN970">
        <v>10.569000000000001</v>
      </c>
      <c r="AO970">
        <v>4.2699999999999996</v>
      </c>
      <c r="AP970">
        <v>-0.32200000000000001</v>
      </c>
      <c r="AQ970">
        <v>8.6240000000000006</v>
      </c>
      <c r="AR970">
        <v>4.6139999999999999</v>
      </c>
      <c r="AS970">
        <v>9.7149999999999999</v>
      </c>
      <c r="AT970">
        <v>5.7409999999999997</v>
      </c>
      <c r="AU970">
        <v>14.670999999999999</v>
      </c>
      <c r="AV970">
        <v>3.4670000000000001</v>
      </c>
      <c r="AW970">
        <v>3.57</v>
      </c>
      <c r="AX970">
        <v>6.0060000000000002</v>
      </c>
      <c r="AY970">
        <v>5.4669999999999996</v>
      </c>
      <c r="AZ970">
        <v>5.2640000000000002</v>
      </c>
      <c r="BA970">
        <v>5.3179999999999996</v>
      </c>
      <c r="BB970">
        <v>6.2030000000000003</v>
      </c>
      <c r="BC970">
        <v>2018</v>
      </c>
    </row>
    <row r="971" spans="1:55" x14ac:dyDescent="0.25">
      <c r="A971">
        <v>963</v>
      </c>
      <c r="B971" t="s">
        <v>548</v>
      </c>
      <c r="C971" t="s">
        <v>311</v>
      </c>
      <c r="D971" t="s">
        <v>549</v>
      </c>
      <c r="E971" t="s">
        <v>312</v>
      </c>
      <c r="F971" t="s">
        <v>313</v>
      </c>
      <c r="G971" t="s">
        <v>235</v>
      </c>
      <c r="I971" t="s">
        <v>552</v>
      </c>
      <c r="J971" t="s">
        <v>232</v>
      </c>
      <c r="K971" t="s">
        <v>232</v>
      </c>
      <c r="L971" t="s">
        <v>232</v>
      </c>
      <c r="M971" t="s">
        <v>232</v>
      </c>
      <c r="N971" t="s">
        <v>232</v>
      </c>
      <c r="O971" t="s">
        <v>232</v>
      </c>
      <c r="P971" t="s">
        <v>232</v>
      </c>
      <c r="Q971" t="s">
        <v>232</v>
      </c>
      <c r="R971" t="s">
        <v>232</v>
      </c>
      <c r="S971" t="s">
        <v>232</v>
      </c>
      <c r="T971" t="s">
        <v>232</v>
      </c>
      <c r="U971" t="s">
        <v>232</v>
      </c>
      <c r="V971" t="s">
        <v>232</v>
      </c>
      <c r="W971" t="s">
        <v>232</v>
      </c>
      <c r="X971" t="s">
        <v>232</v>
      </c>
      <c r="Y971" t="s">
        <v>232</v>
      </c>
      <c r="Z971" t="s">
        <v>232</v>
      </c>
      <c r="AA971" t="s">
        <v>232</v>
      </c>
      <c r="AB971" t="s">
        <v>232</v>
      </c>
      <c r="AC971">
        <v>32.180999999999997</v>
      </c>
      <c r="AD971">
        <v>27.198</v>
      </c>
      <c r="AE971">
        <v>3.2639999999999998</v>
      </c>
      <c r="AF971">
        <v>-4.9390000000000001</v>
      </c>
      <c r="AG971">
        <v>17.082999999999998</v>
      </c>
      <c r="AH971">
        <v>18.009</v>
      </c>
      <c r="AI971">
        <v>-8.1750000000000007</v>
      </c>
      <c r="AJ971">
        <v>19.739999999999998</v>
      </c>
      <c r="AK971">
        <v>31.718</v>
      </c>
      <c r="AL971">
        <v>15.526999999999999</v>
      </c>
      <c r="AM971">
        <v>3.2130000000000001</v>
      </c>
      <c r="AN971">
        <v>18.829999999999998</v>
      </c>
      <c r="AO971">
        <v>13.393000000000001</v>
      </c>
      <c r="AP971">
        <v>4.9779999999999998</v>
      </c>
      <c r="AQ971">
        <v>12.509</v>
      </c>
      <c r="AR971">
        <v>4.8140000000000001</v>
      </c>
      <c r="AS971">
        <v>12.486000000000001</v>
      </c>
      <c r="AT971">
        <v>6.2850000000000001</v>
      </c>
      <c r="AU971">
        <v>16.969000000000001</v>
      </c>
      <c r="AV971">
        <v>3.0590000000000002</v>
      </c>
      <c r="AW971">
        <v>3.92</v>
      </c>
      <c r="AX971">
        <v>6.3390000000000004</v>
      </c>
      <c r="AY971">
        <v>5.7430000000000003</v>
      </c>
      <c r="AZ971">
        <v>5.7190000000000003</v>
      </c>
      <c r="BA971">
        <v>5.8570000000000002</v>
      </c>
      <c r="BB971">
        <v>6.8789999999999996</v>
      </c>
      <c r="BC971">
        <v>2018</v>
      </c>
    </row>
    <row r="972" spans="1:55" x14ac:dyDescent="0.25">
      <c r="A972">
        <v>963</v>
      </c>
      <c r="B972" t="s">
        <v>548</v>
      </c>
      <c r="C972" t="s">
        <v>314</v>
      </c>
      <c r="D972" t="s">
        <v>549</v>
      </c>
      <c r="E972" t="s">
        <v>315</v>
      </c>
      <c r="F972" t="s">
        <v>316</v>
      </c>
      <c r="G972" t="s">
        <v>317</v>
      </c>
      <c r="I972" t="s">
        <v>553</v>
      </c>
      <c r="J972" t="s">
        <v>232</v>
      </c>
      <c r="K972" t="s">
        <v>232</v>
      </c>
      <c r="L972" t="s">
        <v>232</v>
      </c>
      <c r="M972" t="s">
        <v>232</v>
      </c>
      <c r="N972" t="s">
        <v>232</v>
      </c>
      <c r="O972" t="s">
        <v>232</v>
      </c>
      <c r="P972" t="s">
        <v>232</v>
      </c>
      <c r="Q972" t="s">
        <v>232</v>
      </c>
      <c r="R972" t="s">
        <v>232</v>
      </c>
      <c r="S972" t="s">
        <v>232</v>
      </c>
      <c r="T972" t="s">
        <v>232</v>
      </c>
      <c r="U972" t="s">
        <v>232</v>
      </c>
      <c r="V972" t="s">
        <v>232</v>
      </c>
      <c r="W972" t="s">
        <v>232</v>
      </c>
      <c r="X972" t="s">
        <v>232</v>
      </c>
      <c r="Y972">
        <v>70</v>
      </c>
      <c r="Z972">
        <v>50</v>
      </c>
      <c r="AA972">
        <v>32.229999999999997</v>
      </c>
      <c r="AB972">
        <v>29.271999999999998</v>
      </c>
      <c r="AC972">
        <v>31.096</v>
      </c>
      <c r="AD972">
        <v>31.096</v>
      </c>
      <c r="AE972">
        <v>31.096</v>
      </c>
      <c r="AF972">
        <v>31.096</v>
      </c>
      <c r="AG972">
        <v>31.096</v>
      </c>
      <c r="AH972">
        <v>31.096</v>
      </c>
      <c r="AI972">
        <v>31.096</v>
      </c>
      <c r="AJ972">
        <v>31.096</v>
      </c>
      <c r="AK972">
        <v>29.013000000000002</v>
      </c>
      <c r="AL972">
        <v>23.408000000000001</v>
      </c>
      <c r="AM972">
        <v>24.068000000000001</v>
      </c>
      <c r="AN972">
        <v>27.202000000000002</v>
      </c>
      <c r="AO972">
        <v>27.6</v>
      </c>
      <c r="AP972">
        <v>28</v>
      </c>
      <c r="AQ972">
        <v>27.5</v>
      </c>
      <c r="AR972">
        <v>27.5</v>
      </c>
      <c r="AS972">
        <v>27.7</v>
      </c>
      <c r="AT972">
        <v>25.4</v>
      </c>
      <c r="AU972">
        <v>20.5</v>
      </c>
      <c r="AV972">
        <v>18.399999999999999</v>
      </c>
      <c r="AW972">
        <v>18</v>
      </c>
      <c r="AX972">
        <v>18</v>
      </c>
      <c r="AY972">
        <v>18</v>
      </c>
      <c r="AZ972">
        <v>18</v>
      </c>
      <c r="BA972">
        <v>18</v>
      </c>
      <c r="BB972">
        <v>18</v>
      </c>
      <c r="BC972">
        <v>2017</v>
      </c>
    </row>
    <row r="973" spans="1:55" x14ac:dyDescent="0.25">
      <c r="A973">
        <v>963</v>
      </c>
      <c r="B973" t="s">
        <v>548</v>
      </c>
      <c r="C973" t="s">
        <v>318</v>
      </c>
      <c r="D973" t="s">
        <v>549</v>
      </c>
      <c r="E973" t="s">
        <v>319</v>
      </c>
      <c r="F973" t="s">
        <v>320</v>
      </c>
      <c r="G973" t="s">
        <v>321</v>
      </c>
      <c r="H973" t="s">
        <v>322</v>
      </c>
    </row>
    <row r="974" spans="1:55" x14ac:dyDescent="0.25">
      <c r="A974">
        <v>963</v>
      </c>
      <c r="B974" t="s">
        <v>548</v>
      </c>
      <c r="C974" t="s">
        <v>323</v>
      </c>
      <c r="D974" t="s">
        <v>549</v>
      </c>
      <c r="E974" t="s">
        <v>324</v>
      </c>
      <c r="F974" t="s">
        <v>325</v>
      </c>
      <c r="G974" t="s">
        <v>321</v>
      </c>
      <c r="H974" t="s">
        <v>322</v>
      </c>
      <c r="I974" t="s">
        <v>554</v>
      </c>
      <c r="J974" t="s">
        <v>232</v>
      </c>
      <c r="K974" t="s">
        <v>232</v>
      </c>
      <c r="L974" t="s">
        <v>232</v>
      </c>
      <c r="M974" t="s">
        <v>232</v>
      </c>
      <c r="N974" t="s">
        <v>232</v>
      </c>
      <c r="O974" t="s">
        <v>232</v>
      </c>
      <c r="P974" t="s">
        <v>232</v>
      </c>
      <c r="Q974" t="s">
        <v>232</v>
      </c>
      <c r="R974" t="s">
        <v>232</v>
      </c>
      <c r="S974" t="s">
        <v>232</v>
      </c>
      <c r="T974" t="s">
        <v>232</v>
      </c>
      <c r="U974" t="s">
        <v>232</v>
      </c>
      <c r="V974" t="s">
        <v>232</v>
      </c>
      <c r="W974" t="s">
        <v>232</v>
      </c>
      <c r="X974" t="s">
        <v>232</v>
      </c>
      <c r="Y974" t="s">
        <v>232</v>
      </c>
      <c r="Z974">
        <v>3.78</v>
      </c>
      <c r="AA974">
        <v>3.7519999999999998</v>
      </c>
      <c r="AB974">
        <v>3.75</v>
      </c>
      <c r="AC974">
        <v>3.7589999999999999</v>
      </c>
      <c r="AD974">
        <v>3.7669999999999999</v>
      </c>
      <c r="AE974">
        <v>3.7709999999999999</v>
      </c>
      <c r="AF974">
        <v>3.7759999999999998</v>
      </c>
      <c r="AG974">
        <v>3.7789999999999999</v>
      </c>
      <c r="AH974">
        <v>3.7810000000000001</v>
      </c>
      <c r="AI974">
        <v>3.782</v>
      </c>
      <c r="AJ974">
        <v>3.7789999999999999</v>
      </c>
      <c r="AK974">
        <v>3.774</v>
      </c>
      <c r="AL974">
        <v>3.7639999999999998</v>
      </c>
      <c r="AM974">
        <v>3.7469999999999999</v>
      </c>
      <c r="AN974">
        <v>3.722</v>
      </c>
      <c r="AO974">
        <v>3.6890000000000001</v>
      </c>
      <c r="AP974">
        <v>3.6480000000000001</v>
      </c>
      <c r="AQ974">
        <v>3.605</v>
      </c>
      <c r="AR974">
        <v>3.5659999999999998</v>
      </c>
      <c r="AS974">
        <v>3.536</v>
      </c>
      <c r="AT974">
        <v>3.5169999999999999</v>
      </c>
      <c r="AU974">
        <v>3.5070000000000001</v>
      </c>
      <c r="AV974">
        <v>3.504</v>
      </c>
      <c r="AW974">
        <v>3.5019999999999998</v>
      </c>
      <c r="AX974">
        <v>3.4980000000000002</v>
      </c>
      <c r="AY974">
        <v>3.492</v>
      </c>
      <c r="AZ974">
        <v>3.484</v>
      </c>
      <c r="BA974">
        <v>3.4750000000000001</v>
      </c>
      <c r="BB974">
        <v>3.4660000000000002</v>
      </c>
      <c r="BC974">
        <v>2017</v>
      </c>
    </row>
    <row r="975" spans="1:55" x14ac:dyDescent="0.25">
      <c r="A975">
        <v>963</v>
      </c>
      <c r="B975" t="s">
        <v>548</v>
      </c>
      <c r="C975" t="s">
        <v>327</v>
      </c>
      <c r="D975" t="s">
        <v>549</v>
      </c>
      <c r="E975" t="s">
        <v>328</v>
      </c>
      <c r="F975" t="s">
        <v>329</v>
      </c>
      <c r="G975" t="s">
        <v>229</v>
      </c>
      <c r="H975" t="s">
        <v>230</v>
      </c>
      <c r="I975" t="s">
        <v>555</v>
      </c>
      <c r="J975" t="s">
        <v>232</v>
      </c>
      <c r="K975" t="s">
        <v>232</v>
      </c>
      <c r="L975" t="s">
        <v>232</v>
      </c>
      <c r="M975" t="s">
        <v>232</v>
      </c>
      <c r="N975" t="s">
        <v>232</v>
      </c>
      <c r="O975" t="s">
        <v>232</v>
      </c>
      <c r="P975" t="s">
        <v>232</v>
      </c>
      <c r="Q975" t="s">
        <v>232</v>
      </c>
      <c r="R975" t="s">
        <v>232</v>
      </c>
      <c r="S975" t="s">
        <v>232</v>
      </c>
      <c r="T975" t="s">
        <v>232</v>
      </c>
      <c r="U975" t="s">
        <v>232</v>
      </c>
      <c r="V975" t="s">
        <v>232</v>
      </c>
      <c r="W975" t="s">
        <v>232</v>
      </c>
      <c r="X975" t="s">
        <v>232</v>
      </c>
      <c r="Y975" t="s">
        <v>232</v>
      </c>
      <c r="Z975" t="s">
        <v>232</v>
      </c>
      <c r="AA975" t="s">
        <v>232</v>
      </c>
      <c r="AB975">
        <v>4.9269999999999996</v>
      </c>
      <c r="AC975">
        <v>5.7850000000000001</v>
      </c>
      <c r="AD975">
        <v>6.0919999999999996</v>
      </c>
      <c r="AE975">
        <v>5.9279999999999999</v>
      </c>
      <c r="AF975">
        <v>6.2149999999999999</v>
      </c>
      <c r="AG975">
        <v>6.8970000000000002</v>
      </c>
      <c r="AH975">
        <v>7.2670000000000003</v>
      </c>
      <c r="AI975">
        <v>7.992</v>
      </c>
      <c r="AJ975">
        <v>9.2889999999999997</v>
      </c>
      <c r="AK975">
        <v>10.231</v>
      </c>
      <c r="AL975">
        <v>11.371</v>
      </c>
      <c r="AM975">
        <v>10.82</v>
      </c>
      <c r="AN975">
        <v>11.516</v>
      </c>
      <c r="AO975">
        <v>11.451000000000001</v>
      </c>
      <c r="AP975">
        <v>11.587999999999999</v>
      </c>
      <c r="AQ975">
        <v>11.564</v>
      </c>
      <c r="AR975">
        <v>11.849</v>
      </c>
      <c r="AS975">
        <v>12.362</v>
      </c>
      <c r="AT975">
        <v>12.72</v>
      </c>
      <c r="AU975">
        <v>13.333</v>
      </c>
      <c r="AV975">
        <v>14.16</v>
      </c>
      <c r="AW975">
        <v>14.704000000000001</v>
      </c>
      <c r="AX975">
        <v>15.366</v>
      </c>
      <c r="AY975">
        <v>16.109000000000002</v>
      </c>
      <c r="AZ975">
        <v>16.925999999999998</v>
      </c>
      <c r="BA975">
        <v>17.818999999999999</v>
      </c>
      <c r="BB975">
        <v>18.748999999999999</v>
      </c>
      <c r="BC975">
        <v>2017</v>
      </c>
    </row>
    <row r="976" spans="1:55" x14ac:dyDescent="0.25">
      <c r="A976">
        <v>963</v>
      </c>
      <c r="B976" t="s">
        <v>548</v>
      </c>
      <c r="C976" t="s">
        <v>331</v>
      </c>
      <c r="D976" t="s">
        <v>549</v>
      </c>
      <c r="E976" t="s">
        <v>328</v>
      </c>
      <c r="F976" t="s">
        <v>329</v>
      </c>
      <c r="G976" t="s">
        <v>282</v>
      </c>
      <c r="I976" t="s">
        <v>332</v>
      </c>
      <c r="J976" t="s">
        <v>232</v>
      </c>
      <c r="K976" t="s">
        <v>232</v>
      </c>
      <c r="L976" t="s">
        <v>232</v>
      </c>
      <c r="M976" t="s">
        <v>232</v>
      </c>
      <c r="N976" t="s">
        <v>232</v>
      </c>
      <c r="O976" t="s">
        <v>232</v>
      </c>
      <c r="P976" t="s">
        <v>232</v>
      </c>
      <c r="Q976" t="s">
        <v>232</v>
      </c>
      <c r="R976" t="s">
        <v>232</v>
      </c>
      <c r="S976" t="s">
        <v>232</v>
      </c>
      <c r="T976" t="s">
        <v>232</v>
      </c>
      <c r="U976" t="s">
        <v>232</v>
      </c>
      <c r="V976" t="s">
        <v>232</v>
      </c>
      <c r="W976" t="s">
        <v>232</v>
      </c>
      <c r="X976" t="s">
        <v>232</v>
      </c>
      <c r="Y976" t="s">
        <v>232</v>
      </c>
      <c r="Z976" t="s">
        <v>232</v>
      </c>
      <c r="AA976" t="s">
        <v>232</v>
      </c>
      <c r="AB976">
        <v>53.45</v>
      </c>
      <c r="AC976">
        <v>54.720999999999997</v>
      </c>
      <c r="AD976">
        <v>51.668999999999997</v>
      </c>
      <c r="AE976">
        <v>46.896999999999998</v>
      </c>
      <c r="AF976">
        <v>44.561</v>
      </c>
      <c r="AG976">
        <v>46.951000000000001</v>
      </c>
      <c r="AH976">
        <v>45.423999999999999</v>
      </c>
      <c r="AI976">
        <v>46.47</v>
      </c>
      <c r="AJ976">
        <v>47.817</v>
      </c>
      <c r="AK976">
        <v>46.723999999999997</v>
      </c>
      <c r="AL976">
        <v>45.514000000000003</v>
      </c>
      <c r="AM976">
        <v>43.665999999999997</v>
      </c>
      <c r="AN976">
        <v>45.435000000000002</v>
      </c>
      <c r="AO976">
        <v>43.691000000000003</v>
      </c>
      <c r="AP976">
        <v>44.241</v>
      </c>
      <c r="AQ976">
        <v>43.241</v>
      </c>
      <c r="AR976">
        <v>43.396999999999998</v>
      </c>
      <c r="AS976">
        <v>43.246000000000002</v>
      </c>
      <c r="AT976">
        <v>42.542999999999999</v>
      </c>
      <c r="AU976">
        <v>42.286999999999999</v>
      </c>
      <c r="AV976">
        <v>42.984000000000002</v>
      </c>
      <c r="AW976">
        <v>42.661999999999999</v>
      </c>
      <c r="AX976">
        <v>42.548000000000002</v>
      </c>
      <c r="AY976">
        <v>42.433</v>
      </c>
      <c r="AZ976">
        <v>42.283999999999999</v>
      </c>
      <c r="BA976">
        <v>42.087000000000003</v>
      </c>
      <c r="BB976">
        <v>41.911999999999999</v>
      </c>
      <c r="BC976">
        <v>2017</v>
      </c>
    </row>
    <row r="977" spans="1:55" x14ac:dyDescent="0.25">
      <c r="A977">
        <v>963</v>
      </c>
      <c r="B977" t="s">
        <v>548</v>
      </c>
      <c r="C977" t="s">
        <v>333</v>
      </c>
      <c r="D977" t="s">
        <v>549</v>
      </c>
      <c r="E977" t="s">
        <v>334</v>
      </c>
      <c r="F977" t="s">
        <v>335</v>
      </c>
      <c r="G977" t="s">
        <v>229</v>
      </c>
      <c r="H977" t="s">
        <v>230</v>
      </c>
      <c r="I977" t="s">
        <v>555</v>
      </c>
      <c r="J977" t="s">
        <v>232</v>
      </c>
      <c r="K977" t="s">
        <v>232</v>
      </c>
      <c r="L977" t="s">
        <v>232</v>
      </c>
      <c r="M977" t="s">
        <v>232</v>
      </c>
      <c r="N977" t="s">
        <v>232</v>
      </c>
      <c r="O977" t="s">
        <v>232</v>
      </c>
      <c r="P977" t="s">
        <v>232</v>
      </c>
      <c r="Q977" t="s">
        <v>232</v>
      </c>
      <c r="R977" t="s">
        <v>232</v>
      </c>
      <c r="S977" t="s">
        <v>232</v>
      </c>
      <c r="T977" t="s">
        <v>232</v>
      </c>
      <c r="U977" t="s">
        <v>232</v>
      </c>
      <c r="V977" t="s">
        <v>232</v>
      </c>
      <c r="W977" t="s">
        <v>232</v>
      </c>
      <c r="X977" t="s">
        <v>232</v>
      </c>
      <c r="Y977" t="s">
        <v>232</v>
      </c>
      <c r="Z977" t="s">
        <v>232</v>
      </c>
      <c r="AA977" t="s">
        <v>232</v>
      </c>
      <c r="AB977">
        <v>5.0170000000000003</v>
      </c>
      <c r="AC977">
        <v>6.0789999999999997</v>
      </c>
      <c r="AD977">
        <v>6.6379999999999999</v>
      </c>
      <c r="AE977">
        <v>6.3650000000000002</v>
      </c>
      <c r="AF977">
        <v>6.6319999999999997</v>
      </c>
      <c r="AG977">
        <v>6.9619999999999997</v>
      </c>
      <c r="AH977">
        <v>7.2960000000000003</v>
      </c>
      <c r="AI977">
        <v>7.8609999999999998</v>
      </c>
      <c r="AJ977">
        <v>8.8710000000000004</v>
      </c>
      <c r="AK977">
        <v>10.193</v>
      </c>
      <c r="AL977">
        <v>12.347</v>
      </c>
      <c r="AM977">
        <v>12.145</v>
      </c>
      <c r="AN977">
        <v>12.545</v>
      </c>
      <c r="AO977">
        <v>12.167</v>
      </c>
      <c r="AP977">
        <v>12.291</v>
      </c>
      <c r="AQ977">
        <v>12.045999999999999</v>
      </c>
      <c r="AR977">
        <v>12.634</v>
      </c>
      <c r="AS977">
        <v>12.417999999999999</v>
      </c>
      <c r="AT977">
        <v>12.617000000000001</v>
      </c>
      <c r="AU977">
        <v>12.763999999999999</v>
      </c>
      <c r="AV977">
        <v>13.374000000000001</v>
      </c>
      <c r="AW977">
        <v>14.329000000000001</v>
      </c>
      <c r="AX977">
        <v>15.326000000000001</v>
      </c>
      <c r="AY977">
        <v>16.038</v>
      </c>
      <c r="AZ977">
        <v>16.739999999999998</v>
      </c>
      <c r="BA977">
        <v>17.597999999999999</v>
      </c>
      <c r="BB977">
        <v>18.527999999999999</v>
      </c>
      <c r="BC977">
        <v>2017</v>
      </c>
    </row>
    <row r="978" spans="1:55" x14ac:dyDescent="0.25">
      <c r="A978">
        <v>963</v>
      </c>
      <c r="B978" t="s">
        <v>548</v>
      </c>
      <c r="C978" t="s">
        <v>336</v>
      </c>
      <c r="D978" t="s">
        <v>549</v>
      </c>
      <c r="E978" t="s">
        <v>334</v>
      </c>
      <c r="F978" t="s">
        <v>335</v>
      </c>
      <c r="G978" t="s">
        <v>282</v>
      </c>
      <c r="I978" t="s">
        <v>337</v>
      </c>
      <c r="J978" t="s">
        <v>232</v>
      </c>
      <c r="K978" t="s">
        <v>232</v>
      </c>
      <c r="L978" t="s">
        <v>232</v>
      </c>
      <c r="M978" t="s">
        <v>232</v>
      </c>
      <c r="N978" t="s">
        <v>232</v>
      </c>
      <c r="O978" t="s">
        <v>232</v>
      </c>
      <c r="P978" t="s">
        <v>232</v>
      </c>
      <c r="Q978" t="s">
        <v>232</v>
      </c>
      <c r="R978" t="s">
        <v>232</v>
      </c>
      <c r="S978" t="s">
        <v>232</v>
      </c>
      <c r="T978" t="s">
        <v>232</v>
      </c>
      <c r="U978" t="s">
        <v>232</v>
      </c>
      <c r="V978" t="s">
        <v>232</v>
      </c>
      <c r="W978" t="s">
        <v>232</v>
      </c>
      <c r="X978" t="s">
        <v>232</v>
      </c>
      <c r="Y978" t="s">
        <v>232</v>
      </c>
      <c r="Z978" t="s">
        <v>232</v>
      </c>
      <c r="AA978" t="s">
        <v>232</v>
      </c>
      <c r="AB978">
        <v>54.427999999999997</v>
      </c>
      <c r="AC978">
        <v>57.503</v>
      </c>
      <c r="AD978">
        <v>56.305999999999997</v>
      </c>
      <c r="AE978">
        <v>50.350999999999999</v>
      </c>
      <c r="AF978">
        <v>47.557000000000002</v>
      </c>
      <c r="AG978">
        <v>47.393999999999998</v>
      </c>
      <c r="AH978">
        <v>45.606999999999999</v>
      </c>
      <c r="AI978">
        <v>45.710999999999999</v>
      </c>
      <c r="AJ978">
        <v>45.667999999999999</v>
      </c>
      <c r="AK978">
        <v>46.55</v>
      </c>
      <c r="AL978">
        <v>49.418999999999997</v>
      </c>
      <c r="AM978">
        <v>49.011000000000003</v>
      </c>
      <c r="AN978">
        <v>49.496000000000002</v>
      </c>
      <c r="AO978">
        <v>46.42</v>
      </c>
      <c r="AP978">
        <v>46.926000000000002</v>
      </c>
      <c r="AQ978">
        <v>45.045000000000002</v>
      </c>
      <c r="AR978">
        <v>46.27</v>
      </c>
      <c r="AS978">
        <v>43.442</v>
      </c>
      <c r="AT978">
        <v>42.197000000000003</v>
      </c>
      <c r="AU978">
        <v>40.481999999999999</v>
      </c>
      <c r="AV978">
        <v>40.597999999999999</v>
      </c>
      <c r="AW978">
        <v>41.575000000000003</v>
      </c>
      <c r="AX978">
        <v>42.436999999999998</v>
      </c>
      <c r="AY978">
        <v>42.246000000000002</v>
      </c>
      <c r="AZ978">
        <v>41.819000000000003</v>
      </c>
      <c r="BA978">
        <v>41.564</v>
      </c>
      <c r="BB978">
        <v>41.417000000000002</v>
      </c>
      <c r="BC978">
        <v>2017</v>
      </c>
    </row>
    <row r="979" spans="1:55" x14ac:dyDescent="0.25">
      <c r="A979">
        <v>963</v>
      </c>
      <c r="B979" t="s">
        <v>548</v>
      </c>
      <c r="C979" t="s">
        <v>338</v>
      </c>
      <c r="D979" t="s">
        <v>549</v>
      </c>
      <c r="E979" t="s">
        <v>339</v>
      </c>
      <c r="F979" t="s">
        <v>340</v>
      </c>
      <c r="G979" t="s">
        <v>229</v>
      </c>
      <c r="H979" t="s">
        <v>230</v>
      </c>
      <c r="I979" t="s">
        <v>555</v>
      </c>
      <c r="J979" t="s">
        <v>232</v>
      </c>
      <c r="K979" t="s">
        <v>232</v>
      </c>
      <c r="L979" t="s">
        <v>232</v>
      </c>
      <c r="M979" t="s">
        <v>232</v>
      </c>
      <c r="N979" t="s">
        <v>232</v>
      </c>
      <c r="O979" t="s">
        <v>232</v>
      </c>
      <c r="P979" t="s">
        <v>232</v>
      </c>
      <c r="Q979" t="s">
        <v>232</v>
      </c>
      <c r="R979" t="s">
        <v>232</v>
      </c>
      <c r="S979" t="s">
        <v>232</v>
      </c>
      <c r="T979" t="s">
        <v>232</v>
      </c>
      <c r="U979" t="s">
        <v>232</v>
      </c>
      <c r="V979" t="s">
        <v>232</v>
      </c>
      <c r="W979" t="s">
        <v>232</v>
      </c>
      <c r="X979" t="s">
        <v>232</v>
      </c>
      <c r="Y979" t="s">
        <v>232</v>
      </c>
      <c r="Z979" t="s">
        <v>232</v>
      </c>
      <c r="AA979" t="s">
        <v>232</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0.78600000000000003</v>
      </c>
      <c r="AW979">
        <v>0.375</v>
      </c>
      <c r="AX979">
        <v>0.04</v>
      </c>
      <c r="AY979">
        <v>7.0999999999999994E-2</v>
      </c>
      <c r="AZ979">
        <v>0.186</v>
      </c>
      <c r="BA979">
        <v>0.221</v>
      </c>
      <c r="BB979">
        <v>0.221</v>
      </c>
      <c r="BC979">
        <v>2017</v>
      </c>
    </row>
    <row r="980" spans="1:55" x14ac:dyDescent="0.25">
      <c r="A980">
        <v>963</v>
      </c>
      <c r="B980" t="s">
        <v>548</v>
      </c>
      <c r="C980" t="s">
        <v>341</v>
      </c>
      <c r="D980" t="s">
        <v>549</v>
      </c>
      <c r="E980" t="s">
        <v>339</v>
      </c>
      <c r="F980" t="s">
        <v>340</v>
      </c>
      <c r="G980" t="s">
        <v>282</v>
      </c>
      <c r="I980" t="s">
        <v>342</v>
      </c>
      <c r="J980" t="s">
        <v>232</v>
      </c>
      <c r="K980" t="s">
        <v>232</v>
      </c>
      <c r="L980" t="s">
        <v>232</v>
      </c>
      <c r="M980" t="s">
        <v>232</v>
      </c>
      <c r="N980" t="s">
        <v>232</v>
      </c>
      <c r="O980" t="s">
        <v>232</v>
      </c>
      <c r="P980" t="s">
        <v>232</v>
      </c>
      <c r="Q980" t="s">
        <v>232</v>
      </c>
      <c r="R980" t="s">
        <v>232</v>
      </c>
      <c r="S980" t="s">
        <v>232</v>
      </c>
      <c r="T980" t="s">
        <v>232</v>
      </c>
      <c r="U980" t="s">
        <v>232</v>
      </c>
      <c r="V980" t="s">
        <v>232</v>
      </c>
      <c r="W980" t="s">
        <v>232</v>
      </c>
      <c r="X980" t="s">
        <v>232</v>
      </c>
      <c r="Y980" t="s">
        <v>232</v>
      </c>
      <c r="Z980" t="s">
        <v>232</v>
      </c>
      <c r="AA980" t="s">
        <v>232</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1.8049999999999999</v>
      </c>
      <c r="AV980">
        <v>2.3849999999999998</v>
      </c>
      <c r="AW980">
        <v>1.087</v>
      </c>
      <c r="AX980">
        <v>0.111</v>
      </c>
      <c r="AY980">
        <v>0.187</v>
      </c>
      <c r="AZ980">
        <v>0.46400000000000002</v>
      </c>
      <c r="BA980">
        <v>0.52300000000000002</v>
      </c>
      <c r="BB980">
        <v>0.49399999999999999</v>
      </c>
      <c r="BC980">
        <v>2017</v>
      </c>
    </row>
    <row r="981" spans="1:55" x14ac:dyDescent="0.25">
      <c r="A981">
        <v>963</v>
      </c>
      <c r="B981" t="s">
        <v>548</v>
      </c>
      <c r="C981" t="s">
        <v>343</v>
      </c>
      <c r="D981" t="s">
        <v>549</v>
      </c>
      <c r="E981" t="s">
        <v>344</v>
      </c>
      <c r="F981" t="s">
        <v>345</v>
      </c>
      <c r="G981" t="s">
        <v>229</v>
      </c>
      <c r="H981" t="s">
        <v>230</v>
      </c>
      <c r="I981" t="s">
        <v>555</v>
      </c>
      <c r="J981" t="s">
        <v>232</v>
      </c>
      <c r="K981" t="s">
        <v>232</v>
      </c>
      <c r="L981" t="s">
        <v>232</v>
      </c>
      <c r="M981" t="s">
        <v>232</v>
      </c>
      <c r="N981" t="s">
        <v>232</v>
      </c>
      <c r="O981" t="s">
        <v>232</v>
      </c>
      <c r="P981" t="s">
        <v>232</v>
      </c>
      <c r="Q981" t="s">
        <v>232</v>
      </c>
      <c r="R981" t="s">
        <v>232</v>
      </c>
      <c r="S981" t="s">
        <v>232</v>
      </c>
      <c r="T981" t="s">
        <v>232</v>
      </c>
      <c r="U981" t="s">
        <v>232</v>
      </c>
      <c r="V981" t="s">
        <v>232</v>
      </c>
      <c r="W981" t="s">
        <v>232</v>
      </c>
      <c r="X981" t="s">
        <v>232</v>
      </c>
      <c r="Y981" t="s">
        <v>232</v>
      </c>
      <c r="Z981" t="s">
        <v>232</v>
      </c>
      <c r="AA981" t="s">
        <v>232</v>
      </c>
      <c r="AB981" t="s">
        <v>232</v>
      </c>
      <c r="AC981" t="s">
        <v>232</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-0.16500000000000001</v>
      </c>
      <c r="AR981">
        <v>-0.38100000000000001</v>
      </c>
      <c r="AS981">
        <v>0.25</v>
      </c>
      <c r="AT981">
        <v>0.29699999999999999</v>
      </c>
      <c r="AU981">
        <v>0.70499999999999996</v>
      </c>
      <c r="AV981">
        <v>0.86899999999999999</v>
      </c>
      <c r="AW981">
        <v>0.42399999999999999</v>
      </c>
      <c r="AX981">
        <v>6.3E-2</v>
      </c>
      <c r="AY981">
        <v>7.0999999999999994E-2</v>
      </c>
      <c r="AZ981">
        <v>0.16500000000000001</v>
      </c>
      <c r="BA981">
        <v>0.17499999999999999</v>
      </c>
      <c r="BB981">
        <v>0.159</v>
      </c>
      <c r="BC981">
        <v>2017</v>
      </c>
    </row>
    <row r="982" spans="1:55" x14ac:dyDescent="0.25">
      <c r="A982">
        <v>963</v>
      </c>
      <c r="B982" t="s">
        <v>548</v>
      </c>
      <c r="C982" t="s">
        <v>346</v>
      </c>
      <c r="D982" t="s">
        <v>549</v>
      </c>
      <c r="E982" t="s">
        <v>344</v>
      </c>
      <c r="F982" t="s">
        <v>345</v>
      </c>
      <c r="G982" t="s">
        <v>270</v>
      </c>
      <c r="I982" t="s">
        <v>397</v>
      </c>
      <c r="J982" t="s">
        <v>232</v>
      </c>
      <c r="K982" t="s">
        <v>232</v>
      </c>
      <c r="L982" t="s">
        <v>232</v>
      </c>
      <c r="M982" t="s">
        <v>232</v>
      </c>
      <c r="N982" t="s">
        <v>232</v>
      </c>
      <c r="O982" t="s">
        <v>232</v>
      </c>
      <c r="P982" t="s">
        <v>232</v>
      </c>
      <c r="Q982" t="s">
        <v>232</v>
      </c>
      <c r="R982" t="s">
        <v>232</v>
      </c>
      <c r="S982" t="s">
        <v>232</v>
      </c>
      <c r="T982" t="s">
        <v>232</v>
      </c>
      <c r="U982" t="s">
        <v>232</v>
      </c>
      <c r="V982" t="s">
        <v>232</v>
      </c>
      <c r="W982" t="s">
        <v>232</v>
      </c>
      <c r="X982" t="s">
        <v>232</v>
      </c>
      <c r="Y982" t="s">
        <v>232</v>
      </c>
      <c r="Z982" t="s">
        <v>232</v>
      </c>
      <c r="AA982" t="s">
        <v>232</v>
      </c>
      <c r="AB982" t="s">
        <v>232</v>
      </c>
      <c r="AC982" t="s">
        <v>232</v>
      </c>
      <c r="AD982">
        <v>-7.9279999999999999</v>
      </c>
      <c r="AE982">
        <v>-6.4640000000000004</v>
      </c>
      <c r="AF982">
        <v>-1.369</v>
      </c>
      <c r="AG982">
        <v>0.57399999999999995</v>
      </c>
      <c r="AH982">
        <v>0.443</v>
      </c>
      <c r="AI982">
        <v>1.587</v>
      </c>
      <c r="AJ982">
        <v>2.2669999999999999</v>
      </c>
      <c r="AK982">
        <v>-0.84399999999999997</v>
      </c>
      <c r="AL982">
        <v>-6.3070000000000004</v>
      </c>
      <c r="AM982">
        <v>-6.1040000000000001</v>
      </c>
      <c r="AN982">
        <v>-4.1920000000000002</v>
      </c>
      <c r="AO982">
        <v>-2.4340000000000002</v>
      </c>
      <c r="AP982">
        <v>-1.2689999999999999</v>
      </c>
      <c r="AQ982">
        <v>-0.59899999999999998</v>
      </c>
      <c r="AR982">
        <v>-1.349</v>
      </c>
      <c r="AS982">
        <v>0.85399999999999998</v>
      </c>
      <c r="AT982">
        <v>0.97899999999999998</v>
      </c>
      <c r="AU982">
        <v>2.214</v>
      </c>
      <c r="AV982">
        <v>2.6219999999999999</v>
      </c>
      <c r="AW982">
        <v>1.226</v>
      </c>
      <c r="AX982">
        <v>0.17299999999999999</v>
      </c>
      <c r="AY982">
        <v>0.188</v>
      </c>
      <c r="AZ982">
        <v>0.41199999999999998</v>
      </c>
      <c r="BA982">
        <v>0.41299999999999998</v>
      </c>
      <c r="BB982">
        <v>0.35599999999999998</v>
      </c>
      <c r="BC982">
        <v>2017</v>
      </c>
    </row>
    <row r="983" spans="1:55" x14ac:dyDescent="0.25">
      <c r="A983">
        <v>963</v>
      </c>
      <c r="B983" t="s">
        <v>548</v>
      </c>
      <c r="C983" t="s">
        <v>347</v>
      </c>
      <c r="D983" t="s">
        <v>549</v>
      </c>
      <c r="E983" t="s">
        <v>348</v>
      </c>
      <c r="F983" t="s">
        <v>349</v>
      </c>
      <c r="G983" t="s">
        <v>229</v>
      </c>
      <c r="H983" t="s">
        <v>230</v>
      </c>
      <c r="I983" t="s">
        <v>555</v>
      </c>
      <c r="J983" t="s">
        <v>232</v>
      </c>
      <c r="K983" t="s">
        <v>232</v>
      </c>
      <c r="L983" t="s">
        <v>232</v>
      </c>
      <c r="M983" t="s">
        <v>232</v>
      </c>
      <c r="N983" t="s">
        <v>232</v>
      </c>
      <c r="O983" t="s">
        <v>232</v>
      </c>
      <c r="P983" t="s">
        <v>232</v>
      </c>
      <c r="Q983" t="s">
        <v>232</v>
      </c>
      <c r="R983" t="s">
        <v>232</v>
      </c>
      <c r="S983" t="s">
        <v>232</v>
      </c>
      <c r="T983" t="s">
        <v>232</v>
      </c>
      <c r="U983" t="s">
        <v>232</v>
      </c>
      <c r="V983" t="s">
        <v>232</v>
      </c>
      <c r="W983" t="s">
        <v>232</v>
      </c>
      <c r="X983" t="s">
        <v>232</v>
      </c>
      <c r="Y983" t="s">
        <v>232</v>
      </c>
      <c r="Z983" t="s">
        <v>232</v>
      </c>
      <c r="AA983" t="s">
        <v>232</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1.0609999999999999</v>
      </c>
      <c r="AW983">
        <v>0.63800000000000001</v>
      </c>
      <c r="AX983">
        <v>0.33300000000000002</v>
      </c>
      <c r="AY983">
        <v>0.38200000000000001</v>
      </c>
      <c r="AZ983">
        <v>0.5</v>
      </c>
      <c r="BA983">
        <v>0.56299999999999994</v>
      </c>
      <c r="BB983">
        <v>0.57599999999999996</v>
      </c>
      <c r="BC983">
        <v>2017</v>
      </c>
    </row>
    <row r="984" spans="1:55" x14ac:dyDescent="0.25">
      <c r="A984">
        <v>963</v>
      </c>
      <c r="B984" t="s">
        <v>548</v>
      </c>
      <c r="C984" t="s">
        <v>350</v>
      </c>
      <c r="D984" t="s">
        <v>549</v>
      </c>
      <c r="E984" t="s">
        <v>348</v>
      </c>
      <c r="F984" t="s">
        <v>349</v>
      </c>
      <c r="G984" t="s">
        <v>282</v>
      </c>
      <c r="I984" t="s">
        <v>351</v>
      </c>
      <c r="J984" t="s">
        <v>232</v>
      </c>
      <c r="K984" t="s">
        <v>232</v>
      </c>
      <c r="L984" t="s">
        <v>232</v>
      </c>
      <c r="M984" t="s">
        <v>232</v>
      </c>
      <c r="N984" t="s">
        <v>232</v>
      </c>
      <c r="O984" t="s">
        <v>232</v>
      </c>
      <c r="P984" t="s">
        <v>232</v>
      </c>
      <c r="Q984" t="s">
        <v>232</v>
      </c>
      <c r="R984" t="s">
        <v>232</v>
      </c>
      <c r="S984" t="s">
        <v>232</v>
      </c>
      <c r="T984" t="s">
        <v>232</v>
      </c>
      <c r="U984" t="s">
        <v>232</v>
      </c>
      <c r="V984" t="s">
        <v>232</v>
      </c>
      <c r="W984" t="s">
        <v>232</v>
      </c>
      <c r="X984" t="s">
        <v>232</v>
      </c>
      <c r="Y984" t="s">
        <v>232</v>
      </c>
      <c r="Z984" t="s">
        <v>232</v>
      </c>
      <c r="AA984" t="s">
        <v>232</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2.6280000000000001</v>
      </c>
      <c r="AV984">
        <v>3.22</v>
      </c>
      <c r="AW984">
        <v>1.8520000000000001</v>
      </c>
      <c r="AX984">
        <v>0.92300000000000004</v>
      </c>
      <c r="AY984">
        <v>1.0069999999999999</v>
      </c>
      <c r="AZ984">
        <v>1.2490000000000001</v>
      </c>
      <c r="BA984">
        <v>1.329</v>
      </c>
      <c r="BB984">
        <v>1.2869999999999999</v>
      </c>
      <c r="BC984">
        <v>2017</v>
      </c>
    </row>
    <row r="985" spans="1:55" x14ac:dyDescent="0.25">
      <c r="A985">
        <v>963</v>
      </c>
      <c r="B985" t="s">
        <v>548</v>
      </c>
      <c r="C985" t="s">
        <v>352</v>
      </c>
      <c r="D985" t="s">
        <v>549</v>
      </c>
      <c r="E985" t="s">
        <v>353</v>
      </c>
      <c r="F985" t="s">
        <v>354</v>
      </c>
      <c r="G985" t="s">
        <v>229</v>
      </c>
      <c r="H985" t="s">
        <v>230</v>
      </c>
      <c r="I985" t="s">
        <v>555</v>
      </c>
      <c r="J985" t="s">
        <v>232</v>
      </c>
      <c r="K985" t="s">
        <v>232</v>
      </c>
      <c r="L985" t="s">
        <v>232</v>
      </c>
      <c r="M985" t="s">
        <v>232</v>
      </c>
      <c r="N985" t="s">
        <v>232</v>
      </c>
      <c r="O985" t="s">
        <v>232</v>
      </c>
      <c r="P985" t="s">
        <v>232</v>
      </c>
      <c r="Q985" t="s">
        <v>232</v>
      </c>
      <c r="R985" t="s">
        <v>232</v>
      </c>
      <c r="S985" t="s">
        <v>232</v>
      </c>
      <c r="T985" t="s">
        <v>232</v>
      </c>
      <c r="U985" t="s">
        <v>232</v>
      </c>
      <c r="V985" t="s">
        <v>232</v>
      </c>
      <c r="W985" t="s">
        <v>232</v>
      </c>
      <c r="X985" t="s">
        <v>232</v>
      </c>
      <c r="Y985" t="s">
        <v>232</v>
      </c>
      <c r="Z985" t="s">
        <v>232</v>
      </c>
      <c r="AA985" t="s">
        <v>232</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9.7739999999999991</v>
      </c>
      <c r="AV985">
        <v>9.3699999999999992</v>
      </c>
      <c r="AW985">
        <v>9.8520000000000003</v>
      </c>
      <c r="AX985">
        <v>10.497</v>
      </c>
      <c r="AY985">
        <v>10.962999999999999</v>
      </c>
      <c r="AZ985">
        <v>11.166</v>
      </c>
      <c r="BA985">
        <v>11.708</v>
      </c>
      <c r="BB985">
        <v>11.923999999999999</v>
      </c>
      <c r="BC985">
        <v>2017</v>
      </c>
    </row>
    <row r="986" spans="1:55" x14ac:dyDescent="0.25">
      <c r="A986">
        <v>963</v>
      </c>
      <c r="B986" t="s">
        <v>548</v>
      </c>
      <c r="C986" t="s">
        <v>355</v>
      </c>
      <c r="D986" t="s">
        <v>549</v>
      </c>
      <c r="E986" t="s">
        <v>353</v>
      </c>
      <c r="F986" t="s">
        <v>354</v>
      </c>
      <c r="G986" t="s">
        <v>282</v>
      </c>
      <c r="I986" t="s">
        <v>379</v>
      </c>
      <c r="J986" t="s">
        <v>232</v>
      </c>
      <c r="K986" t="s">
        <v>232</v>
      </c>
      <c r="L986" t="s">
        <v>232</v>
      </c>
      <c r="M986" t="s">
        <v>232</v>
      </c>
      <c r="N986" t="s">
        <v>232</v>
      </c>
      <c r="O986" t="s">
        <v>232</v>
      </c>
      <c r="P986" t="s">
        <v>232</v>
      </c>
      <c r="Q986" t="s">
        <v>232</v>
      </c>
      <c r="R986" t="s">
        <v>232</v>
      </c>
      <c r="S986" t="s">
        <v>232</v>
      </c>
      <c r="T986" t="s">
        <v>232</v>
      </c>
      <c r="U986" t="s">
        <v>232</v>
      </c>
      <c r="V986" t="s">
        <v>232</v>
      </c>
      <c r="W986" t="s">
        <v>232</v>
      </c>
      <c r="X986" t="s">
        <v>232</v>
      </c>
      <c r="Y986" t="s">
        <v>232</v>
      </c>
      <c r="Z986" t="s">
        <v>232</v>
      </c>
      <c r="AA986" t="s">
        <v>232</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30.998999999999999</v>
      </c>
      <c r="AV986">
        <v>28.443000000000001</v>
      </c>
      <c r="AW986">
        <v>28.585000000000001</v>
      </c>
      <c r="AX986">
        <v>29.068000000000001</v>
      </c>
      <c r="AY986">
        <v>28.878</v>
      </c>
      <c r="AZ986">
        <v>27.895</v>
      </c>
      <c r="BA986">
        <v>27.652000000000001</v>
      </c>
      <c r="BB986">
        <v>26.655000000000001</v>
      </c>
      <c r="BC986">
        <v>2017</v>
      </c>
    </row>
    <row r="987" spans="1:55" x14ac:dyDescent="0.25">
      <c r="A987">
        <v>963</v>
      </c>
      <c r="B987" t="s">
        <v>548</v>
      </c>
      <c r="C987" t="s">
        <v>356</v>
      </c>
      <c r="D987" t="s">
        <v>549</v>
      </c>
      <c r="E987" t="s">
        <v>357</v>
      </c>
      <c r="F987" t="s">
        <v>358</v>
      </c>
      <c r="G987" t="s">
        <v>229</v>
      </c>
      <c r="H987" t="s">
        <v>230</v>
      </c>
      <c r="I987" t="s">
        <v>555</v>
      </c>
      <c r="J987" t="s">
        <v>232</v>
      </c>
      <c r="K987" t="s">
        <v>232</v>
      </c>
      <c r="L987" t="s">
        <v>232</v>
      </c>
      <c r="M987" t="s">
        <v>232</v>
      </c>
      <c r="N987" t="s">
        <v>232</v>
      </c>
      <c r="O987" t="s">
        <v>232</v>
      </c>
      <c r="P987" t="s">
        <v>232</v>
      </c>
      <c r="Q987" t="s">
        <v>232</v>
      </c>
      <c r="R987" t="s">
        <v>232</v>
      </c>
      <c r="S987" t="s">
        <v>232</v>
      </c>
      <c r="T987" t="s">
        <v>232</v>
      </c>
      <c r="U987" t="s">
        <v>232</v>
      </c>
      <c r="V987" t="s">
        <v>232</v>
      </c>
      <c r="W987" t="s">
        <v>232</v>
      </c>
      <c r="X987" t="s">
        <v>232</v>
      </c>
      <c r="Y987" t="s">
        <v>232</v>
      </c>
      <c r="Z987" t="s">
        <v>232</v>
      </c>
      <c r="AA987" t="s">
        <v>232</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12.188000000000001</v>
      </c>
      <c r="AW987">
        <v>12.523</v>
      </c>
      <c r="AX987">
        <v>13.148999999999999</v>
      </c>
      <c r="AY987">
        <v>13.441000000000001</v>
      </c>
      <c r="AZ987">
        <v>13.564</v>
      </c>
      <c r="BA987">
        <v>13.7</v>
      </c>
      <c r="BB987">
        <v>13.840999999999999</v>
      </c>
      <c r="BC987">
        <v>2017</v>
      </c>
    </row>
    <row r="988" spans="1:55" x14ac:dyDescent="0.25">
      <c r="A988">
        <v>963</v>
      </c>
      <c r="B988" t="s">
        <v>548</v>
      </c>
      <c r="C988" t="s">
        <v>359</v>
      </c>
      <c r="D988" t="s">
        <v>549</v>
      </c>
      <c r="E988" t="s">
        <v>357</v>
      </c>
      <c r="F988" t="s">
        <v>358</v>
      </c>
      <c r="G988" t="s">
        <v>282</v>
      </c>
      <c r="I988" t="s">
        <v>360</v>
      </c>
      <c r="J988" t="s">
        <v>232</v>
      </c>
      <c r="K988" t="s">
        <v>232</v>
      </c>
      <c r="L988" t="s">
        <v>232</v>
      </c>
      <c r="M988" t="s">
        <v>232</v>
      </c>
      <c r="N988" t="s">
        <v>232</v>
      </c>
      <c r="O988" t="s">
        <v>232</v>
      </c>
      <c r="P988" t="s">
        <v>232</v>
      </c>
      <c r="Q988" t="s">
        <v>232</v>
      </c>
      <c r="R988" t="s">
        <v>232</v>
      </c>
      <c r="S988" t="s">
        <v>232</v>
      </c>
      <c r="T988" t="s">
        <v>232</v>
      </c>
      <c r="U988" t="s">
        <v>232</v>
      </c>
      <c r="V988" t="s">
        <v>232</v>
      </c>
      <c r="W988" t="s">
        <v>232</v>
      </c>
      <c r="X988" t="s">
        <v>232</v>
      </c>
      <c r="Y988" t="s">
        <v>232</v>
      </c>
      <c r="Z988" t="s">
        <v>232</v>
      </c>
      <c r="AA988" t="s">
        <v>232</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39.048999999999999</v>
      </c>
      <c r="AV988">
        <v>36.997999999999998</v>
      </c>
      <c r="AW988">
        <v>36.335000000000001</v>
      </c>
      <c r="AX988">
        <v>36.408999999999999</v>
      </c>
      <c r="AY988">
        <v>35.405000000000001</v>
      </c>
      <c r="AZ988">
        <v>33.887</v>
      </c>
      <c r="BA988">
        <v>32.357999999999997</v>
      </c>
      <c r="BB988">
        <v>30.94</v>
      </c>
      <c r="BC988">
        <v>2017</v>
      </c>
    </row>
    <row r="989" spans="1:55" x14ac:dyDescent="0.25">
      <c r="A989">
        <v>963</v>
      </c>
      <c r="B989" t="s">
        <v>548</v>
      </c>
      <c r="C989" t="s">
        <v>361</v>
      </c>
      <c r="D989" t="s">
        <v>549</v>
      </c>
      <c r="E989" t="s">
        <v>362</v>
      </c>
      <c r="F989" t="s">
        <v>363</v>
      </c>
      <c r="G989" t="s">
        <v>229</v>
      </c>
      <c r="H989" t="s">
        <v>230</v>
      </c>
      <c r="I989" t="s">
        <v>555</v>
      </c>
      <c r="J989" t="s">
        <v>232</v>
      </c>
      <c r="K989" t="s">
        <v>232</v>
      </c>
      <c r="L989" t="s">
        <v>232</v>
      </c>
      <c r="M989" t="s">
        <v>232</v>
      </c>
      <c r="N989" t="s">
        <v>232</v>
      </c>
      <c r="O989" t="s">
        <v>232</v>
      </c>
      <c r="P989" t="s">
        <v>232</v>
      </c>
      <c r="Q989" t="s">
        <v>232</v>
      </c>
      <c r="R989" t="s">
        <v>232</v>
      </c>
      <c r="S989" t="s">
        <v>232</v>
      </c>
      <c r="T989" t="s">
        <v>232</v>
      </c>
      <c r="U989" t="s">
        <v>232</v>
      </c>
      <c r="V989" t="s">
        <v>232</v>
      </c>
      <c r="W989" t="s">
        <v>232</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31.53</v>
      </c>
      <c r="AV989">
        <v>32.942</v>
      </c>
      <c r="AW989">
        <v>34.466000000000001</v>
      </c>
      <c r="AX989">
        <v>36.113999999999997</v>
      </c>
      <c r="AY989">
        <v>37.963000000000001</v>
      </c>
      <c r="AZ989">
        <v>40.029000000000003</v>
      </c>
      <c r="BA989">
        <v>42.34</v>
      </c>
      <c r="BB989">
        <v>44.734999999999999</v>
      </c>
      <c r="BC989">
        <v>2017</v>
      </c>
    </row>
    <row r="990" spans="1:55" x14ac:dyDescent="0.25">
      <c r="A990">
        <v>963</v>
      </c>
      <c r="B990" t="s">
        <v>548</v>
      </c>
      <c r="C990" t="s">
        <v>364</v>
      </c>
      <c r="D990" t="s">
        <v>549</v>
      </c>
      <c r="E990" t="s">
        <v>365</v>
      </c>
      <c r="F990" t="s">
        <v>366</v>
      </c>
      <c r="G990" t="s">
        <v>242</v>
      </c>
      <c r="H990" t="s">
        <v>230</v>
      </c>
      <c r="I990" t="s">
        <v>556</v>
      </c>
      <c r="J990" t="s">
        <v>232</v>
      </c>
      <c r="K990" t="s">
        <v>232</v>
      </c>
      <c r="L990" t="s">
        <v>232</v>
      </c>
      <c r="M990" t="s">
        <v>232</v>
      </c>
      <c r="N990" t="s">
        <v>232</v>
      </c>
      <c r="O990" t="s">
        <v>232</v>
      </c>
      <c r="P990" t="s">
        <v>232</v>
      </c>
      <c r="Q990" t="s">
        <v>232</v>
      </c>
      <c r="R990" t="s">
        <v>232</v>
      </c>
      <c r="S990" t="s">
        <v>232</v>
      </c>
      <c r="T990" t="s">
        <v>232</v>
      </c>
      <c r="U990" t="s">
        <v>232</v>
      </c>
      <c r="V990" t="s">
        <v>232</v>
      </c>
      <c r="W990" t="s">
        <v>232</v>
      </c>
      <c r="X990" t="s">
        <v>232</v>
      </c>
      <c r="Y990" t="s">
        <v>232</v>
      </c>
      <c r="Z990" t="s">
        <v>232</v>
      </c>
      <c r="AA990" t="s">
        <v>232</v>
      </c>
      <c r="AB990">
        <v>-0.34799999999999998</v>
      </c>
      <c r="AC990">
        <v>-0.502</v>
      </c>
      <c r="AD990">
        <v>-0.39700000000000002</v>
      </c>
      <c r="AE990">
        <v>-0.746</v>
      </c>
      <c r="AF990">
        <v>-1.1830000000000001</v>
      </c>
      <c r="AG990">
        <v>-1.627</v>
      </c>
      <c r="AH990">
        <v>-1.639</v>
      </c>
      <c r="AI990">
        <v>-1.8680000000000001</v>
      </c>
      <c r="AJ990">
        <v>-0.98399999999999999</v>
      </c>
      <c r="AK990">
        <v>-1.4339999999999999</v>
      </c>
      <c r="AL990">
        <v>-2.645</v>
      </c>
      <c r="AM990">
        <v>-1.131</v>
      </c>
      <c r="AN990">
        <v>-1.0389999999999999</v>
      </c>
      <c r="AO990">
        <v>-1.7669999999999999</v>
      </c>
      <c r="AP990">
        <v>-1.49</v>
      </c>
      <c r="AQ990">
        <v>-0.96699999999999997</v>
      </c>
      <c r="AR990">
        <v>-1.3620000000000001</v>
      </c>
      <c r="AS990">
        <v>-0.85799999999999998</v>
      </c>
      <c r="AT990">
        <v>-0.78700000000000003</v>
      </c>
      <c r="AU990">
        <v>-0.85199999999999998</v>
      </c>
      <c r="AV990">
        <v>-0.90100000000000002</v>
      </c>
      <c r="AW990">
        <v>-1.0209999999999999</v>
      </c>
      <c r="AX990">
        <v>-1.3260000000000001</v>
      </c>
      <c r="AY990">
        <v>-1.462</v>
      </c>
      <c r="AZ990">
        <v>-1.5229999999999999</v>
      </c>
      <c r="BA990">
        <v>-1.5149999999999999</v>
      </c>
      <c r="BB990">
        <v>-1.4219999999999999</v>
      </c>
      <c r="BC990">
        <v>2018</v>
      </c>
    </row>
    <row r="991" spans="1:55" x14ac:dyDescent="0.25">
      <c r="A991">
        <v>963</v>
      </c>
      <c r="B991" t="s">
        <v>548</v>
      </c>
      <c r="C991" t="s">
        <v>368</v>
      </c>
      <c r="D991" t="s">
        <v>549</v>
      </c>
      <c r="E991" t="s">
        <v>365</v>
      </c>
      <c r="F991" t="s">
        <v>366</v>
      </c>
      <c r="G991" t="s">
        <v>282</v>
      </c>
      <c r="I991" t="s">
        <v>369</v>
      </c>
      <c r="J991" t="s">
        <v>232</v>
      </c>
      <c r="K991" t="s">
        <v>232</v>
      </c>
      <c r="L991" t="s">
        <v>232</v>
      </c>
      <c r="M991" t="s">
        <v>232</v>
      </c>
      <c r="N991" t="s">
        <v>232</v>
      </c>
      <c r="O991" t="s">
        <v>232</v>
      </c>
      <c r="P991" t="s">
        <v>232</v>
      </c>
      <c r="Q991" t="s">
        <v>232</v>
      </c>
      <c r="R991" t="s">
        <v>232</v>
      </c>
      <c r="S991" t="s">
        <v>232</v>
      </c>
      <c r="T991" t="s">
        <v>232</v>
      </c>
      <c r="U991" t="s">
        <v>232</v>
      </c>
      <c r="V991" t="s">
        <v>232</v>
      </c>
      <c r="W991" t="s">
        <v>232</v>
      </c>
      <c r="X991" t="s">
        <v>232</v>
      </c>
      <c r="Y991" t="s">
        <v>232</v>
      </c>
      <c r="Z991" t="s">
        <v>232</v>
      </c>
      <c r="AA991" t="s">
        <v>232</v>
      </c>
      <c r="AB991">
        <v>-6.5880000000000001</v>
      </c>
      <c r="AC991">
        <v>-8.7059999999999995</v>
      </c>
      <c r="AD991">
        <v>-7.1440000000000001</v>
      </c>
      <c r="AE991">
        <v>-12.903</v>
      </c>
      <c r="AF991">
        <v>-17.620999999999999</v>
      </c>
      <c r="AG991">
        <v>-19.189</v>
      </c>
      <c r="AH991">
        <v>-16.137</v>
      </c>
      <c r="AI991">
        <v>-17.082999999999998</v>
      </c>
      <c r="AJ991">
        <v>-7.8949999999999996</v>
      </c>
      <c r="AK991">
        <v>-9.3610000000000007</v>
      </c>
      <c r="AL991">
        <v>-14.137</v>
      </c>
      <c r="AM991">
        <v>-6.4260000000000002</v>
      </c>
      <c r="AN991">
        <v>-6.0519999999999996</v>
      </c>
      <c r="AO991">
        <v>-9.484</v>
      </c>
      <c r="AP991">
        <v>-8.657</v>
      </c>
      <c r="AQ991">
        <v>-5.3289999999999997</v>
      </c>
      <c r="AR991">
        <v>-7.3550000000000004</v>
      </c>
      <c r="AS991">
        <v>-5.2949999999999999</v>
      </c>
      <c r="AT991">
        <v>-4.6559999999999997</v>
      </c>
      <c r="AU991">
        <v>-4.6890000000000001</v>
      </c>
      <c r="AV991">
        <v>-4.5330000000000004</v>
      </c>
      <c r="AW991">
        <v>-5.0679999999999996</v>
      </c>
      <c r="AX991">
        <v>-6.2130000000000001</v>
      </c>
      <c r="AY991">
        <v>-6.48</v>
      </c>
      <c r="AZ991">
        <v>-6.3609999999999998</v>
      </c>
      <c r="BA991">
        <v>-5.9580000000000002</v>
      </c>
      <c r="BB991">
        <v>-5.2569999999999997</v>
      </c>
      <c r="BC991">
        <v>2017</v>
      </c>
    </row>
    <row r="992" spans="1:55" x14ac:dyDescent="0.25">
      <c r="A992">
        <v>616</v>
      </c>
      <c r="B992" t="s">
        <v>557</v>
      </c>
      <c r="C992" t="s">
        <v>225</v>
      </c>
      <c r="D992" t="s">
        <v>558</v>
      </c>
      <c r="E992" t="s">
        <v>227</v>
      </c>
      <c r="F992" t="s">
        <v>228</v>
      </c>
      <c r="G992" t="s">
        <v>229</v>
      </c>
      <c r="H992" t="s">
        <v>230</v>
      </c>
      <c r="I992" t="s">
        <v>559</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87.57</v>
      </c>
      <c r="AS992">
        <v>86.082999999999998</v>
      </c>
      <c r="AT992">
        <v>89.787000000000006</v>
      </c>
      <c r="AU992">
        <v>92.397999999999996</v>
      </c>
      <c r="AV992">
        <v>96.641000000000005</v>
      </c>
      <c r="AW992">
        <v>100.423</v>
      </c>
      <c r="AX992">
        <v>104.541</v>
      </c>
      <c r="AY992">
        <v>108.71599999999999</v>
      </c>
      <c r="AZ992">
        <v>113.31399999999999</v>
      </c>
      <c r="BA992">
        <v>119.48</v>
      </c>
      <c r="BB992">
        <v>124.099</v>
      </c>
      <c r="BC992">
        <v>2017</v>
      </c>
    </row>
    <row r="993" spans="1:55" x14ac:dyDescent="0.25">
      <c r="A993">
        <v>616</v>
      </c>
      <c r="B993" t="s">
        <v>557</v>
      </c>
      <c r="C993" t="s">
        <v>233</v>
      </c>
      <c r="D993" t="s">
        <v>558</v>
      </c>
      <c r="E993" t="s">
        <v>227</v>
      </c>
      <c r="F993" t="s">
        <v>234</v>
      </c>
      <c r="G993" t="s">
        <v>235</v>
      </c>
      <c r="I993" t="s">
        <v>236</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-7.6529999999999996</v>
      </c>
      <c r="AN993">
        <v>8.5640000000000001</v>
      </c>
      <c r="AO993">
        <v>6.048</v>
      </c>
      <c r="AP993">
        <v>4.4560000000000004</v>
      </c>
      <c r="AQ993">
        <v>11.343</v>
      </c>
      <c r="AR993">
        <v>4.149</v>
      </c>
      <c r="AS993">
        <v>-1.698</v>
      </c>
      <c r="AT993">
        <v>4.3040000000000003</v>
      </c>
      <c r="AU993">
        <v>2.9079999999999999</v>
      </c>
      <c r="AV993">
        <v>4.5919999999999996</v>
      </c>
      <c r="AW993">
        <v>3.9140000000000001</v>
      </c>
      <c r="AX993">
        <v>4.0999999999999996</v>
      </c>
      <c r="AY993">
        <v>3.9940000000000002</v>
      </c>
      <c r="AZ993">
        <v>4.2300000000000004</v>
      </c>
      <c r="BA993">
        <v>5.4420000000000002</v>
      </c>
      <c r="BB993">
        <v>3.8660000000000001</v>
      </c>
      <c r="BC993">
        <v>2017</v>
      </c>
    </row>
    <row r="994" spans="1:55" x14ac:dyDescent="0.25">
      <c r="A994">
        <v>616</v>
      </c>
      <c r="B994" t="s">
        <v>557</v>
      </c>
      <c r="C994" t="s">
        <v>237</v>
      </c>
      <c r="D994" t="s">
        <v>558</v>
      </c>
      <c r="E994" t="s">
        <v>238</v>
      </c>
      <c r="F994" t="s">
        <v>239</v>
      </c>
      <c r="G994" t="s">
        <v>229</v>
      </c>
      <c r="H994" t="s">
        <v>230</v>
      </c>
      <c r="I994" t="s">
        <v>559</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180.102</v>
      </c>
      <c r="AV994">
        <v>193.774</v>
      </c>
      <c r="AW994">
        <v>209.833</v>
      </c>
      <c r="AX994">
        <v>227.23099999999999</v>
      </c>
      <c r="AY994">
        <v>247.11</v>
      </c>
      <c r="AZ994">
        <v>269.40499999999997</v>
      </c>
      <c r="BA994">
        <v>298.983</v>
      </c>
      <c r="BB994">
        <v>323.17</v>
      </c>
      <c r="BC994">
        <v>2017</v>
      </c>
    </row>
    <row r="995" spans="1:55" x14ac:dyDescent="0.25">
      <c r="A995">
        <v>616</v>
      </c>
      <c r="B995" t="s">
        <v>557</v>
      </c>
      <c r="C995" t="s">
        <v>240</v>
      </c>
      <c r="D995" t="s">
        <v>558</v>
      </c>
      <c r="E995" t="s">
        <v>238</v>
      </c>
      <c r="F995" t="s">
        <v>241</v>
      </c>
      <c r="G995" t="s">
        <v>242</v>
      </c>
      <c r="H995" t="s">
        <v>230</v>
      </c>
      <c r="I995" t="s">
        <v>243</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18.998000000000001</v>
      </c>
      <c r="AW995">
        <v>19.651</v>
      </c>
      <c r="AX995">
        <v>20.873000000000001</v>
      </c>
      <c r="AY995">
        <v>21.652999999999999</v>
      </c>
      <c r="AZ995">
        <v>22.523</v>
      </c>
      <c r="BA995">
        <v>23.838000000000001</v>
      </c>
      <c r="BB995">
        <v>24.581</v>
      </c>
      <c r="BC995">
        <v>2017</v>
      </c>
    </row>
    <row r="996" spans="1:55" x14ac:dyDescent="0.25">
      <c r="A996">
        <v>616</v>
      </c>
      <c r="B996" t="s">
        <v>557</v>
      </c>
      <c r="C996" t="s">
        <v>244</v>
      </c>
      <c r="D996" t="s">
        <v>558</v>
      </c>
      <c r="E996" t="s">
        <v>238</v>
      </c>
      <c r="F996" t="s">
        <v>245</v>
      </c>
      <c r="G996" t="s">
        <v>246</v>
      </c>
      <c r="H996" t="s">
        <v>230</v>
      </c>
      <c r="I996" t="s">
        <v>243</v>
      </c>
      <c r="J996">
        <v>1.8009999999999999</v>
      </c>
      <c r="K996">
        <v>2.1320000000000001</v>
      </c>
      <c r="L996">
        <v>2.6240000000000001</v>
      </c>
      <c r="M996">
        <v>3.0209999999999999</v>
      </c>
      <c r="N996">
        <v>3.3340000000000001</v>
      </c>
      <c r="O996">
        <v>3.7040000000000002</v>
      </c>
      <c r="P996">
        <v>4.1040000000000001</v>
      </c>
      <c r="Q996">
        <v>4.8310000000000004</v>
      </c>
      <c r="R996">
        <v>6.173</v>
      </c>
      <c r="S996">
        <v>6.7149999999999999</v>
      </c>
      <c r="T996">
        <v>7.5780000000000003</v>
      </c>
      <c r="U996">
        <v>8.3230000000000004</v>
      </c>
      <c r="V996">
        <v>8.4949999999999992</v>
      </c>
      <c r="W996">
        <v>9.0459999999999994</v>
      </c>
      <c r="X996">
        <v>9.1669999999999998</v>
      </c>
      <c r="Y996">
        <v>10.016999999999999</v>
      </c>
      <c r="Z996">
        <v>10.795</v>
      </c>
      <c r="AA996">
        <v>11.863</v>
      </c>
      <c r="AB996">
        <v>12.083</v>
      </c>
      <c r="AC996">
        <v>13.442</v>
      </c>
      <c r="AD996">
        <v>14.016</v>
      </c>
      <c r="AE996">
        <v>14.359</v>
      </c>
      <c r="AF996">
        <v>15.472</v>
      </c>
      <c r="AG996">
        <v>16.488</v>
      </c>
      <c r="AH996">
        <v>17.39</v>
      </c>
      <c r="AI996">
        <v>18.748999999999999</v>
      </c>
      <c r="AJ996">
        <v>20.931999999999999</v>
      </c>
      <c r="AK996">
        <v>23.274000000000001</v>
      </c>
      <c r="AL996">
        <v>25.207999999999998</v>
      </c>
      <c r="AM996">
        <v>23.456</v>
      </c>
      <c r="AN996">
        <v>25.760999999999999</v>
      </c>
      <c r="AO996">
        <v>27.89</v>
      </c>
      <c r="AP996">
        <v>29.692</v>
      </c>
      <c r="AQ996">
        <v>33.64</v>
      </c>
      <c r="AR996">
        <v>35.698999999999998</v>
      </c>
      <c r="AS996">
        <v>35.468000000000004</v>
      </c>
      <c r="AT996">
        <v>37.399000000000001</v>
      </c>
      <c r="AU996">
        <v>39.218000000000004</v>
      </c>
      <c r="AV996">
        <v>41.944000000000003</v>
      </c>
      <c r="AW996">
        <v>44.36</v>
      </c>
      <c r="AX996">
        <v>47.143000000000001</v>
      </c>
      <c r="AY996">
        <v>50.045000000000002</v>
      </c>
      <c r="AZ996">
        <v>53.241</v>
      </c>
      <c r="BA996">
        <v>57.302</v>
      </c>
      <c r="BB996">
        <v>60.762999999999998</v>
      </c>
      <c r="BC996">
        <v>2017</v>
      </c>
    </row>
    <row r="997" spans="1:55" x14ac:dyDescent="0.25">
      <c r="A997">
        <v>616</v>
      </c>
      <c r="B997" t="s">
        <v>557</v>
      </c>
      <c r="C997" t="s">
        <v>247</v>
      </c>
      <c r="D997" t="s">
        <v>558</v>
      </c>
      <c r="E997" t="s">
        <v>248</v>
      </c>
      <c r="F997" t="s">
        <v>249</v>
      </c>
      <c r="G997" t="s">
        <v>250</v>
      </c>
      <c r="I997" t="s">
        <v>251</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v>
      </c>
      <c r="AV997">
        <v>200.50899999999999</v>
      </c>
      <c r="AW997">
        <v>208.94900000000001</v>
      </c>
      <c r="AX997">
        <v>217.36099999999999</v>
      </c>
      <c r="AY997">
        <v>227.29900000000001</v>
      </c>
      <c r="AZ997">
        <v>237.751</v>
      </c>
      <c r="BA997">
        <v>250.23699999999999</v>
      </c>
      <c r="BB997">
        <v>260.41300000000001</v>
      </c>
      <c r="BC997">
        <v>2017</v>
      </c>
    </row>
    <row r="998" spans="1:55" x14ac:dyDescent="0.25">
      <c r="A998">
        <v>616</v>
      </c>
      <c r="B998" t="s">
        <v>557</v>
      </c>
      <c r="C998" t="s">
        <v>252</v>
      </c>
      <c r="D998" t="s">
        <v>558</v>
      </c>
      <c r="E998" t="s">
        <v>253</v>
      </c>
      <c r="F998" t="s">
        <v>254</v>
      </c>
      <c r="G998" t="s">
        <v>229</v>
      </c>
      <c r="H998" t="s">
        <v>220</v>
      </c>
      <c r="I998" t="s">
        <v>255</v>
      </c>
      <c r="J998" s="52">
        <v>11055.92</v>
      </c>
      <c r="K998" s="52">
        <v>11740.5</v>
      </c>
      <c r="L998" s="52">
        <v>13119.64</v>
      </c>
      <c r="M998" s="52">
        <v>14017.81</v>
      </c>
      <c r="N998" s="52">
        <v>14399.33</v>
      </c>
      <c r="O998" s="52">
        <v>14955.58</v>
      </c>
      <c r="P998" s="52">
        <v>15667.31</v>
      </c>
      <c r="Q998" s="52">
        <v>17363.05</v>
      </c>
      <c r="R998" s="52">
        <v>20674.03</v>
      </c>
      <c r="S998" s="52">
        <v>20879.509999999998</v>
      </c>
      <c r="T998" s="52">
        <v>21896.83</v>
      </c>
      <c r="U998" s="52">
        <v>22589.360000000001</v>
      </c>
      <c r="V998" s="52">
        <v>21905.94</v>
      </c>
      <c r="W998" s="52">
        <v>22165.919999999998</v>
      </c>
      <c r="X998" s="52">
        <v>21417.55</v>
      </c>
      <c r="Y998" s="52">
        <v>22356.19</v>
      </c>
      <c r="Z998" s="52">
        <v>23104.89</v>
      </c>
      <c r="AA998" s="52">
        <v>24405.89</v>
      </c>
      <c r="AB998" s="52">
        <v>24073.85</v>
      </c>
      <c r="AC998" s="52">
        <v>25903.279999999999</v>
      </c>
      <c r="AD998" s="52">
        <v>25971.07</v>
      </c>
      <c r="AE998" s="52">
        <v>25649.09</v>
      </c>
      <c r="AF998" s="52">
        <v>26850.02</v>
      </c>
      <c r="AG998" s="52">
        <v>27753.87</v>
      </c>
      <c r="AH998" s="52">
        <v>28164.66</v>
      </c>
      <c r="AI998" s="52">
        <v>29080.07</v>
      </c>
      <c r="AJ998" s="52">
        <v>31094.03</v>
      </c>
      <c r="AK998" s="52">
        <v>33203.46</v>
      </c>
      <c r="AL998" s="52">
        <v>34783.83</v>
      </c>
      <c r="AM998" s="52">
        <v>31688.3</v>
      </c>
      <c r="AN998" s="52">
        <v>33967.120000000003</v>
      </c>
      <c r="AO998" s="52">
        <v>35242.01</v>
      </c>
      <c r="AP998" s="52">
        <v>36143.33</v>
      </c>
      <c r="AQ998" s="52">
        <v>39502.19</v>
      </c>
      <c r="AR998" s="52">
        <v>40381.199999999997</v>
      </c>
      <c r="AS998" s="52">
        <v>38965.56</v>
      </c>
      <c r="AT998" s="52">
        <v>39900.89</v>
      </c>
      <c r="AU998" s="52">
        <v>40311.730000000003</v>
      </c>
      <c r="AV998" s="52">
        <v>41393.53</v>
      </c>
      <c r="AW998" s="52">
        <v>42228.58</v>
      </c>
      <c r="AX998" s="52">
        <v>43157.95</v>
      </c>
      <c r="AY998" s="52">
        <v>44062.49</v>
      </c>
      <c r="AZ998" s="52">
        <v>45088.06</v>
      </c>
      <c r="BA998" s="52">
        <v>46674</v>
      </c>
      <c r="BB998" s="52">
        <v>47593.79</v>
      </c>
      <c r="BC998">
        <v>2016</v>
      </c>
    </row>
    <row r="999" spans="1:55" x14ac:dyDescent="0.25">
      <c r="A999">
        <v>616</v>
      </c>
      <c r="B999" t="s">
        <v>557</v>
      </c>
      <c r="C999" t="s">
        <v>256</v>
      </c>
      <c r="D999" t="s">
        <v>558</v>
      </c>
      <c r="E999" t="s">
        <v>253</v>
      </c>
      <c r="F999" t="s">
        <v>257</v>
      </c>
      <c r="G999" t="s">
        <v>258</v>
      </c>
      <c r="H999" t="s">
        <v>220</v>
      </c>
      <c r="I999" t="s">
        <v>255</v>
      </c>
      <c r="J999" s="52">
        <v>4265.3100000000004</v>
      </c>
      <c r="K999" s="52">
        <v>4529.42</v>
      </c>
      <c r="L999" s="52">
        <v>5061.4799999999996</v>
      </c>
      <c r="M999" s="52">
        <v>5407.99</v>
      </c>
      <c r="N999" s="52">
        <v>5555.17</v>
      </c>
      <c r="O999" s="52">
        <v>5769.77</v>
      </c>
      <c r="P999" s="52">
        <v>6044.36</v>
      </c>
      <c r="Q999" s="52">
        <v>6698.56</v>
      </c>
      <c r="R999" s="52">
        <v>7975.92</v>
      </c>
      <c r="S999" s="52">
        <v>8055.19</v>
      </c>
      <c r="T999" s="52">
        <v>8447.67</v>
      </c>
      <c r="U999" s="52">
        <v>8714.84</v>
      </c>
      <c r="V999" s="52">
        <v>8451.18</v>
      </c>
      <c r="W999" s="52">
        <v>8551.48</v>
      </c>
      <c r="X999" s="52">
        <v>8262.76</v>
      </c>
      <c r="Y999" s="52">
        <v>8624.8799999999992</v>
      </c>
      <c r="Z999" s="52">
        <v>8913.73</v>
      </c>
      <c r="AA999" s="52">
        <v>9415.65</v>
      </c>
      <c r="AB999" s="52">
        <v>9287.5499999999993</v>
      </c>
      <c r="AC999" s="52">
        <v>9993.33</v>
      </c>
      <c r="AD999" s="52">
        <v>10019.49</v>
      </c>
      <c r="AE999" s="52">
        <v>9895.27</v>
      </c>
      <c r="AF999" s="52">
        <v>10358.58</v>
      </c>
      <c r="AG999" s="52">
        <v>10707.28</v>
      </c>
      <c r="AH999" s="52">
        <v>10865.76</v>
      </c>
      <c r="AI999" s="52">
        <v>11218.92</v>
      </c>
      <c r="AJ999" s="52">
        <v>11995.89</v>
      </c>
      <c r="AK999" s="52">
        <v>12809.7</v>
      </c>
      <c r="AL999" s="52">
        <v>13419.4</v>
      </c>
      <c r="AM999" s="52">
        <v>12225.16</v>
      </c>
      <c r="AN999" s="52">
        <v>13104.31</v>
      </c>
      <c r="AO999" s="52">
        <v>13596.16</v>
      </c>
      <c r="AP999" s="52">
        <v>13943.88</v>
      </c>
      <c r="AQ999" s="52">
        <v>15239.71</v>
      </c>
      <c r="AR999" s="52">
        <v>15578.83</v>
      </c>
      <c r="AS999" s="52">
        <v>15032.68</v>
      </c>
      <c r="AT999" s="52">
        <v>15393.52</v>
      </c>
      <c r="AU999" s="52">
        <v>15552.03</v>
      </c>
      <c r="AV999" s="52">
        <v>15969.38</v>
      </c>
      <c r="AW999" s="52">
        <v>16291.54</v>
      </c>
      <c r="AX999" s="52">
        <v>16650.080000000002</v>
      </c>
      <c r="AY999" s="52">
        <v>16999.05</v>
      </c>
      <c r="AZ999" s="52">
        <v>17394.71</v>
      </c>
      <c r="BA999" s="52">
        <v>18006.55</v>
      </c>
      <c r="BB999" s="52">
        <v>18361.400000000001</v>
      </c>
      <c r="BC999">
        <v>2016</v>
      </c>
    </row>
    <row r="1000" spans="1:55" x14ac:dyDescent="0.25">
      <c r="A1000">
        <v>616</v>
      </c>
      <c r="B1000" t="s">
        <v>557</v>
      </c>
      <c r="C1000" t="s">
        <v>259</v>
      </c>
      <c r="D1000" t="s">
        <v>558</v>
      </c>
      <c r="E1000" t="s">
        <v>260</v>
      </c>
      <c r="F1000" t="s">
        <v>261</v>
      </c>
      <c r="G1000" t="s">
        <v>229</v>
      </c>
      <c r="H1000" t="s">
        <v>220</v>
      </c>
      <c r="I1000" t="s">
        <v>262</v>
      </c>
      <c r="J1000">
        <v>897.13099999999997</v>
      </c>
      <c r="K1000">
        <v>919.11099999999999</v>
      </c>
      <c r="L1000" s="52">
        <v>1132.6600000000001</v>
      </c>
      <c r="M1000" s="52">
        <v>1303.52</v>
      </c>
      <c r="N1000" s="52">
        <v>1637.71</v>
      </c>
      <c r="O1000" s="52">
        <v>2095.94</v>
      </c>
      <c r="P1000" s="52">
        <v>2352.23</v>
      </c>
      <c r="Q1000" s="52">
        <v>3050.42</v>
      </c>
      <c r="R1000" s="52">
        <v>4578.5200000000004</v>
      </c>
      <c r="S1000" s="52">
        <v>4907.3900000000003</v>
      </c>
      <c r="T1000" s="52">
        <v>5101.6400000000003</v>
      </c>
      <c r="U1000" s="52">
        <v>5599.14</v>
      </c>
      <c r="V1000" s="52">
        <v>5971.54</v>
      </c>
      <c r="W1000" s="52">
        <v>6693.25</v>
      </c>
      <c r="X1000" s="52">
        <v>7394.07</v>
      </c>
      <c r="Y1000" s="52">
        <v>8270.6200000000008</v>
      </c>
      <c r="Z1000" s="52">
        <v>9924.84</v>
      </c>
      <c r="AA1000" s="52">
        <v>11037.33</v>
      </c>
      <c r="AB1000" s="52">
        <v>11939.23</v>
      </c>
      <c r="AC1000" s="52">
        <v>14675.22</v>
      </c>
      <c r="AD1000" s="52">
        <v>16798.73</v>
      </c>
      <c r="AE1000" s="52">
        <v>17969.64</v>
      </c>
      <c r="AF1000" s="52">
        <v>19034.37</v>
      </c>
      <c r="AG1000" s="52">
        <v>20316.189999999999</v>
      </c>
      <c r="AH1000" s="52">
        <v>22695.02</v>
      </c>
      <c r="AI1000" s="52">
        <v>27058.13</v>
      </c>
      <c r="AJ1000" s="52">
        <v>31094.03</v>
      </c>
      <c r="AK1000" s="52">
        <v>34838.550000000003</v>
      </c>
      <c r="AL1000" s="52">
        <v>38223.89</v>
      </c>
      <c r="AM1000" s="52">
        <v>37072.71</v>
      </c>
      <c r="AN1000" s="52">
        <v>43283.38</v>
      </c>
      <c r="AO1000" s="52">
        <v>51176.22</v>
      </c>
      <c r="AP1000" s="52">
        <v>52586.82</v>
      </c>
      <c r="AQ1000" s="52">
        <v>58800.99</v>
      </c>
      <c r="AR1000" s="52">
        <v>67264.679999999993</v>
      </c>
      <c r="AS1000" s="52">
        <v>66117.320000000007</v>
      </c>
      <c r="AT1000" s="52">
        <v>75797.3</v>
      </c>
      <c r="AU1000" s="52">
        <v>78575.61</v>
      </c>
      <c r="AV1000" s="52">
        <v>82997.91</v>
      </c>
      <c r="AW1000" s="52">
        <v>88236</v>
      </c>
      <c r="AX1000" s="52">
        <v>93808.36</v>
      </c>
      <c r="AY1000" s="52">
        <v>100153.53</v>
      </c>
      <c r="AZ1000" s="52">
        <v>107197.23</v>
      </c>
      <c r="BA1000" s="52">
        <v>116795.65</v>
      </c>
      <c r="BB1000" s="52">
        <v>123940.32</v>
      </c>
      <c r="BC1000">
        <v>2016</v>
      </c>
    </row>
    <row r="1001" spans="1:55" x14ac:dyDescent="0.25">
      <c r="A1001">
        <v>616</v>
      </c>
      <c r="B1001" t="s">
        <v>557</v>
      </c>
      <c r="C1001" t="s">
        <v>263</v>
      </c>
      <c r="D1001" t="s">
        <v>558</v>
      </c>
      <c r="E1001" t="s">
        <v>260</v>
      </c>
      <c r="F1001" t="s">
        <v>264</v>
      </c>
      <c r="G1001" t="s">
        <v>242</v>
      </c>
      <c r="H1001" t="s">
        <v>220</v>
      </c>
      <c r="I1001" t="s">
        <v>262</v>
      </c>
      <c r="J1001" s="52">
        <v>1199.22</v>
      </c>
      <c r="K1001" s="52">
        <v>1039.43</v>
      </c>
      <c r="L1001" s="52">
        <v>1057.51</v>
      </c>
      <c r="M1001" s="52">
        <v>1126.8699999999999</v>
      </c>
      <c r="N1001" s="52">
        <v>1079.24</v>
      </c>
      <c r="O1001">
        <v>968.95100000000002</v>
      </c>
      <c r="P1001" s="52">
        <v>1267.1500000000001</v>
      </c>
      <c r="Q1001" s="52">
        <v>1915.11</v>
      </c>
      <c r="R1001" s="52">
        <v>2398.6799999999998</v>
      </c>
      <c r="S1001" s="52">
        <v>2584.23</v>
      </c>
      <c r="T1001" s="52">
        <v>2750.81</v>
      </c>
      <c r="U1001" s="52">
        <v>2673.59</v>
      </c>
      <c r="V1001" s="52">
        <v>2684.21</v>
      </c>
      <c r="W1001" s="52">
        <v>2629.78</v>
      </c>
      <c r="X1001" s="52">
        <v>2755.72</v>
      </c>
      <c r="Y1001" s="52">
        <v>2984.19</v>
      </c>
      <c r="Z1001" s="52">
        <v>3006.15</v>
      </c>
      <c r="AA1001" s="52">
        <v>3025.7</v>
      </c>
      <c r="AB1001" s="52">
        <v>2841.93</v>
      </c>
      <c r="AC1001" s="52">
        <v>3173.69</v>
      </c>
      <c r="AD1001" s="52">
        <v>3301.21</v>
      </c>
      <c r="AE1001" s="52">
        <v>3090.26</v>
      </c>
      <c r="AF1001" s="52">
        <v>3017.72</v>
      </c>
      <c r="AG1001" s="52">
        <v>4119.41</v>
      </c>
      <c r="AH1001" s="52">
        <v>4840.8100000000004</v>
      </c>
      <c r="AI1001" s="52">
        <v>5338.24</v>
      </c>
      <c r="AJ1001" s="52">
        <v>5352.87</v>
      </c>
      <c r="AK1001" s="52">
        <v>5676.26</v>
      </c>
      <c r="AL1001" s="52">
        <v>5641.18</v>
      </c>
      <c r="AM1001" s="52">
        <v>5183.6899999999996</v>
      </c>
      <c r="AN1001" s="52">
        <v>6374.99</v>
      </c>
      <c r="AO1001" s="52">
        <v>7503.96</v>
      </c>
      <c r="AP1001" s="52">
        <v>7710.8</v>
      </c>
      <c r="AQ1001" s="52">
        <v>7007.25</v>
      </c>
      <c r="AR1001" s="52">
        <v>7497.69</v>
      </c>
      <c r="AS1001" s="52">
        <v>6538.62</v>
      </c>
      <c r="AT1001" s="52">
        <v>6958.34</v>
      </c>
      <c r="AU1001" s="52">
        <v>7584.05</v>
      </c>
      <c r="AV1001" s="52">
        <v>8137.15</v>
      </c>
      <c r="AW1001" s="52">
        <v>8263.2199999999993</v>
      </c>
      <c r="AX1001" s="52">
        <v>8617.02</v>
      </c>
      <c r="AY1001" s="52">
        <v>8775.77</v>
      </c>
      <c r="AZ1001" s="52">
        <v>8961.7900000000009</v>
      </c>
      <c r="BA1001" s="52">
        <v>9312.2999999999993</v>
      </c>
      <c r="BB1001" s="52">
        <v>9427.19</v>
      </c>
      <c r="BC1001">
        <v>2016</v>
      </c>
    </row>
    <row r="1002" spans="1:55" x14ac:dyDescent="0.25">
      <c r="A1002">
        <v>616</v>
      </c>
      <c r="B1002" t="s">
        <v>557</v>
      </c>
      <c r="C1002" t="s">
        <v>265</v>
      </c>
      <c r="D1002" t="s">
        <v>558</v>
      </c>
      <c r="E1002" t="s">
        <v>260</v>
      </c>
      <c r="F1002" t="s">
        <v>266</v>
      </c>
      <c r="G1002" t="s">
        <v>246</v>
      </c>
      <c r="H1002" t="s">
        <v>220</v>
      </c>
      <c r="I1002" t="s">
        <v>262</v>
      </c>
      <c r="J1002" s="52">
        <v>1837.67</v>
      </c>
      <c r="K1002" s="52">
        <v>2136.08</v>
      </c>
      <c r="L1002" s="52">
        <v>2534.4899999999998</v>
      </c>
      <c r="M1002" s="52">
        <v>2814.05</v>
      </c>
      <c r="N1002" s="52">
        <v>2994.95</v>
      </c>
      <c r="O1002" s="52">
        <v>3209.03</v>
      </c>
      <c r="P1002" s="52">
        <v>3429.43</v>
      </c>
      <c r="Q1002" s="52">
        <v>3894.61</v>
      </c>
      <c r="R1002" s="52">
        <v>4800.8100000000004</v>
      </c>
      <c r="S1002" s="52">
        <v>5038.63</v>
      </c>
      <c r="T1002" s="52">
        <v>5481.88</v>
      </c>
      <c r="U1002" s="52">
        <v>5846.53</v>
      </c>
      <c r="V1002" s="52">
        <v>5798.86</v>
      </c>
      <c r="W1002" s="52">
        <v>6006.7</v>
      </c>
      <c r="X1002" s="52">
        <v>5927.83</v>
      </c>
      <c r="Y1002" s="52">
        <v>6317.36</v>
      </c>
      <c r="Z1002" s="52">
        <v>6648.48</v>
      </c>
      <c r="AA1002" s="52">
        <v>7143.95</v>
      </c>
      <c r="AB1002" s="52">
        <v>7126.07</v>
      </c>
      <c r="AC1002" s="52">
        <v>7778.32</v>
      </c>
      <c r="AD1002" s="52">
        <v>7973</v>
      </c>
      <c r="AE1002" s="52">
        <v>8046.85</v>
      </c>
      <c r="AF1002" s="52">
        <v>8556.8799999999992</v>
      </c>
      <c r="AG1002" s="52">
        <v>9009.18</v>
      </c>
      <c r="AH1002" s="52">
        <v>9388.66</v>
      </c>
      <c r="AI1002" s="52">
        <v>9995.74</v>
      </c>
      <c r="AJ1002" s="52">
        <v>11011.46</v>
      </c>
      <c r="AK1002" s="52">
        <v>12074.37</v>
      </c>
      <c r="AL1002" s="52">
        <v>12895.09</v>
      </c>
      <c r="AM1002" s="52">
        <v>11837.07</v>
      </c>
      <c r="AN1002" s="52">
        <v>12836.17</v>
      </c>
      <c r="AO1002" s="52">
        <v>13596.16</v>
      </c>
      <c r="AP1002" s="52">
        <v>14211.34</v>
      </c>
      <c r="AQ1002" s="52">
        <v>15804.52</v>
      </c>
      <c r="AR1002" s="52">
        <v>16461.900000000001</v>
      </c>
      <c r="AS1002" s="52">
        <v>16054.68</v>
      </c>
      <c r="AT1002" s="52">
        <v>16619.759999999998</v>
      </c>
      <c r="AU1002" s="52">
        <v>17110.09</v>
      </c>
      <c r="AV1002" s="52">
        <v>17965.38</v>
      </c>
      <c r="AW1002" s="52">
        <v>18653.68</v>
      </c>
      <c r="AX1002" s="52">
        <v>19462.3</v>
      </c>
      <c r="AY1002" s="52">
        <v>20283.28</v>
      </c>
      <c r="AZ1002" s="52">
        <v>21184.87</v>
      </c>
      <c r="BA1002" s="52">
        <v>22384.48</v>
      </c>
      <c r="BB1002" s="52">
        <v>23303.3</v>
      </c>
      <c r="BC1002">
        <v>2016</v>
      </c>
    </row>
    <row r="1003" spans="1:55" x14ac:dyDescent="0.25">
      <c r="A1003">
        <v>616</v>
      </c>
      <c r="B1003" t="s">
        <v>557</v>
      </c>
      <c r="C1003" t="s">
        <v>267</v>
      </c>
      <c r="D1003" t="s">
        <v>558</v>
      </c>
      <c r="E1003" t="s">
        <v>268</v>
      </c>
      <c r="F1003" t="s">
        <v>269</v>
      </c>
      <c r="G1003" t="s">
        <v>270</v>
      </c>
    </row>
    <row r="1004" spans="1:55" x14ac:dyDescent="0.25">
      <c r="A1004">
        <v>616</v>
      </c>
      <c r="B1004" t="s">
        <v>557</v>
      </c>
      <c r="C1004" t="s">
        <v>271</v>
      </c>
      <c r="D1004" t="s">
        <v>558</v>
      </c>
      <c r="E1004" t="s">
        <v>272</v>
      </c>
      <c r="F1004" t="s">
        <v>273</v>
      </c>
      <c r="G1004" t="s">
        <v>274</v>
      </c>
      <c r="I1004" t="s">
        <v>243</v>
      </c>
      <c r="J1004">
        <v>1.4E-2</v>
      </c>
      <c r="K1004">
        <v>1.4E-2</v>
      </c>
      <c r="L1004">
        <v>1.7000000000000001E-2</v>
      </c>
      <c r="M1004">
        <v>1.7999999999999999E-2</v>
      </c>
      <c r="N1004">
        <v>1.7999999999999999E-2</v>
      </c>
      <c r="O1004">
        <v>1.9E-2</v>
      </c>
      <c r="P1004">
        <v>0.02</v>
      </c>
      <c r="Q1004">
        <v>2.1999999999999999E-2</v>
      </c>
      <c r="R1004">
        <v>2.5999999999999999E-2</v>
      </c>
      <c r="S1004">
        <v>2.5999999999999999E-2</v>
      </c>
      <c r="T1004">
        <v>2.8000000000000001E-2</v>
      </c>
      <c r="U1004">
        <v>2.9000000000000001E-2</v>
      </c>
      <c r="V1004">
        <v>2.5999999999999999E-2</v>
      </c>
      <c r="W1004">
        <v>2.5999999999999999E-2</v>
      </c>
      <c r="X1004">
        <v>2.5000000000000001E-2</v>
      </c>
      <c r="Y1004">
        <v>2.5999999999999999E-2</v>
      </c>
      <c r="Z1004">
        <v>2.7E-2</v>
      </c>
      <c r="AA1004">
        <v>2.8000000000000001E-2</v>
      </c>
      <c r="AB1004">
        <v>2.7E-2</v>
      </c>
      <c r="AC1004">
        <v>2.9000000000000001E-2</v>
      </c>
      <c r="AD1004">
        <v>2.8000000000000001E-2</v>
      </c>
      <c r="AE1004">
        <v>2.7E-2</v>
      </c>
      <c r="AF1004">
        <v>2.8000000000000001E-2</v>
      </c>
      <c r="AG1004">
        <v>2.8000000000000001E-2</v>
      </c>
      <c r="AH1004">
        <v>2.8000000000000001E-2</v>
      </c>
      <c r="AI1004">
        <v>2.8000000000000001E-2</v>
      </c>
      <c r="AJ1004">
        <v>2.8000000000000001E-2</v>
      </c>
      <c r="AK1004">
        <v>2.9000000000000001E-2</v>
      </c>
      <c r="AL1004">
        <v>0.03</v>
      </c>
      <c r="AM1004">
        <v>2.8000000000000001E-2</v>
      </c>
      <c r="AN1004">
        <v>2.9000000000000001E-2</v>
      </c>
      <c r="AO1004">
        <v>2.9000000000000001E-2</v>
      </c>
      <c r="AP1004">
        <v>0.03</v>
      </c>
      <c r="AQ1004">
        <v>3.2000000000000001E-2</v>
      </c>
      <c r="AR1004">
        <v>3.2000000000000001E-2</v>
      </c>
      <c r="AS1004">
        <v>3.1E-2</v>
      </c>
      <c r="AT1004">
        <v>3.1E-2</v>
      </c>
      <c r="AU1004">
        <v>3.1E-2</v>
      </c>
      <c r="AV1004">
        <v>3.1E-2</v>
      </c>
      <c r="AW1004">
        <v>3.1E-2</v>
      </c>
      <c r="AX1004">
        <v>3.1E-2</v>
      </c>
      <c r="AY1004">
        <v>3.2000000000000001E-2</v>
      </c>
      <c r="AZ1004">
        <v>3.2000000000000001E-2</v>
      </c>
      <c r="BA1004">
        <v>3.2000000000000001E-2</v>
      </c>
      <c r="BB1004">
        <v>3.2000000000000001E-2</v>
      </c>
      <c r="BC1004">
        <v>2017</v>
      </c>
    </row>
    <row r="1005" spans="1:55" x14ac:dyDescent="0.25">
      <c r="A1005">
        <v>616</v>
      </c>
      <c r="B1005" t="s">
        <v>557</v>
      </c>
      <c r="C1005" t="s">
        <v>275</v>
      </c>
      <c r="D1005" t="s">
        <v>558</v>
      </c>
      <c r="E1005" t="s">
        <v>276</v>
      </c>
      <c r="F1005" t="s">
        <v>277</v>
      </c>
      <c r="G1005" t="s">
        <v>278</v>
      </c>
      <c r="I1005" t="s">
        <v>243</v>
      </c>
      <c r="J1005">
        <v>0.48799999999999999</v>
      </c>
      <c r="K1005">
        <v>0.43</v>
      </c>
      <c r="L1005">
        <v>0.44700000000000001</v>
      </c>
      <c r="M1005">
        <v>0.46300000000000002</v>
      </c>
      <c r="N1005">
        <v>0.54700000000000004</v>
      </c>
      <c r="O1005">
        <v>0.65300000000000002</v>
      </c>
      <c r="P1005">
        <v>0.68600000000000005</v>
      </c>
      <c r="Q1005">
        <v>0.78300000000000003</v>
      </c>
      <c r="R1005">
        <v>0.95399999999999996</v>
      </c>
      <c r="S1005">
        <v>0.97399999999999998</v>
      </c>
      <c r="T1005">
        <v>0.93100000000000005</v>
      </c>
      <c r="U1005">
        <v>0.95799999999999996</v>
      </c>
      <c r="V1005">
        <v>1.03</v>
      </c>
      <c r="W1005">
        <v>1.1140000000000001</v>
      </c>
      <c r="X1005">
        <v>1.2470000000000001</v>
      </c>
      <c r="Y1005">
        <v>1.3089999999999999</v>
      </c>
      <c r="Z1005">
        <v>1.4930000000000001</v>
      </c>
      <c r="AA1005">
        <v>1.5449999999999999</v>
      </c>
      <c r="AB1005">
        <v>1.675</v>
      </c>
      <c r="AC1005">
        <v>1.887</v>
      </c>
      <c r="AD1005">
        <v>2.1070000000000002</v>
      </c>
      <c r="AE1005">
        <v>2.2330000000000001</v>
      </c>
      <c r="AF1005">
        <v>2.2240000000000002</v>
      </c>
      <c r="AG1005">
        <v>2.2549999999999999</v>
      </c>
      <c r="AH1005">
        <v>2.4169999999999998</v>
      </c>
      <c r="AI1005">
        <v>2.7069999999999999</v>
      </c>
      <c r="AJ1005">
        <v>2.8239999999999998</v>
      </c>
      <c r="AK1005">
        <v>2.8849999999999998</v>
      </c>
      <c r="AL1005">
        <v>2.964</v>
      </c>
      <c r="AM1005">
        <v>3.1320000000000001</v>
      </c>
      <c r="AN1005">
        <v>3.3719999999999999</v>
      </c>
      <c r="AO1005">
        <v>3.7639999999999998</v>
      </c>
      <c r="AP1005">
        <v>3.7</v>
      </c>
      <c r="AQ1005">
        <v>3.7210000000000001</v>
      </c>
      <c r="AR1005">
        <v>4.0860000000000003</v>
      </c>
      <c r="AS1005">
        <v>4.1180000000000003</v>
      </c>
      <c r="AT1005">
        <v>4.5609999999999999</v>
      </c>
      <c r="AU1005">
        <v>4.5919999999999996</v>
      </c>
      <c r="AV1005">
        <v>4.62</v>
      </c>
      <c r="AW1005">
        <v>4.7300000000000004</v>
      </c>
      <c r="AX1005">
        <v>4.82</v>
      </c>
      <c r="AY1005">
        <v>4.9379999999999997</v>
      </c>
      <c r="AZ1005">
        <v>5.0599999999999996</v>
      </c>
      <c r="BA1005">
        <v>5.218</v>
      </c>
      <c r="BB1005">
        <v>5.319</v>
      </c>
      <c r="BC1005">
        <v>2017</v>
      </c>
    </row>
    <row r="1006" spans="1:55" x14ac:dyDescent="0.25">
      <c r="A1006">
        <v>616</v>
      </c>
      <c r="B1006" t="s">
        <v>557</v>
      </c>
      <c r="C1006" t="s">
        <v>279</v>
      </c>
      <c r="D1006" t="s">
        <v>558</v>
      </c>
      <c r="E1006" t="s">
        <v>280</v>
      </c>
      <c r="F1006" t="s">
        <v>281</v>
      </c>
      <c r="G1006" t="s">
        <v>282</v>
      </c>
      <c r="I1006" t="s">
        <v>559</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28.245999999999999</v>
      </c>
      <c r="AV1006">
        <v>26.751000000000001</v>
      </c>
      <c r="AW1006">
        <v>27.945</v>
      </c>
      <c r="AX1006">
        <v>28.655000000000001</v>
      </c>
      <c r="AY1006">
        <v>29.085999999999999</v>
      </c>
      <c r="AZ1006">
        <v>29.785</v>
      </c>
      <c r="BA1006">
        <v>29.451000000000001</v>
      </c>
      <c r="BB1006">
        <v>30.082999999999998</v>
      </c>
      <c r="BC1006">
        <v>2017</v>
      </c>
    </row>
    <row r="1007" spans="1:55" x14ac:dyDescent="0.25">
      <c r="A1007">
        <v>616</v>
      </c>
      <c r="B1007" t="s">
        <v>557</v>
      </c>
      <c r="C1007" t="s">
        <v>283</v>
      </c>
      <c r="D1007" t="s">
        <v>558</v>
      </c>
      <c r="E1007" t="s">
        <v>284</v>
      </c>
      <c r="F1007" t="s">
        <v>285</v>
      </c>
      <c r="G1007" t="s">
        <v>282</v>
      </c>
      <c r="I1007" t="s">
        <v>559</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38.238999999999997</v>
      </c>
      <c r="AO1007">
        <v>41.817999999999998</v>
      </c>
      <c r="AP1007">
        <v>40.622999999999998</v>
      </c>
      <c r="AQ1007">
        <v>38.982999999999997</v>
      </c>
      <c r="AR1007">
        <v>43.499000000000002</v>
      </c>
      <c r="AS1007">
        <v>41.152999999999999</v>
      </c>
      <c r="AT1007">
        <v>38.813000000000002</v>
      </c>
      <c r="AU1007">
        <v>40.619</v>
      </c>
      <c r="AV1007">
        <v>36.338999999999999</v>
      </c>
      <c r="AW1007">
        <v>36.57</v>
      </c>
      <c r="AX1007">
        <v>36.630000000000003</v>
      </c>
      <c r="AY1007">
        <v>37.497</v>
      </c>
      <c r="AZ1007">
        <v>38.4</v>
      </c>
      <c r="BA1007">
        <v>39.453000000000003</v>
      </c>
      <c r="BB1007">
        <v>39.664999999999999</v>
      </c>
      <c r="BC1007">
        <v>2017</v>
      </c>
    </row>
    <row r="1008" spans="1:55" x14ac:dyDescent="0.25">
      <c r="A1008">
        <v>616</v>
      </c>
      <c r="B1008" t="s">
        <v>557</v>
      </c>
      <c r="C1008" t="s">
        <v>286</v>
      </c>
      <c r="D1008" t="s">
        <v>558</v>
      </c>
      <c r="E1008" t="s">
        <v>287</v>
      </c>
      <c r="F1008" t="s">
        <v>288</v>
      </c>
      <c r="G1008" t="s">
        <v>250</v>
      </c>
      <c r="I1008" t="s">
        <v>560</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342.99200000000002</v>
      </c>
      <c r="AX1008">
        <v>356.02600000000001</v>
      </c>
      <c r="AY1008">
        <v>369.911</v>
      </c>
      <c r="AZ1008">
        <v>384.52199999999999</v>
      </c>
      <c r="BA1008">
        <v>399.71100000000001</v>
      </c>
      <c r="BB1008">
        <v>415.5</v>
      </c>
      <c r="BC1008">
        <v>2018</v>
      </c>
    </row>
    <row r="1009" spans="1:55" x14ac:dyDescent="0.25">
      <c r="A1009">
        <v>616</v>
      </c>
      <c r="B1009" t="s">
        <v>557</v>
      </c>
      <c r="C1009" t="s">
        <v>290</v>
      </c>
      <c r="D1009" t="s">
        <v>558</v>
      </c>
      <c r="E1009" t="s">
        <v>287</v>
      </c>
      <c r="F1009" t="s">
        <v>291</v>
      </c>
      <c r="G1009" t="s">
        <v>235</v>
      </c>
      <c r="I1009" t="s">
        <v>292</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3.6160000000000001</v>
      </c>
      <c r="AX1009">
        <v>3.8</v>
      </c>
      <c r="AY1009">
        <v>3.9</v>
      </c>
      <c r="AZ1009">
        <v>3.95</v>
      </c>
      <c r="BA1009">
        <v>3.95</v>
      </c>
      <c r="BB1009">
        <v>3.95</v>
      </c>
      <c r="BC1009">
        <v>2018</v>
      </c>
    </row>
    <row r="1010" spans="1:55" x14ac:dyDescent="0.25">
      <c r="A1010">
        <v>616</v>
      </c>
      <c r="B1010" t="s">
        <v>557</v>
      </c>
      <c r="C1010" t="s">
        <v>293</v>
      </c>
      <c r="D1010" t="s">
        <v>558</v>
      </c>
      <c r="E1010" t="s">
        <v>294</v>
      </c>
      <c r="F1010" t="s">
        <v>295</v>
      </c>
      <c r="G1010" t="s">
        <v>250</v>
      </c>
      <c r="I1010" t="s">
        <v>560</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337.36700000000002</v>
      </c>
      <c r="AX1010">
        <v>350.18700000000001</v>
      </c>
      <c r="AY1010">
        <v>364.19400000000002</v>
      </c>
      <c r="AZ1010">
        <v>378.58</v>
      </c>
      <c r="BA1010">
        <v>393.53399999999999</v>
      </c>
      <c r="BB1010">
        <v>409.07799999999997</v>
      </c>
      <c r="BC1010">
        <v>2018</v>
      </c>
    </row>
    <row r="1011" spans="1:55" x14ac:dyDescent="0.25">
      <c r="A1011">
        <v>616</v>
      </c>
      <c r="B1011" t="s">
        <v>557</v>
      </c>
      <c r="C1011" t="s">
        <v>296</v>
      </c>
      <c r="D1011" t="s">
        <v>558</v>
      </c>
      <c r="E1011" t="s">
        <v>294</v>
      </c>
      <c r="F1011" t="s">
        <v>297</v>
      </c>
      <c r="G1011" t="s">
        <v>235</v>
      </c>
      <c r="I1011" t="s">
        <v>298</v>
      </c>
      <c r="J1011" t="s">
        <v>232</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3.657</v>
      </c>
      <c r="AX1011">
        <v>3.8</v>
      </c>
      <c r="AY1011">
        <v>4</v>
      </c>
      <c r="AZ1011">
        <v>3.95</v>
      </c>
      <c r="BA1011">
        <v>3.95</v>
      </c>
      <c r="BB1011">
        <v>3.95</v>
      </c>
      <c r="BC1011">
        <v>2018</v>
      </c>
    </row>
    <row r="1012" spans="1:55" x14ac:dyDescent="0.25">
      <c r="A1012">
        <v>616</v>
      </c>
      <c r="B1012" t="s">
        <v>557</v>
      </c>
      <c r="C1012" t="s">
        <v>299</v>
      </c>
      <c r="D1012" t="s">
        <v>558</v>
      </c>
      <c r="E1012" t="s">
        <v>300</v>
      </c>
      <c r="G1012" t="s">
        <v>274</v>
      </c>
    </row>
    <row r="1013" spans="1:55" x14ac:dyDescent="0.25">
      <c r="A1013">
        <v>616</v>
      </c>
      <c r="B1013" t="s">
        <v>557</v>
      </c>
      <c r="C1013" t="s">
        <v>301</v>
      </c>
      <c r="D1013" t="s">
        <v>558</v>
      </c>
      <c r="E1013" t="s">
        <v>302</v>
      </c>
      <c r="F1013" t="s">
        <v>303</v>
      </c>
      <c r="G1013" t="s">
        <v>235</v>
      </c>
      <c r="I1013" t="s">
        <v>561</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-5.0730000000000004</v>
      </c>
      <c r="AU1013">
        <v>-23.443000000000001</v>
      </c>
      <c r="AV1013">
        <v>4.859</v>
      </c>
      <c r="AW1013">
        <v>7.7969999999999997</v>
      </c>
      <c r="AX1013">
        <v>6.593</v>
      </c>
      <c r="AY1013">
        <v>2.843</v>
      </c>
      <c r="AZ1013">
        <v>3.407</v>
      </c>
      <c r="BA1013">
        <v>6.7789999999999999</v>
      </c>
      <c r="BB1013">
        <v>2.5579999999999998</v>
      </c>
      <c r="BC1013">
        <v>2017</v>
      </c>
    </row>
    <row r="1014" spans="1:55" x14ac:dyDescent="0.25">
      <c r="A1014">
        <v>616</v>
      </c>
      <c r="B1014" t="s">
        <v>557</v>
      </c>
      <c r="C1014" t="s">
        <v>305</v>
      </c>
      <c r="D1014" t="s">
        <v>558</v>
      </c>
      <c r="E1014" t="s">
        <v>306</v>
      </c>
      <c r="F1014" t="s">
        <v>307</v>
      </c>
      <c r="G1014" t="s">
        <v>235</v>
      </c>
      <c r="I1014" t="s">
        <v>561</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-7.5709999999999997</v>
      </c>
      <c r="AU1014">
        <v>-29.190999999999999</v>
      </c>
      <c r="AV1014">
        <v>10.192</v>
      </c>
      <c r="AW1014">
        <v>7.9980000000000002</v>
      </c>
      <c r="AX1014">
        <v>6.9809999999999999</v>
      </c>
      <c r="AY1014">
        <v>3.33</v>
      </c>
      <c r="AZ1014">
        <v>4.3360000000000003</v>
      </c>
      <c r="BA1014">
        <v>6.9080000000000004</v>
      </c>
      <c r="BB1014">
        <v>2.8250000000000002</v>
      </c>
      <c r="BC1014">
        <v>2017</v>
      </c>
    </row>
    <row r="1015" spans="1:55" x14ac:dyDescent="0.25">
      <c r="A1015">
        <v>616</v>
      </c>
      <c r="B1015" t="s">
        <v>557</v>
      </c>
      <c r="C1015" t="s">
        <v>308</v>
      </c>
      <c r="D1015" t="s">
        <v>558</v>
      </c>
      <c r="E1015" t="s">
        <v>309</v>
      </c>
      <c r="F1015" t="s">
        <v>310</v>
      </c>
      <c r="G1015" t="s">
        <v>235</v>
      </c>
      <c r="I1015" t="s">
        <v>561</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1.0189999999999999</v>
      </c>
      <c r="AU1015">
        <v>-12.837999999999999</v>
      </c>
      <c r="AV1015">
        <v>5.3680000000000003</v>
      </c>
      <c r="AW1015">
        <v>1.4430000000000001</v>
      </c>
      <c r="AX1015">
        <v>3.4020000000000001</v>
      </c>
      <c r="AY1015">
        <v>2.403</v>
      </c>
      <c r="AZ1015">
        <v>3.32</v>
      </c>
      <c r="BA1015">
        <v>9.7859999999999996</v>
      </c>
      <c r="BB1015">
        <v>1.1020000000000001</v>
      </c>
      <c r="BC1015">
        <v>2017</v>
      </c>
    </row>
    <row r="1016" spans="1:55" x14ac:dyDescent="0.25">
      <c r="A1016">
        <v>616</v>
      </c>
      <c r="B1016" t="s">
        <v>557</v>
      </c>
      <c r="C1016" t="s">
        <v>311</v>
      </c>
      <c r="D1016" t="s">
        <v>558</v>
      </c>
      <c r="E1016" t="s">
        <v>312</v>
      </c>
      <c r="F1016" t="s">
        <v>313</v>
      </c>
      <c r="G1016" t="s">
        <v>235</v>
      </c>
      <c r="I1016" t="s">
        <v>561</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0.33100000000000002</v>
      </c>
      <c r="AU1016">
        <v>-8.2200000000000006</v>
      </c>
      <c r="AV1016">
        <v>4.3959999999999999</v>
      </c>
      <c r="AW1016">
        <v>1.504</v>
      </c>
      <c r="AX1016">
        <v>3.4169999999999998</v>
      </c>
      <c r="AY1016">
        <v>2.1749999999999998</v>
      </c>
      <c r="AZ1016">
        <v>3.0529999999999999</v>
      </c>
      <c r="BA1016">
        <v>10.268000000000001</v>
      </c>
      <c r="BB1016">
        <v>0.67500000000000004</v>
      </c>
      <c r="BC1016">
        <v>2017</v>
      </c>
    </row>
    <row r="1017" spans="1:55" x14ac:dyDescent="0.25">
      <c r="A1017">
        <v>616</v>
      </c>
      <c r="B1017" t="s">
        <v>557</v>
      </c>
      <c r="C1017" t="s">
        <v>314</v>
      </c>
      <c r="D1017" t="s">
        <v>558</v>
      </c>
      <c r="E1017" t="s">
        <v>315</v>
      </c>
      <c r="F1017" t="s">
        <v>316</v>
      </c>
      <c r="G1017" t="s">
        <v>317</v>
      </c>
    </row>
    <row r="1018" spans="1:55" x14ac:dyDescent="0.25">
      <c r="A1018">
        <v>616</v>
      </c>
      <c r="B1018" t="s">
        <v>557</v>
      </c>
      <c r="C1018" t="s">
        <v>318</v>
      </c>
      <c r="D1018" t="s">
        <v>558</v>
      </c>
      <c r="E1018" t="s">
        <v>319</v>
      </c>
      <c r="F1018" t="s">
        <v>320</v>
      </c>
      <c r="G1018" t="s">
        <v>321</v>
      </c>
      <c r="H1018" t="s">
        <v>322</v>
      </c>
    </row>
    <row r="1019" spans="1:55" x14ac:dyDescent="0.25">
      <c r="A1019">
        <v>616</v>
      </c>
      <c r="B1019" t="s">
        <v>557</v>
      </c>
      <c r="C1019" t="s">
        <v>323</v>
      </c>
      <c r="D1019" t="s">
        <v>558</v>
      </c>
      <c r="E1019" t="s">
        <v>324</v>
      </c>
      <c r="F1019" t="s">
        <v>325</v>
      </c>
      <c r="G1019" t="s">
        <v>321</v>
      </c>
      <c r="H1019" t="s">
        <v>322</v>
      </c>
      <c r="I1019" t="s">
        <v>562</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2.335</v>
      </c>
      <c r="AW1019">
        <v>2.3780000000000001</v>
      </c>
      <c r="AX1019">
        <v>2.4220000000000002</v>
      </c>
      <c r="AY1019">
        <v>2.4670000000000001</v>
      </c>
      <c r="AZ1019">
        <v>2.5129999999999999</v>
      </c>
      <c r="BA1019">
        <v>2.56</v>
      </c>
      <c r="BB1019">
        <v>2.6070000000000002</v>
      </c>
      <c r="BC1019">
        <v>2016</v>
      </c>
    </row>
    <row r="1020" spans="1:55" x14ac:dyDescent="0.25">
      <c r="A1020">
        <v>616</v>
      </c>
      <c r="B1020" t="s">
        <v>557</v>
      </c>
      <c r="C1020" t="s">
        <v>327</v>
      </c>
      <c r="D1020" t="s">
        <v>558</v>
      </c>
      <c r="E1020" t="s">
        <v>328</v>
      </c>
      <c r="F1020" t="s">
        <v>329</v>
      </c>
      <c r="G1020" t="s">
        <v>229</v>
      </c>
      <c r="H1020" t="s">
        <v>230</v>
      </c>
      <c r="I1020" t="s">
        <v>563</v>
      </c>
      <c r="J1020" t="s">
        <v>232</v>
      </c>
      <c r="K1020" t="s">
        <v>232</v>
      </c>
      <c r="L1020" t="s">
        <v>232</v>
      </c>
      <c r="M1020" t="s">
        <v>232</v>
      </c>
      <c r="N1020" t="s">
        <v>232</v>
      </c>
      <c r="O1020" t="s">
        <v>232</v>
      </c>
      <c r="P1020" t="s">
        <v>232</v>
      </c>
      <c r="Q1020" t="s">
        <v>232</v>
      </c>
      <c r="R1020" t="s">
        <v>232</v>
      </c>
      <c r="S1020" t="s">
        <v>232</v>
      </c>
      <c r="T1020" t="s">
        <v>232</v>
      </c>
      <c r="U1020" t="s">
        <v>232</v>
      </c>
      <c r="V1020" t="s">
        <v>232</v>
      </c>
      <c r="W1020" t="s">
        <v>232</v>
      </c>
      <c r="X1020" t="s">
        <v>232</v>
      </c>
      <c r="Y1020" t="s">
        <v>232</v>
      </c>
      <c r="Z1020" t="s">
        <v>232</v>
      </c>
      <c r="AA1020" t="s">
        <v>232</v>
      </c>
      <c r="AB1020" t="s">
        <v>232</v>
      </c>
      <c r="AC1020" t="s">
        <v>232</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56.972000000000001</v>
      </c>
      <c r="AW1020">
        <v>59.747999999999998</v>
      </c>
      <c r="AX1020">
        <v>64.688999999999993</v>
      </c>
      <c r="AY1020">
        <v>69.674999999999997</v>
      </c>
      <c r="AZ1020">
        <v>75.617000000000004</v>
      </c>
      <c r="BA1020">
        <v>85.695999999999998</v>
      </c>
      <c r="BB1020">
        <v>95.534000000000006</v>
      </c>
      <c r="BC1020">
        <v>2018</v>
      </c>
    </row>
    <row r="1021" spans="1:55" x14ac:dyDescent="0.25">
      <c r="A1021">
        <v>616</v>
      </c>
      <c r="B1021" t="s">
        <v>557</v>
      </c>
      <c r="C1021" t="s">
        <v>331</v>
      </c>
      <c r="D1021" t="s">
        <v>558</v>
      </c>
      <c r="E1021" t="s">
        <v>328</v>
      </c>
      <c r="F1021" t="s">
        <v>329</v>
      </c>
      <c r="G1021" t="s">
        <v>282</v>
      </c>
      <c r="I1021" t="s">
        <v>332</v>
      </c>
      <c r="J1021" t="s">
        <v>232</v>
      </c>
      <c r="K1021" t="s">
        <v>232</v>
      </c>
      <c r="L1021" t="s">
        <v>232</v>
      </c>
      <c r="M1021" t="s">
        <v>232</v>
      </c>
      <c r="N1021" t="s">
        <v>232</v>
      </c>
      <c r="O1021" t="s">
        <v>232</v>
      </c>
      <c r="P1021" t="s">
        <v>232</v>
      </c>
      <c r="Q1021" t="s">
        <v>232</v>
      </c>
      <c r="R1021" t="s">
        <v>232</v>
      </c>
      <c r="S1021" t="s">
        <v>232</v>
      </c>
      <c r="T1021" t="s">
        <v>232</v>
      </c>
      <c r="U1021" t="s">
        <v>232</v>
      </c>
      <c r="V1021" t="s">
        <v>232</v>
      </c>
      <c r="W1021" t="s">
        <v>232</v>
      </c>
      <c r="X1021" t="s">
        <v>232</v>
      </c>
      <c r="Y1021" t="s">
        <v>232</v>
      </c>
      <c r="Z1021" t="s">
        <v>232</v>
      </c>
      <c r="AA1021" t="s">
        <v>232</v>
      </c>
      <c r="AB1021" t="s">
        <v>232</v>
      </c>
      <c r="AC1021" t="s">
        <v>232</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37.819000000000003</v>
      </c>
      <c r="AN1021">
        <v>34.186</v>
      </c>
      <c r="AO1021">
        <v>36.295999999999999</v>
      </c>
      <c r="AP1021">
        <v>36.685000000000002</v>
      </c>
      <c r="AQ1021">
        <v>37.6</v>
      </c>
      <c r="AR1021">
        <v>38.348999999999997</v>
      </c>
      <c r="AS1021">
        <v>31.193000000000001</v>
      </c>
      <c r="AT1021">
        <v>33.22</v>
      </c>
      <c r="AU1021">
        <v>30.768999999999998</v>
      </c>
      <c r="AV1021">
        <v>28.803999999999998</v>
      </c>
      <c r="AW1021">
        <v>27.896000000000001</v>
      </c>
      <c r="AX1021">
        <v>27.859000000000002</v>
      </c>
      <c r="AY1021">
        <v>27.574000000000002</v>
      </c>
      <c r="AZ1021">
        <v>27.318000000000001</v>
      </c>
      <c r="BA1021">
        <v>28.094000000000001</v>
      </c>
      <c r="BB1021">
        <v>29.016999999999999</v>
      </c>
      <c r="BC1021">
        <v>2018</v>
      </c>
    </row>
    <row r="1022" spans="1:55" x14ac:dyDescent="0.25">
      <c r="A1022">
        <v>616</v>
      </c>
      <c r="B1022" t="s">
        <v>557</v>
      </c>
      <c r="C1022" t="s">
        <v>333</v>
      </c>
      <c r="D1022" t="s">
        <v>558</v>
      </c>
      <c r="E1022" t="s">
        <v>334</v>
      </c>
      <c r="F1022" t="s">
        <v>335</v>
      </c>
      <c r="G1022" t="s">
        <v>229</v>
      </c>
      <c r="H1022" t="s">
        <v>230</v>
      </c>
      <c r="I1022" t="s">
        <v>563</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63.075000000000003</v>
      </c>
      <c r="AW1022">
        <v>67.180000000000007</v>
      </c>
      <c r="AX1022">
        <v>70.769000000000005</v>
      </c>
      <c r="AY1022">
        <v>74.388000000000005</v>
      </c>
      <c r="AZ1022">
        <v>78.456000000000003</v>
      </c>
      <c r="BA1022">
        <v>84.296000000000006</v>
      </c>
      <c r="BB1022">
        <v>90.519000000000005</v>
      </c>
      <c r="BC1022">
        <v>2018</v>
      </c>
    </row>
    <row r="1023" spans="1:55" x14ac:dyDescent="0.25">
      <c r="A1023">
        <v>616</v>
      </c>
      <c r="B1023" t="s">
        <v>557</v>
      </c>
      <c r="C1023" t="s">
        <v>336</v>
      </c>
      <c r="D1023" t="s">
        <v>558</v>
      </c>
      <c r="E1023" t="s">
        <v>334</v>
      </c>
      <c r="F1023" t="s">
        <v>335</v>
      </c>
      <c r="G1023" t="s">
        <v>282</v>
      </c>
      <c r="I1023" t="s">
        <v>337</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32.539000000000001</v>
      </c>
      <c r="AU1023">
        <v>31.818000000000001</v>
      </c>
      <c r="AV1023">
        <v>31.89</v>
      </c>
      <c r="AW1023">
        <v>31.366</v>
      </c>
      <c r="AX1023">
        <v>30.478000000000002</v>
      </c>
      <c r="AY1023">
        <v>29.439</v>
      </c>
      <c r="AZ1023">
        <v>28.344000000000001</v>
      </c>
      <c r="BA1023">
        <v>27.635000000000002</v>
      </c>
      <c r="BB1023">
        <v>27.494</v>
      </c>
      <c r="BC1023">
        <v>2018</v>
      </c>
    </row>
    <row r="1024" spans="1:55" x14ac:dyDescent="0.25">
      <c r="A1024">
        <v>616</v>
      </c>
      <c r="B1024" t="s">
        <v>557</v>
      </c>
      <c r="C1024" t="s">
        <v>338</v>
      </c>
      <c r="D1024" t="s">
        <v>558</v>
      </c>
      <c r="E1024" t="s">
        <v>339</v>
      </c>
      <c r="F1024" t="s">
        <v>340</v>
      </c>
      <c r="G1024" t="s">
        <v>229</v>
      </c>
      <c r="H1024" t="s">
        <v>230</v>
      </c>
      <c r="I1024" t="s">
        <v>563</v>
      </c>
      <c r="J1024" t="s">
        <v>232</v>
      </c>
      <c r="K1024" t="s">
        <v>232</v>
      </c>
      <c r="L1024" t="s">
        <v>232</v>
      </c>
      <c r="M1024" t="s">
        <v>232</v>
      </c>
      <c r="N1024" t="s">
        <v>232</v>
      </c>
      <c r="O1024" t="s">
        <v>232</v>
      </c>
      <c r="P1024" t="s">
        <v>232</v>
      </c>
      <c r="Q1024" t="s">
        <v>232</v>
      </c>
      <c r="R1024" t="s">
        <v>232</v>
      </c>
      <c r="S1024" t="s">
        <v>232</v>
      </c>
      <c r="T1024" t="s">
        <v>232</v>
      </c>
      <c r="U1024" t="s">
        <v>232</v>
      </c>
      <c r="V1024" t="s">
        <v>232</v>
      </c>
      <c r="W1024" t="s">
        <v>232</v>
      </c>
      <c r="X1024" t="s">
        <v>232</v>
      </c>
      <c r="Y1024" t="s">
        <v>232</v>
      </c>
      <c r="Z1024" t="s">
        <v>232</v>
      </c>
      <c r="AA1024" t="s">
        <v>232</v>
      </c>
      <c r="AB1024" t="s">
        <v>232</v>
      </c>
      <c r="AC1024" t="s">
        <v>232</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-6.1029999999999998</v>
      </c>
      <c r="AW1024">
        <v>-7.4320000000000004</v>
      </c>
      <c r="AX1024">
        <v>-6.08</v>
      </c>
      <c r="AY1024">
        <v>-4.7130000000000001</v>
      </c>
      <c r="AZ1024">
        <v>-2.839</v>
      </c>
      <c r="BA1024">
        <v>1.4</v>
      </c>
      <c r="BB1024">
        <v>5.0149999999999997</v>
      </c>
      <c r="BC1024">
        <v>2018</v>
      </c>
    </row>
    <row r="1025" spans="1:55" x14ac:dyDescent="0.25">
      <c r="A1025">
        <v>616</v>
      </c>
      <c r="B1025" t="s">
        <v>557</v>
      </c>
      <c r="C1025" t="s">
        <v>341</v>
      </c>
      <c r="D1025" t="s">
        <v>558</v>
      </c>
      <c r="E1025" t="s">
        <v>339</v>
      </c>
      <c r="F1025" t="s">
        <v>340</v>
      </c>
      <c r="G1025" t="s">
        <v>282</v>
      </c>
      <c r="I1025" t="s">
        <v>342</v>
      </c>
      <c r="J1025" t="s">
        <v>232</v>
      </c>
      <c r="K1025" t="s">
        <v>232</v>
      </c>
      <c r="L1025" t="s">
        <v>232</v>
      </c>
      <c r="M1025" t="s">
        <v>232</v>
      </c>
      <c r="N1025" t="s">
        <v>232</v>
      </c>
      <c r="O1025" t="s">
        <v>232</v>
      </c>
      <c r="P1025" t="s">
        <v>232</v>
      </c>
      <c r="Q1025" t="s">
        <v>232</v>
      </c>
      <c r="R1025" t="s">
        <v>232</v>
      </c>
      <c r="S1025" t="s">
        <v>232</v>
      </c>
      <c r="T1025" t="s">
        <v>232</v>
      </c>
      <c r="U1025" t="s">
        <v>232</v>
      </c>
      <c r="V1025" t="s">
        <v>232</v>
      </c>
      <c r="W1025" t="s">
        <v>232</v>
      </c>
      <c r="X1025" t="s">
        <v>232</v>
      </c>
      <c r="Y1025" t="s">
        <v>232</v>
      </c>
      <c r="Z1025" t="s">
        <v>232</v>
      </c>
      <c r="AA1025" t="s">
        <v>232</v>
      </c>
      <c r="AB1025" t="s">
        <v>232</v>
      </c>
      <c r="AC1025" t="s">
        <v>232</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-13.590999999999999</v>
      </c>
      <c r="AN1025">
        <v>-7.8479999999999999</v>
      </c>
      <c r="AO1025">
        <v>-0.114</v>
      </c>
      <c r="AP1025">
        <v>0.85499999999999998</v>
      </c>
      <c r="AQ1025">
        <v>5.5830000000000002</v>
      </c>
      <c r="AR1025">
        <v>3.6960000000000002</v>
      </c>
      <c r="AS1025">
        <v>-4.5590000000000002</v>
      </c>
      <c r="AT1025">
        <v>0.68100000000000005</v>
      </c>
      <c r="AU1025">
        <v>-1.0489999999999999</v>
      </c>
      <c r="AV1025">
        <v>-3.0859999999999999</v>
      </c>
      <c r="AW1025">
        <v>-3.47</v>
      </c>
      <c r="AX1025">
        <v>-2.6179999999999999</v>
      </c>
      <c r="AY1025">
        <v>-1.865</v>
      </c>
      <c r="AZ1025">
        <v>-1.026</v>
      </c>
      <c r="BA1025">
        <v>0.45900000000000002</v>
      </c>
      <c r="BB1025">
        <v>1.5229999999999999</v>
      </c>
      <c r="BC1025">
        <v>2018</v>
      </c>
    </row>
    <row r="1026" spans="1:55" x14ac:dyDescent="0.25">
      <c r="A1026">
        <v>616</v>
      </c>
      <c r="B1026" t="s">
        <v>557</v>
      </c>
      <c r="C1026" t="s">
        <v>343</v>
      </c>
      <c r="D1026" t="s">
        <v>558</v>
      </c>
      <c r="E1026" t="s">
        <v>344</v>
      </c>
      <c r="F1026" t="s">
        <v>345</v>
      </c>
      <c r="G1026" t="s">
        <v>229</v>
      </c>
      <c r="H1026" t="s">
        <v>230</v>
      </c>
      <c r="I1026" t="s">
        <v>563</v>
      </c>
      <c r="J1026" t="s">
        <v>232</v>
      </c>
      <c r="K1026" t="s">
        <v>232</v>
      </c>
      <c r="L1026" t="s">
        <v>232</v>
      </c>
      <c r="M1026" t="s">
        <v>232</v>
      </c>
      <c r="N1026" t="s">
        <v>232</v>
      </c>
      <c r="O1026" t="s">
        <v>232</v>
      </c>
      <c r="P1026" t="s">
        <v>232</v>
      </c>
      <c r="Q1026" t="s">
        <v>232</v>
      </c>
      <c r="R1026" t="s">
        <v>232</v>
      </c>
      <c r="S1026" t="s">
        <v>232</v>
      </c>
      <c r="T1026" t="s">
        <v>232</v>
      </c>
      <c r="U1026" t="s">
        <v>232</v>
      </c>
      <c r="V1026" t="s">
        <v>232</v>
      </c>
      <c r="W1026" t="s">
        <v>232</v>
      </c>
      <c r="X1026" t="s">
        <v>232</v>
      </c>
      <c r="Y1026" t="s">
        <v>232</v>
      </c>
      <c r="Z1026" t="s">
        <v>232</v>
      </c>
      <c r="AA1026" t="s">
        <v>232</v>
      </c>
      <c r="AB1026" t="s">
        <v>232</v>
      </c>
      <c r="AC1026" t="s">
        <v>232</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-6.1180000000000003</v>
      </c>
      <c r="AW1026">
        <v>-8.2309999999999999</v>
      </c>
      <c r="AX1026">
        <v>-6.8840000000000003</v>
      </c>
      <c r="AY1026">
        <v>-5.5220000000000002</v>
      </c>
      <c r="AZ1026">
        <v>-3.6549999999999998</v>
      </c>
      <c r="BA1026">
        <v>0.57799999999999996</v>
      </c>
      <c r="BB1026">
        <v>4.1849999999999996</v>
      </c>
      <c r="BC1026">
        <v>2018</v>
      </c>
    </row>
    <row r="1027" spans="1:55" x14ac:dyDescent="0.25">
      <c r="A1027">
        <v>616</v>
      </c>
      <c r="B1027" t="s">
        <v>557</v>
      </c>
      <c r="C1027" t="s">
        <v>346</v>
      </c>
      <c r="D1027" t="s">
        <v>558</v>
      </c>
      <c r="E1027" t="s">
        <v>344</v>
      </c>
      <c r="F1027" t="s">
        <v>345</v>
      </c>
      <c r="G1027" t="s">
        <v>270</v>
      </c>
    </row>
    <row r="1028" spans="1:55" x14ac:dyDescent="0.25">
      <c r="A1028">
        <v>616</v>
      </c>
      <c r="B1028" t="s">
        <v>557</v>
      </c>
      <c r="C1028" t="s">
        <v>347</v>
      </c>
      <c r="D1028" t="s">
        <v>558</v>
      </c>
      <c r="E1028" t="s">
        <v>348</v>
      </c>
      <c r="F1028" t="s">
        <v>349</v>
      </c>
      <c r="G1028" t="s">
        <v>229</v>
      </c>
      <c r="H1028" t="s">
        <v>230</v>
      </c>
      <c r="I1028" t="s">
        <v>563</v>
      </c>
      <c r="J1028" t="s">
        <v>232</v>
      </c>
      <c r="K1028" t="s">
        <v>232</v>
      </c>
      <c r="L1028" t="s">
        <v>232</v>
      </c>
      <c r="M1028" t="s">
        <v>232</v>
      </c>
      <c r="N1028" t="s">
        <v>232</v>
      </c>
      <c r="O1028" t="s">
        <v>232</v>
      </c>
      <c r="P1028" t="s">
        <v>232</v>
      </c>
      <c r="Q1028" t="s">
        <v>232</v>
      </c>
      <c r="R1028" t="s">
        <v>232</v>
      </c>
      <c r="S1028" t="s">
        <v>232</v>
      </c>
      <c r="T1028" t="s">
        <v>232</v>
      </c>
      <c r="U1028" t="s">
        <v>232</v>
      </c>
      <c r="V1028" t="s">
        <v>232</v>
      </c>
      <c r="W1028" t="s">
        <v>232</v>
      </c>
      <c r="X1028" t="s">
        <v>232</v>
      </c>
      <c r="Y1028" t="s">
        <v>232</v>
      </c>
      <c r="Z1028" t="s">
        <v>232</v>
      </c>
      <c r="AA1028" t="s">
        <v>232</v>
      </c>
      <c r="AB1028" t="s">
        <v>232</v>
      </c>
      <c r="AC1028" t="s">
        <v>232</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-18.788</v>
      </c>
      <c r="AW1028">
        <v>-20.946000000000002</v>
      </c>
      <c r="AX1028">
        <v>-20.53</v>
      </c>
      <c r="AY1028">
        <v>-19.643000000000001</v>
      </c>
      <c r="AZ1028">
        <v>-18.856999999999999</v>
      </c>
      <c r="BA1028">
        <v>-18.048999999999999</v>
      </c>
      <c r="BB1028">
        <v>-17.663</v>
      </c>
      <c r="BC1028">
        <v>2018</v>
      </c>
    </row>
    <row r="1029" spans="1:55" x14ac:dyDescent="0.25">
      <c r="A1029">
        <v>616</v>
      </c>
      <c r="B1029" t="s">
        <v>557</v>
      </c>
      <c r="C1029" t="s">
        <v>350</v>
      </c>
      <c r="D1029" t="s">
        <v>558</v>
      </c>
      <c r="E1029" t="s">
        <v>348</v>
      </c>
      <c r="F1029" t="s">
        <v>349</v>
      </c>
      <c r="G1029" t="s">
        <v>282</v>
      </c>
      <c r="I1029" t="s">
        <v>351</v>
      </c>
      <c r="J1029" t="s">
        <v>232</v>
      </c>
      <c r="K1029" t="s">
        <v>232</v>
      </c>
      <c r="L1029" t="s">
        <v>232</v>
      </c>
      <c r="M1029" t="s">
        <v>232</v>
      </c>
      <c r="N1029" t="s">
        <v>232</v>
      </c>
      <c r="O1029" t="s">
        <v>232</v>
      </c>
      <c r="P1029" t="s">
        <v>232</v>
      </c>
      <c r="Q1029" t="s">
        <v>232</v>
      </c>
      <c r="R1029" t="s">
        <v>232</v>
      </c>
      <c r="S1029" t="s">
        <v>232</v>
      </c>
      <c r="T1029" t="s">
        <v>232</v>
      </c>
      <c r="U1029" t="s">
        <v>232</v>
      </c>
      <c r="V1029" t="s">
        <v>232</v>
      </c>
      <c r="W1029" t="s">
        <v>232</v>
      </c>
      <c r="X1029" t="s">
        <v>232</v>
      </c>
      <c r="Y1029" t="s">
        <v>232</v>
      </c>
      <c r="Z1029" t="s">
        <v>232</v>
      </c>
      <c r="AA1029" t="s">
        <v>232</v>
      </c>
      <c r="AB1029" t="s">
        <v>232</v>
      </c>
      <c r="AC1029" t="s">
        <v>232</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-7.6520000000000001</v>
      </c>
      <c r="AV1029">
        <v>-9.4990000000000006</v>
      </c>
      <c r="AW1029">
        <v>-9.7799999999999994</v>
      </c>
      <c r="AX1029">
        <v>-8.8409999999999993</v>
      </c>
      <c r="AY1029">
        <v>-7.774</v>
      </c>
      <c r="AZ1029">
        <v>-6.8129999999999997</v>
      </c>
      <c r="BA1029">
        <v>-5.9169999999999998</v>
      </c>
      <c r="BB1029">
        <v>-5.3650000000000002</v>
      </c>
      <c r="BC1029">
        <v>2018</v>
      </c>
    </row>
    <row r="1030" spans="1:55" x14ac:dyDescent="0.25">
      <c r="A1030">
        <v>616</v>
      </c>
      <c r="B1030" t="s">
        <v>557</v>
      </c>
      <c r="C1030" t="s">
        <v>352</v>
      </c>
      <c r="D1030" t="s">
        <v>558</v>
      </c>
      <c r="E1030" t="s">
        <v>353</v>
      </c>
      <c r="F1030" t="s">
        <v>354</v>
      </c>
      <c r="G1030" t="s">
        <v>229</v>
      </c>
      <c r="H1030" t="s">
        <v>230</v>
      </c>
      <c r="I1030" t="s">
        <v>563</v>
      </c>
      <c r="J1030" t="s">
        <v>232</v>
      </c>
      <c r="K1030" t="s">
        <v>232</v>
      </c>
      <c r="L1030" t="s">
        <v>232</v>
      </c>
      <c r="M1030" t="s">
        <v>232</v>
      </c>
      <c r="N1030" t="s">
        <v>232</v>
      </c>
      <c r="O1030" t="s">
        <v>232</v>
      </c>
      <c r="P1030" t="s">
        <v>232</v>
      </c>
      <c r="Q1030" t="s">
        <v>232</v>
      </c>
      <c r="R1030" t="s">
        <v>232</v>
      </c>
      <c r="S1030" t="s">
        <v>232</v>
      </c>
      <c r="T1030" t="s">
        <v>232</v>
      </c>
      <c r="U1030" t="s">
        <v>232</v>
      </c>
      <c r="V1030" t="s">
        <v>232</v>
      </c>
      <c r="W1030" t="s">
        <v>232</v>
      </c>
      <c r="X1030" t="s">
        <v>232</v>
      </c>
      <c r="Y1030" t="s">
        <v>232</v>
      </c>
      <c r="Z1030" t="s">
        <v>232</v>
      </c>
      <c r="AA1030" t="s">
        <v>232</v>
      </c>
      <c r="AB1030" t="s">
        <v>232</v>
      </c>
      <c r="AC1030" t="s">
        <v>232</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-7.0960000000000001</v>
      </c>
      <c r="AV1030">
        <v>-2.2530000000000001</v>
      </c>
      <c r="AW1030">
        <v>5.5149999999999997</v>
      </c>
      <c r="AX1030">
        <v>12.545999999999999</v>
      </c>
      <c r="AY1030">
        <v>17.347000000000001</v>
      </c>
      <c r="AZ1030">
        <v>20.614000000000001</v>
      </c>
      <c r="BA1030">
        <v>20.204999999999998</v>
      </c>
      <c r="BB1030">
        <v>16.027000000000001</v>
      </c>
      <c r="BC1030">
        <v>2018</v>
      </c>
    </row>
    <row r="1031" spans="1:55" x14ac:dyDescent="0.25">
      <c r="A1031">
        <v>616</v>
      </c>
      <c r="B1031" t="s">
        <v>557</v>
      </c>
      <c r="C1031" t="s">
        <v>355</v>
      </c>
      <c r="D1031" t="s">
        <v>558</v>
      </c>
      <c r="E1031" t="s">
        <v>353</v>
      </c>
      <c r="F1031" t="s">
        <v>354</v>
      </c>
      <c r="G1031" t="s">
        <v>282</v>
      </c>
      <c r="I1031" t="s">
        <v>379</v>
      </c>
      <c r="J1031" t="s">
        <v>232</v>
      </c>
      <c r="K1031" t="s">
        <v>232</v>
      </c>
      <c r="L1031" t="s">
        <v>232</v>
      </c>
      <c r="M1031" t="s">
        <v>232</v>
      </c>
      <c r="N1031" t="s">
        <v>232</v>
      </c>
      <c r="O1031" t="s">
        <v>232</v>
      </c>
      <c r="P1031" t="s">
        <v>232</v>
      </c>
      <c r="Q1031" t="s">
        <v>232</v>
      </c>
      <c r="R1031" t="s">
        <v>232</v>
      </c>
      <c r="S1031" t="s">
        <v>232</v>
      </c>
      <c r="T1031" t="s">
        <v>232</v>
      </c>
      <c r="U1031" t="s">
        <v>232</v>
      </c>
      <c r="V1031" t="s">
        <v>232</v>
      </c>
      <c r="W1031" t="s">
        <v>232</v>
      </c>
      <c r="X1031" t="s">
        <v>232</v>
      </c>
      <c r="Y1031" t="s">
        <v>232</v>
      </c>
      <c r="Z1031" t="s">
        <v>232</v>
      </c>
      <c r="AA1031" t="s">
        <v>232</v>
      </c>
      <c r="AB1031" t="s">
        <v>232</v>
      </c>
      <c r="AC1031" t="s">
        <v>232</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-3.8660000000000001</v>
      </c>
      <c r="AV1031">
        <v>-1.139</v>
      </c>
      <c r="AW1031">
        <v>2.5750000000000002</v>
      </c>
      <c r="AX1031">
        <v>5.4029999999999996</v>
      </c>
      <c r="AY1031">
        <v>6.8650000000000002</v>
      </c>
      <c r="AZ1031">
        <v>7.4470000000000001</v>
      </c>
      <c r="BA1031">
        <v>6.6239999999999997</v>
      </c>
      <c r="BB1031">
        <v>4.8680000000000003</v>
      </c>
      <c r="BC1031">
        <v>2018</v>
      </c>
    </row>
    <row r="1032" spans="1:55" x14ac:dyDescent="0.25">
      <c r="A1032">
        <v>616</v>
      </c>
      <c r="B1032" t="s">
        <v>557</v>
      </c>
      <c r="C1032" t="s">
        <v>356</v>
      </c>
      <c r="D1032" t="s">
        <v>558</v>
      </c>
      <c r="E1032" t="s">
        <v>357</v>
      </c>
      <c r="F1032" t="s">
        <v>358</v>
      </c>
      <c r="G1032" t="s">
        <v>229</v>
      </c>
      <c r="H1032" t="s">
        <v>230</v>
      </c>
      <c r="I1032" t="s">
        <v>563</v>
      </c>
      <c r="J1032" t="s">
        <v>232</v>
      </c>
      <c r="K1032" t="s">
        <v>232</v>
      </c>
      <c r="L1032" t="s">
        <v>232</v>
      </c>
      <c r="M1032" t="s">
        <v>232</v>
      </c>
      <c r="N1032" t="s">
        <v>232</v>
      </c>
      <c r="O1032" t="s">
        <v>232</v>
      </c>
      <c r="P1032" t="s">
        <v>232</v>
      </c>
      <c r="Q1032" t="s">
        <v>232</v>
      </c>
      <c r="R1032" t="s">
        <v>232</v>
      </c>
      <c r="S1032" t="s">
        <v>232</v>
      </c>
      <c r="T1032" t="s">
        <v>232</v>
      </c>
      <c r="U1032" t="s">
        <v>232</v>
      </c>
      <c r="V1032" t="s">
        <v>232</v>
      </c>
      <c r="W1032" t="s">
        <v>232</v>
      </c>
      <c r="X1032" t="s">
        <v>232</v>
      </c>
      <c r="Y1032" t="s">
        <v>232</v>
      </c>
      <c r="Z1032" t="s">
        <v>232</v>
      </c>
      <c r="AA1032" t="s">
        <v>232</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25.81</v>
      </c>
      <c r="AV1032">
        <v>25.55</v>
      </c>
      <c r="AW1032">
        <v>27.361999999999998</v>
      </c>
      <c r="AX1032">
        <v>31.04</v>
      </c>
      <c r="AY1032">
        <v>33.104999999999997</v>
      </c>
      <c r="AZ1032">
        <v>34.393000000000001</v>
      </c>
      <c r="BA1032">
        <v>34.768999999999998</v>
      </c>
      <c r="BB1032">
        <v>34.216999999999999</v>
      </c>
      <c r="BC1032">
        <v>2018</v>
      </c>
    </row>
    <row r="1033" spans="1:55" x14ac:dyDescent="0.25">
      <c r="A1033">
        <v>616</v>
      </c>
      <c r="B1033" t="s">
        <v>557</v>
      </c>
      <c r="C1033" t="s">
        <v>359</v>
      </c>
      <c r="D1033" t="s">
        <v>558</v>
      </c>
      <c r="E1033" t="s">
        <v>357</v>
      </c>
      <c r="F1033" t="s">
        <v>358</v>
      </c>
      <c r="G1033" t="s">
        <v>282</v>
      </c>
      <c r="I1033" t="s">
        <v>360</v>
      </c>
      <c r="J1033" t="s">
        <v>232</v>
      </c>
      <c r="K1033" t="s">
        <v>232</v>
      </c>
      <c r="L1033" t="s">
        <v>232</v>
      </c>
      <c r="M1033" t="s">
        <v>232</v>
      </c>
      <c r="N1033" t="s">
        <v>232</v>
      </c>
      <c r="O1033" t="s">
        <v>232</v>
      </c>
      <c r="P1033" t="s">
        <v>232</v>
      </c>
      <c r="Q1033" t="s">
        <v>232</v>
      </c>
      <c r="R1033" t="s">
        <v>232</v>
      </c>
      <c r="S1033" t="s">
        <v>232</v>
      </c>
      <c r="T1033" t="s">
        <v>232</v>
      </c>
      <c r="U1033" t="s">
        <v>232</v>
      </c>
      <c r="V1033" t="s">
        <v>232</v>
      </c>
      <c r="W1033" t="s">
        <v>232</v>
      </c>
      <c r="X1033" t="s">
        <v>232</v>
      </c>
      <c r="Y1033" t="s">
        <v>232</v>
      </c>
      <c r="Z1033" t="s">
        <v>232</v>
      </c>
      <c r="AA1033" t="s">
        <v>232</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14.064</v>
      </c>
      <c r="AV1033">
        <v>12.917999999999999</v>
      </c>
      <c r="AW1033">
        <v>12.775</v>
      </c>
      <c r="AX1033">
        <v>13.368</v>
      </c>
      <c r="AY1033">
        <v>13.101000000000001</v>
      </c>
      <c r="AZ1033">
        <v>12.425000000000001</v>
      </c>
      <c r="BA1033">
        <v>11.398999999999999</v>
      </c>
      <c r="BB1033">
        <v>10.393000000000001</v>
      </c>
      <c r="BC1033">
        <v>2018</v>
      </c>
    </row>
    <row r="1034" spans="1:55" x14ac:dyDescent="0.25">
      <c r="A1034">
        <v>616</v>
      </c>
      <c r="B1034" t="s">
        <v>557</v>
      </c>
      <c r="C1034" t="s">
        <v>361</v>
      </c>
      <c r="D1034" t="s">
        <v>558</v>
      </c>
      <c r="E1034" t="s">
        <v>362</v>
      </c>
      <c r="F1034" t="s">
        <v>363</v>
      </c>
      <c r="G1034" t="s">
        <v>229</v>
      </c>
      <c r="H1034" t="s">
        <v>230</v>
      </c>
      <c r="I1034" t="s">
        <v>563</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172.94800000000001</v>
      </c>
      <c r="AU1034">
        <v>183.52</v>
      </c>
      <c r="AV1034">
        <v>197.78899999999999</v>
      </c>
      <c r="AW1034">
        <v>214.18199999999999</v>
      </c>
      <c r="AX1034">
        <v>232.20099999999999</v>
      </c>
      <c r="AY1034">
        <v>252.684</v>
      </c>
      <c r="AZ1034">
        <v>276.8</v>
      </c>
      <c r="BA1034">
        <v>305.02999999999997</v>
      </c>
      <c r="BB1034">
        <v>329.23</v>
      </c>
      <c r="BC1034">
        <v>2018</v>
      </c>
    </row>
    <row r="1035" spans="1:55" x14ac:dyDescent="0.25">
      <c r="A1035">
        <v>616</v>
      </c>
      <c r="B1035" t="s">
        <v>557</v>
      </c>
      <c r="C1035" t="s">
        <v>364</v>
      </c>
      <c r="D1035" t="s">
        <v>558</v>
      </c>
      <c r="E1035" t="s">
        <v>365</v>
      </c>
      <c r="F1035" t="s">
        <v>366</v>
      </c>
      <c r="G1035" t="s">
        <v>242</v>
      </c>
      <c r="H1035" t="s">
        <v>230</v>
      </c>
      <c r="I1035" t="s">
        <v>564</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2.1469999999999998</v>
      </c>
      <c r="AU1035">
        <v>2.1459999999999999</v>
      </c>
      <c r="AV1035">
        <v>1.821</v>
      </c>
      <c r="AW1035">
        <v>1.6950000000000001</v>
      </c>
      <c r="AX1035">
        <v>1.665</v>
      </c>
      <c r="AY1035">
        <v>1.821</v>
      </c>
      <c r="AZ1035">
        <v>1.94</v>
      </c>
      <c r="BA1035">
        <v>2.3839999999999999</v>
      </c>
      <c r="BB1035">
        <v>2.355</v>
      </c>
      <c r="BC1035">
        <v>2017</v>
      </c>
    </row>
    <row r="1036" spans="1:55" x14ac:dyDescent="0.25">
      <c r="A1036">
        <v>616</v>
      </c>
      <c r="B1036" t="s">
        <v>557</v>
      </c>
      <c r="C1036" t="s">
        <v>368</v>
      </c>
      <c r="D1036" t="s">
        <v>558</v>
      </c>
      <c r="E1036" t="s">
        <v>365</v>
      </c>
      <c r="F1036" t="s">
        <v>366</v>
      </c>
      <c r="G1036" t="s">
        <v>282</v>
      </c>
      <c r="I1036" t="s">
        <v>369</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13.712999999999999</v>
      </c>
      <c r="AU1036">
        <v>12.345000000000001</v>
      </c>
      <c r="AV1036">
        <v>9.5879999999999992</v>
      </c>
      <c r="AW1036">
        <v>8.625</v>
      </c>
      <c r="AX1036">
        <v>7.9749999999999996</v>
      </c>
      <c r="AY1036">
        <v>8.41</v>
      </c>
      <c r="AZ1036">
        <v>8.6150000000000002</v>
      </c>
      <c r="BA1036">
        <v>10.002000000000001</v>
      </c>
      <c r="BB1036">
        <v>9.5820000000000007</v>
      </c>
      <c r="BC1036">
        <v>2017</v>
      </c>
    </row>
    <row r="1037" spans="1:55" x14ac:dyDescent="0.25">
      <c r="A1037">
        <v>223</v>
      </c>
      <c r="B1037" t="s">
        <v>565</v>
      </c>
      <c r="C1037" t="s">
        <v>225</v>
      </c>
      <c r="D1037" t="s">
        <v>566</v>
      </c>
      <c r="E1037" t="s">
        <v>227</v>
      </c>
      <c r="F1037" t="s">
        <v>228</v>
      </c>
      <c r="G1037" t="s">
        <v>229</v>
      </c>
      <c r="H1037" t="s">
        <v>230</v>
      </c>
      <c r="I1037" t="s">
        <v>567</v>
      </c>
      <c r="J1037">
        <v>531.202</v>
      </c>
      <c r="K1037">
        <v>507.83</v>
      </c>
      <c r="L1037">
        <v>510.85500000000002</v>
      </c>
      <c r="M1037">
        <v>493.48599999999999</v>
      </c>
      <c r="N1037">
        <v>519.67700000000002</v>
      </c>
      <c r="O1037">
        <v>560.73500000000001</v>
      </c>
      <c r="P1037">
        <v>603.03899999999999</v>
      </c>
      <c r="Q1037">
        <v>624.75300000000004</v>
      </c>
      <c r="R1037">
        <v>626.404</v>
      </c>
      <c r="S1037">
        <v>646.44899999999996</v>
      </c>
      <c r="T1037">
        <v>619.50199999999995</v>
      </c>
      <c r="U1037">
        <v>625.89200000000005</v>
      </c>
      <c r="V1037">
        <v>622.41700000000003</v>
      </c>
      <c r="W1037">
        <v>652.97799999999995</v>
      </c>
      <c r="X1037">
        <v>691.10299999999995</v>
      </c>
      <c r="Y1037">
        <v>720.34900000000005</v>
      </c>
      <c r="Z1037">
        <v>721.66200000000003</v>
      </c>
      <c r="AA1037">
        <v>746.18799999999999</v>
      </c>
      <c r="AB1037">
        <v>748.75900000000001</v>
      </c>
      <c r="AC1037">
        <v>752.26199999999994</v>
      </c>
      <c r="AD1037">
        <v>785.23800000000006</v>
      </c>
      <c r="AE1037">
        <v>796.09199999999998</v>
      </c>
      <c r="AF1037">
        <v>820.39300000000003</v>
      </c>
      <c r="AG1037">
        <v>829.73500000000001</v>
      </c>
      <c r="AH1037">
        <v>877.50599999999997</v>
      </c>
      <c r="AI1037">
        <v>905.51499999999999</v>
      </c>
      <c r="AJ1037">
        <v>941.33100000000002</v>
      </c>
      <c r="AK1037">
        <v>998.41099999999994</v>
      </c>
      <c r="AL1037" s="52">
        <v>1049.28</v>
      </c>
      <c r="AM1037" s="52">
        <v>1048.03</v>
      </c>
      <c r="AN1037" s="52">
        <v>1127.0999999999999</v>
      </c>
      <c r="AO1037" s="52">
        <v>1172.03</v>
      </c>
      <c r="AP1037" s="52">
        <v>1194.6300000000001</v>
      </c>
      <c r="AQ1037" s="52">
        <v>1230.56</v>
      </c>
      <c r="AR1037" s="52">
        <v>1236.79</v>
      </c>
      <c r="AS1037" s="52">
        <v>1192.9000000000001</v>
      </c>
      <c r="AT1037" s="52">
        <v>1153.3800000000001</v>
      </c>
      <c r="AU1037" s="52">
        <v>1165.58</v>
      </c>
      <c r="AV1037" s="52">
        <v>1178.55</v>
      </c>
      <c r="AW1037" s="52">
        <v>1202.77</v>
      </c>
      <c r="AX1037" s="52">
        <v>1233.25</v>
      </c>
      <c r="AY1037" s="52">
        <v>1260.5999999999999</v>
      </c>
      <c r="AZ1037" s="52">
        <v>1288.57</v>
      </c>
      <c r="BA1037" s="52">
        <v>1317.15</v>
      </c>
      <c r="BB1037" s="52">
        <v>1346.37</v>
      </c>
      <c r="BC1037">
        <v>2018</v>
      </c>
    </row>
    <row r="1038" spans="1:55" x14ac:dyDescent="0.25">
      <c r="A1038">
        <v>223</v>
      </c>
      <c r="B1038" t="s">
        <v>565</v>
      </c>
      <c r="C1038" t="s">
        <v>233</v>
      </c>
      <c r="D1038" t="s">
        <v>566</v>
      </c>
      <c r="E1038" t="s">
        <v>227</v>
      </c>
      <c r="F1038" t="s">
        <v>234</v>
      </c>
      <c r="G1038" t="s">
        <v>235</v>
      </c>
      <c r="I1038" t="s">
        <v>236</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-0.55500000000000005</v>
      </c>
      <c r="W1038">
        <v>4.91</v>
      </c>
      <c r="X1038">
        <v>5.8390000000000004</v>
      </c>
      <c r="Y1038">
        <v>4.2320000000000002</v>
      </c>
      <c r="Z1038">
        <v>0.182</v>
      </c>
      <c r="AA1038">
        <v>3.399</v>
      </c>
      <c r="AB1038">
        <v>0.34499999999999997</v>
      </c>
      <c r="AC1038">
        <v>0.46800000000000003</v>
      </c>
      <c r="AD1038">
        <v>4.3840000000000003</v>
      </c>
      <c r="AE1038">
        <v>1.3819999999999999</v>
      </c>
      <c r="AF1038">
        <v>3.0529999999999999</v>
      </c>
      <c r="AG1038">
        <v>1.139</v>
      </c>
      <c r="AH1038">
        <v>5.7569999999999997</v>
      </c>
      <c r="AI1038">
        <v>3.1920000000000002</v>
      </c>
      <c r="AJ1038">
        <v>3.9550000000000001</v>
      </c>
      <c r="AK1038">
        <v>6.0640000000000001</v>
      </c>
      <c r="AL1038">
        <v>5.0949999999999998</v>
      </c>
      <c r="AM1038">
        <v>-0.11899999999999999</v>
      </c>
      <c r="AN1038">
        <v>7.5449999999999999</v>
      </c>
      <c r="AO1038">
        <v>3.9860000000000002</v>
      </c>
      <c r="AP1038">
        <v>1.9279999999999999</v>
      </c>
      <c r="AQ1038">
        <v>3.008</v>
      </c>
      <c r="AR1038">
        <v>0.50600000000000001</v>
      </c>
      <c r="AS1038">
        <v>-3.5489999999999999</v>
      </c>
      <c r="AT1038">
        <v>-3.3130000000000002</v>
      </c>
      <c r="AU1038">
        <v>1.0569999999999999</v>
      </c>
      <c r="AV1038">
        <v>1.113</v>
      </c>
      <c r="AW1038">
        <v>2.0550000000000002</v>
      </c>
      <c r="AX1038">
        <v>2.5339999999999998</v>
      </c>
      <c r="AY1038">
        <v>2.218</v>
      </c>
      <c r="AZ1038">
        <v>2.218</v>
      </c>
      <c r="BA1038">
        <v>2.218</v>
      </c>
      <c r="BB1038">
        <v>2.218</v>
      </c>
      <c r="BC1038">
        <v>2018</v>
      </c>
    </row>
    <row r="1039" spans="1:55" x14ac:dyDescent="0.25">
      <c r="A1039">
        <v>223</v>
      </c>
      <c r="B1039" t="s">
        <v>565</v>
      </c>
      <c r="C1039" t="s">
        <v>237</v>
      </c>
      <c r="D1039" t="s">
        <v>566</v>
      </c>
      <c r="E1039" t="s">
        <v>238</v>
      </c>
      <c r="F1039" t="s">
        <v>239</v>
      </c>
      <c r="G1039" t="s">
        <v>229</v>
      </c>
      <c r="H1039" t="s">
        <v>230</v>
      </c>
      <c r="I1039" t="s">
        <v>567</v>
      </c>
      <c r="J1039" t="s">
        <v>374</v>
      </c>
      <c r="K1039" t="s">
        <v>374</v>
      </c>
      <c r="L1039" t="s">
        <v>374</v>
      </c>
      <c r="M1039" t="s">
        <v>374</v>
      </c>
      <c r="N1039" t="s">
        <v>374</v>
      </c>
      <c r="O1039" t="s">
        <v>374</v>
      </c>
      <c r="P1039" t="s">
        <v>374</v>
      </c>
      <c r="Q1039" t="s">
        <v>374</v>
      </c>
      <c r="R1039" t="s">
        <v>374</v>
      </c>
      <c r="S1039" t="s">
        <v>374</v>
      </c>
      <c r="T1039">
        <v>1.0999999999999999E-2</v>
      </c>
      <c r="U1039">
        <v>5.8999999999999997E-2</v>
      </c>
      <c r="V1039">
        <v>0.627</v>
      </c>
      <c r="W1039">
        <v>13.798999999999999</v>
      </c>
      <c r="X1039">
        <v>349.25799999999998</v>
      </c>
      <c r="Y1039">
        <v>720.34900000000005</v>
      </c>
      <c r="Z1039">
        <v>854.029</v>
      </c>
      <c r="AA1039">
        <v>952.56899999999996</v>
      </c>
      <c r="AB1039" s="52">
        <v>1003.29</v>
      </c>
      <c r="AC1039" s="52">
        <v>1088.1199999999999</v>
      </c>
      <c r="AD1039" s="52">
        <v>1199.06</v>
      </c>
      <c r="AE1039" s="52">
        <v>1315.71</v>
      </c>
      <c r="AF1039" s="52">
        <v>1487.51</v>
      </c>
      <c r="AG1039" s="52">
        <v>1716.25</v>
      </c>
      <c r="AH1039" s="52">
        <v>1955.24</v>
      </c>
      <c r="AI1039" s="52">
        <v>2168.2399999999998</v>
      </c>
      <c r="AJ1039" s="52">
        <v>2406.7199999999998</v>
      </c>
      <c r="AK1039" s="52">
        <v>2718.3</v>
      </c>
      <c r="AL1039" s="52">
        <v>3107.99</v>
      </c>
      <c r="AM1039" s="52">
        <v>3329.99</v>
      </c>
      <c r="AN1039" s="52">
        <v>3883.94</v>
      </c>
      <c r="AO1039" s="52">
        <v>4376.32</v>
      </c>
      <c r="AP1039" s="52">
        <v>4815.43</v>
      </c>
      <c r="AQ1039" s="52">
        <v>5331.29</v>
      </c>
      <c r="AR1039" s="52">
        <v>5779.22</v>
      </c>
      <c r="AS1039" s="52">
        <v>5995.72</v>
      </c>
      <c r="AT1039" s="52">
        <v>6265.77</v>
      </c>
      <c r="AU1039" s="52">
        <v>6552.58</v>
      </c>
      <c r="AV1039" s="52">
        <v>6826.02</v>
      </c>
      <c r="AW1039" s="52">
        <v>7230.89</v>
      </c>
      <c r="AX1039" s="52">
        <v>7738.64</v>
      </c>
      <c r="AY1039" s="52">
        <v>8252.7900000000009</v>
      </c>
      <c r="AZ1039" s="52">
        <v>8799.58</v>
      </c>
      <c r="BA1039" s="52">
        <v>9382.59</v>
      </c>
      <c r="BB1039" s="52">
        <v>10004.23</v>
      </c>
      <c r="BC1039">
        <v>2018</v>
      </c>
    </row>
    <row r="1040" spans="1:55" x14ac:dyDescent="0.25">
      <c r="A1040">
        <v>223</v>
      </c>
      <c r="B1040" t="s">
        <v>565</v>
      </c>
      <c r="C1040" t="s">
        <v>240</v>
      </c>
      <c r="D1040" t="s">
        <v>566</v>
      </c>
      <c r="E1040" t="s">
        <v>238</v>
      </c>
      <c r="F1040" t="s">
        <v>241</v>
      </c>
      <c r="G1040" t="s">
        <v>242</v>
      </c>
      <c r="H1040" t="s">
        <v>230</v>
      </c>
      <c r="I1040" t="s">
        <v>243</v>
      </c>
      <c r="J1040">
        <v>145.767</v>
      </c>
      <c r="K1040">
        <v>167.523</v>
      </c>
      <c r="L1040">
        <v>179.102</v>
      </c>
      <c r="M1040">
        <v>143.601</v>
      </c>
      <c r="N1040">
        <v>142.90600000000001</v>
      </c>
      <c r="O1040">
        <v>226.858</v>
      </c>
      <c r="P1040">
        <v>263.16300000000001</v>
      </c>
      <c r="Q1040">
        <v>286.43799999999999</v>
      </c>
      <c r="R1040">
        <v>319.99099999999999</v>
      </c>
      <c r="S1040">
        <v>439.27800000000002</v>
      </c>
      <c r="T1040">
        <v>455.173</v>
      </c>
      <c r="U1040">
        <v>399.108</v>
      </c>
      <c r="V1040">
        <v>382.32900000000001</v>
      </c>
      <c r="W1040">
        <v>429.03199999999998</v>
      </c>
      <c r="X1040">
        <v>546.57000000000005</v>
      </c>
      <c r="Y1040">
        <v>786.53599999999994</v>
      </c>
      <c r="Z1040">
        <v>850.41499999999996</v>
      </c>
      <c r="AA1040">
        <v>884.30799999999999</v>
      </c>
      <c r="AB1040">
        <v>865.11500000000001</v>
      </c>
      <c r="AC1040">
        <v>599.86699999999996</v>
      </c>
      <c r="AD1040">
        <v>655.43499999999995</v>
      </c>
      <c r="AE1040">
        <v>559.96199999999999</v>
      </c>
      <c r="AF1040">
        <v>509.358</v>
      </c>
      <c r="AG1040">
        <v>557.68100000000004</v>
      </c>
      <c r="AH1040">
        <v>668.43200000000002</v>
      </c>
      <c r="AI1040">
        <v>890.67100000000005</v>
      </c>
      <c r="AJ1040" s="52">
        <v>1106.3699999999999</v>
      </c>
      <c r="AK1040" s="52">
        <v>1396.11</v>
      </c>
      <c r="AL1040" s="52">
        <v>1694.87</v>
      </c>
      <c r="AM1040" s="52">
        <v>1667.68</v>
      </c>
      <c r="AN1040" s="52">
        <v>2207.62</v>
      </c>
      <c r="AO1040" s="52">
        <v>2613.9899999999998</v>
      </c>
      <c r="AP1040" s="52">
        <v>2464.4</v>
      </c>
      <c r="AQ1040" s="52">
        <v>2471.56</v>
      </c>
      <c r="AR1040" s="52">
        <v>2456.17</v>
      </c>
      <c r="AS1040" s="52">
        <v>1800.03</v>
      </c>
      <c r="AT1040" s="52">
        <v>1795.6</v>
      </c>
      <c r="AU1040" s="52">
        <v>2053.21</v>
      </c>
      <c r="AV1040" s="52">
        <v>1868.18</v>
      </c>
      <c r="AW1040" s="52">
        <v>1960.19</v>
      </c>
      <c r="AX1040" s="52">
        <v>2062.5</v>
      </c>
      <c r="AY1040" s="52">
        <v>2156.5</v>
      </c>
      <c r="AZ1040" s="52">
        <v>2255.58</v>
      </c>
      <c r="BA1040" s="52">
        <v>2359.5300000000002</v>
      </c>
      <c r="BB1040" s="52">
        <v>2468.2199999999998</v>
      </c>
      <c r="BC1040">
        <v>2018</v>
      </c>
    </row>
    <row r="1041" spans="1:55" x14ac:dyDescent="0.25">
      <c r="A1041">
        <v>223</v>
      </c>
      <c r="B1041" t="s">
        <v>565</v>
      </c>
      <c r="C1041" t="s">
        <v>244</v>
      </c>
      <c r="D1041" t="s">
        <v>566</v>
      </c>
      <c r="E1041" t="s">
        <v>238</v>
      </c>
      <c r="F1041" t="s">
        <v>245</v>
      </c>
      <c r="G1041" t="s">
        <v>246</v>
      </c>
      <c r="H1041" t="s">
        <v>230</v>
      </c>
      <c r="I1041" t="s">
        <v>243</v>
      </c>
      <c r="J1041">
        <v>580.91200000000003</v>
      </c>
      <c r="K1041">
        <v>607.89400000000001</v>
      </c>
      <c r="L1041">
        <v>649.29899999999998</v>
      </c>
      <c r="M1041">
        <v>651.78700000000003</v>
      </c>
      <c r="N1041">
        <v>711.14800000000002</v>
      </c>
      <c r="O1041">
        <v>791.60299999999995</v>
      </c>
      <c r="P1041">
        <v>868.46299999999997</v>
      </c>
      <c r="Q1041">
        <v>921.98699999999997</v>
      </c>
      <c r="R1041">
        <v>957.024</v>
      </c>
      <c r="S1041" s="52">
        <v>1026.3699999999999</v>
      </c>
      <c r="T1041" s="52">
        <v>1020.4</v>
      </c>
      <c r="U1041" s="52">
        <v>1065.79</v>
      </c>
      <c r="V1041" s="52">
        <v>1084.03</v>
      </c>
      <c r="W1041" s="52">
        <v>1164.2</v>
      </c>
      <c r="X1041" s="52">
        <v>1258.48</v>
      </c>
      <c r="Y1041" s="52">
        <v>1339.25</v>
      </c>
      <c r="Z1041" s="52">
        <v>1366.25</v>
      </c>
      <c r="AA1041" s="52">
        <v>1437.05</v>
      </c>
      <c r="AB1041" s="52">
        <v>1458.23</v>
      </c>
      <c r="AC1041" s="52">
        <v>1486.21</v>
      </c>
      <c r="AD1041" s="52">
        <v>1586.03</v>
      </c>
      <c r="AE1041" s="52">
        <v>1643.22</v>
      </c>
      <c r="AF1041" s="52">
        <v>1720.17</v>
      </c>
      <c r="AG1041" s="52">
        <v>1772.07</v>
      </c>
      <c r="AH1041" s="52">
        <v>1924.54</v>
      </c>
      <c r="AI1041" s="52">
        <v>2047.83</v>
      </c>
      <c r="AJ1041" s="52">
        <v>2193.2600000000002</v>
      </c>
      <c r="AK1041" s="52">
        <v>2388.7399999999998</v>
      </c>
      <c r="AL1041" s="52">
        <v>2559.2800000000002</v>
      </c>
      <c r="AM1041" s="52">
        <v>2575.7199999999998</v>
      </c>
      <c r="AN1041" s="52">
        <v>2802.33</v>
      </c>
      <c r="AO1041" s="52">
        <v>2974.92</v>
      </c>
      <c r="AP1041" s="52">
        <v>3090.42</v>
      </c>
      <c r="AQ1041" s="52">
        <v>3239.24</v>
      </c>
      <c r="AR1041" s="52">
        <v>3317.23</v>
      </c>
      <c r="AS1041" s="52">
        <v>3233.72</v>
      </c>
      <c r="AT1041" s="52">
        <v>3160.78</v>
      </c>
      <c r="AU1041" s="52">
        <v>3254.92</v>
      </c>
      <c r="AV1041" s="52">
        <v>3365.34</v>
      </c>
      <c r="AW1041" s="52">
        <v>3495.58</v>
      </c>
      <c r="AX1041" s="52">
        <v>3659</v>
      </c>
      <c r="AY1041" s="52">
        <v>3817.92</v>
      </c>
      <c r="AZ1041" s="52">
        <v>3983.36</v>
      </c>
      <c r="BA1041" s="52">
        <v>4156.1000000000004</v>
      </c>
      <c r="BB1041" s="52">
        <v>4337.2</v>
      </c>
      <c r="BC1041">
        <v>2018</v>
      </c>
    </row>
    <row r="1042" spans="1:55" x14ac:dyDescent="0.25">
      <c r="A1042">
        <v>223</v>
      </c>
      <c r="B1042" t="s">
        <v>565</v>
      </c>
      <c r="C1042" t="s">
        <v>247</v>
      </c>
      <c r="D1042" t="s">
        <v>566</v>
      </c>
      <c r="E1042" t="s">
        <v>248</v>
      </c>
      <c r="F1042" t="s">
        <v>249</v>
      </c>
      <c r="G1042" t="s">
        <v>250</v>
      </c>
      <c r="I1042" t="s">
        <v>251</v>
      </c>
      <c r="J1042" t="s">
        <v>374</v>
      </c>
      <c r="K1042" t="s">
        <v>374</v>
      </c>
      <c r="L1042" t="s">
        <v>374</v>
      </c>
      <c r="M1042" t="s">
        <v>374</v>
      </c>
      <c r="N1042" t="s">
        <v>374</v>
      </c>
      <c r="O1042" t="s">
        <v>374</v>
      </c>
      <c r="P1042" t="s">
        <v>374</v>
      </c>
      <c r="Q1042" t="s">
        <v>374</v>
      </c>
      <c r="R1042" t="s">
        <v>374</v>
      </c>
      <c r="S1042" t="s">
        <v>374</v>
      </c>
      <c r="T1042">
        <v>2E-3</v>
      </c>
      <c r="U1042">
        <v>8.9999999999999993E-3</v>
      </c>
      <c r="V1042">
        <v>0.10100000000000001</v>
      </c>
      <c r="W1042">
        <v>2.113</v>
      </c>
      <c r="X1042">
        <v>50.536000000000001</v>
      </c>
      <c r="Y1042">
        <v>100</v>
      </c>
      <c r="Z1042">
        <v>118.342</v>
      </c>
      <c r="AA1042">
        <v>127.658</v>
      </c>
      <c r="AB1042">
        <v>133.99299999999999</v>
      </c>
      <c r="AC1042">
        <v>144.64599999999999</v>
      </c>
      <c r="AD1042">
        <v>152.69999999999999</v>
      </c>
      <c r="AE1042">
        <v>165.27099999999999</v>
      </c>
      <c r="AF1042">
        <v>181.316</v>
      </c>
      <c r="AG1042">
        <v>206.84399999999999</v>
      </c>
      <c r="AH1042">
        <v>222.81800000000001</v>
      </c>
      <c r="AI1042">
        <v>239.44800000000001</v>
      </c>
      <c r="AJ1042">
        <v>255.672</v>
      </c>
      <c r="AK1042">
        <v>272.26299999999998</v>
      </c>
      <c r="AL1042">
        <v>296.202</v>
      </c>
      <c r="AM1042">
        <v>317.73700000000002</v>
      </c>
      <c r="AN1042">
        <v>344.59500000000003</v>
      </c>
      <c r="AO1042">
        <v>373.39600000000002</v>
      </c>
      <c r="AP1042">
        <v>403.09100000000001</v>
      </c>
      <c r="AQ1042">
        <v>433.23899999999998</v>
      </c>
      <c r="AR1042">
        <v>467.27600000000001</v>
      </c>
      <c r="AS1042">
        <v>502.61900000000003</v>
      </c>
      <c r="AT1042">
        <v>543.25199999999995</v>
      </c>
      <c r="AU1042">
        <v>562.17499999999995</v>
      </c>
      <c r="AV1042">
        <v>579.19000000000005</v>
      </c>
      <c r="AW1042">
        <v>601.18700000000001</v>
      </c>
      <c r="AX1042">
        <v>627.50099999999998</v>
      </c>
      <c r="AY1042">
        <v>654.66999999999996</v>
      </c>
      <c r="AZ1042">
        <v>682.89700000000005</v>
      </c>
      <c r="BA1042">
        <v>712.34100000000001</v>
      </c>
      <c r="BB1042">
        <v>743.05399999999997</v>
      </c>
      <c r="BC1042">
        <v>2018</v>
      </c>
    </row>
    <row r="1043" spans="1:55" x14ac:dyDescent="0.25">
      <c r="A1043">
        <v>223</v>
      </c>
      <c r="B1043" t="s">
        <v>565</v>
      </c>
      <c r="C1043" t="s">
        <v>252</v>
      </c>
      <c r="D1043" t="s">
        <v>566</v>
      </c>
      <c r="E1043" t="s">
        <v>253</v>
      </c>
      <c r="F1043" t="s">
        <v>254</v>
      </c>
      <c r="G1043" t="s">
        <v>229</v>
      </c>
      <c r="H1043" t="s">
        <v>220</v>
      </c>
      <c r="I1043" t="s">
        <v>255</v>
      </c>
      <c r="J1043" s="52">
        <v>4480.34</v>
      </c>
      <c r="K1043" s="52">
        <v>4189.57</v>
      </c>
      <c r="L1043" s="52">
        <v>4123.62</v>
      </c>
      <c r="M1043" s="52">
        <v>3898.82</v>
      </c>
      <c r="N1043" s="52">
        <v>4020</v>
      </c>
      <c r="O1043" s="52">
        <v>4248.7</v>
      </c>
      <c r="P1043" s="52">
        <v>4478.47</v>
      </c>
      <c r="Q1043" s="52">
        <v>4551.34</v>
      </c>
      <c r="R1043" s="52">
        <v>4480.1099999999997</v>
      </c>
      <c r="S1043" s="52">
        <v>4542.6400000000003</v>
      </c>
      <c r="T1043" s="52">
        <v>4226</v>
      </c>
      <c r="U1043" s="52">
        <v>4197.97</v>
      </c>
      <c r="V1043" s="52">
        <v>4107.09</v>
      </c>
      <c r="W1043" s="52">
        <v>4240.5</v>
      </c>
      <c r="X1043" s="52">
        <v>4417.9399999999996</v>
      </c>
      <c r="Y1043" s="52">
        <v>4534.0600000000004</v>
      </c>
      <c r="Z1043" s="52">
        <v>4412.8100000000004</v>
      </c>
      <c r="AA1043" s="52">
        <v>4492.29</v>
      </c>
      <c r="AB1043" s="52">
        <v>4438.59</v>
      </c>
      <c r="AC1043" s="52">
        <v>4392.62</v>
      </c>
      <c r="AD1043" s="52">
        <v>4518.9399999999996</v>
      </c>
      <c r="AE1043" s="52">
        <v>4517.88</v>
      </c>
      <c r="AF1043" s="52">
        <v>4596.0600000000004</v>
      </c>
      <c r="AG1043" s="52">
        <v>4591.58</v>
      </c>
      <c r="AH1043" s="52">
        <v>4798.6499999999996</v>
      </c>
      <c r="AI1043" s="52">
        <v>4894.91</v>
      </c>
      <c r="AJ1043" s="52">
        <v>5032.1899999999996</v>
      </c>
      <c r="AK1043" s="52">
        <v>5281.53</v>
      </c>
      <c r="AL1043" s="52">
        <v>5493.32</v>
      </c>
      <c r="AM1043" s="52">
        <v>5430.75</v>
      </c>
      <c r="AN1043" s="52">
        <v>5783.25</v>
      </c>
      <c r="AO1043" s="52">
        <v>5961.4</v>
      </c>
      <c r="AP1043" s="52">
        <v>6023.88</v>
      </c>
      <c r="AQ1043" s="52">
        <v>6152.7</v>
      </c>
      <c r="AR1043" s="52">
        <v>6131.28</v>
      </c>
      <c r="AS1043" s="52">
        <v>5862.59</v>
      </c>
      <c r="AT1043" s="52">
        <v>5621.94</v>
      </c>
      <c r="AU1043" s="52">
        <v>5636.11</v>
      </c>
      <c r="AV1043" s="52">
        <v>5657.26</v>
      </c>
      <c r="AW1043" s="52">
        <v>5733.18</v>
      </c>
      <c r="AX1043" s="52">
        <v>5839.15</v>
      </c>
      <c r="AY1043" s="52">
        <v>5930.56</v>
      </c>
      <c r="AZ1043" s="52">
        <v>6025.21</v>
      </c>
      <c r="BA1043" s="52">
        <v>6123.19</v>
      </c>
      <c r="BB1043" s="52">
        <v>6224.6</v>
      </c>
      <c r="BC1043">
        <v>2016</v>
      </c>
    </row>
    <row r="1044" spans="1:55" x14ac:dyDescent="0.25">
      <c r="A1044">
        <v>223</v>
      </c>
      <c r="B1044" t="s">
        <v>565</v>
      </c>
      <c r="C1044" t="s">
        <v>256</v>
      </c>
      <c r="D1044" t="s">
        <v>566</v>
      </c>
      <c r="E1044" t="s">
        <v>253</v>
      </c>
      <c r="F1044" t="s">
        <v>257</v>
      </c>
      <c r="G1044" t="s">
        <v>258</v>
      </c>
      <c r="H1044" t="s">
        <v>220</v>
      </c>
      <c r="I1044" t="s">
        <v>255</v>
      </c>
      <c r="J1044" s="52">
        <v>11372.21</v>
      </c>
      <c r="K1044" s="52">
        <v>10634.17</v>
      </c>
      <c r="L1044" s="52">
        <v>10466.780000000001</v>
      </c>
      <c r="M1044" s="52">
        <v>9896.19</v>
      </c>
      <c r="N1044" s="52">
        <v>10203.75</v>
      </c>
      <c r="O1044" s="52">
        <v>10784.26</v>
      </c>
      <c r="P1044" s="52">
        <v>11367.48</v>
      </c>
      <c r="Q1044" s="52">
        <v>11552.43</v>
      </c>
      <c r="R1044" s="52">
        <v>11371.63</v>
      </c>
      <c r="S1044" s="52">
        <v>11530.35</v>
      </c>
      <c r="T1044" s="52">
        <v>10726.64</v>
      </c>
      <c r="U1044" s="52">
        <v>10655.5</v>
      </c>
      <c r="V1044" s="52">
        <v>10424.82</v>
      </c>
      <c r="W1044" s="52">
        <v>10763.46</v>
      </c>
      <c r="X1044" s="52">
        <v>11213.84</v>
      </c>
      <c r="Y1044" s="52">
        <v>11508.58</v>
      </c>
      <c r="Z1044" s="52">
        <v>11200.81</v>
      </c>
      <c r="AA1044" s="52">
        <v>11402.56</v>
      </c>
      <c r="AB1044" s="52">
        <v>11266.25</v>
      </c>
      <c r="AC1044" s="52">
        <v>11149.56</v>
      </c>
      <c r="AD1044" s="52">
        <v>11470.2</v>
      </c>
      <c r="AE1044" s="52">
        <v>11467.52</v>
      </c>
      <c r="AF1044" s="52">
        <v>11665.96</v>
      </c>
      <c r="AG1044" s="52">
        <v>11654.57</v>
      </c>
      <c r="AH1044" s="52">
        <v>12180.18</v>
      </c>
      <c r="AI1044" s="52">
        <v>12424.51</v>
      </c>
      <c r="AJ1044" s="52">
        <v>12772.94</v>
      </c>
      <c r="AK1044" s="52">
        <v>13405.85</v>
      </c>
      <c r="AL1044" s="52">
        <v>13943.42</v>
      </c>
      <c r="AM1044" s="52">
        <v>13784.59</v>
      </c>
      <c r="AN1044" s="52">
        <v>14679.32</v>
      </c>
      <c r="AO1044" s="52">
        <v>15131.51</v>
      </c>
      <c r="AP1044" s="52">
        <v>15290.12</v>
      </c>
      <c r="AQ1044" s="52">
        <v>15617.09</v>
      </c>
      <c r="AR1044" s="52">
        <v>15562.72</v>
      </c>
      <c r="AS1044" s="52">
        <v>14880.71</v>
      </c>
      <c r="AT1044" s="52">
        <v>14269.89</v>
      </c>
      <c r="AU1044" s="52">
        <v>14305.86</v>
      </c>
      <c r="AV1044" s="52">
        <v>14359.54</v>
      </c>
      <c r="AW1044" s="52">
        <v>14552.25</v>
      </c>
      <c r="AX1044" s="52">
        <v>14821.22</v>
      </c>
      <c r="AY1044" s="52">
        <v>15053.23</v>
      </c>
      <c r="AZ1044" s="52">
        <v>15293.49</v>
      </c>
      <c r="BA1044" s="52">
        <v>15542.18</v>
      </c>
      <c r="BB1044" s="52">
        <v>15799.58</v>
      </c>
      <c r="BC1044">
        <v>2016</v>
      </c>
    </row>
    <row r="1045" spans="1:55" x14ac:dyDescent="0.25">
      <c r="A1045">
        <v>223</v>
      </c>
      <c r="B1045" t="s">
        <v>565</v>
      </c>
      <c r="C1045" t="s">
        <v>259</v>
      </c>
      <c r="D1045" t="s">
        <v>566</v>
      </c>
      <c r="E1045" t="s">
        <v>260</v>
      </c>
      <c r="F1045" t="s">
        <v>261</v>
      </c>
      <c r="G1045" t="s">
        <v>229</v>
      </c>
      <c r="H1045" t="s">
        <v>220</v>
      </c>
      <c r="I1045" t="s">
        <v>262</v>
      </c>
      <c r="J1045" t="s">
        <v>374</v>
      </c>
      <c r="K1045" t="s">
        <v>374</v>
      </c>
      <c r="L1045" t="s">
        <v>374</v>
      </c>
      <c r="M1045" t="s">
        <v>374</v>
      </c>
      <c r="N1045" t="s">
        <v>374</v>
      </c>
      <c r="O1045" t="s">
        <v>374</v>
      </c>
      <c r="P1045" t="s">
        <v>374</v>
      </c>
      <c r="Q1045" t="s">
        <v>374</v>
      </c>
      <c r="R1045" t="s">
        <v>374</v>
      </c>
      <c r="S1045">
        <v>3.0000000000000001E-3</v>
      </c>
      <c r="T1045">
        <v>7.6999999999999999E-2</v>
      </c>
      <c r="U1045">
        <v>0.39600000000000002</v>
      </c>
      <c r="V1045">
        <v>4.1399999999999997</v>
      </c>
      <c r="W1045">
        <v>89.611999999999995</v>
      </c>
      <c r="X1045" s="52">
        <v>2232.67</v>
      </c>
      <c r="Y1045" s="52">
        <v>4534.0600000000004</v>
      </c>
      <c r="Z1045" s="52">
        <v>5222.21</v>
      </c>
      <c r="AA1045" s="52">
        <v>5734.78</v>
      </c>
      <c r="AB1045" s="52">
        <v>5947.42</v>
      </c>
      <c r="AC1045" s="52">
        <v>6353.76</v>
      </c>
      <c r="AD1045" s="52">
        <v>6900.42</v>
      </c>
      <c r="AE1045" s="52">
        <v>7466.75</v>
      </c>
      <c r="AF1045" s="52">
        <v>8333.41</v>
      </c>
      <c r="AG1045" s="52">
        <v>9497.3799999999992</v>
      </c>
      <c r="AH1045" s="52">
        <v>10692.28</v>
      </c>
      <c r="AI1045" s="52">
        <v>11720.79</v>
      </c>
      <c r="AJ1045" s="52">
        <v>12865.87</v>
      </c>
      <c r="AK1045" s="52">
        <v>14379.66</v>
      </c>
      <c r="AL1045" s="52">
        <v>16271.36</v>
      </c>
      <c r="AM1045" s="52">
        <v>17255.509999999998</v>
      </c>
      <c r="AN1045" s="52">
        <v>19928.78</v>
      </c>
      <c r="AO1045" s="52">
        <v>22259.59</v>
      </c>
      <c r="AP1045" s="52">
        <v>24281.74</v>
      </c>
      <c r="AQ1045" s="52">
        <v>26655.9</v>
      </c>
      <c r="AR1045" s="52">
        <v>28650</v>
      </c>
      <c r="AS1045" s="52">
        <v>29466.47</v>
      </c>
      <c r="AT1045" s="52">
        <v>30541.32</v>
      </c>
      <c r="AU1045" s="52">
        <v>31684.799999999999</v>
      </c>
      <c r="AV1045" s="52">
        <v>32766.26</v>
      </c>
      <c r="AW1045" s="52">
        <v>34467.15</v>
      </c>
      <c r="AX1045" s="52">
        <v>36640.71</v>
      </c>
      <c r="AY1045" s="52">
        <v>38825.57</v>
      </c>
      <c r="AZ1045" s="52">
        <v>41145.980000000003</v>
      </c>
      <c r="BA1045" s="52">
        <v>43617.96</v>
      </c>
      <c r="BB1045" s="52">
        <v>46252.11</v>
      </c>
      <c r="BC1045">
        <v>2016</v>
      </c>
    </row>
    <row r="1046" spans="1:55" x14ac:dyDescent="0.25">
      <c r="A1046">
        <v>223</v>
      </c>
      <c r="B1046" t="s">
        <v>565</v>
      </c>
      <c r="C1046" t="s">
        <v>263</v>
      </c>
      <c r="D1046" t="s">
        <v>566</v>
      </c>
      <c r="E1046" t="s">
        <v>260</v>
      </c>
      <c r="F1046" t="s">
        <v>264</v>
      </c>
      <c r="G1046" t="s">
        <v>242</v>
      </c>
      <c r="H1046" t="s">
        <v>220</v>
      </c>
      <c r="I1046" t="s">
        <v>262</v>
      </c>
      <c r="J1046" s="52">
        <v>1229.45</v>
      </c>
      <c r="K1046" s="52">
        <v>1382.06</v>
      </c>
      <c r="L1046" s="52">
        <v>1445.72</v>
      </c>
      <c r="M1046" s="52">
        <v>1134.53</v>
      </c>
      <c r="N1046" s="52">
        <v>1105.46</v>
      </c>
      <c r="O1046" s="52">
        <v>1718.9</v>
      </c>
      <c r="P1046" s="52">
        <v>1954.38</v>
      </c>
      <c r="Q1046" s="52">
        <v>2086.6999999999998</v>
      </c>
      <c r="R1046" s="52">
        <v>2288.61</v>
      </c>
      <c r="S1046" s="52">
        <v>3086.83</v>
      </c>
      <c r="T1046" s="52">
        <v>3105.01</v>
      </c>
      <c r="U1046" s="52">
        <v>2676.89</v>
      </c>
      <c r="V1046" s="52">
        <v>2522.84</v>
      </c>
      <c r="W1046" s="52">
        <v>2786.18</v>
      </c>
      <c r="X1046" s="52">
        <v>3494</v>
      </c>
      <c r="Y1046" s="52">
        <v>4950.66</v>
      </c>
      <c r="Z1046" s="52">
        <v>5200.1099999999997</v>
      </c>
      <c r="AA1046" s="52">
        <v>5323.82</v>
      </c>
      <c r="AB1046" s="52">
        <v>5128.34</v>
      </c>
      <c r="AC1046" s="52">
        <v>3502.75</v>
      </c>
      <c r="AD1046" s="52">
        <v>3771.94</v>
      </c>
      <c r="AE1046" s="52">
        <v>3177.83</v>
      </c>
      <c r="AF1046" s="52">
        <v>2853.57</v>
      </c>
      <c r="AG1046" s="52">
        <v>3086.09</v>
      </c>
      <c r="AH1046" s="52">
        <v>3655.33</v>
      </c>
      <c r="AI1046" s="52">
        <v>4814.67</v>
      </c>
      <c r="AJ1046" s="52">
        <v>5914.46</v>
      </c>
      <c r="AK1046" s="52">
        <v>7385.33</v>
      </c>
      <c r="AL1046" s="52">
        <v>8873.19</v>
      </c>
      <c r="AM1046" s="52">
        <v>8641.66</v>
      </c>
      <c r="AN1046" s="52">
        <v>11327.46</v>
      </c>
      <c r="AO1046" s="52">
        <v>13295.72</v>
      </c>
      <c r="AP1046" s="52">
        <v>12426.69</v>
      </c>
      <c r="AQ1046" s="52">
        <v>12357.57</v>
      </c>
      <c r="AR1046" s="52">
        <v>12176.25</v>
      </c>
      <c r="AS1046" s="52">
        <v>8846.3799999999992</v>
      </c>
      <c r="AT1046" s="52">
        <v>8752.33</v>
      </c>
      <c r="AU1046" s="52">
        <v>9928.23</v>
      </c>
      <c r="AV1046" s="52">
        <v>8967.66</v>
      </c>
      <c r="AW1046" s="52">
        <v>9343.5499999999993</v>
      </c>
      <c r="AX1046" s="52">
        <v>9765.5</v>
      </c>
      <c r="AY1046" s="52">
        <v>10145.32</v>
      </c>
      <c r="AZ1046" s="52">
        <v>10546.89</v>
      </c>
      <c r="BA1046" s="52">
        <v>10969.01</v>
      </c>
      <c r="BB1046" s="52">
        <v>11411.19</v>
      </c>
      <c r="BC1046">
        <v>2016</v>
      </c>
    </row>
    <row r="1047" spans="1:55" x14ac:dyDescent="0.25">
      <c r="A1047">
        <v>223</v>
      </c>
      <c r="B1047" t="s">
        <v>565</v>
      </c>
      <c r="C1047" t="s">
        <v>265</v>
      </c>
      <c r="D1047" t="s">
        <v>566</v>
      </c>
      <c r="E1047" t="s">
        <v>260</v>
      </c>
      <c r="F1047" t="s">
        <v>266</v>
      </c>
      <c r="G1047" t="s">
        <v>246</v>
      </c>
      <c r="H1047" t="s">
        <v>220</v>
      </c>
      <c r="I1047" t="s">
        <v>262</v>
      </c>
      <c r="J1047" s="52">
        <v>4899.6000000000004</v>
      </c>
      <c r="K1047" s="52">
        <v>5015.09</v>
      </c>
      <c r="L1047" s="52">
        <v>5241.1400000000003</v>
      </c>
      <c r="M1047" s="52">
        <v>5149.5</v>
      </c>
      <c r="N1047" s="52">
        <v>5501.13</v>
      </c>
      <c r="O1047" s="52">
        <v>5997.99</v>
      </c>
      <c r="P1047" s="52">
        <v>6449.64</v>
      </c>
      <c r="Q1047" s="52">
        <v>6716.7</v>
      </c>
      <c r="R1047" s="52">
        <v>6844.74</v>
      </c>
      <c r="S1047" s="52">
        <v>7212.38</v>
      </c>
      <c r="T1047" s="52">
        <v>6960.76</v>
      </c>
      <c r="U1047" s="52">
        <v>7148.45</v>
      </c>
      <c r="V1047" s="52">
        <v>7153.09</v>
      </c>
      <c r="W1047" s="52">
        <v>7560.43</v>
      </c>
      <c r="X1047" s="52">
        <v>8044.98</v>
      </c>
      <c r="Y1047" s="52">
        <v>8429.5499999999993</v>
      </c>
      <c r="Z1047" s="52">
        <v>8354.35</v>
      </c>
      <c r="AA1047" s="52">
        <v>8651.49</v>
      </c>
      <c r="AB1047" s="52">
        <v>8644.2800000000007</v>
      </c>
      <c r="AC1047" s="52">
        <v>8678.27</v>
      </c>
      <c r="AD1047" s="52">
        <v>9127.4</v>
      </c>
      <c r="AE1047" s="52">
        <v>9325.41</v>
      </c>
      <c r="AF1047" s="52">
        <v>9636.8700000000008</v>
      </c>
      <c r="AG1047" s="52">
        <v>9806.24</v>
      </c>
      <c r="AH1047" s="52">
        <v>10524.4</v>
      </c>
      <c r="AI1047" s="52">
        <v>11069.89</v>
      </c>
      <c r="AJ1047" s="52">
        <v>11724.75</v>
      </c>
      <c r="AK1047" s="52">
        <v>12636.31</v>
      </c>
      <c r="AL1047" s="52">
        <v>13398.64</v>
      </c>
      <c r="AM1047" s="52">
        <v>13347</v>
      </c>
      <c r="AN1047" s="52">
        <v>14378.95</v>
      </c>
      <c r="AO1047" s="52">
        <v>15131.51</v>
      </c>
      <c r="AP1047" s="52">
        <v>15583.4</v>
      </c>
      <c r="AQ1047" s="52">
        <v>16195.88</v>
      </c>
      <c r="AR1047" s="52">
        <v>16444.88</v>
      </c>
      <c r="AS1047" s="52">
        <v>15892.37</v>
      </c>
      <c r="AT1047" s="52">
        <v>15406.61</v>
      </c>
      <c r="AU1047" s="52">
        <v>15739.08</v>
      </c>
      <c r="AV1047" s="52">
        <v>16154.33</v>
      </c>
      <c r="AW1047" s="52">
        <v>16662.21</v>
      </c>
      <c r="AX1047" s="52">
        <v>17324.55</v>
      </c>
      <c r="AY1047" s="52">
        <v>17961.54</v>
      </c>
      <c r="AZ1047" s="52">
        <v>18625.82</v>
      </c>
      <c r="BA1047" s="52">
        <v>19320.95</v>
      </c>
      <c r="BB1047" s="52">
        <v>20051.97</v>
      </c>
      <c r="BC1047">
        <v>2016</v>
      </c>
    </row>
    <row r="1048" spans="1:55" x14ac:dyDescent="0.25">
      <c r="A1048">
        <v>223</v>
      </c>
      <c r="B1048" t="s">
        <v>565</v>
      </c>
      <c r="C1048" t="s">
        <v>267</v>
      </c>
      <c r="D1048" t="s">
        <v>566</v>
      </c>
      <c r="E1048" t="s">
        <v>268</v>
      </c>
      <c r="F1048" t="s">
        <v>269</v>
      </c>
      <c r="G1048" t="s">
        <v>270</v>
      </c>
    </row>
    <row r="1049" spans="1:55" x14ac:dyDescent="0.25">
      <c r="A1049">
        <v>223</v>
      </c>
      <c r="B1049" t="s">
        <v>565</v>
      </c>
      <c r="C1049" t="s">
        <v>271</v>
      </c>
      <c r="D1049" t="s">
        <v>566</v>
      </c>
      <c r="E1049" t="s">
        <v>272</v>
      </c>
      <c r="F1049" t="s">
        <v>273</v>
      </c>
      <c r="G1049" t="s">
        <v>274</v>
      </c>
      <c r="I1049" t="s">
        <v>243</v>
      </c>
      <c r="J1049">
        <v>4.383</v>
      </c>
      <c r="K1049">
        <v>4.1189999999999998</v>
      </c>
      <c r="L1049">
        <v>4.1319999999999997</v>
      </c>
      <c r="M1049">
        <v>3.891</v>
      </c>
      <c r="N1049">
        <v>3.9260000000000002</v>
      </c>
      <c r="O1049">
        <v>4.09</v>
      </c>
      <c r="P1049">
        <v>4.2489999999999997</v>
      </c>
      <c r="Q1049">
        <v>4.2380000000000004</v>
      </c>
      <c r="R1049">
        <v>4.0659999999999998</v>
      </c>
      <c r="S1049">
        <v>4.048</v>
      </c>
      <c r="T1049">
        <v>3.7269999999999999</v>
      </c>
      <c r="U1049">
        <v>3.6779999999999999</v>
      </c>
      <c r="V1049">
        <v>3.2850000000000001</v>
      </c>
      <c r="W1049">
        <v>3.38</v>
      </c>
      <c r="X1049">
        <v>3.4740000000000002</v>
      </c>
      <c r="Y1049">
        <v>3.4929999999999999</v>
      </c>
      <c r="Z1049">
        <v>3.3719999999999999</v>
      </c>
      <c r="AA1049">
        <v>3.3479999999999999</v>
      </c>
      <c r="AB1049">
        <v>3.2730000000000001</v>
      </c>
      <c r="AC1049">
        <v>3.1779999999999999</v>
      </c>
      <c r="AD1049">
        <v>3.165</v>
      </c>
      <c r="AE1049">
        <v>3.133</v>
      </c>
      <c r="AF1049">
        <v>3.137</v>
      </c>
      <c r="AG1049">
        <v>3.0489999999999999</v>
      </c>
      <c r="AH1049">
        <v>3.0640000000000001</v>
      </c>
      <c r="AI1049">
        <v>3.0169999999999999</v>
      </c>
      <c r="AJ1049">
        <v>2.9769999999999999</v>
      </c>
      <c r="AK1049">
        <v>2.996</v>
      </c>
      <c r="AL1049">
        <v>3.0590000000000002</v>
      </c>
      <c r="AM1049">
        <v>3.0680000000000001</v>
      </c>
      <c r="AN1049">
        <v>3.1339999999999999</v>
      </c>
      <c r="AO1049">
        <v>3.13</v>
      </c>
      <c r="AP1049">
        <v>3.093</v>
      </c>
      <c r="AQ1049">
        <v>3.081</v>
      </c>
      <c r="AR1049">
        <v>2.9929999999999999</v>
      </c>
      <c r="AS1049">
        <v>2.794</v>
      </c>
      <c r="AT1049">
        <v>2.6160000000000001</v>
      </c>
      <c r="AU1049">
        <v>2.5489999999999999</v>
      </c>
      <c r="AV1049">
        <v>2.4900000000000002</v>
      </c>
      <c r="AW1049">
        <v>2.4609999999999999</v>
      </c>
      <c r="AX1049">
        <v>2.4369999999999998</v>
      </c>
      <c r="AY1049">
        <v>2.4049999999999998</v>
      </c>
      <c r="AZ1049">
        <v>2.3740000000000001</v>
      </c>
      <c r="BA1049">
        <v>2.3420000000000001</v>
      </c>
      <c r="BB1049">
        <v>2.3109999999999999</v>
      </c>
      <c r="BC1049">
        <v>2018</v>
      </c>
    </row>
    <row r="1050" spans="1:55" x14ac:dyDescent="0.25">
      <c r="A1050">
        <v>223</v>
      </c>
      <c r="B1050" t="s">
        <v>565</v>
      </c>
      <c r="C1050" t="s">
        <v>275</v>
      </c>
      <c r="D1050" t="s">
        <v>566</v>
      </c>
      <c r="E1050" t="s">
        <v>276</v>
      </c>
      <c r="F1050" t="s">
        <v>277</v>
      </c>
      <c r="G1050" t="s">
        <v>278</v>
      </c>
      <c r="I1050" t="s">
        <v>243</v>
      </c>
      <c r="J1050" t="s">
        <v>374</v>
      </c>
      <c r="K1050" t="s">
        <v>374</v>
      </c>
      <c r="L1050" t="s">
        <v>374</v>
      </c>
      <c r="M1050" t="s">
        <v>374</v>
      </c>
      <c r="N1050" t="s">
        <v>374</v>
      </c>
      <c r="O1050" t="s">
        <v>374</v>
      </c>
      <c r="P1050" t="s">
        <v>374</v>
      </c>
      <c r="Q1050" t="s">
        <v>374</v>
      </c>
      <c r="R1050" t="s">
        <v>374</v>
      </c>
      <c r="S1050" t="s">
        <v>374</v>
      </c>
      <c r="T1050" t="s">
        <v>374</v>
      </c>
      <c r="U1050" t="s">
        <v>374</v>
      </c>
      <c r="V1050">
        <v>1E-3</v>
      </c>
      <c r="W1050">
        <v>1.2E-2</v>
      </c>
      <c r="X1050">
        <v>0.27800000000000002</v>
      </c>
      <c r="Y1050">
        <v>0.53800000000000003</v>
      </c>
      <c r="Z1050">
        <v>0.625</v>
      </c>
      <c r="AA1050">
        <v>0.66300000000000003</v>
      </c>
      <c r="AB1050">
        <v>0.68799999999999994</v>
      </c>
      <c r="AC1050">
        <v>0.73199999999999998</v>
      </c>
      <c r="AD1050">
        <v>0.75600000000000001</v>
      </c>
      <c r="AE1050">
        <v>0.80100000000000005</v>
      </c>
      <c r="AF1050">
        <v>0.86499999999999999</v>
      </c>
      <c r="AG1050">
        <v>0.96899999999999997</v>
      </c>
      <c r="AH1050">
        <v>1.016</v>
      </c>
      <c r="AI1050">
        <v>1.0589999999999999</v>
      </c>
      <c r="AJ1050">
        <v>1.097</v>
      </c>
      <c r="AK1050">
        <v>1.1379999999999999</v>
      </c>
      <c r="AL1050">
        <v>1.214</v>
      </c>
      <c r="AM1050">
        <v>1.2929999999999999</v>
      </c>
      <c r="AN1050">
        <v>1.3859999999999999</v>
      </c>
      <c r="AO1050">
        <v>1.4710000000000001</v>
      </c>
      <c r="AP1050">
        <v>1.5580000000000001</v>
      </c>
      <c r="AQ1050">
        <v>1.6459999999999999</v>
      </c>
      <c r="AR1050">
        <v>1.742</v>
      </c>
      <c r="AS1050">
        <v>1.8540000000000001</v>
      </c>
      <c r="AT1050">
        <v>1.982</v>
      </c>
      <c r="AU1050">
        <v>2.0129999999999999</v>
      </c>
      <c r="AV1050">
        <v>2.028</v>
      </c>
      <c r="AW1050">
        <v>2.069</v>
      </c>
      <c r="AX1050">
        <v>2.1150000000000002</v>
      </c>
      <c r="AY1050">
        <v>2.1619999999999999</v>
      </c>
      <c r="AZ1050">
        <v>2.2090000000000001</v>
      </c>
      <c r="BA1050">
        <v>2.258</v>
      </c>
      <c r="BB1050">
        <v>2.3069999999999999</v>
      </c>
      <c r="BC1050">
        <v>2018</v>
      </c>
    </row>
    <row r="1051" spans="1:55" x14ac:dyDescent="0.25">
      <c r="A1051">
        <v>223</v>
      </c>
      <c r="B1051" t="s">
        <v>565</v>
      </c>
      <c r="C1051" t="s">
        <v>279</v>
      </c>
      <c r="D1051" t="s">
        <v>566</v>
      </c>
      <c r="E1051" t="s">
        <v>280</v>
      </c>
      <c r="F1051" t="s">
        <v>281</v>
      </c>
      <c r="G1051" t="s">
        <v>282</v>
      </c>
      <c r="I1051" t="s">
        <v>567</v>
      </c>
      <c r="J1051">
        <v>21.434000000000001</v>
      </c>
      <c r="K1051">
        <v>21.213000000000001</v>
      </c>
      <c r="L1051">
        <v>19.393999999999998</v>
      </c>
      <c r="M1051">
        <v>15.356999999999999</v>
      </c>
      <c r="N1051">
        <v>14.483000000000001</v>
      </c>
      <c r="O1051">
        <v>17.616</v>
      </c>
      <c r="P1051">
        <v>17.547000000000001</v>
      </c>
      <c r="Q1051">
        <v>20.498999999999999</v>
      </c>
      <c r="R1051">
        <v>20.907</v>
      </c>
      <c r="S1051">
        <v>22.756</v>
      </c>
      <c r="T1051">
        <v>18.542000000000002</v>
      </c>
      <c r="U1051">
        <v>20.016999999999999</v>
      </c>
      <c r="V1051">
        <v>19.161999999999999</v>
      </c>
      <c r="W1051">
        <v>21.105</v>
      </c>
      <c r="X1051">
        <v>22.722000000000001</v>
      </c>
      <c r="Y1051">
        <v>19.094000000000001</v>
      </c>
      <c r="Z1051">
        <v>17.254999999999999</v>
      </c>
      <c r="AA1051">
        <v>17.791</v>
      </c>
      <c r="AB1051">
        <v>18.204999999999998</v>
      </c>
      <c r="AC1051">
        <v>17.437999999999999</v>
      </c>
      <c r="AD1051">
        <v>19.001999999999999</v>
      </c>
      <c r="AE1051">
        <v>18.933</v>
      </c>
      <c r="AF1051">
        <v>17.579999999999998</v>
      </c>
      <c r="AG1051">
        <v>16.829000000000001</v>
      </c>
      <c r="AH1051">
        <v>17.928000000000001</v>
      </c>
      <c r="AI1051">
        <v>17.2</v>
      </c>
      <c r="AJ1051">
        <v>17.824000000000002</v>
      </c>
      <c r="AK1051">
        <v>19.791</v>
      </c>
      <c r="AL1051">
        <v>21.658999999999999</v>
      </c>
      <c r="AM1051">
        <v>18.774999999999999</v>
      </c>
      <c r="AN1051">
        <v>21.856999999999999</v>
      </c>
      <c r="AO1051">
        <v>21.895</v>
      </c>
      <c r="AP1051">
        <v>21.503</v>
      </c>
      <c r="AQ1051">
        <v>21.776</v>
      </c>
      <c r="AR1051">
        <v>20.565999999999999</v>
      </c>
      <c r="AS1051">
        <v>17.452000000000002</v>
      </c>
      <c r="AT1051">
        <v>14.972</v>
      </c>
      <c r="AU1051">
        <v>15.012</v>
      </c>
      <c r="AV1051">
        <v>15.404</v>
      </c>
      <c r="AW1051">
        <v>15.916</v>
      </c>
      <c r="AX1051">
        <v>16.465</v>
      </c>
      <c r="AY1051">
        <v>17.097000000000001</v>
      </c>
      <c r="AZ1051">
        <v>17.699000000000002</v>
      </c>
      <c r="BA1051">
        <v>18.279</v>
      </c>
      <c r="BB1051">
        <v>18.850999999999999</v>
      </c>
      <c r="BC1051">
        <v>2018</v>
      </c>
    </row>
    <row r="1052" spans="1:55" x14ac:dyDescent="0.25">
      <c r="A1052">
        <v>223</v>
      </c>
      <c r="B1052" t="s">
        <v>565</v>
      </c>
      <c r="C1052" t="s">
        <v>283</v>
      </c>
      <c r="D1052" t="s">
        <v>566</v>
      </c>
      <c r="E1052" t="s">
        <v>284</v>
      </c>
      <c r="F1052" t="s">
        <v>285</v>
      </c>
      <c r="G1052" t="s">
        <v>282</v>
      </c>
      <c r="I1052" t="s">
        <v>567</v>
      </c>
      <c r="J1052">
        <v>18.347000000000001</v>
      </c>
      <c r="K1052">
        <v>18.969000000000001</v>
      </c>
      <c r="L1052">
        <v>15.634</v>
      </c>
      <c r="M1052">
        <v>13.548999999999999</v>
      </c>
      <c r="N1052">
        <v>14.433999999999999</v>
      </c>
      <c r="O1052">
        <v>18.385000000000002</v>
      </c>
      <c r="P1052">
        <v>17.358000000000001</v>
      </c>
      <c r="Q1052">
        <v>22.285</v>
      </c>
      <c r="R1052">
        <v>24.544</v>
      </c>
      <c r="S1052">
        <v>25.53</v>
      </c>
      <c r="T1052">
        <v>19.77</v>
      </c>
      <c r="U1052">
        <v>19.844999999999999</v>
      </c>
      <c r="V1052">
        <v>20.951000000000001</v>
      </c>
      <c r="W1052">
        <v>21.158999999999999</v>
      </c>
      <c r="X1052">
        <v>21.834</v>
      </c>
      <c r="Y1052">
        <v>16.715</v>
      </c>
      <c r="Z1052">
        <v>14.452</v>
      </c>
      <c r="AA1052">
        <v>14.302</v>
      </c>
      <c r="AB1052">
        <v>14.287000000000001</v>
      </c>
      <c r="AC1052">
        <v>13.125</v>
      </c>
      <c r="AD1052">
        <v>15.218999999999999</v>
      </c>
      <c r="AE1052">
        <v>14.696999999999999</v>
      </c>
      <c r="AF1052">
        <v>15.99</v>
      </c>
      <c r="AG1052">
        <v>17.503</v>
      </c>
      <c r="AH1052">
        <v>19.625</v>
      </c>
      <c r="AI1052">
        <v>18.721</v>
      </c>
      <c r="AJ1052">
        <v>19.001999999999999</v>
      </c>
      <c r="AK1052">
        <v>19.82</v>
      </c>
      <c r="AL1052">
        <v>19.850999999999999</v>
      </c>
      <c r="AM1052">
        <v>17.2</v>
      </c>
      <c r="AN1052">
        <v>18.277999999999999</v>
      </c>
      <c r="AO1052">
        <v>18.977</v>
      </c>
      <c r="AP1052">
        <v>18.103000000000002</v>
      </c>
      <c r="AQ1052">
        <v>18.547999999999998</v>
      </c>
      <c r="AR1052">
        <v>16.437000000000001</v>
      </c>
      <c r="AS1052">
        <v>14.426</v>
      </c>
      <c r="AT1052">
        <v>13.635</v>
      </c>
      <c r="AU1052">
        <v>14.659000000000001</v>
      </c>
      <c r="AV1052">
        <v>14.628</v>
      </c>
      <c r="AW1052">
        <v>14.222</v>
      </c>
      <c r="AX1052">
        <v>14.856999999999999</v>
      </c>
      <c r="AY1052">
        <v>15.452999999999999</v>
      </c>
      <c r="AZ1052">
        <v>15.988</v>
      </c>
      <c r="BA1052">
        <v>16.454999999999998</v>
      </c>
      <c r="BB1052">
        <v>16.960999999999999</v>
      </c>
      <c r="BC1052">
        <v>2018</v>
      </c>
    </row>
    <row r="1053" spans="1:55" x14ac:dyDescent="0.25">
      <c r="A1053">
        <v>223</v>
      </c>
      <c r="B1053" t="s">
        <v>565</v>
      </c>
      <c r="C1053" t="s">
        <v>286</v>
      </c>
      <c r="D1053" t="s">
        <v>566</v>
      </c>
      <c r="E1053" t="s">
        <v>287</v>
      </c>
      <c r="F1053" t="s">
        <v>288</v>
      </c>
      <c r="G1053" t="s">
        <v>250</v>
      </c>
      <c r="I1053" t="s">
        <v>568</v>
      </c>
      <c r="J1053">
        <v>73.290999999999997</v>
      </c>
      <c r="K1053">
        <v>147.85499999999999</v>
      </c>
      <c r="L1053">
        <v>296.55799999999999</v>
      </c>
      <c r="M1053">
        <v>696.97</v>
      </c>
      <c r="N1053" s="52">
        <v>2036</v>
      </c>
      <c r="O1053" s="52">
        <v>6637.94</v>
      </c>
      <c r="P1053" s="52">
        <v>16404.82</v>
      </c>
      <c r="Q1053" s="52">
        <v>53861.43</v>
      </c>
      <c r="R1053" s="52">
        <v>392713.47</v>
      </c>
      <c r="S1053" s="52">
        <v>6011358.8799999999</v>
      </c>
      <c r="T1053" s="52">
        <v>183210172.18000001</v>
      </c>
      <c r="U1053" s="52">
        <v>976093360.45000005</v>
      </c>
      <c r="V1053" s="52">
        <v>10268073824.27</v>
      </c>
      <c r="W1053" s="52">
        <v>208172960975.03</v>
      </c>
      <c r="X1053" s="52">
        <v>4529483298244.8896</v>
      </c>
      <c r="Y1053" s="52">
        <v>7519306426937.4297</v>
      </c>
      <c r="Z1053" s="52">
        <v>8704156332078.9697</v>
      </c>
      <c r="AA1053" s="52">
        <v>9306985212080.2305</v>
      </c>
      <c r="AB1053" s="52">
        <v>9604457667224.6992</v>
      </c>
      <c r="AC1053" s="52">
        <v>10071090512712.1</v>
      </c>
      <c r="AD1053" s="52">
        <v>10780490489263.199</v>
      </c>
      <c r="AE1053" s="52">
        <v>11517926859177.9</v>
      </c>
      <c r="AF1053" s="52">
        <v>12491189222130.4</v>
      </c>
      <c r="AG1053" s="52">
        <v>14329200077485.9</v>
      </c>
      <c r="AH1053" s="52">
        <v>15274640629719.801</v>
      </c>
      <c r="AI1053" s="52">
        <v>16324036146421.699</v>
      </c>
      <c r="AJ1053" s="52">
        <v>17006987205724.1</v>
      </c>
      <c r="AK1053" s="52">
        <v>17626272098499.102</v>
      </c>
      <c r="AL1053" s="52">
        <v>18627144404695.5</v>
      </c>
      <c r="AM1053" s="52">
        <v>19537658456154.199</v>
      </c>
      <c r="AN1053" s="52">
        <v>20522171165156.5</v>
      </c>
      <c r="AO1053" s="52">
        <v>21884097039589.602</v>
      </c>
      <c r="AP1053" s="52">
        <v>23066633284567.199</v>
      </c>
      <c r="AQ1053" s="52">
        <v>24497737755913.301</v>
      </c>
      <c r="AR1053" s="52">
        <v>26048244961124.199</v>
      </c>
      <c r="AS1053" s="52">
        <v>28400440595910.102</v>
      </c>
      <c r="AT1053" s="52">
        <v>30882511530234.301</v>
      </c>
      <c r="AU1053" s="52">
        <v>31946817701225.199</v>
      </c>
      <c r="AV1053" s="52">
        <v>33117565218738</v>
      </c>
      <c r="AW1053" s="52">
        <v>34297640468509.102</v>
      </c>
      <c r="AX1053" s="52">
        <v>35693277736190.797</v>
      </c>
      <c r="AY1053" s="52">
        <v>37121089362671.297</v>
      </c>
      <c r="AZ1053" s="52">
        <v>38594195416927.203</v>
      </c>
      <c r="BA1053" s="52">
        <v>40125424686589</v>
      </c>
      <c r="BB1053" s="52">
        <v>41718110144947.703</v>
      </c>
      <c r="BC1053">
        <v>2018</v>
      </c>
    </row>
    <row r="1054" spans="1:55" x14ac:dyDescent="0.25">
      <c r="A1054">
        <v>223</v>
      </c>
      <c r="B1054" t="s">
        <v>565</v>
      </c>
      <c r="C1054" t="s">
        <v>290</v>
      </c>
      <c r="D1054" t="s">
        <v>566</v>
      </c>
      <c r="E1054" t="s">
        <v>287</v>
      </c>
      <c r="F1054" t="s">
        <v>291</v>
      </c>
      <c r="G1054" t="s">
        <v>235</v>
      </c>
      <c r="I1054" t="s">
        <v>292</v>
      </c>
      <c r="J1054">
        <v>90.227000000000004</v>
      </c>
      <c r="K1054">
        <v>101.73699999999999</v>
      </c>
      <c r="L1054">
        <v>100.574</v>
      </c>
      <c r="M1054">
        <v>135.02000000000001</v>
      </c>
      <c r="N1054">
        <v>192.12100000000001</v>
      </c>
      <c r="O1054">
        <v>226.029</v>
      </c>
      <c r="P1054">
        <v>147.137</v>
      </c>
      <c r="Q1054">
        <v>228.327</v>
      </c>
      <c r="R1054">
        <v>629.11800000000005</v>
      </c>
      <c r="S1054" s="52">
        <v>1430.72</v>
      </c>
      <c r="T1054" s="52">
        <v>2947.73</v>
      </c>
      <c r="U1054">
        <v>432.77199999999999</v>
      </c>
      <c r="V1054">
        <v>951.95600000000002</v>
      </c>
      <c r="W1054" s="52">
        <v>1927.38</v>
      </c>
      <c r="X1054" s="52">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3.5630000000000002</v>
      </c>
      <c r="AX1054">
        <v>4.069</v>
      </c>
      <c r="AY1054">
        <v>4</v>
      </c>
      <c r="AZ1054">
        <v>3.968</v>
      </c>
      <c r="BA1054">
        <v>3.968</v>
      </c>
      <c r="BB1054">
        <v>3.9689999999999999</v>
      </c>
      <c r="BC1054">
        <v>2018</v>
      </c>
    </row>
    <row r="1055" spans="1:55" x14ac:dyDescent="0.25">
      <c r="A1055">
        <v>223</v>
      </c>
      <c r="B1055" t="s">
        <v>565</v>
      </c>
      <c r="C1055" t="s">
        <v>293</v>
      </c>
      <c r="D1055" t="s">
        <v>566</v>
      </c>
      <c r="E1055" t="s">
        <v>294</v>
      </c>
      <c r="F1055" t="s">
        <v>295</v>
      </c>
      <c r="G1055" t="s">
        <v>250</v>
      </c>
      <c r="I1055" t="s">
        <v>568</v>
      </c>
      <c r="J1055">
        <v>100</v>
      </c>
      <c r="K1055">
        <v>195.655</v>
      </c>
      <c r="L1055">
        <v>400.709</v>
      </c>
      <c r="M1055" s="52">
        <v>1057.8699999999999</v>
      </c>
      <c r="N1055" s="52">
        <v>3335.25</v>
      </c>
      <c r="O1055" s="52">
        <v>11414.84</v>
      </c>
      <c r="P1055" s="52">
        <v>20507.490000000002</v>
      </c>
      <c r="Q1055" s="52">
        <v>95034.5</v>
      </c>
      <c r="R1055" s="52">
        <v>1026582.74</v>
      </c>
      <c r="S1055" s="52">
        <v>21280159.75</v>
      </c>
      <c r="T1055" s="52">
        <v>366224414.23000002</v>
      </c>
      <c r="U1055" s="52">
        <v>2097313107.45</v>
      </c>
      <c r="V1055" s="52">
        <v>25568186003.619999</v>
      </c>
      <c r="W1055" s="52">
        <v>658930002302.85999</v>
      </c>
      <c r="X1055" s="52">
        <v>6697581091643</v>
      </c>
      <c r="Y1055" s="52">
        <v>8198434012165.9697</v>
      </c>
      <c r="Z1055" s="52">
        <v>8982516300323.5508</v>
      </c>
      <c r="AA1055" s="52">
        <v>9451828687384.2598</v>
      </c>
      <c r="AB1055" s="52">
        <v>9608317337723.7305</v>
      </c>
      <c r="AC1055" s="52">
        <v>10467294614845.9</v>
      </c>
      <c r="AD1055" s="52">
        <v>11092646320429.199</v>
      </c>
      <c r="AE1055" s="52">
        <v>11943814247936.301</v>
      </c>
      <c r="AF1055" s="52">
        <v>13440414433361</v>
      </c>
      <c r="AG1055" s="52">
        <v>14690366165302.801</v>
      </c>
      <c r="AH1055" s="52">
        <v>15806928620105.5</v>
      </c>
      <c r="AI1055" s="52">
        <v>16706300708759.699</v>
      </c>
      <c r="AJ1055" s="52">
        <v>17231175082557.199</v>
      </c>
      <c r="AK1055" s="52">
        <v>17999225493516.5</v>
      </c>
      <c r="AL1055" s="52">
        <v>19061596194871</v>
      </c>
      <c r="AM1055" s="52">
        <v>19883537622885</v>
      </c>
      <c r="AN1055" s="52">
        <v>21058469450875.699</v>
      </c>
      <c r="AO1055" s="52">
        <v>22427924681553.602</v>
      </c>
      <c r="AP1055" s="52">
        <v>23737394538824.699</v>
      </c>
      <c r="AQ1055" s="52">
        <v>25140468746949.699</v>
      </c>
      <c r="AR1055" s="52">
        <v>26751373594790</v>
      </c>
      <c r="AS1055" s="52">
        <v>29606680919231.199</v>
      </c>
      <c r="AT1055" s="52">
        <v>31468365315161</v>
      </c>
      <c r="AU1055" s="52">
        <v>32395848151435.398</v>
      </c>
      <c r="AV1055" s="52">
        <v>33609228852161.699</v>
      </c>
      <c r="AW1055" s="52">
        <v>34928528730218.801</v>
      </c>
      <c r="AX1055" s="52">
        <v>36335398893059.297</v>
      </c>
      <c r="AY1055" s="52">
        <v>37778289244938.102</v>
      </c>
      <c r="AZ1055" s="52">
        <v>39277266637217.102</v>
      </c>
      <c r="BA1055" s="52">
        <v>40835856579046.703</v>
      </c>
      <c r="BB1055" s="52">
        <v>42456636211131.398</v>
      </c>
      <c r="BC1055">
        <v>2018</v>
      </c>
    </row>
    <row r="1056" spans="1:55" x14ac:dyDescent="0.25">
      <c r="A1056">
        <v>223</v>
      </c>
      <c r="B1056" t="s">
        <v>565</v>
      </c>
      <c r="C1056" t="s">
        <v>296</v>
      </c>
      <c r="D1056" t="s">
        <v>566</v>
      </c>
      <c r="E1056" t="s">
        <v>294</v>
      </c>
      <c r="F1056" t="s">
        <v>297</v>
      </c>
      <c r="G1056" t="s">
        <v>235</v>
      </c>
      <c r="I1056" t="s">
        <v>298</v>
      </c>
      <c r="J1056" t="s">
        <v>232</v>
      </c>
      <c r="K1056">
        <v>95.655000000000001</v>
      </c>
      <c r="L1056">
        <v>104.804</v>
      </c>
      <c r="M1056">
        <v>164</v>
      </c>
      <c r="N1056">
        <v>215.279</v>
      </c>
      <c r="O1056">
        <v>242.24799999999999</v>
      </c>
      <c r="P1056">
        <v>79.656000000000006</v>
      </c>
      <c r="Q1056">
        <v>363.41399999999999</v>
      </c>
      <c r="R1056">
        <v>980.221</v>
      </c>
      <c r="S1056" s="52">
        <v>1972.91</v>
      </c>
      <c r="T1056" s="52">
        <v>1620.97</v>
      </c>
      <c r="U1056">
        <v>472.685</v>
      </c>
      <c r="V1056" s="52">
        <v>1119.0899999999999</v>
      </c>
      <c r="W1056" s="52">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3.9249999999999998</v>
      </c>
      <c r="AX1056">
        <v>4.0279999999999996</v>
      </c>
      <c r="AY1056">
        <v>3.9710000000000001</v>
      </c>
      <c r="AZ1056">
        <v>3.968</v>
      </c>
      <c r="BA1056">
        <v>3.968</v>
      </c>
      <c r="BB1056">
        <v>3.9689999999999999</v>
      </c>
      <c r="BC1056">
        <v>2018</v>
      </c>
    </row>
    <row r="1057" spans="1:55" x14ac:dyDescent="0.25">
      <c r="A1057">
        <v>223</v>
      </c>
      <c r="B1057" t="s">
        <v>565</v>
      </c>
      <c r="C1057" t="s">
        <v>299</v>
      </c>
      <c r="D1057" t="s">
        <v>566</v>
      </c>
      <c r="E1057" t="s">
        <v>300</v>
      </c>
      <c r="G1057" t="s">
        <v>274</v>
      </c>
    </row>
    <row r="1058" spans="1:55" x14ac:dyDescent="0.25">
      <c r="A1058">
        <v>223</v>
      </c>
      <c r="B1058" t="s">
        <v>565</v>
      </c>
      <c r="C1058" t="s">
        <v>301</v>
      </c>
      <c r="D1058" t="s">
        <v>566</v>
      </c>
      <c r="E1058" t="s">
        <v>302</v>
      </c>
      <c r="F1058" t="s">
        <v>303</v>
      </c>
      <c r="G1058" t="s">
        <v>235</v>
      </c>
      <c r="I1058" t="s">
        <v>569</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-8.2370000000000001</v>
      </c>
      <c r="AU1058">
        <v>5.0880000000000001</v>
      </c>
      <c r="AV1058">
        <v>6.7859999999999996</v>
      </c>
      <c r="AW1058">
        <v>12.734</v>
      </c>
      <c r="AX1058">
        <v>3.9249999999999998</v>
      </c>
      <c r="AY1058">
        <v>4.6639999999999997</v>
      </c>
      <c r="AZ1058">
        <v>4.8410000000000002</v>
      </c>
      <c r="BA1058">
        <v>4.9139999999999997</v>
      </c>
      <c r="BB1058">
        <v>4.63</v>
      </c>
      <c r="BC1058">
        <v>2018</v>
      </c>
    </row>
    <row r="1059" spans="1:55" x14ac:dyDescent="0.25">
      <c r="A1059">
        <v>223</v>
      </c>
      <c r="B1059" t="s">
        <v>565</v>
      </c>
      <c r="C1059" t="s">
        <v>305</v>
      </c>
      <c r="D1059" t="s">
        <v>566</v>
      </c>
      <c r="E1059" t="s">
        <v>306</v>
      </c>
      <c r="F1059" t="s">
        <v>307</v>
      </c>
      <c r="G1059" t="s">
        <v>235</v>
      </c>
      <c r="I1059" t="s">
        <v>569</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-11.201000000000001</v>
      </c>
      <c r="AU1059">
        <v>5.907</v>
      </c>
      <c r="AV1059">
        <v>12.992000000000001</v>
      </c>
      <c r="AW1059">
        <v>10.077</v>
      </c>
      <c r="AX1059">
        <v>3.556</v>
      </c>
      <c r="AY1059">
        <v>4.3630000000000004</v>
      </c>
      <c r="AZ1059">
        <v>4.3860000000000001</v>
      </c>
      <c r="BA1059">
        <v>4.6079999999999997</v>
      </c>
      <c r="BB1059">
        <v>4.3220000000000001</v>
      </c>
      <c r="BC1059">
        <v>2018</v>
      </c>
    </row>
    <row r="1060" spans="1:55" x14ac:dyDescent="0.25">
      <c r="A1060">
        <v>223</v>
      </c>
      <c r="B1060" t="s">
        <v>565</v>
      </c>
      <c r="C1060" t="s">
        <v>308</v>
      </c>
      <c r="D1060" t="s">
        <v>566</v>
      </c>
      <c r="E1060" t="s">
        <v>309</v>
      </c>
      <c r="F1060" t="s">
        <v>310</v>
      </c>
      <c r="G1060" t="s">
        <v>235</v>
      </c>
      <c r="I1060" t="s">
        <v>569</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3.6739999999999999</v>
      </c>
      <c r="AU1060">
        <v>11.366</v>
      </c>
      <c r="AV1060">
        <v>7.0940000000000003</v>
      </c>
      <c r="AW1060">
        <v>4.2069999999999999</v>
      </c>
      <c r="AX1060">
        <v>3.8940000000000001</v>
      </c>
      <c r="AY1060">
        <v>4.7960000000000003</v>
      </c>
      <c r="AZ1060">
        <v>5.4660000000000002</v>
      </c>
      <c r="BA1060">
        <v>4.8860000000000001</v>
      </c>
      <c r="BB1060">
        <v>4.6210000000000004</v>
      </c>
      <c r="BC1060">
        <v>2018</v>
      </c>
    </row>
    <row r="1061" spans="1:55" x14ac:dyDescent="0.25">
      <c r="A1061">
        <v>223</v>
      </c>
      <c r="B1061" t="s">
        <v>565</v>
      </c>
      <c r="C1061" t="s">
        <v>311</v>
      </c>
      <c r="D1061" t="s">
        <v>566</v>
      </c>
      <c r="E1061" t="s">
        <v>312</v>
      </c>
      <c r="F1061" t="s">
        <v>313</v>
      </c>
      <c r="G1061" t="s">
        <v>235</v>
      </c>
      <c r="I1061" t="s">
        <v>569</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3.4390000000000001</v>
      </c>
      <c r="AU1061">
        <v>13.464</v>
      </c>
      <c r="AV1061">
        <v>8.6289999999999996</v>
      </c>
      <c r="AW1061">
        <v>4.2069999999999999</v>
      </c>
      <c r="AX1061">
        <v>4.5449999999999999</v>
      </c>
      <c r="AY1061">
        <v>4.6710000000000003</v>
      </c>
      <c r="AZ1061">
        <v>5.3390000000000004</v>
      </c>
      <c r="BA1061">
        <v>4.7270000000000003</v>
      </c>
      <c r="BB1061">
        <v>4.4610000000000003</v>
      </c>
      <c r="BC1061">
        <v>2018</v>
      </c>
    </row>
    <row r="1062" spans="1:55" x14ac:dyDescent="0.25">
      <c r="A1062">
        <v>223</v>
      </c>
      <c r="B1062" t="s">
        <v>565</v>
      </c>
      <c r="C1062" t="s">
        <v>314</v>
      </c>
      <c r="D1062" t="s">
        <v>566</v>
      </c>
      <c r="E1062" t="s">
        <v>315</v>
      </c>
      <c r="F1062" t="s">
        <v>316</v>
      </c>
      <c r="G1062" t="s">
        <v>317</v>
      </c>
      <c r="I1062" t="s">
        <v>570</v>
      </c>
      <c r="J1062" t="s">
        <v>232</v>
      </c>
      <c r="K1062" t="s">
        <v>232</v>
      </c>
      <c r="L1062" t="s">
        <v>232</v>
      </c>
      <c r="M1062" t="s">
        <v>232</v>
      </c>
      <c r="N1062" t="s">
        <v>232</v>
      </c>
      <c r="O1062" t="s">
        <v>232</v>
      </c>
      <c r="P1062" t="s">
        <v>232</v>
      </c>
      <c r="Q1062" t="s">
        <v>232</v>
      </c>
      <c r="R1062" t="s">
        <v>232</v>
      </c>
      <c r="S1062" t="s">
        <v>232</v>
      </c>
      <c r="T1062" t="s">
        <v>232</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6.7919999999999998</v>
      </c>
      <c r="AS1062">
        <v>8.3000000000000007</v>
      </c>
      <c r="AT1062">
        <v>11.266999999999999</v>
      </c>
      <c r="AU1062">
        <v>12.766999999999999</v>
      </c>
      <c r="AV1062">
        <v>12.257999999999999</v>
      </c>
      <c r="AW1062">
        <v>11.4</v>
      </c>
      <c r="AX1062">
        <v>10.199999999999999</v>
      </c>
      <c r="AY1062">
        <v>9.8000000000000007</v>
      </c>
      <c r="AZ1062">
        <v>9.5</v>
      </c>
      <c r="BA1062">
        <v>9.25</v>
      </c>
      <c r="BB1062">
        <v>9</v>
      </c>
      <c r="BC1062">
        <v>2018</v>
      </c>
    </row>
    <row r="1063" spans="1:55" x14ac:dyDescent="0.25">
      <c r="A1063">
        <v>223</v>
      </c>
      <c r="B1063" t="s">
        <v>565</v>
      </c>
      <c r="C1063" t="s">
        <v>318</v>
      </c>
      <c r="D1063" t="s">
        <v>566</v>
      </c>
      <c r="E1063" t="s">
        <v>319</v>
      </c>
      <c r="F1063" t="s">
        <v>320</v>
      </c>
      <c r="G1063" t="s">
        <v>321</v>
      </c>
      <c r="H1063" t="s">
        <v>322</v>
      </c>
    </row>
    <row r="1064" spans="1:55" x14ac:dyDescent="0.25">
      <c r="A1064">
        <v>223</v>
      </c>
      <c r="B1064" t="s">
        <v>565</v>
      </c>
      <c r="C1064" t="s">
        <v>323</v>
      </c>
      <c r="D1064" t="s">
        <v>566</v>
      </c>
      <c r="E1064" t="s">
        <v>324</v>
      </c>
      <c r="F1064" t="s">
        <v>325</v>
      </c>
      <c r="G1064" t="s">
        <v>321</v>
      </c>
      <c r="H1064" t="s">
        <v>322</v>
      </c>
      <c r="I1064" t="s">
        <v>571</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208.32499999999999</v>
      </c>
      <c r="AW1064">
        <v>209.791</v>
      </c>
      <c r="AX1064">
        <v>211.203</v>
      </c>
      <c r="AY1064">
        <v>212.56100000000001</v>
      </c>
      <c r="AZ1064">
        <v>213.86199999999999</v>
      </c>
      <c r="BA1064">
        <v>215.108</v>
      </c>
      <c r="BB1064">
        <v>216.298</v>
      </c>
      <c r="BC1064">
        <v>2016</v>
      </c>
    </row>
    <row r="1065" spans="1:55" x14ac:dyDescent="0.25">
      <c r="A1065">
        <v>223</v>
      </c>
      <c r="B1065" t="s">
        <v>565</v>
      </c>
      <c r="C1065" t="s">
        <v>327</v>
      </c>
      <c r="D1065" t="s">
        <v>566</v>
      </c>
      <c r="E1065" t="s">
        <v>328</v>
      </c>
      <c r="F1065" t="s">
        <v>329</v>
      </c>
      <c r="G1065" t="s">
        <v>229</v>
      </c>
      <c r="H1065" t="s">
        <v>230</v>
      </c>
      <c r="I1065" t="s">
        <v>572</v>
      </c>
      <c r="J1065" t="s">
        <v>232</v>
      </c>
      <c r="K1065" t="s">
        <v>232</v>
      </c>
      <c r="L1065" t="s">
        <v>232</v>
      </c>
      <c r="M1065" t="s">
        <v>232</v>
      </c>
      <c r="N1065" t="s">
        <v>232</v>
      </c>
      <c r="O1065" t="s">
        <v>232</v>
      </c>
      <c r="P1065" t="s">
        <v>232</v>
      </c>
      <c r="Q1065" t="s">
        <v>232</v>
      </c>
      <c r="R1065" t="s">
        <v>232</v>
      </c>
      <c r="S1065" t="s">
        <v>232</v>
      </c>
      <c r="T1065" t="s">
        <v>232</v>
      </c>
      <c r="U1065" t="s">
        <v>232</v>
      </c>
      <c r="V1065" t="s">
        <v>232</v>
      </c>
      <c r="W1065" t="s">
        <v>232</v>
      </c>
      <c r="X1065" t="s">
        <v>232</v>
      </c>
      <c r="Y1065" t="s">
        <v>232</v>
      </c>
      <c r="Z1065">
        <v>281.24400000000003</v>
      </c>
      <c r="AA1065">
        <v>314.161</v>
      </c>
      <c r="AB1065">
        <v>337.59</v>
      </c>
      <c r="AC1065">
        <v>374.32600000000002</v>
      </c>
      <c r="AD1065">
        <v>373.66399999999999</v>
      </c>
      <c r="AE1065">
        <v>435.00700000000001</v>
      </c>
      <c r="AF1065">
        <v>513.56500000000005</v>
      </c>
      <c r="AG1065">
        <v>615.25900000000001</v>
      </c>
      <c r="AH1065">
        <v>690.94500000000005</v>
      </c>
      <c r="AI1065">
        <v>786.22900000000004</v>
      </c>
      <c r="AJ1065">
        <v>858.351</v>
      </c>
      <c r="AK1065">
        <v>948.851</v>
      </c>
      <c r="AL1065" s="52">
        <v>1115.72</v>
      </c>
      <c r="AM1065" s="52">
        <v>1130.28</v>
      </c>
      <c r="AN1065" s="52">
        <v>1401.57</v>
      </c>
      <c r="AO1065" s="52">
        <v>1536.49</v>
      </c>
      <c r="AP1065" s="52">
        <v>1671.13</v>
      </c>
      <c r="AQ1065" s="52">
        <v>1838.96</v>
      </c>
      <c r="AR1065" s="52">
        <v>1889</v>
      </c>
      <c r="AS1065" s="52">
        <v>1704.04</v>
      </c>
      <c r="AT1065" s="52">
        <v>1933.35</v>
      </c>
      <c r="AU1065" s="52">
        <v>2016.09</v>
      </c>
      <c r="AV1065" s="52">
        <v>2137.15</v>
      </c>
      <c r="AW1065" s="52">
        <v>2239.0100000000002</v>
      </c>
      <c r="AX1065" s="52">
        <v>2390.63</v>
      </c>
      <c r="AY1065" s="52">
        <v>2544.44</v>
      </c>
      <c r="AZ1065" s="52">
        <v>2715.11</v>
      </c>
      <c r="BA1065" s="52">
        <v>2895.38</v>
      </c>
      <c r="BB1065" s="52">
        <v>3083.29</v>
      </c>
      <c r="BC1065">
        <v>2018</v>
      </c>
    </row>
    <row r="1066" spans="1:55" x14ac:dyDescent="0.25">
      <c r="A1066">
        <v>223</v>
      </c>
      <c r="B1066" t="s">
        <v>565</v>
      </c>
      <c r="C1066" t="s">
        <v>331</v>
      </c>
      <c r="D1066" t="s">
        <v>566</v>
      </c>
      <c r="E1066" t="s">
        <v>328</v>
      </c>
      <c r="F1066" t="s">
        <v>329</v>
      </c>
      <c r="G1066" t="s">
        <v>282</v>
      </c>
      <c r="I1066" t="s">
        <v>332</v>
      </c>
      <c r="J1066" t="s">
        <v>232</v>
      </c>
      <c r="K1066" t="s">
        <v>232</v>
      </c>
      <c r="L1066" t="s">
        <v>232</v>
      </c>
      <c r="M1066" t="s">
        <v>232</v>
      </c>
      <c r="N1066" t="s">
        <v>232</v>
      </c>
      <c r="O1066" t="s">
        <v>232</v>
      </c>
      <c r="P1066" t="s">
        <v>232</v>
      </c>
      <c r="Q1066" t="s">
        <v>232</v>
      </c>
      <c r="R1066" t="s">
        <v>232</v>
      </c>
      <c r="S1066" t="s">
        <v>232</v>
      </c>
      <c r="T1066" t="s">
        <v>232</v>
      </c>
      <c r="U1066" t="s">
        <v>232</v>
      </c>
      <c r="V1066" t="s">
        <v>232</v>
      </c>
      <c r="W1066" t="s">
        <v>232</v>
      </c>
      <c r="X1066" t="s">
        <v>232</v>
      </c>
      <c r="Y1066" t="s">
        <v>232</v>
      </c>
      <c r="Z1066">
        <v>32.930999999999997</v>
      </c>
      <c r="AA1066">
        <v>32.979999999999997</v>
      </c>
      <c r="AB1066">
        <v>33.648000000000003</v>
      </c>
      <c r="AC1066">
        <v>34.401000000000003</v>
      </c>
      <c r="AD1066">
        <v>31.163</v>
      </c>
      <c r="AE1066">
        <v>33.063000000000002</v>
      </c>
      <c r="AF1066">
        <v>34.524999999999999</v>
      </c>
      <c r="AG1066">
        <v>35.848999999999997</v>
      </c>
      <c r="AH1066">
        <v>35.338000000000001</v>
      </c>
      <c r="AI1066">
        <v>36.261000000000003</v>
      </c>
      <c r="AJ1066">
        <v>35.664999999999999</v>
      </c>
      <c r="AK1066">
        <v>34.905999999999999</v>
      </c>
      <c r="AL1066">
        <v>35.898000000000003</v>
      </c>
      <c r="AM1066">
        <v>33.942999999999998</v>
      </c>
      <c r="AN1066">
        <v>36.085999999999999</v>
      </c>
      <c r="AO1066">
        <v>35.109000000000002</v>
      </c>
      <c r="AP1066">
        <v>34.704000000000001</v>
      </c>
      <c r="AQ1066">
        <v>34.494</v>
      </c>
      <c r="AR1066">
        <v>32.686</v>
      </c>
      <c r="AS1066">
        <v>28.420999999999999</v>
      </c>
      <c r="AT1066">
        <v>30.856000000000002</v>
      </c>
      <c r="AU1066">
        <v>30.768000000000001</v>
      </c>
      <c r="AV1066">
        <v>31.309000000000001</v>
      </c>
      <c r="AW1066">
        <v>30.965</v>
      </c>
      <c r="AX1066">
        <v>30.891999999999999</v>
      </c>
      <c r="AY1066">
        <v>30.831</v>
      </c>
      <c r="AZ1066">
        <v>30.855</v>
      </c>
      <c r="BA1066">
        <v>30.859000000000002</v>
      </c>
      <c r="BB1066">
        <v>30.82</v>
      </c>
      <c r="BC1066">
        <v>2018</v>
      </c>
    </row>
    <row r="1067" spans="1:55" x14ac:dyDescent="0.25">
      <c r="A1067">
        <v>223</v>
      </c>
      <c r="B1067" t="s">
        <v>565</v>
      </c>
      <c r="C1067" t="s">
        <v>333</v>
      </c>
      <c r="D1067" t="s">
        <v>566</v>
      </c>
      <c r="E1067" t="s">
        <v>334</v>
      </c>
      <c r="F1067" t="s">
        <v>335</v>
      </c>
      <c r="G1067" t="s">
        <v>229</v>
      </c>
      <c r="H1067" t="s">
        <v>230</v>
      </c>
      <c r="I1067" t="s">
        <v>572</v>
      </c>
      <c r="J1067" t="s">
        <v>232</v>
      </c>
      <c r="K1067" t="s">
        <v>232</v>
      </c>
      <c r="L1067" t="s">
        <v>232</v>
      </c>
      <c r="M1067" t="s">
        <v>232</v>
      </c>
      <c r="N1067" t="s">
        <v>232</v>
      </c>
      <c r="O1067" t="s">
        <v>232</v>
      </c>
      <c r="P1067" t="s">
        <v>232</v>
      </c>
      <c r="Q1067" t="s">
        <v>232</v>
      </c>
      <c r="R1067" t="s">
        <v>232</v>
      </c>
      <c r="S1067" t="s">
        <v>232</v>
      </c>
      <c r="T1067" t="s">
        <v>232</v>
      </c>
      <c r="U1067" t="s">
        <v>232</v>
      </c>
      <c r="V1067" t="s">
        <v>232</v>
      </c>
      <c r="W1067" t="s">
        <v>232</v>
      </c>
      <c r="X1067" t="s">
        <v>232</v>
      </c>
      <c r="Y1067" t="s">
        <v>232</v>
      </c>
      <c r="Z1067">
        <v>326.94099999999997</v>
      </c>
      <c r="AA1067">
        <v>367.51499999999999</v>
      </c>
      <c r="AB1067">
        <v>409.96600000000001</v>
      </c>
      <c r="AC1067">
        <v>430.61</v>
      </c>
      <c r="AD1067">
        <v>413.47</v>
      </c>
      <c r="AE1067">
        <v>476.73899999999998</v>
      </c>
      <c r="AF1067">
        <v>579.35699999999997</v>
      </c>
      <c r="AG1067">
        <v>704.25300000000004</v>
      </c>
      <c r="AH1067">
        <v>748.58199999999999</v>
      </c>
      <c r="AI1067">
        <v>863.63300000000004</v>
      </c>
      <c r="AJ1067">
        <v>944.63199999999995</v>
      </c>
      <c r="AK1067" s="52">
        <v>1023.66</v>
      </c>
      <c r="AL1067" s="52">
        <v>1163.53</v>
      </c>
      <c r="AM1067" s="52">
        <v>1236.8</v>
      </c>
      <c r="AN1067" s="52">
        <v>1507.55</v>
      </c>
      <c r="AO1067" s="52">
        <v>1644.45</v>
      </c>
      <c r="AP1067" s="52">
        <v>1792.44</v>
      </c>
      <c r="AQ1067" s="52">
        <v>1996.5</v>
      </c>
      <c r="AR1067" s="52">
        <v>2198.39</v>
      </c>
      <c r="AS1067" s="52">
        <v>2317.14</v>
      </c>
      <c r="AT1067" s="52">
        <v>2497.0500000000002</v>
      </c>
      <c r="AU1067" s="52">
        <v>2533.37</v>
      </c>
      <c r="AV1067" s="52">
        <v>2603.79</v>
      </c>
      <c r="AW1067" s="52">
        <v>2769.62</v>
      </c>
      <c r="AX1067" s="52">
        <v>2928.59</v>
      </c>
      <c r="AY1067" s="52">
        <v>3117.46</v>
      </c>
      <c r="AZ1067" s="52">
        <v>3291.85</v>
      </c>
      <c r="BA1067" s="52">
        <v>3477.4</v>
      </c>
      <c r="BB1067" s="52">
        <v>3668.39</v>
      </c>
      <c r="BC1067">
        <v>2018</v>
      </c>
    </row>
    <row r="1068" spans="1:55" x14ac:dyDescent="0.25">
      <c r="A1068">
        <v>223</v>
      </c>
      <c r="B1068" t="s">
        <v>565</v>
      </c>
      <c r="C1068" t="s">
        <v>336</v>
      </c>
      <c r="D1068" t="s">
        <v>566</v>
      </c>
      <c r="E1068" t="s">
        <v>334</v>
      </c>
      <c r="F1068" t="s">
        <v>335</v>
      </c>
      <c r="G1068" t="s">
        <v>282</v>
      </c>
      <c r="I1068" t="s">
        <v>337</v>
      </c>
      <c r="J1068" t="s">
        <v>232</v>
      </c>
      <c r="K1068" t="s">
        <v>232</v>
      </c>
      <c r="L1068" t="s">
        <v>232</v>
      </c>
      <c r="M1068" t="s">
        <v>232</v>
      </c>
      <c r="N1068" t="s">
        <v>232</v>
      </c>
      <c r="O1068" t="s">
        <v>232</v>
      </c>
      <c r="P1068" t="s">
        <v>232</v>
      </c>
      <c r="Q1068" t="s">
        <v>232</v>
      </c>
      <c r="R1068" t="s">
        <v>232</v>
      </c>
      <c r="S1068" t="s">
        <v>232</v>
      </c>
      <c r="T1068" t="s">
        <v>232</v>
      </c>
      <c r="U1068" t="s">
        <v>232</v>
      </c>
      <c r="V1068" t="s">
        <v>232</v>
      </c>
      <c r="W1068" t="s">
        <v>232</v>
      </c>
      <c r="X1068" t="s">
        <v>232</v>
      </c>
      <c r="Y1068" t="s">
        <v>232</v>
      </c>
      <c r="Z1068">
        <v>38.281999999999996</v>
      </c>
      <c r="AA1068">
        <v>38.581000000000003</v>
      </c>
      <c r="AB1068">
        <v>40.862000000000002</v>
      </c>
      <c r="AC1068">
        <v>39.573999999999998</v>
      </c>
      <c r="AD1068">
        <v>34.482999999999997</v>
      </c>
      <c r="AE1068">
        <v>36.234000000000002</v>
      </c>
      <c r="AF1068">
        <v>38.948</v>
      </c>
      <c r="AG1068">
        <v>41.033999999999999</v>
      </c>
      <c r="AH1068">
        <v>38.286000000000001</v>
      </c>
      <c r="AI1068">
        <v>39.831000000000003</v>
      </c>
      <c r="AJ1068">
        <v>39.25</v>
      </c>
      <c r="AK1068">
        <v>37.658000000000001</v>
      </c>
      <c r="AL1068">
        <v>37.436999999999998</v>
      </c>
      <c r="AM1068">
        <v>37.140999999999998</v>
      </c>
      <c r="AN1068">
        <v>38.814999999999998</v>
      </c>
      <c r="AO1068">
        <v>37.576000000000001</v>
      </c>
      <c r="AP1068">
        <v>37.222999999999999</v>
      </c>
      <c r="AQ1068">
        <v>37.448999999999998</v>
      </c>
      <c r="AR1068">
        <v>38.04</v>
      </c>
      <c r="AS1068">
        <v>38.646000000000001</v>
      </c>
      <c r="AT1068">
        <v>39.851999999999997</v>
      </c>
      <c r="AU1068">
        <v>38.661999999999999</v>
      </c>
      <c r="AV1068">
        <v>38.145000000000003</v>
      </c>
      <c r="AW1068">
        <v>38.302999999999997</v>
      </c>
      <c r="AX1068">
        <v>37.844000000000001</v>
      </c>
      <c r="AY1068">
        <v>37.774999999999999</v>
      </c>
      <c r="AZ1068">
        <v>37.408999999999999</v>
      </c>
      <c r="BA1068">
        <v>37.061999999999998</v>
      </c>
      <c r="BB1068">
        <v>36.667999999999999</v>
      </c>
      <c r="BC1068">
        <v>2018</v>
      </c>
    </row>
    <row r="1069" spans="1:55" x14ac:dyDescent="0.25">
      <c r="A1069">
        <v>223</v>
      </c>
      <c r="B1069" t="s">
        <v>565</v>
      </c>
      <c r="C1069" t="s">
        <v>338</v>
      </c>
      <c r="D1069" t="s">
        <v>566</v>
      </c>
      <c r="E1069" t="s">
        <v>339</v>
      </c>
      <c r="F1069" t="s">
        <v>340</v>
      </c>
      <c r="G1069" t="s">
        <v>229</v>
      </c>
      <c r="H1069" t="s">
        <v>230</v>
      </c>
      <c r="I1069" t="s">
        <v>572</v>
      </c>
      <c r="J1069" t="s">
        <v>232</v>
      </c>
      <c r="K1069" t="s">
        <v>232</v>
      </c>
      <c r="L1069" t="s">
        <v>232</v>
      </c>
      <c r="M1069" t="s">
        <v>232</v>
      </c>
      <c r="N1069" t="s">
        <v>232</v>
      </c>
      <c r="O1069" t="s">
        <v>232</v>
      </c>
      <c r="P1069" t="s">
        <v>232</v>
      </c>
      <c r="Q1069" t="s">
        <v>232</v>
      </c>
      <c r="R1069" t="s">
        <v>232</v>
      </c>
      <c r="S1069" t="s">
        <v>232</v>
      </c>
      <c r="T1069" t="s">
        <v>232</v>
      </c>
      <c r="U1069" t="s">
        <v>232</v>
      </c>
      <c r="V1069" t="s">
        <v>232</v>
      </c>
      <c r="W1069" t="s">
        <v>232</v>
      </c>
      <c r="X1069" t="s">
        <v>232</v>
      </c>
      <c r="Y1069" t="s">
        <v>232</v>
      </c>
      <c r="Z1069">
        <v>-45.698</v>
      </c>
      <c r="AA1069">
        <v>-53.353999999999999</v>
      </c>
      <c r="AB1069">
        <v>-72.376000000000005</v>
      </c>
      <c r="AC1069">
        <v>-56.283999999999999</v>
      </c>
      <c r="AD1069">
        <v>-39.805999999999997</v>
      </c>
      <c r="AE1069">
        <v>-41.732999999999997</v>
      </c>
      <c r="AF1069">
        <v>-65.793000000000006</v>
      </c>
      <c r="AG1069">
        <v>-88.994</v>
      </c>
      <c r="AH1069">
        <v>-57.637</v>
      </c>
      <c r="AI1069">
        <v>-77.403999999999996</v>
      </c>
      <c r="AJ1069">
        <v>-86.281999999999996</v>
      </c>
      <c r="AK1069">
        <v>-74.811999999999998</v>
      </c>
      <c r="AL1069">
        <v>-47.814999999999998</v>
      </c>
      <c r="AM1069">
        <v>-106.514</v>
      </c>
      <c r="AN1069">
        <v>-105.974</v>
      </c>
      <c r="AO1069">
        <v>-107.964</v>
      </c>
      <c r="AP1069">
        <v>-121.315</v>
      </c>
      <c r="AQ1069">
        <v>-157.54300000000001</v>
      </c>
      <c r="AR1069">
        <v>-309.39100000000002</v>
      </c>
      <c r="AS1069">
        <v>-613.09400000000005</v>
      </c>
      <c r="AT1069">
        <v>-563.69899999999996</v>
      </c>
      <c r="AU1069">
        <v>-517.274</v>
      </c>
      <c r="AV1069">
        <v>-466.64699999999999</v>
      </c>
      <c r="AW1069">
        <v>-530.60599999999999</v>
      </c>
      <c r="AX1069">
        <v>-537.96299999999997</v>
      </c>
      <c r="AY1069">
        <v>-573.02200000000005</v>
      </c>
      <c r="AZ1069">
        <v>-576.74099999999999</v>
      </c>
      <c r="BA1069">
        <v>-582.02300000000002</v>
      </c>
      <c r="BB1069">
        <v>-585.101</v>
      </c>
      <c r="BC1069">
        <v>2018</v>
      </c>
    </row>
    <row r="1070" spans="1:55" x14ac:dyDescent="0.25">
      <c r="A1070">
        <v>223</v>
      </c>
      <c r="B1070" t="s">
        <v>565</v>
      </c>
      <c r="C1070" t="s">
        <v>341</v>
      </c>
      <c r="D1070" t="s">
        <v>566</v>
      </c>
      <c r="E1070" t="s">
        <v>339</v>
      </c>
      <c r="F1070" t="s">
        <v>340</v>
      </c>
      <c r="G1070" t="s">
        <v>282</v>
      </c>
      <c r="I1070" t="s">
        <v>342</v>
      </c>
      <c r="J1070" t="s">
        <v>232</v>
      </c>
      <c r="K1070" t="s">
        <v>232</v>
      </c>
      <c r="L1070" t="s">
        <v>232</v>
      </c>
      <c r="M1070" t="s">
        <v>232</v>
      </c>
      <c r="N1070" t="s">
        <v>232</v>
      </c>
      <c r="O1070" t="s">
        <v>232</v>
      </c>
      <c r="P1070" t="s">
        <v>232</v>
      </c>
      <c r="Q1070" t="s">
        <v>232</v>
      </c>
      <c r="R1070" t="s">
        <v>232</v>
      </c>
      <c r="S1070" t="s">
        <v>232</v>
      </c>
      <c r="T1070" t="s">
        <v>232</v>
      </c>
      <c r="U1070" t="s">
        <v>232</v>
      </c>
      <c r="V1070" t="s">
        <v>232</v>
      </c>
      <c r="W1070" t="s">
        <v>232</v>
      </c>
      <c r="X1070" t="s">
        <v>232</v>
      </c>
      <c r="Y1070" t="s">
        <v>232</v>
      </c>
      <c r="Z1070">
        <v>-5.351</v>
      </c>
      <c r="AA1070">
        <v>-5.601</v>
      </c>
      <c r="AB1070">
        <v>-7.2140000000000004</v>
      </c>
      <c r="AC1070">
        <v>-5.173</v>
      </c>
      <c r="AD1070">
        <v>-3.32</v>
      </c>
      <c r="AE1070">
        <v>-3.1720000000000002</v>
      </c>
      <c r="AF1070">
        <v>-4.423</v>
      </c>
      <c r="AG1070">
        <v>-5.1849999999999996</v>
      </c>
      <c r="AH1070">
        <v>-2.948</v>
      </c>
      <c r="AI1070">
        <v>-3.57</v>
      </c>
      <c r="AJ1070">
        <v>-3.585</v>
      </c>
      <c r="AK1070">
        <v>-2.7519999999999998</v>
      </c>
      <c r="AL1070">
        <v>-1.538</v>
      </c>
      <c r="AM1070">
        <v>-3.1989999999999998</v>
      </c>
      <c r="AN1070">
        <v>-2.7290000000000001</v>
      </c>
      <c r="AO1070">
        <v>-2.4670000000000001</v>
      </c>
      <c r="AP1070">
        <v>-2.5190000000000001</v>
      </c>
      <c r="AQ1070">
        <v>-2.9550000000000001</v>
      </c>
      <c r="AR1070">
        <v>-5.3540000000000001</v>
      </c>
      <c r="AS1070">
        <v>-10.226000000000001</v>
      </c>
      <c r="AT1070">
        <v>-8.9960000000000004</v>
      </c>
      <c r="AU1070">
        <v>-7.8940000000000001</v>
      </c>
      <c r="AV1070">
        <v>-6.8360000000000003</v>
      </c>
      <c r="AW1070">
        <v>-7.3380000000000001</v>
      </c>
      <c r="AX1070">
        <v>-6.952</v>
      </c>
      <c r="AY1070">
        <v>-6.9429999999999996</v>
      </c>
      <c r="AZ1070">
        <v>-6.5540000000000003</v>
      </c>
      <c r="BA1070">
        <v>-6.2030000000000003</v>
      </c>
      <c r="BB1070">
        <v>-5.8490000000000002</v>
      </c>
      <c r="BC1070">
        <v>2018</v>
      </c>
    </row>
    <row r="1071" spans="1:55" x14ac:dyDescent="0.25">
      <c r="A1071">
        <v>223</v>
      </c>
      <c r="B1071" t="s">
        <v>565</v>
      </c>
      <c r="C1071" t="s">
        <v>343</v>
      </c>
      <c r="D1071" t="s">
        <v>566</v>
      </c>
      <c r="E1071" t="s">
        <v>344</v>
      </c>
      <c r="F1071" t="s">
        <v>345</v>
      </c>
      <c r="G1071" t="s">
        <v>229</v>
      </c>
      <c r="H1071" t="s">
        <v>230</v>
      </c>
      <c r="I1071" t="s">
        <v>572</v>
      </c>
      <c r="J1071" t="s">
        <v>232</v>
      </c>
      <c r="K1071" t="s">
        <v>232</v>
      </c>
      <c r="L1071" t="s">
        <v>232</v>
      </c>
      <c r="M1071" t="s">
        <v>232</v>
      </c>
      <c r="N1071" t="s">
        <v>232</v>
      </c>
      <c r="O1071" t="s">
        <v>232</v>
      </c>
      <c r="P1071" t="s">
        <v>232</v>
      </c>
      <c r="Q1071" t="s">
        <v>232</v>
      </c>
      <c r="R1071" t="s">
        <v>232</v>
      </c>
      <c r="S1071" t="s">
        <v>232</v>
      </c>
      <c r="T1071" t="s">
        <v>232</v>
      </c>
      <c r="U1071" t="s">
        <v>232</v>
      </c>
      <c r="V1071" t="s">
        <v>232</v>
      </c>
      <c r="W1071" t="s">
        <v>232</v>
      </c>
      <c r="X1071" t="s">
        <v>232</v>
      </c>
      <c r="Y1071" t="s">
        <v>232</v>
      </c>
      <c r="Z1071">
        <v>0</v>
      </c>
      <c r="AA1071">
        <v>0</v>
      </c>
      <c r="AB1071">
        <v>0</v>
      </c>
      <c r="AC1071">
        <v>0</v>
      </c>
      <c r="AD1071">
        <v>-41.926000000000002</v>
      </c>
      <c r="AE1071">
        <v>-34.92</v>
      </c>
      <c r="AF1071">
        <v>-57.524999999999999</v>
      </c>
      <c r="AG1071">
        <v>-68.290999999999997</v>
      </c>
      <c r="AH1071">
        <v>-48.984000000000002</v>
      </c>
      <c r="AI1071">
        <v>-64.524000000000001</v>
      </c>
      <c r="AJ1071">
        <v>-74.433000000000007</v>
      </c>
      <c r="AK1071">
        <v>-81.171999999999997</v>
      </c>
      <c r="AL1071">
        <v>-70.004999999999995</v>
      </c>
      <c r="AM1071">
        <v>-104.03400000000001</v>
      </c>
      <c r="AN1071">
        <v>-159.965</v>
      </c>
      <c r="AO1071">
        <v>-165.923</v>
      </c>
      <c r="AP1071">
        <v>-175.22399999999999</v>
      </c>
      <c r="AQ1071">
        <v>-232.03299999999999</v>
      </c>
      <c r="AR1071">
        <v>-367.13799999999998</v>
      </c>
      <c r="AS1071">
        <v>-591.005</v>
      </c>
      <c r="AT1071">
        <v>-488.29300000000001</v>
      </c>
      <c r="AU1071">
        <v>-444.053</v>
      </c>
      <c r="AV1071">
        <v>-401.822</v>
      </c>
      <c r="AW1071">
        <v>-468.25799999999998</v>
      </c>
      <c r="AX1071">
        <v>-498.88</v>
      </c>
      <c r="AY1071">
        <v>-549.59400000000005</v>
      </c>
      <c r="AZ1071">
        <v>-567.178</v>
      </c>
      <c r="BA1071">
        <v>-580.60599999999999</v>
      </c>
      <c r="BB1071">
        <v>-583.59100000000001</v>
      </c>
      <c r="BC1071">
        <v>2018</v>
      </c>
    </row>
    <row r="1072" spans="1:55" x14ac:dyDescent="0.25">
      <c r="A1072">
        <v>223</v>
      </c>
      <c r="B1072" t="s">
        <v>565</v>
      </c>
      <c r="C1072" t="s">
        <v>346</v>
      </c>
      <c r="D1072" t="s">
        <v>566</v>
      </c>
      <c r="E1072" t="s">
        <v>344</v>
      </c>
      <c r="F1072" t="s">
        <v>345</v>
      </c>
      <c r="G1072" t="s">
        <v>270</v>
      </c>
      <c r="I1072" t="s">
        <v>397</v>
      </c>
      <c r="J1072" t="s">
        <v>232</v>
      </c>
      <c r="K1072" t="s">
        <v>232</v>
      </c>
      <c r="L1072" t="s">
        <v>232</v>
      </c>
      <c r="M1072" t="s">
        <v>232</v>
      </c>
      <c r="N1072" t="s">
        <v>232</v>
      </c>
      <c r="O1072" t="s">
        <v>232</v>
      </c>
      <c r="P1072" t="s">
        <v>232</v>
      </c>
      <c r="Q1072" t="s">
        <v>232</v>
      </c>
      <c r="R1072" t="s">
        <v>232</v>
      </c>
      <c r="S1072" t="s">
        <v>232</v>
      </c>
      <c r="T1072" t="s">
        <v>232</v>
      </c>
      <c r="U1072" t="s">
        <v>232</v>
      </c>
      <c r="V1072" t="s">
        <v>232</v>
      </c>
      <c r="W1072" t="s">
        <v>232</v>
      </c>
      <c r="X1072" t="s">
        <v>232</v>
      </c>
      <c r="Y1072" t="s">
        <v>232</v>
      </c>
      <c r="Z1072">
        <v>0</v>
      </c>
      <c r="AA1072">
        <v>0</v>
      </c>
      <c r="AB1072">
        <v>0</v>
      </c>
      <c r="AC1072">
        <v>0</v>
      </c>
      <c r="AD1072">
        <v>-3.488</v>
      </c>
      <c r="AE1072">
        <v>-2.61</v>
      </c>
      <c r="AF1072">
        <v>-3.8039999999999998</v>
      </c>
      <c r="AG1072">
        <v>-3.835</v>
      </c>
      <c r="AH1072">
        <v>-2.4689999999999999</v>
      </c>
      <c r="AI1072">
        <v>-2.9220000000000002</v>
      </c>
      <c r="AJ1072">
        <v>-3.0449999999999999</v>
      </c>
      <c r="AK1072">
        <v>-3.008</v>
      </c>
      <c r="AL1072">
        <v>-2.3029999999999999</v>
      </c>
      <c r="AM1072">
        <v>-3.0870000000000002</v>
      </c>
      <c r="AN1072">
        <v>-4.2460000000000004</v>
      </c>
      <c r="AO1072">
        <v>-3.956</v>
      </c>
      <c r="AP1072">
        <v>-3.782</v>
      </c>
      <c r="AQ1072">
        <v>-4.5709999999999997</v>
      </c>
      <c r="AR1072">
        <v>-6.62</v>
      </c>
      <c r="AS1072">
        <v>-9.8290000000000006</v>
      </c>
      <c r="AT1072">
        <v>-7.4690000000000003</v>
      </c>
      <c r="AU1072">
        <v>-6.5110000000000001</v>
      </c>
      <c r="AV1072">
        <v>-5.6639999999999997</v>
      </c>
      <c r="AW1072">
        <v>-6.2889999999999997</v>
      </c>
      <c r="AX1072">
        <v>-6.3380000000000001</v>
      </c>
      <c r="AY1072">
        <v>-6.5979999999999999</v>
      </c>
      <c r="AZ1072">
        <v>-6.4249999999999998</v>
      </c>
      <c r="BA1072">
        <v>-6.1879999999999997</v>
      </c>
      <c r="BB1072">
        <v>-5.8330000000000002</v>
      </c>
      <c r="BC1072">
        <v>2018</v>
      </c>
    </row>
    <row r="1073" spans="1:55" x14ac:dyDescent="0.25">
      <c r="A1073">
        <v>223</v>
      </c>
      <c r="B1073" t="s">
        <v>565</v>
      </c>
      <c r="C1073" t="s">
        <v>347</v>
      </c>
      <c r="D1073" t="s">
        <v>566</v>
      </c>
      <c r="E1073" t="s">
        <v>348</v>
      </c>
      <c r="F1073" t="s">
        <v>349</v>
      </c>
      <c r="G1073" t="s">
        <v>229</v>
      </c>
      <c r="H1073" t="s">
        <v>230</v>
      </c>
      <c r="I1073" t="s">
        <v>572</v>
      </c>
      <c r="J1073" t="s">
        <v>232</v>
      </c>
      <c r="K1073" t="s">
        <v>232</v>
      </c>
      <c r="L1073" t="s">
        <v>232</v>
      </c>
      <c r="M1073" t="s">
        <v>232</v>
      </c>
      <c r="N1073" t="s">
        <v>232</v>
      </c>
      <c r="O1073" t="s">
        <v>232</v>
      </c>
      <c r="P1073" t="s">
        <v>232</v>
      </c>
      <c r="Q1073" t="s">
        <v>232</v>
      </c>
      <c r="R1073" t="s">
        <v>232</v>
      </c>
      <c r="S1073" t="s">
        <v>232</v>
      </c>
      <c r="T1073" t="s">
        <v>232</v>
      </c>
      <c r="U1073" t="s">
        <v>232</v>
      </c>
      <c r="V1073" t="s">
        <v>232</v>
      </c>
      <c r="W1073" t="s">
        <v>232</v>
      </c>
      <c r="X1073" t="s">
        <v>232</v>
      </c>
      <c r="Y1073" t="s">
        <v>232</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89.715999999999994</v>
      </c>
      <c r="AO1073">
        <v>128.71</v>
      </c>
      <c r="AP1073">
        <v>92.551000000000002</v>
      </c>
      <c r="AQ1073">
        <v>91.305999999999997</v>
      </c>
      <c r="AR1073">
        <v>1.9890000000000001</v>
      </c>
      <c r="AS1073">
        <v>-111.30800000000001</v>
      </c>
      <c r="AT1073">
        <v>-156.596</v>
      </c>
      <c r="AU1073">
        <v>-116.209</v>
      </c>
      <c r="AV1073">
        <v>-114.373</v>
      </c>
      <c r="AW1073">
        <v>-130.52500000000001</v>
      </c>
      <c r="AX1073">
        <v>-79.738</v>
      </c>
      <c r="AY1073">
        <v>-38.847000000000001</v>
      </c>
      <c r="AZ1073">
        <v>7.1669999999999998</v>
      </c>
      <c r="BA1073">
        <v>53.783999999999999</v>
      </c>
      <c r="BB1073">
        <v>102.97799999999999</v>
      </c>
      <c r="BC1073">
        <v>2018</v>
      </c>
    </row>
    <row r="1074" spans="1:55" x14ac:dyDescent="0.25">
      <c r="A1074">
        <v>223</v>
      </c>
      <c r="B1074" t="s">
        <v>565</v>
      </c>
      <c r="C1074" t="s">
        <v>350</v>
      </c>
      <c r="D1074" t="s">
        <v>566</v>
      </c>
      <c r="E1074" t="s">
        <v>348</v>
      </c>
      <c r="F1074" t="s">
        <v>349</v>
      </c>
      <c r="G1074" t="s">
        <v>282</v>
      </c>
      <c r="I1074" t="s">
        <v>351</v>
      </c>
      <c r="J1074" t="s">
        <v>232</v>
      </c>
      <c r="K1074" t="s">
        <v>232</v>
      </c>
      <c r="L1074" t="s">
        <v>232</v>
      </c>
      <c r="M1074" t="s">
        <v>232</v>
      </c>
      <c r="N1074" t="s">
        <v>232</v>
      </c>
      <c r="O1074" t="s">
        <v>232</v>
      </c>
      <c r="P1074" t="s">
        <v>232</v>
      </c>
      <c r="Q1074" t="s">
        <v>232</v>
      </c>
      <c r="R1074" t="s">
        <v>232</v>
      </c>
      <c r="S1074" t="s">
        <v>232</v>
      </c>
      <c r="T1074" t="s">
        <v>232</v>
      </c>
      <c r="U1074" t="s">
        <v>232</v>
      </c>
      <c r="V1074" t="s">
        <v>232</v>
      </c>
      <c r="W1074" t="s">
        <v>232</v>
      </c>
      <c r="X1074" t="s">
        <v>232</v>
      </c>
      <c r="Y1074" t="s">
        <v>232</v>
      </c>
      <c r="Z1074">
        <v>-5.0000000000000001E-3</v>
      </c>
      <c r="AA1074">
        <v>-0.58699999999999997</v>
      </c>
      <c r="AB1074">
        <v>-0.14599999999999999</v>
      </c>
      <c r="AC1074">
        <v>3.0089999999999999</v>
      </c>
      <c r="AD1074">
        <v>3.3780000000000001</v>
      </c>
      <c r="AE1074">
        <v>3.2</v>
      </c>
      <c r="AF1074">
        <v>3.1909999999999998</v>
      </c>
      <c r="AG1074">
        <v>3.2429999999999999</v>
      </c>
      <c r="AH1074">
        <v>3.694</v>
      </c>
      <c r="AI1074">
        <v>3.7490000000000001</v>
      </c>
      <c r="AJ1074">
        <v>3.1539999999999999</v>
      </c>
      <c r="AK1074">
        <v>3.24</v>
      </c>
      <c r="AL1074">
        <v>3.7909999999999999</v>
      </c>
      <c r="AM1074">
        <v>1.9450000000000001</v>
      </c>
      <c r="AN1074">
        <v>2.31</v>
      </c>
      <c r="AO1074">
        <v>2.9409999999999998</v>
      </c>
      <c r="AP1074">
        <v>1.9219999999999999</v>
      </c>
      <c r="AQ1074">
        <v>1.7130000000000001</v>
      </c>
      <c r="AR1074">
        <v>3.4000000000000002E-2</v>
      </c>
      <c r="AS1074">
        <v>-1.8560000000000001</v>
      </c>
      <c r="AT1074">
        <v>-2.4990000000000001</v>
      </c>
      <c r="AU1074">
        <v>-1.7729999999999999</v>
      </c>
      <c r="AV1074">
        <v>-1.6759999999999999</v>
      </c>
      <c r="AW1074">
        <v>-1.8049999999999999</v>
      </c>
      <c r="AX1074">
        <v>-1.03</v>
      </c>
      <c r="AY1074">
        <v>-0.47099999999999997</v>
      </c>
      <c r="AZ1074">
        <v>8.1000000000000003E-2</v>
      </c>
      <c r="BA1074">
        <v>0.57299999999999995</v>
      </c>
      <c r="BB1074">
        <v>1.0289999999999999</v>
      </c>
      <c r="BC1074">
        <v>2018</v>
      </c>
    </row>
    <row r="1075" spans="1:55" x14ac:dyDescent="0.25">
      <c r="A1075">
        <v>223</v>
      </c>
      <c r="B1075" t="s">
        <v>565</v>
      </c>
      <c r="C1075" t="s">
        <v>352</v>
      </c>
      <c r="D1075" t="s">
        <v>566</v>
      </c>
      <c r="E1075" t="s">
        <v>353</v>
      </c>
      <c r="F1075" t="s">
        <v>354</v>
      </c>
      <c r="G1075" t="s">
        <v>229</v>
      </c>
      <c r="H1075" t="s">
        <v>230</v>
      </c>
      <c r="I1075" t="s">
        <v>572</v>
      </c>
      <c r="J1075" t="s">
        <v>232</v>
      </c>
      <c r="K1075" t="s">
        <v>232</v>
      </c>
      <c r="L1075" t="s">
        <v>232</v>
      </c>
      <c r="M1075" t="s">
        <v>232</v>
      </c>
      <c r="N1075" t="s">
        <v>232</v>
      </c>
      <c r="O1075" t="s">
        <v>232</v>
      </c>
      <c r="P1075" t="s">
        <v>232</v>
      </c>
      <c r="Q1075" t="s">
        <v>232</v>
      </c>
      <c r="R1075" t="s">
        <v>232</v>
      </c>
      <c r="S1075" t="s">
        <v>232</v>
      </c>
      <c r="T1075" t="s">
        <v>232</v>
      </c>
      <c r="U1075" t="s">
        <v>232</v>
      </c>
      <c r="V1075" t="s">
        <v>232</v>
      </c>
      <c r="W1075" t="s">
        <v>232</v>
      </c>
      <c r="X1075" t="s">
        <v>232</v>
      </c>
      <c r="Y1075" t="s">
        <v>232</v>
      </c>
      <c r="Z1075" t="s">
        <v>232</v>
      </c>
      <c r="AA1075" t="s">
        <v>232</v>
      </c>
      <c r="AB1075" t="s">
        <v>232</v>
      </c>
      <c r="AC1075" t="s">
        <v>232</v>
      </c>
      <c r="AD1075">
        <v>563.16399999999999</v>
      </c>
      <c r="AE1075">
        <v>677.43100000000004</v>
      </c>
      <c r="AF1075">
        <v>892.29200000000003</v>
      </c>
      <c r="AG1075">
        <v>932.13800000000003</v>
      </c>
      <c r="AH1075">
        <v>982.50900000000001</v>
      </c>
      <c r="AI1075" s="52">
        <v>1040.05</v>
      </c>
      <c r="AJ1075" s="52">
        <v>1120.05</v>
      </c>
      <c r="AK1075" s="52">
        <v>1200.8</v>
      </c>
      <c r="AL1075" s="52">
        <v>1153.6300000000001</v>
      </c>
      <c r="AM1075" s="52">
        <v>1345.33</v>
      </c>
      <c r="AN1075" s="52">
        <v>1475.82</v>
      </c>
      <c r="AO1075" s="52">
        <v>1508.55</v>
      </c>
      <c r="AP1075" s="52">
        <v>1550.08</v>
      </c>
      <c r="AQ1075" s="52">
        <v>1626.34</v>
      </c>
      <c r="AR1075" s="52">
        <v>1883.15</v>
      </c>
      <c r="AS1075" s="52">
        <v>2136.89</v>
      </c>
      <c r="AT1075" s="52">
        <v>2892.91</v>
      </c>
      <c r="AU1075" s="52">
        <v>3382.94</v>
      </c>
      <c r="AV1075" s="52">
        <v>3695.84</v>
      </c>
      <c r="AW1075" s="52">
        <v>4062.4</v>
      </c>
      <c r="AX1075" s="52">
        <v>4545.92</v>
      </c>
      <c r="AY1075" s="52">
        <v>5022.7299999999996</v>
      </c>
      <c r="AZ1075" s="52">
        <v>5524.54</v>
      </c>
      <c r="BA1075" s="52">
        <v>6021.36</v>
      </c>
      <c r="BB1075" s="52">
        <v>6577.42</v>
      </c>
      <c r="BC1075">
        <v>2018</v>
      </c>
    </row>
    <row r="1076" spans="1:55" x14ac:dyDescent="0.25">
      <c r="A1076">
        <v>223</v>
      </c>
      <c r="B1076" t="s">
        <v>565</v>
      </c>
      <c r="C1076" t="s">
        <v>355</v>
      </c>
      <c r="D1076" t="s">
        <v>566</v>
      </c>
      <c r="E1076" t="s">
        <v>353</v>
      </c>
      <c r="F1076" t="s">
        <v>354</v>
      </c>
      <c r="G1076" t="s">
        <v>282</v>
      </c>
      <c r="I1076" t="s">
        <v>379</v>
      </c>
      <c r="J1076" t="s">
        <v>232</v>
      </c>
      <c r="K1076" t="s">
        <v>232</v>
      </c>
      <c r="L1076" t="s">
        <v>232</v>
      </c>
      <c r="M1076" t="s">
        <v>232</v>
      </c>
      <c r="N1076" t="s">
        <v>232</v>
      </c>
      <c r="O1076" t="s">
        <v>232</v>
      </c>
      <c r="P1076" t="s">
        <v>232</v>
      </c>
      <c r="Q1076" t="s">
        <v>232</v>
      </c>
      <c r="R1076" t="s">
        <v>232</v>
      </c>
      <c r="S1076" t="s">
        <v>232</v>
      </c>
      <c r="T1076" t="s">
        <v>232</v>
      </c>
      <c r="U1076" t="s">
        <v>232</v>
      </c>
      <c r="V1076" t="s">
        <v>232</v>
      </c>
      <c r="W1076" t="s">
        <v>232</v>
      </c>
      <c r="X1076" t="s">
        <v>232</v>
      </c>
      <c r="Y1076" t="s">
        <v>232</v>
      </c>
      <c r="Z1076" t="s">
        <v>232</v>
      </c>
      <c r="AA1076" t="s">
        <v>232</v>
      </c>
      <c r="AB1076" t="s">
        <v>232</v>
      </c>
      <c r="AC1076" t="s">
        <v>232</v>
      </c>
      <c r="AD1076">
        <v>46.966999999999999</v>
      </c>
      <c r="AE1076">
        <v>51.488</v>
      </c>
      <c r="AF1076">
        <v>59.985999999999997</v>
      </c>
      <c r="AG1076">
        <v>54.311999999999998</v>
      </c>
      <c r="AH1076">
        <v>50.25</v>
      </c>
      <c r="AI1076">
        <v>47.966999999999999</v>
      </c>
      <c r="AJ1076">
        <v>46.539000000000001</v>
      </c>
      <c r="AK1076">
        <v>44.174999999999997</v>
      </c>
      <c r="AL1076">
        <v>37.118000000000002</v>
      </c>
      <c r="AM1076">
        <v>40.4</v>
      </c>
      <c r="AN1076">
        <v>37.997999999999998</v>
      </c>
      <c r="AO1076">
        <v>34.470999999999997</v>
      </c>
      <c r="AP1076">
        <v>32.19</v>
      </c>
      <c r="AQ1076">
        <v>30.504999999999999</v>
      </c>
      <c r="AR1076">
        <v>32.585000000000001</v>
      </c>
      <c r="AS1076">
        <v>35.64</v>
      </c>
      <c r="AT1076">
        <v>46.17</v>
      </c>
      <c r="AU1076">
        <v>51.628</v>
      </c>
      <c r="AV1076">
        <v>54.143000000000001</v>
      </c>
      <c r="AW1076">
        <v>56.180999999999997</v>
      </c>
      <c r="AX1076">
        <v>58.743000000000002</v>
      </c>
      <c r="AY1076">
        <v>60.860999999999997</v>
      </c>
      <c r="AZ1076">
        <v>62.781999999999996</v>
      </c>
      <c r="BA1076">
        <v>64.176000000000002</v>
      </c>
      <c r="BB1076">
        <v>65.745999999999995</v>
      </c>
      <c r="BC1076">
        <v>2018</v>
      </c>
    </row>
    <row r="1077" spans="1:55" x14ac:dyDescent="0.25">
      <c r="A1077">
        <v>223</v>
      </c>
      <c r="B1077" t="s">
        <v>565</v>
      </c>
      <c r="C1077" t="s">
        <v>356</v>
      </c>
      <c r="D1077" t="s">
        <v>566</v>
      </c>
      <c r="E1077" t="s">
        <v>357</v>
      </c>
      <c r="F1077" t="s">
        <v>358</v>
      </c>
      <c r="G1077" t="s">
        <v>229</v>
      </c>
      <c r="H1077" t="s">
        <v>230</v>
      </c>
      <c r="I1077" t="s">
        <v>572</v>
      </c>
      <c r="J1077" t="s">
        <v>232</v>
      </c>
      <c r="K1077" t="s">
        <v>232</v>
      </c>
      <c r="L1077" t="s">
        <v>232</v>
      </c>
      <c r="M1077" t="s">
        <v>232</v>
      </c>
      <c r="N1077" t="s">
        <v>232</v>
      </c>
      <c r="O1077" t="s">
        <v>232</v>
      </c>
      <c r="P1077" t="s">
        <v>232</v>
      </c>
      <c r="Q1077" t="s">
        <v>232</v>
      </c>
      <c r="R1077" t="s">
        <v>232</v>
      </c>
      <c r="S1077" t="s">
        <v>232</v>
      </c>
      <c r="T1077" t="s">
        <v>232</v>
      </c>
      <c r="U1077" t="s">
        <v>232</v>
      </c>
      <c r="V1077" t="s">
        <v>232</v>
      </c>
      <c r="W1077" t="s">
        <v>232</v>
      </c>
      <c r="X1077" t="s">
        <v>232</v>
      </c>
      <c r="Y1077" t="s">
        <v>232</v>
      </c>
      <c r="Z1077" t="s">
        <v>232</v>
      </c>
      <c r="AA1077" t="s">
        <v>232</v>
      </c>
      <c r="AB1077" t="s">
        <v>232</v>
      </c>
      <c r="AC1077" t="s">
        <v>232</v>
      </c>
      <c r="AD1077">
        <v>786.13499999999999</v>
      </c>
      <c r="AE1077">
        <v>921.73599999999999</v>
      </c>
      <c r="AF1077" s="52">
        <v>1173.1300000000001</v>
      </c>
      <c r="AG1077" s="52">
        <v>1268.24</v>
      </c>
      <c r="AH1077" s="52">
        <v>1371.93</v>
      </c>
      <c r="AI1077" s="52">
        <v>1488.7</v>
      </c>
      <c r="AJ1077" s="52">
        <v>1586.51</v>
      </c>
      <c r="AK1077" s="52">
        <v>1733.98</v>
      </c>
      <c r="AL1077" s="52">
        <v>1923.97</v>
      </c>
      <c r="AM1077" s="52">
        <v>2164.61</v>
      </c>
      <c r="AN1077" s="52">
        <v>2449.83</v>
      </c>
      <c r="AO1077" s="52">
        <v>2678.5</v>
      </c>
      <c r="AP1077" s="52">
        <v>2994.57</v>
      </c>
      <c r="AQ1077" s="52">
        <v>3209.25</v>
      </c>
      <c r="AR1077" s="52">
        <v>3600.87</v>
      </c>
      <c r="AS1077" s="52">
        <v>4351.32</v>
      </c>
      <c r="AT1077" s="52">
        <v>4908</v>
      </c>
      <c r="AU1077" s="52">
        <v>5507.56</v>
      </c>
      <c r="AV1077" s="52">
        <v>5998.5</v>
      </c>
      <c r="AW1077" s="52">
        <v>6533.87</v>
      </c>
      <c r="AX1077" s="52">
        <v>7151.21</v>
      </c>
      <c r="AY1077" s="52">
        <v>7767.73</v>
      </c>
      <c r="AZ1077" s="52">
        <v>8412.8799999999992</v>
      </c>
      <c r="BA1077" s="52">
        <v>9057.7900000000009</v>
      </c>
      <c r="BB1077" s="52">
        <v>9767.06</v>
      </c>
      <c r="BC1077">
        <v>2018</v>
      </c>
    </row>
    <row r="1078" spans="1:55" x14ac:dyDescent="0.25">
      <c r="A1078">
        <v>223</v>
      </c>
      <c r="B1078" t="s">
        <v>565</v>
      </c>
      <c r="C1078" t="s">
        <v>359</v>
      </c>
      <c r="D1078" t="s">
        <v>566</v>
      </c>
      <c r="E1078" t="s">
        <v>357</v>
      </c>
      <c r="F1078" t="s">
        <v>358</v>
      </c>
      <c r="G1078" t="s">
        <v>282</v>
      </c>
      <c r="I1078" t="s">
        <v>360</v>
      </c>
      <c r="J1078" t="s">
        <v>232</v>
      </c>
      <c r="K1078" t="s">
        <v>232</v>
      </c>
      <c r="L1078" t="s">
        <v>232</v>
      </c>
      <c r="M1078" t="s">
        <v>232</v>
      </c>
      <c r="N1078" t="s">
        <v>232</v>
      </c>
      <c r="O1078" t="s">
        <v>232</v>
      </c>
      <c r="P1078" t="s">
        <v>232</v>
      </c>
      <c r="Q1078" t="s">
        <v>232</v>
      </c>
      <c r="R1078" t="s">
        <v>232</v>
      </c>
      <c r="S1078" t="s">
        <v>232</v>
      </c>
      <c r="T1078" t="s">
        <v>232</v>
      </c>
      <c r="U1078" t="s">
        <v>232</v>
      </c>
      <c r="V1078" t="s">
        <v>232</v>
      </c>
      <c r="W1078" t="s">
        <v>232</v>
      </c>
      <c r="X1078" t="s">
        <v>232</v>
      </c>
      <c r="Y1078" t="s">
        <v>232</v>
      </c>
      <c r="Z1078" t="s">
        <v>232</v>
      </c>
      <c r="AA1078" t="s">
        <v>232</v>
      </c>
      <c r="AB1078" t="s">
        <v>232</v>
      </c>
      <c r="AC1078" t="s">
        <v>232</v>
      </c>
      <c r="AD1078">
        <v>65.563000000000002</v>
      </c>
      <c r="AE1078">
        <v>70.055999999999997</v>
      </c>
      <c r="AF1078">
        <v>78.866</v>
      </c>
      <c r="AG1078">
        <v>73.896000000000001</v>
      </c>
      <c r="AH1078">
        <v>70.167000000000002</v>
      </c>
      <c r="AI1078">
        <v>68.659000000000006</v>
      </c>
      <c r="AJ1078">
        <v>65.92</v>
      </c>
      <c r="AK1078">
        <v>63.789000000000001</v>
      </c>
      <c r="AL1078">
        <v>61.904000000000003</v>
      </c>
      <c r="AM1078">
        <v>65.003</v>
      </c>
      <c r="AN1078">
        <v>63.076000000000001</v>
      </c>
      <c r="AO1078">
        <v>61.204000000000001</v>
      </c>
      <c r="AP1078">
        <v>62.186999999999998</v>
      </c>
      <c r="AQ1078">
        <v>60.195999999999998</v>
      </c>
      <c r="AR1078">
        <v>62.307000000000002</v>
      </c>
      <c r="AS1078">
        <v>72.573999999999998</v>
      </c>
      <c r="AT1078">
        <v>78.33</v>
      </c>
      <c r="AU1078">
        <v>84.052000000000007</v>
      </c>
      <c r="AV1078">
        <v>87.876999999999995</v>
      </c>
      <c r="AW1078">
        <v>90.36</v>
      </c>
      <c r="AX1078">
        <v>92.409000000000006</v>
      </c>
      <c r="AY1078">
        <v>94.122</v>
      </c>
      <c r="AZ1078">
        <v>95.605999999999995</v>
      </c>
      <c r="BA1078">
        <v>96.537999999999997</v>
      </c>
      <c r="BB1078">
        <v>97.629000000000005</v>
      </c>
      <c r="BC1078">
        <v>2018</v>
      </c>
    </row>
    <row r="1079" spans="1:55" x14ac:dyDescent="0.25">
      <c r="A1079">
        <v>223</v>
      </c>
      <c r="B1079" t="s">
        <v>565</v>
      </c>
      <c r="C1079" t="s">
        <v>361</v>
      </c>
      <c r="D1079" t="s">
        <v>566</v>
      </c>
      <c r="E1079" t="s">
        <v>362</v>
      </c>
      <c r="F1079" t="s">
        <v>363</v>
      </c>
      <c r="G1079" t="s">
        <v>229</v>
      </c>
      <c r="H1079" t="s">
        <v>230</v>
      </c>
      <c r="I1079" t="s">
        <v>572</v>
      </c>
      <c r="J1079" t="s">
        <v>374</v>
      </c>
      <c r="K1079" t="s">
        <v>374</v>
      </c>
      <c r="L1079" t="s">
        <v>374</v>
      </c>
      <c r="M1079" t="s">
        <v>374</v>
      </c>
      <c r="N1079" t="s">
        <v>374</v>
      </c>
      <c r="O1079" t="s">
        <v>374</v>
      </c>
      <c r="P1079" t="s">
        <v>374</v>
      </c>
      <c r="Q1079" t="s">
        <v>374</v>
      </c>
      <c r="R1079" t="s">
        <v>374</v>
      </c>
      <c r="S1079" t="s">
        <v>374</v>
      </c>
      <c r="T1079">
        <v>1.0999999999999999E-2</v>
      </c>
      <c r="U1079">
        <v>5.8999999999999997E-2</v>
      </c>
      <c r="V1079">
        <v>0.627</v>
      </c>
      <c r="W1079">
        <v>13.798999999999999</v>
      </c>
      <c r="X1079">
        <v>349.25799999999998</v>
      </c>
      <c r="Y1079">
        <v>720.34900000000005</v>
      </c>
      <c r="Z1079">
        <v>854.029</v>
      </c>
      <c r="AA1079">
        <v>952.56899999999996</v>
      </c>
      <c r="AB1079" s="52">
        <v>1003.29</v>
      </c>
      <c r="AC1079" s="52">
        <v>1088.1199999999999</v>
      </c>
      <c r="AD1079" s="52">
        <v>1199.06</v>
      </c>
      <c r="AE1079" s="52">
        <v>1315.71</v>
      </c>
      <c r="AF1079" s="52">
        <v>1487.51</v>
      </c>
      <c r="AG1079" s="52">
        <v>1716.25</v>
      </c>
      <c r="AH1079" s="52">
        <v>1955.24</v>
      </c>
      <c r="AI1079" s="52">
        <v>2168.2399999999998</v>
      </c>
      <c r="AJ1079" s="52">
        <v>2406.7199999999998</v>
      </c>
      <c r="AK1079" s="52">
        <v>2718.3</v>
      </c>
      <c r="AL1079" s="52">
        <v>3107.99</v>
      </c>
      <c r="AM1079" s="52">
        <v>3329.99</v>
      </c>
      <c r="AN1079" s="52">
        <v>3883.94</v>
      </c>
      <c r="AO1079" s="52">
        <v>4376.32</v>
      </c>
      <c r="AP1079" s="52">
        <v>4815.43</v>
      </c>
      <c r="AQ1079" s="52">
        <v>5331.29</v>
      </c>
      <c r="AR1079" s="52">
        <v>5779.22</v>
      </c>
      <c r="AS1079" s="52">
        <v>5995.72</v>
      </c>
      <c r="AT1079" s="52">
        <v>6265.77</v>
      </c>
      <c r="AU1079" s="52">
        <v>6552.58</v>
      </c>
      <c r="AV1079" s="52">
        <v>6826.02</v>
      </c>
      <c r="AW1079" s="52">
        <v>7230.89</v>
      </c>
      <c r="AX1079" s="52">
        <v>7738.64</v>
      </c>
      <c r="AY1079" s="52">
        <v>8252.7900000000009</v>
      </c>
      <c r="AZ1079" s="52">
        <v>8799.58</v>
      </c>
      <c r="BA1079" s="52">
        <v>9382.59</v>
      </c>
      <c r="BB1079" s="52">
        <v>10004.23</v>
      </c>
      <c r="BC1079">
        <v>2018</v>
      </c>
    </row>
    <row r="1080" spans="1:55" x14ac:dyDescent="0.25">
      <c r="A1080">
        <v>223</v>
      </c>
      <c r="B1080" t="s">
        <v>565</v>
      </c>
      <c r="C1080" t="s">
        <v>364</v>
      </c>
      <c r="D1080" t="s">
        <v>566</v>
      </c>
      <c r="E1080" t="s">
        <v>365</v>
      </c>
      <c r="F1080" t="s">
        <v>366</v>
      </c>
      <c r="G1080" t="s">
        <v>242</v>
      </c>
      <c r="H1080" t="s">
        <v>230</v>
      </c>
      <c r="I1080" t="s">
        <v>573</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-24.009</v>
      </c>
      <c r="AU1080">
        <v>-7.2350000000000003</v>
      </c>
      <c r="AV1080">
        <v>-14.510999999999999</v>
      </c>
      <c r="AW1080">
        <v>-33.191000000000003</v>
      </c>
      <c r="AX1080">
        <v>-33.146000000000001</v>
      </c>
      <c r="AY1080">
        <v>-35.463999999999999</v>
      </c>
      <c r="AZ1080">
        <v>-38.582999999999998</v>
      </c>
      <c r="BA1080">
        <v>-43.036999999999999</v>
      </c>
      <c r="BB1080">
        <v>-46.633000000000003</v>
      </c>
      <c r="BC1080">
        <v>2017</v>
      </c>
    </row>
    <row r="1081" spans="1:55" x14ac:dyDescent="0.25">
      <c r="A1081">
        <v>223</v>
      </c>
      <c r="B1081" t="s">
        <v>565</v>
      </c>
      <c r="C1081" t="s">
        <v>368</v>
      </c>
      <c r="D1081" t="s">
        <v>566</v>
      </c>
      <c r="E1081" t="s">
        <v>365</v>
      </c>
      <c r="F1081" t="s">
        <v>366</v>
      </c>
      <c r="G1081" t="s">
        <v>282</v>
      </c>
      <c r="I1081" t="s">
        <v>369</v>
      </c>
      <c r="J1081">
        <v>-8.7859999999999996</v>
      </c>
      <c r="K1081">
        <v>-7.0049999999999999</v>
      </c>
      <c r="L1081">
        <v>-9.1069999999999993</v>
      </c>
      <c r="M1081">
        <v>-4.7610000000000001</v>
      </c>
      <c r="N1081">
        <v>2.8000000000000001E-2</v>
      </c>
      <c r="O1081">
        <v>-0.1</v>
      </c>
      <c r="P1081">
        <v>-2.1469999999999998</v>
      </c>
      <c r="Q1081">
        <v>-0.501</v>
      </c>
      <c r="R1081">
        <v>1.304</v>
      </c>
      <c r="S1081">
        <v>0.23499999999999999</v>
      </c>
      <c r="T1081">
        <v>-0.83199999999999996</v>
      </c>
      <c r="U1081">
        <v>-0.35199999999999998</v>
      </c>
      <c r="V1081">
        <v>1.607</v>
      </c>
      <c r="W1081">
        <v>-0.13800000000000001</v>
      </c>
      <c r="X1081">
        <v>-0.308</v>
      </c>
      <c r="Y1081">
        <v>-2.379</v>
      </c>
      <c r="Z1081">
        <v>-2.8039999999999998</v>
      </c>
      <c r="AA1081">
        <v>-3.4889999999999999</v>
      </c>
      <c r="AB1081">
        <v>-3.9180000000000001</v>
      </c>
      <c r="AC1081">
        <v>-4.3129999999999997</v>
      </c>
      <c r="AD1081">
        <v>-3.7829999999999999</v>
      </c>
      <c r="AE1081">
        <v>-4.2359999999999998</v>
      </c>
      <c r="AF1081">
        <v>-1.59</v>
      </c>
      <c r="AG1081">
        <v>0.67400000000000004</v>
      </c>
      <c r="AH1081">
        <v>1.698</v>
      </c>
      <c r="AI1081">
        <v>1.5209999999999999</v>
      </c>
      <c r="AJ1081">
        <v>1.1779999999999999</v>
      </c>
      <c r="AK1081">
        <v>2.9000000000000001E-2</v>
      </c>
      <c r="AL1081">
        <v>-1.8080000000000001</v>
      </c>
      <c r="AM1081">
        <v>-1.575</v>
      </c>
      <c r="AN1081">
        <v>-3.5790000000000002</v>
      </c>
      <c r="AO1081">
        <v>-2.9180000000000001</v>
      </c>
      <c r="AP1081">
        <v>-3.4</v>
      </c>
      <c r="AQ1081">
        <v>-3.2280000000000002</v>
      </c>
      <c r="AR1081">
        <v>-4.13</v>
      </c>
      <c r="AS1081">
        <v>-3.0259999999999998</v>
      </c>
      <c r="AT1081">
        <v>-1.337</v>
      </c>
      <c r="AU1081">
        <v>-0.35199999999999998</v>
      </c>
      <c r="AV1081">
        <v>-0.77700000000000002</v>
      </c>
      <c r="AW1081">
        <v>-1.6930000000000001</v>
      </c>
      <c r="AX1081">
        <v>-1.607</v>
      </c>
      <c r="AY1081">
        <v>-1.645</v>
      </c>
      <c r="AZ1081">
        <v>-1.7110000000000001</v>
      </c>
      <c r="BA1081">
        <v>-1.8240000000000001</v>
      </c>
      <c r="BB1081">
        <v>-1.889</v>
      </c>
      <c r="BC1081">
        <v>2017</v>
      </c>
    </row>
    <row r="1082" spans="1:55" x14ac:dyDescent="0.25">
      <c r="A1082">
        <v>516</v>
      </c>
      <c r="B1082" t="s">
        <v>574</v>
      </c>
      <c r="C1082" t="s">
        <v>225</v>
      </c>
      <c r="D1082" t="s">
        <v>575</v>
      </c>
      <c r="E1082" t="s">
        <v>227</v>
      </c>
      <c r="F1082" t="s">
        <v>228</v>
      </c>
      <c r="G1082" t="s">
        <v>229</v>
      </c>
      <c r="H1082" t="s">
        <v>230</v>
      </c>
      <c r="I1082" t="s">
        <v>576</v>
      </c>
      <c r="J1082" t="s">
        <v>232</v>
      </c>
      <c r="K1082" t="s">
        <v>232</v>
      </c>
      <c r="L1082" t="s">
        <v>232</v>
      </c>
      <c r="M1082" t="s">
        <v>232</v>
      </c>
      <c r="N1082" t="s">
        <v>232</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18.378</v>
      </c>
      <c r="AV1082">
        <v>18.335000000000001</v>
      </c>
      <c r="AW1082">
        <v>19.215</v>
      </c>
      <c r="AX1082">
        <v>20.489000000000001</v>
      </c>
      <c r="AY1082">
        <v>22.047000000000001</v>
      </c>
      <c r="AZ1082">
        <v>23.352</v>
      </c>
      <c r="BA1082">
        <v>24.257000000000001</v>
      </c>
      <c r="BB1082">
        <v>24.789000000000001</v>
      </c>
      <c r="BC1082">
        <v>2017</v>
      </c>
    </row>
    <row r="1083" spans="1:55" x14ac:dyDescent="0.25">
      <c r="A1083">
        <v>516</v>
      </c>
      <c r="B1083" t="s">
        <v>574</v>
      </c>
      <c r="C1083" t="s">
        <v>233</v>
      </c>
      <c r="D1083" t="s">
        <v>575</v>
      </c>
      <c r="E1083" t="s">
        <v>227</v>
      </c>
      <c r="F1083" t="s">
        <v>234</v>
      </c>
      <c r="G1083" t="s">
        <v>235</v>
      </c>
      <c r="I1083" t="s">
        <v>236</v>
      </c>
      <c r="J1083" t="s">
        <v>232</v>
      </c>
      <c r="K1083" t="s">
        <v>232</v>
      </c>
      <c r="L1083" t="s">
        <v>232</v>
      </c>
      <c r="M1083" t="s">
        <v>232</v>
      </c>
      <c r="N1083" t="s">
        <v>232</v>
      </c>
      <c r="O1083" t="s">
        <v>232</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1.329</v>
      </c>
      <c r="AV1083">
        <v>-0.23300000000000001</v>
      </c>
      <c r="AW1083">
        <v>4.8010000000000002</v>
      </c>
      <c r="AX1083">
        <v>6.633</v>
      </c>
      <c r="AY1083">
        <v>7.601</v>
      </c>
      <c r="AZ1083">
        <v>5.9189999999999996</v>
      </c>
      <c r="BA1083">
        <v>3.8769999999999998</v>
      </c>
      <c r="BB1083">
        <v>2.1909999999999998</v>
      </c>
      <c r="BC1083">
        <v>2017</v>
      </c>
    </row>
    <row r="1084" spans="1:55" x14ac:dyDescent="0.25">
      <c r="A1084">
        <v>516</v>
      </c>
      <c r="B1084" t="s">
        <v>574</v>
      </c>
      <c r="C1084" t="s">
        <v>237</v>
      </c>
      <c r="D1084" t="s">
        <v>575</v>
      </c>
      <c r="E1084" t="s">
        <v>238</v>
      </c>
      <c r="F1084" t="s">
        <v>239</v>
      </c>
      <c r="G1084" t="s">
        <v>229</v>
      </c>
      <c r="H1084" t="s">
        <v>230</v>
      </c>
      <c r="I1084" t="s">
        <v>576</v>
      </c>
      <c r="J1084" t="s">
        <v>232</v>
      </c>
      <c r="K1084" t="s">
        <v>232</v>
      </c>
      <c r="L1084" t="s">
        <v>232</v>
      </c>
      <c r="M1084" t="s">
        <v>232</v>
      </c>
      <c r="N1084" t="s">
        <v>232</v>
      </c>
      <c r="O1084">
        <v>9.7539999999999996</v>
      </c>
      <c r="P1084">
        <v>5.8869999999999996</v>
      </c>
      <c r="Q1084">
        <v>6.54</v>
      </c>
      <c r="R1084">
        <v>5.9470000000000001</v>
      </c>
      <c r="S1084">
        <v>6.4640000000000004</v>
      </c>
      <c r="T1084">
        <v>7.0839999999999996</v>
      </c>
      <c r="U1084">
        <v>7.0979999999999999</v>
      </c>
      <c r="V1084">
        <v>7.5679999999999996</v>
      </c>
      <c r="W1084">
        <v>7.3639999999999999</v>
      </c>
      <c r="X1084">
        <v>6.93</v>
      </c>
      <c r="Y1084">
        <v>7.4489999999999998</v>
      </c>
      <c r="Z1084">
        <v>8.0069999999999997</v>
      </c>
      <c r="AA1084">
        <v>8.5649999999999995</v>
      </c>
      <c r="AB1084">
        <v>7.524</v>
      </c>
      <c r="AC1084">
        <v>8.6539999999999999</v>
      </c>
      <c r="AD1084">
        <v>11.484999999999999</v>
      </c>
      <c r="AE1084">
        <v>11.14</v>
      </c>
      <c r="AF1084">
        <v>11.615</v>
      </c>
      <c r="AG1084">
        <v>12.682</v>
      </c>
      <c r="AH1084">
        <v>14.771000000000001</v>
      </c>
      <c r="AI1084">
        <v>17.611000000000001</v>
      </c>
      <c r="AJ1084">
        <v>20.236999999999998</v>
      </c>
      <c r="AK1084">
        <v>20.460999999999999</v>
      </c>
      <c r="AL1084">
        <v>22.681000000000001</v>
      </c>
      <c r="AM1084">
        <v>17.297999999999998</v>
      </c>
      <c r="AN1084">
        <v>18.690000000000001</v>
      </c>
      <c r="AO1084">
        <v>23.303000000000001</v>
      </c>
      <c r="AP1084">
        <v>23.802</v>
      </c>
      <c r="AQ1084">
        <v>22.638999999999999</v>
      </c>
      <c r="AR1084">
        <v>21.664000000000001</v>
      </c>
      <c r="AS1084">
        <v>17.777999999999999</v>
      </c>
      <c r="AT1084">
        <v>15.747999999999999</v>
      </c>
      <c r="AU1084">
        <v>16.748000000000001</v>
      </c>
      <c r="AV1084">
        <v>18.995000000000001</v>
      </c>
      <c r="AW1084">
        <v>17.975000000000001</v>
      </c>
      <c r="AX1084">
        <v>19.062000000000001</v>
      </c>
      <c r="AY1084">
        <v>20.3</v>
      </c>
      <c r="AZ1084">
        <v>21.393000000000001</v>
      </c>
      <c r="BA1084">
        <v>22.059000000000001</v>
      </c>
      <c r="BB1084">
        <v>22.074999999999999</v>
      </c>
      <c r="BC1084">
        <v>2017</v>
      </c>
    </row>
    <row r="1085" spans="1:55" x14ac:dyDescent="0.25">
      <c r="A1085">
        <v>516</v>
      </c>
      <c r="B1085" t="s">
        <v>574</v>
      </c>
      <c r="C1085" t="s">
        <v>240</v>
      </c>
      <c r="D1085" t="s">
        <v>575</v>
      </c>
      <c r="E1085" t="s">
        <v>238</v>
      </c>
      <c r="F1085" t="s">
        <v>241</v>
      </c>
      <c r="G1085" t="s">
        <v>242</v>
      </c>
      <c r="H1085" t="s">
        <v>230</v>
      </c>
      <c r="I1085" t="s">
        <v>243</v>
      </c>
      <c r="J1085" t="s">
        <v>232</v>
      </c>
      <c r="K1085" t="s">
        <v>232</v>
      </c>
      <c r="L1085" t="s">
        <v>232</v>
      </c>
      <c r="M1085" t="s">
        <v>232</v>
      </c>
      <c r="N1085" t="s">
        <v>232</v>
      </c>
      <c r="O1085">
        <v>4.4340000000000002</v>
      </c>
      <c r="P1085">
        <v>2.7040000000000002</v>
      </c>
      <c r="Q1085">
        <v>3.105</v>
      </c>
      <c r="R1085">
        <v>2.9550000000000001</v>
      </c>
      <c r="S1085">
        <v>3.3140000000000001</v>
      </c>
      <c r="T1085">
        <v>3.9079999999999999</v>
      </c>
      <c r="U1085">
        <v>4.109</v>
      </c>
      <c r="V1085">
        <v>4.6459999999999999</v>
      </c>
      <c r="W1085">
        <v>4.5579999999999998</v>
      </c>
      <c r="X1085">
        <v>4.5369999999999999</v>
      </c>
      <c r="Y1085">
        <v>5.2549999999999999</v>
      </c>
      <c r="Z1085">
        <v>5.6790000000000003</v>
      </c>
      <c r="AA1085">
        <v>5.7690000000000001</v>
      </c>
      <c r="AB1085">
        <v>4.4960000000000004</v>
      </c>
      <c r="AC1085">
        <v>5.1059999999999999</v>
      </c>
      <c r="AD1085">
        <v>6.6619999999999999</v>
      </c>
      <c r="AE1085">
        <v>6.218</v>
      </c>
      <c r="AF1085">
        <v>6.4870000000000001</v>
      </c>
      <c r="AG1085">
        <v>7.2789999999999999</v>
      </c>
      <c r="AH1085">
        <v>8.7390000000000008</v>
      </c>
      <c r="AI1085">
        <v>10.581</v>
      </c>
      <c r="AJ1085">
        <v>12.736000000000001</v>
      </c>
      <c r="AK1085">
        <v>13.576000000000001</v>
      </c>
      <c r="AL1085">
        <v>16.004999999999999</v>
      </c>
      <c r="AM1085">
        <v>11.891999999999999</v>
      </c>
      <c r="AN1085">
        <v>13.707000000000001</v>
      </c>
      <c r="AO1085">
        <v>18.524999999999999</v>
      </c>
      <c r="AP1085">
        <v>19.047000000000001</v>
      </c>
      <c r="AQ1085">
        <v>18.091999999999999</v>
      </c>
      <c r="AR1085">
        <v>17.097999999999999</v>
      </c>
      <c r="AS1085">
        <v>12.930999999999999</v>
      </c>
      <c r="AT1085">
        <v>11.398999999999999</v>
      </c>
      <c r="AU1085">
        <v>12.128</v>
      </c>
      <c r="AV1085">
        <v>14.082000000000001</v>
      </c>
      <c r="AW1085">
        <v>13.324999999999999</v>
      </c>
      <c r="AX1085">
        <v>14.281000000000001</v>
      </c>
      <c r="AY1085">
        <v>15.332000000000001</v>
      </c>
      <c r="AZ1085">
        <v>16.329999999999998</v>
      </c>
      <c r="BA1085">
        <v>17.010000000000002</v>
      </c>
      <c r="BB1085">
        <v>17.202999999999999</v>
      </c>
      <c r="BC1085">
        <v>2017</v>
      </c>
    </row>
    <row r="1086" spans="1:55" x14ac:dyDescent="0.25">
      <c r="A1086">
        <v>516</v>
      </c>
      <c r="B1086" t="s">
        <v>574</v>
      </c>
      <c r="C1086" t="s">
        <v>244</v>
      </c>
      <c r="D1086" t="s">
        <v>575</v>
      </c>
      <c r="E1086" t="s">
        <v>238</v>
      </c>
      <c r="F1086" t="s">
        <v>245</v>
      </c>
      <c r="G1086" t="s">
        <v>246</v>
      </c>
      <c r="H1086" t="s">
        <v>230</v>
      </c>
      <c r="I1086" t="s">
        <v>243</v>
      </c>
      <c r="J1086" t="s">
        <v>232</v>
      </c>
      <c r="K1086" t="s">
        <v>232</v>
      </c>
      <c r="L1086" t="s">
        <v>232</v>
      </c>
      <c r="M1086" t="s">
        <v>232</v>
      </c>
      <c r="N1086" t="s">
        <v>232</v>
      </c>
      <c r="O1086">
        <v>12.146000000000001</v>
      </c>
      <c r="P1086">
        <v>12.047000000000001</v>
      </c>
      <c r="Q1086">
        <v>12.382999999999999</v>
      </c>
      <c r="R1086">
        <v>12.773999999999999</v>
      </c>
      <c r="S1086">
        <v>13.567</v>
      </c>
      <c r="T1086">
        <v>14.228</v>
      </c>
      <c r="U1086">
        <v>15.172000000000001</v>
      </c>
      <c r="V1086">
        <v>16.256</v>
      </c>
      <c r="W1086">
        <v>16.692</v>
      </c>
      <c r="X1086">
        <v>17.585000000000001</v>
      </c>
      <c r="Y1086">
        <v>18.757999999999999</v>
      </c>
      <c r="Z1086">
        <v>19.651</v>
      </c>
      <c r="AA1086">
        <v>19.695</v>
      </c>
      <c r="AB1086">
        <v>19.805</v>
      </c>
      <c r="AC1086">
        <v>20.704999999999998</v>
      </c>
      <c r="AD1086">
        <v>21.771000000000001</v>
      </c>
      <c r="AE1086">
        <v>22.86</v>
      </c>
      <c r="AF1086">
        <v>24.12</v>
      </c>
      <c r="AG1086">
        <v>25.282</v>
      </c>
      <c r="AH1086">
        <v>26.093</v>
      </c>
      <c r="AI1086">
        <v>27.01</v>
      </c>
      <c r="AJ1086">
        <v>29.055</v>
      </c>
      <c r="AK1086">
        <v>29.872</v>
      </c>
      <c r="AL1086">
        <v>29.85</v>
      </c>
      <c r="AM1086">
        <v>29.530999999999999</v>
      </c>
      <c r="AN1086">
        <v>30.667000000000002</v>
      </c>
      <c r="AO1086">
        <v>32.479999999999997</v>
      </c>
      <c r="AP1086">
        <v>33.405000000000001</v>
      </c>
      <c r="AQ1086">
        <v>33.268999999999998</v>
      </c>
      <c r="AR1086">
        <v>33.048000000000002</v>
      </c>
      <c r="AS1086">
        <v>33.265999999999998</v>
      </c>
      <c r="AT1086">
        <v>32.801000000000002</v>
      </c>
      <c r="AU1086">
        <v>33.869</v>
      </c>
      <c r="AV1086">
        <v>34.552</v>
      </c>
      <c r="AW1086">
        <v>36.853999999999999</v>
      </c>
      <c r="AX1086">
        <v>40.119</v>
      </c>
      <c r="AY1086">
        <v>44.066000000000003</v>
      </c>
      <c r="AZ1086">
        <v>47.64</v>
      </c>
      <c r="BA1086">
        <v>50.512999999999998</v>
      </c>
      <c r="BB1086">
        <v>52.7</v>
      </c>
      <c r="BC1086">
        <v>2017</v>
      </c>
    </row>
    <row r="1087" spans="1:55" x14ac:dyDescent="0.25">
      <c r="A1087">
        <v>516</v>
      </c>
      <c r="B1087" t="s">
        <v>574</v>
      </c>
      <c r="C1087" t="s">
        <v>247</v>
      </c>
      <c r="D1087" t="s">
        <v>575</v>
      </c>
      <c r="E1087" t="s">
        <v>248</v>
      </c>
      <c r="F1087" t="s">
        <v>249</v>
      </c>
      <c r="G1087" t="s">
        <v>250</v>
      </c>
      <c r="I1087" t="s">
        <v>251</v>
      </c>
      <c r="J1087" t="s">
        <v>232</v>
      </c>
      <c r="K1087" t="s">
        <v>232</v>
      </c>
      <c r="L1087" t="s">
        <v>232</v>
      </c>
      <c r="M1087" t="s">
        <v>232</v>
      </c>
      <c r="N1087" t="s">
        <v>232</v>
      </c>
      <c r="O1087">
        <v>74.819000000000003</v>
      </c>
      <c r="P1087">
        <v>46.444000000000003</v>
      </c>
      <c r="Q1087">
        <v>51.433</v>
      </c>
      <c r="R1087">
        <v>46.94</v>
      </c>
      <c r="S1087">
        <v>49.921999999999997</v>
      </c>
      <c r="T1087">
        <v>54.119</v>
      </c>
      <c r="U1087">
        <v>52.573999999999998</v>
      </c>
      <c r="V1087">
        <v>53.506</v>
      </c>
      <c r="W1087">
        <v>51.912999999999997</v>
      </c>
      <c r="X1087">
        <v>47.362000000000002</v>
      </c>
      <c r="Y1087">
        <v>48.722999999999999</v>
      </c>
      <c r="Z1087">
        <v>50.908999999999999</v>
      </c>
      <c r="AA1087">
        <v>55.274000000000001</v>
      </c>
      <c r="AB1087">
        <v>48.828000000000003</v>
      </c>
      <c r="AC1087">
        <v>54.497999999999998</v>
      </c>
      <c r="AD1087">
        <v>70.317999999999998</v>
      </c>
      <c r="AE1087">
        <v>66.385000000000005</v>
      </c>
      <c r="AF1087">
        <v>66.634</v>
      </c>
      <c r="AG1087">
        <v>70.701999999999998</v>
      </c>
      <c r="AH1087">
        <v>81.933999999999997</v>
      </c>
      <c r="AI1087">
        <v>97.31</v>
      </c>
      <c r="AJ1087">
        <v>107.096</v>
      </c>
      <c r="AK1087">
        <v>108.151</v>
      </c>
      <c r="AL1087">
        <v>122.30800000000001</v>
      </c>
      <c r="AM1087">
        <v>95.007999999999996</v>
      </c>
      <c r="AN1087">
        <v>100</v>
      </c>
      <c r="AO1087">
        <v>120.181</v>
      </c>
      <c r="AP1087">
        <v>121.64700000000001</v>
      </c>
      <c r="AQ1087">
        <v>118.21299999999999</v>
      </c>
      <c r="AR1087">
        <v>116.03</v>
      </c>
      <c r="AS1087">
        <v>95.606999999999999</v>
      </c>
      <c r="AT1087">
        <v>86.828999999999994</v>
      </c>
      <c r="AU1087">
        <v>91.132000000000005</v>
      </c>
      <c r="AV1087">
        <v>103.599</v>
      </c>
      <c r="AW1087">
        <v>93.545000000000002</v>
      </c>
      <c r="AX1087">
        <v>93.034000000000006</v>
      </c>
      <c r="AY1087">
        <v>92.076999999999998</v>
      </c>
      <c r="AZ1087">
        <v>91.61</v>
      </c>
      <c r="BA1087">
        <v>90.94</v>
      </c>
      <c r="BB1087">
        <v>89.051000000000002</v>
      </c>
      <c r="BC1087">
        <v>2017</v>
      </c>
    </row>
    <row r="1088" spans="1:55" x14ac:dyDescent="0.25">
      <c r="A1088">
        <v>516</v>
      </c>
      <c r="B1088" t="s">
        <v>574</v>
      </c>
      <c r="C1088" t="s">
        <v>252</v>
      </c>
      <c r="D1088" t="s">
        <v>575</v>
      </c>
      <c r="E1088" t="s">
        <v>253</v>
      </c>
      <c r="F1088" t="s">
        <v>254</v>
      </c>
      <c r="G1088" t="s">
        <v>229</v>
      </c>
      <c r="H1088" t="s">
        <v>220</v>
      </c>
      <c r="I1088" t="s">
        <v>255</v>
      </c>
      <c r="J1088" t="s">
        <v>232</v>
      </c>
      <c r="K1088" t="s">
        <v>232</v>
      </c>
      <c r="L1088" t="s">
        <v>232</v>
      </c>
      <c r="M1088" t="s">
        <v>232</v>
      </c>
      <c r="N1088" t="s">
        <v>232</v>
      </c>
      <c r="O1088" s="52">
        <v>58753.49</v>
      </c>
      <c r="P1088" s="52">
        <v>56010.87</v>
      </c>
      <c r="Q1088" s="52">
        <v>54382.92</v>
      </c>
      <c r="R1088" s="52">
        <v>52481.13</v>
      </c>
      <c r="S1088" s="52">
        <v>52571.55</v>
      </c>
      <c r="T1088" s="52">
        <v>51653.02</v>
      </c>
      <c r="U1088" s="52">
        <v>51830.5</v>
      </c>
      <c r="V1088" s="52">
        <v>52932.03</v>
      </c>
      <c r="W1088" s="52">
        <v>51868.6</v>
      </c>
      <c r="X1088" s="52">
        <v>52055.6</v>
      </c>
      <c r="Y1088" s="52">
        <v>53212.61</v>
      </c>
      <c r="Z1088" s="52">
        <v>53407.26</v>
      </c>
      <c r="AA1088" s="52">
        <v>51363.51</v>
      </c>
      <c r="AB1088" s="52">
        <v>49788.51</v>
      </c>
      <c r="AC1088" s="52">
        <v>50110.42</v>
      </c>
      <c r="AD1088" s="52">
        <v>50286.400000000001</v>
      </c>
      <c r="AE1088" s="52">
        <v>50418.09</v>
      </c>
      <c r="AF1088" s="52">
        <v>50642.38</v>
      </c>
      <c r="AG1088" s="52">
        <v>51307.74</v>
      </c>
      <c r="AH1088" s="52">
        <v>50118.57</v>
      </c>
      <c r="AI1088" s="52">
        <v>50481.36</v>
      </c>
      <c r="AJ1088" s="52">
        <v>51840.97</v>
      </c>
      <c r="AK1088" s="52">
        <v>51131.72</v>
      </c>
      <c r="AL1088" s="52">
        <v>49451.53</v>
      </c>
      <c r="AM1088" s="52">
        <v>47900.58</v>
      </c>
      <c r="AN1088" s="52">
        <v>48318.98</v>
      </c>
      <c r="AO1088" s="52">
        <v>49290.76</v>
      </c>
      <c r="AP1088" s="52">
        <v>49076.14</v>
      </c>
      <c r="AQ1088" s="52">
        <v>47485.52</v>
      </c>
      <c r="AR1088" s="52">
        <v>45806.25</v>
      </c>
      <c r="AS1088" s="52">
        <v>45089.65</v>
      </c>
      <c r="AT1088" s="52">
        <v>43466.21</v>
      </c>
      <c r="AU1088" s="52">
        <v>42850.58</v>
      </c>
      <c r="AV1088" s="52">
        <v>42202.400000000001</v>
      </c>
      <c r="AW1088" s="52">
        <v>43679.48</v>
      </c>
      <c r="AX1088" s="52">
        <v>46017.75</v>
      </c>
      <c r="AY1088" s="52">
        <v>48940.93</v>
      </c>
      <c r="AZ1088" s="52">
        <v>51256.56</v>
      </c>
      <c r="BA1088" s="52">
        <v>52667.73</v>
      </c>
      <c r="BB1088" s="52">
        <v>53821.56</v>
      </c>
      <c r="BC1088">
        <v>2016</v>
      </c>
    </row>
    <row r="1089" spans="1:55" x14ac:dyDescent="0.25">
      <c r="A1089">
        <v>516</v>
      </c>
      <c r="B1089" t="s">
        <v>574</v>
      </c>
      <c r="C1089" t="s">
        <v>256</v>
      </c>
      <c r="D1089" t="s">
        <v>575</v>
      </c>
      <c r="E1089" t="s">
        <v>253</v>
      </c>
      <c r="F1089" t="s">
        <v>257</v>
      </c>
      <c r="G1089" t="s">
        <v>258</v>
      </c>
      <c r="H1089" t="s">
        <v>220</v>
      </c>
      <c r="I1089" t="s">
        <v>255</v>
      </c>
      <c r="J1089" t="s">
        <v>232</v>
      </c>
      <c r="K1089" t="s">
        <v>232</v>
      </c>
      <c r="L1089" t="s">
        <v>232</v>
      </c>
      <c r="M1089" t="s">
        <v>232</v>
      </c>
      <c r="N1089" t="s">
        <v>232</v>
      </c>
      <c r="O1089" s="52">
        <v>98418.880000000005</v>
      </c>
      <c r="P1089" s="52">
        <v>93824.67</v>
      </c>
      <c r="Q1089" s="52">
        <v>91097.67</v>
      </c>
      <c r="R1089" s="52">
        <v>87911.95</v>
      </c>
      <c r="S1089" s="52">
        <v>88063.41</v>
      </c>
      <c r="T1089" s="52">
        <v>86524.77</v>
      </c>
      <c r="U1089" s="52">
        <v>86822.07</v>
      </c>
      <c r="V1089" s="52">
        <v>88667.25</v>
      </c>
      <c r="W1089" s="52">
        <v>86885.89</v>
      </c>
      <c r="X1089" s="52">
        <v>87199.14</v>
      </c>
      <c r="Y1089" s="52">
        <v>89137.26</v>
      </c>
      <c r="Z1089" s="52">
        <v>89463.31</v>
      </c>
      <c r="AA1089" s="52">
        <v>86039.8</v>
      </c>
      <c r="AB1089" s="52">
        <v>83401.490000000005</v>
      </c>
      <c r="AC1089" s="52">
        <v>83940.73</v>
      </c>
      <c r="AD1089" s="52">
        <v>84235.51</v>
      </c>
      <c r="AE1089" s="52">
        <v>84456.12</v>
      </c>
      <c r="AF1089" s="52">
        <v>84831.83</v>
      </c>
      <c r="AG1089" s="52">
        <v>85946.39</v>
      </c>
      <c r="AH1089" s="52">
        <v>83954.38</v>
      </c>
      <c r="AI1089" s="52">
        <v>84562.11</v>
      </c>
      <c r="AJ1089" s="52">
        <v>86839.61</v>
      </c>
      <c r="AK1089" s="52">
        <v>85651.53</v>
      </c>
      <c r="AL1089" s="52">
        <v>82837.02</v>
      </c>
      <c r="AM1089" s="52">
        <v>80239</v>
      </c>
      <c r="AN1089" s="52">
        <v>80939.87</v>
      </c>
      <c r="AO1089" s="52">
        <v>82567.710000000006</v>
      </c>
      <c r="AP1089" s="52">
        <v>82208.2</v>
      </c>
      <c r="AQ1089" s="52">
        <v>79543.72</v>
      </c>
      <c r="AR1089" s="52">
        <v>76730.740000000005</v>
      </c>
      <c r="AS1089" s="52">
        <v>75530.36</v>
      </c>
      <c r="AT1089" s="52">
        <v>72810.92</v>
      </c>
      <c r="AU1089" s="52">
        <v>71779.67</v>
      </c>
      <c r="AV1089" s="52">
        <v>70693.89</v>
      </c>
      <c r="AW1089" s="52">
        <v>73168.17</v>
      </c>
      <c r="AX1089" s="52">
        <v>77085.03</v>
      </c>
      <c r="AY1089" s="52">
        <v>81981.7</v>
      </c>
      <c r="AZ1089" s="52">
        <v>85860.65</v>
      </c>
      <c r="BA1089" s="52">
        <v>88224.52</v>
      </c>
      <c r="BB1089" s="52">
        <v>90157.32</v>
      </c>
      <c r="BC1089">
        <v>2016</v>
      </c>
    </row>
    <row r="1090" spans="1:55" x14ac:dyDescent="0.25">
      <c r="A1090">
        <v>516</v>
      </c>
      <c r="B1090" t="s">
        <v>574</v>
      </c>
      <c r="C1090" t="s">
        <v>259</v>
      </c>
      <c r="D1090" t="s">
        <v>575</v>
      </c>
      <c r="E1090" t="s">
        <v>260</v>
      </c>
      <c r="F1090" t="s">
        <v>261</v>
      </c>
      <c r="G1090" t="s">
        <v>229</v>
      </c>
      <c r="H1090" t="s">
        <v>220</v>
      </c>
      <c r="I1090" t="s">
        <v>262</v>
      </c>
      <c r="J1090" t="s">
        <v>232</v>
      </c>
      <c r="K1090" t="s">
        <v>232</v>
      </c>
      <c r="L1090" t="s">
        <v>232</v>
      </c>
      <c r="M1090" t="s">
        <v>232</v>
      </c>
      <c r="N1090" t="s">
        <v>232</v>
      </c>
      <c r="O1090" s="52">
        <v>43958.6</v>
      </c>
      <c r="P1090" s="52">
        <v>26013.43</v>
      </c>
      <c r="Q1090" s="52">
        <v>27970.81</v>
      </c>
      <c r="R1090" s="52">
        <v>24634.560000000001</v>
      </c>
      <c r="S1090" s="52">
        <v>26244.78</v>
      </c>
      <c r="T1090" s="52">
        <v>27953.91</v>
      </c>
      <c r="U1090" s="52">
        <v>27249.3</v>
      </c>
      <c r="V1090" s="52">
        <v>28321.57</v>
      </c>
      <c r="W1090" s="52">
        <v>26926.42</v>
      </c>
      <c r="X1090" s="52">
        <v>24654.32</v>
      </c>
      <c r="Y1090" s="52">
        <v>25926.71</v>
      </c>
      <c r="Z1090" s="52">
        <v>27188.87</v>
      </c>
      <c r="AA1090" s="52">
        <v>28390.79</v>
      </c>
      <c r="AB1090" s="52">
        <v>24310.92</v>
      </c>
      <c r="AC1090" s="52">
        <v>27309.27</v>
      </c>
      <c r="AD1090" s="52">
        <v>35360.339999999997</v>
      </c>
      <c r="AE1090" s="52">
        <v>33470.15</v>
      </c>
      <c r="AF1090" s="52">
        <v>33744.93</v>
      </c>
      <c r="AG1090" s="52">
        <v>36275.58</v>
      </c>
      <c r="AH1090" s="52">
        <v>41063.910000000003</v>
      </c>
      <c r="AI1090" s="52">
        <v>49123.21</v>
      </c>
      <c r="AJ1090" s="52">
        <v>55519.53</v>
      </c>
      <c r="AK1090" s="52">
        <v>55299.67</v>
      </c>
      <c r="AL1090" s="52">
        <v>60483.01</v>
      </c>
      <c r="AM1090" s="52">
        <v>45509.38</v>
      </c>
      <c r="AN1090" s="52">
        <v>48318.98</v>
      </c>
      <c r="AO1090" s="52">
        <v>59238.01</v>
      </c>
      <c r="AP1090" s="52">
        <v>59699.79</v>
      </c>
      <c r="AQ1090" s="52">
        <v>56133.85</v>
      </c>
      <c r="AR1090" s="52">
        <v>53149.15</v>
      </c>
      <c r="AS1090" s="52">
        <v>43108.65</v>
      </c>
      <c r="AT1090" s="52">
        <v>37741.15</v>
      </c>
      <c r="AU1090" s="52">
        <v>39050.400000000001</v>
      </c>
      <c r="AV1090" s="52">
        <v>43721.25</v>
      </c>
      <c r="AW1090" s="52">
        <v>40859.96</v>
      </c>
      <c r="AX1090" s="52">
        <v>42812.02</v>
      </c>
      <c r="AY1090" s="52">
        <v>45063.16</v>
      </c>
      <c r="AZ1090" s="52">
        <v>46956.36</v>
      </c>
      <c r="BA1090" s="52">
        <v>47896.08</v>
      </c>
      <c r="BB1090" s="52">
        <v>47928.83</v>
      </c>
      <c r="BC1090">
        <v>2016</v>
      </c>
    </row>
    <row r="1091" spans="1:55" x14ac:dyDescent="0.25">
      <c r="A1091">
        <v>516</v>
      </c>
      <c r="B1091" t="s">
        <v>574</v>
      </c>
      <c r="C1091" t="s">
        <v>263</v>
      </c>
      <c r="D1091" t="s">
        <v>575</v>
      </c>
      <c r="E1091" t="s">
        <v>260</v>
      </c>
      <c r="F1091" t="s">
        <v>264</v>
      </c>
      <c r="G1091" t="s">
        <v>242</v>
      </c>
      <c r="H1091" t="s">
        <v>220</v>
      </c>
      <c r="I1091" t="s">
        <v>262</v>
      </c>
      <c r="J1091" t="s">
        <v>232</v>
      </c>
      <c r="K1091" t="s">
        <v>232</v>
      </c>
      <c r="L1091" t="s">
        <v>232</v>
      </c>
      <c r="M1091" t="s">
        <v>232</v>
      </c>
      <c r="N1091" t="s">
        <v>232</v>
      </c>
      <c r="O1091" s="52">
        <v>19979.82</v>
      </c>
      <c r="P1091" s="52">
        <v>11946.92</v>
      </c>
      <c r="Q1091" s="52">
        <v>13281.59</v>
      </c>
      <c r="R1091" s="52">
        <v>12241.23</v>
      </c>
      <c r="S1091" s="52">
        <v>13457.08</v>
      </c>
      <c r="T1091" s="52">
        <v>15422.57</v>
      </c>
      <c r="U1091" s="52">
        <v>15773.38</v>
      </c>
      <c r="V1091" s="52">
        <v>17386.22</v>
      </c>
      <c r="W1091" s="52">
        <v>16664.55</v>
      </c>
      <c r="X1091" s="52">
        <v>16140.9</v>
      </c>
      <c r="Y1091" s="52">
        <v>18292.060000000001</v>
      </c>
      <c r="Z1091" s="52">
        <v>19282.330000000002</v>
      </c>
      <c r="AA1091" s="52">
        <v>19120.87</v>
      </c>
      <c r="AB1091" s="52">
        <v>14526.11</v>
      </c>
      <c r="AC1091" s="52">
        <v>16112.08</v>
      </c>
      <c r="AD1091" s="52">
        <v>20511.080000000002</v>
      </c>
      <c r="AE1091" s="52">
        <v>18680.43</v>
      </c>
      <c r="AF1091" s="52">
        <v>18845.72</v>
      </c>
      <c r="AG1091" s="52">
        <v>20821.91</v>
      </c>
      <c r="AH1091" s="52">
        <v>24294.89</v>
      </c>
      <c r="AI1091" s="52">
        <v>29514.11</v>
      </c>
      <c r="AJ1091" s="52">
        <v>34941.379999999997</v>
      </c>
      <c r="AK1091" s="52">
        <v>36692.720000000001</v>
      </c>
      <c r="AL1091" s="52">
        <v>42678.82</v>
      </c>
      <c r="AM1091" s="52">
        <v>31287.18</v>
      </c>
      <c r="AN1091" s="52">
        <v>35437.22</v>
      </c>
      <c r="AO1091" s="52">
        <v>47092.3</v>
      </c>
      <c r="AP1091" s="52">
        <v>47772.21</v>
      </c>
      <c r="AQ1091" s="52">
        <v>44860.43</v>
      </c>
      <c r="AR1091" s="52">
        <v>41947.16</v>
      </c>
      <c r="AS1091" s="52">
        <v>31355.74</v>
      </c>
      <c r="AT1091" s="52">
        <v>27318.05</v>
      </c>
      <c r="AU1091" s="52">
        <v>28278.43</v>
      </c>
      <c r="AV1091" s="52">
        <v>32413.919999999998</v>
      </c>
      <c r="AW1091" s="52">
        <v>30290.11</v>
      </c>
      <c r="AX1091" s="52">
        <v>32073.37</v>
      </c>
      <c r="AY1091" s="52">
        <v>34035.620000000003</v>
      </c>
      <c r="AZ1091" s="52">
        <v>35844.81</v>
      </c>
      <c r="BA1091" s="52">
        <v>36932.99</v>
      </c>
      <c r="BB1091" s="52">
        <v>37351.120000000003</v>
      </c>
      <c r="BC1091">
        <v>2016</v>
      </c>
    </row>
    <row r="1092" spans="1:55" x14ac:dyDescent="0.25">
      <c r="A1092">
        <v>516</v>
      </c>
      <c r="B1092" t="s">
        <v>574</v>
      </c>
      <c r="C1092" t="s">
        <v>265</v>
      </c>
      <c r="D1092" t="s">
        <v>575</v>
      </c>
      <c r="E1092" t="s">
        <v>260</v>
      </c>
      <c r="F1092" t="s">
        <v>266</v>
      </c>
      <c r="G1092" t="s">
        <v>246</v>
      </c>
      <c r="H1092" t="s">
        <v>220</v>
      </c>
      <c r="I1092" t="s">
        <v>262</v>
      </c>
      <c r="J1092" t="s">
        <v>232</v>
      </c>
      <c r="K1092" t="s">
        <v>232</v>
      </c>
      <c r="L1092" t="s">
        <v>232</v>
      </c>
      <c r="M1092" t="s">
        <v>232</v>
      </c>
      <c r="N1092" t="s">
        <v>232</v>
      </c>
      <c r="O1092" s="52">
        <v>54738.59</v>
      </c>
      <c r="P1092" s="52">
        <v>53233.919999999998</v>
      </c>
      <c r="Q1092" s="52">
        <v>52965.07</v>
      </c>
      <c r="R1092" s="52">
        <v>52915.37</v>
      </c>
      <c r="S1092" s="52">
        <v>55084.81</v>
      </c>
      <c r="T1092" s="52">
        <v>56147.89</v>
      </c>
      <c r="U1092" s="52">
        <v>58246.33</v>
      </c>
      <c r="V1092" s="52">
        <v>60839.9</v>
      </c>
      <c r="W1092" s="52">
        <v>61030.1</v>
      </c>
      <c r="X1092" s="52">
        <v>62557.98</v>
      </c>
      <c r="Y1092" s="52">
        <v>65289.29</v>
      </c>
      <c r="Z1092" s="52">
        <v>66727.98</v>
      </c>
      <c r="AA1092" s="52">
        <v>65281.120000000003</v>
      </c>
      <c r="AB1092" s="52">
        <v>63991.63</v>
      </c>
      <c r="AC1092" s="52">
        <v>65335.360000000001</v>
      </c>
      <c r="AD1092" s="52">
        <v>67030.38</v>
      </c>
      <c r="AE1092" s="52">
        <v>68679.86</v>
      </c>
      <c r="AF1092" s="52">
        <v>70076.800000000003</v>
      </c>
      <c r="AG1092" s="52">
        <v>72315.91</v>
      </c>
      <c r="AH1092" s="52">
        <v>72541.539999999994</v>
      </c>
      <c r="AI1092" s="52">
        <v>75342.460000000006</v>
      </c>
      <c r="AJ1092" s="52">
        <v>79713.23</v>
      </c>
      <c r="AK1092" s="52">
        <v>80734.81</v>
      </c>
      <c r="AL1092" s="52">
        <v>79600.509999999995</v>
      </c>
      <c r="AM1092" s="52">
        <v>77691.839999999997</v>
      </c>
      <c r="AN1092" s="52">
        <v>79283.67</v>
      </c>
      <c r="AO1092" s="52">
        <v>82567.710000000006</v>
      </c>
      <c r="AP1092" s="52">
        <v>83785.039999999994</v>
      </c>
      <c r="AQ1092" s="52">
        <v>82491.75</v>
      </c>
      <c r="AR1092" s="52">
        <v>81080.179999999993</v>
      </c>
      <c r="AS1092" s="52">
        <v>80665.289999999994</v>
      </c>
      <c r="AT1092" s="52">
        <v>78610.97</v>
      </c>
      <c r="AU1092" s="52">
        <v>78970.83</v>
      </c>
      <c r="AV1092" s="52">
        <v>79529.86</v>
      </c>
      <c r="AW1092" s="52">
        <v>83777</v>
      </c>
      <c r="AX1092" s="52">
        <v>90104.82</v>
      </c>
      <c r="AY1092" s="52">
        <v>97820.66</v>
      </c>
      <c r="AZ1092" s="52">
        <v>104568.97</v>
      </c>
      <c r="BA1092" s="52">
        <v>109674.56</v>
      </c>
      <c r="BB1092" s="52">
        <v>114422.83</v>
      </c>
      <c r="BC1092">
        <v>2016</v>
      </c>
    </row>
    <row r="1093" spans="1:55" x14ac:dyDescent="0.25">
      <c r="A1093">
        <v>516</v>
      </c>
      <c r="B1093" t="s">
        <v>574</v>
      </c>
      <c r="C1093" t="s">
        <v>267</v>
      </c>
      <c r="D1093" t="s">
        <v>575</v>
      </c>
      <c r="E1093" t="s">
        <v>268</v>
      </c>
      <c r="F1093" t="s">
        <v>269</v>
      </c>
      <c r="G1093" t="s">
        <v>270</v>
      </c>
    </row>
    <row r="1094" spans="1:55" x14ac:dyDescent="0.25">
      <c r="A1094">
        <v>516</v>
      </c>
      <c r="B1094" t="s">
        <v>574</v>
      </c>
      <c r="C1094" t="s">
        <v>271</v>
      </c>
      <c r="D1094" t="s">
        <v>575</v>
      </c>
      <c r="E1094" t="s">
        <v>272</v>
      </c>
      <c r="F1094" t="s">
        <v>273</v>
      </c>
      <c r="G1094" t="s">
        <v>274</v>
      </c>
      <c r="I1094" t="s">
        <v>243</v>
      </c>
      <c r="J1094" t="s">
        <v>232</v>
      </c>
      <c r="K1094" t="s">
        <v>232</v>
      </c>
      <c r="L1094" t="s">
        <v>232</v>
      </c>
      <c r="M1094" t="s">
        <v>232</v>
      </c>
      <c r="N1094" t="s">
        <v>232</v>
      </c>
      <c r="O1094">
        <v>6.3E-2</v>
      </c>
      <c r="P1094">
        <v>5.8999999999999997E-2</v>
      </c>
      <c r="Q1094">
        <v>5.7000000000000002E-2</v>
      </c>
      <c r="R1094">
        <v>5.3999999999999999E-2</v>
      </c>
      <c r="S1094">
        <v>5.3999999999999999E-2</v>
      </c>
      <c r="T1094">
        <v>5.1999999999999998E-2</v>
      </c>
      <c r="U1094">
        <v>5.1999999999999998E-2</v>
      </c>
      <c r="V1094">
        <v>4.9000000000000002E-2</v>
      </c>
      <c r="W1094">
        <v>4.8000000000000001E-2</v>
      </c>
      <c r="X1094">
        <v>4.9000000000000002E-2</v>
      </c>
      <c r="Y1094">
        <v>4.9000000000000002E-2</v>
      </c>
      <c r="Z1094">
        <v>4.9000000000000002E-2</v>
      </c>
      <c r="AA1094">
        <v>4.5999999999999999E-2</v>
      </c>
      <c r="AB1094">
        <v>4.3999999999999997E-2</v>
      </c>
      <c r="AC1094">
        <v>4.3999999999999997E-2</v>
      </c>
      <c r="AD1094">
        <v>4.2999999999999997E-2</v>
      </c>
      <c r="AE1094">
        <v>4.3999999999999997E-2</v>
      </c>
      <c r="AF1094">
        <v>4.3999999999999997E-2</v>
      </c>
      <c r="AG1094">
        <v>4.2999999999999997E-2</v>
      </c>
      <c r="AH1094">
        <v>4.2000000000000003E-2</v>
      </c>
      <c r="AI1094">
        <v>0.04</v>
      </c>
      <c r="AJ1094">
        <v>3.9E-2</v>
      </c>
      <c r="AK1094">
        <v>3.6999999999999998E-2</v>
      </c>
      <c r="AL1094">
        <v>3.5999999999999997E-2</v>
      </c>
      <c r="AM1094">
        <v>3.5000000000000003E-2</v>
      </c>
      <c r="AN1094">
        <v>3.4000000000000002E-2</v>
      </c>
      <c r="AO1094">
        <v>3.4000000000000002E-2</v>
      </c>
      <c r="AP1094">
        <v>3.3000000000000002E-2</v>
      </c>
      <c r="AQ1094">
        <v>3.2000000000000001E-2</v>
      </c>
      <c r="AR1094">
        <v>0.03</v>
      </c>
      <c r="AS1094">
        <v>2.9000000000000001E-2</v>
      </c>
      <c r="AT1094">
        <v>2.7E-2</v>
      </c>
      <c r="AU1094">
        <v>2.7E-2</v>
      </c>
      <c r="AV1094">
        <v>2.5999999999999999E-2</v>
      </c>
      <c r="AW1094">
        <v>2.5999999999999999E-2</v>
      </c>
      <c r="AX1094">
        <v>2.7E-2</v>
      </c>
      <c r="AY1094">
        <v>2.8000000000000001E-2</v>
      </c>
      <c r="AZ1094">
        <v>2.8000000000000001E-2</v>
      </c>
      <c r="BA1094">
        <v>2.8000000000000001E-2</v>
      </c>
      <c r="BB1094">
        <v>2.8000000000000001E-2</v>
      </c>
      <c r="BC1094">
        <v>2017</v>
      </c>
    </row>
    <row r="1095" spans="1:55" x14ac:dyDescent="0.25">
      <c r="A1095">
        <v>516</v>
      </c>
      <c r="B1095" t="s">
        <v>574</v>
      </c>
      <c r="C1095" t="s">
        <v>275</v>
      </c>
      <c r="D1095" t="s">
        <v>575</v>
      </c>
      <c r="E1095" t="s">
        <v>276</v>
      </c>
      <c r="F1095" t="s">
        <v>277</v>
      </c>
      <c r="G1095" t="s">
        <v>278</v>
      </c>
      <c r="I1095" t="s">
        <v>243</v>
      </c>
      <c r="J1095" t="s">
        <v>232</v>
      </c>
      <c r="K1095" t="s">
        <v>232</v>
      </c>
      <c r="L1095" t="s">
        <v>232</v>
      </c>
      <c r="M1095" t="s">
        <v>232</v>
      </c>
      <c r="N1095" t="s">
        <v>232</v>
      </c>
      <c r="O1095">
        <v>0.80300000000000005</v>
      </c>
      <c r="P1095">
        <v>0.48899999999999999</v>
      </c>
      <c r="Q1095">
        <v>0.52800000000000002</v>
      </c>
      <c r="R1095">
        <v>0.46600000000000003</v>
      </c>
      <c r="S1095">
        <v>0.47599999999999998</v>
      </c>
      <c r="T1095">
        <v>0.498</v>
      </c>
      <c r="U1095">
        <v>0.46800000000000003</v>
      </c>
      <c r="V1095">
        <v>0.46600000000000003</v>
      </c>
      <c r="W1095">
        <v>0.441</v>
      </c>
      <c r="X1095">
        <v>0.39400000000000002</v>
      </c>
      <c r="Y1095">
        <v>0.39700000000000002</v>
      </c>
      <c r="Z1095">
        <v>0.40699999999999997</v>
      </c>
      <c r="AA1095">
        <v>0.435</v>
      </c>
      <c r="AB1095">
        <v>0.38</v>
      </c>
      <c r="AC1095">
        <v>0.41799999999999998</v>
      </c>
      <c r="AD1095">
        <v>0.52800000000000002</v>
      </c>
      <c r="AE1095">
        <v>0.48699999999999999</v>
      </c>
      <c r="AF1095">
        <v>0.48199999999999998</v>
      </c>
      <c r="AG1095">
        <v>0.502</v>
      </c>
      <c r="AH1095">
        <v>0.56599999999999995</v>
      </c>
      <c r="AI1095">
        <v>0.65200000000000002</v>
      </c>
      <c r="AJ1095">
        <v>0.69599999999999995</v>
      </c>
      <c r="AK1095">
        <v>0.68500000000000005</v>
      </c>
      <c r="AL1095">
        <v>0.76</v>
      </c>
      <c r="AM1095">
        <v>0.58599999999999997</v>
      </c>
      <c r="AN1095">
        <v>0.60899999999999999</v>
      </c>
      <c r="AO1095">
        <v>0.71699999999999997</v>
      </c>
      <c r="AP1095">
        <v>0.71299999999999997</v>
      </c>
      <c r="AQ1095">
        <v>0.68</v>
      </c>
      <c r="AR1095">
        <v>0.65600000000000003</v>
      </c>
      <c r="AS1095">
        <v>0.53400000000000003</v>
      </c>
      <c r="AT1095">
        <v>0.48</v>
      </c>
      <c r="AU1095">
        <v>0.49399999999999999</v>
      </c>
      <c r="AV1095">
        <v>0.55000000000000004</v>
      </c>
      <c r="AW1095">
        <v>0.48799999999999999</v>
      </c>
      <c r="AX1095">
        <v>0.47499999999999998</v>
      </c>
      <c r="AY1095">
        <v>0.46100000000000002</v>
      </c>
      <c r="AZ1095">
        <v>0.44900000000000001</v>
      </c>
      <c r="BA1095">
        <v>0.437</v>
      </c>
      <c r="BB1095">
        <v>0.41899999999999998</v>
      </c>
      <c r="BC1095">
        <v>2017</v>
      </c>
    </row>
    <row r="1096" spans="1:55" x14ac:dyDescent="0.25">
      <c r="A1096">
        <v>516</v>
      </c>
      <c r="B1096" t="s">
        <v>574</v>
      </c>
      <c r="C1096" t="s">
        <v>279</v>
      </c>
      <c r="D1096" t="s">
        <v>575</v>
      </c>
      <c r="E1096" t="s">
        <v>280</v>
      </c>
      <c r="F1096" t="s">
        <v>281</v>
      </c>
      <c r="G1096" t="s">
        <v>282</v>
      </c>
      <c r="I1096" t="s">
        <v>576</v>
      </c>
      <c r="J1096" t="s">
        <v>232</v>
      </c>
      <c r="K1096" t="s">
        <v>232</v>
      </c>
      <c r="L1096" t="s">
        <v>232</v>
      </c>
      <c r="M1096" t="s">
        <v>232</v>
      </c>
      <c r="N1096" t="s">
        <v>232</v>
      </c>
      <c r="O1096" t="s">
        <v>232</v>
      </c>
      <c r="P1096" t="s">
        <v>232</v>
      </c>
      <c r="Q1096" t="s">
        <v>232</v>
      </c>
      <c r="R1096" t="s">
        <v>232</v>
      </c>
      <c r="S1096" t="s">
        <v>232</v>
      </c>
      <c r="T1096" t="s">
        <v>232</v>
      </c>
      <c r="U1096" t="s">
        <v>232</v>
      </c>
      <c r="V1096" t="s">
        <v>232</v>
      </c>
      <c r="W1096" t="s">
        <v>232</v>
      </c>
      <c r="X1096" t="s">
        <v>232</v>
      </c>
      <c r="Y1096">
        <v>94.241</v>
      </c>
      <c r="Z1096">
        <v>106.20099999999999</v>
      </c>
      <c r="AA1096">
        <v>91.248999999999995</v>
      </c>
      <c r="AB1096">
        <v>86.924999999999997</v>
      </c>
      <c r="AC1096">
        <v>54.966000000000001</v>
      </c>
      <c r="AD1096">
        <v>33.399000000000001</v>
      </c>
      <c r="AE1096">
        <v>37.436999999999998</v>
      </c>
      <c r="AF1096">
        <v>54.542999999999999</v>
      </c>
      <c r="AG1096">
        <v>38.581000000000003</v>
      </c>
      <c r="AH1096">
        <v>34.576000000000001</v>
      </c>
      <c r="AI1096">
        <v>30.007000000000001</v>
      </c>
      <c r="AJ1096">
        <v>25.427</v>
      </c>
      <c r="AK1096">
        <v>34.929000000000002</v>
      </c>
      <c r="AL1096">
        <v>36.71</v>
      </c>
      <c r="AM1096">
        <v>50.503</v>
      </c>
      <c r="AN1096">
        <v>41.710999999999999</v>
      </c>
      <c r="AO1096">
        <v>34.319000000000003</v>
      </c>
      <c r="AP1096">
        <v>35.398000000000003</v>
      </c>
      <c r="AQ1096">
        <v>39.594000000000001</v>
      </c>
      <c r="AR1096">
        <v>27.442</v>
      </c>
      <c r="AS1096">
        <v>35.247</v>
      </c>
      <c r="AT1096">
        <v>34.619999999999997</v>
      </c>
      <c r="AU1096">
        <v>34.805</v>
      </c>
      <c r="AV1096">
        <v>32.76</v>
      </c>
      <c r="AW1096">
        <v>35.345999999999997</v>
      </c>
      <c r="AX1096">
        <v>30.242999999999999</v>
      </c>
      <c r="AY1096">
        <v>35.103000000000002</v>
      </c>
      <c r="AZ1096">
        <v>40.753</v>
      </c>
      <c r="BA1096">
        <v>43.701999999999998</v>
      </c>
      <c r="BB1096">
        <v>43.710999999999999</v>
      </c>
      <c r="BC1096">
        <v>2017</v>
      </c>
    </row>
    <row r="1097" spans="1:55" x14ac:dyDescent="0.25">
      <c r="A1097">
        <v>516</v>
      </c>
      <c r="B1097" t="s">
        <v>574</v>
      </c>
      <c r="C1097" t="s">
        <v>283</v>
      </c>
      <c r="D1097" t="s">
        <v>575</v>
      </c>
      <c r="E1097" t="s">
        <v>284</v>
      </c>
      <c r="F1097" t="s">
        <v>285</v>
      </c>
      <c r="G1097" t="s">
        <v>282</v>
      </c>
    </row>
    <row r="1098" spans="1:55" x14ac:dyDescent="0.25">
      <c r="A1098">
        <v>516</v>
      </c>
      <c r="B1098" t="s">
        <v>574</v>
      </c>
      <c r="C1098" t="s">
        <v>286</v>
      </c>
      <c r="D1098" t="s">
        <v>575</v>
      </c>
      <c r="E1098" t="s">
        <v>287</v>
      </c>
      <c r="F1098" t="s">
        <v>288</v>
      </c>
      <c r="G1098" t="s">
        <v>250</v>
      </c>
      <c r="I1098" t="s">
        <v>577</v>
      </c>
      <c r="J1098" t="s">
        <v>232</v>
      </c>
      <c r="K1098" t="s">
        <v>232</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95.673000000000002</v>
      </c>
      <c r="AJ1098">
        <v>95.82</v>
      </c>
      <c r="AK1098">
        <v>96.745999999999995</v>
      </c>
      <c r="AL1098">
        <v>98.763000000000005</v>
      </c>
      <c r="AM1098">
        <v>99.793000000000006</v>
      </c>
      <c r="AN1098">
        <v>100.008</v>
      </c>
      <c r="AO1098">
        <v>100.149</v>
      </c>
      <c r="AP1098">
        <v>100.261</v>
      </c>
      <c r="AQ1098">
        <v>100.652</v>
      </c>
      <c r="AR1098">
        <v>100.443</v>
      </c>
      <c r="AS1098">
        <v>100.026</v>
      </c>
      <c r="AT1098">
        <v>99.287000000000006</v>
      </c>
      <c r="AU1098">
        <v>99.117000000000004</v>
      </c>
      <c r="AV1098">
        <v>99.265000000000001</v>
      </c>
      <c r="AW1098">
        <v>99.537000000000006</v>
      </c>
      <c r="AX1098">
        <v>100.03400000000001</v>
      </c>
      <c r="AY1098">
        <v>100.535</v>
      </c>
      <c r="AZ1098">
        <v>101.03700000000001</v>
      </c>
      <c r="BA1098">
        <v>101.542</v>
      </c>
      <c r="BB1098">
        <v>102.05</v>
      </c>
      <c r="BC1098">
        <v>2017</v>
      </c>
    </row>
    <row r="1099" spans="1:55" x14ac:dyDescent="0.25">
      <c r="A1099">
        <v>516</v>
      </c>
      <c r="B1099" t="s">
        <v>574</v>
      </c>
      <c r="C1099" t="s">
        <v>290</v>
      </c>
      <c r="D1099" t="s">
        <v>575</v>
      </c>
      <c r="E1099" t="s">
        <v>287</v>
      </c>
      <c r="F1099" t="s">
        <v>291</v>
      </c>
      <c r="G1099" t="s">
        <v>235</v>
      </c>
      <c r="I1099" t="s">
        <v>292</v>
      </c>
      <c r="J1099" t="s">
        <v>232</v>
      </c>
      <c r="K1099" t="s">
        <v>232</v>
      </c>
      <c r="L1099" t="s">
        <v>232</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1.087</v>
      </c>
      <c r="AJ1099">
        <v>0.154</v>
      </c>
      <c r="AK1099">
        <v>0.96599999999999997</v>
      </c>
      <c r="AL1099">
        <v>2.085</v>
      </c>
      <c r="AM1099">
        <v>1.0429999999999999</v>
      </c>
      <c r="AN1099">
        <v>0.216</v>
      </c>
      <c r="AO1099">
        <v>0.14099999999999999</v>
      </c>
      <c r="AP1099">
        <v>0.112</v>
      </c>
      <c r="AQ1099">
        <v>0.38900000000000001</v>
      </c>
      <c r="AR1099">
        <v>-0.20699999999999999</v>
      </c>
      <c r="AS1099">
        <v>-0.41499999999999998</v>
      </c>
      <c r="AT1099">
        <v>-0.73899999999999999</v>
      </c>
      <c r="AU1099">
        <v>-0.17100000000000001</v>
      </c>
      <c r="AV1099">
        <v>0.14899999999999999</v>
      </c>
      <c r="AW1099">
        <v>0.27400000000000002</v>
      </c>
      <c r="AX1099">
        <v>0.5</v>
      </c>
      <c r="AY1099">
        <v>0.5</v>
      </c>
      <c r="AZ1099">
        <v>0.5</v>
      </c>
      <c r="BA1099">
        <v>0.5</v>
      </c>
      <c r="BB1099">
        <v>0.5</v>
      </c>
      <c r="BC1099">
        <v>2017</v>
      </c>
    </row>
    <row r="1100" spans="1:55" x14ac:dyDescent="0.25">
      <c r="A1100">
        <v>516</v>
      </c>
      <c r="B1100" t="s">
        <v>574</v>
      </c>
      <c r="C1100" t="s">
        <v>293</v>
      </c>
      <c r="D1100" t="s">
        <v>575</v>
      </c>
      <c r="E1100" t="s">
        <v>294</v>
      </c>
      <c r="F1100" t="s">
        <v>295</v>
      </c>
      <c r="G1100" t="s">
        <v>250</v>
      </c>
      <c r="I1100" t="s">
        <v>577</v>
      </c>
      <c r="J1100" t="s">
        <v>232</v>
      </c>
      <c r="K1100" t="s">
        <v>232</v>
      </c>
      <c r="L1100" t="s">
        <v>232</v>
      </c>
      <c r="M1100" t="s">
        <v>232</v>
      </c>
      <c r="N1100" t="s">
        <v>232</v>
      </c>
      <c r="O1100" t="s">
        <v>232</v>
      </c>
      <c r="P1100" t="s">
        <v>232</v>
      </c>
      <c r="Q1100" t="s">
        <v>232</v>
      </c>
      <c r="R1100" t="s">
        <v>232</v>
      </c>
      <c r="S1100" t="s">
        <v>232</v>
      </c>
      <c r="T1100" t="s">
        <v>232</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95.99</v>
      </c>
      <c r="AJ1100">
        <v>95.692999999999998</v>
      </c>
      <c r="AK1100">
        <v>97.537999999999997</v>
      </c>
      <c r="AL1100">
        <v>99.382999999999996</v>
      </c>
      <c r="AM1100">
        <v>99.903999999999996</v>
      </c>
      <c r="AN1100">
        <v>100.1</v>
      </c>
      <c r="AO1100">
        <v>100.254</v>
      </c>
      <c r="AP1100">
        <v>100.291</v>
      </c>
      <c r="AQ1100">
        <v>100.449</v>
      </c>
      <c r="AR1100">
        <v>101.684</v>
      </c>
      <c r="AS1100">
        <v>100.718</v>
      </c>
      <c r="AT1100">
        <v>99.061000000000007</v>
      </c>
      <c r="AU1100">
        <v>99.037000000000006</v>
      </c>
      <c r="AV1100">
        <v>99.084999999999994</v>
      </c>
      <c r="AW1100">
        <v>99.58</v>
      </c>
      <c r="AX1100">
        <v>100.078</v>
      </c>
      <c r="AY1100">
        <v>100.578</v>
      </c>
      <c r="AZ1100">
        <v>101.081</v>
      </c>
      <c r="BA1100">
        <v>101.587</v>
      </c>
      <c r="BB1100">
        <v>102.095</v>
      </c>
      <c r="BC1100">
        <v>2017</v>
      </c>
    </row>
    <row r="1101" spans="1:55" x14ac:dyDescent="0.25">
      <c r="A1101">
        <v>516</v>
      </c>
      <c r="B1101" t="s">
        <v>574</v>
      </c>
      <c r="C1101" t="s">
        <v>296</v>
      </c>
      <c r="D1101" t="s">
        <v>575</v>
      </c>
      <c r="E1101" t="s">
        <v>294</v>
      </c>
      <c r="F1101" t="s">
        <v>297</v>
      </c>
      <c r="G1101" t="s">
        <v>235</v>
      </c>
      <c r="I1101" t="s">
        <v>298</v>
      </c>
      <c r="J1101" t="s">
        <v>232</v>
      </c>
      <c r="K1101" t="s">
        <v>232</v>
      </c>
      <c r="L1101" t="s">
        <v>232</v>
      </c>
      <c r="M1101" t="s">
        <v>232</v>
      </c>
      <c r="N1101" t="s">
        <v>232</v>
      </c>
      <c r="O1101" t="s">
        <v>232</v>
      </c>
      <c r="P1101" t="s">
        <v>232</v>
      </c>
      <c r="Q1101" t="s">
        <v>232</v>
      </c>
      <c r="R1101" t="s">
        <v>232</v>
      </c>
      <c r="S1101" t="s">
        <v>232</v>
      </c>
      <c r="T1101" t="s">
        <v>232</v>
      </c>
      <c r="U1101" t="s">
        <v>232</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1.4E-2</v>
      </c>
      <c r="AJ1101">
        <v>-0.31</v>
      </c>
      <c r="AK1101">
        <v>1.929</v>
      </c>
      <c r="AL1101">
        <v>1.891</v>
      </c>
      <c r="AM1101">
        <v>0.52500000000000002</v>
      </c>
      <c r="AN1101">
        <v>0.19600000000000001</v>
      </c>
      <c r="AO1101">
        <v>0.154</v>
      </c>
      <c r="AP1101">
        <v>3.7999999999999999E-2</v>
      </c>
      <c r="AQ1101">
        <v>0.157</v>
      </c>
      <c r="AR1101">
        <v>1.2290000000000001</v>
      </c>
      <c r="AS1101">
        <v>-0.95</v>
      </c>
      <c r="AT1101">
        <v>-1.645</v>
      </c>
      <c r="AU1101">
        <v>-2.4E-2</v>
      </c>
      <c r="AV1101">
        <v>4.8000000000000001E-2</v>
      </c>
      <c r="AW1101">
        <v>0.5</v>
      </c>
      <c r="AX1101">
        <v>0.5</v>
      </c>
      <c r="AY1101">
        <v>0.5</v>
      </c>
      <c r="AZ1101">
        <v>0.5</v>
      </c>
      <c r="BA1101">
        <v>0.5</v>
      </c>
      <c r="BB1101">
        <v>0.5</v>
      </c>
      <c r="BC1101">
        <v>2017</v>
      </c>
    </row>
    <row r="1102" spans="1:55" x14ac:dyDescent="0.25">
      <c r="A1102">
        <v>516</v>
      </c>
      <c r="B1102" t="s">
        <v>574</v>
      </c>
      <c r="C1102" t="s">
        <v>299</v>
      </c>
      <c r="D1102" t="s">
        <v>575</v>
      </c>
      <c r="E1102" t="s">
        <v>300</v>
      </c>
      <c r="G1102" t="s">
        <v>274</v>
      </c>
    </row>
    <row r="1103" spans="1:55" x14ac:dyDescent="0.25">
      <c r="A1103">
        <v>516</v>
      </c>
      <c r="B1103" t="s">
        <v>574</v>
      </c>
      <c r="C1103" t="s">
        <v>301</v>
      </c>
      <c r="D1103" t="s">
        <v>575</v>
      </c>
      <c r="E1103" t="s">
        <v>302</v>
      </c>
      <c r="F1103" t="s">
        <v>303</v>
      </c>
      <c r="G1103" t="s">
        <v>235</v>
      </c>
      <c r="I1103" t="s">
        <v>578</v>
      </c>
      <c r="J1103" t="s">
        <v>232</v>
      </c>
      <c r="K1103" t="s">
        <v>232</v>
      </c>
      <c r="L1103" t="s">
        <v>232</v>
      </c>
      <c r="M1103" t="s">
        <v>232</v>
      </c>
      <c r="N1103" t="s">
        <v>232</v>
      </c>
      <c r="O1103" t="s">
        <v>232</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2.8090000000000002</v>
      </c>
      <c r="AK1103">
        <v>9.5709999999999997</v>
      </c>
      <c r="AL1103">
        <v>7.7670000000000003</v>
      </c>
      <c r="AM1103">
        <v>5.1509999999999998</v>
      </c>
      <c r="AN1103">
        <v>-3.1080000000000001</v>
      </c>
      <c r="AO1103">
        <v>10.429</v>
      </c>
      <c r="AP1103">
        <v>10.531000000000001</v>
      </c>
      <c r="AQ1103">
        <v>-4.1310000000000002</v>
      </c>
      <c r="AR1103">
        <v>-19.658000000000001</v>
      </c>
      <c r="AS1103">
        <v>-24.068000000000001</v>
      </c>
      <c r="AT1103">
        <v>2.7170000000000001</v>
      </c>
      <c r="AU1103">
        <v>1.2849999999999999</v>
      </c>
      <c r="AV1103">
        <v>3.8</v>
      </c>
      <c r="AW1103">
        <v>39.000999999999998</v>
      </c>
      <c r="AX1103">
        <v>44.567</v>
      </c>
      <c r="AY1103">
        <v>4.66</v>
      </c>
      <c r="AZ1103">
        <v>3.0019999999999998</v>
      </c>
      <c r="BA1103">
        <v>1.5840000000000001</v>
      </c>
      <c r="BB1103">
        <v>1.0720000000000001</v>
      </c>
      <c r="BC1103">
        <v>2017</v>
      </c>
    </row>
    <row r="1104" spans="1:55" x14ac:dyDescent="0.25">
      <c r="A1104">
        <v>516</v>
      </c>
      <c r="B1104" t="s">
        <v>574</v>
      </c>
      <c r="C1104" t="s">
        <v>305</v>
      </c>
      <c r="D1104" t="s">
        <v>575</v>
      </c>
      <c r="E1104" t="s">
        <v>306</v>
      </c>
      <c r="F1104" t="s">
        <v>307</v>
      </c>
      <c r="G1104" t="s">
        <v>235</v>
      </c>
      <c r="I1104" t="s">
        <v>578</v>
      </c>
      <c r="J1104" t="s">
        <v>232</v>
      </c>
      <c r="K1104" t="s">
        <v>232</v>
      </c>
      <c r="L1104" t="s">
        <v>232</v>
      </c>
      <c r="M1104" t="s">
        <v>232</v>
      </c>
      <c r="N1104" t="s">
        <v>232</v>
      </c>
      <c r="O1104" t="s">
        <v>232</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8.5229999999999997</v>
      </c>
      <c r="AK1104">
        <v>23.154</v>
      </c>
      <c r="AL1104">
        <v>16.449000000000002</v>
      </c>
      <c r="AM1104">
        <v>4.633</v>
      </c>
      <c r="AN1104">
        <v>-10.003</v>
      </c>
      <c r="AO1104">
        <v>15.252000000000001</v>
      </c>
      <c r="AP1104">
        <v>24.273</v>
      </c>
      <c r="AQ1104">
        <v>-2.8109999999999999</v>
      </c>
      <c r="AR1104">
        <v>-22.146999999999998</v>
      </c>
      <c r="AS1104">
        <v>-10.629</v>
      </c>
      <c r="AT1104">
        <v>-11.381</v>
      </c>
      <c r="AU1104">
        <v>16.056999999999999</v>
      </c>
      <c r="AV1104">
        <v>-0.23300000000000001</v>
      </c>
      <c r="AW1104">
        <v>36.685000000000002</v>
      </c>
      <c r="AX1104">
        <v>47.707999999999998</v>
      </c>
      <c r="AY1104">
        <v>3.8460000000000001</v>
      </c>
      <c r="AZ1104">
        <v>2.9430000000000001</v>
      </c>
      <c r="BA1104">
        <v>1.877</v>
      </c>
      <c r="BB1104">
        <v>0.89900000000000002</v>
      </c>
      <c r="BC1104">
        <v>2017</v>
      </c>
    </row>
    <row r="1105" spans="1:55" x14ac:dyDescent="0.25">
      <c r="A1105">
        <v>516</v>
      </c>
      <c r="B1105" t="s">
        <v>574</v>
      </c>
      <c r="C1105" t="s">
        <v>308</v>
      </c>
      <c r="D1105" t="s">
        <v>575</v>
      </c>
      <c r="E1105" t="s">
        <v>309</v>
      </c>
      <c r="F1105" t="s">
        <v>310</v>
      </c>
      <c r="G1105" t="s">
        <v>235</v>
      </c>
      <c r="I1105" t="s">
        <v>578</v>
      </c>
      <c r="J1105" t="s">
        <v>232</v>
      </c>
      <c r="K1105" t="s">
        <v>232</v>
      </c>
      <c r="L1105" t="s">
        <v>232</v>
      </c>
      <c r="M1105" t="s">
        <v>232</v>
      </c>
      <c r="N1105" t="s">
        <v>232</v>
      </c>
      <c r="O1105" t="s">
        <v>232</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4.4219999999999997</v>
      </c>
      <c r="AK1105">
        <v>-9.1940000000000008</v>
      </c>
      <c r="AL1105">
        <v>-7.0540000000000003</v>
      </c>
      <c r="AM1105">
        <v>-6.66</v>
      </c>
      <c r="AN1105">
        <v>11.705</v>
      </c>
      <c r="AO1105">
        <v>-4.5750000000000002</v>
      </c>
      <c r="AP1105">
        <v>-2.798</v>
      </c>
      <c r="AQ1105">
        <v>-9.2840000000000007</v>
      </c>
      <c r="AR1105">
        <v>4.3230000000000004</v>
      </c>
      <c r="AS1105">
        <v>-13.765000000000001</v>
      </c>
      <c r="AT1105">
        <v>-1.891</v>
      </c>
      <c r="AU1105">
        <v>-2.7050000000000001</v>
      </c>
      <c r="AV1105">
        <v>-1.621</v>
      </c>
      <c r="AW1105">
        <v>38.258000000000003</v>
      </c>
      <c r="AX1105">
        <v>43.283999999999999</v>
      </c>
      <c r="AY1105">
        <v>1.95</v>
      </c>
      <c r="AZ1105">
        <v>0.7</v>
      </c>
      <c r="BA1105">
        <v>1.2709999999999999</v>
      </c>
      <c r="BB1105">
        <v>-0.36499999999999999</v>
      </c>
      <c r="BC1105">
        <v>2017</v>
      </c>
    </row>
    <row r="1106" spans="1:55" x14ac:dyDescent="0.25">
      <c r="A1106">
        <v>516</v>
      </c>
      <c r="B1106" t="s">
        <v>574</v>
      </c>
      <c r="C1106" t="s">
        <v>311</v>
      </c>
      <c r="D1106" t="s">
        <v>575</v>
      </c>
      <c r="E1106" t="s">
        <v>312</v>
      </c>
      <c r="F1106" t="s">
        <v>313</v>
      </c>
      <c r="G1106" t="s">
        <v>235</v>
      </c>
      <c r="I1106" t="s">
        <v>578</v>
      </c>
      <c r="J1106">
        <v>0</v>
      </c>
      <c r="K1106">
        <v>0</v>
      </c>
      <c r="L1106">
        <v>0</v>
      </c>
      <c r="M1106">
        <v>0</v>
      </c>
      <c r="N1106">
        <v>0</v>
      </c>
      <c r="O1106" t="s">
        <v>374</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4.8099999999999996</v>
      </c>
      <c r="AK1106">
        <v>-9.0180000000000007</v>
      </c>
      <c r="AL1106">
        <v>-7.4420000000000002</v>
      </c>
      <c r="AM1106">
        <v>-7.282</v>
      </c>
      <c r="AN1106">
        <v>11.89</v>
      </c>
      <c r="AO1106">
        <v>-5.0679999999999996</v>
      </c>
      <c r="AP1106">
        <v>-2.4940000000000002</v>
      </c>
      <c r="AQ1106">
        <v>-9.7989999999999995</v>
      </c>
      <c r="AR1106">
        <v>4.641</v>
      </c>
      <c r="AS1106">
        <v>-16.896000000000001</v>
      </c>
      <c r="AT1106">
        <v>-0.64400000000000002</v>
      </c>
      <c r="AU1106">
        <v>-3.0779999999999998</v>
      </c>
      <c r="AV1106">
        <v>-1.788</v>
      </c>
      <c r="AW1106">
        <v>38.597999999999999</v>
      </c>
      <c r="AX1106">
        <v>43.146999999999998</v>
      </c>
      <c r="AY1106">
        <v>1.9450000000000001</v>
      </c>
      <c r="AZ1106">
        <v>0.72799999999999998</v>
      </c>
      <c r="BA1106">
        <v>1.254</v>
      </c>
      <c r="BB1106">
        <v>-0.36299999999999999</v>
      </c>
      <c r="BC1106">
        <v>2017</v>
      </c>
    </row>
    <row r="1107" spans="1:55" x14ac:dyDescent="0.25">
      <c r="A1107">
        <v>516</v>
      </c>
      <c r="B1107" t="s">
        <v>574</v>
      </c>
      <c r="C1107" t="s">
        <v>314</v>
      </c>
      <c r="D1107" t="s">
        <v>575</v>
      </c>
      <c r="E1107" t="s">
        <v>315</v>
      </c>
      <c r="F1107" t="s">
        <v>316</v>
      </c>
      <c r="G1107" t="s">
        <v>317</v>
      </c>
      <c r="I1107" t="s">
        <v>579</v>
      </c>
      <c r="J1107" t="s">
        <v>232</v>
      </c>
      <c r="K1107" t="s">
        <v>232</v>
      </c>
      <c r="L1107" t="s">
        <v>232</v>
      </c>
      <c r="M1107" t="s">
        <v>232</v>
      </c>
      <c r="N1107" t="s">
        <v>232</v>
      </c>
      <c r="O1107" t="s">
        <v>232</v>
      </c>
      <c r="P1107" t="s">
        <v>232</v>
      </c>
      <c r="Q1107" t="s">
        <v>232</v>
      </c>
      <c r="R1107" t="s">
        <v>232</v>
      </c>
      <c r="S1107" t="s">
        <v>232</v>
      </c>
      <c r="T1107" t="s">
        <v>232</v>
      </c>
      <c r="U1107" t="s">
        <v>232</v>
      </c>
      <c r="V1107" t="s">
        <v>232</v>
      </c>
      <c r="W1107" t="s">
        <v>232</v>
      </c>
      <c r="X1107" t="s">
        <v>232</v>
      </c>
      <c r="Y1107" t="s">
        <v>232</v>
      </c>
      <c r="Z1107" t="s">
        <v>232</v>
      </c>
      <c r="AA1107" t="s">
        <v>232</v>
      </c>
      <c r="AB1107" t="s">
        <v>232</v>
      </c>
      <c r="AC1107" t="s">
        <v>232</v>
      </c>
      <c r="AD1107" t="s">
        <v>232</v>
      </c>
      <c r="AE1107" t="s">
        <v>232</v>
      </c>
      <c r="AF1107" t="s">
        <v>232</v>
      </c>
      <c r="AG1107" t="s">
        <v>232</v>
      </c>
      <c r="AH1107" t="s">
        <v>232</v>
      </c>
      <c r="AI1107" t="s">
        <v>232</v>
      </c>
      <c r="AJ1107" t="s">
        <v>232</v>
      </c>
      <c r="AK1107" t="s">
        <v>232</v>
      </c>
      <c r="AL1107" t="s">
        <v>232</v>
      </c>
      <c r="AM1107" t="s">
        <v>232</v>
      </c>
      <c r="AN1107" t="s">
        <v>232</v>
      </c>
      <c r="AO1107">
        <v>9.3000000000000007</v>
      </c>
      <c r="AP1107">
        <v>8.5</v>
      </c>
      <c r="AQ1107">
        <v>7.7</v>
      </c>
      <c r="AR1107">
        <v>6.9</v>
      </c>
      <c r="AS1107">
        <v>7.7</v>
      </c>
      <c r="AT1107">
        <v>8.5</v>
      </c>
      <c r="AU1107">
        <v>9.3000000000000007</v>
      </c>
      <c r="AV1107">
        <v>9.3000000000000007</v>
      </c>
      <c r="AW1107">
        <v>9.3000000000000007</v>
      </c>
      <c r="AX1107">
        <v>9.3000000000000007</v>
      </c>
      <c r="AY1107">
        <v>9.3000000000000007</v>
      </c>
      <c r="AZ1107">
        <v>9.3000000000000007</v>
      </c>
      <c r="BA1107">
        <v>9.3000000000000007</v>
      </c>
      <c r="BB1107">
        <v>9.3000000000000007</v>
      </c>
      <c r="BC1107">
        <v>2017</v>
      </c>
    </row>
    <row r="1108" spans="1:55" x14ac:dyDescent="0.25">
      <c r="A1108">
        <v>516</v>
      </c>
      <c r="B1108" t="s">
        <v>574</v>
      </c>
      <c r="C1108" t="s">
        <v>318</v>
      </c>
      <c r="D1108" t="s">
        <v>575</v>
      </c>
      <c r="E1108" t="s">
        <v>319</v>
      </c>
      <c r="F1108" t="s">
        <v>320</v>
      </c>
      <c r="G1108" t="s">
        <v>321</v>
      </c>
      <c r="H1108" t="s">
        <v>322</v>
      </c>
    </row>
    <row r="1109" spans="1:55" x14ac:dyDescent="0.25">
      <c r="A1109">
        <v>516</v>
      </c>
      <c r="B1109" t="s">
        <v>574</v>
      </c>
      <c r="C1109" t="s">
        <v>323</v>
      </c>
      <c r="D1109" t="s">
        <v>575</v>
      </c>
      <c r="E1109" t="s">
        <v>324</v>
      </c>
      <c r="F1109" t="s">
        <v>325</v>
      </c>
      <c r="G1109" t="s">
        <v>321</v>
      </c>
      <c r="H1109" t="s">
        <v>322</v>
      </c>
      <c r="I1109" t="s">
        <v>580</v>
      </c>
      <c r="J1109" t="s">
        <v>232</v>
      </c>
      <c r="K1109" t="s">
        <v>232</v>
      </c>
      <c r="L1109" t="s">
        <v>232</v>
      </c>
      <c r="M1109" t="s">
        <v>232</v>
      </c>
      <c r="N1109" t="s">
        <v>232</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0.42899999999999999</v>
      </c>
      <c r="AV1109">
        <v>0.434</v>
      </c>
      <c r="AW1109">
        <v>0.44</v>
      </c>
      <c r="AX1109">
        <v>0.44500000000000001</v>
      </c>
      <c r="AY1109">
        <v>0.45</v>
      </c>
      <c r="AZ1109">
        <v>0.45600000000000002</v>
      </c>
      <c r="BA1109">
        <v>0.46100000000000002</v>
      </c>
      <c r="BB1109">
        <v>0.46100000000000002</v>
      </c>
      <c r="BC1109">
        <v>2016</v>
      </c>
    </row>
    <row r="1110" spans="1:55" x14ac:dyDescent="0.25">
      <c r="A1110">
        <v>516</v>
      </c>
      <c r="B1110" t="s">
        <v>574</v>
      </c>
      <c r="C1110" t="s">
        <v>327</v>
      </c>
      <c r="D1110" t="s">
        <v>575</v>
      </c>
      <c r="E1110" t="s">
        <v>328</v>
      </c>
      <c r="F1110" t="s">
        <v>329</v>
      </c>
      <c r="G1110" t="s">
        <v>229</v>
      </c>
      <c r="H1110" t="s">
        <v>230</v>
      </c>
      <c r="I1110" t="s">
        <v>581</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7.9640000000000004</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4.3899999999999997</v>
      </c>
      <c r="AW1110">
        <v>3.8490000000000002</v>
      </c>
      <c r="AX1110">
        <v>4.1130000000000004</v>
      </c>
      <c r="AY1110">
        <v>4.5069999999999997</v>
      </c>
      <c r="AZ1110">
        <v>4.8789999999999996</v>
      </c>
      <c r="BA1110">
        <v>5.0469999999999997</v>
      </c>
      <c r="BB1110">
        <v>5.03</v>
      </c>
      <c r="BC1110">
        <v>2017</v>
      </c>
    </row>
    <row r="1111" spans="1:55" x14ac:dyDescent="0.25">
      <c r="A1111">
        <v>516</v>
      </c>
      <c r="B1111" t="s">
        <v>574</v>
      </c>
      <c r="C1111" t="s">
        <v>331</v>
      </c>
      <c r="D1111" t="s">
        <v>575</v>
      </c>
      <c r="E1111" t="s">
        <v>328</v>
      </c>
      <c r="F1111" t="s">
        <v>329</v>
      </c>
      <c r="G1111" t="s">
        <v>282</v>
      </c>
      <c r="I1111" t="s">
        <v>332</v>
      </c>
      <c r="J1111" t="s">
        <v>232</v>
      </c>
      <c r="K1111" t="s">
        <v>232</v>
      </c>
      <c r="L1111" t="s">
        <v>232</v>
      </c>
      <c r="M1111" t="s">
        <v>232</v>
      </c>
      <c r="N1111" t="s">
        <v>232</v>
      </c>
      <c r="O1111">
        <v>77.369</v>
      </c>
      <c r="P1111">
        <v>56.697000000000003</v>
      </c>
      <c r="Q1111">
        <v>42.133000000000003</v>
      </c>
      <c r="R1111">
        <v>41.877000000000002</v>
      </c>
      <c r="S1111">
        <v>39.148000000000003</v>
      </c>
      <c r="T1111">
        <v>38.277999999999999</v>
      </c>
      <c r="U1111">
        <v>37.905999999999999</v>
      </c>
      <c r="V1111">
        <v>30.780999999999999</v>
      </c>
      <c r="W1111">
        <v>30.936</v>
      </c>
      <c r="X1111">
        <v>32.475000000000001</v>
      </c>
      <c r="Y1111">
        <v>32.963000000000001</v>
      </c>
      <c r="Z1111">
        <v>35.777999999999999</v>
      </c>
      <c r="AA1111">
        <v>33.252000000000002</v>
      </c>
      <c r="AB1111">
        <v>25.51</v>
      </c>
      <c r="AC1111">
        <v>29.358000000000001</v>
      </c>
      <c r="AD1111">
        <v>44.351999999999997</v>
      </c>
      <c r="AE1111">
        <v>38.061</v>
      </c>
      <c r="AF1111">
        <v>36.811999999999998</v>
      </c>
      <c r="AG1111">
        <v>38.948</v>
      </c>
      <c r="AH1111">
        <v>41.719000000000001</v>
      </c>
      <c r="AI1111">
        <v>45.220999999999997</v>
      </c>
      <c r="AJ1111">
        <v>47.67</v>
      </c>
      <c r="AK1111">
        <v>32.432000000000002</v>
      </c>
      <c r="AL1111">
        <v>63.09</v>
      </c>
      <c r="AM1111">
        <v>38.445</v>
      </c>
      <c r="AN1111">
        <v>43.79</v>
      </c>
      <c r="AO1111">
        <v>55.341000000000001</v>
      </c>
      <c r="AP1111">
        <v>46.777000000000001</v>
      </c>
      <c r="AQ1111">
        <v>46.607999999999997</v>
      </c>
      <c r="AR1111">
        <v>37.664000000000001</v>
      </c>
      <c r="AS1111">
        <v>24.154</v>
      </c>
      <c r="AT1111">
        <v>17.670999999999999</v>
      </c>
      <c r="AU1111">
        <v>25.954999999999998</v>
      </c>
      <c r="AV1111">
        <v>23.11</v>
      </c>
      <c r="AW1111">
        <v>21.416</v>
      </c>
      <c r="AX1111">
        <v>21.574999999999999</v>
      </c>
      <c r="AY1111">
        <v>22.202000000000002</v>
      </c>
      <c r="AZ1111">
        <v>22.805</v>
      </c>
      <c r="BA1111">
        <v>22.878</v>
      </c>
      <c r="BB1111">
        <v>22.788</v>
      </c>
      <c r="BC1111">
        <v>2017</v>
      </c>
    </row>
    <row r="1112" spans="1:55" x14ac:dyDescent="0.25">
      <c r="A1112">
        <v>516</v>
      </c>
      <c r="B1112" t="s">
        <v>574</v>
      </c>
      <c r="C1112" t="s">
        <v>333</v>
      </c>
      <c r="D1112" t="s">
        <v>575</v>
      </c>
      <c r="E1112" t="s">
        <v>334</v>
      </c>
      <c r="F1112" t="s">
        <v>335</v>
      </c>
      <c r="G1112" t="s">
        <v>229</v>
      </c>
      <c r="H1112" t="s">
        <v>230</v>
      </c>
      <c r="I1112" t="s">
        <v>581</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6.125</v>
      </c>
      <c r="AV1112">
        <v>5.9930000000000003</v>
      </c>
      <c r="AW1112">
        <v>5.9480000000000004</v>
      </c>
      <c r="AX1112">
        <v>5.9109999999999996</v>
      </c>
      <c r="AY1112">
        <v>5.875</v>
      </c>
      <c r="AZ1112">
        <v>5.8410000000000002</v>
      </c>
      <c r="BA1112">
        <v>5.8079999999999998</v>
      </c>
      <c r="BB1112">
        <v>5.7759999999999998</v>
      </c>
      <c r="BC1112">
        <v>2017</v>
      </c>
    </row>
    <row r="1113" spans="1:55" x14ac:dyDescent="0.25">
      <c r="A1113">
        <v>516</v>
      </c>
      <c r="B1113" t="s">
        <v>574</v>
      </c>
      <c r="C1113" t="s">
        <v>336</v>
      </c>
      <c r="D1113" t="s">
        <v>575</v>
      </c>
      <c r="E1113" t="s">
        <v>334</v>
      </c>
      <c r="F1113" t="s">
        <v>335</v>
      </c>
      <c r="G1113" t="s">
        <v>282</v>
      </c>
      <c r="I1113" t="s">
        <v>337</v>
      </c>
      <c r="J1113" t="s">
        <v>232</v>
      </c>
      <c r="K1113" t="s">
        <v>232</v>
      </c>
      <c r="L1113" t="s">
        <v>232</v>
      </c>
      <c r="M1113" t="s">
        <v>232</v>
      </c>
      <c r="N1113" t="s">
        <v>232</v>
      </c>
      <c r="O1113">
        <v>44.347999999999999</v>
      </c>
      <c r="P1113">
        <v>48.793999999999997</v>
      </c>
      <c r="Q1113">
        <v>37.878999999999998</v>
      </c>
      <c r="R1113">
        <v>45.713000000000001</v>
      </c>
      <c r="S1113">
        <v>44.966999999999999</v>
      </c>
      <c r="T1113">
        <v>40.33</v>
      </c>
      <c r="U1113">
        <v>39.265000000000001</v>
      </c>
      <c r="V1113">
        <v>40.651000000000003</v>
      </c>
      <c r="W1113">
        <v>46.622999999999998</v>
      </c>
      <c r="X1113">
        <v>62.357999999999997</v>
      </c>
      <c r="Y1113">
        <v>59.951999999999998</v>
      </c>
      <c r="Z1113">
        <v>46.838999999999999</v>
      </c>
      <c r="AA1113">
        <v>47.676000000000002</v>
      </c>
      <c r="AB1113">
        <v>54.134</v>
      </c>
      <c r="AC1113">
        <v>50.058999999999997</v>
      </c>
      <c r="AD1113">
        <v>37.491999999999997</v>
      </c>
      <c r="AE1113">
        <v>35.475999999999999</v>
      </c>
      <c r="AF1113">
        <v>41.426000000000002</v>
      </c>
      <c r="AG1113">
        <v>30.887</v>
      </c>
      <c r="AH1113">
        <v>33.154000000000003</v>
      </c>
      <c r="AI1113">
        <v>28.998999999999999</v>
      </c>
      <c r="AJ1113">
        <v>27.931000000000001</v>
      </c>
      <c r="AK1113">
        <v>29.315000000000001</v>
      </c>
      <c r="AL1113">
        <v>27.076000000000001</v>
      </c>
      <c r="AM1113">
        <v>34.835000000000001</v>
      </c>
      <c r="AN1113">
        <v>36.177999999999997</v>
      </c>
      <c r="AO1113">
        <v>29.71</v>
      </c>
      <c r="AP1113">
        <v>30.991</v>
      </c>
      <c r="AQ1113">
        <v>33.582000000000001</v>
      </c>
      <c r="AR1113">
        <v>34.088000000000001</v>
      </c>
      <c r="AS1113">
        <v>38.677</v>
      </c>
      <c r="AT1113">
        <v>39.351999999999997</v>
      </c>
      <c r="AU1113">
        <v>36.572000000000003</v>
      </c>
      <c r="AV1113">
        <v>31.548999999999999</v>
      </c>
      <c r="AW1113">
        <v>33.091999999999999</v>
      </c>
      <c r="AX1113">
        <v>31.01</v>
      </c>
      <c r="AY1113">
        <v>28.943000000000001</v>
      </c>
      <c r="AZ1113">
        <v>27.303999999999998</v>
      </c>
      <c r="BA1113">
        <v>26.329000000000001</v>
      </c>
      <c r="BB1113">
        <v>26.166</v>
      </c>
      <c r="BC1113">
        <v>2017</v>
      </c>
    </row>
    <row r="1114" spans="1:55" x14ac:dyDescent="0.25">
      <c r="A1114">
        <v>516</v>
      </c>
      <c r="B1114" t="s">
        <v>574</v>
      </c>
      <c r="C1114" t="s">
        <v>338</v>
      </c>
      <c r="D1114" t="s">
        <v>575</v>
      </c>
      <c r="E1114" t="s">
        <v>339</v>
      </c>
      <c r="F1114" t="s">
        <v>340</v>
      </c>
      <c r="G1114" t="s">
        <v>229</v>
      </c>
      <c r="H1114" t="s">
        <v>230</v>
      </c>
      <c r="I1114" t="s">
        <v>581</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2.8570000000000002</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v>
      </c>
      <c r="AV1114">
        <v>-1.603</v>
      </c>
      <c r="AW1114">
        <v>-2.0990000000000002</v>
      </c>
      <c r="AX1114">
        <v>-1.7989999999999999</v>
      </c>
      <c r="AY1114">
        <v>-1.3680000000000001</v>
      </c>
      <c r="AZ1114">
        <v>-0.96199999999999997</v>
      </c>
      <c r="BA1114">
        <v>-0.76100000000000001</v>
      </c>
      <c r="BB1114">
        <v>-0.746</v>
      </c>
      <c r="BC1114">
        <v>2017</v>
      </c>
    </row>
    <row r="1115" spans="1:55" x14ac:dyDescent="0.25">
      <c r="A1115">
        <v>516</v>
      </c>
      <c r="B1115" t="s">
        <v>574</v>
      </c>
      <c r="C1115" t="s">
        <v>341</v>
      </c>
      <c r="D1115" t="s">
        <v>575</v>
      </c>
      <c r="E1115" t="s">
        <v>339</v>
      </c>
      <c r="F1115" t="s">
        <v>340</v>
      </c>
      <c r="G1115" t="s">
        <v>282</v>
      </c>
      <c r="I1115" t="s">
        <v>342</v>
      </c>
      <c r="J1115" t="s">
        <v>232</v>
      </c>
      <c r="K1115" t="s">
        <v>232</v>
      </c>
      <c r="L1115" t="s">
        <v>232</v>
      </c>
      <c r="M1115" t="s">
        <v>232</v>
      </c>
      <c r="N1115" t="s">
        <v>232</v>
      </c>
      <c r="O1115">
        <v>33.021000000000001</v>
      </c>
      <c r="P1115">
        <v>7.9029999999999996</v>
      </c>
      <c r="Q1115">
        <v>4.2539999999999996</v>
      </c>
      <c r="R1115">
        <v>-3.8359999999999999</v>
      </c>
      <c r="S1115">
        <v>-5.819</v>
      </c>
      <c r="T1115">
        <v>-2.052</v>
      </c>
      <c r="U1115">
        <v>-1.359</v>
      </c>
      <c r="V1115">
        <v>-9.8689999999999998</v>
      </c>
      <c r="W1115">
        <v>-15.686999999999999</v>
      </c>
      <c r="X1115">
        <v>-29.882999999999999</v>
      </c>
      <c r="Y1115">
        <v>-26.989000000000001</v>
      </c>
      <c r="Z1115">
        <v>-11.061999999999999</v>
      </c>
      <c r="AA1115">
        <v>-14.423999999999999</v>
      </c>
      <c r="AB1115">
        <v>-28.623999999999999</v>
      </c>
      <c r="AC1115">
        <v>-20.701000000000001</v>
      </c>
      <c r="AD1115">
        <v>6.86</v>
      </c>
      <c r="AE1115">
        <v>2.585</v>
      </c>
      <c r="AF1115">
        <v>-4.6139999999999999</v>
      </c>
      <c r="AG1115">
        <v>8.0609999999999999</v>
      </c>
      <c r="AH1115">
        <v>8.5649999999999995</v>
      </c>
      <c r="AI1115">
        <v>16.221</v>
      </c>
      <c r="AJ1115">
        <v>19.739000000000001</v>
      </c>
      <c r="AK1115">
        <v>3.1179999999999999</v>
      </c>
      <c r="AL1115">
        <v>36.014000000000003</v>
      </c>
      <c r="AM1115">
        <v>3.61</v>
      </c>
      <c r="AN1115">
        <v>7.6120000000000001</v>
      </c>
      <c r="AO1115">
        <v>25.632000000000001</v>
      </c>
      <c r="AP1115">
        <v>15.786</v>
      </c>
      <c r="AQ1115">
        <v>13.025</v>
      </c>
      <c r="AR1115">
        <v>3.5760000000000001</v>
      </c>
      <c r="AS1115">
        <v>-14.523</v>
      </c>
      <c r="AT1115">
        <v>-21.68</v>
      </c>
      <c r="AU1115">
        <v>-10.617000000000001</v>
      </c>
      <c r="AV1115">
        <v>-8.4390000000000001</v>
      </c>
      <c r="AW1115">
        <v>-11.676</v>
      </c>
      <c r="AX1115">
        <v>-9.4350000000000005</v>
      </c>
      <c r="AY1115">
        <v>-6.7409999999999997</v>
      </c>
      <c r="AZ1115">
        <v>-4.4989999999999997</v>
      </c>
      <c r="BA1115">
        <v>-3.4510000000000001</v>
      </c>
      <c r="BB1115">
        <v>-3.3780000000000001</v>
      </c>
      <c r="BC1115">
        <v>2017</v>
      </c>
    </row>
    <row r="1116" spans="1:55" x14ac:dyDescent="0.25">
      <c r="A1116">
        <v>516</v>
      </c>
      <c r="B1116" t="s">
        <v>574</v>
      </c>
      <c r="C1116" t="s">
        <v>343</v>
      </c>
      <c r="D1116" t="s">
        <v>575</v>
      </c>
      <c r="E1116" t="s">
        <v>344</v>
      </c>
      <c r="F1116" t="s">
        <v>345</v>
      </c>
      <c r="G1116" t="s">
        <v>229</v>
      </c>
      <c r="H1116" t="s">
        <v>230</v>
      </c>
    </row>
    <row r="1117" spans="1:55" x14ac:dyDescent="0.25">
      <c r="A1117">
        <v>516</v>
      </c>
      <c r="B1117" t="s">
        <v>574</v>
      </c>
      <c r="C1117" t="s">
        <v>346</v>
      </c>
      <c r="D1117" t="s">
        <v>575</v>
      </c>
      <c r="E1117" t="s">
        <v>344</v>
      </c>
      <c r="F1117" t="s">
        <v>345</v>
      </c>
      <c r="G1117" t="s">
        <v>270</v>
      </c>
    </row>
    <row r="1118" spans="1:55" x14ac:dyDescent="0.25">
      <c r="A1118">
        <v>516</v>
      </c>
      <c r="B1118" t="s">
        <v>574</v>
      </c>
      <c r="C1118" t="s">
        <v>347</v>
      </c>
      <c r="D1118" t="s">
        <v>575</v>
      </c>
      <c r="E1118" t="s">
        <v>348</v>
      </c>
      <c r="F1118" t="s">
        <v>349</v>
      </c>
      <c r="G1118" t="s">
        <v>229</v>
      </c>
      <c r="H1118" t="s">
        <v>230</v>
      </c>
      <c r="I1118" t="s">
        <v>581</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2.8570000000000002</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v>
      </c>
      <c r="AV1118">
        <v>-1.603</v>
      </c>
      <c r="AW1118">
        <v>-2.0990000000000002</v>
      </c>
      <c r="AX1118">
        <v>-1.7989999999999999</v>
      </c>
      <c r="AY1118">
        <v>-1.3680000000000001</v>
      </c>
      <c r="AZ1118">
        <v>-0.96199999999999997</v>
      </c>
      <c r="BA1118">
        <v>-0.76100000000000001</v>
      </c>
      <c r="BB1118">
        <v>-0.746</v>
      </c>
      <c r="BC1118">
        <v>2017</v>
      </c>
    </row>
    <row r="1119" spans="1:55" x14ac:dyDescent="0.25">
      <c r="A1119">
        <v>516</v>
      </c>
      <c r="B1119" t="s">
        <v>574</v>
      </c>
      <c r="C1119" t="s">
        <v>350</v>
      </c>
      <c r="D1119" t="s">
        <v>575</v>
      </c>
      <c r="E1119" t="s">
        <v>348</v>
      </c>
      <c r="F1119" t="s">
        <v>349</v>
      </c>
      <c r="G1119" t="s">
        <v>282</v>
      </c>
      <c r="I1119" t="s">
        <v>351</v>
      </c>
      <c r="J1119" t="s">
        <v>232</v>
      </c>
      <c r="K1119" t="s">
        <v>232</v>
      </c>
      <c r="L1119" t="s">
        <v>232</v>
      </c>
      <c r="M1119" t="s">
        <v>232</v>
      </c>
      <c r="N1119" t="s">
        <v>232</v>
      </c>
      <c r="O1119">
        <v>33.021000000000001</v>
      </c>
      <c r="P1119">
        <v>7.9029999999999996</v>
      </c>
      <c r="Q1119">
        <v>4.2539999999999996</v>
      </c>
      <c r="R1119">
        <v>-3.8359999999999999</v>
      </c>
      <c r="S1119">
        <v>-5.819</v>
      </c>
      <c r="T1119">
        <v>-2.052</v>
      </c>
      <c r="U1119">
        <v>-1.359</v>
      </c>
      <c r="V1119">
        <v>-9.8689999999999998</v>
      </c>
      <c r="W1119">
        <v>-15.686999999999999</v>
      </c>
      <c r="X1119">
        <v>-29.882999999999999</v>
      </c>
      <c r="Y1119">
        <v>-26.989000000000001</v>
      </c>
      <c r="Z1119">
        <v>-11.061999999999999</v>
      </c>
      <c r="AA1119">
        <v>-14.423999999999999</v>
      </c>
      <c r="AB1119">
        <v>-28.623999999999999</v>
      </c>
      <c r="AC1119">
        <v>-20.701000000000001</v>
      </c>
      <c r="AD1119">
        <v>6.86</v>
      </c>
      <c r="AE1119">
        <v>2.585</v>
      </c>
      <c r="AF1119">
        <v>-4.6139999999999999</v>
      </c>
      <c r="AG1119">
        <v>8.0609999999999999</v>
      </c>
      <c r="AH1119">
        <v>8.5649999999999995</v>
      </c>
      <c r="AI1119">
        <v>16.221</v>
      </c>
      <c r="AJ1119">
        <v>19.739000000000001</v>
      </c>
      <c r="AK1119">
        <v>3.1179999999999999</v>
      </c>
      <c r="AL1119">
        <v>36.014000000000003</v>
      </c>
      <c r="AM1119">
        <v>3.61</v>
      </c>
      <c r="AN1119">
        <v>7.6120000000000001</v>
      </c>
      <c r="AO1119">
        <v>25.632000000000001</v>
      </c>
      <c r="AP1119">
        <v>15.786</v>
      </c>
      <c r="AQ1119">
        <v>13.025</v>
      </c>
      <c r="AR1119">
        <v>3.5760000000000001</v>
      </c>
      <c r="AS1119">
        <v>-14.523</v>
      </c>
      <c r="AT1119">
        <v>-21.68</v>
      </c>
      <c r="AU1119">
        <v>-10.617000000000001</v>
      </c>
      <c r="AV1119">
        <v>-8.4390000000000001</v>
      </c>
      <c r="AW1119">
        <v>-11.676</v>
      </c>
      <c r="AX1119">
        <v>-9.4350000000000005</v>
      </c>
      <c r="AY1119">
        <v>-6.7409999999999997</v>
      </c>
      <c r="AZ1119">
        <v>-4.4989999999999997</v>
      </c>
      <c r="BA1119">
        <v>-3.4510000000000001</v>
      </c>
      <c r="BB1119">
        <v>-3.3780000000000001</v>
      </c>
      <c r="BC1119">
        <v>2017</v>
      </c>
    </row>
    <row r="1120" spans="1:55" x14ac:dyDescent="0.25">
      <c r="A1120">
        <v>516</v>
      </c>
      <c r="B1120" t="s">
        <v>574</v>
      </c>
      <c r="C1120" t="s">
        <v>352</v>
      </c>
      <c r="D1120" t="s">
        <v>575</v>
      </c>
      <c r="E1120" t="s">
        <v>353</v>
      </c>
      <c r="F1120" t="s">
        <v>354</v>
      </c>
      <c r="G1120" t="s">
        <v>229</v>
      </c>
      <c r="H1120" t="s">
        <v>230</v>
      </c>
    </row>
    <row r="1121" spans="1:55" x14ac:dyDescent="0.25">
      <c r="A1121">
        <v>516</v>
      </c>
      <c r="B1121" t="s">
        <v>574</v>
      </c>
      <c r="C1121" t="s">
        <v>355</v>
      </c>
      <c r="D1121" t="s">
        <v>575</v>
      </c>
      <c r="E1121" t="s">
        <v>353</v>
      </c>
      <c r="F1121" t="s">
        <v>354</v>
      </c>
      <c r="G1121" t="s">
        <v>282</v>
      </c>
    </row>
    <row r="1122" spans="1:55" x14ac:dyDescent="0.25">
      <c r="A1122">
        <v>516</v>
      </c>
      <c r="B1122" t="s">
        <v>574</v>
      </c>
      <c r="C1122" t="s">
        <v>356</v>
      </c>
      <c r="D1122" t="s">
        <v>575</v>
      </c>
      <c r="E1122" t="s">
        <v>357</v>
      </c>
      <c r="F1122" t="s">
        <v>358</v>
      </c>
      <c r="G1122" t="s">
        <v>229</v>
      </c>
      <c r="H1122" t="s">
        <v>230</v>
      </c>
      <c r="I1122" t="s">
        <v>581</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2017</v>
      </c>
    </row>
    <row r="1123" spans="1:55" x14ac:dyDescent="0.25">
      <c r="A1123">
        <v>516</v>
      </c>
      <c r="B1123" t="s">
        <v>574</v>
      </c>
      <c r="C1123" t="s">
        <v>359</v>
      </c>
      <c r="D1123" t="s">
        <v>575</v>
      </c>
      <c r="E1123" t="s">
        <v>357</v>
      </c>
      <c r="F1123" t="s">
        <v>358</v>
      </c>
      <c r="G1123" t="s">
        <v>282</v>
      </c>
      <c r="I1123" t="s">
        <v>360</v>
      </c>
      <c r="J1123" t="s">
        <v>232</v>
      </c>
      <c r="K1123" t="s">
        <v>232</v>
      </c>
      <c r="L1123" t="s">
        <v>232</v>
      </c>
      <c r="M1123" t="s">
        <v>232</v>
      </c>
      <c r="N1123" t="s">
        <v>232</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0.59299999999999997</v>
      </c>
      <c r="AK1123">
        <v>0.68400000000000005</v>
      </c>
      <c r="AL1123">
        <v>0.93899999999999995</v>
      </c>
      <c r="AM1123">
        <v>1.1100000000000001</v>
      </c>
      <c r="AN1123">
        <v>1.113</v>
      </c>
      <c r="AO1123">
        <v>2.129</v>
      </c>
      <c r="AP1123">
        <v>2.101</v>
      </c>
      <c r="AQ1123">
        <v>2.2090000000000001</v>
      </c>
      <c r="AR1123">
        <v>3.2309999999999999</v>
      </c>
      <c r="AS1123">
        <v>2.9529999999999998</v>
      </c>
      <c r="AT1123">
        <v>3.0049999999999999</v>
      </c>
      <c r="AU1123">
        <v>2.8250000000000002</v>
      </c>
      <c r="AV1123">
        <v>2.4910000000000001</v>
      </c>
      <c r="AW1123">
        <v>2.633</v>
      </c>
      <c r="AX1123">
        <v>2.4820000000000002</v>
      </c>
      <c r="AY1123">
        <v>2.331</v>
      </c>
      <c r="AZ1123">
        <v>2.2120000000000002</v>
      </c>
      <c r="BA1123">
        <v>2.145</v>
      </c>
      <c r="BB1123">
        <v>2.1440000000000001</v>
      </c>
      <c r="BC1123">
        <v>2017</v>
      </c>
    </row>
    <row r="1124" spans="1:55" x14ac:dyDescent="0.25">
      <c r="A1124">
        <v>516</v>
      </c>
      <c r="B1124" t="s">
        <v>574</v>
      </c>
      <c r="C1124" t="s">
        <v>361</v>
      </c>
      <c r="D1124" t="s">
        <v>575</v>
      </c>
      <c r="E1124" t="s">
        <v>362</v>
      </c>
      <c r="F1124" t="s">
        <v>363</v>
      </c>
      <c r="G1124" t="s">
        <v>229</v>
      </c>
      <c r="H1124" t="s">
        <v>230</v>
      </c>
      <c r="I1124" t="s">
        <v>581</v>
      </c>
      <c r="J1124" t="s">
        <v>232</v>
      </c>
      <c r="K1124" t="s">
        <v>232</v>
      </c>
      <c r="L1124" t="s">
        <v>232</v>
      </c>
      <c r="M1124" t="s">
        <v>232</v>
      </c>
      <c r="N1124" t="s">
        <v>232</v>
      </c>
      <c r="O1124">
        <v>9.7360000000000007</v>
      </c>
      <c r="P1124">
        <v>5.8760000000000003</v>
      </c>
      <c r="Q1124">
        <v>6.5270000000000001</v>
      </c>
      <c r="R1124">
        <v>5.9359999999999999</v>
      </c>
      <c r="S1124">
        <v>6.452</v>
      </c>
      <c r="T1124">
        <v>7.07</v>
      </c>
      <c r="U1124">
        <v>7.085</v>
      </c>
      <c r="V1124">
        <v>7.5540000000000003</v>
      </c>
      <c r="W1124">
        <v>7.351</v>
      </c>
      <c r="X1124">
        <v>6.9180000000000001</v>
      </c>
      <c r="Y1124">
        <v>7.4349999999999996</v>
      </c>
      <c r="Z1124">
        <v>7.992</v>
      </c>
      <c r="AA1124">
        <v>8.5500000000000007</v>
      </c>
      <c r="AB1124">
        <v>7.51</v>
      </c>
      <c r="AC1124">
        <v>8.6379999999999999</v>
      </c>
      <c r="AD1124">
        <v>11.464</v>
      </c>
      <c r="AE1124">
        <v>11.12</v>
      </c>
      <c r="AF1124">
        <v>11.593999999999999</v>
      </c>
      <c r="AG1124">
        <v>12.659000000000001</v>
      </c>
      <c r="AH1124">
        <v>14.743</v>
      </c>
      <c r="AI1124">
        <v>17.611000000000001</v>
      </c>
      <c r="AJ1124">
        <v>20.236999999999998</v>
      </c>
      <c r="AK1124">
        <v>20.460999999999999</v>
      </c>
      <c r="AL1124">
        <v>22.681000000000001</v>
      </c>
      <c r="AM1124">
        <v>17.297999999999998</v>
      </c>
      <c r="AN1124">
        <v>18.690000000000001</v>
      </c>
      <c r="AO1124">
        <v>23.303000000000001</v>
      </c>
      <c r="AP1124">
        <v>23.802</v>
      </c>
      <c r="AQ1124">
        <v>22.638999999999999</v>
      </c>
      <c r="AR1124">
        <v>21.664000000000001</v>
      </c>
      <c r="AS1124">
        <v>17.777999999999999</v>
      </c>
      <c r="AT1124">
        <v>15.747999999999999</v>
      </c>
      <c r="AU1124">
        <v>16.748000000000001</v>
      </c>
      <c r="AV1124">
        <v>18.995000000000001</v>
      </c>
      <c r="AW1124">
        <v>17.975000000000001</v>
      </c>
      <c r="AX1124">
        <v>19.062000000000001</v>
      </c>
      <c r="AY1124">
        <v>20.3</v>
      </c>
      <c r="AZ1124">
        <v>21.393000000000001</v>
      </c>
      <c r="BA1124">
        <v>22.059000000000001</v>
      </c>
      <c r="BB1124">
        <v>22.074999999999999</v>
      </c>
      <c r="BC1124">
        <v>2017</v>
      </c>
    </row>
    <row r="1125" spans="1:55" x14ac:dyDescent="0.25">
      <c r="A1125">
        <v>516</v>
      </c>
      <c r="B1125" t="s">
        <v>574</v>
      </c>
      <c r="C1125" t="s">
        <v>364</v>
      </c>
      <c r="D1125" t="s">
        <v>575</v>
      </c>
      <c r="E1125" t="s">
        <v>365</v>
      </c>
      <c r="F1125" t="s">
        <v>366</v>
      </c>
      <c r="G1125" t="s">
        <v>242</v>
      </c>
      <c r="H1125" t="s">
        <v>230</v>
      </c>
      <c r="I1125" t="s">
        <v>582</v>
      </c>
      <c r="J1125" t="s">
        <v>232</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2.0209999999999999</v>
      </c>
      <c r="AV1125">
        <v>1.556</v>
      </c>
      <c r="AW1125">
        <v>2.2719999999999998</v>
      </c>
      <c r="AX1125">
        <v>2.488</v>
      </c>
      <c r="AY1125">
        <v>2.6459999999999999</v>
      </c>
      <c r="AZ1125">
        <v>2.8090000000000002</v>
      </c>
      <c r="BA1125">
        <v>2.8820000000000001</v>
      </c>
      <c r="BB1125">
        <v>2.871</v>
      </c>
      <c r="BC1125">
        <v>2017</v>
      </c>
    </row>
    <row r="1126" spans="1:55" x14ac:dyDescent="0.25">
      <c r="A1126">
        <v>516</v>
      </c>
      <c r="B1126" t="s">
        <v>574</v>
      </c>
      <c r="C1126" t="s">
        <v>368</v>
      </c>
      <c r="D1126" t="s">
        <v>575</v>
      </c>
      <c r="E1126" t="s">
        <v>365</v>
      </c>
      <c r="F1126" t="s">
        <v>366</v>
      </c>
      <c r="G1126" t="s">
        <v>282</v>
      </c>
      <c r="I1126" t="s">
        <v>369</v>
      </c>
      <c r="J1126" t="s">
        <v>232</v>
      </c>
      <c r="K1126" t="s">
        <v>232</v>
      </c>
      <c r="L1126" t="s">
        <v>232</v>
      </c>
      <c r="M1126" t="s">
        <v>232</v>
      </c>
      <c r="N1126" t="s">
        <v>232</v>
      </c>
      <c r="O1126">
        <v>71.233000000000004</v>
      </c>
      <c r="P1126">
        <v>73.724000000000004</v>
      </c>
      <c r="Q1126">
        <v>72.953000000000003</v>
      </c>
      <c r="R1126">
        <v>76.010000000000005</v>
      </c>
      <c r="S1126">
        <v>64.968999999999994</v>
      </c>
      <c r="T1126">
        <v>60.271000000000001</v>
      </c>
      <c r="U1126">
        <v>60.012</v>
      </c>
      <c r="V1126">
        <v>38.951000000000001</v>
      </c>
      <c r="W1126">
        <v>26.873000000000001</v>
      </c>
      <c r="X1126">
        <v>34.999000000000002</v>
      </c>
      <c r="Y1126">
        <v>21.966999999999999</v>
      </c>
      <c r="Z1126">
        <v>23.835999999999999</v>
      </c>
      <c r="AA1126">
        <v>21.018000000000001</v>
      </c>
      <c r="AB1126">
        <v>16.718</v>
      </c>
      <c r="AC1126">
        <v>30.257000000000001</v>
      </c>
      <c r="AD1126">
        <v>45.006</v>
      </c>
      <c r="AE1126">
        <v>41.859000000000002</v>
      </c>
      <c r="AF1126">
        <v>36.188000000000002</v>
      </c>
      <c r="AG1126">
        <v>39.887999999999998</v>
      </c>
      <c r="AH1126">
        <v>38.049999999999997</v>
      </c>
      <c r="AI1126">
        <v>42.598999999999997</v>
      </c>
      <c r="AJ1126">
        <v>45.164000000000001</v>
      </c>
      <c r="AK1126">
        <v>43.137999999999998</v>
      </c>
      <c r="AL1126">
        <v>43.444000000000003</v>
      </c>
      <c r="AM1126">
        <v>32.302999999999997</v>
      </c>
      <c r="AN1126">
        <v>36.594999999999999</v>
      </c>
      <c r="AO1126">
        <v>34.709000000000003</v>
      </c>
      <c r="AP1126">
        <v>29.838000000000001</v>
      </c>
      <c r="AQ1126">
        <v>20.881</v>
      </c>
      <c r="AR1126">
        <v>31.927</v>
      </c>
      <c r="AS1126">
        <v>16.681999999999999</v>
      </c>
      <c r="AT1126">
        <v>12.9</v>
      </c>
      <c r="AU1126">
        <v>16.664999999999999</v>
      </c>
      <c r="AV1126">
        <v>11.048</v>
      </c>
      <c r="AW1126">
        <v>17.053000000000001</v>
      </c>
      <c r="AX1126">
        <v>17.423999999999999</v>
      </c>
      <c r="AY1126">
        <v>17.256</v>
      </c>
      <c r="AZ1126">
        <v>17.202000000000002</v>
      </c>
      <c r="BA1126">
        <v>16.940000000000001</v>
      </c>
      <c r="BB1126">
        <v>16.689</v>
      </c>
      <c r="BC1126">
        <v>2017</v>
      </c>
    </row>
    <row r="1127" spans="1:55" x14ac:dyDescent="0.25">
      <c r="A1127">
        <v>918</v>
      </c>
      <c r="B1127" t="s">
        <v>583</v>
      </c>
      <c r="C1127" t="s">
        <v>225</v>
      </c>
      <c r="D1127" t="s">
        <v>584</v>
      </c>
      <c r="E1127" t="s">
        <v>227</v>
      </c>
      <c r="F1127" t="s">
        <v>228</v>
      </c>
      <c r="G1127" t="s">
        <v>229</v>
      </c>
      <c r="H1127" t="s">
        <v>230</v>
      </c>
      <c r="I1127" t="s">
        <v>585</v>
      </c>
      <c r="J1127">
        <v>57.268999999999998</v>
      </c>
      <c r="K1127">
        <v>60.304000000000002</v>
      </c>
      <c r="L1127">
        <v>62.837000000000003</v>
      </c>
      <c r="M1127">
        <v>64.721999999999994</v>
      </c>
      <c r="N1127">
        <v>67.698999999999998</v>
      </c>
      <c r="O1127">
        <v>68.918000000000006</v>
      </c>
      <c r="P1127">
        <v>72.569999999999993</v>
      </c>
      <c r="Q1127">
        <v>75.980999999999995</v>
      </c>
      <c r="R1127">
        <v>77.805000000000007</v>
      </c>
      <c r="S1127">
        <v>77.415999999999997</v>
      </c>
      <c r="T1127">
        <v>70.370999999999995</v>
      </c>
      <c r="U1127">
        <v>62.802</v>
      </c>
      <c r="V1127">
        <v>57.511000000000003</v>
      </c>
      <c r="W1127">
        <v>50.825000000000003</v>
      </c>
      <c r="X1127">
        <v>48.962000000000003</v>
      </c>
      <c r="Y1127">
        <v>48.177999999999997</v>
      </c>
      <c r="Z1127">
        <v>44.302999999999997</v>
      </c>
      <c r="AA1127">
        <v>43.573999999999998</v>
      </c>
      <c r="AB1127">
        <v>45.692</v>
      </c>
      <c r="AC1127">
        <v>45.466999999999999</v>
      </c>
      <c r="AD1127">
        <v>47.743000000000002</v>
      </c>
      <c r="AE1127">
        <v>49.542999999999999</v>
      </c>
      <c r="AF1127">
        <v>52.484000000000002</v>
      </c>
      <c r="AG1127">
        <v>55.19</v>
      </c>
      <c r="AH1127">
        <v>58.741999999999997</v>
      </c>
      <c r="AI1127">
        <v>62.927</v>
      </c>
      <c r="AJ1127">
        <v>67.251999999999995</v>
      </c>
      <c r="AK1127">
        <v>72.191999999999993</v>
      </c>
      <c r="AL1127">
        <v>76.539000000000001</v>
      </c>
      <c r="AM1127">
        <v>73.793999999999997</v>
      </c>
      <c r="AN1127">
        <v>74.771000000000001</v>
      </c>
      <c r="AO1127">
        <v>76.203000000000003</v>
      </c>
      <c r="AP1127">
        <v>76.227000000000004</v>
      </c>
      <c r="AQ1127">
        <v>76.602999999999994</v>
      </c>
      <c r="AR1127">
        <v>78.010999999999996</v>
      </c>
      <c r="AS1127">
        <v>80.718999999999994</v>
      </c>
      <c r="AT1127">
        <v>83.896000000000001</v>
      </c>
      <c r="AU1127">
        <v>87.093999999999994</v>
      </c>
      <c r="AV1127">
        <v>89.881</v>
      </c>
      <c r="AW1127">
        <v>92.846999999999994</v>
      </c>
      <c r="AX1127">
        <v>95.632000000000005</v>
      </c>
      <c r="AY1127">
        <v>98.31</v>
      </c>
      <c r="AZ1127">
        <v>101.063</v>
      </c>
      <c r="BA1127">
        <v>103.893</v>
      </c>
      <c r="BB1127">
        <v>106.80200000000001</v>
      </c>
      <c r="BC1127">
        <v>2018</v>
      </c>
    </row>
    <row r="1128" spans="1:55" x14ac:dyDescent="0.25">
      <c r="A1128">
        <v>918</v>
      </c>
      <c r="B1128" t="s">
        <v>583</v>
      </c>
      <c r="C1128" t="s">
        <v>233</v>
      </c>
      <c r="D1128" t="s">
        <v>584</v>
      </c>
      <c r="E1128" t="s">
        <v>227</v>
      </c>
      <c r="F1128" t="s">
        <v>234</v>
      </c>
      <c r="G1128" t="s">
        <v>235</v>
      </c>
      <c r="I1128" t="s">
        <v>236</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-1.6459999999999999</v>
      </c>
      <c r="AB1128">
        <v>4.8609999999999998</v>
      </c>
      <c r="AC1128">
        <v>-0.49399999999999999</v>
      </c>
      <c r="AD1128">
        <v>5.0049999999999999</v>
      </c>
      <c r="AE1128">
        <v>3.77</v>
      </c>
      <c r="AF1128">
        <v>5.9379999999999997</v>
      </c>
      <c r="AG1128">
        <v>5.1559999999999997</v>
      </c>
      <c r="AH1128">
        <v>6.4349999999999996</v>
      </c>
      <c r="AI1128">
        <v>7.1230000000000002</v>
      </c>
      <c r="AJ1128">
        <v>6.8739999999999997</v>
      </c>
      <c r="AK1128">
        <v>7.3440000000000003</v>
      </c>
      <c r="AL1128">
        <v>6.0220000000000002</v>
      </c>
      <c r="AM1128">
        <v>-3.5859999999999999</v>
      </c>
      <c r="AN1128">
        <v>1.3240000000000001</v>
      </c>
      <c r="AO1128">
        <v>1.915</v>
      </c>
      <c r="AP1128">
        <v>3.1E-2</v>
      </c>
      <c r="AQ1128">
        <v>0.49399999999999999</v>
      </c>
      <c r="AR1128">
        <v>1.8380000000000001</v>
      </c>
      <c r="AS1128">
        <v>3.4710000000000001</v>
      </c>
      <c r="AT1128">
        <v>3.9369999999999998</v>
      </c>
      <c r="AU1128">
        <v>3.8109999999999999</v>
      </c>
      <c r="AV1128">
        <v>3.2</v>
      </c>
      <c r="AW1128">
        <v>3.3</v>
      </c>
      <c r="AX1128">
        <v>3</v>
      </c>
      <c r="AY1128">
        <v>2.8</v>
      </c>
      <c r="AZ1128">
        <v>2.8</v>
      </c>
      <c r="BA1128">
        <v>2.8</v>
      </c>
      <c r="BB1128">
        <v>2.8</v>
      </c>
      <c r="BC1128">
        <v>2018</v>
      </c>
    </row>
    <row r="1129" spans="1:55" x14ac:dyDescent="0.25">
      <c r="A1129">
        <v>918</v>
      </c>
      <c r="B1129" t="s">
        <v>583</v>
      </c>
      <c r="C1129" t="s">
        <v>237</v>
      </c>
      <c r="D1129" t="s">
        <v>584</v>
      </c>
      <c r="E1129" t="s">
        <v>238</v>
      </c>
      <c r="F1129" t="s">
        <v>239</v>
      </c>
      <c r="G1129" t="s">
        <v>229</v>
      </c>
      <c r="H1129" t="s">
        <v>230</v>
      </c>
      <c r="I1129" t="s">
        <v>585</v>
      </c>
      <c r="J1129">
        <v>2.5000000000000001E-2</v>
      </c>
      <c r="K1129">
        <v>2.7E-2</v>
      </c>
      <c r="L1129">
        <v>2.8000000000000001E-2</v>
      </c>
      <c r="M1129">
        <v>2.9000000000000001E-2</v>
      </c>
      <c r="N1129">
        <v>0.03</v>
      </c>
      <c r="O1129">
        <v>3.1E-2</v>
      </c>
      <c r="P1129">
        <v>3.3000000000000002E-2</v>
      </c>
      <c r="Q1129">
        <v>3.5000000000000003E-2</v>
      </c>
      <c r="R1129">
        <v>3.6999999999999998E-2</v>
      </c>
      <c r="S1129">
        <v>3.7999999999999999E-2</v>
      </c>
      <c r="T1129">
        <v>4.3999999999999997E-2</v>
      </c>
      <c r="U1129">
        <v>0.13</v>
      </c>
      <c r="V1129">
        <v>0.193</v>
      </c>
      <c r="W1129">
        <v>0.28699999999999998</v>
      </c>
      <c r="X1129">
        <v>0.504</v>
      </c>
      <c r="Y1129">
        <v>0.84399999999999997</v>
      </c>
      <c r="Z1129">
        <v>1.6879999999999999</v>
      </c>
      <c r="AA1129">
        <v>16.859000000000002</v>
      </c>
      <c r="AB1129">
        <v>23.285</v>
      </c>
      <c r="AC1129">
        <v>24.811</v>
      </c>
      <c r="AD1129">
        <v>27.928000000000001</v>
      </c>
      <c r="AE1129">
        <v>30.751000000000001</v>
      </c>
      <c r="AF1129">
        <v>33.805999999999997</v>
      </c>
      <c r="AG1129">
        <v>36.356999999999999</v>
      </c>
      <c r="AH1129">
        <v>40.886000000000003</v>
      </c>
      <c r="AI1129">
        <v>46.651000000000003</v>
      </c>
      <c r="AJ1129">
        <v>53.219000000000001</v>
      </c>
      <c r="AK1129">
        <v>63.463999999999999</v>
      </c>
      <c r="AL1129">
        <v>72.756</v>
      </c>
      <c r="AM1129">
        <v>72.986000000000004</v>
      </c>
      <c r="AN1129">
        <v>74.771000000000001</v>
      </c>
      <c r="AO1129">
        <v>80.759</v>
      </c>
      <c r="AP1129">
        <v>82.04</v>
      </c>
      <c r="AQ1129">
        <v>81.866</v>
      </c>
      <c r="AR1129">
        <v>83.756</v>
      </c>
      <c r="AS1129">
        <v>88.575000000000003</v>
      </c>
      <c r="AT1129">
        <v>94.13</v>
      </c>
      <c r="AU1129">
        <v>101.04300000000001</v>
      </c>
      <c r="AV1129">
        <v>107.541</v>
      </c>
      <c r="AW1129">
        <v>114.32899999999999</v>
      </c>
      <c r="AX1129">
        <v>121.012</v>
      </c>
      <c r="AY1129">
        <v>127.883</v>
      </c>
      <c r="AZ1129">
        <v>135.14500000000001</v>
      </c>
      <c r="BA1129">
        <v>142.81899999999999</v>
      </c>
      <c r="BB1129">
        <v>150.929</v>
      </c>
      <c r="BC1129">
        <v>2018</v>
      </c>
    </row>
    <row r="1130" spans="1:55" x14ac:dyDescent="0.25">
      <c r="A1130">
        <v>918</v>
      </c>
      <c r="B1130" t="s">
        <v>583</v>
      </c>
      <c r="C1130" t="s">
        <v>240</v>
      </c>
      <c r="D1130" t="s">
        <v>584</v>
      </c>
      <c r="E1130" t="s">
        <v>238</v>
      </c>
      <c r="F1130" t="s">
        <v>241</v>
      </c>
      <c r="G1130" t="s">
        <v>242</v>
      </c>
      <c r="H1130" t="s">
        <v>230</v>
      </c>
      <c r="I1130" t="s">
        <v>243</v>
      </c>
      <c r="J1130">
        <v>24.974</v>
      </c>
      <c r="K1130">
        <v>26.937000000000001</v>
      </c>
      <c r="L1130">
        <v>28.094000000000001</v>
      </c>
      <c r="M1130">
        <v>28.87</v>
      </c>
      <c r="N1130">
        <v>30.667999999999999</v>
      </c>
      <c r="O1130">
        <v>26.257999999999999</v>
      </c>
      <c r="P1130">
        <v>23.239000000000001</v>
      </c>
      <c r="Q1130">
        <v>26.937999999999999</v>
      </c>
      <c r="R1130">
        <v>44.021999999999998</v>
      </c>
      <c r="S1130">
        <v>44.835000000000001</v>
      </c>
      <c r="T1130">
        <v>19.768000000000001</v>
      </c>
      <c r="U1130">
        <v>1.9370000000000001</v>
      </c>
      <c r="V1130">
        <v>7.8609999999999998</v>
      </c>
      <c r="W1130">
        <v>4.266</v>
      </c>
      <c r="X1130">
        <v>7.5</v>
      </c>
      <c r="Y1130">
        <v>12.564</v>
      </c>
      <c r="Z1130">
        <v>9.4909999999999997</v>
      </c>
      <c r="AA1130">
        <v>10.023999999999999</v>
      </c>
      <c r="AB1130">
        <v>13.227</v>
      </c>
      <c r="AC1130">
        <v>13.500999999999999</v>
      </c>
      <c r="AD1130">
        <v>13.153</v>
      </c>
      <c r="AE1130">
        <v>14.076000000000001</v>
      </c>
      <c r="AF1130">
        <v>16.277000000000001</v>
      </c>
      <c r="AG1130">
        <v>20.984000000000002</v>
      </c>
      <c r="AH1130">
        <v>25.957999999999998</v>
      </c>
      <c r="AI1130">
        <v>29.635999999999999</v>
      </c>
      <c r="AJ1130">
        <v>34.131</v>
      </c>
      <c r="AK1130">
        <v>44.41</v>
      </c>
      <c r="AL1130">
        <v>54.408000000000001</v>
      </c>
      <c r="AM1130">
        <v>51.884999999999998</v>
      </c>
      <c r="AN1130">
        <v>50.610999999999997</v>
      </c>
      <c r="AO1130">
        <v>57.42</v>
      </c>
      <c r="AP1130">
        <v>53.901000000000003</v>
      </c>
      <c r="AQ1130">
        <v>55.557000000000002</v>
      </c>
      <c r="AR1130">
        <v>56.814999999999998</v>
      </c>
      <c r="AS1130">
        <v>50.201000000000001</v>
      </c>
      <c r="AT1130">
        <v>53.235999999999997</v>
      </c>
      <c r="AU1130">
        <v>58.335000000000001</v>
      </c>
      <c r="AV1130">
        <v>64.962999999999994</v>
      </c>
      <c r="AW1130">
        <v>67.043999999999997</v>
      </c>
      <c r="AX1130">
        <v>71.745999999999995</v>
      </c>
      <c r="AY1130">
        <v>76.263999999999996</v>
      </c>
      <c r="AZ1130">
        <v>81.116</v>
      </c>
      <c r="BA1130">
        <v>86.081000000000003</v>
      </c>
      <c r="BB1130">
        <v>91.561000000000007</v>
      </c>
      <c r="BC1130">
        <v>2018</v>
      </c>
    </row>
    <row r="1131" spans="1:55" x14ac:dyDescent="0.25">
      <c r="A1131">
        <v>918</v>
      </c>
      <c r="B1131" t="s">
        <v>583</v>
      </c>
      <c r="C1131" t="s">
        <v>244</v>
      </c>
      <c r="D1131" t="s">
        <v>584</v>
      </c>
      <c r="E1131" t="s">
        <v>238</v>
      </c>
      <c r="F1131" t="s">
        <v>245</v>
      </c>
      <c r="G1131" t="s">
        <v>246</v>
      </c>
      <c r="H1131" t="s">
        <v>230</v>
      </c>
      <c r="I1131" t="s">
        <v>243</v>
      </c>
      <c r="J1131">
        <v>39.607999999999997</v>
      </c>
      <c r="K1131">
        <v>45.652999999999999</v>
      </c>
      <c r="L1131">
        <v>50.51</v>
      </c>
      <c r="M1131">
        <v>54.063000000000002</v>
      </c>
      <c r="N1131">
        <v>58.59</v>
      </c>
      <c r="O1131">
        <v>61.530999999999999</v>
      </c>
      <c r="P1131">
        <v>66.096999999999994</v>
      </c>
      <c r="Q1131">
        <v>70.915000000000006</v>
      </c>
      <c r="R1131">
        <v>75.177999999999997</v>
      </c>
      <c r="S1131">
        <v>77.734999999999999</v>
      </c>
      <c r="T1131">
        <v>73.305000000000007</v>
      </c>
      <c r="U1131">
        <v>67.634</v>
      </c>
      <c r="V1131">
        <v>63.345999999999997</v>
      </c>
      <c r="W1131">
        <v>57.308999999999997</v>
      </c>
      <c r="X1131">
        <v>56.387</v>
      </c>
      <c r="Y1131">
        <v>56.648000000000003</v>
      </c>
      <c r="Z1131">
        <v>53.045000000000002</v>
      </c>
      <c r="AA1131">
        <v>53.072000000000003</v>
      </c>
      <c r="AB1131">
        <v>56.279000000000003</v>
      </c>
      <c r="AC1131">
        <v>56.808999999999997</v>
      </c>
      <c r="AD1131">
        <v>60.985999999999997</v>
      </c>
      <c r="AE1131">
        <v>64.673000000000002</v>
      </c>
      <c r="AF1131">
        <v>69.596999999999994</v>
      </c>
      <c r="AG1131">
        <v>74.545000000000002</v>
      </c>
      <c r="AH1131">
        <v>81.477999999999994</v>
      </c>
      <c r="AI1131">
        <v>90.001000000000005</v>
      </c>
      <c r="AJ1131">
        <v>99.099000000000004</v>
      </c>
      <c r="AK1131">
        <v>109.235</v>
      </c>
      <c r="AL1131">
        <v>118.066</v>
      </c>
      <c r="AM1131">
        <v>114.7</v>
      </c>
      <c r="AN1131">
        <v>117.572</v>
      </c>
      <c r="AO1131">
        <v>122.327</v>
      </c>
      <c r="AP1131">
        <v>124.712</v>
      </c>
      <c r="AQ1131">
        <v>127.527</v>
      </c>
      <c r="AR1131">
        <v>132.327</v>
      </c>
      <c r="AS1131">
        <v>138.38499999999999</v>
      </c>
      <c r="AT1131">
        <v>145.405</v>
      </c>
      <c r="AU1131">
        <v>153.816</v>
      </c>
      <c r="AV1131">
        <v>162.31800000000001</v>
      </c>
      <c r="AW1131">
        <v>170.655</v>
      </c>
      <c r="AX1131">
        <v>179.44499999999999</v>
      </c>
      <c r="AY1131">
        <v>188.30500000000001</v>
      </c>
      <c r="AZ1131">
        <v>197.583</v>
      </c>
      <c r="BA1131">
        <v>207.32400000000001</v>
      </c>
      <c r="BB1131">
        <v>217.59</v>
      </c>
      <c r="BC1131">
        <v>2018</v>
      </c>
    </row>
    <row r="1132" spans="1:55" x14ac:dyDescent="0.25">
      <c r="A1132">
        <v>918</v>
      </c>
      <c r="B1132" t="s">
        <v>583</v>
      </c>
      <c r="C1132" t="s">
        <v>247</v>
      </c>
      <c r="D1132" t="s">
        <v>584</v>
      </c>
      <c r="E1132" t="s">
        <v>248</v>
      </c>
      <c r="F1132" t="s">
        <v>249</v>
      </c>
      <c r="G1132" t="s">
        <v>250</v>
      </c>
      <c r="I1132" t="s">
        <v>251</v>
      </c>
      <c r="J1132">
        <v>4.2999999999999997E-2</v>
      </c>
      <c r="K1132">
        <v>4.3999999999999997E-2</v>
      </c>
      <c r="L1132">
        <v>4.3999999999999997E-2</v>
      </c>
      <c r="M1132">
        <v>4.3999999999999997E-2</v>
      </c>
      <c r="N1132">
        <v>4.4999999999999998E-2</v>
      </c>
      <c r="O1132">
        <v>4.4999999999999998E-2</v>
      </c>
      <c r="P1132">
        <v>4.4999999999999998E-2</v>
      </c>
      <c r="Q1132">
        <v>4.5999999999999999E-2</v>
      </c>
      <c r="R1132">
        <v>4.7E-2</v>
      </c>
      <c r="S1132">
        <v>4.9000000000000002E-2</v>
      </c>
      <c r="T1132">
        <v>6.2E-2</v>
      </c>
      <c r="U1132">
        <v>0.20699999999999999</v>
      </c>
      <c r="V1132">
        <v>0.33500000000000002</v>
      </c>
      <c r="W1132">
        <v>0.56399999999999995</v>
      </c>
      <c r="X1132">
        <v>1.0289999999999999</v>
      </c>
      <c r="Y1132">
        <v>1.752</v>
      </c>
      <c r="Z1132">
        <v>3.8109999999999999</v>
      </c>
      <c r="AA1132">
        <v>38.69</v>
      </c>
      <c r="AB1132">
        <v>50.96</v>
      </c>
      <c r="AC1132">
        <v>54.57</v>
      </c>
      <c r="AD1132">
        <v>58.497</v>
      </c>
      <c r="AE1132">
        <v>62.07</v>
      </c>
      <c r="AF1132">
        <v>64.412000000000006</v>
      </c>
      <c r="AG1132">
        <v>65.875</v>
      </c>
      <c r="AH1132">
        <v>69.602999999999994</v>
      </c>
      <c r="AI1132">
        <v>74.135999999999996</v>
      </c>
      <c r="AJ1132">
        <v>79.132999999999996</v>
      </c>
      <c r="AK1132">
        <v>87.91</v>
      </c>
      <c r="AL1132">
        <v>95.057000000000002</v>
      </c>
      <c r="AM1132">
        <v>98.905000000000001</v>
      </c>
      <c r="AN1132">
        <v>100</v>
      </c>
      <c r="AO1132">
        <v>105.979</v>
      </c>
      <c r="AP1132">
        <v>107.627</v>
      </c>
      <c r="AQ1132">
        <v>106.87</v>
      </c>
      <c r="AR1132">
        <v>107.36499999999999</v>
      </c>
      <c r="AS1132">
        <v>109.733</v>
      </c>
      <c r="AT1132">
        <v>112.19799999999999</v>
      </c>
      <c r="AU1132">
        <v>116.01600000000001</v>
      </c>
      <c r="AV1132">
        <v>119.649</v>
      </c>
      <c r="AW1132">
        <v>123.137</v>
      </c>
      <c r="AX1132">
        <v>126.538</v>
      </c>
      <c r="AY1132">
        <v>130.08099999999999</v>
      </c>
      <c r="AZ1132">
        <v>133.72399999999999</v>
      </c>
      <c r="BA1132">
        <v>137.46799999999999</v>
      </c>
      <c r="BB1132">
        <v>141.31700000000001</v>
      </c>
      <c r="BC1132">
        <v>2018</v>
      </c>
    </row>
    <row r="1133" spans="1:55" x14ac:dyDescent="0.25">
      <c r="A1133">
        <v>918</v>
      </c>
      <c r="B1133" t="s">
        <v>583</v>
      </c>
      <c r="C1133" t="s">
        <v>252</v>
      </c>
      <c r="D1133" t="s">
        <v>584</v>
      </c>
      <c r="E1133" t="s">
        <v>253</v>
      </c>
      <c r="F1133" t="s">
        <v>254</v>
      </c>
      <c r="G1133" t="s">
        <v>229</v>
      </c>
      <c r="H1133" t="s">
        <v>220</v>
      </c>
      <c r="I1133" t="s">
        <v>255</v>
      </c>
      <c r="J1133" s="52">
        <v>6502.19</v>
      </c>
      <c r="K1133" s="52">
        <v>6826.59</v>
      </c>
      <c r="L1133" s="52">
        <v>7092.92</v>
      </c>
      <c r="M1133" s="52">
        <v>7287.42</v>
      </c>
      <c r="N1133" s="52">
        <v>7609.23</v>
      </c>
      <c r="O1133" s="52">
        <v>7740.64</v>
      </c>
      <c r="P1133" s="52">
        <v>8153.46</v>
      </c>
      <c r="Q1133" s="52">
        <v>8548.1</v>
      </c>
      <c r="R1133" s="52">
        <v>8776.68</v>
      </c>
      <c r="S1133" s="52">
        <v>8771.19</v>
      </c>
      <c r="T1133" s="52">
        <v>8023.57</v>
      </c>
      <c r="U1133" s="52">
        <v>7221.46</v>
      </c>
      <c r="V1133" s="52">
        <v>6682.06</v>
      </c>
      <c r="W1133" s="52">
        <v>5974.35</v>
      </c>
      <c r="X1133" s="52">
        <v>5824.13</v>
      </c>
      <c r="Y1133" s="52">
        <v>5796.18</v>
      </c>
      <c r="Z1133" s="52">
        <v>5386.13</v>
      </c>
      <c r="AA1133" s="52">
        <v>5338.45</v>
      </c>
      <c r="AB1133" s="52">
        <v>5637.35</v>
      </c>
      <c r="AC1133" s="52">
        <v>5636.15</v>
      </c>
      <c r="AD1133" s="52">
        <v>5858.34</v>
      </c>
      <c r="AE1133" s="52">
        <v>6278.28</v>
      </c>
      <c r="AF1133" s="52">
        <v>6689.47</v>
      </c>
      <c r="AG1133" s="52">
        <v>7074.54</v>
      </c>
      <c r="AH1133" s="52">
        <v>7568.84</v>
      </c>
      <c r="AI1133" s="52">
        <v>8152.44</v>
      </c>
      <c r="AJ1133" s="52">
        <v>8757.6299999999992</v>
      </c>
      <c r="AK1133" s="52">
        <v>9448.8799999999992</v>
      </c>
      <c r="AL1133" s="52">
        <v>10062.24</v>
      </c>
      <c r="AM1133" s="52">
        <v>9756.35</v>
      </c>
      <c r="AN1133" s="52">
        <v>9963.0300000000007</v>
      </c>
      <c r="AO1133" s="52">
        <v>10400</v>
      </c>
      <c r="AP1133" s="52">
        <v>10464.16</v>
      </c>
      <c r="AQ1133" s="52">
        <v>10572.26</v>
      </c>
      <c r="AR1133" s="52">
        <v>10831.53</v>
      </c>
      <c r="AS1133" s="52">
        <v>11283.36</v>
      </c>
      <c r="AT1133" s="52">
        <v>11813.3</v>
      </c>
      <c r="AU1133" s="52">
        <v>12353.69</v>
      </c>
      <c r="AV1133" s="52">
        <v>12822.1</v>
      </c>
      <c r="AW1133" s="52">
        <v>13321.16</v>
      </c>
      <c r="AX1133" s="52">
        <v>13799.45</v>
      </c>
      <c r="AY1133" s="52">
        <v>14271.46</v>
      </c>
      <c r="AZ1133" s="52">
        <v>14759.62</v>
      </c>
      <c r="BA1133" s="52">
        <v>15264.47</v>
      </c>
      <c r="BB1133" s="52">
        <v>15786.6</v>
      </c>
      <c r="BC1133">
        <v>2018</v>
      </c>
    </row>
    <row r="1134" spans="1:55" x14ac:dyDescent="0.25">
      <c r="A1134">
        <v>918</v>
      </c>
      <c r="B1134" t="s">
        <v>583</v>
      </c>
      <c r="C1134" t="s">
        <v>256</v>
      </c>
      <c r="D1134" t="s">
        <v>584</v>
      </c>
      <c r="E1134" t="s">
        <v>253</v>
      </c>
      <c r="F1134" t="s">
        <v>257</v>
      </c>
      <c r="G1134" t="s">
        <v>258</v>
      </c>
      <c r="H1134" t="s">
        <v>220</v>
      </c>
      <c r="I1134" t="s">
        <v>255</v>
      </c>
      <c r="J1134" s="52">
        <v>10437.799999999999</v>
      </c>
      <c r="K1134" s="52">
        <v>10958.55</v>
      </c>
      <c r="L1134" s="52">
        <v>11386.08</v>
      </c>
      <c r="M1134" s="52">
        <v>11698.31</v>
      </c>
      <c r="N1134" s="52">
        <v>12214.91</v>
      </c>
      <c r="O1134" s="52">
        <v>12425.86</v>
      </c>
      <c r="P1134" s="52">
        <v>13088.54</v>
      </c>
      <c r="Q1134" s="52">
        <v>13722.05</v>
      </c>
      <c r="R1134" s="52">
        <v>14088.99</v>
      </c>
      <c r="S1134" s="52">
        <v>14080.16</v>
      </c>
      <c r="T1134" s="52">
        <v>12880.04</v>
      </c>
      <c r="U1134" s="52">
        <v>11592.42</v>
      </c>
      <c r="V1134" s="52">
        <v>10726.54</v>
      </c>
      <c r="W1134" s="52">
        <v>9590.4699999999993</v>
      </c>
      <c r="X1134" s="52">
        <v>9349.33</v>
      </c>
      <c r="Y1134" s="52">
        <v>9304.4599999999991</v>
      </c>
      <c r="Z1134" s="52">
        <v>8646.2099999999991</v>
      </c>
      <c r="AA1134" s="52">
        <v>8569.68</v>
      </c>
      <c r="AB1134" s="52">
        <v>9049.49</v>
      </c>
      <c r="AC1134" s="52">
        <v>9047.56</v>
      </c>
      <c r="AD1134" s="52">
        <v>9404.25</v>
      </c>
      <c r="AE1134" s="52">
        <v>10078.370000000001</v>
      </c>
      <c r="AF1134" s="52">
        <v>10738.43</v>
      </c>
      <c r="AG1134" s="52">
        <v>11356.58</v>
      </c>
      <c r="AH1134" s="52">
        <v>12150.07</v>
      </c>
      <c r="AI1134" s="52">
        <v>13086.91</v>
      </c>
      <c r="AJ1134" s="52">
        <v>14058.41</v>
      </c>
      <c r="AK1134" s="52">
        <v>15168.05</v>
      </c>
      <c r="AL1134" s="52">
        <v>16152.66</v>
      </c>
      <c r="AM1134" s="52">
        <v>15661.63</v>
      </c>
      <c r="AN1134" s="52">
        <v>15993.41</v>
      </c>
      <c r="AO1134" s="52">
        <v>16694.86</v>
      </c>
      <c r="AP1134" s="52">
        <v>16797.849999999999</v>
      </c>
      <c r="AQ1134" s="52">
        <v>16971.38</v>
      </c>
      <c r="AR1134" s="52">
        <v>17387.580000000002</v>
      </c>
      <c r="AS1134" s="52">
        <v>18112.900000000001</v>
      </c>
      <c r="AT1134" s="52">
        <v>18963.59</v>
      </c>
      <c r="AU1134" s="52">
        <v>19831.07</v>
      </c>
      <c r="AV1134" s="52">
        <v>20582.990000000002</v>
      </c>
      <c r="AW1134" s="52">
        <v>21384.12</v>
      </c>
      <c r="AX1134" s="52">
        <v>22151.9</v>
      </c>
      <c r="AY1134" s="52">
        <v>22909.62</v>
      </c>
      <c r="AZ1134" s="52">
        <v>23693.24</v>
      </c>
      <c r="BA1134" s="52">
        <v>24503.68</v>
      </c>
      <c r="BB1134" s="52">
        <v>25341.83</v>
      </c>
      <c r="BC1134">
        <v>2018</v>
      </c>
    </row>
    <row r="1135" spans="1:55" x14ac:dyDescent="0.25">
      <c r="A1135">
        <v>918</v>
      </c>
      <c r="B1135" t="s">
        <v>583</v>
      </c>
      <c r="C1135" t="s">
        <v>259</v>
      </c>
      <c r="D1135" t="s">
        <v>584</v>
      </c>
      <c r="E1135" t="s">
        <v>260</v>
      </c>
      <c r="F1135" t="s">
        <v>261</v>
      </c>
      <c r="G1135" t="s">
        <v>229</v>
      </c>
      <c r="H1135" t="s">
        <v>220</v>
      </c>
      <c r="I1135" t="s">
        <v>262</v>
      </c>
      <c r="J1135">
        <v>2.8069999999999999</v>
      </c>
      <c r="K1135">
        <v>3.0190000000000001</v>
      </c>
      <c r="L1135">
        <v>3.1389999999999998</v>
      </c>
      <c r="M1135">
        <v>3.218</v>
      </c>
      <c r="N1135">
        <v>3.4119999999999999</v>
      </c>
      <c r="O1135">
        <v>3.51</v>
      </c>
      <c r="P1135">
        <v>3.7080000000000002</v>
      </c>
      <c r="Q1135">
        <v>3.94</v>
      </c>
      <c r="R1135">
        <v>4.1470000000000002</v>
      </c>
      <c r="S1135">
        <v>4.2990000000000004</v>
      </c>
      <c r="T1135">
        <v>4.9610000000000003</v>
      </c>
      <c r="U1135">
        <v>14.959</v>
      </c>
      <c r="V1135">
        <v>22.369</v>
      </c>
      <c r="W1135">
        <v>33.685000000000002</v>
      </c>
      <c r="X1135">
        <v>59.929000000000002</v>
      </c>
      <c r="Y1135">
        <v>101.52800000000001</v>
      </c>
      <c r="Z1135">
        <v>205.256</v>
      </c>
      <c r="AA1135" s="52">
        <v>2065.4499999999998</v>
      </c>
      <c r="AB1135" s="52">
        <v>2872.8</v>
      </c>
      <c r="AC1135" s="52">
        <v>3075.64</v>
      </c>
      <c r="AD1135" s="52">
        <v>3426.94</v>
      </c>
      <c r="AE1135" s="52">
        <v>3896.92</v>
      </c>
      <c r="AF1135" s="52">
        <v>4308.83</v>
      </c>
      <c r="AG1135" s="52">
        <v>4660.3500000000004</v>
      </c>
      <c r="AH1135" s="52">
        <v>5268.15</v>
      </c>
      <c r="AI1135" s="52">
        <v>6043.86</v>
      </c>
      <c r="AJ1135" s="52">
        <v>6930.21</v>
      </c>
      <c r="AK1135" s="52">
        <v>8306.5400000000009</v>
      </c>
      <c r="AL1135" s="52">
        <v>9564.9</v>
      </c>
      <c r="AM1135" s="52">
        <v>9649.48</v>
      </c>
      <c r="AN1135" s="52">
        <v>9963.0300000000007</v>
      </c>
      <c r="AO1135" s="52">
        <v>11021.77</v>
      </c>
      <c r="AP1135" s="52">
        <v>11262.25</v>
      </c>
      <c r="AQ1135" s="52">
        <v>11298.61</v>
      </c>
      <c r="AR1135" s="52">
        <v>11629.23</v>
      </c>
      <c r="AS1135" s="52">
        <v>12381.58</v>
      </c>
      <c r="AT1135" s="52">
        <v>13254.28</v>
      </c>
      <c r="AU1135" s="52">
        <v>14332.21</v>
      </c>
      <c r="AV1135" s="52">
        <v>15341.46</v>
      </c>
      <c r="AW1135" s="52">
        <v>16403.330000000002</v>
      </c>
      <c r="AX1135" s="52">
        <v>17461.59</v>
      </c>
      <c r="AY1135" s="52">
        <v>18564.52</v>
      </c>
      <c r="AZ1135" s="52">
        <v>19737.11</v>
      </c>
      <c r="BA1135" s="52">
        <v>20983.759999999998</v>
      </c>
      <c r="BB1135" s="52">
        <v>22309.16</v>
      </c>
      <c r="BC1135">
        <v>2018</v>
      </c>
    </row>
    <row r="1136" spans="1:55" x14ac:dyDescent="0.25">
      <c r="A1136">
        <v>918</v>
      </c>
      <c r="B1136" t="s">
        <v>583</v>
      </c>
      <c r="C1136" t="s">
        <v>263</v>
      </c>
      <c r="D1136" t="s">
        <v>584</v>
      </c>
      <c r="E1136" t="s">
        <v>260</v>
      </c>
      <c r="F1136" t="s">
        <v>264</v>
      </c>
      <c r="G1136" t="s">
        <v>242</v>
      </c>
      <c r="H1136" t="s">
        <v>220</v>
      </c>
      <c r="I1136" t="s">
        <v>262</v>
      </c>
      <c r="J1136" s="52">
        <v>2835.48</v>
      </c>
      <c r="K1136" s="52">
        <v>3049.3</v>
      </c>
      <c r="L1136" s="52">
        <v>3171.17</v>
      </c>
      <c r="M1136" s="52">
        <v>3250.68</v>
      </c>
      <c r="N1136" s="52">
        <v>3446.96</v>
      </c>
      <c r="O1136" s="52">
        <v>2949.18</v>
      </c>
      <c r="P1136" s="52">
        <v>2611</v>
      </c>
      <c r="Q1136" s="52">
        <v>3030.63</v>
      </c>
      <c r="R1136" s="52">
        <v>4965.8999999999996</v>
      </c>
      <c r="S1136" s="52">
        <v>5079.8100000000004</v>
      </c>
      <c r="T1136" s="52">
        <v>2253.9</v>
      </c>
      <c r="U1136">
        <v>222.70599999999999</v>
      </c>
      <c r="V1136">
        <v>913.31100000000004</v>
      </c>
      <c r="W1136">
        <v>501.483</v>
      </c>
      <c r="X1136">
        <v>892.19200000000001</v>
      </c>
      <c r="Y1136" s="52">
        <v>1511.49</v>
      </c>
      <c r="Z1136" s="52">
        <v>1153.8699999999999</v>
      </c>
      <c r="AA1136" s="52">
        <v>1228.1300000000001</v>
      </c>
      <c r="AB1136" s="52">
        <v>1631.94</v>
      </c>
      <c r="AC1136" s="52">
        <v>1673.66</v>
      </c>
      <c r="AD1136" s="52">
        <v>1613.94</v>
      </c>
      <c r="AE1136" s="52">
        <v>1783.72</v>
      </c>
      <c r="AF1136" s="52">
        <v>2074.58</v>
      </c>
      <c r="AG1136" s="52">
        <v>2689.77</v>
      </c>
      <c r="AH1136" s="52">
        <v>3344.62</v>
      </c>
      <c r="AI1136" s="52">
        <v>3839.45</v>
      </c>
      <c r="AJ1136" s="52">
        <v>4444.51</v>
      </c>
      <c r="AK1136" s="52">
        <v>5812.68</v>
      </c>
      <c r="AL1136" s="52">
        <v>7152.79</v>
      </c>
      <c r="AM1136" s="52">
        <v>6859.68</v>
      </c>
      <c r="AN1136" s="52">
        <v>6743.74</v>
      </c>
      <c r="AO1136" s="52">
        <v>7836.58</v>
      </c>
      <c r="AP1136" s="52">
        <v>7399.39</v>
      </c>
      <c r="AQ1136" s="52">
        <v>7667.59</v>
      </c>
      <c r="AR1136" s="52">
        <v>7888.56</v>
      </c>
      <c r="AS1136" s="52">
        <v>7017.41</v>
      </c>
      <c r="AT1136" s="52">
        <v>7496.08</v>
      </c>
      <c r="AU1136" s="52">
        <v>8274.48</v>
      </c>
      <c r="AV1136" s="52">
        <v>9267.3799999999992</v>
      </c>
      <c r="AW1136" s="52">
        <v>9619.02</v>
      </c>
      <c r="AX1136" s="52">
        <v>10352.65</v>
      </c>
      <c r="AY1136" s="52">
        <v>11071.01</v>
      </c>
      <c r="AZ1136" s="52">
        <v>11846.46</v>
      </c>
      <c r="BA1136" s="52">
        <v>12647.55</v>
      </c>
      <c r="BB1136" s="52">
        <v>13533.9</v>
      </c>
      <c r="BC1136">
        <v>2018</v>
      </c>
    </row>
    <row r="1137" spans="1:55" x14ac:dyDescent="0.25">
      <c r="A1137">
        <v>918</v>
      </c>
      <c r="B1137" t="s">
        <v>583</v>
      </c>
      <c r="C1137" t="s">
        <v>265</v>
      </c>
      <c r="D1137" t="s">
        <v>584</v>
      </c>
      <c r="E1137" t="s">
        <v>260</v>
      </c>
      <c r="F1137" t="s">
        <v>266</v>
      </c>
      <c r="G1137" t="s">
        <v>246</v>
      </c>
      <c r="H1137" t="s">
        <v>220</v>
      </c>
      <c r="I1137" t="s">
        <v>262</v>
      </c>
      <c r="J1137" s="52">
        <v>4497.0200000000004</v>
      </c>
      <c r="K1137" s="52">
        <v>5168.07</v>
      </c>
      <c r="L1137" s="52">
        <v>5701.47</v>
      </c>
      <c r="M1137" s="52">
        <v>6087.23</v>
      </c>
      <c r="N1137" s="52">
        <v>6585.4</v>
      </c>
      <c r="O1137" s="52">
        <v>6911.01</v>
      </c>
      <c r="P1137" s="52">
        <v>7426.13</v>
      </c>
      <c r="Q1137" s="52">
        <v>7978.14</v>
      </c>
      <c r="R1137" s="52">
        <v>8480.35</v>
      </c>
      <c r="S1137" s="52">
        <v>8807.33</v>
      </c>
      <c r="T1137" s="52">
        <v>8358.15</v>
      </c>
      <c r="U1137" s="52">
        <v>7777.01</v>
      </c>
      <c r="V1137" s="52">
        <v>7360.12</v>
      </c>
      <c r="W1137" s="52">
        <v>6736.51</v>
      </c>
      <c r="X1137" s="52">
        <v>6707.35</v>
      </c>
      <c r="Y1137" s="52">
        <v>6815.13</v>
      </c>
      <c r="Z1137" s="52">
        <v>6448.95</v>
      </c>
      <c r="AA1137" s="52">
        <v>6502.09</v>
      </c>
      <c r="AB1137" s="52">
        <v>6943.42</v>
      </c>
      <c r="AC1137" s="52">
        <v>7042.18</v>
      </c>
      <c r="AD1137" s="52">
        <v>7483.43</v>
      </c>
      <c r="AE1137" s="52">
        <v>8195.75</v>
      </c>
      <c r="AF1137" s="52">
        <v>8870.67</v>
      </c>
      <c r="AG1137" s="52">
        <v>9555.5</v>
      </c>
      <c r="AH1137" s="52">
        <v>10498.38</v>
      </c>
      <c r="AI1137" s="52">
        <v>11660.07</v>
      </c>
      <c r="AJ1137" s="52">
        <v>12904.72</v>
      </c>
      <c r="AK1137" s="52">
        <v>14297.35</v>
      </c>
      <c r="AL1137" s="52">
        <v>15521.57</v>
      </c>
      <c r="AM1137" s="52">
        <v>15164.45</v>
      </c>
      <c r="AN1137" s="52">
        <v>15666.15</v>
      </c>
      <c r="AO1137" s="52">
        <v>16694.86</v>
      </c>
      <c r="AP1137" s="52">
        <v>17120.05</v>
      </c>
      <c r="AQ1137" s="52">
        <v>17600.37</v>
      </c>
      <c r="AR1137" s="52">
        <v>18373.18</v>
      </c>
      <c r="AS1137" s="52">
        <v>19344.3</v>
      </c>
      <c r="AT1137" s="52">
        <v>20474.21</v>
      </c>
      <c r="AU1137" s="52">
        <v>21817.82</v>
      </c>
      <c r="AV1137" s="52">
        <v>23155.64</v>
      </c>
      <c r="AW1137" s="52">
        <v>24484.65</v>
      </c>
      <c r="AX1137" s="52">
        <v>25893.4</v>
      </c>
      <c r="AY1137" s="52">
        <v>27335.78</v>
      </c>
      <c r="AZ1137" s="52">
        <v>28855.81</v>
      </c>
      <c r="BA1137" s="52">
        <v>30461.26</v>
      </c>
      <c r="BB1137" s="52">
        <v>32162.49</v>
      </c>
      <c r="BC1137">
        <v>2018</v>
      </c>
    </row>
    <row r="1138" spans="1:55" x14ac:dyDescent="0.25">
      <c r="A1138">
        <v>918</v>
      </c>
      <c r="B1138" t="s">
        <v>583</v>
      </c>
      <c r="C1138" t="s">
        <v>267</v>
      </c>
      <c r="D1138" t="s">
        <v>584</v>
      </c>
      <c r="E1138" t="s">
        <v>268</v>
      </c>
      <c r="F1138" t="s">
        <v>269</v>
      </c>
      <c r="G1138" t="s">
        <v>270</v>
      </c>
    </row>
    <row r="1139" spans="1:55" x14ac:dyDescent="0.25">
      <c r="A1139">
        <v>918</v>
      </c>
      <c r="B1139" t="s">
        <v>583</v>
      </c>
      <c r="C1139" t="s">
        <v>271</v>
      </c>
      <c r="D1139" t="s">
        <v>584</v>
      </c>
      <c r="E1139" t="s">
        <v>272</v>
      </c>
      <c r="F1139" t="s">
        <v>273</v>
      </c>
      <c r="G1139" t="s">
        <v>274</v>
      </c>
      <c r="I1139" t="s">
        <v>243</v>
      </c>
      <c r="J1139">
        <v>0.29899999999999999</v>
      </c>
      <c r="K1139">
        <v>0.309</v>
      </c>
      <c r="L1139">
        <v>0.32100000000000001</v>
      </c>
      <c r="M1139">
        <v>0.32300000000000001</v>
      </c>
      <c r="N1139">
        <v>0.32300000000000001</v>
      </c>
      <c r="O1139">
        <v>0.318</v>
      </c>
      <c r="P1139">
        <v>0.32300000000000001</v>
      </c>
      <c r="Q1139">
        <v>0.32600000000000001</v>
      </c>
      <c r="R1139">
        <v>0.31900000000000001</v>
      </c>
      <c r="S1139">
        <v>0.307</v>
      </c>
      <c r="T1139">
        <v>0.26800000000000002</v>
      </c>
      <c r="U1139">
        <v>0.23300000000000001</v>
      </c>
      <c r="V1139">
        <v>0.192</v>
      </c>
      <c r="W1139">
        <v>0.16600000000000001</v>
      </c>
      <c r="X1139">
        <v>0.156</v>
      </c>
      <c r="Y1139">
        <v>0.14799999999999999</v>
      </c>
      <c r="Z1139">
        <v>0.13100000000000001</v>
      </c>
      <c r="AA1139">
        <v>0.124</v>
      </c>
      <c r="AB1139">
        <v>0.126</v>
      </c>
      <c r="AC1139">
        <v>0.121</v>
      </c>
      <c r="AD1139">
        <v>0.122</v>
      </c>
      <c r="AE1139">
        <v>0.123</v>
      </c>
      <c r="AF1139">
        <v>0.127</v>
      </c>
      <c r="AG1139">
        <v>0.128</v>
      </c>
      <c r="AH1139">
        <v>0.13</v>
      </c>
      <c r="AI1139">
        <v>0.13300000000000001</v>
      </c>
      <c r="AJ1139">
        <v>0.13500000000000001</v>
      </c>
      <c r="AK1139">
        <v>0.13700000000000001</v>
      </c>
      <c r="AL1139">
        <v>0.14099999999999999</v>
      </c>
      <c r="AM1139">
        <v>0.13700000000000001</v>
      </c>
      <c r="AN1139">
        <v>0.13100000000000001</v>
      </c>
      <c r="AO1139">
        <v>0.129</v>
      </c>
      <c r="AP1139">
        <v>0.125</v>
      </c>
      <c r="AQ1139">
        <v>0.121</v>
      </c>
      <c r="AR1139">
        <v>0.11899999999999999</v>
      </c>
      <c r="AS1139">
        <v>0.12</v>
      </c>
      <c r="AT1139">
        <v>0.12</v>
      </c>
      <c r="AU1139">
        <v>0.12</v>
      </c>
      <c r="AV1139">
        <v>0.12</v>
      </c>
      <c r="AW1139">
        <v>0.12</v>
      </c>
      <c r="AX1139">
        <v>0.11899999999999999</v>
      </c>
      <c r="AY1139">
        <v>0.11899999999999999</v>
      </c>
      <c r="AZ1139">
        <v>0.11799999999999999</v>
      </c>
      <c r="BA1139">
        <v>0.11700000000000001</v>
      </c>
      <c r="BB1139">
        <v>0.11600000000000001</v>
      </c>
      <c r="BC1139">
        <v>2018</v>
      </c>
    </row>
    <row r="1140" spans="1:55" x14ac:dyDescent="0.25">
      <c r="A1140">
        <v>918</v>
      </c>
      <c r="B1140" t="s">
        <v>583</v>
      </c>
      <c r="C1140" t="s">
        <v>275</v>
      </c>
      <c r="D1140" t="s">
        <v>584</v>
      </c>
      <c r="E1140" t="s">
        <v>276</v>
      </c>
      <c r="F1140" t="s">
        <v>277</v>
      </c>
      <c r="G1140" t="s">
        <v>278</v>
      </c>
      <c r="I1140" t="s">
        <v>243</v>
      </c>
      <c r="J1140">
        <v>1E-3</v>
      </c>
      <c r="K1140">
        <v>1E-3</v>
      </c>
      <c r="L1140">
        <v>1E-3</v>
      </c>
      <c r="M1140">
        <v>1E-3</v>
      </c>
      <c r="N1140">
        <v>1E-3</v>
      </c>
      <c r="O1140">
        <v>1E-3</v>
      </c>
      <c r="P1140" t="s">
        <v>374</v>
      </c>
      <c r="Q1140" t="s">
        <v>374</v>
      </c>
      <c r="R1140" t="s">
        <v>374</v>
      </c>
      <c r="S1140" t="s">
        <v>374</v>
      </c>
      <c r="T1140">
        <v>1E-3</v>
      </c>
      <c r="U1140">
        <v>2E-3</v>
      </c>
      <c r="V1140">
        <v>3.0000000000000001E-3</v>
      </c>
      <c r="W1140">
        <v>5.0000000000000001E-3</v>
      </c>
      <c r="X1140">
        <v>8.9999999999999993E-3</v>
      </c>
      <c r="Y1140">
        <v>1.4999999999999999E-2</v>
      </c>
      <c r="Z1140">
        <v>3.2000000000000001E-2</v>
      </c>
      <c r="AA1140">
        <v>0.318</v>
      </c>
      <c r="AB1140">
        <v>0.41399999999999998</v>
      </c>
      <c r="AC1140">
        <v>0.437</v>
      </c>
      <c r="AD1140">
        <v>0.45800000000000002</v>
      </c>
      <c r="AE1140">
        <v>0.47499999999999998</v>
      </c>
      <c r="AF1140">
        <v>0.48599999999999999</v>
      </c>
      <c r="AG1140">
        <v>0.48799999999999999</v>
      </c>
      <c r="AH1140">
        <v>0.502</v>
      </c>
      <c r="AI1140">
        <v>0.51800000000000002</v>
      </c>
      <c r="AJ1140">
        <v>0.53700000000000003</v>
      </c>
      <c r="AK1140">
        <v>0.58099999999999996</v>
      </c>
      <c r="AL1140">
        <v>0.61599999999999999</v>
      </c>
      <c r="AM1140">
        <v>0.63600000000000001</v>
      </c>
      <c r="AN1140">
        <v>0.63600000000000001</v>
      </c>
      <c r="AO1140">
        <v>0.66</v>
      </c>
      <c r="AP1140">
        <v>0.65800000000000003</v>
      </c>
      <c r="AQ1140">
        <v>0.64200000000000002</v>
      </c>
      <c r="AR1140">
        <v>0.63300000000000001</v>
      </c>
      <c r="AS1140">
        <v>0.64</v>
      </c>
      <c r="AT1140">
        <v>0.64700000000000002</v>
      </c>
      <c r="AU1140">
        <v>0.65700000000000003</v>
      </c>
      <c r="AV1140">
        <v>0.66300000000000003</v>
      </c>
      <c r="AW1140">
        <v>0.67</v>
      </c>
      <c r="AX1140">
        <v>0.67400000000000004</v>
      </c>
      <c r="AY1140">
        <v>0.67900000000000005</v>
      </c>
      <c r="AZ1140">
        <v>0.68400000000000005</v>
      </c>
      <c r="BA1140">
        <v>0.68899999999999995</v>
      </c>
      <c r="BB1140">
        <v>0.69399999999999995</v>
      </c>
      <c r="BC1140">
        <v>2018</v>
      </c>
    </row>
    <row r="1141" spans="1:55" x14ac:dyDescent="0.25">
      <c r="A1141">
        <v>918</v>
      </c>
      <c r="B1141" t="s">
        <v>583</v>
      </c>
      <c r="C1141" t="s">
        <v>279</v>
      </c>
      <c r="D1141" t="s">
        <v>584</v>
      </c>
      <c r="E1141" t="s">
        <v>280</v>
      </c>
      <c r="F1141" t="s">
        <v>281</v>
      </c>
      <c r="G1141" t="s">
        <v>282</v>
      </c>
      <c r="I1141" t="s">
        <v>585</v>
      </c>
      <c r="J1141">
        <v>39.046999999999997</v>
      </c>
      <c r="K1141">
        <v>40.524999999999999</v>
      </c>
      <c r="L1141">
        <v>39.087000000000003</v>
      </c>
      <c r="M1141">
        <v>37.704000000000001</v>
      </c>
      <c r="N1141">
        <v>37.884999999999998</v>
      </c>
      <c r="O1141">
        <v>36.938000000000002</v>
      </c>
      <c r="P1141">
        <v>40.847000000000001</v>
      </c>
      <c r="Q1141">
        <v>37.731000000000002</v>
      </c>
      <c r="R1141">
        <v>39.295000000000002</v>
      </c>
      <c r="S1141">
        <v>37.845999999999997</v>
      </c>
      <c r="T1141">
        <v>34.411000000000001</v>
      </c>
      <c r="U1141">
        <v>25.856000000000002</v>
      </c>
      <c r="V1141">
        <v>22.803000000000001</v>
      </c>
      <c r="W1141">
        <v>17.582999999999998</v>
      </c>
      <c r="X1141">
        <v>11.542</v>
      </c>
      <c r="Y1141">
        <v>18.263999999999999</v>
      </c>
      <c r="Z1141">
        <v>16.542000000000002</v>
      </c>
      <c r="AA1141">
        <v>12.276</v>
      </c>
      <c r="AB1141">
        <v>18.658999999999999</v>
      </c>
      <c r="AC1141">
        <v>19.326000000000001</v>
      </c>
      <c r="AD1141">
        <v>19.190999999999999</v>
      </c>
      <c r="AE1141">
        <v>21.486000000000001</v>
      </c>
      <c r="AF1141">
        <v>20.664999999999999</v>
      </c>
      <c r="AG1141">
        <v>22.245999999999999</v>
      </c>
      <c r="AH1141">
        <v>23.603999999999999</v>
      </c>
      <c r="AI1141">
        <v>27.936</v>
      </c>
      <c r="AJ1141">
        <v>32.314</v>
      </c>
      <c r="AK1141">
        <v>33.628999999999998</v>
      </c>
      <c r="AL1141">
        <v>36.973999999999997</v>
      </c>
      <c r="AM1141">
        <v>28.568000000000001</v>
      </c>
      <c r="AN1141">
        <v>22.568000000000001</v>
      </c>
      <c r="AO1141">
        <v>21.47</v>
      </c>
      <c r="AP1141">
        <v>21.942</v>
      </c>
      <c r="AQ1141">
        <v>21.052</v>
      </c>
      <c r="AR1141">
        <v>21.544</v>
      </c>
      <c r="AS1141">
        <v>21.189</v>
      </c>
      <c r="AT1141">
        <v>19.143999999999998</v>
      </c>
      <c r="AU1141">
        <v>20.085999999999999</v>
      </c>
      <c r="AV1141">
        <v>19.238</v>
      </c>
      <c r="AW1141">
        <v>19.035</v>
      </c>
      <c r="AX1141">
        <v>18.742999999999999</v>
      </c>
      <c r="AY1141">
        <v>18.547000000000001</v>
      </c>
      <c r="AZ1141">
        <v>18.606000000000002</v>
      </c>
      <c r="BA1141">
        <v>18.831</v>
      </c>
      <c r="BB1141">
        <v>19.312999999999999</v>
      </c>
      <c r="BC1141">
        <v>2018</v>
      </c>
    </row>
    <row r="1142" spans="1:55" x14ac:dyDescent="0.25">
      <c r="A1142">
        <v>918</v>
      </c>
      <c r="B1142" t="s">
        <v>583</v>
      </c>
      <c r="C1142" t="s">
        <v>283</v>
      </c>
      <c r="D1142" t="s">
        <v>584</v>
      </c>
      <c r="E1142" t="s">
        <v>284</v>
      </c>
      <c r="F1142" t="s">
        <v>285</v>
      </c>
      <c r="G1142" t="s">
        <v>282</v>
      </c>
      <c r="I1142" t="s">
        <v>585</v>
      </c>
      <c r="J1142">
        <v>39.094999999999999</v>
      </c>
      <c r="K1142">
        <v>39.106000000000002</v>
      </c>
      <c r="L1142">
        <v>38.496000000000002</v>
      </c>
      <c r="M1142">
        <v>38.493000000000002</v>
      </c>
      <c r="N1142">
        <v>40.920999999999999</v>
      </c>
      <c r="O1142">
        <v>36.799999999999997</v>
      </c>
      <c r="P1142">
        <v>37.055</v>
      </c>
      <c r="Q1142">
        <v>34.905000000000001</v>
      </c>
      <c r="R1142">
        <v>37.585999999999999</v>
      </c>
      <c r="S1142">
        <v>34.162999999999997</v>
      </c>
      <c r="T1142">
        <v>32.631</v>
      </c>
      <c r="U1142">
        <v>18.706</v>
      </c>
      <c r="V1142">
        <v>11.04</v>
      </c>
      <c r="W1142">
        <v>2.5910000000000002</v>
      </c>
      <c r="X1142">
        <v>8.1509999999999998</v>
      </c>
      <c r="Y1142">
        <v>15.72</v>
      </c>
      <c r="Z1142">
        <v>10.712</v>
      </c>
      <c r="AA1142">
        <v>22.355</v>
      </c>
      <c r="AB1142">
        <v>16.012</v>
      </c>
      <c r="AC1142">
        <v>16.387</v>
      </c>
      <c r="AD1142">
        <v>16.064</v>
      </c>
      <c r="AE1142">
        <v>17.834</v>
      </c>
      <c r="AF1142">
        <v>20.036999999999999</v>
      </c>
      <c r="AG1142">
        <v>18.844999999999999</v>
      </c>
      <c r="AH1142">
        <v>19.298999999999999</v>
      </c>
      <c r="AI1142">
        <v>18.451000000000001</v>
      </c>
      <c r="AJ1142">
        <v>16.939</v>
      </c>
      <c r="AK1142">
        <v>9.76</v>
      </c>
      <c r="AL1142">
        <v>14.99</v>
      </c>
      <c r="AM1142">
        <v>20.248000000000001</v>
      </c>
      <c r="AN1142">
        <v>20.844999999999999</v>
      </c>
      <c r="AO1142">
        <v>21.8</v>
      </c>
      <c r="AP1142">
        <v>21.088999999999999</v>
      </c>
      <c r="AQ1142">
        <v>22.331</v>
      </c>
      <c r="AR1142">
        <v>22.783000000000001</v>
      </c>
      <c r="AS1142">
        <v>21.155000000000001</v>
      </c>
      <c r="AT1142">
        <v>21.728999999999999</v>
      </c>
      <c r="AU1142">
        <v>26.605</v>
      </c>
      <c r="AV1142">
        <v>23.19</v>
      </c>
      <c r="AW1142">
        <v>20.846</v>
      </c>
      <c r="AX1142">
        <v>19.951000000000001</v>
      </c>
      <c r="AY1142">
        <v>19.46</v>
      </c>
      <c r="AZ1142">
        <v>19.251000000000001</v>
      </c>
      <c r="BA1142">
        <v>19.13</v>
      </c>
      <c r="BB1142">
        <v>19.183</v>
      </c>
      <c r="BC1142">
        <v>2018</v>
      </c>
    </row>
    <row r="1143" spans="1:55" x14ac:dyDescent="0.25">
      <c r="A1143">
        <v>918</v>
      </c>
      <c r="B1143" t="s">
        <v>583</v>
      </c>
      <c r="C1143" t="s">
        <v>286</v>
      </c>
      <c r="D1143" t="s">
        <v>584</v>
      </c>
      <c r="E1143" t="s">
        <v>287</v>
      </c>
      <c r="F1143" t="s">
        <v>288</v>
      </c>
      <c r="G1143" t="s">
        <v>250</v>
      </c>
      <c r="I1143" t="s">
        <v>586</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104.952</v>
      </c>
      <c r="AX1143">
        <v>107.325</v>
      </c>
      <c r="AY1143">
        <v>109.794</v>
      </c>
      <c r="AZ1143">
        <v>112.319</v>
      </c>
      <c r="BA1143">
        <v>114.90300000000001</v>
      </c>
      <c r="BB1143">
        <v>117.545</v>
      </c>
      <c r="BC1143">
        <v>2018</v>
      </c>
    </row>
    <row r="1144" spans="1:55" x14ac:dyDescent="0.25">
      <c r="A1144">
        <v>918</v>
      </c>
      <c r="B1144" t="s">
        <v>583</v>
      </c>
      <c r="C1144" t="s">
        <v>290</v>
      </c>
      <c r="D1144" t="s">
        <v>584</v>
      </c>
      <c r="E1144" t="s">
        <v>287</v>
      </c>
      <c r="F1144" t="s">
        <v>291</v>
      </c>
      <c r="G1144" t="s">
        <v>235</v>
      </c>
      <c r="I1144" t="s">
        <v>292</v>
      </c>
      <c r="J1144" t="s">
        <v>374</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52">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2.4159999999999999</v>
      </c>
      <c r="AX1144">
        <v>2.262</v>
      </c>
      <c r="AY1144">
        <v>2.2999999999999998</v>
      </c>
      <c r="AZ1144">
        <v>2.2999999999999998</v>
      </c>
      <c r="BA1144">
        <v>2.2999999999999998</v>
      </c>
      <c r="BB1144">
        <v>2.2999999999999998</v>
      </c>
      <c r="BC1144">
        <v>2018</v>
      </c>
    </row>
    <row r="1145" spans="1:55" x14ac:dyDescent="0.25">
      <c r="A1145">
        <v>918</v>
      </c>
      <c r="B1145" t="s">
        <v>583</v>
      </c>
      <c r="C1145" t="s">
        <v>293</v>
      </c>
      <c r="D1145" t="s">
        <v>584</v>
      </c>
      <c r="E1145" t="s">
        <v>294</v>
      </c>
      <c r="F1145" t="s">
        <v>295</v>
      </c>
      <c r="G1145" t="s">
        <v>250</v>
      </c>
      <c r="I1145" t="s">
        <v>586</v>
      </c>
      <c r="J1145" t="s">
        <v>232</v>
      </c>
      <c r="K1145" t="s">
        <v>232</v>
      </c>
      <c r="L1145" t="s">
        <v>232</v>
      </c>
      <c r="M1145" t="s">
        <v>232</v>
      </c>
      <c r="N1145" t="s">
        <v>232</v>
      </c>
      <c r="O1145" t="s">
        <v>232</v>
      </c>
      <c r="P1145" t="s">
        <v>232</v>
      </c>
      <c r="Q1145" t="s">
        <v>232</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105.48099999999999</v>
      </c>
      <c r="AX1145">
        <v>107.907</v>
      </c>
      <c r="AY1145">
        <v>110.389</v>
      </c>
      <c r="AZ1145">
        <v>112.92700000000001</v>
      </c>
      <c r="BA1145">
        <v>115.52500000000001</v>
      </c>
      <c r="BB1145">
        <v>118.182</v>
      </c>
      <c r="BC1145">
        <v>2018</v>
      </c>
    </row>
    <row r="1146" spans="1:55" x14ac:dyDescent="0.25">
      <c r="A1146">
        <v>918</v>
      </c>
      <c r="B1146" t="s">
        <v>583</v>
      </c>
      <c r="C1146" t="s">
        <v>296</v>
      </c>
      <c r="D1146" t="s">
        <v>584</v>
      </c>
      <c r="E1146" t="s">
        <v>294</v>
      </c>
      <c r="F1146" t="s">
        <v>297</v>
      </c>
      <c r="G1146" t="s">
        <v>235</v>
      </c>
      <c r="I1146" t="s">
        <v>298</v>
      </c>
      <c r="J1146" t="s">
        <v>232</v>
      </c>
      <c r="K1146" t="s">
        <v>232</v>
      </c>
      <c r="L1146" t="s">
        <v>232</v>
      </c>
      <c r="M1146" t="s">
        <v>232</v>
      </c>
      <c r="N1146" t="s">
        <v>232</v>
      </c>
      <c r="O1146" t="s">
        <v>232</v>
      </c>
      <c r="P1146" t="s">
        <v>232</v>
      </c>
      <c r="Q1146" t="s">
        <v>232</v>
      </c>
      <c r="R1146" t="s">
        <v>232</v>
      </c>
      <c r="S1146">
        <v>69.626000000000005</v>
      </c>
      <c r="T1146">
        <v>64.325000000000003</v>
      </c>
      <c r="U1146" s="52">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2.2000000000000002</v>
      </c>
      <c r="AX1146">
        <v>2.2999999999999998</v>
      </c>
      <c r="AY1146">
        <v>2.2999999999999998</v>
      </c>
      <c r="AZ1146">
        <v>2.2999999999999998</v>
      </c>
      <c r="BA1146">
        <v>2.2999999999999998</v>
      </c>
      <c r="BB1146">
        <v>2.2999999999999998</v>
      </c>
      <c r="BC1146">
        <v>2018</v>
      </c>
    </row>
    <row r="1147" spans="1:55" x14ac:dyDescent="0.25">
      <c r="A1147">
        <v>918</v>
      </c>
      <c r="B1147" t="s">
        <v>583</v>
      </c>
      <c r="C1147" t="s">
        <v>299</v>
      </c>
      <c r="D1147" t="s">
        <v>584</v>
      </c>
      <c r="E1147" t="s">
        <v>300</v>
      </c>
      <c r="G1147" t="s">
        <v>274</v>
      </c>
    </row>
    <row r="1148" spans="1:55" x14ac:dyDescent="0.25">
      <c r="A1148">
        <v>918</v>
      </c>
      <c r="B1148" t="s">
        <v>583</v>
      </c>
      <c r="C1148" t="s">
        <v>301</v>
      </c>
      <c r="D1148" t="s">
        <v>584</v>
      </c>
      <c r="E1148" t="s">
        <v>302</v>
      </c>
      <c r="F1148" t="s">
        <v>303</v>
      </c>
      <c r="G1148" t="s">
        <v>235</v>
      </c>
      <c r="I1148" t="s">
        <v>587</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5.5490000000000004</v>
      </c>
      <c r="AQ1148">
        <v>4.3170000000000002</v>
      </c>
      <c r="AR1148">
        <v>5.16</v>
      </c>
      <c r="AS1148">
        <v>5.4429999999999996</v>
      </c>
      <c r="AT1148">
        <v>4.4610000000000003</v>
      </c>
      <c r="AU1148">
        <v>7.4660000000000002</v>
      </c>
      <c r="AV1148">
        <v>3.266</v>
      </c>
      <c r="AW1148">
        <v>5.81</v>
      </c>
      <c r="AX1148">
        <v>5.1849999999999996</v>
      </c>
      <c r="AY1148">
        <v>3.9470000000000001</v>
      </c>
      <c r="AZ1148">
        <v>3.9460000000000002</v>
      </c>
      <c r="BA1148">
        <v>3.863</v>
      </c>
      <c r="BB1148">
        <v>3.7719999999999998</v>
      </c>
      <c r="BC1148">
        <v>2018</v>
      </c>
    </row>
    <row r="1149" spans="1:55" x14ac:dyDescent="0.25">
      <c r="A1149">
        <v>918</v>
      </c>
      <c r="B1149" t="s">
        <v>583</v>
      </c>
      <c r="C1149" t="s">
        <v>305</v>
      </c>
      <c r="D1149" t="s">
        <v>584</v>
      </c>
      <c r="E1149" t="s">
        <v>306</v>
      </c>
      <c r="F1149" t="s">
        <v>307</v>
      </c>
      <c r="G1149" t="s">
        <v>235</v>
      </c>
      <c r="I1149" t="s">
        <v>587</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4.7830000000000004</v>
      </c>
      <c r="AQ1149">
        <v>4.9740000000000002</v>
      </c>
      <c r="AR1149">
        <v>1.5429999999999999</v>
      </c>
      <c r="AS1149">
        <v>6.165</v>
      </c>
      <c r="AT1149">
        <v>4.4509999999999996</v>
      </c>
      <c r="AU1149">
        <v>7.0650000000000004</v>
      </c>
      <c r="AV1149">
        <v>4.1619999999999999</v>
      </c>
      <c r="AW1149">
        <v>5.8970000000000002</v>
      </c>
      <c r="AX1149">
        <v>5.2610000000000001</v>
      </c>
      <c r="AY1149">
        <v>4.0049999999999999</v>
      </c>
      <c r="AZ1149">
        <v>4.0039999999999996</v>
      </c>
      <c r="BA1149">
        <v>3.931</v>
      </c>
      <c r="BB1149">
        <v>3.8439999999999999</v>
      </c>
      <c r="BC1149">
        <v>2018</v>
      </c>
    </row>
    <row r="1150" spans="1:55" x14ac:dyDescent="0.25">
      <c r="A1150">
        <v>918</v>
      </c>
      <c r="B1150" t="s">
        <v>583</v>
      </c>
      <c r="C1150" t="s">
        <v>308</v>
      </c>
      <c r="D1150" t="s">
        <v>584</v>
      </c>
      <c r="E1150" t="s">
        <v>309</v>
      </c>
      <c r="F1150" t="s">
        <v>310</v>
      </c>
      <c r="G1150" t="s">
        <v>235</v>
      </c>
      <c r="I1150" t="s">
        <v>587</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-8.5920000000000005</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2.036</v>
      </c>
      <c r="AQ1150">
        <v>9.641</v>
      </c>
      <c r="AR1150">
        <v>3.125</v>
      </c>
      <c r="AS1150">
        <v>5.7370000000000001</v>
      </c>
      <c r="AT1150">
        <v>8.1069999999999993</v>
      </c>
      <c r="AU1150">
        <v>5.774</v>
      </c>
      <c r="AV1150">
        <v>-1.401</v>
      </c>
      <c r="AW1150">
        <v>3.4750000000000001</v>
      </c>
      <c r="AX1150">
        <v>4.3579999999999997</v>
      </c>
      <c r="AY1150">
        <v>3.9</v>
      </c>
      <c r="AZ1150">
        <v>3.59</v>
      </c>
      <c r="BA1150">
        <v>3.484</v>
      </c>
      <c r="BB1150">
        <v>3.4580000000000002</v>
      </c>
      <c r="BC1150">
        <v>2018</v>
      </c>
    </row>
    <row r="1151" spans="1:55" x14ac:dyDescent="0.25">
      <c r="A1151">
        <v>918</v>
      </c>
      <c r="B1151" t="s">
        <v>583</v>
      </c>
      <c r="C1151" t="s">
        <v>311</v>
      </c>
      <c r="D1151" t="s">
        <v>584</v>
      </c>
      <c r="E1151" t="s">
        <v>312</v>
      </c>
      <c r="F1151" t="s">
        <v>313</v>
      </c>
      <c r="G1151" t="s">
        <v>235</v>
      </c>
      <c r="I1151" t="s">
        <v>587</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374</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3.0249999999999999</v>
      </c>
      <c r="AQ1151">
        <v>11.847</v>
      </c>
      <c r="AR1151">
        <v>1.3520000000000001</v>
      </c>
      <c r="AS1151">
        <v>6.7279999999999998</v>
      </c>
      <c r="AT1151">
        <v>7.9409999999999998</v>
      </c>
      <c r="AU1151">
        <v>8.2620000000000005</v>
      </c>
      <c r="AV1151">
        <v>-2.5470000000000002</v>
      </c>
      <c r="AW1151">
        <v>3.8340000000000001</v>
      </c>
      <c r="AX1151">
        <v>4.8019999999999996</v>
      </c>
      <c r="AY1151">
        <v>4.2910000000000004</v>
      </c>
      <c r="AZ1151">
        <v>3.9449999999999998</v>
      </c>
      <c r="BA1151">
        <v>3.8239999999999998</v>
      </c>
      <c r="BB1151">
        <v>3.7909999999999999</v>
      </c>
      <c r="BC1151">
        <v>2018</v>
      </c>
    </row>
    <row r="1152" spans="1:55" x14ac:dyDescent="0.25">
      <c r="A1152">
        <v>918</v>
      </c>
      <c r="B1152" t="s">
        <v>583</v>
      </c>
      <c r="C1152" t="s">
        <v>314</v>
      </c>
      <c r="D1152" t="s">
        <v>584</v>
      </c>
      <c r="E1152" t="s">
        <v>315</v>
      </c>
      <c r="F1152" t="s">
        <v>316</v>
      </c>
      <c r="G1152" t="s">
        <v>317</v>
      </c>
      <c r="I1152" t="s">
        <v>588</v>
      </c>
      <c r="J1152" t="s">
        <v>232</v>
      </c>
      <c r="K1152" t="s">
        <v>232</v>
      </c>
      <c r="L1152" t="s">
        <v>232</v>
      </c>
      <c r="M1152" t="s">
        <v>232</v>
      </c>
      <c r="N1152" t="s">
        <v>232</v>
      </c>
      <c r="O1152" t="s">
        <v>232</v>
      </c>
      <c r="P1152" t="s">
        <v>232</v>
      </c>
      <c r="Q1152" t="s">
        <v>232</v>
      </c>
      <c r="R1152" t="s">
        <v>232</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5</v>
      </c>
      <c r="AX1152">
        <v>5</v>
      </c>
      <c r="AY1152">
        <v>5</v>
      </c>
      <c r="AZ1152">
        <v>5</v>
      </c>
      <c r="BA1152">
        <v>5</v>
      </c>
      <c r="BB1152">
        <v>5</v>
      </c>
      <c r="BC1152">
        <v>2018</v>
      </c>
    </row>
    <row r="1153" spans="1:55" x14ac:dyDescent="0.25">
      <c r="A1153">
        <v>918</v>
      </c>
      <c r="B1153" t="s">
        <v>583</v>
      </c>
      <c r="C1153" t="s">
        <v>318</v>
      </c>
      <c r="D1153" t="s">
        <v>584</v>
      </c>
      <c r="E1153" t="s">
        <v>319</v>
      </c>
      <c r="F1153" t="s">
        <v>320</v>
      </c>
      <c r="G1153" t="s">
        <v>321</v>
      </c>
      <c r="H1153" t="s">
        <v>322</v>
      </c>
    </row>
    <row r="1154" spans="1:55" x14ac:dyDescent="0.25">
      <c r="A1154">
        <v>918</v>
      </c>
      <c r="B1154" t="s">
        <v>583</v>
      </c>
      <c r="C1154" t="s">
        <v>323</v>
      </c>
      <c r="D1154" t="s">
        <v>584</v>
      </c>
      <c r="E1154" t="s">
        <v>324</v>
      </c>
      <c r="F1154" t="s">
        <v>325</v>
      </c>
      <c r="G1154" t="s">
        <v>321</v>
      </c>
      <c r="H1154" t="s">
        <v>322</v>
      </c>
      <c r="I1154" t="s">
        <v>589</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7.01</v>
      </c>
      <c r="AW1154">
        <v>6.97</v>
      </c>
      <c r="AX1154">
        <v>6.93</v>
      </c>
      <c r="AY1154">
        <v>6.8890000000000002</v>
      </c>
      <c r="AZ1154">
        <v>6.8470000000000004</v>
      </c>
      <c r="BA1154">
        <v>6.806</v>
      </c>
      <c r="BB1154">
        <v>6.7649999999999997</v>
      </c>
      <c r="BC1154">
        <v>2018</v>
      </c>
    </row>
    <row r="1155" spans="1:55" x14ac:dyDescent="0.25">
      <c r="A1155">
        <v>918</v>
      </c>
      <c r="B1155" t="s">
        <v>583</v>
      </c>
      <c r="C1155" t="s">
        <v>327</v>
      </c>
      <c r="D1155" t="s">
        <v>584</v>
      </c>
      <c r="E1155" t="s">
        <v>328</v>
      </c>
      <c r="F1155" t="s">
        <v>329</v>
      </c>
      <c r="G1155" t="s">
        <v>229</v>
      </c>
      <c r="H1155" t="s">
        <v>230</v>
      </c>
      <c r="I1155" t="s">
        <v>590</v>
      </c>
      <c r="J1155" t="s">
        <v>232</v>
      </c>
      <c r="K1155" t="s">
        <v>232</v>
      </c>
      <c r="L1155" t="s">
        <v>232</v>
      </c>
      <c r="M1155" t="s">
        <v>232</v>
      </c>
      <c r="N1155" t="s">
        <v>232</v>
      </c>
      <c r="O1155" t="s">
        <v>232</v>
      </c>
      <c r="P1155" t="s">
        <v>232</v>
      </c>
      <c r="Q1155" t="s">
        <v>232</v>
      </c>
      <c r="R1155" t="s">
        <v>232</v>
      </c>
      <c r="S1155" t="s">
        <v>232</v>
      </c>
      <c r="T1155" t="s">
        <v>232</v>
      </c>
      <c r="U1155" t="s">
        <v>232</v>
      </c>
      <c r="V1155" t="s">
        <v>232</v>
      </c>
      <c r="W1155" t="s">
        <v>232</v>
      </c>
      <c r="X1155" t="s">
        <v>232</v>
      </c>
      <c r="Y1155" t="s">
        <v>232</v>
      </c>
      <c r="Z1155" t="s">
        <v>232</v>
      </c>
      <c r="AA1155" t="s">
        <v>232</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37.860999999999997</v>
      </c>
      <c r="AW1155">
        <v>41.695</v>
      </c>
      <c r="AX1155">
        <v>43.274999999999999</v>
      </c>
      <c r="AY1155">
        <v>45.265999999999998</v>
      </c>
      <c r="AZ1155">
        <v>48.036999999999999</v>
      </c>
      <c r="BA1155">
        <v>50.793999999999997</v>
      </c>
      <c r="BB1155">
        <v>52.335999999999999</v>
      </c>
      <c r="BC1155">
        <v>2018</v>
      </c>
    </row>
    <row r="1156" spans="1:55" x14ac:dyDescent="0.25">
      <c r="A1156">
        <v>918</v>
      </c>
      <c r="B1156" t="s">
        <v>583</v>
      </c>
      <c r="C1156" t="s">
        <v>331</v>
      </c>
      <c r="D1156" t="s">
        <v>584</v>
      </c>
      <c r="E1156" t="s">
        <v>328</v>
      </c>
      <c r="F1156" t="s">
        <v>329</v>
      </c>
      <c r="G1156" t="s">
        <v>282</v>
      </c>
      <c r="I1156" t="s">
        <v>332</v>
      </c>
      <c r="J1156" t="s">
        <v>232</v>
      </c>
      <c r="K1156" t="s">
        <v>232</v>
      </c>
      <c r="L1156" t="s">
        <v>232</v>
      </c>
      <c r="M1156" t="s">
        <v>232</v>
      </c>
      <c r="N1156" t="s">
        <v>232</v>
      </c>
      <c r="O1156" t="s">
        <v>232</v>
      </c>
      <c r="P1156" t="s">
        <v>232</v>
      </c>
      <c r="Q1156" t="s">
        <v>232</v>
      </c>
      <c r="R1156" t="s">
        <v>232</v>
      </c>
      <c r="S1156" t="s">
        <v>232</v>
      </c>
      <c r="T1156" t="s">
        <v>232</v>
      </c>
      <c r="U1156" t="s">
        <v>232</v>
      </c>
      <c r="V1156" t="s">
        <v>232</v>
      </c>
      <c r="W1156" t="s">
        <v>232</v>
      </c>
      <c r="X1156" t="s">
        <v>232</v>
      </c>
      <c r="Y1156" t="s">
        <v>232</v>
      </c>
      <c r="Z1156" t="s">
        <v>232</v>
      </c>
      <c r="AA1156" t="s">
        <v>232</v>
      </c>
      <c r="AB1156">
        <v>36.009</v>
      </c>
      <c r="AC1156">
        <v>36.646000000000001</v>
      </c>
      <c r="AD1156">
        <v>36.783000000000001</v>
      </c>
      <c r="AE1156">
        <v>36.171999999999997</v>
      </c>
      <c r="AF1156">
        <v>34.728000000000002</v>
      </c>
      <c r="AG1156">
        <v>36.043999999999997</v>
      </c>
      <c r="AH1156">
        <v>36.482999999999997</v>
      </c>
      <c r="AI1156">
        <v>36.505000000000003</v>
      </c>
      <c r="AJ1156">
        <v>35.982999999999997</v>
      </c>
      <c r="AK1156">
        <v>36.218000000000004</v>
      </c>
      <c r="AL1156">
        <v>36.228999999999999</v>
      </c>
      <c r="AM1156">
        <v>33.003999999999998</v>
      </c>
      <c r="AN1156">
        <v>30.832999999999998</v>
      </c>
      <c r="AO1156">
        <v>30.257000000000001</v>
      </c>
      <c r="AP1156">
        <v>32.32</v>
      </c>
      <c r="AQ1156">
        <v>33.878</v>
      </c>
      <c r="AR1156">
        <v>33.585000000000001</v>
      </c>
      <c r="AS1156">
        <v>34.944000000000003</v>
      </c>
      <c r="AT1156">
        <v>34.707999999999998</v>
      </c>
      <c r="AU1156">
        <v>33.384999999999998</v>
      </c>
      <c r="AV1156">
        <v>35.206000000000003</v>
      </c>
      <c r="AW1156">
        <v>36.469000000000001</v>
      </c>
      <c r="AX1156">
        <v>35.761000000000003</v>
      </c>
      <c r="AY1156">
        <v>35.396999999999998</v>
      </c>
      <c r="AZ1156">
        <v>35.543999999999997</v>
      </c>
      <c r="BA1156">
        <v>35.564999999999998</v>
      </c>
      <c r="BB1156">
        <v>34.676000000000002</v>
      </c>
      <c r="BC1156">
        <v>2018</v>
      </c>
    </row>
    <row r="1157" spans="1:55" x14ac:dyDescent="0.25">
      <c r="A1157">
        <v>918</v>
      </c>
      <c r="B1157" t="s">
        <v>583</v>
      </c>
      <c r="C1157" t="s">
        <v>333</v>
      </c>
      <c r="D1157" t="s">
        <v>584</v>
      </c>
      <c r="E1157" t="s">
        <v>334</v>
      </c>
      <c r="F1157" t="s">
        <v>335</v>
      </c>
      <c r="G1157" t="s">
        <v>229</v>
      </c>
      <c r="H1157" t="s">
        <v>230</v>
      </c>
      <c r="I1157" t="s">
        <v>590</v>
      </c>
      <c r="J1157" t="s">
        <v>232</v>
      </c>
      <c r="K1157" t="s">
        <v>232</v>
      </c>
      <c r="L1157" t="s">
        <v>232</v>
      </c>
      <c r="M1157" t="s">
        <v>232</v>
      </c>
      <c r="N1157" t="s">
        <v>232</v>
      </c>
      <c r="O1157" t="s">
        <v>232</v>
      </c>
      <c r="P1157" t="s">
        <v>232</v>
      </c>
      <c r="Q1157" t="s">
        <v>232</v>
      </c>
      <c r="R1157" t="s">
        <v>232</v>
      </c>
      <c r="S1157" t="s">
        <v>232</v>
      </c>
      <c r="T1157" t="s">
        <v>232</v>
      </c>
      <c r="U1157" t="s">
        <v>232</v>
      </c>
      <c r="V1157" t="s">
        <v>232</v>
      </c>
      <c r="W1157" t="s">
        <v>232</v>
      </c>
      <c r="X1157" t="s">
        <v>232</v>
      </c>
      <c r="Y1157" t="s">
        <v>232</v>
      </c>
      <c r="Z1157" t="s">
        <v>232</v>
      </c>
      <c r="AA1157" t="s">
        <v>232</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37.723999999999997</v>
      </c>
      <c r="AW1157">
        <v>42.369</v>
      </c>
      <c r="AX1157">
        <v>43.265000000000001</v>
      </c>
      <c r="AY1157">
        <v>45.204000000000001</v>
      </c>
      <c r="AZ1157">
        <v>47.975000000000001</v>
      </c>
      <c r="BA1157">
        <v>50.747999999999998</v>
      </c>
      <c r="BB1157">
        <v>52.289000000000001</v>
      </c>
      <c r="BC1157">
        <v>2018</v>
      </c>
    </row>
    <row r="1158" spans="1:55" x14ac:dyDescent="0.25">
      <c r="A1158">
        <v>918</v>
      </c>
      <c r="B1158" t="s">
        <v>583</v>
      </c>
      <c r="C1158" t="s">
        <v>336</v>
      </c>
      <c r="D1158" t="s">
        <v>584</v>
      </c>
      <c r="E1158" t="s">
        <v>334</v>
      </c>
      <c r="F1158" t="s">
        <v>335</v>
      </c>
      <c r="G1158" t="s">
        <v>282</v>
      </c>
      <c r="I1158" t="s">
        <v>337</v>
      </c>
      <c r="J1158" t="s">
        <v>232</v>
      </c>
      <c r="K1158" t="s">
        <v>232</v>
      </c>
      <c r="L1158" t="s">
        <v>232</v>
      </c>
      <c r="M1158" t="s">
        <v>232</v>
      </c>
      <c r="N1158" t="s">
        <v>232</v>
      </c>
      <c r="O1158" t="s">
        <v>232</v>
      </c>
      <c r="P1158" t="s">
        <v>232</v>
      </c>
      <c r="Q1158" t="s">
        <v>232</v>
      </c>
      <c r="R1158" t="s">
        <v>232</v>
      </c>
      <c r="S1158" t="s">
        <v>232</v>
      </c>
      <c r="T1158" t="s">
        <v>232</v>
      </c>
      <c r="U1158" t="s">
        <v>232</v>
      </c>
      <c r="V1158" t="s">
        <v>232</v>
      </c>
      <c r="W1158" t="s">
        <v>232</v>
      </c>
      <c r="X1158" t="s">
        <v>232</v>
      </c>
      <c r="Y1158" t="s">
        <v>232</v>
      </c>
      <c r="Z1158" t="s">
        <v>232</v>
      </c>
      <c r="AA1158" t="s">
        <v>232</v>
      </c>
      <c r="AB1158">
        <v>34.777999999999999</v>
      </c>
      <c r="AC1158">
        <v>36.494</v>
      </c>
      <c r="AD1158">
        <v>37.392000000000003</v>
      </c>
      <c r="AE1158">
        <v>36.756999999999998</v>
      </c>
      <c r="AF1158">
        <v>35.347000000000001</v>
      </c>
      <c r="AG1158">
        <v>36.040999999999997</v>
      </c>
      <c r="AH1158">
        <v>34.877000000000002</v>
      </c>
      <c r="AI1158">
        <v>34.301000000000002</v>
      </c>
      <c r="AJ1158">
        <v>32.738999999999997</v>
      </c>
      <c r="AK1158">
        <v>33.130000000000003</v>
      </c>
      <c r="AL1158">
        <v>33.494</v>
      </c>
      <c r="AM1158">
        <v>33.862000000000002</v>
      </c>
      <c r="AN1158">
        <v>34.607999999999997</v>
      </c>
      <c r="AO1158">
        <v>32.098999999999997</v>
      </c>
      <c r="AP1158">
        <v>32.758000000000003</v>
      </c>
      <c r="AQ1158">
        <v>35.637999999999998</v>
      </c>
      <c r="AR1158">
        <v>37.253999999999998</v>
      </c>
      <c r="AS1158">
        <v>37.749000000000002</v>
      </c>
      <c r="AT1158">
        <v>33.149000000000001</v>
      </c>
      <c r="AU1158">
        <v>32.548000000000002</v>
      </c>
      <c r="AV1158">
        <v>35.078000000000003</v>
      </c>
      <c r="AW1158">
        <v>37.058</v>
      </c>
      <c r="AX1158">
        <v>35.753</v>
      </c>
      <c r="AY1158">
        <v>35.347999999999999</v>
      </c>
      <c r="AZ1158">
        <v>35.499000000000002</v>
      </c>
      <c r="BA1158">
        <v>35.533000000000001</v>
      </c>
      <c r="BB1158">
        <v>34.645000000000003</v>
      </c>
      <c r="BC1158">
        <v>2018</v>
      </c>
    </row>
    <row r="1159" spans="1:55" x14ac:dyDescent="0.25">
      <c r="A1159">
        <v>918</v>
      </c>
      <c r="B1159" t="s">
        <v>583</v>
      </c>
      <c r="C1159" t="s">
        <v>338</v>
      </c>
      <c r="D1159" t="s">
        <v>584</v>
      </c>
      <c r="E1159" t="s">
        <v>339</v>
      </c>
      <c r="F1159" t="s">
        <v>340</v>
      </c>
      <c r="G1159" t="s">
        <v>229</v>
      </c>
      <c r="H1159" t="s">
        <v>230</v>
      </c>
      <c r="I1159" t="s">
        <v>590</v>
      </c>
      <c r="J1159" t="s">
        <v>232</v>
      </c>
      <c r="K1159" t="s">
        <v>232</v>
      </c>
      <c r="L1159" t="s">
        <v>232</v>
      </c>
      <c r="M1159" t="s">
        <v>232</v>
      </c>
      <c r="N1159" t="s">
        <v>232</v>
      </c>
      <c r="O1159" t="s">
        <v>232</v>
      </c>
      <c r="P1159" t="s">
        <v>232</v>
      </c>
      <c r="Q1159" t="s">
        <v>232</v>
      </c>
      <c r="R1159" t="s">
        <v>232</v>
      </c>
      <c r="S1159" t="s">
        <v>232</v>
      </c>
      <c r="T1159" t="s">
        <v>232</v>
      </c>
      <c r="U1159" t="s">
        <v>232</v>
      </c>
      <c r="V1159" t="s">
        <v>232</v>
      </c>
      <c r="W1159" t="s">
        <v>232</v>
      </c>
      <c r="X1159" t="s">
        <v>232</v>
      </c>
      <c r="Y1159" t="s">
        <v>232</v>
      </c>
      <c r="Z1159" t="s">
        <v>232</v>
      </c>
      <c r="AA1159" t="s">
        <v>232</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0.13700000000000001</v>
      </c>
      <c r="AW1159">
        <v>-0.67300000000000004</v>
      </c>
      <c r="AX1159">
        <v>8.9999999999999993E-3</v>
      </c>
      <c r="AY1159">
        <v>6.2E-2</v>
      </c>
      <c r="AZ1159">
        <v>6.0999999999999999E-2</v>
      </c>
      <c r="BA1159">
        <v>4.4999999999999998E-2</v>
      </c>
      <c r="BB1159">
        <v>4.5999999999999999E-2</v>
      </c>
      <c r="BC1159">
        <v>2018</v>
      </c>
    </row>
    <row r="1160" spans="1:55" x14ac:dyDescent="0.25">
      <c r="A1160">
        <v>918</v>
      </c>
      <c r="B1160" t="s">
        <v>583</v>
      </c>
      <c r="C1160" t="s">
        <v>341</v>
      </c>
      <c r="D1160" t="s">
        <v>584</v>
      </c>
      <c r="E1160" t="s">
        <v>339</v>
      </c>
      <c r="F1160" t="s">
        <v>340</v>
      </c>
      <c r="G1160" t="s">
        <v>282</v>
      </c>
      <c r="I1160" t="s">
        <v>342</v>
      </c>
      <c r="J1160" t="s">
        <v>232</v>
      </c>
      <c r="K1160" t="s">
        <v>232</v>
      </c>
      <c r="L1160" t="s">
        <v>232</v>
      </c>
      <c r="M1160" t="s">
        <v>232</v>
      </c>
      <c r="N1160" t="s">
        <v>232</v>
      </c>
      <c r="O1160" t="s">
        <v>232</v>
      </c>
      <c r="P1160" t="s">
        <v>232</v>
      </c>
      <c r="Q1160" t="s">
        <v>232</v>
      </c>
      <c r="R1160" t="s">
        <v>232</v>
      </c>
      <c r="S1160" t="s">
        <v>232</v>
      </c>
      <c r="T1160" t="s">
        <v>232</v>
      </c>
      <c r="U1160" t="s">
        <v>232</v>
      </c>
      <c r="V1160" t="s">
        <v>232</v>
      </c>
      <c r="W1160" t="s">
        <v>232</v>
      </c>
      <c r="X1160" t="s">
        <v>232</v>
      </c>
      <c r="Y1160" t="s">
        <v>232</v>
      </c>
      <c r="Z1160" t="s">
        <v>232</v>
      </c>
      <c r="AA1160" t="s">
        <v>232</v>
      </c>
      <c r="AB1160">
        <v>1.2310000000000001</v>
      </c>
      <c r="AC1160">
        <v>0.152</v>
      </c>
      <c r="AD1160">
        <v>-0.60899999999999999</v>
      </c>
      <c r="AE1160">
        <v>-0.58499999999999996</v>
      </c>
      <c r="AF1160">
        <v>-0.61899999999999999</v>
      </c>
      <c r="AG1160">
        <v>3.0000000000000001E-3</v>
      </c>
      <c r="AH1160">
        <v>1.6060000000000001</v>
      </c>
      <c r="AI1160">
        <v>2.2040000000000002</v>
      </c>
      <c r="AJ1160">
        <v>3.2450000000000001</v>
      </c>
      <c r="AK1160">
        <v>3.0880000000000001</v>
      </c>
      <c r="AL1160">
        <v>2.7349999999999999</v>
      </c>
      <c r="AM1160">
        <v>-0.85799999999999998</v>
      </c>
      <c r="AN1160">
        <v>-3.7749999999999999</v>
      </c>
      <c r="AO1160">
        <v>-1.8420000000000001</v>
      </c>
      <c r="AP1160">
        <v>-0.437</v>
      </c>
      <c r="AQ1160">
        <v>-1.76</v>
      </c>
      <c r="AR1160">
        <v>-3.669</v>
      </c>
      <c r="AS1160">
        <v>-2.806</v>
      </c>
      <c r="AT1160">
        <v>1.56</v>
      </c>
      <c r="AU1160">
        <v>0.83699999999999997</v>
      </c>
      <c r="AV1160">
        <v>0.127</v>
      </c>
      <c r="AW1160">
        <v>-0.58899999999999997</v>
      </c>
      <c r="AX1160">
        <v>8.0000000000000002E-3</v>
      </c>
      <c r="AY1160">
        <v>4.8000000000000001E-2</v>
      </c>
      <c r="AZ1160">
        <v>4.4999999999999998E-2</v>
      </c>
      <c r="BA1160">
        <v>3.2000000000000001E-2</v>
      </c>
      <c r="BB1160">
        <v>3.1E-2</v>
      </c>
      <c r="BC1160">
        <v>2018</v>
      </c>
    </row>
    <row r="1161" spans="1:55" x14ac:dyDescent="0.25">
      <c r="A1161">
        <v>918</v>
      </c>
      <c r="B1161" t="s">
        <v>583</v>
      </c>
      <c r="C1161" t="s">
        <v>343</v>
      </c>
      <c r="D1161" t="s">
        <v>584</v>
      </c>
      <c r="E1161" t="s">
        <v>344</v>
      </c>
      <c r="F1161" t="s">
        <v>345</v>
      </c>
      <c r="G1161" t="s">
        <v>229</v>
      </c>
      <c r="H1161" t="s">
        <v>230</v>
      </c>
      <c r="I1161" t="s">
        <v>590</v>
      </c>
      <c r="J1161" t="s">
        <v>232</v>
      </c>
      <c r="K1161" t="s">
        <v>232</v>
      </c>
      <c r="L1161" t="s">
        <v>232</v>
      </c>
      <c r="M1161" t="s">
        <v>232</v>
      </c>
      <c r="N1161" t="s">
        <v>232</v>
      </c>
      <c r="O1161" t="s">
        <v>232</v>
      </c>
      <c r="P1161" t="s">
        <v>232</v>
      </c>
      <c r="Q1161" t="s">
        <v>232</v>
      </c>
      <c r="R1161" t="s">
        <v>232</v>
      </c>
      <c r="S1161" t="s">
        <v>232</v>
      </c>
      <c r="T1161" t="s">
        <v>232</v>
      </c>
      <c r="U1161" t="s">
        <v>232</v>
      </c>
      <c r="V1161" t="s">
        <v>232</v>
      </c>
      <c r="W1161" t="s">
        <v>232</v>
      </c>
      <c r="X1161" t="s">
        <v>232</v>
      </c>
      <c r="Y1161" t="s">
        <v>232</v>
      </c>
      <c r="Z1161" t="s">
        <v>232</v>
      </c>
      <c r="AA1161" t="s">
        <v>232</v>
      </c>
      <c r="AB1161" t="s">
        <v>232</v>
      </c>
      <c r="AC1161" t="s">
        <v>232</v>
      </c>
      <c r="AD1161">
        <v>-0.13100000000000001</v>
      </c>
      <c r="AE1161">
        <v>-5.2999999999999999E-2</v>
      </c>
      <c r="AF1161">
        <v>-0.182</v>
      </c>
      <c r="AG1161">
        <v>0.13100000000000001</v>
      </c>
      <c r="AH1161">
        <v>0.79800000000000004</v>
      </c>
      <c r="AI1161">
        <v>1.089</v>
      </c>
      <c r="AJ1161">
        <v>1.6519999999999999</v>
      </c>
      <c r="AK1161">
        <v>1.2130000000000001</v>
      </c>
      <c r="AL1161">
        <v>0.58399999999999996</v>
      </c>
      <c r="AM1161">
        <v>-0.36899999999999999</v>
      </c>
      <c r="AN1161">
        <v>-2.5990000000000002</v>
      </c>
      <c r="AO1161">
        <v>-1.5169999999999999</v>
      </c>
      <c r="AP1161">
        <v>-8.7999999999999995E-2</v>
      </c>
      <c r="AQ1161">
        <v>-0.89900000000000002</v>
      </c>
      <c r="AR1161">
        <v>-2.4710000000000001</v>
      </c>
      <c r="AS1161">
        <v>-2.0859999999999999</v>
      </c>
      <c r="AT1161">
        <v>1.5920000000000001</v>
      </c>
      <c r="AU1161">
        <v>0.76600000000000001</v>
      </c>
      <c r="AV1161">
        <v>6.0999999999999999E-2</v>
      </c>
      <c r="AW1161">
        <v>-0.78</v>
      </c>
      <c r="AX1161">
        <v>-5.3999999999999999E-2</v>
      </c>
      <c r="AY1161">
        <v>7.5999999999999998E-2</v>
      </c>
      <c r="AZ1161">
        <v>7.1999999999999995E-2</v>
      </c>
      <c r="BA1161">
        <v>5.6000000000000001E-2</v>
      </c>
      <c r="BB1161">
        <v>4.5999999999999999E-2</v>
      </c>
      <c r="BC1161">
        <v>2018</v>
      </c>
    </row>
    <row r="1162" spans="1:55" x14ac:dyDescent="0.25">
      <c r="A1162">
        <v>918</v>
      </c>
      <c r="B1162" t="s">
        <v>583</v>
      </c>
      <c r="C1162" t="s">
        <v>346</v>
      </c>
      <c r="D1162" t="s">
        <v>584</v>
      </c>
      <c r="E1162" t="s">
        <v>344</v>
      </c>
      <c r="F1162" t="s">
        <v>345</v>
      </c>
      <c r="G1162" t="s">
        <v>270</v>
      </c>
      <c r="I1162" t="s">
        <v>397</v>
      </c>
      <c r="J1162" t="s">
        <v>232</v>
      </c>
      <c r="K1162" t="s">
        <v>232</v>
      </c>
      <c r="L1162" t="s">
        <v>232</v>
      </c>
      <c r="M1162" t="s">
        <v>232</v>
      </c>
      <c r="N1162" t="s">
        <v>232</v>
      </c>
      <c r="O1162" t="s">
        <v>232</v>
      </c>
      <c r="P1162" t="s">
        <v>232</v>
      </c>
      <c r="Q1162" t="s">
        <v>232</v>
      </c>
      <c r="R1162" t="s">
        <v>232</v>
      </c>
      <c r="S1162" t="s">
        <v>232</v>
      </c>
      <c r="T1162" t="s">
        <v>232</v>
      </c>
      <c r="U1162" t="s">
        <v>232</v>
      </c>
      <c r="V1162" t="s">
        <v>232</v>
      </c>
      <c r="W1162" t="s">
        <v>232</v>
      </c>
      <c r="X1162" t="s">
        <v>232</v>
      </c>
      <c r="Y1162" t="s">
        <v>232</v>
      </c>
      <c r="Z1162" t="s">
        <v>232</v>
      </c>
      <c r="AA1162" t="s">
        <v>232</v>
      </c>
      <c r="AB1162" t="s">
        <v>232</v>
      </c>
      <c r="AC1162" t="s">
        <v>232</v>
      </c>
      <c r="AD1162">
        <v>-0.47199999999999998</v>
      </c>
      <c r="AE1162">
        <v>-0.17399999999999999</v>
      </c>
      <c r="AF1162">
        <v>-0.53800000000000003</v>
      </c>
      <c r="AG1162">
        <v>0.36199999999999999</v>
      </c>
      <c r="AH1162">
        <v>1.9710000000000001</v>
      </c>
      <c r="AI1162">
        <v>2.3420000000000001</v>
      </c>
      <c r="AJ1162">
        <v>3.0920000000000001</v>
      </c>
      <c r="AK1162">
        <v>1.865</v>
      </c>
      <c r="AL1162">
        <v>0.76600000000000001</v>
      </c>
      <c r="AM1162">
        <v>-0.51100000000000001</v>
      </c>
      <c r="AN1162">
        <v>-3.508</v>
      </c>
      <c r="AO1162">
        <v>-1.8759999999999999</v>
      </c>
      <c r="AP1162">
        <v>-0.108</v>
      </c>
      <c r="AQ1162">
        <v>-1.1180000000000001</v>
      </c>
      <c r="AR1162">
        <v>-3.01</v>
      </c>
      <c r="AS1162">
        <v>-2.3839999999999999</v>
      </c>
      <c r="AT1162">
        <v>1.6970000000000001</v>
      </c>
      <c r="AU1162">
        <v>0.75700000000000001</v>
      </c>
      <c r="AV1162">
        <v>5.7000000000000002E-2</v>
      </c>
      <c r="AW1162">
        <v>-0.68</v>
      </c>
      <c r="AX1162">
        <v>-4.4999999999999998E-2</v>
      </c>
      <c r="AY1162">
        <v>5.8999999999999997E-2</v>
      </c>
      <c r="AZ1162">
        <v>5.2999999999999999E-2</v>
      </c>
      <c r="BA1162">
        <v>3.9E-2</v>
      </c>
      <c r="BB1162">
        <v>3.1E-2</v>
      </c>
      <c r="BC1162">
        <v>2018</v>
      </c>
    </row>
    <row r="1163" spans="1:55" x14ac:dyDescent="0.25">
      <c r="A1163">
        <v>918</v>
      </c>
      <c r="B1163" t="s">
        <v>583</v>
      </c>
      <c r="C1163" t="s">
        <v>347</v>
      </c>
      <c r="D1163" t="s">
        <v>584</v>
      </c>
      <c r="E1163" t="s">
        <v>348</v>
      </c>
      <c r="F1163" t="s">
        <v>349</v>
      </c>
      <c r="G1163" t="s">
        <v>229</v>
      </c>
      <c r="H1163" t="s">
        <v>230</v>
      </c>
      <c r="I1163" t="s">
        <v>590</v>
      </c>
      <c r="J1163" t="s">
        <v>232</v>
      </c>
      <c r="K1163" t="s">
        <v>232</v>
      </c>
      <c r="L1163" t="s">
        <v>232</v>
      </c>
      <c r="M1163" t="s">
        <v>232</v>
      </c>
      <c r="N1163" t="s">
        <v>232</v>
      </c>
      <c r="O1163" t="s">
        <v>232</v>
      </c>
      <c r="P1163" t="s">
        <v>232</v>
      </c>
      <c r="Q1163" t="s">
        <v>232</v>
      </c>
      <c r="R1163" t="s">
        <v>232</v>
      </c>
      <c r="S1163" t="s">
        <v>232</v>
      </c>
      <c r="T1163" t="s">
        <v>232</v>
      </c>
      <c r="U1163" t="s">
        <v>232</v>
      </c>
      <c r="V1163" t="s">
        <v>232</v>
      </c>
      <c r="W1163" t="s">
        <v>232</v>
      </c>
      <c r="X1163" t="s">
        <v>232</v>
      </c>
      <c r="Y1163" t="s">
        <v>232</v>
      </c>
      <c r="Z1163" t="s">
        <v>232</v>
      </c>
      <c r="AA1163" t="s">
        <v>232</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1.1910000000000001</v>
      </c>
      <c r="AV1163">
        <v>0.373</v>
      </c>
      <c r="AW1163">
        <v>-0.48699999999999999</v>
      </c>
      <c r="AX1163">
        <v>0.16</v>
      </c>
      <c r="AY1163">
        <v>0.151</v>
      </c>
      <c r="AZ1163">
        <v>0.16700000000000001</v>
      </c>
      <c r="BA1163">
        <v>0.16800000000000001</v>
      </c>
      <c r="BB1163">
        <v>0.188</v>
      </c>
      <c r="BC1163">
        <v>2018</v>
      </c>
    </row>
    <row r="1164" spans="1:55" x14ac:dyDescent="0.25">
      <c r="A1164">
        <v>918</v>
      </c>
      <c r="B1164" t="s">
        <v>583</v>
      </c>
      <c r="C1164" t="s">
        <v>350</v>
      </c>
      <c r="D1164" t="s">
        <v>584</v>
      </c>
      <c r="E1164" t="s">
        <v>348</v>
      </c>
      <c r="F1164" t="s">
        <v>349</v>
      </c>
      <c r="G1164" t="s">
        <v>282</v>
      </c>
      <c r="I1164" t="s">
        <v>351</v>
      </c>
      <c r="J1164" t="s">
        <v>232</v>
      </c>
      <c r="K1164" t="s">
        <v>232</v>
      </c>
      <c r="L1164" t="s">
        <v>232</v>
      </c>
      <c r="M1164" t="s">
        <v>232</v>
      </c>
      <c r="N1164" t="s">
        <v>232</v>
      </c>
      <c r="O1164" t="s">
        <v>232</v>
      </c>
      <c r="P1164" t="s">
        <v>232</v>
      </c>
      <c r="Q1164" t="s">
        <v>232</v>
      </c>
      <c r="R1164" t="s">
        <v>232</v>
      </c>
      <c r="S1164" t="s">
        <v>232</v>
      </c>
      <c r="T1164" t="s">
        <v>232</v>
      </c>
      <c r="U1164" t="s">
        <v>232</v>
      </c>
      <c r="V1164" t="s">
        <v>232</v>
      </c>
      <c r="W1164" t="s">
        <v>232</v>
      </c>
      <c r="X1164" t="s">
        <v>232</v>
      </c>
      <c r="Y1164" t="s">
        <v>232</v>
      </c>
      <c r="Z1164" t="s">
        <v>232</v>
      </c>
      <c r="AA1164" t="s">
        <v>232</v>
      </c>
      <c r="AB1164">
        <v>5.335</v>
      </c>
      <c r="AC1164">
        <v>3.7719999999999998</v>
      </c>
      <c r="AD1164">
        <v>3.27</v>
      </c>
      <c r="AE1164">
        <v>3.0110000000000001</v>
      </c>
      <c r="AF1164">
        <v>1.175</v>
      </c>
      <c r="AG1164">
        <v>1.71</v>
      </c>
      <c r="AH1164">
        <v>3.0230000000000001</v>
      </c>
      <c r="AI1164">
        <v>3.4119999999999999</v>
      </c>
      <c r="AJ1164">
        <v>4.1589999999999998</v>
      </c>
      <c r="AK1164">
        <v>3.67</v>
      </c>
      <c r="AL1164">
        <v>2.657</v>
      </c>
      <c r="AM1164">
        <v>-0.58499999999999996</v>
      </c>
      <c r="AN1164">
        <v>-3.5270000000000001</v>
      </c>
      <c r="AO1164">
        <v>-1.528</v>
      </c>
      <c r="AP1164">
        <v>-0.14799999999999999</v>
      </c>
      <c r="AQ1164">
        <v>-1.3160000000000001</v>
      </c>
      <c r="AR1164">
        <v>-3.448</v>
      </c>
      <c r="AS1164">
        <v>-2.4289999999999998</v>
      </c>
      <c r="AT1164">
        <v>1.851</v>
      </c>
      <c r="AU1164">
        <v>1.179</v>
      </c>
      <c r="AV1164">
        <v>0.34699999999999998</v>
      </c>
      <c r="AW1164">
        <v>-0.42599999999999999</v>
      </c>
      <c r="AX1164">
        <v>0.13200000000000001</v>
      </c>
      <c r="AY1164">
        <v>0.11799999999999999</v>
      </c>
      <c r="AZ1164">
        <v>0.123</v>
      </c>
      <c r="BA1164">
        <v>0.11799999999999999</v>
      </c>
      <c r="BB1164">
        <v>0.125</v>
      </c>
      <c r="BC1164">
        <v>2018</v>
      </c>
    </row>
    <row r="1165" spans="1:55" x14ac:dyDescent="0.25">
      <c r="A1165">
        <v>918</v>
      </c>
      <c r="B1165" t="s">
        <v>583</v>
      </c>
      <c r="C1165" t="s">
        <v>352</v>
      </c>
      <c r="D1165" t="s">
        <v>584</v>
      </c>
      <c r="E1165" t="s">
        <v>353</v>
      </c>
      <c r="F1165" t="s">
        <v>354</v>
      </c>
      <c r="G1165" t="s">
        <v>229</v>
      </c>
      <c r="H1165" t="s">
        <v>230</v>
      </c>
      <c r="I1165" t="s">
        <v>590</v>
      </c>
      <c r="J1165" t="s">
        <v>232</v>
      </c>
      <c r="K1165" t="s">
        <v>232</v>
      </c>
      <c r="L1165" t="s">
        <v>232</v>
      </c>
      <c r="M1165" t="s">
        <v>232</v>
      </c>
      <c r="N1165" t="s">
        <v>232</v>
      </c>
      <c r="O1165" t="s">
        <v>232</v>
      </c>
      <c r="P1165" t="s">
        <v>232</v>
      </c>
      <c r="Q1165" t="s">
        <v>232</v>
      </c>
      <c r="R1165" t="s">
        <v>232</v>
      </c>
      <c r="S1165" t="s">
        <v>232</v>
      </c>
      <c r="T1165" t="s">
        <v>232</v>
      </c>
      <c r="U1165" t="s">
        <v>232</v>
      </c>
      <c r="V1165" t="s">
        <v>232</v>
      </c>
      <c r="W1165" t="s">
        <v>232</v>
      </c>
      <c r="X1165" t="s">
        <v>232</v>
      </c>
      <c r="Y1165" t="s">
        <v>232</v>
      </c>
      <c r="Z1165" t="s">
        <v>232</v>
      </c>
      <c r="AA1165" t="s">
        <v>232</v>
      </c>
      <c r="AB1165" t="s">
        <v>232</v>
      </c>
      <c r="AC1165" t="s">
        <v>232</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10.627000000000001</v>
      </c>
      <c r="AV1165">
        <v>9.8780000000000001</v>
      </c>
      <c r="AW1165">
        <v>9.0190000000000001</v>
      </c>
      <c r="AX1165">
        <v>7.4219999999999997</v>
      </c>
      <c r="AY1165">
        <v>5.7249999999999996</v>
      </c>
      <c r="AZ1165">
        <v>4.1989999999999998</v>
      </c>
      <c r="BA1165">
        <v>2.681</v>
      </c>
      <c r="BB1165">
        <v>1.1519999999999999</v>
      </c>
      <c r="BC1165">
        <v>2018</v>
      </c>
    </row>
    <row r="1166" spans="1:55" x14ac:dyDescent="0.25">
      <c r="A1166">
        <v>918</v>
      </c>
      <c r="B1166" t="s">
        <v>583</v>
      </c>
      <c r="C1166" t="s">
        <v>355</v>
      </c>
      <c r="D1166" t="s">
        <v>584</v>
      </c>
      <c r="E1166" t="s">
        <v>353</v>
      </c>
      <c r="F1166" t="s">
        <v>354</v>
      </c>
      <c r="G1166" t="s">
        <v>282</v>
      </c>
      <c r="I1166" t="s">
        <v>379</v>
      </c>
      <c r="J1166" t="s">
        <v>232</v>
      </c>
      <c r="K1166" t="s">
        <v>232</v>
      </c>
      <c r="L1166" t="s">
        <v>232</v>
      </c>
      <c r="M1166" t="s">
        <v>232</v>
      </c>
      <c r="N1166" t="s">
        <v>232</v>
      </c>
      <c r="O1166" t="s">
        <v>232</v>
      </c>
      <c r="P1166" t="s">
        <v>232</v>
      </c>
      <c r="Q1166" t="s">
        <v>232</v>
      </c>
      <c r="R1166" t="s">
        <v>232</v>
      </c>
      <c r="S1166" t="s">
        <v>232</v>
      </c>
      <c r="T1166" t="s">
        <v>232</v>
      </c>
      <c r="U1166" t="s">
        <v>232</v>
      </c>
      <c r="V1166" t="s">
        <v>232</v>
      </c>
      <c r="W1166" t="s">
        <v>232</v>
      </c>
      <c r="X1166" t="s">
        <v>232</v>
      </c>
      <c r="Y1166" t="s">
        <v>232</v>
      </c>
      <c r="Z1166" t="s">
        <v>232</v>
      </c>
      <c r="AA1166" t="s">
        <v>232</v>
      </c>
      <c r="AB1166" t="s">
        <v>232</v>
      </c>
      <c r="AC1166" t="s">
        <v>232</v>
      </c>
      <c r="AD1166">
        <v>36.978000000000002</v>
      </c>
      <c r="AE1166">
        <v>34.942999999999998</v>
      </c>
      <c r="AF1166">
        <v>26.532</v>
      </c>
      <c r="AG1166">
        <v>21.768999999999998</v>
      </c>
      <c r="AH1166">
        <v>16.3</v>
      </c>
      <c r="AI1166">
        <v>9.1449999999999996</v>
      </c>
      <c r="AJ1166">
        <v>2.3050000000000002</v>
      </c>
      <c r="AK1166">
        <v>7.6999999999999999E-2</v>
      </c>
      <c r="AL1166">
        <v>-1.0629999999999999</v>
      </c>
      <c r="AM1166">
        <v>0.53500000000000003</v>
      </c>
      <c r="AN1166">
        <v>2.851</v>
      </c>
      <c r="AO1166">
        <v>4.992</v>
      </c>
      <c r="AP1166">
        <v>4.5250000000000004</v>
      </c>
      <c r="AQ1166">
        <v>6.508</v>
      </c>
      <c r="AR1166">
        <v>13.196999999999999</v>
      </c>
      <c r="AS1166">
        <v>15.619</v>
      </c>
      <c r="AT1166">
        <v>11.452999999999999</v>
      </c>
      <c r="AU1166">
        <v>10.518000000000001</v>
      </c>
      <c r="AV1166">
        <v>9.1850000000000005</v>
      </c>
      <c r="AW1166">
        <v>7.8879999999999999</v>
      </c>
      <c r="AX1166">
        <v>6.133</v>
      </c>
      <c r="AY1166">
        <v>4.4770000000000003</v>
      </c>
      <c r="AZ1166">
        <v>3.1070000000000002</v>
      </c>
      <c r="BA1166">
        <v>1.877</v>
      </c>
      <c r="BB1166">
        <v>0.76300000000000001</v>
      </c>
      <c r="BC1166">
        <v>2018</v>
      </c>
    </row>
    <row r="1167" spans="1:55" x14ac:dyDescent="0.25">
      <c r="A1167">
        <v>918</v>
      </c>
      <c r="B1167" t="s">
        <v>583</v>
      </c>
      <c r="C1167" t="s">
        <v>356</v>
      </c>
      <c r="D1167" t="s">
        <v>584</v>
      </c>
      <c r="E1167" t="s">
        <v>357</v>
      </c>
      <c r="F1167" t="s">
        <v>358</v>
      </c>
      <c r="G1167" t="s">
        <v>229</v>
      </c>
      <c r="H1167" t="s">
        <v>230</v>
      </c>
      <c r="I1167" t="s">
        <v>590</v>
      </c>
      <c r="J1167" t="s">
        <v>232</v>
      </c>
      <c r="K1167" t="s">
        <v>232</v>
      </c>
      <c r="L1167" t="s">
        <v>232</v>
      </c>
      <c r="M1167" t="s">
        <v>232</v>
      </c>
      <c r="N1167" t="s">
        <v>232</v>
      </c>
      <c r="O1167" t="s">
        <v>232</v>
      </c>
      <c r="P1167" t="s">
        <v>232</v>
      </c>
      <c r="Q1167" t="s">
        <v>232</v>
      </c>
      <c r="R1167" t="s">
        <v>232</v>
      </c>
      <c r="S1167" t="s">
        <v>232</v>
      </c>
      <c r="T1167" t="s">
        <v>232</v>
      </c>
      <c r="U1167" t="s">
        <v>232</v>
      </c>
      <c r="V1167" t="s">
        <v>232</v>
      </c>
      <c r="W1167" t="s">
        <v>232</v>
      </c>
      <c r="X1167" t="s">
        <v>232</v>
      </c>
      <c r="Y1167" t="s">
        <v>232</v>
      </c>
      <c r="Z1167" t="s">
        <v>232</v>
      </c>
      <c r="AA1167" t="s">
        <v>232</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22.100999999999999</v>
      </c>
      <c r="AX1167">
        <v>21.99</v>
      </c>
      <c r="AY1167">
        <v>21.914000000000001</v>
      </c>
      <c r="AZ1167">
        <v>20.536999999999999</v>
      </c>
      <c r="BA1167">
        <v>19.175999999999998</v>
      </c>
      <c r="BB1167">
        <v>17.814</v>
      </c>
      <c r="BC1167">
        <v>2018</v>
      </c>
    </row>
    <row r="1168" spans="1:55" x14ac:dyDescent="0.25">
      <c r="A1168">
        <v>918</v>
      </c>
      <c r="B1168" t="s">
        <v>583</v>
      </c>
      <c r="C1168" t="s">
        <v>359</v>
      </c>
      <c r="D1168" t="s">
        <v>584</v>
      </c>
      <c r="E1168" t="s">
        <v>357</v>
      </c>
      <c r="F1168" t="s">
        <v>358</v>
      </c>
      <c r="G1168" t="s">
        <v>282</v>
      </c>
      <c r="I1168" t="s">
        <v>360</v>
      </c>
      <c r="J1168" t="s">
        <v>232</v>
      </c>
      <c r="K1168" t="s">
        <v>232</v>
      </c>
      <c r="L1168" t="s">
        <v>232</v>
      </c>
      <c r="M1168" t="s">
        <v>232</v>
      </c>
      <c r="N1168" t="s">
        <v>232</v>
      </c>
      <c r="O1168" t="s">
        <v>232</v>
      </c>
      <c r="P1168" t="s">
        <v>232</v>
      </c>
      <c r="Q1168" t="s">
        <v>232</v>
      </c>
      <c r="R1168" t="s">
        <v>232</v>
      </c>
      <c r="S1168" t="s">
        <v>232</v>
      </c>
      <c r="T1168" t="s">
        <v>232</v>
      </c>
      <c r="U1168" t="s">
        <v>232</v>
      </c>
      <c r="V1168" t="s">
        <v>232</v>
      </c>
      <c r="W1168" t="s">
        <v>232</v>
      </c>
      <c r="X1168" t="s">
        <v>232</v>
      </c>
      <c r="Y1168" t="s">
        <v>232</v>
      </c>
      <c r="Z1168" t="s">
        <v>232</v>
      </c>
      <c r="AA1168" t="s">
        <v>232</v>
      </c>
      <c r="AB1168">
        <v>76.501999999999995</v>
      </c>
      <c r="AC1168">
        <v>79.406000000000006</v>
      </c>
      <c r="AD1168">
        <v>73.858999999999995</v>
      </c>
      <c r="AE1168">
        <v>67.573999999999998</v>
      </c>
      <c r="AF1168">
        <v>53.819000000000003</v>
      </c>
      <c r="AG1168">
        <v>45.779000000000003</v>
      </c>
      <c r="AH1168">
        <v>38.054000000000002</v>
      </c>
      <c r="AI1168">
        <v>28.695</v>
      </c>
      <c r="AJ1168">
        <v>22.774000000000001</v>
      </c>
      <c r="AK1168">
        <v>17.596</v>
      </c>
      <c r="AL1168">
        <v>14.72</v>
      </c>
      <c r="AM1168">
        <v>14.579000000000001</v>
      </c>
      <c r="AN1168">
        <v>14.086</v>
      </c>
      <c r="AO1168">
        <v>14.4</v>
      </c>
      <c r="AP1168">
        <v>16.667000000000002</v>
      </c>
      <c r="AQ1168">
        <v>17.245999999999999</v>
      </c>
      <c r="AR1168">
        <v>26.388999999999999</v>
      </c>
      <c r="AS1168">
        <v>25.643999999999998</v>
      </c>
      <c r="AT1168">
        <v>27.356999999999999</v>
      </c>
      <c r="AU1168">
        <v>23.291</v>
      </c>
      <c r="AV1168">
        <v>20.518000000000001</v>
      </c>
      <c r="AW1168">
        <v>19.331</v>
      </c>
      <c r="AX1168">
        <v>18.172000000000001</v>
      </c>
      <c r="AY1168">
        <v>17.135999999999999</v>
      </c>
      <c r="AZ1168">
        <v>15.196999999999999</v>
      </c>
      <c r="BA1168">
        <v>13.427</v>
      </c>
      <c r="BB1168">
        <v>11.803000000000001</v>
      </c>
      <c r="BC1168">
        <v>2018</v>
      </c>
    </row>
    <row r="1169" spans="1:55" x14ac:dyDescent="0.25">
      <c r="A1169">
        <v>918</v>
      </c>
      <c r="B1169" t="s">
        <v>583</v>
      </c>
      <c r="C1169" t="s">
        <v>361</v>
      </c>
      <c r="D1169" t="s">
        <v>584</v>
      </c>
      <c r="E1169" t="s">
        <v>362</v>
      </c>
      <c r="F1169" t="s">
        <v>363</v>
      </c>
      <c r="G1169" t="s">
        <v>229</v>
      </c>
      <c r="H1169" t="s">
        <v>230</v>
      </c>
      <c r="I1169" t="s">
        <v>590</v>
      </c>
      <c r="J1169">
        <v>2.5000000000000001E-2</v>
      </c>
      <c r="K1169">
        <v>2.7E-2</v>
      </c>
      <c r="L1169">
        <v>2.8000000000000001E-2</v>
      </c>
      <c r="M1169">
        <v>2.9000000000000001E-2</v>
      </c>
      <c r="N1169">
        <v>0.03</v>
      </c>
      <c r="O1169">
        <v>3.1E-2</v>
      </c>
      <c r="P1169">
        <v>3.3000000000000002E-2</v>
      </c>
      <c r="Q1169">
        <v>3.5000000000000003E-2</v>
      </c>
      <c r="R1169">
        <v>3.6999999999999998E-2</v>
      </c>
      <c r="S1169">
        <v>3.7999999999999999E-2</v>
      </c>
      <c r="T1169">
        <v>4.3999999999999997E-2</v>
      </c>
      <c r="U1169">
        <v>0.13</v>
      </c>
      <c r="V1169">
        <v>0.193</v>
      </c>
      <c r="W1169">
        <v>0.28699999999999998</v>
      </c>
      <c r="X1169">
        <v>0.504</v>
      </c>
      <c r="Y1169">
        <v>0.84399999999999997</v>
      </c>
      <c r="Z1169">
        <v>1.6879999999999999</v>
      </c>
      <c r="AA1169">
        <v>16.859000000000002</v>
      </c>
      <c r="AB1169">
        <v>23.285</v>
      </c>
      <c r="AC1169">
        <v>24.811</v>
      </c>
      <c r="AD1169">
        <v>27.928000000000001</v>
      </c>
      <c r="AE1169">
        <v>30.751000000000001</v>
      </c>
      <c r="AF1169">
        <v>33.805999999999997</v>
      </c>
      <c r="AG1169">
        <v>36.356999999999999</v>
      </c>
      <c r="AH1169">
        <v>40.886000000000003</v>
      </c>
      <c r="AI1169">
        <v>46.651000000000003</v>
      </c>
      <c r="AJ1169">
        <v>53.219000000000001</v>
      </c>
      <c r="AK1169">
        <v>63.463999999999999</v>
      </c>
      <c r="AL1169">
        <v>72.756</v>
      </c>
      <c r="AM1169">
        <v>72.986000000000004</v>
      </c>
      <c r="AN1169">
        <v>74.771000000000001</v>
      </c>
      <c r="AO1169">
        <v>80.759</v>
      </c>
      <c r="AP1169">
        <v>82.04</v>
      </c>
      <c r="AQ1169">
        <v>81.866</v>
      </c>
      <c r="AR1169">
        <v>83.756</v>
      </c>
      <c r="AS1169">
        <v>88.575000000000003</v>
      </c>
      <c r="AT1169">
        <v>94.13</v>
      </c>
      <c r="AU1169">
        <v>101.04300000000001</v>
      </c>
      <c r="AV1169">
        <v>107.541</v>
      </c>
      <c r="AW1169">
        <v>114.32899999999999</v>
      </c>
      <c r="AX1169">
        <v>121.012</v>
      </c>
      <c r="AY1169">
        <v>127.883</v>
      </c>
      <c r="AZ1169">
        <v>135.14500000000001</v>
      </c>
      <c r="BA1169">
        <v>142.81899999999999</v>
      </c>
      <c r="BB1169">
        <v>150.929</v>
      </c>
      <c r="BC1169">
        <v>2018</v>
      </c>
    </row>
    <row r="1170" spans="1:55" x14ac:dyDescent="0.25">
      <c r="A1170">
        <v>918</v>
      </c>
      <c r="B1170" t="s">
        <v>583</v>
      </c>
      <c r="C1170" t="s">
        <v>364</v>
      </c>
      <c r="D1170" t="s">
        <v>584</v>
      </c>
      <c r="E1170" t="s">
        <v>365</v>
      </c>
      <c r="F1170" t="s">
        <v>366</v>
      </c>
      <c r="G1170" t="s">
        <v>242</v>
      </c>
      <c r="H1170" t="s">
        <v>230</v>
      </c>
      <c r="I1170" t="s">
        <v>591</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-0.10199999999999999</v>
      </c>
      <c r="AG1170">
        <v>-0.71499999999999997</v>
      </c>
      <c r="AH1170">
        <v>-1.119</v>
      </c>
      <c r="AI1170">
        <v>-2.8180000000000001</v>
      </c>
      <c r="AJ1170">
        <v>-5.2530000000000001</v>
      </c>
      <c r="AK1170">
        <v>-10.616</v>
      </c>
      <c r="AL1170">
        <v>-12.036</v>
      </c>
      <c r="AM1170">
        <v>-4.3239999999999998</v>
      </c>
      <c r="AN1170">
        <v>-0.874</v>
      </c>
      <c r="AO1170">
        <v>0.19</v>
      </c>
      <c r="AP1170">
        <v>-0.46</v>
      </c>
      <c r="AQ1170">
        <v>0.71099999999999997</v>
      </c>
      <c r="AR1170">
        <v>0.70499999999999996</v>
      </c>
      <c r="AS1170">
        <v>-1.7000000000000001E-2</v>
      </c>
      <c r="AT1170">
        <v>1.377</v>
      </c>
      <c r="AU1170">
        <v>3.8029999999999999</v>
      </c>
      <c r="AV1170">
        <v>2.5249999999999999</v>
      </c>
      <c r="AW1170">
        <v>1.2470000000000001</v>
      </c>
      <c r="AX1170">
        <v>0.9</v>
      </c>
      <c r="AY1170">
        <v>0.73099999999999998</v>
      </c>
      <c r="AZ1170">
        <v>0.56000000000000005</v>
      </c>
      <c r="BA1170">
        <v>0.29499999999999998</v>
      </c>
      <c r="BB1170">
        <v>-0.08</v>
      </c>
      <c r="BC1170">
        <v>2018</v>
      </c>
    </row>
    <row r="1171" spans="1:55" x14ac:dyDescent="0.25">
      <c r="A1171">
        <v>918</v>
      </c>
      <c r="B1171" t="s">
        <v>583</v>
      </c>
      <c r="C1171" t="s">
        <v>368</v>
      </c>
      <c r="D1171" t="s">
        <v>584</v>
      </c>
      <c r="E1171" t="s">
        <v>365</v>
      </c>
      <c r="F1171" t="s">
        <v>366</v>
      </c>
      <c r="G1171" t="s">
        <v>282</v>
      </c>
      <c r="I1171" t="s">
        <v>369</v>
      </c>
      <c r="J1171">
        <v>3.82</v>
      </c>
      <c r="K1171">
        <v>0.45300000000000001</v>
      </c>
      <c r="L1171">
        <v>0.63</v>
      </c>
      <c r="M1171">
        <v>0.125</v>
      </c>
      <c r="N1171">
        <v>1.7450000000000001</v>
      </c>
      <c r="O1171">
        <v>-0.51800000000000002</v>
      </c>
      <c r="P1171">
        <v>-4.0919999999999996</v>
      </c>
      <c r="Q1171">
        <v>-2.673</v>
      </c>
      <c r="R1171">
        <v>-0.91300000000000003</v>
      </c>
      <c r="S1171">
        <v>-1.7150000000000001</v>
      </c>
      <c r="T1171">
        <v>-8.65</v>
      </c>
      <c r="U1171">
        <v>-3.97</v>
      </c>
      <c r="V1171">
        <v>-4.5789999999999997</v>
      </c>
      <c r="W1171">
        <v>-25.756</v>
      </c>
      <c r="X1171">
        <v>-0.42399999999999999</v>
      </c>
      <c r="Y1171">
        <v>-1.639</v>
      </c>
      <c r="Z1171">
        <v>4.6509999999999998</v>
      </c>
      <c r="AA1171">
        <v>15.281000000000001</v>
      </c>
      <c r="AB1171">
        <v>1.3</v>
      </c>
      <c r="AC1171">
        <v>-2.9460000000000002</v>
      </c>
      <c r="AD1171">
        <v>-3.1349999999999998</v>
      </c>
      <c r="AE1171">
        <v>-3.6520000000000001</v>
      </c>
      <c r="AF1171">
        <v>-0.629</v>
      </c>
      <c r="AG1171">
        <v>-3.4060000000000001</v>
      </c>
      <c r="AH1171">
        <v>-4.3090000000000002</v>
      </c>
      <c r="AI1171">
        <v>-9.5090000000000003</v>
      </c>
      <c r="AJ1171">
        <v>-15.391</v>
      </c>
      <c r="AK1171">
        <v>-23.904</v>
      </c>
      <c r="AL1171">
        <v>-22.120999999999999</v>
      </c>
      <c r="AM1171">
        <v>-8.3339999999999996</v>
      </c>
      <c r="AN1171">
        <v>-1.726</v>
      </c>
      <c r="AO1171">
        <v>0.33</v>
      </c>
      <c r="AP1171">
        <v>-0.85299999999999998</v>
      </c>
      <c r="AQ1171">
        <v>1.28</v>
      </c>
      <c r="AR1171">
        <v>1.2410000000000001</v>
      </c>
      <c r="AS1171">
        <v>-3.4000000000000002E-2</v>
      </c>
      <c r="AT1171">
        <v>2.5859999999999999</v>
      </c>
      <c r="AU1171">
        <v>6.5190000000000001</v>
      </c>
      <c r="AV1171">
        <v>3.887</v>
      </c>
      <c r="AW1171">
        <v>1.859</v>
      </c>
      <c r="AX1171">
        <v>1.254</v>
      </c>
      <c r="AY1171">
        <v>0.95899999999999996</v>
      </c>
      <c r="AZ1171">
        <v>0.69</v>
      </c>
      <c r="BA1171">
        <v>0.34300000000000003</v>
      </c>
      <c r="BB1171">
        <v>-8.6999999999999994E-2</v>
      </c>
      <c r="BC1171">
        <v>2018</v>
      </c>
    </row>
    <row r="1172" spans="1:55" x14ac:dyDescent="0.25">
      <c r="A1172">
        <v>748</v>
      </c>
      <c r="B1172" t="s">
        <v>592</v>
      </c>
      <c r="C1172" t="s">
        <v>225</v>
      </c>
      <c r="D1172" t="s">
        <v>593</v>
      </c>
      <c r="E1172" t="s">
        <v>227</v>
      </c>
      <c r="F1172" t="s">
        <v>228</v>
      </c>
      <c r="G1172" t="s">
        <v>229</v>
      </c>
      <c r="H1172" t="s">
        <v>230</v>
      </c>
      <c r="I1172" t="s">
        <v>594</v>
      </c>
      <c r="J1172">
        <v>837.10299999999995</v>
      </c>
      <c r="K1172">
        <v>859.375</v>
      </c>
      <c r="L1172">
        <v>871.40599999999995</v>
      </c>
      <c r="M1172">
        <v>860.94899999999996</v>
      </c>
      <c r="N1172">
        <v>874.72500000000002</v>
      </c>
      <c r="O1172">
        <v>973.56799999999998</v>
      </c>
      <c r="P1172" s="52">
        <v>1051.02</v>
      </c>
      <c r="Q1172" s="52">
        <v>1048.54</v>
      </c>
      <c r="R1172" s="52">
        <v>1109.3</v>
      </c>
      <c r="S1172" s="52">
        <v>1133.1600000000001</v>
      </c>
      <c r="T1172" s="52">
        <v>1126.33</v>
      </c>
      <c r="U1172" s="52">
        <v>1228.48</v>
      </c>
      <c r="V1172" s="52">
        <v>1231.3399999999999</v>
      </c>
      <c r="W1172" s="52">
        <v>1273.96</v>
      </c>
      <c r="X1172" s="52">
        <v>1290.72</v>
      </c>
      <c r="Y1172" s="52">
        <v>1364.5</v>
      </c>
      <c r="Z1172" s="52">
        <v>1514.79</v>
      </c>
      <c r="AA1172" s="52">
        <v>1610.48</v>
      </c>
      <c r="AB1172" s="52">
        <v>1728.17</v>
      </c>
      <c r="AC1172" s="52">
        <v>1854.9</v>
      </c>
      <c r="AD1172" s="52">
        <v>1889.9</v>
      </c>
      <c r="AE1172" s="52">
        <v>2014.8</v>
      </c>
      <c r="AF1172" s="52">
        <v>2102.5</v>
      </c>
      <c r="AG1172" s="52">
        <v>2266.6999999999998</v>
      </c>
      <c r="AH1172" s="52">
        <v>2368.1999999999998</v>
      </c>
      <c r="AI1172" s="52">
        <v>2573.4</v>
      </c>
      <c r="AJ1172" s="52">
        <v>2727.4</v>
      </c>
      <c r="AK1172" s="52">
        <v>2846.63</v>
      </c>
      <c r="AL1172" s="52">
        <v>3011.74</v>
      </c>
      <c r="AM1172" s="52">
        <v>3100.94</v>
      </c>
      <c r="AN1172" s="52">
        <v>3362.86</v>
      </c>
      <c r="AO1172" s="52">
        <v>3585.71</v>
      </c>
      <c r="AP1172" s="52">
        <v>3817.08</v>
      </c>
      <c r="AQ1172" s="52">
        <v>4038.23</v>
      </c>
      <c r="AR1172" s="52">
        <v>4212.92</v>
      </c>
      <c r="AS1172" s="52">
        <v>4376.99</v>
      </c>
      <c r="AT1172" s="52">
        <v>4637.2299999999996</v>
      </c>
      <c r="AU1172" s="52">
        <v>4930.1499999999996</v>
      </c>
      <c r="AV1172" s="52">
        <v>5227.63</v>
      </c>
      <c r="AW1172" s="52">
        <v>5540.66</v>
      </c>
      <c r="AX1172" s="52">
        <v>5872.42</v>
      </c>
      <c r="AY1172" s="52">
        <v>6226.48</v>
      </c>
      <c r="AZ1172" s="52">
        <v>6602.16</v>
      </c>
      <c r="BA1172" s="52">
        <v>6998.29</v>
      </c>
      <c r="BB1172" s="52">
        <v>7418.19</v>
      </c>
      <c r="BC1172">
        <v>2017</v>
      </c>
    </row>
    <row r="1173" spans="1:55" x14ac:dyDescent="0.25">
      <c r="A1173">
        <v>748</v>
      </c>
      <c r="B1173" t="s">
        <v>592</v>
      </c>
      <c r="C1173" t="s">
        <v>233</v>
      </c>
      <c r="D1173" t="s">
        <v>593</v>
      </c>
      <c r="E1173" t="s">
        <v>227</v>
      </c>
      <c r="F1173" t="s">
        <v>234</v>
      </c>
      <c r="G1173" t="s">
        <v>235</v>
      </c>
      <c r="I1173" t="s">
        <v>236</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v>
      </c>
      <c r="AE1173">
        <v>6.609</v>
      </c>
      <c r="AF1173">
        <v>4.3529999999999998</v>
      </c>
      <c r="AG1173">
        <v>7.81</v>
      </c>
      <c r="AH1173">
        <v>4.4779999999999998</v>
      </c>
      <c r="AI1173">
        <v>8.6649999999999991</v>
      </c>
      <c r="AJ1173">
        <v>5.984</v>
      </c>
      <c r="AK1173">
        <v>4.3719999999999999</v>
      </c>
      <c r="AL1173">
        <v>5.8</v>
      </c>
      <c r="AM1173">
        <v>2.9620000000000002</v>
      </c>
      <c r="AN1173">
        <v>8.4459999999999997</v>
      </c>
      <c r="AO1173">
        <v>6.6269999999999998</v>
      </c>
      <c r="AP1173">
        <v>6.4530000000000003</v>
      </c>
      <c r="AQ1173">
        <v>5.7939999999999996</v>
      </c>
      <c r="AR1173">
        <v>4.3259999999999996</v>
      </c>
      <c r="AS1173">
        <v>3.895</v>
      </c>
      <c r="AT1173">
        <v>5.9459999999999997</v>
      </c>
      <c r="AU1173">
        <v>6.3170000000000002</v>
      </c>
      <c r="AV1173">
        <v>6.0339999999999998</v>
      </c>
      <c r="AW1173">
        <v>5.9880000000000004</v>
      </c>
      <c r="AX1173">
        <v>5.9880000000000004</v>
      </c>
      <c r="AY1173">
        <v>6.0289999999999999</v>
      </c>
      <c r="AZ1173">
        <v>6.0339999999999998</v>
      </c>
      <c r="BA1173">
        <v>6</v>
      </c>
      <c r="BB1173">
        <v>6</v>
      </c>
      <c r="BC1173">
        <v>2017</v>
      </c>
    </row>
    <row r="1174" spans="1:55" x14ac:dyDescent="0.25">
      <c r="A1174">
        <v>748</v>
      </c>
      <c r="B1174" t="s">
        <v>592</v>
      </c>
      <c r="C1174" t="s">
        <v>237</v>
      </c>
      <c r="D1174" t="s">
        <v>593</v>
      </c>
      <c r="E1174" t="s">
        <v>238</v>
      </c>
      <c r="F1174" t="s">
        <v>239</v>
      </c>
      <c r="G1174" t="s">
        <v>229</v>
      </c>
      <c r="H1174" t="s">
        <v>230</v>
      </c>
      <c r="I1174" t="s">
        <v>594</v>
      </c>
      <c r="J1174">
        <v>448.17899999999997</v>
      </c>
      <c r="K1174">
        <v>501.512</v>
      </c>
      <c r="L1174">
        <v>564.95899999999995</v>
      </c>
      <c r="M1174">
        <v>598.71900000000005</v>
      </c>
      <c r="N1174">
        <v>613.65499999999997</v>
      </c>
      <c r="O1174">
        <v>697.47799999999995</v>
      </c>
      <c r="P1174">
        <v>705.18399999999997</v>
      </c>
      <c r="Q1174">
        <v>712.22199999999998</v>
      </c>
      <c r="R1174">
        <v>779.18299999999999</v>
      </c>
      <c r="S1174">
        <v>834.39400000000001</v>
      </c>
      <c r="T1174">
        <v>844.375</v>
      </c>
      <c r="U1174">
        <v>884.41800000000001</v>
      </c>
      <c r="V1174">
        <v>888.48900000000003</v>
      </c>
      <c r="W1174">
        <v>905.98900000000003</v>
      </c>
      <c r="X1174" s="52">
        <v>1052.27</v>
      </c>
      <c r="Y1174" s="52">
        <v>1187.73</v>
      </c>
      <c r="Z1174" s="52">
        <v>1323.16</v>
      </c>
      <c r="AA1174" s="52">
        <v>1428.63</v>
      </c>
      <c r="AB1174" s="52">
        <v>1654.76</v>
      </c>
      <c r="AC1174" s="52">
        <v>1854.9</v>
      </c>
      <c r="AD1174" s="52">
        <v>1874.78</v>
      </c>
      <c r="AE1174" s="52">
        <v>2077.2600000000002</v>
      </c>
      <c r="AF1174" s="52">
        <v>2234.96</v>
      </c>
      <c r="AG1174" s="52">
        <v>2443.5</v>
      </c>
      <c r="AH1174" s="52">
        <v>2555.29</v>
      </c>
      <c r="AI1174" s="52">
        <v>2882.21</v>
      </c>
      <c r="AJ1174" s="52">
        <v>3032.87</v>
      </c>
      <c r="AK1174" s="52">
        <v>3245.25</v>
      </c>
      <c r="AL1174" s="52">
        <v>3747.97</v>
      </c>
      <c r="AM1174" s="52">
        <v>3951.81</v>
      </c>
      <c r="AN1174" s="52">
        <v>4447.57</v>
      </c>
      <c r="AO1174" s="52">
        <v>5060.32</v>
      </c>
      <c r="AP1174" s="52">
        <v>5700.58</v>
      </c>
      <c r="AQ1174" s="52">
        <v>5904.46</v>
      </c>
      <c r="AR1174" s="52">
        <v>6119.95</v>
      </c>
      <c r="AS1174" s="52">
        <v>6162.67</v>
      </c>
      <c r="AT1174" s="52">
        <v>6457.26</v>
      </c>
      <c r="AU1174" s="52">
        <v>7174.08</v>
      </c>
      <c r="AV1174" s="52">
        <v>7873.2</v>
      </c>
      <c r="AW1174" s="52">
        <v>8511.5400000000009</v>
      </c>
      <c r="AX1174" s="52">
        <v>9201.61</v>
      </c>
      <c r="AY1174" s="52">
        <v>9951.51</v>
      </c>
      <c r="AZ1174" s="52">
        <v>10763</v>
      </c>
      <c r="BA1174" s="52">
        <v>11636.96</v>
      </c>
      <c r="BB1174" s="52">
        <v>12581.88</v>
      </c>
      <c r="BC1174">
        <v>2017</v>
      </c>
    </row>
    <row r="1175" spans="1:55" x14ac:dyDescent="0.25">
      <c r="A1175">
        <v>748</v>
      </c>
      <c r="B1175" t="s">
        <v>592</v>
      </c>
      <c r="C1175" t="s">
        <v>240</v>
      </c>
      <c r="D1175" t="s">
        <v>593</v>
      </c>
      <c r="E1175" t="s">
        <v>238</v>
      </c>
      <c r="F1175" t="s">
        <v>241</v>
      </c>
      <c r="G1175" t="s">
        <v>242</v>
      </c>
      <c r="H1175" t="s">
        <v>230</v>
      </c>
      <c r="I1175" t="s">
        <v>243</v>
      </c>
      <c r="J1175">
        <v>2.121</v>
      </c>
      <c r="K1175">
        <v>1.8460000000000001</v>
      </c>
      <c r="L1175">
        <v>1.7190000000000001</v>
      </c>
      <c r="M1175">
        <v>1.571</v>
      </c>
      <c r="N1175">
        <v>1.4039999999999999</v>
      </c>
      <c r="O1175">
        <v>1.5529999999999999</v>
      </c>
      <c r="P1175">
        <v>2.036</v>
      </c>
      <c r="Q1175">
        <v>2.37</v>
      </c>
      <c r="R1175">
        <v>2.6160000000000001</v>
      </c>
      <c r="S1175">
        <v>2.6160000000000001</v>
      </c>
      <c r="T1175">
        <v>3.101</v>
      </c>
      <c r="U1175">
        <v>3.1349999999999998</v>
      </c>
      <c r="V1175">
        <v>3.3570000000000002</v>
      </c>
      <c r="W1175">
        <v>3.2</v>
      </c>
      <c r="X1175">
        <v>1.9239999999999999</v>
      </c>
      <c r="Y1175">
        <v>2.38</v>
      </c>
      <c r="Z1175">
        <v>2.5870000000000002</v>
      </c>
      <c r="AA1175">
        <v>2.448</v>
      </c>
      <c r="AB1175">
        <v>2.8050000000000002</v>
      </c>
      <c r="AC1175">
        <v>3.0129999999999999</v>
      </c>
      <c r="AD1175">
        <v>2.633</v>
      </c>
      <c r="AE1175">
        <v>2.8359999999999999</v>
      </c>
      <c r="AF1175">
        <v>3.218</v>
      </c>
      <c r="AG1175">
        <v>4.2119999999999997</v>
      </c>
      <c r="AH1175">
        <v>4.843</v>
      </c>
      <c r="AI1175">
        <v>5.4740000000000002</v>
      </c>
      <c r="AJ1175">
        <v>5.806</v>
      </c>
      <c r="AK1175">
        <v>6.7809999999999997</v>
      </c>
      <c r="AL1175">
        <v>8.4090000000000007</v>
      </c>
      <c r="AM1175">
        <v>8.391</v>
      </c>
      <c r="AN1175">
        <v>8.9629999999999992</v>
      </c>
      <c r="AO1175">
        <v>10.734</v>
      </c>
      <c r="AP1175">
        <v>11.172000000000001</v>
      </c>
      <c r="AQ1175">
        <v>11.955</v>
      </c>
      <c r="AR1175">
        <v>12.398</v>
      </c>
      <c r="AS1175">
        <v>10.425000000000001</v>
      </c>
      <c r="AT1175">
        <v>10.893000000000001</v>
      </c>
      <c r="AU1175">
        <v>12.349</v>
      </c>
      <c r="AV1175">
        <v>14.18</v>
      </c>
      <c r="AW1175">
        <v>14.882</v>
      </c>
      <c r="AX1175">
        <v>16.265999999999998</v>
      </c>
      <c r="AY1175">
        <v>17.695</v>
      </c>
      <c r="AZ1175">
        <v>19.260999999999999</v>
      </c>
      <c r="BA1175">
        <v>20.913</v>
      </c>
      <c r="BB1175">
        <v>22.757999999999999</v>
      </c>
      <c r="BC1175">
        <v>2017</v>
      </c>
    </row>
    <row r="1176" spans="1:55" x14ac:dyDescent="0.25">
      <c r="A1176">
        <v>748</v>
      </c>
      <c r="B1176" t="s">
        <v>592</v>
      </c>
      <c r="C1176" t="s">
        <v>244</v>
      </c>
      <c r="D1176" t="s">
        <v>593</v>
      </c>
      <c r="E1176" t="s">
        <v>238</v>
      </c>
      <c r="F1176" t="s">
        <v>245</v>
      </c>
      <c r="G1176" t="s">
        <v>246</v>
      </c>
      <c r="H1176" t="s">
        <v>230</v>
      </c>
      <c r="I1176" t="s">
        <v>243</v>
      </c>
      <c r="J1176">
        <v>2.3820000000000001</v>
      </c>
      <c r="K1176">
        <v>2.677</v>
      </c>
      <c r="L1176">
        <v>2.8820000000000001</v>
      </c>
      <c r="M1176">
        <v>2.9590000000000001</v>
      </c>
      <c r="N1176">
        <v>3.1150000000000002</v>
      </c>
      <c r="O1176">
        <v>3.577</v>
      </c>
      <c r="P1176">
        <v>3.9390000000000001</v>
      </c>
      <c r="Q1176">
        <v>4.0270000000000001</v>
      </c>
      <c r="R1176">
        <v>4.41</v>
      </c>
      <c r="S1176">
        <v>4.6820000000000004</v>
      </c>
      <c r="T1176">
        <v>4.8280000000000003</v>
      </c>
      <c r="U1176">
        <v>5.444</v>
      </c>
      <c r="V1176">
        <v>5.5810000000000004</v>
      </c>
      <c r="W1176">
        <v>5.9109999999999996</v>
      </c>
      <c r="X1176">
        <v>6.1159999999999997</v>
      </c>
      <c r="Y1176">
        <v>6.601</v>
      </c>
      <c r="Z1176">
        <v>7.4630000000000001</v>
      </c>
      <c r="AA1176">
        <v>8.0709999999999997</v>
      </c>
      <c r="AB1176">
        <v>8.7579999999999991</v>
      </c>
      <c r="AC1176">
        <v>9.5359999999999996</v>
      </c>
      <c r="AD1176">
        <v>9.9329999999999998</v>
      </c>
      <c r="AE1176">
        <v>10.821999999999999</v>
      </c>
      <c r="AF1176">
        <v>11.472</v>
      </c>
      <c r="AG1176">
        <v>12.597</v>
      </c>
      <c r="AH1176">
        <v>13.516</v>
      </c>
      <c r="AI1176">
        <v>15.144</v>
      </c>
      <c r="AJ1176">
        <v>16.536000000000001</v>
      </c>
      <c r="AK1176">
        <v>17.722999999999999</v>
      </c>
      <c r="AL1176">
        <v>19.116</v>
      </c>
      <c r="AM1176">
        <v>19.832000000000001</v>
      </c>
      <c r="AN1176">
        <v>21.757999999999999</v>
      </c>
      <c r="AO1176">
        <v>23.684000000000001</v>
      </c>
      <c r="AP1176">
        <v>25.696000000000002</v>
      </c>
      <c r="AQ1176">
        <v>27.661999999999999</v>
      </c>
      <c r="AR1176">
        <v>29.404</v>
      </c>
      <c r="AS1176">
        <v>30.876000000000001</v>
      </c>
      <c r="AT1176">
        <v>33.069000000000003</v>
      </c>
      <c r="AU1176">
        <v>35.826999999999998</v>
      </c>
      <c r="AV1176">
        <v>38.844999999999999</v>
      </c>
      <c r="AW1176">
        <v>41.902999999999999</v>
      </c>
      <c r="AX1176">
        <v>45.338999999999999</v>
      </c>
      <c r="AY1176">
        <v>49.072000000000003</v>
      </c>
      <c r="AZ1176">
        <v>53.11</v>
      </c>
      <c r="BA1176">
        <v>57.463000000000001</v>
      </c>
      <c r="BB1176">
        <v>62.186</v>
      </c>
      <c r="BC1176">
        <v>2017</v>
      </c>
    </row>
    <row r="1177" spans="1:55" x14ac:dyDescent="0.25">
      <c r="A1177">
        <v>748</v>
      </c>
      <c r="B1177" t="s">
        <v>592</v>
      </c>
      <c r="C1177" t="s">
        <v>247</v>
      </c>
      <c r="D1177" t="s">
        <v>593</v>
      </c>
      <c r="E1177" t="s">
        <v>248</v>
      </c>
      <c r="F1177" t="s">
        <v>249</v>
      </c>
      <c r="G1177" t="s">
        <v>250</v>
      </c>
      <c r="I1177" t="s">
        <v>251</v>
      </c>
      <c r="J1177">
        <v>53.539000000000001</v>
      </c>
      <c r="K1177">
        <v>58.357999999999997</v>
      </c>
      <c r="L1177">
        <v>64.832999999999998</v>
      </c>
      <c r="M1177">
        <v>69.542000000000002</v>
      </c>
      <c r="N1177">
        <v>70.153999999999996</v>
      </c>
      <c r="O1177">
        <v>71.641000000000005</v>
      </c>
      <c r="P1177">
        <v>67.094999999999999</v>
      </c>
      <c r="Q1177">
        <v>67.924999999999997</v>
      </c>
      <c r="R1177">
        <v>70.241</v>
      </c>
      <c r="S1177">
        <v>73.634</v>
      </c>
      <c r="T1177">
        <v>74.966999999999999</v>
      </c>
      <c r="U1177">
        <v>71.992999999999995</v>
      </c>
      <c r="V1177">
        <v>72.156000000000006</v>
      </c>
      <c r="W1177">
        <v>71.116</v>
      </c>
      <c r="X1177">
        <v>81.525999999999996</v>
      </c>
      <c r="Y1177">
        <v>87.045000000000002</v>
      </c>
      <c r="Z1177">
        <v>87.349000000000004</v>
      </c>
      <c r="AA1177">
        <v>88.707999999999998</v>
      </c>
      <c r="AB1177">
        <v>95.751999999999995</v>
      </c>
      <c r="AC1177">
        <v>100</v>
      </c>
      <c r="AD1177">
        <v>99.2</v>
      </c>
      <c r="AE1177">
        <v>103.1</v>
      </c>
      <c r="AF1177">
        <v>106.3</v>
      </c>
      <c r="AG1177">
        <v>107.8</v>
      </c>
      <c r="AH1177">
        <v>107.9</v>
      </c>
      <c r="AI1177">
        <v>112</v>
      </c>
      <c r="AJ1177">
        <v>111.2</v>
      </c>
      <c r="AK1177">
        <v>114.003</v>
      </c>
      <c r="AL1177">
        <v>124.44499999999999</v>
      </c>
      <c r="AM1177">
        <v>127.43899999999999</v>
      </c>
      <c r="AN1177">
        <v>132.256</v>
      </c>
      <c r="AO1177">
        <v>141.125</v>
      </c>
      <c r="AP1177">
        <v>149.34399999999999</v>
      </c>
      <c r="AQ1177">
        <v>146.214</v>
      </c>
      <c r="AR1177">
        <v>145.26599999999999</v>
      </c>
      <c r="AS1177">
        <v>140.797</v>
      </c>
      <c r="AT1177">
        <v>139.24799999999999</v>
      </c>
      <c r="AU1177">
        <v>145.51400000000001</v>
      </c>
      <c r="AV1177">
        <v>150.607</v>
      </c>
      <c r="AW1177">
        <v>153.62</v>
      </c>
      <c r="AX1177">
        <v>156.69200000000001</v>
      </c>
      <c r="AY1177">
        <v>159.82599999999999</v>
      </c>
      <c r="AZ1177">
        <v>163.02199999999999</v>
      </c>
      <c r="BA1177">
        <v>166.28299999999999</v>
      </c>
      <c r="BB1177">
        <v>169.608</v>
      </c>
      <c r="BC1177">
        <v>2017</v>
      </c>
    </row>
    <row r="1178" spans="1:55" x14ac:dyDescent="0.25">
      <c r="A1178">
        <v>748</v>
      </c>
      <c r="B1178" t="s">
        <v>592</v>
      </c>
      <c r="C1178" t="s">
        <v>252</v>
      </c>
      <c r="D1178" t="s">
        <v>593</v>
      </c>
      <c r="E1178" t="s">
        <v>253</v>
      </c>
      <c r="F1178" t="s">
        <v>254</v>
      </c>
      <c r="G1178" t="s">
        <v>229</v>
      </c>
      <c r="H1178" t="s">
        <v>220</v>
      </c>
      <c r="I1178" t="s">
        <v>255</v>
      </c>
      <c r="J1178" s="52">
        <v>122691.3</v>
      </c>
      <c r="K1178" s="52">
        <v>123028.68</v>
      </c>
      <c r="L1178" s="52">
        <v>121734.45</v>
      </c>
      <c r="M1178" s="52">
        <v>117281.1</v>
      </c>
      <c r="N1178" s="52">
        <v>116146.13</v>
      </c>
      <c r="O1178" s="52">
        <v>125980.87</v>
      </c>
      <c r="P1178" s="52">
        <v>132525.53</v>
      </c>
      <c r="Q1178" s="52">
        <v>128811.55</v>
      </c>
      <c r="R1178" s="52">
        <v>132750.57999999999</v>
      </c>
      <c r="S1178" s="52">
        <v>132072.34</v>
      </c>
      <c r="T1178" s="52">
        <v>127831.22</v>
      </c>
      <c r="U1178" s="52">
        <v>135742.68</v>
      </c>
      <c r="V1178" s="52">
        <v>132443.43</v>
      </c>
      <c r="W1178" s="52">
        <v>133364.69</v>
      </c>
      <c r="X1178" s="52">
        <v>131483.12</v>
      </c>
      <c r="Y1178" s="52">
        <v>135234.32</v>
      </c>
      <c r="Z1178" s="52">
        <v>146035.96</v>
      </c>
      <c r="AA1178" s="52">
        <v>150998.44</v>
      </c>
      <c r="AB1178" s="52">
        <v>157554.35</v>
      </c>
      <c r="AC1178" s="52">
        <v>164402.12</v>
      </c>
      <c r="AD1178" s="52">
        <v>162810.94</v>
      </c>
      <c r="AE1178" s="52">
        <v>168678.92</v>
      </c>
      <c r="AF1178" s="52">
        <v>171030.9</v>
      </c>
      <c r="AG1178" s="52">
        <v>179120.34</v>
      </c>
      <c r="AH1178" s="52">
        <v>181741.87</v>
      </c>
      <c r="AI1178" s="52">
        <v>191731</v>
      </c>
      <c r="AJ1178" s="52">
        <v>197220.7</v>
      </c>
      <c r="AK1178" s="52">
        <v>199735.27</v>
      </c>
      <c r="AL1178" s="52">
        <v>205023.27</v>
      </c>
      <c r="AM1178" s="52">
        <v>204802.95</v>
      </c>
      <c r="AN1178" s="52">
        <v>215495.63</v>
      </c>
      <c r="AO1178" s="52">
        <v>222965.51</v>
      </c>
      <c r="AP1178" s="52">
        <v>230344.23</v>
      </c>
      <c r="AQ1178" s="52">
        <v>236531.35</v>
      </c>
      <c r="AR1178" s="52">
        <v>239561.27</v>
      </c>
      <c r="AS1178" s="52">
        <v>241680.91</v>
      </c>
      <c r="AT1178" s="52">
        <v>248692.71</v>
      </c>
      <c r="AU1178" s="52">
        <v>256867.27</v>
      </c>
      <c r="AV1178" s="52">
        <v>268634.64</v>
      </c>
      <c r="AW1178" s="52">
        <v>277088.59000000003</v>
      </c>
      <c r="AX1178" s="52">
        <v>285873.69</v>
      </c>
      <c r="AY1178" s="52">
        <v>295107.59999999998</v>
      </c>
      <c r="AZ1178" s="52">
        <v>304724.64</v>
      </c>
      <c r="BA1178" s="52">
        <v>314629.05</v>
      </c>
      <c r="BB1178" s="52">
        <v>324931.74</v>
      </c>
      <c r="BC1178">
        <v>2016</v>
      </c>
    </row>
    <row r="1179" spans="1:55" x14ac:dyDescent="0.25">
      <c r="A1179">
        <v>748</v>
      </c>
      <c r="B1179" t="s">
        <v>592</v>
      </c>
      <c r="C1179" t="s">
        <v>256</v>
      </c>
      <c r="D1179" t="s">
        <v>593</v>
      </c>
      <c r="E1179" t="s">
        <v>253</v>
      </c>
      <c r="F1179" t="s">
        <v>257</v>
      </c>
      <c r="G1179" t="s">
        <v>258</v>
      </c>
      <c r="H1179" t="s">
        <v>220</v>
      </c>
      <c r="I1179" t="s">
        <v>255</v>
      </c>
      <c r="J1179">
        <v>810.39200000000005</v>
      </c>
      <c r="K1179">
        <v>812.62099999999998</v>
      </c>
      <c r="L1179">
        <v>804.072</v>
      </c>
      <c r="M1179">
        <v>774.65700000000004</v>
      </c>
      <c r="N1179">
        <v>767.16</v>
      </c>
      <c r="O1179">
        <v>832.12</v>
      </c>
      <c r="P1179">
        <v>875.34900000000005</v>
      </c>
      <c r="Q1179">
        <v>850.81700000000001</v>
      </c>
      <c r="R1179">
        <v>876.83500000000004</v>
      </c>
      <c r="S1179">
        <v>872.35500000000002</v>
      </c>
      <c r="T1179">
        <v>844.34199999999998</v>
      </c>
      <c r="U1179">
        <v>896.59799999999996</v>
      </c>
      <c r="V1179">
        <v>874.80600000000004</v>
      </c>
      <c r="W1179">
        <v>880.89099999999996</v>
      </c>
      <c r="X1179">
        <v>868.46299999999997</v>
      </c>
      <c r="Y1179">
        <v>893.24</v>
      </c>
      <c r="Z1179">
        <v>964.58699999999999</v>
      </c>
      <c r="AA1179">
        <v>997.36500000000001</v>
      </c>
      <c r="AB1179" s="52">
        <v>1040.67</v>
      </c>
      <c r="AC1179" s="52">
        <v>1085.9000000000001</v>
      </c>
      <c r="AD1179" s="52">
        <v>1075.3900000000001</v>
      </c>
      <c r="AE1179" s="52">
        <v>1114.1500000000001</v>
      </c>
      <c r="AF1179" s="52">
        <v>1129.68</v>
      </c>
      <c r="AG1179" s="52">
        <v>1183.1099999999999</v>
      </c>
      <c r="AH1179" s="52">
        <v>1200.43</v>
      </c>
      <c r="AI1179" s="52">
        <v>1266.4100000000001</v>
      </c>
      <c r="AJ1179" s="52">
        <v>1302.67</v>
      </c>
      <c r="AK1179" s="52">
        <v>1319.28</v>
      </c>
      <c r="AL1179" s="52">
        <v>1354.21</v>
      </c>
      <c r="AM1179" s="52">
        <v>1352.75</v>
      </c>
      <c r="AN1179" s="52">
        <v>1423.38</v>
      </c>
      <c r="AO1179" s="52">
        <v>1472.72</v>
      </c>
      <c r="AP1179" s="52">
        <v>1521.45</v>
      </c>
      <c r="AQ1179" s="52">
        <v>1562.32</v>
      </c>
      <c r="AR1179" s="52">
        <v>1582.33</v>
      </c>
      <c r="AS1179" s="52">
        <v>1596.33</v>
      </c>
      <c r="AT1179" s="52">
        <v>1642.65</v>
      </c>
      <c r="AU1179" s="52">
        <v>1696.64</v>
      </c>
      <c r="AV1179" s="52">
        <v>1774.37</v>
      </c>
      <c r="AW1179" s="52">
        <v>1830.21</v>
      </c>
      <c r="AX1179" s="52">
        <v>1888.23</v>
      </c>
      <c r="AY1179" s="52">
        <v>1949.22</v>
      </c>
      <c r="AZ1179" s="52">
        <v>2012.75</v>
      </c>
      <c r="BA1179" s="52">
        <v>2078.17</v>
      </c>
      <c r="BB1179" s="52">
        <v>2146.2199999999998</v>
      </c>
      <c r="BC1179">
        <v>2016</v>
      </c>
    </row>
    <row r="1180" spans="1:55" x14ac:dyDescent="0.25">
      <c r="A1180">
        <v>748</v>
      </c>
      <c r="B1180" t="s">
        <v>592</v>
      </c>
      <c r="C1180" t="s">
        <v>259</v>
      </c>
      <c r="D1180" t="s">
        <v>593</v>
      </c>
      <c r="E1180" t="s">
        <v>260</v>
      </c>
      <c r="F1180" t="s">
        <v>261</v>
      </c>
      <c r="G1180" t="s">
        <v>229</v>
      </c>
      <c r="H1180" t="s">
        <v>220</v>
      </c>
      <c r="I1180" t="s">
        <v>262</v>
      </c>
      <c r="J1180" s="52">
        <v>65688.009999999995</v>
      </c>
      <c r="K1180" s="52">
        <v>71796.820000000007</v>
      </c>
      <c r="L1180" s="52">
        <v>78924.160000000003</v>
      </c>
      <c r="M1180" s="52">
        <v>81559.259999999995</v>
      </c>
      <c r="N1180" s="52">
        <v>81481.210000000006</v>
      </c>
      <c r="O1180" s="52">
        <v>90254.42</v>
      </c>
      <c r="P1180" s="52">
        <v>88918.31</v>
      </c>
      <c r="Q1180" s="52">
        <v>87495.78</v>
      </c>
      <c r="R1180" s="52">
        <v>93244.92</v>
      </c>
      <c r="S1180" s="52">
        <v>97250.75</v>
      </c>
      <c r="T1180" s="52">
        <v>95831.55</v>
      </c>
      <c r="U1180" s="52">
        <v>97724.84</v>
      </c>
      <c r="V1180" s="52">
        <v>95566.12</v>
      </c>
      <c r="W1180" s="52">
        <v>94843.37</v>
      </c>
      <c r="X1180" s="52">
        <v>107193.48</v>
      </c>
      <c r="Y1180" s="52">
        <v>117715.27</v>
      </c>
      <c r="Z1180" s="52">
        <v>127560.85</v>
      </c>
      <c r="AA1180" s="52">
        <v>133948.09</v>
      </c>
      <c r="AB1180" s="52">
        <v>150861.41</v>
      </c>
      <c r="AC1180" s="52">
        <v>164402.12</v>
      </c>
      <c r="AD1180" s="52">
        <v>161508.46</v>
      </c>
      <c r="AE1180" s="52">
        <v>173907.96</v>
      </c>
      <c r="AF1180" s="52">
        <v>181805.85</v>
      </c>
      <c r="AG1180" s="52">
        <v>193091.73</v>
      </c>
      <c r="AH1180" s="52">
        <v>196099.48</v>
      </c>
      <c r="AI1180" s="52">
        <v>214738.72</v>
      </c>
      <c r="AJ1180" s="52">
        <v>219309.42</v>
      </c>
      <c r="AK1180" s="52">
        <v>227704.27</v>
      </c>
      <c r="AL1180" s="52">
        <v>255142.2</v>
      </c>
      <c r="AM1180" s="52">
        <v>260998.89</v>
      </c>
      <c r="AN1180" s="52">
        <v>285005.33</v>
      </c>
      <c r="AO1180" s="52">
        <v>314659.38</v>
      </c>
      <c r="AP1180" s="52">
        <v>344004.81</v>
      </c>
      <c r="AQ1180" s="52">
        <v>345841.46</v>
      </c>
      <c r="AR1180" s="52">
        <v>348001.89</v>
      </c>
      <c r="AS1180" s="52">
        <v>340279.51</v>
      </c>
      <c r="AT1180" s="52">
        <v>346300.24</v>
      </c>
      <c r="AU1180" s="52">
        <v>373778.91</v>
      </c>
      <c r="AV1180" s="52">
        <v>404583.72</v>
      </c>
      <c r="AW1180" s="52">
        <v>425662.31</v>
      </c>
      <c r="AX1180" s="52">
        <v>447941.09</v>
      </c>
      <c r="AY1180" s="52">
        <v>471658.09</v>
      </c>
      <c r="AZ1180" s="52">
        <v>496769.18</v>
      </c>
      <c r="BA1180" s="52">
        <v>523173.89</v>
      </c>
      <c r="BB1180" s="52">
        <v>551111.59</v>
      </c>
      <c r="BC1180">
        <v>2016</v>
      </c>
    </row>
    <row r="1181" spans="1:55" x14ac:dyDescent="0.25">
      <c r="A1181">
        <v>748</v>
      </c>
      <c r="B1181" t="s">
        <v>592</v>
      </c>
      <c r="C1181" t="s">
        <v>263</v>
      </c>
      <c r="D1181" t="s">
        <v>593</v>
      </c>
      <c r="E1181" t="s">
        <v>260</v>
      </c>
      <c r="F1181" t="s">
        <v>264</v>
      </c>
      <c r="G1181" t="s">
        <v>242</v>
      </c>
      <c r="H1181" t="s">
        <v>220</v>
      </c>
      <c r="I1181" t="s">
        <v>262</v>
      </c>
      <c r="J1181">
        <v>310.90499999999997</v>
      </c>
      <c r="K1181">
        <v>264.221</v>
      </c>
      <c r="L1181">
        <v>240.17599999999999</v>
      </c>
      <c r="M1181">
        <v>214.03299999999999</v>
      </c>
      <c r="N1181">
        <v>186.47300000000001</v>
      </c>
      <c r="O1181">
        <v>200.89599999999999</v>
      </c>
      <c r="P1181">
        <v>256.767</v>
      </c>
      <c r="Q1181">
        <v>291.12900000000002</v>
      </c>
      <c r="R1181">
        <v>313.06</v>
      </c>
      <c r="S1181">
        <v>304.85199999999998</v>
      </c>
      <c r="T1181">
        <v>351.98500000000001</v>
      </c>
      <c r="U1181">
        <v>346.40699999999998</v>
      </c>
      <c r="V1181">
        <v>361.04899999999998</v>
      </c>
      <c r="W1181">
        <v>334.94600000000003</v>
      </c>
      <c r="X1181">
        <v>196.02600000000001</v>
      </c>
      <c r="Y1181">
        <v>235.83199999999999</v>
      </c>
      <c r="Z1181">
        <v>249.36</v>
      </c>
      <c r="AA1181">
        <v>229.49299999999999</v>
      </c>
      <c r="AB1181">
        <v>255.71799999999999</v>
      </c>
      <c r="AC1181">
        <v>267.017</v>
      </c>
      <c r="AD1181">
        <v>226.84399999999999</v>
      </c>
      <c r="AE1181">
        <v>237.44900000000001</v>
      </c>
      <c r="AF1181">
        <v>261.75599999999997</v>
      </c>
      <c r="AG1181">
        <v>332.87799999999999</v>
      </c>
      <c r="AH1181">
        <v>371.68799999999999</v>
      </c>
      <c r="AI1181">
        <v>407.81900000000002</v>
      </c>
      <c r="AJ1181">
        <v>419.80700000000002</v>
      </c>
      <c r="AK1181">
        <v>475.79300000000001</v>
      </c>
      <c r="AL1181">
        <v>572.44100000000003</v>
      </c>
      <c r="AM1181">
        <v>554.17999999999995</v>
      </c>
      <c r="AN1181">
        <v>574.32799999999997</v>
      </c>
      <c r="AO1181">
        <v>667.452</v>
      </c>
      <c r="AP1181">
        <v>674.19600000000003</v>
      </c>
      <c r="AQ1181">
        <v>700.24599999999998</v>
      </c>
      <c r="AR1181">
        <v>704.98400000000004</v>
      </c>
      <c r="AS1181">
        <v>575.62099999999998</v>
      </c>
      <c r="AT1181">
        <v>584.21299999999997</v>
      </c>
      <c r="AU1181">
        <v>643.41600000000005</v>
      </c>
      <c r="AV1181">
        <v>728.69899999999996</v>
      </c>
      <c r="AW1181">
        <v>744.24</v>
      </c>
      <c r="AX1181">
        <v>791.84100000000001</v>
      </c>
      <c r="AY1181">
        <v>838.64800000000002</v>
      </c>
      <c r="AZ1181">
        <v>889.01400000000001</v>
      </c>
      <c r="BA1181">
        <v>940.19600000000003</v>
      </c>
      <c r="BB1181">
        <v>996.84699999999998</v>
      </c>
      <c r="BC1181">
        <v>2016</v>
      </c>
    </row>
    <row r="1182" spans="1:55" x14ac:dyDescent="0.25">
      <c r="A1182">
        <v>748</v>
      </c>
      <c r="B1182" t="s">
        <v>592</v>
      </c>
      <c r="C1182" t="s">
        <v>265</v>
      </c>
      <c r="D1182" t="s">
        <v>593</v>
      </c>
      <c r="E1182" t="s">
        <v>260</v>
      </c>
      <c r="F1182" t="s">
        <v>266</v>
      </c>
      <c r="G1182" t="s">
        <v>246</v>
      </c>
      <c r="H1182" t="s">
        <v>220</v>
      </c>
      <c r="I1182" t="s">
        <v>262</v>
      </c>
      <c r="J1182">
        <v>349.149</v>
      </c>
      <c r="K1182">
        <v>383.233</v>
      </c>
      <c r="L1182">
        <v>402.63099999999997</v>
      </c>
      <c r="M1182">
        <v>403.09399999999999</v>
      </c>
      <c r="N1182">
        <v>413.59800000000001</v>
      </c>
      <c r="O1182">
        <v>462.80799999999999</v>
      </c>
      <c r="P1182">
        <v>496.65199999999999</v>
      </c>
      <c r="Q1182">
        <v>494.673</v>
      </c>
      <c r="R1182">
        <v>527.779</v>
      </c>
      <c r="S1182">
        <v>545.66999999999996</v>
      </c>
      <c r="T1182">
        <v>547.91300000000001</v>
      </c>
      <c r="U1182">
        <v>601.50099999999998</v>
      </c>
      <c r="V1182">
        <v>600.25699999999995</v>
      </c>
      <c r="W1182">
        <v>618.75300000000004</v>
      </c>
      <c r="X1182">
        <v>623.04899999999998</v>
      </c>
      <c r="Y1182">
        <v>654.26099999999997</v>
      </c>
      <c r="Z1182">
        <v>719.45600000000002</v>
      </c>
      <c r="AA1182">
        <v>756.73199999999997</v>
      </c>
      <c r="AB1182">
        <v>798.47500000000002</v>
      </c>
      <c r="AC1182">
        <v>845.21</v>
      </c>
      <c r="AD1182">
        <v>855.73900000000003</v>
      </c>
      <c r="AE1182">
        <v>906.02599999999995</v>
      </c>
      <c r="AF1182">
        <v>933.19299999999998</v>
      </c>
      <c r="AG1182">
        <v>995.48</v>
      </c>
      <c r="AH1182" s="52">
        <v>1037.24</v>
      </c>
      <c r="AI1182" s="52">
        <v>1128.33</v>
      </c>
      <c r="AJ1182" s="52">
        <v>1195.77</v>
      </c>
      <c r="AK1182" s="52">
        <v>1243.55</v>
      </c>
      <c r="AL1182" s="52">
        <v>1301.3</v>
      </c>
      <c r="AM1182" s="52">
        <v>1309.81</v>
      </c>
      <c r="AN1182" s="52">
        <v>1394.25</v>
      </c>
      <c r="AO1182" s="52">
        <v>1472.72</v>
      </c>
      <c r="AP1182" s="52">
        <v>1550.64</v>
      </c>
      <c r="AQ1182" s="52">
        <v>1620.22</v>
      </c>
      <c r="AR1182" s="52">
        <v>1672.03</v>
      </c>
      <c r="AS1182" s="52">
        <v>1704.86</v>
      </c>
      <c r="AT1182" s="52">
        <v>1773.5</v>
      </c>
      <c r="AU1182" s="52">
        <v>1866.62</v>
      </c>
      <c r="AV1182" s="52">
        <v>1996.14</v>
      </c>
      <c r="AW1182" s="52">
        <v>2095.5700000000002</v>
      </c>
      <c r="AX1182" s="52">
        <v>2207.16</v>
      </c>
      <c r="AY1182" s="52">
        <v>2325.8200000000002</v>
      </c>
      <c r="AZ1182" s="52">
        <v>2451.31</v>
      </c>
      <c r="BA1182" s="52">
        <v>2583.4299999999998</v>
      </c>
      <c r="BB1182" s="52">
        <v>2723.86</v>
      </c>
      <c r="BC1182">
        <v>2016</v>
      </c>
    </row>
    <row r="1183" spans="1:55" x14ac:dyDescent="0.25">
      <c r="A1183">
        <v>748</v>
      </c>
      <c r="B1183" t="s">
        <v>592</v>
      </c>
      <c r="C1183" t="s">
        <v>267</v>
      </c>
      <c r="D1183" t="s">
        <v>593</v>
      </c>
      <c r="E1183" t="s">
        <v>268</v>
      </c>
      <c r="F1183" t="s">
        <v>269</v>
      </c>
      <c r="G1183" t="s">
        <v>270</v>
      </c>
    </row>
    <row r="1184" spans="1:55" x14ac:dyDescent="0.25">
      <c r="A1184">
        <v>748</v>
      </c>
      <c r="B1184" t="s">
        <v>592</v>
      </c>
      <c r="C1184" t="s">
        <v>271</v>
      </c>
      <c r="D1184" t="s">
        <v>593</v>
      </c>
      <c r="E1184" t="s">
        <v>272</v>
      </c>
      <c r="F1184" t="s">
        <v>273</v>
      </c>
      <c r="G1184" t="s">
        <v>274</v>
      </c>
      <c r="I1184" t="s">
        <v>243</v>
      </c>
      <c r="J1184">
        <v>1.7999999999999999E-2</v>
      </c>
      <c r="K1184">
        <v>1.7999999999999999E-2</v>
      </c>
      <c r="L1184">
        <v>1.7999999999999999E-2</v>
      </c>
      <c r="M1184">
        <v>1.7999999999999999E-2</v>
      </c>
      <c r="N1184">
        <v>1.7000000000000001E-2</v>
      </c>
      <c r="O1184">
        <v>1.7999999999999999E-2</v>
      </c>
      <c r="P1184">
        <v>1.9E-2</v>
      </c>
      <c r="Q1184">
        <v>1.9E-2</v>
      </c>
      <c r="R1184">
        <v>1.9E-2</v>
      </c>
      <c r="S1184">
        <v>1.7999999999999999E-2</v>
      </c>
      <c r="T1184">
        <v>1.7999999999999999E-2</v>
      </c>
      <c r="U1184">
        <v>1.9E-2</v>
      </c>
      <c r="V1184">
        <v>1.7000000000000001E-2</v>
      </c>
      <c r="W1184">
        <v>1.7000000000000001E-2</v>
      </c>
      <c r="X1184">
        <v>1.7000000000000001E-2</v>
      </c>
      <c r="Y1184">
        <v>1.7000000000000001E-2</v>
      </c>
      <c r="Z1184">
        <v>1.7999999999999999E-2</v>
      </c>
      <c r="AA1184">
        <v>1.9E-2</v>
      </c>
      <c r="AB1184">
        <v>0.02</v>
      </c>
      <c r="AC1184">
        <v>0.02</v>
      </c>
      <c r="AD1184">
        <v>0.02</v>
      </c>
      <c r="AE1184">
        <v>2.1000000000000001E-2</v>
      </c>
      <c r="AF1184">
        <v>2.1000000000000001E-2</v>
      </c>
      <c r="AG1184">
        <v>2.1999999999999999E-2</v>
      </c>
      <c r="AH1184">
        <v>2.1999999999999999E-2</v>
      </c>
      <c r="AI1184">
        <v>2.1999999999999999E-2</v>
      </c>
      <c r="AJ1184">
        <v>2.1999999999999999E-2</v>
      </c>
      <c r="AK1184">
        <v>2.1999999999999999E-2</v>
      </c>
      <c r="AL1184">
        <v>2.3E-2</v>
      </c>
      <c r="AM1184">
        <v>2.4E-2</v>
      </c>
      <c r="AN1184">
        <v>2.4E-2</v>
      </c>
      <c r="AO1184">
        <v>2.5000000000000001E-2</v>
      </c>
      <c r="AP1184">
        <v>2.5999999999999999E-2</v>
      </c>
      <c r="AQ1184">
        <v>2.5999999999999999E-2</v>
      </c>
      <c r="AR1184">
        <v>2.7E-2</v>
      </c>
      <c r="AS1184">
        <v>2.7E-2</v>
      </c>
      <c r="AT1184">
        <v>2.7E-2</v>
      </c>
      <c r="AU1184">
        <v>2.8000000000000001E-2</v>
      </c>
      <c r="AV1184">
        <v>2.9000000000000001E-2</v>
      </c>
      <c r="AW1184">
        <v>2.9000000000000001E-2</v>
      </c>
      <c r="AX1184">
        <v>0.03</v>
      </c>
      <c r="AY1184">
        <v>3.1E-2</v>
      </c>
      <c r="AZ1184">
        <v>3.2000000000000001E-2</v>
      </c>
      <c r="BA1184">
        <v>3.2000000000000001E-2</v>
      </c>
      <c r="BB1184">
        <v>3.3000000000000002E-2</v>
      </c>
      <c r="BC1184">
        <v>2017</v>
      </c>
    </row>
    <row r="1185" spans="1:55" x14ac:dyDescent="0.25">
      <c r="A1185">
        <v>748</v>
      </c>
      <c r="B1185" t="s">
        <v>592</v>
      </c>
      <c r="C1185" t="s">
        <v>275</v>
      </c>
      <c r="D1185" t="s">
        <v>593</v>
      </c>
      <c r="E1185" t="s">
        <v>276</v>
      </c>
      <c r="F1185" t="s">
        <v>277</v>
      </c>
      <c r="G1185" t="s">
        <v>278</v>
      </c>
      <c r="I1185" t="s">
        <v>243</v>
      </c>
      <c r="J1185">
        <v>188.137</v>
      </c>
      <c r="K1185">
        <v>187.345</v>
      </c>
      <c r="L1185">
        <v>196.02099999999999</v>
      </c>
      <c r="M1185">
        <v>202.333</v>
      </c>
      <c r="N1185">
        <v>197.006</v>
      </c>
      <c r="O1185">
        <v>195.01499999999999</v>
      </c>
      <c r="P1185">
        <v>179.035</v>
      </c>
      <c r="Q1185">
        <v>176.876</v>
      </c>
      <c r="R1185">
        <v>176.67400000000001</v>
      </c>
      <c r="S1185">
        <v>178.22300000000001</v>
      </c>
      <c r="T1185">
        <v>174.90299999999999</v>
      </c>
      <c r="U1185">
        <v>162.46799999999999</v>
      </c>
      <c r="V1185">
        <v>159.209</v>
      </c>
      <c r="W1185">
        <v>153.28200000000001</v>
      </c>
      <c r="X1185">
        <v>172.047</v>
      </c>
      <c r="Y1185">
        <v>179.92099999999999</v>
      </c>
      <c r="Z1185">
        <v>177.30199999999999</v>
      </c>
      <c r="AA1185">
        <v>177.00899999999999</v>
      </c>
      <c r="AB1185">
        <v>188.93700000000001</v>
      </c>
      <c r="AC1185">
        <v>194.51</v>
      </c>
      <c r="AD1185">
        <v>188.73599999999999</v>
      </c>
      <c r="AE1185">
        <v>191.946</v>
      </c>
      <c r="AF1185">
        <v>194.821</v>
      </c>
      <c r="AG1185">
        <v>193.96799999999999</v>
      </c>
      <c r="AH1185">
        <v>189.059</v>
      </c>
      <c r="AI1185">
        <v>190.315</v>
      </c>
      <c r="AJ1185">
        <v>183.405</v>
      </c>
      <c r="AK1185">
        <v>183.10900000000001</v>
      </c>
      <c r="AL1185">
        <v>196.06800000000001</v>
      </c>
      <c r="AM1185">
        <v>199.26499999999999</v>
      </c>
      <c r="AN1185">
        <v>204.41499999999999</v>
      </c>
      <c r="AO1185">
        <v>213.65899999999999</v>
      </c>
      <c r="AP1185">
        <v>221.84700000000001</v>
      </c>
      <c r="AQ1185">
        <v>213.453</v>
      </c>
      <c r="AR1185">
        <v>208.13200000000001</v>
      </c>
      <c r="AS1185">
        <v>199.59399999999999</v>
      </c>
      <c r="AT1185">
        <v>195.26400000000001</v>
      </c>
      <c r="AU1185">
        <v>200.244</v>
      </c>
      <c r="AV1185">
        <v>202.68299999999999</v>
      </c>
      <c r="AW1185">
        <v>203.125</v>
      </c>
      <c r="AX1185">
        <v>202.94900000000001</v>
      </c>
      <c r="AY1185">
        <v>202.792</v>
      </c>
      <c r="AZ1185">
        <v>202.655</v>
      </c>
      <c r="BA1185">
        <v>202.511</v>
      </c>
      <c r="BB1185">
        <v>202.327</v>
      </c>
      <c r="BC1185">
        <v>2017</v>
      </c>
    </row>
    <row r="1186" spans="1:55" x14ac:dyDescent="0.25">
      <c r="A1186">
        <v>748</v>
      </c>
      <c r="B1186" t="s">
        <v>592</v>
      </c>
      <c r="C1186" t="s">
        <v>279</v>
      </c>
      <c r="D1186" t="s">
        <v>593</v>
      </c>
      <c r="E1186" t="s">
        <v>280</v>
      </c>
      <c r="F1186" t="s">
        <v>281</v>
      </c>
      <c r="G1186" t="s">
        <v>282</v>
      </c>
      <c r="I1186" t="s">
        <v>594</v>
      </c>
      <c r="J1186">
        <v>11.409000000000001</v>
      </c>
      <c r="K1186">
        <v>15.334</v>
      </c>
      <c r="L1186">
        <v>14.541</v>
      </c>
      <c r="M1186">
        <v>10.757999999999999</v>
      </c>
      <c r="N1186">
        <v>12.564</v>
      </c>
      <c r="O1186">
        <v>20.934000000000001</v>
      </c>
      <c r="P1186">
        <v>17.745000000000001</v>
      </c>
      <c r="Q1186">
        <v>17.074000000000002</v>
      </c>
      <c r="R1186">
        <v>16.244</v>
      </c>
      <c r="S1186">
        <v>18.318000000000001</v>
      </c>
      <c r="T1186">
        <v>18.247</v>
      </c>
      <c r="U1186">
        <v>18.314</v>
      </c>
      <c r="V1186">
        <v>18.765000000000001</v>
      </c>
      <c r="W1186">
        <v>19.187000000000001</v>
      </c>
      <c r="X1186">
        <v>19.984000000000002</v>
      </c>
      <c r="Y1186">
        <v>20.757000000000001</v>
      </c>
      <c r="Z1186">
        <v>23.245000000000001</v>
      </c>
      <c r="AA1186">
        <v>25.186</v>
      </c>
      <c r="AB1186">
        <v>25.181000000000001</v>
      </c>
      <c r="AC1186">
        <v>23.954000000000001</v>
      </c>
      <c r="AD1186">
        <v>16.613</v>
      </c>
      <c r="AE1186">
        <v>13.677</v>
      </c>
      <c r="AF1186">
        <v>16.427</v>
      </c>
      <c r="AG1186">
        <v>17.719000000000001</v>
      </c>
      <c r="AH1186">
        <v>16.204999999999998</v>
      </c>
      <c r="AI1186">
        <v>20.315999999999999</v>
      </c>
      <c r="AJ1186">
        <v>17.155000000000001</v>
      </c>
      <c r="AK1186">
        <v>18.809000000000001</v>
      </c>
      <c r="AL1186">
        <v>20.048999999999999</v>
      </c>
      <c r="AM1186">
        <v>17.936</v>
      </c>
      <c r="AN1186">
        <v>18.041</v>
      </c>
      <c r="AO1186">
        <v>15.429</v>
      </c>
      <c r="AP1186">
        <v>14.914999999999999</v>
      </c>
      <c r="AQ1186">
        <v>18.707999999999998</v>
      </c>
      <c r="AR1186">
        <v>21.48</v>
      </c>
      <c r="AS1186">
        <v>13.776</v>
      </c>
      <c r="AT1186">
        <v>16.452999999999999</v>
      </c>
      <c r="AU1186">
        <v>17.329000000000001</v>
      </c>
      <c r="AV1186">
        <v>16.565999999999999</v>
      </c>
      <c r="AW1186">
        <v>16.327999999999999</v>
      </c>
      <c r="AX1186">
        <v>16.61</v>
      </c>
      <c r="AY1186">
        <v>16.667999999999999</v>
      </c>
      <c r="AZ1186">
        <v>16.617999999999999</v>
      </c>
      <c r="BA1186">
        <v>16.489999999999998</v>
      </c>
      <c r="BB1186">
        <v>16.654</v>
      </c>
      <c r="BC1186">
        <v>2017</v>
      </c>
    </row>
    <row r="1187" spans="1:55" x14ac:dyDescent="0.25">
      <c r="A1187">
        <v>748</v>
      </c>
      <c r="B1187" t="s">
        <v>592</v>
      </c>
      <c r="C1187" t="s">
        <v>283</v>
      </c>
      <c r="D1187" t="s">
        <v>593</v>
      </c>
      <c r="E1187" t="s">
        <v>284</v>
      </c>
      <c r="F1187" t="s">
        <v>285</v>
      </c>
      <c r="G1187" t="s">
        <v>282</v>
      </c>
      <c r="I1187" t="s">
        <v>594</v>
      </c>
      <c r="J1187">
        <v>10.247</v>
      </c>
      <c r="K1187">
        <v>13.367000000000001</v>
      </c>
      <c r="L1187">
        <v>9.7149999999999999</v>
      </c>
      <c r="M1187">
        <v>7.2160000000000002</v>
      </c>
      <c r="N1187">
        <v>13.082000000000001</v>
      </c>
      <c r="O1187">
        <v>16.606999999999999</v>
      </c>
      <c r="P1187">
        <v>15.898999999999999</v>
      </c>
      <c r="Q1187">
        <v>13.343</v>
      </c>
      <c r="R1187">
        <v>12.112</v>
      </c>
      <c r="S1187">
        <v>17.204999999999998</v>
      </c>
      <c r="T1187">
        <v>14.026999999999999</v>
      </c>
      <c r="U1187">
        <v>13.195</v>
      </c>
      <c r="V1187">
        <v>14.041</v>
      </c>
      <c r="W1187">
        <v>14.702</v>
      </c>
      <c r="X1187">
        <v>19.006</v>
      </c>
      <c r="Y1187">
        <v>16.882000000000001</v>
      </c>
      <c r="Z1187">
        <v>15.09</v>
      </c>
      <c r="AA1187">
        <v>16.091999999999999</v>
      </c>
      <c r="AB1187">
        <v>17.753</v>
      </c>
      <c r="AC1187">
        <v>12.756</v>
      </c>
      <c r="AD1187">
        <v>3.456</v>
      </c>
      <c r="AE1187">
        <v>1.7370000000000001</v>
      </c>
      <c r="AF1187">
        <v>5.5060000000000002</v>
      </c>
      <c r="AG1187">
        <v>8.0739999999999998</v>
      </c>
      <c r="AH1187">
        <v>5.226</v>
      </c>
      <c r="AI1187">
        <v>8.7080000000000002</v>
      </c>
      <c r="AJ1187">
        <v>7.6159999999999997</v>
      </c>
      <c r="AK1187">
        <v>10.54</v>
      </c>
      <c r="AL1187">
        <v>8.5690000000000008</v>
      </c>
      <c r="AM1187">
        <v>13.833</v>
      </c>
      <c r="AN1187">
        <v>15.804</v>
      </c>
      <c r="AO1187">
        <v>11.472</v>
      </c>
      <c r="AP1187">
        <v>7.7949999999999999</v>
      </c>
      <c r="AQ1187">
        <v>7.4480000000000004</v>
      </c>
      <c r="AR1187">
        <v>13.42</v>
      </c>
      <c r="AS1187">
        <v>5.1859999999999999</v>
      </c>
      <c r="AT1187">
        <v>8.8930000000000007</v>
      </c>
      <c r="AU1187">
        <v>7.968</v>
      </c>
      <c r="AV1187">
        <v>9.0909999999999993</v>
      </c>
      <c r="AW1187">
        <v>10.558</v>
      </c>
      <c r="AX1187">
        <v>11.769</v>
      </c>
      <c r="AY1187">
        <v>11.247</v>
      </c>
      <c r="AZ1187">
        <v>10.757999999999999</v>
      </c>
      <c r="BA1187">
        <v>10.327999999999999</v>
      </c>
      <c r="BB1187">
        <v>9.6039999999999992</v>
      </c>
      <c r="BC1187">
        <v>2017</v>
      </c>
    </row>
    <row r="1188" spans="1:55" x14ac:dyDescent="0.25">
      <c r="A1188">
        <v>748</v>
      </c>
      <c r="B1188" t="s">
        <v>592</v>
      </c>
      <c r="C1188" t="s">
        <v>286</v>
      </c>
      <c r="D1188" t="s">
        <v>593</v>
      </c>
      <c r="E1188" t="s">
        <v>287</v>
      </c>
      <c r="F1188" t="s">
        <v>288</v>
      </c>
      <c r="G1188" t="s">
        <v>250</v>
      </c>
      <c r="I1188" t="s">
        <v>595</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110.559</v>
      </c>
      <c r="AW1188">
        <v>112.771</v>
      </c>
      <c r="AX1188">
        <v>115.026</v>
      </c>
      <c r="AY1188">
        <v>117.327</v>
      </c>
      <c r="AZ1188">
        <v>119.673</v>
      </c>
      <c r="BA1188">
        <v>122.06699999999999</v>
      </c>
      <c r="BB1188">
        <v>124.508</v>
      </c>
      <c r="BC1188">
        <v>2017</v>
      </c>
    </row>
    <row r="1189" spans="1:55" x14ac:dyDescent="0.25">
      <c r="A1189">
        <v>748</v>
      </c>
      <c r="B1189" t="s">
        <v>592</v>
      </c>
      <c r="C1189" t="s">
        <v>290</v>
      </c>
      <c r="D1189" t="s">
        <v>593</v>
      </c>
      <c r="E1189" t="s">
        <v>287</v>
      </c>
      <c r="F1189" t="s">
        <v>291</v>
      </c>
      <c r="G1189" t="s">
        <v>235</v>
      </c>
      <c r="I1189" t="s">
        <v>292</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2</v>
      </c>
      <c r="AW1189">
        <v>2</v>
      </c>
      <c r="AX1189">
        <v>2</v>
      </c>
      <c r="AY1189">
        <v>2</v>
      </c>
      <c r="AZ1189">
        <v>2</v>
      </c>
      <c r="BA1189">
        <v>2</v>
      </c>
      <c r="BB1189">
        <v>2</v>
      </c>
      <c r="BC1189">
        <v>2017</v>
      </c>
    </row>
    <row r="1190" spans="1:55" x14ac:dyDescent="0.25">
      <c r="A1190">
        <v>748</v>
      </c>
      <c r="B1190" t="s">
        <v>592</v>
      </c>
      <c r="C1190" t="s">
        <v>293</v>
      </c>
      <c r="D1190" t="s">
        <v>593</v>
      </c>
      <c r="E1190" t="s">
        <v>294</v>
      </c>
      <c r="F1190" t="s">
        <v>295</v>
      </c>
      <c r="G1190" t="s">
        <v>250</v>
      </c>
      <c r="I1190" t="s">
        <v>595</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111.093</v>
      </c>
      <c r="AW1190">
        <v>113.315</v>
      </c>
      <c r="AX1190">
        <v>115.58199999999999</v>
      </c>
      <c r="AY1190">
        <v>117.893</v>
      </c>
      <c r="AZ1190">
        <v>120.251</v>
      </c>
      <c r="BA1190">
        <v>122.65600000000001</v>
      </c>
      <c r="BB1190">
        <v>125.10899999999999</v>
      </c>
      <c r="BC1190">
        <v>2017</v>
      </c>
    </row>
    <row r="1191" spans="1:55" x14ac:dyDescent="0.25">
      <c r="A1191">
        <v>748</v>
      </c>
      <c r="B1191" t="s">
        <v>592</v>
      </c>
      <c r="C1191" t="s">
        <v>296</v>
      </c>
      <c r="D1191" t="s">
        <v>593</v>
      </c>
      <c r="E1191" t="s">
        <v>294</v>
      </c>
      <c r="F1191" t="s">
        <v>297</v>
      </c>
      <c r="G1191" t="s">
        <v>235</v>
      </c>
      <c r="I1191" t="s">
        <v>298</v>
      </c>
      <c r="J1191" t="s">
        <v>232</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2</v>
      </c>
      <c r="AW1191">
        <v>2</v>
      </c>
      <c r="AX1191">
        <v>2</v>
      </c>
      <c r="AY1191">
        <v>2</v>
      </c>
      <c r="AZ1191">
        <v>2</v>
      </c>
      <c r="BA1191">
        <v>2</v>
      </c>
      <c r="BB1191">
        <v>2</v>
      </c>
      <c r="BC1191">
        <v>2017</v>
      </c>
    </row>
    <row r="1192" spans="1:55" x14ac:dyDescent="0.25">
      <c r="A1192">
        <v>748</v>
      </c>
      <c r="B1192" t="s">
        <v>592</v>
      </c>
      <c r="C1192" t="s">
        <v>299</v>
      </c>
      <c r="D1192" t="s">
        <v>593</v>
      </c>
      <c r="E1192" t="s">
        <v>300</v>
      </c>
      <c r="G1192" t="s">
        <v>274</v>
      </c>
    </row>
    <row r="1193" spans="1:55" x14ac:dyDescent="0.25">
      <c r="A1193">
        <v>748</v>
      </c>
      <c r="B1193" t="s">
        <v>592</v>
      </c>
      <c r="C1193" t="s">
        <v>301</v>
      </c>
      <c r="D1193" t="s">
        <v>593</v>
      </c>
      <c r="E1193" t="s">
        <v>302</v>
      </c>
      <c r="F1193" t="s">
        <v>303</v>
      </c>
      <c r="G1193" t="s">
        <v>235</v>
      </c>
      <c r="I1193" t="s">
        <v>596</v>
      </c>
      <c r="J1193" t="s">
        <v>232</v>
      </c>
      <c r="K1193">
        <v>-6.89</v>
      </c>
      <c r="L1193">
        <v>6.6980000000000004</v>
      </c>
      <c r="M1193">
        <v>-25.408999999999999</v>
      </c>
      <c r="N1193">
        <v>-19.558</v>
      </c>
      <c r="O1193">
        <v>59.414000000000001</v>
      </c>
      <c r="P1193">
        <v>51.261000000000003</v>
      </c>
      <c r="Q1193">
        <v>6.0789999999999997</v>
      </c>
      <c r="R1193">
        <v>-15.986000000000001</v>
      </c>
      <c r="S1193">
        <v>-15.949</v>
      </c>
      <c r="T1193">
        <v>44.811</v>
      </c>
      <c r="U1193">
        <v>-11.27</v>
      </c>
      <c r="V1193">
        <v>0.94799999999999995</v>
      </c>
      <c r="W1193">
        <v>15.52</v>
      </c>
      <c r="X1193">
        <v>-58.41</v>
      </c>
      <c r="Y1193">
        <v>59.487000000000002</v>
      </c>
      <c r="Z1193">
        <v>26.358000000000001</v>
      </c>
      <c r="AA1193">
        <v>-11.605</v>
      </c>
      <c r="AB1193">
        <v>54.935000000000002</v>
      </c>
      <c r="AC1193">
        <v>-13.605</v>
      </c>
      <c r="AD1193">
        <v>-21.835999999999999</v>
      </c>
      <c r="AE1193">
        <v>9.5060000000000002</v>
      </c>
      <c r="AF1193">
        <v>16.765999999999998</v>
      </c>
      <c r="AG1193">
        <v>47.201000000000001</v>
      </c>
      <c r="AH1193">
        <v>23.998999999999999</v>
      </c>
      <c r="AI1193">
        <v>11.939</v>
      </c>
      <c r="AJ1193">
        <v>10.147</v>
      </c>
      <c r="AK1193">
        <v>26.116</v>
      </c>
      <c r="AL1193">
        <v>36.787999999999997</v>
      </c>
      <c r="AM1193">
        <v>-9.1859999999999999</v>
      </c>
      <c r="AN1193">
        <v>41.530999999999999</v>
      </c>
      <c r="AO1193">
        <v>55.517000000000003</v>
      </c>
      <c r="AP1193">
        <v>24.18</v>
      </c>
      <c r="AQ1193">
        <v>42.23</v>
      </c>
      <c r="AR1193">
        <v>-15.095000000000001</v>
      </c>
      <c r="AS1193">
        <v>-0.96799999999999997</v>
      </c>
      <c r="AT1193">
        <v>26.815000000000001</v>
      </c>
      <c r="AU1193">
        <v>31.262</v>
      </c>
      <c r="AV1193">
        <v>13.285</v>
      </c>
      <c r="AW1193">
        <v>2.8340000000000001</v>
      </c>
      <c r="AX1193">
        <v>6.6790000000000003</v>
      </c>
      <c r="AY1193">
        <v>11.653</v>
      </c>
      <c r="AZ1193">
        <v>9.4179999999999993</v>
      </c>
      <c r="BA1193">
        <v>8.9600000000000009</v>
      </c>
      <c r="BB1193">
        <v>14.997999999999999</v>
      </c>
      <c r="BC1193">
        <v>2016</v>
      </c>
    </row>
    <row r="1194" spans="1:55" x14ac:dyDescent="0.25">
      <c r="A1194">
        <v>748</v>
      </c>
      <c r="B1194" t="s">
        <v>592</v>
      </c>
      <c r="C1194" t="s">
        <v>305</v>
      </c>
      <c r="D1194" t="s">
        <v>593</v>
      </c>
      <c r="E1194" t="s">
        <v>306</v>
      </c>
      <c r="F1194" t="s">
        <v>307</v>
      </c>
      <c r="G1194" t="s">
        <v>235</v>
      </c>
      <c r="I1194" t="s">
        <v>596</v>
      </c>
      <c r="J1194" t="s">
        <v>232</v>
      </c>
      <c r="K1194">
        <v>-6.0570000000000004</v>
      </c>
      <c r="L1194">
        <v>13.111000000000001</v>
      </c>
      <c r="M1194">
        <v>-25.081</v>
      </c>
      <c r="N1194">
        <v>-21.294</v>
      </c>
      <c r="O1194">
        <v>76.224999999999994</v>
      </c>
      <c r="P1194">
        <v>51.084000000000003</v>
      </c>
      <c r="Q1194">
        <v>3.6120000000000001</v>
      </c>
      <c r="R1194">
        <v>-12.146000000000001</v>
      </c>
      <c r="S1194">
        <v>-15.760999999999999</v>
      </c>
      <c r="T1194">
        <v>37.290999999999997</v>
      </c>
      <c r="U1194">
        <v>-19.010999999999999</v>
      </c>
      <c r="V1194">
        <v>9.6560000000000006</v>
      </c>
      <c r="W1194">
        <v>18.600000000000001</v>
      </c>
      <c r="X1194">
        <v>-59.411999999999999</v>
      </c>
      <c r="Y1194">
        <v>61.014000000000003</v>
      </c>
      <c r="Z1194">
        <v>35.713999999999999</v>
      </c>
      <c r="AA1194">
        <v>-12.052</v>
      </c>
      <c r="AB1194">
        <v>58.546999999999997</v>
      </c>
      <c r="AC1194">
        <v>-11.355</v>
      </c>
      <c r="AD1194">
        <v>-22.745999999999999</v>
      </c>
      <c r="AE1194">
        <v>10.164</v>
      </c>
      <c r="AF1194">
        <v>16.672000000000001</v>
      </c>
      <c r="AG1194">
        <v>40.531999999999996</v>
      </c>
      <c r="AH1194">
        <v>24.792000000000002</v>
      </c>
      <c r="AI1194">
        <v>8.9600000000000009</v>
      </c>
      <c r="AJ1194">
        <v>8.8339999999999996</v>
      </c>
      <c r="AK1194">
        <v>25.692</v>
      </c>
      <c r="AL1194">
        <v>35.951000000000001</v>
      </c>
      <c r="AM1194">
        <v>-10.746</v>
      </c>
      <c r="AN1194">
        <v>34.101999999999997</v>
      </c>
      <c r="AO1194">
        <v>56.156999999999996</v>
      </c>
      <c r="AP1194">
        <v>25.651</v>
      </c>
      <c r="AQ1194">
        <v>45.258000000000003</v>
      </c>
      <c r="AR1194">
        <v>-15.407999999999999</v>
      </c>
      <c r="AS1194">
        <v>-2.1800000000000002</v>
      </c>
      <c r="AT1194">
        <v>28.030999999999999</v>
      </c>
      <c r="AU1194">
        <v>34.610999999999997</v>
      </c>
      <c r="AV1194">
        <v>12.695</v>
      </c>
      <c r="AW1194">
        <v>3.5680000000000001</v>
      </c>
      <c r="AX1194">
        <v>6.7060000000000004</v>
      </c>
      <c r="AY1194">
        <v>9.7390000000000008</v>
      </c>
      <c r="AZ1194">
        <v>8.7309999999999999</v>
      </c>
      <c r="BA1194">
        <v>8.2899999999999991</v>
      </c>
      <c r="BB1194">
        <v>15.304</v>
      </c>
      <c r="BC1194">
        <v>2016</v>
      </c>
    </row>
    <row r="1195" spans="1:55" x14ac:dyDescent="0.25">
      <c r="A1195">
        <v>748</v>
      </c>
      <c r="B1195" t="s">
        <v>592</v>
      </c>
      <c r="C1195" t="s">
        <v>308</v>
      </c>
      <c r="D1195" t="s">
        <v>593</v>
      </c>
      <c r="E1195" t="s">
        <v>309</v>
      </c>
      <c r="F1195" t="s">
        <v>310</v>
      </c>
      <c r="G1195" t="s">
        <v>235</v>
      </c>
      <c r="I1195" t="s">
        <v>596</v>
      </c>
      <c r="J1195" t="s">
        <v>232</v>
      </c>
      <c r="K1195">
        <v>-3.0859999999999999</v>
      </c>
      <c r="L1195">
        <v>-30.29</v>
      </c>
      <c r="M1195">
        <v>-28.585999999999999</v>
      </c>
      <c r="N1195">
        <v>50.792999999999999</v>
      </c>
      <c r="O1195">
        <v>-16.959</v>
      </c>
      <c r="P1195">
        <v>2.5680000000000001</v>
      </c>
      <c r="Q1195">
        <v>40.981999999999999</v>
      </c>
      <c r="R1195">
        <v>25.103999999999999</v>
      </c>
      <c r="S1195">
        <v>-28.18</v>
      </c>
      <c r="T1195">
        <v>80.385999999999996</v>
      </c>
      <c r="U1195">
        <v>0.307</v>
      </c>
      <c r="V1195">
        <v>-23.992000000000001</v>
      </c>
      <c r="W1195">
        <v>33.906999999999996</v>
      </c>
      <c r="X1195">
        <v>-46.866</v>
      </c>
      <c r="Y1195">
        <v>28.545000000000002</v>
      </c>
      <c r="Z1195">
        <v>-4.6040000000000001</v>
      </c>
      <c r="AA1195">
        <v>-11.555999999999999</v>
      </c>
      <c r="AB1195">
        <v>108.33199999999999</v>
      </c>
      <c r="AC1195">
        <v>-30.181000000000001</v>
      </c>
      <c r="AD1195">
        <v>-27.803000000000001</v>
      </c>
      <c r="AE1195">
        <v>12.746</v>
      </c>
      <c r="AF1195">
        <v>49.908999999999999</v>
      </c>
      <c r="AG1195">
        <v>28.417000000000002</v>
      </c>
      <c r="AH1195">
        <v>112.08199999999999</v>
      </c>
      <c r="AI1195">
        <v>15.821</v>
      </c>
      <c r="AJ1195">
        <v>35.707999999999998</v>
      </c>
      <c r="AK1195">
        <v>8.5060000000000002</v>
      </c>
      <c r="AL1195">
        <v>5.431</v>
      </c>
      <c r="AM1195">
        <v>82.930999999999997</v>
      </c>
      <c r="AN1195">
        <v>144.36500000000001</v>
      </c>
      <c r="AO1195">
        <v>51.618000000000002</v>
      </c>
      <c r="AP1195">
        <v>2.6890000000000001</v>
      </c>
      <c r="AQ1195">
        <v>50.031999999999996</v>
      </c>
      <c r="AR1195">
        <v>14.037000000000001</v>
      </c>
      <c r="AS1195">
        <v>-14.477</v>
      </c>
      <c r="AT1195">
        <v>37.378</v>
      </c>
      <c r="AU1195">
        <v>13.683999999999999</v>
      </c>
      <c r="AV1195">
        <v>20.968</v>
      </c>
      <c r="AW1195">
        <v>14.377000000000001</v>
      </c>
      <c r="AX1195">
        <v>7.444</v>
      </c>
      <c r="AY1195">
        <v>7.52</v>
      </c>
      <c r="AZ1195">
        <v>1.6970000000000001</v>
      </c>
      <c r="BA1195">
        <v>2.2280000000000002</v>
      </c>
      <c r="BB1195">
        <v>1.8420000000000001</v>
      </c>
      <c r="BC1195">
        <v>2016</v>
      </c>
    </row>
    <row r="1196" spans="1:55" x14ac:dyDescent="0.25">
      <c r="A1196">
        <v>748</v>
      </c>
      <c r="B1196" t="s">
        <v>592</v>
      </c>
      <c r="C1196" t="s">
        <v>311</v>
      </c>
      <c r="D1196" t="s">
        <v>593</v>
      </c>
      <c r="E1196" t="s">
        <v>312</v>
      </c>
      <c r="F1196" t="s">
        <v>313</v>
      </c>
      <c r="G1196" t="s">
        <v>235</v>
      </c>
      <c r="I1196" t="s">
        <v>596</v>
      </c>
      <c r="J1196" t="s">
        <v>232</v>
      </c>
      <c r="K1196">
        <v>-0.99199999999999999</v>
      </c>
      <c r="L1196">
        <v>-36.204999999999998</v>
      </c>
      <c r="M1196">
        <v>-27.134</v>
      </c>
      <c r="N1196">
        <v>59.084000000000003</v>
      </c>
      <c r="O1196">
        <v>-13.885999999999999</v>
      </c>
      <c r="P1196">
        <v>-3.8580000000000001</v>
      </c>
      <c r="Q1196">
        <v>53.256</v>
      </c>
      <c r="R1196">
        <v>32.729999999999997</v>
      </c>
      <c r="S1196">
        <v>-32.524999999999999</v>
      </c>
      <c r="T1196">
        <v>73.048000000000002</v>
      </c>
      <c r="U1196">
        <v>-0.628</v>
      </c>
      <c r="V1196">
        <v>-25.01</v>
      </c>
      <c r="W1196">
        <v>37.198999999999998</v>
      </c>
      <c r="X1196">
        <v>-49.648000000000003</v>
      </c>
      <c r="Y1196">
        <v>30.183</v>
      </c>
      <c r="Z1196">
        <v>3.7429999999999999</v>
      </c>
      <c r="AA1196">
        <v>-11.047000000000001</v>
      </c>
      <c r="AB1196">
        <v>118.56399999999999</v>
      </c>
      <c r="AC1196">
        <v>-31.21</v>
      </c>
      <c r="AD1196">
        <v>-29.742999999999999</v>
      </c>
      <c r="AE1196">
        <v>12.023</v>
      </c>
      <c r="AF1196">
        <v>45.82</v>
      </c>
      <c r="AG1196">
        <v>35.042000000000002</v>
      </c>
      <c r="AH1196">
        <v>114.455</v>
      </c>
      <c r="AI1196">
        <v>15.696</v>
      </c>
      <c r="AJ1196">
        <v>37.649000000000001</v>
      </c>
      <c r="AK1196">
        <v>6.7779999999999996</v>
      </c>
      <c r="AL1196">
        <v>1.484</v>
      </c>
      <c r="AM1196">
        <v>87.790999999999997</v>
      </c>
      <c r="AN1196">
        <v>137.952</v>
      </c>
      <c r="AO1196">
        <v>51.222000000000001</v>
      </c>
      <c r="AP1196">
        <v>3.2589999999999999</v>
      </c>
      <c r="AQ1196">
        <v>50.234999999999999</v>
      </c>
      <c r="AR1196">
        <v>16.219000000000001</v>
      </c>
      <c r="AS1196">
        <v>-14.867000000000001</v>
      </c>
      <c r="AT1196">
        <v>38.896000000000001</v>
      </c>
      <c r="AU1196">
        <v>13.593</v>
      </c>
      <c r="AV1196">
        <v>19.716999999999999</v>
      </c>
      <c r="AW1196">
        <v>14.679</v>
      </c>
      <c r="AX1196">
        <v>6.758</v>
      </c>
      <c r="AY1196">
        <v>7.6760000000000002</v>
      </c>
      <c r="AZ1196">
        <v>0.57099999999999995</v>
      </c>
      <c r="BA1196">
        <v>1.095</v>
      </c>
      <c r="BB1196">
        <v>0.56999999999999995</v>
      </c>
      <c r="BC1196">
        <v>2016</v>
      </c>
    </row>
    <row r="1197" spans="1:55" x14ac:dyDescent="0.25">
      <c r="A1197">
        <v>748</v>
      </c>
      <c r="B1197" t="s">
        <v>592</v>
      </c>
      <c r="C1197" t="s">
        <v>314</v>
      </c>
      <c r="D1197" t="s">
        <v>593</v>
      </c>
      <c r="E1197" t="s">
        <v>315</v>
      </c>
      <c r="F1197" t="s">
        <v>316</v>
      </c>
      <c r="G1197" t="s">
        <v>317</v>
      </c>
    </row>
    <row r="1198" spans="1:55" x14ac:dyDescent="0.25">
      <c r="A1198">
        <v>748</v>
      </c>
      <c r="B1198" t="s">
        <v>592</v>
      </c>
      <c r="C1198" t="s">
        <v>318</v>
      </c>
      <c r="D1198" t="s">
        <v>593</v>
      </c>
      <c r="E1198" t="s">
        <v>319</v>
      </c>
      <c r="F1198" t="s">
        <v>320</v>
      </c>
      <c r="G1198" t="s">
        <v>321</v>
      </c>
      <c r="H1198" t="s">
        <v>322</v>
      </c>
    </row>
    <row r="1199" spans="1:55" x14ac:dyDescent="0.25">
      <c r="A1199">
        <v>748</v>
      </c>
      <c r="B1199" t="s">
        <v>592</v>
      </c>
      <c r="C1199" t="s">
        <v>323</v>
      </c>
      <c r="D1199" t="s">
        <v>593</v>
      </c>
      <c r="E1199" t="s">
        <v>324</v>
      </c>
      <c r="F1199" t="s">
        <v>325</v>
      </c>
      <c r="G1199" t="s">
        <v>321</v>
      </c>
      <c r="H1199" t="s">
        <v>322</v>
      </c>
      <c r="I1199" t="s">
        <v>597</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19.46</v>
      </c>
      <c r="AW1199">
        <v>19.995999999999999</v>
      </c>
      <c r="AX1199">
        <v>20.542000000000002</v>
      </c>
      <c r="AY1199">
        <v>21.099</v>
      </c>
      <c r="AZ1199">
        <v>21.666</v>
      </c>
      <c r="BA1199">
        <v>22.242999999999999</v>
      </c>
      <c r="BB1199">
        <v>22.83</v>
      </c>
      <c r="BC1199">
        <v>2016</v>
      </c>
    </row>
    <row r="1200" spans="1:55" x14ac:dyDescent="0.25">
      <c r="A1200">
        <v>748</v>
      </c>
      <c r="B1200" t="s">
        <v>592</v>
      </c>
      <c r="C1200" t="s">
        <v>327</v>
      </c>
      <c r="D1200" t="s">
        <v>593</v>
      </c>
      <c r="E1200" t="s">
        <v>328</v>
      </c>
      <c r="F1200" t="s">
        <v>329</v>
      </c>
      <c r="G1200" t="s">
        <v>229</v>
      </c>
      <c r="H1200" t="s">
        <v>230</v>
      </c>
      <c r="I1200" t="s">
        <v>598</v>
      </c>
      <c r="J1200" t="s">
        <v>232</v>
      </c>
      <c r="K1200" t="s">
        <v>232</v>
      </c>
      <c r="L1200" t="s">
        <v>232</v>
      </c>
      <c r="M1200" t="s">
        <v>232</v>
      </c>
      <c r="N1200" t="s">
        <v>232</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52">
        <v>1239.05</v>
      </c>
      <c r="AK1200">
        <v>650.54700000000003</v>
      </c>
      <c r="AL1200">
        <v>630.75199999999995</v>
      </c>
      <c r="AM1200">
        <v>771.524</v>
      </c>
      <c r="AN1200">
        <v>880.21900000000005</v>
      </c>
      <c r="AO1200" s="52">
        <v>1047.29</v>
      </c>
      <c r="AP1200" s="52">
        <v>1276.51</v>
      </c>
      <c r="AQ1200" s="52">
        <v>1441.75</v>
      </c>
      <c r="AR1200" s="52">
        <v>1321.15</v>
      </c>
      <c r="AS1200" s="52">
        <v>1277.98</v>
      </c>
      <c r="AT1200" s="52">
        <v>1410.7</v>
      </c>
      <c r="AU1200" s="52">
        <v>1583.58</v>
      </c>
      <c r="AV1200" s="52">
        <v>1795.09</v>
      </c>
      <c r="AW1200" s="52">
        <v>1936.9</v>
      </c>
      <c r="AX1200" s="52">
        <v>2116.59</v>
      </c>
      <c r="AY1200" s="52">
        <v>2316.7800000000002</v>
      </c>
      <c r="AZ1200" s="52">
        <v>2545.19</v>
      </c>
      <c r="BA1200" s="52">
        <v>2753.06</v>
      </c>
      <c r="BB1200" s="52">
        <v>2981.13</v>
      </c>
      <c r="BC1200">
        <v>2017</v>
      </c>
    </row>
    <row r="1201" spans="1:55" x14ac:dyDescent="0.25">
      <c r="A1201">
        <v>748</v>
      </c>
      <c r="B1201" t="s">
        <v>592</v>
      </c>
      <c r="C1201" t="s">
        <v>331</v>
      </c>
      <c r="D1201" t="s">
        <v>593</v>
      </c>
      <c r="E1201" t="s">
        <v>328</v>
      </c>
      <c r="F1201" t="s">
        <v>329</v>
      </c>
      <c r="G1201" t="s">
        <v>282</v>
      </c>
      <c r="I1201" t="s">
        <v>332</v>
      </c>
      <c r="J1201" t="s">
        <v>232</v>
      </c>
      <c r="K1201" t="s">
        <v>232</v>
      </c>
      <c r="L1201" t="s">
        <v>232</v>
      </c>
      <c r="M1201" t="s">
        <v>232</v>
      </c>
      <c r="N1201" t="s">
        <v>232</v>
      </c>
      <c r="O1201">
        <v>11.534000000000001</v>
      </c>
      <c r="P1201">
        <v>12.608000000000001</v>
      </c>
      <c r="Q1201">
        <v>15.702999999999999</v>
      </c>
      <c r="R1201">
        <v>13.368</v>
      </c>
      <c r="S1201">
        <v>18.161000000000001</v>
      </c>
      <c r="T1201">
        <v>12.244</v>
      </c>
      <c r="U1201">
        <v>15.967000000000001</v>
      </c>
      <c r="V1201">
        <v>16.015999999999998</v>
      </c>
      <c r="W1201">
        <v>15.807</v>
      </c>
      <c r="X1201">
        <v>17.931000000000001</v>
      </c>
      <c r="Y1201">
        <v>18.882999999999999</v>
      </c>
      <c r="Z1201">
        <v>20.341000000000001</v>
      </c>
      <c r="AA1201">
        <v>19.550999999999998</v>
      </c>
      <c r="AB1201">
        <v>19.280999999999999</v>
      </c>
      <c r="AC1201">
        <v>20.364999999999998</v>
      </c>
      <c r="AD1201">
        <v>18.890999999999998</v>
      </c>
      <c r="AE1201">
        <v>18.113</v>
      </c>
      <c r="AF1201">
        <v>16.902999999999999</v>
      </c>
      <c r="AG1201">
        <v>17.786000000000001</v>
      </c>
      <c r="AH1201">
        <v>18.071999999999999</v>
      </c>
      <c r="AI1201">
        <v>17.234000000000002</v>
      </c>
      <c r="AJ1201">
        <v>40.853999999999999</v>
      </c>
      <c r="AK1201">
        <v>20.045999999999999</v>
      </c>
      <c r="AL1201">
        <v>16.829000000000001</v>
      </c>
      <c r="AM1201">
        <v>19.523</v>
      </c>
      <c r="AN1201">
        <v>19.791</v>
      </c>
      <c r="AO1201">
        <v>20.696000000000002</v>
      </c>
      <c r="AP1201">
        <v>22.393000000000001</v>
      </c>
      <c r="AQ1201">
        <v>24.417999999999999</v>
      </c>
      <c r="AR1201">
        <v>21.588000000000001</v>
      </c>
      <c r="AS1201">
        <v>20.736999999999998</v>
      </c>
      <c r="AT1201">
        <v>21.847000000000001</v>
      </c>
      <c r="AU1201">
        <v>22.074000000000002</v>
      </c>
      <c r="AV1201">
        <v>22.8</v>
      </c>
      <c r="AW1201">
        <v>22.756</v>
      </c>
      <c r="AX1201">
        <v>23.001999999999999</v>
      </c>
      <c r="AY1201">
        <v>23.280999999999999</v>
      </c>
      <c r="AZ1201">
        <v>23.648</v>
      </c>
      <c r="BA1201">
        <v>23.658000000000001</v>
      </c>
      <c r="BB1201">
        <v>23.693999999999999</v>
      </c>
      <c r="BC1201">
        <v>2017</v>
      </c>
    </row>
    <row r="1202" spans="1:55" x14ac:dyDescent="0.25">
      <c r="A1202">
        <v>748</v>
      </c>
      <c r="B1202" t="s">
        <v>592</v>
      </c>
      <c r="C1202" t="s">
        <v>333</v>
      </c>
      <c r="D1202" t="s">
        <v>593</v>
      </c>
      <c r="E1202" t="s">
        <v>334</v>
      </c>
      <c r="F1202" t="s">
        <v>335</v>
      </c>
      <c r="G1202" t="s">
        <v>229</v>
      </c>
      <c r="H1202" t="s">
        <v>230</v>
      </c>
      <c r="I1202" t="s">
        <v>598</v>
      </c>
      <c r="J1202" t="s">
        <v>232</v>
      </c>
      <c r="K1202" t="s">
        <v>232</v>
      </c>
      <c r="L1202" t="s">
        <v>232</v>
      </c>
      <c r="M1202" t="s">
        <v>232</v>
      </c>
      <c r="N1202" t="s">
        <v>232</v>
      </c>
      <c r="O1202">
        <v>78.956000000000003</v>
      </c>
      <c r="P1202">
        <v>105.383</v>
      </c>
      <c r="Q1202">
        <v>133.26300000000001</v>
      </c>
      <c r="R1202">
        <v>122.65600000000001</v>
      </c>
      <c r="S1202">
        <v>113.16800000000001</v>
      </c>
      <c r="T1202">
        <v>134.06100000000001</v>
      </c>
      <c r="U1202">
        <v>139.69399999999999</v>
      </c>
      <c r="V1202">
        <v>135.983</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52">
        <v>1083.23</v>
      </c>
      <c r="AO1202" s="52">
        <v>1163.3900000000001</v>
      </c>
      <c r="AP1202" s="52">
        <v>1453.72</v>
      </c>
      <c r="AQ1202" s="52">
        <v>1677.34</v>
      </c>
      <c r="AR1202" s="52">
        <v>1440.76</v>
      </c>
      <c r="AS1202" s="52">
        <v>1424.16</v>
      </c>
      <c r="AT1202" s="52">
        <v>1645.11</v>
      </c>
      <c r="AU1202" s="52">
        <v>2150</v>
      </c>
      <c r="AV1202" s="52">
        <v>2169.0100000000002</v>
      </c>
      <c r="AW1202" s="52">
        <v>2195.65</v>
      </c>
      <c r="AX1202" s="52">
        <v>2396.3200000000002</v>
      </c>
      <c r="AY1202" s="52">
        <v>2619.3000000000002</v>
      </c>
      <c r="AZ1202" s="52">
        <v>2872.39</v>
      </c>
      <c r="BA1202" s="52">
        <v>3106.82</v>
      </c>
      <c r="BB1202" s="52">
        <v>3363.62</v>
      </c>
      <c r="BC1202">
        <v>2017</v>
      </c>
    </row>
    <row r="1203" spans="1:55" x14ac:dyDescent="0.25">
      <c r="A1203">
        <v>748</v>
      </c>
      <c r="B1203" t="s">
        <v>592</v>
      </c>
      <c r="C1203" t="s">
        <v>336</v>
      </c>
      <c r="D1203" t="s">
        <v>593</v>
      </c>
      <c r="E1203" t="s">
        <v>334</v>
      </c>
      <c r="F1203" t="s">
        <v>335</v>
      </c>
      <c r="G1203" t="s">
        <v>282</v>
      </c>
      <c r="I1203" t="s">
        <v>337</v>
      </c>
      <c r="J1203" t="s">
        <v>232</v>
      </c>
      <c r="K1203" t="s">
        <v>232</v>
      </c>
      <c r="L1203" t="s">
        <v>232</v>
      </c>
      <c r="M1203" t="s">
        <v>232</v>
      </c>
      <c r="N1203" t="s">
        <v>232</v>
      </c>
      <c r="O1203">
        <v>11.32</v>
      </c>
      <c r="P1203">
        <v>14.944000000000001</v>
      </c>
      <c r="Q1203">
        <v>18.710999999999999</v>
      </c>
      <c r="R1203">
        <v>15.742000000000001</v>
      </c>
      <c r="S1203">
        <v>13.563000000000001</v>
      </c>
      <c r="T1203">
        <v>15.877000000000001</v>
      </c>
      <c r="U1203">
        <v>15.795</v>
      </c>
      <c r="V1203">
        <v>15.305</v>
      </c>
      <c r="W1203">
        <v>20.091999999999999</v>
      </c>
      <c r="X1203">
        <v>20.053000000000001</v>
      </c>
      <c r="Y1203">
        <v>21.859000000000002</v>
      </c>
      <c r="Z1203">
        <v>22.215</v>
      </c>
      <c r="AA1203">
        <v>22.523</v>
      </c>
      <c r="AB1203">
        <v>22.202000000000002</v>
      </c>
      <c r="AC1203">
        <v>24.062000000000001</v>
      </c>
      <c r="AD1203">
        <v>22.295000000000002</v>
      </c>
      <c r="AE1203">
        <v>22.114000000000001</v>
      </c>
      <c r="AF1203">
        <v>21.887</v>
      </c>
      <c r="AG1203">
        <v>19.8</v>
      </c>
      <c r="AH1203">
        <v>22.791</v>
      </c>
      <c r="AI1203">
        <v>22.731999999999999</v>
      </c>
      <c r="AJ1203">
        <v>24.675000000000001</v>
      </c>
      <c r="AK1203">
        <v>25.686</v>
      </c>
      <c r="AL1203">
        <v>20.908999999999999</v>
      </c>
      <c r="AM1203">
        <v>24.202999999999999</v>
      </c>
      <c r="AN1203">
        <v>24.355</v>
      </c>
      <c r="AO1203">
        <v>22.99</v>
      </c>
      <c r="AP1203">
        <v>25.501000000000001</v>
      </c>
      <c r="AQ1203">
        <v>28.408000000000001</v>
      </c>
      <c r="AR1203">
        <v>23.542000000000002</v>
      </c>
      <c r="AS1203">
        <v>23.109000000000002</v>
      </c>
      <c r="AT1203">
        <v>25.477</v>
      </c>
      <c r="AU1203">
        <v>29.969000000000001</v>
      </c>
      <c r="AV1203">
        <v>27.548999999999999</v>
      </c>
      <c r="AW1203">
        <v>25.795999999999999</v>
      </c>
      <c r="AX1203">
        <v>26.042000000000002</v>
      </c>
      <c r="AY1203">
        <v>26.321000000000002</v>
      </c>
      <c r="AZ1203">
        <v>26.687999999999999</v>
      </c>
      <c r="BA1203">
        <v>26.698</v>
      </c>
      <c r="BB1203">
        <v>26.734000000000002</v>
      </c>
      <c r="BC1203">
        <v>2017</v>
      </c>
    </row>
    <row r="1204" spans="1:55" x14ac:dyDescent="0.25">
      <c r="A1204">
        <v>748</v>
      </c>
      <c r="B1204" t="s">
        <v>592</v>
      </c>
      <c r="C1204" t="s">
        <v>338</v>
      </c>
      <c r="D1204" t="s">
        <v>593</v>
      </c>
      <c r="E1204" t="s">
        <v>339</v>
      </c>
      <c r="F1204" t="s">
        <v>340</v>
      </c>
      <c r="G1204" t="s">
        <v>229</v>
      </c>
      <c r="H1204" t="s">
        <v>230</v>
      </c>
      <c r="I1204" t="s">
        <v>598</v>
      </c>
      <c r="J1204" t="s">
        <v>232</v>
      </c>
      <c r="K1204" t="s">
        <v>232</v>
      </c>
      <c r="L1204" t="s">
        <v>232</v>
      </c>
      <c r="M1204" t="s">
        <v>232</v>
      </c>
      <c r="N1204" t="s">
        <v>232</v>
      </c>
      <c r="O1204">
        <v>1.494</v>
      </c>
      <c r="P1204">
        <v>-16.472999999999999</v>
      </c>
      <c r="Q1204">
        <v>-21.422999999999998</v>
      </c>
      <c r="R1204">
        <v>-18.495999999999999</v>
      </c>
      <c r="S1204">
        <v>38.369999999999997</v>
      </c>
      <c r="T1204">
        <v>-30.675999999999998</v>
      </c>
      <c r="U1204">
        <v>1.5229999999999999</v>
      </c>
      <c r="V1204">
        <v>6.3209999999999997</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-373.92200000000003</v>
      </c>
      <c r="AW1204">
        <v>-258.75099999999998</v>
      </c>
      <c r="AX1204">
        <v>-279.72899999999998</v>
      </c>
      <c r="AY1204">
        <v>-302.52600000000001</v>
      </c>
      <c r="AZ1204">
        <v>-327.19499999999999</v>
      </c>
      <c r="BA1204">
        <v>-353.76299999999998</v>
      </c>
      <c r="BB1204">
        <v>-382.48899999999998</v>
      </c>
      <c r="BC1204">
        <v>2017</v>
      </c>
    </row>
    <row r="1205" spans="1:55" x14ac:dyDescent="0.25">
      <c r="A1205">
        <v>748</v>
      </c>
      <c r="B1205" t="s">
        <v>592</v>
      </c>
      <c r="C1205" t="s">
        <v>341</v>
      </c>
      <c r="D1205" t="s">
        <v>593</v>
      </c>
      <c r="E1205" t="s">
        <v>339</v>
      </c>
      <c r="F1205" t="s">
        <v>340</v>
      </c>
      <c r="G1205" t="s">
        <v>282</v>
      </c>
      <c r="I1205" t="s">
        <v>342</v>
      </c>
      <c r="J1205" t="s">
        <v>232</v>
      </c>
      <c r="K1205" t="s">
        <v>232</v>
      </c>
      <c r="L1205" t="s">
        <v>232</v>
      </c>
      <c r="M1205" t="s">
        <v>232</v>
      </c>
      <c r="N1205" t="s">
        <v>232</v>
      </c>
      <c r="O1205">
        <v>0.214</v>
      </c>
      <c r="P1205">
        <v>-2.3359999999999999</v>
      </c>
      <c r="Q1205">
        <v>-3.008</v>
      </c>
      <c r="R1205">
        <v>-2.3740000000000001</v>
      </c>
      <c r="S1205">
        <v>4.5990000000000002</v>
      </c>
      <c r="T1205">
        <v>-3.633</v>
      </c>
      <c r="U1205">
        <v>0.17199999999999999</v>
      </c>
      <c r="V1205">
        <v>0.71099999999999997</v>
      </c>
      <c r="W1205">
        <v>-4.2859999999999996</v>
      </c>
      <c r="X1205">
        <v>-2.1219999999999999</v>
      </c>
      <c r="Y1205">
        <v>-2.9750000000000001</v>
      </c>
      <c r="Z1205">
        <v>-1.8740000000000001</v>
      </c>
      <c r="AA1205">
        <v>-2.972</v>
      </c>
      <c r="AB1205">
        <v>-2.9220000000000002</v>
      </c>
      <c r="AC1205">
        <v>-3.6970000000000001</v>
      </c>
      <c r="AD1205">
        <v>-3.4049999999999998</v>
      </c>
      <c r="AE1205">
        <v>-4.0019999999999998</v>
      </c>
      <c r="AF1205">
        <v>-4.984</v>
      </c>
      <c r="AG1205">
        <v>-2.0139999999999998</v>
      </c>
      <c r="AH1205">
        <v>-4.7190000000000003</v>
      </c>
      <c r="AI1205">
        <v>-5.4980000000000002</v>
      </c>
      <c r="AJ1205">
        <v>16.178999999999998</v>
      </c>
      <c r="AK1205">
        <v>-5.64</v>
      </c>
      <c r="AL1205">
        <v>-4.08</v>
      </c>
      <c r="AM1205">
        <v>-4.6790000000000003</v>
      </c>
      <c r="AN1205">
        <v>-4.5640000000000001</v>
      </c>
      <c r="AO1205">
        <v>-2.294</v>
      </c>
      <c r="AP1205">
        <v>-3.109</v>
      </c>
      <c r="AQ1205">
        <v>-3.99</v>
      </c>
      <c r="AR1205">
        <v>-1.954</v>
      </c>
      <c r="AS1205">
        <v>-2.3719999999999999</v>
      </c>
      <c r="AT1205">
        <v>-3.63</v>
      </c>
      <c r="AU1205">
        <v>-7.8949999999999996</v>
      </c>
      <c r="AV1205">
        <v>-4.7489999999999997</v>
      </c>
      <c r="AW1205">
        <v>-3.04</v>
      </c>
      <c r="AX1205">
        <v>-3.04</v>
      </c>
      <c r="AY1205">
        <v>-3.04</v>
      </c>
      <c r="AZ1205">
        <v>-3.04</v>
      </c>
      <c r="BA1205">
        <v>-3.04</v>
      </c>
      <c r="BB1205">
        <v>-3.04</v>
      </c>
      <c r="BC1205">
        <v>2017</v>
      </c>
    </row>
    <row r="1206" spans="1:55" x14ac:dyDescent="0.25">
      <c r="A1206">
        <v>748</v>
      </c>
      <c r="B1206" t="s">
        <v>592</v>
      </c>
      <c r="C1206" t="s">
        <v>343</v>
      </c>
      <c r="D1206" t="s">
        <v>593</v>
      </c>
      <c r="E1206" t="s">
        <v>344</v>
      </c>
      <c r="F1206" t="s">
        <v>345</v>
      </c>
      <c r="G1206" t="s">
        <v>229</v>
      </c>
      <c r="H1206" t="s">
        <v>230</v>
      </c>
    </row>
    <row r="1207" spans="1:55" x14ac:dyDescent="0.25">
      <c r="A1207">
        <v>748</v>
      </c>
      <c r="B1207" t="s">
        <v>592</v>
      </c>
      <c r="C1207" t="s">
        <v>346</v>
      </c>
      <c r="D1207" t="s">
        <v>593</v>
      </c>
      <c r="E1207" t="s">
        <v>344</v>
      </c>
      <c r="F1207" t="s">
        <v>345</v>
      </c>
      <c r="G1207" t="s">
        <v>270</v>
      </c>
    </row>
    <row r="1208" spans="1:55" x14ac:dyDescent="0.25">
      <c r="A1208">
        <v>748</v>
      </c>
      <c r="B1208" t="s">
        <v>592</v>
      </c>
      <c r="C1208" t="s">
        <v>347</v>
      </c>
      <c r="D1208" t="s">
        <v>593</v>
      </c>
      <c r="E1208" t="s">
        <v>348</v>
      </c>
      <c r="F1208" t="s">
        <v>349</v>
      </c>
      <c r="G1208" t="s">
        <v>229</v>
      </c>
      <c r="H1208" t="s">
        <v>230</v>
      </c>
      <c r="I1208" t="s">
        <v>598</v>
      </c>
      <c r="J1208" t="s">
        <v>232</v>
      </c>
      <c r="K1208" t="s">
        <v>232</v>
      </c>
      <c r="L1208" t="s">
        <v>232</v>
      </c>
      <c r="M1208" t="s">
        <v>232</v>
      </c>
      <c r="N1208" t="s">
        <v>232</v>
      </c>
      <c r="O1208">
        <v>8.5540000000000003</v>
      </c>
      <c r="P1208">
        <v>-9.2430000000000003</v>
      </c>
      <c r="Q1208">
        <v>-12.753</v>
      </c>
      <c r="R1208">
        <v>-9.4359999999999999</v>
      </c>
      <c r="S1208">
        <v>46.27</v>
      </c>
      <c r="T1208">
        <v>-22.225999999999999</v>
      </c>
      <c r="U1208">
        <v>12.503</v>
      </c>
      <c r="V1208">
        <v>17.690000000000001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-274.21199999999999</v>
      </c>
      <c r="AW1208">
        <v>-148.179</v>
      </c>
      <c r="AX1208">
        <v>-155.95500000000001</v>
      </c>
      <c r="AY1208">
        <v>-163.31800000000001</v>
      </c>
      <c r="AZ1208">
        <v>-170.608</v>
      </c>
      <c r="BA1208">
        <v>-180.11</v>
      </c>
      <c r="BB1208">
        <v>-191.16499999999999</v>
      </c>
      <c r="BC1208">
        <v>2017</v>
      </c>
    </row>
    <row r="1209" spans="1:55" x14ac:dyDescent="0.25">
      <c r="A1209">
        <v>748</v>
      </c>
      <c r="B1209" t="s">
        <v>592</v>
      </c>
      <c r="C1209" t="s">
        <v>350</v>
      </c>
      <c r="D1209" t="s">
        <v>593</v>
      </c>
      <c r="E1209" t="s">
        <v>348</v>
      </c>
      <c r="F1209" t="s">
        <v>349</v>
      </c>
      <c r="G1209" t="s">
        <v>282</v>
      </c>
      <c r="I1209" t="s">
        <v>351</v>
      </c>
      <c r="J1209" t="s">
        <v>232</v>
      </c>
      <c r="K1209" t="s">
        <v>232</v>
      </c>
      <c r="L1209" t="s">
        <v>232</v>
      </c>
      <c r="M1209" t="s">
        <v>232</v>
      </c>
      <c r="N1209" t="s">
        <v>232</v>
      </c>
      <c r="O1209">
        <v>1.226</v>
      </c>
      <c r="P1209">
        <v>-1.3109999999999999</v>
      </c>
      <c r="Q1209">
        <v>-1.7909999999999999</v>
      </c>
      <c r="R1209">
        <v>-1.2110000000000001</v>
      </c>
      <c r="S1209">
        <v>5.5449999999999999</v>
      </c>
      <c r="T1209">
        <v>-2.6320000000000001</v>
      </c>
      <c r="U1209">
        <v>1.4139999999999999</v>
      </c>
      <c r="V1209">
        <v>1.9910000000000001</v>
      </c>
      <c r="W1209">
        <v>-2.9180000000000001</v>
      </c>
      <c r="X1209">
        <v>-0.70099999999999996</v>
      </c>
      <c r="Y1209">
        <v>-1.593</v>
      </c>
      <c r="Z1209">
        <v>-1.0049999999999999</v>
      </c>
      <c r="AA1209">
        <v>-2.1520000000000001</v>
      </c>
      <c r="AB1209">
        <v>-2.1539999999999999</v>
      </c>
      <c r="AC1209">
        <v>-2.96</v>
      </c>
      <c r="AD1209">
        <v>-2.5179999999999998</v>
      </c>
      <c r="AE1209">
        <v>-3.161</v>
      </c>
      <c r="AF1209">
        <v>-4.234</v>
      </c>
      <c r="AG1209">
        <v>-1.327</v>
      </c>
      <c r="AH1209">
        <v>-3.97</v>
      </c>
      <c r="AI1209">
        <v>-4.8680000000000003</v>
      </c>
      <c r="AJ1209">
        <v>16.751000000000001</v>
      </c>
      <c r="AK1209">
        <v>-5.2380000000000004</v>
      </c>
      <c r="AL1209">
        <v>-3.7410000000000001</v>
      </c>
      <c r="AM1209">
        <v>-4.2519999999999998</v>
      </c>
      <c r="AN1209">
        <v>-4.0839999999999996</v>
      </c>
      <c r="AO1209">
        <v>-1.7350000000000001</v>
      </c>
      <c r="AP1209">
        <v>-2.375</v>
      </c>
      <c r="AQ1209">
        <v>-3.4020000000000001</v>
      </c>
      <c r="AR1209">
        <v>-1.2350000000000001</v>
      </c>
      <c r="AS1209">
        <v>-1.6619999999999999</v>
      </c>
      <c r="AT1209">
        <v>-2.6179999999999999</v>
      </c>
      <c r="AU1209">
        <v>-6.9260000000000002</v>
      </c>
      <c r="AV1209">
        <v>-3.4830000000000001</v>
      </c>
      <c r="AW1209">
        <v>-1.7410000000000001</v>
      </c>
      <c r="AX1209">
        <v>-1.6950000000000001</v>
      </c>
      <c r="AY1209">
        <v>-1.641</v>
      </c>
      <c r="AZ1209">
        <v>-1.585</v>
      </c>
      <c r="BA1209">
        <v>-1.548</v>
      </c>
      <c r="BB1209">
        <v>-1.5189999999999999</v>
      </c>
      <c r="BC1209">
        <v>2017</v>
      </c>
    </row>
    <row r="1210" spans="1:55" x14ac:dyDescent="0.25">
      <c r="A1210">
        <v>748</v>
      </c>
      <c r="B1210" t="s">
        <v>592</v>
      </c>
      <c r="C1210" t="s">
        <v>352</v>
      </c>
      <c r="D1210" t="s">
        <v>593</v>
      </c>
      <c r="E1210" t="s">
        <v>353</v>
      </c>
      <c r="F1210" t="s">
        <v>354</v>
      </c>
      <c r="G1210" t="s">
        <v>229</v>
      </c>
      <c r="H1210" t="s">
        <v>230</v>
      </c>
    </row>
    <row r="1211" spans="1:55" x14ac:dyDescent="0.25">
      <c r="A1211">
        <v>748</v>
      </c>
      <c r="B1211" t="s">
        <v>592</v>
      </c>
      <c r="C1211" t="s">
        <v>355</v>
      </c>
      <c r="D1211" t="s">
        <v>593</v>
      </c>
      <c r="E1211" t="s">
        <v>353</v>
      </c>
      <c r="F1211" t="s">
        <v>354</v>
      </c>
      <c r="G1211" t="s">
        <v>282</v>
      </c>
    </row>
    <row r="1212" spans="1:55" x14ac:dyDescent="0.25">
      <c r="A1212">
        <v>748</v>
      </c>
      <c r="B1212" t="s">
        <v>592</v>
      </c>
      <c r="C1212" t="s">
        <v>356</v>
      </c>
      <c r="D1212" t="s">
        <v>593</v>
      </c>
      <c r="E1212" t="s">
        <v>357</v>
      </c>
      <c r="F1212" t="s">
        <v>358</v>
      </c>
      <c r="G1212" t="s">
        <v>229</v>
      </c>
      <c r="H1212" t="s">
        <v>230</v>
      </c>
      <c r="I1212" t="s">
        <v>598</v>
      </c>
      <c r="J1212" t="s">
        <v>232</v>
      </c>
      <c r="K1212" t="s">
        <v>232</v>
      </c>
      <c r="L1212" t="s">
        <v>232</v>
      </c>
      <c r="M1212" t="s">
        <v>232</v>
      </c>
      <c r="N1212" t="s">
        <v>232</v>
      </c>
      <c r="O1212" t="s">
        <v>232</v>
      </c>
      <c r="P1212" t="s">
        <v>232</v>
      </c>
      <c r="Q1212" t="s">
        <v>232</v>
      </c>
      <c r="R1212" t="s">
        <v>232</v>
      </c>
      <c r="S1212" t="s">
        <v>232</v>
      </c>
      <c r="T1212" t="s">
        <v>232</v>
      </c>
      <c r="U1212" t="s">
        <v>232</v>
      </c>
      <c r="V1212" t="s">
        <v>232</v>
      </c>
      <c r="W1212" t="s">
        <v>232</v>
      </c>
      <c r="X1212" t="s">
        <v>232</v>
      </c>
      <c r="Y1212" t="s">
        <v>232</v>
      </c>
      <c r="Z1212" t="s">
        <v>232</v>
      </c>
      <c r="AA1212" t="s">
        <v>232</v>
      </c>
      <c r="AB1212" t="s">
        <v>232</v>
      </c>
      <c r="AC1212" t="s">
        <v>232</v>
      </c>
      <c r="AD1212" t="s">
        <v>232</v>
      </c>
      <c r="AE1212" t="s">
        <v>232</v>
      </c>
      <c r="AF1212" s="52">
        <v>1087.74</v>
      </c>
      <c r="AG1212" s="52">
        <v>1090.27</v>
      </c>
      <c r="AH1212" s="52">
        <v>1171.24</v>
      </c>
      <c r="AI1212" s="52">
        <v>1270.82</v>
      </c>
      <c r="AJ1212">
        <v>687.14700000000005</v>
      </c>
      <c r="AK1212">
        <v>832.30399999999997</v>
      </c>
      <c r="AL1212">
        <v>959.94799999999998</v>
      </c>
      <c r="AM1212" s="52">
        <v>1150.83</v>
      </c>
      <c r="AN1212" s="52">
        <v>1388.94</v>
      </c>
      <c r="AO1212" s="52">
        <v>1394.86</v>
      </c>
      <c r="AP1212" s="52">
        <v>1617.11</v>
      </c>
      <c r="AQ1212" s="52">
        <v>1720.93</v>
      </c>
      <c r="AR1212" s="52">
        <v>1828.23</v>
      </c>
      <c r="AS1212" s="52">
        <v>2194.67</v>
      </c>
      <c r="AT1212" s="52">
        <v>2528.59</v>
      </c>
      <c r="AU1212" s="52">
        <v>2756.18</v>
      </c>
      <c r="AV1212" s="52">
        <v>3382.1</v>
      </c>
      <c r="AW1212" s="52">
        <v>3614.39</v>
      </c>
      <c r="AX1212" s="52">
        <v>3878.31</v>
      </c>
      <c r="AY1212" s="52">
        <v>4166.71</v>
      </c>
      <c r="AZ1212" s="52">
        <v>4483.25</v>
      </c>
      <c r="BA1212" s="52">
        <v>4824.3999999999996</v>
      </c>
      <c r="BB1212" s="52">
        <v>5191.25</v>
      </c>
      <c r="BC1212">
        <v>2017</v>
      </c>
    </row>
    <row r="1213" spans="1:55" x14ac:dyDescent="0.25">
      <c r="A1213">
        <v>748</v>
      </c>
      <c r="B1213" t="s">
        <v>592</v>
      </c>
      <c r="C1213" t="s">
        <v>359</v>
      </c>
      <c r="D1213" t="s">
        <v>593</v>
      </c>
      <c r="E1213" t="s">
        <v>357</v>
      </c>
      <c r="F1213" t="s">
        <v>358</v>
      </c>
      <c r="G1213" t="s">
        <v>282</v>
      </c>
      <c r="I1213" t="s">
        <v>360</v>
      </c>
      <c r="J1213" t="s">
        <v>232</v>
      </c>
      <c r="K1213" t="s">
        <v>232</v>
      </c>
      <c r="L1213" t="s">
        <v>232</v>
      </c>
      <c r="M1213" t="s">
        <v>232</v>
      </c>
      <c r="N1213" t="s">
        <v>232</v>
      </c>
      <c r="O1213" t="s">
        <v>232</v>
      </c>
      <c r="P1213" t="s">
        <v>232</v>
      </c>
      <c r="Q1213" t="s">
        <v>232</v>
      </c>
      <c r="R1213" t="s">
        <v>232</v>
      </c>
      <c r="S1213" t="s">
        <v>232</v>
      </c>
      <c r="T1213" t="s">
        <v>232</v>
      </c>
      <c r="U1213" t="s">
        <v>232</v>
      </c>
      <c r="V1213" t="s">
        <v>232</v>
      </c>
      <c r="W1213" t="s">
        <v>232</v>
      </c>
      <c r="X1213" t="s">
        <v>232</v>
      </c>
      <c r="Y1213" t="s">
        <v>232</v>
      </c>
      <c r="Z1213" t="s">
        <v>232</v>
      </c>
      <c r="AA1213" t="s">
        <v>232</v>
      </c>
      <c r="AB1213" t="s">
        <v>232</v>
      </c>
      <c r="AC1213" t="s">
        <v>232</v>
      </c>
      <c r="AD1213" t="s">
        <v>232</v>
      </c>
      <c r="AE1213" t="s">
        <v>232</v>
      </c>
      <c r="AF1213">
        <v>48.668999999999997</v>
      </c>
      <c r="AG1213">
        <v>44.619</v>
      </c>
      <c r="AH1213">
        <v>45.835999999999999</v>
      </c>
      <c r="AI1213">
        <v>44.091999999999999</v>
      </c>
      <c r="AJ1213">
        <v>22.657</v>
      </c>
      <c r="AK1213">
        <v>25.646999999999998</v>
      </c>
      <c r="AL1213">
        <v>25.611999999999998</v>
      </c>
      <c r="AM1213">
        <v>29.122</v>
      </c>
      <c r="AN1213">
        <v>31.228999999999999</v>
      </c>
      <c r="AO1213">
        <v>27.565000000000001</v>
      </c>
      <c r="AP1213">
        <v>28.367000000000001</v>
      </c>
      <c r="AQ1213">
        <v>29.146000000000001</v>
      </c>
      <c r="AR1213">
        <v>29.873000000000001</v>
      </c>
      <c r="AS1213">
        <v>35.612000000000002</v>
      </c>
      <c r="AT1213">
        <v>39.158999999999999</v>
      </c>
      <c r="AU1213">
        <v>38.418999999999997</v>
      </c>
      <c r="AV1213">
        <v>42.957000000000001</v>
      </c>
      <c r="AW1213">
        <v>42.465000000000003</v>
      </c>
      <c r="AX1213">
        <v>42.148000000000003</v>
      </c>
      <c r="AY1213">
        <v>41.87</v>
      </c>
      <c r="AZ1213">
        <v>41.654000000000003</v>
      </c>
      <c r="BA1213">
        <v>41.457999999999998</v>
      </c>
      <c r="BB1213">
        <v>41.26</v>
      </c>
      <c r="BC1213">
        <v>2017</v>
      </c>
    </row>
    <row r="1214" spans="1:55" x14ac:dyDescent="0.25">
      <c r="A1214">
        <v>748</v>
      </c>
      <c r="B1214" t="s">
        <v>592</v>
      </c>
      <c r="C1214" t="s">
        <v>361</v>
      </c>
      <c r="D1214" t="s">
        <v>593</v>
      </c>
      <c r="E1214" t="s">
        <v>362</v>
      </c>
      <c r="F1214" t="s">
        <v>363</v>
      </c>
      <c r="G1214" t="s">
        <v>229</v>
      </c>
      <c r="H1214" t="s">
        <v>230</v>
      </c>
      <c r="I1214" t="s">
        <v>598</v>
      </c>
      <c r="J1214">
        <v>448.17899999999997</v>
      </c>
      <c r="K1214">
        <v>501.512</v>
      </c>
      <c r="L1214">
        <v>564.95899999999995</v>
      </c>
      <c r="M1214">
        <v>598.71900000000005</v>
      </c>
      <c r="N1214">
        <v>613.65499999999997</v>
      </c>
      <c r="O1214">
        <v>697.47799999999995</v>
      </c>
      <c r="P1214">
        <v>705.18399999999997</v>
      </c>
      <c r="Q1214">
        <v>712.22199999999998</v>
      </c>
      <c r="R1214">
        <v>779.18299999999999</v>
      </c>
      <c r="S1214">
        <v>834.39400000000001</v>
      </c>
      <c r="T1214">
        <v>844.375</v>
      </c>
      <c r="U1214">
        <v>884.41800000000001</v>
      </c>
      <c r="V1214">
        <v>888.48900000000003</v>
      </c>
      <c r="W1214">
        <v>905.98900000000003</v>
      </c>
      <c r="X1214" s="52">
        <v>1052.27</v>
      </c>
      <c r="Y1214" s="52">
        <v>1187.73</v>
      </c>
      <c r="Z1214" s="52">
        <v>1323.16</v>
      </c>
      <c r="AA1214" s="52">
        <v>1428.63</v>
      </c>
      <c r="AB1214" s="52">
        <v>1654.76</v>
      </c>
      <c r="AC1214" s="52">
        <v>1854.9</v>
      </c>
      <c r="AD1214" s="52">
        <v>1874.78</v>
      </c>
      <c r="AE1214" s="52">
        <v>2077.2600000000002</v>
      </c>
      <c r="AF1214" s="52">
        <v>2234.96</v>
      </c>
      <c r="AG1214" s="52">
        <v>2443.5</v>
      </c>
      <c r="AH1214" s="52">
        <v>2555.29</v>
      </c>
      <c r="AI1214" s="52">
        <v>2882.21</v>
      </c>
      <c r="AJ1214" s="52">
        <v>3032.87</v>
      </c>
      <c r="AK1214" s="52">
        <v>3245.25</v>
      </c>
      <c r="AL1214" s="52">
        <v>3747.97</v>
      </c>
      <c r="AM1214" s="52">
        <v>3951.81</v>
      </c>
      <c r="AN1214" s="52">
        <v>4447.57</v>
      </c>
      <c r="AO1214" s="52">
        <v>5060.32</v>
      </c>
      <c r="AP1214" s="52">
        <v>5700.58</v>
      </c>
      <c r="AQ1214" s="52">
        <v>5904.46</v>
      </c>
      <c r="AR1214" s="52">
        <v>6119.95</v>
      </c>
      <c r="AS1214" s="52">
        <v>6162.67</v>
      </c>
      <c r="AT1214" s="52">
        <v>6457.26</v>
      </c>
      <c r="AU1214" s="52">
        <v>7174.08</v>
      </c>
      <c r="AV1214" s="52">
        <v>7873.2</v>
      </c>
      <c r="AW1214" s="52">
        <v>8511.5400000000009</v>
      </c>
      <c r="AX1214" s="52">
        <v>9201.61</v>
      </c>
      <c r="AY1214" s="52">
        <v>9951.51</v>
      </c>
      <c r="AZ1214" s="52">
        <v>10763</v>
      </c>
      <c r="BA1214" s="52">
        <v>11636.96</v>
      </c>
      <c r="BB1214" s="52">
        <v>12581.88</v>
      </c>
      <c r="BC1214">
        <v>2017</v>
      </c>
    </row>
    <row r="1215" spans="1:55" x14ac:dyDescent="0.25">
      <c r="A1215">
        <v>748</v>
      </c>
      <c r="B1215" t="s">
        <v>592</v>
      </c>
      <c r="C1215" t="s">
        <v>364</v>
      </c>
      <c r="D1215" t="s">
        <v>593</v>
      </c>
      <c r="E1215" t="s">
        <v>365</v>
      </c>
      <c r="F1215" t="s">
        <v>366</v>
      </c>
      <c r="G1215" t="s">
        <v>242</v>
      </c>
      <c r="H1215" t="s">
        <v>230</v>
      </c>
      <c r="I1215" t="s">
        <v>599</v>
      </c>
      <c r="J1215">
        <v>-2.5000000000000001E-2</v>
      </c>
      <c r="K1215">
        <v>-3.5999999999999997E-2</v>
      </c>
      <c r="L1215">
        <v>-8.3000000000000004E-2</v>
      </c>
      <c r="M1215">
        <v>-5.6000000000000001E-2</v>
      </c>
      <c r="N1215">
        <v>7.0000000000000001E-3</v>
      </c>
      <c r="O1215">
        <v>-6.7000000000000004E-2</v>
      </c>
      <c r="P1215">
        <v>-3.7999999999999999E-2</v>
      </c>
      <c r="Q1215">
        <v>-8.7999999999999995E-2</v>
      </c>
      <c r="R1215">
        <v>-0.108</v>
      </c>
      <c r="S1215">
        <v>-2.9000000000000001E-2</v>
      </c>
      <c r="T1215">
        <v>-0.13100000000000001</v>
      </c>
      <c r="U1215">
        <v>-0.16</v>
      </c>
      <c r="V1215">
        <v>-0.159</v>
      </c>
      <c r="W1215">
        <v>-0.14299999999999999</v>
      </c>
      <c r="X1215">
        <v>-1.9E-2</v>
      </c>
      <c r="Y1215">
        <v>-9.1999999999999998E-2</v>
      </c>
      <c r="Z1215">
        <v>-0.21099999999999999</v>
      </c>
      <c r="AA1215">
        <v>-0.223</v>
      </c>
      <c r="AB1215">
        <v>-0.20799999999999999</v>
      </c>
      <c r="AC1215">
        <v>-0.33700000000000002</v>
      </c>
      <c r="AD1215">
        <v>-0.34599999999999997</v>
      </c>
      <c r="AE1215">
        <v>-0.33900000000000002</v>
      </c>
      <c r="AF1215">
        <v>-0.35099999999999998</v>
      </c>
      <c r="AG1215">
        <v>-0.40600000000000003</v>
      </c>
      <c r="AH1215">
        <v>-0.53200000000000003</v>
      </c>
      <c r="AI1215">
        <v>-0.63500000000000001</v>
      </c>
      <c r="AJ1215">
        <v>-0.55400000000000005</v>
      </c>
      <c r="AK1215">
        <v>-0.56100000000000005</v>
      </c>
      <c r="AL1215">
        <v>-0.96499999999999997</v>
      </c>
      <c r="AM1215">
        <v>-0.34399999999999997</v>
      </c>
      <c r="AN1215">
        <v>-0.2</v>
      </c>
      <c r="AO1215">
        <v>-0.42499999999999999</v>
      </c>
      <c r="AP1215">
        <v>-0.79500000000000004</v>
      </c>
      <c r="AQ1215">
        <v>-1.3460000000000001</v>
      </c>
      <c r="AR1215">
        <v>-0.999</v>
      </c>
      <c r="AS1215">
        <v>-0.89500000000000002</v>
      </c>
      <c r="AT1215">
        <v>-0.82399999999999995</v>
      </c>
      <c r="AU1215">
        <v>-1.1559999999999999</v>
      </c>
      <c r="AV1215">
        <v>-1.06</v>
      </c>
      <c r="AW1215">
        <v>-0.85899999999999999</v>
      </c>
      <c r="AX1215">
        <v>-0.78700000000000003</v>
      </c>
      <c r="AY1215">
        <v>-0.95899999999999996</v>
      </c>
      <c r="AZ1215">
        <v>-1.129</v>
      </c>
      <c r="BA1215">
        <v>-1.2889999999999999</v>
      </c>
      <c r="BB1215">
        <v>-1.6040000000000001</v>
      </c>
      <c r="BC1215">
        <v>2016</v>
      </c>
    </row>
    <row r="1216" spans="1:55" x14ac:dyDescent="0.25">
      <c r="A1216">
        <v>748</v>
      </c>
      <c r="B1216" t="s">
        <v>592</v>
      </c>
      <c r="C1216" t="s">
        <v>368</v>
      </c>
      <c r="D1216" t="s">
        <v>593</v>
      </c>
      <c r="E1216" t="s">
        <v>365</v>
      </c>
      <c r="F1216" t="s">
        <v>366</v>
      </c>
      <c r="G1216" t="s">
        <v>282</v>
      </c>
      <c r="I1216" t="s">
        <v>369</v>
      </c>
      <c r="J1216">
        <v>-1.1619999999999999</v>
      </c>
      <c r="K1216">
        <v>-1.966</v>
      </c>
      <c r="L1216">
        <v>-4.8259999999999996</v>
      </c>
      <c r="M1216">
        <v>-3.5419999999999998</v>
      </c>
      <c r="N1216">
        <v>0.51800000000000002</v>
      </c>
      <c r="O1216">
        <v>-4.3280000000000003</v>
      </c>
      <c r="P1216">
        <v>-1.8460000000000001</v>
      </c>
      <c r="Q1216">
        <v>-3.7320000000000002</v>
      </c>
      <c r="R1216">
        <v>-4.1319999999999997</v>
      </c>
      <c r="S1216">
        <v>-1.113</v>
      </c>
      <c r="T1216">
        <v>-4.2190000000000003</v>
      </c>
      <c r="U1216">
        <v>-5.1189999999999998</v>
      </c>
      <c r="V1216">
        <v>-4.7240000000000002</v>
      </c>
      <c r="W1216">
        <v>-4.4850000000000003</v>
      </c>
      <c r="X1216">
        <v>-0.97799999999999998</v>
      </c>
      <c r="Y1216">
        <v>-3.875</v>
      </c>
      <c r="Z1216">
        <v>-8.1539999999999999</v>
      </c>
      <c r="AA1216">
        <v>-9.0939999999999994</v>
      </c>
      <c r="AB1216">
        <v>-7.4279999999999999</v>
      </c>
      <c r="AC1216">
        <v>-11.198</v>
      </c>
      <c r="AD1216">
        <v>-13.157</v>
      </c>
      <c r="AE1216">
        <v>-11.939</v>
      </c>
      <c r="AF1216">
        <v>-10.92</v>
      </c>
      <c r="AG1216">
        <v>-9.6449999999999996</v>
      </c>
      <c r="AH1216">
        <v>-10.978999999999999</v>
      </c>
      <c r="AI1216">
        <v>-11.608000000000001</v>
      </c>
      <c r="AJ1216">
        <v>-9.5389999999999997</v>
      </c>
      <c r="AK1216">
        <v>-8.2690000000000001</v>
      </c>
      <c r="AL1216">
        <v>-11.48</v>
      </c>
      <c r="AM1216">
        <v>-4.1040000000000001</v>
      </c>
      <c r="AN1216">
        <v>-2.2370000000000001</v>
      </c>
      <c r="AO1216">
        <v>-3.9569999999999999</v>
      </c>
      <c r="AP1216">
        <v>-7.12</v>
      </c>
      <c r="AQ1216">
        <v>-11.26</v>
      </c>
      <c r="AR1216">
        <v>-8.06</v>
      </c>
      <c r="AS1216">
        <v>-8.59</v>
      </c>
      <c r="AT1216">
        <v>-7.56</v>
      </c>
      <c r="AU1216">
        <v>-9.3610000000000007</v>
      </c>
      <c r="AV1216">
        <v>-7.4749999999999996</v>
      </c>
      <c r="AW1216">
        <v>-5.7690000000000001</v>
      </c>
      <c r="AX1216">
        <v>-4.8410000000000002</v>
      </c>
      <c r="AY1216">
        <v>-5.4210000000000003</v>
      </c>
      <c r="AZ1216">
        <v>-5.86</v>
      </c>
      <c r="BA1216">
        <v>-6.1619999999999999</v>
      </c>
      <c r="BB1216">
        <v>-7.0490000000000004</v>
      </c>
      <c r="BC1216">
        <v>2016</v>
      </c>
    </row>
    <row r="1217" spans="1:55" x14ac:dyDescent="0.25">
      <c r="A1217">
        <v>618</v>
      </c>
      <c r="B1217" t="s">
        <v>600</v>
      </c>
      <c r="C1217" t="s">
        <v>225</v>
      </c>
      <c r="D1217" t="s">
        <v>601</v>
      </c>
      <c r="E1217" t="s">
        <v>227</v>
      </c>
      <c r="F1217" t="s">
        <v>228</v>
      </c>
      <c r="G1217" t="s">
        <v>229</v>
      </c>
      <c r="H1217" t="s">
        <v>230</v>
      </c>
      <c r="I1217" t="s">
        <v>602</v>
      </c>
      <c r="J1217">
        <v>765.62099999999998</v>
      </c>
      <c r="K1217">
        <v>858.74900000000002</v>
      </c>
      <c r="L1217">
        <v>849.697</v>
      </c>
      <c r="M1217">
        <v>881.26700000000005</v>
      </c>
      <c r="N1217">
        <v>882.63499999999999</v>
      </c>
      <c r="O1217">
        <v>986.64599999999996</v>
      </c>
      <c r="P1217" s="52">
        <v>1018.71</v>
      </c>
      <c r="Q1217" s="52">
        <v>1074.77</v>
      </c>
      <c r="R1217" s="52">
        <v>1128.8399999999999</v>
      </c>
      <c r="S1217" s="52">
        <v>1144.07</v>
      </c>
      <c r="T1217" s="52">
        <v>1183.6400000000001</v>
      </c>
      <c r="U1217" s="52">
        <v>1252.07</v>
      </c>
      <c r="V1217" s="52">
        <v>1264.68</v>
      </c>
      <c r="W1217" s="52">
        <v>1185.81</v>
      </c>
      <c r="X1217" s="52">
        <v>1140.4000000000001</v>
      </c>
      <c r="Y1217" s="52">
        <v>1050.0899999999999</v>
      </c>
      <c r="Z1217">
        <v>966.07</v>
      </c>
      <c r="AA1217">
        <v>970.06299999999999</v>
      </c>
      <c r="AB1217" s="52">
        <v>1016.16</v>
      </c>
      <c r="AC1217" s="52">
        <v>1027.99</v>
      </c>
      <c r="AD1217" s="52">
        <v>1046.3</v>
      </c>
      <c r="AE1217" s="52">
        <v>1063.72</v>
      </c>
      <c r="AF1217" s="52">
        <v>1088.75</v>
      </c>
      <c r="AG1217" s="52">
        <v>1115.6400000000001</v>
      </c>
      <c r="AH1217" s="52">
        <v>1157.6500000000001</v>
      </c>
      <c r="AI1217" s="52">
        <v>1208.24</v>
      </c>
      <c r="AJ1217" s="52">
        <v>1273.6600000000001</v>
      </c>
      <c r="AK1217" s="52">
        <v>1317.62</v>
      </c>
      <c r="AL1217" s="52">
        <v>1381.68</v>
      </c>
      <c r="AM1217" s="52">
        <v>1434.36</v>
      </c>
      <c r="AN1217" s="52">
        <v>1507.86</v>
      </c>
      <c r="AO1217" s="52">
        <v>1568.67</v>
      </c>
      <c r="AP1217" s="52">
        <v>1638.42</v>
      </c>
      <c r="AQ1217" s="52">
        <v>1735.82</v>
      </c>
      <c r="AR1217" s="52">
        <v>1813.83</v>
      </c>
      <c r="AS1217" s="52">
        <v>1742.07</v>
      </c>
      <c r="AT1217" s="52">
        <v>1723.92</v>
      </c>
      <c r="AU1217" s="52">
        <v>1723.94</v>
      </c>
      <c r="AV1217" s="52">
        <v>1726.51</v>
      </c>
      <c r="AW1217" s="52">
        <v>1733.74</v>
      </c>
      <c r="AX1217" s="52">
        <v>1742.41</v>
      </c>
      <c r="AY1217" s="52">
        <v>1751.12</v>
      </c>
      <c r="AZ1217" s="52">
        <v>1759.88</v>
      </c>
      <c r="BA1217" s="52">
        <v>1768.68</v>
      </c>
      <c r="BB1217" s="52">
        <v>1777.52</v>
      </c>
      <c r="BC1217">
        <v>2015</v>
      </c>
    </row>
    <row r="1218" spans="1:55" x14ac:dyDescent="0.25">
      <c r="A1218">
        <v>618</v>
      </c>
      <c r="B1218" t="s">
        <v>600</v>
      </c>
      <c r="C1218" t="s">
        <v>233</v>
      </c>
      <c r="D1218" t="s">
        <v>601</v>
      </c>
      <c r="E1218" t="s">
        <v>227</v>
      </c>
      <c r="F1218" t="s">
        <v>234</v>
      </c>
      <c r="G1218" t="s">
        <v>235</v>
      </c>
      <c r="I1218" t="s">
        <v>236</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4.4939999999999998</v>
      </c>
      <c r="AS1218">
        <v>-3.956</v>
      </c>
      <c r="AT1218">
        <v>-1.042</v>
      </c>
      <c r="AU1218">
        <v>1E-3</v>
      </c>
      <c r="AV1218">
        <v>0.14899999999999999</v>
      </c>
      <c r="AW1218">
        <v>0.41899999999999998</v>
      </c>
      <c r="AX1218">
        <v>0.5</v>
      </c>
      <c r="AY1218">
        <v>0.5</v>
      </c>
      <c r="AZ1218">
        <v>0.5</v>
      </c>
      <c r="BA1218">
        <v>0.5</v>
      </c>
      <c r="BB1218">
        <v>0.5</v>
      </c>
      <c r="BC1218">
        <v>2015</v>
      </c>
    </row>
    <row r="1219" spans="1:55" x14ac:dyDescent="0.25">
      <c r="A1219">
        <v>618</v>
      </c>
      <c r="B1219" t="s">
        <v>600</v>
      </c>
      <c r="C1219" t="s">
        <v>237</v>
      </c>
      <c r="D1219" t="s">
        <v>601</v>
      </c>
      <c r="E1219" t="s">
        <v>238</v>
      </c>
      <c r="F1219" t="s">
        <v>239</v>
      </c>
      <c r="G1219" t="s">
        <v>229</v>
      </c>
      <c r="H1219" t="s">
        <v>230</v>
      </c>
      <c r="I1219" t="s">
        <v>602</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52">
        <v>1007.49</v>
      </c>
      <c r="AI1219" s="52">
        <v>1208.24</v>
      </c>
      <c r="AJ1219" s="52">
        <v>1309.9000000000001</v>
      </c>
      <c r="AK1219" s="52">
        <v>1467.23</v>
      </c>
      <c r="AL1219" s="52">
        <v>1911.14</v>
      </c>
      <c r="AM1219" s="52">
        <v>2184.1799999999998</v>
      </c>
      <c r="AN1219" s="52">
        <v>2501.0500000000002</v>
      </c>
      <c r="AO1219" s="52">
        <v>2819.53</v>
      </c>
      <c r="AP1219" s="52">
        <v>3365.81</v>
      </c>
      <c r="AQ1219" s="52">
        <v>3997.32</v>
      </c>
      <c r="AR1219" s="52">
        <v>4538.22</v>
      </c>
      <c r="AS1219" s="52">
        <v>4723.46</v>
      </c>
      <c r="AT1219" s="52">
        <v>5192.32</v>
      </c>
      <c r="AU1219" s="52">
        <v>5872.28</v>
      </c>
      <c r="AV1219" s="52">
        <v>6183.32</v>
      </c>
      <c r="AW1219" s="52">
        <v>6757.01</v>
      </c>
      <c r="AX1219" s="52">
        <v>7383.37</v>
      </c>
      <c r="AY1219" s="52">
        <v>8070.6</v>
      </c>
      <c r="AZ1219" s="52">
        <v>8958.9</v>
      </c>
      <c r="BA1219" s="52">
        <v>10042.700000000001</v>
      </c>
      <c r="BB1219" s="52">
        <v>11263.16</v>
      </c>
      <c r="BC1219">
        <v>2015</v>
      </c>
    </row>
    <row r="1220" spans="1:55" x14ac:dyDescent="0.25">
      <c r="A1220">
        <v>618</v>
      </c>
      <c r="B1220" t="s">
        <v>600</v>
      </c>
      <c r="C1220" t="s">
        <v>240</v>
      </c>
      <c r="D1220" t="s">
        <v>601</v>
      </c>
      <c r="E1220" t="s">
        <v>238</v>
      </c>
      <c r="F1220" t="s">
        <v>241</v>
      </c>
      <c r="G1220" t="s">
        <v>242</v>
      </c>
      <c r="H1220" t="s">
        <v>230</v>
      </c>
      <c r="I1220" t="s">
        <v>243</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2.9340000000000002</v>
      </c>
      <c r="AS1220">
        <v>3.0049999999999999</v>
      </c>
      <c r="AT1220">
        <v>3.1379999999999999</v>
      </c>
      <c r="AU1220">
        <v>3.3959999999999999</v>
      </c>
      <c r="AV1220">
        <v>3.4359999999999999</v>
      </c>
      <c r="AW1220">
        <v>3.573</v>
      </c>
      <c r="AX1220">
        <v>3.714</v>
      </c>
      <c r="AY1220">
        <v>3.8620000000000001</v>
      </c>
      <c r="AZ1220">
        <v>4.0780000000000003</v>
      </c>
      <c r="BA1220">
        <v>4.3490000000000002</v>
      </c>
      <c r="BB1220">
        <v>4.6399999999999997</v>
      </c>
      <c r="BC1220">
        <v>2015</v>
      </c>
    </row>
    <row r="1221" spans="1:55" x14ac:dyDescent="0.25">
      <c r="A1221">
        <v>618</v>
      </c>
      <c r="B1221" t="s">
        <v>600</v>
      </c>
      <c r="C1221" t="s">
        <v>244</v>
      </c>
      <c r="D1221" t="s">
        <v>601</v>
      </c>
      <c r="E1221" t="s">
        <v>238</v>
      </c>
      <c r="F1221" t="s">
        <v>245</v>
      </c>
      <c r="G1221" t="s">
        <v>246</v>
      </c>
      <c r="H1221" t="s">
        <v>230</v>
      </c>
      <c r="I1221" t="s">
        <v>243</v>
      </c>
      <c r="J1221">
        <v>1.393</v>
      </c>
      <c r="K1221">
        <v>1.71</v>
      </c>
      <c r="L1221">
        <v>1.796</v>
      </c>
      <c r="M1221">
        <v>1.9359999999999999</v>
      </c>
      <c r="N1221">
        <v>2.0089999999999999</v>
      </c>
      <c r="O1221">
        <v>2.3170000000000002</v>
      </c>
      <c r="P1221">
        <v>2.44</v>
      </c>
      <c r="Q1221">
        <v>2.6379999999999999</v>
      </c>
      <c r="R1221">
        <v>2.8679999999999999</v>
      </c>
      <c r="S1221">
        <v>3.0209999999999999</v>
      </c>
      <c r="T1221">
        <v>3.2429999999999999</v>
      </c>
      <c r="U1221">
        <v>3.5459999999999998</v>
      </c>
      <c r="V1221">
        <v>3.6629999999999998</v>
      </c>
      <c r="W1221">
        <v>3.516</v>
      </c>
      <c r="X1221">
        <v>3.4540000000000002</v>
      </c>
      <c r="Y1221">
        <v>3.2469999999999999</v>
      </c>
      <c r="Z1221">
        <v>3.0419999999999998</v>
      </c>
      <c r="AA1221">
        <v>3.1070000000000002</v>
      </c>
      <c r="AB1221">
        <v>3.2909999999999999</v>
      </c>
      <c r="AC1221">
        <v>3.3780000000000001</v>
      </c>
      <c r="AD1221">
        <v>3.5150000000000001</v>
      </c>
      <c r="AE1221">
        <v>3.6520000000000001</v>
      </c>
      <c r="AF1221">
        <v>3.7970000000000002</v>
      </c>
      <c r="AG1221">
        <v>3.9630000000000001</v>
      </c>
      <c r="AH1221">
        <v>4.2229999999999999</v>
      </c>
      <c r="AI1221">
        <v>4.5449999999999999</v>
      </c>
      <c r="AJ1221">
        <v>4.9359999999999999</v>
      </c>
      <c r="AK1221">
        <v>5.2430000000000003</v>
      </c>
      <c r="AL1221">
        <v>5.6050000000000004</v>
      </c>
      <c r="AM1221">
        <v>5.8630000000000004</v>
      </c>
      <c r="AN1221">
        <v>6.2350000000000003</v>
      </c>
      <c r="AO1221">
        <v>6.6219999999999999</v>
      </c>
      <c r="AP1221">
        <v>7.0490000000000004</v>
      </c>
      <c r="AQ1221">
        <v>7.5990000000000002</v>
      </c>
      <c r="AR1221">
        <v>8.0909999999999993</v>
      </c>
      <c r="AS1221">
        <v>7.8540000000000001</v>
      </c>
      <c r="AT1221">
        <v>7.8570000000000002</v>
      </c>
      <c r="AU1221">
        <v>8.0069999999999997</v>
      </c>
      <c r="AV1221">
        <v>8.1999999999999993</v>
      </c>
      <c r="AW1221">
        <v>8.3800000000000008</v>
      </c>
      <c r="AX1221">
        <v>8.5980000000000008</v>
      </c>
      <c r="AY1221">
        <v>8.8209999999999997</v>
      </c>
      <c r="AZ1221">
        <v>9.048</v>
      </c>
      <c r="BA1221">
        <v>9.282</v>
      </c>
      <c r="BB1221">
        <v>9.5239999999999991</v>
      </c>
      <c r="BC1221">
        <v>2015</v>
      </c>
    </row>
    <row r="1222" spans="1:55" x14ac:dyDescent="0.25">
      <c r="A1222">
        <v>618</v>
      </c>
      <c r="B1222" t="s">
        <v>600</v>
      </c>
      <c r="C1222" t="s">
        <v>247</v>
      </c>
      <c r="D1222" t="s">
        <v>601</v>
      </c>
      <c r="E1222" t="s">
        <v>248</v>
      </c>
      <c r="F1222" t="s">
        <v>249</v>
      </c>
      <c r="G1222" t="s">
        <v>250</v>
      </c>
      <c r="I1222" t="s">
        <v>251</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250.20099999999999</v>
      </c>
      <c r="AS1222">
        <v>271.14</v>
      </c>
      <c r="AT1222">
        <v>301.19299999999998</v>
      </c>
      <c r="AU1222">
        <v>340.63099999999997</v>
      </c>
      <c r="AV1222">
        <v>358.14</v>
      </c>
      <c r="AW1222">
        <v>389.73500000000001</v>
      </c>
      <c r="AX1222">
        <v>423.74400000000003</v>
      </c>
      <c r="AY1222">
        <v>460.88099999999997</v>
      </c>
      <c r="AZ1222">
        <v>509.06400000000002</v>
      </c>
      <c r="BA1222">
        <v>567.80799999999999</v>
      </c>
      <c r="BB1222">
        <v>633.64400000000001</v>
      </c>
      <c r="BC1222">
        <v>2015</v>
      </c>
    </row>
    <row r="1223" spans="1:55" x14ac:dyDescent="0.25">
      <c r="A1223">
        <v>618</v>
      </c>
      <c r="B1223" t="s">
        <v>600</v>
      </c>
      <c r="C1223" t="s">
        <v>252</v>
      </c>
      <c r="D1223" t="s">
        <v>601</v>
      </c>
      <c r="E1223" t="s">
        <v>253</v>
      </c>
      <c r="F1223" t="s">
        <v>254</v>
      </c>
      <c r="G1223" t="s">
        <v>229</v>
      </c>
      <c r="H1223" t="s">
        <v>220</v>
      </c>
      <c r="I1223" t="s">
        <v>255</v>
      </c>
      <c r="J1223" s="52">
        <v>187179.38</v>
      </c>
      <c r="K1223" s="52">
        <v>203970.1</v>
      </c>
      <c r="L1223" s="52">
        <v>196074.45</v>
      </c>
      <c r="M1223" s="52">
        <v>197569.84</v>
      </c>
      <c r="N1223" s="52">
        <v>192243.05</v>
      </c>
      <c r="O1223" s="52">
        <v>208779.21</v>
      </c>
      <c r="P1223" s="52">
        <v>209427.16</v>
      </c>
      <c r="Q1223" s="52">
        <v>214660.54</v>
      </c>
      <c r="R1223" s="52">
        <v>219042.2</v>
      </c>
      <c r="S1223" s="52">
        <v>215677.65</v>
      </c>
      <c r="T1223" s="52">
        <v>216783.62</v>
      </c>
      <c r="U1223" s="52">
        <v>222787.36</v>
      </c>
      <c r="V1223" s="52">
        <v>218802.63</v>
      </c>
      <c r="W1223" s="52">
        <v>205512.91</v>
      </c>
      <c r="X1223" s="52">
        <v>194276.47</v>
      </c>
      <c r="Y1223" s="52">
        <v>175600.66</v>
      </c>
      <c r="Z1223" s="52">
        <v>158632.18</v>
      </c>
      <c r="AA1223" s="52">
        <v>156714.60999999999</v>
      </c>
      <c r="AB1223" s="52">
        <v>161295.44</v>
      </c>
      <c r="AC1223" s="52">
        <v>158420.25</v>
      </c>
      <c r="AD1223" s="52">
        <v>156545.85999999999</v>
      </c>
      <c r="AE1223" s="52">
        <v>154516.78</v>
      </c>
      <c r="AF1223" s="52">
        <v>153546.22</v>
      </c>
      <c r="AG1223" s="52">
        <v>153668.94</v>
      </c>
      <c r="AH1223" s="52">
        <v>154812.1</v>
      </c>
      <c r="AI1223" s="52">
        <v>160841.85</v>
      </c>
      <c r="AJ1223" s="52">
        <v>164611.19</v>
      </c>
      <c r="AK1223" s="52">
        <v>165333.48000000001</v>
      </c>
      <c r="AL1223" s="52">
        <v>167833.03</v>
      </c>
      <c r="AM1223" s="52">
        <v>168666.1</v>
      </c>
      <c r="AN1223" s="52">
        <v>171810.88</v>
      </c>
      <c r="AO1223" s="52">
        <v>173365.01</v>
      </c>
      <c r="AP1223" s="52">
        <v>175629.53</v>
      </c>
      <c r="AQ1223" s="52">
        <v>180475.1</v>
      </c>
      <c r="AR1223" s="52">
        <v>183093.31</v>
      </c>
      <c r="AS1223" s="52">
        <v>170727.96</v>
      </c>
      <c r="AT1223" s="52">
        <v>163710.29</v>
      </c>
      <c r="AU1223" s="52">
        <v>158636.35999999999</v>
      </c>
      <c r="AV1223" s="52">
        <v>154245.12</v>
      </c>
      <c r="AW1223" s="52">
        <v>150379.92000000001</v>
      </c>
      <c r="AX1223" s="52">
        <v>146729.92000000001</v>
      </c>
      <c r="AY1223" s="52">
        <v>143168.51</v>
      </c>
      <c r="AZ1223" s="52">
        <v>139693.54999999999</v>
      </c>
      <c r="BA1223" s="52">
        <v>136302.93</v>
      </c>
      <c r="BB1223" s="52">
        <v>132994.6</v>
      </c>
      <c r="BC1223">
        <v>0</v>
      </c>
    </row>
    <row r="1224" spans="1:55" x14ac:dyDescent="0.25">
      <c r="A1224">
        <v>618</v>
      </c>
      <c r="B1224" t="s">
        <v>600</v>
      </c>
      <c r="C1224" t="s">
        <v>256</v>
      </c>
      <c r="D1224" t="s">
        <v>601</v>
      </c>
      <c r="E1224" t="s">
        <v>253</v>
      </c>
      <c r="F1224" t="s">
        <v>257</v>
      </c>
      <c r="G1224" t="s">
        <v>258</v>
      </c>
      <c r="H1224" t="s">
        <v>220</v>
      </c>
      <c r="I1224" t="s">
        <v>255</v>
      </c>
      <c r="J1224">
        <v>790.19</v>
      </c>
      <c r="K1224">
        <v>861.07299999999998</v>
      </c>
      <c r="L1224">
        <v>827.74099999999999</v>
      </c>
      <c r="M1224">
        <v>834.05399999999997</v>
      </c>
      <c r="N1224">
        <v>811.56700000000001</v>
      </c>
      <c r="O1224">
        <v>881.375</v>
      </c>
      <c r="P1224">
        <v>884.11</v>
      </c>
      <c r="Q1224">
        <v>906.20399999999995</v>
      </c>
      <c r="R1224">
        <v>924.70100000000002</v>
      </c>
      <c r="S1224">
        <v>910.49699999999996</v>
      </c>
      <c r="T1224">
        <v>915.16600000000005</v>
      </c>
      <c r="U1224">
        <v>940.51099999999997</v>
      </c>
      <c r="V1224">
        <v>923.69</v>
      </c>
      <c r="W1224">
        <v>867.58600000000001</v>
      </c>
      <c r="X1224">
        <v>820.15099999999995</v>
      </c>
      <c r="Y1224">
        <v>741.31</v>
      </c>
      <c r="Z1224">
        <v>669.67600000000004</v>
      </c>
      <c r="AA1224">
        <v>661.58100000000002</v>
      </c>
      <c r="AB1224">
        <v>680.91899999999998</v>
      </c>
      <c r="AC1224">
        <v>668.78099999999995</v>
      </c>
      <c r="AD1224">
        <v>660.86900000000003</v>
      </c>
      <c r="AE1224">
        <v>652.303</v>
      </c>
      <c r="AF1224">
        <v>648.20500000000004</v>
      </c>
      <c r="AG1224">
        <v>648.72299999999996</v>
      </c>
      <c r="AH1224">
        <v>653.54899999999998</v>
      </c>
      <c r="AI1224">
        <v>679.00400000000002</v>
      </c>
      <c r="AJ1224">
        <v>694.91700000000003</v>
      </c>
      <c r="AK1224">
        <v>697.96600000000001</v>
      </c>
      <c r="AL1224">
        <v>708.51800000000003</v>
      </c>
      <c r="AM1224">
        <v>712.03499999999997</v>
      </c>
      <c r="AN1224">
        <v>725.31100000000004</v>
      </c>
      <c r="AO1224">
        <v>731.87199999999996</v>
      </c>
      <c r="AP1224">
        <v>741.43200000000002</v>
      </c>
      <c r="AQ1224">
        <v>761.88699999999994</v>
      </c>
      <c r="AR1224">
        <v>772.94</v>
      </c>
      <c r="AS1224">
        <v>720.73900000000003</v>
      </c>
      <c r="AT1224">
        <v>691.11400000000003</v>
      </c>
      <c r="AU1224">
        <v>669.69399999999996</v>
      </c>
      <c r="AV1224">
        <v>651.15599999999995</v>
      </c>
      <c r="AW1224">
        <v>634.83900000000006</v>
      </c>
      <c r="AX1224">
        <v>619.42999999999995</v>
      </c>
      <c r="AY1224">
        <v>604.39499999999998</v>
      </c>
      <c r="AZ1224">
        <v>589.72500000000002</v>
      </c>
      <c r="BA1224">
        <v>575.41200000000003</v>
      </c>
      <c r="BB1224">
        <v>561.44500000000005</v>
      </c>
      <c r="BC1224">
        <v>0</v>
      </c>
    </row>
    <row r="1225" spans="1:55" x14ac:dyDescent="0.25">
      <c r="A1225">
        <v>618</v>
      </c>
      <c r="B1225" t="s">
        <v>600</v>
      </c>
      <c r="C1225" t="s">
        <v>259</v>
      </c>
      <c r="D1225" t="s">
        <v>601</v>
      </c>
      <c r="E1225" t="s">
        <v>260</v>
      </c>
      <c r="F1225" t="s">
        <v>261</v>
      </c>
      <c r="G1225" t="s">
        <v>229</v>
      </c>
      <c r="H1225" t="s">
        <v>220</v>
      </c>
      <c r="I1225" t="s">
        <v>262</v>
      </c>
      <c r="J1225" s="52">
        <v>20914.32</v>
      </c>
      <c r="K1225" s="52">
        <v>21144.63</v>
      </c>
      <c r="L1225" s="52">
        <v>21697.46</v>
      </c>
      <c r="M1225" s="52">
        <v>23050.75</v>
      </c>
      <c r="N1225" s="52">
        <v>26216.22</v>
      </c>
      <c r="O1225" s="52">
        <v>29888.400000000001</v>
      </c>
      <c r="P1225" s="52">
        <v>28933.74</v>
      </c>
      <c r="Q1225" s="52">
        <v>28658.46</v>
      </c>
      <c r="R1225" s="52">
        <v>29649.16</v>
      </c>
      <c r="S1225" s="52">
        <v>33823.760000000002</v>
      </c>
      <c r="T1225" s="52">
        <v>35469.199999999997</v>
      </c>
      <c r="U1225" s="52">
        <v>37695.53</v>
      </c>
      <c r="V1225" s="52">
        <v>39003.32</v>
      </c>
      <c r="W1225" s="52">
        <v>39469.24</v>
      </c>
      <c r="X1225" s="52">
        <v>39787.800000000003</v>
      </c>
      <c r="Y1225" s="52">
        <v>41753.660000000003</v>
      </c>
      <c r="Z1225" s="52">
        <v>43168.04</v>
      </c>
      <c r="AA1225" s="52">
        <v>55338.02</v>
      </c>
      <c r="AB1225" s="52">
        <v>63473.18</v>
      </c>
      <c r="AC1225" s="52">
        <v>75185.759999999995</v>
      </c>
      <c r="AD1225" s="52">
        <v>93849.93</v>
      </c>
      <c r="AE1225" s="52">
        <v>105744.33</v>
      </c>
      <c r="AF1225" s="52">
        <v>108331.29</v>
      </c>
      <c r="AG1225" s="52">
        <v>116994.76</v>
      </c>
      <c r="AH1225" s="52">
        <v>134731.01</v>
      </c>
      <c r="AI1225" s="52">
        <v>160841.85</v>
      </c>
      <c r="AJ1225" s="52">
        <v>169295.47</v>
      </c>
      <c r="AK1225" s="52">
        <v>184106.22</v>
      </c>
      <c r="AL1225" s="52">
        <v>232146.39</v>
      </c>
      <c r="AM1225" s="52">
        <v>256836.75</v>
      </c>
      <c r="AN1225" s="52">
        <v>284978.09999999998</v>
      </c>
      <c r="AO1225" s="52">
        <v>311607.78999999998</v>
      </c>
      <c r="AP1225" s="52">
        <v>360796.15</v>
      </c>
      <c r="AQ1225" s="52">
        <v>415606.38</v>
      </c>
      <c r="AR1225" s="52">
        <v>458101.84</v>
      </c>
      <c r="AS1225" s="52">
        <v>462912.58</v>
      </c>
      <c r="AT1225" s="52">
        <v>493083.89</v>
      </c>
      <c r="AU1225" s="52">
        <v>540364.5</v>
      </c>
      <c r="AV1225" s="52">
        <v>552413.19999999995</v>
      </c>
      <c r="AW1225" s="52">
        <v>586083.68999999994</v>
      </c>
      <c r="AX1225" s="52">
        <v>621759.71</v>
      </c>
      <c r="AY1225" s="52">
        <v>659836.76</v>
      </c>
      <c r="AZ1225" s="52">
        <v>711128.89</v>
      </c>
      <c r="BA1225" s="52">
        <v>773939.08</v>
      </c>
      <c r="BB1225" s="52">
        <v>842712.58</v>
      </c>
      <c r="BC1225">
        <v>0</v>
      </c>
    </row>
    <row r="1226" spans="1:55" x14ac:dyDescent="0.25">
      <c r="A1226">
        <v>618</v>
      </c>
      <c r="B1226" t="s">
        <v>600</v>
      </c>
      <c r="C1226" t="s">
        <v>263</v>
      </c>
      <c r="D1226" t="s">
        <v>601</v>
      </c>
      <c r="E1226" t="s">
        <v>260</v>
      </c>
      <c r="F1226" t="s">
        <v>264</v>
      </c>
      <c r="G1226" t="s">
        <v>242</v>
      </c>
      <c r="H1226" t="s">
        <v>220</v>
      </c>
      <c r="I1226" t="s">
        <v>262</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296.18599999999998</v>
      </c>
      <c r="AS1226">
        <v>294.49599999999998</v>
      </c>
      <c r="AT1226">
        <v>298.00599999999997</v>
      </c>
      <c r="AU1226">
        <v>312.46300000000002</v>
      </c>
      <c r="AV1226">
        <v>306.96600000000001</v>
      </c>
      <c r="AW1226">
        <v>309.87</v>
      </c>
      <c r="AX1226">
        <v>312.73200000000003</v>
      </c>
      <c r="AY1226">
        <v>315.73099999999999</v>
      </c>
      <c r="AZ1226">
        <v>323.71199999999999</v>
      </c>
      <c r="BA1226">
        <v>335.15699999999998</v>
      </c>
      <c r="BB1226">
        <v>347.17700000000002</v>
      </c>
      <c r="BC1226">
        <v>0</v>
      </c>
    </row>
    <row r="1227" spans="1:55" x14ac:dyDescent="0.25">
      <c r="A1227">
        <v>618</v>
      </c>
      <c r="B1227" t="s">
        <v>600</v>
      </c>
      <c r="C1227" t="s">
        <v>265</v>
      </c>
      <c r="D1227" t="s">
        <v>601</v>
      </c>
      <c r="E1227" t="s">
        <v>260</v>
      </c>
      <c r="F1227" t="s">
        <v>266</v>
      </c>
      <c r="G1227" t="s">
        <v>246</v>
      </c>
      <c r="H1227" t="s">
        <v>220</v>
      </c>
      <c r="I1227" t="s">
        <v>262</v>
      </c>
      <c r="J1227">
        <v>340.44499999999999</v>
      </c>
      <c r="K1227">
        <v>406.08300000000003</v>
      </c>
      <c r="L1227">
        <v>414.48399999999998</v>
      </c>
      <c r="M1227">
        <v>434.00099999999998</v>
      </c>
      <c r="N1227">
        <v>437.53800000000001</v>
      </c>
      <c r="O1227">
        <v>490.20299999999997</v>
      </c>
      <c r="P1227">
        <v>501.62400000000002</v>
      </c>
      <c r="Q1227">
        <v>526.87599999999998</v>
      </c>
      <c r="R1227">
        <v>556.59</v>
      </c>
      <c r="S1227">
        <v>569.52800000000002</v>
      </c>
      <c r="T1227">
        <v>593.87199999999996</v>
      </c>
      <c r="U1227">
        <v>630.96100000000001</v>
      </c>
      <c r="V1227">
        <v>633.79899999999998</v>
      </c>
      <c r="W1227">
        <v>609.40700000000004</v>
      </c>
      <c r="X1227">
        <v>588.38900000000001</v>
      </c>
      <c r="Y1227">
        <v>542.97799999999995</v>
      </c>
      <c r="Z1227">
        <v>499.49099999999999</v>
      </c>
      <c r="AA1227">
        <v>501.96199999999999</v>
      </c>
      <c r="AB1227">
        <v>522.45000000000005</v>
      </c>
      <c r="AC1227">
        <v>520.54700000000003</v>
      </c>
      <c r="AD1227">
        <v>525.88599999999997</v>
      </c>
      <c r="AE1227">
        <v>530.45399999999995</v>
      </c>
      <c r="AF1227">
        <v>535.46100000000001</v>
      </c>
      <c r="AG1227">
        <v>545.84100000000001</v>
      </c>
      <c r="AH1227">
        <v>564.70500000000004</v>
      </c>
      <c r="AI1227">
        <v>604.97400000000005</v>
      </c>
      <c r="AJ1227">
        <v>637.88900000000001</v>
      </c>
      <c r="AK1227">
        <v>657.9</v>
      </c>
      <c r="AL1227">
        <v>680.83600000000001</v>
      </c>
      <c r="AM1227">
        <v>689.43200000000002</v>
      </c>
      <c r="AN1227">
        <v>710.46900000000005</v>
      </c>
      <c r="AO1227">
        <v>731.87199999999996</v>
      </c>
      <c r="AP1227">
        <v>755.65300000000002</v>
      </c>
      <c r="AQ1227">
        <v>790.12400000000002</v>
      </c>
      <c r="AR1227">
        <v>816.75400000000002</v>
      </c>
      <c r="AS1227">
        <v>769.73900000000003</v>
      </c>
      <c r="AT1227">
        <v>746.16700000000003</v>
      </c>
      <c r="AU1227">
        <v>736.78599999999994</v>
      </c>
      <c r="AV1227">
        <v>732.54300000000001</v>
      </c>
      <c r="AW1227">
        <v>726.88499999999999</v>
      </c>
      <c r="AX1227">
        <v>724.053</v>
      </c>
      <c r="AY1227">
        <v>721.16499999999996</v>
      </c>
      <c r="AZ1227">
        <v>718.22199999999998</v>
      </c>
      <c r="BA1227">
        <v>715.31200000000001</v>
      </c>
      <c r="BB1227">
        <v>712.55600000000004</v>
      </c>
      <c r="BC1227">
        <v>0</v>
      </c>
    </row>
    <row r="1228" spans="1:55" x14ac:dyDescent="0.25">
      <c r="A1228">
        <v>618</v>
      </c>
      <c r="B1228" t="s">
        <v>600</v>
      </c>
      <c r="C1228" t="s">
        <v>267</v>
      </c>
      <c r="D1228" t="s">
        <v>601</v>
      </c>
      <c r="E1228" t="s">
        <v>268</v>
      </c>
      <c r="F1228" t="s">
        <v>269</v>
      </c>
      <c r="G1228" t="s">
        <v>270</v>
      </c>
    </row>
    <row r="1229" spans="1:55" x14ac:dyDescent="0.25">
      <c r="A1229">
        <v>618</v>
      </c>
      <c r="B1229" t="s">
        <v>600</v>
      </c>
      <c r="C1229" t="s">
        <v>271</v>
      </c>
      <c r="D1229" t="s">
        <v>601</v>
      </c>
      <c r="E1229" t="s">
        <v>272</v>
      </c>
      <c r="F1229" t="s">
        <v>273</v>
      </c>
      <c r="G1229" t="s">
        <v>274</v>
      </c>
      <c r="I1229" t="s">
        <v>243</v>
      </c>
      <c r="J1229">
        <v>1.0999999999999999E-2</v>
      </c>
      <c r="K1229">
        <v>1.2E-2</v>
      </c>
      <c r="L1229">
        <v>1.0999999999999999E-2</v>
      </c>
      <c r="M1229">
        <v>1.2E-2</v>
      </c>
      <c r="N1229">
        <v>1.0999999999999999E-2</v>
      </c>
      <c r="O1229">
        <v>1.2E-2</v>
      </c>
      <c r="P1229">
        <v>1.2E-2</v>
      </c>
      <c r="Q1229">
        <v>1.2E-2</v>
      </c>
      <c r="R1229">
        <v>1.2E-2</v>
      </c>
      <c r="S1229">
        <v>1.2E-2</v>
      </c>
      <c r="T1229">
        <v>1.2E-2</v>
      </c>
      <c r="U1229">
        <v>1.2E-2</v>
      </c>
      <c r="V1229">
        <v>1.0999999999999999E-2</v>
      </c>
      <c r="W1229">
        <v>0.01</v>
      </c>
      <c r="X1229">
        <v>0.01</v>
      </c>
      <c r="Y1229">
        <v>8.0000000000000002E-3</v>
      </c>
      <c r="Z1229">
        <v>8.0000000000000002E-3</v>
      </c>
      <c r="AA1229">
        <v>7.0000000000000001E-3</v>
      </c>
      <c r="AB1229">
        <v>7.0000000000000001E-3</v>
      </c>
      <c r="AC1229">
        <v>7.0000000000000001E-3</v>
      </c>
      <c r="AD1229">
        <v>7.0000000000000001E-3</v>
      </c>
      <c r="AE1229">
        <v>7.0000000000000001E-3</v>
      </c>
      <c r="AF1229">
        <v>7.0000000000000001E-3</v>
      </c>
      <c r="AG1229">
        <v>7.0000000000000001E-3</v>
      </c>
      <c r="AH1229">
        <v>7.0000000000000001E-3</v>
      </c>
      <c r="AI1229">
        <v>7.0000000000000001E-3</v>
      </c>
      <c r="AJ1229">
        <v>7.0000000000000001E-3</v>
      </c>
      <c r="AK1229">
        <v>7.0000000000000001E-3</v>
      </c>
      <c r="AL1229">
        <v>7.0000000000000001E-3</v>
      </c>
      <c r="AM1229">
        <v>7.0000000000000001E-3</v>
      </c>
      <c r="AN1229">
        <v>7.0000000000000001E-3</v>
      </c>
      <c r="AO1229">
        <v>7.0000000000000001E-3</v>
      </c>
      <c r="AP1229">
        <v>7.0000000000000001E-3</v>
      </c>
      <c r="AQ1229">
        <v>7.0000000000000001E-3</v>
      </c>
      <c r="AR1229">
        <v>7.0000000000000001E-3</v>
      </c>
      <c r="AS1229">
        <v>7.0000000000000001E-3</v>
      </c>
      <c r="AT1229">
        <v>7.0000000000000001E-3</v>
      </c>
      <c r="AU1229">
        <v>6.0000000000000001E-3</v>
      </c>
      <c r="AV1229">
        <v>6.0000000000000001E-3</v>
      </c>
      <c r="AW1229">
        <v>6.0000000000000001E-3</v>
      </c>
      <c r="AX1229">
        <v>6.0000000000000001E-3</v>
      </c>
      <c r="AY1229">
        <v>6.0000000000000001E-3</v>
      </c>
      <c r="AZ1229">
        <v>5.0000000000000001E-3</v>
      </c>
      <c r="BA1229">
        <v>5.0000000000000001E-3</v>
      </c>
      <c r="BB1229">
        <v>5.0000000000000001E-3</v>
      </c>
      <c r="BC1229">
        <v>2015</v>
      </c>
    </row>
    <row r="1230" spans="1:55" x14ac:dyDescent="0.25">
      <c r="A1230">
        <v>618</v>
      </c>
      <c r="B1230" t="s">
        <v>600</v>
      </c>
      <c r="C1230" t="s">
        <v>275</v>
      </c>
      <c r="D1230" t="s">
        <v>601</v>
      </c>
      <c r="E1230" t="s">
        <v>276</v>
      </c>
      <c r="F1230" t="s">
        <v>277</v>
      </c>
      <c r="G1230" t="s">
        <v>278</v>
      </c>
      <c r="I1230" t="s">
        <v>243</v>
      </c>
      <c r="J1230">
        <v>61.432000000000002</v>
      </c>
      <c r="K1230">
        <v>52.07</v>
      </c>
      <c r="L1230">
        <v>52.347999999999999</v>
      </c>
      <c r="M1230">
        <v>53.112000000000002</v>
      </c>
      <c r="N1230">
        <v>59.917999999999999</v>
      </c>
      <c r="O1230">
        <v>60.970999999999997</v>
      </c>
      <c r="P1230">
        <v>57.68</v>
      </c>
      <c r="Q1230">
        <v>54.393000000000001</v>
      </c>
      <c r="R1230">
        <v>53.268999999999998</v>
      </c>
      <c r="S1230">
        <v>59.389000000000003</v>
      </c>
      <c r="T1230">
        <v>59.725000000000001</v>
      </c>
      <c r="U1230">
        <v>59.743000000000002</v>
      </c>
      <c r="V1230">
        <v>61.539000000000001</v>
      </c>
      <c r="W1230">
        <v>64.766999999999996</v>
      </c>
      <c r="X1230">
        <v>67.622</v>
      </c>
      <c r="Y1230">
        <v>76.897999999999996</v>
      </c>
      <c r="Z1230">
        <v>86.424000000000007</v>
      </c>
      <c r="AA1230">
        <v>110.24299999999999</v>
      </c>
      <c r="AB1230">
        <v>121.491</v>
      </c>
      <c r="AC1230">
        <v>144.43600000000001</v>
      </c>
      <c r="AD1230">
        <v>178.46100000000001</v>
      </c>
      <c r="AE1230">
        <v>199.34700000000001</v>
      </c>
      <c r="AF1230">
        <v>202.31399999999999</v>
      </c>
      <c r="AG1230">
        <v>214.339</v>
      </c>
      <c r="AH1230">
        <v>238.58600000000001</v>
      </c>
      <c r="AI1230">
        <v>265.86599999999999</v>
      </c>
      <c r="AJ1230">
        <v>265.399</v>
      </c>
      <c r="AK1230">
        <v>279.839</v>
      </c>
      <c r="AL1230">
        <v>340.97300000000001</v>
      </c>
      <c r="AM1230">
        <v>372.53399999999999</v>
      </c>
      <c r="AN1230">
        <v>401.11200000000002</v>
      </c>
      <c r="AO1230">
        <v>425.76799999999997</v>
      </c>
      <c r="AP1230">
        <v>477.46300000000002</v>
      </c>
      <c r="AQ1230">
        <v>526.00099999999998</v>
      </c>
      <c r="AR1230">
        <v>560.88099999999997</v>
      </c>
      <c r="AS1230">
        <v>601.38900000000001</v>
      </c>
      <c r="AT1230">
        <v>660.822</v>
      </c>
      <c r="AU1230">
        <v>733.40700000000004</v>
      </c>
      <c r="AV1230">
        <v>754.10299999999995</v>
      </c>
      <c r="AW1230">
        <v>806.29399999999998</v>
      </c>
      <c r="AX1230">
        <v>858.72199999999998</v>
      </c>
      <c r="AY1230">
        <v>914.95899999999995</v>
      </c>
      <c r="AZ1230">
        <v>990.12400000000002</v>
      </c>
      <c r="BA1230" s="52">
        <v>1081.96</v>
      </c>
      <c r="BB1230" s="52">
        <v>1182.6600000000001</v>
      </c>
      <c r="BC1230">
        <v>2015</v>
      </c>
    </row>
    <row r="1231" spans="1:55" x14ac:dyDescent="0.25">
      <c r="A1231">
        <v>618</v>
      </c>
      <c r="B1231" t="s">
        <v>600</v>
      </c>
      <c r="C1231" t="s">
        <v>279</v>
      </c>
      <c r="D1231" t="s">
        <v>601</v>
      </c>
      <c r="E1231" t="s">
        <v>280</v>
      </c>
      <c r="F1231" t="s">
        <v>281</v>
      </c>
      <c r="G1231" t="s">
        <v>282</v>
      </c>
      <c r="I1231" t="s">
        <v>602</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15.855</v>
      </c>
      <c r="AS1231">
        <v>11</v>
      </c>
      <c r="AT1231">
        <v>9</v>
      </c>
      <c r="AU1231">
        <v>7</v>
      </c>
      <c r="AV1231">
        <v>6</v>
      </c>
      <c r="AW1231">
        <v>5</v>
      </c>
      <c r="AX1231">
        <v>5</v>
      </c>
      <c r="AY1231">
        <v>5</v>
      </c>
      <c r="AZ1231">
        <v>5</v>
      </c>
      <c r="BA1231">
        <v>5</v>
      </c>
      <c r="BB1231">
        <v>5</v>
      </c>
      <c r="BC1231">
        <v>2015</v>
      </c>
    </row>
    <row r="1232" spans="1:55" x14ac:dyDescent="0.25">
      <c r="A1232">
        <v>618</v>
      </c>
      <c r="B1232" t="s">
        <v>600</v>
      </c>
      <c r="C1232" t="s">
        <v>283</v>
      </c>
      <c r="D1232" t="s">
        <v>601</v>
      </c>
      <c r="E1232" t="s">
        <v>284</v>
      </c>
      <c r="F1232" t="s">
        <v>285</v>
      </c>
      <c r="G1232" t="s">
        <v>282</v>
      </c>
      <c r="I1232" t="s">
        <v>602</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5.5449999999999999</v>
      </c>
      <c r="AH1232">
        <v>13.676</v>
      </c>
      <c r="AI1232">
        <v>13.452999999999999</v>
      </c>
      <c r="AJ1232">
        <v>-4.2469999999999999</v>
      </c>
      <c r="AK1232">
        <v>-18.030999999999999</v>
      </c>
      <c r="AL1232">
        <v>2.8980000000000001</v>
      </c>
      <c r="AM1232">
        <v>9.2050000000000001</v>
      </c>
      <c r="AN1232">
        <v>3.7229999999999999</v>
      </c>
      <c r="AO1232">
        <v>0.96599999999999997</v>
      </c>
      <c r="AP1232">
        <v>-3.7610000000000001</v>
      </c>
      <c r="AQ1232">
        <v>-4.319</v>
      </c>
      <c r="AR1232">
        <v>-3.3929999999999998</v>
      </c>
      <c r="AS1232">
        <v>-6.6840000000000002</v>
      </c>
      <c r="AT1232">
        <v>-4.085</v>
      </c>
      <c r="AU1232">
        <v>-5.32</v>
      </c>
      <c r="AV1232">
        <v>-7.359</v>
      </c>
      <c r="AW1232">
        <v>-7.6109999999999998</v>
      </c>
      <c r="AX1232">
        <v>-6.9390000000000001</v>
      </c>
      <c r="AY1232">
        <v>-6.4279999999999999</v>
      </c>
      <c r="AZ1232">
        <v>-5.3769999999999998</v>
      </c>
      <c r="BA1232">
        <v>-4.5309999999999997</v>
      </c>
      <c r="BB1232">
        <v>-3.8140000000000001</v>
      </c>
      <c r="BC1232">
        <v>2015</v>
      </c>
    </row>
    <row r="1233" spans="1:55" x14ac:dyDescent="0.25">
      <c r="A1233">
        <v>618</v>
      </c>
      <c r="B1233" t="s">
        <v>600</v>
      </c>
      <c r="C1233" t="s">
        <v>286</v>
      </c>
      <c r="D1233" t="s">
        <v>601</v>
      </c>
      <c r="E1233" t="s">
        <v>287</v>
      </c>
      <c r="F1233" t="s">
        <v>288</v>
      </c>
      <c r="G1233" t="s">
        <v>250</v>
      </c>
      <c r="I1233" t="s">
        <v>603</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12.353999999999999</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133.54599999999999</v>
      </c>
      <c r="AV1233">
        <v>135.19999999999999</v>
      </c>
      <c r="AW1233">
        <v>145.089</v>
      </c>
      <c r="AX1233">
        <v>158.11000000000001</v>
      </c>
      <c r="AY1233">
        <v>172.29900000000001</v>
      </c>
      <c r="AZ1233">
        <v>187.761</v>
      </c>
      <c r="BA1233">
        <v>204.61199999999999</v>
      </c>
      <c r="BB1233">
        <v>222.97399999999999</v>
      </c>
      <c r="BC1233">
        <v>2017</v>
      </c>
    </row>
    <row r="1234" spans="1:55" x14ac:dyDescent="0.25">
      <c r="A1234">
        <v>618</v>
      </c>
      <c r="B1234" t="s">
        <v>600</v>
      </c>
      <c r="C1234" t="s">
        <v>290</v>
      </c>
      <c r="D1234" t="s">
        <v>601</v>
      </c>
      <c r="E1234" t="s">
        <v>287</v>
      </c>
      <c r="F1234" t="s">
        <v>291</v>
      </c>
      <c r="G1234" t="s">
        <v>235</v>
      </c>
      <c r="I1234" t="s">
        <v>292</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19.361000000000001</v>
      </c>
      <c r="Z1234">
        <v>26.416</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16.643000000000001</v>
      </c>
      <c r="AV1234">
        <v>1.238</v>
      </c>
      <c r="AW1234">
        <v>7.3150000000000004</v>
      </c>
      <c r="AX1234">
        <v>8.9740000000000002</v>
      </c>
      <c r="AY1234">
        <v>8.9740000000000002</v>
      </c>
      <c r="AZ1234">
        <v>8.9740000000000002</v>
      </c>
      <c r="BA1234">
        <v>8.9740000000000002</v>
      </c>
      <c r="BB1234">
        <v>8.9740000000000002</v>
      </c>
      <c r="BC1234">
        <v>2017</v>
      </c>
    </row>
    <row r="1235" spans="1:55" x14ac:dyDescent="0.25">
      <c r="A1235">
        <v>618</v>
      </c>
      <c r="B1235" t="s">
        <v>600</v>
      </c>
      <c r="C1235" t="s">
        <v>293</v>
      </c>
      <c r="D1235" t="s">
        <v>601</v>
      </c>
      <c r="E1235" t="s">
        <v>294</v>
      </c>
      <c r="F1235" t="s">
        <v>295</v>
      </c>
      <c r="G1235" t="s">
        <v>250</v>
      </c>
      <c r="I1235" t="s">
        <v>603</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134.535</v>
      </c>
      <c r="AV1235">
        <v>141.68600000000001</v>
      </c>
      <c r="AW1235">
        <v>154.40100000000001</v>
      </c>
      <c r="AX1235">
        <v>168.25800000000001</v>
      </c>
      <c r="AY1235">
        <v>183.357</v>
      </c>
      <c r="AZ1235">
        <v>199.81200000000001</v>
      </c>
      <c r="BA1235">
        <v>217.744</v>
      </c>
      <c r="BB1235">
        <v>237.285</v>
      </c>
      <c r="BC1235">
        <v>2017</v>
      </c>
    </row>
    <row r="1236" spans="1:55" x14ac:dyDescent="0.25">
      <c r="A1236">
        <v>618</v>
      </c>
      <c r="B1236" t="s">
        <v>600</v>
      </c>
      <c r="C1236" t="s">
        <v>296</v>
      </c>
      <c r="D1236" t="s">
        <v>601</v>
      </c>
      <c r="E1236" t="s">
        <v>294</v>
      </c>
      <c r="F1236" t="s">
        <v>297</v>
      </c>
      <c r="G1236" t="s">
        <v>235</v>
      </c>
      <c r="I1236" t="s">
        <v>298</v>
      </c>
      <c r="J1236" t="s">
        <v>232</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10.545999999999999</v>
      </c>
      <c r="AV1236">
        <v>5.3150000000000004</v>
      </c>
      <c r="AW1236">
        <v>8.9740000000000002</v>
      </c>
      <c r="AX1236">
        <v>8.9740000000000002</v>
      </c>
      <c r="AY1236">
        <v>8.9740000000000002</v>
      </c>
      <c r="AZ1236">
        <v>8.9740000000000002</v>
      </c>
      <c r="BA1236">
        <v>8.9740000000000002</v>
      </c>
      <c r="BB1236">
        <v>8.9740000000000002</v>
      </c>
      <c r="BC1236">
        <v>2017</v>
      </c>
    </row>
    <row r="1237" spans="1:55" x14ac:dyDescent="0.25">
      <c r="A1237">
        <v>618</v>
      </c>
      <c r="B1237" t="s">
        <v>600</v>
      </c>
      <c r="C1237" t="s">
        <v>299</v>
      </c>
      <c r="D1237" t="s">
        <v>601</v>
      </c>
      <c r="E1237" t="s">
        <v>300</v>
      </c>
      <c r="G1237" t="s">
        <v>274</v>
      </c>
    </row>
    <row r="1238" spans="1:55" x14ac:dyDescent="0.25">
      <c r="A1238">
        <v>618</v>
      </c>
      <c r="B1238" t="s">
        <v>600</v>
      </c>
      <c r="C1238" t="s">
        <v>301</v>
      </c>
      <c r="D1238" t="s">
        <v>601</v>
      </c>
      <c r="E1238" t="s">
        <v>302</v>
      </c>
      <c r="F1238" t="s">
        <v>303</v>
      </c>
      <c r="G1238" t="s">
        <v>235</v>
      </c>
      <c r="I1238" t="s">
        <v>604</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5.4729999999999999</v>
      </c>
      <c r="V1238">
        <v>-13.182</v>
      </c>
      <c r="W1238">
        <v>-17.657</v>
      </c>
      <c r="X1238">
        <v>20.971</v>
      </c>
      <c r="Y1238">
        <v>-7.9000000000000001E-2</v>
      </c>
      <c r="Z1238">
        <v>-41.792000000000002</v>
      </c>
      <c r="AA1238">
        <v>-22.457000000000001</v>
      </c>
      <c r="AB1238">
        <v>55.235999999999997</v>
      </c>
      <c r="AC1238">
        <v>-1.4139999999999999</v>
      </c>
      <c r="AD1238">
        <v>1.7230000000000001</v>
      </c>
      <c r="AE1238">
        <v>8.766</v>
      </c>
      <c r="AF1238">
        <v>11.102</v>
      </c>
      <c r="AG1238">
        <v>22.638999999999999</v>
      </c>
      <c r="AH1238">
        <v>1.893</v>
      </c>
      <c r="AI1238">
        <v>56.442999999999998</v>
      </c>
      <c r="AJ1238">
        <v>17.181999999999999</v>
      </c>
      <c r="AK1238">
        <v>69.992000000000004</v>
      </c>
      <c r="AL1238">
        <v>-31.954999999999998</v>
      </c>
      <c r="AM1238">
        <v>3.528</v>
      </c>
      <c r="AN1238">
        <v>86.968000000000004</v>
      </c>
      <c r="AO1238">
        <v>-19.509</v>
      </c>
      <c r="AP1238">
        <v>10.992000000000001</v>
      </c>
      <c r="AQ1238">
        <v>-0.54700000000000004</v>
      </c>
      <c r="AR1238">
        <v>10.27</v>
      </c>
      <c r="AS1238">
        <v>-35.929000000000002</v>
      </c>
      <c r="AT1238">
        <v>-2.2149999999999999</v>
      </c>
      <c r="AU1238">
        <v>-1.899</v>
      </c>
      <c r="AV1238">
        <v>4.407</v>
      </c>
      <c r="AW1238">
        <v>0.88</v>
      </c>
      <c r="AX1238">
        <v>0.87</v>
      </c>
      <c r="AY1238">
        <v>0.74199999999999999</v>
      </c>
      <c r="AZ1238">
        <v>1.087</v>
      </c>
      <c r="BA1238">
        <v>0.83099999999999996</v>
      </c>
      <c r="BB1238">
        <v>0.78200000000000003</v>
      </c>
      <c r="BC1238">
        <v>2016</v>
      </c>
    </row>
    <row r="1239" spans="1:55" x14ac:dyDescent="0.25">
      <c r="A1239">
        <v>618</v>
      </c>
      <c r="B1239" t="s">
        <v>600</v>
      </c>
      <c r="C1239" t="s">
        <v>305</v>
      </c>
      <c r="D1239" t="s">
        <v>601</v>
      </c>
      <c r="E1239" t="s">
        <v>306</v>
      </c>
      <c r="F1239" t="s">
        <v>307</v>
      </c>
      <c r="G1239" t="s">
        <v>235</v>
      </c>
      <c r="I1239" t="s">
        <v>604</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10.27</v>
      </c>
      <c r="AS1239">
        <v>-35.929000000000002</v>
      </c>
      <c r="AT1239">
        <v>-2.2149999999999999</v>
      </c>
      <c r="AU1239">
        <v>-1.899</v>
      </c>
      <c r="AV1239">
        <v>4.407</v>
      </c>
      <c r="AW1239">
        <v>0.88</v>
      </c>
      <c r="AX1239">
        <v>0.87</v>
      </c>
      <c r="AY1239">
        <v>0.74199999999999999</v>
      </c>
      <c r="AZ1239">
        <v>1.087</v>
      </c>
      <c r="BA1239">
        <v>0.83099999999999996</v>
      </c>
      <c r="BB1239">
        <v>0.78200000000000003</v>
      </c>
      <c r="BC1239">
        <v>2016</v>
      </c>
    </row>
    <row r="1240" spans="1:55" x14ac:dyDescent="0.25">
      <c r="A1240">
        <v>618</v>
      </c>
      <c r="B1240" t="s">
        <v>600</v>
      </c>
      <c r="C1240" t="s">
        <v>308</v>
      </c>
      <c r="D1240" t="s">
        <v>601</v>
      </c>
      <c r="E1240" t="s">
        <v>309</v>
      </c>
      <c r="F1240" t="s">
        <v>310</v>
      </c>
      <c r="G1240" t="s">
        <v>235</v>
      </c>
      <c r="I1240" t="s">
        <v>604</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5.3289999999999997</v>
      </c>
      <c r="AE1240">
        <v>5.0010000000000003</v>
      </c>
      <c r="AF1240">
        <v>-14.395</v>
      </c>
      <c r="AG1240">
        <v>38.579000000000001</v>
      </c>
      <c r="AH1240">
        <v>0.748</v>
      </c>
      <c r="AI1240">
        <v>22.478999999999999</v>
      </c>
      <c r="AJ1240">
        <v>-13.167</v>
      </c>
      <c r="AK1240">
        <v>12.02</v>
      </c>
      <c r="AL1240">
        <v>41.616</v>
      </c>
      <c r="AM1240">
        <v>-13.837999999999999</v>
      </c>
      <c r="AN1240">
        <v>33.917000000000002</v>
      </c>
      <c r="AO1240">
        <v>14.971</v>
      </c>
      <c r="AP1240">
        <v>12.882999999999999</v>
      </c>
      <c r="AQ1240">
        <v>14.586</v>
      </c>
      <c r="AR1240">
        <v>-12.372999999999999</v>
      </c>
      <c r="AS1240">
        <v>-4.0460000000000003</v>
      </c>
      <c r="AT1240">
        <v>0.45900000000000002</v>
      </c>
      <c r="AU1240">
        <v>-1.3540000000000001</v>
      </c>
      <c r="AV1240">
        <v>5.1280000000000001</v>
      </c>
      <c r="AW1240">
        <v>4.976</v>
      </c>
      <c r="AX1240">
        <v>6.016</v>
      </c>
      <c r="AY1240">
        <v>6.1859999999999999</v>
      </c>
      <c r="AZ1240">
        <v>6.1020000000000003</v>
      </c>
      <c r="BA1240">
        <v>6.6980000000000004</v>
      </c>
      <c r="BB1240">
        <v>7.15</v>
      </c>
      <c r="BC1240">
        <v>2016</v>
      </c>
    </row>
    <row r="1241" spans="1:55" x14ac:dyDescent="0.25">
      <c r="A1241">
        <v>618</v>
      </c>
      <c r="B1241" t="s">
        <v>600</v>
      </c>
      <c r="C1241" t="s">
        <v>311</v>
      </c>
      <c r="D1241" t="s">
        <v>601</v>
      </c>
      <c r="E1241" t="s">
        <v>312</v>
      </c>
      <c r="F1241" t="s">
        <v>313</v>
      </c>
      <c r="G1241" t="s">
        <v>235</v>
      </c>
      <c r="I1241" t="s">
        <v>604</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3.8780000000000001</v>
      </c>
      <c r="AF1241">
        <v>-19.134</v>
      </c>
      <c r="AG1241">
        <v>28.831</v>
      </c>
      <c r="AH1241">
        <v>-10.888</v>
      </c>
      <c r="AI1241">
        <v>-1.82</v>
      </c>
      <c r="AJ1241">
        <v>-11.898999999999999</v>
      </c>
      <c r="AK1241">
        <v>9.1560000000000006</v>
      </c>
      <c r="AL1241">
        <v>3.6739999999999999</v>
      </c>
      <c r="AM1241">
        <v>4.3780000000000001</v>
      </c>
      <c r="AN1241">
        <v>16.399000000000001</v>
      </c>
      <c r="AO1241">
        <v>0.35899999999999999</v>
      </c>
      <c r="AP1241">
        <v>32.264000000000003</v>
      </c>
      <c r="AQ1241">
        <v>-19.797999999999998</v>
      </c>
      <c r="AR1241">
        <v>23.074999999999999</v>
      </c>
      <c r="AS1241">
        <v>5.5730000000000004</v>
      </c>
      <c r="AT1241">
        <v>14.769</v>
      </c>
      <c r="AU1241">
        <v>-4.8369999999999997</v>
      </c>
      <c r="AV1241">
        <v>2.415</v>
      </c>
      <c r="AW1241">
        <v>4.8639999999999999</v>
      </c>
      <c r="AX1241">
        <v>4.9130000000000003</v>
      </c>
      <c r="AY1241">
        <v>5.1959999999999997</v>
      </c>
      <c r="AZ1241">
        <v>5.1130000000000004</v>
      </c>
      <c r="BA1241">
        <v>5.3849999999999998</v>
      </c>
      <c r="BB1241">
        <v>5.6470000000000002</v>
      </c>
      <c r="BC1241">
        <v>2016</v>
      </c>
    </row>
    <row r="1242" spans="1:55" x14ac:dyDescent="0.25">
      <c r="A1242">
        <v>618</v>
      </c>
      <c r="B1242" t="s">
        <v>600</v>
      </c>
      <c r="C1242" t="s">
        <v>314</v>
      </c>
      <c r="D1242" t="s">
        <v>601</v>
      </c>
      <c r="E1242" t="s">
        <v>315</v>
      </c>
      <c r="F1242" t="s">
        <v>316</v>
      </c>
      <c r="G1242" t="s">
        <v>317</v>
      </c>
    </row>
    <row r="1243" spans="1:55" x14ac:dyDescent="0.25">
      <c r="A1243">
        <v>618</v>
      </c>
      <c r="B1243" t="s">
        <v>600</v>
      </c>
      <c r="C1243" t="s">
        <v>318</v>
      </c>
      <c r="D1243" t="s">
        <v>601</v>
      </c>
      <c r="E1243" t="s">
        <v>319</v>
      </c>
      <c r="F1243" t="s">
        <v>320</v>
      </c>
      <c r="G1243" t="s">
        <v>321</v>
      </c>
      <c r="H1243" t="s">
        <v>322</v>
      </c>
    </row>
    <row r="1244" spans="1:55" x14ac:dyDescent="0.25">
      <c r="A1244">
        <v>618</v>
      </c>
      <c r="B1244" t="s">
        <v>600</v>
      </c>
      <c r="C1244" t="s">
        <v>323</v>
      </c>
      <c r="D1244" t="s">
        <v>601</v>
      </c>
      <c r="E1244" t="s">
        <v>324</v>
      </c>
      <c r="F1244" t="s">
        <v>325</v>
      </c>
      <c r="G1244" t="s">
        <v>321</v>
      </c>
      <c r="H1244" t="s">
        <v>322</v>
      </c>
      <c r="I1244" t="s">
        <v>605</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0</v>
      </c>
    </row>
    <row r="1245" spans="1:55" x14ac:dyDescent="0.25">
      <c r="A1245">
        <v>618</v>
      </c>
      <c r="B1245" t="s">
        <v>600</v>
      </c>
      <c r="C1245" t="s">
        <v>327</v>
      </c>
      <c r="D1245" t="s">
        <v>601</v>
      </c>
      <c r="E1245" t="s">
        <v>328</v>
      </c>
      <c r="F1245" t="s">
        <v>329</v>
      </c>
      <c r="G1245" t="s">
        <v>229</v>
      </c>
      <c r="H1245" t="s">
        <v>230</v>
      </c>
      <c r="I1245" t="s">
        <v>606</v>
      </c>
      <c r="J1245" t="s">
        <v>232</v>
      </c>
      <c r="K1245" t="s">
        <v>232</v>
      </c>
      <c r="L1245" t="s">
        <v>232</v>
      </c>
      <c r="M1245" t="s">
        <v>232</v>
      </c>
      <c r="N1245" t="s">
        <v>232</v>
      </c>
      <c r="O1245" t="s">
        <v>232</v>
      </c>
      <c r="P1245" t="s">
        <v>232</v>
      </c>
      <c r="Q1245" t="s">
        <v>232</v>
      </c>
      <c r="R1245" t="s">
        <v>232</v>
      </c>
      <c r="S1245" t="s">
        <v>232</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52">
        <v>1091.04</v>
      </c>
      <c r="AP1245" s="52">
        <v>1135.97</v>
      </c>
      <c r="AQ1245" s="52">
        <v>1253.18</v>
      </c>
      <c r="AR1245" s="52">
        <v>1277.2</v>
      </c>
      <c r="AS1245" s="52">
        <v>1032.82</v>
      </c>
      <c r="AT1245">
        <v>777.20899999999995</v>
      </c>
      <c r="AU1245">
        <v>823.53700000000003</v>
      </c>
      <c r="AV1245">
        <v>848.02200000000005</v>
      </c>
      <c r="AW1245">
        <v>921.46900000000005</v>
      </c>
      <c r="AX1245">
        <v>998.20600000000002</v>
      </c>
      <c r="AY1245" s="52">
        <v>1079.28</v>
      </c>
      <c r="AZ1245" s="52">
        <v>1227.95</v>
      </c>
      <c r="BA1245" s="52">
        <v>1373.91</v>
      </c>
      <c r="BB1245" s="52">
        <v>1539.11</v>
      </c>
      <c r="BC1245">
        <v>2015</v>
      </c>
    </row>
    <row r="1246" spans="1:55" x14ac:dyDescent="0.25">
      <c r="A1246">
        <v>618</v>
      </c>
      <c r="B1246" t="s">
        <v>600</v>
      </c>
      <c r="C1246" t="s">
        <v>331</v>
      </c>
      <c r="D1246" t="s">
        <v>601</v>
      </c>
      <c r="E1246" t="s">
        <v>328</v>
      </c>
      <c r="F1246" t="s">
        <v>329</v>
      </c>
      <c r="G1246" t="s">
        <v>282</v>
      </c>
      <c r="I1246" t="s">
        <v>332</v>
      </c>
      <c r="J1246" t="s">
        <v>232</v>
      </c>
      <c r="K1246" t="s">
        <v>232</v>
      </c>
      <c r="L1246" t="s">
        <v>232</v>
      </c>
      <c r="M1246" t="s">
        <v>232</v>
      </c>
      <c r="N1246" t="s">
        <v>232</v>
      </c>
      <c r="O1246" t="s">
        <v>232</v>
      </c>
      <c r="P1246" t="s">
        <v>232</v>
      </c>
      <c r="Q1246" t="s">
        <v>232</v>
      </c>
      <c r="R1246" t="s">
        <v>232</v>
      </c>
      <c r="S1246" t="s">
        <v>232</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28.143000000000001</v>
      </c>
      <c r="AS1246">
        <v>21.866</v>
      </c>
      <c r="AT1246">
        <v>14.968</v>
      </c>
      <c r="AU1246">
        <v>14.023999999999999</v>
      </c>
      <c r="AV1246">
        <v>13.715</v>
      </c>
      <c r="AW1246">
        <v>13.637</v>
      </c>
      <c r="AX1246">
        <v>13.52</v>
      </c>
      <c r="AY1246">
        <v>13.372999999999999</v>
      </c>
      <c r="AZ1246">
        <v>13.706</v>
      </c>
      <c r="BA1246">
        <v>13.680999999999999</v>
      </c>
      <c r="BB1246">
        <v>13.664999999999999</v>
      </c>
      <c r="BC1246">
        <v>2015</v>
      </c>
    </row>
    <row r="1247" spans="1:55" x14ac:dyDescent="0.25">
      <c r="A1247">
        <v>618</v>
      </c>
      <c r="B1247" t="s">
        <v>600</v>
      </c>
      <c r="C1247" t="s">
        <v>333</v>
      </c>
      <c r="D1247" t="s">
        <v>601</v>
      </c>
      <c r="E1247" t="s">
        <v>334</v>
      </c>
      <c r="F1247" t="s">
        <v>335</v>
      </c>
      <c r="G1247" t="s">
        <v>229</v>
      </c>
      <c r="H1247" t="s">
        <v>230</v>
      </c>
      <c r="I1247" t="s">
        <v>606</v>
      </c>
      <c r="J1247" t="s">
        <v>232</v>
      </c>
      <c r="K1247" t="s">
        <v>232</v>
      </c>
      <c r="L1247" t="s">
        <v>232</v>
      </c>
      <c r="M1247" t="s">
        <v>232</v>
      </c>
      <c r="N1247" t="s">
        <v>232</v>
      </c>
      <c r="O1247" t="s">
        <v>232</v>
      </c>
      <c r="P1247" t="s">
        <v>232</v>
      </c>
      <c r="Q1247" t="s">
        <v>232</v>
      </c>
      <c r="R1247" t="s">
        <v>232</v>
      </c>
      <c r="S1247" t="s">
        <v>232</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52">
        <v>1021.53</v>
      </c>
      <c r="AO1247" s="52">
        <v>1189.47</v>
      </c>
      <c r="AP1247" s="52">
        <v>1263.6600000000001</v>
      </c>
      <c r="AQ1247" s="52">
        <v>1325.58</v>
      </c>
      <c r="AR1247" s="52">
        <v>1442.14</v>
      </c>
      <c r="AS1247" s="52">
        <v>1283.71</v>
      </c>
      <c r="AT1247" s="52">
        <v>1098.8900000000001</v>
      </c>
      <c r="AU1247" s="52">
        <v>1280.31</v>
      </c>
      <c r="AV1247" s="52">
        <v>1380.44</v>
      </c>
      <c r="AW1247" s="52">
        <v>1533.78</v>
      </c>
      <c r="AX1247" s="52">
        <v>1733.75</v>
      </c>
      <c r="AY1247" s="52">
        <v>1962.32</v>
      </c>
      <c r="AZ1247" s="52">
        <v>2248.27</v>
      </c>
      <c r="BA1247" s="52">
        <v>2702.79</v>
      </c>
      <c r="BB1247" s="52">
        <v>3267.95</v>
      </c>
      <c r="BC1247">
        <v>2015</v>
      </c>
    </row>
    <row r="1248" spans="1:55" x14ac:dyDescent="0.25">
      <c r="A1248">
        <v>618</v>
      </c>
      <c r="B1248" t="s">
        <v>600</v>
      </c>
      <c r="C1248" t="s">
        <v>336</v>
      </c>
      <c r="D1248" t="s">
        <v>601</v>
      </c>
      <c r="E1248" t="s">
        <v>334</v>
      </c>
      <c r="F1248" t="s">
        <v>335</v>
      </c>
      <c r="G1248" t="s">
        <v>282</v>
      </c>
      <c r="I1248" t="s">
        <v>337</v>
      </c>
      <c r="J1248" t="s">
        <v>232</v>
      </c>
      <c r="K1248" t="s">
        <v>232</v>
      </c>
      <c r="L1248" t="s">
        <v>232</v>
      </c>
      <c r="M1248" t="s">
        <v>232</v>
      </c>
      <c r="N1248" t="s">
        <v>232</v>
      </c>
      <c r="O1248" t="s">
        <v>232</v>
      </c>
      <c r="P1248" t="s">
        <v>232</v>
      </c>
      <c r="Q1248" t="s">
        <v>232</v>
      </c>
      <c r="R1248" t="s">
        <v>232</v>
      </c>
      <c r="S1248" t="s">
        <v>232</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31.777999999999999</v>
      </c>
      <c r="AS1248">
        <v>27.177</v>
      </c>
      <c r="AT1248">
        <v>21.164000000000001</v>
      </c>
      <c r="AU1248">
        <v>21.803000000000001</v>
      </c>
      <c r="AV1248">
        <v>22.324999999999999</v>
      </c>
      <c r="AW1248">
        <v>22.699000000000002</v>
      </c>
      <c r="AX1248">
        <v>23.481999999999999</v>
      </c>
      <c r="AY1248">
        <v>24.314</v>
      </c>
      <c r="AZ1248">
        <v>25.094999999999999</v>
      </c>
      <c r="BA1248">
        <v>26.913</v>
      </c>
      <c r="BB1248">
        <v>29.013999999999999</v>
      </c>
      <c r="BC1248">
        <v>2015</v>
      </c>
    </row>
    <row r="1249" spans="1:55" x14ac:dyDescent="0.25">
      <c r="A1249">
        <v>618</v>
      </c>
      <c r="B1249" t="s">
        <v>600</v>
      </c>
      <c r="C1249" t="s">
        <v>338</v>
      </c>
      <c r="D1249" t="s">
        <v>601</v>
      </c>
      <c r="E1249" t="s">
        <v>339</v>
      </c>
      <c r="F1249" t="s">
        <v>340</v>
      </c>
      <c r="G1249" t="s">
        <v>229</v>
      </c>
      <c r="H1249" t="s">
        <v>230</v>
      </c>
      <c r="I1249" t="s">
        <v>606</v>
      </c>
      <c r="J1249" t="s">
        <v>232</v>
      </c>
      <c r="K1249" t="s">
        <v>232</v>
      </c>
      <c r="L1249" t="s">
        <v>232</v>
      </c>
      <c r="M1249" t="s">
        <v>232</v>
      </c>
      <c r="N1249" t="s">
        <v>232</v>
      </c>
      <c r="O1249" t="s">
        <v>232</v>
      </c>
      <c r="P1249" t="s">
        <v>232</v>
      </c>
      <c r="Q1249" t="s">
        <v>232</v>
      </c>
      <c r="R1249" t="s">
        <v>232</v>
      </c>
      <c r="S1249" t="s">
        <v>232</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-164.934</v>
      </c>
      <c r="AS1249">
        <v>-250.88499999999999</v>
      </c>
      <c r="AT1249">
        <v>-321.67899999999997</v>
      </c>
      <c r="AU1249">
        <v>-456.76900000000001</v>
      </c>
      <c r="AV1249">
        <v>-532.42100000000005</v>
      </c>
      <c r="AW1249">
        <v>-612.30799999999999</v>
      </c>
      <c r="AX1249">
        <v>-735.54499999999996</v>
      </c>
      <c r="AY1249">
        <v>-883.03499999999997</v>
      </c>
      <c r="AZ1249" s="52">
        <v>-1020.32</v>
      </c>
      <c r="BA1249" s="52">
        <v>-1328.88</v>
      </c>
      <c r="BB1249" s="52">
        <v>-1728.84</v>
      </c>
      <c r="BC1249">
        <v>2015</v>
      </c>
    </row>
    <row r="1250" spans="1:55" x14ac:dyDescent="0.25">
      <c r="A1250">
        <v>618</v>
      </c>
      <c r="B1250" t="s">
        <v>600</v>
      </c>
      <c r="C1250" t="s">
        <v>341</v>
      </c>
      <c r="D1250" t="s">
        <v>601</v>
      </c>
      <c r="E1250" t="s">
        <v>339</v>
      </c>
      <c r="F1250" t="s">
        <v>340</v>
      </c>
      <c r="G1250" t="s">
        <v>282</v>
      </c>
      <c r="I1250" t="s">
        <v>342</v>
      </c>
      <c r="J1250" t="s">
        <v>232</v>
      </c>
      <c r="K1250" t="s">
        <v>232</v>
      </c>
      <c r="L1250" t="s">
        <v>232</v>
      </c>
      <c r="M1250" t="s">
        <v>232</v>
      </c>
      <c r="N1250" t="s">
        <v>232</v>
      </c>
      <c r="O1250" t="s">
        <v>232</v>
      </c>
      <c r="P1250" t="s">
        <v>232</v>
      </c>
      <c r="Q1250" t="s">
        <v>232</v>
      </c>
      <c r="R1250" t="s">
        <v>232</v>
      </c>
      <c r="S1250" t="s">
        <v>232</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-3.6339999999999999</v>
      </c>
      <c r="AS1250">
        <v>-5.3109999999999999</v>
      </c>
      <c r="AT1250">
        <v>-6.1950000000000003</v>
      </c>
      <c r="AU1250">
        <v>-7.7779999999999996</v>
      </c>
      <c r="AV1250">
        <v>-8.6110000000000007</v>
      </c>
      <c r="AW1250">
        <v>-9.0619999999999994</v>
      </c>
      <c r="AX1250">
        <v>-9.9619999999999997</v>
      </c>
      <c r="AY1250">
        <v>-10.941000000000001</v>
      </c>
      <c r="AZ1250">
        <v>-11.388999999999999</v>
      </c>
      <c r="BA1250">
        <v>-13.231999999999999</v>
      </c>
      <c r="BB1250">
        <v>-15.35</v>
      </c>
      <c r="BC1250">
        <v>2015</v>
      </c>
    </row>
    <row r="1251" spans="1:55" x14ac:dyDescent="0.25">
      <c r="A1251">
        <v>618</v>
      </c>
      <c r="B1251" t="s">
        <v>600</v>
      </c>
      <c r="C1251" t="s">
        <v>343</v>
      </c>
      <c r="D1251" t="s">
        <v>601</v>
      </c>
      <c r="E1251" t="s">
        <v>344</v>
      </c>
      <c r="F1251" t="s">
        <v>345</v>
      </c>
      <c r="G1251" t="s">
        <v>229</v>
      </c>
      <c r="H1251" t="s">
        <v>230</v>
      </c>
    </row>
    <row r="1252" spans="1:55" x14ac:dyDescent="0.25">
      <c r="A1252">
        <v>618</v>
      </c>
      <c r="B1252" t="s">
        <v>600</v>
      </c>
      <c r="C1252" t="s">
        <v>346</v>
      </c>
      <c r="D1252" t="s">
        <v>601</v>
      </c>
      <c r="E1252" t="s">
        <v>344</v>
      </c>
      <c r="F1252" t="s">
        <v>345</v>
      </c>
      <c r="G1252" t="s">
        <v>270</v>
      </c>
    </row>
    <row r="1253" spans="1:55" x14ac:dyDescent="0.25">
      <c r="A1253">
        <v>618</v>
      </c>
      <c r="B1253" t="s">
        <v>600</v>
      </c>
      <c r="C1253" t="s">
        <v>347</v>
      </c>
      <c r="D1253" t="s">
        <v>601</v>
      </c>
      <c r="E1253" t="s">
        <v>348</v>
      </c>
      <c r="F1253" t="s">
        <v>349</v>
      </c>
      <c r="G1253" t="s">
        <v>229</v>
      </c>
      <c r="H1253" t="s">
        <v>230</v>
      </c>
      <c r="I1253" t="s">
        <v>606</v>
      </c>
      <c r="J1253" t="s">
        <v>232</v>
      </c>
      <c r="K1253" t="s">
        <v>232</v>
      </c>
      <c r="L1253" t="s">
        <v>232</v>
      </c>
      <c r="M1253" t="s">
        <v>232</v>
      </c>
      <c r="N1253" t="s">
        <v>232</v>
      </c>
      <c r="O1253" t="s">
        <v>232</v>
      </c>
      <c r="P1253" t="s">
        <v>232</v>
      </c>
      <c r="Q1253" t="s">
        <v>232</v>
      </c>
      <c r="R1253" t="s">
        <v>232</v>
      </c>
      <c r="S1253" t="s">
        <v>232</v>
      </c>
      <c r="T1253" t="s">
        <v>232</v>
      </c>
      <c r="U1253" t="s">
        <v>232</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-131.23400000000001</v>
      </c>
      <c r="AS1253">
        <v>-210.25200000000001</v>
      </c>
      <c r="AT1253">
        <v>-264.80099999999999</v>
      </c>
      <c r="AU1253">
        <v>-291.66300000000001</v>
      </c>
      <c r="AV1253">
        <v>-305.47199999999998</v>
      </c>
      <c r="AW1253">
        <v>-308.673</v>
      </c>
      <c r="AX1253">
        <v>-342.94099999999997</v>
      </c>
      <c r="AY1253">
        <v>-383.62799999999999</v>
      </c>
      <c r="AZ1253">
        <v>-392.48500000000001</v>
      </c>
      <c r="BA1253">
        <v>-435.80200000000002</v>
      </c>
      <c r="BB1253">
        <v>-483.03</v>
      </c>
      <c r="BC1253">
        <v>2015</v>
      </c>
    </row>
    <row r="1254" spans="1:55" x14ac:dyDescent="0.25">
      <c r="A1254">
        <v>618</v>
      </c>
      <c r="B1254" t="s">
        <v>600</v>
      </c>
      <c r="C1254" t="s">
        <v>350</v>
      </c>
      <c r="D1254" t="s">
        <v>601</v>
      </c>
      <c r="E1254" t="s">
        <v>348</v>
      </c>
      <c r="F1254" t="s">
        <v>349</v>
      </c>
      <c r="G1254" t="s">
        <v>282</v>
      </c>
      <c r="I1254" t="s">
        <v>351</v>
      </c>
      <c r="J1254" t="s">
        <v>232</v>
      </c>
      <c r="K1254" t="s">
        <v>232</v>
      </c>
      <c r="L1254" t="s">
        <v>232</v>
      </c>
      <c r="M1254" t="s">
        <v>232</v>
      </c>
      <c r="N1254" t="s">
        <v>232</v>
      </c>
      <c r="O1254" t="s">
        <v>232</v>
      </c>
      <c r="P1254" t="s">
        <v>232</v>
      </c>
      <c r="Q1254" t="s">
        <v>232</v>
      </c>
      <c r="R1254" t="s">
        <v>232</v>
      </c>
      <c r="S1254" t="s">
        <v>232</v>
      </c>
      <c r="T1254" t="s">
        <v>232</v>
      </c>
      <c r="U1254" t="s">
        <v>232</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-2.8919999999999999</v>
      </c>
      <c r="AS1254">
        <v>-4.4509999999999996</v>
      </c>
      <c r="AT1254">
        <v>-5.0999999999999996</v>
      </c>
      <c r="AU1254">
        <v>-4.9669999999999996</v>
      </c>
      <c r="AV1254">
        <v>-4.9400000000000004</v>
      </c>
      <c r="AW1254">
        <v>-4.5679999999999996</v>
      </c>
      <c r="AX1254">
        <v>-4.6449999999999996</v>
      </c>
      <c r="AY1254">
        <v>-4.7530000000000001</v>
      </c>
      <c r="AZ1254">
        <v>-4.3810000000000002</v>
      </c>
      <c r="BA1254">
        <v>-4.3390000000000004</v>
      </c>
      <c r="BB1254">
        <v>-4.2889999999999997</v>
      </c>
      <c r="BC1254">
        <v>2015</v>
      </c>
    </row>
    <row r="1255" spans="1:55" x14ac:dyDescent="0.25">
      <c r="A1255">
        <v>618</v>
      </c>
      <c r="B1255" t="s">
        <v>600</v>
      </c>
      <c r="C1255" t="s">
        <v>352</v>
      </c>
      <c r="D1255" t="s">
        <v>601</v>
      </c>
      <c r="E1255" t="s">
        <v>353</v>
      </c>
      <c r="F1255" t="s">
        <v>354</v>
      </c>
      <c r="G1255" t="s">
        <v>229</v>
      </c>
      <c r="H1255" t="s">
        <v>230</v>
      </c>
    </row>
    <row r="1256" spans="1:55" x14ac:dyDescent="0.25">
      <c r="A1256">
        <v>618</v>
      </c>
      <c r="B1256" t="s">
        <v>600</v>
      </c>
      <c r="C1256" t="s">
        <v>355</v>
      </c>
      <c r="D1256" t="s">
        <v>601</v>
      </c>
      <c r="E1256" t="s">
        <v>353</v>
      </c>
      <c r="F1256" t="s">
        <v>354</v>
      </c>
      <c r="G1256" t="s">
        <v>282</v>
      </c>
    </row>
    <row r="1257" spans="1:55" x14ac:dyDescent="0.25">
      <c r="A1257">
        <v>618</v>
      </c>
      <c r="B1257" t="s">
        <v>600</v>
      </c>
      <c r="C1257" t="s">
        <v>356</v>
      </c>
      <c r="D1257" t="s">
        <v>601</v>
      </c>
      <c r="E1257" t="s">
        <v>357</v>
      </c>
      <c r="F1257" t="s">
        <v>358</v>
      </c>
      <c r="G1257" t="s">
        <v>229</v>
      </c>
      <c r="H1257" t="s">
        <v>230</v>
      </c>
      <c r="I1257" t="s">
        <v>606</v>
      </c>
      <c r="J1257" t="s">
        <v>232</v>
      </c>
      <c r="K1257" t="s">
        <v>232</v>
      </c>
      <c r="L1257" t="s">
        <v>232</v>
      </c>
      <c r="M1257" t="s">
        <v>232</v>
      </c>
      <c r="N1257" t="s">
        <v>232</v>
      </c>
      <c r="O1257" t="s">
        <v>232</v>
      </c>
      <c r="P1257" t="s">
        <v>232</v>
      </c>
      <c r="Q1257" t="s">
        <v>232</v>
      </c>
      <c r="R1257" t="s">
        <v>232</v>
      </c>
      <c r="S1257" t="s">
        <v>232</v>
      </c>
      <c r="T1257" t="s">
        <v>232</v>
      </c>
      <c r="U1257" t="s">
        <v>232</v>
      </c>
      <c r="V1257" t="s">
        <v>232</v>
      </c>
      <c r="W1257" t="s">
        <v>232</v>
      </c>
      <c r="X1257" t="s">
        <v>232</v>
      </c>
      <c r="Y1257" t="s">
        <v>232</v>
      </c>
      <c r="Z1257" t="s">
        <v>232</v>
      </c>
      <c r="AA1257" t="s">
        <v>232</v>
      </c>
      <c r="AB1257" t="s">
        <v>232</v>
      </c>
      <c r="AC1257" t="s">
        <v>232</v>
      </c>
      <c r="AD1257">
        <v>855.74300000000005</v>
      </c>
      <c r="AE1257">
        <v>927.32799999999997</v>
      </c>
      <c r="AF1257" s="52">
        <v>1222.03</v>
      </c>
      <c r="AG1257" s="52">
        <v>1460.68</v>
      </c>
      <c r="AH1257" s="52">
        <v>1740.32</v>
      </c>
      <c r="AI1257" s="52">
        <v>1655.05</v>
      </c>
      <c r="AJ1257" s="52">
        <v>1706.21</v>
      </c>
      <c r="AK1257" s="52">
        <v>1901.73</v>
      </c>
      <c r="AL1257" s="52">
        <v>1959.21</v>
      </c>
      <c r="AM1257">
        <v>561.11900000000003</v>
      </c>
      <c r="AN1257" s="52">
        <v>1173.28</v>
      </c>
      <c r="AO1257" s="52">
        <v>1204.0999999999999</v>
      </c>
      <c r="AP1257" s="52">
        <v>1394.48</v>
      </c>
      <c r="AQ1257" s="52">
        <v>1443.29</v>
      </c>
      <c r="AR1257" s="52">
        <v>1623.43</v>
      </c>
      <c r="AS1257" s="52">
        <v>2137.9899999999998</v>
      </c>
      <c r="AT1257" s="52">
        <v>2514.1</v>
      </c>
      <c r="AU1257" s="52">
        <v>3036.65</v>
      </c>
      <c r="AV1257" s="52">
        <v>3613.54</v>
      </c>
      <c r="AW1257" s="52">
        <v>4293.54</v>
      </c>
      <c r="AX1257" s="52">
        <v>5101.54</v>
      </c>
      <c r="AY1257" s="52">
        <v>6067.32</v>
      </c>
      <c r="AZ1257" s="52">
        <v>7961.79</v>
      </c>
      <c r="BA1257" s="52">
        <v>10455.959999999999</v>
      </c>
      <c r="BB1257" s="52">
        <v>13729.36</v>
      </c>
      <c r="BC1257">
        <v>2015</v>
      </c>
    </row>
    <row r="1258" spans="1:55" x14ac:dyDescent="0.25">
      <c r="A1258">
        <v>618</v>
      </c>
      <c r="B1258" t="s">
        <v>600</v>
      </c>
      <c r="C1258" t="s">
        <v>359</v>
      </c>
      <c r="D1258" t="s">
        <v>601</v>
      </c>
      <c r="E1258" t="s">
        <v>357</v>
      </c>
      <c r="F1258" t="s">
        <v>358</v>
      </c>
      <c r="G1258" t="s">
        <v>282</v>
      </c>
      <c r="I1258" t="s">
        <v>360</v>
      </c>
      <c r="J1258" t="s">
        <v>232</v>
      </c>
      <c r="K1258" t="s">
        <v>232</v>
      </c>
      <c r="L1258" t="s">
        <v>232</v>
      </c>
      <c r="M1258" t="s">
        <v>232</v>
      </c>
      <c r="N1258" t="s">
        <v>232</v>
      </c>
      <c r="O1258" t="s">
        <v>232</v>
      </c>
      <c r="P1258" t="s">
        <v>232</v>
      </c>
      <c r="Q1258" t="s">
        <v>232</v>
      </c>
      <c r="R1258" t="s">
        <v>232</v>
      </c>
      <c r="S1258" t="s">
        <v>232</v>
      </c>
      <c r="T1258" t="s">
        <v>232</v>
      </c>
      <c r="U1258" t="s">
        <v>232</v>
      </c>
      <c r="V1258" t="s">
        <v>232</v>
      </c>
      <c r="W1258" t="s">
        <v>232</v>
      </c>
      <c r="X1258" t="s">
        <v>232</v>
      </c>
      <c r="Y1258" t="s">
        <v>232</v>
      </c>
      <c r="Z1258" t="s">
        <v>232</v>
      </c>
      <c r="AA1258" t="s">
        <v>232</v>
      </c>
      <c r="AB1258" t="s">
        <v>232</v>
      </c>
      <c r="AC1258" t="s">
        <v>232</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36.106000000000002</v>
      </c>
      <c r="AR1258">
        <v>35.771999999999998</v>
      </c>
      <c r="AS1258">
        <v>45.262999999999998</v>
      </c>
      <c r="AT1258">
        <v>48.42</v>
      </c>
      <c r="AU1258">
        <v>51.712000000000003</v>
      </c>
      <c r="AV1258">
        <v>58.44</v>
      </c>
      <c r="AW1258">
        <v>63.542000000000002</v>
      </c>
      <c r="AX1258">
        <v>69.094999999999999</v>
      </c>
      <c r="AY1258">
        <v>75.177999999999997</v>
      </c>
      <c r="AZ1258">
        <v>88.87</v>
      </c>
      <c r="BA1258">
        <v>104.11499999999999</v>
      </c>
      <c r="BB1258">
        <v>121.896</v>
      </c>
      <c r="BC1258">
        <v>2015</v>
      </c>
    </row>
    <row r="1259" spans="1:55" x14ac:dyDescent="0.25">
      <c r="A1259">
        <v>618</v>
      </c>
      <c r="B1259" t="s">
        <v>600</v>
      </c>
      <c r="C1259" t="s">
        <v>361</v>
      </c>
      <c r="D1259" t="s">
        <v>601</v>
      </c>
      <c r="E1259" t="s">
        <v>362</v>
      </c>
      <c r="F1259" t="s">
        <v>363</v>
      </c>
      <c r="G1259" t="s">
        <v>229</v>
      </c>
      <c r="H1259" t="s">
        <v>230</v>
      </c>
      <c r="I1259" t="s">
        <v>606</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52">
        <v>1007.49</v>
      </c>
      <c r="AI1259" s="52">
        <v>1208.24</v>
      </c>
      <c r="AJ1259" s="52">
        <v>1309.9000000000001</v>
      </c>
      <c r="AK1259" s="52">
        <v>1467.23</v>
      </c>
      <c r="AL1259" s="52">
        <v>1911.14</v>
      </c>
      <c r="AM1259" s="52">
        <v>2184.1799999999998</v>
      </c>
      <c r="AN1259" s="52">
        <v>2501.0500000000002</v>
      </c>
      <c r="AO1259" s="52">
        <v>2819.53</v>
      </c>
      <c r="AP1259" s="52">
        <v>3365.81</v>
      </c>
      <c r="AQ1259" s="52">
        <v>3997.32</v>
      </c>
      <c r="AR1259" s="52">
        <v>4538.22</v>
      </c>
      <c r="AS1259" s="52">
        <v>4723.46</v>
      </c>
      <c r="AT1259" s="52">
        <v>5192.32</v>
      </c>
      <c r="AU1259" s="52">
        <v>5872.28</v>
      </c>
      <c r="AV1259" s="52">
        <v>6183.32</v>
      </c>
      <c r="AW1259" s="52">
        <v>6757.01</v>
      </c>
      <c r="AX1259" s="52">
        <v>7383.37</v>
      </c>
      <c r="AY1259" s="52">
        <v>8070.6</v>
      </c>
      <c r="AZ1259" s="52">
        <v>8958.9</v>
      </c>
      <c r="BA1259" s="52">
        <v>10042.700000000001</v>
      </c>
      <c r="BB1259" s="52">
        <v>11263.16</v>
      </c>
      <c r="BC1259">
        <v>2015</v>
      </c>
    </row>
    <row r="1260" spans="1:55" x14ac:dyDescent="0.25">
      <c r="A1260">
        <v>618</v>
      </c>
      <c r="B1260" t="s">
        <v>600</v>
      </c>
      <c r="C1260" t="s">
        <v>364</v>
      </c>
      <c r="D1260" t="s">
        <v>601</v>
      </c>
      <c r="E1260" t="s">
        <v>365</v>
      </c>
      <c r="F1260" t="s">
        <v>366</v>
      </c>
      <c r="G1260" t="s">
        <v>242</v>
      </c>
      <c r="H1260" t="s">
        <v>230</v>
      </c>
      <c r="I1260" t="s">
        <v>607</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-2.1999999999999999E-2</v>
      </c>
      <c r="AG1260">
        <v>-2.5000000000000001E-2</v>
      </c>
      <c r="AH1260">
        <v>-5.8000000000000003E-2</v>
      </c>
      <c r="AI1260">
        <v>-5.5E-2</v>
      </c>
      <c r="AJ1260">
        <v>-0.27300000000000002</v>
      </c>
      <c r="AK1260">
        <v>-7.2999999999999995E-2</v>
      </c>
      <c r="AL1260">
        <v>-1.6E-2</v>
      </c>
      <c r="AM1260">
        <v>0.03</v>
      </c>
      <c r="AN1260">
        <v>-0.248</v>
      </c>
      <c r="AO1260">
        <v>-0.32300000000000001</v>
      </c>
      <c r="AP1260">
        <v>-0.434</v>
      </c>
      <c r="AQ1260">
        <v>-0.497</v>
      </c>
      <c r="AR1260">
        <v>-0.54400000000000004</v>
      </c>
      <c r="AS1260">
        <v>-0.53100000000000003</v>
      </c>
      <c r="AT1260">
        <v>-0.41099999999999998</v>
      </c>
      <c r="AU1260">
        <v>-0.41799999999999998</v>
      </c>
      <c r="AV1260">
        <v>-0.45900000000000002</v>
      </c>
      <c r="AW1260">
        <v>-0.45100000000000001</v>
      </c>
      <c r="AX1260">
        <v>-0.443</v>
      </c>
      <c r="AY1260">
        <v>-0.441</v>
      </c>
      <c r="AZ1260">
        <v>-0.42299999999999999</v>
      </c>
      <c r="BA1260">
        <v>-0.41499999999999998</v>
      </c>
      <c r="BB1260">
        <v>-0.40899999999999997</v>
      </c>
      <c r="BC1260">
        <v>2016</v>
      </c>
    </row>
    <row r="1261" spans="1:55" x14ac:dyDescent="0.25">
      <c r="A1261">
        <v>618</v>
      </c>
      <c r="B1261" t="s">
        <v>600</v>
      </c>
      <c r="C1261" t="s">
        <v>368</v>
      </c>
      <c r="D1261" t="s">
        <v>601</v>
      </c>
      <c r="E1261" t="s">
        <v>365</v>
      </c>
      <c r="F1261" t="s">
        <v>366</v>
      </c>
      <c r="G1261" t="s">
        <v>282</v>
      </c>
      <c r="I1261" t="s">
        <v>369</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-2.6059999999999999</v>
      </c>
      <c r="AG1261">
        <v>-3.18</v>
      </c>
      <c r="AH1261">
        <v>-6.3239999999999998</v>
      </c>
      <c r="AI1261">
        <v>-4.9059999999999997</v>
      </c>
      <c r="AJ1261">
        <v>-21.463999999999999</v>
      </c>
      <c r="AK1261">
        <v>-5.3579999999999997</v>
      </c>
      <c r="AL1261">
        <v>-0.97499999999999998</v>
      </c>
      <c r="AM1261">
        <v>1.718</v>
      </c>
      <c r="AN1261">
        <v>-12.202</v>
      </c>
      <c r="AO1261">
        <v>-14.439</v>
      </c>
      <c r="AP1261">
        <v>-18.579000000000001</v>
      </c>
      <c r="AQ1261">
        <v>-19.311</v>
      </c>
      <c r="AR1261">
        <v>-18.539000000000001</v>
      </c>
      <c r="AS1261">
        <v>-17.684000000000001</v>
      </c>
      <c r="AT1261">
        <v>-13.085000000000001</v>
      </c>
      <c r="AU1261">
        <v>-12.32</v>
      </c>
      <c r="AV1261">
        <v>-13.359</v>
      </c>
      <c r="AW1261">
        <v>-12.611000000000001</v>
      </c>
      <c r="AX1261">
        <v>-11.939</v>
      </c>
      <c r="AY1261">
        <v>-11.428000000000001</v>
      </c>
      <c r="AZ1261">
        <v>-10.377000000000001</v>
      </c>
      <c r="BA1261">
        <v>-9.5310000000000006</v>
      </c>
      <c r="BB1261">
        <v>-8.8140000000000001</v>
      </c>
      <c r="BC1261">
        <v>2015</v>
      </c>
    </row>
    <row r="1262" spans="1:55" x14ac:dyDescent="0.25">
      <c r="A1262">
        <v>624</v>
      </c>
      <c r="B1262" t="s">
        <v>608</v>
      </c>
      <c r="C1262" t="s">
        <v>225</v>
      </c>
      <c r="D1262" t="s">
        <v>609</v>
      </c>
      <c r="E1262" t="s">
        <v>227</v>
      </c>
      <c r="F1262" t="s">
        <v>228</v>
      </c>
      <c r="G1262" t="s">
        <v>229</v>
      </c>
      <c r="H1262" t="s">
        <v>230</v>
      </c>
      <c r="I1262" t="s">
        <v>610</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152.79400000000001</v>
      </c>
      <c r="AV1262">
        <v>160.02000000000001</v>
      </c>
      <c r="AW1262">
        <v>168.05199999999999</v>
      </c>
      <c r="AX1262">
        <v>176.39699999999999</v>
      </c>
      <c r="AY1262">
        <v>185.20400000000001</v>
      </c>
      <c r="AZ1262">
        <v>194.494</v>
      </c>
      <c r="BA1262">
        <v>204.30099999999999</v>
      </c>
      <c r="BB1262">
        <v>214.55099999999999</v>
      </c>
      <c r="BC1262">
        <v>2017</v>
      </c>
    </row>
    <row r="1263" spans="1:55" x14ac:dyDescent="0.25">
      <c r="A1263">
        <v>624</v>
      </c>
      <c r="B1263" t="s">
        <v>608</v>
      </c>
      <c r="C1263" t="s">
        <v>233</v>
      </c>
      <c r="D1263" t="s">
        <v>609</v>
      </c>
      <c r="E1263" t="s">
        <v>227</v>
      </c>
      <c r="F1263" t="s">
        <v>234</v>
      </c>
      <c r="G1263" t="s">
        <v>235</v>
      </c>
      <c r="I1263" t="s">
        <v>236</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4.0129999999999999</v>
      </c>
      <c r="AV1263">
        <v>4.7290000000000001</v>
      </c>
      <c r="AW1263">
        <v>5.0190000000000001</v>
      </c>
      <c r="AX1263">
        <v>4.9649999999999999</v>
      </c>
      <c r="AY1263">
        <v>4.9930000000000003</v>
      </c>
      <c r="AZ1263">
        <v>5.016</v>
      </c>
      <c r="BA1263">
        <v>5.0419999999999998</v>
      </c>
      <c r="BB1263">
        <v>5.0170000000000003</v>
      </c>
      <c r="BC1263">
        <v>2017</v>
      </c>
    </row>
    <row r="1264" spans="1:55" x14ac:dyDescent="0.25">
      <c r="A1264">
        <v>624</v>
      </c>
      <c r="B1264" t="s">
        <v>608</v>
      </c>
      <c r="C1264" t="s">
        <v>237</v>
      </c>
      <c r="D1264" t="s">
        <v>609</v>
      </c>
      <c r="E1264" t="s">
        <v>238</v>
      </c>
      <c r="F1264" t="s">
        <v>239</v>
      </c>
      <c r="G1264" t="s">
        <v>229</v>
      </c>
      <c r="H1264" t="s">
        <v>230</v>
      </c>
      <c r="I1264" t="s">
        <v>610</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173.38300000000001</v>
      </c>
      <c r="AV1264">
        <v>183.846</v>
      </c>
      <c r="AW1264">
        <v>196.34200000000001</v>
      </c>
      <c r="AX1264">
        <v>209.99299999999999</v>
      </c>
      <c r="AY1264">
        <v>224.84399999999999</v>
      </c>
      <c r="AZ1264">
        <v>240.82499999999999</v>
      </c>
      <c r="BA1264">
        <v>258.11500000000001</v>
      </c>
      <c r="BB1264">
        <v>276.54599999999999</v>
      </c>
      <c r="BC1264">
        <v>2017</v>
      </c>
    </row>
    <row r="1265" spans="1:55" x14ac:dyDescent="0.25">
      <c r="A1265">
        <v>624</v>
      </c>
      <c r="B1265" t="s">
        <v>608</v>
      </c>
      <c r="C1265" t="s">
        <v>240</v>
      </c>
      <c r="D1265" t="s">
        <v>609</v>
      </c>
      <c r="E1265" t="s">
        <v>238</v>
      </c>
      <c r="F1265" t="s">
        <v>241</v>
      </c>
      <c r="G1265" t="s">
        <v>242</v>
      </c>
      <c r="H1265" t="s">
        <v>230</v>
      </c>
      <c r="I1265" t="s">
        <v>243</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0.65200000000000002</v>
      </c>
      <c r="AD1265">
        <v>0.58899999999999997</v>
      </c>
      <c r="AE1265">
        <v>0.61599999999999999</v>
      </c>
      <c r="AF1265">
        <v>0.67900000000000005</v>
      </c>
      <c r="AG1265">
        <v>0.89100000000000001</v>
      </c>
      <c r="AH1265">
        <v>1.0229999999999999</v>
      </c>
      <c r="AI1265">
        <v>1.0900000000000001</v>
      </c>
      <c r="AJ1265">
        <v>1.2370000000000001</v>
      </c>
      <c r="AK1265">
        <v>1.514</v>
      </c>
      <c r="AL1265">
        <v>1.7889999999999999</v>
      </c>
      <c r="AM1265">
        <v>1.712</v>
      </c>
      <c r="AN1265">
        <v>1.6639999999999999</v>
      </c>
      <c r="AO1265">
        <v>1.865</v>
      </c>
      <c r="AP1265">
        <v>1.752</v>
      </c>
      <c r="AQ1265">
        <v>1.851</v>
      </c>
      <c r="AR1265">
        <v>1.861</v>
      </c>
      <c r="AS1265">
        <v>1.597</v>
      </c>
      <c r="AT1265">
        <v>1.6639999999999999</v>
      </c>
      <c r="AU1265">
        <v>1.776</v>
      </c>
      <c r="AV1265">
        <v>1.97</v>
      </c>
      <c r="AW1265">
        <v>2.0419999999999998</v>
      </c>
      <c r="AX1265">
        <v>2.2080000000000002</v>
      </c>
      <c r="AY1265">
        <v>2.3780000000000001</v>
      </c>
      <c r="AZ1265">
        <v>2.5640000000000001</v>
      </c>
      <c r="BA1265">
        <v>2.7589999999999999</v>
      </c>
      <c r="BB1265">
        <v>2.976</v>
      </c>
      <c r="BC1265">
        <v>2017</v>
      </c>
    </row>
    <row r="1266" spans="1:55" x14ac:dyDescent="0.25">
      <c r="A1266">
        <v>624</v>
      </c>
      <c r="B1266" t="s">
        <v>608</v>
      </c>
      <c r="C1266" t="s">
        <v>244</v>
      </c>
      <c r="D1266" t="s">
        <v>609</v>
      </c>
      <c r="E1266" t="s">
        <v>238</v>
      </c>
      <c r="F1266" t="s">
        <v>245</v>
      </c>
      <c r="G1266" t="s">
        <v>246</v>
      </c>
      <c r="H1266" t="s">
        <v>230</v>
      </c>
      <c r="I1266" t="s">
        <v>243</v>
      </c>
      <c r="J1266">
        <v>0.23100000000000001</v>
      </c>
      <c r="K1266">
        <v>0.27500000000000002</v>
      </c>
      <c r="L1266">
        <v>0.3</v>
      </c>
      <c r="M1266">
        <v>0.34100000000000003</v>
      </c>
      <c r="N1266">
        <v>0.36699999999999999</v>
      </c>
      <c r="O1266">
        <v>0.41099999999999998</v>
      </c>
      <c r="P1266">
        <v>0.432</v>
      </c>
      <c r="Q1266">
        <v>0.46200000000000002</v>
      </c>
      <c r="R1266">
        <v>0.50600000000000001</v>
      </c>
      <c r="S1266">
        <v>0.55600000000000005</v>
      </c>
      <c r="T1266">
        <v>0.58099999999999996</v>
      </c>
      <c r="U1266">
        <v>0.60899999999999999</v>
      </c>
      <c r="V1266">
        <v>0.64200000000000002</v>
      </c>
      <c r="W1266">
        <v>0.70499999999999996</v>
      </c>
      <c r="X1266">
        <v>0.77</v>
      </c>
      <c r="Y1266">
        <v>0.84499999999999997</v>
      </c>
      <c r="Z1266">
        <v>0.91800000000000004</v>
      </c>
      <c r="AA1266">
        <v>1.006</v>
      </c>
      <c r="AB1266">
        <v>1.103</v>
      </c>
      <c r="AC1266">
        <v>1.2509999999999999</v>
      </c>
      <c r="AD1266">
        <v>1.3720000000000001</v>
      </c>
      <c r="AE1266">
        <v>1.488</v>
      </c>
      <c r="AF1266">
        <v>1.5920000000000001</v>
      </c>
      <c r="AG1266">
        <v>1.7430000000000001</v>
      </c>
      <c r="AH1266">
        <v>1.8779999999999999</v>
      </c>
      <c r="AI1266">
        <v>2.0489999999999999</v>
      </c>
      <c r="AJ1266">
        <v>2.3029999999999999</v>
      </c>
      <c r="AK1266">
        <v>2.5830000000000002</v>
      </c>
      <c r="AL1266">
        <v>2.8090000000000002</v>
      </c>
      <c r="AM1266">
        <v>2.794</v>
      </c>
      <c r="AN1266">
        <v>2.8679999999999999</v>
      </c>
      <c r="AO1266">
        <v>3.044</v>
      </c>
      <c r="AP1266">
        <v>3.1360000000000001</v>
      </c>
      <c r="AQ1266">
        <v>3.2170000000000001</v>
      </c>
      <c r="AR1266">
        <v>3.298</v>
      </c>
      <c r="AS1266">
        <v>3.367</v>
      </c>
      <c r="AT1266">
        <v>3.5640000000000001</v>
      </c>
      <c r="AU1266">
        <v>3.7770000000000001</v>
      </c>
      <c r="AV1266">
        <v>4.0449999999999999</v>
      </c>
      <c r="AW1266">
        <v>4.3230000000000004</v>
      </c>
      <c r="AX1266">
        <v>4.633</v>
      </c>
      <c r="AY1266">
        <v>4.9649999999999999</v>
      </c>
      <c r="AZ1266">
        <v>5.3220000000000001</v>
      </c>
      <c r="BA1266">
        <v>5.7060000000000004</v>
      </c>
      <c r="BB1266">
        <v>6.1180000000000003</v>
      </c>
      <c r="BC1266">
        <v>2017</v>
      </c>
    </row>
    <row r="1267" spans="1:55" x14ac:dyDescent="0.25">
      <c r="A1267">
        <v>624</v>
      </c>
      <c r="B1267" t="s">
        <v>608</v>
      </c>
      <c r="C1267" t="s">
        <v>247</v>
      </c>
      <c r="D1267" t="s">
        <v>609</v>
      </c>
      <c r="E1267" t="s">
        <v>248</v>
      </c>
      <c r="F1267" t="s">
        <v>249</v>
      </c>
      <c r="G1267" t="s">
        <v>250</v>
      </c>
      <c r="I1267" t="s">
        <v>251</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113.47499999999999</v>
      </c>
      <c r="AV1267">
        <v>114.889</v>
      </c>
      <c r="AW1267">
        <v>116.834</v>
      </c>
      <c r="AX1267">
        <v>119.04600000000001</v>
      </c>
      <c r="AY1267">
        <v>121.40300000000001</v>
      </c>
      <c r="AZ1267">
        <v>123.821</v>
      </c>
      <c r="BA1267">
        <v>126.34</v>
      </c>
      <c r="BB1267">
        <v>128.89500000000001</v>
      </c>
      <c r="BC1267">
        <v>2017</v>
      </c>
    </row>
    <row r="1268" spans="1:55" x14ac:dyDescent="0.25">
      <c r="A1268">
        <v>624</v>
      </c>
      <c r="B1268" t="s">
        <v>608</v>
      </c>
      <c r="C1268" t="s">
        <v>252</v>
      </c>
      <c r="D1268" t="s">
        <v>609</v>
      </c>
      <c r="E1268" t="s">
        <v>253</v>
      </c>
      <c r="F1268" t="s">
        <v>254</v>
      </c>
      <c r="G1268" t="s">
        <v>229</v>
      </c>
      <c r="H1268" t="s">
        <v>220</v>
      </c>
      <c r="I1268" t="s">
        <v>255</v>
      </c>
      <c r="J1268" s="52">
        <v>82667.28</v>
      </c>
      <c r="K1268" s="52">
        <v>88287.41</v>
      </c>
      <c r="L1268" s="52">
        <v>89136.53</v>
      </c>
      <c r="M1268" s="52">
        <v>95663.67</v>
      </c>
      <c r="N1268" s="52">
        <v>97204.99</v>
      </c>
      <c r="O1268" s="52">
        <v>103400.44</v>
      </c>
      <c r="P1268" s="52">
        <v>104179.11</v>
      </c>
      <c r="Q1268" s="52">
        <v>106438.86</v>
      </c>
      <c r="R1268" s="52">
        <v>110485.61</v>
      </c>
      <c r="S1268" s="52">
        <v>114286.03</v>
      </c>
      <c r="T1268" s="52">
        <v>112516.73</v>
      </c>
      <c r="U1268" s="52">
        <v>111456.56</v>
      </c>
      <c r="V1268" s="52">
        <v>112132.77</v>
      </c>
      <c r="W1268" s="52">
        <v>117478.69</v>
      </c>
      <c r="X1268" s="52">
        <v>126035.21</v>
      </c>
      <c r="Y1268" s="52">
        <v>132005.82</v>
      </c>
      <c r="Z1268" s="52">
        <v>137435</v>
      </c>
      <c r="AA1268" s="52">
        <v>144526.69</v>
      </c>
      <c r="AB1268" s="52">
        <v>153251.04999999999</v>
      </c>
      <c r="AC1268" s="52">
        <v>167822.89</v>
      </c>
      <c r="AD1268" s="52">
        <v>176379.89</v>
      </c>
      <c r="AE1268" s="52">
        <v>183561.4</v>
      </c>
      <c r="AF1268" s="52">
        <v>189671.65</v>
      </c>
      <c r="AG1268" s="52">
        <v>200338.07</v>
      </c>
      <c r="AH1268" s="52">
        <v>206829.35</v>
      </c>
      <c r="AI1268" s="52">
        <v>215663.24</v>
      </c>
      <c r="AJ1268" s="52">
        <v>232279.63</v>
      </c>
      <c r="AK1268" s="52">
        <v>250748.76</v>
      </c>
      <c r="AL1268" s="52">
        <v>264550.59999999998</v>
      </c>
      <c r="AM1268" s="52">
        <v>258435.68</v>
      </c>
      <c r="AN1268" s="52">
        <v>259396.82</v>
      </c>
      <c r="AO1268" s="52">
        <v>266675.34000000003</v>
      </c>
      <c r="AP1268" s="52">
        <v>266459.95</v>
      </c>
      <c r="AQ1268" s="52">
        <v>265434.90999999997</v>
      </c>
      <c r="AR1268" s="52">
        <v>263845.62</v>
      </c>
      <c r="AS1268" s="52">
        <v>263263.63</v>
      </c>
      <c r="AT1268" s="52">
        <v>272256.42</v>
      </c>
      <c r="AU1268" s="52">
        <v>279643.95</v>
      </c>
      <c r="AV1268" s="52">
        <v>289419.46000000002</v>
      </c>
      <c r="AW1268" s="52">
        <v>300365.81</v>
      </c>
      <c r="AX1268" s="52">
        <v>311565.74</v>
      </c>
      <c r="AY1268" s="52">
        <v>323267.93</v>
      </c>
      <c r="AZ1268" s="52">
        <v>335485.23</v>
      </c>
      <c r="BA1268" s="52">
        <v>348250.27</v>
      </c>
      <c r="BB1268" s="52">
        <v>361413.31</v>
      </c>
      <c r="BC1268">
        <v>2016</v>
      </c>
    </row>
    <row r="1269" spans="1:55" x14ac:dyDescent="0.25">
      <c r="A1269">
        <v>624</v>
      </c>
      <c r="B1269" t="s">
        <v>608</v>
      </c>
      <c r="C1269" t="s">
        <v>256</v>
      </c>
      <c r="D1269" t="s">
        <v>609</v>
      </c>
      <c r="E1269" t="s">
        <v>253</v>
      </c>
      <c r="F1269" t="s">
        <v>257</v>
      </c>
      <c r="G1269" t="s">
        <v>258</v>
      </c>
      <c r="H1269" t="s">
        <v>220</v>
      </c>
      <c r="I1269" t="s">
        <v>255</v>
      </c>
      <c r="J1269" s="52">
        <v>1857.41</v>
      </c>
      <c r="K1269" s="52">
        <v>1983.68</v>
      </c>
      <c r="L1269" s="52">
        <v>2002.76</v>
      </c>
      <c r="M1269" s="52">
        <v>2149.42</v>
      </c>
      <c r="N1269" s="52">
        <v>2184.0500000000002</v>
      </c>
      <c r="O1269" s="52">
        <v>2323.25</v>
      </c>
      <c r="P1269" s="52">
        <v>2340.75</v>
      </c>
      <c r="Q1269" s="52">
        <v>2391.52</v>
      </c>
      <c r="R1269" s="52">
        <v>2482.44</v>
      </c>
      <c r="S1269" s="52">
        <v>2567.83</v>
      </c>
      <c r="T1269" s="52">
        <v>2528.08</v>
      </c>
      <c r="U1269" s="52">
        <v>2504.2600000000002</v>
      </c>
      <c r="V1269" s="52">
        <v>2519.4499999999998</v>
      </c>
      <c r="W1269" s="52">
        <v>2639.57</v>
      </c>
      <c r="X1269" s="52">
        <v>2831.82</v>
      </c>
      <c r="Y1269" s="52">
        <v>2965.97</v>
      </c>
      <c r="Z1269" s="52">
        <v>3087.95</v>
      </c>
      <c r="AA1269" s="52">
        <v>3247.29</v>
      </c>
      <c r="AB1269" s="52">
        <v>3443.32</v>
      </c>
      <c r="AC1269" s="52">
        <v>3770.72</v>
      </c>
      <c r="AD1269" s="52">
        <v>3962.99</v>
      </c>
      <c r="AE1269" s="52">
        <v>4124.34</v>
      </c>
      <c r="AF1269" s="52">
        <v>4261.63</v>
      </c>
      <c r="AG1269" s="52">
        <v>4501.29</v>
      </c>
      <c r="AH1269" s="52">
        <v>4647.1400000000003</v>
      </c>
      <c r="AI1269" s="52">
        <v>4845.62</v>
      </c>
      <c r="AJ1269" s="52">
        <v>5218.97</v>
      </c>
      <c r="AK1269" s="52">
        <v>5633.94</v>
      </c>
      <c r="AL1269" s="52">
        <v>5944.05</v>
      </c>
      <c r="AM1269" s="52">
        <v>5806.65</v>
      </c>
      <c r="AN1269" s="52">
        <v>5828.25</v>
      </c>
      <c r="AO1269" s="52">
        <v>5991.79</v>
      </c>
      <c r="AP1269" s="52">
        <v>5986.95</v>
      </c>
      <c r="AQ1269" s="52">
        <v>5963.92</v>
      </c>
      <c r="AR1269" s="52">
        <v>5928.21</v>
      </c>
      <c r="AS1269" s="52">
        <v>5915.13</v>
      </c>
      <c r="AT1269" s="52">
        <v>6117.18</v>
      </c>
      <c r="AU1269" s="52">
        <v>6283.17</v>
      </c>
      <c r="AV1269" s="52">
        <v>6502.81</v>
      </c>
      <c r="AW1269" s="52">
        <v>6748.76</v>
      </c>
      <c r="AX1269" s="52">
        <v>7000.4</v>
      </c>
      <c r="AY1269" s="52">
        <v>7263.33</v>
      </c>
      <c r="AZ1269" s="52">
        <v>7537.84</v>
      </c>
      <c r="BA1269" s="52">
        <v>7824.65</v>
      </c>
      <c r="BB1269" s="52">
        <v>8120.4</v>
      </c>
      <c r="BC1269">
        <v>2016</v>
      </c>
    </row>
    <row r="1270" spans="1:55" x14ac:dyDescent="0.25">
      <c r="A1270">
        <v>624</v>
      </c>
      <c r="B1270" t="s">
        <v>608</v>
      </c>
      <c r="C1270" t="s">
        <v>259</v>
      </c>
      <c r="D1270" t="s">
        <v>609</v>
      </c>
      <c r="E1270" t="s">
        <v>260</v>
      </c>
      <c r="F1270" t="s">
        <v>261</v>
      </c>
      <c r="G1270" t="s">
        <v>229</v>
      </c>
      <c r="H1270" t="s">
        <v>220</v>
      </c>
      <c r="I1270" t="s">
        <v>262</v>
      </c>
      <c r="J1270" s="52">
        <v>21752.1</v>
      </c>
      <c r="K1270" s="52">
        <v>25458.080000000002</v>
      </c>
      <c r="L1270" s="52">
        <v>30176.47</v>
      </c>
      <c r="M1270" s="52">
        <v>35809.65</v>
      </c>
      <c r="N1270" s="52">
        <v>39579.550000000003</v>
      </c>
      <c r="O1270" s="52">
        <v>43646.83</v>
      </c>
      <c r="P1270" s="52">
        <v>51758.92</v>
      </c>
      <c r="Q1270" s="52">
        <v>56758.11</v>
      </c>
      <c r="R1270" s="52">
        <v>62112.24</v>
      </c>
      <c r="S1270" s="52">
        <v>66516.39</v>
      </c>
      <c r="T1270" s="52">
        <v>67045.81</v>
      </c>
      <c r="U1270" s="52">
        <v>69614.039999999994</v>
      </c>
      <c r="V1270" s="52">
        <v>72266.66</v>
      </c>
      <c r="W1270" s="52">
        <v>84147.520000000004</v>
      </c>
      <c r="X1270" s="52">
        <v>96671.02</v>
      </c>
      <c r="Y1270" s="52">
        <v>105916.26</v>
      </c>
      <c r="Z1270" s="52">
        <v>114452.84</v>
      </c>
      <c r="AA1270" s="52">
        <v>123210.91</v>
      </c>
      <c r="AB1270" s="52">
        <v>135139.04</v>
      </c>
      <c r="AC1270" s="52">
        <v>158346.09</v>
      </c>
      <c r="AD1270" s="52">
        <v>162121.54</v>
      </c>
      <c r="AE1270" s="52">
        <v>170937.55</v>
      </c>
      <c r="AF1270" s="52">
        <v>176057.49</v>
      </c>
      <c r="AG1270" s="52">
        <v>189265.78</v>
      </c>
      <c r="AH1270" s="52">
        <v>194180.75</v>
      </c>
      <c r="AI1270" s="52">
        <v>203743.99</v>
      </c>
      <c r="AJ1270" s="52">
        <v>226130.4</v>
      </c>
      <c r="AK1270" s="52">
        <v>250748.76</v>
      </c>
      <c r="AL1270" s="52">
        <v>273931.38</v>
      </c>
      <c r="AM1270" s="52">
        <v>273418.90999999997</v>
      </c>
      <c r="AN1270" s="52">
        <v>275821.92</v>
      </c>
      <c r="AO1270" s="52">
        <v>291150.90999999997</v>
      </c>
      <c r="AP1270" s="52">
        <v>292524.17</v>
      </c>
      <c r="AQ1270" s="52">
        <v>295561.24</v>
      </c>
      <c r="AR1270" s="52">
        <v>293360.34999999998</v>
      </c>
      <c r="AS1270" s="52">
        <v>297795.53999999998</v>
      </c>
      <c r="AT1270" s="52">
        <v>307254.39</v>
      </c>
      <c r="AU1270" s="52">
        <v>317325.64</v>
      </c>
      <c r="AV1270" s="52">
        <v>332510.58</v>
      </c>
      <c r="AW1270" s="52">
        <v>350929.62</v>
      </c>
      <c r="AX1270" s="52">
        <v>370905.85</v>
      </c>
      <c r="AY1270" s="52">
        <v>392458.57</v>
      </c>
      <c r="AZ1270" s="52">
        <v>415401.46</v>
      </c>
      <c r="BA1270" s="52">
        <v>439979.7</v>
      </c>
      <c r="BB1270" s="52">
        <v>465844.65</v>
      </c>
      <c r="BC1270">
        <v>2016</v>
      </c>
    </row>
    <row r="1271" spans="1:55" x14ac:dyDescent="0.25">
      <c r="A1271">
        <v>624</v>
      </c>
      <c r="B1271" t="s">
        <v>608</v>
      </c>
      <c r="C1271" t="s">
        <v>263</v>
      </c>
      <c r="D1271" t="s">
        <v>609</v>
      </c>
      <c r="E1271" t="s">
        <v>260</v>
      </c>
      <c r="F1271" t="s">
        <v>264</v>
      </c>
      <c r="G1271" t="s">
        <v>242</v>
      </c>
      <c r="H1271" t="s">
        <v>220</v>
      </c>
      <c r="I1271" t="s">
        <v>262</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52">
        <v>1062.47</v>
      </c>
      <c r="W1271" s="52">
        <v>1046.27</v>
      </c>
      <c r="X1271" s="52">
        <v>1180.49</v>
      </c>
      <c r="Y1271" s="52">
        <v>1378.16</v>
      </c>
      <c r="Z1271" s="52">
        <v>1385.77</v>
      </c>
      <c r="AA1271" s="52">
        <v>1322.34</v>
      </c>
      <c r="AB1271" s="52">
        <v>1376.76</v>
      </c>
      <c r="AC1271" s="52">
        <v>1529.88</v>
      </c>
      <c r="AD1271" s="52">
        <v>1354.54</v>
      </c>
      <c r="AE1271" s="52">
        <v>1387.17</v>
      </c>
      <c r="AF1271" s="52">
        <v>1502.61</v>
      </c>
      <c r="AG1271" s="52">
        <v>1937.15</v>
      </c>
      <c r="AH1271" s="52">
        <v>2186.5300000000002</v>
      </c>
      <c r="AI1271" s="52">
        <v>2297.77</v>
      </c>
      <c r="AJ1271" s="52">
        <v>2572.5700000000002</v>
      </c>
      <c r="AK1271" s="52">
        <v>3112.29</v>
      </c>
      <c r="AL1271" s="52">
        <v>3638.9</v>
      </c>
      <c r="AM1271" s="52">
        <v>3444.56</v>
      </c>
      <c r="AN1271" s="52">
        <v>3312.83</v>
      </c>
      <c r="AO1271" s="52">
        <v>3670.43</v>
      </c>
      <c r="AP1271" s="52">
        <v>3408.48</v>
      </c>
      <c r="AQ1271" s="52">
        <v>3558.8</v>
      </c>
      <c r="AR1271" s="52">
        <v>3535.39</v>
      </c>
      <c r="AS1271" s="52">
        <v>2996.79</v>
      </c>
      <c r="AT1271" s="52">
        <v>3083.57</v>
      </c>
      <c r="AU1271" s="52">
        <v>3249.52</v>
      </c>
      <c r="AV1271" s="52">
        <v>3562.73</v>
      </c>
      <c r="AW1271" s="52">
        <v>3650.11</v>
      </c>
      <c r="AX1271" s="52">
        <v>3900.48</v>
      </c>
      <c r="AY1271" s="52">
        <v>4151.3</v>
      </c>
      <c r="AZ1271" s="52">
        <v>4422.42</v>
      </c>
      <c r="BA1271" s="52">
        <v>4703.7299999999996</v>
      </c>
      <c r="BB1271" s="52">
        <v>5012.6499999999996</v>
      </c>
      <c r="BC1271">
        <v>2016</v>
      </c>
    </row>
    <row r="1272" spans="1:55" x14ac:dyDescent="0.25">
      <c r="A1272">
        <v>624</v>
      </c>
      <c r="B1272" t="s">
        <v>608</v>
      </c>
      <c r="C1272" t="s">
        <v>265</v>
      </c>
      <c r="D1272" t="s">
        <v>609</v>
      </c>
      <c r="E1272" t="s">
        <v>260</v>
      </c>
      <c r="F1272" t="s">
        <v>266</v>
      </c>
      <c r="G1272" t="s">
        <v>246</v>
      </c>
      <c r="H1272" t="s">
        <v>220</v>
      </c>
      <c r="I1272" t="s">
        <v>262</v>
      </c>
      <c r="J1272">
        <v>800.245</v>
      </c>
      <c r="K1272">
        <v>935.50800000000004</v>
      </c>
      <c r="L1272" s="52">
        <v>1002.86</v>
      </c>
      <c r="M1272" s="52">
        <v>1118.45</v>
      </c>
      <c r="N1272" s="52">
        <v>1177.48</v>
      </c>
      <c r="O1272" s="52">
        <v>1292.1400000000001</v>
      </c>
      <c r="P1272" s="52">
        <v>1328.08</v>
      </c>
      <c r="Q1272" s="52">
        <v>1390.45</v>
      </c>
      <c r="R1272" s="52">
        <v>1494.22</v>
      </c>
      <c r="S1272" s="52">
        <v>1606.21</v>
      </c>
      <c r="T1272" s="52">
        <v>1640.53</v>
      </c>
      <c r="U1272" s="52">
        <v>1680.03</v>
      </c>
      <c r="V1272" s="52">
        <v>1728.75</v>
      </c>
      <c r="W1272" s="52">
        <v>1854.08</v>
      </c>
      <c r="X1272" s="52">
        <v>2031.59</v>
      </c>
      <c r="Y1272" s="52">
        <v>2172.4499999999998</v>
      </c>
      <c r="Z1272" s="52">
        <v>2303.21</v>
      </c>
      <c r="AA1272" s="52">
        <v>2463.8200000000002</v>
      </c>
      <c r="AB1272" s="52">
        <v>2641.96</v>
      </c>
      <c r="AC1272" s="52">
        <v>2934.95</v>
      </c>
      <c r="AD1272" s="52">
        <v>3153.54</v>
      </c>
      <c r="AE1272" s="52">
        <v>3353.92</v>
      </c>
      <c r="AF1272" s="52">
        <v>3520.39</v>
      </c>
      <c r="AG1272" s="52">
        <v>3787.42</v>
      </c>
      <c r="AH1272" s="52">
        <v>4015.4</v>
      </c>
      <c r="AI1272" s="52">
        <v>4317.3100000000004</v>
      </c>
      <c r="AJ1272" s="52">
        <v>4790.68</v>
      </c>
      <c r="AK1272" s="52">
        <v>5310.53</v>
      </c>
      <c r="AL1272" s="52">
        <v>5711.81</v>
      </c>
      <c r="AM1272" s="52">
        <v>5622.32</v>
      </c>
      <c r="AN1272" s="52">
        <v>5708.99</v>
      </c>
      <c r="AO1272" s="52">
        <v>5991.79</v>
      </c>
      <c r="AP1272" s="52">
        <v>6101.78</v>
      </c>
      <c r="AQ1272" s="52">
        <v>6184.95</v>
      </c>
      <c r="AR1272" s="52">
        <v>6264.24</v>
      </c>
      <c r="AS1272" s="52">
        <v>6317.27</v>
      </c>
      <c r="AT1272" s="52">
        <v>6604.47</v>
      </c>
      <c r="AU1272" s="52">
        <v>6912.64</v>
      </c>
      <c r="AV1272" s="52">
        <v>7315.59</v>
      </c>
      <c r="AW1272" s="52">
        <v>7727.28</v>
      </c>
      <c r="AX1272" s="52">
        <v>8182.78</v>
      </c>
      <c r="AY1272" s="52">
        <v>8666.6200000000008</v>
      </c>
      <c r="AZ1272" s="52">
        <v>9180.27</v>
      </c>
      <c r="BA1272" s="52">
        <v>9727.06</v>
      </c>
      <c r="BB1272" s="52">
        <v>10305.98</v>
      </c>
      <c r="BC1272">
        <v>2016</v>
      </c>
    </row>
    <row r="1273" spans="1:55" x14ac:dyDescent="0.25">
      <c r="A1273">
        <v>624</v>
      </c>
      <c r="B1273" t="s">
        <v>608</v>
      </c>
      <c r="C1273" t="s">
        <v>267</v>
      </c>
      <c r="D1273" t="s">
        <v>609</v>
      </c>
      <c r="E1273" t="s">
        <v>268</v>
      </c>
      <c r="F1273" t="s">
        <v>269</v>
      </c>
      <c r="G1273" t="s">
        <v>270</v>
      </c>
    </row>
    <row r="1274" spans="1:55" x14ac:dyDescent="0.25">
      <c r="A1274">
        <v>624</v>
      </c>
      <c r="B1274" t="s">
        <v>608</v>
      </c>
      <c r="C1274" t="s">
        <v>271</v>
      </c>
      <c r="D1274" t="s">
        <v>609</v>
      </c>
      <c r="E1274" t="s">
        <v>272</v>
      </c>
      <c r="F1274" t="s">
        <v>273</v>
      </c>
      <c r="G1274" t="s">
        <v>274</v>
      </c>
      <c r="I1274" t="s">
        <v>243</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2017</v>
      </c>
    </row>
    <row r="1275" spans="1:55" x14ac:dyDescent="0.25">
      <c r="A1275">
        <v>624</v>
      </c>
      <c r="B1275" t="s">
        <v>608</v>
      </c>
      <c r="C1275" t="s">
        <v>275</v>
      </c>
      <c r="D1275" t="s">
        <v>609</v>
      </c>
      <c r="E1275" t="s">
        <v>276</v>
      </c>
      <c r="F1275" t="s">
        <v>277</v>
      </c>
      <c r="G1275" t="s">
        <v>278</v>
      </c>
      <c r="I1275" t="s">
        <v>243</v>
      </c>
      <c r="J1275">
        <v>27.181999999999999</v>
      </c>
      <c r="K1275">
        <v>27.213000000000001</v>
      </c>
      <c r="L1275">
        <v>30.09</v>
      </c>
      <c r="M1275">
        <v>32.017000000000003</v>
      </c>
      <c r="N1275">
        <v>33.613999999999997</v>
      </c>
      <c r="O1275">
        <v>33.779000000000003</v>
      </c>
      <c r="P1275">
        <v>38.972999999999999</v>
      </c>
      <c r="Q1275">
        <v>40.82</v>
      </c>
      <c r="R1275">
        <v>41.567999999999998</v>
      </c>
      <c r="S1275">
        <v>41.411999999999999</v>
      </c>
      <c r="T1275">
        <v>40.868000000000002</v>
      </c>
      <c r="U1275">
        <v>41.436</v>
      </c>
      <c r="V1275">
        <v>41.802999999999997</v>
      </c>
      <c r="W1275">
        <v>45.384999999999998</v>
      </c>
      <c r="X1275">
        <v>47.584000000000003</v>
      </c>
      <c r="Y1275">
        <v>48.753999999999998</v>
      </c>
      <c r="Z1275">
        <v>49.692999999999998</v>
      </c>
      <c r="AA1275">
        <v>50.008000000000003</v>
      </c>
      <c r="AB1275">
        <v>51.151000000000003</v>
      </c>
      <c r="AC1275">
        <v>53.951999999999998</v>
      </c>
      <c r="AD1275">
        <v>51.408999999999999</v>
      </c>
      <c r="AE1275">
        <v>50.966000000000001</v>
      </c>
      <c r="AF1275">
        <v>50.011000000000003</v>
      </c>
      <c r="AG1275">
        <v>49.972000000000001</v>
      </c>
      <c r="AH1275">
        <v>48.359000000000002</v>
      </c>
      <c r="AI1275">
        <v>47.192</v>
      </c>
      <c r="AJ1275">
        <v>47.201999999999998</v>
      </c>
      <c r="AK1275">
        <v>47.216999999999999</v>
      </c>
      <c r="AL1275">
        <v>47.959000000000003</v>
      </c>
      <c r="AM1275">
        <v>48.631</v>
      </c>
      <c r="AN1275">
        <v>48.314</v>
      </c>
      <c r="AO1275">
        <v>48.591999999999999</v>
      </c>
      <c r="AP1275">
        <v>47.941000000000003</v>
      </c>
      <c r="AQ1275">
        <v>47.786999999999999</v>
      </c>
      <c r="AR1275">
        <v>46.831000000000003</v>
      </c>
      <c r="AS1275">
        <v>47.14</v>
      </c>
      <c r="AT1275">
        <v>46.521999999999998</v>
      </c>
      <c r="AU1275">
        <v>45.905000000000001</v>
      </c>
      <c r="AV1275">
        <v>45.451999999999998</v>
      </c>
      <c r="AW1275">
        <v>45.414000000000001</v>
      </c>
      <c r="AX1275">
        <v>45.328000000000003</v>
      </c>
      <c r="AY1275">
        <v>45.283999999999999</v>
      </c>
      <c r="AZ1275">
        <v>45.249000000000002</v>
      </c>
      <c r="BA1275">
        <v>45.232999999999997</v>
      </c>
      <c r="BB1275">
        <v>45.201000000000001</v>
      </c>
      <c r="BC1275">
        <v>2017</v>
      </c>
    </row>
    <row r="1276" spans="1:55" x14ac:dyDescent="0.25">
      <c r="A1276">
        <v>624</v>
      </c>
      <c r="B1276" t="s">
        <v>608</v>
      </c>
      <c r="C1276" t="s">
        <v>279</v>
      </c>
      <c r="D1276" t="s">
        <v>609</v>
      </c>
      <c r="E1276" t="s">
        <v>280</v>
      </c>
      <c r="F1276" t="s">
        <v>281</v>
      </c>
      <c r="G1276" t="s">
        <v>282</v>
      </c>
      <c r="I1276" t="s">
        <v>610</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38.752000000000002</v>
      </c>
      <c r="AT1276">
        <v>37.146999999999998</v>
      </c>
      <c r="AU1276">
        <v>38.164000000000001</v>
      </c>
      <c r="AV1276">
        <v>34.941000000000003</v>
      </c>
      <c r="AW1276">
        <v>37.048000000000002</v>
      </c>
      <c r="AX1276">
        <v>36.347000000000001</v>
      </c>
      <c r="AY1276">
        <v>35.720999999999997</v>
      </c>
      <c r="AZ1276">
        <v>35.328000000000003</v>
      </c>
      <c r="BA1276">
        <v>35.295999999999999</v>
      </c>
      <c r="BB1276">
        <v>35.276000000000003</v>
      </c>
      <c r="BC1276">
        <v>2017</v>
      </c>
    </row>
    <row r="1277" spans="1:55" x14ac:dyDescent="0.25">
      <c r="A1277">
        <v>624</v>
      </c>
      <c r="B1277" t="s">
        <v>608</v>
      </c>
      <c r="C1277" t="s">
        <v>283</v>
      </c>
      <c r="D1277" t="s">
        <v>609</v>
      </c>
      <c r="E1277" t="s">
        <v>284</v>
      </c>
      <c r="F1277" t="s">
        <v>285</v>
      </c>
      <c r="G1277" t="s">
        <v>282</v>
      </c>
      <c r="I1277" t="s">
        <v>610</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35.572000000000003</v>
      </c>
      <c r="AT1277">
        <v>34.747999999999998</v>
      </c>
      <c r="AU1277">
        <v>32.014000000000003</v>
      </c>
      <c r="AV1277">
        <v>27.858000000000001</v>
      </c>
      <c r="AW1277">
        <v>29.795999999999999</v>
      </c>
      <c r="AX1277">
        <v>29.88</v>
      </c>
      <c r="AY1277">
        <v>29.85</v>
      </c>
      <c r="AZ1277">
        <v>29.914000000000001</v>
      </c>
      <c r="BA1277">
        <v>30.338999999999999</v>
      </c>
      <c r="BB1277">
        <v>30.273</v>
      </c>
      <c r="BC1277">
        <v>2017</v>
      </c>
    </row>
    <row r="1278" spans="1:55" x14ac:dyDescent="0.25">
      <c r="A1278">
        <v>624</v>
      </c>
      <c r="B1278" t="s">
        <v>608</v>
      </c>
      <c r="C1278" t="s">
        <v>286</v>
      </c>
      <c r="D1278" t="s">
        <v>609</v>
      </c>
      <c r="E1278" t="s">
        <v>287</v>
      </c>
      <c r="F1278" t="s">
        <v>288</v>
      </c>
      <c r="G1278" t="s">
        <v>250</v>
      </c>
      <c r="I1278" t="s">
        <v>611</v>
      </c>
      <c r="J1278">
        <v>19.937000000000001</v>
      </c>
      <c r="K1278">
        <v>24.06</v>
      </c>
      <c r="L1278">
        <v>29.143000000000001</v>
      </c>
      <c r="M1278">
        <v>35.017000000000003</v>
      </c>
      <c r="N1278">
        <v>38.405000000000001</v>
      </c>
      <c r="O1278">
        <v>40.664000000000001</v>
      </c>
      <c r="P1278">
        <v>45.183</v>
      </c>
      <c r="Q1278">
        <v>46.877000000000002</v>
      </c>
      <c r="R1278">
        <v>48.570999999999998</v>
      </c>
      <c r="S1278">
        <v>50.831000000000003</v>
      </c>
      <c r="T1278">
        <v>56.478000000000002</v>
      </c>
      <c r="U1278">
        <v>60.764000000000003</v>
      </c>
      <c r="V1278">
        <v>68.923000000000002</v>
      </c>
      <c r="W1278">
        <v>72.94</v>
      </c>
      <c r="X1278">
        <v>75.38</v>
      </c>
      <c r="Y1278">
        <v>81.718999999999994</v>
      </c>
      <c r="Z1278">
        <v>86.631</v>
      </c>
      <c r="AA1278">
        <v>94.058999999999997</v>
      </c>
      <c r="AB1278">
        <v>98.197000000000003</v>
      </c>
      <c r="AC1278">
        <v>102.462</v>
      </c>
      <c r="AD1278">
        <v>100</v>
      </c>
      <c r="AE1278">
        <v>103.67400000000001</v>
      </c>
      <c r="AF1278">
        <v>105.663</v>
      </c>
      <c r="AG1278">
        <v>106.91800000000001</v>
      </c>
      <c r="AH1278">
        <v>104.89700000000001</v>
      </c>
      <c r="AI1278">
        <v>105.351</v>
      </c>
      <c r="AJ1278">
        <v>110.453</v>
      </c>
      <c r="AK1278">
        <v>115.307</v>
      </c>
      <c r="AL1278">
        <v>123.14</v>
      </c>
      <c r="AM1278">
        <v>124.358</v>
      </c>
      <c r="AN1278">
        <v>126.943</v>
      </c>
      <c r="AO1278">
        <v>132.62200000000001</v>
      </c>
      <c r="AP1278">
        <v>135.995</v>
      </c>
      <c r="AQ1278">
        <v>138.05199999999999</v>
      </c>
      <c r="AR1278">
        <v>137.71600000000001</v>
      </c>
      <c r="AS1278">
        <v>137.89099999999999</v>
      </c>
      <c r="AT1278">
        <v>135.94999999999999</v>
      </c>
      <c r="AU1278">
        <v>137.01499999999999</v>
      </c>
      <c r="AV1278">
        <v>138.79900000000001</v>
      </c>
      <c r="AW1278">
        <v>140.98599999999999</v>
      </c>
      <c r="AX1278">
        <v>143.80600000000001</v>
      </c>
      <c r="AY1278">
        <v>146.68199999999999</v>
      </c>
      <c r="AZ1278">
        <v>149.61600000000001</v>
      </c>
      <c r="BA1278">
        <v>152.608</v>
      </c>
      <c r="BB1278">
        <v>155.66</v>
      </c>
      <c r="BC1278">
        <v>2017</v>
      </c>
    </row>
    <row r="1279" spans="1:55" x14ac:dyDescent="0.25">
      <c r="A1279">
        <v>624</v>
      </c>
      <c r="B1279" t="s">
        <v>608</v>
      </c>
      <c r="C1279" t="s">
        <v>290</v>
      </c>
      <c r="D1279" t="s">
        <v>609</v>
      </c>
      <c r="E1279" t="s">
        <v>287</v>
      </c>
      <c r="F1279" t="s">
        <v>291</v>
      </c>
      <c r="G1279" t="s">
        <v>235</v>
      </c>
      <c r="I1279" t="s">
        <v>292</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4.3940000000000001</v>
      </c>
      <c r="AL1279">
        <v>6.7930000000000001</v>
      </c>
      <c r="AM1279">
        <v>0.99</v>
      </c>
      <c r="AN1279">
        <v>2.0790000000000002</v>
      </c>
      <c r="AO1279">
        <v>4.4740000000000002</v>
      </c>
      <c r="AP1279">
        <v>2.5430000000000001</v>
      </c>
      <c r="AQ1279">
        <v>1.512</v>
      </c>
      <c r="AR1279">
        <v>-0.24399999999999999</v>
      </c>
      <c r="AS1279">
        <v>0.127</v>
      </c>
      <c r="AT1279">
        <v>-1.4079999999999999</v>
      </c>
      <c r="AU1279">
        <v>0.78400000000000003</v>
      </c>
      <c r="AV1279">
        <v>1.302</v>
      </c>
      <c r="AW1279">
        <v>1.5760000000000001</v>
      </c>
      <c r="AX1279">
        <v>2</v>
      </c>
      <c r="AY1279">
        <v>2</v>
      </c>
      <c r="AZ1279">
        <v>2</v>
      </c>
      <c r="BA1279">
        <v>2</v>
      </c>
      <c r="BB1279">
        <v>2</v>
      </c>
      <c r="BC1279">
        <v>2017</v>
      </c>
    </row>
    <row r="1280" spans="1:55" x14ac:dyDescent="0.25">
      <c r="A1280">
        <v>624</v>
      </c>
      <c r="B1280" t="s">
        <v>608</v>
      </c>
      <c r="C1280" t="s">
        <v>293</v>
      </c>
      <c r="D1280" t="s">
        <v>609</v>
      </c>
      <c r="E1280" t="s">
        <v>294</v>
      </c>
      <c r="F1280" t="s">
        <v>295</v>
      </c>
      <c r="G1280" t="s">
        <v>250</v>
      </c>
      <c r="I1280" t="s">
        <v>611</v>
      </c>
      <c r="J1280">
        <v>21.501000000000001</v>
      </c>
      <c r="K1280">
        <v>25.945</v>
      </c>
      <c r="L1280">
        <v>31.591000000000001</v>
      </c>
      <c r="M1280">
        <v>37.235999999999997</v>
      </c>
      <c r="N1280">
        <v>40.840000000000003</v>
      </c>
      <c r="O1280">
        <v>43.241999999999997</v>
      </c>
      <c r="P1280">
        <v>48.046999999999997</v>
      </c>
      <c r="Q1280">
        <v>49.848999999999997</v>
      </c>
      <c r="R1280">
        <v>51.651000000000003</v>
      </c>
      <c r="S1280">
        <v>54.052999999999997</v>
      </c>
      <c r="T1280">
        <v>60.058999999999997</v>
      </c>
      <c r="U1280">
        <v>66.433000000000007</v>
      </c>
      <c r="V1280">
        <v>75.674000000000007</v>
      </c>
      <c r="W1280">
        <v>78.983000000000004</v>
      </c>
      <c r="X1280">
        <v>82.1</v>
      </c>
      <c r="Y1280">
        <v>86.784999999999997</v>
      </c>
      <c r="Z1280">
        <v>94.686999999999998</v>
      </c>
      <c r="AA1280">
        <v>95.061999999999998</v>
      </c>
      <c r="AB1280">
        <v>103.011</v>
      </c>
      <c r="AC1280">
        <v>101.395</v>
      </c>
      <c r="AD1280">
        <v>100.349</v>
      </c>
      <c r="AE1280">
        <v>104.926</v>
      </c>
      <c r="AF1280">
        <v>108.056</v>
      </c>
      <c r="AG1280">
        <v>105.59099999999999</v>
      </c>
      <c r="AH1280">
        <v>105.276</v>
      </c>
      <c r="AI1280">
        <v>107.128</v>
      </c>
      <c r="AJ1280">
        <v>113.355</v>
      </c>
      <c r="AK1280">
        <v>117.184</v>
      </c>
      <c r="AL1280">
        <v>125.002</v>
      </c>
      <c r="AM1280">
        <v>124.541</v>
      </c>
      <c r="AN1280">
        <v>128.80699999999999</v>
      </c>
      <c r="AO1280">
        <v>133.41999999999999</v>
      </c>
      <c r="AP1280">
        <v>138.95500000000001</v>
      </c>
      <c r="AQ1280">
        <v>139.071</v>
      </c>
      <c r="AR1280">
        <v>138.494</v>
      </c>
      <c r="AS1280">
        <v>137.78100000000001</v>
      </c>
      <c r="AT1280">
        <v>137.41900000000001</v>
      </c>
      <c r="AU1280">
        <v>137.892</v>
      </c>
      <c r="AV1280">
        <v>139.976</v>
      </c>
      <c r="AW1280">
        <v>142.215</v>
      </c>
      <c r="AX1280">
        <v>145.059</v>
      </c>
      <c r="AY1280">
        <v>147.96100000000001</v>
      </c>
      <c r="AZ1280">
        <v>150.91999999999999</v>
      </c>
      <c r="BA1280">
        <v>153.93799999999999</v>
      </c>
      <c r="BB1280">
        <v>157.017</v>
      </c>
      <c r="BC1280">
        <v>2017</v>
      </c>
    </row>
    <row r="1281" spans="1:55" x14ac:dyDescent="0.25">
      <c r="A1281">
        <v>624</v>
      </c>
      <c r="B1281" t="s">
        <v>608</v>
      </c>
      <c r="C1281" t="s">
        <v>296</v>
      </c>
      <c r="D1281" t="s">
        <v>609</v>
      </c>
      <c r="E1281" t="s">
        <v>294</v>
      </c>
      <c r="F1281" t="s">
        <v>297</v>
      </c>
      <c r="G1281" t="s">
        <v>235</v>
      </c>
      <c r="I1281" t="s">
        <v>298</v>
      </c>
      <c r="J1281" t="s">
        <v>232</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3.3780000000000001</v>
      </c>
      <c r="AL1281">
        <v>6.6710000000000003</v>
      </c>
      <c r="AM1281">
        <v>-0.36899999999999999</v>
      </c>
      <c r="AN1281">
        <v>3.4260000000000002</v>
      </c>
      <c r="AO1281">
        <v>3.581</v>
      </c>
      <c r="AP1281">
        <v>4.149</v>
      </c>
      <c r="AQ1281">
        <v>8.3000000000000004E-2</v>
      </c>
      <c r="AR1281">
        <v>-0.41499999999999998</v>
      </c>
      <c r="AS1281">
        <v>-0.51500000000000001</v>
      </c>
      <c r="AT1281">
        <v>-0.26300000000000001</v>
      </c>
      <c r="AU1281">
        <v>0.34499999999999997</v>
      </c>
      <c r="AV1281">
        <v>1.5109999999999999</v>
      </c>
      <c r="AW1281">
        <v>1.6</v>
      </c>
      <c r="AX1281">
        <v>2</v>
      </c>
      <c r="AY1281">
        <v>2</v>
      </c>
      <c r="AZ1281">
        <v>2</v>
      </c>
      <c r="BA1281">
        <v>2</v>
      </c>
      <c r="BB1281">
        <v>2</v>
      </c>
      <c r="BC1281">
        <v>2017</v>
      </c>
    </row>
    <row r="1282" spans="1:55" x14ac:dyDescent="0.25">
      <c r="A1282">
        <v>624</v>
      </c>
      <c r="B1282" t="s">
        <v>608</v>
      </c>
      <c r="C1282" t="s">
        <v>299</v>
      </c>
      <c r="D1282" t="s">
        <v>609</v>
      </c>
      <c r="E1282" t="s">
        <v>300</v>
      </c>
      <c r="G1282" t="s">
        <v>274</v>
      </c>
    </row>
    <row r="1283" spans="1:55" x14ac:dyDescent="0.25">
      <c r="A1283">
        <v>624</v>
      </c>
      <c r="B1283" t="s">
        <v>608</v>
      </c>
      <c r="C1283" t="s">
        <v>301</v>
      </c>
      <c r="D1283" t="s">
        <v>609</v>
      </c>
      <c r="E1283" t="s">
        <v>302</v>
      </c>
      <c r="F1283" t="s">
        <v>303</v>
      </c>
      <c r="G1283" t="s">
        <v>235</v>
      </c>
      <c r="I1283" t="s">
        <v>612</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21.632000000000001</v>
      </c>
      <c r="AH1283">
        <v>13.217000000000001</v>
      </c>
      <c r="AI1283">
        <v>-5.0149999999999997</v>
      </c>
      <c r="AJ1283">
        <v>22.202000000000002</v>
      </c>
      <c r="AK1283">
        <v>22.975999999999999</v>
      </c>
      <c r="AL1283">
        <v>12.154</v>
      </c>
      <c r="AM1283">
        <v>-9.3610000000000007</v>
      </c>
      <c r="AN1283">
        <v>-0.505</v>
      </c>
      <c r="AO1283">
        <v>13.134</v>
      </c>
      <c r="AP1283">
        <v>-12.724</v>
      </c>
      <c r="AQ1283">
        <v>-3.01</v>
      </c>
      <c r="AR1283">
        <v>10.47</v>
      </c>
      <c r="AS1283">
        <v>-23.135999999999999</v>
      </c>
      <c r="AT1283">
        <v>18.609000000000002</v>
      </c>
      <c r="AU1283">
        <v>16.102</v>
      </c>
      <c r="AV1283">
        <v>11.539</v>
      </c>
      <c r="AW1283">
        <v>5.49</v>
      </c>
      <c r="AX1283">
        <v>9.5150000000000006</v>
      </c>
      <c r="AY1283">
        <v>8.23</v>
      </c>
      <c r="AZ1283">
        <v>8.6679999999999993</v>
      </c>
      <c r="BA1283">
        <v>8.2469999999999999</v>
      </c>
      <c r="BB1283">
        <v>8.7880000000000003</v>
      </c>
      <c r="BC1283">
        <v>2017</v>
      </c>
    </row>
    <row r="1284" spans="1:55" x14ac:dyDescent="0.25">
      <c r="A1284">
        <v>624</v>
      </c>
      <c r="B1284" t="s">
        <v>608</v>
      </c>
      <c r="C1284" t="s">
        <v>305</v>
      </c>
      <c r="D1284" t="s">
        <v>609</v>
      </c>
      <c r="E1284" t="s">
        <v>306</v>
      </c>
      <c r="F1284" t="s">
        <v>307</v>
      </c>
      <c r="G1284" t="s">
        <v>235</v>
      </c>
      <c r="I1284" t="s">
        <v>612</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374</v>
      </c>
      <c r="AB1284">
        <v>4.085</v>
      </c>
      <c r="AC1284">
        <v>16.597000000000001</v>
      </c>
      <c r="AD1284">
        <v>-5.8259999999999996</v>
      </c>
      <c r="AE1284">
        <v>8.4459999999999997</v>
      </c>
      <c r="AF1284">
        <v>21.975999999999999</v>
      </c>
      <c r="AG1284">
        <v>19.126000000000001</v>
      </c>
      <c r="AH1284">
        <v>20.324000000000002</v>
      </c>
      <c r="AI1284">
        <v>-4.452</v>
      </c>
      <c r="AJ1284">
        <v>24.073</v>
      </c>
      <c r="AK1284">
        <v>38.015999999999998</v>
      </c>
      <c r="AL1284">
        <v>3.46</v>
      </c>
      <c r="AM1284">
        <v>-10.349</v>
      </c>
      <c r="AN1284">
        <v>3.056</v>
      </c>
      <c r="AO1284">
        <v>16.628</v>
      </c>
      <c r="AP1284">
        <v>-20.645</v>
      </c>
      <c r="AQ1284">
        <v>-3.18</v>
      </c>
      <c r="AR1284">
        <v>12.36</v>
      </c>
      <c r="AS1284">
        <v>-23.137</v>
      </c>
      <c r="AT1284">
        <v>18.673999999999999</v>
      </c>
      <c r="AU1284">
        <v>16.57</v>
      </c>
      <c r="AV1284">
        <v>13.109</v>
      </c>
      <c r="AW1284">
        <v>7.0179999999999998</v>
      </c>
      <c r="AX1284">
        <v>10.457000000000001</v>
      </c>
      <c r="AY1284">
        <v>8.9730000000000008</v>
      </c>
      <c r="AZ1284">
        <v>9.5389999999999997</v>
      </c>
      <c r="BA1284">
        <v>8.891</v>
      </c>
      <c r="BB1284">
        <v>9.5579999999999998</v>
      </c>
      <c r="BC1284">
        <v>2017</v>
      </c>
    </row>
    <row r="1285" spans="1:55" x14ac:dyDescent="0.25">
      <c r="A1285">
        <v>624</v>
      </c>
      <c r="B1285" t="s">
        <v>608</v>
      </c>
      <c r="C1285" t="s">
        <v>308</v>
      </c>
      <c r="D1285" t="s">
        <v>609</v>
      </c>
      <c r="E1285" t="s">
        <v>309</v>
      </c>
      <c r="F1285" t="s">
        <v>310</v>
      </c>
      <c r="G1285" t="s">
        <v>235</v>
      </c>
      <c r="I1285" t="s">
        <v>612</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14.757</v>
      </c>
      <c r="AH1285">
        <v>4.4610000000000003</v>
      </c>
      <c r="AI1285">
        <v>9.5830000000000002</v>
      </c>
      <c r="AJ1285">
        <v>32.966999999999999</v>
      </c>
      <c r="AK1285">
        <v>19.736000000000001</v>
      </c>
      <c r="AL1285">
        <v>1.726</v>
      </c>
      <c r="AM1285">
        <v>-10.278</v>
      </c>
      <c r="AN1285">
        <v>2.246</v>
      </c>
      <c r="AO1285">
        <v>7.0380000000000003</v>
      </c>
      <c r="AP1285">
        <v>3.6859999999999999</v>
      </c>
      <c r="AQ1285">
        <v>13.334</v>
      </c>
      <c r="AR1285">
        <v>2.1179999999999999</v>
      </c>
      <c r="AS1285">
        <v>-6.8380000000000001</v>
      </c>
      <c r="AT1285">
        <v>16.228999999999999</v>
      </c>
      <c r="AU1285">
        <v>6.28</v>
      </c>
      <c r="AV1285">
        <v>11.614000000000001</v>
      </c>
      <c r="AW1285">
        <v>8.8409999999999993</v>
      </c>
      <c r="AX1285">
        <v>9.1780000000000008</v>
      </c>
      <c r="AY1285">
        <v>7.7489999999999997</v>
      </c>
      <c r="AZ1285">
        <v>8.9220000000000006</v>
      </c>
      <c r="BA1285">
        <v>7.8289999999999997</v>
      </c>
      <c r="BB1285">
        <v>8.5950000000000006</v>
      </c>
      <c r="BC1285">
        <v>2017</v>
      </c>
    </row>
    <row r="1286" spans="1:55" x14ac:dyDescent="0.25">
      <c r="A1286">
        <v>624</v>
      </c>
      <c r="B1286" t="s">
        <v>608</v>
      </c>
      <c r="C1286" t="s">
        <v>311</v>
      </c>
      <c r="D1286" t="s">
        <v>609</v>
      </c>
      <c r="E1286" t="s">
        <v>312</v>
      </c>
      <c r="F1286" t="s">
        <v>313</v>
      </c>
      <c r="G1286" t="s">
        <v>235</v>
      </c>
      <c r="I1286" t="s">
        <v>612</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374</v>
      </c>
      <c r="AB1286">
        <v>0</v>
      </c>
      <c r="AC1286">
        <v>-25.968</v>
      </c>
      <c r="AD1286">
        <v>25.213000000000001</v>
      </c>
      <c r="AE1286">
        <v>3.0419999999999998</v>
      </c>
      <c r="AF1286">
        <v>12.189</v>
      </c>
      <c r="AG1286">
        <v>14.427</v>
      </c>
      <c r="AH1286">
        <v>-21.001000000000001</v>
      </c>
      <c r="AI1286">
        <v>28.449000000000002</v>
      </c>
      <c r="AJ1286">
        <v>6.7320000000000002</v>
      </c>
      <c r="AK1286">
        <v>189.94800000000001</v>
      </c>
      <c r="AL1286">
        <v>-61.862000000000002</v>
      </c>
      <c r="AM1286">
        <v>10.801</v>
      </c>
      <c r="AN1286">
        <v>29.454000000000001</v>
      </c>
      <c r="AO1286">
        <v>36.186</v>
      </c>
      <c r="AP1286">
        <v>-9.8160000000000007</v>
      </c>
      <c r="AQ1286">
        <v>16.923999999999999</v>
      </c>
      <c r="AR1286">
        <v>53.326999999999998</v>
      </c>
      <c r="AS1286">
        <v>-17.335000000000001</v>
      </c>
      <c r="AT1286">
        <v>9.3360000000000003</v>
      </c>
      <c r="AU1286">
        <v>-0.90600000000000003</v>
      </c>
      <c r="AV1286">
        <v>2.778</v>
      </c>
      <c r="AW1286">
        <v>15.3</v>
      </c>
      <c r="AX1286">
        <v>8.5429999999999993</v>
      </c>
      <c r="AY1286">
        <v>14.237</v>
      </c>
      <c r="AZ1286">
        <v>10.715</v>
      </c>
      <c r="BA1286">
        <v>13.457000000000001</v>
      </c>
      <c r="BB1286">
        <v>11.601000000000001</v>
      </c>
      <c r="BC1286">
        <v>2017</v>
      </c>
    </row>
    <row r="1287" spans="1:55" x14ac:dyDescent="0.25">
      <c r="A1287">
        <v>624</v>
      </c>
      <c r="B1287" t="s">
        <v>608</v>
      </c>
      <c r="C1287" t="s">
        <v>314</v>
      </c>
      <c r="D1287" t="s">
        <v>609</v>
      </c>
      <c r="E1287" t="s">
        <v>315</v>
      </c>
      <c r="F1287" t="s">
        <v>316</v>
      </c>
      <c r="G1287" t="s">
        <v>317</v>
      </c>
      <c r="I1287" t="s">
        <v>613</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13.4</v>
      </c>
      <c r="AK1287">
        <v>15.2</v>
      </c>
      <c r="AL1287">
        <v>13</v>
      </c>
      <c r="AM1287">
        <v>13</v>
      </c>
      <c r="AN1287">
        <v>10.7</v>
      </c>
      <c r="AO1287">
        <v>12.2</v>
      </c>
      <c r="AP1287">
        <v>16.8</v>
      </c>
      <c r="AQ1287">
        <v>16.399999999999999</v>
      </c>
      <c r="AR1287">
        <v>12</v>
      </c>
      <c r="AS1287">
        <v>10</v>
      </c>
      <c r="AT1287">
        <v>9</v>
      </c>
      <c r="AU1287">
        <v>9</v>
      </c>
      <c r="AV1287">
        <v>8.5</v>
      </c>
      <c r="AW1287">
        <v>8.5</v>
      </c>
      <c r="AX1287">
        <v>8.5</v>
      </c>
      <c r="AY1287">
        <v>8.5</v>
      </c>
      <c r="AZ1287">
        <v>8.5</v>
      </c>
      <c r="BA1287">
        <v>8.5</v>
      </c>
      <c r="BB1287">
        <v>8.5</v>
      </c>
      <c r="BC1287">
        <v>2017</v>
      </c>
    </row>
    <row r="1288" spans="1:55" x14ac:dyDescent="0.25">
      <c r="A1288">
        <v>624</v>
      </c>
      <c r="B1288" t="s">
        <v>608</v>
      </c>
      <c r="C1288" t="s">
        <v>318</v>
      </c>
      <c r="D1288" t="s">
        <v>609</v>
      </c>
      <c r="E1288" t="s">
        <v>319</v>
      </c>
      <c r="F1288" t="s">
        <v>320</v>
      </c>
      <c r="G1288" t="s">
        <v>321</v>
      </c>
      <c r="H1288" t="s">
        <v>322</v>
      </c>
    </row>
    <row r="1289" spans="1:55" x14ac:dyDescent="0.25">
      <c r="A1289">
        <v>624</v>
      </c>
      <c r="B1289" t="s">
        <v>608</v>
      </c>
      <c r="C1289" t="s">
        <v>323</v>
      </c>
      <c r="D1289" t="s">
        <v>609</v>
      </c>
      <c r="E1289" t="s">
        <v>324</v>
      </c>
      <c r="F1289" t="s">
        <v>325</v>
      </c>
      <c r="G1289" t="s">
        <v>321</v>
      </c>
      <c r="H1289" t="s">
        <v>322</v>
      </c>
      <c r="I1289" t="s">
        <v>614</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0.55300000000000005</v>
      </c>
      <c r="AW1289">
        <v>0.55900000000000005</v>
      </c>
      <c r="AX1289">
        <v>0.56599999999999995</v>
      </c>
      <c r="AY1289">
        <v>0.57299999999999995</v>
      </c>
      <c r="AZ1289">
        <v>0.57999999999999996</v>
      </c>
      <c r="BA1289">
        <v>0.58699999999999997</v>
      </c>
      <c r="BB1289">
        <v>0.59399999999999997</v>
      </c>
      <c r="BC1289">
        <v>2016</v>
      </c>
    </row>
    <row r="1290" spans="1:55" x14ac:dyDescent="0.25">
      <c r="A1290">
        <v>624</v>
      </c>
      <c r="B1290" t="s">
        <v>608</v>
      </c>
      <c r="C1290" t="s">
        <v>327</v>
      </c>
      <c r="D1290" t="s">
        <v>609</v>
      </c>
      <c r="E1290" t="s">
        <v>328</v>
      </c>
      <c r="F1290" t="s">
        <v>329</v>
      </c>
      <c r="G1290" t="s">
        <v>229</v>
      </c>
      <c r="H1290" t="s">
        <v>230</v>
      </c>
      <c r="I1290" t="s">
        <v>615</v>
      </c>
      <c r="J1290" t="s">
        <v>232</v>
      </c>
      <c r="K1290" t="s">
        <v>232</v>
      </c>
      <c r="L1290" t="s">
        <v>232</v>
      </c>
      <c r="M1290" t="s">
        <v>232</v>
      </c>
      <c r="N1290" t="s">
        <v>232</v>
      </c>
      <c r="O1290" t="s">
        <v>232</v>
      </c>
      <c r="P1290" t="s">
        <v>232</v>
      </c>
      <c r="Q1290" t="s">
        <v>232</v>
      </c>
      <c r="R1290" t="s">
        <v>232</v>
      </c>
      <c r="S1290" t="s">
        <v>232</v>
      </c>
      <c r="T1290" t="s">
        <v>232</v>
      </c>
      <c r="U1290" t="s">
        <v>232</v>
      </c>
      <c r="V1290" t="s">
        <v>232</v>
      </c>
      <c r="W1290" t="s">
        <v>232</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49.387999999999998</v>
      </c>
      <c r="AV1290">
        <v>51.927999999999997</v>
      </c>
      <c r="AW1290">
        <v>61.235999999999997</v>
      </c>
      <c r="AX1290">
        <v>59.732999999999997</v>
      </c>
      <c r="AY1290">
        <v>62.793999999999997</v>
      </c>
      <c r="AZ1290">
        <v>68.106999999999999</v>
      </c>
      <c r="BA1290">
        <v>73.396000000000001</v>
      </c>
      <c r="BB1290">
        <v>79.081000000000003</v>
      </c>
      <c r="BC1290">
        <v>2017</v>
      </c>
    </row>
    <row r="1291" spans="1:55" x14ac:dyDescent="0.25">
      <c r="A1291">
        <v>624</v>
      </c>
      <c r="B1291" t="s">
        <v>608</v>
      </c>
      <c r="C1291" t="s">
        <v>331</v>
      </c>
      <c r="D1291" t="s">
        <v>609</v>
      </c>
      <c r="E1291" t="s">
        <v>328</v>
      </c>
      <c r="F1291" t="s">
        <v>329</v>
      </c>
      <c r="G1291" t="s">
        <v>282</v>
      </c>
      <c r="I1291" t="s">
        <v>332</v>
      </c>
      <c r="J1291" t="s">
        <v>232</v>
      </c>
      <c r="K1291" t="s">
        <v>232</v>
      </c>
      <c r="L1291" t="s">
        <v>232</v>
      </c>
      <c r="M1291" t="s">
        <v>232</v>
      </c>
      <c r="N1291" t="s">
        <v>232</v>
      </c>
      <c r="O1291" t="s">
        <v>232</v>
      </c>
      <c r="P1291" t="s">
        <v>232</v>
      </c>
      <c r="Q1291" t="s">
        <v>232</v>
      </c>
      <c r="R1291" t="s">
        <v>232</v>
      </c>
      <c r="S1291" t="s">
        <v>232</v>
      </c>
      <c r="T1291" t="s">
        <v>232</v>
      </c>
      <c r="U1291" t="s">
        <v>232</v>
      </c>
      <c r="V1291" t="s">
        <v>232</v>
      </c>
      <c r="W1291" t="s">
        <v>232</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26.605</v>
      </c>
      <c r="AU1291">
        <v>28.484999999999999</v>
      </c>
      <c r="AV1291">
        <v>28.245000000000001</v>
      </c>
      <c r="AW1291">
        <v>31.187999999999999</v>
      </c>
      <c r="AX1291">
        <v>28.445</v>
      </c>
      <c r="AY1291">
        <v>27.928000000000001</v>
      </c>
      <c r="AZ1291">
        <v>28.280999999999999</v>
      </c>
      <c r="BA1291">
        <v>28.436</v>
      </c>
      <c r="BB1291">
        <v>28.596</v>
      </c>
      <c r="BC1291">
        <v>2017</v>
      </c>
    </row>
    <row r="1292" spans="1:55" x14ac:dyDescent="0.25">
      <c r="A1292">
        <v>624</v>
      </c>
      <c r="B1292" t="s">
        <v>608</v>
      </c>
      <c r="C1292" t="s">
        <v>333</v>
      </c>
      <c r="D1292" t="s">
        <v>609</v>
      </c>
      <c r="E1292" t="s">
        <v>334</v>
      </c>
      <c r="F1292" t="s">
        <v>335</v>
      </c>
      <c r="G1292" t="s">
        <v>229</v>
      </c>
      <c r="H1292" t="s">
        <v>230</v>
      </c>
      <c r="I1292" t="s">
        <v>615</v>
      </c>
      <c r="J1292" t="s">
        <v>232</v>
      </c>
      <c r="K1292" t="s">
        <v>232</v>
      </c>
      <c r="L1292" t="s">
        <v>232</v>
      </c>
      <c r="M1292" t="s">
        <v>232</v>
      </c>
      <c r="N1292" t="s">
        <v>232</v>
      </c>
      <c r="O1292" t="s">
        <v>232</v>
      </c>
      <c r="P1292" t="s">
        <v>232</v>
      </c>
      <c r="Q1292" t="s">
        <v>232</v>
      </c>
      <c r="R1292" t="s">
        <v>232</v>
      </c>
      <c r="S1292" t="s">
        <v>232</v>
      </c>
      <c r="T1292" t="s">
        <v>232</v>
      </c>
      <c r="U1292" t="s">
        <v>232</v>
      </c>
      <c r="V1292" t="s">
        <v>232</v>
      </c>
      <c r="W1292" t="s">
        <v>232</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54.749000000000002</v>
      </c>
      <c r="AV1292">
        <v>56.884</v>
      </c>
      <c r="AW1292">
        <v>65.700999999999993</v>
      </c>
      <c r="AX1292">
        <v>65.221000000000004</v>
      </c>
      <c r="AY1292">
        <v>67.986999999999995</v>
      </c>
      <c r="AZ1292">
        <v>72.587000000000003</v>
      </c>
      <c r="BA1292">
        <v>77.364000000000004</v>
      </c>
      <c r="BB1292">
        <v>83.033000000000001</v>
      </c>
      <c r="BC1292">
        <v>2017</v>
      </c>
    </row>
    <row r="1293" spans="1:55" x14ac:dyDescent="0.25">
      <c r="A1293">
        <v>624</v>
      </c>
      <c r="B1293" t="s">
        <v>608</v>
      </c>
      <c r="C1293" t="s">
        <v>336</v>
      </c>
      <c r="D1293" t="s">
        <v>609</v>
      </c>
      <c r="E1293" t="s">
        <v>334</v>
      </c>
      <c r="F1293" t="s">
        <v>335</v>
      </c>
      <c r="G1293" t="s">
        <v>282</v>
      </c>
      <c r="I1293" t="s">
        <v>337</v>
      </c>
      <c r="J1293" t="s">
        <v>232</v>
      </c>
      <c r="K1293" t="s">
        <v>232</v>
      </c>
      <c r="L1293" t="s">
        <v>232</v>
      </c>
      <c r="M1293" t="s">
        <v>232</v>
      </c>
      <c r="N1293" t="s">
        <v>232</v>
      </c>
      <c r="O1293" t="s">
        <v>232</v>
      </c>
      <c r="P1293" t="s">
        <v>232</v>
      </c>
      <c r="Q1293" t="s">
        <v>232</v>
      </c>
      <c r="R1293" t="s">
        <v>232</v>
      </c>
      <c r="S1293" t="s">
        <v>232</v>
      </c>
      <c r="T1293" t="s">
        <v>232</v>
      </c>
      <c r="U1293" t="s">
        <v>232</v>
      </c>
      <c r="V1293" t="s">
        <v>232</v>
      </c>
      <c r="W1293" t="s">
        <v>232</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31.577000000000002</v>
      </c>
      <c r="AV1293">
        <v>30.940999999999999</v>
      </c>
      <c r="AW1293">
        <v>33.463000000000001</v>
      </c>
      <c r="AX1293">
        <v>31.059000000000001</v>
      </c>
      <c r="AY1293">
        <v>30.236999999999998</v>
      </c>
      <c r="AZ1293">
        <v>30.140999999999998</v>
      </c>
      <c r="BA1293">
        <v>29.972999999999999</v>
      </c>
      <c r="BB1293">
        <v>30.024999999999999</v>
      </c>
      <c r="BC1293">
        <v>2017</v>
      </c>
    </row>
    <row r="1294" spans="1:55" x14ac:dyDescent="0.25">
      <c r="A1294">
        <v>624</v>
      </c>
      <c r="B1294" t="s">
        <v>608</v>
      </c>
      <c r="C1294" t="s">
        <v>338</v>
      </c>
      <c r="D1294" t="s">
        <v>609</v>
      </c>
      <c r="E1294" t="s">
        <v>339</v>
      </c>
      <c r="F1294" t="s">
        <v>340</v>
      </c>
      <c r="G1294" t="s">
        <v>229</v>
      </c>
      <c r="H1294" t="s">
        <v>230</v>
      </c>
      <c r="I1294" t="s">
        <v>615</v>
      </c>
      <c r="J1294" t="s">
        <v>232</v>
      </c>
      <c r="K1294" t="s">
        <v>232</v>
      </c>
      <c r="L1294" t="s">
        <v>232</v>
      </c>
      <c r="M1294" t="s">
        <v>232</v>
      </c>
      <c r="N1294" t="s">
        <v>232</v>
      </c>
      <c r="O1294" t="s">
        <v>232</v>
      </c>
      <c r="P1294" t="s">
        <v>232</v>
      </c>
      <c r="Q1294" t="s">
        <v>232</v>
      </c>
      <c r="R1294" t="s">
        <v>232</v>
      </c>
      <c r="S1294" t="s">
        <v>232</v>
      </c>
      <c r="T1294" t="s">
        <v>232</v>
      </c>
      <c r="U1294" t="s">
        <v>232</v>
      </c>
      <c r="V1294" t="s">
        <v>232</v>
      </c>
      <c r="W1294" t="s">
        <v>232</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-5.032</v>
      </c>
      <c r="AU1294">
        <v>-5.3609999999999998</v>
      </c>
      <c r="AV1294">
        <v>-4.9560000000000004</v>
      </c>
      <c r="AW1294">
        <v>-4.4649999999999999</v>
      </c>
      <c r="AX1294">
        <v>-5.4880000000000004</v>
      </c>
      <c r="AY1294">
        <v>-5.1929999999999996</v>
      </c>
      <c r="AZ1294">
        <v>-4.4800000000000004</v>
      </c>
      <c r="BA1294">
        <v>-3.9670000000000001</v>
      </c>
      <c r="BB1294">
        <v>-3.9529999999999998</v>
      </c>
      <c r="BC1294">
        <v>2017</v>
      </c>
    </row>
    <row r="1295" spans="1:55" x14ac:dyDescent="0.25">
      <c r="A1295">
        <v>624</v>
      </c>
      <c r="B1295" t="s">
        <v>608</v>
      </c>
      <c r="C1295" t="s">
        <v>341</v>
      </c>
      <c r="D1295" t="s">
        <v>609</v>
      </c>
      <c r="E1295" t="s">
        <v>339</v>
      </c>
      <c r="F1295" t="s">
        <v>340</v>
      </c>
      <c r="G1295" t="s">
        <v>282</v>
      </c>
      <c r="I1295" t="s">
        <v>342</v>
      </c>
      <c r="J1295" t="s">
        <v>232</v>
      </c>
      <c r="K1295" t="s">
        <v>232</v>
      </c>
      <c r="L1295" t="s">
        <v>232</v>
      </c>
      <c r="M1295" t="s">
        <v>232</v>
      </c>
      <c r="N1295" t="s">
        <v>232</v>
      </c>
      <c r="O1295" t="s">
        <v>232</v>
      </c>
      <c r="P1295" t="s">
        <v>232</v>
      </c>
      <c r="Q1295" t="s">
        <v>232</v>
      </c>
      <c r="R1295" t="s">
        <v>232</v>
      </c>
      <c r="S1295" t="s">
        <v>232</v>
      </c>
      <c r="T1295" t="s">
        <v>232</v>
      </c>
      <c r="U1295" t="s">
        <v>232</v>
      </c>
      <c r="V1295" t="s">
        <v>232</v>
      </c>
      <c r="W1295" t="s">
        <v>232</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-3.0920000000000001</v>
      </c>
      <c r="AV1295">
        <v>-2.6960000000000002</v>
      </c>
      <c r="AW1295">
        <v>-2.274</v>
      </c>
      <c r="AX1295">
        <v>-2.6139999999999999</v>
      </c>
      <c r="AY1295">
        <v>-2.31</v>
      </c>
      <c r="AZ1295">
        <v>-1.86</v>
      </c>
      <c r="BA1295">
        <v>-1.5369999999999999</v>
      </c>
      <c r="BB1295">
        <v>-1.429</v>
      </c>
      <c r="BC1295">
        <v>2017</v>
      </c>
    </row>
    <row r="1296" spans="1:55" x14ac:dyDescent="0.25">
      <c r="A1296">
        <v>624</v>
      </c>
      <c r="B1296" t="s">
        <v>608</v>
      </c>
      <c r="C1296" t="s">
        <v>343</v>
      </c>
      <c r="D1296" t="s">
        <v>609</v>
      </c>
      <c r="E1296" t="s">
        <v>344</v>
      </c>
      <c r="F1296" t="s">
        <v>345</v>
      </c>
      <c r="G1296" t="s">
        <v>229</v>
      </c>
      <c r="H1296" t="s">
        <v>230</v>
      </c>
    </row>
    <row r="1297" spans="1:55" x14ac:dyDescent="0.25">
      <c r="A1297">
        <v>624</v>
      </c>
      <c r="B1297" t="s">
        <v>608</v>
      </c>
      <c r="C1297" t="s">
        <v>346</v>
      </c>
      <c r="D1297" t="s">
        <v>609</v>
      </c>
      <c r="E1297" t="s">
        <v>344</v>
      </c>
      <c r="F1297" t="s">
        <v>345</v>
      </c>
      <c r="G1297" t="s">
        <v>270</v>
      </c>
    </row>
    <row r="1298" spans="1:55" x14ac:dyDescent="0.25">
      <c r="A1298">
        <v>624</v>
      </c>
      <c r="B1298" t="s">
        <v>608</v>
      </c>
      <c r="C1298" t="s">
        <v>347</v>
      </c>
      <c r="D1298" t="s">
        <v>609</v>
      </c>
      <c r="E1298" t="s">
        <v>348</v>
      </c>
      <c r="F1298" t="s">
        <v>349</v>
      </c>
      <c r="G1298" t="s">
        <v>229</v>
      </c>
      <c r="H1298" t="s">
        <v>230</v>
      </c>
      <c r="I1298" t="s">
        <v>615</v>
      </c>
      <c r="J1298" t="s">
        <v>232</v>
      </c>
      <c r="K1298" t="s">
        <v>232</v>
      </c>
      <c r="L1298" t="s">
        <v>232</v>
      </c>
      <c r="M1298" t="s">
        <v>232</v>
      </c>
      <c r="N1298" t="s">
        <v>232</v>
      </c>
      <c r="O1298" t="s">
        <v>232</v>
      </c>
      <c r="P1298" t="s">
        <v>232</v>
      </c>
      <c r="Q1298" t="s">
        <v>232</v>
      </c>
      <c r="R1298" t="s">
        <v>232</v>
      </c>
      <c r="S1298" t="s">
        <v>232</v>
      </c>
      <c r="T1298" t="s">
        <v>232</v>
      </c>
      <c r="U1298" t="s">
        <v>232</v>
      </c>
      <c r="V1298" t="s">
        <v>232</v>
      </c>
      <c r="W1298" t="s">
        <v>232</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-5.1740000000000004</v>
      </c>
      <c r="AT1298">
        <v>-1.2749999999999999</v>
      </c>
      <c r="AU1298">
        <v>-1.8140000000000001</v>
      </c>
      <c r="AV1298">
        <v>-1.1930000000000001</v>
      </c>
      <c r="AW1298">
        <v>-2.133</v>
      </c>
      <c r="AX1298">
        <v>-3.4740000000000002</v>
      </c>
      <c r="AY1298">
        <v>-3.2610000000000001</v>
      </c>
      <c r="AZ1298">
        <v>-2.6269999999999998</v>
      </c>
      <c r="BA1298">
        <v>-2.3719999999999999</v>
      </c>
      <c r="BB1298">
        <v>-2.4340000000000002</v>
      </c>
      <c r="BC1298">
        <v>2017</v>
      </c>
    </row>
    <row r="1299" spans="1:55" x14ac:dyDescent="0.25">
      <c r="A1299">
        <v>624</v>
      </c>
      <c r="B1299" t="s">
        <v>608</v>
      </c>
      <c r="C1299" t="s">
        <v>350</v>
      </c>
      <c r="D1299" t="s">
        <v>609</v>
      </c>
      <c r="E1299" t="s">
        <v>348</v>
      </c>
      <c r="F1299" t="s">
        <v>349</v>
      </c>
      <c r="G1299" t="s">
        <v>282</v>
      </c>
      <c r="I1299" t="s">
        <v>351</v>
      </c>
      <c r="J1299" t="s">
        <v>232</v>
      </c>
      <c r="K1299" t="s">
        <v>232</v>
      </c>
      <c r="L1299" t="s">
        <v>232</v>
      </c>
      <c r="M1299" t="s">
        <v>232</v>
      </c>
      <c r="N1299" t="s">
        <v>232</v>
      </c>
      <c r="O1299" t="s">
        <v>232</v>
      </c>
      <c r="P1299" t="s">
        <v>232</v>
      </c>
      <c r="Q1299" t="s">
        <v>232</v>
      </c>
      <c r="R1299" t="s">
        <v>232</v>
      </c>
      <c r="S1299" t="s">
        <v>232</v>
      </c>
      <c r="T1299" t="s">
        <v>232</v>
      </c>
      <c r="U1299" t="s">
        <v>232</v>
      </c>
      <c r="V1299" t="s">
        <v>232</v>
      </c>
      <c r="W1299" t="s">
        <v>232</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-3.26</v>
      </c>
      <c r="AT1299">
        <v>-0.76900000000000002</v>
      </c>
      <c r="AU1299">
        <v>-1.046</v>
      </c>
      <c r="AV1299">
        <v>-0.64900000000000002</v>
      </c>
      <c r="AW1299">
        <v>-1.0860000000000001</v>
      </c>
      <c r="AX1299">
        <v>-1.655</v>
      </c>
      <c r="AY1299">
        <v>-1.45</v>
      </c>
      <c r="AZ1299">
        <v>-1.091</v>
      </c>
      <c r="BA1299">
        <v>-0.91900000000000004</v>
      </c>
      <c r="BB1299">
        <v>-0.88</v>
      </c>
      <c r="BC1299">
        <v>2017</v>
      </c>
    </row>
    <row r="1300" spans="1:55" x14ac:dyDescent="0.25">
      <c r="A1300">
        <v>624</v>
      </c>
      <c r="B1300" t="s">
        <v>608</v>
      </c>
      <c r="C1300" t="s">
        <v>352</v>
      </c>
      <c r="D1300" t="s">
        <v>609</v>
      </c>
      <c r="E1300" t="s">
        <v>353</v>
      </c>
      <c r="F1300" t="s">
        <v>354</v>
      </c>
      <c r="G1300" t="s">
        <v>229</v>
      </c>
      <c r="H1300" t="s">
        <v>230</v>
      </c>
      <c r="I1300" t="s">
        <v>615</v>
      </c>
      <c r="J1300" t="s">
        <v>232</v>
      </c>
      <c r="K1300" t="s">
        <v>232</v>
      </c>
      <c r="L1300" t="s">
        <v>232</v>
      </c>
      <c r="M1300" t="s">
        <v>232</v>
      </c>
      <c r="N1300" t="s">
        <v>232</v>
      </c>
      <c r="O1300" t="s">
        <v>232</v>
      </c>
      <c r="P1300" t="s">
        <v>232</v>
      </c>
      <c r="Q1300" t="s">
        <v>232</v>
      </c>
      <c r="R1300" t="s">
        <v>232</v>
      </c>
      <c r="S1300" t="s">
        <v>232</v>
      </c>
      <c r="T1300" t="s">
        <v>232</v>
      </c>
      <c r="U1300" t="s">
        <v>232</v>
      </c>
      <c r="V1300" t="s">
        <v>232</v>
      </c>
      <c r="W1300" t="s">
        <v>232</v>
      </c>
      <c r="X1300" t="s">
        <v>232</v>
      </c>
      <c r="Y1300" t="s">
        <v>232</v>
      </c>
      <c r="Z1300" t="s">
        <v>232</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70.894000000000005</v>
      </c>
      <c r="AM1300">
        <v>79.843999999999994</v>
      </c>
      <c r="AN1300">
        <v>89.349000000000004</v>
      </c>
      <c r="AO1300">
        <v>107.17100000000001</v>
      </c>
      <c r="AP1300">
        <v>130.91900000000001</v>
      </c>
      <c r="AQ1300">
        <v>150.58799999999999</v>
      </c>
      <c r="AR1300">
        <v>170.017</v>
      </c>
      <c r="AS1300">
        <v>189.05699999999999</v>
      </c>
      <c r="AT1300">
        <v>200.62799999999999</v>
      </c>
      <c r="AU1300">
        <v>205.00299999999999</v>
      </c>
      <c r="AV1300">
        <v>223.02099999999999</v>
      </c>
      <c r="AW1300">
        <v>233.42500000000001</v>
      </c>
      <c r="AX1300">
        <v>240.22900000000001</v>
      </c>
      <c r="AY1300">
        <v>245.845</v>
      </c>
      <c r="AZ1300">
        <v>251.09</v>
      </c>
      <c r="BA1300">
        <v>255.833</v>
      </c>
      <c r="BB1300">
        <v>258.56700000000001</v>
      </c>
      <c r="BC1300">
        <v>2017</v>
      </c>
    </row>
    <row r="1301" spans="1:55" x14ac:dyDescent="0.25">
      <c r="A1301">
        <v>624</v>
      </c>
      <c r="B1301" t="s">
        <v>608</v>
      </c>
      <c r="C1301" t="s">
        <v>355</v>
      </c>
      <c r="D1301" t="s">
        <v>609</v>
      </c>
      <c r="E1301" t="s">
        <v>353</v>
      </c>
      <c r="F1301" t="s">
        <v>354</v>
      </c>
      <c r="G1301" t="s">
        <v>282</v>
      </c>
      <c r="I1301" t="s">
        <v>379</v>
      </c>
      <c r="J1301" t="s">
        <v>232</v>
      </c>
      <c r="K1301" t="s">
        <v>232</v>
      </c>
      <c r="L1301" t="s">
        <v>232</v>
      </c>
      <c r="M1301" t="s">
        <v>232</v>
      </c>
      <c r="N1301" t="s">
        <v>232</v>
      </c>
      <c r="O1301" t="s">
        <v>232</v>
      </c>
      <c r="P1301" t="s">
        <v>232</v>
      </c>
      <c r="Q1301" t="s">
        <v>232</v>
      </c>
      <c r="R1301" t="s">
        <v>232</v>
      </c>
      <c r="S1301" t="s">
        <v>232</v>
      </c>
      <c r="T1301" t="s">
        <v>232</v>
      </c>
      <c r="U1301" t="s">
        <v>232</v>
      </c>
      <c r="V1301" t="s">
        <v>232</v>
      </c>
      <c r="W1301" t="s">
        <v>232</v>
      </c>
      <c r="X1301" t="s">
        <v>232</v>
      </c>
      <c r="Y1301" t="s">
        <v>232</v>
      </c>
      <c r="Z1301" t="s">
        <v>232</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59.188000000000002</v>
      </c>
      <c r="AL1301">
        <v>52.631999999999998</v>
      </c>
      <c r="AM1301">
        <v>58.761000000000003</v>
      </c>
      <c r="AN1301">
        <v>64.48</v>
      </c>
      <c r="AO1301">
        <v>72.45</v>
      </c>
      <c r="AP1301">
        <v>87.075000000000003</v>
      </c>
      <c r="AQ1301">
        <v>97.960999999999999</v>
      </c>
      <c r="AR1301">
        <v>110.089</v>
      </c>
      <c r="AS1301">
        <v>119.129</v>
      </c>
      <c r="AT1301">
        <v>121.01900000000001</v>
      </c>
      <c r="AU1301">
        <v>118.23699999999999</v>
      </c>
      <c r="AV1301">
        <v>121.309</v>
      </c>
      <c r="AW1301">
        <v>118.886</v>
      </c>
      <c r="AX1301">
        <v>114.399</v>
      </c>
      <c r="AY1301">
        <v>109.34</v>
      </c>
      <c r="AZ1301">
        <v>104.262</v>
      </c>
      <c r="BA1301">
        <v>99.116</v>
      </c>
      <c r="BB1301">
        <v>93.498000000000005</v>
      </c>
      <c r="BC1301">
        <v>2017</v>
      </c>
    </row>
    <row r="1302" spans="1:55" x14ac:dyDescent="0.25">
      <c r="A1302">
        <v>624</v>
      </c>
      <c r="B1302" t="s">
        <v>608</v>
      </c>
      <c r="C1302" t="s">
        <v>356</v>
      </c>
      <c r="D1302" t="s">
        <v>609</v>
      </c>
      <c r="E1302" t="s">
        <v>357</v>
      </c>
      <c r="F1302" t="s">
        <v>358</v>
      </c>
      <c r="G1302" t="s">
        <v>229</v>
      </c>
      <c r="H1302" t="s">
        <v>230</v>
      </c>
      <c r="I1302" t="s">
        <v>615</v>
      </c>
      <c r="J1302" t="s">
        <v>232</v>
      </c>
      <c r="K1302" t="s">
        <v>232</v>
      </c>
      <c r="L1302" t="s">
        <v>232</v>
      </c>
      <c r="M1302" t="s">
        <v>232</v>
      </c>
      <c r="N1302" t="s">
        <v>232</v>
      </c>
      <c r="O1302" t="s">
        <v>232</v>
      </c>
      <c r="P1302" t="s">
        <v>232</v>
      </c>
      <c r="Q1302" t="s">
        <v>232</v>
      </c>
      <c r="R1302" t="s">
        <v>232</v>
      </c>
      <c r="S1302" t="s">
        <v>232</v>
      </c>
      <c r="T1302" t="s">
        <v>232</v>
      </c>
      <c r="U1302" t="s">
        <v>232</v>
      </c>
      <c r="V1302" t="s">
        <v>232</v>
      </c>
      <c r="W1302" t="s">
        <v>232</v>
      </c>
      <c r="X1302" t="s">
        <v>232</v>
      </c>
      <c r="Y1302" t="s">
        <v>232</v>
      </c>
      <c r="Z1302" t="s">
        <v>232</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77.346999999999994</v>
      </c>
      <c r="AM1302">
        <v>88.558999999999997</v>
      </c>
      <c r="AN1302">
        <v>100.364</v>
      </c>
      <c r="AO1302">
        <v>116.58499999999999</v>
      </c>
      <c r="AP1302">
        <v>136.98699999999999</v>
      </c>
      <c r="AQ1302">
        <v>157.55099999999999</v>
      </c>
      <c r="AR1302">
        <v>179.02699999999999</v>
      </c>
      <c r="AS1302">
        <v>200.01300000000001</v>
      </c>
      <c r="AT1302">
        <v>211.56200000000001</v>
      </c>
      <c r="AU1302">
        <v>216.10499999999999</v>
      </c>
      <c r="AV1302">
        <v>234.792</v>
      </c>
      <c r="AW1302">
        <v>245.99600000000001</v>
      </c>
      <c r="AX1302">
        <v>253.67500000000001</v>
      </c>
      <c r="AY1302">
        <v>260.24200000000002</v>
      </c>
      <c r="AZ1302">
        <v>266.51</v>
      </c>
      <c r="BA1302">
        <v>272.36</v>
      </c>
      <c r="BB1302">
        <v>276.274</v>
      </c>
      <c r="BC1302">
        <v>2017</v>
      </c>
    </row>
    <row r="1303" spans="1:55" x14ac:dyDescent="0.25">
      <c r="A1303">
        <v>624</v>
      </c>
      <c r="B1303" t="s">
        <v>608</v>
      </c>
      <c r="C1303" t="s">
        <v>359</v>
      </c>
      <c r="D1303" t="s">
        <v>609</v>
      </c>
      <c r="E1303" t="s">
        <v>357</v>
      </c>
      <c r="F1303" t="s">
        <v>358</v>
      </c>
      <c r="G1303" t="s">
        <v>282</v>
      </c>
      <c r="I1303" t="s">
        <v>360</v>
      </c>
      <c r="J1303" t="s">
        <v>232</v>
      </c>
      <c r="K1303" t="s">
        <v>232</v>
      </c>
      <c r="L1303" t="s">
        <v>232</v>
      </c>
      <c r="M1303" t="s">
        <v>232</v>
      </c>
      <c r="N1303" t="s">
        <v>232</v>
      </c>
      <c r="O1303" t="s">
        <v>232</v>
      </c>
      <c r="P1303" t="s">
        <v>232</v>
      </c>
      <c r="Q1303" t="s">
        <v>232</v>
      </c>
      <c r="R1303" t="s">
        <v>232</v>
      </c>
      <c r="S1303" t="s">
        <v>232</v>
      </c>
      <c r="T1303" t="s">
        <v>232</v>
      </c>
      <c r="U1303" t="s">
        <v>232</v>
      </c>
      <c r="V1303" t="s">
        <v>232</v>
      </c>
      <c r="W1303" t="s">
        <v>232</v>
      </c>
      <c r="X1303" t="s">
        <v>232</v>
      </c>
      <c r="Y1303" t="s">
        <v>232</v>
      </c>
      <c r="Z1303" t="s">
        <v>232</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57.421999999999997</v>
      </c>
      <c r="AM1303">
        <v>65.174999999999997</v>
      </c>
      <c r="AN1303">
        <v>72.430000000000007</v>
      </c>
      <c r="AO1303">
        <v>78.813999999999993</v>
      </c>
      <c r="AP1303">
        <v>91.111000000000004</v>
      </c>
      <c r="AQ1303">
        <v>102.49</v>
      </c>
      <c r="AR1303">
        <v>115.92400000000001</v>
      </c>
      <c r="AS1303">
        <v>126.033</v>
      </c>
      <c r="AT1303">
        <v>127.614</v>
      </c>
      <c r="AU1303">
        <v>124.64</v>
      </c>
      <c r="AV1303">
        <v>127.712</v>
      </c>
      <c r="AW1303">
        <v>125.29</v>
      </c>
      <c r="AX1303">
        <v>120.80200000000001</v>
      </c>
      <c r="AY1303">
        <v>115.74299999999999</v>
      </c>
      <c r="AZ1303">
        <v>110.66500000000001</v>
      </c>
      <c r="BA1303">
        <v>105.51900000000001</v>
      </c>
      <c r="BB1303">
        <v>99.902000000000001</v>
      </c>
      <c r="BC1303">
        <v>2017</v>
      </c>
    </row>
    <row r="1304" spans="1:55" x14ac:dyDescent="0.25">
      <c r="A1304">
        <v>624</v>
      </c>
      <c r="B1304" t="s">
        <v>608</v>
      </c>
      <c r="C1304" t="s">
        <v>361</v>
      </c>
      <c r="D1304" t="s">
        <v>609</v>
      </c>
      <c r="E1304" t="s">
        <v>362</v>
      </c>
      <c r="F1304" t="s">
        <v>363</v>
      </c>
      <c r="G1304" t="s">
        <v>229</v>
      </c>
      <c r="H1304" t="s">
        <v>230</v>
      </c>
      <c r="I1304" t="s">
        <v>615</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173.38300000000001</v>
      </c>
      <c r="AV1304">
        <v>183.846</v>
      </c>
      <c r="AW1304">
        <v>196.34200000000001</v>
      </c>
      <c r="AX1304">
        <v>209.99299999999999</v>
      </c>
      <c r="AY1304">
        <v>224.84399999999999</v>
      </c>
      <c r="AZ1304">
        <v>240.82499999999999</v>
      </c>
      <c r="BA1304">
        <v>258.11500000000001</v>
      </c>
      <c r="BB1304">
        <v>276.54599999999999</v>
      </c>
      <c r="BC1304">
        <v>2017</v>
      </c>
    </row>
    <row r="1305" spans="1:55" x14ac:dyDescent="0.25">
      <c r="A1305">
        <v>624</v>
      </c>
      <c r="B1305" t="s">
        <v>608</v>
      </c>
      <c r="C1305" t="s">
        <v>364</v>
      </c>
      <c r="D1305" t="s">
        <v>609</v>
      </c>
      <c r="E1305" t="s">
        <v>365</v>
      </c>
      <c r="F1305" t="s">
        <v>366</v>
      </c>
      <c r="G1305" t="s">
        <v>242</v>
      </c>
      <c r="H1305" t="s">
        <v>230</v>
      </c>
      <c r="I1305" t="s">
        <v>616</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-8.2000000000000003E-2</v>
      </c>
      <c r="AD1305">
        <v>-5.8999999999999997E-2</v>
      </c>
      <c r="AE1305">
        <v>-0.06</v>
      </c>
      <c r="AF1305">
        <v>-6.9000000000000006E-2</v>
      </c>
      <c r="AG1305">
        <v>-9.0999999999999998E-2</v>
      </c>
      <c r="AH1305">
        <v>-0.13200000000000001</v>
      </c>
      <c r="AI1305">
        <v>-3.4000000000000002E-2</v>
      </c>
      <c r="AJ1305">
        <v>-0.06</v>
      </c>
      <c r="AK1305">
        <v>-0.19600000000000001</v>
      </c>
      <c r="AL1305">
        <v>-0.245</v>
      </c>
      <c r="AM1305">
        <v>-0.25</v>
      </c>
      <c r="AN1305">
        <v>-0.20699999999999999</v>
      </c>
      <c r="AO1305">
        <v>-0.30399999999999999</v>
      </c>
      <c r="AP1305">
        <v>-0.221</v>
      </c>
      <c r="AQ1305">
        <v>-0.09</v>
      </c>
      <c r="AR1305">
        <v>-0.16900000000000001</v>
      </c>
      <c r="AS1305">
        <v>-5.0999999999999997E-2</v>
      </c>
      <c r="AT1305">
        <v>-0.04</v>
      </c>
      <c r="AU1305">
        <v>-0.109</v>
      </c>
      <c r="AV1305">
        <v>-0.14000000000000001</v>
      </c>
      <c r="AW1305">
        <v>-0.14799999999999999</v>
      </c>
      <c r="AX1305">
        <v>-0.14299999999999999</v>
      </c>
      <c r="AY1305">
        <v>-0.14000000000000001</v>
      </c>
      <c r="AZ1305">
        <v>-0.13900000000000001</v>
      </c>
      <c r="BA1305">
        <v>-0.13700000000000001</v>
      </c>
      <c r="BB1305">
        <v>-0.14899999999999999</v>
      </c>
      <c r="BC1305">
        <v>2017</v>
      </c>
    </row>
    <row r="1306" spans="1:55" x14ac:dyDescent="0.25">
      <c r="A1306">
        <v>624</v>
      </c>
      <c r="B1306" t="s">
        <v>608</v>
      </c>
      <c r="C1306" t="s">
        <v>368</v>
      </c>
      <c r="D1306" t="s">
        <v>609</v>
      </c>
      <c r="E1306" t="s">
        <v>365</v>
      </c>
      <c r="F1306" t="s">
        <v>366</v>
      </c>
      <c r="G1306" t="s">
        <v>282</v>
      </c>
      <c r="I1306" t="s">
        <v>369</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-2.399</v>
      </c>
      <c r="AU1306">
        <v>-6.15</v>
      </c>
      <c r="AV1306">
        <v>-7.0839999999999996</v>
      </c>
      <c r="AW1306">
        <v>-7.2519999999999998</v>
      </c>
      <c r="AX1306">
        <v>-6.4669999999999996</v>
      </c>
      <c r="AY1306">
        <v>-5.8710000000000004</v>
      </c>
      <c r="AZ1306">
        <v>-5.4139999999999997</v>
      </c>
      <c r="BA1306">
        <v>-4.9569999999999999</v>
      </c>
      <c r="BB1306">
        <v>-5.0030000000000001</v>
      </c>
      <c r="BC1306">
        <v>2017</v>
      </c>
    </row>
    <row r="1307" spans="1:55" x14ac:dyDescent="0.25">
      <c r="A1307">
        <v>522</v>
      </c>
      <c r="B1307" t="s">
        <v>617</v>
      </c>
      <c r="C1307" t="s">
        <v>225</v>
      </c>
      <c r="D1307" t="s">
        <v>618</v>
      </c>
      <c r="E1307" t="s">
        <v>227</v>
      </c>
      <c r="F1307" t="s">
        <v>228</v>
      </c>
      <c r="G1307" t="s">
        <v>229</v>
      </c>
      <c r="H1307" t="s">
        <v>230</v>
      </c>
      <c r="I1307" t="s">
        <v>619</v>
      </c>
      <c r="J1307" t="s">
        <v>232</v>
      </c>
      <c r="K1307" t="s">
        <v>232</v>
      </c>
      <c r="L1307" t="s">
        <v>232</v>
      </c>
      <c r="M1307" t="s">
        <v>232</v>
      </c>
      <c r="N1307" t="s">
        <v>232</v>
      </c>
      <c r="O1307" t="s">
        <v>232</v>
      </c>
      <c r="P1307" t="s">
        <v>232</v>
      </c>
      <c r="Q1307" s="52">
        <v>6260.58</v>
      </c>
      <c r="R1307" s="52">
        <v>6862.6</v>
      </c>
      <c r="S1307" s="52">
        <v>7090.92</v>
      </c>
      <c r="T1307" s="52">
        <v>7170.19</v>
      </c>
      <c r="U1307" s="52">
        <v>7714.55</v>
      </c>
      <c r="V1307" s="52">
        <v>8259.91</v>
      </c>
      <c r="W1307" s="52">
        <v>8593.7800000000007</v>
      </c>
      <c r="X1307" s="52">
        <v>9296.8700000000008</v>
      </c>
      <c r="Y1307" s="52">
        <v>9852.69</v>
      </c>
      <c r="Z1307" s="52">
        <v>10433.75</v>
      </c>
      <c r="AA1307" s="52">
        <v>10851.79</v>
      </c>
      <c r="AB1307" s="52">
        <v>11359.84</v>
      </c>
      <c r="AC1307" s="52">
        <v>12803.15</v>
      </c>
      <c r="AD1307" s="52">
        <v>14029.08</v>
      </c>
      <c r="AE1307" s="52">
        <v>15230.15</v>
      </c>
      <c r="AF1307" s="52">
        <v>16232.13</v>
      </c>
      <c r="AG1307" s="52">
        <v>17612.82</v>
      </c>
      <c r="AH1307" s="52">
        <v>19434.07</v>
      </c>
      <c r="AI1307" s="52">
        <v>22009.11</v>
      </c>
      <c r="AJ1307" s="52">
        <v>24379.73</v>
      </c>
      <c r="AK1307" s="52">
        <v>26869.52</v>
      </c>
      <c r="AL1307" s="52">
        <v>28667.52</v>
      </c>
      <c r="AM1307" s="52">
        <v>28692.37</v>
      </c>
      <c r="AN1307" s="52">
        <v>30403.32</v>
      </c>
      <c r="AO1307" s="52">
        <v>32552.7</v>
      </c>
      <c r="AP1307" s="52">
        <v>34933.4</v>
      </c>
      <c r="AQ1307" s="52">
        <v>37503.33</v>
      </c>
      <c r="AR1307" s="52">
        <v>40182.03</v>
      </c>
      <c r="AS1307" s="52">
        <v>43009.27</v>
      </c>
      <c r="AT1307" s="52">
        <v>45961.04</v>
      </c>
      <c r="AU1307" s="52">
        <v>49176.89</v>
      </c>
      <c r="AV1307" s="52">
        <v>52742.71</v>
      </c>
      <c r="AW1307" s="52">
        <v>56346.84</v>
      </c>
      <c r="AX1307" s="52">
        <v>60140.93</v>
      </c>
      <c r="AY1307" s="52">
        <v>64110.81</v>
      </c>
      <c r="AZ1307" s="52">
        <v>68224.990000000005</v>
      </c>
      <c r="BA1307" s="52">
        <v>72466.11</v>
      </c>
      <c r="BB1307" s="52">
        <v>76842.3</v>
      </c>
      <c r="BC1307">
        <v>2017</v>
      </c>
    </row>
    <row r="1308" spans="1:55" x14ac:dyDescent="0.25">
      <c r="A1308">
        <v>522</v>
      </c>
      <c r="B1308" t="s">
        <v>617</v>
      </c>
      <c r="C1308" t="s">
        <v>233</v>
      </c>
      <c r="D1308" t="s">
        <v>618</v>
      </c>
      <c r="E1308" t="s">
        <v>227</v>
      </c>
      <c r="F1308" t="s">
        <v>234</v>
      </c>
      <c r="G1308" t="s">
        <v>235</v>
      </c>
      <c r="I1308" t="s">
        <v>236</v>
      </c>
      <c r="J1308" t="s">
        <v>232</v>
      </c>
      <c r="K1308" t="s">
        <v>232</v>
      </c>
      <c r="L1308" t="s">
        <v>232</v>
      </c>
      <c r="M1308" t="s">
        <v>232</v>
      </c>
      <c r="N1308" t="s">
        <v>232</v>
      </c>
      <c r="O1308" t="s">
        <v>232</v>
      </c>
      <c r="P1308" t="s">
        <v>232</v>
      </c>
      <c r="Q1308" t="s">
        <v>232</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7.2510000000000003</v>
      </c>
      <c r="AW1308">
        <v>6.8330000000000002</v>
      </c>
      <c r="AX1308">
        <v>6.7329999999999997</v>
      </c>
      <c r="AY1308">
        <v>6.601</v>
      </c>
      <c r="AZ1308">
        <v>6.4169999999999998</v>
      </c>
      <c r="BA1308">
        <v>6.2160000000000002</v>
      </c>
      <c r="BB1308">
        <v>6.0389999999999997</v>
      </c>
      <c r="BC1308">
        <v>2017</v>
      </c>
    </row>
    <row r="1309" spans="1:55" x14ac:dyDescent="0.25">
      <c r="A1309">
        <v>522</v>
      </c>
      <c r="B1309" t="s">
        <v>617</v>
      </c>
      <c r="C1309" t="s">
        <v>237</v>
      </c>
      <c r="D1309" t="s">
        <v>618</v>
      </c>
      <c r="E1309" t="s">
        <v>238</v>
      </c>
      <c r="F1309" t="s">
        <v>239</v>
      </c>
      <c r="G1309" t="s">
        <v>229</v>
      </c>
      <c r="H1309" t="s">
        <v>230</v>
      </c>
      <c r="I1309" t="s">
        <v>619</v>
      </c>
      <c r="J1309" t="s">
        <v>232</v>
      </c>
      <c r="K1309" t="s">
        <v>232</v>
      </c>
      <c r="L1309" t="s">
        <v>232</v>
      </c>
      <c r="M1309" t="s">
        <v>232</v>
      </c>
      <c r="N1309" t="s">
        <v>232</v>
      </c>
      <c r="O1309" t="s">
        <v>232</v>
      </c>
      <c r="P1309">
        <v>183.155</v>
      </c>
      <c r="Q1309">
        <v>125.581</v>
      </c>
      <c r="R1309">
        <v>241.31200000000001</v>
      </c>
      <c r="S1309">
        <v>296.71499999999997</v>
      </c>
      <c r="T1309">
        <v>737.47799999999995</v>
      </c>
      <c r="U1309" s="52">
        <v>1644.86</v>
      </c>
      <c r="V1309" s="52">
        <v>3089.04</v>
      </c>
      <c r="W1309" s="52">
        <v>6665.62</v>
      </c>
      <c r="X1309" s="52">
        <v>7105.04</v>
      </c>
      <c r="Y1309" s="52">
        <v>8433.7099999999991</v>
      </c>
      <c r="Z1309" s="52">
        <v>9201.92</v>
      </c>
      <c r="AA1309" s="52">
        <v>10145.33</v>
      </c>
      <c r="AB1309" s="52">
        <v>11720.32</v>
      </c>
      <c r="AC1309" s="52">
        <v>13376.07</v>
      </c>
      <c r="AD1309" s="52">
        <v>14082.64</v>
      </c>
      <c r="AE1309" s="52">
        <v>15633.22</v>
      </c>
      <c r="AF1309" s="52">
        <v>16780.54</v>
      </c>
      <c r="AG1309" s="52">
        <v>18535.16</v>
      </c>
      <c r="AH1309" s="52">
        <v>21438.34</v>
      </c>
      <c r="AI1309" s="52">
        <v>25754.29</v>
      </c>
      <c r="AJ1309" s="52">
        <v>29849.49</v>
      </c>
      <c r="AK1309" s="52">
        <v>35042.18</v>
      </c>
      <c r="AL1309" s="52">
        <v>41968.39</v>
      </c>
      <c r="AM1309" s="52">
        <v>43056.73</v>
      </c>
      <c r="AN1309" s="52">
        <v>47047.99</v>
      </c>
      <c r="AO1309" s="52">
        <v>52068.69</v>
      </c>
      <c r="AP1309" s="52">
        <v>56681.57</v>
      </c>
      <c r="AQ1309" s="52">
        <v>61326.93</v>
      </c>
      <c r="AR1309" s="52">
        <v>67436.789999999994</v>
      </c>
      <c r="AS1309" s="52">
        <v>73422.7</v>
      </c>
      <c r="AT1309" s="52">
        <v>81241.87</v>
      </c>
      <c r="AU1309" s="52">
        <v>89900.44</v>
      </c>
      <c r="AV1309" s="52">
        <v>99194.38</v>
      </c>
      <c r="AW1309" s="52">
        <v>108999.45</v>
      </c>
      <c r="AX1309" s="52">
        <v>119713.7</v>
      </c>
      <c r="AY1309" s="52">
        <v>131324.95000000001</v>
      </c>
      <c r="AZ1309" s="52">
        <v>143818.59</v>
      </c>
      <c r="BA1309" s="52">
        <v>157203.03</v>
      </c>
      <c r="BB1309" s="52">
        <v>171698.97</v>
      </c>
      <c r="BC1309">
        <v>2017</v>
      </c>
    </row>
    <row r="1310" spans="1:55" x14ac:dyDescent="0.25">
      <c r="A1310">
        <v>522</v>
      </c>
      <c r="B1310" t="s">
        <v>617</v>
      </c>
      <c r="C1310" t="s">
        <v>240</v>
      </c>
      <c r="D1310" t="s">
        <v>618</v>
      </c>
      <c r="E1310" t="s">
        <v>238</v>
      </c>
      <c r="F1310" t="s">
        <v>241</v>
      </c>
      <c r="G1310" t="s">
        <v>242</v>
      </c>
      <c r="H1310" t="s">
        <v>230</v>
      </c>
      <c r="I1310" t="s">
        <v>243</v>
      </c>
      <c r="J1310" t="s">
        <v>232</v>
      </c>
      <c r="K1310" t="s">
        <v>232</v>
      </c>
      <c r="L1310" t="s">
        <v>232</v>
      </c>
      <c r="M1310" t="s">
        <v>232</v>
      </c>
      <c r="N1310" t="s">
        <v>232</v>
      </c>
      <c r="O1310" t="s">
        <v>232</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22.225000000000001</v>
      </c>
      <c r="AV1310">
        <v>24.523</v>
      </c>
      <c r="AW1310">
        <v>26.978999999999999</v>
      </c>
      <c r="AX1310">
        <v>29.309000000000001</v>
      </c>
      <c r="AY1310">
        <v>31.802</v>
      </c>
      <c r="AZ1310">
        <v>34.448</v>
      </c>
      <c r="BA1310">
        <v>37.244999999999997</v>
      </c>
      <c r="BB1310">
        <v>40.235999999999997</v>
      </c>
      <c r="BC1310">
        <v>2017</v>
      </c>
    </row>
    <row r="1311" spans="1:55" x14ac:dyDescent="0.25">
      <c r="A1311">
        <v>522</v>
      </c>
      <c r="B1311" t="s">
        <v>617</v>
      </c>
      <c r="C1311" t="s">
        <v>244</v>
      </c>
      <c r="D1311" t="s">
        <v>618</v>
      </c>
      <c r="E1311" t="s">
        <v>238</v>
      </c>
      <c r="F1311" t="s">
        <v>245</v>
      </c>
      <c r="G1311" t="s">
        <v>246</v>
      </c>
      <c r="H1311" t="s">
        <v>230</v>
      </c>
      <c r="I1311" t="s">
        <v>243</v>
      </c>
      <c r="J1311" t="s">
        <v>232</v>
      </c>
      <c r="K1311" t="s">
        <v>232</v>
      </c>
      <c r="L1311" t="s">
        <v>232</v>
      </c>
      <c r="M1311" t="s">
        <v>232</v>
      </c>
      <c r="N1311" t="s">
        <v>232</v>
      </c>
      <c r="O1311" t="s">
        <v>232</v>
      </c>
      <c r="P1311" t="s">
        <v>232</v>
      </c>
      <c r="Q1311">
        <v>4.3220000000000001</v>
      </c>
      <c r="R1311">
        <v>4.9050000000000002</v>
      </c>
      <c r="S1311">
        <v>5.2670000000000003</v>
      </c>
      <c r="T1311">
        <v>5.5250000000000004</v>
      </c>
      <c r="U1311">
        <v>6.1449999999999996</v>
      </c>
      <c r="V1311">
        <v>6.73</v>
      </c>
      <c r="W1311">
        <v>7.1669999999999998</v>
      </c>
      <c r="X1311">
        <v>7.9189999999999996</v>
      </c>
      <c r="Y1311">
        <v>8.5690000000000008</v>
      </c>
      <c r="Z1311">
        <v>9.24</v>
      </c>
      <c r="AA1311">
        <v>9.7759999999999998</v>
      </c>
      <c r="AB1311">
        <v>10.349</v>
      </c>
      <c r="AC1311">
        <v>11.833</v>
      </c>
      <c r="AD1311">
        <v>13.255000000000001</v>
      </c>
      <c r="AE1311">
        <v>14.706</v>
      </c>
      <c r="AF1311">
        <v>15.920999999999999</v>
      </c>
      <c r="AG1311">
        <v>17.596</v>
      </c>
      <c r="AH1311">
        <v>19.937999999999999</v>
      </c>
      <c r="AI1311">
        <v>23.283999999999999</v>
      </c>
      <c r="AJ1311">
        <v>26.571999999999999</v>
      </c>
      <c r="AK1311">
        <v>30.073</v>
      </c>
      <c r="AL1311">
        <v>32.709000000000003</v>
      </c>
      <c r="AM1311">
        <v>32.987000000000002</v>
      </c>
      <c r="AN1311">
        <v>35.360999999999997</v>
      </c>
      <c r="AO1311">
        <v>38.652000000000001</v>
      </c>
      <c r="AP1311">
        <v>42.274000000000001</v>
      </c>
      <c r="AQ1311">
        <v>46.180999999999997</v>
      </c>
      <c r="AR1311">
        <v>50.414999999999999</v>
      </c>
      <c r="AS1311">
        <v>54.54</v>
      </c>
      <c r="AT1311">
        <v>58.92</v>
      </c>
      <c r="AU1311">
        <v>64.241</v>
      </c>
      <c r="AV1311">
        <v>70.451999999999998</v>
      </c>
      <c r="AW1311">
        <v>76.605000000000004</v>
      </c>
      <c r="AX1311">
        <v>83.471000000000004</v>
      </c>
      <c r="AY1311">
        <v>90.83</v>
      </c>
      <c r="AZ1311">
        <v>98.659000000000006</v>
      </c>
      <c r="BA1311">
        <v>106.964</v>
      </c>
      <c r="BB1311">
        <v>115.797</v>
      </c>
      <c r="BC1311">
        <v>2017</v>
      </c>
    </row>
    <row r="1312" spans="1:55" x14ac:dyDescent="0.25">
      <c r="A1312">
        <v>522</v>
      </c>
      <c r="B1312" t="s">
        <v>617</v>
      </c>
      <c r="C1312" t="s">
        <v>247</v>
      </c>
      <c r="D1312" t="s">
        <v>618</v>
      </c>
      <c r="E1312" t="s">
        <v>248</v>
      </c>
      <c r="F1312" t="s">
        <v>249</v>
      </c>
      <c r="G1312" t="s">
        <v>250</v>
      </c>
      <c r="I1312" t="s">
        <v>251</v>
      </c>
      <c r="J1312" t="s">
        <v>232</v>
      </c>
      <c r="K1312" t="s">
        <v>232</v>
      </c>
      <c r="L1312" t="s">
        <v>232</v>
      </c>
      <c r="M1312" t="s">
        <v>232</v>
      </c>
      <c r="N1312" t="s">
        <v>232</v>
      </c>
      <c r="O1312" t="s">
        <v>232</v>
      </c>
      <c r="P1312" t="s">
        <v>232</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182.81</v>
      </c>
      <c r="AV1312">
        <v>188.072</v>
      </c>
      <c r="AW1312">
        <v>193.44399999999999</v>
      </c>
      <c r="AX1312">
        <v>199.05500000000001</v>
      </c>
      <c r="AY1312">
        <v>204.84100000000001</v>
      </c>
      <c r="AZ1312">
        <v>210.8</v>
      </c>
      <c r="BA1312">
        <v>216.93299999999999</v>
      </c>
      <c r="BB1312">
        <v>223.44300000000001</v>
      </c>
      <c r="BC1312">
        <v>2017</v>
      </c>
    </row>
    <row r="1313" spans="1:55" x14ac:dyDescent="0.25">
      <c r="A1313">
        <v>522</v>
      </c>
      <c r="B1313" t="s">
        <v>617</v>
      </c>
      <c r="C1313" t="s">
        <v>252</v>
      </c>
      <c r="D1313" t="s">
        <v>618</v>
      </c>
      <c r="E1313" t="s">
        <v>253</v>
      </c>
      <c r="F1313" t="s">
        <v>254</v>
      </c>
      <c r="G1313" t="s">
        <v>229</v>
      </c>
      <c r="H1313" t="s">
        <v>220</v>
      </c>
      <c r="I1313" t="s">
        <v>255</v>
      </c>
      <c r="J1313" t="s">
        <v>232</v>
      </c>
      <c r="K1313" t="s">
        <v>232</v>
      </c>
      <c r="L1313" t="s">
        <v>232</v>
      </c>
      <c r="M1313" t="s">
        <v>232</v>
      </c>
      <c r="N1313" t="s">
        <v>232</v>
      </c>
      <c r="O1313" t="s">
        <v>232</v>
      </c>
      <c r="P1313" t="s">
        <v>232</v>
      </c>
      <c r="Q1313" s="52">
        <v>760862.28</v>
      </c>
      <c r="R1313" s="52">
        <v>810500.55</v>
      </c>
      <c r="S1313" s="52">
        <v>812847.78</v>
      </c>
      <c r="T1313" s="52">
        <v>795904.08</v>
      </c>
      <c r="U1313" s="52">
        <v>827421.41</v>
      </c>
      <c r="V1313" s="52">
        <v>855130.62</v>
      </c>
      <c r="W1313" s="52">
        <v>858768.83</v>
      </c>
      <c r="X1313" s="52">
        <v>891335.98</v>
      </c>
      <c r="Y1313" s="52">
        <v>914895.45</v>
      </c>
      <c r="Z1313" s="52">
        <v>940773.53</v>
      </c>
      <c r="AA1313" s="52">
        <v>952249.4</v>
      </c>
      <c r="AB1313" s="52">
        <v>972144.84</v>
      </c>
      <c r="AC1313" s="52">
        <v>1070455.33</v>
      </c>
      <c r="AD1313" s="52">
        <v>1147772.8</v>
      </c>
      <c r="AE1313" s="52">
        <v>1221089.67</v>
      </c>
      <c r="AF1313" s="52">
        <v>1277181.4399999999</v>
      </c>
      <c r="AG1313" s="52">
        <v>1361706.62</v>
      </c>
      <c r="AH1313" s="52">
        <v>1477945.38</v>
      </c>
      <c r="AI1313" s="52">
        <v>1647829.24</v>
      </c>
      <c r="AJ1313" s="52">
        <v>1798570.86</v>
      </c>
      <c r="AK1313" s="52">
        <v>1954532.6</v>
      </c>
      <c r="AL1313" s="52">
        <v>2056416.95</v>
      </c>
      <c r="AM1313" s="52">
        <v>2028557.34</v>
      </c>
      <c r="AN1313" s="52">
        <v>2116496.0699999998</v>
      </c>
      <c r="AO1313" s="52">
        <v>2228873.9500000002</v>
      </c>
      <c r="AP1313" s="52">
        <v>2350201.54</v>
      </c>
      <c r="AQ1313" s="52">
        <v>2485810.84</v>
      </c>
      <c r="AR1313" s="52">
        <v>2624001.62</v>
      </c>
      <c r="AS1313" s="52">
        <v>2767121.84</v>
      </c>
      <c r="AT1313" s="52">
        <v>2913331.98</v>
      </c>
      <c r="AU1313" s="52">
        <v>3071108.38</v>
      </c>
      <c r="AV1313" s="52">
        <v>3245117.67</v>
      </c>
      <c r="AW1313" s="52">
        <v>3415635.66</v>
      </c>
      <c r="AX1313" s="52">
        <v>3591750.27</v>
      </c>
      <c r="AY1313" s="52">
        <v>3772256.13</v>
      </c>
      <c r="AZ1313" s="52">
        <v>3955007.78</v>
      </c>
      <c r="BA1313" s="52">
        <v>4138784.3</v>
      </c>
      <c r="BB1313" s="52">
        <v>4323865.29</v>
      </c>
      <c r="BC1313">
        <v>2012</v>
      </c>
    </row>
    <row r="1314" spans="1:55" x14ac:dyDescent="0.25">
      <c r="A1314">
        <v>522</v>
      </c>
      <c r="B1314" t="s">
        <v>617</v>
      </c>
      <c r="C1314" t="s">
        <v>256</v>
      </c>
      <c r="D1314" t="s">
        <v>618</v>
      </c>
      <c r="E1314" t="s">
        <v>253</v>
      </c>
      <c r="F1314" t="s">
        <v>257</v>
      </c>
      <c r="G1314" t="s">
        <v>258</v>
      </c>
      <c r="H1314" t="s">
        <v>220</v>
      </c>
      <c r="I1314" t="s">
        <v>255</v>
      </c>
      <c r="J1314" t="s">
        <v>232</v>
      </c>
      <c r="K1314" t="s">
        <v>232</v>
      </c>
      <c r="L1314" t="s">
        <v>232</v>
      </c>
      <c r="M1314" t="s">
        <v>232</v>
      </c>
      <c r="N1314" t="s">
        <v>232</v>
      </c>
      <c r="O1314" t="s">
        <v>232</v>
      </c>
      <c r="P1314" t="s">
        <v>232</v>
      </c>
      <c r="Q1314">
        <v>903.423</v>
      </c>
      <c r="R1314">
        <v>962.36199999999997</v>
      </c>
      <c r="S1314">
        <v>965.149</v>
      </c>
      <c r="T1314">
        <v>945.03</v>
      </c>
      <c r="U1314">
        <v>982.45299999999997</v>
      </c>
      <c r="V1314" s="52">
        <v>1015.35</v>
      </c>
      <c r="W1314" s="52">
        <v>1019.67</v>
      </c>
      <c r="X1314" s="52">
        <v>1058.3399999999999</v>
      </c>
      <c r="Y1314" s="52">
        <v>1086.32</v>
      </c>
      <c r="Z1314" s="52">
        <v>1117.04</v>
      </c>
      <c r="AA1314" s="52">
        <v>1130.67</v>
      </c>
      <c r="AB1314" s="52">
        <v>1154.29</v>
      </c>
      <c r="AC1314" s="52">
        <v>1271.02</v>
      </c>
      <c r="AD1314" s="52">
        <v>1362.83</v>
      </c>
      <c r="AE1314" s="52">
        <v>1449.88</v>
      </c>
      <c r="AF1314" s="52">
        <v>1516.48</v>
      </c>
      <c r="AG1314" s="52">
        <v>1616.85</v>
      </c>
      <c r="AH1314" s="52">
        <v>1754.86</v>
      </c>
      <c r="AI1314" s="52">
        <v>1956.58</v>
      </c>
      <c r="AJ1314" s="52">
        <v>2135.56</v>
      </c>
      <c r="AK1314" s="52">
        <v>2320.75</v>
      </c>
      <c r="AL1314" s="52">
        <v>2441.7199999999998</v>
      </c>
      <c r="AM1314" s="52">
        <v>2408.64</v>
      </c>
      <c r="AN1314" s="52">
        <v>2513.06</v>
      </c>
      <c r="AO1314" s="52">
        <v>2646.49</v>
      </c>
      <c r="AP1314" s="52">
        <v>2790.55</v>
      </c>
      <c r="AQ1314" s="52">
        <v>2951.57</v>
      </c>
      <c r="AR1314" s="52">
        <v>3115.65</v>
      </c>
      <c r="AS1314" s="52">
        <v>3285.59</v>
      </c>
      <c r="AT1314" s="52">
        <v>3459.2</v>
      </c>
      <c r="AU1314" s="52">
        <v>3646.53</v>
      </c>
      <c r="AV1314" s="52">
        <v>3853.15</v>
      </c>
      <c r="AW1314" s="52">
        <v>4055.61</v>
      </c>
      <c r="AX1314" s="52">
        <v>4264.7299999999996</v>
      </c>
      <c r="AY1314" s="52">
        <v>4479.05</v>
      </c>
      <c r="AZ1314" s="52">
        <v>4696.05</v>
      </c>
      <c r="BA1314" s="52">
        <v>4914.26</v>
      </c>
      <c r="BB1314" s="52">
        <v>5134.0200000000004</v>
      </c>
      <c r="BC1314">
        <v>2012</v>
      </c>
    </row>
    <row r="1315" spans="1:55" x14ac:dyDescent="0.25">
      <c r="A1315">
        <v>522</v>
      </c>
      <c r="B1315" t="s">
        <v>617</v>
      </c>
      <c r="C1315" t="s">
        <v>259</v>
      </c>
      <c r="D1315" t="s">
        <v>618</v>
      </c>
      <c r="E1315" t="s">
        <v>260</v>
      </c>
      <c r="F1315" t="s">
        <v>261</v>
      </c>
      <c r="G1315" t="s">
        <v>229</v>
      </c>
      <c r="H1315" t="s">
        <v>220</v>
      </c>
      <c r="I1315" t="s">
        <v>262</v>
      </c>
      <c r="J1315" t="s">
        <v>232</v>
      </c>
      <c r="K1315" t="s">
        <v>232</v>
      </c>
      <c r="L1315" t="s">
        <v>232</v>
      </c>
      <c r="M1315" t="s">
        <v>232</v>
      </c>
      <c r="N1315" t="s">
        <v>232</v>
      </c>
      <c r="O1315" t="s">
        <v>232</v>
      </c>
      <c r="P1315" s="52">
        <v>22922.65</v>
      </c>
      <c r="Q1315" s="52">
        <v>15262.1</v>
      </c>
      <c r="R1315" s="52">
        <v>28499.91</v>
      </c>
      <c r="S1315" s="52">
        <v>34013.11</v>
      </c>
      <c r="T1315" s="52">
        <v>81861.5</v>
      </c>
      <c r="U1315" s="52">
        <v>176418.85</v>
      </c>
      <c r="V1315" s="52">
        <v>319801.34999999998</v>
      </c>
      <c r="W1315" s="52">
        <v>666089.91</v>
      </c>
      <c r="X1315" s="52">
        <v>681194.4</v>
      </c>
      <c r="Y1315" s="52">
        <v>783132.31</v>
      </c>
      <c r="Z1315" s="52">
        <v>829703.67</v>
      </c>
      <c r="AA1315" s="52">
        <v>890256.78</v>
      </c>
      <c r="AB1315" s="52">
        <v>1002994.03</v>
      </c>
      <c r="AC1315" s="52">
        <v>1118357.1000000001</v>
      </c>
      <c r="AD1315" s="52">
        <v>1152154.7</v>
      </c>
      <c r="AE1315" s="52">
        <v>1253406.31</v>
      </c>
      <c r="AF1315" s="52">
        <v>1320331.73</v>
      </c>
      <c r="AG1315" s="52">
        <v>1433016.52</v>
      </c>
      <c r="AH1315" s="52">
        <v>1630368.12</v>
      </c>
      <c r="AI1315" s="52">
        <v>1928232.54</v>
      </c>
      <c r="AJ1315" s="52">
        <v>2202092.65</v>
      </c>
      <c r="AK1315" s="52">
        <v>2549025</v>
      </c>
      <c r="AL1315" s="52">
        <v>3010532.71</v>
      </c>
      <c r="AM1315" s="52">
        <v>3044120.96</v>
      </c>
      <c r="AN1315" s="52">
        <v>3275197.44</v>
      </c>
      <c r="AO1315" s="52">
        <v>3565127.88</v>
      </c>
      <c r="AP1315" s="52">
        <v>3813345.63</v>
      </c>
      <c r="AQ1315" s="52">
        <v>4064896.33</v>
      </c>
      <c r="AR1315" s="52">
        <v>4403815.51</v>
      </c>
      <c r="AS1315" s="52">
        <v>4723854.7699999996</v>
      </c>
      <c r="AT1315" s="52">
        <v>5149677.41</v>
      </c>
      <c r="AU1315" s="52">
        <v>5614303.9000000004</v>
      </c>
      <c r="AV1315" s="52">
        <v>6103165.3499999996</v>
      </c>
      <c r="AW1315" s="52">
        <v>6607334.6399999997</v>
      </c>
      <c r="AX1315" s="52">
        <v>7149568.04</v>
      </c>
      <c r="AY1315" s="52">
        <v>7727111.5499999998</v>
      </c>
      <c r="AZ1315" s="52">
        <v>8337174.7000000002</v>
      </c>
      <c r="BA1315" s="52">
        <v>8978395.7799999993</v>
      </c>
      <c r="BB1315" s="52">
        <v>9661387.0500000007</v>
      </c>
      <c r="BC1315">
        <v>2012</v>
      </c>
    </row>
    <row r="1316" spans="1:55" x14ac:dyDescent="0.25">
      <c r="A1316">
        <v>522</v>
      </c>
      <c r="B1316" t="s">
        <v>617</v>
      </c>
      <c r="C1316" t="s">
        <v>263</v>
      </c>
      <c r="D1316" t="s">
        <v>618</v>
      </c>
      <c r="E1316" t="s">
        <v>260</v>
      </c>
      <c r="F1316" t="s">
        <v>264</v>
      </c>
      <c r="G1316" t="s">
        <v>242</v>
      </c>
      <c r="H1316" t="s">
        <v>220</v>
      </c>
      <c r="I1316" t="s">
        <v>262</v>
      </c>
      <c r="J1316" t="s">
        <v>232</v>
      </c>
      <c r="K1316" t="s">
        <v>232</v>
      </c>
      <c r="L1316" t="s">
        <v>232</v>
      </c>
      <c r="M1316" t="s">
        <v>232</v>
      </c>
      <c r="N1316" t="s">
        <v>232</v>
      </c>
      <c r="O1316" t="s">
        <v>232</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945.702</v>
      </c>
      <c r="AQ1316" s="52">
        <v>1009.34</v>
      </c>
      <c r="AR1316" s="52">
        <v>1090.71</v>
      </c>
      <c r="AS1316" s="52">
        <v>1163.4100000000001</v>
      </c>
      <c r="AT1316" s="52">
        <v>1270.48</v>
      </c>
      <c r="AU1316" s="52">
        <v>1387.94</v>
      </c>
      <c r="AV1316" s="52">
        <v>1508.82</v>
      </c>
      <c r="AW1316" s="52">
        <v>1635.44</v>
      </c>
      <c r="AX1316" s="52">
        <v>1750.4</v>
      </c>
      <c r="AY1316" s="52">
        <v>1871.21</v>
      </c>
      <c r="AZ1316" s="52">
        <v>1996.98</v>
      </c>
      <c r="BA1316" s="52">
        <v>2127.17</v>
      </c>
      <c r="BB1316" s="52">
        <v>2264.08</v>
      </c>
      <c r="BC1316">
        <v>2012</v>
      </c>
    </row>
    <row r="1317" spans="1:55" x14ac:dyDescent="0.25">
      <c r="A1317">
        <v>522</v>
      </c>
      <c r="B1317" t="s">
        <v>617</v>
      </c>
      <c r="C1317" t="s">
        <v>265</v>
      </c>
      <c r="D1317" t="s">
        <v>618</v>
      </c>
      <c r="E1317" t="s">
        <v>260</v>
      </c>
      <c r="F1317" t="s">
        <v>266</v>
      </c>
      <c r="G1317" t="s">
        <v>246</v>
      </c>
      <c r="H1317" t="s">
        <v>220</v>
      </c>
      <c r="I1317" t="s">
        <v>262</v>
      </c>
      <c r="J1317" t="s">
        <v>232</v>
      </c>
      <c r="K1317" t="s">
        <v>232</v>
      </c>
      <c r="L1317" t="s">
        <v>232</v>
      </c>
      <c r="M1317" t="s">
        <v>232</v>
      </c>
      <c r="N1317" t="s">
        <v>232</v>
      </c>
      <c r="O1317" t="s">
        <v>232</v>
      </c>
      <c r="P1317" t="s">
        <v>232</v>
      </c>
      <c r="Q1317">
        <v>525.25900000000001</v>
      </c>
      <c r="R1317">
        <v>579.25800000000004</v>
      </c>
      <c r="S1317">
        <v>603.71299999999997</v>
      </c>
      <c r="T1317">
        <v>613.25199999999995</v>
      </c>
      <c r="U1317">
        <v>659.09799999999996</v>
      </c>
      <c r="V1317">
        <v>696.69500000000005</v>
      </c>
      <c r="W1317">
        <v>716.23599999999999</v>
      </c>
      <c r="X1317">
        <v>759.27099999999996</v>
      </c>
      <c r="Y1317">
        <v>795.68100000000004</v>
      </c>
      <c r="Z1317">
        <v>833.16899999999998</v>
      </c>
      <c r="AA1317">
        <v>857.875</v>
      </c>
      <c r="AB1317">
        <v>885.65700000000004</v>
      </c>
      <c r="AC1317">
        <v>989.303</v>
      </c>
      <c r="AD1317" s="52">
        <v>1084.47</v>
      </c>
      <c r="AE1317" s="52">
        <v>1179.05</v>
      </c>
      <c r="AF1317" s="52">
        <v>1252.72</v>
      </c>
      <c r="AG1317" s="52">
        <v>1360.43</v>
      </c>
      <c r="AH1317" s="52">
        <v>1516.31</v>
      </c>
      <c r="AI1317" s="52">
        <v>1743.26</v>
      </c>
      <c r="AJ1317" s="52">
        <v>1960.31</v>
      </c>
      <c r="AK1317" s="52">
        <v>2187.5300000000002</v>
      </c>
      <c r="AL1317" s="52">
        <v>2346.3200000000002</v>
      </c>
      <c r="AM1317" s="52">
        <v>2332.1799999999998</v>
      </c>
      <c r="AN1317" s="52">
        <v>2461.64</v>
      </c>
      <c r="AO1317" s="52">
        <v>2646.49</v>
      </c>
      <c r="AP1317" s="52">
        <v>2844.08</v>
      </c>
      <c r="AQ1317" s="52">
        <v>3060.96</v>
      </c>
      <c r="AR1317" s="52">
        <v>3292.26</v>
      </c>
      <c r="AS1317" s="52">
        <v>3508.96</v>
      </c>
      <c r="AT1317" s="52">
        <v>3734.75</v>
      </c>
      <c r="AU1317" s="52">
        <v>4011.86</v>
      </c>
      <c r="AV1317" s="52">
        <v>4334.75</v>
      </c>
      <c r="AW1317" s="52">
        <v>4643.6499999999996</v>
      </c>
      <c r="AX1317" s="52">
        <v>4985.05</v>
      </c>
      <c r="AY1317" s="52">
        <v>5344.41</v>
      </c>
      <c r="AZ1317" s="52">
        <v>5719.28</v>
      </c>
      <c r="BA1317" s="52">
        <v>6109.06</v>
      </c>
      <c r="BB1317" s="52">
        <v>6515.82</v>
      </c>
      <c r="BC1317">
        <v>2012</v>
      </c>
    </row>
    <row r="1318" spans="1:55" x14ac:dyDescent="0.25">
      <c r="A1318">
        <v>522</v>
      </c>
      <c r="B1318" t="s">
        <v>617</v>
      </c>
      <c r="C1318" t="s">
        <v>267</v>
      </c>
      <c r="D1318" t="s">
        <v>618</v>
      </c>
      <c r="E1318" t="s">
        <v>268</v>
      </c>
      <c r="F1318" t="s">
        <v>269</v>
      </c>
      <c r="G1318" t="s">
        <v>270</v>
      </c>
    </row>
    <row r="1319" spans="1:55" x14ac:dyDescent="0.25">
      <c r="A1319">
        <v>522</v>
      </c>
      <c r="B1319" t="s">
        <v>617</v>
      </c>
      <c r="C1319" t="s">
        <v>271</v>
      </c>
      <c r="D1319" t="s">
        <v>618</v>
      </c>
      <c r="E1319" t="s">
        <v>272</v>
      </c>
      <c r="F1319" t="s">
        <v>273</v>
      </c>
      <c r="G1319" t="s">
        <v>274</v>
      </c>
      <c r="I1319" t="s">
        <v>243</v>
      </c>
      <c r="J1319" t="s">
        <v>232</v>
      </c>
      <c r="K1319" t="s">
        <v>232</v>
      </c>
      <c r="L1319" t="s">
        <v>232</v>
      </c>
      <c r="M1319" t="s">
        <v>232</v>
      </c>
      <c r="N1319" t="s">
        <v>232</v>
      </c>
      <c r="O1319" t="s">
        <v>232</v>
      </c>
      <c r="P1319" t="s">
        <v>232</v>
      </c>
      <c r="Q1319">
        <v>0.02</v>
      </c>
      <c r="R1319">
        <v>2.1000000000000001E-2</v>
      </c>
      <c r="S1319">
        <v>2.1000000000000001E-2</v>
      </c>
      <c r="T1319">
        <v>0.02</v>
      </c>
      <c r="U1319">
        <v>2.1000000000000001E-2</v>
      </c>
      <c r="V1319">
        <v>0.02</v>
      </c>
      <c r="W1319">
        <v>2.1000000000000001E-2</v>
      </c>
      <c r="X1319">
        <v>2.1999999999999999E-2</v>
      </c>
      <c r="Y1319">
        <v>2.1999999999999999E-2</v>
      </c>
      <c r="Z1319">
        <v>2.3E-2</v>
      </c>
      <c r="AA1319">
        <v>2.3E-2</v>
      </c>
      <c r="AB1319">
        <v>2.3E-2</v>
      </c>
      <c r="AC1319">
        <v>2.5000000000000001E-2</v>
      </c>
      <c r="AD1319">
        <v>2.5999999999999999E-2</v>
      </c>
      <c r="AE1319">
        <v>2.8000000000000001E-2</v>
      </c>
      <c r="AF1319">
        <v>2.9000000000000001E-2</v>
      </c>
      <c r="AG1319">
        <v>0.03</v>
      </c>
      <c r="AH1319">
        <v>3.2000000000000001E-2</v>
      </c>
      <c r="AI1319">
        <v>3.4000000000000002E-2</v>
      </c>
      <c r="AJ1319">
        <v>3.5999999999999997E-2</v>
      </c>
      <c r="AK1319">
        <v>3.7999999999999999E-2</v>
      </c>
      <c r="AL1319">
        <v>3.9E-2</v>
      </c>
      <c r="AM1319">
        <v>3.9E-2</v>
      </c>
      <c r="AN1319">
        <v>0.04</v>
      </c>
      <c r="AO1319">
        <v>4.1000000000000002E-2</v>
      </c>
      <c r="AP1319">
        <v>4.2000000000000003E-2</v>
      </c>
      <c r="AQ1319">
        <v>4.3999999999999997E-2</v>
      </c>
      <c r="AR1319">
        <v>4.4999999999999998E-2</v>
      </c>
      <c r="AS1319">
        <v>4.7E-2</v>
      </c>
      <c r="AT1319">
        <v>4.9000000000000002E-2</v>
      </c>
      <c r="AU1319">
        <v>0.05</v>
      </c>
      <c r="AV1319">
        <v>5.1999999999999998E-2</v>
      </c>
      <c r="AW1319">
        <v>5.3999999999999999E-2</v>
      </c>
      <c r="AX1319">
        <v>5.6000000000000001E-2</v>
      </c>
      <c r="AY1319">
        <v>5.7000000000000002E-2</v>
      </c>
      <c r="AZ1319">
        <v>5.8999999999999997E-2</v>
      </c>
      <c r="BA1319">
        <v>0.06</v>
      </c>
      <c r="BB1319">
        <v>6.2E-2</v>
      </c>
      <c r="BC1319">
        <v>2017</v>
      </c>
    </row>
    <row r="1320" spans="1:55" x14ac:dyDescent="0.25">
      <c r="A1320">
        <v>522</v>
      </c>
      <c r="B1320" t="s">
        <v>617</v>
      </c>
      <c r="C1320" t="s">
        <v>275</v>
      </c>
      <c r="D1320" t="s">
        <v>618</v>
      </c>
      <c r="E1320" t="s">
        <v>276</v>
      </c>
      <c r="F1320" t="s">
        <v>277</v>
      </c>
      <c r="G1320" t="s">
        <v>278</v>
      </c>
      <c r="I1320" t="s">
        <v>243</v>
      </c>
      <c r="J1320" t="s">
        <v>232</v>
      </c>
      <c r="K1320" t="s">
        <v>232</v>
      </c>
      <c r="L1320" t="s">
        <v>232</v>
      </c>
      <c r="M1320" t="s">
        <v>232</v>
      </c>
      <c r="N1320" t="s">
        <v>232</v>
      </c>
      <c r="O1320" t="s">
        <v>232</v>
      </c>
      <c r="P1320" t="s">
        <v>232</v>
      </c>
      <c r="Q1320">
        <v>29.056000000000001</v>
      </c>
      <c r="R1320">
        <v>49.201000000000001</v>
      </c>
      <c r="S1320">
        <v>56.34</v>
      </c>
      <c r="T1320">
        <v>133.488</v>
      </c>
      <c r="U1320">
        <v>267.66699999999997</v>
      </c>
      <c r="V1320">
        <v>459.02600000000001</v>
      </c>
      <c r="W1320">
        <v>929.98699999999997</v>
      </c>
      <c r="X1320">
        <v>897.16899999999998</v>
      </c>
      <c r="Y1320">
        <v>984.22900000000004</v>
      </c>
      <c r="Z1320">
        <v>995.84100000000001</v>
      </c>
      <c r="AA1320" s="52">
        <v>1037.75</v>
      </c>
      <c r="AB1320" s="52">
        <v>1132.49</v>
      </c>
      <c r="AC1320" s="52">
        <v>1130.45</v>
      </c>
      <c r="AD1320" s="52">
        <v>1062.4100000000001</v>
      </c>
      <c r="AE1320" s="52">
        <v>1063.07</v>
      </c>
      <c r="AF1320" s="52">
        <v>1053.97</v>
      </c>
      <c r="AG1320" s="52">
        <v>1053.3599999999999</v>
      </c>
      <c r="AH1320" s="52">
        <v>1075.22</v>
      </c>
      <c r="AI1320" s="52">
        <v>1106.1099999999999</v>
      </c>
      <c r="AJ1320" s="52">
        <v>1123.3399999999999</v>
      </c>
      <c r="AK1320" s="52">
        <v>1165.25</v>
      </c>
      <c r="AL1320" s="52">
        <v>1283.0899999999999</v>
      </c>
      <c r="AM1320" s="52">
        <v>1305.27</v>
      </c>
      <c r="AN1320" s="52">
        <v>1330.5</v>
      </c>
      <c r="AO1320" s="52">
        <v>1347.12</v>
      </c>
      <c r="AP1320" s="52">
        <v>1340.8</v>
      </c>
      <c r="AQ1320" s="52">
        <v>1327.98</v>
      </c>
      <c r="AR1320" s="52">
        <v>1337.63</v>
      </c>
      <c r="AS1320" s="52">
        <v>1346.23</v>
      </c>
      <c r="AT1320" s="52">
        <v>1378.85</v>
      </c>
      <c r="AU1320" s="52">
        <v>1399.43</v>
      </c>
      <c r="AV1320" s="52">
        <v>1407.96</v>
      </c>
      <c r="AW1320" s="52">
        <v>1422.88</v>
      </c>
      <c r="AX1320" s="52">
        <v>1434.2</v>
      </c>
      <c r="AY1320" s="52">
        <v>1445.83</v>
      </c>
      <c r="AZ1320" s="52">
        <v>1457.73</v>
      </c>
      <c r="BA1320" s="52">
        <v>1469.69</v>
      </c>
      <c r="BB1320" s="52">
        <v>1482.76</v>
      </c>
      <c r="BC1320">
        <v>2017</v>
      </c>
    </row>
    <row r="1321" spans="1:55" x14ac:dyDescent="0.25">
      <c r="A1321">
        <v>522</v>
      </c>
      <c r="B1321" t="s">
        <v>617</v>
      </c>
      <c r="C1321" t="s">
        <v>279</v>
      </c>
      <c r="D1321" t="s">
        <v>618</v>
      </c>
      <c r="E1321" t="s">
        <v>280</v>
      </c>
      <c r="F1321" t="s">
        <v>281</v>
      </c>
      <c r="G1321" t="s">
        <v>282</v>
      </c>
      <c r="I1321" t="s">
        <v>619</v>
      </c>
      <c r="J1321" t="s">
        <v>232</v>
      </c>
      <c r="K1321" t="s">
        <v>232</v>
      </c>
      <c r="L1321" t="s">
        <v>232</v>
      </c>
      <c r="M1321" t="s">
        <v>232</v>
      </c>
      <c r="N1321" t="s">
        <v>232</v>
      </c>
      <c r="O1321" t="s">
        <v>232</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22</v>
      </c>
      <c r="AP1321">
        <v>23.5</v>
      </c>
      <c r="AQ1321">
        <v>23.5</v>
      </c>
      <c r="AR1321">
        <v>23.2</v>
      </c>
      <c r="AS1321">
        <v>22.4</v>
      </c>
      <c r="AT1321">
        <v>22.9</v>
      </c>
      <c r="AU1321">
        <v>22.2</v>
      </c>
      <c r="AV1321">
        <v>22</v>
      </c>
      <c r="AW1321">
        <v>22</v>
      </c>
      <c r="AX1321">
        <v>21.8</v>
      </c>
      <c r="AY1321">
        <v>21.7</v>
      </c>
      <c r="AZ1321">
        <v>21.6</v>
      </c>
      <c r="BA1321">
        <v>21.5</v>
      </c>
      <c r="BB1321">
        <v>21.5</v>
      </c>
      <c r="BC1321">
        <v>2017</v>
      </c>
    </row>
    <row r="1322" spans="1:55" x14ac:dyDescent="0.25">
      <c r="A1322">
        <v>522</v>
      </c>
      <c r="B1322" t="s">
        <v>617</v>
      </c>
      <c r="C1322" t="s">
        <v>283</v>
      </c>
      <c r="D1322" t="s">
        <v>618</v>
      </c>
      <c r="E1322" t="s">
        <v>284</v>
      </c>
      <c r="F1322" t="s">
        <v>285</v>
      </c>
      <c r="G1322" t="s">
        <v>282</v>
      </c>
      <c r="I1322" t="s">
        <v>619</v>
      </c>
      <c r="J1322" t="s">
        <v>232</v>
      </c>
      <c r="K1322" t="s">
        <v>232</v>
      </c>
      <c r="L1322" t="s">
        <v>232</v>
      </c>
      <c r="M1322" t="s">
        <v>232</v>
      </c>
      <c r="N1322" t="s">
        <v>232</v>
      </c>
      <c r="O1322" t="s">
        <v>232</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19.341999999999999</v>
      </c>
      <c r="AL1322">
        <v>11.996</v>
      </c>
      <c r="AM1322">
        <v>11.445</v>
      </c>
      <c r="AN1322">
        <v>8.6340000000000003</v>
      </c>
      <c r="AO1322">
        <v>14.055</v>
      </c>
      <c r="AP1322">
        <v>14.851000000000001</v>
      </c>
      <c r="AQ1322">
        <v>15.132</v>
      </c>
      <c r="AR1322">
        <v>14.736000000000001</v>
      </c>
      <c r="AS1322">
        <v>13.731999999999999</v>
      </c>
      <c r="AT1322">
        <v>14.481</v>
      </c>
      <c r="AU1322">
        <v>14.18</v>
      </c>
      <c r="AV1322">
        <v>11.467000000000001</v>
      </c>
      <c r="AW1322">
        <v>12.907999999999999</v>
      </c>
      <c r="AX1322">
        <v>12.791</v>
      </c>
      <c r="AY1322">
        <v>13.144</v>
      </c>
      <c r="AZ1322">
        <v>13.208</v>
      </c>
      <c r="BA1322">
        <v>13.273999999999999</v>
      </c>
      <c r="BB1322">
        <v>13.701000000000001</v>
      </c>
      <c r="BC1322">
        <v>2017</v>
      </c>
    </row>
    <row r="1323" spans="1:55" x14ac:dyDescent="0.25">
      <c r="A1323">
        <v>522</v>
      </c>
      <c r="B1323" t="s">
        <v>617</v>
      </c>
      <c r="C1323" t="s">
        <v>286</v>
      </c>
      <c r="D1323" t="s">
        <v>618</v>
      </c>
      <c r="E1323" t="s">
        <v>287</v>
      </c>
      <c r="F1323" t="s">
        <v>288</v>
      </c>
      <c r="G1323" t="s">
        <v>250</v>
      </c>
      <c r="I1323" t="s">
        <v>620</v>
      </c>
      <c r="J1323" t="s">
        <v>232</v>
      </c>
      <c r="K1323" t="s">
        <v>232</v>
      </c>
      <c r="L1323" t="s">
        <v>232</v>
      </c>
      <c r="M1323" t="s">
        <v>232</v>
      </c>
      <c r="N1323" t="s">
        <v>232</v>
      </c>
      <c r="O1323" t="s">
        <v>232</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178.346</v>
      </c>
      <c r="AX1323">
        <v>183.398</v>
      </c>
      <c r="AY1323">
        <v>188.83699999999999</v>
      </c>
      <c r="AZ1323">
        <v>194.50200000000001</v>
      </c>
      <c r="BA1323">
        <v>200.33699999999999</v>
      </c>
      <c r="BB1323">
        <v>206.34700000000001</v>
      </c>
      <c r="BC1323">
        <v>2018</v>
      </c>
    </row>
    <row r="1324" spans="1:55" x14ac:dyDescent="0.25">
      <c r="A1324">
        <v>522</v>
      </c>
      <c r="B1324" t="s">
        <v>617</v>
      </c>
      <c r="C1324" t="s">
        <v>290</v>
      </c>
      <c r="D1324" t="s">
        <v>618</v>
      </c>
      <c r="E1324" t="s">
        <v>287</v>
      </c>
      <c r="F1324" t="s">
        <v>291</v>
      </c>
      <c r="G1324" t="s">
        <v>235</v>
      </c>
      <c r="I1324" t="s">
        <v>292</v>
      </c>
      <c r="J1324" t="s">
        <v>232</v>
      </c>
      <c r="K1324" t="s">
        <v>232</v>
      </c>
      <c r="L1324" t="s">
        <v>232</v>
      </c>
      <c r="M1324" t="s">
        <v>232</v>
      </c>
      <c r="N1324" t="s">
        <v>232</v>
      </c>
      <c r="O1324" t="s">
        <v>232</v>
      </c>
      <c r="P1324" t="s">
        <v>232</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2.5419999999999998</v>
      </c>
      <c r="AX1324">
        <v>2.8330000000000002</v>
      </c>
      <c r="AY1324">
        <v>2.9649999999999999</v>
      </c>
      <c r="AZ1324">
        <v>3</v>
      </c>
      <c r="BA1324">
        <v>3</v>
      </c>
      <c r="BB1324">
        <v>3</v>
      </c>
      <c r="BC1324">
        <v>2018</v>
      </c>
    </row>
    <row r="1325" spans="1:55" x14ac:dyDescent="0.25">
      <c r="A1325">
        <v>522</v>
      </c>
      <c r="B1325" t="s">
        <v>617</v>
      </c>
      <c r="C1325" t="s">
        <v>293</v>
      </c>
      <c r="D1325" t="s">
        <v>618</v>
      </c>
      <c r="E1325" t="s">
        <v>294</v>
      </c>
      <c r="F1325" t="s">
        <v>295</v>
      </c>
      <c r="G1325" t="s">
        <v>250</v>
      </c>
      <c r="I1325" t="s">
        <v>620</v>
      </c>
      <c r="J1325" t="s">
        <v>232</v>
      </c>
      <c r="K1325" t="s">
        <v>232</v>
      </c>
      <c r="L1325" t="s">
        <v>232</v>
      </c>
      <c r="M1325" t="s">
        <v>232</v>
      </c>
      <c r="N1325" t="s">
        <v>232</v>
      </c>
      <c r="O1325" t="s">
        <v>232</v>
      </c>
      <c r="P1325" t="s">
        <v>232</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179.05099999999999</v>
      </c>
      <c r="AX1325">
        <v>184.11699999999999</v>
      </c>
      <c r="AY1325">
        <v>189.71</v>
      </c>
      <c r="AZ1325">
        <v>195.40100000000001</v>
      </c>
      <c r="BA1325">
        <v>201.26300000000001</v>
      </c>
      <c r="BB1325">
        <v>207.30099999999999</v>
      </c>
      <c r="BC1325">
        <v>2018</v>
      </c>
    </row>
    <row r="1326" spans="1:55" x14ac:dyDescent="0.25">
      <c r="A1326">
        <v>522</v>
      </c>
      <c r="B1326" t="s">
        <v>617</v>
      </c>
      <c r="C1326" t="s">
        <v>296</v>
      </c>
      <c r="D1326" t="s">
        <v>618</v>
      </c>
      <c r="E1326" t="s">
        <v>294</v>
      </c>
      <c r="F1326" t="s">
        <v>297</v>
      </c>
      <c r="G1326" t="s">
        <v>235</v>
      </c>
      <c r="I1326" t="s">
        <v>298</v>
      </c>
      <c r="J1326" t="s">
        <v>232</v>
      </c>
      <c r="K1326" t="s">
        <v>232</v>
      </c>
      <c r="L1326" t="s">
        <v>232</v>
      </c>
      <c r="M1326" t="s">
        <v>232</v>
      </c>
      <c r="N1326" t="s">
        <v>232</v>
      </c>
      <c r="O1326" t="s">
        <v>232</v>
      </c>
      <c r="P1326" t="s">
        <v>232</v>
      </c>
      <c r="Q1326" t="s">
        <v>232</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2.5579999999999998</v>
      </c>
      <c r="AX1326">
        <v>2.83</v>
      </c>
      <c r="AY1326">
        <v>3.0369999999999999</v>
      </c>
      <c r="AZ1326">
        <v>3</v>
      </c>
      <c r="BA1326">
        <v>3</v>
      </c>
      <c r="BB1326">
        <v>3</v>
      </c>
      <c r="BC1326">
        <v>2018</v>
      </c>
    </row>
    <row r="1327" spans="1:55" x14ac:dyDescent="0.25">
      <c r="A1327">
        <v>522</v>
      </c>
      <c r="B1327" t="s">
        <v>617</v>
      </c>
      <c r="C1327" t="s">
        <v>299</v>
      </c>
      <c r="D1327" t="s">
        <v>618</v>
      </c>
      <c r="E1327" t="s">
        <v>300</v>
      </c>
      <c r="G1327" t="s">
        <v>274</v>
      </c>
    </row>
    <row r="1328" spans="1:55" x14ac:dyDescent="0.25">
      <c r="A1328">
        <v>522</v>
      </c>
      <c r="B1328" t="s">
        <v>617</v>
      </c>
      <c r="C1328" t="s">
        <v>301</v>
      </c>
      <c r="D1328" t="s">
        <v>618</v>
      </c>
      <c r="E1328" t="s">
        <v>302</v>
      </c>
      <c r="F1328" t="s">
        <v>303</v>
      </c>
      <c r="G1328" t="s">
        <v>235</v>
      </c>
      <c r="I1328" t="s">
        <v>621</v>
      </c>
      <c r="J1328" t="s">
        <v>232</v>
      </c>
      <c r="K1328" t="s">
        <v>232</v>
      </c>
      <c r="L1328" t="s">
        <v>232</v>
      </c>
      <c r="M1328" t="s">
        <v>232</v>
      </c>
      <c r="N1328" t="s">
        <v>232</v>
      </c>
      <c r="O1328" t="s">
        <v>232</v>
      </c>
      <c r="P1328" t="s">
        <v>232</v>
      </c>
      <c r="Q1328">
        <v>-1.8029999999999999</v>
      </c>
      <c r="R1328">
        <v>-3.4470000000000001</v>
      </c>
      <c r="S1328">
        <v>-0.189</v>
      </c>
      <c r="T1328">
        <v>-7.9989999999999997</v>
      </c>
      <c r="U1328">
        <v>36.307000000000002</v>
      </c>
      <c r="V1328">
        <v>6.0830000000000002</v>
      </c>
      <c r="W1328">
        <v>54.616999999999997</v>
      </c>
      <c r="X1328">
        <v>48.1</v>
      </c>
      <c r="Y1328" t="s">
        <v>374</v>
      </c>
      <c r="Z1328">
        <v>13.172000000000001</v>
      </c>
      <c r="AA1328">
        <v>11.428000000000001</v>
      </c>
      <c r="AB1328">
        <v>50.137</v>
      </c>
      <c r="AC1328">
        <v>34.817</v>
      </c>
      <c r="AD1328">
        <v>9.3409999999999993</v>
      </c>
      <c r="AE1328">
        <v>16.774999999999999</v>
      </c>
      <c r="AF1328">
        <v>13.281000000000001</v>
      </c>
      <c r="AG1328">
        <v>4.8120000000000003</v>
      </c>
      <c r="AH1328">
        <v>6.5519999999999996</v>
      </c>
      <c r="AI1328">
        <v>4.7060000000000004</v>
      </c>
      <c r="AJ1328">
        <v>10.500999999999999</v>
      </c>
      <c r="AK1328">
        <v>-11.39</v>
      </c>
      <c r="AL1328">
        <v>-7.6230000000000002</v>
      </c>
      <c r="AM1328">
        <v>10.010999999999999</v>
      </c>
      <c r="AN1328">
        <v>8.3849999999999998</v>
      </c>
      <c r="AO1328">
        <v>8.343</v>
      </c>
      <c r="AP1328">
        <v>7.8959999999999999</v>
      </c>
      <c r="AQ1328">
        <v>12.734</v>
      </c>
      <c r="AR1328">
        <v>7.1710000000000003</v>
      </c>
      <c r="AS1328">
        <v>10.574999999999999</v>
      </c>
      <c r="AT1328">
        <v>12.6</v>
      </c>
      <c r="AU1328">
        <v>10.728</v>
      </c>
      <c r="AV1328">
        <v>10.701000000000001</v>
      </c>
      <c r="AW1328">
        <v>8.8659999999999997</v>
      </c>
      <c r="AX1328">
        <v>8.3450000000000006</v>
      </c>
      <c r="AY1328">
        <v>8.2729999999999997</v>
      </c>
      <c r="AZ1328">
        <v>8.1280000000000001</v>
      </c>
      <c r="BA1328">
        <v>7.7130000000000001</v>
      </c>
      <c r="BB1328">
        <v>7.4889999999999999</v>
      </c>
      <c r="BC1328">
        <v>2017</v>
      </c>
    </row>
    <row r="1329" spans="1:55" x14ac:dyDescent="0.25">
      <c r="A1329">
        <v>522</v>
      </c>
      <c r="B1329" t="s">
        <v>617</v>
      </c>
      <c r="C1329" t="s">
        <v>305</v>
      </c>
      <c r="D1329" t="s">
        <v>618</v>
      </c>
      <c r="E1329" t="s">
        <v>306</v>
      </c>
      <c r="F1329" t="s">
        <v>307</v>
      </c>
      <c r="G1329" t="s">
        <v>235</v>
      </c>
      <c r="I1329" t="s">
        <v>621</v>
      </c>
      <c r="J1329" t="s">
        <v>232</v>
      </c>
      <c r="K1329" t="s">
        <v>232</v>
      </c>
      <c r="L1329" t="s">
        <v>232</v>
      </c>
      <c r="M1329" t="s">
        <v>232</v>
      </c>
      <c r="N1329" t="s">
        <v>232</v>
      </c>
      <c r="O1329" t="s">
        <v>232</v>
      </c>
      <c r="P1329" t="s">
        <v>232</v>
      </c>
      <c r="Q1329">
        <v>-2.9980000000000002</v>
      </c>
      <c r="R1329">
        <v>64.5</v>
      </c>
      <c r="S1329">
        <v>-0.505</v>
      </c>
      <c r="T1329">
        <v>-10.917999999999999</v>
      </c>
      <c r="U1329">
        <v>44.253</v>
      </c>
      <c r="V1329">
        <v>5</v>
      </c>
      <c r="W1329">
        <v>45.1</v>
      </c>
      <c r="X1329">
        <v>41.8</v>
      </c>
      <c r="Y1329" t="s">
        <v>374</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8.343</v>
      </c>
      <c r="AP1329">
        <v>7.8959999999999999</v>
      </c>
      <c r="AQ1329">
        <v>12.734</v>
      </c>
      <c r="AR1329">
        <v>7.1710000000000003</v>
      </c>
      <c r="AS1329">
        <v>17.93</v>
      </c>
      <c r="AT1329">
        <v>11.047000000000001</v>
      </c>
      <c r="AU1329">
        <v>5.923</v>
      </c>
      <c r="AV1329">
        <v>12.670999999999999</v>
      </c>
      <c r="AW1329">
        <v>11.875</v>
      </c>
      <c r="AX1329">
        <v>9.4339999999999993</v>
      </c>
      <c r="AY1329">
        <v>9.4380000000000006</v>
      </c>
      <c r="AZ1329">
        <v>9.3409999999999993</v>
      </c>
      <c r="BA1329">
        <v>7.7130000000000001</v>
      </c>
      <c r="BB1329">
        <v>7.4889999999999999</v>
      </c>
      <c r="BC1329">
        <v>2017</v>
      </c>
    </row>
    <row r="1330" spans="1:55" x14ac:dyDescent="0.25">
      <c r="A1330">
        <v>522</v>
      </c>
      <c r="B1330" t="s">
        <v>617</v>
      </c>
      <c r="C1330" t="s">
        <v>308</v>
      </c>
      <c r="D1330" t="s">
        <v>618</v>
      </c>
      <c r="E1330" t="s">
        <v>309</v>
      </c>
      <c r="F1330" t="s">
        <v>310</v>
      </c>
      <c r="G1330" t="s">
        <v>235</v>
      </c>
      <c r="I1330" t="s">
        <v>621</v>
      </c>
      <c r="J1330" t="s">
        <v>232</v>
      </c>
      <c r="K1330" t="s">
        <v>232</v>
      </c>
      <c r="L1330" t="s">
        <v>232</v>
      </c>
      <c r="M1330" t="s">
        <v>232</v>
      </c>
      <c r="N1330" t="s">
        <v>232</v>
      </c>
      <c r="O1330" t="s">
        <v>232</v>
      </c>
      <c r="P1330" t="s">
        <v>232</v>
      </c>
      <c r="Q1330">
        <v>5.3650000000000002</v>
      </c>
      <c r="R1330">
        <v>84.893000000000001</v>
      </c>
      <c r="S1330">
        <v>54.963999999999999</v>
      </c>
      <c r="T1330">
        <v>12.215</v>
      </c>
      <c r="U1330">
        <v>139.68</v>
      </c>
      <c r="V1330">
        <v>14.638999999999999</v>
      </c>
      <c r="W1330">
        <v>1.7849999999999999</v>
      </c>
      <c r="X1330">
        <v>94.3</v>
      </c>
      <c r="Y1330" t="s">
        <v>374</v>
      </c>
      <c r="Z1330">
        <v>-46.991</v>
      </c>
      <c r="AA1330">
        <v>163.22900000000001</v>
      </c>
      <c r="AB1330">
        <v>-5.4989999999999997</v>
      </c>
      <c r="AC1330">
        <v>21.981000000000002</v>
      </c>
      <c r="AD1330">
        <v>24.968</v>
      </c>
      <c r="AE1330">
        <v>23.738</v>
      </c>
      <c r="AF1330">
        <v>9.4369999999999994</v>
      </c>
      <c r="AG1330">
        <v>8.2639999999999993</v>
      </c>
      <c r="AH1330">
        <v>21.837</v>
      </c>
      <c r="AI1330">
        <v>8.77</v>
      </c>
      <c r="AJ1330">
        <v>18.771999999999998</v>
      </c>
      <c r="AK1330">
        <v>-3.0619999999999998</v>
      </c>
      <c r="AL1330">
        <v>2.1749999999999998</v>
      </c>
      <c r="AM1330">
        <v>-4.96</v>
      </c>
      <c r="AN1330">
        <v>33.853999999999999</v>
      </c>
      <c r="AO1330">
        <v>15.848000000000001</v>
      </c>
      <c r="AP1330">
        <v>25.981000000000002</v>
      </c>
      <c r="AQ1330">
        <v>16.350000000000001</v>
      </c>
      <c r="AR1330">
        <v>13.853</v>
      </c>
      <c r="AS1330">
        <v>12.707000000000001</v>
      </c>
      <c r="AT1330">
        <v>15.298</v>
      </c>
      <c r="AU1330">
        <v>10.398</v>
      </c>
      <c r="AV1330">
        <v>16.593</v>
      </c>
      <c r="AW1330">
        <v>13.564</v>
      </c>
      <c r="AX1330">
        <v>10.884</v>
      </c>
      <c r="AY1330">
        <v>11.092000000000001</v>
      </c>
      <c r="AZ1330">
        <v>10.911</v>
      </c>
      <c r="BA1330">
        <v>10.593</v>
      </c>
      <c r="BB1330">
        <v>10.215</v>
      </c>
      <c r="BC1330">
        <v>2017</v>
      </c>
    </row>
    <row r="1331" spans="1:55" x14ac:dyDescent="0.25">
      <c r="A1331">
        <v>522</v>
      </c>
      <c r="B1331" t="s">
        <v>617</v>
      </c>
      <c r="C1331" t="s">
        <v>311</v>
      </c>
      <c r="D1331" t="s">
        <v>618</v>
      </c>
      <c r="E1331" t="s">
        <v>312</v>
      </c>
      <c r="F1331" t="s">
        <v>313</v>
      </c>
      <c r="G1331" t="s">
        <v>235</v>
      </c>
      <c r="I1331" t="s">
        <v>621</v>
      </c>
      <c r="J1331" t="s">
        <v>232</v>
      </c>
      <c r="K1331" t="s">
        <v>232</v>
      </c>
      <c r="L1331" t="s">
        <v>232</v>
      </c>
      <c r="M1331" t="s">
        <v>232</v>
      </c>
      <c r="N1331" t="s">
        <v>232</v>
      </c>
      <c r="O1331" t="s">
        <v>232</v>
      </c>
      <c r="P1331" t="s">
        <v>232</v>
      </c>
      <c r="Q1331">
        <v>12.347</v>
      </c>
      <c r="R1331">
        <v>582.99300000000005</v>
      </c>
      <c r="S1331">
        <v>55.5</v>
      </c>
      <c r="T1331">
        <v>11.736000000000001</v>
      </c>
      <c r="U1331">
        <v>130.107</v>
      </c>
      <c r="V1331">
        <v>3.9780000000000002</v>
      </c>
      <c r="W1331">
        <v>-8.0760000000000005</v>
      </c>
      <c r="X1331">
        <v>123.8</v>
      </c>
      <c r="Y1331" t="s">
        <v>374</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25.54</v>
      </c>
      <c r="AO1331">
        <v>23.228999999999999</v>
      </c>
      <c r="AP1331">
        <v>26.605</v>
      </c>
      <c r="AQ1331">
        <v>16.773</v>
      </c>
      <c r="AR1331">
        <v>13.196</v>
      </c>
      <c r="AS1331">
        <v>8.1430000000000007</v>
      </c>
      <c r="AT1331">
        <v>13.443</v>
      </c>
      <c r="AU1331">
        <v>10.398</v>
      </c>
      <c r="AV1331">
        <v>16.593</v>
      </c>
      <c r="AW1331">
        <v>13.564</v>
      </c>
      <c r="AX1331">
        <v>10.884</v>
      </c>
      <c r="AY1331">
        <v>11.092000000000001</v>
      </c>
      <c r="AZ1331">
        <v>10.911</v>
      </c>
      <c r="BA1331">
        <v>10.593</v>
      </c>
      <c r="BB1331">
        <v>10.215</v>
      </c>
      <c r="BC1331">
        <v>2017</v>
      </c>
    </row>
    <row r="1332" spans="1:55" x14ac:dyDescent="0.25">
      <c r="A1332">
        <v>522</v>
      </c>
      <c r="B1332" t="s">
        <v>617</v>
      </c>
      <c r="C1332" t="s">
        <v>314</v>
      </c>
      <c r="D1332" t="s">
        <v>618</v>
      </c>
      <c r="E1332" t="s">
        <v>315</v>
      </c>
      <c r="F1332" t="s">
        <v>316</v>
      </c>
      <c r="G1332" t="s">
        <v>317</v>
      </c>
    </row>
    <row r="1333" spans="1:55" x14ac:dyDescent="0.25">
      <c r="A1333">
        <v>522</v>
      </c>
      <c r="B1333" t="s">
        <v>617</v>
      </c>
      <c r="C1333" t="s">
        <v>318</v>
      </c>
      <c r="D1333" t="s">
        <v>618</v>
      </c>
      <c r="E1333" t="s">
        <v>319</v>
      </c>
      <c r="F1333" t="s">
        <v>320</v>
      </c>
      <c r="G1333" t="s">
        <v>321</v>
      </c>
      <c r="H1333" t="s">
        <v>322</v>
      </c>
    </row>
    <row r="1334" spans="1:55" x14ac:dyDescent="0.25">
      <c r="A1334">
        <v>522</v>
      </c>
      <c r="B1334" t="s">
        <v>617</v>
      </c>
      <c r="C1334" t="s">
        <v>323</v>
      </c>
      <c r="D1334" t="s">
        <v>618</v>
      </c>
      <c r="E1334" t="s">
        <v>324</v>
      </c>
      <c r="F1334" t="s">
        <v>325</v>
      </c>
      <c r="G1334" t="s">
        <v>321</v>
      </c>
      <c r="H1334" t="s">
        <v>322</v>
      </c>
      <c r="I1334" t="s">
        <v>622</v>
      </c>
      <c r="J1334" t="s">
        <v>232</v>
      </c>
      <c r="K1334" t="s">
        <v>232</v>
      </c>
      <c r="L1334" t="s">
        <v>232</v>
      </c>
      <c r="M1334" t="s">
        <v>232</v>
      </c>
      <c r="N1334" t="s">
        <v>232</v>
      </c>
      <c r="O1334" t="s">
        <v>232</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14.864000000000001</v>
      </c>
      <c r="AQ1334">
        <v>15.087</v>
      </c>
      <c r="AR1334">
        <v>15.313000000000001</v>
      </c>
      <c r="AS1334">
        <v>15.542999999999999</v>
      </c>
      <c r="AT1334">
        <v>15.776</v>
      </c>
      <c r="AU1334">
        <v>16.013000000000002</v>
      </c>
      <c r="AV1334">
        <v>16.253</v>
      </c>
      <c r="AW1334">
        <v>16.497</v>
      </c>
      <c r="AX1334">
        <v>16.744</v>
      </c>
      <c r="AY1334">
        <v>16.995000000000001</v>
      </c>
      <c r="AZ1334">
        <v>17.25</v>
      </c>
      <c r="BA1334">
        <v>17.509</v>
      </c>
      <c r="BB1334">
        <v>17.771999999999998</v>
      </c>
      <c r="BC1334">
        <v>2012</v>
      </c>
    </row>
    <row r="1335" spans="1:55" x14ac:dyDescent="0.25">
      <c r="A1335">
        <v>522</v>
      </c>
      <c r="B1335" t="s">
        <v>617</v>
      </c>
      <c r="C1335" t="s">
        <v>327</v>
      </c>
      <c r="D1335" t="s">
        <v>618</v>
      </c>
      <c r="E1335" t="s">
        <v>328</v>
      </c>
      <c r="F1335" t="s">
        <v>329</v>
      </c>
      <c r="G1335" t="s">
        <v>229</v>
      </c>
      <c r="H1335" t="s">
        <v>230</v>
      </c>
      <c r="I1335" t="s">
        <v>623</v>
      </c>
      <c r="J1335" t="s">
        <v>232</v>
      </c>
      <c r="K1335" t="s">
        <v>232</v>
      </c>
      <c r="L1335" t="s">
        <v>232</v>
      </c>
      <c r="M1335" t="s">
        <v>232</v>
      </c>
      <c r="N1335" t="s">
        <v>232</v>
      </c>
      <c r="O1335" t="s">
        <v>232</v>
      </c>
      <c r="P1335" t="s">
        <v>232</v>
      </c>
      <c r="Q1335" t="s">
        <v>232</v>
      </c>
      <c r="R1335" t="s">
        <v>232</v>
      </c>
      <c r="S1335" t="s">
        <v>232</v>
      </c>
      <c r="T1335" t="s">
        <v>232</v>
      </c>
      <c r="U1335" t="s">
        <v>232</v>
      </c>
      <c r="V1335" t="s">
        <v>232</v>
      </c>
      <c r="W1335" t="s">
        <v>232</v>
      </c>
      <c r="X1335" t="s">
        <v>232</v>
      </c>
      <c r="Y1335" t="s">
        <v>232</v>
      </c>
      <c r="Z1335">
        <v>748.03499999999997</v>
      </c>
      <c r="AA1335">
        <v>881.96</v>
      </c>
      <c r="AB1335">
        <v>943.25300000000004</v>
      </c>
      <c r="AC1335" s="52">
        <v>1338.1</v>
      </c>
      <c r="AD1335" s="52">
        <v>1440.56</v>
      </c>
      <c r="AE1335" s="52">
        <v>1561.18</v>
      </c>
      <c r="AF1335" s="52">
        <v>1761.75</v>
      </c>
      <c r="AG1335" s="52">
        <v>1775.76</v>
      </c>
      <c r="AH1335" s="52">
        <v>2208.83</v>
      </c>
      <c r="AI1335" s="52">
        <v>3077.02</v>
      </c>
      <c r="AJ1335" s="52">
        <v>3814.76</v>
      </c>
      <c r="AK1335" s="52">
        <v>5302</v>
      </c>
      <c r="AL1335" s="52">
        <v>6666.83</v>
      </c>
      <c r="AM1335" s="52">
        <v>6724.84</v>
      </c>
      <c r="AN1335" s="52">
        <v>8049.01</v>
      </c>
      <c r="AO1335" s="52">
        <v>8278.7800000000007</v>
      </c>
      <c r="AP1335" s="52">
        <v>9723.68</v>
      </c>
      <c r="AQ1335" s="52">
        <v>11498.78</v>
      </c>
      <c r="AR1335" s="52">
        <v>13538.42</v>
      </c>
      <c r="AS1335" s="52">
        <v>14409.85</v>
      </c>
      <c r="AT1335" s="52">
        <v>16926.95</v>
      </c>
      <c r="AU1335" s="52">
        <v>19878.939999999999</v>
      </c>
      <c r="AV1335" s="52">
        <v>21991.360000000001</v>
      </c>
      <c r="AW1335" s="52">
        <v>24106.01</v>
      </c>
      <c r="AX1335" s="52">
        <v>25920.38</v>
      </c>
      <c r="AY1335" s="52">
        <v>28115.91</v>
      </c>
      <c r="AZ1335" s="52">
        <v>30506.63</v>
      </c>
      <c r="BA1335" s="52">
        <v>33089.26</v>
      </c>
      <c r="BB1335" s="52">
        <v>36229.83</v>
      </c>
      <c r="BC1335">
        <v>2017</v>
      </c>
    </row>
    <row r="1336" spans="1:55" x14ac:dyDescent="0.25">
      <c r="A1336">
        <v>522</v>
      </c>
      <c r="B1336" t="s">
        <v>617</v>
      </c>
      <c r="C1336" t="s">
        <v>331</v>
      </c>
      <c r="D1336" t="s">
        <v>618</v>
      </c>
      <c r="E1336" t="s">
        <v>328</v>
      </c>
      <c r="F1336" t="s">
        <v>329</v>
      </c>
      <c r="G1336" t="s">
        <v>282</v>
      </c>
      <c r="I1336" t="s">
        <v>332</v>
      </c>
      <c r="J1336" t="s">
        <v>232</v>
      </c>
      <c r="K1336" t="s">
        <v>232</v>
      </c>
      <c r="L1336" t="s">
        <v>232</v>
      </c>
      <c r="M1336" t="s">
        <v>232</v>
      </c>
      <c r="N1336" t="s">
        <v>232</v>
      </c>
      <c r="O1336" t="s">
        <v>232</v>
      </c>
      <c r="P1336" t="s">
        <v>232</v>
      </c>
      <c r="Q1336" t="s">
        <v>232</v>
      </c>
      <c r="R1336" t="s">
        <v>232</v>
      </c>
      <c r="S1336" t="s">
        <v>232</v>
      </c>
      <c r="T1336" t="s">
        <v>232</v>
      </c>
      <c r="U1336" t="s">
        <v>232</v>
      </c>
      <c r="V1336" t="s">
        <v>232</v>
      </c>
      <c r="W1336" t="s">
        <v>232</v>
      </c>
      <c r="X1336" t="s">
        <v>232</v>
      </c>
      <c r="Y1336" t="s">
        <v>232</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20.835000000000001</v>
      </c>
      <c r="AU1336">
        <v>22.111999999999998</v>
      </c>
      <c r="AV1336">
        <v>22.17</v>
      </c>
      <c r="AW1336">
        <v>22.116</v>
      </c>
      <c r="AX1336">
        <v>21.652000000000001</v>
      </c>
      <c r="AY1336">
        <v>21.408999999999999</v>
      </c>
      <c r="AZ1336">
        <v>21.212</v>
      </c>
      <c r="BA1336">
        <v>21.048999999999999</v>
      </c>
      <c r="BB1336">
        <v>21.100999999999999</v>
      </c>
      <c r="BC1336">
        <v>2017</v>
      </c>
    </row>
    <row r="1337" spans="1:55" x14ac:dyDescent="0.25">
      <c r="A1337">
        <v>522</v>
      </c>
      <c r="B1337" t="s">
        <v>617</v>
      </c>
      <c r="C1337" t="s">
        <v>333</v>
      </c>
      <c r="D1337" t="s">
        <v>618</v>
      </c>
      <c r="E1337" t="s">
        <v>334</v>
      </c>
      <c r="F1337" t="s">
        <v>335</v>
      </c>
      <c r="G1337" t="s">
        <v>229</v>
      </c>
      <c r="H1337" t="s">
        <v>230</v>
      </c>
      <c r="I1337" t="s">
        <v>623</v>
      </c>
      <c r="J1337" t="s">
        <v>232</v>
      </c>
      <c r="K1337" t="s">
        <v>232</v>
      </c>
      <c r="L1337" t="s">
        <v>232</v>
      </c>
      <c r="M1337" t="s">
        <v>232</v>
      </c>
      <c r="N1337" t="s">
        <v>232</v>
      </c>
      <c r="O1337" t="s">
        <v>232</v>
      </c>
      <c r="P1337" t="s">
        <v>232</v>
      </c>
      <c r="Q1337" t="s">
        <v>232</v>
      </c>
      <c r="R1337" t="s">
        <v>232</v>
      </c>
      <c r="S1337" t="s">
        <v>232</v>
      </c>
      <c r="T1337" t="s">
        <v>232</v>
      </c>
      <c r="U1337" t="s">
        <v>232</v>
      </c>
      <c r="V1337" t="s">
        <v>232</v>
      </c>
      <c r="W1337" t="s">
        <v>232</v>
      </c>
      <c r="X1337" t="s">
        <v>232</v>
      </c>
      <c r="Y1337" t="s">
        <v>232</v>
      </c>
      <c r="Z1337" s="52">
        <v>1441.47</v>
      </c>
      <c r="AA1337" s="52">
        <v>1259.75</v>
      </c>
      <c r="AB1337" s="52">
        <v>1571.2</v>
      </c>
      <c r="AC1337" s="52">
        <v>1846.72</v>
      </c>
      <c r="AD1337" s="52">
        <v>2118.6999999999998</v>
      </c>
      <c r="AE1337" s="52">
        <v>2365.73</v>
      </c>
      <c r="AF1337" s="52">
        <v>2832.53</v>
      </c>
      <c r="AG1337" s="52">
        <v>2919.1</v>
      </c>
      <c r="AH1337" s="52">
        <v>2972.36</v>
      </c>
      <c r="AI1337" s="52">
        <v>3175.97</v>
      </c>
      <c r="AJ1337" s="52">
        <v>3866.22</v>
      </c>
      <c r="AK1337" s="52">
        <v>5047.33</v>
      </c>
      <c r="AL1337" s="52">
        <v>6455.69</v>
      </c>
      <c r="AM1337" s="52">
        <v>8783.42</v>
      </c>
      <c r="AN1337" s="52">
        <v>9834.67</v>
      </c>
      <c r="AO1337" s="52">
        <v>10723.32</v>
      </c>
      <c r="AP1337" s="52">
        <v>12288.37</v>
      </c>
      <c r="AQ1337" s="52">
        <v>13103.29</v>
      </c>
      <c r="AR1337" s="52">
        <v>14646.19</v>
      </c>
      <c r="AS1337" s="52">
        <v>15375.51</v>
      </c>
      <c r="AT1337" s="52">
        <v>18051.060000000001</v>
      </c>
      <c r="AU1337" s="52">
        <v>20835.07</v>
      </c>
      <c r="AV1337" s="52">
        <v>23974.7</v>
      </c>
      <c r="AW1337" s="52">
        <v>26242.43</v>
      </c>
      <c r="AX1337" s="52">
        <v>29035.06</v>
      </c>
      <c r="AY1337" s="52">
        <v>31868.25</v>
      </c>
      <c r="AZ1337" s="52">
        <v>35132.550000000003</v>
      </c>
      <c r="BA1337" s="52">
        <v>39264.5</v>
      </c>
      <c r="BB1337" s="52">
        <v>42642.49</v>
      </c>
      <c r="BC1337">
        <v>2017</v>
      </c>
    </row>
    <row r="1338" spans="1:55" x14ac:dyDescent="0.25">
      <c r="A1338">
        <v>522</v>
      </c>
      <c r="B1338" t="s">
        <v>617</v>
      </c>
      <c r="C1338" t="s">
        <v>336</v>
      </c>
      <c r="D1338" t="s">
        <v>618</v>
      </c>
      <c r="E1338" t="s">
        <v>334</v>
      </c>
      <c r="F1338" t="s">
        <v>335</v>
      </c>
      <c r="G1338" t="s">
        <v>282</v>
      </c>
      <c r="I1338" t="s">
        <v>337</v>
      </c>
      <c r="J1338" t="s">
        <v>232</v>
      </c>
      <c r="K1338" t="s">
        <v>232</v>
      </c>
      <c r="L1338" t="s">
        <v>232</v>
      </c>
      <c r="M1338" t="s">
        <v>232</v>
      </c>
      <c r="N1338" t="s">
        <v>232</v>
      </c>
      <c r="O1338" t="s">
        <v>232</v>
      </c>
      <c r="P1338" t="s">
        <v>232</v>
      </c>
      <c r="Q1338" t="s">
        <v>232</v>
      </c>
      <c r="R1338" t="s">
        <v>232</v>
      </c>
      <c r="S1338" t="s">
        <v>232</v>
      </c>
      <c r="T1338" t="s">
        <v>232</v>
      </c>
      <c r="U1338" t="s">
        <v>232</v>
      </c>
      <c r="V1338" t="s">
        <v>232</v>
      </c>
      <c r="W1338" t="s">
        <v>232</v>
      </c>
      <c r="X1338" t="s">
        <v>232</v>
      </c>
      <c r="Y1338" t="s">
        <v>232</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20.940999999999999</v>
      </c>
      <c r="AT1338">
        <v>22.219000000000001</v>
      </c>
      <c r="AU1338">
        <v>23.175999999999998</v>
      </c>
      <c r="AV1338">
        <v>24.169</v>
      </c>
      <c r="AW1338">
        <v>24.076000000000001</v>
      </c>
      <c r="AX1338">
        <v>24.254000000000001</v>
      </c>
      <c r="AY1338">
        <v>24.266999999999999</v>
      </c>
      <c r="AZ1338">
        <v>24.428000000000001</v>
      </c>
      <c r="BA1338">
        <v>24.977</v>
      </c>
      <c r="BB1338">
        <v>24.835999999999999</v>
      </c>
      <c r="BC1338">
        <v>2017</v>
      </c>
    </row>
    <row r="1339" spans="1:55" x14ac:dyDescent="0.25">
      <c r="A1339">
        <v>522</v>
      </c>
      <c r="B1339" t="s">
        <v>617</v>
      </c>
      <c r="C1339" t="s">
        <v>338</v>
      </c>
      <c r="D1339" t="s">
        <v>618</v>
      </c>
      <c r="E1339" t="s">
        <v>339</v>
      </c>
      <c r="F1339" t="s">
        <v>340</v>
      </c>
      <c r="G1339" t="s">
        <v>229</v>
      </c>
      <c r="H1339" t="s">
        <v>230</v>
      </c>
      <c r="I1339" t="s">
        <v>623</v>
      </c>
      <c r="J1339" t="s">
        <v>232</v>
      </c>
      <c r="K1339" t="s">
        <v>232</v>
      </c>
      <c r="L1339" t="s">
        <v>232</v>
      </c>
      <c r="M1339" t="s">
        <v>232</v>
      </c>
      <c r="N1339" t="s">
        <v>232</v>
      </c>
      <c r="O1339" t="s">
        <v>232</v>
      </c>
      <c r="P1339" t="s">
        <v>232</v>
      </c>
      <c r="Q1339" t="s">
        <v>232</v>
      </c>
      <c r="R1339" t="s">
        <v>232</v>
      </c>
      <c r="S1339" t="s">
        <v>232</v>
      </c>
      <c r="T1339" t="s">
        <v>232</v>
      </c>
      <c r="U1339" t="s">
        <v>232</v>
      </c>
      <c r="V1339" t="s">
        <v>232</v>
      </c>
      <c r="W1339" t="s">
        <v>232</v>
      </c>
      <c r="X1339" t="s">
        <v>232</v>
      </c>
      <c r="Y1339" t="s">
        <v>232</v>
      </c>
      <c r="Z1339">
        <v>-693.43700000000001</v>
      </c>
      <c r="AA1339">
        <v>-377.79399999999998</v>
      </c>
      <c r="AB1339">
        <v>-627.94600000000003</v>
      </c>
      <c r="AC1339">
        <v>-508.61700000000002</v>
      </c>
      <c r="AD1339">
        <v>-678.14200000000005</v>
      </c>
      <c r="AE1339">
        <v>-804.55</v>
      </c>
      <c r="AF1339" s="52">
        <v>-1070.77</v>
      </c>
      <c r="AG1339" s="52">
        <v>-1143.3499999999999</v>
      </c>
      <c r="AH1339">
        <v>-763.529</v>
      </c>
      <c r="AI1339">
        <v>-98.954999999999998</v>
      </c>
      <c r="AJ1339">
        <v>-51.451999999999998</v>
      </c>
      <c r="AK1339">
        <v>254.66800000000001</v>
      </c>
      <c r="AL1339">
        <v>211.14099999999999</v>
      </c>
      <c r="AM1339" s="52">
        <v>-2058.58</v>
      </c>
      <c r="AN1339" s="52">
        <v>-1785.66</v>
      </c>
      <c r="AO1339" s="52">
        <v>-2444.54</v>
      </c>
      <c r="AP1339" s="52">
        <v>-2564.69</v>
      </c>
      <c r="AQ1339" s="52">
        <v>-1604.51</v>
      </c>
      <c r="AR1339" s="52">
        <v>-1107.77</v>
      </c>
      <c r="AS1339">
        <v>-965.66499999999996</v>
      </c>
      <c r="AT1339" s="52">
        <v>-1124.0999999999999</v>
      </c>
      <c r="AU1339">
        <v>-956.12800000000004</v>
      </c>
      <c r="AV1339" s="52">
        <v>-1983.35</v>
      </c>
      <c r="AW1339" s="52">
        <v>-2136.42</v>
      </c>
      <c r="AX1339" s="52">
        <v>-3114.68</v>
      </c>
      <c r="AY1339" s="52">
        <v>-3752.35</v>
      </c>
      <c r="AZ1339" s="52">
        <v>-4625.92</v>
      </c>
      <c r="BA1339" s="52">
        <v>-6175.24</v>
      </c>
      <c r="BB1339" s="52">
        <v>-6412.65</v>
      </c>
      <c r="BC1339">
        <v>2017</v>
      </c>
    </row>
    <row r="1340" spans="1:55" x14ac:dyDescent="0.25">
      <c r="A1340">
        <v>522</v>
      </c>
      <c r="B1340" t="s">
        <v>617</v>
      </c>
      <c r="C1340" t="s">
        <v>341</v>
      </c>
      <c r="D1340" t="s">
        <v>618</v>
      </c>
      <c r="E1340" t="s">
        <v>339</v>
      </c>
      <c r="F1340" t="s">
        <v>340</v>
      </c>
      <c r="G1340" t="s">
        <v>282</v>
      </c>
      <c r="I1340" t="s">
        <v>342</v>
      </c>
      <c r="J1340" t="s">
        <v>232</v>
      </c>
      <c r="K1340" t="s">
        <v>232</v>
      </c>
      <c r="L1340" t="s">
        <v>232</v>
      </c>
      <c r="M1340" t="s">
        <v>232</v>
      </c>
      <c r="N1340" t="s">
        <v>232</v>
      </c>
      <c r="O1340" t="s">
        <v>232</v>
      </c>
      <c r="P1340" t="s">
        <v>232</v>
      </c>
      <c r="Q1340" t="s">
        <v>232</v>
      </c>
      <c r="R1340" t="s">
        <v>232</v>
      </c>
      <c r="S1340" t="s">
        <v>232</v>
      </c>
      <c r="T1340" t="s">
        <v>232</v>
      </c>
      <c r="U1340" t="s">
        <v>232</v>
      </c>
      <c r="V1340" t="s">
        <v>232</v>
      </c>
      <c r="W1340" t="s">
        <v>232</v>
      </c>
      <c r="X1340" t="s">
        <v>232</v>
      </c>
      <c r="Y1340" t="s">
        <v>232</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-1.3149999999999999</v>
      </c>
      <c r="AT1340">
        <v>-1.3839999999999999</v>
      </c>
      <c r="AU1340">
        <v>-1.0640000000000001</v>
      </c>
      <c r="AV1340">
        <v>-1.9990000000000001</v>
      </c>
      <c r="AW1340">
        <v>-1.96</v>
      </c>
      <c r="AX1340">
        <v>-2.6019999999999999</v>
      </c>
      <c r="AY1340">
        <v>-2.8570000000000002</v>
      </c>
      <c r="AZ1340">
        <v>-3.2160000000000002</v>
      </c>
      <c r="BA1340">
        <v>-3.9279999999999999</v>
      </c>
      <c r="BB1340">
        <v>-3.7349999999999999</v>
      </c>
      <c r="BC1340">
        <v>2017</v>
      </c>
    </row>
    <row r="1341" spans="1:55" x14ac:dyDescent="0.25">
      <c r="A1341">
        <v>522</v>
      </c>
      <c r="B1341" t="s">
        <v>617</v>
      </c>
      <c r="C1341" t="s">
        <v>343</v>
      </c>
      <c r="D1341" t="s">
        <v>618</v>
      </c>
      <c r="E1341" t="s">
        <v>344</v>
      </c>
      <c r="F1341" t="s">
        <v>345</v>
      </c>
      <c r="G1341" t="s">
        <v>229</v>
      </c>
      <c r="H1341" t="s">
        <v>230</v>
      </c>
    </row>
    <row r="1342" spans="1:55" x14ac:dyDescent="0.25">
      <c r="A1342">
        <v>522</v>
      </c>
      <c r="B1342" t="s">
        <v>617</v>
      </c>
      <c r="C1342" t="s">
        <v>346</v>
      </c>
      <c r="D1342" t="s">
        <v>618</v>
      </c>
      <c r="E1342" t="s">
        <v>344</v>
      </c>
      <c r="F1342" t="s">
        <v>345</v>
      </c>
      <c r="G1342" t="s">
        <v>270</v>
      </c>
    </row>
    <row r="1343" spans="1:55" x14ac:dyDescent="0.25">
      <c r="A1343">
        <v>522</v>
      </c>
      <c r="B1343" t="s">
        <v>617</v>
      </c>
      <c r="C1343" t="s">
        <v>347</v>
      </c>
      <c r="D1343" t="s">
        <v>618</v>
      </c>
      <c r="E1343" t="s">
        <v>348</v>
      </c>
      <c r="F1343" t="s">
        <v>349</v>
      </c>
      <c r="G1343" t="s">
        <v>229</v>
      </c>
      <c r="H1343" t="s">
        <v>230</v>
      </c>
      <c r="I1343" t="s">
        <v>623</v>
      </c>
      <c r="J1343" t="s">
        <v>232</v>
      </c>
      <c r="K1343" t="s">
        <v>232</v>
      </c>
      <c r="L1343" t="s">
        <v>232</v>
      </c>
      <c r="M1343" t="s">
        <v>232</v>
      </c>
      <c r="N1343" t="s">
        <v>232</v>
      </c>
      <c r="O1343" t="s">
        <v>232</v>
      </c>
      <c r="P1343" t="s">
        <v>232</v>
      </c>
      <c r="Q1343" t="s">
        <v>232</v>
      </c>
      <c r="R1343" t="s">
        <v>232</v>
      </c>
      <c r="S1343" t="s">
        <v>232</v>
      </c>
      <c r="T1343" t="s">
        <v>232</v>
      </c>
      <c r="U1343" t="s">
        <v>232</v>
      </c>
      <c r="V1343" t="s">
        <v>232</v>
      </c>
      <c r="W1343" t="s">
        <v>232</v>
      </c>
      <c r="X1343" t="s">
        <v>232</v>
      </c>
      <c r="Y1343" t="s">
        <v>232</v>
      </c>
      <c r="Z1343">
        <v>-680.59299999999996</v>
      </c>
      <c r="AA1343">
        <v>-368.24599999999998</v>
      </c>
      <c r="AB1343">
        <v>-613.20699999999999</v>
      </c>
      <c r="AC1343">
        <v>-486.26299999999998</v>
      </c>
      <c r="AD1343">
        <v>-657.09</v>
      </c>
      <c r="AE1343">
        <v>-782.923</v>
      </c>
      <c r="AF1343" s="52">
        <v>-1042.6600000000001</v>
      </c>
      <c r="AG1343" s="52">
        <v>-1109.29</v>
      </c>
      <c r="AH1343">
        <v>-714.93100000000004</v>
      </c>
      <c r="AI1343">
        <v>-43.722000000000001</v>
      </c>
      <c r="AJ1343">
        <v>-1.4730000000000001</v>
      </c>
      <c r="AK1343">
        <v>324.428</v>
      </c>
      <c r="AL1343">
        <v>290.351</v>
      </c>
      <c r="AM1343" s="52">
        <v>-1972.26</v>
      </c>
      <c r="AN1343" s="52">
        <v>-1676.37</v>
      </c>
      <c r="AO1343" s="52">
        <v>-2305.31</v>
      </c>
      <c r="AP1343" s="52">
        <v>-2396.09</v>
      </c>
      <c r="AQ1343" s="52">
        <v>-1400.23</v>
      </c>
      <c r="AR1343">
        <v>-879.48599999999999</v>
      </c>
      <c r="AS1343">
        <v>-742.82600000000002</v>
      </c>
      <c r="AT1343">
        <v>-832.70699999999999</v>
      </c>
      <c r="AU1343">
        <v>-667.524</v>
      </c>
      <c r="AV1343" s="52">
        <v>-1595.87</v>
      </c>
      <c r="AW1343" s="52">
        <v>-1710.64</v>
      </c>
      <c r="AX1343" s="52">
        <v>-2647.05</v>
      </c>
      <c r="AY1343" s="52">
        <v>-3239.36</v>
      </c>
      <c r="AZ1343" s="52">
        <v>-4064.13</v>
      </c>
      <c r="BA1343" s="52">
        <v>-5561.16</v>
      </c>
      <c r="BB1343" s="52">
        <v>-5741.95</v>
      </c>
      <c r="BC1343">
        <v>2017</v>
      </c>
    </row>
    <row r="1344" spans="1:55" x14ac:dyDescent="0.25">
      <c r="A1344">
        <v>522</v>
      </c>
      <c r="B1344" t="s">
        <v>617</v>
      </c>
      <c r="C1344" t="s">
        <v>350</v>
      </c>
      <c r="D1344" t="s">
        <v>618</v>
      </c>
      <c r="E1344" t="s">
        <v>348</v>
      </c>
      <c r="F1344" t="s">
        <v>349</v>
      </c>
      <c r="G1344" t="s">
        <v>282</v>
      </c>
      <c r="I1344" t="s">
        <v>351</v>
      </c>
      <c r="J1344" t="s">
        <v>232</v>
      </c>
      <c r="K1344" t="s">
        <v>232</v>
      </c>
      <c r="L1344" t="s">
        <v>232</v>
      </c>
      <c r="M1344" t="s">
        <v>232</v>
      </c>
      <c r="N1344" t="s">
        <v>232</v>
      </c>
      <c r="O1344" t="s">
        <v>232</v>
      </c>
      <c r="P1344" t="s">
        <v>232</v>
      </c>
      <c r="Q1344" t="s">
        <v>232</v>
      </c>
      <c r="R1344" t="s">
        <v>232</v>
      </c>
      <c r="S1344" t="s">
        <v>232</v>
      </c>
      <c r="T1344" t="s">
        <v>232</v>
      </c>
      <c r="U1344" t="s">
        <v>232</v>
      </c>
      <c r="V1344" t="s">
        <v>232</v>
      </c>
      <c r="W1344" t="s">
        <v>232</v>
      </c>
      <c r="X1344" t="s">
        <v>232</v>
      </c>
      <c r="Y1344" t="s">
        <v>232</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-1.012</v>
      </c>
      <c r="AT1344">
        <v>-1.0249999999999999</v>
      </c>
      <c r="AU1344">
        <v>-0.74299999999999999</v>
      </c>
      <c r="AV1344">
        <v>-1.609</v>
      </c>
      <c r="AW1344">
        <v>-1.569</v>
      </c>
      <c r="AX1344">
        <v>-2.2109999999999999</v>
      </c>
      <c r="AY1344">
        <v>-2.4670000000000001</v>
      </c>
      <c r="AZ1344">
        <v>-2.8260000000000001</v>
      </c>
      <c r="BA1344">
        <v>-3.5379999999999998</v>
      </c>
      <c r="BB1344">
        <v>-3.3439999999999999</v>
      </c>
      <c r="BC1344">
        <v>2017</v>
      </c>
    </row>
    <row r="1345" spans="1:55" x14ac:dyDescent="0.25">
      <c r="A1345">
        <v>522</v>
      </c>
      <c r="B1345" t="s">
        <v>617</v>
      </c>
      <c r="C1345" t="s">
        <v>352</v>
      </c>
      <c r="D1345" t="s">
        <v>618</v>
      </c>
      <c r="E1345" t="s">
        <v>353</v>
      </c>
      <c r="F1345" t="s">
        <v>354</v>
      </c>
      <c r="G1345" t="s">
        <v>229</v>
      </c>
      <c r="H1345" t="s">
        <v>230</v>
      </c>
    </row>
    <row r="1346" spans="1:55" x14ac:dyDescent="0.25">
      <c r="A1346">
        <v>522</v>
      </c>
      <c r="B1346" t="s">
        <v>617</v>
      </c>
      <c r="C1346" t="s">
        <v>355</v>
      </c>
      <c r="D1346" t="s">
        <v>618</v>
      </c>
      <c r="E1346" t="s">
        <v>353</v>
      </c>
      <c r="F1346" t="s">
        <v>354</v>
      </c>
      <c r="G1346" t="s">
        <v>282</v>
      </c>
    </row>
    <row r="1347" spans="1:55" x14ac:dyDescent="0.25">
      <c r="A1347">
        <v>522</v>
      </c>
      <c r="B1347" t="s">
        <v>617</v>
      </c>
      <c r="C1347" t="s">
        <v>356</v>
      </c>
      <c r="D1347" t="s">
        <v>618</v>
      </c>
      <c r="E1347" t="s">
        <v>357</v>
      </c>
      <c r="F1347" t="s">
        <v>358</v>
      </c>
      <c r="G1347" t="s">
        <v>229</v>
      </c>
      <c r="H1347" t="s">
        <v>230</v>
      </c>
      <c r="I1347" t="s">
        <v>623</v>
      </c>
      <c r="J1347" t="s">
        <v>232</v>
      </c>
      <c r="K1347" t="s">
        <v>232</v>
      </c>
      <c r="L1347" t="s">
        <v>232</v>
      </c>
      <c r="M1347" t="s">
        <v>232</v>
      </c>
      <c r="N1347" t="s">
        <v>232</v>
      </c>
      <c r="O1347" t="s">
        <v>232</v>
      </c>
      <c r="P1347" t="s">
        <v>232</v>
      </c>
      <c r="Q1347" t="s">
        <v>232</v>
      </c>
      <c r="R1347" t="s">
        <v>232</v>
      </c>
      <c r="S1347" t="s">
        <v>232</v>
      </c>
      <c r="T1347" t="s">
        <v>232</v>
      </c>
      <c r="U1347" t="s">
        <v>232</v>
      </c>
      <c r="V1347" t="s">
        <v>232</v>
      </c>
      <c r="W1347" t="s">
        <v>232</v>
      </c>
      <c r="X1347" t="s">
        <v>232</v>
      </c>
      <c r="Y1347" t="s">
        <v>232</v>
      </c>
      <c r="Z1347" s="52">
        <v>2774.46</v>
      </c>
      <c r="AA1347" s="52">
        <v>3203.51</v>
      </c>
      <c r="AB1347" s="52">
        <v>4358</v>
      </c>
      <c r="AC1347" s="52">
        <v>4646.4399999999996</v>
      </c>
      <c r="AD1347" s="52">
        <v>4961.96</v>
      </c>
      <c r="AE1347" s="52">
        <v>5451.12</v>
      </c>
      <c r="AF1347" s="52">
        <v>6669.98</v>
      </c>
      <c r="AG1347" s="52">
        <v>7988.55</v>
      </c>
      <c r="AH1347" s="52">
        <v>9154.9</v>
      </c>
      <c r="AI1347" s="52">
        <v>8724.65</v>
      </c>
      <c r="AJ1347" s="52">
        <v>9274.69</v>
      </c>
      <c r="AK1347" s="52">
        <v>10359.959999999999</v>
      </c>
      <c r="AL1347" s="52">
        <v>11329.51</v>
      </c>
      <c r="AM1347" s="52">
        <v>12256.17</v>
      </c>
      <c r="AN1347" s="52">
        <v>13523.49</v>
      </c>
      <c r="AO1347" s="52">
        <v>15482.88</v>
      </c>
      <c r="AP1347" s="52">
        <v>17874.03</v>
      </c>
      <c r="AQ1347" s="52">
        <v>19461.330000000002</v>
      </c>
      <c r="AR1347" s="52">
        <v>21513.14</v>
      </c>
      <c r="AS1347" s="52">
        <v>22876.080000000002</v>
      </c>
      <c r="AT1347" s="52">
        <v>23659.96</v>
      </c>
      <c r="AU1347" s="52">
        <v>26932.39</v>
      </c>
      <c r="AV1347" s="52">
        <v>29124.53</v>
      </c>
      <c r="AW1347" s="52">
        <v>32233.64</v>
      </c>
      <c r="AX1347" s="52">
        <v>35493.86</v>
      </c>
      <c r="AY1347" s="52">
        <v>40304.81</v>
      </c>
      <c r="AZ1347" s="52">
        <v>46491.62</v>
      </c>
      <c r="BA1347" s="52">
        <v>53944.41</v>
      </c>
      <c r="BB1347" s="52">
        <v>61656.81</v>
      </c>
      <c r="BC1347">
        <v>2017</v>
      </c>
    </row>
    <row r="1348" spans="1:55" x14ac:dyDescent="0.25">
      <c r="A1348">
        <v>522</v>
      </c>
      <c r="B1348" t="s">
        <v>617</v>
      </c>
      <c r="C1348" t="s">
        <v>359</v>
      </c>
      <c r="D1348" t="s">
        <v>618</v>
      </c>
      <c r="E1348" t="s">
        <v>357</v>
      </c>
      <c r="F1348" t="s">
        <v>358</v>
      </c>
      <c r="G1348" t="s">
        <v>282</v>
      </c>
      <c r="I1348" t="s">
        <v>360</v>
      </c>
      <c r="J1348" t="s">
        <v>232</v>
      </c>
      <c r="K1348" t="s">
        <v>232</v>
      </c>
      <c r="L1348" t="s">
        <v>232</v>
      </c>
      <c r="M1348" t="s">
        <v>232</v>
      </c>
      <c r="N1348" t="s">
        <v>232</v>
      </c>
      <c r="O1348" t="s">
        <v>232</v>
      </c>
      <c r="P1348" t="s">
        <v>232</v>
      </c>
      <c r="Q1348" t="s">
        <v>232</v>
      </c>
      <c r="R1348" t="s">
        <v>232</v>
      </c>
      <c r="S1348" t="s">
        <v>232</v>
      </c>
      <c r="T1348" t="s">
        <v>232</v>
      </c>
      <c r="U1348" t="s">
        <v>232</v>
      </c>
      <c r="V1348" t="s">
        <v>232</v>
      </c>
      <c r="W1348" t="s">
        <v>232</v>
      </c>
      <c r="X1348" t="s">
        <v>232</v>
      </c>
      <c r="Y1348" t="s">
        <v>232</v>
      </c>
      <c r="Z1348">
        <v>30.151</v>
      </c>
      <c r="AA1348">
        <v>31.576000000000001</v>
      </c>
      <c r="AB1348">
        <v>37.183</v>
      </c>
      <c r="AC1348">
        <v>34.737000000000002</v>
      </c>
      <c r="AD1348">
        <v>35.234999999999999</v>
      </c>
      <c r="AE1348">
        <v>34.869</v>
      </c>
      <c r="AF1348">
        <v>39.747999999999998</v>
      </c>
      <c r="AG1348">
        <v>43.098999999999997</v>
      </c>
      <c r="AH1348">
        <v>42.703000000000003</v>
      </c>
      <c r="AI1348">
        <v>33.875999999999998</v>
      </c>
      <c r="AJ1348">
        <v>31.071999999999999</v>
      </c>
      <c r="AK1348">
        <v>29.564</v>
      </c>
      <c r="AL1348">
        <v>26.995000000000001</v>
      </c>
      <c r="AM1348">
        <v>28.465</v>
      </c>
      <c r="AN1348">
        <v>28.744</v>
      </c>
      <c r="AO1348">
        <v>29.734999999999999</v>
      </c>
      <c r="AP1348">
        <v>31.533999999999999</v>
      </c>
      <c r="AQ1348">
        <v>31.734000000000002</v>
      </c>
      <c r="AR1348">
        <v>31.901</v>
      </c>
      <c r="AS1348">
        <v>31.157</v>
      </c>
      <c r="AT1348">
        <v>29.123000000000001</v>
      </c>
      <c r="AU1348">
        <v>29.957999999999998</v>
      </c>
      <c r="AV1348">
        <v>29.361000000000001</v>
      </c>
      <c r="AW1348">
        <v>29.571999999999999</v>
      </c>
      <c r="AX1348">
        <v>29.649000000000001</v>
      </c>
      <c r="AY1348">
        <v>30.690999999999999</v>
      </c>
      <c r="AZ1348">
        <v>32.326999999999998</v>
      </c>
      <c r="BA1348">
        <v>34.314999999999998</v>
      </c>
      <c r="BB1348">
        <v>35.909999999999997</v>
      </c>
      <c r="BC1348">
        <v>2017</v>
      </c>
    </row>
    <row r="1349" spans="1:55" x14ac:dyDescent="0.25">
      <c r="A1349">
        <v>522</v>
      </c>
      <c r="B1349" t="s">
        <v>617</v>
      </c>
      <c r="C1349" t="s">
        <v>361</v>
      </c>
      <c r="D1349" t="s">
        <v>618</v>
      </c>
      <c r="E1349" t="s">
        <v>362</v>
      </c>
      <c r="F1349" t="s">
        <v>363</v>
      </c>
      <c r="G1349" t="s">
        <v>229</v>
      </c>
      <c r="H1349" t="s">
        <v>230</v>
      </c>
      <c r="I1349" t="s">
        <v>623</v>
      </c>
      <c r="J1349" t="s">
        <v>232</v>
      </c>
      <c r="K1349" t="s">
        <v>232</v>
      </c>
      <c r="L1349" t="s">
        <v>232</v>
      </c>
      <c r="M1349" t="s">
        <v>232</v>
      </c>
      <c r="N1349" t="s">
        <v>232</v>
      </c>
      <c r="O1349" t="s">
        <v>232</v>
      </c>
      <c r="P1349">
        <v>183.155</v>
      </c>
      <c r="Q1349">
        <v>125.581</v>
      </c>
      <c r="R1349">
        <v>241.31200000000001</v>
      </c>
      <c r="S1349">
        <v>296.71499999999997</v>
      </c>
      <c r="T1349">
        <v>737.47799999999995</v>
      </c>
      <c r="U1349" s="52">
        <v>1644.86</v>
      </c>
      <c r="V1349" s="52">
        <v>3089.04</v>
      </c>
      <c r="W1349" s="52">
        <v>6665.62</v>
      </c>
      <c r="X1349" s="52">
        <v>7105.04</v>
      </c>
      <c r="Y1349" s="52">
        <v>8433.7099999999991</v>
      </c>
      <c r="Z1349" s="52">
        <v>9201.92</v>
      </c>
      <c r="AA1349" s="52">
        <v>10145.33</v>
      </c>
      <c r="AB1349" s="52">
        <v>11720.32</v>
      </c>
      <c r="AC1349" s="52">
        <v>13376.07</v>
      </c>
      <c r="AD1349" s="52">
        <v>14082.64</v>
      </c>
      <c r="AE1349" s="52">
        <v>15633.22</v>
      </c>
      <c r="AF1349" s="52">
        <v>16780.54</v>
      </c>
      <c r="AG1349" s="52">
        <v>18535.16</v>
      </c>
      <c r="AH1349" s="52">
        <v>21438.34</v>
      </c>
      <c r="AI1349" s="52">
        <v>25754.29</v>
      </c>
      <c r="AJ1349" s="52">
        <v>29849.49</v>
      </c>
      <c r="AK1349" s="52">
        <v>35042.18</v>
      </c>
      <c r="AL1349" s="52">
        <v>41968.39</v>
      </c>
      <c r="AM1349" s="52">
        <v>43056.73</v>
      </c>
      <c r="AN1349" s="52">
        <v>47047.99</v>
      </c>
      <c r="AO1349" s="52">
        <v>52068.69</v>
      </c>
      <c r="AP1349" s="52">
        <v>56681.57</v>
      </c>
      <c r="AQ1349" s="52">
        <v>61326.93</v>
      </c>
      <c r="AR1349" s="52">
        <v>67436.789999999994</v>
      </c>
      <c r="AS1349" s="52">
        <v>73422.7</v>
      </c>
      <c r="AT1349" s="52">
        <v>81241.87</v>
      </c>
      <c r="AU1349" s="52">
        <v>89900.44</v>
      </c>
      <c r="AV1349" s="52">
        <v>99194.38</v>
      </c>
      <c r="AW1349" s="52">
        <v>108999.45</v>
      </c>
      <c r="AX1349" s="52">
        <v>119713.7</v>
      </c>
      <c r="AY1349" s="52">
        <v>131324.95000000001</v>
      </c>
      <c r="AZ1349" s="52">
        <v>143818.59</v>
      </c>
      <c r="BA1349" s="52">
        <v>157203.03</v>
      </c>
      <c r="BB1349" s="52">
        <v>171698.97</v>
      </c>
      <c r="BC1349">
        <v>2017</v>
      </c>
    </row>
    <row r="1350" spans="1:55" x14ac:dyDescent="0.25">
      <c r="A1350">
        <v>522</v>
      </c>
      <c r="B1350" t="s">
        <v>617</v>
      </c>
      <c r="C1350" t="s">
        <v>364</v>
      </c>
      <c r="D1350" t="s">
        <v>618</v>
      </c>
      <c r="E1350" t="s">
        <v>365</v>
      </c>
      <c r="F1350" t="s">
        <v>366</v>
      </c>
      <c r="G1350" t="s">
        <v>242</v>
      </c>
      <c r="H1350" t="s">
        <v>230</v>
      </c>
      <c r="I1350" t="s">
        <v>624</v>
      </c>
      <c r="J1350" t="s">
        <v>232</v>
      </c>
      <c r="K1350" t="s">
        <v>232</v>
      </c>
      <c r="L1350" t="s">
        <v>232</v>
      </c>
      <c r="M1350" t="s">
        <v>232</v>
      </c>
      <c r="N1350" t="s">
        <v>232</v>
      </c>
      <c r="O1350" t="s">
        <v>232</v>
      </c>
      <c r="P1350" t="s">
        <v>232</v>
      </c>
      <c r="Q1350" t="s">
        <v>232</v>
      </c>
      <c r="R1350" t="s">
        <v>232</v>
      </c>
      <c r="S1350" t="s">
        <v>232</v>
      </c>
      <c r="T1350" t="s">
        <v>232</v>
      </c>
      <c r="U1350" t="s">
        <v>232</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-0.16</v>
      </c>
      <c r="AL1350">
        <v>-0.68500000000000005</v>
      </c>
      <c r="AM1350">
        <v>-1.03</v>
      </c>
      <c r="AN1350">
        <v>-0.98099999999999998</v>
      </c>
      <c r="AO1350">
        <v>-1.018</v>
      </c>
      <c r="AP1350">
        <v>-1.216</v>
      </c>
      <c r="AQ1350">
        <v>-1.274</v>
      </c>
      <c r="AR1350">
        <v>-1.4139999999999999</v>
      </c>
      <c r="AS1350">
        <v>-1.5669999999999999</v>
      </c>
      <c r="AT1350">
        <v>-1.6870000000000001</v>
      </c>
      <c r="AU1350">
        <v>-1.782</v>
      </c>
      <c r="AV1350">
        <v>-2.5830000000000002</v>
      </c>
      <c r="AW1350">
        <v>-2.4529999999999998</v>
      </c>
      <c r="AX1350">
        <v>-2.641</v>
      </c>
      <c r="AY1350">
        <v>-2.7210000000000001</v>
      </c>
      <c r="AZ1350">
        <v>-2.891</v>
      </c>
      <c r="BA1350">
        <v>-3.0640000000000001</v>
      </c>
      <c r="BB1350">
        <v>-3.173</v>
      </c>
      <c r="BC1350">
        <v>2017</v>
      </c>
    </row>
    <row r="1351" spans="1:55" x14ac:dyDescent="0.25">
      <c r="A1351">
        <v>522</v>
      </c>
      <c r="B1351" t="s">
        <v>617</v>
      </c>
      <c r="C1351" t="s">
        <v>368</v>
      </c>
      <c r="D1351" t="s">
        <v>618</v>
      </c>
      <c r="E1351" t="s">
        <v>365</v>
      </c>
      <c r="F1351" t="s">
        <v>366</v>
      </c>
      <c r="G1351" t="s">
        <v>282</v>
      </c>
      <c r="I1351" t="s">
        <v>369</v>
      </c>
      <c r="J1351" t="s">
        <v>232</v>
      </c>
      <c r="K1351" t="s">
        <v>232</v>
      </c>
      <c r="L1351" t="s">
        <v>232</v>
      </c>
      <c r="M1351" t="s">
        <v>232</v>
      </c>
      <c r="N1351" t="s">
        <v>232</v>
      </c>
      <c r="O1351" t="s">
        <v>232</v>
      </c>
      <c r="P1351" t="s">
        <v>232</v>
      </c>
      <c r="Q1351" t="s">
        <v>232</v>
      </c>
      <c r="R1351" t="s">
        <v>232</v>
      </c>
      <c r="S1351" t="s">
        <v>232</v>
      </c>
      <c r="T1351" t="s">
        <v>232</v>
      </c>
      <c r="U1351" t="s">
        <v>232</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-1.855</v>
      </c>
      <c r="AL1351">
        <v>-6.62</v>
      </c>
      <c r="AM1351">
        <v>-9.9149999999999991</v>
      </c>
      <c r="AN1351">
        <v>-8.734</v>
      </c>
      <c r="AO1351">
        <v>-7.9450000000000003</v>
      </c>
      <c r="AP1351">
        <v>-8.6489999999999991</v>
      </c>
      <c r="AQ1351">
        <v>-8.3680000000000003</v>
      </c>
      <c r="AR1351">
        <v>-8.4640000000000004</v>
      </c>
      <c r="AS1351">
        <v>-8.6679999999999993</v>
      </c>
      <c r="AT1351">
        <v>-8.4190000000000005</v>
      </c>
      <c r="AU1351">
        <v>-8.02</v>
      </c>
      <c r="AV1351">
        <v>-10.532999999999999</v>
      </c>
      <c r="AW1351">
        <v>-9.0920000000000005</v>
      </c>
      <c r="AX1351">
        <v>-9.0090000000000003</v>
      </c>
      <c r="AY1351">
        <v>-8.5559999999999992</v>
      </c>
      <c r="AZ1351">
        <v>-8.3919999999999995</v>
      </c>
      <c r="BA1351">
        <v>-8.2260000000000009</v>
      </c>
      <c r="BB1351">
        <v>-7.8860000000000001</v>
      </c>
      <c r="BC1351">
        <v>2017</v>
      </c>
    </row>
    <row r="1352" spans="1:55" x14ac:dyDescent="0.25">
      <c r="A1352">
        <v>622</v>
      </c>
      <c r="B1352" t="s">
        <v>625</v>
      </c>
      <c r="C1352" t="s">
        <v>225</v>
      </c>
      <c r="D1352" t="s">
        <v>626</v>
      </c>
      <c r="E1352" t="s">
        <v>227</v>
      </c>
      <c r="F1352" t="s">
        <v>228</v>
      </c>
      <c r="G1352" t="s">
        <v>229</v>
      </c>
      <c r="H1352" t="s">
        <v>230</v>
      </c>
      <c r="I1352" t="s">
        <v>627</v>
      </c>
      <c r="J1352" s="52">
        <v>4844.74</v>
      </c>
      <c r="K1352" s="52">
        <v>5670.8</v>
      </c>
      <c r="L1352" s="52">
        <v>6099.7</v>
      </c>
      <c r="M1352" s="52">
        <v>6517.18</v>
      </c>
      <c r="N1352" s="52">
        <v>7003.86</v>
      </c>
      <c r="O1352" s="52">
        <v>7571.68</v>
      </c>
      <c r="P1352" s="52">
        <v>8085.88</v>
      </c>
      <c r="Q1352" s="52">
        <v>7911.82</v>
      </c>
      <c r="R1352" s="52">
        <v>7289.58</v>
      </c>
      <c r="S1352" s="52">
        <v>7160.57</v>
      </c>
      <c r="T1352" s="52">
        <v>6719.4</v>
      </c>
      <c r="U1352" s="52">
        <v>6466.48</v>
      </c>
      <c r="V1352" s="52">
        <v>6269.24</v>
      </c>
      <c r="W1352" s="52">
        <v>6071.25</v>
      </c>
      <c r="X1352" s="52">
        <v>5919.78</v>
      </c>
      <c r="Y1352" s="52">
        <v>6115.39</v>
      </c>
      <c r="Z1352" s="52">
        <v>6415.77</v>
      </c>
      <c r="AA1352" s="52">
        <v>6756.72</v>
      </c>
      <c r="AB1352" s="52">
        <v>7087.48</v>
      </c>
      <c r="AC1352" s="52">
        <v>7375.4</v>
      </c>
      <c r="AD1352" s="52">
        <v>7637.47</v>
      </c>
      <c r="AE1352" s="52">
        <v>7971.08</v>
      </c>
      <c r="AF1352" s="52">
        <v>8308.83</v>
      </c>
      <c r="AG1352" s="52">
        <v>8688.32</v>
      </c>
      <c r="AH1352" s="52">
        <v>9277.4699999999993</v>
      </c>
      <c r="AI1352" s="52">
        <v>9464.93</v>
      </c>
      <c r="AJ1352" s="52">
        <v>9792.2000000000007</v>
      </c>
      <c r="AK1352" s="52">
        <v>10272.23</v>
      </c>
      <c r="AL1352" s="52">
        <v>10630.61</v>
      </c>
      <c r="AM1352" s="52">
        <v>10864.34</v>
      </c>
      <c r="AN1352" s="52">
        <v>11236.17</v>
      </c>
      <c r="AO1352" s="52">
        <v>11700.15</v>
      </c>
      <c r="AP1352" s="52">
        <v>12231.72</v>
      </c>
      <c r="AQ1352" s="52">
        <v>12892.75</v>
      </c>
      <c r="AR1352" s="52">
        <v>13651.37</v>
      </c>
      <c r="AS1352" s="52">
        <v>14422.87</v>
      </c>
      <c r="AT1352" s="52">
        <v>15093.31</v>
      </c>
      <c r="AU1352" s="52">
        <v>15628.99</v>
      </c>
      <c r="AV1352" s="52">
        <v>16261.42</v>
      </c>
      <c r="AW1352" s="52">
        <v>16960.47</v>
      </c>
      <c r="AX1352" s="52">
        <v>17763.740000000002</v>
      </c>
      <c r="AY1352" s="52">
        <v>18632.669999999998</v>
      </c>
      <c r="AZ1352" s="52">
        <v>19583.25</v>
      </c>
      <c r="BA1352" s="52">
        <v>20623.64</v>
      </c>
      <c r="BB1352" s="52">
        <v>21762.36</v>
      </c>
      <c r="BC1352">
        <v>2017</v>
      </c>
    </row>
    <row r="1353" spans="1:55" x14ac:dyDescent="0.25">
      <c r="A1353">
        <v>622</v>
      </c>
      <c r="B1353" t="s">
        <v>625</v>
      </c>
      <c r="C1353" t="s">
        <v>233</v>
      </c>
      <c r="D1353" t="s">
        <v>626</v>
      </c>
      <c r="E1353" t="s">
        <v>227</v>
      </c>
      <c r="F1353" t="s">
        <v>234</v>
      </c>
      <c r="G1353" t="s">
        <v>235</v>
      </c>
      <c r="I1353" t="s">
        <v>236</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4.0469999999999997</v>
      </c>
      <c r="AW1353">
        <v>4.2990000000000004</v>
      </c>
      <c r="AX1353">
        <v>4.7359999999999998</v>
      </c>
      <c r="AY1353">
        <v>4.8920000000000003</v>
      </c>
      <c r="AZ1353">
        <v>5.1020000000000003</v>
      </c>
      <c r="BA1353">
        <v>5.3129999999999997</v>
      </c>
      <c r="BB1353">
        <v>5.5209999999999999</v>
      </c>
      <c r="BC1353">
        <v>2017</v>
      </c>
    </row>
    <row r="1354" spans="1:55" x14ac:dyDescent="0.25">
      <c r="A1354">
        <v>622</v>
      </c>
      <c r="B1354" t="s">
        <v>625</v>
      </c>
      <c r="C1354" t="s">
        <v>237</v>
      </c>
      <c r="D1354" t="s">
        <v>626</v>
      </c>
      <c r="E1354" t="s">
        <v>238</v>
      </c>
      <c r="F1354" t="s">
        <v>239</v>
      </c>
      <c r="G1354" t="s">
        <v>229</v>
      </c>
      <c r="H1354" t="s">
        <v>230</v>
      </c>
      <c r="I1354" t="s">
        <v>627</v>
      </c>
      <c r="J1354" s="52">
        <v>1713.95</v>
      </c>
      <c r="K1354" s="52">
        <v>2183.34</v>
      </c>
      <c r="L1354" s="52">
        <v>2640.74</v>
      </c>
      <c r="M1354" s="52">
        <v>3181.87</v>
      </c>
      <c r="N1354" s="52">
        <v>3883.09</v>
      </c>
      <c r="O1354" s="52">
        <v>4665.6499999999996</v>
      </c>
      <c r="P1354" s="52">
        <v>4990.5200000000004</v>
      </c>
      <c r="Q1354" s="52">
        <v>4766.57</v>
      </c>
      <c r="R1354" s="52">
        <v>4429.41</v>
      </c>
      <c r="S1354" s="52">
        <v>4269.6000000000004</v>
      </c>
      <c r="T1354" s="52">
        <v>4074.89</v>
      </c>
      <c r="U1354" s="52">
        <v>4059.57</v>
      </c>
      <c r="V1354" s="52">
        <v>3883.4</v>
      </c>
      <c r="W1354" s="52">
        <v>3834.78</v>
      </c>
      <c r="X1354" s="52">
        <v>4276.6899999999996</v>
      </c>
      <c r="Y1354" s="52">
        <v>4836.82</v>
      </c>
      <c r="Z1354" s="52">
        <v>5215.3900000000003</v>
      </c>
      <c r="AA1354" s="52">
        <v>5686.26</v>
      </c>
      <c r="AB1354" s="52">
        <v>6191.55</v>
      </c>
      <c r="AC1354" s="52">
        <v>6589.53</v>
      </c>
      <c r="AD1354" s="52">
        <v>7179.53</v>
      </c>
      <c r="AE1354" s="52">
        <v>7602.58</v>
      </c>
      <c r="AF1354" s="52">
        <v>8070.66</v>
      </c>
      <c r="AG1354" s="52">
        <v>8455.7900000000009</v>
      </c>
      <c r="AH1354" s="52">
        <v>9208.5</v>
      </c>
      <c r="AI1354" s="52">
        <v>9464.93</v>
      </c>
      <c r="AJ1354" s="52">
        <v>10121.09</v>
      </c>
      <c r="AK1354" s="52">
        <v>10718.93</v>
      </c>
      <c r="AL1354" s="52">
        <v>11826.44</v>
      </c>
      <c r="AM1354" s="52">
        <v>12285.31</v>
      </c>
      <c r="AN1354" s="52">
        <v>12948.43</v>
      </c>
      <c r="AO1354" s="52">
        <v>13843.14</v>
      </c>
      <c r="AP1354" s="52">
        <v>14858.6</v>
      </c>
      <c r="AQ1354" s="52">
        <v>15981.28</v>
      </c>
      <c r="AR1354" s="52">
        <v>17276.47</v>
      </c>
      <c r="AS1354" s="52">
        <v>18285.38</v>
      </c>
      <c r="AT1354" s="52">
        <v>19344.84</v>
      </c>
      <c r="AU1354" s="52">
        <v>20328.36</v>
      </c>
      <c r="AV1354" s="52">
        <v>21387.18</v>
      </c>
      <c r="AW1354" s="52">
        <v>22496.55</v>
      </c>
      <c r="AX1354" s="52">
        <v>23861.02</v>
      </c>
      <c r="AY1354" s="52">
        <v>25403.86</v>
      </c>
      <c r="AZ1354" s="52">
        <v>27135.82</v>
      </c>
      <c r="BA1354" s="52">
        <v>29059.02</v>
      </c>
      <c r="BB1354" s="52">
        <v>31168.33</v>
      </c>
      <c r="BC1354">
        <v>2017</v>
      </c>
    </row>
    <row r="1355" spans="1:55" x14ac:dyDescent="0.25">
      <c r="A1355">
        <v>622</v>
      </c>
      <c r="B1355" t="s">
        <v>625</v>
      </c>
      <c r="C1355" t="s">
        <v>240</v>
      </c>
      <c r="D1355" t="s">
        <v>626</v>
      </c>
      <c r="E1355" t="s">
        <v>238</v>
      </c>
      <c r="F1355" t="s">
        <v>241</v>
      </c>
      <c r="G1355" t="s">
        <v>242</v>
      </c>
      <c r="H1355" t="s">
        <v>230</v>
      </c>
      <c r="I1355" t="s">
        <v>243</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19.373000000000001</v>
      </c>
      <c r="AK1355">
        <v>22.396999999999998</v>
      </c>
      <c r="AL1355">
        <v>26.533999999999999</v>
      </c>
      <c r="AM1355">
        <v>26.085000000000001</v>
      </c>
      <c r="AN1355">
        <v>26.193000000000001</v>
      </c>
      <c r="AO1355">
        <v>29.364000000000001</v>
      </c>
      <c r="AP1355">
        <v>29.120999999999999</v>
      </c>
      <c r="AQ1355">
        <v>32.357999999999997</v>
      </c>
      <c r="AR1355">
        <v>34.999000000000002</v>
      </c>
      <c r="AS1355">
        <v>30.931999999999999</v>
      </c>
      <c r="AT1355">
        <v>32.634999999999998</v>
      </c>
      <c r="AU1355">
        <v>34.993000000000002</v>
      </c>
      <c r="AV1355">
        <v>38.521000000000001</v>
      </c>
      <c r="AW1355">
        <v>39.219000000000001</v>
      </c>
      <c r="AX1355">
        <v>42.046999999999997</v>
      </c>
      <c r="AY1355">
        <v>45.018999999999998</v>
      </c>
      <c r="AZ1355">
        <v>48.399000000000001</v>
      </c>
      <c r="BA1355">
        <v>52.042999999999999</v>
      </c>
      <c r="BB1355">
        <v>56.177999999999997</v>
      </c>
      <c r="BC1355">
        <v>2017</v>
      </c>
    </row>
    <row r="1356" spans="1:55" x14ac:dyDescent="0.25">
      <c r="A1356">
        <v>622</v>
      </c>
      <c r="B1356" t="s">
        <v>625</v>
      </c>
      <c r="C1356" t="s">
        <v>244</v>
      </c>
      <c r="D1356" t="s">
        <v>626</v>
      </c>
      <c r="E1356" t="s">
        <v>238</v>
      </c>
      <c r="F1356" t="s">
        <v>245</v>
      </c>
      <c r="G1356" t="s">
        <v>246</v>
      </c>
      <c r="H1356" t="s">
        <v>230</v>
      </c>
      <c r="I1356" t="s">
        <v>243</v>
      </c>
      <c r="J1356">
        <v>10.869</v>
      </c>
      <c r="K1356">
        <v>13.926</v>
      </c>
      <c r="L1356">
        <v>15.904999999999999</v>
      </c>
      <c r="M1356">
        <v>17.658999999999999</v>
      </c>
      <c r="N1356">
        <v>19.663</v>
      </c>
      <c r="O1356">
        <v>21.928999999999998</v>
      </c>
      <c r="P1356">
        <v>23.89</v>
      </c>
      <c r="Q1356">
        <v>23.954000000000001</v>
      </c>
      <c r="R1356">
        <v>22.847999999999999</v>
      </c>
      <c r="S1356">
        <v>23.324000000000002</v>
      </c>
      <c r="T1356">
        <v>22.706</v>
      </c>
      <c r="U1356">
        <v>22.59</v>
      </c>
      <c r="V1356">
        <v>22.4</v>
      </c>
      <c r="W1356">
        <v>22.207000000000001</v>
      </c>
      <c r="X1356">
        <v>22.114999999999998</v>
      </c>
      <c r="Y1356">
        <v>23.324999999999999</v>
      </c>
      <c r="Z1356">
        <v>24.919</v>
      </c>
      <c r="AA1356">
        <v>26.695</v>
      </c>
      <c r="AB1356">
        <v>28.317</v>
      </c>
      <c r="AC1356">
        <v>29.893000000000001</v>
      </c>
      <c r="AD1356">
        <v>31.646999999999998</v>
      </c>
      <c r="AE1356">
        <v>33.753999999999998</v>
      </c>
      <c r="AF1356">
        <v>35.741</v>
      </c>
      <c r="AG1356">
        <v>38.067999999999998</v>
      </c>
      <c r="AH1356">
        <v>41.743000000000002</v>
      </c>
      <c r="AI1356">
        <v>43.912999999999997</v>
      </c>
      <c r="AJ1356">
        <v>46.805999999999997</v>
      </c>
      <c r="AK1356">
        <v>50.42</v>
      </c>
      <c r="AL1356">
        <v>53.194000000000003</v>
      </c>
      <c r="AM1356">
        <v>54.777999999999999</v>
      </c>
      <c r="AN1356">
        <v>57.313000000000002</v>
      </c>
      <c r="AO1356">
        <v>60.926000000000002</v>
      </c>
      <c r="AP1356">
        <v>64.915999999999997</v>
      </c>
      <c r="AQ1356">
        <v>69.625</v>
      </c>
      <c r="AR1356">
        <v>75.116</v>
      </c>
      <c r="AS1356">
        <v>80.209999999999994</v>
      </c>
      <c r="AT1356">
        <v>84.855999999999995</v>
      </c>
      <c r="AU1356">
        <v>89.537999999999997</v>
      </c>
      <c r="AV1356">
        <v>95.262</v>
      </c>
      <c r="AW1356">
        <v>101.124</v>
      </c>
      <c r="AX1356">
        <v>108.125</v>
      </c>
      <c r="AY1356">
        <v>115.771</v>
      </c>
      <c r="AZ1356">
        <v>124.196</v>
      </c>
      <c r="BA1356">
        <v>133.50399999999999</v>
      </c>
      <c r="BB1356">
        <v>143.82400000000001</v>
      </c>
      <c r="BC1356">
        <v>2017</v>
      </c>
    </row>
    <row r="1357" spans="1:55" x14ac:dyDescent="0.25">
      <c r="A1357">
        <v>622</v>
      </c>
      <c r="B1357" t="s">
        <v>625</v>
      </c>
      <c r="C1357" t="s">
        <v>247</v>
      </c>
      <c r="D1357" t="s">
        <v>626</v>
      </c>
      <c r="E1357" t="s">
        <v>248</v>
      </c>
      <c r="F1357" t="s">
        <v>249</v>
      </c>
      <c r="G1357" t="s">
        <v>250</v>
      </c>
      <c r="I1357" t="s">
        <v>251</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131.52099999999999</v>
      </c>
      <c r="AW1357">
        <v>132.64099999999999</v>
      </c>
      <c r="AX1357">
        <v>134.32400000000001</v>
      </c>
      <c r="AY1357">
        <v>136.34</v>
      </c>
      <c r="AZ1357">
        <v>138.566</v>
      </c>
      <c r="BA1357">
        <v>140.90100000000001</v>
      </c>
      <c r="BB1357">
        <v>143.221</v>
      </c>
      <c r="BC1357">
        <v>2017</v>
      </c>
    </row>
    <row r="1358" spans="1:55" x14ac:dyDescent="0.25">
      <c r="A1358">
        <v>622</v>
      </c>
      <c r="B1358" t="s">
        <v>625</v>
      </c>
      <c r="C1358" t="s">
        <v>252</v>
      </c>
      <c r="D1358" t="s">
        <v>626</v>
      </c>
      <c r="E1358" t="s">
        <v>253</v>
      </c>
      <c r="F1358" t="s">
        <v>254</v>
      </c>
      <c r="G1358" t="s">
        <v>229</v>
      </c>
      <c r="H1358" t="s">
        <v>220</v>
      </c>
      <c r="I1358" t="s">
        <v>255</v>
      </c>
      <c r="J1358" s="52">
        <v>549115.05000000005</v>
      </c>
      <c r="K1358" s="52">
        <v>624581.55000000005</v>
      </c>
      <c r="L1358" s="52">
        <v>653430.98</v>
      </c>
      <c r="M1358" s="52">
        <v>679551.66</v>
      </c>
      <c r="N1358" s="52">
        <v>711198.62</v>
      </c>
      <c r="O1358" s="52">
        <v>748886.08</v>
      </c>
      <c r="P1358" s="52">
        <v>778278.66</v>
      </c>
      <c r="Q1358" s="52">
        <v>740423.41</v>
      </c>
      <c r="R1358" s="52">
        <v>662757.43999999994</v>
      </c>
      <c r="S1358" s="52">
        <v>631863.55000000005</v>
      </c>
      <c r="T1358" s="52">
        <v>575028.4</v>
      </c>
      <c r="U1358" s="52">
        <v>536846.37</v>
      </c>
      <c r="V1358" s="52">
        <v>505079.94</v>
      </c>
      <c r="W1358" s="52">
        <v>474815.86</v>
      </c>
      <c r="X1358" s="52">
        <v>449564.33</v>
      </c>
      <c r="Y1358" s="52">
        <v>451770.24</v>
      </c>
      <c r="Z1358" s="52">
        <v>461051.48</v>
      </c>
      <c r="AA1358" s="52">
        <v>472327.33</v>
      </c>
      <c r="AB1358" s="52">
        <v>481954.71</v>
      </c>
      <c r="AC1358" s="52">
        <v>487872.63</v>
      </c>
      <c r="AD1358" s="52">
        <v>491448.02</v>
      </c>
      <c r="AE1358" s="52">
        <v>498944.44</v>
      </c>
      <c r="AF1358" s="52">
        <v>505919.97</v>
      </c>
      <c r="AG1358" s="52">
        <v>514617.05</v>
      </c>
      <c r="AH1358" s="52">
        <v>534545.72</v>
      </c>
      <c r="AI1358" s="52">
        <v>530493.28</v>
      </c>
      <c r="AJ1358" s="52">
        <v>533887.14</v>
      </c>
      <c r="AK1358" s="52">
        <v>544804.82999999996</v>
      </c>
      <c r="AL1358" s="52">
        <v>548455.24</v>
      </c>
      <c r="AM1358" s="52">
        <v>545247.01</v>
      </c>
      <c r="AN1358" s="52">
        <v>550154.27</v>
      </c>
      <c r="AO1358" s="52">
        <v>558899.18999999994</v>
      </c>
      <c r="AP1358" s="52">
        <v>570040.44999999995</v>
      </c>
      <c r="AQ1358" s="52">
        <v>586192.14</v>
      </c>
      <c r="AR1358" s="52">
        <v>605545.4</v>
      </c>
      <c r="AS1358" s="52">
        <v>624163.49</v>
      </c>
      <c r="AT1358" s="52">
        <v>637246.46</v>
      </c>
      <c r="AU1358" s="52">
        <v>643768.67000000004</v>
      </c>
      <c r="AV1358" s="52">
        <v>653481.98</v>
      </c>
      <c r="AW1358" s="52">
        <v>664950.24</v>
      </c>
      <c r="AX1358" s="52">
        <v>679456.86</v>
      </c>
      <c r="AY1358" s="52">
        <v>695310.21</v>
      </c>
      <c r="AZ1358" s="52">
        <v>712958.8</v>
      </c>
      <c r="BA1358" s="52">
        <v>732522.81</v>
      </c>
      <c r="BB1358" s="52">
        <v>754115.69</v>
      </c>
      <c r="BC1358">
        <v>2010</v>
      </c>
    </row>
    <row r="1359" spans="1:55" x14ac:dyDescent="0.25">
      <c r="A1359">
        <v>622</v>
      </c>
      <c r="B1359" t="s">
        <v>625</v>
      </c>
      <c r="C1359" t="s">
        <v>256</v>
      </c>
      <c r="D1359" t="s">
        <v>626</v>
      </c>
      <c r="E1359" t="s">
        <v>253</v>
      </c>
      <c r="F1359" t="s">
        <v>257</v>
      </c>
      <c r="G1359" t="s">
        <v>258</v>
      </c>
      <c r="H1359" t="s">
        <v>220</v>
      </c>
      <c r="I1359" t="s">
        <v>255</v>
      </c>
      <c r="J1359" s="52">
        <v>2859.41</v>
      </c>
      <c r="K1359" s="52">
        <v>3252.38</v>
      </c>
      <c r="L1359" s="52">
        <v>3402.61</v>
      </c>
      <c r="M1359" s="52">
        <v>3538.63</v>
      </c>
      <c r="N1359" s="52">
        <v>3703.43</v>
      </c>
      <c r="O1359" s="52">
        <v>3899.68</v>
      </c>
      <c r="P1359" s="52">
        <v>4052.73</v>
      </c>
      <c r="Q1359" s="52">
        <v>3855.61</v>
      </c>
      <c r="R1359" s="52">
        <v>3451.18</v>
      </c>
      <c r="S1359" s="52">
        <v>3290.3</v>
      </c>
      <c r="T1359" s="52">
        <v>2994.35</v>
      </c>
      <c r="U1359" s="52">
        <v>2795.52</v>
      </c>
      <c r="V1359" s="52">
        <v>2630.1</v>
      </c>
      <c r="W1359" s="52">
        <v>2472.5100000000002</v>
      </c>
      <c r="X1359" s="52">
        <v>2341.02</v>
      </c>
      <c r="Y1359" s="52">
        <v>2352.5</v>
      </c>
      <c r="Z1359" s="52">
        <v>2400.83</v>
      </c>
      <c r="AA1359" s="52">
        <v>2459.5500000000002</v>
      </c>
      <c r="AB1359" s="52">
        <v>2509.6799999999998</v>
      </c>
      <c r="AC1359" s="52">
        <v>2540.5</v>
      </c>
      <c r="AD1359" s="52">
        <v>2559.12</v>
      </c>
      <c r="AE1359" s="52">
        <v>2598.15</v>
      </c>
      <c r="AF1359" s="52">
        <v>2634.48</v>
      </c>
      <c r="AG1359" s="52">
        <v>2679.77</v>
      </c>
      <c r="AH1359" s="52">
        <v>2783.54</v>
      </c>
      <c r="AI1359" s="52">
        <v>2762.44</v>
      </c>
      <c r="AJ1359" s="52">
        <v>2780.11</v>
      </c>
      <c r="AK1359" s="52">
        <v>2836.96</v>
      </c>
      <c r="AL1359" s="52">
        <v>2855.97</v>
      </c>
      <c r="AM1359" s="52">
        <v>2839.27</v>
      </c>
      <c r="AN1359" s="52">
        <v>2864.82</v>
      </c>
      <c r="AO1359" s="52">
        <v>2910.36</v>
      </c>
      <c r="AP1359" s="52">
        <v>2968.37</v>
      </c>
      <c r="AQ1359" s="52">
        <v>3052.48</v>
      </c>
      <c r="AR1359" s="52">
        <v>3153.26</v>
      </c>
      <c r="AS1359" s="52">
        <v>3250.21</v>
      </c>
      <c r="AT1359" s="52">
        <v>3318.33</v>
      </c>
      <c r="AU1359" s="52">
        <v>3352.3</v>
      </c>
      <c r="AV1359" s="52">
        <v>3402.88</v>
      </c>
      <c r="AW1359" s="52">
        <v>3462.6</v>
      </c>
      <c r="AX1359" s="52">
        <v>3538.14</v>
      </c>
      <c r="AY1359" s="52">
        <v>3620.69</v>
      </c>
      <c r="AZ1359" s="52">
        <v>3712.59</v>
      </c>
      <c r="BA1359" s="52">
        <v>3814.47</v>
      </c>
      <c r="BB1359" s="52">
        <v>3926.91</v>
      </c>
      <c r="BC1359">
        <v>2010</v>
      </c>
    </row>
    <row r="1360" spans="1:55" x14ac:dyDescent="0.25">
      <c r="A1360">
        <v>622</v>
      </c>
      <c r="B1360" t="s">
        <v>625</v>
      </c>
      <c r="C1360" t="s">
        <v>259</v>
      </c>
      <c r="D1360" t="s">
        <v>626</v>
      </c>
      <c r="E1360" t="s">
        <v>260</v>
      </c>
      <c r="F1360" t="s">
        <v>261</v>
      </c>
      <c r="G1360" t="s">
        <v>229</v>
      </c>
      <c r="H1360" t="s">
        <v>220</v>
      </c>
      <c r="I1360" t="s">
        <v>262</v>
      </c>
      <c r="J1360" s="52">
        <v>194262.89</v>
      </c>
      <c r="K1360" s="52">
        <v>240473.36</v>
      </c>
      <c r="L1360" s="52">
        <v>282888.96999999997</v>
      </c>
      <c r="M1360" s="52">
        <v>331775.78999999998</v>
      </c>
      <c r="N1360" s="52">
        <v>394303.88</v>
      </c>
      <c r="O1360" s="52">
        <v>461461.45</v>
      </c>
      <c r="P1360" s="52">
        <v>480345.37</v>
      </c>
      <c r="Q1360" s="52">
        <v>446076.7</v>
      </c>
      <c r="R1360" s="52">
        <v>402715.66</v>
      </c>
      <c r="S1360" s="52">
        <v>376758.4</v>
      </c>
      <c r="T1360" s="52">
        <v>348718.19</v>
      </c>
      <c r="U1360" s="52">
        <v>337024.93</v>
      </c>
      <c r="V1360" s="52">
        <v>312865.26</v>
      </c>
      <c r="W1360" s="52">
        <v>299907.38</v>
      </c>
      <c r="X1360" s="52">
        <v>324783.71000000002</v>
      </c>
      <c r="Y1360" s="52">
        <v>357316.66</v>
      </c>
      <c r="Z1360" s="52">
        <v>374789.23</v>
      </c>
      <c r="AA1360" s="52">
        <v>397497.17</v>
      </c>
      <c r="AB1360" s="52">
        <v>421030.24</v>
      </c>
      <c r="AC1360" s="52">
        <v>435888.64000000001</v>
      </c>
      <c r="AD1360" s="52">
        <v>461980.51</v>
      </c>
      <c r="AE1360" s="52">
        <v>475878.43</v>
      </c>
      <c r="AF1360" s="52">
        <v>491417.95</v>
      </c>
      <c r="AG1360" s="52">
        <v>500844.53</v>
      </c>
      <c r="AH1360" s="52">
        <v>530571.91</v>
      </c>
      <c r="AI1360" s="52">
        <v>530493.28</v>
      </c>
      <c r="AJ1360" s="52">
        <v>551818.61</v>
      </c>
      <c r="AK1360" s="52">
        <v>568496.18000000005</v>
      </c>
      <c r="AL1360" s="52">
        <v>610150.64</v>
      </c>
      <c r="AM1360" s="52">
        <v>616560.89</v>
      </c>
      <c r="AN1360" s="52">
        <v>633991.22</v>
      </c>
      <c r="AO1360" s="52">
        <v>661266.89</v>
      </c>
      <c r="AP1360" s="52">
        <v>692462.63</v>
      </c>
      <c r="AQ1360" s="52">
        <v>726617.79</v>
      </c>
      <c r="AR1360" s="52">
        <v>766347.22</v>
      </c>
      <c r="AS1360" s="52">
        <v>791317.5</v>
      </c>
      <c r="AT1360" s="52">
        <v>816747.79</v>
      </c>
      <c r="AU1360" s="52">
        <v>837339.18</v>
      </c>
      <c r="AV1360" s="52">
        <v>859465.83</v>
      </c>
      <c r="AW1360" s="52">
        <v>881997.08</v>
      </c>
      <c r="AX1360" s="52">
        <v>912675.69</v>
      </c>
      <c r="AY1360" s="52">
        <v>947988.97</v>
      </c>
      <c r="AZ1360" s="52">
        <v>987921.81</v>
      </c>
      <c r="BA1360" s="52">
        <v>1032135.53</v>
      </c>
      <c r="BB1360" s="52">
        <v>1080054.18</v>
      </c>
      <c r="BC1360">
        <v>2010</v>
      </c>
    </row>
    <row r="1361" spans="1:55" x14ac:dyDescent="0.25">
      <c r="A1361">
        <v>622</v>
      </c>
      <c r="B1361" t="s">
        <v>625</v>
      </c>
      <c r="C1361" t="s">
        <v>263</v>
      </c>
      <c r="D1361" t="s">
        <v>626</v>
      </c>
      <c r="E1361" t="s">
        <v>260</v>
      </c>
      <c r="F1361" t="s">
        <v>264</v>
      </c>
      <c r="G1361" t="s">
        <v>242</v>
      </c>
      <c r="H1361" t="s">
        <v>220</v>
      </c>
      <c r="I1361" t="s">
        <v>262</v>
      </c>
      <c r="J1361">
        <v>928.577</v>
      </c>
      <c r="K1361" s="52">
        <v>1022.23</v>
      </c>
      <c r="L1361">
        <v>953.54300000000001</v>
      </c>
      <c r="M1361">
        <v>935.49400000000003</v>
      </c>
      <c r="N1361">
        <v>962.85</v>
      </c>
      <c r="O1361">
        <v>979.48299999999995</v>
      </c>
      <c r="P1361" s="52">
        <v>1242.48</v>
      </c>
      <c r="Q1361" s="52">
        <v>1399.29</v>
      </c>
      <c r="R1361" s="52">
        <v>1380.51</v>
      </c>
      <c r="S1361" s="52">
        <v>1194.71</v>
      </c>
      <c r="T1361" s="52">
        <v>1159.8599999999999</v>
      </c>
      <c r="U1361" s="52">
        <v>1254.6300000000001</v>
      </c>
      <c r="V1361" s="52">
        <v>1115.8900000000001</v>
      </c>
      <c r="W1361" s="52">
        <v>1130.1600000000001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52">
        <v>1004.87</v>
      </c>
      <c r="AI1361" s="52">
        <v>1007.39</v>
      </c>
      <c r="AJ1361" s="52">
        <v>1056.26</v>
      </c>
      <c r="AK1361" s="52">
        <v>1187.8800000000001</v>
      </c>
      <c r="AL1361" s="52">
        <v>1368.94</v>
      </c>
      <c r="AM1361" s="52">
        <v>1309.1500000000001</v>
      </c>
      <c r="AN1361" s="52">
        <v>1282.46</v>
      </c>
      <c r="AO1361" s="52">
        <v>1402.67</v>
      </c>
      <c r="AP1361" s="52">
        <v>1357.12</v>
      </c>
      <c r="AQ1361" s="52">
        <v>1471.23</v>
      </c>
      <c r="AR1361" s="52">
        <v>1552.47</v>
      </c>
      <c r="AS1361" s="52">
        <v>1338.6</v>
      </c>
      <c r="AT1361" s="52">
        <v>1377.87</v>
      </c>
      <c r="AU1361" s="52">
        <v>1441.38</v>
      </c>
      <c r="AV1361" s="52">
        <v>1547.99</v>
      </c>
      <c r="AW1361" s="52">
        <v>1537.61</v>
      </c>
      <c r="AX1361" s="52">
        <v>1608.29</v>
      </c>
      <c r="AY1361" s="52">
        <v>1679.97</v>
      </c>
      <c r="AZ1361" s="52">
        <v>1762.05</v>
      </c>
      <c r="BA1361" s="52">
        <v>1848.48</v>
      </c>
      <c r="BB1361" s="52">
        <v>1946.71</v>
      </c>
      <c r="BC1361">
        <v>2010</v>
      </c>
    </row>
    <row r="1362" spans="1:55" x14ac:dyDescent="0.25">
      <c r="A1362">
        <v>622</v>
      </c>
      <c r="B1362" t="s">
        <v>625</v>
      </c>
      <c r="C1362" t="s">
        <v>265</v>
      </c>
      <c r="D1362" t="s">
        <v>626</v>
      </c>
      <c r="E1362" t="s">
        <v>260</v>
      </c>
      <c r="F1362" t="s">
        <v>266</v>
      </c>
      <c r="G1362" t="s">
        <v>246</v>
      </c>
      <c r="H1362" t="s">
        <v>220</v>
      </c>
      <c r="I1362" t="s">
        <v>262</v>
      </c>
      <c r="J1362" s="52">
        <v>1231.95</v>
      </c>
      <c r="K1362" s="52">
        <v>1533.83</v>
      </c>
      <c r="L1362" s="52">
        <v>1703.83</v>
      </c>
      <c r="M1362" s="52">
        <v>1841.33</v>
      </c>
      <c r="N1362" s="52">
        <v>1996.62</v>
      </c>
      <c r="O1362" s="52">
        <v>2168.92</v>
      </c>
      <c r="P1362" s="52">
        <v>2299.4299999999998</v>
      </c>
      <c r="Q1362" s="52">
        <v>2241.69</v>
      </c>
      <c r="R1362" s="52">
        <v>2077.31</v>
      </c>
      <c r="S1362" s="52">
        <v>2058.13</v>
      </c>
      <c r="T1362" s="52">
        <v>1943.1</v>
      </c>
      <c r="U1362" s="52">
        <v>1875.43</v>
      </c>
      <c r="V1362" s="52">
        <v>1804.67</v>
      </c>
      <c r="W1362" s="52">
        <v>1736.73</v>
      </c>
      <c r="X1362" s="52">
        <v>1679.48</v>
      </c>
      <c r="Y1362" s="52">
        <v>1723.11</v>
      </c>
      <c r="Z1362" s="52">
        <v>1790.71</v>
      </c>
      <c r="AA1362" s="52">
        <v>1866.14</v>
      </c>
      <c r="AB1362" s="52">
        <v>1925.61</v>
      </c>
      <c r="AC1362" s="52">
        <v>1977.4</v>
      </c>
      <c r="AD1362" s="52">
        <v>2036.42</v>
      </c>
      <c r="AE1362" s="52">
        <v>2112.8200000000002</v>
      </c>
      <c r="AF1362" s="52">
        <v>2176.2600000000002</v>
      </c>
      <c r="AG1362" s="52">
        <v>2254.77</v>
      </c>
      <c r="AH1362" s="52">
        <v>2405.14</v>
      </c>
      <c r="AI1362" s="52">
        <v>2461.2600000000002</v>
      </c>
      <c r="AJ1362" s="52">
        <v>2551.9699999999998</v>
      </c>
      <c r="AK1362" s="52">
        <v>2674.11</v>
      </c>
      <c r="AL1362" s="52">
        <v>2744.39</v>
      </c>
      <c r="AM1362" s="52">
        <v>2749.13</v>
      </c>
      <c r="AN1362" s="52">
        <v>2806.2</v>
      </c>
      <c r="AO1362" s="52">
        <v>2910.36</v>
      </c>
      <c r="AP1362" s="52">
        <v>3025.31</v>
      </c>
      <c r="AQ1362" s="52">
        <v>3165.61</v>
      </c>
      <c r="AR1362" s="52">
        <v>3332</v>
      </c>
      <c r="AS1362" s="52">
        <v>3471.17</v>
      </c>
      <c r="AT1362" s="52">
        <v>3582.67</v>
      </c>
      <c r="AU1362" s="52">
        <v>3688.14</v>
      </c>
      <c r="AV1362" s="52">
        <v>3828.2</v>
      </c>
      <c r="AW1362" s="52">
        <v>3964.65</v>
      </c>
      <c r="AX1362" s="52">
        <v>4135.7299999999996</v>
      </c>
      <c r="AY1362" s="52">
        <v>4320.21</v>
      </c>
      <c r="AZ1362" s="52">
        <v>4521.53</v>
      </c>
      <c r="BA1362" s="52">
        <v>4741.88</v>
      </c>
      <c r="BB1362" s="52">
        <v>4983.82</v>
      </c>
      <c r="BC1362">
        <v>2010</v>
      </c>
    </row>
    <row r="1363" spans="1:55" x14ac:dyDescent="0.25">
      <c r="A1363">
        <v>622</v>
      </c>
      <c r="B1363" t="s">
        <v>625</v>
      </c>
      <c r="C1363" t="s">
        <v>267</v>
      </c>
      <c r="D1363" t="s">
        <v>626</v>
      </c>
      <c r="E1363" t="s">
        <v>268</v>
      </c>
      <c r="F1363" t="s">
        <v>269</v>
      </c>
      <c r="G1363" t="s">
        <v>270</v>
      </c>
    </row>
    <row r="1364" spans="1:55" x14ac:dyDescent="0.25">
      <c r="A1364">
        <v>622</v>
      </c>
      <c r="B1364" t="s">
        <v>625</v>
      </c>
      <c r="C1364" t="s">
        <v>271</v>
      </c>
      <c r="D1364" t="s">
        <v>626</v>
      </c>
      <c r="E1364" t="s">
        <v>272</v>
      </c>
      <c r="F1364" t="s">
        <v>273</v>
      </c>
      <c r="G1364" t="s">
        <v>274</v>
      </c>
      <c r="I1364" t="s">
        <v>243</v>
      </c>
      <c r="J1364">
        <v>8.2000000000000003E-2</v>
      </c>
      <c r="K1364">
        <v>9.4E-2</v>
      </c>
      <c r="L1364">
        <v>0.10100000000000001</v>
      </c>
      <c r="M1364">
        <v>0.105</v>
      </c>
      <c r="N1364">
        <v>0.109</v>
      </c>
      <c r="O1364">
        <v>0.113</v>
      </c>
      <c r="P1364">
        <v>0.11700000000000001</v>
      </c>
      <c r="Q1364">
        <v>0.11</v>
      </c>
      <c r="R1364">
        <v>9.7000000000000003E-2</v>
      </c>
      <c r="S1364">
        <v>9.1999999999999998E-2</v>
      </c>
      <c r="T1364">
        <v>8.3000000000000004E-2</v>
      </c>
      <c r="U1364">
        <v>7.8E-2</v>
      </c>
      <c r="V1364">
        <v>6.8000000000000005E-2</v>
      </c>
      <c r="W1364">
        <v>6.4000000000000001E-2</v>
      </c>
      <c r="X1364">
        <v>6.0999999999999999E-2</v>
      </c>
      <c r="Y1364">
        <v>6.0999999999999999E-2</v>
      </c>
      <c r="Z1364">
        <v>6.2E-2</v>
      </c>
      <c r="AA1364">
        <v>6.2E-2</v>
      </c>
      <c r="AB1364">
        <v>6.4000000000000001E-2</v>
      </c>
      <c r="AC1364">
        <v>6.4000000000000001E-2</v>
      </c>
      <c r="AD1364">
        <v>6.3E-2</v>
      </c>
      <c r="AE1364">
        <v>6.4000000000000001E-2</v>
      </c>
      <c r="AF1364">
        <v>6.5000000000000002E-2</v>
      </c>
      <c r="AG1364">
        <v>6.5000000000000002E-2</v>
      </c>
      <c r="AH1364">
        <v>6.6000000000000003E-2</v>
      </c>
      <c r="AI1364">
        <v>6.5000000000000002E-2</v>
      </c>
      <c r="AJ1364">
        <v>6.4000000000000001E-2</v>
      </c>
      <c r="AK1364">
        <v>6.3E-2</v>
      </c>
      <c r="AL1364">
        <v>6.4000000000000001E-2</v>
      </c>
      <c r="AM1364">
        <v>6.5000000000000002E-2</v>
      </c>
      <c r="AN1364">
        <v>6.4000000000000001E-2</v>
      </c>
      <c r="AO1364">
        <v>6.4000000000000001E-2</v>
      </c>
      <c r="AP1364">
        <v>6.5000000000000002E-2</v>
      </c>
      <c r="AQ1364">
        <v>6.6000000000000003E-2</v>
      </c>
      <c r="AR1364">
        <v>6.8000000000000005E-2</v>
      </c>
      <c r="AS1364">
        <v>6.9000000000000006E-2</v>
      </c>
      <c r="AT1364">
        <v>7.0000000000000007E-2</v>
      </c>
      <c r="AU1364">
        <v>7.0000000000000007E-2</v>
      </c>
      <c r="AV1364">
        <v>7.0000000000000007E-2</v>
      </c>
      <c r="AW1364">
        <v>7.0999999999999994E-2</v>
      </c>
      <c r="AX1364">
        <v>7.1999999999999995E-2</v>
      </c>
      <c r="AY1364">
        <v>7.2999999999999995E-2</v>
      </c>
      <c r="AZ1364">
        <v>7.3999999999999996E-2</v>
      </c>
      <c r="BA1364">
        <v>7.4999999999999997E-2</v>
      </c>
      <c r="BB1364">
        <v>7.6999999999999999E-2</v>
      </c>
      <c r="BC1364">
        <v>2017</v>
      </c>
    </row>
    <row r="1365" spans="1:55" x14ac:dyDescent="0.25">
      <c r="A1365">
        <v>622</v>
      </c>
      <c r="B1365" t="s">
        <v>625</v>
      </c>
      <c r="C1365" t="s">
        <v>275</v>
      </c>
      <c r="D1365" t="s">
        <v>626</v>
      </c>
      <c r="E1365" t="s">
        <v>276</v>
      </c>
      <c r="F1365" t="s">
        <v>277</v>
      </c>
      <c r="G1365" t="s">
        <v>278</v>
      </c>
      <c r="I1365" t="s">
        <v>243</v>
      </c>
      <c r="J1365">
        <v>157.68799999999999</v>
      </c>
      <c r="K1365">
        <v>156.78</v>
      </c>
      <c r="L1365">
        <v>166.03200000000001</v>
      </c>
      <c r="M1365">
        <v>180.18299999999999</v>
      </c>
      <c r="N1365">
        <v>197.48599999999999</v>
      </c>
      <c r="O1365">
        <v>212.761</v>
      </c>
      <c r="P1365">
        <v>208.898</v>
      </c>
      <c r="Q1365">
        <v>198.99100000000001</v>
      </c>
      <c r="R1365">
        <v>193.864</v>
      </c>
      <c r="S1365">
        <v>183.059</v>
      </c>
      <c r="T1365">
        <v>179.465</v>
      </c>
      <c r="U1365">
        <v>179.70500000000001</v>
      </c>
      <c r="V1365">
        <v>173.364</v>
      </c>
      <c r="W1365">
        <v>172.685</v>
      </c>
      <c r="X1365">
        <v>193.38300000000001</v>
      </c>
      <c r="Y1365">
        <v>207.36699999999999</v>
      </c>
      <c r="Z1365">
        <v>209.29599999999999</v>
      </c>
      <c r="AA1365">
        <v>213.005</v>
      </c>
      <c r="AB1365">
        <v>218.648</v>
      </c>
      <c r="AC1365">
        <v>220.435</v>
      </c>
      <c r="AD1365">
        <v>226.85900000000001</v>
      </c>
      <c r="AE1365">
        <v>225.233</v>
      </c>
      <c r="AF1365">
        <v>225.809</v>
      </c>
      <c r="AG1365">
        <v>222.126</v>
      </c>
      <c r="AH1365">
        <v>220.59899999999999</v>
      </c>
      <c r="AI1365">
        <v>215.53800000000001</v>
      </c>
      <c r="AJ1365">
        <v>216.233</v>
      </c>
      <c r="AK1365">
        <v>212.59299999999999</v>
      </c>
      <c r="AL1365">
        <v>222.327</v>
      </c>
      <c r="AM1365">
        <v>224.27500000000001</v>
      </c>
      <c r="AN1365">
        <v>225.92500000000001</v>
      </c>
      <c r="AO1365">
        <v>227.21199999999999</v>
      </c>
      <c r="AP1365">
        <v>228.89</v>
      </c>
      <c r="AQ1365">
        <v>229.535</v>
      </c>
      <c r="AR1365">
        <v>229.99600000000001</v>
      </c>
      <c r="AS1365">
        <v>227.96799999999999</v>
      </c>
      <c r="AT1365">
        <v>227.97200000000001</v>
      </c>
      <c r="AU1365">
        <v>227.035</v>
      </c>
      <c r="AV1365">
        <v>224.50899999999999</v>
      </c>
      <c r="AW1365">
        <v>222.46600000000001</v>
      </c>
      <c r="AX1365">
        <v>220.68100000000001</v>
      </c>
      <c r="AY1365">
        <v>219.43100000000001</v>
      </c>
      <c r="AZ1365">
        <v>218.49299999999999</v>
      </c>
      <c r="BA1365">
        <v>217.66399999999999</v>
      </c>
      <c r="BB1365">
        <v>216.71199999999999</v>
      </c>
      <c r="BC1365">
        <v>2017</v>
      </c>
    </row>
    <row r="1366" spans="1:55" x14ac:dyDescent="0.25">
      <c r="A1366">
        <v>622</v>
      </c>
      <c r="B1366" t="s">
        <v>625</v>
      </c>
      <c r="C1366" t="s">
        <v>279</v>
      </c>
      <c r="D1366" t="s">
        <v>626</v>
      </c>
      <c r="E1366" t="s">
        <v>280</v>
      </c>
      <c r="F1366" t="s">
        <v>281</v>
      </c>
      <c r="G1366" t="s">
        <v>282</v>
      </c>
      <c r="I1366" t="s">
        <v>627</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30.116</v>
      </c>
      <c r="AW1366">
        <v>30.13</v>
      </c>
      <c r="AX1366">
        <v>30.46</v>
      </c>
      <c r="AY1366">
        <v>30.692</v>
      </c>
      <c r="AZ1366">
        <v>31.181000000000001</v>
      </c>
      <c r="BA1366">
        <v>31.850999999999999</v>
      </c>
      <c r="BB1366">
        <v>32.578000000000003</v>
      </c>
      <c r="BC1366">
        <v>2017</v>
      </c>
    </row>
    <row r="1367" spans="1:55" x14ac:dyDescent="0.25">
      <c r="A1367">
        <v>622</v>
      </c>
      <c r="B1367" t="s">
        <v>625</v>
      </c>
      <c r="C1367" t="s">
        <v>283</v>
      </c>
      <c r="D1367" t="s">
        <v>626</v>
      </c>
      <c r="E1367" t="s">
        <v>284</v>
      </c>
      <c r="F1367" t="s">
        <v>285</v>
      </c>
      <c r="G1367" t="s">
        <v>282</v>
      </c>
      <c r="I1367" t="s">
        <v>627</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26.079000000000001</v>
      </c>
      <c r="AW1367">
        <v>26.407</v>
      </c>
      <c r="AX1367">
        <v>27.058</v>
      </c>
      <c r="AY1367">
        <v>27.506</v>
      </c>
      <c r="AZ1367">
        <v>28.077999999999999</v>
      </c>
      <c r="BA1367">
        <v>28.715</v>
      </c>
      <c r="BB1367">
        <v>29.518000000000001</v>
      </c>
      <c r="BC1367">
        <v>2017</v>
      </c>
    </row>
    <row r="1368" spans="1:55" x14ac:dyDescent="0.25">
      <c r="A1368">
        <v>622</v>
      </c>
      <c r="B1368" t="s">
        <v>625</v>
      </c>
      <c r="C1368" t="s">
        <v>286</v>
      </c>
      <c r="D1368" t="s">
        <v>626</v>
      </c>
      <c r="E1368" t="s">
        <v>287</v>
      </c>
      <c r="F1368" t="s">
        <v>288</v>
      </c>
      <c r="G1368" t="s">
        <v>250</v>
      </c>
      <c r="I1368" t="s">
        <v>628</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248.70400000000001</v>
      </c>
      <c r="AW1368">
        <v>251.66900000000001</v>
      </c>
      <c r="AX1368">
        <v>255.42400000000001</v>
      </c>
      <c r="AY1368">
        <v>260.53199999999998</v>
      </c>
      <c r="AZ1368">
        <v>265.74299999999999</v>
      </c>
      <c r="BA1368">
        <v>271.05799999999999</v>
      </c>
      <c r="BB1368">
        <v>276.47899999999998</v>
      </c>
      <c r="BC1368">
        <v>2018</v>
      </c>
    </row>
    <row r="1369" spans="1:55" x14ac:dyDescent="0.25">
      <c r="A1369">
        <v>622</v>
      </c>
      <c r="B1369" t="s">
        <v>625</v>
      </c>
      <c r="C1369" t="s">
        <v>290</v>
      </c>
      <c r="D1369" t="s">
        <v>626</v>
      </c>
      <c r="E1369" t="s">
        <v>287</v>
      </c>
      <c r="F1369" t="s">
        <v>291</v>
      </c>
      <c r="G1369" t="s">
        <v>235</v>
      </c>
      <c r="I1369" t="s">
        <v>292</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0.94199999999999995</v>
      </c>
      <c r="AW1369">
        <v>1.1919999999999999</v>
      </c>
      <c r="AX1369">
        <v>1.492</v>
      </c>
      <c r="AY1369">
        <v>2</v>
      </c>
      <c r="AZ1369">
        <v>2</v>
      </c>
      <c r="BA1369">
        <v>2</v>
      </c>
      <c r="BB1369">
        <v>2</v>
      </c>
      <c r="BC1369">
        <v>2018</v>
      </c>
    </row>
    <row r="1370" spans="1:55" x14ac:dyDescent="0.25">
      <c r="A1370">
        <v>622</v>
      </c>
      <c r="B1370" t="s">
        <v>625</v>
      </c>
      <c r="C1370" t="s">
        <v>293</v>
      </c>
      <c r="D1370" t="s">
        <v>626</v>
      </c>
      <c r="E1370" t="s">
        <v>294</v>
      </c>
      <c r="F1370" t="s">
        <v>295</v>
      </c>
      <c r="G1370" t="s">
        <v>250</v>
      </c>
      <c r="I1370" t="s">
        <v>628</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250.245</v>
      </c>
      <c r="AW1370">
        <v>253.22800000000001</v>
      </c>
      <c r="AX1370">
        <v>257.00599999999997</v>
      </c>
      <c r="AY1370">
        <v>262.14600000000002</v>
      </c>
      <c r="AZ1370">
        <v>267.38900000000001</v>
      </c>
      <c r="BA1370">
        <v>272.73700000000002</v>
      </c>
      <c r="BB1370">
        <v>278.19200000000001</v>
      </c>
      <c r="BC1370">
        <v>2018</v>
      </c>
    </row>
    <row r="1371" spans="1:55" x14ac:dyDescent="0.25">
      <c r="A1371">
        <v>622</v>
      </c>
      <c r="B1371" t="s">
        <v>625</v>
      </c>
      <c r="C1371" t="s">
        <v>296</v>
      </c>
      <c r="D1371" t="s">
        <v>626</v>
      </c>
      <c r="E1371" t="s">
        <v>294</v>
      </c>
      <c r="F1371" t="s">
        <v>297</v>
      </c>
      <c r="G1371" t="s">
        <v>235</v>
      </c>
      <c r="I1371" t="s">
        <v>298</v>
      </c>
      <c r="J1371" t="s">
        <v>232</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1.1419999999999999</v>
      </c>
      <c r="AW1371">
        <v>1.1919999999999999</v>
      </c>
      <c r="AX1371">
        <v>1.492</v>
      </c>
      <c r="AY1371">
        <v>2</v>
      </c>
      <c r="AZ1371">
        <v>2</v>
      </c>
      <c r="BA1371">
        <v>2</v>
      </c>
      <c r="BB1371">
        <v>2</v>
      </c>
      <c r="BC1371">
        <v>2018</v>
      </c>
    </row>
    <row r="1372" spans="1:55" x14ac:dyDescent="0.25">
      <c r="A1372">
        <v>622</v>
      </c>
      <c r="B1372" t="s">
        <v>625</v>
      </c>
      <c r="C1372" t="s">
        <v>299</v>
      </c>
      <c r="D1372" t="s">
        <v>626</v>
      </c>
      <c r="E1372" t="s">
        <v>300</v>
      </c>
      <c r="G1372" t="s">
        <v>274</v>
      </c>
    </row>
    <row r="1373" spans="1:55" x14ac:dyDescent="0.25">
      <c r="A1373">
        <v>622</v>
      </c>
      <c r="B1373" t="s">
        <v>625</v>
      </c>
      <c r="C1373" t="s">
        <v>301</v>
      </c>
      <c r="D1373" t="s">
        <v>626</v>
      </c>
      <c r="E1373" t="s">
        <v>302</v>
      </c>
      <c r="F1373" t="s">
        <v>303</v>
      </c>
      <c r="G1373" t="s">
        <v>235</v>
      </c>
      <c r="I1373" t="s">
        <v>629</v>
      </c>
      <c r="J1373">
        <v>9.657</v>
      </c>
      <c r="K1373">
        <v>19.719000000000001</v>
      </c>
      <c r="L1373">
        <v>22.937000000000001</v>
      </c>
      <c r="M1373">
        <v>10.09</v>
      </c>
      <c r="N1373">
        <v>-6.4089999999999998</v>
      </c>
      <c r="O1373" t="s">
        <v>374</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7.117</v>
      </c>
      <c r="AE1373">
        <v>2.024</v>
      </c>
      <c r="AF1373">
        <v>1.139</v>
      </c>
      <c r="AG1373">
        <v>-0.214</v>
      </c>
      <c r="AH1373">
        <v>8.9410000000000007</v>
      </c>
      <c r="AI1373">
        <v>9.7449999999999992</v>
      </c>
      <c r="AJ1373">
        <v>9.5839999999999996</v>
      </c>
      <c r="AK1373">
        <v>11.444000000000001</v>
      </c>
      <c r="AL1373">
        <v>8.4760000000000009</v>
      </c>
      <c r="AM1373">
        <v>-10.436999999999999</v>
      </c>
      <c r="AN1373">
        <v>-1.9259999999999999</v>
      </c>
      <c r="AO1373">
        <v>7.0810000000000004</v>
      </c>
      <c r="AP1373">
        <v>4.5369999999999999</v>
      </c>
      <c r="AQ1373">
        <v>8.3640000000000008</v>
      </c>
      <c r="AR1373">
        <v>10.339</v>
      </c>
      <c r="AS1373">
        <v>2.879</v>
      </c>
      <c r="AT1373">
        <v>-0.67900000000000005</v>
      </c>
      <c r="AU1373">
        <v>-1.1259999999999999</v>
      </c>
      <c r="AV1373">
        <v>5.7809999999999997</v>
      </c>
      <c r="AW1373">
        <v>1.345</v>
      </c>
      <c r="AX1373">
        <v>2.198</v>
      </c>
      <c r="AY1373">
        <v>2.3820000000000001</v>
      </c>
      <c r="AZ1373">
        <v>2.915</v>
      </c>
      <c r="BA1373">
        <v>3.145</v>
      </c>
      <c r="BB1373">
        <v>2.9279999999999999</v>
      </c>
      <c r="BC1373">
        <v>2017</v>
      </c>
    </row>
    <row r="1374" spans="1:55" x14ac:dyDescent="0.25">
      <c r="A1374">
        <v>622</v>
      </c>
      <c r="B1374" t="s">
        <v>625</v>
      </c>
      <c r="C1374" t="s">
        <v>305</v>
      </c>
      <c r="D1374" t="s">
        <v>626</v>
      </c>
      <c r="E1374" t="s">
        <v>306</v>
      </c>
      <c r="F1374" t="s">
        <v>307</v>
      </c>
      <c r="G1374" t="s">
        <v>235</v>
      </c>
      <c r="I1374" t="s">
        <v>629</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12.702999999999999</v>
      </c>
      <c r="AF1374">
        <v>-6.4009999999999998</v>
      </c>
      <c r="AG1374">
        <v>3.1E-2</v>
      </c>
      <c r="AH1374">
        <v>8.9540000000000006</v>
      </c>
      <c r="AI1374">
        <v>8.3670000000000009</v>
      </c>
      <c r="AJ1374">
        <v>5.9660000000000002</v>
      </c>
      <c r="AK1374">
        <v>23.221</v>
      </c>
      <c r="AL1374">
        <v>6.2110000000000003</v>
      </c>
      <c r="AM1374">
        <v>-9.1010000000000009</v>
      </c>
      <c r="AN1374">
        <v>1.762</v>
      </c>
      <c r="AO1374">
        <v>11.616</v>
      </c>
      <c r="AP1374">
        <v>1.887</v>
      </c>
      <c r="AQ1374">
        <v>4.0659999999999998</v>
      </c>
      <c r="AR1374">
        <v>12.734</v>
      </c>
      <c r="AS1374">
        <v>1.82</v>
      </c>
      <c r="AT1374">
        <v>-5.681</v>
      </c>
      <c r="AU1374">
        <v>-3.5169999999999999</v>
      </c>
      <c r="AV1374">
        <v>9.2579999999999991</v>
      </c>
      <c r="AW1374">
        <v>0.316</v>
      </c>
      <c r="AX1374">
        <v>1.633</v>
      </c>
      <c r="AY1374">
        <v>3.008</v>
      </c>
      <c r="AZ1374">
        <v>2.8660000000000001</v>
      </c>
      <c r="BA1374">
        <v>2.8660000000000001</v>
      </c>
      <c r="BB1374">
        <v>2.867</v>
      </c>
      <c r="BC1374">
        <v>2017</v>
      </c>
    </row>
    <row r="1375" spans="1:55" x14ac:dyDescent="0.25">
      <c r="A1375">
        <v>622</v>
      </c>
      <c r="B1375" t="s">
        <v>625</v>
      </c>
      <c r="C1375" t="s">
        <v>308</v>
      </c>
      <c r="D1375" t="s">
        <v>626</v>
      </c>
      <c r="E1375" t="s">
        <v>309</v>
      </c>
      <c r="F1375" t="s">
        <v>310</v>
      </c>
      <c r="G1375" t="s">
        <v>235</v>
      </c>
      <c r="I1375" t="s">
        <v>629</v>
      </c>
      <c r="J1375">
        <v>9.2089999999999996</v>
      </c>
      <c r="K1375">
        <v>2.73</v>
      </c>
      <c r="L1375">
        <v>19.689</v>
      </c>
      <c r="M1375">
        <v>28.116</v>
      </c>
      <c r="N1375">
        <v>6.7949999999999999</v>
      </c>
      <c r="O1375" t="s">
        <v>374</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-2.2309999999999999</v>
      </c>
      <c r="AE1375">
        <v>-3.0310000000000001</v>
      </c>
      <c r="AF1375">
        <v>-3.9529999999999998</v>
      </c>
      <c r="AG1375">
        <v>8.7200000000000006</v>
      </c>
      <c r="AH1375">
        <v>0.90900000000000003</v>
      </c>
      <c r="AI1375">
        <v>-8.4580000000000002</v>
      </c>
      <c r="AJ1375">
        <v>11.21</v>
      </c>
      <c r="AK1375">
        <v>11.468999999999999</v>
      </c>
      <c r="AL1375">
        <v>-3.6890000000000001</v>
      </c>
      <c r="AM1375">
        <v>6.8659999999999997</v>
      </c>
      <c r="AN1375">
        <v>-4.7149999999999999</v>
      </c>
      <c r="AO1375">
        <v>9.1210000000000004</v>
      </c>
      <c r="AP1375">
        <v>-5.0579999999999998</v>
      </c>
      <c r="AQ1375">
        <v>10.180999999999999</v>
      </c>
      <c r="AR1375">
        <v>16.603000000000002</v>
      </c>
      <c r="AS1375">
        <v>16.087</v>
      </c>
      <c r="AT1375">
        <v>-0.873</v>
      </c>
      <c r="AU1375">
        <v>3.85</v>
      </c>
      <c r="AV1375">
        <v>-4.431</v>
      </c>
      <c r="AW1375">
        <v>6.5830000000000002</v>
      </c>
      <c r="AX1375">
        <v>5.4770000000000003</v>
      </c>
      <c r="AY1375">
        <v>6.4450000000000003</v>
      </c>
      <c r="AZ1375">
        <v>6.1</v>
      </c>
      <c r="BA1375">
        <v>5.742</v>
      </c>
      <c r="BB1375">
        <v>6.2729999999999997</v>
      </c>
      <c r="BC1375">
        <v>2017</v>
      </c>
    </row>
    <row r="1376" spans="1:55" x14ac:dyDescent="0.25">
      <c r="A1376">
        <v>622</v>
      </c>
      <c r="B1376" t="s">
        <v>625</v>
      </c>
      <c r="C1376" t="s">
        <v>311</v>
      </c>
      <c r="D1376" t="s">
        <v>626</v>
      </c>
      <c r="E1376" t="s">
        <v>312</v>
      </c>
      <c r="F1376" t="s">
        <v>313</v>
      </c>
      <c r="G1376" t="s">
        <v>235</v>
      </c>
      <c r="I1376" t="s">
        <v>629</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-1.681</v>
      </c>
      <c r="AE1376">
        <v>-8.4160000000000004</v>
      </c>
      <c r="AF1376">
        <v>-5.4630000000000001</v>
      </c>
      <c r="AG1376">
        <v>9.2669999999999995</v>
      </c>
      <c r="AH1376">
        <v>-0.71299999999999997</v>
      </c>
      <c r="AI1376">
        <v>-8.1</v>
      </c>
      <c r="AJ1376">
        <v>12.573</v>
      </c>
      <c r="AK1376">
        <v>19.154</v>
      </c>
      <c r="AL1376">
        <v>-1.621</v>
      </c>
      <c r="AM1376">
        <v>4.0090000000000003</v>
      </c>
      <c r="AN1376">
        <v>-3.758</v>
      </c>
      <c r="AO1376">
        <v>4.03</v>
      </c>
      <c r="AP1376">
        <v>-1.129</v>
      </c>
      <c r="AQ1376">
        <v>7.0650000000000004</v>
      </c>
      <c r="AR1376">
        <v>17.579000000000001</v>
      </c>
      <c r="AS1376">
        <v>17.751000000000001</v>
      </c>
      <c r="AT1376">
        <v>-6.05</v>
      </c>
      <c r="AU1376">
        <v>-0.312</v>
      </c>
      <c r="AV1376">
        <v>-4.7140000000000004</v>
      </c>
      <c r="AW1376">
        <v>4.8470000000000004</v>
      </c>
      <c r="AX1376">
        <v>5.3449999999999998</v>
      </c>
      <c r="AY1376">
        <v>5.1449999999999996</v>
      </c>
      <c r="AZ1376">
        <v>5.3419999999999996</v>
      </c>
      <c r="BA1376">
        <v>4.97</v>
      </c>
      <c r="BB1376">
        <v>5.46</v>
      </c>
      <c r="BC1376">
        <v>2017</v>
      </c>
    </row>
    <row r="1377" spans="1:55" x14ac:dyDescent="0.25">
      <c r="A1377">
        <v>622</v>
      </c>
      <c r="B1377" t="s">
        <v>625</v>
      </c>
      <c r="C1377" t="s">
        <v>314</v>
      </c>
      <c r="D1377" t="s">
        <v>626</v>
      </c>
      <c r="E1377" t="s">
        <v>315</v>
      </c>
      <c r="F1377" t="s">
        <v>316</v>
      </c>
      <c r="G1377" t="s">
        <v>317</v>
      </c>
    </row>
    <row r="1378" spans="1:55" x14ac:dyDescent="0.25">
      <c r="A1378">
        <v>622</v>
      </c>
      <c r="B1378" t="s">
        <v>625</v>
      </c>
      <c r="C1378" t="s">
        <v>318</v>
      </c>
      <c r="D1378" t="s">
        <v>626</v>
      </c>
      <c r="E1378" t="s">
        <v>319</v>
      </c>
      <c r="F1378" t="s">
        <v>320</v>
      </c>
      <c r="G1378" t="s">
        <v>321</v>
      </c>
      <c r="H1378" t="s">
        <v>322</v>
      </c>
    </row>
    <row r="1379" spans="1:55" x14ac:dyDescent="0.25">
      <c r="A1379">
        <v>622</v>
      </c>
      <c r="B1379" t="s">
        <v>625</v>
      </c>
      <c r="C1379" t="s">
        <v>323</v>
      </c>
      <c r="D1379" t="s">
        <v>626</v>
      </c>
      <c r="E1379" t="s">
        <v>324</v>
      </c>
      <c r="F1379" t="s">
        <v>325</v>
      </c>
      <c r="G1379" t="s">
        <v>321</v>
      </c>
      <c r="H1379" t="s">
        <v>322</v>
      </c>
      <c r="I1379" t="s">
        <v>630</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2010</v>
      </c>
    </row>
    <row r="1380" spans="1:55" x14ac:dyDescent="0.25">
      <c r="A1380">
        <v>622</v>
      </c>
      <c r="B1380" t="s">
        <v>625</v>
      </c>
      <c r="C1380" t="s">
        <v>327</v>
      </c>
      <c r="D1380" t="s">
        <v>626</v>
      </c>
      <c r="E1380" t="s">
        <v>328</v>
      </c>
      <c r="F1380" t="s">
        <v>329</v>
      </c>
      <c r="G1380" t="s">
        <v>229</v>
      </c>
      <c r="H1380" t="s">
        <v>230</v>
      </c>
      <c r="I1380" t="s">
        <v>631</v>
      </c>
      <c r="J1380" t="s">
        <v>232</v>
      </c>
      <c r="K1380" t="s">
        <v>232</v>
      </c>
      <c r="L1380" t="s">
        <v>232</v>
      </c>
      <c r="M1380" t="s">
        <v>232</v>
      </c>
      <c r="N1380" t="s">
        <v>232</v>
      </c>
      <c r="O1380" t="s">
        <v>232</v>
      </c>
      <c r="P1380" t="s">
        <v>232</v>
      </c>
      <c r="Q1380" t="s">
        <v>232</v>
      </c>
      <c r="R1380" t="s">
        <v>232</v>
      </c>
      <c r="S1380" t="s">
        <v>232</v>
      </c>
      <c r="T1380" t="s">
        <v>232</v>
      </c>
      <c r="U1380" t="s">
        <v>232</v>
      </c>
      <c r="V1380" t="s">
        <v>232</v>
      </c>
      <c r="W1380" t="s">
        <v>232</v>
      </c>
      <c r="X1380" t="s">
        <v>232</v>
      </c>
      <c r="Y1380" t="s">
        <v>232</v>
      </c>
      <c r="Z1380" t="s">
        <v>232</v>
      </c>
      <c r="AA1380" t="s">
        <v>232</v>
      </c>
      <c r="AB1380" t="s">
        <v>232</v>
      </c>
      <c r="AC1380" t="s">
        <v>232</v>
      </c>
      <c r="AD1380" s="52">
        <v>1209.6500000000001</v>
      </c>
      <c r="AE1380" s="52">
        <v>1240.5</v>
      </c>
      <c r="AF1380" s="52">
        <v>1323.88</v>
      </c>
      <c r="AG1380" s="52">
        <v>1271</v>
      </c>
      <c r="AH1380" s="52">
        <v>1285.92</v>
      </c>
      <c r="AI1380" s="52">
        <v>1589.93</v>
      </c>
      <c r="AJ1380" s="52">
        <v>4448.1099999999997</v>
      </c>
      <c r="AK1380" s="52">
        <v>1985.48</v>
      </c>
      <c r="AL1380" s="52">
        <v>2214.09</v>
      </c>
      <c r="AM1380" s="52">
        <v>1925.93</v>
      </c>
      <c r="AN1380" s="52">
        <v>1940.04</v>
      </c>
      <c r="AO1380" s="52">
        <v>2250.16</v>
      </c>
      <c r="AP1380" s="52">
        <v>2425.81</v>
      </c>
      <c r="AQ1380" s="52">
        <v>2607.61</v>
      </c>
      <c r="AR1380" s="52">
        <v>2870.05</v>
      </c>
      <c r="AS1380" s="52">
        <v>3013.21</v>
      </c>
      <c r="AT1380" s="52">
        <v>2866.17</v>
      </c>
      <c r="AU1380" s="52">
        <v>3039.89</v>
      </c>
      <c r="AV1380" s="52">
        <v>3375.31</v>
      </c>
      <c r="AW1380" s="52">
        <v>3560.02</v>
      </c>
      <c r="AX1380" s="52">
        <v>3785.07</v>
      </c>
      <c r="AY1380" s="52">
        <v>4023.39</v>
      </c>
      <c r="AZ1380" s="52">
        <v>4302.9399999999996</v>
      </c>
      <c r="BA1380" s="52">
        <v>4608.2700000000004</v>
      </c>
      <c r="BB1380" s="52">
        <v>4963.54</v>
      </c>
      <c r="BC1380">
        <v>2017</v>
      </c>
    </row>
    <row r="1381" spans="1:55" x14ac:dyDescent="0.25">
      <c r="A1381">
        <v>622</v>
      </c>
      <c r="B1381" t="s">
        <v>625</v>
      </c>
      <c r="C1381" t="s">
        <v>331</v>
      </c>
      <c r="D1381" t="s">
        <v>626</v>
      </c>
      <c r="E1381" t="s">
        <v>328</v>
      </c>
      <c r="F1381" t="s">
        <v>329</v>
      </c>
      <c r="G1381" t="s">
        <v>282</v>
      </c>
      <c r="I1381" t="s">
        <v>332</v>
      </c>
      <c r="J1381" t="s">
        <v>232</v>
      </c>
      <c r="K1381" t="s">
        <v>232</v>
      </c>
      <c r="L1381" t="s">
        <v>232</v>
      </c>
      <c r="M1381" t="s">
        <v>232</v>
      </c>
      <c r="N1381" t="s">
        <v>232</v>
      </c>
      <c r="O1381" t="s">
        <v>232</v>
      </c>
      <c r="P1381" t="s">
        <v>232</v>
      </c>
      <c r="Q1381" t="s">
        <v>232</v>
      </c>
      <c r="R1381" t="s">
        <v>232</v>
      </c>
      <c r="S1381" t="s">
        <v>232</v>
      </c>
      <c r="T1381" t="s">
        <v>232</v>
      </c>
      <c r="U1381" t="s">
        <v>232</v>
      </c>
      <c r="V1381" t="s">
        <v>232</v>
      </c>
      <c r="W1381" t="s">
        <v>232</v>
      </c>
      <c r="X1381" t="s">
        <v>232</v>
      </c>
      <c r="Y1381" t="s">
        <v>232</v>
      </c>
      <c r="Z1381" t="s">
        <v>232</v>
      </c>
      <c r="AA1381" t="s">
        <v>232</v>
      </c>
      <c r="AB1381" t="s">
        <v>232</v>
      </c>
      <c r="AC1381" t="s">
        <v>232</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15.782</v>
      </c>
      <c r="AW1381">
        <v>15.824999999999999</v>
      </c>
      <c r="AX1381">
        <v>15.863</v>
      </c>
      <c r="AY1381">
        <v>15.837999999999999</v>
      </c>
      <c r="AZ1381">
        <v>15.856999999999999</v>
      </c>
      <c r="BA1381">
        <v>15.858000000000001</v>
      </c>
      <c r="BB1381">
        <v>15.925000000000001</v>
      </c>
      <c r="BC1381">
        <v>2017</v>
      </c>
    </row>
    <row r="1382" spans="1:55" x14ac:dyDescent="0.25">
      <c r="A1382">
        <v>622</v>
      </c>
      <c r="B1382" t="s">
        <v>625</v>
      </c>
      <c r="C1382" t="s">
        <v>333</v>
      </c>
      <c r="D1382" t="s">
        <v>626</v>
      </c>
      <c r="E1382" t="s">
        <v>334</v>
      </c>
      <c r="F1382" t="s">
        <v>335</v>
      </c>
      <c r="G1382" t="s">
        <v>229</v>
      </c>
      <c r="H1382" t="s">
        <v>230</v>
      </c>
      <c r="I1382" t="s">
        <v>631</v>
      </c>
      <c r="J1382" t="s">
        <v>232</v>
      </c>
      <c r="K1382" t="s">
        <v>232</v>
      </c>
      <c r="L1382" t="s">
        <v>232</v>
      </c>
      <c r="M1382" t="s">
        <v>232</v>
      </c>
      <c r="N1382" t="s">
        <v>232</v>
      </c>
      <c r="O1382" t="s">
        <v>232</v>
      </c>
      <c r="P1382" t="s">
        <v>232</v>
      </c>
      <c r="Q1382" t="s">
        <v>232</v>
      </c>
      <c r="R1382" t="s">
        <v>232</v>
      </c>
      <c r="S1382" t="s">
        <v>232</v>
      </c>
      <c r="T1382" t="s">
        <v>232</v>
      </c>
      <c r="U1382" t="s">
        <v>232</v>
      </c>
      <c r="V1382" t="s">
        <v>232</v>
      </c>
      <c r="W1382" t="s">
        <v>232</v>
      </c>
      <c r="X1382" t="s">
        <v>232</v>
      </c>
      <c r="Y1382" t="s">
        <v>232</v>
      </c>
      <c r="Z1382" t="s">
        <v>232</v>
      </c>
      <c r="AA1382" t="s">
        <v>232</v>
      </c>
      <c r="AB1382" t="s">
        <v>232</v>
      </c>
      <c r="AC1382" t="s">
        <v>232</v>
      </c>
      <c r="AD1382" s="52">
        <v>1093.74</v>
      </c>
      <c r="AE1382" s="52">
        <v>1171.3499999999999</v>
      </c>
      <c r="AF1382" s="52">
        <v>1194.06</v>
      </c>
      <c r="AG1382" s="52">
        <v>1219.1199999999999</v>
      </c>
      <c r="AH1382" s="52">
        <v>1331.17</v>
      </c>
      <c r="AI1382" s="52">
        <v>1278.3</v>
      </c>
      <c r="AJ1382" s="52">
        <v>1365.97</v>
      </c>
      <c r="AK1382" s="52">
        <v>1528.32</v>
      </c>
      <c r="AL1382" s="52">
        <v>1980.99</v>
      </c>
      <c r="AM1382" s="52">
        <v>1931.28</v>
      </c>
      <c r="AN1382" s="52">
        <v>2066.94</v>
      </c>
      <c r="AO1382" s="52">
        <v>2576.09</v>
      </c>
      <c r="AP1382" s="52">
        <v>2640.73</v>
      </c>
      <c r="AQ1382" s="52">
        <v>3199.76</v>
      </c>
      <c r="AR1382" s="52">
        <v>3590.6</v>
      </c>
      <c r="AS1382" s="52">
        <v>3821.73</v>
      </c>
      <c r="AT1382" s="52">
        <v>4044.66</v>
      </c>
      <c r="AU1382" s="52">
        <v>4030.54</v>
      </c>
      <c r="AV1382" s="52">
        <v>3962.45</v>
      </c>
      <c r="AW1382" s="52">
        <v>4051.99</v>
      </c>
      <c r="AX1382" s="52">
        <v>4182.78</v>
      </c>
      <c r="AY1382" s="52">
        <v>4411.38</v>
      </c>
      <c r="AZ1382" s="52">
        <v>4724.3500000000004</v>
      </c>
      <c r="BA1382" s="52">
        <v>5052.05</v>
      </c>
      <c r="BB1382" s="52">
        <v>5433.95</v>
      </c>
      <c r="BC1382">
        <v>2017</v>
      </c>
    </row>
    <row r="1383" spans="1:55" x14ac:dyDescent="0.25">
      <c r="A1383">
        <v>622</v>
      </c>
      <c r="B1383" t="s">
        <v>625</v>
      </c>
      <c r="C1383" t="s">
        <v>336</v>
      </c>
      <c r="D1383" t="s">
        <v>626</v>
      </c>
      <c r="E1383" t="s">
        <v>334</v>
      </c>
      <c r="F1383" t="s">
        <v>335</v>
      </c>
      <c r="G1383" t="s">
        <v>282</v>
      </c>
      <c r="I1383" t="s">
        <v>337</v>
      </c>
      <c r="J1383" t="s">
        <v>232</v>
      </c>
      <c r="K1383" t="s">
        <v>232</v>
      </c>
      <c r="L1383" t="s">
        <v>232</v>
      </c>
      <c r="M1383" t="s">
        <v>232</v>
      </c>
      <c r="N1383" t="s">
        <v>232</v>
      </c>
      <c r="O1383" t="s">
        <v>232</v>
      </c>
      <c r="P1383" t="s">
        <v>232</v>
      </c>
      <c r="Q1383" t="s">
        <v>232</v>
      </c>
      <c r="R1383" t="s">
        <v>232</v>
      </c>
      <c r="S1383" t="s">
        <v>232</v>
      </c>
      <c r="T1383" t="s">
        <v>232</v>
      </c>
      <c r="U1383" t="s">
        <v>232</v>
      </c>
      <c r="V1383" t="s">
        <v>232</v>
      </c>
      <c r="W1383" t="s">
        <v>232</v>
      </c>
      <c r="X1383" t="s">
        <v>232</v>
      </c>
      <c r="Y1383" t="s">
        <v>232</v>
      </c>
      <c r="Z1383" t="s">
        <v>232</v>
      </c>
      <c r="AA1383" t="s">
        <v>232</v>
      </c>
      <c r="AB1383" t="s">
        <v>232</v>
      </c>
      <c r="AC1383" t="s">
        <v>232</v>
      </c>
      <c r="AD1383">
        <v>15.234</v>
      </c>
      <c r="AE1383">
        <v>15.407</v>
      </c>
      <c r="AF1383">
        <v>14.795</v>
      </c>
      <c r="AG1383">
        <v>14.417999999999999</v>
      </c>
      <c r="AH1383">
        <v>14.456</v>
      </c>
      <c r="AI1383">
        <v>13.506</v>
      </c>
      <c r="AJ1383">
        <v>13.496</v>
      </c>
      <c r="AK1383">
        <v>14.257999999999999</v>
      </c>
      <c r="AL1383">
        <v>16.751000000000001</v>
      </c>
      <c r="AM1383">
        <v>15.72</v>
      </c>
      <c r="AN1383">
        <v>15.962999999999999</v>
      </c>
      <c r="AO1383">
        <v>18.609000000000002</v>
      </c>
      <c r="AP1383">
        <v>17.771999999999998</v>
      </c>
      <c r="AQ1383">
        <v>20.021999999999998</v>
      </c>
      <c r="AR1383">
        <v>20.783000000000001</v>
      </c>
      <c r="AS1383">
        <v>20.9</v>
      </c>
      <c r="AT1383">
        <v>20.908000000000001</v>
      </c>
      <c r="AU1383">
        <v>19.827000000000002</v>
      </c>
      <c r="AV1383">
        <v>18.527000000000001</v>
      </c>
      <c r="AW1383">
        <v>18.012</v>
      </c>
      <c r="AX1383">
        <v>17.53</v>
      </c>
      <c r="AY1383">
        <v>17.364999999999998</v>
      </c>
      <c r="AZ1383">
        <v>17.41</v>
      </c>
      <c r="BA1383">
        <v>17.385000000000002</v>
      </c>
      <c r="BB1383">
        <v>17.434000000000001</v>
      </c>
      <c r="BC1383">
        <v>2017</v>
      </c>
    </row>
    <row r="1384" spans="1:55" x14ac:dyDescent="0.25">
      <c r="A1384">
        <v>622</v>
      </c>
      <c r="B1384" t="s">
        <v>625</v>
      </c>
      <c r="C1384" t="s">
        <v>338</v>
      </c>
      <c r="D1384" t="s">
        <v>626</v>
      </c>
      <c r="E1384" t="s">
        <v>339</v>
      </c>
      <c r="F1384" t="s">
        <v>340</v>
      </c>
      <c r="G1384" t="s">
        <v>229</v>
      </c>
      <c r="H1384" t="s">
        <v>230</v>
      </c>
      <c r="I1384" t="s">
        <v>631</v>
      </c>
      <c r="J1384" t="s">
        <v>232</v>
      </c>
      <c r="K1384" t="s">
        <v>232</v>
      </c>
      <c r="L1384" t="s">
        <v>232</v>
      </c>
      <c r="M1384" t="s">
        <v>232</v>
      </c>
      <c r="N1384" t="s">
        <v>232</v>
      </c>
      <c r="O1384" t="s">
        <v>232</v>
      </c>
      <c r="P1384" t="s">
        <v>232</v>
      </c>
      <c r="Q1384" t="s">
        <v>232</v>
      </c>
      <c r="R1384" t="s">
        <v>232</v>
      </c>
      <c r="S1384" t="s">
        <v>232</v>
      </c>
      <c r="T1384" t="s">
        <v>232</v>
      </c>
      <c r="U1384" t="s">
        <v>232</v>
      </c>
      <c r="V1384" t="s">
        <v>232</v>
      </c>
      <c r="W1384" t="s">
        <v>232</v>
      </c>
      <c r="X1384" t="s">
        <v>232</v>
      </c>
      <c r="Y1384" t="s">
        <v>232</v>
      </c>
      <c r="Z1384" t="s">
        <v>232</v>
      </c>
      <c r="AA1384" t="s">
        <v>232</v>
      </c>
      <c r="AB1384" t="s">
        <v>232</v>
      </c>
      <c r="AC1384" t="s">
        <v>232</v>
      </c>
      <c r="AD1384">
        <v>115.908</v>
      </c>
      <c r="AE1384">
        <v>69.147000000000006</v>
      </c>
      <c r="AF1384">
        <v>129.81200000000001</v>
      </c>
      <c r="AG1384">
        <v>51.881</v>
      </c>
      <c r="AH1384">
        <v>-45.25</v>
      </c>
      <c r="AI1384">
        <v>311.63200000000001</v>
      </c>
      <c r="AJ1384" s="52">
        <v>3082.14</v>
      </c>
      <c r="AK1384">
        <v>457.16</v>
      </c>
      <c r="AL1384">
        <v>233.096</v>
      </c>
      <c r="AM1384">
        <v>-5.3479999999999999</v>
      </c>
      <c r="AN1384">
        <v>-126.901</v>
      </c>
      <c r="AO1384">
        <v>-325.93700000000001</v>
      </c>
      <c r="AP1384">
        <v>-214.92</v>
      </c>
      <c r="AQ1384">
        <v>-592.149</v>
      </c>
      <c r="AR1384">
        <v>-720.54300000000001</v>
      </c>
      <c r="AS1384">
        <v>-808.51400000000001</v>
      </c>
      <c r="AT1384" s="52">
        <v>-1178.5</v>
      </c>
      <c r="AU1384">
        <v>-990.64599999999996</v>
      </c>
      <c r="AV1384">
        <v>-587.14400000000001</v>
      </c>
      <c r="AW1384">
        <v>-491.964</v>
      </c>
      <c r="AX1384">
        <v>-397.70699999999999</v>
      </c>
      <c r="AY1384">
        <v>-387.98599999999999</v>
      </c>
      <c r="AZ1384">
        <v>-421.40899999999999</v>
      </c>
      <c r="BA1384">
        <v>-443.786</v>
      </c>
      <c r="BB1384">
        <v>-470.411</v>
      </c>
      <c r="BC1384">
        <v>2017</v>
      </c>
    </row>
    <row r="1385" spans="1:55" x14ac:dyDescent="0.25">
      <c r="A1385">
        <v>622</v>
      </c>
      <c r="B1385" t="s">
        <v>625</v>
      </c>
      <c r="C1385" t="s">
        <v>341</v>
      </c>
      <c r="D1385" t="s">
        <v>626</v>
      </c>
      <c r="E1385" t="s">
        <v>339</v>
      </c>
      <c r="F1385" t="s">
        <v>340</v>
      </c>
      <c r="G1385" t="s">
        <v>282</v>
      </c>
      <c r="I1385" t="s">
        <v>342</v>
      </c>
      <c r="J1385" t="s">
        <v>232</v>
      </c>
      <c r="K1385" t="s">
        <v>232</v>
      </c>
      <c r="L1385" t="s">
        <v>232</v>
      </c>
      <c r="M1385" t="s">
        <v>232</v>
      </c>
      <c r="N1385" t="s">
        <v>232</v>
      </c>
      <c r="O1385" t="s">
        <v>232</v>
      </c>
      <c r="P1385" t="s">
        <v>232</v>
      </c>
      <c r="Q1385" t="s">
        <v>232</v>
      </c>
      <c r="R1385" t="s">
        <v>232</v>
      </c>
      <c r="S1385" t="s">
        <v>232</v>
      </c>
      <c r="T1385" t="s">
        <v>232</v>
      </c>
      <c r="U1385" t="s">
        <v>232</v>
      </c>
      <c r="V1385" t="s">
        <v>232</v>
      </c>
      <c r="W1385" t="s">
        <v>232</v>
      </c>
      <c r="X1385" t="s">
        <v>232</v>
      </c>
      <c r="Y1385" t="s">
        <v>232</v>
      </c>
      <c r="Z1385" t="s">
        <v>232</v>
      </c>
      <c r="AA1385" t="s">
        <v>232</v>
      </c>
      <c r="AB1385" t="s">
        <v>232</v>
      </c>
      <c r="AC1385" t="s">
        <v>232</v>
      </c>
      <c r="AD1385">
        <v>1.6140000000000001</v>
      </c>
      <c r="AE1385">
        <v>0.91</v>
      </c>
      <c r="AF1385">
        <v>1.6080000000000001</v>
      </c>
      <c r="AG1385">
        <v>0.61399999999999999</v>
      </c>
      <c r="AH1385">
        <v>-0.49099999999999999</v>
      </c>
      <c r="AI1385">
        <v>3.2919999999999998</v>
      </c>
      <c r="AJ1385">
        <v>30.452999999999999</v>
      </c>
      <c r="AK1385">
        <v>4.2649999999999997</v>
      </c>
      <c r="AL1385">
        <v>1.9710000000000001</v>
      </c>
      <c r="AM1385">
        <v>-4.3999999999999997E-2</v>
      </c>
      <c r="AN1385">
        <v>-0.98</v>
      </c>
      <c r="AO1385">
        <v>-2.355</v>
      </c>
      <c r="AP1385">
        <v>-1.446</v>
      </c>
      <c r="AQ1385">
        <v>-3.7050000000000001</v>
      </c>
      <c r="AR1385">
        <v>-4.1710000000000003</v>
      </c>
      <c r="AS1385">
        <v>-4.4219999999999997</v>
      </c>
      <c r="AT1385">
        <v>-6.0919999999999996</v>
      </c>
      <c r="AU1385">
        <v>-4.8730000000000002</v>
      </c>
      <c r="AV1385">
        <v>-2.7450000000000001</v>
      </c>
      <c r="AW1385">
        <v>-2.1869999999999998</v>
      </c>
      <c r="AX1385">
        <v>-1.667</v>
      </c>
      <c r="AY1385">
        <v>-1.5269999999999999</v>
      </c>
      <c r="AZ1385">
        <v>-1.5529999999999999</v>
      </c>
      <c r="BA1385">
        <v>-1.5269999999999999</v>
      </c>
      <c r="BB1385">
        <v>-1.5089999999999999</v>
      </c>
      <c r="BC1385">
        <v>2017</v>
      </c>
    </row>
    <row r="1386" spans="1:55" x14ac:dyDescent="0.25">
      <c r="A1386">
        <v>622</v>
      </c>
      <c r="B1386" t="s">
        <v>625</v>
      </c>
      <c r="C1386" t="s">
        <v>343</v>
      </c>
      <c r="D1386" t="s">
        <v>626</v>
      </c>
      <c r="E1386" t="s">
        <v>344</v>
      </c>
      <c r="F1386" t="s">
        <v>345</v>
      </c>
      <c r="G1386" t="s">
        <v>229</v>
      </c>
      <c r="H1386" t="s">
        <v>230</v>
      </c>
    </row>
    <row r="1387" spans="1:55" x14ac:dyDescent="0.25">
      <c r="A1387">
        <v>622</v>
      </c>
      <c r="B1387" t="s">
        <v>625</v>
      </c>
      <c r="C1387" t="s">
        <v>346</v>
      </c>
      <c r="D1387" t="s">
        <v>626</v>
      </c>
      <c r="E1387" t="s">
        <v>344</v>
      </c>
      <c r="F1387" t="s">
        <v>345</v>
      </c>
      <c r="G1387" t="s">
        <v>270</v>
      </c>
    </row>
    <row r="1388" spans="1:55" x14ac:dyDescent="0.25">
      <c r="A1388">
        <v>622</v>
      </c>
      <c r="B1388" t="s">
        <v>625</v>
      </c>
      <c r="C1388" t="s">
        <v>347</v>
      </c>
      <c r="D1388" t="s">
        <v>626</v>
      </c>
      <c r="E1388" t="s">
        <v>348</v>
      </c>
      <c r="F1388" t="s">
        <v>349</v>
      </c>
      <c r="G1388" t="s">
        <v>229</v>
      </c>
      <c r="H1388" t="s">
        <v>230</v>
      </c>
      <c r="I1388" t="s">
        <v>631</v>
      </c>
      <c r="J1388" t="s">
        <v>232</v>
      </c>
      <c r="K1388" t="s">
        <v>232</v>
      </c>
      <c r="L1388" t="s">
        <v>232</v>
      </c>
      <c r="M1388" t="s">
        <v>232</v>
      </c>
      <c r="N1388" t="s">
        <v>232</v>
      </c>
      <c r="O1388" t="s">
        <v>232</v>
      </c>
      <c r="P1388" t="s">
        <v>232</v>
      </c>
      <c r="Q1388" t="s">
        <v>232</v>
      </c>
      <c r="R1388" t="s">
        <v>232</v>
      </c>
      <c r="S1388" t="s">
        <v>232</v>
      </c>
      <c r="T1388" t="s">
        <v>232</v>
      </c>
      <c r="U1388" t="s">
        <v>232</v>
      </c>
      <c r="V1388" t="s">
        <v>232</v>
      </c>
      <c r="W1388" t="s">
        <v>232</v>
      </c>
      <c r="X1388" t="s">
        <v>232</v>
      </c>
      <c r="Y1388" t="s">
        <v>232</v>
      </c>
      <c r="Z1388" t="s">
        <v>232</v>
      </c>
      <c r="AA1388" t="s">
        <v>232</v>
      </c>
      <c r="AB1388" t="s">
        <v>232</v>
      </c>
      <c r="AC1388" t="s">
        <v>232</v>
      </c>
      <c r="AD1388">
        <v>364.45</v>
      </c>
      <c r="AE1388">
        <v>276.3</v>
      </c>
      <c r="AF1388">
        <v>330.18099999999998</v>
      </c>
      <c r="AG1388">
        <v>232.46</v>
      </c>
      <c r="AH1388">
        <v>118.596</v>
      </c>
      <c r="AI1388">
        <v>440.73</v>
      </c>
      <c r="AJ1388" s="52">
        <v>3169.29</v>
      </c>
      <c r="AK1388">
        <v>507.60199999999998</v>
      </c>
      <c r="AL1388">
        <v>270.28300000000002</v>
      </c>
      <c r="AM1388">
        <v>27.225000000000001</v>
      </c>
      <c r="AN1388">
        <v>-94.328999999999994</v>
      </c>
      <c r="AO1388">
        <v>-281.392</v>
      </c>
      <c r="AP1388">
        <v>-163.67400000000001</v>
      </c>
      <c r="AQ1388">
        <v>-534.19500000000005</v>
      </c>
      <c r="AR1388">
        <v>-651.38099999999997</v>
      </c>
      <c r="AS1388">
        <v>-738.61199999999997</v>
      </c>
      <c r="AT1388" s="52">
        <v>-1033.72</v>
      </c>
      <c r="AU1388">
        <v>-816.62900000000002</v>
      </c>
      <c r="AV1388">
        <v>-386.94400000000002</v>
      </c>
      <c r="AW1388">
        <v>-289.83999999999997</v>
      </c>
      <c r="AX1388">
        <v>-165.04</v>
      </c>
      <c r="AY1388">
        <v>-151.23599999999999</v>
      </c>
      <c r="AZ1388">
        <v>-165.03</v>
      </c>
      <c r="BA1388">
        <v>-200.298</v>
      </c>
      <c r="BB1388">
        <v>-212.809</v>
      </c>
      <c r="BC1388">
        <v>2017</v>
      </c>
    </row>
    <row r="1389" spans="1:55" x14ac:dyDescent="0.25">
      <c r="A1389">
        <v>622</v>
      </c>
      <c r="B1389" t="s">
        <v>625</v>
      </c>
      <c r="C1389" t="s">
        <v>350</v>
      </c>
      <c r="D1389" t="s">
        <v>626</v>
      </c>
      <c r="E1389" t="s">
        <v>348</v>
      </c>
      <c r="F1389" t="s">
        <v>349</v>
      </c>
      <c r="G1389" t="s">
        <v>282</v>
      </c>
      <c r="I1389" t="s">
        <v>351</v>
      </c>
      <c r="J1389" t="s">
        <v>232</v>
      </c>
      <c r="K1389" t="s">
        <v>232</v>
      </c>
      <c r="L1389" t="s">
        <v>232</v>
      </c>
      <c r="M1389" t="s">
        <v>232</v>
      </c>
      <c r="N1389" t="s">
        <v>232</v>
      </c>
      <c r="O1389" t="s">
        <v>232</v>
      </c>
      <c r="P1389" t="s">
        <v>232</v>
      </c>
      <c r="Q1389" t="s">
        <v>232</v>
      </c>
      <c r="R1389" t="s">
        <v>232</v>
      </c>
      <c r="S1389" t="s">
        <v>232</v>
      </c>
      <c r="T1389" t="s">
        <v>232</v>
      </c>
      <c r="U1389" t="s">
        <v>232</v>
      </c>
      <c r="V1389" t="s">
        <v>232</v>
      </c>
      <c r="W1389" t="s">
        <v>232</v>
      </c>
      <c r="X1389" t="s">
        <v>232</v>
      </c>
      <c r="Y1389" t="s">
        <v>232</v>
      </c>
      <c r="Z1389" t="s">
        <v>232</v>
      </c>
      <c r="AA1389" t="s">
        <v>232</v>
      </c>
      <c r="AB1389" t="s">
        <v>232</v>
      </c>
      <c r="AC1389" t="s">
        <v>232</v>
      </c>
      <c r="AD1389">
        <v>5.0759999999999996</v>
      </c>
      <c r="AE1389">
        <v>3.6339999999999999</v>
      </c>
      <c r="AF1389">
        <v>4.0910000000000002</v>
      </c>
      <c r="AG1389">
        <v>2.7490000000000001</v>
      </c>
      <c r="AH1389">
        <v>1.288</v>
      </c>
      <c r="AI1389">
        <v>4.6559999999999997</v>
      </c>
      <c r="AJ1389">
        <v>31.314</v>
      </c>
      <c r="AK1389">
        <v>4.7359999999999998</v>
      </c>
      <c r="AL1389">
        <v>2.2850000000000001</v>
      </c>
      <c r="AM1389">
        <v>0.222</v>
      </c>
      <c r="AN1389">
        <v>-0.72799999999999998</v>
      </c>
      <c r="AO1389">
        <v>-2.0329999999999999</v>
      </c>
      <c r="AP1389">
        <v>-1.1020000000000001</v>
      </c>
      <c r="AQ1389">
        <v>-3.343</v>
      </c>
      <c r="AR1389">
        <v>-3.77</v>
      </c>
      <c r="AS1389">
        <v>-4.0389999999999997</v>
      </c>
      <c r="AT1389">
        <v>-5.3440000000000003</v>
      </c>
      <c r="AU1389">
        <v>-4.0170000000000003</v>
      </c>
      <c r="AV1389">
        <v>-1.8089999999999999</v>
      </c>
      <c r="AW1389">
        <v>-1.288</v>
      </c>
      <c r="AX1389">
        <v>-0.69199999999999995</v>
      </c>
      <c r="AY1389">
        <v>-0.59499999999999997</v>
      </c>
      <c r="AZ1389">
        <v>-0.60799999999999998</v>
      </c>
      <c r="BA1389">
        <v>-0.68899999999999995</v>
      </c>
      <c r="BB1389">
        <v>-0.68300000000000005</v>
      </c>
      <c r="BC1389">
        <v>2017</v>
      </c>
    </row>
    <row r="1390" spans="1:55" x14ac:dyDescent="0.25">
      <c r="A1390">
        <v>622</v>
      </c>
      <c r="B1390" t="s">
        <v>625</v>
      </c>
      <c r="C1390" t="s">
        <v>352</v>
      </c>
      <c r="D1390" t="s">
        <v>626</v>
      </c>
      <c r="E1390" t="s">
        <v>353</v>
      </c>
      <c r="F1390" t="s">
        <v>354</v>
      </c>
      <c r="G1390" t="s">
        <v>229</v>
      </c>
      <c r="H1390" t="s">
        <v>230</v>
      </c>
      <c r="I1390" t="s">
        <v>631</v>
      </c>
      <c r="J1390" t="s">
        <v>232</v>
      </c>
      <c r="K1390" t="s">
        <v>232</v>
      </c>
      <c r="L1390" t="s">
        <v>232</v>
      </c>
      <c r="M1390" t="s">
        <v>232</v>
      </c>
      <c r="N1390" t="s">
        <v>232</v>
      </c>
      <c r="O1390" t="s">
        <v>232</v>
      </c>
      <c r="P1390" t="s">
        <v>232</v>
      </c>
      <c r="Q1390" t="s">
        <v>232</v>
      </c>
      <c r="R1390" t="s">
        <v>232</v>
      </c>
      <c r="S1390" t="s">
        <v>232</v>
      </c>
      <c r="T1390" t="s">
        <v>232</v>
      </c>
      <c r="U1390" t="s">
        <v>232</v>
      </c>
      <c r="V1390" t="s">
        <v>232</v>
      </c>
      <c r="W1390" t="s">
        <v>232</v>
      </c>
      <c r="X1390" t="s">
        <v>232</v>
      </c>
      <c r="Y1390" t="s">
        <v>232</v>
      </c>
      <c r="Z1390" t="s">
        <v>232</v>
      </c>
      <c r="AA1390" t="s">
        <v>232</v>
      </c>
      <c r="AB1390" s="52">
        <v>4339.47</v>
      </c>
      <c r="AC1390" s="52">
        <v>4660.0600000000004</v>
      </c>
      <c r="AD1390" s="52">
        <v>5452.48</v>
      </c>
      <c r="AE1390" s="52">
        <v>4777.1099999999997</v>
      </c>
      <c r="AF1390" s="52">
        <v>4668.03</v>
      </c>
      <c r="AG1390" s="52">
        <v>4579.45</v>
      </c>
      <c r="AH1390" s="52">
        <v>5002.41</v>
      </c>
      <c r="AI1390" s="52">
        <v>4357.9799999999996</v>
      </c>
      <c r="AJ1390" s="52">
        <v>1712.92</v>
      </c>
      <c r="AK1390" s="52">
        <v>1184.74</v>
      </c>
      <c r="AL1390">
        <v>907.81399999999996</v>
      </c>
      <c r="AM1390">
        <v>996.36699999999996</v>
      </c>
      <c r="AN1390" s="52">
        <v>1357.7</v>
      </c>
      <c r="AO1390" s="52">
        <v>1738.39</v>
      </c>
      <c r="AP1390" s="52">
        <v>1953.12</v>
      </c>
      <c r="AQ1390" s="52">
        <v>2546.39</v>
      </c>
      <c r="AR1390" s="52">
        <v>3434.57</v>
      </c>
      <c r="AS1390" s="52">
        <v>5074.37</v>
      </c>
      <c r="AT1390" s="52">
        <v>5968.63</v>
      </c>
      <c r="AU1390" s="52">
        <v>6832.82</v>
      </c>
      <c r="AV1390" s="52">
        <v>7418.07</v>
      </c>
      <c r="AW1390" s="52">
        <v>8054.92</v>
      </c>
      <c r="AX1390" s="52">
        <v>8331.41</v>
      </c>
      <c r="AY1390" s="52">
        <v>8711.86</v>
      </c>
      <c r="AZ1390" s="52">
        <v>9162.0400000000009</v>
      </c>
      <c r="BA1390" s="52">
        <v>9667</v>
      </c>
      <c r="BB1390" s="52">
        <v>10089.11</v>
      </c>
      <c r="BC1390">
        <v>2017</v>
      </c>
    </row>
    <row r="1391" spans="1:55" x14ac:dyDescent="0.25">
      <c r="A1391">
        <v>622</v>
      </c>
      <c r="B1391" t="s">
        <v>625</v>
      </c>
      <c r="C1391" t="s">
        <v>355</v>
      </c>
      <c r="D1391" t="s">
        <v>626</v>
      </c>
      <c r="E1391" t="s">
        <v>353</v>
      </c>
      <c r="F1391" t="s">
        <v>354</v>
      </c>
      <c r="G1391" t="s">
        <v>282</v>
      </c>
      <c r="I1391" t="s">
        <v>379</v>
      </c>
      <c r="J1391" t="s">
        <v>232</v>
      </c>
      <c r="K1391" t="s">
        <v>232</v>
      </c>
      <c r="L1391" t="s">
        <v>232</v>
      </c>
      <c r="M1391" t="s">
        <v>232</v>
      </c>
      <c r="N1391" t="s">
        <v>232</v>
      </c>
      <c r="O1391" t="s">
        <v>232</v>
      </c>
      <c r="P1391" t="s">
        <v>232</v>
      </c>
      <c r="Q1391" t="s">
        <v>232</v>
      </c>
      <c r="R1391" t="s">
        <v>232</v>
      </c>
      <c r="S1391" t="s">
        <v>232</v>
      </c>
      <c r="T1391" t="s">
        <v>232</v>
      </c>
      <c r="U1391" t="s">
        <v>232</v>
      </c>
      <c r="V1391" t="s">
        <v>232</v>
      </c>
      <c r="W1391" t="s">
        <v>232</v>
      </c>
      <c r="X1391" t="s">
        <v>232</v>
      </c>
      <c r="Y1391" t="s">
        <v>232</v>
      </c>
      <c r="Z1391" t="s">
        <v>232</v>
      </c>
      <c r="AA1391" t="s">
        <v>232</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30.853999999999999</v>
      </c>
      <c r="AU1391">
        <v>33.612000000000002</v>
      </c>
      <c r="AV1391">
        <v>34.685000000000002</v>
      </c>
      <c r="AW1391">
        <v>35.805</v>
      </c>
      <c r="AX1391">
        <v>34.915999999999997</v>
      </c>
      <c r="AY1391">
        <v>34.292999999999999</v>
      </c>
      <c r="AZ1391">
        <v>33.764000000000003</v>
      </c>
      <c r="BA1391">
        <v>33.267000000000003</v>
      </c>
      <c r="BB1391">
        <v>32.369999999999997</v>
      </c>
      <c r="BC1391">
        <v>2017</v>
      </c>
    </row>
    <row r="1392" spans="1:55" x14ac:dyDescent="0.25">
      <c r="A1392">
        <v>622</v>
      </c>
      <c r="B1392" t="s">
        <v>625</v>
      </c>
      <c r="C1392" t="s">
        <v>356</v>
      </c>
      <c r="D1392" t="s">
        <v>626</v>
      </c>
      <c r="E1392" t="s">
        <v>357</v>
      </c>
      <c r="F1392" t="s">
        <v>358</v>
      </c>
      <c r="G1392" t="s">
        <v>229</v>
      </c>
      <c r="H1392" t="s">
        <v>230</v>
      </c>
      <c r="I1392" t="s">
        <v>631</v>
      </c>
      <c r="J1392" t="s">
        <v>232</v>
      </c>
      <c r="K1392" t="s">
        <v>232</v>
      </c>
      <c r="L1392" t="s">
        <v>232</v>
      </c>
      <c r="M1392" t="s">
        <v>232</v>
      </c>
      <c r="N1392" t="s">
        <v>232</v>
      </c>
      <c r="O1392" t="s">
        <v>232</v>
      </c>
      <c r="P1392" t="s">
        <v>232</v>
      </c>
      <c r="Q1392" t="s">
        <v>232</v>
      </c>
      <c r="R1392" t="s">
        <v>232</v>
      </c>
      <c r="S1392" t="s">
        <v>232</v>
      </c>
      <c r="T1392" t="s">
        <v>232</v>
      </c>
      <c r="U1392" t="s">
        <v>232</v>
      </c>
      <c r="V1392" t="s">
        <v>232</v>
      </c>
      <c r="W1392" t="s">
        <v>232</v>
      </c>
      <c r="X1392" t="s">
        <v>232</v>
      </c>
      <c r="Y1392" t="s">
        <v>232</v>
      </c>
      <c r="Z1392" t="s">
        <v>232</v>
      </c>
      <c r="AA1392" t="s">
        <v>232</v>
      </c>
      <c r="AB1392" s="52">
        <v>4532.08</v>
      </c>
      <c r="AC1392" s="52">
        <v>4866.8999999999996</v>
      </c>
      <c r="AD1392" s="52">
        <v>5694.49</v>
      </c>
      <c r="AE1392" s="52">
        <v>4988.41</v>
      </c>
      <c r="AF1392" s="52">
        <v>4875.54</v>
      </c>
      <c r="AG1392" s="52">
        <v>4771.3999999999996</v>
      </c>
      <c r="AH1392" s="52">
        <v>5135.4799999999996</v>
      </c>
      <c r="AI1392" s="52">
        <v>4510.04</v>
      </c>
      <c r="AJ1392" s="52">
        <v>2005</v>
      </c>
      <c r="AK1392" s="52">
        <v>1581</v>
      </c>
      <c r="AL1392" s="52">
        <v>1378.62</v>
      </c>
      <c r="AM1392" s="52">
        <v>1478.62</v>
      </c>
      <c r="AN1392" s="52">
        <v>1904</v>
      </c>
      <c r="AO1392" s="52">
        <v>2172</v>
      </c>
      <c r="AP1392" s="52">
        <v>2290</v>
      </c>
      <c r="AQ1392" s="52">
        <v>2910.5</v>
      </c>
      <c r="AR1392" s="52">
        <v>3720.28</v>
      </c>
      <c r="AS1392" s="52">
        <v>5847.94</v>
      </c>
      <c r="AT1392" s="52">
        <v>6290.27</v>
      </c>
      <c r="AU1392" s="52">
        <v>7507.38</v>
      </c>
      <c r="AV1392" s="52">
        <v>8072.68</v>
      </c>
      <c r="AW1392" s="52">
        <v>8573.74</v>
      </c>
      <c r="AX1392" s="52">
        <v>8933.83</v>
      </c>
      <c r="AY1392" s="52">
        <v>9277.19</v>
      </c>
      <c r="AZ1392" s="52">
        <v>9652.94</v>
      </c>
      <c r="BA1392" s="52">
        <v>10036.719999999999</v>
      </c>
      <c r="BB1392" s="52">
        <v>10417.64</v>
      </c>
      <c r="BC1392">
        <v>2017</v>
      </c>
    </row>
    <row r="1393" spans="1:55" x14ac:dyDescent="0.25">
      <c r="A1393">
        <v>622</v>
      </c>
      <c r="B1393" t="s">
        <v>625</v>
      </c>
      <c r="C1393" t="s">
        <v>359</v>
      </c>
      <c r="D1393" t="s">
        <v>626</v>
      </c>
      <c r="E1393" t="s">
        <v>357</v>
      </c>
      <c r="F1393" t="s">
        <v>358</v>
      </c>
      <c r="G1393" t="s">
        <v>282</v>
      </c>
      <c r="I1393" t="s">
        <v>360</v>
      </c>
      <c r="J1393" t="s">
        <v>232</v>
      </c>
      <c r="K1393" t="s">
        <v>232</v>
      </c>
      <c r="L1393" t="s">
        <v>232</v>
      </c>
      <c r="M1393" t="s">
        <v>232</v>
      </c>
      <c r="N1393" t="s">
        <v>232</v>
      </c>
      <c r="O1393" t="s">
        <v>232</v>
      </c>
      <c r="P1393" t="s">
        <v>232</v>
      </c>
      <c r="Q1393" t="s">
        <v>232</v>
      </c>
      <c r="R1393" t="s">
        <v>232</v>
      </c>
      <c r="S1393" t="s">
        <v>232</v>
      </c>
      <c r="T1393" t="s">
        <v>232</v>
      </c>
      <c r="U1393" t="s">
        <v>232</v>
      </c>
      <c r="V1393" t="s">
        <v>232</v>
      </c>
      <c r="W1393" t="s">
        <v>232</v>
      </c>
      <c r="X1393" t="s">
        <v>232</v>
      </c>
      <c r="Y1393" t="s">
        <v>232</v>
      </c>
      <c r="Z1393" t="s">
        <v>232</v>
      </c>
      <c r="AA1393" t="s">
        <v>232</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32.517000000000003</v>
      </c>
      <c r="AU1393">
        <v>36.930999999999997</v>
      </c>
      <c r="AV1393">
        <v>37.744999999999997</v>
      </c>
      <c r="AW1393">
        <v>38.110999999999997</v>
      </c>
      <c r="AX1393">
        <v>37.441000000000003</v>
      </c>
      <c r="AY1393">
        <v>36.518999999999998</v>
      </c>
      <c r="AZ1393">
        <v>35.573</v>
      </c>
      <c r="BA1393">
        <v>34.539000000000001</v>
      </c>
      <c r="BB1393">
        <v>33.423999999999999</v>
      </c>
      <c r="BC1393">
        <v>2017</v>
      </c>
    </row>
    <row r="1394" spans="1:55" x14ac:dyDescent="0.25">
      <c r="A1394">
        <v>622</v>
      </c>
      <c r="B1394" t="s">
        <v>625</v>
      </c>
      <c r="C1394" t="s">
        <v>361</v>
      </c>
      <c r="D1394" t="s">
        <v>626</v>
      </c>
      <c r="E1394" t="s">
        <v>362</v>
      </c>
      <c r="F1394" t="s">
        <v>363</v>
      </c>
      <c r="G1394" t="s">
        <v>229</v>
      </c>
      <c r="H1394" t="s">
        <v>230</v>
      </c>
      <c r="I1394" t="s">
        <v>631</v>
      </c>
      <c r="J1394" t="s">
        <v>232</v>
      </c>
      <c r="K1394" t="s">
        <v>232</v>
      </c>
      <c r="L1394" t="s">
        <v>232</v>
      </c>
      <c r="M1394" t="s">
        <v>232</v>
      </c>
      <c r="N1394" t="s">
        <v>232</v>
      </c>
      <c r="O1394" t="s">
        <v>232</v>
      </c>
      <c r="P1394" t="s">
        <v>232</v>
      </c>
      <c r="Q1394" t="s">
        <v>232</v>
      </c>
      <c r="R1394" t="s">
        <v>232</v>
      </c>
      <c r="S1394" t="s">
        <v>232</v>
      </c>
      <c r="T1394" t="s">
        <v>232</v>
      </c>
      <c r="U1394" t="s">
        <v>232</v>
      </c>
      <c r="V1394" t="s">
        <v>232</v>
      </c>
      <c r="W1394" s="52">
        <v>3834.78</v>
      </c>
      <c r="X1394" s="52">
        <v>4276.6899999999996</v>
      </c>
      <c r="Y1394" s="52">
        <v>4836.82</v>
      </c>
      <c r="Z1394" s="52">
        <v>5215.3900000000003</v>
      </c>
      <c r="AA1394" s="52">
        <v>5686.26</v>
      </c>
      <c r="AB1394" s="52">
        <v>6191.55</v>
      </c>
      <c r="AC1394" s="52">
        <v>6589.53</v>
      </c>
      <c r="AD1394" s="52">
        <v>7179.53</v>
      </c>
      <c r="AE1394" s="52">
        <v>7602.58</v>
      </c>
      <c r="AF1394" s="52">
        <v>8070.66</v>
      </c>
      <c r="AG1394" s="52">
        <v>8455.7900000000009</v>
      </c>
      <c r="AH1394" s="52">
        <v>9208.5</v>
      </c>
      <c r="AI1394" s="52">
        <v>9464.93</v>
      </c>
      <c r="AJ1394" s="52">
        <v>10121.09</v>
      </c>
      <c r="AK1394" s="52">
        <v>10718.93</v>
      </c>
      <c r="AL1394" s="52">
        <v>11826.44</v>
      </c>
      <c r="AM1394" s="52">
        <v>12285.31</v>
      </c>
      <c r="AN1394" s="52">
        <v>12948.43</v>
      </c>
      <c r="AO1394" s="52">
        <v>13843.14</v>
      </c>
      <c r="AP1394" s="52">
        <v>14858.6</v>
      </c>
      <c r="AQ1394" s="52">
        <v>15981.28</v>
      </c>
      <c r="AR1394" s="52">
        <v>17276.47</v>
      </c>
      <c r="AS1394" s="52">
        <v>18285.38</v>
      </c>
      <c r="AT1394" s="52">
        <v>19344.84</v>
      </c>
      <c r="AU1394" s="52">
        <v>20328.36</v>
      </c>
      <c r="AV1394" s="52">
        <v>21387.18</v>
      </c>
      <c r="AW1394" s="52">
        <v>22496.55</v>
      </c>
      <c r="AX1394" s="52">
        <v>23861.02</v>
      </c>
      <c r="AY1394" s="52">
        <v>25403.86</v>
      </c>
      <c r="AZ1394" s="52">
        <v>27135.82</v>
      </c>
      <c r="BA1394" s="52">
        <v>29059.02</v>
      </c>
      <c r="BB1394" s="52">
        <v>31168.33</v>
      </c>
      <c r="BC1394">
        <v>2017</v>
      </c>
    </row>
    <row r="1395" spans="1:55" x14ac:dyDescent="0.25">
      <c r="A1395">
        <v>622</v>
      </c>
      <c r="B1395" t="s">
        <v>625</v>
      </c>
      <c r="C1395" t="s">
        <v>364</v>
      </c>
      <c r="D1395" t="s">
        <v>626</v>
      </c>
      <c r="E1395" t="s">
        <v>365</v>
      </c>
      <c r="F1395" t="s">
        <v>366</v>
      </c>
      <c r="G1395" t="s">
        <v>242</v>
      </c>
      <c r="H1395" t="s">
        <v>230</v>
      </c>
      <c r="I1395" t="s">
        <v>632</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-0.50900000000000001</v>
      </c>
      <c r="AD1395">
        <v>-0.33300000000000002</v>
      </c>
      <c r="AE1395">
        <v>-0.56100000000000005</v>
      </c>
      <c r="AF1395">
        <v>-0.55700000000000005</v>
      </c>
      <c r="AG1395">
        <v>-0.24199999999999999</v>
      </c>
      <c r="AH1395">
        <v>-0.53400000000000003</v>
      </c>
      <c r="AI1395">
        <v>-0.56499999999999995</v>
      </c>
      <c r="AJ1395">
        <v>0.28000000000000003</v>
      </c>
      <c r="AK1395">
        <v>0.28199999999999997</v>
      </c>
      <c r="AL1395">
        <v>-0.28000000000000003</v>
      </c>
      <c r="AM1395">
        <v>-0.82</v>
      </c>
      <c r="AN1395">
        <v>-0.65</v>
      </c>
      <c r="AO1395">
        <v>-0.80300000000000005</v>
      </c>
      <c r="AP1395">
        <v>-0.95</v>
      </c>
      <c r="AQ1395">
        <v>-1.1499999999999999</v>
      </c>
      <c r="AR1395">
        <v>-1.3959999999999999</v>
      </c>
      <c r="AS1395">
        <v>-1.1739999999999999</v>
      </c>
      <c r="AT1395">
        <v>-1.034</v>
      </c>
      <c r="AU1395">
        <v>-0.93200000000000005</v>
      </c>
      <c r="AV1395">
        <v>-1.5549999999999999</v>
      </c>
      <c r="AW1395">
        <v>-1.46</v>
      </c>
      <c r="AX1395">
        <v>-1.431</v>
      </c>
      <c r="AY1395">
        <v>-1.4339999999999999</v>
      </c>
      <c r="AZ1395">
        <v>-1.502</v>
      </c>
      <c r="BA1395">
        <v>-1.6319999999999999</v>
      </c>
      <c r="BB1395">
        <v>-1.7190000000000001</v>
      </c>
      <c r="BC1395">
        <v>2017</v>
      </c>
    </row>
    <row r="1396" spans="1:55" x14ac:dyDescent="0.25">
      <c r="A1396">
        <v>622</v>
      </c>
      <c r="B1396" t="s">
        <v>625</v>
      </c>
      <c r="C1396" t="s">
        <v>368</v>
      </c>
      <c r="D1396" t="s">
        <v>626</v>
      </c>
      <c r="E1396" t="s">
        <v>365</v>
      </c>
      <c r="F1396" t="s">
        <v>366</v>
      </c>
      <c r="G1396" t="s">
        <v>282</v>
      </c>
      <c r="I1396" t="s">
        <v>369</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-4.7629999999999999</v>
      </c>
      <c r="AD1396">
        <v>-3.3959999999999999</v>
      </c>
      <c r="AE1396">
        <v>-5.407</v>
      </c>
      <c r="AF1396">
        <v>-4.8099999999999996</v>
      </c>
      <c r="AG1396">
        <v>-1.663</v>
      </c>
      <c r="AH1396">
        <v>-3.0590000000000002</v>
      </c>
      <c r="AI1396">
        <v>-3.1429999999999998</v>
      </c>
      <c r="AJ1396">
        <v>1.448</v>
      </c>
      <c r="AK1396">
        <v>1.2589999999999999</v>
      </c>
      <c r="AL1396">
        <v>-1.054</v>
      </c>
      <c r="AM1396">
        <v>-3.1419999999999999</v>
      </c>
      <c r="AN1396">
        <v>-2.48</v>
      </c>
      <c r="AO1396">
        <v>-2.734</v>
      </c>
      <c r="AP1396">
        <v>-3.2610000000000001</v>
      </c>
      <c r="AQ1396">
        <v>-3.5550000000000002</v>
      </c>
      <c r="AR1396">
        <v>-3.988</v>
      </c>
      <c r="AS1396">
        <v>-3.7959999999999998</v>
      </c>
      <c r="AT1396">
        <v>-3.169</v>
      </c>
      <c r="AU1396">
        <v>-2.6629999999999998</v>
      </c>
      <c r="AV1396">
        <v>-4.0369999999999999</v>
      </c>
      <c r="AW1396">
        <v>-3.7229999999999999</v>
      </c>
      <c r="AX1396">
        <v>-3.4020000000000001</v>
      </c>
      <c r="AY1396">
        <v>-3.1859999999999999</v>
      </c>
      <c r="AZ1396">
        <v>-3.1019999999999999</v>
      </c>
      <c r="BA1396">
        <v>-3.1360000000000001</v>
      </c>
      <c r="BB1396">
        <v>-3.06</v>
      </c>
      <c r="BC1396">
        <v>2017</v>
      </c>
    </row>
    <row r="1397" spans="1:55" x14ac:dyDescent="0.25">
      <c r="A1397">
        <v>156</v>
      </c>
      <c r="B1397" t="s">
        <v>633</v>
      </c>
      <c r="C1397" t="s">
        <v>225</v>
      </c>
      <c r="D1397" t="s">
        <v>634</v>
      </c>
      <c r="E1397" t="s">
        <v>227</v>
      </c>
      <c r="F1397" t="s">
        <v>228</v>
      </c>
      <c r="G1397" t="s">
        <v>229</v>
      </c>
      <c r="H1397" t="s">
        <v>230</v>
      </c>
      <c r="I1397" t="s">
        <v>635</v>
      </c>
      <c r="J1397">
        <v>841.904</v>
      </c>
      <c r="K1397">
        <v>871.39599999999996</v>
      </c>
      <c r="L1397">
        <v>843.61300000000006</v>
      </c>
      <c r="M1397">
        <v>865.55899999999997</v>
      </c>
      <c r="N1397">
        <v>916.70799999999997</v>
      </c>
      <c r="O1397">
        <v>960.13800000000003</v>
      </c>
      <c r="P1397">
        <v>980.72</v>
      </c>
      <c r="Q1397" s="52">
        <v>1020.66</v>
      </c>
      <c r="R1397" s="52">
        <v>1065.67</v>
      </c>
      <c r="S1397" s="52">
        <v>1090.3699999999999</v>
      </c>
      <c r="T1397" s="52">
        <v>1092.1500000000001</v>
      </c>
      <c r="U1397" s="52">
        <v>1069.3699999999999</v>
      </c>
      <c r="V1397" s="52">
        <v>1079</v>
      </c>
      <c r="W1397" s="52">
        <v>1107.71</v>
      </c>
      <c r="X1397" s="52">
        <v>1157.5</v>
      </c>
      <c r="Y1397" s="52">
        <v>1188.6600000000001</v>
      </c>
      <c r="Z1397" s="52">
        <v>1207.9000000000001</v>
      </c>
      <c r="AA1397" s="52">
        <v>1259.5899999999999</v>
      </c>
      <c r="AB1397" s="52">
        <v>1308.7</v>
      </c>
      <c r="AC1397" s="52">
        <v>1376.24</v>
      </c>
      <c r="AD1397" s="52">
        <v>1447.51</v>
      </c>
      <c r="AE1397" s="52">
        <v>1473.41</v>
      </c>
      <c r="AF1397" s="52">
        <v>1517.86</v>
      </c>
      <c r="AG1397" s="52">
        <v>1545.19</v>
      </c>
      <c r="AH1397" s="52">
        <v>1592.9</v>
      </c>
      <c r="AI1397" s="52">
        <v>1643.92</v>
      </c>
      <c r="AJ1397" s="52">
        <v>1687.23</v>
      </c>
      <c r="AK1397" s="52">
        <v>1722.2</v>
      </c>
      <c r="AL1397" s="52">
        <v>1739.55</v>
      </c>
      <c r="AM1397" s="52">
        <v>1688.61</v>
      </c>
      <c r="AN1397" s="52">
        <v>1740.78</v>
      </c>
      <c r="AO1397" s="52">
        <v>1795.56</v>
      </c>
      <c r="AP1397" s="52">
        <v>1827.2</v>
      </c>
      <c r="AQ1397" s="52">
        <v>1869.78</v>
      </c>
      <c r="AR1397" s="52">
        <v>1923.41</v>
      </c>
      <c r="AS1397" s="52">
        <v>1936.68</v>
      </c>
      <c r="AT1397" s="52">
        <v>1958.12</v>
      </c>
      <c r="AU1397" s="52">
        <v>2016.45</v>
      </c>
      <c r="AV1397" s="52">
        <v>2053.42</v>
      </c>
      <c r="AW1397" s="52">
        <v>2083.35</v>
      </c>
      <c r="AX1397" s="52">
        <v>2123.5700000000002</v>
      </c>
      <c r="AY1397" s="52">
        <v>2161.5300000000002</v>
      </c>
      <c r="AZ1397" s="52">
        <v>2196.92</v>
      </c>
      <c r="BA1397" s="52">
        <v>2232.0700000000002</v>
      </c>
      <c r="BB1397" s="52">
        <v>2267.7800000000002</v>
      </c>
      <c r="BC1397">
        <v>2018</v>
      </c>
    </row>
    <row r="1398" spans="1:55" x14ac:dyDescent="0.25">
      <c r="A1398">
        <v>156</v>
      </c>
      <c r="B1398" t="s">
        <v>633</v>
      </c>
      <c r="C1398" t="s">
        <v>233</v>
      </c>
      <c r="D1398" t="s">
        <v>634</v>
      </c>
      <c r="E1398" t="s">
        <v>227</v>
      </c>
      <c r="F1398" t="s">
        <v>234</v>
      </c>
      <c r="G1398" t="s">
        <v>235</v>
      </c>
      <c r="I1398" t="s">
        <v>236</v>
      </c>
      <c r="J1398">
        <v>2.1629999999999998</v>
      </c>
      <c r="K1398">
        <v>3.5030000000000001</v>
      </c>
      <c r="L1398">
        <v>-3.1880000000000002</v>
      </c>
      <c r="M1398">
        <v>2.601</v>
      </c>
      <c r="N1398">
        <v>5.9089999999999998</v>
      </c>
      <c r="O1398">
        <v>4.7380000000000004</v>
      </c>
      <c r="P1398">
        <v>2.1440000000000001</v>
      </c>
      <c r="Q1398">
        <v>4.0720000000000001</v>
      </c>
      <c r="R1398">
        <v>4.41</v>
      </c>
      <c r="S1398">
        <v>2.3170000000000002</v>
      </c>
      <c r="T1398">
        <v>0.16400000000000001</v>
      </c>
      <c r="U1398">
        <v>-2.0859999999999999</v>
      </c>
      <c r="V1398">
        <v>0.90100000000000002</v>
      </c>
      <c r="W1398">
        <v>2.661</v>
      </c>
      <c r="X1398">
        <v>4.4950000000000001</v>
      </c>
      <c r="Y1398">
        <v>2.6920000000000002</v>
      </c>
      <c r="Z1398">
        <v>1.619</v>
      </c>
      <c r="AA1398">
        <v>4.28</v>
      </c>
      <c r="AB1398">
        <v>3.8980000000000001</v>
      </c>
      <c r="AC1398">
        <v>5.1609999999999996</v>
      </c>
      <c r="AD1398">
        <v>5.1790000000000003</v>
      </c>
      <c r="AE1398">
        <v>1.7889999999999999</v>
      </c>
      <c r="AF1398">
        <v>3.0169999999999999</v>
      </c>
      <c r="AG1398">
        <v>1.8009999999999999</v>
      </c>
      <c r="AH1398">
        <v>3.0870000000000002</v>
      </c>
      <c r="AI1398">
        <v>3.2029999999999998</v>
      </c>
      <c r="AJ1398">
        <v>2.6349999999999998</v>
      </c>
      <c r="AK1398">
        <v>2.073</v>
      </c>
      <c r="AL1398">
        <v>1.008</v>
      </c>
      <c r="AM1398">
        <v>-2.9279999999999999</v>
      </c>
      <c r="AN1398">
        <v>3.089</v>
      </c>
      <c r="AO1398">
        <v>3.1469999999999998</v>
      </c>
      <c r="AP1398">
        <v>1.762</v>
      </c>
      <c r="AQ1398">
        <v>2.33</v>
      </c>
      <c r="AR1398">
        <v>2.8679999999999999</v>
      </c>
      <c r="AS1398">
        <v>0.69</v>
      </c>
      <c r="AT1398">
        <v>1.107</v>
      </c>
      <c r="AU1398">
        <v>2.9790000000000001</v>
      </c>
      <c r="AV1398">
        <v>1.8340000000000001</v>
      </c>
      <c r="AW1398">
        <v>1.458</v>
      </c>
      <c r="AX1398">
        <v>1.93</v>
      </c>
      <c r="AY1398">
        <v>1.7869999999999999</v>
      </c>
      <c r="AZ1398">
        <v>1.637</v>
      </c>
      <c r="BA1398">
        <v>1.6</v>
      </c>
      <c r="BB1398">
        <v>1.6</v>
      </c>
      <c r="BC1398">
        <v>2018</v>
      </c>
    </row>
    <row r="1399" spans="1:55" x14ac:dyDescent="0.25">
      <c r="A1399">
        <v>156</v>
      </c>
      <c r="B1399" t="s">
        <v>633</v>
      </c>
      <c r="C1399" t="s">
        <v>237</v>
      </c>
      <c r="D1399" t="s">
        <v>634</v>
      </c>
      <c r="E1399" t="s">
        <v>238</v>
      </c>
      <c r="F1399" t="s">
        <v>239</v>
      </c>
      <c r="G1399" t="s">
        <v>229</v>
      </c>
      <c r="H1399" t="s">
        <v>230</v>
      </c>
      <c r="I1399" t="s">
        <v>635</v>
      </c>
      <c r="J1399">
        <v>322.74700000000001</v>
      </c>
      <c r="K1399">
        <v>368.35500000000002</v>
      </c>
      <c r="L1399">
        <v>388.17599999999999</v>
      </c>
      <c r="M1399">
        <v>421.31099999999998</v>
      </c>
      <c r="N1399">
        <v>461.98</v>
      </c>
      <c r="O1399">
        <v>500.02</v>
      </c>
      <c r="P1399">
        <v>526.62199999999996</v>
      </c>
      <c r="Q1399">
        <v>574.327</v>
      </c>
      <c r="R1399">
        <v>626.88499999999999</v>
      </c>
      <c r="S1399">
        <v>671.56700000000001</v>
      </c>
      <c r="T1399">
        <v>695.48699999999997</v>
      </c>
      <c r="U1399">
        <v>701.76099999999997</v>
      </c>
      <c r="V1399">
        <v>718.423</v>
      </c>
      <c r="W1399">
        <v>747.02499999999998</v>
      </c>
      <c r="X1399">
        <v>791.95899999999995</v>
      </c>
      <c r="Y1399">
        <v>831.59400000000005</v>
      </c>
      <c r="Z1399">
        <v>859.80499999999995</v>
      </c>
      <c r="AA1399">
        <v>906.89700000000005</v>
      </c>
      <c r="AB1399">
        <v>940.53599999999994</v>
      </c>
      <c r="AC1399" s="52">
        <v>1007.91</v>
      </c>
      <c r="AD1399" s="52">
        <v>1106.06</v>
      </c>
      <c r="AE1399" s="52">
        <v>1144.53</v>
      </c>
      <c r="AF1399" s="52">
        <v>1193.69</v>
      </c>
      <c r="AG1399" s="52">
        <v>1254.74</v>
      </c>
      <c r="AH1399" s="52">
        <v>1335.72</v>
      </c>
      <c r="AI1399" s="52">
        <v>1421.57</v>
      </c>
      <c r="AJ1399" s="52">
        <v>1496.57</v>
      </c>
      <c r="AK1399" s="52">
        <v>1577.66</v>
      </c>
      <c r="AL1399" s="52">
        <v>1657.04</v>
      </c>
      <c r="AM1399" s="52">
        <v>1571.33</v>
      </c>
      <c r="AN1399" s="52">
        <v>1666.05</v>
      </c>
      <c r="AO1399" s="52">
        <v>1774.06</v>
      </c>
      <c r="AP1399" s="52">
        <v>1827.2</v>
      </c>
      <c r="AQ1399" s="52">
        <v>1902.25</v>
      </c>
      <c r="AR1399" s="52">
        <v>1994.89</v>
      </c>
      <c r="AS1399" s="52">
        <v>1990.44</v>
      </c>
      <c r="AT1399" s="52">
        <v>2028.22</v>
      </c>
      <c r="AU1399" s="52">
        <v>2141.5100000000002</v>
      </c>
      <c r="AV1399" s="52">
        <v>2217.54</v>
      </c>
      <c r="AW1399" s="52">
        <v>2289.4499999999998</v>
      </c>
      <c r="AX1399" s="52">
        <v>2380.19</v>
      </c>
      <c r="AY1399" s="52">
        <v>2473.75</v>
      </c>
      <c r="AZ1399" s="52">
        <v>2567.5700000000002</v>
      </c>
      <c r="BA1399" s="52">
        <v>2664.45</v>
      </c>
      <c r="BB1399" s="52">
        <v>2759.26</v>
      </c>
      <c r="BC1399">
        <v>2018</v>
      </c>
    </row>
    <row r="1400" spans="1:55" x14ac:dyDescent="0.25">
      <c r="A1400">
        <v>156</v>
      </c>
      <c r="B1400" t="s">
        <v>633</v>
      </c>
      <c r="C1400" t="s">
        <v>240</v>
      </c>
      <c r="D1400" t="s">
        <v>634</v>
      </c>
      <c r="E1400" t="s">
        <v>238</v>
      </c>
      <c r="F1400" t="s">
        <v>241</v>
      </c>
      <c r="G1400" t="s">
        <v>242</v>
      </c>
      <c r="H1400" t="s">
        <v>230</v>
      </c>
      <c r="I1400" t="s">
        <v>243</v>
      </c>
      <c r="J1400">
        <v>276.03699999999998</v>
      </c>
      <c r="K1400">
        <v>307.24200000000002</v>
      </c>
      <c r="L1400">
        <v>314.63499999999999</v>
      </c>
      <c r="M1400">
        <v>341.858</v>
      </c>
      <c r="N1400">
        <v>356.72300000000001</v>
      </c>
      <c r="O1400">
        <v>366.185</v>
      </c>
      <c r="P1400">
        <v>379.00099999999998</v>
      </c>
      <c r="Q1400">
        <v>433.13</v>
      </c>
      <c r="R1400">
        <v>509.36900000000003</v>
      </c>
      <c r="S1400">
        <v>567.20600000000002</v>
      </c>
      <c r="T1400">
        <v>596.07600000000002</v>
      </c>
      <c r="U1400">
        <v>612.50800000000004</v>
      </c>
      <c r="V1400">
        <v>594.36400000000003</v>
      </c>
      <c r="W1400">
        <v>579.05600000000004</v>
      </c>
      <c r="X1400">
        <v>579.91899999999998</v>
      </c>
      <c r="Y1400">
        <v>605.923</v>
      </c>
      <c r="Z1400">
        <v>630.601</v>
      </c>
      <c r="AA1400">
        <v>654.98099999999999</v>
      </c>
      <c r="AB1400">
        <v>634.01400000000001</v>
      </c>
      <c r="AC1400">
        <v>678.39599999999996</v>
      </c>
      <c r="AD1400">
        <v>744.76599999999996</v>
      </c>
      <c r="AE1400">
        <v>738.99900000000002</v>
      </c>
      <c r="AF1400">
        <v>760.64</v>
      </c>
      <c r="AG1400">
        <v>895.56899999999996</v>
      </c>
      <c r="AH1400" s="52">
        <v>1026.67</v>
      </c>
      <c r="AI1400" s="52">
        <v>1173.1400000000001</v>
      </c>
      <c r="AJ1400" s="52">
        <v>1319.31</v>
      </c>
      <c r="AK1400" s="52">
        <v>1468.82</v>
      </c>
      <c r="AL1400" s="52">
        <v>1552.93</v>
      </c>
      <c r="AM1400" s="52">
        <v>1374.62</v>
      </c>
      <c r="AN1400" s="52">
        <v>1617.27</v>
      </c>
      <c r="AO1400" s="52">
        <v>1792.83</v>
      </c>
      <c r="AP1400" s="52">
        <v>1828.69</v>
      </c>
      <c r="AQ1400" s="52">
        <v>1847.21</v>
      </c>
      <c r="AR1400" s="52">
        <v>1803.53</v>
      </c>
      <c r="AS1400" s="52">
        <v>1556.13</v>
      </c>
      <c r="AT1400" s="52">
        <v>1530.27</v>
      </c>
      <c r="AU1400" s="52">
        <v>1650.19</v>
      </c>
      <c r="AV1400" s="52">
        <v>1711.39</v>
      </c>
      <c r="AW1400" s="52">
        <v>1739.11</v>
      </c>
      <c r="AX1400" s="52">
        <v>1832.49</v>
      </c>
      <c r="AY1400" s="52">
        <v>1925.55</v>
      </c>
      <c r="AZ1400" s="52">
        <v>2027.4</v>
      </c>
      <c r="BA1400" s="52">
        <v>2133.7199999999998</v>
      </c>
      <c r="BB1400" s="52">
        <v>2242.04</v>
      </c>
      <c r="BC1400">
        <v>2018</v>
      </c>
    </row>
    <row r="1401" spans="1:55" x14ac:dyDescent="0.25">
      <c r="A1401">
        <v>156</v>
      </c>
      <c r="B1401" t="s">
        <v>633</v>
      </c>
      <c r="C1401" t="s">
        <v>244</v>
      </c>
      <c r="D1401" t="s">
        <v>634</v>
      </c>
      <c r="E1401" t="s">
        <v>238</v>
      </c>
      <c r="F1401" t="s">
        <v>245</v>
      </c>
      <c r="G1401" t="s">
        <v>246</v>
      </c>
      <c r="H1401" t="s">
        <v>230</v>
      </c>
      <c r="I1401" t="s">
        <v>243</v>
      </c>
      <c r="J1401">
        <v>288.41500000000002</v>
      </c>
      <c r="K1401">
        <v>326.76100000000002</v>
      </c>
      <c r="L1401">
        <v>335.88799999999998</v>
      </c>
      <c r="M1401">
        <v>358.12299999999999</v>
      </c>
      <c r="N1401">
        <v>392.97199999999998</v>
      </c>
      <c r="O1401">
        <v>424.60700000000003</v>
      </c>
      <c r="P1401">
        <v>442.44099999999997</v>
      </c>
      <c r="Q1401">
        <v>471.84699999999998</v>
      </c>
      <c r="R1401">
        <v>510.03</v>
      </c>
      <c r="S1401">
        <v>542.30999999999995</v>
      </c>
      <c r="T1401">
        <v>563.52599999999995</v>
      </c>
      <c r="U1401">
        <v>570.43399999999997</v>
      </c>
      <c r="V1401">
        <v>588.68799999999999</v>
      </c>
      <c r="W1401">
        <v>618.67100000000005</v>
      </c>
      <c r="X1401">
        <v>660.28200000000004</v>
      </c>
      <c r="Y1401">
        <v>692.274</v>
      </c>
      <c r="Z1401">
        <v>716.36300000000006</v>
      </c>
      <c r="AA1401">
        <v>759.90200000000004</v>
      </c>
      <c r="AB1401">
        <v>798.41099999999994</v>
      </c>
      <c r="AC1401">
        <v>851.74099999999999</v>
      </c>
      <c r="AD1401">
        <v>915.87599999999998</v>
      </c>
      <c r="AE1401">
        <v>952.70699999999999</v>
      </c>
      <c r="AF1401">
        <v>996.97699999999998</v>
      </c>
      <c r="AG1401" s="52">
        <v>1033.78</v>
      </c>
      <c r="AH1401" s="52">
        <v>1094.3800000000001</v>
      </c>
      <c r="AI1401" s="52">
        <v>1164.6099999999999</v>
      </c>
      <c r="AJ1401" s="52">
        <v>1231.47</v>
      </c>
      <c r="AK1401" s="52">
        <v>1290.77</v>
      </c>
      <c r="AL1401" s="52">
        <v>1329.13</v>
      </c>
      <c r="AM1401" s="52">
        <v>1300.04</v>
      </c>
      <c r="AN1401" s="52">
        <v>1355.83</v>
      </c>
      <c r="AO1401" s="52">
        <v>1427.71</v>
      </c>
      <c r="AP1401" s="52">
        <v>1480.73</v>
      </c>
      <c r="AQ1401" s="52">
        <v>1541.82</v>
      </c>
      <c r="AR1401" s="52">
        <v>1616.06</v>
      </c>
      <c r="AS1401" s="52">
        <v>1644.61</v>
      </c>
      <c r="AT1401" s="52">
        <v>1680.99</v>
      </c>
      <c r="AU1401" s="52">
        <v>1763.97</v>
      </c>
      <c r="AV1401" s="52">
        <v>1836.82</v>
      </c>
      <c r="AW1401" s="52">
        <v>1896.73</v>
      </c>
      <c r="AX1401" s="52">
        <v>1973.71</v>
      </c>
      <c r="AY1401" s="52">
        <v>2050.75</v>
      </c>
      <c r="AZ1401" s="52">
        <v>2127.46</v>
      </c>
      <c r="BA1401" s="52">
        <v>2206.29</v>
      </c>
      <c r="BB1401" s="52">
        <v>2288.5</v>
      </c>
      <c r="BC1401">
        <v>2018</v>
      </c>
    </row>
    <row r="1402" spans="1:55" x14ac:dyDescent="0.25">
      <c r="A1402">
        <v>156</v>
      </c>
      <c r="B1402" t="s">
        <v>633</v>
      </c>
      <c r="C1402" t="s">
        <v>247</v>
      </c>
      <c r="D1402" t="s">
        <v>634</v>
      </c>
      <c r="E1402" t="s">
        <v>248</v>
      </c>
      <c r="F1402" t="s">
        <v>249</v>
      </c>
      <c r="G1402" t="s">
        <v>250</v>
      </c>
      <c r="I1402" t="s">
        <v>251</v>
      </c>
      <c r="J1402">
        <v>38.335000000000001</v>
      </c>
      <c r="K1402">
        <v>42.271999999999998</v>
      </c>
      <c r="L1402">
        <v>46.014000000000003</v>
      </c>
      <c r="M1402">
        <v>48.674999999999997</v>
      </c>
      <c r="N1402">
        <v>50.396000000000001</v>
      </c>
      <c r="O1402">
        <v>52.078000000000003</v>
      </c>
      <c r="P1402">
        <v>53.698</v>
      </c>
      <c r="Q1402">
        <v>56.27</v>
      </c>
      <c r="R1402">
        <v>58.825000000000003</v>
      </c>
      <c r="S1402">
        <v>61.591000000000001</v>
      </c>
      <c r="T1402">
        <v>63.680999999999997</v>
      </c>
      <c r="U1402">
        <v>65.623999999999995</v>
      </c>
      <c r="V1402">
        <v>66.581999999999994</v>
      </c>
      <c r="W1402">
        <v>67.438999999999993</v>
      </c>
      <c r="X1402">
        <v>68.42</v>
      </c>
      <c r="Y1402">
        <v>69.960999999999999</v>
      </c>
      <c r="Z1402">
        <v>71.182000000000002</v>
      </c>
      <c r="AA1402">
        <v>71.998999999999995</v>
      </c>
      <c r="AB1402">
        <v>71.867999999999995</v>
      </c>
      <c r="AC1402">
        <v>73.236999999999995</v>
      </c>
      <c r="AD1402">
        <v>76.411000000000001</v>
      </c>
      <c r="AE1402">
        <v>77.679000000000002</v>
      </c>
      <c r="AF1402">
        <v>78.643000000000001</v>
      </c>
      <c r="AG1402">
        <v>81.203000000000003</v>
      </c>
      <c r="AH1402">
        <v>83.855000000000004</v>
      </c>
      <c r="AI1402">
        <v>86.474999999999994</v>
      </c>
      <c r="AJ1402">
        <v>88.7</v>
      </c>
      <c r="AK1402">
        <v>91.608000000000004</v>
      </c>
      <c r="AL1402">
        <v>95.257000000000005</v>
      </c>
      <c r="AM1402">
        <v>93.055000000000007</v>
      </c>
      <c r="AN1402">
        <v>95.706999999999994</v>
      </c>
      <c r="AO1402">
        <v>98.802999999999997</v>
      </c>
      <c r="AP1402">
        <v>100</v>
      </c>
      <c r="AQ1402">
        <v>101.736</v>
      </c>
      <c r="AR1402">
        <v>103.71599999999999</v>
      </c>
      <c r="AS1402">
        <v>102.776</v>
      </c>
      <c r="AT1402">
        <v>103.58</v>
      </c>
      <c r="AU1402">
        <v>106.202</v>
      </c>
      <c r="AV1402">
        <v>107.992</v>
      </c>
      <c r="AW1402">
        <v>109.893</v>
      </c>
      <c r="AX1402">
        <v>112.084</v>
      </c>
      <c r="AY1402">
        <v>114.444</v>
      </c>
      <c r="AZ1402">
        <v>116.871</v>
      </c>
      <c r="BA1402">
        <v>119.372</v>
      </c>
      <c r="BB1402">
        <v>121.672</v>
      </c>
      <c r="BC1402">
        <v>2018</v>
      </c>
    </row>
    <row r="1403" spans="1:55" x14ac:dyDescent="0.25">
      <c r="A1403">
        <v>156</v>
      </c>
      <c r="B1403" t="s">
        <v>633</v>
      </c>
      <c r="C1403" t="s">
        <v>252</v>
      </c>
      <c r="D1403" t="s">
        <v>634</v>
      </c>
      <c r="E1403" t="s">
        <v>253</v>
      </c>
      <c r="F1403" t="s">
        <v>254</v>
      </c>
      <c r="G1403" t="s">
        <v>229</v>
      </c>
      <c r="H1403" t="s">
        <v>220</v>
      </c>
      <c r="I1403" t="s">
        <v>255</v>
      </c>
      <c r="J1403" s="52">
        <v>34404.54</v>
      </c>
      <c r="K1403" s="52">
        <v>35158.839999999997</v>
      </c>
      <c r="L1403" s="52">
        <v>33632.94</v>
      </c>
      <c r="M1403" s="52">
        <v>34163.269999999997</v>
      </c>
      <c r="N1403" s="52">
        <v>35841.46</v>
      </c>
      <c r="O1403" s="52">
        <v>37195.61</v>
      </c>
      <c r="P1403" s="52">
        <v>37622.339999999997</v>
      </c>
      <c r="Q1403" s="52">
        <v>38664.39</v>
      </c>
      <c r="R1403" s="52">
        <v>39835.980000000003</v>
      </c>
      <c r="S1403" s="52">
        <v>40065.040000000001</v>
      </c>
      <c r="T1403" s="52">
        <v>39524.29</v>
      </c>
      <c r="U1403" s="52">
        <v>38209.35</v>
      </c>
      <c r="V1403" s="52">
        <v>38094.68</v>
      </c>
      <c r="W1403" s="52">
        <v>38661.54</v>
      </c>
      <c r="X1403" s="52">
        <v>39968.730000000003</v>
      </c>
      <c r="Y1403" s="52">
        <v>40619.78</v>
      </c>
      <c r="Z1403" s="52">
        <v>40849.019999999997</v>
      </c>
      <c r="AA1403" s="52">
        <v>42172.62</v>
      </c>
      <c r="AB1403" s="52">
        <v>43443.78</v>
      </c>
      <c r="AC1403" s="52">
        <v>45320.04</v>
      </c>
      <c r="AD1403" s="52">
        <v>47231.040000000001</v>
      </c>
      <c r="AE1403" s="52">
        <v>47573.15</v>
      </c>
      <c r="AF1403" s="52">
        <v>48480.4</v>
      </c>
      <c r="AG1403" s="52">
        <v>48893.29</v>
      </c>
      <c r="AH1403" s="52">
        <v>49932.08</v>
      </c>
      <c r="AI1403" s="52">
        <v>51046.75</v>
      </c>
      <c r="AJ1403" s="52">
        <v>51867.73</v>
      </c>
      <c r="AK1403" s="52">
        <v>52428.14</v>
      </c>
      <c r="AL1403" s="52">
        <v>52397.02</v>
      </c>
      <c r="AM1403" s="52">
        <v>50284.56</v>
      </c>
      <c r="AN1403" s="52">
        <v>51262.2</v>
      </c>
      <c r="AO1403" s="52">
        <v>52351.03</v>
      </c>
      <c r="AP1403" s="52">
        <v>52710.53</v>
      </c>
      <c r="AQ1403" s="52">
        <v>53370.35</v>
      </c>
      <c r="AR1403" s="52">
        <v>54345.34</v>
      </c>
      <c r="AS1403" s="52">
        <v>54282.16</v>
      </c>
      <c r="AT1403" s="52">
        <v>54314.23</v>
      </c>
      <c r="AU1403" s="52">
        <v>55261.47</v>
      </c>
      <c r="AV1403" s="52">
        <v>55506.3</v>
      </c>
      <c r="AW1403" s="52">
        <v>55607.54</v>
      </c>
      <c r="AX1403" s="52">
        <v>56147.38</v>
      </c>
      <c r="AY1403" s="52">
        <v>56620.23</v>
      </c>
      <c r="AZ1403" s="52">
        <v>57020.480000000003</v>
      </c>
      <c r="BA1403" s="52">
        <v>57409.120000000003</v>
      </c>
      <c r="BB1403" s="52">
        <v>57807.16</v>
      </c>
      <c r="BC1403">
        <v>2018</v>
      </c>
    </row>
    <row r="1404" spans="1:55" x14ac:dyDescent="0.25">
      <c r="A1404">
        <v>156</v>
      </c>
      <c r="B1404" t="s">
        <v>633</v>
      </c>
      <c r="C1404" t="s">
        <v>256</v>
      </c>
      <c r="D1404" t="s">
        <v>634</v>
      </c>
      <c r="E1404" t="s">
        <v>253</v>
      </c>
      <c r="F1404" t="s">
        <v>257</v>
      </c>
      <c r="G1404" t="s">
        <v>258</v>
      </c>
      <c r="H1404" t="s">
        <v>220</v>
      </c>
      <c r="I1404" t="s">
        <v>255</v>
      </c>
      <c r="J1404" s="52">
        <v>27356.13</v>
      </c>
      <c r="K1404" s="52">
        <v>27955.9</v>
      </c>
      <c r="L1404" s="52">
        <v>26742.61</v>
      </c>
      <c r="M1404" s="52">
        <v>27164.29</v>
      </c>
      <c r="N1404" s="52">
        <v>28498.67</v>
      </c>
      <c r="O1404" s="52">
        <v>29575.4</v>
      </c>
      <c r="P1404" s="52">
        <v>29914.7</v>
      </c>
      <c r="Q1404" s="52">
        <v>30743.27</v>
      </c>
      <c r="R1404" s="52">
        <v>31674.84</v>
      </c>
      <c r="S1404" s="52">
        <v>31856.98</v>
      </c>
      <c r="T1404" s="52">
        <v>31427.01</v>
      </c>
      <c r="U1404" s="52">
        <v>30381.45</v>
      </c>
      <c r="V1404" s="52">
        <v>30290.27</v>
      </c>
      <c r="W1404" s="52">
        <v>30741.01</v>
      </c>
      <c r="X1404" s="52">
        <v>31780.39</v>
      </c>
      <c r="Y1404" s="52">
        <v>32298.07</v>
      </c>
      <c r="Z1404" s="52">
        <v>32480.34</v>
      </c>
      <c r="AA1404" s="52">
        <v>33532.78</v>
      </c>
      <c r="AB1404" s="52">
        <v>34543.519999999997</v>
      </c>
      <c r="AC1404" s="52">
        <v>36035.39</v>
      </c>
      <c r="AD1404" s="52">
        <v>37554.879999999997</v>
      </c>
      <c r="AE1404" s="52">
        <v>37826.910000000003</v>
      </c>
      <c r="AF1404" s="52">
        <v>38548.29</v>
      </c>
      <c r="AG1404" s="52">
        <v>38876.589999999997</v>
      </c>
      <c r="AH1404" s="52">
        <v>39702.559999999998</v>
      </c>
      <c r="AI1404" s="52">
        <v>40588.879999999997</v>
      </c>
      <c r="AJ1404" s="52">
        <v>41241.660000000003</v>
      </c>
      <c r="AK1404" s="52">
        <v>41687.26</v>
      </c>
      <c r="AL1404" s="52">
        <v>41662.519999999997</v>
      </c>
      <c r="AM1404" s="52">
        <v>39982.83</v>
      </c>
      <c r="AN1404" s="52">
        <v>40760.19</v>
      </c>
      <c r="AO1404" s="52">
        <v>41625.949999999997</v>
      </c>
      <c r="AP1404" s="52">
        <v>41911.800000000003</v>
      </c>
      <c r="AQ1404" s="52">
        <v>42436.44</v>
      </c>
      <c r="AR1404" s="52">
        <v>43211.69</v>
      </c>
      <c r="AS1404" s="52">
        <v>43161.45</v>
      </c>
      <c r="AT1404" s="52">
        <v>43186.95</v>
      </c>
      <c r="AU1404" s="52">
        <v>43940.13</v>
      </c>
      <c r="AV1404" s="52">
        <v>44134.8</v>
      </c>
      <c r="AW1404" s="52">
        <v>44215.3</v>
      </c>
      <c r="AX1404" s="52">
        <v>44644.55</v>
      </c>
      <c r="AY1404" s="52">
        <v>45020.52</v>
      </c>
      <c r="AZ1404" s="52">
        <v>45338.78</v>
      </c>
      <c r="BA1404" s="52">
        <v>45647.8</v>
      </c>
      <c r="BB1404" s="52">
        <v>45964.29</v>
      </c>
      <c r="BC1404">
        <v>2018</v>
      </c>
    </row>
    <row r="1405" spans="1:55" x14ac:dyDescent="0.25">
      <c r="A1405">
        <v>156</v>
      </c>
      <c r="B1405" t="s">
        <v>633</v>
      </c>
      <c r="C1405" t="s">
        <v>259</v>
      </c>
      <c r="D1405" t="s">
        <v>634</v>
      </c>
      <c r="E1405" t="s">
        <v>260</v>
      </c>
      <c r="F1405" t="s">
        <v>261</v>
      </c>
      <c r="G1405" t="s">
        <v>229</v>
      </c>
      <c r="H1405" t="s">
        <v>220</v>
      </c>
      <c r="I1405" t="s">
        <v>262</v>
      </c>
      <c r="J1405" s="52">
        <v>13189.11</v>
      </c>
      <c r="K1405" s="52">
        <v>14862.28</v>
      </c>
      <c r="L1405" s="52">
        <v>15475.7</v>
      </c>
      <c r="M1405" s="52">
        <v>16628.98</v>
      </c>
      <c r="N1405" s="52">
        <v>18062.509999999998</v>
      </c>
      <c r="O1405" s="52">
        <v>19370.71</v>
      </c>
      <c r="P1405" s="52">
        <v>20202.259999999998</v>
      </c>
      <c r="Q1405" s="52">
        <v>21756.57</v>
      </c>
      <c r="R1405" s="52">
        <v>23433.66</v>
      </c>
      <c r="S1405" s="52">
        <v>24676.44</v>
      </c>
      <c r="T1405" s="52">
        <v>25169.29</v>
      </c>
      <c r="U1405" s="52">
        <v>25074.44</v>
      </c>
      <c r="V1405" s="52">
        <v>25364.32</v>
      </c>
      <c r="W1405" s="52">
        <v>26072.84</v>
      </c>
      <c r="X1405" s="52">
        <v>27346.59</v>
      </c>
      <c r="Y1405" s="52">
        <v>28417.93</v>
      </c>
      <c r="Z1405" s="52">
        <v>29077.06</v>
      </c>
      <c r="AA1405" s="52">
        <v>30363.94</v>
      </c>
      <c r="AB1405" s="52">
        <v>31222.28</v>
      </c>
      <c r="AC1405" s="52">
        <v>33191.040000000001</v>
      </c>
      <c r="AD1405" s="52">
        <v>36089.82</v>
      </c>
      <c r="AE1405" s="52">
        <v>36954.559999999998</v>
      </c>
      <c r="AF1405" s="52">
        <v>38126.42</v>
      </c>
      <c r="AG1405" s="52">
        <v>39702.74</v>
      </c>
      <c r="AH1405" s="52">
        <v>41870.559999999998</v>
      </c>
      <c r="AI1405" s="52">
        <v>44142.58</v>
      </c>
      <c r="AJ1405" s="52">
        <v>46006.79</v>
      </c>
      <c r="AK1405" s="52">
        <v>48028.11</v>
      </c>
      <c r="AL1405" s="52">
        <v>49911.78</v>
      </c>
      <c r="AM1405" s="52">
        <v>46792.25</v>
      </c>
      <c r="AN1405" s="52">
        <v>49061.51</v>
      </c>
      <c r="AO1405" s="52">
        <v>51724.29</v>
      </c>
      <c r="AP1405" s="52">
        <v>52710.53</v>
      </c>
      <c r="AQ1405" s="52">
        <v>54297.11</v>
      </c>
      <c r="AR1405" s="52">
        <v>56364.959999999999</v>
      </c>
      <c r="AS1405" s="52">
        <v>55788.87</v>
      </c>
      <c r="AT1405" s="52">
        <v>56258.64</v>
      </c>
      <c r="AU1405" s="52">
        <v>58688.800000000003</v>
      </c>
      <c r="AV1405" s="52">
        <v>59942.55</v>
      </c>
      <c r="AW1405" s="52">
        <v>61108.59</v>
      </c>
      <c r="AX1405" s="52">
        <v>62932.49</v>
      </c>
      <c r="AY1405" s="52">
        <v>64798.69</v>
      </c>
      <c r="AZ1405" s="52">
        <v>66640.600000000006</v>
      </c>
      <c r="BA1405" s="52">
        <v>68530.14</v>
      </c>
      <c r="BB1405" s="52">
        <v>70335.23</v>
      </c>
      <c r="BC1405">
        <v>2018</v>
      </c>
    </row>
    <row r="1406" spans="1:55" x14ac:dyDescent="0.25">
      <c r="A1406">
        <v>156</v>
      </c>
      <c r="B1406" t="s">
        <v>633</v>
      </c>
      <c r="C1406" t="s">
        <v>263</v>
      </c>
      <c r="D1406" t="s">
        <v>634</v>
      </c>
      <c r="E1406" t="s">
        <v>260</v>
      </c>
      <c r="F1406" t="s">
        <v>264</v>
      </c>
      <c r="G1406" t="s">
        <v>242</v>
      </c>
      <c r="H1406" t="s">
        <v>220</v>
      </c>
      <c r="I1406" t="s">
        <v>262</v>
      </c>
      <c r="J1406" s="52">
        <v>11280.3</v>
      </c>
      <c r="K1406" s="52">
        <v>12396.51</v>
      </c>
      <c r="L1406" s="52">
        <v>12543.79</v>
      </c>
      <c r="M1406" s="52">
        <v>13492.99</v>
      </c>
      <c r="N1406" s="52">
        <v>13947.17</v>
      </c>
      <c r="O1406" s="52">
        <v>14185.97</v>
      </c>
      <c r="P1406" s="52">
        <v>14539.23</v>
      </c>
      <c r="Q1406" s="52">
        <v>16407.77</v>
      </c>
      <c r="R1406" s="52">
        <v>19040.79</v>
      </c>
      <c r="S1406" s="52">
        <v>20841.740000000002</v>
      </c>
      <c r="T1406" s="52">
        <v>21571.68</v>
      </c>
      <c r="U1406" s="52">
        <v>21885.37</v>
      </c>
      <c r="V1406" s="52">
        <v>20984.36</v>
      </c>
      <c r="W1406" s="52">
        <v>20210.34</v>
      </c>
      <c r="X1406" s="52">
        <v>20024.77</v>
      </c>
      <c r="Y1406" s="52">
        <v>20706.12</v>
      </c>
      <c r="Z1406" s="52">
        <v>21325.81</v>
      </c>
      <c r="AA1406" s="52">
        <v>21929.49</v>
      </c>
      <c r="AB1406" s="52">
        <v>21046.89</v>
      </c>
      <c r="AC1406" s="52">
        <v>22339.86</v>
      </c>
      <c r="AD1406" s="52">
        <v>24301.11</v>
      </c>
      <c r="AE1406" s="52">
        <v>23860.720000000001</v>
      </c>
      <c r="AF1406" s="52">
        <v>24294.89</v>
      </c>
      <c r="AG1406" s="52">
        <v>28337.81</v>
      </c>
      <c r="AH1406" s="52">
        <v>32182.89</v>
      </c>
      <c r="AI1406" s="52">
        <v>36428.39</v>
      </c>
      <c r="AJ1406" s="52">
        <v>40557.360000000001</v>
      </c>
      <c r="AK1406" s="52">
        <v>44714.78</v>
      </c>
      <c r="AL1406" s="52">
        <v>46775.92</v>
      </c>
      <c r="AM1406" s="52">
        <v>40934.5</v>
      </c>
      <c r="AN1406" s="52">
        <v>47625</v>
      </c>
      <c r="AO1406" s="52">
        <v>52271.54</v>
      </c>
      <c r="AP1406" s="52">
        <v>52753.35</v>
      </c>
      <c r="AQ1406" s="52">
        <v>52726.05</v>
      </c>
      <c r="AR1406" s="52">
        <v>50958.06</v>
      </c>
      <c r="AS1406" s="52">
        <v>43615.8</v>
      </c>
      <c r="AT1406" s="52">
        <v>42446.55</v>
      </c>
      <c r="AU1406" s="52">
        <v>45223.97</v>
      </c>
      <c r="AV1406" s="52">
        <v>46260.71</v>
      </c>
      <c r="AW1406" s="52">
        <v>46419.23</v>
      </c>
      <c r="AX1406" s="52">
        <v>48451.24</v>
      </c>
      <c r="AY1406" s="52">
        <v>50438.94</v>
      </c>
      <c r="AZ1406" s="52">
        <v>52620.59</v>
      </c>
      <c r="BA1406" s="52">
        <v>54879.519999999997</v>
      </c>
      <c r="BB1406" s="52">
        <v>57150.94</v>
      </c>
      <c r="BC1406">
        <v>2018</v>
      </c>
    </row>
    <row r="1407" spans="1:55" x14ac:dyDescent="0.25">
      <c r="A1407">
        <v>156</v>
      </c>
      <c r="B1407" t="s">
        <v>633</v>
      </c>
      <c r="C1407" t="s">
        <v>265</v>
      </c>
      <c r="D1407" t="s">
        <v>634</v>
      </c>
      <c r="E1407" t="s">
        <v>260</v>
      </c>
      <c r="F1407" t="s">
        <v>266</v>
      </c>
      <c r="G1407" t="s">
        <v>246</v>
      </c>
      <c r="H1407" t="s">
        <v>220</v>
      </c>
      <c r="I1407" t="s">
        <v>262</v>
      </c>
      <c r="J1407" s="52">
        <v>11786.11</v>
      </c>
      <c r="K1407" s="52">
        <v>13184.05</v>
      </c>
      <c r="L1407" s="52">
        <v>13391.11</v>
      </c>
      <c r="M1407" s="52">
        <v>14134.98</v>
      </c>
      <c r="N1407" s="52">
        <v>15364.43</v>
      </c>
      <c r="O1407" s="52">
        <v>16449.240000000002</v>
      </c>
      <c r="P1407" s="52">
        <v>16972.900000000001</v>
      </c>
      <c r="Q1407" s="52">
        <v>17874.439999999999</v>
      </c>
      <c r="R1407" s="52">
        <v>19065.509999999998</v>
      </c>
      <c r="S1407" s="52">
        <v>19926.95</v>
      </c>
      <c r="T1407" s="52">
        <v>20393.7</v>
      </c>
      <c r="U1407" s="52">
        <v>20382.009999999998</v>
      </c>
      <c r="V1407" s="52">
        <v>20783.97</v>
      </c>
      <c r="W1407" s="52">
        <v>21593</v>
      </c>
      <c r="X1407" s="52">
        <v>22799.74</v>
      </c>
      <c r="Y1407" s="52">
        <v>23656.97</v>
      </c>
      <c r="Z1407" s="52">
        <v>24226.11</v>
      </c>
      <c r="AA1407" s="52">
        <v>25442.38</v>
      </c>
      <c r="AB1407" s="52">
        <v>26504.27</v>
      </c>
      <c r="AC1407" s="52">
        <v>28048.19</v>
      </c>
      <c r="AD1407" s="52">
        <v>29884.28</v>
      </c>
      <c r="AE1407" s="52">
        <v>30760.91</v>
      </c>
      <c r="AF1407" s="52">
        <v>31843.48</v>
      </c>
      <c r="AG1407" s="52">
        <v>32711.040000000001</v>
      </c>
      <c r="AH1407" s="52">
        <v>34305.360000000001</v>
      </c>
      <c r="AI1407" s="52">
        <v>36163.550000000003</v>
      </c>
      <c r="AJ1407" s="52">
        <v>37857.22</v>
      </c>
      <c r="AK1407" s="52">
        <v>39294.26</v>
      </c>
      <c r="AL1407" s="52">
        <v>40034.730000000003</v>
      </c>
      <c r="AM1407" s="52">
        <v>38713.589999999997</v>
      </c>
      <c r="AN1407" s="52">
        <v>39926.15</v>
      </c>
      <c r="AO1407" s="52">
        <v>41625.949999999997</v>
      </c>
      <c r="AP1407" s="52">
        <v>42715.71</v>
      </c>
      <c r="AQ1407" s="52">
        <v>44009.22</v>
      </c>
      <c r="AR1407" s="52">
        <v>45661.120000000003</v>
      </c>
      <c r="AS1407" s="52">
        <v>46095.79</v>
      </c>
      <c r="AT1407" s="52">
        <v>46627.18</v>
      </c>
      <c r="AU1407" s="52">
        <v>48342.23</v>
      </c>
      <c r="AV1407" s="52">
        <v>49651.18</v>
      </c>
      <c r="AW1407" s="52">
        <v>50626.18</v>
      </c>
      <c r="AX1407" s="52">
        <v>52185.08</v>
      </c>
      <c r="AY1407" s="52">
        <v>53718.54</v>
      </c>
      <c r="AZ1407" s="52">
        <v>55217.72</v>
      </c>
      <c r="BA1407" s="52">
        <v>56746.15</v>
      </c>
      <c r="BB1407" s="52">
        <v>58335.41</v>
      </c>
      <c r="BC1407">
        <v>2018</v>
      </c>
    </row>
    <row r="1408" spans="1:55" x14ac:dyDescent="0.25">
      <c r="A1408">
        <v>156</v>
      </c>
      <c r="B1408" t="s">
        <v>633</v>
      </c>
      <c r="C1408" t="s">
        <v>267</v>
      </c>
      <c r="D1408" t="s">
        <v>634</v>
      </c>
      <c r="E1408" t="s">
        <v>268</v>
      </c>
      <c r="F1408" t="s">
        <v>269</v>
      </c>
      <c r="G1408" t="s">
        <v>270</v>
      </c>
      <c r="I1408" t="s">
        <v>236</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-2.4009999999999998</v>
      </c>
      <c r="W1408">
        <v>-2.0739999999999998</v>
      </c>
      <c r="X1408">
        <v>-0.42099999999999999</v>
      </c>
      <c r="Y1408">
        <v>-0.80600000000000005</v>
      </c>
      <c r="Z1408">
        <v>-2.3250000000000002</v>
      </c>
      <c r="AA1408">
        <v>-1.4970000000000001</v>
      </c>
      <c r="AB1408">
        <v>-1.2509999999999999</v>
      </c>
      <c r="AC1408">
        <v>0.154</v>
      </c>
      <c r="AD1408">
        <v>1.524</v>
      </c>
      <c r="AE1408">
        <v>-0.30599999999999999</v>
      </c>
      <c r="AF1408">
        <v>-0.35</v>
      </c>
      <c r="AG1408">
        <v>-0.90200000000000002</v>
      </c>
      <c r="AH1408">
        <v>-9.7000000000000003E-2</v>
      </c>
      <c r="AI1408">
        <v>0.85299999999999998</v>
      </c>
      <c r="AJ1408">
        <v>1.298</v>
      </c>
      <c r="AK1408">
        <v>1.5249999999999999</v>
      </c>
      <c r="AL1408">
        <v>0.748</v>
      </c>
      <c r="AM1408">
        <v>-3.55</v>
      </c>
      <c r="AN1408">
        <v>-1.748</v>
      </c>
      <c r="AO1408">
        <v>-0.47299999999999998</v>
      </c>
      <c r="AP1408">
        <v>-1.1779999999999999</v>
      </c>
      <c r="AQ1408">
        <v>-1.298</v>
      </c>
      <c r="AR1408">
        <v>-0.82299999999999995</v>
      </c>
      <c r="AS1408">
        <v>-2.052</v>
      </c>
      <c r="AT1408">
        <v>-2.399</v>
      </c>
      <c r="AU1408">
        <v>-0.79900000000000004</v>
      </c>
      <c r="AV1408">
        <v>-0.52500000000000002</v>
      </c>
      <c r="AW1408">
        <v>-0.37</v>
      </c>
      <c r="AX1408">
        <v>8.6999999999999994E-2</v>
      </c>
      <c r="AY1408">
        <v>0.27600000000000002</v>
      </c>
      <c r="AZ1408">
        <v>0.27500000000000002</v>
      </c>
      <c r="BA1408">
        <v>0.218</v>
      </c>
      <c r="BB1408">
        <v>0.108</v>
      </c>
      <c r="BC1408">
        <v>2018</v>
      </c>
    </row>
    <row r="1409" spans="1:55" x14ac:dyDescent="0.25">
      <c r="A1409">
        <v>156</v>
      </c>
      <c r="B1409" t="s">
        <v>633</v>
      </c>
      <c r="C1409" t="s">
        <v>271</v>
      </c>
      <c r="D1409" t="s">
        <v>634</v>
      </c>
      <c r="E1409" t="s">
        <v>272</v>
      </c>
      <c r="F1409" t="s">
        <v>273</v>
      </c>
      <c r="G1409" t="s">
        <v>274</v>
      </c>
      <c r="I1409" t="s">
        <v>243</v>
      </c>
      <c r="J1409">
        <v>2.1760000000000002</v>
      </c>
      <c r="K1409">
        <v>2.214</v>
      </c>
      <c r="L1409">
        <v>2.137</v>
      </c>
      <c r="M1409">
        <v>2.1379999999999999</v>
      </c>
      <c r="N1409">
        <v>2.169</v>
      </c>
      <c r="O1409">
        <v>2.194</v>
      </c>
      <c r="P1409">
        <v>2.1640000000000001</v>
      </c>
      <c r="Q1409">
        <v>2.169</v>
      </c>
      <c r="R1409">
        <v>2.1669999999999998</v>
      </c>
      <c r="S1409">
        <v>2.1389999999999998</v>
      </c>
      <c r="T1409">
        <v>2.0579999999999998</v>
      </c>
      <c r="U1409">
        <v>1.968</v>
      </c>
      <c r="V1409">
        <v>1.784</v>
      </c>
      <c r="W1409">
        <v>1.796</v>
      </c>
      <c r="X1409">
        <v>1.823</v>
      </c>
      <c r="Y1409">
        <v>1.8049999999999999</v>
      </c>
      <c r="Z1409">
        <v>1.768</v>
      </c>
      <c r="AA1409">
        <v>1.7709999999999999</v>
      </c>
      <c r="AB1409">
        <v>1.792</v>
      </c>
      <c r="AC1409">
        <v>1.821</v>
      </c>
      <c r="AD1409">
        <v>1.8280000000000001</v>
      </c>
      <c r="AE1409">
        <v>1.8169999999999999</v>
      </c>
      <c r="AF1409">
        <v>1.8180000000000001</v>
      </c>
      <c r="AG1409">
        <v>1.7789999999999999</v>
      </c>
      <c r="AH1409">
        <v>1.742</v>
      </c>
      <c r="AI1409">
        <v>1.716</v>
      </c>
      <c r="AJ1409">
        <v>1.6719999999999999</v>
      </c>
      <c r="AK1409">
        <v>1.619</v>
      </c>
      <c r="AL1409">
        <v>1.589</v>
      </c>
      <c r="AM1409">
        <v>1.548</v>
      </c>
      <c r="AN1409">
        <v>1.516</v>
      </c>
      <c r="AO1409">
        <v>1.502</v>
      </c>
      <c r="AP1409">
        <v>1.482</v>
      </c>
      <c r="AQ1409">
        <v>1.4670000000000001</v>
      </c>
      <c r="AR1409">
        <v>1.458</v>
      </c>
      <c r="AS1409">
        <v>1.421</v>
      </c>
      <c r="AT1409">
        <v>1.391</v>
      </c>
      <c r="AU1409">
        <v>1.381</v>
      </c>
      <c r="AV1409">
        <v>1.359</v>
      </c>
      <c r="AW1409">
        <v>1.335</v>
      </c>
      <c r="AX1409">
        <v>1.3140000000000001</v>
      </c>
      <c r="AY1409">
        <v>1.292</v>
      </c>
      <c r="AZ1409">
        <v>1.268</v>
      </c>
      <c r="BA1409">
        <v>1.2430000000000001</v>
      </c>
      <c r="BB1409">
        <v>1.2190000000000001</v>
      </c>
      <c r="BC1409">
        <v>2018</v>
      </c>
    </row>
    <row r="1410" spans="1:55" x14ac:dyDescent="0.25">
      <c r="A1410">
        <v>156</v>
      </c>
      <c r="B1410" t="s">
        <v>633</v>
      </c>
      <c r="C1410" t="s">
        <v>275</v>
      </c>
      <c r="D1410" t="s">
        <v>634</v>
      </c>
      <c r="E1410" t="s">
        <v>276</v>
      </c>
      <c r="F1410" t="s">
        <v>277</v>
      </c>
      <c r="G1410" t="s">
        <v>278</v>
      </c>
      <c r="I1410" t="s">
        <v>243</v>
      </c>
      <c r="J1410">
        <v>1.119</v>
      </c>
      <c r="K1410">
        <v>1.127</v>
      </c>
      <c r="L1410">
        <v>1.1559999999999999</v>
      </c>
      <c r="M1410">
        <v>1.1759999999999999</v>
      </c>
      <c r="N1410">
        <v>1.1759999999999999</v>
      </c>
      <c r="O1410">
        <v>1.1779999999999999</v>
      </c>
      <c r="P1410">
        <v>1.19</v>
      </c>
      <c r="Q1410">
        <v>1.2170000000000001</v>
      </c>
      <c r="R1410">
        <v>1.2290000000000001</v>
      </c>
      <c r="S1410">
        <v>1.238</v>
      </c>
      <c r="T1410">
        <v>1.234</v>
      </c>
      <c r="U1410">
        <v>1.23</v>
      </c>
      <c r="V1410">
        <v>1.22</v>
      </c>
      <c r="W1410">
        <v>1.2070000000000001</v>
      </c>
      <c r="X1410">
        <v>1.1990000000000001</v>
      </c>
      <c r="Y1410">
        <v>1.2010000000000001</v>
      </c>
      <c r="Z1410">
        <v>1.2</v>
      </c>
      <c r="AA1410">
        <v>1.1930000000000001</v>
      </c>
      <c r="AB1410">
        <v>1.1779999999999999</v>
      </c>
      <c r="AC1410">
        <v>1.1830000000000001</v>
      </c>
      <c r="AD1410">
        <v>1.208</v>
      </c>
      <c r="AE1410">
        <v>1.2010000000000001</v>
      </c>
      <c r="AF1410">
        <v>1.1970000000000001</v>
      </c>
      <c r="AG1410">
        <v>1.214</v>
      </c>
      <c r="AH1410">
        <v>1.2210000000000001</v>
      </c>
      <c r="AI1410">
        <v>1.2210000000000001</v>
      </c>
      <c r="AJ1410">
        <v>1.2150000000000001</v>
      </c>
      <c r="AK1410">
        <v>1.222</v>
      </c>
      <c r="AL1410">
        <v>1.2470000000000001</v>
      </c>
      <c r="AM1410">
        <v>1.2090000000000001</v>
      </c>
      <c r="AN1410">
        <v>1.2290000000000001</v>
      </c>
      <c r="AO1410">
        <v>1.2430000000000001</v>
      </c>
      <c r="AP1410">
        <v>1.234</v>
      </c>
      <c r="AQ1410">
        <v>1.234</v>
      </c>
      <c r="AR1410">
        <v>1.234</v>
      </c>
      <c r="AS1410">
        <v>1.21</v>
      </c>
      <c r="AT1410">
        <v>1.2070000000000001</v>
      </c>
      <c r="AU1410">
        <v>1.214</v>
      </c>
      <c r="AV1410">
        <v>1.2070000000000001</v>
      </c>
      <c r="AW1410">
        <v>1.2070000000000001</v>
      </c>
      <c r="AX1410">
        <v>1.206</v>
      </c>
      <c r="AY1410">
        <v>1.206</v>
      </c>
      <c r="AZ1410">
        <v>1.2070000000000001</v>
      </c>
      <c r="BA1410">
        <v>1.208</v>
      </c>
      <c r="BB1410">
        <v>1.206</v>
      </c>
      <c r="BC1410">
        <v>2018</v>
      </c>
    </row>
    <row r="1411" spans="1:55" x14ac:dyDescent="0.25">
      <c r="A1411">
        <v>156</v>
      </c>
      <c r="B1411" t="s">
        <v>633</v>
      </c>
      <c r="C1411" t="s">
        <v>279</v>
      </c>
      <c r="D1411" t="s">
        <v>634</v>
      </c>
      <c r="E1411" t="s">
        <v>280</v>
      </c>
      <c r="F1411" t="s">
        <v>281</v>
      </c>
      <c r="G1411" t="s">
        <v>282</v>
      </c>
      <c r="I1411" t="s">
        <v>635</v>
      </c>
      <c r="J1411">
        <v>22.388000000000002</v>
      </c>
      <c r="K1411">
        <v>25.295999999999999</v>
      </c>
      <c r="L1411">
        <v>19.923999999999999</v>
      </c>
      <c r="M1411">
        <v>20.222000000000001</v>
      </c>
      <c r="N1411">
        <v>20.960999999999999</v>
      </c>
      <c r="O1411">
        <v>21.533999999999999</v>
      </c>
      <c r="P1411">
        <v>21.681000000000001</v>
      </c>
      <c r="Q1411">
        <v>22.178000000000001</v>
      </c>
      <c r="R1411">
        <v>23.506</v>
      </c>
      <c r="S1411">
        <v>23.61</v>
      </c>
      <c r="T1411">
        <v>21.305</v>
      </c>
      <c r="U1411">
        <v>19.341999999999999</v>
      </c>
      <c r="V1411">
        <v>18.378</v>
      </c>
      <c r="W1411">
        <v>18.475000000000001</v>
      </c>
      <c r="X1411">
        <v>19.515999999999998</v>
      </c>
      <c r="Y1411">
        <v>19.381</v>
      </c>
      <c r="Z1411">
        <v>18.928000000000001</v>
      </c>
      <c r="AA1411">
        <v>21.218</v>
      </c>
      <c r="AB1411">
        <v>21.045000000000002</v>
      </c>
      <c r="AC1411">
        <v>20.684000000000001</v>
      </c>
      <c r="AD1411">
        <v>20.614999999999998</v>
      </c>
      <c r="AE1411">
        <v>19.670999999999999</v>
      </c>
      <c r="AF1411">
        <v>19.739000000000001</v>
      </c>
      <c r="AG1411">
        <v>20.466999999999999</v>
      </c>
      <c r="AH1411">
        <v>21.382999999999999</v>
      </c>
      <c r="AI1411">
        <v>22.632000000000001</v>
      </c>
      <c r="AJ1411">
        <v>23.596</v>
      </c>
      <c r="AK1411">
        <v>23.908000000000001</v>
      </c>
      <c r="AL1411">
        <v>24.071999999999999</v>
      </c>
      <c r="AM1411">
        <v>21.959</v>
      </c>
      <c r="AN1411">
        <v>23.481999999999999</v>
      </c>
      <c r="AO1411">
        <v>24.151</v>
      </c>
      <c r="AP1411">
        <v>24.867999999999999</v>
      </c>
      <c r="AQ1411">
        <v>24.908000000000001</v>
      </c>
      <c r="AR1411">
        <v>24.869</v>
      </c>
      <c r="AS1411">
        <v>23.847999999999999</v>
      </c>
      <c r="AT1411">
        <v>22.879000000000001</v>
      </c>
      <c r="AU1411">
        <v>23.545999999999999</v>
      </c>
      <c r="AV1411">
        <v>23.024000000000001</v>
      </c>
      <c r="AW1411">
        <v>22.916</v>
      </c>
      <c r="AX1411">
        <v>23.291</v>
      </c>
      <c r="AY1411">
        <v>23.347000000000001</v>
      </c>
      <c r="AZ1411">
        <v>23.489000000000001</v>
      </c>
      <c r="BA1411">
        <v>23.632999999999999</v>
      </c>
      <c r="BB1411">
        <v>23.795999999999999</v>
      </c>
      <c r="BC1411">
        <v>2018</v>
      </c>
    </row>
    <row r="1412" spans="1:55" x14ac:dyDescent="0.25">
      <c r="A1412">
        <v>156</v>
      </c>
      <c r="B1412" t="s">
        <v>633</v>
      </c>
      <c r="C1412" t="s">
        <v>283</v>
      </c>
      <c r="D1412" t="s">
        <v>634</v>
      </c>
      <c r="E1412" t="s">
        <v>284</v>
      </c>
      <c r="F1412" t="s">
        <v>285</v>
      </c>
      <c r="G1412" t="s">
        <v>282</v>
      </c>
      <c r="I1412" t="s">
        <v>635</v>
      </c>
      <c r="J1412">
        <v>20.204000000000001</v>
      </c>
      <c r="K1412">
        <v>21.213999999999999</v>
      </c>
      <c r="L1412">
        <v>20.507999999999999</v>
      </c>
      <c r="M1412">
        <v>19.481999999999999</v>
      </c>
      <c r="N1412">
        <v>20.594000000000001</v>
      </c>
      <c r="O1412">
        <v>19.937000000000001</v>
      </c>
      <c r="P1412">
        <v>18.681000000000001</v>
      </c>
      <c r="Q1412">
        <v>19.010999999999999</v>
      </c>
      <c r="R1412">
        <v>20.489000000000001</v>
      </c>
      <c r="S1412">
        <v>19.686</v>
      </c>
      <c r="T1412">
        <v>17.893000000000001</v>
      </c>
      <c r="U1412">
        <v>15.6</v>
      </c>
      <c r="V1412">
        <v>14.750999999999999</v>
      </c>
      <c r="W1412">
        <v>14.621</v>
      </c>
      <c r="X1412">
        <v>17.123000000000001</v>
      </c>
      <c r="Y1412">
        <v>18.524999999999999</v>
      </c>
      <c r="Z1412">
        <v>19.311</v>
      </c>
      <c r="AA1412">
        <v>19.844000000000001</v>
      </c>
      <c r="AB1412">
        <v>19.652000000000001</v>
      </c>
      <c r="AC1412">
        <v>20.802</v>
      </c>
      <c r="AD1412">
        <v>23.106000000000002</v>
      </c>
      <c r="AE1412">
        <v>21.795000000000002</v>
      </c>
      <c r="AF1412">
        <v>21.381</v>
      </c>
      <c r="AG1412">
        <v>21.606000000000002</v>
      </c>
      <c r="AH1412">
        <v>23.646999999999998</v>
      </c>
      <c r="AI1412">
        <v>24.475000000000001</v>
      </c>
      <c r="AJ1412">
        <v>24.954999999999998</v>
      </c>
      <c r="AK1412">
        <v>24.664999999999999</v>
      </c>
      <c r="AL1412">
        <v>24.172999999999998</v>
      </c>
      <c r="AM1412">
        <v>19.02</v>
      </c>
      <c r="AN1412">
        <v>19.879000000000001</v>
      </c>
      <c r="AO1412">
        <v>21.382999999999999</v>
      </c>
      <c r="AP1412">
        <v>21.277000000000001</v>
      </c>
      <c r="AQ1412">
        <v>21.695</v>
      </c>
      <c r="AR1412">
        <v>22.474</v>
      </c>
      <c r="AS1412">
        <v>20.305</v>
      </c>
      <c r="AT1412">
        <v>19.68</v>
      </c>
      <c r="AU1412">
        <v>20.738</v>
      </c>
      <c r="AV1412">
        <v>20.378</v>
      </c>
      <c r="AW1412">
        <v>19.829000000000001</v>
      </c>
      <c r="AX1412">
        <v>20.47</v>
      </c>
      <c r="AY1412">
        <v>20.760999999999999</v>
      </c>
      <c r="AZ1412">
        <v>20.89</v>
      </c>
      <c r="BA1412">
        <v>20.98</v>
      </c>
      <c r="BB1412">
        <v>21.356000000000002</v>
      </c>
      <c r="BC1412">
        <v>2018</v>
      </c>
    </row>
    <row r="1413" spans="1:55" x14ac:dyDescent="0.25">
      <c r="A1413">
        <v>156</v>
      </c>
      <c r="B1413" t="s">
        <v>633</v>
      </c>
      <c r="C1413" t="s">
        <v>286</v>
      </c>
      <c r="D1413" t="s">
        <v>634</v>
      </c>
      <c r="E1413" t="s">
        <v>287</v>
      </c>
      <c r="F1413" t="s">
        <v>288</v>
      </c>
      <c r="G1413" t="s">
        <v>250</v>
      </c>
      <c r="I1413" t="s">
        <v>636</v>
      </c>
      <c r="J1413">
        <v>44.036999999999999</v>
      </c>
      <c r="K1413">
        <v>49.524999999999999</v>
      </c>
      <c r="L1413">
        <v>54.875999999999998</v>
      </c>
      <c r="M1413">
        <v>58.067</v>
      </c>
      <c r="N1413">
        <v>60.587000000000003</v>
      </c>
      <c r="O1413">
        <v>62.98</v>
      </c>
      <c r="P1413">
        <v>65.608999999999995</v>
      </c>
      <c r="Q1413">
        <v>68.472999999999999</v>
      </c>
      <c r="R1413">
        <v>71.227000000000004</v>
      </c>
      <c r="S1413">
        <v>74.784999999999997</v>
      </c>
      <c r="T1413">
        <v>78.349000000000004</v>
      </c>
      <c r="U1413">
        <v>82.748000000000005</v>
      </c>
      <c r="V1413">
        <v>83.983000000000004</v>
      </c>
      <c r="W1413">
        <v>85.55</v>
      </c>
      <c r="X1413">
        <v>85.667000000000002</v>
      </c>
      <c r="Y1413">
        <v>87.542000000000002</v>
      </c>
      <c r="Z1413">
        <v>88.924999999999997</v>
      </c>
      <c r="AA1413">
        <v>90.358000000000004</v>
      </c>
      <c r="AB1413">
        <v>91.25</v>
      </c>
      <c r="AC1413">
        <v>92.841999999999999</v>
      </c>
      <c r="AD1413">
        <v>95.382999999999996</v>
      </c>
      <c r="AE1413">
        <v>97.775000000000006</v>
      </c>
      <c r="AF1413">
        <v>100</v>
      </c>
      <c r="AG1413">
        <v>102.742</v>
      </c>
      <c r="AH1413">
        <v>104.633</v>
      </c>
      <c r="AI1413">
        <v>106.967</v>
      </c>
      <c r="AJ1413">
        <v>109.125</v>
      </c>
      <c r="AK1413">
        <v>111.45</v>
      </c>
      <c r="AL1413">
        <v>114.108</v>
      </c>
      <c r="AM1413">
        <v>114.45</v>
      </c>
      <c r="AN1413">
        <v>116.47499999999999</v>
      </c>
      <c r="AO1413">
        <v>119.842</v>
      </c>
      <c r="AP1413">
        <v>121.675</v>
      </c>
      <c r="AQ1413">
        <v>122.8</v>
      </c>
      <c r="AR1413">
        <v>125.158</v>
      </c>
      <c r="AS1413">
        <v>126.55800000000001</v>
      </c>
      <c r="AT1413">
        <v>128.375</v>
      </c>
      <c r="AU1413">
        <v>130.43299999999999</v>
      </c>
      <c r="AV1413">
        <v>133.358</v>
      </c>
      <c r="AW1413">
        <v>135.61500000000001</v>
      </c>
      <c r="AX1413">
        <v>138.23099999999999</v>
      </c>
      <c r="AY1413">
        <v>141.001</v>
      </c>
      <c r="AZ1413">
        <v>144.03100000000001</v>
      </c>
      <c r="BA1413">
        <v>147.12200000000001</v>
      </c>
      <c r="BB1413">
        <v>150.04499999999999</v>
      </c>
      <c r="BC1413">
        <v>2018</v>
      </c>
    </row>
    <row r="1414" spans="1:55" x14ac:dyDescent="0.25">
      <c r="A1414">
        <v>156</v>
      </c>
      <c r="B1414" t="s">
        <v>633</v>
      </c>
      <c r="C1414" t="s">
        <v>290</v>
      </c>
      <c r="D1414" t="s">
        <v>634</v>
      </c>
      <c r="E1414" t="s">
        <v>287</v>
      </c>
      <c r="F1414" t="s">
        <v>291</v>
      </c>
      <c r="G1414" t="s">
        <v>235</v>
      </c>
      <c r="I1414" t="s">
        <v>292</v>
      </c>
      <c r="J1414">
        <v>10.183</v>
      </c>
      <c r="K1414">
        <v>12.462</v>
      </c>
      <c r="L1414">
        <v>10.803000000000001</v>
      </c>
      <c r="M1414">
        <v>5.8159999999999998</v>
      </c>
      <c r="N1414">
        <v>4.3390000000000004</v>
      </c>
      <c r="O1414">
        <v>3.9510000000000001</v>
      </c>
      <c r="P1414">
        <v>4.1740000000000004</v>
      </c>
      <c r="Q1414">
        <v>4.3650000000000002</v>
      </c>
      <c r="R1414">
        <v>4.0229999999999997</v>
      </c>
      <c r="S1414">
        <v>4.9950000000000001</v>
      </c>
      <c r="T1414">
        <v>4.7649999999999997</v>
      </c>
      <c r="U1414">
        <v>5.6150000000000002</v>
      </c>
      <c r="V1414">
        <v>1.4930000000000001</v>
      </c>
      <c r="W1414">
        <v>1.865</v>
      </c>
      <c r="X1414">
        <v>0.13600000000000001</v>
      </c>
      <c r="Y1414">
        <v>2.1890000000000001</v>
      </c>
      <c r="Z1414">
        <v>1.58</v>
      </c>
      <c r="AA1414">
        <v>1.6120000000000001</v>
      </c>
      <c r="AB1414">
        <v>0.98699999999999999</v>
      </c>
      <c r="AC1414">
        <v>1.744</v>
      </c>
      <c r="AD1414">
        <v>2.738</v>
      </c>
      <c r="AE1414">
        <v>2.5070000000000001</v>
      </c>
      <c r="AF1414">
        <v>2.2759999999999998</v>
      </c>
      <c r="AG1414">
        <v>2.742</v>
      </c>
      <c r="AH1414">
        <v>1.841</v>
      </c>
      <c r="AI1414">
        <v>2.23</v>
      </c>
      <c r="AJ1414">
        <v>2.0179999999999998</v>
      </c>
      <c r="AK1414">
        <v>2.1309999999999998</v>
      </c>
      <c r="AL1414">
        <v>2.3849999999999998</v>
      </c>
      <c r="AM1414">
        <v>0.29899999999999999</v>
      </c>
      <c r="AN1414">
        <v>1.7689999999999999</v>
      </c>
      <c r="AO1414">
        <v>2.89</v>
      </c>
      <c r="AP1414">
        <v>1.53</v>
      </c>
      <c r="AQ1414">
        <v>0.92500000000000004</v>
      </c>
      <c r="AR1414">
        <v>1.92</v>
      </c>
      <c r="AS1414">
        <v>1.119</v>
      </c>
      <c r="AT1414">
        <v>1.4350000000000001</v>
      </c>
      <c r="AU1414">
        <v>1.603</v>
      </c>
      <c r="AV1414">
        <v>2.2429999999999999</v>
      </c>
      <c r="AW1414">
        <v>1.6930000000000001</v>
      </c>
      <c r="AX1414">
        <v>1.929</v>
      </c>
      <c r="AY1414">
        <v>2.004</v>
      </c>
      <c r="AZ1414">
        <v>2.149</v>
      </c>
      <c r="BA1414">
        <v>2.1459999999999999</v>
      </c>
      <c r="BB1414">
        <v>1.9870000000000001</v>
      </c>
      <c r="BC1414">
        <v>2018</v>
      </c>
    </row>
    <row r="1415" spans="1:55" x14ac:dyDescent="0.25">
      <c r="A1415">
        <v>156</v>
      </c>
      <c r="B1415" t="s">
        <v>633</v>
      </c>
      <c r="C1415" t="s">
        <v>293</v>
      </c>
      <c r="D1415" t="s">
        <v>634</v>
      </c>
      <c r="E1415" t="s">
        <v>294</v>
      </c>
      <c r="F1415" t="s">
        <v>295</v>
      </c>
      <c r="G1415" t="s">
        <v>250</v>
      </c>
      <c r="I1415" t="s">
        <v>636</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136.59800000000001</v>
      </c>
      <c r="AX1415">
        <v>139.22800000000001</v>
      </c>
      <c r="AY1415">
        <v>142.09700000000001</v>
      </c>
      <c r="AZ1415">
        <v>145.209</v>
      </c>
      <c r="BA1415">
        <v>148.24299999999999</v>
      </c>
      <c r="BB1415">
        <v>151.14400000000001</v>
      </c>
      <c r="BC1415">
        <v>2018</v>
      </c>
    </row>
    <row r="1416" spans="1:55" x14ac:dyDescent="0.25">
      <c r="A1416">
        <v>156</v>
      </c>
      <c r="B1416" t="s">
        <v>633</v>
      </c>
      <c r="C1416" t="s">
        <v>296</v>
      </c>
      <c r="D1416" t="s">
        <v>634</v>
      </c>
      <c r="E1416" t="s">
        <v>294</v>
      </c>
      <c r="F1416" t="s">
        <v>297</v>
      </c>
      <c r="G1416" t="s">
        <v>235</v>
      </c>
      <c r="I1416" t="s">
        <v>298</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1.8120000000000001</v>
      </c>
      <c r="AX1416">
        <v>1.9259999999999999</v>
      </c>
      <c r="AY1416">
        <v>2.0609999999999999</v>
      </c>
      <c r="AZ1416">
        <v>2.19</v>
      </c>
      <c r="BA1416">
        <v>2.089</v>
      </c>
      <c r="BB1416">
        <v>1.9570000000000001</v>
      </c>
      <c r="BC1416">
        <v>2018</v>
      </c>
    </row>
    <row r="1417" spans="1:55" x14ac:dyDescent="0.25">
      <c r="A1417">
        <v>156</v>
      </c>
      <c r="B1417" t="s">
        <v>633</v>
      </c>
      <c r="C1417" t="s">
        <v>299</v>
      </c>
      <c r="D1417" t="s">
        <v>634</v>
      </c>
      <c r="E1417" t="s">
        <v>300</v>
      </c>
      <c r="G1417" t="s">
        <v>274</v>
      </c>
    </row>
    <row r="1418" spans="1:55" x14ac:dyDescent="0.25">
      <c r="A1418">
        <v>156</v>
      </c>
      <c r="B1418" t="s">
        <v>633</v>
      </c>
      <c r="C1418" t="s">
        <v>301</v>
      </c>
      <c r="D1418" t="s">
        <v>634</v>
      </c>
      <c r="E1418" t="s">
        <v>302</v>
      </c>
      <c r="F1418" t="s">
        <v>303</v>
      </c>
      <c r="G1418" t="s">
        <v>235</v>
      </c>
      <c r="I1418" t="s">
        <v>637</v>
      </c>
      <c r="J1418">
        <v>-3.1709999999999998</v>
      </c>
      <c r="K1418">
        <v>2.5539999999999998</v>
      </c>
      <c r="L1418">
        <v>-16.048999999999999</v>
      </c>
      <c r="M1418">
        <v>10.099</v>
      </c>
      <c r="N1418">
        <v>17.492000000000001</v>
      </c>
      <c r="O1418">
        <v>8.3759999999999994</v>
      </c>
      <c r="P1418">
        <v>6.5359999999999996</v>
      </c>
      <c r="Q1418">
        <v>5.4089999999999998</v>
      </c>
      <c r="R1418">
        <v>13.537000000000001</v>
      </c>
      <c r="S1418">
        <v>5.8440000000000003</v>
      </c>
      <c r="T1418">
        <v>1.9470000000000001</v>
      </c>
      <c r="U1418">
        <v>2.601</v>
      </c>
      <c r="V1418">
        <v>5.165</v>
      </c>
      <c r="W1418">
        <v>7.5410000000000004</v>
      </c>
      <c r="X1418">
        <v>8.32</v>
      </c>
      <c r="Y1418">
        <v>5.8440000000000003</v>
      </c>
      <c r="Z1418">
        <v>5.35</v>
      </c>
      <c r="AA1418">
        <v>14.388</v>
      </c>
      <c r="AB1418">
        <v>5.3209999999999997</v>
      </c>
      <c r="AC1418">
        <v>8.0909999999999993</v>
      </c>
      <c r="AD1418">
        <v>8.4860000000000007</v>
      </c>
      <c r="AE1418">
        <v>-4.915</v>
      </c>
      <c r="AF1418">
        <v>1.823</v>
      </c>
      <c r="AG1418">
        <v>4.3129999999999997</v>
      </c>
      <c r="AH1418">
        <v>8.4740000000000002</v>
      </c>
      <c r="AI1418">
        <v>7.3109999999999999</v>
      </c>
      <c r="AJ1418">
        <v>5.3019999999999996</v>
      </c>
      <c r="AK1418">
        <v>5.7480000000000002</v>
      </c>
      <c r="AL1418">
        <v>0.85899999999999999</v>
      </c>
      <c r="AM1418">
        <v>-12.44</v>
      </c>
      <c r="AN1418">
        <v>13.766999999999999</v>
      </c>
      <c r="AO1418">
        <v>5.5730000000000004</v>
      </c>
      <c r="AP1418">
        <v>3.6970000000000001</v>
      </c>
      <c r="AQ1418">
        <v>1.986</v>
      </c>
      <c r="AR1418">
        <v>2.4540000000000002</v>
      </c>
      <c r="AS1418">
        <v>0.60299999999999998</v>
      </c>
      <c r="AT1418">
        <v>-3.0000000000000001E-3</v>
      </c>
      <c r="AU1418">
        <v>4.2130000000000001</v>
      </c>
      <c r="AV1418">
        <v>2.871</v>
      </c>
      <c r="AW1418">
        <v>0.245</v>
      </c>
      <c r="AX1418">
        <v>2.2360000000000002</v>
      </c>
      <c r="AY1418">
        <v>2.343</v>
      </c>
      <c r="AZ1418">
        <v>2.2109999999999999</v>
      </c>
      <c r="BA1418">
        <v>2.1539999999999999</v>
      </c>
      <c r="BB1418">
        <v>2.173</v>
      </c>
      <c r="BC1418">
        <v>2017</v>
      </c>
    </row>
    <row r="1419" spans="1:55" x14ac:dyDescent="0.25">
      <c r="A1419">
        <v>156</v>
      </c>
      <c r="B1419" t="s">
        <v>633</v>
      </c>
      <c r="C1419" t="s">
        <v>305</v>
      </c>
      <c r="D1419" t="s">
        <v>634</v>
      </c>
      <c r="E1419" t="s">
        <v>306</v>
      </c>
      <c r="F1419" t="s">
        <v>307</v>
      </c>
      <c r="G1419" t="s">
        <v>235</v>
      </c>
      <c r="I1419" t="s">
        <v>637</v>
      </c>
      <c r="J1419">
        <v>-4.2859999999999996</v>
      </c>
      <c r="K1419">
        <v>2.5310000000000001</v>
      </c>
      <c r="L1419">
        <v>-17.675999999999998</v>
      </c>
      <c r="M1419">
        <v>11.722</v>
      </c>
      <c r="N1419">
        <v>20.725000000000001</v>
      </c>
      <c r="O1419">
        <v>9.25</v>
      </c>
      <c r="P1419">
        <v>6.8570000000000002</v>
      </c>
      <c r="Q1419">
        <v>5.2039999999999997</v>
      </c>
      <c r="R1419">
        <v>13.365</v>
      </c>
      <c r="S1419">
        <v>4.7190000000000003</v>
      </c>
      <c r="T1419">
        <v>0.47599999999999998</v>
      </c>
      <c r="U1419">
        <v>2.25</v>
      </c>
      <c r="V1419">
        <v>6.1870000000000003</v>
      </c>
      <c r="W1419">
        <v>8.68</v>
      </c>
      <c r="X1419">
        <v>10.691000000000001</v>
      </c>
      <c r="Y1419">
        <v>7.141</v>
      </c>
      <c r="Z1419">
        <v>5.3540000000000001</v>
      </c>
      <c r="AA1419">
        <v>16.675999999999998</v>
      </c>
      <c r="AB1419">
        <v>6.2389999999999999</v>
      </c>
      <c r="AC1419">
        <v>8.6020000000000003</v>
      </c>
      <c r="AD1419">
        <v>8.843</v>
      </c>
      <c r="AE1419">
        <v>-5.2309999999999999</v>
      </c>
      <c r="AF1419">
        <v>1.6379999999999999</v>
      </c>
      <c r="AG1419">
        <v>3.367</v>
      </c>
      <c r="AH1419">
        <v>8.5570000000000004</v>
      </c>
      <c r="AI1419">
        <v>7.5780000000000003</v>
      </c>
      <c r="AJ1419">
        <v>5.4240000000000004</v>
      </c>
      <c r="AK1419">
        <v>5.5030000000000001</v>
      </c>
      <c r="AL1419">
        <v>0.28299999999999997</v>
      </c>
      <c r="AM1419">
        <v>-14.337</v>
      </c>
      <c r="AN1419">
        <v>14.005000000000001</v>
      </c>
      <c r="AO1419">
        <v>5.9050000000000002</v>
      </c>
      <c r="AP1419">
        <v>3.3570000000000002</v>
      </c>
      <c r="AQ1419">
        <v>2.4129999999999998</v>
      </c>
      <c r="AR1419">
        <v>2.5579999999999998</v>
      </c>
      <c r="AS1419">
        <v>0.30399999999999999</v>
      </c>
      <c r="AT1419">
        <v>-0.35399999999999998</v>
      </c>
      <c r="AU1419">
        <v>4.6429999999999998</v>
      </c>
      <c r="AV1419">
        <v>3.3290000000000002</v>
      </c>
      <c r="AW1419">
        <v>-7.0000000000000001E-3</v>
      </c>
      <c r="AX1419">
        <v>2.0640000000000001</v>
      </c>
      <c r="AY1419">
        <v>2.2160000000000002</v>
      </c>
      <c r="AZ1419">
        <v>2.0630000000000002</v>
      </c>
      <c r="BA1419">
        <v>1.9970000000000001</v>
      </c>
      <c r="BB1419">
        <v>2.0179999999999998</v>
      </c>
      <c r="BC1419">
        <v>2017</v>
      </c>
    </row>
    <row r="1420" spans="1:55" x14ac:dyDescent="0.25">
      <c r="A1420">
        <v>156</v>
      </c>
      <c r="B1420" t="s">
        <v>633</v>
      </c>
      <c r="C1420" t="s">
        <v>308</v>
      </c>
      <c r="D1420" t="s">
        <v>634</v>
      </c>
      <c r="E1420" t="s">
        <v>309</v>
      </c>
      <c r="F1420" t="s">
        <v>310</v>
      </c>
      <c r="G1420" t="s">
        <v>235</v>
      </c>
      <c r="I1420" t="s">
        <v>637</v>
      </c>
      <c r="J1420">
        <v>0.95299999999999996</v>
      </c>
      <c r="K1420">
        <v>1.776</v>
      </c>
      <c r="L1420">
        <v>-1.3919999999999999</v>
      </c>
      <c r="M1420">
        <v>5.7720000000000002</v>
      </c>
      <c r="N1420">
        <v>18.623000000000001</v>
      </c>
      <c r="O1420">
        <v>4.4809999999999999</v>
      </c>
      <c r="P1420">
        <v>4.4939999999999998</v>
      </c>
      <c r="Q1420">
        <v>3.1859999999999999</v>
      </c>
      <c r="R1420">
        <v>9.0960000000000001</v>
      </c>
      <c r="S1420">
        <v>0.83899999999999997</v>
      </c>
      <c r="T1420">
        <v>4.5220000000000002</v>
      </c>
      <c r="U1420">
        <v>1.6040000000000001</v>
      </c>
      <c r="V1420">
        <v>7.4219999999999997</v>
      </c>
      <c r="W1420">
        <v>10.82</v>
      </c>
      <c r="X1420">
        <v>12.829000000000001</v>
      </c>
      <c r="Y1420">
        <v>8.8710000000000004</v>
      </c>
      <c r="Z1420">
        <v>5.726</v>
      </c>
      <c r="AA1420">
        <v>8.59</v>
      </c>
      <c r="AB1420">
        <v>9.5169999999999995</v>
      </c>
      <c r="AC1420">
        <v>10.821999999999999</v>
      </c>
      <c r="AD1420">
        <v>9.0459999999999994</v>
      </c>
      <c r="AE1420">
        <v>-2.9689999999999999</v>
      </c>
      <c r="AF1420">
        <v>1.19</v>
      </c>
      <c r="AG1420">
        <v>-1.7270000000000001</v>
      </c>
      <c r="AH1420">
        <v>5.532</v>
      </c>
      <c r="AI1420">
        <v>2.2200000000000002</v>
      </c>
      <c r="AJ1420">
        <v>0.86799999999999999</v>
      </c>
      <c r="AK1420">
        <v>1.143</v>
      </c>
      <c r="AL1420">
        <v>-4.5439999999999996</v>
      </c>
      <c r="AM1420">
        <v>-12.967000000000001</v>
      </c>
      <c r="AN1420">
        <v>6.6390000000000002</v>
      </c>
      <c r="AO1420">
        <v>4.766</v>
      </c>
      <c r="AP1420">
        <v>2.766</v>
      </c>
      <c r="AQ1420">
        <v>2.3860000000000001</v>
      </c>
      <c r="AR1420">
        <v>6.2320000000000002</v>
      </c>
      <c r="AS1420">
        <v>3.3679999999999999</v>
      </c>
      <c r="AT1420">
        <v>1.325</v>
      </c>
      <c r="AU1420">
        <v>1.117</v>
      </c>
      <c r="AV1420">
        <v>3.2930000000000001</v>
      </c>
      <c r="AW1420">
        <v>2.601</v>
      </c>
      <c r="AX1420">
        <v>2.6840000000000002</v>
      </c>
      <c r="AY1420">
        <v>2.2650000000000001</v>
      </c>
      <c r="AZ1420">
        <v>2.2130000000000001</v>
      </c>
      <c r="BA1420">
        <v>1.75</v>
      </c>
      <c r="BB1420">
        <v>2.294</v>
      </c>
      <c r="BC1420">
        <v>2017</v>
      </c>
    </row>
    <row r="1421" spans="1:55" x14ac:dyDescent="0.25">
      <c r="A1421">
        <v>156</v>
      </c>
      <c r="B1421" t="s">
        <v>633</v>
      </c>
      <c r="C1421" t="s">
        <v>311</v>
      </c>
      <c r="D1421" t="s">
        <v>634</v>
      </c>
      <c r="E1421" t="s">
        <v>312</v>
      </c>
      <c r="F1421" t="s">
        <v>313</v>
      </c>
      <c r="G1421" t="s">
        <v>235</v>
      </c>
      <c r="I1421" t="s">
        <v>637</v>
      </c>
      <c r="J1421">
        <v>0.59899999999999998</v>
      </c>
      <c r="K1421">
        <v>1.625</v>
      </c>
      <c r="L1421">
        <v>-0.54800000000000004</v>
      </c>
      <c r="M1421">
        <v>6.3520000000000003</v>
      </c>
      <c r="N1421">
        <v>20.228000000000002</v>
      </c>
      <c r="O1421">
        <v>4.2709999999999999</v>
      </c>
      <c r="P1421">
        <v>3.9649999999999999</v>
      </c>
      <c r="Q1421">
        <v>3.383</v>
      </c>
      <c r="R1421">
        <v>9.2260000000000009</v>
      </c>
      <c r="S1421">
        <v>0.504</v>
      </c>
      <c r="T1421">
        <v>4.9180000000000001</v>
      </c>
      <c r="U1421">
        <v>1.7350000000000001</v>
      </c>
      <c r="V1421">
        <v>7.7110000000000003</v>
      </c>
      <c r="W1421">
        <v>11.169</v>
      </c>
      <c r="X1421">
        <v>12.96</v>
      </c>
      <c r="Y1421">
        <v>9.1359999999999992</v>
      </c>
      <c r="Z1421">
        <v>5.2329999999999997</v>
      </c>
      <c r="AA1421">
        <v>8.8919999999999995</v>
      </c>
      <c r="AB1421">
        <v>8.7409999999999997</v>
      </c>
      <c r="AC1421">
        <v>11.61</v>
      </c>
      <c r="AD1421">
        <v>9.1240000000000006</v>
      </c>
      <c r="AE1421">
        <v>-3.4260000000000002</v>
      </c>
      <c r="AF1421">
        <v>0.66</v>
      </c>
      <c r="AG1421">
        <v>-1.8149999999999999</v>
      </c>
      <c r="AH1421">
        <v>5.2569999999999997</v>
      </c>
      <c r="AI1421">
        <v>2.1240000000000001</v>
      </c>
      <c r="AJ1421">
        <v>0.8</v>
      </c>
      <c r="AK1421">
        <v>1.44</v>
      </c>
      <c r="AL1421">
        <v>-5.2750000000000004</v>
      </c>
      <c r="AM1421">
        <v>-14.897</v>
      </c>
      <c r="AN1421">
        <v>8.4550000000000001</v>
      </c>
      <c r="AO1421">
        <v>4.9850000000000003</v>
      </c>
      <c r="AP1421">
        <v>2.5659999999999998</v>
      </c>
      <c r="AQ1421">
        <v>2.5859999999999999</v>
      </c>
      <c r="AR1421">
        <v>6.2389999999999999</v>
      </c>
      <c r="AS1421">
        <v>3.411</v>
      </c>
      <c r="AT1421">
        <v>0.628</v>
      </c>
      <c r="AU1421">
        <v>0.68400000000000005</v>
      </c>
      <c r="AV1421">
        <v>3.3359999999999999</v>
      </c>
      <c r="AW1421">
        <v>2.5259999999999998</v>
      </c>
      <c r="AX1421">
        <v>2.5790000000000002</v>
      </c>
      <c r="AY1421">
        <v>2.105</v>
      </c>
      <c r="AZ1421">
        <v>2.048</v>
      </c>
      <c r="BA1421">
        <v>1.5289999999999999</v>
      </c>
      <c r="BB1421">
        <v>2.133</v>
      </c>
      <c r="BC1421">
        <v>2017</v>
      </c>
    </row>
    <row r="1422" spans="1:55" x14ac:dyDescent="0.25">
      <c r="A1422">
        <v>156</v>
      </c>
      <c r="B1422" t="s">
        <v>633</v>
      </c>
      <c r="C1422" t="s">
        <v>314</v>
      </c>
      <c r="D1422" t="s">
        <v>634</v>
      </c>
      <c r="E1422" t="s">
        <v>315</v>
      </c>
      <c r="F1422" t="s">
        <v>316</v>
      </c>
      <c r="G1422" t="s">
        <v>317</v>
      </c>
      <c r="I1422" t="s">
        <v>638</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6.3330000000000002</v>
      </c>
      <c r="AV1422">
        <v>5.8250000000000002</v>
      </c>
      <c r="AW1422">
        <v>5.891</v>
      </c>
      <c r="AX1422">
        <v>5.9989999999999997</v>
      </c>
      <c r="AY1422">
        <v>6.1150000000000002</v>
      </c>
      <c r="AZ1422">
        <v>6.2510000000000003</v>
      </c>
      <c r="BA1422">
        <v>6.3940000000000001</v>
      </c>
      <c r="BB1422">
        <v>6.5</v>
      </c>
      <c r="BC1422">
        <v>2018</v>
      </c>
    </row>
    <row r="1423" spans="1:55" x14ac:dyDescent="0.25">
      <c r="A1423">
        <v>156</v>
      </c>
      <c r="B1423" t="s">
        <v>633</v>
      </c>
      <c r="C1423" t="s">
        <v>318</v>
      </c>
      <c r="D1423" t="s">
        <v>634</v>
      </c>
      <c r="E1423" t="s">
        <v>319</v>
      </c>
      <c r="F1423" t="s">
        <v>320</v>
      </c>
      <c r="G1423" t="s">
        <v>321</v>
      </c>
      <c r="H1423" t="s">
        <v>322</v>
      </c>
      <c r="I1423" t="s">
        <v>638</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18.419</v>
      </c>
      <c r="AV1423">
        <v>18.658000000000001</v>
      </c>
      <c r="AW1423">
        <v>18.844999999999999</v>
      </c>
      <c r="AX1423">
        <v>19.001999999999999</v>
      </c>
      <c r="AY1423" t="s">
        <v>232</v>
      </c>
      <c r="AZ1423" t="s">
        <v>232</v>
      </c>
      <c r="BA1423" t="s">
        <v>232</v>
      </c>
      <c r="BB1423" t="s">
        <v>232</v>
      </c>
      <c r="BC1423">
        <v>2018</v>
      </c>
    </row>
    <row r="1424" spans="1:55" x14ac:dyDescent="0.25">
      <c r="A1424">
        <v>156</v>
      </c>
      <c r="B1424" t="s">
        <v>633</v>
      </c>
      <c r="C1424" t="s">
        <v>323</v>
      </c>
      <c r="D1424" t="s">
        <v>634</v>
      </c>
      <c r="E1424" t="s">
        <v>324</v>
      </c>
      <c r="F1424" t="s">
        <v>325</v>
      </c>
      <c r="G1424" t="s">
        <v>321</v>
      </c>
      <c r="H1424" t="s">
        <v>322</v>
      </c>
      <c r="I1424" t="s">
        <v>639</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36.488999999999997</v>
      </c>
      <c r="AV1424">
        <v>36.994</v>
      </c>
      <c r="AW1424">
        <v>37.465000000000003</v>
      </c>
      <c r="AX1424">
        <v>37.820999999999998</v>
      </c>
      <c r="AY1424">
        <v>38.176000000000002</v>
      </c>
      <c r="AZ1424">
        <v>38.529000000000003</v>
      </c>
      <c r="BA1424">
        <v>38.880000000000003</v>
      </c>
      <c r="BB1424">
        <v>39.229999999999997</v>
      </c>
      <c r="BC1424">
        <v>2018</v>
      </c>
    </row>
    <row r="1425" spans="1:55" x14ac:dyDescent="0.25">
      <c r="A1425">
        <v>156</v>
      </c>
      <c r="B1425" t="s">
        <v>633</v>
      </c>
      <c r="C1425" t="s">
        <v>327</v>
      </c>
      <c r="D1425" t="s">
        <v>634</v>
      </c>
      <c r="E1425" t="s">
        <v>328</v>
      </c>
      <c r="F1425" t="s">
        <v>329</v>
      </c>
      <c r="G1425" t="s">
        <v>229</v>
      </c>
      <c r="H1425" t="s">
        <v>230</v>
      </c>
      <c r="I1425" t="s">
        <v>640</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768.93499999999995</v>
      </c>
      <c r="AS1425">
        <v>795.30700000000002</v>
      </c>
      <c r="AT1425">
        <v>814</v>
      </c>
      <c r="AU1425">
        <v>855.31799999999998</v>
      </c>
      <c r="AV1425">
        <v>889.81200000000001</v>
      </c>
      <c r="AW1425">
        <v>918.15899999999999</v>
      </c>
      <c r="AX1425">
        <v>953.32399999999996</v>
      </c>
      <c r="AY1425">
        <v>991.40499999999997</v>
      </c>
      <c r="AZ1425" s="52">
        <v>1028.6600000000001</v>
      </c>
      <c r="BA1425" s="52">
        <v>1067.78</v>
      </c>
      <c r="BB1425" s="52">
        <v>1105.77</v>
      </c>
      <c r="BC1425">
        <v>2017</v>
      </c>
    </row>
    <row r="1426" spans="1:55" x14ac:dyDescent="0.25">
      <c r="A1426">
        <v>156</v>
      </c>
      <c r="B1426" t="s">
        <v>633</v>
      </c>
      <c r="C1426" t="s">
        <v>331</v>
      </c>
      <c r="D1426" t="s">
        <v>634</v>
      </c>
      <c r="E1426" t="s">
        <v>328</v>
      </c>
      <c r="F1426" t="s">
        <v>329</v>
      </c>
      <c r="G1426" t="s">
        <v>282</v>
      </c>
      <c r="I1426" t="s">
        <v>332</v>
      </c>
      <c r="J1426">
        <v>36.906999999999996</v>
      </c>
      <c r="K1426">
        <v>38.94</v>
      </c>
      <c r="L1426">
        <v>39.500999999999998</v>
      </c>
      <c r="M1426">
        <v>38.972000000000001</v>
      </c>
      <c r="N1426">
        <v>38.82</v>
      </c>
      <c r="O1426">
        <v>38.712000000000003</v>
      </c>
      <c r="P1426">
        <v>39.485999999999997</v>
      </c>
      <c r="Q1426">
        <v>39.682000000000002</v>
      </c>
      <c r="R1426">
        <v>40.250999999999998</v>
      </c>
      <c r="S1426">
        <v>40.536000000000001</v>
      </c>
      <c r="T1426">
        <v>42.18</v>
      </c>
      <c r="U1426">
        <v>43.079000000000001</v>
      </c>
      <c r="V1426">
        <v>43.308999999999997</v>
      </c>
      <c r="W1426">
        <v>42.542999999999999</v>
      </c>
      <c r="X1426">
        <v>42.076999999999998</v>
      </c>
      <c r="Y1426">
        <v>42.246000000000002</v>
      </c>
      <c r="Z1426">
        <v>42.811999999999998</v>
      </c>
      <c r="AA1426">
        <v>43.503</v>
      </c>
      <c r="AB1426">
        <v>43.548999999999999</v>
      </c>
      <c r="AC1426">
        <v>43.429000000000002</v>
      </c>
      <c r="AD1426">
        <v>43.198</v>
      </c>
      <c r="AE1426">
        <v>41.631999999999998</v>
      </c>
      <c r="AF1426">
        <v>40.159999999999997</v>
      </c>
      <c r="AG1426">
        <v>40.149000000000001</v>
      </c>
      <c r="AH1426">
        <v>39.902999999999999</v>
      </c>
      <c r="AI1426">
        <v>40.073999999999998</v>
      </c>
      <c r="AJ1426">
        <v>40.488999999999997</v>
      </c>
      <c r="AK1426">
        <v>40.338999999999999</v>
      </c>
      <c r="AL1426">
        <v>38.96</v>
      </c>
      <c r="AM1426">
        <v>39.539000000000001</v>
      </c>
      <c r="AN1426">
        <v>38.326000000000001</v>
      </c>
      <c r="AO1426">
        <v>38.267000000000003</v>
      </c>
      <c r="AP1426">
        <v>38.402000000000001</v>
      </c>
      <c r="AQ1426">
        <v>38.466000000000001</v>
      </c>
      <c r="AR1426">
        <v>38.545000000000002</v>
      </c>
      <c r="AS1426">
        <v>39.956000000000003</v>
      </c>
      <c r="AT1426">
        <v>40.134</v>
      </c>
      <c r="AU1426">
        <v>39.94</v>
      </c>
      <c r="AV1426">
        <v>40.125999999999998</v>
      </c>
      <c r="AW1426">
        <v>40.103999999999999</v>
      </c>
      <c r="AX1426">
        <v>40.052</v>
      </c>
      <c r="AY1426">
        <v>40.076999999999998</v>
      </c>
      <c r="AZ1426">
        <v>40.064</v>
      </c>
      <c r="BA1426">
        <v>40.075000000000003</v>
      </c>
      <c r="BB1426">
        <v>40.075000000000003</v>
      </c>
      <c r="BC1426">
        <v>2017</v>
      </c>
    </row>
    <row r="1427" spans="1:55" x14ac:dyDescent="0.25">
      <c r="A1427">
        <v>156</v>
      </c>
      <c r="B1427" t="s">
        <v>633</v>
      </c>
      <c r="C1427" t="s">
        <v>333</v>
      </c>
      <c r="D1427" t="s">
        <v>634</v>
      </c>
      <c r="E1427" t="s">
        <v>334</v>
      </c>
      <c r="F1427" t="s">
        <v>335</v>
      </c>
      <c r="G1427" t="s">
        <v>229</v>
      </c>
      <c r="H1427" t="s">
        <v>230</v>
      </c>
      <c r="I1427" t="s">
        <v>640</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822.452</v>
      </c>
      <c r="AU1427">
        <v>861.971</v>
      </c>
      <c r="AV1427">
        <v>899.39800000000002</v>
      </c>
      <c r="AW1427">
        <v>932.64800000000002</v>
      </c>
      <c r="AX1427">
        <v>968.46799999999996</v>
      </c>
      <c r="AY1427" s="52">
        <v>1006.79</v>
      </c>
      <c r="AZ1427" s="52">
        <v>1046.27</v>
      </c>
      <c r="BA1427" s="52">
        <v>1083.48</v>
      </c>
      <c r="BB1427" s="52">
        <v>1122.07</v>
      </c>
      <c r="BC1427">
        <v>2017</v>
      </c>
    </row>
    <row r="1428" spans="1:55" x14ac:dyDescent="0.25">
      <c r="A1428">
        <v>156</v>
      </c>
      <c r="B1428" t="s">
        <v>633</v>
      </c>
      <c r="C1428" t="s">
        <v>336</v>
      </c>
      <c r="D1428" t="s">
        <v>634</v>
      </c>
      <c r="E1428" t="s">
        <v>334</v>
      </c>
      <c r="F1428" t="s">
        <v>335</v>
      </c>
      <c r="G1428" t="s">
        <v>282</v>
      </c>
      <c r="I1428" t="s">
        <v>337</v>
      </c>
      <c r="J1428">
        <v>40.951000000000001</v>
      </c>
      <c r="K1428">
        <v>41.832000000000001</v>
      </c>
      <c r="L1428">
        <v>46.4</v>
      </c>
      <c r="M1428">
        <v>46.97</v>
      </c>
      <c r="N1428">
        <v>46.76</v>
      </c>
      <c r="O1428">
        <v>47.47</v>
      </c>
      <c r="P1428">
        <v>46.808</v>
      </c>
      <c r="Q1428">
        <v>45.427999999999997</v>
      </c>
      <c r="R1428">
        <v>44.762</v>
      </c>
      <c r="S1428">
        <v>45.253999999999998</v>
      </c>
      <c r="T1428">
        <v>48.091000000000001</v>
      </c>
      <c r="U1428">
        <v>51.438000000000002</v>
      </c>
      <c r="V1428">
        <v>52.508000000000003</v>
      </c>
      <c r="W1428">
        <v>51.478000000000002</v>
      </c>
      <c r="X1428">
        <v>49.012999999999998</v>
      </c>
      <c r="Y1428">
        <v>47.735999999999997</v>
      </c>
      <c r="Z1428">
        <v>45.865000000000002</v>
      </c>
      <c r="AA1428">
        <v>43.465000000000003</v>
      </c>
      <c r="AB1428">
        <v>43.406999999999996</v>
      </c>
      <c r="AC1428">
        <v>41.774000000000001</v>
      </c>
      <c r="AD1428">
        <v>40.558</v>
      </c>
      <c r="AE1428">
        <v>41.103000000000002</v>
      </c>
      <c r="AF1428">
        <v>40.393999999999998</v>
      </c>
      <c r="AG1428">
        <v>40.276000000000003</v>
      </c>
      <c r="AH1428">
        <v>39.134999999999998</v>
      </c>
      <c r="AI1428">
        <v>38.521000000000001</v>
      </c>
      <c r="AJ1428">
        <v>38.661999999999999</v>
      </c>
      <c r="AK1428">
        <v>38.518999999999998</v>
      </c>
      <c r="AL1428">
        <v>38.774999999999999</v>
      </c>
      <c r="AM1428">
        <v>43.420999999999999</v>
      </c>
      <c r="AN1428">
        <v>43.064</v>
      </c>
      <c r="AO1428">
        <v>41.575000000000003</v>
      </c>
      <c r="AP1428">
        <v>40.926000000000002</v>
      </c>
      <c r="AQ1428">
        <v>39.960999999999999</v>
      </c>
      <c r="AR1428">
        <v>38.371000000000002</v>
      </c>
      <c r="AS1428">
        <v>40.018000000000001</v>
      </c>
      <c r="AT1428">
        <v>40.549999999999997</v>
      </c>
      <c r="AU1428">
        <v>40.250999999999998</v>
      </c>
      <c r="AV1428">
        <v>40.558</v>
      </c>
      <c r="AW1428">
        <v>40.737000000000002</v>
      </c>
      <c r="AX1428">
        <v>40.689</v>
      </c>
      <c r="AY1428">
        <v>40.698999999999998</v>
      </c>
      <c r="AZ1428">
        <v>40.749000000000002</v>
      </c>
      <c r="BA1428">
        <v>40.664000000000001</v>
      </c>
      <c r="BB1428">
        <v>40.665999999999997</v>
      </c>
      <c r="BC1428">
        <v>2017</v>
      </c>
    </row>
    <row r="1429" spans="1:55" x14ac:dyDescent="0.25">
      <c r="A1429">
        <v>156</v>
      </c>
      <c r="B1429" t="s">
        <v>633</v>
      </c>
      <c r="C1429" t="s">
        <v>338</v>
      </c>
      <c r="D1429" t="s">
        <v>634</v>
      </c>
      <c r="E1429" t="s">
        <v>339</v>
      </c>
      <c r="F1429" t="s">
        <v>340</v>
      </c>
      <c r="G1429" t="s">
        <v>229</v>
      </c>
      <c r="H1429" t="s">
        <v>230</v>
      </c>
      <c r="I1429" t="s">
        <v>640</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3.4830000000000001</v>
      </c>
      <c r="AS1429">
        <v>-1.236</v>
      </c>
      <c r="AT1429">
        <v>-8.452</v>
      </c>
      <c r="AU1429">
        <v>-6.6529999999999996</v>
      </c>
      <c r="AV1429">
        <v>-9.5860000000000003</v>
      </c>
      <c r="AW1429">
        <v>-14.488</v>
      </c>
      <c r="AX1429">
        <v>-15.143000000000001</v>
      </c>
      <c r="AY1429">
        <v>-15.388</v>
      </c>
      <c r="AZ1429">
        <v>-17.608000000000001</v>
      </c>
      <c r="BA1429">
        <v>-15.704000000000001</v>
      </c>
      <c r="BB1429">
        <v>-16.295999999999999</v>
      </c>
      <c r="BC1429">
        <v>2017</v>
      </c>
    </row>
    <row r="1430" spans="1:55" x14ac:dyDescent="0.25">
      <c r="A1430">
        <v>156</v>
      </c>
      <c r="B1430" t="s">
        <v>633</v>
      </c>
      <c r="C1430" t="s">
        <v>341</v>
      </c>
      <c r="D1430" t="s">
        <v>634</v>
      </c>
      <c r="E1430" t="s">
        <v>339</v>
      </c>
      <c r="F1430" t="s">
        <v>340</v>
      </c>
      <c r="G1430" t="s">
        <v>282</v>
      </c>
      <c r="I1430" t="s">
        <v>342</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-5.9119999999999999</v>
      </c>
      <c r="U1430">
        <v>-8.36</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-0.41699999999999998</v>
      </c>
      <c r="AU1430">
        <v>-0.311</v>
      </c>
      <c r="AV1430">
        <v>-0.432</v>
      </c>
      <c r="AW1430">
        <v>-0.63300000000000001</v>
      </c>
      <c r="AX1430">
        <v>-0.63600000000000001</v>
      </c>
      <c r="AY1430">
        <v>-0.622</v>
      </c>
      <c r="AZ1430">
        <v>-0.68600000000000005</v>
      </c>
      <c r="BA1430">
        <v>-0.58899999999999997</v>
      </c>
      <c r="BB1430">
        <v>-0.59099999999999997</v>
      </c>
      <c r="BC1430">
        <v>2017</v>
      </c>
    </row>
    <row r="1431" spans="1:55" x14ac:dyDescent="0.25">
      <c r="A1431">
        <v>156</v>
      </c>
      <c r="B1431" t="s">
        <v>633</v>
      </c>
      <c r="C1431" t="s">
        <v>343</v>
      </c>
      <c r="D1431" t="s">
        <v>634</v>
      </c>
      <c r="E1431" t="s">
        <v>344</v>
      </c>
      <c r="F1431" t="s">
        <v>345</v>
      </c>
      <c r="G1431" t="s">
        <v>229</v>
      </c>
      <c r="H1431" t="s">
        <v>230</v>
      </c>
      <c r="I1431" t="s">
        <v>640</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-56.38</v>
      </c>
      <c r="W1431">
        <v>-58.186999999999998</v>
      </c>
      <c r="X1431">
        <v>-53.165999999999997</v>
      </c>
      <c r="Y1431">
        <v>-42.283999999999999</v>
      </c>
      <c r="Z1431">
        <v>-15.33</v>
      </c>
      <c r="AA1431">
        <v>7.7939999999999996</v>
      </c>
      <c r="AB1431">
        <v>7.7089999999999996</v>
      </c>
      <c r="AC1431">
        <v>15.866</v>
      </c>
      <c r="AD1431">
        <v>20.148</v>
      </c>
      <c r="AE1431">
        <v>7.7590000000000003</v>
      </c>
      <c r="AF1431">
        <v>-0.51800000000000002</v>
      </c>
      <c r="AG1431">
        <v>4.1760000000000002</v>
      </c>
      <c r="AH1431">
        <v>10.891999999999999</v>
      </c>
      <c r="AI1431">
        <v>16.143999999999998</v>
      </c>
      <c r="AJ1431">
        <v>17.673999999999999</v>
      </c>
      <c r="AK1431">
        <v>16.745999999999999</v>
      </c>
      <c r="AL1431">
        <v>-3.6739999999999999</v>
      </c>
      <c r="AM1431">
        <v>-31.800999999999998</v>
      </c>
      <c r="AN1431">
        <v>-64.762</v>
      </c>
      <c r="AO1431">
        <v>-54.746000000000002</v>
      </c>
      <c r="AP1431">
        <v>-35.805999999999997</v>
      </c>
      <c r="AQ1431">
        <v>-16.582000000000001</v>
      </c>
      <c r="AR1431">
        <v>6.0679999999999996</v>
      </c>
      <c r="AS1431">
        <v>19.274999999999999</v>
      </c>
      <c r="AT1431">
        <v>16.530999999999999</v>
      </c>
      <c r="AU1431">
        <v>1.87</v>
      </c>
      <c r="AV1431">
        <v>-4.069</v>
      </c>
      <c r="AW1431">
        <v>-10.311999999999999</v>
      </c>
      <c r="AX1431">
        <v>-16.166</v>
      </c>
      <c r="AY1431">
        <v>-18.760000000000002</v>
      </c>
      <c r="AZ1431">
        <v>-21.102</v>
      </c>
      <c r="BA1431">
        <v>-18.577999999999999</v>
      </c>
      <c r="BB1431">
        <v>-17.728999999999999</v>
      </c>
      <c r="BC1431">
        <v>2017</v>
      </c>
    </row>
    <row r="1432" spans="1:55" x14ac:dyDescent="0.25">
      <c r="A1432">
        <v>156</v>
      </c>
      <c r="B1432" t="s">
        <v>633</v>
      </c>
      <c r="C1432" t="s">
        <v>346</v>
      </c>
      <c r="D1432" t="s">
        <v>634</v>
      </c>
      <c r="E1432" t="s">
        <v>344</v>
      </c>
      <c r="F1432" t="s">
        <v>345</v>
      </c>
      <c r="G1432" t="s">
        <v>270</v>
      </c>
      <c r="I1432" t="s">
        <v>397</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-7.6589999999999998</v>
      </c>
      <c r="W1432">
        <v>-7.6280000000000001</v>
      </c>
      <c r="X1432">
        <v>-6.6849999999999996</v>
      </c>
      <c r="Y1432">
        <v>-5.0439999999999996</v>
      </c>
      <c r="Z1432">
        <v>-1.742</v>
      </c>
      <c r="AA1432">
        <v>0.84599999999999997</v>
      </c>
      <c r="AB1432">
        <v>0.80900000000000005</v>
      </c>
      <c r="AC1432">
        <v>1.577</v>
      </c>
      <c r="AD1432">
        <v>1.849</v>
      </c>
      <c r="AE1432">
        <v>0.67600000000000005</v>
      </c>
      <c r="AF1432">
        <v>-4.2999999999999997E-2</v>
      </c>
      <c r="AG1432">
        <v>0.33</v>
      </c>
      <c r="AH1432">
        <v>0.81499999999999995</v>
      </c>
      <c r="AI1432">
        <v>1.145</v>
      </c>
      <c r="AJ1432">
        <v>1.196</v>
      </c>
      <c r="AK1432">
        <v>1.0780000000000001</v>
      </c>
      <c r="AL1432">
        <v>-0.223</v>
      </c>
      <c r="AM1432">
        <v>-1.952</v>
      </c>
      <c r="AN1432">
        <v>-3.819</v>
      </c>
      <c r="AO1432">
        <v>-3.0710000000000002</v>
      </c>
      <c r="AP1432">
        <v>-1.9370000000000001</v>
      </c>
      <c r="AQ1432">
        <v>-0.86</v>
      </c>
      <c r="AR1432">
        <v>0.30199999999999999</v>
      </c>
      <c r="AS1432">
        <v>0.94799999999999995</v>
      </c>
      <c r="AT1432">
        <v>0.79500000000000004</v>
      </c>
      <c r="AU1432">
        <v>8.6999999999999994E-2</v>
      </c>
      <c r="AV1432">
        <v>-0.183</v>
      </c>
      <c r="AW1432">
        <v>-0.44900000000000001</v>
      </c>
      <c r="AX1432">
        <v>-0.68</v>
      </c>
      <c r="AY1432">
        <v>-0.76100000000000001</v>
      </c>
      <c r="AZ1432">
        <v>-0.82399999999999995</v>
      </c>
      <c r="BA1432">
        <v>-0.69899999999999995</v>
      </c>
      <c r="BB1432">
        <v>-0.64300000000000002</v>
      </c>
      <c r="BC1432">
        <v>2017</v>
      </c>
    </row>
    <row r="1433" spans="1:55" x14ac:dyDescent="0.25">
      <c r="A1433">
        <v>156</v>
      </c>
      <c r="B1433" t="s">
        <v>633</v>
      </c>
      <c r="C1433" t="s">
        <v>347</v>
      </c>
      <c r="D1433" t="s">
        <v>634</v>
      </c>
      <c r="E1433" t="s">
        <v>348</v>
      </c>
      <c r="F1433" t="s">
        <v>349</v>
      </c>
      <c r="G1433" t="s">
        <v>229</v>
      </c>
      <c r="H1433" t="s">
        <v>230</v>
      </c>
      <c r="I1433" t="s">
        <v>640</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8.9849999999999994</v>
      </c>
      <c r="AS1433">
        <v>11.673</v>
      </c>
      <c r="AT1433">
        <v>4.827</v>
      </c>
      <c r="AU1433">
        <v>1.0999999999999999E-2</v>
      </c>
      <c r="AV1433">
        <v>-1.4490000000000001</v>
      </c>
      <c r="AW1433">
        <v>-4.2530000000000001</v>
      </c>
      <c r="AX1433">
        <v>0.84099999999999997</v>
      </c>
      <c r="AY1433">
        <v>6.665</v>
      </c>
      <c r="AZ1433">
        <v>9.5079999999999991</v>
      </c>
      <c r="BA1433">
        <v>11.204000000000001</v>
      </c>
      <c r="BB1433">
        <v>10.366</v>
      </c>
      <c r="BC1433">
        <v>2017</v>
      </c>
    </row>
    <row r="1434" spans="1:55" x14ac:dyDescent="0.25">
      <c r="A1434">
        <v>156</v>
      </c>
      <c r="B1434" t="s">
        <v>633</v>
      </c>
      <c r="C1434" t="s">
        <v>350</v>
      </c>
      <c r="D1434" t="s">
        <v>634</v>
      </c>
      <c r="E1434" t="s">
        <v>348</v>
      </c>
      <c r="F1434" t="s">
        <v>349</v>
      </c>
      <c r="G1434" t="s">
        <v>282</v>
      </c>
      <c r="I1434" t="s">
        <v>351</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-3.9740000000000002</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v>
      </c>
      <c r="AS1434">
        <v>0.58599999999999997</v>
      </c>
      <c r="AT1434">
        <v>0.23799999999999999</v>
      </c>
      <c r="AU1434">
        <v>1E-3</v>
      </c>
      <c r="AV1434">
        <v>-6.5000000000000002E-2</v>
      </c>
      <c r="AW1434">
        <v>-0.186</v>
      </c>
      <c r="AX1434">
        <v>3.5000000000000003E-2</v>
      </c>
      <c r="AY1434">
        <v>0.26900000000000002</v>
      </c>
      <c r="AZ1434">
        <v>0.37</v>
      </c>
      <c r="BA1434">
        <v>0.42099999999999999</v>
      </c>
      <c r="BB1434">
        <v>0.376</v>
      </c>
      <c r="BC1434">
        <v>2017</v>
      </c>
    </row>
    <row r="1435" spans="1:55" x14ac:dyDescent="0.25">
      <c r="A1435">
        <v>156</v>
      </c>
      <c r="B1435" t="s">
        <v>633</v>
      </c>
      <c r="C1435" t="s">
        <v>352</v>
      </c>
      <c r="D1435" t="s">
        <v>634</v>
      </c>
      <c r="E1435" t="s">
        <v>353</v>
      </c>
      <c r="F1435" t="s">
        <v>354</v>
      </c>
      <c r="G1435" t="s">
        <v>229</v>
      </c>
      <c r="H1435" t="s">
        <v>230</v>
      </c>
      <c r="I1435" t="s">
        <v>640</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310.952</v>
      </c>
      <c r="AM1435">
        <v>388.01</v>
      </c>
      <c r="AN1435">
        <v>451.59300000000002</v>
      </c>
      <c r="AO1435">
        <v>489.827</v>
      </c>
      <c r="AP1435">
        <v>530.48400000000004</v>
      </c>
      <c r="AQ1435">
        <v>566.62400000000002</v>
      </c>
      <c r="AR1435">
        <v>570.721</v>
      </c>
      <c r="AS1435">
        <v>566.67100000000005</v>
      </c>
      <c r="AT1435">
        <v>584.16499999999996</v>
      </c>
      <c r="AU1435">
        <v>590.64499999999998</v>
      </c>
      <c r="AV1435">
        <v>617.91200000000003</v>
      </c>
      <c r="AW1435">
        <v>609.64700000000005</v>
      </c>
      <c r="AX1435">
        <v>613.88300000000004</v>
      </c>
      <c r="AY1435">
        <v>618.03899999999999</v>
      </c>
      <c r="AZ1435">
        <v>624.447</v>
      </c>
      <c r="BA1435">
        <v>628.59299999999996</v>
      </c>
      <c r="BB1435">
        <v>633.69500000000005</v>
      </c>
      <c r="BC1435">
        <v>2017</v>
      </c>
    </row>
    <row r="1436" spans="1:55" x14ac:dyDescent="0.25">
      <c r="A1436">
        <v>156</v>
      </c>
      <c r="B1436" t="s">
        <v>633</v>
      </c>
      <c r="C1436" t="s">
        <v>355</v>
      </c>
      <c r="D1436" t="s">
        <v>634</v>
      </c>
      <c r="E1436" t="s">
        <v>353</v>
      </c>
      <c r="F1436" t="s">
        <v>354</v>
      </c>
      <c r="G1436" t="s">
        <v>282</v>
      </c>
      <c r="I1436" t="s">
        <v>379</v>
      </c>
      <c r="J1436">
        <v>14.191000000000001</v>
      </c>
      <c r="K1436">
        <v>13.295</v>
      </c>
      <c r="L1436">
        <v>18.856000000000002</v>
      </c>
      <c r="M1436">
        <v>25.152000000000001</v>
      </c>
      <c r="N1436">
        <v>29.004000000000001</v>
      </c>
      <c r="O1436">
        <v>34.542000000000002</v>
      </c>
      <c r="P1436">
        <v>38.847000000000001</v>
      </c>
      <c r="Q1436">
        <v>38.475999999999999</v>
      </c>
      <c r="R1436">
        <v>37.572000000000003</v>
      </c>
      <c r="S1436">
        <v>40.540999999999997</v>
      </c>
      <c r="T1436">
        <v>43.042000000000002</v>
      </c>
      <c r="U1436">
        <v>49.722999999999999</v>
      </c>
      <c r="V1436">
        <v>58.087000000000003</v>
      </c>
      <c r="W1436">
        <v>62.920999999999999</v>
      </c>
      <c r="X1436">
        <v>66.141999999999996</v>
      </c>
      <c r="Y1436">
        <v>67.564999999999998</v>
      </c>
      <c r="Z1436">
        <v>67.254999999999995</v>
      </c>
      <c r="AA1436">
        <v>63.268000000000001</v>
      </c>
      <c r="AB1436">
        <v>59.148000000000003</v>
      </c>
      <c r="AC1436">
        <v>52.377000000000002</v>
      </c>
      <c r="AD1436">
        <v>43.801000000000002</v>
      </c>
      <c r="AE1436">
        <v>41.390999999999998</v>
      </c>
      <c r="AF1436">
        <v>39.249000000000002</v>
      </c>
      <c r="AG1436">
        <v>36.933</v>
      </c>
      <c r="AH1436">
        <v>32.430999999999997</v>
      </c>
      <c r="AI1436">
        <v>28.501000000000001</v>
      </c>
      <c r="AJ1436">
        <v>25.664000000000001</v>
      </c>
      <c r="AK1436">
        <v>22.204000000000001</v>
      </c>
      <c r="AL1436">
        <v>18.765000000000001</v>
      </c>
      <c r="AM1436">
        <v>24.693000000000001</v>
      </c>
      <c r="AN1436">
        <v>27.106000000000002</v>
      </c>
      <c r="AO1436">
        <v>27.61</v>
      </c>
      <c r="AP1436">
        <v>29.033000000000001</v>
      </c>
      <c r="AQ1436">
        <v>29.786999999999999</v>
      </c>
      <c r="AR1436">
        <v>28.609000000000002</v>
      </c>
      <c r="AS1436">
        <v>28.47</v>
      </c>
      <c r="AT1436">
        <v>28.802</v>
      </c>
      <c r="AU1436">
        <v>27.581</v>
      </c>
      <c r="AV1436">
        <v>27.864999999999998</v>
      </c>
      <c r="AW1436">
        <v>26.629000000000001</v>
      </c>
      <c r="AX1436">
        <v>25.791</v>
      </c>
      <c r="AY1436">
        <v>24.984000000000002</v>
      </c>
      <c r="AZ1436">
        <v>24.321000000000002</v>
      </c>
      <c r="BA1436">
        <v>23.591999999999999</v>
      </c>
      <c r="BB1436">
        <v>22.966000000000001</v>
      </c>
      <c r="BC1436">
        <v>2017</v>
      </c>
    </row>
    <row r="1437" spans="1:55" x14ac:dyDescent="0.25">
      <c r="A1437">
        <v>156</v>
      </c>
      <c r="B1437" t="s">
        <v>633</v>
      </c>
      <c r="C1437" t="s">
        <v>356</v>
      </c>
      <c r="D1437" t="s">
        <v>634</v>
      </c>
      <c r="E1437" t="s">
        <v>357</v>
      </c>
      <c r="F1437" t="s">
        <v>358</v>
      </c>
      <c r="G1437" t="s">
        <v>229</v>
      </c>
      <c r="H1437" t="s">
        <v>230</v>
      </c>
      <c r="I1437" t="s">
        <v>640</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52">
        <v>1004.22</v>
      </c>
      <c r="AJ1437" s="52">
        <v>1046.42</v>
      </c>
      <c r="AK1437" s="52">
        <v>1054.8499999999999</v>
      </c>
      <c r="AL1437" s="52">
        <v>1127.31</v>
      </c>
      <c r="AM1437" s="52">
        <v>1247.57</v>
      </c>
      <c r="AN1437" s="52">
        <v>1355.14</v>
      </c>
      <c r="AO1437" s="52">
        <v>1453.09</v>
      </c>
      <c r="AP1437" s="52">
        <v>1562.8</v>
      </c>
      <c r="AQ1437" s="52">
        <v>1640</v>
      </c>
      <c r="AR1437" s="52">
        <v>1709.64</v>
      </c>
      <c r="AS1437" s="52">
        <v>1817.66</v>
      </c>
      <c r="AT1437" s="52">
        <v>1862.23</v>
      </c>
      <c r="AU1437" s="52">
        <v>1929.34</v>
      </c>
      <c r="AV1437" s="52">
        <v>2009.77</v>
      </c>
      <c r="AW1437" s="52">
        <v>2015.02</v>
      </c>
      <c r="AX1437" s="52">
        <v>2015.52</v>
      </c>
      <c r="AY1437" s="52">
        <v>2010.01</v>
      </c>
      <c r="AZ1437" s="52">
        <v>2002.46</v>
      </c>
      <c r="BA1437" s="52">
        <v>1994.44</v>
      </c>
      <c r="BB1437" s="52">
        <v>1987.94</v>
      </c>
      <c r="BC1437">
        <v>2017</v>
      </c>
    </row>
    <row r="1438" spans="1:55" x14ac:dyDescent="0.25">
      <c r="A1438">
        <v>156</v>
      </c>
      <c r="B1438" t="s">
        <v>633</v>
      </c>
      <c r="C1438" t="s">
        <v>359</v>
      </c>
      <c r="D1438" t="s">
        <v>634</v>
      </c>
      <c r="E1438" t="s">
        <v>357</v>
      </c>
      <c r="F1438" t="s">
        <v>358</v>
      </c>
      <c r="G1438" t="s">
        <v>282</v>
      </c>
      <c r="I1438" t="s">
        <v>360</v>
      </c>
      <c r="J1438">
        <v>44.908000000000001</v>
      </c>
      <c r="K1438">
        <v>46.402000000000001</v>
      </c>
      <c r="L1438">
        <v>52.070999999999998</v>
      </c>
      <c r="M1438">
        <v>57.613999999999997</v>
      </c>
      <c r="N1438">
        <v>60.637</v>
      </c>
      <c r="O1438">
        <v>65.626000000000005</v>
      </c>
      <c r="P1438">
        <v>69.811999999999998</v>
      </c>
      <c r="Q1438">
        <v>70.253</v>
      </c>
      <c r="R1438">
        <v>70.236000000000004</v>
      </c>
      <c r="S1438">
        <v>71.488</v>
      </c>
      <c r="T1438">
        <v>74.265000000000001</v>
      </c>
      <c r="U1438">
        <v>81.245000000000005</v>
      </c>
      <c r="V1438">
        <v>88.885000000000005</v>
      </c>
      <c r="W1438">
        <v>94.731999999999999</v>
      </c>
      <c r="X1438">
        <v>97.481999999999999</v>
      </c>
      <c r="Y1438">
        <v>100.087</v>
      </c>
      <c r="Z1438">
        <v>100.247</v>
      </c>
      <c r="AA1438">
        <v>95.275999999999996</v>
      </c>
      <c r="AB1438">
        <v>93.290999999999997</v>
      </c>
      <c r="AC1438">
        <v>88.966999999999999</v>
      </c>
      <c r="AD1438">
        <v>80.436999999999998</v>
      </c>
      <c r="AE1438">
        <v>81.462999999999994</v>
      </c>
      <c r="AF1438">
        <v>79.605000000000004</v>
      </c>
      <c r="AG1438">
        <v>75.912000000000006</v>
      </c>
      <c r="AH1438">
        <v>71.89</v>
      </c>
      <c r="AI1438">
        <v>70.641000000000005</v>
      </c>
      <c r="AJ1438">
        <v>69.921000000000006</v>
      </c>
      <c r="AK1438">
        <v>66.861000000000004</v>
      </c>
      <c r="AL1438">
        <v>68.031000000000006</v>
      </c>
      <c r="AM1438">
        <v>79.394999999999996</v>
      </c>
      <c r="AN1438">
        <v>81.338999999999999</v>
      </c>
      <c r="AO1438">
        <v>81.906999999999996</v>
      </c>
      <c r="AP1438">
        <v>85.53</v>
      </c>
      <c r="AQ1438">
        <v>86.213999999999999</v>
      </c>
      <c r="AR1438">
        <v>85.700999999999993</v>
      </c>
      <c r="AS1438">
        <v>91.32</v>
      </c>
      <c r="AT1438">
        <v>91.816000000000003</v>
      </c>
      <c r="AU1438">
        <v>90.093000000000004</v>
      </c>
      <c r="AV1438">
        <v>90.63</v>
      </c>
      <c r="AW1438">
        <v>88.013000000000005</v>
      </c>
      <c r="AX1438">
        <v>84.679000000000002</v>
      </c>
      <c r="AY1438">
        <v>81.254000000000005</v>
      </c>
      <c r="AZ1438">
        <v>77.989999999999995</v>
      </c>
      <c r="BA1438">
        <v>74.853999999999999</v>
      </c>
      <c r="BB1438">
        <v>72.046000000000006</v>
      </c>
      <c r="BC1438">
        <v>2017</v>
      </c>
    </row>
    <row r="1439" spans="1:55" x14ac:dyDescent="0.25">
      <c r="A1439">
        <v>156</v>
      </c>
      <c r="B1439" t="s">
        <v>633</v>
      </c>
      <c r="C1439" t="s">
        <v>361</v>
      </c>
      <c r="D1439" t="s">
        <v>634</v>
      </c>
      <c r="E1439" t="s">
        <v>362</v>
      </c>
      <c r="F1439" t="s">
        <v>363</v>
      </c>
      <c r="G1439" t="s">
        <v>229</v>
      </c>
      <c r="H1439" t="s">
        <v>230</v>
      </c>
      <c r="I1439" t="s">
        <v>640</v>
      </c>
      <c r="J1439">
        <v>322.74700000000001</v>
      </c>
      <c r="K1439">
        <v>368.35500000000002</v>
      </c>
      <c r="L1439">
        <v>388.17599999999999</v>
      </c>
      <c r="M1439">
        <v>421.31099999999998</v>
      </c>
      <c r="N1439">
        <v>461.98</v>
      </c>
      <c r="O1439">
        <v>500.02</v>
      </c>
      <c r="P1439">
        <v>526.62199999999996</v>
      </c>
      <c r="Q1439">
        <v>574.327</v>
      </c>
      <c r="R1439">
        <v>626.88499999999999</v>
      </c>
      <c r="S1439">
        <v>671.56700000000001</v>
      </c>
      <c r="T1439">
        <v>695.48699999999997</v>
      </c>
      <c r="U1439">
        <v>701.76099999999997</v>
      </c>
      <c r="V1439">
        <v>718.423</v>
      </c>
      <c r="W1439">
        <v>747.02499999999998</v>
      </c>
      <c r="X1439">
        <v>791.95899999999995</v>
      </c>
      <c r="Y1439">
        <v>831.59400000000005</v>
      </c>
      <c r="Z1439">
        <v>859.80499999999995</v>
      </c>
      <c r="AA1439">
        <v>906.89700000000005</v>
      </c>
      <c r="AB1439">
        <v>940.53599999999994</v>
      </c>
      <c r="AC1439" s="52">
        <v>1007.91</v>
      </c>
      <c r="AD1439" s="52">
        <v>1106.06</v>
      </c>
      <c r="AE1439" s="52">
        <v>1144.53</v>
      </c>
      <c r="AF1439" s="52">
        <v>1193.69</v>
      </c>
      <c r="AG1439" s="52">
        <v>1254.74</v>
      </c>
      <c r="AH1439" s="52">
        <v>1335.72</v>
      </c>
      <c r="AI1439" s="52">
        <v>1421.57</v>
      </c>
      <c r="AJ1439" s="52">
        <v>1496.57</v>
      </c>
      <c r="AK1439" s="52">
        <v>1577.66</v>
      </c>
      <c r="AL1439" s="52">
        <v>1657.04</v>
      </c>
      <c r="AM1439" s="52">
        <v>1571.33</v>
      </c>
      <c r="AN1439" s="52">
        <v>1666.05</v>
      </c>
      <c r="AO1439" s="52">
        <v>1774.06</v>
      </c>
      <c r="AP1439" s="52">
        <v>1827.2</v>
      </c>
      <c r="AQ1439" s="52">
        <v>1902.25</v>
      </c>
      <c r="AR1439" s="52">
        <v>1994.89</v>
      </c>
      <c r="AS1439" s="52">
        <v>1990.44</v>
      </c>
      <c r="AT1439" s="52">
        <v>2028.22</v>
      </c>
      <c r="AU1439" s="52">
        <v>2141.5100000000002</v>
      </c>
      <c r="AV1439" s="52">
        <v>2217.54</v>
      </c>
      <c r="AW1439" s="52">
        <v>2289.4499999999998</v>
      </c>
      <c r="AX1439" s="52">
        <v>2380.19</v>
      </c>
      <c r="AY1439" s="52">
        <v>2473.75</v>
      </c>
      <c r="AZ1439" s="52">
        <v>2567.5700000000002</v>
      </c>
      <c r="BA1439" s="52">
        <v>2664.45</v>
      </c>
      <c r="BB1439" s="52">
        <v>2759.26</v>
      </c>
      <c r="BC1439">
        <v>2017</v>
      </c>
    </row>
    <row r="1440" spans="1:55" x14ac:dyDescent="0.25">
      <c r="A1440">
        <v>156</v>
      </c>
      <c r="B1440" t="s">
        <v>633</v>
      </c>
      <c r="C1440" t="s">
        <v>364</v>
      </c>
      <c r="D1440" t="s">
        <v>634</v>
      </c>
      <c r="E1440" t="s">
        <v>365</v>
      </c>
      <c r="F1440" t="s">
        <v>366</v>
      </c>
      <c r="G1440" t="s">
        <v>242</v>
      </c>
      <c r="H1440" t="s">
        <v>230</v>
      </c>
      <c r="I1440" t="s">
        <v>641</v>
      </c>
      <c r="J1440">
        <v>-6.0880000000000001</v>
      </c>
      <c r="K1440">
        <v>-12.534000000000001</v>
      </c>
      <c r="L1440">
        <v>1.8460000000000001</v>
      </c>
      <c r="M1440">
        <v>-2.5209999999999999</v>
      </c>
      <c r="N1440">
        <v>-1.2989999999999999</v>
      </c>
      <c r="O1440">
        <v>-5.8390000000000004</v>
      </c>
      <c r="P1440">
        <v>-11.359</v>
      </c>
      <c r="Q1440">
        <v>-13.71</v>
      </c>
      <c r="R1440">
        <v>-15.358000000000001</v>
      </c>
      <c r="S1440">
        <v>-22.247</v>
      </c>
      <c r="T1440">
        <v>-20.324000000000002</v>
      </c>
      <c r="U1440">
        <v>-22.9</v>
      </c>
      <c r="V1440">
        <v>-21.539000000000001</v>
      </c>
      <c r="W1440">
        <v>-22.303999999999998</v>
      </c>
      <c r="X1440">
        <v>-13.868</v>
      </c>
      <c r="Y1440">
        <v>-5.1769999999999996</v>
      </c>
      <c r="Z1440">
        <v>2.4239999999999999</v>
      </c>
      <c r="AA1440">
        <v>-8.9849999999999994</v>
      </c>
      <c r="AB1440">
        <v>-8.8209999999999997</v>
      </c>
      <c r="AC1440">
        <v>0.81</v>
      </c>
      <c r="AD1440">
        <v>18.587</v>
      </c>
      <c r="AE1440">
        <v>15.688000000000001</v>
      </c>
      <c r="AF1440">
        <v>12.518000000000001</v>
      </c>
      <c r="AG1440">
        <v>10.19</v>
      </c>
      <c r="AH1440">
        <v>23.228999999999999</v>
      </c>
      <c r="AI1440">
        <v>21.597999999999999</v>
      </c>
      <c r="AJ1440">
        <v>17.968</v>
      </c>
      <c r="AK1440">
        <v>11.109</v>
      </c>
      <c r="AL1440">
        <v>1.5289999999999999</v>
      </c>
      <c r="AM1440">
        <v>-40.408999999999999</v>
      </c>
      <c r="AN1440">
        <v>-58.243000000000002</v>
      </c>
      <c r="AO1440">
        <v>-49.6</v>
      </c>
      <c r="AP1440">
        <v>-65.733000000000004</v>
      </c>
      <c r="AQ1440">
        <v>-59.351999999999997</v>
      </c>
      <c r="AR1440">
        <v>-43.195999999999998</v>
      </c>
      <c r="AS1440">
        <v>-55.146000000000001</v>
      </c>
      <c r="AT1440">
        <v>-48.953000000000003</v>
      </c>
      <c r="AU1440">
        <v>-46.335000000000001</v>
      </c>
      <c r="AV1440">
        <v>-45.286999999999999</v>
      </c>
      <c r="AW1440">
        <v>-53.683999999999997</v>
      </c>
      <c r="AX1440">
        <v>-51.691000000000003</v>
      </c>
      <c r="AY1440">
        <v>-49.786999999999999</v>
      </c>
      <c r="AZ1440">
        <v>-52.7</v>
      </c>
      <c r="BA1440">
        <v>-56.594999999999999</v>
      </c>
      <c r="BB1440">
        <v>-54.701999999999998</v>
      </c>
      <c r="BC1440">
        <v>2018</v>
      </c>
    </row>
    <row r="1441" spans="1:55" x14ac:dyDescent="0.25">
      <c r="A1441">
        <v>156</v>
      </c>
      <c r="B1441" t="s">
        <v>633</v>
      </c>
      <c r="C1441" t="s">
        <v>368</v>
      </c>
      <c r="D1441" t="s">
        <v>634</v>
      </c>
      <c r="E1441" t="s">
        <v>365</v>
      </c>
      <c r="F1441" t="s">
        <v>366</v>
      </c>
      <c r="G1441" t="s">
        <v>282</v>
      </c>
      <c r="I1441" t="s">
        <v>369</v>
      </c>
      <c r="J1441">
        <v>-2.206</v>
      </c>
      <c r="K1441">
        <v>-4.0789999999999997</v>
      </c>
      <c r="L1441">
        <v>0.58699999999999997</v>
      </c>
      <c r="M1441">
        <v>-0.73699999999999999</v>
      </c>
      <c r="N1441">
        <v>-0.36399999999999999</v>
      </c>
      <c r="O1441">
        <v>-1.595</v>
      </c>
      <c r="P1441">
        <v>-2.9969999999999999</v>
      </c>
      <c r="Q1441">
        <v>-3.165</v>
      </c>
      <c r="R1441">
        <v>-3.0150000000000001</v>
      </c>
      <c r="S1441">
        <v>-3.9220000000000002</v>
      </c>
      <c r="T1441">
        <v>-3.41</v>
      </c>
      <c r="U1441">
        <v>-3.7389999999999999</v>
      </c>
      <c r="V1441">
        <v>-3.6240000000000001</v>
      </c>
      <c r="W1441">
        <v>-3.8519999999999999</v>
      </c>
      <c r="X1441">
        <v>-2.391</v>
      </c>
      <c r="Y1441">
        <v>-0.85399999999999998</v>
      </c>
      <c r="Z1441">
        <v>0.38400000000000001</v>
      </c>
      <c r="AA1441">
        <v>-1.3720000000000001</v>
      </c>
      <c r="AB1441">
        <v>-1.391</v>
      </c>
      <c r="AC1441">
        <v>0.11899999999999999</v>
      </c>
      <c r="AD1441">
        <v>2.496</v>
      </c>
      <c r="AE1441">
        <v>2.1230000000000002</v>
      </c>
      <c r="AF1441">
        <v>1.6459999999999999</v>
      </c>
      <c r="AG1441">
        <v>1.1379999999999999</v>
      </c>
      <c r="AH1441">
        <v>2.2629999999999999</v>
      </c>
      <c r="AI1441">
        <v>1.841</v>
      </c>
      <c r="AJ1441">
        <v>1.3620000000000001</v>
      </c>
      <c r="AK1441">
        <v>0.75600000000000001</v>
      </c>
      <c r="AL1441">
        <v>9.8000000000000004E-2</v>
      </c>
      <c r="AM1441">
        <v>-2.94</v>
      </c>
      <c r="AN1441">
        <v>-3.601</v>
      </c>
      <c r="AO1441">
        <v>-2.7669999999999999</v>
      </c>
      <c r="AP1441">
        <v>-3.5950000000000002</v>
      </c>
      <c r="AQ1441">
        <v>-3.2130000000000001</v>
      </c>
      <c r="AR1441">
        <v>-2.395</v>
      </c>
      <c r="AS1441">
        <v>-3.544</v>
      </c>
      <c r="AT1441">
        <v>-3.1989999999999998</v>
      </c>
      <c r="AU1441">
        <v>-2.8079999999999998</v>
      </c>
      <c r="AV1441">
        <v>-2.6459999999999999</v>
      </c>
      <c r="AW1441">
        <v>-3.0870000000000002</v>
      </c>
      <c r="AX1441">
        <v>-2.8210000000000002</v>
      </c>
      <c r="AY1441">
        <v>-2.5859999999999999</v>
      </c>
      <c r="AZ1441">
        <v>-2.5990000000000002</v>
      </c>
      <c r="BA1441">
        <v>-2.6520000000000001</v>
      </c>
      <c r="BB1441">
        <v>-2.44</v>
      </c>
      <c r="BC1441">
        <v>2018</v>
      </c>
    </row>
    <row r="1442" spans="1:55" x14ac:dyDescent="0.25">
      <c r="A1442">
        <v>626</v>
      </c>
      <c r="B1442" t="s">
        <v>642</v>
      </c>
      <c r="C1442" t="s">
        <v>225</v>
      </c>
      <c r="D1442" t="s">
        <v>643</v>
      </c>
      <c r="E1442" t="s">
        <v>227</v>
      </c>
      <c r="F1442" t="s">
        <v>228</v>
      </c>
      <c r="G1442" t="s">
        <v>229</v>
      </c>
      <c r="H1442" t="s">
        <v>230</v>
      </c>
      <c r="I1442" t="s">
        <v>644</v>
      </c>
      <c r="J1442">
        <v>454.875</v>
      </c>
      <c r="K1442">
        <v>513.80100000000004</v>
      </c>
      <c r="L1442">
        <v>495.44900000000001</v>
      </c>
      <c r="M1442">
        <v>465.58800000000002</v>
      </c>
      <c r="N1442">
        <v>511.73700000000002</v>
      </c>
      <c r="O1442">
        <v>530.84</v>
      </c>
      <c r="P1442">
        <v>569.02200000000005</v>
      </c>
      <c r="Q1442">
        <v>569.02200000000005</v>
      </c>
      <c r="R1442">
        <v>578.79600000000005</v>
      </c>
      <c r="S1442">
        <v>609.86400000000003</v>
      </c>
      <c r="T1442">
        <v>596.93399999999997</v>
      </c>
      <c r="U1442">
        <v>601.08199999999999</v>
      </c>
      <c r="V1442">
        <v>591.07100000000003</v>
      </c>
      <c r="W1442">
        <v>591.48</v>
      </c>
      <c r="X1442">
        <v>652.85900000000004</v>
      </c>
      <c r="Y1442">
        <v>680.65499999999997</v>
      </c>
      <c r="Z1442">
        <v>627.66200000000003</v>
      </c>
      <c r="AA1442">
        <v>675.95600000000002</v>
      </c>
      <c r="AB1442">
        <v>701.26199999999994</v>
      </c>
      <c r="AC1442">
        <v>727.36</v>
      </c>
      <c r="AD1442">
        <v>715.21400000000006</v>
      </c>
      <c r="AE1442">
        <v>718.048</v>
      </c>
      <c r="AF1442">
        <v>719.97400000000005</v>
      </c>
      <c r="AG1442">
        <v>670.77300000000002</v>
      </c>
      <c r="AH1442">
        <v>688.42700000000002</v>
      </c>
      <c r="AI1442">
        <v>705.41499999999996</v>
      </c>
      <c r="AJ1442">
        <v>739.072</v>
      </c>
      <c r="AK1442">
        <v>773.125</v>
      </c>
      <c r="AL1442">
        <v>789.00599999999997</v>
      </c>
      <c r="AM1442">
        <v>802.49199999999996</v>
      </c>
      <c r="AN1442">
        <v>826.94100000000003</v>
      </c>
      <c r="AO1442">
        <v>854.23599999999999</v>
      </c>
      <c r="AP1442">
        <v>889.36900000000003</v>
      </c>
      <c r="AQ1442">
        <v>562.971</v>
      </c>
      <c r="AR1442">
        <v>568.82600000000002</v>
      </c>
      <c r="AS1442">
        <v>596.12900000000002</v>
      </c>
      <c r="AT1442">
        <v>623.14099999999996</v>
      </c>
      <c r="AU1442">
        <v>650.11599999999999</v>
      </c>
      <c r="AV1442">
        <v>678.33500000000004</v>
      </c>
      <c r="AW1442">
        <v>712.553</v>
      </c>
      <c r="AX1442">
        <v>747.84100000000001</v>
      </c>
      <c r="AY1442">
        <v>785.00300000000004</v>
      </c>
      <c r="AZ1442">
        <v>824.42899999999997</v>
      </c>
      <c r="BA1442">
        <v>865.98199999999997</v>
      </c>
      <c r="BB1442">
        <v>909.67200000000003</v>
      </c>
      <c r="BC1442">
        <v>2012</v>
      </c>
    </row>
    <row r="1443" spans="1:55" x14ac:dyDescent="0.25">
      <c r="A1443">
        <v>626</v>
      </c>
      <c r="B1443" t="s">
        <v>642</v>
      </c>
      <c r="C1443" t="s">
        <v>233</v>
      </c>
      <c r="D1443" t="s">
        <v>643</v>
      </c>
      <c r="E1443" t="s">
        <v>227</v>
      </c>
      <c r="F1443" t="s">
        <v>234</v>
      </c>
      <c r="G1443" t="s">
        <v>235</v>
      </c>
      <c r="I1443" t="s">
        <v>236</v>
      </c>
      <c r="J1443">
        <v>-2.9950000000000001</v>
      </c>
      <c r="K1443">
        <v>12.954000000000001</v>
      </c>
      <c r="L1443">
        <v>-3.5720000000000001</v>
      </c>
      <c r="M1443">
        <v>-6.0270000000000001</v>
      </c>
      <c r="N1443">
        <v>9.9120000000000008</v>
      </c>
      <c r="O1443">
        <v>3.7330000000000001</v>
      </c>
      <c r="P1443">
        <v>7.1929999999999996</v>
      </c>
      <c r="Q1443">
        <v>0</v>
      </c>
      <c r="R1443">
        <v>1.718</v>
      </c>
      <c r="S1443">
        <v>5.3680000000000003</v>
      </c>
      <c r="T1443">
        <v>-2.12</v>
      </c>
      <c r="U1443">
        <v>0.69499999999999995</v>
      </c>
      <c r="V1443">
        <v>-1.665</v>
      </c>
      <c r="W1443">
        <v>6.9000000000000006E-2</v>
      </c>
      <c r="X1443">
        <v>10.377000000000001</v>
      </c>
      <c r="Y1443">
        <v>4.258</v>
      </c>
      <c r="Z1443">
        <v>-7.7859999999999996</v>
      </c>
      <c r="AA1443">
        <v>7.694</v>
      </c>
      <c r="AB1443">
        <v>3.7440000000000002</v>
      </c>
      <c r="AC1443">
        <v>3.722</v>
      </c>
      <c r="AD1443">
        <v>-1.67</v>
      </c>
      <c r="AE1443">
        <v>0.39600000000000002</v>
      </c>
      <c r="AF1443">
        <v>0.26800000000000002</v>
      </c>
      <c r="AG1443">
        <v>-6.8339999999999996</v>
      </c>
      <c r="AH1443">
        <v>2.6320000000000001</v>
      </c>
      <c r="AI1443">
        <v>2.468</v>
      </c>
      <c r="AJ1443">
        <v>4.7709999999999999</v>
      </c>
      <c r="AK1443">
        <v>4.6079999999999997</v>
      </c>
      <c r="AL1443">
        <v>2.0539999999999998</v>
      </c>
      <c r="AM1443">
        <v>1.7090000000000001</v>
      </c>
      <c r="AN1443">
        <v>3.0470000000000002</v>
      </c>
      <c r="AO1443">
        <v>3.3010000000000002</v>
      </c>
      <c r="AP1443">
        <v>4.1130000000000004</v>
      </c>
      <c r="AQ1443">
        <v>-36.700000000000003</v>
      </c>
      <c r="AR1443">
        <v>1.04</v>
      </c>
      <c r="AS1443">
        <v>4.8</v>
      </c>
      <c r="AT1443">
        <v>4.5309999999999997</v>
      </c>
      <c r="AU1443">
        <v>4.3289999999999997</v>
      </c>
      <c r="AV1443">
        <v>4.3410000000000002</v>
      </c>
      <c r="AW1443">
        <v>5.0439999999999996</v>
      </c>
      <c r="AX1443">
        <v>4.952</v>
      </c>
      <c r="AY1443">
        <v>4.9690000000000003</v>
      </c>
      <c r="AZ1443">
        <v>5.0220000000000002</v>
      </c>
      <c r="BA1443">
        <v>5.04</v>
      </c>
      <c r="BB1443">
        <v>5.0449999999999999</v>
      </c>
      <c r="BC1443">
        <v>2012</v>
      </c>
    </row>
    <row r="1444" spans="1:55" x14ac:dyDescent="0.25">
      <c r="A1444">
        <v>626</v>
      </c>
      <c r="B1444" t="s">
        <v>642</v>
      </c>
      <c r="C1444" t="s">
        <v>237</v>
      </c>
      <c r="D1444" t="s">
        <v>643</v>
      </c>
      <c r="E1444" t="s">
        <v>238</v>
      </c>
      <c r="F1444" t="s">
        <v>239</v>
      </c>
      <c r="G1444" t="s">
        <v>229</v>
      </c>
      <c r="H1444" t="s">
        <v>230</v>
      </c>
      <c r="I1444" t="s">
        <v>644</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628.22400000000005</v>
      </c>
      <c r="AE1444">
        <v>657.803</v>
      </c>
      <c r="AF1444">
        <v>671.26400000000001</v>
      </c>
      <c r="AG1444">
        <v>645.11099999999999</v>
      </c>
      <c r="AH1444">
        <v>663.98</v>
      </c>
      <c r="AI1444">
        <v>705.41499999999996</v>
      </c>
      <c r="AJ1444">
        <v>763.71299999999997</v>
      </c>
      <c r="AK1444">
        <v>813.58699999999999</v>
      </c>
      <c r="AL1444">
        <v>889.06</v>
      </c>
      <c r="AM1444">
        <v>935.74699999999996</v>
      </c>
      <c r="AN1444">
        <v>983.62800000000004</v>
      </c>
      <c r="AO1444" s="52">
        <v>1036.03</v>
      </c>
      <c r="AP1444" s="52">
        <v>1107.69</v>
      </c>
      <c r="AQ1444">
        <v>750.23199999999997</v>
      </c>
      <c r="AR1444">
        <v>841.93899999999996</v>
      </c>
      <c r="AS1444">
        <v>936.72400000000005</v>
      </c>
      <c r="AT1444" s="52">
        <v>1041.1400000000001</v>
      </c>
      <c r="AU1444" s="52">
        <v>1125.01</v>
      </c>
      <c r="AV1444" s="52">
        <v>1208.6099999999999</v>
      </c>
      <c r="AW1444" s="52">
        <v>1306.73</v>
      </c>
      <c r="AX1444" s="52">
        <v>1406.03</v>
      </c>
      <c r="AY1444" s="52">
        <v>1513.36</v>
      </c>
      <c r="AZ1444" s="52">
        <v>1629.88</v>
      </c>
      <c r="BA1444" s="52">
        <v>1755.12</v>
      </c>
      <c r="BB1444" s="52">
        <v>1892.14</v>
      </c>
      <c r="BC1444">
        <v>2012</v>
      </c>
    </row>
    <row r="1445" spans="1:55" x14ac:dyDescent="0.25">
      <c r="A1445">
        <v>626</v>
      </c>
      <c r="B1445" t="s">
        <v>642</v>
      </c>
      <c r="C1445" t="s">
        <v>240</v>
      </c>
      <c r="D1445" t="s">
        <v>643</v>
      </c>
      <c r="E1445" t="s">
        <v>238</v>
      </c>
      <c r="F1445" t="s">
        <v>241</v>
      </c>
      <c r="G1445" t="s">
        <v>242</v>
      </c>
      <c r="H1445" t="s">
        <v>230</v>
      </c>
      <c r="I1445" t="s">
        <v>243</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0.88500000000000001</v>
      </c>
      <c r="AE1445">
        <v>0.89700000000000002</v>
      </c>
      <c r="AF1445">
        <v>0.96299999999999997</v>
      </c>
      <c r="AG1445">
        <v>1.1100000000000001</v>
      </c>
      <c r="AH1445">
        <v>1.2569999999999999</v>
      </c>
      <c r="AI1445">
        <v>1.337</v>
      </c>
      <c r="AJ1445">
        <v>1.4610000000000001</v>
      </c>
      <c r="AK1445">
        <v>1.698</v>
      </c>
      <c r="AL1445">
        <v>1.9850000000000001</v>
      </c>
      <c r="AM1445">
        <v>1.982</v>
      </c>
      <c r="AN1445">
        <v>1.986</v>
      </c>
      <c r="AO1445">
        <v>2.1960000000000002</v>
      </c>
      <c r="AP1445">
        <v>2.1709999999999998</v>
      </c>
      <c r="AQ1445">
        <v>1.5189999999999999</v>
      </c>
      <c r="AR1445">
        <v>1.706</v>
      </c>
      <c r="AS1445">
        <v>1.585</v>
      </c>
      <c r="AT1445">
        <v>1.756</v>
      </c>
      <c r="AU1445">
        <v>1.9370000000000001</v>
      </c>
      <c r="AV1445">
        <v>2.1850000000000001</v>
      </c>
      <c r="AW1445">
        <v>2.2850000000000001</v>
      </c>
      <c r="AX1445">
        <v>2.4849999999999999</v>
      </c>
      <c r="AY1445">
        <v>2.6909999999999998</v>
      </c>
      <c r="AZ1445">
        <v>2.9169999999999998</v>
      </c>
      <c r="BA1445">
        <v>3.1539999999999999</v>
      </c>
      <c r="BB1445">
        <v>3.4609999999999999</v>
      </c>
      <c r="BC1445">
        <v>2012</v>
      </c>
    </row>
    <row r="1446" spans="1:55" x14ac:dyDescent="0.25">
      <c r="A1446">
        <v>626</v>
      </c>
      <c r="B1446" t="s">
        <v>642</v>
      </c>
      <c r="C1446" t="s">
        <v>244</v>
      </c>
      <c r="D1446" t="s">
        <v>643</v>
      </c>
      <c r="E1446" t="s">
        <v>238</v>
      </c>
      <c r="F1446" t="s">
        <v>245</v>
      </c>
      <c r="G1446" t="s">
        <v>246</v>
      </c>
      <c r="H1446" t="s">
        <v>230</v>
      </c>
      <c r="I1446" t="s">
        <v>243</v>
      </c>
      <c r="J1446">
        <v>0.92900000000000005</v>
      </c>
      <c r="K1446">
        <v>1.149</v>
      </c>
      <c r="L1446">
        <v>1.1759999999999999</v>
      </c>
      <c r="M1446">
        <v>1.1479999999999999</v>
      </c>
      <c r="N1446">
        <v>1.3080000000000001</v>
      </c>
      <c r="O1446">
        <v>1.399</v>
      </c>
      <c r="P1446">
        <v>1.53</v>
      </c>
      <c r="Q1446">
        <v>1.5680000000000001</v>
      </c>
      <c r="R1446">
        <v>1.651</v>
      </c>
      <c r="S1446">
        <v>1.8080000000000001</v>
      </c>
      <c r="T1446">
        <v>1.8360000000000001</v>
      </c>
      <c r="U1446">
        <v>1.911</v>
      </c>
      <c r="V1446">
        <v>1.9219999999999999</v>
      </c>
      <c r="W1446">
        <v>1.9690000000000001</v>
      </c>
      <c r="X1446">
        <v>2.2200000000000002</v>
      </c>
      <c r="Y1446">
        <v>2.363</v>
      </c>
      <c r="Z1446">
        <v>2.2189999999999999</v>
      </c>
      <c r="AA1446">
        <v>2.431</v>
      </c>
      <c r="AB1446">
        <v>2.5499999999999998</v>
      </c>
      <c r="AC1446">
        <v>2.6840000000000002</v>
      </c>
      <c r="AD1446">
        <v>2.698</v>
      </c>
      <c r="AE1446">
        <v>2.7679999999999998</v>
      </c>
      <c r="AF1446">
        <v>2.819</v>
      </c>
      <c r="AG1446">
        <v>2.6749999999999998</v>
      </c>
      <c r="AH1446">
        <v>2.82</v>
      </c>
      <c r="AI1446">
        <v>2.9790000000000001</v>
      </c>
      <c r="AJ1446">
        <v>3.2160000000000002</v>
      </c>
      <c r="AK1446">
        <v>3.4540000000000002</v>
      </c>
      <c r="AL1446">
        <v>3.5939999999999999</v>
      </c>
      <c r="AM1446">
        <v>3.6829999999999998</v>
      </c>
      <c r="AN1446">
        <v>3.84</v>
      </c>
      <c r="AO1446">
        <v>4.0490000000000004</v>
      </c>
      <c r="AP1446">
        <v>4.2969999999999997</v>
      </c>
      <c r="AQ1446">
        <v>2.7669999999999999</v>
      </c>
      <c r="AR1446">
        <v>2.8490000000000002</v>
      </c>
      <c r="AS1446">
        <v>3.0179999999999998</v>
      </c>
      <c r="AT1446">
        <v>3.1890000000000001</v>
      </c>
      <c r="AU1446">
        <v>3.39</v>
      </c>
      <c r="AV1446">
        <v>3.617</v>
      </c>
      <c r="AW1446">
        <v>3.867</v>
      </c>
      <c r="AX1446">
        <v>4.1440000000000001</v>
      </c>
      <c r="AY1446">
        <v>4.4400000000000004</v>
      </c>
      <c r="AZ1446">
        <v>4.7590000000000003</v>
      </c>
      <c r="BA1446">
        <v>5.1029999999999998</v>
      </c>
      <c r="BB1446">
        <v>5.4720000000000004</v>
      </c>
      <c r="BC1446">
        <v>2012</v>
      </c>
    </row>
    <row r="1447" spans="1:55" x14ac:dyDescent="0.25">
      <c r="A1447">
        <v>626</v>
      </c>
      <c r="B1447" t="s">
        <v>642</v>
      </c>
      <c r="C1447" t="s">
        <v>247</v>
      </c>
      <c r="D1447" t="s">
        <v>643</v>
      </c>
      <c r="E1447" t="s">
        <v>248</v>
      </c>
      <c r="F1447" t="s">
        <v>249</v>
      </c>
      <c r="G1447" t="s">
        <v>250</v>
      </c>
      <c r="I1447" t="s">
        <v>251</v>
      </c>
      <c r="J1447">
        <v>37.021000000000001</v>
      </c>
      <c r="K1447">
        <v>42.448</v>
      </c>
      <c r="L1447">
        <v>48.521999999999998</v>
      </c>
      <c r="M1447">
        <v>54.533000000000001</v>
      </c>
      <c r="N1447">
        <v>54.462000000000003</v>
      </c>
      <c r="O1447">
        <v>71.566000000000003</v>
      </c>
      <c r="P1447">
        <v>67.843000000000004</v>
      </c>
      <c r="Q1447">
        <v>63.661000000000001</v>
      </c>
      <c r="R1447">
        <v>65.683000000000007</v>
      </c>
      <c r="S1447">
        <v>66.061000000000007</v>
      </c>
      <c r="T1447">
        <v>67.846000000000004</v>
      </c>
      <c r="U1447">
        <v>65.909000000000006</v>
      </c>
      <c r="V1447">
        <v>63.927</v>
      </c>
      <c r="W1447">
        <v>61.92</v>
      </c>
      <c r="X1447">
        <v>72.545000000000002</v>
      </c>
      <c r="Y1447">
        <v>82.278999999999996</v>
      </c>
      <c r="Z1447">
        <v>82.313000000000002</v>
      </c>
      <c r="AA1447">
        <v>83.739000000000004</v>
      </c>
      <c r="AB1447">
        <v>86.472999999999999</v>
      </c>
      <c r="AC1447">
        <v>87.805999999999997</v>
      </c>
      <c r="AD1447">
        <v>87.837000000000003</v>
      </c>
      <c r="AE1447">
        <v>91.61</v>
      </c>
      <c r="AF1447">
        <v>93.234999999999999</v>
      </c>
      <c r="AG1447">
        <v>96.174000000000007</v>
      </c>
      <c r="AH1447">
        <v>96.448999999999998</v>
      </c>
      <c r="AI1447">
        <v>100</v>
      </c>
      <c r="AJ1447">
        <v>103.334</v>
      </c>
      <c r="AK1447">
        <v>105.23399999999999</v>
      </c>
      <c r="AL1447">
        <v>112.681</v>
      </c>
      <c r="AM1447">
        <v>116.605</v>
      </c>
      <c r="AN1447">
        <v>118.94799999999999</v>
      </c>
      <c r="AO1447">
        <v>121.28100000000001</v>
      </c>
      <c r="AP1447">
        <v>124.548</v>
      </c>
      <c r="AQ1447">
        <v>133.26300000000001</v>
      </c>
      <c r="AR1447">
        <v>148.01300000000001</v>
      </c>
      <c r="AS1447">
        <v>157.13399999999999</v>
      </c>
      <c r="AT1447">
        <v>167.08</v>
      </c>
      <c r="AU1447">
        <v>173.048</v>
      </c>
      <c r="AV1447">
        <v>178.173</v>
      </c>
      <c r="AW1447">
        <v>183.386</v>
      </c>
      <c r="AX1447">
        <v>188.011</v>
      </c>
      <c r="AY1447">
        <v>192.78399999999999</v>
      </c>
      <c r="AZ1447">
        <v>197.69800000000001</v>
      </c>
      <c r="BA1447">
        <v>202.67400000000001</v>
      </c>
      <c r="BB1447">
        <v>208.00299999999999</v>
      </c>
      <c r="BC1447">
        <v>2012</v>
      </c>
    </row>
    <row r="1448" spans="1:55" x14ac:dyDescent="0.25">
      <c r="A1448">
        <v>626</v>
      </c>
      <c r="B1448" t="s">
        <v>642</v>
      </c>
      <c r="C1448" t="s">
        <v>252</v>
      </c>
      <c r="D1448" t="s">
        <v>643</v>
      </c>
      <c r="E1448" t="s">
        <v>253</v>
      </c>
      <c r="F1448" t="s">
        <v>254</v>
      </c>
      <c r="G1448" t="s">
        <v>229</v>
      </c>
      <c r="H1448" t="s">
        <v>220</v>
      </c>
      <c r="I1448" t="s">
        <v>255</v>
      </c>
      <c r="J1448" s="52">
        <v>199581.28</v>
      </c>
      <c r="K1448" s="52">
        <v>218805.21</v>
      </c>
      <c r="L1448" s="52">
        <v>205801.73</v>
      </c>
      <c r="M1448" s="52">
        <v>188756.45</v>
      </c>
      <c r="N1448" s="52">
        <v>202603.26</v>
      </c>
      <c r="O1448" s="52">
        <v>204572.67</v>
      </c>
      <c r="P1448" s="52">
        <v>211988.47</v>
      </c>
      <c r="Q1448" s="52">
        <v>207618.77</v>
      </c>
      <c r="R1448" s="52">
        <v>207069.83</v>
      </c>
      <c r="S1448" s="52">
        <v>213866.9</v>
      </c>
      <c r="T1448" s="52">
        <v>204933.06</v>
      </c>
      <c r="U1448" s="52">
        <v>201733.36</v>
      </c>
      <c r="V1448" s="52">
        <v>193743.8</v>
      </c>
      <c r="W1448" s="52">
        <v>189264.99</v>
      </c>
      <c r="X1448" s="52">
        <v>203977.96</v>
      </c>
      <c r="Y1448" s="52">
        <v>207789.59</v>
      </c>
      <c r="Z1448" s="52">
        <v>187345.13</v>
      </c>
      <c r="AA1448" s="52">
        <v>197374.85</v>
      </c>
      <c r="AB1448" s="52">
        <v>200467.12</v>
      </c>
      <c r="AC1448" s="52">
        <v>203769.49</v>
      </c>
      <c r="AD1448" s="52">
        <v>196578.32</v>
      </c>
      <c r="AE1448" s="52">
        <v>193855.02</v>
      </c>
      <c r="AF1448" s="52">
        <v>191114.03</v>
      </c>
      <c r="AG1448" s="52">
        <v>175153.12</v>
      </c>
      <c r="AH1448" s="52">
        <v>176810.07</v>
      </c>
      <c r="AI1448" s="52">
        <v>178094.88</v>
      </c>
      <c r="AJ1448" s="52">
        <v>183296.95</v>
      </c>
      <c r="AK1448" s="52">
        <v>188250.45</v>
      </c>
      <c r="AL1448" s="52">
        <v>188527.17</v>
      </c>
      <c r="AM1448" s="52">
        <v>188102.57</v>
      </c>
      <c r="AN1448" s="52">
        <v>190104.88</v>
      </c>
      <c r="AO1448" s="52">
        <v>192602.23999999999</v>
      </c>
      <c r="AP1448" s="52">
        <v>196666.28</v>
      </c>
      <c r="AQ1448" s="52">
        <v>122095.1</v>
      </c>
      <c r="AR1448" s="52">
        <v>120991.91</v>
      </c>
      <c r="AS1448" s="52">
        <v>124360.44</v>
      </c>
      <c r="AT1448" s="52">
        <v>127494.94</v>
      </c>
      <c r="AU1448" s="52">
        <v>130455.27</v>
      </c>
      <c r="AV1448" s="52">
        <v>133499.65</v>
      </c>
      <c r="AW1448" s="52">
        <v>137536.41</v>
      </c>
      <c r="AX1448" s="52">
        <v>141570.9</v>
      </c>
      <c r="AY1448" s="52">
        <v>145747.39000000001</v>
      </c>
      <c r="AZ1448" s="52">
        <v>150123.04999999999</v>
      </c>
      <c r="BA1448" s="52">
        <v>154656.26</v>
      </c>
      <c r="BB1448" s="52">
        <v>159333.85</v>
      </c>
      <c r="BC1448">
        <v>2004</v>
      </c>
    </row>
    <row r="1449" spans="1:55" x14ac:dyDescent="0.25">
      <c r="A1449">
        <v>626</v>
      </c>
      <c r="B1449" t="s">
        <v>642</v>
      </c>
      <c r="C1449" t="s">
        <v>256</v>
      </c>
      <c r="D1449" t="s">
        <v>643</v>
      </c>
      <c r="E1449" t="s">
        <v>253</v>
      </c>
      <c r="F1449" t="s">
        <v>257</v>
      </c>
      <c r="G1449" t="s">
        <v>258</v>
      </c>
      <c r="H1449" t="s">
        <v>220</v>
      </c>
      <c r="I1449" t="s">
        <v>255</v>
      </c>
      <c r="J1449">
        <v>946.03700000000003</v>
      </c>
      <c r="K1449" s="52">
        <v>1037.1600000000001</v>
      </c>
      <c r="L1449">
        <v>975.52300000000002</v>
      </c>
      <c r="M1449">
        <v>894.726</v>
      </c>
      <c r="N1449">
        <v>960.36199999999997</v>
      </c>
      <c r="O1449">
        <v>969.697</v>
      </c>
      <c r="P1449" s="52">
        <v>1004.85</v>
      </c>
      <c r="Q1449">
        <v>984.13599999999997</v>
      </c>
      <c r="R1449">
        <v>981.53399999999999</v>
      </c>
      <c r="S1449" s="52">
        <v>1013.75</v>
      </c>
      <c r="T1449">
        <v>971.40499999999997</v>
      </c>
      <c r="U1449">
        <v>956.23800000000006</v>
      </c>
      <c r="V1449">
        <v>918.36699999999996</v>
      </c>
      <c r="W1449">
        <v>897.13699999999994</v>
      </c>
      <c r="X1449">
        <v>966.87800000000004</v>
      </c>
      <c r="Y1449">
        <v>984.94500000000005</v>
      </c>
      <c r="Z1449">
        <v>888.03599999999994</v>
      </c>
      <c r="AA1449">
        <v>935.57799999999997</v>
      </c>
      <c r="AB1449">
        <v>950.23599999999999</v>
      </c>
      <c r="AC1449">
        <v>965.89</v>
      </c>
      <c r="AD1449">
        <v>931.803</v>
      </c>
      <c r="AE1449">
        <v>918.89400000000001</v>
      </c>
      <c r="AF1449">
        <v>905.90099999999995</v>
      </c>
      <c r="AG1449">
        <v>830.245</v>
      </c>
      <c r="AH1449">
        <v>838.09900000000005</v>
      </c>
      <c r="AI1449">
        <v>844.18899999999996</v>
      </c>
      <c r="AJ1449">
        <v>868.84799999999996</v>
      </c>
      <c r="AK1449">
        <v>892.32799999999997</v>
      </c>
      <c r="AL1449">
        <v>893.63900000000001</v>
      </c>
      <c r="AM1449">
        <v>891.62699999999995</v>
      </c>
      <c r="AN1449">
        <v>901.11800000000005</v>
      </c>
      <c r="AO1449">
        <v>912.95600000000002</v>
      </c>
      <c r="AP1449">
        <v>932.22</v>
      </c>
      <c r="AQ1449">
        <v>578.74400000000003</v>
      </c>
      <c r="AR1449">
        <v>573.51499999999999</v>
      </c>
      <c r="AS1449">
        <v>589.48199999999997</v>
      </c>
      <c r="AT1449">
        <v>604.34</v>
      </c>
      <c r="AU1449">
        <v>618.37199999999996</v>
      </c>
      <c r="AV1449">
        <v>632.803</v>
      </c>
      <c r="AW1449">
        <v>651.93799999999999</v>
      </c>
      <c r="AX1449">
        <v>671.06200000000001</v>
      </c>
      <c r="AY1449">
        <v>690.85900000000004</v>
      </c>
      <c r="AZ1449">
        <v>711.6</v>
      </c>
      <c r="BA1449">
        <v>733.08799999999997</v>
      </c>
      <c r="BB1449">
        <v>755.26</v>
      </c>
      <c r="BC1449">
        <v>2004</v>
      </c>
    </row>
    <row r="1450" spans="1:55" x14ac:dyDescent="0.25">
      <c r="A1450">
        <v>626</v>
      </c>
      <c r="B1450" t="s">
        <v>642</v>
      </c>
      <c r="C1450" t="s">
        <v>259</v>
      </c>
      <c r="D1450" t="s">
        <v>643</v>
      </c>
      <c r="E1450" t="s">
        <v>260</v>
      </c>
      <c r="F1450" t="s">
        <v>261</v>
      </c>
      <c r="G1450" t="s">
        <v>229</v>
      </c>
      <c r="H1450" t="s">
        <v>220</v>
      </c>
      <c r="I1450" t="s">
        <v>262</v>
      </c>
      <c r="J1450" s="52">
        <v>73887.28</v>
      </c>
      <c r="K1450" s="52">
        <v>92879.16</v>
      </c>
      <c r="L1450" s="52">
        <v>99858.31</v>
      </c>
      <c r="M1450" s="52">
        <v>102934.81</v>
      </c>
      <c r="N1450" s="52">
        <v>110340.91</v>
      </c>
      <c r="O1450" s="52">
        <v>146404.06</v>
      </c>
      <c r="P1450" s="52">
        <v>143819.47</v>
      </c>
      <c r="Q1450" s="52">
        <v>132171.26</v>
      </c>
      <c r="R1450" s="52">
        <v>136008.92000000001</v>
      </c>
      <c r="S1450" s="52">
        <v>141283.14000000001</v>
      </c>
      <c r="T1450" s="52">
        <v>139038.85</v>
      </c>
      <c r="U1450" s="52">
        <v>132960.66</v>
      </c>
      <c r="V1450" s="52">
        <v>123855.53</v>
      </c>
      <c r="W1450" s="52">
        <v>117192.94</v>
      </c>
      <c r="X1450" s="52">
        <v>147976.67000000001</v>
      </c>
      <c r="Y1450" s="52">
        <v>170967.48</v>
      </c>
      <c r="Z1450" s="52">
        <v>154209.13</v>
      </c>
      <c r="AA1450" s="52">
        <v>165278.82999999999</v>
      </c>
      <c r="AB1450" s="52">
        <v>173349.39</v>
      </c>
      <c r="AC1450" s="52">
        <v>178922.19</v>
      </c>
      <c r="AD1450" s="52">
        <v>172669.02</v>
      </c>
      <c r="AE1450" s="52">
        <v>177590.39999999999</v>
      </c>
      <c r="AF1450" s="52">
        <v>178184.22</v>
      </c>
      <c r="AG1450" s="52">
        <v>168452.38</v>
      </c>
      <c r="AH1450" s="52">
        <v>170531.32</v>
      </c>
      <c r="AI1450" s="52">
        <v>178094.88</v>
      </c>
      <c r="AJ1450" s="52">
        <v>189408.26</v>
      </c>
      <c r="AK1450" s="52">
        <v>198102.58</v>
      </c>
      <c r="AL1450" s="52">
        <v>212434.29</v>
      </c>
      <c r="AM1450" s="52">
        <v>219337.28</v>
      </c>
      <c r="AN1450" s="52">
        <v>226125.49</v>
      </c>
      <c r="AO1450" s="52">
        <v>233590.42</v>
      </c>
      <c r="AP1450" s="52">
        <v>244944.5</v>
      </c>
      <c r="AQ1450" s="52">
        <v>162707.69</v>
      </c>
      <c r="AR1450" s="52">
        <v>179084.36</v>
      </c>
      <c r="AS1450" s="52">
        <v>195412.98</v>
      </c>
      <c r="AT1450" s="52">
        <v>213018.23999999999</v>
      </c>
      <c r="AU1450" s="52">
        <v>225750.71</v>
      </c>
      <c r="AV1450" s="52">
        <v>237860.87</v>
      </c>
      <c r="AW1450" s="52">
        <v>252222.93</v>
      </c>
      <c r="AX1450" s="52">
        <v>266169.46999999997</v>
      </c>
      <c r="AY1450" s="52">
        <v>280977.57</v>
      </c>
      <c r="AZ1450" s="52">
        <v>296789.61</v>
      </c>
      <c r="BA1450" s="52">
        <v>313448.25</v>
      </c>
      <c r="BB1450" s="52">
        <v>331419.21999999997</v>
      </c>
      <c r="BC1450">
        <v>2004</v>
      </c>
    </row>
    <row r="1451" spans="1:55" x14ac:dyDescent="0.25">
      <c r="A1451">
        <v>626</v>
      </c>
      <c r="B1451" t="s">
        <v>642</v>
      </c>
      <c r="C1451" t="s">
        <v>263</v>
      </c>
      <c r="D1451" t="s">
        <v>643</v>
      </c>
      <c r="E1451" t="s">
        <v>260</v>
      </c>
      <c r="F1451" t="s">
        <v>264</v>
      </c>
      <c r="G1451" t="s">
        <v>242</v>
      </c>
      <c r="H1451" t="s">
        <v>220</v>
      </c>
      <c r="I1451" t="s">
        <v>262</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243.232</v>
      </c>
      <c r="AE1451">
        <v>242.26599999999999</v>
      </c>
      <c r="AF1451">
        <v>255.649</v>
      </c>
      <c r="AG1451">
        <v>289.83499999999998</v>
      </c>
      <c r="AH1451">
        <v>322.80200000000002</v>
      </c>
      <c r="AI1451">
        <v>337.64100000000002</v>
      </c>
      <c r="AJ1451">
        <v>362.233</v>
      </c>
      <c r="AK1451">
        <v>413.34500000000003</v>
      </c>
      <c r="AL1451">
        <v>474.39</v>
      </c>
      <c r="AM1451">
        <v>464.51400000000001</v>
      </c>
      <c r="AN1451">
        <v>456.56400000000002</v>
      </c>
      <c r="AO1451">
        <v>495.03500000000003</v>
      </c>
      <c r="AP1451">
        <v>480.053</v>
      </c>
      <c r="AQ1451">
        <v>329.44400000000002</v>
      </c>
      <c r="AR1451">
        <v>362.87200000000001</v>
      </c>
      <c r="AS1451">
        <v>330.56299999999999</v>
      </c>
      <c r="AT1451">
        <v>359.36500000000001</v>
      </c>
      <c r="AU1451">
        <v>388.60300000000001</v>
      </c>
      <c r="AV1451">
        <v>430.07600000000002</v>
      </c>
      <c r="AW1451">
        <v>440.99400000000003</v>
      </c>
      <c r="AX1451">
        <v>470.517</v>
      </c>
      <c r="AY1451">
        <v>499.60199999999998</v>
      </c>
      <c r="AZ1451">
        <v>531.13199999999995</v>
      </c>
      <c r="BA1451">
        <v>563.298</v>
      </c>
      <c r="BB1451">
        <v>606.29399999999998</v>
      </c>
      <c r="BC1451">
        <v>2004</v>
      </c>
    </row>
    <row r="1452" spans="1:55" x14ac:dyDescent="0.25">
      <c r="A1452">
        <v>626</v>
      </c>
      <c r="B1452" t="s">
        <v>642</v>
      </c>
      <c r="C1452" t="s">
        <v>265</v>
      </c>
      <c r="D1452" t="s">
        <v>643</v>
      </c>
      <c r="E1452" t="s">
        <v>260</v>
      </c>
      <c r="F1452" t="s">
        <v>266</v>
      </c>
      <c r="G1452" t="s">
        <v>246</v>
      </c>
      <c r="H1452" t="s">
        <v>220</v>
      </c>
      <c r="I1452" t="s">
        <v>262</v>
      </c>
      <c r="J1452">
        <v>407.59100000000001</v>
      </c>
      <c r="K1452">
        <v>489.12700000000001</v>
      </c>
      <c r="L1452">
        <v>488.48399999999998</v>
      </c>
      <c r="M1452">
        <v>465.572</v>
      </c>
      <c r="N1452">
        <v>517.75800000000004</v>
      </c>
      <c r="O1452">
        <v>539.32600000000002</v>
      </c>
      <c r="P1452">
        <v>570.12800000000004</v>
      </c>
      <c r="Q1452">
        <v>572.18600000000004</v>
      </c>
      <c r="R1452">
        <v>590.798</v>
      </c>
      <c r="S1452">
        <v>634.11500000000001</v>
      </c>
      <c r="T1452">
        <v>630.36699999999996</v>
      </c>
      <c r="U1452">
        <v>641.51199999999994</v>
      </c>
      <c r="V1452">
        <v>630.14599999999996</v>
      </c>
      <c r="W1452">
        <v>630.16399999999999</v>
      </c>
      <c r="X1452">
        <v>693.65300000000002</v>
      </c>
      <c r="Y1452">
        <v>721.43100000000004</v>
      </c>
      <c r="Z1452">
        <v>662.36</v>
      </c>
      <c r="AA1452">
        <v>709.85299999999995</v>
      </c>
      <c r="AB1452">
        <v>729.08900000000006</v>
      </c>
      <c r="AC1452">
        <v>751.80100000000004</v>
      </c>
      <c r="AD1452">
        <v>741.48199999999997</v>
      </c>
      <c r="AE1452">
        <v>747.24599999999998</v>
      </c>
      <c r="AF1452">
        <v>748.33600000000001</v>
      </c>
      <c r="AG1452">
        <v>698.57399999999996</v>
      </c>
      <c r="AH1452">
        <v>724.16700000000003</v>
      </c>
      <c r="AI1452">
        <v>752.149</v>
      </c>
      <c r="AJ1452">
        <v>797.54700000000003</v>
      </c>
      <c r="AK1452">
        <v>841.10500000000002</v>
      </c>
      <c r="AL1452">
        <v>858.72400000000005</v>
      </c>
      <c r="AM1452">
        <v>863.322</v>
      </c>
      <c r="AN1452">
        <v>882.67899999999997</v>
      </c>
      <c r="AO1452">
        <v>912.95600000000002</v>
      </c>
      <c r="AP1452">
        <v>950.101</v>
      </c>
      <c r="AQ1452">
        <v>600.19299999999998</v>
      </c>
      <c r="AR1452">
        <v>606.024</v>
      </c>
      <c r="AS1452">
        <v>629.55799999999999</v>
      </c>
      <c r="AT1452">
        <v>652.48099999999999</v>
      </c>
      <c r="AU1452">
        <v>680.32299999999998</v>
      </c>
      <c r="AV1452">
        <v>711.89599999999996</v>
      </c>
      <c r="AW1452">
        <v>746.46400000000006</v>
      </c>
      <c r="AX1452">
        <v>784.40499999999997</v>
      </c>
      <c r="AY1452">
        <v>824.33299999999997</v>
      </c>
      <c r="AZ1452">
        <v>866.65099999999995</v>
      </c>
      <c r="BA1452">
        <v>911.32299999999998</v>
      </c>
      <c r="BB1452">
        <v>958.53499999999997</v>
      </c>
      <c r="BC1452">
        <v>2004</v>
      </c>
    </row>
    <row r="1453" spans="1:55" x14ac:dyDescent="0.25">
      <c r="A1453">
        <v>626</v>
      </c>
      <c r="B1453" t="s">
        <v>642</v>
      </c>
      <c r="C1453" t="s">
        <v>267</v>
      </c>
      <c r="D1453" t="s">
        <v>643</v>
      </c>
      <c r="E1453" t="s">
        <v>268</v>
      </c>
      <c r="F1453" t="s">
        <v>269</v>
      </c>
      <c r="G1453" t="s">
        <v>270</v>
      </c>
    </row>
    <row r="1454" spans="1:55" x14ac:dyDescent="0.25">
      <c r="A1454">
        <v>626</v>
      </c>
      <c r="B1454" t="s">
        <v>642</v>
      </c>
      <c r="C1454" t="s">
        <v>271</v>
      </c>
      <c r="D1454" t="s">
        <v>643</v>
      </c>
      <c r="E1454" t="s">
        <v>272</v>
      </c>
      <c r="F1454" t="s">
        <v>273</v>
      </c>
      <c r="G1454" t="s">
        <v>274</v>
      </c>
      <c r="I1454" t="s">
        <v>243</v>
      </c>
      <c r="J1454">
        <v>7.0000000000000001E-3</v>
      </c>
      <c r="K1454">
        <v>8.0000000000000002E-3</v>
      </c>
      <c r="L1454">
        <v>7.0000000000000001E-3</v>
      </c>
      <c r="M1454">
        <v>7.0000000000000001E-3</v>
      </c>
      <c r="N1454">
        <v>7.0000000000000001E-3</v>
      </c>
      <c r="O1454">
        <v>7.0000000000000001E-3</v>
      </c>
      <c r="P1454">
        <v>7.0000000000000001E-3</v>
      </c>
      <c r="Q1454">
        <v>7.0000000000000001E-3</v>
      </c>
      <c r="R1454">
        <v>7.0000000000000001E-3</v>
      </c>
      <c r="S1454">
        <v>7.0000000000000001E-3</v>
      </c>
      <c r="T1454">
        <v>7.0000000000000001E-3</v>
      </c>
      <c r="U1454">
        <v>7.0000000000000001E-3</v>
      </c>
      <c r="V1454">
        <v>6.0000000000000001E-3</v>
      </c>
      <c r="W1454">
        <v>6.0000000000000001E-3</v>
      </c>
      <c r="X1454">
        <v>6.0000000000000001E-3</v>
      </c>
      <c r="Y1454">
        <v>6.0000000000000001E-3</v>
      </c>
      <c r="Z1454">
        <v>5.0000000000000001E-3</v>
      </c>
      <c r="AA1454">
        <v>6.0000000000000001E-3</v>
      </c>
      <c r="AB1454">
        <v>6.0000000000000001E-3</v>
      </c>
      <c r="AC1454">
        <v>6.0000000000000001E-3</v>
      </c>
      <c r="AD1454">
        <v>5.0000000000000001E-3</v>
      </c>
      <c r="AE1454">
        <v>5.0000000000000001E-3</v>
      </c>
      <c r="AF1454">
        <v>5.0000000000000001E-3</v>
      </c>
      <c r="AG1454">
        <v>5.0000000000000001E-3</v>
      </c>
      <c r="AH1454">
        <v>4.0000000000000001E-3</v>
      </c>
      <c r="AI1454">
        <v>4.0000000000000001E-3</v>
      </c>
      <c r="AJ1454">
        <v>4.0000000000000001E-3</v>
      </c>
      <c r="AK1454">
        <v>4.0000000000000001E-3</v>
      </c>
      <c r="AL1454">
        <v>4.0000000000000001E-3</v>
      </c>
      <c r="AM1454">
        <v>4.0000000000000001E-3</v>
      </c>
      <c r="AN1454">
        <v>4.0000000000000001E-3</v>
      </c>
      <c r="AO1454">
        <v>4.0000000000000001E-3</v>
      </c>
      <c r="AP1454">
        <v>4.0000000000000001E-3</v>
      </c>
      <c r="AQ1454">
        <v>3.0000000000000001E-3</v>
      </c>
      <c r="AR1454">
        <v>3.0000000000000001E-3</v>
      </c>
      <c r="AS1454">
        <v>3.0000000000000001E-3</v>
      </c>
      <c r="AT1454">
        <v>3.0000000000000001E-3</v>
      </c>
      <c r="AU1454">
        <v>3.0000000000000001E-3</v>
      </c>
      <c r="AV1454">
        <v>3.0000000000000001E-3</v>
      </c>
      <c r="AW1454">
        <v>3.0000000000000001E-3</v>
      </c>
      <c r="AX1454">
        <v>3.0000000000000001E-3</v>
      </c>
      <c r="AY1454">
        <v>3.0000000000000001E-3</v>
      </c>
      <c r="AZ1454">
        <v>3.0000000000000001E-3</v>
      </c>
      <c r="BA1454">
        <v>3.0000000000000001E-3</v>
      </c>
      <c r="BB1454">
        <v>3.0000000000000001E-3</v>
      </c>
      <c r="BC1454">
        <v>2012</v>
      </c>
    </row>
    <row r="1455" spans="1:55" x14ac:dyDescent="0.25">
      <c r="A1455">
        <v>626</v>
      </c>
      <c r="B1455" t="s">
        <v>642</v>
      </c>
      <c r="C1455" t="s">
        <v>275</v>
      </c>
      <c r="D1455" t="s">
        <v>643</v>
      </c>
      <c r="E1455" t="s">
        <v>276</v>
      </c>
      <c r="F1455" t="s">
        <v>277</v>
      </c>
      <c r="G1455" t="s">
        <v>278</v>
      </c>
      <c r="I1455" t="s">
        <v>243</v>
      </c>
      <c r="J1455">
        <v>181.27799999999999</v>
      </c>
      <c r="K1455">
        <v>189.88800000000001</v>
      </c>
      <c r="L1455">
        <v>204.42500000000001</v>
      </c>
      <c r="M1455">
        <v>221.09299999999999</v>
      </c>
      <c r="N1455">
        <v>213.113</v>
      </c>
      <c r="O1455">
        <v>271.45800000000003</v>
      </c>
      <c r="P1455">
        <v>252.25800000000001</v>
      </c>
      <c r="Q1455">
        <v>230.994</v>
      </c>
      <c r="R1455">
        <v>230.21199999999999</v>
      </c>
      <c r="S1455">
        <v>222.804</v>
      </c>
      <c r="T1455">
        <v>220.56800000000001</v>
      </c>
      <c r="U1455">
        <v>207.262</v>
      </c>
      <c r="V1455">
        <v>196.55</v>
      </c>
      <c r="W1455">
        <v>185.97200000000001</v>
      </c>
      <c r="X1455">
        <v>213.33</v>
      </c>
      <c r="Y1455">
        <v>236.98400000000001</v>
      </c>
      <c r="Z1455">
        <v>232.81800000000001</v>
      </c>
      <c r="AA1455">
        <v>232.83500000000001</v>
      </c>
      <c r="AB1455">
        <v>237.761</v>
      </c>
      <c r="AC1455">
        <v>237.99100000000001</v>
      </c>
      <c r="AD1455">
        <v>232.87</v>
      </c>
      <c r="AE1455">
        <v>237.66</v>
      </c>
      <c r="AF1455">
        <v>238.107</v>
      </c>
      <c r="AG1455">
        <v>241.137</v>
      </c>
      <c r="AH1455">
        <v>235.48599999999999</v>
      </c>
      <c r="AI1455">
        <v>236.78100000000001</v>
      </c>
      <c r="AJ1455">
        <v>237.489</v>
      </c>
      <c r="AK1455">
        <v>235.52699999999999</v>
      </c>
      <c r="AL1455">
        <v>247.38399999999999</v>
      </c>
      <c r="AM1455">
        <v>254.06200000000001</v>
      </c>
      <c r="AN1455">
        <v>256.18099999999998</v>
      </c>
      <c r="AO1455">
        <v>255.86199999999999</v>
      </c>
      <c r="AP1455">
        <v>257.80900000000003</v>
      </c>
      <c r="AQ1455">
        <v>271.09199999999998</v>
      </c>
      <c r="AR1455">
        <v>295.50700000000001</v>
      </c>
      <c r="AS1455">
        <v>310.39699999999999</v>
      </c>
      <c r="AT1455">
        <v>326.47399999999999</v>
      </c>
      <c r="AU1455">
        <v>331.82900000000001</v>
      </c>
      <c r="AV1455">
        <v>334.12299999999999</v>
      </c>
      <c r="AW1455">
        <v>337.89</v>
      </c>
      <c r="AX1455">
        <v>339.327</v>
      </c>
      <c r="AY1455">
        <v>340.85399999999998</v>
      </c>
      <c r="AZ1455">
        <v>342.45600000000002</v>
      </c>
      <c r="BA1455">
        <v>343.94900000000001</v>
      </c>
      <c r="BB1455">
        <v>345.75599999999997</v>
      </c>
      <c r="BC1455">
        <v>2012</v>
      </c>
    </row>
    <row r="1456" spans="1:55" x14ac:dyDescent="0.25">
      <c r="A1456">
        <v>626</v>
      </c>
      <c r="B1456" t="s">
        <v>642</v>
      </c>
      <c r="C1456" t="s">
        <v>279</v>
      </c>
      <c r="D1456" t="s">
        <v>643</v>
      </c>
      <c r="E1456" t="s">
        <v>280</v>
      </c>
      <c r="F1456" t="s">
        <v>281</v>
      </c>
      <c r="G1456" t="s">
        <v>282</v>
      </c>
      <c r="I1456" t="s">
        <v>644</v>
      </c>
      <c r="J1456">
        <v>4.2969999999999997</v>
      </c>
      <c r="K1456">
        <v>4.2969999999999997</v>
      </c>
      <c r="L1456">
        <v>2.5030000000000001</v>
      </c>
      <c r="M1456">
        <v>4.2969999999999997</v>
      </c>
      <c r="N1456">
        <v>3.6640000000000001</v>
      </c>
      <c r="O1456">
        <v>4.8849999999999998</v>
      </c>
      <c r="P1456">
        <v>4.8410000000000002</v>
      </c>
      <c r="Q1456">
        <v>5.6529999999999996</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10.349</v>
      </c>
      <c r="AE1456">
        <v>9.0169999999999995</v>
      </c>
      <c r="AF1456">
        <v>9.7780000000000005</v>
      </c>
      <c r="AG1456">
        <v>6.59</v>
      </c>
      <c r="AH1456">
        <v>6.8840000000000003</v>
      </c>
      <c r="AI1456">
        <v>9.8650000000000002</v>
      </c>
      <c r="AJ1456">
        <v>10.234</v>
      </c>
      <c r="AK1456">
        <v>10.686999999999999</v>
      </c>
      <c r="AL1456">
        <v>12.728</v>
      </c>
      <c r="AM1456">
        <v>13.164999999999999</v>
      </c>
      <c r="AN1456">
        <v>14.266</v>
      </c>
      <c r="AO1456">
        <v>12.182</v>
      </c>
      <c r="AP1456">
        <v>14.973000000000001</v>
      </c>
      <c r="AQ1456">
        <v>8.6910000000000007</v>
      </c>
      <c r="AR1456">
        <v>17.481000000000002</v>
      </c>
      <c r="AS1456">
        <v>13.923</v>
      </c>
      <c r="AT1456">
        <v>13.7</v>
      </c>
      <c r="AU1456">
        <v>13.832000000000001</v>
      </c>
      <c r="AV1456">
        <v>15.938000000000001</v>
      </c>
      <c r="AW1456">
        <v>16.596</v>
      </c>
      <c r="AX1456">
        <v>16.827000000000002</v>
      </c>
      <c r="AY1456">
        <v>16.213999999999999</v>
      </c>
      <c r="AZ1456">
        <v>16.202999999999999</v>
      </c>
      <c r="BA1456">
        <v>16.638000000000002</v>
      </c>
      <c r="BB1456">
        <v>16.902000000000001</v>
      </c>
      <c r="BC1456">
        <v>2012</v>
      </c>
    </row>
    <row r="1457" spans="1:55" x14ac:dyDescent="0.25">
      <c r="A1457">
        <v>626</v>
      </c>
      <c r="B1457" t="s">
        <v>642</v>
      </c>
      <c r="C1457" t="s">
        <v>283</v>
      </c>
      <c r="D1457" t="s">
        <v>643</v>
      </c>
      <c r="E1457" t="s">
        <v>284</v>
      </c>
      <c r="F1457" t="s">
        <v>285</v>
      </c>
      <c r="G1457" t="s">
        <v>282</v>
      </c>
      <c r="I1457" t="s">
        <v>644</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8.92</v>
      </c>
      <c r="AE1457">
        <v>7.157</v>
      </c>
      <c r="AF1457">
        <v>8.0839999999999996</v>
      </c>
      <c r="AG1457">
        <v>4.3109999999999999</v>
      </c>
      <c r="AH1457">
        <v>5.1059999999999999</v>
      </c>
      <c r="AI1457">
        <v>3.278</v>
      </c>
      <c r="AJ1457">
        <v>7.2110000000000003</v>
      </c>
      <c r="AK1457">
        <v>4.4580000000000002</v>
      </c>
      <c r="AL1457">
        <v>2.7850000000000001</v>
      </c>
      <c r="AM1457">
        <v>4.1109999999999998</v>
      </c>
      <c r="AN1457">
        <v>4.1150000000000002</v>
      </c>
      <c r="AO1457">
        <v>4.62</v>
      </c>
      <c r="AP1457">
        <v>8.5109999999999992</v>
      </c>
      <c r="AQ1457">
        <v>5.423</v>
      </c>
      <c r="AR1457">
        <v>2.6619999999999999</v>
      </c>
      <c r="AS1457">
        <v>4.1870000000000003</v>
      </c>
      <c r="AT1457">
        <v>8.1780000000000008</v>
      </c>
      <c r="AU1457">
        <v>5.4880000000000004</v>
      </c>
      <c r="AV1457">
        <v>7.3490000000000002</v>
      </c>
      <c r="AW1457">
        <v>10.458</v>
      </c>
      <c r="AX1457">
        <v>10.813000000000001</v>
      </c>
      <c r="AY1457">
        <v>11.109</v>
      </c>
      <c r="AZ1457">
        <v>11.378</v>
      </c>
      <c r="BA1457">
        <v>11.843999999999999</v>
      </c>
      <c r="BB1457">
        <v>12.428000000000001</v>
      </c>
      <c r="BC1457">
        <v>2012</v>
      </c>
    </row>
    <row r="1458" spans="1:55" x14ac:dyDescent="0.25">
      <c r="A1458">
        <v>626</v>
      </c>
      <c r="B1458" t="s">
        <v>642</v>
      </c>
      <c r="C1458" t="s">
        <v>286</v>
      </c>
      <c r="D1458" t="s">
        <v>643</v>
      </c>
      <c r="E1458" t="s">
        <v>287</v>
      </c>
      <c r="F1458" t="s">
        <v>288</v>
      </c>
      <c r="G1458" t="s">
        <v>250</v>
      </c>
      <c r="I1458" t="s">
        <v>645</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98.587000000000003</v>
      </c>
      <c r="AA1458">
        <v>100.16200000000001</v>
      </c>
      <c r="AB1458">
        <v>98.287999999999997</v>
      </c>
      <c r="AC1458">
        <v>96.897000000000006</v>
      </c>
      <c r="AD1458">
        <v>100</v>
      </c>
      <c r="AE1458">
        <v>103.843</v>
      </c>
      <c r="AF1458">
        <v>106.229</v>
      </c>
      <c r="AG1458">
        <v>110.85299999999999</v>
      </c>
      <c r="AH1458">
        <v>108.366</v>
      </c>
      <c r="AI1458">
        <v>111.49299999999999</v>
      </c>
      <c r="AJ1458">
        <v>118.956</v>
      </c>
      <c r="AK1458">
        <v>120.069</v>
      </c>
      <c r="AL1458">
        <v>131.19</v>
      </c>
      <c r="AM1458">
        <v>135.81100000000001</v>
      </c>
      <c r="AN1458">
        <v>137.83500000000001</v>
      </c>
      <c r="AO1458">
        <v>139.482</v>
      </c>
      <c r="AP1458">
        <v>147.67500000000001</v>
      </c>
      <c r="AQ1458">
        <v>157.352</v>
      </c>
      <c r="AR1458">
        <v>175.60400000000001</v>
      </c>
      <c r="AS1458">
        <v>183.506</v>
      </c>
      <c r="AT1458">
        <v>191.947</v>
      </c>
      <c r="AU1458">
        <v>199.81700000000001</v>
      </c>
      <c r="AV1458">
        <v>205.81200000000001</v>
      </c>
      <c r="AW1458">
        <v>211.98599999999999</v>
      </c>
      <c r="AX1458">
        <v>217.286</v>
      </c>
      <c r="AY1458">
        <v>222.71799999999999</v>
      </c>
      <c r="AZ1458">
        <v>228.286</v>
      </c>
      <c r="BA1458">
        <v>233.99299999999999</v>
      </c>
      <c r="BB1458">
        <v>239.613</v>
      </c>
      <c r="BC1458">
        <v>2015</v>
      </c>
    </row>
    <row r="1459" spans="1:55" x14ac:dyDescent="0.25">
      <c r="A1459">
        <v>626</v>
      </c>
      <c r="B1459" t="s">
        <v>642</v>
      </c>
      <c r="C1459" t="s">
        <v>290</v>
      </c>
      <c r="D1459" t="s">
        <v>643</v>
      </c>
      <c r="E1459" t="s">
        <v>287</v>
      </c>
      <c r="F1459" t="s">
        <v>291</v>
      </c>
      <c r="G1459" t="s">
        <v>235</v>
      </c>
      <c r="I1459" t="s">
        <v>292</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3.7229999999999999</v>
      </c>
      <c r="AA1459">
        <v>1.597</v>
      </c>
      <c r="AB1459">
        <v>-1.871</v>
      </c>
      <c r="AC1459">
        <v>-1.415</v>
      </c>
      <c r="AD1459">
        <v>3.202</v>
      </c>
      <c r="AE1459">
        <v>3.843</v>
      </c>
      <c r="AF1459">
        <v>2.298</v>
      </c>
      <c r="AG1459">
        <v>4.3529999999999998</v>
      </c>
      <c r="AH1459">
        <v>-2.2440000000000002</v>
      </c>
      <c r="AI1459">
        <v>2.8849999999999998</v>
      </c>
      <c r="AJ1459">
        <v>6.694</v>
      </c>
      <c r="AK1459">
        <v>0.93500000000000005</v>
      </c>
      <c r="AL1459">
        <v>9.2620000000000005</v>
      </c>
      <c r="AM1459">
        <v>3.5219999999999998</v>
      </c>
      <c r="AN1459">
        <v>1.4910000000000001</v>
      </c>
      <c r="AO1459">
        <v>1.1950000000000001</v>
      </c>
      <c r="AP1459">
        <v>5.8739999999999997</v>
      </c>
      <c r="AQ1459">
        <v>6.5519999999999996</v>
      </c>
      <c r="AR1459">
        <v>11.6</v>
      </c>
      <c r="AS1459">
        <v>4.5</v>
      </c>
      <c r="AT1459">
        <v>4.5999999999999996</v>
      </c>
      <c r="AU1459">
        <v>4.0999999999999996</v>
      </c>
      <c r="AV1459">
        <v>3</v>
      </c>
      <c r="AW1459">
        <v>3</v>
      </c>
      <c r="AX1459">
        <v>2.5</v>
      </c>
      <c r="AY1459">
        <v>2.5</v>
      </c>
      <c r="AZ1459">
        <v>2.5</v>
      </c>
      <c r="BA1459">
        <v>2.5</v>
      </c>
      <c r="BB1459">
        <v>2.4020000000000001</v>
      </c>
      <c r="BC1459">
        <v>2015</v>
      </c>
    </row>
    <row r="1460" spans="1:55" x14ac:dyDescent="0.25">
      <c r="A1460">
        <v>626</v>
      </c>
      <c r="B1460" t="s">
        <v>642</v>
      </c>
      <c r="C1460" t="s">
        <v>293</v>
      </c>
      <c r="D1460" t="s">
        <v>643</v>
      </c>
      <c r="E1460" t="s">
        <v>294</v>
      </c>
      <c r="F1460" t="s">
        <v>295</v>
      </c>
      <c r="G1460" t="s">
        <v>250</v>
      </c>
      <c r="I1460" t="s">
        <v>645</v>
      </c>
      <c r="J1460">
        <v>42.984000000000002</v>
      </c>
      <c r="K1460">
        <v>49.284999999999997</v>
      </c>
      <c r="L1460">
        <v>55.811999999999998</v>
      </c>
      <c r="M1460">
        <v>63.938000000000002</v>
      </c>
      <c r="N1460">
        <v>65.602999999999994</v>
      </c>
      <c r="O1460">
        <v>72.462999999999994</v>
      </c>
      <c r="P1460">
        <v>74.209999999999994</v>
      </c>
      <c r="Q1460">
        <v>69.025000000000006</v>
      </c>
      <c r="R1460">
        <v>66.31</v>
      </c>
      <c r="S1460">
        <v>66.738</v>
      </c>
      <c r="T1460">
        <v>66.031999999999996</v>
      </c>
      <c r="U1460">
        <v>65.528000000000006</v>
      </c>
      <c r="V1460">
        <v>65.528000000000006</v>
      </c>
      <c r="W1460">
        <v>62.402999999999999</v>
      </c>
      <c r="X1460">
        <v>90.328000000000003</v>
      </c>
      <c r="Y1460">
        <v>94.864000000000004</v>
      </c>
      <c r="Z1460">
        <v>99.236000000000004</v>
      </c>
      <c r="AA1460">
        <v>99.591999999999999</v>
      </c>
      <c r="AB1460">
        <v>96.62</v>
      </c>
      <c r="AC1460">
        <v>92.55</v>
      </c>
      <c r="AD1460">
        <v>100</v>
      </c>
      <c r="AE1460">
        <v>102.539</v>
      </c>
      <c r="AF1460">
        <v>111.855</v>
      </c>
      <c r="AG1460">
        <v>110.43300000000001</v>
      </c>
      <c r="AH1460">
        <v>110.098</v>
      </c>
      <c r="AI1460">
        <v>112.524</v>
      </c>
      <c r="AJ1460">
        <v>120.53100000000001</v>
      </c>
      <c r="AK1460">
        <v>120.279</v>
      </c>
      <c r="AL1460">
        <v>137.749</v>
      </c>
      <c r="AM1460">
        <v>136.15199999999999</v>
      </c>
      <c r="AN1460">
        <v>139.23099999999999</v>
      </c>
      <c r="AO1460">
        <v>145.27500000000001</v>
      </c>
      <c r="AP1460">
        <v>153.88399999999999</v>
      </c>
      <c r="AQ1460">
        <v>162.89500000000001</v>
      </c>
      <c r="AR1460">
        <v>178.648</v>
      </c>
      <c r="AS1460">
        <v>187.29</v>
      </c>
      <c r="AT1460">
        <v>196.09299999999999</v>
      </c>
      <c r="AU1460">
        <v>204.32900000000001</v>
      </c>
      <c r="AV1460">
        <v>209.39599999999999</v>
      </c>
      <c r="AW1460">
        <v>214.19800000000001</v>
      </c>
      <c r="AX1460">
        <v>219.92099999999999</v>
      </c>
      <c r="AY1460">
        <v>225.10400000000001</v>
      </c>
      <c r="AZ1460">
        <v>231.00200000000001</v>
      </c>
      <c r="BA1460">
        <v>236.54499999999999</v>
      </c>
      <c r="BB1460">
        <v>242.23099999999999</v>
      </c>
      <c r="BC1460">
        <v>2015</v>
      </c>
    </row>
    <row r="1461" spans="1:55" x14ac:dyDescent="0.25">
      <c r="A1461">
        <v>626</v>
      </c>
      <c r="B1461" t="s">
        <v>642</v>
      </c>
      <c r="C1461" t="s">
        <v>296</v>
      </c>
      <c r="D1461" t="s">
        <v>643</v>
      </c>
      <c r="E1461" t="s">
        <v>294</v>
      </c>
      <c r="F1461" t="s">
        <v>297</v>
      </c>
      <c r="G1461" t="s">
        <v>235</v>
      </c>
      <c r="I1461" t="s">
        <v>298</v>
      </c>
      <c r="J1461" t="s">
        <v>232</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2.5390000000000001</v>
      </c>
      <c r="AF1461">
        <v>9.0850000000000009</v>
      </c>
      <c r="AG1461">
        <v>-1.2709999999999999</v>
      </c>
      <c r="AH1461">
        <v>-0.30399999999999999</v>
      </c>
      <c r="AI1461">
        <v>2.2040000000000002</v>
      </c>
      <c r="AJ1461">
        <v>7.1150000000000002</v>
      </c>
      <c r="AK1461">
        <v>-0.20899999999999999</v>
      </c>
      <c r="AL1461">
        <v>14.525</v>
      </c>
      <c r="AM1461">
        <v>-1.159</v>
      </c>
      <c r="AN1461">
        <v>2.2610000000000001</v>
      </c>
      <c r="AO1461">
        <v>4.3410000000000002</v>
      </c>
      <c r="AP1461">
        <v>5.9260000000000002</v>
      </c>
      <c r="AQ1461">
        <v>5.8559999999999999</v>
      </c>
      <c r="AR1461">
        <v>9.67</v>
      </c>
      <c r="AS1461">
        <v>4.8380000000000001</v>
      </c>
      <c r="AT1461">
        <v>4.7</v>
      </c>
      <c r="AU1461">
        <v>4.2</v>
      </c>
      <c r="AV1461">
        <v>2.48</v>
      </c>
      <c r="AW1461">
        <v>2.294</v>
      </c>
      <c r="AX1461">
        <v>2.6720000000000002</v>
      </c>
      <c r="AY1461">
        <v>2.3570000000000002</v>
      </c>
      <c r="AZ1461">
        <v>2.62</v>
      </c>
      <c r="BA1461">
        <v>2.4</v>
      </c>
      <c r="BB1461">
        <v>2.4039999999999999</v>
      </c>
      <c r="BC1461">
        <v>2015</v>
      </c>
    </row>
    <row r="1462" spans="1:55" x14ac:dyDescent="0.25">
      <c r="A1462">
        <v>626</v>
      </c>
      <c r="B1462" t="s">
        <v>642</v>
      </c>
      <c r="C1462" t="s">
        <v>299</v>
      </c>
      <c r="D1462" t="s">
        <v>643</v>
      </c>
      <c r="E1462" t="s">
        <v>300</v>
      </c>
      <c r="G1462" t="s">
        <v>274</v>
      </c>
    </row>
    <row r="1463" spans="1:55" x14ac:dyDescent="0.25">
      <c r="A1463">
        <v>626</v>
      </c>
      <c r="B1463" t="s">
        <v>642</v>
      </c>
      <c r="C1463" t="s">
        <v>301</v>
      </c>
      <c r="D1463" t="s">
        <v>643</v>
      </c>
      <c r="E1463" t="s">
        <v>302</v>
      </c>
      <c r="F1463" t="s">
        <v>303</v>
      </c>
      <c r="G1463" t="s">
        <v>235</v>
      </c>
      <c r="I1463" t="s">
        <v>646</v>
      </c>
      <c r="J1463">
        <v>40.978999999999999</v>
      </c>
      <c r="K1463">
        <v>0.74399999999999999</v>
      </c>
      <c r="L1463">
        <v>9.7859999999999996</v>
      </c>
      <c r="M1463">
        <v>-1.2290000000000001</v>
      </c>
      <c r="N1463">
        <v>-5.4909999999999997</v>
      </c>
      <c r="O1463">
        <v>21.664999999999999</v>
      </c>
      <c r="P1463">
        <v>-6.4749999999999996</v>
      </c>
      <c r="Q1463">
        <v>282.62700000000001</v>
      </c>
      <c r="R1463">
        <v>-5.875</v>
      </c>
      <c r="S1463">
        <v>6.3390000000000004</v>
      </c>
      <c r="T1463">
        <v>3.5089999999999999</v>
      </c>
      <c r="U1463">
        <v>-14.544</v>
      </c>
      <c r="V1463">
        <v>-1.841</v>
      </c>
      <c r="W1463">
        <v>-3.766</v>
      </c>
      <c r="X1463">
        <v>33.828000000000003</v>
      </c>
      <c r="Y1463">
        <v>8.3520000000000003</v>
      </c>
      <c r="Z1463">
        <v>-20.274000000000001</v>
      </c>
      <c r="AA1463">
        <v>26.690999999999999</v>
      </c>
      <c r="AB1463">
        <v>5.62</v>
      </c>
      <c r="AC1463">
        <v>-8.0909999999999993</v>
      </c>
      <c r="AD1463">
        <v>3.8050000000000002</v>
      </c>
      <c r="AE1463">
        <v>-9.3480000000000008</v>
      </c>
      <c r="AF1463">
        <v>-9.4580000000000002</v>
      </c>
      <c r="AG1463">
        <v>-22.545000000000002</v>
      </c>
      <c r="AH1463">
        <v>9.4489999999999998</v>
      </c>
      <c r="AI1463">
        <v>2.6869999999999998</v>
      </c>
      <c r="AJ1463">
        <v>4.5579999999999998</v>
      </c>
      <c r="AK1463">
        <v>8.8330000000000002</v>
      </c>
      <c r="AL1463">
        <v>-1.3109999999999999</v>
      </c>
      <c r="AM1463">
        <v>7.5590000000000002</v>
      </c>
      <c r="AN1463">
        <v>14.984</v>
      </c>
      <c r="AO1463">
        <v>-12.49</v>
      </c>
      <c r="AP1463">
        <v>11.041</v>
      </c>
      <c r="AQ1463">
        <v>-29.146000000000001</v>
      </c>
      <c r="AR1463">
        <v>74.584000000000003</v>
      </c>
      <c r="AS1463">
        <v>18.701000000000001</v>
      </c>
      <c r="AT1463">
        <v>9.7059999999999995</v>
      </c>
      <c r="AU1463">
        <v>-2.032</v>
      </c>
      <c r="AV1463">
        <v>3.956</v>
      </c>
      <c r="AW1463">
        <v>2.6309999999999998</v>
      </c>
      <c r="AX1463">
        <v>3.7869999999999999</v>
      </c>
      <c r="AY1463">
        <v>3.6440000000000001</v>
      </c>
      <c r="AZ1463">
        <v>3.9929999999999999</v>
      </c>
      <c r="BA1463">
        <v>4.4939999999999998</v>
      </c>
      <c r="BB1463">
        <v>4.3140000000000001</v>
      </c>
      <c r="BC1463">
        <v>2015</v>
      </c>
    </row>
    <row r="1464" spans="1:55" x14ac:dyDescent="0.25">
      <c r="A1464">
        <v>626</v>
      </c>
      <c r="B1464" t="s">
        <v>642</v>
      </c>
      <c r="C1464" t="s">
        <v>305</v>
      </c>
      <c r="D1464" t="s">
        <v>643</v>
      </c>
      <c r="E1464" t="s">
        <v>306</v>
      </c>
      <c r="F1464" t="s">
        <v>307</v>
      </c>
      <c r="G1464" t="s">
        <v>235</v>
      </c>
      <c r="I1464" t="s">
        <v>646</v>
      </c>
      <c r="J1464">
        <v>60.895000000000003</v>
      </c>
      <c r="K1464">
        <v>8.8620000000000001</v>
      </c>
      <c r="L1464">
        <v>5.0069999999999997</v>
      </c>
      <c r="M1464">
        <v>-1.4450000000000001</v>
      </c>
      <c r="N1464">
        <v>0.26500000000000001</v>
      </c>
      <c r="O1464">
        <v>19.645</v>
      </c>
      <c r="P1464">
        <v>-13.747</v>
      </c>
      <c r="Q1464">
        <v>7.3940000000000001</v>
      </c>
      <c r="R1464">
        <v>-9.2750000000000004</v>
      </c>
      <c r="S1464">
        <v>10.162000000000001</v>
      </c>
      <c r="T1464">
        <v>8.7270000000000003</v>
      </c>
      <c r="U1464">
        <v>-17.824000000000002</v>
      </c>
      <c r="V1464">
        <v>-5.1970000000000001</v>
      </c>
      <c r="W1464">
        <v>-4.0839999999999996</v>
      </c>
      <c r="X1464">
        <v>46.201000000000001</v>
      </c>
      <c r="Y1464">
        <v>-0.66</v>
      </c>
      <c r="Z1464">
        <v>-18.562000000000001</v>
      </c>
      <c r="AA1464">
        <v>17.693999999999999</v>
      </c>
      <c r="AB1464">
        <v>5.2160000000000002</v>
      </c>
      <c r="AC1464">
        <v>-2.6429999999999998</v>
      </c>
      <c r="AD1464">
        <v>-4.0490000000000004</v>
      </c>
      <c r="AE1464">
        <v>-1.9079999999999999</v>
      </c>
      <c r="AF1464">
        <v>-6.6150000000000002</v>
      </c>
      <c r="AG1464">
        <v>-23.795999999999999</v>
      </c>
      <c r="AH1464">
        <v>9.2240000000000002</v>
      </c>
      <c r="AI1464">
        <v>8.4</v>
      </c>
      <c r="AJ1464">
        <v>1.841</v>
      </c>
      <c r="AK1464">
        <v>7.3019999999999996</v>
      </c>
      <c r="AL1464">
        <v>-0.29099999999999998</v>
      </c>
      <c r="AM1464">
        <v>9.1029999999999998</v>
      </c>
      <c r="AN1464">
        <v>12.567</v>
      </c>
      <c r="AO1464">
        <v>-18.776</v>
      </c>
      <c r="AP1464">
        <v>8.9339999999999993</v>
      </c>
      <c r="AQ1464">
        <v>-36.953000000000003</v>
      </c>
      <c r="AR1464">
        <v>143.24600000000001</v>
      </c>
      <c r="AS1464">
        <v>32.054000000000002</v>
      </c>
      <c r="AT1464">
        <v>13.384</v>
      </c>
      <c r="AU1464">
        <v>-2.0099999999999998</v>
      </c>
      <c r="AV1464">
        <v>5.6769999999999996</v>
      </c>
      <c r="AW1464">
        <v>6.9850000000000003</v>
      </c>
      <c r="AX1464">
        <v>5.4390000000000001</v>
      </c>
      <c r="AY1464">
        <v>5.1289999999999996</v>
      </c>
      <c r="AZ1464">
        <v>5.351</v>
      </c>
      <c r="BA1464">
        <v>5.8609999999999998</v>
      </c>
      <c r="BB1464">
        <v>5.56</v>
      </c>
      <c r="BC1464">
        <v>2015</v>
      </c>
    </row>
    <row r="1465" spans="1:55" x14ac:dyDescent="0.25">
      <c r="A1465">
        <v>626</v>
      </c>
      <c r="B1465" t="s">
        <v>642</v>
      </c>
      <c r="C1465" t="s">
        <v>308</v>
      </c>
      <c r="D1465" t="s">
        <v>643</v>
      </c>
      <c r="E1465" t="s">
        <v>309</v>
      </c>
      <c r="F1465" t="s">
        <v>310</v>
      </c>
      <c r="G1465" t="s">
        <v>235</v>
      </c>
      <c r="I1465" t="s">
        <v>646</v>
      </c>
      <c r="J1465">
        <v>-9.2200000000000006</v>
      </c>
      <c r="K1465">
        <v>7.0750000000000002</v>
      </c>
      <c r="L1465">
        <v>-0.86299999999999999</v>
      </c>
      <c r="M1465">
        <v>-10.234999999999999</v>
      </c>
      <c r="N1465">
        <v>-4.8869999999999996</v>
      </c>
      <c r="O1465">
        <v>8.1080000000000005</v>
      </c>
      <c r="P1465">
        <v>-13.147</v>
      </c>
      <c r="Q1465">
        <v>649.15099999999995</v>
      </c>
      <c r="R1465">
        <v>-15.904</v>
      </c>
      <c r="S1465">
        <v>32.427999999999997</v>
      </c>
      <c r="T1465">
        <v>-5.41</v>
      </c>
      <c r="U1465">
        <v>-3.1339999999999999</v>
      </c>
      <c r="V1465">
        <v>-12.951000000000001</v>
      </c>
      <c r="W1465">
        <v>13.867000000000001</v>
      </c>
      <c r="X1465">
        <v>3.0819999999999999</v>
      </c>
      <c r="Y1465">
        <v>6.3310000000000004</v>
      </c>
      <c r="Z1465">
        <v>6.0439999999999996</v>
      </c>
      <c r="AA1465">
        <v>27.117999999999999</v>
      </c>
      <c r="AB1465">
        <v>-13.394</v>
      </c>
      <c r="AC1465">
        <v>-2.2789999999999999</v>
      </c>
      <c r="AD1465">
        <v>12.778</v>
      </c>
      <c r="AE1465">
        <v>-6.8330000000000002</v>
      </c>
      <c r="AF1465">
        <v>5.2839999999999998</v>
      </c>
      <c r="AG1465">
        <v>-28.030999999999999</v>
      </c>
      <c r="AH1465">
        <v>4.4969999999999999</v>
      </c>
      <c r="AI1465">
        <v>-5.1459999999999999</v>
      </c>
      <c r="AJ1465">
        <v>3.9940000000000002</v>
      </c>
      <c r="AK1465">
        <v>5.2850000000000001</v>
      </c>
      <c r="AL1465">
        <v>-12.586</v>
      </c>
      <c r="AM1465">
        <v>-14.212999999999999</v>
      </c>
      <c r="AN1465">
        <v>10.301</v>
      </c>
      <c r="AO1465">
        <v>5.1189999999999998</v>
      </c>
      <c r="AP1465">
        <v>8.7379999999999995</v>
      </c>
      <c r="AQ1465">
        <v>-23.488</v>
      </c>
      <c r="AR1465">
        <v>19.199000000000002</v>
      </c>
      <c r="AS1465">
        <v>-0.57099999999999995</v>
      </c>
      <c r="AT1465">
        <v>12.27</v>
      </c>
      <c r="AU1465">
        <v>1.1890000000000001</v>
      </c>
      <c r="AV1465">
        <v>8.0939999999999994</v>
      </c>
      <c r="AW1465">
        <v>5.9779999999999998</v>
      </c>
      <c r="AX1465">
        <v>5.2240000000000002</v>
      </c>
      <c r="AY1465">
        <v>5.5789999999999997</v>
      </c>
      <c r="AZ1465">
        <v>4.6790000000000003</v>
      </c>
      <c r="BA1465">
        <v>3.1819999999999999</v>
      </c>
      <c r="BB1465">
        <v>2.956</v>
      </c>
      <c r="BC1465">
        <v>2015</v>
      </c>
    </row>
    <row r="1466" spans="1:55" x14ac:dyDescent="0.25">
      <c r="A1466">
        <v>626</v>
      </c>
      <c r="B1466" t="s">
        <v>642</v>
      </c>
      <c r="C1466" t="s">
        <v>311</v>
      </c>
      <c r="D1466" t="s">
        <v>643</v>
      </c>
      <c r="E1466" t="s">
        <v>312</v>
      </c>
      <c r="F1466" t="s">
        <v>313</v>
      </c>
      <c r="G1466" t="s">
        <v>235</v>
      </c>
      <c r="I1466" t="s">
        <v>646</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9.968</v>
      </c>
      <c r="AW1466">
        <v>10.378</v>
      </c>
      <c r="AX1466">
        <v>8.0630000000000006</v>
      </c>
      <c r="AY1466">
        <v>8.6039999999999992</v>
      </c>
      <c r="AZ1466">
        <v>8.6289999999999996</v>
      </c>
      <c r="BA1466">
        <v>5.5469999999999997</v>
      </c>
      <c r="BB1466">
        <v>5.0970000000000004</v>
      </c>
      <c r="BC1466">
        <v>2015</v>
      </c>
    </row>
    <row r="1467" spans="1:55" x14ac:dyDescent="0.25">
      <c r="A1467">
        <v>626</v>
      </c>
      <c r="B1467" t="s">
        <v>642</v>
      </c>
      <c r="C1467" t="s">
        <v>314</v>
      </c>
      <c r="D1467" t="s">
        <v>643</v>
      </c>
      <c r="E1467" t="s">
        <v>315</v>
      </c>
      <c r="F1467" t="s">
        <v>316</v>
      </c>
      <c r="G1467" t="s">
        <v>317</v>
      </c>
    </row>
    <row r="1468" spans="1:55" x14ac:dyDescent="0.25">
      <c r="A1468">
        <v>626</v>
      </c>
      <c r="B1468" t="s">
        <v>642</v>
      </c>
      <c r="C1468" t="s">
        <v>318</v>
      </c>
      <c r="D1468" t="s">
        <v>643</v>
      </c>
      <c r="E1468" t="s">
        <v>319</v>
      </c>
      <c r="F1468" t="s">
        <v>320</v>
      </c>
      <c r="G1468" t="s">
        <v>321</v>
      </c>
      <c r="H1468" t="s">
        <v>322</v>
      </c>
    </row>
    <row r="1469" spans="1:55" x14ac:dyDescent="0.25">
      <c r="A1469">
        <v>626</v>
      </c>
      <c r="B1469" t="s">
        <v>642</v>
      </c>
      <c r="C1469" t="s">
        <v>323</v>
      </c>
      <c r="D1469" t="s">
        <v>643</v>
      </c>
      <c r="E1469" t="s">
        <v>324</v>
      </c>
      <c r="F1469" t="s">
        <v>325</v>
      </c>
      <c r="G1469" t="s">
        <v>321</v>
      </c>
      <c r="H1469" t="s">
        <v>322</v>
      </c>
      <c r="I1469" t="s">
        <v>647</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4.4349999999999996</v>
      </c>
      <c r="AP1469">
        <v>4.5220000000000002</v>
      </c>
      <c r="AQ1469">
        <v>4.6109999999999998</v>
      </c>
      <c r="AR1469">
        <v>4.7009999999999996</v>
      </c>
      <c r="AS1469">
        <v>4.7939999999999996</v>
      </c>
      <c r="AT1469">
        <v>4.8879999999999999</v>
      </c>
      <c r="AU1469">
        <v>4.9829999999999997</v>
      </c>
      <c r="AV1469">
        <v>5.0810000000000004</v>
      </c>
      <c r="AW1469">
        <v>5.181</v>
      </c>
      <c r="AX1469">
        <v>5.282</v>
      </c>
      <c r="AY1469">
        <v>5.3860000000000001</v>
      </c>
      <c r="AZ1469">
        <v>5.492</v>
      </c>
      <c r="BA1469">
        <v>5.5990000000000002</v>
      </c>
      <c r="BB1469">
        <v>5.7089999999999996</v>
      </c>
      <c r="BC1469">
        <v>2004</v>
      </c>
    </row>
    <row r="1470" spans="1:55" x14ac:dyDescent="0.25">
      <c r="A1470">
        <v>626</v>
      </c>
      <c r="B1470" t="s">
        <v>642</v>
      </c>
      <c r="C1470" t="s">
        <v>327</v>
      </c>
      <c r="D1470" t="s">
        <v>643</v>
      </c>
      <c r="E1470" t="s">
        <v>328</v>
      </c>
      <c r="F1470" t="s">
        <v>329</v>
      </c>
      <c r="G1470" t="s">
        <v>229</v>
      </c>
      <c r="H1470" t="s">
        <v>230</v>
      </c>
      <c r="I1470" t="s">
        <v>648</v>
      </c>
      <c r="J1470" t="s">
        <v>232</v>
      </c>
      <c r="K1470" t="s">
        <v>232</v>
      </c>
      <c r="L1470" t="s">
        <v>232</v>
      </c>
      <c r="M1470" t="s">
        <v>232</v>
      </c>
      <c r="N1470" t="s">
        <v>232</v>
      </c>
      <c r="O1470" t="s">
        <v>232</v>
      </c>
      <c r="P1470" t="s">
        <v>232</v>
      </c>
      <c r="Q1470" t="s">
        <v>232</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138.07499999999999</v>
      </c>
      <c r="AP1470">
        <v>181.26300000000001</v>
      </c>
      <c r="AQ1470">
        <v>62.905999999999999</v>
      </c>
      <c r="AR1470">
        <v>132.24299999999999</v>
      </c>
      <c r="AS1470">
        <v>134.1</v>
      </c>
      <c r="AT1470">
        <v>147.13399999999999</v>
      </c>
      <c r="AU1470">
        <v>154.02099999999999</v>
      </c>
      <c r="AV1470">
        <v>212.101</v>
      </c>
      <c r="AW1470">
        <v>245.83</v>
      </c>
      <c r="AX1470">
        <v>257.40499999999997</v>
      </c>
      <c r="AY1470">
        <v>270.40100000000001</v>
      </c>
      <c r="AZ1470">
        <v>293.15800000000002</v>
      </c>
      <c r="BA1470">
        <v>317.63900000000001</v>
      </c>
      <c r="BB1470">
        <v>333.06700000000001</v>
      </c>
      <c r="BC1470">
        <v>2016</v>
      </c>
    </row>
    <row r="1471" spans="1:55" x14ac:dyDescent="0.25">
      <c r="A1471">
        <v>626</v>
      </c>
      <c r="B1471" t="s">
        <v>642</v>
      </c>
      <c r="C1471" t="s">
        <v>331</v>
      </c>
      <c r="D1471" t="s">
        <v>643</v>
      </c>
      <c r="E1471" t="s">
        <v>328</v>
      </c>
      <c r="F1471" t="s">
        <v>329</v>
      </c>
      <c r="G1471" t="s">
        <v>282</v>
      </c>
      <c r="I1471" t="s">
        <v>332</v>
      </c>
      <c r="J1471" t="s">
        <v>232</v>
      </c>
      <c r="K1471" t="s">
        <v>232</v>
      </c>
      <c r="L1471" t="s">
        <v>232</v>
      </c>
      <c r="M1471" t="s">
        <v>232</v>
      </c>
      <c r="N1471" t="s">
        <v>232</v>
      </c>
      <c r="O1471" t="s">
        <v>232</v>
      </c>
      <c r="P1471" t="s">
        <v>232</v>
      </c>
      <c r="Q1471" t="s">
        <v>232</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14.861000000000001</v>
      </c>
      <c r="AE1471">
        <v>13.294</v>
      </c>
      <c r="AF1471">
        <v>15.788</v>
      </c>
      <c r="AG1471">
        <v>9.8829999999999991</v>
      </c>
      <c r="AH1471">
        <v>11.816000000000001</v>
      </c>
      <c r="AI1471">
        <v>12.478999999999999</v>
      </c>
      <c r="AJ1471">
        <v>23.11</v>
      </c>
      <c r="AK1471">
        <v>14.385999999999999</v>
      </c>
      <c r="AL1471">
        <v>15.151999999999999</v>
      </c>
      <c r="AM1471">
        <v>16.059000000000001</v>
      </c>
      <c r="AN1471">
        <v>17.149999999999999</v>
      </c>
      <c r="AO1471">
        <v>13.327</v>
      </c>
      <c r="AP1471">
        <v>16.364000000000001</v>
      </c>
      <c r="AQ1471">
        <v>8.3849999999999998</v>
      </c>
      <c r="AR1471">
        <v>15.707000000000001</v>
      </c>
      <c r="AS1471">
        <v>14.316000000000001</v>
      </c>
      <c r="AT1471">
        <v>14.132</v>
      </c>
      <c r="AU1471">
        <v>13.691000000000001</v>
      </c>
      <c r="AV1471">
        <v>17.548999999999999</v>
      </c>
      <c r="AW1471">
        <v>18.812999999999999</v>
      </c>
      <c r="AX1471">
        <v>18.306999999999999</v>
      </c>
      <c r="AY1471">
        <v>17.867999999999999</v>
      </c>
      <c r="AZ1471">
        <v>17.986999999999998</v>
      </c>
      <c r="BA1471">
        <v>18.097999999999999</v>
      </c>
      <c r="BB1471">
        <v>17.603000000000002</v>
      </c>
      <c r="BC1471">
        <v>2016</v>
      </c>
    </row>
    <row r="1472" spans="1:55" x14ac:dyDescent="0.25">
      <c r="A1472">
        <v>626</v>
      </c>
      <c r="B1472" t="s">
        <v>642</v>
      </c>
      <c r="C1472" t="s">
        <v>333</v>
      </c>
      <c r="D1472" t="s">
        <v>643</v>
      </c>
      <c r="E1472" t="s">
        <v>334</v>
      </c>
      <c r="F1472" t="s">
        <v>335</v>
      </c>
      <c r="G1472" t="s">
        <v>229</v>
      </c>
      <c r="H1472" t="s">
        <v>230</v>
      </c>
      <c r="I1472" t="s">
        <v>648</v>
      </c>
      <c r="J1472" t="s">
        <v>232</v>
      </c>
      <c r="K1472" t="s">
        <v>232</v>
      </c>
      <c r="L1472" t="s">
        <v>232</v>
      </c>
      <c r="M1472" t="s">
        <v>232</v>
      </c>
      <c r="N1472" t="s">
        <v>232</v>
      </c>
      <c r="O1472" t="s">
        <v>232</v>
      </c>
      <c r="P1472" t="s">
        <v>232</v>
      </c>
      <c r="Q1472" t="s">
        <v>232</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181.28</v>
      </c>
      <c r="AQ1472">
        <v>111.943</v>
      </c>
      <c r="AR1472">
        <v>168.55600000000001</v>
      </c>
      <c r="AS1472">
        <v>140</v>
      </c>
      <c r="AT1472">
        <v>130.88800000000001</v>
      </c>
      <c r="AU1472">
        <v>166.80199999999999</v>
      </c>
      <c r="AV1472">
        <v>203.643</v>
      </c>
      <c r="AW1472">
        <v>236.72200000000001</v>
      </c>
      <c r="AX1472">
        <v>258.42099999999999</v>
      </c>
      <c r="AY1472">
        <v>268.52800000000002</v>
      </c>
      <c r="AZ1472">
        <v>288.69600000000003</v>
      </c>
      <c r="BA1472">
        <v>310.47500000000002</v>
      </c>
      <c r="BB1472">
        <v>328.678</v>
      </c>
      <c r="BC1472">
        <v>2016</v>
      </c>
    </row>
    <row r="1473" spans="1:55" x14ac:dyDescent="0.25">
      <c r="A1473">
        <v>626</v>
      </c>
      <c r="B1473" t="s">
        <v>642</v>
      </c>
      <c r="C1473" t="s">
        <v>336</v>
      </c>
      <c r="D1473" t="s">
        <v>643</v>
      </c>
      <c r="E1473" t="s">
        <v>334</v>
      </c>
      <c r="F1473" t="s">
        <v>335</v>
      </c>
      <c r="G1473" t="s">
        <v>282</v>
      </c>
      <c r="I1473" t="s">
        <v>337</v>
      </c>
      <c r="J1473" t="s">
        <v>232</v>
      </c>
      <c r="K1473" t="s">
        <v>232</v>
      </c>
      <c r="L1473" t="s">
        <v>232</v>
      </c>
      <c r="M1473" t="s">
        <v>232</v>
      </c>
      <c r="N1473" t="s">
        <v>232</v>
      </c>
      <c r="O1473" t="s">
        <v>232</v>
      </c>
      <c r="P1473" t="s">
        <v>232</v>
      </c>
      <c r="Q1473" t="s">
        <v>232</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16.829999999999998</v>
      </c>
      <c r="AE1473">
        <v>14.177</v>
      </c>
      <c r="AF1473">
        <v>16.975000000000001</v>
      </c>
      <c r="AG1473">
        <v>13.145</v>
      </c>
      <c r="AH1473">
        <v>13.606999999999999</v>
      </c>
      <c r="AI1473">
        <v>17.068000000000001</v>
      </c>
      <c r="AJ1473">
        <v>14.074</v>
      </c>
      <c r="AK1473">
        <v>13.307</v>
      </c>
      <c r="AL1473">
        <v>16.411999999999999</v>
      </c>
      <c r="AM1473">
        <v>16.632999999999999</v>
      </c>
      <c r="AN1473">
        <v>18.602</v>
      </c>
      <c r="AO1473">
        <v>15.7</v>
      </c>
      <c r="AP1473">
        <v>16.366</v>
      </c>
      <c r="AQ1473">
        <v>14.920999999999999</v>
      </c>
      <c r="AR1473">
        <v>20.02</v>
      </c>
      <c r="AS1473">
        <v>14.946</v>
      </c>
      <c r="AT1473">
        <v>12.571999999999999</v>
      </c>
      <c r="AU1473">
        <v>14.827</v>
      </c>
      <c r="AV1473">
        <v>16.849</v>
      </c>
      <c r="AW1473">
        <v>18.116</v>
      </c>
      <c r="AX1473">
        <v>18.38</v>
      </c>
      <c r="AY1473">
        <v>17.744</v>
      </c>
      <c r="AZ1473">
        <v>17.713000000000001</v>
      </c>
      <c r="BA1473">
        <v>17.690000000000001</v>
      </c>
      <c r="BB1473">
        <v>17.370999999999999</v>
      </c>
      <c r="BC1473">
        <v>2016</v>
      </c>
    </row>
    <row r="1474" spans="1:55" x14ac:dyDescent="0.25">
      <c r="A1474">
        <v>626</v>
      </c>
      <c r="B1474" t="s">
        <v>642</v>
      </c>
      <c r="C1474" t="s">
        <v>338</v>
      </c>
      <c r="D1474" t="s">
        <v>643</v>
      </c>
      <c r="E1474" t="s">
        <v>339</v>
      </c>
      <c r="F1474" t="s">
        <v>340</v>
      </c>
      <c r="G1474" t="s">
        <v>229</v>
      </c>
      <c r="H1474" t="s">
        <v>230</v>
      </c>
      <c r="I1474" t="s">
        <v>648</v>
      </c>
      <c r="J1474" t="s">
        <v>232</v>
      </c>
      <c r="K1474" t="s">
        <v>232</v>
      </c>
      <c r="L1474" t="s">
        <v>232</v>
      </c>
      <c r="M1474" t="s">
        <v>232</v>
      </c>
      <c r="N1474" t="s">
        <v>232</v>
      </c>
      <c r="O1474" t="s">
        <v>232</v>
      </c>
      <c r="P1474" t="s">
        <v>232</v>
      </c>
      <c r="Q1474" t="s">
        <v>232</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-24.585000000000001</v>
      </c>
      <c r="AP1474">
        <v>-1.7000000000000001E-2</v>
      </c>
      <c r="AQ1474">
        <v>-49.036000000000001</v>
      </c>
      <c r="AR1474">
        <v>-36.313000000000002</v>
      </c>
      <c r="AS1474">
        <v>-5.9</v>
      </c>
      <c r="AT1474">
        <v>16.245999999999999</v>
      </c>
      <c r="AU1474">
        <v>-12.781000000000001</v>
      </c>
      <c r="AV1474">
        <v>8.4580000000000002</v>
      </c>
      <c r="AW1474">
        <v>9.1080000000000005</v>
      </c>
      <c r="AX1474">
        <v>-1.016</v>
      </c>
      <c r="AY1474">
        <v>1.873</v>
      </c>
      <c r="AZ1474">
        <v>4.4619999999999997</v>
      </c>
      <c r="BA1474">
        <v>7.1639999999999997</v>
      </c>
      <c r="BB1474">
        <v>4.3899999999999997</v>
      </c>
      <c r="BC1474">
        <v>2016</v>
      </c>
    </row>
    <row r="1475" spans="1:55" x14ac:dyDescent="0.25">
      <c r="A1475">
        <v>626</v>
      </c>
      <c r="B1475" t="s">
        <v>642</v>
      </c>
      <c r="C1475" t="s">
        <v>341</v>
      </c>
      <c r="D1475" t="s">
        <v>643</v>
      </c>
      <c r="E1475" t="s">
        <v>339</v>
      </c>
      <c r="F1475" t="s">
        <v>340</v>
      </c>
      <c r="G1475" t="s">
        <v>282</v>
      </c>
      <c r="I1475" t="s">
        <v>342</v>
      </c>
      <c r="J1475" t="s">
        <v>232</v>
      </c>
      <c r="K1475" t="s">
        <v>232</v>
      </c>
      <c r="L1475" t="s">
        <v>232</v>
      </c>
      <c r="M1475" t="s">
        <v>232</v>
      </c>
      <c r="N1475" t="s">
        <v>232</v>
      </c>
      <c r="O1475" t="s">
        <v>232</v>
      </c>
      <c r="P1475" t="s">
        <v>232</v>
      </c>
      <c r="Q1475" t="s">
        <v>232</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-1.9690000000000001</v>
      </c>
      <c r="AE1475">
        <v>-0.88300000000000001</v>
      </c>
      <c r="AF1475">
        <v>-1.1870000000000001</v>
      </c>
      <c r="AG1475">
        <v>-3.262</v>
      </c>
      <c r="AH1475">
        <v>-1.7909999999999999</v>
      </c>
      <c r="AI1475">
        <v>-4.5880000000000001</v>
      </c>
      <c r="AJ1475">
        <v>9.0359999999999996</v>
      </c>
      <c r="AK1475">
        <v>1.079</v>
      </c>
      <c r="AL1475">
        <v>-1.26</v>
      </c>
      <c r="AM1475">
        <v>-0.57499999999999996</v>
      </c>
      <c r="AN1475">
        <v>-1.452</v>
      </c>
      <c r="AO1475">
        <v>-2.3730000000000002</v>
      </c>
      <c r="AP1475">
        <v>-2E-3</v>
      </c>
      <c r="AQ1475">
        <v>-6.5359999999999996</v>
      </c>
      <c r="AR1475">
        <v>-4.3129999999999997</v>
      </c>
      <c r="AS1475">
        <v>-0.63</v>
      </c>
      <c r="AT1475">
        <v>1.56</v>
      </c>
      <c r="AU1475">
        <v>-1.1359999999999999</v>
      </c>
      <c r="AV1475">
        <v>0.7</v>
      </c>
      <c r="AW1475">
        <v>0.69699999999999995</v>
      </c>
      <c r="AX1475">
        <v>-7.1999999999999995E-2</v>
      </c>
      <c r="AY1475">
        <v>0.124</v>
      </c>
      <c r="AZ1475">
        <v>0.27400000000000002</v>
      </c>
      <c r="BA1475">
        <v>0.40799999999999997</v>
      </c>
      <c r="BB1475">
        <v>0.23200000000000001</v>
      </c>
      <c r="BC1475">
        <v>2016</v>
      </c>
    </row>
    <row r="1476" spans="1:55" x14ac:dyDescent="0.25">
      <c r="A1476">
        <v>626</v>
      </c>
      <c r="B1476" t="s">
        <v>642</v>
      </c>
      <c r="C1476" t="s">
        <v>343</v>
      </c>
      <c r="D1476" t="s">
        <v>643</v>
      </c>
      <c r="E1476" t="s">
        <v>344</v>
      </c>
      <c r="F1476" t="s">
        <v>345</v>
      </c>
      <c r="G1476" t="s">
        <v>229</v>
      </c>
      <c r="H1476" t="s">
        <v>230</v>
      </c>
    </row>
    <row r="1477" spans="1:55" x14ac:dyDescent="0.25">
      <c r="A1477">
        <v>626</v>
      </c>
      <c r="B1477" t="s">
        <v>642</v>
      </c>
      <c r="C1477" t="s">
        <v>346</v>
      </c>
      <c r="D1477" t="s">
        <v>643</v>
      </c>
      <c r="E1477" t="s">
        <v>344</v>
      </c>
      <c r="F1477" t="s">
        <v>345</v>
      </c>
      <c r="G1477" t="s">
        <v>270</v>
      </c>
    </row>
    <row r="1478" spans="1:55" x14ac:dyDescent="0.25">
      <c r="A1478">
        <v>626</v>
      </c>
      <c r="B1478" t="s">
        <v>642</v>
      </c>
      <c r="C1478" t="s">
        <v>347</v>
      </c>
      <c r="D1478" t="s">
        <v>643</v>
      </c>
      <c r="E1478" t="s">
        <v>348</v>
      </c>
      <c r="F1478" t="s">
        <v>349</v>
      </c>
      <c r="G1478" t="s">
        <v>229</v>
      </c>
      <c r="H1478" t="s">
        <v>230</v>
      </c>
      <c r="I1478" t="s">
        <v>648</v>
      </c>
      <c r="J1478" t="s">
        <v>232</v>
      </c>
      <c r="K1478" t="s">
        <v>232</v>
      </c>
      <c r="L1478" t="s">
        <v>232</v>
      </c>
      <c r="M1478" t="s">
        <v>232</v>
      </c>
      <c r="N1478" t="s">
        <v>232</v>
      </c>
      <c r="O1478" t="s">
        <v>232</v>
      </c>
      <c r="P1478" t="s">
        <v>232</v>
      </c>
      <c r="Q1478" t="s">
        <v>232</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-17.617000000000001</v>
      </c>
      <c r="AP1478">
        <v>8.01</v>
      </c>
      <c r="AQ1478">
        <v>-44.073999999999998</v>
      </c>
      <c r="AR1478">
        <v>-30.768000000000001</v>
      </c>
      <c r="AS1478">
        <v>-0.5</v>
      </c>
      <c r="AT1478">
        <v>22.045999999999999</v>
      </c>
      <c r="AU1478">
        <v>-8.9890000000000008</v>
      </c>
      <c r="AV1478">
        <v>12.66</v>
      </c>
      <c r="AW1478">
        <v>13.4</v>
      </c>
      <c r="AX1478">
        <v>3.38</v>
      </c>
      <c r="AY1478">
        <v>6.2670000000000003</v>
      </c>
      <c r="AZ1478">
        <v>8.8610000000000007</v>
      </c>
      <c r="BA1478">
        <v>11.792</v>
      </c>
      <c r="BB1478">
        <v>7.3419999999999996</v>
      </c>
      <c r="BC1478">
        <v>2016</v>
      </c>
    </row>
    <row r="1479" spans="1:55" x14ac:dyDescent="0.25">
      <c r="A1479">
        <v>626</v>
      </c>
      <c r="B1479" t="s">
        <v>642</v>
      </c>
      <c r="C1479" t="s">
        <v>350</v>
      </c>
      <c r="D1479" t="s">
        <v>643</v>
      </c>
      <c r="E1479" t="s">
        <v>348</v>
      </c>
      <c r="F1479" t="s">
        <v>349</v>
      </c>
      <c r="G1479" t="s">
        <v>282</v>
      </c>
      <c r="I1479" t="s">
        <v>351</v>
      </c>
      <c r="J1479" t="s">
        <v>232</v>
      </c>
      <c r="K1479" t="s">
        <v>232</v>
      </c>
      <c r="L1479" t="s">
        <v>232</v>
      </c>
      <c r="M1479" t="s">
        <v>232</v>
      </c>
      <c r="N1479" t="s">
        <v>232</v>
      </c>
      <c r="O1479" t="s">
        <v>232</v>
      </c>
      <c r="P1479" t="s">
        <v>232</v>
      </c>
      <c r="Q1479" t="s">
        <v>232</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-0.13600000000000001</v>
      </c>
      <c r="AE1479">
        <v>0.54900000000000004</v>
      </c>
      <c r="AF1479">
        <v>0.39200000000000002</v>
      </c>
      <c r="AG1479">
        <v>-2.1440000000000001</v>
      </c>
      <c r="AH1479">
        <v>-0.97299999999999998</v>
      </c>
      <c r="AI1479">
        <v>-3.6549999999999998</v>
      </c>
      <c r="AJ1479">
        <v>9.9860000000000007</v>
      </c>
      <c r="AK1479">
        <v>2.5979999999999999</v>
      </c>
      <c r="AL1479">
        <v>0.86699999999999999</v>
      </c>
      <c r="AM1479">
        <v>1.0069999999999999</v>
      </c>
      <c r="AN1479">
        <v>-0.41599999999999998</v>
      </c>
      <c r="AO1479">
        <v>-1.7</v>
      </c>
      <c r="AP1479">
        <v>0.72299999999999998</v>
      </c>
      <c r="AQ1479">
        <v>-5.875</v>
      </c>
      <c r="AR1479">
        <v>-3.6539999999999999</v>
      </c>
      <c r="AS1479">
        <v>-5.2999999999999999E-2</v>
      </c>
      <c r="AT1479">
        <v>2.117</v>
      </c>
      <c r="AU1479">
        <v>-0.79900000000000004</v>
      </c>
      <c r="AV1479">
        <v>1.0469999999999999</v>
      </c>
      <c r="AW1479">
        <v>1.0249999999999999</v>
      </c>
      <c r="AX1479">
        <v>0.24</v>
      </c>
      <c r="AY1479">
        <v>0.41399999999999998</v>
      </c>
      <c r="AZ1479">
        <v>0.54400000000000004</v>
      </c>
      <c r="BA1479">
        <v>0.67200000000000004</v>
      </c>
      <c r="BB1479">
        <v>0.38800000000000001</v>
      </c>
      <c r="BC1479">
        <v>2016</v>
      </c>
    </row>
    <row r="1480" spans="1:55" x14ac:dyDescent="0.25">
      <c r="A1480">
        <v>626</v>
      </c>
      <c r="B1480" t="s">
        <v>642</v>
      </c>
      <c r="C1480" t="s">
        <v>352</v>
      </c>
      <c r="D1480" t="s">
        <v>643</v>
      </c>
      <c r="E1480" t="s">
        <v>353</v>
      </c>
      <c r="F1480" t="s">
        <v>354</v>
      </c>
      <c r="G1480" t="s">
        <v>229</v>
      </c>
      <c r="H1480" t="s">
        <v>230</v>
      </c>
    </row>
    <row r="1481" spans="1:55" x14ac:dyDescent="0.25">
      <c r="A1481">
        <v>626</v>
      </c>
      <c r="B1481" t="s">
        <v>642</v>
      </c>
      <c r="C1481" t="s">
        <v>355</v>
      </c>
      <c r="D1481" t="s">
        <v>643</v>
      </c>
      <c r="E1481" t="s">
        <v>353</v>
      </c>
      <c r="F1481" t="s">
        <v>354</v>
      </c>
      <c r="G1481" t="s">
        <v>282</v>
      </c>
    </row>
    <row r="1482" spans="1:55" x14ac:dyDescent="0.25">
      <c r="A1482">
        <v>626</v>
      </c>
      <c r="B1482" t="s">
        <v>642</v>
      </c>
      <c r="C1482" t="s">
        <v>356</v>
      </c>
      <c r="D1482" t="s">
        <v>643</v>
      </c>
      <c r="E1482" t="s">
        <v>357</v>
      </c>
      <c r="F1482" t="s">
        <v>358</v>
      </c>
      <c r="G1482" t="s">
        <v>229</v>
      </c>
      <c r="H1482" t="s">
        <v>230</v>
      </c>
      <c r="I1482" t="s">
        <v>648</v>
      </c>
      <c r="J1482" t="s">
        <v>232</v>
      </c>
      <c r="K1482" t="s">
        <v>232</v>
      </c>
      <c r="L1482" t="s">
        <v>232</v>
      </c>
      <c r="M1482" t="s">
        <v>232</v>
      </c>
      <c r="N1482" t="s">
        <v>232</v>
      </c>
      <c r="O1482" t="s">
        <v>232</v>
      </c>
      <c r="P1482" t="s">
        <v>232</v>
      </c>
      <c r="Q1482" t="s">
        <v>232</v>
      </c>
      <c r="R1482" t="s">
        <v>232</v>
      </c>
      <c r="S1482" t="s">
        <v>232</v>
      </c>
      <c r="T1482" t="s">
        <v>232</v>
      </c>
      <c r="U1482" t="s">
        <v>232</v>
      </c>
      <c r="V1482" t="s">
        <v>232</v>
      </c>
      <c r="W1482" t="s">
        <v>232</v>
      </c>
      <c r="X1482" t="s">
        <v>232</v>
      </c>
      <c r="Y1482" t="s">
        <v>232</v>
      </c>
      <c r="Z1482" t="s">
        <v>232</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260.512</v>
      </c>
      <c r="AQ1482">
        <v>289.07799999999997</v>
      </c>
      <c r="AR1482">
        <v>582.303</v>
      </c>
      <c r="AS1482">
        <v>599.45399999999995</v>
      </c>
      <c r="AT1482">
        <v>582.79999999999995</v>
      </c>
      <c r="AU1482">
        <v>594.70000000000005</v>
      </c>
      <c r="AV1482">
        <v>586.61599999999999</v>
      </c>
      <c r="AW1482">
        <v>552.04899999999998</v>
      </c>
      <c r="AX1482">
        <v>551.57299999999998</v>
      </c>
      <c r="AY1482">
        <v>550.75400000000002</v>
      </c>
      <c r="AZ1482">
        <v>550.55200000000002</v>
      </c>
      <c r="BA1482">
        <v>552.23699999999997</v>
      </c>
      <c r="BB1482">
        <v>556.48599999999999</v>
      </c>
      <c r="BC1482">
        <v>2016</v>
      </c>
    </row>
    <row r="1483" spans="1:55" x14ac:dyDescent="0.25">
      <c r="A1483">
        <v>626</v>
      </c>
      <c r="B1483" t="s">
        <v>642</v>
      </c>
      <c r="C1483" t="s">
        <v>359</v>
      </c>
      <c r="D1483" t="s">
        <v>643</v>
      </c>
      <c r="E1483" t="s">
        <v>357</v>
      </c>
      <c r="F1483" t="s">
        <v>358</v>
      </c>
      <c r="G1483" t="s">
        <v>282</v>
      </c>
      <c r="I1483" t="s">
        <v>360</v>
      </c>
      <c r="J1483" t="s">
        <v>232</v>
      </c>
      <c r="K1483" t="s">
        <v>232</v>
      </c>
      <c r="L1483" t="s">
        <v>232</v>
      </c>
      <c r="M1483" t="s">
        <v>232</v>
      </c>
      <c r="N1483" t="s">
        <v>232</v>
      </c>
      <c r="O1483" t="s">
        <v>232</v>
      </c>
      <c r="P1483" t="s">
        <v>232</v>
      </c>
      <c r="Q1483" t="s">
        <v>232</v>
      </c>
      <c r="R1483" t="s">
        <v>232</v>
      </c>
      <c r="S1483" t="s">
        <v>232</v>
      </c>
      <c r="T1483" t="s">
        <v>232</v>
      </c>
      <c r="U1483" t="s">
        <v>232</v>
      </c>
      <c r="V1483" t="s">
        <v>232</v>
      </c>
      <c r="W1483" t="s">
        <v>232</v>
      </c>
      <c r="X1483" t="s">
        <v>232</v>
      </c>
      <c r="Y1483" t="s">
        <v>232</v>
      </c>
      <c r="Z1483" t="s">
        <v>232</v>
      </c>
      <c r="AA1483">
        <v>96.137</v>
      </c>
      <c r="AB1483">
        <v>85.320999999999998</v>
      </c>
      <c r="AC1483">
        <v>84.162000000000006</v>
      </c>
      <c r="AD1483">
        <v>92.838999999999999</v>
      </c>
      <c r="AE1483">
        <v>103.34</v>
      </c>
      <c r="AF1483">
        <v>100.52800000000001</v>
      </c>
      <c r="AG1483">
        <v>102.657</v>
      </c>
      <c r="AH1483">
        <v>103.92700000000001</v>
      </c>
      <c r="AI1483">
        <v>108.771</v>
      </c>
      <c r="AJ1483">
        <v>49.213000000000001</v>
      </c>
      <c r="AK1483">
        <v>49.468000000000004</v>
      </c>
      <c r="AL1483">
        <v>36.627000000000002</v>
      </c>
      <c r="AM1483">
        <v>21.093</v>
      </c>
      <c r="AN1483">
        <v>21.43</v>
      </c>
      <c r="AO1483">
        <v>21.831</v>
      </c>
      <c r="AP1483">
        <v>23.518000000000001</v>
      </c>
      <c r="AQ1483">
        <v>38.531999999999996</v>
      </c>
      <c r="AR1483">
        <v>69.162000000000006</v>
      </c>
      <c r="AS1483">
        <v>63.994999999999997</v>
      </c>
      <c r="AT1483">
        <v>55.976999999999997</v>
      </c>
      <c r="AU1483">
        <v>52.862000000000002</v>
      </c>
      <c r="AV1483">
        <v>48.536000000000001</v>
      </c>
      <c r="AW1483">
        <v>42.247</v>
      </c>
      <c r="AX1483">
        <v>39.228999999999999</v>
      </c>
      <c r="AY1483">
        <v>36.393000000000001</v>
      </c>
      <c r="AZ1483">
        <v>33.779000000000003</v>
      </c>
      <c r="BA1483">
        <v>31.463999999999999</v>
      </c>
      <c r="BB1483">
        <v>29.41</v>
      </c>
      <c r="BC1483">
        <v>2016</v>
      </c>
    </row>
    <row r="1484" spans="1:55" x14ac:dyDescent="0.25">
      <c r="A1484">
        <v>626</v>
      </c>
      <c r="B1484" t="s">
        <v>642</v>
      </c>
      <c r="C1484" t="s">
        <v>361</v>
      </c>
      <c r="D1484" t="s">
        <v>643</v>
      </c>
      <c r="E1484" t="s">
        <v>362</v>
      </c>
      <c r="F1484" t="s">
        <v>363</v>
      </c>
      <c r="G1484" t="s">
        <v>229</v>
      </c>
      <c r="H1484" t="s">
        <v>230</v>
      </c>
      <c r="I1484" t="s">
        <v>648</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628.22400000000005</v>
      </c>
      <c r="AE1484">
        <v>657.803</v>
      </c>
      <c r="AF1484">
        <v>671.26400000000001</v>
      </c>
      <c r="AG1484">
        <v>645.11099999999999</v>
      </c>
      <c r="AH1484">
        <v>663.98</v>
      </c>
      <c r="AI1484">
        <v>705.41499999999996</v>
      </c>
      <c r="AJ1484">
        <v>763.71299999999997</v>
      </c>
      <c r="AK1484">
        <v>813.58699999999999</v>
      </c>
      <c r="AL1484">
        <v>889.06</v>
      </c>
      <c r="AM1484">
        <v>935.74699999999996</v>
      </c>
      <c r="AN1484">
        <v>983.62800000000004</v>
      </c>
      <c r="AO1484" s="52">
        <v>1036.03</v>
      </c>
      <c r="AP1484" s="52">
        <v>1107.69</v>
      </c>
      <c r="AQ1484">
        <v>750.23199999999997</v>
      </c>
      <c r="AR1484">
        <v>841.93899999999996</v>
      </c>
      <c r="AS1484">
        <v>936.72400000000005</v>
      </c>
      <c r="AT1484" s="52">
        <v>1041.1400000000001</v>
      </c>
      <c r="AU1484" s="52">
        <v>1125.01</v>
      </c>
      <c r="AV1484" s="52">
        <v>1208.6099999999999</v>
      </c>
      <c r="AW1484" s="52">
        <v>1306.73</v>
      </c>
      <c r="AX1484" s="52">
        <v>1406.03</v>
      </c>
      <c r="AY1484" s="52">
        <v>1513.36</v>
      </c>
      <c r="AZ1484" s="52">
        <v>1629.88</v>
      </c>
      <c r="BA1484" s="52">
        <v>1755.12</v>
      </c>
      <c r="BB1484" s="52">
        <v>1892.14</v>
      </c>
      <c r="BC1484">
        <v>2016</v>
      </c>
    </row>
    <row r="1485" spans="1:55" x14ac:dyDescent="0.25">
      <c r="A1485">
        <v>626</v>
      </c>
      <c r="B1485" t="s">
        <v>642</v>
      </c>
      <c r="C1485" t="s">
        <v>364</v>
      </c>
      <c r="D1485" t="s">
        <v>643</v>
      </c>
      <c r="E1485" t="s">
        <v>365</v>
      </c>
      <c r="F1485" t="s">
        <v>366</v>
      </c>
      <c r="G1485" t="s">
        <v>242</v>
      </c>
      <c r="H1485" t="s">
        <v>230</v>
      </c>
      <c r="I1485" t="s">
        <v>649</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-0.187</v>
      </c>
      <c r="AW1485">
        <v>-0.14000000000000001</v>
      </c>
      <c r="AX1485">
        <v>-0.15</v>
      </c>
      <c r="AY1485">
        <v>-0.13700000000000001</v>
      </c>
      <c r="AZ1485">
        <v>-0.14099999999999999</v>
      </c>
      <c r="BA1485">
        <v>-0.151</v>
      </c>
      <c r="BB1485">
        <v>-0.155</v>
      </c>
      <c r="BC1485">
        <v>2015</v>
      </c>
    </row>
    <row r="1486" spans="1:55" x14ac:dyDescent="0.25">
      <c r="A1486">
        <v>626</v>
      </c>
      <c r="B1486" t="s">
        <v>642</v>
      </c>
      <c r="C1486" t="s">
        <v>368</v>
      </c>
      <c r="D1486" t="s">
        <v>643</v>
      </c>
      <c r="E1486" t="s">
        <v>365</v>
      </c>
      <c r="F1486" t="s">
        <v>366</v>
      </c>
      <c r="G1486" t="s">
        <v>282</v>
      </c>
      <c r="I1486" t="s">
        <v>369</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-1.429</v>
      </c>
      <c r="AE1486">
        <v>-1.861</v>
      </c>
      <c r="AF1486">
        <v>-1.694</v>
      </c>
      <c r="AG1486">
        <v>-2.2789999999999999</v>
      </c>
      <c r="AH1486">
        <v>-1.778</v>
      </c>
      <c r="AI1486">
        <v>-6.5869999999999997</v>
      </c>
      <c r="AJ1486">
        <v>-3.024</v>
      </c>
      <c r="AK1486">
        <v>-6.2290000000000001</v>
      </c>
      <c r="AL1486">
        <v>-9.9429999999999996</v>
      </c>
      <c r="AM1486">
        <v>-9.0549999999999997</v>
      </c>
      <c r="AN1486">
        <v>-10.151</v>
      </c>
      <c r="AO1486">
        <v>-7.5609999999999999</v>
      </c>
      <c r="AP1486">
        <v>-6.4619999999999997</v>
      </c>
      <c r="AQ1486">
        <v>-3.2679999999999998</v>
      </c>
      <c r="AR1486">
        <v>-14.818</v>
      </c>
      <c r="AS1486">
        <v>-9.7360000000000007</v>
      </c>
      <c r="AT1486">
        <v>-5.5220000000000002</v>
      </c>
      <c r="AU1486">
        <v>-8.3439999999999994</v>
      </c>
      <c r="AV1486">
        <v>-8.5570000000000004</v>
      </c>
      <c r="AW1486">
        <v>-6.141</v>
      </c>
      <c r="AX1486">
        <v>-6.0170000000000003</v>
      </c>
      <c r="AY1486">
        <v>-5.109</v>
      </c>
      <c r="AZ1486">
        <v>-4.8289999999999997</v>
      </c>
      <c r="BA1486">
        <v>-4.798</v>
      </c>
      <c r="BB1486">
        <v>-4.4740000000000002</v>
      </c>
      <c r="BC1486">
        <v>2012</v>
      </c>
    </row>
    <row r="1487" spans="1:55" x14ac:dyDescent="0.25">
      <c r="A1487">
        <v>628</v>
      </c>
      <c r="B1487" t="s">
        <v>650</v>
      </c>
      <c r="C1487" t="s">
        <v>225</v>
      </c>
      <c r="D1487" t="s">
        <v>651</v>
      </c>
      <c r="E1487" t="s">
        <v>227</v>
      </c>
      <c r="F1487" t="s">
        <v>228</v>
      </c>
      <c r="G1487" t="s">
        <v>229</v>
      </c>
      <c r="H1487" t="s">
        <v>230</v>
      </c>
      <c r="I1487" t="s">
        <v>652</v>
      </c>
      <c r="J1487">
        <v>866.06799999999998</v>
      </c>
      <c r="K1487">
        <v>772.48699999999997</v>
      </c>
      <c r="L1487">
        <v>814.01900000000001</v>
      </c>
      <c r="M1487">
        <v>941.48599999999999</v>
      </c>
      <c r="N1487">
        <v>990.97299999999996</v>
      </c>
      <c r="O1487" s="52">
        <v>1069.23</v>
      </c>
      <c r="P1487" s="52">
        <v>1133.02</v>
      </c>
      <c r="Q1487" s="52">
        <v>1174.3399999999999</v>
      </c>
      <c r="R1487" s="52">
        <v>1262.94</v>
      </c>
      <c r="S1487" s="52">
        <v>1287.5899999999999</v>
      </c>
      <c r="T1487" s="52">
        <v>1328.82</v>
      </c>
      <c r="U1487" s="52">
        <v>1467.05</v>
      </c>
      <c r="V1487" s="52">
        <v>1502.14</v>
      </c>
      <c r="W1487" s="52">
        <v>1470.98</v>
      </c>
      <c r="X1487" s="52">
        <v>1551.8</v>
      </c>
      <c r="Y1487" s="52">
        <v>1539.77</v>
      </c>
      <c r="Z1487" s="52">
        <v>1572.35</v>
      </c>
      <c r="AA1487" s="52">
        <v>1661.24</v>
      </c>
      <c r="AB1487" s="52">
        <v>1776.72</v>
      </c>
      <c r="AC1487" s="52">
        <v>1764.59</v>
      </c>
      <c r="AD1487" s="52">
        <v>1749.06</v>
      </c>
      <c r="AE1487" s="52">
        <v>1952.97</v>
      </c>
      <c r="AF1487" s="52">
        <v>2118.8000000000002</v>
      </c>
      <c r="AG1487" s="52">
        <v>2430.73</v>
      </c>
      <c r="AH1487" s="52">
        <v>3248.16</v>
      </c>
      <c r="AI1487" s="52">
        <v>3518.12</v>
      </c>
      <c r="AJ1487" s="52">
        <v>3540.93</v>
      </c>
      <c r="AK1487" s="52">
        <v>3656.77</v>
      </c>
      <c r="AL1487" s="52">
        <v>3768.78</v>
      </c>
      <c r="AM1487" s="52">
        <v>3924.76</v>
      </c>
      <c r="AN1487" s="52">
        <v>4458.43</v>
      </c>
      <c r="AO1487" s="52">
        <v>4463.76</v>
      </c>
      <c r="AP1487" s="52">
        <v>4856.8999999999996</v>
      </c>
      <c r="AQ1487" s="52">
        <v>5136.33</v>
      </c>
      <c r="AR1487" s="52">
        <v>5490.38</v>
      </c>
      <c r="AS1487" s="52">
        <v>5587.53</v>
      </c>
      <c r="AT1487" s="52">
        <v>5228.1899999999996</v>
      </c>
      <c r="AU1487" s="52">
        <v>5063.8500000000004</v>
      </c>
      <c r="AV1487" s="52">
        <v>5220.2700000000004</v>
      </c>
      <c r="AW1487" s="52">
        <v>5453.13</v>
      </c>
      <c r="AX1487" s="52">
        <v>5782.79</v>
      </c>
      <c r="AY1487" s="52">
        <v>6067.99</v>
      </c>
      <c r="AZ1487" s="52">
        <v>6400.38</v>
      </c>
      <c r="BA1487" s="52">
        <v>6671.67</v>
      </c>
      <c r="BB1487" s="52">
        <v>6927.56</v>
      </c>
      <c r="BC1487">
        <v>2017</v>
      </c>
    </row>
    <row r="1488" spans="1:55" x14ac:dyDescent="0.25">
      <c r="A1488">
        <v>628</v>
      </c>
      <c r="B1488" t="s">
        <v>650</v>
      </c>
      <c r="C1488" t="s">
        <v>233</v>
      </c>
      <c r="D1488" t="s">
        <v>651</v>
      </c>
      <c r="E1488" t="s">
        <v>227</v>
      </c>
      <c r="F1488" t="s">
        <v>234</v>
      </c>
      <c r="G1488" t="s">
        <v>235</v>
      </c>
      <c r="I1488" t="s">
        <v>236</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-6.431</v>
      </c>
      <c r="AU1488">
        <v>-3.1429999999999998</v>
      </c>
      <c r="AV1488">
        <v>3.089</v>
      </c>
      <c r="AW1488">
        <v>4.4610000000000003</v>
      </c>
      <c r="AX1488">
        <v>6.0449999999999999</v>
      </c>
      <c r="AY1488">
        <v>4.9320000000000004</v>
      </c>
      <c r="AZ1488">
        <v>5.4779999999999998</v>
      </c>
      <c r="BA1488">
        <v>4.2389999999999999</v>
      </c>
      <c r="BB1488">
        <v>3.835</v>
      </c>
      <c r="BC1488">
        <v>2017</v>
      </c>
    </row>
    <row r="1489" spans="1:55" x14ac:dyDescent="0.25">
      <c r="A1489">
        <v>628</v>
      </c>
      <c r="B1489" t="s">
        <v>650</v>
      </c>
      <c r="C1489" t="s">
        <v>237</v>
      </c>
      <c r="D1489" t="s">
        <v>651</v>
      </c>
      <c r="E1489" t="s">
        <v>238</v>
      </c>
      <c r="F1489" t="s">
        <v>239</v>
      </c>
      <c r="G1489" t="s">
        <v>229</v>
      </c>
      <c r="H1489" t="s">
        <v>230</v>
      </c>
      <c r="I1489" t="s">
        <v>652</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52">
        <v>1020.3</v>
      </c>
      <c r="AB1489" s="52">
        <v>1164.8800000000001</v>
      </c>
      <c r="AC1489" s="52">
        <v>1069.31</v>
      </c>
      <c r="AD1489" s="52">
        <v>1115.97</v>
      </c>
      <c r="AE1489" s="52">
        <v>1418</v>
      </c>
      <c r="AF1489" s="52">
        <v>1567.75</v>
      </c>
      <c r="AG1489" s="52">
        <v>1799.59</v>
      </c>
      <c r="AH1489" s="52">
        <v>2639.32</v>
      </c>
      <c r="AI1489" s="52">
        <v>3518.12</v>
      </c>
      <c r="AJ1489" s="52">
        <v>3892.34</v>
      </c>
      <c r="AK1489" s="52">
        <v>4157.43</v>
      </c>
      <c r="AL1489" s="52">
        <v>4652.3900000000003</v>
      </c>
      <c r="AM1489" s="52">
        <v>4385.5600000000004</v>
      </c>
      <c r="AN1489" s="52">
        <v>5290.61</v>
      </c>
      <c r="AO1489" s="52">
        <v>5742.4</v>
      </c>
      <c r="AP1489" s="52">
        <v>6332.45</v>
      </c>
      <c r="AQ1489" s="52">
        <v>6417.74</v>
      </c>
      <c r="AR1489" s="52">
        <v>6912.49</v>
      </c>
      <c r="AS1489" s="52">
        <v>6474.07</v>
      </c>
      <c r="AT1489" s="52">
        <v>5984.08</v>
      </c>
      <c r="AU1489" s="52">
        <v>5746.48</v>
      </c>
      <c r="AV1489" s="52">
        <v>6062.19</v>
      </c>
      <c r="AW1489" s="52">
        <v>6504.2</v>
      </c>
      <c r="AX1489" s="52">
        <v>7097.74</v>
      </c>
      <c r="AY1489" s="52">
        <v>7669.15</v>
      </c>
      <c r="AZ1489" s="52">
        <v>8320.5499999999993</v>
      </c>
      <c r="BA1489" s="52">
        <v>8821.93</v>
      </c>
      <c r="BB1489" s="52">
        <v>9424.52</v>
      </c>
      <c r="BC1489">
        <v>2017</v>
      </c>
    </row>
    <row r="1490" spans="1:55" x14ac:dyDescent="0.25">
      <c r="A1490">
        <v>628</v>
      </c>
      <c r="B1490" t="s">
        <v>650</v>
      </c>
      <c r="C1490" t="s">
        <v>240</v>
      </c>
      <c r="D1490" t="s">
        <v>651</v>
      </c>
      <c r="E1490" t="s">
        <v>238</v>
      </c>
      <c r="F1490" t="s">
        <v>241</v>
      </c>
      <c r="G1490" t="s">
        <v>242</v>
      </c>
      <c r="H1490" t="s">
        <v>230</v>
      </c>
      <c r="I1490" t="s">
        <v>243</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6.681</v>
      </c>
      <c r="AJ1490">
        <v>7.45</v>
      </c>
      <c r="AK1490">
        <v>8.6869999999999994</v>
      </c>
      <c r="AL1490">
        <v>10.438000000000001</v>
      </c>
      <c r="AM1490">
        <v>9.3119999999999994</v>
      </c>
      <c r="AN1490">
        <v>10.702</v>
      </c>
      <c r="AO1490">
        <v>12.180999999999999</v>
      </c>
      <c r="AP1490">
        <v>12.411</v>
      </c>
      <c r="AQ1490">
        <v>12.994</v>
      </c>
      <c r="AR1490">
        <v>14.003</v>
      </c>
      <c r="AS1490">
        <v>10.952</v>
      </c>
      <c r="AT1490">
        <v>10.095000000000001</v>
      </c>
      <c r="AU1490">
        <v>9.8919999999999995</v>
      </c>
      <c r="AV1490">
        <v>10.919</v>
      </c>
      <c r="AW1490">
        <v>11.372</v>
      </c>
      <c r="AX1490">
        <v>12.547000000000001</v>
      </c>
      <c r="AY1490">
        <v>13.635999999999999</v>
      </c>
      <c r="AZ1490">
        <v>14.89</v>
      </c>
      <c r="BA1490">
        <v>15.853999999999999</v>
      </c>
      <c r="BB1490">
        <v>17.047000000000001</v>
      </c>
      <c r="BC1490">
        <v>2017</v>
      </c>
    </row>
    <row r="1491" spans="1:55" x14ac:dyDescent="0.25">
      <c r="A1491">
        <v>628</v>
      </c>
      <c r="B1491" t="s">
        <v>650</v>
      </c>
      <c r="C1491" t="s">
        <v>244</v>
      </c>
      <c r="D1491" t="s">
        <v>651</v>
      </c>
      <c r="E1491" t="s">
        <v>238</v>
      </c>
      <c r="F1491" t="s">
        <v>245</v>
      </c>
      <c r="G1491" t="s">
        <v>246</v>
      </c>
      <c r="H1491" t="s">
        <v>230</v>
      </c>
      <c r="I1491" t="s">
        <v>243</v>
      </c>
      <c r="J1491">
        <v>1.917</v>
      </c>
      <c r="K1491">
        <v>1.871</v>
      </c>
      <c r="L1491">
        <v>2.0939999999999999</v>
      </c>
      <c r="M1491">
        <v>2.516</v>
      </c>
      <c r="N1491">
        <v>2.7440000000000002</v>
      </c>
      <c r="O1491">
        <v>3.0550000000000002</v>
      </c>
      <c r="P1491">
        <v>3.302</v>
      </c>
      <c r="Q1491">
        <v>3.5070000000000001</v>
      </c>
      <c r="R1491">
        <v>3.9049999999999998</v>
      </c>
      <c r="S1491">
        <v>4.1369999999999996</v>
      </c>
      <c r="T1491">
        <v>4.4290000000000003</v>
      </c>
      <c r="U1491">
        <v>5.056</v>
      </c>
      <c r="V1491">
        <v>5.2939999999999996</v>
      </c>
      <c r="W1491">
        <v>5.3070000000000004</v>
      </c>
      <c r="X1491">
        <v>5.7190000000000003</v>
      </c>
      <c r="Y1491">
        <v>5.7930000000000001</v>
      </c>
      <c r="Z1491">
        <v>6.024</v>
      </c>
      <c r="AA1491">
        <v>6.4740000000000002</v>
      </c>
      <c r="AB1491">
        <v>7.0019999999999998</v>
      </c>
      <c r="AC1491">
        <v>7.0549999999999997</v>
      </c>
      <c r="AD1491">
        <v>7.149</v>
      </c>
      <c r="AE1491">
        <v>8.1579999999999995</v>
      </c>
      <c r="AF1491">
        <v>8.9909999999999997</v>
      </c>
      <c r="AG1491">
        <v>10.506</v>
      </c>
      <c r="AH1491">
        <v>14.417</v>
      </c>
      <c r="AI1491">
        <v>16.100999999999999</v>
      </c>
      <c r="AJ1491">
        <v>16.696000000000002</v>
      </c>
      <c r="AK1491">
        <v>17.704999999999998</v>
      </c>
      <c r="AL1491">
        <v>18.603000000000002</v>
      </c>
      <c r="AM1491">
        <v>19.52</v>
      </c>
      <c r="AN1491">
        <v>22.433</v>
      </c>
      <c r="AO1491">
        <v>22.928999999999998</v>
      </c>
      <c r="AP1491">
        <v>25.427</v>
      </c>
      <c r="AQ1491">
        <v>27.361999999999998</v>
      </c>
      <c r="AR1491">
        <v>29.800999999999998</v>
      </c>
      <c r="AS1491">
        <v>30.652999999999999</v>
      </c>
      <c r="AT1491">
        <v>28.995000000000001</v>
      </c>
      <c r="AU1491">
        <v>28.617000000000001</v>
      </c>
      <c r="AV1491">
        <v>30.166</v>
      </c>
      <c r="AW1491">
        <v>32.072000000000003</v>
      </c>
      <c r="AX1491">
        <v>34.722000000000001</v>
      </c>
      <c r="AY1491">
        <v>37.191000000000003</v>
      </c>
      <c r="AZ1491">
        <v>40.04</v>
      </c>
      <c r="BA1491">
        <v>42.601999999999997</v>
      </c>
      <c r="BB1491">
        <v>45.161999999999999</v>
      </c>
      <c r="BC1491">
        <v>2017</v>
      </c>
    </row>
    <row r="1492" spans="1:55" x14ac:dyDescent="0.25">
      <c r="A1492">
        <v>628</v>
      </c>
      <c r="B1492" t="s">
        <v>650</v>
      </c>
      <c r="C1492" t="s">
        <v>247</v>
      </c>
      <c r="D1492" t="s">
        <v>651</v>
      </c>
      <c r="E1492" t="s">
        <v>248</v>
      </c>
      <c r="F1492" t="s">
        <v>249</v>
      </c>
      <c r="G1492" t="s">
        <v>250</v>
      </c>
      <c r="I1492" t="s">
        <v>251</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114.458</v>
      </c>
      <c r="AU1492">
        <v>113.48</v>
      </c>
      <c r="AV1492">
        <v>116.128</v>
      </c>
      <c r="AW1492">
        <v>119.27500000000001</v>
      </c>
      <c r="AX1492">
        <v>122.739</v>
      </c>
      <c r="AY1492">
        <v>126.387</v>
      </c>
      <c r="AZ1492">
        <v>130.001</v>
      </c>
      <c r="BA1492">
        <v>132.22999999999999</v>
      </c>
      <c r="BB1492">
        <v>136.04400000000001</v>
      </c>
      <c r="BC1492">
        <v>2017</v>
      </c>
    </row>
    <row r="1493" spans="1:55" x14ac:dyDescent="0.25">
      <c r="A1493">
        <v>628</v>
      </c>
      <c r="B1493" t="s">
        <v>650</v>
      </c>
      <c r="C1493" t="s">
        <v>252</v>
      </c>
      <c r="D1493" t="s">
        <v>651</v>
      </c>
      <c r="E1493" t="s">
        <v>253</v>
      </c>
      <c r="F1493" t="s">
        <v>254</v>
      </c>
      <c r="G1493" t="s">
        <v>229</v>
      </c>
      <c r="H1493" t="s">
        <v>220</v>
      </c>
      <c r="I1493" t="s">
        <v>255</v>
      </c>
      <c r="J1493" s="52">
        <v>196290.34</v>
      </c>
      <c r="K1493" s="52">
        <v>170828.71</v>
      </c>
      <c r="L1493" s="52">
        <v>175603.64</v>
      </c>
      <c r="M1493" s="52">
        <v>198147.77</v>
      </c>
      <c r="N1493" s="52">
        <v>203475.96</v>
      </c>
      <c r="O1493" s="52">
        <v>214188.89</v>
      </c>
      <c r="P1493" s="52">
        <v>221432.43</v>
      </c>
      <c r="Q1493" s="52">
        <v>223909.98</v>
      </c>
      <c r="R1493" s="52">
        <v>234929.62</v>
      </c>
      <c r="S1493" s="52">
        <v>233673.61</v>
      </c>
      <c r="T1493" s="52">
        <v>235274.02</v>
      </c>
      <c r="U1493" s="52">
        <v>253660.14</v>
      </c>
      <c r="V1493" s="52">
        <v>253640.32000000001</v>
      </c>
      <c r="W1493" s="52">
        <v>242558.33</v>
      </c>
      <c r="X1493" s="52">
        <v>249887.27</v>
      </c>
      <c r="Y1493" s="52">
        <v>233440.57</v>
      </c>
      <c r="Z1493" s="52">
        <v>232561.07</v>
      </c>
      <c r="AA1493" s="52">
        <v>239647.47</v>
      </c>
      <c r="AB1493" s="52">
        <v>249960.38</v>
      </c>
      <c r="AC1493" s="52">
        <v>242055.7</v>
      </c>
      <c r="AD1493" s="52">
        <v>233894.54</v>
      </c>
      <c r="AE1493" s="52">
        <v>254792.47</v>
      </c>
      <c r="AF1493" s="52">
        <v>269685.28999999998</v>
      </c>
      <c r="AG1493" s="52">
        <v>282642.51</v>
      </c>
      <c r="AH1493" s="52">
        <v>368481.35</v>
      </c>
      <c r="AI1493" s="52">
        <v>389372</v>
      </c>
      <c r="AJ1493" s="52">
        <v>382337.42</v>
      </c>
      <c r="AK1493" s="52">
        <v>385215.51</v>
      </c>
      <c r="AL1493" s="52">
        <v>387331.85</v>
      </c>
      <c r="AM1493" s="52">
        <v>393523.89</v>
      </c>
      <c r="AN1493" s="52">
        <v>436130.28</v>
      </c>
      <c r="AO1493" s="52">
        <v>426002.15</v>
      </c>
      <c r="AP1493" s="52">
        <v>452215.63</v>
      </c>
      <c r="AQ1493" s="52">
        <v>466568.93</v>
      </c>
      <c r="AR1493" s="52">
        <v>486565.3</v>
      </c>
      <c r="AS1493" s="52">
        <v>483097.64</v>
      </c>
      <c r="AT1493" s="52">
        <v>441004.11</v>
      </c>
      <c r="AU1493" s="52">
        <v>415568.62</v>
      </c>
      <c r="AV1493" s="52">
        <v>417955.88</v>
      </c>
      <c r="AW1493" s="52">
        <v>425951.03</v>
      </c>
      <c r="AX1493" s="52">
        <v>440683.99</v>
      </c>
      <c r="AY1493" s="52">
        <v>451139.25</v>
      </c>
      <c r="AZ1493" s="52">
        <v>464246.15</v>
      </c>
      <c r="BA1493" s="52">
        <v>472120.53</v>
      </c>
      <c r="BB1493" s="52">
        <v>478271.86</v>
      </c>
      <c r="BC1493">
        <v>2004</v>
      </c>
    </row>
    <row r="1494" spans="1:55" x14ac:dyDescent="0.25">
      <c r="A1494">
        <v>628</v>
      </c>
      <c r="B1494" t="s">
        <v>650</v>
      </c>
      <c r="C1494" t="s">
        <v>256</v>
      </c>
      <c r="D1494" t="s">
        <v>651</v>
      </c>
      <c r="E1494" t="s">
        <v>253</v>
      </c>
      <c r="F1494" t="s">
        <v>257</v>
      </c>
      <c r="G1494" t="s">
        <v>258</v>
      </c>
      <c r="H1494" t="s">
        <v>220</v>
      </c>
      <c r="I1494" t="s">
        <v>255</v>
      </c>
      <c r="J1494" s="52">
        <v>1008.28</v>
      </c>
      <c r="K1494">
        <v>877.495</v>
      </c>
      <c r="L1494">
        <v>902.02200000000005</v>
      </c>
      <c r="M1494" s="52">
        <v>1017.82</v>
      </c>
      <c r="N1494" s="52">
        <v>1045.19</v>
      </c>
      <c r="O1494" s="52">
        <v>1100.22</v>
      </c>
      <c r="P1494" s="52">
        <v>1137.43</v>
      </c>
      <c r="Q1494" s="52">
        <v>1150.1600000000001</v>
      </c>
      <c r="R1494" s="52">
        <v>1206.76</v>
      </c>
      <c r="S1494" s="52">
        <v>1200.31</v>
      </c>
      <c r="T1494" s="52">
        <v>1208.53</v>
      </c>
      <c r="U1494" s="52">
        <v>1302.97</v>
      </c>
      <c r="V1494" s="52">
        <v>1302.8699999999999</v>
      </c>
      <c r="W1494" s="52">
        <v>1245.95</v>
      </c>
      <c r="X1494" s="52">
        <v>1283.5899999999999</v>
      </c>
      <c r="Y1494" s="52">
        <v>1199.1099999999999</v>
      </c>
      <c r="Z1494" s="52">
        <v>1194.5999999999999</v>
      </c>
      <c r="AA1494" s="52">
        <v>1231</v>
      </c>
      <c r="AB1494" s="52">
        <v>1283.97</v>
      </c>
      <c r="AC1494" s="52">
        <v>1243.3699999999999</v>
      </c>
      <c r="AD1494" s="52">
        <v>1201.45</v>
      </c>
      <c r="AE1494" s="52">
        <v>1308.79</v>
      </c>
      <c r="AF1494" s="52">
        <v>1385.29</v>
      </c>
      <c r="AG1494" s="52">
        <v>1451.85</v>
      </c>
      <c r="AH1494" s="52">
        <v>1892.78</v>
      </c>
      <c r="AI1494" s="52">
        <v>2000.09</v>
      </c>
      <c r="AJ1494" s="52">
        <v>1963.95</v>
      </c>
      <c r="AK1494" s="52">
        <v>1978.73</v>
      </c>
      <c r="AL1494" s="52">
        <v>1989.61</v>
      </c>
      <c r="AM1494" s="52">
        <v>2021.41</v>
      </c>
      <c r="AN1494" s="52">
        <v>2240.27</v>
      </c>
      <c r="AO1494" s="52">
        <v>2188.2399999999998</v>
      </c>
      <c r="AP1494" s="52">
        <v>2322.89</v>
      </c>
      <c r="AQ1494" s="52">
        <v>2396.62</v>
      </c>
      <c r="AR1494" s="52">
        <v>2499.34</v>
      </c>
      <c r="AS1494" s="52">
        <v>2481.5300000000002</v>
      </c>
      <c r="AT1494" s="52">
        <v>2265.3000000000002</v>
      </c>
      <c r="AU1494" s="52">
        <v>2134.65</v>
      </c>
      <c r="AV1494" s="52">
        <v>2146.91</v>
      </c>
      <c r="AW1494" s="52">
        <v>2187.98</v>
      </c>
      <c r="AX1494" s="52">
        <v>2263.66</v>
      </c>
      <c r="AY1494" s="52">
        <v>2317.36</v>
      </c>
      <c r="AZ1494" s="52">
        <v>2384.69</v>
      </c>
      <c r="BA1494" s="52">
        <v>2425.14</v>
      </c>
      <c r="BB1494" s="52">
        <v>2456.7399999999998</v>
      </c>
      <c r="BC1494">
        <v>2004</v>
      </c>
    </row>
    <row r="1495" spans="1:55" x14ac:dyDescent="0.25">
      <c r="A1495">
        <v>628</v>
      </c>
      <c r="B1495" t="s">
        <v>650</v>
      </c>
      <c r="C1495" t="s">
        <v>259</v>
      </c>
      <c r="D1495" t="s">
        <v>651</v>
      </c>
      <c r="E1495" t="s">
        <v>260</v>
      </c>
      <c r="F1495" t="s">
        <v>261</v>
      </c>
      <c r="G1495" t="s">
        <v>229</v>
      </c>
      <c r="H1495" t="s">
        <v>220</v>
      </c>
      <c r="I1495" t="s">
        <v>262</v>
      </c>
      <c r="J1495" s="52">
        <v>37652.550000000003</v>
      </c>
      <c r="K1495" s="52">
        <v>55512.22</v>
      </c>
      <c r="L1495" s="52">
        <v>61232.19</v>
      </c>
      <c r="M1495" s="52">
        <v>74150.61</v>
      </c>
      <c r="N1495" s="52">
        <v>89332.56</v>
      </c>
      <c r="O1495" s="52">
        <v>88491.23</v>
      </c>
      <c r="P1495" s="52">
        <v>81934.539999999994</v>
      </c>
      <c r="Q1495" s="52">
        <v>78627.899999999994</v>
      </c>
      <c r="R1495" s="52">
        <v>88898.72</v>
      </c>
      <c r="S1495" s="52">
        <v>87716.27</v>
      </c>
      <c r="T1495" s="52">
        <v>88021.33</v>
      </c>
      <c r="U1495" s="52">
        <v>88247.679999999993</v>
      </c>
      <c r="V1495" s="52">
        <v>84287.84</v>
      </c>
      <c r="W1495" s="52">
        <v>76953.570000000007</v>
      </c>
      <c r="X1495" s="52">
        <v>119371.98</v>
      </c>
      <c r="Y1495" s="52">
        <v>123825.98</v>
      </c>
      <c r="Z1495" s="52">
        <v>137628.03</v>
      </c>
      <c r="AA1495" s="52">
        <v>147186.51999999999</v>
      </c>
      <c r="AB1495" s="52">
        <v>163882.23000000001</v>
      </c>
      <c r="AC1495" s="52">
        <v>146681.54999999999</v>
      </c>
      <c r="AD1495" s="52">
        <v>149233.57999999999</v>
      </c>
      <c r="AE1495" s="52">
        <v>184997.72</v>
      </c>
      <c r="AF1495" s="52">
        <v>199546.71</v>
      </c>
      <c r="AG1495" s="52">
        <v>209254.82</v>
      </c>
      <c r="AH1495" s="52">
        <v>299412.14</v>
      </c>
      <c r="AI1495" s="52">
        <v>389372</v>
      </c>
      <c r="AJ1495" s="52">
        <v>420281.99</v>
      </c>
      <c r="AK1495" s="52">
        <v>437956.13</v>
      </c>
      <c r="AL1495" s="52">
        <v>478143.15</v>
      </c>
      <c r="AM1495" s="52">
        <v>439726.86</v>
      </c>
      <c r="AN1495" s="52">
        <v>517535.4</v>
      </c>
      <c r="AO1495" s="52">
        <v>548030.07999999996</v>
      </c>
      <c r="AP1495" s="52">
        <v>589601.18999999994</v>
      </c>
      <c r="AQ1495" s="52">
        <v>582968.19999999995</v>
      </c>
      <c r="AR1495" s="52">
        <v>612595.15</v>
      </c>
      <c r="AS1495" s="52">
        <v>559748.26</v>
      </c>
      <c r="AT1495" s="52">
        <v>504764.35</v>
      </c>
      <c r="AU1495" s="52">
        <v>471588.47</v>
      </c>
      <c r="AV1495" s="52">
        <v>485363.86</v>
      </c>
      <c r="AW1495" s="52">
        <v>508051.24</v>
      </c>
      <c r="AX1495" s="52">
        <v>540891.41</v>
      </c>
      <c r="AY1495" s="52">
        <v>570181.85</v>
      </c>
      <c r="AZ1495" s="52">
        <v>603523.83999999997</v>
      </c>
      <c r="BA1495" s="52">
        <v>624283.86</v>
      </c>
      <c r="BB1495" s="52">
        <v>650659.78</v>
      </c>
      <c r="BC1495">
        <v>2004</v>
      </c>
    </row>
    <row r="1496" spans="1:55" x14ac:dyDescent="0.25">
      <c r="A1496">
        <v>628</v>
      </c>
      <c r="B1496" t="s">
        <v>650</v>
      </c>
      <c r="C1496" t="s">
        <v>263</v>
      </c>
      <c r="D1496" t="s">
        <v>651</v>
      </c>
      <c r="E1496" t="s">
        <v>260</v>
      </c>
      <c r="F1496" t="s">
        <v>264</v>
      </c>
      <c r="G1496" t="s">
        <v>242</v>
      </c>
      <c r="H1496" t="s">
        <v>220</v>
      </c>
      <c r="I1496" t="s">
        <v>262</v>
      </c>
      <c r="J1496">
        <v>167.345</v>
      </c>
      <c r="K1496">
        <v>193.15299999999999</v>
      </c>
      <c r="L1496">
        <v>182.07599999999999</v>
      </c>
      <c r="M1496">
        <v>177.73400000000001</v>
      </c>
      <c r="N1496">
        <v>186.26499999999999</v>
      </c>
      <c r="O1496">
        <v>196.95400000000001</v>
      </c>
      <c r="P1496">
        <v>236.6</v>
      </c>
      <c r="Q1496">
        <v>261.65699999999998</v>
      </c>
      <c r="R1496">
        <v>298.41800000000001</v>
      </c>
      <c r="S1496">
        <v>274.97300000000001</v>
      </c>
      <c r="T1496">
        <v>323.31099999999998</v>
      </c>
      <c r="U1496">
        <v>312.82400000000001</v>
      </c>
      <c r="V1496">
        <v>318.428</v>
      </c>
      <c r="W1496">
        <v>271.77699999999999</v>
      </c>
      <c r="X1496">
        <v>215.00700000000001</v>
      </c>
      <c r="Y1496">
        <v>248.07400000000001</v>
      </c>
      <c r="Z1496">
        <v>269.041</v>
      </c>
      <c r="AA1496">
        <v>252.17400000000001</v>
      </c>
      <c r="AB1496">
        <v>277.79000000000002</v>
      </c>
      <c r="AC1496">
        <v>238.55500000000001</v>
      </c>
      <c r="AD1496">
        <v>210.22</v>
      </c>
      <c r="AE1496">
        <v>252.59</v>
      </c>
      <c r="AF1496">
        <v>287.29899999999998</v>
      </c>
      <c r="AG1496">
        <v>360.74200000000002</v>
      </c>
      <c r="AH1496">
        <v>567.50699999999995</v>
      </c>
      <c r="AI1496">
        <v>739.40499999999997</v>
      </c>
      <c r="AJ1496">
        <v>804.48</v>
      </c>
      <c r="AK1496">
        <v>915.11800000000005</v>
      </c>
      <c r="AL1496" s="52">
        <v>1072.77</v>
      </c>
      <c r="AM1496">
        <v>933.67499999999995</v>
      </c>
      <c r="AN1496" s="52">
        <v>1046.8900000000001</v>
      </c>
      <c r="AO1496" s="52">
        <v>1162.47</v>
      </c>
      <c r="AP1496" s="52">
        <v>1155.53</v>
      </c>
      <c r="AQ1496" s="52">
        <v>1180.3699999999999</v>
      </c>
      <c r="AR1496" s="52">
        <v>1241</v>
      </c>
      <c r="AS1496">
        <v>946.87699999999995</v>
      </c>
      <c r="AT1496">
        <v>851.54399999999998</v>
      </c>
      <c r="AU1496">
        <v>811.78300000000002</v>
      </c>
      <c r="AV1496">
        <v>874.19200000000001</v>
      </c>
      <c r="AW1496">
        <v>888.29100000000005</v>
      </c>
      <c r="AX1496">
        <v>956.15200000000004</v>
      </c>
      <c r="AY1496" s="52">
        <v>1013.83</v>
      </c>
      <c r="AZ1496" s="52">
        <v>1080.06</v>
      </c>
      <c r="BA1496" s="52">
        <v>1121.9000000000001</v>
      </c>
      <c r="BB1496" s="52">
        <v>1176.9100000000001</v>
      </c>
      <c r="BC1496">
        <v>2004</v>
      </c>
    </row>
    <row r="1497" spans="1:55" x14ac:dyDescent="0.25">
      <c r="A1497">
        <v>628</v>
      </c>
      <c r="B1497" t="s">
        <v>650</v>
      </c>
      <c r="C1497" t="s">
        <v>265</v>
      </c>
      <c r="D1497" t="s">
        <v>651</v>
      </c>
      <c r="E1497" t="s">
        <v>260</v>
      </c>
      <c r="F1497" t="s">
        <v>266</v>
      </c>
      <c r="G1497" t="s">
        <v>246</v>
      </c>
      <c r="H1497" t="s">
        <v>220</v>
      </c>
      <c r="I1497" t="s">
        <v>262</v>
      </c>
      <c r="J1497">
        <v>434.40899999999999</v>
      </c>
      <c r="K1497">
        <v>413.82799999999997</v>
      </c>
      <c r="L1497">
        <v>451.67899999999997</v>
      </c>
      <c r="M1497">
        <v>529.62599999999998</v>
      </c>
      <c r="N1497">
        <v>563.49300000000005</v>
      </c>
      <c r="O1497">
        <v>611.92200000000003</v>
      </c>
      <c r="P1497">
        <v>645.35199999999998</v>
      </c>
      <c r="Q1497">
        <v>668.71199999999999</v>
      </c>
      <c r="R1497">
        <v>726.36599999999999</v>
      </c>
      <c r="S1497">
        <v>750.80899999999997</v>
      </c>
      <c r="T1497">
        <v>784.24300000000005</v>
      </c>
      <c r="U1497">
        <v>874.12699999999995</v>
      </c>
      <c r="V1497">
        <v>893.97900000000004</v>
      </c>
      <c r="W1497">
        <v>875.17499999999995</v>
      </c>
      <c r="X1497">
        <v>920.87</v>
      </c>
      <c r="Y1497">
        <v>878.3</v>
      </c>
      <c r="Z1497">
        <v>891.01199999999994</v>
      </c>
      <c r="AA1497">
        <v>933.995</v>
      </c>
      <c r="AB1497">
        <v>985.154</v>
      </c>
      <c r="AC1497">
        <v>967.77499999999998</v>
      </c>
      <c r="AD1497">
        <v>956.04899999999998</v>
      </c>
      <c r="AE1497" s="52">
        <v>1064.31</v>
      </c>
      <c r="AF1497" s="52">
        <v>1144.3399999999999</v>
      </c>
      <c r="AG1497" s="52">
        <v>1221.5999999999999</v>
      </c>
      <c r="AH1497" s="52">
        <v>1635.47</v>
      </c>
      <c r="AI1497" s="52">
        <v>1782.02</v>
      </c>
      <c r="AJ1497" s="52">
        <v>1802.78</v>
      </c>
      <c r="AK1497" s="52">
        <v>1865.15</v>
      </c>
      <c r="AL1497" s="52">
        <v>1911.87</v>
      </c>
      <c r="AM1497" s="52">
        <v>1957.24</v>
      </c>
      <c r="AN1497" s="52">
        <v>2194.4299999999998</v>
      </c>
      <c r="AO1497" s="52">
        <v>2188.2399999999998</v>
      </c>
      <c r="AP1497" s="52">
        <v>2367.4499999999998</v>
      </c>
      <c r="AQ1497" s="52">
        <v>2485.4499999999998</v>
      </c>
      <c r="AR1497" s="52">
        <v>2641.01</v>
      </c>
      <c r="AS1497" s="52">
        <v>2650.23</v>
      </c>
      <c r="AT1497" s="52">
        <v>2445.7600000000002</v>
      </c>
      <c r="AU1497" s="52">
        <v>2348.5100000000002</v>
      </c>
      <c r="AV1497" s="52">
        <v>2415.25</v>
      </c>
      <c r="AW1497" s="52">
        <v>2505.2199999999998</v>
      </c>
      <c r="AX1497" s="52">
        <v>2645.99</v>
      </c>
      <c r="AY1497" s="52">
        <v>2765.08</v>
      </c>
      <c r="AZ1497" s="52">
        <v>2904.3</v>
      </c>
      <c r="BA1497" s="52">
        <v>3014.76</v>
      </c>
      <c r="BB1497" s="52">
        <v>3117.96</v>
      </c>
      <c r="BC1497">
        <v>2004</v>
      </c>
    </row>
    <row r="1498" spans="1:55" x14ac:dyDescent="0.25">
      <c r="A1498">
        <v>628</v>
      </c>
      <c r="B1498" t="s">
        <v>650</v>
      </c>
      <c r="C1498" t="s">
        <v>267</v>
      </c>
      <c r="D1498" t="s">
        <v>651</v>
      </c>
      <c r="E1498" t="s">
        <v>268</v>
      </c>
      <c r="F1498" t="s">
        <v>269</v>
      </c>
      <c r="G1498" t="s">
        <v>270</v>
      </c>
    </row>
    <row r="1499" spans="1:55" x14ac:dyDescent="0.25">
      <c r="A1499">
        <v>628</v>
      </c>
      <c r="B1499" t="s">
        <v>650</v>
      </c>
      <c r="C1499" t="s">
        <v>271</v>
      </c>
      <c r="D1499" t="s">
        <v>651</v>
      </c>
      <c r="E1499" t="s">
        <v>272</v>
      </c>
      <c r="F1499" t="s">
        <v>273</v>
      </c>
      <c r="G1499" t="s">
        <v>274</v>
      </c>
      <c r="I1499" t="s">
        <v>243</v>
      </c>
      <c r="J1499">
        <v>1.4E-2</v>
      </c>
      <c r="K1499">
        <v>1.2999999999999999E-2</v>
      </c>
      <c r="L1499">
        <v>1.2999999999999999E-2</v>
      </c>
      <c r="M1499">
        <v>1.4999999999999999E-2</v>
      </c>
      <c r="N1499">
        <v>1.4999999999999999E-2</v>
      </c>
      <c r="O1499">
        <v>1.6E-2</v>
      </c>
      <c r="P1499">
        <v>1.6E-2</v>
      </c>
      <c r="Q1499">
        <v>1.6E-2</v>
      </c>
      <c r="R1499">
        <v>1.7000000000000001E-2</v>
      </c>
      <c r="S1499">
        <v>1.6E-2</v>
      </c>
      <c r="T1499">
        <v>1.6E-2</v>
      </c>
      <c r="U1499">
        <v>1.7000000000000001E-2</v>
      </c>
      <c r="V1499">
        <v>1.6E-2</v>
      </c>
      <c r="W1499">
        <v>1.4999999999999999E-2</v>
      </c>
      <c r="X1499">
        <v>1.6E-2</v>
      </c>
      <c r="Y1499">
        <v>1.4999999999999999E-2</v>
      </c>
      <c r="Z1499">
        <v>1.4999999999999999E-2</v>
      </c>
      <c r="AA1499">
        <v>1.4999999999999999E-2</v>
      </c>
      <c r="AB1499">
        <v>1.6E-2</v>
      </c>
      <c r="AC1499">
        <v>1.4999999999999999E-2</v>
      </c>
      <c r="AD1499">
        <v>1.4E-2</v>
      </c>
      <c r="AE1499">
        <v>1.6E-2</v>
      </c>
      <c r="AF1499">
        <v>1.6E-2</v>
      </c>
      <c r="AG1499">
        <v>1.7999999999999999E-2</v>
      </c>
      <c r="AH1499">
        <v>2.3E-2</v>
      </c>
      <c r="AI1499">
        <v>2.4E-2</v>
      </c>
      <c r="AJ1499">
        <v>2.3E-2</v>
      </c>
      <c r="AK1499">
        <v>2.1999999999999999E-2</v>
      </c>
      <c r="AL1499">
        <v>2.1999999999999999E-2</v>
      </c>
      <c r="AM1499">
        <v>2.3E-2</v>
      </c>
      <c r="AN1499">
        <v>2.5000000000000001E-2</v>
      </c>
      <c r="AO1499">
        <v>2.4E-2</v>
      </c>
      <c r="AP1499">
        <v>2.5000000000000001E-2</v>
      </c>
      <c r="AQ1499">
        <v>2.5999999999999999E-2</v>
      </c>
      <c r="AR1499">
        <v>2.7E-2</v>
      </c>
      <c r="AS1499">
        <v>2.5999999999999999E-2</v>
      </c>
      <c r="AT1499">
        <v>2.4E-2</v>
      </c>
      <c r="AU1499">
        <v>2.1999999999999999E-2</v>
      </c>
      <c r="AV1499">
        <v>2.1999999999999999E-2</v>
      </c>
      <c r="AW1499">
        <v>2.3E-2</v>
      </c>
      <c r="AX1499">
        <v>2.3E-2</v>
      </c>
      <c r="AY1499">
        <v>2.3E-2</v>
      </c>
      <c r="AZ1499">
        <v>2.4E-2</v>
      </c>
      <c r="BA1499">
        <v>2.4E-2</v>
      </c>
      <c r="BB1499">
        <v>2.4E-2</v>
      </c>
      <c r="BC1499">
        <v>2017</v>
      </c>
    </row>
    <row r="1500" spans="1:55" x14ac:dyDescent="0.25">
      <c r="A1500">
        <v>628</v>
      </c>
      <c r="B1500" t="s">
        <v>650</v>
      </c>
      <c r="C1500" t="s">
        <v>275</v>
      </c>
      <c r="D1500" t="s">
        <v>651</v>
      </c>
      <c r="E1500" t="s">
        <v>276</v>
      </c>
      <c r="F1500" t="s">
        <v>277</v>
      </c>
      <c r="G1500" t="s">
        <v>278</v>
      </c>
      <c r="I1500" t="s">
        <v>243</v>
      </c>
      <c r="J1500">
        <v>86.674999999999997</v>
      </c>
      <c r="K1500">
        <v>134.143</v>
      </c>
      <c r="L1500">
        <v>135.566</v>
      </c>
      <c r="M1500">
        <v>140.006</v>
      </c>
      <c r="N1500">
        <v>158.53299999999999</v>
      </c>
      <c r="O1500">
        <v>144.61199999999999</v>
      </c>
      <c r="P1500">
        <v>126.961</v>
      </c>
      <c r="Q1500">
        <v>117.581</v>
      </c>
      <c r="R1500">
        <v>122.38800000000001</v>
      </c>
      <c r="S1500">
        <v>116.82899999999999</v>
      </c>
      <c r="T1500">
        <v>112.23699999999999</v>
      </c>
      <c r="U1500">
        <v>100.955</v>
      </c>
      <c r="V1500">
        <v>94.284000000000006</v>
      </c>
      <c r="W1500">
        <v>87.929000000000002</v>
      </c>
      <c r="X1500">
        <v>129.63</v>
      </c>
      <c r="Y1500">
        <v>140.98400000000001</v>
      </c>
      <c r="Z1500">
        <v>154.46299999999999</v>
      </c>
      <c r="AA1500">
        <v>157.58799999999999</v>
      </c>
      <c r="AB1500">
        <v>166.352</v>
      </c>
      <c r="AC1500">
        <v>151.566</v>
      </c>
      <c r="AD1500">
        <v>156.09399999999999</v>
      </c>
      <c r="AE1500">
        <v>173.81899999999999</v>
      </c>
      <c r="AF1500">
        <v>174.37700000000001</v>
      </c>
      <c r="AG1500">
        <v>171.29599999999999</v>
      </c>
      <c r="AH1500">
        <v>183.07400000000001</v>
      </c>
      <c r="AI1500">
        <v>218.5</v>
      </c>
      <c r="AJ1500">
        <v>233.13</v>
      </c>
      <c r="AK1500">
        <v>234.81</v>
      </c>
      <c r="AL1500">
        <v>250.09200000000001</v>
      </c>
      <c r="AM1500">
        <v>224.666</v>
      </c>
      <c r="AN1500">
        <v>235.84100000000001</v>
      </c>
      <c r="AO1500">
        <v>250.44300000000001</v>
      </c>
      <c r="AP1500">
        <v>249.04499999999999</v>
      </c>
      <c r="AQ1500">
        <v>234.553</v>
      </c>
      <c r="AR1500">
        <v>231.95500000000001</v>
      </c>
      <c r="AS1500">
        <v>211.20699999999999</v>
      </c>
      <c r="AT1500">
        <v>206.38399999999999</v>
      </c>
      <c r="AU1500">
        <v>200.804</v>
      </c>
      <c r="AV1500">
        <v>200.958</v>
      </c>
      <c r="AW1500">
        <v>202.797</v>
      </c>
      <c r="AX1500">
        <v>204.41900000000001</v>
      </c>
      <c r="AY1500">
        <v>206.208</v>
      </c>
      <c r="AZ1500">
        <v>207.804</v>
      </c>
      <c r="BA1500">
        <v>207.07599999999999</v>
      </c>
      <c r="BB1500">
        <v>208.68100000000001</v>
      </c>
      <c r="BC1500">
        <v>2017</v>
      </c>
    </row>
    <row r="1501" spans="1:55" x14ac:dyDescent="0.25">
      <c r="A1501">
        <v>628</v>
      </c>
      <c r="B1501" t="s">
        <v>650</v>
      </c>
      <c r="C1501" t="s">
        <v>279</v>
      </c>
      <c r="D1501" t="s">
        <v>651</v>
      </c>
      <c r="E1501" t="s">
        <v>280</v>
      </c>
      <c r="F1501" t="s">
        <v>281</v>
      </c>
      <c r="G1501" t="s">
        <v>282</v>
      </c>
      <c r="I1501" t="s">
        <v>652</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16.702000000000002</v>
      </c>
      <c r="AU1501">
        <v>21.114000000000001</v>
      </c>
      <c r="AV1501">
        <v>23.867000000000001</v>
      </c>
      <c r="AW1501">
        <v>26.027000000000001</v>
      </c>
      <c r="AX1501">
        <v>24.129000000000001</v>
      </c>
      <c r="AY1501">
        <v>25.88</v>
      </c>
      <c r="AZ1501">
        <v>25.968</v>
      </c>
      <c r="BA1501">
        <v>26.207000000000001</v>
      </c>
      <c r="BB1501">
        <v>26.359000000000002</v>
      </c>
      <c r="BC1501">
        <v>2017</v>
      </c>
    </row>
    <row r="1502" spans="1:55" x14ac:dyDescent="0.25">
      <c r="A1502">
        <v>628</v>
      </c>
      <c r="B1502" t="s">
        <v>650</v>
      </c>
      <c r="C1502" t="s">
        <v>283</v>
      </c>
      <c r="D1502" t="s">
        <v>651</v>
      </c>
      <c r="E1502" t="s">
        <v>284</v>
      </c>
      <c r="F1502" t="s">
        <v>285</v>
      </c>
      <c r="G1502" t="s">
        <v>282</v>
      </c>
      <c r="I1502" t="s">
        <v>652</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13.28</v>
      </c>
      <c r="AT1502">
        <v>7.524</v>
      </c>
      <c r="AU1502">
        <v>15.455</v>
      </c>
      <c r="AV1502">
        <v>19.004999999999999</v>
      </c>
      <c r="AW1502">
        <v>19.895</v>
      </c>
      <c r="AX1502">
        <v>19.853000000000002</v>
      </c>
      <c r="AY1502">
        <v>20.422999999999998</v>
      </c>
      <c r="AZ1502">
        <v>19.716999999999999</v>
      </c>
      <c r="BA1502">
        <v>20.113</v>
      </c>
      <c r="BB1502">
        <v>20.777999999999999</v>
      </c>
      <c r="BC1502">
        <v>2017</v>
      </c>
    </row>
    <row r="1503" spans="1:55" x14ac:dyDescent="0.25">
      <c r="A1503">
        <v>628</v>
      </c>
      <c r="B1503" t="s">
        <v>650</v>
      </c>
      <c r="C1503" t="s">
        <v>286</v>
      </c>
      <c r="D1503" t="s">
        <v>651</v>
      </c>
      <c r="E1503" t="s">
        <v>287</v>
      </c>
      <c r="F1503" t="s">
        <v>288</v>
      </c>
      <c r="G1503" t="s">
        <v>250</v>
      </c>
      <c r="I1503" t="s">
        <v>653</v>
      </c>
      <c r="J1503">
        <v>38.759</v>
      </c>
      <c r="K1503">
        <v>41.908999999999999</v>
      </c>
      <c r="L1503">
        <v>44.603999999999999</v>
      </c>
      <c r="M1503">
        <v>48.116999999999997</v>
      </c>
      <c r="N1503">
        <v>57.884</v>
      </c>
      <c r="O1503">
        <v>60.819000000000003</v>
      </c>
      <c r="P1503">
        <v>52.88</v>
      </c>
      <c r="Q1503">
        <v>51.436999999999998</v>
      </c>
      <c r="R1503">
        <v>59.100999999999999</v>
      </c>
      <c r="S1503">
        <v>56.204999999999998</v>
      </c>
      <c r="T1503">
        <v>56.485999999999997</v>
      </c>
      <c r="U1503">
        <v>58.857999999999997</v>
      </c>
      <c r="V1503">
        <v>56.621000000000002</v>
      </c>
      <c r="W1503">
        <v>50.463999999999999</v>
      </c>
      <c r="X1503">
        <v>71.292000000000002</v>
      </c>
      <c r="Y1503">
        <v>75.116</v>
      </c>
      <c r="Z1503">
        <v>83.626999999999995</v>
      </c>
      <c r="AA1503">
        <v>88.287000000000006</v>
      </c>
      <c r="AB1503">
        <v>92.046999999999997</v>
      </c>
      <c r="AC1503">
        <v>84.271000000000001</v>
      </c>
      <c r="AD1503">
        <v>87.492999999999995</v>
      </c>
      <c r="AE1503">
        <v>98.369</v>
      </c>
      <c r="AF1503">
        <v>103.476</v>
      </c>
      <c r="AG1503">
        <v>101.663</v>
      </c>
      <c r="AH1503">
        <v>96.78</v>
      </c>
      <c r="AI1503">
        <v>100</v>
      </c>
      <c r="AJ1503">
        <v>108.069</v>
      </c>
      <c r="AK1503">
        <v>100.02800000000001</v>
      </c>
      <c r="AL1503">
        <v>108.342</v>
      </c>
      <c r="AM1503">
        <v>119.309</v>
      </c>
      <c r="AN1503">
        <v>116.792</v>
      </c>
      <c r="AO1503">
        <v>118.96299999999999</v>
      </c>
      <c r="AP1503">
        <v>128.12100000000001</v>
      </c>
      <c r="AQ1503">
        <v>128.41</v>
      </c>
      <c r="AR1503">
        <v>130.56200000000001</v>
      </c>
      <c r="AS1503">
        <v>139.38499999999999</v>
      </c>
      <c r="AT1503">
        <v>137.821</v>
      </c>
      <c r="AU1503">
        <v>136.53299999999999</v>
      </c>
      <c r="AV1503">
        <v>139.92400000000001</v>
      </c>
      <c r="AW1503">
        <v>143.971</v>
      </c>
      <c r="AX1503">
        <v>148.27099999999999</v>
      </c>
      <c r="AY1503">
        <v>152.785</v>
      </c>
      <c r="AZ1503">
        <v>157.416</v>
      </c>
      <c r="BA1503">
        <v>162.13499999999999</v>
      </c>
      <c r="BB1503">
        <v>166.09700000000001</v>
      </c>
      <c r="BC1503">
        <v>2017</v>
      </c>
    </row>
    <row r="1504" spans="1:55" x14ac:dyDescent="0.25">
      <c r="A1504">
        <v>628</v>
      </c>
      <c r="B1504" t="s">
        <v>650</v>
      </c>
      <c r="C1504" t="s">
        <v>290</v>
      </c>
      <c r="D1504" t="s">
        <v>651</v>
      </c>
      <c r="E1504" t="s">
        <v>287</v>
      </c>
      <c r="F1504" t="s">
        <v>291</v>
      </c>
      <c r="G1504" t="s">
        <v>235</v>
      </c>
      <c r="I1504" t="s">
        <v>292</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3.327</v>
      </c>
      <c r="AJ1504">
        <v>8.0690000000000008</v>
      </c>
      <c r="AK1504">
        <v>-7.44</v>
      </c>
      <c r="AL1504">
        <v>8.3109999999999999</v>
      </c>
      <c r="AM1504">
        <v>10.122</v>
      </c>
      <c r="AN1504">
        <v>-2.109</v>
      </c>
      <c r="AO1504">
        <v>1.8580000000000001</v>
      </c>
      <c r="AP1504">
        <v>7.6980000000000004</v>
      </c>
      <c r="AQ1504">
        <v>0.22600000000000001</v>
      </c>
      <c r="AR1504">
        <v>1.675</v>
      </c>
      <c r="AS1504">
        <v>6.758</v>
      </c>
      <c r="AT1504">
        <v>-1.1220000000000001</v>
      </c>
      <c r="AU1504">
        <v>-0.93500000000000005</v>
      </c>
      <c r="AV1504">
        <v>2.4830000000000001</v>
      </c>
      <c r="AW1504">
        <v>2.8919999999999999</v>
      </c>
      <c r="AX1504">
        <v>2.9870000000000001</v>
      </c>
      <c r="AY1504">
        <v>3.044</v>
      </c>
      <c r="AZ1504">
        <v>3.0310000000000001</v>
      </c>
      <c r="BA1504">
        <v>2.9980000000000002</v>
      </c>
      <c r="BB1504">
        <v>2.4430000000000001</v>
      </c>
      <c r="BC1504">
        <v>2017</v>
      </c>
    </row>
    <row r="1505" spans="1:55" x14ac:dyDescent="0.25">
      <c r="A1505">
        <v>628</v>
      </c>
      <c r="B1505" t="s">
        <v>650</v>
      </c>
      <c r="C1505" t="s">
        <v>293</v>
      </c>
      <c r="D1505" t="s">
        <v>651</v>
      </c>
      <c r="E1505" t="s">
        <v>294</v>
      </c>
      <c r="F1505" t="s">
        <v>295</v>
      </c>
      <c r="G1505" t="s">
        <v>250</v>
      </c>
      <c r="I1505" t="s">
        <v>653</v>
      </c>
      <c r="J1505">
        <v>30.274999999999999</v>
      </c>
      <c r="K1505">
        <v>32.729999999999997</v>
      </c>
      <c r="L1505">
        <v>34.856999999999999</v>
      </c>
      <c r="M1505">
        <v>38.901000000000003</v>
      </c>
      <c r="N1505">
        <v>46.798000000000002</v>
      </c>
      <c r="O1505">
        <v>49.183999999999997</v>
      </c>
      <c r="P1505">
        <v>41.314999999999998</v>
      </c>
      <c r="Q1505">
        <v>39.372999999999998</v>
      </c>
      <c r="R1505">
        <v>45.24</v>
      </c>
      <c r="S1505">
        <v>43.067</v>
      </c>
      <c r="T1505">
        <v>44.536999999999999</v>
      </c>
      <c r="U1505">
        <v>45.472000000000001</v>
      </c>
      <c r="V1505">
        <v>42.38</v>
      </c>
      <c r="W1505">
        <v>55.688000000000002</v>
      </c>
      <c r="X1505">
        <v>64.203000000000003</v>
      </c>
      <c r="Y1505">
        <v>70.623000000000005</v>
      </c>
      <c r="Z1505">
        <v>78.037999999999997</v>
      </c>
      <c r="AA1505">
        <v>78.522000000000006</v>
      </c>
      <c r="AB1505">
        <v>81.27</v>
      </c>
      <c r="AC1505">
        <v>83.951999999999998</v>
      </c>
      <c r="AD1505">
        <v>94.905000000000001</v>
      </c>
      <c r="AE1505">
        <v>95.570999999999998</v>
      </c>
      <c r="AF1505">
        <v>107.571</v>
      </c>
      <c r="AG1505">
        <v>94.81</v>
      </c>
      <c r="AH1505">
        <v>103.55</v>
      </c>
      <c r="AI1505">
        <v>100</v>
      </c>
      <c r="AJ1505">
        <v>99.113</v>
      </c>
      <c r="AK1505">
        <v>100.756</v>
      </c>
      <c r="AL1505">
        <v>110.51900000000001</v>
      </c>
      <c r="AM1505">
        <v>115.745</v>
      </c>
      <c r="AN1505">
        <v>113.226</v>
      </c>
      <c r="AO1505">
        <v>125.369</v>
      </c>
      <c r="AP1505">
        <v>127.95699999999999</v>
      </c>
      <c r="AQ1505">
        <v>129.11799999999999</v>
      </c>
      <c r="AR1505">
        <v>133.87299999999999</v>
      </c>
      <c r="AS1505">
        <v>139.41200000000001</v>
      </c>
      <c r="AT1505">
        <v>132.59700000000001</v>
      </c>
      <c r="AU1505">
        <v>139.733</v>
      </c>
      <c r="AV1505">
        <v>144.68</v>
      </c>
      <c r="AW1505">
        <v>142.977</v>
      </c>
      <c r="AX1505">
        <v>150.13200000000001</v>
      </c>
      <c r="AY1505">
        <v>154.79400000000001</v>
      </c>
      <c r="AZ1505">
        <v>163.49700000000001</v>
      </c>
      <c r="BA1505">
        <v>166.52099999999999</v>
      </c>
      <c r="BB1505">
        <v>154.34100000000001</v>
      </c>
      <c r="BC1505">
        <v>2017</v>
      </c>
    </row>
    <row r="1506" spans="1:55" x14ac:dyDescent="0.25">
      <c r="A1506">
        <v>628</v>
      </c>
      <c r="B1506" t="s">
        <v>650</v>
      </c>
      <c r="C1506" t="s">
        <v>296</v>
      </c>
      <c r="D1506" t="s">
        <v>651</v>
      </c>
      <c r="E1506" t="s">
        <v>294</v>
      </c>
      <c r="F1506" t="s">
        <v>297</v>
      </c>
      <c r="G1506" t="s">
        <v>235</v>
      </c>
      <c r="I1506" t="s">
        <v>298</v>
      </c>
      <c r="J1506" t="s">
        <v>232</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-3.4279999999999999</v>
      </c>
      <c r="AJ1506">
        <v>-0.88700000000000001</v>
      </c>
      <c r="AK1506">
        <v>1.6579999999999999</v>
      </c>
      <c r="AL1506">
        <v>9.6890000000000001</v>
      </c>
      <c r="AM1506">
        <v>4.7290000000000001</v>
      </c>
      <c r="AN1506">
        <v>-2.1760000000000002</v>
      </c>
      <c r="AO1506">
        <v>10.724</v>
      </c>
      <c r="AP1506">
        <v>2.0640000000000001</v>
      </c>
      <c r="AQ1506">
        <v>0.90700000000000003</v>
      </c>
      <c r="AR1506">
        <v>3.6829999999999998</v>
      </c>
      <c r="AS1506">
        <v>4.1379999999999999</v>
      </c>
      <c r="AT1506">
        <v>-4.8879999999999999</v>
      </c>
      <c r="AU1506">
        <v>5.3819999999999997</v>
      </c>
      <c r="AV1506">
        <v>3.54</v>
      </c>
      <c r="AW1506">
        <v>-1.177</v>
      </c>
      <c r="AX1506">
        <v>5.0039999999999996</v>
      </c>
      <c r="AY1506">
        <v>3.105</v>
      </c>
      <c r="AZ1506">
        <v>5.6219999999999999</v>
      </c>
      <c r="BA1506">
        <v>1.85</v>
      </c>
      <c r="BB1506">
        <v>-7.3150000000000004</v>
      </c>
      <c r="BC1506">
        <v>2017</v>
      </c>
    </row>
    <row r="1507" spans="1:55" x14ac:dyDescent="0.25">
      <c r="A1507">
        <v>628</v>
      </c>
      <c r="B1507" t="s">
        <v>650</v>
      </c>
      <c r="C1507" t="s">
        <v>299</v>
      </c>
      <c r="D1507" t="s">
        <v>651</v>
      </c>
      <c r="E1507" t="s">
        <v>300</v>
      </c>
      <c r="G1507" t="s">
        <v>274</v>
      </c>
    </row>
    <row r="1508" spans="1:55" x14ac:dyDescent="0.25">
      <c r="A1508">
        <v>628</v>
      </c>
      <c r="B1508" t="s">
        <v>650</v>
      </c>
      <c r="C1508" t="s">
        <v>301</v>
      </c>
      <c r="D1508" t="s">
        <v>651</v>
      </c>
      <c r="E1508" t="s">
        <v>302</v>
      </c>
      <c r="F1508" t="s">
        <v>303</v>
      </c>
      <c r="G1508" t="s">
        <v>235</v>
      </c>
      <c r="I1508" t="s">
        <v>654</v>
      </c>
      <c r="J1508" t="s">
        <v>374</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7.306</v>
      </c>
      <c r="AJ1508">
        <v>40.622</v>
      </c>
      <c r="AK1508">
        <v>-4.0599999999999996</v>
      </c>
      <c r="AL1508">
        <v>12.949</v>
      </c>
      <c r="AM1508">
        <v>3.58</v>
      </c>
      <c r="AN1508">
        <v>16.913</v>
      </c>
      <c r="AO1508">
        <v>8.2289999999999992</v>
      </c>
      <c r="AP1508">
        <v>-1.1200000000000001</v>
      </c>
      <c r="AQ1508">
        <v>-2.1640000000000001</v>
      </c>
      <c r="AR1508">
        <v>9.3680000000000003</v>
      </c>
      <c r="AS1508">
        <v>-21.869</v>
      </c>
      <c r="AT1508">
        <v>-10.616</v>
      </c>
      <c r="AU1508">
        <v>3.008</v>
      </c>
      <c r="AV1508">
        <v>14.038</v>
      </c>
      <c r="AW1508">
        <v>-0.96</v>
      </c>
      <c r="AX1508">
        <v>7.6150000000000002</v>
      </c>
      <c r="AY1508">
        <v>8.0340000000000007</v>
      </c>
      <c r="AZ1508">
        <v>13.423999999999999</v>
      </c>
      <c r="BA1508">
        <v>4.8360000000000003</v>
      </c>
      <c r="BB1508">
        <v>4.1040000000000001</v>
      </c>
      <c r="BC1508">
        <v>2015</v>
      </c>
    </row>
    <row r="1509" spans="1:55" x14ac:dyDescent="0.25">
      <c r="A1509">
        <v>628</v>
      </c>
      <c r="B1509" t="s">
        <v>650</v>
      </c>
      <c r="C1509" t="s">
        <v>305</v>
      </c>
      <c r="D1509" t="s">
        <v>651</v>
      </c>
      <c r="E1509" t="s">
        <v>306</v>
      </c>
      <c r="F1509" t="s">
        <v>307</v>
      </c>
      <c r="G1509" t="s">
        <v>235</v>
      </c>
      <c r="I1509" t="s">
        <v>654</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13.052</v>
      </c>
      <c r="AJ1509">
        <v>49.283000000000001</v>
      </c>
      <c r="AK1509">
        <v>21.324999999999999</v>
      </c>
      <c r="AL1509">
        <v>18.536000000000001</v>
      </c>
      <c r="AM1509">
        <v>6.077</v>
      </c>
      <c r="AN1509">
        <v>15.523999999999999</v>
      </c>
      <c r="AO1509">
        <v>9.9260000000000002</v>
      </c>
      <c r="AP1509">
        <v>2.4849999999999999</v>
      </c>
      <c r="AQ1509">
        <v>-6.3650000000000002</v>
      </c>
      <c r="AR1509">
        <v>15.989000000000001</v>
      </c>
      <c r="AS1509">
        <v>-25.553999999999998</v>
      </c>
      <c r="AT1509">
        <v>-18.126999999999999</v>
      </c>
      <c r="AU1509">
        <v>8.19</v>
      </c>
      <c r="AV1509">
        <v>11.452999999999999</v>
      </c>
      <c r="AW1509">
        <v>-0.75700000000000001</v>
      </c>
      <c r="AX1509">
        <v>7.1509999999999998</v>
      </c>
      <c r="AY1509">
        <v>9.8049999999999997</v>
      </c>
      <c r="AZ1509">
        <v>14.324</v>
      </c>
      <c r="BA1509">
        <v>6.5060000000000002</v>
      </c>
      <c r="BB1509">
        <v>3.089</v>
      </c>
      <c r="BC1509">
        <v>2015</v>
      </c>
    </row>
    <row r="1510" spans="1:55" x14ac:dyDescent="0.25">
      <c r="A1510">
        <v>628</v>
      </c>
      <c r="B1510" t="s">
        <v>650</v>
      </c>
      <c r="C1510" t="s">
        <v>308</v>
      </c>
      <c r="D1510" t="s">
        <v>651</v>
      </c>
      <c r="E1510" t="s">
        <v>309</v>
      </c>
      <c r="F1510" t="s">
        <v>310</v>
      </c>
      <c r="G1510" t="s">
        <v>235</v>
      </c>
      <c r="I1510" t="s">
        <v>654</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12.851000000000001</v>
      </c>
      <c r="AG1510">
        <v>112.44</v>
      </c>
      <c r="AH1510">
        <v>271.68400000000003</v>
      </c>
      <c r="AI1510">
        <v>1.5109999999999999</v>
      </c>
      <c r="AJ1510">
        <v>-8.0589999999999993</v>
      </c>
      <c r="AK1510">
        <v>-3.7989999999999999</v>
      </c>
      <c r="AL1510">
        <v>-9.173</v>
      </c>
      <c r="AM1510">
        <v>-7.6999999999999999E-2</v>
      </c>
      <c r="AN1510">
        <v>-5.4850000000000003</v>
      </c>
      <c r="AO1510">
        <v>-3.0539999999999998</v>
      </c>
      <c r="AP1510">
        <v>-8.0850000000000009</v>
      </c>
      <c r="AQ1510">
        <v>-12.928000000000001</v>
      </c>
      <c r="AR1510">
        <v>5.9480000000000004</v>
      </c>
      <c r="AS1510">
        <v>29.224</v>
      </c>
      <c r="AT1510">
        <v>-3.907</v>
      </c>
      <c r="AU1510">
        <v>-15.084</v>
      </c>
      <c r="AV1510">
        <v>7.4790000000000001</v>
      </c>
      <c r="AW1510">
        <v>11.145</v>
      </c>
      <c r="AX1510">
        <v>15.532</v>
      </c>
      <c r="AY1510">
        <v>7.5460000000000003</v>
      </c>
      <c r="AZ1510">
        <v>10.074</v>
      </c>
      <c r="BA1510">
        <v>4.4829999999999997</v>
      </c>
      <c r="BB1510">
        <v>3.3039999999999998</v>
      </c>
      <c r="BC1510">
        <v>2015</v>
      </c>
    </row>
    <row r="1511" spans="1:55" x14ac:dyDescent="0.25">
      <c r="A1511">
        <v>628</v>
      </c>
      <c r="B1511" t="s">
        <v>650</v>
      </c>
      <c r="C1511" t="s">
        <v>311</v>
      </c>
      <c r="D1511" t="s">
        <v>651</v>
      </c>
      <c r="E1511" t="s">
        <v>312</v>
      </c>
      <c r="F1511" t="s">
        <v>313</v>
      </c>
      <c r="G1511" t="s">
        <v>235</v>
      </c>
      <c r="I1511" t="s">
        <v>654</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374</v>
      </c>
      <c r="Z1511">
        <v>-2.7309999999999999</v>
      </c>
      <c r="AA1511">
        <v>28.81</v>
      </c>
      <c r="AB1511">
        <v>3.3370000000000002</v>
      </c>
      <c r="AC1511">
        <v>-30.731999999999999</v>
      </c>
      <c r="AD1511">
        <v>5.4560000000000004</v>
      </c>
      <c r="AE1511">
        <v>-7.6890000000000001</v>
      </c>
      <c r="AF1511">
        <v>10.019</v>
      </c>
      <c r="AG1511">
        <v>158.828</v>
      </c>
      <c r="AH1511">
        <v>301.35000000000002</v>
      </c>
      <c r="AI1511">
        <v>1.677</v>
      </c>
      <c r="AJ1511">
        <v>-9.0570000000000004</v>
      </c>
      <c r="AK1511">
        <v>-5.0279999999999996</v>
      </c>
      <c r="AL1511">
        <v>-9.2089999999999996</v>
      </c>
      <c r="AM1511">
        <v>-8.8409999999999993</v>
      </c>
      <c r="AN1511">
        <v>-0.73899999999999999</v>
      </c>
      <c r="AO1511">
        <v>-1.845</v>
      </c>
      <c r="AP1511">
        <v>-8.3170000000000002</v>
      </c>
      <c r="AQ1511">
        <v>-14.48</v>
      </c>
      <c r="AR1511">
        <v>5.6509999999999998</v>
      </c>
      <c r="AS1511">
        <v>30.823</v>
      </c>
      <c r="AT1511">
        <v>-4.0259999999999998</v>
      </c>
      <c r="AU1511">
        <v>-14.839</v>
      </c>
      <c r="AV1511">
        <v>9.0730000000000004</v>
      </c>
      <c r="AW1511">
        <v>10.308999999999999</v>
      </c>
      <c r="AX1511">
        <v>16.823</v>
      </c>
      <c r="AY1511">
        <v>7.84</v>
      </c>
      <c r="AZ1511">
        <v>10.683</v>
      </c>
      <c r="BA1511">
        <v>4.5720000000000001</v>
      </c>
      <c r="BB1511">
        <v>3.355</v>
      </c>
      <c r="BC1511">
        <v>2015</v>
      </c>
    </row>
    <row r="1512" spans="1:55" x14ac:dyDescent="0.25">
      <c r="A1512">
        <v>628</v>
      </c>
      <c r="B1512" t="s">
        <v>650</v>
      </c>
      <c r="C1512" t="s">
        <v>314</v>
      </c>
      <c r="D1512" t="s">
        <v>651</v>
      </c>
      <c r="E1512" t="s">
        <v>315</v>
      </c>
      <c r="F1512" t="s">
        <v>316</v>
      </c>
      <c r="G1512" t="s">
        <v>317</v>
      </c>
    </row>
    <row r="1513" spans="1:55" x14ac:dyDescent="0.25">
      <c r="A1513">
        <v>628</v>
      </c>
      <c r="B1513" t="s">
        <v>650</v>
      </c>
      <c r="C1513" t="s">
        <v>318</v>
      </c>
      <c r="D1513" t="s">
        <v>651</v>
      </c>
      <c r="E1513" t="s">
        <v>319</v>
      </c>
      <c r="F1513" t="s">
        <v>320</v>
      </c>
      <c r="G1513" t="s">
        <v>321</v>
      </c>
      <c r="H1513" t="s">
        <v>322</v>
      </c>
    </row>
    <row r="1514" spans="1:55" x14ac:dyDescent="0.25">
      <c r="A1514">
        <v>628</v>
      </c>
      <c r="B1514" t="s">
        <v>650</v>
      </c>
      <c r="C1514" t="s">
        <v>323</v>
      </c>
      <c r="D1514" t="s">
        <v>651</v>
      </c>
      <c r="E1514" t="s">
        <v>324</v>
      </c>
      <c r="F1514" t="s">
        <v>325</v>
      </c>
      <c r="G1514" t="s">
        <v>321</v>
      </c>
      <c r="H1514" t="s">
        <v>322</v>
      </c>
      <c r="I1514" t="s">
        <v>655</v>
      </c>
      <c r="J1514">
        <v>4.4119999999999999</v>
      </c>
      <c r="K1514">
        <v>4.5220000000000002</v>
      </c>
      <c r="L1514">
        <v>4.6360000000000001</v>
      </c>
      <c r="M1514">
        <v>4.7510000000000003</v>
      </c>
      <c r="N1514">
        <v>4.87</v>
      </c>
      <c r="O1514">
        <v>4.992</v>
      </c>
      <c r="P1514">
        <v>5.117</v>
      </c>
      <c r="Q1514">
        <v>5.2450000000000001</v>
      </c>
      <c r="R1514">
        <v>5.3760000000000003</v>
      </c>
      <c r="S1514">
        <v>5.51</v>
      </c>
      <c r="T1514">
        <v>5.6479999999999997</v>
      </c>
      <c r="U1514">
        <v>5.7839999999999998</v>
      </c>
      <c r="V1514">
        <v>5.9219999999999997</v>
      </c>
      <c r="W1514">
        <v>6.0640000000000001</v>
      </c>
      <c r="X1514">
        <v>6.21</v>
      </c>
      <c r="Y1514">
        <v>6.5960000000000001</v>
      </c>
      <c r="Z1514">
        <v>6.7610000000000001</v>
      </c>
      <c r="AA1514">
        <v>6.9320000000000004</v>
      </c>
      <c r="AB1514">
        <v>7.1079999999999997</v>
      </c>
      <c r="AC1514">
        <v>7.29</v>
      </c>
      <c r="AD1514">
        <v>7.4779999999999998</v>
      </c>
      <c r="AE1514">
        <v>7.665</v>
      </c>
      <c r="AF1514">
        <v>7.8570000000000002</v>
      </c>
      <c r="AG1514">
        <v>8.6</v>
      </c>
      <c r="AH1514">
        <v>8.8149999999999995</v>
      </c>
      <c r="AI1514">
        <v>9.0350000000000001</v>
      </c>
      <c r="AJ1514">
        <v>9.2609999999999992</v>
      </c>
      <c r="AK1514">
        <v>9.4930000000000003</v>
      </c>
      <c r="AL1514">
        <v>9.73</v>
      </c>
      <c r="AM1514">
        <v>9.9730000000000008</v>
      </c>
      <c r="AN1514">
        <v>10.223000000000001</v>
      </c>
      <c r="AO1514">
        <v>10.478</v>
      </c>
      <c r="AP1514">
        <v>10.74</v>
      </c>
      <c r="AQ1514">
        <v>11.009</v>
      </c>
      <c r="AR1514">
        <v>11.284000000000001</v>
      </c>
      <c r="AS1514">
        <v>11.566000000000001</v>
      </c>
      <c r="AT1514">
        <v>11.855</v>
      </c>
      <c r="AU1514">
        <v>12.185</v>
      </c>
      <c r="AV1514">
        <v>12.49</v>
      </c>
      <c r="AW1514">
        <v>12.802</v>
      </c>
      <c r="AX1514">
        <v>13.122</v>
      </c>
      <c r="AY1514">
        <v>13.45</v>
      </c>
      <c r="AZ1514">
        <v>13.787000000000001</v>
      </c>
      <c r="BA1514">
        <v>14.131</v>
      </c>
      <c r="BB1514">
        <v>14.484999999999999</v>
      </c>
      <c r="BC1514">
        <v>2004</v>
      </c>
    </row>
    <row r="1515" spans="1:55" x14ac:dyDescent="0.25">
      <c r="A1515">
        <v>628</v>
      </c>
      <c r="B1515" t="s">
        <v>650</v>
      </c>
      <c r="C1515" t="s">
        <v>327</v>
      </c>
      <c r="D1515" t="s">
        <v>651</v>
      </c>
      <c r="E1515" t="s">
        <v>328</v>
      </c>
      <c r="F1515" t="s">
        <v>329</v>
      </c>
      <c r="G1515" t="s">
        <v>229</v>
      </c>
      <c r="H1515" t="s">
        <v>230</v>
      </c>
      <c r="I1515" t="s">
        <v>656</v>
      </c>
      <c r="J1515" t="s">
        <v>232</v>
      </c>
      <c r="K1515" t="s">
        <v>232</v>
      </c>
      <c r="L1515" t="s">
        <v>232</v>
      </c>
      <c r="M1515" t="s">
        <v>232</v>
      </c>
      <c r="N1515" t="s">
        <v>232</v>
      </c>
      <c r="O1515" t="s">
        <v>232</v>
      </c>
      <c r="P1515" t="s">
        <v>232</v>
      </c>
      <c r="Q1515" t="s">
        <v>232</v>
      </c>
      <c r="R1515" t="s">
        <v>232</v>
      </c>
      <c r="S1515" t="s">
        <v>232</v>
      </c>
      <c r="T1515" t="s">
        <v>232</v>
      </c>
      <c r="U1515" t="s">
        <v>232</v>
      </c>
      <c r="V1515" t="s">
        <v>232</v>
      </c>
      <c r="W1515" t="s">
        <v>232</v>
      </c>
      <c r="X1515" t="s">
        <v>232</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52">
        <v>1042.56</v>
      </c>
      <c r="AM1515">
        <v>655.00099999999998</v>
      </c>
      <c r="AN1515" s="52">
        <v>1068.8399999999999</v>
      </c>
      <c r="AO1515" s="52">
        <v>1421.76</v>
      </c>
      <c r="AP1515" s="52">
        <v>1542.08</v>
      </c>
      <c r="AQ1515" s="52">
        <v>1331.03</v>
      </c>
      <c r="AR1515" s="52">
        <v>1230.1199999999999</v>
      </c>
      <c r="AS1515">
        <v>903.78700000000003</v>
      </c>
      <c r="AT1515">
        <v>751.62300000000005</v>
      </c>
      <c r="AU1515">
        <v>866.25800000000004</v>
      </c>
      <c r="AV1515">
        <v>967.07399999999996</v>
      </c>
      <c r="AW1515">
        <v>956.73</v>
      </c>
      <c r="AX1515" s="52">
        <v>1119.77</v>
      </c>
      <c r="AY1515" s="52">
        <v>1186.48</v>
      </c>
      <c r="AZ1515" s="52">
        <v>1305.94</v>
      </c>
      <c r="BA1515" s="52">
        <v>1446.39</v>
      </c>
      <c r="BB1515" s="52">
        <v>1569.09</v>
      </c>
      <c r="BC1515">
        <v>2017</v>
      </c>
    </row>
    <row r="1516" spans="1:55" x14ac:dyDescent="0.25">
      <c r="A1516">
        <v>628</v>
      </c>
      <c r="B1516" t="s">
        <v>650</v>
      </c>
      <c r="C1516" t="s">
        <v>331</v>
      </c>
      <c r="D1516" t="s">
        <v>651</v>
      </c>
      <c r="E1516" t="s">
        <v>328</v>
      </c>
      <c r="F1516" t="s">
        <v>329</v>
      </c>
      <c r="G1516" t="s">
        <v>282</v>
      </c>
      <c r="I1516" t="s">
        <v>332</v>
      </c>
      <c r="J1516" t="s">
        <v>232</v>
      </c>
      <c r="K1516" t="s">
        <v>232</v>
      </c>
      <c r="L1516" t="s">
        <v>232</v>
      </c>
      <c r="M1516" t="s">
        <v>232</v>
      </c>
      <c r="N1516" t="s">
        <v>232</v>
      </c>
      <c r="O1516" t="s">
        <v>232</v>
      </c>
      <c r="P1516" t="s">
        <v>232</v>
      </c>
      <c r="Q1516" t="s">
        <v>232</v>
      </c>
      <c r="R1516" t="s">
        <v>232</v>
      </c>
      <c r="S1516" t="s">
        <v>232</v>
      </c>
      <c r="T1516" t="s">
        <v>232</v>
      </c>
      <c r="U1516" t="s">
        <v>232</v>
      </c>
      <c r="V1516" t="s">
        <v>232</v>
      </c>
      <c r="W1516" t="s">
        <v>232</v>
      </c>
      <c r="X1516" t="s">
        <v>232</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12.56</v>
      </c>
      <c r="AU1516">
        <v>15.074999999999999</v>
      </c>
      <c r="AV1516">
        <v>15.952999999999999</v>
      </c>
      <c r="AW1516">
        <v>14.709</v>
      </c>
      <c r="AX1516">
        <v>15.776</v>
      </c>
      <c r="AY1516">
        <v>15.471</v>
      </c>
      <c r="AZ1516">
        <v>15.695</v>
      </c>
      <c r="BA1516">
        <v>16.395</v>
      </c>
      <c r="BB1516">
        <v>16.649000000000001</v>
      </c>
      <c r="BC1516">
        <v>2017</v>
      </c>
    </row>
    <row r="1517" spans="1:55" x14ac:dyDescent="0.25">
      <c r="A1517">
        <v>628</v>
      </c>
      <c r="B1517" t="s">
        <v>650</v>
      </c>
      <c r="C1517" t="s">
        <v>333</v>
      </c>
      <c r="D1517" t="s">
        <v>651</v>
      </c>
      <c r="E1517" t="s">
        <v>334</v>
      </c>
      <c r="F1517" t="s">
        <v>335</v>
      </c>
      <c r="G1517" t="s">
        <v>229</v>
      </c>
      <c r="H1517" t="s">
        <v>230</v>
      </c>
      <c r="I1517" t="s">
        <v>656</v>
      </c>
      <c r="J1517" t="s">
        <v>232</v>
      </c>
      <c r="K1517" t="s">
        <v>232</v>
      </c>
      <c r="L1517" t="s">
        <v>232</v>
      </c>
      <c r="M1517" t="s">
        <v>232</v>
      </c>
      <c r="N1517" t="s">
        <v>232</v>
      </c>
      <c r="O1517" t="s">
        <v>232</v>
      </c>
      <c r="P1517" t="s">
        <v>232</v>
      </c>
      <c r="Q1517" t="s">
        <v>232</v>
      </c>
      <c r="R1517" t="s">
        <v>232</v>
      </c>
      <c r="S1517" t="s">
        <v>232</v>
      </c>
      <c r="T1517" t="s">
        <v>232</v>
      </c>
      <c r="U1517" t="s">
        <v>232</v>
      </c>
      <c r="V1517" t="s">
        <v>232</v>
      </c>
      <c r="W1517" t="s">
        <v>232</v>
      </c>
      <c r="X1517" t="s">
        <v>232</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52">
        <v>1058.6099999999999</v>
      </c>
      <c r="AN1517" s="52">
        <v>1288.5</v>
      </c>
      <c r="AO1517" s="52">
        <v>1284.48</v>
      </c>
      <c r="AP1517" s="52">
        <v>1512.11</v>
      </c>
      <c r="AQ1517" s="52">
        <v>1463.56</v>
      </c>
      <c r="AR1517" s="52">
        <v>1519.22</v>
      </c>
      <c r="AS1517" s="52">
        <v>1187.3599999999999</v>
      </c>
      <c r="AT1517">
        <v>868.73299999999995</v>
      </c>
      <c r="AU1517">
        <v>871.17100000000005</v>
      </c>
      <c r="AV1517">
        <v>884.51900000000001</v>
      </c>
      <c r="AW1517">
        <v>966.71900000000005</v>
      </c>
      <c r="AX1517" s="52">
        <v>1011.65</v>
      </c>
      <c r="AY1517" s="52">
        <v>1079.77</v>
      </c>
      <c r="AZ1517" s="52">
        <v>1120.07</v>
      </c>
      <c r="BA1517" s="52">
        <v>1194.94</v>
      </c>
      <c r="BB1517" s="52">
        <v>1287.48</v>
      </c>
      <c r="BC1517">
        <v>2017</v>
      </c>
    </row>
    <row r="1518" spans="1:55" x14ac:dyDescent="0.25">
      <c r="A1518">
        <v>628</v>
      </c>
      <c r="B1518" t="s">
        <v>650</v>
      </c>
      <c r="C1518" t="s">
        <v>336</v>
      </c>
      <c r="D1518" t="s">
        <v>651</v>
      </c>
      <c r="E1518" t="s">
        <v>334</v>
      </c>
      <c r="F1518" t="s">
        <v>335</v>
      </c>
      <c r="G1518" t="s">
        <v>282</v>
      </c>
      <c r="I1518" t="s">
        <v>337</v>
      </c>
      <c r="J1518" t="s">
        <v>232</v>
      </c>
      <c r="K1518" t="s">
        <v>232</v>
      </c>
      <c r="L1518" t="s">
        <v>232</v>
      </c>
      <c r="M1518" t="s">
        <v>232</v>
      </c>
      <c r="N1518" t="s">
        <v>232</v>
      </c>
      <c r="O1518" t="s">
        <v>232</v>
      </c>
      <c r="P1518" t="s">
        <v>232</v>
      </c>
      <c r="Q1518" t="s">
        <v>232</v>
      </c>
      <c r="R1518" t="s">
        <v>232</v>
      </c>
      <c r="S1518" t="s">
        <v>232</v>
      </c>
      <c r="T1518" t="s">
        <v>232</v>
      </c>
      <c r="U1518" t="s">
        <v>232</v>
      </c>
      <c r="V1518" t="s">
        <v>232</v>
      </c>
      <c r="W1518" t="s">
        <v>232</v>
      </c>
      <c r="X1518" t="s">
        <v>232</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14.516999999999999</v>
      </c>
      <c r="AU1518">
        <v>15.16</v>
      </c>
      <c r="AV1518">
        <v>14.590999999999999</v>
      </c>
      <c r="AW1518">
        <v>14.863</v>
      </c>
      <c r="AX1518">
        <v>14.253</v>
      </c>
      <c r="AY1518">
        <v>14.079000000000001</v>
      </c>
      <c r="AZ1518">
        <v>13.461</v>
      </c>
      <c r="BA1518">
        <v>13.545</v>
      </c>
      <c r="BB1518">
        <v>13.661</v>
      </c>
      <c r="BC1518">
        <v>2017</v>
      </c>
    </row>
    <row r="1519" spans="1:55" x14ac:dyDescent="0.25">
      <c r="A1519">
        <v>628</v>
      </c>
      <c r="B1519" t="s">
        <v>650</v>
      </c>
      <c r="C1519" t="s">
        <v>338</v>
      </c>
      <c r="D1519" t="s">
        <v>651</v>
      </c>
      <c r="E1519" t="s">
        <v>339</v>
      </c>
      <c r="F1519" t="s">
        <v>340</v>
      </c>
      <c r="G1519" t="s">
        <v>229</v>
      </c>
      <c r="H1519" t="s">
        <v>230</v>
      </c>
      <c r="I1519" t="s">
        <v>656</v>
      </c>
      <c r="J1519" t="s">
        <v>232</v>
      </c>
      <c r="K1519" t="s">
        <v>232</v>
      </c>
      <c r="L1519" t="s">
        <v>232</v>
      </c>
      <c r="M1519" t="s">
        <v>232</v>
      </c>
      <c r="N1519" t="s">
        <v>232</v>
      </c>
      <c r="O1519" t="s">
        <v>232</v>
      </c>
      <c r="P1519" t="s">
        <v>232</v>
      </c>
      <c r="Q1519" t="s">
        <v>232</v>
      </c>
      <c r="R1519" t="s">
        <v>232</v>
      </c>
      <c r="S1519" t="s">
        <v>232</v>
      </c>
      <c r="T1519" t="s">
        <v>232</v>
      </c>
      <c r="U1519" t="s">
        <v>232</v>
      </c>
      <c r="V1519" t="s">
        <v>232</v>
      </c>
      <c r="W1519" t="s">
        <v>232</v>
      </c>
      <c r="X1519" t="s">
        <v>232</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-117.111</v>
      </c>
      <c r="AU1519">
        <v>-4.9130000000000003</v>
      </c>
      <c r="AV1519">
        <v>82.554000000000002</v>
      </c>
      <c r="AW1519">
        <v>-9.9890000000000008</v>
      </c>
      <c r="AX1519">
        <v>108.12</v>
      </c>
      <c r="AY1519">
        <v>106.71299999999999</v>
      </c>
      <c r="AZ1519">
        <v>185.86500000000001</v>
      </c>
      <c r="BA1519">
        <v>251.45500000000001</v>
      </c>
      <c r="BB1519">
        <v>281.61599999999999</v>
      </c>
      <c r="BC1519">
        <v>2017</v>
      </c>
    </row>
    <row r="1520" spans="1:55" x14ac:dyDescent="0.25">
      <c r="A1520">
        <v>628</v>
      </c>
      <c r="B1520" t="s">
        <v>650</v>
      </c>
      <c r="C1520" t="s">
        <v>341</v>
      </c>
      <c r="D1520" t="s">
        <v>651</v>
      </c>
      <c r="E1520" t="s">
        <v>339</v>
      </c>
      <c r="F1520" t="s">
        <v>340</v>
      </c>
      <c r="G1520" t="s">
        <v>282</v>
      </c>
      <c r="I1520" t="s">
        <v>342</v>
      </c>
      <c r="J1520" t="s">
        <v>232</v>
      </c>
      <c r="K1520" t="s">
        <v>232</v>
      </c>
      <c r="L1520" t="s">
        <v>232</v>
      </c>
      <c r="M1520" t="s">
        <v>232</v>
      </c>
      <c r="N1520" t="s">
        <v>232</v>
      </c>
      <c r="O1520" t="s">
        <v>232</v>
      </c>
      <c r="P1520" t="s">
        <v>232</v>
      </c>
      <c r="Q1520" t="s">
        <v>232</v>
      </c>
      <c r="R1520" t="s">
        <v>232</v>
      </c>
      <c r="S1520" t="s">
        <v>232</v>
      </c>
      <c r="T1520" t="s">
        <v>232</v>
      </c>
      <c r="U1520" t="s">
        <v>232</v>
      </c>
      <c r="V1520" t="s">
        <v>232</v>
      </c>
      <c r="W1520" t="s">
        <v>232</v>
      </c>
      <c r="X1520" t="s">
        <v>232</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-1.9570000000000001</v>
      </c>
      <c r="AU1520">
        <v>-8.5000000000000006E-2</v>
      </c>
      <c r="AV1520">
        <v>1.3620000000000001</v>
      </c>
      <c r="AW1520">
        <v>-0.154</v>
      </c>
      <c r="AX1520">
        <v>1.5229999999999999</v>
      </c>
      <c r="AY1520">
        <v>1.391</v>
      </c>
      <c r="AZ1520">
        <v>2.234</v>
      </c>
      <c r="BA1520">
        <v>2.85</v>
      </c>
      <c r="BB1520">
        <v>2.988</v>
      </c>
      <c r="BC1520">
        <v>2017</v>
      </c>
    </row>
    <row r="1521" spans="1:55" x14ac:dyDescent="0.25">
      <c r="A1521">
        <v>628</v>
      </c>
      <c r="B1521" t="s">
        <v>650</v>
      </c>
      <c r="C1521" t="s">
        <v>343</v>
      </c>
      <c r="D1521" t="s">
        <v>651</v>
      </c>
      <c r="E1521" t="s">
        <v>344</v>
      </c>
      <c r="F1521" t="s">
        <v>345</v>
      </c>
      <c r="G1521" t="s">
        <v>229</v>
      </c>
      <c r="H1521" t="s">
        <v>230</v>
      </c>
    </row>
    <row r="1522" spans="1:55" x14ac:dyDescent="0.25">
      <c r="A1522">
        <v>628</v>
      </c>
      <c r="B1522" t="s">
        <v>650</v>
      </c>
      <c r="C1522" t="s">
        <v>346</v>
      </c>
      <c r="D1522" t="s">
        <v>651</v>
      </c>
      <c r="E1522" t="s">
        <v>344</v>
      </c>
      <c r="F1522" t="s">
        <v>345</v>
      </c>
      <c r="G1522" t="s">
        <v>270</v>
      </c>
    </row>
    <row r="1523" spans="1:55" x14ac:dyDescent="0.25">
      <c r="A1523">
        <v>628</v>
      </c>
      <c r="B1523" t="s">
        <v>650</v>
      </c>
      <c r="C1523" t="s">
        <v>347</v>
      </c>
      <c r="D1523" t="s">
        <v>651</v>
      </c>
      <c r="E1523" t="s">
        <v>348</v>
      </c>
      <c r="F1523" t="s">
        <v>349</v>
      </c>
      <c r="G1523" t="s">
        <v>229</v>
      </c>
      <c r="H1523" t="s">
        <v>230</v>
      </c>
      <c r="I1523" t="s">
        <v>656</v>
      </c>
      <c r="J1523" t="s">
        <v>232</v>
      </c>
      <c r="K1523" t="s">
        <v>232</v>
      </c>
      <c r="L1523" t="s">
        <v>232</v>
      </c>
      <c r="M1523" t="s">
        <v>232</v>
      </c>
      <c r="N1523" t="s">
        <v>232</v>
      </c>
      <c r="O1523" t="s">
        <v>232</v>
      </c>
      <c r="P1523" t="s">
        <v>232</v>
      </c>
      <c r="Q1523" t="s">
        <v>232</v>
      </c>
      <c r="R1523" t="s">
        <v>232</v>
      </c>
      <c r="S1523" t="s">
        <v>232</v>
      </c>
      <c r="T1523" t="s">
        <v>232</v>
      </c>
      <c r="U1523" t="s">
        <v>232</v>
      </c>
      <c r="V1523" t="s">
        <v>232</v>
      </c>
      <c r="W1523" t="s">
        <v>232</v>
      </c>
      <c r="X1523" t="s">
        <v>232</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3.581</v>
      </c>
      <c r="AU1523">
        <v>87.376999999999995</v>
      </c>
      <c r="AV1523">
        <v>169.774</v>
      </c>
      <c r="AW1523">
        <v>61.73</v>
      </c>
      <c r="AX1523">
        <v>188.22499999999999</v>
      </c>
      <c r="AY1523">
        <v>180.38399999999999</v>
      </c>
      <c r="AZ1523">
        <v>257.26100000000002</v>
      </c>
      <c r="BA1523">
        <v>321.02999999999997</v>
      </c>
      <c r="BB1523">
        <v>350.01400000000001</v>
      </c>
      <c r="BC1523">
        <v>2017</v>
      </c>
    </row>
    <row r="1524" spans="1:55" x14ac:dyDescent="0.25">
      <c r="A1524">
        <v>628</v>
      </c>
      <c r="B1524" t="s">
        <v>650</v>
      </c>
      <c r="C1524" t="s">
        <v>350</v>
      </c>
      <c r="D1524" t="s">
        <v>651</v>
      </c>
      <c r="E1524" t="s">
        <v>348</v>
      </c>
      <c r="F1524" t="s">
        <v>349</v>
      </c>
      <c r="G1524" t="s">
        <v>282</v>
      </c>
      <c r="I1524" t="s">
        <v>351</v>
      </c>
      <c r="J1524" t="s">
        <v>232</v>
      </c>
      <c r="K1524" t="s">
        <v>232</v>
      </c>
      <c r="L1524" t="s">
        <v>232</v>
      </c>
      <c r="M1524" t="s">
        <v>232</v>
      </c>
      <c r="N1524" t="s">
        <v>232</v>
      </c>
      <c r="O1524" t="s">
        <v>232</v>
      </c>
      <c r="P1524" t="s">
        <v>232</v>
      </c>
      <c r="Q1524" t="s">
        <v>232</v>
      </c>
      <c r="R1524" t="s">
        <v>232</v>
      </c>
      <c r="S1524" t="s">
        <v>232</v>
      </c>
      <c r="T1524" t="s">
        <v>232</v>
      </c>
      <c r="U1524" t="s">
        <v>232</v>
      </c>
      <c r="V1524" t="s">
        <v>232</v>
      </c>
      <c r="W1524" t="s">
        <v>232</v>
      </c>
      <c r="X1524" t="s">
        <v>232</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0.06</v>
      </c>
      <c r="AU1524">
        <v>1.5209999999999999</v>
      </c>
      <c r="AV1524">
        <v>2.8010000000000002</v>
      </c>
      <c r="AW1524">
        <v>0.94899999999999995</v>
      </c>
      <c r="AX1524">
        <v>2.6520000000000001</v>
      </c>
      <c r="AY1524">
        <v>2.3519999999999999</v>
      </c>
      <c r="AZ1524">
        <v>3.0920000000000001</v>
      </c>
      <c r="BA1524">
        <v>3.6389999999999998</v>
      </c>
      <c r="BB1524">
        <v>3.714</v>
      </c>
      <c r="BC1524">
        <v>2017</v>
      </c>
    </row>
    <row r="1525" spans="1:55" x14ac:dyDescent="0.25">
      <c r="A1525">
        <v>628</v>
      </c>
      <c r="B1525" t="s">
        <v>650</v>
      </c>
      <c r="C1525" t="s">
        <v>352</v>
      </c>
      <c r="D1525" t="s">
        <v>651</v>
      </c>
      <c r="E1525" t="s">
        <v>353</v>
      </c>
      <c r="F1525" t="s">
        <v>354</v>
      </c>
      <c r="G1525" t="s">
        <v>229</v>
      </c>
      <c r="H1525" t="s">
        <v>230</v>
      </c>
    </row>
    <row r="1526" spans="1:55" x14ac:dyDescent="0.25">
      <c r="A1526">
        <v>628</v>
      </c>
      <c r="B1526" t="s">
        <v>650</v>
      </c>
      <c r="C1526" t="s">
        <v>355</v>
      </c>
      <c r="D1526" t="s">
        <v>651</v>
      </c>
      <c r="E1526" t="s">
        <v>353</v>
      </c>
      <c r="F1526" t="s">
        <v>354</v>
      </c>
      <c r="G1526" t="s">
        <v>282</v>
      </c>
    </row>
    <row r="1527" spans="1:55" x14ac:dyDescent="0.25">
      <c r="A1527">
        <v>628</v>
      </c>
      <c r="B1527" t="s">
        <v>650</v>
      </c>
      <c r="C1527" t="s">
        <v>356</v>
      </c>
      <c r="D1527" t="s">
        <v>651</v>
      </c>
      <c r="E1527" t="s">
        <v>357</v>
      </c>
      <c r="F1527" t="s">
        <v>358</v>
      </c>
      <c r="G1527" t="s">
        <v>229</v>
      </c>
      <c r="H1527" t="s">
        <v>230</v>
      </c>
      <c r="I1527" t="s">
        <v>656</v>
      </c>
      <c r="J1527" t="s">
        <v>232</v>
      </c>
      <c r="K1527" t="s">
        <v>232</v>
      </c>
      <c r="L1527" t="s">
        <v>232</v>
      </c>
      <c r="M1527" t="s">
        <v>232</v>
      </c>
      <c r="N1527" t="s">
        <v>232</v>
      </c>
      <c r="O1527" t="s">
        <v>232</v>
      </c>
      <c r="P1527" t="s">
        <v>232</v>
      </c>
      <c r="Q1527" t="s">
        <v>232</v>
      </c>
      <c r="R1527" t="s">
        <v>232</v>
      </c>
      <c r="S1527" t="s">
        <v>232</v>
      </c>
      <c r="T1527" t="s">
        <v>232</v>
      </c>
      <c r="U1527" t="s">
        <v>232</v>
      </c>
      <c r="V1527" t="s">
        <v>232</v>
      </c>
      <c r="W1527" t="s">
        <v>232</v>
      </c>
      <c r="X1527" t="s">
        <v>232</v>
      </c>
      <c r="Y1527" t="s">
        <v>232</v>
      </c>
      <c r="Z1527" t="s">
        <v>232</v>
      </c>
      <c r="AA1527" t="s">
        <v>232</v>
      </c>
      <c r="AB1527" t="s">
        <v>232</v>
      </c>
      <c r="AC1527">
        <v>619.84</v>
      </c>
      <c r="AD1527">
        <v>758.69</v>
      </c>
      <c r="AE1527">
        <v>800.44399999999996</v>
      </c>
      <c r="AF1527">
        <v>853.36</v>
      </c>
      <c r="AG1527">
        <v>803.62599999999998</v>
      </c>
      <c r="AH1527">
        <v>861.34100000000001</v>
      </c>
      <c r="AI1527" s="52">
        <v>1002.1</v>
      </c>
      <c r="AJ1527" s="52">
        <v>1018.47</v>
      </c>
      <c r="AK1527">
        <v>917.06799999999998</v>
      </c>
      <c r="AL1527">
        <v>925</v>
      </c>
      <c r="AM1527" s="52">
        <v>1383.7</v>
      </c>
      <c r="AN1527" s="52">
        <v>1590.02</v>
      </c>
      <c r="AO1527" s="52">
        <v>1755.21</v>
      </c>
      <c r="AP1527" s="52">
        <v>1821.96</v>
      </c>
      <c r="AQ1527" s="52">
        <v>1958.65</v>
      </c>
      <c r="AR1527" s="52">
        <v>2871.8</v>
      </c>
      <c r="AS1527" s="52">
        <v>2803.88</v>
      </c>
      <c r="AT1527" s="52">
        <v>3101.56</v>
      </c>
      <c r="AU1527" s="52">
        <v>3013.19</v>
      </c>
      <c r="AV1527" s="52">
        <v>2822.84</v>
      </c>
      <c r="AW1527" s="52">
        <v>2791.08</v>
      </c>
      <c r="AX1527" s="52">
        <v>2727.36</v>
      </c>
      <c r="AY1527" s="52">
        <v>2658.09</v>
      </c>
      <c r="AZ1527" s="52">
        <v>2585.85</v>
      </c>
      <c r="BA1527" s="52">
        <v>2469.71</v>
      </c>
      <c r="BB1527" s="52">
        <v>2327.56</v>
      </c>
      <c r="BC1527">
        <v>2017</v>
      </c>
    </row>
    <row r="1528" spans="1:55" x14ac:dyDescent="0.25">
      <c r="A1528">
        <v>628</v>
      </c>
      <c r="B1528" t="s">
        <v>650</v>
      </c>
      <c r="C1528" t="s">
        <v>359</v>
      </c>
      <c r="D1528" t="s">
        <v>651</v>
      </c>
      <c r="E1528" t="s">
        <v>357</v>
      </c>
      <c r="F1528" t="s">
        <v>358</v>
      </c>
      <c r="G1528" t="s">
        <v>282</v>
      </c>
      <c r="I1528" t="s">
        <v>360</v>
      </c>
      <c r="J1528" t="s">
        <v>232</v>
      </c>
      <c r="K1528" t="s">
        <v>232</v>
      </c>
      <c r="L1528" t="s">
        <v>232</v>
      </c>
      <c r="M1528" t="s">
        <v>232</v>
      </c>
      <c r="N1528" t="s">
        <v>232</v>
      </c>
      <c r="O1528" t="s">
        <v>232</v>
      </c>
      <c r="P1528" t="s">
        <v>232</v>
      </c>
      <c r="Q1528" t="s">
        <v>232</v>
      </c>
      <c r="R1528" t="s">
        <v>232</v>
      </c>
      <c r="S1528" t="s">
        <v>232</v>
      </c>
      <c r="T1528" t="s">
        <v>232</v>
      </c>
      <c r="U1528" t="s">
        <v>232</v>
      </c>
      <c r="V1528" t="s">
        <v>232</v>
      </c>
      <c r="W1528" t="s">
        <v>232</v>
      </c>
      <c r="X1528" t="s">
        <v>232</v>
      </c>
      <c r="Y1528" t="s">
        <v>232</v>
      </c>
      <c r="Z1528" t="s">
        <v>232</v>
      </c>
      <c r="AA1528" t="s">
        <v>232</v>
      </c>
      <c r="AB1528" t="s">
        <v>232</v>
      </c>
      <c r="AC1528">
        <v>57.966000000000001</v>
      </c>
      <c r="AD1528">
        <v>67.984999999999999</v>
      </c>
      <c r="AE1528">
        <v>56.448999999999998</v>
      </c>
      <c r="AF1528">
        <v>54.432000000000002</v>
      </c>
      <c r="AG1528">
        <v>44.655999999999999</v>
      </c>
      <c r="AH1528">
        <v>32.634999999999998</v>
      </c>
      <c r="AI1528">
        <v>28.484000000000002</v>
      </c>
      <c r="AJ1528">
        <v>26.166</v>
      </c>
      <c r="AK1528">
        <v>22.059000000000001</v>
      </c>
      <c r="AL1528">
        <v>19.882000000000001</v>
      </c>
      <c r="AM1528">
        <v>31.550999999999998</v>
      </c>
      <c r="AN1528">
        <v>30.053999999999998</v>
      </c>
      <c r="AO1528">
        <v>30.565999999999999</v>
      </c>
      <c r="AP1528">
        <v>28.771999999999998</v>
      </c>
      <c r="AQ1528">
        <v>30.518999999999998</v>
      </c>
      <c r="AR1528">
        <v>41.545000000000002</v>
      </c>
      <c r="AS1528">
        <v>43.308999999999997</v>
      </c>
      <c r="AT1528">
        <v>51.83</v>
      </c>
      <c r="AU1528">
        <v>52.435000000000002</v>
      </c>
      <c r="AV1528">
        <v>46.564999999999998</v>
      </c>
      <c r="AW1528">
        <v>42.911999999999999</v>
      </c>
      <c r="AX1528">
        <v>38.426000000000002</v>
      </c>
      <c r="AY1528">
        <v>34.658999999999999</v>
      </c>
      <c r="AZ1528">
        <v>31.077999999999999</v>
      </c>
      <c r="BA1528">
        <v>27.995000000000001</v>
      </c>
      <c r="BB1528">
        <v>24.696999999999999</v>
      </c>
      <c r="BC1528">
        <v>2017</v>
      </c>
    </row>
    <row r="1529" spans="1:55" x14ac:dyDescent="0.25">
      <c r="A1529">
        <v>628</v>
      </c>
      <c r="B1529" t="s">
        <v>650</v>
      </c>
      <c r="C1529" t="s">
        <v>361</v>
      </c>
      <c r="D1529" t="s">
        <v>651</v>
      </c>
      <c r="E1529" t="s">
        <v>362</v>
      </c>
      <c r="F1529" t="s">
        <v>363</v>
      </c>
      <c r="G1529" t="s">
        <v>229</v>
      </c>
      <c r="H1529" t="s">
        <v>230</v>
      </c>
      <c r="I1529" t="s">
        <v>656</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52">
        <v>1020.3</v>
      </c>
      <c r="AB1529" s="52">
        <v>1164.8800000000001</v>
      </c>
      <c r="AC1529" s="52">
        <v>1069.31</v>
      </c>
      <c r="AD1529" s="52">
        <v>1115.97</v>
      </c>
      <c r="AE1529" s="52">
        <v>1418</v>
      </c>
      <c r="AF1529" s="52">
        <v>1567.75</v>
      </c>
      <c r="AG1529" s="52">
        <v>1799.59</v>
      </c>
      <c r="AH1529" s="52">
        <v>2639.32</v>
      </c>
      <c r="AI1529" s="52">
        <v>3518.12</v>
      </c>
      <c r="AJ1529" s="52">
        <v>3892.34</v>
      </c>
      <c r="AK1529" s="52">
        <v>4157.43</v>
      </c>
      <c r="AL1529" s="52">
        <v>4652.3900000000003</v>
      </c>
      <c r="AM1529" s="52">
        <v>4385.5600000000004</v>
      </c>
      <c r="AN1529" s="52">
        <v>5290.61</v>
      </c>
      <c r="AO1529" s="52">
        <v>5742.4</v>
      </c>
      <c r="AP1529" s="52">
        <v>6332.45</v>
      </c>
      <c r="AQ1529" s="52">
        <v>6417.74</v>
      </c>
      <c r="AR1529" s="52">
        <v>6912.49</v>
      </c>
      <c r="AS1529" s="52">
        <v>6474.07</v>
      </c>
      <c r="AT1529" s="52">
        <v>5984.08</v>
      </c>
      <c r="AU1529" s="52">
        <v>5746.48</v>
      </c>
      <c r="AV1529" s="52">
        <v>6062.19</v>
      </c>
      <c r="AW1529" s="52">
        <v>6504.2</v>
      </c>
      <c r="AX1529" s="52">
        <v>7097.74</v>
      </c>
      <c r="AY1529" s="52">
        <v>7669.15</v>
      </c>
      <c r="AZ1529" s="52">
        <v>8320.5499999999993</v>
      </c>
      <c r="BA1529" s="52">
        <v>8821.93</v>
      </c>
      <c r="BB1529" s="52">
        <v>9424.52</v>
      </c>
      <c r="BC1529">
        <v>2017</v>
      </c>
    </row>
    <row r="1530" spans="1:55" x14ac:dyDescent="0.25">
      <c r="A1530">
        <v>628</v>
      </c>
      <c r="B1530" t="s">
        <v>650</v>
      </c>
      <c r="C1530" t="s">
        <v>364</v>
      </c>
      <c r="D1530" t="s">
        <v>651</v>
      </c>
      <c r="E1530" t="s">
        <v>365</v>
      </c>
      <c r="F1530" t="s">
        <v>366</v>
      </c>
      <c r="G1530" t="s">
        <v>242</v>
      </c>
      <c r="H1530" t="s">
        <v>230</v>
      </c>
      <c r="I1530" t="s">
        <v>657</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0.371</v>
      </c>
      <c r="AM1530">
        <v>-0.76400000000000001</v>
      </c>
      <c r="AN1530">
        <v>-0.91100000000000003</v>
      </c>
      <c r="AO1530">
        <v>-0.70799999999999996</v>
      </c>
      <c r="AP1530">
        <v>-0.96799999999999997</v>
      </c>
      <c r="AQ1530">
        <v>-1.1890000000000001</v>
      </c>
      <c r="AR1530">
        <v>-1.25</v>
      </c>
      <c r="AS1530">
        <v>-1.492</v>
      </c>
      <c r="AT1530">
        <v>-0.92700000000000005</v>
      </c>
      <c r="AU1530">
        <v>-0.56000000000000005</v>
      </c>
      <c r="AV1530">
        <v>-0.52100000000000002</v>
      </c>
      <c r="AW1530">
        <v>-0.69699999999999995</v>
      </c>
      <c r="AX1530">
        <v>-0.53600000000000003</v>
      </c>
      <c r="AY1530">
        <v>-0.74399999999999999</v>
      </c>
      <c r="AZ1530">
        <v>-0.93100000000000005</v>
      </c>
      <c r="BA1530">
        <v>-0.96599999999999997</v>
      </c>
      <c r="BB1530">
        <v>-0.95099999999999996</v>
      </c>
      <c r="BC1530">
        <v>2015</v>
      </c>
    </row>
    <row r="1531" spans="1:55" x14ac:dyDescent="0.25">
      <c r="A1531">
        <v>628</v>
      </c>
      <c r="B1531" t="s">
        <v>650</v>
      </c>
      <c r="C1531" t="s">
        <v>368</v>
      </c>
      <c r="D1531" t="s">
        <v>651</v>
      </c>
      <c r="E1531" t="s">
        <v>365</v>
      </c>
      <c r="F1531" t="s">
        <v>366</v>
      </c>
      <c r="G1531" t="s">
        <v>282</v>
      </c>
      <c r="I1531" t="s">
        <v>369</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-13.625</v>
      </c>
      <c r="AT1531">
        <v>-9.1790000000000003</v>
      </c>
      <c r="AU1531">
        <v>-5.6589999999999998</v>
      </c>
      <c r="AV1531">
        <v>-4.7750000000000004</v>
      </c>
      <c r="AW1531">
        <v>-6.1319999999999997</v>
      </c>
      <c r="AX1531">
        <v>-4.2759999999999998</v>
      </c>
      <c r="AY1531">
        <v>-5.4560000000000004</v>
      </c>
      <c r="AZ1531">
        <v>-6.2510000000000003</v>
      </c>
      <c r="BA1531">
        <v>-6.0940000000000003</v>
      </c>
      <c r="BB1531">
        <v>-5.5810000000000004</v>
      </c>
      <c r="BC1531">
        <v>2015</v>
      </c>
    </row>
    <row r="1532" spans="1:55" x14ac:dyDescent="0.25">
      <c r="A1532">
        <v>228</v>
      </c>
      <c r="B1532" t="s">
        <v>658</v>
      </c>
      <c r="C1532" t="s">
        <v>225</v>
      </c>
      <c r="D1532" t="s">
        <v>659</v>
      </c>
      <c r="E1532" t="s">
        <v>227</v>
      </c>
      <c r="F1532" t="s">
        <v>228</v>
      </c>
      <c r="G1532" t="s">
        <v>229</v>
      </c>
      <c r="H1532" t="s">
        <v>230</v>
      </c>
      <c r="I1532" t="s">
        <v>660</v>
      </c>
      <c r="J1532" s="52">
        <v>32035.8</v>
      </c>
      <c r="K1532" s="52">
        <v>34025.919999999998</v>
      </c>
      <c r="L1532" s="52">
        <v>29402.5</v>
      </c>
      <c r="M1532" s="52">
        <v>28578.63</v>
      </c>
      <c r="N1532" s="52">
        <v>30260.639999999999</v>
      </c>
      <c r="O1532" s="52">
        <v>30856.25</v>
      </c>
      <c r="P1532" s="52">
        <v>32583.040000000001</v>
      </c>
      <c r="Q1532" s="52">
        <v>34727.26</v>
      </c>
      <c r="R1532" s="52">
        <v>37258.129999999997</v>
      </c>
      <c r="S1532" s="52">
        <v>41209.31</v>
      </c>
      <c r="T1532" s="52">
        <v>42722.239999999998</v>
      </c>
      <c r="U1532" s="52">
        <v>46018.42</v>
      </c>
      <c r="V1532" s="52">
        <v>51141.03</v>
      </c>
      <c r="W1532" s="52">
        <v>54578.55</v>
      </c>
      <c r="X1532" s="52">
        <v>57341.08</v>
      </c>
      <c r="Y1532" s="52">
        <v>62412.54</v>
      </c>
      <c r="Z1532" s="52">
        <v>66699.789999999994</v>
      </c>
      <c r="AA1532" s="52">
        <v>71646.87</v>
      </c>
      <c r="AB1532" s="52">
        <v>74771.899999999994</v>
      </c>
      <c r="AC1532" s="52">
        <v>74425.789999999994</v>
      </c>
      <c r="AD1532" s="52">
        <v>78397.39</v>
      </c>
      <c r="AE1532" s="52">
        <v>80988.259999999995</v>
      </c>
      <c r="AF1532" s="52">
        <v>83494.320000000007</v>
      </c>
      <c r="AG1532" s="52">
        <v>86910.399999999994</v>
      </c>
      <c r="AH1532" s="52">
        <v>93167.57</v>
      </c>
      <c r="AI1532" s="52">
        <v>98517.72</v>
      </c>
      <c r="AJ1532" s="52">
        <v>104741.94</v>
      </c>
      <c r="AK1532" s="52">
        <v>109887.25</v>
      </c>
      <c r="AL1532" s="52">
        <v>113807.44</v>
      </c>
      <c r="AM1532" s="52">
        <v>111993.58</v>
      </c>
      <c r="AN1532" s="52">
        <v>118517.53</v>
      </c>
      <c r="AO1532" s="52">
        <v>125770.15</v>
      </c>
      <c r="AP1532" s="52">
        <v>132476.49</v>
      </c>
      <c r="AQ1532" s="52">
        <v>137840.03</v>
      </c>
      <c r="AR1532" s="52">
        <v>140278.63</v>
      </c>
      <c r="AS1532" s="52">
        <v>143514.71</v>
      </c>
      <c r="AT1532" s="52">
        <v>145946.35</v>
      </c>
      <c r="AU1532" s="52">
        <v>147780.48000000001</v>
      </c>
      <c r="AV1532" s="52">
        <v>153724.66</v>
      </c>
      <c r="AW1532" s="52">
        <v>158946.49</v>
      </c>
      <c r="AX1532" s="52">
        <v>164095.82</v>
      </c>
      <c r="AY1532" s="52">
        <v>169010.64</v>
      </c>
      <c r="AZ1532" s="52">
        <v>174082.14</v>
      </c>
      <c r="BA1532" s="52">
        <v>179275.91</v>
      </c>
      <c r="BB1532" s="52">
        <v>184729.96</v>
      </c>
      <c r="BC1532">
        <v>2018</v>
      </c>
    </row>
    <row r="1533" spans="1:55" x14ac:dyDescent="0.25">
      <c r="A1533">
        <v>228</v>
      </c>
      <c r="B1533" t="s">
        <v>658</v>
      </c>
      <c r="C1533" t="s">
        <v>233</v>
      </c>
      <c r="D1533" t="s">
        <v>659</v>
      </c>
      <c r="E1533" t="s">
        <v>227</v>
      </c>
      <c r="F1533" t="s">
        <v>234</v>
      </c>
      <c r="G1533" t="s">
        <v>235</v>
      </c>
      <c r="I1533" t="s">
        <v>236</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6.8689999999999998</v>
      </c>
      <c r="AA1533">
        <v>7.4169999999999998</v>
      </c>
      <c r="AB1533">
        <v>4.3620000000000001</v>
      </c>
      <c r="AC1533">
        <v>-0.46300000000000002</v>
      </c>
      <c r="AD1533">
        <v>5.3360000000000003</v>
      </c>
      <c r="AE1533">
        <v>3.3050000000000002</v>
      </c>
      <c r="AF1533">
        <v>3.0939999999999999</v>
      </c>
      <c r="AG1533">
        <v>4.0910000000000002</v>
      </c>
      <c r="AH1533">
        <v>7.2</v>
      </c>
      <c r="AI1533">
        <v>5.7430000000000003</v>
      </c>
      <c r="AJ1533">
        <v>6.3179999999999996</v>
      </c>
      <c r="AK1533">
        <v>4.9119999999999999</v>
      </c>
      <c r="AL1533">
        <v>3.5670000000000002</v>
      </c>
      <c r="AM1533">
        <v>-1.5940000000000001</v>
      </c>
      <c r="AN1533">
        <v>5.8250000000000002</v>
      </c>
      <c r="AO1533">
        <v>6.1189999999999998</v>
      </c>
      <c r="AP1533">
        <v>5.3319999999999999</v>
      </c>
      <c r="AQ1533">
        <v>4.0490000000000004</v>
      </c>
      <c r="AR1533">
        <v>1.7689999999999999</v>
      </c>
      <c r="AS1533">
        <v>2.3069999999999999</v>
      </c>
      <c r="AT1533">
        <v>1.694</v>
      </c>
      <c r="AU1533">
        <v>1.2569999999999999</v>
      </c>
      <c r="AV1533">
        <v>4.0220000000000002</v>
      </c>
      <c r="AW1533">
        <v>3.3969999999999998</v>
      </c>
      <c r="AX1533">
        <v>3.24</v>
      </c>
      <c r="AY1533">
        <v>2.9950000000000001</v>
      </c>
      <c r="AZ1533">
        <v>3.0009999999999999</v>
      </c>
      <c r="BA1533">
        <v>2.984</v>
      </c>
      <c r="BB1533">
        <v>3.0419999999999998</v>
      </c>
      <c r="BC1533">
        <v>2018</v>
      </c>
    </row>
    <row r="1534" spans="1:55" x14ac:dyDescent="0.25">
      <c r="A1534">
        <v>228</v>
      </c>
      <c r="B1534" t="s">
        <v>658</v>
      </c>
      <c r="C1534" t="s">
        <v>237</v>
      </c>
      <c r="D1534" t="s">
        <v>659</v>
      </c>
      <c r="E1534" t="s">
        <v>238</v>
      </c>
      <c r="F1534" t="s">
        <v>239</v>
      </c>
      <c r="G1534" t="s">
        <v>229</v>
      </c>
      <c r="H1534" t="s">
        <v>230</v>
      </c>
      <c r="I1534" t="s">
        <v>660</v>
      </c>
      <c r="J1534" s="52">
        <v>1124.32</v>
      </c>
      <c r="K1534" s="52">
        <v>1331.19</v>
      </c>
      <c r="L1534" s="52">
        <v>1295.6400000000001</v>
      </c>
      <c r="M1534" s="52">
        <v>1628.76</v>
      </c>
      <c r="N1534" s="52">
        <v>1979.75</v>
      </c>
      <c r="O1534" s="52">
        <v>2772.9</v>
      </c>
      <c r="P1534" s="52">
        <v>3575.17</v>
      </c>
      <c r="Q1534" s="52">
        <v>4795.32</v>
      </c>
      <c r="R1534" s="52">
        <v>6312.65</v>
      </c>
      <c r="S1534" s="52">
        <v>7923.01</v>
      </c>
      <c r="T1534" s="52">
        <v>10061.219999999999</v>
      </c>
      <c r="U1534" s="52">
        <v>13263.54</v>
      </c>
      <c r="V1534" s="52">
        <v>16776.53</v>
      </c>
      <c r="W1534" s="52">
        <v>20008.28</v>
      </c>
      <c r="X1534" s="52">
        <v>23997.81</v>
      </c>
      <c r="Y1534" s="52">
        <v>29202.21</v>
      </c>
      <c r="Z1534" s="52">
        <v>32166.59</v>
      </c>
      <c r="AA1534" s="52">
        <v>35601.769999999997</v>
      </c>
      <c r="AB1534" s="52">
        <v>37542.160000000003</v>
      </c>
      <c r="AC1534" s="52">
        <v>38206.6</v>
      </c>
      <c r="AD1534" s="52">
        <v>41980.22</v>
      </c>
      <c r="AE1534" s="52">
        <v>45062.14</v>
      </c>
      <c r="AF1534" s="52">
        <v>48038.54</v>
      </c>
      <c r="AG1534" s="52">
        <v>52299.16</v>
      </c>
      <c r="AH1534" s="52">
        <v>60479.67</v>
      </c>
      <c r="AI1534" s="52">
        <v>68849.09</v>
      </c>
      <c r="AJ1534" s="52">
        <v>82120.34</v>
      </c>
      <c r="AK1534" s="52">
        <v>90683.95</v>
      </c>
      <c r="AL1534" s="52">
        <v>93775.49</v>
      </c>
      <c r="AM1534" s="52">
        <v>96544.71</v>
      </c>
      <c r="AN1534" s="52">
        <v>111391.57</v>
      </c>
      <c r="AO1534" s="52">
        <v>121930.77</v>
      </c>
      <c r="AP1534" s="52">
        <v>129903.43</v>
      </c>
      <c r="AQ1534" s="52">
        <v>137867.20000000001</v>
      </c>
      <c r="AR1534" s="52">
        <v>148570.12</v>
      </c>
      <c r="AS1534" s="52">
        <v>159533.65</v>
      </c>
      <c r="AT1534" s="52">
        <v>169414.46</v>
      </c>
      <c r="AU1534" s="52">
        <v>180165.48</v>
      </c>
      <c r="AV1534" s="52">
        <v>191194.28</v>
      </c>
      <c r="AW1534" s="52">
        <v>201024.78</v>
      </c>
      <c r="AX1534" s="52">
        <v>213722.14</v>
      </c>
      <c r="AY1534" s="52">
        <v>226437.63</v>
      </c>
      <c r="AZ1534" s="52">
        <v>239787.93</v>
      </c>
      <c r="BA1534" s="52">
        <v>253882.42</v>
      </c>
      <c r="BB1534" s="52">
        <v>269246.15999999997</v>
      </c>
      <c r="BC1534">
        <v>2018</v>
      </c>
    </row>
    <row r="1535" spans="1:55" x14ac:dyDescent="0.25">
      <c r="A1535">
        <v>228</v>
      </c>
      <c r="B1535" t="s">
        <v>658</v>
      </c>
      <c r="C1535" t="s">
        <v>240</v>
      </c>
      <c r="D1535" t="s">
        <v>659</v>
      </c>
      <c r="E1535" t="s">
        <v>238</v>
      </c>
      <c r="F1535" t="s">
        <v>241</v>
      </c>
      <c r="G1535" t="s">
        <v>242</v>
      </c>
      <c r="H1535" t="s">
        <v>230</v>
      </c>
      <c r="I1535" t="s">
        <v>243</v>
      </c>
      <c r="J1535">
        <v>28.829000000000001</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57.113999999999997</v>
      </c>
      <c r="Y1535">
        <v>73.599000000000004</v>
      </c>
      <c r="Z1535">
        <v>78.024000000000001</v>
      </c>
      <c r="AA1535">
        <v>84.906999999999996</v>
      </c>
      <c r="AB1535">
        <v>81.561999999999998</v>
      </c>
      <c r="AC1535">
        <v>75.093999999999994</v>
      </c>
      <c r="AD1535">
        <v>77.814999999999998</v>
      </c>
      <c r="AE1535">
        <v>70.971000000000004</v>
      </c>
      <c r="AF1535">
        <v>69.728999999999999</v>
      </c>
      <c r="AG1535">
        <v>75.643000000000001</v>
      </c>
      <c r="AH1535">
        <v>99.224000000000004</v>
      </c>
      <c r="AI1535">
        <v>122.996</v>
      </c>
      <c r="AJ1535">
        <v>154.864</v>
      </c>
      <c r="AK1535">
        <v>173.56899999999999</v>
      </c>
      <c r="AL1535">
        <v>179.488</v>
      </c>
      <c r="AM1535">
        <v>172.52</v>
      </c>
      <c r="AN1535">
        <v>218.30799999999999</v>
      </c>
      <c r="AO1535">
        <v>252.096</v>
      </c>
      <c r="AP1535">
        <v>267.02100000000002</v>
      </c>
      <c r="AQ1535">
        <v>278.34500000000003</v>
      </c>
      <c r="AR1535">
        <v>260.47899999999998</v>
      </c>
      <c r="AS1535">
        <v>243.90799999999999</v>
      </c>
      <c r="AT1535">
        <v>250.26499999999999</v>
      </c>
      <c r="AU1535">
        <v>277.66800000000001</v>
      </c>
      <c r="AV1535">
        <v>298.17200000000003</v>
      </c>
      <c r="AW1535">
        <v>295.61399999999998</v>
      </c>
      <c r="AX1535">
        <v>313.56099999999998</v>
      </c>
      <c r="AY1535">
        <v>329.79700000000003</v>
      </c>
      <c r="AZ1535">
        <v>346.53899999999999</v>
      </c>
      <c r="BA1535">
        <v>364.09100000000001</v>
      </c>
      <c r="BB1535">
        <v>383.17099999999999</v>
      </c>
      <c r="BC1535">
        <v>2018</v>
      </c>
    </row>
    <row r="1536" spans="1:55" x14ac:dyDescent="0.25">
      <c r="A1536">
        <v>228</v>
      </c>
      <c r="B1536" t="s">
        <v>658</v>
      </c>
      <c r="C1536" t="s">
        <v>244</v>
      </c>
      <c r="D1536" t="s">
        <v>659</v>
      </c>
      <c r="E1536" t="s">
        <v>238</v>
      </c>
      <c r="F1536" t="s">
        <v>245</v>
      </c>
      <c r="G1536" t="s">
        <v>246</v>
      </c>
      <c r="H1536" t="s">
        <v>230</v>
      </c>
      <c r="I1536" t="s">
        <v>243</v>
      </c>
      <c r="J1536">
        <v>38.448999999999998</v>
      </c>
      <c r="K1536">
        <v>44.701000000000001</v>
      </c>
      <c r="L1536">
        <v>41.014000000000003</v>
      </c>
      <c r="M1536">
        <v>41.426000000000002</v>
      </c>
      <c r="N1536">
        <v>45.447000000000003</v>
      </c>
      <c r="O1536">
        <v>47.807000000000002</v>
      </c>
      <c r="P1536">
        <v>51.499000000000002</v>
      </c>
      <c r="Q1536">
        <v>56.246000000000002</v>
      </c>
      <c r="R1536">
        <v>62.472999999999999</v>
      </c>
      <c r="S1536">
        <v>71.807000000000002</v>
      </c>
      <c r="T1536">
        <v>77.228999999999999</v>
      </c>
      <c r="U1536">
        <v>86.001000000000005</v>
      </c>
      <c r="V1536">
        <v>97.753</v>
      </c>
      <c r="W1536">
        <v>106.795</v>
      </c>
      <c r="X1536">
        <v>114.59699999999999</v>
      </c>
      <c r="Y1536">
        <v>127.34699999999999</v>
      </c>
      <c r="Z1536">
        <v>138.58699999999999</v>
      </c>
      <c r="AA1536">
        <v>151.43299999999999</v>
      </c>
      <c r="AB1536">
        <v>159.81700000000001</v>
      </c>
      <c r="AC1536">
        <v>161.374</v>
      </c>
      <c r="AD1536">
        <v>173.785</v>
      </c>
      <c r="AE1536">
        <v>183.46600000000001</v>
      </c>
      <c r="AF1536">
        <v>192.136</v>
      </c>
      <c r="AG1536">
        <v>203.71100000000001</v>
      </c>
      <c r="AH1536">
        <v>224.256</v>
      </c>
      <c r="AI1536">
        <v>244.52</v>
      </c>
      <c r="AJ1536">
        <v>267.83600000000001</v>
      </c>
      <c r="AK1536">
        <v>288.54199999999997</v>
      </c>
      <c r="AL1536">
        <v>304.64699999999999</v>
      </c>
      <c r="AM1536">
        <v>302.07799999999997</v>
      </c>
      <c r="AN1536">
        <v>323.399</v>
      </c>
      <c r="AO1536">
        <v>350.35899999999998</v>
      </c>
      <c r="AP1536">
        <v>376.11900000000003</v>
      </c>
      <c r="AQ1536">
        <v>398.21300000000002</v>
      </c>
      <c r="AR1536">
        <v>412.92599999999999</v>
      </c>
      <c r="AS1536">
        <v>426.97</v>
      </c>
      <c r="AT1536">
        <v>438.95</v>
      </c>
      <c r="AU1536">
        <v>452.916</v>
      </c>
      <c r="AV1536">
        <v>481.75599999999997</v>
      </c>
      <c r="AW1536">
        <v>506.97800000000001</v>
      </c>
      <c r="AX1536">
        <v>534.33199999999999</v>
      </c>
      <c r="AY1536">
        <v>561.77599999999995</v>
      </c>
      <c r="AZ1536">
        <v>590.60699999999997</v>
      </c>
      <c r="BA1536">
        <v>620.83199999999999</v>
      </c>
      <c r="BB1536">
        <v>653.10699999999997</v>
      </c>
      <c r="BC1536">
        <v>2018</v>
      </c>
    </row>
    <row r="1537" spans="1:55" x14ac:dyDescent="0.25">
      <c r="A1537">
        <v>228</v>
      </c>
      <c r="B1537" t="s">
        <v>658</v>
      </c>
      <c r="C1537" t="s">
        <v>247</v>
      </c>
      <c r="D1537" t="s">
        <v>659</v>
      </c>
      <c r="E1537" t="s">
        <v>248</v>
      </c>
      <c r="F1537" t="s">
        <v>249</v>
      </c>
      <c r="G1537" t="s">
        <v>250</v>
      </c>
      <c r="I1537" t="s">
        <v>251</v>
      </c>
      <c r="J1537">
        <v>3.51</v>
      </c>
      <c r="K1537">
        <v>3.9119999999999999</v>
      </c>
      <c r="L1537">
        <v>4.407</v>
      </c>
      <c r="M1537">
        <v>5.6989999999999998</v>
      </c>
      <c r="N1537">
        <v>6.5419999999999998</v>
      </c>
      <c r="O1537">
        <v>8.9870000000000001</v>
      </c>
      <c r="P1537">
        <v>10.972</v>
      </c>
      <c r="Q1537">
        <v>13.808999999999999</v>
      </c>
      <c r="R1537">
        <v>16.943000000000001</v>
      </c>
      <c r="S1537">
        <v>19.225999999999999</v>
      </c>
      <c r="T1537">
        <v>23.55</v>
      </c>
      <c r="U1537">
        <v>28.821999999999999</v>
      </c>
      <c r="V1537">
        <v>32.804000000000002</v>
      </c>
      <c r="W1537">
        <v>36.659999999999997</v>
      </c>
      <c r="X1537">
        <v>41.850999999999999</v>
      </c>
      <c r="Y1537">
        <v>46.789000000000001</v>
      </c>
      <c r="Z1537">
        <v>48.225999999999999</v>
      </c>
      <c r="AA1537">
        <v>49.691000000000003</v>
      </c>
      <c r="AB1537">
        <v>50.209000000000003</v>
      </c>
      <c r="AC1537">
        <v>51.335000000000001</v>
      </c>
      <c r="AD1537">
        <v>53.548000000000002</v>
      </c>
      <c r="AE1537">
        <v>55.64</v>
      </c>
      <c r="AF1537">
        <v>57.534999999999997</v>
      </c>
      <c r="AG1537">
        <v>60.176000000000002</v>
      </c>
      <c r="AH1537">
        <v>64.915000000000006</v>
      </c>
      <c r="AI1537">
        <v>69.885000000000005</v>
      </c>
      <c r="AJ1537">
        <v>78.403000000000006</v>
      </c>
      <c r="AK1537">
        <v>82.525000000000006</v>
      </c>
      <c r="AL1537">
        <v>82.397999999999996</v>
      </c>
      <c r="AM1537">
        <v>86.206000000000003</v>
      </c>
      <c r="AN1537">
        <v>93.986999999999995</v>
      </c>
      <c r="AO1537">
        <v>96.947000000000003</v>
      </c>
      <c r="AP1537">
        <v>98.058000000000007</v>
      </c>
      <c r="AQ1537">
        <v>100.02</v>
      </c>
      <c r="AR1537">
        <v>105.911</v>
      </c>
      <c r="AS1537">
        <v>111.16200000000001</v>
      </c>
      <c r="AT1537">
        <v>116.08</v>
      </c>
      <c r="AU1537">
        <v>121.914</v>
      </c>
      <c r="AV1537">
        <v>124.375</v>
      </c>
      <c r="AW1537">
        <v>126.473</v>
      </c>
      <c r="AX1537">
        <v>130.24199999999999</v>
      </c>
      <c r="AY1537">
        <v>133.97800000000001</v>
      </c>
      <c r="AZ1537">
        <v>137.744</v>
      </c>
      <c r="BA1537">
        <v>141.61500000000001</v>
      </c>
      <c r="BB1537">
        <v>145.751</v>
      </c>
      <c r="BC1537">
        <v>2018</v>
      </c>
    </row>
    <row r="1538" spans="1:55" x14ac:dyDescent="0.25">
      <c r="A1538">
        <v>228</v>
      </c>
      <c r="B1538" t="s">
        <v>658</v>
      </c>
      <c r="C1538" t="s">
        <v>252</v>
      </c>
      <c r="D1538" t="s">
        <v>659</v>
      </c>
      <c r="E1538" t="s">
        <v>253</v>
      </c>
      <c r="F1538" t="s">
        <v>254</v>
      </c>
      <c r="G1538" t="s">
        <v>229</v>
      </c>
      <c r="H1538" t="s">
        <v>220</v>
      </c>
      <c r="I1538" t="s">
        <v>255</v>
      </c>
      <c r="J1538" s="52">
        <v>2866950.04</v>
      </c>
      <c r="K1538" s="52">
        <v>2995299.62</v>
      </c>
      <c r="L1538" s="52">
        <v>2546691.08</v>
      </c>
      <c r="M1538" s="52">
        <v>2436168.75</v>
      </c>
      <c r="N1538" s="52">
        <v>2539374.15</v>
      </c>
      <c r="O1538" s="52">
        <v>2549645.13</v>
      </c>
      <c r="P1538" s="52">
        <v>2645264.91</v>
      </c>
      <c r="Q1538" s="52">
        <v>2770906.67</v>
      </c>
      <c r="R1538" s="52">
        <v>2922633.67</v>
      </c>
      <c r="S1538" s="52">
        <v>3178882.96</v>
      </c>
      <c r="T1538" s="52">
        <v>3241744.36</v>
      </c>
      <c r="U1538" s="52">
        <v>3428578.56</v>
      </c>
      <c r="V1538" s="52">
        <v>3722850.67</v>
      </c>
      <c r="W1538" s="52">
        <v>3910544.07</v>
      </c>
      <c r="X1538" s="52">
        <v>4046133.73</v>
      </c>
      <c r="Y1538" s="52">
        <v>4339855.24</v>
      </c>
      <c r="Z1538" s="52">
        <v>4573194.1399999997</v>
      </c>
      <c r="AA1538" s="52">
        <v>4846667.83</v>
      </c>
      <c r="AB1538" s="52">
        <v>4993149.13</v>
      </c>
      <c r="AC1538" s="52">
        <v>4908590.8099999996</v>
      </c>
      <c r="AD1538" s="52">
        <v>5109543.1500000004</v>
      </c>
      <c r="AE1538" s="52">
        <v>5218299.42</v>
      </c>
      <c r="AF1538" s="52">
        <v>5320922.13</v>
      </c>
      <c r="AG1538" s="52">
        <v>5480893.5199999996</v>
      </c>
      <c r="AH1538" s="52">
        <v>5814929.3899999997</v>
      </c>
      <c r="AI1538" s="52">
        <v>6087545.4100000001</v>
      </c>
      <c r="AJ1538" s="52">
        <v>6407061.8399999999</v>
      </c>
      <c r="AK1538" s="52">
        <v>6652602.8899999997</v>
      </c>
      <c r="AL1538" s="52">
        <v>6815733.4299999997</v>
      </c>
      <c r="AM1538" s="52">
        <v>6634267.3399999999</v>
      </c>
      <c r="AN1538" s="52">
        <v>6945501.6100000003</v>
      </c>
      <c r="AO1538" s="52">
        <v>7289265.8600000003</v>
      </c>
      <c r="AP1538" s="52">
        <v>7594608.6299999999</v>
      </c>
      <c r="AQ1538" s="52">
        <v>7826526.9000000004</v>
      </c>
      <c r="AR1538" s="52">
        <v>7886308.0899999999</v>
      </c>
      <c r="AS1538" s="52">
        <v>7985717.7800000003</v>
      </c>
      <c r="AT1538" s="52">
        <v>8033531.79</v>
      </c>
      <c r="AU1538" s="52">
        <v>8051293.2199999997</v>
      </c>
      <c r="AV1538" s="52">
        <v>8289482.2699999996</v>
      </c>
      <c r="AW1538" s="52">
        <v>8483403.5700000003</v>
      </c>
      <c r="AX1538" s="52">
        <v>8668660.4499999993</v>
      </c>
      <c r="AY1538" s="52">
        <v>8836979.2100000009</v>
      </c>
      <c r="AZ1538" s="52">
        <v>9009056.3100000005</v>
      </c>
      <c r="BA1538" s="52">
        <v>9182952.25</v>
      </c>
      <c r="BB1538" s="52">
        <v>9365544.4800000004</v>
      </c>
      <c r="BC1538">
        <v>2017</v>
      </c>
    </row>
    <row r="1539" spans="1:55" x14ac:dyDescent="0.25">
      <c r="A1539">
        <v>228</v>
      </c>
      <c r="B1539" t="s">
        <v>658</v>
      </c>
      <c r="C1539" t="s">
        <v>256</v>
      </c>
      <c r="D1539" t="s">
        <v>659</v>
      </c>
      <c r="E1539" t="s">
        <v>253</v>
      </c>
      <c r="F1539" t="s">
        <v>257</v>
      </c>
      <c r="G1539" t="s">
        <v>258</v>
      </c>
      <c r="H1539" t="s">
        <v>220</v>
      </c>
      <c r="I1539" t="s">
        <v>255</v>
      </c>
      <c r="J1539" s="52">
        <v>7986.48</v>
      </c>
      <c r="K1539" s="52">
        <v>8344.0300000000007</v>
      </c>
      <c r="L1539" s="52">
        <v>7094.34</v>
      </c>
      <c r="M1539" s="52">
        <v>6786.45</v>
      </c>
      <c r="N1539" s="52">
        <v>7073.95</v>
      </c>
      <c r="O1539" s="52">
        <v>7102.57</v>
      </c>
      <c r="P1539" s="52">
        <v>7368.93</v>
      </c>
      <c r="Q1539" s="52">
        <v>7718.93</v>
      </c>
      <c r="R1539" s="52">
        <v>8141.6</v>
      </c>
      <c r="S1539" s="52">
        <v>8855.44</v>
      </c>
      <c r="T1539" s="52">
        <v>9030.5499999999993</v>
      </c>
      <c r="U1539" s="52">
        <v>9551.02</v>
      </c>
      <c r="V1539" s="52">
        <v>10370.77</v>
      </c>
      <c r="W1539" s="52">
        <v>10893.63</v>
      </c>
      <c r="X1539" s="52">
        <v>11271.34</v>
      </c>
      <c r="Y1539" s="52">
        <v>12089.57</v>
      </c>
      <c r="Z1539" s="52">
        <v>12739.58</v>
      </c>
      <c r="AA1539" s="52">
        <v>13501.4</v>
      </c>
      <c r="AB1539" s="52">
        <v>13909.45</v>
      </c>
      <c r="AC1539" s="52">
        <v>13673.9</v>
      </c>
      <c r="AD1539" s="52">
        <v>14233.69</v>
      </c>
      <c r="AE1539" s="52">
        <v>14536.65</v>
      </c>
      <c r="AF1539" s="52">
        <v>14822.53</v>
      </c>
      <c r="AG1539" s="52">
        <v>15268.16</v>
      </c>
      <c r="AH1539" s="52">
        <v>16198.69</v>
      </c>
      <c r="AI1539" s="52">
        <v>16958.12</v>
      </c>
      <c r="AJ1539" s="52">
        <v>17848.2</v>
      </c>
      <c r="AK1539" s="52">
        <v>18532.2</v>
      </c>
      <c r="AL1539" s="52">
        <v>18986.64</v>
      </c>
      <c r="AM1539" s="52">
        <v>18481.13</v>
      </c>
      <c r="AN1539" s="52">
        <v>19348.13</v>
      </c>
      <c r="AO1539" s="52">
        <v>20305.759999999998</v>
      </c>
      <c r="AP1539" s="52">
        <v>21156.36</v>
      </c>
      <c r="AQ1539" s="52">
        <v>21802.41</v>
      </c>
      <c r="AR1539" s="52">
        <v>21968.95</v>
      </c>
      <c r="AS1539" s="52">
        <v>22245.87</v>
      </c>
      <c r="AT1539" s="52">
        <v>22379.07</v>
      </c>
      <c r="AU1539" s="52">
        <v>22428.55</v>
      </c>
      <c r="AV1539" s="52">
        <v>23092.07</v>
      </c>
      <c r="AW1539" s="52">
        <v>23632.28</v>
      </c>
      <c r="AX1539" s="52">
        <v>24148.35</v>
      </c>
      <c r="AY1539" s="52">
        <v>24617.24</v>
      </c>
      <c r="AZ1539" s="52">
        <v>25096.59</v>
      </c>
      <c r="BA1539" s="52">
        <v>25581.02</v>
      </c>
      <c r="BB1539" s="52">
        <v>26089.66</v>
      </c>
      <c r="BC1539">
        <v>2017</v>
      </c>
    </row>
    <row r="1540" spans="1:55" x14ac:dyDescent="0.25">
      <c r="A1540">
        <v>228</v>
      </c>
      <c r="B1540" t="s">
        <v>658</v>
      </c>
      <c r="C1540" t="s">
        <v>259</v>
      </c>
      <c r="D1540" t="s">
        <v>659</v>
      </c>
      <c r="E1540" t="s">
        <v>260</v>
      </c>
      <c r="F1540" t="s">
        <v>261</v>
      </c>
      <c r="G1540" t="s">
        <v>229</v>
      </c>
      <c r="H1540" t="s">
        <v>220</v>
      </c>
      <c r="I1540" t="s">
        <v>262</v>
      </c>
      <c r="J1540" s="52">
        <v>100617.29</v>
      </c>
      <c r="K1540" s="52">
        <v>117184.93</v>
      </c>
      <c r="L1540" s="52">
        <v>112221.78</v>
      </c>
      <c r="M1540" s="52">
        <v>138842.73000000001</v>
      </c>
      <c r="N1540" s="52">
        <v>166134.44</v>
      </c>
      <c r="O1540" s="52">
        <v>229124.08</v>
      </c>
      <c r="P1540" s="52">
        <v>290251.33</v>
      </c>
      <c r="Q1540" s="52">
        <v>382620.79</v>
      </c>
      <c r="R1540" s="52">
        <v>495182.03</v>
      </c>
      <c r="S1540" s="52">
        <v>611180.53</v>
      </c>
      <c r="T1540" s="52">
        <v>763440.64000000001</v>
      </c>
      <c r="U1540" s="52">
        <v>988193.32</v>
      </c>
      <c r="V1540" s="52">
        <v>1221260.3400000001</v>
      </c>
      <c r="W1540" s="52">
        <v>1433590.12</v>
      </c>
      <c r="X1540" s="52">
        <v>1693346.69</v>
      </c>
      <c r="Y1540" s="52">
        <v>2030575.08</v>
      </c>
      <c r="Z1540" s="52">
        <v>2205464.84</v>
      </c>
      <c r="AA1540" s="52">
        <v>2408339.25</v>
      </c>
      <c r="AB1540" s="52">
        <v>2507006.3199999998</v>
      </c>
      <c r="AC1540" s="52">
        <v>2519833.42</v>
      </c>
      <c r="AD1540" s="52">
        <v>2736057.25</v>
      </c>
      <c r="AE1540" s="52">
        <v>2903479.19</v>
      </c>
      <c r="AF1540" s="52">
        <v>3061397.59</v>
      </c>
      <c r="AG1540" s="52">
        <v>3298179.77</v>
      </c>
      <c r="AH1540" s="52">
        <v>3774757.45</v>
      </c>
      <c r="AI1540" s="52">
        <v>4254279.5</v>
      </c>
      <c r="AJ1540" s="52">
        <v>5023299.07</v>
      </c>
      <c r="AK1540" s="52">
        <v>5490030.3899999997</v>
      </c>
      <c r="AL1540" s="52">
        <v>5616054.2800000003</v>
      </c>
      <c r="AM1540" s="52">
        <v>5719107.9400000004</v>
      </c>
      <c r="AN1540" s="52">
        <v>6527897.4000000004</v>
      </c>
      <c r="AO1540" s="52">
        <v>7066746.54</v>
      </c>
      <c r="AP1540" s="52">
        <v>7447100.5999999996</v>
      </c>
      <c r="AQ1540" s="52">
        <v>7828069.96</v>
      </c>
      <c r="AR1540" s="52">
        <v>8352446.5800000001</v>
      </c>
      <c r="AS1540" s="52">
        <v>8877073.5999999996</v>
      </c>
      <c r="AT1540" s="52">
        <v>9325319.75</v>
      </c>
      <c r="AU1540" s="52">
        <v>9815674.4100000001</v>
      </c>
      <c r="AV1540" s="52">
        <v>10310002.550000001</v>
      </c>
      <c r="AW1540" s="52">
        <v>10729235.609999999</v>
      </c>
      <c r="AX1540" s="52">
        <v>11290261.33</v>
      </c>
      <c r="AY1540" s="52">
        <v>11839636.960000001</v>
      </c>
      <c r="AZ1540" s="52">
        <v>12409446.140000001</v>
      </c>
      <c r="BA1540" s="52">
        <v>13004480.76</v>
      </c>
      <c r="BB1540" s="52">
        <v>13650394.800000001</v>
      </c>
      <c r="BC1540">
        <v>2017</v>
      </c>
    </row>
    <row r="1541" spans="1:55" x14ac:dyDescent="0.25">
      <c r="A1541">
        <v>228</v>
      </c>
      <c r="B1541" t="s">
        <v>658</v>
      </c>
      <c r="C1541" t="s">
        <v>263</v>
      </c>
      <c r="D1541" t="s">
        <v>659</v>
      </c>
      <c r="E1541" t="s">
        <v>260</v>
      </c>
      <c r="F1541" t="s">
        <v>264</v>
      </c>
      <c r="G1541" t="s">
        <v>242</v>
      </c>
      <c r="H1541" t="s">
        <v>220</v>
      </c>
      <c r="I1541" t="s">
        <v>262</v>
      </c>
      <c r="J1541" s="52">
        <v>2579.9299999999998</v>
      </c>
      <c r="K1541" s="52">
        <v>3004.74</v>
      </c>
      <c r="L1541" s="52">
        <v>2204.39</v>
      </c>
      <c r="M1541" s="52">
        <v>1762.22</v>
      </c>
      <c r="N1541" s="52">
        <v>1687.03</v>
      </c>
      <c r="O1541" s="52">
        <v>1424.37</v>
      </c>
      <c r="P1541" s="52">
        <v>1504.44</v>
      </c>
      <c r="Q1541" s="52">
        <v>1743.89</v>
      </c>
      <c r="R1541" s="52">
        <v>2021.06</v>
      </c>
      <c r="S1541" s="52">
        <v>2289.46</v>
      </c>
      <c r="T1541" s="52">
        <v>2503.88</v>
      </c>
      <c r="U1541" s="52">
        <v>2829.75</v>
      </c>
      <c r="V1541" s="52">
        <v>3368.29</v>
      </c>
      <c r="W1541" s="52">
        <v>3547.03</v>
      </c>
      <c r="X1541" s="52">
        <v>4030.08</v>
      </c>
      <c r="Y1541" s="52">
        <v>5117.72</v>
      </c>
      <c r="Z1541" s="52">
        <v>5349.61</v>
      </c>
      <c r="AA1541" s="52">
        <v>5743.65</v>
      </c>
      <c r="AB1541" s="52">
        <v>5446.61</v>
      </c>
      <c r="AC1541" s="52">
        <v>4952.6899999999996</v>
      </c>
      <c r="AD1541" s="52">
        <v>5071.5600000000004</v>
      </c>
      <c r="AE1541" s="52">
        <v>4572.8500000000004</v>
      </c>
      <c r="AF1541" s="52">
        <v>4443.66</v>
      </c>
      <c r="AG1541" s="52">
        <v>4770.3100000000004</v>
      </c>
      <c r="AH1541" s="52">
        <v>6192.91</v>
      </c>
      <c r="AI1541" s="52">
        <v>7600.08</v>
      </c>
      <c r="AJ1541" s="52">
        <v>9473.01</v>
      </c>
      <c r="AK1541" s="52">
        <v>10507.89</v>
      </c>
      <c r="AL1541" s="52">
        <v>10749.24</v>
      </c>
      <c r="AM1541" s="52">
        <v>10219.73</v>
      </c>
      <c r="AN1541" s="52">
        <v>12793.55</v>
      </c>
      <c r="AO1541" s="52">
        <v>14610.75</v>
      </c>
      <c r="AP1541" s="52">
        <v>15307.77</v>
      </c>
      <c r="AQ1541" s="52">
        <v>15804.36</v>
      </c>
      <c r="AR1541" s="52">
        <v>14643.85</v>
      </c>
      <c r="AS1541" s="52">
        <v>13571.97</v>
      </c>
      <c r="AT1541" s="52">
        <v>13775.71</v>
      </c>
      <c r="AU1541" s="52">
        <v>15127.76</v>
      </c>
      <c r="AV1541" s="52">
        <v>16078.71</v>
      </c>
      <c r="AW1541" s="52">
        <v>15777.72</v>
      </c>
      <c r="AX1541" s="52">
        <v>16564.419999999998</v>
      </c>
      <c r="AY1541" s="52">
        <v>17243.919999999998</v>
      </c>
      <c r="AZ1541" s="52">
        <v>17933.990000000002</v>
      </c>
      <c r="BA1541" s="52">
        <v>18649.62</v>
      </c>
      <c r="BB1541" s="52">
        <v>19426.240000000002</v>
      </c>
      <c r="BC1541">
        <v>2017</v>
      </c>
    </row>
    <row r="1542" spans="1:55" x14ac:dyDescent="0.25">
      <c r="A1542">
        <v>228</v>
      </c>
      <c r="B1542" t="s">
        <v>658</v>
      </c>
      <c r="C1542" t="s">
        <v>265</v>
      </c>
      <c r="D1542" t="s">
        <v>659</v>
      </c>
      <c r="E1542" t="s">
        <v>260</v>
      </c>
      <c r="F1542" t="s">
        <v>266</v>
      </c>
      <c r="G1542" t="s">
        <v>246</v>
      </c>
      <c r="H1542" t="s">
        <v>220</v>
      </c>
      <c r="I1542" t="s">
        <v>262</v>
      </c>
      <c r="J1542" s="52">
        <v>3440.9</v>
      </c>
      <c r="K1542" s="52">
        <v>3935.06</v>
      </c>
      <c r="L1542" s="52">
        <v>3552.42</v>
      </c>
      <c r="M1542" s="52">
        <v>3531.34</v>
      </c>
      <c r="N1542" s="52">
        <v>3813.77</v>
      </c>
      <c r="O1542" s="52">
        <v>3950.3</v>
      </c>
      <c r="P1542" s="52">
        <v>4180.96</v>
      </c>
      <c r="Q1542" s="52">
        <v>4487.8599999999997</v>
      </c>
      <c r="R1542" s="52">
        <v>4900.54</v>
      </c>
      <c r="S1542" s="52">
        <v>5539.19</v>
      </c>
      <c r="T1542" s="52">
        <v>5860.13</v>
      </c>
      <c r="U1542" s="52">
        <v>6407.49</v>
      </c>
      <c r="V1542" s="52">
        <v>7116.01</v>
      </c>
      <c r="W1542" s="52">
        <v>7651.87</v>
      </c>
      <c r="X1542" s="52">
        <v>8086.23</v>
      </c>
      <c r="Y1542" s="52">
        <v>8855.1</v>
      </c>
      <c r="Z1542" s="52">
        <v>9502.07</v>
      </c>
      <c r="AA1542" s="52">
        <v>10243.94</v>
      </c>
      <c r="AB1542" s="52">
        <v>10672.33</v>
      </c>
      <c r="AC1542" s="52">
        <v>10643.09</v>
      </c>
      <c r="AD1542" s="52">
        <v>11326.46</v>
      </c>
      <c r="AE1542" s="52">
        <v>11821.23</v>
      </c>
      <c r="AF1542" s="52">
        <v>12244.41</v>
      </c>
      <c r="AG1542" s="52">
        <v>12846.74</v>
      </c>
      <c r="AH1542" s="52">
        <v>13996.63</v>
      </c>
      <c r="AI1542" s="52">
        <v>15109.21</v>
      </c>
      <c r="AJ1542" s="52">
        <v>16383.51</v>
      </c>
      <c r="AK1542" s="52">
        <v>17468.39</v>
      </c>
      <c r="AL1542" s="52">
        <v>18244.810000000001</v>
      </c>
      <c r="AM1542" s="52">
        <v>17894.45</v>
      </c>
      <c r="AN1542" s="52">
        <v>18952.23</v>
      </c>
      <c r="AO1542" s="52">
        <v>20305.759999999998</v>
      </c>
      <c r="AP1542" s="52">
        <v>21562.16</v>
      </c>
      <c r="AQ1542" s="52">
        <v>22610.45</v>
      </c>
      <c r="AR1542" s="52">
        <v>23214.240000000002</v>
      </c>
      <c r="AS1542" s="52">
        <v>23758.26</v>
      </c>
      <c r="AT1542" s="52">
        <v>24161.759999999998</v>
      </c>
      <c r="AU1542" s="52">
        <v>24675.52</v>
      </c>
      <c r="AV1542" s="52">
        <v>25978.33</v>
      </c>
      <c r="AW1542" s="52">
        <v>27058.78</v>
      </c>
      <c r="AX1542" s="52">
        <v>28227.040000000001</v>
      </c>
      <c r="AY1542" s="52">
        <v>29373.31</v>
      </c>
      <c r="AZ1542" s="52">
        <v>30564.93</v>
      </c>
      <c r="BA1542" s="52">
        <v>31800.53</v>
      </c>
      <c r="BB1542" s="52">
        <v>33111.599999999999</v>
      </c>
      <c r="BC1542">
        <v>2017</v>
      </c>
    </row>
    <row r="1543" spans="1:55" x14ac:dyDescent="0.25">
      <c r="A1543">
        <v>228</v>
      </c>
      <c r="B1543" t="s">
        <v>658</v>
      </c>
      <c r="C1543" t="s">
        <v>267</v>
      </c>
      <c r="D1543" t="s">
        <v>659</v>
      </c>
      <c r="E1543" t="s">
        <v>268</v>
      </c>
      <c r="F1543" t="s">
        <v>269</v>
      </c>
      <c r="G1543" t="s">
        <v>270</v>
      </c>
    </row>
    <row r="1544" spans="1:55" x14ac:dyDescent="0.25">
      <c r="A1544">
        <v>228</v>
      </c>
      <c r="B1544" t="s">
        <v>658</v>
      </c>
      <c r="C1544" t="s">
        <v>271</v>
      </c>
      <c r="D1544" t="s">
        <v>659</v>
      </c>
      <c r="E1544" t="s">
        <v>272</v>
      </c>
      <c r="F1544" t="s">
        <v>273</v>
      </c>
      <c r="G1544" t="s">
        <v>274</v>
      </c>
      <c r="I1544" t="s">
        <v>243</v>
      </c>
      <c r="J1544">
        <v>0.28999999999999998</v>
      </c>
      <c r="K1544">
        <v>0.30299999999999999</v>
      </c>
      <c r="L1544">
        <v>0.26100000000000001</v>
      </c>
      <c r="M1544">
        <v>0.247</v>
      </c>
      <c r="N1544">
        <v>0.251</v>
      </c>
      <c r="O1544">
        <v>0.247</v>
      </c>
      <c r="P1544">
        <v>0.252</v>
      </c>
      <c r="Q1544">
        <v>0.25900000000000001</v>
      </c>
      <c r="R1544">
        <v>0.26500000000000001</v>
      </c>
      <c r="S1544">
        <v>0.28299999999999997</v>
      </c>
      <c r="T1544">
        <v>0.28199999999999997</v>
      </c>
      <c r="U1544">
        <v>0.29699999999999999</v>
      </c>
      <c r="V1544">
        <v>0.29599999999999999</v>
      </c>
      <c r="W1544">
        <v>0.31</v>
      </c>
      <c r="X1544">
        <v>0.316</v>
      </c>
      <c r="Y1544">
        <v>0.33200000000000002</v>
      </c>
      <c r="Z1544">
        <v>0.34200000000000003</v>
      </c>
      <c r="AA1544">
        <v>0.35299999999999998</v>
      </c>
      <c r="AB1544">
        <v>0.35899999999999999</v>
      </c>
      <c r="AC1544">
        <v>0.34499999999999997</v>
      </c>
      <c r="AD1544">
        <v>0.34699999999999998</v>
      </c>
      <c r="AE1544">
        <v>0.35</v>
      </c>
      <c r="AF1544">
        <v>0.35</v>
      </c>
      <c r="AG1544">
        <v>0.35</v>
      </c>
      <c r="AH1544">
        <v>0.35699999999999998</v>
      </c>
      <c r="AI1544">
        <v>0.36</v>
      </c>
      <c r="AJ1544">
        <v>0.36399999999999999</v>
      </c>
      <c r="AK1544">
        <v>0.36199999999999999</v>
      </c>
      <c r="AL1544">
        <v>0.36399999999999999</v>
      </c>
      <c r="AM1544">
        <v>0.36</v>
      </c>
      <c r="AN1544">
        <v>0.36199999999999999</v>
      </c>
      <c r="AO1544">
        <v>0.36899999999999999</v>
      </c>
      <c r="AP1544">
        <v>0.376</v>
      </c>
      <c r="AQ1544">
        <v>0.379</v>
      </c>
      <c r="AR1544">
        <v>0.373</v>
      </c>
      <c r="AS1544">
        <v>0.36899999999999999</v>
      </c>
      <c r="AT1544">
        <v>0.36299999999999999</v>
      </c>
      <c r="AU1544">
        <v>0.35499999999999998</v>
      </c>
      <c r="AV1544">
        <v>0.35599999999999998</v>
      </c>
      <c r="AW1544">
        <v>0.35699999999999998</v>
      </c>
      <c r="AX1544">
        <v>0.35599999999999998</v>
      </c>
      <c r="AY1544">
        <v>0.35399999999999998</v>
      </c>
      <c r="AZ1544">
        <v>0.35199999999999998</v>
      </c>
      <c r="BA1544">
        <v>0.35</v>
      </c>
      <c r="BB1544">
        <v>0.34799999999999998</v>
      </c>
      <c r="BC1544">
        <v>2018</v>
      </c>
    </row>
    <row r="1545" spans="1:55" x14ac:dyDescent="0.25">
      <c r="A1545">
        <v>228</v>
      </c>
      <c r="B1545" t="s">
        <v>658</v>
      </c>
      <c r="C1545" t="s">
        <v>275</v>
      </c>
      <c r="D1545" t="s">
        <v>659</v>
      </c>
      <c r="E1545" t="s">
        <v>276</v>
      </c>
      <c r="F1545" t="s">
        <v>277</v>
      </c>
      <c r="G1545" t="s">
        <v>278</v>
      </c>
      <c r="I1545" t="s">
        <v>243</v>
      </c>
      <c r="J1545">
        <v>29.242000000000001</v>
      </c>
      <c r="K1545">
        <v>29.78</v>
      </c>
      <c r="L1545">
        <v>31.59</v>
      </c>
      <c r="M1545">
        <v>39.317</v>
      </c>
      <c r="N1545">
        <v>43.561999999999998</v>
      </c>
      <c r="O1545">
        <v>58.002000000000002</v>
      </c>
      <c r="P1545">
        <v>69.421999999999997</v>
      </c>
      <c r="Q1545">
        <v>85.257000000000005</v>
      </c>
      <c r="R1545">
        <v>101.04600000000001</v>
      </c>
      <c r="S1545">
        <v>110.337</v>
      </c>
      <c r="T1545">
        <v>130.27699999999999</v>
      </c>
      <c r="U1545">
        <v>154.22499999999999</v>
      </c>
      <c r="V1545">
        <v>171.62200000000001</v>
      </c>
      <c r="W1545">
        <v>187.352</v>
      </c>
      <c r="X1545">
        <v>209.411</v>
      </c>
      <c r="Y1545">
        <v>229.31100000000001</v>
      </c>
      <c r="Z1545">
        <v>232.10400000000001</v>
      </c>
      <c r="AA1545">
        <v>235.09899999999999</v>
      </c>
      <c r="AB1545">
        <v>234.90700000000001</v>
      </c>
      <c r="AC1545">
        <v>236.75800000000001</v>
      </c>
      <c r="AD1545">
        <v>241.56299999999999</v>
      </c>
      <c r="AE1545">
        <v>245.61600000000001</v>
      </c>
      <c r="AF1545">
        <v>250.024</v>
      </c>
      <c r="AG1545">
        <v>256.733</v>
      </c>
      <c r="AH1545">
        <v>269.69099999999997</v>
      </c>
      <c r="AI1545">
        <v>281.56900000000002</v>
      </c>
      <c r="AJ1545">
        <v>306.60700000000003</v>
      </c>
      <c r="AK1545">
        <v>314.28399999999999</v>
      </c>
      <c r="AL1545">
        <v>307.81599999999997</v>
      </c>
      <c r="AM1545">
        <v>319.60199999999998</v>
      </c>
      <c r="AN1545">
        <v>344.44</v>
      </c>
      <c r="AO1545">
        <v>348.017</v>
      </c>
      <c r="AP1545">
        <v>345.37799999999999</v>
      </c>
      <c r="AQ1545">
        <v>346.21499999999997</v>
      </c>
      <c r="AR1545">
        <v>359.798</v>
      </c>
      <c r="AS1545">
        <v>373.642</v>
      </c>
      <c r="AT1545">
        <v>385.95400000000001</v>
      </c>
      <c r="AU1545">
        <v>397.79</v>
      </c>
      <c r="AV1545">
        <v>396.86900000000003</v>
      </c>
      <c r="AW1545">
        <v>396.51600000000002</v>
      </c>
      <c r="AX1545">
        <v>399.98</v>
      </c>
      <c r="AY1545">
        <v>403.07499999999999</v>
      </c>
      <c r="AZ1545">
        <v>406.00299999999999</v>
      </c>
      <c r="BA1545">
        <v>408.93900000000002</v>
      </c>
      <c r="BB1545">
        <v>412.25400000000002</v>
      </c>
      <c r="BC1545">
        <v>2018</v>
      </c>
    </row>
    <row r="1546" spans="1:55" x14ac:dyDescent="0.25">
      <c r="A1546">
        <v>228</v>
      </c>
      <c r="B1546" t="s">
        <v>658</v>
      </c>
      <c r="C1546" t="s">
        <v>279</v>
      </c>
      <c r="D1546" t="s">
        <v>659</v>
      </c>
      <c r="E1546" t="s">
        <v>280</v>
      </c>
      <c r="F1546" t="s">
        <v>281</v>
      </c>
      <c r="G1546" t="s">
        <v>282</v>
      </c>
      <c r="I1546" t="s">
        <v>660</v>
      </c>
      <c r="J1546" t="s">
        <v>232</v>
      </c>
      <c r="K1546">
        <v>24.632999999999999</v>
      </c>
      <c r="L1546">
        <v>13.584</v>
      </c>
      <c r="M1546">
        <v>12.118</v>
      </c>
      <c r="N1546">
        <v>15.872999999999999</v>
      </c>
      <c r="O1546">
        <v>19.408000000000001</v>
      </c>
      <c r="P1546">
        <v>21.036000000000001</v>
      </c>
      <c r="Q1546">
        <v>24.347999999999999</v>
      </c>
      <c r="R1546">
        <v>25</v>
      </c>
      <c r="S1546">
        <v>27.401</v>
      </c>
      <c r="T1546">
        <v>27.396999999999998</v>
      </c>
      <c r="U1546">
        <v>25.050999999999998</v>
      </c>
      <c r="V1546">
        <v>26.361000000000001</v>
      </c>
      <c r="W1546">
        <v>29.004999999999999</v>
      </c>
      <c r="X1546">
        <v>26.849</v>
      </c>
      <c r="Y1546">
        <v>28.673999999999999</v>
      </c>
      <c r="Z1546">
        <v>27.803000000000001</v>
      </c>
      <c r="AA1546">
        <v>27.683</v>
      </c>
      <c r="AB1546">
        <v>27.158000000000001</v>
      </c>
      <c r="AC1546">
        <v>20.876999999999999</v>
      </c>
      <c r="AD1546">
        <v>22.067</v>
      </c>
      <c r="AE1546">
        <v>22.373000000000001</v>
      </c>
      <c r="AF1546">
        <v>22.321000000000002</v>
      </c>
      <c r="AG1546">
        <v>21.093</v>
      </c>
      <c r="AH1546">
        <v>19.663</v>
      </c>
      <c r="AI1546">
        <v>21.773</v>
      </c>
      <c r="AJ1546">
        <v>20.754999999999999</v>
      </c>
      <c r="AK1546">
        <v>20.777999999999999</v>
      </c>
      <c r="AL1546">
        <v>26.795000000000002</v>
      </c>
      <c r="AM1546">
        <v>21.187999999999999</v>
      </c>
      <c r="AN1546">
        <v>23.178999999999998</v>
      </c>
      <c r="AO1546">
        <v>24.664000000000001</v>
      </c>
      <c r="AP1546">
        <v>26.405999999999999</v>
      </c>
      <c r="AQ1546">
        <v>25.722000000000001</v>
      </c>
      <c r="AR1546">
        <v>23.277999999999999</v>
      </c>
      <c r="AS1546">
        <v>23.776</v>
      </c>
      <c r="AT1546">
        <v>22.265000000000001</v>
      </c>
      <c r="AU1546">
        <v>21.577999999999999</v>
      </c>
      <c r="AV1546">
        <v>22.658000000000001</v>
      </c>
      <c r="AW1546">
        <v>23.157</v>
      </c>
      <c r="AX1546">
        <v>22.974</v>
      </c>
      <c r="AY1546">
        <v>22.940999999999999</v>
      </c>
      <c r="AZ1546">
        <v>22.92</v>
      </c>
      <c r="BA1546">
        <v>22.888999999999999</v>
      </c>
      <c r="BB1546">
        <v>22.89</v>
      </c>
      <c r="BC1546">
        <v>2018</v>
      </c>
    </row>
    <row r="1547" spans="1:55" x14ac:dyDescent="0.25">
      <c r="A1547">
        <v>228</v>
      </c>
      <c r="B1547" t="s">
        <v>658</v>
      </c>
      <c r="C1547" t="s">
        <v>283</v>
      </c>
      <c r="D1547" t="s">
        <v>659</v>
      </c>
      <c r="E1547" t="s">
        <v>284</v>
      </c>
      <c r="F1547" t="s">
        <v>285</v>
      </c>
      <c r="G1547" t="s">
        <v>282</v>
      </c>
      <c r="I1547" t="s">
        <v>660</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20.346</v>
      </c>
      <c r="W1547">
        <v>21.856000000000002</v>
      </c>
      <c r="X1547">
        <v>20.212</v>
      </c>
      <c r="Y1547">
        <v>24.925999999999998</v>
      </c>
      <c r="Z1547">
        <v>23.605</v>
      </c>
      <c r="AA1547">
        <v>23.129000000000001</v>
      </c>
      <c r="AB1547">
        <v>22.234999999999999</v>
      </c>
      <c r="AC1547">
        <v>20.984000000000002</v>
      </c>
      <c r="AD1547">
        <v>20.89</v>
      </c>
      <c r="AE1547">
        <v>20.93</v>
      </c>
      <c r="AF1547">
        <v>21.396999999999998</v>
      </c>
      <c r="AG1547">
        <v>20.048999999999999</v>
      </c>
      <c r="AH1547">
        <v>21.733000000000001</v>
      </c>
      <c r="AI1547">
        <v>22.928999999999998</v>
      </c>
      <c r="AJ1547">
        <v>25.37</v>
      </c>
      <c r="AK1547">
        <v>25.111999999999998</v>
      </c>
      <c r="AL1547">
        <v>24.52</v>
      </c>
      <c r="AM1547">
        <v>22.669</v>
      </c>
      <c r="AN1547">
        <v>24.873999999999999</v>
      </c>
      <c r="AO1547">
        <v>23.366</v>
      </c>
      <c r="AP1547">
        <v>22.495000000000001</v>
      </c>
      <c r="AQ1547">
        <v>21.658000000000001</v>
      </c>
      <c r="AR1547">
        <v>21.609000000000002</v>
      </c>
      <c r="AS1547">
        <v>21.382000000000001</v>
      </c>
      <c r="AT1547">
        <v>20.722999999999999</v>
      </c>
      <c r="AU1547">
        <v>19.43</v>
      </c>
      <c r="AV1547">
        <v>19.498000000000001</v>
      </c>
      <c r="AW1547">
        <v>19.940999999999999</v>
      </c>
      <c r="AX1547">
        <v>20.204000000000001</v>
      </c>
      <c r="AY1547">
        <v>20.402000000000001</v>
      </c>
      <c r="AZ1547">
        <v>20.635000000000002</v>
      </c>
      <c r="BA1547">
        <v>20.843</v>
      </c>
      <c r="BB1547">
        <v>21.19</v>
      </c>
      <c r="BC1547">
        <v>2018</v>
      </c>
    </row>
    <row r="1548" spans="1:55" x14ac:dyDescent="0.25">
      <c r="A1548">
        <v>228</v>
      </c>
      <c r="B1548" t="s">
        <v>658</v>
      </c>
      <c r="C1548" t="s">
        <v>286</v>
      </c>
      <c r="D1548" t="s">
        <v>659</v>
      </c>
      <c r="E1548" t="s">
        <v>287</v>
      </c>
      <c r="F1548" t="s">
        <v>288</v>
      </c>
      <c r="G1548" t="s">
        <v>250</v>
      </c>
      <c r="I1548" t="s">
        <v>661</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95.649000000000001</v>
      </c>
      <c r="AU1548">
        <v>97.736999999999995</v>
      </c>
      <c r="AV1548">
        <v>100.003</v>
      </c>
      <c r="AW1548">
        <v>102.339</v>
      </c>
      <c r="AX1548">
        <v>105.376</v>
      </c>
      <c r="AY1548">
        <v>108.538</v>
      </c>
      <c r="AZ1548">
        <v>111.795</v>
      </c>
      <c r="BA1548">
        <v>115.149</v>
      </c>
      <c r="BB1548">
        <v>118.604</v>
      </c>
      <c r="BC1548">
        <v>2018</v>
      </c>
    </row>
    <row r="1549" spans="1:55" x14ac:dyDescent="0.25">
      <c r="A1549">
        <v>228</v>
      </c>
      <c r="B1549" t="s">
        <v>658</v>
      </c>
      <c r="C1549" t="s">
        <v>290</v>
      </c>
      <c r="D1549" t="s">
        <v>659</v>
      </c>
      <c r="E1549" t="s">
        <v>287</v>
      </c>
      <c r="F1549" t="s">
        <v>291</v>
      </c>
      <c r="G1549" t="s">
        <v>235</v>
      </c>
      <c r="I1549" t="s">
        <v>292</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3.7879999999999998</v>
      </c>
      <c r="AU1549">
        <v>2.1829999999999998</v>
      </c>
      <c r="AV1549">
        <v>2.3180000000000001</v>
      </c>
      <c r="AW1549">
        <v>2.3359999999999999</v>
      </c>
      <c r="AX1549">
        <v>2.968</v>
      </c>
      <c r="AY1549">
        <v>3.0009999999999999</v>
      </c>
      <c r="AZ1549">
        <v>3.0009999999999999</v>
      </c>
      <c r="BA1549">
        <v>3.0009999999999999</v>
      </c>
      <c r="BB1549">
        <v>3.0009999999999999</v>
      </c>
      <c r="BC1549">
        <v>2018</v>
      </c>
    </row>
    <row r="1550" spans="1:55" x14ac:dyDescent="0.25">
      <c r="A1550">
        <v>228</v>
      </c>
      <c r="B1550" t="s">
        <v>658</v>
      </c>
      <c r="C1550" t="s">
        <v>293</v>
      </c>
      <c r="D1550" t="s">
        <v>659</v>
      </c>
      <c r="E1550" t="s">
        <v>294</v>
      </c>
      <c r="F1550" t="s">
        <v>295</v>
      </c>
      <c r="G1550" t="s">
        <v>250</v>
      </c>
      <c r="I1550" t="s">
        <v>661</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82.238</v>
      </c>
      <c r="AP1550">
        <v>83.436000000000007</v>
      </c>
      <c r="AQ1550">
        <v>85.986000000000004</v>
      </c>
      <c r="AR1550">
        <v>90.025999999999996</v>
      </c>
      <c r="AS1550">
        <v>94.013999999999996</v>
      </c>
      <c r="AT1550">
        <v>96.584999999999994</v>
      </c>
      <c r="AU1550">
        <v>98.781999999999996</v>
      </c>
      <c r="AV1550">
        <v>100.896</v>
      </c>
      <c r="AW1550">
        <v>103.57</v>
      </c>
      <c r="AX1550">
        <v>106.678</v>
      </c>
      <c r="AY1550">
        <v>109.879</v>
      </c>
      <c r="AZ1550">
        <v>113.176</v>
      </c>
      <c r="BA1550">
        <v>116.572</v>
      </c>
      <c r="BB1550">
        <v>120.07</v>
      </c>
      <c r="BC1550">
        <v>2018</v>
      </c>
    </row>
    <row r="1551" spans="1:55" x14ac:dyDescent="0.25">
      <c r="A1551">
        <v>228</v>
      </c>
      <c r="B1551" t="s">
        <v>658</v>
      </c>
      <c r="C1551" t="s">
        <v>296</v>
      </c>
      <c r="D1551" t="s">
        <v>659</v>
      </c>
      <c r="E1551" t="s">
        <v>294</v>
      </c>
      <c r="F1551" t="s">
        <v>297</v>
      </c>
      <c r="G1551" t="s">
        <v>235</v>
      </c>
      <c r="I1551" t="s">
        <v>298</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1.458</v>
      </c>
      <c r="AQ1551">
        <v>3.056</v>
      </c>
      <c r="AR1551">
        <v>4.6980000000000004</v>
      </c>
      <c r="AS1551">
        <v>4.4290000000000003</v>
      </c>
      <c r="AT1551">
        <v>2.7349999999999999</v>
      </c>
      <c r="AU1551">
        <v>2.274</v>
      </c>
      <c r="AV1551">
        <v>2.14</v>
      </c>
      <c r="AW1551">
        <v>2.6509999999999998</v>
      </c>
      <c r="AX1551">
        <v>3.0009999999999999</v>
      </c>
      <c r="AY1551">
        <v>3.0009999999999999</v>
      </c>
      <c r="AZ1551">
        <v>3.0009999999999999</v>
      </c>
      <c r="BA1551">
        <v>3.0009999999999999</v>
      </c>
      <c r="BB1551">
        <v>3.0009999999999999</v>
      </c>
      <c r="BC1551">
        <v>2018</v>
      </c>
    </row>
    <row r="1552" spans="1:55" x14ac:dyDescent="0.25">
      <c r="A1552">
        <v>228</v>
      </c>
      <c r="B1552" t="s">
        <v>658</v>
      </c>
      <c r="C1552" t="s">
        <v>299</v>
      </c>
      <c r="D1552" t="s">
        <v>659</v>
      </c>
      <c r="E1552" t="s">
        <v>300</v>
      </c>
      <c r="G1552" t="s">
        <v>274</v>
      </c>
    </row>
    <row r="1553" spans="1:55" x14ac:dyDescent="0.25">
      <c r="A1553">
        <v>228</v>
      </c>
      <c r="B1553" t="s">
        <v>658</v>
      </c>
      <c r="C1553" t="s">
        <v>301</v>
      </c>
      <c r="D1553" t="s">
        <v>659</v>
      </c>
      <c r="E1553" t="s">
        <v>302</v>
      </c>
      <c r="F1553" t="s">
        <v>303</v>
      </c>
      <c r="G1553" t="s">
        <v>235</v>
      </c>
      <c r="I1553" t="s">
        <v>662</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13.215</v>
      </c>
      <c r="AB1553">
        <v>6.87</v>
      </c>
      <c r="AC1553">
        <v>-9.7910000000000004</v>
      </c>
      <c r="AD1553">
        <v>10.352</v>
      </c>
      <c r="AE1553">
        <v>5.3159999999999998</v>
      </c>
      <c r="AF1553">
        <v>1.847</v>
      </c>
      <c r="AG1553">
        <v>5.6970000000000001</v>
      </c>
      <c r="AH1553">
        <v>19.295000000000002</v>
      </c>
      <c r="AI1553">
        <v>18.370999999999999</v>
      </c>
      <c r="AJ1553">
        <v>11.765000000000001</v>
      </c>
      <c r="AK1553">
        <v>13.769</v>
      </c>
      <c r="AL1553">
        <v>11.576000000000001</v>
      </c>
      <c r="AM1553">
        <v>-16.681999999999999</v>
      </c>
      <c r="AN1553">
        <v>25.602</v>
      </c>
      <c r="AO1553">
        <v>15.417999999999999</v>
      </c>
      <c r="AP1553">
        <v>5.1079999999999997</v>
      </c>
      <c r="AQ1553">
        <v>2.137</v>
      </c>
      <c r="AR1553">
        <v>-6.4770000000000003</v>
      </c>
      <c r="AS1553">
        <v>-1.1930000000000001</v>
      </c>
      <c r="AT1553">
        <v>0.89100000000000001</v>
      </c>
      <c r="AU1553">
        <v>4.7229999999999999</v>
      </c>
      <c r="AV1553">
        <v>7.617</v>
      </c>
      <c r="AW1553">
        <v>1.6140000000000001</v>
      </c>
      <c r="AX1553">
        <v>2.4140000000000001</v>
      </c>
      <c r="AY1553">
        <v>3.8479999999999999</v>
      </c>
      <c r="AZ1553">
        <v>3.488</v>
      </c>
      <c r="BA1553">
        <v>3.3769999999999998</v>
      </c>
      <c r="BB1553">
        <v>3.2549999999999999</v>
      </c>
      <c r="BC1553">
        <v>2018</v>
      </c>
    </row>
    <row r="1554" spans="1:55" x14ac:dyDescent="0.25">
      <c r="A1554">
        <v>228</v>
      </c>
      <c r="B1554" t="s">
        <v>658</v>
      </c>
      <c r="C1554" t="s">
        <v>305</v>
      </c>
      <c r="D1554" t="s">
        <v>659</v>
      </c>
      <c r="E1554" t="s">
        <v>306</v>
      </c>
      <c r="F1554" t="s">
        <v>307</v>
      </c>
      <c r="G1554" t="s">
        <v>235</v>
      </c>
      <c r="I1554" t="s">
        <v>662</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0.17</v>
      </c>
      <c r="AU1554">
        <v>5.0750000000000002</v>
      </c>
      <c r="AV1554">
        <v>8.8770000000000007</v>
      </c>
      <c r="AW1554">
        <v>1.4339999999999999</v>
      </c>
      <c r="AX1554">
        <v>2.415</v>
      </c>
      <c r="AY1554">
        <v>3.85</v>
      </c>
      <c r="AZ1554">
        <v>3.4860000000000002</v>
      </c>
      <c r="BA1554">
        <v>3.3780000000000001</v>
      </c>
      <c r="BB1554">
        <v>3.254</v>
      </c>
      <c r="BC1554">
        <v>2018</v>
      </c>
    </row>
    <row r="1555" spans="1:55" x14ac:dyDescent="0.25">
      <c r="A1555">
        <v>228</v>
      </c>
      <c r="B1555" t="s">
        <v>658</v>
      </c>
      <c r="C1555" t="s">
        <v>308</v>
      </c>
      <c r="D1555" t="s">
        <v>659</v>
      </c>
      <c r="E1555" t="s">
        <v>309</v>
      </c>
      <c r="F1555" t="s">
        <v>310</v>
      </c>
      <c r="G1555" t="s">
        <v>235</v>
      </c>
      <c r="I1555" t="s">
        <v>662</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10.996</v>
      </c>
      <c r="AB1555">
        <v>5.3079999999999998</v>
      </c>
      <c r="AC1555">
        <v>6.6230000000000002</v>
      </c>
      <c r="AD1555">
        <v>5.226</v>
      </c>
      <c r="AE1555">
        <v>6.8769999999999998</v>
      </c>
      <c r="AF1555">
        <v>2.29</v>
      </c>
      <c r="AG1555">
        <v>6.665</v>
      </c>
      <c r="AH1555">
        <v>14.432</v>
      </c>
      <c r="AI1555">
        <v>2.7759999999999998</v>
      </c>
      <c r="AJ1555">
        <v>5.04</v>
      </c>
      <c r="AK1555">
        <v>7.1689999999999996</v>
      </c>
      <c r="AL1555">
        <v>-0.57799999999999996</v>
      </c>
      <c r="AM1555">
        <v>-4.2380000000000004</v>
      </c>
      <c r="AN1555">
        <v>2.351</v>
      </c>
      <c r="AO1555">
        <v>5.4669999999999996</v>
      </c>
      <c r="AP1555">
        <v>0.316</v>
      </c>
      <c r="AQ1555">
        <v>3.3660000000000001</v>
      </c>
      <c r="AR1555">
        <v>0.25</v>
      </c>
      <c r="AS1555">
        <v>-1.726</v>
      </c>
      <c r="AT1555">
        <v>0.51900000000000002</v>
      </c>
      <c r="AU1555">
        <v>-1.143</v>
      </c>
      <c r="AV1555">
        <v>4.9420000000000002</v>
      </c>
      <c r="AW1555">
        <v>1.67</v>
      </c>
      <c r="AX1555">
        <v>3.2770000000000001</v>
      </c>
      <c r="AY1555">
        <v>4.0149999999999997</v>
      </c>
      <c r="AZ1555">
        <v>3.7240000000000002</v>
      </c>
      <c r="BA1555">
        <v>3.4430000000000001</v>
      </c>
      <c r="BB1555">
        <v>3.3</v>
      </c>
      <c r="BC1555">
        <v>2018</v>
      </c>
    </row>
    <row r="1556" spans="1:55" x14ac:dyDescent="0.25">
      <c r="A1556">
        <v>228</v>
      </c>
      <c r="B1556" t="s">
        <v>658</v>
      </c>
      <c r="C1556" t="s">
        <v>311</v>
      </c>
      <c r="D1556" t="s">
        <v>659</v>
      </c>
      <c r="E1556" t="s">
        <v>312</v>
      </c>
      <c r="F1556" t="s">
        <v>313</v>
      </c>
      <c r="G1556" t="s">
        <v>235</v>
      </c>
      <c r="I1556" t="s">
        <v>662</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-0.24</v>
      </c>
      <c r="AU1556">
        <v>-1.919</v>
      </c>
      <c r="AV1556">
        <v>6.4269999999999996</v>
      </c>
      <c r="AW1556">
        <v>1.6020000000000001</v>
      </c>
      <c r="AX1556">
        <v>3.2770000000000001</v>
      </c>
      <c r="AY1556">
        <v>4.0149999999999997</v>
      </c>
      <c r="AZ1556">
        <v>3.7240000000000002</v>
      </c>
      <c r="BA1556">
        <v>3.4430000000000001</v>
      </c>
      <c r="BB1556">
        <v>3.3</v>
      </c>
      <c r="BC1556">
        <v>2018</v>
      </c>
    </row>
    <row r="1557" spans="1:55" x14ac:dyDescent="0.25">
      <c r="A1557">
        <v>228</v>
      </c>
      <c r="B1557" t="s">
        <v>658</v>
      </c>
      <c r="C1557" t="s">
        <v>314</v>
      </c>
      <c r="D1557" t="s">
        <v>659</v>
      </c>
      <c r="E1557" t="s">
        <v>315</v>
      </c>
      <c r="F1557" t="s">
        <v>316</v>
      </c>
      <c r="G1557" t="s">
        <v>317</v>
      </c>
      <c r="I1557" t="s">
        <v>663</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10.833</v>
      </c>
      <c r="AN1557">
        <v>8.1530000000000005</v>
      </c>
      <c r="AO1557">
        <v>7.1189999999999998</v>
      </c>
      <c r="AP1557">
        <v>6.4320000000000004</v>
      </c>
      <c r="AQ1557">
        <v>5.9320000000000004</v>
      </c>
      <c r="AR1557">
        <v>6.3920000000000003</v>
      </c>
      <c r="AS1557">
        <v>6.2140000000000004</v>
      </c>
      <c r="AT1557">
        <v>6.49</v>
      </c>
      <c r="AU1557">
        <v>6.6740000000000004</v>
      </c>
      <c r="AV1557">
        <v>6.9009999999999998</v>
      </c>
      <c r="AW1557">
        <v>6.4930000000000003</v>
      </c>
      <c r="AX1557">
        <v>6.242</v>
      </c>
      <c r="AY1557">
        <v>6.0720000000000001</v>
      </c>
      <c r="AZ1557">
        <v>6.0419999999999998</v>
      </c>
      <c r="BA1557">
        <v>6.0229999999999997</v>
      </c>
      <c r="BB1557">
        <v>6.0270000000000001</v>
      </c>
      <c r="BC1557">
        <v>2017</v>
      </c>
    </row>
    <row r="1558" spans="1:55" x14ac:dyDescent="0.25">
      <c r="A1558">
        <v>228</v>
      </c>
      <c r="B1558" t="s">
        <v>658</v>
      </c>
      <c r="C1558" t="s">
        <v>318</v>
      </c>
      <c r="D1558" t="s">
        <v>659</v>
      </c>
      <c r="E1558" t="s">
        <v>319</v>
      </c>
      <c r="F1558" t="s">
        <v>320</v>
      </c>
      <c r="G1558" t="s">
        <v>321</v>
      </c>
      <c r="H1558" t="s">
        <v>322</v>
      </c>
    </row>
    <row r="1559" spans="1:55" x14ac:dyDescent="0.25">
      <c r="A1559">
        <v>228</v>
      </c>
      <c r="B1559" t="s">
        <v>658</v>
      </c>
      <c r="C1559" t="s">
        <v>323</v>
      </c>
      <c r="D1559" t="s">
        <v>659</v>
      </c>
      <c r="E1559" t="s">
        <v>324</v>
      </c>
      <c r="F1559" t="s">
        <v>325</v>
      </c>
      <c r="G1559" t="s">
        <v>321</v>
      </c>
      <c r="H1559" t="s">
        <v>322</v>
      </c>
      <c r="I1559" t="s">
        <v>664</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18.355</v>
      </c>
      <c r="AV1559">
        <v>18.545000000000002</v>
      </c>
      <c r="AW1559">
        <v>18.736000000000001</v>
      </c>
      <c r="AX1559">
        <v>18.93</v>
      </c>
      <c r="AY1559">
        <v>19.125</v>
      </c>
      <c r="AZ1559">
        <v>19.323</v>
      </c>
      <c r="BA1559">
        <v>19.523</v>
      </c>
      <c r="BB1559">
        <v>19.724</v>
      </c>
      <c r="BC1559">
        <v>2017</v>
      </c>
    </row>
    <row r="1560" spans="1:55" x14ac:dyDescent="0.25">
      <c r="A1560">
        <v>228</v>
      </c>
      <c r="B1560" t="s">
        <v>658</v>
      </c>
      <c r="C1560" t="s">
        <v>327</v>
      </c>
      <c r="D1560" t="s">
        <v>659</v>
      </c>
      <c r="E1560" t="s">
        <v>328</v>
      </c>
      <c r="F1560" t="s">
        <v>329</v>
      </c>
      <c r="G1560" t="s">
        <v>229</v>
      </c>
      <c r="H1560" t="s">
        <v>230</v>
      </c>
      <c r="I1560" t="s">
        <v>665</v>
      </c>
      <c r="J1560" t="s">
        <v>232</v>
      </c>
      <c r="K1560" t="s">
        <v>232</v>
      </c>
      <c r="L1560" t="s">
        <v>232</v>
      </c>
      <c r="M1560" t="s">
        <v>232</v>
      </c>
      <c r="N1560" t="s">
        <v>232</v>
      </c>
      <c r="O1560" t="s">
        <v>232</v>
      </c>
      <c r="P1560" t="s">
        <v>232</v>
      </c>
      <c r="Q1560" t="s">
        <v>232</v>
      </c>
      <c r="R1560" t="s">
        <v>232</v>
      </c>
      <c r="S1560" t="s">
        <v>232</v>
      </c>
      <c r="T1560" s="52">
        <v>2344.46</v>
      </c>
      <c r="U1560" s="52">
        <v>3032.45</v>
      </c>
      <c r="V1560" s="52">
        <v>3866.96</v>
      </c>
      <c r="W1560" s="52">
        <v>4541.4399999999996</v>
      </c>
      <c r="X1560" s="52">
        <v>5321.21</v>
      </c>
      <c r="Y1560" s="52">
        <v>6618.48</v>
      </c>
      <c r="Z1560" s="52">
        <v>7355.25</v>
      </c>
      <c r="AA1560" s="52">
        <v>8131.45</v>
      </c>
      <c r="AB1560" s="52">
        <v>8414.7000000000007</v>
      </c>
      <c r="AC1560" s="52">
        <v>8336.44</v>
      </c>
      <c r="AD1560" s="52">
        <v>9362.1</v>
      </c>
      <c r="AE1560" s="52">
        <v>10301.790000000001</v>
      </c>
      <c r="AF1560" s="52">
        <v>10669.32</v>
      </c>
      <c r="AG1560" s="52">
        <v>11533.1</v>
      </c>
      <c r="AH1560" s="52">
        <v>13809.47</v>
      </c>
      <c r="AI1560" s="52">
        <v>16991.77</v>
      </c>
      <c r="AJ1560" s="52">
        <v>21405.33</v>
      </c>
      <c r="AK1560" s="52">
        <v>24578.81</v>
      </c>
      <c r="AL1560" s="52">
        <v>24144.1</v>
      </c>
      <c r="AM1560" s="52">
        <v>19916.740000000002</v>
      </c>
      <c r="AN1560" s="52">
        <v>25608.04</v>
      </c>
      <c r="AO1560" s="52">
        <v>29538.7</v>
      </c>
      <c r="AP1560" s="52">
        <v>30892.91</v>
      </c>
      <c r="AQ1560" s="52">
        <v>31140.71</v>
      </c>
      <c r="AR1560" s="52">
        <v>33076.35</v>
      </c>
      <c r="AS1560" s="52">
        <v>36386.080000000002</v>
      </c>
      <c r="AT1560" s="52">
        <v>38319.78</v>
      </c>
      <c r="AU1560" s="52">
        <v>40991.769999999997</v>
      </c>
      <c r="AV1560" s="52">
        <v>45282.78</v>
      </c>
      <c r="AW1560" s="52">
        <v>47497.5</v>
      </c>
      <c r="AX1560" s="52">
        <v>50378.99</v>
      </c>
      <c r="AY1560" s="52">
        <v>53213.599999999999</v>
      </c>
      <c r="AZ1560" s="52">
        <v>56058.98</v>
      </c>
      <c r="BA1560" s="52">
        <v>59245.06</v>
      </c>
      <c r="BB1560" s="52">
        <v>62509.15</v>
      </c>
      <c r="BC1560">
        <v>2018</v>
      </c>
    </row>
    <row r="1561" spans="1:55" x14ac:dyDescent="0.25">
      <c r="A1561">
        <v>228</v>
      </c>
      <c r="B1561" t="s">
        <v>658</v>
      </c>
      <c r="C1561" t="s">
        <v>331</v>
      </c>
      <c r="D1561" t="s">
        <v>659</v>
      </c>
      <c r="E1561" t="s">
        <v>328</v>
      </c>
      <c r="F1561" t="s">
        <v>329</v>
      </c>
      <c r="G1561" t="s">
        <v>282</v>
      </c>
      <c r="I1561" t="s">
        <v>332</v>
      </c>
      <c r="J1561" t="s">
        <v>232</v>
      </c>
      <c r="K1561" t="s">
        <v>232</v>
      </c>
      <c r="L1561" t="s">
        <v>232</v>
      </c>
      <c r="M1561" t="s">
        <v>232</v>
      </c>
      <c r="N1561" t="s">
        <v>232</v>
      </c>
      <c r="O1561" t="s">
        <v>232</v>
      </c>
      <c r="P1561" t="s">
        <v>232</v>
      </c>
      <c r="Q1561" t="s">
        <v>232</v>
      </c>
      <c r="R1561" t="s">
        <v>232</v>
      </c>
      <c r="S1561" t="s">
        <v>232</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22.21</v>
      </c>
      <c r="AG1561">
        <v>22.052</v>
      </c>
      <c r="AH1561">
        <v>22.832999999999998</v>
      </c>
      <c r="AI1561">
        <v>24.68</v>
      </c>
      <c r="AJ1561">
        <v>26.065999999999999</v>
      </c>
      <c r="AK1561">
        <v>27.103999999999999</v>
      </c>
      <c r="AL1561">
        <v>25.747</v>
      </c>
      <c r="AM1561">
        <v>20.63</v>
      </c>
      <c r="AN1561">
        <v>22.989000000000001</v>
      </c>
      <c r="AO1561">
        <v>24.225999999999999</v>
      </c>
      <c r="AP1561">
        <v>23.780999999999999</v>
      </c>
      <c r="AQ1561">
        <v>22.587</v>
      </c>
      <c r="AR1561">
        <v>22.263000000000002</v>
      </c>
      <c r="AS1561">
        <v>22.808</v>
      </c>
      <c r="AT1561">
        <v>22.619</v>
      </c>
      <c r="AU1561">
        <v>22.751999999999999</v>
      </c>
      <c r="AV1561">
        <v>23.684000000000001</v>
      </c>
      <c r="AW1561">
        <v>23.628</v>
      </c>
      <c r="AX1561">
        <v>23.571999999999999</v>
      </c>
      <c r="AY1561">
        <v>23.5</v>
      </c>
      <c r="AZ1561">
        <v>23.379000000000001</v>
      </c>
      <c r="BA1561">
        <v>23.335999999999999</v>
      </c>
      <c r="BB1561">
        <v>23.216000000000001</v>
      </c>
      <c r="BC1561">
        <v>2018</v>
      </c>
    </row>
    <row r="1562" spans="1:55" x14ac:dyDescent="0.25">
      <c r="A1562">
        <v>228</v>
      </c>
      <c r="B1562" t="s">
        <v>658</v>
      </c>
      <c r="C1562" t="s">
        <v>333</v>
      </c>
      <c r="D1562" t="s">
        <v>659</v>
      </c>
      <c r="E1562" t="s">
        <v>334</v>
      </c>
      <c r="F1562" t="s">
        <v>335</v>
      </c>
      <c r="G1562" t="s">
        <v>229</v>
      </c>
      <c r="H1562" t="s">
        <v>230</v>
      </c>
      <c r="I1562" t="s">
        <v>665</v>
      </c>
      <c r="J1562" t="s">
        <v>232</v>
      </c>
      <c r="K1562" t="s">
        <v>232</v>
      </c>
      <c r="L1562" t="s">
        <v>232</v>
      </c>
      <c r="M1562" t="s">
        <v>232</v>
      </c>
      <c r="N1562" t="s">
        <v>232</v>
      </c>
      <c r="O1562" t="s">
        <v>232</v>
      </c>
      <c r="P1562" t="s">
        <v>232</v>
      </c>
      <c r="Q1562" t="s">
        <v>232</v>
      </c>
      <c r="R1562" t="s">
        <v>232</v>
      </c>
      <c r="S1562" t="s">
        <v>232</v>
      </c>
      <c r="T1562" s="52">
        <v>2117.44</v>
      </c>
      <c r="U1562" s="52">
        <v>2827.38</v>
      </c>
      <c r="V1562" s="52">
        <v>3513.23</v>
      </c>
      <c r="W1562" s="52">
        <v>4257.42</v>
      </c>
      <c r="X1562" s="52">
        <v>4974.47</v>
      </c>
      <c r="Y1562" s="52">
        <v>5708.42</v>
      </c>
      <c r="Z1562" s="52">
        <v>6684.43</v>
      </c>
      <c r="AA1562" s="52">
        <v>7398.44</v>
      </c>
      <c r="AB1562" s="52">
        <v>8267.4500000000007</v>
      </c>
      <c r="AC1562" s="52">
        <v>9112.5300000000007</v>
      </c>
      <c r="AD1562" s="52">
        <v>9654.58</v>
      </c>
      <c r="AE1562" s="52">
        <v>10526.39</v>
      </c>
      <c r="AF1562" s="52">
        <v>11236.27</v>
      </c>
      <c r="AG1562" s="52">
        <v>11752.89</v>
      </c>
      <c r="AH1562" s="52">
        <v>12571.04</v>
      </c>
      <c r="AI1562" s="52">
        <v>13864.13</v>
      </c>
      <c r="AJ1562" s="52">
        <v>15279.6</v>
      </c>
      <c r="AK1562" s="52">
        <v>17406.740000000002</v>
      </c>
      <c r="AL1562" s="52">
        <v>20454.689999999999</v>
      </c>
      <c r="AM1562" s="52">
        <v>24011.25</v>
      </c>
      <c r="AN1562" s="52">
        <v>26009.86</v>
      </c>
      <c r="AO1562" s="52">
        <v>27805.33</v>
      </c>
      <c r="AP1562" s="52">
        <v>30008.080000000002</v>
      </c>
      <c r="AQ1562" s="52">
        <v>31788.19</v>
      </c>
      <c r="AR1562" s="52">
        <v>35290.75</v>
      </c>
      <c r="AS1562" s="52">
        <v>39699.370000000003</v>
      </c>
      <c r="AT1562" s="52">
        <v>42810.2</v>
      </c>
      <c r="AU1562" s="52">
        <v>45703.65</v>
      </c>
      <c r="AV1562" s="52">
        <v>48194.559999999998</v>
      </c>
      <c r="AW1562" s="52">
        <v>51210.77</v>
      </c>
      <c r="AX1562" s="52">
        <v>53671.98</v>
      </c>
      <c r="AY1562" s="52">
        <v>55780.73</v>
      </c>
      <c r="AZ1562" s="52">
        <v>58295.14</v>
      </c>
      <c r="BA1562" s="52">
        <v>61107.46</v>
      </c>
      <c r="BB1562" s="52">
        <v>63863.72</v>
      </c>
      <c r="BC1562">
        <v>2018</v>
      </c>
    </row>
    <row r="1563" spans="1:55" x14ac:dyDescent="0.25">
      <c r="A1563">
        <v>228</v>
      </c>
      <c r="B1563" t="s">
        <v>658</v>
      </c>
      <c r="C1563" t="s">
        <v>336</v>
      </c>
      <c r="D1563" t="s">
        <v>659</v>
      </c>
      <c r="E1563" t="s">
        <v>334</v>
      </c>
      <c r="F1563" t="s">
        <v>335</v>
      </c>
      <c r="G1563" t="s">
        <v>282</v>
      </c>
      <c r="I1563" t="s">
        <v>337</v>
      </c>
      <c r="J1563" t="s">
        <v>232</v>
      </c>
      <c r="K1563" t="s">
        <v>232</v>
      </c>
      <c r="L1563" t="s">
        <v>232</v>
      </c>
      <c r="M1563" t="s">
        <v>232</v>
      </c>
      <c r="N1563" t="s">
        <v>232</v>
      </c>
      <c r="O1563" t="s">
        <v>232</v>
      </c>
      <c r="P1563" t="s">
        <v>232</v>
      </c>
      <c r="Q1563" t="s">
        <v>232</v>
      </c>
      <c r="R1563" t="s">
        <v>232</v>
      </c>
      <c r="S1563" t="s">
        <v>232</v>
      </c>
      <c r="T1563">
        <v>21.14</v>
      </c>
      <c r="U1563">
        <v>21.399000000000001</v>
      </c>
      <c r="V1563">
        <v>21.081</v>
      </c>
      <c r="W1563">
        <v>21.367999999999999</v>
      </c>
      <c r="X1563">
        <v>20.766999999999999</v>
      </c>
      <c r="Y1563">
        <v>19.588999999999999</v>
      </c>
      <c r="Z1563">
        <v>20.780999999999999</v>
      </c>
      <c r="AA1563">
        <v>20.780999999999999</v>
      </c>
      <c r="AB1563">
        <v>22.021999999999998</v>
      </c>
      <c r="AC1563">
        <v>23.850999999999999</v>
      </c>
      <c r="AD1563">
        <v>22.998000000000001</v>
      </c>
      <c r="AE1563">
        <v>23.36</v>
      </c>
      <c r="AF1563">
        <v>23.39</v>
      </c>
      <c r="AG1563">
        <v>22.472000000000001</v>
      </c>
      <c r="AH1563">
        <v>20.786000000000001</v>
      </c>
      <c r="AI1563">
        <v>20.137</v>
      </c>
      <c r="AJ1563">
        <v>18.606000000000002</v>
      </c>
      <c r="AK1563">
        <v>19.195</v>
      </c>
      <c r="AL1563">
        <v>21.812000000000001</v>
      </c>
      <c r="AM1563">
        <v>24.870999999999999</v>
      </c>
      <c r="AN1563">
        <v>23.35</v>
      </c>
      <c r="AO1563">
        <v>22.803999999999998</v>
      </c>
      <c r="AP1563">
        <v>23.1</v>
      </c>
      <c r="AQ1563">
        <v>23.056999999999999</v>
      </c>
      <c r="AR1563">
        <v>23.754000000000001</v>
      </c>
      <c r="AS1563">
        <v>24.885000000000002</v>
      </c>
      <c r="AT1563">
        <v>25.27</v>
      </c>
      <c r="AU1563">
        <v>25.367999999999999</v>
      </c>
      <c r="AV1563">
        <v>25.207000000000001</v>
      </c>
      <c r="AW1563">
        <v>25.475000000000001</v>
      </c>
      <c r="AX1563">
        <v>25.113</v>
      </c>
      <c r="AY1563">
        <v>24.634</v>
      </c>
      <c r="AZ1563">
        <v>24.311</v>
      </c>
      <c r="BA1563">
        <v>24.068999999999999</v>
      </c>
      <c r="BB1563">
        <v>23.719000000000001</v>
      </c>
      <c r="BC1563">
        <v>2018</v>
      </c>
    </row>
    <row r="1564" spans="1:55" x14ac:dyDescent="0.25">
      <c r="A1564">
        <v>228</v>
      </c>
      <c r="B1564" t="s">
        <v>658</v>
      </c>
      <c r="C1564" t="s">
        <v>338</v>
      </c>
      <c r="D1564" t="s">
        <v>659</v>
      </c>
      <c r="E1564" t="s">
        <v>339</v>
      </c>
      <c r="F1564" t="s">
        <v>340</v>
      </c>
      <c r="G1564" t="s">
        <v>229</v>
      </c>
      <c r="H1564" t="s">
        <v>230</v>
      </c>
      <c r="I1564" t="s">
        <v>665</v>
      </c>
      <c r="J1564" t="s">
        <v>232</v>
      </c>
      <c r="K1564" t="s">
        <v>232</v>
      </c>
      <c r="L1564" t="s">
        <v>232</v>
      </c>
      <c r="M1564" t="s">
        <v>232</v>
      </c>
      <c r="N1564" t="s">
        <v>232</v>
      </c>
      <c r="O1564" t="s">
        <v>232</v>
      </c>
      <c r="P1564" t="s">
        <v>232</v>
      </c>
      <c r="Q1564" t="s">
        <v>232</v>
      </c>
      <c r="R1564" t="s">
        <v>232</v>
      </c>
      <c r="S1564" t="s">
        <v>232</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52">
        <v>1238.43</v>
      </c>
      <c r="AI1564" s="52">
        <v>3127.64</v>
      </c>
      <c r="AJ1564" s="52">
        <v>6125.72</v>
      </c>
      <c r="AK1564" s="52">
        <v>7172.08</v>
      </c>
      <c r="AL1564" s="52">
        <v>3689.41</v>
      </c>
      <c r="AM1564" s="52">
        <v>-4094.51</v>
      </c>
      <c r="AN1564">
        <v>-401.815</v>
      </c>
      <c r="AO1564" s="52">
        <v>1733.37</v>
      </c>
      <c r="AP1564">
        <v>884.827</v>
      </c>
      <c r="AQ1564">
        <v>-647.47799999999995</v>
      </c>
      <c r="AR1564" s="52">
        <v>-2214.4</v>
      </c>
      <c r="AS1564" s="52">
        <v>-3313.29</v>
      </c>
      <c r="AT1564" s="52">
        <v>-4490.41</v>
      </c>
      <c r="AU1564" s="52">
        <v>-4711.88</v>
      </c>
      <c r="AV1564" s="52">
        <v>-2911.78</v>
      </c>
      <c r="AW1564" s="52">
        <v>-3713.27</v>
      </c>
      <c r="AX1564" s="52">
        <v>-3292.99</v>
      </c>
      <c r="AY1564" s="52">
        <v>-2567.13</v>
      </c>
      <c r="AZ1564" s="52">
        <v>-2236.16</v>
      </c>
      <c r="BA1564" s="52">
        <v>-1862.39</v>
      </c>
      <c r="BB1564" s="52">
        <v>-1354.57</v>
      </c>
      <c r="BC1564">
        <v>2018</v>
      </c>
    </row>
    <row r="1565" spans="1:55" x14ac:dyDescent="0.25">
      <c r="A1565">
        <v>228</v>
      </c>
      <c r="B1565" t="s">
        <v>658</v>
      </c>
      <c r="C1565" t="s">
        <v>341</v>
      </c>
      <c r="D1565" t="s">
        <v>659</v>
      </c>
      <c r="E1565" t="s">
        <v>339</v>
      </c>
      <c r="F1565" t="s">
        <v>340</v>
      </c>
      <c r="G1565" t="s">
        <v>282</v>
      </c>
      <c r="I1565" t="s">
        <v>342</v>
      </c>
      <c r="J1565" t="s">
        <v>232</v>
      </c>
      <c r="K1565" t="s">
        <v>232</v>
      </c>
      <c r="L1565" t="s">
        <v>232</v>
      </c>
      <c r="M1565" t="s">
        <v>232</v>
      </c>
      <c r="N1565" t="s">
        <v>232</v>
      </c>
      <c r="O1565" t="s">
        <v>232</v>
      </c>
      <c r="P1565" t="s">
        <v>232</v>
      </c>
      <c r="Q1565" t="s">
        <v>232</v>
      </c>
      <c r="R1565" t="s">
        <v>232</v>
      </c>
      <c r="S1565" t="s">
        <v>232</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-2.6509999999999998</v>
      </c>
      <c r="AU1565">
        <v>-2.6150000000000002</v>
      </c>
      <c r="AV1565">
        <v>-1.5229999999999999</v>
      </c>
      <c r="AW1565">
        <v>-1.847</v>
      </c>
      <c r="AX1565">
        <v>-1.5409999999999999</v>
      </c>
      <c r="AY1565">
        <v>-1.1339999999999999</v>
      </c>
      <c r="AZ1565">
        <v>-0.93300000000000005</v>
      </c>
      <c r="BA1565">
        <v>-0.73399999999999999</v>
      </c>
      <c r="BB1565">
        <v>-0.503</v>
      </c>
      <c r="BC1565">
        <v>2018</v>
      </c>
    </row>
    <row r="1566" spans="1:55" x14ac:dyDescent="0.25">
      <c r="A1566">
        <v>228</v>
      </c>
      <c r="B1566" t="s">
        <v>658</v>
      </c>
      <c r="C1566" t="s">
        <v>343</v>
      </c>
      <c r="D1566" t="s">
        <v>659</v>
      </c>
      <c r="E1566" t="s">
        <v>344</v>
      </c>
      <c r="F1566" t="s">
        <v>345</v>
      </c>
      <c r="G1566" t="s">
        <v>229</v>
      </c>
      <c r="H1566" t="s">
        <v>230</v>
      </c>
      <c r="I1566" t="s">
        <v>665</v>
      </c>
      <c r="J1566" t="s">
        <v>232</v>
      </c>
      <c r="K1566" t="s">
        <v>232</v>
      </c>
      <c r="L1566" t="s">
        <v>232</v>
      </c>
      <c r="M1566" t="s">
        <v>232</v>
      </c>
      <c r="N1566" t="s">
        <v>232</v>
      </c>
      <c r="O1566" t="s">
        <v>232</v>
      </c>
      <c r="P1566" t="s">
        <v>232</v>
      </c>
      <c r="Q1566" t="s">
        <v>232</v>
      </c>
      <c r="R1566" t="s">
        <v>232</v>
      </c>
      <c r="S1566" t="s">
        <v>232</v>
      </c>
      <c r="T1566" t="s">
        <v>232</v>
      </c>
      <c r="U1566" t="s">
        <v>232</v>
      </c>
      <c r="V1566" t="s">
        <v>232</v>
      </c>
      <c r="W1566" t="s">
        <v>232</v>
      </c>
      <c r="X1566" t="s">
        <v>232</v>
      </c>
      <c r="Y1566" t="s">
        <v>232</v>
      </c>
      <c r="Z1566" t="s">
        <v>232</v>
      </c>
      <c r="AA1566" t="s">
        <v>232</v>
      </c>
      <c r="AB1566" t="s">
        <v>232</v>
      </c>
      <c r="AC1566" t="s">
        <v>232</v>
      </c>
      <c r="AD1566" t="s">
        <v>232</v>
      </c>
      <c r="AE1566">
        <v>296.36399999999998</v>
      </c>
      <c r="AF1566">
        <v>155.79599999999999</v>
      </c>
      <c r="AG1566">
        <v>431.935</v>
      </c>
      <c r="AH1566">
        <v>632.96500000000003</v>
      </c>
      <c r="AI1566">
        <v>753.11500000000001</v>
      </c>
      <c r="AJ1566" s="52">
        <v>1100.6300000000001</v>
      </c>
      <c r="AK1566">
        <v>930.73199999999997</v>
      </c>
      <c r="AL1566">
        <v>-920.08399999999995</v>
      </c>
      <c r="AM1566" s="52">
        <v>-2834</v>
      </c>
      <c r="AN1566" s="52">
        <v>-2134.65</v>
      </c>
      <c r="AO1566" s="52">
        <v>-1218.3399999999999</v>
      </c>
      <c r="AP1566">
        <v>-478.84800000000001</v>
      </c>
      <c r="AQ1566">
        <v>-711.101</v>
      </c>
      <c r="AR1566">
        <v>-743.51700000000005</v>
      </c>
      <c r="AS1566">
        <v>749.06200000000001</v>
      </c>
      <c r="AT1566" s="52">
        <v>-1632.42</v>
      </c>
      <c r="AU1566" s="52">
        <v>-3621.86</v>
      </c>
      <c r="AV1566" s="52">
        <v>-2807.88</v>
      </c>
      <c r="AW1566" s="52">
        <v>-3246.93</v>
      </c>
      <c r="AX1566" s="52">
        <v>-3024.57</v>
      </c>
      <c r="AY1566" s="52">
        <v>-2751.65</v>
      </c>
      <c r="AZ1566" s="52">
        <v>-2434.3000000000002</v>
      </c>
      <c r="BA1566" s="52">
        <v>-2069.62</v>
      </c>
      <c r="BB1566" s="52">
        <v>-1656.37</v>
      </c>
      <c r="BC1566">
        <v>2018</v>
      </c>
    </row>
    <row r="1567" spans="1:55" x14ac:dyDescent="0.25">
      <c r="A1567">
        <v>228</v>
      </c>
      <c r="B1567" t="s">
        <v>658</v>
      </c>
      <c r="C1567" t="s">
        <v>346</v>
      </c>
      <c r="D1567" t="s">
        <v>659</v>
      </c>
      <c r="E1567" t="s">
        <v>344</v>
      </c>
      <c r="F1567" t="s">
        <v>345</v>
      </c>
      <c r="G1567" t="s">
        <v>270</v>
      </c>
      <c r="I1567" t="s">
        <v>397</v>
      </c>
      <c r="J1567" t="s">
        <v>232</v>
      </c>
      <c r="K1567" t="s">
        <v>232</v>
      </c>
      <c r="L1567" t="s">
        <v>232</v>
      </c>
      <c r="M1567" t="s">
        <v>232</v>
      </c>
      <c r="N1567" t="s">
        <v>232</v>
      </c>
      <c r="O1567" t="s">
        <v>232</v>
      </c>
      <c r="P1567" t="s">
        <v>232</v>
      </c>
      <c r="Q1567" t="s">
        <v>232</v>
      </c>
      <c r="R1567" t="s">
        <v>232</v>
      </c>
      <c r="S1567" t="s">
        <v>232</v>
      </c>
      <c r="T1567" t="s">
        <v>232</v>
      </c>
      <c r="U1567" t="s">
        <v>232</v>
      </c>
      <c r="V1567" t="s">
        <v>232</v>
      </c>
      <c r="W1567" t="s">
        <v>232</v>
      </c>
      <c r="X1567" t="s">
        <v>232</v>
      </c>
      <c r="Y1567" t="s">
        <v>232</v>
      </c>
      <c r="Z1567" t="s">
        <v>232</v>
      </c>
      <c r="AA1567" t="s">
        <v>232</v>
      </c>
      <c r="AB1567" t="s">
        <v>232</v>
      </c>
      <c r="AC1567" t="s">
        <v>232</v>
      </c>
      <c r="AD1567" t="s">
        <v>232</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-1.976</v>
      </c>
      <c r="AV1567">
        <v>-1.4630000000000001</v>
      </c>
      <c r="AW1567">
        <v>-1.6160000000000001</v>
      </c>
      <c r="AX1567">
        <v>-1.419</v>
      </c>
      <c r="AY1567">
        <v>-1.2170000000000001</v>
      </c>
      <c r="AZ1567">
        <v>-1.016</v>
      </c>
      <c r="BA1567">
        <v>-0.81499999999999995</v>
      </c>
      <c r="BB1567">
        <v>-0.61499999999999999</v>
      </c>
      <c r="BC1567">
        <v>2018</v>
      </c>
    </row>
    <row r="1568" spans="1:55" x14ac:dyDescent="0.25">
      <c r="A1568">
        <v>228</v>
      </c>
      <c r="B1568" t="s">
        <v>658</v>
      </c>
      <c r="C1568" t="s">
        <v>347</v>
      </c>
      <c r="D1568" t="s">
        <v>659</v>
      </c>
      <c r="E1568" t="s">
        <v>348</v>
      </c>
      <c r="F1568" t="s">
        <v>349</v>
      </c>
      <c r="G1568" t="s">
        <v>229</v>
      </c>
      <c r="H1568" t="s">
        <v>230</v>
      </c>
      <c r="I1568" t="s">
        <v>665</v>
      </c>
      <c r="J1568" t="s">
        <v>232</v>
      </c>
      <c r="K1568" t="s">
        <v>232</v>
      </c>
      <c r="L1568" t="s">
        <v>232</v>
      </c>
      <c r="M1568" t="s">
        <v>232</v>
      </c>
      <c r="N1568" t="s">
        <v>232</v>
      </c>
      <c r="O1568" t="s">
        <v>232</v>
      </c>
      <c r="P1568" t="s">
        <v>232</v>
      </c>
      <c r="Q1568" t="s">
        <v>232</v>
      </c>
      <c r="R1568" t="s">
        <v>232</v>
      </c>
      <c r="S1568" t="s">
        <v>232</v>
      </c>
      <c r="T1568">
        <v>467.62700000000001</v>
      </c>
      <c r="U1568">
        <v>503.68700000000001</v>
      </c>
      <c r="V1568">
        <v>651.97900000000004</v>
      </c>
      <c r="W1568">
        <v>593.505</v>
      </c>
      <c r="X1568">
        <v>674.96600000000001</v>
      </c>
      <c r="Y1568" s="52">
        <v>1191.08</v>
      </c>
      <c r="Z1568">
        <v>911.60599999999999</v>
      </c>
      <c r="AA1568">
        <v>966.76199999999994</v>
      </c>
      <c r="AB1568">
        <v>338.62400000000002</v>
      </c>
      <c r="AC1568">
        <v>-568.13099999999997</v>
      </c>
      <c r="AD1568">
        <v>-23.213000000000001</v>
      </c>
      <c r="AE1568">
        <v>-16.972999999999999</v>
      </c>
      <c r="AF1568">
        <v>-328.30900000000003</v>
      </c>
      <c r="AG1568">
        <v>59.466999999999999</v>
      </c>
      <c r="AH1568" s="52">
        <v>1539.16</v>
      </c>
      <c r="AI1568" s="52">
        <v>3427.83</v>
      </c>
      <c r="AJ1568" s="52">
        <v>6266.08</v>
      </c>
      <c r="AK1568" s="52">
        <v>7005.02</v>
      </c>
      <c r="AL1568" s="52">
        <v>3353.68</v>
      </c>
      <c r="AM1568" s="52">
        <v>-4286.43</v>
      </c>
      <c r="AN1568">
        <v>-346.089</v>
      </c>
      <c r="AO1568" s="52">
        <v>1851.25</v>
      </c>
      <c r="AP1568" s="52">
        <v>1027.45</v>
      </c>
      <c r="AQ1568">
        <v>-535.86199999999997</v>
      </c>
      <c r="AR1568" s="52">
        <v>-2000.89</v>
      </c>
      <c r="AS1568" s="52">
        <v>-2968.23</v>
      </c>
      <c r="AT1568" s="52">
        <v>-4012.14</v>
      </c>
      <c r="AU1568" s="52">
        <v>-4066.23</v>
      </c>
      <c r="AV1568" s="52">
        <v>-2208.1</v>
      </c>
      <c r="AW1568" s="52">
        <v>-2794.92</v>
      </c>
      <c r="AX1568" s="52">
        <v>-2171.16</v>
      </c>
      <c r="AY1568" s="52">
        <v>-1275.97</v>
      </c>
      <c r="AZ1568">
        <v>-745.68600000000004</v>
      </c>
      <c r="BA1568">
        <v>-249.73400000000001</v>
      </c>
      <c r="BB1568">
        <v>282.56400000000002</v>
      </c>
      <c r="BC1568">
        <v>2018</v>
      </c>
    </row>
    <row r="1569" spans="1:55" x14ac:dyDescent="0.25">
      <c r="A1569">
        <v>228</v>
      </c>
      <c r="B1569" t="s">
        <v>658</v>
      </c>
      <c r="C1569" t="s">
        <v>350</v>
      </c>
      <c r="D1569" t="s">
        <v>659</v>
      </c>
      <c r="E1569" t="s">
        <v>348</v>
      </c>
      <c r="F1569" t="s">
        <v>349</v>
      </c>
      <c r="G1569" t="s">
        <v>282</v>
      </c>
      <c r="I1569" t="s">
        <v>351</v>
      </c>
      <c r="J1569" t="s">
        <v>232</v>
      </c>
      <c r="K1569" t="s">
        <v>232</v>
      </c>
      <c r="L1569" t="s">
        <v>232</v>
      </c>
      <c r="M1569" t="s">
        <v>232</v>
      </c>
      <c r="N1569" t="s">
        <v>232</v>
      </c>
      <c r="O1569" t="s">
        <v>232</v>
      </c>
      <c r="P1569" t="s">
        <v>232</v>
      </c>
      <c r="Q1569" t="s">
        <v>232</v>
      </c>
      <c r="R1569" t="s">
        <v>232</v>
      </c>
      <c r="S1569" t="s">
        <v>232</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-2.2570000000000001</v>
      </c>
      <c r="AV1569">
        <v>-1.155</v>
      </c>
      <c r="AW1569">
        <v>-1.39</v>
      </c>
      <c r="AX1569">
        <v>-1.016</v>
      </c>
      <c r="AY1569">
        <v>-0.56299999999999994</v>
      </c>
      <c r="AZ1569">
        <v>-0.311</v>
      </c>
      <c r="BA1569">
        <v>-9.8000000000000004E-2</v>
      </c>
      <c r="BB1569">
        <v>0.105</v>
      </c>
      <c r="BC1569">
        <v>2018</v>
      </c>
    </row>
    <row r="1570" spans="1:55" x14ac:dyDescent="0.25">
      <c r="A1570">
        <v>228</v>
      </c>
      <c r="B1570" t="s">
        <v>658</v>
      </c>
      <c r="C1570" t="s">
        <v>352</v>
      </c>
      <c r="D1570" t="s">
        <v>659</v>
      </c>
      <c r="E1570" t="s">
        <v>353</v>
      </c>
      <c r="F1570" t="s">
        <v>354</v>
      </c>
      <c r="G1570" t="s">
        <v>229</v>
      </c>
      <c r="H1570" t="s">
        <v>230</v>
      </c>
      <c r="I1570" t="s">
        <v>665</v>
      </c>
      <c r="J1570" t="s">
        <v>232</v>
      </c>
      <c r="K1570" t="s">
        <v>232</v>
      </c>
      <c r="L1570" t="s">
        <v>232</v>
      </c>
      <c r="M1570" t="s">
        <v>232</v>
      </c>
      <c r="N1570" t="s">
        <v>232</v>
      </c>
      <c r="O1570" t="s">
        <v>232</v>
      </c>
      <c r="P1570" t="s">
        <v>232</v>
      </c>
      <c r="Q1570" t="s">
        <v>232</v>
      </c>
      <c r="R1570" t="s">
        <v>232</v>
      </c>
      <c r="S1570" t="s">
        <v>232</v>
      </c>
      <c r="T1570" t="s">
        <v>232</v>
      </c>
      <c r="U1570" s="52">
        <v>2972.45</v>
      </c>
      <c r="V1570" s="52">
        <v>2487.17</v>
      </c>
      <c r="W1570" s="52">
        <v>2689.04</v>
      </c>
      <c r="X1570" s="52">
        <v>1937.9</v>
      </c>
      <c r="Y1570" s="52">
        <v>1141.25</v>
      </c>
      <c r="Z1570">
        <v>466.85300000000001</v>
      </c>
      <c r="AA1570">
        <v>-154.99600000000001</v>
      </c>
      <c r="AB1570">
        <v>-103.879</v>
      </c>
      <c r="AC1570">
        <v>626.05100000000004</v>
      </c>
      <c r="AD1570" s="52">
        <v>1296.4100000000001</v>
      </c>
      <c r="AE1570" s="52">
        <v>2530.17</v>
      </c>
      <c r="AF1570" s="52">
        <v>3671.25</v>
      </c>
      <c r="AG1570" s="52">
        <v>3432.87</v>
      </c>
      <c r="AH1570" s="52">
        <v>2410.23</v>
      </c>
      <c r="AI1570">
        <v>-36.89</v>
      </c>
      <c r="AJ1570" s="52">
        <v>-5438.35</v>
      </c>
      <c r="AK1570" s="52">
        <v>-11725.73</v>
      </c>
      <c r="AL1570" s="52">
        <v>-18083.45</v>
      </c>
      <c r="AM1570" s="52">
        <v>-10173.91</v>
      </c>
      <c r="AN1570" s="52">
        <v>-7798.89</v>
      </c>
      <c r="AO1570" s="52">
        <v>-10445.549999999999</v>
      </c>
      <c r="AP1570" s="52">
        <v>-8800.2099999999991</v>
      </c>
      <c r="AQ1570" s="52">
        <v>-7752.98</v>
      </c>
      <c r="AR1570" s="52">
        <v>-6463.81</v>
      </c>
      <c r="AS1570" s="52">
        <v>-5487.75</v>
      </c>
      <c r="AT1570" s="52">
        <v>1594.68</v>
      </c>
      <c r="AU1570" s="52">
        <v>7928.48</v>
      </c>
      <c r="AV1570" s="52">
        <v>11578.97</v>
      </c>
      <c r="AW1570" s="52">
        <v>16673.580000000002</v>
      </c>
      <c r="AX1570" s="52">
        <v>21436.09</v>
      </c>
      <c r="AY1570" s="52">
        <v>25460.04</v>
      </c>
      <c r="AZ1570" s="52">
        <v>28834.51</v>
      </c>
      <c r="BA1570" s="52">
        <v>31878.5</v>
      </c>
      <c r="BB1570" s="52">
        <v>34527.25</v>
      </c>
      <c r="BC1570">
        <v>2018</v>
      </c>
    </row>
    <row r="1571" spans="1:55" x14ac:dyDescent="0.25">
      <c r="A1571">
        <v>228</v>
      </c>
      <c r="B1571" t="s">
        <v>658</v>
      </c>
      <c r="C1571" t="s">
        <v>355</v>
      </c>
      <c r="D1571" t="s">
        <v>659</v>
      </c>
      <c r="E1571" t="s">
        <v>353</v>
      </c>
      <c r="F1571" t="s">
        <v>354</v>
      </c>
      <c r="G1571" t="s">
        <v>282</v>
      </c>
      <c r="I1571" t="s">
        <v>379</v>
      </c>
      <c r="J1571" t="s">
        <v>232</v>
      </c>
      <c r="K1571" t="s">
        <v>232</v>
      </c>
      <c r="L1571" t="s">
        <v>232</v>
      </c>
      <c r="M1571" t="s">
        <v>232</v>
      </c>
      <c r="N1571" t="s">
        <v>232</v>
      </c>
      <c r="O1571" t="s">
        <v>232</v>
      </c>
      <c r="P1571" t="s">
        <v>232</v>
      </c>
      <c r="Q1571" t="s">
        <v>232</v>
      </c>
      <c r="R1571" t="s">
        <v>232</v>
      </c>
      <c r="S1571" t="s">
        <v>232</v>
      </c>
      <c r="T1571" t="s">
        <v>232</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-5.6239999999999997</v>
      </c>
      <c r="AR1571">
        <v>-4.351</v>
      </c>
      <c r="AS1571">
        <v>-3.44</v>
      </c>
      <c r="AT1571">
        <v>0.94099999999999995</v>
      </c>
      <c r="AU1571">
        <v>4.4009999999999998</v>
      </c>
      <c r="AV1571">
        <v>6.056</v>
      </c>
      <c r="AW1571">
        <v>8.2940000000000005</v>
      </c>
      <c r="AX1571">
        <v>10.029999999999999</v>
      </c>
      <c r="AY1571">
        <v>11.244</v>
      </c>
      <c r="AZ1571">
        <v>12.025</v>
      </c>
      <c r="BA1571">
        <v>12.555999999999999</v>
      </c>
      <c r="BB1571">
        <v>12.824</v>
      </c>
      <c r="BC1571">
        <v>2018</v>
      </c>
    </row>
    <row r="1572" spans="1:55" x14ac:dyDescent="0.25">
      <c r="A1572">
        <v>228</v>
      </c>
      <c r="B1572" t="s">
        <v>658</v>
      </c>
      <c r="C1572" t="s">
        <v>356</v>
      </c>
      <c r="D1572" t="s">
        <v>659</v>
      </c>
      <c r="E1572" t="s">
        <v>357</v>
      </c>
      <c r="F1572" t="s">
        <v>358</v>
      </c>
      <c r="G1572" t="s">
        <v>229</v>
      </c>
      <c r="H1572" t="s">
        <v>230</v>
      </c>
      <c r="I1572" t="s">
        <v>665</v>
      </c>
      <c r="J1572" t="s">
        <v>232</v>
      </c>
      <c r="K1572" t="s">
        <v>232</v>
      </c>
      <c r="L1572" t="s">
        <v>232</v>
      </c>
      <c r="M1572" t="s">
        <v>232</v>
      </c>
      <c r="N1572" t="s">
        <v>232</v>
      </c>
      <c r="O1572" t="s">
        <v>232</v>
      </c>
      <c r="P1572" t="s">
        <v>232</v>
      </c>
      <c r="Q1572" t="s">
        <v>232</v>
      </c>
      <c r="R1572" t="s">
        <v>232</v>
      </c>
      <c r="S1572" t="s">
        <v>232</v>
      </c>
      <c r="T1572" t="s">
        <v>232</v>
      </c>
      <c r="U1572" s="52">
        <v>4937.07</v>
      </c>
      <c r="V1572" s="52">
        <v>5117.63</v>
      </c>
      <c r="W1572" s="52">
        <v>5635.74</v>
      </c>
      <c r="X1572" s="52">
        <v>5454.23</v>
      </c>
      <c r="Y1572" s="52">
        <v>5062.57</v>
      </c>
      <c r="Z1572" s="52">
        <v>4724.4799999999996</v>
      </c>
      <c r="AA1572" s="52">
        <v>4593.96</v>
      </c>
      <c r="AB1572" s="52">
        <v>4572.51</v>
      </c>
      <c r="AC1572" s="52">
        <v>5106.57</v>
      </c>
      <c r="AD1572" s="52">
        <v>5549.44</v>
      </c>
      <c r="AE1572" s="52">
        <v>6515.33</v>
      </c>
      <c r="AF1572" s="52">
        <v>7286.3</v>
      </c>
      <c r="AG1572" s="52">
        <v>6650.79</v>
      </c>
      <c r="AH1572" s="52">
        <v>6228.85</v>
      </c>
      <c r="AI1572" s="52">
        <v>4819.88</v>
      </c>
      <c r="AJ1572" s="52">
        <v>4097.1499999999996</v>
      </c>
      <c r="AK1572" s="52">
        <v>3517.36</v>
      </c>
      <c r="AL1572" s="52">
        <v>4614.5</v>
      </c>
      <c r="AM1572" s="52">
        <v>5619.22</v>
      </c>
      <c r="AN1572" s="52">
        <v>9535.01</v>
      </c>
      <c r="AO1572" s="52">
        <v>13520.21</v>
      </c>
      <c r="AP1572" s="52">
        <v>15517.62</v>
      </c>
      <c r="AQ1572" s="52">
        <v>17553.7</v>
      </c>
      <c r="AR1572" s="52">
        <v>22221.91</v>
      </c>
      <c r="AS1572" s="52">
        <v>27560.19</v>
      </c>
      <c r="AT1572" s="52">
        <v>35610.199999999997</v>
      </c>
      <c r="AU1572" s="52">
        <v>42410.92</v>
      </c>
      <c r="AV1572" s="52">
        <v>48870.46</v>
      </c>
      <c r="AW1572" s="52">
        <v>54614.87</v>
      </c>
      <c r="AX1572" s="52">
        <v>60123.02</v>
      </c>
      <c r="AY1572" s="52">
        <v>64986.98</v>
      </c>
      <c r="AZ1572" s="52">
        <v>69021.58</v>
      </c>
      <c r="BA1572" s="52">
        <v>72757.69</v>
      </c>
      <c r="BB1572" s="52">
        <v>76129.88</v>
      </c>
      <c r="BC1572">
        <v>2018</v>
      </c>
    </row>
    <row r="1573" spans="1:55" x14ac:dyDescent="0.25">
      <c r="A1573">
        <v>228</v>
      </c>
      <c r="B1573" t="s">
        <v>658</v>
      </c>
      <c r="C1573" t="s">
        <v>359</v>
      </c>
      <c r="D1573" t="s">
        <v>659</v>
      </c>
      <c r="E1573" t="s">
        <v>357</v>
      </c>
      <c r="F1573" t="s">
        <v>358</v>
      </c>
      <c r="G1573" t="s">
        <v>282</v>
      </c>
      <c r="I1573" t="s">
        <v>360</v>
      </c>
      <c r="J1573" t="s">
        <v>232</v>
      </c>
      <c r="K1573" t="s">
        <v>232</v>
      </c>
      <c r="L1573" t="s">
        <v>232</v>
      </c>
      <c r="M1573" t="s">
        <v>232</v>
      </c>
      <c r="N1573" t="s">
        <v>232</v>
      </c>
      <c r="O1573" t="s">
        <v>232</v>
      </c>
      <c r="P1573" t="s">
        <v>232</v>
      </c>
      <c r="Q1573" t="s">
        <v>232</v>
      </c>
      <c r="R1573" t="s">
        <v>232</v>
      </c>
      <c r="S1573" t="s">
        <v>232</v>
      </c>
      <c r="T1573" t="s">
        <v>232</v>
      </c>
      <c r="U1573">
        <v>37.366</v>
      </c>
      <c r="V1573">
        <v>30.707000000000001</v>
      </c>
      <c r="W1573">
        <v>28.285</v>
      </c>
      <c r="X1573">
        <v>22.77</v>
      </c>
      <c r="Y1573">
        <v>17.372</v>
      </c>
      <c r="Z1573">
        <v>14.688000000000001</v>
      </c>
      <c r="AA1573">
        <v>12.904</v>
      </c>
      <c r="AB1573">
        <v>12.18</v>
      </c>
      <c r="AC1573">
        <v>13.366</v>
      </c>
      <c r="AD1573">
        <v>13.218999999999999</v>
      </c>
      <c r="AE1573">
        <v>14.459</v>
      </c>
      <c r="AF1573">
        <v>15.167999999999999</v>
      </c>
      <c r="AG1573">
        <v>12.717000000000001</v>
      </c>
      <c r="AH1573">
        <v>10.298999999999999</v>
      </c>
      <c r="AI1573">
        <v>7.0010000000000003</v>
      </c>
      <c r="AJ1573">
        <v>4.9889999999999999</v>
      </c>
      <c r="AK1573">
        <v>3.879</v>
      </c>
      <c r="AL1573">
        <v>4.9210000000000003</v>
      </c>
      <c r="AM1573">
        <v>5.82</v>
      </c>
      <c r="AN1573">
        <v>8.56</v>
      </c>
      <c r="AO1573">
        <v>11.087999999999999</v>
      </c>
      <c r="AP1573">
        <v>11.946</v>
      </c>
      <c r="AQ1573">
        <v>12.731999999999999</v>
      </c>
      <c r="AR1573">
        <v>14.957000000000001</v>
      </c>
      <c r="AS1573">
        <v>17.274999999999999</v>
      </c>
      <c r="AT1573">
        <v>21.02</v>
      </c>
      <c r="AU1573">
        <v>23.54</v>
      </c>
      <c r="AV1573">
        <v>25.561</v>
      </c>
      <c r="AW1573">
        <v>27.167999999999999</v>
      </c>
      <c r="AX1573">
        <v>28.131</v>
      </c>
      <c r="AY1573">
        <v>28.7</v>
      </c>
      <c r="AZ1573">
        <v>28.783999999999999</v>
      </c>
      <c r="BA1573">
        <v>28.658000000000001</v>
      </c>
      <c r="BB1573">
        <v>28.274999999999999</v>
      </c>
      <c r="BC1573">
        <v>2018</v>
      </c>
    </row>
    <row r="1574" spans="1:55" x14ac:dyDescent="0.25">
      <c r="A1574">
        <v>228</v>
      </c>
      <c r="B1574" t="s">
        <v>658</v>
      </c>
      <c r="C1574" t="s">
        <v>361</v>
      </c>
      <c r="D1574" t="s">
        <v>659</v>
      </c>
      <c r="E1574" t="s">
        <v>362</v>
      </c>
      <c r="F1574" t="s">
        <v>363</v>
      </c>
      <c r="G1574" t="s">
        <v>229</v>
      </c>
      <c r="H1574" t="s">
        <v>230</v>
      </c>
      <c r="I1574" t="s">
        <v>665</v>
      </c>
      <c r="J1574" s="52">
        <v>1119.32</v>
      </c>
      <c r="K1574" s="52">
        <v>1325.28</v>
      </c>
      <c r="L1574" s="52">
        <v>1289.8800000000001</v>
      </c>
      <c r="M1574" s="52">
        <v>1621.52</v>
      </c>
      <c r="N1574" s="52">
        <v>1970.95</v>
      </c>
      <c r="O1574" s="52">
        <v>2760.57</v>
      </c>
      <c r="P1574" s="52">
        <v>3559.27</v>
      </c>
      <c r="Q1574" s="52">
        <v>4773.99</v>
      </c>
      <c r="R1574" s="52">
        <v>6284.58</v>
      </c>
      <c r="S1574" s="52">
        <v>7887.78</v>
      </c>
      <c r="T1574" s="52">
        <v>10016.48</v>
      </c>
      <c r="U1574" s="52">
        <v>13212.67</v>
      </c>
      <c r="V1574" s="52">
        <v>16665.75</v>
      </c>
      <c r="W1574" s="52">
        <v>19924.68</v>
      </c>
      <c r="X1574" s="52">
        <v>23953.8</v>
      </c>
      <c r="Y1574" s="52">
        <v>29141.59</v>
      </c>
      <c r="Z1574" s="52">
        <v>32166.59</v>
      </c>
      <c r="AA1574" s="52">
        <v>35601.769999999997</v>
      </c>
      <c r="AB1574" s="52">
        <v>37542.160000000003</v>
      </c>
      <c r="AC1574" s="52">
        <v>38206.6</v>
      </c>
      <c r="AD1574" s="52">
        <v>41980.22</v>
      </c>
      <c r="AE1574" s="52">
        <v>45062.13</v>
      </c>
      <c r="AF1574" s="52">
        <v>48038.51</v>
      </c>
      <c r="AG1574" s="52">
        <v>52299.16</v>
      </c>
      <c r="AH1574" s="52">
        <v>60479.67</v>
      </c>
      <c r="AI1574" s="52">
        <v>68849.09</v>
      </c>
      <c r="AJ1574" s="52">
        <v>82120.34</v>
      </c>
      <c r="AK1574" s="52">
        <v>90683.95</v>
      </c>
      <c r="AL1574" s="52">
        <v>93775.49</v>
      </c>
      <c r="AM1574" s="52">
        <v>96544.71</v>
      </c>
      <c r="AN1574" s="52">
        <v>111391.57</v>
      </c>
      <c r="AO1574" s="52">
        <v>121930.77</v>
      </c>
      <c r="AP1574" s="52">
        <v>129903.43</v>
      </c>
      <c r="AQ1574" s="52">
        <v>137867.20000000001</v>
      </c>
      <c r="AR1574" s="52">
        <v>148570.12</v>
      </c>
      <c r="AS1574" s="52">
        <v>159533.65</v>
      </c>
      <c r="AT1574" s="52">
        <v>169414.46</v>
      </c>
      <c r="AU1574" s="52">
        <v>180165.48</v>
      </c>
      <c r="AV1574" s="52">
        <v>191194.28</v>
      </c>
      <c r="AW1574" s="52">
        <v>201024.78</v>
      </c>
      <c r="AX1574" s="52">
        <v>213722.14</v>
      </c>
      <c r="AY1574" s="52">
        <v>226437.63</v>
      </c>
      <c r="AZ1574" s="52">
        <v>239787.93</v>
      </c>
      <c r="BA1574" s="52">
        <v>253882.42</v>
      </c>
      <c r="BB1574" s="52">
        <v>269246.15999999997</v>
      </c>
      <c r="BC1574">
        <v>2018</v>
      </c>
    </row>
    <row r="1575" spans="1:55" x14ac:dyDescent="0.25">
      <c r="A1575">
        <v>228</v>
      </c>
      <c r="B1575" t="s">
        <v>658</v>
      </c>
      <c r="C1575" t="s">
        <v>364</v>
      </c>
      <c r="D1575" t="s">
        <v>659</v>
      </c>
      <c r="E1575" t="s">
        <v>365</v>
      </c>
      <c r="F1575" t="s">
        <v>366</v>
      </c>
      <c r="G1575" t="s">
        <v>242</v>
      </c>
      <c r="H1575" t="s">
        <v>230</v>
      </c>
      <c r="I1575" t="s">
        <v>666</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3.3119999999999998</v>
      </c>
      <c r="AN1575">
        <v>3.15</v>
      </c>
      <c r="AO1575">
        <v>-4.1639999999999997</v>
      </c>
      <c r="AP1575">
        <v>-10.459</v>
      </c>
      <c r="AQ1575">
        <v>-11.28</v>
      </c>
      <c r="AR1575">
        <v>-4.3739999999999997</v>
      </c>
      <c r="AS1575">
        <v>-5.7270000000000003</v>
      </c>
      <c r="AT1575">
        <v>-3.9710000000000001</v>
      </c>
      <c r="AU1575">
        <v>-5.9630000000000001</v>
      </c>
      <c r="AV1575">
        <v>-9.1890000000000001</v>
      </c>
      <c r="AW1575">
        <v>-9.5079999999999991</v>
      </c>
      <c r="AX1575">
        <v>-8.6829999999999998</v>
      </c>
      <c r="AY1575">
        <v>-8.3670000000000009</v>
      </c>
      <c r="AZ1575">
        <v>-7.9130000000000003</v>
      </c>
      <c r="BA1575">
        <v>-7.4450000000000003</v>
      </c>
      <c r="BB1575">
        <v>-6.5110000000000001</v>
      </c>
      <c r="BC1575">
        <v>2018</v>
      </c>
    </row>
    <row r="1576" spans="1:55" x14ac:dyDescent="0.25">
      <c r="A1576">
        <v>228</v>
      </c>
      <c r="B1576" t="s">
        <v>658</v>
      </c>
      <c r="C1576" t="s">
        <v>368</v>
      </c>
      <c r="D1576" t="s">
        <v>659</v>
      </c>
      <c r="E1576" t="s">
        <v>365</v>
      </c>
      <c r="F1576" t="s">
        <v>366</v>
      </c>
      <c r="G1576" t="s">
        <v>282</v>
      </c>
      <c r="I1576" t="s">
        <v>369</v>
      </c>
      <c r="J1576">
        <v>-6.8369999999999997</v>
      </c>
      <c r="K1576">
        <v>-13.866</v>
      </c>
      <c r="L1576">
        <v>-9.0530000000000008</v>
      </c>
      <c r="M1576">
        <v>-5.4029999999999996</v>
      </c>
      <c r="N1576">
        <v>-10.500999999999999</v>
      </c>
      <c r="O1576">
        <v>-8.1969999999999992</v>
      </c>
      <c r="P1576">
        <v>-6.4290000000000003</v>
      </c>
      <c r="Q1576">
        <v>-3.3620000000000001</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v>
      </c>
      <c r="AM1576">
        <v>1.92</v>
      </c>
      <c r="AN1576">
        <v>1.4430000000000001</v>
      </c>
      <c r="AO1576">
        <v>-1.6519999999999999</v>
      </c>
      <c r="AP1576">
        <v>-3.9169999999999998</v>
      </c>
      <c r="AQ1576">
        <v>-4.0519999999999996</v>
      </c>
      <c r="AR1576">
        <v>-1.679</v>
      </c>
      <c r="AS1576">
        <v>-2.3479999999999999</v>
      </c>
      <c r="AT1576">
        <v>-1.587</v>
      </c>
      <c r="AU1576">
        <v>-2.1480000000000001</v>
      </c>
      <c r="AV1576">
        <v>-3.0819999999999999</v>
      </c>
      <c r="AW1576">
        <v>-3.2160000000000002</v>
      </c>
      <c r="AX1576">
        <v>-2.7690000000000001</v>
      </c>
      <c r="AY1576">
        <v>-2.5369999999999999</v>
      </c>
      <c r="AZ1576">
        <v>-2.2829999999999999</v>
      </c>
      <c r="BA1576">
        <v>-2.0449999999999999</v>
      </c>
      <c r="BB1576">
        <v>-1.6990000000000001</v>
      </c>
      <c r="BC1576">
        <v>2018</v>
      </c>
    </row>
    <row r="1577" spans="1:55" x14ac:dyDescent="0.25">
      <c r="A1577">
        <v>924</v>
      </c>
      <c r="B1577" t="s">
        <v>667</v>
      </c>
      <c r="C1577" t="s">
        <v>225</v>
      </c>
      <c r="D1577" t="s">
        <v>668</v>
      </c>
      <c r="E1577" t="s">
        <v>227</v>
      </c>
      <c r="F1577" t="s">
        <v>228</v>
      </c>
      <c r="G1577" t="s">
        <v>229</v>
      </c>
      <c r="H1577" t="s">
        <v>230</v>
      </c>
      <c r="I1577" t="s">
        <v>669</v>
      </c>
      <c r="J1577" s="52">
        <v>2691.83</v>
      </c>
      <c r="K1577" s="52">
        <v>2829.11</v>
      </c>
      <c r="L1577" s="52">
        <v>3083.73</v>
      </c>
      <c r="M1577" s="52">
        <v>3416.77</v>
      </c>
      <c r="N1577" s="52">
        <v>3936.12</v>
      </c>
      <c r="O1577" s="52">
        <v>4467.5</v>
      </c>
      <c r="P1577" s="52">
        <v>4865.1099999999997</v>
      </c>
      <c r="Q1577" s="52">
        <v>5434.32</v>
      </c>
      <c r="R1577" s="52">
        <v>6048.4</v>
      </c>
      <c r="S1577" s="52">
        <v>6302.44</v>
      </c>
      <c r="T1577" s="52">
        <v>6548.23</v>
      </c>
      <c r="U1577" s="52">
        <v>7150.67</v>
      </c>
      <c r="V1577" s="52">
        <v>8173.21</v>
      </c>
      <c r="W1577" s="52">
        <v>9309.2900000000009</v>
      </c>
      <c r="X1577" s="52">
        <v>10528.81</v>
      </c>
      <c r="Y1577" s="52">
        <v>11686.97</v>
      </c>
      <c r="Z1577" s="52">
        <v>12843.99</v>
      </c>
      <c r="AA1577" s="52">
        <v>14025.63</v>
      </c>
      <c r="AB1577" s="52">
        <v>15119.63</v>
      </c>
      <c r="AC1577" s="52">
        <v>16268.72</v>
      </c>
      <c r="AD1577" s="52">
        <v>17635.3</v>
      </c>
      <c r="AE1577" s="52">
        <v>19099.03</v>
      </c>
      <c r="AF1577" s="52">
        <v>20837.04</v>
      </c>
      <c r="AG1577" s="52">
        <v>22920.74</v>
      </c>
      <c r="AH1577" s="52">
        <v>25235.73</v>
      </c>
      <c r="AI1577" s="52">
        <v>28087.37</v>
      </c>
      <c r="AJ1577" s="52">
        <v>31654.47</v>
      </c>
      <c r="AK1577" s="52">
        <v>36149.4</v>
      </c>
      <c r="AL1577" s="52">
        <v>39619.75</v>
      </c>
      <c r="AM1577" s="52">
        <v>43264.76</v>
      </c>
      <c r="AN1577" s="52">
        <v>47853.47</v>
      </c>
      <c r="AO1577" s="52">
        <v>52399.55</v>
      </c>
      <c r="AP1577" s="52">
        <v>56539.11</v>
      </c>
      <c r="AQ1577" s="52">
        <v>60949.16</v>
      </c>
      <c r="AR1577" s="52">
        <v>65398.45</v>
      </c>
      <c r="AS1577" s="52">
        <v>69910.94</v>
      </c>
      <c r="AT1577" s="52">
        <v>74619.02</v>
      </c>
      <c r="AU1577" s="52">
        <v>79660.95</v>
      </c>
      <c r="AV1577" s="52">
        <v>84892.63</v>
      </c>
      <c r="AW1577" s="52">
        <v>90212.67</v>
      </c>
      <c r="AX1577" s="52">
        <v>95732.43</v>
      </c>
      <c r="AY1577" s="52">
        <v>101476.37</v>
      </c>
      <c r="AZ1577" s="52">
        <v>107311.26</v>
      </c>
      <c r="BA1577" s="52">
        <v>113320.69</v>
      </c>
      <c r="BB1577" s="52">
        <v>119553.33</v>
      </c>
      <c r="BC1577">
        <v>2018</v>
      </c>
    </row>
    <row r="1578" spans="1:55" x14ac:dyDescent="0.25">
      <c r="A1578">
        <v>924</v>
      </c>
      <c r="B1578" t="s">
        <v>667</v>
      </c>
      <c r="C1578" t="s">
        <v>233</v>
      </c>
      <c r="D1578" t="s">
        <v>668</v>
      </c>
      <c r="E1578" t="s">
        <v>227</v>
      </c>
      <c r="F1578" t="s">
        <v>234</v>
      </c>
      <c r="G1578" t="s">
        <v>235</v>
      </c>
      <c r="I1578" t="s">
        <v>236</v>
      </c>
      <c r="J1578">
        <v>7.91</v>
      </c>
      <c r="K1578">
        <v>5.0999999999999996</v>
      </c>
      <c r="L1578">
        <v>9</v>
      </c>
      <c r="M1578">
        <v>10.8</v>
      </c>
      <c r="N1578">
        <v>15.2</v>
      </c>
      <c r="O1578">
        <v>13.5</v>
      </c>
      <c r="P1578">
        <v>8.9</v>
      </c>
      <c r="Q1578">
        <v>11.7</v>
      </c>
      <c r="R1578">
        <v>11.3</v>
      </c>
      <c r="S1578">
        <v>4.2</v>
      </c>
      <c r="T1578">
        <v>3.9</v>
      </c>
      <c r="U1578">
        <v>9.1999999999999993</v>
      </c>
      <c r="V1578">
        <v>14.3</v>
      </c>
      <c r="W1578">
        <v>13.9</v>
      </c>
      <c r="X1578">
        <v>13.1</v>
      </c>
      <c r="Y1578">
        <v>11</v>
      </c>
      <c r="Z1578">
        <v>9.9</v>
      </c>
      <c r="AA1578">
        <v>9.1999999999999993</v>
      </c>
      <c r="AB1578">
        <v>7.8</v>
      </c>
      <c r="AC1578">
        <v>7.6</v>
      </c>
      <c r="AD1578">
        <v>8.4</v>
      </c>
      <c r="AE1578">
        <v>8.3000000000000007</v>
      </c>
      <c r="AF1578">
        <v>9.1</v>
      </c>
      <c r="AG1578">
        <v>10</v>
      </c>
      <c r="AH1578">
        <v>10.1</v>
      </c>
      <c r="AI1578">
        <v>11.3</v>
      </c>
      <c r="AJ1578">
        <v>12.7</v>
      </c>
      <c r="AK1578">
        <v>14.2</v>
      </c>
      <c r="AL1578">
        <v>9.6</v>
      </c>
      <c r="AM1578">
        <v>9.1999999999999993</v>
      </c>
      <c r="AN1578">
        <v>10.606</v>
      </c>
      <c r="AO1578">
        <v>9.5</v>
      </c>
      <c r="AP1578">
        <v>7.9</v>
      </c>
      <c r="AQ1578">
        <v>7.8</v>
      </c>
      <c r="AR1578">
        <v>7.3</v>
      </c>
      <c r="AS1578">
        <v>6.9</v>
      </c>
      <c r="AT1578">
        <v>6.734</v>
      </c>
      <c r="AU1578">
        <v>6.7569999999999997</v>
      </c>
      <c r="AV1578">
        <v>6.5670000000000002</v>
      </c>
      <c r="AW1578">
        <v>6.2670000000000003</v>
      </c>
      <c r="AX1578">
        <v>6.1189999999999998</v>
      </c>
      <c r="AY1578">
        <v>6</v>
      </c>
      <c r="AZ1578">
        <v>5.75</v>
      </c>
      <c r="BA1578">
        <v>5.6</v>
      </c>
      <c r="BB1578">
        <v>5.5</v>
      </c>
      <c r="BC1578">
        <v>2018</v>
      </c>
    </row>
    <row r="1579" spans="1:55" x14ac:dyDescent="0.25">
      <c r="A1579">
        <v>924</v>
      </c>
      <c r="B1579" t="s">
        <v>667</v>
      </c>
      <c r="C1579" t="s">
        <v>237</v>
      </c>
      <c r="D1579" t="s">
        <v>668</v>
      </c>
      <c r="E1579" t="s">
        <v>238</v>
      </c>
      <c r="F1579" t="s">
        <v>239</v>
      </c>
      <c r="G1579" t="s">
        <v>229</v>
      </c>
      <c r="H1579" t="s">
        <v>230</v>
      </c>
      <c r="I1579" t="s">
        <v>669</v>
      </c>
      <c r="J1579">
        <v>457.529</v>
      </c>
      <c r="K1579">
        <v>495.726</v>
      </c>
      <c r="L1579">
        <v>542.62800000000004</v>
      </c>
      <c r="M1579">
        <v>607.86900000000003</v>
      </c>
      <c r="N1579">
        <v>734.58900000000006</v>
      </c>
      <c r="O1579">
        <v>918.04700000000003</v>
      </c>
      <c r="P1579" s="52">
        <v>1047.3699999999999</v>
      </c>
      <c r="Q1579" s="52">
        <v>1229.42</v>
      </c>
      <c r="R1579" s="52">
        <v>1533.22</v>
      </c>
      <c r="S1579" s="52">
        <v>1735.96</v>
      </c>
      <c r="T1579" s="52">
        <v>1906.7</v>
      </c>
      <c r="U1579" s="52">
        <v>2212.42</v>
      </c>
      <c r="V1579" s="52">
        <v>2733.42</v>
      </c>
      <c r="W1579" s="52">
        <v>3590.01</v>
      </c>
      <c r="X1579" s="52">
        <v>4882.2700000000004</v>
      </c>
      <c r="Y1579" s="52">
        <v>6153.91</v>
      </c>
      <c r="Z1579" s="52">
        <v>7210.25</v>
      </c>
      <c r="AA1579" s="52">
        <v>8002.48</v>
      </c>
      <c r="AB1579" s="52">
        <v>8548.6299999999992</v>
      </c>
      <c r="AC1579" s="52">
        <v>9082.3799999999992</v>
      </c>
      <c r="AD1579" s="52">
        <v>10057.68</v>
      </c>
      <c r="AE1579" s="52">
        <v>11125.02</v>
      </c>
      <c r="AF1579" s="52">
        <v>12229.22</v>
      </c>
      <c r="AG1579" s="52">
        <v>13831.47</v>
      </c>
      <c r="AH1579" s="52">
        <v>16274.21</v>
      </c>
      <c r="AI1579" s="52">
        <v>18919.04</v>
      </c>
      <c r="AJ1579" s="52">
        <v>22120.65</v>
      </c>
      <c r="AK1579" s="52">
        <v>27169.93</v>
      </c>
      <c r="AL1579" s="52">
        <v>31993.59</v>
      </c>
      <c r="AM1579" s="52">
        <v>34988.33</v>
      </c>
      <c r="AN1579" s="52">
        <v>41070.83</v>
      </c>
      <c r="AO1579" s="52">
        <v>48603.78</v>
      </c>
      <c r="AP1579" s="52">
        <v>54098.89</v>
      </c>
      <c r="AQ1579" s="52">
        <v>59696.29</v>
      </c>
      <c r="AR1579" s="52">
        <v>64718.17</v>
      </c>
      <c r="AS1579" s="52">
        <v>69910.94</v>
      </c>
      <c r="AT1579" s="52">
        <v>74563.240000000005</v>
      </c>
      <c r="AU1579" s="52">
        <v>81526</v>
      </c>
      <c r="AV1579" s="52">
        <v>88702.77</v>
      </c>
      <c r="AW1579" s="52">
        <v>96012.58</v>
      </c>
      <c r="AX1579" s="52">
        <v>104146.95</v>
      </c>
      <c r="AY1579" s="52">
        <v>112682.2</v>
      </c>
      <c r="AZ1579" s="52">
        <v>121713.7</v>
      </c>
      <c r="BA1579" s="52">
        <v>131531.92000000001</v>
      </c>
      <c r="BB1579" s="52">
        <v>141922.94</v>
      </c>
      <c r="BC1579">
        <v>2018</v>
      </c>
    </row>
    <row r="1580" spans="1:55" x14ac:dyDescent="0.25">
      <c r="A1580">
        <v>924</v>
      </c>
      <c r="B1580" t="s">
        <v>667</v>
      </c>
      <c r="C1580" t="s">
        <v>240</v>
      </c>
      <c r="D1580" t="s">
        <v>668</v>
      </c>
      <c r="E1580" t="s">
        <v>238</v>
      </c>
      <c r="F1580" t="s">
        <v>241</v>
      </c>
      <c r="G1580" t="s">
        <v>242</v>
      </c>
      <c r="H1580" t="s">
        <v>230</v>
      </c>
      <c r="I1580" t="s">
        <v>243</v>
      </c>
      <c r="J1580">
        <v>305.34800000000001</v>
      </c>
      <c r="K1580">
        <v>290.827</v>
      </c>
      <c r="L1580">
        <v>286.71899999999999</v>
      </c>
      <c r="M1580">
        <v>307.67700000000002</v>
      </c>
      <c r="N1580">
        <v>316.62799999999999</v>
      </c>
      <c r="O1580">
        <v>312.61599999999999</v>
      </c>
      <c r="P1580">
        <v>303.33999999999997</v>
      </c>
      <c r="Q1580">
        <v>330.303</v>
      </c>
      <c r="R1580">
        <v>411.923</v>
      </c>
      <c r="S1580">
        <v>461.06599999999997</v>
      </c>
      <c r="T1580">
        <v>398.62299999999999</v>
      </c>
      <c r="U1580">
        <v>415.60399999999998</v>
      </c>
      <c r="V1580">
        <v>495.67099999999999</v>
      </c>
      <c r="W1580">
        <v>623.05399999999997</v>
      </c>
      <c r="X1580">
        <v>566.471</v>
      </c>
      <c r="Y1580">
        <v>736.87</v>
      </c>
      <c r="Z1580">
        <v>867.22400000000005</v>
      </c>
      <c r="AA1580">
        <v>965.33799999999997</v>
      </c>
      <c r="AB1580" s="52">
        <v>1032.57</v>
      </c>
      <c r="AC1580" s="52">
        <v>1097.1400000000001</v>
      </c>
      <c r="AD1580" s="52">
        <v>1214.92</v>
      </c>
      <c r="AE1580" s="52">
        <v>1344.08</v>
      </c>
      <c r="AF1580" s="52">
        <v>1477.5</v>
      </c>
      <c r="AG1580" s="52">
        <v>1671.07</v>
      </c>
      <c r="AH1580" s="52">
        <v>1966.24</v>
      </c>
      <c r="AI1580" s="52">
        <v>2308.8000000000002</v>
      </c>
      <c r="AJ1580" s="52">
        <v>2774.29</v>
      </c>
      <c r="AK1580" s="52">
        <v>3571.45</v>
      </c>
      <c r="AL1580" s="52">
        <v>4604.29</v>
      </c>
      <c r="AM1580" s="52">
        <v>5121.68</v>
      </c>
      <c r="AN1580" s="52">
        <v>6066.35</v>
      </c>
      <c r="AO1580" s="52">
        <v>7522.1</v>
      </c>
      <c r="AP1580" s="52">
        <v>8570.35</v>
      </c>
      <c r="AQ1580" s="52">
        <v>9635.0300000000007</v>
      </c>
      <c r="AR1580" s="52">
        <v>10534.53</v>
      </c>
      <c r="AS1580" s="52">
        <v>11226.19</v>
      </c>
      <c r="AT1580" s="52">
        <v>11221.84</v>
      </c>
      <c r="AU1580" s="52">
        <v>12062.28</v>
      </c>
      <c r="AV1580" s="52">
        <v>13407.4</v>
      </c>
      <c r="AW1580" s="52">
        <v>14216.5</v>
      </c>
      <c r="AX1580" s="52">
        <v>15468.1</v>
      </c>
      <c r="AY1580" s="52">
        <v>16806.5</v>
      </c>
      <c r="AZ1580" s="52">
        <v>18206.849999999999</v>
      </c>
      <c r="BA1580" s="52">
        <v>19713.52</v>
      </c>
      <c r="BB1580" s="52">
        <v>21309.5</v>
      </c>
      <c r="BC1580">
        <v>2018</v>
      </c>
    </row>
    <row r="1581" spans="1:55" x14ac:dyDescent="0.25">
      <c r="A1581">
        <v>924</v>
      </c>
      <c r="B1581" t="s">
        <v>667</v>
      </c>
      <c r="C1581" t="s">
        <v>244</v>
      </c>
      <c r="D1581" t="s">
        <v>668</v>
      </c>
      <c r="E1581" t="s">
        <v>238</v>
      </c>
      <c r="F1581" t="s">
        <v>245</v>
      </c>
      <c r="G1581" t="s">
        <v>246</v>
      </c>
      <c r="H1581" t="s">
        <v>230</v>
      </c>
      <c r="I1581" t="s">
        <v>243</v>
      </c>
      <c r="J1581">
        <v>306.86799999999999</v>
      </c>
      <c r="K1581">
        <v>353.03100000000001</v>
      </c>
      <c r="L1581">
        <v>408.58</v>
      </c>
      <c r="M1581">
        <v>470.43599999999998</v>
      </c>
      <c r="N1581">
        <v>561.49800000000005</v>
      </c>
      <c r="O1581">
        <v>657.45699999999999</v>
      </c>
      <c r="P1581">
        <v>730.38499999999999</v>
      </c>
      <c r="Q1581">
        <v>836.01800000000003</v>
      </c>
      <c r="R1581">
        <v>963.30200000000002</v>
      </c>
      <c r="S1581" s="52">
        <v>1043.1199999999999</v>
      </c>
      <c r="T1581" s="52">
        <v>1124.3599999999999</v>
      </c>
      <c r="U1581" s="52">
        <v>1269.33</v>
      </c>
      <c r="V1581" s="52">
        <v>1483.91</v>
      </c>
      <c r="W1581" s="52">
        <v>1730.21</v>
      </c>
      <c r="X1581" s="52">
        <v>1998.65</v>
      </c>
      <c r="Y1581" s="52">
        <v>2265.02</v>
      </c>
      <c r="Z1581" s="52">
        <v>2534.84</v>
      </c>
      <c r="AA1581" s="52">
        <v>2815.78</v>
      </c>
      <c r="AB1581" s="52">
        <v>3069.58</v>
      </c>
      <c r="AC1581" s="52">
        <v>3350.56</v>
      </c>
      <c r="AD1581" s="52">
        <v>3713.19</v>
      </c>
      <c r="AE1581" s="52">
        <v>4109.58</v>
      </c>
      <c r="AF1581" s="52">
        <v>4554.49</v>
      </c>
      <c r="AG1581" s="52">
        <v>5102.97</v>
      </c>
      <c r="AH1581" s="52">
        <v>5769.62</v>
      </c>
      <c r="AI1581" s="52">
        <v>6621.6</v>
      </c>
      <c r="AJ1581" s="52">
        <v>7688.39</v>
      </c>
      <c r="AK1581" s="52">
        <v>9016.02</v>
      </c>
      <c r="AL1581" s="52">
        <v>10073.75</v>
      </c>
      <c r="AM1581" s="52">
        <v>11084.4</v>
      </c>
      <c r="AN1581" s="52">
        <v>12402.89</v>
      </c>
      <c r="AO1581" s="52">
        <v>13864.86</v>
      </c>
      <c r="AP1581" s="52">
        <v>15247.14</v>
      </c>
      <c r="AQ1581" s="52">
        <v>16724.78</v>
      </c>
      <c r="AR1581" s="52">
        <v>18285.25</v>
      </c>
      <c r="AS1581" s="52">
        <v>19755.97</v>
      </c>
      <c r="AT1581" s="52">
        <v>21316.91</v>
      </c>
      <c r="AU1581" s="52">
        <v>23189.9</v>
      </c>
      <c r="AV1581" s="52">
        <v>25270.07</v>
      </c>
      <c r="AW1581" s="52">
        <v>27331.17</v>
      </c>
      <c r="AX1581" s="52">
        <v>29609.09</v>
      </c>
      <c r="AY1581" s="52">
        <v>32038.09</v>
      </c>
      <c r="AZ1581" s="52">
        <v>34581.360000000001</v>
      </c>
      <c r="BA1581" s="52">
        <v>37274.68</v>
      </c>
      <c r="BB1581" s="52">
        <v>40147.769999999997</v>
      </c>
      <c r="BC1581">
        <v>2018</v>
      </c>
    </row>
    <row r="1582" spans="1:55" x14ac:dyDescent="0.25">
      <c r="A1582">
        <v>924</v>
      </c>
      <c r="B1582" t="s">
        <v>667</v>
      </c>
      <c r="C1582" t="s">
        <v>247</v>
      </c>
      <c r="D1582" t="s">
        <v>668</v>
      </c>
      <c r="E1582" t="s">
        <v>248</v>
      </c>
      <c r="F1582" t="s">
        <v>249</v>
      </c>
      <c r="G1582" t="s">
        <v>250</v>
      </c>
      <c r="I1582" t="s">
        <v>251</v>
      </c>
      <c r="J1582">
        <v>16.997</v>
      </c>
      <c r="K1582">
        <v>17.521999999999998</v>
      </c>
      <c r="L1582">
        <v>17.596</v>
      </c>
      <c r="M1582">
        <v>17.791</v>
      </c>
      <c r="N1582">
        <v>18.663</v>
      </c>
      <c r="O1582">
        <v>20.548999999999999</v>
      </c>
      <c r="P1582">
        <v>21.527999999999999</v>
      </c>
      <c r="Q1582">
        <v>22.623000000000001</v>
      </c>
      <c r="R1582">
        <v>25.349</v>
      </c>
      <c r="S1582">
        <v>27.544</v>
      </c>
      <c r="T1582">
        <v>29.117999999999999</v>
      </c>
      <c r="U1582">
        <v>30.94</v>
      </c>
      <c r="V1582">
        <v>33.444000000000003</v>
      </c>
      <c r="W1582">
        <v>38.564</v>
      </c>
      <c r="X1582">
        <v>46.371000000000002</v>
      </c>
      <c r="Y1582">
        <v>52.655999999999999</v>
      </c>
      <c r="Z1582">
        <v>56.137</v>
      </c>
      <c r="AA1582">
        <v>57.055999999999997</v>
      </c>
      <c r="AB1582">
        <v>56.54</v>
      </c>
      <c r="AC1582">
        <v>55.826999999999998</v>
      </c>
      <c r="AD1582">
        <v>57.031999999999996</v>
      </c>
      <c r="AE1582">
        <v>58.249000000000002</v>
      </c>
      <c r="AF1582">
        <v>58.69</v>
      </c>
      <c r="AG1582">
        <v>60.344999999999999</v>
      </c>
      <c r="AH1582">
        <v>64.489000000000004</v>
      </c>
      <c r="AI1582">
        <v>67.358000000000004</v>
      </c>
      <c r="AJ1582">
        <v>69.882000000000005</v>
      </c>
      <c r="AK1582">
        <v>75.16</v>
      </c>
      <c r="AL1582">
        <v>80.751999999999995</v>
      </c>
      <c r="AM1582">
        <v>80.87</v>
      </c>
      <c r="AN1582">
        <v>85.825999999999993</v>
      </c>
      <c r="AO1582">
        <v>92.756</v>
      </c>
      <c r="AP1582">
        <v>95.683999999999997</v>
      </c>
      <c r="AQ1582">
        <v>97.944000000000003</v>
      </c>
      <c r="AR1582">
        <v>98.96</v>
      </c>
      <c r="AS1582">
        <v>100</v>
      </c>
      <c r="AT1582">
        <v>99.924999999999997</v>
      </c>
      <c r="AU1582">
        <v>102.34099999999999</v>
      </c>
      <c r="AV1582">
        <v>104.488</v>
      </c>
      <c r="AW1582">
        <v>106.429</v>
      </c>
      <c r="AX1582">
        <v>108.79</v>
      </c>
      <c r="AY1582">
        <v>111.04300000000001</v>
      </c>
      <c r="AZ1582">
        <v>113.42100000000001</v>
      </c>
      <c r="BA1582">
        <v>116.071</v>
      </c>
      <c r="BB1582">
        <v>118.711</v>
      </c>
      <c r="BC1582">
        <v>2018</v>
      </c>
    </row>
    <row r="1583" spans="1:55" x14ac:dyDescent="0.25">
      <c r="A1583">
        <v>924</v>
      </c>
      <c r="B1583" t="s">
        <v>667</v>
      </c>
      <c r="C1583" t="s">
        <v>252</v>
      </c>
      <c r="D1583" t="s">
        <v>668</v>
      </c>
      <c r="E1583" t="s">
        <v>253</v>
      </c>
      <c r="F1583" t="s">
        <v>254</v>
      </c>
      <c r="G1583" t="s">
        <v>229</v>
      </c>
      <c r="H1583" t="s">
        <v>220</v>
      </c>
      <c r="I1583" t="s">
        <v>255</v>
      </c>
      <c r="J1583" s="52">
        <v>2727.14</v>
      </c>
      <c r="K1583" s="52">
        <v>2827.07</v>
      </c>
      <c r="L1583" s="52">
        <v>3033.56</v>
      </c>
      <c r="M1583" s="52">
        <v>3317</v>
      </c>
      <c r="N1583" s="52">
        <v>3771.79</v>
      </c>
      <c r="O1583" s="52">
        <v>4220.55</v>
      </c>
      <c r="P1583" s="52">
        <v>4525.3900000000003</v>
      </c>
      <c r="Q1583" s="52">
        <v>4971.93</v>
      </c>
      <c r="R1583" s="52">
        <v>5447.74</v>
      </c>
      <c r="S1583" s="52">
        <v>5592.02</v>
      </c>
      <c r="T1583" s="52">
        <v>5727.33</v>
      </c>
      <c r="U1583" s="52">
        <v>6173.79</v>
      </c>
      <c r="V1583" s="52">
        <v>6975.46</v>
      </c>
      <c r="W1583" s="52">
        <v>7854.81</v>
      </c>
      <c r="X1583" s="52">
        <v>8784.99</v>
      </c>
      <c r="Y1583" s="52">
        <v>9649.01</v>
      </c>
      <c r="Z1583" s="52">
        <v>10494.4</v>
      </c>
      <c r="AA1583" s="52">
        <v>11345.21</v>
      </c>
      <c r="AB1583" s="52">
        <v>12118.88</v>
      </c>
      <c r="AC1583" s="52">
        <v>12933.65</v>
      </c>
      <c r="AD1583" s="52">
        <v>13914.22</v>
      </c>
      <c r="AE1583" s="52">
        <v>14964.72</v>
      </c>
      <c r="AF1583" s="52">
        <v>16221.53</v>
      </c>
      <c r="AG1583" s="52">
        <v>17736.8</v>
      </c>
      <c r="AH1583" s="52">
        <v>19413.900000000001</v>
      </c>
      <c r="AI1583" s="52">
        <v>21480.75</v>
      </c>
      <c r="AJ1583" s="52">
        <v>24081.360000000001</v>
      </c>
      <c r="AK1583" s="52">
        <v>27359.17</v>
      </c>
      <c r="AL1583" s="52">
        <v>29833.7</v>
      </c>
      <c r="AM1583" s="52">
        <v>32420.2</v>
      </c>
      <c r="AN1583" s="52">
        <v>35687.31</v>
      </c>
      <c r="AO1583" s="52">
        <v>38890.82</v>
      </c>
      <c r="AP1583" s="52">
        <v>41755.870000000003</v>
      </c>
      <c r="AQ1583" s="52">
        <v>44791.85</v>
      </c>
      <c r="AR1583" s="52">
        <v>47812.18</v>
      </c>
      <c r="AS1583" s="52">
        <v>50858.38</v>
      </c>
      <c r="AT1583" s="52">
        <v>53965.77</v>
      </c>
      <c r="AU1583" s="52">
        <v>57306.74</v>
      </c>
      <c r="AV1583" s="52">
        <v>60838.36</v>
      </c>
      <c r="AW1583" s="52">
        <v>64429.63</v>
      </c>
      <c r="AX1583" s="52">
        <v>68163.960000000006</v>
      </c>
      <c r="AY1583" s="52">
        <v>72062.77</v>
      </c>
      <c r="AZ1583" s="52">
        <v>76035.38</v>
      </c>
      <c r="BA1583" s="52">
        <v>80302.149999999994</v>
      </c>
      <c r="BB1583" s="52">
        <v>84728.06</v>
      </c>
      <c r="BC1583">
        <v>2017</v>
      </c>
    </row>
    <row r="1584" spans="1:55" x14ac:dyDescent="0.25">
      <c r="A1584">
        <v>924</v>
      </c>
      <c r="B1584" t="s">
        <v>667</v>
      </c>
      <c r="C1584" t="s">
        <v>256</v>
      </c>
      <c r="D1584" t="s">
        <v>668</v>
      </c>
      <c r="E1584" t="s">
        <v>253</v>
      </c>
      <c r="F1584" t="s">
        <v>257</v>
      </c>
      <c r="G1584" t="s">
        <v>258</v>
      </c>
      <c r="H1584" t="s">
        <v>220</v>
      </c>
      <c r="I1584" t="s">
        <v>255</v>
      </c>
      <c r="J1584">
        <v>721.59900000000005</v>
      </c>
      <c r="K1584">
        <v>748.04100000000005</v>
      </c>
      <c r="L1584">
        <v>802.67499999999995</v>
      </c>
      <c r="M1584">
        <v>877.67399999999998</v>
      </c>
      <c r="N1584">
        <v>998.01</v>
      </c>
      <c r="O1584" s="52">
        <v>1116.75</v>
      </c>
      <c r="P1584" s="52">
        <v>1197.4100000000001</v>
      </c>
      <c r="Q1584" s="52">
        <v>1315.57</v>
      </c>
      <c r="R1584" s="52">
        <v>1441.47</v>
      </c>
      <c r="S1584" s="52">
        <v>1479.64</v>
      </c>
      <c r="T1584" s="52">
        <v>1515.45</v>
      </c>
      <c r="U1584" s="52">
        <v>1633.58</v>
      </c>
      <c r="V1584" s="52">
        <v>1845.7</v>
      </c>
      <c r="W1584" s="52">
        <v>2078.38</v>
      </c>
      <c r="X1584" s="52">
        <v>2324.5</v>
      </c>
      <c r="Y1584" s="52">
        <v>2553.12</v>
      </c>
      <c r="Z1584" s="52">
        <v>2776.81</v>
      </c>
      <c r="AA1584" s="52">
        <v>3001.93</v>
      </c>
      <c r="AB1584" s="52">
        <v>3206.64</v>
      </c>
      <c r="AC1584" s="52">
        <v>3422.23</v>
      </c>
      <c r="AD1584" s="52">
        <v>3681.69</v>
      </c>
      <c r="AE1584" s="52">
        <v>3959.65</v>
      </c>
      <c r="AF1584" s="52">
        <v>4292.2</v>
      </c>
      <c r="AG1584" s="52">
        <v>4693.1400000000003</v>
      </c>
      <c r="AH1584" s="52">
        <v>5136.8999999999996</v>
      </c>
      <c r="AI1584" s="52">
        <v>5683.78</v>
      </c>
      <c r="AJ1584" s="52">
        <v>6371.9</v>
      </c>
      <c r="AK1584" s="52">
        <v>7239.21</v>
      </c>
      <c r="AL1584" s="52">
        <v>7893.96</v>
      </c>
      <c r="AM1584" s="52">
        <v>8578.35</v>
      </c>
      <c r="AN1584" s="52">
        <v>9442.82</v>
      </c>
      <c r="AO1584" s="52">
        <v>10290.469999999999</v>
      </c>
      <c r="AP1584" s="52">
        <v>11048.56</v>
      </c>
      <c r="AQ1584" s="52">
        <v>11851.87</v>
      </c>
      <c r="AR1584" s="52">
        <v>12651.05</v>
      </c>
      <c r="AS1584" s="52">
        <v>13457.07</v>
      </c>
      <c r="AT1584" s="52">
        <v>14279.29</v>
      </c>
      <c r="AU1584" s="52">
        <v>15163.3</v>
      </c>
      <c r="AV1584" s="52">
        <v>16097.76</v>
      </c>
      <c r="AW1584" s="52">
        <v>17048.009999999998</v>
      </c>
      <c r="AX1584" s="52">
        <v>18036.11</v>
      </c>
      <c r="AY1584" s="52">
        <v>19067.73</v>
      </c>
      <c r="AZ1584" s="52">
        <v>20118.88</v>
      </c>
      <c r="BA1584" s="52">
        <v>21247.86</v>
      </c>
      <c r="BB1584" s="52">
        <v>22418.95</v>
      </c>
      <c r="BC1584">
        <v>2017</v>
      </c>
    </row>
    <row r="1585" spans="1:55" x14ac:dyDescent="0.25">
      <c r="A1585">
        <v>924</v>
      </c>
      <c r="B1585" t="s">
        <v>667</v>
      </c>
      <c r="C1585" t="s">
        <v>259</v>
      </c>
      <c r="D1585" t="s">
        <v>668</v>
      </c>
      <c r="E1585" t="s">
        <v>260</v>
      </c>
      <c r="F1585" t="s">
        <v>261</v>
      </c>
      <c r="G1585" t="s">
        <v>229</v>
      </c>
      <c r="H1585" t="s">
        <v>220</v>
      </c>
      <c r="I1585" t="s">
        <v>262</v>
      </c>
      <c r="J1585">
        <v>463.53100000000001</v>
      </c>
      <c r="K1585">
        <v>495.36900000000003</v>
      </c>
      <c r="L1585">
        <v>533.79899999999998</v>
      </c>
      <c r="M1585">
        <v>590.11800000000005</v>
      </c>
      <c r="N1585">
        <v>703.91899999999998</v>
      </c>
      <c r="O1585">
        <v>867.30100000000004</v>
      </c>
      <c r="P1585">
        <v>974.23299999999995</v>
      </c>
      <c r="Q1585" s="52">
        <v>1124.81</v>
      </c>
      <c r="R1585" s="52">
        <v>1380.95</v>
      </c>
      <c r="S1585" s="52">
        <v>1540.28</v>
      </c>
      <c r="T1585" s="52">
        <v>1667.67</v>
      </c>
      <c r="U1585" s="52">
        <v>1910.17</v>
      </c>
      <c r="V1585" s="52">
        <v>2332.85</v>
      </c>
      <c r="W1585" s="52">
        <v>3029.11</v>
      </c>
      <c r="X1585" s="52">
        <v>4073.65</v>
      </c>
      <c r="Y1585" s="52">
        <v>5080.79</v>
      </c>
      <c r="Z1585" s="52">
        <v>5891.26</v>
      </c>
      <c r="AA1585" s="52">
        <v>6473.14</v>
      </c>
      <c r="AB1585" s="52">
        <v>6852.01</v>
      </c>
      <c r="AC1585" s="52">
        <v>7220.51</v>
      </c>
      <c r="AD1585" s="52">
        <v>7935.49</v>
      </c>
      <c r="AE1585" s="52">
        <v>8716.82</v>
      </c>
      <c r="AF1585" s="52">
        <v>9520.3799999999992</v>
      </c>
      <c r="AG1585" s="52">
        <v>10703.23</v>
      </c>
      <c r="AH1585" s="52">
        <v>12519.78</v>
      </c>
      <c r="AI1585" s="52">
        <v>14468.96</v>
      </c>
      <c r="AJ1585" s="52">
        <v>16828.439999999999</v>
      </c>
      <c r="AK1585" s="52">
        <v>20563.189999999999</v>
      </c>
      <c r="AL1585" s="52">
        <v>24091.19</v>
      </c>
      <c r="AM1585" s="52">
        <v>26218.31</v>
      </c>
      <c r="AN1585" s="52">
        <v>30629.07</v>
      </c>
      <c r="AO1585" s="52">
        <v>36073.61</v>
      </c>
      <c r="AP1585" s="52">
        <v>39953.69</v>
      </c>
      <c r="AQ1585" s="52">
        <v>43871.1</v>
      </c>
      <c r="AR1585" s="52">
        <v>47314.83</v>
      </c>
      <c r="AS1585" s="52">
        <v>50858.38</v>
      </c>
      <c r="AT1585" s="52">
        <v>53925.440000000002</v>
      </c>
      <c r="AU1585" s="52">
        <v>58648.42</v>
      </c>
      <c r="AV1585" s="52">
        <v>63568.9</v>
      </c>
      <c r="AW1585" s="52">
        <v>68571.92</v>
      </c>
      <c r="AX1585" s="52">
        <v>74155.320000000007</v>
      </c>
      <c r="AY1585" s="52">
        <v>80020.52</v>
      </c>
      <c r="AZ1585" s="52">
        <v>86240.22</v>
      </c>
      <c r="BA1585" s="52">
        <v>93207.13</v>
      </c>
      <c r="BB1585" s="52">
        <v>100581.51</v>
      </c>
      <c r="BC1585">
        <v>2017</v>
      </c>
    </row>
    <row r="1586" spans="1:55" x14ac:dyDescent="0.25">
      <c r="A1586">
        <v>924</v>
      </c>
      <c r="B1586" t="s">
        <v>667</v>
      </c>
      <c r="C1586" t="s">
        <v>263</v>
      </c>
      <c r="D1586" t="s">
        <v>668</v>
      </c>
      <c r="E1586" t="s">
        <v>260</v>
      </c>
      <c r="F1586" t="s">
        <v>264</v>
      </c>
      <c r="G1586" t="s">
        <v>242</v>
      </c>
      <c r="H1586" t="s">
        <v>220</v>
      </c>
      <c r="I1586" t="s">
        <v>262</v>
      </c>
      <c r="J1586">
        <v>309.35399999999998</v>
      </c>
      <c r="K1586">
        <v>290.61700000000002</v>
      </c>
      <c r="L1586">
        <v>282.05399999999997</v>
      </c>
      <c r="M1586">
        <v>298.69200000000001</v>
      </c>
      <c r="N1586">
        <v>303.40800000000002</v>
      </c>
      <c r="O1586">
        <v>295.33600000000001</v>
      </c>
      <c r="P1586">
        <v>282.15800000000002</v>
      </c>
      <c r="Q1586">
        <v>302.19900000000001</v>
      </c>
      <c r="R1586">
        <v>371.01499999999999</v>
      </c>
      <c r="S1586">
        <v>409.09399999999999</v>
      </c>
      <c r="T1586">
        <v>348.65100000000001</v>
      </c>
      <c r="U1586">
        <v>358.82600000000002</v>
      </c>
      <c r="V1586">
        <v>423.03199999999998</v>
      </c>
      <c r="W1586">
        <v>525.70799999999997</v>
      </c>
      <c r="X1586">
        <v>472.65</v>
      </c>
      <c r="Y1586">
        <v>608.375</v>
      </c>
      <c r="Z1586">
        <v>708.58</v>
      </c>
      <c r="AA1586">
        <v>780.85400000000004</v>
      </c>
      <c r="AB1586">
        <v>827.64099999999996</v>
      </c>
      <c r="AC1586">
        <v>872.226</v>
      </c>
      <c r="AD1586">
        <v>958.56600000000003</v>
      </c>
      <c r="AE1586" s="52">
        <v>1053.1300000000001</v>
      </c>
      <c r="AF1586" s="52">
        <v>1150.23</v>
      </c>
      <c r="AG1586" s="52">
        <v>1293.1199999999999</v>
      </c>
      <c r="AH1586" s="52">
        <v>1512.64</v>
      </c>
      <c r="AI1586" s="52">
        <v>1765.73</v>
      </c>
      <c r="AJ1586" s="52">
        <v>2110.56</v>
      </c>
      <c r="AK1586" s="52">
        <v>2703</v>
      </c>
      <c r="AL1586" s="52">
        <v>3467.03</v>
      </c>
      <c r="AM1586" s="52">
        <v>3837.9</v>
      </c>
      <c r="AN1586" s="52">
        <v>4524.0600000000004</v>
      </c>
      <c r="AO1586" s="52">
        <v>5582.89</v>
      </c>
      <c r="AP1586" s="52">
        <v>6329.46</v>
      </c>
      <c r="AQ1586" s="52">
        <v>7080.83</v>
      </c>
      <c r="AR1586" s="52">
        <v>7701.69</v>
      </c>
      <c r="AS1586" s="52">
        <v>8166.76</v>
      </c>
      <c r="AT1586" s="52">
        <v>8115.83</v>
      </c>
      <c r="AU1586" s="52">
        <v>8677.4</v>
      </c>
      <c r="AV1586" s="52">
        <v>9608.42</v>
      </c>
      <c r="AW1586" s="52">
        <v>10153.39</v>
      </c>
      <c r="AX1586" s="52">
        <v>11013.68</v>
      </c>
      <c r="AY1586" s="52">
        <v>11935.03</v>
      </c>
      <c r="AZ1586" s="52">
        <v>12900.46</v>
      </c>
      <c r="BA1586" s="52">
        <v>13969.54</v>
      </c>
      <c r="BB1586" s="52">
        <v>15102.15</v>
      </c>
      <c r="BC1586">
        <v>2017</v>
      </c>
    </row>
    <row r="1587" spans="1:55" x14ac:dyDescent="0.25">
      <c r="A1587">
        <v>924</v>
      </c>
      <c r="B1587" t="s">
        <v>667</v>
      </c>
      <c r="C1587" t="s">
        <v>265</v>
      </c>
      <c r="D1587" t="s">
        <v>668</v>
      </c>
      <c r="E1587" t="s">
        <v>260</v>
      </c>
      <c r="F1587" t="s">
        <v>266</v>
      </c>
      <c r="G1587" t="s">
        <v>246</v>
      </c>
      <c r="H1587" t="s">
        <v>220</v>
      </c>
      <c r="I1587" t="s">
        <v>262</v>
      </c>
      <c r="J1587">
        <v>310.89400000000001</v>
      </c>
      <c r="K1587">
        <v>352.77699999999999</v>
      </c>
      <c r="L1587">
        <v>401.93200000000002</v>
      </c>
      <c r="M1587">
        <v>456.69900000000001</v>
      </c>
      <c r="N1587">
        <v>538.05499999999995</v>
      </c>
      <c r="O1587">
        <v>621.11599999999999</v>
      </c>
      <c r="P1587">
        <v>679.38400000000001</v>
      </c>
      <c r="Q1587">
        <v>764.88400000000001</v>
      </c>
      <c r="R1587">
        <v>867.63699999999994</v>
      </c>
      <c r="S1587">
        <v>925.53599999999994</v>
      </c>
      <c r="T1587">
        <v>983.40700000000004</v>
      </c>
      <c r="U1587" s="52">
        <v>1095.92</v>
      </c>
      <c r="V1587" s="52">
        <v>1266.44</v>
      </c>
      <c r="W1587" s="52">
        <v>1459.89</v>
      </c>
      <c r="X1587" s="52">
        <v>1667.63</v>
      </c>
      <c r="Y1587" s="52">
        <v>1870.05</v>
      </c>
      <c r="Z1587" s="52">
        <v>2071.14</v>
      </c>
      <c r="AA1587" s="52">
        <v>2277.66</v>
      </c>
      <c r="AB1587" s="52">
        <v>2460.37</v>
      </c>
      <c r="AC1587" s="52">
        <v>2663.7</v>
      </c>
      <c r="AD1587" s="52">
        <v>2929.7</v>
      </c>
      <c r="AE1587" s="52">
        <v>3219.99</v>
      </c>
      <c r="AF1587" s="52">
        <v>3545.65</v>
      </c>
      <c r="AG1587" s="52">
        <v>3948.84</v>
      </c>
      <c r="AH1587" s="52">
        <v>4438.58</v>
      </c>
      <c r="AI1587" s="52">
        <v>5064.09</v>
      </c>
      <c r="AJ1587" s="52">
        <v>5849</v>
      </c>
      <c r="AK1587" s="52">
        <v>6823.65</v>
      </c>
      <c r="AL1587" s="52">
        <v>7585.54</v>
      </c>
      <c r="AM1587" s="52">
        <v>8306.0300000000007</v>
      </c>
      <c r="AN1587" s="52">
        <v>9249.6</v>
      </c>
      <c r="AO1587" s="52">
        <v>10290.469999999999</v>
      </c>
      <c r="AP1587" s="52">
        <v>11260.48</v>
      </c>
      <c r="AQ1587" s="52">
        <v>12291.13</v>
      </c>
      <c r="AR1587" s="52">
        <v>13368.17</v>
      </c>
      <c r="AS1587" s="52">
        <v>14371.95</v>
      </c>
      <c r="AT1587" s="52">
        <v>15416.76</v>
      </c>
      <c r="AU1587" s="52">
        <v>16682.419999999998</v>
      </c>
      <c r="AV1587" s="52">
        <v>18109.810000000001</v>
      </c>
      <c r="AW1587" s="52">
        <v>19519.84</v>
      </c>
      <c r="AX1587" s="52">
        <v>21082.44</v>
      </c>
      <c r="AY1587" s="52">
        <v>22751.64</v>
      </c>
      <c r="AZ1587" s="52">
        <v>24502.61</v>
      </c>
      <c r="BA1587" s="52">
        <v>26413.86</v>
      </c>
      <c r="BB1587" s="52">
        <v>28452.93</v>
      </c>
      <c r="BC1587">
        <v>2017</v>
      </c>
    </row>
    <row r="1588" spans="1:55" x14ac:dyDescent="0.25">
      <c r="A1588">
        <v>924</v>
      </c>
      <c r="B1588" t="s">
        <v>667</v>
      </c>
      <c r="C1588" t="s">
        <v>267</v>
      </c>
      <c r="D1588" t="s">
        <v>668</v>
      </c>
      <c r="E1588" t="s">
        <v>268</v>
      </c>
      <c r="F1588" t="s">
        <v>269</v>
      </c>
      <c r="G1588" t="s">
        <v>270</v>
      </c>
    </row>
    <row r="1589" spans="1:55" x14ac:dyDescent="0.25">
      <c r="A1589">
        <v>924</v>
      </c>
      <c r="B1589" t="s">
        <v>667</v>
      </c>
      <c r="C1589" t="s">
        <v>271</v>
      </c>
      <c r="D1589" t="s">
        <v>668</v>
      </c>
      <c r="E1589" t="s">
        <v>272</v>
      </c>
      <c r="F1589" t="s">
        <v>273</v>
      </c>
      <c r="G1589" t="s">
        <v>274</v>
      </c>
      <c r="I1589" t="s">
        <v>243</v>
      </c>
      <c r="J1589">
        <v>2.3149999999999999</v>
      </c>
      <c r="K1589">
        <v>2.3919999999999999</v>
      </c>
      <c r="L1589">
        <v>2.6</v>
      </c>
      <c r="M1589">
        <v>2.8090000000000002</v>
      </c>
      <c r="N1589">
        <v>3.0990000000000002</v>
      </c>
      <c r="O1589">
        <v>3.3969999999999998</v>
      </c>
      <c r="P1589">
        <v>3.573</v>
      </c>
      <c r="Q1589">
        <v>3.843</v>
      </c>
      <c r="R1589">
        <v>4.093</v>
      </c>
      <c r="S1589">
        <v>4.1139999999999999</v>
      </c>
      <c r="T1589">
        <v>4.1070000000000002</v>
      </c>
      <c r="U1589">
        <v>4.38</v>
      </c>
      <c r="V1589">
        <v>4.4960000000000004</v>
      </c>
      <c r="W1589">
        <v>5.0229999999999997</v>
      </c>
      <c r="X1589">
        <v>5.5170000000000003</v>
      </c>
      <c r="Y1589">
        <v>5.907</v>
      </c>
      <c r="Z1589">
        <v>6.2560000000000002</v>
      </c>
      <c r="AA1589">
        <v>6.5609999999999999</v>
      </c>
      <c r="AB1589">
        <v>6.8890000000000002</v>
      </c>
      <c r="AC1589">
        <v>7.1639999999999997</v>
      </c>
      <c r="AD1589">
        <v>7.41</v>
      </c>
      <c r="AE1589">
        <v>7.8360000000000003</v>
      </c>
      <c r="AF1589">
        <v>8.3070000000000004</v>
      </c>
      <c r="AG1589">
        <v>8.7799999999999994</v>
      </c>
      <c r="AH1589">
        <v>9.1859999999999999</v>
      </c>
      <c r="AI1589">
        <v>9.7550000000000008</v>
      </c>
      <c r="AJ1589">
        <v>10.436999999999999</v>
      </c>
      <c r="AK1589">
        <v>11.305999999999999</v>
      </c>
      <c r="AL1589">
        <v>12.04</v>
      </c>
      <c r="AM1589">
        <v>13.202</v>
      </c>
      <c r="AN1589">
        <v>13.869</v>
      </c>
      <c r="AO1589">
        <v>14.587999999999999</v>
      </c>
      <c r="AP1589">
        <v>15.257999999999999</v>
      </c>
      <c r="AQ1589">
        <v>15.91</v>
      </c>
      <c r="AR1589">
        <v>16.498000000000001</v>
      </c>
      <c r="AS1589">
        <v>17.068000000000001</v>
      </c>
      <c r="AT1589">
        <v>17.641999999999999</v>
      </c>
      <c r="AU1589">
        <v>18.161000000000001</v>
      </c>
      <c r="AV1589">
        <v>18.693999999999999</v>
      </c>
      <c r="AW1589">
        <v>19.241</v>
      </c>
      <c r="AX1589">
        <v>19.716999999999999</v>
      </c>
      <c r="AY1589">
        <v>20.178999999999998</v>
      </c>
      <c r="AZ1589">
        <v>20.606000000000002</v>
      </c>
      <c r="BA1589">
        <v>21.006</v>
      </c>
      <c r="BB1589">
        <v>21.390999999999998</v>
      </c>
      <c r="BC1589">
        <v>2018</v>
      </c>
    </row>
    <row r="1590" spans="1:55" x14ac:dyDescent="0.25">
      <c r="A1590">
        <v>924</v>
      </c>
      <c r="B1590" t="s">
        <v>667</v>
      </c>
      <c r="C1590" t="s">
        <v>275</v>
      </c>
      <c r="D1590" t="s">
        <v>668</v>
      </c>
      <c r="E1590" t="s">
        <v>276</v>
      </c>
      <c r="F1590" t="s">
        <v>277</v>
      </c>
      <c r="G1590" t="s">
        <v>278</v>
      </c>
      <c r="I1590" t="s">
        <v>243</v>
      </c>
      <c r="J1590">
        <v>1.4910000000000001</v>
      </c>
      <c r="K1590">
        <v>1.4039999999999999</v>
      </c>
      <c r="L1590">
        <v>1.3280000000000001</v>
      </c>
      <c r="M1590">
        <v>1.292</v>
      </c>
      <c r="N1590">
        <v>1.3080000000000001</v>
      </c>
      <c r="O1590">
        <v>1.3959999999999999</v>
      </c>
      <c r="P1590">
        <v>1.4339999999999999</v>
      </c>
      <c r="Q1590">
        <v>1.4710000000000001</v>
      </c>
      <c r="R1590">
        <v>1.5920000000000001</v>
      </c>
      <c r="S1590">
        <v>1.6639999999999999</v>
      </c>
      <c r="T1590">
        <v>1.696</v>
      </c>
      <c r="U1590">
        <v>1.7430000000000001</v>
      </c>
      <c r="V1590">
        <v>1.8420000000000001</v>
      </c>
      <c r="W1590">
        <v>2.0750000000000002</v>
      </c>
      <c r="X1590">
        <v>2.4430000000000001</v>
      </c>
      <c r="Y1590">
        <v>2.7170000000000001</v>
      </c>
      <c r="Z1590">
        <v>2.8439999999999999</v>
      </c>
      <c r="AA1590">
        <v>2.8420000000000001</v>
      </c>
      <c r="AB1590">
        <v>2.7850000000000001</v>
      </c>
      <c r="AC1590">
        <v>2.7109999999999999</v>
      </c>
      <c r="AD1590">
        <v>2.7090000000000001</v>
      </c>
      <c r="AE1590">
        <v>2.7069999999999999</v>
      </c>
      <c r="AF1590">
        <v>2.6850000000000001</v>
      </c>
      <c r="AG1590">
        <v>2.71</v>
      </c>
      <c r="AH1590">
        <v>2.8210000000000002</v>
      </c>
      <c r="AI1590">
        <v>2.8570000000000002</v>
      </c>
      <c r="AJ1590">
        <v>2.8769999999999998</v>
      </c>
      <c r="AK1590">
        <v>3.0139999999999998</v>
      </c>
      <c r="AL1590">
        <v>3.1760000000000002</v>
      </c>
      <c r="AM1590">
        <v>3.157</v>
      </c>
      <c r="AN1590">
        <v>3.3109999999999999</v>
      </c>
      <c r="AO1590">
        <v>3.5059999999999998</v>
      </c>
      <c r="AP1590">
        <v>3.548</v>
      </c>
      <c r="AQ1590">
        <v>3.569</v>
      </c>
      <c r="AR1590">
        <v>3.5390000000000001</v>
      </c>
      <c r="AS1590">
        <v>3.5390000000000001</v>
      </c>
      <c r="AT1590">
        <v>3.4980000000000002</v>
      </c>
      <c r="AU1590">
        <v>3.516</v>
      </c>
      <c r="AV1590">
        <v>3.51</v>
      </c>
      <c r="AW1590">
        <v>3.5129999999999999</v>
      </c>
      <c r="AX1590">
        <v>3.5169999999999999</v>
      </c>
      <c r="AY1590">
        <v>3.5169999999999999</v>
      </c>
      <c r="AZ1590">
        <v>3.52</v>
      </c>
      <c r="BA1590">
        <v>3.5289999999999999</v>
      </c>
      <c r="BB1590">
        <v>3.5350000000000001</v>
      </c>
      <c r="BC1590">
        <v>2018</v>
      </c>
    </row>
    <row r="1591" spans="1:55" x14ac:dyDescent="0.25">
      <c r="A1591">
        <v>924</v>
      </c>
      <c r="B1591" t="s">
        <v>667</v>
      </c>
      <c r="C1591" t="s">
        <v>279</v>
      </c>
      <c r="D1591" t="s">
        <v>668</v>
      </c>
      <c r="E1591" t="s">
        <v>280</v>
      </c>
      <c r="F1591" t="s">
        <v>281</v>
      </c>
      <c r="G1591" t="s">
        <v>282</v>
      </c>
      <c r="I1591" t="s">
        <v>669</v>
      </c>
      <c r="J1591">
        <v>35.475999999999999</v>
      </c>
      <c r="K1591">
        <v>33.543999999999997</v>
      </c>
      <c r="L1591">
        <v>32.427999999999997</v>
      </c>
      <c r="M1591">
        <v>32.381</v>
      </c>
      <c r="N1591">
        <v>34.851999999999997</v>
      </c>
      <c r="O1591">
        <v>39.536000000000001</v>
      </c>
      <c r="P1591">
        <v>38.209000000000003</v>
      </c>
      <c r="Q1591">
        <v>37.78</v>
      </c>
      <c r="R1591">
        <v>39.527000000000001</v>
      </c>
      <c r="S1591">
        <v>37.511000000000003</v>
      </c>
      <c r="T1591">
        <v>34.380000000000003</v>
      </c>
      <c r="U1591">
        <v>35.673999999999999</v>
      </c>
      <c r="V1591">
        <v>39.634</v>
      </c>
      <c r="W1591">
        <v>43.963000000000001</v>
      </c>
      <c r="X1591">
        <v>40.792999999999999</v>
      </c>
      <c r="Y1591">
        <v>39.555999999999997</v>
      </c>
      <c r="Z1591">
        <v>38.219000000000001</v>
      </c>
      <c r="AA1591">
        <v>36.197000000000003</v>
      </c>
      <c r="AB1591">
        <v>35.557000000000002</v>
      </c>
      <c r="AC1591">
        <v>34.865000000000002</v>
      </c>
      <c r="AD1591">
        <v>34.328000000000003</v>
      </c>
      <c r="AE1591">
        <v>36.295999999999999</v>
      </c>
      <c r="AF1591">
        <v>36.902999999999999</v>
      </c>
      <c r="AG1591">
        <v>40.369</v>
      </c>
      <c r="AH1591">
        <v>42.656999999999996</v>
      </c>
      <c r="AI1591">
        <v>40.981999999999999</v>
      </c>
      <c r="AJ1591">
        <v>40.606000000000002</v>
      </c>
      <c r="AK1591">
        <v>41.238999999999997</v>
      </c>
      <c r="AL1591">
        <v>43.21</v>
      </c>
      <c r="AM1591">
        <v>46.335000000000001</v>
      </c>
      <c r="AN1591">
        <v>47.881</v>
      </c>
      <c r="AO1591">
        <v>48.006</v>
      </c>
      <c r="AP1591">
        <v>47.18</v>
      </c>
      <c r="AQ1591">
        <v>47.250999999999998</v>
      </c>
      <c r="AR1591">
        <v>46.774999999999999</v>
      </c>
      <c r="AS1591">
        <v>44.747999999999998</v>
      </c>
      <c r="AT1591">
        <v>44.142000000000003</v>
      </c>
      <c r="AU1591">
        <v>44.643000000000001</v>
      </c>
      <c r="AV1591">
        <v>44.222000000000001</v>
      </c>
      <c r="AW1591">
        <v>43.033999999999999</v>
      </c>
      <c r="AX1591">
        <v>42.280999999999999</v>
      </c>
      <c r="AY1591">
        <v>41.759</v>
      </c>
      <c r="AZ1591">
        <v>41.232999999999997</v>
      </c>
      <c r="BA1591">
        <v>40.618000000000002</v>
      </c>
      <c r="BB1591">
        <v>39.997999999999998</v>
      </c>
      <c r="BC1591">
        <v>2018</v>
      </c>
    </row>
    <row r="1592" spans="1:55" x14ac:dyDescent="0.25">
      <c r="A1592">
        <v>924</v>
      </c>
      <c r="B1592" t="s">
        <v>667</v>
      </c>
      <c r="C1592" t="s">
        <v>283</v>
      </c>
      <c r="D1592" t="s">
        <v>668</v>
      </c>
      <c r="E1592" t="s">
        <v>284</v>
      </c>
      <c r="F1592" t="s">
        <v>285</v>
      </c>
      <c r="G1592" t="s">
        <v>282</v>
      </c>
      <c r="I1592" t="s">
        <v>669</v>
      </c>
      <c r="J1592">
        <v>32.383000000000003</v>
      </c>
      <c r="K1592">
        <v>31.814</v>
      </c>
      <c r="L1592">
        <v>34.832999999999998</v>
      </c>
      <c r="M1592">
        <v>34.89</v>
      </c>
      <c r="N1592">
        <v>34.851999999999997</v>
      </c>
      <c r="O1592">
        <v>33.979999999999997</v>
      </c>
      <c r="P1592">
        <v>35.252000000000002</v>
      </c>
      <c r="Q1592">
        <v>36.384</v>
      </c>
      <c r="R1592">
        <v>36.255000000000003</v>
      </c>
      <c r="S1592">
        <v>35.542999999999999</v>
      </c>
      <c r="T1592">
        <v>38.395000000000003</v>
      </c>
      <c r="U1592">
        <v>38.756</v>
      </c>
      <c r="V1592">
        <v>38.192</v>
      </c>
      <c r="W1592">
        <v>41.871000000000002</v>
      </c>
      <c r="X1592">
        <v>43.015000000000001</v>
      </c>
      <c r="Y1592">
        <v>41.607999999999997</v>
      </c>
      <c r="Z1592">
        <v>40.756999999999998</v>
      </c>
      <c r="AA1592">
        <v>40.026000000000003</v>
      </c>
      <c r="AB1592">
        <v>38.604999999999997</v>
      </c>
      <c r="AC1592">
        <v>36.789000000000001</v>
      </c>
      <c r="AD1592">
        <v>36.01</v>
      </c>
      <c r="AE1592">
        <v>37.590000000000003</v>
      </c>
      <c r="AF1592">
        <v>39.301000000000002</v>
      </c>
      <c r="AG1592">
        <v>42.945999999999998</v>
      </c>
      <c r="AH1592">
        <v>46.162999999999997</v>
      </c>
      <c r="AI1592">
        <v>46.715000000000003</v>
      </c>
      <c r="AJ1592">
        <v>48.963000000000001</v>
      </c>
      <c r="AK1592">
        <v>51.128</v>
      </c>
      <c r="AL1592">
        <v>52.344000000000001</v>
      </c>
      <c r="AM1592">
        <v>51.084000000000003</v>
      </c>
      <c r="AN1592">
        <v>51.802</v>
      </c>
      <c r="AO1592">
        <v>49.814999999999998</v>
      </c>
      <c r="AP1592">
        <v>49.692999999999998</v>
      </c>
      <c r="AQ1592">
        <v>48.79</v>
      </c>
      <c r="AR1592">
        <v>49.015000000000001</v>
      </c>
      <c r="AS1592">
        <v>47.457000000000001</v>
      </c>
      <c r="AT1592">
        <v>45.944000000000003</v>
      </c>
      <c r="AU1592">
        <v>46.01</v>
      </c>
      <c r="AV1592">
        <v>44.588000000000001</v>
      </c>
      <c r="AW1592">
        <v>43.454000000000001</v>
      </c>
      <c r="AX1592">
        <v>42.545000000000002</v>
      </c>
      <c r="AY1592">
        <v>41.88</v>
      </c>
      <c r="AZ1592">
        <v>41.197000000000003</v>
      </c>
      <c r="BA1592">
        <v>40.511000000000003</v>
      </c>
      <c r="BB1592">
        <v>39.808</v>
      </c>
      <c r="BC1592">
        <v>2018</v>
      </c>
    </row>
    <row r="1593" spans="1:55" x14ac:dyDescent="0.25">
      <c r="A1593">
        <v>924</v>
      </c>
      <c r="B1593" t="s">
        <v>667</v>
      </c>
      <c r="C1593" t="s">
        <v>286</v>
      </c>
      <c r="D1593" t="s">
        <v>668</v>
      </c>
      <c r="E1593" t="s">
        <v>287</v>
      </c>
      <c r="F1593" t="s">
        <v>288</v>
      </c>
      <c r="G1593" t="s">
        <v>250</v>
      </c>
      <c r="I1593" t="s">
        <v>670</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105.767</v>
      </c>
      <c r="AW1593">
        <v>108.176</v>
      </c>
      <c r="AX1593">
        <v>110.88800000000001</v>
      </c>
      <c r="AY1593">
        <v>113.992</v>
      </c>
      <c r="AZ1593">
        <v>117.298</v>
      </c>
      <c r="BA1593">
        <v>120.81699999999999</v>
      </c>
      <c r="BB1593">
        <v>124.44199999999999</v>
      </c>
      <c r="BC1593">
        <v>2018</v>
      </c>
    </row>
    <row r="1594" spans="1:55" x14ac:dyDescent="0.25">
      <c r="A1594">
        <v>924</v>
      </c>
      <c r="B1594" t="s">
        <v>667</v>
      </c>
      <c r="C1594" t="s">
        <v>290</v>
      </c>
      <c r="D1594" t="s">
        <v>668</v>
      </c>
      <c r="E1594" t="s">
        <v>287</v>
      </c>
      <c r="F1594" t="s">
        <v>291</v>
      </c>
      <c r="G1594" t="s">
        <v>235</v>
      </c>
      <c r="I1594" t="s">
        <v>292</v>
      </c>
      <c r="J1594" t="s">
        <v>232</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v>
      </c>
      <c r="AW1594">
        <v>2.278</v>
      </c>
      <c r="AX1594">
        <v>2.5070000000000001</v>
      </c>
      <c r="AY1594">
        <v>2.8</v>
      </c>
      <c r="AZ1594">
        <v>2.9</v>
      </c>
      <c r="BA1594">
        <v>3</v>
      </c>
      <c r="BB1594">
        <v>3</v>
      </c>
      <c r="BC1594">
        <v>2018</v>
      </c>
    </row>
    <row r="1595" spans="1:55" x14ac:dyDescent="0.25">
      <c r="A1595">
        <v>924</v>
      </c>
      <c r="B1595" t="s">
        <v>667</v>
      </c>
      <c r="C1595" t="s">
        <v>293</v>
      </c>
      <c r="D1595" t="s">
        <v>668</v>
      </c>
      <c r="E1595" t="s">
        <v>294</v>
      </c>
      <c r="F1595" t="s">
        <v>295</v>
      </c>
      <c r="G1595" t="s">
        <v>250</v>
      </c>
      <c r="I1595" t="s">
        <v>670</v>
      </c>
      <c r="J1595" t="s">
        <v>232</v>
      </c>
      <c r="K1595" t="s">
        <v>232</v>
      </c>
      <c r="L1595" t="s">
        <v>232</v>
      </c>
      <c r="M1595" t="s">
        <v>232</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108.93</v>
      </c>
      <c r="AX1595">
        <v>111.661</v>
      </c>
      <c r="AY1595">
        <v>114.78700000000001</v>
      </c>
      <c r="AZ1595">
        <v>118.116</v>
      </c>
      <c r="BA1595">
        <v>121.66</v>
      </c>
      <c r="BB1595">
        <v>125.309</v>
      </c>
      <c r="BC1595">
        <v>2018</v>
      </c>
    </row>
    <row r="1596" spans="1:55" x14ac:dyDescent="0.25">
      <c r="A1596">
        <v>924</v>
      </c>
      <c r="B1596" t="s">
        <v>667</v>
      </c>
      <c r="C1596" t="s">
        <v>296</v>
      </c>
      <c r="D1596" t="s">
        <v>668</v>
      </c>
      <c r="E1596" t="s">
        <v>294</v>
      </c>
      <c r="F1596" t="s">
        <v>297</v>
      </c>
      <c r="G1596" t="s">
        <v>235</v>
      </c>
      <c r="I1596" t="s">
        <v>298</v>
      </c>
      <c r="J1596" t="s">
        <v>232</v>
      </c>
      <c r="K1596" t="s">
        <v>232</v>
      </c>
      <c r="L1596" t="s">
        <v>232</v>
      </c>
      <c r="M1596" t="s">
        <v>232</v>
      </c>
      <c r="N1596" t="s">
        <v>232</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2.1960000000000002</v>
      </c>
      <c r="AX1596">
        <v>2.5070000000000001</v>
      </c>
      <c r="AY1596">
        <v>2.8</v>
      </c>
      <c r="AZ1596">
        <v>2.9</v>
      </c>
      <c r="BA1596">
        <v>3</v>
      </c>
      <c r="BB1596">
        <v>3</v>
      </c>
      <c r="BC1596">
        <v>2018</v>
      </c>
    </row>
    <row r="1597" spans="1:55" x14ac:dyDescent="0.25">
      <c r="A1597">
        <v>924</v>
      </c>
      <c r="B1597" t="s">
        <v>667</v>
      </c>
      <c r="C1597" t="s">
        <v>299</v>
      </c>
      <c r="D1597" t="s">
        <v>668</v>
      </c>
      <c r="E1597" t="s">
        <v>300</v>
      </c>
      <c r="G1597" t="s">
        <v>274</v>
      </c>
    </row>
    <row r="1598" spans="1:55" x14ac:dyDescent="0.25">
      <c r="A1598">
        <v>924</v>
      </c>
      <c r="B1598" t="s">
        <v>667</v>
      </c>
      <c r="C1598" t="s">
        <v>301</v>
      </c>
      <c r="D1598" t="s">
        <v>668</v>
      </c>
      <c r="E1598" t="s">
        <v>302</v>
      </c>
      <c r="F1598" t="s">
        <v>303</v>
      </c>
      <c r="G1598" t="s">
        <v>235</v>
      </c>
      <c r="I1598" t="s">
        <v>671</v>
      </c>
      <c r="J1598" t="s">
        <v>232</v>
      </c>
      <c r="K1598" t="s">
        <v>232</v>
      </c>
      <c r="L1598" t="s">
        <v>232</v>
      </c>
      <c r="M1598" t="s">
        <v>232</v>
      </c>
      <c r="N1598" t="s">
        <v>232</v>
      </c>
      <c r="O1598" t="s">
        <v>232</v>
      </c>
      <c r="P1598" t="s">
        <v>232</v>
      </c>
      <c r="Q1598" t="s">
        <v>232</v>
      </c>
      <c r="R1598" t="s">
        <v>232</v>
      </c>
      <c r="S1598" t="s">
        <v>232</v>
      </c>
      <c r="T1598" t="s">
        <v>232</v>
      </c>
      <c r="U1598" t="s">
        <v>232</v>
      </c>
      <c r="V1598" t="s">
        <v>232</v>
      </c>
      <c r="W1598" t="s">
        <v>232</v>
      </c>
      <c r="X1598" t="s">
        <v>232</v>
      </c>
      <c r="Y1598" t="s">
        <v>232</v>
      </c>
      <c r="Z1598" t="s">
        <v>232</v>
      </c>
      <c r="AA1598" t="s">
        <v>232</v>
      </c>
      <c r="AB1598">
        <v>9.4120000000000008</v>
      </c>
      <c r="AC1598">
        <v>14.417</v>
      </c>
      <c r="AD1598">
        <v>27.666</v>
      </c>
      <c r="AE1598">
        <v>15.164999999999999</v>
      </c>
      <c r="AF1598">
        <v>21.349</v>
      </c>
      <c r="AG1598">
        <v>31.963000000000001</v>
      </c>
      <c r="AH1598">
        <v>21.512</v>
      </c>
      <c r="AI1598">
        <v>13.385</v>
      </c>
      <c r="AJ1598">
        <v>17.693000000000001</v>
      </c>
      <c r="AK1598">
        <v>14.798</v>
      </c>
      <c r="AL1598">
        <v>7.407</v>
      </c>
      <c r="AM1598">
        <v>2.19</v>
      </c>
      <c r="AN1598">
        <v>19.925000000000001</v>
      </c>
      <c r="AO1598">
        <v>17.731999999999999</v>
      </c>
      <c r="AP1598">
        <v>6.5910000000000002</v>
      </c>
      <c r="AQ1598">
        <v>10.647</v>
      </c>
      <c r="AR1598">
        <v>7.7640000000000002</v>
      </c>
      <c r="AS1598">
        <v>-0.47799999999999998</v>
      </c>
      <c r="AT1598">
        <v>4.7080000000000002</v>
      </c>
      <c r="AU1598">
        <v>7.125</v>
      </c>
      <c r="AV1598">
        <v>7.931</v>
      </c>
      <c r="AW1598">
        <v>4.141</v>
      </c>
      <c r="AX1598">
        <v>4.83</v>
      </c>
      <c r="AY1598">
        <v>4.5620000000000003</v>
      </c>
      <c r="AZ1598">
        <v>4.3470000000000004</v>
      </c>
      <c r="BA1598">
        <v>4.1050000000000004</v>
      </c>
      <c r="BB1598">
        <v>3.452</v>
      </c>
      <c r="BC1598">
        <v>2018</v>
      </c>
    </row>
    <row r="1599" spans="1:55" x14ac:dyDescent="0.25">
      <c r="A1599">
        <v>924</v>
      </c>
      <c r="B1599" t="s">
        <v>667</v>
      </c>
      <c r="C1599" t="s">
        <v>305</v>
      </c>
      <c r="D1599" t="s">
        <v>668</v>
      </c>
      <c r="E1599" t="s">
        <v>306</v>
      </c>
      <c r="F1599" t="s">
        <v>307</v>
      </c>
      <c r="G1599" t="s">
        <v>235</v>
      </c>
      <c r="I1599" t="s">
        <v>671</v>
      </c>
      <c r="J1599" t="s">
        <v>232</v>
      </c>
      <c r="K1599" t="s">
        <v>232</v>
      </c>
      <c r="L1599" t="s">
        <v>232</v>
      </c>
      <c r="M1599" t="s">
        <v>232</v>
      </c>
      <c r="N1599" t="s">
        <v>232</v>
      </c>
      <c r="O1599" t="s">
        <v>232</v>
      </c>
      <c r="P1599" t="s">
        <v>232</v>
      </c>
      <c r="Q1599" t="s">
        <v>232</v>
      </c>
      <c r="R1599" t="s">
        <v>232</v>
      </c>
      <c r="S1599" t="s">
        <v>232</v>
      </c>
      <c r="T1599" t="s">
        <v>232</v>
      </c>
      <c r="U1599" t="s">
        <v>232</v>
      </c>
      <c r="V1599" t="s">
        <v>232</v>
      </c>
      <c r="W1599" t="s">
        <v>232</v>
      </c>
      <c r="X1599" t="s">
        <v>232</v>
      </c>
      <c r="Y1599" t="s">
        <v>232</v>
      </c>
      <c r="Z1599" t="s">
        <v>232</v>
      </c>
      <c r="AA1599" t="s">
        <v>232</v>
      </c>
      <c r="AB1599">
        <v>12.647</v>
      </c>
      <c r="AC1599">
        <v>13.853</v>
      </c>
      <c r="AD1599">
        <v>28.867000000000001</v>
      </c>
      <c r="AE1599">
        <v>15.444000000000001</v>
      </c>
      <c r="AF1599">
        <v>21.292999999999999</v>
      </c>
      <c r="AG1599">
        <v>33.058</v>
      </c>
      <c r="AH1599">
        <v>20.347999999999999</v>
      </c>
      <c r="AI1599">
        <v>12.862</v>
      </c>
      <c r="AJ1599">
        <v>17.004999999999999</v>
      </c>
      <c r="AK1599">
        <v>12.85</v>
      </c>
      <c r="AL1599">
        <v>5.1520000000000001</v>
      </c>
      <c r="AM1599">
        <v>2.9860000000000002</v>
      </c>
      <c r="AN1599">
        <v>23.376999999999999</v>
      </c>
      <c r="AO1599">
        <v>11.734</v>
      </c>
      <c r="AP1599">
        <v>5.7930000000000001</v>
      </c>
      <c r="AQ1599">
        <v>9.702</v>
      </c>
      <c r="AR1599">
        <v>3.7040000000000002</v>
      </c>
      <c r="AS1599">
        <v>-0.72</v>
      </c>
      <c r="AT1599">
        <v>5.8319999999999999</v>
      </c>
      <c r="AU1599">
        <v>7.673</v>
      </c>
      <c r="AV1599">
        <v>7.56</v>
      </c>
      <c r="AW1599">
        <v>3.5</v>
      </c>
      <c r="AX1599">
        <v>4.4000000000000004</v>
      </c>
      <c r="AY1599">
        <v>4.2</v>
      </c>
      <c r="AZ1599">
        <v>4.0999999999999996</v>
      </c>
      <c r="BA1599">
        <v>4</v>
      </c>
      <c r="BB1599">
        <v>3.4</v>
      </c>
      <c r="BC1599">
        <v>2018</v>
      </c>
    </row>
    <row r="1600" spans="1:55" x14ac:dyDescent="0.25">
      <c r="A1600">
        <v>924</v>
      </c>
      <c r="B1600" t="s">
        <v>667</v>
      </c>
      <c r="C1600" t="s">
        <v>308</v>
      </c>
      <c r="D1600" t="s">
        <v>668</v>
      </c>
      <c r="E1600" t="s">
        <v>309</v>
      </c>
      <c r="F1600" t="s">
        <v>310</v>
      </c>
      <c r="G1600" t="s">
        <v>235</v>
      </c>
      <c r="I1600" t="s">
        <v>671</v>
      </c>
      <c r="J1600" t="s">
        <v>232</v>
      </c>
      <c r="K1600" t="s">
        <v>232</v>
      </c>
      <c r="L1600" t="s">
        <v>232</v>
      </c>
      <c r="M1600" t="s">
        <v>232</v>
      </c>
      <c r="N1600" t="s">
        <v>232</v>
      </c>
      <c r="O1600" t="s">
        <v>232</v>
      </c>
      <c r="P1600" t="s">
        <v>232</v>
      </c>
      <c r="Q1600" t="s">
        <v>232</v>
      </c>
      <c r="R1600" t="s">
        <v>232</v>
      </c>
      <c r="S1600" t="s">
        <v>232</v>
      </c>
      <c r="T1600" t="s">
        <v>232</v>
      </c>
      <c r="U1600" t="s">
        <v>232</v>
      </c>
      <c r="V1600" t="s">
        <v>232</v>
      </c>
      <c r="W1600" t="s">
        <v>232</v>
      </c>
      <c r="X1600" t="s">
        <v>232</v>
      </c>
      <c r="Y1600" t="s">
        <v>232</v>
      </c>
      <c r="Z1600" t="s">
        <v>232</v>
      </c>
      <c r="AA1600" t="s">
        <v>232</v>
      </c>
      <c r="AB1600">
        <v>8.8949999999999996</v>
      </c>
      <c r="AC1600">
        <v>5.6829999999999998</v>
      </c>
      <c r="AD1600">
        <v>27.14</v>
      </c>
      <c r="AE1600">
        <v>11.458</v>
      </c>
      <c r="AF1600">
        <v>24.655999999999999</v>
      </c>
      <c r="AG1600">
        <v>31.157</v>
      </c>
      <c r="AH1600">
        <v>27.128</v>
      </c>
      <c r="AI1600">
        <v>24.1</v>
      </c>
      <c r="AJ1600">
        <v>26.006</v>
      </c>
      <c r="AK1600">
        <v>20.933</v>
      </c>
      <c r="AL1600">
        <v>10.641999999999999</v>
      </c>
      <c r="AM1600">
        <v>-11.295</v>
      </c>
      <c r="AN1600">
        <v>25.640999999999998</v>
      </c>
      <c r="AO1600">
        <v>14.593</v>
      </c>
      <c r="AP1600">
        <v>5.8819999999999997</v>
      </c>
      <c r="AQ1600">
        <v>8.76</v>
      </c>
      <c r="AR1600">
        <v>4.2519999999999998</v>
      </c>
      <c r="AS1600">
        <v>-2.2160000000000002</v>
      </c>
      <c r="AT1600">
        <v>1.077</v>
      </c>
      <c r="AU1600">
        <v>9.1</v>
      </c>
      <c r="AV1600">
        <v>4.0090000000000003</v>
      </c>
      <c r="AW1600">
        <v>3.3</v>
      </c>
      <c r="AX1600">
        <v>4.0999999999999996</v>
      </c>
      <c r="AY1600">
        <v>3.6</v>
      </c>
      <c r="AZ1600">
        <v>3.3</v>
      </c>
      <c r="BA1600">
        <v>3.1</v>
      </c>
      <c r="BB1600">
        <v>2.9</v>
      </c>
      <c r="BC1600">
        <v>2018</v>
      </c>
    </row>
    <row r="1601" spans="1:55" x14ac:dyDescent="0.25">
      <c r="A1601">
        <v>924</v>
      </c>
      <c r="B1601" t="s">
        <v>667</v>
      </c>
      <c r="C1601" t="s">
        <v>311</v>
      </c>
      <c r="D1601" t="s">
        <v>668</v>
      </c>
      <c r="E1601" t="s">
        <v>312</v>
      </c>
      <c r="F1601" t="s">
        <v>313</v>
      </c>
      <c r="G1601" t="s">
        <v>235</v>
      </c>
      <c r="I1601" t="s">
        <v>671</v>
      </c>
      <c r="J1601" t="s">
        <v>232</v>
      </c>
      <c r="K1601" t="s">
        <v>232</v>
      </c>
      <c r="L1601" t="s">
        <v>232</v>
      </c>
      <c r="M1601" t="s">
        <v>232</v>
      </c>
      <c r="N1601" t="s">
        <v>232</v>
      </c>
      <c r="O1601" t="s">
        <v>232</v>
      </c>
      <c r="P1601" t="s">
        <v>232</v>
      </c>
      <c r="Q1601" t="s">
        <v>232</v>
      </c>
      <c r="R1601" t="s">
        <v>232</v>
      </c>
      <c r="S1601" t="s">
        <v>232</v>
      </c>
      <c r="T1601" t="s">
        <v>232</v>
      </c>
      <c r="U1601" t="s">
        <v>232</v>
      </c>
      <c r="V1601" t="s">
        <v>232</v>
      </c>
      <c r="W1601" t="s">
        <v>232</v>
      </c>
      <c r="X1601" t="s">
        <v>232</v>
      </c>
      <c r="Y1601" t="s">
        <v>232</v>
      </c>
      <c r="Z1601" t="s">
        <v>232</v>
      </c>
      <c r="AA1601" t="s">
        <v>232</v>
      </c>
      <c r="AB1601">
        <v>21.748000000000001</v>
      </c>
      <c r="AC1601">
        <v>4.4530000000000003</v>
      </c>
      <c r="AD1601">
        <v>27.684000000000001</v>
      </c>
      <c r="AE1601">
        <v>11.031000000000001</v>
      </c>
      <c r="AF1601">
        <v>24.992999999999999</v>
      </c>
      <c r="AG1601">
        <v>33.015999999999998</v>
      </c>
      <c r="AH1601">
        <v>26.998999999999999</v>
      </c>
      <c r="AI1601">
        <v>24.018999999999998</v>
      </c>
      <c r="AJ1601">
        <v>26.177</v>
      </c>
      <c r="AK1601">
        <v>19.48</v>
      </c>
      <c r="AL1601">
        <v>9.7829999999999995</v>
      </c>
      <c r="AM1601">
        <v>-11.183</v>
      </c>
      <c r="AN1601">
        <v>28.844000000000001</v>
      </c>
      <c r="AO1601">
        <v>10.54</v>
      </c>
      <c r="AP1601">
        <v>6.79</v>
      </c>
      <c r="AQ1601">
        <v>9.5830000000000002</v>
      </c>
      <c r="AR1601">
        <v>4.2590000000000003</v>
      </c>
      <c r="AS1601">
        <v>-2.347</v>
      </c>
      <c r="AT1601">
        <v>1.7330000000000001</v>
      </c>
      <c r="AU1601">
        <v>8.9879999999999995</v>
      </c>
      <c r="AV1601">
        <v>3.6309999999999998</v>
      </c>
      <c r="AW1601">
        <v>3.1</v>
      </c>
      <c r="AX1601">
        <v>4</v>
      </c>
      <c r="AY1601">
        <v>3.4</v>
      </c>
      <c r="AZ1601">
        <v>3.2</v>
      </c>
      <c r="BA1601">
        <v>3</v>
      </c>
      <c r="BB1601">
        <v>2.8</v>
      </c>
      <c r="BC1601">
        <v>2018</v>
      </c>
    </row>
    <row r="1602" spans="1:55" x14ac:dyDescent="0.25">
      <c r="A1602">
        <v>924</v>
      </c>
      <c r="B1602" t="s">
        <v>667</v>
      </c>
      <c r="C1602" t="s">
        <v>314</v>
      </c>
      <c r="D1602" t="s">
        <v>668</v>
      </c>
      <c r="E1602" t="s">
        <v>315</v>
      </c>
      <c r="F1602" t="s">
        <v>316</v>
      </c>
      <c r="G1602" t="s">
        <v>317</v>
      </c>
      <c r="I1602" t="s">
        <v>672</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3.8</v>
      </c>
      <c r="AX1602">
        <v>3.8</v>
      </c>
      <c r="AY1602">
        <v>3.8</v>
      </c>
      <c r="AZ1602">
        <v>3.8</v>
      </c>
      <c r="BA1602">
        <v>3.8</v>
      </c>
      <c r="BB1602">
        <v>3.8</v>
      </c>
      <c r="BC1602">
        <v>2017</v>
      </c>
    </row>
    <row r="1603" spans="1:55" x14ac:dyDescent="0.25">
      <c r="A1603">
        <v>924</v>
      </c>
      <c r="B1603" t="s">
        <v>667</v>
      </c>
      <c r="C1603" t="s">
        <v>318</v>
      </c>
      <c r="D1603" t="s">
        <v>668</v>
      </c>
      <c r="E1603" t="s">
        <v>319</v>
      </c>
      <c r="F1603" t="s">
        <v>320</v>
      </c>
      <c r="G1603" t="s">
        <v>321</v>
      </c>
      <c r="H1603" t="s">
        <v>322</v>
      </c>
    </row>
    <row r="1604" spans="1:55" x14ac:dyDescent="0.25">
      <c r="A1604">
        <v>924</v>
      </c>
      <c r="B1604" t="s">
        <v>667</v>
      </c>
      <c r="C1604" t="s">
        <v>323</v>
      </c>
      <c r="D1604" t="s">
        <v>668</v>
      </c>
      <c r="E1604" t="s">
        <v>324</v>
      </c>
      <c r="F1604" t="s">
        <v>325</v>
      </c>
      <c r="G1604" t="s">
        <v>321</v>
      </c>
      <c r="H1604" t="s">
        <v>322</v>
      </c>
      <c r="I1604" t="s">
        <v>673</v>
      </c>
      <c r="J1604">
        <v>987.05</v>
      </c>
      <c r="K1604" s="52">
        <v>1000.72</v>
      </c>
      <c r="L1604" s="52">
        <v>1016.54</v>
      </c>
      <c r="M1604" s="52">
        <v>1030.08</v>
      </c>
      <c r="N1604" s="52">
        <v>1043.57</v>
      </c>
      <c r="O1604" s="52">
        <v>1058.51</v>
      </c>
      <c r="P1604" s="52">
        <v>1075.07</v>
      </c>
      <c r="Q1604" s="52">
        <v>1093</v>
      </c>
      <c r="R1604" s="52">
        <v>1110.26</v>
      </c>
      <c r="S1604" s="52">
        <v>1127.04</v>
      </c>
      <c r="T1604" s="52">
        <v>1143.33</v>
      </c>
      <c r="U1604" s="52">
        <v>1158.23</v>
      </c>
      <c r="V1604" s="52">
        <v>1171.71</v>
      </c>
      <c r="W1604" s="52">
        <v>1185.17</v>
      </c>
      <c r="X1604" s="52">
        <v>1198.5</v>
      </c>
      <c r="Y1604" s="52">
        <v>1211.21</v>
      </c>
      <c r="Z1604" s="52">
        <v>1223.8900000000001</v>
      </c>
      <c r="AA1604" s="52">
        <v>1236.26</v>
      </c>
      <c r="AB1604" s="52">
        <v>1247.6099999999999</v>
      </c>
      <c r="AC1604" s="52">
        <v>1257.8599999999999</v>
      </c>
      <c r="AD1604" s="52">
        <v>1267.43</v>
      </c>
      <c r="AE1604" s="52">
        <v>1276.27</v>
      </c>
      <c r="AF1604" s="52">
        <v>1284.53</v>
      </c>
      <c r="AG1604" s="52">
        <v>1292.27</v>
      </c>
      <c r="AH1604" s="52">
        <v>1299.8800000000001</v>
      </c>
      <c r="AI1604" s="52">
        <v>1307.56</v>
      </c>
      <c r="AJ1604" s="52">
        <v>1314.48</v>
      </c>
      <c r="AK1604" s="52">
        <v>1321.29</v>
      </c>
      <c r="AL1604" s="52">
        <v>1328.02</v>
      </c>
      <c r="AM1604" s="52">
        <v>1334.5</v>
      </c>
      <c r="AN1604" s="52">
        <v>1340.91</v>
      </c>
      <c r="AO1604" s="52">
        <v>1347.35</v>
      </c>
      <c r="AP1604" s="52">
        <v>1354.04</v>
      </c>
      <c r="AQ1604" s="52">
        <v>1360.72</v>
      </c>
      <c r="AR1604" s="52">
        <v>1367.82</v>
      </c>
      <c r="AS1604" s="52">
        <v>1374.62</v>
      </c>
      <c r="AT1604" s="52">
        <v>1382.71</v>
      </c>
      <c r="AU1604" s="52">
        <v>1390.08</v>
      </c>
      <c r="AV1604" s="52">
        <v>1395.38</v>
      </c>
      <c r="AW1604" s="52">
        <v>1400.17</v>
      </c>
      <c r="AX1604" s="52">
        <v>1404.44</v>
      </c>
      <c r="AY1604" s="52">
        <v>1408.17</v>
      </c>
      <c r="AZ1604" s="52">
        <v>1411.33</v>
      </c>
      <c r="BA1604" s="52">
        <v>1411.18</v>
      </c>
      <c r="BB1604" s="52">
        <v>1411.02</v>
      </c>
      <c r="BC1604">
        <v>2017</v>
      </c>
    </row>
    <row r="1605" spans="1:55" x14ac:dyDescent="0.25">
      <c r="A1605">
        <v>924</v>
      </c>
      <c r="B1605" t="s">
        <v>667</v>
      </c>
      <c r="C1605" t="s">
        <v>327</v>
      </c>
      <c r="D1605" t="s">
        <v>668</v>
      </c>
      <c r="E1605" t="s">
        <v>328</v>
      </c>
      <c r="F1605" t="s">
        <v>329</v>
      </c>
      <c r="G1605" t="s">
        <v>229</v>
      </c>
      <c r="H1605" t="s">
        <v>230</v>
      </c>
      <c r="I1605" t="s">
        <v>674</v>
      </c>
      <c r="J1605" t="s">
        <v>232</v>
      </c>
      <c r="K1605" t="s">
        <v>232</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52">
        <v>1144.4100000000001</v>
      </c>
      <c r="AD1605" s="52">
        <v>1339.52</v>
      </c>
      <c r="AE1605" s="52">
        <v>1638.6</v>
      </c>
      <c r="AF1605" s="52">
        <v>1890.36</v>
      </c>
      <c r="AG1605" s="52">
        <v>2171.5300000000002</v>
      </c>
      <c r="AH1605" s="52">
        <v>2639.65</v>
      </c>
      <c r="AI1605" s="52">
        <v>3164.93</v>
      </c>
      <c r="AJ1605" s="52">
        <v>3776.02</v>
      </c>
      <c r="AK1605" s="52">
        <v>4925.78</v>
      </c>
      <c r="AL1605" s="52">
        <v>7156.66</v>
      </c>
      <c r="AM1605" s="52">
        <v>8310.1200000000008</v>
      </c>
      <c r="AN1605" s="52">
        <v>10103.31</v>
      </c>
      <c r="AO1605" s="52">
        <v>13081.1</v>
      </c>
      <c r="AP1605" s="52">
        <v>15016.04</v>
      </c>
      <c r="AQ1605" s="52">
        <v>16537.66</v>
      </c>
      <c r="AR1605" s="52">
        <v>18157.990000000002</v>
      </c>
      <c r="AS1605" s="52">
        <v>19948.97</v>
      </c>
      <c r="AT1605" s="52">
        <v>21047.93</v>
      </c>
      <c r="AU1605" s="52">
        <v>23055.16</v>
      </c>
      <c r="AV1605" s="52">
        <v>25890.12</v>
      </c>
      <c r="AW1605" s="52">
        <v>27554.34</v>
      </c>
      <c r="AX1605" s="52">
        <v>30240.12</v>
      </c>
      <c r="AY1605" s="52">
        <v>32292.33</v>
      </c>
      <c r="AZ1605" s="52">
        <v>34577.519999999997</v>
      </c>
      <c r="BA1605" s="52">
        <v>37016.519999999997</v>
      </c>
      <c r="BB1605" s="52">
        <v>39573.46</v>
      </c>
      <c r="BC1605">
        <v>2018</v>
      </c>
    </row>
    <row r="1606" spans="1:55" x14ac:dyDescent="0.25">
      <c r="A1606">
        <v>924</v>
      </c>
      <c r="B1606" t="s">
        <v>667</v>
      </c>
      <c r="C1606" t="s">
        <v>331</v>
      </c>
      <c r="D1606" t="s">
        <v>668</v>
      </c>
      <c r="E1606" t="s">
        <v>328</v>
      </c>
      <c r="F1606" t="s">
        <v>329</v>
      </c>
      <c r="G1606" t="s">
        <v>282</v>
      </c>
      <c r="I1606" t="s">
        <v>332</v>
      </c>
      <c r="J1606" t="s">
        <v>232</v>
      </c>
      <c r="K1606" t="s">
        <v>232</v>
      </c>
      <c r="L1606">
        <v>24.315999999999999</v>
      </c>
      <c r="M1606">
        <v>24.504000000000001</v>
      </c>
      <c r="N1606">
        <v>23.343</v>
      </c>
      <c r="O1606">
        <v>23.238</v>
      </c>
      <c r="P1606">
        <v>21.823</v>
      </c>
      <c r="Q1606">
        <v>19.579999999999998</v>
      </c>
      <c r="R1606">
        <v>17.084</v>
      </c>
      <c r="S1606">
        <v>17.57</v>
      </c>
      <c r="T1606">
        <v>17.399000000000001</v>
      </c>
      <c r="U1606">
        <v>15.51</v>
      </c>
      <c r="V1606">
        <v>13.429</v>
      </c>
      <c r="W1606">
        <v>12.52</v>
      </c>
      <c r="X1606">
        <v>10.688000000000001</v>
      </c>
      <c r="Y1606">
        <v>10.143000000000001</v>
      </c>
      <c r="Z1606">
        <v>10.273999999999999</v>
      </c>
      <c r="AA1606">
        <v>10.811</v>
      </c>
      <c r="AB1606">
        <v>11.553000000000001</v>
      </c>
      <c r="AC1606">
        <v>12.6</v>
      </c>
      <c r="AD1606">
        <v>13.318</v>
      </c>
      <c r="AE1606">
        <v>14.728999999999999</v>
      </c>
      <c r="AF1606">
        <v>15.458</v>
      </c>
      <c r="AG1606">
        <v>15.7</v>
      </c>
      <c r="AH1606">
        <v>16.22</v>
      </c>
      <c r="AI1606">
        <v>16.728999999999999</v>
      </c>
      <c r="AJ1606">
        <v>17.07</v>
      </c>
      <c r="AK1606">
        <v>18.13</v>
      </c>
      <c r="AL1606">
        <v>22.369</v>
      </c>
      <c r="AM1606">
        <v>23.751000000000001</v>
      </c>
      <c r="AN1606">
        <v>24.6</v>
      </c>
      <c r="AO1606">
        <v>26.914000000000001</v>
      </c>
      <c r="AP1606">
        <v>27.757000000000001</v>
      </c>
      <c r="AQ1606">
        <v>27.702999999999999</v>
      </c>
      <c r="AR1606">
        <v>28.056999999999999</v>
      </c>
      <c r="AS1606">
        <v>28.535</v>
      </c>
      <c r="AT1606">
        <v>28.228000000000002</v>
      </c>
      <c r="AU1606">
        <v>28.28</v>
      </c>
      <c r="AV1606">
        <v>29.187000000000001</v>
      </c>
      <c r="AW1606">
        <v>28.699000000000002</v>
      </c>
      <c r="AX1606">
        <v>29.036000000000001</v>
      </c>
      <c r="AY1606">
        <v>28.658000000000001</v>
      </c>
      <c r="AZ1606">
        <v>28.408999999999999</v>
      </c>
      <c r="BA1606">
        <v>28.143000000000001</v>
      </c>
      <c r="BB1606">
        <v>27.884</v>
      </c>
      <c r="BC1606">
        <v>2018</v>
      </c>
    </row>
    <row r="1607" spans="1:55" x14ac:dyDescent="0.25">
      <c r="A1607">
        <v>924</v>
      </c>
      <c r="B1607" t="s">
        <v>667</v>
      </c>
      <c r="C1607" t="s">
        <v>333</v>
      </c>
      <c r="D1607" t="s">
        <v>668</v>
      </c>
      <c r="E1607" t="s">
        <v>334</v>
      </c>
      <c r="F1607" t="s">
        <v>335</v>
      </c>
      <c r="G1607" t="s">
        <v>229</v>
      </c>
      <c r="H1607" t="s">
        <v>230</v>
      </c>
      <c r="I1607" t="s">
        <v>674</v>
      </c>
      <c r="J1607" t="s">
        <v>232</v>
      </c>
      <c r="K1607" t="s">
        <v>232</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52">
        <v>1079.82</v>
      </c>
      <c r="AC1607" s="52">
        <v>1353.67</v>
      </c>
      <c r="AD1607" s="52">
        <v>1623.55</v>
      </c>
      <c r="AE1607" s="52">
        <v>1925.16</v>
      </c>
      <c r="AF1607" s="52">
        <v>2240.2199999999998</v>
      </c>
      <c r="AG1607" s="52">
        <v>2499.9</v>
      </c>
      <c r="AH1607" s="52">
        <v>2883.59</v>
      </c>
      <c r="AI1607" s="52">
        <v>3427.93</v>
      </c>
      <c r="AJ1607" s="52">
        <v>4027.17</v>
      </c>
      <c r="AK1607" s="52">
        <v>4909.84</v>
      </c>
      <c r="AL1607" s="52">
        <v>7164.54</v>
      </c>
      <c r="AM1607" s="52">
        <v>8918.7800000000007</v>
      </c>
      <c r="AN1607" s="52">
        <v>10251.18</v>
      </c>
      <c r="AO1607" s="52">
        <v>13128.59</v>
      </c>
      <c r="AP1607" s="52">
        <v>15178.68</v>
      </c>
      <c r="AQ1607" s="52">
        <v>17034.25</v>
      </c>
      <c r="AR1607" s="52">
        <v>18745.46</v>
      </c>
      <c r="AS1607" s="52">
        <v>21896.92</v>
      </c>
      <c r="AT1607" s="52">
        <v>23809.55</v>
      </c>
      <c r="AU1607" s="52">
        <v>26234.66</v>
      </c>
      <c r="AV1607" s="52">
        <v>30153.73</v>
      </c>
      <c r="AW1607" s="52">
        <v>33375.54</v>
      </c>
      <c r="AX1607" s="52">
        <v>35950.29</v>
      </c>
      <c r="AY1607" s="52">
        <v>38373.800000000003</v>
      </c>
      <c r="AZ1607" s="52">
        <v>41170.449999999997</v>
      </c>
      <c r="BA1607" s="52">
        <v>44020.99</v>
      </c>
      <c r="BB1607" s="52">
        <v>47034.99</v>
      </c>
      <c r="BC1607">
        <v>2018</v>
      </c>
    </row>
    <row r="1608" spans="1:55" x14ac:dyDescent="0.25">
      <c r="A1608">
        <v>924</v>
      </c>
      <c r="B1608" t="s">
        <v>667</v>
      </c>
      <c r="C1608" t="s">
        <v>336</v>
      </c>
      <c r="D1608" t="s">
        <v>668</v>
      </c>
      <c r="E1608" t="s">
        <v>334</v>
      </c>
      <c r="F1608" t="s">
        <v>335</v>
      </c>
      <c r="G1608" t="s">
        <v>282</v>
      </c>
      <c r="I1608" t="s">
        <v>337</v>
      </c>
      <c r="J1608" t="s">
        <v>232</v>
      </c>
      <c r="K1608" t="s">
        <v>232</v>
      </c>
      <c r="L1608">
        <v>24.097999999999999</v>
      </c>
      <c r="M1608">
        <v>24.513999999999999</v>
      </c>
      <c r="N1608">
        <v>23.274000000000001</v>
      </c>
      <c r="O1608">
        <v>22.321000000000002</v>
      </c>
      <c r="P1608">
        <v>22.166</v>
      </c>
      <c r="Q1608">
        <v>20.274999999999999</v>
      </c>
      <c r="R1608">
        <v>18.04</v>
      </c>
      <c r="S1608">
        <v>18.478000000000002</v>
      </c>
      <c r="T1608">
        <v>18.114000000000001</v>
      </c>
      <c r="U1608">
        <v>16.547000000000001</v>
      </c>
      <c r="V1608">
        <v>14.645</v>
      </c>
      <c r="W1608">
        <v>13.407999999999999</v>
      </c>
      <c r="X1608">
        <v>12.364000000000001</v>
      </c>
      <c r="Y1608">
        <v>11.087999999999999</v>
      </c>
      <c r="Z1608">
        <v>11.009</v>
      </c>
      <c r="AA1608">
        <v>11.538</v>
      </c>
      <c r="AB1608">
        <v>12.631</v>
      </c>
      <c r="AC1608">
        <v>14.904</v>
      </c>
      <c r="AD1608">
        <v>16.141999999999999</v>
      </c>
      <c r="AE1608">
        <v>17.305</v>
      </c>
      <c r="AF1608">
        <v>18.318999999999999</v>
      </c>
      <c r="AG1608">
        <v>18.074000000000002</v>
      </c>
      <c r="AH1608">
        <v>17.719000000000001</v>
      </c>
      <c r="AI1608">
        <v>18.119</v>
      </c>
      <c r="AJ1608">
        <v>18.204999999999998</v>
      </c>
      <c r="AK1608">
        <v>18.071000000000002</v>
      </c>
      <c r="AL1608">
        <v>22.393999999999998</v>
      </c>
      <c r="AM1608">
        <v>25.491</v>
      </c>
      <c r="AN1608">
        <v>24.96</v>
      </c>
      <c r="AO1608">
        <v>27.010999999999999</v>
      </c>
      <c r="AP1608">
        <v>28.056999999999999</v>
      </c>
      <c r="AQ1608">
        <v>28.535</v>
      </c>
      <c r="AR1608">
        <v>28.965</v>
      </c>
      <c r="AS1608">
        <v>31.321000000000002</v>
      </c>
      <c r="AT1608">
        <v>31.931999999999999</v>
      </c>
      <c r="AU1608">
        <v>32.179000000000002</v>
      </c>
      <c r="AV1608">
        <v>33.994</v>
      </c>
      <c r="AW1608">
        <v>34.762</v>
      </c>
      <c r="AX1608">
        <v>34.518999999999998</v>
      </c>
      <c r="AY1608">
        <v>34.055</v>
      </c>
      <c r="AZ1608">
        <v>33.826000000000001</v>
      </c>
      <c r="BA1608">
        <v>33.468000000000004</v>
      </c>
      <c r="BB1608">
        <v>33.140999999999998</v>
      </c>
      <c r="BC1608">
        <v>2018</v>
      </c>
    </row>
    <row r="1609" spans="1:55" x14ac:dyDescent="0.25">
      <c r="A1609">
        <v>924</v>
      </c>
      <c r="B1609" t="s">
        <v>667</v>
      </c>
      <c r="C1609" t="s">
        <v>338</v>
      </c>
      <c r="D1609" t="s">
        <v>668</v>
      </c>
      <c r="E1609" t="s">
        <v>339</v>
      </c>
      <c r="F1609" t="s">
        <v>340</v>
      </c>
      <c r="G1609" t="s">
        <v>229</v>
      </c>
      <c r="H1609" t="s">
        <v>230</v>
      </c>
      <c r="I1609" t="s">
        <v>674</v>
      </c>
      <c r="J1609" t="s">
        <v>232</v>
      </c>
      <c r="K1609" t="s">
        <v>232</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-496.589</v>
      </c>
      <c r="AR1609">
        <v>-587.47</v>
      </c>
      <c r="AS1609" s="52">
        <v>-1947.94</v>
      </c>
      <c r="AT1609" s="52">
        <v>-2761.61</v>
      </c>
      <c r="AU1609" s="52">
        <v>-3179.5</v>
      </c>
      <c r="AV1609" s="52">
        <v>-4263.6099999999997</v>
      </c>
      <c r="AW1609" s="52">
        <v>-5821.2</v>
      </c>
      <c r="AX1609" s="52">
        <v>-5710.17</v>
      </c>
      <c r="AY1609" s="52">
        <v>-6081.47</v>
      </c>
      <c r="AZ1609" s="52">
        <v>-6592.92</v>
      </c>
      <c r="BA1609" s="52">
        <v>-7004.47</v>
      </c>
      <c r="BB1609" s="52">
        <v>-7461.53</v>
      </c>
      <c r="BC1609">
        <v>2018</v>
      </c>
    </row>
    <row r="1610" spans="1:55" x14ac:dyDescent="0.25">
      <c r="A1610">
        <v>924</v>
      </c>
      <c r="B1610" t="s">
        <v>667</v>
      </c>
      <c r="C1610" t="s">
        <v>341</v>
      </c>
      <c r="D1610" t="s">
        <v>668</v>
      </c>
      <c r="E1610" t="s">
        <v>339</v>
      </c>
      <c r="F1610" t="s">
        <v>340</v>
      </c>
      <c r="G1610" t="s">
        <v>282</v>
      </c>
      <c r="I1610" t="s">
        <v>342</v>
      </c>
      <c r="J1610" t="s">
        <v>232</v>
      </c>
      <c r="K1610" t="s">
        <v>232</v>
      </c>
      <c r="L1610">
        <v>0.219</v>
      </c>
      <c r="M1610">
        <v>-8.9999999999999993E-3</v>
      </c>
      <c r="N1610">
        <v>6.9000000000000006E-2</v>
      </c>
      <c r="O1610">
        <v>0.91800000000000004</v>
      </c>
      <c r="P1610">
        <v>-0.34300000000000003</v>
      </c>
      <c r="Q1610">
        <v>-0.69499999999999995</v>
      </c>
      <c r="R1610">
        <v>-0.95699999999999996</v>
      </c>
      <c r="S1610">
        <v>-0.90800000000000003</v>
      </c>
      <c r="T1610">
        <v>-0.71499999999999997</v>
      </c>
      <c r="U1610">
        <v>-1.038</v>
      </c>
      <c r="V1610">
        <v>-1.216</v>
      </c>
      <c r="W1610">
        <v>-0.88700000000000001</v>
      </c>
      <c r="X1610">
        <v>-1.6759999999999999</v>
      </c>
      <c r="Y1610">
        <v>-0.94499999999999995</v>
      </c>
      <c r="Z1610">
        <v>-0.73399999999999999</v>
      </c>
      <c r="AA1610">
        <v>-0.72799999999999998</v>
      </c>
      <c r="AB1610">
        <v>-1.079</v>
      </c>
      <c r="AC1610">
        <v>-2.3039999999999998</v>
      </c>
      <c r="AD1610">
        <v>-2.8239999999999998</v>
      </c>
      <c r="AE1610">
        <v>-2.5760000000000001</v>
      </c>
      <c r="AF1610">
        <v>-2.8610000000000002</v>
      </c>
      <c r="AG1610">
        <v>-2.3740000000000001</v>
      </c>
      <c r="AH1610">
        <v>-1.4990000000000001</v>
      </c>
      <c r="AI1610">
        <v>-1.39</v>
      </c>
      <c r="AJ1610">
        <v>-1.135</v>
      </c>
      <c r="AK1610">
        <v>5.8999999999999997E-2</v>
      </c>
      <c r="AL1610">
        <v>-2.5000000000000001E-2</v>
      </c>
      <c r="AM1610">
        <v>-1.74</v>
      </c>
      <c r="AN1610">
        <v>-0.36</v>
      </c>
      <c r="AO1610">
        <v>-9.8000000000000004E-2</v>
      </c>
      <c r="AP1610">
        <v>-0.30099999999999999</v>
      </c>
      <c r="AQ1610">
        <v>-0.83199999999999996</v>
      </c>
      <c r="AR1610">
        <v>-0.90800000000000003</v>
      </c>
      <c r="AS1610">
        <v>-2.786</v>
      </c>
      <c r="AT1610">
        <v>-3.7040000000000002</v>
      </c>
      <c r="AU1610">
        <v>-3.9</v>
      </c>
      <c r="AV1610">
        <v>-4.8070000000000004</v>
      </c>
      <c r="AW1610">
        <v>-6.0629999999999997</v>
      </c>
      <c r="AX1610">
        <v>-5.4829999999999997</v>
      </c>
      <c r="AY1610">
        <v>-5.3970000000000002</v>
      </c>
      <c r="AZ1610">
        <v>-5.4169999999999998</v>
      </c>
      <c r="BA1610">
        <v>-5.3250000000000002</v>
      </c>
      <c r="BB1610">
        <v>-5.2569999999999997</v>
      </c>
      <c r="BC1610">
        <v>2018</v>
      </c>
    </row>
    <row r="1611" spans="1:55" x14ac:dyDescent="0.25">
      <c r="A1611">
        <v>924</v>
      </c>
      <c r="B1611" t="s">
        <v>667</v>
      </c>
      <c r="C1611" t="s">
        <v>343</v>
      </c>
      <c r="D1611" t="s">
        <v>668</v>
      </c>
      <c r="E1611" t="s">
        <v>344</v>
      </c>
      <c r="F1611" t="s">
        <v>345</v>
      </c>
      <c r="G1611" t="s">
        <v>229</v>
      </c>
      <c r="H1611" t="s">
        <v>230</v>
      </c>
      <c r="I1611" t="s">
        <v>674</v>
      </c>
      <c r="J1611" t="s">
        <v>232</v>
      </c>
      <c r="K1611" t="s">
        <v>232</v>
      </c>
      <c r="L1611" t="s">
        <v>232</v>
      </c>
      <c r="M1611" t="s">
        <v>232</v>
      </c>
      <c r="N1611" t="s">
        <v>232</v>
      </c>
      <c r="O1611" t="s">
        <v>232</v>
      </c>
      <c r="P1611" t="s">
        <v>232</v>
      </c>
      <c r="Q1611" t="s">
        <v>232</v>
      </c>
      <c r="R1611" t="s">
        <v>232</v>
      </c>
      <c r="S1611" t="s">
        <v>232</v>
      </c>
      <c r="T1611" t="s">
        <v>232</v>
      </c>
      <c r="U1611" t="s">
        <v>232</v>
      </c>
      <c r="V1611" t="s">
        <v>232</v>
      </c>
      <c r="W1611" t="s">
        <v>232</v>
      </c>
      <c r="X1611" t="s">
        <v>232</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-636.78899999999999</v>
      </c>
      <c r="AN1611">
        <v>-165.43</v>
      </c>
      <c r="AO1611">
        <v>-33.19</v>
      </c>
      <c r="AP1611">
        <v>-50.6</v>
      </c>
      <c r="AQ1611">
        <v>-295.59800000000001</v>
      </c>
      <c r="AR1611">
        <v>-306.733</v>
      </c>
      <c r="AS1611" s="52">
        <v>-1736.74</v>
      </c>
      <c r="AT1611" s="52">
        <v>-2672.94</v>
      </c>
      <c r="AU1611" s="52">
        <v>-3206.49</v>
      </c>
      <c r="AV1611" s="52">
        <v>-4285.42</v>
      </c>
      <c r="AW1611" s="52">
        <v>-5866.34</v>
      </c>
      <c r="AX1611" s="52">
        <v>-5731.2</v>
      </c>
      <c r="AY1611" s="52">
        <v>-6103.92</v>
      </c>
      <c r="AZ1611" s="52">
        <v>-6578.09</v>
      </c>
      <c r="BA1611" s="52">
        <v>-6967.78</v>
      </c>
      <c r="BB1611" s="52">
        <v>-7400.5</v>
      </c>
      <c r="BC1611">
        <v>2018</v>
      </c>
    </row>
    <row r="1612" spans="1:55" x14ac:dyDescent="0.25">
      <c r="A1612">
        <v>924</v>
      </c>
      <c r="B1612" t="s">
        <v>667</v>
      </c>
      <c r="C1612" t="s">
        <v>346</v>
      </c>
      <c r="D1612" t="s">
        <v>668</v>
      </c>
      <c r="E1612" t="s">
        <v>344</v>
      </c>
      <c r="F1612" t="s">
        <v>345</v>
      </c>
      <c r="G1612" t="s">
        <v>270</v>
      </c>
      <c r="I1612" t="s">
        <v>397</v>
      </c>
      <c r="J1612" t="s">
        <v>232</v>
      </c>
      <c r="K1612" t="s">
        <v>232</v>
      </c>
      <c r="L1612" t="s">
        <v>232</v>
      </c>
      <c r="M1612" t="s">
        <v>232</v>
      </c>
      <c r="N1612" t="s">
        <v>232</v>
      </c>
      <c r="O1612" t="s">
        <v>232</v>
      </c>
      <c r="P1612" t="s">
        <v>232</v>
      </c>
      <c r="Q1612" t="s">
        <v>232</v>
      </c>
      <c r="R1612" t="s">
        <v>232</v>
      </c>
      <c r="S1612" t="s">
        <v>232</v>
      </c>
      <c r="T1612" t="s">
        <v>232</v>
      </c>
      <c r="U1612" t="s">
        <v>232</v>
      </c>
      <c r="V1612" t="s">
        <v>232</v>
      </c>
      <c r="W1612" t="s">
        <v>232</v>
      </c>
      <c r="X1612" t="s">
        <v>232</v>
      </c>
      <c r="Y1612">
        <v>-1.244</v>
      </c>
      <c r="Z1612">
        <v>-0.97399999999999998</v>
      </c>
      <c r="AA1612">
        <v>-0.86499999999999999</v>
      </c>
      <c r="AB1612">
        <v>-0.93400000000000005</v>
      </c>
      <c r="AC1612">
        <v>-1.893</v>
      </c>
      <c r="AD1612">
        <v>-2.1629999999999998</v>
      </c>
      <c r="AE1612">
        <v>-1.627</v>
      </c>
      <c r="AF1612">
        <v>-1.752</v>
      </c>
      <c r="AG1612">
        <v>-1.3129999999999999</v>
      </c>
      <c r="AH1612">
        <v>-0.48499999999999999</v>
      </c>
      <c r="AI1612">
        <v>-0.51600000000000001</v>
      </c>
      <c r="AJ1612">
        <v>-0.64</v>
      </c>
      <c r="AK1612">
        <v>-0.13700000000000001</v>
      </c>
      <c r="AL1612">
        <v>-0.32700000000000001</v>
      </c>
      <c r="AM1612">
        <v>-1.8240000000000001</v>
      </c>
      <c r="AN1612">
        <v>-0.40300000000000002</v>
      </c>
      <c r="AO1612">
        <v>-6.8000000000000005E-2</v>
      </c>
      <c r="AP1612">
        <v>-9.2999999999999999E-2</v>
      </c>
      <c r="AQ1612">
        <v>-0.48899999999999999</v>
      </c>
      <c r="AR1612">
        <v>-0.46700000000000003</v>
      </c>
      <c r="AS1612">
        <v>-2.46</v>
      </c>
      <c r="AT1612">
        <v>-3.5710000000000002</v>
      </c>
      <c r="AU1612">
        <v>-3.9369999999999998</v>
      </c>
      <c r="AV1612">
        <v>-4.835</v>
      </c>
      <c r="AW1612">
        <v>-6.1180000000000003</v>
      </c>
      <c r="AX1612">
        <v>-5.5060000000000002</v>
      </c>
      <c r="AY1612">
        <v>-5.42</v>
      </c>
      <c r="AZ1612">
        <v>-5.4029999999999996</v>
      </c>
      <c r="BA1612">
        <v>-5.2930000000000001</v>
      </c>
      <c r="BB1612">
        <v>-5.2060000000000004</v>
      </c>
      <c r="BC1612">
        <v>2018</v>
      </c>
    </row>
    <row r="1613" spans="1:55" x14ac:dyDescent="0.25">
      <c r="A1613">
        <v>924</v>
      </c>
      <c r="B1613" t="s">
        <v>667</v>
      </c>
      <c r="C1613" t="s">
        <v>347</v>
      </c>
      <c r="D1613" t="s">
        <v>668</v>
      </c>
      <c r="E1613" t="s">
        <v>348</v>
      </c>
      <c r="F1613" t="s">
        <v>349</v>
      </c>
      <c r="G1613" t="s">
        <v>229</v>
      </c>
      <c r="H1613" t="s">
        <v>230</v>
      </c>
      <c r="I1613" t="s">
        <v>674</v>
      </c>
      <c r="J1613" t="s">
        <v>232</v>
      </c>
      <c r="K1613" t="s">
        <v>232</v>
      </c>
      <c r="L1613" t="s">
        <v>232</v>
      </c>
      <c r="M1613" t="s">
        <v>232</v>
      </c>
      <c r="N1613" t="s">
        <v>232</v>
      </c>
      <c r="O1613" t="s">
        <v>232</v>
      </c>
      <c r="P1613" t="s">
        <v>232</v>
      </c>
      <c r="Q1613" t="s">
        <v>232</v>
      </c>
      <c r="R1613" t="s">
        <v>232</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-190.96799999999999</v>
      </c>
      <c r="AR1613">
        <v>-228.8</v>
      </c>
      <c r="AS1613" s="52">
        <v>-1548.08</v>
      </c>
      <c r="AT1613" s="52">
        <v>-2196.9699999999998</v>
      </c>
      <c r="AU1613" s="52">
        <v>-2421.67</v>
      </c>
      <c r="AV1613" s="52">
        <v>-3343.26</v>
      </c>
      <c r="AW1613" s="52">
        <v>-4749.8500000000004</v>
      </c>
      <c r="AX1613" s="52">
        <v>-4479.76</v>
      </c>
      <c r="AY1613" s="52">
        <v>-4672.2</v>
      </c>
      <c r="AZ1613" s="52">
        <v>-4994.42</v>
      </c>
      <c r="BA1613" s="52">
        <v>-5206.12</v>
      </c>
      <c r="BB1613" s="52">
        <v>-5453.91</v>
      </c>
      <c r="BC1613">
        <v>2018</v>
      </c>
    </row>
    <row r="1614" spans="1:55" x14ac:dyDescent="0.25">
      <c r="A1614">
        <v>924</v>
      </c>
      <c r="B1614" t="s">
        <v>667</v>
      </c>
      <c r="C1614" t="s">
        <v>350</v>
      </c>
      <c r="D1614" t="s">
        <v>668</v>
      </c>
      <c r="E1614" t="s">
        <v>348</v>
      </c>
      <c r="F1614" t="s">
        <v>349</v>
      </c>
      <c r="G1614" t="s">
        <v>282</v>
      </c>
      <c r="I1614" t="s">
        <v>351</v>
      </c>
      <c r="J1614" t="s">
        <v>232</v>
      </c>
      <c r="K1614" t="s">
        <v>232</v>
      </c>
      <c r="L1614" t="s">
        <v>232</v>
      </c>
      <c r="M1614" t="s">
        <v>232</v>
      </c>
      <c r="N1614" t="s">
        <v>232</v>
      </c>
      <c r="O1614" t="s">
        <v>232</v>
      </c>
      <c r="P1614" t="s">
        <v>232</v>
      </c>
      <c r="Q1614" t="s">
        <v>232</v>
      </c>
      <c r="R1614" t="s">
        <v>232</v>
      </c>
      <c r="S1614">
        <v>-0.747</v>
      </c>
      <c r="T1614">
        <v>-0.48399999999999999</v>
      </c>
      <c r="U1614">
        <v>-0.68500000000000005</v>
      </c>
      <c r="V1614">
        <v>-0.69699999999999995</v>
      </c>
      <c r="W1614">
        <v>-0.61699999999999999</v>
      </c>
      <c r="X1614">
        <v>-1.3340000000000001</v>
      </c>
      <c r="Y1614">
        <v>-0.436</v>
      </c>
      <c r="Z1614">
        <v>-0.191</v>
      </c>
      <c r="AA1614">
        <v>1.2E-2</v>
      </c>
      <c r="AB1614">
        <v>-0.22600000000000001</v>
      </c>
      <c r="AC1614">
        <v>-1.6479999999999999</v>
      </c>
      <c r="AD1614">
        <v>-2.097</v>
      </c>
      <c r="AE1614">
        <v>-1.8580000000000001</v>
      </c>
      <c r="AF1614">
        <v>-2.306</v>
      </c>
      <c r="AG1614">
        <v>-1.677</v>
      </c>
      <c r="AH1614">
        <v>-1.0329999999999999</v>
      </c>
      <c r="AI1614">
        <v>-0.95899999999999996</v>
      </c>
      <c r="AJ1614">
        <v>-0.69399999999999995</v>
      </c>
      <c r="AK1614">
        <v>0.44600000000000001</v>
      </c>
      <c r="AL1614">
        <v>0.38300000000000001</v>
      </c>
      <c r="AM1614">
        <v>-1.3129999999999999</v>
      </c>
      <c r="AN1614">
        <v>8.8999999999999996E-2</v>
      </c>
      <c r="AO1614">
        <v>0.39300000000000002</v>
      </c>
      <c r="AP1614">
        <v>0.187</v>
      </c>
      <c r="AQ1614">
        <v>-0.32</v>
      </c>
      <c r="AR1614">
        <v>-0.35399999999999998</v>
      </c>
      <c r="AS1614">
        <v>-2.214</v>
      </c>
      <c r="AT1614">
        <v>-2.9460000000000002</v>
      </c>
      <c r="AU1614">
        <v>-2.97</v>
      </c>
      <c r="AV1614">
        <v>-3.7690000000000001</v>
      </c>
      <c r="AW1614">
        <v>-4.9470000000000001</v>
      </c>
      <c r="AX1614">
        <v>-4.3010000000000002</v>
      </c>
      <c r="AY1614">
        <v>-4.1459999999999999</v>
      </c>
      <c r="AZ1614">
        <v>-4.1029999999999998</v>
      </c>
      <c r="BA1614">
        <v>-3.9580000000000002</v>
      </c>
      <c r="BB1614">
        <v>-3.843</v>
      </c>
      <c r="BC1614">
        <v>2018</v>
      </c>
    </row>
    <row r="1615" spans="1:55" x14ac:dyDescent="0.25">
      <c r="A1615">
        <v>924</v>
      </c>
      <c r="B1615" t="s">
        <v>667</v>
      </c>
      <c r="C1615" t="s">
        <v>352</v>
      </c>
      <c r="D1615" t="s">
        <v>668</v>
      </c>
      <c r="E1615" t="s">
        <v>353</v>
      </c>
      <c r="F1615" t="s">
        <v>354</v>
      </c>
      <c r="G1615" t="s">
        <v>229</v>
      </c>
      <c r="H1615" t="s">
        <v>230</v>
      </c>
    </row>
    <row r="1616" spans="1:55" x14ac:dyDescent="0.25">
      <c r="A1616">
        <v>924</v>
      </c>
      <c r="B1616" t="s">
        <v>667</v>
      </c>
      <c r="C1616" t="s">
        <v>355</v>
      </c>
      <c r="D1616" t="s">
        <v>668</v>
      </c>
      <c r="E1616" t="s">
        <v>353</v>
      </c>
      <c r="F1616" t="s">
        <v>354</v>
      </c>
      <c r="G1616" t="s">
        <v>282</v>
      </c>
    </row>
    <row r="1617" spans="1:55" x14ac:dyDescent="0.25">
      <c r="A1617">
        <v>924</v>
      </c>
      <c r="B1617" t="s">
        <v>667</v>
      </c>
      <c r="C1617" t="s">
        <v>356</v>
      </c>
      <c r="D1617" t="s">
        <v>668</v>
      </c>
      <c r="E1617" t="s">
        <v>357</v>
      </c>
      <c r="F1617" t="s">
        <v>358</v>
      </c>
      <c r="G1617" t="s">
        <v>229</v>
      </c>
      <c r="H1617" t="s">
        <v>230</v>
      </c>
      <c r="I1617" t="s">
        <v>674</v>
      </c>
      <c r="J1617" t="s">
        <v>232</v>
      </c>
      <c r="K1617" t="s">
        <v>232</v>
      </c>
      <c r="L1617" t="s">
        <v>232</v>
      </c>
      <c r="M1617" t="s">
        <v>232</v>
      </c>
      <c r="N1617" t="s">
        <v>232</v>
      </c>
      <c r="O1617" t="s">
        <v>232</v>
      </c>
      <c r="P1617" t="s">
        <v>232</v>
      </c>
      <c r="Q1617" t="s">
        <v>232</v>
      </c>
      <c r="R1617" t="s">
        <v>232</v>
      </c>
      <c r="S1617" t="s">
        <v>232</v>
      </c>
      <c r="T1617" t="s">
        <v>232</v>
      </c>
      <c r="U1617" t="s">
        <v>232</v>
      </c>
      <c r="V1617" t="s">
        <v>232</v>
      </c>
      <c r="W1617" t="s">
        <v>232</v>
      </c>
      <c r="X1617" t="s">
        <v>232</v>
      </c>
      <c r="Y1617" s="52">
        <v>1319.84</v>
      </c>
      <c r="Z1617" s="52">
        <v>1532.81</v>
      </c>
      <c r="AA1617" s="52">
        <v>1636.36</v>
      </c>
      <c r="AB1617" s="52">
        <v>1752.15</v>
      </c>
      <c r="AC1617" s="52">
        <v>1969.75</v>
      </c>
      <c r="AD1617" s="52">
        <v>2294.0500000000002</v>
      </c>
      <c r="AE1617" s="52">
        <v>2712.75</v>
      </c>
      <c r="AF1617" s="52">
        <v>3144.25</v>
      </c>
      <c r="AG1617" s="52">
        <v>3675.58</v>
      </c>
      <c r="AH1617" s="52">
        <v>4258.7</v>
      </c>
      <c r="AI1617" s="52">
        <v>4937.58</v>
      </c>
      <c r="AJ1617" s="52">
        <v>5614.65</v>
      </c>
      <c r="AK1617" s="52">
        <v>7888.94</v>
      </c>
      <c r="AL1617" s="52">
        <v>8638.33</v>
      </c>
      <c r="AM1617" s="52">
        <v>12017.24</v>
      </c>
      <c r="AN1617" s="52">
        <v>13858.25</v>
      </c>
      <c r="AO1617" s="52">
        <v>16349.15</v>
      </c>
      <c r="AP1617" s="52">
        <v>18539.23</v>
      </c>
      <c r="AQ1617" s="52">
        <v>22085.79</v>
      </c>
      <c r="AR1617" s="52">
        <v>25835.31</v>
      </c>
      <c r="AS1617" s="52">
        <v>28709.98</v>
      </c>
      <c r="AT1617" s="52">
        <v>32939.74</v>
      </c>
      <c r="AU1617" s="52">
        <v>38143.31</v>
      </c>
      <c r="AV1617" s="52">
        <v>44762.19</v>
      </c>
      <c r="AW1617" s="52">
        <v>53154.12</v>
      </c>
      <c r="AX1617" s="52">
        <v>61980.17</v>
      </c>
      <c r="AY1617" s="52">
        <v>71246.149999999994</v>
      </c>
      <c r="AZ1617" s="52">
        <v>81156.38</v>
      </c>
      <c r="BA1617" s="52">
        <v>91622.71</v>
      </c>
      <c r="BB1617" s="52">
        <v>102782.16</v>
      </c>
      <c r="BC1617">
        <v>2018</v>
      </c>
    </row>
    <row r="1618" spans="1:55" x14ac:dyDescent="0.25">
      <c r="A1618">
        <v>924</v>
      </c>
      <c r="B1618" t="s">
        <v>667</v>
      </c>
      <c r="C1618" t="s">
        <v>359</v>
      </c>
      <c r="D1618" t="s">
        <v>668</v>
      </c>
      <c r="E1618" t="s">
        <v>357</v>
      </c>
      <c r="F1618" t="s">
        <v>358</v>
      </c>
      <c r="G1618" t="s">
        <v>282</v>
      </c>
      <c r="I1618" t="s">
        <v>360</v>
      </c>
      <c r="J1618" t="s">
        <v>232</v>
      </c>
      <c r="K1618" t="s">
        <v>232</v>
      </c>
      <c r="L1618" t="s">
        <v>232</v>
      </c>
      <c r="M1618" t="s">
        <v>232</v>
      </c>
      <c r="N1618" t="s">
        <v>232</v>
      </c>
      <c r="O1618" t="s">
        <v>232</v>
      </c>
      <c r="P1618" t="s">
        <v>232</v>
      </c>
      <c r="Q1618" t="s">
        <v>232</v>
      </c>
      <c r="R1618" t="s">
        <v>232</v>
      </c>
      <c r="S1618" t="s">
        <v>232</v>
      </c>
      <c r="T1618" t="s">
        <v>232</v>
      </c>
      <c r="U1618" t="s">
        <v>232</v>
      </c>
      <c r="V1618" t="s">
        <v>232</v>
      </c>
      <c r="W1618" t="s">
        <v>232</v>
      </c>
      <c r="X1618" t="s">
        <v>232</v>
      </c>
      <c r="Y1618">
        <v>21.446999999999999</v>
      </c>
      <c r="Z1618">
        <v>21.259</v>
      </c>
      <c r="AA1618">
        <v>20.448</v>
      </c>
      <c r="AB1618">
        <v>20.495999999999999</v>
      </c>
      <c r="AC1618">
        <v>21.687999999999999</v>
      </c>
      <c r="AD1618">
        <v>22.809000000000001</v>
      </c>
      <c r="AE1618">
        <v>24.384</v>
      </c>
      <c r="AF1618">
        <v>25.710999999999999</v>
      </c>
      <c r="AG1618">
        <v>26.574000000000002</v>
      </c>
      <c r="AH1618">
        <v>26.167999999999999</v>
      </c>
      <c r="AI1618">
        <v>26.097999999999999</v>
      </c>
      <c r="AJ1618">
        <v>25.382000000000001</v>
      </c>
      <c r="AK1618">
        <v>29.036000000000001</v>
      </c>
      <c r="AL1618">
        <v>27</v>
      </c>
      <c r="AM1618">
        <v>34.345999999999997</v>
      </c>
      <c r="AN1618">
        <v>33.741999999999997</v>
      </c>
      <c r="AO1618">
        <v>33.637999999999998</v>
      </c>
      <c r="AP1618">
        <v>34.268999999999998</v>
      </c>
      <c r="AQ1618">
        <v>36.997</v>
      </c>
      <c r="AR1618">
        <v>39.92</v>
      </c>
      <c r="AS1618">
        <v>41.066000000000003</v>
      </c>
      <c r="AT1618">
        <v>44.177</v>
      </c>
      <c r="AU1618">
        <v>46.786999999999999</v>
      </c>
      <c r="AV1618">
        <v>50.463000000000001</v>
      </c>
      <c r="AW1618">
        <v>55.362000000000002</v>
      </c>
      <c r="AX1618">
        <v>59.512</v>
      </c>
      <c r="AY1618">
        <v>63.228000000000002</v>
      </c>
      <c r="AZ1618">
        <v>66.677999999999997</v>
      </c>
      <c r="BA1618">
        <v>69.658000000000001</v>
      </c>
      <c r="BB1618">
        <v>72.421000000000006</v>
      </c>
      <c r="BC1618">
        <v>2018</v>
      </c>
    </row>
    <row r="1619" spans="1:55" x14ac:dyDescent="0.25">
      <c r="A1619">
        <v>924</v>
      </c>
      <c r="B1619" t="s">
        <v>667</v>
      </c>
      <c r="C1619" t="s">
        <v>361</v>
      </c>
      <c r="D1619" t="s">
        <v>668</v>
      </c>
      <c r="E1619" t="s">
        <v>362</v>
      </c>
      <c r="F1619" t="s">
        <v>363</v>
      </c>
      <c r="G1619" t="s">
        <v>229</v>
      </c>
      <c r="H1619" t="s">
        <v>230</v>
      </c>
      <c r="I1619" t="s">
        <v>674</v>
      </c>
      <c r="J1619">
        <v>457.529</v>
      </c>
      <c r="K1619">
        <v>495.726</v>
      </c>
      <c r="L1619">
        <v>542.62800000000004</v>
      </c>
      <c r="M1619">
        <v>607.86900000000003</v>
      </c>
      <c r="N1619">
        <v>734.58900000000006</v>
      </c>
      <c r="O1619">
        <v>918.04700000000003</v>
      </c>
      <c r="P1619" s="52">
        <v>1047.3699999999999</v>
      </c>
      <c r="Q1619" s="52">
        <v>1229.42</v>
      </c>
      <c r="R1619" s="52">
        <v>1533.22</v>
      </c>
      <c r="S1619" s="52">
        <v>1735.96</v>
      </c>
      <c r="T1619" s="52">
        <v>1906.7</v>
      </c>
      <c r="U1619" s="52">
        <v>2212.42</v>
      </c>
      <c r="V1619" s="52">
        <v>2733.42</v>
      </c>
      <c r="W1619" s="52">
        <v>3590.01</v>
      </c>
      <c r="X1619" s="52">
        <v>4882.2700000000004</v>
      </c>
      <c r="Y1619" s="52">
        <v>6153.91</v>
      </c>
      <c r="Z1619" s="52">
        <v>7210.25</v>
      </c>
      <c r="AA1619" s="52">
        <v>8002.48</v>
      </c>
      <c r="AB1619" s="52">
        <v>8548.6299999999992</v>
      </c>
      <c r="AC1619" s="52">
        <v>9082.3799999999992</v>
      </c>
      <c r="AD1619" s="52">
        <v>10057.68</v>
      </c>
      <c r="AE1619" s="52">
        <v>11125.02</v>
      </c>
      <c r="AF1619" s="52">
        <v>12229.22</v>
      </c>
      <c r="AG1619" s="52">
        <v>13831.47</v>
      </c>
      <c r="AH1619" s="52">
        <v>16274.21</v>
      </c>
      <c r="AI1619" s="52">
        <v>18919.04</v>
      </c>
      <c r="AJ1619" s="52">
        <v>22120.65</v>
      </c>
      <c r="AK1619" s="52">
        <v>27169.93</v>
      </c>
      <c r="AL1619" s="52">
        <v>31993.59</v>
      </c>
      <c r="AM1619" s="52">
        <v>34988.33</v>
      </c>
      <c r="AN1619" s="52">
        <v>41070.83</v>
      </c>
      <c r="AO1619" s="52">
        <v>48603.78</v>
      </c>
      <c r="AP1619" s="52">
        <v>54098.89</v>
      </c>
      <c r="AQ1619" s="52">
        <v>59696.29</v>
      </c>
      <c r="AR1619" s="52">
        <v>64718.17</v>
      </c>
      <c r="AS1619" s="52">
        <v>69910.94</v>
      </c>
      <c r="AT1619" s="52">
        <v>74563.240000000005</v>
      </c>
      <c r="AU1619" s="52">
        <v>81526</v>
      </c>
      <c r="AV1619" s="52">
        <v>88702.77</v>
      </c>
      <c r="AW1619" s="52">
        <v>96012.58</v>
      </c>
      <c r="AX1619" s="52">
        <v>104146.95</v>
      </c>
      <c r="AY1619" s="52">
        <v>112682.2</v>
      </c>
      <c r="AZ1619" s="52">
        <v>121713.7</v>
      </c>
      <c r="BA1619" s="52">
        <v>131531.92000000001</v>
      </c>
      <c r="BB1619" s="52">
        <v>141922.94</v>
      </c>
      <c r="BC1619">
        <v>2018</v>
      </c>
    </row>
    <row r="1620" spans="1:55" x14ac:dyDescent="0.25">
      <c r="A1620">
        <v>924</v>
      </c>
      <c r="B1620" t="s">
        <v>667</v>
      </c>
      <c r="C1620" t="s">
        <v>364</v>
      </c>
      <c r="D1620" t="s">
        <v>668</v>
      </c>
      <c r="E1620" t="s">
        <v>365</v>
      </c>
      <c r="F1620" t="s">
        <v>366</v>
      </c>
      <c r="G1620" t="s">
        <v>242</v>
      </c>
      <c r="H1620" t="s">
        <v>230</v>
      </c>
      <c r="I1620" t="s">
        <v>675</v>
      </c>
      <c r="J1620" t="s">
        <v>232</v>
      </c>
      <c r="K1620" t="s">
        <v>232</v>
      </c>
      <c r="L1620" t="s">
        <v>232</v>
      </c>
      <c r="M1620" t="s">
        <v>232</v>
      </c>
      <c r="N1620" t="s">
        <v>232</v>
      </c>
      <c r="O1620" t="s">
        <v>232</v>
      </c>
      <c r="P1620" t="s">
        <v>232</v>
      </c>
      <c r="Q1620" t="s">
        <v>232</v>
      </c>
      <c r="R1620" t="s">
        <v>232</v>
      </c>
      <c r="S1620" t="s">
        <v>232</v>
      </c>
      <c r="T1620" t="s">
        <v>232</v>
      </c>
      <c r="U1620" t="s">
        <v>232</v>
      </c>
      <c r="V1620" t="s">
        <v>232</v>
      </c>
      <c r="W1620" t="s">
        <v>232</v>
      </c>
      <c r="X1620" t="s">
        <v>232</v>
      </c>
      <c r="Y1620" t="s">
        <v>232</v>
      </c>
      <c r="Z1620" t="s">
        <v>232</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164.887</v>
      </c>
      <c r="AV1620">
        <v>49.2</v>
      </c>
      <c r="AW1620">
        <v>59.631</v>
      </c>
      <c r="AX1620">
        <v>40.831000000000003</v>
      </c>
      <c r="AY1620">
        <v>20.367999999999999</v>
      </c>
      <c r="AZ1620">
        <v>-6.6470000000000002</v>
      </c>
      <c r="BA1620">
        <v>-21.119</v>
      </c>
      <c r="BB1620">
        <v>-40.430999999999997</v>
      </c>
      <c r="BC1620">
        <v>2018</v>
      </c>
    </row>
    <row r="1621" spans="1:55" x14ac:dyDescent="0.25">
      <c r="A1621">
        <v>924</v>
      </c>
      <c r="B1621" t="s">
        <v>667</v>
      </c>
      <c r="C1621" t="s">
        <v>368</v>
      </c>
      <c r="D1621" t="s">
        <v>668</v>
      </c>
      <c r="E1621" t="s">
        <v>365</v>
      </c>
      <c r="F1621" t="s">
        <v>366</v>
      </c>
      <c r="G1621" t="s">
        <v>282</v>
      </c>
      <c r="I1621" t="s">
        <v>369</v>
      </c>
      <c r="J1621" t="s">
        <v>232</v>
      </c>
      <c r="K1621" t="s">
        <v>232</v>
      </c>
      <c r="L1621" t="s">
        <v>232</v>
      </c>
      <c r="M1621" t="s">
        <v>232</v>
      </c>
      <c r="N1621" t="s">
        <v>232</v>
      </c>
      <c r="O1621" t="s">
        <v>232</v>
      </c>
      <c r="P1621" t="s">
        <v>232</v>
      </c>
      <c r="Q1621" t="s">
        <v>232</v>
      </c>
      <c r="R1621" t="s">
        <v>232</v>
      </c>
      <c r="S1621" t="s">
        <v>232</v>
      </c>
      <c r="T1621" t="s">
        <v>232</v>
      </c>
      <c r="U1621" t="s">
        <v>232</v>
      </c>
      <c r="V1621" t="s">
        <v>232</v>
      </c>
      <c r="W1621" t="s">
        <v>232</v>
      </c>
      <c r="X1621" t="s">
        <v>232</v>
      </c>
      <c r="Y1621" t="s">
        <v>232</v>
      </c>
      <c r="Z1621" t="s">
        <v>232</v>
      </c>
      <c r="AA1621">
        <v>3.8290000000000002</v>
      </c>
      <c r="AB1621">
        <v>3.048</v>
      </c>
      <c r="AC1621">
        <v>1.9239999999999999</v>
      </c>
      <c r="AD1621">
        <v>1.6819999999999999</v>
      </c>
      <c r="AE1621">
        <v>1.2949999999999999</v>
      </c>
      <c r="AF1621">
        <v>2.3969999999999998</v>
      </c>
      <c r="AG1621">
        <v>2.5760000000000001</v>
      </c>
      <c r="AH1621">
        <v>3.5059999999999998</v>
      </c>
      <c r="AI1621">
        <v>5.734</v>
      </c>
      <c r="AJ1621">
        <v>8.3569999999999993</v>
      </c>
      <c r="AK1621">
        <v>9.8889999999999993</v>
      </c>
      <c r="AL1621">
        <v>9.1340000000000003</v>
      </c>
      <c r="AM1621">
        <v>4.75</v>
      </c>
      <c r="AN1621">
        <v>3.92</v>
      </c>
      <c r="AO1621">
        <v>1.8089999999999999</v>
      </c>
      <c r="AP1621">
        <v>2.5129999999999999</v>
      </c>
      <c r="AQ1621">
        <v>1.538</v>
      </c>
      <c r="AR1621">
        <v>2.2410000000000001</v>
      </c>
      <c r="AS1621">
        <v>2.7090000000000001</v>
      </c>
      <c r="AT1621">
        <v>1.802</v>
      </c>
      <c r="AU1621">
        <v>1.367</v>
      </c>
      <c r="AV1621">
        <v>0.36699999999999999</v>
      </c>
      <c r="AW1621">
        <v>0.41899999999999998</v>
      </c>
      <c r="AX1621">
        <v>0.26400000000000001</v>
      </c>
      <c r="AY1621">
        <v>0.121</v>
      </c>
      <c r="AZ1621">
        <v>-3.6999999999999998E-2</v>
      </c>
      <c r="BA1621">
        <v>-0.107</v>
      </c>
      <c r="BB1621">
        <v>-0.19</v>
      </c>
      <c r="BC1621">
        <v>2018</v>
      </c>
    </row>
    <row r="1622" spans="1:55" x14ac:dyDescent="0.25">
      <c r="A1622">
        <v>233</v>
      </c>
      <c r="B1622" t="s">
        <v>676</v>
      </c>
      <c r="C1622" t="s">
        <v>225</v>
      </c>
      <c r="D1622" t="s">
        <v>677</v>
      </c>
      <c r="E1622" t="s">
        <v>227</v>
      </c>
      <c r="F1622" t="s">
        <v>228</v>
      </c>
      <c r="G1622" t="s">
        <v>229</v>
      </c>
      <c r="H1622" t="s">
        <v>230</v>
      </c>
      <c r="I1622" t="s">
        <v>678</v>
      </c>
      <c r="J1622" s="52">
        <v>235441.42</v>
      </c>
      <c r="K1622" s="52">
        <v>240802.12</v>
      </c>
      <c r="L1622" s="52">
        <v>243085.93</v>
      </c>
      <c r="M1622" s="52">
        <v>246912</v>
      </c>
      <c r="N1622" s="52">
        <v>255185.24</v>
      </c>
      <c r="O1622" s="52">
        <v>263114.12</v>
      </c>
      <c r="P1622" s="52">
        <v>278438.08</v>
      </c>
      <c r="Q1622" s="52">
        <v>293387.23</v>
      </c>
      <c r="R1622" s="52">
        <v>305311</v>
      </c>
      <c r="S1622" s="52">
        <v>315734.61</v>
      </c>
      <c r="T1622" s="52">
        <v>329254.36</v>
      </c>
      <c r="U1622" s="52">
        <v>337064.02</v>
      </c>
      <c r="V1622" s="52">
        <v>351737.27</v>
      </c>
      <c r="W1622" s="52">
        <v>371822.05</v>
      </c>
      <c r="X1622" s="52">
        <v>390961.01</v>
      </c>
      <c r="Y1622" s="52">
        <v>411300.52</v>
      </c>
      <c r="Z1622" s="52">
        <v>419756.26</v>
      </c>
      <c r="AA1622" s="52">
        <v>434155.13</v>
      </c>
      <c r="AB1622" s="52">
        <v>436628.88</v>
      </c>
      <c r="AC1622" s="52">
        <v>418272.93</v>
      </c>
      <c r="AD1622" s="52">
        <v>430506.84</v>
      </c>
      <c r="AE1622" s="52">
        <v>437730.3</v>
      </c>
      <c r="AF1622" s="52">
        <v>448690.98</v>
      </c>
      <c r="AG1622" s="52">
        <v>466271.92</v>
      </c>
      <c r="AH1622" s="52">
        <v>491138.3</v>
      </c>
      <c r="AI1622" s="52">
        <v>514254</v>
      </c>
      <c r="AJ1622" s="52">
        <v>549117</v>
      </c>
      <c r="AK1622" s="52">
        <v>586723</v>
      </c>
      <c r="AL1622" s="52">
        <v>605833</v>
      </c>
      <c r="AM1622" s="52">
        <v>613136</v>
      </c>
      <c r="AN1622" s="52">
        <v>639792</v>
      </c>
      <c r="AO1622" s="52">
        <v>686898</v>
      </c>
      <c r="AP1622" s="52">
        <v>713707</v>
      </c>
      <c r="AQ1622" s="52">
        <v>746301</v>
      </c>
      <c r="AR1622" s="52">
        <v>781590</v>
      </c>
      <c r="AS1622" s="52">
        <v>804692</v>
      </c>
      <c r="AT1622" s="52">
        <v>821488</v>
      </c>
      <c r="AU1622" s="52">
        <v>832590</v>
      </c>
      <c r="AV1622" s="52">
        <v>854722</v>
      </c>
      <c r="AW1622" s="52">
        <v>884955.11</v>
      </c>
      <c r="AX1622" s="52">
        <v>917243.65</v>
      </c>
      <c r="AY1622" s="52">
        <v>951631.11</v>
      </c>
      <c r="AZ1622" s="52">
        <v>987307.76</v>
      </c>
      <c r="BA1622" s="52">
        <v>1024321.93</v>
      </c>
      <c r="BB1622" s="52">
        <v>1061699.44</v>
      </c>
      <c r="BC1622">
        <v>2017</v>
      </c>
    </row>
    <row r="1623" spans="1:55" x14ac:dyDescent="0.25">
      <c r="A1623">
        <v>233</v>
      </c>
      <c r="B1623" t="s">
        <v>676</v>
      </c>
      <c r="C1623" t="s">
        <v>233</v>
      </c>
      <c r="D1623" t="s">
        <v>677</v>
      </c>
      <c r="E1623" t="s">
        <v>227</v>
      </c>
      <c r="F1623" t="s">
        <v>234</v>
      </c>
      <c r="G1623" t="s">
        <v>235</v>
      </c>
      <c r="I1623" t="s">
        <v>236</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6.7789999999999999</v>
      </c>
      <c r="AK1623">
        <v>6.8479999999999999</v>
      </c>
      <c r="AL1623">
        <v>3.2570000000000001</v>
      </c>
      <c r="AM1623">
        <v>1.2050000000000001</v>
      </c>
      <c r="AN1623">
        <v>4.3470000000000004</v>
      </c>
      <c r="AO1623">
        <v>7.3630000000000004</v>
      </c>
      <c r="AP1623">
        <v>3.903</v>
      </c>
      <c r="AQ1623">
        <v>4.5670000000000002</v>
      </c>
      <c r="AR1623">
        <v>4.7290000000000001</v>
      </c>
      <c r="AS1623">
        <v>2.956</v>
      </c>
      <c r="AT1623">
        <v>2.0870000000000002</v>
      </c>
      <c r="AU1623">
        <v>1.351</v>
      </c>
      <c r="AV1623">
        <v>2.6579999999999999</v>
      </c>
      <c r="AW1623">
        <v>3.5369999999999999</v>
      </c>
      <c r="AX1623">
        <v>3.649</v>
      </c>
      <c r="AY1623">
        <v>3.7490000000000001</v>
      </c>
      <c r="AZ1623">
        <v>3.7490000000000001</v>
      </c>
      <c r="BA1623">
        <v>3.7490000000000001</v>
      </c>
      <c r="BB1623">
        <v>3.649</v>
      </c>
      <c r="BC1623">
        <v>2017</v>
      </c>
    </row>
    <row r="1624" spans="1:55" x14ac:dyDescent="0.25">
      <c r="A1624">
        <v>233</v>
      </c>
      <c r="B1624" t="s">
        <v>676</v>
      </c>
      <c r="C1624" t="s">
        <v>237</v>
      </c>
      <c r="D1624" t="s">
        <v>677</v>
      </c>
      <c r="E1624" t="s">
        <v>238</v>
      </c>
      <c r="F1624" t="s">
        <v>239</v>
      </c>
      <c r="G1624" t="s">
        <v>229</v>
      </c>
      <c r="H1624" t="s">
        <v>230</v>
      </c>
      <c r="I1624" t="s">
        <v>678</v>
      </c>
      <c r="J1624" s="52">
        <v>2190.9899999999998</v>
      </c>
      <c r="K1624" s="52">
        <v>2751.03</v>
      </c>
      <c r="L1624" s="52">
        <v>3464.91</v>
      </c>
      <c r="M1624" s="52">
        <v>4237.51</v>
      </c>
      <c r="N1624" s="52">
        <v>5350.87</v>
      </c>
      <c r="O1624" s="52">
        <v>6889.99</v>
      </c>
      <c r="P1624" s="52">
        <v>9418.0499999999993</v>
      </c>
      <c r="Q1624" s="52">
        <v>12243.56</v>
      </c>
      <c r="R1624" s="52">
        <v>16276.83</v>
      </c>
      <c r="S1624" s="52">
        <v>20987.79</v>
      </c>
      <c r="T1624" s="52">
        <v>28065.81</v>
      </c>
      <c r="U1624" s="52">
        <v>36222.120000000003</v>
      </c>
      <c r="V1624" s="52">
        <v>46500.95</v>
      </c>
      <c r="W1624" s="52">
        <v>60907.16</v>
      </c>
      <c r="X1624" s="52">
        <v>80448.38</v>
      </c>
      <c r="Y1624" s="52">
        <v>100588.21</v>
      </c>
      <c r="Z1624" s="52">
        <v>119972.26</v>
      </c>
      <c r="AA1624" s="52">
        <v>144984.6</v>
      </c>
      <c r="AB1624" s="52">
        <v>167352.17000000001</v>
      </c>
      <c r="AC1624" s="52">
        <v>180552.22</v>
      </c>
      <c r="AD1624" s="52">
        <v>206560.06</v>
      </c>
      <c r="AE1624" s="52">
        <v>223716.36</v>
      </c>
      <c r="AF1624" s="52">
        <v>243004.32</v>
      </c>
      <c r="AG1624" s="52">
        <v>269770.92</v>
      </c>
      <c r="AH1624" s="52">
        <v>304853.17</v>
      </c>
      <c r="AI1624" s="52">
        <v>336941</v>
      </c>
      <c r="AJ1624" s="52">
        <v>380592</v>
      </c>
      <c r="AK1624" s="52">
        <v>427519</v>
      </c>
      <c r="AL1624" s="52">
        <v>475618</v>
      </c>
      <c r="AM1624" s="52">
        <v>501782</v>
      </c>
      <c r="AN1624" s="52">
        <v>543188</v>
      </c>
      <c r="AO1624" s="52">
        <v>618117</v>
      </c>
      <c r="AP1624" s="52">
        <v>665884</v>
      </c>
      <c r="AQ1624" s="52">
        <v>713627</v>
      </c>
      <c r="AR1624" s="52">
        <v>762903</v>
      </c>
      <c r="AS1624" s="52">
        <v>804692</v>
      </c>
      <c r="AT1624" s="52">
        <v>863782</v>
      </c>
      <c r="AU1624" s="52">
        <v>920194</v>
      </c>
      <c r="AV1624" s="52">
        <v>984802.52</v>
      </c>
      <c r="AW1624" s="52">
        <v>1054813.27</v>
      </c>
      <c r="AX1624" s="52">
        <v>1127727.26</v>
      </c>
      <c r="AY1624" s="52">
        <v>1205573.93</v>
      </c>
      <c r="AZ1624" s="52">
        <v>1288294.02</v>
      </c>
      <c r="BA1624" s="52">
        <v>1376689.93</v>
      </c>
      <c r="BB1624" s="52">
        <v>1469733.1</v>
      </c>
      <c r="BC1624">
        <v>2017</v>
      </c>
    </row>
    <row r="1625" spans="1:55" x14ac:dyDescent="0.25">
      <c r="A1625">
        <v>233</v>
      </c>
      <c r="B1625" t="s">
        <v>676</v>
      </c>
      <c r="C1625" t="s">
        <v>240</v>
      </c>
      <c r="D1625" t="s">
        <v>677</v>
      </c>
      <c r="E1625" t="s">
        <v>238</v>
      </c>
      <c r="F1625" t="s">
        <v>241</v>
      </c>
      <c r="G1625" t="s">
        <v>242</v>
      </c>
      <c r="H1625" t="s">
        <v>230</v>
      </c>
      <c r="I1625" t="s">
        <v>243</v>
      </c>
      <c r="J1625">
        <v>46.341999999999999</v>
      </c>
      <c r="K1625">
        <v>50.488</v>
      </c>
      <c r="L1625">
        <v>54.067</v>
      </c>
      <c r="M1625">
        <v>53.735999999999997</v>
      </c>
      <c r="N1625">
        <v>53.075000000000003</v>
      </c>
      <c r="O1625">
        <v>48.414999999999999</v>
      </c>
      <c r="P1625">
        <v>48.481000000000002</v>
      </c>
      <c r="Q1625">
        <v>50.466999999999999</v>
      </c>
      <c r="R1625">
        <v>54.405999999999999</v>
      </c>
      <c r="S1625">
        <v>54.86</v>
      </c>
      <c r="T1625">
        <v>55.878999999999998</v>
      </c>
      <c r="U1625">
        <v>57.756</v>
      </c>
      <c r="V1625">
        <v>68.344999999999999</v>
      </c>
      <c r="W1625">
        <v>77.456000000000003</v>
      </c>
      <c r="X1625">
        <v>97.331999999999994</v>
      </c>
      <c r="Y1625">
        <v>110.18600000000001</v>
      </c>
      <c r="Z1625">
        <v>115.73399999999999</v>
      </c>
      <c r="AA1625">
        <v>127.05500000000001</v>
      </c>
      <c r="AB1625">
        <v>117.32299999999999</v>
      </c>
      <c r="AC1625">
        <v>102.78</v>
      </c>
      <c r="AD1625">
        <v>98.930999999999997</v>
      </c>
      <c r="AE1625">
        <v>97.272000000000006</v>
      </c>
      <c r="AF1625">
        <v>97.02</v>
      </c>
      <c r="AG1625">
        <v>93.75</v>
      </c>
      <c r="AH1625">
        <v>115.986</v>
      </c>
      <c r="AI1625">
        <v>145.16200000000001</v>
      </c>
      <c r="AJ1625">
        <v>161.364</v>
      </c>
      <c r="AK1625">
        <v>205.755</v>
      </c>
      <c r="AL1625">
        <v>242.02799999999999</v>
      </c>
      <c r="AM1625">
        <v>232.565</v>
      </c>
      <c r="AN1625">
        <v>286.03899999999999</v>
      </c>
      <c r="AO1625">
        <v>334.476</v>
      </c>
      <c r="AP1625">
        <v>370.34500000000003</v>
      </c>
      <c r="AQ1625">
        <v>381.84399999999999</v>
      </c>
      <c r="AR1625">
        <v>381.24099999999999</v>
      </c>
      <c r="AS1625">
        <v>293.49299999999999</v>
      </c>
      <c r="AT1625">
        <v>282.72000000000003</v>
      </c>
      <c r="AU1625">
        <v>311.79599999999999</v>
      </c>
      <c r="AV1625">
        <v>333.11399999999998</v>
      </c>
      <c r="AW1625">
        <v>336.59899999999999</v>
      </c>
      <c r="AX1625">
        <v>352.81</v>
      </c>
      <c r="AY1625">
        <v>372.69200000000001</v>
      </c>
      <c r="AZ1625">
        <v>393.54199999999997</v>
      </c>
      <c r="BA1625">
        <v>415.96899999999999</v>
      </c>
      <c r="BB1625">
        <v>439.25099999999998</v>
      </c>
      <c r="BC1625">
        <v>2017</v>
      </c>
    </row>
    <row r="1626" spans="1:55" x14ac:dyDescent="0.25">
      <c r="A1626">
        <v>233</v>
      </c>
      <c r="B1626" t="s">
        <v>676</v>
      </c>
      <c r="C1626" t="s">
        <v>244</v>
      </c>
      <c r="D1626" t="s">
        <v>677</v>
      </c>
      <c r="E1626" t="s">
        <v>238</v>
      </c>
      <c r="F1626" t="s">
        <v>245</v>
      </c>
      <c r="G1626" t="s">
        <v>246</v>
      </c>
      <c r="H1626" t="s">
        <v>230</v>
      </c>
      <c r="I1626" t="s">
        <v>243</v>
      </c>
      <c r="J1626">
        <v>78.561000000000007</v>
      </c>
      <c r="K1626">
        <v>87.950999999999993</v>
      </c>
      <c r="L1626">
        <v>94.271000000000001</v>
      </c>
      <c r="M1626">
        <v>99.504999999999995</v>
      </c>
      <c r="N1626">
        <v>106.55</v>
      </c>
      <c r="O1626">
        <v>113.33499999999999</v>
      </c>
      <c r="P1626">
        <v>122.351</v>
      </c>
      <c r="Q1626">
        <v>132.108</v>
      </c>
      <c r="R1626">
        <v>142.32499999999999</v>
      </c>
      <c r="S1626">
        <v>152.95500000000001</v>
      </c>
      <c r="T1626">
        <v>165.47399999999999</v>
      </c>
      <c r="U1626">
        <v>175.12899999999999</v>
      </c>
      <c r="V1626">
        <v>186.917</v>
      </c>
      <c r="W1626">
        <v>202.27199999999999</v>
      </c>
      <c r="X1626">
        <v>217.22499999999999</v>
      </c>
      <c r="Y1626">
        <v>233.31800000000001</v>
      </c>
      <c r="Z1626">
        <v>242.47499999999999</v>
      </c>
      <c r="AA1626">
        <v>255.11699999999999</v>
      </c>
      <c r="AB1626">
        <v>259.45800000000003</v>
      </c>
      <c r="AC1626">
        <v>252.14</v>
      </c>
      <c r="AD1626">
        <v>265.315</v>
      </c>
      <c r="AE1626">
        <v>275.68400000000003</v>
      </c>
      <c r="AF1626">
        <v>287.05700000000002</v>
      </c>
      <c r="AG1626">
        <v>303.84500000000003</v>
      </c>
      <c r="AH1626">
        <v>328.66500000000002</v>
      </c>
      <c r="AI1626">
        <v>354.85199999999998</v>
      </c>
      <c r="AJ1626">
        <v>390.37599999999998</v>
      </c>
      <c r="AK1626">
        <v>428.31599999999997</v>
      </c>
      <c r="AL1626">
        <v>450.86900000000003</v>
      </c>
      <c r="AM1626">
        <v>459.78300000000002</v>
      </c>
      <c r="AN1626">
        <v>485.36200000000002</v>
      </c>
      <c r="AO1626">
        <v>531.98400000000004</v>
      </c>
      <c r="AP1626">
        <v>563.34900000000005</v>
      </c>
      <c r="AQ1626">
        <v>599.41099999999994</v>
      </c>
      <c r="AR1626">
        <v>639.63199999999995</v>
      </c>
      <c r="AS1626">
        <v>665.58100000000002</v>
      </c>
      <c r="AT1626">
        <v>686.9</v>
      </c>
      <c r="AU1626">
        <v>709.41800000000001</v>
      </c>
      <c r="AV1626">
        <v>744.69600000000003</v>
      </c>
      <c r="AW1626">
        <v>784.74699999999996</v>
      </c>
      <c r="AX1626">
        <v>830.36400000000003</v>
      </c>
      <c r="AY1626">
        <v>879.404</v>
      </c>
      <c r="AZ1626">
        <v>931.25199999999995</v>
      </c>
      <c r="BA1626">
        <v>986.18600000000004</v>
      </c>
      <c r="BB1626" s="52">
        <v>1043.56</v>
      </c>
      <c r="BC1626">
        <v>2017</v>
      </c>
    </row>
    <row r="1627" spans="1:55" x14ac:dyDescent="0.25">
      <c r="A1627">
        <v>233</v>
      </c>
      <c r="B1627" t="s">
        <v>676</v>
      </c>
      <c r="C1627" t="s">
        <v>247</v>
      </c>
      <c r="D1627" t="s">
        <v>677</v>
      </c>
      <c r="E1627" t="s">
        <v>248</v>
      </c>
      <c r="F1627" t="s">
        <v>249</v>
      </c>
      <c r="G1627" t="s">
        <v>250</v>
      </c>
      <c r="I1627" t="s">
        <v>251</v>
      </c>
      <c r="J1627">
        <v>0.93100000000000005</v>
      </c>
      <c r="K1627">
        <v>1.1419999999999999</v>
      </c>
      <c r="L1627">
        <v>1.425</v>
      </c>
      <c r="M1627">
        <v>1.716</v>
      </c>
      <c r="N1627">
        <v>2.097</v>
      </c>
      <c r="O1627">
        <v>2.6190000000000002</v>
      </c>
      <c r="P1627">
        <v>3.3820000000000001</v>
      </c>
      <c r="Q1627">
        <v>4.173</v>
      </c>
      <c r="R1627">
        <v>5.3310000000000004</v>
      </c>
      <c r="S1627">
        <v>6.6470000000000002</v>
      </c>
      <c r="T1627">
        <v>8.5239999999999991</v>
      </c>
      <c r="U1627">
        <v>10.746</v>
      </c>
      <c r="V1627">
        <v>13.22</v>
      </c>
      <c r="W1627">
        <v>16.381</v>
      </c>
      <c r="X1627">
        <v>20.577000000000002</v>
      </c>
      <c r="Y1627">
        <v>24.456</v>
      </c>
      <c r="Z1627">
        <v>28.581</v>
      </c>
      <c r="AA1627">
        <v>33.395000000000003</v>
      </c>
      <c r="AB1627">
        <v>38.328000000000003</v>
      </c>
      <c r="AC1627">
        <v>43.165999999999997</v>
      </c>
      <c r="AD1627">
        <v>47.981000000000002</v>
      </c>
      <c r="AE1627">
        <v>51.107999999999997</v>
      </c>
      <c r="AF1627">
        <v>54.158999999999999</v>
      </c>
      <c r="AG1627">
        <v>57.856999999999999</v>
      </c>
      <c r="AH1627">
        <v>62.070999999999998</v>
      </c>
      <c r="AI1627">
        <v>65.52</v>
      </c>
      <c r="AJ1627">
        <v>69.31</v>
      </c>
      <c r="AK1627">
        <v>72.866</v>
      </c>
      <c r="AL1627">
        <v>78.506</v>
      </c>
      <c r="AM1627">
        <v>81.838999999999999</v>
      </c>
      <c r="AN1627">
        <v>84.900999999999996</v>
      </c>
      <c r="AO1627">
        <v>89.986999999999995</v>
      </c>
      <c r="AP1627">
        <v>93.299000000000007</v>
      </c>
      <c r="AQ1627">
        <v>95.622</v>
      </c>
      <c r="AR1627">
        <v>97.608999999999995</v>
      </c>
      <c r="AS1627">
        <v>100</v>
      </c>
      <c r="AT1627">
        <v>105.148</v>
      </c>
      <c r="AU1627">
        <v>110.52200000000001</v>
      </c>
      <c r="AV1627">
        <v>115.21899999999999</v>
      </c>
      <c r="AW1627">
        <v>119.194</v>
      </c>
      <c r="AX1627">
        <v>122.947</v>
      </c>
      <c r="AY1627">
        <v>126.685</v>
      </c>
      <c r="AZ1627">
        <v>130.48599999999999</v>
      </c>
      <c r="BA1627">
        <v>134.4</v>
      </c>
      <c r="BB1627">
        <v>138.43199999999999</v>
      </c>
      <c r="BC1627">
        <v>2017</v>
      </c>
    </row>
    <row r="1628" spans="1:55" x14ac:dyDescent="0.25">
      <c r="A1628">
        <v>233</v>
      </c>
      <c r="B1628" t="s">
        <v>676</v>
      </c>
      <c r="C1628" t="s">
        <v>252</v>
      </c>
      <c r="D1628" t="s">
        <v>677</v>
      </c>
      <c r="E1628" t="s">
        <v>253</v>
      </c>
      <c r="F1628" t="s">
        <v>254</v>
      </c>
      <c r="G1628" t="s">
        <v>229</v>
      </c>
      <c r="H1628" t="s">
        <v>220</v>
      </c>
      <c r="I1628" t="s">
        <v>255</v>
      </c>
      <c r="J1628" s="52">
        <v>8276610.5999999996</v>
      </c>
      <c r="K1628" s="52">
        <v>8280626.8200000003</v>
      </c>
      <c r="L1628" s="52">
        <v>8179659.7800000003</v>
      </c>
      <c r="M1628" s="52">
        <v>8132790.25</v>
      </c>
      <c r="N1628" s="52">
        <v>8230645.5099999998</v>
      </c>
      <c r="O1628" s="52">
        <v>8544212.6500000004</v>
      </c>
      <c r="P1628" s="52">
        <v>8858056.2799999993</v>
      </c>
      <c r="Q1628" s="52">
        <v>9142147.0899999999</v>
      </c>
      <c r="R1628" s="52">
        <v>9318544.1099999994</v>
      </c>
      <c r="S1628" s="52">
        <v>9440839.7300000004</v>
      </c>
      <c r="T1628" s="52">
        <v>9648610.9199999999</v>
      </c>
      <c r="U1628" s="52">
        <v>9676419.3000000007</v>
      </c>
      <c r="V1628" s="52">
        <v>9899676.9199999999</v>
      </c>
      <c r="W1628" s="52">
        <v>10268988.619999999</v>
      </c>
      <c r="X1628" s="52">
        <v>10605891.550000001</v>
      </c>
      <c r="Y1628" s="52">
        <v>10971037.1</v>
      </c>
      <c r="Z1628" s="52">
        <v>11017224.6</v>
      </c>
      <c r="AA1628" s="52">
        <v>11247542.220000001</v>
      </c>
      <c r="AB1628" s="52">
        <v>11138491.75</v>
      </c>
      <c r="AC1628" s="52">
        <v>10535842.119999999</v>
      </c>
      <c r="AD1628" s="52">
        <v>10683612.17</v>
      </c>
      <c r="AE1628" s="52">
        <v>10725003.75</v>
      </c>
      <c r="AF1628" s="52">
        <v>10856565.220000001</v>
      </c>
      <c r="AG1628" s="52">
        <v>11141769.619999999</v>
      </c>
      <c r="AH1628" s="52">
        <v>11592199.33</v>
      </c>
      <c r="AI1628" s="52">
        <v>11990347.18</v>
      </c>
      <c r="AJ1628" s="52">
        <v>12650716.49</v>
      </c>
      <c r="AK1628" s="52">
        <v>13356773.74</v>
      </c>
      <c r="AL1628" s="52">
        <v>13629232.189999999</v>
      </c>
      <c r="AM1628" s="52">
        <v>13631605.859999999</v>
      </c>
      <c r="AN1628" s="52">
        <v>14058272.91</v>
      </c>
      <c r="AO1628" s="52">
        <v>14917971.550000001</v>
      </c>
      <c r="AP1628" s="52">
        <v>15321519.039999999</v>
      </c>
      <c r="AQ1628" s="52">
        <v>15837970.33</v>
      </c>
      <c r="AR1628" s="52">
        <v>16398598.460000001</v>
      </c>
      <c r="AS1628" s="52">
        <v>16693815.74</v>
      </c>
      <c r="AT1628" s="52">
        <v>16851727.25</v>
      </c>
      <c r="AU1628" s="52">
        <v>16890976.219999999</v>
      </c>
      <c r="AV1628" s="52">
        <v>17151309.629999999</v>
      </c>
      <c r="AW1628" s="52">
        <v>17564770.949999999</v>
      </c>
      <c r="AX1628" s="52">
        <v>18025386.629999999</v>
      </c>
      <c r="AY1628" s="52">
        <v>18515998.390000001</v>
      </c>
      <c r="AZ1628" s="52">
        <v>19038813.850000001</v>
      </c>
      <c r="BA1628" s="52">
        <v>19576391.449999999</v>
      </c>
      <c r="BB1628" s="52">
        <v>20109746.260000002</v>
      </c>
      <c r="BC1628">
        <v>2017</v>
      </c>
    </row>
    <row r="1629" spans="1:55" x14ac:dyDescent="0.25">
      <c r="A1629">
        <v>233</v>
      </c>
      <c r="B1629" t="s">
        <v>676</v>
      </c>
      <c r="C1629" t="s">
        <v>256</v>
      </c>
      <c r="D1629" t="s">
        <v>677</v>
      </c>
      <c r="E1629" t="s">
        <v>253</v>
      </c>
      <c r="F1629" t="s">
        <v>257</v>
      </c>
      <c r="G1629" t="s">
        <v>258</v>
      </c>
      <c r="H1629" t="s">
        <v>220</v>
      </c>
      <c r="I1629" t="s">
        <v>255</v>
      </c>
      <c r="J1629" s="52">
        <v>6410.01</v>
      </c>
      <c r="K1629" s="52">
        <v>6413.12</v>
      </c>
      <c r="L1629" s="52">
        <v>6334.92</v>
      </c>
      <c r="M1629" s="52">
        <v>6298.62</v>
      </c>
      <c r="N1629" s="52">
        <v>6374.41</v>
      </c>
      <c r="O1629" s="52">
        <v>6617.26</v>
      </c>
      <c r="P1629" s="52">
        <v>6860.32</v>
      </c>
      <c r="Q1629" s="52">
        <v>7080.34</v>
      </c>
      <c r="R1629" s="52">
        <v>7216.96</v>
      </c>
      <c r="S1629" s="52">
        <v>7311.67</v>
      </c>
      <c r="T1629" s="52">
        <v>7472.58</v>
      </c>
      <c r="U1629" s="52">
        <v>7494.12</v>
      </c>
      <c r="V1629" s="52">
        <v>7667.03</v>
      </c>
      <c r="W1629" s="52">
        <v>7953.05</v>
      </c>
      <c r="X1629" s="52">
        <v>8213.9699999999993</v>
      </c>
      <c r="Y1629" s="52">
        <v>8496.77</v>
      </c>
      <c r="Z1629" s="52">
        <v>8532.5400000000009</v>
      </c>
      <c r="AA1629" s="52">
        <v>8710.91</v>
      </c>
      <c r="AB1629" s="52">
        <v>8626.4599999999991</v>
      </c>
      <c r="AC1629" s="52">
        <v>8159.72</v>
      </c>
      <c r="AD1629" s="52">
        <v>8274.16</v>
      </c>
      <c r="AE1629" s="52">
        <v>8306.2199999999993</v>
      </c>
      <c r="AF1629" s="52">
        <v>8408.11</v>
      </c>
      <c r="AG1629" s="52">
        <v>8628.99</v>
      </c>
      <c r="AH1629" s="52">
        <v>8977.84</v>
      </c>
      <c r="AI1629" s="52">
        <v>9286.19</v>
      </c>
      <c r="AJ1629" s="52">
        <v>9797.6299999999992</v>
      </c>
      <c r="AK1629" s="52">
        <v>10344.450000000001</v>
      </c>
      <c r="AL1629" s="52">
        <v>10555.47</v>
      </c>
      <c r="AM1629" s="52">
        <v>10557.3</v>
      </c>
      <c r="AN1629" s="52">
        <v>10887.75</v>
      </c>
      <c r="AO1629" s="52">
        <v>11553.56</v>
      </c>
      <c r="AP1629" s="52">
        <v>11866.1</v>
      </c>
      <c r="AQ1629" s="52">
        <v>12266.07</v>
      </c>
      <c r="AR1629" s="52">
        <v>12700.26</v>
      </c>
      <c r="AS1629" s="52">
        <v>12928.9</v>
      </c>
      <c r="AT1629" s="52">
        <v>13051.2</v>
      </c>
      <c r="AU1629" s="52">
        <v>13081.6</v>
      </c>
      <c r="AV1629" s="52">
        <v>13283.22</v>
      </c>
      <c r="AW1629" s="52">
        <v>13603.43</v>
      </c>
      <c r="AX1629" s="52">
        <v>13960.17</v>
      </c>
      <c r="AY1629" s="52">
        <v>14340.13</v>
      </c>
      <c r="AZ1629" s="52">
        <v>14745.04</v>
      </c>
      <c r="BA1629" s="52">
        <v>15161.38</v>
      </c>
      <c r="BB1629" s="52">
        <v>15574.45</v>
      </c>
      <c r="BC1629">
        <v>2017</v>
      </c>
    </row>
    <row r="1630" spans="1:55" x14ac:dyDescent="0.25">
      <c r="A1630">
        <v>233</v>
      </c>
      <c r="B1630" t="s">
        <v>676</v>
      </c>
      <c r="C1630" t="s">
        <v>259</v>
      </c>
      <c r="D1630" t="s">
        <v>677</v>
      </c>
      <c r="E1630" t="s">
        <v>260</v>
      </c>
      <c r="F1630" t="s">
        <v>261</v>
      </c>
      <c r="G1630" t="s">
        <v>229</v>
      </c>
      <c r="H1630" t="s">
        <v>220</v>
      </c>
      <c r="I1630" t="s">
        <v>262</v>
      </c>
      <c r="J1630" s="52">
        <v>77021.06</v>
      </c>
      <c r="K1630" s="52">
        <v>94601.47</v>
      </c>
      <c r="L1630" s="52">
        <v>116591.73</v>
      </c>
      <c r="M1630" s="52">
        <v>139575.07</v>
      </c>
      <c r="N1630" s="52">
        <v>172585.02</v>
      </c>
      <c r="O1630" s="52">
        <v>223741.4</v>
      </c>
      <c r="P1630" s="52">
        <v>299619.98</v>
      </c>
      <c r="Q1630" s="52">
        <v>381517.56</v>
      </c>
      <c r="R1630" s="52">
        <v>496793.03</v>
      </c>
      <c r="S1630" s="52">
        <v>627559.78</v>
      </c>
      <c r="T1630" s="52">
        <v>822452.41</v>
      </c>
      <c r="U1630" s="52">
        <v>1039863.16</v>
      </c>
      <c r="V1630" s="52">
        <v>1308773.24</v>
      </c>
      <c r="W1630" s="52">
        <v>1682135.09</v>
      </c>
      <c r="X1630" s="52">
        <v>2182383.41</v>
      </c>
      <c r="Y1630" s="52">
        <v>2683091.77</v>
      </c>
      <c r="Z1630" s="52">
        <v>3148878.14</v>
      </c>
      <c r="AA1630" s="52">
        <v>3756077.62</v>
      </c>
      <c r="AB1630" s="52">
        <v>4269188.03</v>
      </c>
      <c r="AC1630" s="52">
        <v>4547914.8499999996</v>
      </c>
      <c r="AD1630" s="52">
        <v>5126068.59</v>
      </c>
      <c r="AE1630" s="52">
        <v>5481363.2300000004</v>
      </c>
      <c r="AF1630" s="52">
        <v>5879753.1600000001</v>
      </c>
      <c r="AG1630" s="52">
        <v>6446293.0700000003</v>
      </c>
      <c r="AH1630" s="52">
        <v>7195363.7999999998</v>
      </c>
      <c r="AI1630" s="52">
        <v>7856116.9500000002</v>
      </c>
      <c r="AJ1630" s="52">
        <v>8768188.7300000004</v>
      </c>
      <c r="AK1630" s="52">
        <v>9732487.9900000002</v>
      </c>
      <c r="AL1630" s="52">
        <v>10699826.779999999</v>
      </c>
      <c r="AM1630" s="52">
        <v>11155917.210000001</v>
      </c>
      <c r="AN1630" s="52">
        <v>11935574.6</v>
      </c>
      <c r="AO1630" s="52">
        <v>13424193.720000001</v>
      </c>
      <c r="AP1630" s="52">
        <v>14294877.85</v>
      </c>
      <c r="AQ1630" s="52">
        <v>15144564</v>
      </c>
      <c r="AR1630" s="52">
        <v>16006525.109999999</v>
      </c>
      <c r="AS1630" s="52">
        <v>16693815.74</v>
      </c>
      <c r="AT1630" s="52">
        <v>17719332.079999998</v>
      </c>
      <c r="AU1630" s="52">
        <v>18668222.02</v>
      </c>
      <c r="AV1630" s="52">
        <v>19761574.93</v>
      </c>
      <c r="AW1630" s="52">
        <v>20936150.530000001</v>
      </c>
      <c r="AX1630" s="52">
        <v>22161744.940000001</v>
      </c>
      <c r="AY1630" s="52">
        <v>23456993.52</v>
      </c>
      <c r="AZ1630" s="52">
        <v>24842901.969999999</v>
      </c>
      <c r="BA1630" s="52">
        <v>26310693.989999998</v>
      </c>
      <c r="BB1630" s="52">
        <v>27838349.210000001</v>
      </c>
      <c r="BC1630">
        <v>2017</v>
      </c>
    </row>
    <row r="1631" spans="1:55" x14ac:dyDescent="0.25">
      <c r="A1631">
        <v>233</v>
      </c>
      <c r="B1631" t="s">
        <v>676</v>
      </c>
      <c r="C1631" t="s">
        <v>263</v>
      </c>
      <c r="D1631" t="s">
        <v>677</v>
      </c>
      <c r="E1631" t="s">
        <v>260</v>
      </c>
      <c r="F1631" t="s">
        <v>264</v>
      </c>
      <c r="G1631" t="s">
        <v>242</v>
      </c>
      <c r="H1631" t="s">
        <v>220</v>
      </c>
      <c r="I1631" t="s">
        <v>262</v>
      </c>
      <c r="J1631" s="52">
        <v>1629.1</v>
      </c>
      <c r="K1631" s="52">
        <v>1736.15</v>
      </c>
      <c r="L1631" s="52">
        <v>1819.31</v>
      </c>
      <c r="M1631" s="52">
        <v>1769.97</v>
      </c>
      <c r="N1631" s="52">
        <v>1711.86</v>
      </c>
      <c r="O1631" s="52">
        <v>1572.19</v>
      </c>
      <c r="P1631" s="52">
        <v>1542.36</v>
      </c>
      <c r="Q1631" s="52">
        <v>1572.58</v>
      </c>
      <c r="R1631" s="52">
        <v>1660.55</v>
      </c>
      <c r="S1631" s="52">
        <v>1640.39</v>
      </c>
      <c r="T1631" s="52">
        <v>1637.5</v>
      </c>
      <c r="U1631" s="52">
        <v>1658.07</v>
      </c>
      <c r="V1631" s="52">
        <v>1923.58</v>
      </c>
      <c r="W1631" s="52">
        <v>2139.1799999999998</v>
      </c>
      <c r="X1631" s="52">
        <v>2640.39</v>
      </c>
      <c r="Y1631" s="52">
        <v>2939.1</v>
      </c>
      <c r="Z1631" s="52">
        <v>3037.63</v>
      </c>
      <c r="AA1631" s="52">
        <v>3291.58</v>
      </c>
      <c r="AB1631" s="52">
        <v>2992.93</v>
      </c>
      <c r="AC1631" s="52">
        <v>2588.92</v>
      </c>
      <c r="AD1631" s="52">
        <v>2455.11</v>
      </c>
      <c r="AE1631" s="52">
        <v>2383.31</v>
      </c>
      <c r="AF1631" s="52">
        <v>2347.5100000000002</v>
      </c>
      <c r="AG1631" s="52">
        <v>2240.21</v>
      </c>
      <c r="AH1631" s="52">
        <v>2737.58</v>
      </c>
      <c r="AI1631" s="52">
        <v>3384.61</v>
      </c>
      <c r="AJ1631" s="52">
        <v>3717.55</v>
      </c>
      <c r="AK1631" s="52">
        <v>4684.01</v>
      </c>
      <c r="AL1631" s="52">
        <v>5444.82</v>
      </c>
      <c r="AM1631" s="52">
        <v>5170.53</v>
      </c>
      <c r="AN1631" s="52">
        <v>6285.2</v>
      </c>
      <c r="AO1631" s="52">
        <v>7264.11</v>
      </c>
      <c r="AP1631" s="52">
        <v>7950.38</v>
      </c>
      <c r="AQ1631" s="52">
        <v>8103.49</v>
      </c>
      <c r="AR1631" s="52">
        <v>7998.84</v>
      </c>
      <c r="AS1631" s="52">
        <v>6088.68</v>
      </c>
      <c r="AT1631" s="52">
        <v>5799.62</v>
      </c>
      <c r="AU1631" s="52">
        <v>6325.49</v>
      </c>
      <c r="AV1631" s="52">
        <v>6684.44</v>
      </c>
      <c r="AW1631" s="52">
        <v>6680.89</v>
      </c>
      <c r="AX1631" s="52">
        <v>6933.32</v>
      </c>
      <c r="AY1631" s="52">
        <v>7251.52</v>
      </c>
      <c r="AZ1631" s="52">
        <v>7588.89</v>
      </c>
      <c r="BA1631" s="52">
        <v>7949.82</v>
      </c>
      <c r="BB1631" s="52">
        <v>8319.8799999999992</v>
      </c>
      <c r="BC1631">
        <v>2017</v>
      </c>
    </row>
    <row r="1632" spans="1:55" x14ac:dyDescent="0.25">
      <c r="A1632">
        <v>233</v>
      </c>
      <c r="B1632" t="s">
        <v>676</v>
      </c>
      <c r="C1632" t="s">
        <v>265</v>
      </c>
      <c r="D1632" t="s">
        <v>677</v>
      </c>
      <c r="E1632" t="s">
        <v>260</v>
      </c>
      <c r="F1632" t="s">
        <v>266</v>
      </c>
      <c r="G1632" t="s">
        <v>246</v>
      </c>
      <c r="H1632" t="s">
        <v>220</v>
      </c>
      <c r="I1632" t="s">
        <v>262</v>
      </c>
      <c r="J1632" s="52">
        <v>2761.69</v>
      </c>
      <c r="K1632" s="52">
        <v>3024.44</v>
      </c>
      <c r="L1632" s="52">
        <v>3172.15</v>
      </c>
      <c r="M1632" s="52">
        <v>3277.5</v>
      </c>
      <c r="N1632" s="52">
        <v>3436.62</v>
      </c>
      <c r="O1632" s="52">
        <v>3680.39</v>
      </c>
      <c r="P1632" s="52">
        <v>3892.39</v>
      </c>
      <c r="Q1632" s="52">
        <v>4116.58</v>
      </c>
      <c r="R1632" s="52">
        <v>4343.9799999999996</v>
      </c>
      <c r="S1632" s="52">
        <v>4573.55</v>
      </c>
      <c r="T1632" s="52">
        <v>4849.13</v>
      </c>
      <c r="U1632" s="52">
        <v>5027.58</v>
      </c>
      <c r="V1632" s="52">
        <v>5260.81</v>
      </c>
      <c r="W1632" s="52">
        <v>5586.36</v>
      </c>
      <c r="X1632" s="52">
        <v>5892.83</v>
      </c>
      <c r="Y1632" s="52">
        <v>6223.52</v>
      </c>
      <c r="Z1632" s="52">
        <v>6364.16</v>
      </c>
      <c r="AA1632" s="52">
        <v>6609.25</v>
      </c>
      <c r="AB1632" s="52">
        <v>6618.84</v>
      </c>
      <c r="AC1632" s="52">
        <v>6351.13</v>
      </c>
      <c r="AD1632" s="52">
        <v>6584.16</v>
      </c>
      <c r="AE1632" s="52">
        <v>6754.63</v>
      </c>
      <c r="AF1632" s="52">
        <v>6945.67</v>
      </c>
      <c r="AG1632" s="52">
        <v>7260.5</v>
      </c>
      <c r="AH1632" s="52">
        <v>7757.38</v>
      </c>
      <c r="AI1632" s="52">
        <v>8273.74</v>
      </c>
      <c r="AJ1632" s="52">
        <v>8993.6</v>
      </c>
      <c r="AK1632" s="52">
        <v>9750.64</v>
      </c>
      <c r="AL1632" s="52">
        <v>10143.049999999999</v>
      </c>
      <c r="AM1632" s="52">
        <v>10222.17</v>
      </c>
      <c r="AN1632" s="52">
        <v>10664.96</v>
      </c>
      <c r="AO1632" s="52">
        <v>11553.56</v>
      </c>
      <c r="AP1632" s="52">
        <v>12093.7</v>
      </c>
      <c r="AQ1632" s="52">
        <v>12720.68</v>
      </c>
      <c r="AR1632" s="52">
        <v>13420.17</v>
      </c>
      <c r="AS1632" s="52">
        <v>13807.87</v>
      </c>
      <c r="AT1632" s="52">
        <v>14090.85</v>
      </c>
      <c r="AU1632" s="52">
        <v>14392.16</v>
      </c>
      <c r="AV1632" s="52">
        <v>14943.48</v>
      </c>
      <c r="AW1632" s="52">
        <v>15575.83</v>
      </c>
      <c r="AX1632" s="52">
        <v>16318.06</v>
      </c>
      <c r="AY1632" s="52">
        <v>17110.66</v>
      </c>
      <c r="AZ1632" s="52">
        <v>17957.86</v>
      </c>
      <c r="BA1632" s="52">
        <v>18847.560000000001</v>
      </c>
      <c r="BB1632" s="52">
        <v>19766.25</v>
      </c>
      <c r="BC1632">
        <v>2017</v>
      </c>
    </row>
    <row r="1633" spans="1:55" x14ac:dyDescent="0.25">
      <c r="A1633">
        <v>233</v>
      </c>
      <c r="B1633" t="s">
        <v>676</v>
      </c>
      <c r="C1633" t="s">
        <v>267</v>
      </c>
      <c r="D1633" t="s">
        <v>677</v>
      </c>
      <c r="E1633" t="s">
        <v>268</v>
      </c>
      <c r="F1633" t="s">
        <v>269</v>
      </c>
      <c r="G1633" t="s">
        <v>270</v>
      </c>
    </row>
    <row r="1634" spans="1:55" x14ac:dyDescent="0.25">
      <c r="A1634">
        <v>233</v>
      </c>
      <c r="B1634" t="s">
        <v>676</v>
      </c>
      <c r="C1634" t="s">
        <v>271</v>
      </c>
      <c r="D1634" t="s">
        <v>677</v>
      </c>
      <c r="E1634" t="s">
        <v>272</v>
      </c>
      <c r="F1634" t="s">
        <v>273</v>
      </c>
      <c r="G1634" t="s">
        <v>274</v>
      </c>
      <c r="I1634" t="s">
        <v>243</v>
      </c>
      <c r="J1634">
        <v>0.59299999999999997</v>
      </c>
      <c r="K1634">
        <v>0.59599999999999997</v>
      </c>
      <c r="L1634">
        <v>0.6</v>
      </c>
      <c r="M1634">
        <v>0.59399999999999997</v>
      </c>
      <c r="N1634">
        <v>0.58799999999999997</v>
      </c>
      <c r="O1634">
        <v>0.58599999999999997</v>
      </c>
      <c r="P1634">
        <v>0.59899999999999998</v>
      </c>
      <c r="Q1634">
        <v>0.60699999999999998</v>
      </c>
      <c r="R1634">
        <v>0.60499999999999998</v>
      </c>
      <c r="S1634">
        <v>0.60299999999999998</v>
      </c>
      <c r="T1634">
        <v>0.60399999999999998</v>
      </c>
      <c r="U1634">
        <v>0.60399999999999998</v>
      </c>
      <c r="V1634">
        <v>0.56599999999999995</v>
      </c>
      <c r="W1634">
        <v>0.58699999999999997</v>
      </c>
      <c r="X1634">
        <v>0.6</v>
      </c>
      <c r="Y1634">
        <v>0.60799999999999998</v>
      </c>
      <c r="Z1634">
        <v>0.59799999999999998</v>
      </c>
      <c r="AA1634">
        <v>0.59399999999999997</v>
      </c>
      <c r="AB1634">
        <v>0.58199999999999996</v>
      </c>
      <c r="AC1634">
        <v>0.53900000000000003</v>
      </c>
      <c r="AD1634">
        <v>0.52900000000000003</v>
      </c>
      <c r="AE1634">
        <v>0.52600000000000002</v>
      </c>
      <c r="AF1634">
        <v>0.52400000000000002</v>
      </c>
      <c r="AG1634">
        <v>0.52300000000000002</v>
      </c>
      <c r="AH1634">
        <v>0.52300000000000002</v>
      </c>
      <c r="AI1634">
        <v>0.52300000000000002</v>
      </c>
      <c r="AJ1634">
        <v>0.53</v>
      </c>
      <c r="AK1634">
        <v>0.53700000000000003</v>
      </c>
      <c r="AL1634">
        <v>0.53900000000000003</v>
      </c>
      <c r="AM1634">
        <v>0.54800000000000004</v>
      </c>
      <c r="AN1634">
        <v>0.54300000000000004</v>
      </c>
      <c r="AO1634">
        <v>0.56000000000000005</v>
      </c>
      <c r="AP1634">
        <v>0.56399999999999995</v>
      </c>
      <c r="AQ1634">
        <v>0.56999999999999995</v>
      </c>
      <c r="AR1634">
        <v>0.57699999999999996</v>
      </c>
      <c r="AS1634">
        <v>0.57499999999999996</v>
      </c>
      <c r="AT1634">
        <v>0.56799999999999995</v>
      </c>
      <c r="AU1634">
        <v>0.55600000000000005</v>
      </c>
      <c r="AV1634">
        <v>0.55100000000000005</v>
      </c>
      <c r="AW1634">
        <v>0.55200000000000005</v>
      </c>
      <c r="AX1634">
        <v>0.55300000000000005</v>
      </c>
      <c r="AY1634">
        <v>0.55400000000000005</v>
      </c>
      <c r="AZ1634">
        <v>0.55500000000000005</v>
      </c>
      <c r="BA1634">
        <v>0.55600000000000005</v>
      </c>
      <c r="BB1634">
        <v>0.55600000000000005</v>
      </c>
      <c r="BC1634">
        <v>2017</v>
      </c>
    </row>
    <row r="1635" spans="1:55" x14ac:dyDescent="0.25">
      <c r="A1635">
        <v>233</v>
      </c>
      <c r="B1635" t="s">
        <v>676</v>
      </c>
      <c r="C1635" t="s">
        <v>275</v>
      </c>
      <c r="D1635" t="s">
        <v>677</v>
      </c>
      <c r="E1635" t="s">
        <v>276</v>
      </c>
      <c r="F1635" t="s">
        <v>277</v>
      </c>
      <c r="G1635" t="s">
        <v>278</v>
      </c>
      <c r="I1635" t="s">
        <v>243</v>
      </c>
      <c r="J1635">
        <v>27.888999999999999</v>
      </c>
      <c r="K1635">
        <v>31.279</v>
      </c>
      <c r="L1635">
        <v>36.755000000000003</v>
      </c>
      <c r="M1635">
        <v>42.585999999999999</v>
      </c>
      <c r="N1635">
        <v>50.219000000000001</v>
      </c>
      <c r="O1635">
        <v>60.792999999999999</v>
      </c>
      <c r="P1635">
        <v>76.975999999999999</v>
      </c>
      <c r="Q1635">
        <v>92.677999999999997</v>
      </c>
      <c r="R1635">
        <v>114.364</v>
      </c>
      <c r="S1635">
        <v>137.215</v>
      </c>
      <c r="T1635">
        <v>169.608</v>
      </c>
      <c r="U1635">
        <v>206.83199999999999</v>
      </c>
      <c r="V1635">
        <v>248.77799999999999</v>
      </c>
      <c r="W1635">
        <v>301.11500000000001</v>
      </c>
      <c r="X1635">
        <v>370.346</v>
      </c>
      <c r="Y1635">
        <v>431.12099999999998</v>
      </c>
      <c r="Z1635">
        <v>494.78300000000002</v>
      </c>
      <c r="AA1635">
        <v>568.30700000000002</v>
      </c>
      <c r="AB1635">
        <v>645.00599999999997</v>
      </c>
      <c r="AC1635">
        <v>716.08</v>
      </c>
      <c r="AD1635">
        <v>778.54499999999996</v>
      </c>
      <c r="AE1635">
        <v>811.49699999999996</v>
      </c>
      <c r="AF1635">
        <v>846.53599999999994</v>
      </c>
      <c r="AG1635">
        <v>887.85799999999995</v>
      </c>
      <c r="AH1635">
        <v>927.55</v>
      </c>
      <c r="AI1635">
        <v>949.52499999999998</v>
      </c>
      <c r="AJ1635">
        <v>974.93600000000004</v>
      </c>
      <c r="AK1635">
        <v>998.13800000000003</v>
      </c>
      <c r="AL1635" s="52">
        <v>1054.8900000000001</v>
      </c>
      <c r="AM1635" s="52">
        <v>1091.3499999999999</v>
      </c>
      <c r="AN1635" s="52">
        <v>1119.1400000000001</v>
      </c>
      <c r="AO1635" s="52">
        <v>1161.9100000000001</v>
      </c>
      <c r="AP1635" s="52">
        <v>1182.01</v>
      </c>
      <c r="AQ1635" s="52">
        <v>1190.55</v>
      </c>
      <c r="AR1635" s="52">
        <v>1192.72</v>
      </c>
      <c r="AS1635" s="52">
        <v>1209.01</v>
      </c>
      <c r="AT1635" s="52">
        <v>1257.51</v>
      </c>
      <c r="AU1635" s="52">
        <v>1297.1099999999999</v>
      </c>
      <c r="AV1635" s="52">
        <v>1322.42</v>
      </c>
      <c r="AW1635" s="52">
        <v>1344.14</v>
      </c>
      <c r="AX1635" s="52">
        <v>1358.11</v>
      </c>
      <c r="AY1635" s="52">
        <v>1370.9</v>
      </c>
      <c r="AZ1635" s="52">
        <v>1383.4</v>
      </c>
      <c r="BA1635" s="52">
        <v>1395.97</v>
      </c>
      <c r="BB1635" s="52">
        <v>1408.38</v>
      </c>
      <c r="BC1635">
        <v>2017</v>
      </c>
    </row>
    <row r="1636" spans="1:55" x14ac:dyDescent="0.25">
      <c r="A1636">
        <v>233</v>
      </c>
      <c r="B1636" t="s">
        <v>676</v>
      </c>
      <c r="C1636" t="s">
        <v>279</v>
      </c>
      <c r="D1636" t="s">
        <v>677</v>
      </c>
      <c r="E1636" t="s">
        <v>280</v>
      </c>
      <c r="F1636" t="s">
        <v>281</v>
      </c>
      <c r="G1636" t="s">
        <v>282</v>
      </c>
      <c r="I1636" t="s">
        <v>678</v>
      </c>
      <c r="J1636">
        <v>20.309000000000001</v>
      </c>
      <c r="K1636">
        <v>21.896999999999998</v>
      </c>
      <c r="L1636">
        <v>21.741</v>
      </c>
      <c r="M1636">
        <v>21.143000000000001</v>
      </c>
      <c r="N1636">
        <v>20.238</v>
      </c>
      <c r="O1636">
        <v>20.388000000000002</v>
      </c>
      <c r="P1636">
        <v>19.437000000000001</v>
      </c>
      <c r="Q1636">
        <v>21.274000000000001</v>
      </c>
      <c r="R1636">
        <v>23.440999999999999</v>
      </c>
      <c r="S1636">
        <v>21.344000000000001</v>
      </c>
      <c r="T1636">
        <v>19.797000000000001</v>
      </c>
      <c r="U1636">
        <v>17.067</v>
      </c>
      <c r="V1636">
        <v>18.373000000000001</v>
      </c>
      <c r="W1636">
        <v>22.585000000000001</v>
      </c>
      <c r="X1636">
        <v>27.314</v>
      </c>
      <c r="Y1636">
        <v>27.434999999999999</v>
      </c>
      <c r="Z1636">
        <v>23.885000000000002</v>
      </c>
      <c r="AA1636">
        <v>22.535</v>
      </c>
      <c r="AB1636">
        <v>21.231000000000002</v>
      </c>
      <c r="AC1636">
        <v>13.984999999999999</v>
      </c>
      <c r="AD1636">
        <v>14.952</v>
      </c>
      <c r="AE1636">
        <v>16.091999999999999</v>
      </c>
      <c r="AF1636">
        <v>17.314</v>
      </c>
      <c r="AG1636">
        <v>18.75</v>
      </c>
      <c r="AH1636">
        <v>19.512</v>
      </c>
      <c r="AI1636">
        <v>20.443000000000001</v>
      </c>
      <c r="AJ1636">
        <v>22.21</v>
      </c>
      <c r="AK1636">
        <v>22.622</v>
      </c>
      <c r="AL1636">
        <v>22.553999999999998</v>
      </c>
      <c r="AM1636">
        <v>21.488</v>
      </c>
      <c r="AN1636">
        <v>21.113</v>
      </c>
      <c r="AO1636">
        <v>22.228000000000002</v>
      </c>
      <c r="AP1636">
        <v>22.221</v>
      </c>
      <c r="AQ1636">
        <v>22.488</v>
      </c>
      <c r="AR1636">
        <v>24.003</v>
      </c>
      <c r="AS1636">
        <v>23.774000000000001</v>
      </c>
      <c r="AT1636">
        <v>23.254999999999999</v>
      </c>
      <c r="AU1636">
        <v>22.344999999999999</v>
      </c>
      <c r="AV1636">
        <v>20.998999999999999</v>
      </c>
      <c r="AW1636">
        <v>22.050999999999998</v>
      </c>
      <c r="AX1636">
        <v>21.556000000000001</v>
      </c>
      <c r="AY1636">
        <v>22.155999999999999</v>
      </c>
      <c r="AZ1636">
        <v>22.155999999999999</v>
      </c>
      <c r="BA1636">
        <v>22.318000000000001</v>
      </c>
      <c r="BB1636">
        <v>22.48</v>
      </c>
      <c r="BC1636">
        <v>2017</v>
      </c>
    </row>
    <row r="1637" spans="1:55" x14ac:dyDescent="0.25">
      <c r="A1637">
        <v>233</v>
      </c>
      <c r="B1637" t="s">
        <v>676</v>
      </c>
      <c r="C1637" t="s">
        <v>283</v>
      </c>
      <c r="D1637" t="s">
        <v>677</v>
      </c>
      <c r="E1637" t="s">
        <v>284</v>
      </c>
      <c r="F1637" t="s">
        <v>285</v>
      </c>
      <c r="G1637" t="s">
        <v>282</v>
      </c>
      <c r="I1637" t="s">
        <v>678</v>
      </c>
      <c r="J1637">
        <v>17.931000000000001</v>
      </c>
      <c r="K1637">
        <v>14.505000000000001</v>
      </c>
      <c r="L1637">
        <v>11.102</v>
      </c>
      <c r="M1637">
        <v>10.805</v>
      </c>
      <c r="N1637">
        <v>12.28</v>
      </c>
      <c r="O1637">
        <v>13.89</v>
      </c>
      <c r="P1637">
        <v>18.206</v>
      </c>
      <c r="Q1637">
        <v>18.803000000000001</v>
      </c>
      <c r="R1637">
        <v>20.282</v>
      </c>
      <c r="S1637">
        <v>18.416</v>
      </c>
      <c r="T1637">
        <v>18.574000000000002</v>
      </c>
      <c r="U1637">
        <v>19.501999999999999</v>
      </c>
      <c r="V1637">
        <v>17.646000000000001</v>
      </c>
      <c r="W1637">
        <v>16.748000000000001</v>
      </c>
      <c r="X1637">
        <v>19.835999999999999</v>
      </c>
      <c r="Y1637">
        <v>19.63</v>
      </c>
      <c r="Z1637">
        <v>16.382999999999999</v>
      </c>
      <c r="AA1637">
        <v>14.644</v>
      </c>
      <c r="AB1637">
        <v>13.957000000000001</v>
      </c>
      <c r="AC1637">
        <v>12.874000000000001</v>
      </c>
      <c r="AD1637">
        <v>15.901</v>
      </c>
      <c r="AE1637">
        <v>15.118</v>
      </c>
      <c r="AF1637">
        <v>16.074000000000002</v>
      </c>
      <c r="AG1637">
        <v>17.850999999999999</v>
      </c>
      <c r="AH1637">
        <v>18.952000000000002</v>
      </c>
      <c r="AI1637">
        <v>19.138999999999999</v>
      </c>
      <c r="AJ1637">
        <v>20.408999999999999</v>
      </c>
      <c r="AK1637">
        <v>19.699000000000002</v>
      </c>
      <c r="AL1637">
        <v>19.884</v>
      </c>
      <c r="AM1637">
        <v>19.489000000000001</v>
      </c>
      <c r="AN1637">
        <v>18.059000000000001</v>
      </c>
      <c r="AO1637">
        <v>19.297999999999998</v>
      </c>
      <c r="AP1637">
        <v>19.152000000000001</v>
      </c>
      <c r="AQ1637">
        <v>19.213999999999999</v>
      </c>
      <c r="AR1637">
        <v>18.82</v>
      </c>
      <c r="AS1637">
        <v>17.449000000000002</v>
      </c>
      <c r="AT1637">
        <v>19.001000000000001</v>
      </c>
      <c r="AU1637">
        <v>19.042999999999999</v>
      </c>
      <c r="AV1637">
        <v>17.199000000000002</v>
      </c>
      <c r="AW1637">
        <v>18.123999999999999</v>
      </c>
      <c r="AX1637">
        <v>17.798999999999999</v>
      </c>
      <c r="AY1637">
        <v>18.419</v>
      </c>
      <c r="AZ1637">
        <v>18.425999999999998</v>
      </c>
      <c r="BA1637">
        <v>18.579999999999998</v>
      </c>
      <c r="BB1637">
        <v>18.725999999999999</v>
      </c>
      <c r="BC1637">
        <v>2017</v>
      </c>
    </row>
    <row r="1638" spans="1:55" x14ac:dyDescent="0.25">
      <c r="A1638">
        <v>233</v>
      </c>
      <c r="B1638" t="s">
        <v>676</v>
      </c>
      <c r="C1638" t="s">
        <v>286</v>
      </c>
      <c r="D1638" t="s">
        <v>677</v>
      </c>
      <c r="E1638" t="s">
        <v>287</v>
      </c>
      <c r="F1638" t="s">
        <v>288</v>
      </c>
      <c r="G1638" t="s">
        <v>250</v>
      </c>
      <c r="I1638" t="s">
        <v>679</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77.632999999999996</v>
      </c>
      <c r="AQ1638">
        <v>79.201999999999998</v>
      </c>
      <c r="AR1638">
        <v>81.503</v>
      </c>
      <c r="AS1638">
        <v>85.572999999999993</v>
      </c>
      <c r="AT1638">
        <v>91.997</v>
      </c>
      <c r="AU1638">
        <v>95.965999999999994</v>
      </c>
      <c r="AV1638">
        <v>99.072999999999993</v>
      </c>
      <c r="AW1638">
        <v>102.39700000000001</v>
      </c>
      <c r="AX1638">
        <v>105.648</v>
      </c>
      <c r="AY1638">
        <v>108.861</v>
      </c>
      <c r="AZ1638">
        <v>112.172</v>
      </c>
      <c r="BA1638">
        <v>115.584</v>
      </c>
      <c r="BB1638">
        <v>119.1</v>
      </c>
      <c r="BC1638">
        <v>2017</v>
      </c>
    </row>
    <row r="1639" spans="1:55" x14ac:dyDescent="0.25">
      <c r="A1639">
        <v>233</v>
      </c>
      <c r="B1639" t="s">
        <v>676</v>
      </c>
      <c r="C1639" t="s">
        <v>290</v>
      </c>
      <c r="D1639" t="s">
        <v>677</v>
      </c>
      <c r="E1639" t="s">
        <v>287</v>
      </c>
      <c r="F1639" t="s">
        <v>291</v>
      </c>
      <c r="G1639" t="s">
        <v>235</v>
      </c>
      <c r="I1639" t="s">
        <v>292</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3.173</v>
      </c>
      <c r="AQ1639">
        <v>2.0209999999999999</v>
      </c>
      <c r="AR1639">
        <v>2.9049999999999998</v>
      </c>
      <c r="AS1639">
        <v>4.9950000000000001</v>
      </c>
      <c r="AT1639">
        <v>7.5060000000000002</v>
      </c>
      <c r="AU1639">
        <v>4.3140000000000001</v>
      </c>
      <c r="AV1639">
        <v>3.238</v>
      </c>
      <c r="AW1639">
        <v>3.3540000000000001</v>
      </c>
      <c r="AX1639">
        <v>3.1749999999999998</v>
      </c>
      <c r="AY1639">
        <v>3.0419999999999998</v>
      </c>
      <c r="AZ1639">
        <v>3.0419999999999998</v>
      </c>
      <c r="BA1639">
        <v>3.0419999999999998</v>
      </c>
      <c r="BB1639">
        <v>3.0419999999999998</v>
      </c>
      <c r="BC1639">
        <v>2017</v>
      </c>
    </row>
    <row r="1640" spans="1:55" x14ac:dyDescent="0.25">
      <c r="A1640">
        <v>233</v>
      </c>
      <c r="B1640" t="s">
        <v>676</v>
      </c>
      <c r="C1640" t="s">
        <v>293</v>
      </c>
      <c r="D1640" t="s">
        <v>677</v>
      </c>
      <c r="E1640" t="s">
        <v>294</v>
      </c>
      <c r="F1640" t="s">
        <v>295</v>
      </c>
      <c r="G1640" t="s">
        <v>250</v>
      </c>
      <c r="I1640" t="s">
        <v>679</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78.47</v>
      </c>
      <c r="AQ1640">
        <v>80.010000000000005</v>
      </c>
      <c r="AR1640">
        <v>82.99</v>
      </c>
      <c r="AS1640">
        <v>88.65</v>
      </c>
      <c r="AT1640">
        <v>93.77</v>
      </c>
      <c r="AU1640">
        <v>97.63</v>
      </c>
      <c r="AV1640">
        <v>100.73</v>
      </c>
      <c r="AW1640">
        <v>103.943</v>
      </c>
      <c r="AX1640">
        <v>107.104</v>
      </c>
      <c r="AY1640">
        <v>110.36199999999999</v>
      </c>
      <c r="AZ1640">
        <v>113.71899999999999</v>
      </c>
      <c r="BA1640">
        <v>117.178</v>
      </c>
      <c r="BB1640">
        <v>120.742</v>
      </c>
      <c r="BC1640">
        <v>2017</v>
      </c>
    </row>
    <row r="1641" spans="1:55" x14ac:dyDescent="0.25">
      <c r="A1641">
        <v>233</v>
      </c>
      <c r="B1641" t="s">
        <v>676</v>
      </c>
      <c r="C1641" t="s">
        <v>296</v>
      </c>
      <c r="D1641" t="s">
        <v>677</v>
      </c>
      <c r="E1641" t="s">
        <v>294</v>
      </c>
      <c r="F1641" t="s">
        <v>297</v>
      </c>
      <c r="G1641" t="s">
        <v>235</v>
      </c>
      <c r="I1641" t="s">
        <v>298</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2.4550000000000001</v>
      </c>
      <c r="AQ1641">
        <v>1.9630000000000001</v>
      </c>
      <c r="AR1641">
        <v>3.7250000000000001</v>
      </c>
      <c r="AS1641">
        <v>6.82</v>
      </c>
      <c r="AT1641">
        <v>5.7759999999999998</v>
      </c>
      <c r="AU1641">
        <v>4.1159999999999997</v>
      </c>
      <c r="AV1641">
        <v>3.1749999999999998</v>
      </c>
      <c r="AW1641">
        <v>3.19</v>
      </c>
      <c r="AX1641">
        <v>3.0419999999999998</v>
      </c>
      <c r="AY1641">
        <v>3.0419999999999998</v>
      </c>
      <c r="AZ1641">
        <v>3.0419999999999998</v>
      </c>
      <c r="BA1641">
        <v>3.0419999999999998</v>
      </c>
      <c r="BB1641">
        <v>3.0419999999999998</v>
      </c>
      <c r="BC1641">
        <v>2017</v>
      </c>
    </row>
    <row r="1642" spans="1:55" x14ac:dyDescent="0.25">
      <c r="A1642">
        <v>233</v>
      </c>
      <c r="B1642" t="s">
        <v>676</v>
      </c>
      <c r="C1642" t="s">
        <v>299</v>
      </c>
      <c r="D1642" t="s">
        <v>677</v>
      </c>
      <c r="E1642" t="s">
        <v>300</v>
      </c>
      <c r="G1642" t="s">
        <v>274</v>
      </c>
    </row>
    <row r="1643" spans="1:55" x14ac:dyDescent="0.25">
      <c r="A1643">
        <v>233</v>
      </c>
      <c r="B1643" t="s">
        <v>676</v>
      </c>
      <c r="C1643" t="s">
        <v>301</v>
      </c>
      <c r="D1643" t="s">
        <v>677</v>
      </c>
      <c r="E1643" t="s">
        <v>302</v>
      </c>
      <c r="F1643" t="s">
        <v>303</v>
      </c>
      <c r="G1643" t="s">
        <v>235</v>
      </c>
      <c r="I1643" t="s">
        <v>680</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18.838000000000001</v>
      </c>
      <c r="AK1643">
        <v>13.497999999999999</v>
      </c>
      <c r="AL1643">
        <v>12.061</v>
      </c>
      <c r="AM1643">
        <v>-8.6470000000000002</v>
      </c>
      <c r="AN1643">
        <v>10.83</v>
      </c>
      <c r="AO1643">
        <v>21.995000000000001</v>
      </c>
      <c r="AP1643">
        <v>9.3729999999999993</v>
      </c>
      <c r="AQ1643">
        <v>7.399</v>
      </c>
      <c r="AR1643">
        <v>7.7619999999999996</v>
      </c>
      <c r="AS1643">
        <v>-1.081</v>
      </c>
      <c r="AT1643">
        <v>-3.5409999999999999</v>
      </c>
      <c r="AU1643">
        <v>1.198</v>
      </c>
      <c r="AV1643">
        <v>6.7690000000000001</v>
      </c>
      <c r="AW1643">
        <v>4.5110000000000001</v>
      </c>
      <c r="AX1643">
        <v>5.8540000000000001</v>
      </c>
      <c r="AY1643">
        <v>3.226</v>
      </c>
      <c r="AZ1643">
        <v>4.1859999999999999</v>
      </c>
      <c r="BA1643">
        <v>4.4109999999999996</v>
      </c>
      <c r="BB1643">
        <v>4.0780000000000003</v>
      </c>
      <c r="BC1643">
        <v>2017</v>
      </c>
    </row>
    <row r="1644" spans="1:55" x14ac:dyDescent="0.25">
      <c r="A1644">
        <v>233</v>
      </c>
      <c r="B1644" t="s">
        <v>676</v>
      </c>
      <c r="C1644" t="s">
        <v>305</v>
      </c>
      <c r="D1644" t="s">
        <v>677</v>
      </c>
      <c r="E1644" t="s">
        <v>306</v>
      </c>
      <c r="F1644" t="s">
        <v>307</v>
      </c>
      <c r="G1644" t="s">
        <v>235</v>
      </c>
      <c r="I1644" t="s">
        <v>680</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15.872</v>
      </c>
      <c r="AF1644">
        <v>-1.43</v>
      </c>
      <c r="AG1644">
        <v>4.0960000000000001</v>
      </c>
      <c r="AH1644">
        <v>9.2680000000000007</v>
      </c>
      <c r="AI1644">
        <v>18.672000000000001</v>
      </c>
      <c r="AJ1644">
        <v>14.704000000000001</v>
      </c>
      <c r="AK1644">
        <v>17.734000000000002</v>
      </c>
      <c r="AL1644">
        <v>10.379</v>
      </c>
      <c r="AM1644">
        <v>-10.012</v>
      </c>
      <c r="AN1644">
        <v>13.331</v>
      </c>
      <c r="AO1644">
        <v>23.93</v>
      </c>
      <c r="AP1644">
        <v>7.6360000000000001</v>
      </c>
      <c r="AQ1644">
        <v>4.0750000000000002</v>
      </c>
      <c r="AR1644">
        <v>10.66</v>
      </c>
      <c r="AS1644">
        <v>-7.34</v>
      </c>
      <c r="AT1644">
        <v>-11.715999999999999</v>
      </c>
      <c r="AU1644">
        <v>-0.52300000000000002</v>
      </c>
      <c r="AV1644">
        <v>6.7690000000000001</v>
      </c>
      <c r="AW1644">
        <v>4.5110000000000001</v>
      </c>
      <c r="AX1644">
        <v>5.8540000000000001</v>
      </c>
      <c r="AY1644">
        <v>3.226</v>
      </c>
      <c r="AZ1644">
        <v>4.1859999999999999</v>
      </c>
      <c r="BA1644">
        <v>4.4109999999999996</v>
      </c>
      <c r="BB1644">
        <v>4.0780000000000003</v>
      </c>
      <c r="BC1644">
        <v>2017</v>
      </c>
    </row>
    <row r="1645" spans="1:55" x14ac:dyDescent="0.25">
      <c r="A1645">
        <v>233</v>
      </c>
      <c r="B1645" t="s">
        <v>676</v>
      </c>
      <c r="C1645" t="s">
        <v>308</v>
      </c>
      <c r="D1645" t="s">
        <v>677</v>
      </c>
      <c r="E1645" t="s">
        <v>309</v>
      </c>
      <c r="F1645" t="s">
        <v>310</v>
      </c>
      <c r="G1645" t="s">
        <v>235</v>
      </c>
      <c r="I1645" t="s">
        <v>680</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9.343</v>
      </c>
      <c r="AK1645">
        <v>6.6639999999999997</v>
      </c>
      <c r="AL1645">
        <v>3.6709999999999998</v>
      </c>
      <c r="AM1645">
        <v>-4.28</v>
      </c>
      <c r="AN1645">
        <v>2.0609999999999999</v>
      </c>
      <c r="AO1645">
        <v>12.257</v>
      </c>
      <c r="AP1645">
        <v>4.8920000000000003</v>
      </c>
      <c r="AQ1645">
        <v>4.6769999999999996</v>
      </c>
      <c r="AR1645">
        <v>-0.28999999999999998</v>
      </c>
      <c r="AS1645">
        <v>1.659</v>
      </c>
      <c r="AT1645">
        <v>-0.20899999999999999</v>
      </c>
      <c r="AU1645">
        <v>2.5110000000000001</v>
      </c>
      <c r="AV1645">
        <v>-2.6850000000000001</v>
      </c>
      <c r="AW1645">
        <v>4.1500000000000004</v>
      </c>
      <c r="AX1645">
        <v>6.8970000000000002</v>
      </c>
      <c r="AY1645">
        <v>-7.3999999999999996E-2</v>
      </c>
      <c r="AZ1645">
        <v>3.649</v>
      </c>
      <c r="BA1645">
        <v>3.6819999999999999</v>
      </c>
      <c r="BB1645">
        <v>3.105</v>
      </c>
      <c r="BC1645">
        <v>2017</v>
      </c>
    </row>
    <row r="1646" spans="1:55" x14ac:dyDescent="0.25">
      <c r="A1646">
        <v>233</v>
      </c>
      <c r="B1646" t="s">
        <v>676</v>
      </c>
      <c r="C1646" t="s">
        <v>311</v>
      </c>
      <c r="D1646" t="s">
        <v>677</v>
      </c>
      <c r="E1646" t="s">
        <v>312</v>
      </c>
      <c r="F1646" t="s">
        <v>313</v>
      </c>
      <c r="G1646" t="s">
        <v>235</v>
      </c>
      <c r="I1646" t="s">
        <v>680</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1.9910000000000001</v>
      </c>
      <c r="AF1646">
        <v>-3.9969999999999999</v>
      </c>
      <c r="AG1646">
        <v>3.5739999999999998</v>
      </c>
      <c r="AH1646">
        <v>8.1690000000000005</v>
      </c>
      <c r="AI1646">
        <v>9.4250000000000007</v>
      </c>
      <c r="AJ1646">
        <v>6.782</v>
      </c>
      <c r="AK1646">
        <v>9.5299999999999994</v>
      </c>
      <c r="AL1646">
        <v>9.01</v>
      </c>
      <c r="AM1646">
        <v>5.2080000000000002</v>
      </c>
      <c r="AN1646">
        <v>0.33400000000000002</v>
      </c>
      <c r="AO1646">
        <v>14.209</v>
      </c>
      <c r="AP1646">
        <v>5.12</v>
      </c>
      <c r="AQ1646">
        <v>3.2719999999999998</v>
      </c>
      <c r="AR1646">
        <v>2.0960000000000001</v>
      </c>
      <c r="AS1646">
        <v>-2.0579999999999998</v>
      </c>
      <c r="AT1646">
        <v>-2.464</v>
      </c>
      <c r="AU1646">
        <v>0.45500000000000002</v>
      </c>
      <c r="AV1646">
        <v>-2.6850000000000001</v>
      </c>
      <c r="AW1646">
        <v>4.1500000000000004</v>
      </c>
      <c r="AX1646">
        <v>6.8970000000000002</v>
      </c>
      <c r="AY1646">
        <v>-7.3999999999999996E-2</v>
      </c>
      <c r="AZ1646">
        <v>3.649</v>
      </c>
      <c r="BA1646">
        <v>3.6819999999999999</v>
      </c>
      <c r="BB1646">
        <v>3.105</v>
      </c>
      <c r="BC1646">
        <v>2017</v>
      </c>
    </row>
    <row r="1647" spans="1:55" x14ac:dyDescent="0.25">
      <c r="A1647">
        <v>233</v>
      </c>
      <c r="B1647" t="s">
        <v>676</v>
      </c>
      <c r="C1647" t="s">
        <v>314</v>
      </c>
      <c r="D1647" t="s">
        <v>677</v>
      </c>
      <c r="E1647" t="s">
        <v>315</v>
      </c>
      <c r="F1647" t="s">
        <v>316</v>
      </c>
      <c r="G1647" t="s">
        <v>317</v>
      </c>
      <c r="I1647" t="s">
        <v>681</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11.792</v>
      </c>
      <c r="AO1647">
        <v>10.842000000000001</v>
      </c>
      <c r="AP1647">
        <v>10.375</v>
      </c>
      <c r="AQ1647">
        <v>9.65</v>
      </c>
      <c r="AR1647">
        <v>9.125</v>
      </c>
      <c r="AS1647">
        <v>8.9250000000000007</v>
      </c>
      <c r="AT1647">
        <v>9.1999999999999993</v>
      </c>
      <c r="AU1647">
        <v>9.4</v>
      </c>
      <c r="AV1647">
        <v>9.6999999999999993</v>
      </c>
      <c r="AW1647">
        <v>9.6999999999999993</v>
      </c>
      <c r="AX1647">
        <v>9.5</v>
      </c>
      <c r="AY1647">
        <v>9.3000000000000007</v>
      </c>
      <c r="AZ1647">
        <v>9.1</v>
      </c>
      <c r="BA1647">
        <v>9</v>
      </c>
      <c r="BB1647">
        <v>9</v>
      </c>
      <c r="BC1647">
        <v>2017</v>
      </c>
    </row>
    <row r="1648" spans="1:55" x14ac:dyDescent="0.25">
      <c r="A1648">
        <v>233</v>
      </c>
      <c r="B1648" t="s">
        <v>676</v>
      </c>
      <c r="C1648" t="s">
        <v>318</v>
      </c>
      <c r="D1648" t="s">
        <v>677</v>
      </c>
      <c r="E1648" t="s">
        <v>319</v>
      </c>
      <c r="F1648" t="s">
        <v>320</v>
      </c>
      <c r="G1648" t="s">
        <v>321</v>
      </c>
      <c r="H1648" t="s">
        <v>322</v>
      </c>
    </row>
    <row r="1649" spans="1:55" x14ac:dyDescent="0.25">
      <c r="A1649">
        <v>233</v>
      </c>
      <c r="B1649" t="s">
        <v>676</v>
      </c>
      <c r="C1649" t="s">
        <v>323</v>
      </c>
      <c r="D1649" t="s">
        <v>677</v>
      </c>
      <c r="E1649" t="s">
        <v>324</v>
      </c>
      <c r="F1649" t="s">
        <v>325</v>
      </c>
      <c r="G1649" t="s">
        <v>321</v>
      </c>
      <c r="H1649" t="s">
        <v>322</v>
      </c>
      <c r="I1649" t="s">
        <v>681</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50.381999999999998</v>
      </c>
      <c r="AX1649">
        <v>50.886000000000003</v>
      </c>
      <c r="AY1649">
        <v>51.395000000000003</v>
      </c>
      <c r="AZ1649">
        <v>51.857999999999997</v>
      </c>
      <c r="BA1649">
        <v>52.323999999999998</v>
      </c>
      <c r="BB1649">
        <v>52.795000000000002</v>
      </c>
      <c r="BC1649">
        <v>2017</v>
      </c>
    </row>
    <row r="1650" spans="1:55" x14ac:dyDescent="0.25">
      <c r="A1650">
        <v>233</v>
      </c>
      <c r="B1650" t="s">
        <v>676</v>
      </c>
      <c r="C1650" t="s">
        <v>327</v>
      </c>
      <c r="D1650" t="s">
        <v>677</v>
      </c>
      <c r="E1650" t="s">
        <v>328</v>
      </c>
      <c r="F1650" t="s">
        <v>329</v>
      </c>
      <c r="G1650" t="s">
        <v>229</v>
      </c>
      <c r="H1650" t="s">
        <v>230</v>
      </c>
      <c r="I1650" t="s">
        <v>682</v>
      </c>
      <c r="J1650">
        <v>1</v>
      </c>
      <c r="K1650">
        <v>1</v>
      </c>
      <c r="L1650">
        <v>373.5</v>
      </c>
      <c r="M1650">
        <v>479</v>
      </c>
      <c r="N1650">
        <v>614.1</v>
      </c>
      <c r="O1650">
        <v>843.8</v>
      </c>
      <c r="P1650" s="52">
        <v>1155.3</v>
      </c>
      <c r="Q1650" s="52">
        <v>1734.01</v>
      </c>
      <c r="R1650" s="52">
        <v>2228.9899999999998</v>
      </c>
      <c r="S1650" s="52">
        <v>3422.7</v>
      </c>
      <c r="T1650" s="52">
        <v>4797.3999999999996</v>
      </c>
      <c r="U1650" s="52">
        <v>6554.5</v>
      </c>
      <c r="V1650" s="52">
        <v>8554.6</v>
      </c>
      <c r="W1650" s="52">
        <v>12073.36</v>
      </c>
      <c r="X1650" s="52">
        <v>16488.599999999999</v>
      </c>
      <c r="Y1650" s="52">
        <v>21386.54</v>
      </c>
      <c r="Z1650" s="52">
        <v>27164.09</v>
      </c>
      <c r="AA1650" s="52">
        <v>33373.69</v>
      </c>
      <c r="AB1650" s="52">
        <v>37728.83</v>
      </c>
      <c r="AC1650" s="52">
        <v>41456.54</v>
      </c>
      <c r="AD1650" s="52">
        <v>48982.81</v>
      </c>
      <c r="AE1650" s="52">
        <v>55644.639999999999</v>
      </c>
      <c r="AF1650" s="52">
        <v>60012.49</v>
      </c>
      <c r="AG1650" s="52">
        <v>68490.100000000006</v>
      </c>
      <c r="AH1650" s="52">
        <v>77422.850000000006</v>
      </c>
      <c r="AI1650" s="52">
        <v>87424.87</v>
      </c>
      <c r="AJ1650" s="52">
        <v>104744.62</v>
      </c>
      <c r="AK1650" s="52">
        <v>117164.07</v>
      </c>
      <c r="AL1650" s="52">
        <v>126673.51</v>
      </c>
      <c r="AM1650" s="52">
        <v>134879.21</v>
      </c>
      <c r="AN1650" s="52">
        <v>142207.04999999999</v>
      </c>
      <c r="AO1650" s="52">
        <v>165690.18</v>
      </c>
      <c r="AP1650" s="52">
        <v>188311.73</v>
      </c>
      <c r="AQ1650" s="52">
        <v>199864.48</v>
      </c>
      <c r="AR1650" s="52">
        <v>210475.22</v>
      </c>
      <c r="AS1650" s="52">
        <v>211603.34</v>
      </c>
      <c r="AT1650" s="52">
        <v>217443.02</v>
      </c>
      <c r="AU1650" s="52">
        <v>233774.85</v>
      </c>
      <c r="AV1650" s="52">
        <v>247958.96</v>
      </c>
      <c r="AW1650" s="52">
        <v>274974.98</v>
      </c>
      <c r="AX1650" s="52">
        <v>295238.82</v>
      </c>
      <c r="AY1650" s="52">
        <v>313746.76</v>
      </c>
      <c r="AZ1650" s="52">
        <v>329676.09999999998</v>
      </c>
      <c r="BA1650" s="52">
        <v>349787.87</v>
      </c>
      <c r="BB1650" s="52">
        <v>374539.84</v>
      </c>
      <c r="BC1650">
        <v>2017</v>
      </c>
    </row>
    <row r="1651" spans="1:55" x14ac:dyDescent="0.25">
      <c r="A1651">
        <v>233</v>
      </c>
      <c r="B1651" t="s">
        <v>676</v>
      </c>
      <c r="C1651" t="s">
        <v>331</v>
      </c>
      <c r="D1651" t="s">
        <v>677</v>
      </c>
      <c r="E1651" t="s">
        <v>328</v>
      </c>
      <c r="F1651" t="s">
        <v>329</v>
      </c>
      <c r="G1651" t="s">
        <v>282</v>
      </c>
      <c r="I1651" t="s">
        <v>332</v>
      </c>
      <c r="J1651">
        <v>4.5999999999999999E-2</v>
      </c>
      <c r="K1651">
        <v>3.5999999999999997E-2</v>
      </c>
      <c r="L1651">
        <v>10.779</v>
      </c>
      <c r="M1651">
        <v>11.304</v>
      </c>
      <c r="N1651">
        <v>11.477</v>
      </c>
      <c r="O1651">
        <v>12.247</v>
      </c>
      <c r="P1651">
        <v>12.266999999999999</v>
      </c>
      <c r="Q1651">
        <v>14.163</v>
      </c>
      <c r="R1651">
        <v>13.694000000000001</v>
      </c>
      <c r="S1651">
        <v>16.308</v>
      </c>
      <c r="T1651">
        <v>17.093</v>
      </c>
      <c r="U1651">
        <v>18.094999999999999</v>
      </c>
      <c r="V1651">
        <v>18.396999999999998</v>
      </c>
      <c r="W1651">
        <v>19.823</v>
      </c>
      <c r="X1651">
        <v>20.495999999999999</v>
      </c>
      <c r="Y1651">
        <v>21.260999999999999</v>
      </c>
      <c r="Z1651">
        <v>22.641999999999999</v>
      </c>
      <c r="AA1651">
        <v>23.018999999999998</v>
      </c>
      <c r="AB1651">
        <v>22.545000000000002</v>
      </c>
      <c r="AC1651">
        <v>22.960999999999999</v>
      </c>
      <c r="AD1651">
        <v>23.713999999999999</v>
      </c>
      <c r="AE1651">
        <v>24.873000000000001</v>
      </c>
      <c r="AF1651">
        <v>24.696000000000002</v>
      </c>
      <c r="AG1651">
        <v>25.388000000000002</v>
      </c>
      <c r="AH1651">
        <v>25.396999999999998</v>
      </c>
      <c r="AI1651">
        <v>25.946999999999999</v>
      </c>
      <c r="AJ1651">
        <v>27.521000000000001</v>
      </c>
      <c r="AK1651">
        <v>27.405999999999999</v>
      </c>
      <c r="AL1651">
        <v>26.632999999999999</v>
      </c>
      <c r="AM1651">
        <v>26.88</v>
      </c>
      <c r="AN1651">
        <v>26.18</v>
      </c>
      <c r="AO1651">
        <v>26.806000000000001</v>
      </c>
      <c r="AP1651">
        <v>28.28</v>
      </c>
      <c r="AQ1651">
        <v>28.007000000000001</v>
      </c>
      <c r="AR1651">
        <v>27.588999999999999</v>
      </c>
      <c r="AS1651">
        <v>26.295999999999999</v>
      </c>
      <c r="AT1651">
        <v>25.172999999999998</v>
      </c>
      <c r="AU1651">
        <v>25.405000000000001</v>
      </c>
      <c r="AV1651">
        <v>25.178999999999998</v>
      </c>
      <c r="AW1651">
        <v>26.068999999999999</v>
      </c>
      <c r="AX1651">
        <v>26.18</v>
      </c>
      <c r="AY1651">
        <v>26.024999999999999</v>
      </c>
      <c r="AZ1651">
        <v>25.59</v>
      </c>
      <c r="BA1651">
        <v>25.408000000000001</v>
      </c>
      <c r="BB1651">
        <v>25.484000000000002</v>
      </c>
      <c r="BC1651">
        <v>2017</v>
      </c>
    </row>
    <row r="1652" spans="1:55" x14ac:dyDescent="0.25">
      <c r="A1652">
        <v>233</v>
      </c>
      <c r="B1652" t="s">
        <v>676</v>
      </c>
      <c r="C1652" t="s">
        <v>333</v>
      </c>
      <c r="D1652" t="s">
        <v>677</v>
      </c>
      <c r="E1652" t="s">
        <v>334</v>
      </c>
      <c r="F1652" t="s">
        <v>335</v>
      </c>
      <c r="G1652" t="s">
        <v>229</v>
      </c>
      <c r="H1652" t="s">
        <v>230</v>
      </c>
      <c r="I1652" t="s">
        <v>682</v>
      </c>
      <c r="J1652" t="s">
        <v>232</v>
      </c>
      <c r="K1652" t="s">
        <v>232</v>
      </c>
      <c r="L1652">
        <v>523.20000000000005</v>
      </c>
      <c r="M1652">
        <v>640.4</v>
      </c>
      <c r="N1652">
        <v>821.8</v>
      </c>
      <c r="O1652" s="52">
        <v>1015.6</v>
      </c>
      <c r="P1652" s="52">
        <v>1338.7</v>
      </c>
      <c r="Q1652" s="52">
        <v>1807.75</v>
      </c>
      <c r="R1652" s="52">
        <v>2375.64</v>
      </c>
      <c r="S1652" s="52">
        <v>3728.4</v>
      </c>
      <c r="T1652" s="52">
        <v>4911.7</v>
      </c>
      <c r="U1652" s="52">
        <v>6427.5</v>
      </c>
      <c r="V1652" s="52">
        <v>8585.7999999999993</v>
      </c>
      <c r="W1652" s="52">
        <v>12219.9</v>
      </c>
      <c r="X1652" s="52">
        <v>16599.93</v>
      </c>
      <c r="Y1652" s="52">
        <v>22394</v>
      </c>
      <c r="Z1652" s="52">
        <v>30166.3</v>
      </c>
      <c r="AA1652" s="52">
        <v>38066.129999999997</v>
      </c>
      <c r="AB1652" s="52">
        <v>44215.08</v>
      </c>
      <c r="AC1652" s="52">
        <v>51176.5</v>
      </c>
      <c r="AD1652" s="52">
        <v>55106.93</v>
      </c>
      <c r="AE1652" s="52">
        <v>62193.85</v>
      </c>
      <c r="AF1652" s="52">
        <v>68438</v>
      </c>
      <c r="AG1652" s="52">
        <v>75813.23</v>
      </c>
      <c r="AH1652" s="52">
        <v>81313.89</v>
      </c>
      <c r="AI1652" s="52">
        <v>87471.64</v>
      </c>
      <c r="AJ1652" s="52">
        <v>108552.22</v>
      </c>
      <c r="AK1652" s="52">
        <v>120816.16</v>
      </c>
      <c r="AL1652" s="52">
        <v>127887.56</v>
      </c>
      <c r="AM1652" s="52">
        <v>148980.26</v>
      </c>
      <c r="AN1652" s="52">
        <v>160177.85</v>
      </c>
      <c r="AO1652" s="52">
        <v>178027.12</v>
      </c>
      <c r="AP1652" s="52">
        <v>187773.26</v>
      </c>
      <c r="AQ1652" s="52">
        <v>205972.42</v>
      </c>
      <c r="AR1652" s="52">
        <v>223937.21</v>
      </c>
      <c r="AS1652" s="52">
        <v>238974.29</v>
      </c>
      <c r="AT1652" s="52">
        <v>238554.92</v>
      </c>
      <c r="AU1652" s="52">
        <v>257832.89</v>
      </c>
      <c r="AV1652" s="52">
        <v>269581.73</v>
      </c>
      <c r="AW1652" s="52">
        <v>302649.92</v>
      </c>
      <c r="AX1652" s="52">
        <v>306711.84000000003</v>
      </c>
      <c r="AY1652" s="52">
        <v>322656.69</v>
      </c>
      <c r="AZ1652" s="52">
        <v>341550.1</v>
      </c>
      <c r="BA1652" s="52">
        <v>361559.64</v>
      </c>
      <c r="BB1652" s="52">
        <v>380560.69</v>
      </c>
      <c r="BC1652">
        <v>2017</v>
      </c>
    </row>
    <row r="1653" spans="1:55" x14ac:dyDescent="0.25">
      <c r="A1653">
        <v>233</v>
      </c>
      <c r="B1653" t="s">
        <v>676</v>
      </c>
      <c r="C1653" t="s">
        <v>336</v>
      </c>
      <c r="D1653" t="s">
        <v>677</v>
      </c>
      <c r="E1653" t="s">
        <v>334</v>
      </c>
      <c r="F1653" t="s">
        <v>335</v>
      </c>
      <c r="G1653" t="s">
        <v>282</v>
      </c>
      <c r="I1653" t="s">
        <v>337</v>
      </c>
      <c r="J1653" t="s">
        <v>232</v>
      </c>
      <c r="K1653" t="s">
        <v>232</v>
      </c>
      <c r="L1653">
        <v>15.1</v>
      </c>
      <c r="M1653">
        <v>15.113</v>
      </c>
      <c r="N1653">
        <v>15.358000000000001</v>
      </c>
      <c r="O1653">
        <v>14.74</v>
      </c>
      <c r="P1653">
        <v>14.214</v>
      </c>
      <c r="Q1653">
        <v>14.765000000000001</v>
      </c>
      <c r="R1653">
        <v>14.595000000000001</v>
      </c>
      <c r="S1653">
        <v>17.765000000000001</v>
      </c>
      <c r="T1653">
        <v>17.501000000000001</v>
      </c>
      <c r="U1653">
        <v>17.745000000000001</v>
      </c>
      <c r="V1653">
        <v>18.463999999999999</v>
      </c>
      <c r="W1653">
        <v>20.062999999999999</v>
      </c>
      <c r="X1653">
        <v>20.634</v>
      </c>
      <c r="Y1653">
        <v>22.263000000000002</v>
      </c>
      <c r="Z1653">
        <v>25.143999999999998</v>
      </c>
      <c r="AA1653">
        <v>26.254999999999999</v>
      </c>
      <c r="AB1653">
        <v>26.42</v>
      </c>
      <c r="AC1653">
        <v>28.344000000000001</v>
      </c>
      <c r="AD1653">
        <v>26.678000000000001</v>
      </c>
      <c r="AE1653">
        <v>27.8</v>
      </c>
      <c r="AF1653">
        <v>28.163</v>
      </c>
      <c r="AG1653">
        <v>28.103000000000002</v>
      </c>
      <c r="AH1653">
        <v>26.672999999999998</v>
      </c>
      <c r="AI1653">
        <v>25.960999999999999</v>
      </c>
      <c r="AJ1653">
        <v>28.521999999999998</v>
      </c>
      <c r="AK1653">
        <v>28.26</v>
      </c>
      <c r="AL1653">
        <v>26.888999999999999</v>
      </c>
      <c r="AM1653">
        <v>29.69</v>
      </c>
      <c r="AN1653">
        <v>29.488</v>
      </c>
      <c r="AO1653">
        <v>28.802</v>
      </c>
      <c r="AP1653">
        <v>28.199000000000002</v>
      </c>
      <c r="AQ1653">
        <v>28.863</v>
      </c>
      <c r="AR1653">
        <v>29.353000000000002</v>
      </c>
      <c r="AS1653">
        <v>29.698</v>
      </c>
      <c r="AT1653">
        <v>27.617000000000001</v>
      </c>
      <c r="AU1653">
        <v>28.018999999999998</v>
      </c>
      <c r="AV1653">
        <v>27.373999999999999</v>
      </c>
      <c r="AW1653">
        <v>28.692</v>
      </c>
      <c r="AX1653">
        <v>27.196999999999999</v>
      </c>
      <c r="AY1653">
        <v>26.763999999999999</v>
      </c>
      <c r="AZ1653">
        <v>26.512</v>
      </c>
      <c r="BA1653">
        <v>26.263000000000002</v>
      </c>
      <c r="BB1653">
        <v>25.893000000000001</v>
      </c>
      <c r="BC1653">
        <v>2017</v>
      </c>
    </row>
    <row r="1654" spans="1:55" x14ac:dyDescent="0.25">
      <c r="A1654">
        <v>233</v>
      </c>
      <c r="B1654" t="s">
        <v>676</v>
      </c>
      <c r="C1654" t="s">
        <v>338</v>
      </c>
      <c r="D1654" t="s">
        <v>677</v>
      </c>
      <c r="E1654" t="s">
        <v>339</v>
      </c>
      <c r="F1654" t="s">
        <v>340</v>
      </c>
      <c r="G1654" t="s">
        <v>229</v>
      </c>
      <c r="H1654" t="s">
        <v>230</v>
      </c>
      <c r="I1654" t="s">
        <v>682</v>
      </c>
      <c r="J1654" t="s">
        <v>232</v>
      </c>
      <c r="K1654" t="s">
        <v>232</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52">
        <v>-1007.47</v>
      </c>
      <c r="Z1654" s="52">
        <v>-3002.21</v>
      </c>
      <c r="AA1654" s="52">
        <v>-4692.4399999999996</v>
      </c>
      <c r="AB1654" s="52">
        <v>-6486.24</v>
      </c>
      <c r="AC1654" s="52">
        <v>-9719.9500000000007</v>
      </c>
      <c r="AD1654" s="52">
        <v>-6124.12</v>
      </c>
      <c r="AE1654" s="52">
        <v>-6549.21</v>
      </c>
      <c r="AF1654" s="52">
        <v>-8425.51</v>
      </c>
      <c r="AG1654" s="52">
        <v>-7323.13</v>
      </c>
      <c r="AH1654" s="52">
        <v>-3891.04</v>
      </c>
      <c r="AI1654">
        <v>-46.77</v>
      </c>
      <c r="AJ1654" s="52">
        <v>-3807.6</v>
      </c>
      <c r="AK1654" s="52">
        <v>-3652.09</v>
      </c>
      <c r="AL1654" s="52">
        <v>-1214.06</v>
      </c>
      <c r="AM1654" s="52">
        <v>-14101.05</v>
      </c>
      <c r="AN1654" s="52">
        <v>-17970.8</v>
      </c>
      <c r="AO1654" s="52">
        <v>-12336.94</v>
      </c>
      <c r="AP1654">
        <v>538.47500000000002</v>
      </c>
      <c r="AQ1654" s="52">
        <v>-6107.94</v>
      </c>
      <c r="AR1654" s="52">
        <v>-13462</v>
      </c>
      <c r="AS1654" s="52">
        <v>-27370.94</v>
      </c>
      <c r="AT1654" s="52">
        <v>-21111.9</v>
      </c>
      <c r="AU1654" s="52">
        <v>-24058.04</v>
      </c>
      <c r="AV1654" s="52">
        <v>-21622.78</v>
      </c>
      <c r="AW1654" s="52">
        <v>-27674.93</v>
      </c>
      <c r="AX1654" s="52">
        <v>-11473.02</v>
      </c>
      <c r="AY1654" s="52">
        <v>-8909.93</v>
      </c>
      <c r="AZ1654" s="52">
        <v>-11874</v>
      </c>
      <c r="BA1654" s="52">
        <v>-11771.77</v>
      </c>
      <c r="BB1654" s="52">
        <v>-6020.84</v>
      </c>
      <c r="BC1654">
        <v>2017</v>
      </c>
    </row>
    <row r="1655" spans="1:55" x14ac:dyDescent="0.25">
      <c r="A1655">
        <v>233</v>
      </c>
      <c r="B1655" t="s">
        <v>676</v>
      </c>
      <c r="C1655" t="s">
        <v>341</v>
      </c>
      <c r="D1655" t="s">
        <v>677</v>
      </c>
      <c r="E1655" t="s">
        <v>339</v>
      </c>
      <c r="F1655" t="s">
        <v>340</v>
      </c>
      <c r="G1655" t="s">
        <v>282</v>
      </c>
      <c r="I1655" t="s">
        <v>342</v>
      </c>
      <c r="J1655" t="s">
        <v>232</v>
      </c>
      <c r="K1655" t="s">
        <v>232</v>
      </c>
      <c r="L1655">
        <v>-4.32</v>
      </c>
      <c r="M1655">
        <v>-3.8090000000000002</v>
      </c>
      <c r="N1655">
        <v>-3.8820000000000001</v>
      </c>
      <c r="O1655">
        <v>-2.4929999999999999</v>
      </c>
      <c r="P1655">
        <v>-1.9470000000000001</v>
      </c>
      <c r="Q1655">
        <v>-0.60199999999999998</v>
      </c>
      <c r="R1655">
        <v>-0.90100000000000002</v>
      </c>
      <c r="S1655">
        <v>-1.4570000000000001</v>
      </c>
      <c r="T1655">
        <v>-0.40699999999999997</v>
      </c>
      <c r="U1655">
        <v>0.35099999999999998</v>
      </c>
      <c r="V1655">
        <v>-6.7000000000000004E-2</v>
      </c>
      <c r="W1655">
        <v>-0.24099999999999999</v>
      </c>
      <c r="X1655">
        <v>-0.13800000000000001</v>
      </c>
      <c r="Y1655">
        <v>-1.002</v>
      </c>
      <c r="Z1655">
        <v>-2.5019999999999998</v>
      </c>
      <c r="AA1655">
        <v>-3.2370000000000001</v>
      </c>
      <c r="AB1655">
        <v>-3.8759999999999999</v>
      </c>
      <c r="AC1655">
        <v>-5.383</v>
      </c>
      <c r="AD1655">
        <v>-2.9649999999999999</v>
      </c>
      <c r="AE1655">
        <v>-2.927</v>
      </c>
      <c r="AF1655">
        <v>-3.4670000000000001</v>
      </c>
      <c r="AG1655">
        <v>-2.7149999999999999</v>
      </c>
      <c r="AH1655">
        <v>-1.276</v>
      </c>
      <c r="AI1655">
        <v>-1.4E-2</v>
      </c>
      <c r="AJ1655">
        <v>-1</v>
      </c>
      <c r="AK1655">
        <v>-0.85399999999999998</v>
      </c>
      <c r="AL1655">
        <v>-0.255</v>
      </c>
      <c r="AM1655">
        <v>-2.81</v>
      </c>
      <c r="AN1655">
        <v>-3.3079999999999998</v>
      </c>
      <c r="AO1655">
        <v>-1.996</v>
      </c>
      <c r="AP1655">
        <v>8.1000000000000003E-2</v>
      </c>
      <c r="AQ1655">
        <v>-0.85599999999999998</v>
      </c>
      <c r="AR1655">
        <v>-1.7649999999999999</v>
      </c>
      <c r="AS1655">
        <v>-3.4009999999999998</v>
      </c>
      <c r="AT1655">
        <v>-2.444</v>
      </c>
      <c r="AU1655">
        <v>-2.6139999999999999</v>
      </c>
      <c r="AV1655">
        <v>-2.1960000000000002</v>
      </c>
      <c r="AW1655">
        <v>-2.6240000000000001</v>
      </c>
      <c r="AX1655">
        <v>-1.0169999999999999</v>
      </c>
      <c r="AY1655">
        <v>-0.73899999999999999</v>
      </c>
      <c r="AZ1655">
        <v>-0.92200000000000004</v>
      </c>
      <c r="BA1655">
        <v>-0.85499999999999998</v>
      </c>
      <c r="BB1655">
        <v>-0.41</v>
      </c>
      <c r="BC1655">
        <v>2017</v>
      </c>
    </row>
    <row r="1656" spans="1:55" x14ac:dyDescent="0.25">
      <c r="A1656">
        <v>233</v>
      </c>
      <c r="B1656" t="s">
        <v>676</v>
      </c>
      <c r="C1656" t="s">
        <v>343</v>
      </c>
      <c r="D1656" t="s">
        <v>677</v>
      </c>
      <c r="E1656" t="s">
        <v>344</v>
      </c>
      <c r="F1656" t="s">
        <v>345</v>
      </c>
      <c r="G1656" t="s">
        <v>229</v>
      </c>
      <c r="H1656" t="s">
        <v>230</v>
      </c>
      <c r="I1656" t="s">
        <v>682</v>
      </c>
      <c r="J1656" t="s">
        <v>232</v>
      </c>
      <c r="K1656" t="s">
        <v>232</v>
      </c>
      <c r="L1656" t="s">
        <v>232</v>
      </c>
      <c r="M1656" t="s">
        <v>232</v>
      </c>
      <c r="N1656" t="s">
        <v>232</v>
      </c>
      <c r="O1656" t="s">
        <v>232</v>
      </c>
      <c r="P1656" t="s">
        <v>232</v>
      </c>
      <c r="Q1656" t="s">
        <v>232</v>
      </c>
      <c r="R1656" t="s">
        <v>232</v>
      </c>
      <c r="S1656" t="s">
        <v>232</v>
      </c>
      <c r="T1656" t="s">
        <v>232</v>
      </c>
      <c r="U1656" t="s">
        <v>232</v>
      </c>
      <c r="V1656" t="s">
        <v>232</v>
      </c>
      <c r="W1656" t="s">
        <v>232</v>
      </c>
      <c r="X1656" t="s">
        <v>232</v>
      </c>
      <c r="Y1656" t="s">
        <v>232</v>
      </c>
      <c r="Z1656" t="s">
        <v>232</v>
      </c>
      <c r="AA1656" t="s">
        <v>232</v>
      </c>
      <c r="AB1656" t="s">
        <v>232</v>
      </c>
      <c r="AC1656" t="s">
        <v>232</v>
      </c>
      <c r="AD1656" s="52">
        <v>-7615.29</v>
      </c>
      <c r="AE1656" s="52">
        <v>-7113.93</v>
      </c>
      <c r="AF1656" s="52">
        <v>-5910.18</v>
      </c>
      <c r="AG1656" s="52">
        <v>-3198.35</v>
      </c>
      <c r="AH1656">
        <v>280.22899999999998</v>
      </c>
      <c r="AI1656" s="52">
        <v>1963.47</v>
      </c>
      <c r="AJ1656" s="52">
        <v>-5074.5</v>
      </c>
      <c r="AK1656" s="52">
        <v>-8511.01</v>
      </c>
      <c r="AL1656" s="52">
        <v>-5403.81</v>
      </c>
      <c r="AM1656" s="52">
        <v>-10992.74</v>
      </c>
      <c r="AN1656" s="52">
        <v>-13933.75</v>
      </c>
      <c r="AO1656" s="52">
        <v>-17303.02</v>
      </c>
      <c r="AP1656" s="52">
        <v>-10480.530000000001</v>
      </c>
      <c r="AQ1656" s="52">
        <v>-17756.57</v>
      </c>
      <c r="AR1656" s="52">
        <v>-23609.62</v>
      </c>
      <c r="AS1656" s="52">
        <v>-28221.93</v>
      </c>
      <c r="AT1656" s="52">
        <v>-10868.99</v>
      </c>
      <c r="AU1656" s="52">
        <v>-8448.58</v>
      </c>
      <c r="AV1656" s="52">
        <v>-12035.61</v>
      </c>
      <c r="AW1656" s="52">
        <v>-23512.959999999999</v>
      </c>
      <c r="AX1656" s="52">
        <v>-8412.83</v>
      </c>
      <c r="AY1656" s="52">
        <v>-4911.7</v>
      </c>
      <c r="AZ1656" s="52">
        <v>-6078.7</v>
      </c>
      <c r="BA1656" s="52">
        <v>-8925.67</v>
      </c>
      <c r="BB1656" s="52">
        <v>-6181.71</v>
      </c>
      <c r="BC1656">
        <v>2017</v>
      </c>
    </row>
    <row r="1657" spans="1:55" x14ac:dyDescent="0.25">
      <c r="A1657">
        <v>233</v>
      </c>
      <c r="B1657" t="s">
        <v>676</v>
      </c>
      <c r="C1657" t="s">
        <v>346</v>
      </c>
      <c r="D1657" t="s">
        <v>677</v>
      </c>
      <c r="E1657" t="s">
        <v>344</v>
      </c>
      <c r="F1657" t="s">
        <v>345</v>
      </c>
      <c r="G1657" t="s">
        <v>270</v>
      </c>
      <c r="I1657" t="s">
        <v>397</v>
      </c>
      <c r="J1657" t="s">
        <v>232</v>
      </c>
      <c r="K1657" t="s">
        <v>232</v>
      </c>
      <c r="L1657" t="s">
        <v>232</v>
      </c>
      <c r="M1657" t="s">
        <v>232</v>
      </c>
      <c r="N1657" t="s">
        <v>232</v>
      </c>
      <c r="O1657" t="s">
        <v>232</v>
      </c>
      <c r="P1657" t="s">
        <v>232</v>
      </c>
      <c r="Q1657" t="s">
        <v>232</v>
      </c>
      <c r="R1657" t="s">
        <v>232</v>
      </c>
      <c r="S1657" t="s">
        <v>232</v>
      </c>
      <c r="T1657" t="s">
        <v>232</v>
      </c>
      <c r="U1657" t="s">
        <v>232</v>
      </c>
      <c r="V1657" t="s">
        <v>232</v>
      </c>
      <c r="W1657" t="s">
        <v>232</v>
      </c>
      <c r="X1657" t="s">
        <v>232</v>
      </c>
      <c r="Y1657" t="s">
        <v>232</v>
      </c>
      <c r="Z1657" t="s">
        <v>232</v>
      </c>
      <c r="AA1657" t="s">
        <v>232</v>
      </c>
      <c r="AB1657" t="s">
        <v>232</v>
      </c>
      <c r="AC1657" t="s">
        <v>232</v>
      </c>
      <c r="AD1657">
        <v>-3.7210000000000001</v>
      </c>
      <c r="AE1657">
        <v>-3.153</v>
      </c>
      <c r="AF1657">
        <v>-2.3839999999999999</v>
      </c>
      <c r="AG1657">
        <v>-1.159</v>
      </c>
      <c r="AH1657">
        <v>0.09</v>
      </c>
      <c r="AI1657">
        <v>0.57099999999999995</v>
      </c>
      <c r="AJ1657">
        <v>-1.3280000000000001</v>
      </c>
      <c r="AK1657">
        <v>-2.02</v>
      </c>
      <c r="AL1657">
        <v>-1.1399999999999999</v>
      </c>
      <c r="AM1657">
        <v>-2.149</v>
      </c>
      <c r="AN1657">
        <v>-2.5150000000000001</v>
      </c>
      <c r="AO1657">
        <v>-2.8180000000000001</v>
      </c>
      <c r="AP1657">
        <v>-1.577</v>
      </c>
      <c r="AQ1657">
        <v>-2.5030000000000001</v>
      </c>
      <c r="AR1657">
        <v>-3.1379999999999999</v>
      </c>
      <c r="AS1657">
        <v>-3.5379999999999998</v>
      </c>
      <c r="AT1657">
        <v>-1.2569999999999999</v>
      </c>
      <c r="AU1657">
        <v>-0.90300000000000002</v>
      </c>
      <c r="AV1657">
        <v>-1.194</v>
      </c>
      <c r="AW1657">
        <v>-2.1840000000000002</v>
      </c>
      <c r="AX1657">
        <v>-0.73399999999999999</v>
      </c>
      <c r="AY1657">
        <v>-0.40300000000000002</v>
      </c>
      <c r="AZ1657">
        <v>-0.46800000000000003</v>
      </c>
      <c r="BA1657">
        <v>-0.64600000000000002</v>
      </c>
      <c r="BB1657">
        <v>-0.42</v>
      </c>
      <c r="BC1657">
        <v>2017</v>
      </c>
    </row>
    <row r="1658" spans="1:55" x14ac:dyDescent="0.25">
      <c r="A1658">
        <v>233</v>
      </c>
      <c r="B1658" t="s">
        <v>676</v>
      </c>
      <c r="C1658" t="s">
        <v>347</v>
      </c>
      <c r="D1658" t="s">
        <v>677</v>
      </c>
      <c r="E1658" t="s">
        <v>348</v>
      </c>
      <c r="F1658" t="s">
        <v>349</v>
      </c>
      <c r="G1658" t="s">
        <v>229</v>
      </c>
      <c r="H1658" t="s">
        <v>230</v>
      </c>
      <c r="I1658" t="s">
        <v>682</v>
      </c>
      <c r="J1658" t="s">
        <v>232</v>
      </c>
      <c r="K1658" t="s">
        <v>232</v>
      </c>
      <c r="L1658" t="s">
        <v>232</v>
      </c>
      <c r="M1658" t="s">
        <v>232</v>
      </c>
      <c r="N1658" t="s">
        <v>232</v>
      </c>
      <c r="O1658" t="s">
        <v>232</v>
      </c>
      <c r="P1658" t="s">
        <v>232</v>
      </c>
      <c r="Q1658" t="s">
        <v>232</v>
      </c>
      <c r="R1658" t="s">
        <v>232</v>
      </c>
      <c r="S1658">
        <v>239.8</v>
      </c>
      <c r="T1658">
        <v>674.5</v>
      </c>
      <c r="U1658" s="52">
        <v>1230.4000000000001</v>
      </c>
      <c r="V1658" s="52">
        <v>1242.9000000000001</v>
      </c>
      <c r="W1658" s="52">
        <v>1273.1600000000001</v>
      </c>
      <c r="X1658" s="52">
        <v>1386.91</v>
      </c>
      <c r="Y1658">
        <v>936.43899999999996</v>
      </c>
      <c r="Z1658">
        <v>-259.21300000000002</v>
      </c>
      <c r="AA1658" s="52">
        <v>-1548.48</v>
      </c>
      <c r="AB1658" s="52">
        <v>-1798.98</v>
      </c>
      <c r="AC1658" s="52">
        <v>-4007.43</v>
      </c>
      <c r="AD1658" s="52">
        <v>1567.81</v>
      </c>
      <c r="AE1658" s="52">
        <v>2905.62</v>
      </c>
      <c r="AF1658">
        <v>707.86599999999999</v>
      </c>
      <c r="AG1658" s="52">
        <v>3477.88</v>
      </c>
      <c r="AH1658" s="52">
        <v>4360.51</v>
      </c>
      <c r="AI1658" s="52">
        <v>6991.85</v>
      </c>
      <c r="AJ1658" s="52">
        <v>6438.89</v>
      </c>
      <c r="AK1658" s="52">
        <v>7769.2</v>
      </c>
      <c r="AL1658" s="52">
        <v>9122.1</v>
      </c>
      <c r="AM1658" s="52">
        <v>-5639.83</v>
      </c>
      <c r="AN1658" s="52">
        <v>-8776.0400000000009</v>
      </c>
      <c r="AO1658">
        <v>-761.38</v>
      </c>
      <c r="AP1658" s="52">
        <v>10384.02</v>
      </c>
      <c r="AQ1658" s="52">
        <v>8829.23</v>
      </c>
      <c r="AR1658" s="52">
        <v>2229.2600000000002</v>
      </c>
      <c r="AS1658" s="52">
        <v>-6056.9</v>
      </c>
      <c r="AT1658" s="52">
        <v>5792.69</v>
      </c>
      <c r="AU1658" s="52">
        <v>2325.46</v>
      </c>
      <c r="AV1658" s="52">
        <v>5395.47</v>
      </c>
      <c r="AW1658">
        <v>847.07600000000002</v>
      </c>
      <c r="AX1658" s="52">
        <v>17561.099999999999</v>
      </c>
      <c r="AY1658" s="52">
        <v>20501.68</v>
      </c>
      <c r="AZ1658" s="52">
        <v>17769.05</v>
      </c>
      <c r="BA1658" s="52">
        <v>18049.62</v>
      </c>
      <c r="BB1658" s="52">
        <v>24478.560000000001</v>
      </c>
      <c r="BC1658">
        <v>2017</v>
      </c>
    </row>
    <row r="1659" spans="1:55" x14ac:dyDescent="0.25">
      <c r="A1659">
        <v>233</v>
      </c>
      <c r="B1659" t="s">
        <v>676</v>
      </c>
      <c r="C1659" t="s">
        <v>350</v>
      </c>
      <c r="D1659" t="s">
        <v>677</v>
      </c>
      <c r="E1659" t="s">
        <v>348</v>
      </c>
      <c r="F1659" t="s">
        <v>349</v>
      </c>
      <c r="G1659" t="s">
        <v>282</v>
      </c>
      <c r="I1659" t="s">
        <v>351</v>
      </c>
      <c r="J1659" t="s">
        <v>232</v>
      </c>
      <c r="K1659" t="s">
        <v>232</v>
      </c>
      <c r="L1659" t="s">
        <v>232</v>
      </c>
      <c r="M1659" t="s">
        <v>232</v>
      </c>
      <c r="N1659" t="s">
        <v>232</v>
      </c>
      <c r="O1659" t="s">
        <v>232</v>
      </c>
      <c r="P1659" t="s">
        <v>232</v>
      </c>
      <c r="Q1659" t="s">
        <v>232</v>
      </c>
      <c r="R1659" t="s">
        <v>232</v>
      </c>
      <c r="S1659">
        <v>1.143</v>
      </c>
      <c r="T1659">
        <v>2.403</v>
      </c>
      <c r="U1659">
        <v>3.3969999999999998</v>
      </c>
      <c r="V1659">
        <v>2.673</v>
      </c>
      <c r="W1659">
        <v>2.09</v>
      </c>
      <c r="X1659">
        <v>1.724</v>
      </c>
      <c r="Y1659">
        <v>0.93100000000000005</v>
      </c>
      <c r="Z1659">
        <v>-0.216</v>
      </c>
      <c r="AA1659">
        <v>-1.0680000000000001</v>
      </c>
      <c r="AB1659">
        <v>-1.075</v>
      </c>
      <c r="AC1659">
        <v>-2.2200000000000002</v>
      </c>
      <c r="AD1659">
        <v>0.75900000000000001</v>
      </c>
      <c r="AE1659">
        <v>1.2989999999999999</v>
      </c>
      <c r="AF1659">
        <v>0.29099999999999998</v>
      </c>
      <c r="AG1659">
        <v>1.2889999999999999</v>
      </c>
      <c r="AH1659">
        <v>1.43</v>
      </c>
      <c r="AI1659">
        <v>2.0750000000000002</v>
      </c>
      <c r="AJ1659">
        <v>1.6919999999999999</v>
      </c>
      <c r="AK1659">
        <v>1.8169999999999999</v>
      </c>
      <c r="AL1659">
        <v>1.9179999999999999</v>
      </c>
      <c r="AM1659">
        <v>-1.1240000000000001</v>
      </c>
      <c r="AN1659">
        <v>-1.6160000000000001</v>
      </c>
      <c r="AO1659">
        <v>-0.123</v>
      </c>
      <c r="AP1659">
        <v>1.5589999999999999</v>
      </c>
      <c r="AQ1659">
        <v>1.2370000000000001</v>
      </c>
      <c r="AR1659">
        <v>0.29199999999999998</v>
      </c>
      <c r="AS1659">
        <v>-0.753</v>
      </c>
      <c r="AT1659">
        <v>0.67100000000000004</v>
      </c>
      <c r="AU1659">
        <v>0.253</v>
      </c>
      <c r="AV1659">
        <v>0.54800000000000004</v>
      </c>
      <c r="AW1659">
        <v>0.08</v>
      </c>
      <c r="AX1659">
        <v>1.5569999999999999</v>
      </c>
      <c r="AY1659">
        <v>1.7010000000000001</v>
      </c>
      <c r="AZ1659">
        <v>1.379</v>
      </c>
      <c r="BA1659">
        <v>1.3109999999999999</v>
      </c>
      <c r="BB1659">
        <v>1.6659999999999999</v>
      </c>
      <c r="BC1659">
        <v>2017</v>
      </c>
    </row>
    <row r="1660" spans="1:55" x14ac:dyDescent="0.25">
      <c r="A1660">
        <v>233</v>
      </c>
      <c r="B1660" t="s">
        <v>676</v>
      </c>
      <c r="C1660" t="s">
        <v>352</v>
      </c>
      <c r="D1660" t="s">
        <v>677</v>
      </c>
      <c r="E1660" t="s">
        <v>353</v>
      </c>
      <c r="F1660" t="s">
        <v>354</v>
      </c>
      <c r="G1660" t="s">
        <v>229</v>
      </c>
      <c r="H1660" t="s">
        <v>230</v>
      </c>
      <c r="I1660" t="s">
        <v>682</v>
      </c>
      <c r="J1660" t="s">
        <v>232</v>
      </c>
      <c r="K1660" t="s">
        <v>232</v>
      </c>
      <c r="L1660" t="s">
        <v>232</v>
      </c>
      <c r="M1660" t="s">
        <v>232</v>
      </c>
      <c r="N1660" t="s">
        <v>232</v>
      </c>
      <c r="O1660" t="s">
        <v>232</v>
      </c>
      <c r="P1660" t="s">
        <v>232</v>
      </c>
      <c r="Q1660" t="s">
        <v>232</v>
      </c>
      <c r="R1660" t="s">
        <v>232</v>
      </c>
      <c r="S1660" t="s">
        <v>232</v>
      </c>
      <c r="T1660" t="s">
        <v>232</v>
      </c>
      <c r="U1660" t="s">
        <v>232</v>
      </c>
      <c r="V1660" t="s">
        <v>232</v>
      </c>
      <c r="W1660" t="s">
        <v>232</v>
      </c>
      <c r="X1660" t="s">
        <v>232</v>
      </c>
      <c r="Y1660" t="s">
        <v>232</v>
      </c>
      <c r="Z1660" t="s">
        <v>232</v>
      </c>
      <c r="AA1660" t="s">
        <v>232</v>
      </c>
      <c r="AB1660" t="s">
        <v>232</v>
      </c>
      <c r="AC1660" s="52">
        <v>42309.69</v>
      </c>
      <c r="AD1660" s="52">
        <v>57422.879999999997</v>
      </c>
      <c r="AE1660" s="52">
        <v>65417.53</v>
      </c>
      <c r="AF1660" s="52">
        <v>99132.23</v>
      </c>
      <c r="AG1660" s="52">
        <v>102076.02</v>
      </c>
      <c r="AH1660" s="52">
        <v>100053.52</v>
      </c>
      <c r="AI1660" s="52">
        <v>95094.69</v>
      </c>
      <c r="AJ1660" s="52">
        <v>97076.42</v>
      </c>
      <c r="AK1660" s="52">
        <v>96887.82</v>
      </c>
      <c r="AL1660" s="52">
        <v>106900.61</v>
      </c>
      <c r="AM1660" s="52">
        <v>131956.04</v>
      </c>
      <c r="AN1660" s="52">
        <v>155020.68</v>
      </c>
      <c r="AO1660" s="52">
        <v>168250.36</v>
      </c>
      <c r="AP1660" s="52">
        <v>165254.04999999999</v>
      </c>
      <c r="AQ1660" s="52">
        <v>191845.15</v>
      </c>
      <c r="AR1660" s="52">
        <v>251140.38</v>
      </c>
      <c r="AS1660" s="52">
        <v>338622.55</v>
      </c>
      <c r="AT1660" s="52">
        <v>333516.09999999998</v>
      </c>
      <c r="AU1660" s="52">
        <v>358679.64</v>
      </c>
      <c r="AV1660" s="52">
        <v>399967.09</v>
      </c>
      <c r="AW1660" s="52">
        <v>430148.41</v>
      </c>
      <c r="AX1660" s="52">
        <v>446759.93</v>
      </c>
      <c r="AY1660" s="52">
        <v>459647.45</v>
      </c>
      <c r="AZ1660" s="52">
        <v>474505.61</v>
      </c>
      <c r="BA1660" s="52">
        <v>489891.48</v>
      </c>
      <c r="BB1660" s="52">
        <v>498486.14</v>
      </c>
      <c r="BC1660">
        <v>2017</v>
      </c>
    </row>
    <row r="1661" spans="1:55" x14ac:dyDescent="0.25">
      <c r="A1661">
        <v>233</v>
      </c>
      <c r="B1661" t="s">
        <v>676</v>
      </c>
      <c r="C1661" t="s">
        <v>355</v>
      </c>
      <c r="D1661" t="s">
        <v>677</v>
      </c>
      <c r="E1661" t="s">
        <v>353</v>
      </c>
      <c r="F1661" t="s">
        <v>354</v>
      </c>
      <c r="G1661" t="s">
        <v>282</v>
      </c>
      <c r="I1661" t="s">
        <v>379</v>
      </c>
      <c r="J1661" t="s">
        <v>232</v>
      </c>
      <c r="K1661" t="s">
        <v>232</v>
      </c>
      <c r="L1661" t="s">
        <v>232</v>
      </c>
      <c r="M1661" t="s">
        <v>232</v>
      </c>
      <c r="N1661" t="s">
        <v>232</v>
      </c>
      <c r="O1661" t="s">
        <v>232</v>
      </c>
      <c r="P1661" t="s">
        <v>232</v>
      </c>
      <c r="Q1661" t="s">
        <v>232</v>
      </c>
      <c r="R1661" t="s">
        <v>232</v>
      </c>
      <c r="S1661" t="s">
        <v>232</v>
      </c>
      <c r="T1661" t="s">
        <v>232</v>
      </c>
      <c r="U1661" t="s">
        <v>232</v>
      </c>
      <c r="V1661" t="s">
        <v>232</v>
      </c>
      <c r="W1661" t="s">
        <v>232</v>
      </c>
      <c r="X1661" t="s">
        <v>232</v>
      </c>
      <c r="Y1661" t="s">
        <v>232</v>
      </c>
      <c r="Z1661" t="s">
        <v>232</v>
      </c>
      <c r="AA1661" t="s">
        <v>232</v>
      </c>
      <c r="AB1661" t="s">
        <v>232</v>
      </c>
      <c r="AC1661">
        <v>23.433</v>
      </c>
      <c r="AD1661">
        <v>27.8</v>
      </c>
      <c r="AE1661">
        <v>29.241</v>
      </c>
      <c r="AF1661">
        <v>40.793999999999997</v>
      </c>
      <c r="AG1661">
        <v>37.838000000000001</v>
      </c>
      <c r="AH1661">
        <v>32.82</v>
      </c>
      <c r="AI1661">
        <v>28.222999999999999</v>
      </c>
      <c r="AJ1661">
        <v>25.507000000000001</v>
      </c>
      <c r="AK1661">
        <v>22.663</v>
      </c>
      <c r="AL1661">
        <v>22.475999999999999</v>
      </c>
      <c r="AM1661">
        <v>26.297000000000001</v>
      </c>
      <c r="AN1661">
        <v>28.539000000000001</v>
      </c>
      <c r="AO1661">
        <v>27.22</v>
      </c>
      <c r="AP1661">
        <v>24.817</v>
      </c>
      <c r="AQ1661">
        <v>26.882999999999999</v>
      </c>
      <c r="AR1661">
        <v>32.918999999999997</v>
      </c>
      <c r="AS1661">
        <v>42.081000000000003</v>
      </c>
      <c r="AT1661">
        <v>38.610999999999997</v>
      </c>
      <c r="AU1661">
        <v>38.978999999999999</v>
      </c>
      <c r="AV1661">
        <v>40.613999999999997</v>
      </c>
      <c r="AW1661">
        <v>40.78</v>
      </c>
      <c r="AX1661">
        <v>39.616</v>
      </c>
      <c r="AY1661">
        <v>38.127000000000002</v>
      </c>
      <c r="AZ1661">
        <v>36.832000000000001</v>
      </c>
      <c r="BA1661">
        <v>35.585000000000001</v>
      </c>
      <c r="BB1661">
        <v>33.917000000000002</v>
      </c>
      <c r="BC1661">
        <v>2017</v>
      </c>
    </row>
    <row r="1662" spans="1:55" x14ac:dyDescent="0.25">
      <c r="A1662">
        <v>233</v>
      </c>
      <c r="B1662" t="s">
        <v>676</v>
      </c>
      <c r="C1662" t="s">
        <v>356</v>
      </c>
      <c r="D1662" t="s">
        <v>677</v>
      </c>
      <c r="E1662" t="s">
        <v>357</v>
      </c>
      <c r="F1662" t="s">
        <v>358</v>
      </c>
      <c r="G1662" t="s">
        <v>229</v>
      </c>
      <c r="H1662" t="s">
        <v>230</v>
      </c>
      <c r="I1662" t="s">
        <v>682</v>
      </c>
      <c r="J1662" t="s">
        <v>232</v>
      </c>
      <c r="K1662" t="s">
        <v>232</v>
      </c>
      <c r="L1662" t="s">
        <v>232</v>
      </c>
      <c r="M1662" t="s">
        <v>232</v>
      </c>
      <c r="N1662" t="s">
        <v>232</v>
      </c>
      <c r="O1662" t="s">
        <v>232</v>
      </c>
      <c r="P1662" t="s">
        <v>232</v>
      </c>
      <c r="Q1662" t="s">
        <v>232</v>
      </c>
      <c r="R1662" t="s">
        <v>232</v>
      </c>
      <c r="S1662" t="s">
        <v>232</v>
      </c>
      <c r="T1662" t="s">
        <v>232</v>
      </c>
      <c r="U1662" t="s">
        <v>232</v>
      </c>
      <c r="V1662" t="s">
        <v>232</v>
      </c>
      <c r="W1662" t="s">
        <v>232</v>
      </c>
      <c r="X1662" t="s">
        <v>232</v>
      </c>
      <c r="Y1662" t="s">
        <v>232</v>
      </c>
      <c r="Z1662" s="52">
        <v>28020.799999999999</v>
      </c>
      <c r="AA1662" s="52">
        <v>36737.57</v>
      </c>
      <c r="AB1662" s="52">
        <v>46082.57</v>
      </c>
      <c r="AC1662" s="52">
        <v>61541.279999999999</v>
      </c>
      <c r="AD1662" s="52">
        <v>78704.17</v>
      </c>
      <c r="AE1662" s="52">
        <v>92214.27</v>
      </c>
      <c r="AF1662" s="52">
        <v>115886.18</v>
      </c>
      <c r="AG1662" s="52">
        <v>121870.52</v>
      </c>
      <c r="AH1662" s="52">
        <v>126841.32</v>
      </c>
      <c r="AI1662" s="52">
        <v>130223.65</v>
      </c>
      <c r="AJ1662" s="52">
        <v>137259.82</v>
      </c>
      <c r="AK1662" s="52">
        <v>139963.99</v>
      </c>
      <c r="AL1662" s="52">
        <v>154319.71</v>
      </c>
      <c r="AM1662" s="52">
        <v>177490.81</v>
      </c>
      <c r="AN1662" s="52">
        <v>198565.8</v>
      </c>
      <c r="AO1662" s="52">
        <v>221507.78</v>
      </c>
      <c r="AP1662" s="52">
        <v>226389.62</v>
      </c>
      <c r="AQ1662" s="52">
        <v>268443.69</v>
      </c>
      <c r="AR1662" s="52">
        <v>330480.71000000002</v>
      </c>
      <c r="AS1662" s="52">
        <v>405717.94</v>
      </c>
      <c r="AT1662" s="52">
        <v>430131.62</v>
      </c>
      <c r="AU1662" s="52">
        <v>458033.91</v>
      </c>
      <c r="AV1662" s="52">
        <v>497115.84</v>
      </c>
      <c r="AW1662" s="52">
        <v>518541.41</v>
      </c>
      <c r="AX1662" s="52">
        <v>532908.5</v>
      </c>
      <c r="AY1662" s="52">
        <v>543774.1</v>
      </c>
      <c r="AZ1662" s="52">
        <v>556469.27</v>
      </c>
      <c r="BA1662" s="52">
        <v>569543.74</v>
      </c>
      <c r="BB1662" s="52">
        <v>575670.79</v>
      </c>
      <c r="BC1662">
        <v>2017</v>
      </c>
    </row>
    <row r="1663" spans="1:55" x14ac:dyDescent="0.25">
      <c r="A1663">
        <v>233</v>
      </c>
      <c r="B1663" t="s">
        <v>676</v>
      </c>
      <c r="C1663" t="s">
        <v>359</v>
      </c>
      <c r="D1663" t="s">
        <v>677</v>
      </c>
      <c r="E1663" t="s">
        <v>357</v>
      </c>
      <c r="F1663" t="s">
        <v>358</v>
      </c>
      <c r="G1663" t="s">
        <v>282</v>
      </c>
      <c r="I1663" t="s">
        <v>360</v>
      </c>
      <c r="J1663" t="s">
        <v>232</v>
      </c>
      <c r="K1663" t="s">
        <v>232</v>
      </c>
      <c r="L1663" t="s">
        <v>232</v>
      </c>
      <c r="M1663" t="s">
        <v>232</v>
      </c>
      <c r="N1663" t="s">
        <v>232</v>
      </c>
      <c r="O1663" t="s">
        <v>232</v>
      </c>
      <c r="P1663" t="s">
        <v>232</v>
      </c>
      <c r="Q1663" t="s">
        <v>232</v>
      </c>
      <c r="R1663" t="s">
        <v>232</v>
      </c>
      <c r="S1663" t="s">
        <v>232</v>
      </c>
      <c r="T1663" t="s">
        <v>232</v>
      </c>
      <c r="U1663" t="s">
        <v>232</v>
      </c>
      <c r="V1663" t="s">
        <v>232</v>
      </c>
      <c r="W1663" t="s">
        <v>232</v>
      </c>
      <c r="X1663" t="s">
        <v>232</v>
      </c>
      <c r="Y1663" t="s">
        <v>232</v>
      </c>
      <c r="Z1663">
        <v>23.356000000000002</v>
      </c>
      <c r="AA1663">
        <v>25.338999999999999</v>
      </c>
      <c r="AB1663">
        <v>27.536000000000001</v>
      </c>
      <c r="AC1663">
        <v>34.085000000000001</v>
      </c>
      <c r="AD1663">
        <v>38.101999999999997</v>
      </c>
      <c r="AE1663">
        <v>41.219000000000001</v>
      </c>
      <c r="AF1663">
        <v>47.689</v>
      </c>
      <c r="AG1663">
        <v>45.176000000000002</v>
      </c>
      <c r="AH1663">
        <v>41.606999999999999</v>
      </c>
      <c r="AI1663">
        <v>38.649000000000001</v>
      </c>
      <c r="AJ1663">
        <v>36.064999999999998</v>
      </c>
      <c r="AK1663">
        <v>32.738999999999997</v>
      </c>
      <c r="AL1663">
        <v>32.445999999999998</v>
      </c>
      <c r="AM1663">
        <v>35.372</v>
      </c>
      <c r="AN1663">
        <v>36.555999999999997</v>
      </c>
      <c r="AO1663">
        <v>35.835999999999999</v>
      </c>
      <c r="AP1663">
        <v>33.997999999999998</v>
      </c>
      <c r="AQ1663">
        <v>37.616999999999997</v>
      </c>
      <c r="AR1663">
        <v>43.319000000000003</v>
      </c>
      <c r="AS1663">
        <v>50.418999999999997</v>
      </c>
      <c r="AT1663">
        <v>49.795999999999999</v>
      </c>
      <c r="AU1663">
        <v>49.776000000000003</v>
      </c>
      <c r="AV1663">
        <v>50.478999999999999</v>
      </c>
      <c r="AW1663">
        <v>49.16</v>
      </c>
      <c r="AX1663">
        <v>47.255000000000003</v>
      </c>
      <c r="AY1663">
        <v>45.104999999999997</v>
      </c>
      <c r="AZ1663">
        <v>43.194000000000003</v>
      </c>
      <c r="BA1663">
        <v>41.371000000000002</v>
      </c>
      <c r="BB1663">
        <v>39.167999999999999</v>
      </c>
      <c r="BC1663">
        <v>2017</v>
      </c>
    </row>
    <row r="1664" spans="1:55" x14ac:dyDescent="0.25">
      <c r="A1664">
        <v>233</v>
      </c>
      <c r="B1664" t="s">
        <v>676</v>
      </c>
      <c r="C1664" t="s">
        <v>361</v>
      </c>
      <c r="D1664" t="s">
        <v>677</v>
      </c>
      <c r="E1664" t="s">
        <v>362</v>
      </c>
      <c r="F1664" t="s">
        <v>363</v>
      </c>
      <c r="G1664" t="s">
        <v>229</v>
      </c>
      <c r="H1664" t="s">
        <v>230</v>
      </c>
      <c r="I1664" t="s">
        <v>682</v>
      </c>
      <c r="J1664" s="52">
        <v>2190.9899999999998</v>
      </c>
      <c r="K1664" s="52">
        <v>2751.03</v>
      </c>
      <c r="L1664" s="52">
        <v>3464.91</v>
      </c>
      <c r="M1664" s="52">
        <v>4237.51</v>
      </c>
      <c r="N1664" s="52">
        <v>5350.87</v>
      </c>
      <c r="O1664" s="52">
        <v>6889.99</v>
      </c>
      <c r="P1664" s="52">
        <v>9418.0499999999993</v>
      </c>
      <c r="Q1664" s="52">
        <v>12243.56</v>
      </c>
      <c r="R1664" s="52">
        <v>16276.83</v>
      </c>
      <c r="S1664" s="52">
        <v>20987.79</v>
      </c>
      <c r="T1664" s="52">
        <v>28065.81</v>
      </c>
      <c r="U1664" s="52">
        <v>36222.120000000003</v>
      </c>
      <c r="V1664" s="52">
        <v>46500.95</v>
      </c>
      <c r="W1664" s="52">
        <v>60907.16</v>
      </c>
      <c r="X1664" s="52">
        <v>80448.38</v>
      </c>
      <c r="Y1664" s="52">
        <v>100588.21</v>
      </c>
      <c r="Z1664" s="52">
        <v>119972.26</v>
      </c>
      <c r="AA1664" s="52">
        <v>144984.6</v>
      </c>
      <c r="AB1664" s="52">
        <v>167352.17000000001</v>
      </c>
      <c r="AC1664" s="52">
        <v>180552.22</v>
      </c>
      <c r="AD1664" s="52">
        <v>206560.06</v>
      </c>
      <c r="AE1664" s="52">
        <v>223716.36</v>
      </c>
      <c r="AF1664" s="52">
        <v>243004.32</v>
      </c>
      <c r="AG1664" s="52">
        <v>269770.92</v>
      </c>
      <c r="AH1664" s="52">
        <v>304853.17</v>
      </c>
      <c r="AI1664" s="52">
        <v>336941</v>
      </c>
      <c r="AJ1664" s="52">
        <v>380592</v>
      </c>
      <c r="AK1664" s="52">
        <v>427519</v>
      </c>
      <c r="AL1664" s="52">
        <v>475618</v>
      </c>
      <c r="AM1664" s="52">
        <v>501782</v>
      </c>
      <c r="AN1664" s="52">
        <v>543188</v>
      </c>
      <c r="AO1664" s="52">
        <v>618117</v>
      </c>
      <c r="AP1664" s="52">
        <v>665884</v>
      </c>
      <c r="AQ1664" s="52">
        <v>713627</v>
      </c>
      <c r="AR1664" s="52">
        <v>762903</v>
      </c>
      <c r="AS1664" s="52">
        <v>804692</v>
      </c>
      <c r="AT1664" s="52">
        <v>863782</v>
      </c>
      <c r="AU1664" s="52">
        <v>920194</v>
      </c>
      <c r="AV1664" s="52">
        <v>984802.52</v>
      </c>
      <c r="AW1664" s="52">
        <v>1054813.27</v>
      </c>
      <c r="AX1664" s="52">
        <v>1127727.26</v>
      </c>
      <c r="AY1664" s="52">
        <v>1205573.93</v>
      </c>
      <c r="AZ1664" s="52">
        <v>1288294.02</v>
      </c>
      <c r="BA1664" s="52">
        <v>1376689.93</v>
      </c>
      <c r="BB1664" s="52">
        <v>1469733.1</v>
      </c>
      <c r="BC1664">
        <v>2017</v>
      </c>
    </row>
    <row r="1665" spans="1:55" x14ac:dyDescent="0.25">
      <c r="A1665">
        <v>233</v>
      </c>
      <c r="B1665" t="s">
        <v>676</v>
      </c>
      <c r="C1665" t="s">
        <v>364</v>
      </c>
      <c r="D1665" t="s">
        <v>677</v>
      </c>
      <c r="E1665" t="s">
        <v>365</v>
      </c>
      <c r="F1665" t="s">
        <v>366</v>
      </c>
      <c r="G1665" t="s">
        <v>242</v>
      </c>
      <c r="H1665" t="s">
        <v>230</v>
      </c>
      <c r="I1665" t="s">
        <v>683</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-1.3009999999999999</v>
      </c>
      <c r="AG1665">
        <v>-0.94599999999999995</v>
      </c>
      <c r="AH1665">
        <v>-0.78300000000000003</v>
      </c>
      <c r="AI1665">
        <v>-1.893</v>
      </c>
      <c r="AJ1665">
        <v>-2.9060000000000001</v>
      </c>
      <c r="AK1665">
        <v>-6.016</v>
      </c>
      <c r="AL1665">
        <v>-6.4619999999999997</v>
      </c>
      <c r="AM1665">
        <v>-4.6500000000000004</v>
      </c>
      <c r="AN1665">
        <v>-8.734</v>
      </c>
      <c r="AO1665">
        <v>-9.8019999999999996</v>
      </c>
      <c r="AP1665">
        <v>-11.366</v>
      </c>
      <c r="AQ1665">
        <v>-12.499000000000001</v>
      </c>
      <c r="AR1665">
        <v>-19.760999999999999</v>
      </c>
      <c r="AS1665">
        <v>-18.564</v>
      </c>
      <c r="AT1665">
        <v>-12.028</v>
      </c>
      <c r="AU1665">
        <v>-10.295</v>
      </c>
      <c r="AV1665">
        <v>-12.66</v>
      </c>
      <c r="AW1665">
        <v>-13.217000000000001</v>
      </c>
      <c r="AX1665">
        <v>-13.254</v>
      </c>
      <c r="AY1665">
        <v>-13.926</v>
      </c>
      <c r="AZ1665">
        <v>-14.678000000000001</v>
      </c>
      <c r="BA1665">
        <v>-15.548999999999999</v>
      </c>
      <c r="BB1665">
        <v>-16.492000000000001</v>
      </c>
      <c r="BC1665">
        <v>2017</v>
      </c>
    </row>
    <row r="1666" spans="1:55" x14ac:dyDescent="0.25">
      <c r="A1666">
        <v>233</v>
      </c>
      <c r="B1666" t="s">
        <v>676</v>
      </c>
      <c r="C1666" t="s">
        <v>368</v>
      </c>
      <c r="D1666" t="s">
        <v>677</v>
      </c>
      <c r="E1666" t="s">
        <v>365</v>
      </c>
      <c r="F1666" t="s">
        <v>366</v>
      </c>
      <c r="G1666" t="s">
        <v>282</v>
      </c>
      <c r="I1666" t="s">
        <v>369</v>
      </c>
      <c r="J1666">
        <v>-3.2000000000000001E-2</v>
      </c>
      <c r="K1666">
        <v>-3.411</v>
      </c>
      <c r="L1666">
        <v>-5.3360000000000003</v>
      </c>
      <c r="M1666">
        <v>-5.2590000000000003</v>
      </c>
      <c r="N1666">
        <v>-3.9340000000000002</v>
      </c>
      <c r="O1666">
        <v>-3.2970000000000002</v>
      </c>
      <c r="P1666">
        <v>1.1040000000000001</v>
      </c>
      <c r="Q1666">
        <v>-4.1000000000000002E-2</v>
      </c>
      <c r="R1666">
        <v>-0.39600000000000002</v>
      </c>
      <c r="S1666">
        <v>-0.36699999999999999</v>
      </c>
      <c r="T1666">
        <v>0.97299999999999998</v>
      </c>
      <c r="U1666">
        <v>4.0640000000000001</v>
      </c>
      <c r="V1666">
        <v>1.2809999999999999</v>
      </c>
      <c r="W1666">
        <v>-2.867</v>
      </c>
      <c r="X1666">
        <v>-3.7719999999999998</v>
      </c>
      <c r="Y1666">
        <v>-4.1740000000000004</v>
      </c>
      <c r="Z1666">
        <v>-4.0110000000000001</v>
      </c>
      <c r="AA1666">
        <v>-4.5259999999999998</v>
      </c>
      <c r="AB1666">
        <v>-4.141</v>
      </c>
      <c r="AC1666">
        <v>0.65300000000000002</v>
      </c>
      <c r="AD1666">
        <v>0.84199999999999997</v>
      </c>
      <c r="AE1666">
        <v>-1.0669999999999999</v>
      </c>
      <c r="AF1666">
        <v>-1.341</v>
      </c>
      <c r="AG1666">
        <v>-1.0089999999999999</v>
      </c>
      <c r="AH1666">
        <v>-0.67500000000000004</v>
      </c>
      <c r="AI1666">
        <v>-1.304</v>
      </c>
      <c r="AJ1666">
        <v>-1.8009999999999999</v>
      </c>
      <c r="AK1666">
        <v>-2.9239999999999999</v>
      </c>
      <c r="AL1666">
        <v>-2.67</v>
      </c>
      <c r="AM1666">
        <v>-1.9990000000000001</v>
      </c>
      <c r="AN1666">
        <v>-3.0529999999999999</v>
      </c>
      <c r="AO1666">
        <v>-2.93</v>
      </c>
      <c r="AP1666">
        <v>-3.069</v>
      </c>
      <c r="AQ1666">
        <v>-3.2730000000000001</v>
      </c>
      <c r="AR1666">
        <v>-5.1829999999999998</v>
      </c>
      <c r="AS1666">
        <v>-6.3250000000000002</v>
      </c>
      <c r="AT1666">
        <v>-4.2539999999999996</v>
      </c>
      <c r="AU1666">
        <v>-3.302</v>
      </c>
      <c r="AV1666">
        <v>-3.8</v>
      </c>
      <c r="AW1666">
        <v>-3.927</v>
      </c>
      <c r="AX1666">
        <v>-3.7570000000000001</v>
      </c>
      <c r="AY1666">
        <v>-3.7360000000000002</v>
      </c>
      <c r="AZ1666">
        <v>-3.73</v>
      </c>
      <c r="BA1666">
        <v>-3.738</v>
      </c>
      <c r="BB1666">
        <v>-3.7549999999999999</v>
      </c>
      <c r="BC1666">
        <v>2017</v>
      </c>
    </row>
    <row r="1667" spans="1:55" x14ac:dyDescent="0.25">
      <c r="A1667">
        <v>632</v>
      </c>
      <c r="B1667" t="s">
        <v>684</v>
      </c>
      <c r="C1667" t="s">
        <v>225</v>
      </c>
      <c r="D1667" t="s">
        <v>685</v>
      </c>
      <c r="E1667" t="s">
        <v>227</v>
      </c>
      <c r="F1667" t="s">
        <v>228</v>
      </c>
      <c r="G1667" t="s">
        <v>229</v>
      </c>
      <c r="H1667" t="s">
        <v>230</v>
      </c>
      <c r="I1667" t="s">
        <v>686</v>
      </c>
      <c r="J1667">
        <v>74.2</v>
      </c>
      <c r="K1667">
        <v>78.253</v>
      </c>
      <c r="L1667">
        <v>81.429000000000002</v>
      </c>
      <c r="M1667">
        <v>83.947000000000003</v>
      </c>
      <c r="N1667">
        <v>87.444999999999993</v>
      </c>
      <c r="O1667">
        <v>89.194000000000003</v>
      </c>
      <c r="P1667">
        <v>90.977999999999994</v>
      </c>
      <c r="Q1667">
        <v>92.468000000000004</v>
      </c>
      <c r="R1667">
        <v>94.953000000000003</v>
      </c>
      <c r="S1667">
        <v>91.933000000000007</v>
      </c>
      <c r="T1667">
        <v>96.616</v>
      </c>
      <c r="U1667">
        <v>91.400999999999996</v>
      </c>
      <c r="V1667">
        <v>99.197999999999993</v>
      </c>
      <c r="W1667">
        <v>102.18</v>
      </c>
      <c r="X1667">
        <v>96.787999999999997</v>
      </c>
      <c r="Y1667">
        <v>100.282</v>
      </c>
      <c r="Z1667">
        <v>98.938000000000002</v>
      </c>
      <c r="AA1667">
        <v>103.10899999999999</v>
      </c>
      <c r="AB1667">
        <v>104.297</v>
      </c>
      <c r="AC1667">
        <v>106.30500000000001</v>
      </c>
      <c r="AD1667">
        <v>107.81100000000001</v>
      </c>
      <c r="AE1667">
        <v>111.4</v>
      </c>
      <c r="AF1667">
        <v>116.023</v>
      </c>
      <c r="AG1667">
        <v>118.89400000000001</v>
      </c>
      <c r="AH1667">
        <v>118.60899999999999</v>
      </c>
      <c r="AI1667">
        <v>123.626</v>
      </c>
      <c r="AJ1667">
        <v>125.161</v>
      </c>
      <c r="AK1667">
        <v>125.776</v>
      </c>
      <c r="AL1667">
        <v>127.002</v>
      </c>
      <c r="AM1667">
        <v>129.30099999999999</v>
      </c>
      <c r="AN1667">
        <v>131.95400000000001</v>
      </c>
      <c r="AO1667">
        <v>134.893</v>
      </c>
      <c r="AP1667">
        <v>138.886</v>
      </c>
      <c r="AQ1667">
        <v>143.773</v>
      </c>
      <c r="AR1667">
        <v>146.577</v>
      </c>
      <c r="AS1667">
        <v>148.09299999999999</v>
      </c>
      <c r="AT1667">
        <v>151.28800000000001</v>
      </c>
      <c r="AU1667">
        <v>155.38399999999999</v>
      </c>
      <c r="AV1667">
        <v>159.67699999999999</v>
      </c>
      <c r="AW1667">
        <v>164.143</v>
      </c>
      <c r="AX1667">
        <v>168.90199999999999</v>
      </c>
      <c r="AY1667">
        <v>174.14</v>
      </c>
      <c r="AZ1667">
        <v>179.71299999999999</v>
      </c>
      <c r="BA1667">
        <v>185.643</v>
      </c>
      <c r="BB1667">
        <v>191.768</v>
      </c>
      <c r="BC1667">
        <v>2017</v>
      </c>
    </row>
    <row r="1668" spans="1:55" x14ac:dyDescent="0.25">
      <c r="A1668">
        <v>632</v>
      </c>
      <c r="B1668" t="s">
        <v>684</v>
      </c>
      <c r="C1668" t="s">
        <v>233</v>
      </c>
      <c r="D1668" t="s">
        <v>685</v>
      </c>
      <c r="E1668" t="s">
        <v>227</v>
      </c>
      <c r="F1668" t="s">
        <v>234</v>
      </c>
      <c r="G1668" t="s">
        <v>235</v>
      </c>
      <c r="I1668" t="s">
        <v>236</v>
      </c>
      <c r="J1668">
        <v>7.383</v>
      </c>
      <c r="K1668">
        <v>5.4619999999999997</v>
      </c>
      <c r="L1668">
        <v>4.0579999999999998</v>
      </c>
      <c r="M1668">
        <v>3.093</v>
      </c>
      <c r="N1668">
        <v>4.1669999999999998</v>
      </c>
      <c r="O1668">
        <v>2</v>
      </c>
      <c r="P1668">
        <v>2</v>
      </c>
      <c r="Q1668">
        <v>1.6379999999999999</v>
      </c>
      <c r="R1668">
        <v>2.6880000000000002</v>
      </c>
      <c r="S1668">
        <v>-3.181</v>
      </c>
      <c r="T1668">
        <v>5.0940000000000003</v>
      </c>
      <c r="U1668">
        <v>-5.3979999999999997</v>
      </c>
      <c r="V1668">
        <v>8.5310000000000006</v>
      </c>
      <c r="W1668">
        <v>3.0059999999999998</v>
      </c>
      <c r="X1668">
        <v>-5.2770000000000001</v>
      </c>
      <c r="Y1668">
        <v>3.61</v>
      </c>
      <c r="Z1668">
        <v>-1.34</v>
      </c>
      <c r="AA1668">
        <v>4.2160000000000002</v>
      </c>
      <c r="AB1668">
        <v>1.153</v>
      </c>
      <c r="AC1668">
        <v>1.9239999999999999</v>
      </c>
      <c r="AD1668">
        <v>1.417</v>
      </c>
      <c r="AE1668">
        <v>3.3290000000000002</v>
      </c>
      <c r="AF1668">
        <v>4.1500000000000004</v>
      </c>
      <c r="AG1668">
        <v>2.4740000000000002</v>
      </c>
      <c r="AH1668">
        <v>-0.23899999999999999</v>
      </c>
      <c r="AI1668">
        <v>4.2300000000000004</v>
      </c>
      <c r="AJ1668">
        <v>1.242</v>
      </c>
      <c r="AK1668">
        <v>0.49199999999999999</v>
      </c>
      <c r="AL1668">
        <v>0.97499999999999998</v>
      </c>
      <c r="AM1668">
        <v>1.81</v>
      </c>
      <c r="AN1668">
        <v>2.0510000000000002</v>
      </c>
      <c r="AO1668">
        <v>2.2269999999999999</v>
      </c>
      <c r="AP1668">
        <v>2.9609999999999999</v>
      </c>
      <c r="AQ1668">
        <v>3.5179999999999998</v>
      </c>
      <c r="AR1668">
        <v>1.95</v>
      </c>
      <c r="AS1668">
        <v>1.034</v>
      </c>
      <c r="AT1668">
        <v>2.157</v>
      </c>
      <c r="AU1668">
        <v>2.7080000000000002</v>
      </c>
      <c r="AV1668">
        <v>2.7629999999999999</v>
      </c>
      <c r="AW1668">
        <v>2.7970000000000002</v>
      </c>
      <c r="AX1668">
        <v>2.9</v>
      </c>
      <c r="AY1668">
        <v>3.101</v>
      </c>
      <c r="AZ1668">
        <v>3.2010000000000001</v>
      </c>
      <c r="BA1668">
        <v>3.3</v>
      </c>
      <c r="BB1668">
        <v>3.3</v>
      </c>
      <c r="BC1668">
        <v>2017</v>
      </c>
    </row>
    <row r="1669" spans="1:55" x14ac:dyDescent="0.25">
      <c r="A1669">
        <v>632</v>
      </c>
      <c r="B1669" t="s">
        <v>684</v>
      </c>
      <c r="C1669" t="s">
        <v>237</v>
      </c>
      <c r="D1669" t="s">
        <v>685</v>
      </c>
      <c r="E1669" t="s">
        <v>238</v>
      </c>
      <c r="F1669" t="s">
        <v>239</v>
      </c>
      <c r="G1669" t="s">
        <v>229</v>
      </c>
      <c r="H1669" t="s">
        <v>230</v>
      </c>
      <c r="I1669" t="s">
        <v>686</v>
      </c>
      <c r="J1669">
        <v>32.067999999999998</v>
      </c>
      <c r="K1669">
        <v>36.087000000000003</v>
      </c>
      <c r="L1669">
        <v>41.424999999999997</v>
      </c>
      <c r="M1669">
        <v>46.622</v>
      </c>
      <c r="N1669">
        <v>51.527999999999999</v>
      </c>
      <c r="O1669">
        <v>53.847000000000001</v>
      </c>
      <c r="P1669">
        <v>56.27</v>
      </c>
      <c r="Q1669">
        <v>59.034999999999997</v>
      </c>
      <c r="R1669">
        <v>61.795999999999999</v>
      </c>
      <c r="S1669">
        <v>63.396999999999998</v>
      </c>
      <c r="T1669">
        <v>68.075999999999993</v>
      </c>
      <c r="U1669">
        <v>73.268000000000001</v>
      </c>
      <c r="V1669">
        <v>74.335999999999999</v>
      </c>
      <c r="W1669">
        <v>78.680000000000007</v>
      </c>
      <c r="X1669">
        <v>77.350999999999999</v>
      </c>
      <c r="Y1669">
        <v>86.811999999999998</v>
      </c>
      <c r="Z1669">
        <v>88.432000000000002</v>
      </c>
      <c r="AA1669">
        <v>92.834999999999994</v>
      </c>
      <c r="AB1669">
        <v>95.302999999999997</v>
      </c>
      <c r="AC1669">
        <v>102.782</v>
      </c>
      <c r="AD1669">
        <v>107.81100000000001</v>
      </c>
      <c r="AE1669">
        <v>121.015</v>
      </c>
      <c r="AF1669">
        <v>131.29300000000001</v>
      </c>
      <c r="AG1669">
        <v>141.43700000000001</v>
      </c>
      <c r="AH1669">
        <v>143.596</v>
      </c>
      <c r="AI1669">
        <v>153.11199999999999</v>
      </c>
      <c r="AJ1669">
        <v>158.114</v>
      </c>
      <c r="AK1669">
        <v>167.126</v>
      </c>
      <c r="AL1669">
        <v>178.047</v>
      </c>
      <c r="AM1669">
        <v>189.542</v>
      </c>
      <c r="AN1669">
        <v>201.84899999999999</v>
      </c>
      <c r="AO1669">
        <v>216.03899999999999</v>
      </c>
      <c r="AP1669">
        <v>228.18899999999999</v>
      </c>
      <c r="AQ1669">
        <v>243.60599999999999</v>
      </c>
      <c r="AR1669">
        <v>254.00299999999999</v>
      </c>
      <c r="AS1669">
        <v>258.03899999999999</v>
      </c>
      <c r="AT1669">
        <v>271.95800000000003</v>
      </c>
      <c r="AU1669">
        <v>282.75299999999999</v>
      </c>
      <c r="AV1669">
        <v>297.053</v>
      </c>
      <c r="AW1669">
        <v>311.62299999999999</v>
      </c>
      <c r="AX1669">
        <v>328.12200000000001</v>
      </c>
      <c r="AY1669">
        <v>346.09699999999998</v>
      </c>
      <c r="AZ1669">
        <v>365.41899999999998</v>
      </c>
      <c r="BA1669">
        <v>386.15300000000002</v>
      </c>
      <c r="BB1669">
        <v>408.06900000000002</v>
      </c>
      <c r="BC1669">
        <v>2017</v>
      </c>
    </row>
    <row r="1670" spans="1:55" x14ac:dyDescent="0.25">
      <c r="A1670">
        <v>632</v>
      </c>
      <c r="B1670" t="s">
        <v>684</v>
      </c>
      <c r="C1670" t="s">
        <v>240</v>
      </c>
      <c r="D1670" t="s">
        <v>685</v>
      </c>
      <c r="E1670" t="s">
        <v>238</v>
      </c>
      <c r="F1670" t="s">
        <v>241</v>
      </c>
      <c r="G1670" t="s">
        <v>242</v>
      </c>
      <c r="H1670" t="s">
        <v>230</v>
      </c>
      <c r="I1670" t="s">
        <v>243</v>
      </c>
      <c r="J1670">
        <v>0.152</v>
      </c>
      <c r="K1670">
        <v>0.13300000000000001</v>
      </c>
      <c r="L1670">
        <v>0.126</v>
      </c>
      <c r="M1670">
        <v>0.122</v>
      </c>
      <c r="N1670">
        <v>0.11799999999999999</v>
      </c>
      <c r="O1670">
        <v>0.12</v>
      </c>
      <c r="P1670">
        <v>0.16200000000000001</v>
      </c>
      <c r="Q1670">
        <v>0.19600000000000001</v>
      </c>
      <c r="R1670">
        <v>0.20699999999999999</v>
      </c>
      <c r="S1670">
        <v>0.19900000000000001</v>
      </c>
      <c r="T1670">
        <v>0.25</v>
      </c>
      <c r="U1670">
        <v>0.26</v>
      </c>
      <c r="V1670">
        <v>0.28100000000000003</v>
      </c>
      <c r="W1670">
        <v>0.27800000000000002</v>
      </c>
      <c r="X1670">
        <v>0.186</v>
      </c>
      <c r="Y1670">
        <v>0.23200000000000001</v>
      </c>
      <c r="Z1670">
        <v>0.23100000000000001</v>
      </c>
      <c r="AA1670">
        <v>0.21199999999999999</v>
      </c>
      <c r="AB1670">
        <v>0.216</v>
      </c>
      <c r="AC1670">
        <v>0.223</v>
      </c>
      <c r="AD1670">
        <v>0.20200000000000001</v>
      </c>
      <c r="AE1670">
        <v>0.22</v>
      </c>
      <c r="AF1670">
        <v>0.252</v>
      </c>
      <c r="AG1670">
        <v>0.32500000000000001</v>
      </c>
      <c r="AH1670">
        <v>0.36299999999999999</v>
      </c>
      <c r="AI1670">
        <v>0.38800000000000001</v>
      </c>
      <c r="AJ1670">
        <v>0.40400000000000003</v>
      </c>
      <c r="AK1670">
        <v>0.46600000000000003</v>
      </c>
      <c r="AL1670">
        <v>0.53300000000000003</v>
      </c>
      <c r="AM1670">
        <v>0.53700000000000003</v>
      </c>
      <c r="AN1670">
        <v>0.54400000000000004</v>
      </c>
      <c r="AO1670">
        <v>0.61099999999999999</v>
      </c>
      <c r="AP1670">
        <v>0.59599999999999997</v>
      </c>
      <c r="AQ1670">
        <v>0.65800000000000003</v>
      </c>
      <c r="AR1670">
        <v>0.68600000000000005</v>
      </c>
      <c r="AS1670">
        <v>0.58199999999999996</v>
      </c>
      <c r="AT1670">
        <v>0.61199999999999999</v>
      </c>
      <c r="AU1670">
        <v>0.64900000000000002</v>
      </c>
      <c r="AV1670">
        <v>0.74199999999999999</v>
      </c>
      <c r="AW1670">
        <v>0.72599999999999998</v>
      </c>
      <c r="AX1670">
        <v>0.77300000000000002</v>
      </c>
      <c r="AY1670">
        <v>0.82099999999999995</v>
      </c>
      <c r="AZ1670">
        <v>0.872</v>
      </c>
      <c r="BA1670">
        <v>0.92500000000000004</v>
      </c>
      <c r="BB1670">
        <v>0.98399999999999999</v>
      </c>
      <c r="BC1670">
        <v>2017</v>
      </c>
    </row>
    <row r="1671" spans="1:55" x14ac:dyDescent="0.25">
      <c r="A1671">
        <v>632</v>
      </c>
      <c r="B1671" t="s">
        <v>684</v>
      </c>
      <c r="C1671" t="s">
        <v>244</v>
      </c>
      <c r="D1671" t="s">
        <v>685</v>
      </c>
      <c r="E1671" t="s">
        <v>238</v>
      </c>
      <c r="F1671" t="s">
        <v>245</v>
      </c>
      <c r="G1671" t="s">
        <v>246</v>
      </c>
      <c r="H1671" t="s">
        <v>230</v>
      </c>
      <c r="I1671" t="s">
        <v>243</v>
      </c>
      <c r="J1671">
        <v>0.247</v>
      </c>
      <c r="K1671">
        <v>0.28499999999999998</v>
      </c>
      <c r="L1671">
        <v>0.315</v>
      </c>
      <c r="M1671">
        <v>0.33700000000000002</v>
      </c>
      <c r="N1671">
        <v>0.36399999999999999</v>
      </c>
      <c r="O1671">
        <v>0.38300000000000001</v>
      </c>
      <c r="P1671">
        <v>0.39800000000000002</v>
      </c>
      <c r="Q1671">
        <v>0.41499999999999998</v>
      </c>
      <c r="R1671">
        <v>0.441</v>
      </c>
      <c r="S1671">
        <v>0.44400000000000001</v>
      </c>
      <c r="T1671">
        <v>0.48399999999999999</v>
      </c>
      <c r="U1671">
        <v>0.47299999999999998</v>
      </c>
      <c r="V1671">
        <v>0.52500000000000002</v>
      </c>
      <c r="W1671">
        <v>0.55400000000000005</v>
      </c>
      <c r="X1671">
        <v>0.53600000000000003</v>
      </c>
      <c r="Y1671">
        <v>0.56699999999999995</v>
      </c>
      <c r="Z1671">
        <v>0.56899999999999995</v>
      </c>
      <c r="AA1671">
        <v>0.60399999999999998</v>
      </c>
      <c r="AB1671">
        <v>0.61699999999999999</v>
      </c>
      <c r="AC1671">
        <v>0.63800000000000001</v>
      </c>
      <c r="AD1671">
        <v>0.66200000000000003</v>
      </c>
      <c r="AE1671">
        <v>0.69899999999999995</v>
      </c>
      <c r="AF1671">
        <v>0.73899999999999999</v>
      </c>
      <c r="AG1671">
        <v>0.77200000000000002</v>
      </c>
      <c r="AH1671">
        <v>0.79100000000000004</v>
      </c>
      <c r="AI1671">
        <v>0.85</v>
      </c>
      <c r="AJ1671">
        <v>0.88600000000000001</v>
      </c>
      <c r="AK1671">
        <v>0.91500000000000004</v>
      </c>
      <c r="AL1671">
        <v>0.94199999999999995</v>
      </c>
      <c r="AM1671">
        <v>0.96599999999999997</v>
      </c>
      <c r="AN1671">
        <v>0.997</v>
      </c>
      <c r="AO1671">
        <v>1.0409999999999999</v>
      </c>
      <c r="AP1671">
        <v>1.0920000000000001</v>
      </c>
      <c r="AQ1671">
        <v>1.1499999999999999</v>
      </c>
      <c r="AR1671">
        <v>1.1950000000000001</v>
      </c>
      <c r="AS1671">
        <v>1.22</v>
      </c>
      <c r="AT1671">
        <v>1.26</v>
      </c>
      <c r="AU1671">
        <v>1.319</v>
      </c>
      <c r="AV1671">
        <v>1.3859999999999999</v>
      </c>
      <c r="AW1671">
        <v>1.45</v>
      </c>
      <c r="AX1671">
        <v>1.5229999999999999</v>
      </c>
      <c r="AY1671">
        <v>1.603</v>
      </c>
      <c r="AZ1671">
        <v>1.6890000000000001</v>
      </c>
      <c r="BA1671">
        <v>1.7809999999999999</v>
      </c>
      <c r="BB1671">
        <v>1.8779999999999999</v>
      </c>
      <c r="BC1671">
        <v>2017</v>
      </c>
    </row>
    <row r="1672" spans="1:55" x14ac:dyDescent="0.25">
      <c r="A1672">
        <v>632</v>
      </c>
      <c r="B1672" t="s">
        <v>684</v>
      </c>
      <c r="C1672" t="s">
        <v>247</v>
      </c>
      <c r="D1672" t="s">
        <v>685</v>
      </c>
      <c r="E1672" t="s">
        <v>248</v>
      </c>
      <c r="F1672" t="s">
        <v>249</v>
      </c>
      <c r="G1672" t="s">
        <v>250</v>
      </c>
      <c r="I1672" t="s">
        <v>251</v>
      </c>
      <c r="J1672">
        <v>43.218000000000004</v>
      </c>
      <c r="K1672">
        <v>46.115000000000002</v>
      </c>
      <c r="L1672">
        <v>50.872999999999998</v>
      </c>
      <c r="M1672">
        <v>55.536999999999999</v>
      </c>
      <c r="N1672">
        <v>58.926000000000002</v>
      </c>
      <c r="O1672">
        <v>60.371000000000002</v>
      </c>
      <c r="P1672">
        <v>61.85</v>
      </c>
      <c r="Q1672">
        <v>63.844000000000001</v>
      </c>
      <c r="R1672">
        <v>65.081000000000003</v>
      </c>
      <c r="S1672">
        <v>68.959999999999994</v>
      </c>
      <c r="T1672">
        <v>70.459999999999994</v>
      </c>
      <c r="U1672">
        <v>80.161000000000001</v>
      </c>
      <c r="V1672">
        <v>74.936999999999998</v>
      </c>
      <c r="W1672">
        <v>77.001999999999995</v>
      </c>
      <c r="X1672">
        <v>79.918000000000006</v>
      </c>
      <c r="Y1672">
        <v>86.567999999999998</v>
      </c>
      <c r="Z1672">
        <v>89.381</v>
      </c>
      <c r="AA1672">
        <v>90.036000000000001</v>
      </c>
      <c r="AB1672">
        <v>91.376000000000005</v>
      </c>
      <c r="AC1672">
        <v>96.686000000000007</v>
      </c>
      <c r="AD1672">
        <v>100</v>
      </c>
      <c r="AE1672">
        <v>108.631</v>
      </c>
      <c r="AF1672">
        <v>113.161</v>
      </c>
      <c r="AG1672">
        <v>118.961</v>
      </c>
      <c r="AH1672">
        <v>121.06699999999999</v>
      </c>
      <c r="AI1672">
        <v>123.851</v>
      </c>
      <c r="AJ1672">
        <v>126.328</v>
      </c>
      <c r="AK1672">
        <v>132.876</v>
      </c>
      <c r="AL1672">
        <v>140.19200000000001</v>
      </c>
      <c r="AM1672">
        <v>146.589</v>
      </c>
      <c r="AN1672">
        <v>152.97</v>
      </c>
      <c r="AO1672">
        <v>160.15700000000001</v>
      </c>
      <c r="AP1672">
        <v>164.29900000000001</v>
      </c>
      <c r="AQ1672">
        <v>169.43899999999999</v>
      </c>
      <c r="AR1672">
        <v>173.29</v>
      </c>
      <c r="AS1672">
        <v>174.24100000000001</v>
      </c>
      <c r="AT1672">
        <v>179.762</v>
      </c>
      <c r="AU1672">
        <v>181.971</v>
      </c>
      <c r="AV1672">
        <v>186.03399999999999</v>
      </c>
      <c r="AW1672">
        <v>189.84899999999999</v>
      </c>
      <c r="AX1672">
        <v>194.268</v>
      </c>
      <c r="AY1672">
        <v>198.74700000000001</v>
      </c>
      <c r="AZ1672">
        <v>203.33500000000001</v>
      </c>
      <c r="BA1672">
        <v>208.00899999999999</v>
      </c>
      <c r="BB1672">
        <v>212.79300000000001</v>
      </c>
      <c r="BC1672">
        <v>2017</v>
      </c>
    </row>
    <row r="1673" spans="1:55" x14ac:dyDescent="0.25">
      <c r="A1673">
        <v>632</v>
      </c>
      <c r="B1673" t="s">
        <v>684</v>
      </c>
      <c r="C1673" t="s">
        <v>252</v>
      </c>
      <c r="D1673" t="s">
        <v>685</v>
      </c>
      <c r="E1673" t="s">
        <v>253</v>
      </c>
      <c r="F1673" t="s">
        <v>254</v>
      </c>
      <c r="G1673" t="s">
        <v>229</v>
      </c>
      <c r="H1673" t="s">
        <v>220</v>
      </c>
      <c r="I1673" t="s">
        <v>255</v>
      </c>
      <c r="J1673" s="52">
        <v>222569.02</v>
      </c>
      <c r="K1673" s="52">
        <v>229012</v>
      </c>
      <c r="L1673" s="52">
        <v>232642.59</v>
      </c>
      <c r="M1673" s="52">
        <v>234331.36</v>
      </c>
      <c r="N1673" s="52">
        <v>241690.22</v>
      </c>
      <c r="O1673" s="52">
        <v>238879.87</v>
      </c>
      <c r="P1673" s="52">
        <v>236102.2</v>
      </c>
      <c r="Q1673" s="52">
        <v>232528.61</v>
      </c>
      <c r="R1673" s="52">
        <v>231373.9</v>
      </c>
      <c r="S1673" s="52">
        <v>216878.51</v>
      </c>
      <c r="T1673" s="52">
        <v>221656.38</v>
      </c>
      <c r="U1673" s="52">
        <v>204567.01</v>
      </c>
      <c r="V1673" s="52">
        <v>217281.72</v>
      </c>
      <c r="W1673" s="52">
        <v>219145.28</v>
      </c>
      <c r="X1673" s="52">
        <v>203252.4</v>
      </c>
      <c r="Y1673" s="52">
        <v>206198.06</v>
      </c>
      <c r="Z1673" s="52">
        <v>199191.42</v>
      </c>
      <c r="AA1673" s="52">
        <v>203259.46</v>
      </c>
      <c r="AB1673" s="52">
        <v>201314.25</v>
      </c>
      <c r="AC1673" s="52">
        <v>200908.99</v>
      </c>
      <c r="AD1673" s="52">
        <v>199506.38</v>
      </c>
      <c r="AE1673" s="52">
        <v>201849.44</v>
      </c>
      <c r="AF1673" s="52">
        <v>205840.97</v>
      </c>
      <c r="AG1673" s="52">
        <v>206534.56</v>
      </c>
      <c r="AH1673" s="52">
        <v>201210.93</v>
      </c>
      <c r="AI1673" s="52">
        <v>204606.7</v>
      </c>
      <c r="AJ1673" s="52">
        <v>202094.74</v>
      </c>
      <c r="AK1673" s="52">
        <v>197941.82</v>
      </c>
      <c r="AL1673" s="52">
        <v>194806.43</v>
      </c>
      <c r="AM1673" s="52">
        <v>193306.87</v>
      </c>
      <c r="AN1673" s="52">
        <v>192272.95</v>
      </c>
      <c r="AO1673" s="52">
        <v>191387.78</v>
      </c>
      <c r="AP1673" s="52">
        <v>191873.78</v>
      </c>
      <c r="AQ1673" s="52">
        <v>193402.41</v>
      </c>
      <c r="AR1673" s="52">
        <v>191990.88</v>
      </c>
      <c r="AS1673" s="52">
        <v>188877.2</v>
      </c>
      <c r="AT1673" s="52">
        <v>187878.65</v>
      </c>
      <c r="AU1673" s="52">
        <v>187892.44</v>
      </c>
      <c r="AV1673" s="52">
        <v>188007.74</v>
      </c>
      <c r="AW1673" s="52">
        <v>188184.66</v>
      </c>
      <c r="AX1673" s="52">
        <v>188550.37</v>
      </c>
      <c r="AY1673" s="52">
        <v>189286.6</v>
      </c>
      <c r="AZ1673" s="52">
        <v>190394.49</v>
      </c>
      <c r="BA1673" s="52">
        <v>191692.66</v>
      </c>
      <c r="BB1673" s="52">
        <v>192999.67999999999</v>
      </c>
      <c r="BC1673">
        <v>2015</v>
      </c>
    </row>
    <row r="1674" spans="1:55" x14ac:dyDescent="0.25">
      <c r="A1674">
        <v>632</v>
      </c>
      <c r="B1674" t="s">
        <v>684</v>
      </c>
      <c r="C1674" t="s">
        <v>256</v>
      </c>
      <c r="D1674" t="s">
        <v>685</v>
      </c>
      <c r="E1674" t="s">
        <v>253</v>
      </c>
      <c r="F1674" t="s">
        <v>257</v>
      </c>
      <c r="G1674" t="s">
        <v>258</v>
      </c>
      <c r="H1674" t="s">
        <v>220</v>
      </c>
      <c r="I1674" t="s">
        <v>255</v>
      </c>
      <c r="J1674" s="52">
        <v>1717.18</v>
      </c>
      <c r="K1674" s="52">
        <v>1766.89</v>
      </c>
      <c r="L1674" s="52">
        <v>1794.9</v>
      </c>
      <c r="M1674" s="52">
        <v>1807.93</v>
      </c>
      <c r="N1674" s="52">
        <v>1864.7</v>
      </c>
      <c r="O1674" s="52">
        <v>1843.02</v>
      </c>
      <c r="P1674" s="52">
        <v>1821.59</v>
      </c>
      <c r="Q1674" s="52">
        <v>1794.02</v>
      </c>
      <c r="R1674" s="52">
        <v>1785.11</v>
      </c>
      <c r="S1674" s="52">
        <v>1673.27</v>
      </c>
      <c r="T1674" s="52">
        <v>1710.14</v>
      </c>
      <c r="U1674" s="52">
        <v>1578.29</v>
      </c>
      <c r="V1674" s="52">
        <v>1676.38</v>
      </c>
      <c r="W1674" s="52">
        <v>1690.76</v>
      </c>
      <c r="X1674" s="52">
        <v>1568.14</v>
      </c>
      <c r="Y1674" s="52">
        <v>1590.87</v>
      </c>
      <c r="Z1674" s="52">
        <v>1536.81</v>
      </c>
      <c r="AA1674" s="52">
        <v>1568.2</v>
      </c>
      <c r="AB1674" s="52">
        <v>1553.19</v>
      </c>
      <c r="AC1674" s="52">
        <v>1550.06</v>
      </c>
      <c r="AD1674" s="52">
        <v>1539.24</v>
      </c>
      <c r="AE1674" s="52">
        <v>1557.32</v>
      </c>
      <c r="AF1674" s="52">
        <v>1588.12</v>
      </c>
      <c r="AG1674" s="52">
        <v>1593.47</v>
      </c>
      <c r="AH1674" s="52">
        <v>1552.39</v>
      </c>
      <c r="AI1674" s="52">
        <v>1578.59</v>
      </c>
      <c r="AJ1674" s="52">
        <v>1559.21</v>
      </c>
      <c r="AK1674" s="52">
        <v>1527.17</v>
      </c>
      <c r="AL1674" s="52">
        <v>1502.98</v>
      </c>
      <c r="AM1674" s="52">
        <v>1491.41</v>
      </c>
      <c r="AN1674" s="52">
        <v>1483.43</v>
      </c>
      <c r="AO1674" s="52">
        <v>1476.61</v>
      </c>
      <c r="AP1674" s="52">
        <v>1480.35</v>
      </c>
      <c r="AQ1674" s="52">
        <v>1492.15</v>
      </c>
      <c r="AR1674" s="52">
        <v>1481.26</v>
      </c>
      <c r="AS1674" s="52">
        <v>1457.24</v>
      </c>
      <c r="AT1674" s="52">
        <v>1449.53</v>
      </c>
      <c r="AU1674" s="52">
        <v>1449.64</v>
      </c>
      <c r="AV1674" s="52">
        <v>1450.53</v>
      </c>
      <c r="AW1674" s="52">
        <v>1451.89</v>
      </c>
      <c r="AX1674" s="52">
        <v>1454.71</v>
      </c>
      <c r="AY1674" s="52">
        <v>1460.39</v>
      </c>
      <c r="AZ1674" s="52">
        <v>1468.94</v>
      </c>
      <c r="BA1674" s="52">
        <v>1478.96</v>
      </c>
      <c r="BB1674" s="52">
        <v>1489.04</v>
      </c>
      <c r="BC1674">
        <v>2015</v>
      </c>
    </row>
    <row r="1675" spans="1:55" x14ac:dyDescent="0.25">
      <c r="A1675">
        <v>632</v>
      </c>
      <c r="B1675" t="s">
        <v>684</v>
      </c>
      <c r="C1675" t="s">
        <v>259</v>
      </c>
      <c r="D1675" t="s">
        <v>685</v>
      </c>
      <c r="E1675" t="s">
        <v>260</v>
      </c>
      <c r="F1675" t="s">
        <v>261</v>
      </c>
      <c r="G1675" t="s">
        <v>229</v>
      </c>
      <c r="H1675" t="s">
        <v>220</v>
      </c>
      <c r="I1675" t="s">
        <v>262</v>
      </c>
      <c r="J1675" s="52">
        <v>96190.44</v>
      </c>
      <c r="K1675" s="52">
        <v>105609.62</v>
      </c>
      <c r="L1675" s="52">
        <v>118351.81</v>
      </c>
      <c r="M1675" s="52">
        <v>130141.36</v>
      </c>
      <c r="N1675" s="52">
        <v>142419.44</v>
      </c>
      <c r="O1675" s="52">
        <v>144213.48000000001</v>
      </c>
      <c r="P1675" s="52">
        <v>146030.12</v>
      </c>
      <c r="Q1675" s="52">
        <v>148455.20000000001</v>
      </c>
      <c r="R1675" s="52">
        <v>150579.73000000001</v>
      </c>
      <c r="S1675" s="52">
        <v>149559.82999999999</v>
      </c>
      <c r="T1675" s="52">
        <v>156179.51999999999</v>
      </c>
      <c r="U1675" s="52">
        <v>163983.67999999999</v>
      </c>
      <c r="V1675" s="52">
        <v>162824.03</v>
      </c>
      <c r="W1675" s="52">
        <v>168745.87</v>
      </c>
      <c r="X1675" s="52">
        <v>162435.22</v>
      </c>
      <c r="Y1675" s="52">
        <v>178501.02</v>
      </c>
      <c r="Z1675" s="52">
        <v>178039.78</v>
      </c>
      <c r="AA1675" s="52">
        <v>183006.29</v>
      </c>
      <c r="AB1675" s="52">
        <v>183953.27</v>
      </c>
      <c r="AC1675" s="52">
        <v>194251.63</v>
      </c>
      <c r="AD1675" s="52">
        <v>199506.38</v>
      </c>
      <c r="AE1675" s="52">
        <v>219270.3</v>
      </c>
      <c r="AF1675" s="52">
        <v>232932.19</v>
      </c>
      <c r="AG1675" s="52">
        <v>245695.59</v>
      </c>
      <c r="AH1675" s="52">
        <v>243599.47</v>
      </c>
      <c r="AI1675" s="52">
        <v>253407.96</v>
      </c>
      <c r="AJ1675" s="52">
        <v>255302.82</v>
      </c>
      <c r="AK1675" s="52">
        <v>263017.05</v>
      </c>
      <c r="AL1675" s="52">
        <v>273102.13</v>
      </c>
      <c r="AM1675" s="52">
        <v>283367.21999999997</v>
      </c>
      <c r="AN1675" s="52">
        <v>294119.06</v>
      </c>
      <c r="AO1675" s="52">
        <v>306520.23</v>
      </c>
      <c r="AP1675" s="52">
        <v>315246.7</v>
      </c>
      <c r="AQ1675" s="52">
        <v>327698.19</v>
      </c>
      <c r="AR1675" s="52">
        <v>332700.24</v>
      </c>
      <c r="AS1675" s="52">
        <v>329102.17</v>
      </c>
      <c r="AT1675" s="52">
        <v>337734.61</v>
      </c>
      <c r="AU1675" s="52">
        <v>341909.36</v>
      </c>
      <c r="AV1675" s="52">
        <v>349757.63</v>
      </c>
      <c r="AW1675" s="52">
        <v>357266.88</v>
      </c>
      <c r="AX1675" s="52">
        <v>366292.38</v>
      </c>
      <c r="AY1675" s="52">
        <v>376201.25</v>
      </c>
      <c r="AZ1675" s="52">
        <v>387137.84</v>
      </c>
      <c r="BA1675" s="52">
        <v>398737.36</v>
      </c>
      <c r="BB1675" s="52">
        <v>410689.57</v>
      </c>
      <c r="BC1675">
        <v>2015</v>
      </c>
    </row>
    <row r="1676" spans="1:55" x14ac:dyDescent="0.25">
      <c r="A1676">
        <v>632</v>
      </c>
      <c r="B1676" t="s">
        <v>684</v>
      </c>
      <c r="C1676" t="s">
        <v>263</v>
      </c>
      <c r="D1676" t="s">
        <v>685</v>
      </c>
      <c r="E1676" t="s">
        <v>260</v>
      </c>
      <c r="F1676" t="s">
        <v>264</v>
      </c>
      <c r="G1676" t="s">
        <v>242</v>
      </c>
      <c r="H1676" t="s">
        <v>220</v>
      </c>
      <c r="I1676" t="s">
        <v>262</v>
      </c>
      <c r="J1676">
        <v>455.23200000000003</v>
      </c>
      <c r="K1676">
        <v>388.69900000000001</v>
      </c>
      <c r="L1676">
        <v>360.17</v>
      </c>
      <c r="M1676">
        <v>341.48899999999998</v>
      </c>
      <c r="N1676">
        <v>325.93599999999998</v>
      </c>
      <c r="O1676">
        <v>321.00200000000001</v>
      </c>
      <c r="P1676">
        <v>421.68099999999998</v>
      </c>
      <c r="Q1676">
        <v>493.97</v>
      </c>
      <c r="R1676">
        <v>505.56400000000002</v>
      </c>
      <c r="S1676">
        <v>468.83199999999999</v>
      </c>
      <c r="T1676">
        <v>573.64099999999996</v>
      </c>
      <c r="U1676">
        <v>581.28599999999994</v>
      </c>
      <c r="V1676">
        <v>615.15</v>
      </c>
      <c r="W1676">
        <v>596.54600000000005</v>
      </c>
      <c r="X1676">
        <v>390.84399999999999</v>
      </c>
      <c r="Y1676">
        <v>477.15800000000002</v>
      </c>
      <c r="Z1676">
        <v>464.13400000000001</v>
      </c>
      <c r="AA1676">
        <v>418.54300000000001</v>
      </c>
      <c r="AB1676">
        <v>416.315</v>
      </c>
      <c r="AC1676">
        <v>421.21800000000002</v>
      </c>
      <c r="AD1676">
        <v>374.64100000000002</v>
      </c>
      <c r="AE1676">
        <v>399.10899999999998</v>
      </c>
      <c r="AF1676">
        <v>446.95499999999998</v>
      </c>
      <c r="AG1676">
        <v>564.64200000000005</v>
      </c>
      <c r="AH1676">
        <v>615.43700000000001</v>
      </c>
      <c r="AI1676">
        <v>641.61800000000005</v>
      </c>
      <c r="AJ1676">
        <v>651.58100000000002</v>
      </c>
      <c r="AK1676">
        <v>732.77300000000002</v>
      </c>
      <c r="AL1676">
        <v>816.98099999999999</v>
      </c>
      <c r="AM1676">
        <v>802.23400000000004</v>
      </c>
      <c r="AN1676">
        <v>793.27300000000002</v>
      </c>
      <c r="AO1676">
        <v>866.91600000000005</v>
      </c>
      <c r="AP1676">
        <v>823.779</v>
      </c>
      <c r="AQ1676">
        <v>884.68</v>
      </c>
      <c r="AR1676">
        <v>898.64800000000002</v>
      </c>
      <c r="AS1676">
        <v>742.28399999999999</v>
      </c>
      <c r="AT1676">
        <v>759.68399999999997</v>
      </c>
      <c r="AU1676">
        <v>784.74099999999999</v>
      </c>
      <c r="AV1676">
        <v>873.54600000000005</v>
      </c>
      <c r="AW1676">
        <v>832.87400000000002</v>
      </c>
      <c r="AX1676">
        <v>863.34299999999996</v>
      </c>
      <c r="AY1676">
        <v>891.89</v>
      </c>
      <c r="AZ1676">
        <v>923.75900000000001</v>
      </c>
      <c r="BA1676">
        <v>955.428</v>
      </c>
      <c r="BB1676">
        <v>990.47</v>
      </c>
      <c r="BC1676">
        <v>2015</v>
      </c>
    </row>
    <row r="1677" spans="1:55" x14ac:dyDescent="0.25">
      <c r="A1677">
        <v>632</v>
      </c>
      <c r="B1677" t="s">
        <v>684</v>
      </c>
      <c r="C1677" t="s">
        <v>265</v>
      </c>
      <c r="D1677" t="s">
        <v>685</v>
      </c>
      <c r="E1677" t="s">
        <v>260</v>
      </c>
      <c r="F1677" t="s">
        <v>266</v>
      </c>
      <c r="G1677" t="s">
        <v>246</v>
      </c>
      <c r="H1677" t="s">
        <v>220</v>
      </c>
      <c r="I1677" t="s">
        <v>262</v>
      </c>
      <c r="J1677">
        <v>739.82799999999997</v>
      </c>
      <c r="K1677">
        <v>833.26599999999996</v>
      </c>
      <c r="L1677">
        <v>898.77700000000004</v>
      </c>
      <c r="M1677">
        <v>940.75599999999997</v>
      </c>
      <c r="N1677" s="52">
        <v>1005.31</v>
      </c>
      <c r="O1677" s="52">
        <v>1025.05</v>
      </c>
      <c r="P1677" s="52">
        <v>1033.53</v>
      </c>
      <c r="Q1677" s="52">
        <v>1043.06</v>
      </c>
      <c r="R1677" s="52">
        <v>1074.48</v>
      </c>
      <c r="S1677" s="52">
        <v>1046.6500000000001</v>
      </c>
      <c r="T1677" s="52">
        <v>1109.75</v>
      </c>
      <c r="U1677" s="52">
        <v>1058.83</v>
      </c>
      <c r="V1677" s="52">
        <v>1150.27</v>
      </c>
      <c r="W1677" s="52">
        <v>1187.6199999999999</v>
      </c>
      <c r="X1677" s="52">
        <v>1125.01</v>
      </c>
      <c r="Y1677" s="52">
        <v>1165.25</v>
      </c>
      <c r="Z1677" s="52">
        <v>1146.26</v>
      </c>
      <c r="AA1677" s="52">
        <v>1189.8399999999999</v>
      </c>
      <c r="AB1677" s="52">
        <v>1191.72</v>
      </c>
      <c r="AC1677" s="52">
        <v>1206.49</v>
      </c>
      <c r="AD1677" s="52">
        <v>1224.8499999999999</v>
      </c>
      <c r="AE1677" s="52">
        <v>1266.42</v>
      </c>
      <c r="AF1677" s="52">
        <v>1311.89</v>
      </c>
      <c r="AG1677" s="52">
        <v>1340.75</v>
      </c>
      <c r="AH1677" s="52">
        <v>1341.36</v>
      </c>
      <c r="AI1677" s="52">
        <v>1406.48</v>
      </c>
      <c r="AJ1677" s="52">
        <v>1431.26</v>
      </c>
      <c r="AK1677" s="52">
        <v>1439.51</v>
      </c>
      <c r="AL1677" s="52">
        <v>1444.26</v>
      </c>
      <c r="AM1677" s="52">
        <v>1444.07</v>
      </c>
      <c r="AN1677" s="52">
        <v>1453.08</v>
      </c>
      <c r="AO1677" s="52">
        <v>1476.61</v>
      </c>
      <c r="AP1677" s="52">
        <v>1508.75</v>
      </c>
      <c r="AQ1677" s="52">
        <v>1547.45</v>
      </c>
      <c r="AR1677" s="52">
        <v>1565.22</v>
      </c>
      <c r="AS1677" s="52">
        <v>1556.31</v>
      </c>
      <c r="AT1677" s="52">
        <v>1565</v>
      </c>
      <c r="AU1677" s="52">
        <v>1594.87</v>
      </c>
      <c r="AV1677" s="52">
        <v>1631.83</v>
      </c>
      <c r="AW1677" s="52">
        <v>1662.41</v>
      </c>
      <c r="AX1677" s="52">
        <v>1700.42</v>
      </c>
      <c r="AY1677" s="52">
        <v>1742.54</v>
      </c>
      <c r="AZ1677" s="52">
        <v>1789.01</v>
      </c>
      <c r="BA1677" s="52">
        <v>1838.54</v>
      </c>
      <c r="BB1677" s="52">
        <v>1889.81</v>
      </c>
      <c r="BC1677">
        <v>2015</v>
      </c>
    </row>
    <row r="1678" spans="1:55" x14ac:dyDescent="0.25">
      <c r="A1678">
        <v>632</v>
      </c>
      <c r="B1678" t="s">
        <v>684</v>
      </c>
      <c r="C1678" t="s">
        <v>267</v>
      </c>
      <c r="D1678" t="s">
        <v>685</v>
      </c>
      <c r="E1678" t="s">
        <v>268</v>
      </c>
      <c r="F1678" t="s">
        <v>269</v>
      </c>
      <c r="G1678" t="s">
        <v>270</v>
      </c>
    </row>
    <row r="1679" spans="1:55" x14ac:dyDescent="0.25">
      <c r="A1679">
        <v>632</v>
      </c>
      <c r="B1679" t="s">
        <v>684</v>
      </c>
      <c r="C1679" t="s">
        <v>271</v>
      </c>
      <c r="D1679" t="s">
        <v>685</v>
      </c>
      <c r="E1679" t="s">
        <v>272</v>
      </c>
      <c r="F1679" t="s">
        <v>273</v>
      </c>
      <c r="G1679" t="s">
        <v>274</v>
      </c>
      <c r="I1679" t="s">
        <v>243</v>
      </c>
      <c r="J1679">
        <v>2E-3</v>
      </c>
      <c r="K1679">
        <v>2E-3</v>
      </c>
      <c r="L1679">
        <v>2E-3</v>
      </c>
      <c r="M1679">
        <v>2E-3</v>
      </c>
      <c r="N1679">
        <v>2E-3</v>
      </c>
      <c r="O1679">
        <v>2E-3</v>
      </c>
      <c r="P1679">
        <v>2E-3</v>
      </c>
      <c r="Q1679">
        <v>2E-3</v>
      </c>
      <c r="R1679">
        <v>2E-3</v>
      </c>
      <c r="S1679">
        <v>2E-3</v>
      </c>
      <c r="T1679">
        <v>2E-3</v>
      </c>
      <c r="U1679">
        <v>2E-3</v>
      </c>
      <c r="V1679">
        <v>2E-3</v>
      </c>
      <c r="W1679">
        <v>2E-3</v>
      </c>
      <c r="X1679">
        <v>1E-3</v>
      </c>
      <c r="Y1679">
        <v>1E-3</v>
      </c>
      <c r="Z1679">
        <v>1E-3</v>
      </c>
      <c r="AA1679">
        <v>1E-3</v>
      </c>
      <c r="AB1679">
        <v>1E-3</v>
      </c>
      <c r="AC1679">
        <v>1E-3</v>
      </c>
      <c r="AD1679">
        <v>1E-3</v>
      </c>
      <c r="AE1679">
        <v>1E-3</v>
      </c>
      <c r="AF1679">
        <v>1E-3</v>
      </c>
      <c r="AG1679">
        <v>1E-3</v>
      </c>
      <c r="AH1679">
        <v>1E-3</v>
      </c>
      <c r="AI1679">
        <v>1E-3</v>
      </c>
      <c r="AJ1679">
        <v>1E-3</v>
      </c>
      <c r="AK1679">
        <v>1E-3</v>
      </c>
      <c r="AL1679">
        <v>1E-3</v>
      </c>
      <c r="AM1679">
        <v>1E-3</v>
      </c>
      <c r="AN1679">
        <v>1E-3</v>
      </c>
      <c r="AO1679">
        <v>1E-3</v>
      </c>
      <c r="AP1679">
        <v>1E-3</v>
      </c>
      <c r="AQ1679">
        <v>1E-3</v>
      </c>
      <c r="AR1679">
        <v>1E-3</v>
      </c>
      <c r="AS1679">
        <v>1E-3</v>
      </c>
      <c r="AT1679">
        <v>1E-3</v>
      </c>
      <c r="AU1679">
        <v>1E-3</v>
      </c>
      <c r="AV1679">
        <v>1E-3</v>
      </c>
      <c r="AW1679">
        <v>1E-3</v>
      </c>
      <c r="AX1679">
        <v>1E-3</v>
      </c>
      <c r="AY1679">
        <v>1E-3</v>
      </c>
      <c r="AZ1679">
        <v>1E-3</v>
      </c>
      <c r="BA1679">
        <v>1E-3</v>
      </c>
      <c r="BB1679">
        <v>1E-3</v>
      </c>
      <c r="BC1679">
        <v>2017</v>
      </c>
    </row>
    <row r="1680" spans="1:55" x14ac:dyDescent="0.25">
      <c r="A1680">
        <v>632</v>
      </c>
      <c r="B1680" t="s">
        <v>684</v>
      </c>
      <c r="C1680" t="s">
        <v>275</v>
      </c>
      <c r="D1680" t="s">
        <v>685</v>
      </c>
      <c r="E1680" t="s">
        <v>276</v>
      </c>
      <c r="F1680" t="s">
        <v>277</v>
      </c>
      <c r="G1680" t="s">
        <v>278</v>
      </c>
      <c r="I1680" t="s">
        <v>243</v>
      </c>
      <c r="J1680">
        <v>130.017</v>
      </c>
      <c r="K1680">
        <v>126.742</v>
      </c>
      <c r="L1680">
        <v>131.68100000000001</v>
      </c>
      <c r="M1680">
        <v>138.33699999999999</v>
      </c>
      <c r="N1680">
        <v>141.667</v>
      </c>
      <c r="O1680">
        <v>140.68899999999999</v>
      </c>
      <c r="P1680">
        <v>141.29300000000001</v>
      </c>
      <c r="Q1680">
        <v>142.327</v>
      </c>
      <c r="R1680">
        <v>140.142</v>
      </c>
      <c r="S1680">
        <v>142.893</v>
      </c>
      <c r="T1680">
        <v>140.73500000000001</v>
      </c>
      <c r="U1680">
        <v>154.87299999999999</v>
      </c>
      <c r="V1680">
        <v>141.553</v>
      </c>
      <c r="W1680">
        <v>142.08799999999999</v>
      </c>
      <c r="X1680">
        <v>144.386</v>
      </c>
      <c r="Y1680">
        <v>153.18799999999999</v>
      </c>
      <c r="Z1680">
        <v>155.322</v>
      </c>
      <c r="AA1680">
        <v>153.80699999999999</v>
      </c>
      <c r="AB1680">
        <v>154.36000000000001</v>
      </c>
      <c r="AC1680">
        <v>161.005</v>
      </c>
      <c r="AD1680">
        <v>162.88200000000001</v>
      </c>
      <c r="AE1680">
        <v>173.143</v>
      </c>
      <c r="AF1680">
        <v>177.55500000000001</v>
      </c>
      <c r="AG1680">
        <v>183.25200000000001</v>
      </c>
      <c r="AH1680">
        <v>181.60599999999999</v>
      </c>
      <c r="AI1680">
        <v>180.172</v>
      </c>
      <c r="AJ1680">
        <v>178.37700000000001</v>
      </c>
      <c r="AK1680">
        <v>182.71299999999999</v>
      </c>
      <c r="AL1680">
        <v>189.095</v>
      </c>
      <c r="AM1680">
        <v>196.22900000000001</v>
      </c>
      <c r="AN1680">
        <v>202.411</v>
      </c>
      <c r="AO1680">
        <v>207.584</v>
      </c>
      <c r="AP1680">
        <v>208.946</v>
      </c>
      <c r="AQ1680">
        <v>211.767</v>
      </c>
      <c r="AR1680">
        <v>212.55799999999999</v>
      </c>
      <c r="AS1680">
        <v>211.464</v>
      </c>
      <c r="AT1680">
        <v>215.80500000000001</v>
      </c>
      <c r="AU1680">
        <v>214.381</v>
      </c>
      <c r="AV1680">
        <v>214.33500000000001</v>
      </c>
      <c r="AW1680">
        <v>214.91</v>
      </c>
      <c r="AX1680">
        <v>215.41300000000001</v>
      </c>
      <c r="AY1680">
        <v>215.892</v>
      </c>
      <c r="AZ1680">
        <v>216.398</v>
      </c>
      <c r="BA1680">
        <v>216.87799999999999</v>
      </c>
      <c r="BB1680">
        <v>217.31800000000001</v>
      </c>
      <c r="BC1680">
        <v>2017</v>
      </c>
    </row>
    <row r="1681" spans="1:55" x14ac:dyDescent="0.25">
      <c r="A1681">
        <v>632</v>
      </c>
      <c r="B1681" t="s">
        <v>684</v>
      </c>
      <c r="C1681" t="s">
        <v>279</v>
      </c>
      <c r="D1681" t="s">
        <v>685</v>
      </c>
      <c r="E1681" t="s">
        <v>280</v>
      </c>
      <c r="F1681" t="s">
        <v>281</v>
      </c>
      <c r="G1681" t="s">
        <v>282</v>
      </c>
      <c r="I1681" t="s">
        <v>686</v>
      </c>
      <c r="J1681">
        <v>22.318000000000001</v>
      </c>
      <c r="K1681">
        <v>22.318000000000001</v>
      </c>
      <c r="L1681">
        <v>22.318000000000001</v>
      </c>
      <c r="M1681">
        <v>22.318000000000001</v>
      </c>
      <c r="N1681">
        <v>13.585000000000001</v>
      </c>
      <c r="O1681">
        <v>12.257</v>
      </c>
      <c r="P1681">
        <v>11.551</v>
      </c>
      <c r="Q1681">
        <v>9.8680000000000003</v>
      </c>
      <c r="R1681">
        <v>11.614000000000001</v>
      </c>
      <c r="S1681">
        <v>11.708</v>
      </c>
      <c r="T1681">
        <v>11.936999999999999</v>
      </c>
      <c r="U1681">
        <v>11.218999999999999</v>
      </c>
      <c r="V1681">
        <v>17.434000000000001</v>
      </c>
      <c r="W1681">
        <v>14.853</v>
      </c>
      <c r="X1681">
        <v>19.521000000000001</v>
      </c>
      <c r="Y1681">
        <v>15.528</v>
      </c>
      <c r="Z1681">
        <v>7.85</v>
      </c>
      <c r="AA1681">
        <v>10.894</v>
      </c>
      <c r="AB1681">
        <v>11.526</v>
      </c>
      <c r="AC1681">
        <v>8.8879999999999999</v>
      </c>
      <c r="AD1681">
        <v>10.093</v>
      </c>
      <c r="AE1681">
        <v>10.053000000000001</v>
      </c>
      <c r="AF1681">
        <v>11.010999999999999</v>
      </c>
      <c r="AG1681">
        <v>10.305</v>
      </c>
      <c r="AH1681">
        <v>9.3580000000000005</v>
      </c>
      <c r="AI1681">
        <v>9.3089999999999993</v>
      </c>
      <c r="AJ1681">
        <v>9.6270000000000007</v>
      </c>
      <c r="AK1681">
        <v>11.170999999999999</v>
      </c>
      <c r="AL1681">
        <v>14.282</v>
      </c>
      <c r="AM1681">
        <v>12.401</v>
      </c>
      <c r="AN1681">
        <v>15.403</v>
      </c>
      <c r="AO1681">
        <v>14.898999999999999</v>
      </c>
      <c r="AP1681">
        <v>16.82</v>
      </c>
      <c r="AQ1681">
        <v>20.358000000000001</v>
      </c>
      <c r="AR1681">
        <v>18.547999999999998</v>
      </c>
      <c r="AS1681">
        <v>18.623000000000001</v>
      </c>
      <c r="AT1681">
        <v>21.116</v>
      </c>
      <c r="AU1681">
        <v>21.527999999999999</v>
      </c>
      <c r="AV1681">
        <v>22.439</v>
      </c>
      <c r="AW1681">
        <v>22.672999999999998</v>
      </c>
      <c r="AX1681">
        <v>23.04</v>
      </c>
      <c r="AY1681">
        <v>23.373000000000001</v>
      </c>
      <c r="AZ1681">
        <v>23.686</v>
      </c>
      <c r="BA1681">
        <v>24.096</v>
      </c>
      <c r="BB1681">
        <v>24.398</v>
      </c>
      <c r="BC1681">
        <v>2017</v>
      </c>
    </row>
    <row r="1682" spans="1:55" x14ac:dyDescent="0.25">
      <c r="A1682">
        <v>632</v>
      </c>
      <c r="B1682" t="s">
        <v>684</v>
      </c>
      <c r="C1682" t="s">
        <v>283</v>
      </c>
      <c r="D1682" t="s">
        <v>685</v>
      </c>
      <c r="E1682" t="s">
        <v>284</v>
      </c>
      <c r="F1682" t="s">
        <v>285</v>
      </c>
      <c r="G1682" t="s">
        <v>282</v>
      </c>
      <c r="I1682" t="s">
        <v>686</v>
      </c>
      <c r="J1682">
        <v>13.164</v>
      </c>
      <c r="K1682">
        <v>26.733000000000001</v>
      </c>
      <c r="L1682">
        <v>11.798</v>
      </c>
      <c r="M1682">
        <v>24.024000000000001</v>
      </c>
      <c r="N1682">
        <v>14.114000000000001</v>
      </c>
      <c r="O1682">
        <v>13.842000000000001</v>
      </c>
      <c r="P1682">
        <v>11.795</v>
      </c>
      <c r="Q1682">
        <v>15.432</v>
      </c>
      <c r="R1682">
        <v>14.044</v>
      </c>
      <c r="S1682">
        <v>13.204000000000001</v>
      </c>
      <c r="T1682">
        <v>18.315999999999999</v>
      </c>
      <c r="U1682">
        <v>11.433</v>
      </c>
      <c r="V1682">
        <v>18.536999999999999</v>
      </c>
      <c r="W1682">
        <v>17.381</v>
      </c>
      <c r="X1682">
        <v>19.507999999999999</v>
      </c>
      <c r="Y1682">
        <v>6.6479999999999997</v>
      </c>
      <c r="Z1682">
        <v>4.8970000000000002</v>
      </c>
      <c r="AA1682">
        <v>-2.395</v>
      </c>
      <c r="AB1682">
        <v>9.5069999999999997</v>
      </c>
      <c r="AC1682">
        <v>8.6059999999999999</v>
      </c>
      <c r="AD1682">
        <v>9.8610000000000007</v>
      </c>
      <c r="AE1682">
        <v>13.177</v>
      </c>
      <c r="AF1682">
        <v>11.666</v>
      </c>
      <c r="AG1682">
        <v>8.7479999999999993</v>
      </c>
      <c r="AH1682">
        <v>5.1779999999999999</v>
      </c>
      <c r="AI1682">
        <v>2.8809999999999998</v>
      </c>
      <c r="AJ1682">
        <v>4.0839999999999996</v>
      </c>
      <c r="AK1682">
        <v>6.22</v>
      </c>
      <c r="AL1682">
        <v>3.859</v>
      </c>
      <c r="AM1682">
        <v>5.5110000000000001</v>
      </c>
      <c r="AN1682">
        <v>14.977</v>
      </c>
      <c r="AO1682">
        <v>8.8520000000000003</v>
      </c>
      <c r="AP1682">
        <v>11.286</v>
      </c>
      <c r="AQ1682">
        <v>13.407</v>
      </c>
      <c r="AR1682">
        <v>12.212</v>
      </c>
      <c r="AS1682">
        <v>18.187000000000001</v>
      </c>
      <c r="AT1682">
        <v>14.632</v>
      </c>
      <c r="AU1682">
        <v>17.506</v>
      </c>
      <c r="AV1682">
        <v>13.314</v>
      </c>
      <c r="AW1682">
        <v>13.749000000000001</v>
      </c>
      <c r="AX1682">
        <v>14.247999999999999</v>
      </c>
      <c r="AY1682">
        <v>14.647</v>
      </c>
      <c r="AZ1682">
        <v>15.05</v>
      </c>
      <c r="BA1682">
        <v>15.617000000000001</v>
      </c>
      <c r="BB1682">
        <v>15.987</v>
      </c>
      <c r="BC1682">
        <v>2017</v>
      </c>
    </row>
    <row r="1683" spans="1:55" x14ac:dyDescent="0.25">
      <c r="A1683">
        <v>632</v>
      </c>
      <c r="B1683" t="s">
        <v>684</v>
      </c>
      <c r="C1683" t="s">
        <v>286</v>
      </c>
      <c r="D1683" t="s">
        <v>685</v>
      </c>
      <c r="E1683" t="s">
        <v>287</v>
      </c>
      <c r="F1683" t="s">
        <v>288</v>
      </c>
      <c r="G1683" t="s">
        <v>250</v>
      </c>
      <c r="I1683" t="s">
        <v>687</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165.49600000000001</v>
      </c>
      <c r="AR1683">
        <v>167.727</v>
      </c>
      <c r="AS1683">
        <v>171.08099999999999</v>
      </c>
      <c r="AT1683">
        <v>174.161</v>
      </c>
      <c r="AU1683">
        <v>175.90199999999999</v>
      </c>
      <c r="AV1683">
        <v>179.42</v>
      </c>
      <c r="AW1683">
        <v>183.00899999999999</v>
      </c>
      <c r="AX1683">
        <v>186.66900000000001</v>
      </c>
      <c r="AY1683">
        <v>190.40199999999999</v>
      </c>
      <c r="AZ1683">
        <v>194.21</v>
      </c>
      <c r="BA1683">
        <v>198.095</v>
      </c>
      <c r="BB1683">
        <v>202.05600000000001</v>
      </c>
      <c r="BC1683">
        <v>2017</v>
      </c>
    </row>
    <row r="1684" spans="1:55" x14ac:dyDescent="0.25">
      <c r="A1684">
        <v>632</v>
      </c>
      <c r="B1684" t="s">
        <v>684</v>
      </c>
      <c r="C1684" t="s">
        <v>290</v>
      </c>
      <c r="D1684" t="s">
        <v>685</v>
      </c>
      <c r="E1684" t="s">
        <v>287</v>
      </c>
      <c r="F1684" t="s">
        <v>291</v>
      </c>
      <c r="G1684" t="s">
        <v>235</v>
      </c>
      <c r="I1684" t="s">
        <v>292</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1.571</v>
      </c>
      <c r="AR1684">
        <v>1.3480000000000001</v>
      </c>
      <c r="AS1684">
        <v>2</v>
      </c>
      <c r="AT1684">
        <v>1.8</v>
      </c>
      <c r="AU1684">
        <v>1</v>
      </c>
      <c r="AV1684">
        <v>2</v>
      </c>
      <c r="AW1684">
        <v>2</v>
      </c>
      <c r="AX1684">
        <v>2</v>
      </c>
      <c r="AY1684">
        <v>2</v>
      </c>
      <c r="AZ1684">
        <v>2</v>
      </c>
      <c r="BA1684">
        <v>2</v>
      </c>
      <c r="BB1684">
        <v>2</v>
      </c>
      <c r="BC1684">
        <v>2017</v>
      </c>
    </row>
    <row r="1685" spans="1:55" x14ac:dyDescent="0.25">
      <c r="A1685">
        <v>632</v>
      </c>
      <c r="B1685" t="s">
        <v>684</v>
      </c>
      <c r="C1685" t="s">
        <v>293</v>
      </c>
      <c r="D1685" t="s">
        <v>685</v>
      </c>
      <c r="E1685" t="s">
        <v>294</v>
      </c>
      <c r="F1685" t="s">
        <v>295</v>
      </c>
      <c r="G1685" t="s">
        <v>250</v>
      </c>
      <c r="I1685" t="s">
        <v>687</v>
      </c>
      <c r="J1685" t="s">
        <v>232</v>
      </c>
      <c r="K1685" t="s">
        <v>232</v>
      </c>
      <c r="L1685" t="s">
        <v>232</v>
      </c>
      <c r="M1685" t="s">
        <v>232</v>
      </c>
      <c r="N1685" t="s">
        <v>232</v>
      </c>
      <c r="O1685" t="s">
        <v>232</v>
      </c>
      <c r="P1685" t="s">
        <v>232</v>
      </c>
      <c r="Q1685" t="s">
        <v>232</v>
      </c>
      <c r="R1685" t="s">
        <v>232</v>
      </c>
      <c r="S1685" t="s">
        <v>232</v>
      </c>
      <c r="T1685" t="s">
        <v>232</v>
      </c>
      <c r="U1685" t="s">
        <v>232</v>
      </c>
      <c r="V1685" t="s">
        <v>232</v>
      </c>
      <c r="W1685" t="s">
        <v>232</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169.965</v>
      </c>
      <c r="AR1685">
        <v>169.965</v>
      </c>
      <c r="AS1685">
        <v>173.34</v>
      </c>
      <c r="AT1685">
        <v>174.727</v>
      </c>
      <c r="AU1685">
        <v>179.78200000000001</v>
      </c>
      <c r="AV1685">
        <v>183.36799999999999</v>
      </c>
      <c r="AW1685">
        <v>186.715</v>
      </c>
      <c r="AX1685">
        <v>190.816</v>
      </c>
      <c r="AY1685">
        <v>194.39</v>
      </c>
      <c r="AZ1685">
        <v>198.364</v>
      </c>
      <c r="BA1685">
        <v>202.27699999999999</v>
      </c>
      <c r="BB1685">
        <v>206.29400000000001</v>
      </c>
      <c r="BC1685">
        <v>2017</v>
      </c>
    </row>
    <row r="1686" spans="1:55" x14ac:dyDescent="0.25">
      <c r="A1686">
        <v>632</v>
      </c>
      <c r="B1686" t="s">
        <v>684</v>
      </c>
      <c r="C1686" t="s">
        <v>296</v>
      </c>
      <c r="D1686" t="s">
        <v>685</v>
      </c>
      <c r="E1686" t="s">
        <v>294</v>
      </c>
      <c r="F1686" t="s">
        <v>297</v>
      </c>
      <c r="G1686" t="s">
        <v>235</v>
      </c>
      <c r="I1686" t="s">
        <v>298</v>
      </c>
      <c r="J1686" t="s">
        <v>232</v>
      </c>
      <c r="K1686" t="s">
        <v>232</v>
      </c>
      <c r="L1686" t="s">
        <v>232</v>
      </c>
      <c r="M1686" t="s">
        <v>232</v>
      </c>
      <c r="N1686" t="s">
        <v>232</v>
      </c>
      <c r="O1686" t="s">
        <v>232</v>
      </c>
      <c r="P1686" t="s">
        <v>232</v>
      </c>
      <c r="Q1686" t="s">
        <v>232</v>
      </c>
      <c r="R1686" t="s">
        <v>232</v>
      </c>
      <c r="S1686" t="s">
        <v>232</v>
      </c>
      <c r="T1686" t="s">
        <v>232</v>
      </c>
      <c r="U1686" t="s">
        <v>232</v>
      </c>
      <c r="V1686" t="s">
        <v>232</v>
      </c>
      <c r="W1686" t="s">
        <v>232</v>
      </c>
      <c r="X1686" t="s">
        <v>232</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3.4750000000000001</v>
      </c>
      <c r="AR1686">
        <v>0</v>
      </c>
      <c r="AS1686">
        <v>1.986</v>
      </c>
      <c r="AT1686">
        <v>0.8</v>
      </c>
      <c r="AU1686">
        <v>2.8929999999999998</v>
      </c>
      <c r="AV1686">
        <v>1.994</v>
      </c>
      <c r="AW1686">
        <v>1.8260000000000001</v>
      </c>
      <c r="AX1686">
        <v>2.1960000000000002</v>
      </c>
      <c r="AY1686">
        <v>1.873</v>
      </c>
      <c r="AZ1686">
        <v>2.044</v>
      </c>
      <c r="BA1686">
        <v>1.9730000000000001</v>
      </c>
      <c r="BB1686">
        <v>1.986</v>
      </c>
      <c r="BC1686">
        <v>2017</v>
      </c>
    </row>
    <row r="1687" spans="1:55" x14ac:dyDescent="0.25">
      <c r="A1687">
        <v>632</v>
      </c>
      <c r="B1687" t="s">
        <v>684</v>
      </c>
      <c r="C1687" t="s">
        <v>299</v>
      </c>
      <c r="D1687" t="s">
        <v>685</v>
      </c>
      <c r="E1687" t="s">
        <v>300</v>
      </c>
      <c r="G1687" t="s">
        <v>274</v>
      </c>
    </row>
    <row r="1688" spans="1:55" x14ac:dyDescent="0.25">
      <c r="A1688">
        <v>632</v>
      </c>
      <c r="B1688" t="s">
        <v>684</v>
      </c>
      <c r="C1688" t="s">
        <v>301</v>
      </c>
      <c r="D1688" t="s">
        <v>685</v>
      </c>
      <c r="E1688" t="s">
        <v>302</v>
      </c>
      <c r="F1688" t="s">
        <v>303</v>
      </c>
      <c r="G1688" t="s">
        <v>235</v>
      </c>
      <c r="I1688" t="s">
        <v>688</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-10.590999999999999</v>
      </c>
      <c r="AC1688">
        <v>-2.5979999999999999</v>
      </c>
      <c r="AD1688">
        <v>-8.2859999999999996</v>
      </c>
      <c r="AE1688">
        <v>6.9320000000000004</v>
      </c>
      <c r="AF1688">
        <v>10.246</v>
      </c>
      <c r="AG1688">
        <v>10.343999999999999</v>
      </c>
      <c r="AH1688">
        <v>4.9429999999999996</v>
      </c>
      <c r="AI1688">
        <v>6.6619999999999999</v>
      </c>
      <c r="AJ1688">
        <v>6.5220000000000002</v>
      </c>
      <c r="AK1688">
        <v>0.72499999999999998</v>
      </c>
      <c r="AL1688">
        <v>16.794</v>
      </c>
      <c r="AM1688">
        <v>10.382999999999999</v>
      </c>
      <c r="AN1688">
        <v>2.8530000000000002</v>
      </c>
      <c r="AO1688">
        <v>0.67400000000000004</v>
      </c>
      <c r="AP1688">
        <v>3.7749999999999999</v>
      </c>
      <c r="AQ1688">
        <v>5.73</v>
      </c>
      <c r="AR1688">
        <v>-6.4450000000000003</v>
      </c>
      <c r="AS1688">
        <v>-3.036</v>
      </c>
      <c r="AT1688">
        <v>9.3979999999999997</v>
      </c>
      <c r="AU1688">
        <v>9.8030000000000008</v>
      </c>
      <c r="AV1688">
        <v>7.0110000000000001</v>
      </c>
      <c r="AW1688">
        <v>5.1689999999999996</v>
      </c>
      <c r="AX1688">
        <v>5.0620000000000003</v>
      </c>
      <c r="AY1688">
        <v>5.3360000000000003</v>
      </c>
      <c r="AZ1688">
        <v>5.1420000000000003</v>
      </c>
      <c r="BA1688">
        <v>5.17</v>
      </c>
      <c r="BB1688">
        <v>4.7590000000000003</v>
      </c>
      <c r="BC1688">
        <v>2017</v>
      </c>
    </row>
    <row r="1689" spans="1:55" x14ac:dyDescent="0.25">
      <c r="A1689">
        <v>632</v>
      </c>
      <c r="B1689" t="s">
        <v>684</v>
      </c>
      <c r="C1689" t="s">
        <v>305</v>
      </c>
      <c r="D1689" t="s">
        <v>685</v>
      </c>
      <c r="E1689" t="s">
        <v>306</v>
      </c>
      <c r="F1689" t="s">
        <v>307</v>
      </c>
      <c r="G1689" t="s">
        <v>235</v>
      </c>
      <c r="I1689" t="s">
        <v>688</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-1.0620000000000001</v>
      </c>
      <c r="AC1689">
        <v>-3.8559999999999999</v>
      </c>
      <c r="AD1689">
        <v>2.8069999999999999</v>
      </c>
      <c r="AE1689">
        <v>9.3379999999999992</v>
      </c>
      <c r="AF1689">
        <v>11.446999999999999</v>
      </c>
      <c r="AG1689">
        <v>10.933</v>
      </c>
      <c r="AH1689">
        <v>7.2519999999999998</v>
      </c>
      <c r="AI1689">
        <v>6.3540000000000001</v>
      </c>
      <c r="AJ1689">
        <v>3.2269999999999999</v>
      </c>
      <c r="AK1689">
        <v>0.47599999999999998</v>
      </c>
      <c r="AL1689">
        <v>17.792000000000002</v>
      </c>
      <c r="AM1689">
        <v>11.747</v>
      </c>
      <c r="AN1689">
        <v>0.48399999999999999</v>
      </c>
      <c r="AO1689">
        <v>-1.0629999999999999</v>
      </c>
      <c r="AP1689">
        <v>4.95</v>
      </c>
      <c r="AQ1689">
        <v>6.609</v>
      </c>
      <c r="AR1689">
        <v>-1.351</v>
      </c>
      <c r="AS1689">
        <v>-4.9800000000000004</v>
      </c>
      <c r="AT1689">
        <v>12.833</v>
      </c>
      <c r="AU1689">
        <v>11.073</v>
      </c>
      <c r="AV1689">
        <v>6.952</v>
      </c>
      <c r="AW1689">
        <v>5.91</v>
      </c>
      <c r="AX1689">
        <v>5.6980000000000004</v>
      </c>
      <c r="AY1689">
        <v>6.0910000000000002</v>
      </c>
      <c r="AZ1689">
        <v>5.8289999999999997</v>
      </c>
      <c r="BA1689">
        <v>5.8659999999999997</v>
      </c>
      <c r="BB1689">
        <v>5.6109999999999998</v>
      </c>
      <c r="BC1689">
        <v>2017</v>
      </c>
    </row>
    <row r="1690" spans="1:55" x14ac:dyDescent="0.25">
      <c r="A1690">
        <v>632</v>
      </c>
      <c r="B1690" t="s">
        <v>684</v>
      </c>
      <c r="C1690" t="s">
        <v>308</v>
      </c>
      <c r="D1690" t="s">
        <v>685</v>
      </c>
      <c r="E1690" t="s">
        <v>309</v>
      </c>
      <c r="F1690" t="s">
        <v>310</v>
      </c>
      <c r="G1690" t="s">
        <v>235</v>
      </c>
      <c r="I1690" t="s">
        <v>688</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18.934999999999999</v>
      </c>
      <c r="AR1690">
        <v>22.736000000000001</v>
      </c>
      <c r="AS1690">
        <v>-8.3369999999999997</v>
      </c>
      <c r="AT1690">
        <v>0.56499999999999995</v>
      </c>
      <c r="AU1690">
        <v>-0.66900000000000004</v>
      </c>
      <c r="AV1690">
        <v>2.3889999999999998</v>
      </c>
      <c r="AW1690">
        <v>4.1070000000000002</v>
      </c>
      <c r="AX1690">
        <v>4.0789999999999997</v>
      </c>
      <c r="AY1690">
        <v>4.0880000000000001</v>
      </c>
      <c r="AZ1690">
        <v>4.0970000000000004</v>
      </c>
      <c r="BA1690">
        <v>4.1509999999999998</v>
      </c>
      <c r="BB1690">
        <v>3.621</v>
      </c>
      <c r="BC1690">
        <v>2017</v>
      </c>
    </row>
    <row r="1691" spans="1:55" x14ac:dyDescent="0.25">
      <c r="A1691">
        <v>632</v>
      </c>
      <c r="B1691" t="s">
        <v>684</v>
      </c>
      <c r="C1691" t="s">
        <v>311</v>
      </c>
      <c r="D1691" t="s">
        <v>685</v>
      </c>
      <c r="E1691" t="s">
        <v>312</v>
      </c>
      <c r="F1691" t="s">
        <v>313</v>
      </c>
      <c r="G1691" t="s">
        <v>235</v>
      </c>
      <c r="I1691" t="s">
        <v>688</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25.602</v>
      </c>
      <c r="AR1691">
        <v>50.395000000000003</v>
      </c>
      <c r="AS1691">
        <v>-21.021999999999998</v>
      </c>
      <c r="AT1691">
        <v>32.277000000000001</v>
      </c>
      <c r="AU1691">
        <v>-0.85099999999999998</v>
      </c>
      <c r="AV1691">
        <v>-10.199</v>
      </c>
      <c r="AW1691">
        <v>4.694</v>
      </c>
      <c r="AX1691">
        <v>4.8140000000000001</v>
      </c>
      <c r="AY1691">
        <v>5.0170000000000003</v>
      </c>
      <c r="AZ1691">
        <v>5.4269999999999996</v>
      </c>
      <c r="BA1691">
        <v>5.9390000000000001</v>
      </c>
      <c r="BB1691">
        <v>6.5049999999999999</v>
      </c>
      <c r="BC1691">
        <v>2017</v>
      </c>
    </row>
    <row r="1692" spans="1:55" x14ac:dyDescent="0.25">
      <c r="A1692">
        <v>632</v>
      </c>
      <c r="B1692" t="s">
        <v>684</v>
      </c>
      <c r="C1692" t="s">
        <v>314</v>
      </c>
      <c r="D1692" t="s">
        <v>685</v>
      </c>
      <c r="E1692" t="s">
        <v>315</v>
      </c>
      <c r="F1692" t="s">
        <v>316</v>
      </c>
      <c r="G1692" t="s">
        <v>317</v>
      </c>
    </row>
    <row r="1693" spans="1:55" x14ac:dyDescent="0.25">
      <c r="A1693">
        <v>632</v>
      </c>
      <c r="B1693" t="s">
        <v>684</v>
      </c>
      <c r="C1693" t="s">
        <v>318</v>
      </c>
      <c r="D1693" t="s">
        <v>685</v>
      </c>
      <c r="E1693" t="s">
        <v>319</v>
      </c>
      <c r="F1693" t="s">
        <v>320</v>
      </c>
      <c r="G1693" t="s">
        <v>321</v>
      </c>
      <c r="H1693" t="s">
        <v>322</v>
      </c>
    </row>
    <row r="1694" spans="1:55" x14ac:dyDescent="0.25">
      <c r="A1694">
        <v>632</v>
      </c>
      <c r="B1694" t="s">
        <v>684</v>
      </c>
      <c r="C1694" t="s">
        <v>323</v>
      </c>
      <c r="D1694" t="s">
        <v>685</v>
      </c>
      <c r="E1694" t="s">
        <v>324</v>
      </c>
      <c r="F1694" t="s">
        <v>325</v>
      </c>
      <c r="G1694" t="s">
        <v>321</v>
      </c>
      <c r="H1694" t="s">
        <v>322</v>
      </c>
      <c r="I1694" t="s">
        <v>689</v>
      </c>
      <c r="J1694">
        <v>0.33300000000000002</v>
      </c>
      <c r="K1694">
        <v>0.34200000000000003</v>
      </c>
      <c r="L1694">
        <v>0.35</v>
      </c>
      <c r="M1694">
        <v>0.35799999999999998</v>
      </c>
      <c r="N1694">
        <v>0.36199999999999999</v>
      </c>
      <c r="O1694">
        <v>0.373</v>
      </c>
      <c r="P1694">
        <v>0.38500000000000001</v>
      </c>
      <c r="Q1694">
        <v>0.39800000000000002</v>
      </c>
      <c r="R1694">
        <v>0.41</v>
      </c>
      <c r="S1694">
        <v>0.42399999999999999</v>
      </c>
      <c r="T1694">
        <v>0.436</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0.58899999999999997</v>
      </c>
      <c r="AI1694">
        <v>0.60399999999999998</v>
      </c>
      <c r="AJ1694">
        <v>0.61899999999999999</v>
      </c>
      <c r="AK1694">
        <v>0.63500000000000001</v>
      </c>
      <c r="AL1694">
        <v>0.65200000000000002</v>
      </c>
      <c r="AM1694">
        <v>0.66900000000000004</v>
      </c>
      <c r="AN1694">
        <v>0.68600000000000005</v>
      </c>
      <c r="AO1694">
        <v>0.70499999999999996</v>
      </c>
      <c r="AP1694">
        <v>0.72399999999999998</v>
      </c>
      <c r="AQ1694">
        <v>0.74299999999999999</v>
      </c>
      <c r="AR1694">
        <v>0.76300000000000001</v>
      </c>
      <c r="AS1694">
        <v>0.78400000000000003</v>
      </c>
      <c r="AT1694">
        <v>0.80500000000000005</v>
      </c>
      <c r="AU1694">
        <v>0.82699999999999996</v>
      </c>
      <c r="AV1694">
        <v>0.84899999999999998</v>
      </c>
      <c r="AW1694">
        <v>0.872</v>
      </c>
      <c r="AX1694">
        <v>0.89600000000000002</v>
      </c>
      <c r="AY1694">
        <v>0.92</v>
      </c>
      <c r="AZ1694">
        <v>0.94399999999999995</v>
      </c>
      <c r="BA1694">
        <v>0.96799999999999997</v>
      </c>
      <c r="BB1694">
        <v>0.99399999999999999</v>
      </c>
      <c r="BC1694">
        <v>2015</v>
      </c>
    </row>
    <row r="1695" spans="1:55" x14ac:dyDescent="0.25">
      <c r="A1695">
        <v>632</v>
      </c>
      <c r="B1695" t="s">
        <v>684</v>
      </c>
      <c r="C1695" t="s">
        <v>327</v>
      </c>
      <c r="D1695" t="s">
        <v>685</v>
      </c>
      <c r="E1695" t="s">
        <v>328</v>
      </c>
      <c r="F1695" t="s">
        <v>329</v>
      </c>
      <c r="G1695" t="s">
        <v>229</v>
      </c>
      <c r="H1695" t="s">
        <v>230</v>
      </c>
      <c r="I1695" t="s">
        <v>690</v>
      </c>
      <c r="J1695" t="s">
        <v>232</v>
      </c>
      <c r="K1695" t="s">
        <v>232</v>
      </c>
      <c r="L1695" t="s">
        <v>232</v>
      </c>
      <c r="M1695" t="s">
        <v>232</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65.408000000000001</v>
      </c>
      <c r="AQ1695">
        <v>104.672</v>
      </c>
      <c r="AR1695">
        <v>60.45</v>
      </c>
      <c r="AS1695">
        <v>82.344999999999999</v>
      </c>
      <c r="AT1695">
        <v>63.841000000000001</v>
      </c>
      <c r="AU1695">
        <v>80.91</v>
      </c>
      <c r="AV1695">
        <v>84.207999999999998</v>
      </c>
      <c r="AW1695">
        <v>88.834999999999994</v>
      </c>
      <c r="AX1695">
        <v>93.665999999999997</v>
      </c>
      <c r="AY1695">
        <v>98.817999999999998</v>
      </c>
      <c r="AZ1695">
        <v>104.274</v>
      </c>
      <c r="BA1695">
        <v>110.583</v>
      </c>
      <c r="BB1695">
        <v>117.057</v>
      </c>
      <c r="BC1695">
        <v>2017</v>
      </c>
    </row>
    <row r="1696" spans="1:55" x14ac:dyDescent="0.25">
      <c r="A1696">
        <v>632</v>
      </c>
      <c r="B1696" t="s">
        <v>684</v>
      </c>
      <c r="C1696" t="s">
        <v>331</v>
      </c>
      <c r="D1696" t="s">
        <v>685</v>
      </c>
      <c r="E1696" t="s">
        <v>328</v>
      </c>
      <c r="F1696" t="s">
        <v>329</v>
      </c>
      <c r="G1696" t="s">
        <v>282</v>
      </c>
      <c r="I1696" t="s">
        <v>332</v>
      </c>
      <c r="J1696" t="s">
        <v>232</v>
      </c>
      <c r="K1696" t="s">
        <v>232</v>
      </c>
      <c r="L1696" t="s">
        <v>232</v>
      </c>
      <c r="M1696" t="s">
        <v>232</v>
      </c>
      <c r="N1696">
        <v>28.221</v>
      </c>
      <c r="O1696">
        <v>31.617999999999999</v>
      </c>
      <c r="P1696">
        <v>32.953000000000003</v>
      </c>
      <c r="Q1696">
        <v>30.797999999999998</v>
      </c>
      <c r="R1696">
        <v>28.391999999999999</v>
      </c>
      <c r="S1696">
        <v>30.35</v>
      </c>
      <c r="T1696">
        <v>30.876000000000001</v>
      </c>
      <c r="U1696">
        <v>27.265999999999998</v>
      </c>
      <c r="V1696">
        <v>28.544</v>
      </c>
      <c r="W1696">
        <v>27.01</v>
      </c>
      <c r="X1696">
        <v>30.638000000000002</v>
      </c>
      <c r="Y1696">
        <v>24.132999999999999</v>
      </c>
      <c r="Z1696">
        <v>20.574999999999999</v>
      </c>
      <c r="AA1696">
        <v>22.632000000000001</v>
      </c>
      <c r="AB1696">
        <v>18.690000000000001</v>
      </c>
      <c r="AC1696">
        <v>18.373999999999999</v>
      </c>
      <c r="AD1696">
        <v>14.429</v>
      </c>
      <c r="AE1696">
        <v>18.373999999999999</v>
      </c>
      <c r="AF1696">
        <v>20.51</v>
      </c>
      <c r="AG1696">
        <v>18.016999999999999</v>
      </c>
      <c r="AH1696">
        <v>18.408000000000001</v>
      </c>
      <c r="AI1696">
        <v>19.925999999999998</v>
      </c>
      <c r="AJ1696">
        <v>18.678999999999998</v>
      </c>
      <c r="AK1696">
        <v>20.311</v>
      </c>
      <c r="AL1696">
        <v>23.507000000000001</v>
      </c>
      <c r="AM1696">
        <v>23.623000000000001</v>
      </c>
      <c r="AN1696">
        <v>29.164999999999999</v>
      </c>
      <c r="AO1696">
        <v>23.564</v>
      </c>
      <c r="AP1696">
        <v>28.664000000000001</v>
      </c>
      <c r="AQ1696">
        <v>42.968000000000004</v>
      </c>
      <c r="AR1696">
        <v>23.798999999999999</v>
      </c>
      <c r="AS1696">
        <v>31.911999999999999</v>
      </c>
      <c r="AT1696">
        <v>23.475000000000001</v>
      </c>
      <c r="AU1696">
        <v>28.614999999999998</v>
      </c>
      <c r="AV1696">
        <v>28.347999999999999</v>
      </c>
      <c r="AW1696">
        <v>28.507000000000001</v>
      </c>
      <c r="AX1696">
        <v>28.545999999999999</v>
      </c>
      <c r="AY1696">
        <v>28.552</v>
      </c>
      <c r="AZ1696">
        <v>28.536000000000001</v>
      </c>
      <c r="BA1696">
        <v>28.637</v>
      </c>
      <c r="BB1696">
        <v>28.684999999999999</v>
      </c>
      <c r="BC1696">
        <v>2017</v>
      </c>
    </row>
    <row r="1697" spans="1:55" x14ac:dyDescent="0.25">
      <c r="A1697">
        <v>632</v>
      </c>
      <c r="B1697" t="s">
        <v>684</v>
      </c>
      <c r="C1697" t="s">
        <v>333</v>
      </c>
      <c r="D1697" t="s">
        <v>685</v>
      </c>
      <c r="E1697" t="s">
        <v>334</v>
      </c>
      <c r="F1697" t="s">
        <v>335</v>
      </c>
      <c r="G1697" t="s">
        <v>229</v>
      </c>
      <c r="H1697" t="s">
        <v>230</v>
      </c>
      <c r="I1697" t="s">
        <v>690</v>
      </c>
      <c r="J1697" t="s">
        <v>232</v>
      </c>
      <c r="K1697" t="s">
        <v>232</v>
      </c>
      <c r="L1697" t="s">
        <v>232</v>
      </c>
      <c r="M1697" t="s">
        <v>232</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61.851999999999997</v>
      </c>
      <c r="AS1697">
        <v>71.215000000000003</v>
      </c>
      <c r="AT1697">
        <v>84.003</v>
      </c>
      <c r="AU1697">
        <v>79.099999999999994</v>
      </c>
      <c r="AV1697">
        <v>89.516000000000005</v>
      </c>
      <c r="AW1697">
        <v>97.076999999999998</v>
      </c>
      <c r="AX1697">
        <v>102.88</v>
      </c>
      <c r="AY1697">
        <v>109.501</v>
      </c>
      <c r="AZ1697">
        <v>117.70699999999999</v>
      </c>
      <c r="BA1697">
        <v>124.92700000000001</v>
      </c>
      <c r="BB1697">
        <v>133.15100000000001</v>
      </c>
      <c r="BC1697">
        <v>2017</v>
      </c>
    </row>
    <row r="1698" spans="1:55" x14ac:dyDescent="0.25">
      <c r="A1698">
        <v>632</v>
      </c>
      <c r="B1698" t="s">
        <v>684</v>
      </c>
      <c r="C1698" t="s">
        <v>336</v>
      </c>
      <c r="D1698" t="s">
        <v>685</v>
      </c>
      <c r="E1698" t="s">
        <v>334</v>
      </c>
      <c r="F1698" t="s">
        <v>335</v>
      </c>
      <c r="G1698" t="s">
        <v>282</v>
      </c>
      <c r="I1698" t="s">
        <v>337</v>
      </c>
      <c r="J1698" t="s">
        <v>232</v>
      </c>
      <c r="K1698" t="s">
        <v>232</v>
      </c>
      <c r="L1698" t="s">
        <v>232</v>
      </c>
      <c r="M1698" t="s">
        <v>232</v>
      </c>
      <c r="N1698">
        <v>37.366</v>
      </c>
      <c r="O1698">
        <v>39.659999999999997</v>
      </c>
      <c r="P1698">
        <v>40.625999999999998</v>
      </c>
      <c r="Q1698">
        <v>35.759</v>
      </c>
      <c r="R1698">
        <v>32.752000000000002</v>
      </c>
      <c r="S1698">
        <v>32.524000000000001</v>
      </c>
      <c r="T1698">
        <v>32.529000000000003</v>
      </c>
      <c r="U1698">
        <v>30.745999999999999</v>
      </c>
      <c r="V1698">
        <v>31.638000000000002</v>
      </c>
      <c r="W1698">
        <v>25.05</v>
      </c>
      <c r="X1698">
        <v>36.908000000000001</v>
      </c>
      <c r="Y1698">
        <v>31.126999999999999</v>
      </c>
      <c r="Z1698">
        <v>26.408000000000001</v>
      </c>
      <c r="AA1698">
        <v>24.856999999999999</v>
      </c>
      <c r="AB1698">
        <v>22.074999999999999</v>
      </c>
      <c r="AC1698">
        <v>19.135999999999999</v>
      </c>
      <c r="AD1698">
        <v>16.338000000000001</v>
      </c>
      <c r="AE1698">
        <v>21.975000000000001</v>
      </c>
      <c r="AF1698">
        <v>24.143999999999998</v>
      </c>
      <c r="AG1698">
        <v>21.456</v>
      </c>
      <c r="AH1698">
        <v>20.088999999999999</v>
      </c>
      <c r="AI1698">
        <v>19.870999999999999</v>
      </c>
      <c r="AJ1698">
        <v>21.25</v>
      </c>
      <c r="AK1698">
        <v>22.327000000000002</v>
      </c>
      <c r="AL1698">
        <v>26.026</v>
      </c>
      <c r="AM1698">
        <v>23.016999999999999</v>
      </c>
      <c r="AN1698">
        <v>22.146999999999998</v>
      </c>
      <c r="AO1698">
        <v>22.122</v>
      </c>
      <c r="AP1698">
        <v>25.331</v>
      </c>
      <c r="AQ1698">
        <v>25.164999999999999</v>
      </c>
      <c r="AR1698">
        <v>24.350999999999999</v>
      </c>
      <c r="AS1698">
        <v>27.599</v>
      </c>
      <c r="AT1698">
        <v>30.888000000000002</v>
      </c>
      <c r="AU1698">
        <v>27.975000000000001</v>
      </c>
      <c r="AV1698">
        <v>30.135000000000002</v>
      </c>
      <c r="AW1698">
        <v>31.152000000000001</v>
      </c>
      <c r="AX1698">
        <v>31.353999999999999</v>
      </c>
      <c r="AY1698">
        <v>31.638999999999999</v>
      </c>
      <c r="AZ1698">
        <v>32.212000000000003</v>
      </c>
      <c r="BA1698">
        <v>32.351999999999997</v>
      </c>
      <c r="BB1698">
        <v>32.630000000000003</v>
      </c>
      <c r="BC1698">
        <v>2017</v>
      </c>
    </row>
    <row r="1699" spans="1:55" x14ac:dyDescent="0.25">
      <c r="A1699">
        <v>632</v>
      </c>
      <c r="B1699" t="s">
        <v>684</v>
      </c>
      <c r="C1699" t="s">
        <v>338</v>
      </c>
      <c r="D1699" t="s">
        <v>685</v>
      </c>
      <c r="E1699" t="s">
        <v>339</v>
      </c>
      <c r="F1699" t="s">
        <v>340</v>
      </c>
      <c r="G1699" t="s">
        <v>229</v>
      </c>
      <c r="H1699" t="s">
        <v>230</v>
      </c>
      <c r="I1699" t="s">
        <v>690</v>
      </c>
      <c r="J1699" t="s">
        <v>232</v>
      </c>
      <c r="K1699" t="s">
        <v>232</v>
      </c>
      <c r="L1699" t="s">
        <v>232</v>
      </c>
      <c r="M1699" t="s">
        <v>232</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7.6050000000000004</v>
      </c>
      <c r="AQ1699">
        <v>43.368000000000002</v>
      </c>
      <c r="AR1699">
        <v>-1.4019999999999999</v>
      </c>
      <c r="AS1699">
        <v>11.13</v>
      </c>
      <c r="AT1699">
        <v>-20.161999999999999</v>
      </c>
      <c r="AU1699">
        <v>1.81</v>
      </c>
      <c r="AV1699">
        <v>-5.3079999999999998</v>
      </c>
      <c r="AW1699">
        <v>-8.2420000000000009</v>
      </c>
      <c r="AX1699">
        <v>-9.2140000000000004</v>
      </c>
      <c r="AY1699">
        <v>-10.682</v>
      </c>
      <c r="AZ1699">
        <v>-13.433</v>
      </c>
      <c r="BA1699">
        <v>-14.343999999999999</v>
      </c>
      <c r="BB1699">
        <v>-16.094999999999999</v>
      </c>
      <c r="BC1699">
        <v>2017</v>
      </c>
    </row>
    <row r="1700" spans="1:55" x14ac:dyDescent="0.25">
      <c r="A1700">
        <v>632</v>
      </c>
      <c r="B1700" t="s">
        <v>684</v>
      </c>
      <c r="C1700" t="s">
        <v>341</v>
      </c>
      <c r="D1700" t="s">
        <v>685</v>
      </c>
      <c r="E1700" t="s">
        <v>339</v>
      </c>
      <c r="F1700" t="s">
        <v>340</v>
      </c>
      <c r="G1700" t="s">
        <v>282</v>
      </c>
      <c r="I1700" t="s">
        <v>342</v>
      </c>
      <c r="J1700" t="s">
        <v>232</v>
      </c>
      <c r="K1700" t="s">
        <v>232</v>
      </c>
      <c r="L1700" t="s">
        <v>232</v>
      </c>
      <c r="M1700" t="s">
        <v>232</v>
      </c>
      <c r="N1700">
        <v>-9.1449999999999996</v>
      </c>
      <c r="O1700">
        <v>-8.0419999999999998</v>
      </c>
      <c r="P1700">
        <v>-7.673</v>
      </c>
      <c r="Q1700">
        <v>-4.9619999999999997</v>
      </c>
      <c r="R1700">
        <v>-4.3609999999999998</v>
      </c>
      <c r="S1700">
        <v>-2.1739999999999999</v>
      </c>
      <c r="T1700">
        <v>-1.653</v>
      </c>
      <c r="U1700">
        <v>-3.48</v>
      </c>
      <c r="V1700">
        <v>-3.0939999999999999</v>
      </c>
      <c r="W1700">
        <v>1.9610000000000001</v>
      </c>
      <c r="X1700">
        <v>-6.27</v>
      </c>
      <c r="Y1700">
        <v>-6.9939999999999998</v>
      </c>
      <c r="Z1700">
        <v>-5.8330000000000002</v>
      </c>
      <c r="AA1700">
        <v>-2.2240000000000002</v>
      </c>
      <c r="AB1700">
        <v>-3.3849999999999998</v>
      </c>
      <c r="AC1700">
        <v>-0.76200000000000001</v>
      </c>
      <c r="AD1700">
        <v>-1.909</v>
      </c>
      <c r="AE1700">
        <v>-3.601</v>
      </c>
      <c r="AF1700">
        <v>-3.6339999999999999</v>
      </c>
      <c r="AG1700">
        <v>-3.4390000000000001</v>
      </c>
      <c r="AH1700">
        <v>-1.681</v>
      </c>
      <c r="AI1700">
        <v>5.5E-2</v>
      </c>
      <c r="AJ1700">
        <v>-2.5710000000000002</v>
      </c>
      <c r="AK1700">
        <v>-2.016</v>
      </c>
      <c r="AL1700">
        <v>-2.5190000000000001</v>
      </c>
      <c r="AM1700">
        <v>0.60599999999999998</v>
      </c>
      <c r="AN1700">
        <v>7.0179999999999998</v>
      </c>
      <c r="AO1700">
        <v>1.4410000000000001</v>
      </c>
      <c r="AP1700">
        <v>3.3330000000000002</v>
      </c>
      <c r="AQ1700">
        <v>17.802</v>
      </c>
      <c r="AR1700">
        <v>-0.55200000000000005</v>
      </c>
      <c r="AS1700">
        <v>4.3129999999999997</v>
      </c>
      <c r="AT1700">
        <v>-7.4139999999999997</v>
      </c>
      <c r="AU1700">
        <v>0.64</v>
      </c>
      <c r="AV1700">
        <v>-1.7869999999999999</v>
      </c>
      <c r="AW1700">
        <v>-2.645</v>
      </c>
      <c r="AX1700">
        <v>-2.8079999999999998</v>
      </c>
      <c r="AY1700">
        <v>-3.0859999999999999</v>
      </c>
      <c r="AZ1700">
        <v>-3.6760000000000002</v>
      </c>
      <c r="BA1700">
        <v>-3.7149999999999999</v>
      </c>
      <c r="BB1700">
        <v>-3.944</v>
      </c>
      <c r="BC1700">
        <v>2017</v>
      </c>
    </row>
    <row r="1701" spans="1:55" x14ac:dyDescent="0.25">
      <c r="A1701">
        <v>632</v>
      </c>
      <c r="B1701" t="s">
        <v>684</v>
      </c>
      <c r="C1701" t="s">
        <v>343</v>
      </c>
      <c r="D1701" t="s">
        <v>685</v>
      </c>
      <c r="E1701" t="s">
        <v>344</v>
      </c>
      <c r="F1701" t="s">
        <v>345</v>
      </c>
      <c r="G1701" t="s">
        <v>229</v>
      </c>
      <c r="H1701" t="s">
        <v>230</v>
      </c>
    </row>
    <row r="1702" spans="1:55" x14ac:dyDescent="0.25">
      <c r="A1702">
        <v>632</v>
      </c>
      <c r="B1702" t="s">
        <v>684</v>
      </c>
      <c r="C1702" t="s">
        <v>346</v>
      </c>
      <c r="D1702" t="s">
        <v>685</v>
      </c>
      <c r="E1702" t="s">
        <v>344</v>
      </c>
      <c r="F1702" t="s">
        <v>345</v>
      </c>
      <c r="G1702" t="s">
        <v>270</v>
      </c>
    </row>
    <row r="1703" spans="1:55" x14ac:dyDescent="0.25">
      <c r="A1703">
        <v>632</v>
      </c>
      <c r="B1703" t="s">
        <v>684</v>
      </c>
      <c r="C1703" t="s">
        <v>347</v>
      </c>
      <c r="D1703" t="s">
        <v>685</v>
      </c>
      <c r="E1703" t="s">
        <v>348</v>
      </c>
      <c r="F1703" t="s">
        <v>349</v>
      </c>
      <c r="G1703" t="s">
        <v>229</v>
      </c>
      <c r="H1703" t="s">
        <v>230</v>
      </c>
      <c r="I1703" t="s">
        <v>690</v>
      </c>
      <c r="J1703" t="s">
        <v>232</v>
      </c>
      <c r="K1703" t="s">
        <v>232</v>
      </c>
      <c r="L1703" t="s">
        <v>232</v>
      </c>
      <c r="M1703" t="s">
        <v>232</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8.5820000000000007</v>
      </c>
      <c r="AQ1703">
        <v>43.825000000000003</v>
      </c>
      <c r="AR1703">
        <v>-1.139</v>
      </c>
      <c r="AS1703">
        <v>11.492000000000001</v>
      </c>
      <c r="AT1703">
        <v>-19.872</v>
      </c>
      <c r="AU1703">
        <v>1.9330000000000001</v>
      </c>
      <c r="AV1703">
        <v>-4.2320000000000002</v>
      </c>
      <c r="AW1703">
        <v>-7.32</v>
      </c>
      <c r="AX1703">
        <v>-8.1120000000000001</v>
      </c>
      <c r="AY1703">
        <v>-9.3970000000000002</v>
      </c>
      <c r="AZ1703">
        <v>-11.946</v>
      </c>
      <c r="BA1703">
        <v>-13.045999999999999</v>
      </c>
      <c r="BB1703">
        <v>-14.587999999999999</v>
      </c>
      <c r="BC1703">
        <v>2017</v>
      </c>
    </row>
    <row r="1704" spans="1:55" x14ac:dyDescent="0.25">
      <c r="A1704">
        <v>632</v>
      </c>
      <c r="B1704" t="s">
        <v>684</v>
      </c>
      <c r="C1704" t="s">
        <v>350</v>
      </c>
      <c r="D1704" t="s">
        <v>685</v>
      </c>
      <c r="E1704" t="s">
        <v>348</v>
      </c>
      <c r="F1704" t="s">
        <v>349</v>
      </c>
      <c r="G1704" t="s">
        <v>282</v>
      </c>
      <c r="I1704" t="s">
        <v>351</v>
      </c>
      <c r="J1704" t="s">
        <v>232</v>
      </c>
      <c r="K1704" t="s">
        <v>232</v>
      </c>
      <c r="L1704" t="s">
        <v>232</v>
      </c>
      <c r="M1704" t="s">
        <v>232</v>
      </c>
      <c r="N1704">
        <v>-7.7480000000000002</v>
      </c>
      <c r="O1704">
        <v>-6.3730000000000002</v>
      </c>
      <c r="P1704">
        <v>-5.9029999999999996</v>
      </c>
      <c r="Q1704">
        <v>-3.488</v>
      </c>
      <c r="R1704">
        <v>-2.4529999999999998</v>
      </c>
      <c r="S1704">
        <v>-0.69399999999999995</v>
      </c>
      <c r="T1704">
        <v>-0.27500000000000002</v>
      </c>
      <c r="U1704">
        <v>-2.3290000000000002</v>
      </c>
      <c r="V1704">
        <v>-2.1789999999999998</v>
      </c>
      <c r="W1704">
        <v>2.891</v>
      </c>
      <c r="X1704">
        <v>-5.0940000000000003</v>
      </c>
      <c r="Y1704">
        <v>-6.0579999999999998</v>
      </c>
      <c r="Z1704">
        <v>-4.9539999999999997</v>
      </c>
      <c r="AA1704">
        <v>-1.2689999999999999</v>
      </c>
      <c r="AB1704">
        <v>-2.3780000000000001</v>
      </c>
      <c r="AC1704">
        <v>0.16200000000000001</v>
      </c>
      <c r="AD1704">
        <v>-1.0189999999999999</v>
      </c>
      <c r="AE1704">
        <v>-2.4889999999999999</v>
      </c>
      <c r="AF1704">
        <v>-2.617</v>
      </c>
      <c r="AG1704">
        <v>-2.4279999999999999</v>
      </c>
      <c r="AH1704">
        <v>-0.78800000000000003</v>
      </c>
      <c r="AI1704">
        <v>0.82599999999999996</v>
      </c>
      <c r="AJ1704">
        <v>-1.847</v>
      </c>
      <c r="AK1704">
        <v>-1.5249999999999999</v>
      </c>
      <c r="AL1704">
        <v>-1.804</v>
      </c>
      <c r="AM1704">
        <v>1.17</v>
      </c>
      <c r="AN1704">
        <v>7.5309999999999997</v>
      </c>
      <c r="AO1704">
        <v>1.8819999999999999</v>
      </c>
      <c r="AP1704">
        <v>3.7610000000000001</v>
      </c>
      <c r="AQ1704">
        <v>17.989999999999998</v>
      </c>
      <c r="AR1704">
        <v>-0.44800000000000001</v>
      </c>
      <c r="AS1704">
        <v>4.4539999999999997</v>
      </c>
      <c r="AT1704">
        <v>-7.3070000000000004</v>
      </c>
      <c r="AU1704">
        <v>0.68400000000000005</v>
      </c>
      <c r="AV1704">
        <v>-1.425</v>
      </c>
      <c r="AW1704">
        <v>-2.3490000000000002</v>
      </c>
      <c r="AX1704">
        <v>-2.472</v>
      </c>
      <c r="AY1704">
        <v>-2.7149999999999999</v>
      </c>
      <c r="AZ1704">
        <v>-3.2690000000000001</v>
      </c>
      <c r="BA1704">
        <v>-3.3780000000000001</v>
      </c>
      <c r="BB1704">
        <v>-3.5750000000000002</v>
      </c>
      <c r="BC1704">
        <v>2017</v>
      </c>
    </row>
    <row r="1705" spans="1:55" x14ac:dyDescent="0.25">
      <c r="A1705">
        <v>632</v>
      </c>
      <c r="B1705" t="s">
        <v>684</v>
      </c>
      <c r="C1705" t="s">
        <v>352</v>
      </c>
      <c r="D1705" t="s">
        <v>685</v>
      </c>
      <c r="E1705" t="s">
        <v>353</v>
      </c>
      <c r="F1705" t="s">
        <v>354</v>
      </c>
      <c r="G1705" t="s">
        <v>229</v>
      </c>
      <c r="H1705" t="s">
        <v>230</v>
      </c>
    </row>
    <row r="1706" spans="1:55" x14ac:dyDescent="0.25">
      <c r="A1706">
        <v>632</v>
      </c>
      <c r="B1706" t="s">
        <v>684</v>
      </c>
      <c r="C1706" t="s">
        <v>355</v>
      </c>
      <c r="D1706" t="s">
        <v>685</v>
      </c>
      <c r="E1706" t="s">
        <v>353</v>
      </c>
      <c r="F1706" t="s">
        <v>354</v>
      </c>
      <c r="G1706" t="s">
        <v>282</v>
      </c>
    </row>
    <row r="1707" spans="1:55" x14ac:dyDescent="0.25">
      <c r="A1707">
        <v>632</v>
      </c>
      <c r="B1707" t="s">
        <v>684</v>
      </c>
      <c r="C1707" t="s">
        <v>356</v>
      </c>
      <c r="D1707" t="s">
        <v>685</v>
      </c>
      <c r="E1707" t="s">
        <v>357</v>
      </c>
      <c r="F1707" t="s">
        <v>358</v>
      </c>
      <c r="G1707" t="s">
        <v>229</v>
      </c>
      <c r="H1707" t="s">
        <v>230</v>
      </c>
      <c r="I1707" t="s">
        <v>690</v>
      </c>
      <c r="J1707" t="s">
        <v>232</v>
      </c>
      <c r="K1707" t="s">
        <v>232</v>
      </c>
      <c r="L1707" t="s">
        <v>232</v>
      </c>
      <c r="M1707" t="s">
        <v>232</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102.35599999999999</v>
      </c>
      <c r="AM1707">
        <v>101.64100000000001</v>
      </c>
      <c r="AN1707">
        <v>102.413</v>
      </c>
      <c r="AO1707">
        <v>98.817999999999998</v>
      </c>
      <c r="AP1707">
        <v>97.153000000000006</v>
      </c>
      <c r="AQ1707">
        <v>44.387999999999998</v>
      </c>
      <c r="AR1707">
        <v>55.121000000000002</v>
      </c>
      <c r="AS1707">
        <v>62.283999999999999</v>
      </c>
      <c r="AT1707">
        <v>75.564999999999998</v>
      </c>
      <c r="AU1707">
        <v>89.9</v>
      </c>
      <c r="AV1707">
        <v>92.677000000000007</v>
      </c>
      <c r="AW1707">
        <v>109.303</v>
      </c>
      <c r="AX1707">
        <v>119.065</v>
      </c>
      <c r="AY1707">
        <v>129.90799999999999</v>
      </c>
      <c r="AZ1707">
        <v>143.86099999999999</v>
      </c>
      <c r="BA1707">
        <v>155.52799999999999</v>
      </c>
      <c r="BB1707">
        <v>167.41900000000001</v>
      </c>
      <c r="BC1707">
        <v>2017</v>
      </c>
    </row>
    <row r="1708" spans="1:55" x14ac:dyDescent="0.25">
      <c r="A1708">
        <v>632</v>
      </c>
      <c r="B1708" t="s">
        <v>684</v>
      </c>
      <c r="C1708" t="s">
        <v>359</v>
      </c>
      <c r="D1708" t="s">
        <v>685</v>
      </c>
      <c r="E1708" t="s">
        <v>357</v>
      </c>
      <c r="F1708" t="s">
        <v>358</v>
      </c>
      <c r="G1708" t="s">
        <v>282</v>
      </c>
      <c r="I1708" t="s">
        <v>360</v>
      </c>
      <c r="J1708" t="s">
        <v>232</v>
      </c>
      <c r="K1708" t="s">
        <v>232</v>
      </c>
      <c r="L1708" t="s">
        <v>232</v>
      </c>
      <c r="M1708" t="s">
        <v>232</v>
      </c>
      <c r="N1708">
        <v>240.96199999999999</v>
      </c>
      <c r="O1708">
        <v>228.916</v>
      </c>
      <c r="P1708">
        <v>217.28800000000001</v>
      </c>
      <c r="Q1708">
        <v>205.637</v>
      </c>
      <c r="R1708">
        <v>194.542</v>
      </c>
      <c r="S1708">
        <v>188.149</v>
      </c>
      <c r="T1708">
        <v>173.84</v>
      </c>
      <c r="U1708">
        <v>160.37</v>
      </c>
      <c r="V1708">
        <v>157.15199999999999</v>
      </c>
      <c r="W1708">
        <v>147.54400000000001</v>
      </c>
      <c r="X1708">
        <v>148.90299999999999</v>
      </c>
      <c r="Y1708">
        <v>131.739</v>
      </c>
      <c r="Z1708">
        <v>128.447</v>
      </c>
      <c r="AA1708">
        <v>121.4</v>
      </c>
      <c r="AB1708">
        <v>117.322</v>
      </c>
      <c r="AC1708">
        <v>107.861</v>
      </c>
      <c r="AD1708">
        <v>101.93899999999999</v>
      </c>
      <c r="AE1708">
        <v>89.704999999999998</v>
      </c>
      <c r="AF1708">
        <v>81.665999999999997</v>
      </c>
      <c r="AG1708">
        <v>74.823999999999998</v>
      </c>
      <c r="AH1708">
        <v>72.796999999999997</v>
      </c>
      <c r="AI1708">
        <v>67.525999999999996</v>
      </c>
      <c r="AJ1708">
        <v>65.650999999999996</v>
      </c>
      <c r="AK1708">
        <v>61.793999999999997</v>
      </c>
      <c r="AL1708">
        <v>57.488999999999997</v>
      </c>
      <c r="AM1708">
        <v>53.625</v>
      </c>
      <c r="AN1708">
        <v>50.738</v>
      </c>
      <c r="AO1708">
        <v>45.741</v>
      </c>
      <c r="AP1708">
        <v>42.576000000000001</v>
      </c>
      <c r="AQ1708">
        <v>18.221</v>
      </c>
      <c r="AR1708">
        <v>21.701000000000001</v>
      </c>
      <c r="AS1708">
        <v>24.138000000000002</v>
      </c>
      <c r="AT1708">
        <v>27.786000000000001</v>
      </c>
      <c r="AU1708">
        <v>31.795000000000002</v>
      </c>
      <c r="AV1708">
        <v>31.199000000000002</v>
      </c>
      <c r="AW1708">
        <v>35.075000000000003</v>
      </c>
      <c r="AX1708">
        <v>36.286999999999999</v>
      </c>
      <c r="AY1708">
        <v>37.534999999999997</v>
      </c>
      <c r="AZ1708">
        <v>39.369</v>
      </c>
      <c r="BA1708">
        <v>40.276000000000003</v>
      </c>
      <c r="BB1708">
        <v>41.027000000000001</v>
      </c>
      <c r="BC1708">
        <v>2017</v>
      </c>
    </row>
    <row r="1709" spans="1:55" x14ac:dyDescent="0.25">
      <c r="A1709">
        <v>632</v>
      </c>
      <c r="B1709" t="s">
        <v>684</v>
      </c>
      <c r="C1709" t="s">
        <v>361</v>
      </c>
      <c r="D1709" t="s">
        <v>685</v>
      </c>
      <c r="E1709" t="s">
        <v>362</v>
      </c>
      <c r="F1709" t="s">
        <v>363</v>
      </c>
      <c r="G1709" t="s">
        <v>229</v>
      </c>
      <c r="H1709" t="s">
        <v>230</v>
      </c>
      <c r="I1709" t="s">
        <v>690</v>
      </c>
      <c r="J1709">
        <v>32.067999999999998</v>
      </c>
      <c r="K1709">
        <v>36.087000000000003</v>
      </c>
      <c r="L1709">
        <v>41.424999999999997</v>
      </c>
      <c r="M1709">
        <v>46.622</v>
      </c>
      <c r="N1709">
        <v>51.527999999999999</v>
      </c>
      <c r="O1709">
        <v>53.847000000000001</v>
      </c>
      <c r="P1709">
        <v>56.27</v>
      </c>
      <c r="Q1709">
        <v>59.034999999999997</v>
      </c>
      <c r="R1709">
        <v>61.795999999999999</v>
      </c>
      <c r="S1709">
        <v>63.396999999999998</v>
      </c>
      <c r="T1709">
        <v>68.075999999999993</v>
      </c>
      <c r="U1709">
        <v>73.268000000000001</v>
      </c>
      <c r="V1709">
        <v>74.335999999999999</v>
      </c>
      <c r="W1709">
        <v>78.680000000000007</v>
      </c>
      <c r="X1709">
        <v>77.350999999999999</v>
      </c>
      <c r="Y1709">
        <v>86.811999999999998</v>
      </c>
      <c r="Z1709">
        <v>88.432000000000002</v>
      </c>
      <c r="AA1709">
        <v>92.834999999999994</v>
      </c>
      <c r="AB1709">
        <v>95.302999999999997</v>
      </c>
      <c r="AC1709">
        <v>102.782</v>
      </c>
      <c r="AD1709">
        <v>107.81100000000001</v>
      </c>
      <c r="AE1709">
        <v>121.015</v>
      </c>
      <c r="AF1709">
        <v>131.29300000000001</v>
      </c>
      <c r="AG1709">
        <v>141.43700000000001</v>
      </c>
      <c r="AH1709">
        <v>143.596</v>
      </c>
      <c r="AI1709">
        <v>153.11199999999999</v>
      </c>
      <c r="AJ1709">
        <v>158.114</v>
      </c>
      <c r="AK1709">
        <v>167.126</v>
      </c>
      <c r="AL1709">
        <v>178.047</v>
      </c>
      <c r="AM1709">
        <v>189.542</v>
      </c>
      <c r="AN1709">
        <v>201.84899999999999</v>
      </c>
      <c r="AO1709">
        <v>216.03899999999999</v>
      </c>
      <c r="AP1709">
        <v>228.18899999999999</v>
      </c>
      <c r="AQ1709">
        <v>243.60599999999999</v>
      </c>
      <c r="AR1709">
        <v>254.00299999999999</v>
      </c>
      <c r="AS1709">
        <v>258.03899999999999</v>
      </c>
      <c r="AT1709">
        <v>271.95800000000003</v>
      </c>
      <c r="AU1709">
        <v>282.75299999999999</v>
      </c>
      <c r="AV1709">
        <v>297.053</v>
      </c>
      <c r="AW1709">
        <v>311.62299999999999</v>
      </c>
      <c r="AX1709">
        <v>328.12200000000001</v>
      </c>
      <c r="AY1709">
        <v>346.09699999999998</v>
      </c>
      <c r="AZ1709">
        <v>365.41899999999998</v>
      </c>
      <c r="BA1709">
        <v>386.15300000000002</v>
      </c>
      <c r="BB1709">
        <v>408.06900000000002</v>
      </c>
      <c r="BC1709">
        <v>2017</v>
      </c>
    </row>
    <row r="1710" spans="1:55" x14ac:dyDescent="0.25">
      <c r="A1710">
        <v>632</v>
      </c>
      <c r="B1710" t="s">
        <v>684</v>
      </c>
      <c r="C1710" t="s">
        <v>364</v>
      </c>
      <c r="D1710" t="s">
        <v>685</v>
      </c>
      <c r="E1710" t="s">
        <v>365</v>
      </c>
      <c r="F1710" t="s">
        <v>366</v>
      </c>
      <c r="G1710" t="s">
        <v>242</v>
      </c>
      <c r="H1710" t="s">
        <v>230</v>
      </c>
      <c r="I1710" t="s">
        <v>691</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-0.01</v>
      </c>
      <c r="U1710">
        <v>-0.01</v>
      </c>
      <c r="V1710">
        <v>-1.4E-2</v>
      </c>
      <c r="W1710">
        <v>0.01</v>
      </c>
      <c r="X1710">
        <v>-7.0000000000000001E-3</v>
      </c>
      <c r="Y1710">
        <v>-1.9E-2</v>
      </c>
      <c r="Z1710">
        <v>-2.4E-2</v>
      </c>
      <c r="AA1710">
        <v>-2.3E-2</v>
      </c>
      <c r="AB1710">
        <v>-2.5000000000000001E-2</v>
      </c>
      <c r="AC1710">
        <v>-1.0999999999999999E-2</v>
      </c>
      <c r="AD1710" t="s">
        <v>374</v>
      </c>
      <c r="AE1710">
        <v>7.0000000000000001E-3</v>
      </c>
      <c r="AF1710">
        <v>2E-3</v>
      </c>
      <c r="AG1710">
        <v>-5.0000000000000001E-3</v>
      </c>
      <c r="AH1710">
        <v>-1.4999999999999999E-2</v>
      </c>
      <c r="AI1710">
        <v>-2.5000000000000001E-2</v>
      </c>
      <c r="AJ1710">
        <v>-2.1999999999999999E-2</v>
      </c>
      <c r="AK1710">
        <v>-2.3E-2</v>
      </c>
      <c r="AL1710">
        <v>-5.6000000000000001E-2</v>
      </c>
      <c r="AM1710">
        <v>-3.6999999999999998E-2</v>
      </c>
      <c r="AN1710">
        <v>-2E-3</v>
      </c>
      <c r="AO1710">
        <v>-3.6999999999999998E-2</v>
      </c>
      <c r="AP1710">
        <v>-3.3000000000000002E-2</v>
      </c>
      <c r="AQ1710">
        <v>-4.5999999999999999E-2</v>
      </c>
      <c r="AR1710">
        <v>-4.2999999999999997E-2</v>
      </c>
      <c r="AS1710">
        <v>-3.0000000000000001E-3</v>
      </c>
      <c r="AT1710">
        <v>-0.04</v>
      </c>
      <c r="AU1710">
        <v>-2.5999999999999999E-2</v>
      </c>
      <c r="AV1710">
        <v>-6.8000000000000005E-2</v>
      </c>
      <c r="AW1710">
        <v>-6.5000000000000002E-2</v>
      </c>
      <c r="AX1710">
        <v>-6.8000000000000005E-2</v>
      </c>
      <c r="AY1710">
        <v>-7.1999999999999995E-2</v>
      </c>
      <c r="AZ1710">
        <v>-7.4999999999999997E-2</v>
      </c>
      <c r="BA1710">
        <v>-7.8E-2</v>
      </c>
      <c r="BB1710">
        <v>-8.3000000000000004E-2</v>
      </c>
      <c r="BC1710">
        <v>2017</v>
      </c>
    </row>
    <row r="1711" spans="1:55" x14ac:dyDescent="0.25">
      <c r="A1711">
        <v>632</v>
      </c>
      <c r="B1711" t="s">
        <v>684</v>
      </c>
      <c r="C1711" t="s">
        <v>368</v>
      </c>
      <c r="D1711" t="s">
        <v>685</v>
      </c>
      <c r="E1711" t="s">
        <v>365</v>
      </c>
      <c r="F1711" t="s">
        <v>366</v>
      </c>
      <c r="G1711" t="s">
        <v>282</v>
      </c>
      <c r="I1711" t="s">
        <v>369</v>
      </c>
      <c r="J1711">
        <v>-5.8689999999999998</v>
      </c>
      <c r="K1711">
        <v>-6.14</v>
      </c>
      <c r="L1711">
        <v>-8.6929999999999996</v>
      </c>
      <c r="M1711">
        <v>-9.0350000000000001</v>
      </c>
      <c r="N1711">
        <v>-27.745999999999999</v>
      </c>
      <c r="O1711">
        <v>-11.895</v>
      </c>
      <c r="P1711">
        <v>-9.6539999999999999</v>
      </c>
      <c r="Q1711">
        <v>-10.877000000000001</v>
      </c>
      <c r="R1711">
        <v>-3.141</v>
      </c>
      <c r="S1711">
        <v>2.7210000000000001</v>
      </c>
      <c r="T1711">
        <v>-4.1890000000000001</v>
      </c>
      <c r="U1711">
        <v>-3.9460000000000002</v>
      </c>
      <c r="V1711">
        <v>-5.0529999999999999</v>
      </c>
      <c r="W1711">
        <v>3.4420000000000002</v>
      </c>
      <c r="X1711">
        <v>-3.8769999999999998</v>
      </c>
      <c r="Y1711">
        <v>-8.1720000000000006</v>
      </c>
      <c r="Z1711">
        <v>-10.503</v>
      </c>
      <c r="AA1711">
        <v>-10.635</v>
      </c>
      <c r="AB1711">
        <v>-11.69</v>
      </c>
      <c r="AC1711">
        <v>-4.8659999999999997</v>
      </c>
      <c r="AD1711">
        <v>-0.23200000000000001</v>
      </c>
      <c r="AE1711">
        <v>3.125</v>
      </c>
      <c r="AF1711">
        <v>0.65500000000000003</v>
      </c>
      <c r="AG1711">
        <v>-1.5569999999999999</v>
      </c>
      <c r="AH1711">
        <v>-4.181</v>
      </c>
      <c r="AI1711">
        <v>-6.4279999999999999</v>
      </c>
      <c r="AJ1711">
        <v>-5.5419999999999998</v>
      </c>
      <c r="AK1711">
        <v>-4.9509999999999996</v>
      </c>
      <c r="AL1711">
        <v>-10.423</v>
      </c>
      <c r="AM1711">
        <v>-6.89</v>
      </c>
      <c r="AN1711">
        <v>-0.42599999999999999</v>
      </c>
      <c r="AO1711">
        <v>-6.0469999999999997</v>
      </c>
      <c r="AP1711">
        <v>-5.5330000000000004</v>
      </c>
      <c r="AQ1711">
        <v>-6.9509999999999996</v>
      </c>
      <c r="AR1711">
        <v>-6.3360000000000003</v>
      </c>
      <c r="AS1711">
        <v>-0.436</v>
      </c>
      <c r="AT1711">
        <v>-6.484</v>
      </c>
      <c r="AU1711">
        <v>-4.0229999999999997</v>
      </c>
      <c r="AV1711">
        <v>-9.125</v>
      </c>
      <c r="AW1711">
        <v>-8.9239999999999995</v>
      </c>
      <c r="AX1711">
        <v>-8.7919999999999998</v>
      </c>
      <c r="AY1711">
        <v>-8.7260000000000009</v>
      </c>
      <c r="AZ1711">
        <v>-8.6370000000000005</v>
      </c>
      <c r="BA1711">
        <v>-8.4779999999999998</v>
      </c>
      <c r="BB1711">
        <v>-8.4109999999999996</v>
      </c>
      <c r="BC1711">
        <v>2017</v>
      </c>
    </row>
    <row r="1712" spans="1:55" x14ac:dyDescent="0.25">
      <c r="A1712">
        <v>636</v>
      </c>
      <c r="B1712" t="s">
        <v>692</v>
      </c>
      <c r="C1712" t="s">
        <v>225</v>
      </c>
      <c r="D1712" t="s">
        <v>693</v>
      </c>
      <c r="E1712" t="s">
        <v>227</v>
      </c>
      <c r="F1712" t="s">
        <v>228</v>
      </c>
      <c r="G1712" t="s">
        <v>229</v>
      </c>
      <c r="H1712" t="s">
        <v>230</v>
      </c>
      <c r="I1712" t="s">
        <v>694</v>
      </c>
      <c r="J1712" s="52">
        <v>8372.44</v>
      </c>
      <c r="K1712" s="52">
        <v>8451.52</v>
      </c>
      <c r="L1712" s="52">
        <v>8413.11</v>
      </c>
      <c r="M1712" s="52">
        <v>8531.73</v>
      </c>
      <c r="N1712" s="52">
        <v>8945.0499999999993</v>
      </c>
      <c r="O1712" s="52">
        <v>8986.57</v>
      </c>
      <c r="P1712" s="52">
        <v>9410.76</v>
      </c>
      <c r="Q1712" s="52">
        <v>9662.1299999999992</v>
      </c>
      <c r="R1712" s="52">
        <v>9707.02</v>
      </c>
      <c r="S1712" s="52">
        <v>9584.7000000000007</v>
      </c>
      <c r="T1712" s="52">
        <v>8955.15</v>
      </c>
      <c r="U1712" s="52">
        <v>8198.84</v>
      </c>
      <c r="V1712" s="52">
        <v>7341.1</v>
      </c>
      <c r="W1712" s="52">
        <v>6352.38</v>
      </c>
      <c r="X1712" s="52">
        <v>5962.1</v>
      </c>
      <c r="Y1712" s="52">
        <v>6126.79</v>
      </c>
      <c r="Z1712" s="52">
        <v>6008.25</v>
      </c>
      <c r="AA1712" s="52">
        <v>5537.21</v>
      </c>
      <c r="AB1712" s="52">
        <v>5322.64</v>
      </c>
      <c r="AC1712" s="52">
        <v>5120.25</v>
      </c>
      <c r="AD1712" s="52">
        <v>4703.67</v>
      </c>
      <c r="AE1712" s="52">
        <v>4604.88</v>
      </c>
      <c r="AF1712" s="52">
        <v>4740.62</v>
      </c>
      <c r="AG1712" s="52">
        <v>5005.05</v>
      </c>
      <c r="AH1712" s="52">
        <v>5342.31</v>
      </c>
      <c r="AI1712" s="52">
        <v>5670.07</v>
      </c>
      <c r="AJ1712" s="52">
        <v>5971.77</v>
      </c>
      <c r="AK1712" s="52">
        <v>6345.37</v>
      </c>
      <c r="AL1712" s="52">
        <v>6740.67</v>
      </c>
      <c r="AM1712" s="52">
        <v>6933.09</v>
      </c>
      <c r="AN1712" s="52">
        <v>7425.89</v>
      </c>
      <c r="AO1712" s="52">
        <v>7936.35</v>
      </c>
      <c r="AP1712" s="52">
        <v>8498.84</v>
      </c>
      <c r="AQ1712" s="52">
        <v>9219.7099999999991</v>
      </c>
      <c r="AR1712" s="52">
        <v>10092.83</v>
      </c>
      <c r="AS1712" s="52">
        <v>10790.89</v>
      </c>
      <c r="AT1712" s="52">
        <v>11049.9</v>
      </c>
      <c r="AU1712" s="52">
        <v>11429.27</v>
      </c>
      <c r="AV1712" s="52">
        <v>11880.45</v>
      </c>
      <c r="AW1712" s="52">
        <v>12395.92</v>
      </c>
      <c r="AX1712" s="52">
        <v>12942.51</v>
      </c>
      <c r="AY1712" s="52">
        <v>13521.95</v>
      </c>
      <c r="AZ1712" s="52">
        <v>14146.56</v>
      </c>
      <c r="BA1712" s="52">
        <v>14814.77</v>
      </c>
      <c r="BB1712" s="52">
        <v>15535.78</v>
      </c>
      <c r="BC1712">
        <v>2018</v>
      </c>
    </row>
    <row r="1713" spans="1:55" x14ac:dyDescent="0.25">
      <c r="A1713">
        <v>636</v>
      </c>
      <c r="B1713" t="s">
        <v>692</v>
      </c>
      <c r="C1713" t="s">
        <v>233</v>
      </c>
      <c r="D1713" t="s">
        <v>693</v>
      </c>
      <c r="E1713" t="s">
        <v>227</v>
      </c>
      <c r="F1713" t="s">
        <v>234</v>
      </c>
      <c r="G1713" t="s">
        <v>235</v>
      </c>
      <c r="I1713" t="s">
        <v>236</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6.2560000000000002</v>
      </c>
      <c r="AL1713">
        <v>6.23</v>
      </c>
      <c r="AM1713">
        <v>2.855</v>
      </c>
      <c r="AN1713">
        <v>7.1079999999999997</v>
      </c>
      <c r="AO1713">
        <v>6.8739999999999997</v>
      </c>
      <c r="AP1713">
        <v>7.0880000000000001</v>
      </c>
      <c r="AQ1713">
        <v>8.4819999999999993</v>
      </c>
      <c r="AR1713">
        <v>9.4700000000000006</v>
      </c>
      <c r="AS1713">
        <v>6.9160000000000004</v>
      </c>
      <c r="AT1713">
        <v>2.4</v>
      </c>
      <c r="AU1713">
        <v>3.4329999999999998</v>
      </c>
      <c r="AV1713">
        <v>3.948</v>
      </c>
      <c r="AW1713">
        <v>4.3390000000000004</v>
      </c>
      <c r="AX1713">
        <v>4.4089999999999998</v>
      </c>
      <c r="AY1713">
        <v>4.4770000000000003</v>
      </c>
      <c r="AZ1713">
        <v>4.6189999999999998</v>
      </c>
      <c r="BA1713">
        <v>4.7240000000000002</v>
      </c>
      <c r="BB1713">
        <v>4.867</v>
      </c>
      <c r="BC1713">
        <v>2018</v>
      </c>
    </row>
    <row r="1714" spans="1:55" x14ac:dyDescent="0.25">
      <c r="A1714">
        <v>636</v>
      </c>
      <c r="B1714" t="s">
        <v>692</v>
      </c>
      <c r="C1714" t="s">
        <v>237</v>
      </c>
      <c r="D1714" t="s">
        <v>693</v>
      </c>
      <c r="E1714" t="s">
        <v>238</v>
      </c>
      <c r="F1714" t="s">
        <v>239</v>
      </c>
      <c r="G1714" t="s">
        <v>229</v>
      </c>
      <c r="H1714" t="s">
        <v>230</v>
      </c>
      <c r="I1714" t="s">
        <v>694</v>
      </c>
      <c r="J1714" t="s">
        <v>374</v>
      </c>
      <c r="K1714" t="s">
        <v>374</v>
      </c>
      <c r="L1714" t="s">
        <v>374</v>
      </c>
      <c r="M1714" t="s">
        <v>374</v>
      </c>
      <c r="N1714" t="s">
        <v>374</v>
      </c>
      <c r="O1714" t="s">
        <v>374</v>
      </c>
      <c r="P1714" t="s">
        <v>374</v>
      </c>
      <c r="Q1714" t="s">
        <v>374</v>
      </c>
      <c r="R1714" t="s">
        <v>374</v>
      </c>
      <c r="S1714" t="s">
        <v>374</v>
      </c>
      <c r="T1714" t="s">
        <v>374</v>
      </c>
      <c r="U1714" t="s">
        <v>374</v>
      </c>
      <c r="V1714" t="s">
        <v>374</v>
      </c>
      <c r="W1714">
        <v>1E-3</v>
      </c>
      <c r="X1714">
        <v>0.307</v>
      </c>
      <c r="Y1714">
        <v>1.758</v>
      </c>
      <c r="Z1714">
        <v>12.84</v>
      </c>
      <c r="AA1714">
        <v>34.582000000000001</v>
      </c>
      <c r="AB1714">
        <v>44.286999999999999</v>
      </c>
      <c r="AC1714">
        <v>229.768</v>
      </c>
      <c r="AD1714" s="52">
        <v>1317.08</v>
      </c>
      <c r="AE1714" s="52">
        <v>2231.46</v>
      </c>
      <c r="AF1714" s="52">
        <v>3025.87</v>
      </c>
      <c r="AG1714" s="52">
        <v>3623.25</v>
      </c>
      <c r="AH1714" s="52">
        <v>4113.63</v>
      </c>
      <c r="AI1714" s="52">
        <v>5670.07</v>
      </c>
      <c r="AJ1714" s="52">
        <v>6694.74</v>
      </c>
      <c r="AK1714" s="52">
        <v>8456.11</v>
      </c>
      <c r="AL1714" s="52">
        <v>10741.83</v>
      </c>
      <c r="AM1714" s="52">
        <v>14788.94</v>
      </c>
      <c r="AN1714" s="52">
        <v>18698.93</v>
      </c>
      <c r="AO1714" s="52">
        <v>22598.15</v>
      </c>
      <c r="AP1714" s="52">
        <v>25343.52</v>
      </c>
      <c r="AQ1714" s="52">
        <v>30051.18</v>
      </c>
      <c r="AR1714" s="52">
        <v>33224.019999999997</v>
      </c>
      <c r="AS1714" s="52">
        <v>35591.64</v>
      </c>
      <c r="AT1714" s="52">
        <v>42160.85</v>
      </c>
      <c r="AU1714" s="52">
        <v>58174.82</v>
      </c>
      <c r="AV1714" s="52">
        <v>68763.39</v>
      </c>
      <c r="AW1714" s="52">
        <v>80715.3</v>
      </c>
      <c r="AX1714" s="52">
        <v>90679.18</v>
      </c>
      <c r="AY1714" s="52">
        <v>98433.81</v>
      </c>
      <c r="AZ1714" s="52">
        <v>106687.94</v>
      </c>
      <c r="BA1714" s="52">
        <v>115442.31</v>
      </c>
      <c r="BB1714" s="52">
        <v>125509.62</v>
      </c>
      <c r="BC1714">
        <v>2018</v>
      </c>
    </row>
    <row r="1715" spans="1:55" x14ac:dyDescent="0.25">
      <c r="A1715">
        <v>636</v>
      </c>
      <c r="B1715" t="s">
        <v>692</v>
      </c>
      <c r="C1715" t="s">
        <v>240</v>
      </c>
      <c r="D1715" t="s">
        <v>693</v>
      </c>
      <c r="E1715" t="s">
        <v>238</v>
      </c>
      <c r="F1715" t="s">
        <v>241</v>
      </c>
      <c r="G1715" t="s">
        <v>242</v>
      </c>
      <c r="H1715" t="s">
        <v>230</v>
      </c>
      <c r="I1715" t="s">
        <v>243</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8.173</v>
      </c>
      <c r="AF1715">
        <v>8.7189999999999994</v>
      </c>
      <c r="AG1715">
        <v>8.9540000000000006</v>
      </c>
      <c r="AH1715">
        <v>10.340999999999999</v>
      </c>
      <c r="AI1715">
        <v>11.951000000000001</v>
      </c>
      <c r="AJ1715">
        <v>14.295999999999999</v>
      </c>
      <c r="AK1715">
        <v>16.364000000000001</v>
      </c>
      <c r="AL1715">
        <v>19.129000000000001</v>
      </c>
      <c r="AM1715">
        <v>18.315000000000001</v>
      </c>
      <c r="AN1715">
        <v>20.640999999999998</v>
      </c>
      <c r="AO1715">
        <v>24.574999999999999</v>
      </c>
      <c r="AP1715">
        <v>27.565999999999999</v>
      </c>
      <c r="AQ1715">
        <v>32.676000000000002</v>
      </c>
      <c r="AR1715">
        <v>35.917999999999999</v>
      </c>
      <c r="AS1715">
        <v>38.402000000000001</v>
      </c>
      <c r="AT1715">
        <v>39.323999999999998</v>
      </c>
      <c r="AU1715">
        <v>41.447000000000003</v>
      </c>
      <c r="AV1715">
        <v>42.643999999999998</v>
      </c>
      <c r="AW1715">
        <v>48.457999999999998</v>
      </c>
      <c r="AX1715">
        <v>52.475000000000001</v>
      </c>
      <c r="AY1715">
        <v>55.036000000000001</v>
      </c>
      <c r="AZ1715">
        <v>57.634</v>
      </c>
      <c r="BA1715">
        <v>60.255000000000003</v>
      </c>
      <c r="BB1715">
        <v>63.293999999999997</v>
      </c>
      <c r="BC1715">
        <v>2018</v>
      </c>
    </row>
    <row r="1716" spans="1:55" x14ac:dyDescent="0.25">
      <c r="A1716">
        <v>636</v>
      </c>
      <c r="B1716" t="s">
        <v>692</v>
      </c>
      <c r="C1716" t="s">
        <v>244</v>
      </c>
      <c r="D1716" t="s">
        <v>693</v>
      </c>
      <c r="E1716" t="s">
        <v>238</v>
      </c>
      <c r="F1716" t="s">
        <v>245</v>
      </c>
      <c r="G1716" t="s">
        <v>246</v>
      </c>
      <c r="H1716" t="s">
        <v>230</v>
      </c>
      <c r="I1716" t="s">
        <v>243</v>
      </c>
      <c r="J1716">
        <v>19.681000000000001</v>
      </c>
      <c r="K1716">
        <v>21.747</v>
      </c>
      <c r="L1716">
        <v>22.986000000000001</v>
      </c>
      <c r="M1716">
        <v>24.222999999999999</v>
      </c>
      <c r="N1716">
        <v>26.312999999999999</v>
      </c>
      <c r="O1716">
        <v>27.271000000000001</v>
      </c>
      <c r="P1716">
        <v>29.132999999999999</v>
      </c>
      <c r="Q1716">
        <v>30.651</v>
      </c>
      <c r="R1716">
        <v>31.879000000000001</v>
      </c>
      <c r="S1716">
        <v>32.712000000000003</v>
      </c>
      <c r="T1716">
        <v>31.707000000000001</v>
      </c>
      <c r="U1716">
        <v>30.010999999999999</v>
      </c>
      <c r="V1716">
        <v>27.484000000000002</v>
      </c>
      <c r="W1716">
        <v>24.346</v>
      </c>
      <c r="X1716">
        <v>23.338000000000001</v>
      </c>
      <c r="Y1716">
        <v>24.484999999999999</v>
      </c>
      <c r="Z1716">
        <v>24.451000000000001</v>
      </c>
      <c r="AA1716">
        <v>22.922999999999998</v>
      </c>
      <c r="AB1716">
        <v>22.283000000000001</v>
      </c>
      <c r="AC1716">
        <v>21.745000000000001</v>
      </c>
      <c r="AD1716">
        <v>20.422000000000001</v>
      </c>
      <c r="AE1716">
        <v>20.431999999999999</v>
      </c>
      <c r="AF1716">
        <v>21.367000000000001</v>
      </c>
      <c r="AG1716">
        <v>22.978000000000002</v>
      </c>
      <c r="AH1716">
        <v>25.186</v>
      </c>
      <c r="AI1716">
        <v>27.564</v>
      </c>
      <c r="AJ1716">
        <v>29.908999999999999</v>
      </c>
      <c r="AK1716">
        <v>32.634</v>
      </c>
      <c r="AL1716">
        <v>35.341000000000001</v>
      </c>
      <c r="AM1716">
        <v>36.627000000000002</v>
      </c>
      <c r="AN1716">
        <v>39.688000000000002</v>
      </c>
      <c r="AO1716">
        <v>43.302</v>
      </c>
      <c r="AP1716">
        <v>47.261000000000003</v>
      </c>
      <c r="AQ1716">
        <v>52.168999999999997</v>
      </c>
      <c r="AR1716">
        <v>58.19</v>
      </c>
      <c r="AS1716">
        <v>62.88</v>
      </c>
      <c r="AT1716">
        <v>65.093000000000004</v>
      </c>
      <c r="AU1716">
        <v>68.608000000000004</v>
      </c>
      <c r="AV1716">
        <v>72.924000000000007</v>
      </c>
      <c r="AW1716">
        <v>77.441000000000003</v>
      </c>
      <c r="AX1716">
        <v>82.543999999999997</v>
      </c>
      <c r="AY1716">
        <v>88.033000000000001</v>
      </c>
      <c r="AZ1716">
        <v>94.004999999999995</v>
      </c>
      <c r="BA1716">
        <v>100.485</v>
      </c>
      <c r="BB1716">
        <v>107.581</v>
      </c>
      <c r="BC1716">
        <v>2018</v>
      </c>
    </row>
    <row r="1717" spans="1:55" x14ac:dyDescent="0.25">
      <c r="A1717">
        <v>636</v>
      </c>
      <c r="B1717" t="s">
        <v>692</v>
      </c>
      <c r="C1717" t="s">
        <v>247</v>
      </c>
      <c r="D1717" t="s">
        <v>693</v>
      </c>
      <c r="E1717" t="s">
        <v>248</v>
      </c>
      <c r="F1717" t="s">
        <v>249</v>
      </c>
      <c r="G1717" t="s">
        <v>250</v>
      </c>
      <c r="I1717" t="s">
        <v>251</v>
      </c>
      <c r="J1717" t="s">
        <v>374</v>
      </c>
      <c r="K1717" t="s">
        <v>374</v>
      </c>
      <c r="L1717" t="s">
        <v>374</v>
      </c>
      <c r="M1717" t="s">
        <v>374</v>
      </c>
      <c r="N1717" t="s">
        <v>374</v>
      </c>
      <c r="O1717" t="s">
        <v>374</v>
      </c>
      <c r="P1717" t="s">
        <v>374</v>
      </c>
      <c r="Q1717" t="s">
        <v>374</v>
      </c>
      <c r="R1717" t="s">
        <v>374</v>
      </c>
      <c r="S1717" t="s">
        <v>374</v>
      </c>
      <c r="T1717" t="s">
        <v>374</v>
      </c>
      <c r="U1717" t="s">
        <v>374</v>
      </c>
      <c r="V1717" t="s">
        <v>374</v>
      </c>
      <c r="W1717" t="s">
        <v>374</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112.10599999999999</v>
      </c>
      <c r="AK1717">
        <v>133.26400000000001</v>
      </c>
      <c r="AL1717">
        <v>159.35900000000001</v>
      </c>
      <c r="AM1717">
        <v>213.31</v>
      </c>
      <c r="AN1717">
        <v>251.80699999999999</v>
      </c>
      <c r="AO1717">
        <v>284.74200000000002</v>
      </c>
      <c r="AP1717">
        <v>298.2</v>
      </c>
      <c r="AQ1717">
        <v>325.94499999999999</v>
      </c>
      <c r="AR1717">
        <v>329.18400000000003</v>
      </c>
      <c r="AS1717">
        <v>329.83</v>
      </c>
      <c r="AT1717">
        <v>381.55</v>
      </c>
      <c r="AU1717">
        <v>508.99900000000002</v>
      </c>
      <c r="AV1717">
        <v>578.79499999999996</v>
      </c>
      <c r="AW1717">
        <v>651.14400000000001</v>
      </c>
      <c r="AX1717">
        <v>700.63099999999997</v>
      </c>
      <c r="AY1717">
        <v>727.95500000000004</v>
      </c>
      <c r="AZ1717">
        <v>754.16200000000003</v>
      </c>
      <c r="BA1717">
        <v>779.23800000000006</v>
      </c>
      <c r="BB1717">
        <v>807.875</v>
      </c>
      <c r="BC1717">
        <v>2018</v>
      </c>
    </row>
    <row r="1718" spans="1:55" x14ac:dyDescent="0.25">
      <c r="A1718">
        <v>636</v>
      </c>
      <c r="B1718" t="s">
        <v>692</v>
      </c>
      <c r="C1718" t="s">
        <v>252</v>
      </c>
      <c r="D1718" t="s">
        <v>693</v>
      </c>
      <c r="E1718" t="s">
        <v>253</v>
      </c>
      <c r="F1718" t="s">
        <v>254</v>
      </c>
      <c r="G1718" t="s">
        <v>229</v>
      </c>
      <c r="H1718" t="s">
        <v>220</v>
      </c>
      <c r="I1718" t="s">
        <v>255</v>
      </c>
      <c r="J1718" s="52">
        <v>318177.86</v>
      </c>
      <c r="K1718" s="52">
        <v>310922.73</v>
      </c>
      <c r="L1718" s="52">
        <v>299622.11</v>
      </c>
      <c r="M1718" s="52">
        <v>294140.05</v>
      </c>
      <c r="N1718" s="52">
        <v>298537.78999999998</v>
      </c>
      <c r="O1718" s="52">
        <v>290342.25</v>
      </c>
      <c r="P1718" s="52">
        <v>294334.19</v>
      </c>
      <c r="Q1718" s="52">
        <v>292542.31</v>
      </c>
      <c r="R1718" s="52">
        <v>284512.48</v>
      </c>
      <c r="S1718" s="52">
        <v>271952.84999999998</v>
      </c>
      <c r="T1718" s="52">
        <v>245973.02</v>
      </c>
      <c r="U1718" s="52">
        <v>218005.21</v>
      </c>
      <c r="V1718" s="52">
        <v>188962.43</v>
      </c>
      <c r="W1718" s="52">
        <v>158288.88</v>
      </c>
      <c r="X1718" s="52">
        <v>143817.69</v>
      </c>
      <c r="Y1718" s="52">
        <v>143069.24</v>
      </c>
      <c r="Z1718" s="52">
        <v>136830.54</v>
      </c>
      <c r="AA1718" s="52">
        <v>123494.38</v>
      </c>
      <c r="AB1718" s="52">
        <v>116381.21</v>
      </c>
      <c r="AC1718" s="52">
        <v>109760.67</v>
      </c>
      <c r="AD1718" s="52">
        <v>97893.84</v>
      </c>
      <c r="AE1718" s="52">
        <v>93123.86</v>
      </c>
      <c r="AF1718" s="52">
        <v>90122.15</v>
      </c>
      <c r="AG1718" s="52">
        <v>89233.18</v>
      </c>
      <c r="AH1718" s="52">
        <v>89284.160000000003</v>
      </c>
      <c r="AI1718" s="52">
        <v>88809.72</v>
      </c>
      <c r="AJ1718" s="52">
        <v>90565.46</v>
      </c>
      <c r="AK1718" s="52">
        <v>93194.51</v>
      </c>
      <c r="AL1718" s="52">
        <v>95896.41</v>
      </c>
      <c r="AM1718" s="52">
        <v>95559.12</v>
      </c>
      <c r="AN1718" s="52">
        <v>99174.47</v>
      </c>
      <c r="AO1718" s="52">
        <v>102713.51</v>
      </c>
      <c r="AP1718" s="52">
        <v>106789.71</v>
      </c>
      <c r="AQ1718" s="52">
        <v>112473.36</v>
      </c>
      <c r="AR1718" s="52">
        <v>119538.68</v>
      </c>
      <c r="AS1718" s="52">
        <v>124083.88</v>
      </c>
      <c r="AT1718" s="52">
        <v>123361.38</v>
      </c>
      <c r="AU1718" s="52">
        <v>123880.23</v>
      </c>
      <c r="AV1718" s="52">
        <v>125019.92</v>
      </c>
      <c r="AW1718" s="52">
        <v>126645.01</v>
      </c>
      <c r="AX1718" s="52">
        <v>128377.91</v>
      </c>
      <c r="AY1718" s="52">
        <v>130218.96</v>
      </c>
      <c r="AZ1718" s="52">
        <v>132266.01999999999</v>
      </c>
      <c r="BA1718" s="52">
        <v>134479.26999999999</v>
      </c>
      <c r="BB1718" s="52">
        <v>136916.59</v>
      </c>
      <c r="BC1718">
        <v>1983</v>
      </c>
    </row>
    <row r="1719" spans="1:55" x14ac:dyDescent="0.25">
      <c r="A1719">
        <v>636</v>
      </c>
      <c r="B1719" t="s">
        <v>692</v>
      </c>
      <c r="C1719" t="s">
        <v>256</v>
      </c>
      <c r="D1719" t="s">
        <v>693</v>
      </c>
      <c r="E1719" t="s">
        <v>253</v>
      </c>
      <c r="F1719" t="s">
        <v>257</v>
      </c>
      <c r="G1719" t="s">
        <v>258</v>
      </c>
      <c r="H1719" t="s">
        <v>220</v>
      </c>
      <c r="I1719" t="s">
        <v>255</v>
      </c>
      <c r="J1719" s="52">
        <v>1736.04</v>
      </c>
      <c r="K1719" s="52">
        <v>1696.46</v>
      </c>
      <c r="L1719" s="52">
        <v>1634.8</v>
      </c>
      <c r="M1719" s="52">
        <v>1604.89</v>
      </c>
      <c r="N1719" s="52">
        <v>1628.88</v>
      </c>
      <c r="O1719" s="52">
        <v>1584.17</v>
      </c>
      <c r="P1719" s="52">
        <v>1605.95</v>
      </c>
      <c r="Q1719" s="52">
        <v>1596.17</v>
      </c>
      <c r="R1719" s="52">
        <v>1552.36</v>
      </c>
      <c r="S1719" s="52">
        <v>1483.83</v>
      </c>
      <c r="T1719" s="52">
        <v>1342.08</v>
      </c>
      <c r="U1719" s="52">
        <v>1189.48</v>
      </c>
      <c r="V1719" s="52">
        <v>1031.02</v>
      </c>
      <c r="W1719">
        <v>863.65599999999995</v>
      </c>
      <c r="X1719">
        <v>784.69799999999998</v>
      </c>
      <c r="Y1719">
        <v>780.61400000000003</v>
      </c>
      <c r="Z1719">
        <v>746.57500000000005</v>
      </c>
      <c r="AA1719">
        <v>673.81</v>
      </c>
      <c r="AB1719">
        <v>634.99900000000002</v>
      </c>
      <c r="AC1719">
        <v>598.87599999999998</v>
      </c>
      <c r="AD1719">
        <v>534.12800000000004</v>
      </c>
      <c r="AE1719">
        <v>508.10199999999998</v>
      </c>
      <c r="AF1719">
        <v>491.72399999999999</v>
      </c>
      <c r="AG1719">
        <v>486.87400000000002</v>
      </c>
      <c r="AH1719">
        <v>487.15199999999999</v>
      </c>
      <c r="AI1719">
        <v>484.56299999999999</v>
      </c>
      <c r="AJ1719">
        <v>494.14299999999997</v>
      </c>
      <c r="AK1719">
        <v>508.488</v>
      </c>
      <c r="AL1719">
        <v>523.23</v>
      </c>
      <c r="AM1719">
        <v>521.39</v>
      </c>
      <c r="AN1719">
        <v>541.11599999999999</v>
      </c>
      <c r="AO1719">
        <v>560.42499999999995</v>
      </c>
      <c r="AP1719">
        <v>582.66600000000005</v>
      </c>
      <c r="AQ1719">
        <v>613.67700000000002</v>
      </c>
      <c r="AR1719">
        <v>652.22699999999998</v>
      </c>
      <c r="AS1719">
        <v>677.02599999999995</v>
      </c>
      <c r="AT1719">
        <v>673.08399999999995</v>
      </c>
      <c r="AU1719">
        <v>675.91499999999996</v>
      </c>
      <c r="AV1719">
        <v>682.13300000000004</v>
      </c>
      <c r="AW1719">
        <v>691</v>
      </c>
      <c r="AX1719">
        <v>700.45500000000004</v>
      </c>
      <c r="AY1719">
        <v>710.5</v>
      </c>
      <c r="AZ1719">
        <v>721.67</v>
      </c>
      <c r="BA1719">
        <v>733.74599999999998</v>
      </c>
      <c r="BB1719">
        <v>747.04399999999998</v>
      </c>
      <c r="BC1719">
        <v>1983</v>
      </c>
    </row>
    <row r="1720" spans="1:55" x14ac:dyDescent="0.25">
      <c r="A1720">
        <v>636</v>
      </c>
      <c r="B1720" t="s">
        <v>692</v>
      </c>
      <c r="C1720" t="s">
        <v>259</v>
      </c>
      <c r="D1720" t="s">
        <v>693</v>
      </c>
      <c r="E1720" t="s">
        <v>260</v>
      </c>
      <c r="F1720" t="s">
        <v>261</v>
      </c>
      <c r="G1720" t="s">
        <v>229</v>
      </c>
      <c r="H1720" t="s">
        <v>220</v>
      </c>
      <c r="I1720" t="s">
        <v>262</v>
      </c>
      <c r="J1720" t="s">
        <v>374</v>
      </c>
      <c r="K1720" t="s">
        <v>374</v>
      </c>
      <c r="L1720" t="s">
        <v>374</v>
      </c>
      <c r="M1720" t="s">
        <v>374</v>
      </c>
      <c r="N1720" t="s">
        <v>374</v>
      </c>
      <c r="O1720" t="s">
        <v>374</v>
      </c>
      <c r="P1720" t="s">
        <v>374</v>
      </c>
      <c r="Q1720" t="s">
        <v>374</v>
      </c>
      <c r="R1720" t="s">
        <v>374</v>
      </c>
      <c r="S1720" t="s">
        <v>374</v>
      </c>
      <c r="T1720" t="s">
        <v>374</v>
      </c>
      <c r="U1720" t="s">
        <v>374</v>
      </c>
      <c r="V1720">
        <v>2E-3</v>
      </c>
      <c r="W1720">
        <v>0.03</v>
      </c>
      <c r="X1720">
        <v>7.4160000000000004</v>
      </c>
      <c r="Y1720">
        <v>41.042000000000002</v>
      </c>
      <c r="Z1720">
        <v>292.41000000000003</v>
      </c>
      <c r="AA1720">
        <v>771.27499999999998</v>
      </c>
      <c r="AB1720">
        <v>968.35900000000004</v>
      </c>
      <c r="AC1720" s="52">
        <v>4925.4399999999996</v>
      </c>
      <c r="AD1720" s="52">
        <v>27411.279999999999</v>
      </c>
      <c r="AE1720" s="52">
        <v>45126.37</v>
      </c>
      <c r="AF1720" s="52">
        <v>57523.66</v>
      </c>
      <c r="AG1720" s="52">
        <v>64597.62</v>
      </c>
      <c r="AH1720" s="52">
        <v>68749.759999999995</v>
      </c>
      <c r="AI1720" s="52">
        <v>88809.72</v>
      </c>
      <c r="AJ1720" s="52">
        <v>101529.73</v>
      </c>
      <c r="AK1720" s="52">
        <v>124194.97</v>
      </c>
      <c r="AL1720" s="52">
        <v>152819.09</v>
      </c>
      <c r="AM1720" s="52">
        <v>203836.7</v>
      </c>
      <c r="AN1720" s="52">
        <v>249728.46</v>
      </c>
      <c r="AO1720" s="52">
        <v>292468.96000000002</v>
      </c>
      <c r="AP1720" s="52">
        <v>318446.62</v>
      </c>
      <c r="AQ1720" s="52">
        <v>366601.36</v>
      </c>
      <c r="AR1720" s="52">
        <v>393502.48</v>
      </c>
      <c r="AS1720" s="52">
        <v>409266.36</v>
      </c>
      <c r="AT1720" s="52">
        <v>470684.88</v>
      </c>
      <c r="AU1720" s="52">
        <v>630548.79</v>
      </c>
      <c r="AV1720" s="52">
        <v>723608.55</v>
      </c>
      <c r="AW1720" s="52">
        <v>824641.27</v>
      </c>
      <c r="AX1720" s="52">
        <v>899455.29</v>
      </c>
      <c r="AY1720" s="52">
        <v>947936.01</v>
      </c>
      <c r="AZ1720" s="52">
        <v>997499.9</v>
      </c>
      <c r="BA1720" s="52">
        <v>1047913.23</v>
      </c>
      <c r="BB1720" s="52">
        <v>1106114.52</v>
      </c>
      <c r="BC1720">
        <v>1983</v>
      </c>
    </row>
    <row r="1721" spans="1:55" x14ac:dyDescent="0.25">
      <c r="A1721">
        <v>636</v>
      </c>
      <c r="B1721" t="s">
        <v>692</v>
      </c>
      <c r="C1721" t="s">
        <v>263</v>
      </c>
      <c r="D1721" t="s">
        <v>693</v>
      </c>
      <c r="E1721" t="s">
        <v>260</v>
      </c>
      <c r="F1721" t="s">
        <v>264</v>
      </c>
      <c r="G1721" t="s">
        <v>242</v>
      </c>
      <c r="H1721" t="s">
        <v>220</v>
      </c>
      <c r="I1721" t="s">
        <v>262</v>
      </c>
      <c r="J1721" s="52">
        <v>2607.2399999999998</v>
      </c>
      <c r="K1721" s="52">
        <v>2197.2399999999998</v>
      </c>
      <c r="L1721" s="52">
        <v>2312.7399999999998</v>
      </c>
      <c r="M1721" s="52">
        <v>1805.78</v>
      </c>
      <c r="N1721" s="52">
        <v>1166.49</v>
      </c>
      <c r="O1721" s="52">
        <v>1032.03</v>
      </c>
      <c r="P1721" s="52">
        <v>1120.94</v>
      </c>
      <c r="Q1721" s="52">
        <v>1027.3499999999999</v>
      </c>
      <c r="R1721" s="52">
        <v>1152.29</v>
      </c>
      <c r="S1721" s="52">
        <v>1135.1099999999999</v>
      </c>
      <c r="T1721" s="52">
        <v>1138.48</v>
      </c>
      <c r="U1721" s="52">
        <v>1070.24</v>
      </c>
      <c r="V1721">
        <v>935.22900000000004</v>
      </c>
      <c r="W1721" s="52">
        <v>1182.3699999999999</v>
      </c>
      <c r="X1721">
        <v>621.048</v>
      </c>
      <c r="Y1721">
        <v>584.26900000000001</v>
      </c>
      <c r="Z1721">
        <v>731.024</v>
      </c>
      <c r="AA1721">
        <v>642.72900000000004</v>
      </c>
      <c r="AB1721">
        <v>461.12299999999999</v>
      </c>
      <c r="AC1721">
        <v>410.45299999999997</v>
      </c>
      <c r="AD1721">
        <v>397.02499999999998</v>
      </c>
      <c r="AE1721">
        <v>165.273</v>
      </c>
      <c r="AF1721">
        <v>165.75700000000001</v>
      </c>
      <c r="AG1721">
        <v>159.636</v>
      </c>
      <c r="AH1721">
        <v>172.83</v>
      </c>
      <c r="AI1721">
        <v>187.18799999999999</v>
      </c>
      <c r="AJ1721">
        <v>216.815</v>
      </c>
      <c r="AK1721">
        <v>240.339</v>
      </c>
      <c r="AL1721">
        <v>272.142</v>
      </c>
      <c r="AM1721">
        <v>252.43899999999999</v>
      </c>
      <c r="AN1721">
        <v>275.66500000000002</v>
      </c>
      <c r="AO1721">
        <v>318.04899999999998</v>
      </c>
      <c r="AP1721">
        <v>346.375</v>
      </c>
      <c r="AQ1721">
        <v>398.62700000000001</v>
      </c>
      <c r="AR1721">
        <v>425.40600000000001</v>
      </c>
      <c r="AS1721">
        <v>441.58100000000002</v>
      </c>
      <c r="AT1721">
        <v>439.01</v>
      </c>
      <c r="AU1721">
        <v>449.24200000000002</v>
      </c>
      <c r="AV1721">
        <v>448.74900000000002</v>
      </c>
      <c r="AW1721">
        <v>495.084</v>
      </c>
      <c r="AX1721">
        <v>520.50599999999997</v>
      </c>
      <c r="AY1721">
        <v>530.01099999999997</v>
      </c>
      <c r="AZ1721">
        <v>538.86300000000006</v>
      </c>
      <c r="BA1721">
        <v>546.95299999999997</v>
      </c>
      <c r="BB1721">
        <v>557.80799999999999</v>
      </c>
      <c r="BC1721">
        <v>1983</v>
      </c>
    </row>
    <row r="1722" spans="1:55" x14ac:dyDescent="0.25">
      <c r="A1722">
        <v>636</v>
      </c>
      <c r="B1722" t="s">
        <v>692</v>
      </c>
      <c r="C1722" t="s">
        <v>265</v>
      </c>
      <c r="D1722" t="s">
        <v>693</v>
      </c>
      <c r="E1722" t="s">
        <v>260</v>
      </c>
      <c r="F1722" t="s">
        <v>266</v>
      </c>
      <c r="G1722" t="s">
        <v>246</v>
      </c>
      <c r="H1722" t="s">
        <v>220</v>
      </c>
      <c r="I1722" t="s">
        <v>262</v>
      </c>
      <c r="J1722">
        <v>747.95600000000002</v>
      </c>
      <c r="K1722">
        <v>800.05100000000004</v>
      </c>
      <c r="L1722">
        <v>818.60900000000004</v>
      </c>
      <c r="M1722">
        <v>835.10500000000002</v>
      </c>
      <c r="N1722">
        <v>878.17600000000004</v>
      </c>
      <c r="O1722">
        <v>881.08</v>
      </c>
      <c r="P1722">
        <v>911.17600000000004</v>
      </c>
      <c r="Q1722">
        <v>928.02800000000002</v>
      </c>
      <c r="R1722">
        <v>934.38400000000001</v>
      </c>
      <c r="S1722">
        <v>928.154</v>
      </c>
      <c r="T1722">
        <v>870.90499999999997</v>
      </c>
      <c r="U1722">
        <v>797.98599999999999</v>
      </c>
      <c r="V1722">
        <v>707.44200000000001</v>
      </c>
      <c r="W1722">
        <v>606.64599999999996</v>
      </c>
      <c r="X1722">
        <v>562.95399999999995</v>
      </c>
      <c r="Y1722">
        <v>571.76700000000005</v>
      </c>
      <c r="Z1722">
        <v>556.84699999999998</v>
      </c>
      <c r="AA1722">
        <v>511.24099999999999</v>
      </c>
      <c r="AB1722">
        <v>487.21699999999998</v>
      </c>
      <c r="AC1722">
        <v>466.13600000000002</v>
      </c>
      <c r="AD1722">
        <v>425.03199999999998</v>
      </c>
      <c r="AE1722">
        <v>413.19</v>
      </c>
      <c r="AF1722">
        <v>406.197</v>
      </c>
      <c r="AG1722">
        <v>409.65899999999999</v>
      </c>
      <c r="AH1722">
        <v>420.928</v>
      </c>
      <c r="AI1722">
        <v>431.73200000000003</v>
      </c>
      <c r="AJ1722">
        <v>453.59199999999998</v>
      </c>
      <c r="AK1722">
        <v>479.29899999999998</v>
      </c>
      <c r="AL1722">
        <v>502.78699999999998</v>
      </c>
      <c r="AM1722">
        <v>504.83800000000002</v>
      </c>
      <c r="AN1722">
        <v>530.04300000000001</v>
      </c>
      <c r="AO1722">
        <v>560.42499999999995</v>
      </c>
      <c r="AP1722">
        <v>593.84199999999998</v>
      </c>
      <c r="AQ1722">
        <v>636.42100000000005</v>
      </c>
      <c r="AR1722">
        <v>689.19799999999998</v>
      </c>
      <c r="AS1722">
        <v>723.05399999999997</v>
      </c>
      <c r="AT1722">
        <v>726.70100000000002</v>
      </c>
      <c r="AU1722">
        <v>743.63099999999997</v>
      </c>
      <c r="AV1722">
        <v>767.39300000000003</v>
      </c>
      <c r="AW1722">
        <v>791.19</v>
      </c>
      <c r="AX1722">
        <v>818.76300000000003</v>
      </c>
      <c r="AY1722">
        <v>847.77</v>
      </c>
      <c r="AZ1722">
        <v>878.91499999999996</v>
      </c>
      <c r="BA1722">
        <v>912.14099999999996</v>
      </c>
      <c r="BB1722">
        <v>948.10799999999995</v>
      </c>
      <c r="BC1722">
        <v>1983</v>
      </c>
    </row>
    <row r="1723" spans="1:55" x14ac:dyDescent="0.25">
      <c r="A1723">
        <v>636</v>
      </c>
      <c r="B1723" t="s">
        <v>692</v>
      </c>
      <c r="C1723" t="s">
        <v>267</v>
      </c>
      <c r="D1723" t="s">
        <v>693</v>
      </c>
      <c r="E1723" t="s">
        <v>268</v>
      </c>
      <c r="F1723" t="s">
        <v>269</v>
      </c>
      <c r="G1723" t="s">
        <v>270</v>
      </c>
    </row>
    <row r="1724" spans="1:55" x14ac:dyDescent="0.25">
      <c r="A1724">
        <v>636</v>
      </c>
      <c r="B1724" t="s">
        <v>692</v>
      </c>
      <c r="C1724" t="s">
        <v>271</v>
      </c>
      <c r="D1724" t="s">
        <v>693</v>
      </c>
      <c r="E1724" t="s">
        <v>272</v>
      </c>
      <c r="F1724" t="s">
        <v>273</v>
      </c>
      <c r="G1724" t="s">
        <v>274</v>
      </c>
      <c r="I1724" t="s">
        <v>243</v>
      </c>
      <c r="J1724">
        <v>0.14799999999999999</v>
      </c>
      <c r="K1724">
        <v>0.14699999999999999</v>
      </c>
      <c r="L1724">
        <v>0.14599999999999999</v>
      </c>
      <c r="M1724">
        <v>0.14499999999999999</v>
      </c>
      <c r="N1724">
        <v>0.14499999999999999</v>
      </c>
      <c r="O1724">
        <v>0.14099999999999999</v>
      </c>
      <c r="P1724">
        <v>0.14299999999999999</v>
      </c>
      <c r="Q1724">
        <v>0.14099999999999999</v>
      </c>
      <c r="R1724">
        <v>0.13500000000000001</v>
      </c>
      <c r="S1724">
        <v>0.129</v>
      </c>
      <c r="T1724">
        <v>0.11600000000000001</v>
      </c>
      <c r="U1724">
        <v>0.104</v>
      </c>
      <c r="V1724">
        <v>8.3000000000000004E-2</v>
      </c>
      <c r="W1724">
        <v>7.0999999999999994E-2</v>
      </c>
      <c r="X1724">
        <v>6.4000000000000001E-2</v>
      </c>
      <c r="Y1724">
        <v>6.4000000000000001E-2</v>
      </c>
      <c r="Z1724">
        <v>0.06</v>
      </c>
      <c r="AA1724">
        <v>5.2999999999999999E-2</v>
      </c>
      <c r="AB1724">
        <v>0.05</v>
      </c>
      <c r="AC1724">
        <v>4.5999999999999999E-2</v>
      </c>
      <c r="AD1724">
        <v>4.1000000000000002E-2</v>
      </c>
      <c r="AE1724">
        <v>3.9E-2</v>
      </c>
      <c r="AF1724">
        <v>3.9E-2</v>
      </c>
      <c r="AG1724">
        <v>0.04</v>
      </c>
      <c r="AH1724">
        <v>0.04</v>
      </c>
      <c r="AI1724">
        <v>4.1000000000000002E-2</v>
      </c>
      <c r="AJ1724">
        <v>4.1000000000000002E-2</v>
      </c>
      <c r="AK1724">
        <v>4.1000000000000002E-2</v>
      </c>
      <c r="AL1724">
        <v>4.2000000000000003E-2</v>
      </c>
      <c r="AM1724">
        <v>4.3999999999999997E-2</v>
      </c>
      <c r="AN1724">
        <v>4.3999999999999997E-2</v>
      </c>
      <c r="AO1724">
        <v>4.5999999999999999E-2</v>
      </c>
      <c r="AP1724">
        <v>4.7E-2</v>
      </c>
      <c r="AQ1724">
        <v>0.05</v>
      </c>
      <c r="AR1724">
        <v>5.2999999999999999E-2</v>
      </c>
      <c r="AS1724">
        <v>5.3999999999999999E-2</v>
      </c>
      <c r="AT1724">
        <v>5.3999999999999999E-2</v>
      </c>
      <c r="AU1724">
        <v>5.3999999999999999E-2</v>
      </c>
      <c r="AV1724">
        <v>5.3999999999999999E-2</v>
      </c>
      <c r="AW1724">
        <v>5.5E-2</v>
      </c>
      <c r="AX1724">
        <v>5.5E-2</v>
      </c>
      <c r="AY1724">
        <v>5.5E-2</v>
      </c>
      <c r="AZ1724">
        <v>5.6000000000000001E-2</v>
      </c>
      <c r="BA1724">
        <v>5.7000000000000002E-2</v>
      </c>
      <c r="BB1724">
        <v>5.7000000000000002E-2</v>
      </c>
      <c r="BC1724">
        <v>2018</v>
      </c>
    </row>
    <row r="1725" spans="1:55" x14ac:dyDescent="0.25">
      <c r="A1725">
        <v>636</v>
      </c>
      <c r="B1725" t="s">
        <v>692</v>
      </c>
      <c r="C1725" t="s">
        <v>275</v>
      </c>
      <c r="D1725" t="s">
        <v>693</v>
      </c>
      <c r="E1725" t="s">
        <v>276</v>
      </c>
      <c r="F1725" t="s">
        <v>277</v>
      </c>
      <c r="G1725" t="s">
        <v>278</v>
      </c>
      <c r="I1725" t="s">
        <v>243</v>
      </c>
      <c r="J1725" t="s">
        <v>374</v>
      </c>
      <c r="K1725" t="s">
        <v>374</v>
      </c>
      <c r="L1725" t="s">
        <v>374</v>
      </c>
      <c r="M1725" t="s">
        <v>374</v>
      </c>
      <c r="N1725" t="s">
        <v>374</v>
      </c>
      <c r="O1725" t="s">
        <v>374</v>
      </c>
      <c r="P1725" t="s">
        <v>374</v>
      </c>
      <c r="Q1725" t="s">
        <v>374</v>
      </c>
      <c r="R1725" t="s">
        <v>374</v>
      </c>
      <c r="S1725" t="s">
        <v>374</v>
      </c>
      <c r="T1725" t="s">
        <v>374</v>
      </c>
      <c r="U1725" t="s">
        <v>374</v>
      </c>
      <c r="V1725" t="s">
        <v>374</v>
      </c>
      <c r="W1725" t="s">
        <v>374</v>
      </c>
      <c r="X1725">
        <v>1.2999999999999999E-2</v>
      </c>
      <c r="Y1725">
        <v>7.1999999999999995E-2</v>
      </c>
      <c r="Z1725">
        <v>0.52500000000000002</v>
      </c>
      <c r="AA1725">
        <v>1.5089999999999999</v>
      </c>
      <c r="AB1725">
        <v>1.988</v>
      </c>
      <c r="AC1725">
        <v>10.567</v>
      </c>
      <c r="AD1725">
        <v>64.492000000000004</v>
      </c>
      <c r="AE1725">
        <v>109.215</v>
      </c>
      <c r="AF1725">
        <v>141.61500000000001</v>
      </c>
      <c r="AG1725">
        <v>157.68600000000001</v>
      </c>
      <c r="AH1725">
        <v>163.32900000000001</v>
      </c>
      <c r="AI1725">
        <v>205.70500000000001</v>
      </c>
      <c r="AJ1725">
        <v>223.83500000000001</v>
      </c>
      <c r="AK1725">
        <v>259.11799999999999</v>
      </c>
      <c r="AL1725">
        <v>303.94400000000002</v>
      </c>
      <c r="AM1725">
        <v>403.76600000000002</v>
      </c>
      <c r="AN1725">
        <v>471.14699999999999</v>
      </c>
      <c r="AO1725">
        <v>521.87</v>
      </c>
      <c r="AP1725">
        <v>536.24800000000005</v>
      </c>
      <c r="AQ1725">
        <v>576.03599999999994</v>
      </c>
      <c r="AR1725">
        <v>570.95699999999999</v>
      </c>
      <c r="AS1725">
        <v>566.02499999999998</v>
      </c>
      <c r="AT1725">
        <v>647.70100000000002</v>
      </c>
      <c r="AU1725">
        <v>847.93200000000002</v>
      </c>
      <c r="AV1725">
        <v>942.94399999999996</v>
      </c>
      <c r="AW1725" s="52">
        <v>1042.28</v>
      </c>
      <c r="AX1725" s="52">
        <v>1098.55</v>
      </c>
      <c r="AY1725" s="52">
        <v>1118.1500000000001</v>
      </c>
      <c r="AZ1725" s="52">
        <v>1134.92</v>
      </c>
      <c r="BA1725" s="52">
        <v>1148.8499999999999</v>
      </c>
      <c r="BB1725" s="52">
        <v>1166.6500000000001</v>
      </c>
      <c r="BC1725">
        <v>2018</v>
      </c>
    </row>
    <row r="1726" spans="1:55" x14ac:dyDescent="0.25">
      <c r="A1726">
        <v>636</v>
      </c>
      <c r="B1726" t="s">
        <v>692</v>
      </c>
      <c r="C1726" t="s">
        <v>279</v>
      </c>
      <c r="D1726" t="s">
        <v>693</v>
      </c>
      <c r="E1726" t="s">
        <v>280</v>
      </c>
      <c r="F1726" t="s">
        <v>281</v>
      </c>
      <c r="G1726" t="s">
        <v>282</v>
      </c>
      <c r="I1726" t="s">
        <v>694</v>
      </c>
      <c r="J1726" t="s">
        <v>232</v>
      </c>
      <c r="K1726" t="s">
        <v>232</v>
      </c>
      <c r="L1726" t="s">
        <v>232</v>
      </c>
      <c r="M1726" t="s">
        <v>232</v>
      </c>
      <c r="N1726" t="s">
        <v>232</v>
      </c>
      <c r="O1726" t="s">
        <v>232</v>
      </c>
      <c r="P1726" t="s">
        <v>232</v>
      </c>
      <c r="Q1726" t="s">
        <v>232</v>
      </c>
      <c r="R1726" t="s">
        <v>232</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12.1</v>
      </c>
      <c r="AE1726">
        <v>5.1859999999999999</v>
      </c>
      <c r="AF1726">
        <v>5.7430000000000003</v>
      </c>
      <c r="AG1726">
        <v>9.3889999999999993</v>
      </c>
      <c r="AH1726">
        <v>11.05</v>
      </c>
      <c r="AI1726">
        <v>11.189</v>
      </c>
      <c r="AJ1726">
        <v>12.848000000000001</v>
      </c>
      <c r="AK1726">
        <v>11.4</v>
      </c>
      <c r="AL1726">
        <v>8.4960000000000004</v>
      </c>
      <c r="AM1726">
        <v>13.948</v>
      </c>
      <c r="AN1726">
        <v>13.75</v>
      </c>
      <c r="AO1726">
        <v>10.093</v>
      </c>
      <c r="AP1726">
        <v>14.249000000000001</v>
      </c>
      <c r="AQ1726">
        <v>16.786999999999999</v>
      </c>
      <c r="AR1726">
        <v>22.831</v>
      </c>
      <c r="AS1726">
        <v>20.196999999999999</v>
      </c>
      <c r="AT1726">
        <v>11.772</v>
      </c>
      <c r="AU1726">
        <v>11.997</v>
      </c>
      <c r="AV1726">
        <v>12.45</v>
      </c>
      <c r="AW1726">
        <v>14.531000000000001</v>
      </c>
      <c r="AX1726">
        <v>14.967000000000001</v>
      </c>
      <c r="AY1726">
        <v>15.199</v>
      </c>
      <c r="AZ1726">
        <v>15.215999999999999</v>
      </c>
      <c r="BA1726">
        <v>15.205</v>
      </c>
      <c r="BB1726">
        <v>15.342000000000001</v>
      </c>
      <c r="BC1726">
        <v>2018</v>
      </c>
    </row>
    <row r="1727" spans="1:55" x14ac:dyDescent="0.25">
      <c r="A1727">
        <v>636</v>
      </c>
      <c r="B1727" t="s">
        <v>692</v>
      </c>
      <c r="C1727" t="s">
        <v>283</v>
      </c>
      <c r="D1727" t="s">
        <v>693</v>
      </c>
      <c r="E1727" t="s">
        <v>284</v>
      </c>
      <c r="F1727" t="s">
        <v>285</v>
      </c>
      <c r="G1727" t="s">
        <v>282</v>
      </c>
      <c r="I1727" t="s">
        <v>694</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12.775</v>
      </c>
      <c r="AE1727">
        <v>0.71599999999999997</v>
      </c>
      <c r="AF1727">
        <v>1.546</v>
      </c>
      <c r="AG1727">
        <v>5.8310000000000004</v>
      </c>
      <c r="AH1727">
        <v>7.19</v>
      </c>
      <c r="AI1727">
        <v>3.161</v>
      </c>
      <c r="AJ1727">
        <v>12.541</v>
      </c>
      <c r="AK1727">
        <v>12.487</v>
      </c>
      <c r="AL1727">
        <v>-0.625</v>
      </c>
      <c r="AM1727">
        <v>8.4440000000000008</v>
      </c>
      <c r="AN1727">
        <v>12.465</v>
      </c>
      <c r="AO1727">
        <v>8.0210000000000008</v>
      </c>
      <c r="AP1727">
        <v>6.2290000000000001</v>
      </c>
      <c r="AQ1727">
        <v>11.791</v>
      </c>
      <c r="AR1727">
        <v>18.21</v>
      </c>
      <c r="AS1727">
        <v>16.466000000000001</v>
      </c>
      <c r="AT1727">
        <v>8.6839999999999993</v>
      </c>
      <c r="AU1727">
        <v>11.515000000000001</v>
      </c>
      <c r="AV1727">
        <v>11.962999999999999</v>
      </c>
      <c r="AW1727">
        <v>12.712999999999999</v>
      </c>
      <c r="AX1727">
        <v>12.090999999999999</v>
      </c>
      <c r="AY1727">
        <v>12.215999999999999</v>
      </c>
      <c r="AZ1727">
        <v>12.119</v>
      </c>
      <c r="BA1727">
        <v>12.361000000000001</v>
      </c>
      <c r="BB1727">
        <v>13.01</v>
      </c>
      <c r="BC1727">
        <v>2018</v>
      </c>
    </row>
    <row r="1728" spans="1:55" x14ac:dyDescent="0.25">
      <c r="A1728">
        <v>636</v>
      </c>
      <c r="B1728" t="s">
        <v>692</v>
      </c>
      <c r="C1728" t="s">
        <v>286</v>
      </c>
      <c r="D1728" t="s">
        <v>693</v>
      </c>
      <c r="E1728" t="s">
        <v>287</v>
      </c>
      <c r="F1728" t="s">
        <v>288</v>
      </c>
      <c r="G1728" t="s">
        <v>250</v>
      </c>
      <c r="I1728" t="s">
        <v>695</v>
      </c>
      <c r="J1728" t="s">
        <v>374</v>
      </c>
      <c r="K1728" t="s">
        <v>374</v>
      </c>
      <c r="L1728" t="s">
        <v>374</v>
      </c>
      <c r="M1728" t="s">
        <v>374</v>
      </c>
      <c r="N1728" t="s">
        <v>374</v>
      </c>
      <c r="O1728" t="s">
        <v>374</v>
      </c>
      <c r="P1728" t="s">
        <v>374</v>
      </c>
      <c r="Q1728" t="s">
        <v>374</v>
      </c>
      <c r="R1728" t="s">
        <v>374</v>
      </c>
      <c r="S1728" t="s">
        <v>374</v>
      </c>
      <c r="T1728" t="s">
        <v>374</v>
      </c>
      <c r="U1728" t="s">
        <v>374</v>
      </c>
      <c r="V1728" t="s">
        <v>374</v>
      </c>
      <c r="W1728" t="s">
        <v>374</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52">
        <v>1075.93</v>
      </c>
      <c r="AL1728" s="52">
        <v>1269.23</v>
      </c>
      <c r="AM1728" s="52">
        <v>1854.36</v>
      </c>
      <c r="AN1728" s="52">
        <v>2289.48</v>
      </c>
      <c r="AO1728" s="52">
        <v>2631.75</v>
      </c>
      <c r="AP1728" s="52">
        <v>2654.29</v>
      </c>
      <c r="AQ1728" s="52">
        <v>2677.54</v>
      </c>
      <c r="AR1728" s="52">
        <v>2710.74</v>
      </c>
      <c r="AS1728" s="52">
        <v>2736.75</v>
      </c>
      <c r="AT1728" s="52">
        <v>3234.84</v>
      </c>
      <c r="AU1728" s="52">
        <v>4577.3</v>
      </c>
      <c r="AV1728" s="52">
        <v>5918.45</v>
      </c>
      <c r="AW1728" s="52">
        <v>6415.59</v>
      </c>
      <c r="AX1728" s="52">
        <v>6845.44</v>
      </c>
      <c r="AY1728" s="52">
        <v>7208.25</v>
      </c>
      <c r="AZ1728" s="52">
        <v>7575.87</v>
      </c>
      <c r="BA1728" s="52">
        <v>7947.09</v>
      </c>
      <c r="BB1728" s="52">
        <v>8225.23</v>
      </c>
      <c r="BC1728">
        <v>2018</v>
      </c>
    </row>
    <row r="1729" spans="1:55" x14ac:dyDescent="0.25">
      <c r="A1729">
        <v>636</v>
      </c>
      <c r="B1729" t="s">
        <v>692</v>
      </c>
      <c r="C1729" t="s">
        <v>290</v>
      </c>
      <c r="D1729" t="s">
        <v>693</v>
      </c>
      <c r="E1729" t="s">
        <v>287</v>
      </c>
      <c r="F1729" t="s">
        <v>291</v>
      </c>
      <c r="G1729" t="s">
        <v>235</v>
      </c>
      <c r="I1729" t="s">
        <v>292</v>
      </c>
      <c r="J1729">
        <v>40.039000000000001</v>
      </c>
      <c r="K1729">
        <v>34.884</v>
      </c>
      <c r="L1729">
        <v>37.069000000000003</v>
      </c>
      <c r="M1729">
        <v>76.73</v>
      </c>
      <c r="N1729">
        <v>52.63</v>
      </c>
      <c r="O1729">
        <v>23.46</v>
      </c>
      <c r="P1729">
        <v>46.73</v>
      </c>
      <c r="Q1729">
        <v>90.37</v>
      </c>
      <c r="R1729">
        <v>82.748999999999995</v>
      </c>
      <c r="S1729">
        <v>104.065</v>
      </c>
      <c r="T1729">
        <v>81.295000000000002</v>
      </c>
      <c r="U1729" s="52">
        <v>2154.44</v>
      </c>
      <c r="V1729" s="52">
        <v>4129.17</v>
      </c>
      <c r="W1729" s="52">
        <v>1986.9</v>
      </c>
      <c r="X1729" s="52">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23.463999999999999</v>
      </c>
      <c r="AO1729">
        <v>14.95</v>
      </c>
      <c r="AP1729">
        <v>0.85699999999999998</v>
      </c>
      <c r="AQ1729">
        <v>0.876</v>
      </c>
      <c r="AR1729">
        <v>1.24</v>
      </c>
      <c r="AS1729">
        <v>0.95899999999999996</v>
      </c>
      <c r="AT1729">
        <v>18.2</v>
      </c>
      <c r="AU1729">
        <v>41.5</v>
      </c>
      <c r="AV1729">
        <v>29.3</v>
      </c>
      <c r="AW1729">
        <v>8.4</v>
      </c>
      <c r="AX1729">
        <v>6.7</v>
      </c>
      <c r="AY1729">
        <v>5.3</v>
      </c>
      <c r="AZ1729">
        <v>5.0999999999999996</v>
      </c>
      <c r="BA1729">
        <v>4.9000000000000004</v>
      </c>
      <c r="BB1729">
        <v>3.5</v>
      </c>
      <c r="BC1729">
        <v>2018</v>
      </c>
    </row>
    <row r="1730" spans="1:55" x14ac:dyDescent="0.25">
      <c r="A1730">
        <v>636</v>
      </c>
      <c r="B1730" t="s">
        <v>692</v>
      </c>
      <c r="C1730" t="s">
        <v>293</v>
      </c>
      <c r="D1730" t="s">
        <v>693</v>
      </c>
      <c r="E1730" t="s">
        <v>294</v>
      </c>
      <c r="F1730" t="s">
        <v>295</v>
      </c>
      <c r="G1730" t="s">
        <v>250</v>
      </c>
      <c r="I1730" t="s">
        <v>695</v>
      </c>
      <c r="J1730" t="s">
        <v>374</v>
      </c>
      <c r="K1730" t="s">
        <v>374</v>
      </c>
      <c r="L1730" t="s">
        <v>374</v>
      </c>
      <c r="M1730" t="s">
        <v>374</v>
      </c>
      <c r="N1730" t="s">
        <v>374</v>
      </c>
      <c r="O1730" t="s">
        <v>374</v>
      </c>
      <c r="P1730" t="s">
        <v>374</v>
      </c>
      <c r="Q1730" t="s">
        <v>374</v>
      </c>
      <c r="R1730" t="s">
        <v>374</v>
      </c>
      <c r="S1730" t="s">
        <v>374</v>
      </c>
      <c r="T1730" t="s">
        <v>374</v>
      </c>
      <c r="U1730" t="s">
        <v>374</v>
      </c>
      <c r="V1730" t="s">
        <v>374</v>
      </c>
      <c r="W1730" t="s">
        <v>374</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52">
        <v>1049.46</v>
      </c>
      <c r="AO1730" s="52">
        <v>1140.28</v>
      </c>
      <c r="AP1730" s="52">
        <v>1171.8499999999999</v>
      </c>
      <c r="AQ1730" s="52">
        <v>1184.44</v>
      </c>
      <c r="AR1730" s="52">
        <v>1196.6300000000001</v>
      </c>
      <c r="AS1730" s="52">
        <v>1207.27</v>
      </c>
      <c r="AT1730" s="52">
        <v>1492.19</v>
      </c>
      <c r="AU1730" s="52">
        <v>2312.9</v>
      </c>
      <c r="AV1730" s="52">
        <v>2479.42</v>
      </c>
      <c r="AW1730" s="52">
        <v>2655.46</v>
      </c>
      <c r="AX1730" s="52">
        <v>2841.35</v>
      </c>
      <c r="AY1730" s="52">
        <v>3037.4</v>
      </c>
      <c r="AZ1730" s="52">
        <v>3240.9</v>
      </c>
      <c r="BA1730" s="52">
        <v>3451.56</v>
      </c>
      <c r="BB1730" s="52">
        <v>3675.91</v>
      </c>
      <c r="BC1730">
        <v>2018</v>
      </c>
    </row>
    <row r="1731" spans="1:55" x14ac:dyDescent="0.25">
      <c r="A1731">
        <v>636</v>
      </c>
      <c r="B1731" t="s">
        <v>692</v>
      </c>
      <c r="C1731" t="s">
        <v>296</v>
      </c>
      <c r="D1731" t="s">
        <v>693</v>
      </c>
      <c r="E1731" t="s">
        <v>294</v>
      </c>
      <c r="F1731" t="s">
        <v>297</v>
      </c>
      <c r="G1731" t="s">
        <v>235</v>
      </c>
      <c r="I1731" t="s">
        <v>298</v>
      </c>
      <c r="J1731" t="s">
        <v>232</v>
      </c>
      <c r="K1731">
        <v>52.173999999999999</v>
      </c>
      <c r="L1731">
        <v>40.713999999999999</v>
      </c>
      <c r="M1731">
        <v>-11.093999999999999</v>
      </c>
      <c r="N1731">
        <v>159.083</v>
      </c>
      <c r="O1731">
        <v>39.22</v>
      </c>
      <c r="P1731">
        <v>38.26</v>
      </c>
      <c r="Q1731">
        <v>106.47</v>
      </c>
      <c r="R1731">
        <v>120.59</v>
      </c>
      <c r="S1731">
        <v>56.12</v>
      </c>
      <c r="T1731">
        <v>264.97000000000003</v>
      </c>
      <c r="U1731" s="52">
        <v>4227.9799999999996</v>
      </c>
      <c r="V1731" s="52">
        <v>2729.79</v>
      </c>
      <c r="W1731" s="52">
        <v>4583.08</v>
      </c>
      <c r="X1731" s="52">
        <v>9796.9</v>
      </c>
      <c r="Y1731">
        <v>370.27199999999999</v>
      </c>
      <c r="Z1731" s="52">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0.88900000000000001</v>
      </c>
      <c r="AT1731">
        <v>23.6</v>
      </c>
      <c r="AU1731">
        <v>55</v>
      </c>
      <c r="AV1731">
        <v>7.2</v>
      </c>
      <c r="AW1731">
        <v>7.1</v>
      </c>
      <c r="AX1731">
        <v>7</v>
      </c>
      <c r="AY1731">
        <v>6.9</v>
      </c>
      <c r="AZ1731">
        <v>6.7</v>
      </c>
      <c r="BA1731">
        <v>6.5</v>
      </c>
      <c r="BB1731">
        <v>6.5</v>
      </c>
      <c r="BC1731">
        <v>2018</v>
      </c>
    </row>
    <row r="1732" spans="1:55" x14ac:dyDescent="0.25">
      <c r="A1732">
        <v>636</v>
      </c>
      <c r="B1732" t="s">
        <v>692</v>
      </c>
      <c r="C1732" t="s">
        <v>299</v>
      </c>
      <c r="D1732" t="s">
        <v>693</v>
      </c>
      <c r="E1732" t="s">
        <v>300</v>
      </c>
      <c r="G1732" t="s">
        <v>274</v>
      </c>
    </row>
    <row r="1733" spans="1:55" x14ac:dyDescent="0.25">
      <c r="A1733">
        <v>636</v>
      </c>
      <c r="B1733" t="s">
        <v>692</v>
      </c>
      <c r="C1733" t="s">
        <v>301</v>
      </c>
      <c r="D1733" t="s">
        <v>693</v>
      </c>
      <c r="E1733" t="s">
        <v>302</v>
      </c>
      <c r="F1733" t="s">
        <v>303</v>
      </c>
      <c r="G1733" t="s">
        <v>235</v>
      </c>
      <c r="I1733" t="s">
        <v>696</v>
      </c>
      <c r="J1733" t="s">
        <v>232</v>
      </c>
      <c r="K1733" t="s">
        <v>232</v>
      </c>
      <c r="L1733" t="s">
        <v>232</v>
      </c>
      <c r="M1733" t="s">
        <v>232</v>
      </c>
      <c r="N1733" t="s">
        <v>232</v>
      </c>
      <c r="O1733" t="s">
        <v>232</v>
      </c>
      <c r="P1733" t="s">
        <v>232</v>
      </c>
      <c r="Q1733" t="s">
        <v>232</v>
      </c>
      <c r="R1733" t="s">
        <v>232</v>
      </c>
      <c r="S1733" t="s">
        <v>232</v>
      </c>
      <c r="T1733" t="s">
        <v>232</v>
      </c>
      <c r="U1733" t="s">
        <v>232</v>
      </c>
      <c r="V1733" t="s">
        <v>232</v>
      </c>
      <c r="W1733" t="s">
        <v>232</v>
      </c>
      <c r="X1733" t="s">
        <v>232</v>
      </c>
      <c r="Y1733" t="s">
        <v>232</v>
      </c>
      <c r="Z1733" t="s">
        <v>232</v>
      </c>
      <c r="AA1733">
        <v>-29.053000000000001</v>
      </c>
      <c r="AB1733">
        <v>32.380000000000003</v>
      </c>
      <c r="AC1733">
        <v>-37.997999999999998</v>
      </c>
      <c r="AD1733">
        <v>35.649000000000001</v>
      </c>
      <c r="AE1733">
        <v>-50.030999999999999</v>
      </c>
      <c r="AF1733">
        <v>-24.841999999999999</v>
      </c>
      <c r="AG1733">
        <v>9.3320000000000007</v>
      </c>
      <c r="AH1733">
        <v>25.79</v>
      </c>
      <c r="AI1733">
        <v>32.573</v>
      </c>
      <c r="AJ1733">
        <v>3.2559999999999998</v>
      </c>
      <c r="AK1733">
        <v>78.709999999999994</v>
      </c>
      <c r="AL1733">
        <v>14.37</v>
      </c>
      <c r="AM1733">
        <v>-15.161</v>
      </c>
      <c r="AN1733">
        <v>35.36</v>
      </c>
      <c r="AO1733">
        <v>8.5389999999999997</v>
      </c>
      <c r="AP1733">
        <v>-9.7439999999999998</v>
      </c>
      <c r="AQ1733">
        <v>14.815</v>
      </c>
      <c r="AR1733">
        <v>23.175999999999998</v>
      </c>
      <c r="AS1733">
        <v>-2.91</v>
      </c>
      <c r="AT1733">
        <v>-0.66</v>
      </c>
      <c r="AU1733">
        <v>9.5229999999999997</v>
      </c>
      <c r="AV1733">
        <v>-8.7579999999999991</v>
      </c>
      <c r="AW1733">
        <v>-5.0119999999999996</v>
      </c>
      <c r="AX1733">
        <v>14.27</v>
      </c>
      <c r="AY1733">
        <v>7.3330000000000002</v>
      </c>
      <c r="AZ1733">
        <v>1.7310000000000001</v>
      </c>
      <c r="BA1733">
        <v>1.288</v>
      </c>
      <c r="BB1733">
        <v>-0.17100000000000001</v>
      </c>
      <c r="BC1733">
        <v>2016</v>
      </c>
    </row>
    <row r="1734" spans="1:55" x14ac:dyDescent="0.25">
      <c r="A1734">
        <v>636</v>
      </c>
      <c r="B1734" t="s">
        <v>692</v>
      </c>
      <c r="C1734" t="s">
        <v>305</v>
      </c>
      <c r="D1734" t="s">
        <v>693</v>
      </c>
      <c r="E1734" t="s">
        <v>306</v>
      </c>
      <c r="F1734" t="s">
        <v>307</v>
      </c>
      <c r="G1734" t="s">
        <v>235</v>
      </c>
      <c r="I1734" t="s">
        <v>696</v>
      </c>
      <c r="J1734">
        <v>-5.0250000000000004</v>
      </c>
      <c r="K1734">
        <v>-5.3789999999999996</v>
      </c>
      <c r="L1734">
        <v>4.444</v>
      </c>
      <c r="M1734">
        <v>10.478999999999999</v>
      </c>
      <c r="N1734">
        <v>0</v>
      </c>
      <c r="O1734" t="s">
        <v>374</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11.342000000000001</v>
      </c>
      <c r="AH1734">
        <v>29.399000000000001</v>
      </c>
      <c r="AI1734">
        <v>29.577000000000002</v>
      </c>
      <c r="AJ1734">
        <v>3.306</v>
      </c>
      <c r="AK1734">
        <v>79.135999999999996</v>
      </c>
      <c r="AL1734">
        <v>13.324999999999999</v>
      </c>
      <c r="AM1734">
        <v>-18.105</v>
      </c>
      <c r="AN1734">
        <v>38.654000000000003</v>
      </c>
      <c r="AO1734">
        <v>9.8130000000000006</v>
      </c>
      <c r="AP1734">
        <v>-9.5060000000000002</v>
      </c>
      <c r="AQ1734">
        <v>21.721</v>
      </c>
      <c r="AR1734">
        <v>29.512</v>
      </c>
      <c r="AS1734">
        <v>-5.0679999999999996</v>
      </c>
      <c r="AT1734">
        <v>0.97099999999999997</v>
      </c>
      <c r="AU1734">
        <v>13.484999999999999</v>
      </c>
      <c r="AV1734">
        <v>-13.019</v>
      </c>
      <c r="AW1734">
        <v>-4.17</v>
      </c>
      <c r="AX1734">
        <v>15.983000000000001</v>
      </c>
      <c r="AY1734">
        <v>7.6760000000000002</v>
      </c>
      <c r="AZ1734">
        <v>1.7310000000000001</v>
      </c>
      <c r="BA1734">
        <v>1.288</v>
      </c>
      <c r="BB1734">
        <v>-0.17100000000000001</v>
      </c>
      <c r="BC1734">
        <v>2016</v>
      </c>
    </row>
    <row r="1735" spans="1:55" x14ac:dyDescent="0.25">
      <c r="A1735">
        <v>636</v>
      </c>
      <c r="B1735" t="s">
        <v>692</v>
      </c>
      <c r="C1735" t="s">
        <v>308</v>
      </c>
      <c r="D1735" t="s">
        <v>693</v>
      </c>
      <c r="E1735" t="s">
        <v>309</v>
      </c>
      <c r="F1735" t="s">
        <v>310</v>
      </c>
      <c r="G1735" t="s">
        <v>235</v>
      </c>
      <c r="I1735" t="s">
        <v>696</v>
      </c>
      <c r="J1735" t="s">
        <v>232</v>
      </c>
      <c r="K1735" t="s">
        <v>232</v>
      </c>
      <c r="L1735" t="s">
        <v>232</v>
      </c>
      <c r="M1735" t="s">
        <v>232</v>
      </c>
      <c r="N1735" t="s">
        <v>232</v>
      </c>
      <c r="O1735" t="s">
        <v>232</v>
      </c>
      <c r="P1735" t="s">
        <v>232</v>
      </c>
      <c r="Q1735" t="s">
        <v>232</v>
      </c>
      <c r="R1735" t="s">
        <v>232</v>
      </c>
      <c r="S1735" t="s">
        <v>232</v>
      </c>
      <c r="T1735" t="s">
        <v>232</v>
      </c>
      <c r="U1735" t="s">
        <v>232</v>
      </c>
      <c r="V1735" t="s">
        <v>232</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-2.6829999999999998</v>
      </c>
      <c r="AH1735">
        <v>-22.716999999999999</v>
      </c>
      <c r="AI1735">
        <v>39.767000000000003</v>
      </c>
      <c r="AJ1735">
        <v>-24.189</v>
      </c>
      <c r="AK1735">
        <v>61.238999999999997</v>
      </c>
      <c r="AL1735">
        <v>9.8079999999999998</v>
      </c>
      <c r="AM1735">
        <v>0.89200000000000002</v>
      </c>
      <c r="AN1735">
        <v>51.517000000000003</v>
      </c>
      <c r="AO1735">
        <v>13.006</v>
      </c>
      <c r="AP1735">
        <v>-11.010999999999999</v>
      </c>
      <c r="AQ1735">
        <v>39.743000000000002</v>
      </c>
      <c r="AR1735">
        <v>-4.8550000000000004</v>
      </c>
      <c r="AS1735">
        <v>-6.1059999999999999</v>
      </c>
      <c r="AT1735">
        <v>-0.34699999999999998</v>
      </c>
      <c r="AU1735">
        <v>-8.61</v>
      </c>
      <c r="AV1735">
        <v>-0.50800000000000001</v>
      </c>
      <c r="AW1735">
        <v>11.465999999999999</v>
      </c>
      <c r="AX1735">
        <v>11.853</v>
      </c>
      <c r="AY1735">
        <v>7.5460000000000003</v>
      </c>
      <c r="AZ1735">
        <v>2.2999999999999998</v>
      </c>
      <c r="BA1735">
        <v>2.4550000000000001</v>
      </c>
      <c r="BB1735">
        <v>2.7490000000000001</v>
      </c>
      <c r="BC1735">
        <v>2016</v>
      </c>
    </row>
    <row r="1736" spans="1:55" x14ac:dyDescent="0.25">
      <c r="A1736">
        <v>636</v>
      </c>
      <c r="B1736" t="s">
        <v>692</v>
      </c>
      <c r="C1736" t="s">
        <v>311</v>
      </c>
      <c r="D1736" t="s">
        <v>693</v>
      </c>
      <c r="E1736" t="s">
        <v>312</v>
      </c>
      <c r="F1736" t="s">
        <v>313</v>
      </c>
      <c r="G1736" t="s">
        <v>235</v>
      </c>
      <c r="I1736" t="s">
        <v>696</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-3.8610000000000002</v>
      </c>
      <c r="AH1736">
        <v>-21.867999999999999</v>
      </c>
      <c r="AI1736">
        <v>31.12</v>
      </c>
      <c r="AJ1736">
        <v>-23.05</v>
      </c>
      <c r="AK1736">
        <v>74.043999999999997</v>
      </c>
      <c r="AL1736">
        <v>8.2469999999999999</v>
      </c>
      <c r="AM1736">
        <v>-4.7770000000000001</v>
      </c>
      <c r="AN1736">
        <v>61.131</v>
      </c>
      <c r="AO1736">
        <v>13.67</v>
      </c>
      <c r="AP1736">
        <v>-7.718</v>
      </c>
      <c r="AQ1736">
        <v>40.652000000000001</v>
      </c>
      <c r="AR1736">
        <v>-4.97</v>
      </c>
      <c r="AS1736">
        <v>-5.3079999999999998</v>
      </c>
      <c r="AT1736">
        <v>0.13300000000000001</v>
      </c>
      <c r="AU1736">
        <v>-8.83</v>
      </c>
      <c r="AV1736">
        <v>-0.50800000000000001</v>
      </c>
      <c r="AW1736">
        <v>11.465999999999999</v>
      </c>
      <c r="AX1736">
        <v>11.853</v>
      </c>
      <c r="AY1736">
        <v>7.5460000000000003</v>
      </c>
      <c r="AZ1736">
        <v>2.2999999999999998</v>
      </c>
      <c r="BA1736">
        <v>2.3490000000000002</v>
      </c>
      <c r="BB1736">
        <v>2.855</v>
      </c>
      <c r="BC1736">
        <v>2016</v>
      </c>
    </row>
    <row r="1737" spans="1:55" x14ac:dyDescent="0.25">
      <c r="A1737">
        <v>636</v>
      </c>
      <c r="B1737" t="s">
        <v>692</v>
      </c>
      <c r="C1737" t="s">
        <v>314</v>
      </c>
      <c r="D1737" t="s">
        <v>693</v>
      </c>
      <c r="E1737" t="s">
        <v>315</v>
      </c>
      <c r="F1737" t="s">
        <v>316</v>
      </c>
      <c r="G1737" t="s">
        <v>317</v>
      </c>
    </row>
    <row r="1738" spans="1:55" x14ac:dyDescent="0.25">
      <c r="A1738">
        <v>636</v>
      </c>
      <c r="B1738" t="s">
        <v>692</v>
      </c>
      <c r="C1738" t="s">
        <v>318</v>
      </c>
      <c r="D1738" t="s">
        <v>693</v>
      </c>
      <c r="E1738" t="s">
        <v>319</v>
      </c>
      <c r="F1738" t="s">
        <v>320</v>
      </c>
      <c r="G1738" t="s">
        <v>321</v>
      </c>
      <c r="H1738" t="s">
        <v>322</v>
      </c>
    </row>
    <row r="1739" spans="1:55" x14ac:dyDescent="0.25">
      <c r="A1739">
        <v>636</v>
      </c>
      <c r="B1739" t="s">
        <v>692</v>
      </c>
      <c r="C1739" t="s">
        <v>323</v>
      </c>
      <c r="D1739" t="s">
        <v>693</v>
      </c>
      <c r="E1739" t="s">
        <v>324</v>
      </c>
      <c r="F1739" t="s">
        <v>325</v>
      </c>
      <c r="G1739" t="s">
        <v>321</v>
      </c>
      <c r="H1739" t="s">
        <v>322</v>
      </c>
      <c r="I1739" t="s">
        <v>697</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1983</v>
      </c>
    </row>
    <row r="1740" spans="1:55" x14ac:dyDescent="0.25">
      <c r="A1740">
        <v>636</v>
      </c>
      <c r="B1740" t="s">
        <v>692</v>
      </c>
      <c r="C1740" t="s">
        <v>327</v>
      </c>
      <c r="D1740" t="s">
        <v>693</v>
      </c>
      <c r="E1740" t="s">
        <v>328</v>
      </c>
      <c r="F1740" t="s">
        <v>329</v>
      </c>
      <c r="G1740" t="s">
        <v>229</v>
      </c>
      <c r="H1740" t="s">
        <v>230</v>
      </c>
      <c r="I1740" t="s">
        <v>698</v>
      </c>
      <c r="J1740" t="s">
        <v>232</v>
      </c>
      <c r="K1740" t="s">
        <v>232</v>
      </c>
      <c r="L1740" t="s">
        <v>232</v>
      </c>
      <c r="M1740" t="s">
        <v>232</v>
      </c>
      <c r="N1740" t="s">
        <v>232</v>
      </c>
      <c r="O1740" t="s">
        <v>232</v>
      </c>
      <c r="P1740" t="s">
        <v>232</v>
      </c>
      <c r="Q1740" t="s">
        <v>232</v>
      </c>
      <c r="R1740" t="s">
        <v>232</v>
      </c>
      <c r="S1740" t="s">
        <v>232</v>
      </c>
      <c r="T1740" t="s">
        <v>232</v>
      </c>
      <c r="U1740" t="s">
        <v>232</v>
      </c>
      <c r="V1740" t="s">
        <v>232</v>
      </c>
      <c r="W1740" t="s">
        <v>232</v>
      </c>
      <c r="X1740" t="s">
        <v>232</v>
      </c>
      <c r="Y1740" t="s">
        <v>232</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52">
        <v>1238.9000000000001</v>
      </c>
      <c r="AM1740" s="52">
        <v>2022.77</v>
      </c>
      <c r="AN1740" s="52">
        <v>2914.77</v>
      </c>
      <c r="AO1740" s="52">
        <v>3088.67</v>
      </c>
      <c r="AP1740" s="52">
        <v>4174.22</v>
      </c>
      <c r="AQ1740" s="52">
        <v>4394.67</v>
      </c>
      <c r="AR1740" s="52">
        <v>6179.89</v>
      </c>
      <c r="AS1740" s="52">
        <v>5962.48</v>
      </c>
      <c r="AT1740" s="52">
        <v>4961.26</v>
      </c>
      <c r="AU1740" s="52">
        <v>6048.71</v>
      </c>
      <c r="AV1740" s="52">
        <v>8397.59</v>
      </c>
      <c r="AW1740" s="52">
        <v>10450.31</v>
      </c>
      <c r="AX1740" s="52">
        <v>12298.85</v>
      </c>
      <c r="AY1740" s="52">
        <v>13884.74</v>
      </c>
      <c r="AZ1740" s="52">
        <v>15719.45</v>
      </c>
      <c r="BA1740" s="52">
        <v>17338.310000000001</v>
      </c>
      <c r="BB1740" s="52">
        <v>18928.169999999998</v>
      </c>
      <c r="BC1740">
        <v>2018</v>
      </c>
    </row>
    <row r="1741" spans="1:55" x14ac:dyDescent="0.25">
      <c r="A1741">
        <v>636</v>
      </c>
      <c r="B1741" t="s">
        <v>692</v>
      </c>
      <c r="C1741" t="s">
        <v>331</v>
      </c>
      <c r="D1741" t="s">
        <v>693</v>
      </c>
      <c r="E1741" t="s">
        <v>328</v>
      </c>
      <c r="F1741" t="s">
        <v>329</v>
      </c>
      <c r="G1741" t="s">
        <v>282</v>
      </c>
      <c r="I1741" t="s">
        <v>332</v>
      </c>
      <c r="J1741" t="s">
        <v>232</v>
      </c>
      <c r="K1741" t="s">
        <v>232</v>
      </c>
      <c r="L1741" t="s">
        <v>232</v>
      </c>
      <c r="M1741" t="s">
        <v>232</v>
      </c>
      <c r="N1741" t="s">
        <v>232</v>
      </c>
      <c r="O1741" t="s">
        <v>232</v>
      </c>
      <c r="P1741" t="s">
        <v>232</v>
      </c>
      <c r="Q1741" t="s">
        <v>232</v>
      </c>
      <c r="R1741" t="s">
        <v>232</v>
      </c>
      <c r="S1741" t="s">
        <v>232</v>
      </c>
      <c r="T1741" t="s">
        <v>232</v>
      </c>
      <c r="U1741" t="s">
        <v>232</v>
      </c>
      <c r="V1741" t="s">
        <v>232</v>
      </c>
      <c r="W1741" t="s">
        <v>232</v>
      </c>
      <c r="X1741" t="s">
        <v>232</v>
      </c>
      <c r="Y1741" t="s">
        <v>232</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10.223000000000001</v>
      </c>
      <c r="AK1741">
        <v>10.420999999999999</v>
      </c>
      <c r="AL1741">
        <v>11.532999999999999</v>
      </c>
      <c r="AM1741">
        <v>13.678000000000001</v>
      </c>
      <c r="AN1741">
        <v>15.587999999999999</v>
      </c>
      <c r="AO1741">
        <v>13.667999999999999</v>
      </c>
      <c r="AP1741">
        <v>16.471</v>
      </c>
      <c r="AQ1741">
        <v>14.624000000000001</v>
      </c>
      <c r="AR1741">
        <v>18.600999999999999</v>
      </c>
      <c r="AS1741">
        <v>16.751999999999999</v>
      </c>
      <c r="AT1741">
        <v>11.766999999999999</v>
      </c>
      <c r="AU1741">
        <v>10.397</v>
      </c>
      <c r="AV1741">
        <v>12.212</v>
      </c>
      <c r="AW1741">
        <v>12.946999999999999</v>
      </c>
      <c r="AX1741">
        <v>13.563000000000001</v>
      </c>
      <c r="AY1741">
        <v>14.106</v>
      </c>
      <c r="AZ1741">
        <v>14.734</v>
      </c>
      <c r="BA1741">
        <v>15.019</v>
      </c>
      <c r="BB1741">
        <v>15.081</v>
      </c>
      <c r="BC1741">
        <v>2018</v>
      </c>
    </row>
    <row r="1742" spans="1:55" x14ac:dyDescent="0.25">
      <c r="A1742">
        <v>636</v>
      </c>
      <c r="B1742" t="s">
        <v>692</v>
      </c>
      <c r="C1742" t="s">
        <v>333</v>
      </c>
      <c r="D1742" t="s">
        <v>693</v>
      </c>
      <c r="E1742" t="s">
        <v>334</v>
      </c>
      <c r="F1742" t="s">
        <v>335</v>
      </c>
      <c r="G1742" t="s">
        <v>229</v>
      </c>
      <c r="H1742" t="s">
        <v>230</v>
      </c>
      <c r="I1742" t="s">
        <v>698</v>
      </c>
      <c r="J1742" t="s">
        <v>232</v>
      </c>
      <c r="K1742" t="s">
        <v>232</v>
      </c>
      <c r="L1742" t="s">
        <v>232</v>
      </c>
      <c r="M1742" t="s">
        <v>232</v>
      </c>
      <c r="N1742" t="s">
        <v>232</v>
      </c>
      <c r="O1742" t="s">
        <v>232</v>
      </c>
      <c r="P1742" t="s">
        <v>232</v>
      </c>
      <c r="Q1742" t="s">
        <v>232</v>
      </c>
      <c r="R1742" t="s">
        <v>232</v>
      </c>
      <c r="S1742" t="s">
        <v>232</v>
      </c>
      <c r="T1742" t="s">
        <v>232</v>
      </c>
      <c r="U1742" t="s">
        <v>232</v>
      </c>
      <c r="V1742" t="s">
        <v>232</v>
      </c>
      <c r="W1742" t="s">
        <v>232</v>
      </c>
      <c r="X1742" t="s">
        <v>232</v>
      </c>
      <c r="Y1742" t="s">
        <v>232</v>
      </c>
      <c r="Z1742">
        <v>0.27900000000000003</v>
      </c>
      <c r="AA1742">
        <v>0.86899999999999999</v>
      </c>
      <c r="AB1742">
        <v>1.2330000000000001</v>
      </c>
      <c r="AC1742">
        <v>4.9340000000000002</v>
      </c>
      <c r="AD1742">
        <v>32.701000000000001</v>
      </c>
      <c r="AE1742">
        <v>95.022000000000006</v>
      </c>
      <c r="AF1742">
        <v>126.283</v>
      </c>
      <c r="AG1742">
        <v>332.83</v>
      </c>
      <c r="AH1742">
        <v>359.46</v>
      </c>
      <c r="AI1742">
        <v>487.36099999999999</v>
      </c>
      <c r="AJ1742">
        <v>605.53</v>
      </c>
      <c r="AK1742">
        <v>833.71199999999999</v>
      </c>
      <c r="AL1742" s="52">
        <v>1282.8399999999999</v>
      </c>
      <c r="AM1742" s="52">
        <v>1870.3</v>
      </c>
      <c r="AN1742" s="52">
        <v>3083.81</v>
      </c>
      <c r="AO1742" s="52">
        <v>3302.38</v>
      </c>
      <c r="AP1742" s="52">
        <v>3675.67</v>
      </c>
      <c r="AQ1742" s="52">
        <v>3807.96</v>
      </c>
      <c r="AR1742" s="52">
        <v>6143.16</v>
      </c>
      <c r="AS1742" s="52">
        <v>6050.25</v>
      </c>
      <c r="AT1742" s="52">
        <v>5367.65</v>
      </c>
      <c r="AU1742" s="52">
        <v>6917.22</v>
      </c>
      <c r="AV1742" s="52">
        <v>8717.36</v>
      </c>
      <c r="AW1742" s="52">
        <v>10839.5</v>
      </c>
      <c r="AX1742" s="52">
        <v>12761.92</v>
      </c>
      <c r="AY1742" s="52">
        <v>14395.11</v>
      </c>
      <c r="AZ1742" s="52">
        <v>16415.71</v>
      </c>
      <c r="BA1742" s="52">
        <v>18276.79</v>
      </c>
      <c r="BB1742" s="52">
        <v>19524.25</v>
      </c>
      <c r="BC1742">
        <v>2018</v>
      </c>
    </row>
    <row r="1743" spans="1:55" x14ac:dyDescent="0.25">
      <c r="A1743">
        <v>636</v>
      </c>
      <c r="B1743" t="s">
        <v>692</v>
      </c>
      <c r="C1743" t="s">
        <v>336</v>
      </c>
      <c r="D1743" t="s">
        <v>693</v>
      </c>
      <c r="E1743" t="s">
        <v>334</v>
      </c>
      <c r="F1743" t="s">
        <v>335</v>
      </c>
      <c r="G1743" t="s">
        <v>282</v>
      </c>
      <c r="I1743" t="s">
        <v>337</v>
      </c>
      <c r="J1743" t="s">
        <v>232</v>
      </c>
      <c r="K1743" t="s">
        <v>232</v>
      </c>
      <c r="L1743" t="s">
        <v>232</v>
      </c>
      <c r="M1743" t="s">
        <v>232</v>
      </c>
      <c r="N1743" t="s">
        <v>232</v>
      </c>
      <c r="O1743" t="s">
        <v>232</v>
      </c>
      <c r="P1743" t="s">
        <v>232</v>
      </c>
      <c r="Q1743" t="s">
        <v>232</v>
      </c>
      <c r="R1743" t="s">
        <v>232</v>
      </c>
      <c r="S1743" t="s">
        <v>232</v>
      </c>
      <c r="T1743" t="s">
        <v>232</v>
      </c>
      <c r="U1743" t="s">
        <v>232</v>
      </c>
      <c r="V1743" t="s">
        <v>232</v>
      </c>
      <c r="W1743" t="s">
        <v>232</v>
      </c>
      <c r="X1743" t="s">
        <v>232</v>
      </c>
      <c r="Y1743" t="s">
        <v>232</v>
      </c>
      <c r="Z1743">
        <v>2.173</v>
      </c>
      <c r="AA1743">
        <v>2.512</v>
      </c>
      <c r="AB1743">
        <v>2.7850000000000001</v>
      </c>
      <c r="AC1743">
        <v>2.1469999999999998</v>
      </c>
      <c r="AD1743">
        <v>2.4830000000000001</v>
      </c>
      <c r="AE1743">
        <v>4.258</v>
      </c>
      <c r="AF1743">
        <v>4.173</v>
      </c>
      <c r="AG1743">
        <v>9.1859999999999999</v>
      </c>
      <c r="AH1743">
        <v>8.7379999999999995</v>
      </c>
      <c r="AI1743">
        <v>8.5950000000000006</v>
      </c>
      <c r="AJ1743">
        <v>9.0449999999999999</v>
      </c>
      <c r="AK1743">
        <v>9.859</v>
      </c>
      <c r="AL1743">
        <v>11.943</v>
      </c>
      <c r="AM1743">
        <v>12.647</v>
      </c>
      <c r="AN1743">
        <v>16.492000000000001</v>
      </c>
      <c r="AO1743">
        <v>14.614000000000001</v>
      </c>
      <c r="AP1743">
        <v>14.503</v>
      </c>
      <c r="AQ1743">
        <v>12.672000000000001</v>
      </c>
      <c r="AR1743">
        <v>18.489999999999998</v>
      </c>
      <c r="AS1743">
        <v>16.998999999999999</v>
      </c>
      <c r="AT1743">
        <v>12.731</v>
      </c>
      <c r="AU1743">
        <v>11.89</v>
      </c>
      <c r="AV1743">
        <v>12.677</v>
      </c>
      <c r="AW1743">
        <v>13.429</v>
      </c>
      <c r="AX1743">
        <v>14.074</v>
      </c>
      <c r="AY1743">
        <v>14.624000000000001</v>
      </c>
      <c r="AZ1743">
        <v>15.387</v>
      </c>
      <c r="BA1743">
        <v>15.832000000000001</v>
      </c>
      <c r="BB1743">
        <v>15.555999999999999</v>
      </c>
      <c r="BC1743">
        <v>2018</v>
      </c>
    </row>
    <row r="1744" spans="1:55" x14ac:dyDescent="0.25">
      <c r="A1744">
        <v>636</v>
      </c>
      <c r="B1744" t="s">
        <v>692</v>
      </c>
      <c r="C1744" t="s">
        <v>338</v>
      </c>
      <c r="D1744" t="s">
        <v>693</v>
      </c>
      <c r="E1744" t="s">
        <v>339</v>
      </c>
      <c r="F1744" t="s">
        <v>340</v>
      </c>
      <c r="G1744" t="s">
        <v>229</v>
      </c>
      <c r="H1744" t="s">
        <v>230</v>
      </c>
      <c r="I1744" t="s">
        <v>698</v>
      </c>
      <c r="J1744" t="s">
        <v>232</v>
      </c>
      <c r="K1744" t="s">
        <v>232</v>
      </c>
      <c r="L1744" t="s">
        <v>232</v>
      </c>
      <c r="M1744" t="s">
        <v>232</v>
      </c>
      <c r="N1744" t="s">
        <v>232</v>
      </c>
      <c r="O1744" t="s">
        <v>232</v>
      </c>
      <c r="P1744" t="s">
        <v>232</v>
      </c>
      <c r="Q1744" t="s">
        <v>232</v>
      </c>
      <c r="R1744" t="s">
        <v>232</v>
      </c>
      <c r="S1744" t="s">
        <v>232</v>
      </c>
      <c r="T1744" t="s">
        <v>232</v>
      </c>
      <c r="U1744" t="s">
        <v>232</v>
      </c>
      <c r="V1744" t="s">
        <v>232</v>
      </c>
      <c r="W1744" t="s">
        <v>232</v>
      </c>
      <c r="X1744" t="s">
        <v>232</v>
      </c>
      <c r="Y1744" t="s">
        <v>232</v>
      </c>
      <c r="Z1744">
        <v>-7.1999999999999995E-2</v>
      </c>
      <c r="AA1744">
        <v>-0.36499999999999999</v>
      </c>
      <c r="AB1744">
        <v>-0.68600000000000005</v>
      </c>
      <c r="AC1744">
        <v>-3.0979999999999999</v>
      </c>
      <c r="AD1744">
        <v>-24.312999999999999</v>
      </c>
      <c r="AE1744">
        <v>-28.402999999999999</v>
      </c>
      <c r="AF1744">
        <v>21.745999999999999</v>
      </c>
      <c r="AG1744">
        <v>-153.69399999999999</v>
      </c>
      <c r="AH1744">
        <v>-70.790999999999997</v>
      </c>
      <c r="AI1744">
        <v>43.682000000000002</v>
      </c>
      <c r="AJ1744">
        <v>78.893000000000001</v>
      </c>
      <c r="AK1744">
        <v>47.470999999999997</v>
      </c>
      <c r="AL1744">
        <v>-43.945</v>
      </c>
      <c r="AM1744">
        <v>152.465</v>
      </c>
      <c r="AN1744">
        <v>-169.03700000000001</v>
      </c>
      <c r="AO1744">
        <v>-213.71299999999999</v>
      </c>
      <c r="AP1744">
        <v>498.55</v>
      </c>
      <c r="AQ1744">
        <v>586.702</v>
      </c>
      <c r="AR1744">
        <v>36.734999999999999</v>
      </c>
      <c r="AS1744">
        <v>-87.772000000000006</v>
      </c>
      <c r="AT1744">
        <v>-406.39299999999997</v>
      </c>
      <c r="AU1744">
        <v>-868.51099999999997</v>
      </c>
      <c r="AV1744">
        <v>-319.77</v>
      </c>
      <c r="AW1744">
        <v>-389.19</v>
      </c>
      <c r="AX1744">
        <v>-463.07</v>
      </c>
      <c r="AY1744">
        <v>-510.37200000000001</v>
      </c>
      <c r="AZ1744">
        <v>-696.26300000000003</v>
      </c>
      <c r="BA1744">
        <v>-938.47799999999995</v>
      </c>
      <c r="BB1744">
        <v>-596.077</v>
      </c>
      <c r="BC1744">
        <v>2018</v>
      </c>
    </row>
    <row r="1745" spans="1:55" x14ac:dyDescent="0.25">
      <c r="A1745">
        <v>636</v>
      </c>
      <c r="B1745" t="s">
        <v>692</v>
      </c>
      <c r="C1745" t="s">
        <v>341</v>
      </c>
      <c r="D1745" t="s">
        <v>693</v>
      </c>
      <c r="E1745" t="s">
        <v>339</v>
      </c>
      <c r="F1745" t="s">
        <v>340</v>
      </c>
      <c r="G1745" t="s">
        <v>282</v>
      </c>
      <c r="I1745" t="s">
        <v>342</v>
      </c>
      <c r="J1745" t="s">
        <v>232</v>
      </c>
      <c r="K1745" t="s">
        <v>232</v>
      </c>
      <c r="L1745" t="s">
        <v>232</v>
      </c>
      <c r="M1745" t="s">
        <v>232</v>
      </c>
      <c r="N1745" t="s">
        <v>232</v>
      </c>
      <c r="O1745" t="s">
        <v>232</v>
      </c>
      <c r="P1745" t="s">
        <v>232</v>
      </c>
      <c r="Q1745" t="s">
        <v>232</v>
      </c>
      <c r="R1745" t="s">
        <v>232</v>
      </c>
      <c r="S1745" t="s">
        <v>232</v>
      </c>
      <c r="T1745" t="s">
        <v>232</v>
      </c>
      <c r="U1745" t="s">
        <v>232</v>
      </c>
      <c r="V1745" t="s">
        <v>232</v>
      </c>
      <c r="W1745" t="s">
        <v>232</v>
      </c>
      <c r="X1745" t="s">
        <v>232</v>
      </c>
      <c r="Y1745" t="s">
        <v>232</v>
      </c>
      <c r="Z1745">
        <v>-0.56200000000000006</v>
      </c>
      <c r="AA1745">
        <v>-1.056</v>
      </c>
      <c r="AB1745">
        <v>-1.548</v>
      </c>
      <c r="AC1745">
        <v>-1.3480000000000001</v>
      </c>
      <c r="AD1745">
        <v>-1.8460000000000001</v>
      </c>
      <c r="AE1745">
        <v>-1.2729999999999999</v>
      </c>
      <c r="AF1745">
        <v>0.71899999999999997</v>
      </c>
      <c r="AG1745">
        <v>-4.242</v>
      </c>
      <c r="AH1745">
        <v>-1.7210000000000001</v>
      </c>
      <c r="AI1745">
        <v>0.77</v>
      </c>
      <c r="AJ1745">
        <v>1.1779999999999999</v>
      </c>
      <c r="AK1745">
        <v>0.56100000000000005</v>
      </c>
      <c r="AL1745">
        <v>-0.40899999999999997</v>
      </c>
      <c r="AM1745">
        <v>1.0309999999999999</v>
      </c>
      <c r="AN1745">
        <v>-0.90400000000000003</v>
      </c>
      <c r="AO1745">
        <v>-0.94599999999999995</v>
      </c>
      <c r="AP1745">
        <v>1.9670000000000001</v>
      </c>
      <c r="AQ1745">
        <v>1.952</v>
      </c>
      <c r="AR1745">
        <v>0.111</v>
      </c>
      <c r="AS1745">
        <v>-0.247</v>
      </c>
      <c r="AT1745">
        <v>-0.96399999999999997</v>
      </c>
      <c r="AU1745">
        <v>-1.4930000000000001</v>
      </c>
      <c r="AV1745">
        <v>-0.46500000000000002</v>
      </c>
      <c r="AW1745">
        <v>-0.48199999999999998</v>
      </c>
      <c r="AX1745">
        <v>-0.51100000000000001</v>
      </c>
      <c r="AY1745">
        <v>-0.51800000000000002</v>
      </c>
      <c r="AZ1745">
        <v>-0.65300000000000002</v>
      </c>
      <c r="BA1745">
        <v>-0.81299999999999994</v>
      </c>
      <c r="BB1745">
        <v>-0.47499999999999998</v>
      </c>
      <c r="BC1745">
        <v>2018</v>
      </c>
    </row>
    <row r="1746" spans="1:55" x14ac:dyDescent="0.25">
      <c r="A1746">
        <v>636</v>
      </c>
      <c r="B1746" t="s">
        <v>692</v>
      </c>
      <c r="C1746" t="s">
        <v>343</v>
      </c>
      <c r="D1746" t="s">
        <v>693</v>
      </c>
      <c r="E1746" t="s">
        <v>344</v>
      </c>
      <c r="F1746" t="s">
        <v>345</v>
      </c>
      <c r="G1746" t="s">
        <v>229</v>
      </c>
      <c r="H1746" t="s">
        <v>230</v>
      </c>
    </row>
    <row r="1747" spans="1:55" x14ac:dyDescent="0.25">
      <c r="A1747">
        <v>636</v>
      </c>
      <c r="B1747" t="s">
        <v>692</v>
      </c>
      <c r="C1747" t="s">
        <v>346</v>
      </c>
      <c r="D1747" t="s">
        <v>693</v>
      </c>
      <c r="E1747" t="s">
        <v>344</v>
      </c>
      <c r="F1747" t="s">
        <v>345</v>
      </c>
      <c r="G1747" t="s">
        <v>270</v>
      </c>
    </row>
    <row r="1748" spans="1:55" x14ac:dyDescent="0.25">
      <c r="A1748">
        <v>636</v>
      </c>
      <c r="B1748" t="s">
        <v>692</v>
      </c>
      <c r="C1748" t="s">
        <v>347</v>
      </c>
      <c r="D1748" t="s">
        <v>693</v>
      </c>
      <c r="E1748" t="s">
        <v>348</v>
      </c>
      <c r="F1748" t="s">
        <v>349</v>
      </c>
      <c r="G1748" t="s">
        <v>229</v>
      </c>
      <c r="H1748" t="s">
        <v>230</v>
      </c>
      <c r="I1748" t="s">
        <v>698</v>
      </c>
      <c r="J1748" t="s">
        <v>232</v>
      </c>
      <c r="K1748" t="s">
        <v>232</v>
      </c>
      <c r="L1748" t="s">
        <v>232</v>
      </c>
      <c r="M1748" t="s">
        <v>232</v>
      </c>
      <c r="N1748" t="s">
        <v>232</v>
      </c>
      <c r="O1748" t="s">
        <v>232</v>
      </c>
      <c r="P1748" t="s">
        <v>232</v>
      </c>
      <c r="Q1748" t="s">
        <v>232</v>
      </c>
      <c r="R1748" t="s">
        <v>232</v>
      </c>
      <c r="S1748" t="s">
        <v>232</v>
      </c>
      <c r="T1748" t="s">
        <v>232</v>
      </c>
      <c r="U1748" t="s">
        <v>232</v>
      </c>
      <c r="V1748" t="s">
        <v>232</v>
      </c>
      <c r="W1748" t="s">
        <v>232</v>
      </c>
      <c r="X1748" t="s">
        <v>232</v>
      </c>
      <c r="Y1748" t="s">
        <v>232</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136.166</v>
      </c>
      <c r="AS1748">
        <v>6.9569999999999999</v>
      </c>
      <c r="AT1748">
        <v>-303.31599999999997</v>
      </c>
      <c r="AU1748">
        <v>-652.64800000000002</v>
      </c>
      <c r="AV1748">
        <v>-57.631</v>
      </c>
      <c r="AW1748">
        <v>-70.486999999999995</v>
      </c>
      <c r="AX1748">
        <v>-41.853999999999999</v>
      </c>
      <c r="AY1748">
        <v>31.213000000000001</v>
      </c>
      <c r="AZ1748">
        <v>-41.325000000000003</v>
      </c>
      <c r="BA1748">
        <v>-222.06800000000001</v>
      </c>
      <c r="BB1748">
        <v>192.58799999999999</v>
      </c>
      <c r="BC1748">
        <v>2018</v>
      </c>
    </row>
    <row r="1749" spans="1:55" x14ac:dyDescent="0.25">
      <c r="A1749">
        <v>636</v>
      </c>
      <c r="B1749" t="s">
        <v>692</v>
      </c>
      <c r="C1749" t="s">
        <v>350</v>
      </c>
      <c r="D1749" t="s">
        <v>693</v>
      </c>
      <c r="E1749" t="s">
        <v>348</v>
      </c>
      <c r="F1749" t="s">
        <v>349</v>
      </c>
      <c r="G1749" t="s">
        <v>282</v>
      </c>
      <c r="I1749" t="s">
        <v>351</v>
      </c>
      <c r="J1749" t="s">
        <v>232</v>
      </c>
      <c r="K1749" t="s">
        <v>232</v>
      </c>
      <c r="L1749" t="s">
        <v>232</v>
      </c>
      <c r="M1749" t="s">
        <v>232</v>
      </c>
      <c r="N1749" t="s">
        <v>232</v>
      </c>
      <c r="O1749" t="s">
        <v>232</v>
      </c>
      <c r="P1749" t="s">
        <v>232</v>
      </c>
      <c r="Q1749" t="s">
        <v>232</v>
      </c>
      <c r="R1749" t="s">
        <v>232</v>
      </c>
      <c r="S1749" t="s">
        <v>232</v>
      </c>
      <c r="T1749" t="s">
        <v>232</v>
      </c>
      <c r="U1749" t="s">
        <v>232</v>
      </c>
      <c r="V1749" t="s">
        <v>232</v>
      </c>
      <c r="W1749" t="s">
        <v>232</v>
      </c>
      <c r="X1749" t="s">
        <v>232</v>
      </c>
      <c r="Y1749" t="s">
        <v>232</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1.5109999999999999</v>
      </c>
      <c r="AK1749">
        <v>0.90100000000000002</v>
      </c>
      <c r="AL1749">
        <v>-9.0999999999999998E-2</v>
      </c>
      <c r="AM1749">
        <v>1.272</v>
      </c>
      <c r="AN1749">
        <v>-0.746</v>
      </c>
      <c r="AO1749">
        <v>-0.28699999999999998</v>
      </c>
      <c r="AP1749">
        <v>2.4849999999999999</v>
      </c>
      <c r="AQ1749">
        <v>2.391</v>
      </c>
      <c r="AR1749">
        <v>0.41</v>
      </c>
      <c r="AS1749">
        <v>0.02</v>
      </c>
      <c r="AT1749">
        <v>-0.71899999999999997</v>
      </c>
      <c r="AU1749">
        <v>-1.1220000000000001</v>
      </c>
      <c r="AV1749">
        <v>-8.4000000000000005E-2</v>
      </c>
      <c r="AW1749">
        <v>-8.6999999999999994E-2</v>
      </c>
      <c r="AX1749">
        <v>-4.5999999999999999E-2</v>
      </c>
      <c r="AY1749">
        <v>3.2000000000000001E-2</v>
      </c>
      <c r="AZ1749">
        <v>-3.9E-2</v>
      </c>
      <c r="BA1749">
        <v>-0.192</v>
      </c>
      <c r="BB1749">
        <v>0.153</v>
      </c>
      <c r="BC1749">
        <v>2018</v>
      </c>
    </row>
    <row r="1750" spans="1:55" x14ac:dyDescent="0.25">
      <c r="A1750">
        <v>636</v>
      </c>
      <c r="B1750" t="s">
        <v>692</v>
      </c>
      <c r="C1750" t="s">
        <v>352</v>
      </c>
      <c r="D1750" t="s">
        <v>693</v>
      </c>
      <c r="E1750" t="s">
        <v>353</v>
      </c>
      <c r="F1750" t="s">
        <v>354</v>
      </c>
      <c r="G1750" t="s">
        <v>229</v>
      </c>
      <c r="H1750" t="s">
        <v>230</v>
      </c>
    </row>
    <row r="1751" spans="1:55" x14ac:dyDescent="0.25">
      <c r="A1751">
        <v>636</v>
      </c>
      <c r="B1751" t="s">
        <v>692</v>
      </c>
      <c r="C1751" t="s">
        <v>355</v>
      </c>
      <c r="D1751" t="s">
        <v>693</v>
      </c>
      <c r="E1751" t="s">
        <v>353</v>
      </c>
      <c r="F1751" t="s">
        <v>354</v>
      </c>
      <c r="G1751" t="s">
        <v>282</v>
      </c>
    </row>
    <row r="1752" spans="1:55" x14ac:dyDescent="0.25">
      <c r="A1752">
        <v>636</v>
      </c>
      <c r="B1752" t="s">
        <v>692</v>
      </c>
      <c r="C1752" t="s">
        <v>356</v>
      </c>
      <c r="D1752" t="s">
        <v>693</v>
      </c>
      <c r="E1752" t="s">
        <v>357</v>
      </c>
      <c r="F1752" t="s">
        <v>358</v>
      </c>
      <c r="G1752" t="s">
        <v>229</v>
      </c>
      <c r="H1752" t="s">
        <v>230</v>
      </c>
      <c r="I1752" t="s">
        <v>698</v>
      </c>
      <c r="J1752" t="s">
        <v>232</v>
      </c>
      <c r="K1752" t="s">
        <v>232</v>
      </c>
      <c r="L1752" t="s">
        <v>232</v>
      </c>
      <c r="M1752" t="s">
        <v>232</v>
      </c>
      <c r="N1752" t="s">
        <v>232</v>
      </c>
      <c r="O1752" t="s">
        <v>232</v>
      </c>
      <c r="P1752" t="s">
        <v>232</v>
      </c>
      <c r="Q1752" t="s">
        <v>232</v>
      </c>
      <c r="R1752" t="s">
        <v>232</v>
      </c>
      <c r="S1752" t="s">
        <v>232</v>
      </c>
      <c r="T1752" t="s">
        <v>232</v>
      </c>
      <c r="U1752" t="s">
        <v>232</v>
      </c>
      <c r="V1752" t="s">
        <v>232</v>
      </c>
      <c r="W1752" t="s">
        <v>232</v>
      </c>
      <c r="X1752" t="s">
        <v>232</v>
      </c>
      <c r="Y1752" t="s">
        <v>232</v>
      </c>
      <c r="Z1752" t="s">
        <v>232</v>
      </c>
      <c r="AA1752" t="s">
        <v>232</v>
      </c>
      <c r="AB1752" t="s">
        <v>232</v>
      </c>
      <c r="AC1752" t="s">
        <v>232</v>
      </c>
      <c r="AD1752" s="52">
        <v>1777.82</v>
      </c>
      <c r="AE1752" s="52">
        <v>4052.7</v>
      </c>
      <c r="AF1752" s="52">
        <v>4116.45</v>
      </c>
      <c r="AG1752" s="52">
        <v>4147.32</v>
      </c>
      <c r="AH1752" s="52">
        <v>5831.58</v>
      </c>
      <c r="AI1752" s="52">
        <v>5753.55</v>
      </c>
      <c r="AJ1752" s="52">
        <v>6982.78</v>
      </c>
      <c r="AK1752" s="52">
        <v>7347.08</v>
      </c>
      <c r="AL1752" s="52">
        <v>9721.85</v>
      </c>
      <c r="AM1752" s="52">
        <v>13781.3</v>
      </c>
      <c r="AN1752" s="52">
        <v>5972.84</v>
      </c>
      <c r="AO1752" s="52">
        <v>5932.07</v>
      </c>
      <c r="AP1752" s="52">
        <v>5871.83</v>
      </c>
      <c r="AQ1752" s="52">
        <v>5745.52</v>
      </c>
      <c r="AR1752" s="52">
        <v>5582.56</v>
      </c>
      <c r="AS1752" s="52">
        <v>5974.85</v>
      </c>
      <c r="AT1752" s="52">
        <v>8156.31</v>
      </c>
      <c r="AU1752" s="52">
        <v>10532.49</v>
      </c>
      <c r="AV1752" s="52">
        <v>10762.18</v>
      </c>
      <c r="AW1752" s="52">
        <v>11306.24</v>
      </c>
      <c r="AX1752" s="52">
        <v>11970.23</v>
      </c>
      <c r="AY1752" s="52">
        <v>10619.19</v>
      </c>
      <c r="AZ1752" s="52">
        <v>10536.09</v>
      </c>
      <c r="BA1752" s="52">
        <v>9217.2800000000007</v>
      </c>
      <c r="BB1752" s="52">
        <v>6477.83</v>
      </c>
      <c r="BC1752">
        <v>2018</v>
      </c>
    </row>
    <row r="1753" spans="1:55" x14ac:dyDescent="0.25">
      <c r="A1753">
        <v>636</v>
      </c>
      <c r="B1753" t="s">
        <v>692</v>
      </c>
      <c r="C1753" t="s">
        <v>359</v>
      </c>
      <c r="D1753" t="s">
        <v>693</v>
      </c>
      <c r="E1753" t="s">
        <v>357</v>
      </c>
      <c r="F1753" t="s">
        <v>358</v>
      </c>
      <c r="G1753" t="s">
        <v>282</v>
      </c>
      <c r="I1753" t="s">
        <v>360</v>
      </c>
      <c r="J1753" t="s">
        <v>232</v>
      </c>
      <c r="K1753" t="s">
        <v>232</v>
      </c>
      <c r="L1753" t="s">
        <v>232</v>
      </c>
      <c r="M1753" t="s">
        <v>232</v>
      </c>
      <c r="N1753" t="s">
        <v>232</v>
      </c>
      <c r="O1753" t="s">
        <v>232</v>
      </c>
      <c r="P1753" t="s">
        <v>232</v>
      </c>
      <c r="Q1753" t="s">
        <v>232</v>
      </c>
      <c r="R1753" t="s">
        <v>232</v>
      </c>
      <c r="S1753" t="s">
        <v>232</v>
      </c>
      <c r="T1753" t="s">
        <v>232</v>
      </c>
      <c r="U1753" t="s">
        <v>232</v>
      </c>
      <c r="V1753" t="s">
        <v>232</v>
      </c>
      <c r="W1753" t="s">
        <v>232</v>
      </c>
      <c r="X1753" t="s">
        <v>232</v>
      </c>
      <c r="Y1753" t="s">
        <v>232</v>
      </c>
      <c r="Z1753" t="s">
        <v>232</v>
      </c>
      <c r="AA1753" t="s">
        <v>232</v>
      </c>
      <c r="AB1753" t="s">
        <v>232</v>
      </c>
      <c r="AC1753" t="s">
        <v>232</v>
      </c>
      <c r="AD1753">
        <v>134.982</v>
      </c>
      <c r="AE1753">
        <v>181.61699999999999</v>
      </c>
      <c r="AF1753">
        <v>136.042</v>
      </c>
      <c r="AG1753">
        <v>114.464</v>
      </c>
      <c r="AH1753">
        <v>141.762</v>
      </c>
      <c r="AI1753">
        <v>101.47199999999999</v>
      </c>
      <c r="AJ1753">
        <v>104.30200000000001</v>
      </c>
      <c r="AK1753">
        <v>86.885000000000005</v>
      </c>
      <c r="AL1753">
        <v>90.504999999999995</v>
      </c>
      <c r="AM1753">
        <v>93.186999999999998</v>
      </c>
      <c r="AN1753">
        <v>31.942</v>
      </c>
      <c r="AO1753">
        <v>26.25</v>
      </c>
      <c r="AP1753">
        <v>23.169</v>
      </c>
      <c r="AQ1753">
        <v>19.119</v>
      </c>
      <c r="AR1753">
        <v>16.803000000000001</v>
      </c>
      <c r="AS1753">
        <v>16.786999999999999</v>
      </c>
      <c r="AT1753">
        <v>19.346</v>
      </c>
      <c r="AU1753">
        <v>18.105</v>
      </c>
      <c r="AV1753">
        <v>15.651</v>
      </c>
      <c r="AW1753">
        <v>14.007999999999999</v>
      </c>
      <c r="AX1753">
        <v>13.201000000000001</v>
      </c>
      <c r="AY1753">
        <v>10.788</v>
      </c>
      <c r="AZ1753">
        <v>9.8759999999999994</v>
      </c>
      <c r="BA1753">
        <v>7.984</v>
      </c>
      <c r="BB1753">
        <v>5.1609999999999996</v>
      </c>
      <c r="BC1753">
        <v>2018</v>
      </c>
    </row>
    <row r="1754" spans="1:55" x14ac:dyDescent="0.25">
      <c r="A1754">
        <v>636</v>
      </c>
      <c r="B1754" t="s">
        <v>692</v>
      </c>
      <c r="C1754" t="s">
        <v>361</v>
      </c>
      <c r="D1754" t="s">
        <v>693</v>
      </c>
      <c r="E1754" t="s">
        <v>362</v>
      </c>
      <c r="F1754" t="s">
        <v>363</v>
      </c>
      <c r="G1754" t="s">
        <v>229</v>
      </c>
      <c r="H1754" t="s">
        <v>230</v>
      </c>
      <c r="I1754" t="s">
        <v>698</v>
      </c>
      <c r="J1754" t="s">
        <v>374</v>
      </c>
      <c r="K1754" t="s">
        <v>374</v>
      </c>
      <c r="L1754" t="s">
        <v>374</v>
      </c>
      <c r="M1754" t="s">
        <v>374</v>
      </c>
      <c r="N1754" t="s">
        <v>374</v>
      </c>
      <c r="O1754" t="s">
        <v>374</v>
      </c>
      <c r="P1754" t="s">
        <v>374</v>
      </c>
      <c r="Q1754" t="s">
        <v>374</v>
      </c>
      <c r="R1754" t="s">
        <v>374</v>
      </c>
      <c r="S1754" t="s">
        <v>374</v>
      </c>
      <c r="T1754" t="s">
        <v>374</v>
      </c>
      <c r="U1754" t="s">
        <v>374</v>
      </c>
      <c r="V1754" t="s">
        <v>374</v>
      </c>
      <c r="W1754">
        <v>1E-3</v>
      </c>
      <c r="X1754">
        <v>0.307</v>
      </c>
      <c r="Y1754">
        <v>1.758</v>
      </c>
      <c r="Z1754">
        <v>12.84</v>
      </c>
      <c r="AA1754">
        <v>34.582000000000001</v>
      </c>
      <c r="AB1754">
        <v>44.286999999999999</v>
      </c>
      <c r="AC1754">
        <v>229.768</v>
      </c>
      <c r="AD1754" s="52">
        <v>1317.08</v>
      </c>
      <c r="AE1754" s="52">
        <v>2231.46</v>
      </c>
      <c r="AF1754" s="52">
        <v>3025.87</v>
      </c>
      <c r="AG1754" s="52">
        <v>3623.25</v>
      </c>
      <c r="AH1754" s="52">
        <v>4113.63</v>
      </c>
      <c r="AI1754" s="52">
        <v>5670.07</v>
      </c>
      <c r="AJ1754" s="52">
        <v>6694.74</v>
      </c>
      <c r="AK1754" s="52">
        <v>8456.11</v>
      </c>
      <c r="AL1754" s="52">
        <v>10741.83</v>
      </c>
      <c r="AM1754" s="52">
        <v>14788.94</v>
      </c>
      <c r="AN1754" s="52">
        <v>18698.93</v>
      </c>
      <c r="AO1754" s="52">
        <v>22598.15</v>
      </c>
      <c r="AP1754" s="52">
        <v>25343.52</v>
      </c>
      <c r="AQ1754" s="52">
        <v>30051.18</v>
      </c>
      <c r="AR1754" s="52">
        <v>33224.019999999997</v>
      </c>
      <c r="AS1754" s="52">
        <v>35591.64</v>
      </c>
      <c r="AT1754" s="52">
        <v>42160.85</v>
      </c>
      <c r="AU1754" s="52">
        <v>58174.82</v>
      </c>
      <c r="AV1754" s="52">
        <v>68763.39</v>
      </c>
      <c r="AW1754" s="52">
        <v>80715.3</v>
      </c>
      <c r="AX1754" s="52">
        <v>90679.18</v>
      </c>
      <c r="AY1754" s="52">
        <v>98433.81</v>
      </c>
      <c r="AZ1754" s="52">
        <v>106687.94</v>
      </c>
      <c r="BA1754" s="52">
        <v>115442.31</v>
      </c>
      <c r="BB1754" s="52">
        <v>125509.62</v>
      </c>
      <c r="BC1754">
        <v>2018</v>
      </c>
    </row>
    <row r="1755" spans="1:55" x14ac:dyDescent="0.25">
      <c r="A1755">
        <v>636</v>
      </c>
      <c r="B1755" t="s">
        <v>692</v>
      </c>
      <c r="C1755" t="s">
        <v>364</v>
      </c>
      <c r="D1755" t="s">
        <v>693</v>
      </c>
      <c r="E1755" t="s">
        <v>365</v>
      </c>
      <c r="F1755" t="s">
        <v>366</v>
      </c>
      <c r="G1755" t="s">
        <v>242</v>
      </c>
      <c r="H1755" t="s">
        <v>230</v>
      </c>
      <c r="I1755" t="s">
        <v>699</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-1.6319999999999999</v>
      </c>
      <c r="AR1755">
        <v>-1.66</v>
      </c>
      <c r="AS1755">
        <v>-1.4330000000000001</v>
      </c>
      <c r="AT1755">
        <v>-1.214</v>
      </c>
      <c r="AU1755">
        <v>-0.2</v>
      </c>
      <c r="AV1755">
        <v>-0.20799999999999999</v>
      </c>
      <c r="AW1755">
        <v>-0.88100000000000001</v>
      </c>
      <c r="AX1755">
        <v>-1.5089999999999999</v>
      </c>
      <c r="AY1755">
        <v>-1.6419999999999999</v>
      </c>
      <c r="AZ1755">
        <v>-1.7849999999999999</v>
      </c>
      <c r="BA1755">
        <v>-1.7130000000000001</v>
      </c>
      <c r="BB1755">
        <v>-1.476</v>
      </c>
      <c r="BC1755">
        <v>2016</v>
      </c>
    </row>
    <row r="1756" spans="1:55" x14ac:dyDescent="0.25">
      <c r="A1756">
        <v>636</v>
      </c>
      <c r="B1756" t="s">
        <v>692</v>
      </c>
      <c r="C1756" t="s">
        <v>368</v>
      </c>
      <c r="D1756" t="s">
        <v>693</v>
      </c>
      <c r="E1756" t="s">
        <v>365</v>
      </c>
      <c r="F1756" t="s">
        <v>366</v>
      </c>
      <c r="G1756" t="s">
        <v>282</v>
      </c>
      <c r="I1756" t="s">
        <v>369</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2.9529999999999998</v>
      </c>
      <c r="AF1756">
        <v>4.7939999999999996</v>
      </c>
      <c r="AG1756">
        <v>2.0190000000000001</v>
      </c>
      <c r="AH1756">
        <v>-0.53600000000000003</v>
      </c>
      <c r="AI1756">
        <v>-3.2519999999999998</v>
      </c>
      <c r="AJ1756">
        <v>0.33400000000000002</v>
      </c>
      <c r="AK1756">
        <v>3.22</v>
      </c>
      <c r="AL1756">
        <v>-0.78900000000000003</v>
      </c>
      <c r="AM1756">
        <v>-6.1319999999999997</v>
      </c>
      <c r="AN1756">
        <v>-10.53</v>
      </c>
      <c r="AO1756">
        <v>-5.2110000000000003</v>
      </c>
      <c r="AP1756">
        <v>-4.5720000000000001</v>
      </c>
      <c r="AQ1756">
        <v>-4.9950000000000001</v>
      </c>
      <c r="AR1756">
        <v>-4.6210000000000004</v>
      </c>
      <c r="AS1756">
        <v>-3.7309999999999999</v>
      </c>
      <c r="AT1756">
        <v>-3.0880000000000001</v>
      </c>
      <c r="AU1756">
        <v>-0.48199999999999998</v>
      </c>
      <c r="AV1756">
        <v>-0.48699999999999999</v>
      </c>
      <c r="AW1756">
        <v>-1.8180000000000001</v>
      </c>
      <c r="AX1756">
        <v>-2.8759999999999999</v>
      </c>
      <c r="AY1756">
        <v>-2.9830000000000001</v>
      </c>
      <c r="AZ1756">
        <v>-3.097</v>
      </c>
      <c r="BA1756">
        <v>-2.8439999999999999</v>
      </c>
      <c r="BB1756">
        <v>-2.3319999999999999</v>
      </c>
      <c r="BC1756">
        <v>2016</v>
      </c>
    </row>
    <row r="1757" spans="1:55" x14ac:dyDescent="0.25">
      <c r="A1757">
        <v>634</v>
      </c>
      <c r="B1757" t="s">
        <v>700</v>
      </c>
      <c r="C1757" t="s">
        <v>225</v>
      </c>
      <c r="D1757" t="s">
        <v>701</v>
      </c>
      <c r="E1757" t="s">
        <v>227</v>
      </c>
      <c r="F1757" t="s">
        <v>228</v>
      </c>
      <c r="G1757" t="s">
        <v>229</v>
      </c>
      <c r="H1757" t="s">
        <v>230</v>
      </c>
      <c r="I1757" t="s">
        <v>702</v>
      </c>
      <c r="J1757">
        <v>432.17</v>
      </c>
      <c r="K1757">
        <v>443.46100000000001</v>
      </c>
      <c r="L1757">
        <v>454.149</v>
      </c>
      <c r="M1757">
        <v>465.01499999999999</v>
      </c>
      <c r="N1757">
        <v>476.06099999999998</v>
      </c>
      <c r="O1757">
        <v>487.29</v>
      </c>
      <c r="P1757">
        <v>498.70600000000002</v>
      </c>
      <c r="Q1757">
        <v>510.31200000000001</v>
      </c>
      <c r="R1757">
        <v>622.11099999999999</v>
      </c>
      <c r="S1757">
        <v>754.43</v>
      </c>
      <c r="T1757">
        <v>762</v>
      </c>
      <c r="U1757">
        <v>780.25300000000004</v>
      </c>
      <c r="V1757">
        <v>800.63199999999995</v>
      </c>
      <c r="W1757">
        <v>792.78899999999999</v>
      </c>
      <c r="X1757">
        <v>749.24</v>
      </c>
      <c r="Y1757">
        <v>779.1</v>
      </c>
      <c r="Z1757">
        <v>812.52700000000004</v>
      </c>
      <c r="AA1757">
        <v>807.45</v>
      </c>
      <c r="AB1757">
        <v>837.62900000000002</v>
      </c>
      <c r="AC1757">
        <v>816</v>
      </c>
      <c r="AD1757">
        <v>877.82</v>
      </c>
      <c r="AE1757">
        <v>911.2</v>
      </c>
      <c r="AF1757">
        <v>952.95</v>
      </c>
      <c r="AG1757">
        <v>960.7</v>
      </c>
      <c r="AH1757">
        <v>994.1</v>
      </c>
      <c r="AI1757" s="52">
        <v>1071.2</v>
      </c>
      <c r="AJ1757" s="52">
        <v>1138</v>
      </c>
      <c r="AK1757" s="52">
        <v>1119.99</v>
      </c>
      <c r="AL1757" s="52">
        <v>1182.4000000000001</v>
      </c>
      <c r="AM1757" s="52">
        <v>1275.17</v>
      </c>
      <c r="AN1757" s="52">
        <v>1386.28</v>
      </c>
      <c r="AO1757" s="52">
        <v>1433.33</v>
      </c>
      <c r="AP1757" s="52">
        <v>1488.21</v>
      </c>
      <c r="AQ1757" s="52">
        <v>1536.9</v>
      </c>
      <c r="AR1757" s="52">
        <v>1642.07</v>
      </c>
      <c r="AS1757" s="52">
        <v>1685.07</v>
      </c>
      <c r="AT1757" s="52">
        <v>1637.4</v>
      </c>
      <c r="AU1757" s="52">
        <v>1586.56</v>
      </c>
      <c r="AV1757" s="52">
        <v>1599.33</v>
      </c>
      <c r="AW1757" s="52">
        <v>1686.46</v>
      </c>
      <c r="AX1757" s="52">
        <v>1712.58</v>
      </c>
      <c r="AY1757" s="52">
        <v>1744.83</v>
      </c>
      <c r="AZ1757" s="52">
        <v>1744.25</v>
      </c>
      <c r="BA1757" s="52">
        <v>1765.45</v>
      </c>
      <c r="BB1757" s="52">
        <v>1804.78</v>
      </c>
      <c r="BC1757">
        <v>2017</v>
      </c>
    </row>
    <row r="1758" spans="1:55" x14ac:dyDescent="0.25">
      <c r="A1758">
        <v>634</v>
      </c>
      <c r="B1758" t="s">
        <v>700</v>
      </c>
      <c r="C1758" t="s">
        <v>233</v>
      </c>
      <c r="D1758" t="s">
        <v>701</v>
      </c>
      <c r="E1758" t="s">
        <v>227</v>
      </c>
      <c r="F1758" t="s">
        <v>234</v>
      </c>
      <c r="G1758" t="s">
        <v>235</v>
      </c>
      <c r="I1758" t="s">
        <v>236</v>
      </c>
      <c r="J1758">
        <v>12.678000000000001</v>
      </c>
      <c r="K1758">
        <v>2.613</v>
      </c>
      <c r="L1758">
        <v>2.41</v>
      </c>
      <c r="M1758">
        <v>2.3929999999999998</v>
      </c>
      <c r="N1758">
        <v>2.375</v>
      </c>
      <c r="O1758">
        <v>2.359</v>
      </c>
      <c r="P1758">
        <v>2.343</v>
      </c>
      <c r="Q1758">
        <v>2.327</v>
      </c>
      <c r="R1758">
        <v>21.908000000000001</v>
      </c>
      <c r="S1758">
        <v>21.268999999999998</v>
      </c>
      <c r="T1758">
        <v>1.0029999999999999</v>
      </c>
      <c r="U1758">
        <v>2.395</v>
      </c>
      <c r="V1758">
        <v>2.6120000000000001</v>
      </c>
      <c r="W1758">
        <v>-0.98</v>
      </c>
      <c r="X1758">
        <v>-5.4930000000000003</v>
      </c>
      <c r="Y1758">
        <v>3.9849999999999999</v>
      </c>
      <c r="Z1758">
        <v>4.29</v>
      </c>
      <c r="AA1758">
        <v>-0.625</v>
      </c>
      <c r="AB1758">
        <v>3.738</v>
      </c>
      <c r="AC1758">
        <v>-2.5819999999999999</v>
      </c>
      <c r="AD1758">
        <v>7.5759999999999996</v>
      </c>
      <c r="AE1758">
        <v>3.8029999999999999</v>
      </c>
      <c r="AF1758">
        <v>4.5819999999999999</v>
      </c>
      <c r="AG1758">
        <v>0.81299999999999994</v>
      </c>
      <c r="AH1758">
        <v>3.4769999999999999</v>
      </c>
      <c r="AI1758">
        <v>7.7560000000000002</v>
      </c>
      <c r="AJ1758">
        <v>6.2359999999999998</v>
      </c>
      <c r="AK1758">
        <v>-1.5820000000000001</v>
      </c>
      <c r="AL1758">
        <v>5.5720000000000001</v>
      </c>
      <c r="AM1758">
        <v>7.8449999999999998</v>
      </c>
      <c r="AN1758">
        <v>8.7140000000000004</v>
      </c>
      <c r="AO1758">
        <v>3.3929999999999998</v>
      </c>
      <c r="AP1758">
        <v>3.8290000000000002</v>
      </c>
      <c r="AQ1758">
        <v>3.2719999999999998</v>
      </c>
      <c r="AR1758">
        <v>6.843</v>
      </c>
      <c r="AS1758">
        <v>2.6190000000000002</v>
      </c>
      <c r="AT1758">
        <v>-2.8290000000000002</v>
      </c>
      <c r="AU1758">
        <v>-3.105</v>
      </c>
      <c r="AV1758">
        <v>0.80500000000000005</v>
      </c>
      <c r="AW1758">
        <v>5.4480000000000004</v>
      </c>
      <c r="AX1758">
        <v>1.5489999999999999</v>
      </c>
      <c r="AY1758">
        <v>1.883</v>
      </c>
      <c r="AZ1758">
        <v>-3.3000000000000002E-2</v>
      </c>
      <c r="BA1758">
        <v>1.2150000000000001</v>
      </c>
      <c r="BB1758">
        <v>2.2280000000000002</v>
      </c>
      <c r="BC1758">
        <v>2017</v>
      </c>
    </row>
    <row r="1759" spans="1:55" x14ac:dyDescent="0.25">
      <c r="A1759">
        <v>634</v>
      </c>
      <c r="B1759" t="s">
        <v>700</v>
      </c>
      <c r="C1759" t="s">
        <v>237</v>
      </c>
      <c r="D1759" t="s">
        <v>701</v>
      </c>
      <c r="E1759" t="s">
        <v>238</v>
      </c>
      <c r="F1759" t="s">
        <v>239</v>
      </c>
      <c r="G1759" t="s">
        <v>229</v>
      </c>
      <c r="H1759" t="s">
        <v>230</v>
      </c>
      <c r="I1759" t="s">
        <v>702</v>
      </c>
      <c r="J1759">
        <v>440.14299999999997</v>
      </c>
      <c r="K1759">
        <v>464.06400000000002</v>
      </c>
      <c r="L1759">
        <v>489.28500000000003</v>
      </c>
      <c r="M1759">
        <v>515.87699999999995</v>
      </c>
      <c r="N1759">
        <v>543.91399999999999</v>
      </c>
      <c r="O1759">
        <v>573.47500000000002</v>
      </c>
      <c r="P1759">
        <v>604.64200000000005</v>
      </c>
      <c r="Q1759">
        <v>637.50400000000002</v>
      </c>
      <c r="R1759">
        <v>672.15099999999995</v>
      </c>
      <c r="S1759">
        <v>760.57500000000005</v>
      </c>
      <c r="T1759">
        <v>762</v>
      </c>
      <c r="U1759">
        <v>768.7</v>
      </c>
      <c r="V1759">
        <v>776.4</v>
      </c>
      <c r="W1759">
        <v>760.1</v>
      </c>
      <c r="X1759">
        <v>982.36</v>
      </c>
      <c r="Y1759" s="52">
        <v>1056.2</v>
      </c>
      <c r="Z1759" s="52">
        <v>1299.7</v>
      </c>
      <c r="AA1759" s="52">
        <v>1355.7</v>
      </c>
      <c r="AB1759" s="52">
        <v>1150.0999999999999</v>
      </c>
      <c r="AC1759" s="52">
        <v>1449.3</v>
      </c>
      <c r="AD1759" s="52">
        <v>2292.5</v>
      </c>
      <c r="AE1759" s="52">
        <v>2048.3000000000002</v>
      </c>
      <c r="AF1759" s="52">
        <v>2104.9</v>
      </c>
      <c r="AG1759" s="52">
        <v>2031.8</v>
      </c>
      <c r="AH1759" s="52">
        <v>2455.8000000000002</v>
      </c>
      <c r="AI1759" s="52">
        <v>3210.7</v>
      </c>
      <c r="AJ1759" s="52">
        <v>4042.6</v>
      </c>
      <c r="AK1759" s="52">
        <v>3563.6</v>
      </c>
      <c r="AL1759" s="52">
        <v>4556.8999999999996</v>
      </c>
      <c r="AM1759" s="52">
        <v>4409.7299999999996</v>
      </c>
      <c r="AN1759" s="52">
        <v>6082.52</v>
      </c>
      <c r="AO1759" s="52">
        <v>6982.46</v>
      </c>
      <c r="AP1759" s="52">
        <v>6971.92</v>
      </c>
      <c r="AQ1759" s="52">
        <v>6927.24</v>
      </c>
      <c r="AR1759" s="52">
        <v>6959.94</v>
      </c>
      <c r="AS1759" s="52">
        <v>5056.4799999999996</v>
      </c>
      <c r="AT1759" s="52">
        <v>4615.6000000000004</v>
      </c>
      <c r="AU1759" s="52">
        <v>5223.49</v>
      </c>
      <c r="AV1759" s="52">
        <v>6211.65</v>
      </c>
      <c r="AW1759" s="52">
        <v>6402.69</v>
      </c>
      <c r="AX1759" s="52">
        <v>6450.82</v>
      </c>
      <c r="AY1759" s="52">
        <v>6481.4</v>
      </c>
      <c r="AZ1759" s="52">
        <v>6304.5</v>
      </c>
      <c r="BA1759" s="52">
        <v>6320.65</v>
      </c>
      <c r="BB1759" s="52">
        <v>6513.92</v>
      </c>
      <c r="BC1759">
        <v>2017</v>
      </c>
    </row>
    <row r="1760" spans="1:55" x14ac:dyDescent="0.25">
      <c r="A1760">
        <v>634</v>
      </c>
      <c r="B1760" t="s">
        <v>700</v>
      </c>
      <c r="C1760" t="s">
        <v>240</v>
      </c>
      <c r="D1760" t="s">
        <v>701</v>
      </c>
      <c r="E1760" t="s">
        <v>238</v>
      </c>
      <c r="F1760" t="s">
        <v>241</v>
      </c>
      <c r="G1760" t="s">
        <v>242</v>
      </c>
      <c r="H1760" t="s">
        <v>230</v>
      </c>
      <c r="I1760" t="s">
        <v>243</v>
      </c>
      <c r="J1760">
        <v>2.0830000000000002</v>
      </c>
      <c r="K1760">
        <v>1.708</v>
      </c>
      <c r="L1760">
        <v>1.4890000000000001</v>
      </c>
      <c r="M1760">
        <v>1.3540000000000001</v>
      </c>
      <c r="N1760">
        <v>1.2450000000000001</v>
      </c>
      <c r="O1760">
        <v>1.276</v>
      </c>
      <c r="P1760">
        <v>1.746</v>
      </c>
      <c r="Q1760">
        <v>2.121</v>
      </c>
      <c r="R1760">
        <v>2.2570000000000001</v>
      </c>
      <c r="S1760">
        <v>2.3839999999999999</v>
      </c>
      <c r="T1760">
        <v>2.7989999999999999</v>
      </c>
      <c r="U1760">
        <v>2.7250000000000001</v>
      </c>
      <c r="V1760">
        <v>2.9329999999999998</v>
      </c>
      <c r="W1760">
        <v>2.6840000000000002</v>
      </c>
      <c r="X1760">
        <v>1.7689999999999999</v>
      </c>
      <c r="Y1760">
        <v>2.1160000000000001</v>
      </c>
      <c r="Z1760">
        <v>2.54</v>
      </c>
      <c r="AA1760">
        <v>2.323</v>
      </c>
      <c r="AB1760">
        <v>1.9490000000000001</v>
      </c>
      <c r="AC1760">
        <v>2.3570000000000002</v>
      </c>
      <c r="AD1760">
        <v>3.22</v>
      </c>
      <c r="AE1760">
        <v>2.794</v>
      </c>
      <c r="AF1760">
        <v>3.02</v>
      </c>
      <c r="AG1760">
        <v>3.5019999999999998</v>
      </c>
      <c r="AH1760">
        <v>4.6529999999999996</v>
      </c>
      <c r="AI1760">
        <v>6.0970000000000004</v>
      </c>
      <c r="AJ1760">
        <v>7.7380000000000004</v>
      </c>
      <c r="AK1760">
        <v>7.4459999999999997</v>
      </c>
      <c r="AL1760">
        <v>10.224</v>
      </c>
      <c r="AM1760">
        <v>9.3629999999999995</v>
      </c>
      <c r="AN1760">
        <v>12.304</v>
      </c>
      <c r="AO1760">
        <v>14.811</v>
      </c>
      <c r="AP1760">
        <v>13.664</v>
      </c>
      <c r="AQ1760">
        <v>14.026</v>
      </c>
      <c r="AR1760">
        <v>14.099</v>
      </c>
      <c r="AS1760">
        <v>8.5540000000000003</v>
      </c>
      <c r="AT1760">
        <v>7.7869999999999999</v>
      </c>
      <c r="AU1760">
        <v>8.9920000000000009</v>
      </c>
      <c r="AV1760">
        <v>11.188000000000001</v>
      </c>
      <c r="AW1760">
        <v>11.162000000000001</v>
      </c>
      <c r="AX1760">
        <v>11.367000000000001</v>
      </c>
      <c r="AY1760">
        <v>11.486000000000001</v>
      </c>
      <c r="AZ1760">
        <v>11.244999999999999</v>
      </c>
      <c r="BA1760">
        <v>11.303000000000001</v>
      </c>
      <c r="BB1760">
        <v>11.666</v>
      </c>
      <c r="BC1760">
        <v>2017</v>
      </c>
    </row>
    <row r="1761" spans="1:55" x14ac:dyDescent="0.25">
      <c r="A1761">
        <v>634</v>
      </c>
      <c r="B1761" t="s">
        <v>700</v>
      </c>
      <c r="C1761" t="s">
        <v>244</v>
      </c>
      <c r="D1761" t="s">
        <v>701</v>
      </c>
      <c r="E1761" t="s">
        <v>238</v>
      </c>
      <c r="F1761" t="s">
        <v>245</v>
      </c>
      <c r="G1761" t="s">
        <v>246</v>
      </c>
      <c r="H1761" t="s">
        <v>230</v>
      </c>
      <c r="I1761" t="s">
        <v>243</v>
      </c>
      <c r="J1761">
        <v>3.1349999999999998</v>
      </c>
      <c r="K1761">
        <v>3.5219999999999998</v>
      </c>
      <c r="L1761">
        <v>3.8290000000000002</v>
      </c>
      <c r="M1761">
        <v>4.0750000000000002</v>
      </c>
      <c r="N1761">
        <v>4.3220000000000001</v>
      </c>
      <c r="O1761">
        <v>4.5640000000000001</v>
      </c>
      <c r="P1761">
        <v>4.7649999999999997</v>
      </c>
      <c r="Q1761">
        <v>4.9960000000000004</v>
      </c>
      <c r="R1761">
        <v>6.3049999999999997</v>
      </c>
      <c r="S1761">
        <v>7.9459999999999997</v>
      </c>
      <c r="T1761">
        <v>8.327</v>
      </c>
      <c r="U1761">
        <v>8.8140000000000001</v>
      </c>
      <c r="V1761">
        <v>9.2509999999999994</v>
      </c>
      <c r="W1761">
        <v>9.3770000000000007</v>
      </c>
      <c r="X1761">
        <v>9.0510000000000002</v>
      </c>
      <c r="Y1761">
        <v>9.609</v>
      </c>
      <c r="Z1761">
        <v>10.205</v>
      </c>
      <c r="AA1761">
        <v>10.316000000000001</v>
      </c>
      <c r="AB1761">
        <v>10.821999999999999</v>
      </c>
      <c r="AC1761">
        <v>10.695</v>
      </c>
      <c r="AD1761">
        <v>11.762</v>
      </c>
      <c r="AE1761">
        <v>12.478</v>
      </c>
      <c r="AF1761">
        <v>13.256</v>
      </c>
      <c r="AG1761">
        <v>13.612</v>
      </c>
      <c r="AH1761">
        <v>14.464</v>
      </c>
      <c r="AI1761">
        <v>16.071000000000002</v>
      </c>
      <c r="AJ1761">
        <v>17.59</v>
      </c>
      <c r="AK1761">
        <v>17.777000000000001</v>
      </c>
      <c r="AL1761">
        <v>19.132999999999999</v>
      </c>
      <c r="AM1761">
        <v>20.791</v>
      </c>
      <c r="AN1761">
        <v>22.866</v>
      </c>
      <c r="AO1761">
        <v>24.135999999999999</v>
      </c>
      <c r="AP1761">
        <v>25.541</v>
      </c>
      <c r="AQ1761">
        <v>26.838999999999999</v>
      </c>
      <c r="AR1761">
        <v>29.218</v>
      </c>
      <c r="AS1761">
        <v>30.303999999999998</v>
      </c>
      <c r="AT1761">
        <v>29.768999999999998</v>
      </c>
      <c r="AU1761">
        <v>29.393000000000001</v>
      </c>
      <c r="AV1761">
        <v>30.297000000000001</v>
      </c>
      <c r="AW1761">
        <v>32.515999999999998</v>
      </c>
      <c r="AX1761">
        <v>33.709000000000003</v>
      </c>
      <c r="AY1761">
        <v>35.058</v>
      </c>
      <c r="AZ1761">
        <v>35.771000000000001</v>
      </c>
      <c r="BA1761">
        <v>36.956000000000003</v>
      </c>
      <c r="BB1761">
        <v>38.57</v>
      </c>
      <c r="BC1761">
        <v>2017</v>
      </c>
    </row>
    <row r="1762" spans="1:55" x14ac:dyDescent="0.25">
      <c r="A1762">
        <v>634</v>
      </c>
      <c r="B1762" t="s">
        <v>700</v>
      </c>
      <c r="C1762" t="s">
        <v>247</v>
      </c>
      <c r="D1762" t="s">
        <v>701</v>
      </c>
      <c r="E1762" t="s">
        <v>248</v>
      </c>
      <c r="F1762" t="s">
        <v>249</v>
      </c>
      <c r="G1762" t="s">
        <v>250</v>
      </c>
      <c r="I1762" t="s">
        <v>251</v>
      </c>
      <c r="J1762">
        <v>101.845</v>
      </c>
      <c r="K1762">
        <v>104.646</v>
      </c>
      <c r="L1762">
        <v>107.73699999999999</v>
      </c>
      <c r="M1762">
        <v>110.938</v>
      </c>
      <c r="N1762">
        <v>114.253</v>
      </c>
      <c r="O1762">
        <v>117.68600000000001</v>
      </c>
      <c r="P1762">
        <v>121.242</v>
      </c>
      <c r="Q1762">
        <v>124.92400000000001</v>
      </c>
      <c r="R1762">
        <v>108.044</v>
      </c>
      <c r="S1762">
        <v>100.815</v>
      </c>
      <c r="T1762">
        <v>100</v>
      </c>
      <c r="U1762">
        <v>98.519000000000005</v>
      </c>
      <c r="V1762">
        <v>96.972999999999999</v>
      </c>
      <c r="W1762">
        <v>95.876999999999995</v>
      </c>
      <c r="X1762">
        <v>131.114</v>
      </c>
      <c r="Y1762">
        <v>135.56700000000001</v>
      </c>
      <c r="Z1762">
        <v>159.958</v>
      </c>
      <c r="AA1762">
        <v>167.899</v>
      </c>
      <c r="AB1762">
        <v>137.304</v>
      </c>
      <c r="AC1762">
        <v>177.61</v>
      </c>
      <c r="AD1762">
        <v>261.15800000000002</v>
      </c>
      <c r="AE1762">
        <v>224.791</v>
      </c>
      <c r="AF1762">
        <v>220.88300000000001</v>
      </c>
      <c r="AG1762">
        <v>211.49199999999999</v>
      </c>
      <c r="AH1762">
        <v>247.03800000000001</v>
      </c>
      <c r="AI1762">
        <v>299.72899999999998</v>
      </c>
      <c r="AJ1762">
        <v>355.23700000000002</v>
      </c>
      <c r="AK1762">
        <v>318.18</v>
      </c>
      <c r="AL1762">
        <v>385.39299999999997</v>
      </c>
      <c r="AM1762">
        <v>345.81599999999997</v>
      </c>
      <c r="AN1762">
        <v>438.76400000000001</v>
      </c>
      <c r="AO1762">
        <v>487.15</v>
      </c>
      <c r="AP1762">
        <v>468.47800000000001</v>
      </c>
      <c r="AQ1762">
        <v>450.72800000000001</v>
      </c>
      <c r="AR1762">
        <v>423.85300000000001</v>
      </c>
      <c r="AS1762">
        <v>300.07499999999999</v>
      </c>
      <c r="AT1762">
        <v>281.88600000000002</v>
      </c>
      <c r="AU1762">
        <v>329.23399999999998</v>
      </c>
      <c r="AV1762">
        <v>388.39100000000002</v>
      </c>
      <c r="AW1762">
        <v>379.654</v>
      </c>
      <c r="AX1762">
        <v>376.673</v>
      </c>
      <c r="AY1762">
        <v>371.464</v>
      </c>
      <c r="AZ1762">
        <v>361.44400000000002</v>
      </c>
      <c r="BA1762">
        <v>358.02</v>
      </c>
      <c r="BB1762">
        <v>360.92700000000002</v>
      </c>
      <c r="BC1762">
        <v>2017</v>
      </c>
    </row>
    <row r="1763" spans="1:55" x14ac:dyDescent="0.25">
      <c r="A1763">
        <v>634</v>
      </c>
      <c r="B1763" t="s">
        <v>700</v>
      </c>
      <c r="C1763" t="s">
        <v>252</v>
      </c>
      <c r="D1763" t="s">
        <v>701</v>
      </c>
      <c r="E1763" t="s">
        <v>253</v>
      </c>
      <c r="F1763" t="s">
        <v>254</v>
      </c>
      <c r="G1763" t="s">
        <v>229</v>
      </c>
      <c r="H1763" t="s">
        <v>220</v>
      </c>
      <c r="I1763" t="s">
        <v>255</v>
      </c>
      <c r="J1763" s="52">
        <v>271984.13</v>
      </c>
      <c r="K1763" s="52">
        <v>270732.84999999998</v>
      </c>
      <c r="L1763" s="52">
        <v>268955.36</v>
      </c>
      <c r="M1763" s="52">
        <v>267143.53999999998</v>
      </c>
      <c r="N1763" s="52">
        <v>265299.64</v>
      </c>
      <c r="O1763" s="52">
        <v>263425.81</v>
      </c>
      <c r="P1763" s="52">
        <v>261524.12</v>
      </c>
      <c r="Q1763" s="52">
        <v>259596.56</v>
      </c>
      <c r="R1763" s="52">
        <v>306991.90000000002</v>
      </c>
      <c r="S1763" s="52">
        <v>350324.73</v>
      </c>
      <c r="T1763" s="52">
        <v>343218.4</v>
      </c>
      <c r="U1763" s="52">
        <v>341049.35</v>
      </c>
      <c r="V1763" s="52">
        <v>341421.84</v>
      </c>
      <c r="W1763" s="52">
        <v>329831.2</v>
      </c>
      <c r="X1763" s="52">
        <v>304110.56</v>
      </c>
      <c r="Y1763" s="52">
        <v>308517.42</v>
      </c>
      <c r="Z1763" s="52">
        <v>313906.63</v>
      </c>
      <c r="AA1763" s="52">
        <v>304336.89</v>
      </c>
      <c r="AB1763" s="52">
        <v>308011.34999999998</v>
      </c>
      <c r="AC1763" s="52">
        <v>292739.40000000002</v>
      </c>
      <c r="AD1763" s="52">
        <v>307236.37</v>
      </c>
      <c r="AE1763" s="52">
        <v>311140.83</v>
      </c>
      <c r="AF1763" s="52">
        <v>317460.39</v>
      </c>
      <c r="AG1763" s="52">
        <v>312236.27</v>
      </c>
      <c r="AH1763" s="52">
        <v>315211.28999999998</v>
      </c>
      <c r="AI1763" s="52">
        <v>331373.96999999997</v>
      </c>
      <c r="AJ1763" s="52">
        <v>343452.14</v>
      </c>
      <c r="AK1763" s="52">
        <v>329773.62</v>
      </c>
      <c r="AL1763" s="52">
        <v>339658.03</v>
      </c>
      <c r="AM1763" s="52">
        <v>357371.54</v>
      </c>
      <c r="AN1763" s="52">
        <v>379036.1</v>
      </c>
      <c r="AO1763" s="52">
        <v>382340.17</v>
      </c>
      <c r="AP1763" s="52">
        <v>387297.36</v>
      </c>
      <c r="AQ1763" s="52">
        <v>390213.52</v>
      </c>
      <c r="AR1763" s="52">
        <v>406746.08</v>
      </c>
      <c r="AS1763" s="52">
        <v>407219.07</v>
      </c>
      <c r="AT1763" s="52">
        <v>386046.92</v>
      </c>
      <c r="AU1763" s="52">
        <v>364936.54</v>
      </c>
      <c r="AV1763" s="52">
        <v>358901.74</v>
      </c>
      <c r="AW1763" s="52">
        <v>369222.9</v>
      </c>
      <c r="AX1763" s="52">
        <v>365796.88</v>
      </c>
      <c r="AY1763" s="52">
        <v>363595.69</v>
      </c>
      <c r="AZ1763" s="52">
        <v>354610.6</v>
      </c>
      <c r="BA1763" s="52">
        <v>350165.1</v>
      </c>
      <c r="BB1763" s="52">
        <v>349234.83</v>
      </c>
      <c r="BC1763">
        <v>2004</v>
      </c>
    </row>
    <row r="1764" spans="1:55" x14ac:dyDescent="0.25">
      <c r="A1764">
        <v>634</v>
      </c>
      <c r="B1764" t="s">
        <v>700</v>
      </c>
      <c r="C1764" t="s">
        <v>256</v>
      </c>
      <c r="D1764" t="s">
        <v>701</v>
      </c>
      <c r="E1764" t="s">
        <v>253</v>
      </c>
      <c r="F1764" t="s">
        <v>257</v>
      </c>
      <c r="G1764" t="s">
        <v>258</v>
      </c>
      <c r="H1764" t="s">
        <v>220</v>
      </c>
      <c r="I1764" t="s">
        <v>255</v>
      </c>
      <c r="J1764" s="52">
        <v>4579.9399999999996</v>
      </c>
      <c r="K1764" s="52">
        <v>4558.87</v>
      </c>
      <c r="L1764" s="52">
        <v>4528.9399999999996</v>
      </c>
      <c r="M1764" s="52">
        <v>4498.43</v>
      </c>
      <c r="N1764" s="52">
        <v>4467.38</v>
      </c>
      <c r="O1764" s="52">
        <v>4435.82</v>
      </c>
      <c r="P1764" s="52">
        <v>4403.8</v>
      </c>
      <c r="Q1764" s="52">
        <v>4371.34</v>
      </c>
      <c r="R1764" s="52">
        <v>5169.43</v>
      </c>
      <c r="S1764" s="52">
        <v>5899.11</v>
      </c>
      <c r="T1764" s="52">
        <v>5779.45</v>
      </c>
      <c r="U1764" s="52">
        <v>5742.93</v>
      </c>
      <c r="V1764" s="52">
        <v>5749.2</v>
      </c>
      <c r="W1764" s="52">
        <v>5554.02</v>
      </c>
      <c r="X1764" s="52">
        <v>5120.91</v>
      </c>
      <c r="Y1764" s="52">
        <v>5195.12</v>
      </c>
      <c r="Z1764" s="52">
        <v>5285.87</v>
      </c>
      <c r="AA1764" s="52">
        <v>5124.7299999999996</v>
      </c>
      <c r="AB1764" s="52">
        <v>5186.6000000000004</v>
      </c>
      <c r="AC1764" s="52">
        <v>4929.4399999999996</v>
      </c>
      <c r="AD1764" s="52">
        <v>5173.55</v>
      </c>
      <c r="AE1764" s="52">
        <v>5239.3</v>
      </c>
      <c r="AF1764" s="52">
        <v>5345.71</v>
      </c>
      <c r="AG1764" s="52">
        <v>5257.74</v>
      </c>
      <c r="AH1764" s="52">
        <v>5307.84</v>
      </c>
      <c r="AI1764" s="52">
        <v>5580</v>
      </c>
      <c r="AJ1764" s="52">
        <v>5783.39</v>
      </c>
      <c r="AK1764" s="52">
        <v>5553.05</v>
      </c>
      <c r="AL1764" s="52">
        <v>5719.5</v>
      </c>
      <c r="AM1764" s="52">
        <v>6017.77</v>
      </c>
      <c r="AN1764" s="52">
        <v>6382.58</v>
      </c>
      <c r="AO1764" s="52">
        <v>6438.22</v>
      </c>
      <c r="AP1764" s="52">
        <v>6521.7</v>
      </c>
      <c r="AQ1764" s="52">
        <v>6570.8</v>
      </c>
      <c r="AR1764" s="52">
        <v>6849.19</v>
      </c>
      <c r="AS1764" s="52">
        <v>6857.16</v>
      </c>
      <c r="AT1764" s="52">
        <v>6500.64</v>
      </c>
      <c r="AU1764" s="52">
        <v>6145.16</v>
      </c>
      <c r="AV1764" s="52">
        <v>6043.54</v>
      </c>
      <c r="AW1764" s="52">
        <v>6217.34</v>
      </c>
      <c r="AX1764" s="52">
        <v>6159.65</v>
      </c>
      <c r="AY1764" s="52">
        <v>6122.58</v>
      </c>
      <c r="AZ1764" s="52">
        <v>5971.28</v>
      </c>
      <c r="BA1764" s="52">
        <v>5896.43</v>
      </c>
      <c r="BB1764" s="52">
        <v>5880.76</v>
      </c>
      <c r="BC1764">
        <v>2004</v>
      </c>
    </row>
    <row r="1765" spans="1:55" x14ac:dyDescent="0.25">
      <c r="A1765">
        <v>634</v>
      </c>
      <c r="B1765" t="s">
        <v>700</v>
      </c>
      <c r="C1765" t="s">
        <v>259</v>
      </c>
      <c r="D1765" t="s">
        <v>701</v>
      </c>
      <c r="E1765" t="s">
        <v>260</v>
      </c>
      <c r="F1765" t="s">
        <v>261</v>
      </c>
      <c r="G1765" t="s">
        <v>229</v>
      </c>
      <c r="H1765" t="s">
        <v>220</v>
      </c>
      <c r="I1765" t="s">
        <v>262</v>
      </c>
      <c r="J1765" s="52">
        <v>277001.75</v>
      </c>
      <c r="K1765" s="52">
        <v>283310.71000000002</v>
      </c>
      <c r="L1765" s="52">
        <v>289763.37</v>
      </c>
      <c r="M1765" s="52">
        <v>296362.99</v>
      </c>
      <c r="N1765" s="52">
        <v>303112.92</v>
      </c>
      <c r="O1765" s="52">
        <v>310016.58</v>
      </c>
      <c r="P1765" s="52">
        <v>317077.49</v>
      </c>
      <c r="Q1765" s="52">
        <v>324299.21000000002</v>
      </c>
      <c r="R1765" s="52">
        <v>331685.40999999997</v>
      </c>
      <c r="S1765" s="52">
        <v>353178.23</v>
      </c>
      <c r="T1765" s="52">
        <v>343218.4</v>
      </c>
      <c r="U1765" s="52">
        <v>335999.65</v>
      </c>
      <c r="V1765" s="52">
        <v>331088.13</v>
      </c>
      <c r="W1765" s="52">
        <v>316231.37</v>
      </c>
      <c r="X1765" s="52">
        <v>398731.93</v>
      </c>
      <c r="Y1765" s="52">
        <v>418246.82</v>
      </c>
      <c r="Z1765" s="52">
        <v>502117.94</v>
      </c>
      <c r="AA1765" s="52">
        <v>510978.17</v>
      </c>
      <c r="AB1765" s="52">
        <v>422912.47</v>
      </c>
      <c r="AC1765" s="52">
        <v>519935.31</v>
      </c>
      <c r="AD1765" s="52">
        <v>802373.36</v>
      </c>
      <c r="AE1765" s="52">
        <v>699418.08</v>
      </c>
      <c r="AF1765" s="52">
        <v>701214.51</v>
      </c>
      <c r="AG1765" s="52">
        <v>660353.55000000005</v>
      </c>
      <c r="AH1765" s="52">
        <v>778690.17</v>
      </c>
      <c r="AI1765" s="52">
        <v>993224.8</v>
      </c>
      <c r="AJ1765" s="52">
        <v>1220069.96</v>
      </c>
      <c r="AK1765" s="52">
        <v>1049274.33</v>
      </c>
      <c r="AL1765" s="52">
        <v>1309018.3400000001</v>
      </c>
      <c r="AM1765" s="52">
        <v>1235846.81</v>
      </c>
      <c r="AN1765" s="52">
        <v>1663075.77</v>
      </c>
      <c r="AO1765" s="52">
        <v>1862570.82</v>
      </c>
      <c r="AP1765" s="52">
        <v>1814401.21</v>
      </c>
      <c r="AQ1765" s="52">
        <v>1758803.18</v>
      </c>
      <c r="AR1765" s="52">
        <v>1724005.08</v>
      </c>
      <c r="AS1765" s="52">
        <v>1221961.76</v>
      </c>
      <c r="AT1765" s="52">
        <v>1088211.9099999999</v>
      </c>
      <c r="AU1765" s="52">
        <v>1201495.83</v>
      </c>
      <c r="AV1765" s="52">
        <v>1393940.94</v>
      </c>
      <c r="AW1765" s="52">
        <v>1401768.92</v>
      </c>
      <c r="AX1765" s="52">
        <v>1377858.67</v>
      </c>
      <c r="AY1765" s="52">
        <v>1350625.87</v>
      </c>
      <c r="AZ1765" s="52">
        <v>1281719.04</v>
      </c>
      <c r="BA1765" s="52">
        <v>1253661.47</v>
      </c>
      <c r="BB1765" s="52">
        <v>1260481.5900000001</v>
      </c>
      <c r="BC1765">
        <v>2004</v>
      </c>
    </row>
    <row r="1766" spans="1:55" x14ac:dyDescent="0.25">
      <c r="A1766">
        <v>634</v>
      </c>
      <c r="B1766" t="s">
        <v>700</v>
      </c>
      <c r="C1766" t="s">
        <v>263</v>
      </c>
      <c r="D1766" t="s">
        <v>701</v>
      </c>
      <c r="E1766" t="s">
        <v>260</v>
      </c>
      <c r="F1766" t="s">
        <v>264</v>
      </c>
      <c r="G1766" t="s">
        <v>242</v>
      </c>
      <c r="H1766" t="s">
        <v>220</v>
      </c>
      <c r="I1766" t="s">
        <v>262</v>
      </c>
      <c r="J1766" s="52">
        <v>1311.07</v>
      </c>
      <c r="K1766" s="52">
        <v>1042.6199999999999</v>
      </c>
      <c r="L1766">
        <v>881.78499999999997</v>
      </c>
      <c r="M1766">
        <v>777.73299999999995</v>
      </c>
      <c r="N1766">
        <v>693.68600000000004</v>
      </c>
      <c r="O1766">
        <v>690.06100000000004</v>
      </c>
      <c r="P1766">
        <v>915.60199999999998</v>
      </c>
      <c r="Q1766" s="52">
        <v>1079.07</v>
      </c>
      <c r="R1766" s="52">
        <v>1113.6199999999999</v>
      </c>
      <c r="S1766" s="52">
        <v>1107.1199999999999</v>
      </c>
      <c r="T1766" s="52">
        <v>1260.67</v>
      </c>
      <c r="U1766" s="52">
        <v>1191.07</v>
      </c>
      <c r="V1766" s="52">
        <v>1250.8499999999999</v>
      </c>
      <c r="W1766" s="52">
        <v>1116.79</v>
      </c>
      <c r="X1766">
        <v>718.17700000000002</v>
      </c>
      <c r="Y1766">
        <v>837.92100000000005</v>
      </c>
      <c r="Z1766">
        <v>981.46600000000001</v>
      </c>
      <c r="AA1766">
        <v>875.41200000000003</v>
      </c>
      <c r="AB1766">
        <v>716.86</v>
      </c>
      <c r="AC1766">
        <v>845.57600000000002</v>
      </c>
      <c r="AD1766" s="52">
        <v>1126.96</v>
      </c>
      <c r="AE1766">
        <v>954.13400000000001</v>
      </c>
      <c r="AF1766" s="52">
        <v>1006.06</v>
      </c>
      <c r="AG1766" s="52">
        <v>1138.19</v>
      </c>
      <c r="AH1766" s="52">
        <v>1475.48</v>
      </c>
      <c r="AI1766" s="52">
        <v>1886.1</v>
      </c>
      <c r="AJ1766" s="52">
        <v>2335.39</v>
      </c>
      <c r="AK1766" s="52">
        <v>2192.48</v>
      </c>
      <c r="AL1766" s="52">
        <v>2936.93</v>
      </c>
      <c r="AM1766" s="52">
        <v>2624.08</v>
      </c>
      <c r="AN1766" s="52">
        <v>3364.13</v>
      </c>
      <c r="AO1766" s="52">
        <v>3950.86</v>
      </c>
      <c r="AP1766" s="52">
        <v>3555.94</v>
      </c>
      <c r="AQ1766" s="52">
        <v>3561.16</v>
      </c>
      <c r="AR1766" s="52">
        <v>3492.5</v>
      </c>
      <c r="AS1766" s="52">
        <v>2067.09</v>
      </c>
      <c r="AT1766" s="52">
        <v>1835.83</v>
      </c>
      <c r="AU1766" s="52">
        <v>2068.23</v>
      </c>
      <c r="AV1766" s="52">
        <v>2510.64</v>
      </c>
      <c r="AW1766" s="52">
        <v>2443.75</v>
      </c>
      <c r="AX1766" s="52">
        <v>2428.02</v>
      </c>
      <c r="AY1766" s="52">
        <v>2393.5</v>
      </c>
      <c r="AZ1766" s="52">
        <v>2286.06</v>
      </c>
      <c r="BA1766" s="52">
        <v>2241.81</v>
      </c>
      <c r="BB1766" s="52">
        <v>2257.44</v>
      </c>
      <c r="BC1766">
        <v>2004</v>
      </c>
    </row>
    <row r="1767" spans="1:55" x14ac:dyDescent="0.25">
      <c r="A1767">
        <v>634</v>
      </c>
      <c r="B1767" t="s">
        <v>700</v>
      </c>
      <c r="C1767" t="s">
        <v>265</v>
      </c>
      <c r="D1767" t="s">
        <v>701</v>
      </c>
      <c r="E1767" t="s">
        <v>260</v>
      </c>
      <c r="F1767" t="s">
        <v>266</v>
      </c>
      <c r="G1767" t="s">
        <v>246</v>
      </c>
      <c r="H1767" t="s">
        <v>220</v>
      </c>
      <c r="I1767" t="s">
        <v>262</v>
      </c>
      <c r="J1767" s="52">
        <v>1973.22</v>
      </c>
      <c r="K1767" s="52">
        <v>2149.9699999999998</v>
      </c>
      <c r="L1767" s="52">
        <v>2267.8200000000002</v>
      </c>
      <c r="M1767" s="52">
        <v>2340.7600000000002</v>
      </c>
      <c r="N1767" s="52">
        <v>2408.4899999999998</v>
      </c>
      <c r="O1767" s="52">
        <v>2467.12</v>
      </c>
      <c r="P1767" s="52">
        <v>2498.61</v>
      </c>
      <c r="Q1767" s="52">
        <v>2541.54</v>
      </c>
      <c r="R1767" s="52">
        <v>3111.55</v>
      </c>
      <c r="S1767" s="52">
        <v>3689.97</v>
      </c>
      <c r="T1767" s="52">
        <v>3750.42</v>
      </c>
      <c r="U1767" s="52">
        <v>3852.76</v>
      </c>
      <c r="V1767" s="52">
        <v>3944.87</v>
      </c>
      <c r="W1767" s="52">
        <v>3901.24</v>
      </c>
      <c r="X1767" s="52">
        <v>3673.82</v>
      </c>
      <c r="Y1767" s="52">
        <v>3805.21</v>
      </c>
      <c r="Z1767" s="52">
        <v>3942.57</v>
      </c>
      <c r="AA1767" s="52">
        <v>3888.29</v>
      </c>
      <c r="AB1767" s="52">
        <v>3979.53</v>
      </c>
      <c r="AC1767" s="52">
        <v>3836.83</v>
      </c>
      <c r="AD1767" s="52">
        <v>4116.8500000000004</v>
      </c>
      <c r="AE1767" s="52">
        <v>4260.6099999999997</v>
      </c>
      <c r="AF1767" s="52">
        <v>4415.92</v>
      </c>
      <c r="AG1767" s="52">
        <v>4423.8999999999996</v>
      </c>
      <c r="AH1767" s="52">
        <v>4586.29</v>
      </c>
      <c r="AI1767" s="52">
        <v>4971.63</v>
      </c>
      <c r="AJ1767" s="52">
        <v>5308.78</v>
      </c>
      <c r="AK1767" s="52">
        <v>5234.29</v>
      </c>
      <c r="AL1767" s="52">
        <v>5496.03</v>
      </c>
      <c r="AM1767" s="52">
        <v>5826.74</v>
      </c>
      <c r="AN1767" s="52">
        <v>6251.98</v>
      </c>
      <c r="AO1767" s="52">
        <v>6438.22</v>
      </c>
      <c r="AP1767" s="52">
        <v>6646.79</v>
      </c>
      <c r="AQ1767" s="52">
        <v>6814.33</v>
      </c>
      <c r="AR1767" s="52">
        <v>7237.43</v>
      </c>
      <c r="AS1767" s="52">
        <v>7323.34</v>
      </c>
      <c r="AT1767" s="52">
        <v>7018.47</v>
      </c>
      <c r="AU1767" s="52">
        <v>6760.81</v>
      </c>
      <c r="AV1767" s="52">
        <v>6798.92</v>
      </c>
      <c r="AW1767" s="52">
        <v>7118.81</v>
      </c>
      <c r="AX1767" s="52">
        <v>7200.02</v>
      </c>
      <c r="AY1767" s="52">
        <v>7305.47</v>
      </c>
      <c r="AZ1767" s="52">
        <v>7272.38</v>
      </c>
      <c r="BA1767" s="52">
        <v>7330.02</v>
      </c>
      <c r="BB1767" s="52">
        <v>7463.55</v>
      </c>
      <c r="BC1767">
        <v>2004</v>
      </c>
    </row>
    <row r="1768" spans="1:55" x14ac:dyDescent="0.25">
      <c r="A1768">
        <v>634</v>
      </c>
      <c r="B1768" t="s">
        <v>700</v>
      </c>
      <c r="C1768" t="s">
        <v>267</v>
      </c>
      <c r="D1768" t="s">
        <v>701</v>
      </c>
      <c r="E1768" t="s">
        <v>268</v>
      </c>
      <c r="F1768" t="s">
        <v>269</v>
      </c>
      <c r="G1768" t="s">
        <v>270</v>
      </c>
    </row>
    <row r="1769" spans="1:55" x14ac:dyDescent="0.25">
      <c r="A1769">
        <v>634</v>
      </c>
      <c r="B1769" t="s">
        <v>700</v>
      </c>
      <c r="C1769" t="s">
        <v>271</v>
      </c>
      <c r="D1769" t="s">
        <v>701</v>
      </c>
      <c r="E1769" t="s">
        <v>272</v>
      </c>
      <c r="F1769" t="s">
        <v>273</v>
      </c>
      <c r="G1769" t="s">
        <v>274</v>
      </c>
      <c r="I1769" t="s">
        <v>243</v>
      </c>
      <c r="J1769">
        <v>2.4E-2</v>
      </c>
      <c r="K1769">
        <v>2.4E-2</v>
      </c>
      <c r="L1769">
        <v>2.4E-2</v>
      </c>
      <c r="M1769">
        <v>2.4E-2</v>
      </c>
      <c r="N1769">
        <v>2.4E-2</v>
      </c>
      <c r="O1769">
        <v>2.4E-2</v>
      </c>
      <c r="P1769">
        <v>2.3E-2</v>
      </c>
      <c r="Q1769">
        <v>2.3E-2</v>
      </c>
      <c r="R1769">
        <v>2.7E-2</v>
      </c>
      <c r="S1769">
        <v>3.1E-2</v>
      </c>
      <c r="T1769">
        <v>0.03</v>
      </c>
      <c r="U1769">
        <v>0.03</v>
      </c>
      <c r="V1769">
        <v>2.8000000000000001E-2</v>
      </c>
      <c r="W1769">
        <v>2.7E-2</v>
      </c>
      <c r="X1769">
        <v>2.5000000000000001E-2</v>
      </c>
      <c r="Y1769">
        <v>2.5000000000000001E-2</v>
      </c>
      <c r="Z1769">
        <v>2.5000000000000001E-2</v>
      </c>
      <c r="AA1769">
        <v>2.4E-2</v>
      </c>
      <c r="AB1769">
        <v>2.4E-2</v>
      </c>
      <c r="AC1769">
        <v>2.3E-2</v>
      </c>
      <c r="AD1769">
        <v>2.3E-2</v>
      </c>
      <c r="AE1769">
        <v>2.4E-2</v>
      </c>
      <c r="AF1769">
        <v>2.4E-2</v>
      </c>
      <c r="AG1769">
        <v>2.3E-2</v>
      </c>
      <c r="AH1769">
        <v>2.3E-2</v>
      </c>
      <c r="AI1769">
        <v>2.4E-2</v>
      </c>
      <c r="AJ1769">
        <v>2.4E-2</v>
      </c>
      <c r="AK1769">
        <v>2.1999999999999999E-2</v>
      </c>
      <c r="AL1769">
        <v>2.3E-2</v>
      </c>
      <c r="AM1769">
        <v>2.5000000000000001E-2</v>
      </c>
      <c r="AN1769">
        <v>2.5999999999999999E-2</v>
      </c>
      <c r="AO1769">
        <v>2.5000000000000001E-2</v>
      </c>
      <c r="AP1769">
        <v>2.5999999999999999E-2</v>
      </c>
      <c r="AQ1769">
        <v>2.5999999999999999E-2</v>
      </c>
      <c r="AR1769">
        <v>2.5999999999999999E-2</v>
      </c>
      <c r="AS1769">
        <v>2.5999999999999999E-2</v>
      </c>
      <c r="AT1769">
        <v>2.5000000000000001E-2</v>
      </c>
      <c r="AU1769">
        <v>2.3E-2</v>
      </c>
      <c r="AV1769">
        <v>2.1999999999999999E-2</v>
      </c>
      <c r="AW1769">
        <v>2.3E-2</v>
      </c>
      <c r="AX1769">
        <v>2.1999999999999999E-2</v>
      </c>
      <c r="AY1769">
        <v>2.1999999999999999E-2</v>
      </c>
      <c r="AZ1769">
        <v>2.1000000000000001E-2</v>
      </c>
      <c r="BA1769">
        <v>2.1000000000000001E-2</v>
      </c>
      <c r="BB1769">
        <v>2.1000000000000001E-2</v>
      </c>
      <c r="BC1769">
        <v>2017</v>
      </c>
    </row>
    <row r="1770" spans="1:55" x14ac:dyDescent="0.25">
      <c r="A1770">
        <v>634</v>
      </c>
      <c r="B1770" t="s">
        <v>700</v>
      </c>
      <c r="C1770" t="s">
        <v>275</v>
      </c>
      <c r="D1770" t="s">
        <v>701</v>
      </c>
      <c r="E1770" t="s">
        <v>276</v>
      </c>
      <c r="F1770" t="s">
        <v>277</v>
      </c>
      <c r="G1770" t="s">
        <v>278</v>
      </c>
      <c r="I1770" t="s">
        <v>243</v>
      </c>
      <c r="J1770">
        <v>140.381</v>
      </c>
      <c r="K1770">
        <v>131.774</v>
      </c>
      <c r="L1770">
        <v>127.77200000000001</v>
      </c>
      <c r="M1770">
        <v>126.61</v>
      </c>
      <c r="N1770">
        <v>125.852</v>
      </c>
      <c r="O1770">
        <v>125.66</v>
      </c>
      <c r="P1770">
        <v>126.901</v>
      </c>
      <c r="Q1770">
        <v>127.599</v>
      </c>
      <c r="R1770">
        <v>106.598</v>
      </c>
      <c r="S1770">
        <v>95.712999999999994</v>
      </c>
      <c r="T1770">
        <v>91.515000000000001</v>
      </c>
      <c r="U1770">
        <v>87.21</v>
      </c>
      <c r="V1770">
        <v>83.929000000000002</v>
      </c>
      <c r="W1770">
        <v>81.058999999999997</v>
      </c>
      <c r="X1770">
        <v>108.533</v>
      </c>
      <c r="Y1770">
        <v>109.914</v>
      </c>
      <c r="Z1770">
        <v>127.358</v>
      </c>
      <c r="AA1770">
        <v>131.41499999999999</v>
      </c>
      <c r="AB1770">
        <v>106.27200000000001</v>
      </c>
      <c r="AC1770">
        <v>135.512</v>
      </c>
      <c r="AD1770">
        <v>194.9</v>
      </c>
      <c r="AE1770">
        <v>164.15899999999999</v>
      </c>
      <c r="AF1770">
        <v>158.792</v>
      </c>
      <c r="AG1770">
        <v>149.26900000000001</v>
      </c>
      <c r="AH1770">
        <v>169.78700000000001</v>
      </c>
      <c r="AI1770">
        <v>199.779</v>
      </c>
      <c r="AJ1770">
        <v>229.821</v>
      </c>
      <c r="AK1770">
        <v>200.46199999999999</v>
      </c>
      <c r="AL1770">
        <v>238.17500000000001</v>
      </c>
      <c r="AM1770">
        <v>212.09899999999999</v>
      </c>
      <c r="AN1770">
        <v>266.00799999999998</v>
      </c>
      <c r="AO1770">
        <v>289.29899999999998</v>
      </c>
      <c r="AP1770">
        <v>272.97399999999999</v>
      </c>
      <c r="AQ1770">
        <v>258.10399999999998</v>
      </c>
      <c r="AR1770">
        <v>238.20699999999999</v>
      </c>
      <c r="AS1770">
        <v>166.85900000000001</v>
      </c>
      <c r="AT1770">
        <v>155.05000000000001</v>
      </c>
      <c r="AU1770">
        <v>177.715</v>
      </c>
      <c r="AV1770">
        <v>205.024</v>
      </c>
      <c r="AW1770">
        <v>196.911</v>
      </c>
      <c r="AX1770">
        <v>191.369</v>
      </c>
      <c r="AY1770">
        <v>184.87899999999999</v>
      </c>
      <c r="AZ1770">
        <v>176.245</v>
      </c>
      <c r="BA1770">
        <v>171.03100000000001</v>
      </c>
      <c r="BB1770">
        <v>168.88499999999999</v>
      </c>
      <c r="BC1770">
        <v>2017</v>
      </c>
    </row>
    <row r="1771" spans="1:55" x14ac:dyDescent="0.25">
      <c r="A1771">
        <v>634</v>
      </c>
      <c r="B1771" t="s">
        <v>700</v>
      </c>
      <c r="C1771" t="s">
        <v>279</v>
      </c>
      <c r="D1771" t="s">
        <v>701</v>
      </c>
      <c r="E1771" t="s">
        <v>280</v>
      </c>
      <c r="F1771" t="s">
        <v>281</v>
      </c>
      <c r="G1771" t="s">
        <v>282</v>
      </c>
      <c r="I1771" t="s">
        <v>702</v>
      </c>
      <c r="J1771">
        <v>20.826000000000001</v>
      </c>
      <c r="K1771">
        <v>24.928000000000001</v>
      </c>
      <c r="L1771">
        <v>22.154</v>
      </c>
      <c r="M1771">
        <v>32.213000000000001</v>
      </c>
      <c r="N1771">
        <v>17.693999999999999</v>
      </c>
      <c r="O1771">
        <v>20.34</v>
      </c>
      <c r="P1771">
        <v>21.841000000000001</v>
      </c>
      <c r="Q1771">
        <v>32.112000000000002</v>
      </c>
      <c r="R1771">
        <v>43.625</v>
      </c>
      <c r="S1771">
        <v>29.344000000000001</v>
      </c>
      <c r="T1771">
        <v>15.906000000000001</v>
      </c>
      <c r="U1771">
        <v>20.527999999999999</v>
      </c>
      <c r="V1771">
        <v>21.6</v>
      </c>
      <c r="W1771">
        <v>29.495999999999999</v>
      </c>
      <c r="X1771">
        <v>54.485999999999997</v>
      </c>
      <c r="Y1771">
        <v>36.573</v>
      </c>
      <c r="Z1771">
        <v>32.79</v>
      </c>
      <c r="AA1771">
        <v>22.233000000000001</v>
      </c>
      <c r="AB1771">
        <v>26.684000000000001</v>
      </c>
      <c r="AC1771">
        <v>27.481999999999999</v>
      </c>
      <c r="AD1771">
        <v>22.626000000000001</v>
      </c>
      <c r="AE1771">
        <v>26.356999999999999</v>
      </c>
      <c r="AF1771">
        <v>22.776</v>
      </c>
      <c r="AG1771">
        <v>25.231000000000002</v>
      </c>
      <c r="AH1771">
        <v>21.321999999999999</v>
      </c>
      <c r="AI1771">
        <v>21.015999999999998</v>
      </c>
      <c r="AJ1771">
        <v>22.135000000000002</v>
      </c>
      <c r="AK1771">
        <v>34.966999999999999</v>
      </c>
      <c r="AL1771">
        <v>22.376000000000001</v>
      </c>
      <c r="AM1771">
        <v>27.9</v>
      </c>
      <c r="AN1771">
        <v>22.382000000000001</v>
      </c>
      <c r="AO1771">
        <v>25.88</v>
      </c>
      <c r="AP1771">
        <v>32.19</v>
      </c>
      <c r="AQ1771">
        <v>34.447000000000003</v>
      </c>
      <c r="AR1771">
        <v>49.884</v>
      </c>
      <c r="AS1771">
        <v>57.334000000000003</v>
      </c>
      <c r="AT1771">
        <v>50.884</v>
      </c>
      <c r="AU1771">
        <v>29.635000000000002</v>
      </c>
      <c r="AV1771">
        <v>18.29</v>
      </c>
      <c r="AW1771">
        <v>22.585999999999999</v>
      </c>
      <c r="AX1771">
        <v>22.113</v>
      </c>
      <c r="AY1771">
        <v>23.9</v>
      </c>
      <c r="AZ1771">
        <v>25.968</v>
      </c>
      <c r="BA1771">
        <v>27.44</v>
      </c>
      <c r="BB1771">
        <v>28.648</v>
      </c>
      <c r="BC1771">
        <v>2017</v>
      </c>
    </row>
    <row r="1772" spans="1:55" x14ac:dyDescent="0.25">
      <c r="A1772">
        <v>634</v>
      </c>
      <c r="B1772" t="s">
        <v>700</v>
      </c>
      <c r="C1772" t="s">
        <v>283</v>
      </c>
      <c r="D1772" t="s">
        <v>701</v>
      </c>
      <c r="E1772" t="s">
        <v>284</v>
      </c>
      <c r="F1772" t="s">
        <v>285</v>
      </c>
      <c r="G1772" t="s">
        <v>282</v>
      </c>
      <c r="I1772" t="s">
        <v>702</v>
      </c>
      <c r="J1772">
        <v>30.452000000000002</v>
      </c>
      <c r="K1772">
        <v>37.073999999999998</v>
      </c>
      <c r="L1772">
        <v>30.811</v>
      </c>
      <c r="M1772">
        <v>33.883000000000003</v>
      </c>
      <c r="N1772">
        <v>23.815000000000001</v>
      </c>
      <c r="O1772">
        <v>21.945</v>
      </c>
      <c r="P1772">
        <v>25.292000000000002</v>
      </c>
      <c r="Q1772">
        <v>22.808</v>
      </c>
      <c r="R1772">
        <v>29.408000000000001</v>
      </c>
      <c r="S1772">
        <v>16.754999999999999</v>
      </c>
      <c r="T1772">
        <v>38.201999999999998</v>
      </c>
      <c r="U1772">
        <v>24.655000000000001</v>
      </c>
      <c r="V1772">
        <v>36.119</v>
      </c>
      <c r="W1772">
        <v>32.389000000000003</v>
      </c>
      <c r="X1772">
        <v>22.965</v>
      </c>
      <c r="Y1772">
        <v>-11.471</v>
      </c>
      <c r="Z1772">
        <v>0.46600000000000003</v>
      </c>
      <c r="AA1772">
        <v>15.95</v>
      </c>
      <c r="AB1772">
        <v>-1.825</v>
      </c>
      <c r="AC1772">
        <v>17.391999999999999</v>
      </c>
      <c r="AD1772">
        <v>42.298000000000002</v>
      </c>
      <c r="AE1772">
        <v>25.038</v>
      </c>
      <c r="AF1772">
        <v>29.14</v>
      </c>
      <c r="AG1772">
        <v>40.322000000000003</v>
      </c>
      <c r="AH1772">
        <v>35.787999999999997</v>
      </c>
      <c r="AI1772">
        <v>27.640999999999998</v>
      </c>
      <c r="AJ1772">
        <v>37.423999999999999</v>
      </c>
      <c r="AK1772">
        <v>6.6550000000000002</v>
      </c>
      <c r="AL1772">
        <v>30.884</v>
      </c>
      <c r="AM1772">
        <v>13.276</v>
      </c>
      <c r="AN1772">
        <v>29.713000000000001</v>
      </c>
      <c r="AO1772">
        <v>39.799999999999997</v>
      </c>
      <c r="AP1772">
        <v>49.866999999999997</v>
      </c>
      <c r="AQ1772">
        <v>48.238</v>
      </c>
      <c r="AR1772">
        <v>51.207999999999998</v>
      </c>
      <c r="AS1772">
        <v>3.1339999999999999</v>
      </c>
      <c r="AT1772">
        <v>4.7130000000000001</v>
      </c>
      <c r="AU1772">
        <v>25.748000000000001</v>
      </c>
      <c r="AV1772">
        <v>23.829000000000001</v>
      </c>
      <c r="AW1772">
        <v>27.244</v>
      </c>
      <c r="AX1772">
        <v>28.042999999999999</v>
      </c>
      <c r="AY1772">
        <v>26.17</v>
      </c>
      <c r="AZ1772">
        <v>25.207000000000001</v>
      </c>
      <c r="BA1772">
        <v>26.029</v>
      </c>
      <c r="BB1772">
        <v>27.509</v>
      </c>
      <c r="BC1772">
        <v>2017</v>
      </c>
    </row>
    <row r="1773" spans="1:55" x14ac:dyDescent="0.25">
      <c r="A1773">
        <v>634</v>
      </c>
      <c r="B1773" t="s">
        <v>700</v>
      </c>
      <c r="C1773" t="s">
        <v>286</v>
      </c>
      <c r="D1773" t="s">
        <v>701</v>
      </c>
      <c r="E1773" t="s">
        <v>287</v>
      </c>
      <c r="F1773" t="s">
        <v>288</v>
      </c>
      <c r="G1773" t="s">
        <v>250</v>
      </c>
      <c r="I1773" t="s">
        <v>703</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149.04400000000001</v>
      </c>
      <c r="AX1773">
        <v>151.77199999999999</v>
      </c>
      <c r="AY1773">
        <v>155.773</v>
      </c>
      <c r="AZ1773">
        <v>160.11699999999999</v>
      </c>
      <c r="BA1773">
        <v>164.92</v>
      </c>
      <c r="BB1773">
        <v>169.86799999999999</v>
      </c>
      <c r="BC1773">
        <v>2018</v>
      </c>
    </row>
    <row r="1774" spans="1:55" x14ac:dyDescent="0.25">
      <c r="A1774">
        <v>634</v>
      </c>
      <c r="B1774" t="s">
        <v>700</v>
      </c>
      <c r="C1774" t="s">
        <v>290</v>
      </c>
      <c r="D1774" t="s">
        <v>701</v>
      </c>
      <c r="E1774" t="s">
        <v>287</v>
      </c>
      <c r="F1774" t="s">
        <v>291</v>
      </c>
      <c r="G1774" t="s">
        <v>235</v>
      </c>
      <c r="I1774" t="s">
        <v>292</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1.4870000000000001</v>
      </c>
      <c r="AX1774">
        <v>1.831</v>
      </c>
      <c r="AY1774">
        <v>2.6360000000000001</v>
      </c>
      <c r="AZ1774">
        <v>2.7879999999999998</v>
      </c>
      <c r="BA1774">
        <v>3</v>
      </c>
      <c r="BB1774">
        <v>3</v>
      </c>
      <c r="BC1774">
        <v>2018</v>
      </c>
    </row>
    <row r="1775" spans="1:55" x14ac:dyDescent="0.25">
      <c r="A1775">
        <v>634</v>
      </c>
      <c r="B1775" t="s">
        <v>700</v>
      </c>
      <c r="C1775" t="s">
        <v>293</v>
      </c>
      <c r="D1775" t="s">
        <v>701</v>
      </c>
      <c r="E1775" t="s">
        <v>294</v>
      </c>
      <c r="F1775" t="s">
        <v>295</v>
      </c>
      <c r="G1775" t="s">
        <v>250</v>
      </c>
      <c r="I1775" t="s">
        <v>703</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150.61199999999999</v>
      </c>
      <c r="AX1775">
        <v>154.38999999999999</v>
      </c>
      <c r="AY1775">
        <v>158.572</v>
      </c>
      <c r="AZ1775">
        <v>163.32900000000001</v>
      </c>
      <c r="BA1775">
        <v>168.22900000000001</v>
      </c>
      <c r="BB1775">
        <v>173.27600000000001</v>
      </c>
      <c r="BC1775">
        <v>2018</v>
      </c>
    </row>
    <row r="1776" spans="1:55" x14ac:dyDescent="0.25">
      <c r="A1776">
        <v>634</v>
      </c>
      <c r="B1776" t="s">
        <v>700</v>
      </c>
      <c r="C1776" t="s">
        <v>296</v>
      </c>
      <c r="D1776" t="s">
        <v>701</v>
      </c>
      <c r="E1776" t="s">
        <v>294</v>
      </c>
      <c r="F1776" t="s">
        <v>297</v>
      </c>
      <c r="G1776" t="s">
        <v>235</v>
      </c>
      <c r="I1776" t="s">
        <v>298</v>
      </c>
      <c r="J1776" t="s">
        <v>232</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2.0339999999999998</v>
      </c>
      <c r="AX1776">
        <v>2.5089999999999999</v>
      </c>
      <c r="AY1776">
        <v>2.7090000000000001</v>
      </c>
      <c r="AZ1776">
        <v>3</v>
      </c>
      <c r="BA1776">
        <v>3</v>
      </c>
      <c r="BB1776">
        <v>3</v>
      </c>
      <c r="BC1776">
        <v>2018</v>
      </c>
    </row>
    <row r="1777" spans="1:55" x14ac:dyDescent="0.25">
      <c r="A1777">
        <v>634</v>
      </c>
      <c r="B1777" t="s">
        <v>700</v>
      </c>
      <c r="C1777" t="s">
        <v>299</v>
      </c>
      <c r="D1777" t="s">
        <v>701</v>
      </c>
      <c r="E1777" t="s">
        <v>300</v>
      </c>
      <c r="G1777" t="s">
        <v>274</v>
      </c>
    </row>
    <row r="1778" spans="1:55" x14ac:dyDescent="0.25">
      <c r="A1778">
        <v>634</v>
      </c>
      <c r="B1778" t="s">
        <v>700</v>
      </c>
      <c r="C1778" t="s">
        <v>301</v>
      </c>
      <c r="D1778" t="s">
        <v>701</v>
      </c>
      <c r="E1778" t="s">
        <v>302</v>
      </c>
      <c r="F1778" t="s">
        <v>303</v>
      </c>
      <c r="G1778" t="s">
        <v>235</v>
      </c>
      <c r="I1778" t="s">
        <v>704</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-0.754</v>
      </c>
      <c r="AP1778">
        <v>-13.375</v>
      </c>
      <c r="AQ1778">
        <v>5.4489999999999998</v>
      </c>
      <c r="AR1778">
        <v>32.244</v>
      </c>
      <c r="AS1778">
        <v>33.765000000000001</v>
      </c>
      <c r="AT1778">
        <v>-15.510999999999999</v>
      </c>
      <c r="AU1778">
        <v>-27.242000000000001</v>
      </c>
      <c r="AV1778">
        <v>5.14</v>
      </c>
      <c r="AW1778">
        <v>7.931</v>
      </c>
      <c r="AX1778">
        <v>-1.464</v>
      </c>
      <c r="AY1778">
        <v>2.7050000000000001</v>
      </c>
      <c r="AZ1778">
        <v>0.59499999999999997</v>
      </c>
      <c r="BA1778">
        <v>-0.39100000000000001</v>
      </c>
      <c r="BB1778">
        <v>-0.39200000000000002</v>
      </c>
      <c r="BC1778">
        <v>2017</v>
      </c>
    </row>
    <row r="1779" spans="1:55" x14ac:dyDescent="0.25">
      <c r="A1779">
        <v>634</v>
      </c>
      <c r="B1779" t="s">
        <v>700</v>
      </c>
      <c r="C1779" t="s">
        <v>305</v>
      </c>
      <c r="D1779" t="s">
        <v>701</v>
      </c>
      <c r="E1779" t="s">
        <v>306</v>
      </c>
      <c r="F1779" t="s">
        <v>307</v>
      </c>
      <c r="G1779" t="s">
        <v>235</v>
      </c>
      <c r="I1779" t="s">
        <v>704</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5.3079999999999998</v>
      </c>
      <c r="AD1779">
        <v>9.3810000000000002</v>
      </c>
      <c r="AE1779">
        <v>-11.843999999999999</v>
      </c>
      <c r="AF1779">
        <v>35.198</v>
      </c>
      <c r="AG1779">
        <v>-1.488</v>
      </c>
      <c r="AH1779">
        <v>2.3479999999999999</v>
      </c>
      <c r="AI1779">
        <v>5.0709999999999997</v>
      </c>
      <c r="AJ1779">
        <v>3.5459999999999998</v>
      </c>
      <c r="AK1779">
        <v>4.6609999999999996</v>
      </c>
      <c r="AL1779">
        <v>3.544</v>
      </c>
      <c r="AM1779">
        <v>21.757999999999999</v>
      </c>
      <c r="AN1779">
        <v>20.414999999999999</v>
      </c>
      <c r="AO1779">
        <v>1.212</v>
      </c>
      <c r="AP1779">
        <v>-15.747999999999999</v>
      </c>
      <c r="AQ1779">
        <v>-2.8319999999999999</v>
      </c>
      <c r="AR1779">
        <v>40.161999999999999</v>
      </c>
      <c r="AS1779">
        <v>44.612000000000002</v>
      </c>
      <c r="AT1779">
        <v>-13.256</v>
      </c>
      <c r="AU1779">
        <v>-30.064</v>
      </c>
      <c r="AV1779">
        <v>-7.3440000000000003</v>
      </c>
      <c r="AW1779">
        <v>6.851</v>
      </c>
      <c r="AX1779">
        <v>-0.74299999999999999</v>
      </c>
      <c r="AY1779">
        <v>4.4290000000000003</v>
      </c>
      <c r="AZ1779">
        <v>2.7360000000000002</v>
      </c>
      <c r="BA1779">
        <v>1.887</v>
      </c>
      <c r="BB1779">
        <v>0.88600000000000001</v>
      </c>
      <c r="BC1779">
        <v>2017</v>
      </c>
    </row>
    <row r="1780" spans="1:55" x14ac:dyDescent="0.25">
      <c r="A1780">
        <v>634</v>
      </c>
      <c r="B1780" t="s">
        <v>700</v>
      </c>
      <c r="C1780" t="s">
        <v>308</v>
      </c>
      <c r="D1780" t="s">
        <v>701</v>
      </c>
      <c r="E1780" t="s">
        <v>309</v>
      </c>
      <c r="F1780" t="s">
        <v>310</v>
      </c>
      <c r="G1780" t="s">
        <v>235</v>
      </c>
      <c r="I1780" t="s">
        <v>704</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-6.798</v>
      </c>
      <c r="AH1780">
        <v>-12.39</v>
      </c>
      <c r="AI1780">
        <v>23.082999999999998</v>
      </c>
      <c r="AJ1780">
        <v>10.404999999999999</v>
      </c>
      <c r="AK1780">
        <v>-17.106999999999999</v>
      </c>
      <c r="AL1780">
        <v>-4.048</v>
      </c>
      <c r="AM1780">
        <v>22.013000000000002</v>
      </c>
      <c r="AN1780">
        <v>7.62</v>
      </c>
      <c r="AO1780">
        <v>-3.5470000000000002</v>
      </c>
      <c r="AP1780">
        <v>-11.254</v>
      </c>
      <c r="AQ1780">
        <v>-8.2780000000000005</v>
      </c>
      <c r="AR1780">
        <v>3.488</v>
      </c>
      <c r="AS1780">
        <v>-12.125</v>
      </c>
      <c r="AT1780">
        <v>-14.228</v>
      </c>
      <c r="AU1780">
        <v>28.422000000000001</v>
      </c>
      <c r="AV1780">
        <v>28.228000000000002</v>
      </c>
      <c r="AW1780">
        <v>15.048</v>
      </c>
      <c r="AX1780">
        <v>-1.004</v>
      </c>
      <c r="AY1780">
        <v>-1.9410000000000001</v>
      </c>
      <c r="AZ1780">
        <v>-9.98</v>
      </c>
      <c r="BA1780">
        <v>-7.6950000000000003</v>
      </c>
      <c r="BB1780">
        <v>-2.8119999999999998</v>
      </c>
      <c r="BC1780">
        <v>2017</v>
      </c>
    </row>
    <row r="1781" spans="1:55" x14ac:dyDescent="0.25">
      <c r="A1781">
        <v>634</v>
      </c>
      <c r="B1781" t="s">
        <v>700</v>
      </c>
      <c r="C1781" t="s">
        <v>311</v>
      </c>
      <c r="D1781" t="s">
        <v>701</v>
      </c>
      <c r="E1781" t="s">
        <v>312</v>
      </c>
      <c r="F1781" t="s">
        <v>313</v>
      </c>
      <c r="G1781" t="s">
        <v>235</v>
      </c>
      <c r="I1781" t="s">
        <v>704</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-6.798</v>
      </c>
      <c r="AH1781">
        <v>-12.39</v>
      </c>
      <c r="AI1781">
        <v>23.082999999999998</v>
      </c>
      <c r="AJ1781">
        <v>10.404999999999999</v>
      </c>
      <c r="AK1781">
        <v>-17.106999999999999</v>
      </c>
      <c r="AL1781">
        <v>-4.048</v>
      </c>
      <c r="AM1781">
        <v>22.013000000000002</v>
      </c>
      <c r="AN1781">
        <v>7.62</v>
      </c>
      <c r="AO1781">
        <v>-3.5470000000000002</v>
      </c>
      <c r="AP1781">
        <v>-11.254</v>
      </c>
      <c r="AQ1781">
        <v>-8.2780000000000005</v>
      </c>
      <c r="AR1781">
        <v>3.488</v>
      </c>
      <c r="AS1781">
        <v>-12.125</v>
      </c>
      <c r="AT1781">
        <v>-14.228</v>
      </c>
      <c r="AU1781">
        <v>28.422000000000001</v>
      </c>
      <c r="AV1781">
        <v>28.228000000000002</v>
      </c>
      <c r="AW1781">
        <v>15.048</v>
      </c>
      <c r="AX1781">
        <v>-1.004</v>
      </c>
      <c r="AY1781">
        <v>-1.9410000000000001</v>
      </c>
      <c r="AZ1781">
        <v>-9.98</v>
      </c>
      <c r="BA1781">
        <v>-7.6950000000000003</v>
      </c>
      <c r="BB1781">
        <v>-2.8119999999999998</v>
      </c>
      <c r="BC1781">
        <v>2017</v>
      </c>
    </row>
    <row r="1782" spans="1:55" x14ac:dyDescent="0.25">
      <c r="A1782">
        <v>634</v>
      </c>
      <c r="B1782" t="s">
        <v>700</v>
      </c>
      <c r="C1782" t="s">
        <v>314</v>
      </c>
      <c r="D1782" t="s">
        <v>701</v>
      </c>
      <c r="E1782" t="s">
        <v>315</v>
      </c>
      <c r="F1782" t="s">
        <v>316</v>
      </c>
      <c r="G1782" t="s">
        <v>317</v>
      </c>
    </row>
    <row r="1783" spans="1:55" x14ac:dyDescent="0.25">
      <c r="A1783">
        <v>634</v>
      </c>
      <c r="B1783" t="s">
        <v>700</v>
      </c>
      <c r="C1783" t="s">
        <v>318</v>
      </c>
      <c r="D1783" t="s">
        <v>701</v>
      </c>
      <c r="E1783" t="s">
        <v>319</v>
      </c>
      <c r="F1783" t="s">
        <v>320</v>
      </c>
      <c r="G1783" t="s">
        <v>321</v>
      </c>
      <c r="H1783" t="s">
        <v>322</v>
      </c>
    </row>
    <row r="1784" spans="1:55" x14ac:dyDescent="0.25">
      <c r="A1784">
        <v>634</v>
      </c>
      <c r="B1784" t="s">
        <v>700</v>
      </c>
      <c r="C1784" t="s">
        <v>323</v>
      </c>
      <c r="D1784" t="s">
        <v>701</v>
      </c>
      <c r="E1784" t="s">
        <v>324</v>
      </c>
      <c r="F1784" t="s">
        <v>325</v>
      </c>
      <c r="G1784" t="s">
        <v>321</v>
      </c>
      <c r="H1784" t="s">
        <v>322</v>
      </c>
      <c r="I1784" t="s">
        <v>705</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2004</v>
      </c>
    </row>
    <row r="1785" spans="1:55" x14ac:dyDescent="0.25">
      <c r="A1785">
        <v>634</v>
      </c>
      <c r="B1785" t="s">
        <v>700</v>
      </c>
      <c r="C1785" t="s">
        <v>327</v>
      </c>
      <c r="D1785" t="s">
        <v>701</v>
      </c>
      <c r="E1785" t="s">
        <v>328</v>
      </c>
      <c r="F1785" t="s">
        <v>329</v>
      </c>
      <c r="G1785" t="s">
        <v>229</v>
      </c>
      <c r="H1785" t="s">
        <v>230</v>
      </c>
      <c r="I1785" t="s">
        <v>706</v>
      </c>
      <c r="J1785" t="s">
        <v>232</v>
      </c>
      <c r="K1785" t="s">
        <v>232</v>
      </c>
      <c r="L1785" t="s">
        <v>232</v>
      </c>
      <c r="M1785" t="s">
        <v>232</v>
      </c>
      <c r="N1785" t="s">
        <v>232</v>
      </c>
      <c r="O1785" t="s">
        <v>232</v>
      </c>
      <c r="P1785" t="s">
        <v>232</v>
      </c>
      <c r="Q1785" t="s">
        <v>232</v>
      </c>
      <c r="R1785" t="s">
        <v>232</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52">
        <v>1245.7</v>
      </c>
      <c r="AJ1785" s="52">
        <v>1796</v>
      </c>
      <c r="AK1785" s="52">
        <v>1579.25</v>
      </c>
      <c r="AL1785" s="52">
        <v>2497.2600000000002</v>
      </c>
      <c r="AM1785" s="52">
        <v>1334.76</v>
      </c>
      <c r="AN1785" s="52">
        <v>2505.66</v>
      </c>
      <c r="AO1785" s="52">
        <v>3241.55</v>
      </c>
      <c r="AP1785" s="52">
        <v>3422.94</v>
      </c>
      <c r="AQ1785" s="52">
        <v>3507.33</v>
      </c>
      <c r="AR1785" s="52">
        <v>3345.94</v>
      </c>
      <c r="AS1785" s="52">
        <v>1650.78</v>
      </c>
      <c r="AT1785" s="52">
        <v>1571.84</v>
      </c>
      <c r="AU1785" s="52">
        <v>1445.04</v>
      </c>
      <c r="AV1785" s="52">
        <v>1889.74</v>
      </c>
      <c r="AW1785" s="52">
        <v>2097.29</v>
      </c>
      <c r="AX1785" s="52">
        <v>2191.66</v>
      </c>
      <c r="AY1785" s="52">
        <v>2058.5300000000002</v>
      </c>
      <c r="AZ1785" s="52">
        <v>2096.85</v>
      </c>
      <c r="BA1785" s="52">
        <v>2133.31</v>
      </c>
      <c r="BB1785" s="52">
        <v>2225</v>
      </c>
      <c r="BC1785">
        <v>2018</v>
      </c>
    </row>
    <row r="1786" spans="1:55" x14ac:dyDescent="0.25">
      <c r="A1786">
        <v>634</v>
      </c>
      <c r="B1786" t="s">
        <v>700</v>
      </c>
      <c r="C1786" t="s">
        <v>331</v>
      </c>
      <c r="D1786" t="s">
        <v>701</v>
      </c>
      <c r="E1786" t="s">
        <v>328</v>
      </c>
      <c r="F1786" t="s">
        <v>329</v>
      </c>
      <c r="G1786" t="s">
        <v>282</v>
      </c>
      <c r="I1786" t="s">
        <v>332</v>
      </c>
      <c r="J1786" t="s">
        <v>232</v>
      </c>
      <c r="K1786" t="s">
        <v>232</v>
      </c>
      <c r="L1786" t="s">
        <v>232</v>
      </c>
      <c r="M1786" t="s">
        <v>232</v>
      </c>
      <c r="N1786" t="s">
        <v>232</v>
      </c>
      <c r="O1786" t="s">
        <v>232</v>
      </c>
      <c r="P1786" t="s">
        <v>232</v>
      </c>
      <c r="Q1786" t="s">
        <v>232</v>
      </c>
      <c r="R1786" t="s">
        <v>232</v>
      </c>
      <c r="S1786">
        <v>21.9</v>
      </c>
      <c r="T1786">
        <v>27.372</v>
      </c>
      <c r="U1786">
        <v>25.492000000000001</v>
      </c>
      <c r="V1786">
        <v>22.459</v>
      </c>
      <c r="W1786">
        <v>24.099</v>
      </c>
      <c r="X1786">
        <v>23.472999999999999</v>
      </c>
      <c r="Y1786">
        <v>24.619</v>
      </c>
      <c r="Z1786">
        <v>27.853000000000002</v>
      </c>
      <c r="AA1786">
        <v>28.594999999999999</v>
      </c>
      <c r="AB1786">
        <v>22.870999999999999</v>
      </c>
      <c r="AC1786">
        <v>26.951000000000001</v>
      </c>
      <c r="AD1786">
        <v>26.666</v>
      </c>
      <c r="AE1786">
        <v>30.846</v>
      </c>
      <c r="AF1786">
        <v>27.337</v>
      </c>
      <c r="AG1786">
        <v>30.195</v>
      </c>
      <c r="AH1786">
        <v>30.369</v>
      </c>
      <c r="AI1786">
        <v>38.798000000000002</v>
      </c>
      <c r="AJ1786">
        <v>44.427</v>
      </c>
      <c r="AK1786">
        <v>44.316000000000003</v>
      </c>
      <c r="AL1786">
        <v>54.802</v>
      </c>
      <c r="AM1786">
        <v>30.268999999999998</v>
      </c>
      <c r="AN1786">
        <v>41.194000000000003</v>
      </c>
      <c r="AO1786">
        <v>46.423999999999999</v>
      </c>
      <c r="AP1786">
        <v>49.095999999999997</v>
      </c>
      <c r="AQ1786">
        <v>50.631</v>
      </c>
      <c r="AR1786">
        <v>48.073999999999998</v>
      </c>
      <c r="AS1786">
        <v>32.646999999999998</v>
      </c>
      <c r="AT1786">
        <v>34.055</v>
      </c>
      <c r="AU1786">
        <v>27.664000000000001</v>
      </c>
      <c r="AV1786">
        <v>30.422999999999998</v>
      </c>
      <c r="AW1786">
        <v>32.756</v>
      </c>
      <c r="AX1786">
        <v>33.975000000000001</v>
      </c>
      <c r="AY1786">
        <v>31.760999999999999</v>
      </c>
      <c r="AZ1786">
        <v>33.26</v>
      </c>
      <c r="BA1786">
        <v>33.750999999999998</v>
      </c>
      <c r="BB1786">
        <v>34.158000000000001</v>
      </c>
      <c r="BC1786">
        <v>2018</v>
      </c>
    </row>
    <row r="1787" spans="1:55" x14ac:dyDescent="0.25">
      <c r="A1787">
        <v>634</v>
      </c>
      <c r="B1787" t="s">
        <v>700</v>
      </c>
      <c r="C1787" t="s">
        <v>333</v>
      </c>
      <c r="D1787" t="s">
        <v>701</v>
      </c>
      <c r="E1787" t="s">
        <v>334</v>
      </c>
      <c r="F1787" t="s">
        <v>335</v>
      </c>
      <c r="G1787" t="s">
        <v>229</v>
      </c>
      <c r="H1787" t="s">
        <v>230</v>
      </c>
      <c r="I1787" t="s">
        <v>706</v>
      </c>
      <c r="J1787" t="s">
        <v>232</v>
      </c>
      <c r="K1787" t="s">
        <v>232</v>
      </c>
      <c r="L1787" t="s">
        <v>232</v>
      </c>
      <c r="M1787" t="s">
        <v>232</v>
      </c>
      <c r="N1787" t="s">
        <v>232</v>
      </c>
      <c r="O1787" t="s">
        <v>232</v>
      </c>
      <c r="P1787" t="s">
        <v>232</v>
      </c>
      <c r="Q1787" t="s">
        <v>232</v>
      </c>
      <c r="R1787" t="s">
        <v>232</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52">
        <v>1123.05</v>
      </c>
      <c r="AK1787" s="52">
        <v>1201.49</v>
      </c>
      <c r="AL1787" s="52">
        <v>1255.6199999999999</v>
      </c>
      <c r="AM1787" s="52">
        <v>1117.28</v>
      </c>
      <c r="AN1787" s="52">
        <v>1496.15</v>
      </c>
      <c r="AO1787" s="52">
        <v>2056.34</v>
      </c>
      <c r="AP1787" s="52">
        <v>2769.29</v>
      </c>
      <c r="AQ1787" s="52">
        <v>3760.1</v>
      </c>
      <c r="AR1787" s="52">
        <v>4295.16</v>
      </c>
      <c r="AS1787" s="52">
        <v>2902.42</v>
      </c>
      <c r="AT1787" s="52">
        <v>2513.88</v>
      </c>
      <c r="AU1787" s="52">
        <v>1834.69</v>
      </c>
      <c r="AV1787" s="52">
        <v>1555.16</v>
      </c>
      <c r="AW1787" s="52">
        <v>1633.88</v>
      </c>
      <c r="AX1787" s="52">
        <v>1572.73</v>
      </c>
      <c r="AY1787" s="52">
        <v>1621.4</v>
      </c>
      <c r="AZ1787" s="52">
        <v>1656.08</v>
      </c>
      <c r="BA1787" s="52">
        <v>1735.25</v>
      </c>
      <c r="BB1787" s="52">
        <v>1840.98</v>
      </c>
      <c r="BC1787">
        <v>2018</v>
      </c>
    </row>
    <row r="1788" spans="1:55" x14ac:dyDescent="0.25">
      <c r="A1788">
        <v>634</v>
      </c>
      <c r="B1788" t="s">
        <v>700</v>
      </c>
      <c r="C1788" t="s">
        <v>336</v>
      </c>
      <c r="D1788" t="s">
        <v>701</v>
      </c>
      <c r="E1788" t="s">
        <v>334</v>
      </c>
      <c r="F1788" t="s">
        <v>335</v>
      </c>
      <c r="G1788" t="s">
        <v>282</v>
      </c>
      <c r="I1788" t="s">
        <v>337</v>
      </c>
      <c r="J1788" t="s">
        <v>232</v>
      </c>
      <c r="K1788" t="s">
        <v>232</v>
      </c>
      <c r="L1788" t="s">
        <v>232</v>
      </c>
      <c r="M1788" t="s">
        <v>232</v>
      </c>
      <c r="N1788" t="s">
        <v>232</v>
      </c>
      <c r="O1788" t="s">
        <v>232</v>
      </c>
      <c r="P1788" t="s">
        <v>232</v>
      </c>
      <c r="Q1788" t="s">
        <v>232</v>
      </c>
      <c r="R1788" t="s">
        <v>232</v>
      </c>
      <c r="S1788">
        <v>21.088999999999999</v>
      </c>
      <c r="T1788">
        <v>31.637</v>
      </c>
      <c r="U1788">
        <v>37.962000000000003</v>
      </c>
      <c r="V1788">
        <v>36.645000000000003</v>
      </c>
      <c r="W1788">
        <v>36.75</v>
      </c>
      <c r="X1788">
        <v>35.896000000000001</v>
      </c>
      <c r="Y1788">
        <v>32.027000000000001</v>
      </c>
      <c r="Z1788">
        <v>17.573</v>
      </c>
      <c r="AA1788">
        <v>24.54</v>
      </c>
      <c r="AB1788">
        <v>28.798999999999999</v>
      </c>
      <c r="AC1788">
        <v>32.28</v>
      </c>
      <c r="AD1788">
        <v>25.486999999999998</v>
      </c>
      <c r="AE1788">
        <v>31.614000000000001</v>
      </c>
      <c r="AF1788">
        <v>35.432000000000002</v>
      </c>
      <c r="AG1788">
        <v>29.792000000000002</v>
      </c>
      <c r="AH1788">
        <v>26.725000000000001</v>
      </c>
      <c r="AI1788">
        <v>24.161999999999999</v>
      </c>
      <c r="AJ1788">
        <v>27.78</v>
      </c>
      <c r="AK1788">
        <v>33.716000000000001</v>
      </c>
      <c r="AL1788">
        <v>27.553999999999998</v>
      </c>
      <c r="AM1788">
        <v>25.337</v>
      </c>
      <c r="AN1788">
        <v>24.597999999999999</v>
      </c>
      <c r="AO1788">
        <v>29.45</v>
      </c>
      <c r="AP1788">
        <v>39.720999999999997</v>
      </c>
      <c r="AQ1788">
        <v>54.28</v>
      </c>
      <c r="AR1788">
        <v>61.713000000000001</v>
      </c>
      <c r="AS1788">
        <v>57.4</v>
      </c>
      <c r="AT1788">
        <v>54.465000000000003</v>
      </c>
      <c r="AU1788">
        <v>35.124000000000002</v>
      </c>
      <c r="AV1788">
        <v>25.036000000000001</v>
      </c>
      <c r="AW1788">
        <v>25.518999999999998</v>
      </c>
      <c r="AX1788">
        <v>24.38</v>
      </c>
      <c r="AY1788">
        <v>25.015999999999998</v>
      </c>
      <c r="AZ1788">
        <v>26.268000000000001</v>
      </c>
      <c r="BA1788">
        <v>27.454000000000001</v>
      </c>
      <c r="BB1788">
        <v>28.262</v>
      </c>
      <c r="BC1788">
        <v>2018</v>
      </c>
    </row>
    <row r="1789" spans="1:55" x14ac:dyDescent="0.25">
      <c r="A1789">
        <v>634</v>
      </c>
      <c r="B1789" t="s">
        <v>700</v>
      </c>
      <c r="C1789" t="s">
        <v>338</v>
      </c>
      <c r="D1789" t="s">
        <v>701</v>
      </c>
      <c r="E1789" t="s">
        <v>339</v>
      </c>
      <c r="F1789" t="s">
        <v>340</v>
      </c>
      <c r="G1789" t="s">
        <v>229</v>
      </c>
      <c r="H1789" t="s">
        <v>230</v>
      </c>
      <c r="I1789" t="s">
        <v>706</v>
      </c>
      <c r="J1789" t="s">
        <v>232</v>
      </c>
      <c r="K1789" t="s">
        <v>232</v>
      </c>
      <c r="L1789" t="s">
        <v>232</v>
      </c>
      <c r="M1789" t="s">
        <v>232</v>
      </c>
      <c r="N1789" t="s">
        <v>232</v>
      </c>
      <c r="O1789" t="s">
        <v>232</v>
      </c>
      <c r="P1789" t="s">
        <v>232</v>
      </c>
      <c r="Q1789" t="s">
        <v>232</v>
      </c>
      <c r="R1789" t="s">
        <v>232</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52">
        <v>1241.6400000000001</v>
      </c>
      <c r="AM1789">
        <v>217.482</v>
      </c>
      <c r="AN1789" s="52">
        <v>1009.51</v>
      </c>
      <c r="AO1789" s="52">
        <v>1185.22</v>
      </c>
      <c r="AP1789">
        <v>653.64400000000001</v>
      </c>
      <c r="AQ1789">
        <v>-252.773</v>
      </c>
      <c r="AR1789">
        <v>-949.22400000000005</v>
      </c>
      <c r="AS1789" s="52">
        <v>-1251.6400000000001</v>
      </c>
      <c r="AT1789">
        <v>-942.04200000000003</v>
      </c>
      <c r="AU1789">
        <v>-389.642</v>
      </c>
      <c r="AV1789">
        <v>334.58499999999998</v>
      </c>
      <c r="AW1789">
        <v>463.40300000000002</v>
      </c>
      <c r="AX1789">
        <v>618.93600000000004</v>
      </c>
      <c r="AY1789">
        <v>437.12400000000002</v>
      </c>
      <c r="AZ1789">
        <v>440.77499999999998</v>
      </c>
      <c r="BA1789">
        <v>398.06900000000002</v>
      </c>
      <c r="BB1789">
        <v>384.02800000000002</v>
      </c>
      <c r="BC1789">
        <v>2018</v>
      </c>
    </row>
    <row r="1790" spans="1:55" x14ac:dyDescent="0.25">
      <c r="A1790">
        <v>634</v>
      </c>
      <c r="B1790" t="s">
        <v>700</v>
      </c>
      <c r="C1790" t="s">
        <v>341</v>
      </c>
      <c r="D1790" t="s">
        <v>701</v>
      </c>
      <c r="E1790" t="s">
        <v>339</v>
      </c>
      <c r="F1790" t="s">
        <v>340</v>
      </c>
      <c r="G1790" t="s">
        <v>282</v>
      </c>
      <c r="I1790" t="s">
        <v>342</v>
      </c>
      <c r="J1790" t="s">
        <v>232</v>
      </c>
      <c r="K1790" t="s">
        <v>232</v>
      </c>
      <c r="L1790" t="s">
        <v>232</v>
      </c>
      <c r="M1790" t="s">
        <v>232</v>
      </c>
      <c r="N1790" t="s">
        <v>232</v>
      </c>
      <c r="O1790" t="s">
        <v>232</v>
      </c>
      <c r="P1790" t="s">
        <v>232</v>
      </c>
      <c r="Q1790" t="s">
        <v>232</v>
      </c>
      <c r="R1790" t="s">
        <v>232</v>
      </c>
      <c r="S1790">
        <v>0.81</v>
      </c>
      <c r="T1790">
        <v>-4.2649999999999997</v>
      </c>
      <c r="U1790">
        <v>-12.471</v>
      </c>
      <c r="V1790">
        <v>-14.186</v>
      </c>
      <c r="W1790">
        <v>-12.651</v>
      </c>
      <c r="X1790">
        <v>-12.422000000000001</v>
      </c>
      <c r="Y1790">
        <v>-7.4080000000000004</v>
      </c>
      <c r="Z1790">
        <v>10.28</v>
      </c>
      <c r="AA1790">
        <v>4.0549999999999997</v>
      </c>
      <c r="AB1790">
        <v>-5.9279999999999999</v>
      </c>
      <c r="AC1790">
        <v>-5.3280000000000003</v>
      </c>
      <c r="AD1790">
        <v>1.1779999999999999</v>
      </c>
      <c r="AE1790">
        <v>-0.76700000000000002</v>
      </c>
      <c r="AF1790">
        <v>-8.0950000000000006</v>
      </c>
      <c r="AG1790">
        <v>0.40300000000000002</v>
      </c>
      <c r="AH1790">
        <v>3.6440000000000001</v>
      </c>
      <c r="AI1790">
        <v>14.637</v>
      </c>
      <c r="AJ1790">
        <v>16.646000000000001</v>
      </c>
      <c r="AK1790">
        <v>10.601000000000001</v>
      </c>
      <c r="AL1790">
        <v>27.247</v>
      </c>
      <c r="AM1790">
        <v>4.9320000000000004</v>
      </c>
      <c r="AN1790">
        <v>16.597000000000001</v>
      </c>
      <c r="AO1790">
        <v>16.974</v>
      </c>
      <c r="AP1790">
        <v>9.375</v>
      </c>
      <c r="AQ1790">
        <v>-3.649</v>
      </c>
      <c r="AR1790">
        <v>-13.638</v>
      </c>
      <c r="AS1790">
        <v>-24.753</v>
      </c>
      <c r="AT1790">
        <v>-20.41</v>
      </c>
      <c r="AU1790">
        <v>-7.4589999999999996</v>
      </c>
      <c r="AV1790">
        <v>5.3860000000000001</v>
      </c>
      <c r="AW1790">
        <v>7.2380000000000004</v>
      </c>
      <c r="AX1790">
        <v>9.5950000000000006</v>
      </c>
      <c r="AY1790">
        <v>6.7439999999999998</v>
      </c>
      <c r="AZ1790">
        <v>6.9909999999999997</v>
      </c>
      <c r="BA1790">
        <v>6.298</v>
      </c>
      <c r="BB1790">
        <v>5.8949999999999996</v>
      </c>
      <c r="BC1790">
        <v>2018</v>
      </c>
    </row>
    <row r="1791" spans="1:55" x14ac:dyDescent="0.25">
      <c r="A1791">
        <v>634</v>
      </c>
      <c r="B1791" t="s">
        <v>700</v>
      </c>
      <c r="C1791" t="s">
        <v>343</v>
      </c>
      <c r="D1791" t="s">
        <v>701</v>
      </c>
      <c r="E1791" t="s">
        <v>344</v>
      </c>
      <c r="F1791" t="s">
        <v>345</v>
      </c>
      <c r="G1791" t="s">
        <v>229</v>
      </c>
      <c r="H1791" t="s">
        <v>230</v>
      </c>
    </row>
    <row r="1792" spans="1:55" x14ac:dyDescent="0.25">
      <c r="A1792">
        <v>634</v>
      </c>
      <c r="B1792" t="s">
        <v>700</v>
      </c>
      <c r="C1792" t="s">
        <v>346</v>
      </c>
      <c r="D1792" t="s">
        <v>701</v>
      </c>
      <c r="E1792" t="s">
        <v>344</v>
      </c>
      <c r="F1792" t="s">
        <v>345</v>
      </c>
      <c r="G1792" t="s">
        <v>270</v>
      </c>
    </row>
    <row r="1793" spans="1:55" x14ac:dyDescent="0.25">
      <c r="A1793">
        <v>634</v>
      </c>
      <c r="B1793" t="s">
        <v>700</v>
      </c>
      <c r="C1793" t="s">
        <v>347</v>
      </c>
      <c r="D1793" t="s">
        <v>701</v>
      </c>
      <c r="E1793" t="s">
        <v>348</v>
      </c>
      <c r="F1793" t="s">
        <v>349</v>
      </c>
      <c r="G1793" t="s">
        <v>229</v>
      </c>
      <c r="H1793" t="s">
        <v>230</v>
      </c>
      <c r="I1793" t="s">
        <v>706</v>
      </c>
      <c r="J1793" t="s">
        <v>232</v>
      </c>
      <c r="K1793" t="s">
        <v>232</v>
      </c>
      <c r="L1793" t="s">
        <v>232</v>
      </c>
      <c r="M1793" t="s">
        <v>232</v>
      </c>
      <c r="N1793" t="s">
        <v>232</v>
      </c>
      <c r="O1793" t="s">
        <v>232</v>
      </c>
      <c r="P1793" t="s">
        <v>232</v>
      </c>
      <c r="Q1793" t="s">
        <v>232</v>
      </c>
      <c r="R1793" t="s">
        <v>232</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52">
        <v>1371.53</v>
      </c>
      <c r="AM1793">
        <v>277.98200000000003</v>
      </c>
      <c r="AN1793" s="52">
        <v>1062.6099999999999</v>
      </c>
      <c r="AO1793" s="52">
        <v>1191.1199999999999</v>
      </c>
      <c r="AP1793">
        <v>654.64400000000001</v>
      </c>
      <c r="AQ1793">
        <v>-235.173</v>
      </c>
      <c r="AR1793">
        <v>-933.12400000000002</v>
      </c>
      <c r="AS1793" s="52">
        <v>-1206.24</v>
      </c>
      <c r="AT1793">
        <v>-822.64200000000005</v>
      </c>
      <c r="AU1793">
        <v>-281.90899999999999</v>
      </c>
      <c r="AV1793">
        <v>464.86599999999999</v>
      </c>
      <c r="AW1793">
        <v>566.15599999999995</v>
      </c>
      <c r="AX1793">
        <v>705.56799999999998</v>
      </c>
      <c r="AY1793">
        <v>516.25699999999995</v>
      </c>
      <c r="AZ1793">
        <v>508.18299999999999</v>
      </c>
      <c r="BA1793">
        <v>456.452</v>
      </c>
      <c r="BB1793">
        <v>438.62599999999998</v>
      </c>
      <c r="BC1793">
        <v>2018</v>
      </c>
    </row>
    <row r="1794" spans="1:55" x14ac:dyDescent="0.25">
      <c r="A1794">
        <v>634</v>
      </c>
      <c r="B1794" t="s">
        <v>700</v>
      </c>
      <c r="C1794" t="s">
        <v>350</v>
      </c>
      <c r="D1794" t="s">
        <v>701</v>
      </c>
      <c r="E1794" t="s">
        <v>348</v>
      </c>
      <c r="F1794" t="s">
        <v>349</v>
      </c>
      <c r="G1794" t="s">
        <v>282</v>
      </c>
      <c r="I1794" t="s">
        <v>351</v>
      </c>
      <c r="J1794" t="s">
        <v>232</v>
      </c>
      <c r="K1794" t="s">
        <v>232</v>
      </c>
      <c r="L1794" t="s">
        <v>232</v>
      </c>
      <c r="M1794" t="s">
        <v>232</v>
      </c>
      <c r="N1794" t="s">
        <v>232</v>
      </c>
      <c r="O1794" t="s">
        <v>232</v>
      </c>
      <c r="P1794" t="s">
        <v>232</v>
      </c>
      <c r="Q1794" t="s">
        <v>232</v>
      </c>
      <c r="R1794" t="s">
        <v>232</v>
      </c>
      <c r="S1794">
        <v>1.6259999999999999</v>
      </c>
      <c r="T1794">
        <v>6.02</v>
      </c>
      <c r="U1794">
        <v>-3.6930000000000001</v>
      </c>
      <c r="V1794">
        <v>-6.2370000000000001</v>
      </c>
      <c r="W1794">
        <v>-5.22</v>
      </c>
      <c r="X1794">
        <v>-0.19900000000000001</v>
      </c>
      <c r="Y1794">
        <v>6.8330000000000002</v>
      </c>
      <c r="Z1794">
        <v>11.052</v>
      </c>
      <c r="AA1794">
        <v>4.5490000000000004</v>
      </c>
      <c r="AB1794">
        <v>-5.7169999999999996</v>
      </c>
      <c r="AC1794">
        <v>6.242</v>
      </c>
      <c r="AD1794">
        <v>8.1440000000000001</v>
      </c>
      <c r="AE1794">
        <v>6.7309999999999999</v>
      </c>
      <c r="AF1794">
        <v>0.34499999999999997</v>
      </c>
      <c r="AG1794">
        <v>6.2009999999999996</v>
      </c>
      <c r="AH1794">
        <v>8.8529999999999998</v>
      </c>
      <c r="AI1794">
        <v>19.558</v>
      </c>
      <c r="AJ1794">
        <v>21.071999999999999</v>
      </c>
      <c r="AK1794">
        <v>13.432</v>
      </c>
      <c r="AL1794">
        <v>30.097999999999999</v>
      </c>
      <c r="AM1794">
        <v>6.3040000000000003</v>
      </c>
      <c r="AN1794">
        <v>17.47</v>
      </c>
      <c r="AO1794">
        <v>17.059000000000001</v>
      </c>
      <c r="AP1794">
        <v>9.39</v>
      </c>
      <c r="AQ1794">
        <v>-3.395</v>
      </c>
      <c r="AR1794">
        <v>-13.407</v>
      </c>
      <c r="AS1794">
        <v>-23.855</v>
      </c>
      <c r="AT1794">
        <v>-17.823</v>
      </c>
      <c r="AU1794">
        <v>-5.3970000000000002</v>
      </c>
      <c r="AV1794">
        <v>7.484</v>
      </c>
      <c r="AW1794">
        <v>8.8420000000000005</v>
      </c>
      <c r="AX1794">
        <v>10.938000000000001</v>
      </c>
      <c r="AY1794">
        <v>7.9649999999999999</v>
      </c>
      <c r="AZ1794">
        <v>8.0609999999999999</v>
      </c>
      <c r="BA1794">
        <v>7.2220000000000004</v>
      </c>
      <c r="BB1794">
        <v>6.734</v>
      </c>
      <c r="BC1794">
        <v>2018</v>
      </c>
    </row>
    <row r="1795" spans="1:55" x14ac:dyDescent="0.25">
      <c r="A1795">
        <v>634</v>
      </c>
      <c r="B1795" t="s">
        <v>700</v>
      </c>
      <c r="C1795" t="s">
        <v>352</v>
      </c>
      <c r="D1795" t="s">
        <v>701</v>
      </c>
      <c r="E1795" t="s">
        <v>353</v>
      </c>
      <c r="F1795" t="s">
        <v>354</v>
      </c>
      <c r="G1795" t="s">
        <v>229</v>
      </c>
      <c r="H1795" t="s">
        <v>230</v>
      </c>
    </row>
    <row r="1796" spans="1:55" x14ac:dyDescent="0.25">
      <c r="A1796">
        <v>634</v>
      </c>
      <c r="B1796" t="s">
        <v>700</v>
      </c>
      <c r="C1796" t="s">
        <v>355</v>
      </c>
      <c r="D1796" t="s">
        <v>701</v>
      </c>
      <c r="E1796" t="s">
        <v>353</v>
      </c>
      <c r="F1796" t="s">
        <v>354</v>
      </c>
      <c r="G1796" t="s">
        <v>282</v>
      </c>
    </row>
    <row r="1797" spans="1:55" x14ac:dyDescent="0.25">
      <c r="A1797">
        <v>634</v>
      </c>
      <c r="B1797" t="s">
        <v>700</v>
      </c>
      <c r="C1797" t="s">
        <v>356</v>
      </c>
      <c r="D1797" t="s">
        <v>701</v>
      </c>
      <c r="E1797" t="s">
        <v>357</v>
      </c>
      <c r="F1797" t="s">
        <v>358</v>
      </c>
      <c r="G1797" t="s">
        <v>229</v>
      </c>
      <c r="H1797" t="s">
        <v>230</v>
      </c>
      <c r="I1797" t="s">
        <v>706</v>
      </c>
      <c r="J1797" t="s">
        <v>232</v>
      </c>
      <c r="K1797" t="s">
        <v>232</v>
      </c>
      <c r="L1797" t="s">
        <v>232</v>
      </c>
      <c r="M1797" t="s">
        <v>232</v>
      </c>
      <c r="N1797" t="s">
        <v>232</v>
      </c>
      <c r="O1797" t="s">
        <v>232</v>
      </c>
      <c r="P1797" t="s">
        <v>232</v>
      </c>
      <c r="Q1797" t="s">
        <v>232</v>
      </c>
      <c r="R1797" t="s">
        <v>232</v>
      </c>
      <c r="S1797">
        <v>0</v>
      </c>
      <c r="T1797">
        <v>0</v>
      </c>
      <c r="U1797">
        <v>0</v>
      </c>
      <c r="V1797">
        <v>0</v>
      </c>
      <c r="W1797">
        <v>0</v>
      </c>
      <c r="X1797">
        <v>0</v>
      </c>
      <c r="Y1797">
        <v>0</v>
      </c>
      <c r="Z1797">
        <v>0</v>
      </c>
      <c r="AA1797">
        <v>0</v>
      </c>
      <c r="AB1797">
        <v>0</v>
      </c>
      <c r="AC1797">
        <v>0</v>
      </c>
      <c r="AD1797" s="52">
        <v>3741.9</v>
      </c>
      <c r="AE1797" s="52">
        <v>4010.25</v>
      </c>
      <c r="AF1797" s="52">
        <v>3794.91</v>
      </c>
      <c r="AG1797" s="52">
        <v>4152.43</v>
      </c>
      <c r="AH1797" s="52">
        <v>4879.17</v>
      </c>
      <c r="AI1797" s="52">
        <v>3476.27</v>
      </c>
      <c r="AJ1797" s="52">
        <v>3994.72</v>
      </c>
      <c r="AK1797" s="52">
        <v>3941.09</v>
      </c>
      <c r="AL1797" s="52">
        <v>3614.5</v>
      </c>
      <c r="AM1797" s="52">
        <v>4251.76</v>
      </c>
      <c r="AN1797" s="52">
        <v>3247.28</v>
      </c>
      <c r="AO1797" s="52">
        <v>2955.27</v>
      </c>
      <c r="AP1797" s="52">
        <v>3145.94</v>
      </c>
      <c r="AQ1797" s="52">
        <v>3428.46</v>
      </c>
      <c r="AR1797" s="52">
        <v>4161.66</v>
      </c>
      <c r="AS1797" s="52">
        <v>5633.46</v>
      </c>
      <c r="AT1797" s="52">
        <v>5900.97</v>
      </c>
      <c r="AU1797" s="52">
        <v>6548.47</v>
      </c>
      <c r="AV1797" s="52">
        <v>6116.31</v>
      </c>
      <c r="AW1797" s="52">
        <v>5774.53</v>
      </c>
      <c r="AX1797" s="52">
        <v>5398.39</v>
      </c>
      <c r="AY1797" s="52">
        <v>5144.78</v>
      </c>
      <c r="AZ1797" s="52">
        <v>4843.0200000000004</v>
      </c>
      <c r="BA1797" s="52">
        <v>4482.32</v>
      </c>
      <c r="BB1797" s="52">
        <v>3943.82</v>
      </c>
      <c r="BC1797">
        <v>2018</v>
      </c>
    </row>
    <row r="1798" spans="1:55" x14ac:dyDescent="0.25">
      <c r="A1798">
        <v>634</v>
      </c>
      <c r="B1798" t="s">
        <v>700</v>
      </c>
      <c r="C1798" t="s">
        <v>359</v>
      </c>
      <c r="D1798" t="s">
        <v>701</v>
      </c>
      <c r="E1798" t="s">
        <v>357</v>
      </c>
      <c r="F1798" t="s">
        <v>358</v>
      </c>
      <c r="G1798" t="s">
        <v>282</v>
      </c>
      <c r="I1798" t="s">
        <v>360</v>
      </c>
      <c r="J1798" t="s">
        <v>232</v>
      </c>
      <c r="K1798" t="s">
        <v>232</v>
      </c>
      <c r="L1798" t="s">
        <v>232</v>
      </c>
      <c r="M1798" t="s">
        <v>232</v>
      </c>
      <c r="N1798" t="s">
        <v>232</v>
      </c>
      <c r="O1798" t="s">
        <v>232</v>
      </c>
      <c r="P1798" t="s">
        <v>232</v>
      </c>
      <c r="Q1798" t="s">
        <v>232</v>
      </c>
      <c r="R1798" t="s">
        <v>232</v>
      </c>
      <c r="S1798">
        <v>0</v>
      </c>
      <c r="T1798">
        <v>0</v>
      </c>
      <c r="U1798">
        <v>0</v>
      </c>
      <c r="V1798">
        <v>0</v>
      </c>
      <c r="W1798">
        <v>0</v>
      </c>
      <c r="X1798">
        <v>0</v>
      </c>
      <c r="Y1798">
        <v>0</v>
      </c>
      <c r="Z1798">
        <v>0</v>
      </c>
      <c r="AA1798">
        <v>0</v>
      </c>
      <c r="AB1798">
        <v>0</v>
      </c>
      <c r="AC1798">
        <v>0</v>
      </c>
      <c r="AD1798">
        <v>163.22300000000001</v>
      </c>
      <c r="AE1798">
        <v>195.78399999999999</v>
      </c>
      <c r="AF1798">
        <v>180.28899999999999</v>
      </c>
      <c r="AG1798">
        <v>204.37200000000001</v>
      </c>
      <c r="AH1798">
        <v>198.679</v>
      </c>
      <c r="AI1798">
        <v>108.271</v>
      </c>
      <c r="AJ1798">
        <v>98.816000000000003</v>
      </c>
      <c r="AK1798">
        <v>110.593</v>
      </c>
      <c r="AL1798">
        <v>79.319000000000003</v>
      </c>
      <c r="AM1798">
        <v>96.418000000000006</v>
      </c>
      <c r="AN1798">
        <v>53.387</v>
      </c>
      <c r="AO1798">
        <v>42.323999999999998</v>
      </c>
      <c r="AP1798">
        <v>45.122999999999998</v>
      </c>
      <c r="AQ1798">
        <v>49.491999999999997</v>
      </c>
      <c r="AR1798">
        <v>59.793999999999997</v>
      </c>
      <c r="AS1798">
        <v>111.411</v>
      </c>
      <c r="AT1798">
        <v>127.848</v>
      </c>
      <c r="AU1798">
        <v>125.366</v>
      </c>
      <c r="AV1798">
        <v>98.465000000000003</v>
      </c>
      <c r="AW1798">
        <v>90.188999999999993</v>
      </c>
      <c r="AX1798">
        <v>83.685000000000002</v>
      </c>
      <c r="AY1798">
        <v>79.378</v>
      </c>
      <c r="AZ1798">
        <v>76.817999999999998</v>
      </c>
      <c r="BA1798">
        <v>70.915000000000006</v>
      </c>
      <c r="BB1798">
        <v>60.545000000000002</v>
      </c>
      <c r="BC1798">
        <v>2018</v>
      </c>
    </row>
    <row r="1799" spans="1:55" x14ac:dyDescent="0.25">
      <c r="A1799">
        <v>634</v>
      </c>
      <c r="B1799" t="s">
        <v>700</v>
      </c>
      <c r="C1799" t="s">
        <v>361</v>
      </c>
      <c r="D1799" t="s">
        <v>701</v>
      </c>
      <c r="E1799" t="s">
        <v>362</v>
      </c>
      <c r="F1799" t="s">
        <v>363</v>
      </c>
      <c r="G1799" t="s">
        <v>229</v>
      </c>
      <c r="H1799" t="s">
        <v>230</v>
      </c>
      <c r="I1799" t="s">
        <v>706</v>
      </c>
      <c r="J1799">
        <v>440.14299999999997</v>
      </c>
      <c r="K1799">
        <v>464.06400000000002</v>
      </c>
      <c r="L1799">
        <v>489.28500000000003</v>
      </c>
      <c r="M1799">
        <v>515.87699999999995</v>
      </c>
      <c r="N1799">
        <v>543.91399999999999</v>
      </c>
      <c r="O1799">
        <v>573.47500000000002</v>
      </c>
      <c r="P1799">
        <v>604.64200000000005</v>
      </c>
      <c r="Q1799">
        <v>637.50400000000002</v>
      </c>
      <c r="R1799">
        <v>672.15099999999995</v>
      </c>
      <c r="S1799">
        <v>760.57500000000005</v>
      </c>
      <c r="T1799">
        <v>762</v>
      </c>
      <c r="U1799">
        <v>768.7</v>
      </c>
      <c r="V1799">
        <v>776.4</v>
      </c>
      <c r="W1799">
        <v>760.1</v>
      </c>
      <c r="X1799">
        <v>982.36</v>
      </c>
      <c r="Y1799" s="52">
        <v>1056.2</v>
      </c>
      <c r="Z1799" s="52">
        <v>1299.7</v>
      </c>
      <c r="AA1799" s="52">
        <v>1355.7</v>
      </c>
      <c r="AB1799" s="52">
        <v>1150.0999999999999</v>
      </c>
      <c r="AC1799" s="52">
        <v>1449.3</v>
      </c>
      <c r="AD1799" s="52">
        <v>2292.5</v>
      </c>
      <c r="AE1799" s="52">
        <v>2048.3000000000002</v>
      </c>
      <c r="AF1799" s="52">
        <v>2104.9</v>
      </c>
      <c r="AG1799" s="52">
        <v>2031.8</v>
      </c>
      <c r="AH1799" s="52">
        <v>2455.8000000000002</v>
      </c>
      <c r="AI1799" s="52">
        <v>3210.7</v>
      </c>
      <c r="AJ1799" s="52">
        <v>4042.6</v>
      </c>
      <c r="AK1799" s="52">
        <v>3563.6</v>
      </c>
      <c r="AL1799" s="52">
        <v>4556.8999999999996</v>
      </c>
      <c r="AM1799" s="52">
        <v>4409.7299999999996</v>
      </c>
      <c r="AN1799" s="52">
        <v>6082.52</v>
      </c>
      <c r="AO1799" s="52">
        <v>6982.46</v>
      </c>
      <c r="AP1799" s="52">
        <v>6971.92</v>
      </c>
      <c r="AQ1799" s="52">
        <v>6927.24</v>
      </c>
      <c r="AR1799" s="52">
        <v>6959.94</v>
      </c>
      <c r="AS1799" s="52">
        <v>5056.4799999999996</v>
      </c>
      <c r="AT1799" s="52">
        <v>4615.6000000000004</v>
      </c>
      <c r="AU1799" s="52">
        <v>5223.49</v>
      </c>
      <c r="AV1799" s="52">
        <v>6211.65</v>
      </c>
      <c r="AW1799" s="52">
        <v>6402.69</v>
      </c>
      <c r="AX1799" s="52">
        <v>6450.82</v>
      </c>
      <c r="AY1799" s="52">
        <v>6481.4</v>
      </c>
      <c r="AZ1799" s="52">
        <v>6304.5</v>
      </c>
      <c r="BA1799" s="52">
        <v>6320.65</v>
      </c>
      <c r="BB1799" s="52">
        <v>6513.92</v>
      </c>
      <c r="BC1799">
        <v>2018</v>
      </c>
    </row>
    <row r="1800" spans="1:55" x14ac:dyDescent="0.25">
      <c r="A1800">
        <v>634</v>
      </c>
      <c r="B1800" t="s">
        <v>700</v>
      </c>
      <c r="C1800" t="s">
        <v>364</v>
      </c>
      <c r="D1800" t="s">
        <v>701</v>
      </c>
      <c r="E1800" t="s">
        <v>365</v>
      </c>
      <c r="F1800" t="s">
        <v>366</v>
      </c>
      <c r="G1800" t="s">
        <v>242</v>
      </c>
      <c r="H1800" t="s">
        <v>230</v>
      </c>
      <c r="I1800" t="s">
        <v>707</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0.52800000000000002</v>
      </c>
      <c r="AH1800">
        <v>0.67300000000000004</v>
      </c>
      <c r="AI1800">
        <v>0.40400000000000003</v>
      </c>
      <c r="AJ1800">
        <v>1.1200000000000001</v>
      </c>
      <c r="AK1800">
        <v>-2.1080000000000001</v>
      </c>
      <c r="AL1800">
        <v>0.87</v>
      </c>
      <c r="AM1800">
        <v>-1.369</v>
      </c>
      <c r="AN1800">
        <v>0.90200000000000002</v>
      </c>
      <c r="AO1800">
        <v>2.0619999999999998</v>
      </c>
      <c r="AP1800">
        <v>2.415</v>
      </c>
      <c r="AQ1800">
        <v>1.9339999999999999</v>
      </c>
      <c r="AR1800">
        <v>0.187</v>
      </c>
      <c r="AS1800">
        <v>-4.6360000000000001</v>
      </c>
      <c r="AT1800">
        <v>-3.5950000000000002</v>
      </c>
      <c r="AU1800">
        <v>-0.34799999999999998</v>
      </c>
      <c r="AV1800">
        <v>0.62</v>
      </c>
      <c r="AW1800">
        <v>0.52</v>
      </c>
      <c r="AX1800">
        <v>0.67400000000000004</v>
      </c>
      <c r="AY1800">
        <v>0.26100000000000001</v>
      </c>
      <c r="AZ1800">
        <v>-8.5000000000000006E-2</v>
      </c>
      <c r="BA1800">
        <v>-0.159</v>
      </c>
      <c r="BB1800">
        <v>-0.13300000000000001</v>
      </c>
      <c r="BC1800">
        <v>2017</v>
      </c>
    </row>
    <row r="1801" spans="1:55" x14ac:dyDescent="0.25">
      <c r="A1801">
        <v>634</v>
      </c>
      <c r="B1801" t="s">
        <v>700</v>
      </c>
      <c r="C1801" t="s">
        <v>368</v>
      </c>
      <c r="D1801" t="s">
        <v>701</v>
      </c>
      <c r="E1801" t="s">
        <v>365</v>
      </c>
      <c r="F1801" t="s">
        <v>366</v>
      </c>
      <c r="G1801" t="s">
        <v>282</v>
      </c>
      <c r="I1801" t="s">
        <v>369</v>
      </c>
      <c r="J1801">
        <v>-8</v>
      </c>
      <c r="K1801">
        <v>-26.975999999999999</v>
      </c>
      <c r="L1801">
        <v>-22.266999999999999</v>
      </c>
      <c r="M1801">
        <v>-29.614000000000001</v>
      </c>
      <c r="N1801">
        <v>16.885999999999999</v>
      </c>
      <c r="O1801">
        <v>-12.634</v>
      </c>
      <c r="P1801">
        <v>-34.405000000000001</v>
      </c>
      <c r="Q1801">
        <v>-10.497999999999999</v>
      </c>
      <c r="R1801">
        <v>-19.739000000000001</v>
      </c>
      <c r="S1801">
        <v>-3.5630000000000002</v>
      </c>
      <c r="T1801">
        <v>-8.9760000000000009</v>
      </c>
      <c r="U1801">
        <v>-16.937000000000001</v>
      </c>
      <c r="V1801">
        <v>-10.792999999999999</v>
      </c>
      <c r="W1801">
        <v>-20.588999999999999</v>
      </c>
      <c r="X1801">
        <v>-44.841000000000001</v>
      </c>
      <c r="Y1801">
        <v>-29.545999999999999</v>
      </c>
      <c r="Z1801">
        <v>-25.619</v>
      </c>
      <c r="AA1801">
        <v>-6.71</v>
      </c>
      <c r="AB1801">
        <v>-12.342000000000001</v>
      </c>
      <c r="AC1801">
        <v>-9.7859999999999996</v>
      </c>
      <c r="AD1801">
        <v>19.672000000000001</v>
      </c>
      <c r="AE1801">
        <v>-1.319</v>
      </c>
      <c r="AF1801">
        <v>6.3639999999999999</v>
      </c>
      <c r="AG1801">
        <v>15.090999999999999</v>
      </c>
      <c r="AH1801">
        <v>14.465999999999999</v>
      </c>
      <c r="AI1801">
        <v>6.625</v>
      </c>
      <c r="AJ1801">
        <v>14.468999999999999</v>
      </c>
      <c r="AK1801">
        <v>-28.311</v>
      </c>
      <c r="AL1801">
        <v>8.5079999999999991</v>
      </c>
      <c r="AM1801">
        <v>-14.625</v>
      </c>
      <c r="AN1801">
        <v>7.3310000000000004</v>
      </c>
      <c r="AO1801">
        <v>13.92</v>
      </c>
      <c r="AP1801">
        <v>17.677</v>
      </c>
      <c r="AQ1801">
        <v>13.791</v>
      </c>
      <c r="AR1801">
        <v>1.3240000000000001</v>
      </c>
      <c r="AS1801">
        <v>-54.198999999999998</v>
      </c>
      <c r="AT1801">
        <v>-46.170999999999999</v>
      </c>
      <c r="AU1801">
        <v>-3.8719999999999999</v>
      </c>
      <c r="AV1801">
        <v>5.5389999999999997</v>
      </c>
      <c r="AW1801">
        <v>4.6580000000000004</v>
      </c>
      <c r="AX1801">
        <v>5.93</v>
      </c>
      <c r="AY1801">
        <v>2.27</v>
      </c>
      <c r="AZ1801">
        <v>-0.76</v>
      </c>
      <c r="BA1801">
        <v>-1.41</v>
      </c>
      <c r="BB1801">
        <v>-1.139</v>
      </c>
      <c r="BC1801">
        <v>2017</v>
      </c>
    </row>
    <row r="1802" spans="1:55" x14ac:dyDescent="0.25">
      <c r="A1802">
        <v>238</v>
      </c>
      <c r="B1802" t="s">
        <v>708</v>
      </c>
      <c r="C1802" t="s">
        <v>225</v>
      </c>
      <c r="D1802" t="s">
        <v>709</v>
      </c>
      <c r="E1802" t="s">
        <v>227</v>
      </c>
      <c r="F1802" t="s">
        <v>228</v>
      </c>
      <c r="G1802" t="s">
        <v>229</v>
      </c>
      <c r="H1802" t="s">
        <v>230</v>
      </c>
      <c r="I1802" t="s">
        <v>710</v>
      </c>
      <c r="J1802" s="52">
        <v>6884.95</v>
      </c>
      <c r="K1802" s="52">
        <v>6729.38</v>
      </c>
      <c r="L1802" s="52">
        <v>6239.13</v>
      </c>
      <c r="M1802" s="52">
        <v>6417.53</v>
      </c>
      <c r="N1802" s="52">
        <v>6932.76</v>
      </c>
      <c r="O1802" s="52">
        <v>6982.79</v>
      </c>
      <c r="P1802" s="52">
        <v>7369.37</v>
      </c>
      <c r="Q1802" s="52">
        <v>7720.49</v>
      </c>
      <c r="R1802" s="52">
        <v>7985.46</v>
      </c>
      <c r="S1802" s="52">
        <v>8437.92</v>
      </c>
      <c r="T1802" s="52">
        <v>8741.68</v>
      </c>
      <c r="U1802" s="52">
        <v>8939.51</v>
      </c>
      <c r="V1802" s="52">
        <v>9761.64</v>
      </c>
      <c r="W1802" s="52">
        <v>10453.5</v>
      </c>
      <c r="X1802" s="52">
        <v>10922.58</v>
      </c>
      <c r="Y1802" s="52">
        <v>11372.75</v>
      </c>
      <c r="Z1802" s="52">
        <v>11513.52</v>
      </c>
      <c r="AA1802" s="52">
        <v>12154.25</v>
      </c>
      <c r="AB1802" s="52">
        <v>13000.39</v>
      </c>
      <c r="AC1802" s="52">
        <v>13513.04</v>
      </c>
      <c r="AD1802" s="52">
        <v>14031.02</v>
      </c>
      <c r="AE1802" s="52">
        <v>14520.76</v>
      </c>
      <c r="AF1802" s="52">
        <v>14998.75</v>
      </c>
      <c r="AG1802" s="52">
        <v>15637.02</v>
      </c>
      <c r="AH1802" s="52">
        <v>16315.13</v>
      </c>
      <c r="AI1802" s="52">
        <v>16946.669999999998</v>
      </c>
      <c r="AJ1802" s="52">
        <v>18173.22</v>
      </c>
      <c r="AK1802" s="52">
        <v>19657.59</v>
      </c>
      <c r="AL1802" s="52">
        <v>20571.59</v>
      </c>
      <c r="AM1802" s="52">
        <v>20371.939999999999</v>
      </c>
      <c r="AN1802" s="52">
        <v>21380.73</v>
      </c>
      <c r="AO1802" s="52">
        <v>22301.62</v>
      </c>
      <c r="AP1802" s="52">
        <v>23371.41</v>
      </c>
      <c r="AQ1802" s="52">
        <v>23901.71</v>
      </c>
      <c r="AR1802" s="52">
        <v>24741.94</v>
      </c>
      <c r="AS1802" s="52">
        <v>25640.5</v>
      </c>
      <c r="AT1802" s="52">
        <v>26729.19</v>
      </c>
      <c r="AU1802" s="52">
        <v>27637.23</v>
      </c>
      <c r="AV1802" s="52">
        <v>28375.14</v>
      </c>
      <c r="AW1802" s="52">
        <v>29205.200000000001</v>
      </c>
      <c r="AX1802" s="52">
        <v>30028</v>
      </c>
      <c r="AY1802" s="52">
        <v>30933.78</v>
      </c>
      <c r="AZ1802" s="52">
        <v>31897.9</v>
      </c>
      <c r="BA1802" s="52">
        <v>32962.28</v>
      </c>
      <c r="BB1802" s="52">
        <v>34128.17</v>
      </c>
      <c r="BC1802">
        <v>2017</v>
      </c>
    </row>
    <row r="1803" spans="1:55" x14ac:dyDescent="0.25">
      <c r="A1803">
        <v>238</v>
      </c>
      <c r="B1803" t="s">
        <v>708</v>
      </c>
      <c r="C1803" t="s">
        <v>233</v>
      </c>
      <c r="D1803" t="s">
        <v>709</v>
      </c>
      <c r="E1803" t="s">
        <v>227</v>
      </c>
      <c r="F1803" t="s">
        <v>234</v>
      </c>
      <c r="G1803" t="s">
        <v>235</v>
      </c>
      <c r="I1803" t="s">
        <v>236</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3.3969999999999998</v>
      </c>
      <c r="AV1803">
        <v>2.67</v>
      </c>
      <c r="AW1803">
        <v>2.9249999999999998</v>
      </c>
      <c r="AX1803">
        <v>2.8170000000000002</v>
      </c>
      <c r="AY1803">
        <v>3.016</v>
      </c>
      <c r="AZ1803">
        <v>3.117</v>
      </c>
      <c r="BA1803">
        <v>3.3370000000000002</v>
      </c>
      <c r="BB1803">
        <v>3.5369999999999999</v>
      </c>
      <c r="BC1803">
        <v>2017</v>
      </c>
    </row>
    <row r="1804" spans="1:55" x14ac:dyDescent="0.25">
      <c r="A1804">
        <v>238</v>
      </c>
      <c r="B1804" t="s">
        <v>708</v>
      </c>
      <c r="C1804" t="s">
        <v>237</v>
      </c>
      <c r="D1804" t="s">
        <v>709</v>
      </c>
      <c r="E1804" t="s">
        <v>238</v>
      </c>
      <c r="F1804" t="s">
        <v>239</v>
      </c>
      <c r="G1804" t="s">
        <v>229</v>
      </c>
      <c r="H1804" t="s">
        <v>230</v>
      </c>
      <c r="I1804" t="s">
        <v>710</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52">
        <v>1147.1500000000001</v>
      </c>
      <c r="W1804" s="52">
        <v>1355.93</v>
      </c>
      <c r="X1804" s="52">
        <v>1638.62</v>
      </c>
      <c r="Y1804" s="52">
        <v>2068.17</v>
      </c>
      <c r="Z1804" s="52">
        <v>2413.23</v>
      </c>
      <c r="AA1804" s="52">
        <v>2919.61</v>
      </c>
      <c r="AB1804" s="52">
        <v>3502.26</v>
      </c>
      <c r="AC1804" s="52">
        <v>4055.41</v>
      </c>
      <c r="AD1804" s="52">
        <v>4607.29</v>
      </c>
      <c r="AE1804" s="52">
        <v>5233.43</v>
      </c>
      <c r="AF1804" s="52">
        <v>5938.76</v>
      </c>
      <c r="AG1804" s="52">
        <v>6855.36</v>
      </c>
      <c r="AH1804" s="52">
        <v>8114.39</v>
      </c>
      <c r="AI1804" s="52">
        <v>9532.8799999999992</v>
      </c>
      <c r="AJ1804" s="52">
        <v>11555.64</v>
      </c>
      <c r="AK1804" s="52">
        <v>13816.35</v>
      </c>
      <c r="AL1804" s="52">
        <v>16109.61</v>
      </c>
      <c r="AM1804" s="52">
        <v>17521.04</v>
      </c>
      <c r="AN1804" s="52">
        <v>19596.939999999999</v>
      </c>
      <c r="AO1804" s="52">
        <v>21370.73</v>
      </c>
      <c r="AP1804" s="52">
        <v>23371.41</v>
      </c>
      <c r="AQ1804" s="52">
        <v>24860.94</v>
      </c>
      <c r="AR1804" s="52">
        <v>27226.880000000001</v>
      </c>
      <c r="AS1804" s="52">
        <v>29281.37</v>
      </c>
      <c r="AT1804" s="52">
        <v>31136.21</v>
      </c>
      <c r="AU1804" s="52">
        <v>33014.82</v>
      </c>
      <c r="AV1804" s="52">
        <v>34693.160000000003</v>
      </c>
      <c r="AW1804" s="52">
        <v>37035.39</v>
      </c>
      <c r="AX1804" s="52">
        <v>39208.78</v>
      </c>
      <c r="AY1804" s="52">
        <v>41480.019999999997</v>
      </c>
      <c r="AZ1804" s="52">
        <v>44034.54</v>
      </c>
      <c r="BA1804" s="52">
        <v>46809.03</v>
      </c>
      <c r="BB1804" s="52">
        <v>49937.97</v>
      </c>
      <c r="BC1804">
        <v>2017</v>
      </c>
    </row>
    <row r="1805" spans="1:55" x14ac:dyDescent="0.25">
      <c r="A1805">
        <v>238</v>
      </c>
      <c r="B1805" t="s">
        <v>708</v>
      </c>
      <c r="C1805" t="s">
        <v>240</v>
      </c>
      <c r="D1805" t="s">
        <v>709</v>
      </c>
      <c r="E1805" t="s">
        <v>238</v>
      </c>
      <c r="F1805" t="s">
        <v>241</v>
      </c>
      <c r="G1805" t="s">
        <v>242</v>
      </c>
      <c r="H1805" t="s">
        <v>230</v>
      </c>
      <c r="I1805" t="s">
        <v>243</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58.654000000000003</v>
      </c>
      <c r="AV1805">
        <v>59.006</v>
      </c>
      <c r="AW1805">
        <v>60.459000000000003</v>
      </c>
      <c r="AX1805">
        <v>63.46</v>
      </c>
      <c r="AY1805">
        <v>66.626999999999995</v>
      </c>
      <c r="AZ1805">
        <v>70.167000000000002</v>
      </c>
      <c r="BA1805">
        <v>73.992999999999995</v>
      </c>
      <c r="BB1805">
        <v>78.275000000000006</v>
      </c>
      <c r="BC1805">
        <v>2017</v>
      </c>
    </row>
    <row r="1806" spans="1:55" x14ac:dyDescent="0.25">
      <c r="A1806">
        <v>238</v>
      </c>
      <c r="B1806" t="s">
        <v>708</v>
      </c>
      <c r="C1806" t="s">
        <v>244</v>
      </c>
      <c r="D1806" t="s">
        <v>709</v>
      </c>
      <c r="E1806" t="s">
        <v>238</v>
      </c>
      <c r="F1806" t="s">
        <v>245</v>
      </c>
      <c r="G1806" t="s">
        <v>246</v>
      </c>
      <c r="H1806" t="s">
        <v>230</v>
      </c>
      <c r="I1806" t="s">
        <v>243</v>
      </c>
      <c r="J1806">
        <v>8.1980000000000004</v>
      </c>
      <c r="K1806">
        <v>8.7710000000000008</v>
      </c>
      <c r="L1806">
        <v>8.6340000000000003</v>
      </c>
      <c r="M1806">
        <v>9.2289999999999992</v>
      </c>
      <c r="N1806">
        <v>10.329000000000001</v>
      </c>
      <c r="O1806">
        <v>10.733000000000001</v>
      </c>
      <c r="P1806">
        <v>11.555</v>
      </c>
      <c r="Q1806">
        <v>12.404999999999999</v>
      </c>
      <c r="R1806">
        <v>13.284000000000001</v>
      </c>
      <c r="S1806">
        <v>14.587</v>
      </c>
      <c r="T1806">
        <v>15.677</v>
      </c>
      <c r="U1806">
        <v>16.574000000000002</v>
      </c>
      <c r="V1806">
        <v>18.510999999999999</v>
      </c>
      <c r="W1806">
        <v>20.292999999999999</v>
      </c>
      <c r="X1806">
        <v>21.655999999999999</v>
      </c>
      <c r="Y1806">
        <v>23.021000000000001</v>
      </c>
      <c r="Z1806">
        <v>23.733000000000001</v>
      </c>
      <c r="AA1806">
        <v>25.486000000000001</v>
      </c>
      <c r="AB1806">
        <v>27.567</v>
      </c>
      <c r="AC1806">
        <v>29.068000000000001</v>
      </c>
      <c r="AD1806">
        <v>30.856999999999999</v>
      </c>
      <c r="AE1806">
        <v>32.634</v>
      </c>
      <c r="AF1806">
        <v>34.241</v>
      </c>
      <c r="AG1806">
        <v>36.360999999999997</v>
      </c>
      <c r="AH1806">
        <v>38.96</v>
      </c>
      <c r="AI1806">
        <v>41.728000000000002</v>
      </c>
      <c r="AJ1806">
        <v>46.103000000000002</v>
      </c>
      <c r="AK1806">
        <v>51.207999999999998</v>
      </c>
      <c r="AL1806">
        <v>54.631</v>
      </c>
      <c r="AM1806">
        <v>54.512999999999998</v>
      </c>
      <c r="AN1806">
        <v>57.88</v>
      </c>
      <c r="AO1806">
        <v>61.634</v>
      </c>
      <c r="AP1806">
        <v>65.828999999999994</v>
      </c>
      <c r="AQ1806">
        <v>68.504000000000005</v>
      </c>
      <c r="AR1806">
        <v>72.254000000000005</v>
      </c>
      <c r="AS1806">
        <v>75.679000000000002</v>
      </c>
      <c r="AT1806">
        <v>79.754000000000005</v>
      </c>
      <c r="AU1806">
        <v>84.031000000000006</v>
      </c>
      <c r="AV1806">
        <v>88.22</v>
      </c>
      <c r="AW1806">
        <v>92.415000000000006</v>
      </c>
      <c r="AX1806">
        <v>97.003</v>
      </c>
      <c r="AY1806">
        <v>102.00700000000001</v>
      </c>
      <c r="AZ1806">
        <v>107.36199999999999</v>
      </c>
      <c r="BA1806">
        <v>113.244</v>
      </c>
      <c r="BB1806">
        <v>119.703</v>
      </c>
      <c r="BC1806">
        <v>2017</v>
      </c>
    </row>
    <row r="1807" spans="1:55" x14ac:dyDescent="0.25">
      <c r="A1807">
        <v>238</v>
      </c>
      <c r="B1807" t="s">
        <v>708</v>
      </c>
      <c r="C1807" t="s">
        <v>247</v>
      </c>
      <c r="D1807" t="s">
        <v>709</v>
      </c>
      <c r="E1807" t="s">
        <v>248</v>
      </c>
      <c r="F1807" t="s">
        <v>249</v>
      </c>
      <c r="G1807" t="s">
        <v>250</v>
      </c>
      <c r="I1807" t="s">
        <v>251</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119.458</v>
      </c>
      <c r="AV1807">
        <v>122.26600000000001</v>
      </c>
      <c r="AW1807">
        <v>126.81100000000001</v>
      </c>
      <c r="AX1807">
        <v>130.57400000000001</v>
      </c>
      <c r="AY1807">
        <v>134.09299999999999</v>
      </c>
      <c r="AZ1807">
        <v>138.048</v>
      </c>
      <c r="BA1807">
        <v>142.00800000000001</v>
      </c>
      <c r="BB1807">
        <v>146.32499999999999</v>
      </c>
      <c r="BC1807">
        <v>2017</v>
      </c>
    </row>
    <row r="1808" spans="1:55" x14ac:dyDescent="0.25">
      <c r="A1808">
        <v>238</v>
      </c>
      <c r="B1808" t="s">
        <v>708</v>
      </c>
      <c r="C1808" t="s">
        <v>252</v>
      </c>
      <c r="D1808" t="s">
        <v>709</v>
      </c>
      <c r="E1808" t="s">
        <v>253</v>
      </c>
      <c r="F1808" t="s">
        <v>254</v>
      </c>
      <c r="G1808" t="s">
        <v>229</v>
      </c>
      <c r="H1808" t="s">
        <v>220</v>
      </c>
      <c r="I1808" t="s">
        <v>255</v>
      </c>
      <c r="J1808" s="52">
        <v>2990978.91</v>
      </c>
      <c r="K1808" s="52">
        <v>2836952.17</v>
      </c>
      <c r="L1808" s="52">
        <v>2553720.79</v>
      </c>
      <c r="M1808" s="52">
        <v>2552231.09</v>
      </c>
      <c r="N1808" s="52">
        <v>2678995.48</v>
      </c>
      <c r="O1808" s="52">
        <v>2619213.91</v>
      </c>
      <c r="P1808" s="52">
        <v>2683456.33</v>
      </c>
      <c r="Q1808" s="52">
        <v>2733901.38</v>
      </c>
      <c r="R1808" s="52">
        <v>2752753.02</v>
      </c>
      <c r="S1808" s="52">
        <v>2834380.12</v>
      </c>
      <c r="T1808" s="52">
        <v>2865603.35</v>
      </c>
      <c r="U1808" s="52">
        <v>2863699.61</v>
      </c>
      <c r="V1808" s="52">
        <v>3058878.08</v>
      </c>
      <c r="W1808" s="52">
        <v>3191936.54</v>
      </c>
      <c r="X1808" s="52">
        <v>3238618.02</v>
      </c>
      <c r="Y1808" s="52">
        <v>3277650.65</v>
      </c>
      <c r="Z1808" s="52">
        <v>3229934.12</v>
      </c>
      <c r="AA1808" s="52">
        <v>3323993.31</v>
      </c>
      <c r="AB1808" s="52">
        <v>3469539.89</v>
      </c>
      <c r="AC1808" s="52">
        <v>3521153.15</v>
      </c>
      <c r="AD1808" s="52">
        <v>3682500.44</v>
      </c>
      <c r="AE1808" s="52">
        <v>3672987.63</v>
      </c>
      <c r="AF1808" s="52">
        <v>3728777.75</v>
      </c>
      <c r="AG1808" s="52">
        <v>3826595.65</v>
      </c>
      <c r="AH1808" s="52">
        <v>3929630.62</v>
      </c>
      <c r="AI1808" s="52">
        <v>4020325.42</v>
      </c>
      <c r="AJ1808" s="52">
        <v>4247413.9800000004</v>
      </c>
      <c r="AK1808" s="52">
        <v>4528992.4000000004</v>
      </c>
      <c r="AL1808" s="52">
        <v>4671020.01</v>
      </c>
      <c r="AM1808" s="52">
        <v>4558156.01</v>
      </c>
      <c r="AN1808" s="52">
        <v>4695022.87</v>
      </c>
      <c r="AO1808" s="52">
        <v>4834851.97</v>
      </c>
      <c r="AP1808" s="52">
        <v>5001440.42</v>
      </c>
      <c r="AQ1808" s="52">
        <v>5049956.04</v>
      </c>
      <c r="AR1808" s="52">
        <v>5162510.4800000004</v>
      </c>
      <c r="AS1808" s="52">
        <v>5285683.4400000004</v>
      </c>
      <c r="AT1808" s="52">
        <v>5444606.2400000002</v>
      </c>
      <c r="AU1808" s="52">
        <v>5564825.6699999999</v>
      </c>
      <c r="AV1808" s="52">
        <v>5647698.6100000003</v>
      </c>
      <c r="AW1808" s="52">
        <v>5746057.3700000001</v>
      </c>
      <c r="AX1808" s="52">
        <v>5839996.6200000001</v>
      </c>
      <c r="AY1808" s="52">
        <v>5946968.8499999996</v>
      </c>
      <c r="AZ1808" s="52">
        <v>6061792.0700000003</v>
      </c>
      <c r="BA1808" s="52">
        <v>6192023.3600000003</v>
      </c>
      <c r="BB1808" s="52">
        <v>6337307.9100000001</v>
      </c>
      <c r="BC1808">
        <v>2017</v>
      </c>
    </row>
    <row r="1809" spans="1:55" x14ac:dyDescent="0.25">
      <c r="A1809">
        <v>238</v>
      </c>
      <c r="B1809" t="s">
        <v>708</v>
      </c>
      <c r="C1809" t="s">
        <v>256</v>
      </c>
      <c r="D1809" t="s">
        <v>709</v>
      </c>
      <c r="E1809" t="s">
        <v>253</v>
      </c>
      <c r="F1809" t="s">
        <v>257</v>
      </c>
      <c r="G1809" t="s">
        <v>258</v>
      </c>
      <c r="H1809" t="s">
        <v>220</v>
      </c>
      <c r="I1809" t="s">
        <v>255</v>
      </c>
      <c r="J1809" s="52">
        <v>8265.99</v>
      </c>
      <c r="K1809" s="52">
        <v>7840.31</v>
      </c>
      <c r="L1809" s="52">
        <v>7057.56</v>
      </c>
      <c r="M1809" s="52">
        <v>7053.45</v>
      </c>
      <c r="N1809" s="52">
        <v>7403.78</v>
      </c>
      <c r="O1809" s="52">
        <v>7238.56</v>
      </c>
      <c r="P1809" s="52">
        <v>7416.1</v>
      </c>
      <c r="Q1809" s="52">
        <v>7555.52</v>
      </c>
      <c r="R1809" s="52">
        <v>7607.62</v>
      </c>
      <c r="S1809" s="52">
        <v>7833.2</v>
      </c>
      <c r="T1809" s="52">
        <v>7919.49</v>
      </c>
      <c r="U1809" s="52">
        <v>7914.23</v>
      </c>
      <c r="V1809" s="52">
        <v>8453.6299999999992</v>
      </c>
      <c r="W1809" s="52">
        <v>8821.36</v>
      </c>
      <c r="X1809" s="52">
        <v>8950.3700000000008</v>
      </c>
      <c r="Y1809" s="52">
        <v>9058.24</v>
      </c>
      <c r="Z1809" s="52">
        <v>8926.3700000000008</v>
      </c>
      <c r="AA1809" s="52">
        <v>9186.32</v>
      </c>
      <c r="AB1809" s="52">
        <v>9588.56</v>
      </c>
      <c r="AC1809" s="52">
        <v>9731.2000000000007</v>
      </c>
      <c r="AD1809" s="52">
        <v>10177.1</v>
      </c>
      <c r="AE1809" s="52">
        <v>10150.81</v>
      </c>
      <c r="AF1809" s="52">
        <v>10305</v>
      </c>
      <c r="AG1809" s="52">
        <v>10575.33</v>
      </c>
      <c r="AH1809" s="52">
        <v>10860.08</v>
      </c>
      <c r="AI1809" s="52">
        <v>11110.73</v>
      </c>
      <c r="AJ1809" s="52">
        <v>11738.32</v>
      </c>
      <c r="AK1809" s="52">
        <v>12516.5</v>
      </c>
      <c r="AL1809" s="52">
        <v>12909.01</v>
      </c>
      <c r="AM1809" s="52">
        <v>12597.1</v>
      </c>
      <c r="AN1809" s="52">
        <v>12975.35</v>
      </c>
      <c r="AO1809" s="52">
        <v>13361.79</v>
      </c>
      <c r="AP1809" s="52">
        <v>13822.18</v>
      </c>
      <c r="AQ1809" s="52">
        <v>13956.26</v>
      </c>
      <c r="AR1809" s="52">
        <v>14267.32</v>
      </c>
      <c r="AS1809" s="52">
        <v>14607.72</v>
      </c>
      <c r="AT1809" s="52">
        <v>15046.93</v>
      </c>
      <c r="AU1809" s="52">
        <v>15379.17</v>
      </c>
      <c r="AV1809" s="52">
        <v>15608.2</v>
      </c>
      <c r="AW1809" s="52">
        <v>15880.03</v>
      </c>
      <c r="AX1809" s="52">
        <v>16139.64</v>
      </c>
      <c r="AY1809" s="52">
        <v>16435.27</v>
      </c>
      <c r="AZ1809" s="52">
        <v>16752.599999999999</v>
      </c>
      <c r="BA1809" s="52">
        <v>17112.52</v>
      </c>
      <c r="BB1809" s="52">
        <v>17514.03</v>
      </c>
      <c r="BC1809">
        <v>2017</v>
      </c>
    </row>
    <row r="1810" spans="1:55" x14ac:dyDescent="0.25">
      <c r="A1810">
        <v>238</v>
      </c>
      <c r="B1810" t="s">
        <v>708</v>
      </c>
      <c r="C1810" t="s">
        <v>259</v>
      </c>
      <c r="D1810" t="s">
        <v>709</v>
      </c>
      <c r="E1810" t="s">
        <v>260</v>
      </c>
      <c r="F1810" t="s">
        <v>261</v>
      </c>
      <c r="G1810" t="s">
        <v>229</v>
      </c>
      <c r="H1810" t="s">
        <v>220</v>
      </c>
      <c r="I1810" t="s">
        <v>262</v>
      </c>
      <c r="J1810" s="52">
        <v>18003.490000000002</v>
      </c>
      <c r="K1810" s="52">
        <v>24095.01</v>
      </c>
      <c r="L1810" s="52">
        <v>39945.519999999997</v>
      </c>
      <c r="M1810" s="52">
        <v>51474.1</v>
      </c>
      <c r="N1810" s="52">
        <v>63048.34</v>
      </c>
      <c r="O1810" s="52">
        <v>74305.78</v>
      </c>
      <c r="P1810" s="52">
        <v>89869.4</v>
      </c>
      <c r="Q1810" s="52">
        <v>100846.89</v>
      </c>
      <c r="R1810" s="52">
        <v>120672.11</v>
      </c>
      <c r="S1810" s="52">
        <v>143196.49</v>
      </c>
      <c r="T1810" s="52">
        <v>171548.69</v>
      </c>
      <c r="U1810" s="52">
        <v>281164.13</v>
      </c>
      <c r="V1810" s="52">
        <v>359467.25</v>
      </c>
      <c r="W1810" s="52">
        <v>414029.22</v>
      </c>
      <c r="X1810" s="52">
        <v>485861.13</v>
      </c>
      <c r="Y1810" s="52">
        <v>596049.61</v>
      </c>
      <c r="Z1810" s="52">
        <v>676994.14</v>
      </c>
      <c r="AA1810" s="52">
        <v>798467.59</v>
      </c>
      <c r="AB1810" s="52">
        <v>934682.38</v>
      </c>
      <c r="AC1810" s="52">
        <v>1056735.3</v>
      </c>
      <c r="AD1810" s="52">
        <v>1209203.33</v>
      </c>
      <c r="AE1810" s="52">
        <v>1323781.3400000001</v>
      </c>
      <c r="AF1810" s="52">
        <v>1476409.56</v>
      </c>
      <c r="AG1810" s="52">
        <v>1677602.05</v>
      </c>
      <c r="AH1810" s="52">
        <v>1954415.09</v>
      </c>
      <c r="AI1810" s="52">
        <v>2261521.7400000002</v>
      </c>
      <c r="AJ1810" s="52">
        <v>2700764.31</v>
      </c>
      <c r="AK1810" s="52">
        <v>3183204.9</v>
      </c>
      <c r="AL1810" s="52">
        <v>3657875.29</v>
      </c>
      <c r="AM1810" s="52">
        <v>3920276.07</v>
      </c>
      <c r="AN1810" s="52">
        <v>4303318.18</v>
      </c>
      <c r="AO1810" s="52">
        <v>4633042.5199999996</v>
      </c>
      <c r="AP1810" s="52">
        <v>5001440.42</v>
      </c>
      <c r="AQ1810" s="52">
        <v>5252623.0999999996</v>
      </c>
      <c r="AR1810" s="52">
        <v>5681005.4699999997</v>
      </c>
      <c r="AS1810" s="52">
        <v>6036235.3799999999</v>
      </c>
      <c r="AT1810" s="52">
        <v>6342295.1600000001</v>
      </c>
      <c r="AU1810" s="52">
        <v>6647617.1299999999</v>
      </c>
      <c r="AV1810" s="52">
        <v>6905216.0499999998</v>
      </c>
      <c r="AW1810" s="52">
        <v>7286630.4000000004</v>
      </c>
      <c r="AX1810" s="52">
        <v>7625520.8700000001</v>
      </c>
      <c r="AY1810" s="52">
        <v>7974464.9800000004</v>
      </c>
      <c r="AZ1810" s="52">
        <v>8368208.9699999997</v>
      </c>
      <c r="BA1810" s="52">
        <v>8793162.2200000007</v>
      </c>
      <c r="BB1810" s="52">
        <v>9273052.3599999994</v>
      </c>
      <c r="BC1810">
        <v>2017</v>
      </c>
    </row>
    <row r="1811" spans="1:55" x14ac:dyDescent="0.25">
      <c r="A1811">
        <v>238</v>
      </c>
      <c r="B1811" t="s">
        <v>708</v>
      </c>
      <c r="C1811" t="s">
        <v>263</v>
      </c>
      <c r="D1811" t="s">
        <v>709</v>
      </c>
      <c r="E1811" t="s">
        <v>260</v>
      </c>
      <c r="F1811" t="s">
        <v>264</v>
      </c>
      <c r="G1811" t="s">
        <v>242</v>
      </c>
      <c r="H1811" t="s">
        <v>220</v>
      </c>
      <c r="I1811" t="s">
        <v>262</v>
      </c>
      <c r="J1811" s="52">
        <v>2100.7600000000002</v>
      </c>
      <c r="K1811" s="52">
        <v>1107.1400000000001</v>
      </c>
      <c r="L1811" s="52">
        <v>1067.8699999999999</v>
      </c>
      <c r="M1811" s="52">
        <v>1252.5899999999999</v>
      </c>
      <c r="N1811" s="52">
        <v>1415.78</v>
      </c>
      <c r="O1811" s="52">
        <v>1472.76</v>
      </c>
      <c r="P1811" s="52">
        <v>1605.22</v>
      </c>
      <c r="Q1811" s="52">
        <v>1606.45</v>
      </c>
      <c r="R1811" s="52">
        <v>1591.98</v>
      </c>
      <c r="S1811" s="52">
        <v>1756.8</v>
      </c>
      <c r="T1811" s="52">
        <v>1873.62</v>
      </c>
      <c r="U1811" s="52">
        <v>2318.48</v>
      </c>
      <c r="V1811" s="52">
        <v>2688.05</v>
      </c>
      <c r="W1811" s="52">
        <v>2927.07</v>
      </c>
      <c r="X1811" s="52">
        <v>3105.45</v>
      </c>
      <c r="Y1811" s="52">
        <v>3327.39</v>
      </c>
      <c r="Z1811" s="52">
        <v>3265.48</v>
      </c>
      <c r="AA1811" s="52">
        <v>3437.06</v>
      </c>
      <c r="AB1811" s="52">
        <v>3638.58</v>
      </c>
      <c r="AC1811" s="52">
        <v>3703.13</v>
      </c>
      <c r="AD1811" s="52">
        <v>3927.59</v>
      </c>
      <c r="AE1811" s="52">
        <v>4029.58</v>
      </c>
      <c r="AF1811" s="52">
        <v>4108.17</v>
      </c>
      <c r="AG1811" s="52">
        <v>4213.8900000000003</v>
      </c>
      <c r="AH1811" s="52">
        <v>4470.8599999999997</v>
      </c>
      <c r="AI1811" s="52">
        <v>4743.1499999999996</v>
      </c>
      <c r="AJ1811" s="52">
        <v>5295.91</v>
      </c>
      <c r="AK1811" s="52">
        <v>6187.39</v>
      </c>
      <c r="AL1811" s="52">
        <v>7003.46</v>
      </c>
      <c r="AM1811" s="52">
        <v>6897.24</v>
      </c>
      <c r="AN1811" s="52">
        <v>8264.2000000000007</v>
      </c>
      <c r="AO1811" s="52">
        <v>9260.86</v>
      </c>
      <c r="AP1811" s="52">
        <v>10054.530000000001</v>
      </c>
      <c r="AQ1811" s="52">
        <v>10632.95</v>
      </c>
      <c r="AR1811" s="52">
        <v>10679.13</v>
      </c>
      <c r="AS1811" s="52">
        <v>11422.6</v>
      </c>
      <c r="AT1811" s="52">
        <v>11779.24</v>
      </c>
      <c r="AU1811" s="52">
        <v>11810.18</v>
      </c>
      <c r="AV1811" s="52">
        <v>11744.44</v>
      </c>
      <c r="AW1811" s="52">
        <v>11895.23</v>
      </c>
      <c r="AX1811" s="52">
        <v>12341.98</v>
      </c>
      <c r="AY1811" s="52">
        <v>12808.88</v>
      </c>
      <c r="AZ1811" s="52">
        <v>13334.41</v>
      </c>
      <c r="BA1811" s="52">
        <v>13899.79</v>
      </c>
      <c r="BB1811" s="52">
        <v>14534.94</v>
      </c>
      <c r="BC1811">
        <v>2017</v>
      </c>
    </row>
    <row r="1812" spans="1:55" x14ac:dyDescent="0.25">
      <c r="A1812">
        <v>238</v>
      </c>
      <c r="B1812" t="s">
        <v>708</v>
      </c>
      <c r="C1812" t="s">
        <v>265</v>
      </c>
      <c r="D1812" t="s">
        <v>709</v>
      </c>
      <c r="E1812" t="s">
        <v>260</v>
      </c>
      <c r="F1812" t="s">
        <v>266</v>
      </c>
      <c r="G1812" t="s">
        <v>246</v>
      </c>
      <c r="H1812" t="s">
        <v>220</v>
      </c>
      <c r="I1812" t="s">
        <v>262</v>
      </c>
      <c r="J1812" s="52">
        <v>3561.32</v>
      </c>
      <c r="K1812" s="52">
        <v>3697.5</v>
      </c>
      <c r="L1812" s="52">
        <v>3534.01</v>
      </c>
      <c r="M1812" s="52">
        <v>3670.27</v>
      </c>
      <c r="N1812" s="52">
        <v>3991.58</v>
      </c>
      <c r="O1812" s="52">
        <v>4025.94</v>
      </c>
      <c r="P1812" s="52">
        <v>4207.72</v>
      </c>
      <c r="Q1812" s="52">
        <v>4392.8500000000004</v>
      </c>
      <c r="R1812" s="52">
        <v>4579.12</v>
      </c>
      <c r="S1812" s="52">
        <v>4899.7700000000004</v>
      </c>
      <c r="T1812" s="52">
        <v>5139.1400000000003</v>
      </c>
      <c r="U1812" s="52">
        <v>5309.42</v>
      </c>
      <c r="V1812" s="52">
        <v>5800.54</v>
      </c>
      <c r="W1812" s="52">
        <v>6196.27</v>
      </c>
      <c r="X1812" s="52">
        <v>6421.13</v>
      </c>
      <c r="Y1812" s="52">
        <v>6634.78</v>
      </c>
      <c r="Z1812" s="52">
        <v>6657.91</v>
      </c>
      <c r="AA1812" s="52">
        <v>6969.95</v>
      </c>
      <c r="AB1812" s="52">
        <v>7357.03</v>
      </c>
      <c r="AC1812" s="52">
        <v>7574.29</v>
      </c>
      <c r="AD1812" s="52">
        <v>8098.43</v>
      </c>
      <c r="AE1812" s="52">
        <v>8254.66</v>
      </c>
      <c r="AF1812" s="52">
        <v>8512.6200000000008</v>
      </c>
      <c r="AG1812" s="52">
        <v>8898.16</v>
      </c>
      <c r="AH1812" s="52">
        <v>9383.75</v>
      </c>
      <c r="AI1812" s="52">
        <v>9899.35</v>
      </c>
      <c r="AJ1812" s="52">
        <v>10775.03</v>
      </c>
      <c r="AK1812" s="52">
        <v>11798.01</v>
      </c>
      <c r="AL1812" s="52">
        <v>12404.65</v>
      </c>
      <c r="AM1812" s="52">
        <v>12197.21</v>
      </c>
      <c r="AN1812" s="52">
        <v>12709.85</v>
      </c>
      <c r="AO1812" s="52">
        <v>13361.79</v>
      </c>
      <c r="AP1812" s="52">
        <v>14087.3</v>
      </c>
      <c r="AQ1812" s="52">
        <v>14473.5</v>
      </c>
      <c r="AR1812" s="52">
        <v>15076.05</v>
      </c>
      <c r="AS1812" s="52">
        <v>15600.83</v>
      </c>
      <c r="AT1812" s="52">
        <v>16245.55</v>
      </c>
      <c r="AU1812" s="52">
        <v>16919.91</v>
      </c>
      <c r="AV1812" s="52">
        <v>17559.060000000001</v>
      </c>
      <c r="AW1812" s="52">
        <v>18182.509999999998</v>
      </c>
      <c r="AX1812" s="52">
        <v>18865.650000000001</v>
      </c>
      <c r="AY1812" s="52">
        <v>19610.59</v>
      </c>
      <c r="AZ1812" s="52">
        <v>20402.86</v>
      </c>
      <c r="BA1812" s="52">
        <v>21273.08</v>
      </c>
      <c r="BB1812" s="52">
        <v>22227.87</v>
      </c>
      <c r="BC1812">
        <v>2017</v>
      </c>
    </row>
    <row r="1813" spans="1:55" x14ac:dyDescent="0.25">
      <c r="A1813">
        <v>238</v>
      </c>
      <c r="B1813" t="s">
        <v>708</v>
      </c>
      <c r="C1813" t="s">
        <v>267</v>
      </c>
      <c r="D1813" t="s">
        <v>709</v>
      </c>
      <c r="E1813" t="s">
        <v>268</v>
      </c>
      <c r="F1813" t="s">
        <v>269</v>
      </c>
      <c r="G1813" t="s">
        <v>270</v>
      </c>
    </row>
    <row r="1814" spans="1:55" x14ac:dyDescent="0.25">
      <c r="A1814">
        <v>238</v>
      </c>
      <c r="B1814" t="s">
        <v>708</v>
      </c>
      <c r="C1814" t="s">
        <v>271</v>
      </c>
      <c r="D1814" t="s">
        <v>709</v>
      </c>
      <c r="E1814" t="s">
        <v>272</v>
      </c>
      <c r="F1814" t="s">
        <v>273</v>
      </c>
      <c r="G1814" t="s">
        <v>274</v>
      </c>
      <c r="I1814" t="s">
        <v>243</v>
      </c>
      <c r="J1814">
        <v>6.2E-2</v>
      </c>
      <c r="K1814">
        <v>5.8999999999999997E-2</v>
      </c>
      <c r="L1814">
        <v>5.5E-2</v>
      </c>
      <c r="M1814">
        <v>5.5E-2</v>
      </c>
      <c r="N1814">
        <v>5.7000000000000002E-2</v>
      </c>
      <c r="O1814">
        <v>5.5E-2</v>
      </c>
      <c r="P1814">
        <v>5.7000000000000002E-2</v>
      </c>
      <c r="Q1814">
        <v>5.7000000000000002E-2</v>
      </c>
      <c r="R1814">
        <v>5.6000000000000001E-2</v>
      </c>
      <c r="S1814">
        <v>5.8000000000000003E-2</v>
      </c>
      <c r="T1814">
        <v>5.7000000000000002E-2</v>
      </c>
      <c r="U1814">
        <v>5.7000000000000002E-2</v>
      </c>
      <c r="V1814">
        <v>5.6000000000000001E-2</v>
      </c>
      <c r="W1814">
        <v>5.8999999999999997E-2</v>
      </c>
      <c r="X1814">
        <v>0.06</v>
      </c>
      <c r="Y1814">
        <v>0.06</v>
      </c>
      <c r="Z1814">
        <v>5.8999999999999997E-2</v>
      </c>
      <c r="AA1814">
        <v>5.8999999999999997E-2</v>
      </c>
      <c r="AB1814">
        <v>6.2E-2</v>
      </c>
      <c r="AC1814">
        <v>6.2E-2</v>
      </c>
      <c r="AD1814">
        <v>6.2E-2</v>
      </c>
      <c r="AE1814">
        <v>6.2E-2</v>
      </c>
      <c r="AF1814">
        <v>6.2E-2</v>
      </c>
      <c r="AG1814">
        <v>6.3E-2</v>
      </c>
      <c r="AH1814">
        <v>6.2E-2</v>
      </c>
      <c r="AI1814">
        <v>6.0999999999999999E-2</v>
      </c>
      <c r="AJ1814">
        <v>6.3E-2</v>
      </c>
      <c r="AK1814">
        <v>6.4000000000000001E-2</v>
      </c>
      <c r="AL1814">
        <v>6.5000000000000002E-2</v>
      </c>
      <c r="AM1814">
        <v>6.5000000000000002E-2</v>
      </c>
      <c r="AN1814">
        <v>6.5000000000000002E-2</v>
      </c>
      <c r="AO1814">
        <v>6.5000000000000002E-2</v>
      </c>
      <c r="AP1814">
        <v>6.6000000000000003E-2</v>
      </c>
      <c r="AQ1814">
        <v>6.5000000000000002E-2</v>
      </c>
      <c r="AR1814">
        <v>6.5000000000000002E-2</v>
      </c>
      <c r="AS1814">
        <v>6.5000000000000002E-2</v>
      </c>
      <c r="AT1814">
        <v>6.6000000000000003E-2</v>
      </c>
      <c r="AU1814">
        <v>6.6000000000000003E-2</v>
      </c>
      <c r="AV1814">
        <v>6.5000000000000002E-2</v>
      </c>
      <c r="AW1814">
        <v>6.5000000000000002E-2</v>
      </c>
      <c r="AX1814">
        <v>6.5000000000000002E-2</v>
      </c>
      <c r="AY1814">
        <v>6.4000000000000001E-2</v>
      </c>
      <c r="AZ1814">
        <v>6.4000000000000001E-2</v>
      </c>
      <c r="BA1814">
        <v>6.4000000000000001E-2</v>
      </c>
      <c r="BB1814">
        <v>6.4000000000000001E-2</v>
      </c>
      <c r="BC1814">
        <v>2017</v>
      </c>
    </row>
    <row r="1815" spans="1:55" x14ac:dyDescent="0.25">
      <c r="A1815">
        <v>238</v>
      </c>
      <c r="B1815" t="s">
        <v>708</v>
      </c>
      <c r="C1815" t="s">
        <v>275</v>
      </c>
      <c r="D1815" t="s">
        <v>709</v>
      </c>
      <c r="E1815" t="s">
        <v>276</v>
      </c>
      <c r="F1815" t="s">
        <v>277</v>
      </c>
      <c r="G1815" t="s">
        <v>278</v>
      </c>
      <c r="I1815" t="s">
        <v>243</v>
      </c>
      <c r="J1815">
        <v>5.0549999999999997</v>
      </c>
      <c r="K1815">
        <v>6.5170000000000003</v>
      </c>
      <c r="L1815">
        <v>11.303000000000001</v>
      </c>
      <c r="M1815">
        <v>14.025</v>
      </c>
      <c r="N1815">
        <v>15.795</v>
      </c>
      <c r="O1815">
        <v>18.457000000000001</v>
      </c>
      <c r="P1815">
        <v>21.358000000000001</v>
      </c>
      <c r="Q1815">
        <v>22.957000000000001</v>
      </c>
      <c r="R1815">
        <v>26.353000000000002</v>
      </c>
      <c r="S1815">
        <v>29.225000000000001</v>
      </c>
      <c r="T1815">
        <v>33.381</v>
      </c>
      <c r="U1815">
        <v>52.956000000000003</v>
      </c>
      <c r="V1815">
        <v>61.970999999999997</v>
      </c>
      <c r="W1815">
        <v>66.819000000000003</v>
      </c>
      <c r="X1815">
        <v>75.665999999999997</v>
      </c>
      <c r="Y1815">
        <v>89.837000000000003</v>
      </c>
      <c r="Z1815">
        <v>101.68300000000001</v>
      </c>
      <c r="AA1815">
        <v>114.559</v>
      </c>
      <c r="AB1815">
        <v>127.04600000000001</v>
      </c>
      <c r="AC1815">
        <v>139.51599999999999</v>
      </c>
      <c r="AD1815">
        <v>149.31299999999999</v>
      </c>
      <c r="AE1815">
        <v>160.36799999999999</v>
      </c>
      <c r="AF1815">
        <v>173.43799999999999</v>
      </c>
      <c r="AG1815">
        <v>188.53399999999999</v>
      </c>
      <c r="AH1815">
        <v>208.27699999999999</v>
      </c>
      <c r="AI1815">
        <v>228.452</v>
      </c>
      <c r="AJ1815">
        <v>250.65</v>
      </c>
      <c r="AK1815">
        <v>269.80900000000003</v>
      </c>
      <c r="AL1815">
        <v>294.87900000000002</v>
      </c>
      <c r="AM1815">
        <v>321.40800000000002</v>
      </c>
      <c r="AN1815">
        <v>338.58100000000002</v>
      </c>
      <c r="AO1815">
        <v>346.738</v>
      </c>
      <c r="AP1815">
        <v>355.03199999999998</v>
      </c>
      <c r="AQ1815">
        <v>362.91300000000001</v>
      </c>
      <c r="AR1815">
        <v>376.82299999999998</v>
      </c>
      <c r="AS1815">
        <v>386.91800000000001</v>
      </c>
      <c r="AT1815">
        <v>390.40199999999999</v>
      </c>
      <c r="AU1815">
        <v>392.887</v>
      </c>
      <c r="AV1815">
        <v>393.25700000000001</v>
      </c>
      <c r="AW1815">
        <v>400.74900000000002</v>
      </c>
      <c r="AX1815">
        <v>404.20100000000002</v>
      </c>
      <c r="AY1815">
        <v>406.64100000000002</v>
      </c>
      <c r="AZ1815">
        <v>410.149</v>
      </c>
      <c r="BA1815">
        <v>413.34699999999998</v>
      </c>
      <c r="BB1815">
        <v>417.18099999999998</v>
      </c>
      <c r="BC1815">
        <v>2017</v>
      </c>
    </row>
    <row r="1816" spans="1:55" x14ac:dyDescent="0.25">
      <c r="A1816">
        <v>238</v>
      </c>
      <c r="B1816" t="s">
        <v>708</v>
      </c>
      <c r="C1816" t="s">
        <v>279</v>
      </c>
      <c r="D1816" t="s">
        <v>709</v>
      </c>
      <c r="E1816" t="s">
        <v>280</v>
      </c>
      <c r="F1816" t="s">
        <v>281</v>
      </c>
      <c r="G1816" t="s">
        <v>282</v>
      </c>
      <c r="I1816" t="s">
        <v>710</v>
      </c>
      <c r="J1816">
        <v>25.553999999999998</v>
      </c>
      <c r="K1816">
        <v>28.009</v>
      </c>
      <c r="L1816">
        <v>23.826000000000001</v>
      </c>
      <c r="M1816">
        <v>21.74</v>
      </c>
      <c r="N1816">
        <v>21.852</v>
      </c>
      <c r="O1816">
        <v>25.068999999999999</v>
      </c>
      <c r="P1816">
        <v>24.417000000000002</v>
      </c>
      <c r="Q1816">
        <v>26.28</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18.832000000000001</v>
      </c>
      <c r="AV1816">
        <v>17.501000000000001</v>
      </c>
      <c r="AW1816">
        <v>17.562000000000001</v>
      </c>
      <c r="AX1816">
        <v>17.881</v>
      </c>
      <c r="AY1816">
        <v>18.248999999999999</v>
      </c>
      <c r="AZ1816">
        <v>18.376999999999999</v>
      </c>
      <c r="BA1816">
        <v>18.571000000000002</v>
      </c>
      <c r="BB1816">
        <v>18.623999999999999</v>
      </c>
      <c r="BC1816">
        <v>2017</v>
      </c>
    </row>
    <row r="1817" spans="1:55" x14ac:dyDescent="0.25">
      <c r="A1817">
        <v>238</v>
      </c>
      <c r="B1817" t="s">
        <v>708</v>
      </c>
      <c r="C1817" t="s">
        <v>283</v>
      </c>
      <c r="D1817" t="s">
        <v>709</v>
      </c>
      <c r="E1817" t="s">
        <v>284</v>
      </c>
      <c r="F1817" t="s">
        <v>285</v>
      </c>
      <c r="G1817" t="s">
        <v>282</v>
      </c>
      <c r="I1817" t="s">
        <v>710</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15.808</v>
      </c>
      <c r="AV1817">
        <v>14.324</v>
      </c>
      <c r="AW1817">
        <v>14.337999999999999</v>
      </c>
      <c r="AX1817">
        <v>14.555999999999999</v>
      </c>
      <c r="AY1817">
        <v>14.914</v>
      </c>
      <c r="AZ1817">
        <v>15.125</v>
      </c>
      <c r="BA1817">
        <v>15.15</v>
      </c>
      <c r="BB1817">
        <v>15.177</v>
      </c>
      <c r="BC1817">
        <v>2017</v>
      </c>
    </row>
    <row r="1818" spans="1:55" x14ac:dyDescent="0.25">
      <c r="A1818">
        <v>238</v>
      </c>
      <c r="B1818" t="s">
        <v>708</v>
      </c>
      <c r="C1818" t="s">
        <v>286</v>
      </c>
      <c r="D1818" t="s">
        <v>709</v>
      </c>
      <c r="E1818" t="s">
        <v>287</v>
      </c>
      <c r="F1818" t="s">
        <v>288</v>
      </c>
      <c r="G1818" t="s">
        <v>250</v>
      </c>
      <c r="I1818" t="s">
        <v>711</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16.867000000000001</v>
      </c>
      <c r="Z1818">
        <v>19.821000000000002</v>
      </c>
      <c r="AA1818">
        <v>22.443999999999999</v>
      </c>
      <c r="AB1818">
        <v>25.062999999999999</v>
      </c>
      <c r="AC1818">
        <v>27.581</v>
      </c>
      <c r="AD1818">
        <v>30.603000000000002</v>
      </c>
      <c r="AE1818">
        <v>34.048000000000002</v>
      </c>
      <c r="AF1818">
        <v>37.168999999999997</v>
      </c>
      <c r="AG1818">
        <v>40.679000000000002</v>
      </c>
      <c r="AH1818">
        <v>45.69</v>
      </c>
      <c r="AI1818">
        <v>51.993000000000002</v>
      </c>
      <c r="AJ1818">
        <v>57.959000000000003</v>
      </c>
      <c r="AK1818">
        <v>63.383000000000003</v>
      </c>
      <c r="AL1818">
        <v>71.891000000000005</v>
      </c>
      <c r="AM1818">
        <v>77.527000000000001</v>
      </c>
      <c r="AN1818">
        <v>81.918000000000006</v>
      </c>
      <c r="AO1818">
        <v>85.915000000000006</v>
      </c>
      <c r="AP1818">
        <v>89.777000000000001</v>
      </c>
      <c r="AQ1818">
        <v>94.474000000000004</v>
      </c>
      <c r="AR1818">
        <v>98.742999999999995</v>
      </c>
      <c r="AS1818">
        <v>99.534000000000006</v>
      </c>
      <c r="AT1818">
        <v>99.518000000000001</v>
      </c>
      <c r="AU1818">
        <v>101.136</v>
      </c>
      <c r="AV1818">
        <v>103.47499999999999</v>
      </c>
      <c r="AW1818">
        <v>106.176</v>
      </c>
      <c r="AX1818">
        <v>109.471</v>
      </c>
      <c r="AY1818">
        <v>112.755</v>
      </c>
      <c r="AZ1818">
        <v>116.13800000000001</v>
      </c>
      <c r="BA1818">
        <v>119.622</v>
      </c>
      <c r="BB1818">
        <v>123.211</v>
      </c>
      <c r="BC1818">
        <v>2018</v>
      </c>
    </row>
    <row r="1819" spans="1:55" x14ac:dyDescent="0.25">
      <c r="A1819">
        <v>238</v>
      </c>
      <c r="B1819" t="s">
        <v>708</v>
      </c>
      <c r="C1819" t="s">
        <v>290</v>
      </c>
      <c r="D1819" t="s">
        <v>709</v>
      </c>
      <c r="E1819" t="s">
        <v>287</v>
      </c>
      <c r="F1819" t="s">
        <v>291</v>
      </c>
      <c r="G1819" t="s">
        <v>235</v>
      </c>
      <c r="I1819" t="s">
        <v>292</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23.181999999999999</v>
      </c>
      <c r="Z1819">
        <v>17.515000000000001</v>
      </c>
      <c r="AA1819">
        <v>13.234999999999999</v>
      </c>
      <c r="AB1819">
        <v>11.67</v>
      </c>
      <c r="AC1819">
        <v>10.045</v>
      </c>
      <c r="AD1819">
        <v>10.959</v>
      </c>
      <c r="AE1819">
        <v>11.254</v>
      </c>
      <c r="AF1819">
        <v>9.1690000000000005</v>
      </c>
      <c r="AG1819">
        <v>9.4429999999999996</v>
      </c>
      <c r="AH1819">
        <v>12.318</v>
      </c>
      <c r="AI1819">
        <v>13.794</v>
      </c>
      <c r="AJ1819">
        <v>11.476000000000001</v>
      </c>
      <c r="AK1819">
        <v>9.3569999999999993</v>
      </c>
      <c r="AL1819">
        <v>13.423999999999999</v>
      </c>
      <c r="AM1819">
        <v>7.8390000000000004</v>
      </c>
      <c r="AN1819">
        <v>5.665</v>
      </c>
      <c r="AO1819">
        <v>4.8789999999999996</v>
      </c>
      <c r="AP1819">
        <v>4.4950000000000001</v>
      </c>
      <c r="AQ1819">
        <v>5.2320000000000002</v>
      </c>
      <c r="AR1819">
        <v>4.5179999999999998</v>
      </c>
      <c r="AS1819">
        <v>0.80200000000000005</v>
      </c>
      <c r="AT1819">
        <v>-1.7000000000000001E-2</v>
      </c>
      <c r="AU1819">
        <v>1.6259999999999999</v>
      </c>
      <c r="AV1819">
        <v>2.3119999999999998</v>
      </c>
      <c r="AW1819">
        <v>2.6110000000000002</v>
      </c>
      <c r="AX1819">
        <v>3.1030000000000002</v>
      </c>
      <c r="AY1819">
        <v>3</v>
      </c>
      <c r="AZ1819">
        <v>3</v>
      </c>
      <c r="BA1819">
        <v>3</v>
      </c>
      <c r="BB1819">
        <v>3</v>
      </c>
      <c r="BC1819">
        <v>2018</v>
      </c>
    </row>
    <row r="1820" spans="1:55" x14ac:dyDescent="0.25">
      <c r="A1820">
        <v>238</v>
      </c>
      <c r="B1820" t="s">
        <v>708</v>
      </c>
      <c r="C1820" t="s">
        <v>293</v>
      </c>
      <c r="D1820" t="s">
        <v>709</v>
      </c>
      <c r="E1820" t="s">
        <v>294</v>
      </c>
      <c r="F1820" t="s">
        <v>295</v>
      </c>
      <c r="G1820" t="s">
        <v>250</v>
      </c>
      <c r="I1820" t="s">
        <v>711</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21.04</v>
      </c>
      <c r="AA1820">
        <v>23.39</v>
      </c>
      <c r="AB1820">
        <v>26.28</v>
      </c>
      <c r="AC1820">
        <v>28.94</v>
      </c>
      <c r="AD1820">
        <v>31.91</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99.88</v>
      </c>
      <c r="AU1820">
        <v>102.45</v>
      </c>
      <c r="AV1820">
        <v>104.499</v>
      </c>
      <c r="AW1820">
        <v>107.85299999999999</v>
      </c>
      <c r="AX1820">
        <v>111.089</v>
      </c>
      <c r="AY1820">
        <v>114.422</v>
      </c>
      <c r="AZ1820">
        <v>117.854</v>
      </c>
      <c r="BA1820">
        <v>121.39</v>
      </c>
      <c r="BB1820">
        <v>125.032</v>
      </c>
      <c r="BC1820">
        <v>2018</v>
      </c>
    </row>
    <row r="1821" spans="1:55" x14ac:dyDescent="0.25">
      <c r="A1821">
        <v>238</v>
      </c>
      <c r="B1821" t="s">
        <v>708</v>
      </c>
      <c r="C1821" t="s">
        <v>296</v>
      </c>
      <c r="D1821" t="s">
        <v>709</v>
      </c>
      <c r="E1821" t="s">
        <v>294</v>
      </c>
      <c r="F1821" t="s">
        <v>297</v>
      </c>
      <c r="G1821" t="s">
        <v>235</v>
      </c>
      <c r="I1821" t="s">
        <v>298</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13.914</v>
      </c>
      <c r="AA1821">
        <v>11.169</v>
      </c>
      <c r="AB1821">
        <v>12.356</v>
      </c>
      <c r="AC1821">
        <v>10.122</v>
      </c>
      <c r="AD1821">
        <v>10.263</v>
      </c>
      <c r="AE1821">
        <v>10.936999999999999</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0.76700000000000002</v>
      </c>
      <c r="AU1821">
        <v>2.573</v>
      </c>
      <c r="AV1821">
        <v>2</v>
      </c>
      <c r="AW1821">
        <v>3.21</v>
      </c>
      <c r="AX1821">
        <v>3</v>
      </c>
      <c r="AY1821">
        <v>3</v>
      </c>
      <c r="AZ1821">
        <v>3</v>
      </c>
      <c r="BA1821">
        <v>3</v>
      </c>
      <c r="BB1821">
        <v>3</v>
      </c>
      <c r="BC1821">
        <v>2018</v>
      </c>
    </row>
    <row r="1822" spans="1:55" x14ac:dyDescent="0.25">
      <c r="A1822">
        <v>238</v>
      </c>
      <c r="B1822" t="s">
        <v>708</v>
      </c>
      <c r="C1822" t="s">
        <v>299</v>
      </c>
      <c r="D1822" t="s">
        <v>709</v>
      </c>
      <c r="E1822" t="s">
        <v>300</v>
      </c>
      <c r="G1822" t="s">
        <v>274</v>
      </c>
    </row>
    <row r="1823" spans="1:55" x14ac:dyDescent="0.25">
      <c r="A1823">
        <v>238</v>
      </c>
      <c r="B1823" t="s">
        <v>708</v>
      </c>
      <c r="C1823" t="s">
        <v>301</v>
      </c>
      <c r="D1823" t="s">
        <v>709</v>
      </c>
      <c r="E1823" t="s">
        <v>302</v>
      </c>
      <c r="F1823" t="s">
        <v>303</v>
      </c>
      <c r="G1823" t="s">
        <v>235</v>
      </c>
      <c r="I1823" t="s">
        <v>712</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3.0350000000000001</v>
      </c>
      <c r="AV1823">
        <v>-0.31</v>
      </c>
      <c r="AW1823">
        <v>3.9359999999999999</v>
      </c>
      <c r="AX1823">
        <v>3.3969999999999998</v>
      </c>
      <c r="AY1823">
        <v>2.927</v>
      </c>
      <c r="AZ1823">
        <v>3.0779999999999998</v>
      </c>
      <c r="BA1823">
        <v>3.51</v>
      </c>
      <c r="BB1823">
        <v>3.8410000000000002</v>
      </c>
      <c r="BC1823">
        <v>2017</v>
      </c>
    </row>
    <row r="1824" spans="1:55" x14ac:dyDescent="0.25">
      <c r="A1824">
        <v>238</v>
      </c>
      <c r="B1824" t="s">
        <v>708</v>
      </c>
      <c r="C1824" t="s">
        <v>305</v>
      </c>
      <c r="D1824" t="s">
        <v>709</v>
      </c>
      <c r="E1824" t="s">
        <v>306</v>
      </c>
      <c r="F1824" t="s">
        <v>307</v>
      </c>
      <c r="G1824" t="s">
        <v>235</v>
      </c>
      <c r="I1824" t="s">
        <v>712</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3.0350000000000001</v>
      </c>
      <c r="AV1824">
        <v>-0.31</v>
      </c>
      <c r="AW1824">
        <v>3.9359999999999999</v>
      </c>
      <c r="AX1824">
        <v>3.3969999999999998</v>
      </c>
      <c r="AY1824">
        <v>2.927</v>
      </c>
      <c r="AZ1824">
        <v>3.0779999999999998</v>
      </c>
      <c r="BA1824">
        <v>3.51</v>
      </c>
      <c r="BB1824">
        <v>3.8410000000000002</v>
      </c>
      <c r="BC1824">
        <v>2017</v>
      </c>
    </row>
    <row r="1825" spans="1:55" x14ac:dyDescent="0.25">
      <c r="A1825">
        <v>238</v>
      </c>
      <c r="B1825" t="s">
        <v>708</v>
      </c>
      <c r="C1825" t="s">
        <v>308</v>
      </c>
      <c r="D1825" t="s">
        <v>709</v>
      </c>
      <c r="E1825" t="s">
        <v>309</v>
      </c>
      <c r="F1825" t="s">
        <v>310</v>
      </c>
      <c r="G1825" t="s">
        <v>235</v>
      </c>
      <c r="I1825" t="s">
        <v>712</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5.0060000000000002</v>
      </c>
      <c r="AV1825">
        <v>4.0810000000000004</v>
      </c>
      <c r="AW1825">
        <v>4.2619999999999996</v>
      </c>
      <c r="AX1825">
        <v>4.1559999999999997</v>
      </c>
      <c r="AY1825">
        <v>3.7490000000000001</v>
      </c>
      <c r="AZ1825">
        <v>4.157</v>
      </c>
      <c r="BA1825">
        <v>4.2409999999999997</v>
      </c>
      <c r="BB1825">
        <v>4.7729999999999997</v>
      </c>
      <c r="BC1825">
        <v>2017</v>
      </c>
    </row>
    <row r="1826" spans="1:55" x14ac:dyDescent="0.25">
      <c r="A1826">
        <v>238</v>
      </c>
      <c r="B1826" t="s">
        <v>708</v>
      </c>
      <c r="C1826" t="s">
        <v>311</v>
      </c>
      <c r="D1826" t="s">
        <v>709</v>
      </c>
      <c r="E1826" t="s">
        <v>312</v>
      </c>
      <c r="F1826" t="s">
        <v>313</v>
      </c>
      <c r="G1826" t="s">
        <v>235</v>
      </c>
      <c r="I1826" t="s">
        <v>712</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7.2709999999999999</v>
      </c>
      <c r="AW1826">
        <v>8.891</v>
      </c>
      <c r="AX1826">
        <v>6.9550000000000001</v>
      </c>
      <c r="AY1826">
        <v>6.694</v>
      </c>
      <c r="AZ1826">
        <v>6.8280000000000003</v>
      </c>
      <c r="BA1826">
        <v>6.8689999999999998</v>
      </c>
      <c r="BB1826">
        <v>6.8840000000000003</v>
      </c>
      <c r="BC1826">
        <v>2017</v>
      </c>
    </row>
    <row r="1827" spans="1:55" x14ac:dyDescent="0.25">
      <c r="A1827">
        <v>238</v>
      </c>
      <c r="B1827" t="s">
        <v>708</v>
      </c>
      <c r="C1827" t="s">
        <v>314</v>
      </c>
      <c r="D1827" t="s">
        <v>709</v>
      </c>
      <c r="E1827" t="s">
        <v>315</v>
      </c>
      <c r="F1827" t="s">
        <v>316</v>
      </c>
      <c r="G1827" t="s">
        <v>317</v>
      </c>
      <c r="I1827" t="s">
        <v>713</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10.199999999999999</v>
      </c>
      <c r="AW1827">
        <v>9.6590000000000007</v>
      </c>
      <c r="AX1827">
        <v>9.6</v>
      </c>
      <c r="AY1827">
        <v>9.6</v>
      </c>
      <c r="AZ1827">
        <v>9.5</v>
      </c>
      <c r="BA1827">
        <v>9.3000000000000007</v>
      </c>
      <c r="BB1827">
        <v>9.3000000000000007</v>
      </c>
      <c r="BC1827">
        <v>2018</v>
      </c>
    </row>
    <row r="1828" spans="1:55" x14ac:dyDescent="0.25">
      <c r="A1828">
        <v>238</v>
      </c>
      <c r="B1828" t="s">
        <v>708</v>
      </c>
      <c r="C1828" t="s">
        <v>318</v>
      </c>
      <c r="D1828" t="s">
        <v>709</v>
      </c>
      <c r="E1828" t="s">
        <v>319</v>
      </c>
      <c r="F1828" t="s">
        <v>320</v>
      </c>
      <c r="G1828" t="s">
        <v>321</v>
      </c>
      <c r="H1828" t="s">
        <v>322</v>
      </c>
    </row>
    <row r="1829" spans="1:55" x14ac:dyDescent="0.25">
      <c r="A1829">
        <v>238</v>
      </c>
      <c r="B1829" t="s">
        <v>708</v>
      </c>
      <c r="C1829" t="s">
        <v>323</v>
      </c>
      <c r="D1829" t="s">
        <v>709</v>
      </c>
      <c r="E1829" t="s">
        <v>324</v>
      </c>
      <c r="F1829" t="s">
        <v>325</v>
      </c>
      <c r="G1829" t="s">
        <v>321</v>
      </c>
      <c r="H1829" t="s">
        <v>322</v>
      </c>
      <c r="I1829" t="s">
        <v>714</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5.024</v>
      </c>
      <c r="AW1829">
        <v>5.0830000000000002</v>
      </c>
      <c r="AX1829">
        <v>5.1420000000000003</v>
      </c>
      <c r="AY1829">
        <v>5.202</v>
      </c>
      <c r="AZ1829">
        <v>5.2619999999999996</v>
      </c>
      <c r="BA1829">
        <v>5.3230000000000004</v>
      </c>
      <c r="BB1829">
        <v>5.3849999999999998</v>
      </c>
      <c r="BC1829">
        <v>2017</v>
      </c>
    </row>
    <row r="1830" spans="1:55" x14ac:dyDescent="0.25">
      <c r="A1830">
        <v>238</v>
      </c>
      <c r="B1830" t="s">
        <v>708</v>
      </c>
      <c r="C1830" t="s">
        <v>327</v>
      </c>
      <c r="D1830" t="s">
        <v>709</v>
      </c>
      <c r="E1830" t="s">
        <v>328</v>
      </c>
      <c r="F1830" t="s">
        <v>329</v>
      </c>
      <c r="G1830" t="s">
        <v>229</v>
      </c>
      <c r="H1830" t="s">
        <v>230</v>
      </c>
      <c r="I1830" t="s">
        <v>715</v>
      </c>
      <c r="J1830" t="s">
        <v>232</v>
      </c>
      <c r="K1830" t="s">
        <v>232</v>
      </c>
      <c r="L1830" t="s">
        <v>232</v>
      </c>
      <c r="M1830" t="s">
        <v>232</v>
      </c>
      <c r="N1830" t="s">
        <v>232</v>
      </c>
      <c r="O1830" t="s">
        <v>232</v>
      </c>
      <c r="P1830" t="s">
        <v>232</v>
      </c>
      <c r="Q1830" t="s">
        <v>232</v>
      </c>
      <c r="R1830" t="s">
        <v>232</v>
      </c>
      <c r="S1830" t="s">
        <v>232</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52">
        <v>1107.69</v>
      </c>
      <c r="AI1830" s="52">
        <v>1321.39</v>
      </c>
      <c r="AJ1830" s="52">
        <v>1638.35</v>
      </c>
      <c r="AK1830" s="52">
        <v>2104.6999999999998</v>
      </c>
      <c r="AL1830" s="52">
        <v>2490.0300000000002</v>
      </c>
      <c r="AM1830" s="52">
        <v>2363.27</v>
      </c>
      <c r="AN1830" s="52">
        <v>2591.29</v>
      </c>
      <c r="AO1830" s="52">
        <v>2869.47</v>
      </c>
      <c r="AP1830" s="52">
        <v>3118.25</v>
      </c>
      <c r="AQ1830" s="52">
        <v>3379.74</v>
      </c>
      <c r="AR1830" s="52">
        <v>3625.19</v>
      </c>
      <c r="AS1830" s="52">
        <v>3993.82</v>
      </c>
      <c r="AT1830" s="52">
        <v>4379.46</v>
      </c>
      <c r="AU1830" s="52">
        <v>4560.07</v>
      </c>
      <c r="AV1830" s="52">
        <v>4736.57</v>
      </c>
      <c r="AW1830" s="52">
        <v>5367.43</v>
      </c>
      <c r="AX1830" s="52">
        <v>5883.3</v>
      </c>
      <c r="AY1830" s="52">
        <v>6296.88</v>
      </c>
      <c r="AZ1830" s="52">
        <v>6753.95</v>
      </c>
      <c r="BA1830" s="52">
        <v>7204.65</v>
      </c>
      <c r="BB1830" s="52">
        <v>7717.3</v>
      </c>
      <c r="BC1830">
        <v>2017</v>
      </c>
    </row>
    <row r="1831" spans="1:55" x14ac:dyDescent="0.25">
      <c r="A1831">
        <v>238</v>
      </c>
      <c r="B1831" t="s">
        <v>708</v>
      </c>
      <c r="C1831" t="s">
        <v>331</v>
      </c>
      <c r="D1831" t="s">
        <v>709</v>
      </c>
      <c r="E1831" t="s">
        <v>328</v>
      </c>
      <c r="F1831" t="s">
        <v>329</v>
      </c>
      <c r="G1831" t="s">
        <v>282</v>
      </c>
      <c r="I1831" t="s">
        <v>332</v>
      </c>
      <c r="J1831" t="s">
        <v>232</v>
      </c>
      <c r="K1831" t="s">
        <v>232</v>
      </c>
      <c r="L1831" t="s">
        <v>232</v>
      </c>
      <c r="M1831" t="s">
        <v>232</v>
      </c>
      <c r="N1831" t="s">
        <v>232</v>
      </c>
      <c r="O1831" t="s">
        <v>232</v>
      </c>
      <c r="P1831" t="s">
        <v>232</v>
      </c>
      <c r="Q1831" t="s">
        <v>232</v>
      </c>
      <c r="R1831" t="s">
        <v>232</v>
      </c>
      <c r="S1831" t="s">
        <v>232</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13.811999999999999</v>
      </c>
      <c r="AV1831">
        <v>13.653</v>
      </c>
      <c r="AW1831">
        <v>14.493</v>
      </c>
      <c r="AX1831">
        <v>15.005000000000001</v>
      </c>
      <c r="AY1831">
        <v>15.180999999999999</v>
      </c>
      <c r="AZ1831">
        <v>15.337999999999999</v>
      </c>
      <c r="BA1831">
        <v>15.391999999999999</v>
      </c>
      <c r="BB1831">
        <v>15.454000000000001</v>
      </c>
      <c r="BC1831">
        <v>2017</v>
      </c>
    </row>
    <row r="1832" spans="1:55" x14ac:dyDescent="0.25">
      <c r="A1832">
        <v>238</v>
      </c>
      <c r="B1832" t="s">
        <v>708</v>
      </c>
      <c r="C1832" t="s">
        <v>333</v>
      </c>
      <c r="D1832" t="s">
        <v>709</v>
      </c>
      <c r="E1832" t="s">
        <v>334</v>
      </c>
      <c r="F1832" t="s">
        <v>335</v>
      </c>
      <c r="G1832" t="s">
        <v>229</v>
      </c>
      <c r="H1832" t="s">
        <v>230</v>
      </c>
      <c r="I1832" t="s">
        <v>715</v>
      </c>
      <c r="J1832" t="s">
        <v>232</v>
      </c>
      <c r="K1832" t="s">
        <v>232</v>
      </c>
      <c r="L1832" t="s">
        <v>232</v>
      </c>
      <c r="M1832" t="s">
        <v>232</v>
      </c>
      <c r="N1832" t="s">
        <v>232</v>
      </c>
      <c r="O1832" t="s">
        <v>232</v>
      </c>
      <c r="P1832" t="s">
        <v>232</v>
      </c>
      <c r="Q1832" t="s">
        <v>232</v>
      </c>
      <c r="R1832" t="s">
        <v>232</v>
      </c>
      <c r="S1832" t="s">
        <v>232</v>
      </c>
      <c r="T1832">
        <v>99.143000000000001</v>
      </c>
      <c r="U1832">
        <v>123.38800000000001</v>
      </c>
      <c r="V1832">
        <v>158.33600000000001</v>
      </c>
      <c r="W1832">
        <v>188.24299999999999</v>
      </c>
      <c r="X1832">
        <v>286.959</v>
      </c>
      <c r="Y1832">
        <v>341.14400000000001</v>
      </c>
      <c r="Z1832">
        <v>419.351</v>
      </c>
      <c r="AA1832">
        <v>476.93900000000002</v>
      </c>
      <c r="AB1832">
        <v>564.04999999999995</v>
      </c>
      <c r="AC1832">
        <v>680.58699999999999</v>
      </c>
      <c r="AD1832">
        <v>780.61500000000001</v>
      </c>
      <c r="AE1832">
        <v>907.86300000000006</v>
      </c>
      <c r="AF1832" s="52">
        <v>1106.6500000000001</v>
      </c>
      <c r="AG1832" s="52">
        <v>1209.58</v>
      </c>
      <c r="AH1832" s="52">
        <v>1386.02</v>
      </c>
      <c r="AI1832" s="52">
        <v>1587.97</v>
      </c>
      <c r="AJ1832" s="52">
        <v>1804.39</v>
      </c>
      <c r="AK1832" s="52">
        <v>2061.75</v>
      </c>
      <c r="AL1832" s="52">
        <v>2535.59</v>
      </c>
      <c r="AM1832" s="52">
        <v>2969.51</v>
      </c>
      <c r="AN1832" s="52">
        <v>3623.08</v>
      </c>
      <c r="AO1832" s="52">
        <v>3762.44</v>
      </c>
      <c r="AP1832" s="52">
        <v>4177.72</v>
      </c>
      <c r="AQ1832" s="52">
        <v>4765.28</v>
      </c>
      <c r="AR1832" s="52">
        <v>5230.8100000000004</v>
      </c>
      <c r="AS1832" s="52">
        <v>5647.13</v>
      </c>
      <c r="AT1832" s="52">
        <v>6023.75</v>
      </c>
      <c r="AU1832" s="52">
        <v>6610.24</v>
      </c>
      <c r="AV1832" s="52">
        <v>6829.17</v>
      </c>
      <c r="AW1832" s="52">
        <v>7509.76</v>
      </c>
      <c r="AX1832" s="52">
        <v>7881.82</v>
      </c>
      <c r="AY1832" s="52">
        <v>8308.17</v>
      </c>
      <c r="AZ1832" s="52">
        <v>8623.99</v>
      </c>
      <c r="BA1832" s="52">
        <v>8969.9699999999993</v>
      </c>
      <c r="BB1832" s="52">
        <v>9351.27</v>
      </c>
      <c r="BC1832">
        <v>2017</v>
      </c>
    </row>
    <row r="1833" spans="1:55" x14ac:dyDescent="0.25">
      <c r="A1833">
        <v>238</v>
      </c>
      <c r="B1833" t="s">
        <v>708</v>
      </c>
      <c r="C1833" t="s">
        <v>336</v>
      </c>
      <c r="D1833" t="s">
        <v>709</v>
      </c>
      <c r="E1833" t="s">
        <v>334</v>
      </c>
      <c r="F1833" t="s">
        <v>335</v>
      </c>
      <c r="G1833" t="s">
        <v>282</v>
      </c>
      <c r="I1833" t="s">
        <v>337</v>
      </c>
      <c r="J1833" t="s">
        <v>232</v>
      </c>
      <c r="K1833" t="s">
        <v>232</v>
      </c>
      <c r="L1833" t="s">
        <v>232</v>
      </c>
      <c r="M1833" t="s">
        <v>232</v>
      </c>
      <c r="N1833" t="s">
        <v>232</v>
      </c>
      <c r="O1833" t="s">
        <v>232</v>
      </c>
      <c r="P1833" t="s">
        <v>232</v>
      </c>
      <c r="Q1833" t="s">
        <v>232</v>
      </c>
      <c r="R1833" t="s">
        <v>232</v>
      </c>
      <c r="S1833" t="s">
        <v>232</v>
      </c>
      <c r="T1833">
        <v>18.945</v>
      </c>
      <c r="U1833">
        <v>14.058</v>
      </c>
      <c r="V1833">
        <v>13.803000000000001</v>
      </c>
      <c r="W1833">
        <v>13.882999999999999</v>
      </c>
      <c r="X1833">
        <v>17.512</v>
      </c>
      <c r="Y1833">
        <v>16.495000000000001</v>
      </c>
      <c r="Z1833">
        <v>17.376999999999999</v>
      </c>
      <c r="AA1833">
        <v>16.335999999999999</v>
      </c>
      <c r="AB1833">
        <v>16.105</v>
      </c>
      <c r="AC1833">
        <v>16.782</v>
      </c>
      <c r="AD1833">
        <v>16.943000000000001</v>
      </c>
      <c r="AE1833">
        <v>17.347000000000001</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20.021999999999998</v>
      </c>
      <c r="AV1833">
        <v>19.684000000000001</v>
      </c>
      <c r="AW1833">
        <v>20.277000000000001</v>
      </c>
      <c r="AX1833">
        <v>20.102</v>
      </c>
      <c r="AY1833">
        <v>20.029</v>
      </c>
      <c r="AZ1833">
        <v>19.585000000000001</v>
      </c>
      <c r="BA1833">
        <v>19.163</v>
      </c>
      <c r="BB1833">
        <v>18.725999999999999</v>
      </c>
      <c r="BC1833">
        <v>2017</v>
      </c>
    </row>
    <row r="1834" spans="1:55" x14ac:dyDescent="0.25">
      <c r="A1834">
        <v>238</v>
      </c>
      <c r="B1834" t="s">
        <v>708</v>
      </c>
      <c r="C1834" t="s">
        <v>338</v>
      </c>
      <c r="D1834" t="s">
        <v>709</v>
      </c>
      <c r="E1834" t="s">
        <v>339</v>
      </c>
      <c r="F1834" t="s">
        <v>340</v>
      </c>
      <c r="G1834" t="s">
        <v>229</v>
      </c>
      <c r="H1834" t="s">
        <v>230</v>
      </c>
      <c r="I1834" t="s">
        <v>715</v>
      </c>
      <c r="J1834" t="s">
        <v>232</v>
      </c>
      <c r="K1834" t="s">
        <v>232</v>
      </c>
      <c r="L1834" t="s">
        <v>232</v>
      </c>
      <c r="M1834" t="s">
        <v>232</v>
      </c>
      <c r="N1834" t="s">
        <v>232</v>
      </c>
      <c r="O1834" t="s">
        <v>232</v>
      </c>
      <c r="P1834" t="s">
        <v>232</v>
      </c>
      <c r="Q1834" t="s">
        <v>232</v>
      </c>
      <c r="R1834" t="s">
        <v>232</v>
      </c>
      <c r="S1834" t="s">
        <v>232</v>
      </c>
      <c r="T1834">
        <v>-23.132999999999999</v>
      </c>
      <c r="U1834">
        <v>-21.238</v>
      </c>
      <c r="V1834">
        <v>-17.436</v>
      </c>
      <c r="W1834">
        <v>-20.742999999999999</v>
      </c>
      <c r="X1834">
        <v>-89.959000000000003</v>
      </c>
      <c r="Y1834">
        <v>-76.619</v>
      </c>
      <c r="Z1834">
        <v>-104.851</v>
      </c>
      <c r="AA1834">
        <v>-99.438999999999993</v>
      </c>
      <c r="AB1834">
        <v>-104.346</v>
      </c>
      <c r="AC1834">
        <v>-117.35899999999999</v>
      </c>
      <c r="AD1834">
        <v>-170.477</v>
      </c>
      <c r="AE1834">
        <v>-182.3</v>
      </c>
      <c r="AF1834">
        <v>-297.84300000000002</v>
      </c>
      <c r="AG1834">
        <v>-236.30799999999999</v>
      </c>
      <c r="AH1834">
        <v>-278.33800000000002</v>
      </c>
      <c r="AI1834">
        <v>-266.58600000000001</v>
      </c>
      <c r="AJ1834">
        <v>-166.035</v>
      </c>
      <c r="AK1834">
        <v>42.948999999999998</v>
      </c>
      <c r="AL1834">
        <v>-45.555999999999997</v>
      </c>
      <c r="AM1834">
        <v>-606.24800000000005</v>
      </c>
      <c r="AN1834" s="52">
        <v>-1031.79</v>
      </c>
      <c r="AO1834">
        <v>-892.96799999999996</v>
      </c>
      <c r="AP1834" s="52">
        <v>-1059.46</v>
      </c>
      <c r="AQ1834" s="52">
        <v>-1385.53</v>
      </c>
      <c r="AR1834" s="52">
        <v>-1605.62</v>
      </c>
      <c r="AS1834" s="52">
        <v>-1653.31</v>
      </c>
      <c r="AT1834" s="52">
        <v>-1644.29</v>
      </c>
      <c r="AU1834" s="52">
        <v>-2050.17</v>
      </c>
      <c r="AV1834" s="52">
        <v>-2092.6</v>
      </c>
      <c r="AW1834" s="52">
        <v>-2142.33</v>
      </c>
      <c r="AX1834" s="52">
        <v>-1998.53</v>
      </c>
      <c r="AY1834" s="52">
        <v>-2011.29</v>
      </c>
      <c r="AZ1834" s="52">
        <v>-1870.04</v>
      </c>
      <c r="BA1834" s="52">
        <v>-1765.33</v>
      </c>
      <c r="BB1834" s="52">
        <v>-1633.98</v>
      </c>
      <c r="BC1834">
        <v>2017</v>
      </c>
    </row>
    <row r="1835" spans="1:55" x14ac:dyDescent="0.25">
      <c r="A1835">
        <v>238</v>
      </c>
      <c r="B1835" t="s">
        <v>708</v>
      </c>
      <c r="C1835" t="s">
        <v>341</v>
      </c>
      <c r="D1835" t="s">
        <v>709</v>
      </c>
      <c r="E1835" t="s">
        <v>339</v>
      </c>
      <c r="F1835" t="s">
        <v>340</v>
      </c>
      <c r="G1835" t="s">
        <v>282</v>
      </c>
      <c r="I1835" t="s">
        <v>342</v>
      </c>
      <c r="J1835" t="s">
        <v>232</v>
      </c>
      <c r="K1835" t="s">
        <v>232</v>
      </c>
      <c r="L1835" t="s">
        <v>232</v>
      </c>
      <c r="M1835" t="s">
        <v>232</v>
      </c>
      <c r="N1835" t="s">
        <v>232</v>
      </c>
      <c r="O1835" t="s">
        <v>232</v>
      </c>
      <c r="P1835" t="s">
        <v>232</v>
      </c>
      <c r="Q1835" t="s">
        <v>232</v>
      </c>
      <c r="R1835" t="s">
        <v>232</v>
      </c>
      <c r="S1835" t="s">
        <v>232</v>
      </c>
      <c r="T1835">
        <v>-4.42</v>
      </c>
      <c r="U1835">
        <v>-2.42</v>
      </c>
      <c r="V1835">
        <v>-1.52</v>
      </c>
      <c r="W1835">
        <v>-1.53</v>
      </c>
      <c r="X1835">
        <v>-5.49</v>
      </c>
      <c r="Y1835">
        <v>-3.7050000000000001</v>
      </c>
      <c r="Z1835">
        <v>-4.3449999999999998</v>
      </c>
      <c r="AA1835">
        <v>-3.4060000000000001</v>
      </c>
      <c r="AB1835">
        <v>-2.9790000000000001</v>
      </c>
      <c r="AC1835">
        <v>-2.8940000000000001</v>
      </c>
      <c r="AD1835">
        <v>-3.7</v>
      </c>
      <c r="AE1835">
        <v>-3.4830000000000001</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-5.2809999999999997</v>
      </c>
      <c r="AU1835">
        <v>-6.21</v>
      </c>
      <c r="AV1835">
        <v>-6.032</v>
      </c>
      <c r="AW1835">
        <v>-5.7850000000000001</v>
      </c>
      <c r="AX1835">
        <v>-5.0970000000000004</v>
      </c>
      <c r="AY1835">
        <v>-4.8490000000000002</v>
      </c>
      <c r="AZ1835">
        <v>-4.2469999999999999</v>
      </c>
      <c r="BA1835">
        <v>-3.7709999999999999</v>
      </c>
      <c r="BB1835">
        <v>-3.2719999999999998</v>
      </c>
      <c r="BC1835">
        <v>2017</v>
      </c>
    </row>
    <row r="1836" spans="1:55" x14ac:dyDescent="0.25">
      <c r="A1836">
        <v>238</v>
      </c>
      <c r="B1836" t="s">
        <v>708</v>
      </c>
      <c r="C1836" t="s">
        <v>343</v>
      </c>
      <c r="D1836" t="s">
        <v>709</v>
      </c>
      <c r="E1836" t="s">
        <v>344</v>
      </c>
      <c r="F1836" t="s">
        <v>345</v>
      </c>
      <c r="G1836" t="s">
        <v>229</v>
      </c>
      <c r="H1836" t="s">
        <v>230</v>
      </c>
      <c r="I1836" t="s">
        <v>715</v>
      </c>
      <c r="J1836" t="s">
        <v>232</v>
      </c>
      <c r="K1836" t="s">
        <v>232</v>
      </c>
      <c r="L1836" t="s">
        <v>232</v>
      </c>
      <c r="M1836" t="s">
        <v>232</v>
      </c>
      <c r="N1836" t="s">
        <v>232</v>
      </c>
      <c r="O1836" t="s">
        <v>232</v>
      </c>
      <c r="P1836" t="s">
        <v>232</v>
      </c>
      <c r="Q1836" t="s">
        <v>232</v>
      </c>
      <c r="R1836" t="s">
        <v>232</v>
      </c>
      <c r="S1836" t="s">
        <v>232</v>
      </c>
      <c r="T1836" t="s">
        <v>232</v>
      </c>
      <c r="U1836" t="s">
        <v>232</v>
      </c>
      <c r="V1836" t="s">
        <v>232</v>
      </c>
      <c r="W1836" t="s">
        <v>232</v>
      </c>
      <c r="X1836" t="s">
        <v>232</v>
      </c>
      <c r="Y1836" t="s">
        <v>232</v>
      </c>
      <c r="Z1836">
        <v>-104.851</v>
      </c>
      <c r="AA1836">
        <v>-99.438999999999993</v>
      </c>
      <c r="AB1836">
        <v>-104.346</v>
      </c>
      <c r="AC1836">
        <v>-122.15900000000001</v>
      </c>
      <c r="AD1836">
        <v>-174.48500000000001</v>
      </c>
      <c r="AE1836">
        <v>-183.953</v>
      </c>
      <c r="AF1836">
        <v>-293.93</v>
      </c>
      <c r="AG1836">
        <v>-230.9</v>
      </c>
      <c r="AH1836">
        <v>-268.09199999999998</v>
      </c>
      <c r="AI1836">
        <v>-238.971</v>
      </c>
      <c r="AJ1836">
        <v>-160.898</v>
      </c>
      <c r="AK1836">
        <v>-11.855</v>
      </c>
      <c r="AL1836">
        <v>-115.496</v>
      </c>
      <c r="AM1836">
        <v>-559.96500000000003</v>
      </c>
      <c r="AN1836" s="52">
        <v>-1011.13</v>
      </c>
      <c r="AO1836">
        <v>-886.57799999999997</v>
      </c>
      <c r="AP1836" s="52">
        <v>-1086.75</v>
      </c>
      <c r="AQ1836" s="52">
        <v>-1373.13</v>
      </c>
      <c r="AR1836" s="52">
        <v>-1592.43</v>
      </c>
      <c r="AS1836" s="52">
        <v>-1644.04</v>
      </c>
      <c r="AT1836" s="52">
        <v>-1668.47</v>
      </c>
      <c r="AU1836" s="52">
        <v>-2079.8000000000002</v>
      </c>
      <c r="AV1836" s="52">
        <v>-2099.7199999999998</v>
      </c>
      <c r="AW1836" s="52">
        <v>-2136.09</v>
      </c>
      <c r="AX1836" s="52">
        <v>-1967.06</v>
      </c>
      <c r="AY1836" s="52">
        <v>-1960.42</v>
      </c>
      <c r="AZ1836" s="52">
        <v>-1800.35</v>
      </c>
      <c r="BA1836" s="52">
        <v>-1683.19</v>
      </c>
      <c r="BB1836" s="52">
        <v>-1548.73</v>
      </c>
      <c r="BC1836">
        <v>2017</v>
      </c>
    </row>
    <row r="1837" spans="1:55" x14ac:dyDescent="0.25">
      <c r="A1837">
        <v>238</v>
      </c>
      <c r="B1837" t="s">
        <v>708</v>
      </c>
      <c r="C1837" t="s">
        <v>346</v>
      </c>
      <c r="D1837" t="s">
        <v>709</v>
      </c>
      <c r="E1837" t="s">
        <v>344</v>
      </c>
      <c r="F1837" t="s">
        <v>345</v>
      </c>
      <c r="G1837" t="s">
        <v>270</v>
      </c>
      <c r="I1837" t="s">
        <v>397</v>
      </c>
      <c r="J1837" t="s">
        <v>232</v>
      </c>
      <c r="K1837" t="s">
        <v>232</v>
      </c>
      <c r="L1837" t="s">
        <v>232</v>
      </c>
      <c r="M1837" t="s">
        <v>232</v>
      </c>
      <c r="N1837" t="s">
        <v>232</v>
      </c>
      <c r="O1837" t="s">
        <v>232</v>
      </c>
      <c r="P1837" t="s">
        <v>232</v>
      </c>
      <c r="Q1837" t="s">
        <v>232</v>
      </c>
      <c r="R1837" t="s">
        <v>232</v>
      </c>
      <c r="S1837" t="s">
        <v>232</v>
      </c>
      <c r="T1837" t="s">
        <v>232</v>
      </c>
      <c r="U1837" t="s">
        <v>232</v>
      </c>
      <c r="V1837" t="s">
        <v>232</v>
      </c>
      <c r="W1837" t="s">
        <v>232</v>
      </c>
      <c r="X1837" t="s">
        <v>232</v>
      </c>
      <c r="Y1837" t="s">
        <v>232</v>
      </c>
      <c r="Z1837">
        <v>-4.2439999999999998</v>
      </c>
      <c r="AA1837">
        <v>-3.3639999999999999</v>
      </c>
      <c r="AB1837">
        <v>-3.0139999999999998</v>
      </c>
      <c r="AC1837">
        <v>-3.0379999999999998</v>
      </c>
      <c r="AD1837">
        <v>-3.8119999999999998</v>
      </c>
      <c r="AE1837">
        <v>-3.5230000000000001</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-6.3410000000000002</v>
      </c>
      <c r="AV1837">
        <v>-6.0609999999999999</v>
      </c>
      <c r="AW1837">
        <v>-5.7610000000000001</v>
      </c>
      <c r="AX1837">
        <v>-4.99</v>
      </c>
      <c r="AY1837">
        <v>-4.6879999999999997</v>
      </c>
      <c r="AZ1837">
        <v>-4.0460000000000003</v>
      </c>
      <c r="BA1837">
        <v>-3.5550000000000002</v>
      </c>
      <c r="BB1837">
        <v>-3.0670000000000002</v>
      </c>
      <c r="BC1837">
        <v>2017</v>
      </c>
    </row>
    <row r="1838" spans="1:55" x14ac:dyDescent="0.25">
      <c r="A1838">
        <v>238</v>
      </c>
      <c r="B1838" t="s">
        <v>708</v>
      </c>
      <c r="C1838" t="s">
        <v>347</v>
      </c>
      <c r="D1838" t="s">
        <v>709</v>
      </c>
      <c r="E1838" t="s">
        <v>348</v>
      </c>
      <c r="F1838" t="s">
        <v>349</v>
      </c>
      <c r="G1838" t="s">
        <v>229</v>
      </c>
      <c r="H1838" t="s">
        <v>230</v>
      </c>
      <c r="I1838" t="s">
        <v>715</v>
      </c>
      <c r="J1838" t="s">
        <v>232</v>
      </c>
      <c r="K1838" t="s">
        <v>232</v>
      </c>
      <c r="L1838" t="s">
        <v>232</v>
      </c>
      <c r="M1838" t="s">
        <v>232</v>
      </c>
      <c r="N1838" t="s">
        <v>232</v>
      </c>
      <c r="O1838" t="s">
        <v>232</v>
      </c>
      <c r="P1838" t="s">
        <v>232</v>
      </c>
      <c r="Q1838" t="s">
        <v>232</v>
      </c>
      <c r="R1838" t="s">
        <v>232</v>
      </c>
      <c r="S1838" t="s">
        <v>232</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-839.07</v>
      </c>
      <c r="AW1838">
        <v>-683.56799999999998</v>
      </c>
      <c r="AX1838">
        <v>-351.15899999999999</v>
      </c>
      <c r="AY1838">
        <v>-214.97200000000001</v>
      </c>
      <c r="AZ1838">
        <v>93.58</v>
      </c>
      <c r="BA1838">
        <v>393.03899999999999</v>
      </c>
      <c r="BB1838">
        <v>403.77300000000002</v>
      </c>
      <c r="BC1838">
        <v>2017</v>
      </c>
    </row>
    <row r="1839" spans="1:55" x14ac:dyDescent="0.25">
      <c r="A1839">
        <v>238</v>
      </c>
      <c r="B1839" t="s">
        <v>708</v>
      </c>
      <c r="C1839" t="s">
        <v>350</v>
      </c>
      <c r="D1839" t="s">
        <v>709</v>
      </c>
      <c r="E1839" t="s">
        <v>348</v>
      </c>
      <c r="F1839" t="s">
        <v>349</v>
      </c>
      <c r="G1839" t="s">
        <v>282</v>
      </c>
      <c r="I1839" t="s">
        <v>351</v>
      </c>
      <c r="J1839" t="s">
        <v>232</v>
      </c>
      <c r="K1839" t="s">
        <v>232</v>
      </c>
      <c r="L1839" t="s">
        <v>232</v>
      </c>
      <c r="M1839" t="s">
        <v>232</v>
      </c>
      <c r="N1839" t="s">
        <v>232</v>
      </c>
      <c r="O1839" t="s">
        <v>232</v>
      </c>
      <c r="P1839" t="s">
        <v>232</v>
      </c>
      <c r="Q1839" t="s">
        <v>232</v>
      </c>
      <c r="R1839" t="s">
        <v>232</v>
      </c>
      <c r="S1839" t="s">
        <v>232</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-3.0169999999999999</v>
      </c>
      <c r="AV1839">
        <v>-2.419</v>
      </c>
      <c r="AW1839">
        <v>-1.8460000000000001</v>
      </c>
      <c r="AX1839">
        <v>-0.89600000000000002</v>
      </c>
      <c r="AY1839">
        <v>-0.51800000000000002</v>
      </c>
      <c r="AZ1839">
        <v>0.21299999999999999</v>
      </c>
      <c r="BA1839">
        <v>0.84</v>
      </c>
      <c r="BB1839">
        <v>0.80900000000000005</v>
      </c>
      <c r="BC1839">
        <v>2017</v>
      </c>
    </row>
    <row r="1840" spans="1:55" x14ac:dyDescent="0.25">
      <c r="A1840">
        <v>238</v>
      </c>
      <c r="B1840" t="s">
        <v>708</v>
      </c>
      <c r="C1840" t="s">
        <v>352</v>
      </c>
      <c r="D1840" t="s">
        <v>709</v>
      </c>
      <c r="E1840" t="s">
        <v>353</v>
      </c>
      <c r="F1840" t="s">
        <v>354</v>
      </c>
      <c r="G1840" t="s">
        <v>229</v>
      </c>
      <c r="H1840" t="s">
        <v>230</v>
      </c>
    </row>
    <row r="1841" spans="1:55" x14ac:dyDescent="0.25">
      <c r="A1841">
        <v>238</v>
      </c>
      <c r="B1841" t="s">
        <v>708</v>
      </c>
      <c r="C1841" t="s">
        <v>355</v>
      </c>
      <c r="D1841" t="s">
        <v>709</v>
      </c>
      <c r="E1841" t="s">
        <v>353</v>
      </c>
      <c r="F1841" t="s">
        <v>354</v>
      </c>
      <c r="G1841" t="s">
        <v>282</v>
      </c>
    </row>
    <row r="1842" spans="1:55" x14ac:dyDescent="0.25">
      <c r="A1842">
        <v>238</v>
      </c>
      <c r="B1842" t="s">
        <v>708</v>
      </c>
      <c r="C1842" t="s">
        <v>356</v>
      </c>
      <c r="D1842" t="s">
        <v>709</v>
      </c>
      <c r="E1842" t="s">
        <v>357</v>
      </c>
      <c r="F1842" t="s">
        <v>358</v>
      </c>
      <c r="G1842" t="s">
        <v>229</v>
      </c>
      <c r="H1842" t="s">
        <v>230</v>
      </c>
      <c r="I1842" t="s">
        <v>715</v>
      </c>
      <c r="J1842" t="s">
        <v>232</v>
      </c>
      <c r="K1842" t="s">
        <v>232</v>
      </c>
      <c r="L1842" t="s">
        <v>232</v>
      </c>
      <c r="M1842" t="s">
        <v>232</v>
      </c>
      <c r="N1842" t="s">
        <v>232</v>
      </c>
      <c r="O1842" t="s">
        <v>232</v>
      </c>
      <c r="P1842" t="s">
        <v>232</v>
      </c>
      <c r="Q1842" t="s">
        <v>232</v>
      </c>
      <c r="R1842" t="s">
        <v>232</v>
      </c>
      <c r="S1842" t="s">
        <v>232</v>
      </c>
      <c r="T1842" t="s">
        <v>232</v>
      </c>
      <c r="U1842" t="s">
        <v>232</v>
      </c>
      <c r="V1842" t="s">
        <v>232</v>
      </c>
      <c r="W1842" t="s">
        <v>232</v>
      </c>
      <c r="X1842" t="s">
        <v>232</v>
      </c>
      <c r="Y1842" t="s">
        <v>232</v>
      </c>
      <c r="Z1842">
        <v>817.11699999999996</v>
      </c>
      <c r="AA1842">
        <v>896.65099999999995</v>
      </c>
      <c r="AB1842" s="52">
        <v>1432.1</v>
      </c>
      <c r="AC1842" s="52">
        <v>1587.55</v>
      </c>
      <c r="AD1842" s="52">
        <v>1797.62</v>
      </c>
      <c r="AE1842" s="52">
        <v>2082.92</v>
      </c>
      <c r="AF1842" s="52">
        <v>2471.9299999999998</v>
      </c>
      <c r="AG1842" s="52">
        <v>2793.18</v>
      </c>
      <c r="AH1842" s="52">
        <v>3339.22</v>
      </c>
      <c r="AI1842" s="52">
        <v>3571.78</v>
      </c>
      <c r="AJ1842" s="52">
        <v>3831.9</v>
      </c>
      <c r="AK1842" s="52">
        <v>3740.07</v>
      </c>
      <c r="AL1842" s="52">
        <v>3880.27</v>
      </c>
      <c r="AM1842" s="52">
        <v>4575.97</v>
      </c>
      <c r="AN1842" s="52">
        <v>5550.94</v>
      </c>
      <c r="AO1842" s="52">
        <v>6368.75</v>
      </c>
      <c r="AP1842" s="52">
        <v>7997.84</v>
      </c>
      <c r="AQ1842" s="52">
        <v>8908.9599999999991</v>
      </c>
      <c r="AR1842" s="52">
        <v>10455.92</v>
      </c>
      <c r="AS1842" s="52">
        <v>11968.52</v>
      </c>
      <c r="AT1842" s="52">
        <v>13986.81</v>
      </c>
      <c r="AU1842" s="52">
        <v>16042.49</v>
      </c>
      <c r="AV1842" s="52">
        <v>18575.62</v>
      </c>
      <c r="AW1842" s="52">
        <v>20795.47</v>
      </c>
      <c r="AX1842" s="52">
        <v>22859.67</v>
      </c>
      <c r="AY1842" s="52">
        <v>24949.58</v>
      </c>
      <c r="AZ1842" s="52">
        <v>26898.73</v>
      </c>
      <c r="BA1842" s="52">
        <v>28744.33</v>
      </c>
      <c r="BB1842" s="52">
        <v>30461.93</v>
      </c>
      <c r="BC1842">
        <v>2017</v>
      </c>
    </row>
    <row r="1843" spans="1:55" x14ac:dyDescent="0.25">
      <c r="A1843">
        <v>238</v>
      </c>
      <c r="B1843" t="s">
        <v>708</v>
      </c>
      <c r="C1843" t="s">
        <v>359</v>
      </c>
      <c r="D1843" t="s">
        <v>709</v>
      </c>
      <c r="E1843" t="s">
        <v>357</v>
      </c>
      <c r="F1843" t="s">
        <v>358</v>
      </c>
      <c r="G1843" t="s">
        <v>282</v>
      </c>
      <c r="I1843" t="s">
        <v>360</v>
      </c>
      <c r="J1843" t="s">
        <v>232</v>
      </c>
      <c r="K1843" t="s">
        <v>232</v>
      </c>
      <c r="L1843" t="s">
        <v>232</v>
      </c>
      <c r="M1843" t="s">
        <v>232</v>
      </c>
      <c r="N1843" t="s">
        <v>232</v>
      </c>
      <c r="O1843" t="s">
        <v>232</v>
      </c>
      <c r="P1843" t="s">
        <v>232</v>
      </c>
      <c r="Q1843" t="s">
        <v>232</v>
      </c>
      <c r="R1843" t="s">
        <v>232</v>
      </c>
      <c r="S1843" t="s">
        <v>232</v>
      </c>
      <c r="T1843" t="s">
        <v>232</v>
      </c>
      <c r="U1843" t="s">
        <v>232</v>
      </c>
      <c r="V1843" t="s">
        <v>232</v>
      </c>
      <c r="W1843" t="s">
        <v>232</v>
      </c>
      <c r="X1843" t="s">
        <v>232</v>
      </c>
      <c r="Y1843" t="s">
        <v>232</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48.591999999999999</v>
      </c>
      <c r="AV1843">
        <v>53.542999999999999</v>
      </c>
      <c r="AW1843">
        <v>56.15</v>
      </c>
      <c r="AX1843">
        <v>58.302</v>
      </c>
      <c r="AY1843">
        <v>60.148000000000003</v>
      </c>
      <c r="AZ1843">
        <v>61.085999999999999</v>
      </c>
      <c r="BA1843">
        <v>61.408000000000001</v>
      </c>
      <c r="BB1843">
        <v>61</v>
      </c>
      <c r="BC1843">
        <v>2017</v>
      </c>
    </row>
    <row r="1844" spans="1:55" x14ac:dyDescent="0.25">
      <c r="A1844">
        <v>238</v>
      </c>
      <c r="B1844" t="s">
        <v>708</v>
      </c>
      <c r="C1844" t="s">
        <v>361</v>
      </c>
      <c r="D1844" t="s">
        <v>709</v>
      </c>
      <c r="E1844" t="s">
        <v>362</v>
      </c>
      <c r="F1844" t="s">
        <v>363</v>
      </c>
      <c r="G1844" t="s">
        <v>229</v>
      </c>
      <c r="H1844" t="s">
        <v>230</v>
      </c>
      <c r="I1844" t="s">
        <v>715</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52">
        <v>1147.1500000000001</v>
      </c>
      <c r="W1844" s="52">
        <v>1355.93</v>
      </c>
      <c r="X1844" s="52">
        <v>1638.62</v>
      </c>
      <c r="Y1844" s="52">
        <v>2068.17</v>
      </c>
      <c r="Z1844" s="52">
        <v>2413.23</v>
      </c>
      <c r="AA1844" s="52">
        <v>2919.61</v>
      </c>
      <c r="AB1844" s="52">
        <v>3502.26</v>
      </c>
      <c r="AC1844" s="52">
        <v>4055.41</v>
      </c>
      <c r="AD1844" s="52">
        <v>4607.29</v>
      </c>
      <c r="AE1844" s="52">
        <v>5233.43</v>
      </c>
      <c r="AF1844" s="52">
        <v>5938.76</v>
      </c>
      <c r="AG1844" s="52">
        <v>6855.36</v>
      </c>
      <c r="AH1844" s="52">
        <v>8114.39</v>
      </c>
      <c r="AI1844" s="52">
        <v>9532.8799999999992</v>
      </c>
      <c r="AJ1844" s="52">
        <v>11555.64</v>
      </c>
      <c r="AK1844" s="52">
        <v>13816.35</v>
      </c>
      <c r="AL1844" s="52">
        <v>16109.61</v>
      </c>
      <c r="AM1844" s="52">
        <v>17521.04</v>
      </c>
      <c r="AN1844" s="52">
        <v>19596.939999999999</v>
      </c>
      <c r="AO1844" s="52">
        <v>21370.73</v>
      </c>
      <c r="AP1844" s="52">
        <v>23371.41</v>
      </c>
      <c r="AQ1844" s="52">
        <v>24860.94</v>
      </c>
      <c r="AR1844" s="52">
        <v>27226.880000000001</v>
      </c>
      <c r="AS1844" s="52">
        <v>29281.37</v>
      </c>
      <c r="AT1844" s="52">
        <v>31136.21</v>
      </c>
      <c r="AU1844" s="52">
        <v>33014.82</v>
      </c>
      <c r="AV1844" s="52">
        <v>34693.160000000003</v>
      </c>
      <c r="AW1844" s="52">
        <v>37035.39</v>
      </c>
      <c r="AX1844" s="52">
        <v>39208.78</v>
      </c>
      <c r="AY1844" s="52">
        <v>41480.019999999997</v>
      </c>
      <c r="AZ1844" s="52">
        <v>44034.54</v>
      </c>
      <c r="BA1844" s="52">
        <v>46809.03</v>
      </c>
      <c r="BB1844" s="52">
        <v>49937.97</v>
      </c>
      <c r="BC1844">
        <v>2017</v>
      </c>
    </row>
    <row r="1845" spans="1:55" x14ac:dyDescent="0.25">
      <c r="A1845">
        <v>238</v>
      </c>
      <c r="B1845" t="s">
        <v>708</v>
      </c>
      <c r="C1845" t="s">
        <v>364</v>
      </c>
      <c r="D1845" t="s">
        <v>709</v>
      </c>
      <c r="E1845" t="s">
        <v>365</v>
      </c>
      <c r="F1845" t="s">
        <v>366</v>
      </c>
      <c r="G1845" t="s">
        <v>242</v>
      </c>
      <c r="H1845" t="s">
        <v>230</v>
      </c>
      <c r="I1845" t="s">
        <v>716</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-1.774</v>
      </c>
      <c r="AV1845">
        <v>-1.8740000000000001</v>
      </c>
      <c r="AW1845">
        <v>-1.9490000000000001</v>
      </c>
      <c r="AX1845">
        <v>-2.11</v>
      </c>
      <c r="AY1845">
        <v>-2.222</v>
      </c>
      <c r="AZ1845">
        <v>-2.282</v>
      </c>
      <c r="BA1845">
        <v>-2.532</v>
      </c>
      <c r="BB1845">
        <v>-2.6989999999999998</v>
      </c>
      <c r="BC1845">
        <v>2017</v>
      </c>
    </row>
    <row r="1846" spans="1:55" x14ac:dyDescent="0.25">
      <c r="A1846">
        <v>238</v>
      </c>
      <c r="B1846" t="s">
        <v>708</v>
      </c>
      <c r="C1846" t="s">
        <v>368</v>
      </c>
      <c r="D1846" t="s">
        <v>709</v>
      </c>
      <c r="E1846" t="s">
        <v>365</v>
      </c>
      <c r="F1846" t="s">
        <v>366</v>
      </c>
      <c r="G1846" t="s">
        <v>282</v>
      </c>
      <c r="I1846" t="s">
        <v>369</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-3.024</v>
      </c>
      <c r="AV1846">
        <v>-3.177</v>
      </c>
      <c r="AW1846">
        <v>-3.2240000000000002</v>
      </c>
      <c r="AX1846">
        <v>-3.3250000000000002</v>
      </c>
      <c r="AY1846">
        <v>-3.335</v>
      </c>
      <c r="AZ1846">
        <v>-3.2519999999999998</v>
      </c>
      <c r="BA1846">
        <v>-3.4220000000000002</v>
      </c>
      <c r="BB1846">
        <v>-3.448</v>
      </c>
      <c r="BC1846">
        <v>2017</v>
      </c>
    </row>
    <row r="1847" spans="1:55" x14ac:dyDescent="0.25">
      <c r="A1847">
        <v>662</v>
      </c>
      <c r="B1847" t="s">
        <v>717</v>
      </c>
      <c r="C1847" t="s">
        <v>225</v>
      </c>
      <c r="D1847" t="s">
        <v>718</v>
      </c>
      <c r="E1847" t="s">
        <v>227</v>
      </c>
      <c r="F1847" t="s">
        <v>228</v>
      </c>
      <c r="G1847" t="s">
        <v>229</v>
      </c>
      <c r="H1847" t="s">
        <v>230</v>
      </c>
      <c r="I1847" t="s">
        <v>719</v>
      </c>
      <c r="J1847" s="52">
        <v>7559.41</v>
      </c>
      <c r="K1847" s="52">
        <v>7823.8</v>
      </c>
      <c r="L1847" s="52">
        <v>7839.45</v>
      </c>
      <c r="M1847" s="52">
        <v>7643.46</v>
      </c>
      <c r="N1847" s="52">
        <v>7490.59</v>
      </c>
      <c r="O1847" s="52">
        <v>7760.26</v>
      </c>
      <c r="P1847" s="52">
        <v>8132.75</v>
      </c>
      <c r="Q1847" s="52">
        <v>8092.08</v>
      </c>
      <c r="R1847" s="52">
        <v>8184.33</v>
      </c>
      <c r="S1847" s="52">
        <v>8425.77</v>
      </c>
      <c r="T1847" s="52">
        <v>8333.93</v>
      </c>
      <c r="U1847" s="52">
        <v>8337.26</v>
      </c>
      <c r="V1847" s="52">
        <v>8316.42</v>
      </c>
      <c r="W1847" s="52">
        <v>8301.4500000000007</v>
      </c>
      <c r="X1847" s="52">
        <v>8315.68</v>
      </c>
      <c r="Y1847" s="52">
        <v>8779.01</v>
      </c>
      <c r="Z1847" s="52">
        <v>9493.24</v>
      </c>
      <c r="AA1847" s="52">
        <v>10036.5</v>
      </c>
      <c r="AB1847" s="52">
        <v>10531.37</v>
      </c>
      <c r="AC1847" s="52">
        <v>10701.72</v>
      </c>
      <c r="AD1847" s="52">
        <v>10480.370000000001</v>
      </c>
      <c r="AE1847" s="52">
        <v>10493.09</v>
      </c>
      <c r="AF1847" s="52">
        <v>10318.1</v>
      </c>
      <c r="AG1847" s="52">
        <v>10177.82</v>
      </c>
      <c r="AH1847" s="52">
        <v>10303.19</v>
      </c>
      <c r="AI1847" s="52">
        <v>10480.530000000001</v>
      </c>
      <c r="AJ1847" s="52">
        <v>10639.4</v>
      </c>
      <c r="AK1847" s="52">
        <v>10827.19</v>
      </c>
      <c r="AL1847" s="52">
        <v>11102.51</v>
      </c>
      <c r="AM1847" s="52">
        <v>11463.5</v>
      </c>
      <c r="AN1847" s="52">
        <v>11694.79</v>
      </c>
      <c r="AO1847" s="52">
        <v>11126.74</v>
      </c>
      <c r="AP1847" s="52">
        <v>12335.55</v>
      </c>
      <c r="AQ1847" s="52">
        <v>13479.29</v>
      </c>
      <c r="AR1847" s="52">
        <v>14664.67</v>
      </c>
      <c r="AS1847" s="52">
        <v>15961.45</v>
      </c>
      <c r="AT1847" s="52">
        <v>17233.86</v>
      </c>
      <c r="AU1847" s="52">
        <v>18561.22</v>
      </c>
      <c r="AV1847" s="52">
        <v>19937.41</v>
      </c>
      <c r="AW1847" s="52">
        <v>21428.49</v>
      </c>
      <c r="AX1847" s="52">
        <v>22965.74</v>
      </c>
      <c r="AY1847" s="52">
        <v>24565.83</v>
      </c>
      <c r="AZ1847" s="52">
        <v>26220.92</v>
      </c>
      <c r="BA1847" s="52">
        <v>27934.29</v>
      </c>
      <c r="BB1847" s="52">
        <v>29739.119999999999</v>
      </c>
      <c r="BC1847">
        <v>2016</v>
      </c>
    </row>
    <row r="1848" spans="1:55" x14ac:dyDescent="0.25">
      <c r="A1848">
        <v>662</v>
      </c>
      <c r="B1848" t="s">
        <v>717</v>
      </c>
      <c r="C1848" t="s">
        <v>233</v>
      </c>
      <c r="D1848" t="s">
        <v>718</v>
      </c>
      <c r="E1848" t="s">
        <v>227</v>
      </c>
      <c r="F1848" t="s">
        <v>234</v>
      </c>
      <c r="G1848" t="s">
        <v>235</v>
      </c>
      <c r="I1848" t="s">
        <v>236</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7.9720000000000004</v>
      </c>
      <c r="AU1848">
        <v>7.702</v>
      </c>
      <c r="AV1848">
        <v>7.4139999999999997</v>
      </c>
      <c r="AW1848">
        <v>7.4790000000000001</v>
      </c>
      <c r="AX1848">
        <v>7.1740000000000004</v>
      </c>
      <c r="AY1848">
        <v>6.9669999999999996</v>
      </c>
      <c r="AZ1848">
        <v>6.7370000000000001</v>
      </c>
      <c r="BA1848">
        <v>6.5339999999999998</v>
      </c>
      <c r="BB1848">
        <v>6.4610000000000003</v>
      </c>
      <c r="BC1848">
        <v>2016</v>
      </c>
    </row>
    <row r="1849" spans="1:55" x14ac:dyDescent="0.25">
      <c r="A1849">
        <v>662</v>
      </c>
      <c r="B1849" t="s">
        <v>717</v>
      </c>
      <c r="C1849" t="s">
        <v>237</v>
      </c>
      <c r="D1849" t="s">
        <v>718</v>
      </c>
      <c r="E1849" t="s">
        <v>238</v>
      </c>
      <c r="F1849" t="s">
        <v>239</v>
      </c>
      <c r="G1849" t="s">
        <v>229</v>
      </c>
      <c r="H1849" t="s">
        <v>230</v>
      </c>
      <c r="I1849" t="s">
        <v>719</v>
      </c>
      <c r="J1849" s="52">
        <v>2121.15</v>
      </c>
      <c r="K1849" s="52">
        <v>2260.98</v>
      </c>
      <c r="L1849" s="52">
        <v>2453.2800000000002</v>
      </c>
      <c r="M1849" s="52">
        <v>2567.1799999999998</v>
      </c>
      <c r="N1849" s="52">
        <v>2934.88</v>
      </c>
      <c r="O1849" s="52">
        <v>3077.88</v>
      </c>
      <c r="P1849" s="52">
        <v>3175.58</v>
      </c>
      <c r="Q1849" s="52">
        <v>3031.68</v>
      </c>
      <c r="R1849" s="52">
        <v>3036.48</v>
      </c>
      <c r="S1849" s="52">
        <v>3112.68</v>
      </c>
      <c r="T1849" s="52">
        <v>2939.38</v>
      </c>
      <c r="U1849" s="52">
        <v>2960.08</v>
      </c>
      <c r="V1849" s="52">
        <v>2952.08</v>
      </c>
      <c r="W1849" s="52">
        <v>3127.72</v>
      </c>
      <c r="X1849" s="52">
        <v>4615.6899999999996</v>
      </c>
      <c r="Y1849" s="52">
        <v>5490.67</v>
      </c>
      <c r="Z1849" s="52">
        <v>6209.81</v>
      </c>
      <c r="AA1849" s="52">
        <v>6841.86</v>
      </c>
      <c r="AB1849" s="52">
        <v>7440.49</v>
      </c>
      <c r="AC1849" s="52">
        <v>7620.29</v>
      </c>
      <c r="AD1849" s="52">
        <v>7630.27</v>
      </c>
      <c r="AE1849" s="52">
        <v>8204.58</v>
      </c>
      <c r="AF1849" s="52">
        <v>8605.66</v>
      </c>
      <c r="AG1849" s="52">
        <v>8896.2000000000007</v>
      </c>
      <c r="AH1849" s="52">
        <v>8745.4599999999991</v>
      </c>
      <c r="AI1849" s="52">
        <v>9011.76</v>
      </c>
      <c r="AJ1849" s="52">
        <v>9307.91</v>
      </c>
      <c r="AK1849" s="52">
        <v>9750.0300000000007</v>
      </c>
      <c r="AL1849" s="52">
        <v>10848.04</v>
      </c>
      <c r="AM1849" s="52">
        <v>11463.5</v>
      </c>
      <c r="AN1849" s="52">
        <v>12324.72</v>
      </c>
      <c r="AO1849" s="52">
        <v>12112.69</v>
      </c>
      <c r="AP1849" s="52">
        <v>13677.32</v>
      </c>
      <c r="AQ1849" s="52">
        <v>15445.76</v>
      </c>
      <c r="AR1849" s="52">
        <v>17461</v>
      </c>
      <c r="AS1849" s="52">
        <v>19595.38</v>
      </c>
      <c r="AT1849" s="52">
        <v>20931.400000000001</v>
      </c>
      <c r="AU1849" s="52">
        <v>22150.799999999999</v>
      </c>
      <c r="AV1849" s="52">
        <v>23892.04</v>
      </c>
      <c r="AW1849" s="52">
        <v>25956.99</v>
      </c>
      <c r="AX1849" s="52">
        <v>28307.32</v>
      </c>
      <c r="AY1849" s="52">
        <v>30768.85</v>
      </c>
      <c r="AZ1849" s="52">
        <v>33369.050000000003</v>
      </c>
      <c r="BA1849" s="52">
        <v>36100.21</v>
      </c>
      <c r="BB1849" s="52">
        <v>39056.400000000001</v>
      </c>
      <c r="BC1849">
        <v>2016</v>
      </c>
    </row>
    <row r="1850" spans="1:55" x14ac:dyDescent="0.25">
      <c r="A1850">
        <v>662</v>
      </c>
      <c r="B1850" t="s">
        <v>717</v>
      </c>
      <c r="C1850" t="s">
        <v>240</v>
      </c>
      <c r="D1850" t="s">
        <v>718</v>
      </c>
      <c r="E1850" t="s">
        <v>238</v>
      </c>
      <c r="F1850" t="s">
        <v>241</v>
      </c>
      <c r="G1850" t="s">
        <v>242</v>
      </c>
      <c r="H1850" t="s">
        <v>230</v>
      </c>
      <c r="I1850" t="s">
        <v>243</v>
      </c>
      <c r="J1850">
        <v>10.039999999999999</v>
      </c>
      <c r="K1850">
        <v>8.3209999999999997</v>
      </c>
      <c r="L1850">
        <v>7.4660000000000002</v>
      </c>
      <c r="M1850">
        <v>6.7370000000000001</v>
      </c>
      <c r="N1850">
        <v>6.7169999999999996</v>
      </c>
      <c r="O1850">
        <v>6.851</v>
      </c>
      <c r="P1850">
        <v>9.17</v>
      </c>
      <c r="Q1850">
        <v>10.087999999999999</v>
      </c>
      <c r="R1850">
        <v>10.195</v>
      </c>
      <c r="S1850">
        <v>9.7569999999999997</v>
      </c>
      <c r="T1850">
        <v>10.795999999999999</v>
      </c>
      <c r="U1850">
        <v>10.493</v>
      </c>
      <c r="V1850">
        <v>11.153</v>
      </c>
      <c r="W1850">
        <v>11.045999999999999</v>
      </c>
      <c r="X1850">
        <v>8.3130000000000006</v>
      </c>
      <c r="Y1850">
        <v>11</v>
      </c>
      <c r="Z1850">
        <v>12.138999999999999</v>
      </c>
      <c r="AA1850">
        <v>11.722</v>
      </c>
      <c r="AB1850">
        <v>12.612</v>
      </c>
      <c r="AC1850">
        <v>12.377000000000001</v>
      </c>
      <c r="AD1850">
        <v>10.717000000000001</v>
      </c>
      <c r="AE1850">
        <v>11.193</v>
      </c>
      <c r="AF1850">
        <v>12.347</v>
      </c>
      <c r="AG1850">
        <v>15.307</v>
      </c>
      <c r="AH1850">
        <v>16.553999999999998</v>
      </c>
      <c r="AI1850">
        <v>17.085000000000001</v>
      </c>
      <c r="AJ1850">
        <v>17.800999999999998</v>
      </c>
      <c r="AK1850">
        <v>20.344000000000001</v>
      </c>
      <c r="AL1850">
        <v>24.225000000000001</v>
      </c>
      <c r="AM1850">
        <v>24.277000000000001</v>
      </c>
      <c r="AN1850">
        <v>24.885000000000002</v>
      </c>
      <c r="AO1850">
        <v>25.67</v>
      </c>
      <c r="AP1850">
        <v>26.791</v>
      </c>
      <c r="AQ1850">
        <v>31.263999999999999</v>
      </c>
      <c r="AR1850">
        <v>35.316000000000003</v>
      </c>
      <c r="AS1850">
        <v>33.131</v>
      </c>
      <c r="AT1850">
        <v>35.296999999999997</v>
      </c>
      <c r="AU1850">
        <v>38.130000000000003</v>
      </c>
      <c r="AV1850">
        <v>43.031999999999996</v>
      </c>
      <c r="AW1850">
        <v>45.252000000000002</v>
      </c>
      <c r="AX1850">
        <v>49.881999999999998</v>
      </c>
      <c r="AY1850">
        <v>54.527000000000001</v>
      </c>
      <c r="AZ1850">
        <v>59.517000000000003</v>
      </c>
      <c r="BA1850">
        <v>64.388000000000005</v>
      </c>
      <c r="BB1850">
        <v>69.661000000000001</v>
      </c>
      <c r="BC1850">
        <v>2016</v>
      </c>
    </row>
    <row r="1851" spans="1:55" x14ac:dyDescent="0.25">
      <c r="A1851">
        <v>662</v>
      </c>
      <c r="B1851" t="s">
        <v>717</v>
      </c>
      <c r="C1851" t="s">
        <v>244</v>
      </c>
      <c r="D1851" t="s">
        <v>718</v>
      </c>
      <c r="E1851" t="s">
        <v>238</v>
      </c>
      <c r="F1851" t="s">
        <v>245</v>
      </c>
      <c r="G1851" t="s">
        <v>246</v>
      </c>
      <c r="H1851" t="s">
        <v>230</v>
      </c>
      <c r="I1851" t="s">
        <v>243</v>
      </c>
      <c r="J1851">
        <v>15.535</v>
      </c>
      <c r="K1851">
        <v>17.599</v>
      </c>
      <c r="L1851">
        <v>18.724</v>
      </c>
      <c r="M1851">
        <v>18.971</v>
      </c>
      <c r="N1851">
        <v>19.262</v>
      </c>
      <c r="O1851">
        <v>20.587</v>
      </c>
      <c r="P1851">
        <v>22.01</v>
      </c>
      <c r="Q1851">
        <v>22.440999999999999</v>
      </c>
      <c r="R1851">
        <v>23.497</v>
      </c>
      <c r="S1851">
        <v>25.138999999999999</v>
      </c>
      <c r="T1851">
        <v>25.795999999999999</v>
      </c>
      <c r="U1851">
        <v>26.678999999999998</v>
      </c>
      <c r="V1851">
        <v>27.219000000000001</v>
      </c>
      <c r="W1851">
        <v>27.812999999999999</v>
      </c>
      <c r="X1851">
        <v>28.456</v>
      </c>
      <c r="Y1851">
        <v>30.670999999999999</v>
      </c>
      <c r="Z1851">
        <v>33.774000000000001</v>
      </c>
      <c r="AA1851">
        <v>36.322000000000003</v>
      </c>
      <c r="AB1851">
        <v>38.542000000000002</v>
      </c>
      <c r="AC1851">
        <v>39.731000000000002</v>
      </c>
      <c r="AD1851">
        <v>39.779000000000003</v>
      </c>
      <c r="AE1851">
        <v>40.701000000000001</v>
      </c>
      <c r="AF1851">
        <v>40.655000000000001</v>
      </c>
      <c r="AG1851">
        <v>40.847000000000001</v>
      </c>
      <c r="AH1851">
        <v>42.463999999999999</v>
      </c>
      <c r="AI1851">
        <v>44.54</v>
      </c>
      <c r="AJ1851">
        <v>46.584000000000003</v>
      </c>
      <c r="AK1851">
        <v>48.679000000000002</v>
      </c>
      <c r="AL1851">
        <v>50.887999999999998</v>
      </c>
      <c r="AM1851">
        <v>52.942999999999998</v>
      </c>
      <c r="AN1851">
        <v>54.640999999999998</v>
      </c>
      <c r="AO1851">
        <v>53.073</v>
      </c>
      <c r="AP1851">
        <v>59.966999999999999</v>
      </c>
      <c r="AQ1851">
        <v>66.677000000000007</v>
      </c>
      <c r="AR1851">
        <v>73.912999999999997</v>
      </c>
      <c r="AS1851">
        <v>81.308999999999997</v>
      </c>
      <c r="AT1851">
        <v>88.751000000000005</v>
      </c>
      <c r="AU1851">
        <v>97.403999999999996</v>
      </c>
      <c r="AV1851">
        <v>106.98399999999999</v>
      </c>
      <c r="AW1851">
        <v>117.03</v>
      </c>
      <c r="AX1851">
        <v>128.04499999999999</v>
      </c>
      <c r="AY1851">
        <v>139.81299999999999</v>
      </c>
      <c r="AZ1851">
        <v>152.321</v>
      </c>
      <c r="BA1851">
        <v>165.637</v>
      </c>
      <c r="BB1851">
        <v>180.029</v>
      </c>
      <c r="BC1851">
        <v>2016</v>
      </c>
    </row>
    <row r="1852" spans="1:55" x14ac:dyDescent="0.25">
      <c r="A1852">
        <v>662</v>
      </c>
      <c r="B1852" t="s">
        <v>717</v>
      </c>
      <c r="C1852" t="s">
        <v>247</v>
      </c>
      <c r="D1852" t="s">
        <v>718</v>
      </c>
      <c r="E1852" t="s">
        <v>248</v>
      </c>
      <c r="F1852" t="s">
        <v>249</v>
      </c>
      <c r="G1852" t="s">
        <v>250</v>
      </c>
      <c r="I1852" t="s">
        <v>251</v>
      </c>
      <c r="J1852">
        <v>28.06</v>
      </c>
      <c r="K1852">
        <v>28.899000000000001</v>
      </c>
      <c r="L1852">
        <v>31.294</v>
      </c>
      <c r="M1852">
        <v>33.587000000000003</v>
      </c>
      <c r="N1852">
        <v>39.180999999999997</v>
      </c>
      <c r="O1852">
        <v>39.661999999999999</v>
      </c>
      <c r="P1852">
        <v>39.046999999999997</v>
      </c>
      <c r="Q1852">
        <v>37.465000000000003</v>
      </c>
      <c r="R1852">
        <v>37.100999999999999</v>
      </c>
      <c r="S1852">
        <v>36.942</v>
      </c>
      <c r="T1852">
        <v>35.270000000000003</v>
      </c>
      <c r="U1852">
        <v>35.503999999999998</v>
      </c>
      <c r="V1852">
        <v>35.497</v>
      </c>
      <c r="W1852">
        <v>37.677</v>
      </c>
      <c r="X1852">
        <v>55.506</v>
      </c>
      <c r="Y1852">
        <v>62.542999999999999</v>
      </c>
      <c r="Z1852">
        <v>65.412999999999997</v>
      </c>
      <c r="AA1852">
        <v>68.17</v>
      </c>
      <c r="AB1852">
        <v>70.650999999999996</v>
      </c>
      <c r="AC1852">
        <v>71.206000000000003</v>
      </c>
      <c r="AD1852">
        <v>72.805000000000007</v>
      </c>
      <c r="AE1852">
        <v>78.19</v>
      </c>
      <c r="AF1852">
        <v>83.403999999999996</v>
      </c>
      <c r="AG1852">
        <v>87.408000000000001</v>
      </c>
      <c r="AH1852">
        <v>84.881</v>
      </c>
      <c r="AI1852">
        <v>85.986000000000004</v>
      </c>
      <c r="AJ1852">
        <v>87.484999999999999</v>
      </c>
      <c r="AK1852">
        <v>90.051000000000002</v>
      </c>
      <c r="AL1852">
        <v>97.707999999999998</v>
      </c>
      <c r="AM1852">
        <v>100</v>
      </c>
      <c r="AN1852">
        <v>105.386</v>
      </c>
      <c r="AO1852">
        <v>108.861</v>
      </c>
      <c r="AP1852">
        <v>110.877</v>
      </c>
      <c r="AQ1852">
        <v>114.589</v>
      </c>
      <c r="AR1852">
        <v>119.068</v>
      </c>
      <c r="AS1852">
        <v>122.767</v>
      </c>
      <c r="AT1852">
        <v>121.455</v>
      </c>
      <c r="AU1852">
        <v>119.339</v>
      </c>
      <c r="AV1852">
        <v>119.83499999999999</v>
      </c>
      <c r="AW1852">
        <v>121.133</v>
      </c>
      <c r="AX1852">
        <v>123.259</v>
      </c>
      <c r="AY1852">
        <v>125.251</v>
      </c>
      <c r="AZ1852">
        <v>127.261</v>
      </c>
      <c r="BA1852">
        <v>129.233</v>
      </c>
      <c r="BB1852">
        <v>131.33000000000001</v>
      </c>
      <c r="BC1852">
        <v>2016</v>
      </c>
    </row>
    <row r="1853" spans="1:55" x14ac:dyDescent="0.25">
      <c r="A1853">
        <v>662</v>
      </c>
      <c r="B1853" t="s">
        <v>717</v>
      </c>
      <c r="C1853" t="s">
        <v>252</v>
      </c>
      <c r="D1853" t="s">
        <v>718</v>
      </c>
      <c r="E1853" t="s">
        <v>253</v>
      </c>
      <c r="F1853" t="s">
        <v>254</v>
      </c>
      <c r="G1853" t="s">
        <v>229</v>
      </c>
      <c r="H1853" t="s">
        <v>220</v>
      </c>
      <c r="I1853" t="s">
        <v>255</v>
      </c>
      <c r="J1853" s="52">
        <v>945769.87</v>
      </c>
      <c r="K1853" s="52">
        <v>957020.26</v>
      </c>
      <c r="L1853" s="52">
        <v>923177.43</v>
      </c>
      <c r="M1853" s="52">
        <v>856544.87</v>
      </c>
      <c r="N1853" s="52">
        <v>816584.72</v>
      </c>
      <c r="O1853" s="52">
        <v>814459.79</v>
      </c>
      <c r="P1853" s="52">
        <v>821297.46</v>
      </c>
      <c r="Q1853" s="52">
        <v>786698.78</v>
      </c>
      <c r="R1853" s="52">
        <v>788313.47</v>
      </c>
      <c r="S1853" s="52">
        <v>779855.55</v>
      </c>
      <c r="T1853" s="52">
        <v>741080.1</v>
      </c>
      <c r="U1853" s="52">
        <v>712791.87</v>
      </c>
      <c r="V1853" s="52">
        <v>684073.45</v>
      </c>
      <c r="W1853" s="52">
        <v>621452.82999999996</v>
      </c>
      <c r="X1853" s="52">
        <v>604407.57999999996</v>
      </c>
      <c r="Y1853" s="52">
        <v>620068.97</v>
      </c>
      <c r="Z1853" s="52">
        <v>652029.06000000006</v>
      </c>
      <c r="AA1853" s="52">
        <v>671873.72</v>
      </c>
      <c r="AB1853" s="52">
        <v>687136.12</v>
      </c>
      <c r="AC1853" s="52">
        <v>680556.27</v>
      </c>
      <c r="AD1853" s="52">
        <v>649590.30000000005</v>
      </c>
      <c r="AE1853" s="52">
        <v>633897.39</v>
      </c>
      <c r="AF1853" s="52">
        <v>607530.46</v>
      </c>
      <c r="AG1853" s="52">
        <v>584084.66</v>
      </c>
      <c r="AH1853" s="52">
        <v>576295.56999999995</v>
      </c>
      <c r="AI1853" s="52">
        <v>571359.68999999994</v>
      </c>
      <c r="AJ1853" s="52">
        <v>565322.23</v>
      </c>
      <c r="AK1853" s="52">
        <v>560721.61</v>
      </c>
      <c r="AL1853" s="52">
        <v>560409.23</v>
      </c>
      <c r="AM1853" s="52">
        <v>563967.52</v>
      </c>
      <c r="AN1853" s="52">
        <v>560766.42000000004</v>
      </c>
      <c r="AO1853" s="52">
        <v>520007.89</v>
      </c>
      <c r="AP1853" s="52">
        <v>561892.49</v>
      </c>
      <c r="AQ1853" s="52">
        <v>598431.62</v>
      </c>
      <c r="AR1853" s="52">
        <v>634559.61</v>
      </c>
      <c r="AS1853" s="52">
        <v>673170.43</v>
      </c>
      <c r="AT1853" s="52">
        <v>708415.07</v>
      </c>
      <c r="AU1853" s="52">
        <v>743643.12</v>
      </c>
      <c r="AV1853" s="52">
        <v>778537.16</v>
      </c>
      <c r="AW1853" s="52">
        <v>815558.05</v>
      </c>
      <c r="AX1853" s="52">
        <v>851915.03</v>
      </c>
      <c r="AY1853" s="52">
        <v>888177.72</v>
      </c>
      <c r="AZ1853" s="52">
        <v>923993.71</v>
      </c>
      <c r="BA1853" s="52">
        <v>959425.83</v>
      </c>
      <c r="BB1853" s="52">
        <v>995530.33</v>
      </c>
      <c r="BC1853">
        <v>2015</v>
      </c>
    </row>
    <row r="1854" spans="1:55" x14ac:dyDescent="0.25">
      <c r="A1854">
        <v>662</v>
      </c>
      <c r="B1854" t="s">
        <v>717</v>
      </c>
      <c r="C1854" t="s">
        <v>256</v>
      </c>
      <c r="D1854" t="s">
        <v>718</v>
      </c>
      <c r="E1854" t="s">
        <v>253</v>
      </c>
      <c r="F1854" t="s">
        <v>257</v>
      </c>
      <c r="G1854" t="s">
        <v>258</v>
      </c>
      <c r="H1854" t="s">
        <v>220</v>
      </c>
      <c r="I1854" t="s">
        <v>255</v>
      </c>
      <c r="J1854" s="52">
        <v>4511.16</v>
      </c>
      <c r="K1854" s="52">
        <v>4564.82</v>
      </c>
      <c r="L1854" s="52">
        <v>4403.3999999999996</v>
      </c>
      <c r="M1854" s="52">
        <v>4085.57</v>
      </c>
      <c r="N1854" s="52">
        <v>3894.97</v>
      </c>
      <c r="O1854" s="52">
        <v>3884.83</v>
      </c>
      <c r="P1854" s="52">
        <v>3917.45</v>
      </c>
      <c r="Q1854" s="52">
        <v>3752.42</v>
      </c>
      <c r="R1854" s="52">
        <v>3760.12</v>
      </c>
      <c r="S1854" s="52">
        <v>3719.78</v>
      </c>
      <c r="T1854" s="52">
        <v>3534.83</v>
      </c>
      <c r="U1854" s="52">
        <v>3399.9</v>
      </c>
      <c r="V1854" s="52">
        <v>3262.91</v>
      </c>
      <c r="W1854" s="52">
        <v>2964.22</v>
      </c>
      <c r="X1854" s="52">
        <v>2882.92</v>
      </c>
      <c r="Y1854" s="52">
        <v>2957.62</v>
      </c>
      <c r="Z1854" s="52">
        <v>3110.07</v>
      </c>
      <c r="AA1854" s="52">
        <v>3204.72</v>
      </c>
      <c r="AB1854" s="52">
        <v>3277.52</v>
      </c>
      <c r="AC1854" s="52">
        <v>3246.14</v>
      </c>
      <c r="AD1854" s="52">
        <v>3098.44</v>
      </c>
      <c r="AE1854" s="52">
        <v>3023.58</v>
      </c>
      <c r="AF1854" s="52">
        <v>2897.82</v>
      </c>
      <c r="AG1854" s="52">
        <v>2785.98</v>
      </c>
      <c r="AH1854" s="52">
        <v>2748.83</v>
      </c>
      <c r="AI1854" s="52">
        <v>2725.29</v>
      </c>
      <c r="AJ1854" s="52">
        <v>2696.49</v>
      </c>
      <c r="AK1854" s="52">
        <v>2674.55</v>
      </c>
      <c r="AL1854" s="52">
        <v>2673.06</v>
      </c>
      <c r="AM1854" s="52">
        <v>2690.03</v>
      </c>
      <c r="AN1854" s="52">
        <v>2674.76</v>
      </c>
      <c r="AO1854" s="52">
        <v>2480.35</v>
      </c>
      <c r="AP1854" s="52">
        <v>2680.13</v>
      </c>
      <c r="AQ1854" s="52">
        <v>2854.42</v>
      </c>
      <c r="AR1854" s="52">
        <v>3026.74</v>
      </c>
      <c r="AS1854" s="52">
        <v>3210.91</v>
      </c>
      <c r="AT1854" s="52">
        <v>3379.02</v>
      </c>
      <c r="AU1854" s="52">
        <v>3547.05</v>
      </c>
      <c r="AV1854" s="52">
        <v>3713.49</v>
      </c>
      <c r="AW1854" s="52">
        <v>3890.07</v>
      </c>
      <c r="AX1854" s="52">
        <v>4063.49</v>
      </c>
      <c r="AY1854" s="52">
        <v>4236.46</v>
      </c>
      <c r="AZ1854" s="52">
        <v>4407.29</v>
      </c>
      <c r="BA1854" s="52">
        <v>4576.3</v>
      </c>
      <c r="BB1854" s="52">
        <v>4748.51</v>
      </c>
      <c r="BC1854">
        <v>2015</v>
      </c>
    </row>
    <row r="1855" spans="1:55" x14ac:dyDescent="0.25">
      <c r="A1855">
        <v>662</v>
      </c>
      <c r="B1855" t="s">
        <v>717</v>
      </c>
      <c r="C1855" t="s">
        <v>259</v>
      </c>
      <c r="D1855" t="s">
        <v>718</v>
      </c>
      <c r="E1855" t="s">
        <v>260</v>
      </c>
      <c r="F1855" t="s">
        <v>261</v>
      </c>
      <c r="G1855" t="s">
        <v>229</v>
      </c>
      <c r="H1855" t="s">
        <v>220</v>
      </c>
      <c r="I1855" t="s">
        <v>262</v>
      </c>
      <c r="J1855" s="52">
        <v>265380.37</v>
      </c>
      <c r="K1855" s="52">
        <v>276567.21000000002</v>
      </c>
      <c r="L1855" s="52">
        <v>288899.71000000002</v>
      </c>
      <c r="M1855" s="52">
        <v>287684.51</v>
      </c>
      <c r="N1855" s="52">
        <v>319944.86</v>
      </c>
      <c r="O1855" s="52">
        <v>323031.58</v>
      </c>
      <c r="P1855" s="52">
        <v>320690.3</v>
      </c>
      <c r="Q1855" s="52">
        <v>294734.63</v>
      </c>
      <c r="R1855" s="52">
        <v>292472.98</v>
      </c>
      <c r="S1855" s="52">
        <v>288096.90999999997</v>
      </c>
      <c r="T1855" s="52">
        <v>261379.07</v>
      </c>
      <c r="U1855" s="52">
        <v>253071.01</v>
      </c>
      <c r="V1855" s="52">
        <v>242825.43</v>
      </c>
      <c r="W1855" s="52">
        <v>234143.69</v>
      </c>
      <c r="X1855" s="52">
        <v>335481.83</v>
      </c>
      <c r="Y1855" s="52">
        <v>387810.63</v>
      </c>
      <c r="Z1855" s="52">
        <v>426511.61</v>
      </c>
      <c r="AA1855" s="52">
        <v>458014.38</v>
      </c>
      <c r="AB1855" s="52">
        <v>485466.74</v>
      </c>
      <c r="AC1855" s="52">
        <v>484598.13</v>
      </c>
      <c r="AD1855" s="52">
        <v>472936.45</v>
      </c>
      <c r="AE1855" s="52">
        <v>495646.44</v>
      </c>
      <c r="AF1855" s="52">
        <v>506701.76</v>
      </c>
      <c r="AG1855" s="52">
        <v>510535.16</v>
      </c>
      <c r="AH1855" s="52">
        <v>489166.06</v>
      </c>
      <c r="AI1855" s="52">
        <v>491287.46</v>
      </c>
      <c r="AJ1855" s="52">
        <v>494573.71</v>
      </c>
      <c r="AK1855" s="52">
        <v>504937.34</v>
      </c>
      <c r="AL1855" s="52">
        <v>547564.77</v>
      </c>
      <c r="AM1855" s="52">
        <v>563967.52</v>
      </c>
      <c r="AN1855" s="52">
        <v>590971.67000000004</v>
      </c>
      <c r="AO1855" s="52">
        <v>566086.28</v>
      </c>
      <c r="AP1855" s="52">
        <v>623010.96</v>
      </c>
      <c r="AQ1855" s="52">
        <v>685735.56</v>
      </c>
      <c r="AR1855" s="52">
        <v>755560.49</v>
      </c>
      <c r="AS1855" s="52">
        <v>826430.63</v>
      </c>
      <c r="AT1855" s="52">
        <v>860406.23</v>
      </c>
      <c r="AU1855" s="52">
        <v>887457.1</v>
      </c>
      <c r="AV1855" s="52">
        <v>932961.86</v>
      </c>
      <c r="AW1855" s="52">
        <v>987910.54</v>
      </c>
      <c r="AX1855" s="52">
        <v>1050061.3400000001</v>
      </c>
      <c r="AY1855" s="52">
        <v>1112448.21</v>
      </c>
      <c r="AZ1855" s="52">
        <v>1175885.46</v>
      </c>
      <c r="BA1855" s="52">
        <v>1239890.9099999999</v>
      </c>
      <c r="BB1855" s="52">
        <v>1307430.5900000001</v>
      </c>
      <c r="BC1855">
        <v>2015</v>
      </c>
    </row>
    <row r="1856" spans="1:55" x14ac:dyDescent="0.25">
      <c r="A1856">
        <v>662</v>
      </c>
      <c r="B1856" t="s">
        <v>717</v>
      </c>
      <c r="C1856" t="s">
        <v>263</v>
      </c>
      <c r="D1856" t="s">
        <v>718</v>
      </c>
      <c r="E1856" t="s">
        <v>260</v>
      </c>
      <c r="F1856" t="s">
        <v>264</v>
      </c>
      <c r="G1856" t="s">
        <v>242</v>
      </c>
      <c r="H1856" t="s">
        <v>220</v>
      </c>
      <c r="I1856" t="s">
        <v>262</v>
      </c>
      <c r="J1856" s="52">
        <v>1256.06</v>
      </c>
      <c r="K1856" s="52">
        <v>1017.8</v>
      </c>
      <c r="L1856">
        <v>879.16700000000003</v>
      </c>
      <c r="M1856">
        <v>754.947</v>
      </c>
      <c r="N1856">
        <v>732.21199999999999</v>
      </c>
      <c r="O1856">
        <v>719.02599999999995</v>
      </c>
      <c r="P1856">
        <v>926.03200000000004</v>
      </c>
      <c r="Q1856">
        <v>980.69500000000005</v>
      </c>
      <c r="R1856">
        <v>981.95299999999997</v>
      </c>
      <c r="S1856">
        <v>903.10199999999998</v>
      </c>
      <c r="T1856">
        <v>960.01800000000003</v>
      </c>
      <c r="U1856">
        <v>897.07500000000005</v>
      </c>
      <c r="V1856">
        <v>917.38900000000001</v>
      </c>
      <c r="W1856">
        <v>826.88800000000003</v>
      </c>
      <c r="X1856">
        <v>604.24900000000002</v>
      </c>
      <c r="Y1856">
        <v>776.94500000000005</v>
      </c>
      <c r="Z1856">
        <v>833.75900000000001</v>
      </c>
      <c r="AA1856">
        <v>784.71500000000003</v>
      </c>
      <c r="AB1856">
        <v>822.89200000000005</v>
      </c>
      <c r="AC1856">
        <v>787.07</v>
      </c>
      <c r="AD1856">
        <v>664.25900000000001</v>
      </c>
      <c r="AE1856">
        <v>676.15300000000002</v>
      </c>
      <c r="AF1856">
        <v>726.98800000000006</v>
      </c>
      <c r="AG1856">
        <v>878.41499999999996</v>
      </c>
      <c r="AH1856">
        <v>925.95100000000002</v>
      </c>
      <c r="AI1856">
        <v>931.40700000000004</v>
      </c>
      <c r="AJ1856">
        <v>945.846</v>
      </c>
      <c r="AK1856" s="52">
        <v>1053.56</v>
      </c>
      <c r="AL1856" s="52">
        <v>1222.77</v>
      </c>
      <c r="AM1856" s="52">
        <v>1194.3800000000001</v>
      </c>
      <c r="AN1856" s="52">
        <v>1193.21</v>
      </c>
      <c r="AO1856" s="52">
        <v>1199.68</v>
      </c>
      <c r="AP1856" s="52">
        <v>1220.33</v>
      </c>
      <c r="AQ1856" s="52">
        <v>1388.02</v>
      </c>
      <c r="AR1856" s="52">
        <v>1528.19</v>
      </c>
      <c r="AS1856" s="52">
        <v>1397.3</v>
      </c>
      <c r="AT1856" s="52">
        <v>1450.92</v>
      </c>
      <c r="AU1856" s="52">
        <v>1527.65</v>
      </c>
      <c r="AV1856" s="52">
        <v>1680.37</v>
      </c>
      <c r="AW1856" s="52">
        <v>1722.26</v>
      </c>
      <c r="AX1856" s="52">
        <v>1850.39</v>
      </c>
      <c r="AY1856" s="52">
        <v>1971.42</v>
      </c>
      <c r="AZ1856" s="52">
        <v>2097.3000000000002</v>
      </c>
      <c r="BA1856" s="52">
        <v>2211.46</v>
      </c>
      <c r="BB1856" s="52">
        <v>2331.92</v>
      </c>
      <c r="BC1856">
        <v>2015</v>
      </c>
    </row>
    <row r="1857" spans="1:55" x14ac:dyDescent="0.25">
      <c r="A1857">
        <v>662</v>
      </c>
      <c r="B1857" t="s">
        <v>717</v>
      </c>
      <c r="C1857" t="s">
        <v>265</v>
      </c>
      <c r="D1857" t="s">
        <v>718</v>
      </c>
      <c r="E1857" t="s">
        <v>260</v>
      </c>
      <c r="F1857" t="s">
        <v>266</v>
      </c>
      <c r="G1857" t="s">
        <v>246</v>
      </c>
      <c r="H1857" t="s">
        <v>220</v>
      </c>
      <c r="I1857" t="s">
        <v>262</v>
      </c>
      <c r="J1857" s="52">
        <v>1943.59</v>
      </c>
      <c r="K1857" s="52">
        <v>2152.7800000000002</v>
      </c>
      <c r="L1857" s="52">
        <v>2204.96</v>
      </c>
      <c r="M1857" s="52">
        <v>2125.9299999999998</v>
      </c>
      <c r="N1857" s="52">
        <v>2099.89</v>
      </c>
      <c r="O1857" s="52">
        <v>2160.67</v>
      </c>
      <c r="P1857" s="52">
        <v>2222.67</v>
      </c>
      <c r="Q1857" s="52">
        <v>2181.69</v>
      </c>
      <c r="R1857" s="52">
        <v>2263.27</v>
      </c>
      <c r="S1857" s="52">
        <v>2326.77</v>
      </c>
      <c r="T1857" s="52">
        <v>2293.83</v>
      </c>
      <c r="U1857" s="52">
        <v>2280.89</v>
      </c>
      <c r="V1857" s="52">
        <v>2238.88</v>
      </c>
      <c r="W1857" s="52">
        <v>2082.12</v>
      </c>
      <c r="X1857" s="52">
        <v>2068.25</v>
      </c>
      <c r="Y1857" s="52">
        <v>2166.33</v>
      </c>
      <c r="Z1857" s="52">
        <v>2319.71</v>
      </c>
      <c r="AA1857" s="52">
        <v>2431.5300000000002</v>
      </c>
      <c r="AB1857" s="52">
        <v>2514.75</v>
      </c>
      <c r="AC1857" s="52">
        <v>2526.64</v>
      </c>
      <c r="AD1857" s="52">
        <v>2465.58</v>
      </c>
      <c r="AE1857" s="52">
        <v>2458.7800000000002</v>
      </c>
      <c r="AF1857" s="52">
        <v>2393.79</v>
      </c>
      <c r="AG1857" s="52">
        <v>2344.15</v>
      </c>
      <c r="AH1857" s="52">
        <v>2375.15</v>
      </c>
      <c r="AI1857" s="52">
        <v>2428.16</v>
      </c>
      <c r="AJ1857" s="52">
        <v>2475.21</v>
      </c>
      <c r="AK1857" s="52">
        <v>2521.02</v>
      </c>
      <c r="AL1857" s="52">
        <v>2568.62</v>
      </c>
      <c r="AM1857" s="52">
        <v>2604.64</v>
      </c>
      <c r="AN1857" s="52">
        <v>2620.0300000000002</v>
      </c>
      <c r="AO1857" s="52">
        <v>2480.35</v>
      </c>
      <c r="AP1857" s="52">
        <v>2731.54</v>
      </c>
      <c r="AQ1857" s="52">
        <v>2960.21</v>
      </c>
      <c r="AR1857" s="52">
        <v>3198.31</v>
      </c>
      <c r="AS1857" s="52">
        <v>3429.2</v>
      </c>
      <c r="AT1857" s="52">
        <v>3648.19</v>
      </c>
      <c r="AU1857" s="52">
        <v>3902.41</v>
      </c>
      <c r="AV1857" s="52">
        <v>4177.6400000000003</v>
      </c>
      <c r="AW1857" s="52">
        <v>4454.1000000000004</v>
      </c>
      <c r="AX1857" s="52">
        <v>4749.82</v>
      </c>
      <c r="AY1857" s="52">
        <v>5054.95</v>
      </c>
      <c r="AZ1857" s="52">
        <v>5367.61</v>
      </c>
      <c r="BA1857" s="52">
        <v>5688.93</v>
      </c>
      <c r="BB1857" s="52">
        <v>6026.55</v>
      </c>
      <c r="BC1857">
        <v>2015</v>
      </c>
    </row>
    <row r="1858" spans="1:55" x14ac:dyDescent="0.25">
      <c r="A1858">
        <v>662</v>
      </c>
      <c r="B1858" t="s">
        <v>717</v>
      </c>
      <c r="C1858" t="s">
        <v>267</v>
      </c>
      <c r="D1858" t="s">
        <v>718</v>
      </c>
      <c r="E1858" t="s">
        <v>268</v>
      </c>
      <c r="F1858" t="s">
        <v>269</v>
      </c>
      <c r="G1858" t="s">
        <v>270</v>
      </c>
    </row>
    <row r="1859" spans="1:55" x14ac:dyDescent="0.25">
      <c r="A1859">
        <v>662</v>
      </c>
      <c r="B1859" t="s">
        <v>717</v>
      </c>
      <c r="C1859" t="s">
        <v>271</v>
      </c>
      <c r="D1859" t="s">
        <v>718</v>
      </c>
      <c r="E1859" t="s">
        <v>272</v>
      </c>
      <c r="F1859" t="s">
        <v>273</v>
      </c>
      <c r="G1859" t="s">
        <v>274</v>
      </c>
      <c r="I1859" t="s">
        <v>243</v>
      </c>
      <c r="J1859">
        <v>0.11700000000000001</v>
      </c>
      <c r="K1859">
        <v>0.11899999999999999</v>
      </c>
      <c r="L1859">
        <v>0.11899999999999999</v>
      </c>
      <c r="M1859">
        <v>0.113</v>
      </c>
      <c r="N1859">
        <v>0.106</v>
      </c>
      <c r="O1859">
        <v>0.106</v>
      </c>
      <c r="P1859">
        <v>0.108</v>
      </c>
      <c r="Q1859">
        <v>0.10299999999999999</v>
      </c>
      <c r="R1859">
        <v>0.1</v>
      </c>
      <c r="S1859">
        <v>9.9000000000000005E-2</v>
      </c>
      <c r="T1859">
        <v>9.4E-2</v>
      </c>
      <c r="U1859">
        <v>9.1999999999999998E-2</v>
      </c>
      <c r="V1859">
        <v>8.2000000000000003E-2</v>
      </c>
      <c r="W1859">
        <v>8.1000000000000003E-2</v>
      </c>
      <c r="X1859">
        <v>7.9000000000000001E-2</v>
      </c>
      <c r="Y1859">
        <v>0.08</v>
      </c>
      <c r="Z1859">
        <v>8.3000000000000004E-2</v>
      </c>
      <c r="AA1859">
        <v>8.5000000000000006E-2</v>
      </c>
      <c r="AB1859">
        <v>8.5999999999999993E-2</v>
      </c>
      <c r="AC1859">
        <v>8.5000000000000006E-2</v>
      </c>
      <c r="AD1859">
        <v>7.9000000000000001E-2</v>
      </c>
      <c r="AE1859">
        <v>7.8E-2</v>
      </c>
      <c r="AF1859">
        <v>7.3999999999999996E-2</v>
      </c>
      <c r="AG1859">
        <v>7.0000000000000007E-2</v>
      </c>
      <c r="AH1859">
        <v>6.8000000000000005E-2</v>
      </c>
      <c r="AI1859">
        <v>6.6000000000000003E-2</v>
      </c>
      <c r="AJ1859">
        <v>6.3E-2</v>
      </c>
      <c r="AK1859">
        <v>6.0999999999999999E-2</v>
      </c>
      <c r="AL1859">
        <v>6.0999999999999999E-2</v>
      </c>
      <c r="AM1859">
        <v>6.3E-2</v>
      </c>
      <c r="AN1859">
        <v>6.0999999999999999E-2</v>
      </c>
      <c r="AO1859">
        <v>5.6000000000000001E-2</v>
      </c>
      <c r="AP1859">
        <v>0.06</v>
      </c>
      <c r="AQ1859">
        <v>6.3E-2</v>
      </c>
      <c r="AR1859">
        <v>6.7000000000000004E-2</v>
      </c>
      <c r="AS1859">
        <v>7.0000000000000007E-2</v>
      </c>
      <c r="AT1859">
        <v>7.2999999999999995E-2</v>
      </c>
      <c r="AU1859">
        <v>7.5999999999999998E-2</v>
      </c>
      <c r="AV1859">
        <v>7.9000000000000001E-2</v>
      </c>
      <c r="AW1859">
        <v>8.2000000000000003E-2</v>
      </c>
      <c r="AX1859">
        <v>8.5000000000000006E-2</v>
      </c>
      <c r="AY1859">
        <v>8.7999999999999995E-2</v>
      </c>
      <c r="AZ1859">
        <v>9.0999999999999998E-2</v>
      </c>
      <c r="BA1859">
        <v>9.2999999999999999E-2</v>
      </c>
      <c r="BB1859">
        <v>9.6000000000000002E-2</v>
      </c>
      <c r="BC1859">
        <v>2016</v>
      </c>
    </row>
    <row r="1860" spans="1:55" x14ac:dyDescent="0.25">
      <c r="A1860">
        <v>662</v>
      </c>
      <c r="B1860" t="s">
        <v>717</v>
      </c>
      <c r="C1860" t="s">
        <v>275</v>
      </c>
      <c r="D1860" t="s">
        <v>718</v>
      </c>
      <c r="E1860" t="s">
        <v>276</v>
      </c>
      <c r="F1860" t="s">
        <v>277</v>
      </c>
      <c r="G1860" t="s">
        <v>278</v>
      </c>
      <c r="I1860" t="s">
        <v>243</v>
      </c>
      <c r="J1860">
        <v>136.541</v>
      </c>
      <c r="K1860">
        <v>128.47</v>
      </c>
      <c r="L1860">
        <v>131.023</v>
      </c>
      <c r="M1860">
        <v>135.321</v>
      </c>
      <c r="N1860">
        <v>152.363</v>
      </c>
      <c r="O1860">
        <v>149.506</v>
      </c>
      <c r="P1860">
        <v>144.28200000000001</v>
      </c>
      <c r="Q1860">
        <v>135.09399999999999</v>
      </c>
      <c r="R1860">
        <v>129.226</v>
      </c>
      <c r="S1860">
        <v>123.818</v>
      </c>
      <c r="T1860">
        <v>113.949</v>
      </c>
      <c r="U1860">
        <v>110.953</v>
      </c>
      <c r="V1860">
        <v>108.458</v>
      </c>
      <c r="W1860">
        <v>112.45399999999999</v>
      </c>
      <c r="X1860">
        <v>162.20599999999999</v>
      </c>
      <c r="Y1860">
        <v>179.017</v>
      </c>
      <c r="Z1860">
        <v>183.86500000000001</v>
      </c>
      <c r="AA1860">
        <v>188.36500000000001</v>
      </c>
      <c r="AB1860">
        <v>193.048</v>
      </c>
      <c r="AC1860">
        <v>191.79599999999999</v>
      </c>
      <c r="AD1860">
        <v>191.816</v>
      </c>
      <c r="AE1860">
        <v>201.58199999999999</v>
      </c>
      <c r="AF1860">
        <v>211.673</v>
      </c>
      <c r="AG1860">
        <v>217.791</v>
      </c>
      <c r="AH1860">
        <v>205.95099999999999</v>
      </c>
      <c r="AI1860">
        <v>202.33</v>
      </c>
      <c r="AJ1860">
        <v>199.81100000000001</v>
      </c>
      <c r="AK1860">
        <v>200.291</v>
      </c>
      <c r="AL1860">
        <v>213.17500000000001</v>
      </c>
      <c r="AM1860">
        <v>216.52500000000001</v>
      </c>
      <c r="AN1860">
        <v>225.559</v>
      </c>
      <c r="AO1860">
        <v>228.22800000000001</v>
      </c>
      <c r="AP1860">
        <v>228.08099999999999</v>
      </c>
      <c r="AQ1860">
        <v>231.65100000000001</v>
      </c>
      <c r="AR1860">
        <v>236.23699999999999</v>
      </c>
      <c r="AS1860">
        <v>240.99799999999999</v>
      </c>
      <c r="AT1860">
        <v>235.845</v>
      </c>
      <c r="AU1860">
        <v>227.41300000000001</v>
      </c>
      <c r="AV1860">
        <v>223.32300000000001</v>
      </c>
      <c r="AW1860">
        <v>221.798</v>
      </c>
      <c r="AX1860">
        <v>221.07400000000001</v>
      </c>
      <c r="AY1860">
        <v>220.071</v>
      </c>
      <c r="AZ1860">
        <v>219.071</v>
      </c>
      <c r="BA1860">
        <v>217.94800000000001</v>
      </c>
      <c r="BB1860">
        <v>216.94499999999999</v>
      </c>
      <c r="BC1860">
        <v>2016</v>
      </c>
    </row>
    <row r="1861" spans="1:55" x14ac:dyDescent="0.25">
      <c r="A1861">
        <v>662</v>
      </c>
      <c r="B1861" t="s">
        <v>717</v>
      </c>
      <c r="C1861" t="s">
        <v>279</v>
      </c>
      <c r="D1861" t="s">
        <v>718</v>
      </c>
      <c r="E1861" t="s">
        <v>280</v>
      </c>
      <c r="F1861" t="s">
        <v>281</v>
      </c>
      <c r="G1861" t="s">
        <v>282</v>
      </c>
      <c r="I1861" t="s">
        <v>719</v>
      </c>
      <c r="J1861">
        <v>15.786</v>
      </c>
      <c r="K1861">
        <v>21.411999999999999</v>
      </c>
      <c r="L1861">
        <v>21.408999999999999</v>
      </c>
      <c r="M1861">
        <v>16.478999999999999</v>
      </c>
      <c r="N1861">
        <v>10.552</v>
      </c>
      <c r="O1861">
        <v>13.417</v>
      </c>
      <c r="P1861">
        <v>11.111000000000001</v>
      </c>
      <c r="Q1861">
        <v>11.382</v>
      </c>
      <c r="R1861">
        <v>11.808</v>
      </c>
      <c r="S1861">
        <v>8.0860000000000003</v>
      </c>
      <c r="T1861">
        <v>6.0140000000000002</v>
      </c>
      <c r="U1861">
        <v>6.6769999999999996</v>
      </c>
      <c r="V1861">
        <v>4.9889999999999999</v>
      </c>
      <c r="W1861">
        <v>4.5419999999999998</v>
      </c>
      <c r="X1861">
        <v>8.1300000000000008</v>
      </c>
      <c r="Y1861">
        <v>14.512</v>
      </c>
      <c r="Z1861">
        <v>10.936999999999999</v>
      </c>
      <c r="AA1861">
        <v>13.816000000000001</v>
      </c>
      <c r="AB1861">
        <v>14.49</v>
      </c>
      <c r="AC1861">
        <v>10.547000000000001</v>
      </c>
      <c r="AD1861">
        <v>9.9410000000000007</v>
      </c>
      <c r="AE1861">
        <v>10.118</v>
      </c>
      <c r="AF1861">
        <v>5.6879999999999997</v>
      </c>
      <c r="AG1861">
        <v>10.467000000000001</v>
      </c>
      <c r="AH1861">
        <v>8.9410000000000007</v>
      </c>
      <c r="AI1861">
        <v>11.327999999999999</v>
      </c>
      <c r="AJ1861">
        <v>7.59</v>
      </c>
      <c r="AK1861">
        <v>9.9109999999999996</v>
      </c>
      <c r="AL1861">
        <v>12.069000000000001</v>
      </c>
      <c r="AM1861">
        <v>8.6969999999999992</v>
      </c>
      <c r="AN1861">
        <v>13.436999999999999</v>
      </c>
      <c r="AO1861">
        <v>4.0389999999999997</v>
      </c>
      <c r="AP1861">
        <v>16.09</v>
      </c>
      <c r="AQ1861">
        <v>20.710999999999999</v>
      </c>
      <c r="AR1861">
        <v>19.739999999999998</v>
      </c>
      <c r="AS1861">
        <v>20.103999999999999</v>
      </c>
      <c r="AT1861">
        <v>17.689</v>
      </c>
      <c r="AU1861">
        <v>19.494</v>
      </c>
      <c r="AV1861">
        <v>21.596</v>
      </c>
      <c r="AW1861">
        <v>22.716000000000001</v>
      </c>
      <c r="AX1861">
        <v>23.782</v>
      </c>
      <c r="AY1861">
        <v>25.199000000000002</v>
      </c>
      <c r="AZ1861">
        <v>25.635000000000002</v>
      </c>
      <c r="BA1861">
        <v>26.271000000000001</v>
      </c>
      <c r="BB1861">
        <v>26.187999999999999</v>
      </c>
      <c r="BC1861">
        <v>2016</v>
      </c>
    </row>
    <row r="1862" spans="1:55" x14ac:dyDescent="0.25">
      <c r="A1862">
        <v>662</v>
      </c>
      <c r="B1862" t="s">
        <v>717</v>
      </c>
      <c r="C1862" t="s">
        <v>283</v>
      </c>
      <c r="D1862" t="s">
        <v>718</v>
      </c>
      <c r="E1862" t="s">
        <v>284</v>
      </c>
      <c r="F1862" t="s">
        <v>285</v>
      </c>
      <c r="G1862" t="s">
        <v>282</v>
      </c>
      <c r="I1862" t="s">
        <v>719</v>
      </c>
      <c r="J1862">
        <v>22.14</v>
      </c>
      <c r="K1862">
        <v>17.146999999999998</v>
      </c>
      <c r="L1862">
        <v>17.143999999999998</v>
      </c>
      <c r="M1862">
        <v>16.024999999999999</v>
      </c>
      <c r="N1862">
        <v>11.762</v>
      </c>
      <c r="O1862">
        <v>12.170999999999999</v>
      </c>
      <c r="P1862">
        <v>11.803000000000001</v>
      </c>
      <c r="Q1862">
        <v>2.7069999999999999</v>
      </c>
      <c r="R1862">
        <v>-1.0329999999999999</v>
      </c>
      <c r="S1862">
        <v>-0.129</v>
      </c>
      <c r="T1862">
        <v>-0.83599999999999997</v>
      </c>
      <c r="U1862">
        <v>-0.80500000000000005</v>
      </c>
      <c r="V1862">
        <v>-2.8559999999999999</v>
      </c>
      <c r="W1862">
        <v>-0.52800000000000002</v>
      </c>
      <c r="X1862">
        <v>7.7080000000000002</v>
      </c>
      <c r="Y1862">
        <v>11.792999999999999</v>
      </c>
      <c r="Z1862">
        <v>9.6</v>
      </c>
      <c r="AA1862">
        <v>12.494999999999999</v>
      </c>
      <c r="AB1862">
        <v>12.19</v>
      </c>
      <c r="AC1862">
        <v>9.5809999999999995</v>
      </c>
      <c r="AD1862">
        <v>7.694</v>
      </c>
      <c r="AE1862">
        <v>9.5640000000000001</v>
      </c>
      <c r="AF1862">
        <v>11.907</v>
      </c>
      <c r="AG1862">
        <v>12.371</v>
      </c>
      <c r="AH1862">
        <v>10.396000000000001</v>
      </c>
      <c r="AI1862">
        <v>11.548</v>
      </c>
      <c r="AJ1862">
        <v>10.281000000000001</v>
      </c>
      <c r="AK1862">
        <v>9.2590000000000003</v>
      </c>
      <c r="AL1862">
        <v>13.93</v>
      </c>
      <c r="AM1862">
        <v>15.36</v>
      </c>
      <c r="AN1862">
        <v>15.304</v>
      </c>
      <c r="AO1862">
        <v>14.443</v>
      </c>
      <c r="AP1862">
        <v>14.894</v>
      </c>
      <c r="AQ1862">
        <v>19.359000000000002</v>
      </c>
      <c r="AR1862">
        <v>21.184000000000001</v>
      </c>
      <c r="AS1862">
        <v>19.495999999999999</v>
      </c>
      <c r="AT1862">
        <v>16.11</v>
      </c>
      <c r="AU1862">
        <v>16.388000000000002</v>
      </c>
      <c r="AV1862">
        <v>18.204999999999998</v>
      </c>
      <c r="AW1862">
        <v>19.696000000000002</v>
      </c>
      <c r="AX1862">
        <v>20.981000000000002</v>
      </c>
      <c r="AY1862">
        <v>22.553999999999998</v>
      </c>
      <c r="AZ1862">
        <v>23.027000000000001</v>
      </c>
      <c r="BA1862">
        <v>23.763000000000002</v>
      </c>
      <c r="BB1862">
        <v>23.736000000000001</v>
      </c>
      <c r="BC1862">
        <v>2016</v>
      </c>
    </row>
    <row r="1863" spans="1:55" x14ac:dyDescent="0.25">
      <c r="A1863">
        <v>662</v>
      </c>
      <c r="B1863" t="s">
        <v>717</v>
      </c>
      <c r="C1863" t="s">
        <v>286</v>
      </c>
      <c r="D1863" t="s">
        <v>718</v>
      </c>
      <c r="E1863" t="s">
        <v>287</v>
      </c>
      <c r="F1863" t="s">
        <v>288</v>
      </c>
      <c r="G1863" t="s">
        <v>250</v>
      </c>
      <c r="I1863" t="s">
        <v>720</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149.857</v>
      </c>
      <c r="AV1863">
        <v>150.28200000000001</v>
      </c>
      <c r="AW1863">
        <v>153.28800000000001</v>
      </c>
      <c r="AX1863">
        <v>156.35400000000001</v>
      </c>
      <c r="AY1863">
        <v>159.48099999999999</v>
      </c>
      <c r="AZ1863">
        <v>162.66999999999999</v>
      </c>
      <c r="BA1863">
        <v>165.92400000000001</v>
      </c>
      <c r="BB1863">
        <v>169.24199999999999</v>
      </c>
      <c r="BC1863">
        <v>2017</v>
      </c>
    </row>
    <row r="1864" spans="1:55" x14ac:dyDescent="0.25">
      <c r="A1864">
        <v>662</v>
      </c>
      <c r="B1864" t="s">
        <v>717</v>
      </c>
      <c r="C1864" t="s">
        <v>290</v>
      </c>
      <c r="D1864" t="s">
        <v>718</v>
      </c>
      <c r="E1864" t="s">
        <v>287</v>
      </c>
      <c r="F1864" t="s">
        <v>291</v>
      </c>
      <c r="G1864" t="s">
        <v>235</v>
      </c>
      <c r="I1864" t="s">
        <v>292</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0.83099999999999996</v>
      </c>
      <c r="AV1864">
        <v>0.28399999999999997</v>
      </c>
      <c r="AW1864">
        <v>2</v>
      </c>
      <c r="AX1864">
        <v>2</v>
      </c>
      <c r="AY1864">
        <v>2</v>
      </c>
      <c r="AZ1864">
        <v>2</v>
      </c>
      <c r="BA1864">
        <v>2</v>
      </c>
      <c r="BB1864">
        <v>2</v>
      </c>
      <c r="BC1864">
        <v>2017</v>
      </c>
    </row>
    <row r="1865" spans="1:55" x14ac:dyDescent="0.25">
      <c r="A1865">
        <v>662</v>
      </c>
      <c r="B1865" t="s">
        <v>717</v>
      </c>
      <c r="C1865" t="s">
        <v>293</v>
      </c>
      <c r="D1865" t="s">
        <v>718</v>
      </c>
      <c r="E1865" t="s">
        <v>294</v>
      </c>
      <c r="F1865" t="s">
        <v>295</v>
      </c>
      <c r="G1865" t="s">
        <v>250</v>
      </c>
      <c r="I1865" t="s">
        <v>720</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151.17699999999999</v>
      </c>
      <c r="AW1865">
        <v>154.19999999999999</v>
      </c>
      <c r="AX1865">
        <v>157.28399999999999</v>
      </c>
      <c r="AY1865">
        <v>160.43</v>
      </c>
      <c r="AZ1865">
        <v>163.63800000000001</v>
      </c>
      <c r="BA1865">
        <v>166.911</v>
      </c>
      <c r="BB1865">
        <v>170.249</v>
      </c>
      <c r="BC1865">
        <v>2017</v>
      </c>
    </row>
    <row r="1866" spans="1:55" x14ac:dyDescent="0.25">
      <c r="A1866">
        <v>662</v>
      </c>
      <c r="B1866" t="s">
        <v>717</v>
      </c>
      <c r="C1866" t="s">
        <v>296</v>
      </c>
      <c r="D1866" t="s">
        <v>718</v>
      </c>
      <c r="E1866" t="s">
        <v>294</v>
      </c>
      <c r="F1866" t="s">
        <v>297</v>
      </c>
      <c r="G1866" t="s">
        <v>235</v>
      </c>
      <c r="I1866" t="s">
        <v>298</v>
      </c>
      <c r="J1866" t="s">
        <v>232</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1.1000000000000001</v>
      </c>
      <c r="AW1866">
        <v>2</v>
      </c>
      <c r="AX1866">
        <v>2</v>
      </c>
      <c r="AY1866">
        <v>2</v>
      </c>
      <c r="AZ1866">
        <v>2</v>
      </c>
      <c r="BA1866">
        <v>2</v>
      </c>
      <c r="BB1866">
        <v>2</v>
      </c>
      <c r="BC1866">
        <v>2017</v>
      </c>
    </row>
    <row r="1867" spans="1:55" x14ac:dyDescent="0.25">
      <c r="A1867">
        <v>662</v>
      </c>
      <c r="B1867" t="s">
        <v>717</v>
      </c>
      <c r="C1867" t="s">
        <v>299</v>
      </c>
      <c r="D1867" t="s">
        <v>718</v>
      </c>
      <c r="E1867" t="s">
        <v>300</v>
      </c>
      <c r="G1867" t="s">
        <v>274</v>
      </c>
    </row>
    <row r="1868" spans="1:55" x14ac:dyDescent="0.25">
      <c r="A1868">
        <v>662</v>
      </c>
      <c r="B1868" t="s">
        <v>717</v>
      </c>
      <c r="C1868" t="s">
        <v>301</v>
      </c>
      <c r="D1868" t="s">
        <v>718</v>
      </c>
      <c r="E1868" t="s">
        <v>302</v>
      </c>
      <c r="F1868" t="s">
        <v>303</v>
      </c>
      <c r="G1868" t="s">
        <v>235</v>
      </c>
      <c r="I1868" t="s">
        <v>721</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4.6619999999999999</v>
      </c>
      <c r="AM1868">
        <v>18.021000000000001</v>
      </c>
      <c r="AN1868">
        <v>18.565000000000001</v>
      </c>
      <c r="AO1868">
        <v>-24.547999999999998</v>
      </c>
      <c r="AP1868">
        <v>39.045999999999999</v>
      </c>
      <c r="AQ1868">
        <v>-18.766999999999999</v>
      </c>
      <c r="AR1868">
        <v>26.768000000000001</v>
      </c>
      <c r="AS1868">
        <v>23.263999999999999</v>
      </c>
      <c r="AT1868">
        <v>2.4140000000000001</v>
      </c>
      <c r="AU1868">
        <v>5.7549999999999999</v>
      </c>
      <c r="AV1868">
        <v>22.135000000000002</v>
      </c>
      <c r="AW1868">
        <v>9.8740000000000006</v>
      </c>
      <c r="AX1868">
        <v>6.6360000000000001</v>
      </c>
      <c r="AY1868">
        <v>7.6680000000000001</v>
      </c>
      <c r="AZ1868">
        <v>7.2030000000000003</v>
      </c>
      <c r="BA1868">
        <v>5.8239999999999998</v>
      </c>
      <c r="BB1868">
        <v>5.6959999999999997</v>
      </c>
      <c r="BC1868">
        <v>2016</v>
      </c>
    </row>
    <row r="1869" spans="1:55" x14ac:dyDescent="0.25">
      <c r="A1869">
        <v>662</v>
      </c>
      <c r="B1869" t="s">
        <v>717</v>
      </c>
      <c r="C1869" t="s">
        <v>305</v>
      </c>
      <c r="D1869" t="s">
        <v>718</v>
      </c>
      <c r="E1869" t="s">
        <v>306</v>
      </c>
      <c r="F1869" t="s">
        <v>307</v>
      </c>
      <c r="G1869" t="s">
        <v>235</v>
      </c>
      <c r="I1869" t="s">
        <v>721</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4.6619999999999999</v>
      </c>
      <c r="AM1869">
        <v>18.021000000000001</v>
      </c>
      <c r="AN1869">
        <v>18.565000000000001</v>
      </c>
      <c r="AO1869">
        <v>-24.547999999999998</v>
      </c>
      <c r="AP1869">
        <v>39.045999999999999</v>
      </c>
      <c r="AQ1869">
        <v>-18.766999999999999</v>
      </c>
      <c r="AR1869">
        <v>26.768000000000001</v>
      </c>
      <c r="AS1869">
        <v>23.263999999999999</v>
      </c>
      <c r="AT1869">
        <v>2.4140000000000001</v>
      </c>
      <c r="AU1869">
        <v>5.7549999999999999</v>
      </c>
      <c r="AV1869">
        <v>22.135000000000002</v>
      </c>
      <c r="AW1869">
        <v>9.8740000000000006</v>
      </c>
      <c r="AX1869">
        <v>6.6360000000000001</v>
      </c>
      <c r="AY1869">
        <v>7.6680000000000001</v>
      </c>
      <c r="AZ1869">
        <v>7.2030000000000003</v>
      </c>
      <c r="BA1869">
        <v>5.8239999999999998</v>
      </c>
      <c r="BB1869">
        <v>5.6959999999999997</v>
      </c>
      <c r="BC1869">
        <v>2016</v>
      </c>
    </row>
    <row r="1870" spans="1:55" x14ac:dyDescent="0.25">
      <c r="A1870">
        <v>662</v>
      </c>
      <c r="B1870" t="s">
        <v>717</v>
      </c>
      <c r="C1870" t="s">
        <v>308</v>
      </c>
      <c r="D1870" t="s">
        <v>718</v>
      </c>
      <c r="E1870" t="s">
        <v>309</v>
      </c>
      <c r="F1870" t="s">
        <v>310</v>
      </c>
      <c r="G1870" t="s">
        <v>235</v>
      </c>
      <c r="I1870" t="s">
        <v>721</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11.055999999999999</v>
      </c>
      <c r="AN1870">
        <v>-7.7229999999999999</v>
      </c>
      <c r="AO1870">
        <v>4.12</v>
      </c>
      <c r="AP1870">
        <v>7.125</v>
      </c>
      <c r="AQ1870">
        <v>3.5670000000000002</v>
      </c>
      <c r="AR1870">
        <v>11.295999999999999</v>
      </c>
      <c r="AS1870">
        <v>4.3280000000000003</v>
      </c>
      <c r="AT1870">
        <v>-10.055999999999999</v>
      </c>
      <c r="AU1870">
        <v>9.4440000000000008</v>
      </c>
      <c r="AV1870">
        <v>9.0350000000000001</v>
      </c>
      <c r="AW1870">
        <v>7.9160000000000004</v>
      </c>
      <c r="AX1870">
        <v>7.3959999999999999</v>
      </c>
      <c r="AY1870">
        <v>8.2390000000000008</v>
      </c>
      <c r="AZ1870">
        <v>7.9009999999999998</v>
      </c>
      <c r="BA1870">
        <v>6.9240000000000004</v>
      </c>
      <c r="BB1870">
        <v>6.4390000000000001</v>
      </c>
      <c r="BC1870">
        <v>2016</v>
      </c>
    </row>
    <row r="1871" spans="1:55" x14ac:dyDescent="0.25">
      <c r="A1871">
        <v>662</v>
      </c>
      <c r="B1871" t="s">
        <v>717</v>
      </c>
      <c r="C1871" t="s">
        <v>311</v>
      </c>
      <c r="D1871" t="s">
        <v>718</v>
      </c>
      <c r="E1871" t="s">
        <v>312</v>
      </c>
      <c r="F1871" t="s">
        <v>313</v>
      </c>
      <c r="G1871" t="s">
        <v>235</v>
      </c>
      <c r="I1871" t="s">
        <v>721</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11.055999999999999</v>
      </c>
      <c r="AN1871">
        <v>-7.7229999999999999</v>
      </c>
      <c r="AO1871">
        <v>4.12</v>
      </c>
      <c r="AP1871">
        <v>7.125</v>
      </c>
      <c r="AQ1871">
        <v>3.5670000000000002</v>
      </c>
      <c r="AR1871">
        <v>11.295999999999999</v>
      </c>
      <c r="AS1871">
        <v>4.3280000000000003</v>
      </c>
      <c r="AT1871">
        <v>-10.055999999999999</v>
      </c>
      <c r="AU1871">
        <v>9.4440000000000008</v>
      </c>
      <c r="AV1871">
        <v>9.0350000000000001</v>
      </c>
      <c r="AW1871">
        <v>7.9160000000000004</v>
      </c>
      <c r="AX1871">
        <v>7.3959999999999999</v>
      </c>
      <c r="AY1871">
        <v>8.2390000000000008</v>
      </c>
      <c r="AZ1871">
        <v>7.9009999999999998</v>
      </c>
      <c r="BA1871">
        <v>6.9240000000000004</v>
      </c>
      <c r="BB1871">
        <v>6.4390000000000001</v>
      </c>
      <c r="BC1871">
        <v>2016</v>
      </c>
    </row>
    <row r="1872" spans="1:55" x14ac:dyDescent="0.25">
      <c r="A1872">
        <v>662</v>
      </c>
      <c r="B1872" t="s">
        <v>717</v>
      </c>
      <c r="C1872" t="s">
        <v>314</v>
      </c>
      <c r="D1872" t="s">
        <v>718</v>
      </c>
      <c r="E1872" t="s">
        <v>315</v>
      </c>
      <c r="F1872" t="s">
        <v>316</v>
      </c>
      <c r="G1872" t="s">
        <v>317</v>
      </c>
    </row>
    <row r="1873" spans="1:55" x14ac:dyDescent="0.25">
      <c r="A1873">
        <v>662</v>
      </c>
      <c r="B1873" t="s">
        <v>717</v>
      </c>
      <c r="C1873" t="s">
        <v>318</v>
      </c>
      <c r="D1873" t="s">
        <v>718</v>
      </c>
      <c r="E1873" t="s">
        <v>319</v>
      </c>
      <c r="F1873" t="s">
        <v>320</v>
      </c>
      <c r="G1873" t="s">
        <v>321</v>
      </c>
      <c r="H1873" t="s">
        <v>322</v>
      </c>
    </row>
    <row r="1874" spans="1:55" x14ac:dyDescent="0.25">
      <c r="A1874">
        <v>662</v>
      </c>
      <c r="B1874" t="s">
        <v>717</v>
      </c>
      <c r="C1874" t="s">
        <v>323</v>
      </c>
      <c r="D1874" t="s">
        <v>718</v>
      </c>
      <c r="E1874" t="s">
        <v>324</v>
      </c>
      <c r="F1874" t="s">
        <v>325</v>
      </c>
      <c r="G1874" t="s">
        <v>321</v>
      </c>
      <c r="H1874" t="s">
        <v>322</v>
      </c>
      <c r="I1874" t="s">
        <v>722</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2015</v>
      </c>
    </row>
    <row r="1875" spans="1:55" x14ac:dyDescent="0.25">
      <c r="A1875">
        <v>662</v>
      </c>
      <c r="B1875" t="s">
        <v>717</v>
      </c>
      <c r="C1875" t="s">
        <v>327</v>
      </c>
      <c r="D1875" t="s">
        <v>718</v>
      </c>
      <c r="E1875" t="s">
        <v>328</v>
      </c>
      <c r="F1875" t="s">
        <v>329</v>
      </c>
      <c r="G1875" t="s">
        <v>229</v>
      </c>
      <c r="H1875" t="s">
        <v>230</v>
      </c>
      <c r="I1875" t="s">
        <v>723</v>
      </c>
      <c r="J1875" t="s">
        <v>232</v>
      </c>
      <c r="K1875" t="s">
        <v>232</v>
      </c>
      <c r="L1875" t="s">
        <v>232</v>
      </c>
      <c r="M1875" t="s">
        <v>232</v>
      </c>
      <c r="N1875" t="s">
        <v>232</v>
      </c>
      <c r="O1875" t="s">
        <v>232</v>
      </c>
      <c r="P1875" t="s">
        <v>232</v>
      </c>
      <c r="Q1875" t="s">
        <v>232</v>
      </c>
      <c r="R1875" t="s">
        <v>232</v>
      </c>
      <c r="S1875" t="s">
        <v>232</v>
      </c>
      <c r="T1875" t="s">
        <v>232</v>
      </c>
      <c r="U1875" t="s">
        <v>232</v>
      </c>
      <c r="V1875" t="s">
        <v>232</v>
      </c>
      <c r="W1875" t="s">
        <v>232</v>
      </c>
      <c r="X1875" t="s">
        <v>232</v>
      </c>
      <c r="Y1875" t="s">
        <v>232</v>
      </c>
      <c r="Z1875" t="s">
        <v>232</v>
      </c>
      <c r="AA1875" s="52">
        <v>1364.04</v>
      </c>
      <c r="AB1875" s="52">
        <v>1426.31</v>
      </c>
      <c r="AC1875" s="52">
        <v>1306.1400000000001</v>
      </c>
      <c r="AD1875" s="52">
        <v>1270.5999999999999</v>
      </c>
      <c r="AE1875" s="52">
        <v>1376.6</v>
      </c>
      <c r="AF1875" s="52">
        <v>1482.25</v>
      </c>
      <c r="AG1875" s="52">
        <v>1403.53</v>
      </c>
      <c r="AH1875" s="52">
        <v>1507.49</v>
      </c>
      <c r="AI1875" s="52">
        <v>1566</v>
      </c>
      <c r="AJ1875" s="52">
        <v>1727.53</v>
      </c>
      <c r="AK1875" s="52">
        <v>1947.98</v>
      </c>
      <c r="AL1875" s="52">
        <v>2156.2199999999998</v>
      </c>
      <c r="AM1875" s="52">
        <v>2120.8000000000002</v>
      </c>
      <c r="AN1875" s="52">
        <v>2236.6</v>
      </c>
      <c r="AO1875" s="52">
        <v>1725.86</v>
      </c>
      <c r="AP1875" s="52">
        <v>2621.36</v>
      </c>
      <c r="AQ1875" s="52">
        <v>3039.51</v>
      </c>
      <c r="AR1875" s="52">
        <v>3293.43</v>
      </c>
      <c r="AS1875" s="52">
        <v>3916.81</v>
      </c>
      <c r="AT1875" s="52">
        <v>4176.62</v>
      </c>
      <c r="AU1875" s="52">
        <v>4510.92</v>
      </c>
      <c r="AV1875" s="52">
        <v>4708.34</v>
      </c>
      <c r="AW1875" s="52">
        <v>5203.57</v>
      </c>
      <c r="AX1875" s="52">
        <v>5713.71</v>
      </c>
      <c r="AY1875" s="52">
        <v>6259.58</v>
      </c>
      <c r="AZ1875" s="52">
        <v>6787.67</v>
      </c>
      <c r="BA1875" s="52">
        <v>7405.08</v>
      </c>
      <c r="BB1875" s="52">
        <v>7989.35</v>
      </c>
      <c r="BC1875">
        <v>2017</v>
      </c>
    </row>
    <row r="1876" spans="1:55" x14ac:dyDescent="0.25">
      <c r="A1876">
        <v>662</v>
      </c>
      <c r="B1876" t="s">
        <v>717</v>
      </c>
      <c r="C1876" t="s">
        <v>331</v>
      </c>
      <c r="D1876" t="s">
        <v>718</v>
      </c>
      <c r="E1876" t="s">
        <v>328</v>
      </c>
      <c r="F1876" t="s">
        <v>329</v>
      </c>
      <c r="G1876" t="s">
        <v>282</v>
      </c>
      <c r="I1876" t="s">
        <v>332</v>
      </c>
      <c r="J1876" t="s">
        <v>232</v>
      </c>
      <c r="K1876" t="s">
        <v>232</v>
      </c>
      <c r="L1876" t="s">
        <v>232</v>
      </c>
      <c r="M1876" t="s">
        <v>232</v>
      </c>
      <c r="N1876" t="s">
        <v>232</v>
      </c>
      <c r="O1876" t="s">
        <v>232</v>
      </c>
      <c r="P1876" t="s">
        <v>232</v>
      </c>
      <c r="Q1876" t="s">
        <v>232</v>
      </c>
      <c r="R1876" t="s">
        <v>232</v>
      </c>
      <c r="S1876" t="s">
        <v>232</v>
      </c>
      <c r="T1876" t="s">
        <v>232</v>
      </c>
      <c r="U1876" t="s">
        <v>232</v>
      </c>
      <c r="V1876" t="s">
        <v>232</v>
      </c>
      <c r="W1876" t="s">
        <v>232</v>
      </c>
      <c r="X1876" t="s">
        <v>232</v>
      </c>
      <c r="Y1876" t="s">
        <v>232</v>
      </c>
      <c r="Z1876" t="s">
        <v>232</v>
      </c>
      <c r="AA1876">
        <v>19.937000000000001</v>
      </c>
      <c r="AB1876">
        <v>19.170000000000002</v>
      </c>
      <c r="AC1876">
        <v>17.14</v>
      </c>
      <c r="AD1876">
        <v>16.652000000000001</v>
      </c>
      <c r="AE1876">
        <v>16.777999999999999</v>
      </c>
      <c r="AF1876">
        <v>17.224</v>
      </c>
      <c r="AG1876">
        <v>15.776999999999999</v>
      </c>
      <c r="AH1876">
        <v>17.236999999999998</v>
      </c>
      <c r="AI1876">
        <v>17.376999999999999</v>
      </c>
      <c r="AJ1876">
        <v>18.559999999999999</v>
      </c>
      <c r="AK1876">
        <v>19.978999999999999</v>
      </c>
      <c r="AL1876">
        <v>19.876999999999999</v>
      </c>
      <c r="AM1876">
        <v>18.5</v>
      </c>
      <c r="AN1876">
        <v>18.146999999999998</v>
      </c>
      <c r="AO1876">
        <v>14.247999999999999</v>
      </c>
      <c r="AP1876">
        <v>19.166</v>
      </c>
      <c r="AQ1876">
        <v>19.678999999999998</v>
      </c>
      <c r="AR1876">
        <v>18.861999999999998</v>
      </c>
      <c r="AS1876">
        <v>19.988</v>
      </c>
      <c r="AT1876">
        <v>19.954000000000001</v>
      </c>
      <c r="AU1876">
        <v>20.364999999999998</v>
      </c>
      <c r="AV1876">
        <v>19.707000000000001</v>
      </c>
      <c r="AW1876">
        <v>20.047000000000001</v>
      </c>
      <c r="AX1876">
        <v>20.184999999999999</v>
      </c>
      <c r="AY1876">
        <v>20.344000000000001</v>
      </c>
      <c r="AZ1876">
        <v>20.341000000000001</v>
      </c>
      <c r="BA1876">
        <v>20.513000000000002</v>
      </c>
      <c r="BB1876">
        <v>20.456</v>
      </c>
      <c r="BC1876">
        <v>2017</v>
      </c>
    </row>
    <row r="1877" spans="1:55" x14ac:dyDescent="0.25">
      <c r="A1877">
        <v>662</v>
      </c>
      <c r="B1877" t="s">
        <v>717</v>
      </c>
      <c r="C1877" t="s">
        <v>333</v>
      </c>
      <c r="D1877" t="s">
        <v>718</v>
      </c>
      <c r="E1877" t="s">
        <v>334</v>
      </c>
      <c r="F1877" t="s">
        <v>335</v>
      </c>
      <c r="G1877" t="s">
        <v>229</v>
      </c>
      <c r="H1877" t="s">
        <v>230</v>
      </c>
      <c r="I1877" t="s">
        <v>723</v>
      </c>
      <c r="J1877" t="s">
        <v>232</v>
      </c>
      <c r="K1877" t="s">
        <v>232</v>
      </c>
      <c r="L1877" t="s">
        <v>232</v>
      </c>
      <c r="M1877" t="s">
        <v>232</v>
      </c>
      <c r="N1877" t="s">
        <v>232</v>
      </c>
      <c r="O1877" t="s">
        <v>232</v>
      </c>
      <c r="P1877" t="s">
        <v>232</v>
      </c>
      <c r="Q1877" t="s">
        <v>232</v>
      </c>
      <c r="R1877" t="s">
        <v>232</v>
      </c>
      <c r="S1877" t="s">
        <v>232</v>
      </c>
      <c r="T1877" t="s">
        <v>232</v>
      </c>
      <c r="U1877" t="s">
        <v>232</v>
      </c>
      <c r="V1877" t="s">
        <v>232</v>
      </c>
      <c r="W1877" t="s">
        <v>232</v>
      </c>
      <c r="X1877" t="s">
        <v>232</v>
      </c>
      <c r="Y1877" t="s">
        <v>232</v>
      </c>
      <c r="Z1877" t="s">
        <v>232</v>
      </c>
      <c r="AA1877" s="52">
        <v>1434.89</v>
      </c>
      <c r="AB1877" s="52">
        <v>1497.98</v>
      </c>
      <c r="AC1877" s="52">
        <v>1439.7</v>
      </c>
      <c r="AD1877" s="52">
        <v>1358.2</v>
      </c>
      <c r="AE1877" s="52">
        <v>1297.3</v>
      </c>
      <c r="AF1877" s="52">
        <v>1558.05</v>
      </c>
      <c r="AG1877" s="52">
        <v>1558.62</v>
      </c>
      <c r="AH1877" s="52">
        <v>1632.96</v>
      </c>
      <c r="AI1877" s="52">
        <v>1693.7</v>
      </c>
      <c r="AJ1877" s="52">
        <v>1860.61</v>
      </c>
      <c r="AK1877" s="52">
        <v>2000.34</v>
      </c>
      <c r="AL1877" s="52">
        <v>2187.69</v>
      </c>
      <c r="AM1877" s="52">
        <v>2279.4899999999998</v>
      </c>
      <c r="AN1877" s="52">
        <v>2464.36</v>
      </c>
      <c r="AO1877" s="52">
        <v>2209.6</v>
      </c>
      <c r="AP1877" s="52">
        <v>3051.75</v>
      </c>
      <c r="AQ1877" s="52">
        <v>3385.58</v>
      </c>
      <c r="AR1877" s="52">
        <v>3671.95</v>
      </c>
      <c r="AS1877" s="52">
        <v>4469.95</v>
      </c>
      <c r="AT1877" s="52">
        <v>5014.5600000000004</v>
      </c>
      <c r="AU1877" s="52">
        <v>5509.25</v>
      </c>
      <c r="AV1877" s="52">
        <v>5652.49</v>
      </c>
      <c r="AW1877" s="52">
        <v>5994.63</v>
      </c>
      <c r="AX1877" s="52">
        <v>6557.69</v>
      </c>
      <c r="AY1877" s="52">
        <v>7148.09</v>
      </c>
      <c r="AZ1877" s="52">
        <v>7746.71</v>
      </c>
      <c r="BA1877" s="52">
        <v>8455.7999999999993</v>
      </c>
      <c r="BB1877" s="52">
        <v>9124.57</v>
      </c>
      <c r="BC1877">
        <v>2017</v>
      </c>
    </row>
    <row r="1878" spans="1:55" x14ac:dyDescent="0.25">
      <c r="A1878">
        <v>662</v>
      </c>
      <c r="B1878" t="s">
        <v>717</v>
      </c>
      <c r="C1878" t="s">
        <v>336</v>
      </c>
      <c r="D1878" t="s">
        <v>718</v>
      </c>
      <c r="E1878" t="s">
        <v>334</v>
      </c>
      <c r="F1878" t="s">
        <v>335</v>
      </c>
      <c r="G1878" t="s">
        <v>282</v>
      </c>
      <c r="I1878" t="s">
        <v>337</v>
      </c>
      <c r="J1878" t="s">
        <v>232</v>
      </c>
      <c r="K1878" t="s">
        <v>232</v>
      </c>
      <c r="L1878" t="s">
        <v>232</v>
      </c>
      <c r="M1878" t="s">
        <v>232</v>
      </c>
      <c r="N1878" t="s">
        <v>232</v>
      </c>
      <c r="O1878" t="s">
        <v>232</v>
      </c>
      <c r="P1878" t="s">
        <v>232</v>
      </c>
      <c r="Q1878" t="s">
        <v>232</v>
      </c>
      <c r="R1878" t="s">
        <v>232</v>
      </c>
      <c r="S1878" t="s">
        <v>232</v>
      </c>
      <c r="T1878" t="s">
        <v>232</v>
      </c>
      <c r="U1878" t="s">
        <v>232</v>
      </c>
      <c r="V1878" t="s">
        <v>232</v>
      </c>
      <c r="W1878" t="s">
        <v>232</v>
      </c>
      <c r="X1878" t="s">
        <v>232</v>
      </c>
      <c r="Y1878" t="s">
        <v>232</v>
      </c>
      <c r="Z1878" t="s">
        <v>232</v>
      </c>
      <c r="AA1878">
        <v>20.972000000000001</v>
      </c>
      <c r="AB1878">
        <v>20.132999999999999</v>
      </c>
      <c r="AC1878">
        <v>18.893000000000001</v>
      </c>
      <c r="AD1878">
        <v>17.8</v>
      </c>
      <c r="AE1878">
        <v>15.811999999999999</v>
      </c>
      <c r="AF1878">
        <v>18.105</v>
      </c>
      <c r="AG1878">
        <v>17.52</v>
      </c>
      <c r="AH1878">
        <v>18.672000000000001</v>
      </c>
      <c r="AI1878">
        <v>18.794</v>
      </c>
      <c r="AJ1878">
        <v>19.989999999999998</v>
      </c>
      <c r="AK1878">
        <v>20.515999999999998</v>
      </c>
      <c r="AL1878">
        <v>20.167000000000002</v>
      </c>
      <c r="AM1878">
        <v>19.885000000000002</v>
      </c>
      <c r="AN1878">
        <v>19.995000000000001</v>
      </c>
      <c r="AO1878">
        <v>18.242000000000001</v>
      </c>
      <c r="AP1878">
        <v>22.312000000000001</v>
      </c>
      <c r="AQ1878">
        <v>21.919</v>
      </c>
      <c r="AR1878">
        <v>21.029</v>
      </c>
      <c r="AS1878">
        <v>22.811</v>
      </c>
      <c r="AT1878">
        <v>23.957000000000001</v>
      </c>
      <c r="AU1878">
        <v>24.872</v>
      </c>
      <c r="AV1878">
        <v>23.658000000000001</v>
      </c>
      <c r="AW1878">
        <v>23.094000000000001</v>
      </c>
      <c r="AX1878">
        <v>23.166</v>
      </c>
      <c r="AY1878">
        <v>23.231999999999999</v>
      </c>
      <c r="AZ1878">
        <v>23.215</v>
      </c>
      <c r="BA1878">
        <v>23.422999999999998</v>
      </c>
      <c r="BB1878">
        <v>23.363</v>
      </c>
      <c r="BC1878">
        <v>2017</v>
      </c>
    </row>
    <row r="1879" spans="1:55" x14ac:dyDescent="0.25">
      <c r="A1879">
        <v>662</v>
      </c>
      <c r="B1879" t="s">
        <v>717</v>
      </c>
      <c r="C1879" t="s">
        <v>338</v>
      </c>
      <c r="D1879" t="s">
        <v>718</v>
      </c>
      <c r="E1879" t="s">
        <v>339</v>
      </c>
      <c r="F1879" t="s">
        <v>340</v>
      </c>
      <c r="G1879" t="s">
        <v>229</v>
      </c>
      <c r="H1879" t="s">
        <v>230</v>
      </c>
      <c r="I1879" t="s">
        <v>723</v>
      </c>
      <c r="J1879" t="s">
        <v>232</v>
      </c>
      <c r="K1879" t="s">
        <v>232</v>
      </c>
      <c r="L1879" t="s">
        <v>232</v>
      </c>
      <c r="M1879" t="s">
        <v>232</v>
      </c>
      <c r="N1879" t="s">
        <v>232</v>
      </c>
      <c r="O1879" t="s">
        <v>232</v>
      </c>
      <c r="P1879" t="s">
        <v>232</v>
      </c>
      <c r="Q1879" t="s">
        <v>232</v>
      </c>
      <c r="R1879" t="s">
        <v>232</v>
      </c>
      <c r="S1879" t="s">
        <v>232</v>
      </c>
      <c r="T1879" t="s">
        <v>232</v>
      </c>
      <c r="U1879" t="s">
        <v>232</v>
      </c>
      <c r="V1879" t="s">
        <v>232</v>
      </c>
      <c r="W1879" t="s">
        <v>232</v>
      </c>
      <c r="X1879" t="s">
        <v>232</v>
      </c>
      <c r="Y1879" t="s">
        <v>232</v>
      </c>
      <c r="Z1879" t="s">
        <v>232</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-158.69300000000001</v>
      </c>
      <c r="AN1879">
        <v>-227.75700000000001</v>
      </c>
      <c r="AO1879">
        <v>-483.73500000000001</v>
      </c>
      <c r="AP1879">
        <v>-430.39100000000002</v>
      </c>
      <c r="AQ1879">
        <v>-346.07600000000002</v>
      </c>
      <c r="AR1879">
        <v>-378.51900000000001</v>
      </c>
      <c r="AS1879">
        <v>-553.14200000000005</v>
      </c>
      <c r="AT1879">
        <v>-837.93899999999996</v>
      </c>
      <c r="AU1879">
        <v>-998.33199999999999</v>
      </c>
      <c r="AV1879">
        <v>-944.15</v>
      </c>
      <c r="AW1879">
        <v>-791.06600000000003</v>
      </c>
      <c r="AX1879">
        <v>-843.976</v>
      </c>
      <c r="AY1879">
        <v>-888.51400000000001</v>
      </c>
      <c r="AZ1879">
        <v>-959.04200000000003</v>
      </c>
      <c r="BA1879" s="52">
        <v>-1050.71</v>
      </c>
      <c r="BB1879" s="52">
        <v>-1135.22</v>
      </c>
      <c r="BC1879">
        <v>2017</v>
      </c>
    </row>
    <row r="1880" spans="1:55" x14ac:dyDescent="0.25">
      <c r="A1880">
        <v>662</v>
      </c>
      <c r="B1880" t="s">
        <v>717</v>
      </c>
      <c r="C1880" t="s">
        <v>341</v>
      </c>
      <c r="D1880" t="s">
        <v>718</v>
      </c>
      <c r="E1880" t="s">
        <v>339</v>
      </c>
      <c r="F1880" t="s">
        <v>340</v>
      </c>
      <c r="G1880" t="s">
        <v>282</v>
      </c>
      <c r="I1880" t="s">
        <v>342</v>
      </c>
      <c r="J1880" t="s">
        <v>232</v>
      </c>
      <c r="K1880" t="s">
        <v>232</v>
      </c>
      <c r="L1880" t="s">
        <v>232</v>
      </c>
      <c r="M1880" t="s">
        <v>232</v>
      </c>
      <c r="N1880" t="s">
        <v>232</v>
      </c>
      <c r="O1880" t="s">
        <v>232</v>
      </c>
      <c r="P1880" t="s">
        <v>232</v>
      </c>
      <c r="Q1880" t="s">
        <v>232</v>
      </c>
      <c r="R1880" t="s">
        <v>232</v>
      </c>
      <c r="S1880" t="s">
        <v>232</v>
      </c>
      <c r="T1880" t="s">
        <v>232</v>
      </c>
      <c r="U1880" t="s">
        <v>232</v>
      </c>
      <c r="V1880" t="s">
        <v>232</v>
      </c>
      <c r="W1880" t="s">
        <v>232</v>
      </c>
      <c r="X1880" t="s">
        <v>232</v>
      </c>
      <c r="Y1880" t="s">
        <v>232</v>
      </c>
      <c r="Z1880" t="s">
        <v>232</v>
      </c>
      <c r="AA1880">
        <v>-1.036</v>
      </c>
      <c r="AB1880">
        <v>-0.96299999999999997</v>
      </c>
      <c r="AC1880">
        <v>-1.7529999999999999</v>
      </c>
      <c r="AD1880">
        <v>-1.1479999999999999</v>
      </c>
      <c r="AE1880">
        <v>0.96699999999999997</v>
      </c>
      <c r="AF1880">
        <v>-0.88100000000000001</v>
      </c>
      <c r="AG1880">
        <v>-1.7430000000000001</v>
      </c>
      <c r="AH1880">
        <v>-1.4350000000000001</v>
      </c>
      <c r="AI1880">
        <v>-1.417</v>
      </c>
      <c r="AJ1880">
        <v>-1.43</v>
      </c>
      <c r="AK1880">
        <v>-0.53700000000000003</v>
      </c>
      <c r="AL1880">
        <v>-0.28999999999999998</v>
      </c>
      <c r="AM1880">
        <v>-1.3839999999999999</v>
      </c>
      <c r="AN1880">
        <v>-1.8480000000000001</v>
      </c>
      <c r="AO1880">
        <v>-3.9940000000000002</v>
      </c>
      <c r="AP1880">
        <v>-3.1469999999999998</v>
      </c>
      <c r="AQ1880">
        <v>-2.2410000000000001</v>
      </c>
      <c r="AR1880">
        <v>-2.1680000000000001</v>
      </c>
      <c r="AS1880">
        <v>-2.823</v>
      </c>
      <c r="AT1880">
        <v>-4.0030000000000001</v>
      </c>
      <c r="AU1880">
        <v>-4.5069999999999997</v>
      </c>
      <c r="AV1880">
        <v>-3.952</v>
      </c>
      <c r="AW1880">
        <v>-3.048</v>
      </c>
      <c r="AX1880">
        <v>-2.9809999999999999</v>
      </c>
      <c r="AY1880">
        <v>-2.8879999999999999</v>
      </c>
      <c r="AZ1880">
        <v>-2.8740000000000001</v>
      </c>
      <c r="BA1880">
        <v>-2.911</v>
      </c>
      <c r="BB1880">
        <v>-2.907</v>
      </c>
      <c r="BC1880">
        <v>2017</v>
      </c>
    </row>
    <row r="1881" spans="1:55" x14ac:dyDescent="0.25">
      <c r="A1881">
        <v>662</v>
      </c>
      <c r="B1881" t="s">
        <v>717</v>
      </c>
      <c r="C1881" t="s">
        <v>343</v>
      </c>
      <c r="D1881" t="s">
        <v>718</v>
      </c>
      <c r="E1881" t="s">
        <v>344</v>
      </c>
      <c r="F1881" t="s">
        <v>345</v>
      </c>
      <c r="G1881" t="s">
        <v>229</v>
      </c>
      <c r="H1881" t="s">
        <v>230</v>
      </c>
    </row>
    <row r="1882" spans="1:55" x14ac:dyDescent="0.25">
      <c r="A1882">
        <v>662</v>
      </c>
      <c r="B1882" t="s">
        <v>717</v>
      </c>
      <c r="C1882" t="s">
        <v>346</v>
      </c>
      <c r="D1882" t="s">
        <v>718</v>
      </c>
      <c r="E1882" t="s">
        <v>344</v>
      </c>
      <c r="F1882" t="s">
        <v>345</v>
      </c>
      <c r="G1882" t="s">
        <v>270</v>
      </c>
    </row>
    <row r="1883" spans="1:55" x14ac:dyDescent="0.25">
      <c r="A1883">
        <v>662</v>
      </c>
      <c r="B1883" t="s">
        <v>717</v>
      </c>
      <c r="C1883" t="s">
        <v>347</v>
      </c>
      <c r="D1883" t="s">
        <v>718</v>
      </c>
      <c r="E1883" t="s">
        <v>348</v>
      </c>
      <c r="F1883" t="s">
        <v>349</v>
      </c>
      <c r="G1883" t="s">
        <v>229</v>
      </c>
      <c r="H1883" t="s">
        <v>230</v>
      </c>
      <c r="I1883" t="s">
        <v>723</v>
      </c>
      <c r="J1883" t="s">
        <v>232</v>
      </c>
      <c r="K1883" t="s">
        <v>232</v>
      </c>
      <c r="L1883" t="s">
        <v>232</v>
      </c>
      <c r="M1883" t="s">
        <v>232</v>
      </c>
      <c r="N1883" t="s">
        <v>232</v>
      </c>
      <c r="O1883" t="s">
        <v>232</v>
      </c>
      <c r="P1883" t="s">
        <v>232</v>
      </c>
      <c r="Q1883" t="s">
        <v>232</v>
      </c>
      <c r="R1883" t="s">
        <v>232</v>
      </c>
      <c r="S1883" t="s">
        <v>232</v>
      </c>
      <c r="T1883" t="s">
        <v>232</v>
      </c>
      <c r="U1883" t="s">
        <v>232</v>
      </c>
      <c r="V1883" t="s">
        <v>232</v>
      </c>
      <c r="W1883" t="s">
        <v>232</v>
      </c>
      <c r="X1883" t="s">
        <v>232</v>
      </c>
      <c r="Y1883" t="s">
        <v>232</v>
      </c>
      <c r="Z1883" t="s">
        <v>232</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-477.80399999999997</v>
      </c>
      <c r="AU1883">
        <v>-618.87300000000005</v>
      </c>
      <c r="AV1883">
        <v>-509.98</v>
      </c>
      <c r="AW1883">
        <v>-274.97899999999998</v>
      </c>
      <c r="AX1883">
        <v>-192.72</v>
      </c>
      <c r="AY1883">
        <v>-228.80099999999999</v>
      </c>
      <c r="AZ1883">
        <v>-226.554</v>
      </c>
      <c r="BA1883">
        <v>-298.93</v>
      </c>
      <c r="BB1883">
        <v>-276.22399999999999</v>
      </c>
      <c r="BC1883">
        <v>2017</v>
      </c>
    </row>
    <row r="1884" spans="1:55" x14ac:dyDescent="0.25">
      <c r="A1884">
        <v>662</v>
      </c>
      <c r="B1884" t="s">
        <v>717</v>
      </c>
      <c r="C1884" t="s">
        <v>350</v>
      </c>
      <c r="D1884" t="s">
        <v>718</v>
      </c>
      <c r="E1884" t="s">
        <v>348</v>
      </c>
      <c r="F1884" t="s">
        <v>349</v>
      </c>
      <c r="G1884" t="s">
        <v>282</v>
      </c>
      <c r="I1884" t="s">
        <v>351</v>
      </c>
      <c r="J1884" t="s">
        <v>232</v>
      </c>
      <c r="K1884" t="s">
        <v>232</v>
      </c>
      <c r="L1884" t="s">
        <v>232</v>
      </c>
      <c r="M1884" t="s">
        <v>232</v>
      </c>
      <c r="N1884" t="s">
        <v>232</v>
      </c>
      <c r="O1884" t="s">
        <v>232</v>
      </c>
      <c r="P1884" t="s">
        <v>232</v>
      </c>
      <c r="Q1884" t="s">
        <v>232</v>
      </c>
      <c r="R1884" t="s">
        <v>232</v>
      </c>
      <c r="S1884" t="s">
        <v>232</v>
      </c>
      <c r="T1884" t="s">
        <v>232</v>
      </c>
      <c r="U1884" t="s">
        <v>232</v>
      </c>
      <c r="V1884" t="s">
        <v>232</v>
      </c>
      <c r="W1884" t="s">
        <v>232</v>
      </c>
      <c r="X1884" t="s">
        <v>232</v>
      </c>
      <c r="Y1884" t="s">
        <v>232</v>
      </c>
      <c r="Z1884" t="s">
        <v>232</v>
      </c>
      <c r="AA1884">
        <v>3.3959999999999999</v>
      </c>
      <c r="AB1884">
        <v>2.8839999999999999</v>
      </c>
      <c r="AC1884">
        <v>2.1659999999999999</v>
      </c>
      <c r="AD1884">
        <v>2.89</v>
      </c>
      <c r="AE1884">
        <v>4.1319999999999997</v>
      </c>
      <c r="AF1884">
        <v>1.9650000000000001</v>
      </c>
      <c r="AG1884">
        <v>0.214</v>
      </c>
      <c r="AH1884">
        <v>0.64</v>
      </c>
      <c r="AI1884">
        <v>0.55300000000000005</v>
      </c>
      <c r="AJ1884">
        <v>0.311</v>
      </c>
      <c r="AK1884">
        <v>1.1679999999999999</v>
      </c>
      <c r="AL1884">
        <v>1.444</v>
      </c>
      <c r="AM1884">
        <v>8.5000000000000006E-2</v>
      </c>
      <c r="AN1884">
        <v>-0.27</v>
      </c>
      <c r="AO1884">
        <v>-2.1829999999999998</v>
      </c>
      <c r="AP1884">
        <v>-1.444</v>
      </c>
      <c r="AQ1884">
        <v>-0.85</v>
      </c>
      <c r="AR1884">
        <v>-0.94499999999999995</v>
      </c>
      <c r="AS1884">
        <v>-1.3049999999999999</v>
      </c>
      <c r="AT1884">
        <v>-2.2829999999999999</v>
      </c>
      <c r="AU1884">
        <v>-2.794</v>
      </c>
      <c r="AV1884">
        <v>-2.1349999999999998</v>
      </c>
      <c r="AW1884">
        <v>-1.0589999999999999</v>
      </c>
      <c r="AX1884">
        <v>-0.68100000000000005</v>
      </c>
      <c r="AY1884">
        <v>-0.74399999999999999</v>
      </c>
      <c r="AZ1884">
        <v>-0.67900000000000005</v>
      </c>
      <c r="BA1884">
        <v>-0.82799999999999996</v>
      </c>
      <c r="BB1884">
        <v>-0.70699999999999996</v>
      </c>
      <c r="BC1884">
        <v>2017</v>
      </c>
    </row>
    <row r="1885" spans="1:55" x14ac:dyDescent="0.25">
      <c r="A1885">
        <v>662</v>
      </c>
      <c r="B1885" t="s">
        <v>717</v>
      </c>
      <c r="C1885" t="s">
        <v>352</v>
      </c>
      <c r="D1885" t="s">
        <v>718</v>
      </c>
      <c r="E1885" t="s">
        <v>353</v>
      </c>
      <c r="F1885" t="s">
        <v>354</v>
      </c>
      <c r="G1885" t="s">
        <v>229</v>
      </c>
      <c r="H1885" t="s">
        <v>230</v>
      </c>
    </row>
    <row r="1886" spans="1:55" x14ac:dyDescent="0.25">
      <c r="A1886">
        <v>662</v>
      </c>
      <c r="B1886" t="s">
        <v>717</v>
      </c>
      <c r="C1886" t="s">
        <v>355</v>
      </c>
      <c r="D1886" t="s">
        <v>718</v>
      </c>
      <c r="E1886" t="s">
        <v>353</v>
      </c>
      <c r="F1886" t="s">
        <v>354</v>
      </c>
      <c r="G1886" t="s">
        <v>282</v>
      </c>
    </row>
    <row r="1887" spans="1:55" x14ac:dyDescent="0.25">
      <c r="A1887">
        <v>662</v>
      </c>
      <c r="B1887" t="s">
        <v>717</v>
      </c>
      <c r="C1887" t="s">
        <v>356</v>
      </c>
      <c r="D1887" t="s">
        <v>718</v>
      </c>
      <c r="E1887" t="s">
        <v>357</v>
      </c>
      <c r="F1887" t="s">
        <v>358</v>
      </c>
      <c r="G1887" t="s">
        <v>229</v>
      </c>
      <c r="H1887" t="s">
        <v>230</v>
      </c>
      <c r="I1887" t="s">
        <v>723</v>
      </c>
      <c r="J1887" t="s">
        <v>232</v>
      </c>
      <c r="K1887" t="s">
        <v>232</v>
      </c>
      <c r="L1887" t="s">
        <v>232</v>
      </c>
      <c r="M1887" t="s">
        <v>232</v>
      </c>
      <c r="N1887" t="s">
        <v>232</v>
      </c>
      <c r="O1887" t="s">
        <v>232</v>
      </c>
      <c r="P1887" t="s">
        <v>232</v>
      </c>
      <c r="Q1887" t="s">
        <v>232</v>
      </c>
      <c r="R1887" t="s">
        <v>232</v>
      </c>
      <c r="S1887" t="s">
        <v>232</v>
      </c>
      <c r="T1887" t="s">
        <v>232</v>
      </c>
      <c r="U1887" t="s">
        <v>232</v>
      </c>
      <c r="V1887" t="s">
        <v>232</v>
      </c>
      <c r="W1887" t="s">
        <v>232</v>
      </c>
      <c r="X1887" t="s">
        <v>232</v>
      </c>
      <c r="Y1887" t="s">
        <v>232</v>
      </c>
      <c r="Z1887" t="s">
        <v>232</v>
      </c>
      <c r="AA1887" s="52">
        <v>7961.37</v>
      </c>
      <c r="AB1887" s="52">
        <v>7730.1</v>
      </c>
      <c r="AC1887" s="52">
        <v>8217.93</v>
      </c>
      <c r="AD1887" s="52">
        <v>7803.5</v>
      </c>
      <c r="AE1887" s="52">
        <v>8071.6</v>
      </c>
      <c r="AF1887" s="52">
        <v>7491.94</v>
      </c>
      <c r="AG1887" s="52">
        <v>6933.19</v>
      </c>
      <c r="AH1887" s="52">
        <v>6856.42</v>
      </c>
      <c r="AI1887" s="52">
        <v>7245.36</v>
      </c>
      <c r="AJ1887" s="52">
        <v>7394.26</v>
      </c>
      <c r="AK1887" s="52">
        <v>7214.74</v>
      </c>
      <c r="AL1887" s="52">
        <v>7683.45</v>
      </c>
      <c r="AM1887" s="52">
        <v>7364.42</v>
      </c>
      <c r="AN1887" s="52">
        <v>7770.54</v>
      </c>
      <c r="AO1887" s="52">
        <v>8376.34</v>
      </c>
      <c r="AP1887" s="52">
        <v>6160.39</v>
      </c>
      <c r="AQ1887" s="52">
        <v>6697.24</v>
      </c>
      <c r="AR1887" s="52">
        <v>7820.78</v>
      </c>
      <c r="AS1887" s="52">
        <v>9261.86</v>
      </c>
      <c r="AT1887" s="52">
        <v>10129.31</v>
      </c>
      <c r="AU1887" s="52">
        <v>11039.75</v>
      </c>
      <c r="AV1887" s="52">
        <v>12472.07</v>
      </c>
      <c r="AW1887" s="52">
        <v>13216.66</v>
      </c>
      <c r="AX1887" s="52">
        <v>13902.06</v>
      </c>
      <c r="AY1887" s="52">
        <v>14886.47</v>
      </c>
      <c r="AZ1887" s="52">
        <v>15817.49</v>
      </c>
      <c r="BA1887" s="52">
        <v>16878.27</v>
      </c>
      <c r="BB1887" s="52">
        <v>18435.27</v>
      </c>
      <c r="BC1887">
        <v>2017</v>
      </c>
    </row>
    <row r="1888" spans="1:55" x14ac:dyDescent="0.25">
      <c r="A1888">
        <v>662</v>
      </c>
      <c r="B1888" t="s">
        <v>717</v>
      </c>
      <c r="C1888" t="s">
        <v>359</v>
      </c>
      <c r="D1888" t="s">
        <v>718</v>
      </c>
      <c r="E1888" t="s">
        <v>357</v>
      </c>
      <c r="F1888" t="s">
        <v>358</v>
      </c>
      <c r="G1888" t="s">
        <v>282</v>
      </c>
      <c r="I1888" t="s">
        <v>360</v>
      </c>
      <c r="J1888" t="s">
        <v>232</v>
      </c>
      <c r="K1888" t="s">
        <v>232</v>
      </c>
      <c r="L1888" t="s">
        <v>232</v>
      </c>
      <c r="M1888" t="s">
        <v>232</v>
      </c>
      <c r="N1888" t="s">
        <v>232</v>
      </c>
      <c r="O1888" t="s">
        <v>232</v>
      </c>
      <c r="P1888" t="s">
        <v>232</v>
      </c>
      <c r="Q1888" t="s">
        <v>232</v>
      </c>
      <c r="R1888" t="s">
        <v>232</v>
      </c>
      <c r="S1888" t="s">
        <v>232</v>
      </c>
      <c r="T1888" t="s">
        <v>232</v>
      </c>
      <c r="U1888" t="s">
        <v>232</v>
      </c>
      <c r="V1888" t="s">
        <v>232</v>
      </c>
      <c r="W1888" t="s">
        <v>232</v>
      </c>
      <c r="X1888" t="s">
        <v>232</v>
      </c>
      <c r="Y1888" t="s">
        <v>232</v>
      </c>
      <c r="Z1888" t="s">
        <v>232</v>
      </c>
      <c r="AA1888">
        <v>116.363</v>
      </c>
      <c r="AB1888">
        <v>103.892</v>
      </c>
      <c r="AC1888">
        <v>107.843</v>
      </c>
      <c r="AD1888">
        <v>102.27</v>
      </c>
      <c r="AE1888">
        <v>98.379000000000005</v>
      </c>
      <c r="AF1888">
        <v>87.058000000000007</v>
      </c>
      <c r="AG1888">
        <v>77.933999999999997</v>
      </c>
      <c r="AH1888">
        <v>78.400000000000006</v>
      </c>
      <c r="AI1888">
        <v>80.399000000000001</v>
      </c>
      <c r="AJ1888">
        <v>79.441000000000003</v>
      </c>
      <c r="AK1888">
        <v>73.997</v>
      </c>
      <c r="AL1888">
        <v>70.828000000000003</v>
      </c>
      <c r="AM1888">
        <v>64.242000000000004</v>
      </c>
      <c r="AN1888">
        <v>63.048000000000002</v>
      </c>
      <c r="AO1888">
        <v>69.153000000000006</v>
      </c>
      <c r="AP1888">
        <v>45.040999999999997</v>
      </c>
      <c r="AQ1888">
        <v>43.36</v>
      </c>
      <c r="AR1888">
        <v>44.79</v>
      </c>
      <c r="AS1888">
        <v>47.265999999999998</v>
      </c>
      <c r="AT1888">
        <v>48.393000000000001</v>
      </c>
      <c r="AU1888">
        <v>49.838999999999999</v>
      </c>
      <c r="AV1888">
        <v>52.201999999999998</v>
      </c>
      <c r="AW1888">
        <v>50.917999999999999</v>
      </c>
      <c r="AX1888">
        <v>49.110999999999997</v>
      </c>
      <c r="AY1888">
        <v>48.381999999999998</v>
      </c>
      <c r="AZ1888">
        <v>47.402000000000001</v>
      </c>
      <c r="BA1888">
        <v>46.753999999999998</v>
      </c>
      <c r="BB1888">
        <v>47.201999999999998</v>
      </c>
      <c r="BC1888">
        <v>2017</v>
      </c>
    </row>
    <row r="1889" spans="1:55" x14ac:dyDescent="0.25">
      <c r="A1889">
        <v>662</v>
      </c>
      <c r="B1889" t="s">
        <v>717</v>
      </c>
      <c r="C1889" t="s">
        <v>361</v>
      </c>
      <c r="D1889" t="s">
        <v>718</v>
      </c>
      <c r="E1889" t="s">
        <v>362</v>
      </c>
      <c r="F1889" t="s">
        <v>363</v>
      </c>
      <c r="G1889" t="s">
        <v>229</v>
      </c>
      <c r="H1889" t="s">
        <v>230</v>
      </c>
      <c r="I1889" t="s">
        <v>723</v>
      </c>
      <c r="J1889" s="52">
        <v>2121.15</v>
      </c>
      <c r="K1889" s="52">
        <v>2260.98</v>
      </c>
      <c r="L1889" s="52">
        <v>2453.2800000000002</v>
      </c>
      <c r="M1889" s="52">
        <v>2567.1799999999998</v>
      </c>
      <c r="N1889" s="52">
        <v>2934.88</v>
      </c>
      <c r="O1889" s="52">
        <v>3077.88</v>
      </c>
      <c r="P1889" s="52">
        <v>3175.58</v>
      </c>
      <c r="Q1889" s="52">
        <v>3031.68</v>
      </c>
      <c r="R1889" s="52">
        <v>3036.48</v>
      </c>
      <c r="S1889" s="52">
        <v>3112.68</v>
      </c>
      <c r="T1889" s="52">
        <v>2939.38</v>
      </c>
      <c r="U1889" s="52">
        <v>2960.08</v>
      </c>
      <c r="V1889" s="52">
        <v>2952.08</v>
      </c>
      <c r="W1889" s="52">
        <v>3127.72</v>
      </c>
      <c r="X1889" s="52">
        <v>4615.6899999999996</v>
      </c>
      <c r="Y1889" s="52">
        <v>5490.67</v>
      </c>
      <c r="Z1889" s="52">
        <v>6209.81</v>
      </c>
      <c r="AA1889" s="52">
        <v>6841.86</v>
      </c>
      <c r="AB1889" s="52">
        <v>7440.49</v>
      </c>
      <c r="AC1889" s="52">
        <v>7620.29</v>
      </c>
      <c r="AD1889" s="52">
        <v>7630.27</v>
      </c>
      <c r="AE1889" s="52">
        <v>8204.58</v>
      </c>
      <c r="AF1889" s="52">
        <v>8605.66</v>
      </c>
      <c r="AG1889" s="52">
        <v>8896.2000000000007</v>
      </c>
      <c r="AH1889" s="52">
        <v>8745.4599999999991</v>
      </c>
      <c r="AI1889" s="52">
        <v>9011.76</v>
      </c>
      <c r="AJ1889" s="52">
        <v>9307.91</v>
      </c>
      <c r="AK1889" s="52">
        <v>9750.0300000000007</v>
      </c>
      <c r="AL1889" s="52">
        <v>10848.04</v>
      </c>
      <c r="AM1889" s="52">
        <v>11463.5</v>
      </c>
      <c r="AN1889" s="52">
        <v>12324.72</v>
      </c>
      <c r="AO1889" s="52">
        <v>12112.69</v>
      </c>
      <c r="AP1889" s="52">
        <v>13677.32</v>
      </c>
      <c r="AQ1889" s="52">
        <v>15445.76</v>
      </c>
      <c r="AR1889" s="52">
        <v>17461</v>
      </c>
      <c r="AS1889" s="52">
        <v>19595.38</v>
      </c>
      <c r="AT1889" s="52">
        <v>20931.400000000001</v>
      </c>
      <c r="AU1889" s="52">
        <v>22150.799999999999</v>
      </c>
      <c r="AV1889" s="52">
        <v>23892.04</v>
      </c>
      <c r="AW1889" s="52">
        <v>25956.99</v>
      </c>
      <c r="AX1889" s="52">
        <v>28307.32</v>
      </c>
      <c r="AY1889" s="52">
        <v>30768.85</v>
      </c>
      <c r="AZ1889" s="52">
        <v>33369.050000000003</v>
      </c>
      <c r="BA1889" s="52">
        <v>36100.21</v>
      </c>
      <c r="BB1889" s="52">
        <v>39056.400000000001</v>
      </c>
      <c r="BC1889">
        <v>2017</v>
      </c>
    </row>
    <row r="1890" spans="1:55" x14ac:dyDescent="0.25">
      <c r="A1890">
        <v>662</v>
      </c>
      <c r="B1890" t="s">
        <v>717</v>
      </c>
      <c r="C1890" t="s">
        <v>364</v>
      </c>
      <c r="D1890" t="s">
        <v>718</v>
      </c>
      <c r="E1890" t="s">
        <v>365</v>
      </c>
      <c r="F1890" t="s">
        <v>366</v>
      </c>
      <c r="G1890" t="s">
        <v>242</v>
      </c>
      <c r="H1890" t="s">
        <v>230</v>
      </c>
      <c r="I1890" t="s">
        <v>529</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0.45200000000000001</v>
      </c>
      <c r="AM1890">
        <v>1.6180000000000001</v>
      </c>
      <c r="AN1890">
        <v>0.46500000000000002</v>
      </c>
      <c r="AO1890">
        <v>2.6629999999999998</v>
      </c>
      <c r="AP1890">
        <v>-0.32100000000000001</v>
      </c>
      <c r="AQ1890">
        <v>-0.42299999999999999</v>
      </c>
      <c r="AR1890">
        <v>0.51</v>
      </c>
      <c r="AS1890">
        <v>-0.20100000000000001</v>
      </c>
      <c r="AT1890">
        <v>-0.41399999999999998</v>
      </c>
      <c r="AU1890">
        <v>-1.0760000000000001</v>
      </c>
      <c r="AV1890">
        <v>-1.4590000000000001</v>
      </c>
      <c r="AW1890">
        <v>-1.367</v>
      </c>
      <c r="AX1890">
        <v>-1.3979999999999999</v>
      </c>
      <c r="AY1890">
        <v>-1.4419999999999999</v>
      </c>
      <c r="AZ1890">
        <v>-1.552</v>
      </c>
      <c r="BA1890">
        <v>-1.615</v>
      </c>
      <c r="BB1890">
        <v>-1.7090000000000001</v>
      </c>
      <c r="BC1890">
        <v>2016</v>
      </c>
    </row>
    <row r="1891" spans="1:55" x14ac:dyDescent="0.25">
      <c r="A1891">
        <v>662</v>
      </c>
      <c r="B1891" t="s">
        <v>717</v>
      </c>
      <c r="C1891" t="s">
        <v>368</v>
      </c>
      <c r="D1891" t="s">
        <v>718</v>
      </c>
      <c r="E1891" t="s">
        <v>365</v>
      </c>
      <c r="F1891" t="s">
        <v>366</v>
      </c>
      <c r="G1891" t="s">
        <v>282</v>
      </c>
      <c r="I1891" t="s">
        <v>369</v>
      </c>
      <c r="J1891">
        <v>-18.193000000000001</v>
      </c>
      <c r="K1891">
        <v>-16.962</v>
      </c>
      <c r="L1891">
        <v>-13.61</v>
      </c>
      <c r="M1891">
        <v>-13.786</v>
      </c>
      <c r="N1891">
        <v>-1.0840000000000001</v>
      </c>
      <c r="O1891">
        <v>0.99099999999999999</v>
      </c>
      <c r="P1891">
        <v>-3.2469999999999999</v>
      </c>
      <c r="Q1891">
        <v>-9.5990000000000002</v>
      </c>
      <c r="R1891">
        <v>-12.151999999999999</v>
      </c>
      <c r="S1891">
        <v>-9.9049999999999994</v>
      </c>
      <c r="T1891">
        <v>-11.247</v>
      </c>
      <c r="U1891">
        <v>-10.236000000000001</v>
      </c>
      <c r="V1891">
        <v>-9.08</v>
      </c>
      <c r="W1891">
        <v>-8.0730000000000004</v>
      </c>
      <c r="X1891">
        <v>-0.16600000000000001</v>
      </c>
      <c r="Y1891">
        <v>-4.4770000000000003</v>
      </c>
      <c r="Z1891">
        <v>-1.337</v>
      </c>
      <c r="AA1891">
        <v>-1.32</v>
      </c>
      <c r="AB1891">
        <v>-2.3010000000000002</v>
      </c>
      <c r="AC1891">
        <v>-0.96599999999999997</v>
      </c>
      <c r="AD1891">
        <v>-2.2509999999999999</v>
      </c>
      <c r="AE1891">
        <v>-0.54700000000000004</v>
      </c>
      <c r="AF1891">
        <v>6.2220000000000004</v>
      </c>
      <c r="AG1891">
        <v>1.9219999999999999</v>
      </c>
      <c r="AH1891">
        <v>1.4550000000000001</v>
      </c>
      <c r="AI1891">
        <v>0.23200000000000001</v>
      </c>
      <c r="AJ1891">
        <v>2.6909999999999998</v>
      </c>
      <c r="AK1891">
        <v>-0.68300000000000005</v>
      </c>
      <c r="AL1891">
        <v>1.8640000000000001</v>
      </c>
      <c r="AM1891">
        <v>6.6630000000000003</v>
      </c>
      <c r="AN1891">
        <v>1.867</v>
      </c>
      <c r="AO1891">
        <v>10.372999999999999</v>
      </c>
      <c r="AP1891">
        <v>-1.1970000000000001</v>
      </c>
      <c r="AQ1891">
        <v>-1.3520000000000001</v>
      </c>
      <c r="AR1891">
        <v>1.444</v>
      </c>
      <c r="AS1891">
        <v>-0.60799999999999998</v>
      </c>
      <c r="AT1891">
        <v>-1.173</v>
      </c>
      <c r="AU1891">
        <v>-2.823</v>
      </c>
      <c r="AV1891">
        <v>-3.391</v>
      </c>
      <c r="AW1891">
        <v>-3.0209999999999999</v>
      </c>
      <c r="AX1891">
        <v>-2.802</v>
      </c>
      <c r="AY1891">
        <v>-2.645</v>
      </c>
      <c r="AZ1891">
        <v>-2.6080000000000001</v>
      </c>
      <c r="BA1891">
        <v>-2.5089999999999999</v>
      </c>
      <c r="BB1891">
        <v>-2.4529999999999998</v>
      </c>
      <c r="BC1891">
        <v>2016</v>
      </c>
    </row>
    <row r="1892" spans="1:55" x14ac:dyDescent="0.25">
      <c r="A1892">
        <v>960</v>
      </c>
      <c r="B1892" t="s">
        <v>724</v>
      </c>
      <c r="C1892" t="s">
        <v>225</v>
      </c>
      <c r="D1892" t="s">
        <v>725</v>
      </c>
      <c r="E1892" t="s">
        <v>227</v>
      </c>
      <c r="F1892" t="s">
        <v>228</v>
      </c>
      <c r="G1892" t="s">
        <v>229</v>
      </c>
      <c r="H1892" t="s">
        <v>230</v>
      </c>
      <c r="I1892" t="s">
        <v>726</v>
      </c>
      <c r="J1892" t="s">
        <v>232</v>
      </c>
      <c r="K1892" t="s">
        <v>232</v>
      </c>
      <c r="L1892" t="s">
        <v>232</v>
      </c>
      <c r="M1892" t="s">
        <v>232</v>
      </c>
      <c r="N1892" t="s">
        <v>232</v>
      </c>
      <c r="O1892" t="s">
        <v>232</v>
      </c>
      <c r="P1892" t="s">
        <v>232</v>
      </c>
      <c r="Q1892" t="s">
        <v>232</v>
      </c>
      <c r="R1892" t="s">
        <v>232</v>
      </c>
      <c r="S1892" t="s">
        <v>232</v>
      </c>
      <c r="T1892" t="s">
        <v>232</v>
      </c>
      <c r="U1892" t="s">
        <v>232</v>
      </c>
      <c r="V1892">
        <v>209.40899999999999</v>
      </c>
      <c r="W1892">
        <v>192.65600000000001</v>
      </c>
      <c r="X1892">
        <v>204.023</v>
      </c>
      <c r="Y1892">
        <v>217.55799999999999</v>
      </c>
      <c r="Z1892">
        <v>230.33699999999999</v>
      </c>
      <c r="AA1892">
        <v>245.64400000000001</v>
      </c>
      <c r="AB1892">
        <v>250.21700000000001</v>
      </c>
      <c r="AC1892">
        <v>247.87700000000001</v>
      </c>
      <c r="AD1892">
        <v>257.17</v>
      </c>
      <c r="AE1892">
        <v>266.04899999999998</v>
      </c>
      <c r="AF1892">
        <v>280.02600000000001</v>
      </c>
      <c r="AG1892">
        <v>295.65300000000002</v>
      </c>
      <c r="AH1892">
        <v>307.22800000000001</v>
      </c>
      <c r="AI1892">
        <v>319.85399999999998</v>
      </c>
      <c r="AJ1892">
        <v>335.423</v>
      </c>
      <c r="AK1892">
        <v>353.14600000000002</v>
      </c>
      <c r="AL1892">
        <v>360.33699999999999</v>
      </c>
      <c r="AM1892">
        <v>334.06299999999999</v>
      </c>
      <c r="AN1892">
        <v>329.14299999999997</v>
      </c>
      <c r="AO1892">
        <v>328.02300000000002</v>
      </c>
      <c r="AP1892">
        <v>320.47699999999998</v>
      </c>
      <c r="AQ1892">
        <v>318.90100000000001</v>
      </c>
      <c r="AR1892">
        <v>318.62099999999998</v>
      </c>
      <c r="AS1892">
        <v>326.27</v>
      </c>
      <c r="AT1892">
        <v>337.80700000000002</v>
      </c>
      <c r="AU1892">
        <v>347.67599999999999</v>
      </c>
      <c r="AV1892">
        <v>357.089</v>
      </c>
      <c r="AW1892">
        <v>366.44600000000003</v>
      </c>
      <c r="AX1892">
        <v>375.60700000000003</v>
      </c>
      <c r="AY1892">
        <v>384.62099999999998</v>
      </c>
      <c r="AZ1892">
        <v>393.08300000000003</v>
      </c>
      <c r="BA1892">
        <v>400.94499999999999</v>
      </c>
      <c r="BB1892">
        <v>409.04700000000003</v>
      </c>
      <c r="BC1892">
        <v>2017</v>
      </c>
    </row>
    <row r="1893" spans="1:55" x14ac:dyDescent="0.25">
      <c r="A1893">
        <v>960</v>
      </c>
      <c r="B1893" t="s">
        <v>724</v>
      </c>
      <c r="C1893" t="s">
        <v>233</v>
      </c>
      <c r="D1893" t="s">
        <v>725</v>
      </c>
      <c r="E1893" t="s">
        <v>227</v>
      </c>
      <c r="F1893" t="s">
        <v>234</v>
      </c>
      <c r="G1893" t="s">
        <v>235</v>
      </c>
      <c r="I1893" t="s">
        <v>236</v>
      </c>
      <c r="J1893" t="s">
        <v>232</v>
      </c>
      <c r="K1893" t="s">
        <v>232</v>
      </c>
      <c r="L1893" t="s">
        <v>232</v>
      </c>
      <c r="M1893" t="s">
        <v>232</v>
      </c>
      <c r="N1893" t="s">
        <v>232</v>
      </c>
      <c r="O1893" t="s">
        <v>232</v>
      </c>
      <c r="P1893" t="s">
        <v>232</v>
      </c>
      <c r="Q1893" t="s">
        <v>232</v>
      </c>
      <c r="R1893" t="s">
        <v>232</v>
      </c>
      <c r="S1893" t="s">
        <v>232</v>
      </c>
      <c r="T1893" t="s">
        <v>232</v>
      </c>
      <c r="U1893" t="s">
        <v>232</v>
      </c>
      <c r="V1893" t="s">
        <v>232</v>
      </c>
      <c r="W1893">
        <v>-8</v>
      </c>
      <c r="X1893">
        <v>5.9</v>
      </c>
      <c r="Y1893">
        <v>6.6340000000000003</v>
      </c>
      <c r="Z1893">
        <v>5.8739999999999997</v>
      </c>
      <c r="AA1893">
        <v>6.6449999999999996</v>
      </c>
      <c r="AB1893">
        <v>1.8620000000000001</v>
      </c>
      <c r="AC1893">
        <v>-0.93600000000000005</v>
      </c>
      <c r="AD1893">
        <v>3.7490000000000001</v>
      </c>
      <c r="AE1893">
        <v>3.4529999999999998</v>
      </c>
      <c r="AF1893">
        <v>5.2539999999999996</v>
      </c>
      <c r="AG1893">
        <v>5.5810000000000004</v>
      </c>
      <c r="AH1893">
        <v>3.915</v>
      </c>
      <c r="AI1893">
        <v>4.1100000000000003</v>
      </c>
      <c r="AJ1893">
        <v>4.8680000000000003</v>
      </c>
      <c r="AK1893">
        <v>5.2839999999999998</v>
      </c>
      <c r="AL1893">
        <v>2.036</v>
      </c>
      <c r="AM1893">
        <v>-7.2919999999999998</v>
      </c>
      <c r="AN1893">
        <v>-1.4730000000000001</v>
      </c>
      <c r="AO1893">
        <v>-0.34</v>
      </c>
      <c r="AP1893">
        <v>-2.2999999999999998</v>
      </c>
      <c r="AQ1893">
        <v>-0.49199999999999999</v>
      </c>
      <c r="AR1893">
        <v>-8.7999999999999995E-2</v>
      </c>
      <c r="AS1893">
        <v>2.4009999999999998</v>
      </c>
      <c r="AT1893">
        <v>3.536</v>
      </c>
      <c r="AU1893">
        <v>2.9209999999999998</v>
      </c>
      <c r="AV1893">
        <v>2.7080000000000002</v>
      </c>
      <c r="AW1893">
        <v>2.62</v>
      </c>
      <c r="AX1893">
        <v>2.5</v>
      </c>
      <c r="AY1893">
        <v>2.4</v>
      </c>
      <c r="AZ1893">
        <v>2.2000000000000002</v>
      </c>
      <c r="BA1893">
        <v>2</v>
      </c>
      <c r="BB1893">
        <v>2.0209999999999999</v>
      </c>
      <c r="BC1893">
        <v>2017</v>
      </c>
    </row>
    <row r="1894" spans="1:55" x14ac:dyDescent="0.25">
      <c r="A1894">
        <v>960</v>
      </c>
      <c r="B1894" t="s">
        <v>724</v>
      </c>
      <c r="C1894" t="s">
        <v>237</v>
      </c>
      <c r="D1894" t="s">
        <v>725</v>
      </c>
      <c r="E1894" t="s">
        <v>238</v>
      </c>
      <c r="F1894" t="s">
        <v>239</v>
      </c>
      <c r="G1894" t="s">
        <v>229</v>
      </c>
      <c r="H1894" t="s">
        <v>230</v>
      </c>
      <c r="I1894" t="s">
        <v>726</v>
      </c>
      <c r="J1894" t="s">
        <v>232</v>
      </c>
      <c r="K1894" t="s">
        <v>232</v>
      </c>
      <c r="L1894" t="s">
        <v>232</v>
      </c>
      <c r="M1894" t="s">
        <v>232</v>
      </c>
      <c r="N1894" t="s">
        <v>232</v>
      </c>
      <c r="O1894" t="s">
        <v>232</v>
      </c>
      <c r="P1894" t="s">
        <v>232</v>
      </c>
      <c r="Q1894" t="s">
        <v>232</v>
      </c>
      <c r="R1894" t="s">
        <v>232</v>
      </c>
      <c r="S1894" t="s">
        <v>232</v>
      </c>
      <c r="T1894" t="s">
        <v>232</v>
      </c>
      <c r="U1894" t="s">
        <v>232</v>
      </c>
      <c r="V1894">
        <v>3.2210000000000001</v>
      </c>
      <c r="W1894">
        <v>46.415999999999997</v>
      </c>
      <c r="X1894">
        <v>104.06</v>
      </c>
      <c r="Y1894">
        <v>117.10599999999999</v>
      </c>
      <c r="Z1894">
        <v>128.672</v>
      </c>
      <c r="AA1894">
        <v>146.75899999999999</v>
      </c>
      <c r="AB1894">
        <v>161.833</v>
      </c>
      <c r="AC1894">
        <v>166.322</v>
      </c>
      <c r="AD1894">
        <v>180.24199999999999</v>
      </c>
      <c r="AE1894">
        <v>194.27099999999999</v>
      </c>
      <c r="AF1894">
        <v>211.5</v>
      </c>
      <c r="AG1894">
        <v>232.446</v>
      </c>
      <c r="AH1894">
        <v>250.56299999999999</v>
      </c>
      <c r="AI1894">
        <v>269.77800000000002</v>
      </c>
      <c r="AJ1894">
        <v>294.14800000000002</v>
      </c>
      <c r="AK1894">
        <v>322.46100000000001</v>
      </c>
      <c r="AL1894">
        <v>347.74900000000002</v>
      </c>
      <c r="AM1894">
        <v>331.36700000000002</v>
      </c>
      <c r="AN1894">
        <v>329.14299999999997</v>
      </c>
      <c r="AO1894">
        <v>333.45400000000001</v>
      </c>
      <c r="AP1894">
        <v>330.82600000000002</v>
      </c>
      <c r="AQ1894">
        <v>331.78500000000003</v>
      </c>
      <c r="AR1894">
        <v>331.56900000000002</v>
      </c>
      <c r="AS1894">
        <v>339.61599999999999</v>
      </c>
      <c r="AT1894">
        <v>351.34699999999998</v>
      </c>
      <c r="AU1894">
        <v>365.642</v>
      </c>
      <c r="AV1894">
        <v>381.06</v>
      </c>
      <c r="AW1894">
        <v>396.55399999999997</v>
      </c>
      <c r="AX1894">
        <v>412.76400000000001</v>
      </c>
      <c r="AY1894">
        <v>429.92599999999999</v>
      </c>
      <c r="AZ1894">
        <v>447.31099999999998</v>
      </c>
      <c r="BA1894">
        <v>465.15199999999999</v>
      </c>
      <c r="BB1894">
        <v>481.82499999999999</v>
      </c>
      <c r="BC1894">
        <v>2017</v>
      </c>
    </row>
    <row r="1895" spans="1:55" x14ac:dyDescent="0.25">
      <c r="A1895">
        <v>960</v>
      </c>
      <c r="B1895" t="s">
        <v>724</v>
      </c>
      <c r="C1895" t="s">
        <v>240</v>
      </c>
      <c r="D1895" t="s">
        <v>725</v>
      </c>
      <c r="E1895" t="s">
        <v>238</v>
      </c>
      <c r="F1895" t="s">
        <v>241</v>
      </c>
      <c r="G1895" t="s">
        <v>242</v>
      </c>
      <c r="H1895" t="s">
        <v>230</v>
      </c>
      <c r="I1895" t="s">
        <v>243</v>
      </c>
      <c r="J1895" t="s">
        <v>232</v>
      </c>
      <c r="K1895" t="s">
        <v>232</v>
      </c>
      <c r="L1895" t="s">
        <v>232</v>
      </c>
      <c r="M1895" t="s">
        <v>232</v>
      </c>
      <c r="N1895" t="s">
        <v>232</v>
      </c>
      <c r="O1895" t="s">
        <v>232</v>
      </c>
      <c r="P1895" t="s">
        <v>232</v>
      </c>
      <c r="Q1895" t="s">
        <v>232</v>
      </c>
      <c r="R1895" t="s">
        <v>232</v>
      </c>
      <c r="S1895" t="s">
        <v>232</v>
      </c>
      <c r="T1895" t="s">
        <v>232</v>
      </c>
      <c r="U1895" t="s">
        <v>232</v>
      </c>
      <c r="V1895">
        <v>12.247</v>
      </c>
      <c r="W1895">
        <v>12.968</v>
      </c>
      <c r="X1895">
        <v>17.349</v>
      </c>
      <c r="Y1895">
        <v>22.388000000000002</v>
      </c>
      <c r="Z1895">
        <v>23.600999999999999</v>
      </c>
      <c r="AA1895">
        <v>23.974</v>
      </c>
      <c r="AB1895">
        <v>25.346</v>
      </c>
      <c r="AC1895">
        <v>23.373999999999999</v>
      </c>
      <c r="AD1895">
        <v>21.774000000000001</v>
      </c>
      <c r="AE1895">
        <v>23.29</v>
      </c>
      <c r="AF1895">
        <v>26.867999999999999</v>
      </c>
      <c r="AG1895">
        <v>34.667999999999999</v>
      </c>
      <c r="AH1895">
        <v>41.523000000000003</v>
      </c>
      <c r="AI1895">
        <v>45.347000000000001</v>
      </c>
      <c r="AJ1895">
        <v>50.387</v>
      </c>
      <c r="AK1895">
        <v>60.11</v>
      </c>
      <c r="AL1895">
        <v>70.465000000000003</v>
      </c>
      <c r="AM1895">
        <v>62.712000000000003</v>
      </c>
      <c r="AN1895">
        <v>59.866</v>
      </c>
      <c r="AO1895">
        <v>62.399000000000001</v>
      </c>
      <c r="AP1895">
        <v>56.548999999999999</v>
      </c>
      <c r="AQ1895">
        <v>58.158000000000001</v>
      </c>
      <c r="AR1895">
        <v>57.683</v>
      </c>
      <c r="AS1895">
        <v>49.518999999999998</v>
      </c>
      <c r="AT1895">
        <v>51.622999999999998</v>
      </c>
      <c r="AU1895">
        <v>55.201000000000001</v>
      </c>
      <c r="AV1895">
        <v>60.688000000000002</v>
      </c>
      <c r="AW1895">
        <v>61.252000000000002</v>
      </c>
      <c r="AX1895">
        <v>64.59</v>
      </c>
      <c r="AY1895">
        <v>67.7</v>
      </c>
      <c r="AZ1895">
        <v>70.936999999999998</v>
      </c>
      <c r="BA1895">
        <v>74.144999999999996</v>
      </c>
      <c r="BB1895">
        <v>77.197000000000003</v>
      </c>
      <c r="BC1895">
        <v>2017</v>
      </c>
    </row>
    <row r="1896" spans="1:55" x14ac:dyDescent="0.25">
      <c r="A1896">
        <v>960</v>
      </c>
      <c r="B1896" t="s">
        <v>724</v>
      </c>
      <c r="C1896" t="s">
        <v>244</v>
      </c>
      <c r="D1896" t="s">
        <v>725</v>
      </c>
      <c r="E1896" t="s">
        <v>238</v>
      </c>
      <c r="F1896" t="s">
        <v>245</v>
      </c>
      <c r="G1896" t="s">
        <v>246</v>
      </c>
      <c r="H1896" t="s">
        <v>230</v>
      </c>
      <c r="I1896" t="s">
        <v>243</v>
      </c>
      <c r="J1896" t="s">
        <v>232</v>
      </c>
      <c r="K1896" t="s">
        <v>232</v>
      </c>
      <c r="L1896" t="s">
        <v>232</v>
      </c>
      <c r="M1896" t="s">
        <v>232</v>
      </c>
      <c r="N1896" t="s">
        <v>232</v>
      </c>
      <c r="O1896" t="s">
        <v>232</v>
      </c>
      <c r="P1896" t="s">
        <v>232</v>
      </c>
      <c r="Q1896" t="s">
        <v>232</v>
      </c>
      <c r="R1896" t="s">
        <v>232</v>
      </c>
      <c r="S1896" t="s">
        <v>232</v>
      </c>
      <c r="T1896" t="s">
        <v>232</v>
      </c>
      <c r="U1896" t="s">
        <v>232</v>
      </c>
      <c r="V1896">
        <v>38.417000000000002</v>
      </c>
      <c r="W1896">
        <v>36.180999999999997</v>
      </c>
      <c r="X1896">
        <v>39.134</v>
      </c>
      <c r="Y1896">
        <v>42.604999999999997</v>
      </c>
      <c r="Z1896">
        <v>45.933999999999997</v>
      </c>
      <c r="AA1896">
        <v>49.831000000000003</v>
      </c>
      <c r="AB1896">
        <v>51.33</v>
      </c>
      <c r="AC1896">
        <v>51.584000000000003</v>
      </c>
      <c r="AD1896">
        <v>54.713999999999999</v>
      </c>
      <c r="AE1896">
        <v>57.844999999999999</v>
      </c>
      <c r="AF1896">
        <v>61.847000000000001</v>
      </c>
      <c r="AG1896">
        <v>66.510999999999996</v>
      </c>
      <c r="AH1896">
        <v>70.974999999999994</v>
      </c>
      <c r="AI1896">
        <v>76.194000000000003</v>
      </c>
      <c r="AJ1896">
        <v>82.320999999999998</v>
      </c>
      <c r="AK1896">
        <v>88.998999999999995</v>
      </c>
      <c r="AL1896">
        <v>92.576999999999998</v>
      </c>
      <c r="AM1896">
        <v>86.480999999999995</v>
      </c>
      <c r="AN1896">
        <v>86.200999999999993</v>
      </c>
      <c r="AO1896">
        <v>87.701999999999998</v>
      </c>
      <c r="AP1896">
        <v>87.328000000000003</v>
      </c>
      <c r="AQ1896">
        <v>88.423000000000002</v>
      </c>
      <c r="AR1896">
        <v>90.016999999999996</v>
      </c>
      <c r="AS1896">
        <v>93.164000000000001</v>
      </c>
      <c r="AT1896">
        <v>97.512</v>
      </c>
      <c r="AU1896">
        <v>102.26900000000001</v>
      </c>
      <c r="AV1896">
        <v>107.40600000000001</v>
      </c>
      <c r="AW1896">
        <v>112.18</v>
      </c>
      <c r="AX1896">
        <v>117.386</v>
      </c>
      <c r="AY1896">
        <v>122.702</v>
      </c>
      <c r="AZ1896">
        <v>127.996</v>
      </c>
      <c r="BA1896">
        <v>133.262</v>
      </c>
      <c r="BB1896">
        <v>138.80000000000001</v>
      </c>
      <c r="BC1896">
        <v>2017</v>
      </c>
    </row>
    <row r="1897" spans="1:55" x14ac:dyDescent="0.25">
      <c r="A1897">
        <v>960</v>
      </c>
      <c r="B1897" t="s">
        <v>724</v>
      </c>
      <c r="C1897" t="s">
        <v>247</v>
      </c>
      <c r="D1897" t="s">
        <v>725</v>
      </c>
      <c r="E1897" t="s">
        <v>248</v>
      </c>
      <c r="F1897" t="s">
        <v>249</v>
      </c>
      <c r="G1897" t="s">
        <v>250</v>
      </c>
      <c r="I1897" t="s">
        <v>251</v>
      </c>
      <c r="J1897" t="s">
        <v>232</v>
      </c>
      <c r="K1897" t="s">
        <v>232</v>
      </c>
      <c r="L1897" t="s">
        <v>232</v>
      </c>
      <c r="M1897" t="s">
        <v>232</v>
      </c>
      <c r="N1897" t="s">
        <v>232</v>
      </c>
      <c r="O1897" t="s">
        <v>232</v>
      </c>
      <c r="P1897" t="s">
        <v>232</v>
      </c>
      <c r="Q1897" t="s">
        <v>232</v>
      </c>
      <c r="R1897" t="s">
        <v>232</v>
      </c>
      <c r="S1897" t="s">
        <v>232</v>
      </c>
      <c r="T1897" t="s">
        <v>232</v>
      </c>
      <c r="U1897" t="s">
        <v>232</v>
      </c>
      <c r="V1897">
        <v>1.538</v>
      </c>
      <c r="W1897">
        <v>24.093</v>
      </c>
      <c r="X1897">
        <v>51.003999999999998</v>
      </c>
      <c r="Y1897">
        <v>53.826999999999998</v>
      </c>
      <c r="Z1897">
        <v>55.862000000000002</v>
      </c>
      <c r="AA1897">
        <v>59.744999999999997</v>
      </c>
      <c r="AB1897">
        <v>64.677000000000007</v>
      </c>
      <c r="AC1897">
        <v>67.099000000000004</v>
      </c>
      <c r="AD1897">
        <v>70.087000000000003</v>
      </c>
      <c r="AE1897">
        <v>73.021000000000001</v>
      </c>
      <c r="AF1897">
        <v>75.528999999999996</v>
      </c>
      <c r="AG1897">
        <v>78.620999999999995</v>
      </c>
      <c r="AH1897">
        <v>81.555999999999997</v>
      </c>
      <c r="AI1897">
        <v>84.343999999999994</v>
      </c>
      <c r="AJ1897">
        <v>87.694999999999993</v>
      </c>
      <c r="AK1897">
        <v>91.311000000000007</v>
      </c>
      <c r="AL1897">
        <v>96.507000000000005</v>
      </c>
      <c r="AM1897">
        <v>99.192999999999998</v>
      </c>
      <c r="AN1897">
        <v>100</v>
      </c>
      <c r="AO1897">
        <v>101.65600000000001</v>
      </c>
      <c r="AP1897">
        <v>103.229</v>
      </c>
      <c r="AQ1897">
        <v>104.04</v>
      </c>
      <c r="AR1897">
        <v>104.06399999999999</v>
      </c>
      <c r="AS1897">
        <v>104.09</v>
      </c>
      <c r="AT1897">
        <v>104.008</v>
      </c>
      <c r="AU1897">
        <v>105.167</v>
      </c>
      <c r="AV1897">
        <v>106.71299999999999</v>
      </c>
      <c r="AW1897">
        <v>108.21599999999999</v>
      </c>
      <c r="AX1897">
        <v>109.893</v>
      </c>
      <c r="AY1897">
        <v>111.779</v>
      </c>
      <c r="AZ1897">
        <v>113.79600000000001</v>
      </c>
      <c r="BA1897">
        <v>116.014</v>
      </c>
      <c r="BB1897">
        <v>117.792</v>
      </c>
      <c r="BC1897">
        <v>2017</v>
      </c>
    </row>
    <row r="1898" spans="1:55" x14ac:dyDescent="0.25">
      <c r="A1898">
        <v>960</v>
      </c>
      <c r="B1898" t="s">
        <v>724</v>
      </c>
      <c r="C1898" t="s">
        <v>252</v>
      </c>
      <c r="D1898" t="s">
        <v>725</v>
      </c>
      <c r="E1898" t="s">
        <v>253</v>
      </c>
      <c r="F1898" t="s">
        <v>254</v>
      </c>
      <c r="G1898" t="s">
        <v>229</v>
      </c>
      <c r="H1898" t="s">
        <v>220</v>
      </c>
      <c r="I1898" t="s">
        <v>255</v>
      </c>
      <c r="J1898" t="s">
        <v>232</v>
      </c>
      <c r="K1898" t="s">
        <v>232</v>
      </c>
      <c r="L1898" t="s">
        <v>232</v>
      </c>
      <c r="M1898" t="s">
        <v>232</v>
      </c>
      <c r="N1898" t="s">
        <v>232</v>
      </c>
      <c r="O1898" t="s">
        <v>232</v>
      </c>
      <c r="P1898" t="s">
        <v>232</v>
      </c>
      <c r="Q1898" t="s">
        <v>232</v>
      </c>
      <c r="R1898" t="s">
        <v>232</v>
      </c>
      <c r="S1898" t="s">
        <v>232</v>
      </c>
      <c r="T1898" t="s">
        <v>232</v>
      </c>
      <c r="U1898" t="s">
        <v>232</v>
      </c>
      <c r="V1898" s="52">
        <v>44274.23</v>
      </c>
      <c r="W1898" s="52">
        <v>41662.92</v>
      </c>
      <c r="X1898" s="52">
        <v>45095.26</v>
      </c>
      <c r="Y1898" s="52">
        <v>48858.28</v>
      </c>
      <c r="Z1898" s="52">
        <v>51254.3</v>
      </c>
      <c r="AA1898" s="52">
        <v>53727.87</v>
      </c>
      <c r="AB1898" s="52">
        <v>55591.51</v>
      </c>
      <c r="AC1898" s="52">
        <v>54430.52</v>
      </c>
      <c r="AD1898" s="52">
        <v>58701.21</v>
      </c>
      <c r="AE1898" s="52">
        <v>61800</v>
      </c>
      <c r="AF1898" s="52">
        <v>65046.69</v>
      </c>
      <c r="AG1898" s="52">
        <v>68660.710000000006</v>
      </c>
      <c r="AH1898" s="52">
        <v>69211.08</v>
      </c>
      <c r="AI1898" s="52">
        <v>72006.75</v>
      </c>
      <c r="AJ1898" s="52">
        <v>75545.72</v>
      </c>
      <c r="AK1898" s="52">
        <v>79609.11</v>
      </c>
      <c r="AL1898" s="52">
        <v>81266.8</v>
      </c>
      <c r="AM1898" s="52">
        <v>75426.28</v>
      </c>
      <c r="AN1898" s="52">
        <v>74500.45</v>
      </c>
      <c r="AO1898" s="52">
        <v>76640.89</v>
      </c>
      <c r="AP1898" s="52">
        <v>75088.33</v>
      </c>
      <c r="AQ1898" s="52">
        <v>74929.75</v>
      </c>
      <c r="AR1898" s="52">
        <v>75181.929999999993</v>
      </c>
      <c r="AS1898" s="52">
        <v>77609.42</v>
      </c>
      <c r="AT1898" s="52">
        <v>80931.240000000005</v>
      </c>
      <c r="AU1898" s="52">
        <v>84285.09</v>
      </c>
      <c r="AV1898" s="52">
        <v>87177.39</v>
      </c>
      <c r="AW1898" s="52">
        <v>90092.22</v>
      </c>
      <c r="AX1898" s="52">
        <v>92995.49</v>
      </c>
      <c r="AY1898" s="52">
        <v>95898.67</v>
      </c>
      <c r="AZ1898" s="52">
        <v>98699.34</v>
      </c>
      <c r="BA1898" s="52">
        <v>101383.01</v>
      </c>
      <c r="BB1898" s="52">
        <v>104160.89</v>
      </c>
      <c r="BC1898">
        <v>2017</v>
      </c>
    </row>
    <row r="1899" spans="1:55" x14ac:dyDescent="0.25">
      <c r="A1899">
        <v>960</v>
      </c>
      <c r="B1899" t="s">
        <v>724</v>
      </c>
      <c r="C1899" t="s">
        <v>256</v>
      </c>
      <c r="D1899" t="s">
        <v>725</v>
      </c>
      <c r="E1899" t="s">
        <v>253</v>
      </c>
      <c r="F1899" t="s">
        <v>257</v>
      </c>
      <c r="G1899" t="s">
        <v>258</v>
      </c>
      <c r="H1899" t="s">
        <v>220</v>
      </c>
      <c r="I1899" t="s">
        <v>255</v>
      </c>
      <c r="J1899" t="s">
        <v>232</v>
      </c>
      <c r="K1899" t="s">
        <v>232</v>
      </c>
      <c r="L1899" t="s">
        <v>232</v>
      </c>
      <c r="M1899" t="s">
        <v>232</v>
      </c>
      <c r="N1899" t="s">
        <v>232</v>
      </c>
      <c r="O1899" t="s">
        <v>232</v>
      </c>
      <c r="P1899" t="s">
        <v>232</v>
      </c>
      <c r="Q1899" t="s">
        <v>232</v>
      </c>
      <c r="R1899" t="s">
        <v>232</v>
      </c>
      <c r="S1899" t="s">
        <v>232</v>
      </c>
      <c r="T1899" t="s">
        <v>232</v>
      </c>
      <c r="U1899" t="s">
        <v>232</v>
      </c>
      <c r="V1899" s="52">
        <v>11837.37</v>
      </c>
      <c r="W1899" s="52">
        <v>11139.2</v>
      </c>
      <c r="X1899" s="52">
        <v>12056.88</v>
      </c>
      <c r="Y1899" s="52">
        <v>13062.98</v>
      </c>
      <c r="Z1899" s="52">
        <v>13703.59</v>
      </c>
      <c r="AA1899" s="52">
        <v>14364.94</v>
      </c>
      <c r="AB1899" s="52">
        <v>14863.21</v>
      </c>
      <c r="AC1899" s="52">
        <v>14552.8</v>
      </c>
      <c r="AD1899" s="52">
        <v>15694.63</v>
      </c>
      <c r="AE1899" s="52">
        <v>16523.14</v>
      </c>
      <c r="AF1899" s="52">
        <v>17391.189999999999</v>
      </c>
      <c r="AG1899" s="52">
        <v>18357.45</v>
      </c>
      <c r="AH1899" s="52">
        <v>18504.599999999999</v>
      </c>
      <c r="AI1899" s="52">
        <v>19252.07</v>
      </c>
      <c r="AJ1899" s="52">
        <v>20198.259999999998</v>
      </c>
      <c r="AK1899" s="52">
        <v>21284.67</v>
      </c>
      <c r="AL1899" s="52">
        <v>21727.88</v>
      </c>
      <c r="AM1899" s="52">
        <v>20166.330000000002</v>
      </c>
      <c r="AN1899" s="52">
        <v>19918.8</v>
      </c>
      <c r="AO1899" s="52">
        <v>20491.07</v>
      </c>
      <c r="AP1899" s="52">
        <v>20075.97</v>
      </c>
      <c r="AQ1899" s="52">
        <v>20033.57</v>
      </c>
      <c r="AR1899" s="52">
        <v>20101</v>
      </c>
      <c r="AS1899" s="52">
        <v>20750.02</v>
      </c>
      <c r="AT1899" s="52">
        <v>21638.16</v>
      </c>
      <c r="AU1899" s="52">
        <v>22534.86</v>
      </c>
      <c r="AV1899" s="52">
        <v>23308.16</v>
      </c>
      <c r="AW1899" s="52">
        <v>24087.48</v>
      </c>
      <c r="AX1899" s="52">
        <v>24863.72</v>
      </c>
      <c r="AY1899" s="52">
        <v>25639.919999999998</v>
      </c>
      <c r="AZ1899" s="52">
        <v>26388.720000000001</v>
      </c>
      <c r="BA1899" s="52">
        <v>27106.240000000002</v>
      </c>
      <c r="BB1899" s="52">
        <v>27848.95</v>
      </c>
      <c r="BC1899">
        <v>2017</v>
      </c>
    </row>
    <row r="1900" spans="1:55" x14ac:dyDescent="0.25">
      <c r="A1900">
        <v>960</v>
      </c>
      <c r="B1900" t="s">
        <v>724</v>
      </c>
      <c r="C1900" t="s">
        <v>259</v>
      </c>
      <c r="D1900" t="s">
        <v>725</v>
      </c>
      <c r="E1900" t="s">
        <v>260</v>
      </c>
      <c r="F1900" t="s">
        <v>261</v>
      </c>
      <c r="G1900" t="s">
        <v>229</v>
      </c>
      <c r="H1900" t="s">
        <v>220</v>
      </c>
      <c r="I1900" t="s">
        <v>262</v>
      </c>
      <c r="J1900" t="s">
        <v>232</v>
      </c>
      <c r="K1900" t="s">
        <v>232</v>
      </c>
      <c r="L1900" t="s">
        <v>232</v>
      </c>
      <c r="M1900" t="s">
        <v>232</v>
      </c>
      <c r="N1900" t="s">
        <v>232</v>
      </c>
      <c r="O1900" t="s">
        <v>232</v>
      </c>
      <c r="P1900" t="s">
        <v>232</v>
      </c>
      <c r="Q1900" t="s">
        <v>232</v>
      </c>
      <c r="R1900" t="s">
        <v>232</v>
      </c>
      <c r="S1900" t="s">
        <v>232</v>
      </c>
      <c r="T1900" t="s">
        <v>232</v>
      </c>
      <c r="U1900" t="s">
        <v>232</v>
      </c>
      <c r="V1900">
        <v>680.99699999999996</v>
      </c>
      <c r="W1900" s="52">
        <v>10037.66</v>
      </c>
      <c r="X1900" s="52">
        <v>23000.3</v>
      </c>
      <c r="Y1900" s="52">
        <v>26299.08</v>
      </c>
      <c r="Z1900" s="52">
        <v>28631.93</v>
      </c>
      <c r="AA1900" s="52">
        <v>32099.56</v>
      </c>
      <c r="AB1900" s="52">
        <v>35954.99</v>
      </c>
      <c r="AC1900" s="52">
        <v>36522.160000000003</v>
      </c>
      <c r="AD1900" s="52">
        <v>41141.75</v>
      </c>
      <c r="AE1900" s="52">
        <v>45126.83</v>
      </c>
      <c r="AF1900" s="52">
        <v>49128.92</v>
      </c>
      <c r="AG1900" s="52">
        <v>53981.89</v>
      </c>
      <c r="AH1900" s="52">
        <v>56445.82</v>
      </c>
      <c r="AI1900" s="52">
        <v>60733.45</v>
      </c>
      <c r="AJ1900" s="52">
        <v>66249.55</v>
      </c>
      <c r="AK1900" s="52">
        <v>72691.839999999997</v>
      </c>
      <c r="AL1900" s="52">
        <v>78427.83</v>
      </c>
      <c r="AM1900" s="52">
        <v>74817.570000000007</v>
      </c>
      <c r="AN1900" s="52">
        <v>74500.45</v>
      </c>
      <c r="AO1900" s="52">
        <v>77909.81</v>
      </c>
      <c r="AP1900" s="52">
        <v>77513.119999999995</v>
      </c>
      <c r="AQ1900" s="52">
        <v>77957</v>
      </c>
      <c r="AR1900" s="52">
        <v>78237.14</v>
      </c>
      <c r="AS1900" s="52">
        <v>80784.02</v>
      </c>
      <c r="AT1900" s="52">
        <v>84175.13</v>
      </c>
      <c r="AU1900" s="52">
        <v>88640.49</v>
      </c>
      <c r="AV1900" s="52">
        <v>93029.46</v>
      </c>
      <c r="AW1900" s="52">
        <v>97494.54</v>
      </c>
      <c r="AX1900" s="52">
        <v>102195.19</v>
      </c>
      <c r="AY1900" s="52">
        <v>107194.64</v>
      </c>
      <c r="AZ1900" s="52">
        <v>112315.47</v>
      </c>
      <c r="BA1900" s="52">
        <v>117618.46</v>
      </c>
      <c r="BB1900" s="52">
        <v>122693.34</v>
      </c>
      <c r="BC1900">
        <v>2017</v>
      </c>
    </row>
    <row r="1901" spans="1:55" x14ac:dyDescent="0.25">
      <c r="A1901">
        <v>960</v>
      </c>
      <c r="B1901" t="s">
        <v>724</v>
      </c>
      <c r="C1901" t="s">
        <v>263</v>
      </c>
      <c r="D1901" t="s">
        <v>725</v>
      </c>
      <c r="E1901" t="s">
        <v>260</v>
      </c>
      <c r="F1901" t="s">
        <v>264</v>
      </c>
      <c r="G1901" t="s">
        <v>242</v>
      </c>
      <c r="H1901" t="s">
        <v>220</v>
      </c>
      <c r="I1901" t="s">
        <v>262</v>
      </c>
      <c r="J1901" t="s">
        <v>232</v>
      </c>
      <c r="K1901" t="s">
        <v>232</v>
      </c>
      <c r="L1901" t="s">
        <v>232</v>
      </c>
      <c r="M1901" t="s">
        <v>232</v>
      </c>
      <c r="N1901" t="s">
        <v>232</v>
      </c>
      <c r="O1901" t="s">
        <v>232</v>
      </c>
      <c r="P1901" t="s">
        <v>232</v>
      </c>
      <c r="Q1901" t="s">
        <v>232</v>
      </c>
      <c r="R1901" t="s">
        <v>232</v>
      </c>
      <c r="S1901" t="s">
        <v>232</v>
      </c>
      <c r="T1901" t="s">
        <v>232</v>
      </c>
      <c r="U1901" t="s">
        <v>232</v>
      </c>
      <c r="V1901" s="52">
        <v>2589.34</v>
      </c>
      <c r="W1901" s="52">
        <v>2804.48</v>
      </c>
      <c r="X1901" s="52">
        <v>3834.65</v>
      </c>
      <c r="Y1901" s="52">
        <v>5027.78</v>
      </c>
      <c r="Z1901" s="52">
        <v>5251.66</v>
      </c>
      <c r="AA1901" s="52">
        <v>5243.58</v>
      </c>
      <c r="AB1901" s="52">
        <v>5631.17</v>
      </c>
      <c r="AC1901" s="52">
        <v>5132.6899999999996</v>
      </c>
      <c r="AD1901" s="52">
        <v>4970.21</v>
      </c>
      <c r="AE1901" s="52">
        <v>5409.89</v>
      </c>
      <c r="AF1901" s="52">
        <v>6241.22</v>
      </c>
      <c r="AG1901" s="52">
        <v>8051.03</v>
      </c>
      <c r="AH1901" s="52">
        <v>9354.1</v>
      </c>
      <c r="AI1901" s="52">
        <v>10208.61</v>
      </c>
      <c r="AJ1901" s="52">
        <v>11348.39</v>
      </c>
      <c r="AK1901" s="52">
        <v>13550.44</v>
      </c>
      <c r="AL1901" s="52">
        <v>15892.04</v>
      </c>
      <c r="AM1901" s="52">
        <v>14159.41</v>
      </c>
      <c r="AN1901" s="52">
        <v>13550.44</v>
      </c>
      <c r="AO1901" s="52">
        <v>14579.3</v>
      </c>
      <c r="AP1901" s="52">
        <v>13249.45</v>
      </c>
      <c r="AQ1901" s="52">
        <v>13664.97</v>
      </c>
      <c r="AR1901" s="52">
        <v>13610.8</v>
      </c>
      <c r="AS1901" s="52">
        <v>11779.01</v>
      </c>
      <c r="AT1901" s="52">
        <v>12367.8</v>
      </c>
      <c r="AU1901" s="52">
        <v>13382.06</v>
      </c>
      <c r="AV1901" s="52">
        <v>14815.91</v>
      </c>
      <c r="AW1901" s="52">
        <v>15059.09</v>
      </c>
      <c r="AX1901" s="52">
        <v>15991.59</v>
      </c>
      <c r="AY1901" s="52">
        <v>16879.830000000002</v>
      </c>
      <c r="AZ1901" s="52">
        <v>17811.59</v>
      </c>
      <c r="BA1901" s="52">
        <v>18748.310000000001</v>
      </c>
      <c r="BB1901" s="52">
        <v>19657.63</v>
      </c>
      <c r="BC1901">
        <v>2017</v>
      </c>
    </row>
    <row r="1902" spans="1:55" x14ac:dyDescent="0.25">
      <c r="A1902">
        <v>960</v>
      </c>
      <c r="B1902" t="s">
        <v>724</v>
      </c>
      <c r="C1902" t="s">
        <v>265</v>
      </c>
      <c r="D1902" t="s">
        <v>725</v>
      </c>
      <c r="E1902" t="s">
        <v>260</v>
      </c>
      <c r="F1902" t="s">
        <v>266</v>
      </c>
      <c r="G1902" t="s">
        <v>246</v>
      </c>
      <c r="H1902" t="s">
        <v>220</v>
      </c>
      <c r="I1902" t="s">
        <v>262</v>
      </c>
      <c r="J1902" t="s">
        <v>232</v>
      </c>
      <c r="K1902" t="s">
        <v>232</v>
      </c>
      <c r="L1902" t="s">
        <v>232</v>
      </c>
      <c r="M1902" t="s">
        <v>232</v>
      </c>
      <c r="N1902" t="s">
        <v>232</v>
      </c>
      <c r="O1902" t="s">
        <v>232</v>
      </c>
      <c r="P1902" t="s">
        <v>232</v>
      </c>
      <c r="Q1902" t="s">
        <v>232</v>
      </c>
      <c r="R1902" t="s">
        <v>232</v>
      </c>
      <c r="S1902" t="s">
        <v>232</v>
      </c>
      <c r="T1902" t="s">
        <v>232</v>
      </c>
      <c r="U1902" t="s">
        <v>232</v>
      </c>
      <c r="V1902" s="52">
        <v>8122.33</v>
      </c>
      <c r="W1902" s="52">
        <v>7824.36</v>
      </c>
      <c r="X1902" s="52">
        <v>8649.7900000000009</v>
      </c>
      <c r="Y1902" s="52">
        <v>9568.08</v>
      </c>
      <c r="Z1902" s="52">
        <v>10221.1</v>
      </c>
      <c r="AA1902" s="52">
        <v>10899.13</v>
      </c>
      <c r="AB1902" s="52">
        <v>11404.13</v>
      </c>
      <c r="AC1902" s="52">
        <v>11327.19</v>
      </c>
      <c r="AD1902" s="52">
        <v>12489</v>
      </c>
      <c r="AE1902" s="52">
        <v>13436.65</v>
      </c>
      <c r="AF1902" s="52">
        <v>14366.3</v>
      </c>
      <c r="AG1902" s="52">
        <v>15446.09</v>
      </c>
      <c r="AH1902" s="52">
        <v>15989.07</v>
      </c>
      <c r="AI1902" s="52">
        <v>17153.05</v>
      </c>
      <c r="AJ1902" s="52">
        <v>18540.72</v>
      </c>
      <c r="AK1902" s="52">
        <v>20062.849999999999</v>
      </c>
      <c r="AL1902" s="52">
        <v>20878.95</v>
      </c>
      <c r="AM1902" s="52">
        <v>19526.16</v>
      </c>
      <c r="AN1902" s="52">
        <v>19511.21</v>
      </c>
      <c r="AO1902" s="52">
        <v>20491.07</v>
      </c>
      <c r="AP1902" s="52">
        <v>20461.05</v>
      </c>
      <c r="AQ1902" s="52">
        <v>20776.05</v>
      </c>
      <c r="AR1902" s="52">
        <v>21240.41</v>
      </c>
      <c r="AS1902" s="52">
        <v>22160.71</v>
      </c>
      <c r="AT1902" s="52">
        <v>23361.84</v>
      </c>
      <c r="AU1902" s="52">
        <v>24792.49</v>
      </c>
      <c r="AV1902" s="52">
        <v>26221.43</v>
      </c>
      <c r="AW1902" s="52">
        <v>27579.98</v>
      </c>
      <c r="AX1902" s="52">
        <v>29063.24</v>
      </c>
      <c r="AY1902" s="52">
        <v>30593.59</v>
      </c>
      <c r="AZ1902" s="52">
        <v>32138.61</v>
      </c>
      <c r="BA1902" s="52">
        <v>33696.589999999997</v>
      </c>
      <c r="BB1902" s="52">
        <v>35344.39</v>
      </c>
      <c r="BC1902">
        <v>2017</v>
      </c>
    </row>
    <row r="1903" spans="1:55" x14ac:dyDescent="0.25">
      <c r="A1903">
        <v>960</v>
      </c>
      <c r="B1903" t="s">
        <v>724</v>
      </c>
      <c r="C1903" t="s">
        <v>267</v>
      </c>
      <c r="D1903" t="s">
        <v>725</v>
      </c>
      <c r="E1903" t="s">
        <v>268</v>
      </c>
      <c r="F1903" t="s">
        <v>269</v>
      </c>
      <c r="G1903" t="s">
        <v>270</v>
      </c>
    </row>
    <row r="1904" spans="1:55" x14ac:dyDescent="0.25">
      <c r="A1904">
        <v>960</v>
      </c>
      <c r="B1904" t="s">
        <v>724</v>
      </c>
      <c r="C1904" t="s">
        <v>271</v>
      </c>
      <c r="D1904" t="s">
        <v>725</v>
      </c>
      <c r="E1904" t="s">
        <v>272</v>
      </c>
      <c r="F1904" t="s">
        <v>273</v>
      </c>
      <c r="G1904" t="s">
        <v>274</v>
      </c>
      <c r="I1904" t="s">
        <v>243</v>
      </c>
      <c r="J1904" t="s">
        <v>232</v>
      </c>
      <c r="K1904" t="s">
        <v>232</v>
      </c>
      <c r="L1904" t="s">
        <v>232</v>
      </c>
      <c r="M1904" t="s">
        <v>232</v>
      </c>
      <c r="N1904" t="s">
        <v>232</v>
      </c>
      <c r="O1904" t="s">
        <v>232</v>
      </c>
      <c r="P1904" t="s">
        <v>232</v>
      </c>
      <c r="Q1904" t="s">
        <v>232</v>
      </c>
      <c r="R1904" t="s">
        <v>232</v>
      </c>
      <c r="S1904" t="s">
        <v>232</v>
      </c>
      <c r="T1904" t="s">
        <v>232</v>
      </c>
      <c r="U1904" t="s">
        <v>232</v>
      </c>
      <c r="V1904">
        <v>0.11600000000000001</v>
      </c>
      <c r="W1904">
        <v>0.105</v>
      </c>
      <c r="X1904">
        <v>0.108</v>
      </c>
      <c r="Y1904">
        <v>0.111</v>
      </c>
      <c r="Z1904">
        <v>0.113</v>
      </c>
      <c r="AA1904">
        <v>0.11600000000000001</v>
      </c>
      <c r="AB1904">
        <v>0.115</v>
      </c>
      <c r="AC1904">
        <v>0.11</v>
      </c>
      <c r="AD1904">
        <v>0.109</v>
      </c>
      <c r="AE1904">
        <v>0.11</v>
      </c>
      <c r="AF1904">
        <v>0.113</v>
      </c>
      <c r="AG1904">
        <v>0.114</v>
      </c>
      <c r="AH1904">
        <v>0.113</v>
      </c>
      <c r="AI1904">
        <v>0.112</v>
      </c>
      <c r="AJ1904">
        <v>0.112</v>
      </c>
      <c r="AK1904">
        <v>0.112</v>
      </c>
      <c r="AL1904">
        <v>0.111</v>
      </c>
      <c r="AM1904">
        <v>0.10299999999999999</v>
      </c>
      <c r="AN1904">
        <v>9.6000000000000002E-2</v>
      </c>
      <c r="AO1904">
        <v>9.1999999999999998E-2</v>
      </c>
      <c r="AP1904">
        <v>8.6999999999999994E-2</v>
      </c>
      <c r="AQ1904">
        <v>8.4000000000000005E-2</v>
      </c>
      <c r="AR1904">
        <v>8.1000000000000003E-2</v>
      </c>
      <c r="AS1904">
        <v>0.08</v>
      </c>
      <c r="AT1904">
        <v>8.1000000000000003E-2</v>
      </c>
      <c r="AU1904">
        <v>0.08</v>
      </c>
      <c r="AV1904">
        <v>7.9000000000000001E-2</v>
      </c>
      <c r="AW1904">
        <v>7.9000000000000001E-2</v>
      </c>
      <c r="AX1904">
        <v>7.8E-2</v>
      </c>
      <c r="AY1904">
        <v>7.6999999999999999E-2</v>
      </c>
      <c r="AZ1904">
        <v>7.5999999999999998E-2</v>
      </c>
      <c r="BA1904">
        <v>7.4999999999999997E-2</v>
      </c>
      <c r="BB1904">
        <v>7.3999999999999996E-2</v>
      </c>
      <c r="BC1904">
        <v>2017</v>
      </c>
    </row>
    <row r="1905" spans="1:55" x14ac:dyDescent="0.25">
      <c r="A1905">
        <v>960</v>
      </c>
      <c r="B1905" t="s">
        <v>724</v>
      </c>
      <c r="C1905" t="s">
        <v>275</v>
      </c>
      <c r="D1905" t="s">
        <v>725</v>
      </c>
      <c r="E1905" t="s">
        <v>276</v>
      </c>
      <c r="F1905" t="s">
        <v>277</v>
      </c>
      <c r="G1905" t="s">
        <v>278</v>
      </c>
      <c r="I1905" t="s">
        <v>243</v>
      </c>
      <c r="J1905" t="s">
        <v>232</v>
      </c>
      <c r="K1905" t="s">
        <v>232</v>
      </c>
      <c r="L1905" t="s">
        <v>232</v>
      </c>
      <c r="M1905" t="s">
        <v>232</v>
      </c>
      <c r="N1905" t="s">
        <v>232</v>
      </c>
      <c r="O1905" t="s">
        <v>232</v>
      </c>
      <c r="P1905" t="s">
        <v>232</v>
      </c>
      <c r="Q1905" t="s">
        <v>232</v>
      </c>
      <c r="R1905" t="s">
        <v>232</v>
      </c>
      <c r="S1905" t="s">
        <v>232</v>
      </c>
      <c r="T1905" t="s">
        <v>232</v>
      </c>
      <c r="U1905" t="s">
        <v>232</v>
      </c>
      <c r="V1905">
        <v>8.4000000000000005E-2</v>
      </c>
      <c r="W1905">
        <v>1.2829999999999999</v>
      </c>
      <c r="X1905">
        <v>2.6589999999999998</v>
      </c>
      <c r="Y1905">
        <v>2.7490000000000001</v>
      </c>
      <c r="Z1905">
        <v>2.8010000000000002</v>
      </c>
      <c r="AA1905">
        <v>2.9449999999999998</v>
      </c>
      <c r="AB1905">
        <v>3.153</v>
      </c>
      <c r="AC1905">
        <v>3.2240000000000002</v>
      </c>
      <c r="AD1905">
        <v>3.294</v>
      </c>
      <c r="AE1905">
        <v>3.3580000000000001</v>
      </c>
      <c r="AF1905">
        <v>3.42</v>
      </c>
      <c r="AG1905">
        <v>3.4950000000000001</v>
      </c>
      <c r="AH1905">
        <v>3.53</v>
      </c>
      <c r="AI1905">
        <v>3.5409999999999999</v>
      </c>
      <c r="AJ1905">
        <v>3.573</v>
      </c>
      <c r="AK1905">
        <v>3.6230000000000002</v>
      </c>
      <c r="AL1905">
        <v>3.7559999999999998</v>
      </c>
      <c r="AM1905">
        <v>3.8319999999999999</v>
      </c>
      <c r="AN1905">
        <v>3.8180000000000001</v>
      </c>
      <c r="AO1905">
        <v>3.802</v>
      </c>
      <c r="AP1905">
        <v>3.7879999999999998</v>
      </c>
      <c r="AQ1905">
        <v>3.7519999999999998</v>
      </c>
      <c r="AR1905">
        <v>3.6829999999999998</v>
      </c>
      <c r="AS1905">
        <v>3.645</v>
      </c>
      <c r="AT1905">
        <v>3.6030000000000002</v>
      </c>
      <c r="AU1905">
        <v>3.5750000000000002</v>
      </c>
      <c r="AV1905">
        <v>3.548</v>
      </c>
      <c r="AW1905">
        <v>3.5350000000000001</v>
      </c>
      <c r="AX1905">
        <v>3.516</v>
      </c>
      <c r="AY1905">
        <v>3.504</v>
      </c>
      <c r="AZ1905">
        <v>3.4950000000000001</v>
      </c>
      <c r="BA1905">
        <v>3.4910000000000001</v>
      </c>
      <c r="BB1905">
        <v>3.4710000000000001</v>
      </c>
      <c r="BC1905">
        <v>2017</v>
      </c>
    </row>
    <row r="1906" spans="1:55" x14ac:dyDescent="0.25">
      <c r="A1906">
        <v>960</v>
      </c>
      <c r="B1906" t="s">
        <v>724</v>
      </c>
      <c r="C1906" t="s">
        <v>279</v>
      </c>
      <c r="D1906" t="s">
        <v>725</v>
      </c>
      <c r="E1906" t="s">
        <v>280</v>
      </c>
      <c r="F1906" t="s">
        <v>281</v>
      </c>
      <c r="G1906" t="s">
        <v>282</v>
      </c>
      <c r="I1906" t="s">
        <v>726</v>
      </c>
      <c r="J1906" t="s">
        <v>232</v>
      </c>
      <c r="K1906" t="s">
        <v>232</v>
      </c>
      <c r="L1906" t="s">
        <v>232</v>
      </c>
      <c r="M1906" t="s">
        <v>232</v>
      </c>
      <c r="N1906" t="s">
        <v>232</v>
      </c>
      <c r="O1906" t="s">
        <v>232</v>
      </c>
      <c r="P1906" t="s">
        <v>232</v>
      </c>
      <c r="Q1906" t="s">
        <v>232</v>
      </c>
      <c r="R1906" t="s">
        <v>232</v>
      </c>
      <c r="S1906" t="s">
        <v>232</v>
      </c>
      <c r="T1906" t="s">
        <v>232</v>
      </c>
      <c r="U1906" t="s">
        <v>232</v>
      </c>
      <c r="V1906">
        <v>16.321999999999999</v>
      </c>
      <c r="W1906">
        <v>-1.5</v>
      </c>
      <c r="X1906">
        <v>13.157</v>
      </c>
      <c r="Y1906">
        <v>16.838999999999999</v>
      </c>
      <c r="Z1906">
        <v>20.108000000000001</v>
      </c>
      <c r="AA1906">
        <v>25.63</v>
      </c>
      <c r="AB1906">
        <v>21.606000000000002</v>
      </c>
      <c r="AC1906">
        <v>19.893999999999998</v>
      </c>
      <c r="AD1906">
        <v>20.151</v>
      </c>
      <c r="AE1906">
        <v>22.113</v>
      </c>
      <c r="AF1906">
        <v>25.826000000000001</v>
      </c>
      <c r="AG1906">
        <v>28.004000000000001</v>
      </c>
      <c r="AH1906">
        <v>27.445</v>
      </c>
      <c r="AI1906">
        <v>27.829000000000001</v>
      </c>
      <c r="AJ1906">
        <v>29.739000000000001</v>
      </c>
      <c r="AK1906">
        <v>29.736999999999998</v>
      </c>
      <c r="AL1906">
        <v>31.446999999999999</v>
      </c>
      <c r="AM1906">
        <v>25.13</v>
      </c>
      <c r="AN1906">
        <v>21.425000000000001</v>
      </c>
      <c r="AO1906">
        <v>20.670999999999999</v>
      </c>
      <c r="AP1906">
        <v>19.175999999999998</v>
      </c>
      <c r="AQ1906">
        <v>19.420999999999999</v>
      </c>
      <c r="AR1906">
        <v>18.768000000000001</v>
      </c>
      <c r="AS1906">
        <v>20.006</v>
      </c>
      <c r="AT1906">
        <v>20.763999999999999</v>
      </c>
      <c r="AU1906">
        <v>20.928000000000001</v>
      </c>
      <c r="AV1906">
        <v>20.628</v>
      </c>
      <c r="AW1906">
        <v>20.565999999999999</v>
      </c>
      <c r="AX1906">
        <v>20.518999999999998</v>
      </c>
      <c r="AY1906">
        <v>20.69</v>
      </c>
      <c r="AZ1906">
        <v>20.533999999999999</v>
      </c>
      <c r="BA1906">
        <v>20.562999999999999</v>
      </c>
      <c r="BB1906">
        <v>21.202000000000002</v>
      </c>
      <c r="BC1906">
        <v>2017</v>
      </c>
    </row>
    <row r="1907" spans="1:55" x14ac:dyDescent="0.25">
      <c r="A1907">
        <v>960</v>
      </c>
      <c r="B1907" t="s">
        <v>724</v>
      </c>
      <c r="C1907" t="s">
        <v>283</v>
      </c>
      <c r="D1907" t="s">
        <v>725</v>
      </c>
      <c r="E1907" t="s">
        <v>284</v>
      </c>
      <c r="F1907" t="s">
        <v>285</v>
      </c>
      <c r="G1907" t="s">
        <v>282</v>
      </c>
      <c r="I1907" t="s">
        <v>726</v>
      </c>
      <c r="J1907" t="s">
        <v>232</v>
      </c>
      <c r="K1907" t="s">
        <v>232</v>
      </c>
      <c r="L1907" t="s">
        <v>232</v>
      </c>
      <c r="M1907" t="s">
        <v>232</v>
      </c>
      <c r="N1907" t="s">
        <v>232</v>
      </c>
      <c r="O1907" t="s">
        <v>232</v>
      </c>
      <c r="P1907" t="s">
        <v>232</v>
      </c>
      <c r="Q1907" t="s">
        <v>232</v>
      </c>
      <c r="R1907" t="s">
        <v>232</v>
      </c>
      <c r="S1907" t="s">
        <v>232</v>
      </c>
      <c r="T1907" t="s">
        <v>232</v>
      </c>
      <c r="U1907" t="s">
        <v>232</v>
      </c>
      <c r="V1907">
        <v>13.765000000000001</v>
      </c>
      <c r="W1907">
        <v>4.8890000000000002</v>
      </c>
      <c r="X1907">
        <v>20.776</v>
      </c>
      <c r="Y1907">
        <v>16.838999999999999</v>
      </c>
      <c r="Z1907">
        <v>20.108000000000001</v>
      </c>
      <c r="AA1907">
        <v>25.63</v>
      </c>
      <c r="AB1907">
        <v>21.606000000000002</v>
      </c>
      <c r="AC1907">
        <v>21.262</v>
      </c>
      <c r="AD1907">
        <v>17.972000000000001</v>
      </c>
      <c r="AE1907">
        <v>19.234000000000002</v>
      </c>
      <c r="AF1907">
        <v>18.73</v>
      </c>
      <c r="AG1907">
        <v>22.044</v>
      </c>
      <c r="AH1907">
        <v>23.295999999999999</v>
      </c>
      <c r="AI1907">
        <v>22.655999999999999</v>
      </c>
      <c r="AJ1907">
        <v>23.215</v>
      </c>
      <c r="AK1907">
        <v>22.608000000000001</v>
      </c>
      <c r="AL1907">
        <v>22.544</v>
      </c>
      <c r="AM1907">
        <v>20.059999999999999</v>
      </c>
      <c r="AN1907">
        <v>20.341999999999999</v>
      </c>
      <c r="AO1907">
        <v>19.963000000000001</v>
      </c>
      <c r="AP1907">
        <v>19.061</v>
      </c>
      <c r="AQ1907">
        <v>20.375</v>
      </c>
      <c r="AR1907">
        <v>20.75</v>
      </c>
      <c r="AS1907">
        <v>24.544</v>
      </c>
      <c r="AT1907">
        <v>23.356999999999999</v>
      </c>
      <c r="AU1907">
        <v>24.960999999999999</v>
      </c>
      <c r="AV1907">
        <v>23.523</v>
      </c>
      <c r="AW1907">
        <v>22.678999999999998</v>
      </c>
      <c r="AX1907">
        <v>22.082000000000001</v>
      </c>
      <c r="AY1907">
        <v>21.632000000000001</v>
      </c>
      <c r="AZ1907">
        <v>21.085999999999999</v>
      </c>
      <c r="BA1907">
        <v>20.869</v>
      </c>
      <c r="BB1907">
        <v>21.47</v>
      </c>
      <c r="BC1907">
        <v>2017</v>
      </c>
    </row>
    <row r="1908" spans="1:55" x14ac:dyDescent="0.25">
      <c r="A1908">
        <v>960</v>
      </c>
      <c r="B1908" t="s">
        <v>724</v>
      </c>
      <c r="C1908" t="s">
        <v>286</v>
      </c>
      <c r="D1908" t="s">
        <v>725</v>
      </c>
      <c r="E1908" t="s">
        <v>287</v>
      </c>
      <c r="F1908" t="s">
        <v>288</v>
      </c>
      <c r="G1908" t="s">
        <v>250</v>
      </c>
      <c r="I1908" t="s">
        <v>727</v>
      </c>
      <c r="J1908" t="s">
        <v>232</v>
      </c>
      <c r="K1908" t="s">
        <v>232</v>
      </c>
      <c r="L1908" t="s">
        <v>232</v>
      </c>
      <c r="M1908" t="s">
        <v>232</v>
      </c>
      <c r="N1908" t="s">
        <v>232</v>
      </c>
      <c r="O1908" t="s">
        <v>232</v>
      </c>
      <c r="P1908" t="s">
        <v>232</v>
      </c>
      <c r="Q1908" t="s">
        <v>232</v>
      </c>
      <c r="R1908" t="s">
        <v>232</v>
      </c>
      <c r="S1908" t="s">
        <v>232</v>
      </c>
      <c r="T1908" t="s">
        <v>232</v>
      </c>
      <c r="U1908" t="s">
        <v>232</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102.989</v>
      </c>
      <c r="AX1908">
        <v>104.636</v>
      </c>
      <c r="AY1908">
        <v>106.41500000000001</v>
      </c>
      <c r="AZ1908">
        <v>108.331</v>
      </c>
      <c r="BA1908">
        <v>110.389</v>
      </c>
      <c r="BB1908">
        <v>112.486</v>
      </c>
      <c r="BC1908">
        <v>2018</v>
      </c>
    </row>
    <row r="1909" spans="1:55" x14ac:dyDescent="0.25">
      <c r="A1909">
        <v>960</v>
      </c>
      <c r="B1909" t="s">
        <v>724</v>
      </c>
      <c r="C1909" t="s">
        <v>290</v>
      </c>
      <c r="D1909" t="s">
        <v>725</v>
      </c>
      <c r="E1909" t="s">
        <v>287</v>
      </c>
      <c r="F1909" t="s">
        <v>291</v>
      </c>
      <c r="G1909" t="s">
        <v>235</v>
      </c>
      <c r="I1909" t="s">
        <v>292</v>
      </c>
      <c r="J1909" t="s">
        <v>232</v>
      </c>
      <c r="K1909" t="s">
        <v>232</v>
      </c>
      <c r="L1909" t="s">
        <v>232</v>
      </c>
      <c r="M1909" t="s">
        <v>232</v>
      </c>
      <c r="N1909" t="s">
        <v>232</v>
      </c>
      <c r="O1909" t="s">
        <v>232</v>
      </c>
      <c r="P1909" t="s">
        <v>232</v>
      </c>
      <c r="Q1909" t="s">
        <v>232</v>
      </c>
      <c r="R1909" t="s">
        <v>232</v>
      </c>
      <c r="S1909" t="s">
        <v>232</v>
      </c>
      <c r="T1909" t="s">
        <v>232</v>
      </c>
      <c r="U1909" t="s">
        <v>232</v>
      </c>
      <c r="V1909" t="s">
        <v>232</v>
      </c>
      <c r="W1909" s="52">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1.4750000000000001</v>
      </c>
      <c r="AX1909">
        <v>1.6</v>
      </c>
      <c r="AY1909">
        <v>1.7</v>
      </c>
      <c r="AZ1909">
        <v>1.8</v>
      </c>
      <c r="BA1909">
        <v>1.9</v>
      </c>
      <c r="BB1909">
        <v>1.9</v>
      </c>
      <c r="BC1909">
        <v>2018</v>
      </c>
    </row>
    <row r="1910" spans="1:55" x14ac:dyDescent="0.25">
      <c r="A1910">
        <v>960</v>
      </c>
      <c r="B1910" t="s">
        <v>724</v>
      </c>
      <c r="C1910" t="s">
        <v>293</v>
      </c>
      <c r="D1910" t="s">
        <v>725</v>
      </c>
      <c r="E1910" t="s">
        <v>294</v>
      </c>
      <c r="F1910" t="s">
        <v>295</v>
      </c>
      <c r="G1910" t="s">
        <v>250</v>
      </c>
      <c r="I1910" t="s">
        <v>727</v>
      </c>
      <c r="J1910" t="s">
        <v>232</v>
      </c>
      <c r="K1910" t="s">
        <v>232</v>
      </c>
      <c r="L1910" t="s">
        <v>232</v>
      </c>
      <c r="M1910" t="s">
        <v>232</v>
      </c>
      <c r="N1910" t="s">
        <v>232</v>
      </c>
      <c r="O1910" t="s">
        <v>232</v>
      </c>
      <c r="P1910" t="s">
        <v>232</v>
      </c>
      <c r="Q1910" t="s">
        <v>232</v>
      </c>
      <c r="R1910" t="s">
        <v>232</v>
      </c>
      <c r="S1910" t="s">
        <v>232</v>
      </c>
      <c r="T1910" t="s">
        <v>232</v>
      </c>
      <c r="U1910" t="s">
        <v>232</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102.718</v>
      </c>
      <c r="AX1910">
        <v>104.259</v>
      </c>
      <c r="AY1910">
        <v>105.92700000000001</v>
      </c>
      <c r="AZ1910">
        <v>107.834</v>
      </c>
      <c r="BA1910">
        <v>109.88200000000001</v>
      </c>
      <c r="BB1910">
        <v>111.97</v>
      </c>
      <c r="BC1910">
        <v>2018</v>
      </c>
    </row>
    <row r="1911" spans="1:55" x14ac:dyDescent="0.25">
      <c r="A1911">
        <v>960</v>
      </c>
      <c r="B1911" t="s">
        <v>724</v>
      </c>
      <c r="C1911" t="s">
        <v>296</v>
      </c>
      <c r="D1911" t="s">
        <v>725</v>
      </c>
      <c r="E1911" t="s">
        <v>294</v>
      </c>
      <c r="F1911" t="s">
        <v>297</v>
      </c>
      <c r="G1911" t="s">
        <v>235</v>
      </c>
      <c r="I1911" t="s">
        <v>298</v>
      </c>
      <c r="J1911" t="s">
        <v>232</v>
      </c>
      <c r="K1911" t="s">
        <v>232</v>
      </c>
      <c r="L1911" t="s">
        <v>232</v>
      </c>
      <c r="M1911" t="s">
        <v>232</v>
      </c>
      <c r="N1911" t="s">
        <v>232</v>
      </c>
      <c r="O1911" t="s">
        <v>232</v>
      </c>
      <c r="P1911" t="s">
        <v>232</v>
      </c>
      <c r="Q1911" t="s">
        <v>232</v>
      </c>
      <c r="R1911" t="s">
        <v>232</v>
      </c>
      <c r="S1911" t="s">
        <v>232</v>
      </c>
      <c r="T1911" t="s">
        <v>232</v>
      </c>
      <c r="U1911" t="s">
        <v>232</v>
      </c>
      <c r="V1911" t="s">
        <v>232</v>
      </c>
      <c r="W1911" s="52">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1.2</v>
      </c>
      <c r="AX1911">
        <v>1.5</v>
      </c>
      <c r="AY1911">
        <v>1.6</v>
      </c>
      <c r="AZ1911">
        <v>1.8</v>
      </c>
      <c r="BA1911">
        <v>1.9</v>
      </c>
      <c r="BB1911">
        <v>1.9</v>
      </c>
      <c r="BC1911">
        <v>2018</v>
      </c>
    </row>
    <row r="1912" spans="1:55" x14ac:dyDescent="0.25">
      <c r="A1912">
        <v>960</v>
      </c>
      <c r="B1912" t="s">
        <v>724</v>
      </c>
      <c r="C1912" t="s">
        <v>299</v>
      </c>
      <c r="D1912" t="s">
        <v>725</v>
      </c>
      <c r="E1912" t="s">
        <v>300</v>
      </c>
      <c r="G1912" t="s">
        <v>274</v>
      </c>
    </row>
    <row r="1913" spans="1:55" x14ac:dyDescent="0.25">
      <c r="A1913">
        <v>960</v>
      </c>
      <c r="B1913" t="s">
        <v>724</v>
      </c>
      <c r="C1913" t="s">
        <v>301</v>
      </c>
      <c r="D1913" t="s">
        <v>725</v>
      </c>
      <c r="E1913" t="s">
        <v>302</v>
      </c>
      <c r="F1913" t="s">
        <v>303</v>
      </c>
      <c r="G1913" t="s">
        <v>235</v>
      </c>
      <c r="I1913" t="s">
        <v>728</v>
      </c>
      <c r="J1913" t="s">
        <v>232</v>
      </c>
      <c r="K1913" t="s">
        <v>232</v>
      </c>
      <c r="L1913" t="s">
        <v>232</v>
      </c>
      <c r="M1913" t="s">
        <v>232</v>
      </c>
      <c r="N1913" t="s">
        <v>232</v>
      </c>
      <c r="O1913" t="s">
        <v>232</v>
      </c>
      <c r="P1913" t="s">
        <v>232</v>
      </c>
      <c r="Q1913" t="s">
        <v>232</v>
      </c>
      <c r="R1913" t="s">
        <v>232</v>
      </c>
      <c r="S1913" t="s">
        <v>232</v>
      </c>
      <c r="T1913" t="s">
        <v>232</v>
      </c>
      <c r="U1913" t="s">
        <v>232</v>
      </c>
      <c r="V1913" t="s">
        <v>232</v>
      </c>
      <c r="W1913">
        <v>0.85199999999999998</v>
      </c>
      <c r="X1913">
        <v>-17.475000000000001</v>
      </c>
      <c r="Y1913">
        <v>16.004999999999999</v>
      </c>
      <c r="Z1913">
        <v>6.8</v>
      </c>
      <c r="AA1913">
        <v>25.1</v>
      </c>
      <c r="AB1913">
        <v>-4.601</v>
      </c>
      <c r="AC1913">
        <v>-3.8740000000000001</v>
      </c>
      <c r="AD1913">
        <v>-3.8730000000000002</v>
      </c>
      <c r="AE1913">
        <v>11.823</v>
      </c>
      <c r="AF1913">
        <v>18.175000000000001</v>
      </c>
      <c r="AG1913">
        <v>11.728999999999999</v>
      </c>
      <c r="AH1913">
        <v>5.2119999999999997</v>
      </c>
      <c r="AI1913">
        <v>5.2430000000000003</v>
      </c>
      <c r="AJ1913">
        <v>8.2569999999999997</v>
      </c>
      <c r="AK1913">
        <v>6.0839999999999996</v>
      </c>
      <c r="AL1913">
        <v>3.956</v>
      </c>
      <c r="AM1913">
        <v>-20.390999999999998</v>
      </c>
      <c r="AN1913">
        <v>-2.468</v>
      </c>
      <c r="AO1913">
        <v>2.4889999999999999</v>
      </c>
      <c r="AP1913">
        <v>-2.9849999999999999</v>
      </c>
      <c r="AQ1913">
        <v>3.1110000000000002</v>
      </c>
      <c r="AR1913">
        <v>3.0819999999999999</v>
      </c>
      <c r="AS1913">
        <v>9.1630000000000003</v>
      </c>
      <c r="AT1913">
        <v>6.2080000000000002</v>
      </c>
      <c r="AU1913">
        <v>8.1370000000000005</v>
      </c>
      <c r="AV1913">
        <v>7.5</v>
      </c>
      <c r="AW1913">
        <v>6.8819999999999997</v>
      </c>
      <c r="AX1913">
        <v>6.2</v>
      </c>
      <c r="AY1913">
        <v>7.3780000000000001</v>
      </c>
      <c r="AZ1913">
        <v>7.2919999999999998</v>
      </c>
      <c r="BA1913">
        <v>6.0510000000000002</v>
      </c>
      <c r="BB1913">
        <v>6</v>
      </c>
      <c r="BC1913">
        <v>2017</v>
      </c>
    </row>
    <row r="1914" spans="1:55" x14ac:dyDescent="0.25">
      <c r="A1914">
        <v>960</v>
      </c>
      <c r="B1914" t="s">
        <v>724</v>
      </c>
      <c r="C1914" t="s">
        <v>305</v>
      </c>
      <c r="D1914" t="s">
        <v>725</v>
      </c>
      <c r="E1914" t="s">
        <v>306</v>
      </c>
      <c r="F1914" t="s">
        <v>307</v>
      </c>
      <c r="G1914" t="s">
        <v>235</v>
      </c>
      <c r="I1914" t="s">
        <v>728</v>
      </c>
      <c r="J1914" t="s">
        <v>232</v>
      </c>
      <c r="K1914" t="s">
        <v>232</v>
      </c>
      <c r="L1914" t="s">
        <v>232</v>
      </c>
      <c r="M1914" t="s">
        <v>232</v>
      </c>
      <c r="N1914" t="s">
        <v>232</v>
      </c>
      <c r="O1914" t="s">
        <v>232</v>
      </c>
      <c r="P1914" t="s">
        <v>232</v>
      </c>
      <c r="Q1914" t="s">
        <v>232</v>
      </c>
      <c r="R1914" t="s">
        <v>232</v>
      </c>
      <c r="S1914" t="s">
        <v>232</v>
      </c>
      <c r="T1914" t="s">
        <v>232</v>
      </c>
      <c r="U1914" t="s">
        <v>232</v>
      </c>
      <c r="V1914" t="s">
        <v>232</v>
      </c>
      <c r="W1914">
        <v>54.225000000000001</v>
      </c>
      <c r="X1914">
        <v>14.734</v>
      </c>
      <c r="Y1914">
        <v>13.837999999999999</v>
      </c>
      <c r="Z1914">
        <v>4.53</v>
      </c>
      <c r="AA1914">
        <v>31.542000000000002</v>
      </c>
      <c r="AB1914">
        <v>4.8339999999999996</v>
      </c>
      <c r="AC1914">
        <v>-18.792000000000002</v>
      </c>
      <c r="AD1914">
        <v>57.442999999999998</v>
      </c>
      <c r="AE1914">
        <v>14.564</v>
      </c>
      <c r="AF1914">
        <v>19.73</v>
      </c>
      <c r="AG1914">
        <v>12.907999999999999</v>
      </c>
      <c r="AH1914">
        <v>5.3460000000000001</v>
      </c>
      <c r="AI1914">
        <v>8.3330000000000002</v>
      </c>
      <c r="AJ1914">
        <v>9.7629999999999999</v>
      </c>
      <c r="AK1914">
        <v>7.4909999999999997</v>
      </c>
      <c r="AL1914">
        <v>2.9889999999999999</v>
      </c>
      <c r="AM1914">
        <v>-22.216000000000001</v>
      </c>
      <c r="AN1914">
        <v>-2.3159999999999998</v>
      </c>
      <c r="AO1914">
        <v>3.4510000000000001</v>
      </c>
      <c r="AP1914">
        <v>-2.7440000000000002</v>
      </c>
      <c r="AQ1914">
        <v>4.6760000000000002</v>
      </c>
      <c r="AR1914">
        <v>4.66</v>
      </c>
      <c r="AS1914">
        <v>8.6370000000000005</v>
      </c>
      <c r="AT1914">
        <v>5.452</v>
      </c>
      <c r="AU1914">
        <v>7.2290000000000001</v>
      </c>
      <c r="AV1914">
        <v>6.8</v>
      </c>
      <c r="AW1914">
        <v>6.2</v>
      </c>
      <c r="AX1914">
        <v>5.8</v>
      </c>
      <c r="AY1914">
        <v>5.8</v>
      </c>
      <c r="AZ1914">
        <v>5.8</v>
      </c>
      <c r="BA1914">
        <v>5.8</v>
      </c>
      <c r="BB1914">
        <v>5.9</v>
      </c>
      <c r="BC1914">
        <v>2017</v>
      </c>
    </row>
    <row r="1915" spans="1:55" x14ac:dyDescent="0.25">
      <c r="A1915">
        <v>960</v>
      </c>
      <c r="B1915" t="s">
        <v>724</v>
      </c>
      <c r="C1915" t="s">
        <v>308</v>
      </c>
      <c r="D1915" t="s">
        <v>725</v>
      </c>
      <c r="E1915" t="s">
        <v>309</v>
      </c>
      <c r="F1915" t="s">
        <v>310</v>
      </c>
      <c r="G1915" t="s">
        <v>235</v>
      </c>
      <c r="I1915" t="s">
        <v>728</v>
      </c>
      <c r="J1915" t="s">
        <v>232</v>
      </c>
      <c r="K1915" t="s">
        <v>232</v>
      </c>
      <c r="L1915" t="s">
        <v>232</v>
      </c>
      <c r="M1915" t="s">
        <v>232</v>
      </c>
      <c r="N1915" t="s">
        <v>232</v>
      </c>
      <c r="O1915" t="s">
        <v>232</v>
      </c>
      <c r="P1915" t="s">
        <v>232</v>
      </c>
      <c r="Q1915" t="s">
        <v>232</v>
      </c>
      <c r="R1915" t="s">
        <v>232</v>
      </c>
      <c r="S1915" t="s">
        <v>232</v>
      </c>
      <c r="T1915" t="s">
        <v>232</v>
      </c>
      <c r="U1915" t="s">
        <v>232</v>
      </c>
      <c r="V1915" t="s">
        <v>232</v>
      </c>
      <c r="W1915">
        <v>-7.3949999999999996</v>
      </c>
      <c r="X1915">
        <v>-15.952999999999999</v>
      </c>
      <c r="Y1915">
        <v>-6.3929999999999998</v>
      </c>
      <c r="Z1915">
        <v>9.8000000000000007</v>
      </c>
      <c r="AA1915">
        <v>7.6</v>
      </c>
      <c r="AB1915">
        <v>6.9370000000000003</v>
      </c>
      <c r="AC1915">
        <v>-0.16200000000000001</v>
      </c>
      <c r="AD1915">
        <v>13.522</v>
      </c>
      <c r="AE1915">
        <v>10.113</v>
      </c>
      <c r="AF1915">
        <v>4.7329999999999997</v>
      </c>
      <c r="AG1915">
        <v>10.791</v>
      </c>
      <c r="AH1915">
        <v>5.9660000000000002</v>
      </c>
      <c r="AI1915">
        <v>4.6280000000000001</v>
      </c>
      <c r="AJ1915">
        <v>5.6059999999999999</v>
      </c>
      <c r="AK1915">
        <v>3.4470000000000001</v>
      </c>
      <c r="AL1915">
        <v>0.79100000000000004</v>
      </c>
      <c r="AM1915">
        <v>-14.116</v>
      </c>
      <c r="AN1915">
        <v>6.1680000000000001</v>
      </c>
      <c r="AO1915">
        <v>2.2480000000000002</v>
      </c>
      <c r="AP1915">
        <v>-0.14399999999999999</v>
      </c>
      <c r="AQ1915">
        <v>3.1230000000000002</v>
      </c>
      <c r="AR1915">
        <v>6.0419999999999998</v>
      </c>
      <c r="AS1915">
        <v>9.3819999999999997</v>
      </c>
      <c r="AT1915">
        <v>5.6120000000000001</v>
      </c>
      <c r="AU1915">
        <v>6.3959999999999999</v>
      </c>
      <c r="AV1915">
        <v>5.7590000000000003</v>
      </c>
      <c r="AW1915">
        <v>6.13</v>
      </c>
      <c r="AX1915">
        <v>5.1449999999999996</v>
      </c>
      <c r="AY1915">
        <v>5.6459999999999999</v>
      </c>
      <c r="AZ1915">
        <v>6.9</v>
      </c>
      <c r="BA1915">
        <v>5.6</v>
      </c>
      <c r="BB1915">
        <v>5</v>
      </c>
      <c r="BC1915">
        <v>2017</v>
      </c>
    </row>
    <row r="1916" spans="1:55" x14ac:dyDescent="0.25">
      <c r="A1916">
        <v>960</v>
      </c>
      <c r="B1916" t="s">
        <v>724</v>
      </c>
      <c r="C1916" t="s">
        <v>311</v>
      </c>
      <c r="D1916" t="s">
        <v>725</v>
      </c>
      <c r="E1916" t="s">
        <v>312</v>
      </c>
      <c r="F1916" t="s">
        <v>313</v>
      </c>
      <c r="G1916" t="s">
        <v>235</v>
      </c>
      <c r="I1916" t="s">
        <v>728</v>
      </c>
      <c r="J1916" t="s">
        <v>232</v>
      </c>
      <c r="K1916" t="s">
        <v>232</v>
      </c>
      <c r="L1916" t="s">
        <v>232</v>
      </c>
      <c r="M1916" t="s">
        <v>232</v>
      </c>
      <c r="N1916" t="s">
        <v>232</v>
      </c>
      <c r="O1916" t="s">
        <v>232</v>
      </c>
      <c r="P1916" t="s">
        <v>232</v>
      </c>
      <c r="Q1916" t="s">
        <v>232</v>
      </c>
      <c r="R1916" t="s">
        <v>232</v>
      </c>
      <c r="S1916" t="s">
        <v>232</v>
      </c>
      <c r="T1916" t="s">
        <v>232</v>
      </c>
      <c r="U1916" t="s">
        <v>232</v>
      </c>
      <c r="V1916" t="s">
        <v>232</v>
      </c>
      <c r="W1916">
        <v>-16.225000000000001</v>
      </c>
      <c r="X1916">
        <v>-17.099</v>
      </c>
      <c r="Y1916">
        <v>-1.875</v>
      </c>
      <c r="Z1916">
        <v>-2.1890000000000001</v>
      </c>
      <c r="AA1916">
        <v>-2.2389999999999999</v>
      </c>
      <c r="AB1916">
        <v>9.5779999999999994</v>
      </c>
      <c r="AC1916">
        <v>-1.1339999999999999</v>
      </c>
      <c r="AD1916">
        <v>-22.003</v>
      </c>
      <c r="AE1916">
        <v>5.7809999999999997</v>
      </c>
      <c r="AF1916">
        <v>11.680999999999999</v>
      </c>
      <c r="AG1916">
        <v>4.9489999999999998</v>
      </c>
      <c r="AH1916">
        <v>16.733000000000001</v>
      </c>
      <c r="AI1916">
        <v>11.122999999999999</v>
      </c>
      <c r="AJ1916">
        <v>10.752000000000001</v>
      </c>
      <c r="AK1916">
        <v>1.43</v>
      </c>
      <c r="AL1916">
        <v>-2.3290000000000002</v>
      </c>
      <c r="AM1916">
        <v>-11.68</v>
      </c>
      <c r="AN1916">
        <v>18.806000000000001</v>
      </c>
      <c r="AO1916">
        <v>-0.63800000000000001</v>
      </c>
      <c r="AP1916">
        <v>-2.1030000000000002</v>
      </c>
      <c r="AQ1916">
        <v>5.6820000000000004</v>
      </c>
      <c r="AR1916">
        <v>8.5719999999999992</v>
      </c>
      <c r="AS1916">
        <v>10.226000000000001</v>
      </c>
      <c r="AT1916">
        <v>5.2409999999999997</v>
      </c>
      <c r="AU1916">
        <v>8.6669999999999998</v>
      </c>
      <c r="AV1916">
        <v>8</v>
      </c>
      <c r="AW1916">
        <v>7.9</v>
      </c>
      <c r="AX1916">
        <v>7.4</v>
      </c>
      <c r="AY1916">
        <v>7.3</v>
      </c>
      <c r="AZ1916">
        <v>7.3</v>
      </c>
      <c r="BA1916">
        <v>7.2</v>
      </c>
      <c r="BB1916">
        <v>7</v>
      </c>
      <c r="BC1916">
        <v>2017</v>
      </c>
    </row>
    <row r="1917" spans="1:55" x14ac:dyDescent="0.25">
      <c r="A1917">
        <v>960</v>
      </c>
      <c r="B1917" t="s">
        <v>724</v>
      </c>
      <c r="C1917" t="s">
        <v>314</v>
      </c>
      <c r="D1917" t="s">
        <v>725</v>
      </c>
      <c r="E1917" t="s">
        <v>315</v>
      </c>
      <c r="F1917" t="s">
        <v>316</v>
      </c>
      <c r="G1917" t="s">
        <v>317</v>
      </c>
      <c r="I1917" t="s">
        <v>729</v>
      </c>
      <c r="J1917" t="s">
        <v>232</v>
      </c>
      <c r="K1917" t="s">
        <v>232</v>
      </c>
      <c r="L1917" t="s">
        <v>232</v>
      </c>
      <c r="M1917" t="s">
        <v>232</v>
      </c>
      <c r="N1917" t="s">
        <v>232</v>
      </c>
      <c r="O1917" t="s">
        <v>232</v>
      </c>
      <c r="P1917" t="s">
        <v>232</v>
      </c>
      <c r="Q1917" t="s">
        <v>232</v>
      </c>
      <c r="R1917" t="s">
        <v>232</v>
      </c>
      <c r="S1917" t="s">
        <v>232</v>
      </c>
      <c r="T1917" t="s">
        <v>232</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10</v>
      </c>
      <c r="AW1917">
        <v>9</v>
      </c>
      <c r="AX1917">
        <v>8</v>
      </c>
      <c r="AY1917">
        <v>7</v>
      </c>
      <c r="AZ1917">
        <v>7</v>
      </c>
      <c r="BA1917">
        <v>7</v>
      </c>
      <c r="BB1917">
        <v>7</v>
      </c>
      <c r="BC1917">
        <v>2017</v>
      </c>
    </row>
    <row r="1918" spans="1:55" x14ac:dyDescent="0.25">
      <c r="A1918">
        <v>960</v>
      </c>
      <c r="B1918" t="s">
        <v>724</v>
      </c>
      <c r="C1918" t="s">
        <v>318</v>
      </c>
      <c r="D1918" t="s">
        <v>725</v>
      </c>
      <c r="E1918" t="s">
        <v>319</v>
      </c>
      <c r="F1918" t="s">
        <v>320</v>
      </c>
      <c r="G1918" t="s">
        <v>321</v>
      </c>
      <c r="H1918" t="s">
        <v>322</v>
      </c>
    </row>
    <row r="1919" spans="1:55" x14ac:dyDescent="0.25">
      <c r="A1919">
        <v>960</v>
      </c>
      <c r="B1919" t="s">
        <v>724</v>
      </c>
      <c r="C1919" t="s">
        <v>323</v>
      </c>
      <c r="D1919" t="s">
        <v>725</v>
      </c>
      <c r="E1919" t="s">
        <v>324</v>
      </c>
      <c r="F1919" t="s">
        <v>325</v>
      </c>
      <c r="G1919" t="s">
        <v>321</v>
      </c>
      <c r="H1919" t="s">
        <v>322</v>
      </c>
      <c r="I1919" t="s">
        <v>730</v>
      </c>
      <c r="J1919" t="s">
        <v>232</v>
      </c>
      <c r="K1919" t="s">
        <v>232</v>
      </c>
      <c r="L1919" t="s">
        <v>232</v>
      </c>
      <c r="M1919" t="s">
        <v>232</v>
      </c>
      <c r="N1919" t="s">
        <v>232</v>
      </c>
      <c r="O1919" t="s">
        <v>232</v>
      </c>
      <c r="P1919" t="s">
        <v>232</v>
      </c>
      <c r="Q1919" t="s">
        <v>232</v>
      </c>
      <c r="R1919" t="s">
        <v>232</v>
      </c>
      <c r="S1919" t="s">
        <v>232</v>
      </c>
      <c r="T1919" t="s">
        <v>232</v>
      </c>
      <c r="U1919" t="s">
        <v>232</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v>
      </c>
      <c r="AP1919">
        <v>4.2679999999999998</v>
      </c>
      <c r="AQ1919">
        <v>4.2560000000000002</v>
      </c>
      <c r="AR1919">
        <v>4.2380000000000004</v>
      </c>
      <c r="AS1919">
        <v>4.2039999999999997</v>
      </c>
      <c r="AT1919">
        <v>4.1740000000000004</v>
      </c>
      <c r="AU1919">
        <v>4.125</v>
      </c>
      <c r="AV1919">
        <v>4.0960000000000001</v>
      </c>
      <c r="AW1919">
        <v>4.0670000000000002</v>
      </c>
      <c r="AX1919">
        <v>4.0389999999999997</v>
      </c>
      <c r="AY1919">
        <v>4.0110000000000001</v>
      </c>
      <c r="AZ1919">
        <v>3.9830000000000001</v>
      </c>
      <c r="BA1919">
        <v>3.9550000000000001</v>
      </c>
      <c r="BB1919">
        <v>3.927</v>
      </c>
      <c r="BC1919">
        <v>2017</v>
      </c>
    </row>
    <row r="1920" spans="1:55" x14ac:dyDescent="0.25">
      <c r="A1920">
        <v>960</v>
      </c>
      <c r="B1920" t="s">
        <v>724</v>
      </c>
      <c r="C1920" t="s">
        <v>327</v>
      </c>
      <c r="D1920" t="s">
        <v>725</v>
      </c>
      <c r="E1920" t="s">
        <v>328</v>
      </c>
      <c r="F1920" t="s">
        <v>329</v>
      </c>
      <c r="G1920" t="s">
        <v>229</v>
      </c>
      <c r="H1920" t="s">
        <v>230</v>
      </c>
      <c r="I1920" t="s">
        <v>731</v>
      </c>
      <c r="J1920" t="s">
        <v>232</v>
      </c>
      <c r="K1920" t="s">
        <v>232</v>
      </c>
      <c r="L1920" t="s">
        <v>232</v>
      </c>
      <c r="M1920" t="s">
        <v>232</v>
      </c>
      <c r="N1920" t="s">
        <v>232</v>
      </c>
      <c r="O1920" t="s">
        <v>232</v>
      </c>
      <c r="P1920" t="s">
        <v>232</v>
      </c>
      <c r="Q1920" t="s">
        <v>232</v>
      </c>
      <c r="R1920" t="s">
        <v>232</v>
      </c>
      <c r="S1920" t="s">
        <v>232</v>
      </c>
      <c r="T1920" t="s">
        <v>232</v>
      </c>
      <c r="U1920" t="s">
        <v>232</v>
      </c>
      <c r="V1920">
        <v>0.872</v>
      </c>
      <c r="W1920">
        <v>13.32</v>
      </c>
      <c r="X1920">
        <v>39.966999999999999</v>
      </c>
      <c r="Y1920">
        <v>46.49</v>
      </c>
      <c r="Z1920">
        <v>52.88</v>
      </c>
      <c r="AA1920">
        <v>59.115000000000002</v>
      </c>
      <c r="AB1920">
        <v>70.373999999999995</v>
      </c>
      <c r="AC1920">
        <v>68.561999999999998</v>
      </c>
      <c r="AD1920">
        <v>70.483000000000004</v>
      </c>
      <c r="AE1920">
        <v>72.846000000000004</v>
      </c>
      <c r="AF1920">
        <v>93.76</v>
      </c>
      <c r="AG1920">
        <v>98.581999999999994</v>
      </c>
      <c r="AH1920">
        <v>105.023</v>
      </c>
      <c r="AI1920">
        <v>112.378</v>
      </c>
      <c r="AJ1920">
        <v>123.28100000000001</v>
      </c>
      <c r="AK1920">
        <v>137.04599999999999</v>
      </c>
      <c r="AL1920">
        <v>145.86799999999999</v>
      </c>
      <c r="AM1920">
        <v>137.59100000000001</v>
      </c>
      <c r="AN1920">
        <v>135.39699999999999</v>
      </c>
      <c r="AO1920">
        <v>136.29900000000001</v>
      </c>
      <c r="AP1920">
        <v>138.09399999999999</v>
      </c>
      <c r="AQ1920">
        <v>141.79499999999999</v>
      </c>
      <c r="AR1920">
        <v>141.411</v>
      </c>
      <c r="AS1920">
        <v>150.89099999999999</v>
      </c>
      <c r="AT1920">
        <v>161.977</v>
      </c>
      <c r="AU1920">
        <v>170.88900000000001</v>
      </c>
      <c r="AV1920">
        <v>181.417</v>
      </c>
      <c r="AW1920">
        <v>185.84700000000001</v>
      </c>
      <c r="AX1920">
        <v>192.55199999999999</v>
      </c>
      <c r="AY1920">
        <v>200.77</v>
      </c>
      <c r="AZ1920">
        <v>208.19</v>
      </c>
      <c r="BA1920">
        <v>216.21799999999999</v>
      </c>
      <c r="BB1920">
        <v>222.755</v>
      </c>
      <c r="BC1920">
        <v>2017</v>
      </c>
    </row>
    <row r="1921" spans="1:55" x14ac:dyDescent="0.25">
      <c r="A1921">
        <v>960</v>
      </c>
      <c r="B1921" t="s">
        <v>724</v>
      </c>
      <c r="C1921" t="s">
        <v>331</v>
      </c>
      <c r="D1921" t="s">
        <v>725</v>
      </c>
      <c r="E1921" t="s">
        <v>328</v>
      </c>
      <c r="F1921" t="s">
        <v>329</v>
      </c>
      <c r="G1921" t="s">
        <v>282</v>
      </c>
      <c r="I1921" t="s">
        <v>332</v>
      </c>
      <c r="J1921" t="s">
        <v>232</v>
      </c>
      <c r="K1921" t="s">
        <v>232</v>
      </c>
      <c r="L1921" t="s">
        <v>232</v>
      </c>
      <c r="M1921" t="s">
        <v>232</v>
      </c>
      <c r="N1921" t="s">
        <v>232</v>
      </c>
      <c r="O1921" t="s">
        <v>232</v>
      </c>
      <c r="P1921" t="s">
        <v>232</v>
      </c>
      <c r="Q1921" t="s">
        <v>232</v>
      </c>
      <c r="R1921" t="s">
        <v>232</v>
      </c>
      <c r="S1921" t="s">
        <v>232</v>
      </c>
      <c r="T1921" t="s">
        <v>232</v>
      </c>
      <c r="U1921" t="s">
        <v>232</v>
      </c>
      <c r="V1921">
        <v>27.079000000000001</v>
      </c>
      <c r="W1921">
        <v>28.69</v>
      </c>
      <c r="X1921">
        <v>38.4</v>
      </c>
      <c r="Y1921">
        <v>39.700000000000003</v>
      </c>
      <c r="Z1921">
        <v>41.097000000000001</v>
      </c>
      <c r="AA1921">
        <v>40.28</v>
      </c>
      <c r="AB1921">
        <v>43.484999999999999</v>
      </c>
      <c r="AC1921">
        <v>41.222000000000001</v>
      </c>
      <c r="AD1921">
        <v>39.104999999999997</v>
      </c>
      <c r="AE1921">
        <v>37.497</v>
      </c>
      <c r="AF1921">
        <v>44.331000000000003</v>
      </c>
      <c r="AG1921">
        <v>42.411000000000001</v>
      </c>
      <c r="AH1921">
        <v>41.914999999999999</v>
      </c>
      <c r="AI1921">
        <v>41.655999999999999</v>
      </c>
      <c r="AJ1921">
        <v>41.911000000000001</v>
      </c>
      <c r="AK1921">
        <v>42.5</v>
      </c>
      <c r="AL1921">
        <v>41.945999999999998</v>
      </c>
      <c r="AM1921">
        <v>41.521999999999998</v>
      </c>
      <c r="AN1921">
        <v>41.136000000000003</v>
      </c>
      <c r="AO1921">
        <v>40.875</v>
      </c>
      <c r="AP1921">
        <v>41.741999999999997</v>
      </c>
      <c r="AQ1921">
        <v>42.737000000000002</v>
      </c>
      <c r="AR1921">
        <v>42.649000000000001</v>
      </c>
      <c r="AS1921">
        <v>44.43</v>
      </c>
      <c r="AT1921">
        <v>46.101999999999997</v>
      </c>
      <c r="AU1921">
        <v>46.737000000000002</v>
      </c>
      <c r="AV1921">
        <v>47.607999999999997</v>
      </c>
      <c r="AW1921">
        <v>46.865000000000002</v>
      </c>
      <c r="AX1921">
        <v>46.649000000000001</v>
      </c>
      <c r="AY1921">
        <v>46.698999999999998</v>
      </c>
      <c r="AZ1921">
        <v>46.542999999999999</v>
      </c>
      <c r="BA1921">
        <v>46.482999999999997</v>
      </c>
      <c r="BB1921">
        <v>46.231999999999999</v>
      </c>
      <c r="BC1921">
        <v>2017</v>
      </c>
    </row>
    <row r="1922" spans="1:55" x14ac:dyDescent="0.25">
      <c r="A1922">
        <v>960</v>
      </c>
      <c r="B1922" t="s">
        <v>724</v>
      </c>
      <c r="C1922" t="s">
        <v>333</v>
      </c>
      <c r="D1922" t="s">
        <v>725</v>
      </c>
      <c r="E1922" t="s">
        <v>334</v>
      </c>
      <c r="F1922" t="s">
        <v>335</v>
      </c>
      <c r="G1922" t="s">
        <v>229</v>
      </c>
      <c r="H1922" t="s">
        <v>230</v>
      </c>
      <c r="I1922" t="s">
        <v>731</v>
      </c>
      <c r="J1922" t="s">
        <v>232</v>
      </c>
      <c r="K1922" t="s">
        <v>232</v>
      </c>
      <c r="L1922" t="s">
        <v>232</v>
      </c>
      <c r="M1922" t="s">
        <v>232</v>
      </c>
      <c r="N1922" t="s">
        <v>232</v>
      </c>
      <c r="O1922" t="s">
        <v>232</v>
      </c>
      <c r="P1922" t="s">
        <v>232</v>
      </c>
      <c r="Q1922" t="s">
        <v>232</v>
      </c>
      <c r="R1922" t="s">
        <v>232</v>
      </c>
      <c r="S1922" t="s">
        <v>232</v>
      </c>
      <c r="T1922" t="s">
        <v>232</v>
      </c>
      <c r="U1922" t="s">
        <v>232</v>
      </c>
      <c r="V1922">
        <v>0.97699999999999998</v>
      </c>
      <c r="W1922">
        <v>13.645</v>
      </c>
      <c r="X1922">
        <v>38.597999999999999</v>
      </c>
      <c r="Y1922">
        <v>48.14</v>
      </c>
      <c r="Z1922">
        <v>54.784999999999997</v>
      </c>
      <c r="AA1922">
        <v>61.981999999999999</v>
      </c>
      <c r="AB1922">
        <v>75.155000000000001</v>
      </c>
      <c r="AC1922">
        <v>80.13</v>
      </c>
      <c r="AD1922">
        <v>80.397000000000006</v>
      </c>
      <c r="AE1922">
        <v>83.924000000000007</v>
      </c>
      <c r="AF1922">
        <v>101.125</v>
      </c>
      <c r="AG1922">
        <v>109.44499999999999</v>
      </c>
      <c r="AH1922">
        <v>118.062</v>
      </c>
      <c r="AI1922">
        <v>122.791</v>
      </c>
      <c r="AJ1922">
        <v>133.25299999999999</v>
      </c>
      <c r="AK1922">
        <v>144.92599999999999</v>
      </c>
      <c r="AL1922">
        <v>155.47300000000001</v>
      </c>
      <c r="AM1922">
        <v>157.435</v>
      </c>
      <c r="AN1922">
        <v>155.709</v>
      </c>
      <c r="AO1922">
        <v>162.38900000000001</v>
      </c>
      <c r="AP1922">
        <v>155.643</v>
      </c>
      <c r="AQ1922">
        <v>159.24100000000001</v>
      </c>
      <c r="AR1922">
        <v>159.136</v>
      </c>
      <c r="AS1922">
        <v>162.23699999999999</v>
      </c>
      <c r="AT1922">
        <v>164.62299999999999</v>
      </c>
      <c r="AU1922">
        <v>167.59100000000001</v>
      </c>
      <c r="AV1922">
        <v>180.04499999999999</v>
      </c>
      <c r="AW1922">
        <v>186.03800000000001</v>
      </c>
      <c r="AX1922">
        <v>192.011</v>
      </c>
      <c r="AY1922">
        <v>200.29</v>
      </c>
      <c r="AZ1922">
        <v>207.21199999999999</v>
      </c>
      <c r="BA1922">
        <v>214.78399999999999</v>
      </c>
      <c r="BB1922">
        <v>220.72399999999999</v>
      </c>
      <c r="BC1922">
        <v>2017</v>
      </c>
    </row>
    <row r="1923" spans="1:55" x14ac:dyDescent="0.25">
      <c r="A1923">
        <v>960</v>
      </c>
      <c r="B1923" t="s">
        <v>724</v>
      </c>
      <c r="C1923" t="s">
        <v>336</v>
      </c>
      <c r="D1923" t="s">
        <v>725</v>
      </c>
      <c r="E1923" t="s">
        <v>334</v>
      </c>
      <c r="F1923" t="s">
        <v>335</v>
      </c>
      <c r="G1923" t="s">
        <v>282</v>
      </c>
      <c r="I1923" t="s">
        <v>337</v>
      </c>
      <c r="J1923" t="s">
        <v>232</v>
      </c>
      <c r="K1923" t="s">
        <v>232</v>
      </c>
      <c r="L1923" t="s">
        <v>232</v>
      </c>
      <c r="M1923" t="s">
        <v>232</v>
      </c>
      <c r="N1923" t="s">
        <v>232</v>
      </c>
      <c r="O1923" t="s">
        <v>232</v>
      </c>
      <c r="P1923" t="s">
        <v>232</v>
      </c>
      <c r="Q1923" t="s">
        <v>232</v>
      </c>
      <c r="R1923" t="s">
        <v>232</v>
      </c>
      <c r="S1923" t="s">
        <v>232</v>
      </c>
      <c r="T1923" t="s">
        <v>232</v>
      </c>
      <c r="U1923" t="s">
        <v>232</v>
      </c>
      <c r="V1923">
        <v>30.332000000000001</v>
      </c>
      <c r="W1923">
        <v>29.390999999999998</v>
      </c>
      <c r="X1923">
        <v>37.084000000000003</v>
      </c>
      <c r="Y1923">
        <v>41.107999999999997</v>
      </c>
      <c r="Z1923">
        <v>42.576999999999998</v>
      </c>
      <c r="AA1923">
        <v>42.234000000000002</v>
      </c>
      <c r="AB1923">
        <v>46.44</v>
      </c>
      <c r="AC1923">
        <v>48.177999999999997</v>
      </c>
      <c r="AD1923">
        <v>44.604999999999997</v>
      </c>
      <c r="AE1923">
        <v>43.2</v>
      </c>
      <c r="AF1923">
        <v>47.813000000000002</v>
      </c>
      <c r="AG1923">
        <v>47.084000000000003</v>
      </c>
      <c r="AH1923">
        <v>47.119</v>
      </c>
      <c r="AI1923">
        <v>45.515999999999998</v>
      </c>
      <c r="AJ1923">
        <v>45.301000000000002</v>
      </c>
      <c r="AK1923">
        <v>44.944000000000003</v>
      </c>
      <c r="AL1923">
        <v>44.707999999999998</v>
      </c>
      <c r="AM1923">
        <v>47.511000000000003</v>
      </c>
      <c r="AN1923">
        <v>47.307000000000002</v>
      </c>
      <c r="AO1923">
        <v>48.698999999999998</v>
      </c>
      <c r="AP1923">
        <v>47.046999999999997</v>
      </c>
      <c r="AQ1923">
        <v>47.994999999999997</v>
      </c>
      <c r="AR1923">
        <v>47.994999999999997</v>
      </c>
      <c r="AS1923">
        <v>47.771000000000001</v>
      </c>
      <c r="AT1923">
        <v>46.854999999999997</v>
      </c>
      <c r="AU1923">
        <v>45.835000000000001</v>
      </c>
      <c r="AV1923">
        <v>47.249000000000002</v>
      </c>
      <c r="AW1923">
        <v>46.914000000000001</v>
      </c>
      <c r="AX1923">
        <v>46.518000000000001</v>
      </c>
      <c r="AY1923">
        <v>46.587000000000003</v>
      </c>
      <c r="AZ1923">
        <v>46.323999999999998</v>
      </c>
      <c r="BA1923">
        <v>46.174999999999997</v>
      </c>
      <c r="BB1923">
        <v>45.81</v>
      </c>
      <c r="BC1923">
        <v>2017</v>
      </c>
    </row>
    <row r="1924" spans="1:55" x14ac:dyDescent="0.25">
      <c r="A1924">
        <v>960</v>
      </c>
      <c r="B1924" t="s">
        <v>724</v>
      </c>
      <c r="C1924" t="s">
        <v>338</v>
      </c>
      <c r="D1924" t="s">
        <v>725</v>
      </c>
      <c r="E1924" t="s">
        <v>339</v>
      </c>
      <c r="F1924" t="s">
        <v>340</v>
      </c>
      <c r="G1924" t="s">
        <v>229</v>
      </c>
      <c r="H1924" t="s">
        <v>230</v>
      </c>
      <c r="I1924" t="s">
        <v>731</v>
      </c>
      <c r="J1924" t="s">
        <v>232</v>
      </c>
      <c r="K1924" t="s">
        <v>232</v>
      </c>
      <c r="L1924" t="s">
        <v>232</v>
      </c>
      <c r="M1924" t="s">
        <v>232</v>
      </c>
      <c r="N1924" t="s">
        <v>232</v>
      </c>
      <c r="O1924" t="s">
        <v>232</v>
      </c>
      <c r="P1924" t="s">
        <v>232</v>
      </c>
      <c r="Q1924" t="s">
        <v>232</v>
      </c>
      <c r="R1924" t="s">
        <v>232</v>
      </c>
      <c r="S1924" t="s">
        <v>232</v>
      </c>
      <c r="T1924" t="s">
        <v>232</v>
      </c>
      <c r="U1924" t="s">
        <v>232</v>
      </c>
      <c r="V1924">
        <v>-0.105</v>
      </c>
      <c r="W1924">
        <v>-0.32500000000000001</v>
      </c>
      <c r="X1924">
        <v>1.369</v>
      </c>
      <c r="Y1924">
        <v>-1.649</v>
      </c>
      <c r="Z1924">
        <v>-1.905</v>
      </c>
      <c r="AA1924">
        <v>-2.8679999999999999</v>
      </c>
      <c r="AB1924">
        <v>-4.782</v>
      </c>
      <c r="AC1924">
        <v>-11.568</v>
      </c>
      <c r="AD1924">
        <v>-9.9139999999999997</v>
      </c>
      <c r="AE1924">
        <v>-11.077999999999999</v>
      </c>
      <c r="AF1924">
        <v>-7.3650000000000002</v>
      </c>
      <c r="AG1924">
        <v>-10.864000000000001</v>
      </c>
      <c r="AH1924">
        <v>-13.039</v>
      </c>
      <c r="AI1924">
        <v>-10.414</v>
      </c>
      <c r="AJ1924">
        <v>-9.9719999999999995</v>
      </c>
      <c r="AK1924">
        <v>-7.8810000000000002</v>
      </c>
      <c r="AL1924">
        <v>-9.6039999999999992</v>
      </c>
      <c r="AM1924">
        <v>-19.844000000000001</v>
      </c>
      <c r="AN1924">
        <v>-20.311</v>
      </c>
      <c r="AO1924">
        <v>-26.091000000000001</v>
      </c>
      <c r="AP1924">
        <v>-17.548999999999999</v>
      </c>
      <c r="AQ1924">
        <v>-17.446000000000002</v>
      </c>
      <c r="AR1924">
        <v>-17.725999999999999</v>
      </c>
      <c r="AS1924">
        <v>-11.346</v>
      </c>
      <c r="AT1924">
        <v>-2.6459999999999999</v>
      </c>
      <c r="AU1924">
        <v>3.298</v>
      </c>
      <c r="AV1924">
        <v>1.371</v>
      </c>
      <c r="AW1924">
        <v>-0.191</v>
      </c>
      <c r="AX1924">
        <v>0.54100000000000004</v>
      </c>
      <c r="AY1924">
        <v>0.47899999999999998</v>
      </c>
      <c r="AZ1924">
        <v>0.97799999999999998</v>
      </c>
      <c r="BA1924">
        <v>1.4339999999999999</v>
      </c>
      <c r="BB1924">
        <v>2.0310000000000001</v>
      </c>
      <c r="BC1924">
        <v>2017</v>
      </c>
    </row>
    <row r="1925" spans="1:55" x14ac:dyDescent="0.25">
      <c r="A1925">
        <v>960</v>
      </c>
      <c r="B1925" t="s">
        <v>724</v>
      </c>
      <c r="C1925" t="s">
        <v>341</v>
      </c>
      <c r="D1925" t="s">
        <v>725</v>
      </c>
      <c r="E1925" t="s">
        <v>339</v>
      </c>
      <c r="F1925" t="s">
        <v>340</v>
      </c>
      <c r="G1925" t="s">
        <v>282</v>
      </c>
      <c r="I1925" t="s">
        <v>342</v>
      </c>
      <c r="J1925" t="s">
        <v>232</v>
      </c>
      <c r="K1925" t="s">
        <v>232</v>
      </c>
      <c r="L1925" t="s">
        <v>232</v>
      </c>
      <c r="M1925" t="s">
        <v>232</v>
      </c>
      <c r="N1925" t="s">
        <v>232</v>
      </c>
      <c r="O1925" t="s">
        <v>232</v>
      </c>
      <c r="P1925" t="s">
        <v>232</v>
      </c>
      <c r="Q1925" t="s">
        <v>232</v>
      </c>
      <c r="R1925" t="s">
        <v>232</v>
      </c>
      <c r="S1925" t="s">
        <v>232</v>
      </c>
      <c r="T1925" t="s">
        <v>232</v>
      </c>
      <c r="U1925" t="s">
        <v>232</v>
      </c>
      <c r="V1925">
        <v>-3.2530000000000001</v>
      </c>
      <c r="W1925">
        <v>-0.70099999999999996</v>
      </c>
      <c r="X1925">
        <v>1.3160000000000001</v>
      </c>
      <c r="Y1925">
        <v>-1.409</v>
      </c>
      <c r="Z1925">
        <v>-1.48</v>
      </c>
      <c r="AA1925">
        <v>-1.954</v>
      </c>
      <c r="AB1925">
        <v>-2.9550000000000001</v>
      </c>
      <c r="AC1925">
        <v>-6.9550000000000001</v>
      </c>
      <c r="AD1925">
        <v>-5.5</v>
      </c>
      <c r="AE1925">
        <v>-5.702</v>
      </c>
      <c r="AF1925">
        <v>-3.4820000000000002</v>
      </c>
      <c r="AG1925">
        <v>-4.6740000000000004</v>
      </c>
      <c r="AH1925">
        <v>-5.2039999999999997</v>
      </c>
      <c r="AI1925">
        <v>-3.86</v>
      </c>
      <c r="AJ1925">
        <v>-3.39</v>
      </c>
      <c r="AK1925">
        <v>-2.444</v>
      </c>
      <c r="AL1925">
        <v>-2.762</v>
      </c>
      <c r="AM1925">
        <v>-5.9889999999999999</v>
      </c>
      <c r="AN1925">
        <v>-6.1710000000000003</v>
      </c>
      <c r="AO1925">
        <v>-7.8239999999999998</v>
      </c>
      <c r="AP1925">
        <v>-5.3049999999999997</v>
      </c>
      <c r="AQ1925">
        <v>-5.258</v>
      </c>
      <c r="AR1925">
        <v>-5.3460000000000001</v>
      </c>
      <c r="AS1925">
        <v>-3.3410000000000002</v>
      </c>
      <c r="AT1925">
        <v>-0.753</v>
      </c>
      <c r="AU1925">
        <v>0.90200000000000002</v>
      </c>
      <c r="AV1925">
        <v>0.36</v>
      </c>
      <c r="AW1925">
        <v>-4.8000000000000001E-2</v>
      </c>
      <c r="AX1925">
        <v>0.13100000000000001</v>
      </c>
      <c r="AY1925">
        <v>0.111</v>
      </c>
      <c r="AZ1925">
        <v>0.219</v>
      </c>
      <c r="BA1925">
        <v>0.308</v>
      </c>
      <c r="BB1925">
        <v>0.42199999999999999</v>
      </c>
      <c r="BC1925">
        <v>2017</v>
      </c>
    </row>
    <row r="1926" spans="1:55" x14ac:dyDescent="0.25">
      <c r="A1926">
        <v>960</v>
      </c>
      <c r="B1926" t="s">
        <v>724</v>
      </c>
      <c r="C1926" t="s">
        <v>343</v>
      </c>
      <c r="D1926" t="s">
        <v>725</v>
      </c>
      <c r="E1926" t="s">
        <v>344</v>
      </c>
      <c r="F1926" t="s">
        <v>345</v>
      </c>
      <c r="G1926" t="s">
        <v>229</v>
      </c>
      <c r="H1926" t="s">
        <v>230</v>
      </c>
      <c r="I1926" t="s">
        <v>731</v>
      </c>
      <c r="J1926" t="s">
        <v>232</v>
      </c>
      <c r="K1926" t="s">
        <v>232</v>
      </c>
      <c r="L1926" t="s">
        <v>232</v>
      </c>
      <c r="M1926" t="s">
        <v>232</v>
      </c>
      <c r="N1926" t="s">
        <v>232</v>
      </c>
      <c r="O1926" t="s">
        <v>232</v>
      </c>
      <c r="P1926" t="s">
        <v>232</v>
      </c>
      <c r="Q1926" t="s">
        <v>232</v>
      </c>
      <c r="R1926" t="s">
        <v>232</v>
      </c>
      <c r="S1926" t="s">
        <v>232</v>
      </c>
      <c r="T1926" t="s">
        <v>232</v>
      </c>
      <c r="U1926" t="s">
        <v>232</v>
      </c>
      <c r="V1926" t="s">
        <v>232</v>
      </c>
      <c r="W1926" t="s">
        <v>232</v>
      </c>
      <c r="X1926" t="s">
        <v>232</v>
      </c>
      <c r="Y1926" t="s">
        <v>232</v>
      </c>
      <c r="Z1926" t="s">
        <v>232</v>
      </c>
      <c r="AA1926" t="s">
        <v>232</v>
      </c>
      <c r="AB1926" t="s">
        <v>232</v>
      </c>
      <c r="AC1926" t="s">
        <v>232</v>
      </c>
      <c r="AD1926" t="s">
        <v>232</v>
      </c>
      <c r="AE1926" t="s">
        <v>232</v>
      </c>
      <c r="AF1926">
        <v>-6.01</v>
      </c>
      <c r="AG1926">
        <v>-10.260999999999999</v>
      </c>
      <c r="AH1926">
        <v>-13.308</v>
      </c>
      <c r="AI1926">
        <v>-11.833</v>
      </c>
      <c r="AJ1926">
        <v>-13.481999999999999</v>
      </c>
      <c r="AK1926">
        <v>-14.574</v>
      </c>
      <c r="AL1926">
        <v>-16.754000000000001</v>
      </c>
      <c r="AM1926">
        <v>-18.190000000000001</v>
      </c>
      <c r="AN1926">
        <v>-13.824</v>
      </c>
      <c r="AO1926">
        <v>-14.682</v>
      </c>
      <c r="AP1926">
        <v>-11.731999999999999</v>
      </c>
      <c r="AQ1926">
        <v>-10.644</v>
      </c>
      <c r="AR1926">
        <v>-9.9580000000000002</v>
      </c>
      <c r="AS1926">
        <v>-7.5129999999999999</v>
      </c>
      <c r="AT1926">
        <v>-1.0369999999999999</v>
      </c>
      <c r="AU1926">
        <v>2.9369999999999998</v>
      </c>
      <c r="AV1926">
        <v>4.0659999999999998</v>
      </c>
      <c r="AW1926">
        <v>0.129</v>
      </c>
      <c r="AX1926">
        <v>5.0000000000000001E-3</v>
      </c>
      <c r="AY1926">
        <v>0.33100000000000002</v>
      </c>
      <c r="AZ1926">
        <v>1.054</v>
      </c>
      <c r="BA1926">
        <v>1.4930000000000001</v>
      </c>
      <c r="BB1926">
        <v>2.0310000000000001</v>
      </c>
      <c r="BC1926">
        <v>2017</v>
      </c>
    </row>
    <row r="1927" spans="1:55" x14ac:dyDescent="0.25">
      <c r="A1927">
        <v>960</v>
      </c>
      <c r="B1927" t="s">
        <v>724</v>
      </c>
      <c r="C1927" t="s">
        <v>346</v>
      </c>
      <c r="D1927" t="s">
        <v>725</v>
      </c>
      <c r="E1927" t="s">
        <v>344</v>
      </c>
      <c r="F1927" t="s">
        <v>345</v>
      </c>
      <c r="G1927" t="s">
        <v>270</v>
      </c>
      <c r="I1927" t="s">
        <v>397</v>
      </c>
      <c r="J1927" t="s">
        <v>232</v>
      </c>
      <c r="K1927" t="s">
        <v>232</v>
      </c>
      <c r="L1927" t="s">
        <v>232</v>
      </c>
      <c r="M1927" t="s">
        <v>232</v>
      </c>
      <c r="N1927" t="s">
        <v>232</v>
      </c>
      <c r="O1927" t="s">
        <v>232</v>
      </c>
      <c r="P1927" t="s">
        <v>232</v>
      </c>
      <c r="Q1927" t="s">
        <v>232</v>
      </c>
      <c r="R1927" t="s">
        <v>232</v>
      </c>
      <c r="S1927" t="s">
        <v>232</v>
      </c>
      <c r="T1927" t="s">
        <v>232</v>
      </c>
      <c r="U1927" t="s">
        <v>232</v>
      </c>
      <c r="V1927" t="s">
        <v>232</v>
      </c>
      <c r="W1927" t="s">
        <v>232</v>
      </c>
      <c r="X1927" t="s">
        <v>232</v>
      </c>
      <c r="Y1927" t="s">
        <v>232</v>
      </c>
      <c r="Z1927" t="s">
        <v>232</v>
      </c>
      <c r="AA1927" t="s">
        <v>232</v>
      </c>
      <c r="AB1927" t="s">
        <v>232</v>
      </c>
      <c r="AC1927" t="s">
        <v>232</v>
      </c>
      <c r="AD1927" t="s">
        <v>232</v>
      </c>
      <c r="AE1927" t="s">
        <v>232</v>
      </c>
      <c r="AF1927">
        <v>-2.7869999999999999</v>
      </c>
      <c r="AG1927">
        <v>-4.38</v>
      </c>
      <c r="AH1927">
        <v>-5.3289999999999997</v>
      </c>
      <c r="AI1927">
        <v>-4.4589999999999996</v>
      </c>
      <c r="AJ1927">
        <v>-4.7560000000000002</v>
      </c>
      <c r="AK1927">
        <v>-4.8209999999999997</v>
      </c>
      <c r="AL1927">
        <v>-5.14</v>
      </c>
      <c r="AM1927">
        <v>-5.4050000000000002</v>
      </c>
      <c r="AN1927">
        <v>-4.0780000000000003</v>
      </c>
      <c r="AO1927">
        <v>-4.2830000000000004</v>
      </c>
      <c r="AP1927">
        <v>-3.39</v>
      </c>
      <c r="AQ1927">
        <v>-3.0470000000000002</v>
      </c>
      <c r="AR1927">
        <v>-2.8479999999999999</v>
      </c>
      <c r="AS1927">
        <v>-2.1389999999999998</v>
      </c>
      <c r="AT1927">
        <v>-0.29099999999999998</v>
      </c>
      <c r="AU1927">
        <v>0.80500000000000005</v>
      </c>
      <c r="AV1927">
        <v>1.071</v>
      </c>
      <c r="AW1927">
        <v>3.3000000000000002E-2</v>
      </c>
      <c r="AX1927">
        <v>1E-3</v>
      </c>
      <c r="AY1927">
        <v>7.6999999999999999E-2</v>
      </c>
      <c r="AZ1927">
        <v>0.23499999999999999</v>
      </c>
      <c r="BA1927">
        <v>0.32100000000000001</v>
      </c>
      <c r="BB1927">
        <v>0.42099999999999999</v>
      </c>
      <c r="BC1927">
        <v>2017</v>
      </c>
    </row>
    <row r="1928" spans="1:55" x14ac:dyDescent="0.25">
      <c r="A1928">
        <v>960</v>
      </c>
      <c r="B1928" t="s">
        <v>724</v>
      </c>
      <c r="C1928" t="s">
        <v>347</v>
      </c>
      <c r="D1928" t="s">
        <v>725</v>
      </c>
      <c r="E1928" t="s">
        <v>348</v>
      </c>
      <c r="F1928" t="s">
        <v>349</v>
      </c>
      <c r="G1928" t="s">
        <v>229</v>
      </c>
      <c r="H1928" t="s">
        <v>230</v>
      </c>
      <c r="I1928" t="s">
        <v>731</v>
      </c>
      <c r="J1928" t="s">
        <v>232</v>
      </c>
      <c r="K1928" t="s">
        <v>232</v>
      </c>
      <c r="L1928" t="s">
        <v>232</v>
      </c>
      <c r="M1928" t="s">
        <v>232</v>
      </c>
      <c r="N1928" t="s">
        <v>232</v>
      </c>
      <c r="O1928" t="s">
        <v>232</v>
      </c>
      <c r="P1928" t="s">
        <v>232</v>
      </c>
      <c r="Q1928" t="s">
        <v>232</v>
      </c>
      <c r="R1928" t="s">
        <v>232</v>
      </c>
      <c r="S1928" t="s">
        <v>232</v>
      </c>
      <c r="T1928" t="s">
        <v>232</v>
      </c>
      <c r="U1928" t="s">
        <v>232</v>
      </c>
      <c r="V1928">
        <v>-8.4000000000000005E-2</v>
      </c>
      <c r="W1928">
        <v>-0.113</v>
      </c>
      <c r="X1928">
        <v>2.508</v>
      </c>
      <c r="Y1928">
        <v>-0.22600000000000001</v>
      </c>
      <c r="Z1928">
        <v>-0.66100000000000003</v>
      </c>
      <c r="AA1928">
        <v>-0.81200000000000006</v>
      </c>
      <c r="AB1928">
        <v>-2.57</v>
      </c>
      <c r="AC1928">
        <v>-9.0990000000000002</v>
      </c>
      <c r="AD1928">
        <v>-6.8819999999999997</v>
      </c>
      <c r="AE1928">
        <v>-7.508</v>
      </c>
      <c r="AF1928">
        <v>-4.1950000000000003</v>
      </c>
      <c r="AG1928">
        <v>-7.4619999999999997</v>
      </c>
      <c r="AH1928">
        <v>-9.0890000000000004</v>
      </c>
      <c r="AI1928">
        <v>-6.1710000000000003</v>
      </c>
      <c r="AJ1928">
        <v>-5.5549999999999997</v>
      </c>
      <c r="AK1928">
        <v>-3.153</v>
      </c>
      <c r="AL1928">
        <v>-3.9670000000000001</v>
      </c>
      <c r="AM1928">
        <v>-13.433999999999999</v>
      </c>
      <c r="AN1928">
        <v>-13.355</v>
      </c>
      <c r="AO1928">
        <v>-17.097999999999999</v>
      </c>
      <c r="AP1928">
        <v>-7.45</v>
      </c>
      <c r="AQ1928">
        <v>-7.15</v>
      </c>
      <c r="AR1928">
        <v>-7.7789999999999999</v>
      </c>
      <c r="AS1928">
        <v>-0.48899999999999999</v>
      </c>
      <c r="AT1928">
        <v>7.37</v>
      </c>
      <c r="AU1928">
        <v>12.717000000000001</v>
      </c>
      <c r="AV1928">
        <v>9.4250000000000007</v>
      </c>
      <c r="AW1928">
        <v>7.0369999999999999</v>
      </c>
      <c r="AX1928">
        <v>7.24</v>
      </c>
      <c r="AY1928">
        <v>7.0289999999999999</v>
      </c>
      <c r="AZ1928">
        <v>7.5679999999999996</v>
      </c>
      <c r="BA1928">
        <v>8.4770000000000003</v>
      </c>
      <c r="BB1928">
        <v>9.1349999999999998</v>
      </c>
      <c r="BC1928">
        <v>2017</v>
      </c>
    </row>
    <row r="1929" spans="1:55" x14ac:dyDescent="0.25">
      <c r="A1929">
        <v>960</v>
      </c>
      <c r="B1929" t="s">
        <v>724</v>
      </c>
      <c r="C1929" t="s">
        <v>350</v>
      </c>
      <c r="D1929" t="s">
        <v>725</v>
      </c>
      <c r="E1929" t="s">
        <v>348</v>
      </c>
      <c r="F1929" t="s">
        <v>349</v>
      </c>
      <c r="G1929" t="s">
        <v>282</v>
      </c>
      <c r="I1929" t="s">
        <v>351</v>
      </c>
      <c r="J1929" t="s">
        <v>232</v>
      </c>
      <c r="K1929" t="s">
        <v>232</v>
      </c>
      <c r="L1929" t="s">
        <v>232</v>
      </c>
      <c r="M1929" t="s">
        <v>232</v>
      </c>
      <c r="N1929" t="s">
        <v>232</v>
      </c>
      <c r="O1929" t="s">
        <v>232</v>
      </c>
      <c r="P1929" t="s">
        <v>232</v>
      </c>
      <c r="Q1929" t="s">
        <v>232</v>
      </c>
      <c r="R1929" t="s">
        <v>232</v>
      </c>
      <c r="S1929" t="s">
        <v>232</v>
      </c>
      <c r="T1929" t="s">
        <v>232</v>
      </c>
      <c r="U1929" t="s">
        <v>232</v>
      </c>
      <c r="V1929">
        <v>-2.601</v>
      </c>
      <c r="W1929">
        <v>-0.24399999999999999</v>
      </c>
      <c r="X1929">
        <v>2.4089999999999998</v>
      </c>
      <c r="Y1929">
        <v>-0.193</v>
      </c>
      <c r="Z1929">
        <v>-0.51400000000000001</v>
      </c>
      <c r="AA1929">
        <v>-0.55300000000000005</v>
      </c>
      <c r="AB1929">
        <v>-1.5880000000000001</v>
      </c>
      <c r="AC1929">
        <v>-5.4710000000000001</v>
      </c>
      <c r="AD1929">
        <v>-3.8180000000000001</v>
      </c>
      <c r="AE1929">
        <v>-3.8650000000000002</v>
      </c>
      <c r="AF1929">
        <v>-1.9830000000000001</v>
      </c>
      <c r="AG1929">
        <v>-3.21</v>
      </c>
      <c r="AH1929">
        <v>-3.6269999999999998</v>
      </c>
      <c r="AI1929">
        <v>-2.2879999999999998</v>
      </c>
      <c r="AJ1929">
        <v>-1.8879999999999999</v>
      </c>
      <c r="AK1929">
        <v>-0.97799999999999998</v>
      </c>
      <c r="AL1929">
        <v>-1.141</v>
      </c>
      <c r="AM1929">
        <v>-4.0540000000000003</v>
      </c>
      <c r="AN1929">
        <v>-4.0579999999999998</v>
      </c>
      <c r="AO1929">
        <v>-5.1280000000000001</v>
      </c>
      <c r="AP1929">
        <v>-2.2519999999999998</v>
      </c>
      <c r="AQ1929">
        <v>-2.1549999999999998</v>
      </c>
      <c r="AR1929">
        <v>-2.3460000000000001</v>
      </c>
      <c r="AS1929">
        <v>-0.14399999999999999</v>
      </c>
      <c r="AT1929">
        <v>2.0979999999999999</v>
      </c>
      <c r="AU1929">
        <v>3.4780000000000002</v>
      </c>
      <c r="AV1929">
        <v>2.4729999999999999</v>
      </c>
      <c r="AW1929">
        <v>1.7749999999999999</v>
      </c>
      <c r="AX1929">
        <v>1.754</v>
      </c>
      <c r="AY1929">
        <v>1.635</v>
      </c>
      <c r="AZ1929">
        <v>1.6919999999999999</v>
      </c>
      <c r="BA1929">
        <v>1.8220000000000001</v>
      </c>
      <c r="BB1929">
        <v>1.8959999999999999</v>
      </c>
      <c r="BC1929">
        <v>2017</v>
      </c>
    </row>
    <row r="1930" spans="1:55" x14ac:dyDescent="0.25">
      <c r="A1930">
        <v>960</v>
      </c>
      <c r="B1930" t="s">
        <v>724</v>
      </c>
      <c r="C1930" t="s">
        <v>352</v>
      </c>
      <c r="D1930" t="s">
        <v>725</v>
      </c>
      <c r="E1930" t="s">
        <v>353</v>
      </c>
      <c r="F1930" t="s">
        <v>354</v>
      </c>
      <c r="G1930" t="s">
        <v>229</v>
      </c>
      <c r="H1930" t="s">
        <v>230</v>
      </c>
      <c r="I1930" t="s">
        <v>731</v>
      </c>
      <c r="J1930" t="s">
        <v>232</v>
      </c>
      <c r="K1930" t="s">
        <v>232</v>
      </c>
      <c r="L1930" t="s">
        <v>232</v>
      </c>
      <c r="M1930" t="s">
        <v>232</v>
      </c>
      <c r="N1930" t="s">
        <v>232</v>
      </c>
      <c r="O1930" t="s">
        <v>232</v>
      </c>
      <c r="P1930" t="s">
        <v>232</v>
      </c>
      <c r="Q1930" t="s">
        <v>232</v>
      </c>
      <c r="R1930" t="s">
        <v>232</v>
      </c>
      <c r="S1930" t="s">
        <v>232</v>
      </c>
      <c r="T1930" t="s">
        <v>232</v>
      </c>
      <c r="U1930" t="s">
        <v>232</v>
      </c>
      <c r="V1930" t="s">
        <v>232</v>
      </c>
      <c r="W1930" t="s">
        <v>232</v>
      </c>
      <c r="X1930" t="s">
        <v>232</v>
      </c>
      <c r="Y1930" t="s">
        <v>232</v>
      </c>
      <c r="Z1930" t="s">
        <v>232</v>
      </c>
      <c r="AA1930" t="s">
        <v>232</v>
      </c>
      <c r="AB1930" t="s">
        <v>232</v>
      </c>
      <c r="AC1930" t="s">
        <v>232</v>
      </c>
      <c r="AD1930" t="s">
        <v>232</v>
      </c>
      <c r="AE1930" t="s">
        <v>232</v>
      </c>
      <c r="AF1930">
        <v>61.067999999999998</v>
      </c>
      <c r="AG1930">
        <v>68.602000000000004</v>
      </c>
      <c r="AH1930">
        <v>81.692999999999998</v>
      </c>
      <c r="AI1930">
        <v>89.426000000000002</v>
      </c>
      <c r="AJ1930">
        <v>92.194999999999993</v>
      </c>
      <c r="AK1930">
        <v>98.212000000000003</v>
      </c>
      <c r="AL1930">
        <v>106.98399999999999</v>
      </c>
      <c r="AM1930">
        <v>125.098</v>
      </c>
      <c r="AN1930">
        <v>150.65299999999999</v>
      </c>
      <c r="AO1930">
        <v>180.29400000000001</v>
      </c>
      <c r="AP1930">
        <v>195.53700000000001</v>
      </c>
      <c r="AQ1930">
        <v>220.54499999999999</v>
      </c>
      <c r="AR1930">
        <v>235.161</v>
      </c>
      <c r="AS1930">
        <v>245.596</v>
      </c>
      <c r="AT1930">
        <v>247.86600000000001</v>
      </c>
      <c r="AU1930">
        <v>240.96100000000001</v>
      </c>
      <c r="AV1930" t="s">
        <v>232</v>
      </c>
      <c r="AW1930" t="s">
        <v>232</v>
      </c>
      <c r="AX1930" t="s">
        <v>232</v>
      </c>
      <c r="AY1930" t="s">
        <v>232</v>
      </c>
      <c r="AZ1930" t="s">
        <v>232</v>
      </c>
      <c r="BA1930" t="s">
        <v>232</v>
      </c>
      <c r="BB1930" t="s">
        <v>232</v>
      </c>
      <c r="BC1930">
        <v>2017</v>
      </c>
    </row>
    <row r="1931" spans="1:55" x14ac:dyDescent="0.25">
      <c r="A1931">
        <v>960</v>
      </c>
      <c r="B1931" t="s">
        <v>724</v>
      </c>
      <c r="C1931" t="s">
        <v>355</v>
      </c>
      <c r="D1931" t="s">
        <v>725</v>
      </c>
      <c r="E1931" t="s">
        <v>353</v>
      </c>
      <c r="F1931" t="s">
        <v>354</v>
      </c>
      <c r="G1931" t="s">
        <v>282</v>
      </c>
      <c r="I1931" t="s">
        <v>379</v>
      </c>
      <c r="J1931" t="s">
        <v>232</v>
      </c>
      <c r="K1931" t="s">
        <v>232</v>
      </c>
      <c r="L1931" t="s">
        <v>232</v>
      </c>
      <c r="M1931" t="s">
        <v>232</v>
      </c>
      <c r="N1931" t="s">
        <v>232</v>
      </c>
      <c r="O1931" t="s">
        <v>232</v>
      </c>
      <c r="P1931" t="s">
        <v>232</v>
      </c>
      <c r="Q1931" t="s">
        <v>232</v>
      </c>
      <c r="R1931" t="s">
        <v>232</v>
      </c>
      <c r="S1931" t="s">
        <v>232</v>
      </c>
      <c r="T1931" t="s">
        <v>232</v>
      </c>
      <c r="U1931" t="s">
        <v>232</v>
      </c>
      <c r="V1931" t="s">
        <v>232</v>
      </c>
      <c r="W1931" t="s">
        <v>232</v>
      </c>
      <c r="X1931" t="s">
        <v>232</v>
      </c>
      <c r="Y1931" t="s">
        <v>232</v>
      </c>
      <c r="Z1931" t="s">
        <v>232</v>
      </c>
      <c r="AA1931" t="s">
        <v>232</v>
      </c>
      <c r="AB1931" t="s">
        <v>232</v>
      </c>
      <c r="AC1931" t="s">
        <v>232</v>
      </c>
      <c r="AD1931" t="s">
        <v>232</v>
      </c>
      <c r="AE1931" t="s">
        <v>232</v>
      </c>
      <c r="AF1931">
        <v>28.873999999999999</v>
      </c>
      <c r="AG1931">
        <v>29.513000000000002</v>
      </c>
      <c r="AH1931">
        <v>32.603999999999999</v>
      </c>
      <c r="AI1931">
        <v>33.148000000000003</v>
      </c>
      <c r="AJ1931">
        <v>31.343</v>
      </c>
      <c r="AK1931">
        <v>30.457000000000001</v>
      </c>
      <c r="AL1931">
        <v>30.765000000000001</v>
      </c>
      <c r="AM1931">
        <v>37.752000000000002</v>
      </c>
      <c r="AN1931">
        <v>45.771000000000001</v>
      </c>
      <c r="AO1931">
        <v>54.069000000000003</v>
      </c>
      <c r="AP1931">
        <v>59.106000000000002</v>
      </c>
      <c r="AQ1931">
        <v>66.471999999999994</v>
      </c>
      <c r="AR1931">
        <v>70.924000000000007</v>
      </c>
      <c r="AS1931">
        <v>72.316000000000003</v>
      </c>
      <c r="AT1931">
        <v>70.546999999999997</v>
      </c>
      <c r="AU1931">
        <v>65.900999999999996</v>
      </c>
      <c r="AV1931" t="s">
        <v>232</v>
      </c>
      <c r="AW1931" t="s">
        <v>232</v>
      </c>
      <c r="AX1931" t="s">
        <v>232</v>
      </c>
      <c r="AY1931" t="s">
        <v>232</v>
      </c>
      <c r="AZ1931" t="s">
        <v>232</v>
      </c>
      <c r="BA1931" t="s">
        <v>232</v>
      </c>
      <c r="BB1931" t="s">
        <v>232</v>
      </c>
      <c r="BC1931">
        <v>2017</v>
      </c>
    </row>
    <row r="1932" spans="1:55" x14ac:dyDescent="0.25">
      <c r="A1932">
        <v>960</v>
      </c>
      <c r="B1932" t="s">
        <v>724</v>
      </c>
      <c r="C1932" t="s">
        <v>356</v>
      </c>
      <c r="D1932" t="s">
        <v>725</v>
      </c>
      <c r="E1932" t="s">
        <v>357</v>
      </c>
      <c r="F1932" t="s">
        <v>358</v>
      </c>
      <c r="G1932" t="s">
        <v>229</v>
      </c>
      <c r="H1932" t="s">
        <v>230</v>
      </c>
      <c r="I1932" t="s">
        <v>731</v>
      </c>
      <c r="J1932" t="s">
        <v>232</v>
      </c>
      <c r="K1932" t="s">
        <v>232</v>
      </c>
      <c r="L1932" t="s">
        <v>232</v>
      </c>
      <c r="M1932" t="s">
        <v>232</v>
      </c>
      <c r="N1932" t="s">
        <v>232</v>
      </c>
      <c r="O1932" t="s">
        <v>232</v>
      </c>
      <c r="P1932" t="s">
        <v>232</v>
      </c>
      <c r="Q1932" t="s">
        <v>232</v>
      </c>
      <c r="R1932" t="s">
        <v>232</v>
      </c>
      <c r="S1932" t="s">
        <v>232</v>
      </c>
      <c r="T1932" t="s">
        <v>232</v>
      </c>
      <c r="U1932" t="s">
        <v>232</v>
      </c>
      <c r="V1932" t="s">
        <v>232</v>
      </c>
      <c r="W1932" t="s">
        <v>232</v>
      </c>
      <c r="X1932" t="s">
        <v>232</v>
      </c>
      <c r="Y1932" t="s">
        <v>232</v>
      </c>
      <c r="Z1932" t="s">
        <v>232</v>
      </c>
      <c r="AA1932" t="s">
        <v>232</v>
      </c>
      <c r="AB1932">
        <v>35.389000000000003</v>
      </c>
      <c r="AC1932">
        <v>46.780999999999999</v>
      </c>
      <c r="AD1932">
        <v>59.863999999999997</v>
      </c>
      <c r="AE1932">
        <v>67.216999999999999</v>
      </c>
      <c r="AF1932">
        <v>77.414000000000001</v>
      </c>
      <c r="AG1932">
        <v>88.588999999999999</v>
      </c>
      <c r="AH1932">
        <v>101.304</v>
      </c>
      <c r="AI1932">
        <v>111.461</v>
      </c>
      <c r="AJ1932">
        <v>114.462</v>
      </c>
      <c r="AK1932">
        <v>121.654</v>
      </c>
      <c r="AL1932">
        <v>137.559</v>
      </c>
      <c r="AM1932">
        <v>162.071</v>
      </c>
      <c r="AN1932">
        <v>191.28800000000001</v>
      </c>
      <c r="AO1932">
        <v>216.70699999999999</v>
      </c>
      <c r="AP1932">
        <v>233.55799999999999</v>
      </c>
      <c r="AQ1932">
        <v>270.84100000000001</v>
      </c>
      <c r="AR1932">
        <v>284.18299999999999</v>
      </c>
      <c r="AS1932">
        <v>289.58100000000002</v>
      </c>
      <c r="AT1932">
        <v>289.07600000000002</v>
      </c>
      <c r="AU1932">
        <v>283.96199999999999</v>
      </c>
      <c r="AV1932">
        <v>281.45</v>
      </c>
      <c r="AW1932">
        <v>280.5</v>
      </c>
      <c r="AX1932">
        <v>279.959</v>
      </c>
      <c r="AY1932">
        <v>279.48</v>
      </c>
      <c r="AZ1932">
        <v>278.50200000000001</v>
      </c>
      <c r="BA1932">
        <v>277.06799999999998</v>
      </c>
      <c r="BB1932">
        <v>276.40899999999999</v>
      </c>
      <c r="BC1932">
        <v>2017</v>
      </c>
    </row>
    <row r="1933" spans="1:55" x14ac:dyDescent="0.25">
      <c r="A1933">
        <v>960</v>
      </c>
      <c r="B1933" t="s">
        <v>724</v>
      </c>
      <c r="C1933" t="s">
        <v>359</v>
      </c>
      <c r="D1933" t="s">
        <v>725</v>
      </c>
      <c r="E1933" t="s">
        <v>357</v>
      </c>
      <c r="F1933" t="s">
        <v>358</v>
      </c>
      <c r="G1933" t="s">
        <v>282</v>
      </c>
      <c r="I1933" t="s">
        <v>360</v>
      </c>
      <c r="J1933" t="s">
        <v>232</v>
      </c>
      <c r="K1933" t="s">
        <v>232</v>
      </c>
      <c r="L1933" t="s">
        <v>232</v>
      </c>
      <c r="M1933" t="s">
        <v>232</v>
      </c>
      <c r="N1933" t="s">
        <v>232</v>
      </c>
      <c r="O1933" t="s">
        <v>232</v>
      </c>
      <c r="P1933" t="s">
        <v>232</v>
      </c>
      <c r="Q1933" t="s">
        <v>232</v>
      </c>
      <c r="R1933" t="s">
        <v>232</v>
      </c>
      <c r="S1933" t="s">
        <v>232</v>
      </c>
      <c r="T1933" t="s">
        <v>232</v>
      </c>
      <c r="U1933" t="s">
        <v>232</v>
      </c>
      <c r="V1933" t="s">
        <v>232</v>
      </c>
      <c r="W1933" t="s">
        <v>232</v>
      </c>
      <c r="X1933" t="s">
        <v>232</v>
      </c>
      <c r="Y1933" t="s">
        <v>232</v>
      </c>
      <c r="Z1933" t="s">
        <v>232</v>
      </c>
      <c r="AA1933" t="s">
        <v>232</v>
      </c>
      <c r="AB1933">
        <v>21.867000000000001</v>
      </c>
      <c r="AC1933">
        <v>28.126999999999999</v>
      </c>
      <c r="AD1933">
        <v>33.213000000000001</v>
      </c>
      <c r="AE1933">
        <v>34.6</v>
      </c>
      <c r="AF1933">
        <v>36.601999999999997</v>
      </c>
      <c r="AG1933">
        <v>38.110999999999997</v>
      </c>
      <c r="AH1933">
        <v>40.430999999999997</v>
      </c>
      <c r="AI1933">
        <v>41.316000000000003</v>
      </c>
      <c r="AJ1933">
        <v>38.912999999999997</v>
      </c>
      <c r="AK1933">
        <v>37.726999999999997</v>
      </c>
      <c r="AL1933">
        <v>39.557000000000002</v>
      </c>
      <c r="AM1933">
        <v>48.91</v>
      </c>
      <c r="AN1933">
        <v>58.116999999999997</v>
      </c>
      <c r="AO1933">
        <v>64.989000000000004</v>
      </c>
      <c r="AP1933">
        <v>70.597999999999999</v>
      </c>
      <c r="AQ1933">
        <v>81.631</v>
      </c>
      <c r="AR1933">
        <v>85.709000000000003</v>
      </c>
      <c r="AS1933">
        <v>85.266999999999996</v>
      </c>
      <c r="AT1933">
        <v>82.275999999999996</v>
      </c>
      <c r="AU1933">
        <v>77.661000000000001</v>
      </c>
      <c r="AV1933">
        <v>73.86</v>
      </c>
      <c r="AW1933">
        <v>70.733999999999995</v>
      </c>
      <c r="AX1933">
        <v>67.825000000000003</v>
      </c>
      <c r="AY1933">
        <v>65.006</v>
      </c>
      <c r="AZ1933">
        <v>62.261000000000003</v>
      </c>
      <c r="BA1933">
        <v>59.564999999999998</v>
      </c>
      <c r="BB1933">
        <v>57.366999999999997</v>
      </c>
      <c r="BC1933">
        <v>2017</v>
      </c>
    </row>
    <row r="1934" spans="1:55" x14ac:dyDescent="0.25">
      <c r="A1934">
        <v>960</v>
      </c>
      <c r="B1934" t="s">
        <v>724</v>
      </c>
      <c r="C1934" t="s">
        <v>361</v>
      </c>
      <c r="D1934" t="s">
        <v>725</v>
      </c>
      <c r="E1934" t="s">
        <v>362</v>
      </c>
      <c r="F1934" t="s">
        <v>363</v>
      </c>
      <c r="G1934" t="s">
        <v>229</v>
      </c>
      <c r="H1934" t="s">
        <v>230</v>
      </c>
      <c r="I1934" t="s">
        <v>731</v>
      </c>
      <c r="J1934" t="s">
        <v>232</v>
      </c>
      <c r="K1934" t="s">
        <v>232</v>
      </c>
      <c r="L1934" t="s">
        <v>232</v>
      </c>
      <c r="M1934" t="s">
        <v>232</v>
      </c>
      <c r="N1934" t="s">
        <v>232</v>
      </c>
      <c r="O1934" t="s">
        <v>232</v>
      </c>
      <c r="P1934" t="s">
        <v>232</v>
      </c>
      <c r="Q1934" t="s">
        <v>232</v>
      </c>
      <c r="R1934" t="s">
        <v>232</v>
      </c>
      <c r="S1934" t="s">
        <v>232</v>
      </c>
      <c r="T1934" t="s">
        <v>232</v>
      </c>
      <c r="U1934" t="s">
        <v>232</v>
      </c>
      <c r="V1934">
        <v>3.222</v>
      </c>
      <c r="W1934">
        <v>46.426000000000002</v>
      </c>
      <c r="X1934">
        <v>104.083</v>
      </c>
      <c r="Y1934">
        <v>117.10599999999999</v>
      </c>
      <c r="Z1934">
        <v>128.672</v>
      </c>
      <c r="AA1934">
        <v>146.75899999999999</v>
      </c>
      <c r="AB1934">
        <v>161.833</v>
      </c>
      <c r="AC1934">
        <v>166.322</v>
      </c>
      <c r="AD1934">
        <v>180.24199999999999</v>
      </c>
      <c r="AE1934">
        <v>194.27099999999999</v>
      </c>
      <c r="AF1934">
        <v>211.5</v>
      </c>
      <c r="AG1934">
        <v>232.446</v>
      </c>
      <c r="AH1934">
        <v>250.56299999999999</v>
      </c>
      <c r="AI1934">
        <v>269.77800000000002</v>
      </c>
      <c r="AJ1934">
        <v>294.14800000000002</v>
      </c>
      <c r="AK1934">
        <v>322.46100000000001</v>
      </c>
      <c r="AL1934">
        <v>347.74900000000002</v>
      </c>
      <c r="AM1934">
        <v>331.36700000000002</v>
      </c>
      <c r="AN1934">
        <v>329.14299999999997</v>
      </c>
      <c r="AO1934">
        <v>333.45400000000001</v>
      </c>
      <c r="AP1934">
        <v>330.82600000000002</v>
      </c>
      <c r="AQ1934">
        <v>331.78500000000003</v>
      </c>
      <c r="AR1934">
        <v>331.56900000000002</v>
      </c>
      <c r="AS1934">
        <v>339.61599999999999</v>
      </c>
      <c r="AT1934">
        <v>351.34699999999998</v>
      </c>
      <c r="AU1934">
        <v>365.642</v>
      </c>
      <c r="AV1934">
        <v>381.06</v>
      </c>
      <c r="AW1934">
        <v>396.55399999999997</v>
      </c>
      <c r="AX1934">
        <v>412.76400000000001</v>
      </c>
      <c r="AY1934">
        <v>429.92599999999999</v>
      </c>
      <c r="AZ1934">
        <v>447.31099999999998</v>
      </c>
      <c r="BA1934">
        <v>465.15199999999999</v>
      </c>
      <c r="BB1934">
        <v>481.82499999999999</v>
      </c>
      <c r="BC1934">
        <v>2017</v>
      </c>
    </row>
    <row r="1935" spans="1:55" x14ac:dyDescent="0.25">
      <c r="A1935">
        <v>960</v>
      </c>
      <c r="B1935" t="s">
        <v>724</v>
      </c>
      <c r="C1935" t="s">
        <v>364</v>
      </c>
      <c r="D1935" t="s">
        <v>725</v>
      </c>
      <c r="E1935" t="s">
        <v>365</v>
      </c>
      <c r="F1935" t="s">
        <v>366</v>
      </c>
      <c r="G1935" t="s">
        <v>242</v>
      </c>
      <c r="H1935" t="s">
        <v>230</v>
      </c>
      <c r="I1935" t="s">
        <v>732</v>
      </c>
      <c r="J1935" t="s">
        <v>232</v>
      </c>
      <c r="K1935" t="s">
        <v>232</v>
      </c>
      <c r="L1935" t="s">
        <v>232</v>
      </c>
      <c r="M1935" t="s">
        <v>232</v>
      </c>
      <c r="N1935" t="s">
        <v>232</v>
      </c>
      <c r="O1935" t="s">
        <v>232</v>
      </c>
      <c r="P1935" t="s">
        <v>232</v>
      </c>
      <c r="Q1935" t="s">
        <v>232</v>
      </c>
      <c r="R1935" t="s">
        <v>232</v>
      </c>
      <c r="S1935" t="s">
        <v>232</v>
      </c>
      <c r="T1935" t="s">
        <v>232</v>
      </c>
      <c r="U1935" t="s">
        <v>232</v>
      </c>
      <c r="V1935">
        <v>0.314</v>
      </c>
      <c r="W1935">
        <v>0.621</v>
      </c>
      <c r="X1935">
        <v>0.68400000000000005</v>
      </c>
      <c r="Y1935">
        <v>-1.306</v>
      </c>
      <c r="Z1935">
        <v>-0.94199999999999995</v>
      </c>
      <c r="AA1935">
        <v>-2.4870000000000001</v>
      </c>
      <c r="AB1935">
        <v>-1.4630000000000001</v>
      </c>
      <c r="AC1935">
        <v>-1.4890000000000001</v>
      </c>
      <c r="AD1935">
        <v>-0.47699999999999998</v>
      </c>
      <c r="AE1935">
        <v>-0.68</v>
      </c>
      <c r="AF1935">
        <v>-1.899</v>
      </c>
      <c r="AG1935">
        <v>-2.0449999999999999</v>
      </c>
      <c r="AH1935">
        <v>-1.6830000000000001</v>
      </c>
      <c r="AI1935">
        <v>-2.3530000000000002</v>
      </c>
      <c r="AJ1935">
        <v>-3.2789999999999999</v>
      </c>
      <c r="AK1935">
        <v>-4.2930000000000001</v>
      </c>
      <c r="AL1935">
        <v>-6.1870000000000003</v>
      </c>
      <c r="AM1935">
        <v>-3.1949999999999998</v>
      </c>
      <c r="AN1935">
        <v>-0.66</v>
      </c>
      <c r="AO1935">
        <v>-0.436</v>
      </c>
      <c r="AP1935">
        <v>-6.4000000000000001E-2</v>
      </c>
      <c r="AQ1935">
        <v>0.52900000000000003</v>
      </c>
      <c r="AR1935">
        <v>1.1399999999999999</v>
      </c>
      <c r="AS1935">
        <v>2.2410000000000001</v>
      </c>
      <c r="AT1935">
        <v>1.3340000000000001</v>
      </c>
      <c r="AU1935">
        <v>2.2109999999999999</v>
      </c>
      <c r="AV1935">
        <v>1.7490000000000001</v>
      </c>
      <c r="AW1935">
        <v>1.292</v>
      </c>
      <c r="AX1935">
        <v>1.008</v>
      </c>
      <c r="AY1935">
        <v>0.63700000000000001</v>
      </c>
      <c r="AZ1935">
        <v>0.39300000000000002</v>
      </c>
      <c r="BA1935">
        <v>0.23699999999999999</v>
      </c>
      <c r="BB1935">
        <v>0.20300000000000001</v>
      </c>
      <c r="BC1935">
        <v>2017</v>
      </c>
    </row>
    <row r="1936" spans="1:55" x14ac:dyDescent="0.25">
      <c r="A1936">
        <v>960</v>
      </c>
      <c r="B1936" t="s">
        <v>724</v>
      </c>
      <c r="C1936" t="s">
        <v>368</v>
      </c>
      <c r="D1936" t="s">
        <v>725</v>
      </c>
      <c r="E1936" t="s">
        <v>365</v>
      </c>
      <c r="F1936" t="s">
        <v>366</v>
      </c>
      <c r="G1936" t="s">
        <v>282</v>
      </c>
      <c r="I1936" t="s">
        <v>369</v>
      </c>
      <c r="J1936" t="s">
        <v>232</v>
      </c>
      <c r="K1936" t="s">
        <v>232</v>
      </c>
      <c r="L1936" t="s">
        <v>232</v>
      </c>
      <c r="M1936" t="s">
        <v>232</v>
      </c>
      <c r="N1936" t="s">
        <v>232</v>
      </c>
      <c r="O1936" t="s">
        <v>232</v>
      </c>
      <c r="P1936" t="s">
        <v>232</v>
      </c>
      <c r="Q1936" t="s">
        <v>232</v>
      </c>
      <c r="R1936" t="s">
        <v>232</v>
      </c>
      <c r="S1936" t="s">
        <v>232</v>
      </c>
      <c r="T1936" t="s">
        <v>232</v>
      </c>
      <c r="U1936" t="s">
        <v>232</v>
      </c>
      <c r="V1936">
        <v>2.5670000000000002</v>
      </c>
      <c r="W1936">
        <v>4.7869999999999999</v>
      </c>
      <c r="X1936">
        <v>3.9409999999999998</v>
      </c>
      <c r="Y1936">
        <v>-5.835</v>
      </c>
      <c r="Z1936">
        <v>-3.9910000000000001</v>
      </c>
      <c r="AA1936">
        <v>-10.372999999999999</v>
      </c>
      <c r="AB1936">
        <v>-5.77</v>
      </c>
      <c r="AC1936">
        <v>-6.3710000000000004</v>
      </c>
      <c r="AD1936">
        <v>-2.19</v>
      </c>
      <c r="AE1936">
        <v>-2.9220000000000002</v>
      </c>
      <c r="AF1936">
        <v>-7.0670000000000002</v>
      </c>
      <c r="AG1936">
        <v>-5.8979999999999997</v>
      </c>
      <c r="AH1936">
        <v>-4.0540000000000003</v>
      </c>
      <c r="AI1936">
        <v>-5.1890000000000001</v>
      </c>
      <c r="AJ1936">
        <v>-6.5069999999999997</v>
      </c>
      <c r="AK1936">
        <v>-7.141</v>
      </c>
      <c r="AL1936">
        <v>-8.7799999999999994</v>
      </c>
      <c r="AM1936">
        <v>-5.0940000000000003</v>
      </c>
      <c r="AN1936">
        <v>-1.1020000000000001</v>
      </c>
      <c r="AO1936">
        <v>-0.69799999999999995</v>
      </c>
      <c r="AP1936">
        <v>-0.113</v>
      </c>
      <c r="AQ1936">
        <v>0.91</v>
      </c>
      <c r="AR1936">
        <v>1.976</v>
      </c>
      <c r="AS1936">
        <v>4.5250000000000004</v>
      </c>
      <c r="AT1936">
        <v>2.5840000000000001</v>
      </c>
      <c r="AU1936">
        <v>4.0049999999999999</v>
      </c>
      <c r="AV1936">
        <v>2.8820000000000001</v>
      </c>
      <c r="AW1936">
        <v>2.109</v>
      </c>
      <c r="AX1936">
        <v>1.5609999999999999</v>
      </c>
      <c r="AY1936">
        <v>0.94099999999999995</v>
      </c>
      <c r="AZ1936">
        <v>0.55400000000000005</v>
      </c>
      <c r="BA1936">
        <v>0.32</v>
      </c>
      <c r="BB1936">
        <v>0.26300000000000001</v>
      </c>
      <c r="BC1936">
        <v>2017</v>
      </c>
    </row>
    <row r="1937" spans="1:55" x14ac:dyDescent="0.25">
      <c r="A1937">
        <v>423</v>
      </c>
      <c r="B1937" t="s">
        <v>733</v>
      </c>
      <c r="C1937" t="s">
        <v>225</v>
      </c>
      <c r="D1937" t="s">
        <v>734</v>
      </c>
      <c r="E1937" t="s">
        <v>227</v>
      </c>
      <c r="F1937" t="s">
        <v>228</v>
      </c>
      <c r="G1937" t="s">
        <v>229</v>
      </c>
      <c r="H1937" t="s">
        <v>230</v>
      </c>
      <c r="I1937" t="s">
        <v>735</v>
      </c>
      <c r="J1937">
        <v>4.8099999999999996</v>
      </c>
      <c r="K1937">
        <v>4.9569999999999999</v>
      </c>
      <c r="L1937">
        <v>5.2679999999999998</v>
      </c>
      <c r="M1937">
        <v>5.5469999999999997</v>
      </c>
      <c r="N1937">
        <v>6.0380000000000003</v>
      </c>
      <c r="O1937">
        <v>6.3239999999999998</v>
      </c>
      <c r="P1937">
        <v>6.5510000000000002</v>
      </c>
      <c r="Q1937">
        <v>7.0179999999999998</v>
      </c>
      <c r="R1937">
        <v>7.6020000000000003</v>
      </c>
      <c r="S1937">
        <v>8.2170000000000005</v>
      </c>
      <c r="T1937">
        <v>8.8249999999999993</v>
      </c>
      <c r="U1937">
        <v>8.89</v>
      </c>
      <c r="V1937">
        <v>9.7230000000000008</v>
      </c>
      <c r="W1937">
        <v>9.7910000000000004</v>
      </c>
      <c r="X1937">
        <v>10.369</v>
      </c>
      <c r="Y1937">
        <v>11.398</v>
      </c>
      <c r="Z1937">
        <v>11.54</v>
      </c>
      <c r="AA1937">
        <v>11.845000000000001</v>
      </c>
      <c r="AB1937">
        <v>12.569000000000001</v>
      </c>
      <c r="AC1937">
        <v>13.196999999999999</v>
      </c>
      <c r="AD1937">
        <v>13.984</v>
      </c>
      <c r="AE1937">
        <v>14.537000000000001</v>
      </c>
      <c r="AF1937">
        <v>15.077999999999999</v>
      </c>
      <c r="AG1937">
        <v>15.474</v>
      </c>
      <c r="AH1937">
        <v>16.251000000000001</v>
      </c>
      <c r="AI1937">
        <v>17.04</v>
      </c>
      <c r="AJ1937">
        <v>17.843</v>
      </c>
      <c r="AK1937">
        <v>18.753</v>
      </c>
      <c r="AL1937">
        <v>19.437000000000001</v>
      </c>
      <c r="AM1937">
        <v>19.045000000000002</v>
      </c>
      <c r="AN1937">
        <v>19.298999999999999</v>
      </c>
      <c r="AO1937">
        <v>19.378</v>
      </c>
      <c r="AP1937">
        <v>18.82</v>
      </c>
      <c r="AQ1937">
        <v>17.728000000000002</v>
      </c>
      <c r="AR1937">
        <v>17.495999999999999</v>
      </c>
      <c r="AS1937">
        <v>17.838999999999999</v>
      </c>
      <c r="AT1937">
        <v>18.698</v>
      </c>
      <c r="AU1937">
        <v>19.533000000000001</v>
      </c>
      <c r="AV1937">
        <v>20.29</v>
      </c>
      <c r="AW1937">
        <v>20.992999999999999</v>
      </c>
      <c r="AX1937">
        <v>21.693999999999999</v>
      </c>
      <c r="AY1937">
        <v>22.323</v>
      </c>
      <c r="AZ1937">
        <v>22.907</v>
      </c>
      <c r="BA1937">
        <v>23.477</v>
      </c>
      <c r="BB1937">
        <v>24.035</v>
      </c>
      <c r="BC1937">
        <v>2018</v>
      </c>
    </row>
    <row r="1938" spans="1:55" x14ac:dyDescent="0.25">
      <c r="A1938">
        <v>423</v>
      </c>
      <c r="B1938" t="s">
        <v>733</v>
      </c>
      <c r="C1938" t="s">
        <v>233</v>
      </c>
      <c r="D1938" t="s">
        <v>734</v>
      </c>
      <c r="E1938" t="s">
        <v>227</v>
      </c>
      <c r="F1938" t="s">
        <v>234</v>
      </c>
      <c r="G1938" t="s">
        <v>235</v>
      </c>
      <c r="I1938" t="s">
        <v>236</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1.25</v>
      </c>
      <c r="AA1938">
        <v>2.641</v>
      </c>
      <c r="AB1938">
        <v>6.1120000000000001</v>
      </c>
      <c r="AC1938">
        <v>4.9960000000000004</v>
      </c>
      <c r="AD1938">
        <v>5.9649999999999999</v>
      </c>
      <c r="AE1938">
        <v>3.952</v>
      </c>
      <c r="AF1938">
        <v>3.7240000000000002</v>
      </c>
      <c r="AG1938">
        <v>2.6230000000000002</v>
      </c>
      <c r="AH1938">
        <v>5.0270000000000001</v>
      </c>
      <c r="AI1938">
        <v>4.8529999999999998</v>
      </c>
      <c r="AJ1938">
        <v>4.7140000000000004</v>
      </c>
      <c r="AK1938">
        <v>5.0979999999999999</v>
      </c>
      <c r="AL1938">
        <v>3.6469999999999998</v>
      </c>
      <c r="AM1938">
        <v>-2.0150000000000001</v>
      </c>
      <c r="AN1938">
        <v>1.3340000000000001</v>
      </c>
      <c r="AO1938">
        <v>0.40500000000000003</v>
      </c>
      <c r="AP1938">
        <v>-2.879</v>
      </c>
      <c r="AQ1938">
        <v>-5.7990000000000004</v>
      </c>
      <c r="AR1938">
        <v>-1.3109999999999999</v>
      </c>
      <c r="AS1938">
        <v>1.962</v>
      </c>
      <c r="AT1938">
        <v>4.8120000000000003</v>
      </c>
      <c r="AU1938">
        <v>4.468</v>
      </c>
      <c r="AV1938">
        <v>3.8780000000000001</v>
      </c>
      <c r="AW1938">
        <v>3.4630000000000001</v>
      </c>
      <c r="AX1938">
        <v>3.3380000000000001</v>
      </c>
      <c r="AY1938">
        <v>2.9020000000000001</v>
      </c>
      <c r="AZ1938">
        <v>2.6160000000000001</v>
      </c>
      <c r="BA1938">
        <v>2.4860000000000002</v>
      </c>
      <c r="BB1938">
        <v>2.3780000000000001</v>
      </c>
      <c r="BC1938">
        <v>2018</v>
      </c>
    </row>
    <row r="1939" spans="1:55" x14ac:dyDescent="0.25">
      <c r="A1939">
        <v>423</v>
      </c>
      <c r="B1939" t="s">
        <v>733</v>
      </c>
      <c r="C1939" t="s">
        <v>237</v>
      </c>
      <c r="D1939" t="s">
        <v>734</v>
      </c>
      <c r="E1939" t="s">
        <v>238</v>
      </c>
      <c r="F1939" t="s">
        <v>239</v>
      </c>
      <c r="G1939" t="s">
        <v>229</v>
      </c>
      <c r="H1939" t="s">
        <v>230</v>
      </c>
      <c r="I1939" t="s">
        <v>735</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v>
      </c>
      <c r="AI1939">
        <v>14.821999999999999</v>
      </c>
      <c r="AJ1939">
        <v>16</v>
      </c>
      <c r="AK1939">
        <v>17.512</v>
      </c>
      <c r="AL1939">
        <v>19.006</v>
      </c>
      <c r="AM1939">
        <v>18.673999999999999</v>
      </c>
      <c r="AN1939">
        <v>19.3</v>
      </c>
      <c r="AO1939">
        <v>19.731000000000002</v>
      </c>
      <c r="AP1939">
        <v>19.489999999999998</v>
      </c>
      <c r="AQ1939">
        <v>18.140999999999998</v>
      </c>
      <c r="AR1939">
        <v>17.61</v>
      </c>
      <c r="AS1939">
        <v>17.745999999999999</v>
      </c>
      <c r="AT1939">
        <v>18.489999999999998</v>
      </c>
      <c r="AU1939">
        <v>19.649000000000001</v>
      </c>
      <c r="AV1939">
        <v>20.731000000000002</v>
      </c>
      <c r="AW1939">
        <v>21.545000000000002</v>
      </c>
      <c r="AX1939">
        <v>22.795000000000002</v>
      </c>
      <c r="AY1939">
        <v>24.047999999999998</v>
      </c>
      <c r="AZ1939">
        <v>25.372</v>
      </c>
      <c r="BA1939">
        <v>26.731000000000002</v>
      </c>
      <c r="BB1939">
        <v>28.097000000000001</v>
      </c>
      <c r="BC1939">
        <v>2018</v>
      </c>
    </row>
    <row r="1940" spans="1:55" x14ac:dyDescent="0.25">
      <c r="A1940">
        <v>423</v>
      </c>
      <c r="B1940" t="s">
        <v>733</v>
      </c>
      <c r="C1940" t="s">
        <v>240</v>
      </c>
      <c r="D1940" t="s">
        <v>734</v>
      </c>
      <c r="E1940" t="s">
        <v>238</v>
      </c>
      <c r="F1940" t="s">
        <v>241</v>
      </c>
      <c r="G1940" t="s">
        <v>242</v>
      </c>
      <c r="H1940" t="s">
        <v>230</v>
      </c>
      <c r="I1940" t="s">
        <v>243</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27.972000000000001</v>
      </c>
      <c r="AM1940">
        <v>26.007999999999999</v>
      </c>
      <c r="AN1940">
        <v>25.608000000000001</v>
      </c>
      <c r="AO1940">
        <v>27.454000000000001</v>
      </c>
      <c r="AP1940">
        <v>25.055</v>
      </c>
      <c r="AQ1940">
        <v>24.094000000000001</v>
      </c>
      <c r="AR1940">
        <v>23.401</v>
      </c>
      <c r="AS1940">
        <v>19.690999999999999</v>
      </c>
      <c r="AT1940">
        <v>20.460999999999999</v>
      </c>
      <c r="AU1940">
        <v>22.186</v>
      </c>
      <c r="AV1940">
        <v>24.492000000000001</v>
      </c>
      <c r="AW1940">
        <v>24.638000000000002</v>
      </c>
      <c r="AX1940">
        <v>26.347999999999999</v>
      </c>
      <c r="AY1940">
        <v>27.954999999999998</v>
      </c>
      <c r="AZ1940">
        <v>29.684000000000001</v>
      </c>
      <c r="BA1940">
        <v>31.402999999999999</v>
      </c>
      <c r="BB1940">
        <v>33.22</v>
      </c>
      <c r="BC1940">
        <v>2018</v>
      </c>
    </row>
    <row r="1941" spans="1:55" x14ac:dyDescent="0.25">
      <c r="A1941">
        <v>423</v>
      </c>
      <c r="B1941" t="s">
        <v>733</v>
      </c>
      <c r="C1941" t="s">
        <v>244</v>
      </c>
      <c r="D1941" t="s">
        <v>734</v>
      </c>
      <c r="E1941" t="s">
        <v>238</v>
      </c>
      <c r="F1941" t="s">
        <v>245</v>
      </c>
      <c r="G1941" t="s">
        <v>246</v>
      </c>
      <c r="H1941" t="s">
        <v>230</v>
      </c>
      <c r="I1941" t="s">
        <v>243</v>
      </c>
      <c r="J1941">
        <v>3.1360000000000001</v>
      </c>
      <c r="K1941">
        <v>3.5379999999999998</v>
      </c>
      <c r="L1941">
        <v>3.992</v>
      </c>
      <c r="M1941">
        <v>4.3689999999999998</v>
      </c>
      <c r="N1941">
        <v>4.9260000000000002</v>
      </c>
      <c r="O1941">
        <v>5.3230000000000004</v>
      </c>
      <c r="P1941">
        <v>5.625</v>
      </c>
      <c r="Q1941">
        <v>6.1760000000000002</v>
      </c>
      <c r="R1941">
        <v>6.9249999999999998</v>
      </c>
      <c r="S1941">
        <v>7.7789999999999999</v>
      </c>
      <c r="T1941">
        <v>8.6669999999999998</v>
      </c>
      <c r="U1941">
        <v>9.0269999999999992</v>
      </c>
      <c r="V1941">
        <v>10.097</v>
      </c>
      <c r="W1941">
        <v>10.409000000000001</v>
      </c>
      <c r="X1941">
        <v>11.257999999999999</v>
      </c>
      <c r="Y1941">
        <v>12.635</v>
      </c>
      <c r="Z1941">
        <v>13.026999999999999</v>
      </c>
      <c r="AA1941">
        <v>13.601000000000001</v>
      </c>
      <c r="AB1941">
        <v>14.595000000000001</v>
      </c>
      <c r="AC1941">
        <v>15.545999999999999</v>
      </c>
      <c r="AD1941">
        <v>16.841000000000001</v>
      </c>
      <c r="AE1941">
        <v>17.890999999999998</v>
      </c>
      <c r="AF1941">
        <v>18.850999999999999</v>
      </c>
      <c r="AG1941">
        <v>19.704000000000001</v>
      </c>
      <c r="AH1941">
        <v>21.251999999999999</v>
      </c>
      <c r="AI1941">
        <v>22.977</v>
      </c>
      <c r="AJ1941">
        <v>24.789000000000001</v>
      </c>
      <c r="AK1941">
        <v>26.751999999999999</v>
      </c>
      <c r="AL1941">
        <v>28.266999999999999</v>
      </c>
      <c r="AM1941">
        <v>27.908999999999999</v>
      </c>
      <c r="AN1941">
        <v>28.611000000000001</v>
      </c>
      <c r="AO1941">
        <v>29.327000000000002</v>
      </c>
      <c r="AP1941">
        <v>29.029</v>
      </c>
      <c r="AQ1941">
        <v>27.824999999999999</v>
      </c>
      <c r="AR1941">
        <v>27.98</v>
      </c>
      <c r="AS1941">
        <v>28.834</v>
      </c>
      <c r="AT1941">
        <v>30.552</v>
      </c>
      <c r="AU1941">
        <v>32.523000000000003</v>
      </c>
      <c r="AV1941">
        <v>34.545999999999999</v>
      </c>
      <c r="AW1941">
        <v>36.378</v>
      </c>
      <c r="AX1941">
        <v>38.377000000000002</v>
      </c>
      <c r="AY1941">
        <v>40.311999999999998</v>
      </c>
      <c r="AZ1941">
        <v>42.222000000000001</v>
      </c>
      <c r="BA1941">
        <v>44.168999999999997</v>
      </c>
      <c r="BB1941">
        <v>46.165999999999997</v>
      </c>
      <c r="BC1941">
        <v>2018</v>
      </c>
    </row>
    <row r="1942" spans="1:55" x14ac:dyDescent="0.25">
      <c r="A1942">
        <v>423</v>
      </c>
      <c r="B1942" t="s">
        <v>733</v>
      </c>
      <c r="C1942" t="s">
        <v>247</v>
      </c>
      <c r="D1942" t="s">
        <v>734</v>
      </c>
      <c r="E1942" t="s">
        <v>248</v>
      </c>
      <c r="F1942" t="s">
        <v>249</v>
      </c>
      <c r="G1942" t="s">
        <v>250</v>
      </c>
      <c r="I1942" t="s">
        <v>251</v>
      </c>
      <c r="J1942">
        <v>29.006</v>
      </c>
      <c r="K1942">
        <v>32.426000000000002</v>
      </c>
      <c r="L1942">
        <v>35.697000000000003</v>
      </c>
      <c r="M1942">
        <v>37.594999999999999</v>
      </c>
      <c r="N1942">
        <v>40.642000000000003</v>
      </c>
      <c r="O1942">
        <v>43.000999999999998</v>
      </c>
      <c r="P1942">
        <v>44.805</v>
      </c>
      <c r="Q1942">
        <v>46.561999999999998</v>
      </c>
      <c r="R1942">
        <v>48.087000000000003</v>
      </c>
      <c r="S1942">
        <v>50.378999999999998</v>
      </c>
      <c r="T1942">
        <v>53.134</v>
      </c>
      <c r="U1942">
        <v>55.2</v>
      </c>
      <c r="V1942">
        <v>58.552999999999997</v>
      </c>
      <c r="W1942">
        <v>61.566000000000003</v>
      </c>
      <c r="X1942">
        <v>64.822000000000003</v>
      </c>
      <c r="Y1942">
        <v>67.369</v>
      </c>
      <c r="Z1942">
        <v>69.146000000000001</v>
      </c>
      <c r="AA1942">
        <v>70.692999999999998</v>
      </c>
      <c r="AB1942">
        <v>72.081999999999994</v>
      </c>
      <c r="AC1942">
        <v>73.742000000000004</v>
      </c>
      <c r="AD1942">
        <v>75.765000000000001</v>
      </c>
      <c r="AE1942">
        <v>78.537000000000006</v>
      </c>
      <c r="AF1942">
        <v>78.771000000000001</v>
      </c>
      <c r="AG1942">
        <v>83.013999999999996</v>
      </c>
      <c r="AH1942">
        <v>85.263000000000005</v>
      </c>
      <c r="AI1942">
        <v>86.986000000000004</v>
      </c>
      <c r="AJ1942">
        <v>89.67</v>
      </c>
      <c r="AK1942">
        <v>93.38</v>
      </c>
      <c r="AL1942">
        <v>97.784000000000006</v>
      </c>
      <c r="AM1942">
        <v>98.048000000000002</v>
      </c>
      <c r="AN1942">
        <v>100.001</v>
      </c>
      <c r="AO1942">
        <v>101.824</v>
      </c>
      <c r="AP1942">
        <v>103.56</v>
      </c>
      <c r="AQ1942">
        <v>102.32599999999999</v>
      </c>
      <c r="AR1942">
        <v>100.65300000000001</v>
      </c>
      <c r="AS1942">
        <v>99.478999999999999</v>
      </c>
      <c r="AT1942">
        <v>98.891000000000005</v>
      </c>
      <c r="AU1942">
        <v>100.592</v>
      </c>
      <c r="AV1942">
        <v>102.17100000000001</v>
      </c>
      <c r="AW1942">
        <v>102.63</v>
      </c>
      <c r="AX1942">
        <v>105.074</v>
      </c>
      <c r="AY1942">
        <v>107.72799999999999</v>
      </c>
      <c r="AZ1942">
        <v>110.761</v>
      </c>
      <c r="BA1942">
        <v>113.864</v>
      </c>
      <c r="BB1942">
        <v>116.902</v>
      </c>
      <c r="BC1942">
        <v>2018</v>
      </c>
    </row>
    <row r="1943" spans="1:55" x14ac:dyDescent="0.25">
      <c r="A1943">
        <v>423</v>
      </c>
      <c r="B1943" t="s">
        <v>733</v>
      </c>
      <c r="C1943" t="s">
        <v>252</v>
      </c>
      <c r="D1943" t="s">
        <v>734</v>
      </c>
      <c r="E1943" t="s">
        <v>253</v>
      </c>
      <c r="F1943" t="s">
        <v>254</v>
      </c>
      <c r="G1943" t="s">
        <v>229</v>
      </c>
      <c r="H1943" t="s">
        <v>220</v>
      </c>
      <c r="I1943" t="s">
        <v>255</v>
      </c>
      <c r="J1943" s="52">
        <v>9457.11</v>
      </c>
      <c r="K1943" s="52">
        <v>9624.5400000000009</v>
      </c>
      <c r="L1943" s="52">
        <v>10114.92</v>
      </c>
      <c r="M1943" s="52">
        <v>10514.48</v>
      </c>
      <c r="N1943" s="52">
        <v>11289.57</v>
      </c>
      <c r="O1943" s="52">
        <v>11687.68</v>
      </c>
      <c r="P1943" s="52">
        <v>11964.88</v>
      </c>
      <c r="Q1943" s="52">
        <v>12680.05</v>
      </c>
      <c r="R1943" s="52">
        <v>13592.17</v>
      </c>
      <c r="S1943" s="52">
        <v>14479.2</v>
      </c>
      <c r="T1943" s="52">
        <v>15231.49</v>
      </c>
      <c r="U1943" s="52">
        <v>14944.35</v>
      </c>
      <c r="V1943" s="52">
        <v>15923.58</v>
      </c>
      <c r="W1943" s="52">
        <v>15645.7</v>
      </c>
      <c r="X1943" s="52">
        <v>16226.33</v>
      </c>
      <c r="Y1943" s="52">
        <v>17659.77</v>
      </c>
      <c r="Z1943" s="52">
        <v>17582.689999999999</v>
      </c>
      <c r="AA1943" s="52">
        <v>17776.78</v>
      </c>
      <c r="AB1943" s="52">
        <v>18614.66</v>
      </c>
      <c r="AC1943" s="52">
        <v>19325.87</v>
      </c>
      <c r="AD1943" s="52">
        <v>20252.22</v>
      </c>
      <c r="AE1943" s="52">
        <v>20839.830000000002</v>
      </c>
      <c r="AF1943" s="52">
        <v>21371.040000000001</v>
      </c>
      <c r="AG1943" s="52">
        <v>21680.21</v>
      </c>
      <c r="AH1943" s="52">
        <v>22481.06</v>
      </c>
      <c r="AI1943" s="52">
        <v>23244.81</v>
      </c>
      <c r="AJ1943" s="52">
        <v>23982.51</v>
      </c>
      <c r="AK1943" s="52">
        <v>24742.85</v>
      </c>
      <c r="AL1943" s="52">
        <v>25036.94</v>
      </c>
      <c r="AM1943" s="52">
        <v>23898.34</v>
      </c>
      <c r="AN1943" s="52">
        <v>23560.44</v>
      </c>
      <c r="AO1943" s="52">
        <v>23075.29</v>
      </c>
      <c r="AP1943" s="52">
        <v>21832.2</v>
      </c>
      <c r="AQ1943" s="52">
        <v>20474.36</v>
      </c>
      <c r="AR1943" s="52">
        <v>20391.38</v>
      </c>
      <c r="AS1943" s="52">
        <v>21061.19</v>
      </c>
      <c r="AT1943" s="52">
        <v>22040.65</v>
      </c>
      <c r="AU1943" s="52">
        <v>22850.79</v>
      </c>
      <c r="AV1943" s="52">
        <v>23477.73</v>
      </c>
      <c r="AW1943" s="52">
        <v>24142.73</v>
      </c>
      <c r="AX1943" s="52">
        <v>24793.9</v>
      </c>
      <c r="AY1943" s="52">
        <v>25355.19</v>
      </c>
      <c r="AZ1943" s="52">
        <v>25857.06</v>
      </c>
      <c r="BA1943" s="52">
        <v>26335.45</v>
      </c>
      <c r="BB1943" s="52">
        <v>26794.59</v>
      </c>
      <c r="BC1943">
        <v>2017</v>
      </c>
    </row>
    <row r="1944" spans="1:55" x14ac:dyDescent="0.25">
      <c r="A1944">
        <v>423</v>
      </c>
      <c r="B1944" t="s">
        <v>733</v>
      </c>
      <c r="C1944" t="s">
        <v>256</v>
      </c>
      <c r="D1944" t="s">
        <v>734</v>
      </c>
      <c r="E1944" t="s">
        <v>253</v>
      </c>
      <c r="F1944" t="s">
        <v>257</v>
      </c>
      <c r="G1944" t="s">
        <v>258</v>
      </c>
      <c r="H1944" t="s">
        <v>220</v>
      </c>
      <c r="I1944" t="s">
        <v>255</v>
      </c>
      <c r="J1944" s="52">
        <v>14312.76</v>
      </c>
      <c r="K1944" s="52">
        <v>14566.15</v>
      </c>
      <c r="L1944" s="52">
        <v>15308.31</v>
      </c>
      <c r="M1944" s="52">
        <v>15913.01</v>
      </c>
      <c r="N1944" s="52">
        <v>17086.060000000001</v>
      </c>
      <c r="O1944" s="52">
        <v>17688.59</v>
      </c>
      <c r="P1944" s="52">
        <v>18108.099999999999</v>
      </c>
      <c r="Q1944" s="52">
        <v>19190.47</v>
      </c>
      <c r="R1944" s="52">
        <v>20570.91</v>
      </c>
      <c r="S1944" s="52">
        <v>21913.37</v>
      </c>
      <c r="T1944" s="52">
        <v>23051.919999999998</v>
      </c>
      <c r="U1944" s="52">
        <v>22617.34</v>
      </c>
      <c r="V1944" s="52">
        <v>24099.35</v>
      </c>
      <c r="W1944" s="52">
        <v>23678.799999999999</v>
      </c>
      <c r="X1944" s="52">
        <v>24557.54</v>
      </c>
      <c r="Y1944" s="52">
        <v>26726.98</v>
      </c>
      <c r="Z1944" s="52">
        <v>26610.32</v>
      </c>
      <c r="AA1944" s="52">
        <v>26904.06</v>
      </c>
      <c r="AB1944" s="52">
        <v>28172.14</v>
      </c>
      <c r="AC1944" s="52">
        <v>29248.51</v>
      </c>
      <c r="AD1944" s="52">
        <v>30650.49</v>
      </c>
      <c r="AE1944" s="52">
        <v>31539.79</v>
      </c>
      <c r="AF1944" s="52">
        <v>32343.74</v>
      </c>
      <c r="AG1944" s="52">
        <v>32811.660000000003</v>
      </c>
      <c r="AH1944" s="52">
        <v>34023.69</v>
      </c>
      <c r="AI1944" s="52">
        <v>35179.58</v>
      </c>
      <c r="AJ1944" s="52">
        <v>36296.050000000003</v>
      </c>
      <c r="AK1944" s="52">
        <v>37446.769999999997</v>
      </c>
      <c r="AL1944" s="52">
        <v>37891.86</v>
      </c>
      <c r="AM1944" s="52">
        <v>36168.65</v>
      </c>
      <c r="AN1944" s="52">
        <v>35657.269999999997</v>
      </c>
      <c r="AO1944" s="52">
        <v>34923.03</v>
      </c>
      <c r="AP1944" s="52">
        <v>33041.69</v>
      </c>
      <c r="AQ1944" s="52">
        <v>30986.68</v>
      </c>
      <c r="AR1944" s="52">
        <v>30861.09</v>
      </c>
      <c r="AS1944" s="52">
        <v>31874.82</v>
      </c>
      <c r="AT1944" s="52">
        <v>33357.160000000003</v>
      </c>
      <c r="AU1944" s="52">
        <v>34583.26</v>
      </c>
      <c r="AV1944" s="52">
        <v>35532.1</v>
      </c>
      <c r="AW1944" s="52">
        <v>36538.519999999997</v>
      </c>
      <c r="AX1944" s="52">
        <v>37524.03</v>
      </c>
      <c r="AY1944" s="52">
        <v>38373.51</v>
      </c>
      <c r="AZ1944" s="52">
        <v>39133.06</v>
      </c>
      <c r="BA1944" s="52">
        <v>39857.07</v>
      </c>
      <c r="BB1944" s="52">
        <v>40551.96</v>
      </c>
      <c r="BC1944">
        <v>2017</v>
      </c>
    </row>
    <row r="1945" spans="1:55" x14ac:dyDescent="0.25">
      <c r="A1945">
        <v>423</v>
      </c>
      <c r="B1945" t="s">
        <v>733</v>
      </c>
      <c r="C1945" t="s">
        <v>259</v>
      </c>
      <c r="D1945" t="s">
        <v>734</v>
      </c>
      <c r="E1945" t="s">
        <v>260</v>
      </c>
      <c r="F1945" t="s">
        <v>261</v>
      </c>
      <c r="G1945" t="s">
        <v>229</v>
      </c>
      <c r="H1945" t="s">
        <v>220</v>
      </c>
      <c r="I1945" t="s">
        <v>262</v>
      </c>
      <c r="J1945" s="52">
        <v>2743.13</v>
      </c>
      <c r="K1945" s="52">
        <v>3120.89</v>
      </c>
      <c r="L1945" s="52">
        <v>3610.7</v>
      </c>
      <c r="M1945" s="52">
        <v>3952.96</v>
      </c>
      <c r="N1945" s="52">
        <v>4588.29</v>
      </c>
      <c r="O1945" s="52">
        <v>5025.8599999999997</v>
      </c>
      <c r="P1945" s="52">
        <v>5360.87</v>
      </c>
      <c r="Q1945" s="52">
        <v>5904.08</v>
      </c>
      <c r="R1945" s="52">
        <v>6536.01</v>
      </c>
      <c r="S1945" s="52">
        <v>7294.46</v>
      </c>
      <c r="T1945" s="52">
        <v>8093.06</v>
      </c>
      <c r="U1945" s="52">
        <v>8249.2099999999991</v>
      </c>
      <c r="V1945" s="52">
        <v>9323.7800000000007</v>
      </c>
      <c r="W1945" s="52">
        <v>9632.39</v>
      </c>
      <c r="X1945" s="52">
        <v>10518.19</v>
      </c>
      <c r="Y1945" s="52">
        <v>11897.14</v>
      </c>
      <c r="Z1945" s="52">
        <v>12157.7</v>
      </c>
      <c r="AA1945" s="52">
        <v>12566.92</v>
      </c>
      <c r="AB1945" s="52">
        <v>13417.8</v>
      </c>
      <c r="AC1945" s="52">
        <v>14251.2</v>
      </c>
      <c r="AD1945" s="52">
        <v>15344.02</v>
      </c>
      <c r="AE1945" s="52">
        <v>16367.02</v>
      </c>
      <c r="AF1945" s="52">
        <v>16834.080000000002</v>
      </c>
      <c r="AG1945" s="52">
        <v>17997.669999999998</v>
      </c>
      <c r="AH1945" s="52">
        <v>19167.98</v>
      </c>
      <c r="AI1945" s="52">
        <v>20219.71</v>
      </c>
      <c r="AJ1945" s="52">
        <v>21505</v>
      </c>
      <c r="AK1945" s="52">
        <v>23104.94</v>
      </c>
      <c r="AL1945" s="52">
        <v>24482.02</v>
      </c>
      <c r="AM1945" s="52">
        <v>23431.8</v>
      </c>
      <c r="AN1945" s="52">
        <v>23560.69</v>
      </c>
      <c r="AO1945" s="52">
        <v>23496.25</v>
      </c>
      <c r="AP1945" s="52">
        <v>22609.46</v>
      </c>
      <c r="AQ1945" s="52">
        <v>20950.64</v>
      </c>
      <c r="AR1945" s="52">
        <v>20524.59</v>
      </c>
      <c r="AS1945" s="52">
        <v>20951.400000000001</v>
      </c>
      <c r="AT1945" s="52">
        <v>21796.28</v>
      </c>
      <c r="AU1945" s="52">
        <v>22986.14</v>
      </c>
      <c r="AV1945" s="52">
        <v>23987.43</v>
      </c>
      <c r="AW1945" s="52">
        <v>24777.77</v>
      </c>
      <c r="AX1945" s="52">
        <v>26052.03</v>
      </c>
      <c r="AY1945" s="52">
        <v>27314.52</v>
      </c>
      <c r="AZ1945" s="52">
        <v>28639.48</v>
      </c>
      <c r="BA1945" s="52">
        <v>29986.69</v>
      </c>
      <c r="BB1945" s="52">
        <v>31323.5</v>
      </c>
      <c r="BC1945">
        <v>2017</v>
      </c>
    </row>
    <row r="1946" spans="1:55" x14ac:dyDescent="0.25">
      <c r="A1946">
        <v>423</v>
      </c>
      <c r="B1946" t="s">
        <v>733</v>
      </c>
      <c r="C1946" t="s">
        <v>263</v>
      </c>
      <c r="D1946" t="s">
        <v>734</v>
      </c>
      <c r="E1946" t="s">
        <v>260</v>
      </c>
      <c r="F1946" t="s">
        <v>264</v>
      </c>
      <c r="G1946" t="s">
        <v>242</v>
      </c>
      <c r="H1946" t="s">
        <v>220</v>
      </c>
      <c r="I1946" t="s">
        <v>262</v>
      </c>
      <c r="J1946" s="52">
        <v>4549.6499999999996</v>
      </c>
      <c r="K1946" s="52">
        <v>4352.5600000000004</v>
      </c>
      <c r="L1946" s="52">
        <v>4452.72</v>
      </c>
      <c r="M1946" s="52">
        <v>4399.28</v>
      </c>
      <c r="N1946" s="52">
        <v>4575.71</v>
      </c>
      <c r="O1946" s="52">
        <v>4824.74</v>
      </c>
      <c r="P1946" s="52">
        <v>6057.98</v>
      </c>
      <c r="Q1946" s="52">
        <v>7188.31</v>
      </c>
      <c r="R1946" s="52">
        <v>8204.41</v>
      </c>
      <c r="S1946" s="52">
        <v>8635.8799999999992</v>
      </c>
      <c r="T1946" s="52">
        <v>10360.129999999999</v>
      </c>
      <c r="U1946" s="52">
        <v>10413.86</v>
      </c>
      <c r="V1946" s="52">
        <v>12158.76</v>
      </c>
      <c r="W1946" s="52">
        <v>11342.56</v>
      </c>
      <c r="X1946" s="52">
        <v>12525.48</v>
      </c>
      <c r="Y1946" s="52">
        <v>15397.12</v>
      </c>
      <c r="Z1946" s="52">
        <v>15260.55</v>
      </c>
      <c r="AA1946" s="52">
        <v>14324.09</v>
      </c>
      <c r="AB1946" s="52">
        <v>15181.97</v>
      </c>
      <c r="AC1946" s="52">
        <v>15379.99</v>
      </c>
      <c r="AD1946" s="52">
        <v>14464.82</v>
      </c>
      <c r="AE1946" s="52">
        <v>14904.89</v>
      </c>
      <c r="AF1946" s="52">
        <v>16188.53</v>
      </c>
      <c r="AG1946" s="52">
        <v>20389.34</v>
      </c>
      <c r="AH1946" s="52">
        <v>23969.82</v>
      </c>
      <c r="AI1946" s="52">
        <v>25527.25</v>
      </c>
      <c r="AJ1946" s="52">
        <v>27448.400000000001</v>
      </c>
      <c r="AK1946" s="52">
        <v>31774.61</v>
      </c>
      <c r="AL1946" s="52">
        <v>36030.550000000003</v>
      </c>
      <c r="AM1946" s="52">
        <v>32635.74</v>
      </c>
      <c r="AN1946" s="52">
        <v>31262.53</v>
      </c>
      <c r="AO1946" s="52">
        <v>32692.86</v>
      </c>
      <c r="AP1946" s="52">
        <v>29066.12</v>
      </c>
      <c r="AQ1946" s="52">
        <v>27825.72</v>
      </c>
      <c r="AR1946" s="52">
        <v>27273.93</v>
      </c>
      <c r="AS1946" s="52">
        <v>23248.19</v>
      </c>
      <c r="AT1946" s="52">
        <v>24119.95</v>
      </c>
      <c r="AU1946" s="52">
        <v>25954.83</v>
      </c>
      <c r="AV1946" s="52">
        <v>28339.93</v>
      </c>
      <c r="AW1946" s="52">
        <v>28334.65</v>
      </c>
      <c r="AX1946" s="52">
        <v>30113.78</v>
      </c>
      <c r="AY1946" s="52">
        <v>31751.72</v>
      </c>
      <c r="AZ1946" s="52">
        <v>33507.019999999997</v>
      </c>
      <c r="BA1946" s="52">
        <v>35227.589999999997</v>
      </c>
      <c r="BB1946" s="52">
        <v>37034.03</v>
      </c>
      <c r="BC1946">
        <v>2017</v>
      </c>
    </row>
    <row r="1947" spans="1:55" x14ac:dyDescent="0.25">
      <c r="A1947">
        <v>423</v>
      </c>
      <c r="B1947" t="s">
        <v>733</v>
      </c>
      <c r="C1947" t="s">
        <v>265</v>
      </c>
      <c r="D1947" t="s">
        <v>734</v>
      </c>
      <c r="E1947" t="s">
        <v>260</v>
      </c>
      <c r="F1947" t="s">
        <v>266</v>
      </c>
      <c r="G1947" t="s">
        <v>246</v>
      </c>
      <c r="H1947" t="s">
        <v>220</v>
      </c>
      <c r="I1947" t="s">
        <v>262</v>
      </c>
      <c r="J1947" s="52">
        <v>6166.51</v>
      </c>
      <c r="K1947" s="52">
        <v>6869.42</v>
      </c>
      <c r="L1947" s="52">
        <v>7665.49</v>
      </c>
      <c r="M1947" s="52">
        <v>8280.36</v>
      </c>
      <c r="N1947" s="52">
        <v>9211.58</v>
      </c>
      <c r="O1947" s="52">
        <v>9838.0300000000007</v>
      </c>
      <c r="P1947" s="52">
        <v>10274.11</v>
      </c>
      <c r="Q1947" s="52">
        <v>11157.53</v>
      </c>
      <c r="R1947" s="52">
        <v>12381.91</v>
      </c>
      <c r="S1947" s="52">
        <v>13707.1</v>
      </c>
      <c r="T1947" s="52">
        <v>14958.92</v>
      </c>
      <c r="U1947" s="52">
        <v>15173.3</v>
      </c>
      <c r="V1947" s="52">
        <v>16536.009999999998</v>
      </c>
      <c r="W1947" s="52">
        <v>16632.38</v>
      </c>
      <c r="X1947" s="52">
        <v>17617.95</v>
      </c>
      <c r="Y1947" s="52">
        <v>19576.38</v>
      </c>
      <c r="Z1947" s="52">
        <v>19847.830000000002</v>
      </c>
      <c r="AA1947" s="52">
        <v>20412.96</v>
      </c>
      <c r="AB1947" s="52">
        <v>21615.7</v>
      </c>
      <c r="AC1947" s="52">
        <v>22765.61</v>
      </c>
      <c r="AD1947" s="52">
        <v>24390.12</v>
      </c>
      <c r="AE1947" s="52">
        <v>25648.21</v>
      </c>
      <c r="AF1947" s="52">
        <v>26718.11</v>
      </c>
      <c r="AG1947" s="52">
        <v>27607.97</v>
      </c>
      <c r="AH1947" s="52">
        <v>29398.48</v>
      </c>
      <c r="AI1947" s="52">
        <v>31344.02</v>
      </c>
      <c r="AJ1947" s="52">
        <v>33317.46</v>
      </c>
      <c r="AK1947" s="52">
        <v>35297.19</v>
      </c>
      <c r="AL1947" s="52">
        <v>36411.39</v>
      </c>
      <c r="AM1947" s="52">
        <v>35020.49</v>
      </c>
      <c r="AN1947" s="52">
        <v>34927.65</v>
      </c>
      <c r="AO1947" s="52">
        <v>34923.03</v>
      </c>
      <c r="AP1947" s="52">
        <v>33675.47</v>
      </c>
      <c r="AQ1947" s="52">
        <v>32135.11</v>
      </c>
      <c r="AR1947" s="52">
        <v>32610.43</v>
      </c>
      <c r="AS1947" s="52">
        <v>34041.83</v>
      </c>
      <c r="AT1947" s="52">
        <v>36014.36</v>
      </c>
      <c r="AU1947" s="52">
        <v>38047.94</v>
      </c>
      <c r="AV1947" s="52">
        <v>39973.22</v>
      </c>
      <c r="AW1947" s="52">
        <v>41836.33</v>
      </c>
      <c r="AX1947" s="52">
        <v>43861.9</v>
      </c>
      <c r="AY1947" s="52">
        <v>45787.31</v>
      </c>
      <c r="AZ1947" s="52">
        <v>47659.82</v>
      </c>
      <c r="BA1947" s="52">
        <v>49547.53</v>
      </c>
      <c r="BB1947" s="52">
        <v>51466.37</v>
      </c>
      <c r="BC1947">
        <v>2017</v>
      </c>
    </row>
    <row r="1948" spans="1:55" x14ac:dyDescent="0.25">
      <c r="A1948">
        <v>423</v>
      </c>
      <c r="B1948" t="s">
        <v>733</v>
      </c>
      <c r="C1948" t="s">
        <v>267</v>
      </c>
      <c r="D1948" t="s">
        <v>734</v>
      </c>
      <c r="E1948" t="s">
        <v>268</v>
      </c>
      <c r="F1948" t="s">
        <v>269</v>
      </c>
      <c r="G1948" t="s">
        <v>270</v>
      </c>
      <c r="I1948" t="s">
        <v>236</v>
      </c>
      <c r="J1948">
        <v>2.6779999999999999</v>
      </c>
      <c r="K1948">
        <v>-0.46</v>
      </c>
      <c r="L1948">
        <v>-0.38900000000000001</v>
      </c>
      <c r="M1948">
        <v>-1.2210000000000001</v>
      </c>
      <c r="N1948">
        <v>1.216</v>
      </c>
      <c r="O1948">
        <v>-0.152</v>
      </c>
      <c r="P1948">
        <v>-2.64</v>
      </c>
      <c r="Q1948">
        <v>-1.9390000000000001</v>
      </c>
      <c r="R1948">
        <v>-0.183</v>
      </c>
      <c r="S1948">
        <v>1.5549999999999999</v>
      </c>
      <c r="T1948">
        <v>3.0070000000000001</v>
      </c>
      <c r="U1948">
        <v>-1.6419999999999999</v>
      </c>
      <c r="V1948">
        <v>2.153</v>
      </c>
      <c r="W1948">
        <v>-2.1160000000000001</v>
      </c>
      <c r="X1948">
        <v>-1.302</v>
      </c>
      <c r="Y1948">
        <v>3.4380000000000002</v>
      </c>
      <c r="Z1948">
        <v>-0.65800000000000003</v>
      </c>
      <c r="AA1948">
        <v>-3.0539999999999998</v>
      </c>
      <c r="AB1948">
        <v>-2.008</v>
      </c>
      <c r="AC1948">
        <v>-1.8149999999999999</v>
      </c>
      <c r="AD1948">
        <v>-0.52700000000000002</v>
      </c>
      <c r="AE1948">
        <v>-0.92500000000000004</v>
      </c>
      <c r="AF1948">
        <v>-1.306</v>
      </c>
      <c r="AG1948">
        <v>-2.4700000000000002</v>
      </c>
      <c r="AH1948">
        <v>-1.0649999999999999</v>
      </c>
      <c r="AI1948">
        <v>0.55300000000000005</v>
      </c>
      <c r="AJ1948">
        <v>2.4870000000000001</v>
      </c>
      <c r="AK1948">
        <v>5.3339999999999996</v>
      </c>
      <c r="AL1948">
        <v>7.2949999999999999</v>
      </c>
      <c r="AM1948">
        <v>3.8119999999999998</v>
      </c>
      <c r="AN1948">
        <v>4.28</v>
      </c>
      <c r="AO1948">
        <v>4.0759999999999996</v>
      </c>
      <c r="AP1948">
        <v>0.59799999999999998</v>
      </c>
      <c r="AQ1948">
        <v>-5.7489999999999997</v>
      </c>
      <c r="AR1948">
        <v>-7.7249999999999996</v>
      </c>
      <c r="AS1948">
        <v>-7.0170000000000003</v>
      </c>
      <c r="AT1948">
        <v>-4.09</v>
      </c>
      <c r="AU1948">
        <v>-1.778</v>
      </c>
      <c r="AV1948">
        <v>-0.28999999999999998</v>
      </c>
      <c r="AW1948">
        <v>0.59399999999999997</v>
      </c>
      <c r="AX1948">
        <v>1.228</v>
      </c>
      <c r="AY1948" t="s">
        <v>232</v>
      </c>
      <c r="AZ1948" t="s">
        <v>232</v>
      </c>
      <c r="BA1948" t="s">
        <v>232</v>
      </c>
      <c r="BB1948" t="s">
        <v>232</v>
      </c>
      <c r="BC1948">
        <v>2018</v>
      </c>
    </row>
    <row r="1949" spans="1:55" x14ac:dyDescent="0.25">
      <c r="A1949">
        <v>423</v>
      </c>
      <c r="B1949" t="s">
        <v>733</v>
      </c>
      <c r="C1949" t="s">
        <v>271</v>
      </c>
      <c r="D1949" t="s">
        <v>734</v>
      </c>
      <c r="E1949" t="s">
        <v>272</v>
      </c>
      <c r="F1949" t="s">
        <v>273</v>
      </c>
      <c r="G1949" t="s">
        <v>274</v>
      </c>
      <c r="I1949" t="s">
        <v>243</v>
      </c>
      <c r="J1949">
        <v>2.4E-2</v>
      </c>
      <c r="K1949">
        <v>2.4E-2</v>
      </c>
      <c r="L1949">
        <v>2.5000000000000001E-2</v>
      </c>
      <c r="M1949">
        <v>2.5999999999999999E-2</v>
      </c>
      <c r="N1949">
        <v>2.7E-2</v>
      </c>
      <c r="O1949">
        <v>2.8000000000000001E-2</v>
      </c>
      <c r="P1949">
        <v>2.8000000000000001E-2</v>
      </c>
      <c r="Q1949">
        <v>2.8000000000000001E-2</v>
      </c>
      <c r="R1949">
        <v>2.9000000000000001E-2</v>
      </c>
      <c r="S1949">
        <v>3.1E-2</v>
      </c>
      <c r="T1949">
        <v>3.2000000000000001E-2</v>
      </c>
      <c r="U1949">
        <v>3.1E-2</v>
      </c>
      <c r="V1949">
        <v>3.1E-2</v>
      </c>
      <c r="W1949">
        <v>0.03</v>
      </c>
      <c r="X1949">
        <v>3.1E-2</v>
      </c>
      <c r="Y1949">
        <v>3.3000000000000002E-2</v>
      </c>
      <c r="Z1949">
        <v>3.2000000000000001E-2</v>
      </c>
      <c r="AA1949">
        <v>3.2000000000000001E-2</v>
      </c>
      <c r="AB1949">
        <v>3.3000000000000002E-2</v>
      </c>
      <c r="AC1949">
        <v>3.3000000000000002E-2</v>
      </c>
      <c r="AD1949">
        <v>3.4000000000000002E-2</v>
      </c>
      <c r="AE1949">
        <v>3.4000000000000002E-2</v>
      </c>
      <c r="AF1949">
        <v>3.4000000000000002E-2</v>
      </c>
      <c r="AG1949">
        <v>3.4000000000000002E-2</v>
      </c>
      <c r="AH1949">
        <v>3.4000000000000002E-2</v>
      </c>
      <c r="AI1949">
        <v>3.4000000000000002E-2</v>
      </c>
      <c r="AJ1949">
        <v>3.4000000000000002E-2</v>
      </c>
      <c r="AK1949">
        <v>3.4000000000000002E-2</v>
      </c>
      <c r="AL1949">
        <v>3.4000000000000002E-2</v>
      </c>
      <c r="AM1949">
        <v>3.3000000000000002E-2</v>
      </c>
      <c r="AN1949">
        <v>3.2000000000000001E-2</v>
      </c>
      <c r="AO1949">
        <v>3.1E-2</v>
      </c>
      <c r="AP1949">
        <v>2.9000000000000001E-2</v>
      </c>
      <c r="AQ1949">
        <v>2.5999999999999999E-2</v>
      </c>
      <c r="AR1949">
        <v>2.5000000000000001E-2</v>
      </c>
      <c r="AS1949">
        <v>2.5000000000000001E-2</v>
      </c>
      <c r="AT1949">
        <v>2.5000000000000001E-2</v>
      </c>
      <c r="AU1949">
        <v>2.5000000000000001E-2</v>
      </c>
      <c r="AV1949">
        <v>2.5999999999999999E-2</v>
      </c>
      <c r="AW1949">
        <v>2.5999999999999999E-2</v>
      </c>
      <c r="AX1949">
        <v>2.5999999999999999E-2</v>
      </c>
      <c r="AY1949">
        <v>2.5000000000000001E-2</v>
      </c>
      <c r="AZ1949">
        <v>2.5000000000000001E-2</v>
      </c>
      <c r="BA1949">
        <v>2.5000000000000001E-2</v>
      </c>
      <c r="BB1949">
        <v>2.5000000000000001E-2</v>
      </c>
      <c r="BC1949">
        <v>2018</v>
      </c>
    </row>
    <row r="1950" spans="1:55" x14ac:dyDescent="0.25">
      <c r="A1950">
        <v>423</v>
      </c>
      <c r="B1950" t="s">
        <v>733</v>
      </c>
      <c r="C1950" t="s">
        <v>275</v>
      </c>
      <c r="D1950" t="s">
        <v>734</v>
      </c>
      <c r="E1950" t="s">
        <v>276</v>
      </c>
      <c r="F1950" t="s">
        <v>277</v>
      </c>
      <c r="G1950" t="s">
        <v>278</v>
      </c>
      <c r="I1950" t="s">
        <v>243</v>
      </c>
      <c r="J1950">
        <v>0.44500000000000001</v>
      </c>
      <c r="K1950">
        <v>0.45400000000000001</v>
      </c>
      <c r="L1950">
        <v>0.47099999999999997</v>
      </c>
      <c r="M1950">
        <v>0.47699999999999998</v>
      </c>
      <c r="N1950">
        <v>0.498</v>
      </c>
      <c r="O1950">
        <v>0.51100000000000001</v>
      </c>
      <c r="P1950">
        <v>0.52200000000000002</v>
      </c>
      <c r="Q1950">
        <v>0.52900000000000003</v>
      </c>
      <c r="R1950">
        <v>0.52800000000000002</v>
      </c>
      <c r="S1950">
        <v>0.53200000000000003</v>
      </c>
      <c r="T1950">
        <v>0.54100000000000004</v>
      </c>
      <c r="U1950">
        <v>0.54400000000000004</v>
      </c>
      <c r="V1950">
        <v>0.56399999999999995</v>
      </c>
      <c r="W1950">
        <v>0.57899999999999996</v>
      </c>
      <c r="X1950">
        <v>0.59699999999999998</v>
      </c>
      <c r="Y1950">
        <v>0.60799999999999998</v>
      </c>
      <c r="Z1950">
        <v>0.61299999999999999</v>
      </c>
      <c r="AA1950">
        <v>0.61599999999999999</v>
      </c>
      <c r="AB1950">
        <v>0.621</v>
      </c>
      <c r="AC1950">
        <v>0.626</v>
      </c>
      <c r="AD1950">
        <v>0.629</v>
      </c>
      <c r="AE1950">
        <v>0.63800000000000001</v>
      </c>
      <c r="AF1950">
        <v>0.63</v>
      </c>
      <c r="AG1950">
        <v>0.65200000000000002</v>
      </c>
      <c r="AH1950">
        <v>0.65200000000000002</v>
      </c>
      <c r="AI1950">
        <v>0.64500000000000002</v>
      </c>
      <c r="AJ1950">
        <v>0.64500000000000002</v>
      </c>
      <c r="AK1950">
        <v>0.65500000000000003</v>
      </c>
      <c r="AL1950">
        <v>0.67200000000000004</v>
      </c>
      <c r="AM1950">
        <v>0.66900000000000004</v>
      </c>
      <c r="AN1950">
        <v>0.67500000000000004</v>
      </c>
      <c r="AO1950">
        <v>0.67300000000000004</v>
      </c>
      <c r="AP1950">
        <v>0.67100000000000004</v>
      </c>
      <c r="AQ1950">
        <v>0.65200000000000002</v>
      </c>
      <c r="AR1950">
        <v>0.629</v>
      </c>
      <c r="AS1950">
        <v>0.61499999999999999</v>
      </c>
      <c r="AT1950">
        <v>0.60499999999999998</v>
      </c>
      <c r="AU1950">
        <v>0.60399999999999998</v>
      </c>
      <c r="AV1950">
        <v>0.6</v>
      </c>
      <c r="AW1950">
        <v>0.59199999999999997</v>
      </c>
      <c r="AX1950">
        <v>0.59399999999999997</v>
      </c>
      <c r="AY1950">
        <v>0.59699999999999998</v>
      </c>
      <c r="AZ1950">
        <v>0.60099999999999998</v>
      </c>
      <c r="BA1950">
        <v>0.60499999999999998</v>
      </c>
      <c r="BB1950">
        <v>0.60899999999999999</v>
      </c>
      <c r="BC1950">
        <v>2018</v>
      </c>
    </row>
    <row r="1951" spans="1:55" x14ac:dyDescent="0.25">
      <c r="A1951">
        <v>423</v>
      </c>
      <c r="B1951" t="s">
        <v>733</v>
      </c>
      <c r="C1951" t="s">
        <v>279</v>
      </c>
      <c r="D1951" t="s">
        <v>734</v>
      </c>
      <c r="E1951" t="s">
        <v>280</v>
      </c>
      <c r="F1951" t="s">
        <v>281</v>
      </c>
      <c r="G1951" t="s">
        <v>282</v>
      </c>
      <c r="I1951" t="s">
        <v>735</v>
      </c>
      <c r="J1951">
        <v>49.253999999999998</v>
      </c>
      <c r="K1951">
        <v>44.076000000000001</v>
      </c>
      <c r="L1951">
        <v>42.741</v>
      </c>
      <c r="M1951">
        <v>40.703000000000003</v>
      </c>
      <c r="N1951">
        <v>45.337000000000003</v>
      </c>
      <c r="O1951">
        <v>41.51</v>
      </c>
      <c r="P1951">
        <v>36.286999999999999</v>
      </c>
      <c r="Q1951">
        <v>34.96</v>
      </c>
      <c r="R1951">
        <v>36.508000000000003</v>
      </c>
      <c r="S1951">
        <v>42.287999999999997</v>
      </c>
      <c r="T1951">
        <v>36.640999999999998</v>
      </c>
      <c r="U1951">
        <v>34.432000000000002</v>
      </c>
      <c r="V1951">
        <v>38.192999999999998</v>
      </c>
      <c r="W1951">
        <v>32.588000000000001</v>
      </c>
      <c r="X1951">
        <v>33.049999999999997</v>
      </c>
      <c r="Y1951">
        <v>26.513000000000002</v>
      </c>
      <c r="Z1951">
        <v>24.177</v>
      </c>
      <c r="AA1951">
        <v>23.885999999999999</v>
      </c>
      <c r="AB1951">
        <v>18.896000000000001</v>
      </c>
      <c r="AC1951">
        <v>19.638999999999999</v>
      </c>
      <c r="AD1951">
        <v>20.32</v>
      </c>
      <c r="AE1951">
        <v>17.664999999999999</v>
      </c>
      <c r="AF1951">
        <v>20.265999999999998</v>
      </c>
      <c r="AG1951">
        <v>19.524000000000001</v>
      </c>
      <c r="AH1951">
        <v>21.965</v>
      </c>
      <c r="AI1951">
        <v>22.343</v>
      </c>
      <c r="AJ1951">
        <v>24.504000000000001</v>
      </c>
      <c r="AK1951">
        <v>24.245999999999999</v>
      </c>
      <c r="AL1951">
        <v>28.79</v>
      </c>
      <c r="AM1951">
        <v>22.763000000000002</v>
      </c>
      <c r="AN1951">
        <v>23.716000000000001</v>
      </c>
      <c r="AO1951">
        <v>18.687000000000001</v>
      </c>
      <c r="AP1951">
        <v>15.951000000000001</v>
      </c>
      <c r="AQ1951">
        <v>13.113</v>
      </c>
      <c r="AR1951">
        <v>12.21</v>
      </c>
      <c r="AS1951">
        <v>13.695</v>
      </c>
      <c r="AT1951">
        <v>16.564</v>
      </c>
      <c r="AU1951">
        <v>20.63</v>
      </c>
      <c r="AV1951">
        <v>18.968</v>
      </c>
      <c r="AW1951">
        <v>20.437999999999999</v>
      </c>
      <c r="AX1951">
        <v>20.901</v>
      </c>
      <c r="AY1951">
        <v>21.58</v>
      </c>
      <c r="AZ1951">
        <v>21.969000000000001</v>
      </c>
      <c r="BA1951">
        <v>22.225999999999999</v>
      </c>
      <c r="BB1951">
        <v>22.495000000000001</v>
      </c>
      <c r="BC1951">
        <v>2018</v>
      </c>
    </row>
    <row r="1952" spans="1:55" x14ac:dyDescent="0.25">
      <c r="A1952">
        <v>423</v>
      </c>
      <c r="B1952" t="s">
        <v>733</v>
      </c>
      <c r="C1952" t="s">
        <v>283</v>
      </c>
      <c r="D1952" t="s">
        <v>734</v>
      </c>
      <c r="E1952" t="s">
        <v>284</v>
      </c>
      <c r="F1952" t="s">
        <v>285</v>
      </c>
      <c r="G1952" t="s">
        <v>282</v>
      </c>
      <c r="I1952" t="s">
        <v>735</v>
      </c>
      <c r="J1952">
        <v>28.65</v>
      </c>
      <c r="K1952">
        <v>29.562999999999999</v>
      </c>
      <c r="L1952">
        <v>27.407</v>
      </c>
      <c r="M1952">
        <v>23.934999999999999</v>
      </c>
      <c r="N1952">
        <v>27.994</v>
      </c>
      <c r="O1952">
        <v>26.722999999999999</v>
      </c>
      <c r="P1952">
        <v>27.085999999999999</v>
      </c>
      <c r="Q1952">
        <v>24.641999999999999</v>
      </c>
      <c r="R1952">
        <v>24.65</v>
      </c>
      <c r="S1952">
        <v>25.437999999999999</v>
      </c>
      <c r="T1952">
        <v>22.693000000000001</v>
      </c>
      <c r="U1952">
        <v>17.542999999999999</v>
      </c>
      <c r="V1952">
        <v>18.184000000000001</v>
      </c>
      <c r="W1952">
        <v>23.992999999999999</v>
      </c>
      <c r="X1952">
        <v>24.623999999999999</v>
      </c>
      <c r="Y1952">
        <v>25.977</v>
      </c>
      <c r="Z1952">
        <v>20.978000000000002</v>
      </c>
      <c r="AA1952">
        <v>20.716000000000001</v>
      </c>
      <c r="AB1952">
        <v>23.071999999999999</v>
      </c>
      <c r="AC1952">
        <v>19.315999999999999</v>
      </c>
      <c r="AD1952">
        <v>16.059999999999999</v>
      </c>
      <c r="AE1952">
        <v>16.234999999999999</v>
      </c>
      <c r="AF1952">
        <v>18.632000000000001</v>
      </c>
      <c r="AG1952">
        <v>18.356000000000002</v>
      </c>
      <c r="AH1952">
        <v>17.504999999999999</v>
      </c>
      <c r="AI1952">
        <v>17.170999999999999</v>
      </c>
      <c r="AJ1952">
        <v>18.233000000000001</v>
      </c>
      <c r="AK1952">
        <v>13.648</v>
      </c>
      <c r="AL1952">
        <v>13.452999999999999</v>
      </c>
      <c r="AM1952">
        <v>15.199</v>
      </c>
      <c r="AN1952">
        <v>12.561</v>
      </c>
      <c r="AO1952">
        <v>14.706</v>
      </c>
      <c r="AP1952">
        <v>10.16</v>
      </c>
      <c r="AQ1952">
        <v>8.2460000000000004</v>
      </c>
      <c r="AR1952">
        <v>8.0039999999999996</v>
      </c>
      <c r="AS1952">
        <v>12.74</v>
      </c>
      <c r="AT1952">
        <v>11.568</v>
      </c>
      <c r="AU1952">
        <v>12.193</v>
      </c>
      <c r="AV1952">
        <v>13.414</v>
      </c>
      <c r="AW1952">
        <v>13.138999999999999</v>
      </c>
      <c r="AX1952">
        <v>14.395</v>
      </c>
      <c r="AY1952">
        <v>15.105</v>
      </c>
      <c r="AZ1952">
        <v>15.586</v>
      </c>
      <c r="BA1952">
        <v>16.081</v>
      </c>
      <c r="BB1952">
        <v>16.657</v>
      </c>
      <c r="BC1952">
        <v>2018</v>
      </c>
    </row>
    <row r="1953" spans="1:55" x14ac:dyDescent="0.25">
      <c r="A1953">
        <v>423</v>
      </c>
      <c r="B1953" t="s">
        <v>733</v>
      </c>
      <c r="C1953" t="s">
        <v>286</v>
      </c>
      <c r="D1953" t="s">
        <v>734</v>
      </c>
      <c r="E1953" t="s">
        <v>287</v>
      </c>
      <c r="F1953" t="s">
        <v>288</v>
      </c>
      <c r="G1953" t="s">
        <v>250</v>
      </c>
      <c r="I1953" t="s">
        <v>736</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98.406000000000006</v>
      </c>
      <c r="AP1953">
        <v>101.443</v>
      </c>
      <c r="AQ1953">
        <v>101.83</v>
      </c>
      <c r="AR1953">
        <v>101.553</v>
      </c>
      <c r="AS1953">
        <v>99.99</v>
      </c>
      <c r="AT1953">
        <v>98.774000000000001</v>
      </c>
      <c r="AU1953">
        <v>99.447000000000003</v>
      </c>
      <c r="AV1953">
        <v>100.227</v>
      </c>
      <c r="AW1953">
        <v>100.768</v>
      </c>
      <c r="AX1953">
        <v>102.40900000000001</v>
      </c>
      <c r="AY1953">
        <v>104.134</v>
      </c>
      <c r="AZ1953">
        <v>106.21599999999999</v>
      </c>
      <c r="BA1953">
        <v>108.34099999999999</v>
      </c>
      <c r="BB1953">
        <v>110.508</v>
      </c>
      <c r="BC1953">
        <v>2018</v>
      </c>
    </row>
    <row r="1954" spans="1:55" x14ac:dyDescent="0.25">
      <c r="A1954">
        <v>423</v>
      </c>
      <c r="B1954" t="s">
        <v>733</v>
      </c>
      <c r="C1954" t="s">
        <v>290</v>
      </c>
      <c r="D1954" t="s">
        <v>734</v>
      </c>
      <c r="E1954" t="s">
        <v>287</v>
      </c>
      <c r="F1954" t="s">
        <v>291</v>
      </c>
      <c r="G1954" t="s">
        <v>235</v>
      </c>
      <c r="I1954" t="s">
        <v>292</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0.18099999999999999</v>
      </c>
      <c r="AN1954">
        <v>2.5579999999999998</v>
      </c>
      <c r="AO1954">
        <v>3.4820000000000002</v>
      </c>
      <c r="AP1954">
        <v>3.0870000000000002</v>
      </c>
      <c r="AQ1954">
        <v>0.38100000000000001</v>
      </c>
      <c r="AR1954">
        <v>-0.27200000000000002</v>
      </c>
      <c r="AS1954">
        <v>-1.5389999999999999</v>
      </c>
      <c r="AT1954">
        <v>-1.216</v>
      </c>
      <c r="AU1954">
        <v>0.68100000000000005</v>
      </c>
      <c r="AV1954">
        <v>0.78400000000000003</v>
      </c>
      <c r="AW1954">
        <v>0.54</v>
      </c>
      <c r="AX1954">
        <v>1.629</v>
      </c>
      <c r="AY1954">
        <v>1.6839999999999999</v>
      </c>
      <c r="AZ1954">
        <v>2</v>
      </c>
      <c r="BA1954">
        <v>2</v>
      </c>
      <c r="BB1954">
        <v>2</v>
      </c>
      <c r="BC1954">
        <v>2018</v>
      </c>
    </row>
    <row r="1955" spans="1:55" x14ac:dyDescent="0.25">
      <c r="A1955">
        <v>423</v>
      </c>
      <c r="B1955" t="s">
        <v>733</v>
      </c>
      <c r="C1955" t="s">
        <v>293</v>
      </c>
      <c r="D1955" t="s">
        <v>734</v>
      </c>
      <c r="E1955" t="s">
        <v>294</v>
      </c>
      <c r="F1955" t="s">
        <v>295</v>
      </c>
      <c r="G1955" t="s">
        <v>250</v>
      </c>
      <c r="I1955" t="s">
        <v>736</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101.95</v>
      </c>
      <c r="AQ1955">
        <v>100.8</v>
      </c>
      <c r="AR1955">
        <v>99.91</v>
      </c>
      <c r="AS1955">
        <v>99.43</v>
      </c>
      <c r="AT1955">
        <v>99.57</v>
      </c>
      <c r="AU1955">
        <v>99.23</v>
      </c>
      <c r="AV1955">
        <v>100.29</v>
      </c>
      <c r="AW1955">
        <v>101.53100000000001</v>
      </c>
      <c r="AX1955">
        <v>102.884</v>
      </c>
      <c r="AY1955">
        <v>104.736</v>
      </c>
      <c r="AZ1955">
        <v>106.831</v>
      </c>
      <c r="BA1955">
        <v>108.967</v>
      </c>
      <c r="BB1955">
        <v>111.14700000000001</v>
      </c>
      <c r="BC1955">
        <v>2018</v>
      </c>
    </row>
    <row r="1956" spans="1:55" x14ac:dyDescent="0.25">
      <c r="A1956">
        <v>423</v>
      </c>
      <c r="B1956" t="s">
        <v>733</v>
      </c>
      <c r="C1956" t="s">
        <v>296</v>
      </c>
      <c r="D1956" t="s">
        <v>734</v>
      </c>
      <c r="E1956" t="s">
        <v>294</v>
      </c>
      <c r="F1956" t="s">
        <v>297</v>
      </c>
      <c r="G1956" t="s">
        <v>235</v>
      </c>
      <c r="I1956" t="s">
        <v>298</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1.5940000000000001</v>
      </c>
      <c r="AQ1956">
        <v>-1.1279999999999999</v>
      </c>
      <c r="AR1956">
        <v>-0.88300000000000001</v>
      </c>
      <c r="AS1956">
        <v>-0.48</v>
      </c>
      <c r="AT1956">
        <v>0.14099999999999999</v>
      </c>
      <c r="AU1956">
        <v>-0.34100000000000003</v>
      </c>
      <c r="AV1956">
        <v>1.0680000000000001</v>
      </c>
      <c r="AW1956">
        <v>1.238</v>
      </c>
      <c r="AX1956">
        <v>1.3320000000000001</v>
      </c>
      <c r="AY1956">
        <v>1.8</v>
      </c>
      <c r="AZ1956">
        <v>2</v>
      </c>
      <c r="BA1956">
        <v>2</v>
      </c>
      <c r="BB1956">
        <v>2</v>
      </c>
      <c r="BC1956">
        <v>2018</v>
      </c>
    </row>
    <row r="1957" spans="1:55" x14ac:dyDescent="0.25">
      <c r="A1957">
        <v>423</v>
      </c>
      <c r="B1957" t="s">
        <v>733</v>
      </c>
      <c r="C1957" t="s">
        <v>299</v>
      </c>
      <c r="D1957" t="s">
        <v>734</v>
      </c>
      <c r="E1957" t="s">
        <v>300</v>
      </c>
      <c r="G1957" t="s">
        <v>274</v>
      </c>
    </row>
    <row r="1958" spans="1:55" x14ac:dyDescent="0.25">
      <c r="A1958">
        <v>423</v>
      </c>
      <c r="B1958" t="s">
        <v>733</v>
      </c>
      <c r="C1958" t="s">
        <v>301</v>
      </c>
      <c r="D1958" t="s">
        <v>734</v>
      </c>
      <c r="E1958" t="s">
        <v>302</v>
      </c>
      <c r="F1958" t="s">
        <v>303</v>
      </c>
      <c r="G1958" t="s">
        <v>235</v>
      </c>
      <c r="I1958" t="s">
        <v>737</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-15.34</v>
      </c>
      <c r="AN1958">
        <v>7.8360000000000003</v>
      </c>
      <c r="AO1958">
        <v>-3.1909999999999998</v>
      </c>
      <c r="AP1958">
        <v>-4.6550000000000002</v>
      </c>
      <c r="AQ1958">
        <v>-4.0350000000000001</v>
      </c>
      <c r="AR1958">
        <v>3.6349999999999998</v>
      </c>
      <c r="AS1958">
        <v>8.4309999999999992</v>
      </c>
      <c r="AT1958">
        <v>6.5750000000000002</v>
      </c>
      <c r="AU1958">
        <v>12.217000000000001</v>
      </c>
      <c r="AV1958">
        <v>2</v>
      </c>
      <c r="AW1958">
        <v>0.221</v>
      </c>
      <c r="AX1958">
        <v>4.4489999999999998</v>
      </c>
      <c r="AY1958">
        <v>4.1029999999999998</v>
      </c>
      <c r="AZ1958">
        <v>3.8740000000000001</v>
      </c>
      <c r="BA1958">
        <v>3.8079999999999998</v>
      </c>
      <c r="BB1958">
        <v>3.7869999999999999</v>
      </c>
      <c r="BC1958">
        <v>2017</v>
      </c>
    </row>
    <row r="1959" spans="1:55" x14ac:dyDescent="0.25">
      <c r="A1959">
        <v>423</v>
      </c>
      <c r="B1959" t="s">
        <v>733</v>
      </c>
      <c r="C1959" t="s">
        <v>305</v>
      </c>
      <c r="D1959" t="s">
        <v>734</v>
      </c>
      <c r="E1959" t="s">
        <v>306</v>
      </c>
      <c r="F1959" t="s">
        <v>307</v>
      </c>
      <c r="G1959" t="s">
        <v>235</v>
      </c>
      <c r="I1959" t="s">
        <v>737</v>
      </c>
      <c r="J1959" t="s">
        <v>232</v>
      </c>
      <c r="K1959" t="s">
        <v>232</v>
      </c>
      <c r="L1959" t="s">
        <v>232</v>
      </c>
      <c r="M1959" t="s">
        <v>232</v>
      </c>
      <c r="N1959" t="s">
        <v>232</v>
      </c>
      <c r="O1959" t="s">
        <v>232</v>
      </c>
      <c r="P1959" t="s">
        <v>232</v>
      </c>
      <c r="Q1959" t="s">
        <v>232</v>
      </c>
      <c r="R1959" t="s">
        <v>232</v>
      </c>
      <c r="S1959" t="s">
        <v>232</v>
      </c>
      <c r="T1959" t="s">
        <v>232</v>
      </c>
      <c r="U1959" t="s">
        <v>232</v>
      </c>
      <c r="V1959" t="s">
        <v>232</v>
      </c>
      <c r="W1959" t="s">
        <v>232</v>
      </c>
      <c r="X1959" t="s">
        <v>232</v>
      </c>
      <c r="Y1959" t="s">
        <v>232</v>
      </c>
      <c r="Z1959" t="s">
        <v>232</v>
      </c>
      <c r="AA1959" t="s">
        <v>232</v>
      </c>
      <c r="AB1959" t="s">
        <v>232</v>
      </c>
      <c r="AC1959" t="s">
        <v>232</v>
      </c>
      <c r="AD1959" t="s">
        <v>232</v>
      </c>
      <c r="AE1959">
        <v>10.268000000000001</v>
      </c>
      <c r="AF1959">
        <v>0.183</v>
      </c>
      <c r="AG1959">
        <v>-1.0900000000000001</v>
      </c>
      <c r="AH1959">
        <v>-5.2519999999999998</v>
      </c>
      <c r="AI1959">
        <v>7.4550000000000001</v>
      </c>
      <c r="AJ1959">
        <v>6.2430000000000003</v>
      </c>
      <c r="AK1959">
        <v>10.122999999999999</v>
      </c>
      <c r="AL1959">
        <v>12.196</v>
      </c>
      <c r="AM1959">
        <v>-18.898</v>
      </c>
      <c r="AN1959">
        <v>7.0339999999999998</v>
      </c>
      <c r="AO1959">
        <v>-4.5449999999999999</v>
      </c>
      <c r="AP1959">
        <v>-7.7640000000000002</v>
      </c>
      <c r="AQ1959">
        <v>-15.644</v>
      </c>
      <c r="AR1959">
        <v>3.891</v>
      </c>
      <c r="AS1959">
        <v>6.6210000000000004</v>
      </c>
      <c r="AT1959">
        <v>11.388</v>
      </c>
      <c r="AU1959">
        <v>13.654999999999999</v>
      </c>
      <c r="AV1959">
        <v>4.1859999999999999</v>
      </c>
      <c r="AW1959">
        <v>-2.9969999999999999</v>
      </c>
      <c r="AX1959">
        <v>5.8849999999999998</v>
      </c>
      <c r="AY1959">
        <v>5.2</v>
      </c>
      <c r="AZ1959">
        <v>4.9000000000000004</v>
      </c>
      <c r="BA1959">
        <v>4.8</v>
      </c>
      <c r="BB1959">
        <v>4.8</v>
      </c>
      <c r="BC1959">
        <v>2017</v>
      </c>
    </row>
    <row r="1960" spans="1:55" x14ac:dyDescent="0.25">
      <c r="A1960">
        <v>423</v>
      </c>
      <c r="B1960" t="s">
        <v>733</v>
      </c>
      <c r="C1960" t="s">
        <v>308</v>
      </c>
      <c r="D1960" t="s">
        <v>734</v>
      </c>
      <c r="E1960" t="s">
        <v>309</v>
      </c>
      <c r="F1960" t="s">
        <v>310</v>
      </c>
      <c r="G1960" t="s">
        <v>235</v>
      </c>
      <c r="I1960" t="s">
        <v>737</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-4.6890000000000001</v>
      </c>
      <c r="AN1960">
        <v>4.5339999999999998</v>
      </c>
      <c r="AO1960">
        <v>5.7229999999999999</v>
      </c>
      <c r="AP1960">
        <v>-2.6869999999999998</v>
      </c>
      <c r="AQ1960">
        <v>2.08</v>
      </c>
      <c r="AR1960">
        <v>4.2679999999999998</v>
      </c>
      <c r="AS1960">
        <v>5.1870000000000003</v>
      </c>
      <c r="AT1960">
        <v>4.58</v>
      </c>
      <c r="AU1960">
        <v>5.9939999999999998</v>
      </c>
      <c r="AV1960">
        <v>3.2850000000000001</v>
      </c>
      <c r="AW1960">
        <v>-1.36</v>
      </c>
      <c r="AX1960">
        <v>4.7450000000000001</v>
      </c>
      <c r="AY1960">
        <v>3.5</v>
      </c>
      <c r="AZ1960">
        <v>3.5</v>
      </c>
      <c r="BA1960">
        <v>3.5</v>
      </c>
      <c r="BB1960">
        <v>3.5</v>
      </c>
      <c r="BC1960">
        <v>2017</v>
      </c>
    </row>
    <row r="1961" spans="1:55" x14ac:dyDescent="0.25">
      <c r="A1961">
        <v>423</v>
      </c>
      <c r="B1961" t="s">
        <v>733</v>
      </c>
      <c r="C1961" t="s">
        <v>311</v>
      </c>
      <c r="D1961" t="s">
        <v>734</v>
      </c>
      <c r="E1961" t="s">
        <v>312</v>
      </c>
      <c r="F1961" t="s">
        <v>313</v>
      </c>
      <c r="G1961" t="s">
        <v>235</v>
      </c>
      <c r="I1961" t="s">
        <v>737</v>
      </c>
      <c r="J1961" t="s">
        <v>232</v>
      </c>
      <c r="K1961" t="s">
        <v>232</v>
      </c>
      <c r="L1961" t="s">
        <v>232</v>
      </c>
      <c r="M1961" t="s">
        <v>232</v>
      </c>
      <c r="N1961" t="s">
        <v>232</v>
      </c>
      <c r="O1961" t="s">
        <v>232</v>
      </c>
      <c r="P1961" t="s">
        <v>232</v>
      </c>
      <c r="Q1961" t="s">
        <v>232</v>
      </c>
      <c r="R1961" t="s">
        <v>232</v>
      </c>
      <c r="S1961" t="s">
        <v>232</v>
      </c>
      <c r="T1961" t="s">
        <v>232</v>
      </c>
      <c r="U1961" t="s">
        <v>232</v>
      </c>
      <c r="V1961" t="s">
        <v>232</v>
      </c>
      <c r="W1961" t="s">
        <v>232</v>
      </c>
      <c r="X1961" t="s">
        <v>232</v>
      </c>
      <c r="Y1961" t="s">
        <v>232</v>
      </c>
      <c r="Z1961" t="s">
        <v>232</v>
      </c>
      <c r="AA1961" t="s">
        <v>232</v>
      </c>
      <c r="AB1961" t="s">
        <v>232</v>
      </c>
      <c r="AC1961" t="s">
        <v>232</v>
      </c>
      <c r="AD1961" t="s">
        <v>232</v>
      </c>
      <c r="AE1961">
        <v>10.125999999999999</v>
      </c>
      <c r="AF1961">
        <v>-0.40799999999999997</v>
      </c>
      <c r="AG1961">
        <v>-9.9420000000000002</v>
      </c>
      <c r="AH1961">
        <v>-5.1479999999999997</v>
      </c>
      <c r="AI1961">
        <v>2.758</v>
      </c>
      <c r="AJ1961">
        <v>-16.253</v>
      </c>
      <c r="AK1961">
        <v>2.3919999999999999</v>
      </c>
      <c r="AL1961">
        <v>10.097</v>
      </c>
      <c r="AM1961">
        <v>3.6440000000000001</v>
      </c>
      <c r="AN1961">
        <v>8.4160000000000004</v>
      </c>
      <c r="AO1961">
        <v>11.135999999999999</v>
      </c>
      <c r="AP1961">
        <v>-0.255</v>
      </c>
      <c r="AQ1961">
        <v>-12.535</v>
      </c>
      <c r="AR1961">
        <v>2.1269999999999998</v>
      </c>
      <c r="AS1961">
        <v>1.7150000000000001</v>
      </c>
      <c r="AT1961">
        <v>-8.9130000000000003</v>
      </c>
      <c r="AU1961">
        <v>0.28000000000000003</v>
      </c>
      <c r="AV1961">
        <v>23.53</v>
      </c>
      <c r="AW1961">
        <v>-19.891999999999999</v>
      </c>
      <c r="AX1961">
        <v>12.723000000000001</v>
      </c>
      <c r="AY1961">
        <v>3.5</v>
      </c>
      <c r="AZ1961">
        <v>3.5</v>
      </c>
      <c r="BA1961">
        <v>3.5</v>
      </c>
      <c r="BB1961">
        <v>3.5</v>
      </c>
      <c r="BC1961">
        <v>2017</v>
      </c>
    </row>
    <row r="1962" spans="1:55" x14ac:dyDescent="0.25">
      <c r="A1962">
        <v>423</v>
      </c>
      <c r="B1962" t="s">
        <v>733</v>
      </c>
      <c r="C1962" t="s">
        <v>314</v>
      </c>
      <c r="D1962" t="s">
        <v>734</v>
      </c>
      <c r="E1962" t="s">
        <v>315</v>
      </c>
      <c r="F1962" t="s">
        <v>316</v>
      </c>
      <c r="G1962" t="s">
        <v>317</v>
      </c>
      <c r="I1962" t="s">
        <v>738</v>
      </c>
      <c r="J1962" t="s">
        <v>232</v>
      </c>
      <c r="K1962" t="s">
        <v>232</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7.0090000000000003</v>
      </c>
      <c r="AX1962">
        <v>5.9950000000000001</v>
      </c>
      <c r="AY1962">
        <v>5.4359999999999999</v>
      </c>
      <c r="AZ1962">
        <v>5.1550000000000002</v>
      </c>
      <c r="BA1962">
        <v>5.0609999999999999</v>
      </c>
      <c r="BB1962">
        <v>4.9669999999999996</v>
      </c>
      <c r="BC1962">
        <v>2018</v>
      </c>
    </row>
    <row r="1963" spans="1:55" x14ac:dyDescent="0.25">
      <c r="A1963">
        <v>423</v>
      </c>
      <c r="B1963" t="s">
        <v>733</v>
      </c>
      <c r="C1963" t="s">
        <v>318</v>
      </c>
      <c r="D1963" t="s">
        <v>734</v>
      </c>
      <c r="E1963" t="s">
        <v>319</v>
      </c>
      <c r="F1963" t="s">
        <v>320</v>
      </c>
      <c r="G1963" t="s">
        <v>321</v>
      </c>
      <c r="H1963" t="s">
        <v>322</v>
      </c>
      <c r="I1963" t="s">
        <v>738</v>
      </c>
      <c r="J1963" t="s">
        <v>232</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0.41099999999999998</v>
      </c>
      <c r="AX1963">
        <v>0.41899999999999998</v>
      </c>
      <c r="AY1963" t="s">
        <v>232</v>
      </c>
      <c r="AZ1963" t="s">
        <v>232</v>
      </c>
      <c r="BA1963" t="s">
        <v>232</v>
      </c>
      <c r="BB1963" t="s">
        <v>232</v>
      </c>
      <c r="BC1963">
        <v>2018</v>
      </c>
    </row>
    <row r="1964" spans="1:55" x14ac:dyDescent="0.25">
      <c r="A1964">
        <v>423</v>
      </c>
      <c r="B1964" t="s">
        <v>733</v>
      </c>
      <c r="C1964" t="s">
        <v>323</v>
      </c>
      <c r="D1964" t="s">
        <v>734</v>
      </c>
      <c r="E1964" t="s">
        <v>324</v>
      </c>
      <c r="F1964" t="s">
        <v>325</v>
      </c>
      <c r="G1964" t="s">
        <v>321</v>
      </c>
      <c r="H1964" t="s">
        <v>322</v>
      </c>
      <c r="I1964" t="s">
        <v>739</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v>
      </c>
      <c r="AX1964">
        <v>0.875</v>
      </c>
      <c r="AY1964">
        <v>0.88</v>
      </c>
      <c r="AZ1964">
        <v>0.88600000000000001</v>
      </c>
      <c r="BA1964">
        <v>0.89100000000000001</v>
      </c>
      <c r="BB1964">
        <v>0.89700000000000002</v>
      </c>
      <c r="BC1964">
        <v>2017</v>
      </c>
    </row>
    <row r="1965" spans="1:55" x14ac:dyDescent="0.25">
      <c r="A1965">
        <v>423</v>
      </c>
      <c r="B1965" t="s">
        <v>733</v>
      </c>
      <c r="C1965" t="s">
        <v>327</v>
      </c>
      <c r="D1965" t="s">
        <v>734</v>
      </c>
      <c r="E1965" t="s">
        <v>328</v>
      </c>
      <c r="F1965" t="s">
        <v>329</v>
      </c>
      <c r="G1965" t="s">
        <v>229</v>
      </c>
      <c r="H1965" t="s">
        <v>230</v>
      </c>
      <c r="I1965" t="s">
        <v>740</v>
      </c>
      <c r="J1965" t="s">
        <v>232</v>
      </c>
      <c r="K1965" t="s">
        <v>232</v>
      </c>
      <c r="L1965" t="s">
        <v>232</v>
      </c>
      <c r="M1965" t="s">
        <v>232</v>
      </c>
      <c r="N1965" t="s">
        <v>232</v>
      </c>
      <c r="O1965" t="s">
        <v>232</v>
      </c>
      <c r="P1965" t="s">
        <v>232</v>
      </c>
      <c r="Q1965" t="s">
        <v>232</v>
      </c>
      <c r="R1965" t="s">
        <v>232</v>
      </c>
      <c r="S1965" t="s">
        <v>232</v>
      </c>
      <c r="T1965" t="s">
        <v>232</v>
      </c>
      <c r="U1965" t="s">
        <v>232</v>
      </c>
      <c r="V1965" t="s">
        <v>232</v>
      </c>
      <c r="W1965" t="s">
        <v>232</v>
      </c>
      <c r="X1965" t="s">
        <v>232</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6.9180000000000001</v>
      </c>
      <c r="AT1965">
        <v>7.0289999999999999</v>
      </c>
      <c r="AU1965">
        <v>7.6390000000000002</v>
      </c>
      <c r="AV1965">
        <v>8.202</v>
      </c>
      <c r="AW1965">
        <v>8.2759999999999998</v>
      </c>
      <c r="AX1965">
        <v>8.5820000000000007</v>
      </c>
      <c r="AY1965">
        <v>8.9909999999999997</v>
      </c>
      <c r="AZ1965">
        <v>9.4789999999999992</v>
      </c>
      <c r="BA1965">
        <v>9.9849999999999994</v>
      </c>
      <c r="BB1965">
        <v>10.577</v>
      </c>
      <c r="BC1965">
        <v>2018</v>
      </c>
    </row>
    <row r="1966" spans="1:55" x14ac:dyDescent="0.25">
      <c r="A1966">
        <v>423</v>
      </c>
      <c r="B1966" t="s">
        <v>733</v>
      </c>
      <c r="C1966" t="s">
        <v>331</v>
      </c>
      <c r="D1966" t="s">
        <v>734</v>
      </c>
      <c r="E1966" t="s">
        <v>328</v>
      </c>
      <c r="F1966" t="s">
        <v>329</v>
      </c>
      <c r="G1966" t="s">
        <v>282</v>
      </c>
      <c r="I1966" t="s">
        <v>332</v>
      </c>
      <c r="J1966" t="s">
        <v>232</v>
      </c>
      <c r="K1966" t="s">
        <v>232</v>
      </c>
      <c r="L1966" t="s">
        <v>232</v>
      </c>
      <c r="M1966" t="s">
        <v>232</v>
      </c>
      <c r="N1966" t="s">
        <v>232</v>
      </c>
      <c r="O1966" t="s">
        <v>232</v>
      </c>
      <c r="P1966" t="s">
        <v>232</v>
      </c>
      <c r="Q1966" t="s">
        <v>232</v>
      </c>
      <c r="R1966" t="s">
        <v>232</v>
      </c>
      <c r="S1966" t="s">
        <v>232</v>
      </c>
      <c r="T1966" t="s">
        <v>232</v>
      </c>
      <c r="U1966" t="s">
        <v>232</v>
      </c>
      <c r="V1966" t="s">
        <v>232</v>
      </c>
      <c r="W1966" t="s">
        <v>232</v>
      </c>
      <c r="X1966" t="s">
        <v>232</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38.085999999999999</v>
      </c>
      <c r="AK1966">
        <v>40.792000000000002</v>
      </c>
      <c r="AL1966">
        <v>39.091000000000001</v>
      </c>
      <c r="AM1966">
        <v>36.459000000000003</v>
      </c>
      <c r="AN1966">
        <v>37.322000000000003</v>
      </c>
      <c r="AO1966">
        <v>36.659999999999997</v>
      </c>
      <c r="AP1966">
        <v>36.353999999999999</v>
      </c>
      <c r="AQ1966">
        <v>36.734000000000002</v>
      </c>
      <c r="AR1966">
        <v>39.792999999999999</v>
      </c>
      <c r="AS1966">
        <v>38.982999999999997</v>
      </c>
      <c r="AT1966">
        <v>38.012</v>
      </c>
      <c r="AU1966">
        <v>38.875999999999998</v>
      </c>
      <c r="AV1966">
        <v>39.564999999999998</v>
      </c>
      <c r="AW1966">
        <v>38.411999999999999</v>
      </c>
      <c r="AX1966">
        <v>37.649000000000001</v>
      </c>
      <c r="AY1966">
        <v>37.389000000000003</v>
      </c>
      <c r="AZ1966">
        <v>37.360999999999997</v>
      </c>
      <c r="BA1966">
        <v>37.353000000000002</v>
      </c>
      <c r="BB1966">
        <v>37.643000000000001</v>
      </c>
      <c r="BC1966">
        <v>2018</v>
      </c>
    </row>
    <row r="1967" spans="1:55" x14ac:dyDescent="0.25">
      <c r="A1967">
        <v>423</v>
      </c>
      <c r="B1967" t="s">
        <v>733</v>
      </c>
      <c r="C1967" t="s">
        <v>333</v>
      </c>
      <c r="D1967" t="s">
        <v>734</v>
      </c>
      <c r="E1967" t="s">
        <v>334</v>
      </c>
      <c r="F1967" t="s">
        <v>335</v>
      </c>
      <c r="G1967" t="s">
        <v>229</v>
      </c>
      <c r="H1967" t="s">
        <v>230</v>
      </c>
      <c r="I1967" t="s">
        <v>740</v>
      </c>
      <c r="J1967" t="s">
        <v>232</v>
      </c>
      <c r="K1967" t="s">
        <v>232</v>
      </c>
      <c r="L1967" t="s">
        <v>232</v>
      </c>
      <c r="M1967" t="s">
        <v>232</v>
      </c>
      <c r="N1967" t="s">
        <v>232</v>
      </c>
      <c r="O1967" t="s">
        <v>232</v>
      </c>
      <c r="P1967" t="s">
        <v>232</v>
      </c>
      <c r="Q1967" t="s">
        <v>232</v>
      </c>
      <c r="R1967" t="s">
        <v>232</v>
      </c>
      <c r="S1967" t="s">
        <v>232</v>
      </c>
      <c r="T1967" t="s">
        <v>232</v>
      </c>
      <c r="U1967" t="s">
        <v>232</v>
      </c>
      <c r="V1967" t="s">
        <v>232</v>
      </c>
      <c r="W1967" t="s">
        <v>232</v>
      </c>
      <c r="X1967" t="s">
        <v>232</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6.9790000000000001</v>
      </c>
      <c r="AT1967">
        <v>6.9690000000000003</v>
      </c>
      <c r="AU1967">
        <v>7.2939999999999996</v>
      </c>
      <c r="AV1967">
        <v>7.5910000000000002</v>
      </c>
      <c r="AW1967">
        <v>7.8879999999999999</v>
      </c>
      <c r="AX1967">
        <v>8.1310000000000002</v>
      </c>
      <c r="AY1967">
        <v>8.4770000000000003</v>
      </c>
      <c r="AZ1967">
        <v>8.9540000000000006</v>
      </c>
      <c r="BA1967">
        <v>9.3940000000000001</v>
      </c>
      <c r="BB1967">
        <v>9.8379999999999992</v>
      </c>
      <c r="BC1967">
        <v>2018</v>
      </c>
    </row>
    <row r="1968" spans="1:55" x14ac:dyDescent="0.25">
      <c r="A1968">
        <v>423</v>
      </c>
      <c r="B1968" t="s">
        <v>733</v>
      </c>
      <c r="C1968" t="s">
        <v>336</v>
      </c>
      <c r="D1968" t="s">
        <v>734</v>
      </c>
      <c r="E1968" t="s">
        <v>334</v>
      </c>
      <c r="F1968" t="s">
        <v>335</v>
      </c>
      <c r="G1968" t="s">
        <v>282</v>
      </c>
      <c r="I1968" t="s">
        <v>337</v>
      </c>
      <c r="J1968" t="s">
        <v>232</v>
      </c>
      <c r="K1968" t="s">
        <v>232</v>
      </c>
      <c r="L1968" t="s">
        <v>232</v>
      </c>
      <c r="M1968" t="s">
        <v>232</v>
      </c>
      <c r="N1968" t="s">
        <v>232</v>
      </c>
      <c r="O1968" t="s">
        <v>232</v>
      </c>
      <c r="P1968" t="s">
        <v>232</v>
      </c>
      <c r="Q1968" t="s">
        <v>232</v>
      </c>
      <c r="R1968" t="s">
        <v>232</v>
      </c>
      <c r="S1968" t="s">
        <v>232</v>
      </c>
      <c r="T1968" t="s">
        <v>232</v>
      </c>
      <c r="U1968" t="s">
        <v>232</v>
      </c>
      <c r="V1968" t="s">
        <v>232</v>
      </c>
      <c r="W1968" t="s">
        <v>232</v>
      </c>
      <c r="X1968" t="s">
        <v>232</v>
      </c>
      <c r="Y1968">
        <v>30.414999999999999</v>
      </c>
      <c r="Z1968">
        <v>32.444000000000003</v>
      </c>
      <c r="AA1968">
        <v>34.215000000000003</v>
      </c>
      <c r="AB1968">
        <v>34.381</v>
      </c>
      <c r="AC1968">
        <v>34.32</v>
      </c>
      <c r="AD1968">
        <v>34.97</v>
      </c>
      <c r="AE1968">
        <v>35.716000000000001</v>
      </c>
      <c r="AF1968">
        <v>37.421999999999997</v>
      </c>
      <c r="AG1968">
        <v>40.386000000000003</v>
      </c>
      <c r="AH1968">
        <v>38.637999999999998</v>
      </c>
      <c r="AI1968">
        <v>39.689</v>
      </c>
      <c r="AJ1968">
        <v>39.127000000000002</v>
      </c>
      <c r="AK1968">
        <v>37.564</v>
      </c>
      <c r="AL1968">
        <v>38.225000000000001</v>
      </c>
      <c r="AM1968">
        <v>41.893000000000001</v>
      </c>
      <c r="AN1968">
        <v>42.045000000000002</v>
      </c>
      <c r="AO1968">
        <v>42.345999999999997</v>
      </c>
      <c r="AP1968">
        <v>41.905999999999999</v>
      </c>
      <c r="AQ1968">
        <v>41.865000000000002</v>
      </c>
      <c r="AR1968">
        <v>40.024000000000001</v>
      </c>
      <c r="AS1968">
        <v>39.326000000000001</v>
      </c>
      <c r="AT1968">
        <v>37.692</v>
      </c>
      <c r="AU1968">
        <v>37.122999999999998</v>
      </c>
      <c r="AV1968">
        <v>36.616999999999997</v>
      </c>
      <c r="AW1968">
        <v>36.613</v>
      </c>
      <c r="AX1968">
        <v>35.671999999999997</v>
      </c>
      <c r="AY1968">
        <v>35.247999999999998</v>
      </c>
      <c r="AZ1968">
        <v>35.29</v>
      </c>
      <c r="BA1968">
        <v>35.143000000000001</v>
      </c>
      <c r="BB1968">
        <v>35.015000000000001</v>
      </c>
      <c r="BC1968">
        <v>2018</v>
      </c>
    </row>
    <row r="1969" spans="1:55" x14ac:dyDescent="0.25">
      <c r="A1969">
        <v>423</v>
      </c>
      <c r="B1969" t="s">
        <v>733</v>
      </c>
      <c r="C1969" t="s">
        <v>338</v>
      </c>
      <c r="D1969" t="s">
        <v>734</v>
      </c>
      <c r="E1969" t="s">
        <v>339</v>
      </c>
      <c r="F1969" t="s">
        <v>340</v>
      </c>
      <c r="G1969" t="s">
        <v>229</v>
      </c>
      <c r="H1969" t="s">
        <v>230</v>
      </c>
      <c r="I1969" t="s">
        <v>740</v>
      </c>
      <c r="J1969" t="s">
        <v>232</v>
      </c>
      <c r="K1969" t="s">
        <v>232</v>
      </c>
      <c r="L1969" t="s">
        <v>232</v>
      </c>
      <c r="M1969" t="s">
        <v>232</v>
      </c>
      <c r="N1969" t="s">
        <v>232</v>
      </c>
      <c r="O1969" t="s">
        <v>232</v>
      </c>
      <c r="P1969" t="s">
        <v>232</v>
      </c>
      <c r="Q1969" t="s">
        <v>232</v>
      </c>
      <c r="R1969" t="s">
        <v>232</v>
      </c>
      <c r="S1969" t="s">
        <v>232</v>
      </c>
      <c r="T1969" t="s">
        <v>232</v>
      </c>
      <c r="U1969" t="s">
        <v>232</v>
      </c>
      <c r="V1969" t="s">
        <v>232</v>
      </c>
      <c r="W1969" t="s">
        <v>232</v>
      </c>
      <c r="X1969" t="s">
        <v>232</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-6.0999999999999999E-2</v>
      </c>
      <c r="AT1969">
        <v>5.8999999999999997E-2</v>
      </c>
      <c r="AU1969">
        <v>0.34399999999999997</v>
      </c>
      <c r="AV1969">
        <v>0.61099999999999999</v>
      </c>
      <c r="AW1969">
        <v>0.38800000000000001</v>
      </c>
      <c r="AX1969">
        <v>0.45100000000000001</v>
      </c>
      <c r="AY1969">
        <v>0.51500000000000001</v>
      </c>
      <c r="AZ1969">
        <v>0.52500000000000002</v>
      </c>
      <c r="BA1969">
        <v>0.59099999999999997</v>
      </c>
      <c r="BB1969">
        <v>0.73799999999999999</v>
      </c>
      <c r="BC1969">
        <v>2018</v>
      </c>
    </row>
    <row r="1970" spans="1:55" x14ac:dyDescent="0.25">
      <c r="A1970">
        <v>423</v>
      </c>
      <c r="B1970" t="s">
        <v>733</v>
      </c>
      <c r="C1970" t="s">
        <v>341</v>
      </c>
      <c r="D1970" t="s">
        <v>734</v>
      </c>
      <c r="E1970" t="s">
        <v>339</v>
      </c>
      <c r="F1970" t="s">
        <v>340</v>
      </c>
      <c r="G1970" t="s">
        <v>282</v>
      </c>
      <c r="I1970" t="s">
        <v>342</v>
      </c>
      <c r="J1970" t="s">
        <v>232</v>
      </c>
      <c r="K1970" t="s">
        <v>232</v>
      </c>
      <c r="L1970" t="s">
        <v>232</v>
      </c>
      <c r="M1970" t="s">
        <v>232</v>
      </c>
      <c r="N1970" t="s">
        <v>232</v>
      </c>
      <c r="O1970" t="s">
        <v>232</v>
      </c>
      <c r="P1970" t="s">
        <v>232</v>
      </c>
      <c r="Q1970" t="s">
        <v>232</v>
      </c>
      <c r="R1970" t="s">
        <v>232</v>
      </c>
      <c r="S1970" t="s">
        <v>232</v>
      </c>
      <c r="T1970" t="s">
        <v>232</v>
      </c>
      <c r="U1970" t="s">
        <v>232</v>
      </c>
      <c r="V1970" t="s">
        <v>232</v>
      </c>
      <c r="W1970" t="s">
        <v>232</v>
      </c>
      <c r="X1970" t="s">
        <v>232</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-5.4340000000000002</v>
      </c>
      <c r="AN1970">
        <v>-4.7229999999999999</v>
      </c>
      <c r="AO1970">
        <v>-5.6859999999999999</v>
      </c>
      <c r="AP1970">
        <v>-5.5519999999999996</v>
      </c>
      <c r="AQ1970">
        <v>-5.1310000000000002</v>
      </c>
      <c r="AR1970">
        <v>-0.23200000000000001</v>
      </c>
      <c r="AS1970">
        <v>-0.34300000000000003</v>
      </c>
      <c r="AT1970">
        <v>0.32</v>
      </c>
      <c r="AU1970">
        <v>1.7529999999999999</v>
      </c>
      <c r="AV1970">
        <v>2.948</v>
      </c>
      <c r="AW1970">
        <v>1.7989999999999999</v>
      </c>
      <c r="AX1970">
        <v>1.9770000000000001</v>
      </c>
      <c r="AY1970">
        <v>2.141</v>
      </c>
      <c r="AZ1970">
        <v>2.0710000000000002</v>
      </c>
      <c r="BA1970">
        <v>2.21</v>
      </c>
      <c r="BB1970">
        <v>2.6269999999999998</v>
      </c>
      <c r="BC1970">
        <v>2018</v>
      </c>
    </row>
    <row r="1971" spans="1:55" x14ac:dyDescent="0.25">
      <c r="A1971">
        <v>423</v>
      </c>
      <c r="B1971" t="s">
        <v>733</v>
      </c>
      <c r="C1971" t="s">
        <v>343</v>
      </c>
      <c r="D1971" t="s">
        <v>734</v>
      </c>
      <c r="E1971" t="s">
        <v>344</v>
      </c>
      <c r="F1971" t="s">
        <v>345</v>
      </c>
      <c r="G1971" t="s">
        <v>229</v>
      </c>
      <c r="H1971" t="s">
        <v>230</v>
      </c>
      <c r="I1971" t="s">
        <v>740</v>
      </c>
      <c r="J1971" t="s">
        <v>232</v>
      </c>
      <c r="K1971" t="s">
        <v>232</v>
      </c>
      <c r="L1971" t="s">
        <v>232</v>
      </c>
      <c r="M1971" t="s">
        <v>232</v>
      </c>
      <c r="N1971" t="s">
        <v>232</v>
      </c>
      <c r="O1971" t="s">
        <v>232</v>
      </c>
      <c r="P1971" t="s">
        <v>232</v>
      </c>
      <c r="Q1971" t="s">
        <v>232</v>
      </c>
      <c r="R1971" t="s">
        <v>232</v>
      </c>
      <c r="S1971" t="s">
        <v>232</v>
      </c>
      <c r="T1971" t="s">
        <v>232</v>
      </c>
      <c r="U1971" t="s">
        <v>232</v>
      </c>
      <c r="V1971" t="s">
        <v>232</v>
      </c>
      <c r="W1971" t="s">
        <v>232</v>
      </c>
      <c r="X1971" t="s">
        <v>232</v>
      </c>
      <c r="Y1971">
        <v>-5.5E-2</v>
      </c>
      <c r="Z1971">
        <v>-0.215</v>
      </c>
      <c r="AA1971">
        <v>-0.30399999999999999</v>
      </c>
      <c r="AB1971">
        <v>-0.27800000000000002</v>
      </c>
      <c r="AC1971">
        <v>-0.32600000000000001</v>
      </c>
      <c r="AD1971">
        <v>-0.216</v>
      </c>
      <c r="AE1971">
        <v>-0.19900000000000001</v>
      </c>
      <c r="AF1971">
        <v>-0.46600000000000003</v>
      </c>
      <c r="AG1971">
        <v>-0.85299999999999998</v>
      </c>
      <c r="AH1971">
        <v>-0.60899999999999999</v>
      </c>
      <c r="AI1971">
        <v>-0.495</v>
      </c>
      <c r="AJ1971">
        <v>-0.64200000000000002</v>
      </c>
      <c r="AK1971">
        <v>-0.58699999999999997</v>
      </c>
      <c r="AL1971">
        <v>-0.75600000000000001</v>
      </c>
      <c r="AM1971">
        <v>-1.3480000000000001</v>
      </c>
      <c r="AN1971">
        <v>-1.33</v>
      </c>
      <c r="AO1971">
        <v>-1.252</v>
      </c>
      <c r="AP1971">
        <v>-1.095</v>
      </c>
      <c r="AQ1971">
        <v>-0.40600000000000003</v>
      </c>
      <c r="AR1971">
        <v>0.23100000000000001</v>
      </c>
      <c r="AS1971">
        <v>0.628</v>
      </c>
      <c r="AT1971">
        <v>0.31</v>
      </c>
      <c r="AU1971">
        <v>0.378</v>
      </c>
      <c r="AV1971">
        <v>0.40799999999999997</v>
      </c>
      <c r="AW1971">
        <v>0.30599999999999999</v>
      </c>
      <c r="AX1971">
        <v>0.38400000000000001</v>
      </c>
      <c r="AY1971">
        <v>0.42799999999999999</v>
      </c>
      <c r="AZ1971">
        <v>0.41699999999999998</v>
      </c>
      <c r="BA1971">
        <v>0.60099999999999998</v>
      </c>
      <c r="BB1971">
        <v>0.749</v>
      </c>
      <c r="BC1971">
        <v>2018</v>
      </c>
    </row>
    <row r="1972" spans="1:55" x14ac:dyDescent="0.25">
      <c r="A1972">
        <v>423</v>
      </c>
      <c r="B1972" t="s">
        <v>733</v>
      </c>
      <c r="C1972" t="s">
        <v>346</v>
      </c>
      <c r="D1972" t="s">
        <v>734</v>
      </c>
      <c r="E1972" t="s">
        <v>344</v>
      </c>
      <c r="F1972" t="s">
        <v>345</v>
      </c>
      <c r="G1972" t="s">
        <v>270</v>
      </c>
      <c r="I1972" t="s">
        <v>397</v>
      </c>
      <c r="J1972" t="s">
        <v>232</v>
      </c>
      <c r="K1972" t="s">
        <v>232</v>
      </c>
      <c r="L1972" t="s">
        <v>232</v>
      </c>
      <c r="M1972" t="s">
        <v>232</v>
      </c>
      <c r="N1972" t="s">
        <v>232</v>
      </c>
      <c r="O1972" t="s">
        <v>232</v>
      </c>
      <c r="P1972" t="s">
        <v>232</v>
      </c>
      <c r="Q1972" t="s">
        <v>232</v>
      </c>
      <c r="R1972" t="s">
        <v>232</v>
      </c>
      <c r="S1972" t="s">
        <v>232</v>
      </c>
      <c r="T1972" t="s">
        <v>232</v>
      </c>
      <c r="U1972" t="s">
        <v>232</v>
      </c>
      <c r="V1972" t="s">
        <v>232</v>
      </c>
      <c r="W1972" t="s">
        <v>232</v>
      </c>
      <c r="X1972" t="s">
        <v>232</v>
      </c>
      <c r="Y1972">
        <v>-0.73699999999999999</v>
      </c>
      <c r="Z1972">
        <v>-2.6819999999999999</v>
      </c>
      <c r="AA1972">
        <v>-3.5190000000000001</v>
      </c>
      <c r="AB1972">
        <v>-3.0059999999999998</v>
      </c>
      <c r="AC1972">
        <v>-3.2850000000000001</v>
      </c>
      <c r="AD1972">
        <v>-1.5329999999999999</v>
      </c>
      <c r="AE1972">
        <v>-1.3109999999999999</v>
      </c>
      <c r="AF1972">
        <v>-2.9319999999999999</v>
      </c>
      <c r="AG1972">
        <v>-4.91</v>
      </c>
      <c r="AH1972">
        <v>-3.2959999999999998</v>
      </c>
      <c r="AI1972">
        <v>-2.544</v>
      </c>
      <c r="AJ1972">
        <v>-3.1150000000000002</v>
      </c>
      <c r="AK1972">
        <v>-2.6749999999999998</v>
      </c>
      <c r="AL1972">
        <v>-3.2349999999999999</v>
      </c>
      <c r="AM1972">
        <v>-5.6790000000000003</v>
      </c>
      <c r="AN1972">
        <v>-5.4459999999999997</v>
      </c>
      <c r="AO1972">
        <v>-5.0019999999999998</v>
      </c>
      <c r="AP1972">
        <v>-4.2809999999999997</v>
      </c>
      <c r="AQ1972">
        <v>-1.597</v>
      </c>
      <c r="AR1972">
        <v>0.91700000000000004</v>
      </c>
      <c r="AS1972">
        <v>2.492</v>
      </c>
      <c r="AT1972">
        <v>1.218</v>
      </c>
      <c r="AU1972">
        <v>1.4330000000000001</v>
      </c>
      <c r="AV1972">
        <v>1.4870000000000001</v>
      </c>
      <c r="AW1972">
        <v>1.0840000000000001</v>
      </c>
      <c r="AX1972">
        <v>1.2929999999999999</v>
      </c>
      <c r="AY1972">
        <v>1.3660000000000001</v>
      </c>
      <c r="AZ1972">
        <v>1.2609999999999999</v>
      </c>
      <c r="BA1972">
        <v>1.7190000000000001</v>
      </c>
      <c r="BB1972">
        <v>2.0329999999999999</v>
      </c>
      <c r="BC1972">
        <v>2018</v>
      </c>
    </row>
    <row r="1973" spans="1:55" x14ac:dyDescent="0.25">
      <c r="A1973">
        <v>423</v>
      </c>
      <c r="B1973" t="s">
        <v>733</v>
      </c>
      <c r="C1973" t="s">
        <v>347</v>
      </c>
      <c r="D1973" t="s">
        <v>734</v>
      </c>
      <c r="E1973" t="s">
        <v>348</v>
      </c>
      <c r="F1973" t="s">
        <v>349</v>
      </c>
      <c r="G1973" t="s">
        <v>229</v>
      </c>
      <c r="H1973" t="s">
        <v>230</v>
      </c>
      <c r="I1973" t="s">
        <v>740</v>
      </c>
      <c r="J1973" t="s">
        <v>232</v>
      </c>
      <c r="K1973" t="s">
        <v>232</v>
      </c>
      <c r="L1973" t="s">
        <v>232</v>
      </c>
      <c r="M1973" t="s">
        <v>232</v>
      </c>
      <c r="N1973" t="s">
        <v>232</v>
      </c>
      <c r="O1973" t="s">
        <v>232</v>
      </c>
      <c r="P1973" t="s">
        <v>232</v>
      </c>
      <c r="Q1973" t="s">
        <v>232</v>
      </c>
      <c r="R1973" t="s">
        <v>232</v>
      </c>
      <c r="S1973" t="s">
        <v>232</v>
      </c>
      <c r="T1973" t="s">
        <v>232</v>
      </c>
      <c r="U1973" t="s">
        <v>232</v>
      </c>
      <c r="V1973" t="s">
        <v>232</v>
      </c>
      <c r="W1973" t="s">
        <v>232</v>
      </c>
      <c r="X1973" t="s">
        <v>232</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0.437</v>
      </c>
      <c r="AT1973">
        <v>0.51600000000000001</v>
      </c>
      <c r="AU1973">
        <v>0.82199999999999995</v>
      </c>
      <c r="AV1973">
        <v>1.101</v>
      </c>
      <c r="AW1973">
        <v>0.878</v>
      </c>
      <c r="AX1973">
        <v>0.94799999999999995</v>
      </c>
      <c r="AY1973">
        <v>1.01</v>
      </c>
      <c r="AZ1973">
        <v>1.044</v>
      </c>
      <c r="BA1973">
        <v>1.0680000000000001</v>
      </c>
      <c r="BB1973">
        <v>1.206</v>
      </c>
      <c r="BC1973">
        <v>2018</v>
      </c>
    </row>
    <row r="1974" spans="1:55" x14ac:dyDescent="0.25">
      <c r="A1974">
        <v>423</v>
      </c>
      <c r="B1974" t="s">
        <v>733</v>
      </c>
      <c r="C1974" t="s">
        <v>350</v>
      </c>
      <c r="D1974" t="s">
        <v>734</v>
      </c>
      <c r="E1974" t="s">
        <v>348</v>
      </c>
      <c r="F1974" t="s">
        <v>349</v>
      </c>
      <c r="G1974" t="s">
        <v>282</v>
      </c>
      <c r="I1974" t="s">
        <v>351</v>
      </c>
      <c r="J1974" t="s">
        <v>232</v>
      </c>
      <c r="K1974" t="s">
        <v>232</v>
      </c>
      <c r="L1974" t="s">
        <v>232</v>
      </c>
      <c r="M1974" t="s">
        <v>232</v>
      </c>
      <c r="N1974" t="s">
        <v>232</v>
      </c>
      <c r="O1974" t="s">
        <v>232</v>
      </c>
      <c r="P1974" t="s">
        <v>232</v>
      </c>
      <c r="Q1974" t="s">
        <v>232</v>
      </c>
      <c r="R1974" t="s">
        <v>232</v>
      </c>
      <c r="S1974" t="s">
        <v>232</v>
      </c>
      <c r="T1974" t="s">
        <v>232</v>
      </c>
      <c r="U1974" t="s">
        <v>232</v>
      </c>
      <c r="V1974" t="s">
        <v>232</v>
      </c>
      <c r="W1974" t="s">
        <v>232</v>
      </c>
      <c r="X1974" t="s">
        <v>232</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3.1019999999999999</v>
      </c>
      <c r="AM1974">
        <v>-3.427</v>
      </c>
      <c r="AN1974">
        <v>-3.234</v>
      </c>
      <c r="AO1974">
        <v>-4.0919999999999996</v>
      </c>
      <c r="AP1974">
        <v>-2.9159999999999999</v>
      </c>
      <c r="AQ1974">
        <v>-1.869</v>
      </c>
      <c r="AR1974">
        <v>2.7789999999999999</v>
      </c>
      <c r="AS1974">
        <v>2.4609999999999999</v>
      </c>
      <c r="AT1974">
        <v>2.79</v>
      </c>
      <c r="AU1974">
        <v>4.181</v>
      </c>
      <c r="AV1974">
        <v>5.3090000000000002</v>
      </c>
      <c r="AW1974">
        <v>4.077</v>
      </c>
      <c r="AX1974">
        <v>4.1580000000000004</v>
      </c>
      <c r="AY1974">
        <v>4.2009999999999996</v>
      </c>
      <c r="AZ1974">
        <v>4.1159999999999997</v>
      </c>
      <c r="BA1974">
        <v>3.996</v>
      </c>
      <c r="BB1974">
        <v>4.2930000000000001</v>
      </c>
      <c r="BC1974">
        <v>2018</v>
      </c>
    </row>
    <row r="1975" spans="1:55" x14ac:dyDescent="0.25">
      <c r="A1975">
        <v>423</v>
      </c>
      <c r="B1975" t="s">
        <v>733</v>
      </c>
      <c r="C1975" t="s">
        <v>352</v>
      </c>
      <c r="D1975" t="s">
        <v>734</v>
      </c>
      <c r="E1975" t="s">
        <v>353</v>
      </c>
      <c r="F1975" t="s">
        <v>354</v>
      </c>
      <c r="G1975" t="s">
        <v>229</v>
      </c>
      <c r="H1975" t="s">
        <v>230</v>
      </c>
      <c r="I1975" t="s">
        <v>740</v>
      </c>
      <c r="J1975" t="s">
        <v>232</v>
      </c>
      <c r="K1975" t="s">
        <v>232</v>
      </c>
      <c r="L1975" t="s">
        <v>232</v>
      </c>
      <c r="M1975" t="s">
        <v>232</v>
      </c>
      <c r="N1975" t="s">
        <v>232</v>
      </c>
      <c r="O1975" t="s">
        <v>232</v>
      </c>
      <c r="P1975" t="s">
        <v>232</v>
      </c>
      <c r="Q1975" t="s">
        <v>232</v>
      </c>
      <c r="R1975" t="s">
        <v>232</v>
      </c>
      <c r="S1975" t="s">
        <v>232</v>
      </c>
      <c r="T1975" t="s">
        <v>232</v>
      </c>
      <c r="U1975" t="s">
        <v>232</v>
      </c>
      <c r="V1975" t="s">
        <v>232</v>
      </c>
      <c r="W1975" t="s">
        <v>232</v>
      </c>
      <c r="X1975" t="s">
        <v>232</v>
      </c>
      <c r="Y1975" t="s">
        <v>232</v>
      </c>
      <c r="Z1975" t="s">
        <v>232</v>
      </c>
      <c r="AA1975" t="s">
        <v>232</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16.193999999999999</v>
      </c>
      <c r="AT1975">
        <v>16.065999999999999</v>
      </c>
      <c r="AU1975">
        <v>15.62</v>
      </c>
      <c r="AV1975" t="s">
        <v>232</v>
      </c>
      <c r="AW1975" t="s">
        <v>232</v>
      </c>
      <c r="AX1975" t="s">
        <v>232</v>
      </c>
      <c r="AY1975" t="s">
        <v>232</v>
      </c>
      <c r="AZ1975" t="s">
        <v>232</v>
      </c>
      <c r="BA1975" t="s">
        <v>232</v>
      </c>
      <c r="BB1975" t="s">
        <v>232</v>
      </c>
      <c r="BC1975">
        <v>2018</v>
      </c>
    </row>
    <row r="1976" spans="1:55" x14ac:dyDescent="0.25">
      <c r="A1976">
        <v>423</v>
      </c>
      <c r="B1976" t="s">
        <v>733</v>
      </c>
      <c r="C1976" t="s">
        <v>355</v>
      </c>
      <c r="D1976" t="s">
        <v>734</v>
      </c>
      <c r="E1976" t="s">
        <v>353</v>
      </c>
      <c r="F1976" t="s">
        <v>354</v>
      </c>
      <c r="G1976" t="s">
        <v>282</v>
      </c>
      <c r="I1976" t="s">
        <v>379</v>
      </c>
      <c r="J1976" t="s">
        <v>232</v>
      </c>
      <c r="K1976" t="s">
        <v>232</v>
      </c>
      <c r="L1976" t="s">
        <v>232</v>
      </c>
      <c r="M1976" t="s">
        <v>232</v>
      </c>
      <c r="N1976" t="s">
        <v>232</v>
      </c>
      <c r="O1976" t="s">
        <v>232</v>
      </c>
      <c r="P1976" t="s">
        <v>232</v>
      </c>
      <c r="Q1976" t="s">
        <v>232</v>
      </c>
      <c r="R1976" t="s">
        <v>232</v>
      </c>
      <c r="S1976" t="s">
        <v>232</v>
      </c>
      <c r="T1976" t="s">
        <v>232</v>
      </c>
      <c r="U1976" t="s">
        <v>232</v>
      </c>
      <c r="V1976" t="s">
        <v>232</v>
      </c>
      <c r="W1976" t="s">
        <v>232</v>
      </c>
      <c r="X1976" t="s">
        <v>232</v>
      </c>
      <c r="Y1976" t="s">
        <v>232</v>
      </c>
      <c r="Z1976" t="s">
        <v>232</v>
      </c>
      <c r="AA1976" t="s">
        <v>232</v>
      </c>
      <c r="AB1976">
        <v>42.728999999999999</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37.920999999999999</v>
      </c>
      <c r="AM1976">
        <v>44.423999999999999</v>
      </c>
      <c r="AN1976">
        <v>48.124000000000002</v>
      </c>
      <c r="AO1976">
        <v>52.542999999999999</v>
      </c>
      <c r="AP1976">
        <v>67.075999999999993</v>
      </c>
      <c r="AQ1976">
        <v>78.126999999999995</v>
      </c>
      <c r="AR1976">
        <v>89.453000000000003</v>
      </c>
      <c r="AS1976">
        <v>91.254999999999995</v>
      </c>
      <c r="AT1976">
        <v>86.891000000000005</v>
      </c>
      <c r="AU1976">
        <v>79.497</v>
      </c>
      <c r="AV1976" t="s">
        <v>232</v>
      </c>
      <c r="AW1976" t="s">
        <v>232</v>
      </c>
      <c r="AX1976" t="s">
        <v>232</v>
      </c>
      <c r="AY1976" t="s">
        <v>232</v>
      </c>
      <c r="AZ1976" t="s">
        <v>232</v>
      </c>
      <c r="BA1976" t="s">
        <v>232</v>
      </c>
      <c r="BB1976" t="s">
        <v>232</v>
      </c>
      <c r="BC1976">
        <v>2018</v>
      </c>
    </row>
    <row r="1977" spans="1:55" x14ac:dyDescent="0.25">
      <c r="A1977">
        <v>423</v>
      </c>
      <c r="B1977" t="s">
        <v>733</v>
      </c>
      <c r="C1977" t="s">
        <v>356</v>
      </c>
      <c r="D1977" t="s">
        <v>734</v>
      </c>
      <c r="E1977" t="s">
        <v>357</v>
      </c>
      <c r="F1977" t="s">
        <v>358</v>
      </c>
      <c r="G1977" t="s">
        <v>229</v>
      </c>
      <c r="H1977" t="s">
        <v>230</v>
      </c>
      <c r="I1977" t="s">
        <v>740</v>
      </c>
      <c r="J1977" t="s">
        <v>232</v>
      </c>
      <c r="K1977" t="s">
        <v>232</v>
      </c>
      <c r="L1977" t="s">
        <v>232</v>
      </c>
      <c r="M1977" t="s">
        <v>232</v>
      </c>
      <c r="N1977" t="s">
        <v>232</v>
      </c>
      <c r="O1977" t="s">
        <v>232</v>
      </c>
      <c r="P1977" t="s">
        <v>232</v>
      </c>
      <c r="Q1977" t="s">
        <v>232</v>
      </c>
      <c r="R1977" t="s">
        <v>232</v>
      </c>
      <c r="S1977" t="s">
        <v>232</v>
      </c>
      <c r="T1977" t="s">
        <v>232</v>
      </c>
      <c r="U1977" t="s">
        <v>232</v>
      </c>
      <c r="V1977" t="s">
        <v>232</v>
      </c>
      <c r="W1977" t="s">
        <v>232</v>
      </c>
      <c r="X1977" t="s">
        <v>232</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21.257999999999999</v>
      </c>
      <c r="AW1977">
        <v>21.77</v>
      </c>
      <c r="AX1977">
        <v>21.5</v>
      </c>
      <c r="AY1977">
        <v>21.515000000000001</v>
      </c>
      <c r="AZ1977">
        <v>20.192</v>
      </c>
      <c r="BA1977">
        <v>19.509</v>
      </c>
      <c r="BB1977">
        <v>18.899000000000001</v>
      </c>
      <c r="BC1977">
        <v>2018</v>
      </c>
    </row>
    <row r="1978" spans="1:55" x14ac:dyDescent="0.25">
      <c r="A1978">
        <v>423</v>
      </c>
      <c r="B1978" t="s">
        <v>733</v>
      </c>
      <c r="C1978" t="s">
        <v>359</v>
      </c>
      <c r="D1978" t="s">
        <v>734</v>
      </c>
      <c r="E1978" t="s">
        <v>357</v>
      </c>
      <c r="F1978" t="s">
        <v>358</v>
      </c>
      <c r="G1978" t="s">
        <v>282</v>
      </c>
      <c r="I1978" t="s">
        <v>360</v>
      </c>
      <c r="J1978" t="s">
        <v>232</v>
      </c>
      <c r="K1978" t="s">
        <v>232</v>
      </c>
      <c r="L1978" t="s">
        <v>232</v>
      </c>
      <c r="M1978" t="s">
        <v>232</v>
      </c>
      <c r="N1978" t="s">
        <v>232</v>
      </c>
      <c r="O1978" t="s">
        <v>232</v>
      </c>
      <c r="P1978" t="s">
        <v>232</v>
      </c>
      <c r="Q1978" t="s">
        <v>232</v>
      </c>
      <c r="R1978" t="s">
        <v>232</v>
      </c>
      <c r="S1978" t="s">
        <v>232</v>
      </c>
      <c r="T1978" t="s">
        <v>232</v>
      </c>
      <c r="U1978" t="s">
        <v>232</v>
      </c>
      <c r="V1978" t="s">
        <v>232</v>
      </c>
      <c r="W1978" t="s">
        <v>232</v>
      </c>
      <c r="X1978" t="s">
        <v>232</v>
      </c>
      <c r="Y1978">
        <v>46.747999999999998</v>
      </c>
      <c r="Z1978">
        <v>48.828000000000003</v>
      </c>
      <c r="AA1978">
        <v>53.478999999999999</v>
      </c>
      <c r="AB1978">
        <v>54.984999999999999</v>
      </c>
      <c r="AC1978">
        <v>55.661999999999999</v>
      </c>
      <c r="AD1978">
        <v>55.978000000000002</v>
      </c>
      <c r="AE1978">
        <v>57.524999999999999</v>
      </c>
      <c r="AF1978">
        <v>61.01</v>
      </c>
      <c r="AG1978">
        <v>63.006</v>
      </c>
      <c r="AH1978">
        <v>64.686999999999998</v>
      </c>
      <c r="AI1978">
        <v>64.028999999999996</v>
      </c>
      <c r="AJ1978">
        <v>59.030999999999999</v>
      </c>
      <c r="AK1978">
        <v>53.149000000000001</v>
      </c>
      <c r="AL1978">
        <v>44.134</v>
      </c>
      <c r="AM1978">
        <v>52.826000000000001</v>
      </c>
      <c r="AN1978">
        <v>55.802999999999997</v>
      </c>
      <c r="AO1978">
        <v>65.224000000000004</v>
      </c>
      <c r="AP1978">
        <v>79.174999999999997</v>
      </c>
      <c r="AQ1978">
        <v>102.084</v>
      </c>
      <c r="AR1978">
        <v>107.971</v>
      </c>
      <c r="AS1978">
        <v>107.991</v>
      </c>
      <c r="AT1978">
        <v>105.512</v>
      </c>
      <c r="AU1978">
        <v>95.753</v>
      </c>
      <c r="AV1978">
        <v>102.544</v>
      </c>
      <c r="AW1978">
        <v>101.04300000000001</v>
      </c>
      <c r="AX1978">
        <v>94.322999999999993</v>
      </c>
      <c r="AY1978">
        <v>89.466999999999999</v>
      </c>
      <c r="AZ1978">
        <v>79.584999999999994</v>
      </c>
      <c r="BA1978">
        <v>72.980999999999995</v>
      </c>
      <c r="BB1978">
        <v>67.263999999999996</v>
      </c>
      <c r="BC1978">
        <v>2018</v>
      </c>
    </row>
    <row r="1979" spans="1:55" x14ac:dyDescent="0.25">
      <c r="A1979">
        <v>423</v>
      </c>
      <c r="B1979" t="s">
        <v>733</v>
      </c>
      <c r="C1979" t="s">
        <v>361</v>
      </c>
      <c r="D1979" t="s">
        <v>734</v>
      </c>
      <c r="E1979" t="s">
        <v>362</v>
      </c>
      <c r="F1979" t="s">
        <v>363</v>
      </c>
      <c r="G1979" t="s">
        <v>229</v>
      </c>
      <c r="H1979" t="s">
        <v>230</v>
      </c>
      <c r="I1979" t="s">
        <v>740</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19.006</v>
      </c>
      <c r="AM1979">
        <v>18.673999999999999</v>
      </c>
      <c r="AN1979">
        <v>19.3</v>
      </c>
      <c r="AO1979">
        <v>19.731000000000002</v>
      </c>
      <c r="AP1979">
        <v>19.489999999999998</v>
      </c>
      <c r="AQ1979">
        <v>18.140999999999998</v>
      </c>
      <c r="AR1979">
        <v>17.61</v>
      </c>
      <c r="AS1979">
        <v>17.745999999999999</v>
      </c>
      <c r="AT1979">
        <v>18.489999999999998</v>
      </c>
      <c r="AU1979">
        <v>19.649000000000001</v>
      </c>
      <c r="AV1979">
        <v>20.731000000000002</v>
      </c>
      <c r="AW1979">
        <v>21.545000000000002</v>
      </c>
      <c r="AX1979">
        <v>22.795000000000002</v>
      </c>
      <c r="AY1979">
        <v>24.047999999999998</v>
      </c>
      <c r="AZ1979">
        <v>25.372</v>
      </c>
      <c r="BA1979">
        <v>26.731000000000002</v>
      </c>
      <c r="BB1979">
        <v>28.097000000000001</v>
      </c>
      <c r="BC1979">
        <v>2018</v>
      </c>
    </row>
    <row r="1980" spans="1:55" x14ac:dyDescent="0.25">
      <c r="A1980">
        <v>423</v>
      </c>
      <c r="B1980" t="s">
        <v>733</v>
      </c>
      <c r="C1980" t="s">
        <v>364</v>
      </c>
      <c r="D1980" t="s">
        <v>734</v>
      </c>
      <c r="E1980" t="s">
        <v>365</v>
      </c>
      <c r="F1980" t="s">
        <v>366</v>
      </c>
      <c r="G1980" t="s">
        <v>242</v>
      </c>
      <c r="H1980" t="s">
        <v>230</v>
      </c>
      <c r="I1980" t="s">
        <v>741</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-4.3330000000000002</v>
      </c>
      <c r="AM1980">
        <v>-1.994</v>
      </c>
      <c r="AN1980">
        <v>-2.8860000000000001</v>
      </c>
      <c r="AO1980">
        <v>-1.1279999999999999</v>
      </c>
      <c r="AP1980">
        <v>-1.494</v>
      </c>
      <c r="AQ1980">
        <v>-1.19</v>
      </c>
      <c r="AR1980">
        <v>-1.0109999999999999</v>
      </c>
      <c r="AS1980">
        <v>-0.28799999999999998</v>
      </c>
      <c r="AT1980">
        <v>-1.034</v>
      </c>
      <c r="AU1980">
        <v>-1.855</v>
      </c>
      <c r="AV1980">
        <v>-1.381</v>
      </c>
      <c r="AW1980">
        <v>-1.798</v>
      </c>
      <c r="AX1980">
        <v>-1.714</v>
      </c>
      <c r="AY1980">
        <v>-1.81</v>
      </c>
      <c r="AZ1980">
        <v>-1.895</v>
      </c>
      <c r="BA1980">
        <v>-1.93</v>
      </c>
      <c r="BB1980">
        <v>-1.94</v>
      </c>
      <c r="BC1980">
        <v>2017</v>
      </c>
    </row>
    <row r="1981" spans="1:55" x14ac:dyDescent="0.25">
      <c r="A1981">
        <v>423</v>
      </c>
      <c r="B1981" t="s">
        <v>733</v>
      </c>
      <c r="C1981" t="s">
        <v>368</v>
      </c>
      <c r="D1981" t="s">
        <v>734</v>
      </c>
      <c r="E1981" t="s">
        <v>365</v>
      </c>
      <c r="F1981" t="s">
        <v>366</v>
      </c>
      <c r="G1981" t="s">
        <v>282</v>
      </c>
      <c r="I1981" t="s">
        <v>369</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-15.49</v>
      </c>
      <c r="AM1981">
        <v>-7.6680000000000001</v>
      </c>
      <c r="AN1981">
        <v>-11.27</v>
      </c>
      <c r="AO1981">
        <v>-4.109</v>
      </c>
      <c r="AP1981">
        <v>-5.9610000000000003</v>
      </c>
      <c r="AQ1981">
        <v>-4.9390000000000001</v>
      </c>
      <c r="AR1981">
        <v>-4.319</v>
      </c>
      <c r="AS1981">
        <v>-1.462</v>
      </c>
      <c r="AT1981">
        <v>-5.0549999999999997</v>
      </c>
      <c r="AU1981">
        <v>-8.36</v>
      </c>
      <c r="AV1981">
        <v>-5.6379999999999999</v>
      </c>
      <c r="AW1981">
        <v>-7.2990000000000004</v>
      </c>
      <c r="AX1981">
        <v>-6.5060000000000002</v>
      </c>
      <c r="AY1981">
        <v>-6.4749999999999996</v>
      </c>
      <c r="AZ1981">
        <v>-6.3819999999999997</v>
      </c>
      <c r="BA1981">
        <v>-6.1449999999999996</v>
      </c>
      <c r="BB1981">
        <v>-5.8390000000000004</v>
      </c>
      <c r="BC1981">
        <v>2017</v>
      </c>
    </row>
    <row r="1982" spans="1:55" x14ac:dyDescent="0.25">
      <c r="A1982">
        <v>935</v>
      </c>
      <c r="B1982" t="s">
        <v>742</v>
      </c>
      <c r="C1982" t="s">
        <v>225</v>
      </c>
      <c r="D1982" t="s">
        <v>743</v>
      </c>
      <c r="E1982" t="s">
        <v>227</v>
      </c>
      <c r="F1982" t="s">
        <v>228</v>
      </c>
      <c r="G1982" t="s">
        <v>229</v>
      </c>
      <c r="H1982" t="s">
        <v>230</v>
      </c>
      <c r="I1982" t="s">
        <v>744</v>
      </c>
      <c r="J1982" t="s">
        <v>232</v>
      </c>
      <c r="K1982" t="s">
        <v>232</v>
      </c>
      <c r="L1982" t="s">
        <v>232</v>
      </c>
      <c r="M1982" t="s">
        <v>232</v>
      </c>
      <c r="N1982" t="s">
        <v>232</v>
      </c>
      <c r="O1982" t="s">
        <v>232</v>
      </c>
      <c r="P1982" t="s">
        <v>232</v>
      </c>
      <c r="Q1982" t="s">
        <v>232</v>
      </c>
      <c r="R1982" t="s">
        <v>232</v>
      </c>
      <c r="S1982" t="s">
        <v>232</v>
      </c>
      <c r="T1982" t="s">
        <v>232</v>
      </c>
      <c r="U1982" t="s">
        <v>232</v>
      </c>
      <c r="V1982" t="s">
        <v>232</v>
      </c>
      <c r="W1982" t="s">
        <v>232</v>
      </c>
      <c r="X1982" t="s">
        <v>232</v>
      </c>
      <c r="Y1982" s="52">
        <v>2647.66</v>
      </c>
      <c r="Z1982" s="52">
        <v>2767.47</v>
      </c>
      <c r="AA1982" s="52">
        <v>2751.01</v>
      </c>
      <c r="AB1982" s="52">
        <v>2741.97</v>
      </c>
      <c r="AC1982" s="52">
        <v>2781.26</v>
      </c>
      <c r="AD1982" s="52">
        <v>2899.93</v>
      </c>
      <c r="AE1982" s="52">
        <v>2984.28</v>
      </c>
      <c r="AF1982" s="52">
        <v>3033.59</v>
      </c>
      <c r="AG1982" s="52">
        <v>3142.89</v>
      </c>
      <c r="AH1982" s="52">
        <v>3297.1</v>
      </c>
      <c r="AI1982" s="52">
        <v>3512.52</v>
      </c>
      <c r="AJ1982" s="52">
        <v>3753.25</v>
      </c>
      <c r="AK1982" s="52">
        <v>3963.53</v>
      </c>
      <c r="AL1982" s="52">
        <v>4069.84</v>
      </c>
      <c r="AM1982" s="52">
        <v>3874.38</v>
      </c>
      <c r="AN1982" s="52">
        <v>3962.46</v>
      </c>
      <c r="AO1982" s="52">
        <v>4032.91</v>
      </c>
      <c r="AP1982" s="52">
        <v>4000.65</v>
      </c>
      <c r="AQ1982" s="52">
        <v>3981.3</v>
      </c>
      <c r="AR1982" s="52">
        <v>4089.4</v>
      </c>
      <c r="AS1982" s="52">
        <v>4306.5200000000004</v>
      </c>
      <c r="AT1982" s="52">
        <v>4412.05</v>
      </c>
      <c r="AU1982" s="52">
        <v>4604.09</v>
      </c>
      <c r="AV1982" s="52">
        <v>4738.21</v>
      </c>
      <c r="AW1982" s="52">
        <v>4875.38</v>
      </c>
      <c r="AX1982" s="52">
        <v>5006.3599999999997</v>
      </c>
      <c r="AY1982" s="52">
        <v>5132.1000000000004</v>
      </c>
      <c r="AZ1982" s="52">
        <v>5260.37</v>
      </c>
      <c r="BA1982" s="52">
        <v>5393.4</v>
      </c>
      <c r="BB1982" s="52">
        <v>5529.18</v>
      </c>
      <c r="BC1982">
        <v>2017</v>
      </c>
    </row>
    <row r="1983" spans="1:55" x14ac:dyDescent="0.25">
      <c r="A1983">
        <v>935</v>
      </c>
      <c r="B1983" t="s">
        <v>742</v>
      </c>
      <c r="C1983" t="s">
        <v>233</v>
      </c>
      <c r="D1983" t="s">
        <v>743</v>
      </c>
      <c r="E1983" t="s">
        <v>227</v>
      </c>
      <c r="F1983" t="s">
        <v>234</v>
      </c>
      <c r="G1983" t="s">
        <v>235</v>
      </c>
      <c r="I1983" t="s">
        <v>236</v>
      </c>
      <c r="J1983" t="s">
        <v>232</v>
      </c>
      <c r="K1983" t="s">
        <v>232</v>
      </c>
      <c r="L1983" t="s">
        <v>232</v>
      </c>
      <c r="M1983" t="s">
        <v>232</v>
      </c>
      <c r="N1983" t="s">
        <v>232</v>
      </c>
      <c r="O1983" t="s">
        <v>232</v>
      </c>
      <c r="P1983" t="s">
        <v>232</v>
      </c>
      <c r="Q1983" t="s">
        <v>232</v>
      </c>
      <c r="R1983" t="s">
        <v>232</v>
      </c>
      <c r="S1983" t="s">
        <v>232</v>
      </c>
      <c r="T1983" t="s">
        <v>232</v>
      </c>
      <c r="U1983" t="s">
        <v>232</v>
      </c>
      <c r="V1983" t="s">
        <v>232</v>
      </c>
      <c r="W1983" t="s">
        <v>232</v>
      </c>
      <c r="X1983" t="s">
        <v>232</v>
      </c>
      <c r="Y1983" t="s">
        <v>232</v>
      </c>
      <c r="Z1983">
        <v>4.5250000000000004</v>
      </c>
      <c r="AA1983">
        <v>-0.59499999999999997</v>
      </c>
      <c r="AB1983">
        <v>-0.32900000000000001</v>
      </c>
      <c r="AC1983">
        <v>1.4330000000000001</v>
      </c>
      <c r="AD1983">
        <v>4.2670000000000003</v>
      </c>
      <c r="AE1983">
        <v>2.9089999999999998</v>
      </c>
      <c r="AF1983">
        <v>1.6519999999999999</v>
      </c>
      <c r="AG1983">
        <v>3.6030000000000002</v>
      </c>
      <c r="AH1983">
        <v>4.907</v>
      </c>
      <c r="AI1983">
        <v>6.5330000000000004</v>
      </c>
      <c r="AJ1983">
        <v>6.8540000000000001</v>
      </c>
      <c r="AK1983">
        <v>5.6029999999999998</v>
      </c>
      <c r="AL1983">
        <v>2.6819999999999999</v>
      </c>
      <c r="AM1983">
        <v>-4.8029999999999999</v>
      </c>
      <c r="AN1983">
        <v>2.2730000000000001</v>
      </c>
      <c r="AO1983">
        <v>1.778</v>
      </c>
      <c r="AP1983">
        <v>-0.8</v>
      </c>
      <c r="AQ1983">
        <v>-0.48399999999999999</v>
      </c>
      <c r="AR1983">
        <v>2.7149999999999999</v>
      </c>
      <c r="AS1983">
        <v>5.3090000000000002</v>
      </c>
      <c r="AT1983">
        <v>2.4510000000000001</v>
      </c>
      <c r="AU1983">
        <v>4.3529999999999998</v>
      </c>
      <c r="AV1983">
        <v>2.9129999999999998</v>
      </c>
      <c r="AW1983">
        <v>2.895</v>
      </c>
      <c r="AX1983">
        <v>2.6859999999999999</v>
      </c>
      <c r="AY1983">
        <v>2.512</v>
      </c>
      <c r="AZ1983">
        <v>2.4990000000000001</v>
      </c>
      <c r="BA1983">
        <v>2.5289999999999999</v>
      </c>
      <c r="BB1983">
        <v>2.5169999999999999</v>
      </c>
      <c r="BC1983">
        <v>2017</v>
      </c>
    </row>
    <row r="1984" spans="1:55" x14ac:dyDescent="0.25">
      <c r="A1984">
        <v>935</v>
      </c>
      <c r="B1984" t="s">
        <v>742</v>
      </c>
      <c r="C1984" t="s">
        <v>237</v>
      </c>
      <c r="D1984" t="s">
        <v>743</v>
      </c>
      <c r="E1984" t="s">
        <v>238</v>
      </c>
      <c r="F1984" t="s">
        <v>239</v>
      </c>
      <c r="G1984" t="s">
        <v>229</v>
      </c>
      <c r="H1984" t="s">
        <v>230</v>
      </c>
      <c r="I1984" t="s">
        <v>744</v>
      </c>
      <c r="J1984" t="s">
        <v>232</v>
      </c>
      <c r="K1984" t="s">
        <v>232</v>
      </c>
      <c r="L1984" t="s">
        <v>232</v>
      </c>
      <c r="M1984" t="s">
        <v>232</v>
      </c>
      <c r="N1984" t="s">
        <v>232</v>
      </c>
      <c r="O1984" t="s">
        <v>232</v>
      </c>
      <c r="P1984" t="s">
        <v>232</v>
      </c>
      <c r="Q1984" t="s">
        <v>232</v>
      </c>
      <c r="R1984" t="s">
        <v>232</v>
      </c>
      <c r="S1984" t="s">
        <v>232</v>
      </c>
      <c r="T1984" t="s">
        <v>232</v>
      </c>
      <c r="U1984" t="s">
        <v>232</v>
      </c>
      <c r="V1984" t="s">
        <v>232</v>
      </c>
      <c r="W1984" t="s">
        <v>232</v>
      </c>
      <c r="X1984" t="s">
        <v>232</v>
      </c>
      <c r="Y1984" s="52">
        <v>1586.45</v>
      </c>
      <c r="Z1984" s="52">
        <v>1818.34</v>
      </c>
      <c r="AA1984" s="52">
        <v>1958.73</v>
      </c>
      <c r="AB1984" s="52">
        <v>2146.39</v>
      </c>
      <c r="AC1984" s="52">
        <v>2242.42</v>
      </c>
      <c r="AD1984" s="52">
        <v>2379.39</v>
      </c>
      <c r="AE1984" s="52">
        <v>2568.31</v>
      </c>
      <c r="AF1984" s="52">
        <v>2681.64</v>
      </c>
      <c r="AG1984" s="52">
        <v>2810.38</v>
      </c>
      <c r="AH1984" s="52">
        <v>3062.44</v>
      </c>
      <c r="AI1984" s="52">
        <v>3264.93</v>
      </c>
      <c r="AJ1984" s="52">
        <v>3512.8</v>
      </c>
      <c r="AK1984" s="52">
        <v>3840.12</v>
      </c>
      <c r="AL1984" s="52">
        <v>4024.12</v>
      </c>
      <c r="AM1984" s="52">
        <v>3930.41</v>
      </c>
      <c r="AN1984" s="52">
        <v>3962.46</v>
      </c>
      <c r="AO1984" s="52">
        <v>4033.76</v>
      </c>
      <c r="AP1984" s="52">
        <v>4059.91</v>
      </c>
      <c r="AQ1984" s="52">
        <v>4098.13</v>
      </c>
      <c r="AR1984" s="52">
        <v>4313.79</v>
      </c>
      <c r="AS1984" s="52">
        <v>4595.78</v>
      </c>
      <c r="AT1984" s="52">
        <v>4767.99</v>
      </c>
      <c r="AU1984" s="52">
        <v>5047.2700000000004</v>
      </c>
      <c r="AV1984" s="52">
        <v>5259.76</v>
      </c>
      <c r="AW1984" s="52">
        <v>5537.02</v>
      </c>
      <c r="AX1984" s="52">
        <v>5781.46</v>
      </c>
      <c r="AY1984" s="52">
        <v>6031.01</v>
      </c>
      <c r="AZ1984" s="52">
        <v>6291.11</v>
      </c>
      <c r="BA1984" s="52">
        <v>6562.86</v>
      </c>
      <c r="BB1984" s="52">
        <v>6847.58</v>
      </c>
      <c r="BC1984">
        <v>2017</v>
      </c>
    </row>
    <row r="1985" spans="1:55" x14ac:dyDescent="0.25">
      <c r="A1985">
        <v>935</v>
      </c>
      <c r="B1985" t="s">
        <v>742</v>
      </c>
      <c r="C1985" t="s">
        <v>240</v>
      </c>
      <c r="D1985" t="s">
        <v>743</v>
      </c>
      <c r="E1985" t="s">
        <v>238</v>
      </c>
      <c r="F1985" t="s">
        <v>241</v>
      </c>
      <c r="G1985" t="s">
        <v>242</v>
      </c>
      <c r="H1985" t="s">
        <v>230</v>
      </c>
      <c r="I1985" t="s">
        <v>243</v>
      </c>
      <c r="J1985" t="s">
        <v>232</v>
      </c>
      <c r="K1985" t="s">
        <v>232</v>
      </c>
      <c r="L1985" t="s">
        <v>232</v>
      </c>
      <c r="M1985" t="s">
        <v>232</v>
      </c>
      <c r="N1985" t="s">
        <v>232</v>
      </c>
      <c r="O1985" t="s">
        <v>232</v>
      </c>
      <c r="P1985" t="s">
        <v>232</v>
      </c>
      <c r="Q1985" t="s">
        <v>232</v>
      </c>
      <c r="R1985" t="s">
        <v>232</v>
      </c>
      <c r="S1985" t="s">
        <v>232</v>
      </c>
      <c r="T1985" t="s">
        <v>232</v>
      </c>
      <c r="U1985" t="s">
        <v>232</v>
      </c>
      <c r="V1985" t="s">
        <v>232</v>
      </c>
      <c r="W1985" t="s">
        <v>232</v>
      </c>
      <c r="X1985" t="s">
        <v>232</v>
      </c>
      <c r="Y1985">
        <v>59.768000000000001</v>
      </c>
      <c r="Z1985">
        <v>66.986000000000004</v>
      </c>
      <c r="AA1985">
        <v>61.783000000000001</v>
      </c>
      <c r="AB1985">
        <v>66.465000000000003</v>
      </c>
      <c r="AC1985">
        <v>64.867000000000004</v>
      </c>
      <c r="AD1985">
        <v>61.645000000000003</v>
      </c>
      <c r="AE1985">
        <v>67.524000000000001</v>
      </c>
      <c r="AF1985">
        <v>81.899000000000001</v>
      </c>
      <c r="AG1985">
        <v>99.662000000000006</v>
      </c>
      <c r="AH1985">
        <v>119.16200000000001</v>
      </c>
      <c r="AI1985">
        <v>136.28100000000001</v>
      </c>
      <c r="AJ1985">
        <v>155.464</v>
      </c>
      <c r="AK1985">
        <v>189.03200000000001</v>
      </c>
      <c r="AL1985">
        <v>236.03100000000001</v>
      </c>
      <c r="AM1985">
        <v>206.303</v>
      </c>
      <c r="AN1985">
        <v>207.47800000000001</v>
      </c>
      <c r="AO1985">
        <v>227.94800000000001</v>
      </c>
      <c r="AP1985">
        <v>207.376</v>
      </c>
      <c r="AQ1985">
        <v>209.40199999999999</v>
      </c>
      <c r="AR1985">
        <v>207.81800000000001</v>
      </c>
      <c r="AS1985">
        <v>186.83</v>
      </c>
      <c r="AT1985">
        <v>195.09</v>
      </c>
      <c r="AU1985">
        <v>215.91399999999999</v>
      </c>
      <c r="AV1985">
        <v>242.05199999999999</v>
      </c>
      <c r="AW1985">
        <v>246.161</v>
      </c>
      <c r="AX1985">
        <v>259.73599999999999</v>
      </c>
      <c r="AY1985">
        <v>272.48</v>
      </c>
      <c r="AZ1985">
        <v>286.06799999999998</v>
      </c>
      <c r="BA1985">
        <v>299.65300000000002</v>
      </c>
      <c r="BB1985">
        <v>314.65800000000002</v>
      </c>
      <c r="BC1985">
        <v>2017</v>
      </c>
    </row>
    <row r="1986" spans="1:55" x14ac:dyDescent="0.25">
      <c r="A1986">
        <v>935</v>
      </c>
      <c r="B1986" t="s">
        <v>742</v>
      </c>
      <c r="C1986" t="s">
        <v>244</v>
      </c>
      <c r="D1986" t="s">
        <v>743</v>
      </c>
      <c r="E1986" t="s">
        <v>238</v>
      </c>
      <c r="F1986" t="s">
        <v>245</v>
      </c>
      <c r="G1986" t="s">
        <v>246</v>
      </c>
      <c r="H1986" t="s">
        <v>230</v>
      </c>
      <c r="I1986" t="s">
        <v>243</v>
      </c>
      <c r="J1986" t="s">
        <v>232</v>
      </c>
      <c r="K1986" t="s">
        <v>232</v>
      </c>
      <c r="L1986" t="s">
        <v>232</v>
      </c>
      <c r="M1986" t="s">
        <v>232</v>
      </c>
      <c r="N1986" t="s">
        <v>232</v>
      </c>
      <c r="O1986" t="s">
        <v>232</v>
      </c>
      <c r="P1986" t="s">
        <v>232</v>
      </c>
      <c r="Q1986" t="s">
        <v>232</v>
      </c>
      <c r="R1986" t="s">
        <v>232</v>
      </c>
      <c r="S1986" t="s">
        <v>232</v>
      </c>
      <c r="T1986" t="s">
        <v>232</v>
      </c>
      <c r="U1986" t="s">
        <v>232</v>
      </c>
      <c r="V1986" t="s">
        <v>232</v>
      </c>
      <c r="W1986" t="s">
        <v>232</v>
      </c>
      <c r="X1986" t="s">
        <v>232</v>
      </c>
      <c r="Y1986">
        <v>144.023</v>
      </c>
      <c r="Z1986">
        <v>153.297</v>
      </c>
      <c r="AA1986">
        <v>155.01300000000001</v>
      </c>
      <c r="AB1986">
        <v>156.24299999999999</v>
      </c>
      <c r="AC1986">
        <v>160.77000000000001</v>
      </c>
      <c r="AD1986">
        <v>171.376</v>
      </c>
      <c r="AE1986">
        <v>180.22900000000001</v>
      </c>
      <c r="AF1986">
        <v>186.10599999999999</v>
      </c>
      <c r="AG1986">
        <v>196.392</v>
      </c>
      <c r="AH1986">
        <v>211.57499999999999</v>
      </c>
      <c r="AI1986">
        <v>232.41800000000001</v>
      </c>
      <c r="AJ1986">
        <v>255.863</v>
      </c>
      <c r="AK1986">
        <v>277.45699999999999</v>
      </c>
      <c r="AL1986">
        <v>290.44</v>
      </c>
      <c r="AM1986">
        <v>278.60000000000002</v>
      </c>
      <c r="AN1986">
        <v>288.25400000000002</v>
      </c>
      <c r="AO1986">
        <v>299.50700000000001</v>
      </c>
      <c r="AP1986">
        <v>302.81</v>
      </c>
      <c r="AQ1986">
        <v>306.63200000000001</v>
      </c>
      <c r="AR1986">
        <v>320.91699999999997</v>
      </c>
      <c r="AS1986">
        <v>341.57</v>
      </c>
      <c r="AT1986">
        <v>353.76499999999999</v>
      </c>
      <c r="AU1986">
        <v>376.18099999999998</v>
      </c>
      <c r="AV1986">
        <v>395.86799999999999</v>
      </c>
      <c r="AW1986">
        <v>414.57100000000003</v>
      </c>
      <c r="AX1986">
        <v>434.59800000000001</v>
      </c>
      <c r="AY1986">
        <v>454.77499999999998</v>
      </c>
      <c r="AZ1986">
        <v>475.78699999999998</v>
      </c>
      <c r="BA1986">
        <v>497.92899999999997</v>
      </c>
      <c r="BB1986">
        <v>521.14700000000005</v>
      </c>
      <c r="BC1986">
        <v>2017</v>
      </c>
    </row>
    <row r="1987" spans="1:55" x14ac:dyDescent="0.25">
      <c r="A1987">
        <v>935</v>
      </c>
      <c r="B1987" t="s">
        <v>742</v>
      </c>
      <c r="C1987" t="s">
        <v>247</v>
      </c>
      <c r="D1987" t="s">
        <v>743</v>
      </c>
      <c r="E1987" t="s">
        <v>248</v>
      </c>
      <c r="F1987" t="s">
        <v>249</v>
      </c>
      <c r="G1987" t="s">
        <v>250</v>
      </c>
      <c r="I1987" t="s">
        <v>251</v>
      </c>
      <c r="J1987" t="s">
        <v>232</v>
      </c>
      <c r="K1987" t="s">
        <v>232</v>
      </c>
      <c r="L1987" t="s">
        <v>232</v>
      </c>
      <c r="M1987" t="s">
        <v>232</v>
      </c>
      <c r="N1987" t="s">
        <v>232</v>
      </c>
      <c r="O1987" t="s">
        <v>232</v>
      </c>
      <c r="P1987" t="s">
        <v>232</v>
      </c>
      <c r="Q1987" t="s">
        <v>232</v>
      </c>
      <c r="R1987" t="s">
        <v>232</v>
      </c>
      <c r="S1987" t="s">
        <v>232</v>
      </c>
      <c r="T1987" t="s">
        <v>232</v>
      </c>
      <c r="U1987" t="s">
        <v>232</v>
      </c>
      <c r="V1987" t="s">
        <v>232</v>
      </c>
      <c r="W1987" t="s">
        <v>232</v>
      </c>
      <c r="X1987" t="s">
        <v>232</v>
      </c>
      <c r="Y1987">
        <v>59.918999999999997</v>
      </c>
      <c r="Z1987">
        <v>65.703999999999994</v>
      </c>
      <c r="AA1987">
        <v>71.2</v>
      </c>
      <c r="AB1987">
        <v>78.278999999999996</v>
      </c>
      <c r="AC1987">
        <v>80.626000000000005</v>
      </c>
      <c r="AD1987">
        <v>82.05</v>
      </c>
      <c r="AE1987">
        <v>86.061000000000007</v>
      </c>
      <c r="AF1987">
        <v>88.397999999999996</v>
      </c>
      <c r="AG1987">
        <v>89.42</v>
      </c>
      <c r="AH1987">
        <v>92.882999999999996</v>
      </c>
      <c r="AI1987">
        <v>92.950999999999993</v>
      </c>
      <c r="AJ1987">
        <v>93.593999999999994</v>
      </c>
      <c r="AK1987">
        <v>96.885999999999996</v>
      </c>
      <c r="AL1987">
        <v>98.876999999999995</v>
      </c>
      <c r="AM1987">
        <v>101.446</v>
      </c>
      <c r="AN1987">
        <v>100</v>
      </c>
      <c r="AO1987">
        <v>100.021</v>
      </c>
      <c r="AP1987">
        <v>101.48099999999999</v>
      </c>
      <c r="AQ1987">
        <v>102.934</v>
      </c>
      <c r="AR1987">
        <v>105.48699999999999</v>
      </c>
      <c r="AS1987">
        <v>106.717</v>
      </c>
      <c r="AT1987">
        <v>108.06699999999999</v>
      </c>
      <c r="AU1987">
        <v>109.626</v>
      </c>
      <c r="AV1987">
        <v>111.00700000000001</v>
      </c>
      <c r="AW1987">
        <v>113.571</v>
      </c>
      <c r="AX1987">
        <v>115.482</v>
      </c>
      <c r="AY1987">
        <v>117.515</v>
      </c>
      <c r="AZ1987">
        <v>119.595</v>
      </c>
      <c r="BA1987">
        <v>121.68300000000001</v>
      </c>
      <c r="BB1987">
        <v>123.84399999999999</v>
      </c>
      <c r="BC1987">
        <v>2017</v>
      </c>
    </row>
    <row r="1988" spans="1:55" x14ac:dyDescent="0.25">
      <c r="A1988">
        <v>935</v>
      </c>
      <c r="B1988" t="s">
        <v>742</v>
      </c>
      <c r="C1988" t="s">
        <v>252</v>
      </c>
      <c r="D1988" t="s">
        <v>743</v>
      </c>
      <c r="E1988" t="s">
        <v>253</v>
      </c>
      <c r="F1988" t="s">
        <v>254</v>
      </c>
      <c r="G1988" t="s">
        <v>229</v>
      </c>
      <c r="H1988" t="s">
        <v>220</v>
      </c>
      <c r="I1988" t="s">
        <v>255</v>
      </c>
      <c r="J1988" t="s">
        <v>232</v>
      </c>
      <c r="K1988" t="s">
        <v>232</v>
      </c>
      <c r="L1988" t="s">
        <v>232</v>
      </c>
      <c r="M1988" t="s">
        <v>232</v>
      </c>
      <c r="N1988" t="s">
        <v>232</v>
      </c>
      <c r="O1988" t="s">
        <v>232</v>
      </c>
      <c r="P1988" t="s">
        <v>232</v>
      </c>
      <c r="Q1988" t="s">
        <v>232</v>
      </c>
      <c r="R1988" t="s">
        <v>232</v>
      </c>
      <c r="S1988" t="s">
        <v>232</v>
      </c>
      <c r="T1988" t="s">
        <v>232</v>
      </c>
      <c r="U1988" t="s">
        <v>232</v>
      </c>
      <c r="V1988" t="s">
        <v>232</v>
      </c>
      <c r="W1988" t="s">
        <v>232</v>
      </c>
      <c r="X1988" t="s">
        <v>232</v>
      </c>
      <c r="Y1988" s="52">
        <v>256229.53</v>
      </c>
      <c r="Z1988" s="52">
        <v>268130.59000000003</v>
      </c>
      <c r="AA1988" s="52">
        <v>266851.73</v>
      </c>
      <c r="AB1988" s="52">
        <v>266233.09999999998</v>
      </c>
      <c r="AC1988" s="52">
        <v>270297.23</v>
      </c>
      <c r="AD1988" s="52">
        <v>282146.07</v>
      </c>
      <c r="AE1988" s="52">
        <v>291660.39</v>
      </c>
      <c r="AF1988" s="52">
        <v>297376.52</v>
      </c>
      <c r="AG1988" s="52">
        <v>308348.89</v>
      </c>
      <c r="AH1988" s="52">
        <v>323392.62</v>
      </c>
      <c r="AI1988" s="52">
        <v>344402.88</v>
      </c>
      <c r="AJ1988" s="52">
        <v>367116.72</v>
      </c>
      <c r="AK1988" s="52">
        <v>386525.94</v>
      </c>
      <c r="AL1988" s="52">
        <v>393471.33</v>
      </c>
      <c r="AM1988" s="52">
        <v>371615.54</v>
      </c>
      <c r="AN1988" s="52">
        <v>378745.05</v>
      </c>
      <c r="AO1988" s="52">
        <v>384572.66</v>
      </c>
      <c r="AP1988" s="52">
        <v>380817.09</v>
      </c>
      <c r="AQ1988" s="52">
        <v>378590.31</v>
      </c>
      <c r="AR1988" s="52">
        <v>389006.57</v>
      </c>
      <c r="AS1988" s="52">
        <v>408654.74</v>
      </c>
      <c r="AT1988" s="52">
        <v>418051.42</v>
      </c>
      <c r="AU1988" s="52">
        <v>435217.54</v>
      </c>
      <c r="AV1988" s="52">
        <v>447299.07</v>
      </c>
      <c r="AW1988" s="52">
        <v>459681.25</v>
      </c>
      <c r="AX1988" s="52">
        <v>471470.05</v>
      </c>
      <c r="AY1988" s="52">
        <v>482725.44</v>
      </c>
      <c r="AZ1988" s="52">
        <v>494193.77</v>
      </c>
      <c r="BA1988" s="52">
        <v>506278.2</v>
      </c>
      <c r="BB1988" s="52">
        <v>518806.96</v>
      </c>
      <c r="BC1988">
        <v>2017</v>
      </c>
    </row>
    <row r="1989" spans="1:55" x14ac:dyDescent="0.25">
      <c r="A1989">
        <v>935</v>
      </c>
      <c r="B1989" t="s">
        <v>742</v>
      </c>
      <c r="C1989" t="s">
        <v>256</v>
      </c>
      <c r="D1989" t="s">
        <v>743</v>
      </c>
      <c r="E1989" t="s">
        <v>253</v>
      </c>
      <c r="F1989" t="s">
        <v>257</v>
      </c>
      <c r="G1989" t="s">
        <v>258</v>
      </c>
      <c r="H1989" t="s">
        <v>220</v>
      </c>
      <c r="I1989" t="s">
        <v>255</v>
      </c>
      <c r="J1989" t="s">
        <v>232</v>
      </c>
      <c r="K1989" t="s">
        <v>232</v>
      </c>
      <c r="L1989" t="s">
        <v>232</v>
      </c>
      <c r="M1989" t="s">
        <v>232</v>
      </c>
      <c r="N1989" t="s">
        <v>232</v>
      </c>
      <c r="O1989" t="s">
        <v>232</v>
      </c>
      <c r="P1989" t="s">
        <v>232</v>
      </c>
      <c r="Q1989" t="s">
        <v>232</v>
      </c>
      <c r="R1989" t="s">
        <v>232</v>
      </c>
      <c r="S1989" t="s">
        <v>232</v>
      </c>
      <c r="T1989" t="s">
        <v>232</v>
      </c>
      <c r="U1989" t="s">
        <v>232</v>
      </c>
      <c r="V1989" t="s">
        <v>232</v>
      </c>
      <c r="W1989" t="s">
        <v>232</v>
      </c>
      <c r="X1989" t="s">
        <v>232</v>
      </c>
      <c r="Y1989" s="52">
        <v>19029.060000000001</v>
      </c>
      <c r="Z1989" s="52">
        <v>19912.89</v>
      </c>
      <c r="AA1989" s="52">
        <v>19817.919999999998</v>
      </c>
      <c r="AB1989" s="52">
        <v>19771.98</v>
      </c>
      <c r="AC1989" s="52">
        <v>20073.8</v>
      </c>
      <c r="AD1989" s="52">
        <v>20953.759999999998</v>
      </c>
      <c r="AE1989" s="52">
        <v>21660.35</v>
      </c>
      <c r="AF1989" s="52">
        <v>22084.86</v>
      </c>
      <c r="AG1989" s="52">
        <v>22899.73</v>
      </c>
      <c r="AH1989" s="52">
        <v>24016.97</v>
      </c>
      <c r="AI1989" s="52">
        <v>25577.31</v>
      </c>
      <c r="AJ1989" s="52">
        <v>27264.16</v>
      </c>
      <c r="AK1989" s="52">
        <v>28705.599999999999</v>
      </c>
      <c r="AL1989" s="52">
        <v>29221.41</v>
      </c>
      <c r="AM1989" s="52">
        <v>27598.27</v>
      </c>
      <c r="AN1989" s="52">
        <v>28127.75</v>
      </c>
      <c r="AO1989" s="52">
        <v>28560.54</v>
      </c>
      <c r="AP1989" s="52">
        <v>28281.63</v>
      </c>
      <c r="AQ1989" s="52">
        <v>28116.26</v>
      </c>
      <c r="AR1989" s="52">
        <v>28889.83</v>
      </c>
      <c r="AS1989" s="52">
        <v>30349.01</v>
      </c>
      <c r="AT1989" s="52">
        <v>31046.86</v>
      </c>
      <c r="AU1989" s="52">
        <v>32321.72</v>
      </c>
      <c r="AV1989" s="52">
        <v>33218.959999999999</v>
      </c>
      <c r="AW1989" s="52">
        <v>34138.53</v>
      </c>
      <c r="AX1989" s="52">
        <v>35014.03</v>
      </c>
      <c r="AY1989" s="52">
        <v>35849.919999999998</v>
      </c>
      <c r="AZ1989" s="52">
        <v>36701.629999999997</v>
      </c>
      <c r="BA1989" s="52">
        <v>37599.08</v>
      </c>
      <c r="BB1989" s="52">
        <v>38529.54</v>
      </c>
      <c r="BC1989">
        <v>2017</v>
      </c>
    </row>
    <row r="1990" spans="1:55" x14ac:dyDescent="0.25">
      <c r="A1990">
        <v>935</v>
      </c>
      <c r="B1990" t="s">
        <v>742</v>
      </c>
      <c r="C1990" t="s">
        <v>259</v>
      </c>
      <c r="D1990" t="s">
        <v>743</v>
      </c>
      <c r="E1990" t="s">
        <v>260</v>
      </c>
      <c r="F1990" t="s">
        <v>261</v>
      </c>
      <c r="G1990" t="s">
        <v>229</v>
      </c>
      <c r="H1990" t="s">
        <v>220</v>
      </c>
      <c r="I1990" t="s">
        <v>262</v>
      </c>
      <c r="J1990" t="s">
        <v>232</v>
      </c>
      <c r="K1990" t="s">
        <v>232</v>
      </c>
      <c r="L1990" t="s">
        <v>232</v>
      </c>
      <c r="M1990" t="s">
        <v>232</v>
      </c>
      <c r="N1990" t="s">
        <v>232</v>
      </c>
      <c r="O1990" t="s">
        <v>232</v>
      </c>
      <c r="P1990" t="s">
        <v>232</v>
      </c>
      <c r="Q1990" t="s">
        <v>232</v>
      </c>
      <c r="R1990" t="s">
        <v>232</v>
      </c>
      <c r="S1990" t="s">
        <v>232</v>
      </c>
      <c r="T1990" t="s">
        <v>232</v>
      </c>
      <c r="U1990" t="s">
        <v>232</v>
      </c>
      <c r="V1990" t="s">
        <v>232</v>
      </c>
      <c r="W1990" t="s">
        <v>232</v>
      </c>
      <c r="X1990" t="s">
        <v>232</v>
      </c>
      <c r="Y1990" s="52">
        <v>153529.69</v>
      </c>
      <c r="Z1990" s="52">
        <v>176172.99</v>
      </c>
      <c r="AA1990" s="52">
        <v>189998.93</v>
      </c>
      <c r="AB1990" s="52">
        <v>208404.99</v>
      </c>
      <c r="AC1990" s="52">
        <v>217929.99</v>
      </c>
      <c r="AD1990" s="52">
        <v>231501.3</v>
      </c>
      <c r="AE1990" s="52">
        <v>251006.86</v>
      </c>
      <c r="AF1990" s="52">
        <v>262875.81</v>
      </c>
      <c r="AG1990" s="52">
        <v>275726.36</v>
      </c>
      <c r="AH1990" s="52">
        <v>300376.63</v>
      </c>
      <c r="AI1990" s="52">
        <v>320127.21000000002</v>
      </c>
      <c r="AJ1990" s="52">
        <v>343597.75</v>
      </c>
      <c r="AK1990" s="52">
        <v>374490.91</v>
      </c>
      <c r="AL1990" s="52">
        <v>389050.84</v>
      </c>
      <c r="AM1990" s="52">
        <v>376989.34</v>
      </c>
      <c r="AN1990" s="52">
        <v>378745.05</v>
      </c>
      <c r="AO1990" s="52">
        <v>384653.24</v>
      </c>
      <c r="AP1990" s="52">
        <v>386457.88</v>
      </c>
      <c r="AQ1990" s="52">
        <v>389699.44</v>
      </c>
      <c r="AR1990" s="52">
        <v>410351.7</v>
      </c>
      <c r="AS1990" s="52">
        <v>436103.92</v>
      </c>
      <c r="AT1990" s="52">
        <v>451777.61</v>
      </c>
      <c r="AU1990" s="52">
        <v>477110.59</v>
      </c>
      <c r="AV1990" s="52">
        <v>496535.45</v>
      </c>
      <c r="AW1990" s="52">
        <v>522064.31</v>
      </c>
      <c r="AX1990" s="52">
        <v>544464.82999999996</v>
      </c>
      <c r="AY1990" s="52">
        <v>567276.81999999995</v>
      </c>
      <c r="AZ1990" s="52">
        <v>591028.66</v>
      </c>
      <c r="BA1990" s="52">
        <v>616054.59</v>
      </c>
      <c r="BB1990" s="52">
        <v>642512.9</v>
      </c>
      <c r="BC1990">
        <v>2017</v>
      </c>
    </row>
    <row r="1991" spans="1:55" x14ac:dyDescent="0.25">
      <c r="A1991">
        <v>935</v>
      </c>
      <c r="B1991" t="s">
        <v>742</v>
      </c>
      <c r="C1991" t="s">
        <v>263</v>
      </c>
      <c r="D1991" t="s">
        <v>743</v>
      </c>
      <c r="E1991" t="s">
        <v>260</v>
      </c>
      <c r="F1991" t="s">
        <v>264</v>
      </c>
      <c r="G1991" t="s">
        <v>242</v>
      </c>
      <c r="H1991" t="s">
        <v>220</v>
      </c>
      <c r="I1991" t="s">
        <v>262</v>
      </c>
      <c r="J1991" t="s">
        <v>232</v>
      </c>
      <c r="K1991" t="s">
        <v>232</v>
      </c>
      <c r="L1991" t="s">
        <v>232</v>
      </c>
      <c r="M1991" t="s">
        <v>232</v>
      </c>
      <c r="N1991" t="s">
        <v>232</v>
      </c>
      <c r="O1991" t="s">
        <v>232</v>
      </c>
      <c r="P1991" t="s">
        <v>232</v>
      </c>
      <c r="Q1991" t="s">
        <v>232</v>
      </c>
      <c r="R1991" t="s">
        <v>232</v>
      </c>
      <c r="S1991" t="s">
        <v>232</v>
      </c>
      <c r="T1991" t="s">
        <v>232</v>
      </c>
      <c r="U1991" t="s">
        <v>232</v>
      </c>
      <c r="V1991" t="s">
        <v>232</v>
      </c>
      <c r="W1991" t="s">
        <v>232</v>
      </c>
      <c r="X1991" t="s">
        <v>232</v>
      </c>
      <c r="Y1991" s="52">
        <v>5784.1</v>
      </c>
      <c r="Z1991" s="52">
        <v>6490.09</v>
      </c>
      <c r="AA1991" s="52">
        <v>5993</v>
      </c>
      <c r="AB1991" s="52">
        <v>6453.43</v>
      </c>
      <c r="AC1991" s="52">
        <v>6304.16</v>
      </c>
      <c r="AD1991" s="52">
        <v>5997.69</v>
      </c>
      <c r="AE1991" s="52">
        <v>6599.31</v>
      </c>
      <c r="AF1991" s="52">
        <v>8028.36</v>
      </c>
      <c r="AG1991" s="52">
        <v>9777.81</v>
      </c>
      <c r="AH1991" s="52">
        <v>11687.92</v>
      </c>
      <c r="AI1991" s="52">
        <v>13362.34</v>
      </c>
      <c r="AJ1991" s="52">
        <v>15206.4</v>
      </c>
      <c r="AK1991" s="52">
        <v>18434.54</v>
      </c>
      <c r="AL1991" s="52">
        <v>22819.46</v>
      </c>
      <c r="AM1991" s="52">
        <v>19787.77</v>
      </c>
      <c r="AN1991" s="52">
        <v>19831.400000000001</v>
      </c>
      <c r="AO1991" s="52">
        <v>21736.84</v>
      </c>
      <c r="AP1991" s="52">
        <v>19739.900000000001</v>
      </c>
      <c r="AQ1991" s="52">
        <v>19912.509999999998</v>
      </c>
      <c r="AR1991" s="52">
        <v>19768.84</v>
      </c>
      <c r="AS1991" s="52">
        <v>17728.7</v>
      </c>
      <c r="AT1991" s="52">
        <v>18485.240000000002</v>
      </c>
      <c r="AU1991" s="52">
        <v>20409.98</v>
      </c>
      <c r="AV1991" s="52">
        <v>22850.32</v>
      </c>
      <c r="AW1991" s="52">
        <v>23209.599999999999</v>
      </c>
      <c r="AX1991" s="52">
        <v>24460.45</v>
      </c>
      <c r="AY1991" s="52">
        <v>25629.46</v>
      </c>
      <c r="AZ1991" s="52">
        <v>26875.15</v>
      </c>
      <c r="BA1991" s="52">
        <v>28128.38</v>
      </c>
      <c r="BB1991" s="52">
        <v>29524.560000000001</v>
      </c>
      <c r="BC1991">
        <v>2017</v>
      </c>
    </row>
    <row r="1992" spans="1:55" x14ac:dyDescent="0.25">
      <c r="A1992">
        <v>935</v>
      </c>
      <c r="B1992" t="s">
        <v>742</v>
      </c>
      <c r="C1992" t="s">
        <v>265</v>
      </c>
      <c r="D1992" t="s">
        <v>743</v>
      </c>
      <c r="E1992" t="s">
        <v>260</v>
      </c>
      <c r="F1992" t="s">
        <v>266</v>
      </c>
      <c r="G1992" t="s">
        <v>246</v>
      </c>
      <c r="H1992" t="s">
        <v>220</v>
      </c>
      <c r="I1992" t="s">
        <v>262</v>
      </c>
      <c r="J1992" t="s">
        <v>232</v>
      </c>
      <c r="K1992" t="s">
        <v>232</v>
      </c>
      <c r="L1992" t="s">
        <v>232</v>
      </c>
      <c r="M1992" t="s">
        <v>232</v>
      </c>
      <c r="N1992" t="s">
        <v>232</v>
      </c>
      <c r="O1992" t="s">
        <v>232</v>
      </c>
      <c r="P1992" t="s">
        <v>232</v>
      </c>
      <c r="Q1992" t="s">
        <v>232</v>
      </c>
      <c r="R1992" t="s">
        <v>232</v>
      </c>
      <c r="S1992" t="s">
        <v>232</v>
      </c>
      <c r="T1992" t="s">
        <v>232</v>
      </c>
      <c r="U1992" t="s">
        <v>232</v>
      </c>
      <c r="V1992" t="s">
        <v>232</v>
      </c>
      <c r="W1992" t="s">
        <v>232</v>
      </c>
      <c r="X1992" t="s">
        <v>232</v>
      </c>
      <c r="Y1992" s="52">
        <v>13937.98</v>
      </c>
      <c r="Z1992" s="52">
        <v>14852.43</v>
      </c>
      <c r="AA1992" s="52">
        <v>15036.48</v>
      </c>
      <c r="AB1992" s="52">
        <v>15170.48</v>
      </c>
      <c r="AC1992" s="52">
        <v>15624.47</v>
      </c>
      <c r="AD1992" s="52">
        <v>16673.95</v>
      </c>
      <c r="AE1992" s="52">
        <v>17614.240000000002</v>
      </c>
      <c r="AF1992" s="52">
        <v>18243.580000000002</v>
      </c>
      <c r="AG1992" s="52">
        <v>19268</v>
      </c>
      <c r="AH1992" s="52">
        <v>20752.080000000002</v>
      </c>
      <c r="AI1992" s="52">
        <v>22788.66</v>
      </c>
      <c r="AJ1992" s="52">
        <v>25026.77</v>
      </c>
      <c r="AK1992" s="52">
        <v>27057.79</v>
      </c>
      <c r="AL1992" s="52">
        <v>28079.7</v>
      </c>
      <c r="AM1992" s="52">
        <v>26722.17</v>
      </c>
      <c r="AN1992" s="52">
        <v>27552.2</v>
      </c>
      <c r="AO1992" s="52">
        <v>28560.54</v>
      </c>
      <c r="AP1992" s="52">
        <v>28824.1</v>
      </c>
      <c r="AQ1992" s="52">
        <v>29158.3</v>
      </c>
      <c r="AR1992" s="52">
        <v>30527.43</v>
      </c>
      <c r="AS1992" s="52">
        <v>32412.29</v>
      </c>
      <c r="AT1992" s="52">
        <v>33520.03</v>
      </c>
      <c r="AU1992" s="52">
        <v>35559.83</v>
      </c>
      <c r="AV1992" s="52">
        <v>37370.97</v>
      </c>
      <c r="AW1992" s="52">
        <v>39088.36</v>
      </c>
      <c r="AX1992" s="52">
        <v>40927.96</v>
      </c>
      <c r="AY1992" s="52">
        <v>42776.17</v>
      </c>
      <c r="AZ1992" s="52">
        <v>44698.6</v>
      </c>
      <c r="BA1992" s="52">
        <v>46740.55</v>
      </c>
      <c r="BB1992" s="52">
        <v>48899.63</v>
      </c>
      <c r="BC1992">
        <v>2017</v>
      </c>
    </row>
    <row r="1993" spans="1:55" x14ac:dyDescent="0.25">
      <c r="A1993">
        <v>935</v>
      </c>
      <c r="B1993" t="s">
        <v>742</v>
      </c>
      <c r="C1993" t="s">
        <v>267</v>
      </c>
      <c r="D1993" t="s">
        <v>743</v>
      </c>
      <c r="E1993" t="s">
        <v>268</v>
      </c>
      <c r="F1993" t="s">
        <v>269</v>
      </c>
      <c r="G1993" t="s">
        <v>270</v>
      </c>
    </row>
    <row r="1994" spans="1:55" x14ac:dyDescent="0.25">
      <c r="A1994">
        <v>935</v>
      </c>
      <c r="B1994" t="s">
        <v>742</v>
      </c>
      <c r="C1994" t="s">
        <v>271</v>
      </c>
      <c r="D1994" t="s">
        <v>743</v>
      </c>
      <c r="E1994" t="s">
        <v>272</v>
      </c>
      <c r="F1994" t="s">
        <v>273</v>
      </c>
      <c r="G1994" t="s">
        <v>274</v>
      </c>
      <c r="I1994" t="s">
        <v>243</v>
      </c>
      <c r="J1994" t="s">
        <v>232</v>
      </c>
      <c r="K1994" t="s">
        <v>232</v>
      </c>
      <c r="L1994" t="s">
        <v>232</v>
      </c>
      <c r="M1994" t="s">
        <v>232</v>
      </c>
      <c r="N1994" t="s">
        <v>232</v>
      </c>
      <c r="O1994" t="s">
        <v>232</v>
      </c>
      <c r="P1994" t="s">
        <v>232</v>
      </c>
      <c r="Q1994" t="s">
        <v>232</v>
      </c>
      <c r="R1994" t="s">
        <v>232</v>
      </c>
      <c r="S1994" t="s">
        <v>232</v>
      </c>
      <c r="T1994" t="s">
        <v>232</v>
      </c>
      <c r="U1994" t="s">
        <v>232</v>
      </c>
      <c r="V1994" t="s">
        <v>232</v>
      </c>
      <c r="W1994" t="s">
        <v>232</v>
      </c>
      <c r="X1994" t="s">
        <v>232</v>
      </c>
      <c r="Y1994">
        <v>0.376</v>
      </c>
      <c r="Z1994">
        <v>0.378</v>
      </c>
      <c r="AA1994">
        <v>0.36099999999999999</v>
      </c>
      <c r="AB1994">
        <v>0.35099999999999998</v>
      </c>
      <c r="AC1994">
        <v>0.34399999999999997</v>
      </c>
      <c r="AD1994">
        <v>0.34200000000000003</v>
      </c>
      <c r="AE1994">
        <v>0.34399999999999997</v>
      </c>
      <c r="AF1994">
        <v>0.33900000000000002</v>
      </c>
      <c r="AG1994">
        <v>0.33800000000000002</v>
      </c>
      <c r="AH1994">
        <v>0.33700000000000002</v>
      </c>
      <c r="AI1994">
        <v>0.34200000000000003</v>
      </c>
      <c r="AJ1994">
        <v>0.34699999999999998</v>
      </c>
      <c r="AK1994">
        <v>0.34799999999999998</v>
      </c>
      <c r="AL1994">
        <v>0.34699999999999998</v>
      </c>
      <c r="AM1994">
        <v>0.33200000000000002</v>
      </c>
      <c r="AN1994">
        <v>0.32200000000000001</v>
      </c>
      <c r="AO1994">
        <v>0.315</v>
      </c>
      <c r="AP1994">
        <v>0.30299999999999999</v>
      </c>
      <c r="AQ1994">
        <v>0.29199999999999998</v>
      </c>
      <c r="AR1994">
        <v>0.28999999999999998</v>
      </c>
      <c r="AS1994">
        <v>0.29499999999999998</v>
      </c>
      <c r="AT1994">
        <v>0.29299999999999998</v>
      </c>
      <c r="AU1994">
        <v>0.29499999999999998</v>
      </c>
      <c r="AV1994">
        <v>0.29299999999999998</v>
      </c>
      <c r="AW1994">
        <v>0.29199999999999998</v>
      </c>
      <c r="AX1994">
        <v>0.28899999999999998</v>
      </c>
      <c r="AY1994">
        <v>0.28599999999999998</v>
      </c>
      <c r="AZ1994">
        <v>0.28399999999999997</v>
      </c>
      <c r="BA1994">
        <v>0.28100000000000003</v>
      </c>
      <c r="BB1994">
        <v>0.27800000000000002</v>
      </c>
      <c r="BC1994">
        <v>2017</v>
      </c>
    </row>
    <row r="1995" spans="1:55" x14ac:dyDescent="0.25">
      <c r="A1995">
        <v>935</v>
      </c>
      <c r="B1995" t="s">
        <v>742</v>
      </c>
      <c r="C1995" t="s">
        <v>275</v>
      </c>
      <c r="D1995" t="s">
        <v>743</v>
      </c>
      <c r="E1995" t="s">
        <v>276</v>
      </c>
      <c r="F1995" t="s">
        <v>277</v>
      </c>
      <c r="G1995" t="s">
        <v>278</v>
      </c>
      <c r="I1995" t="s">
        <v>243</v>
      </c>
      <c r="J1995" t="s">
        <v>232</v>
      </c>
      <c r="K1995" t="s">
        <v>232</v>
      </c>
      <c r="L1995" t="s">
        <v>232</v>
      </c>
      <c r="M1995" t="s">
        <v>232</v>
      </c>
      <c r="N1995" t="s">
        <v>232</v>
      </c>
      <c r="O1995" t="s">
        <v>232</v>
      </c>
      <c r="P1995" t="s">
        <v>232</v>
      </c>
      <c r="Q1995" t="s">
        <v>232</v>
      </c>
      <c r="R1995" t="s">
        <v>232</v>
      </c>
      <c r="S1995" t="s">
        <v>232</v>
      </c>
      <c r="T1995" t="s">
        <v>232</v>
      </c>
      <c r="U1995" t="s">
        <v>232</v>
      </c>
      <c r="V1995" t="s">
        <v>232</v>
      </c>
      <c r="W1995" t="s">
        <v>232</v>
      </c>
      <c r="X1995" t="s">
        <v>232</v>
      </c>
      <c r="Y1995">
        <v>11.015000000000001</v>
      </c>
      <c r="Z1995">
        <v>11.862</v>
      </c>
      <c r="AA1995">
        <v>12.635999999999999</v>
      </c>
      <c r="AB1995">
        <v>13.738</v>
      </c>
      <c r="AC1995">
        <v>13.948</v>
      </c>
      <c r="AD1995">
        <v>13.884</v>
      </c>
      <c r="AE1995">
        <v>14.25</v>
      </c>
      <c r="AF1995">
        <v>14.409000000000001</v>
      </c>
      <c r="AG1995">
        <v>14.31</v>
      </c>
      <c r="AH1995">
        <v>14.475</v>
      </c>
      <c r="AI1995">
        <v>14.048</v>
      </c>
      <c r="AJ1995">
        <v>13.728999999999999</v>
      </c>
      <c r="AK1995">
        <v>13.84</v>
      </c>
      <c r="AL1995">
        <v>13.855</v>
      </c>
      <c r="AM1995">
        <v>14.108000000000001</v>
      </c>
      <c r="AN1995">
        <v>13.746</v>
      </c>
      <c r="AO1995">
        <v>13.468</v>
      </c>
      <c r="AP1995">
        <v>13.407</v>
      </c>
      <c r="AQ1995">
        <v>13.365</v>
      </c>
      <c r="AR1995">
        <v>13.442</v>
      </c>
      <c r="AS1995">
        <v>13.455</v>
      </c>
      <c r="AT1995">
        <v>13.478</v>
      </c>
      <c r="AU1995">
        <v>13.417</v>
      </c>
      <c r="AV1995">
        <v>13.287000000000001</v>
      </c>
      <c r="AW1995">
        <v>13.356</v>
      </c>
      <c r="AX1995">
        <v>13.303000000000001</v>
      </c>
      <c r="AY1995">
        <v>13.262</v>
      </c>
      <c r="AZ1995">
        <v>13.223000000000001</v>
      </c>
      <c r="BA1995">
        <v>13.18</v>
      </c>
      <c r="BB1995">
        <v>13.138999999999999</v>
      </c>
      <c r="BC1995">
        <v>2017</v>
      </c>
    </row>
    <row r="1996" spans="1:55" x14ac:dyDescent="0.25">
      <c r="A1996">
        <v>935</v>
      </c>
      <c r="B1996" t="s">
        <v>742</v>
      </c>
      <c r="C1996" t="s">
        <v>279</v>
      </c>
      <c r="D1996" t="s">
        <v>743</v>
      </c>
      <c r="E1996" t="s">
        <v>280</v>
      </c>
      <c r="F1996" t="s">
        <v>281</v>
      </c>
      <c r="G1996" t="s">
        <v>282</v>
      </c>
      <c r="I1996" t="s">
        <v>744</v>
      </c>
      <c r="J1996" t="s">
        <v>232</v>
      </c>
      <c r="K1996" t="s">
        <v>232</v>
      </c>
      <c r="L1996" t="s">
        <v>232</v>
      </c>
      <c r="M1996" t="s">
        <v>232</v>
      </c>
      <c r="N1996" t="s">
        <v>232</v>
      </c>
      <c r="O1996" t="s">
        <v>232</v>
      </c>
      <c r="P1996" t="s">
        <v>232</v>
      </c>
      <c r="Q1996" t="s">
        <v>232</v>
      </c>
      <c r="R1996" t="s">
        <v>232</v>
      </c>
      <c r="S1996" t="s">
        <v>232</v>
      </c>
      <c r="T1996" t="s">
        <v>232</v>
      </c>
      <c r="U1996" t="s">
        <v>232</v>
      </c>
      <c r="V1996" t="s">
        <v>232</v>
      </c>
      <c r="W1996" t="s">
        <v>232</v>
      </c>
      <c r="X1996" t="s">
        <v>232</v>
      </c>
      <c r="Y1996">
        <v>33.731999999999999</v>
      </c>
      <c r="Z1996">
        <v>35.595999999999997</v>
      </c>
      <c r="AA1996">
        <v>32.316000000000003</v>
      </c>
      <c r="AB1996">
        <v>30.332000000000001</v>
      </c>
      <c r="AC1996">
        <v>29.161999999999999</v>
      </c>
      <c r="AD1996">
        <v>31.408000000000001</v>
      </c>
      <c r="AE1996">
        <v>31.548999999999999</v>
      </c>
      <c r="AF1996">
        <v>30.126000000000001</v>
      </c>
      <c r="AG1996">
        <v>29.039000000000001</v>
      </c>
      <c r="AH1996">
        <v>29.349</v>
      </c>
      <c r="AI1996">
        <v>29.125</v>
      </c>
      <c r="AJ1996">
        <v>30.044</v>
      </c>
      <c r="AK1996">
        <v>32.072000000000003</v>
      </c>
      <c r="AL1996">
        <v>31.062000000000001</v>
      </c>
      <c r="AM1996">
        <v>26.513000000000002</v>
      </c>
      <c r="AN1996">
        <v>27.123000000000001</v>
      </c>
      <c r="AO1996">
        <v>26.957999999999998</v>
      </c>
      <c r="AP1996">
        <v>26.186</v>
      </c>
      <c r="AQ1996">
        <v>24.667000000000002</v>
      </c>
      <c r="AR1996">
        <v>25.88</v>
      </c>
      <c r="AS1996">
        <v>27.956</v>
      </c>
      <c r="AT1996">
        <v>25.98</v>
      </c>
      <c r="AU1996">
        <v>25.873000000000001</v>
      </c>
      <c r="AV1996">
        <v>26.321000000000002</v>
      </c>
      <c r="AW1996">
        <v>26.66</v>
      </c>
      <c r="AX1996">
        <v>26.841000000000001</v>
      </c>
      <c r="AY1996">
        <v>27.004999999999999</v>
      </c>
      <c r="AZ1996">
        <v>27.170999999999999</v>
      </c>
      <c r="BA1996">
        <v>27.335999999999999</v>
      </c>
      <c r="BB1996">
        <v>27.498000000000001</v>
      </c>
      <c r="BC1996">
        <v>2017</v>
      </c>
    </row>
    <row r="1997" spans="1:55" x14ac:dyDescent="0.25">
      <c r="A1997">
        <v>935</v>
      </c>
      <c r="B1997" t="s">
        <v>742</v>
      </c>
      <c r="C1997" t="s">
        <v>283</v>
      </c>
      <c r="D1997" t="s">
        <v>743</v>
      </c>
      <c r="E1997" t="s">
        <v>284</v>
      </c>
      <c r="F1997" t="s">
        <v>285</v>
      </c>
      <c r="G1997" t="s">
        <v>282</v>
      </c>
      <c r="I1997" t="s">
        <v>744</v>
      </c>
      <c r="J1997" t="s">
        <v>232</v>
      </c>
      <c r="K1997" t="s">
        <v>232</v>
      </c>
      <c r="L1997" t="s">
        <v>232</v>
      </c>
      <c r="M1997" t="s">
        <v>232</v>
      </c>
      <c r="N1997" t="s">
        <v>232</v>
      </c>
      <c r="O1997" t="s">
        <v>232</v>
      </c>
      <c r="P1997" t="s">
        <v>232</v>
      </c>
      <c r="Q1997" t="s">
        <v>232</v>
      </c>
      <c r="R1997" t="s">
        <v>232</v>
      </c>
      <c r="S1997" t="s">
        <v>232</v>
      </c>
      <c r="T1997" t="s">
        <v>232</v>
      </c>
      <c r="U1997" t="s">
        <v>232</v>
      </c>
      <c r="V1997" t="s">
        <v>232</v>
      </c>
      <c r="W1997" t="s">
        <v>232</v>
      </c>
      <c r="X1997" t="s">
        <v>232</v>
      </c>
      <c r="Y1997">
        <v>31.442</v>
      </c>
      <c r="Z1997">
        <v>29.443000000000001</v>
      </c>
      <c r="AA1997">
        <v>26.545000000000002</v>
      </c>
      <c r="AB1997">
        <v>28.445</v>
      </c>
      <c r="AC1997">
        <v>26.905999999999999</v>
      </c>
      <c r="AD1997">
        <v>27</v>
      </c>
      <c r="AE1997">
        <v>26.702999999999999</v>
      </c>
      <c r="AF1997">
        <v>25.04</v>
      </c>
      <c r="AG1997">
        <v>23.324000000000002</v>
      </c>
      <c r="AH1997">
        <v>25.613</v>
      </c>
      <c r="AI1997">
        <v>27.018999999999998</v>
      </c>
      <c r="AJ1997">
        <v>27.577999999999999</v>
      </c>
      <c r="AK1997">
        <v>27.46</v>
      </c>
      <c r="AL1997">
        <v>29.192</v>
      </c>
      <c r="AM1997">
        <v>24.244</v>
      </c>
      <c r="AN1997">
        <v>23.545000000000002</v>
      </c>
      <c r="AO1997">
        <v>24.855</v>
      </c>
      <c r="AP1997">
        <v>24.626000000000001</v>
      </c>
      <c r="AQ1997">
        <v>24.135999999999999</v>
      </c>
      <c r="AR1997">
        <v>26.062999999999999</v>
      </c>
      <c r="AS1997">
        <v>28.201000000000001</v>
      </c>
      <c r="AT1997">
        <v>27.536000000000001</v>
      </c>
      <c r="AU1997">
        <v>26.946000000000002</v>
      </c>
      <c r="AV1997">
        <v>26.484000000000002</v>
      </c>
      <c r="AW1997">
        <v>26.018999999999998</v>
      </c>
      <c r="AX1997">
        <v>26.045999999999999</v>
      </c>
      <c r="AY1997">
        <v>25.922999999999998</v>
      </c>
      <c r="AZ1997">
        <v>25.876999999999999</v>
      </c>
      <c r="BA1997">
        <v>25.783000000000001</v>
      </c>
      <c r="BB1997">
        <v>25.712</v>
      </c>
      <c r="BC1997">
        <v>2017</v>
      </c>
    </row>
    <row r="1998" spans="1:55" x14ac:dyDescent="0.25">
      <c r="A1998">
        <v>935</v>
      </c>
      <c r="B1998" t="s">
        <v>742</v>
      </c>
      <c r="C1998" t="s">
        <v>286</v>
      </c>
      <c r="D1998" t="s">
        <v>743</v>
      </c>
      <c r="E1998" t="s">
        <v>287</v>
      </c>
      <c r="F1998" t="s">
        <v>288</v>
      </c>
      <c r="G1998" t="s">
        <v>250</v>
      </c>
      <c r="I1998" t="s">
        <v>745</v>
      </c>
      <c r="J1998" t="s">
        <v>232</v>
      </c>
      <c r="K1998" t="s">
        <v>232</v>
      </c>
      <c r="L1998" t="s">
        <v>232</v>
      </c>
      <c r="M1998" t="s">
        <v>232</v>
      </c>
      <c r="N1998" t="s">
        <v>232</v>
      </c>
      <c r="O1998" t="s">
        <v>232</v>
      </c>
      <c r="P1998" t="s">
        <v>232</v>
      </c>
      <c r="Q1998" t="s">
        <v>232</v>
      </c>
      <c r="R1998" t="s">
        <v>232</v>
      </c>
      <c r="S1998" t="s">
        <v>232</v>
      </c>
      <c r="T1998" t="s">
        <v>232</v>
      </c>
      <c r="U1998" t="s">
        <v>232</v>
      </c>
      <c r="V1998" t="s">
        <v>232</v>
      </c>
      <c r="W1998" t="s">
        <v>232</v>
      </c>
      <c r="X1998" t="s">
        <v>232</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107.79</v>
      </c>
      <c r="AX1998">
        <v>109.94499999999999</v>
      </c>
      <c r="AY1998">
        <v>112.14400000000001</v>
      </c>
      <c r="AZ1998">
        <v>114.387</v>
      </c>
      <c r="BA1998">
        <v>116.675</v>
      </c>
      <c r="BB1998">
        <v>119.008</v>
      </c>
      <c r="BC1998">
        <v>2018</v>
      </c>
    </row>
    <row r="1999" spans="1:55" x14ac:dyDescent="0.25">
      <c r="A1999">
        <v>935</v>
      </c>
      <c r="B1999" t="s">
        <v>742</v>
      </c>
      <c r="C1999" t="s">
        <v>290</v>
      </c>
      <c r="D1999" t="s">
        <v>743</v>
      </c>
      <c r="E1999" t="s">
        <v>287</v>
      </c>
      <c r="F1999" t="s">
        <v>291</v>
      </c>
      <c r="G1999" t="s">
        <v>235</v>
      </c>
      <c r="I1999" t="s">
        <v>292</v>
      </c>
      <c r="J1999" t="s">
        <v>232</v>
      </c>
      <c r="K1999" t="s">
        <v>232</v>
      </c>
      <c r="L1999" t="s">
        <v>232</v>
      </c>
      <c r="M1999" t="s">
        <v>232</v>
      </c>
      <c r="N1999" t="s">
        <v>232</v>
      </c>
      <c r="O1999" t="s">
        <v>232</v>
      </c>
      <c r="P1999" t="s">
        <v>232</v>
      </c>
      <c r="Q1999" t="s">
        <v>232</v>
      </c>
      <c r="R1999" t="s">
        <v>232</v>
      </c>
      <c r="S1999" t="s">
        <v>232</v>
      </c>
      <c r="T1999" t="s">
        <v>232</v>
      </c>
      <c r="U1999" t="s">
        <v>232</v>
      </c>
      <c r="V1999" t="s">
        <v>232</v>
      </c>
      <c r="W1999" t="s">
        <v>232</v>
      </c>
      <c r="X1999" t="s">
        <v>232</v>
      </c>
      <c r="Y1999" t="s">
        <v>232</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2.3239999999999998</v>
      </c>
      <c r="AX1999">
        <v>2</v>
      </c>
      <c r="AY1999">
        <v>2</v>
      </c>
      <c r="AZ1999">
        <v>2</v>
      </c>
      <c r="BA1999">
        <v>2</v>
      </c>
      <c r="BB1999">
        <v>2</v>
      </c>
      <c r="BC1999">
        <v>2018</v>
      </c>
    </row>
    <row r="2000" spans="1:55" x14ac:dyDescent="0.25">
      <c r="A2000">
        <v>935</v>
      </c>
      <c r="B2000" t="s">
        <v>742</v>
      </c>
      <c r="C2000" t="s">
        <v>293</v>
      </c>
      <c r="D2000" t="s">
        <v>743</v>
      </c>
      <c r="E2000" t="s">
        <v>294</v>
      </c>
      <c r="F2000" t="s">
        <v>295</v>
      </c>
      <c r="G2000" t="s">
        <v>250</v>
      </c>
      <c r="I2000" t="s">
        <v>745</v>
      </c>
      <c r="J2000" t="s">
        <v>232</v>
      </c>
      <c r="K2000" t="s">
        <v>232</v>
      </c>
      <c r="L2000" t="s">
        <v>232</v>
      </c>
      <c r="M2000" t="s">
        <v>232</v>
      </c>
      <c r="N2000" t="s">
        <v>232</v>
      </c>
      <c r="O2000" t="s">
        <v>232</v>
      </c>
      <c r="P2000" t="s">
        <v>232</v>
      </c>
      <c r="Q2000" t="s">
        <v>232</v>
      </c>
      <c r="R2000" t="s">
        <v>232</v>
      </c>
      <c r="S2000" t="s">
        <v>232</v>
      </c>
      <c r="T2000" t="s">
        <v>232</v>
      </c>
      <c r="U2000" t="s">
        <v>232</v>
      </c>
      <c r="V2000" t="s">
        <v>232</v>
      </c>
      <c r="W2000" t="s">
        <v>232</v>
      </c>
      <c r="X2000" t="s">
        <v>232</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106.03100000000001</v>
      </c>
      <c r="AW2000">
        <v>108.25700000000001</v>
      </c>
      <c r="AX2000">
        <v>110.422</v>
      </c>
      <c r="AY2000">
        <v>112.631</v>
      </c>
      <c r="AZ2000">
        <v>114.883</v>
      </c>
      <c r="BA2000">
        <v>117.181</v>
      </c>
      <c r="BB2000">
        <v>119.52500000000001</v>
      </c>
      <c r="BC2000">
        <v>2018</v>
      </c>
    </row>
    <row r="2001" spans="1:55" x14ac:dyDescent="0.25">
      <c r="A2001">
        <v>935</v>
      </c>
      <c r="B2001" t="s">
        <v>742</v>
      </c>
      <c r="C2001" t="s">
        <v>296</v>
      </c>
      <c r="D2001" t="s">
        <v>743</v>
      </c>
      <c r="E2001" t="s">
        <v>294</v>
      </c>
      <c r="F2001" t="s">
        <v>297</v>
      </c>
      <c r="G2001" t="s">
        <v>235</v>
      </c>
      <c r="I2001" t="s">
        <v>298</v>
      </c>
      <c r="J2001" t="s">
        <v>232</v>
      </c>
      <c r="K2001" t="s">
        <v>232</v>
      </c>
      <c r="L2001" t="s">
        <v>232</v>
      </c>
      <c r="M2001" t="s">
        <v>232</v>
      </c>
      <c r="N2001" t="s">
        <v>232</v>
      </c>
      <c r="O2001" t="s">
        <v>232</v>
      </c>
      <c r="P2001" t="s">
        <v>232</v>
      </c>
      <c r="Q2001" t="s">
        <v>232</v>
      </c>
      <c r="R2001" t="s">
        <v>232</v>
      </c>
      <c r="S2001" t="s">
        <v>232</v>
      </c>
      <c r="T2001" t="s">
        <v>232</v>
      </c>
      <c r="U2001" t="s">
        <v>232</v>
      </c>
      <c r="V2001" t="s">
        <v>232</v>
      </c>
      <c r="W2001" t="s">
        <v>232</v>
      </c>
      <c r="X2001" t="s">
        <v>232</v>
      </c>
      <c r="Y2001" t="s">
        <v>232</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2.0510000000000002</v>
      </c>
      <c r="AW2001">
        <v>2.1</v>
      </c>
      <c r="AX2001">
        <v>2</v>
      </c>
      <c r="AY2001">
        <v>2</v>
      </c>
      <c r="AZ2001">
        <v>2</v>
      </c>
      <c r="BA2001">
        <v>2</v>
      </c>
      <c r="BB2001">
        <v>2</v>
      </c>
      <c r="BC2001">
        <v>2018</v>
      </c>
    </row>
    <row r="2002" spans="1:55" x14ac:dyDescent="0.25">
      <c r="A2002">
        <v>935</v>
      </c>
      <c r="B2002" t="s">
        <v>742</v>
      </c>
      <c r="C2002" t="s">
        <v>299</v>
      </c>
      <c r="D2002" t="s">
        <v>743</v>
      </c>
      <c r="E2002" t="s">
        <v>300</v>
      </c>
      <c r="G2002" t="s">
        <v>274</v>
      </c>
    </row>
    <row r="2003" spans="1:55" x14ac:dyDescent="0.25">
      <c r="A2003">
        <v>935</v>
      </c>
      <c r="B2003" t="s">
        <v>742</v>
      </c>
      <c r="C2003" t="s">
        <v>301</v>
      </c>
      <c r="D2003" t="s">
        <v>743</v>
      </c>
      <c r="E2003" t="s">
        <v>302</v>
      </c>
      <c r="F2003" t="s">
        <v>303</v>
      </c>
      <c r="G2003" t="s">
        <v>235</v>
      </c>
      <c r="I2003" t="s">
        <v>746</v>
      </c>
      <c r="J2003" t="s">
        <v>232</v>
      </c>
      <c r="K2003" t="s">
        <v>232</v>
      </c>
      <c r="L2003" t="s">
        <v>232</v>
      </c>
      <c r="M2003" t="s">
        <v>232</v>
      </c>
      <c r="N2003" t="s">
        <v>232</v>
      </c>
      <c r="O2003" t="s">
        <v>232</v>
      </c>
      <c r="P2003" t="s">
        <v>232</v>
      </c>
      <c r="Q2003" t="s">
        <v>232</v>
      </c>
      <c r="R2003" t="s">
        <v>232</v>
      </c>
      <c r="S2003" t="s">
        <v>232</v>
      </c>
      <c r="T2003" t="s">
        <v>232</v>
      </c>
      <c r="U2003" t="s">
        <v>232</v>
      </c>
      <c r="V2003" t="s">
        <v>232</v>
      </c>
      <c r="W2003" t="s">
        <v>232</v>
      </c>
      <c r="X2003" t="s">
        <v>232</v>
      </c>
      <c r="Y2003" t="s">
        <v>232</v>
      </c>
      <c r="Z2003">
        <v>11.032999999999999</v>
      </c>
      <c r="AA2003">
        <v>5.8380000000000001</v>
      </c>
      <c r="AB2003">
        <v>5.4930000000000003</v>
      </c>
      <c r="AC2003">
        <v>4.8250000000000002</v>
      </c>
      <c r="AD2003">
        <v>14.505000000000001</v>
      </c>
      <c r="AE2003">
        <v>11.234</v>
      </c>
      <c r="AF2003">
        <v>4.8369999999999997</v>
      </c>
      <c r="AG2003">
        <v>8.6129999999999995</v>
      </c>
      <c r="AH2003">
        <v>26.093</v>
      </c>
      <c r="AI2003">
        <v>12.831</v>
      </c>
      <c r="AJ2003">
        <v>11.478999999999999</v>
      </c>
      <c r="AK2003">
        <v>12.865</v>
      </c>
      <c r="AL2003">
        <v>3.218</v>
      </c>
      <c r="AM2003">
        <v>-11.021000000000001</v>
      </c>
      <c r="AN2003">
        <v>14.708</v>
      </c>
      <c r="AO2003">
        <v>6.7009999999999996</v>
      </c>
      <c r="AP2003">
        <v>2.661</v>
      </c>
      <c r="AQ2003">
        <v>6.5000000000000002E-2</v>
      </c>
      <c r="AR2003">
        <v>10.054</v>
      </c>
      <c r="AS2003">
        <v>6.782</v>
      </c>
      <c r="AT2003">
        <v>2.794</v>
      </c>
      <c r="AU2003">
        <v>5.9420000000000002</v>
      </c>
      <c r="AV2003">
        <v>5.95</v>
      </c>
      <c r="AW2003">
        <v>5.194</v>
      </c>
      <c r="AX2003">
        <v>4.7</v>
      </c>
      <c r="AY2003">
        <v>4.7</v>
      </c>
      <c r="AZ2003">
        <v>4.7</v>
      </c>
      <c r="BA2003">
        <v>4.6500000000000004</v>
      </c>
      <c r="BB2003">
        <v>4.6500000000000004</v>
      </c>
      <c r="BC2003">
        <v>2017</v>
      </c>
    </row>
    <row r="2004" spans="1:55" x14ac:dyDescent="0.25">
      <c r="A2004">
        <v>935</v>
      </c>
      <c r="B2004" t="s">
        <v>742</v>
      </c>
      <c r="C2004" t="s">
        <v>305</v>
      </c>
      <c r="D2004" t="s">
        <v>743</v>
      </c>
      <c r="E2004" t="s">
        <v>306</v>
      </c>
      <c r="F2004" t="s">
        <v>307</v>
      </c>
      <c r="G2004" t="s">
        <v>235</v>
      </c>
      <c r="I2004" t="s">
        <v>746</v>
      </c>
      <c r="J2004" t="s">
        <v>232</v>
      </c>
      <c r="K2004" t="s">
        <v>232</v>
      </c>
      <c r="L2004" t="s">
        <v>232</v>
      </c>
      <c r="M2004" t="s">
        <v>232</v>
      </c>
      <c r="N2004" t="s">
        <v>232</v>
      </c>
      <c r="O2004" t="s">
        <v>232</v>
      </c>
      <c r="P2004" t="s">
        <v>232</v>
      </c>
      <c r="Q2004" t="s">
        <v>232</v>
      </c>
      <c r="R2004" t="s">
        <v>232</v>
      </c>
      <c r="S2004" t="s">
        <v>232</v>
      </c>
      <c r="T2004" t="s">
        <v>232</v>
      </c>
      <c r="U2004" t="s">
        <v>232</v>
      </c>
      <c r="V2004" t="s">
        <v>232</v>
      </c>
      <c r="W2004" t="s">
        <v>232</v>
      </c>
      <c r="X2004" t="s">
        <v>232</v>
      </c>
      <c r="Y2004" t="s">
        <v>232</v>
      </c>
      <c r="Z2004">
        <v>9.5280000000000005</v>
      </c>
      <c r="AA2004">
        <v>8.109</v>
      </c>
      <c r="AB2004">
        <v>4.18</v>
      </c>
      <c r="AC2004">
        <v>4.0019999999999998</v>
      </c>
      <c r="AD2004">
        <v>17.983000000000001</v>
      </c>
      <c r="AE2004">
        <v>13.537000000000001</v>
      </c>
      <c r="AF2004">
        <v>5.008</v>
      </c>
      <c r="AG2004">
        <v>10.012</v>
      </c>
      <c r="AH2004">
        <v>29.891999999999999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5.9080000000000004</v>
      </c>
      <c r="AV2004">
        <v>5.9269999999999996</v>
      </c>
      <c r="AW2004">
        <v>5.194</v>
      </c>
      <c r="AX2004">
        <v>4.7</v>
      </c>
      <c r="AY2004">
        <v>4.7</v>
      </c>
      <c r="AZ2004">
        <v>4.7</v>
      </c>
      <c r="BA2004">
        <v>4.6500000000000004</v>
      </c>
      <c r="BB2004">
        <v>4.6500000000000004</v>
      </c>
      <c r="BC2004">
        <v>2017</v>
      </c>
    </row>
    <row r="2005" spans="1:55" x14ac:dyDescent="0.25">
      <c r="A2005">
        <v>935</v>
      </c>
      <c r="B2005" t="s">
        <v>742</v>
      </c>
      <c r="C2005" t="s">
        <v>308</v>
      </c>
      <c r="D2005" t="s">
        <v>743</v>
      </c>
      <c r="E2005" t="s">
        <v>309</v>
      </c>
      <c r="F2005" t="s">
        <v>310</v>
      </c>
      <c r="G2005" t="s">
        <v>235</v>
      </c>
      <c r="I2005" t="s">
        <v>746</v>
      </c>
      <c r="J2005" t="s">
        <v>232</v>
      </c>
      <c r="K2005" t="s">
        <v>232</v>
      </c>
      <c r="L2005" t="s">
        <v>232</v>
      </c>
      <c r="M2005" t="s">
        <v>232</v>
      </c>
      <c r="N2005" t="s">
        <v>232</v>
      </c>
      <c r="O2005" t="s">
        <v>232</v>
      </c>
      <c r="P2005" t="s">
        <v>232</v>
      </c>
      <c r="Q2005" t="s">
        <v>232</v>
      </c>
      <c r="R2005" t="s">
        <v>232</v>
      </c>
      <c r="S2005" t="s">
        <v>232</v>
      </c>
      <c r="T2005" t="s">
        <v>232</v>
      </c>
      <c r="U2005" t="s">
        <v>232</v>
      </c>
      <c r="V2005" t="s">
        <v>232</v>
      </c>
      <c r="W2005" t="s">
        <v>232</v>
      </c>
      <c r="X2005" t="s">
        <v>232</v>
      </c>
      <c r="Y2005" t="s">
        <v>232</v>
      </c>
      <c r="Z2005">
        <v>2.085</v>
      </c>
      <c r="AA2005">
        <v>7.6109999999999998</v>
      </c>
      <c r="AB2005">
        <v>9.66</v>
      </c>
      <c r="AC2005">
        <v>5.2119999999999997</v>
      </c>
      <c r="AD2005">
        <v>14.804</v>
      </c>
      <c r="AE2005">
        <v>9.4429999999999996</v>
      </c>
      <c r="AF2005">
        <v>0.92</v>
      </c>
      <c r="AG2005">
        <v>8.827</v>
      </c>
      <c r="AH2005">
        <v>29.722000000000001</v>
      </c>
      <c r="AI2005">
        <v>18.207000000000001</v>
      </c>
      <c r="AJ2005">
        <v>14.291</v>
      </c>
      <c r="AK2005">
        <v>11.028</v>
      </c>
      <c r="AL2005">
        <v>4.226</v>
      </c>
      <c r="AM2005">
        <v>-9.8260000000000005</v>
      </c>
      <c r="AN2005">
        <v>14.664</v>
      </c>
      <c r="AO2005">
        <v>9.1660000000000004</v>
      </c>
      <c r="AP2005">
        <v>4.2789999999999999</v>
      </c>
      <c r="AQ2005">
        <v>0.187</v>
      </c>
      <c r="AR2005">
        <v>8.65</v>
      </c>
      <c r="AS2005">
        <v>6.0170000000000003</v>
      </c>
      <c r="AT2005">
        <v>4.34</v>
      </c>
      <c r="AU2005">
        <v>6.7229999999999999</v>
      </c>
      <c r="AV2005">
        <v>4.17</v>
      </c>
      <c r="AW2005">
        <v>3.72</v>
      </c>
      <c r="AX2005">
        <v>4</v>
      </c>
      <c r="AY2005">
        <v>4</v>
      </c>
      <c r="AZ2005">
        <v>4</v>
      </c>
      <c r="BA2005">
        <v>4</v>
      </c>
      <c r="BB2005">
        <v>4</v>
      </c>
      <c r="BC2005">
        <v>2017</v>
      </c>
    </row>
    <row r="2006" spans="1:55" x14ac:dyDescent="0.25">
      <c r="A2006">
        <v>935</v>
      </c>
      <c r="B2006" t="s">
        <v>742</v>
      </c>
      <c r="C2006" t="s">
        <v>311</v>
      </c>
      <c r="D2006" t="s">
        <v>743</v>
      </c>
      <c r="E2006" t="s">
        <v>312</v>
      </c>
      <c r="F2006" t="s">
        <v>313</v>
      </c>
      <c r="G2006" t="s">
        <v>235</v>
      </c>
      <c r="I2006" t="s">
        <v>746</v>
      </c>
      <c r="J2006" t="s">
        <v>232</v>
      </c>
      <c r="K2006" t="s">
        <v>232</v>
      </c>
      <c r="L2006" t="s">
        <v>232</v>
      </c>
      <c r="M2006" t="s">
        <v>232</v>
      </c>
      <c r="N2006" t="s">
        <v>232</v>
      </c>
      <c r="O2006" t="s">
        <v>232</v>
      </c>
      <c r="P2006" t="s">
        <v>232</v>
      </c>
      <c r="Q2006" t="s">
        <v>232</v>
      </c>
      <c r="R2006" t="s">
        <v>232</v>
      </c>
      <c r="S2006" t="s">
        <v>232</v>
      </c>
      <c r="T2006" t="s">
        <v>232</v>
      </c>
      <c r="U2006" t="s">
        <v>232</v>
      </c>
      <c r="V2006" t="s">
        <v>232</v>
      </c>
      <c r="W2006" t="s">
        <v>232</v>
      </c>
      <c r="X2006" t="s">
        <v>232</v>
      </c>
      <c r="Y2006" t="s">
        <v>232</v>
      </c>
      <c r="Z2006">
        <v>1.96</v>
      </c>
      <c r="AA2006">
        <v>10.73</v>
      </c>
      <c r="AB2006">
        <v>12.015000000000001</v>
      </c>
      <c r="AC2006">
        <v>2.82</v>
      </c>
      <c r="AD2006">
        <v>16.507999999999999</v>
      </c>
      <c r="AE2006">
        <v>14.927</v>
      </c>
      <c r="AF2006">
        <v>8.2140000000000004</v>
      </c>
      <c r="AG2006">
        <v>12.715999999999999</v>
      </c>
      <c r="AH2006">
        <v>40.700000000000003</v>
      </c>
      <c r="AI2006">
        <v>22.963000000000001</v>
      </c>
      <c r="AJ2006">
        <v>14.365</v>
      </c>
      <c r="AK2006">
        <v>11.62</v>
      </c>
      <c r="AL2006">
        <v>4.1779999999999999</v>
      </c>
      <c r="AM2006">
        <v>-10.55</v>
      </c>
      <c r="AN2006">
        <v>15.927</v>
      </c>
      <c r="AO2006">
        <v>10.15</v>
      </c>
      <c r="AP2006">
        <v>4.1820000000000004</v>
      </c>
      <c r="AQ2006">
        <v>0.60799999999999998</v>
      </c>
      <c r="AR2006">
        <v>9.23</v>
      </c>
      <c r="AS2006">
        <v>5.2</v>
      </c>
      <c r="AT2006">
        <v>4.3979999999999997</v>
      </c>
      <c r="AU2006">
        <v>6.6639999999999997</v>
      </c>
      <c r="AV2006">
        <v>4.1879999999999997</v>
      </c>
      <c r="AW2006">
        <v>3.72</v>
      </c>
      <c r="AX2006">
        <v>4</v>
      </c>
      <c r="AY2006">
        <v>4</v>
      </c>
      <c r="AZ2006">
        <v>4</v>
      </c>
      <c r="BA2006">
        <v>3.9929999999999999</v>
      </c>
      <c r="BB2006">
        <v>3.9929999999999999</v>
      </c>
      <c r="BC2006">
        <v>2017</v>
      </c>
    </row>
    <row r="2007" spans="1:55" x14ac:dyDescent="0.25">
      <c r="A2007">
        <v>935</v>
      </c>
      <c r="B2007" t="s">
        <v>742</v>
      </c>
      <c r="C2007" t="s">
        <v>314</v>
      </c>
      <c r="D2007" t="s">
        <v>743</v>
      </c>
      <c r="E2007" t="s">
        <v>315</v>
      </c>
      <c r="F2007" t="s">
        <v>316</v>
      </c>
      <c r="G2007" t="s">
        <v>317</v>
      </c>
      <c r="I2007" t="s">
        <v>747</v>
      </c>
      <c r="J2007" t="s">
        <v>232</v>
      </c>
      <c r="K2007" t="s">
        <v>232</v>
      </c>
      <c r="L2007" t="s">
        <v>232</v>
      </c>
      <c r="M2007" t="s">
        <v>232</v>
      </c>
      <c r="N2007" t="s">
        <v>232</v>
      </c>
      <c r="O2007" t="s">
        <v>232</v>
      </c>
      <c r="P2007" t="s">
        <v>232</v>
      </c>
      <c r="Q2007" t="s">
        <v>232</v>
      </c>
      <c r="R2007" t="s">
        <v>232</v>
      </c>
      <c r="S2007" t="s">
        <v>232</v>
      </c>
      <c r="T2007" t="s">
        <v>232</v>
      </c>
      <c r="U2007" t="s">
        <v>232</v>
      </c>
      <c r="V2007" t="s">
        <v>232</v>
      </c>
      <c r="W2007" t="s">
        <v>232</v>
      </c>
      <c r="X2007" t="s">
        <v>232</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7.1310000000000002</v>
      </c>
      <c r="AK2007">
        <v>5.3070000000000004</v>
      </c>
      <c r="AL2007">
        <v>4.3769999999999998</v>
      </c>
      <c r="AM2007">
        <v>6.6989999999999998</v>
      </c>
      <c r="AN2007">
        <v>7.282</v>
      </c>
      <c r="AO2007">
        <v>6.7069999999999999</v>
      </c>
      <c r="AP2007">
        <v>6.976</v>
      </c>
      <c r="AQ2007">
        <v>6.9509999999999996</v>
      </c>
      <c r="AR2007">
        <v>6.1109999999999998</v>
      </c>
      <c r="AS2007">
        <v>5.0199999999999996</v>
      </c>
      <c r="AT2007">
        <v>3.9460000000000002</v>
      </c>
      <c r="AU2007">
        <v>2.89</v>
      </c>
      <c r="AV2007">
        <v>2.5</v>
      </c>
      <c r="AW2007">
        <v>3.1</v>
      </c>
      <c r="AX2007">
        <v>3.2</v>
      </c>
      <c r="AY2007">
        <v>3.4</v>
      </c>
      <c r="AZ2007">
        <v>3.5</v>
      </c>
      <c r="BA2007">
        <v>3.5</v>
      </c>
      <c r="BB2007">
        <v>3.5</v>
      </c>
      <c r="BC2007">
        <v>2017</v>
      </c>
    </row>
    <row r="2008" spans="1:55" x14ac:dyDescent="0.25">
      <c r="A2008">
        <v>935</v>
      </c>
      <c r="B2008" t="s">
        <v>742</v>
      </c>
      <c r="C2008" t="s">
        <v>318</v>
      </c>
      <c r="D2008" t="s">
        <v>743</v>
      </c>
      <c r="E2008" t="s">
        <v>319</v>
      </c>
      <c r="F2008" t="s">
        <v>320</v>
      </c>
      <c r="G2008" t="s">
        <v>321</v>
      </c>
      <c r="H2008" t="s">
        <v>322</v>
      </c>
      <c r="I2008" t="s">
        <v>747</v>
      </c>
      <c r="J2008" t="s">
        <v>232</v>
      </c>
      <c r="K2008" t="s">
        <v>232</v>
      </c>
      <c r="L2008" t="s">
        <v>232</v>
      </c>
      <c r="M2008" t="s">
        <v>232</v>
      </c>
      <c r="N2008" t="s">
        <v>232</v>
      </c>
      <c r="O2008" t="s">
        <v>232</v>
      </c>
      <c r="P2008" t="s">
        <v>232</v>
      </c>
      <c r="Q2008" t="s">
        <v>232</v>
      </c>
      <c r="R2008" t="s">
        <v>232</v>
      </c>
      <c r="S2008" t="s">
        <v>232</v>
      </c>
      <c r="T2008" t="s">
        <v>232</v>
      </c>
      <c r="U2008" t="s">
        <v>232</v>
      </c>
      <c r="V2008" t="s">
        <v>232</v>
      </c>
      <c r="W2008" t="s">
        <v>232</v>
      </c>
      <c r="X2008" t="s">
        <v>232</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5.2679999999999998</v>
      </c>
      <c r="AW2008">
        <v>5.2279999999999998</v>
      </c>
      <c r="AX2008">
        <v>5.2009999999999996</v>
      </c>
      <c r="AY2008" t="s">
        <v>232</v>
      </c>
      <c r="AZ2008" t="s">
        <v>232</v>
      </c>
      <c r="BA2008" t="s">
        <v>232</v>
      </c>
      <c r="BB2008" t="s">
        <v>232</v>
      </c>
      <c r="BC2008">
        <v>2017</v>
      </c>
    </row>
    <row r="2009" spans="1:55" x14ac:dyDescent="0.25">
      <c r="A2009">
        <v>935</v>
      </c>
      <c r="B2009" t="s">
        <v>742</v>
      </c>
      <c r="C2009" t="s">
        <v>323</v>
      </c>
      <c r="D2009" t="s">
        <v>743</v>
      </c>
      <c r="E2009" t="s">
        <v>324</v>
      </c>
      <c r="F2009" t="s">
        <v>325</v>
      </c>
      <c r="G2009" t="s">
        <v>321</v>
      </c>
      <c r="H2009" t="s">
        <v>322</v>
      </c>
      <c r="I2009" t="s">
        <v>748</v>
      </c>
      <c r="J2009" t="s">
        <v>232</v>
      </c>
      <c r="K2009" t="s">
        <v>232</v>
      </c>
      <c r="L2009" t="s">
        <v>232</v>
      </c>
      <c r="M2009" t="s">
        <v>232</v>
      </c>
      <c r="N2009" t="s">
        <v>232</v>
      </c>
      <c r="O2009" t="s">
        <v>232</v>
      </c>
      <c r="P2009" t="s">
        <v>232</v>
      </c>
      <c r="Q2009" t="s">
        <v>232</v>
      </c>
      <c r="R2009" t="s">
        <v>232</v>
      </c>
      <c r="S2009" t="s">
        <v>232</v>
      </c>
      <c r="T2009" t="s">
        <v>232</v>
      </c>
      <c r="U2009" t="s">
        <v>232</v>
      </c>
      <c r="V2009" t="s">
        <v>232</v>
      </c>
      <c r="W2009" t="s">
        <v>232</v>
      </c>
      <c r="X2009" t="s">
        <v>232</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10.593</v>
      </c>
      <c r="AW2009">
        <v>10.606</v>
      </c>
      <c r="AX2009">
        <v>10.619</v>
      </c>
      <c r="AY2009">
        <v>10.632</v>
      </c>
      <c r="AZ2009">
        <v>10.644</v>
      </c>
      <c r="BA2009">
        <v>10.653</v>
      </c>
      <c r="BB2009">
        <v>10.657</v>
      </c>
      <c r="BC2009">
        <v>2017</v>
      </c>
    </row>
    <row r="2010" spans="1:55" x14ac:dyDescent="0.25">
      <c r="A2010">
        <v>935</v>
      </c>
      <c r="B2010" t="s">
        <v>742</v>
      </c>
      <c r="C2010" t="s">
        <v>327</v>
      </c>
      <c r="D2010" t="s">
        <v>743</v>
      </c>
      <c r="E2010" t="s">
        <v>328</v>
      </c>
      <c r="F2010" t="s">
        <v>329</v>
      </c>
      <c r="G2010" t="s">
        <v>229</v>
      </c>
      <c r="H2010" t="s">
        <v>230</v>
      </c>
      <c r="I2010" t="s">
        <v>749</v>
      </c>
      <c r="J2010" t="s">
        <v>232</v>
      </c>
      <c r="K2010" t="s">
        <v>232</v>
      </c>
      <c r="L2010" t="s">
        <v>232</v>
      </c>
      <c r="M2010" t="s">
        <v>232</v>
      </c>
      <c r="N2010" t="s">
        <v>232</v>
      </c>
      <c r="O2010" t="s">
        <v>232</v>
      </c>
      <c r="P2010" t="s">
        <v>232</v>
      </c>
      <c r="Q2010" t="s">
        <v>232</v>
      </c>
      <c r="R2010" t="s">
        <v>232</v>
      </c>
      <c r="S2010" t="s">
        <v>232</v>
      </c>
      <c r="T2010" t="s">
        <v>232</v>
      </c>
      <c r="U2010" t="s">
        <v>232</v>
      </c>
      <c r="V2010" t="s">
        <v>232</v>
      </c>
      <c r="W2010" t="s">
        <v>232</v>
      </c>
      <c r="X2010" t="s">
        <v>232</v>
      </c>
      <c r="Y2010">
        <v>642.44799999999998</v>
      </c>
      <c r="Z2010">
        <v>704.80799999999999</v>
      </c>
      <c r="AA2010">
        <v>759.39300000000003</v>
      </c>
      <c r="AB2010">
        <v>813.45100000000002</v>
      </c>
      <c r="AC2010">
        <v>857.29100000000005</v>
      </c>
      <c r="AD2010">
        <v>889.65800000000002</v>
      </c>
      <c r="AE2010">
        <v>968.73299999999995</v>
      </c>
      <c r="AF2010" s="52">
        <v>1031.27</v>
      </c>
      <c r="AG2010" s="52">
        <v>1193.3</v>
      </c>
      <c r="AH2010" s="52">
        <v>1230.3</v>
      </c>
      <c r="AI2010" s="52">
        <v>1282.52</v>
      </c>
      <c r="AJ2010" s="52">
        <v>1376.49</v>
      </c>
      <c r="AK2010" s="52">
        <v>1525.33</v>
      </c>
      <c r="AL2010" s="52">
        <v>1555.61</v>
      </c>
      <c r="AM2010" s="52">
        <v>1523.02</v>
      </c>
      <c r="AN2010" s="52">
        <v>1558.22</v>
      </c>
      <c r="AO2010" s="52">
        <v>1626.02</v>
      </c>
      <c r="AP2010" s="52">
        <v>1646.28</v>
      </c>
      <c r="AQ2010" s="52">
        <v>1694.78</v>
      </c>
      <c r="AR2010" s="52">
        <v>1739.95</v>
      </c>
      <c r="AS2010" s="52">
        <v>1888.46</v>
      </c>
      <c r="AT2010" s="52">
        <v>1917.17</v>
      </c>
      <c r="AU2010" s="52">
        <v>2044.28</v>
      </c>
      <c r="AV2010" s="52">
        <v>2211.87</v>
      </c>
      <c r="AW2010" s="52">
        <v>2337.94</v>
      </c>
      <c r="AX2010" s="52">
        <v>2435.39</v>
      </c>
      <c r="AY2010" s="52">
        <v>2539.13</v>
      </c>
      <c r="AZ2010" s="52">
        <v>2648.9</v>
      </c>
      <c r="BA2010" s="52">
        <v>2763.6</v>
      </c>
      <c r="BB2010" s="52">
        <v>2884.72</v>
      </c>
      <c r="BC2010">
        <v>2017</v>
      </c>
    </row>
    <row r="2011" spans="1:55" x14ac:dyDescent="0.25">
      <c r="A2011">
        <v>935</v>
      </c>
      <c r="B2011" t="s">
        <v>742</v>
      </c>
      <c r="C2011" t="s">
        <v>331</v>
      </c>
      <c r="D2011" t="s">
        <v>743</v>
      </c>
      <c r="E2011" t="s">
        <v>328</v>
      </c>
      <c r="F2011" t="s">
        <v>329</v>
      </c>
      <c r="G2011" t="s">
        <v>282</v>
      </c>
      <c r="I2011" t="s">
        <v>332</v>
      </c>
      <c r="J2011" t="s">
        <v>232</v>
      </c>
      <c r="K2011" t="s">
        <v>232</v>
      </c>
      <c r="L2011" t="s">
        <v>232</v>
      </c>
      <c r="M2011" t="s">
        <v>232</v>
      </c>
      <c r="N2011" t="s">
        <v>232</v>
      </c>
      <c r="O2011" t="s">
        <v>232</v>
      </c>
      <c r="P2011" t="s">
        <v>232</v>
      </c>
      <c r="Q2011" t="s">
        <v>232</v>
      </c>
      <c r="R2011" t="s">
        <v>232</v>
      </c>
      <c r="S2011" t="s">
        <v>232</v>
      </c>
      <c r="T2011" t="s">
        <v>232</v>
      </c>
      <c r="U2011" t="s">
        <v>232</v>
      </c>
      <c r="V2011" t="s">
        <v>232</v>
      </c>
      <c r="W2011" t="s">
        <v>232</v>
      </c>
      <c r="X2011" t="s">
        <v>232</v>
      </c>
      <c r="Y2011">
        <v>40.496000000000002</v>
      </c>
      <c r="Z2011">
        <v>38.761000000000003</v>
      </c>
      <c r="AA2011">
        <v>38.770000000000003</v>
      </c>
      <c r="AB2011">
        <v>37.899000000000001</v>
      </c>
      <c r="AC2011">
        <v>38.231000000000002</v>
      </c>
      <c r="AD2011">
        <v>37.39</v>
      </c>
      <c r="AE2011">
        <v>37.719000000000001</v>
      </c>
      <c r="AF2011">
        <v>38.456000000000003</v>
      </c>
      <c r="AG2011">
        <v>42.460999999999999</v>
      </c>
      <c r="AH2011">
        <v>40.173999999999999</v>
      </c>
      <c r="AI2011">
        <v>39.281999999999996</v>
      </c>
      <c r="AJ2011">
        <v>39.185000000000002</v>
      </c>
      <c r="AK2011">
        <v>39.720999999999997</v>
      </c>
      <c r="AL2011">
        <v>38.656999999999996</v>
      </c>
      <c r="AM2011">
        <v>38.75</v>
      </c>
      <c r="AN2011">
        <v>39.325000000000003</v>
      </c>
      <c r="AO2011">
        <v>40.31</v>
      </c>
      <c r="AP2011">
        <v>40.549999999999997</v>
      </c>
      <c r="AQ2011">
        <v>41.354999999999997</v>
      </c>
      <c r="AR2011">
        <v>40.335000000000001</v>
      </c>
      <c r="AS2011">
        <v>41.091000000000001</v>
      </c>
      <c r="AT2011">
        <v>40.209000000000003</v>
      </c>
      <c r="AU2011">
        <v>40.503</v>
      </c>
      <c r="AV2011">
        <v>42.052999999999997</v>
      </c>
      <c r="AW2011">
        <v>42.223999999999997</v>
      </c>
      <c r="AX2011">
        <v>42.124000000000002</v>
      </c>
      <c r="AY2011">
        <v>42.100999999999999</v>
      </c>
      <c r="AZ2011">
        <v>42.104999999999997</v>
      </c>
      <c r="BA2011">
        <v>42.11</v>
      </c>
      <c r="BB2011">
        <v>42.128</v>
      </c>
      <c r="BC2011">
        <v>2017</v>
      </c>
    </row>
    <row r="2012" spans="1:55" x14ac:dyDescent="0.25">
      <c r="A2012">
        <v>935</v>
      </c>
      <c r="B2012" t="s">
        <v>742</v>
      </c>
      <c r="C2012" t="s">
        <v>333</v>
      </c>
      <c r="D2012" t="s">
        <v>743</v>
      </c>
      <c r="E2012" t="s">
        <v>334</v>
      </c>
      <c r="F2012" t="s">
        <v>335</v>
      </c>
      <c r="G2012" t="s">
        <v>229</v>
      </c>
      <c r="H2012" t="s">
        <v>230</v>
      </c>
      <c r="I2012" t="s">
        <v>749</v>
      </c>
      <c r="J2012" t="s">
        <v>232</v>
      </c>
      <c r="K2012" t="s">
        <v>232</v>
      </c>
      <c r="L2012" t="s">
        <v>232</v>
      </c>
      <c r="M2012" t="s">
        <v>232</v>
      </c>
      <c r="N2012" t="s">
        <v>232</v>
      </c>
      <c r="O2012" t="s">
        <v>232</v>
      </c>
      <c r="P2012" t="s">
        <v>232</v>
      </c>
      <c r="Q2012" t="s">
        <v>232</v>
      </c>
      <c r="R2012" t="s">
        <v>232</v>
      </c>
      <c r="S2012" t="s">
        <v>232</v>
      </c>
      <c r="T2012" t="s">
        <v>232</v>
      </c>
      <c r="U2012" t="s">
        <v>232</v>
      </c>
      <c r="V2012" t="s">
        <v>232</v>
      </c>
      <c r="W2012" t="s">
        <v>232</v>
      </c>
      <c r="X2012" t="s">
        <v>232</v>
      </c>
      <c r="Y2012">
        <v>839.68600000000004</v>
      </c>
      <c r="Z2012">
        <v>759.58100000000002</v>
      </c>
      <c r="AA2012">
        <v>821.76499999999999</v>
      </c>
      <c r="AB2012">
        <v>903.20500000000004</v>
      </c>
      <c r="AC2012">
        <v>927.524</v>
      </c>
      <c r="AD2012">
        <v>974.71</v>
      </c>
      <c r="AE2012" s="52">
        <v>1109.5999999999999</v>
      </c>
      <c r="AF2012" s="52">
        <v>1201.72</v>
      </c>
      <c r="AG2012" s="52">
        <v>1386.79</v>
      </c>
      <c r="AH2012" s="52">
        <v>1303.22</v>
      </c>
      <c r="AI2012" s="52">
        <v>1380.19</v>
      </c>
      <c r="AJ2012" s="52">
        <v>1452.77</v>
      </c>
      <c r="AK2012" s="52">
        <v>1550.42</v>
      </c>
      <c r="AL2012" s="52">
        <v>1635.28</v>
      </c>
      <c r="AM2012" s="52">
        <v>1737.23</v>
      </c>
      <c r="AN2012" s="52">
        <v>1724.24</v>
      </c>
      <c r="AO2012" s="52">
        <v>1735.92</v>
      </c>
      <c r="AP2012" s="52">
        <v>1805.84</v>
      </c>
      <c r="AQ2012" s="52">
        <v>1745.91</v>
      </c>
      <c r="AR2012" s="52">
        <v>1830.51</v>
      </c>
      <c r="AS2012" s="52">
        <v>1916.39</v>
      </c>
      <c r="AT2012" s="52">
        <v>1882.53</v>
      </c>
      <c r="AU2012" s="52">
        <v>1966.08</v>
      </c>
      <c r="AV2012" s="52">
        <v>2135.09</v>
      </c>
      <c r="AW2012" s="52">
        <v>2275.7199999999998</v>
      </c>
      <c r="AX2012" s="52">
        <v>2386.89</v>
      </c>
      <c r="AY2012" s="52">
        <v>2502.9699999999998</v>
      </c>
      <c r="AZ2012" s="52">
        <v>2613.59</v>
      </c>
      <c r="BA2012" s="52">
        <v>2725.11</v>
      </c>
      <c r="BB2012" s="52">
        <v>2843.34</v>
      </c>
      <c r="BC2012">
        <v>2017</v>
      </c>
    </row>
    <row r="2013" spans="1:55" x14ac:dyDescent="0.25">
      <c r="A2013">
        <v>935</v>
      </c>
      <c r="B2013" t="s">
        <v>742</v>
      </c>
      <c r="C2013" t="s">
        <v>336</v>
      </c>
      <c r="D2013" t="s">
        <v>743</v>
      </c>
      <c r="E2013" t="s">
        <v>334</v>
      </c>
      <c r="F2013" t="s">
        <v>335</v>
      </c>
      <c r="G2013" t="s">
        <v>282</v>
      </c>
      <c r="I2013" t="s">
        <v>337</v>
      </c>
      <c r="J2013" t="s">
        <v>232</v>
      </c>
      <c r="K2013" t="s">
        <v>232</v>
      </c>
      <c r="L2013" t="s">
        <v>232</v>
      </c>
      <c r="M2013" t="s">
        <v>232</v>
      </c>
      <c r="N2013" t="s">
        <v>232</v>
      </c>
      <c r="O2013" t="s">
        <v>232</v>
      </c>
      <c r="P2013" t="s">
        <v>232</v>
      </c>
      <c r="Q2013" t="s">
        <v>232</v>
      </c>
      <c r="R2013" t="s">
        <v>232</v>
      </c>
      <c r="S2013" t="s">
        <v>232</v>
      </c>
      <c r="T2013" t="s">
        <v>232</v>
      </c>
      <c r="U2013" t="s">
        <v>232</v>
      </c>
      <c r="V2013" t="s">
        <v>232</v>
      </c>
      <c r="W2013" t="s">
        <v>232</v>
      </c>
      <c r="X2013" t="s">
        <v>232</v>
      </c>
      <c r="Y2013">
        <v>52.929000000000002</v>
      </c>
      <c r="Z2013">
        <v>41.773000000000003</v>
      </c>
      <c r="AA2013">
        <v>41.954000000000001</v>
      </c>
      <c r="AB2013">
        <v>42.08</v>
      </c>
      <c r="AC2013">
        <v>41.363</v>
      </c>
      <c r="AD2013">
        <v>40.965000000000003</v>
      </c>
      <c r="AE2013">
        <v>43.204000000000001</v>
      </c>
      <c r="AF2013">
        <v>44.813000000000002</v>
      </c>
      <c r="AG2013">
        <v>49.344999999999999</v>
      </c>
      <c r="AH2013">
        <v>42.555</v>
      </c>
      <c r="AI2013">
        <v>42.273000000000003</v>
      </c>
      <c r="AJ2013">
        <v>41.356999999999999</v>
      </c>
      <c r="AK2013">
        <v>40.374000000000002</v>
      </c>
      <c r="AL2013">
        <v>40.637</v>
      </c>
      <c r="AM2013">
        <v>44.2</v>
      </c>
      <c r="AN2013">
        <v>43.514000000000003</v>
      </c>
      <c r="AO2013">
        <v>43.034999999999997</v>
      </c>
      <c r="AP2013">
        <v>44.48</v>
      </c>
      <c r="AQ2013">
        <v>42.603000000000002</v>
      </c>
      <c r="AR2013">
        <v>42.433999999999997</v>
      </c>
      <c r="AS2013">
        <v>41.698999999999998</v>
      </c>
      <c r="AT2013">
        <v>39.482999999999997</v>
      </c>
      <c r="AU2013">
        <v>38.953000000000003</v>
      </c>
      <c r="AV2013">
        <v>40.593000000000004</v>
      </c>
      <c r="AW2013">
        <v>41.1</v>
      </c>
      <c r="AX2013">
        <v>41.284999999999997</v>
      </c>
      <c r="AY2013">
        <v>41.502000000000002</v>
      </c>
      <c r="AZ2013">
        <v>41.543999999999997</v>
      </c>
      <c r="BA2013">
        <v>41.523000000000003</v>
      </c>
      <c r="BB2013">
        <v>41.523000000000003</v>
      </c>
      <c r="BC2013">
        <v>2017</v>
      </c>
    </row>
    <row r="2014" spans="1:55" x14ac:dyDescent="0.25">
      <c r="A2014">
        <v>935</v>
      </c>
      <c r="B2014" t="s">
        <v>742</v>
      </c>
      <c r="C2014" t="s">
        <v>338</v>
      </c>
      <c r="D2014" t="s">
        <v>743</v>
      </c>
      <c r="E2014" t="s">
        <v>339</v>
      </c>
      <c r="F2014" t="s">
        <v>340</v>
      </c>
      <c r="G2014" t="s">
        <v>229</v>
      </c>
      <c r="H2014" t="s">
        <v>230</v>
      </c>
      <c r="I2014" t="s">
        <v>749</v>
      </c>
      <c r="J2014" t="s">
        <v>232</v>
      </c>
      <c r="K2014" t="s">
        <v>232</v>
      </c>
      <c r="L2014" t="s">
        <v>232</v>
      </c>
      <c r="M2014" t="s">
        <v>232</v>
      </c>
      <c r="N2014" t="s">
        <v>232</v>
      </c>
      <c r="O2014" t="s">
        <v>232</v>
      </c>
      <c r="P2014" t="s">
        <v>232</v>
      </c>
      <c r="Q2014" t="s">
        <v>232</v>
      </c>
      <c r="R2014" t="s">
        <v>232</v>
      </c>
      <c r="S2014" t="s">
        <v>232</v>
      </c>
      <c r="T2014" t="s">
        <v>232</v>
      </c>
      <c r="U2014" t="s">
        <v>232</v>
      </c>
      <c r="V2014" t="s">
        <v>232</v>
      </c>
      <c r="W2014" t="s">
        <v>232</v>
      </c>
      <c r="X2014" t="s">
        <v>232</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-27.928999999999998</v>
      </c>
      <c r="AT2014">
        <v>34.642000000000003</v>
      </c>
      <c r="AU2014">
        <v>78.194999999999993</v>
      </c>
      <c r="AV2014">
        <v>76.781999999999996</v>
      </c>
      <c r="AW2014">
        <v>62.216999999999999</v>
      </c>
      <c r="AX2014">
        <v>48.497</v>
      </c>
      <c r="AY2014">
        <v>36.161999999999999</v>
      </c>
      <c r="AZ2014">
        <v>35.308</v>
      </c>
      <c r="BA2014">
        <v>38.491</v>
      </c>
      <c r="BB2014">
        <v>41.387</v>
      </c>
      <c r="BC2014">
        <v>2017</v>
      </c>
    </row>
    <row r="2015" spans="1:55" x14ac:dyDescent="0.25">
      <c r="A2015">
        <v>935</v>
      </c>
      <c r="B2015" t="s">
        <v>742</v>
      </c>
      <c r="C2015" t="s">
        <v>341</v>
      </c>
      <c r="D2015" t="s">
        <v>743</v>
      </c>
      <c r="E2015" t="s">
        <v>339</v>
      </c>
      <c r="F2015" t="s">
        <v>340</v>
      </c>
      <c r="G2015" t="s">
        <v>282</v>
      </c>
      <c r="I2015" t="s">
        <v>342</v>
      </c>
      <c r="J2015" t="s">
        <v>232</v>
      </c>
      <c r="K2015" t="s">
        <v>232</v>
      </c>
      <c r="L2015" t="s">
        <v>232</v>
      </c>
      <c r="M2015" t="s">
        <v>232</v>
      </c>
      <c r="N2015" t="s">
        <v>232</v>
      </c>
      <c r="O2015" t="s">
        <v>232</v>
      </c>
      <c r="P2015" t="s">
        <v>232</v>
      </c>
      <c r="Q2015" t="s">
        <v>232</v>
      </c>
      <c r="R2015" t="s">
        <v>232</v>
      </c>
      <c r="S2015" t="s">
        <v>232</v>
      </c>
      <c r="T2015" t="s">
        <v>232</v>
      </c>
      <c r="U2015" t="s">
        <v>232</v>
      </c>
      <c r="V2015" t="s">
        <v>232</v>
      </c>
      <c r="W2015" t="s">
        <v>232</v>
      </c>
      <c r="X2015" t="s">
        <v>232</v>
      </c>
      <c r="Y2015">
        <v>-12.433</v>
      </c>
      <c r="Z2015">
        <v>-3.012</v>
      </c>
      <c r="AA2015">
        <v>-3.1840000000000002</v>
      </c>
      <c r="AB2015">
        <v>-4.1820000000000004</v>
      </c>
      <c r="AC2015">
        <v>-3.1320000000000001</v>
      </c>
      <c r="AD2015">
        <v>-3.5750000000000002</v>
      </c>
      <c r="AE2015">
        <v>-5.4850000000000003</v>
      </c>
      <c r="AF2015">
        <v>-6.3559999999999999</v>
      </c>
      <c r="AG2015">
        <v>-6.8849999999999998</v>
      </c>
      <c r="AH2015">
        <v>-2.3809999999999998</v>
      </c>
      <c r="AI2015">
        <v>-2.9910000000000001</v>
      </c>
      <c r="AJ2015">
        <v>-2.1720000000000002</v>
      </c>
      <c r="AK2015">
        <v>-0.65400000000000003</v>
      </c>
      <c r="AL2015">
        <v>-1.98</v>
      </c>
      <c r="AM2015">
        <v>-5.45</v>
      </c>
      <c r="AN2015">
        <v>-4.1900000000000004</v>
      </c>
      <c r="AO2015">
        <v>-2.7240000000000002</v>
      </c>
      <c r="AP2015">
        <v>-3.93</v>
      </c>
      <c r="AQ2015">
        <v>-1.248</v>
      </c>
      <c r="AR2015">
        <v>-2.0990000000000002</v>
      </c>
      <c r="AS2015">
        <v>-0.60799999999999998</v>
      </c>
      <c r="AT2015">
        <v>0.72699999999999998</v>
      </c>
      <c r="AU2015">
        <v>1.5489999999999999</v>
      </c>
      <c r="AV2015">
        <v>1.46</v>
      </c>
      <c r="AW2015">
        <v>1.1240000000000001</v>
      </c>
      <c r="AX2015">
        <v>0.83899999999999997</v>
      </c>
      <c r="AY2015">
        <v>0.6</v>
      </c>
      <c r="AZ2015">
        <v>0.56100000000000005</v>
      </c>
      <c r="BA2015">
        <v>0.58599999999999997</v>
      </c>
      <c r="BB2015">
        <v>0.60399999999999998</v>
      </c>
      <c r="BC2015">
        <v>2017</v>
      </c>
    </row>
    <row r="2016" spans="1:55" x14ac:dyDescent="0.25">
      <c r="A2016">
        <v>935</v>
      </c>
      <c r="B2016" t="s">
        <v>742</v>
      </c>
      <c r="C2016" t="s">
        <v>343</v>
      </c>
      <c r="D2016" t="s">
        <v>743</v>
      </c>
      <c r="E2016" t="s">
        <v>344</v>
      </c>
      <c r="F2016" t="s">
        <v>345</v>
      </c>
      <c r="G2016" t="s">
        <v>229</v>
      </c>
      <c r="H2016" t="s">
        <v>230</v>
      </c>
      <c r="I2016" t="s">
        <v>749</v>
      </c>
      <c r="J2016" t="s">
        <v>232</v>
      </c>
      <c r="K2016" t="s">
        <v>232</v>
      </c>
      <c r="L2016" t="s">
        <v>232</v>
      </c>
      <c r="M2016" t="s">
        <v>232</v>
      </c>
      <c r="N2016" t="s">
        <v>232</v>
      </c>
      <c r="O2016" t="s">
        <v>232</v>
      </c>
      <c r="P2016" t="s">
        <v>232</v>
      </c>
      <c r="Q2016" t="s">
        <v>232</v>
      </c>
      <c r="R2016" t="s">
        <v>232</v>
      </c>
      <c r="S2016" t="s">
        <v>232</v>
      </c>
      <c r="T2016" t="s">
        <v>232</v>
      </c>
      <c r="U2016" t="s">
        <v>232</v>
      </c>
      <c r="V2016" t="s">
        <v>232</v>
      </c>
      <c r="W2016" t="s">
        <v>232</v>
      </c>
      <c r="X2016" t="s">
        <v>232</v>
      </c>
      <c r="Y2016">
        <v>-216.07599999999999</v>
      </c>
      <c r="Z2016">
        <v>-78.826999999999998</v>
      </c>
      <c r="AA2016">
        <v>-63.405000000000001</v>
      </c>
      <c r="AB2016">
        <v>-66.680000000000007</v>
      </c>
      <c r="AC2016">
        <v>-35.43</v>
      </c>
      <c r="AD2016">
        <v>-60.465000000000003</v>
      </c>
      <c r="AE2016">
        <v>-113.741</v>
      </c>
      <c r="AF2016">
        <v>-129.49199999999999</v>
      </c>
      <c r="AG2016">
        <v>-158.386</v>
      </c>
      <c r="AH2016">
        <v>-58.825000000000003</v>
      </c>
      <c r="AI2016">
        <v>-78.441999999999993</v>
      </c>
      <c r="AJ2016">
        <v>-128.465</v>
      </c>
      <c r="AK2016">
        <v>-130.374</v>
      </c>
      <c r="AL2016">
        <v>-186.90100000000001</v>
      </c>
      <c r="AM2016">
        <v>-211.02699999999999</v>
      </c>
      <c r="AN2016">
        <v>-163.14599999999999</v>
      </c>
      <c r="AO2016">
        <v>-115.151</v>
      </c>
      <c r="AP2016">
        <v>-55.621000000000002</v>
      </c>
      <c r="AQ2016">
        <v>16.25</v>
      </c>
      <c r="AR2016">
        <v>-32.308</v>
      </c>
      <c r="AS2016">
        <v>-20.073</v>
      </c>
      <c r="AT2016">
        <v>43.973999999999997</v>
      </c>
      <c r="AU2016">
        <v>57.539000000000001</v>
      </c>
      <c r="AV2016">
        <v>60.404000000000003</v>
      </c>
      <c r="AW2016">
        <v>42.23</v>
      </c>
      <c r="AX2016">
        <v>31.280999999999999</v>
      </c>
      <c r="AY2016">
        <v>23.312000000000001</v>
      </c>
      <c r="AZ2016">
        <v>24.774000000000001</v>
      </c>
      <c r="BA2016">
        <v>27.936</v>
      </c>
      <c r="BB2016">
        <v>30.776</v>
      </c>
      <c r="BC2016">
        <v>2017</v>
      </c>
    </row>
    <row r="2017" spans="1:55" x14ac:dyDescent="0.25">
      <c r="A2017">
        <v>935</v>
      </c>
      <c r="B2017" t="s">
        <v>742</v>
      </c>
      <c r="C2017" t="s">
        <v>346</v>
      </c>
      <c r="D2017" t="s">
        <v>743</v>
      </c>
      <c r="E2017" t="s">
        <v>344</v>
      </c>
      <c r="F2017" t="s">
        <v>345</v>
      </c>
      <c r="G2017" t="s">
        <v>270</v>
      </c>
      <c r="I2017" t="s">
        <v>397</v>
      </c>
      <c r="J2017" t="s">
        <v>232</v>
      </c>
      <c r="K2017" t="s">
        <v>232</v>
      </c>
      <c r="L2017" t="s">
        <v>232</v>
      </c>
      <c r="M2017" t="s">
        <v>232</v>
      </c>
      <c r="N2017" t="s">
        <v>232</v>
      </c>
      <c r="O2017" t="s">
        <v>232</v>
      </c>
      <c r="P2017" t="s">
        <v>232</v>
      </c>
      <c r="Q2017" t="s">
        <v>232</v>
      </c>
      <c r="R2017" t="s">
        <v>232</v>
      </c>
      <c r="S2017" t="s">
        <v>232</v>
      </c>
      <c r="T2017" t="s">
        <v>232</v>
      </c>
      <c r="U2017" t="s">
        <v>232</v>
      </c>
      <c r="V2017" t="s">
        <v>232</v>
      </c>
      <c r="W2017" t="s">
        <v>232</v>
      </c>
      <c r="X2017" t="s">
        <v>232</v>
      </c>
      <c r="Y2017">
        <v>-14.1</v>
      </c>
      <c r="Z2017">
        <v>-4.5179999999999998</v>
      </c>
      <c r="AA2017">
        <v>-3.242</v>
      </c>
      <c r="AB2017">
        <v>-3.0139999999999998</v>
      </c>
      <c r="AC2017">
        <v>-1.516</v>
      </c>
      <c r="AD2017">
        <v>-2.468</v>
      </c>
      <c r="AE2017">
        <v>-4.3010000000000002</v>
      </c>
      <c r="AF2017">
        <v>-4.6390000000000002</v>
      </c>
      <c r="AG2017">
        <v>-5.4569999999999999</v>
      </c>
      <c r="AH2017">
        <v>-1.8979999999999999</v>
      </c>
      <c r="AI2017">
        <v>-2.4609999999999999</v>
      </c>
      <c r="AJ2017">
        <v>-3.9060000000000001</v>
      </c>
      <c r="AK2017">
        <v>-3.7250000000000001</v>
      </c>
      <c r="AL2017">
        <v>-5.0750000000000002</v>
      </c>
      <c r="AM2017">
        <v>-5.3490000000000002</v>
      </c>
      <c r="AN2017">
        <v>-4.1050000000000004</v>
      </c>
      <c r="AO2017">
        <v>-2.8740000000000001</v>
      </c>
      <c r="AP2017">
        <v>-1.3420000000000001</v>
      </c>
      <c r="AQ2017">
        <v>0.38</v>
      </c>
      <c r="AR2017">
        <v>-0.72699999999999998</v>
      </c>
      <c r="AS2017">
        <v>-0.436</v>
      </c>
      <c r="AT2017">
        <v>0.91900000000000004</v>
      </c>
      <c r="AU2017">
        <v>1.153</v>
      </c>
      <c r="AV2017">
        <v>1.1579999999999999</v>
      </c>
      <c r="AW2017">
        <v>0.77</v>
      </c>
      <c r="AX2017">
        <v>0.54500000000000004</v>
      </c>
      <c r="AY2017">
        <v>0.38900000000000001</v>
      </c>
      <c r="AZ2017">
        <v>0.39600000000000002</v>
      </c>
      <c r="BA2017">
        <v>0.42699999999999999</v>
      </c>
      <c r="BB2017">
        <v>0.45100000000000001</v>
      </c>
      <c r="BC2017">
        <v>2017</v>
      </c>
    </row>
    <row r="2018" spans="1:55" x14ac:dyDescent="0.25">
      <c r="A2018">
        <v>935</v>
      </c>
      <c r="B2018" t="s">
        <v>742</v>
      </c>
      <c r="C2018" t="s">
        <v>347</v>
      </c>
      <c r="D2018" t="s">
        <v>743</v>
      </c>
      <c r="E2018" t="s">
        <v>348</v>
      </c>
      <c r="F2018" t="s">
        <v>349</v>
      </c>
      <c r="G2018" t="s">
        <v>229</v>
      </c>
      <c r="H2018" t="s">
        <v>230</v>
      </c>
      <c r="I2018" t="s">
        <v>749</v>
      </c>
      <c r="J2018" t="s">
        <v>232</v>
      </c>
      <c r="K2018" t="s">
        <v>232</v>
      </c>
      <c r="L2018" t="s">
        <v>232</v>
      </c>
      <c r="M2018" t="s">
        <v>232</v>
      </c>
      <c r="N2018" t="s">
        <v>232</v>
      </c>
      <c r="O2018" t="s">
        <v>232</v>
      </c>
      <c r="P2018" t="s">
        <v>232</v>
      </c>
      <c r="Q2018" t="s">
        <v>232</v>
      </c>
      <c r="R2018" t="s">
        <v>232</v>
      </c>
      <c r="S2018" t="s">
        <v>232</v>
      </c>
      <c r="T2018" t="s">
        <v>232</v>
      </c>
      <c r="U2018" t="s">
        <v>232</v>
      </c>
      <c r="V2018" t="s">
        <v>232</v>
      </c>
      <c r="W2018" t="s">
        <v>232</v>
      </c>
      <c r="X2018" t="s">
        <v>232</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71.897000000000006</v>
      </c>
      <c r="AU2018">
        <v>110.82899999999999</v>
      </c>
      <c r="AV2018">
        <v>109.083</v>
      </c>
      <c r="AW2018">
        <v>99.902000000000001</v>
      </c>
      <c r="AX2018">
        <v>92.14</v>
      </c>
      <c r="AY2018">
        <v>84.668999999999997</v>
      </c>
      <c r="AZ2018">
        <v>88.578999999999994</v>
      </c>
      <c r="BA2018">
        <v>92.694999999999993</v>
      </c>
      <c r="BB2018">
        <v>97.941999999999993</v>
      </c>
      <c r="BC2018">
        <v>2017</v>
      </c>
    </row>
    <row r="2019" spans="1:55" x14ac:dyDescent="0.25">
      <c r="A2019">
        <v>935</v>
      </c>
      <c r="B2019" t="s">
        <v>742</v>
      </c>
      <c r="C2019" t="s">
        <v>350</v>
      </c>
      <c r="D2019" t="s">
        <v>743</v>
      </c>
      <c r="E2019" t="s">
        <v>348</v>
      </c>
      <c r="F2019" t="s">
        <v>349</v>
      </c>
      <c r="G2019" t="s">
        <v>282</v>
      </c>
      <c r="I2019" t="s">
        <v>351</v>
      </c>
      <c r="J2019" t="s">
        <v>232</v>
      </c>
      <c r="K2019" t="s">
        <v>232</v>
      </c>
      <c r="L2019" t="s">
        <v>232</v>
      </c>
      <c r="M2019" t="s">
        <v>232</v>
      </c>
      <c r="N2019" t="s">
        <v>232</v>
      </c>
      <c r="O2019" t="s">
        <v>232</v>
      </c>
      <c r="P2019" t="s">
        <v>232</v>
      </c>
      <c r="Q2019" t="s">
        <v>232</v>
      </c>
      <c r="R2019" t="s">
        <v>232</v>
      </c>
      <c r="S2019" t="s">
        <v>232</v>
      </c>
      <c r="T2019" t="s">
        <v>232</v>
      </c>
      <c r="U2019" t="s">
        <v>232</v>
      </c>
      <c r="V2019" t="s">
        <v>232</v>
      </c>
      <c r="W2019" t="s">
        <v>232</v>
      </c>
      <c r="X2019" t="s">
        <v>232</v>
      </c>
      <c r="Y2019">
        <v>-12.185</v>
      </c>
      <c r="Z2019">
        <v>-2.5619999999999998</v>
      </c>
      <c r="AA2019">
        <v>-2.8330000000000002</v>
      </c>
      <c r="AB2019">
        <v>-3.746</v>
      </c>
      <c r="AC2019">
        <v>-2.6360000000000001</v>
      </c>
      <c r="AD2019">
        <v>-3.4420000000000002</v>
      </c>
      <c r="AE2019">
        <v>-5.1609999999999996</v>
      </c>
      <c r="AF2019">
        <v>-6.0359999999999996</v>
      </c>
      <c r="AG2019">
        <v>-6.4740000000000002</v>
      </c>
      <c r="AH2019">
        <v>-1.7869999999999999</v>
      </c>
      <c r="AI2019">
        <v>-2.3420000000000001</v>
      </c>
      <c r="AJ2019">
        <v>-1.5529999999999999</v>
      </c>
      <c r="AK2019">
        <v>-3.4000000000000002E-2</v>
      </c>
      <c r="AL2019">
        <v>-1.343</v>
      </c>
      <c r="AM2019">
        <v>-4.524</v>
      </c>
      <c r="AN2019">
        <v>-3.165</v>
      </c>
      <c r="AO2019">
        <v>-1.6579999999999999</v>
      </c>
      <c r="AP2019">
        <v>-2.7690000000000001</v>
      </c>
      <c r="AQ2019">
        <v>-0.152</v>
      </c>
      <c r="AR2019">
        <v>-1.002</v>
      </c>
      <c r="AS2019">
        <v>0.30599999999999999</v>
      </c>
      <c r="AT2019">
        <v>1.508</v>
      </c>
      <c r="AU2019">
        <v>2.1960000000000002</v>
      </c>
      <c r="AV2019">
        <v>2.0739999999999998</v>
      </c>
      <c r="AW2019">
        <v>1.804</v>
      </c>
      <c r="AX2019">
        <v>1.5940000000000001</v>
      </c>
      <c r="AY2019">
        <v>1.4039999999999999</v>
      </c>
      <c r="AZ2019">
        <v>1.4079999999999999</v>
      </c>
      <c r="BA2019">
        <v>1.4119999999999999</v>
      </c>
      <c r="BB2019">
        <v>1.43</v>
      </c>
      <c r="BC2019">
        <v>2017</v>
      </c>
    </row>
    <row r="2020" spans="1:55" x14ac:dyDescent="0.25">
      <c r="A2020">
        <v>935</v>
      </c>
      <c r="B2020" t="s">
        <v>742</v>
      </c>
      <c r="C2020" t="s">
        <v>352</v>
      </c>
      <c r="D2020" t="s">
        <v>743</v>
      </c>
      <c r="E2020" t="s">
        <v>353</v>
      </c>
      <c r="F2020" t="s">
        <v>354</v>
      </c>
      <c r="G2020" t="s">
        <v>229</v>
      </c>
      <c r="H2020" t="s">
        <v>230</v>
      </c>
      <c r="I2020" t="s">
        <v>749</v>
      </c>
      <c r="J2020" t="s">
        <v>232</v>
      </c>
      <c r="K2020" t="s">
        <v>232</v>
      </c>
      <c r="L2020" t="s">
        <v>232</v>
      </c>
      <c r="M2020" t="s">
        <v>232</v>
      </c>
      <c r="N2020" t="s">
        <v>232</v>
      </c>
      <c r="O2020" t="s">
        <v>232</v>
      </c>
      <c r="P2020" t="s">
        <v>232</v>
      </c>
      <c r="Q2020" t="s">
        <v>232</v>
      </c>
      <c r="R2020" t="s">
        <v>232</v>
      </c>
      <c r="S2020" t="s">
        <v>232</v>
      </c>
      <c r="T2020" t="s">
        <v>232</v>
      </c>
      <c r="U2020" t="s">
        <v>232</v>
      </c>
      <c r="V2020" t="s">
        <v>232</v>
      </c>
      <c r="W2020" t="s">
        <v>232</v>
      </c>
      <c r="X2020" t="s">
        <v>232</v>
      </c>
      <c r="Y2020" t="s">
        <v>232</v>
      </c>
      <c r="Z2020" t="s">
        <v>232</v>
      </c>
      <c r="AA2020" t="s">
        <v>232</v>
      </c>
      <c r="AB2020" t="s">
        <v>232</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52">
        <v>1011.17</v>
      </c>
      <c r="AO2020" s="52">
        <v>1079.4000000000001</v>
      </c>
      <c r="AP2020" s="52">
        <v>1149.8800000000001</v>
      </c>
      <c r="AQ2020" s="52">
        <v>1192.99</v>
      </c>
      <c r="AR2020" s="52">
        <v>1269.02</v>
      </c>
      <c r="AS2020" s="52">
        <v>1289.3699999999999</v>
      </c>
      <c r="AT2020" s="52">
        <v>1187.82</v>
      </c>
      <c r="AU2020" s="52">
        <v>1087.3499999999999</v>
      </c>
      <c r="AV2020" t="s">
        <v>232</v>
      </c>
      <c r="AW2020" t="s">
        <v>232</v>
      </c>
      <c r="AX2020" t="s">
        <v>232</v>
      </c>
      <c r="AY2020" t="s">
        <v>232</v>
      </c>
      <c r="AZ2020" t="s">
        <v>232</v>
      </c>
      <c r="BA2020" t="s">
        <v>232</v>
      </c>
      <c r="BB2020" t="s">
        <v>232</v>
      </c>
      <c r="BC2020">
        <v>2017</v>
      </c>
    </row>
    <row r="2021" spans="1:55" x14ac:dyDescent="0.25">
      <c r="A2021">
        <v>935</v>
      </c>
      <c r="B2021" t="s">
        <v>742</v>
      </c>
      <c r="C2021" t="s">
        <v>355</v>
      </c>
      <c r="D2021" t="s">
        <v>743</v>
      </c>
      <c r="E2021" t="s">
        <v>353</v>
      </c>
      <c r="F2021" t="s">
        <v>354</v>
      </c>
      <c r="G2021" t="s">
        <v>282</v>
      </c>
      <c r="I2021" t="s">
        <v>379</v>
      </c>
      <c r="J2021" t="s">
        <v>232</v>
      </c>
      <c r="K2021" t="s">
        <v>232</v>
      </c>
      <c r="L2021" t="s">
        <v>232</v>
      </c>
      <c r="M2021" t="s">
        <v>232</v>
      </c>
      <c r="N2021" t="s">
        <v>232</v>
      </c>
      <c r="O2021" t="s">
        <v>232</v>
      </c>
      <c r="P2021" t="s">
        <v>232</v>
      </c>
      <c r="Q2021" t="s">
        <v>232</v>
      </c>
      <c r="R2021" t="s">
        <v>232</v>
      </c>
      <c r="S2021" t="s">
        <v>232</v>
      </c>
      <c r="T2021" t="s">
        <v>232</v>
      </c>
      <c r="U2021" t="s">
        <v>232</v>
      </c>
      <c r="V2021" t="s">
        <v>232</v>
      </c>
      <c r="W2021" t="s">
        <v>232</v>
      </c>
      <c r="X2021" t="s">
        <v>232</v>
      </c>
      <c r="Y2021" t="s">
        <v>232</v>
      </c>
      <c r="Z2021" t="s">
        <v>232</v>
      </c>
      <c r="AA2021" t="s">
        <v>232</v>
      </c>
      <c r="AB2021" t="s">
        <v>232</v>
      </c>
      <c r="AC2021">
        <v>-1.526</v>
      </c>
      <c r="AD2021">
        <v>0.54800000000000004</v>
      </c>
      <c r="AE2021">
        <v>1.42</v>
      </c>
      <c r="AF2021">
        <v>7.649</v>
      </c>
      <c r="AG2021">
        <v>13.473000000000001</v>
      </c>
      <c r="AH2021">
        <v>15.1</v>
      </c>
      <c r="AI2021">
        <v>13.254</v>
      </c>
      <c r="AJ2021">
        <v>14.991</v>
      </c>
      <c r="AK2021">
        <v>13.795</v>
      </c>
      <c r="AL2021">
        <v>13.446</v>
      </c>
      <c r="AM2021">
        <v>19.82</v>
      </c>
      <c r="AN2021">
        <v>25.518999999999998</v>
      </c>
      <c r="AO2021">
        <v>26.759</v>
      </c>
      <c r="AP2021">
        <v>28.323</v>
      </c>
      <c r="AQ2021">
        <v>29.11</v>
      </c>
      <c r="AR2021">
        <v>29.417999999999999</v>
      </c>
      <c r="AS2021">
        <v>28.056000000000001</v>
      </c>
      <c r="AT2021">
        <v>24.911999999999999</v>
      </c>
      <c r="AU2021">
        <v>21.542999999999999</v>
      </c>
      <c r="AV2021" t="s">
        <v>232</v>
      </c>
      <c r="AW2021" t="s">
        <v>232</v>
      </c>
      <c r="AX2021" t="s">
        <v>232</v>
      </c>
      <c r="AY2021" t="s">
        <v>232</v>
      </c>
      <c r="AZ2021" t="s">
        <v>232</v>
      </c>
      <c r="BA2021" t="s">
        <v>232</v>
      </c>
      <c r="BB2021" t="s">
        <v>232</v>
      </c>
      <c r="BC2021">
        <v>2017</v>
      </c>
    </row>
    <row r="2022" spans="1:55" x14ac:dyDescent="0.25">
      <c r="A2022">
        <v>935</v>
      </c>
      <c r="B2022" t="s">
        <v>742</v>
      </c>
      <c r="C2022" t="s">
        <v>356</v>
      </c>
      <c r="D2022" t="s">
        <v>743</v>
      </c>
      <c r="E2022" t="s">
        <v>357</v>
      </c>
      <c r="F2022" t="s">
        <v>358</v>
      </c>
      <c r="G2022" t="s">
        <v>229</v>
      </c>
      <c r="H2022" t="s">
        <v>230</v>
      </c>
      <c r="I2022" t="s">
        <v>749</v>
      </c>
      <c r="J2022" t="s">
        <v>232</v>
      </c>
      <c r="K2022" t="s">
        <v>232</v>
      </c>
      <c r="L2022" t="s">
        <v>232</v>
      </c>
      <c r="M2022" t="s">
        <v>232</v>
      </c>
      <c r="N2022" t="s">
        <v>232</v>
      </c>
      <c r="O2022" t="s">
        <v>232</v>
      </c>
      <c r="P2022" t="s">
        <v>232</v>
      </c>
      <c r="Q2022" t="s">
        <v>232</v>
      </c>
      <c r="R2022" t="s">
        <v>232</v>
      </c>
      <c r="S2022" t="s">
        <v>232</v>
      </c>
      <c r="T2022" t="s">
        <v>232</v>
      </c>
      <c r="U2022" t="s">
        <v>232</v>
      </c>
      <c r="V2022" t="s">
        <v>232</v>
      </c>
      <c r="W2022" t="s">
        <v>232</v>
      </c>
      <c r="X2022" t="s">
        <v>232</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52">
        <v>1054.68</v>
      </c>
      <c r="AL2022" s="52">
        <v>1136.82</v>
      </c>
      <c r="AM2022" s="52">
        <v>1319.06</v>
      </c>
      <c r="AN2022" s="52">
        <v>1480.17</v>
      </c>
      <c r="AO2022" s="52">
        <v>1606.49</v>
      </c>
      <c r="AP2022" s="52">
        <v>1805.43</v>
      </c>
      <c r="AQ2022" s="52">
        <v>1840.41</v>
      </c>
      <c r="AR2022" s="52">
        <v>1819.1</v>
      </c>
      <c r="AS2022" s="52">
        <v>1836.26</v>
      </c>
      <c r="AT2022" s="52">
        <v>1754.88</v>
      </c>
      <c r="AU2022" s="52">
        <v>1749.53</v>
      </c>
      <c r="AV2022" s="52">
        <v>1733.52</v>
      </c>
      <c r="AW2022" s="52">
        <v>1748.08</v>
      </c>
      <c r="AX2022" s="52">
        <v>1773.13</v>
      </c>
      <c r="AY2022" s="52">
        <v>1805.93</v>
      </c>
      <c r="AZ2022" s="52">
        <v>1769.97</v>
      </c>
      <c r="BA2022" s="52">
        <v>1730.91</v>
      </c>
      <c r="BB2022" s="52">
        <v>1716.83</v>
      </c>
      <c r="BC2022">
        <v>2017</v>
      </c>
    </row>
    <row r="2023" spans="1:55" x14ac:dyDescent="0.25">
      <c r="A2023">
        <v>935</v>
      </c>
      <c r="B2023" t="s">
        <v>742</v>
      </c>
      <c r="C2023" t="s">
        <v>359</v>
      </c>
      <c r="D2023" t="s">
        <v>743</v>
      </c>
      <c r="E2023" t="s">
        <v>357</v>
      </c>
      <c r="F2023" t="s">
        <v>358</v>
      </c>
      <c r="G2023" t="s">
        <v>282</v>
      </c>
      <c r="I2023" t="s">
        <v>360</v>
      </c>
      <c r="J2023" t="s">
        <v>232</v>
      </c>
      <c r="K2023" t="s">
        <v>232</v>
      </c>
      <c r="L2023" t="s">
        <v>232</v>
      </c>
      <c r="M2023" t="s">
        <v>232</v>
      </c>
      <c r="N2023" t="s">
        <v>232</v>
      </c>
      <c r="O2023" t="s">
        <v>232</v>
      </c>
      <c r="P2023" t="s">
        <v>232</v>
      </c>
      <c r="Q2023" t="s">
        <v>232</v>
      </c>
      <c r="R2023" t="s">
        <v>232</v>
      </c>
      <c r="S2023" t="s">
        <v>232</v>
      </c>
      <c r="T2023" t="s">
        <v>232</v>
      </c>
      <c r="U2023" t="s">
        <v>232</v>
      </c>
      <c r="V2023" t="s">
        <v>232</v>
      </c>
      <c r="W2023" t="s">
        <v>232</v>
      </c>
      <c r="X2023" t="s">
        <v>232</v>
      </c>
      <c r="Y2023">
        <v>13.656000000000001</v>
      </c>
      <c r="Z2023">
        <v>11.647</v>
      </c>
      <c r="AA2023">
        <v>12.27</v>
      </c>
      <c r="AB2023">
        <v>14.022</v>
      </c>
      <c r="AC2023">
        <v>15.255000000000001</v>
      </c>
      <c r="AD2023">
        <v>17.039000000000001</v>
      </c>
      <c r="AE2023">
        <v>22.802</v>
      </c>
      <c r="AF2023">
        <v>25.922000000000001</v>
      </c>
      <c r="AG2023">
        <v>28.3</v>
      </c>
      <c r="AH2023">
        <v>28.530999999999999</v>
      </c>
      <c r="AI2023">
        <v>27.881</v>
      </c>
      <c r="AJ2023">
        <v>27.702999999999999</v>
      </c>
      <c r="AK2023">
        <v>27.465</v>
      </c>
      <c r="AL2023">
        <v>28.25</v>
      </c>
      <c r="AM2023">
        <v>33.56</v>
      </c>
      <c r="AN2023">
        <v>37.354999999999997</v>
      </c>
      <c r="AO2023">
        <v>39.826000000000001</v>
      </c>
      <c r="AP2023">
        <v>44.47</v>
      </c>
      <c r="AQ2023">
        <v>44.908999999999999</v>
      </c>
      <c r="AR2023">
        <v>42.168999999999997</v>
      </c>
      <c r="AS2023">
        <v>39.954999999999998</v>
      </c>
      <c r="AT2023">
        <v>36.805999999999997</v>
      </c>
      <c r="AU2023">
        <v>34.662999999999997</v>
      </c>
      <c r="AV2023">
        <v>32.957999999999998</v>
      </c>
      <c r="AW2023">
        <v>31.571000000000002</v>
      </c>
      <c r="AX2023">
        <v>30.669</v>
      </c>
      <c r="AY2023">
        <v>29.943999999999999</v>
      </c>
      <c r="AZ2023">
        <v>28.134</v>
      </c>
      <c r="BA2023">
        <v>26.373999999999999</v>
      </c>
      <c r="BB2023">
        <v>25.071999999999999</v>
      </c>
      <c r="BC2023">
        <v>2017</v>
      </c>
    </row>
    <row r="2024" spans="1:55" x14ac:dyDescent="0.25">
      <c r="A2024">
        <v>935</v>
      </c>
      <c r="B2024" t="s">
        <v>742</v>
      </c>
      <c r="C2024" t="s">
        <v>361</v>
      </c>
      <c r="D2024" t="s">
        <v>743</v>
      </c>
      <c r="E2024" t="s">
        <v>362</v>
      </c>
      <c r="F2024" t="s">
        <v>363</v>
      </c>
      <c r="G2024" t="s">
        <v>229</v>
      </c>
      <c r="H2024" t="s">
        <v>230</v>
      </c>
      <c r="I2024" t="s">
        <v>749</v>
      </c>
      <c r="J2024" t="s">
        <v>232</v>
      </c>
      <c r="K2024" t="s">
        <v>232</v>
      </c>
      <c r="L2024" t="s">
        <v>232</v>
      </c>
      <c r="M2024" t="s">
        <v>232</v>
      </c>
      <c r="N2024" t="s">
        <v>232</v>
      </c>
      <c r="O2024" t="s">
        <v>232</v>
      </c>
      <c r="P2024" t="s">
        <v>232</v>
      </c>
      <c r="Q2024" t="s">
        <v>232</v>
      </c>
      <c r="R2024" t="s">
        <v>232</v>
      </c>
      <c r="S2024" t="s">
        <v>232</v>
      </c>
      <c r="T2024" t="s">
        <v>232</v>
      </c>
      <c r="U2024" t="s">
        <v>232</v>
      </c>
      <c r="V2024" t="s">
        <v>232</v>
      </c>
      <c r="W2024" t="s">
        <v>232</v>
      </c>
      <c r="X2024" t="s">
        <v>232</v>
      </c>
      <c r="Y2024" s="52">
        <v>1586.45</v>
      </c>
      <c r="Z2024" s="52">
        <v>1818.34</v>
      </c>
      <c r="AA2024" s="52">
        <v>1958.73</v>
      </c>
      <c r="AB2024" s="52">
        <v>2146.39</v>
      </c>
      <c r="AC2024" s="52">
        <v>2242.42</v>
      </c>
      <c r="AD2024" s="52">
        <v>2379.39</v>
      </c>
      <c r="AE2024" s="52">
        <v>2568.31</v>
      </c>
      <c r="AF2024" s="52">
        <v>2681.64</v>
      </c>
      <c r="AG2024" s="52">
        <v>2810.38</v>
      </c>
      <c r="AH2024" s="52">
        <v>3062.44</v>
      </c>
      <c r="AI2024" s="52">
        <v>3264.93</v>
      </c>
      <c r="AJ2024" s="52">
        <v>3512.8</v>
      </c>
      <c r="AK2024" s="52">
        <v>3840.12</v>
      </c>
      <c r="AL2024" s="52">
        <v>4024.12</v>
      </c>
      <c r="AM2024" s="52">
        <v>3930.41</v>
      </c>
      <c r="AN2024" s="52">
        <v>3962.46</v>
      </c>
      <c r="AO2024" s="52">
        <v>4033.76</v>
      </c>
      <c r="AP2024" s="52">
        <v>4059.91</v>
      </c>
      <c r="AQ2024" s="52">
        <v>4098.13</v>
      </c>
      <c r="AR2024" s="52">
        <v>4313.79</v>
      </c>
      <c r="AS2024" s="52">
        <v>4595.78</v>
      </c>
      <c r="AT2024" s="52">
        <v>4767.99</v>
      </c>
      <c r="AU2024" s="52">
        <v>5047.2700000000004</v>
      </c>
      <c r="AV2024" s="52">
        <v>5259.76</v>
      </c>
      <c r="AW2024" s="52">
        <v>5537.02</v>
      </c>
      <c r="AX2024" s="52">
        <v>5781.46</v>
      </c>
      <c r="AY2024" s="52">
        <v>6031.01</v>
      </c>
      <c r="AZ2024" s="52">
        <v>6291.11</v>
      </c>
      <c r="BA2024" s="52">
        <v>6562.86</v>
      </c>
      <c r="BB2024" s="52">
        <v>6847.58</v>
      </c>
      <c r="BC2024">
        <v>2017</v>
      </c>
    </row>
    <row r="2025" spans="1:55" x14ac:dyDescent="0.25">
      <c r="A2025">
        <v>935</v>
      </c>
      <c r="B2025" t="s">
        <v>742</v>
      </c>
      <c r="C2025" t="s">
        <v>364</v>
      </c>
      <c r="D2025" t="s">
        <v>743</v>
      </c>
      <c r="E2025" t="s">
        <v>365</v>
      </c>
      <c r="F2025" t="s">
        <v>366</v>
      </c>
      <c r="G2025" t="s">
        <v>242</v>
      </c>
      <c r="H2025" t="s">
        <v>230</v>
      </c>
      <c r="I2025" t="s">
        <v>750</v>
      </c>
      <c r="J2025" t="s">
        <v>232</v>
      </c>
      <c r="K2025" t="s">
        <v>232</v>
      </c>
      <c r="L2025" t="s">
        <v>232</v>
      </c>
      <c r="M2025" t="s">
        <v>232</v>
      </c>
      <c r="N2025" t="s">
        <v>232</v>
      </c>
      <c r="O2025" t="s">
        <v>232</v>
      </c>
      <c r="P2025" t="s">
        <v>232</v>
      </c>
      <c r="Q2025" t="s">
        <v>232</v>
      </c>
      <c r="R2025" t="s">
        <v>232</v>
      </c>
      <c r="S2025" t="s">
        <v>232</v>
      </c>
      <c r="T2025" t="s">
        <v>232</v>
      </c>
      <c r="U2025" t="s">
        <v>232</v>
      </c>
      <c r="V2025" t="s">
        <v>232</v>
      </c>
      <c r="W2025" t="s">
        <v>232</v>
      </c>
      <c r="X2025" t="s">
        <v>232</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2.3170000000000002</v>
      </c>
      <c r="AV2025">
        <v>0.39300000000000002</v>
      </c>
      <c r="AW2025">
        <v>-1.5760000000000001</v>
      </c>
      <c r="AX2025">
        <v>-2.0640000000000001</v>
      </c>
      <c r="AY2025">
        <v>-2.9489999999999998</v>
      </c>
      <c r="AZ2025">
        <v>-3.7010000000000001</v>
      </c>
      <c r="BA2025">
        <v>-4.6539999999999999</v>
      </c>
      <c r="BB2025">
        <v>-5.6189999999999998</v>
      </c>
      <c r="BC2025">
        <v>2017</v>
      </c>
    </row>
    <row r="2026" spans="1:55" x14ac:dyDescent="0.25">
      <c r="A2026">
        <v>935</v>
      </c>
      <c r="B2026" t="s">
        <v>742</v>
      </c>
      <c r="C2026" t="s">
        <v>368</v>
      </c>
      <c r="D2026" t="s">
        <v>743</v>
      </c>
      <c r="E2026" t="s">
        <v>365</v>
      </c>
      <c r="F2026" t="s">
        <v>366</v>
      </c>
      <c r="G2026" t="s">
        <v>282</v>
      </c>
      <c r="I2026" t="s">
        <v>369</v>
      </c>
      <c r="J2026" t="s">
        <v>232</v>
      </c>
      <c r="K2026" t="s">
        <v>232</v>
      </c>
      <c r="L2026" t="s">
        <v>232</v>
      </c>
      <c r="M2026" t="s">
        <v>232</v>
      </c>
      <c r="N2026" t="s">
        <v>232</v>
      </c>
      <c r="O2026" t="s">
        <v>232</v>
      </c>
      <c r="P2026" t="s">
        <v>232</v>
      </c>
      <c r="Q2026" t="s">
        <v>232</v>
      </c>
      <c r="R2026" t="s">
        <v>232</v>
      </c>
      <c r="S2026" t="s">
        <v>232</v>
      </c>
      <c r="T2026" t="s">
        <v>232</v>
      </c>
      <c r="U2026" t="s">
        <v>232</v>
      </c>
      <c r="V2026" t="s">
        <v>232</v>
      </c>
      <c r="W2026" t="s">
        <v>232</v>
      </c>
      <c r="X2026" t="s">
        <v>232</v>
      </c>
      <c r="Y2026">
        <v>-2.29</v>
      </c>
      <c r="Z2026">
        <v>-6.1520000000000001</v>
      </c>
      <c r="AA2026">
        <v>-5.7709999999999999</v>
      </c>
      <c r="AB2026">
        <v>-1.887</v>
      </c>
      <c r="AC2026">
        <v>-2.2559999999999998</v>
      </c>
      <c r="AD2026">
        <v>-4.4080000000000004</v>
      </c>
      <c r="AE2026">
        <v>-4.8470000000000004</v>
      </c>
      <c r="AF2026">
        <v>-5.0860000000000003</v>
      </c>
      <c r="AG2026">
        <v>-5.7149999999999999</v>
      </c>
      <c r="AH2026">
        <v>-3.7360000000000002</v>
      </c>
      <c r="AI2026">
        <v>-2.105</v>
      </c>
      <c r="AJ2026">
        <v>-2.4660000000000002</v>
      </c>
      <c r="AK2026">
        <v>-4.6120000000000001</v>
      </c>
      <c r="AL2026">
        <v>-1.87</v>
      </c>
      <c r="AM2026">
        <v>-2.27</v>
      </c>
      <c r="AN2026">
        <v>-3.5779999999999998</v>
      </c>
      <c r="AO2026">
        <v>-2.1019999999999999</v>
      </c>
      <c r="AP2026">
        <v>-1.5589999999999999</v>
      </c>
      <c r="AQ2026">
        <v>-0.53200000000000003</v>
      </c>
      <c r="AR2026">
        <v>0.183</v>
      </c>
      <c r="AS2026">
        <v>0.245</v>
      </c>
      <c r="AT2026">
        <v>1.5569999999999999</v>
      </c>
      <c r="AU2026">
        <v>1.073</v>
      </c>
      <c r="AV2026">
        <v>0.16300000000000001</v>
      </c>
      <c r="AW2026">
        <v>-0.64</v>
      </c>
      <c r="AX2026">
        <v>-0.79500000000000004</v>
      </c>
      <c r="AY2026">
        <v>-1.0820000000000001</v>
      </c>
      <c r="AZ2026">
        <v>-1.294</v>
      </c>
      <c r="BA2026">
        <v>-1.5529999999999999</v>
      </c>
      <c r="BB2026">
        <v>-1.786</v>
      </c>
      <c r="BC2026">
        <v>2017</v>
      </c>
    </row>
    <row r="2027" spans="1:55" x14ac:dyDescent="0.25">
      <c r="A2027">
        <v>128</v>
      </c>
      <c r="B2027" t="s">
        <v>751</v>
      </c>
      <c r="C2027" t="s">
        <v>225</v>
      </c>
      <c r="D2027" t="s">
        <v>752</v>
      </c>
      <c r="E2027" t="s">
        <v>227</v>
      </c>
      <c r="F2027" t="s">
        <v>228</v>
      </c>
      <c r="G2027" t="s">
        <v>229</v>
      </c>
      <c r="H2027" t="s">
        <v>230</v>
      </c>
      <c r="I2027" t="s">
        <v>753</v>
      </c>
      <c r="J2027" s="52">
        <v>1048.0999999999999</v>
      </c>
      <c r="K2027" s="52">
        <v>1041.2</v>
      </c>
      <c r="L2027" s="52">
        <v>1079.5</v>
      </c>
      <c r="M2027" s="52">
        <v>1107.5</v>
      </c>
      <c r="N2027" s="52">
        <v>1153.7</v>
      </c>
      <c r="O2027" s="52">
        <v>1199.9000000000001</v>
      </c>
      <c r="P2027" s="52">
        <v>1258.7</v>
      </c>
      <c r="Q2027" s="52">
        <v>1261.9000000000001</v>
      </c>
      <c r="R2027" s="52">
        <v>1261.8</v>
      </c>
      <c r="S2027" s="52">
        <v>1269.9000000000001</v>
      </c>
      <c r="T2027" s="52">
        <v>1288.5999999999999</v>
      </c>
      <c r="U2027" s="52">
        <v>1306.5999999999999</v>
      </c>
      <c r="V2027" s="52">
        <v>1332.2</v>
      </c>
      <c r="W2027" s="52">
        <v>1332.3</v>
      </c>
      <c r="X2027" s="52">
        <v>1403.3</v>
      </c>
      <c r="Y2027" s="52">
        <v>1445.8</v>
      </c>
      <c r="Z2027" s="52">
        <v>1487.8</v>
      </c>
      <c r="AA2027" s="52">
        <v>1536.3</v>
      </c>
      <c r="AB2027" s="52">
        <v>1570.3</v>
      </c>
      <c r="AC2027" s="52">
        <v>1616.6</v>
      </c>
      <c r="AD2027" s="52">
        <v>1677.2</v>
      </c>
      <c r="AE2027" s="52">
        <v>1691</v>
      </c>
      <c r="AF2027" s="52">
        <v>1698.9</v>
      </c>
      <c r="AG2027" s="52">
        <v>1705.5</v>
      </c>
      <c r="AH2027" s="52">
        <v>1751</v>
      </c>
      <c r="AI2027" s="52">
        <v>1792</v>
      </c>
      <c r="AJ2027" s="52">
        <v>1862.1</v>
      </c>
      <c r="AK2027" s="52">
        <v>1879</v>
      </c>
      <c r="AL2027" s="52">
        <v>1869.4</v>
      </c>
      <c r="AM2027" s="52">
        <v>1777.7</v>
      </c>
      <c r="AN2027" s="52">
        <v>1810.9</v>
      </c>
      <c r="AO2027" s="52">
        <v>1835.1</v>
      </c>
      <c r="AP2027" s="52">
        <v>1839.3</v>
      </c>
      <c r="AQ2027" s="52">
        <v>1856.5</v>
      </c>
      <c r="AR2027" s="52">
        <v>1886.5</v>
      </c>
      <c r="AS2027" s="52">
        <v>1930.7</v>
      </c>
      <c r="AT2027" s="52">
        <v>1977</v>
      </c>
      <c r="AU2027" s="52">
        <v>2021.8</v>
      </c>
      <c r="AV2027" s="52">
        <v>2046.4</v>
      </c>
      <c r="AW2027" s="52">
        <v>2081.6999999999998</v>
      </c>
      <c r="AX2027" s="52">
        <v>2119.06</v>
      </c>
      <c r="AY2027" s="52">
        <v>2153.65</v>
      </c>
      <c r="AZ2027" s="52">
        <v>2188.25</v>
      </c>
      <c r="BA2027" s="52">
        <v>2223.17</v>
      </c>
      <c r="BB2027" s="52">
        <v>2259.44</v>
      </c>
      <c r="BC2027">
        <v>2018</v>
      </c>
    </row>
    <row r="2028" spans="1:55" x14ac:dyDescent="0.25">
      <c r="A2028">
        <v>128</v>
      </c>
      <c r="B2028" t="s">
        <v>751</v>
      </c>
      <c r="C2028" t="s">
        <v>233</v>
      </c>
      <c r="D2028" t="s">
        <v>752</v>
      </c>
      <c r="E2028" t="s">
        <v>227</v>
      </c>
      <c r="F2028" t="s">
        <v>234</v>
      </c>
      <c r="G2028" t="s">
        <v>235</v>
      </c>
      <c r="I2028" t="s">
        <v>236</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2.3980000000000001</v>
      </c>
      <c r="AU2028">
        <v>2.266</v>
      </c>
      <c r="AV2028">
        <v>1.2170000000000001</v>
      </c>
      <c r="AW2028">
        <v>1.7250000000000001</v>
      </c>
      <c r="AX2028">
        <v>1.7949999999999999</v>
      </c>
      <c r="AY2028">
        <v>1.6319999999999999</v>
      </c>
      <c r="AZ2028">
        <v>1.6060000000000001</v>
      </c>
      <c r="BA2028">
        <v>1.5960000000000001</v>
      </c>
      <c r="BB2028">
        <v>1.631</v>
      </c>
      <c r="BC2028">
        <v>2018</v>
      </c>
    </row>
    <row r="2029" spans="1:55" x14ac:dyDescent="0.25">
      <c r="A2029">
        <v>128</v>
      </c>
      <c r="B2029" t="s">
        <v>751</v>
      </c>
      <c r="C2029" t="s">
        <v>237</v>
      </c>
      <c r="D2029" t="s">
        <v>752</v>
      </c>
      <c r="E2029" t="s">
        <v>238</v>
      </c>
      <c r="F2029" t="s">
        <v>239</v>
      </c>
      <c r="G2029" t="s">
        <v>229</v>
      </c>
      <c r="H2029" t="s">
        <v>230</v>
      </c>
      <c r="I2029" t="s">
        <v>753</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52">
        <v>1036.48</v>
      </c>
      <c r="Z2029" s="52">
        <v>1088.02</v>
      </c>
      <c r="AA2029" s="52">
        <v>1146.1300000000001</v>
      </c>
      <c r="AB2029" s="52">
        <v>1185.99</v>
      </c>
      <c r="AC2029" s="52">
        <v>1241.52</v>
      </c>
      <c r="AD2029" s="52">
        <v>1326.91</v>
      </c>
      <c r="AE2029" s="52">
        <v>1371.53</v>
      </c>
      <c r="AF2029" s="52">
        <v>1410.27</v>
      </c>
      <c r="AG2029" s="52">
        <v>1436.75</v>
      </c>
      <c r="AH2029" s="52">
        <v>1506</v>
      </c>
      <c r="AI2029" s="52">
        <v>1585.98</v>
      </c>
      <c r="AJ2029" s="52">
        <v>1682.26</v>
      </c>
      <c r="AK2029" s="52">
        <v>1738.85</v>
      </c>
      <c r="AL2029" s="52">
        <v>1801.47</v>
      </c>
      <c r="AM2029" s="52">
        <v>1722.14</v>
      </c>
      <c r="AN2029" s="52">
        <v>1810.93</v>
      </c>
      <c r="AO2029" s="52">
        <v>1846.85</v>
      </c>
      <c r="AP2029" s="52">
        <v>1895</v>
      </c>
      <c r="AQ2029" s="52">
        <v>1929.68</v>
      </c>
      <c r="AR2029" s="52">
        <v>1981.17</v>
      </c>
      <c r="AS2029" s="52">
        <v>2036.36</v>
      </c>
      <c r="AT2029" s="52">
        <v>2100.2199999999998</v>
      </c>
      <c r="AU2029" s="52">
        <v>2178.0700000000002</v>
      </c>
      <c r="AV2029" s="52">
        <v>2215.64</v>
      </c>
      <c r="AW2029" s="52">
        <v>2283.67</v>
      </c>
      <c r="AX2029" s="52">
        <v>2360.96</v>
      </c>
      <c r="AY2029" s="52">
        <v>2443.1799999999998</v>
      </c>
      <c r="AZ2029" s="52">
        <v>2533.7399999999998</v>
      </c>
      <c r="BA2029" s="52">
        <v>2635.66</v>
      </c>
      <c r="BB2029" s="52">
        <v>2742.9</v>
      </c>
      <c r="BC2029">
        <v>2018</v>
      </c>
    </row>
    <row r="2030" spans="1:55" x14ac:dyDescent="0.25">
      <c r="A2030">
        <v>128</v>
      </c>
      <c r="B2030" t="s">
        <v>751</v>
      </c>
      <c r="C2030" t="s">
        <v>240</v>
      </c>
      <c r="D2030" t="s">
        <v>752</v>
      </c>
      <c r="E2030" t="s">
        <v>238</v>
      </c>
      <c r="F2030" t="s">
        <v>241</v>
      </c>
      <c r="G2030" t="s">
        <v>242</v>
      </c>
      <c r="H2030" t="s">
        <v>230</v>
      </c>
      <c r="I2030" t="s">
        <v>243</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311.988</v>
      </c>
      <c r="AU2030">
        <v>329.86599999999999</v>
      </c>
      <c r="AV2030">
        <v>350.87400000000002</v>
      </c>
      <c r="AW2030">
        <v>349.524</v>
      </c>
      <c r="AX2030">
        <v>364.54599999999999</v>
      </c>
      <c r="AY2030">
        <v>379.88099999999997</v>
      </c>
      <c r="AZ2030">
        <v>398.04</v>
      </c>
      <c r="BA2030">
        <v>418.23700000000002</v>
      </c>
      <c r="BB2030">
        <v>439.86700000000002</v>
      </c>
      <c r="BC2030">
        <v>2018</v>
      </c>
    </row>
    <row r="2031" spans="1:55" x14ac:dyDescent="0.25">
      <c r="A2031">
        <v>128</v>
      </c>
      <c r="B2031" t="s">
        <v>751</v>
      </c>
      <c r="C2031" t="s">
        <v>244</v>
      </c>
      <c r="D2031" t="s">
        <v>752</v>
      </c>
      <c r="E2031" t="s">
        <v>238</v>
      </c>
      <c r="F2031" t="s">
        <v>245</v>
      </c>
      <c r="G2031" t="s">
        <v>246</v>
      </c>
      <c r="H2031" t="s">
        <v>230</v>
      </c>
      <c r="I2031" t="s">
        <v>243</v>
      </c>
      <c r="J2031">
        <v>59.103000000000002</v>
      </c>
      <c r="K2031">
        <v>64.268000000000001</v>
      </c>
      <c r="L2031">
        <v>70.748999999999995</v>
      </c>
      <c r="M2031">
        <v>75.427000000000007</v>
      </c>
      <c r="N2031">
        <v>81.409000000000006</v>
      </c>
      <c r="O2031">
        <v>87.346999999999994</v>
      </c>
      <c r="P2031">
        <v>93.471999999999994</v>
      </c>
      <c r="Q2031">
        <v>96.027000000000001</v>
      </c>
      <c r="R2031">
        <v>99.406000000000006</v>
      </c>
      <c r="S2031">
        <v>103.96599999999999</v>
      </c>
      <c r="T2031">
        <v>109.446</v>
      </c>
      <c r="U2031">
        <v>114.72799999999999</v>
      </c>
      <c r="V2031">
        <v>119.642</v>
      </c>
      <c r="W2031">
        <v>122.485</v>
      </c>
      <c r="X2031">
        <v>131.767</v>
      </c>
      <c r="Y2031">
        <v>138.60499999999999</v>
      </c>
      <c r="Z2031">
        <v>145.24299999999999</v>
      </c>
      <c r="AA2031">
        <v>152.56399999999999</v>
      </c>
      <c r="AB2031">
        <v>157.69499999999999</v>
      </c>
      <c r="AC2031">
        <v>164.68899999999999</v>
      </c>
      <c r="AD2031">
        <v>174.68199999999999</v>
      </c>
      <c r="AE2031">
        <v>179.982</v>
      </c>
      <c r="AF2031">
        <v>183.684</v>
      </c>
      <c r="AG2031">
        <v>187.821</v>
      </c>
      <c r="AH2031">
        <v>198.024</v>
      </c>
      <c r="AI2031">
        <v>208.97300000000001</v>
      </c>
      <c r="AJ2031">
        <v>223.71899999999999</v>
      </c>
      <c r="AK2031">
        <v>231.81399999999999</v>
      </c>
      <c r="AL2031">
        <v>235.11500000000001</v>
      </c>
      <c r="AM2031">
        <v>225.28700000000001</v>
      </c>
      <c r="AN2031">
        <v>232.16800000000001</v>
      </c>
      <c r="AO2031">
        <v>240.18600000000001</v>
      </c>
      <c r="AP2031">
        <v>245.35300000000001</v>
      </c>
      <c r="AQ2031">
        <v>251.99199999999999</v>
      </c>
      <c r="AR2031">
        <v>260.90899999999999</v>
      </c>
      <c r="AS2031">
        <v>269.87799999999999</v>
      </c>
      <c r="AT2031">
        <v>279.37</v>
      </c>
      <c r="AU2031">
        <v>291.13299999999998</v>
      </c>
      <c r="AV2031">
        <v>301.31900000000002</v>
      </c>
      <c r="AW2031">
        <v>311.96600000000001</v>
      </c>
      <c r="AX2031">
        <v>324.19600000000003</v>
      </c>
      <c r="AY2031">
        <v>336.33800000000002</v>
      </c>
      <c r="AZ2031">
        <v>348.81299999999999</v>
      </c>
      <c r="BA2031">
        <v>361.72300000000001</v>
      </c>
      <c r="BB2031">
        <v>375.31799999999998</v>
      </c>
      <c r="BC2031">
        <v>2018</v>
      </c>
    </row>
    <row r="2032" spans="1:55" x14ac:dyDescent="0.25">
      <c r="A2032">
        <v>128</v>
      </c>
      <c r="B2032" t="s">
        <v>751</v>
      </c>
      <c r="C2032" t="s">
        <v>247</v>
      </c>
      <c r="D2032" t="s">
        <v>752</v>
      </c>
      <c r="E2032" t="s">
        <v>248</v>
      </c>
      <c r="F2032" t="s">
        <v>249</v>
      </c>
      <c r="G2032" t="s">
        <v>250</v>
      </c>
      <c r="I2032" t="s">
        <v>251</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106.232</v>
      </c>
      <c r="AU2032">
        <v>107.729</v>
      </c>
      <c r="AV2032">
        <v>108.27</v>
      </c>
      <c r="AW2032">
        <v>109.702</v>
      </c>
      <c r="AX2032">
        <v>111.416</v>
      </c>
      <c r="AY2032">
        <v>113.444</v>
      </c>
      <c r="AZ2032">
        <v>115.788</v>
      </c>
      <c r="BA2032">
        <v>118.554</v>
      </c>
      <c r="BB2032">
        <v>121.39700000000001</v>
      </c>
      <c r="BC2032">
        <v>2018</v>
      </c>
    </row>
    <row r="2033" spans="1:55" x14ac:dyDescent="0.25">
      <c r="A2033">
        <v>128</v>
      </c>
      <c r="B2033" t="s">
        <v>751</v>
      </c>
      <c r="C2033" t="s">
        <v>252</v>
      </c>
      <c r="D2033" t="s">
        <v>752</v>
      </c>
      <c r="E2033" t="s">
        <v>253</v>
      </c>
      <c r="F2033" t="s">
        <v>254</v>
      </c>
      <c r="G2033" t="s">
        <v>229</v>
      </c>
      <c r="H2033" t="s">
        <v>220</v>
      </c>
      <c r="I2033" t="s">
        <v>255</v>
      </c>
      <c r="J2033" s="52">
        <v>204624.5</v>
      </c>
      <c r="K2033" s="52">
        <v>203201.06</v>
      </c>
      <c r="L2033" s="52">
        <v>210874.65</v>
      </c>
      <c r="M2033" s="52">
        <v>216458.09</v>
      </c>
      <c r="N2033" s="52">
        <v>225678.92</v>
      </c>
      <c r="O2033" s="52">
        <v>234763.19</v>
      </c>
      <c r="P2033" s="52">
        <v>246018.93</v>
      </c>
      <c r="Q2033" s="52">
        <v>246234.29</v>
      </c>
      <c r="R2033" s="52">
        <v>246000.69</v>
      </c>
      <c r="S2033" s="52">
        <v>247554.57</v>
      </c>
      <c r="T2033" s="52">
        <v>250924.51</v>
      </c>
      <c r="U2033" s="52">
        <v>253882.81</v>
      </c>
      <c r="V2033" s="52">
        <v>258071.97</v>
      </c>
      <c r="W2033" s="52">
        <v>257170.29</v>
      </c>
      <c r="X2033" s="52">
        <v>270039.77</v>
      </c>
      <c r="Y2033" s="52">
        <v>277200.57</v>
      </c>
      <c r="Z2033" s="52">
        <v>283335.05</v>
      </c>
      <c r="AA2033" s="52">
        <v>291235.03000000003</v>
      </c>
      <c r="AB2033" s="52">
        <v>296570.64</v>
      </c>
      <c r="AC2033" s="52">
        <v>304239.5</v>
      </c>
      <c r="AD2033" s="52">
        <v>314670.49</v>
      </c>
      <c r="AE2033" s="52">
        <v>316121.33</v>
      </c>
      <c r="AF2033" s="52">
        <v>316465.71999999997</v>
      </c>
      <c r="AG2033" s="52">
        <v>316800.93</v>
      </c>
      <c r="AH2033" s="52">
        <v>324401.03999999998</v>
      </c>
      <c r="AI2033" s="52">
        <v>331152.45</v>
      </c>
      <c r="AJ2033" s="52">
        <v>343088.73</v>
      </c>
      <c r="AK2033" s="52">
        <v>344955.21</v>
      </c>
      <c r="AL2033" s="52">
        <v>341393.6</v>
      </c>
      <c r="AM2033" s="52">
        <v>322546.64</v>
      </c>
      <c r="AN2033" s="52">
        <v>327188.03000000003</v>
      </c>
      <c r="AO2033" s="52">
        <v>330016.68</v>
      </c>
      <c r="AP2033" s="52">
        <v>329593.18</v>
      </c>
      <c r="AQ2033" s="52">
        <v>331362.34999999998</v>
      </c>
      <c r="AR2033" s="52">
        <v>335244.57</v>
      </c>
      <c r="AS2033" s="52">
        <v>341130.25</v>
      </c>
      <c r="AT2033" s="52">
        <v>346401.45</v>
      </c>
      <c r="AU2033" s="52">
        <v>351692.68</v>
      </c>
      <c r="AV2033" s="52">
        <v>353975.57</v>
      </c>
      <c r="AW2033" s="52">
        <v>357344.86</v>
      </c>
      <c r="AX2033" s="52">
        <v>361023.6</v>
      </c>
      <c r="AY2033" s="52">
        <v>364213.81</v>
      </c>
      <c r="AZ2033" s="52">
        <v>367361.02</v>
      </c>
      <c r="BA2033" s="52">
        <v>370529.52</v>
      </c>
      <c r="BB2033" s="52">
        <v>373902.71</v>
      </c>
      <c r="BC2033">
        <v>2018</v>
      </c>
    </row>
    <row r="2034" spans="1:55" x14ac:dyDescent="0.25">
      <c r="A2034">
        <v>128</v>
      </c>
      <c r="B2034" t="s">
        <v>751</v>
      </c>
      <c r="C2034" t="s">
        <v>256</v>
      </c>
      <c r="D2034" t="s">
        <v>752</v>
      </c>
      <c r="E2034" t="s">
        <v>253</v>
      </c>
      <c r="F2034" t="s">
        <v>257</v>
      </c>
      <c r="G2034" t="s">
        <v>258</v>
      </c>
      <c r="H2034" t="s">
        <v>220</v>
      </c>
      <c r="I2034" t="s">
        <v>255</v>
      </c>
      <c r="J2034" s="52">
        <v>26782.12</v>
      </c>
      <c r="K2034" s="52">
        <v>26595.81</v>
      </c>
      <c r="L2034" s="52">
        <v>27600.16</v>
      </c>
      <c r="M2034" s="52">
        <v>28330.94</v>
      </c>
      <c r="N2034" s="52">
        <v>29537.81</v>
      </c>
      <c r="O2034" s="52">
        <v>30726.79</v>
      </c>
      <c r="P2034" s="52">
        <v>32199.99</v>
      </c>
      <c r="Q2034" s="52">
        <v>32228.18</v>
      </c>
      <c r="R2034" s="52">
        <v>32197.599999999999</v>
      </c>
      <c r="S2034" s="52">
        <v>32400.98</v>
      </c>
      <c r="T2034" s="52">
        <v>32842.06</v>
      </c>
      <c r="U2034" s="52">
        <v>33229.25</v>
      </c>
      <c r="V2034" s="52">
        <v>33777.54</v>
      </c>
      <c r="W2034" s="52">
        <v>33659.53</v>
      </c>
      <c r="X2034" s="52">
        <v>35343.94</v>
      </c>
      <c r="Y2034" s="52">
        <v>36281.18</v>
      </c>
      <c r="Z2034" s="52">
        <v>37084.080000000002</v>
      </c>
      <c r="AA2034" s="52">
        <v>38118.06</v>
      </c>
      <c r="AB2034" s="52">
        <v>38816.410000000003</v>
      </c>
      <c r="AC2034" s="52">
        <v>39820.14</v>
      </c>
      <c r="AD2034" s="52">
        <v>41185.4</v>
      </c>
      <c r="AE2034" s="52">
        <v>41375.29</v>
      </c>
      <c r="AF2034" s="52">
        <v>41420.36</v>
      </c>
      <c r="AG2034" s="52">
        <v>41464.239999999998</v>
      </c>
      <c r="AH2034" s="52">
        <v>42458.97</v>
      </c>
      <c r="AI2034" s="52">
        <v>43342.62</v>
      </c>
      <c r="AJ2034" s="52">
        <v>44904.9</v>
      </c>
      <c r="AK2034" s="52">
        <v>45149.19</v>
      </c>
      <c r="AL2034" s="52">
        <v>44683.03</v>
      </c>
      <c r="AM2034" s="52">
        <v>42216.26</v>
      </c>
      <c r="AN2034" s="52">
        <v>42823.74</v>
      </c>
      <c r="AO2034" s="52">
        <v>43193.97</v>
      </c>
      <c r="AP2034" s="52">
        <v>43138.54</v>
      </c>
      <c r="AQ2034" s="52">
        <v>43370.1</v>
      </c>
      <c r="AR2034" s="52">
        <v>43878.22</v>
      </c>
      <c r="AS2034" s="52">
        <v>44648.56</v>
      </c>
      <c r="AT2034" s="52">
        <v>45338.48</v>
      </c>
      <c r="AU2034" s="52">
        <v>46031.02</v>
      </c>
      <c r="AV2034" s="52">
        <v>46329.81</v>
      </c>
      <c r="AW2034" s="52">
        <v>46770.8</v>
      </c>
      <c r="AX2034" s="52">
        <v>47252.29</v>
      </c>
      <c r="AY2034" s="52">
        <v>47669.83</v>
      </c>
      <c r="AZ2034" s="52">
        <v>48081.760000000002</v>
      </c>
      <c r="BA2034" s="52">
        <v>48496.46</v>
      </c>
      <c r="BB2034" s="52">
        <v>48937.96</v>
      </c>
      <c r="BC2034">
        <v>2018</v>
      </c>
    </row>
    <row r="2035" spans="1:55" x14ac:dyDescent="0.25">
      <c r="A2035">
        <v>128</v>
      </c>
      <c r="B2035" t="s">
        <v>751</v>
      </c>
      <c r="C2035" t="s">
        <v>259</v>
      </c>
      <c r="D2035" t="s">
        <v>752</v>
      </c>
      <c r="E2035" t="s">
        <v>260</v>
      </c>
      <c r="F2035" t="s">
        <v>261</v>
      </c>
      <c r="G2035" t="s">
        <v>229</v>
      </c>
      <c r="H2035" t="s">
        <v>220</v>
      </c>
      <c r="I2035" t="s">
        <v>262</v>
      </c>
      <c r="J2035" s="52">
        <v>78262.77</v>
      </c>
      <c r="K2035" s="52">
        <v>86023.02</v>
      </c>
      <c r="L2035" s="52">
        <v>98333.42</v>
      </c>
      <c r="M2035" s="52">
        <v>108394.59</v>
      </c>
      <c r="N2035" s="52">
        <v>119740.5</v>
      </c>
      <c r="O2035" s="52">
        <v>129904.12</v>
      </c>
      <c r="P2035" s="52">
        <v>139289.87</v>
      </c>
      <c r="Q2035" s="52">
        <v>146040.41</v>
      </c>
      <c r="R2035" s="52">
        <v>151648.56</v>
      </c>
      <c r="S2035" s="52">
        <v>160189</v>
      </c>
      <c r="T2035" s="52">
        <v>166599.57999999999</v>
      </c>
      <c r="U2035" s="52">
        <v>173041.17</v>
      </c>
      <c r="V2035" s="52">
        <v>178805.21</v>
      </c>
      <c r="W2035" s="52">
        <v>179219.3</v>
      </c>
      <c r="X2035" s="52">
        <v>191140.16</v>
      </c>
      <c r="Y2035" s="52">
        <v>198722.98</v>
      </c>
      <c r="Z2035" s="52">
        <v>207202.13</v>
      </c>
      <c r="AA2035" s="52">
        <v>217270.66</v>
      </c>
      <c r="AB2035" s="52">
        <v>223988.36</v>
      </c>
      <c r="AC2035" s="52">
        <v>233650.7</v>
      </c>
      <c r="AD2035" s="52">
        <v>248950.47</v>
      </c>
      <c r="AE2035" s="52">
        <v>256397.77</v>
      </c>
      <c r="AF2035" s="52">
        <v>262701.01</v>
      </c>
      <c r="AG2035" s="52">
        <v>266880.12</v>
      </c>
      <c r="AH2035" s="52">
        <v>279011.20000000001</v>
      </c>
      <c r="AI2035" s="52">
        <v>293081.56</v>
      </c>
      <c r="AJ2035" s="52">
        <v>309953.52</v>
      </c>
      <c r="AK2035" s="52">
        <v>319225.11</v>
      </c>
      <c r="AL2035" s="52">
        <v>328988.09000000003</v>
      </c>
      <c r="AM2035" s="52">
        <v>312466.34999999998</v>
      </c>
      <c r="AN2035" s="52">
        <v>327192.71999999997</v>
      </c>
      <c r="AO2035" s="52">
        <v>332130.46999999997</v>
      </c>
      <c r="AP2035" s="52">
        <v>339574.69</v>
      </c>
      <c r="AQ2035" s="52">
        <v>344423.55</v>
      </c>
      <c r="AR2035" s="52">
        <v>352067.22</v>
      </c>
      <c r="AS2035" s="52">
        <v>359798.33</v>
      </c>
      <c r="AT2035" s="52">
        <v>367990.82</v>
      </c>
      <c r="AU2035" s="52">
        <v>378875.37</v>
      </c>
      <c r="AV2035" s="52">
        <v>383249.47</v>
      </c>
      <c r="AW2035" s="52">
        <v>392015.02</v>
      </c>
      <c r="AX2035" s="52">
        <v>402236.85</v>
      </c>
      <c r="AY2035" s="52">
        <v>413178.27</v>
      </c>
      <c r="AZ2035" s="52">
        <v>425361.17</v>
      </c>
      <c r="BA2035" s="52">
        <v>439278.14</v>
      </c>
      <c r="BB2035" s="52">
        <v>453908.25</v>
      </c>
      <c r="BC2035">
        <v>2018</v>
      </c>
    </row>
    <row r="2036" spans="1:55" x14ac:dyDescent="0.25">
      <c r="A2036">
        <v>128</v>
      </c>
      <c r="B2036" t="s">
        <v>751</v>
      </c>
      <c r="C2036" t="s">
        <v>263</v>
      </c>
      <c r="D2036" t="s">
        <v>752</v>
      </c>
      <c r="E2036" t="s">
        <v>260</v>
      </c>
      <c r="F2036" t="s">
        <v>264</v>
      </c>
      <c r="G2036" t="s">
        <v>242</v>
      </c>
      <c r="H2036" t="s">
        <v>220</v>
      </c>
      <c r="I2036" t="s">
        <v>262</v>
      </c>
      <c r="J2036" s="52">
        <v>13886.37</v>
      </c>
      <c r="K2036" s="52">
        <v>12076.17</v>
      </c>
      <c r="L2036" s="52">
        <v>11801.27</v>
      </c>
      <c r="M2036" s="52">
        <v>11852.89</v>
      </c>
      <c r="N2036" s="52">
        <v>11561.77</v>
      </c>
      <c r="O2036" s="52">
        <v>12259.28</v>
      </c>
      <c r="P2036" s="52">
        <v>17215.43</v>
      </c>
      <c r="Q2036" s="52">
        <v>21349.95</v>
      </c>
      <c r="R2036" s="52">
        <v>22528.11</v>
      </c>
      <c r="S2036" s="52">
        <v>21913.16</v>
      </c>
      <c r="T2036" s="52">
        <v>26920.58</v>
      </c>
      <c r="U2036" s="52">
        <v>27052.65</v>
      </c>
      <c r="V2036" s="52">
        <v>29622.47</v>
      </c>
      <c r="W2036" s="52">
        <v>27640.5</v>
      </c>
      <c r="X2036" s="52">
        <v>30050.880000000001</v>
      </c>
      <c r="Y2036" s="52">
        <v>35471.26</v>
      </c>
      <c r="Z2036" s="52">
        <v>35732.69</v>
      </c>
      <c r="AA2036" s="52">
        <v>32897.57</v>
      </c>
      <c r="AB2036" s="52">
        <v>33426.97</v>
      </c>
      <c r="AC2036" s="52">
        <v>33492.35</v>
      </c>
      <c r="AD2036" s="52">
        <v>30798.720000000001</v>
      </c>
      <c r="AE2036" s="52">
        <v>30806.61</v>
      </c>
      <c r="AF2036" s="52">
        <v>33275.56</v>
      </c>
      <c r="AG2036" s="52">
        <v>40512.050000000003</v>
      </c>
      <c r="AH2036" s="52">
        <v>46571.28</v>
      </c>
      <c r="AI2036" s="52">
        <v>48872.1</v>
      </c>
      <c r="AJ2036" s="52">
        <v>52121.25</v>
      </c>
      <c r="AK2036" s="52">
        <v>58641.19</v>
      </c>
      <c r="AL2036" s="52">
        <v>64531.12</v>
      </c>
      <c r="AM2036" s="52">
        <v>58286.54</v>
      </c>
      <c r="AN2036" s="52">
        <v>58177.16</v>
      </c>
      <c r="AO2036" s="52">
        <v>61864.09</v>
      </c>
      <c r="AP2036" s="52">
        <v>58623.41</v>
      </c>
      <c r="AQ2036" s="52">
        <v>61325.58</v>
      </c>
      <c r="AR2036" s="52">
        <v>62729.5</v>
      </c>
      <c r="AS2036" s="52">
        <v>53478.5</v>
      </c>
      <c r="AT2036" s="52">
        <v>54665.22</v>
      </c>
      <c r="AU2036" s="52">
        <v>57380.2</v>
      </c>
      <c r="AV2036" s="52">
        <v>60692.42</v>
      </c>
      <c r="AW2036" s="52">
        <v>59999.38</v>
      </c>
      <c r="AX2036" s="52">
        <v>62107.72</v>
      </c>
      <c r="AY2036" s="52">
        <v>64243.4</v>
      </c>
      <c r="AZ2036" s="52">
        <v>66822.52</v>
      </c>
      <c r="BA2036" s="52">
        <v>69706.52</v>
      </c>
      <c r="BB2036" s="52">
        <v>72791.460000000006</v>
      </c>
      <c r="BC2036">
        <v>2018</v>
      </c>
    </row>
    <row r="2037" spans="1:55" x14ac:dyDescent="0.25">
      <c r="A2037">
        <v>128</v>
      </c>
      <c r="B2037" t="s">
        <v>751</v>
      </c>
      <c r="C2037" t="s">
        <v>265</v>
      </c>
      <c r="D2037" t="s">
        <v>752</v>
      </c>
      <c r="E2037" t="s">
        <v>260</v>
      </c>
      <c r="F2037" t="s">
        <v>266</v>
      </c>
      <c r="G2037" t="s">
        <v>246</v>
      </c>
      <c r="H2037" t="s">
        <v>220</v>
      </c>
      <c r="I2037" t="s">
        <v>262</v>
      </c>
      <c r="J2037" s="52">
        <v>11538.81</v>
      </c>
      <c r="K2037" s="52">
        <v>12542.63</v>
      </c>
      <c r="L2037" s="52">
        <v>13820.52</v>
      </c>
      <c r="M2037" s="52">
        <v>14742.05</v>
      </c>
      <c r="N2037" s="52">
        <v>15924.66</v>
      </c>
      <c r="O2037" s="52">
        <v>17089.62</v>
      </c>
      <c r="P2037" s="52">
        <v>18269.52</v>
      </c>
      <c r="Q2037" s="52">
        <v>18737.78</v>
      </c>
      <c r="R2037" s="52">
        <v>19380.16</v>
      </c>
      <c r="S2037" s="52">
        <v>20267.240000000002</v>
      </c>
      <c r="T2037" s="52">
        <v>21311.96</v>
      </c>
      <c r="U2037" s="52">
        <v>22292.51</v>
      </c>
      <c r="V2037" s="52">
        <v>23176.79</v>
      </c>
      <c r="W2037" s="52">
        <v>23643.02</v>
      </c>
      <c r="X2037" s="52">
        <v>25356.28</v>
      </c>
      <c r="Y2037" s="52">
        <v>26574.43</v>
      </c>
      <c r="Z2037" s="52">
        <v>27659.9</v>
      </c>
      <c r="AA2037" s="52">
        <v>28921.38</v>
      </c>
      <c r="AB2037" s="52">
        <v>29782.75</v>
      </c>
      <c r="AC2037" s="52">
        <v>30994.05</v>
      </c>
      <c r="AD2037" s="52">
        <v>32773.269999999997</v>
      </c>
      <c r="AE2037" s="52">
        <v>33646.46</v>
      </c>
      <c r="AF2037" s="52">
        <v>34216.01</v>
      </c>
      <c r="AG2037" s="52">
        <v>34888.31</v>
      </c>
      <c r="AH2037" s="52">
        <v>36687.06</v>
      </c>
      <c r="AI2037" s="52">
        <v>38617.06</v>
      </c>
      <c r="AJ2037" s="52">
        <v>41219.83</v>
      </c>
      <c r="AK2037" s="52">
        <v>42557.45</v>
      </c>
      <c r="AL2037" s="52">
        <v>42937.22</v>
      </c>
      <c r="AM2037" s="52">
        <v>40876.120000000003</v>
      </c>
      <c r="AN2037" s="52">
        <v>41947.48</v>
      </c>
      <c r="AO2037" s="52">
        <v>43193.97</v>
      </c>
      <c r="AP2037" s="52">
        <v>43965.98</v>
      </c>
      <c r="AQ2037" s="52">
        <v>44977.47</v>
      </c>
      <c r="AR2037" s="52">
        <v>46365.43</v>
      </c>
      <c r="AS2037" s="52">
        <v>47684</v>
      </c>
      <c r="AT2037" s="52">
        <v>48950.1</v>
      </c>
      <c r="AU2037" s="52">
        <v>50642.58</v>
      </c>
      <c r="AV2037" s="52">
        <v>52120.54</v>
      </c>
      <c r="AW2037" s="52">
        <v>53552.21</v>
      </c>
      <c r="AX2037" s="52">
        <v>55233.27</v>
      </c>
      <c r="AY2037" s="52">
        <v>56879.7</v>
      </c>
      <c r="AZ2037" s="52">
        <v>58558.37</v>
      </c>
      <c r="BA2037" s="52">
        <v>60287.41</v>
      </c>
      <c r="BB2037" s="52">
        <v>62109.43</v>
      </c>
      <c r="BC2037">
        <v>2018</v>
      </c>
    </row>
    <row r="2038" spans="1:55" x14ac:dyDescent="0.25">
      <c r="A2038">
        <v>128</v>
      </c>
      <c r="B2038" t="s">
        <v>751</v>
      </c>
      <c r="C2038" t="s">
        <v>267</v>
      </c>
      <c r="D2038" t="s">
        <v>752</v>
      </c>
      <c r="E2038" t="s">
        <v>268</v>
      </c>
      <c r="F2038" t="s">
        <v>269</v>
      </c>
      <c r="G2038" t="s">
        <v>270</v>
      </c>
      <c r="I2038" t="s">
        <v>236</v>
      </c>
      <c r="J2038">
        <v>0.48399999999999999</v>
      </c>
      <c r="K2038">
        <v>-2.6739999999999999</v>
      </c>
      <c r="L2038">
        <v>-1.7</v>
      </c>
      <c r="M2038">
        <v>-1.746</v>
      </c>
      <c r="N2038">
        <v>-0.26900000000000002</v>
      </c>
      <c r="O2038">
        <v>1.159</v>
      </c>
      <c r="P2038">
        <v>3.694</v>
      </c>
      <c r="Q2038">
        <v>1.913</v>
      </c>
      <c r="R2038">
        <v>0.11600000000000001</v>
      </c>
      <c r="S2038">
        <v>-0.89600000000000002</v>
      </c>
      <c r="T2038">
        <v>-1.1439999999999999</v>
      </c>
      <c r="U2038">
        <v>-1.5369999999999999</v>
      </c>
      <c r="V2038">
        <v>-1.5289999999999999</v>
      </c>
      <c r="W2038">
        <v>-3.5760000000000001</v>
      </c>
      <c r="X2038">
        <v>-0.88500000000000001</v>
      </c>
      <c r="Y2038">
        <v>-0.42899999999999999</v>
      </c>
      <c r="Z2038">
        <v>-0.11899999999999999</v>
      </c>
      <c r="AA2038">
        <v>0.51</v>
      </c>
      <c r="AB2038">
        <v>0.23699999999999999</v>
      </c>
      <c r="AC2038">
        <v>0.82099999999999995</v>
      </c>
      <c r="AD2038">
        <v>2.355</v>
      </c>
      <c r="AE2038">
        <v>1.198</v>
      </c>
      <c r="AF2038">
        <v>-0.122</v>
      </c>
      <c r="AG2038">
        <v>-1.3320000000000001</v>
      </c>
      <c r="AH2038">
        <v>-0.192</v>
      </c>
      <c r="AI2038">
        <v>0.79200000000000004</v>
      </c>
      <c r="AJ2038">
        <v>3.5670000000000002</v>
      </c>
      <c r="AK2038">
        <v>3.6280000000000001</v>
      </c>
      <c r="AL2038">
        <v>2.4569999999999999</v>
      </c>
      <c r="AM2038">
        <v>-2.99</v>
      </c>
      <c r="AN2038">
        <v>-1.669</v>
      </c>
      <c r="AO2038">
        <v>-1.0029999999999999</v>
      </c>
      <c r="AP2038">
        <v>-1.5580000000000001</v>
      </c>
      <c r="AQ2038">
        <v>-1.631</v>
      </c>
      <c r="AR2038">
        <v>-1.1299999999999999</v>
      </c>
      <c r="AS2038">
        <v>-0.40899999999999997</v>
      </c>
      <c r="AT2038">
        <v>0.57799999999999996</v>
      </c>
      <c r="AU2038">
        <v>1.2470000000000001</v>
      </c>
      <c r="AV2038">
        <v>0.81399999999999995</v>
      </c>
      <c r="AW2038">
        <v>0.86599999999999999</v>
      </c>
      <c r="AX2038">
        <v>0.96299999999999997</v>
      </c>
      <c r="AY2038" t="s">
        <v>232</v>
      </c>
      <c r="AZ2038" t="s">
        <v>232</v>
      </c>
      <c r="BA2038" t="s">
        <v>232</v>
      </c>
      <c r="BB2038" t="s">
        <v>232</v>
      </c>
      <c r="BC2038">
        <v>2018</v>
      </c>
    </row>
    <row r="2039" spans="1:55" x14ac:dyDescent="0.25">
      <c r="A2039">
        <v>128</v>
      </c>
      <c r="B2039" t="s">
        <v>751</v>
      </c>
      <c r="C2039" t="s">
        <v>271</v>
      </c>
      <c r="D2039" t="s">
        <v>752</v>
      </c>
      <c r="E2039" t="s">
        <v>272</v>
      </c>
      <c r="F2039" t="s">
        <v>273</v>
      </c>
      <c r="G2039" t="s">
        <v>274</v>
      </c>
      <c r="I2039" t="s">
        <v>243</v>
      </c>
      <c r="J2039">
        <v>0.44600000000000001</v>
      </c>
      <c r="K2039">
        <v>0.436</v>
      </c>
      <c r="L2039">
        <v>0.45</v>
      </c>
      <c r="M2039">
        <v>0.45</v>
      </c>
      <c r="N2039">
        <v>0.44900000000000001</v>
      </c>
      <c r="O2039">
        <v>0.45100000000000001</v>
      </c>
      <c r="P2039">
        <v>0.45700000000000002</v>
      </c>
      <c r="Q2039">
        <v>0.441</v>
      </c>
      <c r="R2039">
        <v>0.42199999999999999</v>
      </c>
      <c r="S2039">
        <v>0.41</v>
      </c>
      <c r="T2039">
        <v>0.4</v>
      </c>
      <c r="U2039">
        <v>0.39600000000000002</v>
      </c>
      <c r="V2039">
        <v>0.36299999999999999</v>
      </c>
      <c r="W2039">
        <v>0.35599999999999998</v>
      </c>
      <c r="X2039">
        <v>0.36399999999999999</v>
      </c>
      <c r="Y2039">
        <v>0.36099999999999999</v>
      </c>
      <c r="Z2039">
        <v>0.35799999999999998</v>
      </c>
      <c r="AA2039">
        <v>0.35499999999999998</v>
      </c>
      <c r="AB2039">
        <v>0.35399999999999998</v>
      </c>
      <c r="AC2039">
        <v>0.35199999999999998</v>
      </c>
      <c r="AD2039">
        <v>0.34899999999999998</v>
      </c>
      <c r="AE2039">
        <v>0.34300000000000003</v>
      </c>
      <c r="AF2039">
        <v>0.33500000000000002</v>
      </c>
      <c r="AG2039">
        <v>0.32300000000000001</v>
      </c>
      <c r="AH2039">
        <v>0.315</v>
      </c>
      <c r="AI2039">
        <v>0.308</v>
      </c>
      <c r="AJ2039">
        <v>0.30399999999999999</v>
      </c>
      <c r="AK2039">
        <v>0.29099999999999998</v>
      </c>
      <c r="AL2039">
        <v>0.28100000000000003</v>
      </c>
      <c r="AM2039">
        <v>0.26800000000000002</v>
      </c>
      <c r="AN2039">
        <v>0.26</v>
      </c>
      <c r="AO2039">
        <v>0.253</v>
      </c>
      <c r="AP2039">
        <v>0.246</v>
      </c>
      <c r="AQ2039">
        <v>0.24</v>
      </c>
      <c r="AR2039">
        <v>0.23499999999999999</v>
      </c>
      <c r="AS2039">
        <v>0.23300000000000001</v>
      </c>
      <c r="AT2039">
        <v>0.23100000000000001</v>
      </c>
      <c r="AU2039">
        <v>0.22800000000000001</v>
      </c>
      <c r="AV2039">
        <v>0.223</v>
      </c>
      <c r="AW2039">
        <v>0.22</v>
      </c>
      <c r="AX2039">
        <v>0.216</v>
      </c>
      <c r="AY2039">
        <v>0.21199999999999999</v>
      </c>
      <c r="AZ2039">
        <v>0.20799999999999999</v>
      </c>
      <c r="BA2039">
        <v>0.20399999999999999</v>
      </c>
      <c r="BB2039">
        <v>0.2</v>
      </c>
      <c r="BC2039">
        <v>2018</v>
      </c>
    </row>
    <row r="2040" spans="1:55" x14ac:dyDescent="0.25">
      <c r="A2040">
        <v>128</v>
      </c>
      <c r="B2040" t="s">
        <v>751</v>
      </c>
      <c r="C2040" t="s">
        <v>275</v>
      </c>
      <c r="D2040" t="s">
        <v>752</v>
      </c>
      <c r="E2040" t="s">
        <v>276</v>
      </c>
      <c r="F2040" t="s">
        <v>277</v>
      </c>
      <c r="G2040" t="s">
        <v>278</v>
      </c>
      <c r="I2040" t="s">
        <v>243</v>
      </c>
      <c r="J2040">
        <v>6.7830000000000004</v>
      </c>
      <c r="K2040">
        <v>6.8579999999999997</v>
      </c>
      <c r="L2040">
        <v>7.1150000000000002</v>
      </c>
      <c r="M2040">
        <v>7.3529999999999998</v>
      </c>
      <c r="N2040">
        <v>7.5190000000000001</v>
      </c>
      <c r="O2040">
        <v>7.601</v>
      </c>
      <c r="P2040">
        <v>7.6239999999999997</v>
      </c>
      <c r="Q2040">
        <v>7.7939999999999996</v>
      </c>
      <c r="R2040">
        <v>7.8250000000000002</v>
      </c>
      <c r="S2040">
        <v>7.9039999999999999</v>
      </c>
      <c r="T2040">
        <v>7.8170000000000002</v>
      </c>
      <c r="U2040">
        <v>7.7619999999999996</v>
      </c>
      <c r="V2040">
        <v>7.7149999999999999</v>
      </c>
      <c r="W2040">
        <v>7.58</v>
      </c>
      <c r="X2040">
        <v>7.5380000000000003</v>
      </c>
      <c r="Y2040">
        <v>7.4779999999999998</v>
      </c>
      <c r="Z2040">
        <v>7.4909999999999997</v>
      </c>
      <c r="AA2040">
        <v>7.5119999999999996</v>
      </c>
      <c r="AB2040">
        <v>7.5209999999999999</v>
      </c>
      <c r="AC2040">
        <v>7.5389999999999997</v>
      </c>
      <c r="AD2040">
        <v>7.5960000000000001</v>
      </c>
      <c r="AE2040">
        <v>7.62</v>
      </c>
      <c r="AF2040">
        <v>7.6779999999999999</v>
      </c>
      <c r="AG2040">
        <v>7.65</v>
      </c>
      <c r="AH2040">
        <v>7.6050000000000004</v>
      </c>
      <c r="AI2040">
        <v>7.5890000000000004</v>
      </c>
      <c r="AJ2040">
        <v>7.52</v>
      </c>
      <c r="AK2040">
        <v>7.5010000000000003</v>
      </c>
      <c r="AL2040">
        <v>7.6619999999999999</v>
      </c>
      <c r="AM2040">
        <v>7.6440000000000001</v>
      </c>
      <c r="AN2040">
        <v>7.8</v>
      </c>
      <c r="AO2040">
        <v>7.6890000000000001</v>
      </c>
      <c r="AP2040">
        <v>7.7240000000000002</v>
      </c>
      <c r="AQ2040">
        <v>7.6580000000000004</v>
      </c>
      <c r="AR2040">
        <v>7.593</v>
      </c>
      <c r="AS2040">
        <v>7.5449999999999999</v>
      </c>
      <c r="AT2040">
        <v>7.5179999999999998</v>
      </c>
      <c r="AU2040">
        <v>7.4809999999999999</v>
      </c>
      <c r="AV2040">
        <v>7.3529999999999998</v>
      </c>
      <c r="AW2040">
        <v>7.32</v>
      </c>
      <c r="AX2040">
        <v>7.2830000000000004</v>
      </c>
      <c r="AY2040">
        <v>7.2640000000000002</v>
      </c>
      <c r="AZ2040">
        <v>7.2640000000000002</v>
      </c>
      <c r="BA2040">
        <v>7.2859999999999996</v>
      </c>
      <c r="BB2040">
        <v>7.3079999999999998</v>
      </c>
      <c r="BC2040">
        <v>2018</v>
      </c>
    </row>
    <row r="2041" spans="1:55" x14ac:dyDescent="0.25">
      <c r="A2041">
        <v>128</v>
      </c>
      <c r="B2041" t="s">
        <v>751</v>
      </c>
      <c r="C2041" t="s">
        <v>279</v>
      </c>
      <c r="D2041" t="s">
        <v>752</v>
      </c>
      <c r="E2041" t="s">
        <v>280</v>
      </c>
      <c r="F2041" t="s">
        <v>281</v>
      </c>
      <c r="G2041" t="s">
        <v>282</v>
      </c>
      <c r="I2041" t="s">
        <v>753</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21.443000000000001</v>
      </c>
      <c r="AU2041">
        <v>21.611000000000001</v>
      </c>
      <c r="AV2041">
        <v>22.658000000000001</v>
      </c>
      <c r="AW2041">
        <v>22.99</v>
      </c>
      <c r="AX2041">
        <v>23.201000000000001</v>
      </c>
      <c r="AY2041">
        <v>23.396999999999998</v>
      </c>
      <c r="AZ2041">
        <v>23.594999999999999</v>
      </c>
      <c r="BA2041">
        <v>23.753</v>
      </c>
      <c r="BB2041">
        <v>23.907</v>
      </c>
      <c r="BC2041">
        <v>2018</v>
      </c>
    </row>
    <row r="2042" spans="1:55" x14ac:dyDescent="0.25">
      <c r="A2042">
        <v>128</v>
      </c>
      <c r="B2042" t="s">
        <v>751</v>
      </c>
      <c r="C2042" t="s">
        <v>283</v>
      </c>
      <c r="D2042" t="s">
        <v>752</v>
      </c>
      <c r="E2042" t="s">
        <v>284</v>
      </c>
      <c r="F2042" t="s">
        <v>285</v>
      </c>
      <c r="G2042" t="s">
        <v>282</v>
      </c>
      <c r="I2042" t="s">
        <v>753</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29.36</v>
      </c>
      <c r="AU2042">
        <v>29.565999999999999</v>
      </c>
      <c r="AV2042">
        <v>28.692</v>
      </c>
      <c r="AW2042">
        <v>28.513000000000002</v>
      </c>
      <c r="AX2042">
        <v>28.315000000000001</v>
      </c>
      <c r="AY2042">
        <v>28.175000000000001</v>
      </c>
      <c r="AZ2042">
        <v>28.13</v>
      </c>
      <c r="BA2042">
        <v>28.196000000000002</v>
      </c>
      <c r="BB2042">
        <v>28.27</v>
      </c>
      <c r="BC2042">
        <v>2018</v>
      </c>
    </row>
    <row r="2043" spans="1:55" x14ac:dyDescent="0.25">
      <c r="A2043">
        <v>128</v>
      </c>
      <c r="B2043" t="s">
        <v>751</v>
      </c>
      <c r="C2043" t="s">
        <v>286</v>
      </c>
      <c r="D2043" t="s">
        <v>752</v>
      </c>
      <c r="E2043" t="s">
        <v>287</v>
      </c>
      <c r="F2043" t="s">
        <v>288</v>
      </c>
      <c r="G2043" t="s">
        <v>250</v>
      </c>
      <c r="I2043" t="s">
        <v>754</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71.558000000000007</v>
      </c>
      <c r="AA2043">
        <v>72.974999999999994</v>
      </c>
      <c r="AB2043">
        <v>73.933000000000007</v>
      </c>
      <c r="AC2043">
        <v>75.45</v>
      </c>
      <c r="AD2043">
        <v>77.5</v>
      </c>
      <c r="AE2043">
        <v>79.292000000000002</v>
      </c>
      <c r="AF2043">
        <v>81.167000000000002</v>
      </c>
      <c r="AG2043">
        <v>82.792000000000002</v>
      </c>
      <c r="AH2043">
        <v>83.525000000000006</v>
      </c>
      <c r="AI2043">
        <v>84.924999999999997</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102.911</v>
      </c>
      <c r="AX2043">
        <v>104.249</v>
      </c>
      <c r="AY2043">
        <v>105.813</v>
      </c>
      <c r="AZ2043">
        <v>107.718</v>
      </c>
      <c r="BA2043">
        <v>109.872</v>
      </c>
      <c r="BB2043">
        <v>112.069</v>
      </c>
      <c r="BC2043">
        <v>2018</v>
      </c>
    </row>
    <row r="2044" spans="1:55" x14ac:dyDescent="0.25">
      <c r="A2044">
        <v>128</v>
      </c>
      <c r="B2044" t="s">
        <v>751</v>
      </c>
      <c r="C2044" t="s">
        <v>290</v>
      </c>
      <c r="D2044" t="s">
        <v>752</v>
      </c>
      <c r="E2044" t="s">
        <v>287</v>
      </c>
      <c r="F2044" t="s">
        <v>291</v>
      </c>
      <c r="G2044" t="s">
        <v>235</v>
      </c>
      <c r="I2044" t="s">
        <v>292</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2.08</v>
      </c>
      <c r="AA2044">
        <v>1.98</v>
      </c>
      <c r="AB2044">
        <v>1.3129999999999999</v>
      </c>
      <c r="AC2044">
        <v>2.0510000000000002</v>
      </c>
      <c r="AD2044">
        <v>2.7170000000000001</v>
      </c>
      <c r="AE2044">
        <v>2.3119999999999998</v>
      </c>
      <c r="AF2044">
        <v>2.3650000000000002</v>
      </c>
      <c r="AG2044">
        <v>2.0019999999999998</v>
      </c>
      <c r="AH2044">
        <v>0.88600000000000001</v>
      </c>
      <c r="AI2044">
        <v>1.6759999999999999</v>
      </c>
      <c r="AJ2044">
        <v>1.8839999999999999</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1.1000000000000001</v>
      </c>
      <c r="AX2044">
        <v>1.3</v>
      </c>
      <c r="AY2044">
        <v>1.5</v>
      </c>
      <c r="AZ2044">
        <v>1.8</v>
      </c>
      <c r="BA2044">
        <v>2</v>
      </c>
      <c r="BB2044">
        <v>2</v>
      </c>
      <c r="BC2044">
        <v>2018</v>
      </c>
    </row>
    <row r="2045" spans="1:55" x14ac:dyDescent="0.25">
      <c r="A2045">
        <v>128</v>
      </c>
      <c r="B2045" t="s">
        <v>751</v>
      </c>
      <c r="C2045" t="s">
        <v>293</v>
      </c>
      <c r="D2045" t="s">
        <v>752</v>
      </c>
      <c r="E2045" t="s">
        <v>294</v>
      </c>
      <c r="F2045" t="s">
        <v>295</v>
      </c>
      <c r="G2045" t="s">
        <v>250</v>
      </c>
      <c r="I2045" t="s">
        <v>754</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67.900000000000006</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101.3</v>
      </c>
      <c r="AV2045">
        <v>102</v>
      </c>
      <c r="AW2045">
        <v>103.173</v>
      </c>
      <c r="AX2045">
        <v>104.617</v>
      </c>
      <c r="AY2045">
        <v>106.396</v>
      </c>
      <c r="AZ2045">
        <v>108.417</v>
      </c>
      <c r="BA2045">
        <v>110.586</v>
      </c>
      <c r="BB2045">
        <v>112.798</v>
      </c>
      <c r="BC2045">
        <v>2018</v>
      </c>
    </row>
    <row r="2046" spans="1:55" x14ac:dyDescent="0.25">
      <c r="A2046">
        <v>128</v>
      </c>
      <c r="B2046" t="s">
        <v>751</v>
      </c>
      <c r="C2046" t="s">
        <v>296</v>
      </c>
      <c r="D2046" t="s">
        <v>752</v>
      </c>
      <c r="E2046" t="s">
        <v>294</v>
      </c>
      <c r="F2046" t="s">
        <v>297</v>
      </c>
      <c r="G2046" t="s">
        <v>235</v>
      </c>
      <c r="I2046" t="s">
        <v>298</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1.1919999999999999</v>
      </c>
      <c r="X2046">
        <v>2.3559999999999999</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0.89600000000000002</v>
      </c>
      <c r="AV2046">
        <v>0.69099999999999995</v>
      </c>
      <c r="AW2046">
        <v>1.1499999999999999</v>
      </c>
      <c r="AX2046">
        <v>1.4</v>
      </c>
      <c r="AY2046">
        <v>1.7</v>
      </c>
      <c r="AZ2046">
        <v>1.9</v>
      </c>
      <c r="BA2046">
        <v>2</v>
      </c>
      <c r="BB2046">
        <v>2</v>
      </c>
      <c r="BC2046">
        <v>2018</v>
      </c>
    </row>
    <row r="2047" spans="1:55" x14ac:dyDescent="0.25">
      <c r="A2047">
        <v>128</v>
      </c>
      <c r="B2047" t="s">
        <v>751</v>
      </c>
      <c r="C2047" t="s">
        <v>299</v>
      </c>
      <c r="D2047" t="s">
        <v>752</v>
      </c>
      <c r="E2047" t="s">
        <v>300</v>
      </c>
      <c r="G2047" t="s">
        <v>274</v>
      </c>
    </row>
    <row r="2048" spans="1:55" x14ac:dyDescent="0.25">
      <c r="A2048">
        <v>128</v>
      </c>
      <c r="B2048" t="s">
        <v>751</v>
      </c>
      <c r="C2048" t="s">
        <v>301</v>
      </c>
      <c r="D2048" t="s">
        <v>752</v>
      </c>
      <c r="E2048" t="s">
        <v>302</v>
      </c>
      <c r="F2048" t="s">
        <v>303</v>
      </c>
      <c r="G2048" t="s">
        <v>235</v>
      </c>
      <c r="I2048" t="s">
        <v>755</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4.2320000000000002</v>
      </c>
      <c r="AU2048">
        <v>3.56</v>
      </c>
      <c r="AV2048">
        <v>2.8620000000000001</v>
      </c>
      <c r="AW2048">
        <v>2.34</v>
      </c>
      <c r="AX2048">
        <v>2.524</v>
      </c>
      <c r="AY2048">
        <v>2.4620000000000002</v>
      </c>
      <c r="AZ2048">
        <v>2.4</v>
      </c>
      <c r="BA2048">
        <v>2.4</v>
      </c>
      <c r="BB2048">
        <v>2.4</v>
      </c>
      <c r="BC2048">
        <v>2018</v>
      </c>
    </row>
    <row r="2049" spans="1:55" x14ac:dyDescent="0.25">
      <c r="A2049">
        <v>128</v>
      </c>
      <c r="B2049" t="s">
        <v>751</v>
      </c>
      <c r="C2049" t="s">
        <v>305</v>
      </c>
      <c r="D2049" t="s">
        <v>752</v>
      </c>
      <c r="E2049" t="s">
        <v>306</v>
      </c>
      <c r="F2049" t="s">
        <v>307</v>
      </c>
      <c r="G2049" t="s">
        <v>235</v>
      </c>
      <c r="I2049" t="s">
        <v>755</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0.26300000000000001</v>
      </c>
      <c r="AU2049">
        <v>6.0910000000000002</v>
      </c>
      <c r="AV2049">
        <v>3.5449999999999999</v>
      </c>
      <c r="AW2049">
        <v>2.5</v>
      </c>
      <c r="AX2049">
        <v>2.6</v>
      </c>
      <c r="AY2049">
        <v>2.5</v>
      </c>
      <c r="AZ2049">
        <v>2.4</v>
      </c>
      <c r="BA2049">
        <v>2.4</v>
      </c>
      <c r="BB2049">
        <v>2.4</v>
      </c>
      <c r="BC2049">
        <v>2018</v>
      </c>
    </row>
    <row r="2050" spans="1:55" x14ac:dyDescent="0.25">
      <c r="A2050">
        <v>128</v>
      </c>
      <c r="B2050" t="s">
        <v>751</v>
      </c>
      <c r="C2050" t="s">
        <v>308</v>
      </c>
      <c r="D2050" t="s">
        <v>752</v>
      </c>
      <c r="E2050" t="s">
        <v>309</v>
      </c>
      <c r="F2050" t="s">
        <v>310</v>
      </c>
      <c r="G2050" t="s">
        <v>235</v>
      </c>
      <c r="I2050" t="s">
        <v>755</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3.8690000000000002</v>
      </c>
      <c r="AU2050">
        <v>3.573</v>
      </c>
      <c r="AV2050">
        <v>0.48199999999999998</v>
      </c>
      <c r="AW2050">
        <v>1.9850000000000001</v>
      </c>
      <c r="AX2050">
        <v>2.085</v>
      </c>
      <c r="AY2050">
        <v>1.974</v>
      </c>
      <c r="AZ2050">
        <v>1.9</v>
      </c>
      <c r="BA2050">
        <v>1.9</v>
      </c>
      <c r="BB2050">
        <v>1.9</v>
      </c>
      <c r="BC2050">
        <v>2018</v>
      </c>
    </row>
    <row r="2051" spans="1:55" x14ac:dyDescent="0.25">
      <c r="A2051">
        <v>128</v>
      </c>
      <c r="B2051" t="s">
        <v>751</v>
      </c>
      <c r="C2051" t="s">
        <v>311</v>
      </c>
      <c r="D2051" t="s">
        <v>752</v>
      </c>
      <c r="E2051" t="s">
        <v>312</v>
      </c>
      <c r="F2051" t="s">
        <v>313</v>
      </c>
      <c r="G2051" t="s">
        <v>235</v>
      </c>
      <c r="I2051" t="s">
        <v>755</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1.919</v>
      </c>
      <c r="AU2051">
        <v>5.9829999999999997</v>
      </c>
      <c r="AV2051">
        <v>2.6480000000000001</v>
      </c>
      <c r="AW2051">
        <v>2</v>
      </c>
      <c r="AX2051">
        <v>1.9</v>
      </c>
      <c r="AY2051">
        <v>1.9</v>
      </c>
      <c r="AZ2051">
        <v>1.9</v>
      </c>
      <c r="BA2051">
        <v>1.9</v>
      </c>
      <c r="BB2051">
        <v>1.9</v>
      </c>
      <c r="BC2051">
        <v>2018</v>
      </c>
    </row>
    <row r="2052" spans="1:55" x14ac:dyDescent="0.25">
      <c r="A2052">
        <v>128</v>
      </c>
      <c r="B2052" t="s">
        <v>751</v>
      </c>
      <c r="C2052" t="s">
        <v>314</v>
      </c>
      <c r="D2052" t="s">
        <v>752</v>
      </c>
      <c r="E2052" t="s">
        <v>315</v>
      </c>
      <c r="F2052" t="s">
        <v>316</v>
      </c>
      <c r="G2052" t="s">
        <v>317</v>
      </c>
      <c r="I2052" t="s">
        <v>756</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3.4580000000000002</v>
      </c>
      <c r="AM2052">
        <v>5.992</v>
      </c>
      <c r="AN2052">
        <v>7.4829999999999997</v>
      </c>
      <c r="AO2052">
        <v>7.5579999999999998</v>
      </c>
      <c r="AP2052">
        <v>7.5419999999999998</v>
      </c>
      <c r="AQ2052">
        <v>7</v>
      </c>
      <c r="AR2052">
        <v>6.5330000000000004</v>
      </c>
      <c r="AS2052">
        <v>6.1920000000000002</v>
      </c>
      <c r="AT2052">
        <v>6.2080000000000002</v>
      </c>
      <c r="AU2052">
        <v>5.7329999999999997</v>
      </c>
      <c r="AV2052">
        <v>4.9580000000000002</v>
      </c>
      <c r="AW2052">
        <v>4.8579999999999997</v>
      </c>
      <c r="AX2052">
        <v>4.8579999999999997</v>
      </c>
      <c r="AY2052">
        <v>5.0579999999999998</v>
      </c>
      <c r="AZ2052">
        <v>5.1580000000000004</v>
      </c>
      <c r="BA2052">
        <v>5.258</v>
      </c>
      <c r="BB2052">
        <v>5.3579999999999997</v>
      </c>
      <c r="BC2052">
        <v>2018</v>
      </c>
    </row>
    <row r="2053" spans="1:55" x14ac:dyDescent="0.25">
      <c r="A2053">
        <v>128</v>
      </c>
      <c r="B2053" t="s">
        <v>751</v>
      </c>
      <c r="C2053" t="s">
        <v>318</v>
      </c>
      <c r="D2053" t="s">
        <v>752</v>
      </c>
      <c r="E2053" t="s">
        <v>319</v>
      </c>
      <c r="F2053" t="s">
        <v>320</v>
      </c>
      <c r="G2053" t="s">
        <v>321</v>
      </c>
      <c r="H2053" t="s">
        <v>322</v>
      </c>
      <c r="I2053" t="s">
        <v>756</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2.8679999999999999</v>
      </c>
      <c r="AM2053">
        <v>2.7730000000000001</v>
      </c>
      <c r="AN2053">
        <v>2.7040000000000002</v>
      </c>
      <c r="AO2053">
        <v>2.7080000000000002</v>
      </c>
      <c r="AP2053">
        <v>2.6829999999999998</v>
      </c>
      <c r="AQ2053">
        <v>2.69</v>
      </c>
      <c r="AR2053">
        <v>2.7149999999999999</v>
      </c>
      <c r="AS2053">
        <v>2.7469999999999999</v>
      </c>
      <c r="AT2053">
        <v>2.83</v>
      </c>
      <c r="AU2053">
        <v>2.8159999999999998</v>
      </c>
      <c r="AV2053">
        <v>2.867</v>
      </c>
      <c r="AW2053">
        <v>2.887</v>
      </c>
      <c r="AX2053">
        <v>2.9079999999999999</v>
      </c>
      <c r="AY2053" t="s">
        <v>232</v>
      </c>
      <c r="AZ2053" t="s">
        <v>232</v>
      </c>
      <c r="BA2053" t="s">
        <v>232</v>
      </c>
      <c r="BB2053" t="s">
        <v>232</v>
      </c>
      <c r="BC2053">
        <v>2018</v>
      </c>
    </row>
    <row r="2054" spans="1:55" x14ac:dyDescent="0.25">
      <c r="A2054">
        <v>128</v>
      </c>
      <c r="B2054" t="s">
        <v>751</v>
      </c>
      <c r="C2054" t="s">
        <v>323</v>
      </c>
      <c r="D2054" t="s">
        <v>752</v>
      </c>
      <c r="E2054" t="s">
        <v>324</v>
      </c>
      <c r="F2054" t="s">
        <v>325</v>
      </c>
      <c r="G2054" t="s">
        <v>321</v>
      </c>
      <c r="H2054" t="s">
        <v>322</v>
      </c>
      <c r="I2054" t="s">
        <v>757</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5.8250000000000002</v>
      </c>
      <c r="AX2054">
        <v>5.87</v>
      </c>
      <c r="AY2054">
        <v>5.9130000000000003</v>
      </c>
      <c r="AZ2054">
        <v>5.9569999999999999</v>
      </c>
      <c r="BA2054">
        <v>6</v>
      </c>
      <c r="BB2054">
        <v>6.0430000000000001</v>
      </c>
      <c r="BC2054">
        <v>2018</v>
      </c>
    </row>
    <row r="2055" spans="1:55" x14ac:dyDescent="0.25">
      <c r="A2055">
        <v>128</v>
      </c>
      <c r="B2055" t="s">
        <v>751</v>
      </c>
      <c r="C2055" t="s">
        <v>327</v>
      </c>
      <c r="D2055" t="s">
        <v>752</v>
      </c>
      <c r="E2055" t="s">
        <v>328</v>
      </c>
      <c r="F2055" t="s">
        <v>329</v>
      </c>
      <c r="G2055" t="s">
        <v>229</v>
      </c>
      <c r="H2055" t="s">
        <v>230</v>
      </c>
      <c r="I2055" t="s">
        <v>758</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52">
        <v>1004.2</v>
      </c>
      <c r="AP2055" s="52">
        <v>1032.0999999999999</v>
      </c>
      <c r="AQ2055" s="52">
        <v>1053.31</v>
      </c>
      <c r="AR2055" s="52">
        <v>1116.6300000000001</v>
      </c>
      <c r="AS2055" s="52">
        <v>1083.3</v>
      </c>
      <c r="AT2055" s="52">
        <v>1104.54</v>
      </c>
      <c r="AU2055" s="52">
        <v>1139.8499999999999</v>
      </c>
      <c r="AV2055" s="52">
        <v>1155.33</v>
      </c>
      <c r="AW2055" s="52">
        <v>1180.73</v>
      </c>
      <c r="AX2055" s="52">
        <v>1213.32</v>
      </c>
      <c r="AY2055" s="52">
        <v>1250.48</v>
      </c>
      <c r="AZ2055" s="52">
        <v>1291.55</v>
      </c>
      <c r="BA2055" s="52">
        <v>1337.99</v>
      </c>
      <c r="BB2055" s="52">
        <v>1389.55</v>
      </c>
      <c r="BC2055">
        <v>2017</v>
      </c>
    </row>
    <row r="2056" spans="1:55" x14ac:dyDescent="0.25">
      <c r="A2056">
        <v>128</v>
      </c>
      <c r="B2056" t="s">
        <v>751</v>
      </c>
      <c r="C2056" t="s">
        <v>331</v>
      </c>
      <c r="D2056" t="s">
        <v>752</v>
      </c>
      <c r="E2056" t="s">
        <v>328</v>
      </c>
      <c r="F2056" t="s">
        <v>329</v>
      </c>
      <c r="G2056" t="s">
        <v>282</v>
      </c>
      <c r="I2056" t="s">
        <v>332</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52.591000000000001</v>
      </c>
      <c r="AU2056">
        <v>52.332999999999998</v>
      </c>
      <c r="AV2056">
        <v>52.143999999999998</v>
      </c>
      <c r="AW2056">
        <v>51.703000000000003</v>
      </c>
      <c r="AX2056">
        <v>51.390999999999998</v>
      </c>
      <c r="AY2056">
        <v>51.182000000000002</v>
      </c>
      <c r="AZ2056">
        <v>50.973999999999997</v>
      </c>
      <c r="BA2056">
        <v>50.765000000000001</v>
      </c>
      <c r="BB2056">
        <v>50.66</v>
      </c>
      <c r="BC2056">
        <v>2017</v>
      </c>
    </row>
    <row r="2057" spans="1:55" x14ac:dyDescent="0.25">
      <c r="A2057">
        <v>128</v>
      </c>
      <c r="B2057" t="s">
        <v>751</v>
      </c>
      <c r="C2057" t="s">
        <v>333</v>
      </c>
      <c r="D2057" t="s">
        <v>752</v>
      </c>
      <c r="E2057" t="s">
        <v>334</v>
      </c>
      <c r="F2057" t="s">
        <v>335</v>
      </c>
      <c r="G2057" t="s">
        <v>229</v>
      </c>
      <c r="H2057" t="s">
        <v>230</v>
      </c>
      <c r="I2057" t="s">
        <v>758</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52">
        <v>1026.31</v>
      </c>
      <c r="AO2057" s="52">
        <v>1042.17</v>
      </c>
      <c r="AP2057" s="52">
        <v>1098.25</v>
      </c>
      <c r="AQ2057" s="52">
        <v>1077.1500000000001</v>
      </c>
      <c r="AR2057" s="52">
        <v>1093.95</v>
      </c>
      <c r="AS2057" s="52">
        <v>1110.3800000000001</v>
      </c>
      <c r="AT2057" s="52">
        <v>1106.07</v>
      </c>
      <c r="AU2057" s="52">
        <v>1114.25</v>
      </c>
      <c r="AV2057" s="52">
        <v>1157.18</v>
      </c>
      <c r="AW2057" s="52">
        <v>1189.06</v>
      </c>
      <c r="AX2057" s="52">
        <v>1221.79</v>
      </c>
      <c r="AY2057" s="52">
        <v>1258.75</v>
      </c>
      <c r="AZ2057" s="52">
        <v>1296.24</v>
      </c>
      <c r="BA2057" s="52">
        <v>1339.92</v>
      </c>
      <c r="BB2057" s="52">
        <v>1386.05</v>
      </c>
      <c r="BC2057">
        <v>2017</v>
      </c>
    </row>
    <row r="2058" spans="1:55" x14ac:dyDescent="0.25">
      <c r="A2058">
        <v>128</v>
      </c>
      <c r="B2058" t="s">
        <v>751</v>
      </c>
      <c r="C2058" t="s">
        <v>336</v>
      </c>
      <c r="D2058" t="s">
        <v>752</v>
      </c>
      <c r="E2058" t="s">
        <v>334</v>
      </c>
      <c r="F2058" t="s">
        <v>335</v>
      </c>
      <c r="G2058" t="s">
        <v>282</v>
      </c>
      <c r="I2058" t="s">
        <v>337</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52.664999999999999</v>
      </c>
      <c r="AU2058">
        <v>51.158000000000001</v>
      </c>
      <c r="AV2058">
        <v>52.228000000000002</v>
      </c>
      <c r="AW2058">
        <v>52.067999999999998</v>
      </c>
      <c r="AX2058">
        <v>51.749000000000002</v>
      </c>
      <c r="AY2058">
        <v>51.521000000000001</v>
      </c>
      <c r="AZ2058">
        <v>51.158999999999999</v>
      </c>
      <c r="BA2058">
        <v>50.838000000000001</v>
      </c>
      <c r="BB2058">
        <v>50.533000000000001</v>
      </c>
      <c r="BC2058">
        <v>2017</v>
      </c>
    </row>
    <row r="2059" spans="1:55" x14ac:dyDescent="0.25">
      <c r="A2059">
        <v>128</v>
      </c>
      <c r="B2059" t="s">
        <v>751</v>
      </c>
      <c r="C2059" t="s">
        <v>338</v>
      </c>
      <c r="D2059" t="s">
        <v>752</v>
      </c>
      <c r="E2059" t="s">
        <v>339</v>
      </c>
      <c r="F2059" t="s">
        <v>340</v>
      </c>
      <c r="G2059" t="s">
        <v>229</v>
      </c>
      <c r="H2059" t="s">
        <v>230</v>
      </c>
      <c r="I2059" t="s">
        <v>758</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-1.534</v>
      </c>
      <c r="AU2059">
        <v>25.602</v>
      </c>
      <c r="AV2059">
        <v>-1.8480000000000001</v>
      </c>
      <c r="AW2059">
        <v>-8.3339999999999996</v>
      </c>
      <c r="AX2059">
        <v>-8.468</v>
      </c>
      <c r="AY2059">
        <v>-8.2729999999999997</v>
      </c>
      <c r="AZ2059">
        <v>-4.6890000000000001</v>
      </c>
      <c r="BA2059">
        <v>-1.9279999999999999</v>
      </c>
      <c r="BB2059">
        <v>3.4990000000000001</v>
      </c>
      <c r="BC2059">
        <v>2017</v>
      </c>
    </row>
    <row r="2060" spans="1:55" x14ac:dyDescent="0.25">
      <c r="A2060">
        <v>128</v>
      </c>
      <c r="B2060" t="s">
        <v>751</v>
      </c>
      <c r="C2060" t="s">
        <v>341</v>
      </c>
      <c r="D2060" t="s">
        <v>752</v>
      </c>
      <c r="E2060" t="s">
        <v>339</v>
      </c>
      <c r="F2060" t="s">
        <v>340</v>
      </c>
      <c r="G2060" t="s">
        <v>282</v>
      </c>
      <c r="I2060" t="s">
        <v>342</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-7.2999999999999995E-2</v>
      </c>
      <c r="AU2060">
        <v>1.175</v>
      </c>
      <c r="AV2060">
        <v>-8.3000000000000004E-2</v>
      </c>
      <c r="AW2060">
        <v>-0.36499999999999999</v>
      </c>
      <c r="AX2060">
        <v>-0.35899999999999999</v>
      </c>
      <c r="AY2060">
        <v>-0.33900000000000002</v>
      </c>
      <c r="AZ2060">
        <v>-0.185</v>
      </c>
      <c r="BA2060">
        <v>-7.2999999999999995E-2</v>
      </c>
      <c r="BB2060">
        <v>0.128</v>
      </c>
      <c r="BC2060">
        <v>2017</v>
      </c>
    </row>
    <row r="2061" spans="1:55" x14ac:dyDescent="0.25">
      <c r="A2061">
        <v>128</v>
      </c>
      <c r="B2061" t="s">
        <v>751</v>
      </c>
      <c r="C2061" t="s">
        <v>343</v>
      </c>
      <c r="D2061" t="s">
        <v>752</v>
      </c>
      <c r="E2061" t="s">
        <v>344</v>
      </c>
      <c r="F2061" t="s">
        <v>345</v>
      </c>
      <c r="G2061" t="s">
        <v>229</v>
      </c>
      <c r="H2061" t="s">
        <v>230</v>
      </c>
      <c r="I2061" t="s">
        <v>758</v>
      </c>
      <c r="J2061" t="s">
        <v>232</v>
      </c>
      <c r="K2061" t="s">
        <v>232</v>
      </c>
      <c r="L2061" t="s">
        <v>232</v>
      </c>
      <c r="M2061" t="s">
        <v>232</v>
      </c>
      <c r="N2061" t="s">
        <v>232</v>
      </c>
      <c r="O2061" t="s">
        <v>232</v>
      </c>
      <c r="P2061">
        <v>-9.4179999999999993</v>
      </c>
      <c r="Q2061">
        <v>-3.5070000000000001</v>
      </c>
      <c r="R2061">
        <v>0.79200000000000004</v>
      </c>
      <c r="S2061">
        <v>1.4259999999999999</v>
      </c>
      <c r="T2061">
        <v>6.5880000000000001</v>
      </c>
      <c r="U2061">
        <v>-26.504999999999999</v>
      </c>
      <c r="V2061">
        <v>-24.102</v>
      </c>
      <c r="W2061">
        <v>-35.360999999999997</v>
      </c>
      <c r="X2061">
        <v>-36.106999999999999</v>
      </c>
      <c r="Y2061">
        <v>-55.152000000000001</v>
      </c>
      <c r="Z2061">
        <v>-27.495000000000001</v>
      </c>
      <c r="AA2061">
        <v>-14.212999999999999</v>
      </c>
      <c r="AB2061">
        <v>-4.5590000000000002</v>
      </c>
      <c r="AC2061">
        <v>-4.8330000000000002</v>
      </c>
      <c r="AD2061">
        <v>-11.162000000000001</v>
      </c>
      <c r="AE2061">
        <v>8.3170000000000002</v>
      </c>
      <c r="AF2061">
        <v>30.597999999999999</v>
      </c>
      <c r="AG2061">
        <v>27.596</v>
      </c>
      <c r="AH2061">
        <v>15.96</v>
      </c>
      <c r="AI2061">
        <v>39.4</v>
      </c>
      <c r="AJ2061">
        <v>23.707000000000001</v>
      </c>
      <c r="AK2061">
        <v>31.294</v>
      </c>
      <c r="AL2061">
        <v>6.593</v>
      </c>
      <c r="AM2061">
        <v>0.20799999999999999</v>
      </c>
      <c r="AN2061">
        <v>-22.195</v>
      </c>
      <c r="AO2061">
        <v>-12.965999999999999</v>
      </c>
      <c r="AP2061">
        <v>-48.487000000000002</v>
      </c>
      <c r="AQ2061">
        <v>-40.917999999999999</v>
      </c>
      <c r="AR2061">
        <v>27.962</v>
      </c>
      <c r="AS2061">
        <v>19.382999999999999</v>
      </c>
      <c r="AT2061">
        <v>-6.1689999999999996</v>
      </c>
      <c r="AU2061">
        <v>-3.7090000000000001</v>
      </c>
      <c r="AV2061">
        <v>-0.246</v>
      </c>
      <c r="AW2061">
        <v>-0.23499999999999999</v>
      </c>
      <c r="AX2061">
        <v>-0.497</v>
      </c>
      <c r="AY2061">
        <v>-3.419</v>
      </c>
      <c r="AZ2061">
        <v>-3.0859999999999999</v>
      </c>
      <c r="BA2061">
        <v>0.63300000000000001</v>
      </c>
      <c r="BB2061">
        <v>2.0699999999999998</v>
      </c>
      <c r="BC2061">
        <v>2017</v>
      </c>
    </row>
    <row r="2062" spans="1:55" x14ac:dyDescent="0.25">
      <c r="A2062">
        <v>128</v>
      </c>
      <c r="B2062" t="s">
        <v>751</v>
      </c>
      <c r="C2062" t="s">
        <v>346</v>
      </c>
      <c r="D2062" t="s">
        <v>752</v>
      </c>
      <c r="E2062" t="s">
        <v>344</v>
      </c>
      <c r="F2062" t="s">
        <v>345</v>
      </c>
      <c r="G2062" t="s">
        <v>270</v>
      </c>
      <c r="I2062" t="s">
        <v>397</v>
      </c>
      <c r="J2062" t="s">
        <v>232</v>
      </c>
      <c r="K2062" t="s">
        <v>232</v>
      </c>
      <c r="L2062" t="s">
        <v>232</v>
      </c>
      <c r="M2062" t="s">
        <v>232</v>
      </c>
      <c r="N2062" t="s">
        <v>232</v>
      </c>
      <c r="O2062" t="s">
        <v>232</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-0.86099999999999999</v>
      </c>
      <c r="AE2062">
        <v>0.61399999999999999</v>
      </c>
      <c r="AF2062">
        <v>2.1669999999999998</v>
      </c>
      <c r="AG2062">
        <v>1.895</v>
      </c>
      <c r="AH2062">
        <v>1.0580000000000001</v>
      </c>
      <c r="AI2062">
        <v>2.504</v>
      </c>
      <c r="AJ2062">
        <v>1.46</v>
      </c>
      <c r="AK2062">
        <v>1.865</v>
      </c>
      <c r="AL2062">
        <v>0.375</v>
      </c>
      <c r="AM2062">
        <v>1.2E-2</v>
      </c>
      <c r="AN2062">
        <v>-1.2050000000000001</v>
      </c>
      <c r="AO2062">
        <v>-0.69499999999999995</v>
      </c>
      <c r="AP2062">
        <v>-2.5190000000000001</v>
      </c>
      <c r="AQ2062">
        <v>-2.0859999999999999</v>
      </c>
      <c r="AR2062">
        <v>1.395</v>
      </c>
      <c r="AS2062">
        <v>0.94799999999999995</v>
      </c>
      <c r="AT2062">
        <v>-0.29499999999999998</v>
      </c>
      <c r="AU2062">
        <v>-0.17199999999999999</v>
      </c>
      <c r="AV2062">
        <v>-1.0999999999999999E-2</v>
      </c>
      <c r="AW2062">
        <v>-0.01</v>
      </c>
      <c r="AX2062">
        <v>-2.1000000000000001E-2</v>
      </c>
      <c r="AY2062">
        <v>-0.14099999999999999</v>
      </c>
      <c r="AZ2062">
        <v>-0.123</v>
      </c>
      <c r="BA2062">
        <v>2.4E-2</v>
      </c>
      <c r="BB2062">
        <v>7.5999999999999998E-2</v>
      </c>
      <c r="BC2062">
        <v>2017</v>
      </c>
    </row>
    <row r="2063" spans="1:55" x14ac:dyDescent="0.25">
      <c r="A2063">
        <v>128</v>
      </c>
      <c r="B2063" t="s">
        <v>751</v>
      </c>
      <c r="C2063" t="s">
        <v>347</v>
      </c>
      <c r="D2063" t="s">
        <v>752</v>
      </c>
      <c r="E2063" t="s">
        <v>348</v>
      </c>
      <c r="F2063" t="s">
        <v>349</v>
      </c>
      <c r="G2063" t="s">
        <v>229</v>
      </c>
      <c r="H2063" t="s">
        <v>230</v>
      </c>
      <c r="I2063" t="s">
        <v>758</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9.2810000000000006</v>
      </c>
      <c r="AU2063">
        <v>29.646999999999998</v>
      </c>
      <c r="AV2063">
        <v>7.0149999999999997</v>
      </c>
      <c r="AW2063">
        <v>3.1230000000000002</v>
      </c>
      <c r="AX2063">
        <v>3.3769999999999998</v>
      </c>
      <c r="AY2063">
        <v>3.984</v>
      </c>
      <c r="AZ2063">
        <v>8.0220000000000002</v>
      </c>
      <c r="BA2063">
        <v>11.294</v>
      </c>
      <c r="BB2063">
        <v>17.257999999999999</v>
      </c>
      <c r="BC2063">
        <v>2017</v>
      </c>
    </row>
    <row r="2064" spans="1:55" x14ac:dyDescent="0.25">
      <c r="A2064">
        <v>128</v>
      </c>
      <c r="B2064" t="s">
        <v>751</v>
      </c>
      <c r="C2064" t="s">
        <v>350</v>
      </c>
      <c r="D2064" t="s">
        <v>752</v>
      </c>
      <c r="E2064" t="s">
        <v>348</v>
      </c>
      <c r="F2064" t="s">
        <v>349</v>
      </c>
      <c r="G2064" t="s">
        <v>282</v>
      </c>
      <c r="I2064" t="s">
        <v>351</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0.442</v>
      </c>
      <c r="AU2064">
        <v>1.361</v>
      </c>
      <c r="AV2064">
        <v>0.317</v>
      </c>
      <c r="AW2064">
        <v>0.13700000000000001</v>
      </c>
      <c r="AX2064">
        <v>0.14299999999999999</v>
      </c>
      <c r="AY2064">
        <v>0.16300000000000001</v>
      </c>
      <c r="AZ2064">
        <v>0.317</v>
      </c>
      <c r="BA2064">
        <v>0.42899999999999999</v>
      </c>
      <c r="BB2064">
        <v>0.629</v>
      </c>
      <c r="BC2064">
        <v>2017</v>
      </c>
    </row>
    <row r="2065" spans="1:55" x14ac:dyDescent="0.25">
      <c r="A2065">
        <v>128</v>
      </c>
      <c r="B2065" t="s">
        <v>751</v>
      </c>
      <c r="C2065" t="s">
        <v>352</v>
      </c>
      <c r="D2065" t="s">
        <v>752</v>
      </c>
      <c r="E2065" t="s">
        <v>353</v>
      </c>
      <c r="F2065" t="s">
        <v>354</v>
      </c>
      <c r="G2065" t="s">
        <v>229</v>
      </c>
      <c r="H2065" t="s">
        <v>230</v>
      </c>
      <c r="I2065" t="s">
        <v>758</v>
      </c>
      <c r="J2065" t="s">
        <v>232</v>
      </c>
      <c r="K2065" t="s">
        <v>232</v>
      </c>
      <c r="L2065" t="s">
        <v>232</v>
      </c>
      <c r="M2065" t="s">
        <v>232</v>
      </c>
      <c r="N2065" t="s">
        <v>232</v>
      </c>
      <c r="O2065" t="s">
        <v>232</v>
      </c>
      <c r="P2065" t="s">
        <v>232</v>
      </c>
      <c r="Q2065" t="s">
        <v>232</v>
      </c>
      <c r="R2065" t="s">
        <v>232</v>
      </c>
      <c r="S2065" t="s">
        <v>232</v>
      </c>
      <c r="T2065" t="s">
        <v>232</v>
      </c>
      <c r="U2065" t="s">
        <v>232</v>
      </c>
      <c r="V2065" t="s">
        <v>232</v>
      </c>
      <c r="W2065" t="s">
        <v>232</v>
      </c>
      <c r="X2065" t="s">
        <v>232</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360.24299999999999</v>
      </c>
      <c r="AS2065">
        <v>335.512</v>
      </c>
      <c r="AT2065">
        <v>351.52</v>
      </c>
      <c r="AU2065">
        <v>325.91800000000001</v>
      </c>
      <c r="AV2065">
        <v>327.76600000000002</v>
      </c>
      <c r="AW2065">
        <v>336.1</v>
      </c>
      <c r="AX2065">
        <v>344.56799999999998</v>
      </c>
      <c r="AY2065">
        <v>352.84100000000001</v>
      </c>
      <c r="AZ2065">
        <v>357.53</v>
      </c>
      <c r="BA2065">
        <v>359.45800000000003</v>
      </c>
      <c r="BB2065">
        <v>355.959</v>
      </c>
      <c r="BC2065">
        <v>2017</v>
      </c>
    </row>
    <row r="2066" spans="1:55" x14ac:dyDescent="0.25">
      <c r="A2066">
        <v>128</v>
      </c>
      <c r="B2066" t="s">
        <v>751</v>
      </c>
      <c r="C2066" t="s">
        <v>355</v>
      </c>
      <c r="D2066" t="s">
        <v>752</v>
      </c>
      <c r="E2066" t="s">
        <v>353</v>
      </c>
      <c r="F2066" t="s">
        <v>354</v>
      </c>
      <c r="G2066" t="s">
        <v>282</v>
      </c>
      <c r="I2066" t="s">
        <v>379</v>
      </c>
      <c r="J2066" t="s">
        <v>232</v>
      </c>
      <c r="K2066" t="s">
        <v>232</v>
      </c>
      <c r="L2066" t="s">
        <v>232</v>
      </c>
      <c r="M2066" t="s">
        <v>232</v>
      </c>
      <c r="N2066" t="s">
        <v>232</v>
      </c>
      <c r="O2066" t="s">
        <v>232</v>
      </c>
      <c r="P2066" t="s">
        <v>232</v>
      </c>
      <c r="Q2066" t="s">
        <v>232</v>
      </c>
      <c r="R2066" t="s">
        <v>232</v>
      </c>
      <c r="S2066" t="s">
        <v>232</v>
      </c>
      <c r="T2066" t="s">
        <v>232</v>
      </c>
      <c r="U2066" t="s">
        <v>232</v>
      </c>
      <c r="V2066" t="s">
        <v>232</v>
      </c>
      <c r="W2066" t="s">
        <v>232</v>
      </c>
      <c r="X2066" t="s">
        <v>232</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18.183</v>
      </c>
      <c r="AS2066">
        <v>16.475999999999999</v>
      </c>
      <c r="AT2066">
        <v>16.736999999999998</v>
      </c>
      <c r="AU2066">
        <v>14.964</v>
      </c>
      <c r="AV2066">
        <v>14.792999999999999</v>
      </c>
      <c r="AW2066">
        <v>14.718</v>
      </c>
      <c r="AX2066">
        <v>14.593999999999999</v>
      </c>
      <c r="AY2066">
        <v>14.442</v>
      </c>
      <c r="AZ2066">
        <v>14.111000000000001</v>
      </c>
      <c r="BA2066">
        <v>13.638</v>
      </c>
      <c r="BB2066">
        <v>12.977</v>
      </c>
      <c r="BC2066">
        <v>2017</v>
      </c>
    </row>
    <row r="2067" spans="1:55" x14ac:dyDescent="0.25">
      <c r="A2067">
        <v>128</v>
      </c>
      <c r="B2067" t="s">
        <v>751</v>
      </c>
      <c r="C2067" t="s">
        <v>356</v>
      </c>
      <c r="D2067" t="s">
        <v>752</v>
      </c>
      <c r="E2067" t="s">
        <v>357</v>
      </c>
      <c r="F2067" t="s">
        <v>358</v>
      </c>
      <c r="G2067" t="s">
        <v>229</v>
      </c>
      <c r="H2067" t="s">
        <v>230</v>
      </c>
      <c r="I2067" t="s">
        <v>758</v>
      </c>
      <c r="J2067" t="s">
        <v>232</v>
      </c>
      <c r="K2067" t="s">
        <v>232</v>
      </c>
      <c r="L2067" t="s">
        <v>232</v>
      </c>
      <c r="M2067" t="s">
        <v>232</v>
      </c>
      <c r="N2067" t="s">
        <v>232</v>
      </c>
      <c r="O2067" t="s">
        <v>232</v>
      </c>
      <c r="P2067" t="s">
        <v>232</v>
      </c>
      <c r="Q2067" t="s">
        <v>232</v>
      </c>
      <c r="R2067" t="s">
        <v>232</v>
      </c>
      <c r="S2067" t="s">
        <v>232</v>
      </c>
      <c r="T2067" t="s">
        <v>232</v>
      </c>
      <c r="U2067" t="s">
        <v>232</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809.66399999999999</v>
      </c>
      <c r="AT2067">
        <v>783.029</v>
      </c>
      <c r="AU2067">
        <v>757.42700000000002</v>
      </c>
      <c r="AV2067">
        <v>759.27499999999998</v>
      </c>
      <c r="AW2067">
        <v>767.60900000000004</v>
      </c>
      <c r="AX2067">
        <v>776.077</v>
      </c>
      <c r="AY2067">
        <v>859.35</v>
      </c>
      <c r="AZ2067">
        <v>944.03899999999999</v>
      </c>
      <c r="BA2067" s="52">
        <v>1025.97</v>
      </c>
      <c r="BB2067" s="52">
        <v>1082.47</v>
      </c>
      <c r="BC2067">
        <v>2017</v>
      </c>
    </row>
    <row r="2068" spans="1:55" x14ac:dyDescent="0.25">
      <c r="A2068">
        <v>128</v>
      </c>
      <c r="B2068" t="s">
        <v>751</v>
      </c>
      <c r="C2068" t="s">
        <v>359</v>
      </c>
      <c r="D2068" t="s">
        <v>752</v>
      </c>
      <c r="E2068" t="s">
        <v>357</v>
      </c>
      <c r="F2068" t="s">
        <v>358</v>
      </c>
      <c r="G2068" t="s">
        <v>282</v>
      </c>
      <c r="I2068" t="s">
        <v>360</v>
      </c>
      <c r="J2068" t="s">
        <v>232</v>
      </c>
      <c r="K2068" t="s">
        <v>232</v>
      </c>
      <c r="L2068" t="s">
        <v>232</v>
      </c>
      <c r="M2068" t="s">
        <v>232</v>
      </c>
      <c r="N2068" t="s">
        <v>232</v>
      </c>
      <c r="O2068" t="s">
        <v>232</v>
      </c>
      <c r="P2068" t="s">
        <v>232</v>
      </c>
      <c r="Q2068" t="s">
        <v>232</v>
      </c>
      <c r="R2068" t="s">
        <v>232</v>
      </c>
      <c r="S2068" t="s">
        <v>232</v>
      </c>
      <c r="T2068" t="s">
        <v>232</v>
      </c>
      <c r="U2068" t="s">
        <v>232</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39.76</v>
      </c>
      <c r="AT2068">
        <v>37.283000000000001</v>
      </c>
      <c r="AU2068">
        <v>34.774999999999999</v>
      </c>
      <c r="AV2068">
        <v>34.268999999999998</v>
      </c>
      <c r="AW2068">
        <v>33.613</v>
      </c>
      <c r="AX2068">
        <v>32.871000000000002</v>
      </c>
      <c r="AY2068">
        <v>35.173000000000002</v>
      </c>
      <c r="AZ2068">
        <v>37.259</v>
      </c>
      <c r="BA2068">
        <v>38.926000000000002</v>
      </c>
      <c r="BB2068">
        <v>39.463999999999999</v>
      </c>
      <c r="BC2068">
        <v>2017</v>
      </c>
    </row>
    <row r="2069" spans="1:55" x14ac:dyDescent="0.25">
      <c r="A2069">
        <v>128</v>
      </c>
      <c r="B2069" t="s">
        <v>751</v>
      </c>
      <c r="C2069" t="s">
        <v>361</v>
      </c>
      <c r="D2069" t="s">
        <v>752</v>
      </c>
      <c r="E2069" t="s">
        <v>362</v>
      </c>
      <c r="F2069" t="s">
        <v>363</v>
      </c>
      <c r="G2069" t="s">
        <v>229</v>
      </c>
      <c r="H2069" t="s">
        <v>230</v>
      </c>
      <c r="I2069" t="s">
        <v>758</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52">
        <v>1036.48</v>
      </c>
      <c r="Z2069" s="52">
        <v>1088.02</v>
      </c>
      <c r="AA2069" s="52">
        <v>1146.1300000000001</v>
      </c>
      <c r="AB2069" s="52">
        <v>1185.99</v>
      </c>
      <c r="AC2069" s="52">
        <v>1241.52</v>
      </c>
      <c r="AD2069" s="52">
        <v>1326.91</v>
      </c>
      <c r="AE2069" s="52">
        <v>1371.53</v>
      </c>
      <c r="AF2069" s="52">
        <v>1410.27</v>
      </c>
      <c r="AG2069" s="52">
        <v>1436.75</v>
      </c>
      <c r="AH2069" s="52">
        <v>1506</v>
      </c>
      <c r="AI2069" s="52">
        <v>1585.98</v>
      </c>
      <c r="AJ2069" s="52">
        <v>1682.26</v>
      </c>
      <c r="AK2069" s="52">
        <v>1738.85</v>
      </c>
      <c r="AL2069" s="52">
        <v>1801.47</v>
      </c>
      <c r="AM2069" s="52">
        <v>1722.14</v>
      </c>
      <c r="AN2069" s="52">
        <v>1810.93</v>
      </c>
      <c r="AO2069" s="52">
        <v>1846.85</v>
      </c>
      <c r="AP2069" s="52">
        <v>1895</v>
      </c>
      <c r="AQ2069" s="52">
        <v>1929.68</v>
      </c>
      <c r="AR2069" s="52">
        <v>1981.17</v>
      </c>
      <c r="AS2069" s="52">
        <v>2036.36</v>
      </c>
      <c r="AT2069" s="52">
        <v>2100.2199999999998</v>
      </c>
      <c r="AU2069" s="52">
        <v>2178.0700000000002</v>
      </c>
      <c r="AV2069" s="52">
        <v>2215.64</v>
      </c>
      <c r="AW2069" s="52">
        <v>2283.67</v>
      </c>
      <c r="AX2069" s="52">
        <v>2360.96</v>
      </c>
      <c r="AY2069" s="52">
        <v>2443.1799999999998</v>
      </c>
      <c r="AZ2069" s="52">
        <v>2533.7399999999998</v>
      </c>
      <c r="BA2069" s="52">
        <v>2635.66</v>
      </c>
      <c r="BB2069" s="52">
        <v>2742.9</v>
      </c>
      <c r="BC2069">
        <v>2017</v>
      </c>
    </row>
    <row r="2070" spans="1:55" x14ac:dyDescent="0.25">
      <c r="A2070">
        <v>128</v>
      </c>
      <c r="B2070" t="s">
        <v>751</v>
      </c>
      <c r="C2070" t="s">
        <v>364</v>
      </c>
      <c r="D2070" t="s">
        <v>752</v>
      </c>
      <c r="E2070" t="s">
        <v>365</v>
      </c>
      <c r="F2070" t="s">
        <v>366</v>
      </c>
      <c r="G2070" t="s">
        <v>242</v>
      </c>
      <c r="H2070" t="s">
        <v>230</v>
      </c>
      <c r="I2070" t="s">
        <v>759</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24.7</v>
      </c>
      <c r="AU2070">
        <v>26.24</v>
      </c>
      <c r="AV2070">
        <v>21.172000000000001</v>
      </c>
      <c r="AW2070">
        <v>19.306000000000001</v>
      </c>
      <c r="AX2070">
        <v>18.640999999999998</v>
      </c>
      <c r="AY2070">
        <v>18.148</v>
      </c>
      <c r="AZ2070">
        <v>18.052</v>
      </c>
      <c r="BA2070">
        <v>18.581</v>
      </c>
      <c r="BB2070">
        <v>19.190999999999999</v>
      </c>
      <c r="BC2070">
        <v>2018</v>
      </c>
    </row>
    <row r="2071" spans="1:55" x14ac:dyDescent="0.25">
      <c r="A2071">
        <v>128</v>
      </c>
      <c r="B2071" t="s">
        <v>751</v>
      </c>
      <c r="C2071" t="s">
        <v>368</v>
      </c>
      <c r="D2071" t="s">
        <v>752</v>
      </c>
      <c r="E2071" t="s">
        <v>365</v>
      </c>
      <c r="F2071" t="s">
        <v>366</v>
      </c>
      <c r="G2071" t="s">
        <v>282</v>
      </c>
      <c r="I2071" t="s">
        <v>369</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7.9169999999999998</v>
      </c>
      <c r="AU2071">
        <v>7.9550000000000001</v>
      </c>
      <c r="AV2071">
        <v>6.0339999999999998</v>
      </c>
      <c r="AW2071">
        <v>5.5229999999999997</v>
      </c>
      <c r="AX2071">
        <v>5.1130000000000004</v>
      </c>
      <c r="AY2071">
        <v>4.7770000000000001</v>
      </c>
      <c r="AZ2071">
        <v>4.5350000000000001</v>
      </c>
      <c r="BA2071">
        <v>4.4429999999999996</v>
      </c>
      <c r="BB2071">
        <v>4.3630000000000004</v>
      </c>
      <c r="BC2071">
        <v>2018</v>
      </c>
    </row>
    <row r="2072" spans="1:55" x14ac:dyDescent="0.25">
      <c r="A2072">
        <v>611</v>
      </c>
      <c r="B2072" t="s">
        <v>760</v>
      </c>
      <c r="C2072" t="s">
        <v>225</v>
      </c>
      <c r="D2072" t="s">
        <v>761</v>
      </c>
      <c r="E2072" t="s">
        <v>227</v>
      </c>
      <c r="F2072" t="s">
        <v>228</v>
      </c>
      <c r="G2072" t="s">
        <v>229</v>
      </c>
      <c r="H2072" t="s">
        <v>230</v>
      </c>
      <c r="I2072" t="s">
        <v>762</v>
      </c>
      <c r="J2072" t="s">
        <v>232</v>
      </c>
      <c r="K2072" t="s">
        <v>232</v>
      </c>
      <c r="L2072" t="s">
        <v>232</v>
      </c>
      <c r="M2072" t="s">
        <v>232</v>
      </c>
      <c r="N2072" t="s">
        <v>232</v>
      </c>
      <c r="O2072" t="s">
        <v>232</v>
      </c>
      <c r="P2072" t="s">
        <v>232</v>
      </c>
      <c r="Q2072" t="s">
        <v>232</v>
      </c>
      <c r="R2072" t="s">
        <v>232</v>
      </c>
      <c r="S2072" t="s">
        <v>232</v>
      </c>
      <c r="T2072" t="s">
        <v>232</v>
      </c>
      <c r="U2072">
        <v>76.805999999999997</v>
      </c>
      <c r="V2072">
        <v>77.236999999999995</v>
      </c>
      <c r="W2072">
        <v>72.022999999999996</v>
      </c>
      <c r="X2072">
        <v>71.043000000000006</v>
      </c>
      <c r="Y2072">
        <v>68.570999999999998</v>
      </c>
      <c r="Z2072">
        <v>66.010999999999996</v>
      </c>
      <c r="AA2072">
        <v>65.209000000000003</v>
      </c>
      <c r="AB2072">
        <v>65.283000000000001</v>
      </c>
      <c r="AC2072">
        <v>67.188999999999993</v>
      </c>
      <c r="AD2072">
        <v>67.668000000000006</v>
      </c>
      <c r="AE2072">
        <v>68.881</v>
      </c>
      <c r="AF2072">
        <v>71.108999999999995</v>
      </c>
      <c r="AG2072">
        <v>73.375</v>
      </c>
      <c r="AH2072">
        <v>75.414000000000001</v>
      </c>
      <c r="AI2072">
        <v>77.760000000000005</v>
      </c>
      <c r="AJ2072">
        <v>81.512</v>
      </c>
      <c r="AK2072">
        <v>85.600999999999999</v>
      </c>
      <c r="AL2072">
        <v>90.570999999999998</v>
      </c>
      <c r="AM2072">
        <v>92.034999999999997</v>
      </c>
      <c r="AN2072">
        <v>95.852000000000004</v>
      </c>
      <c r="AO2072">
        <v>102.842</v>
      </c>
      <c r="AP2072">
        <v>107.822</v>
      </c>
      <c r="AQ2072">
        <v>113.21299999999999</v>
      </c>
      <c r="AR2072">
        <v>120.006</v>
      </c>
      <c r="AS2072">
        <v>127.807</v>
      </c>
      <c r="AT2072">
        <v>136.114</v>
      </c>
      <c r="AU2072">
        <v>145.23400000000001</v>
      </c>
      <c r="AV2072">
        <v>154.964</v>
      </c>
      <c r="AW2072">
        <v>165.34700000000001</v>
      </c>
      <c r="AX2072">
        <v>175.268</v>
      </c>
      <c r="AY2072">
        <v>185.78399999999999</v>
      </c>
      <c r="AZ2072">
        <v>196.93100000000001</v>
      </c>
      <c r="BA2072">
        <v>208.74700000000001</v>
      </c>
      <c r="BB2072">
        <v>221.27199999999999</v>
      </c>
      <c r="BC2072">
        <v>2018</v>
      </c>
    </row>
    <row r="2073" spans="1:55" x14ac:dyDescent="0.25">
      <c r="A2073">
        <v>611</v>
      </c>
      <c r="B2073" t="s">
        <v>760</v>
      </c>
      <c r="C2073" t="s">
        <v>233</v>
      </c>
      <c r="D2073" t="s">
        <v>761</v>
      </c>
      <c r="E2073" t="s">
        <v>227</v>
      </c>
      <c r="F2073" t="s">
        <v>234</v>
      </c>
      <c r="G2073" t="s">
        <v>235</v>
      </c>
      <c r="I2073" t="s">
        <v>236</v>
      </c>
      <c r="J2073" t="s">
        <v>232</v>
      </c>
      <c r="K2073" t="s">
        <v>232</v>
      </c>
      <c r="L2073" t="s">
        <v>232</v>
      </c>
      <c r="M2073" t="s">
        <v>232</v>
      </c>
      <c r="N2073" t="s">
        <v>232</v>
      </c>
      <c r="O2073" t="s">
        <v>232</v>
      </c>
      <c r="P2073" t="s">
        <v>232</v>
      </c>
      <c r="Q2073" t="s">
        <v>232</v>
      </c>
      <c r="R2073" t="s">
        <v>232</v>
      </c>
      <c r="S2073" t="s">
        <v>232</v>
      </c>
      <c r="T2073" t="s">
        <v>232</v>
      </c>
      <c r="U2073" t="s">
        <v>232</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6</v>
      </c>
      <c r="AS2073">
        <v>6.5</v>
      </c>
      <c r="AT2073">
        <v>6.5</v>
      </c>
      <c r="AU2073">
        <v>6.7</v>
      </c>
      <c r="AV2073">
        <v>6.7</v>
      </c>
      <c r="AW2073">
        <v>6.7</v>
      </c>
      <c r="AX2073">
        <v>6</v>
      </c>
      <c r="AY2073">
        <v>6</v>
      </c>
      <c r="AZ2073">
        <v>6</v>
      </c>
      <c r="BA2073">
        <v>6</v>
      </c>
      <c r="BB2073">
        <v>6</v>
      </c>
      <c r="BC2073">
        <v>2018</v>
      </c>
    </row>
    <row r="2074" spans="1:55" x14ac:dyDescent="0.25">
      <c r="A2074">
        <v>611</v>
      </c>
      <c r="B2074" t="s">
        <v>760</v>
      </c>
      <c r="C2074" t="s">
        <v>237</v>
      </c>
      <c r="D2074" t="s">
        <v>761</v>
      </c>
      <c r="E2074" t="s">
        <v>238</v>
      </c>
      <c r="F2074" t="s">
        <v>239</v>
      </c>
      <c r="G2074" t="s">
        <v>229</v>
      </c>
      <c r="H2074" t="s">
        <v>230</v>
      </c>
      <c r="I2074" t="s">
        <v>762</v>
      </c>
      <c r="J2074" t="s">
        <v>232</v>
      </c>
      <c r="K2074" t="s">
        <v>232</v>
      </c>
      <c r="L2074" t="s">
        <v>232</v>
      </c>
      <c r="M2074" t="s">
        <v>232</v>
      </c>
      <c r="N2074" t="s">
        <v>232</v>
      </c>
      <c r="O2074" t="s">
        <v>232</v>
      </c>
      <c r="P2074" t="s">
        <v>232</v>
      </c>
      <c r="Q2074" t="s">
        <v>232</v>
      </c>
      <c r="R2074" t="s">
        <v>232</v>
      </c>
      <c r="S2074" t="s">
        <v>232</v>
      </c>
      <c r="T2074" t="s">
        <v>232</v>
      </c>
      <c r="U2074">
        <v>82.182000000000002</v>
      </c>
      <c r="V2074">
        <v>84.960999999999999</v>
      </c>
      <c r="W2074">
        <v>82.826999999999998</v>
      </c>
      <c r="X2074">
        <v>87.384</v>
      </c>
      <c r="Y2074">
        <v>88.456000000000003</v>
      </c>
      <c r="Z2074">
        <v>87.795000000000002</v>
      </c>
      <c r="AA2074">
        <v>89.335999999999999</v>
      </c>
      <c r="AB2074">
        <v>91.396000000000001</v>
      </c>
      <c r="AC2074">
        <v>96.08</v>
      </c>
      <c r="AD2074">
        <v>98.795000000000002</v>
      </c>
      <c r="AE2074">
        <v>102.633</v>
      </c>
      <c r="AF2074">
        <v>105.953</v>
      </c>
      <c r="AG2074">
        <v>111.53</v>
      </c>
      <c r="AH2074">
        <v>118.4</v>
      </c>
      <c r="AI2074">
        <v>125.93899999999999</v>
      </c>
      <c r="AJ2074">
        <v>136.60400000000001</v>
      </c>
      <c r="AK2074">
        <v>150.65799999999999</v>
      </c>
      <c r="AL2074">
        <v>174.80099999999999</v>
      </c>
      <c r="AM2074">
        <v>180.38800000000001</v>
      </c>
      <c r="AN2074">
        <v>195.29499999999999</v>
      </c>
      <c r="AO2074">
        <v>220.22200000000001</v>
      </c>
      <c r="AP2074">
        <v>240.56899999999999</v>
      </c>
      <c r="AQ2074">
        <v>258.65800000000002</v>
      </c>
      <c r="AR2074">
        <v>282.22800000000001</v>
      </c>
      <c r="AS2074">
        <v>306.89600000000002</v>
      </c>
      <c r="AT2074">
        <v>335.66899999999998</v>
      </c>
      <c r="AU2074">
        <v>360.666</v>
      </c>
      <c r="AV2074">
        <v>388.67899999999997</v>
      </c>
      <c r="AW2074">
        <v>425.08800000000002</v>
      </c>
      <c r="AX2074">
        <v>461.858</v>
      </c>
      <c r="AY2074">
        <v>501.80900000000003</v>
      </c>
      <c r="AZ2074">
        <v>545.21500000000003</v>
      </c>
      <c r="BA2074">
        <v>592.37599999999998</v>
      </c>
      <c r="BB2074">
        <v>643.61699999999996</v>
      </c>
      <c r="BC2074">
        <v>2018</v>
      </c>
    </row>
    <row r="2075" spans="1:55" x14ac:dyDescent="0.25">
      <c r="A2075">
        <v>611</v>
      </c>
      <c r="B2075" t="s">
        <v>760</v>
      </c>
      <c r="C2075" t="s">
        <v>240</v>
      </c>
      <c r="D2075" t="s">
        <v>761</v>
      </c>
      <c r="E2075" t="s">
        <v>238</v>
      </c>
      <c r="F2075" t="s">
        <v>241</v>
      </c>
      <c r="G2075" t="s">
        <v>242</v>
      </c>
      <c r="H2075" t="s">
        <v>230</v>
      </c>
      <c r="I2075" t="s">
        <v>243</v>
      </c>
      <c r="J2075" t="s">
        <v>232</v>
      </c>
      <c r="K2075" t="s">
        <v>232</v>
      </c>
      <c r="L2075" t="s">
        <v>232</v>
      </c>
      <c r="M2075" t="s">
        <v>232</v>
      </c>
      <c r="N2075" t="s">
        <v>232</v>
      </c>
      <c r="O2075" t="s">
        <v>232</v>
      </c>
      <c r="P2075" t="s">
        <v>232</v>
      </c>
      <c r="Q2075" t="s">
        <v>232</v>
      </c>
      <c r="R2075" t="s">
        <v>232</v>
      </c>
      <c r="S2075" t="s">
        <v>232</v>
      </c>
      <c r="T2075" t="s">
        <v>232</v>
      </c>
      <c r="U2075">
        <v>0.46200000000000002</v>
      </c>
      <c r="V2075">
        <v>0.47799999999999998</v>
      </c>
      <c r="W2075">
        <v>0.46600000000000003</v>
      </c>
      <c r="X2075">
        <v>0.49199999999999999</v>
      </c>
      <c r="Y2075">
        <v>0.498</v>
      </c>
      <c r="Z2075">
        <v>0.49399999999999999</v>
      </c>
      <c r="AA2075">
        <v>0.503</v>
      </c>
      <c r="AB2075">
        <v>0.51400000000000001</v>
      </c>
      <c r="AC2075">
        <v>0.54100000000000004</v>
      </c>
      <c r="AD2075">
        <v>0.55600000000000005</v>
      </c>
      <c r="AE2075">
        <v>0.57699999999999996</v>
      </c>
      <c r="AF2075">
        <v>0.59599999999999997</v>
      </c>
      <c r="AG2075">
        <v>0.628</v>
      </c>
      <c r="AH2075">
        <v>0.66600000000000004</v>
      </c>
      <c r="AI2075">
        <v>0.70899999999999996</v>
      </c>
      <c r="AJ2075">
        <v>0.76900000000000002</v>
      </c>
      <c r="AK2075">
        <v>0.84799999999999998</v>
      </c>
      <c r="AL2075">
        <v>0.98399999999999999</v>
      </c>
      <c r="AM2075">
        <v>1.0149999999999999</v>
      </c>
      <c r="AN2075">
        <v>1.099</v>
      </c>
      <c r="AO2075">
        <v>1.2390000000000001</v>
      </c>
      <c r="AP2075">
        <v>1.3540000000000001</v>
      </c>
      <c r="AQ2075">
        <v>1.4550000000000001</v>
      </c>
      <c r="AR2075">
        <v>1.5880000000000001</v>
      </c>
      <c r="AS2075">
        <v>1.7270000000000001</v>
      </c>
      <c r="AT2075">
        <v>1.889</v>
      </c>
      <c r="AU2075">
        <v>2.0289999999999999</v>
      </c>
      <c r="AV2075">
        <v>2.1869999999999998</v>
      </c>
      <c r="AW2075">
        <v>2.3919999999999999</v>
      </c>
      <c r="AX2075">
        <v>2.5990000000000002</v>
      </c>
      <c r="AY2075">
        <v>2.8239999999999998</v>
      </c>
      <c r="AZ2075">
        <v>3.0680000000000001</v>
      </c>
      <c r="BA2075">
        <v>3.3330000000000002</v>
      </c>
      <c r="BB2075">
        <v>3.6219999999999999</v>
      </c>
      <c r="BC2075">
        <v>2018</v>
      </c>
    </row>
    <row r="2076" spans="1:55" x14ac:dyDescent="0.25">
      <c r="A2076">
        <v>611</v>
      </c>
      <c r="B2076" t="s">
        <v>760</v>
      </c>
      <c r="C2076" t="s">
        <v>244</v>
      </c>
      <c r="D2076" t="s">
        <v>761</v>
      </c>
      <c r="E2076" t="s">
        <v>238</v>
      </c>
      <c r="F2076" t="s">
        <v>245</v>
      </c>
      <c r="G2076" t="s">
        <v>246</v>
      </c>
      <c r="H2076" t="s">
        <v>230</v>
      </c>
      <c r="I2076" t="s">
        <v>243</v>
      </c>
      <c r="J2076" t="s">
        <v>232</v>
      </c>
      <c r="K2076" t="s">
        <v>232</v>
      </c>
      <c r="L2076" t="s">
        <v>232</v>
      </c>
      <c r="M2076" t="s">
        <v>232</v>
      </c>
      <c r="N2076" t="s">
        <v>232</v>
      </c>
      <c r="O2076" t="s">
        <v>232</v>
      </c>
      <c r="P2076" t="s">
        <v>232</v>
      </c>
      <c r="Q2076" t="s">
        <v>232</v>
      </c>
      <c r="R2076" t="s">
        <v>232</v>
      </c>
      <c r="S2076" t="s">
        <v>232</v>
      </c>
      <c r="T2076" t="s">
        <v>232</v>
      </c>
      <c r="U2076">
        <v>1.1739999999999999</v>
      </c>
      <c r="V2076">
        <v>1.2070000000000001</v>
      </c>
      <c r="W2076">
        <v>1.1519999999999999</v>
      </c>
      <c r="X2076">
        <v>1.161</v>
      </c>
      <c r="Y2076">
        <v>1.1439999999999999</v>
      </c>
      <c r="Z2076">
        <v>1.1220000000000001</v>
      </c>
      <c r="AA2076">
        <v>1.127</v>
      </c>
      <c r="AB2076">
        <v>1.141</v>
      </c>
      <c r="AC2076">
        <v>1.1910000000000001</v>
      </c>
      <c r="AD2076">
        <v>1.2270000000000001</v>
      </c>
      <c r="AE2076">
        <v>1.276</v>
      </c>
      <c r="AF2076">
        <v>1.3380000000000001</v>
      </c>
      <c r="AG2076">
        <v>1.4059999999999999</v>
      </c>
      <c r="AH2076">
        <v>1.484</v>
      </c>
      <c r="AI2076">
        <v>1.5780000000000001</v>
      </c>
      <c r="AJ2076">
        <v>1.704</v>
      </c>
      <c r="AK2076">
        <v>1.8380000000000001</v>
      </c>
      <c r="AL2076">
        <v>1.9830000000000001</v>
      </c>
      <c r="AM2076">
        <v>2.0299999999999998</v>
      </c>
      <c r="AN2076">
        <v>2.1389999999999998</v>
      </c>
      <c r="AO2076">
        <v>2.343</v>
      </c>
      <c r="AP2076">
        <v>2.5030000000000001</v>
      </c>
      <c r="AQ2076">
        <v>2.6749999999999998</v>
      </c>
      <c r="AR2076">
        <v>2.8889999999999998</v>
      </c>
      <c r="AS2076">
        <v>3.109</v>
      </c>
      <c r="AT2076">
        <v>3.3479999999999999</v>
      </c>
      <c r="AU2076">
        <v>3.64</v>
      </c>
      <c r="AV2076">
        <v>3.9710000000000001</v>
      </c>
      <c r="AW2076">
        <v>4.3129999999999997</v>
      </c>
      <c r="AX2076">
        <v>4.6669999999999998</v>
      </c>
      <c r="AY2076">
        <v>5.05</v>
      </c>
      <c r="AZ2076">
        <v>5.4640000000000004</v>
      </c>
      <c r="BA2076">
        <v>5.9109999999999996</v>
      </c>
      <c r="BB2076">
        <v>6.3970000000000002</v>
      </c>
      <c r="BC2076">
        <v>2018</v>
      </c>
    </row>
    <row r="2077" spans="1:55" x14ac:dyDescent="0.25">
      <c r="A2077">
        <v>611</v>
      </c>
      <c r="B2077" t="s">
        <v>760</v>
      </c>
      <c r="C2077" t="s">
        <v>247</v>
      </c>
      <c r="D2077" t="s">
        <v>761</v>
      </c>
      <c r="E2077" t="s">
        <v>248</v>
      </c>
      <c r="F2077" t="s">
        <v>249</v>
      </c>
      <c r="G2077" t="s">
        <v>250</v>
      </c>
      <c r="I2077" t="s">
        <v>251</v>
      </c>
      <c r="J2077" t="s">
        <v>232</v>
      </c>
      <c r="K2077" t="s">
        <v>232</v>
      </c>
      <c r="L2077" t="s">
        <v>232</v>
      </c>
      <c r="M2077" t="s">
        <v>232</v>
      </c>
      <c r="N2077" t="s">
        <v>232</v>
      </c>
      <c r="O2077" t="s">
        <v>232</v>
      </c>
      <c r="P2077" t="s">
        <v>232</v>
      </c>
      <c r="Q2077" t="s">
        <v>232</v>
      </c>
      <c r="R2077" t="s">
        <v>232</v>
      </c>
      <c r="S2077" t="s">
        <v>232</v>
      </c>
      <c r="T2077" t="s">
        <v>232</v>
      </c>
      <c r="U2077">
        <v>107</v>
      </c>
      <c r="V2077">
        <v>110</v>
      </c>
      <c r="W2077">
        <v>115</v>
      </c>
      <c r="X2077">
        <v>123</v>
      </c>
      <c r="Y2077">
        <v>129</v>
      </c>
      <c r="Z2077">
        <v>133</v>
      </c>
      <c r="AA2077">
        <v>137</v>
      </c>
      <c r="AB2077">
        <v>140</v>
      </c>
      <c r="AC2077">
        <v>143</v>
      </c>
      <c r="AD2077">
        <v>146</v>
      </c>
      <c r="AE2077">
        <v>149</v>
      </c>
      <c r="AF2077">
        <v>149</v>
      </c>
      <c r="AG2077">
        <v>152</v>
      </c>
      <c r="AH2077">
        <v>157</v>
      </c>
      <c r="AI2077">
        <v>161.959</v>
      </c>
      <c r="AJ2077">
        <v>167.58799999999999</v>
      </c>
      <c r="AK2077">
        <v>176</v>
      </c>
      <c r="AL2077">
        <v>193</v>
      </c>
      <c r="AM2077">
        <v>196</v>
      </c>
      <c r="AN2077">
        <v>203.74700000000001</v>
      </c>
      <c r="AO2077">
        <v>214.137</v>
      </c>
      <c r="AP2077">
        <v>223.11799999999999</v>
      </c>
      <c r="AQ2077">
        <v>228.47</v>
      </c>
      <c r="AR2077">
        <v>235.178</v>
      </c>
      <c r="AS2077">
        <v>240.125</v>
      </c>
      <c r="AT2077">
        <v>246.608</v>
      </c>
      <c r="AU2077">
        <v>248.33500000000001</v>
      </c>
      <c r="AV2077">
        <v>250.81800000000001</v>
      </c>
      <c r="AW2077">
        <v>257.08800000000002</v>
      </c>
      <c r="AX2077">
        <v>263.51600000000002</v>
      </c>
      <c r="AY2077">
        <v>270.10399999999998</v>
      </c>
      <c r="AZ2077">
        <v>276.85599999999999</v>
      </c>
      <c r="BA2077">
        <v>283.77800000000002</v>
      </c>
      <c r="BB2077">
        <v>290.87200000000001</v>
      </c>
      <c r="BC2077">
        <v>2018</v>
      </c>
    </row>
    <row r="2078" spans="1:55" x14ac:dyDescent="0.25">
      <c r="A2078">
        <v>611</v>
      </c>
      <c r="B2078" t="s">
        <v>760</v>
      </c>
      <c r="C2078" t="s">
        <v>252</v>
      </c>
      <c r="D2078" t="s">
        <v>761</v>
      </c>
      <c r="E2078" t="s">
        <v>253</v>
      </c>
      <c r="F2078" t="s">
        <v>254</v>
      </c>
      <c r="G2078" t="s">
        <v>229</v>
      </c>
      <c r="H2078" t="s">
        <v>220</v>
      </c>
      <c r="I2078" t="s">
        <v>255</v>
      </c>
      <c r="J2078" t="s">
        <v>232</v>
      </c>
      <c r="K2078" t="s">
        <v>232</v>
      </c>
      <c r="L2078" t="s">
        <v>232</v>
      </c>
      <c r="M2078" t="s">
        <v>232</v>
      </c>
      <c r="N2078" t="s">
        <v>232</v>
      </c>
      <c r="O2078" t="s">
        <v>232</v>
      </c>
      <c r="P2078" t="s">
        <v>232</v>
      </c>
      <c r="Q2078" t="s">
        <v>232</v>
      </c>
      <c r="R2078" t="s">
        <v>232</v>
      </c>
      <c r="S2078" t="s">
        <v>232</v>
      </c>
      <c r="T2078" t="s">
        <v>232</v>
      </c>
      <c r="U2078" s="52">
        <v>154323.41</v>
      </c>
      <c r="V2078" s="52">
        <v>150963.57</v>
      </c>
      <c r="W2078" s="52">
        <v>136938.04</v>
      </c>
      <c r="X2078" s="52">
        <v>131396.35999999999</v>
      </c>
      <c r="Y2078" s="52">
        <v>123368.27</v>
      </c>
      <c r="Z2078" s="52">
        <v>115528.98</v>
      </c>
      <c r="AA2078" s="52">
        <v>111016.01</v>
      </c>
      <c r="AB2078" s="52">
        <v>108115.14</v>
      </c>
      <c r="AC2078" s="52">
        <v>108240.65</v>
      </c>
      <c r="AD2078" s="52">
        <v>106043.55</v>
      </c>
      <c r="AE2078" s="52">
        <v>105004.77</v>
      </c>
      <c r="AF2078" s="52">
        <v>105448.39</v>
      </c>
      <c r="AG2078" s="52">
        <v>105844.77</v>
      </c>
      <c r="AH2078" s="52">
        <v>105822.64</v>
      </c>
      <c r="AI2078" s="52">
        <v>106142.89</v>
      </c>
      <c r="AJ2078" s="52">
        <v>108233.77</v>
      </c>
      <c r="AK2078" s="52">
        <v>110567.48</v>
      </c>
      <c r="AL2078" s="52">
        <v>113800.2</v>
      </c>
      <c r="AM2078" s="52">
        <v>112489.87</v>
      </c>
      <c r="AN2078" s="52">
        <v>113964.35</v>
      </c>
      <c r="AO2078" s="52">
        <v>118944.92</v>
      </c>
      <c r="AP2078" s="52">
        <v>121307.84</v>
      </c>
      <c r="AQ2078" s="52">
        <v>123904.68</v>
      </c>
      <c r="AR2078" s="52">
        <v>127761.63</v>
      </c>
      <c r="AS2078" s="52">
        <v>132360.06</v>
      </c>
      <c r="AT2078" s="52">
        <v>137123.99</v>
      </c>
      <c r="AU2078" s="52">
        <v>142326.17000000001</v>
      </c>
      <c r="AV2078" s="52">
        <v>147725.70000000001</v>
      </c>
      <c r="AW2078" s="52">
        <v>153330.07999999999</v>
      </c>
      <c r="AX2078" s="52">
        <v>158103</v>
      </c>
      <c r="AY2078" s="52">
        <v>163024.49</v>
      </c>
      <c r="AZ2078" s="52">
        <v>168099.19</v>
      </c>
      <c r="BA2078" s="52">
        <v>173331.84</v>
      </c>
      <c r="BB2078" s="52">
        <v>178727.39</v>
      </c>
      <c r="BC2078">
        <v>2013</v>
      </c>
    </row>
    <row r="2079" spans="1:55" x14ac:dyDescent="0.25">
      <c r="A2079">
        <v>611</v>
      </c>
      <c r="B2079" t="s">
        <v>760</v>
      </c>
      <c r="C2079" t="s">
        <v>256</v>
      </c>
      <c r="D2079" t="s">
        <v>761</v>
      </c>
      <c r="E2079" t="s">
        <v>253</v>
      </c>
      <c r="F2079" t="s">
        <v>257</v>
      </c>
      <c r="G2079" t="s">
        <v>258</v>
      </c>
      <c r="H2079" t="s">
        <v>220</v>
      </c>
      <c r="I2079" t="s">
        <v>255</v>
      </c>
      <c r="J2079" t="s">
        <v>232</v>
      </c>
      <c r="K2079" t="s">
        <v>232</v>
      </c>
      <c r="L2079" t="s">
        <v>232</v>
      </c>
      <c r="M2079" t="s">
        <v>232</v>
      </c>
      <c r="N2079" t="s">
        <v>232</v>
      </c>
      <c r="O2079" t="s">
        <v>232</v>
      </c>
      <c r="P2079" t="s">
        <v>232</v>
      </c>
      <c r="Q2079" t="s">
        <v>232</v>
      </c>
      <c r="R2079" t="s">
        <v>232</v>
      </c>
      <c r="S2079" t="s">
        <v>232</v>
      </c>
      <c r="T2079" s="52">
        <v>3782.45</v>
      </c>
      <c r="U2079" s="52">
        <v>3515.45</v>
      </c>
      <c r="V2079" s="52">
        <v>3438.91</v>
      </c>
      <c r="W2079" s="52">
        <v>3119.41</v>
      </c>
      <c r="X2079" s="52">
        <v>2993.18</v>
      </c>
      <c r="Y2079" s="52">
        <v>2810.3</v>
      </c>
      <c r="Z2079" s="52">
        <v>2631.72</v>
      </c>
      <c r="AA2079" s="52">
        <v>2528.92</v>
      </c>
      <c r="AB2079" s="52">
        <v>2462.84</v>
      </c>
      <c r="AC2079" s="52">
        <v>2465.69</v>
      </c>
      <c r="AD2079" s="52">
        <v>2415.65</v>
      </c>
      <c r="AE2079" s="52">
        <v>2391.98</v>
      </c>
      <c r="AF2079" s="52">
        <v>2402.09</v>
      </c>
      <c r="AG2079" s="52">
        <v>2411.12</v>
      </c>
      <c r="AH2079" s="52">
        <v>2410.61</v>
      </c>
      <c r="AI2079" s="52">
        <v>2417.91</v>
      </c>
      <c r="AJ2079" s="52">
        <v>2465.54</v>
      </c>
      <c r="AK2079" s="52">
        <v>2518.6999999999998</v>
      </c>
      <c r="AL2079" s="52">
        <v>2592.34</v>
      </c>
      <c r="AM2079" s="52">
        <v>2562.4899999999998</v>
      </c>
      <c r="AN2079" s="52">
        <v>2596.08</v>
      </c>
      <c r="AO2079" s="52">
        <v>2709.54</v>
      </c>
      <c r="AP2079" s="52">
        <v>2763.36</v>
      </c>
      <c r="AQ2079" s="52">
        <v>2822.52</v>
      </c>
      <c r="AR2079" s="52">
        <v>2910.38</v>
      </c>
      <c r="AS2079" s="52">
        <v>3015.13</v>
      </c>
      <c r="AT2079" s="52">
        <v>3123.65</v>
      </c>
      <c r="AU2079" s="52">
        <v>3242.15</v>
      </c>
      <c r="AV2079" s="52">
        <v>3365.15</v>
      </c>
      <c r="AW2079" s="52">
        <v>3492.82</v>
      </c>
      <c r="AX2079" s="52">
        <v>3601.55</v>
      </c>
      <c r="AY2079" s="52">
        <v>3713.66</v>
      </c>
      <c r="AZ2079" s="52">
        <v>3829.26</v>
      </c>
      <c r="BA2079" s="52">
        <v>3948.46</v>
      </c>
      <c r="BB2079" s="52">
        <v>4071.36</v>
      </c>
      <c r="BC2079">
        <v>2013</v>
      </c>
    </row>
    <row r="2080" spans="1:55" x14ac:dyDescent="0.25">
      <c r="A2080">
        <v>611</v>
      </c>
      <c r="B2080" t="s">
        <v>760</v>
      </c>
      <c r="C2080" t="s">
        <v>259</v>
      </c>
      <c r="D2080" t="s">
        <v>761</v>
      </c>
      <c r="E2080" t="s">
        <v>260</v>
      </c>
      <c r="F2080" t="s">
        <v>261</v>
      </c>
      <c r="G2080" t="s">
        <v>229</v>
      </c>
      <c r="H2080" t="s">
        <v>220</v>
      </c>
      <c r="I2080" t="s">
        <v>262</v>
      </c>
      <c r="J2080" t="s">
        <v>232</v>
      </c>
      <c r="K2080" t="s">
        <v>232</v>
      </c>
      <c r="L2080" t="s">
        <v>232</v>
      </c>
      <c r="M2080" t="s">
        <v>232</v>
      </c>
      <c r="N2080" t="s">
        <v>232</v>
      </c>
      <c r="O2080" t="s">
        <v>232</v>
      </c>
      <c r="P2080" t="s">
        <v>232</v>
      </c>
      <c r="Q2080" t="s">
        <v>232</v>
      </c>
      <c r="R2080" t="s">
        <v>232</v>
      </c>
      <c r="S2080" t="s">
        <v>232</v>
      </c>
      <c r="T2080" t="s">
        <v>232</v>
      </c>
      <c r="U2080" s="52">
        <v>165126.04999999999</v>
      </c>
      <c r="V2080" s="52">
        <v>166059.93</v>
      </c>
      <c r="W2080" s="52">
        <v>157478.75</v>
      </c>
      <c r="X2080" s="52">
        <v>161617.51999999999</v>
      </c>
      <c r="Y2080" s="52">
        <v>159145.07</v>
      </c>
      <c r="Z2080" s="52">
        <v>153653.54</v>
      </c>
      <c r="AA2080" s="52">
        <v>152091.93</v>
      </c>
      <c r="AB2080" s="52">
        <v>151361.20000000001</v>
      </c>
      <c r="AC2080" s="52">
        <v>154784.13</v>
      </c>
      <c r="AD2080" s="52">
        <v>154823.57999999999</v>
      </c>
      <c r="AE2080" s="52">
        <v>156457.10999999999</v>
      </c>
      <c r="AF2080" s="52">
        <v>157118.10999999999</v>
      </c>
      <c r="AG2080" s="52">
        <v>160884.04999999999</v>
      </c>
      <c r="AH2080" s="52">
        <v>166141.54999999999</v>
      </c>
      <c r="AI2080" s="52">
        <v>171907.79</v>
      </c>
      <c r="AJ2080" s="52">
        <v>181387.17</v>
      </c>
      <c r="AK2080" s="52">
        <v>194598.77</v>
      </c>
      <c r="AL2080" s="52">
        <v>219634.38</v>
      </c>
      <c r="AM2080" s="52">
        <v>220480.15</v>
      </c>
      <c r="AN2080" s="52">
        <v>232198.82</v>
      </c>
      <c r="AO2080" s="52">
        <v>254704.58</v>
      </c>
      <c r="AP2080" s="52">
        <v>270659.34000000003</v>
      </c>
      <c r="AQ2080" s="52">
        <v>283084.68</v>
      </c>
      <c r="AR2080" s="52">
        <v>300467.13</v>
      </c>
      <c r="AS2080" s="52">
        <v>317829.65999999997</v>
      </c>
      <c r="AT2080" s="52">
        <v>338159.31</v>
      </c>
      <c r="AU2080" s="52">
        <v>353445.23</v>
      </c>
      <c r="AV2080" s="52">
        <v>370522.69</v>
      </c>
      <c r="AW2080" s="52">
        <v>394193.97</v>
      </c>
      <c r="AX2080" s="52">
        <v>416626.22</v>
      </c>
      <c r="AY2080" s="52">
        <v>440335</v>
      </c>
      <c r="AZ2080" s="52">
        <v>465392.98</v>
      </c>
      <c r="BA2080" s="52">
        <v>491876.92</v>
      </c>
      <c r="BB2080" s="52">
        <v>519867.97</v>
      </c>
      <c r="BC2080">
        <v>2013</v>
      </c>
    </row>
    <row r="2081" spans="1:55" x14ac:dyDescent="0.25">
      <c r="A2081">
        <v>611</v>
      </c>
      <c r="B2081" t="s">
        <v>760</v>
      </c>
      <c r="C2081" t="s">
        <v>263</v>
      </c>
      <c r="D2081" t="s">
        <v>761</v>
      </c>
      <c r="E2081" t="s">
        <v>260</v>
      </c>
      <c r="F2081" t="s">
        <v>264</v>
      </c>
      <c r="G2081" t="s">
        <v>242</v>
      </c>
      <c r="H2081" t="s">
        <v>220</v>
      </c>
      <c r="I2081" t="s">
        <v>262</v>
      </c>
      <c r="J2081" t="s">
        <v>232</v>
      </c>
      <c r="K2081" t="s">
        <v>232</v>
      </c>
      <c r="L2081" t="s">
        <v>232</v>
      </c>
      <c r="M2081" t="s">
        <v>232</v>
      </c>
      <c r="N2081" t="s">
        <v>232</v>
      </c>
      <c r="O2081" t="s">
        <v>232</v>
      </c>
      <c r="P2081" t="s">
        <v>232</v>
      </c>
      <c r="Q2081" t="s">
        <v>232</v>
      </c>
      <c r="R2081" t="s">
        <v>232</v>
      </c>
      <c r="S2081" t="s">
        <v>232</v>
      </c>
      <c r="T2081" t="s">
        <v>232</v>
      </c>
      <c r="U2081">
        <v>929.13099999999997</v>
      </c>
      <c r="V2081">
        <v>934.38599999999997</v>
      </c>
      <c r="W2081">
        <v>886.101</v>
      </c>
      <c r="X2081">
        <v>909.38900000000001</v>
      </c>
      <c r="Y2081">
        <v>895.47699999999998</v>
      </c>
      <c r="Z2081">
        <v>864.577</v>
      </c>
      <c r="AA2081">
        <v>855.79</v>
      </c>
      <c r="AB2081">
        <v>851.67899999999997</v>
      </c>
      <c r="AC2081">
        <v>870.93899999999996</v>
      </c>
      <c r="AD2081">
        <v>871.16099999999994</v>
      </c>
      <c r="AE2081">
        <v>880.35199999999998</v>
      </c>
      <c r="AF2081">
        <v>884.072</v>
      </c>
      <c r="AG2081">
        <v>905.26199999999994</v>
      </c>
      <c r="AH2081">
        <v>934.84500000000003</v>
      </c>
      <c r="AI2081">
        <v>967.29</v>
      </c>
      <c r="AJ2081" s="52">
        <v>1020.63</v>
      </c>
      <c r="AK2081" s="52">
        <v>1094.97</v>
      </c>
      <c r="AL2081" s="52">
        <v>1235.8399999999999</v>
      </c>
      <c r="AM2081" s="52">
        <v>1240.5999999999999</v>
      </c>
      <c r="AN2081" s="52">
        <v>1306.54</v>
      </c>
      <c r="AO2081" s="52">
        <v>1433.17</v>
      </c>
      <c r="AP2081" s="52">
        <v>1522.95</v>
      </c>
      <c r="AQ2081" s="52">
        <v>1592.86</v>
      </c>
      <c r="AR2081" s="52">
        <v>1690.67</v>
      </c>
      <c r="AS2081" s="52">
        <v>1788.36</v>
      </c>
      <c r="AT2081" s="52">
        <v>1902.75</v>
      </c>
      <c r="AU2081" s="52">
        <v>1988.77</v>
      </c>
      <c r="AV2081" s="52">
        <v>2084.86</v>
      </c>
      <c r="AW2081" s="52">
        <v>2218.0500000000002</v>
      </c>
      <c r="AX2081" s="52">
        <v>2344.27</v>
      </c>
      <c r="AY2081" s="52">
        <v>2477.6799999999998</v>
      </c>
      <c r="AZ2081" s="52">
        <v>2618.67</v>
      </c>
      <c r="BA2081" s="52">
        <v>2767.69</v>
      </c>
      <c r="BB2081" s="52">
        <v>2925.19</v>
      </c>
      <c r="BC2081">
        <v>2013</v>
      </c>
    </row>
    <row r="2082" spans="1:55" x14ac:dyDescent="0.25">
      <c r="A2082">
        <v>611</v>
      </c>
      <c r="B2082" t="s">
        <v>760</v>
      </c>
      <c r="C2082" t="s">
        <v>265</v>
      </c>
      <c r="D2082" t="s">
        <v>761</v>
      </c>
      <c r="E2082" t="s">
        <v>260</v>
      </c>
      <c r="F2082" t="s">
        <v>266</v>
      </c>
      <c r="G2082" t="s">
        <v>246</v>
      </c>
      <c r="H2082" t="s">
        <v>220</v>
      </c>
      <c r="I2082" t="s">
        <v>262</v>
      </c>
      <c r="J2082" t="s">
        <v>232</v>
      </c>
      <c r="K2082" t="s">
        <v>232</v>
      </c>
      <c r="L2082" t="s">
        <v>232</v>
      </c>
      <c r="M2082" t="s">
        <v>232</v>
      </c>
      <c r="N2082" t="s">
        <v>232</v>
      </c>
      <c r="O2082" t="s">
        <v>232</v>
      </c>
      <c r="P2082" t="s">
        <v>232</v>
      </c>
      <c r="Q2082" t="s">
        <v>232</v>
      </c>
      <c r="R2082" t="s">
        <v>232</v>
      </c>
      <c r="S2082" t="s">
        <v>232</v>
      </c>
      <c r="T2082" t="s">
        <v>232</v>
      </c>
      <c r="U2082" s="52">
        <v>2358.41</v>
      </c>
      <c r="V2082" s="52">
        <v>2359.64</v>
      </c>
      <c r="W2082" s="52">
        <v>2191.13</v>
      </c>
      <c r="X2082" s="52">
        <v>2147.35</v>
      </c>
      <c r="Y2082" s="52">
        <v>2058.4299999999998</v>
      </c>
      <c r="Z2082" s="52">
        <v>1962.92</v>
      </c>
      <c r="AA2082" s="52">
        <v>1918.77</v>
      </c>
      <c r="AB2082" s="52">
        <v>1889.67</v>
      </c>
      <c r="AC2082" s="52">
        <v>1919.18</v>
      </c>
      <c r="AD2082" s="52">
        <v>1922.25</v>
      </c>
      <c r="AE2082" s="52">
        <v>1945.16</v>
      </c>
      <c r="AF2082" s="52">
        <v>1984.29</v>
      </c>
      <c r="AG2082" s="52">
        <v>2028.73</v>
      </c>
      <c r="AH2082" s="52">
        <v>2082.91</v>
      </c>
      <c r="AI2082" s="52">
        <v>2154.29</v>
      </c>
      <c r="AJ2082" s="52">
        <v>2263.21</v>
      </c>
      <c r="AK2082" s="52">
        <v>2374.12</v>
      </c>
      <c r="AL2082" s="52">
        <v>2491.0500000000002</v>
      </c>
      <c r="AM2082" s="52">
        <v>2481.15</v>
      </c>
      <c r="AN2082" s="52">
        <v>2542.96</v>
      </c>
      <c r="AO2082" s="52">
        <v>2709.54</v>
      </c>
      <c r="AP2082" s="52">
        <v>2816.37</v>
      </c>
      <c r="AQ2082" s="52">
        <v>2927.13</v>
      </c>
      <c r="AR2082" s="52">
        <v>3075.35</v>
      </c>
      <c r="AS2082" s="52">
        <v>3220.11</v>
      </c>
      <c r="AT2082" s="52">
        <v>3372.48</v>
      </c>
      <c r="AU2082" s="52">
        <v>3566.97</v>
      </c>
      <c r="AV2082" s="52">
        <v>3785.76</v>
      </c>
      <c r="AW2082" s="52">
        <v>3999.25</v>
      </c>
      <c r="AX2082" s="52">
        <v>4209.8500000000004</v>
      </c>
      <c r="AY2082" s="52">
        <v>4431.1400000000003</v>
      </c>
      <c r="AZ2082" s="52">
        <v>4663.62</v>
      </c>
      <c r="BA2082" s="52">
        <v>4908.4399999999996</v>
      </c>
      <c r="BB2082" s="52">
        <v>5167.16</v>
      </c>
      <c r="BC2082">
        <v>2013</v>
      </c>
    </row>
    <row r="2083" spans="1:55" x14ac:dyDescent="0.25">
      <c r="A2083">
        <v>611</v>
      </c>
      <c r="B2083" t="s">
        <v>760</v>
      </c>
      <c r="C2083" t="s">
        <v>267</v>
      </c>
      <c r="D2083" t="s">
        <v>761</v>
      </c>
      <c r="E2083" t="s">
        <v>268</v>
      </c>
      <c r="F2083" t="s">
        <v>269</v>
      </c>
      <c r="G2083" t="s">
        <v>270</v>
      </c>
    </row>
    <row r="2084" spans="1:55" x14ac:dyDescent="0.25">
      <c r="A2084">
        <v>611</v>
      </c>
      <c r="B2084" t="s">
        <v>760</v>
      </c>
      <c r="C2084" t="s">
        <v>271</v>
      </c>
      <c r="D2084" t="s">
        <v>761</v>
      </c>
      <c r="E2084" t="s">
        <v>272</v>
      </c>
      <c r="F2084" t="s">
        <v>273</v>
      </c>
      <c r="G2084" t="s">
        <v>274</v>
      </c>
      <c r="I2084" t="s">
        <v>243</v>
      </c>
      <c r="J2084" t="s">
        <v>232</v>
      </c>
      <c r="K2084" t="s">
        <v>232</v>
      </c>
      <c r="L2084" t="s">
        <v>232</v>
      </c>
      <c r="M2084" t="s">
        <v>232</v>
      </c>
      <c r="N2084" t="s">
        <v>232</v>
      </c>
      <c r="O2084" t="s">
        <v>232</v>
      </c>
      <c r="P2084" t="s">
        <v>232</v>
      </c>
      <c r="Q2084" t="s">
        <v>232</v>
      </c>
      <c r="R2084" t="s">
        <v>232</v>
      </c>
      <c r="S2084" t="s">
        <v>232</v>
      </c>
      <c r="T2084" t="s">
        <v>232</v>
      </c>
      <c r="U2084">
        <v>4.0000000000000001E-3</v>
      </c>
      <c r="V2084">
        <v>4.0000000000000001E-3</v>
      </c>
      <c r="W2084">
        <v>3.0000000000000001E-3</v>
      </c>
      <c r="X2084">
        <v>3.0000000000000001E-3</v>
      </c>
      <c r="Y2084">
        <v>3.0000000000000001E-3</v>
      </c>
      <c r="Z2084">
        <v>3.0000000000000001E-3</v>
      </c>
      <c r="AA2084">
        <v>3.0000000000000001E-3</v>
      </c>
      <c r="AB2084">
        <v>3.0000000000000001E-3</v>
      </c>
      <c r="AC2084">
        <v>3.0000000000000001E-3</v>
      </c>
      <c r="AD2084">
        <v>2E-3</v>
      </c>
      <c r="AE2084">
        <v>2E-3</v>
      </c>
      <c r="AF2084">
        <v>2E-3</v>
      </c>
      <c r="AG2084">
        <v>2E-3</v>
      </c>
      <c r="AH2084">
        <v>2E-3</v>
      </c>
      <c r="AI2084">
        <v>2E-3</v>
      </c>
      <c r="AJ2084">
        <v>2E-3</v>
      </c>
      <c r="AK2084">
        <v>2E-3</v>
      </c>
      <c r="AL2084">
        <v>2E-3</v>
      </c>
      <c r="AM2084">
        <v>2E-3</v>
      </c>
      <c r="AN2084">
        <v>2E-3</v>
      </c>
      <c r="AO2084">
        <v>2E-3</v>
      </c>
      <c r="AP2084">
        <v>3.0000000000000001E-3</v>
      </c>
      <c r="AQ2084">
        <v>3.0000000000000001E-3</v>
      </c>
      <c r="AR2084">
        <v>3.0000000000000001E-3</v>
      </c>
      <c r="AS2084">
        <v>3.0000000000000001E-3</v>
      </c>
      <c r="AT2084">
        <v>3.0000000000000001E-3</v>
      </c>
      <c r="AU2084">
        <v>3.0000000000000001E-3</v>
      </c>
      <c r="AV2084">
        <v>3.0000000000000001E-3</v>
      </c>
      <c r="AW2084">
        <v>3.0000000000000001E-3</v>
      </c>
      <c r="AX2084">
        <v>3.0000000000000001E-3</v>
      </c>
      <c r="AY2084">
        <v>3.0000000000000001E-3</v>
      </c>
      <c r="AZ2084">
        <v>3.0000000000000001E-3</v>
      </c>
      <c r="BA2084">
        <v>3.0000000000000001E-3</v>
      </c>
      <c r="BB2084">
        <v>3.0000000000000001E-3</v>
      </c>
      <c r="BC2084">
        <v>2018</v>
      </c>
    </row>
    <row r="2085" spans="1:55" x14ac:dyDescent="0.25">
      <c r="A2085">
        <v>611</v>
      </c>
      <c r="B2085" t="s">
        <v>760</v>
      </c>
      <c r="C2085" t="s">
        <v>275</v>
      </c>
      <c r="D2085" t="s">
        <v>761</v>
      </c>
      <c r="E2085" t="s">
        <v>276</v>
      </c>
      <c r="F2085" t="s">
        <v>277</v>
      </c>
      <c r="G2085" t="s">
        <v>278</v>
      </c>
      <c r="I2085" t="s">
        <v>243</v>
      </c>
      <c r="J2085" t="s">
        <v>232</v>
      </c>
      <c r="K2085" t="s">
        <v>232</v>
      </c>
      <c r="L2085" t="s">
        <v>232</v>
      </c>
      <c r="M2085" t="s">
        <v>232</v>
      </c>
      <c r="N2085" t="s">
        <v>232</v>
      </c>
      <c r="O2085" t="s">
        <v>232</v>
      </c>
      <c r="P2085" t="s">
        <v>232</v>
      </c>
      <c r="Q2085" t="s">
        <v>232</v>
      </c>
      <c r="R2085" t="s">
        <v>232</v>
      </c>
      <c r="S2085" t="s">
        <v>232</v>
      </c>
      <c r="T2085" t="s">
        <v>232</v>
      </c>
      <c r="U2085">
        <v>70.016000000000005</v>
      </c>
      <c r="V2085">
        <v>70.375</v>
      </c>
      <c r="W2085">
        <v>71.870999999999995</v>
      </c>
      <c r="X2085">
        <v>75.263999999999996</v>
      </c>
      <c r="Y2085">
        <v>77.313999999999993</v>
      </c>
      <c r="Z2085">
        <v>78.278000000000006</v>
      </c>
      <c r="AA2085">
        <v>79.265000000000001</v>
      </c>
      <c r="AB2085">
        <v>80.099999999999994</v>
      </c>
      <c r="AC2085">
        <v>80.650999999999996</v>
      </c>
      <c r="AD2085">
        <v>80.543000000000006</v>
      </c>
      <c r="AE2085">
        <v>80.433999999999997</v>
      </c>
      <c r="AF2085">
        <v>79.180999999999997</v>
      </c>
      <c r="AG2085">
        <v>79.302999999999997</v>
      </c>
      <c r="AH2085">
        <v>79.763999999999996</v>
      </c>
      <c r="AI2085">
        <v>79.798000000000002</v>
      </c>
      <c r="AJ2085">
        <v>80.146000000000001</v>
      </c>
      <c r="AK2085">
        <v>81.966999999999999</v>
      </c>
      <c r="AL2085">
        <v>88.168999999999997</v>
      </c>
      <c r="AM2085">
        <v>88.861999999999995</v>
      </c>
      <c r="AN2085">
        <v>91.311000000000007</v>
      </c>
      <c r="AO2085">
        <v>94.003</v>
      </c>
      <c r="AP2085">
        <v>96.102000000000004</v>
      </c>
      <c r="AQ2085">
        <v>96.710999999999999</v>
      </c>
      <c r="AR2085">
        <v>97.701999999999998</v>
      </c>
      <c r="AS2085">
        <v>98.700999999999993</v>
      </c>
      <c r="AT2085">
        <v>100.27</v>
      </c>
      <c r="AU2085">
        <v>99.087999999999994</v>
      </c>
      <c r="AV2085">
        <v>97.873000000000005</v>
      </c>
      <c r="AW2085">
        <v>98.566999999999993</v>
      </c>
      <c r="AX2085">
        <v>98.965000000000003</v>
      </c>
      <c r="AY2085">
        <v>99.373000000000005</v>
      </c>
      <c r="AZ2085">
        <v>99.792000000000002</v>
      </c>
      <c r="BA2085">
        <v>100.21</v>
      </c>
      <c r="BB2085">
        <v>100.61</v>
      </c>
      <c r="BC2085">
        <v>2018</v>
      </c>
    </row>
    <row r="2086" spans="1:55" x14ac:dyDescent="0.25">
      <c r="A2086">
        <v>611</v>
      </c>
      <c r="B2086" t="s">
        <v>760</v>
      </c>
      <c r="C2086" t="s">
        <v>279</v>
      </c>
      <c r="D2086" t="s">
        <v>761</v>
      </c>
      <c r="E2086" t="s">
        <v>280</v>
      </c>
      <c r="F2086" t="s">
        <v>281</v>
      </c>
      <c r="G2086" t="s">
        <v>282</v>
      </c>
      <c r="I2086" t="s">
        <v>762</v>
      </c>
      <c r="J2086" t="s">
        <v>232</v>
      </c>
      <c r="K2086" t="s">
        <v>232</v>
      </c>
      <c r="L2086" t="s">
        <v>232</v>
      </c>
      <c r="M2086" t="s">
        <v>232</v>
      </c>
      <c r="N2086" t="s">
        <v>232</v>
      </c>
      <c r="O2086" t="s">
        <v>232</v>
      </c>
      <c r="P2086" t="s">
        <v>232</v>
      </c>
      <c r="Q2086" t="s">
        <v>232</v>
      </c>
      <c r="R2086" t="s">
        <v>232</v>
      </c>
      <c r="S2086" t="s">
        <v>232</v>
      </c>
      <c r="T2086">
        <v>22.07</v>
      </c>
      <c r="U2086">
        <v>18.515999999999998</v>
      </c>
      <c r="V2086">
        <v>19.667000000000002</v>
      </c>
      <c r="W2086">
        <v>18.984999999999999</v>
      </c>
      <c r="X2086">
        <v>15.382</v>
      </c>
      <c r="Y2086">
        <v>8.4380000000000006</v>
      </c>
      <c r="Z2086">
        <v>9.0719999999999992</v>
      </c>
      <c r="AA2086">
        <v>9.5719999999999992</v>
      </c>
      <c r="AB2086">
        <v>12.19</v>
      </c>
      <c r="AC2086">
        <v>8.5449999999999999</v>
      </c>
      <c r="AD2086">
        <v>10.711</v>
      </c>
      <c r="AE2086">
        <v>9.734</v>
      </c>
      <c r="AF2086">
        <v>13.028</v>
      </c>
      <c r="AG2086">
        <v>18.785</v>
      </c>
      <c r="AH2086">
        <v>21.12</v>
      </c>
      <c r="AI2086">
        <v>23.173999999999999</v>
      </c>
      <c r="AJ2086">
        <v>35.031999999999996</v>
      </c>
      <c r="AK2086">
        <v>43.689</v>
      </c>
      <c r="AL2086">
        <v>46.643999999999998</v>
      </c>
      <c r="AM2086">
        <v>37.484000000000002</v>
      </c>
      <c r="AN2086">
        <v>21.259</v>
      </c>
      <c r="AO2086">
        <v>24.669</v>
      </c>
      <c r="AP2086">
        <v>26.364000000000001</v>
      </c>
      <c r="AQ2086">
        <v>41.296999999999997</v>
      </c>
      <c r="AR2086">
        <v>34.918999999999997</v>
      </c>
      <c r="AS2086">
        <v>50.828000000000003</v>
      </c>
      <c r="AT2086">
        <v>47.521000000000001</v>
      </c>
      <c r="AU2086">
        <v>36.152000000000001</v>
      </c>
      <c r="AV2086">
        <v>33.875</v>
      </c>
      <c r="AW2086">
        <v>31.89</v>
      </c>
      <c r="AX2086">
        <v>30.465</v>
      </c>
      <c r="AY2086">
        <v>28.195</v>
      </c>
      <c r="AZ2086">
        <v>26.465</v>
      </c>
      <c r="BA2086">
        <v>24.864999999999998</v>
      </c>
      <c r="BB2086">
        <v>20.785</v>
      </c>
      <c r="BC2086">
        <v>2018</v>
      </c>
    </row>
    <row r="2087" spans="1:55" x14ac:dyDescent="0.25">
      <c r="A2087">
        <v>611</v>
      </c>
      <c r="B2087" t="s">
        <v>760</v>
      </c>
      <c r="C2087" t="s">
        <v>283</v>
      </c>
      <c r="D2087" t="s">
        <v>761</v>
      </c>
      <c r="E2087" t="s">
        <v>284</v>
      </c>
      <c r="F2087" t="s">
        <v>285</v>
      </c>
      <c r="G2087" t="s">
        <v>282</v>
      </c>
      <c r="I2087" t="s">
        <v>762</v>
      </c>
      <c r="J2087" t="s">
        <v>232</v>
      </c>
      <c r="K2087" t="s">
        <v>232</v>
      </c>
      <c r="L2087" t="s">
        <v>232</v>
      </c>
      <c r="M2087" t="s">
        <v>232</v>
      </c>
      <c r="N2087" t="s">
        <v>232</v>
      </c>
      <c r="O2087" t="s">
        <v>232</v>
      </c>
      <c r="P2087" t="s">
        <v>232</v>
      </c>
      <c r="Q2087" t="s">
        <v>232</v>
      </c>
      <c r="R2087" t="s">
        <v>232</v>
      </c>
      <c r="S2087" t="s">
        <v>232</v>
      </c>
      <c r="T2087">
        <v>19.748999999999999</v>
      </c>
      <c r="U2087">
        <v>20.515000000000001</v>
      </c>
      <c r="V2087">
        <v>16.172999999999998</v>
      </c>
      <c r="W2087">
        <v>21.244</v>
      </c>
      <c r="X2087">
        <v>16.169</v>
      </c>
      <c r="Y2087">
        <v>9.8800000000000008</v>
      </c>
      <c r="Z2087">
        <v>9.5549999999999997</v>
      </c>
      <c r="AA2087">
        <v>8.2100000000000009</v>
      </c>
      <c r="AB2087">
        <v>8.7880000000000003</v>
      </c>
      <c r="AC2087">
        <v>8.4459999999999997</v>
      </c>
      <c r="AD2087">
        <v>5.9059999999999997</v>
      </c>
      <c r="AE2087">
        <v>10.97</v>
      </c>
      <c r="AF2087">
        <v>15.467000000000001</v>
      </c>
      <c r="AG2087">
        <v>22.181000000000001</v>
      </c>
      <c r="AH2087">
        <v>19.808</v>
      </c>
      <c r="AI2087">
        <v>19.977</v>
      </c>
      <c r="AJ2087">
        <v>23.495999999999999</v>
      </c>
      <c r="AK2087">
        <v>25.78</v>
      </c>
      <c r="AL2087">
        <v>25.024000000000001</v>
      </c>
      <c r="AM2087">
        <v>30.888999999999999</v>
      </c>
      <c r="AN2087">
        <v>24.088999999999999</v>
      </c>
      <c r="AO2087">
        <v>11.558999999999999</v>
      </c>
      <c r="AP2087">
        <v>7.59</v>
      </c>
      <c r="AQ2087">
        <v>18.001999999999999</v>
      </c>
      <c r="AR2087">
        <v>9.8119999999999994</v>
      </c>
      <c r="AS2087">
        <v>19.047000000000001</v>
      </c>
      <c r="AT2087">
        <v>38.076999999999998</v>
      </c>
      <c r="AU2087">
        <v>22.347999999999999</v>
      </c>
      <c r="AV2087">
        <v>19.542000000000002</v>
      </c>
      <c r="AW2087">
        <v>17.024000000000001</v>
      </c>
      <c r="AX2087">
        <v>15.063000000000001</v>
      </c>
      <c r="AY2087">
        <v>15.526999999999999</v>
      </c>
      <c r="AZ2087">
        <v>15.127000000000001</v>
      </c>
      <c r="BA2087">
        <v>15.276999999999999</v>
      </c>
      <c r="BB2087">
        <v>11.138</v>
      </c>
      <c r="BC2087">
        <v>2018</v>
      </c>
    </row>
    <row r="2088" spans="1:55" x14ac:dyDescent="0.25">
      <c r="A2088">
        <v>611</v>
      </c>
      <c r="B2088" t="s">
        <v>760</v>
      </c>
      <c r="C2088" t="s">
        <v>286</v>
      </c>
      <c r="D2088" t="s">
        <v>761</v>
      </c>
      <c r="E2088" t="s">
        <v>287</v>
      </c>
      <c r="F2088" t="s">
        <v>288</v>
      </c>
      <c r="G2088" t="s">
        <v>250</v>
      </c>
      <c r="I2088" t="s">
        <v>763</v>
      </c>
      <c r="J2088" t="s">
        <v>232</v>
      </c>
      <c r="K2088" t="s">
        <v>232</v>
      </c>
      <c r="L2088" t="s">
        <v>232</v>
      </c>
      <c r="M2088" t="s">
        <v>232</v>
      </c>
      <c r="N2088" t="s">
        <v>232</v>
      </c>
      <c r="O2088" t="s">
        <v>232</v>
      </c>
      <c r="P2088" t="s">
        <v>232</v>
      </c>
      <c r="Q2088" t="s">
        <v>232</v>
      </c>
      <c r="R2088" t="s">
        <v>232</v>
      </c>
      <c r="S2088" t="s">
        <v>232</v>
      </c>
      <c r="T2088" t="s">
        <v>232</v>
      </c>
      <c r="U2088">
        <v>47.917000000000002</v>
      </c>
      <c r="V2088">
        <v>49.531999999999996</v>
      </c>
      <c r="W2088">
        <v>51.731000000000002</v>
      </c>
      <c r="X2088">
        <v>55.095999999999997</v>
      </c>
      <c r="Y2088">
        <v>57.787999999999997</v>
      </c>
      <c r="Z2088">
        <v>59.817999999999998</v>
      </c>
      <c r="AA2088">
        <v>61.325000000000003</v>
      </c>
      <c r="AB2088">
        <v>62.677</v>
      </c>
      <c r="AC2088">
        <v>62.426000000000002</v>
      </c>
      <c r="AD2088">
        <v>63.164999999999999</v>
      </c>
      <c r="AE2088">
        <v>64.358999999999995</v>
      </c>
      <c r="AF2088">
        <v>65.263000000000005</v>
      </c>
      <c r="AG2088">
        <v>66.301000000000002</v>
      </c>
      <c r="AH2088">
        <v>67.918000000000006</v>
      </c>
      <c r="AI2088">
        <v>70.147000000000006</v>
      </c>
      <c r="AJ2088">
        <v>72.611999999999995</v>
      </c>
      <c r="AK2088">
        <v>76.893000000000001</v>
      </c>
      <c r="AL2088">
        <v>83.605999999999995</v>
      </c>
      <c r="AM2088">
        <v>88.245999999999995</v>
      </c>
      <c r="AN2088">
        <v>90.44</v>
      </c>
      <c r="AO2088">
        <v>95.18</v>
      </c>
      <c r="AP2088">
        <v>99.197999999999993</v>
      </c>
      <c r="AQ2088">
        <v>100.252</v>
      </c>
      <c r="AR2088">
        <v>102.511</v>
      </c>
      <c r="AS2088">
        <v>103.401</v>
      </c>
      <c r="AT2088">
        <v>103.79600000000001</v>
      </c>
      <c r="AU2088">
        <v>104.587</v>
      </c>
      <c r="AV2088">
        <v>104.44499999999999</v>
      </c>
      <c r="AW2088">
        <v>105.268</v>
      </c>
      <c r="AX2088">
        <v>106.48</v>
      </c>
      <c r="AY2088">
        <v>107.971</v>
      </c>
      <c r="AZ2088">
        <v>109.59099999999999</v>
      </c>
      <c r="BA2088">
        <v>111.235</v>
      </c>
      <c r="BB2088">
        <v>112.90300000000001</v>
      </c>
      <c r="BC2088">
        <v>2018</v>
      </c>
    </row>
    <row r="2089" spans="1:55" x14ac:dyDescent="0.25">
      <c r="A2089">
        <v>611</v>
      </c>
      <c r="B2089" t="s">
        <v>760</v>
      </c>
      <c r="C2089" t="s">
        <v>290</v>
      </c>
      <c r="D2089" t="s">
        <v>761</v>
      </c>
      <c r="E2089" t="s">
        <v>287</v>
      </c>
      <c r="F2089" t="s">
        <v>291</v>
      </c>
      <c r="G2089" t="s">
        <v>235</v>
      </c>
      <c r="I2089" t="s">
        <v>292</v>
      </c>
      <c r="J2089" t="s">
        <v>232</v>
      </c>
      <c r="K2089" t="s">
        <v>232</v>
      </c>
      <c r="L2089" t="s">
        <v>232</v>
      </c>
      <c r="M2089" t="s">
        <v>232</v>
      </c>
      <c r="N2089" t="s">
        <v>232</v>
      </c>
      <c r="O2089" t="s">
        <v>232</v>
      </c>
      <c r="P2089" t="s">
        <v>232</v>
      </c>
      <c r="Q2089" t="s">
        <v>232</v>
      </c>
      <c r="R2089" t="s">
        <v>232</v>
      </c>
      <c r="S2089" t="s">
        <v>232</v>
      </c>
      <c r="T2089" t="s">
        <v>232</v>
      </c>
      <c r="U2089" t="s">
        <v>232</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2.2530000000000001</v>
      </c>
      <c r="AS2089">
        <v>0.86799999999999999</v>
      </c>
      <c r="AT2089">
        <v>0.38200000000000001</v>
      </c>
      <c r="AU2089">
        <v>0.76300000000000001</v>
      </c>
      <c r="AV2089">
        <v>-0.13600000000000001</v>
      </c>
      <c r="AW2089">
        <v>0.78900000000000003</v>
      </c>
      <c r="AX2089">
        <v>1.151</v>
      </c>
      <c r="AY2089">
        <v>1.401</v>
      </c>
      <c r="AZ2089">
        <v>1.5</v>
      </c>
      <c r="BA2089">
        <v>1.5</v>
      </c>
      <c r="BB2089">
        <v>1.5</v>
      </c>
      <c r="BC2089">
        <v>2018</v>
      </c>
    </row>
    <row r="2090" spans="1:55" x14ac:dyDescent="0.25">
      <c r="A2090">
        <v>611</v>
      </c>
      <c r="B2090" t="s">
        <v>760</v>
      </c>
      <c r="C2090" t="s">
        <v>293</v>
      </c>
      <c r="D2090" t="s">
        <v>761</v>
      </c>
      <c r="E2090" t="s">
        <v>294</v>
      </c>
      <c r="F2090" t="s">
        <v>295</v>
      </c>
      <c r="G2090" t="s">
        <v>250</v>
      </c>
      <c r="I2090" t="s">
        <v>763</v>
      </c>
      <c r="J2090" t="s">
        <v>232</v>
      </c>
      <c r="K2090" t="s">
        <v>232</v>
      </c>
      <c r="L2090" t="s">
        <v>232</v>
      </c>
      <c r="M2090" t="s">
        <v>232</v>
      </c>
      <c r="N2090" t="s">
        <v>232</v>
      </c>
      <c r="O2090" t="s">
        <v>232</v>
      </c>
      <c r="P2090" t="s">
        <v>232</v>
      </c>
      <c r="Q2090" t="s">
        <v>232</v>
      </c>
      <c r="R2090" t="s">
        <v>232</v>
      </c>
      <c r="S2090" t="s">
        <v>232</v>
      </c>
      <c r="T2090" t="s">
        <v>232</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104.745</v>
      </c>
      <c r="AW2090">
        <v>105.792</v>
      </c>
      <c r="AX2090">
        <v>107.167</v>
      </c>
      <c r="AY2090">
        <v>108.77500000000001</v>
      </c>
      <c r="AZ2090">
        <v>110.407</v>
      </c>
      <c r="BA2090">
        <v>112.063</v>
      </c>
      <c r="BB2090">
        <v>113.744</v>
      </c>
      <c r="BC2090">
        <v>2018</v>
      </c>
    </row>
    <row r="2091" spans="1:55" x14ac:dyDescent="0.25">
      <c r="A2091">
        <v>611</v>
      </c>
      <c r="B2091" t="s">
        <v>760</v>
      </c>
      <c r="C2091" t="s">
        <v>296</v>
      </c>
      <c r="D2091" t="s">
        <v>761</v>
      </c>
      <c r="E2091" t="s">
        <v>294</v>
      </c>
      <c r="F2091" t="s">
        <v>297</v>
      </c>
      <c r="G2091" t="s">
        <v>235</v>
      </c>
      <c r="I2091" t="s">
        <v>298</v>
      </c>
      <c r="J2091" t="s">
        <v>232</v>
      </c>
      <c r="K2091" t="s">
        <v>232</v>
      </c>
      <c r="L2091" t="s">
        <v>232</v>
      </c>
      <c r="M2091" t="s">
        <v>232</v>
      </c>
      <c r="N2091" t="s">
        <v>232</v>
      </c>
      <c r="O2091" t="s">
        <v>232</v>
      </c>
      <c r="P2091" t="s">
        <v>232</v>
      </c>
      <c r="Q2091" t="s">
        <v>232</v>
      </c>
      <c r="R2091" t="s">
        <v>232</v>
      </c>
      <c r="S2091" t="s">
        <v>232</v>
      </c>
      <c r="T2091" t="s">
        <v>232</v>
      </c>
      <c r="U2091" t="s">
        <v>232</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0.57599999999999996</v>
      </c>
      <c r="AW2091">
        <v>1</v>
      </c>
      <c r="AX2091">
        <v>1.3</v>
      </c>
      <c r="AY2091">
        <v>1.5</v>
      </c>
      <c r="AZ2091">
        <v>1.5</v>
      </c>
      <c r="BA2091">
        <v>1.5</v>
      </c>
      <c r="BB2091">
        <v>1.5</v>
      </c>
      <c r="BC2091">
        <v>2018</v>
      </c>
    </row>
    <row r="2092" spans="1:55" x14ac:dyDescent="0.25">
      <c r="A2092">
        <v>611</v>
      </c>
      <c r="B2092" t="s">
        <v>760</v>
      </c>
      <c r="C2092" t="s">
        <v>299</v>
      </c>
      <c r="D2092" t="s">
        <v>761</v>
      </c>
      <c r="E2092" t="s">
        <v>300</v>
      </c>
      <c r="G2092" t="s">
        <v>274</v>
      </c>
    </row>
    <row r="2093" spans="1:55" x14ac:dyDescent="0.25">
      <c r="A2093">
        <v>611</v>
      </c>
      <c r="B2093" t="s">
        <v>760</v>
      </c>
      <c r="C2093" t="s">
        <v>301</v>
      </c>
      <c r="D2093" t="s">
        <v>761</v>
      </c>
      <c r="E2093" t="s">
        <v>302</v>
      </c>
      <c r="F2093" t="s">
        <v>303</v>
      </c>
      <c r="G2093" t="s">
        <v>235</v>
      </c>
      <c r="I2093" t="s">
        <v>764</v>
      </c>
      <c r="J2093" t="s">
        <v>232</v>
      </c>
      <c r="K2093" t="s">
        <v>232</v>
      </c>
      <c r="L2093" t="s">
        <v>232</v>
      </c>
      <c r="M2093" t="s">
        <v>232</v>
      </c>
      <c r="N2093" t="s">
        <v>232</v>
      </c>
      <c r="O2093" t="s">
        <v>232</v>
      </c>
      <c r="P2093" t="s">
        <v>232</v>
      </c>
      <c r="Q2093" t="s">
        <v>232</v>
      </c>
      <c r="R2093" t="s">
        <v>232</v>
      </c>
      <c r="S2093" t="s">
        <v>232</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8.7010000000000005</v>
      </c>
      <c r="AS2093">
        <v>28.667999999999999</v>
      </c>
      <c r="AT2093">
        <v>-34.393000000000001</v>
      </c>
      <c r="AU2093">
        <v>7.7969999999999997</v>
      </c>
      <c r="AV2093">
        <v>5.4630000000000001</v>
      </c>
      <c r="AW2093">
        <v>6.1559999999999997</v>
      </c>
      <c r="AX2093">
        <v>5.5110000000000001</v>
      </c>
      <c r="AY2093">
        <v>5.3</v>
      </c>
      <c r="AZ2093">
        <v>5.444</v>
      </c>
      <c r="BA2093">
        <v>5.476</v>
      </c>
      <c r="BB2093">
        <v>-5.5270000000000001</v>
      </c>
      <c r="BC2093">
        <v>2018</v>
      </c>
    </row>
    <row r="2094" spans="1:55" x14ac:dyDescent="0.25">
      <c r="A2094">
        <v>611</v>
      </c>
      <c r="B2094" t="s">
        <v>760</v>
      </c>
      <c r="C2094" t="s">
        <v>305</v>
      </c>
      <c r="D2094" t="s">
        <v>761</v>
      </c>
      <c r="E2094" t="s">
        <v>306</v>
      </c>
      <c r="F2094" t="s">
        <v>307</v>
      </c>
      <c r="G2094" t="s">
        <v>235</v>
      </c>
      <c r="I2094" t="s">
        <v>764</v>
      </c>
      <c r="J2094" t="s">
        <v>232</v>
      </c>
      <c r="K2094" t="s">
        <v>232</v>
      </c>
      <c r="L2094" t="s">
        <v>232</v>
      </c>
      <c r="M2094" t="s">
        <v>232</v>
      </c>
      <c r="N2094" t="s">
        <v>232</v>
      </c>
      <c r="O2094" t="s">
        <v>232</v>
      </c>
      <c r="P2094" t="s">
        <v>232</v>
      </c>
      <c r="Q2094" t="s">
        <v>232</v>
      </c>
      <c r="R2094" t="s">
        <v>232</v>
      </c>
      <c r="S2094" t="s">
        <v>232</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8.4939999999999998</v>
      </c>
      <c r="AS2094">
        <v>31.170999999999999</v>
      </c>
      <c r="AT2094">
        <v>-36.192999999999998</v>
      </c>
      <c r="AU2094">
        <v>8.1419999999999995</v>
      </c>
      <c r="AV2094">
        <v>1.5429999999999999</v>
      </c>
      <c r="AW2094">
        <v>7.0720000000000001</v>
      </c>
      <c r="AX2094">
        <v>6</v>
      </c>
      <c r="AY2094">
        <v>6</v>
      </c>
      <c r="AZ2094">
        <v>6</v>
      </c>
      <c r="BA2094">
        <v>6</v>
      </c>
      <c r="BB2094">
        <v>-7.7690000000000001</v>
      </c>
      <c r="BC2094">
        <v>2018</v>
      </c>
    </row>
    <row r="2095" spans="1:55" x14ac:dyDescent="0.25">
      <c r="A2095">
        <v>611</v>
      </c>
      <c r="B2095" t="s">
        <v>760</v>
      </c>
      <c r="C2095" t="s">
        <v>308</v>
      </c>
      <c r="D2095" t="s">
        <v>761</v>
      </c>
      <c r="E2095" t="s">
        <v>309</v>
      </c>
      <c r="F2095" t="s">
        <v>310</v>
      </c>
      <c r="G2095" t="s">
        <v>235</v>
      </c>
      <c r="I2095" t="s">
        <v>764</v>
      </c>
      <c r="J2095" t="s">
        <v>232</v>
      </c>
      <c r="K2095" t="s">
        <v>232</v>
      </c>
      <c r="L2095" t="s">
        <v>232</v>
      </c>
      <c r="M2095" t="s">
        <v>232</v>
      </c>
      <c r="N2095" t="s">
        <v>232</v>
      </c>
      <c r="O2095" t="s">
        <v>232</v>
      </c>
      <c r="P2095" t="s">
        <v>232</v>
      </c>
      <c r="Q2095" t="s">
        <v>232</v>
      </c>
      <c r="R2095" t="s">
        <v>232</v>
      </c>
      <c r="S2095" t="s">
        <v>232</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2.2069999999999999</v>
      </c>
      <c r="AS2095">
        <v>12.843</v>
      </c>
      <c r="AT2095">
        <v>-9.8740000000000006</v>
      </c>
      <c r="AU2095">
        <v>2.2370000000000001</v>
      </c>
      <c r="AV2095">
        <v>4.7380000000000004</v>
      </c>
      <c r="AW2095">
        <v>3.9870000000000001</v>
      </c>
      <c r="AX2095">
        <v>3.9990000000000001</v>
      </c>
      <c r="AY2095">
        <v>25.667999999999999</v>
      </c>
      <c r="AZ2095">
        <v>8.9120000000000008</v>
      </c>
      <c r="BA2095">
        <v>10.319000000000001</v>
      </c>
      <c r="BB2095">
        <v>0</v>
      </c>
      <c r="BC2095">
        <v>2018</v>
      </c>
    </row>
    <row r="2096" spans="1:55" x14ac:dyDescent="0.25">
      <c r="A2096">
        <v>611</v>
      </c>
      <c r="B2096" t="s">
        <v>760</v>
      </c>
      <c r="C2096" t="s">
        <v>311</v>
      </c>
      <c r="D2096" t="s">
        <v>761</v>
      </c>
      <c r="E2096" t="s">
        <v>312</v>
      </c>
      <c r="F2096" t="s">
        <v>313</v>
      </c>
      <c r="G2096" t="s">
        <v>235</v>
      </c>
      <c r="I2096" t="s">
        <v>764</v>
      </c>
      <c r="J2096" t="s">
        <v>232</v>
      </c>
      <c r="K2096" t="s">
        <v>232</v>
      </c>
      <c r="L2096" t="s">
        <v>232</v>
      </c>
      <c r="M2096" t="s">
        <v>232</v>
      </c>
      <c r="N2096" t="s">
        <v>232</v>
      </c>
      <c r="O2096" t="s">
        <v>232</v>
      </c>
      <c r="P2096" t="s">
        <v>232</v>
      </c>
      <c r="Q2096" t="s">
        <v>232</v>
      </c>
      <c r="R2096" t="s">
        <v>232</v>
      </c>
      <c r="S2096" t="s">
        <v>232</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4.8929999999999998</v>
      </c>
      <c r="AS2096">
        <v>1.2889999999999999</v>
      </c>
      <c r="AT2096">
        <v>1.321</v>
      </c>
      <c r="AU2096">
        <v>1.665</v>
      </c>
      <c r="AV2096">
        <v>8.14</v>
      </c>
      <c r="AW2096">
        <v>6.4630000000000001</v>
      </c>
      <c r="AX2096">
        <v>6.4630000000000001</v>
      </c>
      <c r="AY2096">
        <v>-6.4370000000000003</v>
      </c>
      <c r="AZ2096">
        <v>5.4870000000000001</v>
      </c>
      <c r="BA2096">
        <v>5.4870000000000001</v>
      </c>
      <c r="BB2096">
        <v>0</v>
      </c>
      <c r="BC2096">
        <v>2018</v>
      </c>
    </row>
    <row r="2097" spans="1:55" x14ac:dyDescent="0.25">
      <c r="A2097">
        <v>611</v>
      </c>
      <c r="B2097" t="s">
        <v>760</v>
      </c>
      <c r="C2097" t="s">
        <v>314</v>
      </c>
      <c r="D2097" t="s">
        <v>761</v>
      </c>
      <c r="E2097" t="s">
        <v>315</v>
      </c>
      <c r="F2097" t="s">
        <v>316</v>
      </c>
      <c r="G2097" t="s">
        <v>317</v>
      </c>
    </row>
    <row r="2098" spans="1:55" x14ac:dyDescent="0.25">
      <c r="A2098">
        <v>611</v>
      </c>
      <c r="B2098" t="s">
        <v>760</v>
      </c>
      <c r="C2098" t="s">
        <v>318</v>
      </c>
      <c r="D2098" t="s">
        <v>761</v>
      </c>
      <c r="E2098" t="s">
        <v>319</v>
      </c>
      <c r="F2098" t="s">
        <v>320</v>
      </c>
      <c r="G2098" t="s">
        <v>321</v>
      </c>
      <c r="H2098" t="s">
        <v>322</v>
      </c>
    </row>
    <row r="2099" spans="1:55" x14ac:dyDescent="0.25">
      <c r="A2099">
        <v>611</v>
      </c>
      <c r="B2099" t="s">
        <v>760</v>
      </c>
      <c r="C2099" t="s">
        <v>323</v>
      </c>
      <c r="D2099" t="s">
        <v>761</v>
      </c>
      <c r="E2099" t="s">
        <v>324</v>
      </c>
      <c r="F2099" t="s">
        <v>325</v>
      </c>
      <c r="G2099" t="s">
        <v>321</v>
      </c>
      <c r="H2099" t="s">
        <v>322</v>
      </c>
      <c r="I2099" t="s">
        <v>765</v>
      </c>
      <c r="J2099" t="s">
        <v>232</v>
      </c>
      <c r="K2099" t="s">
        <v>232</v>
      </c>
      <c r="L2099" t="s">
        <v>232</v>
      </c>
      <c r="M2099" t="s">
        <v>232</v>
      </c>
      <c r="N2099" t="s">
        <v>232</v>
      </c>
      <c r="O2099" t="s">
        <v>232</v>
      </c>
      <c r="P2099" t="s">
        <v>232</v>
      </c>
      <c r="Q2099" t="s">
        <v>232</v>
      </c>
      <c r="R2099" t="s">
        <v>232</v>
      </c>
      <c r="S2099" t="s">
        <v>232</v>
      </c>
      <c r="T2099" t="s">
        <v>232</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2013</v>
      </c>
    </row>
    <row r="2100" spans="1:55" x14ac:dyDescent="0.25">
      <c r="A2100">
        <v>611</v>
      </c>
      <c r="B2100" t="s">
        <v>760</v>
      </c>
      <c r="C2100" t="s">
        <v>327</v>
      </c>
      <c r="D2100" t="s">
        <v>761</v>
      </c>
      <c r="E2100" t="s">
        <v>328</v>
      </c>
      <c r="F2100" t="s">
        <v>329</v>
      </c>
      <c r="G2100" t="s">
        <v>229</v>
      </c>
      <c r="H2100" t="s">
        <v>230</v>
      </c>
      <c r="I2100" t="s">
        <v>766</v>
      </c>
      <c r="J2100" t="s">
        <v>232</v>
      </c>
      <c r="K2100" t="s">
        <v>232</v>
      </c>
      <c r="L2100" t="s">
        <v>232</v>
      </c>
      <c r="M2100" t="s">
        <v>232</v>
      </c>
      <c r="N2100" t="s">
        <v>232</v>
      </c>
      <c r="O2100" t="s">
        <v>232</v>
      </c>
      <c r="P2100" t="s">
        <v>232</v>
      </c>
      <c r="Q2100" t="s">
        <v>232</v>
      </c>
      <c r="R2100" t="s">
        <v>232</v>
      </c>
      <c r="S2100" t="s">
        <v>232</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117.221</v>
      </c>
      <c r="AW2100">
        <v>122.831</v>
      </c>
      <c r="AX2100">
        <v>130.221</v>
      </c>
      <c r="AY2100">
        <v>138.631</v>
      </c>
      <c r="AZ2100">
        <v>147.87799999999999</v>
      </c>
      <c r="BA2100">
        <v>158.084</v>
      </c>
      <c r="BB2100">
        <v>169.191</v>
      </c>
      <c r="BC2100">
        <v>2018</v>
      </c>
    </row>
    <row r="2101" spans="1:55" x14ac:dyDescent="0.25">
      <c r="A2101">
        <v>611</v>
      </c>
      <c r="B2101" t="s">
        <v>760</v>
      </c>
      <c r="C2101" t="s">
        <v>331</v>
      </c>
      <c r="D2101" t="s">
        <v>761</v>
      </c>
      <c r="E2101" t="s">
        <v>328</v>
      </c>
      <c r="F2101" t="s">
        <v>329</v>
      </c>
      <c r="G2101" t="s">
        <v>282</v>
      </c>
      <c r="I2101" t="s">
        <v>332</v>
      </c>
      <c r="J2101" t="s">
        <v>232</v>
      </c>
      <c r="K2101" t="s">
        <v>232</v>
      </c>
      <c r="L2101" t="s">
        <v>232</v>
      </c>
      <c r="M2101" t="s">
        <v>232</v>
      </c>
      <c r="N2101" t="s">
        <v>232</v>
      </c>
      <c r="O2101" t="s">
        <v>232</v>
      </c>
      <c r="P2101" t="s">
        <v>232</v>
      </c>
      <c r="Q2101" t="s">
        <v>232</v>
      </c>
      <c r="R2101" t="s">
        <v>232</v>
      </c>
      <c r="S2101" t="s">
        <v>232</v>
      </c>
      <c r="T2101">
        <v>37.834000000000003</v>
      </c>
      <c r="U2101">
        <v>37.673999999999999</v>
      </c>
      <c r="V2101">
        <v>40.36</v>
      </c>
      <c r="W2101">
        <v>39.627000000000002</v>
      </c>
      <c r="X2101">
        <v>36.457999999999998</v>
      </c>
      <c r="Y2101">
        <v>30.715</v>
      </c>
      <c r="Z2101">
        <v>30.76</v>
      </c>
      <c r="AA2101">
        <v>31.094000000000001</v>
      </c>
      <c r="AB2101">
        <v>28.678000000000001</v>
      </c>
      <c r="AC2101">
        <v>25.742000000000001</v>
      </c>
      <c r="AD2101">
        <v>27.013999999999999</v>
      </c>
      <c r="AE2101">
        <v>24.373999999999999</v>
      </c>
      <c r="AF2101">
        <v>26.449000000000002</v>
      </c>
      <c r="AG2101">
        <v>30.498000000000001</v>
      </c>
      <c r="AH2101">
        <v>32.345999999999997</v>
      </c>
      <c r="AI2101">
        <v>35.173999999999999</v>
      </c>
      <c r="AJ2101">
        <v>33.884</v>
      </c>
      <c r="AK2101">
        <v>34.682000000000002</v>
      </c>
      <c r="AL2101">
        <v>41.366999999999997</v>
      </c>
      <c r="AM2101">
        <v>38.097000000000001</v>
      </c>
      <c r="AN2101">
        <v>35.939</v>
      </c>
      <c r="AO2101">
        <v>33.837000000000003</v>
      </c>
      <c r="AP2101">
        <v>34.323999999999998</v>
      </c>
      <c r="AQ2101">
        <v>31.702000000000002</v>
      </c>
      <c r="AR2101">
        <v>30.942</v>
      </c>
      <c r="AS2101">
        <v>37.219000000000001</v>
      </c>
      <c r="AT2101">
        <v>33.595999999999997</v>
      </c>
      <c r="AU2101">
        <v>32.201000000000001</v>
      </c>
      <c r="AV2101">
        <v>30.158999999999999</v>
      </c>
      <c r="AW2101">
        <v>28.895</v>
      </c>
      <c r="AX2101">
        <v>28.195</v>
      </c>
      <c r="AY2101">
        <v>27.626000000000001</v>
      </c>
      <c r="AZ2101">
        <v>27.123000000000001</v>
      </c>
      <c r="BA2101">
        <v>26.686</v>
      </c>
      <c r="BB2101">
        <v>26.286999999999999</v>
      </c>
      <c r="BC2101">
        <v>2018</v>
      </c>
    </row>
    <row r="2102" spans="1:55" x14ac:dyDescent="0.25">
      <c r="A2102">
        <v>611</v>
      </c>
      <c r="B2102" t="s">
        <v>760</v>
      </c>
      <c r="C2102" t="s">
        <v>333</v>
      </c>
      <c r="D2102" t="s">
        <v>761</v>
      </c>
      <c r="E2102" t="s">
        <v>334</v>
      </c>
      <c r="F2102" t="s">
        <v>335</v>
      </c>
      <c r="G2102" t="s">
        <v>229</v>
      </c>
      <c r="H2102" t="s">
        <v>230</v>
      </c>
      <c r="I2102" t="s">
        <v>766</v>
      </c>
      <c r="J2102" t="s">
        <v>232</v>
      </c>
      <c r="K2102" t="s">
        <v>232</v>
      </c>
      <c r="L2102" t="s">
        <v>232</v>
      </c>
      <c r="M2102" t="s">
        <v>232</v>
      </c>
      <c r="N2102" t="s">
        <v>232</v>
      </c>
      <c r="O2102" t="s">
        <v>232</v>
      </c>
      <c r="P2102" t="s">
        <v>232</v>
      </c>
      <c r="Q2102" t="s">
        <v>232</v>
      </c>
      <c r="R2102" t="s">
        <v>232</v>
      </c>
      <c r="S2102" t="s">
        <v>232</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134.49199999999999</v>
      </c>
      <c r="AW2102">
        <v>131.80799999999999</v>
      </c>
      <c r="AX2102">
        <v>137.40199999999999</v>
      </c>
      <c r="AY2102">
        <v>140.428</v>
      </c>
      <c r="AZ2102">
        <v>148.27799999999999</v>
      </c>
      <c r="BA2102">
        <v>157.88499999999999</v>
      </c>
      <c r="BB2102">
        <v>165.89699999999999</v>
      </c>
      <c r="BC2102">
        <v>2018</v>
      </c>
    </row>
    <row r="2103" spans="1:55" x14ac:dyDescent="0.25">
      <c r="A2103">
        <v>611</v>
      </c>
      <c r="B2103" t="s">
        <v>760</v>
      </c>
      <c r="C2103" t="s">
        <v>336</v>
      </c>
      <c r="D2103" t="s">
        <v>761</v>
      </c>
      <c r="E2103" t="s">
        <v>334</v>
      </c>
      <c r="F2103" t="s">
        <v>335</v>
      </c>
      <c r="G2103" t="s">
        <v>282</v>
      </c>
      <c r="I2103" t="s">
        <v>337</v>
      </c>
      <c r="J2103" t="s">
        <v>232</v>
      </c>
      <c r="K2103" t="s">
        <v>232</v>
      </c>
      <c r="L2103" t="s">
        <v>232</v>
      </c>
      <c r="M2103" t="s">
        <v>232</v>
      </c>
      <c r="N2103" t="s">
        <v>232</v>
      </c>
      <c r="O2103" t="s">
        <v>232</v>
      </c>
      <c r="P2103" t="s">
        <v>232</v>
      </c>
      <c r="Q2103" t="s">
        <v>232</v>
      </c>
      <c r="R2103" t="s">
        <v>232</v>
      </c>
      <c r="S2103" t="s">
        <v>232</v>
      </c>
      <c r="T2103">
        <v>42.405000000000001</v>
      </c>
      <c r="U2103">
        <v>38.886000000000003</v>
      </c>
      <c r="V2103">
        <v>48.975000000000001</v>
      </c>
      <c r="W2103">
        <v>49.598999999999997</v>
      </c>
      <c r="X2103">
        <v>43.433</v>
      </c>
      <c r="Y2103">
        <v>37.923000000000002</v>
      </c>
      <c r="Z2103">
        <v>33.241</v>
      </c>
      <c r="AA2103">
        <v>35.107999999999997</v>
      </c>
      <c r="AB2103">
        <v>33.723999999999997</v>
      </c>
      <c r="AC2103">
        <v>33.042000000000002</v>
      </c>
      <c r="AD2103">
        <v>32.597000000000001</v>
      </c>
      <c r="AE2103">
        <v>29.44</v>
      </c>
      <c r="AF2103">
        <v>32.860999999999997</v>
      </c>
      <c r="AG2103">
        <v>36.305</v>
      </c>
      <c r="AH2103">
        <v>37.5</v>
      </c>
      <c r="AI2103">
        <v>36.83</v>
      </c>
      <c r="AJ2103">
        <v>33.515999999999998</v>
      </c>
      <c r="AK2103">
        <v>37.323999999999998</v>
      </c>
      <c r="AL2103">
        <v>40.493000000000002</v>
      </c>
      <c r="AM2103">
        <v>43.552</v>
      </c>
      <c r="AN2103">
        <v>37.406999999999996</v>
      </c>
      <c r="AO2103">
        <v>35.500999999999998</v>
      </c>
      <c r="AP2103">
        <v>37.192</v>
      </c>
      <c r="AQ2103">
        <v>37.664999999999999</v>
      </c>
      <c r="AR2103">
        <v>40.531999999999996</v>
      </c>
      <c r="AS2103">
        <v>58.914000000000001</v>
      </c>
      <c r="AT2103">
        <v>45.048000000000002</v>
      </c>
      <c r="AU2103">
        <v>38.343000000000004</v>
      </c>
      <c r="AV2103">
        <v>34.601999999999997</v>
      </c>
      <c r="AW2103">
        <v>31.007000000000001</v>
      </c>
      <c r="AX2103">
        <v>29.75</v>
      </c>
      <c r="AY2103">
        <v>27.984000000000002</v>
      </c>
      <c r="AZ2103">
        <v>27.196000000000002</v>
      </c>
      <c r="BA2103">
        <v>26.652999999999999</v>
      </c>
      <c r="BB2103">
        <v>25.776</v>
      </c>
      <c r="BC2103">
        <v>2018</v>
      </c>
    </row>
    <row r="2104" spans="1:55" x14ac:dyDescent="0.25">
      <c r="A2104">
        <v>611</v>
      </c>
      <c r="B2104" t="s">
        <v>760</v>
      </c>
      <c r="C2104" t="s">
        <v>338</v>
      </c>
      <c r="D2104" t="s">
        <v>761</v>
      </c>
      <c r="E2104" t="s">
        <v>339</v>
      </c>
      <c r="F2104" t="s">
        <v>340</v>
      </c>
      <c r="G2104" t="s">
        <v>229</v>
      </c>
      <c r="H2104" t="s">
        <v>230</v>
      </c>
      <c r="I2104" t="s">
        <v>766</v>
      </c>
      <c r="J2104" t="s">
        <v>232</v>
      </c>
      <c r="K2104" t="s">
        <v>232</v>
      </c>
      <c r="L2104" t="s">
        <v>232</v>
      </c>
      <c r="M2104" t="s">
        <v>232</v>
      </c>
      <c r="N2104" t="s">
        <v>232</v>
      </c>
      <c r="O2104" t="s">
        <v>232</v>
      </c>
      <c r="P2104" t="s">
        <v>232</v>
      </c>
      <c r="Q2104" t="s">
        <v>232</v>
      </c>
      <c r="R2104" t="s">
        <v>232</v>
      </c>
      <c r="S2104" t="s">
        <v>232</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-17.27</v>
      </c>
      <c r="AW2104">
        <v>-8.9770000000000003</v>
      </c>
      <c r="AX2104">
        <v>-7.181</v>
      </c>
      <c r="AY2104">
        <v>-1.7969999999999999</v>
      </c>
      <c r="AZ2104">
        <v>-0.40100000000000002</v>
      </c>
      <c r="BA2104">
        <v>0.19900000000000001</v>
      </c>
      <c r="BB2104">
        <v>3.2930000000000001</v>
      </c>
      <c r="BC2104">
        <v>2018</v>
      </c>
    </row>
    <row r="2105" spans="1:55" x14ac:dyDescent="0.25">
      <c r="A2105">
        <v>611</v>
      </c>
      <c r="B2105" t="s">
        <v>760</v>
      </c>
      <c r="C2105" t="s">
        <v>341</v>
      </c>
      <c r="D2105" t="s">
        <v>761</v>
      </c>
      <c r="E2105" t="s">
        <v>339</v>
      </c>
      <c r="F2105" t="s">
        <v>340</v>
      </c>
      <c r="G2105" t="s">
        <v>282</v>
      </c>
      <c r="I2105" t="s">
        <v>342</v>
      </c>
      <c r="J2105" t="s">
        <v>232</v>
      </c>
      <c r="K2105" t="s">
        <v>232</v>
      </c>
      <c r="L2105" t="s">
        <v>232</v>
      </c>
      <c r="M2105" t="s">
        <v>232</v>
      </c>
      <c r="N2105" t="s">
        <v>232</v>
      </c>
      <c r="O2105" t="s">
        <v>232</v>
      </c>
      <c r="P2105" t="s">
        <v>232</v>
      </c>
      <c r="Q2105" t="s">
        <v>232</v>
      </c>
      <c r="R2105" t="s">
        <v>232</v>
      </c>
      <c r="S2105" t="s">
        <v>232</v>
      </c>
      <c r="T2105">
        <v>-4.5720000000000001</v>
      </c>
      <c r="U2105">
        <v>-1.212</v>
      </c>
      <c r="V2105">
        <v>-8.6159999999999997</v>
      </c>
      <c r="W2105">
        <v>-9.9710000000000001</v>
      </c>
      <c r="X2105">
        <v>-6.9749999999999996</v>
      </c>
      <c r="Y2105">
        <v>-7.2080000000000002</v>
      </c>
      <c r="Z2105">
        <v>-2.4809999999999999</v>
      </c>
      <c r="AA2105">
        <v>-4.0140000000000002</v>
      </c>
      <c r="AB2105">
        <v>-5.0460000000000003</v>
      </c>
      <c r="AC2105">
        <v>-7.3</v>
      </c>
      <c r="AD2105">
        <v>-5.5830000000000002</v>
      </c>
      <c r="AE2105">
        <v>-5.0650000000000004</v>
      </c>
      <c r="AF2105">
        <v>-6.4119999999999999</v>
      </c>
      <c r="AG2105">
        <v>-5.8070000000000004</v>
      </c>
      <c r="AH2105">
        <v>-5.1529999999999996</v>
      </c>
      <c r="AI2105">
        <v>-1.6559999999999999</v>
      </c>
      <c r="AJ2105">
        <v>0.36699999999999999</v>
      </c>
      <c r="AK2105">
        <v>-2.6429999999999998</v>
      </c>
      <c r="AL2105">
        <v>0.875</v>
      </c>
      <c r="AM2105">
        <v>-5.4539999999999997</v>
      </c>
      <c r="AN2105">
        <v>-1.4670000000000001</v>
      </c>
      <c r="AO2105">
        <v>-1.6639999999999999</v>
      </c>
      <c r="AP2105">
        <v>-2.8679999999999999</v>
      </c>
      <c r="AQ2105">
        <v>-5.9630000000000001</v>
      </c>
      <c r="AR2105">
        <v>-9.59</v>
      </c>
      <c r="AS2105">
        <v>-21.695</v>
      </c>
      <c r="AT2105">
        <v>-11.452</v>
      </c>
      <c r="AU2105">
        <v>-6.1420000000000003</v>
      </c>
      <c r="AV2105">
        <v>-4.4429999999999996</v>
      </c>
      <c r="AW2105">
        <v>-2.1120000000000001</v>
      </c>
      <c r="AX2105">
        <v>-1.5549999999999999</v>
      </c>
      <c r="AY2105">
        <v>-0.35799999999999998</v>
      </c>
      <c r="AZ2105">
        <v>-7.2999999999999995E-2</v>
      </c>
      <c r="BA2105">
        <v>3.4000000000000002E-2</v>
      </c>
      <c r="BB2105">
        <v>0.51200000000000001</v>
      </c>
      <c r="BC2105">
        <v>2018</v>
      </c>
    </row>
    <row r="2106" spans="1:55" x14ac:dyDescent="0.25">
      <c r="A2106">
        <v>611</v>
      </c>
      <c r="B2106" t="s">
        <v>760</v>
      </c>
      <c r="C2106" t="s">
        <v>343</v>
      </c>
      <c r="D2106" t="s">
        <v>761</v>
      </c>
      <c r="E2106" t="s">
        <v>344</v>
      </c>
      <c r="F2106" t="s">
        <v>345</v>
      </c>
      <c r="G2106" t="s">
        <v>229</v>
      </c>
      <c r="H2106" t="s">
        <v>230</v>
      </c>
    </row>
    <row r="2107" spans="1:55" x14ac:dyDescent="0.25">
      <c r="A2107">
        <v>611</v>
      </c>
      <c r="B2107" t="s">
        <v>760</v>
      </c>
      <c r="C2107" t="s">
        <v>346</v>
      </c>
      <c r="D2107" t="s">
        <v>761</v>
      </c>
      <c r="E2107" t="s">
        <v>344</v>
      </c>
      <c r="F2107" t="s">
        <v>345</v>
      </c>
      <c r="G2107" t="s">
        <v>270</v>
      </c>
    </row>
    <row r="2108" spans="1:55" x14ac:dyDescent="0.25">
      <c r="A2108">
        <v>611</v>
      </c>
      <c r="B2108" t="s">
        <v>760</v>
      </c>
      <c r="C2108" t="s">
        <v>347</v>
      </c>
      <c r="D2108" t="s">
        <v>761</v>
      </c>
      <c r="E2108" t="s">
        <v>348</v>
      </c>
      <c r="F2108" t="s">
        <v>349</v>
      </c>
      <c r="G2108" t="s">
        <v>229</v>
      </c>
      <c r="H2108" t="s">
        <v>230</v>
      </c>
      <c r="I2108" t="s">
        <v>766</v>
      </c>
      <c r="J2108" t="s">
        <v>232</v>
      </c>
      <c r="K2108" t="s">
        <v>232</v>
      </c>
      <c r="L2108" t="s">
        <v>232</v>
      </c>
      <c r="M2108" t="s">
        <v>232</v>
      </c>
      <c r="N2108" t="s">
        <v>232</v>
      </c>
      <c r="O2108" t="s">
        <v>232</v>
      </c>
      <c r="P2108" t="s">
        <v>232</v>
      </c>
      <c r="Q2108" t="s">
        <v>232</v>
      </c>
      <c r="R2108" t="s">
        <v>232</v>
      </c>
      <c r="S2108" t="s">
        <v>232</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-11.56</v>
      </c>
      <c r="AW2108">
        <v>-0.59199999999999997</v>
      </c>
      <c r="AX2108">
        <v>2.0619999999999998</v>
      </c>
      <c r="AY2108">
        <v>7.3159999999999998</v>
      </c>
      <c r="AZ2108">
        <v>8.2390000000000008</v>
      </c>
      <c r="BA2108">
        <v>8.09</v>
      </c>
      <c r="BB2108">
        <v>10.334</v>
      </c>
      <c r="BC2108">
        <v>2018</v>
      </c>
    </row>
    <row r="2109" spans="1:55" x14ac:dyDescent="0.25">
      <c r="A2109">
        <v>611</v>
      </c>
      <c r="B2109" t="s">
        <v>760</v>
      </c>
      <c r="C2109" t="s">
        <v>350</v>
      </c>
      <c r="D2109" t="s">
        <v>761</v>
      </c>
      <c r="E2109" t="s">
        <v>348</v>
      </c>
      <c r="F2109" t="s">
        <v>349</v>
      </c>
      <c r="G2109" t="s">
        <v>282</v>
      </c>
      <c r="I2109" t="s">
        <v>351</v>
      </c>
      <c r="J2109" t="s">
        <v>232</v>
      </c>
      <c r="K2109" t="s">
        <v>232</v>
      </c>
      <c r="L2109" t="s">
        <v>232</v>
      </c>
      <c r="M2109" t="s">
        <v>232</v>
      </c>
      <c r="N2109" t="s">
        <v>232</v>
      </c>
      <c r="O2109" t="s">
        <v>232</v>
      </c>
      <c r="P2109" t="s">
        <v>232</v>
      </c>
      <c r="Q2109" t="s">
        <v>232</v>
      </c>
      <c r="R2109" t="s">
        <v>232</v>
      </c>
      <c r="S2109" t="s">
        <v>232</v>
      </c>
      <c r="T2109">
        <v>-3.9470000000000001</v>
      </c>
      <c r="U2109">
        <v>-0.872</v>
      </c>
      <c r="V2109">
        <v>-8.0150000000000006</v>
      </c>
      <c r="W2109">
        <v>-9.5299999999999994</v>
      </c>
      <c r="X2109">
        <v>-6.55</v>
      </c>
      <c r="Y2109">
        <v>-6.5279999999999996</v>
      </c>
      <c r="Z2109">
        <v>-1.7909999999999999</v>
      </c>
      <c r="AA2109">
        <v>-3.504</v>
      </c>
      <c r="AB2109">
        <v>-4.6970000000000001</v>
      </c>
      <c r="AC2109">
        <v>-6.78</v>
      </c>
      <c r="AD2109">
        <v>-5.1139999999999999</v>
      </c>
      <c r="AE2109">
        <v>-4.7720000000000002</v>
      </c>
      <c r="AF2109">
        <v>-6.0380000000000003</v>
      </c>
      <c r="AG2109">
        <v>-5.4589999999999996</v>
      </c>
      <c r="AH2109">
        <v>-4.8129999999999997</v>
      </c>
      <c r="AI2109">
        <v>-1.224</v>
      </c>
      <c r="AJ2109">
        <v>0.81499999999999995</v>
      </c>
      <c r="AK2109">
        <v>-2.2349999999999999</v>
      </c>
      <c r="AL2109">
        <v>1.224</v>
      </c>
      <c r="AM2109">
        <v>-5.0090000000000003</v>
      </c>
      <c r="AN2109">
        <v>-1.056</v>
      </c>
      <c r="AO2109">
        <v>-1.325</v>
      </c>
      <c r="AP2109">
        <v>-2.4409999999999998</v>
      </c>
      <c r="AQ2109">
        <v>-5.6360000000000001</v>
      </c>
      <c r="AR2109">
        <v>-9.2739999999999991</v>
      </c>
      <c r="AS2109">
        <v>-21.126000000000001</v>
      </c>
      <c r="AT2109">
        <v>-10.318</v>
      </c>
      <c r="AU2109">
        <v>-4.7</v>
      </c>
      <c r="AV2109">
        <v>-2.9740000000000002</v>
      </c>
      <c r="AW2109">
        <v>-0.13900000000000001</v>
      </c>
      <c r="AX2109">
        <v>0.44600000000000001</v>
      </c>
      <c r="AY2109">
        <v>1.458</v>
      </c>
      <c r="AZ2109">
        <v>1.5109999999999999</v>
      </c>
      <c r="BA2109">
        <v>1.3660000000000001</v>
      </c>
      <c r="BB2109">
        <v>1.6060000000000001</v>
      </c>
      <c r="BC2109">
        <v>2018</v>
      </c>
    </row>
    <row r="2110" spans="1:55" x14ac:dyDescent="0.25">
      <c r="A2110">
        <v>611</v>
      </c>
      <c r="B2110" t="s">
        <v>760</v>
      </c>
      <c r="C2110" t="s">
        <v>352</v>
      </c>
      <c r="D2110" t="s">
        <v>761</v>
      </c>
      <c r="E2110" t="s">
        <v>353</v>
      </c>
      <c r="F2110" t="s">
        <v>354</v>
      </c>
      <c r="G2110" t="s">
        <v>229</v>
      </c>
      <c r="H2110" t="s">
        <v>230</v>
      </c>
      <c r="I2110" t="s">
        <v>766</v>
      </c>
      <c r="J2110" t="s">
        <v>232</v>
      </c>
      <c r="K2110" t="s">
        <v>232</v>
      </c>
      <c r="L2110" t="s">
        <v>232</v>
      </c>
      <c r="M2110" t="s">
        <v>232</v>
      </c>
      <c r="N2110" t="s">
        <v>232</v>
      </c>
      <c r="O2110" t="s">
        <v>232</v>
      </c>
      <c r="P2110" t="s">
        <v>232</v>
      </c>
      <c r="Q2110" t="s">
        <v>232</v>
      </c>
      <c r="R2110" t="s">
        <v>232</v>
      </c>
      <c r="S2110" t="s">
        <v>232</v>
      </c>
      <c r="T2110" t="s">
        <v>232</v>
      </c>
      <c r="U2110" t="s">
        <v>232</v>
      </c>
      <c r="V2110" t="s">
        <v>232</v>
      </c>
      <c r="W2110" t="s">
        <v>232</v>
      </c>
      <c r="X2110" t="s">
        <v>232</v>
      </c>
      <c r="Y2110" t="s">
        <v>232</v>
      </c>
      <c r="Z2110" t="s">
        <v>232</v>
      </c>
      <c r="AA2110" t="s">
        <v>232</v>
      </c>
      <c r="AB2110" t="s">
        <v>232</v>
      </c>
      <c r="AC2110">
        <v>54.832000000000001</v>
      </c>
      <c r="AD2110">
        <v>56.872999999999998</v>
      </c>
      <c r="AE2110">
        <v>59.286999999999999</v>
      </c>
      <c r="AF2110">
        <v>67.41</v>
      </c>
      <c r="AG2110">
        <v>73.167000000000002</v>
      </c>
      <c r="AH2110">
        <v>77.144000000000005</v>
      </c>
      <c r="AI2110">
        <v>75.326999999999998</v>
      </c>
      <c r="AJ2110">
        <v>79.759</v>
      </c>
      <c r="AK2110">
        <v>84.004999999999995</v>
      </c>
      <c r="AL2110">
        <v>100.79600000000001</v>
      </c>
      <c r="AM2110">
        <v>103.27</v>
      </c>
      <c r="AN2110">
        <v>97.915999999999997</v>
      </c>
      <c r="AO2110">
        <v>96.69</v>
      </c>
      <c r="AP2110">
        <v>103.58799999999999</v>
      </c>
      <c r="AQ2110">
        <v>85.837000000000003</v>
      </c>
      <c r="AR2110">
        <v>98.965000000000003</v>
      </c>
      <c r="AS2110">
        <v>94.902000000000001</v>
      </c>
      <c r="AT2110">
        <v>217.601</v>
      </c>
      <c r="AU2110">
        <v>239.63399999999999</v>
      </c>
      <c r="AV2110">
        <v>252.53899999999999</v>
      </c>
      <c r="AW2110">
        <v>258.464</v>
      </c>
      <c r="AX2110">
        <v>262.03899999999999</v>
      </c>
      <c r="AY2110">
        <v>258.50599999999997</v>
      </c>
      <c r="AZ2110">
        <v>249.256</v>
      </c>
      <c r="BA2110">
        <v>238.01499999999999</v>
      </c>
      <c r="BB2110">
        <v>225.52600000000001</v>
      </c>
      <c r="BC2110">
        <v>2018</v>
      </c>
    </row>
    <row r="2111" spans="1:55" x14ac:dyDescent="0.25">
      <c r="A2111">
        <v>611</v>
      </c>
      <c r="B2111" t="s">
        <v>760</v>
      </c>
      <c r="C2111" t="s">
        <v>355</v>
      </c>
      <c r="D2111" t="s">
        <v>761</v>
      </c>
      <c r="E2111" t="s">
        <v>353</v>
      </c>
      <c r="F2111" t="s">
        <v>354</v>
      </c>
      <c r="G2111" t="s">
        <v>282</v>
      </c>
      <c r="I2111" t="s">
        <v>379</v>
      </c>
      <c r="J2111" t="s">
        <v>232</v>
      </c>
      <c r="K2111" t="s">
        <v>232</v>
      </c>
      <c r="L2111" t="s">
        <v>232</v>
      </c>
      <c r="M2111" t="s">
        <v>232</v>
      </c>
      <c r="N2111" t="s">
        <v>232</v>
      </c>
      <c r="O2111" t="s">
        <v>232</v>
      </c>
      <c r="P2111" t="s">
        <v>232</v>
      </c>
      <c r="Q2111" t="s">
        <v>232</v>
      </c>
      <c r="R2111" t="s">
        <v>232</v>
      </c>
      <c r="S2111" t="s">
        <v>232</v>
      </c>
      <c r="T2111" t="s">
        <v>232</v>
      </c>
      <c r="U2111" t="s">
        <v>232</v>
      </c>
      <c r="V2111" t="s">
        <v>232</v>
      </c>
      <c r="W2111" t="s">
        <v>232</v>
      </c>
      <c r="X2111" t="s">
        <v>232</v>
      </c>
      <c r="Y2111" t="s">
        <v>232</v>
      </c>
      <c r="Z2111" t="s">
        <v>232</v>
      </c>
      <c r="AA2111" t="s">
        <v>232</v>
      </c>
      <c r="AB2111" t="s">
        <v>232</v>
      </c>
      <c r="AC2111">
        <v>57.069000000000003</v>
      </c>
      <c r="AD2111">
        <v>57.567</v>
      </c>
      <c r="AE2111">
        <v>57.765999999999998</v>
      </c>
      <c r="AF2111">
        <v>63.622999999999998</v>
      </c>
      <c r="AG2111">
        <v>65.602999999999994</v>
      </c>
      <c r="AH2111">
        <v>65.155000000000001</v>
      </c>
      <c r="AI2111">
        <v>59.811999999999998</v>
      </c>
      <c r="AJ2111">
        <v>58.387</v>
      </c>
      <c r="AK2111">
        <v>55.759</v>
      </c>
      <c r="AL2111">
        <v>57.662999999999997</v>
      </c>
      <c r="AM2111">
        <v>57.249000000000002</v>
      </c>
      <c r="AN2111">
        <v>50.137</v>
      </c>
      <c r="AO2111">
        <v>43.905999999999999</v>
      </c>
      <c r="AP2111">
        <v>43.058999999999997</v>
      </c>
      <c r="AQ2111">
        <v>33.186</v>
      </c>
      <c r="AR2111">
        <v>35.064999999999998</v>
      </c>
      <c r="AS2111">
        <v>30.922999999999998</v>
      </c>
      <c r="AT2111">
        <v>64.825999999999993</v>
      </c>
      <c r="AU2111">
        <v>66.441999999999993</v>
      </c>
      <c r="AV2111">
        <v>64.974000000000004</v>
      </c>
      <c r="AW2111">
        <v>60.802</v>
      </c>
      <c r="AX2111">
        <v>56.735999999999997</v>
      </c>
      <c r="AY2111">
        <v>51.515000000000001</v>
      </c>
      <c r="AZ2111">
        <v>45.716999999999999</v>
      </c>
      <c r="BA2111">
        <v>40.18</v>
      </c>
      <c r="BB2111">
        <v>35.04</v>
      </c>
      <c r="BC2111">
        <v>2018</v>
      </c>
    </row>
    <row r="2112" spans="1:55" x14ac:dyDescent="0.25">
      <c r="A2112">
        <v>611</v>
      </c>
      <c r="B2112" t="s">
        <v>760</v>
      </c>
      <c r="C2112" t="s">
        <v>356</v>
      </c>
      <c r="D2112" t="s">
        <v>761</v>
      </c>
      <c r="E2112" t="s">
        <v>357</v>
      </c>
      <c r="F2112" t="s">
        <v>358</v>
      </c>
      <c r="G2112" t="s">
        <v>229</v>
      </c>
      <c r="H2112" t="s">
        <v>230</v>
      </c>
      <c r="I2112" t="s">
        <v>766</v>
      </c>
      <c r="J2112" t="s">
        <v>232</v>
      </c>
      <c r="K2112" t="s">
        <v>232</v>
      </c>
      <c r="L2112" t="s">
        <v>232</v>
      </c>
      <c r="M2112" t="s">
        <v>232</v>
      </c>
      <c r="N2112" t="s">
        <v>232</v>
      </c>
      <c r="O2112" t="s">
        <v>232</v>
      </c>
      <c r="P2112" t="s">
        <v>232</v>
      </c>
      <c r="Q2112" t="s">
        <v>232</v>
      </c>
      <c r="R2112" t="s">
        <v>232</v>
      </c>
      <c r="S2112" t="s">
        <v>232</v>
      </c>
      <c r="T2112" t="s">
        <v>232</v>
      </c>
      <c r="U2112" t="s">
        <v>232</v>
      </c>
      <c r="V2112" t="s">
        <v>232</v>
      </c>
      <c r="W2112" t="s">
        <v>232</v>
      </c>
      <c r="X2112" t="s">
        <v>232</v>
      </c>
      <c r="Y2112" t="s">
        <v>232</v>
      </c>
      <c r="Z2112" t="s">
        <v>232</v>
      </c>
      <c r="AA2112" t="s">
        <v>232</v>
      </c>
      <c r="AB2112" t="s">
        <v>232</v>
      </c>
      <c r="AC2112">
        <v>56.216999999999999</v>
      </c>
      <c r="AD2112">
        <v>57.473999999999997</v>
      </c>
      <c r="AE2112">
        <v>59.637</v>
      </c>
      <c r="AF2112">
        <v>67.528000000000006</v>
      </c>
      <c r="AG2112">
        <v>73.971000000000004</v>
      </c>
      <c r="AH2112">
        <v>77.373999999999995</v>
      </c>
      <c r="AI2112">
        <v>76.018000000000001</v>
      </c>
      <c r="AJ2112">
        <v>80.947999999999993</v>
      </c>
      <c r="AK2112">
        <v>85.4</v>
      </c>
      <c r="AL2112">
        <v>103.673</v>
      </c>
      <c r="AM2112">
        <v>107.395</v>
      </c>
      <c r="AN2112">
        <v>101.398</v>
      </c>
      <c r="AO2112">
        <v>99.488</v>
      </c>
      <c r="AP2112">
        <v>104.17100000000001</v>
      </c>
      <c r="AQ2112">
        <v>110.495</v>
      </c>
      <c r="AR2112">
        <v>126.706</v>
      </c>
      <c r="AS2112">
        <v>186.21199999999999</v>
      </c>
      <c r="AT2112">
        <v>226.792</v>
      </c>
      <c r="AU2112">
        <v>248.81399999999999</v>
      </c>
      <c r="AV2112">
        <v>261.88400000000001</v>
      </c>
      <c r="AW2112">
        <v>267.74599999999998</v>
      </c>
      <c r="AX2112">
        <v>271.25900000000001</v>
      </c>
      <c r="AY2112">
        <v>267.69499999999999</v>
      </c>
      <c r="AZ2112">
        <v>258.44400000000002</v>
      </c>
      <c r="BA2112">
        <v>247.23500000000001</v>
      </c>
      <c r="BB2112">
        <v>234.74600000000001</v>
      </c>
      <c r="BC2112">
        <v>2018</v>
      </c>
    </row>
    <row r="2113" spans="1:55" x14ac:dyDescent="0.25">
      <c r="A2113">
        <v>611</v>
      </c>
      <c r="B2113" t="s">
        <v>760</v>
      </c>
      <c r="C2113" t="s">
        <v>359</v>
      </c>
      <c r="D2113" t="s">
        <v>761</v>
      </c>
      <c r="E2113" t="s">
        <v>357</v>
      </c>
      <c r="F2113" t="s">
        <v>358</v>
      </c>
      <c r="G2113" t="s">
        <v>282</v>
      </c>
      <c r="I2113" t="s">
        <v>360</v>
      </c>
      <c r="J2113" t="s">
        <v>232</v>
      </c>
      <c r="K2113" t="s">
        <v>232</v>
      </c>
      <c r="L2113" t="s">
        <v>232</v>
      </c>
      <c r="M2113" t="s">
        <v>232</v>
      </c>
      <c r="N2113" t="s">
        <v>232</v>
      </c>
      <c r="O2113" t="s">
        <v>232</v>
      </c>
      <c r="P2113" t="s">
        <v>232</v>
      </c>
      <c r="Q2113" t="s">
        <v>232</v>
      </c>
      <c r="R2113" t="s">
        <v>232</v>
      </c>
      <c r="S2113" t="s">
        <v>232</v>
      </c>
      <c r="T2113" t="s">
        <v>232</v>
      </c>
      <c r="U2113" t="s">
        <v>232</v>
      </c>
      <c r="V2113" t="s">
        <v>232</v>
      </c>
      <c r="W2113" t="s">
        <v>232</v>
      </c>
      <c r="X2113" t="s">
        <v>232</v>
      </c>
      <c r="Y2113" t="s">
        <v>232</v>
      </c>
      <c r="Z2113" t="s">
        <v>232</v>
      </c>
      <c r="AA2113" t="s">
        <v>232</v>
      </c>
      <c r="AB2113" t="s">
        <v>232</v>
      </c>
      <c r="AC2113">
        <v>58.51</v>
      </c>
      <c r="AD2113">
        <v>58.174999999999997</v>
      </c>
      <c r="AE2113">
        <v>58.106999999999999</v>
      </c>
      <c r="AF2113">
        <v>63.734000000000002</v>
      </c>
      <c r="AG2113">
        <v>66.323999999999998</v>
      </c>
      <c r="AH2113">
        <v>65.349000000000004</v>
      </c>
      <c r="AI2113">
        <v>60.360999999999997</v>
      </c>
      <c r="AJ2113">
        <v>59.256999999999998</v>
      </c>
      <c r="AK2113">
        <v>56.685000000000002</v>
      </c>
      <c r="AL2113">
        <v>59.308999999999997</v>
      </c>
      <c r="AM2113">
        <v>59.536000000000001</v>
      </c>
      <c r="AN2113">
        <v>51.92</v>
      </c>
      <c r="AO2113">
        <v>45.176000000000002</v>
      </c>
      <c r="AP2113">
        <v>43.302</v>
      </c>
      <c r="AQ2113">
        <v>42.718000000000004</v>
      </c>
      <c r="AR2113">
        <v>44.895000000000003</v>
      </c>
      <c r="AS2113">
        <v>60.676000000000002</v>
      </c>
      <c r="AT2113">
        <v>67.563999999999993</v>
      </c>
      <c r="AU2113">
        <v>68.988</v>
      </c>
      <c r="AV2113">
        <v>67.378</v>
      </c>
      <c r="AW2113">
        <v>62.985999999999997</v>
      </c>
      <c r="AX2113">
        <v>58.731999999999999</v>
      </c>
      <c r="AY2113">
        <v>53.345999999999997</v>
      </c>
      <c r="AZ2113">
        <v>47.402000000000001</v>
      </c>
      <c r="BA2113">
        <v>41.735999999999997</v>
      </c>
      <c r="BB2113">
        <v>36.472999999999999</v>
      </c>
      <c r="BC2113">
        <v>2018</v>
      </c>
    </row>
    <row r="2114" spans="1:55" x14ac:dyDescent="0.25">
      <c r="A2114">
        <v>611</v>
      </c>
      <c r="B2114" t="s">
        <v>760</v>
      </c>
      <c r="C2114" t="s">
        <v>361</v>
      </c>
      <c r="D2114" t="s">
        <v>761</v>
      </c>
      <c r="E2114" t="s">
        <v>362</v>
      </c>
      <c r="F2114" t="s">
        <v>363</v>
      </c>
      <c r="G2114" t="s">
        <v>229</v>
      </c>
      <c r="H2114" t="s">
        <v>230</v>
      </c>
      <c r="I2114" t="s">
        <v>766</v>
      </c>
      <c r="J2114" t="s">
        <v>232</v>
      </c>
      <c r="K2114" t="s">
        <v>232</v>
      </c>
      <c r="L2114" t="s">
        <v>232</v>
      </c>
      <c r="M2114" t="s">
        <v>232</v>
      </c>
      <c r="N2114" t="s">
        <v>232</v>
      </c>
      <c r="O2114" t="s">
        <v>232</v>
      </c>
      <c r="P2114" t="s">
        <v>232</v>
      </c>
      <c r="Q2114" t="s">
        <v>232</v>
      </c>
      <c r="R2114" t="s">
        <v>232</v>
      </c>
      <c r="S2114" t="s">
        <v>232</v>
      </c>
      <c r="T2114">
        <v>80.388000000000005</v>
      </c>
      <c r="U2114">
        <v>82.182000000000002</v>
      </c>
      <c r="V2114">
        <v>84.960999999999999</v>
      </c>
      <c r="W2114">
        <v>82.826999999999998</v>
      </c>
      <c r="X2114">
        <v>87.384</v>
      </c>
      <c r="Y2114">
        <v>88.456000000000003</v>
      </c>
      <c r="Z2114">
        <v>87.795000000000002</v>
      </c>
      <c r="AA2114">
        <v>89.335999999999999</v>
      </c>
      <c r="AB2114">
        <v>91.396000000000001</v>
      </c>
      <c r="AC2114">
        <v>96.08</v>
      </c>
      <c r="AD2114">
        <v>98.795000000000002</v>
      </c>
      <c r="AE2114">
        <v>102.633</v>
      </c>
      <c r="AF2114">
        <v>105.953</v>
      </c>
      <c r="AG2114">
        <v>111.53</v>
      </c>
      <c r="AH2114">
        <v>118.4</v>
      </c>
      <c r="AI2114">
        <v>125.93899999999999</v>
      </c>
      <c r="AJ2114">
        <v>136.60400000000001</v>
      </c>
      <c r="AK2114">
        <v>150.65799999999999</v>
      </c>
      <c r="AL2114">
        <v>174.80099999999999</v>
      </c>
      <c r="AM2114">
        <v>180.38800000000001</v>
      </c>
      <c r="AN2114">
        <v>195.29499999999999</v>
      </c>
      <c r="AO2114">
        <v>220.22200000000001</v>
      </c>
      <c r="AP2114">
        <v>240.56899999999999</v>
      </c>
      <c r="AQ2114">
        <v>258.65800000000002</v>
      </c>
      <c r="AR2114">
        <v>282.22800000000001</v>
      </c>
      <c r="AS2114">
        <v>306.89600000000002</v>
      </c>
      <c r="AT2114">
        <v>335.66899999999998</v>
      </c>
      <c r="AU2114">
        <v>360.666</v>
      </c>
      <c r="AV2114">
        <v>388.67899999999997</v>
      </c>
      <c r="AW2114">
        <v>425.08800000000002</v>
      </c>
      <c r="AX2114">
        <v>461.858</v>
      </c>
      <c r="AY2114">
        <v>501.80900000000003</v>
      </c>
      <c r="AZ2114">
        <v>545.21500000000003</v>
      </c>
      <c r="BA2114">
        <v>592.37599999999998</v>
      </c>
      <c r="BB2114">
        <v>643.61699999999996</v>
      </c>
      <c r="BC2114">
        <v>2018</v>
      </c>
    </row>
    <row r="2115" spans="1:55" x14ac:dyDescent="0.25">
      <c r="A2115">
        <v>611</v>
      </c>
      <c r="B2115" t="s">
        <v>760</v>
      </c>
      <c r="C2115" t="s">
        <v>364</v>
      </c>
      <c r="D2115" t="s">
        <v>761</v>
      </c>
      <c r="E2115" t="s">
        <v>365</v>
      </c>
      <c r="F2115" t="s">
        <v>366</v>
      </c>
      <c r="G2115" t="s">
        <v>242</v>
      </c>
      <c r="H2115" t="s">
        <v>230</v>
      </c>
      <c r="I2115" t="s">
        <v>767</v>
      </c>
      <c r="J2115" t="s">
        <v>232</v>
      </c>
      <c r="K2115" t="s">
        <v>232</v>
      </c>
      <c r="L2115" t="s">
        <v>232</v>
      </c>
      <c r="M2115" t="s">
        <v>232</v>
      </c>
      <c r="N2115" t="s">
        <v>232</v>
      </c>
      <c r="O2115" t="s">
        <v>232</v>
      </c>
      <c r="P2115" t="s">
        <v>232</v>
      </c>
      <c r="Q2115" t="s">
        <v>232</v>
      </c>
      <c r="R2115" t="s">
        <v>232</v>
      </c>
      <c r="S2115" t="s">
        <v>232</v>
      </c>
      <c r="T2115" t="s">
        <v>232</v>
      </c>
      <c r="U2115">
        <v>8.9999999999999993E-3</v>
      </c>
      <c r="V2115">
        <v>-1.7000000000000001E-2</v>
      </c>
      <c r="W2115">
        <v>1.0999999999999999E-2</v>
      </c>
      <c r="X2115">
        <v>4.0000000000000001E-3</v>
      </c>
      <c r="Y2115">
        <v>7.0000000000000001E-3</v>
      </c>
      <c r="Z2115">
        <v>2E-3</v>
      </c>
      <c r="AA2115">
        <v>-7.0000000000000001E-3</v>
      </c>
      <c r="AB2115">
        <v>-1.7000000000000001E-2</v>
      </c>
      <c r="AC2115">
        <v>-1E-3</v>
      </c>
      <c r="AD2115">
        <v>-2.7E-2</v>
      </c>
      <c r="AE2115">
        <v>7.0000000000000001E-3</v>
      </c>
      <c r="AF2115">
        <v>1.4999999999999999E-2</v>
      </c>
      <c r="AG2115">
        <v>2.1000000000000001E-2</v>
      </c>
      <c r="AH2115">
        <v>-8.9999999999999993E-3</v>
      </c>
      <c r="AI2115">
        <v>-2.3E-2</v>
      </c>
      <c r="AJ2115">
        <v>-8.8999999999999996E-2</v>
      </c>
      <c r="AK2115">
        <v>-0.152</v>
      </c>
      <c r="AL2115">
        <v>-0.21299999999999999</v>
      </c>
      <c r="AM2115">
        <v>-6.7000000000000004E-2</v>
      </c>
      <c r="AN2115">
        <v>3.1E-2</v>
      </c>
      <c r="AO2115">
        <v>-0.16200000000000001</v>
      </c>
      <c r="AP2115">
        <v>-0.254</v>
      </c>
      <c r="AQ2115">
        <v>-0.33900000000000002</v>
      </c>
      <c r="AR2115">
        <v>-0.39900000000000002</v>
      </c>
      <c r="AS2115">
        <v>-0.54900000000000004</v>
      </c>
      <c r="AT2115">
        <v>-0.17799999999999999</v>
      </c>
      <c r="AU2115">
        <v>-0.28000000000000003</v>
      </c>
      <c r="AV2115">
        <v>-0.313</v>
      </c>
      <c r="AW2115">
        <v>-0.35599999999999998</v>
      </c>
      <c r="AX2115">
        <v>-0.4</v>
      </c>
      <c r="AY2115">
        <v>-0.35799999999999998</v>
      </c>
      <c r="AZ2115">
        <v>-0.34799999999999998</v>
      </c>
      <c r="BA2115">
        <v>-0.32</v>
      </c>
      <c r="BB2115">
        <v>-0.34899999999999998</v>
      </c>
      <c r="BC2115">
        <v>2018</v>
      </c>
    </row>
    <row r="2116" spans="1:55" x14ac:dyDescent="0.25">
      <c r="A2116">
        <v>611</v>
      </c>
      <c r="B2116" t="s">
        <v>760</v>
      </c>
      <c r="C2116" t="s">
        <v>368</v>
      </c>
      <c r="D2116" t="s">
        <v>761</v>
      </c>
      <c r="E2116" t="s">
        <v>365</v>
      </c>
      <c r="F2116" t="s">
        <v>366</v>
      </c>
      <c r="G2116" t="s">
        <v>282</v>
      </c>
      <c r="I2116" t="s">
        <v>369</v>
      </c>
      <c r="J2116" t="s">
        <v>232</v>
      </c>
      <c r="K2116" t="s">
        <v>232</v>
      </c>
      <c r="L2116" t="s">
        <v>232</v>
      </c>
      <c r="M2116" t="s">
        <v>232</v>
      </c>
      <c r="N2116" t="s">
        <v>232</v>
      </c>
      <c r="O2116" t="s">
        <v>232</v>
      </c>
      <c r="P2116" t="s">
        <v>232</v>
      </c>
      <c r="Q2116" t="s">
        <v>232</v>
      </c>
      <c r="R2116" t="s">
        <v>232</v>
      </c>
      <c r="S2116" t="s">
        <v>232</v>
      </c>
      <c r="T2116" t="s">
        <v>232</v>
      </c>
      <c r="U2116">
        <v>1.9990000000000001</v>
      </c>
      <c r="V2116">
        <v>-3.4929999999999999</v>
      </c>
      <c r="W2116">
        <v>2.258</v>
      </c>
      <c r="X2116">
        <v>0.78700000000000003</v>
      </c>
      <c r="Y2116">
        <v>1.4410000000000001</v>
      </c>
      <c r="Z2116">
        <v>0.48299999999999998</v>
      </c>
      <c r="AA2116">
        <v>-1.361</v>
      </c>
      <c r="AB2116">
        <v>-3.4020000000000001</v>
      </c>
      <c r="AC2116">
        <v>-9.8000000000000004E-2</v>
      </c>
      <c r="AD2116">
        <v>-4.8049999999999997</v>
      </c>
      <c r="AE2116">
        <v>1.236</v>
      </c>
      <c r="AF2116">
        <v>2.4390000000000001</v>
      </c>
      <c r="AG2116">
        <v>3.3959999999999999</v>
      </c>
      <c r="AH2116">
        <v>-1.3120000000000001</v>
      </c>
      <c r="AI2116">
        <v>-3.1970000000000001</v>
      </c>
      <c r="AJ2116">
        <v>-11.536</v>
      </c>
      <c r="AK2116">
        <v>-17.917999999999999</v>
      </c>
      <c r="AL2116">
        <v>-21.62</v>
      </c>
      <c r="AM2116">
        <v>-6.5960000000000001</v>
      </c>
      <c r="AN2116">
        <v>2.83</v>
      </c>
      <c r="AO2116">
        <v>-13.11</v>
      </c>
      <c r="AP2116">
        <v>-18.774999999999999</v>
      </c>
      <c r="AQ2116">
        <v>-23.295000000000002</v>
      </c>
      <c r="AR2116">
        <v>-25.106999999999999</v>
      </c>
      <c r="AS2116">
        <v>-31.782</v>
      </c>
      <c r="AT2116">
        <v>-9.4440000000000008</v>
      </c>
      <c r="AU2116">
        <v>-13.804</v>
      </c>
      <c r="AV2116">
        <v>-14.333</v>
      </c>
      <c r="AW2116">
        <v>-14.866</v>
      </c>
      <c r="AX2116">
        <v>-15.401999999999999</v>
      </c>
      <c r="AY2116">
        <v>-12.667</v>
      </c>
      <c r="AZ2116">
        <v>-11.337999999999999</v>
      </c>
      <c r="BA2116">
        <v>-9.5879999999999992</v>
      </c>
      <c r="BB2116">
        <v>-9.6470000000000002</v>
      </c>
      <c r="BC2116">
        <v>2018</v>
      </c>
    </row>
    <row r="2117" spans="1:55" x14ac:dyDescent="0.25">
      <c r="A2117">
        <v>321</v>
      </c>
      <c r="B2117" t="s">
        <v>768</v>
      </c>
      <c r="C2117" t="s">
        <v>225</v>
      </c>
      <c r="D2117" t="s">
        <v>769</v>
      </c>
      <c r="E2117" t="s">
        <v>227</v>
      </c>
      <c r="F2117" t="s">
        <v>228</v>
      </c>
      <c r="G2117" t="s">
        <v>229</v>
      </c>
      <c r="H2117" t="s">
        <v>230</v>
      </c>
      <c r="I2117" t="s">
        <v>770</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1.1879999999999999</v>
      </c>
      <c r="AR2117">
        <v>1.238</v>
      </c>
      <c r="AS2117">
        <v>1.1919999999999999</v>
      </c>
      <c r="AT2117">
        <v>1.224</v>
      </c>
      <c r="AU2117">
        <v>1.1579999999999999</v>
      </c>
      <c r="AV2117">
        <v>1.0189999999999999</v>
      </c>
      <c r="AW2117">
        <v>1.101</v>
      </c>
      <c r="AX2117">
        <v>1.1779999999999999</v>
      </c>
      <c r="AY2117">
        <v>1.2290000000000001</v>
      </c>
      <c r="AZ2117">
        <v>1.2749999999999999</v>
      </c>
      <c r="BA2117">
        <v>1.296</v>
      </c>
      <c r="BB2117">
        <v>1.3149999999999999</v>
      </c>
      <c r="BC2117">
        <v>2016</v>
      </c>
    </row>
    <row r="2118" spans="1:55" x14ac:dyDescent="0.25">
      <c r="A2118">
        <v>321</v>
      </c>
      <c r="B2118" t="s">
        <v>768</v>
      </c>
      <c r="C2118" t="s">
        <v>233</v>
      </c>
      <c r="D2118" t="s">
        <v>769</v>
      </c>
      <c r="E2118" t="s">
        <v>227</v>
      </c>
      <c r="F2118" t="s">
        <v>234</v>
      </c>
      <c r="G2118" t="s">
        <v>235</v>
      </c>
      <c r="I2118" t="s">
        <v>236</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-0.23100000000000001</v>
      </c>
      <c r="AP2118">
        <v>-1.07</v>
      </c>
      <c r="AQ2118">
        <v>0.77100000000000002</v>
      </c>
      <c r="AR2118">
        <v>4.1870000000000003</v>
      </c>
      <c r="AS2118">
        <v>-3.6579999999999999</v>
      </c>
      <c r="AT2118">
        <v>2.6379999999999999</v>
      </c>
      <c r="AU2118">
        <v>-5.4089999999999998</v>
      </c>
      <c r="AV2118">
        <v>-11.965999999999999</v>
      </c>
      <c r="AW2118">
        <v>7.9889999999999999</v>
      </c>
      <c r="AX2118">
        <v>7.01</v>
      </c>
      <c r="AY2118">
        <v>4.34</v>
      </c>
      <c r="AZ2118">
        <v>3.782</v>
      </c>
      <c r="BA2118">
        <v>1.587</v>
      </c>
      <c r="BB2118">
        <v>1.4930000000000001</v>
      </c>
      <c r="BC2118">
        <v>2016</v>
      </c>
    </row>
    <row r="2119" spans="1:55" x14ac:dyDescent="0.25">
      <c r="A2119">
        <v>321</v>
      </c>
      <c r="B2119" t="s">
        <v>768</v>
      </c>
      <c r="C2119" t="s">
        <v>237</v>
      </c>
      <c r="D2119" t="s">
        <v>769</v>
      </c>
      <c r="E2119" t="s">
        <v>238</v>
      </c>
      <c r="F2119" t="s">
        <v>239</v>
      </c>
      <c r="G2119" t="s">
        <v>229</v>
      </c>
      <c r="H2119" t="s">
        <v>230</v>
      </c>
      <c r="I2119" t="s">
        <v>770</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1.373</v>
      </c>
      <c r="AR2119">
        <v>1.4259999999999999</v>
      </c>
      <c r="AS2119">
        <v>1.4450000000000001</v>
      </c>
      <c r="AT2119">
        <v>1.57</v>
      </c>
      <c r="AU2119">
        <v>1.4930000000000001</v>
      </c>
      <c r="AV2119">
        <v>1.333</v>
      </c>
      <c r="AW2119">
        <v>1.462</v>
      </c>
      <c r="AX2119">
        <v>1.5920000000000001</v>
      </c>
      <c r="AY2119">
        <v>1.6919999999999999</v>
      </c>
      <c r="AZ2119">
        <v>1.792</v>
      </c>
      <c r="BA2119">
        <v>1.8560000000000001</v>
      </c>
      <c r="BB2119">
        <v>1.9219999999999999</v>
      </c>
      <c r="BC2119">
        <v>2016</v>
      </c>
    </row>
    <row r="2120" spans="1:55" x14ac:dyDescent="0.25">
      <c r="A2120">
        <v>321</v>
      </c>
      <c r="B2120" t="s">
        <v>768</v>
      </c>
      <c r="C2120" t="s">
        <v>240</v>
      </c>
      <c r="D2120" t="s">
        <v>769</v>
      </c>
      <c r="E2120" t="s">
        <v>238</v>
      </c>
      <c r="F2120" t="s">
        <v>241</v>
      </c>
      <c r="G2120" t="s">
        <v>242</v>
      </c>
      <c r="H2120" t="s">
        <v>230</v>
      </c>
      <c r="I2120" t="s">
        <v>243</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0.50800000000000001</v>
      </c>
      <c r="AR2120">
        <v>0.52800000000000002</v>
      </c>
      <c r="AS2120">
        <v>0.53500000000000003</v>
      </c>
      <c r="AT2120">
        <v>0.58099999999999996</v>
      </c>
      <c r="AU2120">
        <v>0.55300000000000005</v>
      </c>
      <c r="AV2120">
        <v>0.49399999999999999</v>
      </c>
      <c r="AW2120">
        <v>0.54200000000000004</v>
      </c>
      <c r="AX2120">
        <v>0.59</v>
      </c>
      <c r="AY2120">
        <v>0.627</v>
      </c>
      <c r="AZ2120">
        <v>0.66400000000000003</v>
      </c>
      <c r="BA2120">
        <v>0.68799999999999994</v>
      </c>
      <c r="BB2120">
        <v>0.71199999999999997</v>
      </c>
      <c r="BC2120">
        <v>2016</v>
      </c>
    </row>
    <row r="2121" spans="1:55" x14ac:dyDescent="0.25">
      <c r="A2121">
        <v>321</v>
      </c>
      <c r="B2121" t="s">
        <v>768</v>
      </c>
      <c r="C2121" t="s">
        <v>244</v>
      </c>
      <c r="D2121" t="s">
        <v>769</v>
      </c>
      <c r="E2121" t="s">
        <v>238</v>
      </c>
      <c r="F2121" t="s">
        <v>245</v>
      </c>
      <c r="G2121" t="s">
        <v>246</v>
      </c>
      <c r="H2121" t="s">
        <v>230</v>
      </c>
      <c r="I2121" t="s">
        <v>243</v>
      </c>
      <c r="J2121">
        <v>0.125</v>
      </c>
      <c r="K2121">
        <v>0.152</v>
      </c>
      <c r="L2121">
        <v>0.16800000000000001</v>
      </c>
      <c r="M2121">
        <v>0.17899999999999999</v>
      </c>
      <c r="N2121">
        <v>0.193</v>
      </c>
      <c r="O2121">
        <v>0.20200000000000001</v>
      </c>
      <c r="P2121">
        <v>0.221</v>
      </c>
      <c r="Q2121">
        <v>0.24</v>
      </c>
      <c r="R2121">
        <v>0.26800000000000002</v>
      </c>
      <c r="S2121">
        <v>0.27800000000000002</v>
      </c>
      <c r="T2121">
        <v>0.30399999999999999</v>
      </c>
      <c r="U2121">
        <v>0.31900000000000001</v>
      </c>
      <c r="V2121">
        <v>0.33300000000000002</v>
      </c>
      <c r="W2121">
        <v>0.34799999999999998</v>
      </c>
      <c r="X2121">
        <v>0.35499999999999998</v>
      </c>
      <c r="Y2121">
        <v>0.374</v>
      </c>
      <c r="Z2121">
        <v>0.39300000000000002</v>
      </c>
      <c r="AA2121">
        <v>0.40799999999999997</v>
      </c>
      <c r="AB2121">
        <v>0.42799999999999999</v>
      </c>
      <c r="AC2121">
        <v>0.436</v>
      </c>
      <c r="AD2121">
        <v>0.45600000000000002</v>
      </c>
      <c r="AE2121">
        <v>0.46600000000000003</v>
      </c>
      <c r="AF2121">
        <v>0.46</v>
      </c>
      <c r="AG2121">
        <v>0.498</v>
      </c>
      <c r="AH2121">
        <v>0.52700000000000002</v>
      </c>
      <c r="AI2121">
        <v>0.54700000000000004</v>
      </c>
      <c r="AJ2121">
        <v>0.59</v>
      </c>
      <c r="AK2121">
        <v>0.64400000000000002</v>
      </c>
      <c r="AL2121">
        <v>0.70399999999999996</v>
      </c>
      <c r="AM2121">
        <v>0.70099999999999996</v>
      </c>
      <c r="AN2121">
        <v>0.71399999999999997</v>
      </c>
      <c r="AO2121">
        <v>0.72699999999999998</v>
      </c>
      <c r="AP2121">
        <v>0.73299999999999998</v>
      </c>
      <c r="AQ2121">
        <v>0.751</v>
      </c>
      <c r="AR2121">
        <v>0.79800000000000004</v>
      </c>
      <c r="AS2121">
        <v>0.77700000000000002</v>
      </c>
      <c r="AT2121">
        <v>0.80600000000000005</v>
      </c>
      <c r="AU2121">
        <v>0.77700000000000002</v>
      </c>
      <c r="AV2121">
        <v>0.69899999999999995</v>
      </c>
      <c r="AW2121">
        <v>0.76900000000000002</v>
      </c>
      <c r="AX2121">
        <v>0.84</v>
      </c>
      <c r="AY2121">
        <v>0.89400000000000002</v>
      </c>
      <c r="AZ2121">
        <v>0.94699999999999995</v>
      </c>
      <c r="BA2121">
        <v>0.98199999999999998</v>
      </c>
      <c r="BB2121">
        <v>1.018</v>
      </c>
      <c r="BC2121">
        <v>2016</v>
      </c>
    </row>
    <row r="2122" spans="1:55" x14ac:dyDescent="0.25">
      <c r="A2122">
        <v>321</v>
      </c>
      <c r="B2122" t="s">
        <v>768</v>
      </c>
      <c r="C2122" t="s">
        <v>247</v>
      </c>
      <c r="D2122" t="s">
        <v>769</v>
      </c>
      <c r="E2122" t="s">
        <v>248</v>
      </c>
      <c r="F2122" t="s">
        <v>249</v>
      </c>
      <c r="G2122" t="s">
        <v>250</v>
      </c>
      <c r="I2122" t="s">
        <v>251</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v>
      </c>
      <c r="AQ2122">
        <v>115.562</v>
      </c>
      <c r="AR2122">
        <v>115.223</v>
      </c>
      <c r="AS2122">
        <v>121.164</v>
      </c>
      <c r="AT2122">
        <v>128.28299999999999</v>
      </c>
      <c r="AU2122">
        <v>129.00299999999999</v>
      </c>
      <c r="AV2122">
        <v>130.75700000000001</v>
      </c>
      <c r="AW2122">
        <v>132.858</v>
      </c>
      <c r="AX2122">
        <v>135.185</v>
      </c>
      <c r="AY2122">
        <v>137.72999999999999</v>
      </c>
      <c r="AZ2122">
        <v>140.48400000000001</v>
      </c>
      <c r="BA2122">
        <v>143.29400000000001</v>
      </c>
      <c r="BB2122">
        <v>146.16</v>
      </c>
      <c r="BC2122">
        <v>2016</v>
      </c>
    </row>
    <row r="2123" spans="1:55" x14ac:dyDescent="0.25">
      <c r="A2123">
        <v>321</v>
      </c>
      <c r="B2123" t="s">
        <v>768</v>
      </c>
      <c r="C2123" t="s">
        <v>252</v>
      </c>
      <c r="D2123" t="s">
        <v>769</v>
      </c>
      <c r="E2123" t="s">
        <v>253</v>
      </c>
      <c r="F2123" t="s">
        <v>254</v>
      </c>
      <c r="G2123" t="s">
        <v>229</v>
      </c>
      <c r="H2123" t="s">
        <v>220</v>
      </c>
      <c r="I2123" t="s">
        <v>255</v>
      </c>
      <c r="J2123" t="s">
        <v>232</v>
      </c>
      <c r="K2123" s="52">
        <v>7148.15</v>
      </c>
      <c r="L2123" s="52">
        <v>7470.07</v>
      </c>
      <c r="M2123" s="52">
        <v>7688.69</v>
      </c>
      <c r="N2123" s="52">
        <v>8040.28</v>
      </c>
      <c r="O2123" s="52">
        <v>8183.97</v>
      </c>
      <c r="P2123" s="52">
        <v>8794.48</v>
      </c>
      <c r="Q2123" s="52">
        <v>9382.9500000000007</v>
      </c>
      <c r="R2123" s="52">
        <v>10152.9</v>
      </c>
      <c r="S2123" s="52">
        <v>10170.08</v>
      </c>
      <c r="T2123" s="52">
        <v>10759.87</v>
      </c>
      <c r="U2123" s="52">
        <v>10944.12</v>
      </c>
      <c r="V2123" s="52">
        <v>11165.36</v>
      </c>
      <c r="W2123" s="52">
        <v>11405.82</v>
      </c>
      <c r="X2123" s="52">
        <v>11408.75</v>
      </c>
      <c r="Y2123" s="52">
        <v>11753.48</v>
      </c>
      <c r="Z2123" s="52">
        <v>12117.42</v>
      </c>
      <c r="AA2123" s="52">
        <v>12381.19</v>
      </c>
      <c r="AB2123" s="52">
        <v>12847.38</v>
      </c>
      <c r="AC2123" s="52">
        <v>12891.89</v>
      </c>
      <c r="AD2123" s="52">
        <v>13192.4</v>
      </c>
      <c r="AE2123" s="52">
        <v>13183.02</v>
      </c>
      <c r="AF2123" s="52">
        <v>12819.17</v>
      </c>
      <c r="AG2123" s="52">
        <v>13643.29</v>
      </c>
      <c r="AH2123" s="52">
        <v>14069.47</v>
      </c>
      <c r="AI2123" s="52">
        <v>14171.83</v>
      </c>
      <c r="AJ2123" s="52">
        <v>14842.58</v>
      </c>
      <c r="AK2123" s="52">
        <v>15796.83</v>
      </c>
      <c r="AL2123" s="52">
        <v>16933.669999999998</v>
      </c>
      <c r="AM2123" s="52">
        <v>16747.45</v>
      </c>
      <c r="AN2123" s="52">
        <v>16872.04</v>
      </c>
      <c r="AO2123" s="52">
        <v>16844.990000000002</v>
      </c>
      <c r="AP2123" s="52">
        <v>16664.79</v>
      </c>
      <c r="AQ2123" s="52">
        <v>16793.21</v>
      </c>
      <c r="AR2123" s="52">
        <v>17496.34</v>
      </c>
      <c r="AS2123" s="52">
        <v>16856.29</v>
      </c>
      <c r="AT2123" s="52">
        <v>17301.03</v>
      </c>
      <c r="AU2123" s="52">
        <v>16365.2</v>
      </c>
      <c r="AV2123" s="52">
        <v>14407.01</v>
      </c>
      <c r="AW2123" s="52">
        <v>15558</v>
      </c>
      <c r="AX2123" s="52">
        <v>16648.560000000001</v>
      </c>
      <c r="AY2123" s="52">
        <v>17371.09</v>
      </c>
      <c r="AZ2123" s="52">
        <v>18028.03</v>
      </c>
      <c r="BA2123" s="52">
        <v>18314.05</v>
      </c>
      <c r="BB2123" s="52">
        <v>18587.43</v>
      </c>
      <c r="BC2123">
        <v>2011</v>
      </c>
    </row>
    <row r="2124" spans="1:55" x14ac:dyDescent="0.25">
      <c r="A2124">
        <v>321</v>
      </c>
      <c r="B2124" t="s">
        <v>768</v>
      </c>
      <c r="C2124" t="s">
        <v>256</v>
      </c>
      <c r="D2124" t="s">
        <v>769</v>
      </c>
      <c r="E2124" t="s">
        <v>253</v>
      </c>
      <c r="F2124" t="s">
        <v>257</v>
      </c>
      <c r="G2124" t="s">
        <v>258</v>
      </c>
      <c r="H2124" t="s">
        <v>220</v>
      </c>
      <c r="I2124" t="s">
        <v>255</v>
      </c>
      <c r="J2124" t="s">
        <v>232</v>
      </c>
      <c r="K2124" s="52">
        <v>4360.09</v>
      </c>
      <c r="L2124" s="52">
        <v>4556.45</v>
      </c>
      <c r="M2124" s="52">
        <v>4689.8</v>
      </c>
      <c r="N2124" s="52">
        <v>4904.26</v>
      </c>
      <c r="O2124" s="52">
        <v>4991.8999999999996</v>
      </c>
      <c r="P2124" s="52">
        <v>5364.29</v>
      </c>
      <c r="Q2124" s="52">
        <v>5723.23</v>
      </c>
      <c r="R2124" s="52">
        <v>6192.87</v>
      </c>
      <c r="S2124" s="52">
        <v>6203.35</v>
      </c>
      <c r="T2124" s="52">
        <v>6563.1</v>
      </c>
      <c r="U2124" s="52">
        <v>6675.48</v>
      </c>
      <c r="V2124" s="52">
        <v>6810.43</v>
      </c>
      <c r="W2124" s="52">
        <v>6957.1</v>
      </c>
      <c r="X2124" s="52">
        <v>6958.89</v>
      </c>
      <c r="Y2124" s="52">
        <v>7169.17</v>
      </c>
      <c r="Z2124" s="52">
        <v>7391.15</v>
      </c>
      <c r="AA2124" s="52">
        <v>7552.04</v>
      </c>
      <c r="AB2124" s="52">
        <v>7836.4</v>
      </c>
      <c r="AC2124" s="52">
        <v>7863.55</v>
      </c>
      <c r="AD2124" s="52">
        <v>8046.85</v>
      </c>
      <c r="AE2124" s="52">
        <v>8041.13</v>
      </c>
      <c r="AF2124" s="52">
        <v>7819.19</v>
      </c>
      <c r="AG2124" s="52">
        <v>8321.8700000000008</v>
      </c>
      <c r="AH2124" s="52">
        <v>8581.82</v>
      </c>
      <c r="AI2124" s="52">
        <v>8644.26</v>
      </c>
      <c r="AJ2124" s="52">
        <v>9053.39</v>
      </c>
      <c r="AK2124" s="52">
        <v>9635.4500000000007</v>
      </c>
      <c r="AL2124" s="52">
        <v>10328.879999999999</v>
      </c>
      <c r="AM2124" s="52">
        <v>10215.290000000001</v>
      </c>
      <c r="AN2124" s="52">
        <v>10291.280000000001</v>
      </c>
      <c r="AO2124" s="52">
        <v>10274.790000000001</v>
      </c>
      <c r="AP2124" s="52">
        <v>10164.870000000001</v>
      </c>
      <c r="AQ2124" s="52">
        <v>10243.200000000001</v>
      </c>
      <c r="AR2124" s="52">
        <v>10672.08</v>
      </c>
      <c r="AS2124" s="52">
        <v>10281.67</v>
      </c>
      <c r="AT2124" s="52">
        <v>10552.95</v>
      </c>
      <c r="AU2124" s="52">
        <v>9982.1299999999992</v>
      </c>
      <c r="AV2124" s="52">
        <v>8787.7099999999991</v>
      </c>
      <c r="AW2124" s="52">
        <v>9489.77</v>
      </c>
      <c r="AX2124" s="52">
        <v>10154.969999999999</v>
      </c>
      <c r="AY2124" s="52">
        <v>10595.69</v>
      </c>
      <c r="AZ2124" s="52">
        <v>10996.39</v>
      </c>
      <c r="BA2124" s="52">
        <v>11170.86</v>
      </c>
      <c r="BB2124" s="52">
        <v>11337.6</v>
      </c>
      <c r="BC2124">
        <v>2011</v>
      </c>
    </row>
    <row r="2125" spans="1:55" x14ac:dyDescent="0.25">
      <c r="A2125">
        <v>321</v>
      </c>
      <c r="B2125" t="s">
        <v>768</v>
      </c>
      <c r="C2125" t="s">
        <v>259</v>
      </c>
      <c r="D2125" t="s">
        <v>769</v>
      </c>
      <c r="E2125" t="s">
        <v>260</v>
      </c>
      <c r="F2125" t="s">
        <v>261</v>
      </c>
      <c r="G2125" t="s">
        <v>229</v>
      </c>
      <c r="H2125" t="s">
        <v>220</v>
      </c>
      <c r="I2125" t="s">
        <v>262</v>
      </c>
      <c r="J2125" t="s">
        <v>232</v>
      </c>
      <c r="K2125" s="52">
        <v>3004.13</v>
      </c>
      <c r="L2125" s="52">
        <v>3287.45</v>
      </c>
      <c r="M2125" s="52">
        <v>3636.06</v>
      </c>
      <c r="N2125" s="52">
        <v>4037.23</v>
      </c>
      <c r="O2125" s="52">
        <v>4435.43</v>
      </c>
      <c r="P2125" s="52">
        <v>5035.2</v>
      </c>
      <c r="Q2125" s="52">
        <v>5678</v>
      </c>
      <c r="R2125" s="52">
        <v>6420.34</v>
      </c>
      <c r="S2125" s="52">
        <v>6971.9</v>
      </c>
      <c r="T2125" s="52">
        <v>7612.79</v>
      </c>
      <c r="U2125" s="52">
        <v>8335.7099999999991</v>
      </c>
      <c r="V2125" s="52">
        <v>8877.19</v>
      </c>
      <c r="W2125" s="52">
        <v>9311.42</v>
      </c>
      <c r="X2125" s="52">
        <v>10025.379999999999</v>
      </c>
      <c r="Y2125" s="52">
        <v>10409.290000000001</v>
      </c>
      <c r="Z2125" s="52">
        <v>11081.94</v>
      </c>
      <c r="AA2125" s="52">
        <v>11486.79</v>
      </c>
      <c r="AB2125" s="52">
        <v>12222.05</v>
      </c>
      <c r="AC2125" s="52">
        <v>12575.42</v>
      </c>
      <c r="AD2125" s="52">
        <v>12639.18</v>
      </c>
      <c r="AE2125" s="52">
        <v>12893.43</v>
      </c>
      <c r="AF2125" s="52">
        <v>12636.71</v>
      </c>
      <c r="AG2125" s="52">
        <v>13029.58</v>
      </c>
      <c r="AH2125" s="52">
        <v>13946.09</v>
      </c>
      <c r="AI2125" s="52">
        <v>13844.08</v>
      </c>
      <c r="AJ2125" s="52">
        <v>14842.58</v>
      </c>
      <c r="AK2125" s="52">
        <v>16037.76</v>
      </c>
      <c r="AL2125" s="52">
        <v>17451.29</v>
      </c>
      <c r="AM2125" s="52">
        <v>18640.79</v>
      </c>
      <c r="AN2125" s="52">
        <v>18835.18</v>
      </c>
      <c r="AO2125" s="52">
        <v>19121.97</v>
      </c>
      <c r="AP2125" s="52">
        <v>18546.28</v>
      </c>
      <c r="AQ2125" s="52">
        <v>19406.650000000001</v>
      </c>
      <c r="AR2125" s="52">
        <v>20159.78</v>
      </c>
      <c r="AS2125" s="52">
        <v>20423.8</v>
      </c>
      <c r="AT2125" s="52">
        <v>22194.36</v>
      </c>
      <c r="AU2125" s="52">
        <v>21111.66</v>
      </c>
      <c r="AV2125" s="52">
        <v>18838.12</v>
      </c>
      <c r="AW2125" s="52">
        <v>20669.990000000002</v>
      </c>
      <c r="AX2125" s="52">
        <v>22506.39</v>
      </c>
      <c r="AY2125" s="52">
        <v>23925.15</v>
      </c>
      <c r="AZ2125" s="52">
        <v>25326.54</v>
      </c>
      <c r="BA2125" s="52">
        <v>26242.93</v>
      </c>
      <c r="BB2125" s="52">
        <v>27167.35</v>
      </c>
      <c r="BC2125">
        <v>2011</v>
      </c>
    </row>
    <row r="2126" spans="1:55" x14ac:dyDescent="0.25">
      <c r="A2126">
        <v>321</v>
      </c>
      <c r="B2126" t="s">
        <v>768</v>
      </c>
      <c r="C2126" t="s">
        <v>263</v>
      </c>
      <c r="D2126" t="s">
        <v>769</v>
      </c>
      <c r="E2126" t="s">
        <v>260</v>
      </c>
      <c r="F2126" t="s">
        <v>264</v>
      </c>
      <c r="G2126" t="s">
        <v>242</v>
      </c>
      <c r="H2126" t="s">
        <v>220</v>
      </c>
      <c r="I2126" t="s">
        <v>262</v>
      </c>
      <c r="J2126" t="s">
        <v>232</v>
      </c>
      <c r="K2126" s="52">
        <v>1112.6400000000001</v>
      </c>
      <c r="L2126" s="52">
        <v>1217.57</v>
      </c>
      <c r="M2126" s="52">
        <v>1346.69</v>
      </c>
      <c r="N2126" s="52">
        <v>1495.27</v>
      </c>
      <c r="O2126" s="52">
        <v>1642.75</v>
      </c>
      <c r="P2126" s="52">
        <v>1864.89</v>
      </c>
      <c r="Q2126" s="52">
        <v>2102.96</v>
      </c>
      <c r="R2126" s="52">
        <v>2377.9</v>
      </c>
      <c r="S2126" s="52">
        <v>2582.19</v>
      </c>
      <c r="T2126" s="52">
        <v>2819.55</v>
      </c>
      <c r="U2126" s="52">
        <v>3087.3</v>
      </c>
      <c r="V2126" s="52">
        <v>3287.85</v>
      </c>
      <c r="W2126" s="52">
        <v>3448.67</v>
      </c>
      <c r="X2126" s="52">
        <v>3713.11</v>
      </c>
      <c r="Y2126" s="52">
        <v>3855.29</v>
      </c>
      <c r="Z2126" s="52">
        <v>4104.42</v>
      </c>
      <c r="AA2126" s="52">
        <v>4254.37</v>
      </c>
      <c r="AB2126" s="52">
        <v>4526.68</v>
      </c>
      <c r="AC2126" s="52">
        <v>4657.5600000000004</v>
      </c>
      <c r="AD2126" s="52">
        <v>4681.18</v>
      </c>
      <c r="AE2126" s="52">
        <v>4775.34</v>
      </c>
      <c r="AF2126" s="52">
        <v>4680.26</v>
      </c>
      <c r="AG2126" s="52">
        <v>4825.7700000000004</v>
      </c>
      <c r="AH2126" s="52">
        <v>5165.22</v>
      </c>
      <c r="AI2126" s="52">
        <v>5127.4399999999996</v>
      </c>
      <c r="AJ2126" s="52">
        <v>5497.25</v>
      </c>
      <c r="AK2126" s="52">
        <v>5939.91</v>
      </c>
      <c r="AL2126" s="52">
        <v>6463.44</v>
      </c>
      <c r="AM2126" s="52">
        <v>6904</v>
      </c>
      <c r="AN2126" s="52">
        <v>6975.99</v>
      </c>
      <c r="AO2126" s="52">
        <v>7082.21</v>
      </c>
      <c r="AP2126" s="52">
        <v>6868.99</v>
      </c>
      <c r="AQ2126" s="52">
        <v>7187.65</v>
      </c>
      <c r="AR2126" s="52">
        <v>7466.58</v>
      </c>
      <c r="AS2126" s="52">
        <v>7564.37</v>
      </c>
      <c r="AT2126" s="52">
        <v>8220.1299999999992</v>
      </c>
      <c r="AU2126" s="52">
        <v>7819.14</v>
      </c>
      <c r="AV2126" s="52">
        <v>6977.08</v>
      </c>
      <c r="AW2126" s="52">
        <v>7655.55</v>
      </c>
      <c r="AX2126" s="52">
        <v>8335.7000000000007</v>
      </c>
      <c r="AY2126" s="52">
        <v>8861.17</v>
      </c>
      <c r="AZ2126" s="52">
        <v>9380.2000000000007</v>
      </c>
      <c r="BA2126" s="52">
        <v>9719.6</v>
      </c>
      <c r="BB2126" s="52">
        <v>10061.98</v>
      </c>
      <c r="BC2126">
        <v>2011</v>
      </c>
    </row>
    <row r="2127" spans="1:55" x14ac:dyDescent="0.25">
      <c r="A2127">
        <v>321</v>
      </c>
      <c r="B2127" t="s">
        <v>768</v>
      </c>
      <c r="C2127" t="s">
        <v>265</v>
      </c>
      <c r="D2127" t="s">
        <v>769</v>
      </c>
      <c r="E2127" t="s">
        <v>260</v>
      </c>
      <c r="F2127" t="s">
        <v>266</v>
      </c>
      <c r="G2127" t="s">
        <v>246</v>
      </c>
      <c r="H2127" t="s">
        <v>220</v>
      </c>
      <c r="I2127" t="s">
        <v>262</v>
      </c>
      <c r="J2127" t="s">
        <v>232</v>
      </c>
      <c r="K2127" s="52">
        <v>2056.23</v>
      </c>
      <c r="L2127" s="52">
        <v>2281.6</v>
      </c>
      <c r="M2127" s="52">
        <v>2440.34</v>
      </c>
      <c r="N2127" s="52">
        <v>2644.02</v>
      </c>
      <c r="O2127" s="52">
        <v>2776.39</v>
      </c>
      <c r="P2127" s="52">
        <v>3043.57</v>
      </c>
      <c r="Q2127" s="52">
        <v>3327.54</v>
      </c>
      <c r="R2127" s="52">
        <v>3727.57</v>
      </c>
      <c r="S2127" s="52">
        <v>3880.28</v>
      </c>
      <c r="T2127" s="52">
        <v>4258.9399999999996</v>
      </c>
      <c r="U2127" s="52">
        <v>4478.38</v>
      </c>
      <c r="V2127" s="52">
        <v>4673.04</v>
      </c>
      <c r="W2127" s="52">
        <v>4886.79</v>
      </c>
      <c r="X2127" s="52">
        <v>4992.42</v>
      </c>
      <c r="Y2127" s="52">
        <v>5251.11</v>
      </c>
      <c r="Z2127" s="52">
        <v>5512.84</v>
      </c>
      <c r="AA2127" s="52">
        <v>5729.97</v>
      </c>
      <c r="AB2127" s="52">
        <v>6012.65</v>
      </c>
      <c r="AC2127" s="52">
        <v>6120.6</v>
      </c>
      <c r="AD2127" s="52">
        <v>6403.28</v>
      </c>
      <c r="AE2127" s="52">
        <v>6539.06</v>
      </c>
      <c r="AF2127" s="52">
        <v>6459.18</v>
      </c>
      <c r="AG2127" s="52">
        <v>7002.08</v>
      </c>
      <c r="AH2127" s="52">
        <v>7415.2</v>
      </c>
      <c r="AI2127" s="52">
        <v>7701.8</v>
      </c>
      <c r="AJ2127" s="52">
        <v>8310.44</v>
      </c>
      <c r="AK2127" s="52">
        <v>9082.34</v>
      </c>
      <c r="AL2127" s="52">
        <v>9925.32</v>
      </c>
      <c r="AM2127" s="52">
        <v>9891.01</v>
      </c>
      <c r="AN2127" s="52">
        <v>10080.700000000001</v>
      </c>
      <c r="AO2127" s="52">
        <v>10274.790000000001</v>
      </c>
      <c r="AP2127" s="52">
        <v>10359.84</v>
      </c>
      <c r="AQ2127" s="52">
        <v>10622.83</v>
      </c>
      <c r="AR2127" s="52">
        <v>11277.02</v>
      </c>
      <c r="AS2127" s="52">
        <v>10980.67</v>
      </c>
      <c r="AT2127" s="52">
        <v>11393.59</v>
      </c>
      <c r="AU2127" s="52">
        <v>10982.18</v>
      </c>
      <c r="AV2127" s="52">
        <v>9886.08</v>
      </c>
      <c r="AW2127" s="52">
        <v>10865.72</v>
      </c>
      <c r="AX2127" s="52">
        <v>11870.16</v>
      </c>
      <c r="AY2127" s="52">
        <v>12642.79</v>
      </c>
      <c r="AZ2127" s="52">
        <v>13392.42</v>
      </c>
      <c r="BA2127" s="52">
        <v>13886.83</v>
      </c>
      <c r="BB2127" s="52">
        <v>14389.08</v>
      </c>
      <c r="BC2127">
        <v>2011</v>
      </c>
    </row>
    <row r="2128" spans="1:55" x14ac:dyDescent="0.25">
      <c r="A2128">
        <v>321</v>
      </c>
      <c r="B2128" t="s">
        <v>768</v>
      </c>
      <c r="C2128" t="s">
        <v>267</v>
      </c>
      <c r="D2128" t="s">
        <v>769</v>
      </c>
      <c r="E2128" t="s">
        <v>268</v>
      </c>
      <c r="F2128" t="s">
        <v>269</v>
      </c>
      <c r="G2128" t="s">
        <v>270</v>
      </c>
    </row>
    <row r="2129" spans="1:55" x14ac:dyDescent="0.25">
      <c r="A2129">
        <v>321</v>
      </c>
      <c r="B2129" t="s">
        <v>768</v>
      </c>
      <c r="C2129" t="s">
        <v>271</v>
      </c>
      <c r="D2129" t="s">
        <v>769</v>
      </c>
      <c r="E2129" t="s">
        <v>272</v>
      </c>
      <c r="F2129" t="s">
        <v>273</v>
      </c>
      <c r="G2129" t="s">
        <v>274</v>
      </c>
      <c r="I2129" t="s">
        <v>243</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2016</v>
      </c>
    </row>
    <row r="2130" spans="1:55" x14ac:dyDescent="0.25">
      <c r="A2130">
        <v>321</v>
      </c>
      <c r="B2130" t="s">
        <v>768</v>
      </c>
      <c r="C2130" t="s">
        <v>275</v>
      </c>
      <c r="D2130" t="s">
        <v>769</v>
      </c>
      <c r="E2130" t="s">
        <v>276</v>
      </c>
      <c r="F2130" t="s">
        <v>277</v>
      </c>
      <c r="G2130" t="s">
        <v>278</v>
      </c>
      <c r="I2130" t="s">
        <v>243</v>
      </c>
      <c r="J2130">
        <v>1.5720000000000001</v>
      </c>
      <c r="K2130">
        <v>1.4610000000000001</v>
      </c>
      <c r="L2130">
        <v>1.4410000000000001</v>
      </c>
      <c r="M2130">
        <v>1.49</v>
      </c>
      <c r="N2130">
        <v>1.5269999999999999</v>
      </c>
      <c r="O2130">
        <v>1.5980000000000001</v>
      </c>
      <c r="P2130">
        <v>1.6539999999999999</v>
      </c>
      <c r="Q2130">
        <v>1.706</v>
      </c>
      <c r="R2130">
        <v>1.722</v>
      </c>
      <c r="S2130">
        <v>1.7969999999999999</v>
      </c>
      <c r="T2130">
        <v>1.7869999999999999</v>
      </c>
      <c r="U2130">
        <v>1.861</v>
      </c>
      <c r="V2130">
        <v>1.9</v>
      </c>
      <c r="W2130">
        <v>1.905</v>
      </c>
      <c r="X2130">
        <v>2.008</v>
      </c>
      <c r="Y2130">
        <v>1.982</v>
      </c>
      <c r="Z2130">
        <v>2.0099999999999998</v>
      </c>
      <c r="AA2130">
        <v>2.0049999999999999</v>
      </c>
      <c r="AB2130">
        <v>2.0329999999999999</v>
      </c>
      <c r="AC2130">
        <v>2.0550000000000002</v>
      </c>
      <c r="AD2130">
        <v>1.974</v>
      </c>
      <c r="AE2130">
        <v>1.972</v>
      </c>
      <c r="AF2130">
        <v>1.956</v>
      </c>
      <c r="AG2130">
        <v>1.861</v>
      </c>
      <c r="AH2130">
        <v>1.881</v>
      </c>
      <c r="AI2130">
        <v>1.798</v>
      </c>
      <c r="AJ2130">
        <v>1.786</v>
      </c>
      <c r="AK2130">
        <v>1.766</v>
      </c>
      <c r="AL2130">
        <v>1.758</v>
      </c>
      <c r="AM2130">
        <v>1.885</v>
      </c>
      <c r="AN2130">
        <v>1.8680000000000001</v>
      </c>
      <c r="AO2130">
        <v>1.861</v>
      </c>
      <c r="AP2130">
        <v>1.79</v>
      </c>
      <c r="AQ2130">
        <v>1.827</v>
      </c>
      <c r="AR2130">
        <v>1.788</v>
      </c>
      <c r="AS2130">
        <v>1.86</v>
      </c>
      <c r="AT2130">
        <v>1.948</v>
      </c>
      <c r="AU2130">
        <v>1.9219999999999999</v>
      </c>
      <c r="AV2130">
        <v>1.9059999999999999</v>
      </c>
      <c r="AW2130">
        <v>1.9019999999999999</v>
      </c>
      <c r="AX2130">
        <v>1.8959999999999999</v>
      </c>
      <c r="AY2130">
        <v>1.8919999999999999</v>
      </c>
      <c r="AZ2130">
        <v>1.891</v>
      </c>
      <c r="BA2130">
        <v>1.89</v>
      </c>
      <c r="BB2130">
        <v>1.8879999999999999</v>
      </c>
      <c r="BC2130">
        <v>2016</v>
      </c>
    </row>
    <row r="2131" spans="1:55" x14ac:dyDescent="0.25">
      <c r="A2131">
        <v>321</v>
      </c>
      <c r="B2131" t="s">
        <v>768</v>
      </c>
      <c r="C2131" t="s">
        <v>279</v>
      </c>
      <c r="D2131" t="s">
        <v>769</v>
      </c>
      <c r="E2131" t="s">
        <v>280</v>
      </c>
      <c r="F2131" t="s">
        <v>281</v>
      </c>
      <c r="G2131" t="s">
        <v>282</v>
      </c>
      <c r="I2131" t="s">
        <v>770</v>
      </c>
      <c r="J2131" t="s">
        <v>232</v>
      </c>
      <c r="K2131" t="s">
        <v>232</v>
      </c>
      <c r="L2131" t="s">
        <v>232</v>
      </c>
      <c r="M2131" t="s">
        <v>232</v>
      </c>
      <c r="N2131" t="s">
        <v>232</v>
      </c>
      <c r="O2131" t="s">
        <v>232</v>
      </c>
      <c r="P2131" t="s">
        <v>232</v>
      </c>
      <c r="Q2131" t="s">
        <v>232</v>
      </c>
      <c r="R2131" t="s">
        <v>232</v>
      </c>
      <c r="S2131" t="s">
        <v>232</v>
      </c>
      <c r="T2131" t="s">
        <v>232</v>
      </c>
      <c r="U2131" t="s">
        <v>232</v>
      </c>
      <c r="V2131" t="s">
        <v>232</v>
      </c>
      <c r="W2131" t="s">
        <v>232</v>
      </c>
      <c r="X2131" t="s">
        <v>232</v>
      </c>
      <c r="Y2131" t="s">
        <v>232</v>
      </c>
      <c r="Z2131" t="s">
        <v>232</v>
      </c>
      <c r="AA2131" t="s">
        <v>232</v>
      </c>
      <c r="AB2131" t="s">
        <v>232</v>
      </c>
      <c r="AC2131" t="s">
        <v>232</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23.465</v>
      </c>
      <c r="AP2131">
        <v>18.908000000000001</v>
      </c>
      <c r="AQ2131">
        <v>15.96</v>
      </c>
      <c r="AR2131">
        <v>14.781000000000001</v>
      </c>
      <c r="AS2131">
        <v>16.190000000000001</v>
      </c>
      <c r="AT2131">
        <v>19.190000000000001</v>
      </c>
      <c r="AU2131">
        <v>26.198</v>
      </c>
      <c r="AV2131">
        <v>34.542000000000002</v>
      </c>
      <c r="AW2131">
        <v>24.998999999999999</v>
      </c>
      <c r="AX2131">
        <v>15.79</v>
      </c>
      <c r="AY2131">
        <v>13.031000000000001</v>
      </c>
      <c r="AZ2131">
        <v>9.7889999999999997</v>
      </c>
      <c r="BA2131">
        <v>7.3390000000000004</v>
      </c>
      <c r="BB2131">
        <v>6.4180000000000001</v>
      </c>
      <c r="BC2131">
        <v>2016</v>
      </c>
    </row>
    <row r="2132" spans="1:55" x14ac:dyDescent="0.25">
      <c r="A2132">
        <v>321</v>
      </c>
      <c r="B2132" t="s">
        <v>768</v>
      </c>
      <c r="C2132" t="s">
        <v>283</v>
      </c>
      <c r="D2132" t="s">
        <v>769</v>
      </c>
      <c r="E2132" t="s">
        <v>284</v>
      </c>
      <c r="F2132" t="s">
        <v>285</v>
      </c>
      <c r="G2132" t="s">
        <v>282</v>
      </c>
      <c r="I2132" t="s">
        <v>770</v>
      </c>
      <c r="J2132" t="s">
        <v>232</v>
      </c>
      <c r="K2132" t="s">
        <v>232</v>
      </c>
      <c r="L2132" t="s">
        <v>232</v>
      </c>
      <c r="M2132" t="s">
        <v>232</v>
      </c>
      <c r="N2132" t="s">
        <v>232</v>
      </c>
      <c r="O2132" t="s">
        <v>232</v>
      </c>
      <c r="P2132" t="s">
        <v>232</v>
      </c>
      <c r="Q2132" t="s">
        <v>232</v>
      </c>
      <c r="R2132" t="s">
        <v>232</v>
      </c>
      <c r="S2132" t="s">
        <v>232</v>
      </c>
      <c r="T2132" t="s">
        <v>232</v>
      </c>
      <c r="U2132" t="s">
        <v>232</v>
      </c>
      <c r="V2132" t="s">
        <v>232</v>
      </c>
      <c r="W2132" t="s">
        <v>232</v>
      </c>
      <c r="X2132" t="s">
        <v>232</v>
      </c>
      <c r="Y2132" t="s">
        <v>232</v>
      </c>
      <c r="Z2132" t="s">
        <v>232</v>
      </c>
      <c r="AA2132" t="s">
        <v>232</v>
      </c>
      <c r="AB2132" t="s">
        <v>232</v>
      </c>
      <c r="AC2132" t="s">
        <v>232</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3.9319999999999999</v>
      </c>
      <c r="AR2132">
        <v>7.8339999999999996</v>
      </c>
      <c r="AS2132">
        <v>9.3049999999999997</v>
      </c>
      <c r="AT2132">
        <v>10.837</v>
      </c>
      <c r="AU2132">
        <v>18.88</v>
      </c>
      <c r="AV2132">
        <v>-11.647</v>
      </c>
      <c r="AW2132">
        <v>-6.0129999999999999</v>
      </c>
      <c r="AX2132">
        <v>-7.056</v>
      </c>
      <c r="AY2132">
        <v>-7.7960000000000003</v>
      </c>
      <c r="AZ2132">
        <v>-6.617</v>
      </c>
      <c r="BA2132">
        <v>-8.4160000000000004</v>
      </c>
      <c r="BB2132">
        <v>-2.278</v>
      </c>
      <c r="BC2132">
        <v>2016</v>
      </c>
    </row>
    <row r="2133" spans="1:55" x14ac:dyDescent="0.25">
      <c r="A2133">
        <v>321</v>
      </c>
      <c r="B2133" t="s">
        <v>768</v>
      </c>
      <c r="C2133" t="s">
        <v>286</v>
      </c>
      <c r="D2133" t="s">
        <v>769</v>
      </c>
      <c r="E2133" t="s">
        <v>287</v>
      </c>
      <c r="F2133" t="s">
        <v>288</v>
      </c>
      <c r="G2133" t="s">
        <v>250</v>
      </c>
      <c r="I2133" t="s">
        <v>771</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2016</v>
      </c>
    </row>
    <row r="2134" spans="1:55" x14ac:dyDescent="0.25">
      <c r="A2134">
        <v>321</v>
      </c>
      <c r="B2134" t="s">
        <v>768</v>
      </c>
      <c r="C2134" t="s">
        <v>290</v>
      </c>
      <c r="D2134" t="s">
        <v>769</v>
      </c>
      <c r="E2134" t="s">
        <v>287</v>
      </c>
      <c r="F2134" t="s">
        <v>291</v>
      </c>
      <c r="G2134" t="s">
        <v>235</v>
      </c>
      <c r="I2134" t="s">
        <v>292</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2016</v>
      </c>
    </row>
    <row r="2135" spans="1:55" x14ac:dyDescent="0.25">
      <c r="A2135">
        <v>321</v>
      </c>
      <c r="B2135" t="s">
        <v>768</v>
      </c>
      <c r="C2135" t="s">
        <v>293</v>
      </c>
      <c r="D2135" t="s">
        <v>769</v>
      </c>
      <c r="E2135" t="s">
        <v>294</v>
      </c>
      <c r="F2135" t="s">
        <v>295</v>
      </c>
      <c r="G2135" t="s">
        <v>250</v>
      </c>
      <c r="I2135" t="s">
        <v>771</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2016</v>
      </c>
    </row>
    <row r="2136" spans="1:55" x14ac:dyDescent="0.25">
      <c r="A2136">
        <v>321</v>
      </c>
      <c r="B2136" t="s">
        <v>768</v>
      </c>
      <c r="C2136" t="s">
        <v>296</v>
      </c>
      <c r="D2136" t="s">
        <v>769</v>
      </c>
      <c r="E2136" t="s">
        <v>294</v>
      </c>
      <c r="F2136" t="s">
        <v>297</v>
      </c>
      <c r="G2136" t="s">
        <v>235</v>
      </c>
      <c r="I2136" t="s">
        <v>298</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2016</v>
      </c>
    </row>
    <row r="2137" spans="1:55" x14ac:dyDescent="0.25">
      <c r="A2137">
        <v>321</v>
      </c>
      <c r="B2137" t="s">
        <v>768</v>
      </c>
      <c r="C2137" t="s">
        <v>299</v>
      </c>
      <c r="D2137" t="s">
        <v>769</v>
      </c>
      <c r="E2137" t="s">
        <v>300</v>
      </c>
      <c r="G2137" t="s">
        <v>274</v>
      </c>
    </row>
    <row r="2138" spans="1:55" x14ac:dyDescent="0.25">
      <c r="A2138">
        <v>321</v>
      </c>
      <c r="B2138" t="s">
        <v>768</v>
      </c>
      <c r="C2138" t="s">
        <v>301</v>
      </c>
      <c r="D2138" t="s">
        <v>769</v>
      </c>
      <c r="E2138" t="s">
        <v>302</v>
      </c>
      <c r="F2138" t="s">
        <v>303</v>
      </c>
      <c r="G2138" t="s">
        <v>235</v>
      </c>
      <c r="I2138" t="s">
        <v>772</v>
      </c>
      <c r="J2138" t="s">
        <v>232</v>
      </c>
      <c r="K2138" t="s">
        <v>232</v>
      </c>
      <c r="L2138" t="s">
        <v>232</v>
      </c>
      <c r="M2138" t="s">
        <v>232</v>
      </c>
      <c r="N2138" t="s">
        <v>232</v>
      </c>
      <c r="O2138" t="s">
        <v>232</v>
      </c>
      <c r="P2138" t="s">
        <v>232</v>
      </c>
      <c r="Q2138" t="s">
        <v>232</v>
      </c>
      <c r="R2138" t="s">
        <v>232</v>
      </c>
      <c r="S2138" t="s">
        <v>232</v>
      </c>
      <c r="T2138" t="s">
        <v>232</v>
      </c>
      <c r="U2138" t="s">
        <v>232</v>
      </c>
      <c r="V2138" t="s">
        <v>232</v>
      </c>
      <c r="W2138" t="s">
        <v>232</v>
      </c>
      <c r="X2138" t="s">
        <v>232</v>
      </c>
      <c r="Y2138" t="s">
        <v>232</v>
      </c>
      <c r="Z2138" t="s">
        <v>232</v>
      </c>
      <c r="AA2138" t="s">
        <v>232</v>
      </c>
      <c r="AB2138" t="s">
        <v>232</v>
      </c>
      <c r="AC2138" t="s">
        <v>232</v>
      </c>
      <c r="AD2138" t="s">
        <v>232</v>
      </c>
      <c r="AE2138" t="s">
        <v>232</v>
      </c>
      <c r="AF2138" t="s">
        <v>232</v>
      </c>
      <c r="AG2138" t="s">
        <v>232</v>
      </c>
      <c r="AH2138" t="s">
        <v>232</v>
      </c>
      <c r="AI2138" t="s">
        <v>232</v>
      </c>
      <c r="AJ2138" t="s">
        <v>232</v>
      </c>
      <c r="AK2138" t="s">
        <v>232</v>
      </c>
      <c r="AL2138" t="s">
        <v>232</v>
      </c>
      <c r="AM2138" t="s">
        <v>232</v>
      </c>
      <c r="AN2138" t="s">
        <v>232</v>
      </c>
      <c r="AO2138" t="s">
        <v>232</v>
      </c>
      <c r="AP2138" t="s">
        <v>232</v>
      </c>
      <c r="AQ2138" t="s">
        <v>232</v>
      </c>
      <c r="AR2138" t="s">
        <v>232</v>
      </c>
      <c r="AS2138">
        <v>18.117999999999999</v>
      </c>
      <c r="AT2138">
        <v>3.5230000000000001</v>
      </c>
      <c r="AU2138">
        <v>-12.462999999999999</v>
      </c>
      <c r="AV2138">
        <v>41.579000000000001</v>
      </c>
      <c r="AW2138">
        <v>-3.4000000000000002E-2</v>
      </c>
      <c r="AX2138">
        <v>-7.4249999999999998</v>
      </c>
      <c r="AY2138">
        <v>-3.4849999999999999</v>
      </c>
      <c r="AZ2138">
        <v>-3.2120000000000002</v>
      </c>
      <c r="BA2138">
        <v>-3.319</v>
      </c>
      <c r="BB2138">
        <v>-4.3040000000000003</v>
      </c>
      <c r="BC2138">
        <v>2016</v>
      </c>
    </row>
    <row r="2139" spans="1:55" x14ac:dyDescent="0.25">
      <c r="A2139">
        <v>321</v>
      </c>
      <c r="B2139" t="s">
        <v>768</v>
      </c>
      <c r="C2139" t="s">
        <v>305</v>
      </c>
      <c r="D2139" t="s">
        <v>769</v>
      </c>
      <c r="E2139" t="s">
        <v>306</v>
      </c>
      <c r="F2139" t="s">
        <v>307</v>
      </c>
      <c r="G2139" t="s">
        <v>235</v>
      </c>
      <c r="I2139" t="s">
        <v>772</v>
      </c>
      <c r="J2139" t="s">
        <v>232</v>
      </c>
      <c r="K2139" t="s">
        <v>232</v>
      </c>
      <c r="L2139" t="s">
        <v>232</v>
      </c>
      <c r="M2139" t="s">
        <v>232</v>
      </c>
      <c r="N2139" t="s">
        <v>232</v>
      </c>
      <c r="O2139" t="s">
        <v>232</v>
      </c>
      <c r="P2139" t="s">
        <v>232</v>
      </c>
      <c r="Q2139" t="s">
        <v>232</v>
      </c>
      <c r="R2139" t="s">
        <v>232</v>
      </c>
      <c r="S2139" t="s">
        <v>232</v>
      </c>
      <c r="T2139" t="s">
        <v>232</v>
      </c>
      <c r="U2139" t="s">
        <v>232</v>
      </c>
      <c r="V2139" t="s">
        <v>232</v>
      </c>
      <c r="W2139" t="s">
        <v>232</v>
      </c>
      <c r="X2139" t="s">
        <v>232</v>
      </c>
      <c r="Y2139" t="s">
        <v>232</v>
      </c>
      <c r="Z2139" t="s">
        <v>232</v>
      </c>
      <c r="AA2139" t="s">
        <v>232</v>
      </c>
      <c r="AB2139" t="s">
        <v>232</v>
      </c>
      <c r="AC2139" t="s">
        <v>232</v>
      </c>
      <c r="AD2139" t="s">
        <v>232</v>
      </c>
      <c r="AE2139" t="s">
        <v>232</v>
      </c>
      <c r="AF2139" t="s">
        <v>232</v>
      </c>
      <c r="AG2139" t="s">
        <v>232</v>
      </c>
      <c r="AH2139" t="s">
        <v>232</v>
      </c>
      <c r="AI2139" t="s">
        <v>232</v>
      </c>
      <c r="AJ2139" t="s">
        <v>232</v>
      </c>
      <c r="AK2139" t="s">
        <v>232</v>
      </c>
      <c r="AL2139" t="s">
        <v>232</v>
      </c>
      <c r="AM2139" t="s">
        <v>232</v>
      </c>
      <c r="AN2139" t="s">
        <v>232</v>
      </c>
      <c r="AO2139" t="s">
        <v>232</v>
      </c>
      <c r="AP2139" t="s">
        <v>232</v>
      </c>
      <c r="AQ2139" t="s">
        <v>232</v>
      </c>
      <c r="AR2139" t="s">
        <v>232</v>
      </c>
      <c r="AS2139">
        <v>4.5839999999999996</v>
      </c>
      <c r="AT2139">
        <v>-2.278</v>
      </c>
      <c r="AU2139">
        <v>-12.637</v>
      </c>
      <c r="AV2139">
        <v>50.936</v>
      </c>
      <c r="AW2139">
        <v>-6.468</v>
      </c>
      <c r="AX2139">
        <v>-13.029</v>
      </c>
      <c r="AY2139">
        <v>-2.6360000000000001</v>
      </c>
      <c r="AZ2139">
        <v>-7.6219999999999999</v>
      </c>
      <c r="BA2139">
        <v>-5.819</v>
      </c>
      <c r="BB2139">
        <v>-10.205</v>
      </c>
      <c r="BC2139">
        <v>2016</v>
      </c>
    </row>
    <row r="2140" spans="1:55" x14ac:dyDescent="0.25">
      <c r="A2140">
        <v>321</v>
      </c>
      <c r="B2140" t="s">
        <v>768</v>
      </c>
      <c r="C2140" t="s">
        <v>308</v>
      </c>
      <c r="D2140" t="s">
        <v>769</v>
      </c>
      <c r="E2140" t="s">
        <v>309</v>
      </c>
      <c r="F2140" t="s">
        <v>310</v>
      </c>
      <c r="G2140" t="s">
        <v>235</v>
      </c>
      <c r="I2140" t="s">
        <v>772</v>
      </c>
      <c r="J2140" t="s">
        <v>232</v>
      </c>
      <c r="K2140" t="s">
        <v>232</v>
      </c>
      <c r="L2140" t="s">
        <v>232</v>
      </c>
      <c r="M2140" t="s">
        <v>232</v>
      </c>
      <c r="N2140" t="s">
        <v>232</v>
      </c>
      <c r="O2140" t="s">
        <v>232</v>
      </c>
      <c r="P2140" t="s">
        <v>232</v>
      </c>
      <c r="Q2140" t="s">
        <v>232</v>
      </c>
      <c r="R2140" t="s">
        <v>232</v>
      </c>
      <c r="S2140" t="s">
        <v>232</v>
      </c>
      <c r="T2140" t="s">
        <v>232</v>
      </c>
      <c r="U2140" t="s">
        <v>232</v>
      </c>
      <c r="V2140" t="s">
        <v>232</v>
      </c>
      <c r="W2140" t="s">
        <v>232</v>
      </c>
      <c r="X2140" t="s">
        <v>232</v>
      </c>
      <c r="Y2140" t="s">
        <v>232</v>
      </c>
      <c r="Z2140" t="s">
        <v>232</v>
      </c>
      <c r="AA2140" t="s">
        <v>232</v>
      </c>
      <c r="AB2140" t="s">
        <v>232</v>
      </c>
      <c r="AC2140" t="s">
        <v>232</v>
      </c>
      <c r="AD2140" t="s">
        <v>232</v>
      </c>
      <c r="AE2140" t="s">
        <v>232</v>
      </c>
      <c r="AF2140" t="s">
        <v>232</v>
      </c>
      <c r="AG2140" t="s">
        <v>232</v>
      </c>
      <c r="AH2140" t="s">
        <v>232</v>
      </c>
      <c r="AI2140" t="s">
        <v>232</v>
      </c>
      <c r="AJ2140" t="s">
        <v>232</v>
      </c>
      <c r="AK2140" t="s">
        <v>232</v>
      </c>
      <c r="AL2140" t="s">
        <v>232</v>
      </c>
      <c r="AM2140" t="s">
        <v>232</v>
      </c>
      <c r="AN2140" t="s">
        <v>232</v>
      </c>
      <c r="AO2140" t="s">
        <v>232</v>
      </c>
      <c r="AP2140" t="s">
        <v>232</v>
      </c>
      <c r="AQ2140" t="s">
        <v>232</v>
      </c>
      <c r="AR2140" t="s">
        <v>232</v>
      </c>
      <c r="AS2140">
        <v>2.6360000000000001</v>
      </c>
      <c r="AT2140">
        <v>3.774</v>
      </c>
      <c r="AU2140">
        <v>-12.22</v>
      </c>
      <c r="AV2140">
        <v>-30.719000000000001</v>
      </c>
      <c r="AW2140">
        <v>36.667000000000002</v>
      </c>
      <c r="AX2140">
        <v>15.526999999999999</v>
      </c>
      <c r="AY2140">
        <v>4.4569999999999999</v>
      </c>
      <c r="AZ2140">
        <v>6.3559999999999999</v>
      </c>
      <c r="BA2140">
        <v>4.1689999999999996</v>
      </c>
      <c r="BB2140">
        <v>3.5179999999999998</v>
      </c>
      <c r="BC2140">
        <v>2016</v>
      </c>
    </row>
    <row r="2141" spans="1:55" x14ac:dyDescent="0.25">
      <c r="A2141">
        <v>321</v>
      </c>
      <c r="B2141" t="s">
        <v>768</v>
      </c>
      <c r="C2141" t="s">
        <v>311</v>
      </c>
      <c r="D2141" t="s">
        <v>769</v>
      </c>
      <c r="E2141" t="s">
        <v>312</v>
      </c>
      <c r="F2141" t="s">
        <v>313</v>
      </c>
      <c r="G2141" t="s">
        <v>235</v>
      </c>
      <c r="I2141" t="s">
        <v>772</v>
      </c>
      <c r="J2141" t="s">
        <v>232</v>
      </c>
      <c r="K2141" t="s">
        <v>232</v>
      </c>
      <c r="L2141" t="s">
        <v>232</v>
      </c>
      <c r="M2141" t="s">
        <v>232</v>
      </c>
      <c r="N2141" t="s">
        <v>232</v>
      </c>
      <c r="O2141" t="s">
        <v>232</v>
      </c>
      <c r="P2141" t="s">
        <v>232</v>
      </c>
      <c r="Q2141" t="s">
        <v>232</v>
      </c>
      <c r="R2141" t="s">
        <v>232</v>
      </c>
      <c r="S2141" t="s">
        <v>232</v>
      </c>
      <c r="T2141" t="s">
        <v>232</v>
      </c>
      <c r="U2141" t="s">
        <v>232</v>
      </c>
      <c r="V2141" t="s">
        <v>232</v>
      </c>
      <c r="W2141" t="s">
        <v>232</v>
      </c>
      <c r="X2141" t="s">
        <v>232</v>
      </c>
      <c r="Y2141" t="s">
        <v>232</v>
      </c>
      <c r="Z2141" t="s">
        <v>232</v>
      </c>
      <c r="AA2141" t="s">
        <v>232</v>
      </c>
      <c r="AB2141" t="s">
        <v>232</v>
      </c>
      <c r="AC2141" t="s">
        <v>232</v>
      </c>
      <c r="AD2141" t="s">
        <v>232</v>
      </c>
      <c r="AE2141" t="s">
        <v>232</v>
      </c>
      <c r="AF2141" t="s">
        <v>232</v>
      </c>
      <c r="AG2141" t="s">
        <v>232</v>
      </c>
      <c r="AH2141" t="s">
        <v>232</v>
      </c>
      <c r="AI2141" t="s">
        <v>232</v>
      </c>
      <c r="AJ2141" t="s">
        <v>232</v>
      </c>
      <c r="AK2141" t="s">
        <v>232</v>
      </c>
      <c r="AL2141" t="s">
        <v>232</v>
      </c>
      <c r="AM2141" t="s">
        <v>232</v>
      </c>
      <c r="AN2141" t="s">
        <v>232</v>
      </c>
      <c r="AO2141" t="s">
        <v>232</v>
      </c>
      <c r="AP2141" t="s">
        <v>232</v>
      </c>
      <c r="AQ2141" t="s">
        <v>232</v>
      </c>
      <c r="AR2141" t="s">
        <v>232</v>
      </c>
      <c r="AS2141">
        <v>2.5539999999999998</v>
      </c>
      <c r="AT2141">
        <v>-27.08</v>
      </c>
      <c r="AU2141">
        <v>-18.521000000000001</v>
      </c>
      <c r="AV2141">
        <v>-8.77</v>
      </c>
      <c r="AW2141">
        <v>13.845000000000001</v>
      </c>
      <c r="AX2141">
        <v>8.2889999999999997</v>
      </c>
      <c r="AY2141">
        <v>10.488</v>
      </c>
      <c r="AZ2141">
        <v>11.289</v>
      </c>
      <c r="BA2141">
        <v>3.8980000000000001</v>
      </c>
      <c r="BB2141">
        <v>3.42</v>
      </c>
      <c r="BC2141">
        <v>2016</v>
      </c>
    </row>
    <row r="2142" spans="1:55" x14ac:dyDescent="0.25">
      <c r="A2142">
        <v>321</v>
      </c>
      <c r="B2142" t="s">
        <v>768</v>
      </c>
      <c r="C2142" t="s">
        <v>314</v>
      </c>
      <c r="D2142" t="s">
        <v>769</v>
      </c>
      <c r="E2142" t="s">
        <v>315</v>
      </c>
      <c r="F2142" t="s">
        <v>316</v>
      </c>
      <c r="G2142" t="s">
        <v>317</v>
      </c>
    </row>
    <row r="2143" spans="1:55" x14ac:dyDescent="0.25">
      <c r="A2143">
        <v>321</v>
      </c>
      <c r="B2143" t="s">
        <v>768</v>
      </c>
      <c r="C2143" t="s">
        <v>318</v>
      </c>
      <c r="D2143" t="s">
        <v>769</v>
      </c>
      <c r="E2143" t="s">
        <v>319</v>
      </c>
      <c r="F2143" t="s">
        <v>320</v>
      </c>
      <c r="G2143" t="s">
        <v>321</v>
      </c>
      <c r="H2143" t="s">
        <v>322</v>
      </c>
    </row>
    <row r="2144" spans="1:55" x14ac:dyDescent="0.25">
      <c r="A2144">
        <v>321</v>
      </c>
      <c r="B2144" t="s">
        <v>768</v>
      </c>
      <c r="C2144" t="s">
        <v>323</v>
      </c>
      <c r="D2144" t="s">
        <v>769</v>
      </c>
      <c r="E2144" t="s">
        <v>324</v>
      </c>
      <c r="F2144" t="s">
        <v>325</v>
      </c>
      <c r="G2144" t="s">
        <v>321</v>
      </c>
      <c r="H2144" t="s">
        <v>322</v>
      </c>
      <c r="I2144" t="s">
        <v>773</v>
      </c>
      <c r="J2144" t="s">
        <v>232</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2011</v>
      </c>
    </row>
    <row r="2145" spans="1:55" x14ac:dyDescent="0.25">
      <c r="A2145">
        <v>321</v>
      </c>
      <c r="B2145" t="s">
        <v>768</v>
      </c>
      <c r="C2145" t="s">
        <v>327</v>
      </c>
      <c r="D2145" t="s">
        <v>769</v>
      </c>
      <c r="E2145" t="s">
        <v>328</v>
      </c>
      <c r="F2145" t="s">
        <v>329</v>
      </c>
      <c r="G2145" t="s">
        <v>229</v>
      </c>
      <c r="H2145" t="s">
        <v>230</v>
      </c>
      <c r="I2145" t="s">
        <v>774</v>
      </c>
      <c r="J2145" t="s">
        <v>232</v>
      </c>
      <c r="K2145" t="s">
        <v>232</v>
      </c>
      <c r="L2145" t="s">
        <v>232</v>
      </c>
      <c r="M2145" t="s">
        <v>232</v>
      </c>
      <c r="N2145" t="s">
        <v>232</v>
      </c>
      <c r="O2145" t="s">
        <v>232</v>
      </c>
      <c r="P2145" t="s">
        <v>232</v>
      </c>
      <c r="Q2145" t="s">
        <v>232</v>
      </c>
      <c r="R2145" t="s">
        <v>232</v>
      </c>
      <c r="S2145" t="s">
        <v>232</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0.66800000000000004</v>
      </c>
      <c r="AT2145">
        <v>0.88500000000000001</v>
      </c>
      <c r="AU2145">
        <v>0.78800000000000003</v>
      </c>
      <c r="AV2145">
        <v>0.61299999999999999</v>
      </c>
      <c r="AW2145">
        <v>0.59699999999999998</v>
      </c>
      <c r="AX2145">
        <v>0.55100000000000005</v>
      </c>
      <c r="AY2145">
        <v>0.54</v>
      </c>
      <c r="AZ2145">
        <v>0.52700000000000002</v>
      </c>
      <c r="BA2145">
        <v>0.53300000000000003</v>
      </c>
      <c r="BB2145">
        <v>0.55200000000000005</v>
      </c>
      <c r="BC2145">
        <v>2017</v>
      </c>
    </row>
    <row r="2146" spans="1:55" x14ac:dyDescent="0.25">
      <c r="A2146">
        <v>321</v>
      </c>
      <c r="B2146" t="s">
        <v>768</v>
      </c>
      <c r="C2146" t="s">
        <v>331</v>
      </c>
      <c r="D2146" t="s">
        <v>769</v>
      </c>
      <c r="E2146" t="s">
        <v>328</v>
      </c>
      <c r="F2146" t="s">
        <v>329</v>
      </c>
      <c r="G2146" t="s">
        <v>282</v>
      </c>
      <c r="I2146" t="s">
        <v>332</v>
      </c>
      <c r="J2146" t="s">
        <v>232</v>
      </c>
      <c r="K2146" t="s">
        <v>232</v>
      </c>
      <c r="L2146" t="s">
        <v>232</v>
      </c>
      <c r="M2146" t="s">
        <v>232</v>
      </c>
      <c r="N2146" t="s">
        <v>232</v>
      </c>
      <c r="O2146" t="s">
        <v>232</v>
      </c>
      <c r="P2146" t="s">
        <v>232</v>
      </c>
      <c r="Q2146" t="s">
        <v>232</v>
      </c>
      <c r="R2146" t="s">
        <v>232</v>
      </c>
      <c r="S2146" t="s">
        <v>232</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36.045999999999999</v>
      </c>
      <c r="AO2146">
        <v>30.818999999999999</v>
      </c>
      <c r="AP2146">
        <v>30.446999999999999</v>
      </c>
      <c r="AQ2146">
        <v>30.032</v>
      </c>
      <c r="AR2146">
        <v>27.109000000000002</v>
      </c>
      <c r="AS2146">
        <v>44.29</v>
      </c>
      <c r="AT2146">
        <v>57.780999999999999</v>
      </c>
      <c r="AU2146">
        <v>55.783000000000001</v>
      </c>
      <c r="AV2146">
        <v>43.878</v>
      </c>
      <c r="AW2146">
        <v>39.067</v>
      </c>
      <c r="AX2146">
        <v>33.548000000000002</v>
      </c>
      <c r="AY2146">
        <v>30.983000000000001</v>
      </c>
      <c r="AZ2146">
        <v>28.870999999999999</v>
      </c>
      <c r="BA2146">
        <v>28.227</v>
      </c>
      <c r="BB2146">
        <v>28.213000000000001</v>
      </c>
      <c r="BC2146">
        <v>2017</v>
      </c>
    </row>
    <row r="2147" spans="1:55" x14ac:dyDescent="0.25">
      <c r="A2147">
        <v>321</v>
      </c>
      <c r="B2147" t="s">
        <v>768</v>
      </c>
      <c r="C2147" t="s">
        <v>333</v>
      </c>
      <c r="D2147" t="s">
        <v>769</v>
      </c>
      <c r="E2147" t="s">
        <v>334</v>
      </c>
      <c r="F2147" t="s">
        <v>335</v>
      </c>
      <c r="G2147" t="s">
        <v>229</v>
      </c>
      <c r="H2147" t="s">
        <v>230</v>
      </c>
      <c r="I2147" t="s">
        <v>774</v>
      </c>
      <c r="J2147" t="s">
        <v>232</v>
      </c>
      <c r="K2147" t="s">
        <v>232</v>
      </c>
      <c r="L2147" t="s">
        <v>232</v>
      </c>
      <c r="M2147" t="s">
        <v>232</v>
      </c>
      <c r="N2147" t="s">
        <v>232</v>
      </c>
      <c r="O2147" t="s">
        <v>232</v>
      </c>
      <c r="P2147" t="s">
        <v>232</v>
      </c>
      <c r="Q2147" t="s">
        <v>232</v>
      </c>
      <c r="R2147" t="s">
        <v>232</v>
      </c>
      <c r="S2147" t="s">
        <v>232</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0.83499999999999996</v>
      </c>
      <c r="AW2147">
        <v>0.61799999999999999</v>
      </c>
      <c r="AX2147">
        <v>0.60599999999999998</v>
      </c>
      <c r="AY2147">
        <v>0.58299999999999996</v>
      </c>
      <c r="AZ2147">
        <v>0.56899999999999995</v>
      </c>
      <c r="BA2147">
        <v>0.53900000000000003</v>
      </c>
      <c r="BB2147">
        <v>0.55800000000000005</v>
      </c>
      <c r="BC2147">
        <v>2017</v>
      </c>
    </row>
    <row r="2148" spans="1:55" x14ac:dyDescent="0.25">
      <c r="A2148">
        <v>321</v>
      </c>
      <c r="B2148" t="s">
        <v>768</v>
      </c>
      <c r="C2148" t="s">
        <v>336</v>
      </c>
      <c r="D2148" t="s">
        <v>769</v>
      </c>
      <c r="E2148" t="s">
        <v>334</v>
      </c>
      <c r="F2148" t="s">
        <v>335</v>
      </c>
      <c r="G2148" t="s">
        <v>282</v>
      </c>
      <c r="I2148" t="s">
        <v>337</v>
      </c>
      <c r="J2148" t="s">
        <v>232</v>
      </c>
      <c r="K2148" t="s">
        <v>232</v>
      </c>
      <c r="L2148" t="s">
        <v>232</v>
      </c>
      <c r="M2148" t="s">
        <v>232</v>
      </c>
      <c r="N2148" t="s">
        <v>232</v>
      </c>
      <c r="O2148" t="s">
        <v>232</v>
      </c>
      <c r="P2148" t="s">
        <v>232</v>
      </c>
      <c r="Q2148" t="s">
        <v>232</v>
      </c>
      <c r="R2148" t="s">
        <v>232</v>
      </c>
      <c r="S2148" t="s">
        <v>232</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39.429000000000002</v>
      </c>
      <c r="AO2148">
        <v>35.222000000000001</v>
      </c>
      <c r="AP2148">
        <v>35.805999999999997</v>
      </c>
      <c r="AQ2148">
        <v>32.865000000000002</v>
      </c>
      <c r="AR2148">
        <v>31.704999999999998</v>
      </c>
      <c r="AS2148">
        <v>32.404000000000003</v>
      </c>
      <c r="AT2148">
        <v>43.470999999999997</v>
      </c>
      <c r="AU2148">
        <v>55.508000000000003</v>
      </c>
      <c r="AV2148">
        <v>59.783999999999999</v>
      </c>
      <c r="AW2148">
        <v>40.438000000000002</v>
      </c>
      <c r="AX2148">
        <v>36.871000000000002</v>
      </c>
      <c r="AY2148">
        <v>33.462000000000003</v>
      </c>
      <c r="AZ2148">
        <v>31.202999999999999</v>
      </c>
      <c r="BA2148">
        <v>28.532</v>
      </c>
      <c r="BB2148">
        <v>28.533000000000001</v>
      </c>
      <c r="BC2148">
        <v>2017</v>
      </c>
    </row>
    <row r="2149" spans="1:55" x14ac:dyDescent="0.25">
      <c r="A2149">
        <v>321</v>
      </c>
      <c r="B2149" t="s">
        <v>768</v>
      </c>
      <c r="C2149" t="s">
        <v>338</v>
      </c>
      <c r="D2149" t="s">
        <v>769</v>
      </c>
      <c r="E2149" t="s">
        <v>339</v>
      </c>
      <c r="F2149" t="s">
        <v>340</v>
      </c>
      <c r="G2149" t="s">
        <v>229</v>
      </c>
      <c r="H2149" t="s">
        <v>230</v>
      </c>
      <c r="I2149" t="s">
        <v>774</v>
      </c>
      <c r="J2149" t="s">
        <v>232</v>
      </c>
      <c r="K2149" t="s">
        <v>232</v>
      </c>
      <c r="L2149" t="s">
        <v>232</v>
      </c>
      <c r="M2149" t="s">
        <v>232</v>
      </c>
      <c r="N2149" t="s">
        <v>232</v>
      </c>
      <c r="O2149" t="s">
        <v>232</v>
      </c>
      <c r="P2149" t="s">
        <v>232</v>
      </c>
      <c r="Q2149" t="s">
        <v>232</v>
      </c>
      <c r="R2149" t="s">
        <v>232</v>
      </c>
      <c r="S2149" t="s">
        <v>232</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0.17899999999999999</v>
      </c>
      <c r="AT2149">
        <v>0.219</v>
      </c>
      <c r="AU2149">
        <v>4.0000000000000001E-3</v>
      </c>
      <c r="AV2149">
        <v>-0.222</v>
      </c>
      <c r="AW2149">
        <v>-2.1000000000000001E-2</v>
      </c>
      <c r="AX2149">
        <v>-5.5E-2</v>
      </c>
      <c r="AY2149">
        <v>-4.2999999999999997E-2</v>
      </c>
      <c r="AZ2149">
        <v>-4.2999999999999997E-2</v>
      </c>
      <c r="BA2149">
        <v>-6.0000000000000001E-3</v>
      </c>
      <c r="BB2149">
        <v>-6.0000000000000001E-3</v>
      </c>
      <c r="BC2149">
        <v>2017</v>
      </c>
    </row>
    <row r="2150" spans="1:55" x14ac:dyDescent="0.25">
      <c r="A2150">
        <v>321</v>
      </c>
      <c r="B2150" t="s">
        <v>768</v>
      </c>
      <c r="C2150" t="s">
        <v>341</v>
      </c>
      <c r="D2150" t="s">
        <v>769</v>
      </c>
      <c r="E2150" t="s">
        <v>339</v>
      </c>
      <c r="F2150" t="s">
        <v>340</v>
      </c>
      <c r="G2150" t="s">
        <v>282</v>
      </c>
      <c r="I2150" t="s">
        <v>342</v>
      </c>
      <c r="J2150" t="s">
        <v>232</v>
      </c>
      <c r="K2150" t="s">
        <v>232</v>
      </c>
      <c r="L2150" t="s">
        <v>232</v>
      </c>
      <c r="M2150" t="s">
        <v>232</v>
      </c>
      <c r="N2150" t="s">
        <v>232</v>
      </c>
      <c r="O2150" t="s">
        <v>232</v>
      </c>
      <c r="P2150" t="s">
        <v>232</v>
      </c>
      <c r="Q2150" t="s">
        <v>232</v>
      </c>
      <c r="R2150" t="s">
        <v>232</v>
      </c>
      <c r="S2150" t="s">
        <v>232</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-5.359</v>
      </c>
      <c r="AQ2150">
        <v>-2.8330000000000002</v>
      </c>
      <c r="AR2150">
        <v>-4.5960000000000001</v>
      </c>
      <c r="AS2150">
        <v>11.885</v>
      </c>
      <c r="AT2150">
        <v>14.311</v>
      </c>
      <c r="AU2150">
        <v>0.27500000000000002</v>
      </c>
      <c r="AV2150">
        <v>-15.906000000000001</v>
      </c>
      <c r="AW2150">
        <v>-1.371</v>
      </c>
      <c r="AX2150">
        <v>-3.3239999999999998</v>
      </c>
      <c r="AY2150">
        <v>-2.48</v>
      </c>
      <c r="AZ2150">
        <v>-2.331</v>
      </c>
      <c r="BA2150">
        <v>-0.30599999999999999</v>
      </c>
      <c r="BB2150">
        <v>-0.32</v>
      </c>
      <c r="BC2150">
        <v>2017</v>
      </c>
    </row>
    <row r="2151" spans="1:55" x14ac:dyDescent="0.25">
      <c r="A2151">
        <v>321</v>
      </c>
      <c r="B2151" t="s">
        <v>768</v>
      </c>
      <c r="C2151" t="s">
        <v>343</v>
      </c>
      <c r="D2151" t="s">
        <v>769</v>
      </c>
      <c r="E2151" t="s">
        <v>344</v>
      </c>
      <c r="F2151" t="s">
        <v>345</v>
      </c>
      <c r="G2151" t="s">
        <v>229</v>
      </c>
      <c r="H2151" t="s">
        <v>230</v>
      </c>
    </row>
    <row r="2152" spans="1:55" x14ac:dyDescent="0.25">
      <c r="A2152">
        <v>321</v>
      </c>
      <c r="B2152" t="s">
        <v>768</v>
      </c>
      <c r="C2152" t="s">
        <v>346</v>
      </c>
      <c r="D2152" t="s">
        <v>769</v>
      </c>
      <c r="E2152" t="s">
        <v>344</v>
      </c>
      <c r="F2152" t="s">
        <v>345</v>
      </c>
      <c r="G2152" t="s">
        <v>270</v>
      </c>
    </row>
    <row r="2153" spans="1:55" x14ac:dyDescent="0.25">
      <c r="A2153">
        <v>321</v>
      </c>
      <c r="B2153" t="s">
        <v>768</v>
      </c>
      <c r="C2153" t="s">
        <v>347</v>
      </c>
      <c r="D2153" t="s">
        <v>769</v>
      </c>
      <c r="E2153" t="s">
        <v>348</v>
      </c>
      <c r="F2153" t="s">
        <v>349</v>
      </c>
      <c r="G2153" t="s">
        <v>229</v>
      </c>
      <c r="H2153" t="s">
        <v>230</v>
      </c>
      <c r="I2153" t="s">
        <v>774</v>
      </c>
      <c r="J2153" t="s">
        <v>232</v>
      </c>
      <c r="K2153" t="s">
        <v>232</v>
      </c>
      <c r="L2153" t="s">
        <v>232</v>
      </c>
      <c r="M2153" t="s">
        <v>232</v>
      </c>
      <c r="N2153" t="s">
        <v>232</v>
      </c>
      <c r="O2153" t="s">
        <v>232</v>
      </c>
      <c r="P2153" t="s">
        <v>232</v>
      </c>
      <c r="Q2153" t="s">
        <v>232</v>
      </c>
      <c r="R2153" t="s">
        <v>232</v>
      </c>
      <c r="S2153" t="s">
        <v>232</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374</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0.20799999999999999</v>
      </c>
      <c r="AT2153">
        <v>0.24299999999999999</v>
      </c>
      <c r="AU2153">
        <v>3.4000000000000002E-2</v>
      </c>
      <c r="AV2153">
        <v>-0.19700000000000001</v>
      </c>
      <c r="AW2153">
        <v>7.0000000000000001E-3</v>
      </c>
      <c r="AX2153">
        <v>-2.5999999999999999E-2</v>
      </c>
      <c r="AY2153">
        <v>-1.0999999999999999E-2</v>
      </c>
      <c r="AZ2153">
        <v>-8.9999999999999993E-3</v>
      </c>
      <c r="BA2153">
        <v>2.9000000000000001E-2</v>
      </c>
      <c r="BB2153">
        <v>0.03</v>
      </c>
      <c r="BC2153">
        <v>2017</v>
      </c>
    </row>
    <row r="2154" spans="1:55" x14ac:dyDescent="0.25">
      <c r="A2154">
        <v>321</v>
      </c>
      <c r="B2154" t="s">
        <v>768</v>
      </c>
      <c r="C2154" t="s">
        <v>350</v>
      </c>
      <c r="D2154" t="s">
        <v>769</v>
      </c>
      <c r="E2154" t="s">
        <v>348</v>
      </c>
      <c r="F2154" t="s">
        <v>349</v>
      </c>
      <c r="G2154" t="s">
        <v>282</v>
      </c>
      <c r="I2154" t="s">
        <v>351</v>
      </c>
      <c r="J2154" t="s">
        <v>232</v>
      </c>
      <c r="K2154" t="s">
        <v>232</v>
      </c>
      <c r="L2154" t="s">
        <v>232</v>
      </c>
      <c r="M2154" t="s">
        <v>232</v>
      </c>
      <c r="N2154" t="s">
        <v>232</v>
      </c>
      <c r="O2154" t="s">
        <v>232</v>
      </c>
      <c r="P2154" t="s">
        <v>232</v>
      </c>
      <c r="Q2154" t="s">
        <v>232</v>
      </c>
      <c r="R2154" t="s">
        <v>232</v>
      </c>
      <c r="S2154" t="s">
        <v>232</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-2.87</v>
      </c>
      <c r="AP2154">
        <v>-3.379</v>
      </c>
      <c r="AQ2154">
        <v>-0.82499999999999996</v>
      </c>
      <c r="AR2154">
        <v>-3.0089999999999999</v>
      </c>
      <c r="AS2154">
        <v>13.768000000000001</v>
      </c>
      <c r="AT2154">
        <v>15.891999999999999</v>
      </c>
      <c r="AU2154">
        <v>2.3769999999999998</v>
      </c>
      <c r="AV2154">
        <v>-14.065</v>
      </c>
      <c r="AW2154">
        <v>0.434</v>
      </c>
      <c r="AX2154">
        <v>-1.5529999999999999</v>
      </c>
      <c r="AY2154">
        <v>-0.63500000000000001</v>
      </c>
      <c r="AZ2154">
        <v>-0.502</v>
      </c>
      <c r="BA2154">
        <v>1.546</v>
      </c>
      <c r="BB2154">
        <v>1.532</v>
      </c>
      <c r="BC2154">
        <v>2017</v>
      </c>
    </row>
    <row r="2155" spans="1:55" x14ac:dyDescent="0.25">
      <c r="A2155">
        <v>321</v>
      </c>
      <c r="B2155" t="s">
        <v>768</v>
      </c>
      <c r="C2155" t="s">
        <v>352</v>
      </c>
      <c r="D2155" t="s">
        <v>769</v>
      </c>
      <c r="E2155" t="s">
        <v>353</v>
      </c>
      <c r="F2155" t="s">
        <v>354</v>
      </c>
      <c r="G2155" t="s">
        <v>229</v>
      </c>
      <c r="H2155" t="s">
        <v>230</v>
      </c>
    </row>
    <row r="2156" spans="1:55" x14ac:dyDescent="0.25">
      <c r="A2156">
        <v>321</v>
      </c>
      <c r="B2156" t="s">
        <v>768</v>
      </c>
      <c r="C2156" t="s">
        <v>355</v>
      </c>
      <c r="D2156" t="s">
        <v>769</v>
      </c>
      <c r="E2156" t="s">
        <v>353</v>
      </c>
      <c r="F2156" t="s">
        <v>354</v>
      </c>
      <c r="G2156" t="s">
        <v>282</v>
      </c>
    </row>
    <row r="2157" spans="1:55" x14ac:dyDescent="0.25">
      <c r="A2157">
        <v>321</v>
      </c>
      <c r="B2157" t="s">
        <v>768</v>
      </c>
      <c r="C2157" t="s">
        <v>356</v>
      </c>
      <c r="D2157" t="s">
        <v>769</v>
      </c>
      <c r="E2157" t="s">
        <v>357</v>
      </c>
      <c r="F2157" t="s">
        <v>358</v>
      </c>
      <c r="G2157" t="s">
        <v>229</v>
      </c>
      <c r="H2157" t="s">
        <v>230</v>
      </c>
      <c r="I2157" t="s">
        <v>774</v>
      </c>
      <c r="J2157" t="s">
        <v>232</v>
      </c>
      <c r="K2157" t="s">
        <v>232</v>
      </c>
      <c r="L2157" t="s">
        <v>232</v>
      </c>
      <c r="M2157" t="s">
        <v>232</v>
      </c>
      <c r="N2157" t="s">
        <v>232</v>
      </c>
      <c r="O2157" t="s">
        <v>232</v>
      </c>
      <c r="P2157" t="s">
        <v>232</v>
      </c>
      <c r="Q2157" t="s">
        <v>232</v>
      </c>
      <c r="R2157" t="s">
        <v>232</v>
      </c>
      <c r="S2157" t="s">
        <v>232</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1.1220000000000001</v>
      </c>
      <c r="AR2157">
        <v>1.1299999999999999</v>
      </c>
      <c r="AS2157">
        <v>1.135</v>
      </c>
      <c r="AT2157">
        <v>1.103</v>
      </c>
      <c r="AU2157">
        <v>1.1100000000000001</v>
      </c>
      <c r="AV2157">
        <v>1.1619999999999999</v>
      </c>
      <c r="AW2157">
        <v>1.2190000000000001</v>
      </c>
      <c r="AX2157">
        <v>1.351</v>
      </c>
      <c r="AY2157">
        <v>1.4510000000000001</v>
      </c>
      <c r="AZ2157">
        <v>1.5</v>
      </c>
      <c r="BA2157">
        <v>1.5209999999999999</v>
      </c>
      <c r="BB2157">
        <v>1.528</v>
      </c>
      <c r="BC2157">
        <v>2017</v>
      </c>
    </row>
    <row r="2158" spans="1:55" x14ac:dyDescent="0.25">
      <c r="A2158">
        <v>321</v>
      </c>
      <c r="B2158" t="s">
        <v>768</v>
      </c>
      <c r="C2158" t="s">
        <v>359</v>
      </c>
      <c r="D2158" t="s">
        <v>769</v>
      </c>
      <c r="E2158" t="s">
        <v>357</v>
      </c>
      <c r="F2158" t="s">
        <v>358</v>
      </c>
      <c r="G2158" t="s">
        <v>282</v>
      </c>
      <c r="I2158" t="s">
        <v>360</v>
      </c>
      <c r="J2158" t="s">
        <v>232</v>
      </c>
      <c r="K2158" t="s">
        <v>232</v>
      </c>
      <c r="L2158" t="s">
        <v>232</v>
      </c>
      <c r="M2158" t="s">
        <v>232</v>
      </c>
      <c r="N2158" t="s">
        <v>232</v>
      </c>
      <c r="O2158" t="s">
        <v>232</v>
      </c>
      <c r="P2158" t="s">
        <v>232</v>
      </c>
      <c r="Q2158" t="s">
        <v>232</v>
      </c>
      <c r="R2158" t="s">
        <v>232</v>
      </c>
      <c r="S2158" t="s">
        <v>232</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66.831000000000003</v>
      </c>
      <c r="AO2158">
        <v>69.69</v>
      </c>
      <c r="AP2158">
        <v>72.367000000000004</v>
      </c>
      <c r="AQ2158">
        <v>80.147000000000006</v>
      </c>
      <c r="AR2158">
        <v>78.718000000000004</v>
      </c>
      <c r="AS2158">
        <v>75.265000000000001</v>
      </c>
      <c r="AT2158">
        <v>72.016000000000005</v>
      </c>
      <c r="AU2158">
        <v>78.551000000000002</v>
      </c>
      <c r="AV2158">
        <v>83.146000000000001</v>
      </c>
      <c r="AW2158">
        <v>79.841999999999999</v>
      </c>
      <c r="AX2158">
        <v>82.259</v>
      </c>
      <c r="AY2158">
        <v>83.274000000000001</v>
      </c>
      <c r="AZ2158">
        <v>82.244</v>
      </c>
      <c r="BA2158">
        <v>80.506</v>
      </c>
      <c r="BB2158">
        <v>78.153000000000006</v>
      </c>
      <c r="BC2158">
        <v>2017</v>
      </c>
    </row>
    <row r="2159" spans="1:55" x14ac:dyDescent="0.25">
      <c r="A2159">
        <v>321</v>
      </c>
      <c r="B2159" t="s">
        <v>768</v>
      </c>
      <c r="C2159" t="s">
        <v>361</v>
      </c>
      <c r="D2159" t="s">
        <v>769</v>
      </c>
      <c r="E2159" t="s">
        <v>362</v>
      </c>
      <c r="F2159" t="s">
        <v>363</v>
      </c>
      <c r="G2159" t="s">
        <v>229</v>
      </c>
      <c r="H2159" t="s">
        <v>230</v>
      </c>
      <c r="I2159" t="s">
        <v>774</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1.3420000000000001</v>
      </c>
      <c r="AQ2159">
        <v>1.399</v>
      </c>
      <c r="AR2159">
        <v>1.4350000000000001</v>
      </c>
      <c r="AS2159">
        <v>1.5069999999999999</v>
      </c>
      <c r="AT2159">
        <v>1.532</v>
      </c>
      <c r="AU2159">
        <v>1.413</v>
      </c>
      <c r="AV2159">
        <v>1.397</v>
      </c>
      <c r="AW2159">
        <v>1.5269999999999999</v>
      </c>
      <c r="AX2159">
        <v>1.6419999999999999</v>
      </c>
      <c r="AY2159">
        <v>1.742</v>
      </c>
      <c r="AZ2159">
        <v>1.8240000000000001</v>
      </c>
      <c r="BA2159">
        <v>1.889</v>
      </c>
      <c r="BB2159">
        <v>1.956</v>
      </c>
      <c r="BC2159">
        <v>2017</v>
      </c>
    </row>
    <row r="2160" spans="1:55" x14ac:dyDescent="0.25">
      <c r="A2160">
        <v>321</v>
      </c>
      <c r="B2160" t="s">
        <v>768</v>
      </c>
      <c r="C2160" t="s">
        <v>364</v>
      </c>
      <c r="D2160" t="s">
        <v>769</v>
      </c>
      <c r="E2160" t="s">
        <v>365</v>
      </c>
      <c r="F2160" t="s">
        <v>366</v>
      </c>
      <c r="G2160" t="s">
        <v>242</v>
      </c>
      <c r="H2160" t="s">
        <v>230</v>
      </c>
      <c r="I2160" t="s">
        <v>775</v>
      </c>
      <c r="J2160" t="s">
        <v>232</v>
      </c>
      <c r="K2160" t="s">
        <v>232</v>
      </c>
      <c r="L2160" t="s">
        <v>232</v>
      </c>
      <c r="M2160" t="s">
        <v>232</v>
      </c>
      <c r="N2160" t="s">
        <v>232</v>
      </c>
      <c r="O2160" t="s">
        <v>232</v>
      </c>
      <c r="P2160" t="s">
        <v>232</v>
      </c>
      <c r="Q2160" t="s">
        <v>232</v>
      </c>
      <c r="R2160" t="s">
        <v>232</v>
      </c>
      <c r="S2160" t="s">
        <v>232</v>
      </c>
      <c r="T2160" t="s">
        <v>232</v>
      </c>
      <c r="U2160" t="s">
        <v>232</v>
      </c>
      <c r="V2160" t="s">
        <v>232</v>
      </c>
      <c r="W2160" t="s">
        <v>232</v>
      </c>
      <c r="X2160" t="s">
        <v>232</v>
      </c>
      <c r="Y2160" t="s">
        <v>232</v>
      </c>
      <c r="Z2160" t="s">
        <v>232</v>
      </c>
      <c r="AA2160" t="s">
        <v>232</v>
      </c>
      <c r="AB2160" t="s">
        <v>232</v>
      </c>
      <c r="AC2160" t="s">
        <v>232</v>
      </c>
      <c r="AD2160" t="s">
        <v>232</v>
      </c>
      <c r="AE2160" t="s">
        <v>232</v>
      </c>
      <c r="AF2160" t="s">
        <v>232</v>
      </c>
      <c r="AG2160" t="s">
        <v>232</v>
      </c>
      <c r="AH2160" t="s">
        <v>232</v>
      </c>
      <c r="AI2160" t="s">
        <v>232</v>
      </c>
      <c r="AJ2160" t="s">
        <v>232</v>
      </c>
      <c r="AK2160" t="s">
        <v>232</v>
      </c>
      <c r="AL2160" t="s">
        <v>232</v>
      </c>
      <c r="AM2160" t="s">
        <v>232</v>
      </c>
      <c r="AN2160" t="s">
        <v>232</v>
      </c>
      <c r="AO2160" t="s">
        <v>232</v>
      </c>
      <c r="AP2160" t="s">
        <v>232</v>
      </c>
      <c r="AQ2160" t="s">
        <v>232</v>
      </c>
      <c r="AR2160">
        <v>-3.6999999999999998E-2</v>
      </c>
      <c r="AS2160">
        <v>-3.6999999999999998E-2</v>
      </c>
      <c r="AT2160">
        <v>-4.9000000000000002E-2</v>
      </c>
      <c r="AU2160">
        <v>-0.04</v>
      </c>
      <c r="AV2160">
        <v>-0.22800000000000001</v>
      </c>
      <c r="AW2160">
        <v>-0.16800000000000001</v>
      </c>
      <c r="AX2160">
        <v>-0.13500000000000001</v>
      </c>
      <c r="AY2160">
        <v>-0.13100000000000001</v>
      </c>
      <c r="AZ2160">
        <v>-0.109</v>
      </c>
      <c r="BA2160">
        <v>-8.7999999999999995E-2</v>
      </c>
      <c r="BB2160">
        <v>-6.2E-2</v>
      </c>
      <c r="BC2160">
        <v>2016</v>
      </c>
    </row>
    <row r="2161" spans="1:55" x14ac:dyDescent="0.25">
      <c r="A2161">
        <v>321</v>
      </c>
      <c r="B2161" t="s">
        <v>768</v>
      </c>
      <c r="C2161" t="s">
        <v>368</v>
      </c>
      <c r="D2161" t="s">
        <v>769</v>
      </c>
      <c r="E2161" t="s">
        <v>365</v>
      </c>
      <c r="F2161" t="s">
        <v>366</v>
      </c>
      <c r="G2161" t="s">
        <v>282</v>
      </c>
      <c r="I2161" t="s">
        <v>369</v>
      </c>
      <c r="J2161" t="s">
        <v>232</v>
      </c>
      <c r="K2161" t="s">
        <v>232</v>
      </c>
      <c r="L2161" t="s">
        <v>232</v>
      </c>
      <c r="M2161" t="s">
        <v>232</v>
      </c>
      <c r="N2161" t="s">
        <v>232</v>
      </c>
      <c r="O2161" t="s">
        <v>232</v>
      </c>
      <c r="P2161" t="s">
        <v>232</v>
      </c>
      <c r="Q2161" t="s">
        <v>232</v>
      </c>
      <c r="R2161" t="s">
        <v>232</v>
      </c>
      <c r="S2161" t="s">
        <v>232</v>
      </c>
      <c r="T2161" t="s">
        <v>232</v>
      </c>
      <c r="U2161" t="s">
        <v>232</v>
      </c>
      <c r="V2161" t="s">
        <v>232</v>
      </c>
      <c r="W2161" t="s">
        <v>232</v>
      </c>
      <c r="X2161" t="s">
        <v>232</v>
      </c>
      <c r="Y2161" t="s">
        <v>232</v>
      </c>
      <c r="Z2161" t="s">
        <v>232</v>
      </c>
      <c r="AA2161" t="s">
        <v>232</v>
      </c>
      <c r="AB2161" t="s">
        <v>232</v>
      </c>
      <c r="AC2161" t="s">
        <v>232</v>
      </c>
      <c r="AD2161" t="s">
        <v>232</v>
      </c>
      <c r="AE2161" t="s">
        <v>232</v>
      </c>
      <c r="AF2161" t="s">
        <v>232</v>
      </c>
      <c r="AG2161" t="s">
        <v>232</v>
      </c>
      <c r="AH2161" t="s">
        <v>232</v>
      </c>
      <c r="AI2161" t="s">
        <v>232</v>
      </c>
      <c r="AJ2161" t="s">
        <v>232</v>
      </c>
      <c r="AK2161" t="s">
        <v>232</v>
      </c>
      <c r="AL2161" t="s">
        <v>232</v>
      </c>
      <c r="AM2161" t="s">
        <v>232</v>
      </c>
      <c r="AN2161" t="s">
        <v>232</v>
      </c>
      <c r="AO2161" t="s">
        <v>232</v>
      </c>
      <c r="AP2161" t="s">
        <v>232</v>
      </c>
      <c r="AQ2161" t="s">
        <v>232</v>
      </c>
      <c r="AR2161">
        <v>-6.9470000000000001</v>
      </c>
      <c r="AS2161">
        <v>-6.8849999999999998</v>
      </c>
      <c r="AT2161">
        <v>-8.3520000000000003</v>
      </c>
      <c r="AU2161">
        <v>-7.3179999999999996</v>
      </c>
      <c r="AV2161">
        <v>-46.189</v>
      </c>
      <c r="AW2161">
        <v>-31.013000000000002</v>
      </c>
      <c r="AX2161">
        <v>-22.844999999999999</v>
      </c>
      <c r="AY2161">
        <v>-20.827000000000002</v>
      </c>
      <c r="AZ2161">
        <v>-16.405999999999999</v>
      </c>
      <c r="BA2161">
        <v>-12.78</v>
      </c>
      <c r="BB2161">
        <v>-8.6969999999999992</v>
      </c>
      <c r="BC2161">
        <v>2016</v>
      </c>
    </row>
    <row r="2162" spans="1:55" x14ac:dyDescent="0.25">
      <c r="A2162">
        <v>243</v>
      </c>
      <c r="B2162" t="s">
        <v>776</v>
      </c>
      <c r="C2162" t="s">
        <v>225</v>
      </c>
      <c r="D2162" t="s">
        <v>777</v>
      </c>
      <c r="E2162" t="s">
        <v>227</v>
      </c>
      <c r="F2162" t="s">
        <v>228</v>
      </c>
      <c r="G2162" t="s">
        <v>229</v>
      </c>
      <c r="H2162" t="s">
        <v>230</v>
      </c>
      <c r="I2162" t="s">
        <v>778</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52">
        <v>1002.28</v>
      </c>
      <c r="AD2162" s="52">
        <v>1049.01</v>
      </c>
      <c r="AE2162" s="52">
        <v>1074.81</v>
      </c>
      <c r="AF2162" s="52">
        <v>1123.1199999999999</v>
      </c>
      <c r="AG2162" s="52">
        <v>1108.01</v>
      </c>
      <c r="AH2162" s="52">
        <v>1136.48</v>
      </c>
      <c r="AI2162" s="52">
        <v>1243.6300000000001</v>
      </c>
      <c r="AJ2162" s="52">
        <v>1357.73</v>
      </c>
      <c r="AK2162" s="52">
        <v>1458.42</v>
      </c>
      <c r="AL2162" s="52">
        <v>1505.22</v>
      </c>
      <c r="AM2162" s="52">
        <v>1519.47</v>
      </c>
      <c r="AN2162" s="52">
        <v>1646.18</v>
      </c>
      <c r="AO2162" s="52">
        <v>1697.77</v>
      </c>
      <c r="AP2162" s="52">
        <v>1743.9</v>
      </c>
      <c r="AQ2162" s="52">
        <v>1828.92</v>
      </c>
      <c r="AR2162" s="52">
        <v>1968.58</v>
      </c>
      <c r="AS2162" s="52">
        <v>2107.0300000000002</v>
      </c>
      <c r="AT2162" s="52">
        <v>2246.36</v>
      </c>
      <c r="AU2162" s="52">
        <v>2348.61</v>
      </c>
      <c r="AV2162" s="52">
        <v>2513.0100000000002</v>
      </c>
      <c r="AW2162" s="52">
        <v>2641.51</v>
      </c>
      <c r="AX2162" s="52">
        <v>2773.31</v>
      </c>
      <c r="AY2162" s="52">
        <v>2913</v>
      </c>
      <c r="AZ2162" s="52">
        <v>3058.65</v>
      </c>
      <c r="BA2162" s="52">
        <v>3211.58</v>
      </c>
      <c r="BB2162" s="52">
        <v>3372.16</v>
      </c>
      <c r="BC2162">
        <v>2017</v>
      </c>
    </row>
    <row r="2163" spans="1:55" x14ac:dyDescent="0.25">
      <c r="A2163">
        <v>243</v>
      </c>
      <c r="B2163" t="s">
        <v>776</v>
      </c>
      <c r="C2163" t="s">
        <v>233</v>
      </c>
      <c r="D2163" t="s">
        <v>777</v>
      </c>
      <c r="E2163" t="s">
        <v>227</v>
      </c>
      <c r="F2163" t="s">
        <v>234</v>
      </c>
      <c r="G2163" t="s">
        <v>235</v>
      </c>
      <c r="I2163" t="s">
        <v>236</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7.6360000000000001</v>
      </c>
      <c r="AS2163">
        <v>7.0330000000000004</v>
      </c>
      <c r="AT2163">
        <v>6.6120000000000001</v>
      </c>
      <c r="AU2163">
        <v>4.5519999999999996</v>
      </c>
      <c r="AV2163">
        <v>7</v>
      </c>
      <c r="AW2163">
        <v>5.1130000000000004</v>
      </c>
      <c r="AX2163">
        <v>4.99</v>
      </c>
      <c r="AY2163">
        <v>5.0369999999999999</v>
      </c>
      <c r="AZ2163">
        <v>5</v>
      </c>
      <c r="BA2163">
        <v>5</v>
      </c>
      <c r="BB2163">
        <v>5</v>
      </c>
      <c r="BC2163">
        <v>2017</v>
      </c>
    </row>
    <row r="2164" spans="1:55" x14ac:dyDescent="0.25">
      <c r="A2164">
        <v>243</v>
      </c>
      <c r="B2164" t="s">
        <v>776</v>
      </c>
      <c r="C2164" t="s">
        <v>237</v>
      </c>
      <c r="D2164" t="s">
        <v>777</v>
      </c>
      <c r="E2164" t="s">
        <v>238</v>
      </c>
      <c r="F2164" t="s">
        <v>239</v>
      </c>
      <c r="G2164" t="s">
        <v>229</v>
      </c>
      <c r="H2164" t="s">
        <v>230</v>
      </c>
      <c r="I2164" t="s">
        <v>778</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52">
        <v>1083.45</v>
      </c>
      <c r="AJ2164" s="52">
        <v>1261.4000000000001</v>
      </c>
      <c r="AK2164" s="52">
        <v>1458.42</v>
      </c>
      <c r="AL2164" s="52">
        <v>1661.64</v>
      </c>
      <c r="AM2164" s="52">
        <v>1736.04</v>
      </c>
      <c r="AN2164" s="52">
        <v>1983.2</v>
      </c>
      <c r="AO2164" s="52">
        <v>2210.21</v>
      </c>
      <c r="AP2164" s="52">
        <v>2386.02</v>
      </c>
      <c r="AQ2164" s="52">
        <v>2619.77</v>
      </c>
      <c r="AR2164" s="52">
        <v>2877.53</v>
      </c>
      <c r="AS2164" s="52">
        <v>3099.65</v>
      </c>
      <c r="AT2164" s="52">
        <v>3333.42</v>
      </c>
      <c r="AU2164" s="52">
        <v>3613.15</v>
      </c>
      <c r="AV2164" s="52">
        <v>4003.87</v>
      </c>
      <c r="AW2164" s="52">
        <v>4328.91</v>
      </c>
      <c r="AX2164" s="52">
        <v>4733.5600000000004</v>
      </c>
      <c r="AY2164" s="52">
        <v>5169.3900000000003</v>
      </c>
      <c r="AZ2164" s="52">
        <v>5643.36</v>
      </c>
      <c r="BA2164" s="52">
        <v>6160.8</v>
      </c>
      <c r="BB2164" s="52">
        <v>6725.67</v>
      </c>
      <c r="BC2164">
        <v>2017</v>
      </c>
    </row>
    <row r="2165" spans="1:55" x14ac:dyDescent="0.25">
      <c r="A2165">
        <v>243</v>
      </c>
      <c r="B2165" t="s">
        <v>776</v>
      </c>
      <c r="C2165" t="s">
        <v>240</v>
      </c>
      <c r="D2165" t="s">
        <v>777</v>
      </c>
      <c r="E2165" t="s">
        <v>238</v>
      </c>
      <c r="F2165" t="s">
        <v>241</v>
      </c>
      <c r="G2165" t="s">
        <v>242</v>
      </c>
      <c r="H2165" t="s">
        <v>230</v>
      </c>
      <c r="I2165" t="s">
        <v>243</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66.156999999999996</v>
      </c>
      <c r="AS2165">
        <v>68.897999999999996</v>
      </c>
      <c r="AT2165">
        <v>72.433999999999997</v>
      </c>
      <c r="AU2165">
        <v>76.090999999999994</v>
      </c>
      <c r="AV2165">
        <v>80.94</v>
      </c>
      <c r="AW2165">
        <v>84.837000000000003</v>
      </c>
      <c r="AX2165">
        <v>90.459000000000003</v>
      </c>
      <c r="AY2165">
        <v>96.567999999999998</v>
      </c>
      <c r="AZ2165">
        <v>103.224</v>
      </c>
      <c r="BA2165">
        <v>110.47499999999999</v>
      </c>
      <c r="BB2165">
        <v>118.23399999999999</v>
      </c>
      <c r="BC2165">
        <v>2017</v>
      </c>
    </row>
    <row r="2166" spans="1:55" x14ac:dyDescent="0.25">
      <c r="A2166">
        <v>243</v>
      </c>
      <c r="B2166" t="s">
        <v>776</v>
      </c>
      <c r="C2166" t="s">
        <v>244</v>
      </c>
      <c r="D2166" t="s">
        <v>777</v>
      </c>
      <c r="E2166" t="s">
        <v>238</v>
      </c>
      <c r="F2166" t="s">
        <v>245</v>
      </c>
      <c r="G2166" t="s">
        <v>246</v>
      </c>
      <c r="H2166" t="s">
        <v>230</v>
      </c>
      <c r="I2166" t="s">
        <v>243</v>
      </c>
      <c r="J2166">
        <v>13.411</v>
      </c>
      <c r="K2166">
        <v>15.308</v>
      </c>
      <c r="L2166">
        <v>16.53</v>
      </c>
      <c r="M2166">
        <v>17.972000000000001</v>
      </c>
      <c r="N2166">
        <v>18.853999999999999</v>
      </c>
      <c r="O2166">
        <v>19.036999999999999</v>
      </c>
      <c r="P2166">
        <v>20.105</v>
      </c>
      <c r="Q2166">
        <v>22.686</v>
      </c>
      <c r="R2166">
        <v>23.992999999999999</v>
      </c>
      <c r="S2166">
        <v>26.030999999999999</v>
      </c>
      <c r="T2166">
        <v>25.532</v>
      </c>
      <c r="U2166">
        <v>26.645</v>
      </c>
      <c r="V2166">
        <v>30.31</v>
      </c>
      <c r="W2166">
        <v>33.313000000000002</v>
      </c>
      <c r="X2166">
        <v>34.908999999999999</v>
      </c>
      <c r="Y2166">
        <v>37.667999999999999</v>
      </c>
      <c r="Z2166">
        <v>40.65</v>
      </c>
      <c r="AA2166">
        <v>45.024999999999999</v>
      </c>
      <c r="AB2166">
        <v>48.588999999999999</v>
      </c>
      <c r="AC2166">
        <v>52.219000000000001</v>
      </c>
      <c r="AD2166">
        <v>55.875</v>
      </c>
      <c r="AE2166">
        <v>58.505000000000003</v>
      </c>
      <c r="AF2166">
        <v>62.101999999999997</v>
      </c>
      <c r="AG2166">
        <v>62.404000000000003</v>
      </c>
      <c r="AH2166">
        <v>65.730999999999995</v>
      </c>
      <c r="AI2166">
        <v>74.168000000000006</v>
      </c>
      <c r="AJ2166">
        <v>83.423000000000002</v>
      </c>
      <c r="AK2166">
        <v>92.016999999999996</v>
      </c>
      <c r="AL2166">
        <v>96.817999999999998</v>
      </c>
      <c r="AM2166">
        <v>98.478999999999999</v>
      </c>
      <c r="AN2166">
        <v>107.935</v>
      </c>
      <c r="AO2166">
        <v>113.643</v>
      </c>
      <c r="AP2166">
        <v>118.97</v>
      </c>
      <c r="AQ2166">
        <v>126.959</v>
      </c>
      <c r="AR2166">
        <v>139.239</v>
      </c>
      <c r="AS2166">
        <v>150.626</v>
      </c>
      <c r="AT2166">
        <v>162.34100000000001</v>
      </c>
      <c r="AU2166">
        <v>172.95699999999999</v>
      </c>
      <c r="AV2166">
        <v>189.23699999999999</v>
      </c>
      <c r="AW2166">
        <v>202.45</v>
      </c>
      <c r="AX2166">
        <v>216.99</v>
      </c>
      <c r="AY2166">
        <v>232.65700000000001</v>
      </c>
      <c r="AZ2166">
        <v>249.345</v>
      </c>
      <c r="BA2166">
        <v>267.238</v>
      </c>
      <c r="BB2166">
        <v>286.47199999999998</v>
      </c>
      <c r="BC2166">
        <v>2017</v>
      </c>
    </row>
    <row r="2167" spans="1:55" x14ac:dyDescent="0.25">
      <c r="A2167">
        <v>243</v>
      </c>
      <c r="B2167" t="s">
        <v>776</v>
      </c>
      <c r="C2167" t="s">
        <v>247</v>
      </c>
      <c r="D2167" t="s">
        <v>777</v>
      </c>
      <c r="E2167" t="s">
        <v>248</v>
      </c>
      <c r="F2167" t="s">
        <v>249</v>
      </c>
      <c r="G2167" t="s">
        <v>250</v>
      </c>
      <c r="I2167" t="s">
        <v>251</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146.173</v>
      </c>
      <c r="AS2167">
        <v>147.11000000000001</v>
      </c>
      <c r="AT2167">
        <v>148.392</v>
      </c>
      <c r="AU2167">
        <v>153.84200000000001</v>
      </c>
      <c r="AV2167">
        <v>159.32599999999999</v>
      </c>
      <c r="AW2167">
        <v>163.88</v>
      </c>
      <c r="AX2167">
        <v>170.68299999999999</v>
      </c>
      <c r="AY2167">
        <v>177.46</v>
      </c>
      <c r="AZ2167">
        <v>184.505</v>
      </c>
      <c r="BA2167">
        <v>191.83099999999999</v>
      </c>
      <c r="BB2167">
        <v>199.447</v>
      </c>
      <c r="BC2167">
        <v>2017</v>
      </c>
    </row>
    <row r="2168" spans="1:55" x14ac:dyDescent="0.25">
      <c r="A2168">
        <v>243</v>
      </c>
      <c r="B2168" t="s">
        <v>776</v>
      </c>
      <c r="C2168" t="s">
        <v>252</v>
      </c>
      <c r="D2168" t="s">
        <v>777</v>
      </c>
      <c r="E2168" t="s">
        <v>253</v>
      </c>
      <c r="F2168" t="s">
        <v>254</v>
      </c>
      <c r="G2168" t="s">
        <v>229</v>
      </c>
      <c r="H2168" t="s">
        <v>220</v>
      </c>
      <c r="I2168" t="s">
        <v>255</v>
      </c>
      <c r="J2168" s="52">
        <v>82278.53</v>
      </c>
      <c r="K2168" s="52">
        <v>83879.509999999995</v>
      </c>
      <c r="L2168" s="52">
        <v>83360.990000000005</v>
      </c>
      <c r="M2168" s="52">
        <v>85198.73</v>
      </c>
      <c r="N2168" s="52">
        <v>84239.5</v>
      </c>
      <c r="O2168" s="52">
        <v>80496.67</v>
      </c>
      <c r="P2168" s="52">
        <v>81332.91</v>
      </c>
      <c r="Q2168" s="52">
        <v>87411.07</v>
      </c>
      <c r="R2168" s="52">
        <v>87216.01</v>
      </c>
      <c r="S2168" s="52">
        <v>89081.52</v>
      </c>
      <c r="T2168" s="52">
        <v>82580.95</v>
      </c>
      <c r="U2168" s="52">
        <v>81932.600000000006</v>
      </c>
      <c r="V2168" s="52">
        <v>89486.14</v>
      </c>
      <c r="W2168" s="52">
        <v>94336.8</v>
      </c>
      <c r="X2168" s="52">
        <v>95130.61</v>
      </c>
      <c r="Y2168" s="52">
        <v>98870.41</v>
      </c>
      <c r="Z2168" s="52">
        <v>103102.61</v>
      </c>
      <c r="AA2168" s="52">
        <v>110502.85</v>
      </c>
      <c r="AB2168" s="52">
        <v>116056.57</v>
      </c>
      <c r="AC2168" s="52">
        <v>121108.56</v>
      </c>
      <c r="AD2168" s="52">
        <v>124914.25</v>
      </c>
      <c r="AE2168" s="52">
        <v>126254.68</v>
      </c>
      <c r="AF2168" s="52">
        <v>130178.85</v>
      </c>
      <c r="AG2168" s="52">
        <v>126700.36</v>
      </c>
      <c r="AH2168" s="52">
        <v>128305.22</v>
      </c>
      <c r="AI2168" s="52">
        <v>138672.26</v>
      </c>
      <c r="AJ2168" s="52">
        <v>149670.32</v>
      </c>
      <c r="AK2168" s="52">
        <v>158971.79999999999</v>
      </c>
      <c r="AL2168" s="52">
        <v>162207.87</v>
      </c>
      <c r="AM2168" s="52">
        <v>161987.38</v>
      </c>
      <c r="AN2168" s="52">
        <v>173673.57</v>
      </c>
      <c r="AO2168" s="52">
        <v>177217.3</v>
      </c>
      <c r="AP2168" s="52">
        <v>180137.13</v>
      </c>
      <c r="AQ2168" s="52">
        <v>186916.65</v>
      </c>
      <c r="AR2168" s="52">
        <v>199178.36</v>
      </c>
      <c r="AS2168" s="52">
        <v>211120.49</v>
      </c>
      <c r="AT2168" s="52">
        <v>222962.31</v>
      </c>
      <c r="AU2168" s="52">
        <v>230953.43</v>
      </c>
      <c r="AV2168" s="52">
        <v>244673.42</v>
      </c>
      <c r="AW2168" s="52">
        <v>254638.07999999999</v>
      </c>
      <c r="AX2168" s="52">
        <v>264696.74</v>
      </c>
      <c r="AY2168" s="52">
        <v>275276.31</v>
      </c>
      <c r="AZ2168" s="52">
        <v>286178.34000000003</v>
      </c>
      <c r="BA2168" s="52">
        <v>297512.14</v>
      </c>
      <c r="BB2168" s="52">
        <v>309294.8</v>
      </c>
      <c r="BC2168">
        <v>2016</v>
      </c>
    </row>
    <row r="2169" spans="1:55" x14ac:dyDescent="0.25">
      <c r="A2169">
        <v>243</v>
      </c>
      <c r="B2169" t="s">
        <v>776</v>
      </c>
      <c r="C2169" t="s">
        <v>256</v>
      </c>
      <c r="D2169" t="s">
        <v>777</v>
      </c>
      <c r="E2169" t="s">
        <v>253</v>
      </c>
      <c r="F2169" t="s">
        <v>257</v>
      </c>
      <c r="G2169" t="s">
        <v>258</v>
      </c>
      <c r="H2169" t="s">
        <v>220</v>
      </c>
      <c r="I2169" t="s">
        <v>255</v>
      </c>
      <c r="J2169" s="52">
        <v>5507.44</v>
      </c>
      <c r="K2169" s="52">
        <v>5614.6</v>
      </c>
      <c r="L2169" s="52">
        <v>5579.89</v>
      </c>
      <c r="M2169" s="52">
        <v>5702.91</v>
      </c>
      <c r="N2169" s="52">
        <v>5638.7</v>
      </c>
      <c r="O2169" s="52">
        <v>5388.17</v>
      </c>
      <c r="P2169" s="52">
        <v>5444.14</v>
      </c>
      <c r="Q2169" s="52">
        <v>5850.99</v>
      </c>
      <c r="R2169" s="52">
        <v>5837.94</v>
      </c>
      <c r="S2169" s="52">
        <v>5962.81</v>
      </c>
      <c r="T2169" s="52">
        <v>5527.68</v>
      </c>
      <c r="U2169" s="52">
        <v>5484.28</v>
      </c>
      <c r="V2169" s="52">
        <v>5989.89</v>
      </c>
      <c r="W2169" s="52">
        <v>6314.58</v>
      </c>
      <c r="X2169" s="52">
        <v>6367.71</v>
      </c>
      <c r="Y2169" s="52">
        <v>6618.04</v>
      </c>
      <c r="Z2169" s="52">
        <v>6901.33</v>
      </c>
      <c r="AA2169" s="52">
        <v>7396.68</v>
      </c>
      <c r="AB2169" s="52">
        <v>7768.42</v>
      </c>
      <c r="AC2169" s="52">
        <v>8106.59</v>
      </c>
      <c r="AD2169" s="52">
        <v>8361.32</v>
      </c>
      <c r="AE2169" s="52">
        <v>8451.0499999999993</v>
      </c>
      <c r="AF2169" s="52">
        <v>8713.7199999999993</v>
      </c>
      <c r="AG2169" s="52">
        <v>8480.8799999999992</v>
      </c>
      <c r="AH2169" s="52">
        <v>8588.2999999999993</v>
      </c>
      <c r="AI2169" s="52">
        <v>9282.24</v>
      </c>
      <c r="AJ2169" s="52">
        <v>10018.41</v>
      </c>
      <c r="AK2169" s="52">
        <v>10641.02</v>
      </c>
      <c r="AL2169" s="52">
        <v>10857.63</v>
      </c>
      <c r="AM2169" s="52">
        <v>10842.87</v>
      </c>
      <c r="AN2169" s="52">
        <v>11625.1</v>
      </c>
      <c r="AO2169" s="52">
        <v>11862.31</v>
      </c>
      <c r="AP2169" s="52">
        <v>12057.75</v>
      </c>
      <c r="AQ2169" s="52">
        <v>12511.55</v>
      </c>
      <c r="AR2169" s="52">
        <v>13332.3</v>
      </c>
      <c r="AS2169" s="52">
        <v>14131.67</v>
      </c>
      <c r="AT2169" s="52">
        <v>14924.32</v>
      </c>
      <c r="AU2169" s="52">
        <v>15459.22</v>
      </c>
      <c r="AV2169" s="52">
        <v>16377.59</v>
      </c>
      <c r="AW2169" s="52">
        <v>17044.580000000002</v>
      </c>
      <c r="AX2169" s="52">
        <v>17717.88</v>
      </c>
      <c r="AY2169" s="52">
        <v>18426.04</v>
      </c>
      <c r="AZ2169" s="52">
        <v>19155.78</v>
      </c>
      <c r="BA2169" s="52">
        <v>19914.419999999998</v>
      </c>
      <c r="BB2169" s="52">
        <v>20703.12</v>
      </c>
      <c r="BC2169">
        <v>2016</v>
      </c>
    </row>
    <row r="2170" spans="1:55" x14ac:dyDescent="0.25">
      <c r="A2170">
        <v>243</v>
      </c>
      <c r="B2170" t="s">
        <v>776</v>
      </c>
      <c r="C2170" t="s">
        <v>259</v>
      </c>
      <c r="D2170" t="s">
        <v>777</v>
      </c>
      <c r="E2170" t="s">
        <v>260</v>
      </c>
      <c r="F2170" t="s">
        <v>261</v>
      </c>
      <c r="G2170" t="s">
        <v>229</v>
      </c>
      <c r="H2170" t="s">
        <v>220</v>
      </c>
      <c r="I2170" t="s">
        <v>262</v>
      </c>
      <c r="J2170" s="52">
        <v>1534.32</v>
      </c>
      <c r="K2170" s="52">
        <v>1677.45</v>
      </c>
      <c r="L2170" s="52">
        <v>1792.32</v>
      </c>
      <c r="M2170" s="52">
        <v>1952.66</v>
      </c>
      <c r="N2170" s="52">
        <v>2397.6</v>
      </c>
      <c r="O2170" s="52">
        <v>3170.09</v>
      </c>
      <c r="P2170" s="52">
        <v>3503.7</v>
      </c>
      <c r="Q2170" s="52">
        <v>4308.6400000000003</v>
      </c>
      <c r="R2170" s="52">
        <v>6170.65</v>
      </c>
      <c r="S2170" s="52">
        <v>7790.61</v>
      </c>
      <c r="T2170" s="52">
        <v>10866.33</v>
      </c>
      <c r="U2170" s="52">
        <v>17060.650000000001</v>
      </c>
      <c r="V2170" s="52">
        <v>19671.07</v>
      </c>
      <c r="W2170" s="52">
        <v>21770.86</v>
      </c>
      <c r="X2170" s="52">
        <v>24179.29</v>
      </c>
      <c r="Y2170" s="52">
        <v>27555.46</v>
      </c>
      <c r="Z2170" s="52">
        <v>29789.49</v>
      </c>
      <c r="AA2170" s="52">
        <v>34945.230000000003</v>
      </c>
      <c r="AB2170" s="52">
        <v>39088.85</v>
      </c>
      <c r="AC2170" s="52">
        <v>42354.37</v>
      </c>
      <c r="AD2170" s="52">
        <v>46834.04</v>
      </c>
      <c r="AE2170" s="52">
        <v>50196.08</v>
      </c>
      <c r="AF2170" s="52">
        <v>55338.13</v>
      </c>
      <c r="AG2170" s="52">
        <v>71881.649999999994</v>
      </c>
      <c r="AH2170" s="52">
        <v>105669.67</v>
      </c>
      <c r="AI2170" s="52">
        <v>120810.39</v>
      </c>
      <c r="AJ2170" s="52">
        <v>139051.48000000001</v>
      </c>
      <c r="AK2170" s="52">
        <v>158971.79999999999</v>
      </c>
      <c r="AL2170" s="52">
        <v>179064</v>
      </c>
      <c r="AM2170" s="52">
        <v>185076.01</v>
      </c>
      <c r="AN2170" s="52">
        <v>209229.12</v>
      </c>
      <c r="AO2170" s="52">
        <v>230707.92</v>
      </c>
      <c r="AP2170" s="52">
        <v>246464.76</v>
      </c>
      <c r="AQ2170" s="52">
        <v>267741.99</v>
      </c>
      <c r="AR2170" s="52">
        <v>291145.03000000003</v>
      </c>
      <c r="AS2170" s="52">
        <v>310578.73</v>
      </c>
      <c r="AT2170" s="52">
        <v>330859</v>
      </c>
      <c r="AU2170" s="52">
        <v>355303.97</v>
      </c>
      <c r="AV2170" s="52">
        <v>389828.03</v>
      </c>
      <c r="AW2170" s="52">
        <v>417301.71</v>
      </c>
      <c r="AX2170" s="52">
        <v>451791.83</v>
      </c>
      <c r="AY2170" s="52">
        <v>488504.04</v>
      </c>
      <c r="AZ2170" s="52">
        <v>528014.22</v>
      </c>
      <c r="BA2170" s="52">
        <v>570719.99</v>
      </c>
      <c r="BB2170" s="52">
        <v>616879.79</v>
      </c>
      <c r="BC2170">
        <v>2016</v>
      </c>
    </row>
    <row r="2171" spans="1:55" x14ac:dyDescent="0.25">
      <c r="A2171">
        <v>243</v>
      </c>
      <c r="B2171" t="s">
        <v>776</v>
      </c>
      <c r="C2171" t="s">
        <v>263</v>
      </c>
      <c r="D2171" t="s">
        <v>777</v>
      </c>
      <c r="E2171" t="s">
        <v>260</v>
      </c>
      <c r="F2171" t="s">
        <v>264</v>
      </c>
      <c r="G2171" t="s">
        <v>242</v>
      </c>
      <c r="H2171" t="s">
        <v>220</v>
      </c>
      <c r="I2171" t="s">
        <v>262</v>
      </c>
      <c r="J2171" s="52">
        <v>1534.32</v>
      </c>
      <c r="K2171" s="52">
        <v>1677.45</v>
      </c>
      <c r="L2171" s="52">
        <v>1545.1</v>
      </c>
      <c r="M2171" s="52">
        <v>1562.13</v>
      </c>
      <c r="N2171" s="52">
        <v>2397.6</v>
      </c>
      <c r="O2171" s="52">
        <v>1022.61</v>
      </c>
      <c r="P2171" s="52">
        <v>1212.3499999999999</v>
      </c>
      <c r="Q2171" s="52">
        <v>1245.27</v>
      </c>
      <c r="R2171" s="52">
        <v>1113.8399999999999</v>
      </c>
      <c r="S2171" s="52">
        <v>1230.74</v>
      </c>
      <c r="T2171" s="52">
        <v>1123.24</v>
      </c>
      <c r="U2171" s="52">
        <v>1365.23</v>
      </c>
      <c r="V2171" s="52">
        <v>1573.69</v>
      </c>
      <c r="W2171" s="52">
        <v>1741.67</v>
      </c>
      <c r="X2171" s="52">
        <v>1916.44</v>
      </c>
      <c r="Y2171" s="52">
        <v>2141.06</v>
      </c>
      <c r="Z2171" s="52">
        <v>2309.92</v>
      </c>
      <c r="AA2171" s="52">
        <v>2495.0300000000002</v>
      </c>
      <c r="AB2171" s="52">
        <v>2658.54</v>
      </c>
      <c r="AC2171" s="52">
        <v>2674.83</v>
      </c>
      <c r="AD2171" s="52">
        <v>2894.3</v>
      </c>
      <c r="AE2171" s="52">
        <v>3007.38</v>
      </c>
      <c r="AF2171" s="52">
        <v>3158.39</v>
      </c>
      <c r="AG2171" s="52">
        <v>2460.5500000000002</v>
      </c>
      <c r="AH2171" s="52">
        <v>2540.85</v>
      </c>
      <c r="AI2171" s="52">
        <v>4008.36</v>
      </c>
      <c r="AJ2171" s="52">
        <v>4188.72</v>
      </c>
      <c r="AK2171" s="52">
        <v>4803.47</v>
      </c>
      <c r="AL2171" s="52">
        <v>5194.8</v>
      </c>
      <c r="AM2171" s="52">
        <v>5151.17</v>
      </c>
      <c r="AN2171" s="52">
        <v>5688.75</v>
      </c>
      <c r="AO2171" s="52">
        <v>6063.35</v>
      </c>
      <c r="AP2171" s="52">
        <v>6274.87</v>
      </c>
      <c r="AQ2171" s="52">
        <v>6413.93</v>
      </c>
      <c r="AR2171" s="52">
        <v>6693.69</v>
      </c>
      <c r="AS2171" s="52">
        <v>6903.42</v>
      </c>
      <c r="AT2171" s="52">
        <v>7189.4</v>
      </c>
      <c r="AU2171" s="52">
        <v>7482.49</v>
      </c>
      <c r="AV2171" s="52">
        <v>7880.55</v>
      </c>
      <c r="AW2171" s="52">
        <v>8178.15</v>
      </c>
      <c r="AX2171" s="52">
        <v>8633.82</v>
      </c>
      <c r="AY2171" s="52">
        <v>9125.59</v>
      </c>
      <c r="AZ2171" s="52">
        <v>9657.98</v>
      </c>
      <c r="BA2171" s="52">
        <v>10234.129999999999</v>
      </c>
      <c r="BB2171" s="52">
        <v>10844.44</v>
      </c>
      <c r="BC2171">
        <v>2016</v>
      </c>
    </row>
    <row r="2172" spans="1:55" x14ac:dyDescent="0.25">
      <c r="A2172">
        <v>243</v>
      </c>
      <c r="B2172" t="s">
        <v>776</v>
      </c>
      <c r="C2172" t="s">
        <v>265</v>
      </c>
      <c r="D2172" t="s">
        <v>777</v>
      </c>
      <c r="E2172" t="s">
        <v>260</v>
      </c>
      <c r="F2172" t="s">
        <v>266</v>
      </c>
      <c r="G2172" t="s">
        <v>246</v>
      </c>
      <c r="H2172" t="s">
        <v>220</v>
      </c>
      <c r="I2172" t="s">
        <v>262</v>
      </c>
      <c r="J2172" s="52">
        <v>2372.8200000000002</v>
      </c>
      <c r="K2172" s="52">
        <v>2647.86</v>
      </c>
      <c r="L2172" s="52">
        <v>2794.08</v>
      </c>
      <c r="M2172" s="52">
        <v>2967.52</v>
      </c>
      <c r="N2172" s="52">
        <v>3039.98</v>
      </c>
      <c r="O2172" s="52">
        <v>2996.79</v>
      </c>
      <c r="P2172" s="52">
        <v>3088.88</v>
      </c>
      <c r="Q2172" s="52">
        <v>3401.82</v>
      </c>
      <c r="R2172" s="52">
        <v>3513.93</v>
      </c>
      <c r="S2172" s="52">
        <v>3729.81</v>
      </c>
      <c r="T2172" s="52">
        <v>3587.04</v>
      </c>
      <c r="U2172" s="52">
        <v>3679.24</v>
      </c>
      <c r="V2172" s="52">
        <v>4110.0200000000004</v>
      </c>
      <c r="W2172" s="52">
        <v>4435.46</v>
      </c>
      <c r="X2172" s="52">
        <v>4568.29</v>
      </c>
      <c r="Y2172" s="52">
        <v>4847.4399999999996</v>
      </c>
      <c r="Z2172" s="52">
        <v>5147.49</v>
      </c>
      <c r="AA2172" s="52">
        <v>5612.09</v>
      </c>
      <c r="AB2172" s="52">
        <v>5960.49</v>
      </c>
      <c r="AC2172" s="52">
        <v>6309.77</v>
      </c>
      <c r="AD2172" s="52">
        <v>6653.52</v>
      </c>
      <c r="AE2172" s="52">
        <v>6872.41</v>
      </c>
      <c r="AF2172" s="52">
        <v>7198.12</v>
      </c>
      <c r="AG2172" s="52">
        <v>7135.87</v>
      </c>
      <c r="AH2172" s="52">
        <v>7420.8</v>
      </c>
      <c r="AI2172" s="52">
        <v>8270.2099999999991</v>
      </c>
      <c r="AJ2172" s="52">
        <v>9196.26</v>
      </c>
      <c r="AK2172" s="52">
        <v>10030.18</v>
      </c>
      <c r="AL2172" s="52">
        <v>10433.41</v>
      </c>
      <c r="AM2172" s="52">
        <v>10498.67</v>
      </c>
      <c r="AN2172" s="52">
        <v>11387.23</v>
      </c>
      <c r="AO2172" s="52">
        <v>11862.31</v>
      </c>
      <c r="AP2172" s="52">
        <v>12289.03</v>
      </c>
      <c r="AQ2172" s="52">
        <v>12975.25</v>
      </c>
      <c r="AR2172" s="52">
        <v>14088.04</v>
      </c>
      <c r="AS2172" s="52">
        <v>15092.41</v>
      </c>
      <c r="AT2172" s="52">
        <v>16113.18</v>
      </c>
      <c r="AU2172" s="52">
        <v>17007.98</v>
      </c>
      <c r="AV2172" s="52">
        <v>18424.61</v>
      </c>
      <c r="AW2172" s="52">
        <v>19515.919999999998</v>
      </c>
      <c r="AX2172" s="52">
        <v>20710.45</v>
      </c>
      <c r="AY2172" s="52">
        <v>21985.97</v>
      </c>
      <c r="AZ2172" s="52">
        <v>23329.67</v>
      </c>
      <c r="BA2172" s="52">
        <v>24756.22</v>
      </c>
      <c r="BB2172" s="52">
        <v>26275.279999999999</v>
      </c>
      <c r="BC2172">
        <v>2016</v>
      </c>
    </row>
    <row r="2173" spans="1:55" x14ac:dyDescent="0.25">
      <c r="A2173">
        <v>243</v>
      </c>
      <c r="B2173" t="s">
        <v>776</v>
      </c>
      <c r="C2173" t="s">
        <v>267</v>
      </c>
      <c r="D2173" t="s">
        <v>777</v>
      </c>
      <c r="E2173" t="s">
        <v>268</v>
      </c>
      <c r="F2173" t="s">
        <v>269</v>
      </c>
      <c r="G2173" t="s">
        <v>270</v>
      </c>
    </row>
    <row r="2174" spans="1:55" x14ac:dyDescent="0.25">
      <c r="A2174">
        <v>243</v>
      </c>
      <c r="B2174" t="s">
        <v>776</v>
      </c>
      <c r="C2174" t="s">
        <v>271</v>
      </c>
      <c r="D2174" t="s">
        <v>777</v>
      </c>
      <c r="E2174" t="s">
        <v>272</v>
      </c>
      <c r="F2174" t="s">
        <v>273</v>
      </c>
      <c r="G2174" t="s">
        <v>274</v>
      </c>
      <c r="I2174" t="s">
        <v>243</v>
      </c>
      <c r="J2174">
        <v>0.10100000000000001</v>
      </c>
      <c r="K2174">
        <v>0.104</v>
      </c>
      <c r="L2174">
        <v>0.105</v>
      </c>
      <c r="M2174">
        <v>0.107</v>
      </c>
      <c r="N2174">
        <v>0.104</v>
      </c>
      <c r="O2174">
        <v>9.8000000000000004E-2</v>
      </c>
      <c r="P2174">
        <v>9.8000000000000004E-2</v>
      </c>
      <c r="Q2174">
        <v>0.104</v>
      </c>
      <c r="R2174">
        <v>0.10199999999999999</v>
      </c>
      <c r="S2174">
        <v>0.10299999999999999</v>
      </c>
      <c r="T2174">
        <v>9.2999999999999999E-2</v>
      </c>
      <c r="U2174">
        <v>9.1999999999999998E-2</v>
      </c>
      <c r="V2174">
        <v>9.1999999999999998E-2</v>
      </c>
      <c r="W2174">
        <v>9.7000000000000003E-2</v>
      </c>
      <c r="X2174">
        <v>9.6000000000000002E-2</v>
      </c>
      <c r="Y2174">
        <v>9.8000000000000004E-2</v>
      </c>
      <c r="Z2174">
        <v>0.1</v>
      </c>
      <c r="AA2174">
        <v>0.105</v>
      </c>
      <c r="AB2174">
        <v>0.109</v>
      </c>
      <c r="AC2174">
        <v>0.112</v>
      </c>
      <c r="AD2174">
        <v>0.111</v>
      </c>
      <c r="AE2174">
        <v>0.112</v>
      </c>
      <c r="AF2174">
        <v>0.113</v>
      </c>
      <c r="AG2174">
        <v>0.107</v>
      </c>
      <c r="AH2174">
        <v>0.105</v>
      </c>
      <c r="AI2174">
        <v>0.109</v>
      </c>
      <c r="AJ2174">
        <v>0.113</v>
      </c>
      <c r="AK2174">
        <v>0.115</v>
      </c>
      <c r="AL2174">
        <v>0.11600000000000001</v>
      </c>
      <c r="AM2174">
        <v>0.11700000000000001</v>
      </c>
      <c r="AN2174">
        <v>0.121</v>
      </c>
      <c r="AO2174">
        <v>0.12</v>
      </c>
      <c r="AP2174">
        <v>0.11899999999999999</v>
      </c>
      <c r="AQ2174">
        <v>0.121</v>
      </c>
      <c r="AR2174">
        <v>0.126</v>
      </c>
      <c r="AS2174">
        <v>0.13</v>
      </c>
      <c r="AT2174">
        <v>0.13400000000000001</v>
      </c>
      <c r="AU2174">
        <v>0.13500000000000001</v>
      </c>
      <c r="AV2174">
        <v>0.14000000000000001</v>
      </c>
      <c r="AW2174">
        <v>0.14299999999999999</v>
      </c>
      <c r="AX2174">
        <v>0.14399999999999999</v>
      </c>
      <c r="AY2174">
        <v>0.14699999999999999</v>
      </c>
      <c r="AZ2174">
        <v>0.14899999999999999</v>
      </c>
      <c r="BA2174">
        <v>0.151</v>
      </c>
      <c r="BB2174">
        <v>0.153</v>
      </c>
      <c r="BC2174">
        <v>2017</v>
      </c>
    </row>
    <row r="2175" spans="1:55" x14ac:dyDescent="0.25">
      <c r="A2175">
        <v>243</v>
      </c>
      <c r="B2175" t="s">
        <v>776</v>
      </c>
      <c r="C2175" t="s">
        <v>275</v>
      </c>
      <c r="D2175" t="s">
        <v>777</v>
      </c>
      <c r="E2175" t="s">
        <v>276</v>
      </c>
      <c r="F2175" t="s">
        <v>277</v>
      </c>
      <c r="G2175" t="s">
        <v>278</v>
      </c>
      <c r="I2175" t="s">
        <v>243</v>
      </c>
      <c r="J2175">
        <v>0.64700000000000002</v>
      </c>
      <c r="K2175">
        <v>0.63400000000000001</v>
      </c>
      <c r="L2175">
        <v>0.64100000000000001</v>
      </c>
      <c r="M2175">
        <v>0.65800000000000003</v>
      </c>
      <c r="N2175">
        <v>0.78900000000000003</v>
      </c>
      <c r="O2175">
        <v>1.0580000000000001</v>
      </c>
      <c r="P2175">
        <v>1.1339999999999999</v>
      </c>
      <c r="Q2175">
        <v>1.2669999999999999</v>
      </c>
      <c r="R2175">
        <v>1.756</v>
      </c>
      <c r="S2175">
        <v>2.089</v>
      </c>
      <c r="T2175">
        <v>3.0289999999999999</v>
      </c>
      <c r="U2175">
        <v>4.6369999999999996</v>
      </c>
      <c r="V2175">
        <v>4.7859999999999996</v>
      </c>
      <c r="W2175">
        <v>4.9080000000000004</v>
      </c>
      <c r="X2175">
        <v>5.2930000000000001</v>
      </c>
      <c r="Y2175">
        <v>5.6849999999999996</v>
      </c>
      <c r="Z2175">
        <v>5.7869999999999999</v>
      </c>
      <c r="AA2175">
        <v>6.2270000000000003</v>
      </c>
      <c r="AB2175">
        <v>6.5579999999999998</v>
      </c>
      <c r="AC2175">
        <v>6.7130000000000001</v>
      </c>
      <c r="AD2175">
        <v>7.0389999999999997</v>
      </c>
      <c r="AE2175">
        <v>7.3040000000000003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P2175">
        <v>20.056000000000001</v>
      </c>
      <c r="AQ2175">
        <v>20.635000000000002</v>
      </c>
      <c r="AR2175">
        <v>20.666</v>
      </c>
      <c r="AS2175">
        <v>20.577999999999999</v>
      </c>
      <c r="AT2175">
        <v>20.533000000000001</v>
      </c>
      <c r="AU2175">
        <v>20.89</v>
      </c>
      <c r="AV2175">
        <v>21.158000000000001</v>
      </c>
      <c r="AW2175">
        <v>21.382999999999999</v>
      </c>
      <c r="AX2175">
        <v>21.815000000000001</v>
      </c>
      <c r="AY2175">
        <v>22.219000000000001</v>
      </c>
      <c r="AZ2175">
        <v>22.632999999999999</v>
      </c>
      <c r="BA2175">
        <v>23.053999999999998</v>
      </c>
      <c r="BB2175">
        <v>23.478000000000002</v>
      </c>
      <c r="BC2175">
        <v>2017</v>
      </c>
    </row>
    <row r="2176" spans="1:55" x14ac:dyDescent="0.25">
      <c r="A2176">
        <v>243</v>
      </c>
      <c r="B2176" t="s">
        <v>776</v>
      </c>
      <c r="C2176" t="s">
        <v>279</v>
      </c>
      <c r="D2176" t="s">
        <v>777</v>
      </c>
      <c r="E2176" t="s">
        <v>280</v>
      </c>
      <c r="F2176" t="s">
        <v>281</v>
      </c>
      <c r="G2176" t="s">
        <v>282</v>
      </c>
      <c r="I2176" t="s">
        <v>778</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23.024999999999999</v>
      </c>
      <c r="AS2176">
        <v>22.577000000000002</v>
      </c>
      <c r="AT2176">
        <v>21.943999999999999</v>
      </c>
      <c r="AU2176">
        <v>21.831</v>
      </c>
      <c r="AV2176">
        <v>24.577000000000002</v>
      </c>
      <c r="AW2176">
        <v>24.571000000000002</v>
      </c>
      <c r="AX2176">
        <v>24.390999999999998</v>
      </c>
      <c r="AY2176">
        <v>24.507999999999999</v>
      </c>
      <c r="AZ2176">
        <v>24.669</v>
      </c>
      <c r="BA2176">
        <v>24.899000000000001</v>
      </c>
      <c r="BB2176">
        <v>25.071999999999999</v>
      </c>
      <c r="BC2176">
        <v>2017</v>
      </c>
    </row>
    <row r="2177" spans="1:55" x14ac:dyDescent="0.25">
      <c r="A2177">
        <v>243</v>
      </c>
      <c r="B2177" t="s">
        <v>776</v>
      </c>
      <c r="C2177" t="s">
        <v>283</v>
      </c>
      <c r="D2177" t="s">
        <v>777</v>
      </c>
      <c r="E2177" t="s">
        <v>284</v>
      </c>
      <c r="F2177" t="s">
        <v>285</v>
      </c>
      <c r="G2177" t="s">
        <v>282</v>
      </c>
      <c r="I2177" t="s">
        <v>778</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19.745000000000001</v>
      </c>
      <c r="AS2177">
        <v>20.719000000000001</v>
      </c>
      <c r="AT2177">
        <v>20.818999999999999</v>
      </c>
      <c r="AU2177">
        <v>21.614000000000001</v>
      </c>
      <c r="AV2177">
        <v>23.135999999999999</v>
      </c>
      <c r="AW2177">
        <v>23.364000000000001</v>
      </c>
      <c r="AX2177">
        <v>22.972000000000001</v>
      </c>
      <c r="AY2177">
        <v>22.58</v>
      </c>
      <c r="AZ2177">
        <v>22.303999999999998</v>
      </c>
      <c r="BA2177">
        <v>22.215</v>
      </c>
      <c r="BB2177">
        <v>22.050999999999998</v>
      </c>
      <c r="BC2177">
        <v>2017</v>
      </c>
    </row>
    <row r="2178" spans="1:55" x14ac:dyDescent="0.25">
      <c r="A2178">
        <v>243</v>
      </c>
      <c r="B2178" t="s">
        <v>776</v>
      </c>
      <c r="C2178" t="s">
        <v>286</v>
      </c>
      <c r="D2178" t="s">
        <v>777</v>
      </c>
      <c r="E2178" t="s">
        <v>287</v>
      </c>
      <c r="F2178" t="s">
        <v>288</v>
      </c>
      <c r="G2178" t="s">
        <v>250</v>
      </c>
      <c r="I2178" t="s">
        <v>779</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131.321</v>
      </c>
      <c r="AX2178">
        <v>136.77199999999999</v>
      </c>
      <c r="AY2178">
        <v>142.202</v>
      </c>
      <c r="AZ2178">
        <v>147.84800000000001</v>
      </c>
      <c r="BA2178">
        <v>153.71799999999999</v>
      </c>
      <c r="BB2178">
        <v>159.822</v>
      </c>
      <c r="BC2178">
        <v>2017</v>
      </c>
    </row>
    <row r="2179" spans="1:55" x14ac:dyDescent="0.25">
      <c r="A2179">
        <v>243</v>
      </c>
      <c r="B2179" t="s">
        <v>776</v>
      </c>
      <c r="C2179" t="s">
        <v>290</v>
      </c>
      <c r="D2179" t="s">
        <v>777</v>
      </c>
      <c r="E2179" t="s">
        <v>287</v>
      </c>
      <c r="F2179" t="s">
        <v>291</v>
      </c>
      <c r="G2179" t="s">
        <v>235</v>
      </c>
      <c r="I2179" t="s">
        <v>292</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1.359</v>
      </c>
      <c r="AX2179">
        <v>4.1509999999999998</v>
      </c>
      <c r="AY2179">
        <v>3.97</v>
      </c>
      <c r="AZ2179">
        <v>3.97</v>
      </c>
      <c r="BA2179">
        <v>3.97</v>
      </c>
      <c r="BB2179">
        <v>3.97</v>
      </c>
      <c r="BC2179">
        <v>2017</v>
      </c>
    </row>
    <row r="2180" spans="1:55" x14ac:dyDescent="0.25">
      <c r="A2180">
        <v>243</v>
      </c>
      <c r="B2180" t="s">
        <v>776</v>
      </c>
      <c r="C2180" t="s">
        <v>293</v>
      </c>
      <c r="D2180" t="s">
        <v>777</v>
      </c>
      <c r="E2180" t="s">
        <v>294</v>
      </c>
      <c r="F2180" t="s">
        <v>295</v>
      </c>
      <c r="G2180" t="s">
        <v>250</v>
      </c>
      <c r="I2180" t="s">
        <v>779</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134.38499999999999</v>
      </c>
      <c r="AX2180">
        <v>139.721</v>
      </c>
      <c r="AY2180">
        <v>145.268</v>
      </c>
      <c r="AZ2180">
        <v>151.036</v>
      </c>
      <c r="BA2180">
        <v>157.03299999999999</v>
      </c>
      <c r="BB2180">
        <v>163.267</v>
      </c>
      <c r="BC2180">
        <v>2017</v>
      </c>
    </row>
    <row r="2181" spans="1:55" x14ac:dyDescent="0.25">
      <c r="A2181">
        <v>243</v>
      </c>
      <c r="B2181" t="s">
        <v>776</v>
      </c>
      <c r="C2181" t="s">
        <v>296</v>
      </c>
      <c r="D2181" t="s">
        <v>777</v>
      </c>
      <c r="E2181" t="s">
        <v>294</v>
      </c>
      <c r="F2181" t="s">
        <v>297</v>
      </c>
      <c r="G2181" t="s">
        <v>235</v>
      </c>
      <c r="I2181" t="s">
        <v>298</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3.66</v>
      </c>
      <c r="AX2181">
        <v>3.97</v>
      </c>
      <c r="AY2181">
        <v>3.97</v>
      </c>
      <c r="AZ2181">
        <v>3.97</v>
      </c>
      <c r="BA2181">
        <v>3.97</v>
      </c>
      <c r="BB2181">
        <v>3.97</v>
      </c>
      <c r="BC2181">
        <v>2017</v>
      </c>
    </row>
    <row r="2182" spans="1:55" x14ac:dyDescent="0.25">
      <c r="A2182">
        <v>243</v>
      </c>
      <c r="B2182" t="s">
        <v>776</v>
      </c>
      <c r="C2182" t="s">
        <v>299</v>
      </c>
      <c r="D2182" t="s">
        <v>777</v>
      </c>
      <c r="E2182" t="s">
        <v>300</v>
      </c>
      <c r="G2182" t="s">
        <v>274</v>
      </c>
    </row>
    <row r="2183" spans="1:55" x14ac:dyDescent="0.25">
      <c r="A2183">
        <v>243</v>
      </c>
      <c r="B2183" t="s">
        <v>776</v>
      </c>
      <c r="C2183" t="s">
        <v>301</v>
      </c>
      <c r="D2183" t="s">
        <v>777</v>
      </c>
      <c r="E2183" t="s">
        <v>302</v>
      </c>
      <c r="F2183" t="s">
        <v>303</v>
      </c>
      <c r="G2183" t="s">
        <v>235</v>
      </c>
      <c r="I2183" t="s">
        <v>780</v>
      </c>
      <c r="J2183" t="s">
        <v>232</v>
      </c>
      <c r="K2183" t="s">
        <v>232</v>
      </c>
      <c r="L2183" t="s">
        <v>232</v>
      </c>
      <c r="M2183" t="s">
        <v>232</v>
      </c>
      <c r="N2183" t="s">
        <v>232</v>
      </c>
      <c r="O2183" t="s">
        <v>232</v>
      </c>
      <c r="P2183" t="s">
        <v>232</v>
      </c>
      <c r="Q2183" t="s">
        <v>232</v>
      </c>
      <c r="R2183" t="s">
        <v>232</v>
      </c>
      <c r="S2183" t="s">
        <v>232</v>
      </c>
      <c r="T2183" t="s">
        <v>232</v>
      </c>
      <c r="U2183" t="s">
        <v>232</v>
      </c>
      <c r="V2183" t="s">
        <v>232</v>
      </c>
      <c r="W2183" t="s">
        <v>232</v>
      </c>
      <c r="X2183">
        <v>10.893000000000001</v>
      </c>
      <c r="Y2183">
        <v>2.0139999999999998</v>
      </c>
      <c r="Z2183">
        <v>9.8689999999999998</v>
      </c>
      <c r="AA2183">
        <v>15.795999999999999</v>
      </c>
      <c r="AB2183">
        <v>23.76</v>
      </c>
      <c r="AC2183">
        <v>-0.51900000000000002</v>
      </c>
      <c r="AD2183">
        <v>9.7360000000000007</v>
      </c>
      <c r="AE2183">
        <v>-2.532</v>
      </c>
      <c r="AF2183">
        <v>3.3279999999999998</v>
      </c>
      <c r="AG2183">
        <v>-18.108000000000001</v>
      </c>
      <c r="AH2183">
        <v>-7.6360000000000001</v>
      </c>
      <c r="AI2183">
        <v>15.438000000000001</v>
      </c>
      <c r="AJ2183">
        <v>13.653</v>
      </c>
      <c r="AK2183">
        <v>7.625</v>
      </c>
      <c r="AL2183">
        <v>4.59</v>
      </c>
      <c r="AM2183">
        <v>-9.5830000000000002</v>
      </c>
      <c r="AN2183">
        <v>34.600999999999999</v>
      </c>
      <c r="AO2183">
        <v>-0.155</v>
      </c>
      <c r="AP2183">
        <v>2.052</v>
      </c>
      <c r="AQ2183">
        <v>-4.5359999999999996</v>
      </c>
      <c r="AR2183">
        <v>5.7249999999999996</v>
      </c>
      <c r="AS2183">
        <v>18.861000000000001</v>
      </c>
      <c r="AT2183">
        <v>9.0540000000000003</v>
      </c>
      <c r="AU2183">
        <v>-3.3639999999999999</v>
      </c>
      <c r="AV2183">
        <v>4.3579999999999997</v>
      </c>
      <c r="AW2183">
        <v>4.7939999999999996</v>
      </c>
      <c r="AX2183">
        <v>5.548</v>
      </c>
      <c r="AY2183">
        <v>5.3230000000000004</v>
      </c>
      <c r="AZ2183">
        <v>5.2009999999999996</v>
      </c>
      <c r="BA2183">
        <v>5.2519999999999998</v>
      </c>
      <c r="BB2183">
        <v>5.1779999999999999</v>
      </c>
      <c r="BC2183">
        <v>2017</v>
      </c>
    </row>
    <row r="2184" spans="1:55" x14ac:dyDescent="0.25">
      <c r="A2184">
        <v>243</v>
      </c>
      <c r="B2184" t="s">
        <v>776</v>
      </c>
      <c r="C2184" t="s">
        <v>305</v>
      </c>
      <c r="D2184" t="s">
        <v>777</v>
      </c>
      <c r="E2184" t="s">
        <v>306</v>
      </c>
      <c r="F2184" t="s">
        <v>307</v>
      </c>
      <c r="G2184" t="s">
        <v>235</v>
      </c>
      <c r="I2184" t="s">
        <v>780</v>
      </c>
      <c r="J2184" t="s">
        <v>232</v>
      </c>
      <c r="K2184" t="s">
        <v>232</v>
      </c>
      <c r="L2184" t="s">
        <v>232</v>
      </c>
      <c r="M2184" t="s">
        <v>232</v>
      </c>
      <c r="N2184" t="s">
        <v>232</v>
      </c>
      <c r="O2184" t="s">
        <v>232</v>
      </c>
      <c r="P2184" t="s">
        <v>232</v>
      </c>
      <c r="Q2184" t="s">
        <v>232</v>
      </c>
      <c r="R2184" t="s">
        <v>232</v>
      </c>
      <c r="S2184" t="s">
        <v>232</v>
      </c>
      <c r="T2184" t="s">
        <v>232</v>
      </c>
      <c r="U2184" t="s">
        <v>232</v>
      </c>
      <c r="V2184" t="s">
        <v>232</v>
      </c>
      <c r="W2184" t="s">
        <v>232</v>
      </c>
      <c r="X2184">
        <v>11.185</v>
      </c>
      <c r="Y2184">
        <v>2.5609999999999999</v>
      </c>
      <c r="Z2184">
        <v>8.6630000000000003</v>
      </c>
      <c r="AA2184">
        <v>17.556000000000001</v>
      </c>
      <c r="AB2184">
        <v>24.812000000000001</v>
      </c>
      <c r="AC2184">
        <v>0.27600000000000002</v>
      </c>
      <c r="AD2184">
        <v>10.162000000000001</v>
      </c>
      <c r="AE2184">
        <v>-2.3380000000000001</v>
      </c>
      <c r="AF2184">
        <v>3.4540000000000002</v>
      </c>
      <c r="AG2184">
        <v>-19.143000000000001</v>
      </c>
      <c r="AH2184">
        <v>-7.7670000000000003</v>
      </c>
      <c r="AI2184">
        <v>15.404</v>
      </c>
      <c r="AJ2184">
        <v>15.583</v>
      </c>
      <c r="AK2184">
        <v>7.9029999999999996</v>
      </c>
      <c r="AL2184">
        <v>4.7709999999999999</v>
      </c>
      <c r="AM2184">
        <v>-11.128</v>
      </c>
      <c r="AN2184">
        <v>35.027000000000001</v>
      </c>
      <c r="AO2184">
        <v>-0.57599999999999996</v>
      </c>
      <c r="AP2184">
        <v>2.117</v>
      </c>
      <c r="AQ2184">
        <v>-4.4429999999999996</v>
      </c>
      <c r="AR2184">
        <v>5.3780000000000001</v>
      </c>
      <c r="AS2184">
        <v>19.148</v>
      </c>
      <c r="AT2184">
        <v>8.8520000000000003</v>
      </c>
      <c r="AU2184">
        <v>-3.9860000000000002</v>
      </c>
      <c r="AV2184">
        <v>5.6689999999999996</v>
      </c>
      <c r="AW2184">
        <v>4.9829999999999997</v>
      </c>
      <c r="AX2184">
        <v>5.5650000000000004</v>
      </c>
      <c r="AY2184">
        <v>5.3630000000000004</v>
      </c>
      <c r="AZ2184">
        <v>5.2320000000000002</v>
      </c>
      <c r="BA2184">
        <v>5.27</v>
      </c>
      <c r="BB2184">
        <v>5.1929999999999996</v>
      </c>
      <c r="BC2184">
        <v>2017</v>
      </c>
    </row>
    <row r="2185" spans="1:55" x14ac:dyDescent="0.25">
      <c r="A2185">
        <v>243</v>
      </c>
      <c r="B2185" t="s">
        <v>776</v>
      </c>
      <c r="C2185" t="s">
        <v>308</v>
      </c>
      <c r="D2185" t="s">
        <v>777</v>
      </c>
      <c r="E2185" t="s">
        <v>309</v>
      </c>
      <c r="F2185" t="s">
        <v>310</v>
      </c>
      <c r="G2185" t="s">
        <v>235</v>
      </c>
      <c r="I2185" t="s">
        <v>780</v>
      </c>
      <c r="J2185">
        <v>-12.75</v>
      </c>
      <c r="K2185">
        <v>14.999000000000001</v>
      </c>
      <c r="L2185">
        <v>-22.399000000000001</v>
      </c>
      <c r="M2185">
        <v>9.1999999999999993</v>
      </c>
      <c r="N2185">
        <v>9.7050000000000001</v>
      </c>
      <c r="O2185">
        <v>-2.2389999999999999</v>
      </c>
      <c r="P2185">
        <v>2.7</v>
      </c>
      <c r="Q2185">
        <v>2.4300000000000002</v>
      </c>
      <c r="R2185">
        <v>12.997</v>
      </c>
      <c r="S2185">
        <v>1.645</v>
      </c>
      <c r="T2185">
        <v>-7.9889999999999999</v>
      </c>
      <c r="U2185">
        <v>-1.3979999999999999</v>
      </c>
      <c r="V2185">
        <v>3.3559999999999999</v>
      </c>
      <c r="W2185">
        <v>50.34</v>
      </c>
      <c r="X2185">
        <v>10.569000000000001</v>
      </c>
      <c r="Y2185">
        <v>6.9660000000000002</v>
      </c>
      <c r="Z2185">
        <v>7.22</v>
      </c>
      <c r="AA2185">
        <v>21.943000000000001</v>
      </c>
      <c r="AB2185">
        <v>9.5299999999999994</v>
      </c>
      <c r="AC2185">
        <v>11.996</v>
      </c>
      <c r="AD2185">
        <v>15.090999999999999</v>
      </c>
      <c r="AE2185">
        <v>-2.8809999999999998</v>
      </c>
      <c r="AF2185">
        <v>-1.284</v>
      </c>
      <c r="AG2185">
        <v>7.4390000000000001</v>
      </c>
      <c r="AH2185">
        <v>0.26800000000000002</v>
      </c>
      <c r="AI2185">
        <v>4.2380000000000004</v>
      </c>
      <c r="AJ2185">
        <v>2.9689999999999999</v>
      </c>
      <c r="AK2185">
        <v>3.718</v>
      </c>
      <c r="AL2185">
        <v>-10.66</v>
      </c>
      <c r="AM2185">
        <v>-13.523</v>
      </c>
      <c r="AN2185">
        <v>41.287999999999997</v>
      </c>
      <c r="AO2185">
        <v>5.3920000000000003</v>
      </c>
      <c r="AP2185">
        <v>4.1449999999999996</v>
      </c>
      <c r="AQ2185">
        <v>11.262</v>
      </c>
      <c r="AR2185">
        <v>10.625999999999999</v>
      </c>
      <c r="AS2185">
        <v>5.3140000000000001</v>
      </c>
      <c r="AT2185">
        <v>8.8829999999999991</v>
      </c>
      <c r="AU2185">
        <v>3.9809999999999999</v>
      </c>
      <c r="AV2185">
        <v>5.4320000000000004</v>
      </c>
      <c r="AW2185">
        <v>2.4630000000000001</v>
      </c>
      <c r="AX2185">
        <v>5</v>
      </c>
      <c r="AY2185">
        <v>4.7679999999999998</v>
      </c>
      <c r="AZ2185">
        <v>4.7300000000000004</v>
      </c>
      <c r="BA2185">
        <v>4.79</v>
      </c>
      <c r="BB2185">
        <v>5.0110000000000001</v>
      </c>
      <c r="BC2185">
        <v>2017</v>
      </c>
    </row>
    <row r="2186" spans="1:55" x14ac:dyDescent="0.25">
      <c r="A2186">
        <v>243</v>
      </c>
      <c r="B2186" t="s">
        <v>776</v>
      </c>
      <c r="C2186" t="s">
        <v>311</v>
      </c>
      <c r="D2186" t="s">
        <v>777</v>
      </c>
      <c r="E2186" t="s">
        <v>312</v>
      </c>
      <c r="F2186" t="s">
        <v>313</v>
      </c>
      <c r="G2186" t="s">
        <v>235</v>
      </c>
      <c r="I2186" t="s">
        <v>780</v>
      </c>
      <c r="J2186">
        <v>-17.608000000000001</v>
      </c>
      <c r="K2186">
        <v>19.373000000000001</v>
      </c>
      <c r="L2186">
        <v>-33.567999999999998</v>
      </c>
      <c r="M2186">
        <v>2.6949999999999998</v>
      </c>
      <c r="N2186">
        <v>9.9700000000000006</v>
      </c>
      <c r="O2186">
        <v>-13.891999999999999</v>
      </c>
      <c r="P2186">
        <v>-6.1239999999999997</v>
      </c>
      <c r="Q2186">
        <v>-8.673</v>
      </c>
      <c r="R2186">
        <v>16.102</v>
      </c>
      <c r="S2186">
        <v>2.2559999999999998</v>
      </c>
      <c r="T2186">
        <v>-21.55</v>
      </c>
      <c r="U2186">
        <v>-12.831</v>
      </c>
      <c r="V2186">
        <v>-14.185</v>
      </c>
      <c r="W2186">
        <v>136.36500000000001</v>
      </c>
      <c r="X2186">
        <v>8.8780000000000001</v>
      </c>
      <c r="Y2186">
        <v>9.3239999999999998</v>
      </c>
      <c r="Z2186">
        <v>6.0309999999999997</v>
      </c>
      <c r="AA2186">
        <v>23.358000000000001</v>
      </c>
      <c r="AB2186">
        <v>10.667999999999999</v>
      </c>
      <c r="AC2186">
        <v>5.13</v>
      </c>
      <c r="AD2186">
        <v>16.945</v>
      </c>
      <c r="AE2186">
        <v>-5.69</v>
      </c>
      <c r="AF2186">
        <v>1.9410000000000001</v>
      </c>
      <c r="AG2186">
        <v>8.6620000000000008</v>
      </c>
      <c r="AH2186">
        <v>7.9790000000000001</v>
      </c>
      <c r="AI2186">
        <v>1.155</v>
      </c>
      <c r="AJ2186">
        <v>-4.0000000000000001E-3</v>
      </c>
      <c r="AK2186">
        <v>9.2240000000000002</v>
      </c>
      <c r="AL2186">
        <v>-15.435</v>
      </c>
      <c r="AM2186">
        <v>-27.454000000000001</v>
      </c>
      <c r="AN2186">
        <v>103.10299999999999</v>
      </c>
      <c r="AO2186">
        <v>11.824</v>
      </c>
      <c r="AP2186">
        <v>4.6340000000000003</v>
      </c>
      <c r="AQ2186">
        <v>11.805999999999999</v>
      </c>
      <c r="AR2186">
        <v>9.1519999999999992</v>
      </c>
      <c r="AS2186">
        <v>0.45100000000000001</v>
      </c>
      <c r="AT2186">
        <v>5.58</v>
      </c>
      <c r="AU2186">
        <v>2.5830000000000002</v>
      </c>
      <c r="AV2186">
        <v>6.8280000000000003</v>
      </c>
      <c r="AW2186">
        <v>1.8959999999999999</v>
      </c>
      <c r="AX2186">
        <v>4.8140000000000001</v>
      </c>
      <c r="AY2186">
        <v>4.5110000000000001</v>
      </c>
      <c r="AZ2186">
        <v>4.5970000000000004</v>
      </c>
      <c r="BA2186">
        <v>4.7670000000000003</v>
      </c>
      <c r="BB2186">
        <v>5.0620000000000003</v>
      </c>
      <c r="BC2186">
        <v>2017</v>
      </c>
    </row>
    <row r="2187" spans="1:55" x14ac:dyDescent="0.25">
      <c r="A2187">
        <v>243</v>
      </c>
      <c r="B2187" t="s">
        <v>776</v>
      </c>
      <c r="C2187" t="s">
        <v>314</v>
      </c>
      <c r="D2187" t="s">
        <v>777</v>
      </c>
      <c r="E2187" t="s">
        <v>315</v>
      </c>
      <c r="F2187" t="s">
        <v>316</v>
      </c>
      <c r="G2187" t="s">
        <v>317</v>
      </c>
      <c r="I2187" t="s">
        <v>781</v>
      </c>
      <c r="J2187" t="s">
        <v>232</v>
      </c>
      <c r="K2187" t="s">
        <v>232</v>
      </c>
      <c r="L2187" t="s">
        <v>232</v>
      </c>
      <c r="M2187" t="s">
        <v>232</v>
      </c>
      <c r="N2187" t="s">
        <v>232</v>
      </c>
      <c r="O2187" t="s">
        <v>232</v>
      </c>
      <c r="P2187" t="s">
        <v>232</v>
      </c>
      <c r="Q2187" t="s">
        <v>232</v>
      </c>
      <c r="R2187" t="s">
        <v>232</v>
      </c>
      <c r="S2187" t="s">
        <v>232</v>
      </c>
      <c r="T2187" t="s">
        <v>232</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6.343</v>
      </c>
      <c r="AE2187">
        <v>7.1790000000000003</v>
      </c>
      <c r="AF2187">
        <v>6.6189999999999998</v>
      </c>
      <c r="AG2187">
        <v>6.7640000000000002</v>
      </c>
      <c r="AH2187">
        <v>6.1449999999999996</v>
      </c>
      <c r="AI2187">
        <v>6.41</v>
      </c>
      <c r="AJ2187">
        <v>5.4909999999999997</v>
      </c>
      <c r="AK2187">
        <v>5.008</v>
      </c>
      <c r="AL2187">
        <v>4.6379999999999999</v>
      </c>
      <c r="AM2187">
        <v>5.31</v>
      </c>
      <c r="AN2187">
        <v>5.0010000000000003</v>
      </c>
      <c r="AO2187">
        <v>5.7830000000000004</v>
      </c>
      <c r="AP2187">
        <v>6.4450000000000003</v>
      </c>
      <c r="AQ2187">
        <v>7.0190000000000001</v>
      </c>
      <c r="AR2187">
        <v>6.4</v>
      </c>
      <c r="AS2187">
        <v>5.94</v>
      </c>
      <c r="AT2187">
        <v>5.4939999999999998</v>
      </c>
      <c r="AU2187">
        <v>5.0999999999999996</v>
      </c>
      <c r="AV2187">
        <v>5.2</v>
      </c>
      <c r="AW2187">
        <v>5.2</v>
      </c>
      <c r="AX2187">
        <v>5.2</v>
      </c>
      <c r="AY2187">
        <v>5.2</v>
      </c>
      <c r="AZ2187">
        <v>5.2</v>
      </c>
      <c r="BA2187">
        <v>5.2</v>
      </c>
      <c r="BB2187">
        <v>5.2</v>
      </c>
      <c r="BC2187">
        <v>2017</v>
      </c>
    </row>
    <row r="2188" spans="1:55" x14ac:dyDescent="0.25">
      <c r="A2188">
        <v>243</v>
      </c>
      <c r="B2188" t="s">
        <v>776</v>
      </c>
      <c r="C2188" t="s">
        <v>318</v>
      </c>
      <c r="D2188" t="s">
        <v>777</v>
      </c>
      <c r="E2188" t="s">
        <v>319</v>
      </c>
      <c r="F2188" t="s">
        <v>320</v>
      </c>
      <c r="G2188" t="s">
        <v>321</v>
      </c>
      <c r="H2188" t="s">
        <v>322</v>
      </c>
    </row>
    <row r="2189" spans="1:55" x14ac:dyDescent="0.25">
      <c r="A2189">
        <v>243</v>
      </c>
      <c r="B2189" t="s">
        <v>776</v>
      </c>
      <c r="C2189" t="s">
        <v>323</v>
      </c>
      <c r="D2189" t="s">
        <v>777</v>
      </c>
      <c r="E2189" t="s">
        <v>324</v>
      </c>
      <c r="F2189" t="s">
        <v>325</v>
      </c>
      <c r="G2189" t="s">
        <v>321</v>
      </c>
      <c r="H2189" t="s">
        <v>322</v>
      </c>
      <c r="I2189" t="s">
        <v>782</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10.271000000000001</v>
      </c>
      <c r="AW2189">
        <v>10.374000000000001</v>
      </c>
      <c r="AX2189">
        <v>10.477</v>
      </c>
      <c r="AY2189">
        <v>10.582000000000001</v>
      </c>
      <c r="AZ2189">
        <v>10.688000000000001</v>
      </c>
      <c r="BA2189">
        <v>10.795</v>
      </c>
      <c r="BB2189">
        <v>10.903</v>
      </c>
      <c r="BC2189">
        <v>2016</v>
      </c>
    </row>
    <row r="2190" spans="1:55" x14ac:dyDescent="0.25">
      <c r="A2190">
        <v>243</v>
      </c>
      <c r="B2190" t="s">
        <v>776</v>
      </c>
      <c r="C2190" t="s">
        <v>327</v>
      </c>
      <c r="D2190" t="s">
        <v>777</v>
      </c>
      <c r="E2190" t="s">
        <v>328</v>
      </c>
      <c r="F2190" t="s">
        <v>329</v>
      </c>
      <c r="G2190" t="s">
        <v>229</v>
      </c>
      <c r="H2190" t="s">
        <v>230</v>
      </c>
      <c r="I2190" t="s">
        <v>783</v>
      </c>
      <c r="J2190" t="s">
        <v>232</v>
      </c>
      <c r="K2190" t="s">
        <v>232</v>
      </c>
      <c r="L2190" t="s">
        <v>232</v>
      </c>
      <c r="M2190" t="s">
        <v>232</v>
      </c>
      <c r="N2190" t="s">
        <v>232</v>
      </c>
      <c r="O2190" t="s">
        <v>232</v>
      </c>
      <c r="P2190" t="s">
        <v>232</v>
      </c>
      <c r="Q2190" t="s">
        <v>232</v>
      </c>
      <c r="R2190" t="s">
        <v>232</v>
      </c>
      <c r="S2190" t="s">
        <v>232</v>
      </c>
      <c r="T2190" t="s">
        <v>232</v>
      </c>
      <c r="U2190" t="s">
        <v>232</v>
      </c>
      <c r="V2190" t="s">
        <v>232</v>
      </c>
      <c r="W2190" t="s">
        <v>232</v>
      </c>
      <c r="X2190" t="s">
        <v>232</v>
      </c>
      <c r="Y2190" t="s">
        <v>232</v>
      </c>
      <c r="Z2190" t="s">
        <v>232</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419.49099999999999</v>
      </c>
      <c r="AS2190">
        <v>538.02</v>
      </c>
      <c r="AT2190">
        <v>487.94400000000002</v>
      </c>
      <c r="AU2190">
        <v>539.04</v>
      </c>
      <c r="AV2190">
        <v>602.70799999999997</v>
      </c>
      <c r="AW2190">
        <v>656.14499999999998</v>
      </c>
      <c r="AX2190">
        <v>719.87300000000005</v>
      </c>
      <c r="AY2190">
        <v>781.553</v>
      </c>
      <c r="AZ2190">
        <v>856.31200000000001</v>
      </c>
      <c r="BA2190">
        <v>933.21</v>
      </c>
      <c r="BB2190" s="52">
        <v>1017.09</v>
      </c>
      <c r="BC2190">
        <v>2017</v>
      </c>
    </row>
    <row r="2191" spans="1:55" x14ac:dyDescent="0.25">
      <c r="A2191">
        <v>243</v>
      </c>
      <c r="B2191" t="s">
        <v>776</v>
      </c>
      <c r="C2191" t="s">
        <v>331</v>
      </c>
      <c r="D2191" t="s">
        <v>777</v>
      </c>
      <c r="E2191" t="s">
        <v>328</v>
      </c>
      <c r="F2191" t="s">
        <v>329</v>
      </c>
      <c r="G2191" t="s">
        <v>282</v>
      </c>
      <c r="I2191" t="s">
        <v>332</v>
      </c>
      <c r="J2191" t="s">
        <v>232</v>
      </c>
      <c r="K2191" t="s">
        <v>232</v>
      </c>
      <c r="L2191" t="s">
        <v>232</v>
      </c>
      <c r="M2191" t="s">
        <v>232</v>
      </c>
      <c r="N2191" t="s">
        <v>232</v>
      </c>
      <c r="O2191" t="s">
        <v>232</v>
      </c>
      <c r="P2191" t="s">
        <v>232</v>
      </c>
      <c r="Q2191" t="s">
        <v>232</v>
      </c>
      <c r="R2191" t="s">
        <v>232</v>
      </c>
      <c r="S2191" t="s">
        <v>232</v>
      </c>
      <c r="T2191" t="s">
        <v>232</v>
      </c>
      <c r="U2191" t="s">
        <v>232</v>
      </c>
      <c r="V2191" t="s">
        <v>232</v>
      </c>
      <c r="W2191" t="s">
        <v>232</v>
      </c>
      <c r="X2191" t="s">
        <v>232</v>
      </c>
      <c r="Y2191" t="s">
        <v>232</v>
      </c>
      <c r="Z2191" t="s">
        <v>232</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14.577999999999999</v>
      </c>
      <c r="AS2191">
        <v>17.356999999999999</v>
      </c>
      <c r="AT2191">
        <v>14.638</v>
      </c>
      <c r="AU2191">
        <v>14.919</v>
      </c>
      <c r="AV2191">
        <v>15.053000000000001</v>
      </c>
      <c r="AW2191">
        <v>15.157</v>
      </c>
      <c r="AX2191">
        <v>15.208</v>
      </c>
      <c r="AY2191">
        <v>15.119</v>
      </c>
      <c r="AZ2191">
        <v>15.173999999999999</v>
      </c>
      <c r="BA2191">
        <v>15.148</v>
      </c>
      <c r="BB2191">
        <v>15.122</v>
      </c>
      <c r="BC2191">
        <v>2017</v>
      </c>
    </row>
    <row r="2192" spans="1:55" x14ac:dyDescent="0.25">
      <c r="A2192">
        <v>243</v>
      </c>
      <c r="B2192" t="s">
        <v>776</v>
      </c>
      <c r="C2192" t="s">
        <v>333</v>
      </c>
      <c r="D2192" t="s">
        <v>777</v>
      </c>
      <c r="E2192" t="s">
        <v>334</v>
      </c>
      <c r="F2192" t="s">
        <v>335</v>
      </c>
      <c r="G2192" t="s">
        <v>229</v>
      </c>
      <c r="H2192" t="s">
        <v>230</v>
      </c>
      <c r="I2192" t="s">
        <v>783</v>
      </c>
      <c r="J2192" t="s">
        <v>232</v>
      </c>
      <c r="K2192" t="s">
        <v>232</v>
      </c>
      <c r="L2192" t="s">
        <v>232</v>
      </c>
      <c r="M2192" t="s">
        <v>232</v>
      </c>
      <c r="N2192" t="s">
        <v>232</v>
      </c>
      <c r="O2192" t="s">
        <v>232</v>
      </c>
      <c r="P2192" t="s">
        <v>232</v>
      </c>
      <c r="Q2192" t="s">
        <v>232</v>
      </c>
      <c r="R2192" t="s">
        <v>232</v>
      </c>
      <c r="S2192" t="s">
        <v>232</v>
      </c>
      <c r="T2192" t="s">
        <v>232</v>
      </c>
      <c r="U2192" t="s">
        <v>232</v>
      </c>
      <c r="V2192" t="s">
        <v>232</v>
      </c>
      <c r="W2192" t="s">
        <v>232</v>
      </c>
      <c r="X2192" t="s">
        <v>232</v>
      </c>
      <c r="Y2192" t="s">
        <v>232</v>
      </c>
      <c r="Z2192" t="s">
        <v>232</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504.03899999999999</v>
      </c>
      <c r="AS2192">
        <v>543.99300000000005</v>
      </c>
      <c r="AT2192">
        <v>580.79300000000001</v>
      </c>
      <c r="AU2192">
        <v>653.88900000000001</v>
      </c>
      <c r="AV2192">
        <v>720.83199999999999</v>
      </c>
      <c r="AW2192">
        <v>790.26199999999994</v>
      </c>
      <c r="AX2192">
        <v>875.95799999999997</v>
      </c>
      <c r="AY2192">
        <v>956.428</v>
      </c>
      <c r="AZ2192" s="52">
        <v>1046.1199999999999</v>
      </c>
      <c r="BA2192" s="52">
        <v>1146.5</v>
      </c>
      <c r="BB2192" s="52">
        <v>1246.9100000000001</v>
      </c>
      <c r="BC2192">
        <v>2017</v>
      </c>
    </row>
    <row r="2193" spans="1:55" x14ac:dyDescent="0.25">
      <c r="A2193">
        <v>243</v>
      </c>
      <c r="B2193" t="s">
        <v>776</v>
      </c>
      <c r="C2193" t="s">
        <v>336</v>
      </c>
      <c r="D2193" t="s">
        <v>777</v>
      </c>
      <c r="E2193" t="s">
        <v>334</v>
      </c>
      <c r="F2193" t="s">
        <v>335</v>
      </c>
      <c r="G2193" t="s">
        <v>282</v>
      </c>
      <c r="I2193" t="s">
        <v>337</v>
      </c>
      <c r="J2193" t="s">
        <v>232</v>
      </c>
      <c r="K2193" t="s">
        <v>232</v>
      </c>
      <c r="L2193" t="s">
        <v>232</v>
      </c>
      <c r="M2193" t="s">
        <v>232</v>
      </c>
      <c r="N2193" t="s">
        <v>232</v>
      </c>
      <c r="O2193" t="s">
        <v>232</v>
      </c>
      <c r="P2193" t="s">
        <v>232</v>
      </c>
      <c r="Q2193" t="s">
        <v>232</v>
      </c>
      <c r="R2193" t="s">
        <v>232</v>
      </c>
      <c r="S2193" t="s">
        <v>232</v>
      </c>
      <c r="T2193" t="s">
        <v>232</v>
      </c>
      <c r="U2193" t="s">
        <v>232</v>
      </c>
      <c r="V2193" t="s">
        <v>232</v>
      </c>
      <c r="W2193" t="s">
        <v>232</v>
      </c>
      <c r="X2193" t="s">
        <v>232</v>
      </c>
      <c r="Y2193" t="s">
        <v>232</v>
      </c>
      <c r="Z2193" t="s">
        <v>232</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17.515999999999998</v>
      </c>
      <c r="AS2193">
        <v>17.55</v>
      </c>
      <c r="AT2193">
        <v>17.422999999999998</v>
      </c>
      <c r="AU2193">
        <v>18.097000000000001</v>
      </c>
      <c r="AV2193">
        <v>18.003</v>
      </c>
      <c r="AW2193">
        <v>18.254999999999999</v>
      </c>
      <c r="AX2193">
        <v>18.504999999999999</v>
      </c>
      <c r="AY2193">
        <v>18.501999999999999</v>
      </c>
      <c r="AZ2193">
        <v>18.536999999999999</v>
      </c>
      <c r="BA2193">
        <v>18.61</v>
      </c>
      <c r="BB2193">
        <v>18.54</v>
      </c>
      <c r="BC2193">
        <v>2017</v>
      </c>
    </row>
    <row r="2194" spans="1:55" x14ac:dyDescent="0.25">
      <c r="A2194">
        <v>243</v>
      </c>
      <c r="B2194" t="s">
        <v>776</v>
      </c>
      <c r="C2194" t="s">
        <v>338</v>
      </c>
      <c r="D2194" t="s">
        <v>777</v>
      </c>
      <c r="E2194" t="s">
        <v>339</v>
      </c>
      <c r="F2194" t="s">
        <v>340</v>
      </c>
      <c r="G2194" t="s">
        <v>229</v>
      </c>
      <c r="H2194" t="s">
        <v>230</v>
      </c>
      <c r="I2194" t="s">
        <v>783</v>
      </c>
      <c r="J2194" t="s">
        <v>232</v>
      </c>
      <c r="K2194" t="s">
        <v>232</v>
      </c>
      <c r="L2194" t="s">
        <v>232</v>
      </c>
      <c r="M2194" t="s">
        <v>232</v>
      </c>
      <c r="N2194" t="s">
        <v>232</v>
      </c>
      <c r="O2194" t="s">
        <v>232</v>
      </c>
      <c r="P2194" t="s">
        <v>232</v>
      </c>
      <c r="Q2194" t="s">
        <v>232</v>
      </c>
      <c r="R2194" t="s">
        <v>232</v>
      </c>
      <c r="S2194" t="s">
        <v>232</v>
      </c>
      <c r="T2194" t="s">
        <v>232</v>
      </c>
      <c r="U2194" t="s">
        <v>232</v>
      </c>
      <c r="V2194" t="s">
        <v>232</v>
      </c>
      <c r="W2194" t="s">
        <v>232</v>
      </c>
      <c r="X2194" t="s">
        <v>232</v>
      </c>
      <c r="Y2194" t="s">
        <v>232</v>
      </c>
      <c r="Z2194" t="s">
        <v>232</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-84.549000000000007</v>
      </c>
      <c r="AS2194">
        <v>-5.9729999999999999</v>
      </c>
      <c r="AT2194">
        <v>-92.849000000000004</v>
      </c>
      <c r="AU2194">
        <v>-114.85</v>
      </c>
      <c r="AV2194">
        <v>-118.124</v>
      </c>
      <c r="AW2194">
        <v>-134.11699999999999</v>
      </c>
      <c r="AX2194">
        <v>-156.08500000000001</v>
      </c>
      <c r="AY2194">
        <v>-174.875</v>
      </c>
      <c r="AZ2194">
        <v>-189.80500000000001</v>
      </c>
      <c r="BA2194">
        <v>-213.292</v>
      </c>
      <c r="BB2194">
        <v>-229.82499999999999</v>
      </c>
      <c r="BC2194">
        <v>2017</v>
      </c>
    </row>
    <row r="2195" spans="1:55" x14ac:dyDescent="0.25">
      <c r="A2195">
        <v>243</v>
      </c>
      <c r="B2195" t="s">
        <v>776</v>
      </c>
      <c r="C2195" t="s">
        <v>341</v>
      </c>
      <c r="D2195" t="s">
        <v>777</v>
      </c>
      <c r="E2195" t="s">
        <v>339</v>
      </c>
      <c r="F2195" t="s">
        <v>340</v>
      </c>
      <c r="G2195" t="s">
        <v>282</v>
      </c>
      <c r="I2195" t="s">
        <v>342</v>
      </c>
      <c r="J2195" t="s">
        <v>232</v>
      </c>
      <c r="K2195" t="s">
        <v>232</v>
      </c>
      <c r="L2195" t="s">
        <v>232</v>
      </c>
      <c r="M2195" t="s">
        <v>232</v>
      </c>
      <c r="N2195" t="s">
        <v>232</v>
      </c>
      <c r="O2195" t="s">
        <v>232</v>
      </c>
      <c r="P2195" t="s">
        <v>232</v>
      </c>
      <c r="Q2195" t="s">
        <v>232</v>
      </c>
      <c r="R2195" t="s">
        <v>232</v>
      </c>
      <c r="S2195" t="s">
        <v>232</v>
      </c>
      <c r="T2195" t="s">
        <v>232</v>
      </c>
      <c r="U2195" t="s">
        <v>232</v>
      </c>
      <c r="V2195" t="s">
        <v>232</v>
      </c>
      <c r="W2195" t="s">
        <v>232</v>
      </c>
      <c r="X2195" t="s">
        <v>232</v>
      </c>
      <c r="Y2195" t="s">
        <v>232</v>
      </c>
      <c r="Z2195" t="s">
        <v>232</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-2.9380000000000002</v>
      </c>
      <c r="AS2195">
        <v>-0.193</v>
      </c>
      <c r="AT2195">
        <v>-2.7850000000000001</v>
      </c>
      <c r="AU2195">
        <v>-3.1789999999999998</v>
      </c>
      <c r="AV2195">
        <v>-2.95</v>
      </c>
      <c r="AW2195">
        <v>-3.0979999999999999</v>
      </c>
      <c r="AX2195">
        <v>-3.2970000000000002</v>
      </c>
      <c r="AY2195">
        <v>-3.383</v>
      </c>
      <c r="AZ2195">
        <v>-3.363</v>
      </c>
      <c r="BA2195">
        <v>-3.4620000000000002</v>
      </c>
      <c r="BB2195">
        <v>-3.4169999999999998</v>
      </c>
      <c r="BC2195">
        <v>2017</v>
      </c>
    </row>
    <row r="2196" spans="1:55" x14ac:dyDescent="0.25">
      <c r="A2196">
        <v>243</v>
      </c>
      <c r="B2196" t="s">
        <v>776</v>
      </c>
      <c r="C2196" t="s">
        <v>343</v>
      </c>
      <c r="D2196" t="s">
        <v>777</v>
      </c>
      <c r="E2196" t="s">
        <v>344</v>
      </c>
      <c r="F2196" t="s">
        <v>345</v>
      </c>
      <c r="G2196" t="s">
        <v>229</v>
      </c>
      <c r="H2196" t="s">
        <v>230</v>
      </c>
      <c r="I2196" t="s">
        <v>783</v>
      </c>
      <c r="J2196" t="s">
        <v>232</v>
      </c>
      <c r="K2196" t="s">
        <v>232</v>
      </c>
      <c r="L2196" t="s">
        <v>232</v>
      </c>
      <c r="M2196" t="s">
        <v>232</v>
      </c>
      <c r="N2196" t="s">
        <v>232</v>
      </c>
      <c r="O2196" t="s">
        <v>232</v>
      </c>
      <c r="P2196" t="s">
        <v>232</v>
      </c>
      <c r="Q2196" t="s">
        <v>232</v>
      </c>
      <c r="R2196" t="s">
        <v>232</v>
      </c>
      <c r="S2196" t="s">
        <v>232</v>
      </c>
      <c r="T2196" t="s">
        <v>232</v>
      </c>
      <c r="U2196" t="s">
        <v>232</v>
      </c>
      <c r="V2196" t="s">
        <v>232</v>
      </c>
      <c r="W2196" t="s">
        <v>232</v>
      </c>
      <c r="X2196" t="s">
        <v>232</v>
      </c>
      <c r="Y2196" t="s">
        <v>232</v>
      </c>
      <c r="Z2196" t="s">
        <v>232</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-64.506</v>
      </c>
      <c r="AO2196">
        <v>-71.988</v>
      </c>
      <c r="AP2196">
        <v>-163.684</v>
      </c>
      <c r="AQ2196">
        <v>-102.741</v>
      </c>
      <c r="AR2196">
        <v>-101.42400000000001</v>
      </c>
      <c r="AS2196">
        <v>-111.267</v>
      </c>
      <c r="AT2196">
        <v>-107.437</v>
      </c>
      <c r="AU2196">
        <v>-126.089</v>
      </c>
      <c r="AV2196">
        <v>-147.13900000000001</v>
      </c>
      <c r="AW2196">
        <v>-160.69399999999999</v>
      </c>
      <c r="AX2196">
        <v>-183.011</v>
      </c>
      <c r="AY2196">
        <v>-203.79</v>
      </c>
      <c r="AZ2196">
        <v>-218.80699999999999</v>
      </c>
      <c r="BA2196">
        <v>-244.953</v>
      </c>
      <c r="BB2196">
        <v>-264.38900000000001</v>
      </c>
      <c r="BC2196">
        <v>2017</v>
      </c>
    </row>
    <row r="2197" spans="1:55" x14ac:dyDescent="0.25">
      <c r="A2197">
        <v>243</v>
      </c>
      <c r="B2197" t="s">
        <v>776</v>
      </c>
      <c r="C2197" t="s">
        <v>346</v>
      </c>
      <c r="D2197" t="s">
        <v>777</v>
      </c>
      <c r="E2197" t="s">
        <v>344</v>
      </c>
      <c r="F2197" t="s">
        <v>345</v>
      </c>
      <c r="G2197" t="s">
        <v>270</v>
      </c>
      <c r="I2197" t="s">
        <v>397</v>
      </c>
      <c r="J2197" t="s">
        <v>232</v>
      </c>
      <c r="K2197" t="s">
        <v>232</v>
      </c>
      <c r="L2197" t="s">
        <v>232</v>
      </c>
      <c r="M2197" t="s">
        <v>232</v>
      </c>
      <c r="N2197" t="s">
        <v>232</v>
      </c>
      <c r="O2197" t="s">
        <v>232</v>
      </c>
      <c r="P2197" t="s">
        <v>232</v>
      </c>
      <c r="Q2197" t="s">
        <v>232</v>
      </c>
      <c r="R2197" t="s">
        <v>232</v>
      </c>
      <c r="S2197" t="s">
        <v>232</v>
      </c>
      <c r="T2197" t="s">
        <v>232</v>
      </c>
      <c r="U2197" t="s">
        <v>232</v>
      </c>
      <c r="V2197" t="s">
        <v>232</v>
      </c>
      <c r="W2197" t="s">
        <v>232</v>
      </c>
      <c r="X2197" t="s">
        <v>232</v>
      </c>
      <c r="Y2197" t="s">
        <v>232</v>
      </c>
      <c r="Z2197" t="s">
        <v>232</v>
      </c>
      <c r="AA2197">
        <v>-1.0229999999999999</v>
      </c>
      <c r="AB2197">
        <v>-0.40300000000000002</v>
      </c>
      <c r="AC2197">
        <v>-1.542</v>
      </c>
      <c r="AD2197">
        <v>-2.0070000000000001</v>
      </c>
      <c r="AE2197">
        <v>-1.7609999999999999</v>
      </c>
      <c r="AF2197">
        <v>-1.948</v>
      </c>
      <c r="AG2197">
        <v>-4.3849999999999998</v>
      </c>
      <c r="AH2197">
        <v>-2.423</v>
      </c>
      <c r="AI2197">
        <v>-0.40699999999999997</v>
      </c>
      <c r="AJ2197">
        <v>-1.3759999999999999</v>
      </c>
      <c r="AK2197">
        <v>-0.39200000000000002</v>
      </c>
      <c r="AL2197">
        <v>-4.109</v>
      </c>
      <c r="AM2197">
        <v>-2.44</v>
      </c>
      <c r="AN2197">
        <v>-3.3090000000000002</v>
      </c>
      <c r="AO2197">
        <v>-3.2709999999999999</v>
      </c>
      <c r="AP2197">
        <v>-6.7539999999999996</v>
      </c>
      <c r="AQ2197">
        <v>-3.8439999999999999</v>
      </c>
      <c r="AR2197">
        <v>-3.512</v>
      </c>
      <c r="AS2197">
        <v>-3.6059999999999999</v>
      </c>
      <c r="AT2197">
        <v>-3.254</v>
      </c>
      <c r="AU2197">
        <v>-3.4790000000000001</v>
      </c>
      <c r="AV2197">
        <v>-3.7109999999999999</v>
      </c>
      <c r="AW2197">
        <v>-3.7389999999999999</v>
      </c>
      <c r="AX2197">
        <v>-3.8809999999999998</v>
      </c>
      <c r="AY2197">
        <v>-3.9550000000000001</v>
      </c>
      <c r="AZ2197">
        <v>-3.8769999999999998</v>
      </c>
      <c r="BA2197">
        <v>-3.976</v>
      </c>
      <c r="BB2197">
        <v>-3.931</v>
      </c>
      <c r="BC2197">
        <v>2017</v>
      </c>
    </row>
    <row r="2198" spans="1:55" x14ac:dyDescent="0.25">
      <c r="A2198">
        <v>243</v>
      </c>
      <c r="B2198" t="s">
        <v>776</v>
      </c>
      <c r="C2198" t="s">
        <v>347</v>
      </c>
      <c r="D2198" t="s">
        <v>777</v>
      </c>
      <c r="E2198" t="s">
        <v>348</v>
      </c>
      <c r="F2198" t="s">
        <v>349</v>
      </c>
      <c r="G2198" t="s">
        <v>229</v>
      </c>
      <c r="H2198" t="s">
        <v>230</v>
      </c>
      <c r="I2198" t="s">
        <v>783</v>
      </c>
      <c r="J2198" t="s">
        <v>232</v>
      </c>
      <c r="K2198" t="s">
        <v>232</v>
      </c>
      <c r="L2198" t="s">
        <v>232</v>
      </c>
      <c r="M2198" t="s">
        <v>232</v>
      </c>
      <c r="N2198" t="s">
        <v>232</v>
      </c>
      <c r="O2198" t="s">
        <v>232</v>
      </c>
      <c r="P2198" t="s">
        <v>232</v>
      </c>
      <c r="Q2198" t="s">
        <v>232</v>
      </c>
      <c r="R2198" t="s">
        <v>232</v>
      </c>
      <c r="S2198" t="s">
        <v>232</v>
      </c>
      <c r="T2198" t="s">
        <v>232</v>
      </c>
      <c r="U2198" t="s">
        <v>232</v>
      </c>
      <c r="V2198" t="s">
        <v>232</v>
      </c>
      <c r="W2198" t="s">
        <v>232</v>
      </c>
      <c r="X2198" t="s">
        <v>232</v>
      </c>
      <c r="Y2198" t="s">
        <v>232</v>
      </c>
      <c r="Z2198" t="s">
        <v>232</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-14.518000000000001</v>
      </c>
      <c r="AS2198">
        <v>74.146000000000001</v>
      </c>
      <c r="AT2198">
        <v>2.7669999999999999</v>
      </c>
      <c r="AU2198">
        <v>-5.7590000000000003</v>
      </c>
      <c r="AV2198">
        <v>15.199</v>
      </c>
      <c r="AW2198">
        <v>7.33</v>
      </c>
      <c r="AX2198">
        <v>1.74</v>
      </c>
      <c r="AY2198">
        <v>-2.67</v>
      </c>
      <c r="AZ2198">
        <v>2.0910000000000002</v>
      </c>
      <c r="BA2198">
        <v>0.66400000000000003</v>
      </c>
      <c r="BB2198">
        <v>5.7149999999999999</v>
      </c>
      <c r="BC2198">
        <v>2017</v>
      </c>
    </row>
    <row r="2199" spans="1:55" x14ac:dyDescent="0.25">
      <c r="A2199">
        <v>243</v>
      </c>
      <c r="B2199" t="s">
        <v>776</v>
      </c>
      <c r="C2199" t="s">
        <v>350</v>
      </c>
      <c r="D2199" t="s">
        <v>777</v>
      </c>
      <c r="E2199" t="s">
        <v>348</v>
      </c>
      <c r="F2199" t="s">
        <v>349</v>
      </c>
      <c r="G2199" t="s">
        <v>282</v>
      </c>
      <c r="I2199" t="s">
        <v>351</v>
      </c>
      <c r="J2199" t="s">
        <v>232</v>
      </c>
      <c r="K2199" t="s">
        <v>232</v>
      </c>
      <c r="L2199" t="s">
        <v>232</v>
      </c>
      <c r="M2199" t="s">
        <v>232</v>
      </c>
      <c r="N2199" t="s">
        <v>232</v>
      </c>
      <c r="O2199" t="s">
        <v>232</v>
      </c>
      <c r="P2199" t="s">
        <v>232</v>
      </c>
      <c r="Q2199" t="s">
        <v>232</v>
      </c>
      <c r="R2199" t="s">
        <v>232</v>
      </c>
      <c r="S2199" t="s">
        <v>232</v>
      </c>
      <c r="T2199" t="s">
        <v>232</v>
      </c>
      <c r="U2199" t="s">
        <v>232</v>
      </c>
      <c r="V2199" t="s">
        <v>232</v>
      </c>
      <c r="W2199" t="s">
        <v>232</v>
      </c>
      <c r="X2199" t="s">
        <v>232</v>
      </c>
      <c r="Y2199" t="s">
        <v>232</v>
      </c>
      <c r="Z2199" t="s">
        <v>232</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-0.505</v>
      </c>
      <c r="AS2199">
        <v>2.3919999999999999</v>
      </c>
      <c r="AT2199">
        <v>8.3000000000000004E-2</v>
      </c>
      <c r="AU2199">
        <v>-0.159</v>
      </c>
      <c r="AV2199">
        <v>0.38</v>
      </c>
      <c r="AW2199">
        <v>0.16900000000000001</v>
      </c>
      <c r="AX2199">
        <v>3.6999999999999998E-2</v>
      </c>
      <c r="AY2199">
        <v>-5.1999999999999998E-2</v>
      </c>
      <c r="AZ2199">
        <v>3.6999999999999998E-2</v>
      </c>
      <c r="BA2199">
        <v>1.0999999999999999E-2</v>
      </c>
      <c r="BB2199">
        <v>8.5000000000000006E-2</v>
      </c>
      <c r="BC2199">
        <v>2017</v>
      </c>
    </row>
    <row r="2200" spans="1:55" x14ac:dyDescent="0.25">
      <c r="A2200">
        <v>243</v>
      </c>
      <c r="B2200" t="s">
        <v>776</v>
      </c>
      <c r="C2200" t="s">
        <v>352</v>
      </c>
      <c r="D2200" t="s">
        <v>777</v>
      </c>
      <c r="E2200" t="s">
        <v>353</v>
      </c>
      <c r="F2200" t="s">
        <v>354</v>
      </c>
      <c r="G2200" t="s">
        <v>229</v>
      </c>
      <c r="H2200" t="s">
        <v>230</v>
      </c>
      <c r="I2200" t="s">
        <v>783</v>
      </c>
      <c r="J2200" t="s">
        <v>232</v>
      </c>
      <c r="K2200" t="s">
        <v>232</v>
      </c>
      <c r="L2200" t="s">
        <v>232</v>
      </c>
      <c r="M2200" t="s">
        <v>232</v>
      </c>
      <c r="N2200" t="s">
        <v>232</v>
      </c>
      <c r="O2200" t="s">
        <v>232</v>
      </c>
      <c r="P2200" t="s">
        <v>232</v>
      </c>
      <c r="Q2200" t="s">
        <v>232</v>
      </c>
      <c r="R2200" t="s">
        <v>232</v>
      </c>
      <c r="S2200" t="s">
        <v>232</v>
      </c>
      <c r="T2200" t="s">
        <v>232</v>
      </c>
      <c r="U2200" t="s">
        <v>232</v>
      </c>
      <c r="V2200" t="s">
        <v>232</v>
      </c>
      <c r="W2200" t="s">
        <v>232</v>
      </c>
      <c r="X2200" t="s">
        <v>232</v>
      </c>
      <c r="Y2200" t="s">
        <v>232</v>
      </c>
      <c r="Z2200" t="s">
        <v>232</v>
      </c>
      <c r="AA2200" t="s">
        <v>232</v>
      </c>
      <c r="AB2200" t="s">
        <v>232</v>
      </c>
      <c r="AC2200" t="s">
        <v>232</v>
      </c>
      <c r="AD2200" t="s">
        <v>232</v>
      </c>
      <c r="AE2200">
        <v>49.387</v>
      </c>
      <c r="AF2200">
        <v>70.707999999999998</v>
      </c>
      <c r="AG2200">
        <v>213.85300000000001</v>
      </c>
      <c r="AH2200">
        <v>194.64400000000001</v>
      </c>
      <c r="AI2200">
        <v>161.262</v>
      </c>
      <c r="AJ2200">
        <v>169.155</v>
      </c>
      <c r="AK2200">
        <v>152.93899999999999</v>
      </c>
      <c r="AL2200">
        <v>301.66500000000002</v>
      </c>
      <c r="AM2200">
        <v>358.98899999999998</v>
      </c>
      <c r="AN2200">
        <v>413.18599999999998</v>
      </c>
      <c r="AO2200">
        <v>496.315</v>
      </c>
      <c r="AP2200">
        <v>656.36400000000003</v>
      </c>
      <c r="AQ2200">
        <v>818.63</v>
      </c>
      <c r="AR2200">
        <v>874.02800000000002</v>
      </c>
      <c r="AS2200">
        <v>906.601</v>
      </c>
      <c r="AT2200" s="52">
        <v>1004.41</v>
      </c>
      <c r="AU2200" s="52">
        <v>1148.2</v>
      </c>
      <c r="AV2200" s="52">
        <v>1284.47</v>
      </c>
      <c r="AW2200" s="52">
        <v>1395.73</v>
      </c>
      <c r="AX2200" s="52">
        <v>1520.83</v>
      </c>
      <c r="AY2200" s="52">
        <v>1680.41</v>
      </c>
      <c r="AZ2200" s="52">
        <v>1853.65</v>
      </c>
      <c r="BA2200" s="52">
        <v>2053.6</v>
      </c>
      <c r="BB2200" s="52">
        <v>2273.63</v>
      </c>
      <c r="BC2200">
        <v>2017</v>
      </c>
    </row>
    <row r="2201" spans="1:55" x14ac:dyDescent="0.25">
      <c r="A2201">
        <v>243</v>
      </c>
      <c r="B2201" t="s">
        <v>776</v>
      </c>
      <c r="C2201" t="s">
        <v>355</v>
      </c>
      <c r="D2201" t="s">
        <v>777</v>
      </c>
      <c r="E2201" t="s">
        <v>353</v>
      </c>
      <c r="F2201" t="s">
        <v>354</v>
      </c>
      <c r="G2201" t="s">
        <v>282</v>
      </c>
      <c r="I2201" t="s">
        <v>379</v>
      </c>
      <c r="J2201" t="s">
        <v>232</v>
      </c>
      <c r="K2201" t="s">
        <v>232</v>
      </c>
      <c r="L2201" t="s">
        <v>232</v>
      </c>
      <c r="M2201" t="s">
        <v>232</v>
      </c>
      <c r="N2201" t="s">
        <v>232</v>
      </c>
      <c r="O2201" t="s">
        <v>232</v>
      </c>
      <c r="P2201" t="s">
        <v>232</v>
      </c>
      <c r="Q2201" t="s">
        <v>232</v>
      </c>
      <c r="R2201" t="s">
        <v>232</v>
      </c>
      <c r="S2201" t="s">
        <v>232</v>
      </c>
      <c r="T2201" t="s">
        <v>232</v>
      </c>
      <c r="U2201" t="s">
        <v>232</v>
      </c>
      <c r="V2201" t="s">
        <v>232</v>
      </c>
      <c r="W2201" t="s">
        <v>232</v>
      </c>
      <c r="X2201" t="s">
        <v>232</v>
      </c>
      <c r="Y2201" t="s">
        <v>232</v>
      </c>
      <c r="Z2201" t="s">
        <v>232</v>
      </c>
      <c r="AA2201" t="s">
        <v>232</v>
      </c>
      <c r="AB2201" t="s">
        <v>232</v>
      </c>
      <c r="AC2201" t="s">
        <v>232</v>
      </c>
      <c r="AD2201" t="s">
        <v>232</v>
      </c>
      <c r="AE2201">
        <v>11.557</v>
      </c>
      <c r="AF2201">
        <v>14.81</v>
      </c>
      <c r="AG2201">
        <v>34.020000000000003</v>
      </c>
      <c r="AH2201">
        <v>20.795999999999999</v>
      </c>
      <c r="AI2201">
        <v>14.884</v>
      </c>
      <c r="AJ2201">
        <v>13.41</v>
      </c>
      <c r="AK2201">
        <v>10.487</v>
      </c>
      <c r="AL2201">
        <v>18.155000000000001</v>
      </c>
      <c r="AM2201">
        <v>20.678999999999998</v>
      </c>
      <c r="AN2201">
        <v>20.834</v>
      </c>
      <c r="AO2201">
        <v>22.456</v>
      </c>
      <c r="AP2201">
        <v>27.509</v>
      </c>
      <c r="AQ2201">
        <v>31.248000000000001</v>
      </c>
      <c r="AR2201">
        <v>30.373999999999999</v>
      </c>
      <c r="AS2201">
        <v>29.248000000000001</v>
      </c>
      <c r="AT2201">
        <v>30.131</v>
      </c>
      <c r="AU2201">
        <v>31.777999999999999</v>
      </c>
      <c r="AV2201">
        <v>32.081000000000003</v>
      </c>
      <c r="AW2201">
        <v>32.241999999999997</v>
      </c>
      <c r="AX2201">
        <v>32.128999999999998</v>
      </c>
      <c r="AY2201">
        <v>32.506999999999998</v>
      </c>
      <c r="AZ2201">
        <v>32.847000000000001</v>
      </c>
      <c r="BA2201">
        <v>33.332999999999998</v>
      </c>
      <c r="BB2201">
        <v>33.805</v>
      </c>
      <c r="BC2201">
        <v>2017</v>
      </c>
    </row>
    <row r="2202" spans="1:55" x14ac:dyDescent="0.25">
      <c r="A2202">
        <v>243</v>
      </c>
      <c r="B2202" t="s">
        <v>776</v>
      </c>
      <c r="C2202" t="s">
        <v>356</v>
      </c>
      <c r="D2202" t="s">
        <v>777</v>
      </c>
      <c r="E2202" t="s">
        <v>357</v>
      </c>
      <c r="F2202" t="s">
        <v>358</v>
      </c>
      <c r="G2202" t="s">
        <v>229</v>
      </c>
      <c r="H2202" t="s">
        <v>230</v>
      </c>
      <c r="I2202" t="s">
        <v>783</v>
      </c>
      <c r="J2202" t="s">
        <v>232</v>
      </c>
      <c r="K2202" t="s">
        <v>232</v>
      </c>
      <c r="L2202" t="s">
        <v>232</v>
      </c>
      <c r="M2202" t="s">
        <v>232</v>
      </c>
      <c r="N2202" t="s">
        <v>232</v>
      </c>
      <c r="O2202" t="s">
        <v>232</v>
      </c>
      <c r="P2202" t="s">
        <v>232</v>
      </c>
      <c r="Q2202" t="s">
        <v>232</v>
      </c>
      <c r="R2202" t="s">
        <v>232</v>
      </c>
      <c r="S2202" t="s">
        <v>232</v>
      </c>
      <c r="T2202" t="s">
        <v>232</v>
      </c>
      <c r="U2202" t="s">
        <v>232</v>
      </c>
      <c r="V2202" t="s">
        <v>232</v>
      </c>
      <c r="W2202" t="s">
        <v>232</v>
      </c>
      <c r="X2202" t="s">
        <v>232</v>
      </c>
      <c r="Y2202" t="s">
        <v>232</v>
      </c>
      <c r="Z2202" t="s">
        <v>232</v>
      </c>
      <c r="AA2202">
        <v>38.823999999999998</v>
      </c>
      <c r="AB2202">
        <v>42.218000000000004</v>
      </c>
      <c r="AC2202">
        <v>56.003</v>
      </c>
      <c r="AD2202">
        <v>65.710999999999999</v>
      </c>
      <c r="AE2202">
        <v>69.146000000000001</v>
      </c>
      <c r="AF2202">
        <v>81.831000000000003</v>
      </c>
      <c r="AG2202">
        <v>224.36500000000001</v>
      </c>
      <c r="AH2202">
        <v>218.64099999999999</v>
      </c>
      <c r="AI2202">
        <v>225.42599999999999</v>
      </c>
      <c r="AJ2202">
        <v>243.86500000000001</v>
      </c>
      <c r="AK2202">
        <v>251.90100000000001</v>
      </c>
      <c r="AL2202">
        <v>396.05599999999998</v>
      </c>
      <c r="AM2202">
        <v>478.45499999999998</v>
      </c>
      <c r="AN2202">
        <v>553.83199999999999</v>
      </c>
      <c r="AO2202">
        <v>654.46500000000003</v>
      </c>
      <c r="AP2202">
        <v>799.53300000000002</v>
      </c>
      <c r="AQ2202" s="52">
        <v>1019.12</v>
      </c>
      <c r="AR2202" s="52">
        <v>1088.93</v>
      </c>
      <c r="AS2202" s="52">
        <v>1146.27</v>
      </c>
      <c r="AT2202" s="52">
        <v>1286.5899999999999</v>
      </c>
      <c r="AU2202" s="52">
        <v>1474.74</v>
      </c>
      <c r="AV2202" s="52">
        <v>1667.22</v>
      </c>
      <c r="AW2202" s="52">
        <v>1814.75</v>
      </c>
      <c r="AX2202" s="52">
        <v>1986.25</v>
      </c>
      <c r="AY2202" s="52">
        <v>2184.75</v>
      </c>
      <c r="AZ2202" s="52">
        <v>2398.6</v>
      </c>
      <c r="BA2202" s="52">
        <v>2640.66</v>
      </c>
      <c r="BB2202" s="52">
        <v>2904.35</v>
      </c>
      <c r="BC2202">
        <v>2017</v>
      </c>
    </row>
    <row r="2203" spans="1:55" x14ac:dyDescent="0.25">
      <c r="A2203">
        <v>243</v>
      </c>
      <c r="B2203" t="s">
        <v>776</v>
      </c>
      <c r="C2203" t="s">
        <v>359</v>
      </c>
      <c r="D2203" t="s">
        <v>777</v>
      </c>
      <c r="E2203" t="s">
        <v>357</v>
      </c>
      <c r="F2203" t="s">
        <v>358</v>
      </c>
      <c r="G2203" t="s">
        <v>282</v>
      </c>
      <c r="I2203" t="s">
        <v>360</v>
      </c>
      <c r="J2203" t="s">
        <v>232</v>
      </c>
      <c r="K2203" t="s">
        <v>232</v>
      </c>
      <c r="L2203" t="s">
        <v>232</v>
      </c>
      <c r="M2203" t="s">
        <v>232</v>
      </c>
      <c r="N2203" t="s">
        <v>232</v>
      </c>
      <c r="O2203" t="s">
        <v>232</v>
      </c>
      <c r="P2203" t="s">
        <v>232</v>
      </c>
      <c r="Q2203" t="s">
        <v>232</v>
      </c>
      <c r="R2203" t="s">
        <v>232</v>
      </c>
      <c r="S2203" t="s">
        <v>232</v>
      </c>
      <c r="T2203" t="s">
        <v>232</v>
      </c>
      <c r="U2203" t="s">
        <v>232</v>
      </c>
      <c r="V2203" t="s">
        <v>232</v>
      </c>
      <c r="W2203" t="s">
        <v>232</v>
      </c>
      <c r="X2203" t="s">
        <v>232</v>
      </c>
      <c r="Y2203" t="s">
        <v>232</v>
      </c>
      <c r="Z2203" t="s">
        <v>232</v>
      </c>
      <c r="AA2203">
        <v>13.848000000000001</v>
      </c>
      <c r="AB2203">
        <v>13.249000000000001</v>
      </c>
      <c r="AC2203">
        <v>15.977</v>
      </c>
      <c r="AD2203">
        <v>16.707000000000001</v>
      </c>
      <c r="AE2203">
        <v>16.181000000000001</v>
      </c>
      <c r="AF2203">
        <v>17.14</v>
      </c>
      <c r="AG2203">
        <v>35.692</v>
      </c>
      <c r="AH2203">
        <v>23.359000000000002</v>
      </c>
      <c r="AI2203">
        <v>20.806000000000001</v>
      </c>
      <c r="AJ2203">
        <v>19.332999999999998</v>
      </c>
      <c r="AK2203">
        <v>17.271999999999998</v>
      </c>
      <c r="AL2203">
        <v>23.835000000000001</v>
      </c>
      <c r="AM2203">
        <v>27.56</v>
      </c>
      <c r="AN2203">
        <v>27.925999999999998</v>
      </c>
      <c r="AO2203">
        <v>29.611000000000001</v>
      </c>
      <c r="AP2203">
        <v>33.509</v>
      </c>
      <c r="AQ2203">
        <v>38.901000000000003</v>
      </c>
      <c r="AR2203">
        <v>37.843000000000004</v>
      </c>
      <c r="AS2203">
        <v>36.981000000000002</v>
      </c>
      <c r="AT2203">
        <v>38.597000000000001</v>
      </c>
      <c r="AU2203">
        <v>40.816000000000003</v>
      </c>
      <c r="AV2203">
        <v>41.64</v>
      </c>
      <c r="AW2203">
        <v>41.921999999999997</v>
      </c>
      <c r="AX2203">
        <v>41.960999999999999</v>
      </c>
      <c r="AY2203">
        <v>42.262999999999998</v>
      </c>
      <c r="AZ2203">
        <v>42.503</v>
      </c>
      <c r="BA2203">
        <v>42.862000000000002</v>
      </c>
      <c r="BB2203">
        <v>43.183</v>
      </c>
      <c r="BC2203">
        <v>2017</v>
      </c>
    </row>
    <row r="2204" spans="1:55" x14ac:dyDescent="0.25">
      <c r="A2204">
        <v>243</v>
      </c>
      <c r="B2204" t="s">
        <v>776</v>
      </c>
      <c r="C2204" t="s">
        <v>361</v>
      </c>
      <c r="D2204" t="s">
        <v>777</v>
      </c>
      <c r="E2204" t="s">
        <v>362</v>
      </c>
      <c r="F2204" t="s">
        <v>363</v>
      </c>
      <c r="G2204" t="s">
        <v>229</v>
      </c>
      <c r="H2204" t="s">
        <v>230</v>
      </c>
      <c r="I2204" t="s">
        <v>783</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52">
        <v>1083.45</v>
      </c>
      <c r="AJ2204" s="52">
        <v>1261.4000000000001</v>
      </c>
      <c r="AK2204" s="52">
        <v>1458.42</v>
      </c>
      <c r="AL2204" s="52">
        <v>1661.64</v>
      </c>
      <c r="AM2204" s="52">
        <v>1736.04</v>
      </c>
      <c r="AN2204" s="52">
        <v>1983.2</v>
      </c>
      <c r="AO2204" s="52">
        <v>2210.21</v>
      </c>
      <c r="AP2204" s="52">
        <v>2386.02</v>
      </c>
      <c r="AQ2204" s="52">
        <v>2619.77</v>
      </c>
      <c r="AR2204" s="52">
        <v>2877.53</v>
      </c>
      <c r="AS2204" s="52">
        <v>3099.65</v>
      </c>
      <c r="AT2204" s="52">
        <v>3333.42</v>
      </c>
      <c r="AU2204" s="52">
        <v>3613.15</v>
      </c>
      <c r="AV2204" s="52">
        <v>4003.87</v>
      </c>
      <c r="AW2204" s="52">
        <v>4328.91</v>
      </c>
      <c r="AX2204" s="52">
        <v>4733.5600000000004</v>
      </c>
      <c r="AY2204" s="52">
        <v>5169.3900000000003</v>
      </c>
      <c r="AZ2204" s="52">
        <v>5643.36</v>
      </c>
      <c r="BA2204" s="52">
        <v>6160.8</v>
      </c>
      <c r="BB2204" s="52">
        <v>6725.67</v>
      </c>
      <c r="BC2204">
        <v>2017</v>
      </c>
    </row>
    <row r="2205" spans="1:55" x14ac:dyDescent="0.25">
      <c r="A2205">
        <v>243</v>
      </c>
      <c r="B2205" t="s">
        <v>776</v>
      </c>
      <c r="C2205" t="s">
        <v>364</v>
      </c>
      <c r="D2205" t="s">
        <v>777</v>
      </c>
      <c r="E2205" t="s">
        <v>365</v>
      </c>
      <c r="F2205" t="s">
        <v>366</v>
      </c>
      <c r="G2205" t="s">
        <v>242</v>
      </c>
      <c r="H2205" t="s">
        <v>230</v>
      </c>
      <c r="I2205" t="s">
        <v>784</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-0.16500000000000001</v>
      </c>
      <c r="AV2205">
        <v>-1.167</v>
      </c>
      <c r="AW2205">
        <v>-1.024</v>
      </c>
      <c r="AX2205">
        <v>-1.284</v>
      </c>
      <c r="AY2205">
        <v>-1.8620000000000001</v>
      </c>
      <c r="AZ2205">
        <v>-2.4409999999999998</v>
      </c>
      <c r="BA2205">
        <v>-2.9649999999999999</v>
      </c>
      <c r="BB2205">
        <v>-3.5720000000000001</v>
      </c>
      <c r="BC2205">
        <v>2017</v>
      </c>
    </row>
    <row r="2206" spans="1:55" x14ac:dyDescent="0.25">
      <c r="A2206">
        <v>243</v>
      </c>
      <c r="B2206" t="s">
        <v>776</v>
      </c>
      <c r="C2206" t="s">
        <v>368</v>
      </c>
      <c r="D2206" t="s">
        <v>777</v>
      </c>
      <c r="E2206" t="s">
        <v>365</v>
      </c>
      <c r="F2206" t="s">
        <v>366</v>
      </c>
      <c r="G2206" t="s">
        <v>282</v>
      </c>
      <c r="I2206" t="s">
        <v>369</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-3.28</v>
      </c>
      <c r="AS2206">
        <v>-1.8580000000000001</v>
      </c>
      <c r="AT2206">
        <v>-1.125</v>
      </c>
      <c r="AU2206">
        <v>-0.217</v>
      </c>
      <c r="AV2206">
        <v>-1.4419999999999999</v>
      </c>
      <c r="AW2206">
        <v>-1.2070000000000001</v>
      </c>
      <c r="AX2206">
        <v>-1.42</v>
      </c>
      <c r="AY2206">
        <v>-1.929</v>
      </c>
      <c r="AZ2206">
        <v>-2.3639999999999999</v>
      </c>
      <c r="BA2206">
        <v>-2.6840000000000002</v>
      </c>
      <c r="BB2206">
        <v>-3.0209999999999999</v>
      </c>
      <c r="BC2206">
        <v>2017</v>
      </c>
    </row>
    <row r="2207" spans="1:55" x14ac:dyDescent="0.25">
      <c r="A2207">
        <v>248</v>
      </c>
      <c r="B2207" t="s">
        <v>785</v>
      </c>
      <c r="C2207" t="s">
        <v>225</v>
      </c>
      <c r="D2207" t="s">
        <v>786</v>
      </c>
      <c r="E2207" t="s">
        <v>227</v>
      </c>
      <c r="F2207" t="s">
        <v>228</v>
      </c>
      <c r="G2207" t="s">
        <v>229</v>
      </c>
      <c r="H2207" t="s">
        <v>230</v>
      </c>
      <c r="I2207" t="s">
        <v>787</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71.703000000000003</v>
      </c>
      <c r="AW2207">
        <v>71.355000000000004</v>
      </c>
      <c r="AX2207">
        <v>71.471000000000004</v>
      </c>
      <c r="AY2207">
        <v>72.331999999999994</v>
      </c>
      <c r="AZ2207">
        <v>74.251000000000005</v>
      </c>
      <c r="BA2207">
        <v>75.941999999999993</v>
      </c>
      <c r="BB2207">
        <v>77.540000000000006</v>
      </c>
      <c r="BC2207">
        <v>2018</v>
      </c>
    </row>
    <row r="2208" spans="1:55" x14ac:dyDescent="0.25">
      <c r="A2208">
        <v>248</v>
      </c>
      <c r="B2208" t="s">
        <v>785</v>
      </c>
      <c r="C2208" t="s">
        <v>233</v>
      </c>
      <c r="D2208" t="s">
        <v>786</v>
      </c>
      <c r="E2208" t="s">
        <v>227</v>
      </c>
      <c r="F2208" t="s">
        <v>234</v>
      </c>
      <c r="G2208" t="s">
        <v>235</v>
      </c>
      <c r="I2208" t="s">
        <v>236</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1.054</v>
      </c>
      <c r="AW2208">
        <v>-0.48499999999999999</v>
      </c>
      <c r="AX2208">
        <v>0.16200000000000001</v>
      </c>
      <c r="AY2208">
        <v>1.2050000000000001</v>
      </c>
      <c r="AZ2208">
        <v>2.6539999999999999</v>
      </c>
      <c r="BA2208">
        <v>2.2759999999999998</v>
      </c>
      <c r="BB2208">
        <v>2.105</v>
      </c>
      <c r="BC2208">
        <v>2018</v>
      </c>
    </row>
    <row r="2209" spans="1:55" x14ac:dyDescent="0.25">
      <c r="A2209">
        <v>248</v>
      </c>
      <c r="B2209" t="s">
        <v>785</v>
      </c>
      <c r="C2209" t="s">
        <v>237</v>
      </c>
      <c r="D2209" t="s">
        <v>786</v>
      </c>
      <c r="E2209" t="s">
        <v>238</v>
      </c>
      <c r="F2209" t="s">
        <v>239</v>
      </c>
      <c r="G2209" t="s">
        <v>229</v>
      </c>
      <c r="H2209" t="s">
        <v>230</v>
      </c>
      <c r="I2209" t="s">
        <v>787</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107.511</v>
      </c>
      <c r="AW2209">
        <v>106.289</v>
      </c>
      <c r="AX2209">
        <v>107.73</v>
      </c>
      <c r="AY2209">
        <v>110.571</v>
      </c>
      <c r="AZ2209">
        <v>114.783</v>
      </c>
      <c r="BA2209">
        <v>118.502</v>
      </c>
      <c r="BB2209">
        <v>122.02500000000001</v>
      </c>
      <c r="BC2209">
        <v>2018</v>
      </c>
    </row>
    <row r="2210" spans="1:55" x14ac:dyDescent="0.25">
      <c r="A2210">
        <v>248</v>
      </c>
      <c r="B2210" t="s">
        <v>785</v>
      </c>
      <c r="C2210" t="s">
        <v>240</v>
      </c>
      <c r="D2210" t="s">
        <v>786</v>
      </c>
      <c r="E2210" t="s">
        <v>238</v>
      </c>
      <c r="F2210" t="s">
        <v>241</v>
      </c>
      <c r="G2210" t="s">
        <v>242</v>
      </c>
      <c r="H2210" t="s">
        <v>230</v>
      </c>
      <c r="I2210" t="s">
        <v>243</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107.511</v>
      </c>
      <c r="AW2210">
        <v>106.289</v>
      </c>
      <c r="AX2210">
        <v>107.73</v>
      </c>
      <c r="AY2210">
        <v>110.571</v>
      </c>
      <c r="AZ2210">
        <v>114.783</v>
      </c>
      <c r="BA2210">
        <v>118.502</v>
      </c>
      <c r="BB2210">
        <v>122.02500000000001</v>
      </c>
      <c r="BC2210">
        <v>2018</v>
      </c>
    </row>
    <row r="2211" spans="1:55" x14ac:dyDescent="0.25">
      <c r="A2211">
        <v>248</v>
      </c>
      <c r="B2211" t="s">
        <v>785</v>
      </c>
      <c r="C2211" t="s">
        <v>244</v>
      </c>
      <c r="D2211" t="s">
        <v>786</v>
      </c>
      <c r="E2211" t="s">
        <v>238</v>
      </c>
      <c r="F2211" t="s">
        <v>245</v>
      </c>
      <c r="G2211" t="s">
        <v>246</v>
      </c>
      <c r="H2211" t="s">
        <v>230</v>
      </c>
      <c r="I2211" t="s">
        <v>243</v>
      </c>
      <c r="J2211">
        <v>26.141999999999999</v>
      </c>
      <c r="K2211">
        <v>29.731000000000002</v>
      </c>
      <c r="L2211">
        <v>31.946999999999999</v>
      </c>
      <c r="M2211">
        <v>32.268999999999998</v>
      </c>
      <c r="N2211">
        <v>34.837000000000003</v>
      </c>
      <c r="O2211">
        <v>37.520000000000003</v>
      </c>
      <c r="P2211">
        <v>39.46</v>
      </c>
      <c r="Q2211">
        <v>38.021000000000001</v>
      </c>
      <c r="R2211">
        <v>43.488999999999997</v>
      </c>
      <c r="S2211">
        <v>45.323</v>
      </c>
      <c r="T2211">
        <v>48.433</v>
      </c>
      <c r="U2211">
        <v>52.631999999999998</v>
      </c>
      <c r="V2211">
        <v>55.777000000000001</v>
      </c>
      <c r="W2211">
        <v>58.24</v>
      </c>
      <c r="X2211">
        <v>62.017000000000003</v>
      </c>
      <c r="Y2211">
        <v>64.744</v>
      </c>
      <c r="Z2211">
        <v>67.070999999999998</v>
      </c>
      <c r="AA2211">
        <v>71.180000000000007</v>
      </c>
      <c r="AB2211">
        <v>74.332999999999998</v>
      </c>
      <c r="AC2211">
        <v>71.831999999999994</v>
      </c>
      <c r="AD2211">
        <v>74.239999999999995</v>
      </c>
      <c r="AE2211">
        <v>78.914000000000001</v>
      </c>
      <c r="AF2211">
        <v>83.447000000000003</v>
      </c>
      <c r="AG2211">
        <v>87.311000000000007</v>
      </c>
      <c r="AH2211">
        <v>97.024000000000001</v>
      </c>
      <c r="AI2211">
        <v>105.339</v>
      </c>
      <c r="AJ2211">
        <v>113.306</v>
      </c>
      <c r="AK2211">
        <v>118.898</v>
      </c>
      <c r="AL2211">
        <v>128.916</v>
      </c>
      <c r="AM2211">
        <v>130.63499999999999</v>
      </c>
      <c r="AN2211">
        <v>136.816</v>
      </c>
      <c r="AO2211">
        <v>150.66399999999999</v>
      </c>
      <c r="AP2211">
        <v>162.21700000000001</v>
      </c>
      <c r="AQ2211">
        <v>173.22800000000001</v>
      </c>
      <c r="AR2211">
        <v>183.19399999999999</v>
      </c>
      <c r="AS2211">
        <v>185.33600000000001</v>
      </c>
      <c r="AT2211">
        <v>185.06399999999999</v>
      </c>
      <c r="AU2211">
        <v>193.048</v>
      </c>
      <c r="AV2211">
        <v>199.48099999999999</v>
      </c>
      <c r="AW2211">
        <v>202.04300000000001</v>
      </c>
      <c r="AX2211">
        <v>206.595</v>
      </c>
      <c r="AY2211">
        <v>213.43100000000001</v>
      </c>
      <c r="AZ2211">
        <v>223.62899999999999</v>
      </c>
      <c r="BA2211">
        <v>233.459</v>
      </c>
      <c r="BB2211">
        <v>243.36199999999999</v>
      </c>
      <c r="BC2211">
        <v>2018</v>
      </c>
    </row>
    <row r="2212" spans="1:55" x14ac:dyDescent="0.25">
      <c r="A2212">
        <v>248</v>
      </c>
      <c r="B2212" t="s">
        <v>785</v>
      </c>
      <c r="C2212" t="s">
        <v>247</v>
      </c>
      <c r="D2212" t="s">
        <v>786</v>
      </c>
      <c r="E2212" t="s">
        <v>248</v>
      </c>
      <c r="F2212" t="s">
        <v>249</v>
      </c>
      <c r="G2212" t="s">
        <v>250</v>
      </c>
      <c r="I2212" t="s">
        <v>251</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149.93899999999999</v>
      </c>
      <c r="AW2212">
        <v>148.95699999999999</v>
      </c>
      <c r="AX2212">
        <v>150.733</v>
      </c>
      <c r="AY2212">
        <v>152.86600000000001</v>
      </c>
      <c r="AZ2212">
        <v>154.58699999999999</v>
      </c>
      <c r="BA2212">
        <v>156.04300000000001</v>
      </c>
      <c r="BB2212">
        <v>157.37</v>
      </c>
      <c r="BC2212">
        <v>2018</v>
      </c>
    </row>
    <row r="2213" spans="1:55" x14ac:dyDescent="0.25">
      <c r="A2213">
        <v>248</v>
      </c>
      <c r="B2213" t="s">
        <v>785</v>
      </c>
      <c r="C2213" t="s">
        <v>252</v>
      </c>
      <c r="D2213" t="s">
        <v>786</v>
      </c>
      <c r="E2213" t="s">
        <v>253</v>
      </c>
      <c r="F2213" t="s">
        <v>254</v>
      </c>
      <c r="G2213" t="s">
        <v>229</v>
      </c>
      <c r="H2213" t="s">
        <v>220</v>
      </c>
      <c r="I2213" t="s">
        <v>255</v>
      </c>
      <c r="J2213" s="52">
        <v>3055.52</v>
      </c>
      <c r="K2213" s="52">
        <v>3086.11</v>
      </c>
      <c r="L2213" s="52">
        <v>3036.95</v>
      </c>
      <c r="M2213" s="52">
        <v>2871.62</v>
      </c>
      <c r="N2213" s="52">
        <v>2912.64</v>
      </c>
      <c r="O2213" s="52">
        <v>2961.73</v>
      </c>
      <c r="P2213" s="52">
        <v>2975.8</v>
      </c>
      <c r="Q2213" s="52">
        <v>2728.7</v>
      </c>
      <c r="R2213" s="52">
        <v>2938.24</v>
      </c>
      <c r="S2213" s="52">
        <v>2875.59</v>
      </c>
      <c r="T2213" s="52">
        <v>2893.66</v>
      </c>
      <c r="U2213" s="52">
        <v>2972.88</v>
      </c>
      <c r="V2213" s="52">
        <v>3012.25</v>
      </c>
      <c r="W2213" s="52">
        <v>3007.05</v>
      </c>
      <c r="X2213" s="52">
        <v>3071.77</v>
      </c>
      <c r="Y2213" s="52">
        <v>3081.91</v>
      </c>
      <c r="Z2213" s="52">
        <v>3081.98</v>
      </c>
      <c r="AA2213" s="52">
        <v>3164.89</v>
      </c>
      <c r="AB2213" s="52">
        <v>3219.57</v>
      </c>
      <c r="AC2213" s="52">
        <v>3022.51</v>
      </c>
      <c r="AD2213" s="52">
        <v>3010.6</v>
      </c>
      <c r="AE2213" s="52">
        <v>3062.26</v>
      </c>
      <c r="AF2213" s="52">
        <v>3119.79</v>
      </c>
      <c r="AG2213" s="52">
        <v>3150.35</v>
      </c>
      <c r="AH2213" s="52">
        <v>3350.59</v>
      </c>
      <c r="AI2213" s="52">
        <v>3484.32</v>
      </c>
      <c r="AJ2213" s="52">
        <v>3574.37</v>
      </c>
      <c r="AK2213" s="52">
        <v>3588.31</v>
      </c>
      <c r="AL2213" s="52">
        <v>3748.42</v>
      </c>
      <c r="AM2213" s="52">
        <v>3701.72</v>
      </c>
      <c r="AN2213" s="52">
        <v>3762.34</v>
      </c>
      <c r="AO2213" s="52">
        <v>3990.79</v>
      </c>
      <c r="AP2213" s="52">
        <v>4146.8</v>
      </c>
      <c r="AQ2213" s="52">
        <v>4281.92</v>
      </c>
      <c r="AR2213" s="52">
        <v>4374.08</v>
      </c>
      <c r="AS2213" s="52">
        <v>4310.79</v>
      </c>
      <c r="AT2213" s="52">
        <v>4193.55</v>
      </c>
      <c r="AU2213" s="52">
        <v>4229.3500000000004</v>
      </c>
      <c r="AV2213" s="52">
        <v>4212.05</v>
      </c>
      <c r="AW2213" s="52">
        <v>4132.24</v>
      </c>
      <c r="AX2213" s="52">
        <v>4081.56</v>
      </c>
      <c r="AY2213" s="52">
        <v>4073.5</v>
      </c>
      <c r="AZ2213" s="52">
        <v>4123.6499999999996</v>
      </c>
      <c r="BA2213" s="52">
        <v>4159.07</v>
      </c>
      <c r="BB2213" s="52">
        <v>4187.7700000000004</v>
      </c>
      <c r="BC2213">
        <v>2017</v>
      </c>
    </row>
    <row r="2214" spans="1:55" x14ac:dyDescent="0.25">
      <c r="A2214">
        <v>248</v>
      </c>
      <c r="B2214" t="s">
        <v>785</v>
      </c>
      <c r="C2214" t="s">
        <v>256</v>
      </c>
      <c r="D2214" t="s">
        <v>786</v>
      </c>
      <c r="E2214" t="s">
        <v>253</v>
      </c>
      <c r="F2214" t="s">
        <v>257</v>
      </c>
      <c r="G2214" t="s">
        <v>258</v>
      </c>
      <c r="H2214" t="s">
        <v>220</v>
      </c>
      <c r="I2214" t="s">
        <v>255</v>
      </c>
      <c r="J2214" s="52">
        <v>7556.13</v>
      </c>
      <c r="K2214" s="52">
        <v>7631.78</v>
      </c>
      <c r="L2214" s="52">
        <v>7510.2</v>
      </c>
      <c r="M2214" s="52">
        <v>7101.35</v>
      </c>
      <c r="N2214" s="52">
        <v>7202.78</v>
      </c>
      <c r="O2214" s="52">
        <v>7324.19</v>
      </c>
      <c r="P2214" s="52">
        <v>7358.98</v>
      </c>
      <c r="Q2214" s="52">
        <v>6747.91</v>
      </c>
      <c r="R2214" s="52">
        <v>7266.11</v>
      </c>
      <c r="S2214" s="52">
        <v>7111.17</v>
      </c>
      <c r="T2214" s="52">
        <v>7155.86</v>
      </c>
      <c r="U2214" s="52">
        <v>7351.75</v>
      </c>
      <c r="V2214" s="52">
        <v>7449.12</v>
      </c>
      <c r="W2214" s="52">
        <v>7436.26</v>
      </c>
      <c r="X2214" s="52">
        <v>7596.31</v>
      </c>
      <c r="Y2214" s="52">
        <v>7621.39</v>
      </c>
      <c r="Z2214" s="52">
        <v>7621.57</v>
      </c>
      <c r="AA2214" s="52">
        <v>7826.58</v>
      </c>
      <c r="AB2214" s="52">
        <v>7961.81</v>
      </c>
      <c r="AC2214" s="52">
        <v>7474.5</v>
      </c>
      <c r="AD2214" s="52">
        <v>7445.03</v>
      </c>
      <c r="AE2214" s="52">
        <v>7572.8</v>
      </c>
      <c r="AF2214" s="52">
        <v>7715.05</v>
      </c>
      <c r="AG2214" s="52">
        <v>7790.62</v>
      </c>
      <c r="AH2214" s="52">
        <v>8285.7999999999993</v>
      </c>
      <c r="AI2214" s="52">
        <v>8616.51</v>
      </c>
      <c r="AJ2214" s="52">
        <v>8839.2000000000007</v>
      </c>
      <c r="AK2214" s="52">
        <v>8873.68</v>
      </c>
      <c r="AL2214" s="52">
        <v>9269.6200000000008</v>
      </c>
      <c r="AM2214" s="52">
        <v>9154.14</v>
      </c>
      <c r="AN2214" s="52">
        <v>9304.0400000000009</v>
      </c>
      <c r="AO2214" s="52">
        <v>9868.98</v>
      </c>
      <c r="AP2214" s="52">
        <v>10254.81</v>
      </c>
      <c r="AQ2214" s="52">
        <v>10588.93</v>
      </c>
      <c r="AR2214" s="52">
        <v>10816.84</v>
      </c>
      <c r="AS2214" s="52">
        <v>10660.33</v>
      </c>
      <c r="AT2214" s="52">
        <v>10370.41</v>
      </c>
      <c r="AU2214" s="52">
        <v>10458.93</v>
      </c>
      <c r="AV2214" s="52">
        <v>10416.15</v>
      </c>
      <c r="AW2214" s="52">
        <v>10218.780000000001</v>
      </c>
      <c r="AX2214" s="52">
        <v>10093.450000000001</v>
      </c>
      <c r="AY2214" s="52">
        <v>10073.530000000001</v>
      </c>
      <c r="AZ2214" s="52">
        <v>10197.549999999999</v>
      </c>
      <c r="BA2214" s="52">
        <v>10285.14</v>
      </c>
      <c r="BB2214" s="52">
        <v>10356.11</v>
      </c>
      <c r="BC2214">
        <v>2017</v>
      </c>
    </row>
    <row r="2215" spans="1:55" x14ac:dyDescent="0.25">
      <c r="A2215">
        <v>248</v>
      </c>
      <c r="B2215" t="s">
        <v>785</v>
      </c>
      <c r="C2215" t="s">
        <v>259</v>
      </c>
      <c r="D2215" t="s">
        <v>786</v>
      </c>
      <c r="E2215" t="s">
        <v>260</v>
      </c>
      <c r="F2215" t="s">
        <v>261</v>
      </c>
      <c r="G2215" t="s">
        <v>229</v>
      </c>
      <c r="H2215" t="s">
        <v>220</v>
      </c>
      <c r="I2215" t="s">
        <v>262</v>
      </c>
      <c r="J2215" s="52">
        <v>2097.14</v>
      </c>
      <c r="K2215" s="52">
        <v>2087.38</v>
      </c>
      <c r="L2215" s="52">
        <v>2026.38</v>
      </c>
      <c r="M2215" s="52">
        <v>1732.5</v>
      </c>
      <c r="N2215" s="52">
        <v>1794.73</v>
      </c>
      <c r="O2215" s="52">
        <v>2044.31</v>
      </c>
      <c r="P2215" s="52">
        <v>1461.92</v>
      </c>
      <c r="Q2215" s="52">
        <v>1332.15</v>
      </c>
      <c r="R2215" s="52">
        <v>1234.67</v>
      </c>
      <c r="S2215" s="52">
        <v>1182.53</v>
      </c>
      <c r="T2215" s="52">
        <v>1173.1300000000001</v>
      </c>
      <c r="U2215" s="52">
        <v>1286.6199999999999</v>
      </c>
      <c r="V2215" s="52">
        <v>1375.71</v>
      </c>
      <c r="W2215" s="52">
        <v>1572.84</v>
      </c>
      <c r="X2215" s="52">
        <v>1858.32</v>
      </c>
      <c r="Y2215" s="52">
        <v>1980.37</v>
      </c>
      <c r="Z2215" s="52">
        <v>2037.13</v>
      </c>
      <c r="AA2215" s="52">
        <v>2253.23</v>
      </c>
      <c r="AB2215" s="52">
        <v>2257.86</v>
      </c>
      <c r="AC2215" s="52">
        <v>1598.77</v>
      </c>
      <c r="AD2215" s="52">
        <v>1461.84</v>
      </c>
      <c r="AE2215" s="52">
        <v>1909.42</v>
      </c>
      <c r="AF2215" s="52">
        <v>2180.39</v>
      </c>
      <c r="AG2215" s="52">
        <v>2434.98</v>
      </c>
      <c r="AH2215" s="52">
        <v>2700.12</v>
      </c>
      <c r="AI2215" s="52">
        <v>3025.01</v>
      </c>
      <c r="AJ2215" s="52">
        <v>3351.48</v>
      </c>
      <c r="AK2215" s="52">
        <v>3588.31</v>
      </c>
      <c r="AL2215" s="52">
        <v>4267.47</v>
      </c>
      <c r="AM2215" s="52">
        <v>4241.9399999999996</v>
      </c>
      <c r="AN2215" s="52">
        <v>4633.25</v>
      </c>
      <c r="AO2215" s="52">
        <v>5192.88</v>
      </c>
      <c r="AP2215" s="52">
        <v>5664.89</v>
      </c>
      <c r="AQ2215" s="52">
        <v>6030.5</v>
      </c>
      <c r="AR2215" s="52">
        <v>6347</v>
      </c>
      <c r="AS2215" s="52">
        <v>6099.35</v>
      </c>
      <c r="AT2215" s="52">
        <v>6046.3</v>
      </c>
      <c r="AU2215" s="52">
        <v>6216.61</v>
      </c>
      <c r="AV2215" s="52">
        <v>6315.5</v>
      </c>
      <c r="AW2215" s="52">
        <v>6155.25</v>
      </c>
      <c r="AX2215" s="52">
        <v>6152.24</v>
      </c>
      <c r="AY2215" s="52">
        <v>6227</v>
      </c>
      <c r="AZ2215" s="52">
        <v>6374.62</v>
      </c>
      <c r="BA2215" s="52">
        <v>6489.94</v>
      </c>
      <c r="BB2215" s="52">
        <v>6590.31</v>
      </c>
      <c r="BC2215">
        <v>2017</v>
      </c>
    </row>
    <row r="2216" spans="1:55" x14ac:dyDescent="0.25">
      <c r="A2216">
        <v>248</v>
      </c>
      <c r="B2216" t="s">
        <v>785</v>
      </c>
      <c r="C2216" t="s">
        <v>263</v>
      </c>
      <c r="D2216" t="s">
        <v>786</v>
      </c>
      <c r="E2216" t="s">
        <v>260</v>
      </c>
      <c r="F2216" t="s">
        <v>264</v>
      </c>
      <c r="G2216" t="s">
        <v>242</v>
      </c>
      <c r="H2216" t="s">
        <v>220</v>
      </c>
      <c r="I2216" t="s">
        <v>262</v>
      </c>
      <c r="J2216" s="52">
        <v>2097.14</v>
      </c>
      <c r="K2216" s="52">
        <v>2087.38</v>
      </c>
      <c r="L2216" s="52">
        <v>2026.38</v>
      </c>
      <c r="M2216" s="52">
        <v>1732.5</v>
      </c>
      <c r="N2216" s="52">
        <v>1794.73</v>
      </c>
      <c r="O2216" s="52">
        <v>2044.31</v>
      </c>
      <c r="P2216" s="52">
        <v>1461.92</v>
      </c>
      <c r="Q2216" s="52">
        <v>1332.15</v>
      </c>
      <c r="R2216" s="52">
        <v>1234.67</v>
      </c>
      <c r="S2216" s="52">
        <v>1182.53</v>
      </c>
      <c r="T2216" s="52">
        <v>1173.1300000000001</v>
      </c>
      <c r="U2216" s="52">
        <v>1286.6199999999999</v>
      </c>
      <c r="V2216" s="52">
        <v>1375.71</v>
      </c>
      <c r="W2216" s="52">
        <v>1572.84</v>
      </c>
      <c r="X2216" s="52">
        <v>1858.32</v>
      </c>
      <c r="Y2216" s="52">
        <v>1980.37</v>
      </c>
      <c r="Z2216" s="52">
        <v>2037.13</v>
      </c>
      <c r="AA2216" s="52">
        <v>2253.23</v>
      </c>
      <c r="AB2216" s="52">
        <v>2257.86</v>
      </c>
      <c r="AC2216" s="52">
        <v>1598.77</v>
      </c>
      <c r="AD2216" s="52">
        <v>1461.84</v>
      </c>
      <c r="AE2216" s="52">
        <v>1909.42</v>
      </c>
      <c r="AF2216" s="52">
        <v>2180.39</v>
      </c>
      <c r="AG2216" s="52">
        <v>2434.98</v>
      </c>
      <c r="AH2216" s="52">
        <v>2700.12</v>
      </c>
      <c r="AI2216" s="52">
        <v>3025.01</v>
      </c>
      <c r="AJ2216" s="52">
        <v>3351.48</v>
      </c>
      <c r="AK2216" s="52">
        <v>3588.31</v>
      </c>
      <c r="AL2216" s="52">
        <v>4267.47</v>
      </c>
      <c r="AM2216" s="52">
        <v>4241.9399999999996</v>
      </c>
      <c r="AN2216" s="52">
        <v>4633.25</v>
      </c>
      <c r="AO2216" s="52">
        <v>5192.88</v>
      </c>
      <c r="AP2216" s="52">
        <v>5664.89</v>
      </c>
      <c r="AQ2216" s="52">
        <v>6030.5</v>
      </c>
      <c r="AR2216" s="52">
        <v>6347</v>
      </c>
      <c r="AS2216" s="52">
        <v>6099.35</v>
      </c>
      <c r="AT2216" s="52">
        <v>6046.3</v>
      </c>
      <c r="AU2216" s="52">
        <v>6216.61</v>
      </c>
      <c r="AV2216" s="52">
        <v>6315.5</v>
      </c>
      <c r="AW2216" s="52">
        <v>6155.25</v>
      </c>
      <c r="AX2216" s="52">
        <v>6152.24</v>
      </c>
      <c r="AY2216" s="52">
        <v>6227</v>
      </c>
      <c r="AZ2216" s="52">
        <v>6374.62</v>
      </c>
      <c r="BA2216" s="52">
        <v>6489.94</v>
      </c>
      <c r="BB2216" s="52">
        <v>6590.31</v>
      </c>
      <c r="BC2216">
        <v>2017</v>
      </c>
    </row>
    <row r="2217" spans="1:55" x14ac:dyDescent="0.25">
      <c r="A2217">
        <v>248</v>
      </c>
      <c r="B2217" t="s">
        <v>785</v>
      </c>
      <c r="C2217" t="s">
        <v>265</v>
      </c>
      <c r="D2217" t="s">
        <v>786</v>
      </c>
      <c r="E2217" t="s">
        <v>260</v>
      </c>
      <c r="F2217" t="s">
        <v>266</v>
      </c>
      <c r="G2217" t="s">
        <v>246</v>
      </c>
      <c r="H2217" t="s">
        <v>220</v>
      </c>
      <c r="I2217" t="s">
        <v>262</v>
      </c>
      <c r="J2217" s="52">
        <v>3255.48</v>
      </c>
      <c r="K2217" s="52">
        <v>3599.16</v>
      </c>
      <c r="L2217" s="52">
        <v>3760.66</v>
      </c>
      <c r="M2217" s="52">
        <v>3695.2</v>
      </c>
      <c r="N2217" s="52">
        <v>3883.22</v>
      </c>
      <c r="O2217" s="52">
        <v>4073.57</v>
      </c>
      <c r="P2217" s="52">
        <v>4175.3100000000004</v>
      </c>
      <c r="Q2217" s="52">
        <v>3923.3</v>
      </c>
      <c r="R2217" s="52">
        <v>4373.57</v>
      </c>
      <c r="S2217" s="52">
        <v>4448.13</v>
      </c>
      <c r="T2217" s="52">
        <v>4643.6000000000004</v>
      </c>
      <c r="U2217" s="52">
        <v>4932.07</v>
      </c>
      <c r="V2217" s="52">
        <v>5111.29</v>
      </c>
      <c r="W2217" s="52">
        <v>5223.3599999999997</v>
      </c>
      <c r="X2217" s="52">
        <v>5449.71</v>
      </c>
      <c r="Y2217" s="52">
        <v>5582.35</v>
      </c>
      <c r="Z2217" s="52">
        <v>5684.7</v>
      </c>
      <c r="AA2217" s="52">
        <v>5938.28</v>
      </c>
      <c r="AB2217" s="52">
        <v>6108.88</v>
      </c>
      <c r="AC2217" s="52">
        <v>5817.78</v>
      </c>
      <c r="AD2217" s="52">
        <v>5924.38</v>
      </c>
      <c r="AE2217" s="52">
        <v>6158.21</v>
      </c>
      <c r="AF2217" s="52">
        <v>6373.15</v>
      </c>
      <c r="AG2217" s="52">
        <v>6555.08</v>
      </c>
      <c r="AH2217" s="52">
        <v>7159.42</v>
      </c>
      <c r="AI2217" s="52">
        <v>7677.07</v>
      </c>
      <c r="AJ2217" s="52">
        <v>8113.82</v>
      </c>
      <c r="AK2217" s="52">
        <v>8364.2999999999993</v>
      </c>
      <c r="AL2217" s="52">
        <v>8907.4500000000007</v>
      </c>
      <c r="AM2217" s="52">
        <v>8863.5499999999993</v>
      </c>
      <c r="AN2217" s="52">
        <v>9113.66</v>
      </c>
      <c r="AO2217" s="52">
        <v>9868.98</v>
      </c>
      <c r="AP2217" s="52">
        <v>10451.5</v>
      </c>
      <c r="AQ2217" s="52">
        <v>10981.37</v>
      </c>
      <c r="AR2217" s="52">
        <v>11429.98</v>
      </c>
      <c r="AS2217" s="52">
        <v>11385.08</v>
      </c>
      <c r="AT2217" s="52">
        <v>11196.5</v>
      </c>
      <c r="AU2217" s="52">
        <v>11506.75</v>
      </c>
      <c r="AV2217" s="52">
        <v>11718.05</v>
      </c>
      <c r="AW2217" s="52">
        <v>11700.43</v>
      </c>
      <c r="AX2217" s="52">
        <v>11798.25</v>
      </c>
      <c r="AY2217" s="52">
        <v>12019.74</v>
      </c>
      <c r="AZ2217" s="52">
        <v>12419.51</v>
      </c>
      <c r="BA2217" s="52">
        <v>12785.76</v>
      </c>
      <c r="BB2217" s="52">
        <v>13143.42</v>
      </c>
      <c r="BC2217">
        <v>2017</v>
      </c>
    </row>
    <row r="2218" spans="1:55" x14ac:dyDescent="0.25">
      <c r="A2218">
        <v>248</v>
      </c>
      <c r="B2218" t="s">
        <v>785</v>
      </c>
      <c r="C2218" t="s">
        <v>267</v>
      </c>
      <c r="D2218" t="s">
        <v>786</v>
      </c>
      <c r="E2218" t="s">
        <v>268</v>
      </c>
      <c r="F2218" t="s">
        <v>269</v>
      </c>
      <c r="G2218" t="s">
        <v>270</v>
      </c>
    </row>
    <row r="2219" spans="1:55" x14ac:dyDescent="0.25">
      <c r="A2219">
        <v>248</v>
      </c>
      <c r="B2219" t="s">
        <v>785</v>
      </c>
      <c r="C2219" t="s">
        <v>271</v>
      </c>
      <c r="D2219" t="s">
        <v>786</v>
      </c>
      <c r="E2219" t="s">
        <v>272</v>
      </c>
      <c r="F2219" t="s">
        <v>273</v>
      </c>
      <c r="G2219" t="s">
        <v>274</v>
      </c>
      <c r="I2219" t="s">
        <v>243</v>
      </c>
      <c r="J2219">
        <v>0.19700000000000001</v>
      </c>
      <c r="K2219">
        <v>0.20100000000000001</v>
      </c>
      <c r="L2219">
        <v>0.20300000000000001</v>
      </c>
      <c r="M2219">
        <v>0.193</v>
      </c>
      <c r="N2219">
        <v>0.192</v>
      </c>
      <c r="O2219">
        <v>0.19400000000000001</v>
      </c>
      <c r="P2219">
        <v>0.193</v>
      </c>
      <c r="Q2219">
        <v>0.17499999999999999</v>
      </c>
      <c r="R2219">
        <v>0.185</v>
      </c>
      <c r="S2219">
        <v>0.17899999999999999</v>
      </c>
      <c r="T2219">
        <v>0.17699999999999999</v>
      </c>
      <c r="U2219">
        <v>0.182</v>
      </c>
      <c r="V2219">
        <v>0.16900000000000001</v>
      </c>
      <c r="W2219">
        <v>0.16900000000000001</v>
      </c>
      <c r="X2219">
        <v>0.17100000000000001</v>
      </c>
      <c r="Y2219">
        <v>0.16900000000000001</v>
      </c>
      <c r="Z2219">
        <v>0.16600000000000001</v>
      </c>
      <c r="AA2219">
        <v>0.16600000000000001</v>
      </c>
      <c r="AB2219">
        <v>0.16700000000000001</v>
      </c>
      <c r="AC2219">
        <v>0.154</v>
      </c>
      <c r="AD2219">
        <v>0.14799999999999999</v>
      </c>
      <c r="AE2219">
        <v>0.15</v>
      </c>
      <c r="AF2219">
        <v>0.152</v>
      </c>
      <c r="AG2219">
        <v>0.15</v>
      </c>
      <c r="AH2219">
        <v>0.154</v>
      </c>
      <c r="AI2219">
        <v>0.155</v>
      </c>
      <c r="AJ2219">
        <v>0.154</v>
      </c>
      <c r="AK2219">
        <v>0.14899999999999999</v>
      </c>
      <c r="AL2219">
        <v>0.154</v>
      </c>
      <c r="AM2219">
        <v>0.156</v>
      </c>
      <c r="AN2219">
        <v>0.153</v>
      </c>
      <c r="AO2219">
        <v>0.159</v>
      </c>
      <c r="AP2219">
        <v>0.16200000000000001</v>
      </c>
      <c r="AQ2219">
        <v>0.16500000000000001</v>
      </c>
      <c r="AR2219">
        <v>0.16500000000000001</v>
      </c>
      <c r="AS2219">
        <v>0.16</v>
      </c>
      <c r="AT2219">
        <v>0.153</v>
      </c>
      <c r="AU2219">
        <v>0.151</v>
      </c>
      <c r="AV2219">
        <v>0.14799999999999999</v>
      </c>
      <c r="AW2219">
        <v>0.14199999999999999</v>
      </c>
      <c r="AX2219">
        <v>0.13800000000000001</v>
      </c>
      <c r="AY2219">
        <v>0.13400000000000001</v>
      </c>
      <c r="AZ2219">
        <v>0.13300000000000001</v>
      </c>
      <c r="BA2219">
        <v>0.13200000000000001</v>
      </c>
      <c r="BB2219">
        <v>0.13</v>
      </c>
      <c r="BC2219">
        <v>2018</v>
      </c>
    </row>
    <row r="2220" spans="1:55" x14ac:dyDescent="0.25">
      <c r="A2220">
        <v>248</v>
      </c>
      <c r="B2220" t="s">
        <v>785</v>
      </c>
      <c r="C2220" t="s">
        <v>275</v>
      </c>
      <c r="D2220" t="s">
        <v>786</v>
      </c>
      <c r="E2220" t="s">
        <v>276</v>
      </c>
      <c r="F2220" t="s">
        <v>277</v>
      </c>
      <c r="G2220" t="s">
        <v>278</v>
      </c>
      <c r="I2220" t="s">
        <v>243</v>
      </c>
      <c r="J2220">
        <v>0.64400000000000002</v>
      </c>
      <c r="K2220">
        <v>0.57999999999999996</v>
      </c>
      <c r="L2220">
        <v>0.53900000000000003</v>
      </c>
      <c r="M2220">
        <v>0.46899999999999997</v>
      </c>
      <c r="N2220">
        <v>0.46200000000000002</v>
      </c>
      <c r="O2220">
        <v>0.502</v>
      </c>
      <c r="P2220">
        <v>0.35</v>
      </c>
      <c r="Q2220">
        <v>0.34</v>
      </c>
      <c r="R2220">
        <v>0.28199999999999997</v>
      </c>
      <c r="S2220">
        <v>0.26600000000000001</v>
      </c>
      <c r="T2220">
        <v>0.253</v>
      </c>
      <c r="U2220">
        <v>0.26100000000000001</v>
      </c>
      <c r="V2220">
        <v>0.26900000000000002</v>
      </c>
      <c r="W2220">
        <v>0.30099999999999999</v>
      </c>
      <c r="X2220">
        <v>0.34100000000000003</v>
      </c>
      <c r="Y2220">
        <v>0.35499999999999998</v>
      </c>
      <c r="Z2220">
        <v>0.35799999999999998</v>
      </c>
      <c r="AA2220">
        <v>0.379</v>
      </c>
      <c r="AB2220">
        <v>0.37</v>
      </c>
      <c r="AC2220">
        <v>0.27500000000000002</v>
      </c>
      <c r="AD2220">
        <v>0.247</v>
      </c>
      <c r="AE2220">
        <v>0.31</v>
      </c>
      <c r="AF2220">
        <v>0.34200000000000003</v>
      </c>
      <c r="AG2220">
        <v>0.371</v>
      </c>
      <c r="AH2220">
        <v>0.377</v>
      </c>
      <c r="AI2220">
        <v>0.39400000000000002</v>
      </c>
      <c r="AJ2220">
        <v>0.41299999999999998</v>
      </c>
      <c r="AK2220">
        <v>0.42899999999999999</v>
      </c>
      <c r="AL2220">
        <v>0.47899999999999998</v>
      </c>
      <c r="AM2220">
        <v>0.47899999999999998</v>
      </c>
      <c r="AN2220">
        <v>0.50800000000000001</v>
      </c>
      <c r="AO2220">
        <v>0.52600000000000002</v>
      </c>
      <c r="AP2220">
        <v>0.54200000000000004</v>
      </c>
      <c r="AQ2220">
        <v>0.54900000000000004</v>
      </c>
      <c r="AR2220">
        <v>0.55500000000000005</v>
      </c>
      <c r="AS2220">
        <v>0.53600000000000003</v>
      </c>
      <c r="AT2220">
        <v>0.54</v>
      </c>
      <c r="AU2220">
        <v>0.54</v>
      </c>
      <c r="AV2220">
        <v>0.53900000000000003</v>
      </c>
      <c r="AW2220">
        <v>0.52600000000000002</v>
      </c>
      <c r="AX2220">
        <v>0.52100000000000002</v>
      </c>
      <c r="AY2220">
        <v>0.51800000000000002</v>
      </c>
      <c r="AZ2220">
        <v>0.51300000000000001</v>
      </c>
      <c r="BA2220">
        <v>0.50800000000000001</v>
      </c>
      <c r="BB2220">
        <v>0.501</v>
      </c>
      <c r="BC2220">
        <v>2018</v>
      </c>
    </row>
    <row r="2221" spans="1:55" x14ac:dyDescent="0.25">
      <c r="A2221">
        <v>248</v>
      </c>
      <c r="B2221" t="s">
        <v>785</v>
      </c>
      <c r="C2221" t="s">
        <v>279</v>
      </c>
      <c r="D2221" t="s">
        <v>786</v>
      </c>
      <c r="E2221" t="s">
        <v>280</v>
      </c>
      <c r="F2221" t="s">
        <v>281</v>
      </c>
      <c r="G2221" t="s">
        <v>282</v>
      </c>
      <c r="I2221" t="s">
        <v>787</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25.44</v>
      </c>
      <c r="AW2221">
        <v>25.794</v>
      </c>
      <c r="AX2221">
        <v>26.992000000000001</v>
      </c>
      <c r="AY2221">
        <v>26.486999999999998</v>
      </c>
      <c r="AZ2221">
        <v>26.169</v>
      </c>
      <c r="BA2221">
        <v>26.19</v>
      </c>
      <c r="BB2221">
        <v>25.831</v>
      </c>
      <c r="BC2221">
        <v>2018</v>
      </c>
    </row>
    <row r="2222" spans="1:55" x14ac:dyDescent="0.25">
      <c r="A2222">
        <v>248</v>
      </c>
      <c r="B2222" t="s">
        <v>785</v>
      </c>
      <c r="C2222" t="s">
        <v>283</v>
      </c>
      <c r="D2222" t="s">
        <v>786</v>
      </c>
      <c r="E2222" t="s">
        <v>284</v>
      </c>
      <c r="F2222" t="s">
        <v>285</v>
      </c>
      <c r="G2222" t="s">
        <v>282</v>
      </c>
      <c r="I2222" t="s">
        <v>787</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19.434999999999999</v>
      </c>
      <c r="AG2222">
        <v>18.396999999999998</v>
      </c>
      <c r="AH2222">
        <v>18.888999999999999</v>
      </c>
      <c r="AI2222">
        <v>22.78</v>
      </c>
      <c r="AJ2222">
        <v>26.175999999999998</v>
      </c>
      <c r="AK2222">
        <v>26.402999999999999</v>
      </c>
      <c r="AL2222">
        <v>29.253</v>
      </c>
      <c r="AM2222">
        <v>26.14</v>
      </c>
      <c r="AN2222">
        <v>25.762</v>
      </c>
      <c r="AO2222">
        <v>27.638000000000002</v>
      </c>
      <c r="AP2222">
        <v>27.608000000000001</v>
      </c>
      <c r="AQ2222">
        <v>27.474</v>
      </c>
      <c r="AR2222">
        <v>27.648</v>
      </c>
      <c r="AS2222">
        <v>24.631</v>
      </c>
      <c r="AT2222">
        <v>26.303999999999998</v>
      </c>
      <c r="AU2222">
        <v>25.922999999999998</v>
      </c>
      <c r="AV2222">
        <v>24.727</v>
      </c>
      <c r="AW2222">
        <v>26.195</v>
      </c>
      <c r="AX2222">
        <v>28.437999999999999</v>
      </c>
      <c r="AY2222">
        <v>28.03</v>
      </c>
      <c r="AZ2222">
        <v>27.675999999999998</v>
      </c>
      <c r="BA2222">
        <v>27.849</v>
      </c>
      <c r="BB2222">
        <v>27.422999999999998</v>
      </c>
      <c r="BC2222">
        <v>2018</v>
      </c>
    </row>
    <row r="2223" spans="1:55" x14ac:dyDescent="0.25">
      <c r="A2223">
        <v>248</v>
      </c>
      <c r="B2223" t="s">
        <v>785</v>
      </c>
      <c r="C2223" t="s">
        <v>286</v>
      </c>
      <c r="D2223" t="s">
        <v>786</v>
      </c>
      <c r="E2223" t="s">
        <v>287</v>
      </c>
      <c r="F2223" t="s">
        <v>288</v>
      </c>
      <c r="G2223" t="s">
        <v>250</v>
      </c>
      <c r="I2223" t="s">
        <v>788</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105.81399999999999</v>
      </c>
      <c r="AX2223">
        <v>107.127</v>
      </c>
      <c r="AY2223">
        <v>108.839</v>
      </c>
      <c r="AZ2223">
        <v>110.256</v>
      </c>
      <c r="BA2223">
        <v>111.458</v>
      </c>
      <c r="BB2223">
        <v>112.53100000000001</v>
      </c>
      <c r="BC2223">
        <v>2018</v>
      </c>
    </row>
    <row r="2224" spans="1:55" x14ac:dyDescent="0.25">
      <c r="A2224">
        <v>248</v>
      </c>
      <c r="B2224" t="s">
        <v>785</v>
      </c>
      <c r="C2224" t="s">
        <v>290</v>
      </c>
      <c r="D2224" t="s">
        <v>786</v>
      </c>
      <c r="E2224" t="s">
        <v>287</v>
      </c>
      <c r="F2224" t="s">
        <v>291</v>
      </c>
      <c r="G2224" t="s">
        <v>235</v>
      </c>
      <c r="I2224" t="s">
        <v>292</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0.57699999999999996</v>
      </c>
      <c r="AX2224">
        <v>1.2410000000000001</v>
      </c>
      <c r="AY2224">
        <v>1.5980000000000001</v>
      </c>
      <c r="AZ2224">
        <v>1.3029999999999999</v>
      </c>
      <c r="BA2224">
        <v>1.0900000000000001</v>
      </c>
      <c r="BB2224">
        <v>0.96199999999999997</v>
      </c>
      <c r="BC2224">
        <v>2018</v>
      </c>
    </row>
    <row r="2225" spans="1:55" x14ac:dyDescent="0.25">
      <c r="A2225">
        <v>248</v>
      </c>
      <c r="B2225" t="s">
        <v>785</v>
      </c>
      <c r="C2225" t="s">
        <v>293</v>
      </c>
      <c r="D2225" t="s">
        <v>786</v>
      </c>
      <c r="E2225" t="s">
        <v>294</v>
      </c>
      <c r="F2225" t="s">
        <v>295</v>
      </c>
      <c r="G2225" t="s">
        <v>250</v>
      </c>
      <c r="I2225" t="s">
        <v>788</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105.848</v>
      </c>
      <c r="AX2225">
        <v>107.584</v>
      </c>
      <c r="AY2225">
        <v>109.14400000000001</v>
      </c>
      <c r="AZ2225">
        <v>110.45</v>
      </c>
      <c r="BA2225">
        <v>111.583</v>
      </c>
      <c r="BB2225">
        <v>112.657</v>
      </c>
      <c r="BC2225">
        <v>2018</v>
      </c>
    </row>
    <row r="2226" spans="1:55" x14ac:dyDescent="0.25">
      <c r="A2226">
        <v>248</v>
      </c>
      <c r="B2226" t="s">
        <v>785</v>
      </c>
      <c r="C2226" t="s">
        <v>296</v>
      </c>
      <c r="D2226" t="s">
        <v>786</v>
      </c>
      <c r="E2226" t="s">
        <v>294</v>
      </c>
      <c r="F2226" t="s">
        <v>297</v>
      </c>
      <c r="G2226" t="s">
        <v>235</v>
      </c>
      <c r="I2226" t="s">
        <v>298</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0.53700000000000003</v>
      </c>
      <c r="AX2226">
        <v>1.64</v>
      </c>
      <c r="AY2226">
        <v>1.45</v>
      </c>
      <c r="AZ2226">
        <v>1.196</v>
      </c>
      <c r="BA2226">
        <v>1.026</v>
      </c>
      <c r="BB2226">
        <v>0.96199999999999997</v>
      </c>
      <c r="BC2226">
        <v>2018</v>
      </c>
    </row>
    <row r="2227" spans="1:55" x14ac:dyDescent="0.25">
      <c r="A2227">
        <v>248</v>
      </c>
      <c r="B2227" t="s">
        <v>785</v>
      </c>
      <c r="C2227" t="s">
        <v>299</v>
      </c>
      <c r="D2227" t="s">
        <v>786</v>
      </c>
      <c r="E2227" t="s">
        <v>300</v>
      </c>
      <c r="G2227" t="s">
        <v>274</v>
      </c>
    </row>
    <row r="2228" spans="1:55" x14ac:dyDescent="0.25">
      <c r="A2228">
        <v>248</v>
      </c>
      <c r="B2228" t="s">
        <v>785</v>
      </c>
      <c r="C2228" t="s">
        <v>301</v>
      </c>
      <c r="D2228" t="s">
        <v>786</v>
      </c>
      <c r="E2228" t="s">
        <v>302</v>
      </c>
      <c r="F2228" t="s">
        <v>303</v>
      </c>
      <c r="G2228" t="s">
        <v>235</v>
      </c>
      <c r="I2228" t="s">
        <v>789</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13.163</v>
      </c>
      <c r="AJ2228">
        <v>7.8789999999999996</v>
      </c>
      <c r="AK2228">
        <v>6.1159999999999997</v>
      </c>
      <c r="AL2228">
        <v>13.433</v>
      </c>
      <c r="AM2228">
        <v>-9.2119999999999997</v>
      </c>
      <c r="AN2228">
        <v>14.291</v>
      </c>
      <c r="AO2228">
        <v>3.1549999999999998</v>
      </c>
      <c r="AP2228">
        <v>0.38500000000000001</v>
      </c>
      <c r="AQ2228">
        <v>7.6040000000000001</v>
      </c>
      <c r="AR2228">
        <v>4.3460000000000001</v>
      </c>
      <c r="AS2228">
        <v>-7.819</v>
      </c>
      <c r="AT2228">
        <v>-9.3940000000000001</v>
      </c>
      <c r="AU2228">
        <v>14.257</v>
      </c>
      <c r="AV2228">
        <v>7.4550000000000001</v>
      </c>
      <c r="AW2228">
        <v>-2.7919999999999998</v>
      </c>
      <c r="AX2228">
        <v>-0.57099999999999995</v>
      </c>
      <c r="AY2228">
        <v>0.47199999999999998</v>
      </c>
      <c r="AZ2228">
        <v>2.2559999999999998</v>
      </c>
      <c r="BA2228">
        <v>2.048</v>
      </c>
      <c r="BB2228">
        <v>1.7709999999999999</v>
      </c>
      <c r="BC2228">
        <v>2018</v>
      </c>
    </row>
    <row r="2229" spans="1:55" x14ac:dyDescent="0.25">
      <c r="A2229">
        <v>248</v>
      </c>
      <c r="B2229" t="s">
        <v>785</v>
      </c>
      <c r="C2229" t="s">
        <v>305</v>
      </c>
      <c r="D2229" t="s">
        <v>786</v>
      </c>
      <c r="E2229" t="s">
        <v>306</v>
      </c>
      <c r="F2229" t="s">
        <v>307</v>
      </c>
      <c r="G2229" t="s">
        <v>235</v>
      </c>
      <c r="I2229" t="s">
        <v>789</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10.8</v>
      </c>
      <c r="AI2229">
        <v>14.18</v>
      </c>
      <c r="AJ2229">
        <v>7.9969999999999999</v>
      </c>
      <c r="AK2229">
        <v>5.9290000000000003</v>
      </c>
      <c r="AL2229">
        <v>13.21</v>
      </c>
      <c r="AM2229">
        <v>-8.5440000000000005</v>
      </c>
      <c r="AN2229">
        <v>14.420999999999999</v>
      </c>
      <c r="AO2229">
        <v>3.0659999999999998</v>
      </c>
      <c r="AP2229">
        <v>0.40100000000000002</v>
      </c>
      <c r="AQ2229">
        <v>7.7130000000000001</v>
      </c>
      <c r="AR2229">
        <v>4.923</v>
      </c>
      <c r="AS2229">
        <v>-7.4980000000000002</v>
      </c>
      <c r="AT2229">
        <v>-10.462999999999999</v>
      </c>
      <c r="AU2229">
        <v>16.041</v>
      </c>
      <c r="AV2229">
        <v>8.3680000000000003</v>
      </c>
      <c r="AW2229">
        <v>-2.5089999999999999</v>
      </c>
      <c r="AX2229">
        <v>-0.54200000000000004</v>
      </c>
      <c r="AY2229">
        <v>0.47199999999999998</v>
      </c>
      <c r="AZ2229">
        <v>2.3010000000000002</v>
      </c>
      <c r="BA2229">
        <v>2.121</v>
      </c>
      <c r="BB2229">
        <v>1.851</v>
      </c>
      <c r="BC2229">
        <v>2018</v>
      </c>
    </row>
    <row r="2230" spans="1:55" x14ac:dyDescent="0.25">
      <c r="A2230">
        <v>248</v>
      </c>
      <c r="B2230" t="s">
        <v>785</v>
      </c>
      <c r="C2230" t="s">
        <v>308</v>
      </c>
      <c r="D2230" t="s">
        <v>786</v>
      </c>
      <c r="E2230" t="s">
        <v>309</v>
      </c>
      <c r="F2230" t="s">
        <v>310</v>
      </c>
      <c r="G2230" t="s">
        <v>235</v>
      </c>
      <c r="I2230" t="s">
        <v>789</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5.734</v>
      </c>
      <c r="AK2230">
        <v>-2.0059999999999998</v>
      </c>
      <c r="AL2230">
        <v>3.375</v>
      </c>
      <c r="AM2230">
        <v>-4.109</v>
      </c>
      <c r="AN2230">
        <v>1.111</v>
      </c>
      <c r="AO2230">
        <v>4.4509999999999996</v>
      </c>
      <c r="AP2230">
        <v>4.9969999999999999</v>
      </c>
      <c r="AQ2230">
        <v>4.57</v>
      </c>
      <c r="AR2230">
        <v>6.1790000000000003</v>
      </c>
      <c r="AS2230">
        <v>-0.436</v>
      </c>
      <c r="AT2230">
        <v>2.9809999999999999</v>
      </c>
      <c r="AU2230">
        <v>0.16200000000000001</v>
      </c>
      <c r="AV2230">
        <v>-0.749</v>
      </c>
      <c r="AW2230">
        <v>8.1609999999999996</v>
      </c>
      <c r="AX2230">
        <v>3.536</v>
      </c>
      <c r="AY2230">
        <v>0.61899999999999999</v>
      </c>
      <c r="AZ2230">
        <v>2.3940000000000001</v>
      </c>
      <c r="BA2230">
        <v>2.8149999999999999</v>
      </c>
      <c r="BB2230">
        <v>2.6080000000000001</v>
      </c>
      <c r="BC2230">
        <v>2018</v>
      </c>
    </row>
    <row r="2231" spans="1:55" x14ac:dyDescent="0.25">
      <c r="A2231">
        <v>248</v>
      </c>
      <c r="B2231" t="s">
        <v>785</v>
      </c>
      <c r="C2231" t="s">
        <v>311</v>
      </c>
      <c r="D2231" t="s">
        <v>786</v>
      </c>
      <c r="E2231" t="s">
        <v>312</v>
      </c>
      <c r="F2231" t="s">
        <v>313</v>
      </c>
      <c r="G2231" t="s">
        <v>235</v>
      </c>
      <c r="I2231" t="s">
        <v>789</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18.16</v>
      </c>
      <c r="AI2231">
        <v>8.27</v>
      </c>
      <c r="AJ2231">
        <v>6.1879999999999997</v>
      </c>
      <c r="AK2231">
        <v>-2.984</v>
      </c>
      <c r="AL2231">
        <v>2.8170000000000002</v>
      </c>
      <c r="AM2231">
        <v>-3.484</v>
      </c>
      <c r="AN2231">
        <v>0.72199999999999998</v>
      </c>
      <c r="AO2231">
        <v>4.548</v>
      </c>
      <c r="AP2231">
        <v>4.7560000000000002</v>
      </c>
      <c r="AQ2231">
        <v>4.1260000000000003</v>
      </c>
      <c r="AR2231">
        <v>5.7770000000000001</v>
      </c>
      <c r="AS2231">
        <v>-0.3</v>
      </c>
      <c r="AT2231">
        <v>4.2830000000000004</v>
      </c>
      <c r="AU2231">
        <v>-0.34100000000000003</v>
      </c>
      <c r="AV2231">
        <v>-1.78</v>
      </c>
      <c r="AW2231">
        <v>8.7720000000000002</v>
      </c>
      <c r="AX2231">
        <v>3.5569999999999999</v>
      </c>
      <c r="AY2231">
        <v>0.48599999999999999</v>
      </c>
      <c r="AZ2231">
        <v>2.351</v>
      </c>
      <c r="BA2231">
        <v>2.7919999999999998</v>
      </c>
      <c r="BB2231">
        <v>2.56</v>
      </c>
      <c r="BC2231">
        <v>2018</v>
      </c>
    </row>
    <row r="2232" spans="1:55" x14ac:dyDescent="0.25">
      <c r="A2232">
        <v>248</v>
      </c>
      <c r="B2232" t="s">
        <v>785</v>
      </c>
      <c r="C2232" t="s">
        <v>314</v>
      </c>
      <c r="D2232" t="s">
        <v>786</v>
      </c>
      <c r="E2232" t="s">
        <v>315</v>
      </c>
      <c r="F2232" t="s">
        <v>316</v>
      </c>
      <c r="G2232" t="s">
        <v>317</v>
      </c>
      <c r="I2232" t="s">
        <v>790</v>
      </c>
      <c r="J2232" t="s">
        <v>232</v>
      </c>
      <c r="K2232" t="s">
        <v>232</v>
      </c>
      <c r="L2232" t="s">
        <v>232</v>
      </c>
      <c r="M2232" t="s">
        <v>232</v>
      </c>
      <c r="N2232" t="s">
        <v>232</v>
      </c>
      <c r="O2232" t="s">
        <v>232</v>
      </c>
      <c r="P2232" t="s">
        <v>232</v>
      </c>
      <c r="Q2232" t="s">
        <v>232</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5.9509999999999996</v>
      </c>
      <c r="AM2232">
        <v>6.4710000000000001</v>
      </c>
      <c r="AN2232">
        <v>5.0190000000000001</v>
      </c>
      <c r="AO2232">
        <v>4.2050000000000001</v>
      </c>
      <c r="AP2232">
        <v>4.1210000000000004</v>
      </c>
      <c r="AQ2232">
        <v>4.1529999999999996</v>
      </c>
      <c r="AR2232">
        <v>3.8</v>
      </c>
      <c r="AS2232">
        <v>4.7699999999999996</v>
      </c>
      <c r="AT2232">
        <v>5.21</v>
      </c>
      <c r="AU2232">
        <v>4.62</v>
      </c>
      <c r="AV2232">
        <v>3.69</v>
      </c>
      <c r="AW2232">
        <v>4.2720000000000002</v>
      </c>
      <c r="AX2232">
        <v>4.6849999999999996</v>
      </c>
      <c r="AY2232">
        <v>4.84</v>
      </c>
      <c r="AZ2232">
        <v>4.6340000000000003</v>
      </c>
      <c r="BA2232">
        <v>4.5170000000000003</v>
      </c>
      <c r="BB2232">
        <v>4.4530000000000003</v>
      </c>
      <c r="BC2232">
        <v>2018</v>
      </c>
    </row>
    <row r="2233" spans="1:55" x14ac:dyDescent="0.25">
      <c r="A2233">
        <v>248</v>
      </c>
      <c r="B2233" t="s">
        <v>785</v>
      </c>
      <c r="C2233" t="s">
        <v>318</v>
      </c>
      <c r="D2233" t="s">
        <v>786</v>
      </c>
      <c r="E2233" t="s">
        <v>319</v>
      </c>
      <c r="F2233" t="s">
        <v>320</v>
      </c>
      <c r="G2233" t="s">
        <v>321</v>
      </c>
      <c r="H2233" t="s">
        <v>322</v>
      </c>
    </row>
    <row r="2234" spans="1:55" x14ac:dyDescent="0.25">
      <c r="A2234">
        <v>248</v>
      </c>
      <c r="B2234" t="s">
        <v>785</v>
      </c>
      <c r="C2234" t="s">
        <v>323</v>
      </c>
      <c r="D2234" t="s">
        <v>786</v>
      </c>
      <c r="E2234" t="s">
        <v>324</v>
      </c>
      <c r="F2234" t="s">
        <v>325</v>
      </c>
      <c r="G2234" t="s">
        <v>321</v>
      </c>
      <c r="H2234" t="s">
        <v>322</v>
      </c>
      <c r="I2234" t="s">
        <v>791</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2017</v>
      </c>
    </row>
    <row r="2235" spans="1:55" x14ac:dyDescent="0.25">
      <c r="A2235">
        <v>248</v>
      </c>
      <c r="B2235" t="s">
        <v>785</v>
      </c>
      <c r="C2235" t="s">
        <v>327</v>
      </c>
      <c r="D2235" t="s">
        <v>786</v>
      </c>
      <c r="E2235" t="s">
        <v>328</v>
      </c>
      <c r="F2235" t="s">
        <v>329</v>
      </c>
      <c r="G2235" t="s">
        <v>229</v>
      </c>
      <c r="H2235" t="s">
        <v>230</v>
      </c>
      <c r="I2235" t="s">
        <v>792</v>
      </c>
      <c r="J2235" t="s">
        <v>232</v>
      </c>
      <c r="K2235" t="s">
        <v>232</v>
      </c>
      <c r="L2235" t="s">
        <v>232</v>
      </c>
      <c r="M2235" t="s">
        <v>232</v>
      </c>
      <c r="N2235" t="s">
        <v>232</v>
      </c>
      <c r="O2235" t="s">
        <v>232</v>
      </c>
      <c r="P2235" t="s">
        <v>232</v>
      </c>
      <c r="Q2235" t="s">
        <v>232</v>
      </c>
      <c r="R2235" t="s">
        <v>232</v>
      </c>
      <c r="S2235" t="s">
        <v>232</v>
      </c>
      <c r="T2235" t="s">
        <v>232</v>
      </c>
      <c r="U2235" t="s">
        <v>232</v>
      </c>
      <c r="V2235" t="s">
        <v>232</v>
      </c>
      <c r="W2235" t="s">
        <v>232</v>
      </c>
      <c r="X2235" t="s">
        <v>232</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38.991</v>
      </c>
      <c r="AW2235">
        <v>37.465000000000003</v>
      </c>
      <c r="AX2235">
        <v>41.290999999999997</v>
      </c>
      <c r="AY2235">
        <v>39.215000000000003</v>
      </c>
      <c r="AZ2235">
        <v>39.923999999999999</v>
      </c>
      <c r="BA2235">
        <v>41.08</v>
      </c>
      <c r="BB2235">
        <v>42.411000000000001</v>
      </c>
      <c r="BC2235">
        <v>2018</v>
      </c>
    </row>
    <row r="2236" spans="1:55" x14ac:dyDescent="0.25">
      <c r="A2236">
        <v>248</v>
      </c>
      <c r="B2236" t="s">
        <v>785</v>
      </c>
      <c r="C2236" t="s">
        <v>331</v>
      </c>
      <c r="D2236" t="s">
        <v>786</v>
      </c>
      <c r="E2236" t="s">
        <v>328</v>
      </c>
      <c r="F2236" t="s">
        <v>329</v>
      </c>
      <c r="G2236" t="s">
        <v>282</v>
      </c>
      <c r="I2236" t="s">
        <v>332</v>
      </c>
      <c r="J2236" t="s">
        <v>232</v>
      </c>
      <c r="K2236" t="s">
        <v>232</v>
      </c>
      <c r="L2236" t="s">
        <v>232</v>
      </c>
      <c r="M2236" t="s">
        <v>232</v>
      </c>
      <c r="N2236" t="s">
        <v>232</v>
      </c>
      <c r="O2236" t="s">
        <v>232</v>
      </c>
      <c r="P2236" t="s">
        <v>232</v>
      </c>
      <c r="Q2236" t="s">
        <v>232</v>
      </c>
      <c r="R2236" t="s">
        <v>232</v>
      </c>
      <c r="S2236" t="s">
        <v>232</v>
      </c>
      <c r="T2236" t="s">
        <v>232</v>
      </c>
      <c r="U2236" t="s">
        <v>232</v>
      </c>
      <c r="V2236" t="s">
        <v>232</v>
      </c>
      <c r="W2236" t="s">
        <v>232</v>
      </c>
      <c r="X2236" t="s">
        <v>232</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32.048999999999999</v>
      </c>
      <c r="AV2236">
        <v>36.267000000000003</v>
      </c>
      <c r="AW2236">
        <v>35.247999999999998</v>
      </c>
      <c r="AX2236">
        <v>38.328000000000003</v>
      </c>
      <c r="AY2236">
        <v>35.466000000000001</v>
      </c>
      <c r="AZ2236">
        <v>34.783000000000001</v>
      </c>
      <c r="BA2236">
        <v>34.665999999999997</v>
      </c>
      <c r="BB2236">
        <v>34.756</v>
      </c>
      <c r="BC2236">
        <v>2018</v>
      </c>
    </row>
    <row r="2237" spans="1:55" x14ac:dyDescent="0.25">
      <c r="A2237">
        <v>248</v>
      </c>
      <c r="B2237" t="s">
        <v>785</v>
      </c>
      <c r="C2237" t="s">
        <v>333</v>
      </c>
      <c r="D2237" t="s">
        <v>786</v>
      </c>
      <c r="E2237" t="s">
        <v>334</v>
      </c>
      <c r="F2237" t="s">
        <v>335</v>
      </c>
      <c r="G2237" t="s">
        <v>229</v>
      </c>
      <c r="H2237" t="s">
        <v>230</v>
      </c>
      <c r="I2237" t="s">
        <v>792</v>
      </c>
      <c r="J2237" t="s">
        <v>232</v>
      </c>
      <c r="K2237" t="s">
        <v>232</v>
      </c>
      <c r="L2237" t="s">
        <v>232</v>
      </c>
      <c r="M2237" t="s">
        <v>232</v>
      </c>
      <c r="N2237" t="s">
        <v>232</v>
      </c>
      <c r="O2237" t="s">
        <v>232</v>
      </c>
      <c r="P2237" t="s">
        <v>232</v>
      </c>
      <c r="Q2237" t="s">
        <v>232</v>
      </c>
      <c r="R2237" t="s">
        <v>232</v>
      </c>
      <c r="S2237" t="s">
        <v>232</v>
      </c>
      <c r="T2237" t="s">
        <v>232</v>
      </c>
      <c r="U2237" t="s">
        <v>232</v>
      </c>
      <c r="V2237" t="s">
        <v>232</v>
      </c>
      <c r="W2237" t="s">
        <v>232</v>
      </c>
      <c r="X2237" t="s">
        <v>232</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38.154000000000003</v>
      </c>
      <c r="AV2237">
        <v>40.011000000000003</v>
      </c>
      <c r="AW2237">
        <v>37.441000000000003</v>
      </c>
      <c r="AX2237">
        <v>37.238</v>
      </c>
      <c r="AY2237">
        <v>36.033999999999999</v>
      </c>
      <c r="AZ2237">
        <v>36.762</v>
      </c>
      <c r="BA2237">
        <v>37.639000000000003</v>
      </c>
      <c r="BB2237">
        <v>39.792000000000002</v>
      </c>
      <c r="BC2237">
        <v>2018</v>
      </c>
    </row>
    <row r="2238" spans="1:55" x14ac:dyDescent="0.25">
      <c r="A2238">
        <v>248</v>
      </c>
      <c r="B2238" t="s">
        <v>785</v>
      </c>
      <c r="C2238" t="s">
        <v>336</v>
      </c>
      <c r="D2238" t="s">
        <v>786</v>
      </c>
      <c r="E2238" t="s">
        <v>334</v>
      </c>
      <c r="F2238" t="s">
        <v>335</v>
      </c>
      <c r="G2238" t="s">
        <v>282</v>
      </c>
      <c r="I2238" t="s">
        <v>337</v>
      </c>
      <c r="J2238" t="s">
        <v>232</v>
      </c>
      <c r="K2238" t="s">
        <v>232</v>
      </c>
      <c r="L2238" t="s">
        <v>232</v>
      </c>
      <c r="M2238" t="s">
        <v>232</v>
      </c>
      <c r="N2238" t="s">
        <v>232</v>
      </c>
      <c r="O2238" t="s">
        <v>232</v>
      </c>
      <c r="P2238" t="s">
        <v>232</v>
      </c>
      <c r="Q2238" t="s">
        <v>232</v>
      </c>
      <c r="R2238" t="s">
        <v>232</v>
      </c>
      <c r="S2238" t="s">
        <v>232</v>
      </c>
      <c r="T2238" t="s">
        <v>232</v>
      </c>
      <c r="U2238" t="s">
        <v>232</v>
      </c>
      <c r="V2238" t="s">
        <v>232</v>
      </c>
      <c r="W2238" t="s">
        <v>232</v>
      </c>
      <c r="X2238" t="s">
        <v>232</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36.582999999999998</v>
      </c>
      <c r="AV2238">
        <v>37.216000000000001</v>
      </c>
      <c r="AW2238">
        <v>35.225999999999999</v>
      </c>
      <c r="AX2238">
        <v>34.566000000000003</v>
      </c>
      <c r="AY2238">
        <v>32.588999999999999</v>
      </c>
      <c r="AZ2238">
        <v>32.027999999999999</v>
      </c>
      <c r="BA2238">
        <v>31.763000000000002</v>
      </c>
      <c r="BB2238">
        <v>32.61</v>
      </c>
      <c r="BC2238">
        <v>2018</v>
      </c>
    </row>
    <row r="2239" spans="1:55" x14ac:dyDescent="0.25">
      <c r="A2239">
        <v>248</v>
      </c>
      <c r="B2239" t="s">
        <v>785</v>
      </c>
      <c r="C2239" t="s">
        <v>338</v>
      </c>
      <c r="D2239" t="s">
        <v>786</v>
      </c>
      <c r="E2239" t="s">
        <v>339</v>
      </c>
      <c r="F2239" t="s">
        <v>340</v>
      </c>
      <c r="G2239" t="s">
        <v>229</v>
      </c>
      <c r="H2239" t="s">
        <v>230</v>
      </c>
      <c r="I2239" t="s">
        <v>792</v>
      </c>
      <c r="J2239" t="s">
        <v>232</v>
      </c>
      <c r="K2239" t="s">
        <v>232</v>
      </c>
      <c r="L2239" t="s">
        <v>232</v>
      </c>
      <c r="M2239" t="s">
        <v>232</v>
      </c>
      <c r="N2239" t="s">
        <v>232</v>
      </c>
      <c r="O2239" t="s">
        <v>232</v>
      </c>
      <c r="P2239" t="s">
        <v>232</v>
      </c>
      <c r="Q2239" t="s">
        <v>232</v>
      </c>
      <c r="R2239" t="s">
        <v>232</v>
      </c>
      <c r="S2239" t="s">
        <v>232</v>
      </c>
      <c r="T2239" t="s">
        <v>232</v>
      </c>
      <c r="U2239" t="s">
        <v>232</v>
      </c>
      <c r="V2239" t="s">
        <v>232</v>
      </c>
      <c r="W2239" t="s">
        <v>232</v>
      </c>
      <c r="X2239" t="s">
        <v>232</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-4.7279999999999998</v>
      </c>
      <c r="AV2239">
        <v>-1.02</v>
      </c>
      <c r="AW2239">
        <v>2.4E-2</v>
      </c>
      <c r="AX2239">
        <v>4.0529999999999999</v>
      </c>
      <c r="AY2239">
        <v>3.181</v>
      </c>
      <c r="AZ2239">
        <v>3.1619999999999999</v>
      </c>
      <c r="BA2239">
        <v>3.4409999999999998</v>
      </c>
      <c r="BB2239">
        <v>2.6179999999999999</v>
      </c>
      <c r="BC2239">
        <v>2018</v>
      </c>
    </row>
    <row r="2240" spans="1:55" x14ac:dyDescent="0.25">
      <c r="A2240">
        <v>248</v>
      </c>
      <c r="B2240" t="s">
        <v>785</v>
      </c>
      <c r="C2240" t="s">
        <v>341</v>
      </c>
      <c r="D2240" t="s">
        <v>786</v>
      </c>
      <c r="E2240" t="s">
        <v>339</v>
      </c>
      <c r="F2240" t="s">
        <v>340</v>
      </c>
      <c r="G2240" t="s">
        <v>282</v>
      </c>
      <c r="I2240" t="s">
        <v>342</v>
      </c>
      <c r="J2240" t="s">
        <v>232</v>
      </c>
      <c r="K2240" t="s">
        <v>232</v>
      </c>
      <c r="L2240" t="s">
        <v>232</v>
      </c>
      <c r="M2240" t="s">
        <v>232</v>
      </c>
      <c r="N2240" t="s">
        <v>232</v>
      </c>
      <c r="O2240" t="s">
        <v>232</v>
      </c>
      <c r="P2240" t="s">
        <v>232</v>
      </c>
      <c r="Q2240" t="s">
        <v>232</v>
      </c>
      <c r="R2240" t="s">
        <v>232</v>
      </c>
      <c r="S2240" t="s">
        <v>232</v>
      </c>
      <c r="T2240" t="s">
        <v>232</v>
      </c>
      <c r="U2240" t="s">
        <v>232</v>
      </c>
      <c r="V2240" t="s">
        <v>232</v>
      </c>
      <c r="W2240" t="s">
        <v>232</v>
      </c>
      <c r="X2240" t="s">
        <v>232</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-4.5330000000000004</v>
      </c>
      <c r="AV2240">
        <v>-0.94899999999999995</v>
      </c>
      <c r="AW2240">
        <v>2.1999999999999999E-2</v>
      </c>
      <c r="AX2240">
        <v>3.7629999999999999</v>
      </c>
      <c r="AY2240">
        <v>2.8769999999999998</v>
      </c>
      <c r="AZ2240">
        <v>2.7549999999999999</v>
      </c>
      <c r="BA2240">
        <v>2.9039999999999999</v>
      </c>
      <c r="BB2240">
        <v>2.1459999999999999</v>
      </c>
      <c r="BC2240">
        <v>2018</v>
      </c>
    </row>
    <row r="2241" spans="1:55" x14ac:dyDescent="0.25">
      <c r="A2241">
        <v>248</v>
      </c>
      <c r="B2241" t="s">
        <v>785</v>
      </c>
      <c r="C2241" t="s">
        <v>343</v>
      </c>
      <c r="D2241" t="s">
        <v>786</v>
      </c>
      <c r="E2241" t="s">
        <v>344</v>
      </c>
      <c r="F2241" t="s">
        <v>345</v>
      </c>
      <c r="G2241" t="s">
        <v>229</v>
      </c>
      <c r="H2241" t="s">
        <v>230</v>
      </c>
      <c r="I2241" t="s">
        <v>792</v>
      </c>
      <c r="J2241" t="s">
        <v>232</v>
      </c>
      <c r="K2241" t="s">
        <v>232</v>
      </c>
      <c r="L2241" t="s">
        <v>232</v>
      </c>
      <c r="M2241" t="s">
        <v>232</v>
      </c>
      <c r="N2241" t="s">
        <v>232</v>
      </c>
      <c r="O2241" t="s">
        <v>232</v>
      </c>
      <c r="P2241" t="s">
        <v>232</v>
      </c>
      <c r="Q2241" t="s">
        <v>232</v>
      </c>
      <c r="R2241" t="s">
        <v>232</v>
      </c>
      <c r="S2241" t="s">
        <v>232</v>
      </c>
      <c r="T2241" t="s">
        <v>232</v>
      </c>
      <c r="U2241" t="s">
        <v>232</v>
      </c>
      <c r="V2241" t="s">
        <v>232</v>
      </c>
      <c r="W2241" t="s">
        <v>232</v>
      </c>
      <c r="X2241" t="s">
        <v>232</v>
      </c>
      <c r="Y2241" t="s">
        <v>232</v>
      </c>
      <c r="Z2241" t="s">
        <v>232</v>
      </c>
      <c r="AA2241" t="s">
        <v>232</v>
      </c>
      <c r="AB2241" t="s">
        <v>232</v>
      </c>
      <c r="AC2241" t="s">
        <v>232</v>
      </c>
      <c r="AD2241" t="s">
        <v>232</v>
      </c>
      <c r="AE2241">
        <v>2E-3</v>
      </c>
      <c r="AF2241">
        <v>0.223</v>
      </c>
      <c r="AG2241">
        <v>0.45400000000000001</v>
      </c>
      <c r="AH2241">
        <v>0.64100000000000001</v>
      </c>
      <c r="AI2241">
        <v>0.17899999999999999</v>
      </c>
      <c r="AJ2241">
        <v>1.234</v>
      </c>
      <c r="AK2241">
        <v>1.6040000000000001</v>
      </c>
      <c r="AL2241">
        <v>-2.282</v>
      </c>
      <c r="AM2241">
        <v>-1.5620000000000001</v>
      </c>
      <c r="AN2241">
        <v>-0.80300000000000005</v>
      </c>
      <c r="AO2241">
        <v>-0.46100000000000002</v>
      </c>
      <c r="AP2241">
        <v>-1.486</v>
      </c>
      <c r="AQ2241">
        <v>-5.42</v>
      </c>
      <c r="AR2241">
        <v>-6.306</v>
      </c>
      <c r="AS2241">
        <v>-6.6130000000000004</v>
      </c>
      <c r="AT2241">
        <v>-6.883</v>
      </c>
      <c r="AU2241">
        <v>-4.1890000000000001</v>
      </c>
      <c r="AV2241">
        <v>-1.8140000000000001</v>
      </c>
      <c r="AW2241">
        <v>-1.4E-2</v>
      </c>
      <c r="AX2241">
        <v>4.57</v>
      </c>
      <c r="AY2241">
        <v>4.8600000000000003</v>
      </c>
      <c r="AZ2241">
        <v>4.6319999999999997</v>
      </c>
      <c r="BA2241">
        <v>4.6379999999999999</v>
      </c>
      <c r="BB2241">
        <v>3.7690000000000001</v>
      </c>
      <c r="BC2241">
        <v>2018</v>
      </c>
    </row>
    <row r="2242" spans="1:55" x14ac:dyDescent="0.25">
      <c r="A2242">
        <v>248</v>
      </c>
      <c r="B2242" t="s">
        <v>785</v>
      </c>
      <c r="C2242" t="s">
        <v>346</v>
      </c>
      <c r="D2242" t="s">
        <v>786</v>
      </c>
      <c r="E2242" t="s">
        <v>344</v>
      </c>
      <c r="F2242" t="s">
        <v>345</v>
      </c>
      <c r="G2242" t="s">
        <v>270</v>
      </c>
      <c r="I2242" t="s">
        <v>397</v>
      </c>
      <c r="J2242" t="s">
        <v>232</v>
      </c>
      <c r="K2242" t="s">
        <v>232</v>
      </c>
      <c r="L2242" t="s">
        <v>232</v>
      </c>
      <c r="M2242" t="s">
        <v>232</v>
      </c>
      <c r="N2242" t="s">
        <v>232</v>
      </c>
      <c r="O2242" t="s">
        <v>232</v>
      </c>
      <c r="P2242" t="s">
        <v>232</v>
      </c>
      <c r="Q2242" t="s">
        <v>232</v>
      </c>
      <c r="R2242" t="s">
        <v>232</v>
      </c>
      <c r="S2242" t="s">
        <v>232</v>
      </c>
      <c r="T2242" t="s">
        <v>232</v>
      </c>
      <c r="U2242" t="s">
        <v>232</v>
      </c>
      <c r="V2242" t="s">
        <v>232</v>
      </c>
      <c r="W2242" t="s">
        <v>232</v>
      </c>
      <c r="X2242" t="s">
        <v>232</v>
      </c>
      <c r="Y2242" t="s">
        <v>232</v>
      </c>
      <c r="Z2242" t="s">
        <v>232</v>
      </c>
      <c r="AA2242" t="s">
        <v>232</v>
      </c>
      <c r="AB2242" t="s">
        <v>232</v>
      </c>
      <c r="AC2242" t="s">
        <v>232</v>
      </c>
      <c r="AD2242" t="s">
        <v>232</v>
      </c>
      <c r="AE2242">
        <v>8.9999999999999993E-3</v>
      </c>
      <c r="AF2242">
        <v>0.77600000000000002</v>
      </c>
      <c r="AG2242">
        <v>1.365</v>
      </c>
      <c r="AH2242">
        <v>1.764</v>
      </c>
      <c r="AI2242">
        <v>0.436</v>
      </c>
      <c r="AJ2242">
        <v>2.67</v>
      </c>
      <c r="AK2242">
        <v>3.1240000000000001</v>
      </c>
      <c r="AL2242">
        <v>-3.7480000000000002</v>
      </c>
      <c r="AM2242">
        <v>-2.444</v>
      </c>
      <c r="AN2242">
        <v>-1.1180000000000001</v>
      </c>
      <c r="AO2242">
        <v>-0.57999999999999996</v>
      </c>
      <c r="AP2242">
        <v>-1.7010000000000001</v>
      </c>
      <c r="AQ2242">
        <v>-5.7930000000000001</v>
      </c>
      <c r="AR2242">
        <v>-6.3579999999999997</v>
      </c>
      <c r="AS2242">
        <v>-6.7140000000000004</v>
      </c>
      <c r="AT2242">
        <v>-6.7830000000000004</v>
      </c>
      <c r="AU2242">
        <v>-4.0199999999999996</v>
      </c>
      <c r="AV2242">
        <v>-1.6759999999999999</v>
      </c>
      <c r="AW2242">
        <v>-1.2E-2</v>
      </c>
      <c r="AX2242">
        <v>4.0510000000000002</v>
      </c>
      <c r="AY2242">
        <v>4.1710000000000003</v>
      </c>
      <c r="AZ2242">
        <v>3.8620000000000001</v>
      </c>
      <c r="BA2242">
        <v>3.7629999999999999</v>
      </c>
      <c r="BB2242">
        <v>2.9780000000000002</v>
      </c>
      <c r="BC2242">
        <v>2018</v>
      </c>
    </row>
    <row r="2243" spans="1:55" x14ac:dyDescent="0.25">
      <c r="A2243">
        <v>248</v>
      </c>
      <c r="B2243" t="s">
        <v>785</v>
      </c>
      <c r="C2243" t="s">
        <v>347</v>
      </c>
      <c r="D2243" t="s">
        <v>786</v>
      </c>
      <c r="E2243" t="s">
        <v>348</v>
      </c>
      <c r="F2243" t="s">
        <v>349</v>
      </c>
      <c r="G2243" t="s">
        <v>229</v>
      </c>
      <c r="H2243" t="s">
        <v>230</v>
      </c>
      <c r="I2243" t="s">
        <v>792</v>
      </c>
      <c r="J2243" t="s">
        <v>232</v>
      </c>
      <c r="K2243" t="s">
        <v>232</v>
      </c>
      <c r="L2243" t="s">
        <v>232</v>
      </c>
      <c r="M2243" t="s">
        <v>232</v>
      </c>
      <c r="N2243" t="s">
        <v>232</v>
      </c>
      <c r="O2243" t="s">
        <v>232</v>
      </c>
      <c r="P2243" t="s">
        <v>232</v>
      </c>
      <c r="Q2243" t="s">
        <v>232</v>
      </c>
      <c r="R2243" t="s">
        <v>232</v>
      </c>
      <c r="S2243" t="s">
        <v>232</v>
      </c>
      <c r="T2243" t="s">
        <v>232</v>
      </c>
      <c r="U2243" t="s">
        <v>232</v>
      </c>
      <c r="V2243" t="s">
        <v>232</v>
      </c>
      <c r="W2243" t="s">
        <v>232</v>
      </c>
      <c r="X2243" t="s">
        <v>232</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-2.5190000000000001</v>
      </c>
      <c r="AV2243">
        <v>1.657</v>
      </c>
      <c r="AW2243">
        <v>2.827</v>
      </c>
      <c r="AX2243">
        <v>7.0469999999999997</v>
      </c>
      <c r="AY2243">
        <v>6.0339999999999998</v>
      </c>
      <c r="AZ2243">
        <v>5.8639999999999999</v>
      </c>
      <c r="BA2243">
        <v>5.9429999999999996</v>
      </c>
      <c r="BB2243">
        <v>5.202</v>
      </c>
      <c r="BC2243">
        <v>2018</v>
      </c>
    </row>
    <row r="2244" spans="1:55" x14ac:dyDescent="0.25">
      <c r="A2244">
        <v>248</v>
      </c>
      <c r="B2244" t="s">
        <v>785</v>
      </c>
      <c r="C2244" t="s">
        <v>350</v>
      </c>
      <c r="D2244" t="s">
        <v>786</v>
      </c>
      <c r="E2244" t="s">
        <v>348</v>
      </c>
      <c r="F2244" t="s">
        <v>349</v>
      </c>
      <c r="G2244" t="s">
        <v>282</v>
      </c>
      <c r="I2244" t="s">
        <v>351</v>
      </c>
      <c r="J2244" t="s">
        <v>232</v>
      </c>
      <c r="K2244" t="s">
        <v>232</v>
      </c>
      <c r="L2244" t="s">
        <v>232</v>
      </c>
      <c r="M2244" t="s">
        <v>232</v>
      </c>
      <c r="N2244" t="s">
        <v>232</v>
      </c>
      <c r="O2244" t="s">
        <v>232</v>
      </c>
      <c r="P2244" t="s">
        <v>232</v>
      </c>
      <c r="Q2244" t="s">
        <v>232</v>
      </c>
      <c r="R2244" t="s">
        <v>232</v>
      </c>
      <c r="S2244" t="s">
        <v>232</v>
      </c>
      <c r="T2244" t="s">
        <v>232</v>
      </c>
      <c r="U2244" t="s">
        <v>232</v>
      </c>
      <c r="V2244" t="s">
        <v>232</v>
      </c>
      <c r="W2244" t="s">
        <v>232</v>
      </c>
      <c r="X2244" t="s">
        <v>232</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-2.415</v>
      </c>
      <c r="AV2244">
        <v>1.5409999999999999</v>
      </c>
      <c r="AW2244">
        <v>2.6589999999999998</v>
      </c>
      <c r="AX2244">
        <v>6.5419999999999998</v>
      </c>
      <c r="AY2244">
        <v>5.4580000000000002</v>
      </c>
      <c r="AZ2244">
        <v>5.109</v>
      </c>
      <c r="BA2244">
        <v>5.0149999999999997</v>
      </c>
      <c r="BB2244">
        <v>4.2629999999999999</v>
      </c>
      <c r="BC2244">
        <v>2018</v>
      </c>
    </row>
    <row r="2245" spans="1:55" x14ac:dyDescent="0.25">
      <c r="A2245">
        <v>248</v>
      </c>
      <c r="B2245" t="s">
        <v>785</v>
      </c>
      <c r="C2245" t="s">
        <v>352</v>
      </c>
      <c r="D2245" t="s">
        <v>786</v>
      </c>
      <c r="E2245" t="s">
        <v>353</v>
      </c>
      <c r="F2245" t="s">
        <v>354</v>
      </c>
      <c r="G2245" t="s">
        <v>229</v>
      </c>
      <c r="H2245" t="s">
        <v>230</v>
      </c>
    </row>
    <row r="2246" spans="1:55" x14ac:dyDescent="0.25">
      <c r="A2246">
        <v>248</v>
      </c>
      <c r="B2246" t="s">
        <v>785</v>
      </c>
      <c r="C2246" t="s">
        <v>355</v>
      </c>
      <c r="D2246" t="s">
        <v>786</v>
      </c>
      <c r="E2246" t="s">
        <v>353</v>
      </c>
      <c r="F2246" t="s">
        <v>354</v>
      </c>
      <c r="G2246" t="s">
        <v>282</v>
      </c>
    </row>
    <row r="2247" spans="1:55" x14ac:dyDescent="0.25">
      <c r="A2247">
        <v>248</v>
      </c>
      <c r="B2247" t="s">
        <v>785</v>
      </c>
      <c r="C2247" t="s">
        <v>356</v>
      </c>
      <c r="D2247" t="s">
        <v>786</v>
      </c>
      <c r="E2247" t="s">
        <v>357</v>
      </c>
      <c r="F2247" t="s">
        <v>358</v>
      </c>
      <c r="G2247" t="s">
        <v>229</v>
      </c>
      <c r="H2247" t="s">
        <v>230</v>
      </c>
      <c r="I2247" t="s">
        <v>792</v>
      </c>
      <c r="J2247" t="s">
        <v>232</v>
      </c>
      <c r="K2247" t="s">
        <v>232</v>
      </c>
      <c r="L2247" t="s">
        <v>232</v>
      </c>
      <c r="M2247" t="s">
        <v>232</v>
      </c>
      <c r="N2247" t="s">
        <v>232</v>
      </c>
      <c r="O2247" t="s">
        <v>232</v>
      </c>
      <c r="P2247" t="s">
        <v>232</v>
      </c>
      <c r="Q2247" t="s">
        <v>232</v>
      </c>
      <c r="R2247" t="s">
        <v>232</v>
      </c>
      <c r="S2247" t="s">
        <v>232</v>
      </c>
      <c r="T2247" t="s">
        <v>232</v>
      </c>
      <c r="U2247" t="s">
        <v>232</v>
      </c>
      <c r="V2247" t="s">
        <v>232</v>
      </c>
      <c r="W2247" t="s">
        <v>232</v>
      </c>
      <c r="X2247" t="s">
        <v>232</v>
      </c>
      <c r="Y2247" t="s">
        <v>232</v>
      </c>
      <c r="Z2247" t="s">
        <v>232</v>
      </c>
      <c r="AA2247" t="s">
        <v>232</v>
      </c>
      <c r="AB2247" t="s">
        <v>232</v>
      </c>
      <c r="AC2247" t="s">
        <v>232</v>
      </c>
      <c r="AD2247" t="s">
        <v>232</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49.597000000000001</v>
      </c>
      <c r="AW2247">
        <v>52.292999999999999</v>
      </c>
      <c r="AX2247">
        <v>50.393000000000001</v>
      </c>
      <c r="AY2247">
        <v>49.985999999999997</v>
      </c>
      <c r="AZ2247">
        <v>46.823999999999998</v>
      </c>
      <c r="BA2247">
        <v>43.383000000000003</v>
      </c>
      <c r="BB2247">
        <v>40.765000000000001</v>
      </c>
      <c r="BC2247">
        <v>2018</v>
      </c>
    </row>
    <row r="2248" spans="1:55" x14ac:dyDescent="0.25">
      <c r="A2248">
        <v>248</v>
      </c>
      <c r="B2248" t="s">
        <v>785</v>
      </c>
      <c r="C2248" t="s">
        <v>359</v>
      </c>
      <c r="D2248" t="s">
        <v>786</v>
      </c>
      <c r="E2248" t="s">
        <v>357</v>
      </c>
      <c r="F2248" t="s">
        <v>358</v>
      </c>
      <c r="G2248" t="s">
        <v>282</v>
      </c>
      <c r="I2248" t="s">
        <v>360</v>
      </c>
      <c r="J2248" t="s">
        <v>232</v>
      </c>
      <c r="K2248" t="s">
        <v>232</v>
      </c>
      <c r="L2248" t="s">
        <v>232</v>
      </c>
      <c r="M2248" t="s">
        <v>232</v>
      </c>
      <c r="N2248" t="s">
        <v>232</v>
      </c>
      <c r="O2248" t="s">
        <v>232</v>
      </c>
      <c r="P2248" t="s">
        <v>232</v>
      </c>
      <c r="Q2248" t="s">
        <v>232</v>
      </c>
      <c r="R2248" t="s">
        <v>232</v>
      </c>
      <c r="S2248" t="s">
        <v>232</v>
      </c>
      <c r="T2248" t="s">
        <v>232</v>
      </c>
      <c r="U2248" t="s">
        <v>232</v>
      </c>
      <c r="V2248" t="s">
        <v>232</v>
      </c>
      <c r="W2248" t="s">
        <v>232</v>
      </c>
      <c r="X2248" t="s">
        <v>232</v>
      </c>
      <c r="Y2248" t="s">
        <v>232</v>
      </c>
      <c r="Z2248" t="s">
        <v>232</v>
      </c>
      <c r="AA2248" t="s">
        <v>232</v>
      </c>
      <c r="AB2248" t="s">
        <v>232</v>
      </c>
      <c r="AC2248" t="s">
        <v>232</v>
      </c>
      <c r="AD2248" t="s">
        <v>232</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46.131999999999998</v>
      </c>
      <c r="AW2248">
        <v>49.198999999999998</v>
      </c>
      <c r="AX2248">
        <v>46.777000000000001</v>
      </c>
      <c r="AY2248">
        <v>45.207000000000001</v>
      </c>
      <c r="AZ2248">
        <v>40.793999999999997</v>
      </c>
      <c r="BA2248">
        <v>36.61</v>
      </c>
      <c r="BB2248">
        <v>33.406999999999996</v>
      </c>
      <c r="BC2248">
        <v>2018</v>
      </c>
    </row>
    <row r="2249" spans="1:55" x14ac:dyDescent="0.25">
      <c r="A2249">
        <v>248</v>
      </c>
      <c r="B2249" t="s">
        <v>785</v>
      </c>
      <c r="C2249" t="s">
        <v>361</v>
      </c>
      <c r="D2249" t="s">
        <v>786</v>
      </c>
      <c r="E2249" t="s">
        <v>362</v>
      </c>
      <c r="F2249" t="s">
        <v>363</v>
      </c>
      <c r="G2249" t="s">
        <v>229</v>
      </c>
      <c r="H2249" t="s">
        <v>230</v>
      </c>
      <c r="I2249" t="s">
        <v>792</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107.511</v>
      </c>
      <c r="AW2249">
        <v>106.289</v>
      </c>
      <c r="AX2249">
        <v>107.73</v>
      </c>
      <c r="AY2249">
        <v>110.571</v>
      </c>
      <c r="AZ2249">
        <v>114.783</v>
      </c>
      <c r="BA2249">
        <v>118.502</v>
      </c>
      <c r="BB2249">
        <v>122.02500000000001</v>
      </c>
      <c r="BC2249">
        <v>2018</v>
      </c>
    </row>
    <row r="2250" spans="1:55" x14ac:dyDescent="0.25">
      <c r="A2250">
        <v>248</v>
      </c>
      <c r="B2250" t="s">
        <v>785</v>
      </c>
      <c r="C2250" t="s">
        <v>364</v>
      </c>
      <c r="D2250" t="s">
        <v>786</v>
      </c>
      <c r="E2250" t="s">
        <v>365</v>
      </c>
      <c r="F2250" t="s">
        <v>366</v>
      </c>
      <c r="G2250" t="s">
        <v>242</v>
      </c>
      <c r="H2250" t="s">
        <v>230</v>
      </c>
      <c r="I2250" t="s">
        <v>793</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-1.5649999999999999</v>
      </c>
      <c r="AO2250">
        <v>-0.4</v>
      </c>
      <c r="AP2250">
        <v>-0.153</v>
      </c>
      <c r="AQ2250">
        <v>-0.94399999999999995</v>
      </c>
      <c r="AR2250">
        <v>-0.67800000000000005</v>
      </c>
      <c r="AS2250">
        <v>-2.2229999999999999</v>
      </c>
      <c r="AT2250">
        <v>1.3220000000000001</v>
      </c>
      <c r="AU2250">
        <v>-0.373</v>
      </c>
      <c r="AV2250">
        <v>-0.76600000000000001</v>
      </c>
      <c r="AW2250">
        <v>0.42699999999999999</v>
      </c>
      <c r="AX2250">
        <v>1.5569999999999999</v>
      </c>
      <c r="AY2250">
        <v>1.706</v>
      </c>
      <c r="AZ2250">
        <v>1.73</v>
      </c>
      <c r="BA2250">
        <v>1.966</v>
      </c>
      <c r="BB2250">
        <v>1.9430000000000001</v>
      </c>
      <c r="BC2250">
        <v>2018</v>
      </c>
    </row>
    <row r="2251" spans="1:55" x14ac:dyDescent="0.25">
      <c r="A2251">
        <v>248</v>
      </c>
      <c r="B2251" t="s">
        <v>785</v>
      </c>
      <c r="C2251" t="s">
        <v>368</v>
      </c>
      <c r="D2251" t="s">
        <v>786</v>
      </c>
      <c r="E2251" t="s">
        <v>365</v>
      </c>
      <c r="F2251" t="s">
        <v>366</v>
      </c>
      <c r="G2251" t="s">
        <v>282</v>
      </c>
      <c r="I2251" t="s">
        <v>369</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v>
      </c>
      <c r="AN2251">
        <v>-2.25</v>
      </c>
      <c r="AO2251">
        <v>-0.504</v>
      </c>
      <c r="AP2251">
        <v>-0.17399999999999999</v>
      </c>
      <c r="AQ2251">
        <v>-0.99199999999999999</v>
      </c>
      <c r="AR2251">
        <v>-0.66600000000000004</v>
      </c>
      <c r="AS2251">
        <v>-2.2389999999999999</v>
      </c>
      <c r="AT2251">
        <v>1.323</v>
      </c>
      <c r="AU2251">
        <v>-0.35699999999999998</v>
      </c>
      <c r="AV2251">
        <v>-0.71199999999999997</v>
      </c>
      <c r="AW2251">
        <v>0.40100000000000002</v>
      </c>
      <c r="AX2251">
        <v>1.446</v>
      </c>
      <c r="AY2251">
        <v>1.5429999999999999</v>
      </c>
      <c r="AZ2251">
        <v>1.5069999999999999</v>
      </c>
      <c r="BA2251">
        <v>1.659</v>
      </c>
      <c r="BB2251">
        <v>1.5920000000000001</v>
      </c>
      <c r="BC2251">
        <v>2018</v>
      </c>
    </row>
    <row r="2252" spans="1:55" x14ac:dyDescent="0.25">
      <c r="A2252">
        <v>469</v>
      </c>
      <c r="B2252" t="s">
        <v>794</v>
      </c>
      <c r="C2252" t="s">
        <v>225</v>
      </c>
      <c r="D2252" t="s">
        <v>795</v>
      </c>
      <c r="E2252" t="s">
        <v>227</v>
      </c>
      <c r="F2252" t="s">
        <v>228</v>
      </c>
      <c r="G2252" t="s">
        <v>229</v>
      </c>
      <c r="H2252" t="s">
        <v>230</v>
      </c>
      <c r="I2252" t="s">
        <v>796</v>
      </c>
      <c r="J2252">
        <v>387.233</v>
      </c>
      <c r="K2252">
        <v>395.74400000000003</v>
      </c>
      <c r="L2252">
        <v>424.61900000000003</v>
      </c>
      <c r="M2252">
        <v>462.30900000000003</v>
      </c>
      <c r="N2252">
        <v>499.39100000000002</v>
      </c>
      <c r="O2252">
        <v>536.47299999999996</v>
      </c>
      <c r="P2252">
        <v>562.005</v>
      </c>
      <c r="Q2252">
        <v>586.01700000000005</v>
      </c>
      <c r="R2252">
        <v>609.42100000000005</v>
      </c>
      <c r="S2252">
        <v>627.65800000000002</v>
      </c>
      <c r="T2252">
        <v>642.40599999999995</v>
      </c>
      <c r="U2252">
        <v>655.89599999999996</v>
      </c>
      <c r="V2252">
        <v>657.86400000000003</v>
      </c>
      <c r="W2252">
        <v>676.94200000000001</v>
      </c>
      <c r="X2252">
        <v>705.28899999999999</v>
      </c>
      <c r="Y2252">
        <v>736.91399999999999</v>
      </c>
      <c r="Z2252">
        <v>772.86599999999999</v>
      </c>
      <c r="AA2252">
        <v>818.61300000000006</v>
      </c>
      <c r="AB2252">
        <v>880.36</v>
      </c>
      <c r="AC2252">
        <v>934.149</v>
      </c>
      <c r="AD2252">
        <v>984.43700000000001</v>
      </c>
      <c r="AE2252" s="52">
        <v>1019.13</v>
      </c>
      <c r="AF2252" s="52">
        <v>1051.5899999999999</v>
      </c>
      <c r="AG2252" s="52">
        <v>1085.18</v>
      </c>
      <c r="AH2252" s="52">
        <v>1129.58</v>
      </c>
      <c r="AI2252" s="52">
        <v>1180.0899999999999</v>
      </c>
      <c r="AJ2252" s="52">
        <v>1260.8599999999999</v>
      </c>
      <c r="AK2252" s="52">
        <v>1350.23</v>
      </c>
      <c r="AL2252" s="52">
        <v>1446.85</v>
      </c>
      <c r="AM2252" s="52">
        <v>1514.47</v>
      </c>
      <c r="AN2252" s="52">
        <v>1592.42</v>
      </c>
      <c r="AO2252" s="52">
        <v>1620.52</v>
      </c>
      <c r="AP2252" s="52">
        <v>1656.6</v>
      </c>
      <c r="AQ2252" s="52">
        <v>1711.3</v>
      </c>
      <c r="AR2252" s="52">
        <v>1761.2</v>
      </c>
      <c r="AS2252" s="52">
        <v>1838.2</v>
      </c>
      <c r="AT2252" s="52">
        <v>1918.1</v>
      </c>
      <c r="AU2252" s="52">
        <v>1998.3</v>
      </c>
      <c r="AV2252" s="52">
        <v>2104.4899999999998</v>
      </c>
      <c r="AW2252" s="52">
        <v>2219.98</v>
      </c>
      <c r="AX2252" s="52">
        <v>2350.7399999999998</v>
      </c>
      <c r="AY2252" s="52">
        <v>2491.79</v>
      </c>
      <c r="AZ2252" s="52">
        <v>2641.58</v>
      </c>
      <c r="BA2252" s="52">
        <v>2799.86</v>
      </c>
      <c r="BB2252" s="52">
        <v>2969.09</v>
      </c>
      <c r="BC2252">
        <v>2018</v>
      </c>
    </row>
    <row r="2253" spans="1:55" x14ac:dyDescent="0.25">
      <c r="A2253">
        <v>469</v>
      </c>
      <c r="B2253" t="s">
        <v>794</v>
      </c>
      <c r="C2253" t="s">
        <v>233</v>
      </c>
      <c r="D2253" t="s">
        <v>795</v>
      </c>
      <c r="E2253" t="s">
        <v>227</v>
      </c>
      <c r="F2253" t="s">
        <v>234</v>
      </c>
      <c r="G2253" t="s">
        <v>235</v>
      </c>
      <c r="I2253" t="s">
        <v>236</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4.181</v>
      </c>
      <c r="AV2253">
        <v>5.3140000000000001</v>
      </c>
      <c r="AW2253">
        <v>5.4880000000000004</v>
      </c>
      <c r="AX2253">
        <v>5.89</v>
      </c>
      <c r="AY2253">
        <v>6</v>
      </c>
      <c r="AZ2253">
        <v>6.0119999999999996</v>
      </c>
      <c r="BA2253">
        <v>5.992</v>
      </c>
      <c r="BB2253">
        <v>6.0439999999999996</v>
      </c>
      <c r="BC2253">
        <v>2018</v>
      </c>
    </row>
    <row r="2254" spans="1:55" x14ac:dyDescent="0.25">
      <c r="A2254">
        <v>469</v>
      </c>
      <c r="B2254" t="s">
        <v>794</v>
      </c>
      <c r="C2254" t="s">
        <v>237</v>
      </c>
      <c r="D2254" t="s">
        <v>795</v>
      </c>
      <c r="E2254" t="s">
        <v>238</v>
      </c>
      <c r="F2254" t="s">
        <v>239</v>
      </c>
      <c r="G2254" t="s">
        <v>229</v>
      </c>
      <c r="H2254" t="s">
        <v>230</v>
      </c>
      <c r="I2254" t="s">
        <v>796</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52">
        <v>1095.8499999999999</v>
      </c>
      <c r="AN2254" s="52">
        <v>1268.71</v>
      </c>
      <c r="AO2254" s="52">
        <v>1441.68</v>
      </c>
      <c r="AP2254" s="52">
        <v>1674.7</v>
      </c>
      <c r="AQ2254" s="52">
        <v>1860.4</v>
      </c>
      <c r="AR2254" s="52">
        <v>2130</v>
      </c>
      <c r="AS2254" s="52">
        <v>2443.9</v>
      </c>
      <c r="AT2254" s="52">
        <v>2709.4</v>
      </c>
      <c r="AU2254" s="52">
        <v>3470</v>
      </c>
      <c r="AV2254" s="52">
        <v>4437.3999999999996</v>
      </c>
      <c r="AW2254" s="52">
        <v>5357.48</v>
      </c>
      <c r="AX2254" s="52">
        <v>6362.85</v>
      </c>
      <c r="AY2254" s="52">
        <v>7290.6</v>
      </c>
      <c r="AZ2254" s="52">
        <v>8287.31</v>
      </c>
      <c r="BA2254" s="52">
        <v>9399.0400000000009</v>
      </c>
      <c r="BB2254" s="52">
        <v>10665.14</v>
      </c>
      <c r="BC2254">
        <v>2018</v>
      </c>
    </row>
    <row r="2255" spans="1:55" x14ac:dyDescent="0.25">
      <c r="A2255">
        <v>469</v>
      </c>
      <c r="B2255" t="s">
        <v>794</v>
      </c>
      <c r="C2255" t="s">
        <v>240</v>
      </c>
      <c r="D2255" t="s">
        <v>795</v>
      </c>
      <c r="E2255" t="s">
        <v>238</v>
      </c>
      <c r="F2255" t="s">
        <v>241</v>
      </c>
      <c r="G2255" t="s">
        <v>242</v>
      </c>
      <c r="H2255" t="s">
        <v>230</v>
      </c>
      <c r="I2255" t="s">
        <v>243</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63.26</v>
      </c>
      <c r="Z2255">
        <v>71.114000000000004</v>
      </c>
      <c r="AA2255">
        <v>79.77</v>
      </c>
      <c r="AB2255">
        <v>89.188000000000002</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249.559</v>
      </c>
      <c r="AW2255">
        <v>299.589</v>
      </c>
      <c r="AX2255">
        <v>331.36</v>
      </c>
      <c r="AY2255">
        <v>345.23</v>
      </c>
      <c r="AZ2255">
        <v>360.55200000000002</v>
      </c>
      <c r="BA2255">
        <v>377.04300000000001</v>
      </c>
      <c r="BB2255">
        <v>402.64699999999999</v>
      </c>
      <c r="BC2255">
        <v>2018</v>
      </c>
    </row>
    <row r="2256" spans="1:55" x14ac:dyDescent="0.25">
      <c r="A2256">
        <v>469</v>
      </c>
      <c r="B2256" t="s">
        <v>794</v>
      </c>
      <c r="C2256" t="s">
        <v>244</v>
      </c>
      <c r="D2256" t="s">
        <v>795</v>
      </c>
      <c r="E2256" t="s">
        <v>238</v>
      </c>
      <c r="F2256" t="s">
        <v>245</v>
      </c>
      <c r="G2256" t="s">
        <v>246</v>
      </c>
      <c r="H2256" t="s">
        <v>230</v>
      </c>
      <c r="I2256" t="s">
        <v>243</v>
      </c>
      <c r="J2256">
        <v>91.346999999999994</v>
      </c>
      <c r="K2256">
        <v>102.187</v>
      </c>
      <c r="L2256">
        <v>116.417</v>
      </c>
      <c r="M2256">
        <v>131.715</v>
      </c>
      <c r="N2256">
        <v>147.41399999999999</v>
      </c>
      <c r="O2256">
        <v>163.36799999999999</v>
      </c>
      <c r="P2256">
        <v>174.589</v>
      </c>
      <c r="Q2256">
        <v>186.55099999999999</v>
      </c>
      <c r="R2256">
        <v>200.84299999999999</v>
      </c>
      <c r="S2256">
        <v>214.96299999999999</v>
      </c>
      <c r="T2256">
        <v>228.24799999999999</v>
      </c>
      <c r="U2256">
        <v>240.923</v>
      </c>
      <c r="V2256">
        <v>247.15299999999999</v>
      </c>
      <c r="W2256">
        <v>260.346</v>
      </c>
      <c r="X2256">
        <v>277.04000000000002</v>
      </c>
      <c r="Y2256">
        <v>295.53199999999998</v>
      </c>
      <c r="Z2256">
        <v>315.62599999999998</v>
      </c>
      <c r="AA2256">
        <v>340.07299999999998</v>
      </c>
      <c r="AB2256">
        <v>369.84100000000001</v>
      </c>
      <c r="AC2256">
        <v>398.10399999999998</v>
      </c>
      <c r="AD2256">
        <v>428.91300000000001</v>
      </c>
      <c r="AE2256">
        <v>453.767</v>
      </c>
      <c r="AF2256">
        <v>475.62900000000002</v>
      </c>
      <c r="AG2256">
        <v>499.93299999999999</v>
      </c>
      <c r="AH2256">
        <v>534.4</v>
      </c>
      <c r="AI2256">
        <v>575.68600000000004</v>
      </c>
      <c r="AJ2256">
        <v>633.70000000000005</v>
      </c>
      <c r="AK2256">
        <v>696.846</v>
      </c>
      <c r="AL2256">
        <v>761.23800000000006</v>
      </c>
      <c r="AM2256">
        <v>802.89</v>
      </c>
      <c r="AN2256">
        <v>854.05399999999997</v>
      </c>
      <c r="AO2256">
        <v>887.28</v>
      </c>
      <c r="AP2256">
        <v>924.43</v>
      </c>
      <c r="AQ2256">
        <v>971.70799999999997</v>
      </c>
      <c r="AR2256" s="52">
        <v>1018.97</v>
      </c>
      <c r="AS2256" s="52">
        <v>1074.8900000000001</v>
      </c>
      <c r="AT2256" s="52">
        <v>1133.8699999999999</v>
      </c>
      <c r="AU2256" s="52">
        <v>1203.74</v>
      </c>
      <c r="AV2256" s="52">
        <v>1296.29</v>
      </c>
      <c r="AW2256" s="52">
        <v>1391.73</v>
      </c>
      <c r="AX2256" s="52">
        <v>1504.49</v>
      </c>
      <c r="AY2256" s="52">
        <v>1627.91</v>
      </c>
      <c r="AZ2256" s="52">
        <v>1761.48</v>
      </c>
      <c r="BA2256" s="52">
        <v>1905.72</v>
      </c>
      <c r="BB2256" s="52">
        <v>2063.19</v>
      </c>
      <c r="BC2256">
        <v>2018</v>
      </c>
    </row>
    <row r="2257" spans="1:55" x14ac:dyDescent="0.25">
      <c r="A2257">
        <v>469</v>
      </c>
      <c r="B2257" t="s">
        <v>794</v>
      </c>
      <c r="C2257" t="s">
        <v>247</v>
      </c>
      <c r="D2257" t="s">
        <v>795</v>
      </c>
      <c r="E2257" t="s">
        <v>248</v>
      </c>
      <c r="F2257" t="s">
        <v>249</v>
      </c>
      <c r="G2257" t="s">
        <v>250</v>
      </c>
      <c r="I2257" t="s">
        <v>251</v>
      </c>
      <c r="J2257">
        <v>4.2519999999999998</v>
      </c>
      <c r="K2257">
        <v>4.5570000000000004</v>
      </c>
      <c r="L2257">
        <v>5.024</v>
      </c>
      <c r="M2257">
        <v>5.641</v>
      </c>
      <c r="N2257">
        <v>5.8710000000000004</v>
      </c>
      <c r="O2257">
        <v>6.3730000000000002</v>
      </c>
      <c r="P2257">
        <v>6.7350000000000003</v>
      </c>
      <c r="Q2257">
        <v>9.2409999999999997</v>
      </c>
      <c r="R2257">
        <v>10.628</v>
      </c>
      <c r="S2257">
        <v>12.866</v>
      </c>
      <c r="T2257">
        <v>15.728999999999999</v>
      </c>
      <c r="U2257">
        <v>17.827000000000002</v>
      </c>
      <c r="V2257">
        <v>22.233000000000001</v>
      </c>
      <c r="W2257">
        <v>24.399000000000001</v>
      </c>
      <c r="X2257">
        <v>26.09</v>
      </c>
      <c r="Y2257">
        <v>29.108000000000001</v>
      </c>
      <c r="Z2257">
        <v>31.21</v>
      </c>
      <c r="AA2257">
        <v>33.036000000000001</v>
      </c>
      <c r="AB2257">
        <v>34.326000000000001</v>
      </c>
      <c r="AC2257">
        <v>34.622999999999998</v>
      </c>
      <c r="AD2257">
        <v>36.326000000000001</v>
      </c>
      <c r="AE2257">
        <v>37.008000000000003</v>
      </c>
      <c r="AF2257">
        <v>37.886000000000003</v>
      </c>
      <c r="AG2257">
        <v>40.453000000000003</v>
      </c>
      <c r="AH2257">
        <v>45.173999999999999</v>
      </c>
      <c r="AI2257">
        <v>47.981000000000002</v>
      </c>
      <c r="AJ2257">
        <v>51.512</v>
      </c>
      <c r="AK2257">
        <v>58.000999999999998</v>
      </c>
      <c r="AL2257">
        <v>65.078999999999994</v>
      </c>
      <c r="AM2257">
        <v>72.358000000000004</v>
      </c>
      <c r="AN2257">
        <v>79.671999999999997</v>
      </c>
      <c r="AO2257">
        <v>88.963999999999999</v>
      </c>
      <c r="AP2257">
        <v>101.093</v>
      </c>
      <c r="AQ2257">
        <v>108.71299999999999</v>
      </c>
      <c r="AR2257">
        <v>120.94</v>
      </c>
      <c r="AS2257">
        <v>132.95099999999999</v>
      </c>
      <c r="AT2257">
        <v>141.25399999999999</v>
      </c>
      <c r="AU2257">
        <v>173.648</v>
      </c>
      <c r="AV2257">
        <v>210.85400000000001</v>
      </c>
      <c r="AW2257">
        <v>241.33</v>
      </c>
      <c r="AX2257">
        <v>270.67399999999998</v>
      </c>
      <c r="AY2257">
        <v>292.58499999999998</v>
      </c>
      <c r="AZ2257">
        <v>313.72500000000002</v>
      </c>
      <c r="BA2257">
        <v>335.69600000000003</v>
      </c>
      <c r="BB2257">
        <v>359.20600000000002</v>
      </c>
      <c r="BC2257">
        <v>2018</v>
      </c>
    </row>
    <row r="2258" spans="1:55" x14ac:dyDescent="0.25">
      <c r="A2258">
        <v>469</v>
      </c>
      <c r="B2258" t="s">
        <v>794</v>
      </c>
      <c r="C2258" t="s">
        <v>252</v>
      </c>
      <c r="D2258" t="s">
        <v>795</v>
      </c>
      <c r="E2258" t="s">
        <v>253</v>
      </c>
      <c r="F2258" t="s">
        <v>254</v>
      </c>
      <c r="G2258" t="s">
        <v>229</v>
      </c>
      <c r="H2258" t="s">
        <v>220</v>
      </c>
      <c r="I2258" t="s">
        <v>255</v>
      </c>
      <c r="J2258" s="52">
        <v>9548.58</v>
      </c>
      <c r="K2258" s="52">
        <v>9488.89</v>
      </c>
      <c r="L2258" s="52">
        <v>9910.35</v>
      </c>
      <c r="M2258" s="52">
        <v>10503.44</v>
      </c>
      <c r="N2258" s="52">
        <v>11039.43</v>
      </c>
      <c r="O2258" s="52">
        <v>11525.89</v>
      </c>
      <c r="P2258" s="52">
        <v>11769.48</v>
      </c>
      <c r="Q2258" s="52">
        <v>12008.54</v>
      </c>
      <c r="R2258" s="52">
        <v>12237.37</v>
      </c>
      <c r="S2258" s="52">
        <v>12331.2</v>
      </c>
      <c r="T2258" s="52">
        <v>12507.81</v>
      </c>
      <c r="U2258" s="52">
        <v>12511.62</v>
      </c>
      <c r="V2258" s="52">
        <v>12294.6</v>
      </c>
      <c r="W2258" s="52">
        <v>12394.69</v>
      </c>
      <c r="X2258" s="52">
        <v>12651.75</v>
      </c>
      <c r="Y2258" s="52">
        <v>12951.04</v>
      </c>
      <c r="Z2258" s="52">
        <v>13279.49</v>
      </c>
      <c r="AA2258" s="52">
        <v>13781.37</v>
      </c>
      <c r="AB2258" s="52">
        <v>14503.45</v>
      </c>
      <c r="AC2258" s="52">
        <v>15066.91</v>
      </c>
      <c r="AD2258" s="52">
        <v>15437.06</v>
      </c>
      <c r="AE2258" s="52">
        <v>15635.13</v>
      </c>
      <c r="AF2258" s="52">
        <v>15806.07</v>
      </c>
      <c r="AG2258" s="52">
        <v>15980.09</v>
      </c>
      <c r="AH2258" s="52">
        <v>16296.83</v>
      </c>
      <c r="AI2258" s="52">
        <v>16680.25</v>
      </c>
      <c r="AJ2258" s="52">
        <v>17460.5</v>
      </c>
      <c r="AK2258" s="52">
        <v>18334.490000000002</v>
      </c>
      <c r="AL2258" s="52">
        <v>19232.62</v>
      </c>
      <c r="AM2258" s="52">
        <v>19687.63</v>
      </c>
      <c r="AN2258" s="52">
        <v>20226.91</v>
      </c>
      <c r="AO2258" s="52">
        <v>20130.73</v>
      </c>
      <c r="AP2258" s="52">
        <v>20104.37</v>
      </c>
      <c r="AQ2258" s="52">
        <v>20204.25</v>
      </c>
      <c r="AR2258" s="52">
        <v>20313.73</v>
      </c>
      <c r="AS2258" s="52">
        <v>20653.93</v>
      </c>
      <c r="AT2258" s="52">
        <v>21264.97</v>
      </c>
      <c r="AU2258" s="52">
        <v>21079.11</v>
      </c>
      <c r="AV2258" s="52">
        <v>21700.18</v>
      </c>
      <c r="AW2258" s="52">
        <v>22376.34</v>
      </c>
      <c r="AX2258" s="52">
        <v>23161.68</v>
      </c>
      <c r="AY2258" s="52">
        <v>23999.38</v>
      </c>
      <c r="AZ2258" s="52">
        <v>24870.1</v>
      </c>
      <c r="BA2258" s="52">
        <v>25767.64</v>
      </c>
      <c r="BB2258" s="52">
        <v>26452.1</v>
      </c>
      <c r="BC2258">
        <v>2018</v>
      </c>
    </row>
    <row r="2259" spans="1:55" x14ac:dyDescent="0.25">
      <c r="A2259">
        <v>469</v>
      </c>
      <c r="B2259" t="s">
        <v>794</v>
      </c>
      <c r="C2259" t="s">
        <v>256</v>
      </c>
      <c r="D2259" t="s">
        <v>795</v>
      </c>
      <c r="E2259" t="s">
        <v>253</v>
      </c>
      <c r="F2259" t="s">
        <v>257</v>
      </c>
      <c r="G2259" t="s">
        <v>258</v>
      </c>
      <c r="H2259" t="s">
        <v>220</v>
      </c>
      <c r="I2259" t="s">
        <v>255</v>
      </c>
      <c r="J2259" s="52">
        <v>5228.1000000000004</v>
      </c>
      <c r="K2259" s="52">
        <v>5195.42</v>
      </c>
      <c r="L2259" s="52">
        <v>5426.18</v>
      </c>
      <c r="M2259" s="52">
        <v>5750.91</v>
      </c>
      <c r="N2259" s="52">
        <v>6044.38</v>
      </c>
      <c r="O2259" s="52">
        <v>6310.73</v>
      </c>
      <c r="P2259" s="52">
        <v>6444.1</v>
      </c>
      <c r="Q2259" s="52">
        <v>6574.99</v>
      </c>
      <c r="R2259" s="52">
        <v>6700.28</v>
      </c>
      <c r="S2259" s="52">
        <v>6751.66</v>
      </c>
      <c r="T2259" s="52">
        <v>6848.36</v>
      </c>
      <c r="U2259" s="52">
        <v>6850.44</v>
      </c>
      <c r="V2259" s="52">
        <v>6731.62</v>
      </c>
      <c r="W2259" s="52">
        <v>6786.42</v>
      </c>
      <c r="X2259" s="52">
        <v>6927.17</v>
      </c>
      <c r="Y2259" s="52">
        <v>7091.04</v>
      </c>
      <c r="Z2259" s="52">
        <v>7270.87</v>
      </c>
      <c r="AA2259" s="52">
        <v>7545.67</v>
      </c>
      <c r="AB2259" s="52">
        <v>7941.03</v>
      </c>
      <c r="AC2259" s="52">
        <v>8249.5400000000009</v>
      </c>
      <c r="AD2259" s="52">
        <v>8452.2000000000007</v>
      </c>
      <c r="AE2259" s="52">
        <v>8560.65</v>
      </c>
      <c r="AF2259" s="52">
        <v>8654.24</v>
      </c>
      <c r="AG2259" s="52">
        <v>8749.52</v>
      </c>
      <c r="AH2259" s="52">
        <v>8922.9500000000007</v>
      </c>
      <c r="AI2259" s="52">
        <v>9132.8799999999992</v>
      </c>
      <c r="AJ2259" s="52">
        <v>9560.09</v>
      </c>
      <c r="AK2259" s="52">
        <v>10038.620000000001</v>
      </c>
      <c r="AL2259" s="52">
        <v>10530.37</v>
      </c>
      <c r="AM2259" s="52">
        <v>10779.5</v>
      </c>
      <c r="AN2259" s="52">
        <v>11074.77</v>
      </c>
      <c r="AO2259" s="52">
        <v>11022.11</v>
      </c>
      <c r="AP2259" s="52">
        <v>11007.68</v>
      </c>
      <c r="AQ2259" s="52">
        <v>11062.36</v>
      </c>
      <c r="AR2259" s="52">
        <v>11122.3</v>
      </c>
      <c r="AS2259" s="52">
        <v>11308.58</v>
      </c>
      <c r="AT2259" s="52">
        <v>11643.13</v>
      </c>
      <c r="AU2259" s="52">
        <v>11541.38</v>
      </c>
      <c r="AV2259" s="52">
        <v>11881.42</v>
      </c>
      <c r="AW2259" s="52">
        <v>12251.64</v>
      </c>
      <c r="AX2259" s="52">
        <v>12681.63</v>
      </c>
      <c r="AY2259" s="52">
        <v>13140.3</v>
      </c>
      <c r="AZ2259" s="52">
        <v>13617.04</v>
      </c>
      <c r="BA2259" s="52">
        <v>14108.47</v>
      </c>
      <c r="BB2259" s="52">
        <v>14483.23</v>
      </c>
      <c r="BC2259">
        <v>2018</v>
      </c>
    </row>
    <row r="2260" spans="1:55" x14ac:dyDescent="0.25">
      <c r="A2260">
        <v>469</v>
      </c>
      <c r="B2260" t="s">
        <v>794</v>
      </c>
      <c r="C2260" t="s">
        <v>259</v>
      </c>
      <c r="D2260" t="s">
        <v>795</v>
      </c>
      <c r="E2260" t="s">
        <v>260</v>
      </c>
      <c r="F2260" t="s">
        <v>261</v>
      </c>
      <c r="G2260" t="s">
        <v>229</v>
      </c>
      <c r="H2260" t="s">
        <v>220</v>
      </c>
      <c r="I2260" t="s">
        <v>262</v>
      </c>
      <c r="J2260">
        <v>406.029</v>
      </c>
      <c r="K2260">
        <v>432.36200000000002</v>
      </c>
      <c r="L2260">
        <v>497.94499999999999</v>
      </c>
      <c r="M2260">
        <v>592.47199999999998</v>
      </c>
      <c r="N2260">
        <v>648.17899999999997</v>
      </c>
      <c r="O2260">
        <v>734.53099999999995</v>
      </c>
      <c r="P2260">
        <v>792.71900000000005</v>
      </c>
      <c r="Q2260" s="52">
        <v>1109.6500000000001</v>
      </c>
      <c r="R2260" s="52">
        <v>1300.6199999999999</v>
      </c>
      <c r="S2260" s="52">
        <v>1586.51</v>
      </c>
      <c r="T2260" s="52">
        <v>1967.41</v>
      </c>
      <c r="U2260" s="52">
        <v>2230.4</v>
      </c>
      <c r="V2260" s="52">
        <v>2733.41</v>
      </c>
      <c r="W2260" s="52">
        <v>3024.22</v>
      </c>
      <c r="X2260" s="52">
        <v>3300.81</v>
      </c>
      <c r="Y2260" s="52">
        <v>3769.79</v>
      </c>
      <c r="Z2260" s="52">
        <v>4144.4799999999996</v>
      </c>
      <c r="AA2260" s="52">
        <v>4552.8500000000004</v>
      </c>
      <c r="AB2260" s="52">
        <v>4978.49</v>
      </c>
      <c r="AC2260" s="52">
        <v>5216.68</v>
      </c>
      <c r="AD2260" s="52">
        <v>5607.67</v>
      </c>
      <c r="AE2260" s="52">
        <v>5786.33</v>
      </c>
      <c r="AF2260" s="52">
        <v>5988.25</v>
      </c>
      <c r="AG2260" s="52">
        <v>6464.5</v>
      </c>
      <c r="AH2260" s="52">
        <v>7361.98</v>
      </c>
      <c r="AI2260" s="52">
        <v>8003.33</v>
      </c>
      <c r="AJ2260" s="52">
        <v>8994.2999999999993</v>
      </c>
      <c r="AK2260" s="52">
        <v>10634.12</v>
      </c>
      <c r="AL2260" s="52">
        <v>12516.4</v>
      </c>
      <c r="AM2260" s="52">
        <v>14245.67</v>
      </c>
      <c r="AN2260" s="52">
        <v>16115.11</v>
      </c>
      <c r="AO2260" s="52">
        <v>17909.05</v>
      </c>
      <c r="AP2260" s="52">
        <v>20324.03</v>
      </c>
      <c r="AQ2260" s="52">
        <v>21964.58</v>
      </c>
      <c r="AR2260" s="52">
        <v>24567.47</v>
      </c>
      <c r="AS2260" s="52">
        <v>27459.55</v>
      </c>
      <c r="AT2260" s="52">
        <v>30037.69</v>
      </c>
      <c r="AU2260" s="52">
        <v>36603.379999999997</v>
      </c>
      <c r="AV2260" s="52">
        <v>45755.64</v>
      </c>
      <c r="AW2260" s="52">
        <v>54000.87</v>
      </c>
      <c r="AX2260" s="52">
        <v>62692.58</v>
      </c>
      <c r="AY2260" s="52">
        <v>70218.63</v>
      </c>
      <c r="AZ2260" s="52">
        <v>78023.75</v>
      </c>
      <c r="BA2260" s="52">
        <v>86501.02</v>
      </c>
      <c r="BB2260" s="52">
        <v>95017.59</v>
      </c>
      <c r="BC2260">
        <v>2018</v>
      </c>
    </row>
    <row r="2261" spans="1:55" x14ac:dyDescent="0.25">
      <c r="A2261">
        <v>469</v>
      </c>
      <c r="B2261" t="s">
        <v>794</v>
      </c>
      <c r="C2261" t="s">
        <v>263</v>
      </c>
      <c r="D2261" t="s">
        <v>795</v>
      </c>
      <c r="E2261" t="s">
        <v>260</v>
      </c>
      <c r="F2261" t="s">
        <v>264</v>
      </c>
      <c r="G2261" t="s">
        <v>242</v>
      </c>
      <c r="H2261" t="s">
        <v>220</v>
      </c>
      <c r="I2261" t="s">
        <v>262</v>
      </c>
      <c r="J2261">
        <v>580.04200000000003</v>
      </c>
      <c r="K2261">
        <v>617.65899999999999</v>
      </c>
      <c r="L2261">
        <v>711.351</v>
      </c>
      <c r="M2261">
        <v>846.38800000000003</v>
      </c>
      <c r="N2261">
        <v>925.97</v>
      </c>
      <c r="O2261" s="52">
        <v>1049.33</v>
      </c>
      <c r="P2261" s="52">
        <v>1132.46</v>
      </c>
      <c r="Q2261" s="52">
        <v>1585.22</v>
      </c>
      <c r="R2261" s="52">
        <v>1858.03</v>
      </c>
      <c r="S2261" s="52">
        <v>2266.44</v>
      </c>
      <c r="T2261" s="52">
        <v>1870.85</v>
      </c>
      <c r="U2261">
        <v>923.84299999999996</v>
      </c>
      <c r="V2261">
        <v>825.44799999999998</v>
      </c>
      <c r="W2261">
        <v>906.80399999999997</v>
      </c>
      <c r="X2261">
        <v>978.53700000000003</v>
      </c>
      <c r="Y2261" s="52">
        <v>1111.78</v>
      </c>
      <c r="Z2261" s="52">
        <v>1221.8900000000001</v>
      </c>
      <c r="AA2261" s="52">
        <v>1342.93</v>
      </c>
      <c r="AB2261" s="52">
        <v>1469.32</v>
      </c>
      <c r="AC2261" s="52">
        <v>1532.89</v>
      </c>
      <c r="AD2261" s="52">
        <v>1642.63</v>
      </c>
      <c r="AE2261" s="52">
        <v>1569.04</v>
      </c>
      <c r="AF2261" s="52">
        <v>1356.68</v>
      </c>
      <c r="AG2261" s="52">
        <v>1254.0999999999999</v>
      </c>
      <c r="AH2261" s="52">
        <v>1195.3699999999999</v>
      </c>
      <c r="AI2261" s="52">
        <v>1330.46</v>
      </c>
      <c r="AJ2261" s="52">
        <v>1563.48</v>
      </c>
      <c r="AK2261" s="52">
        <v>1861.05</v>
      </c>
      <c r="AL2261" s="52">
        <v>2270.36</v>
      </c>
      <c r="AM2261" s="52">
        <v>2578.0500000000002</v>
      </c>
      <c r="AN2261" s="52">
        <v>2921.76</v>
      </c>
      <c r="AO2261" s="52">
        <v>3077.34</v>
      </c>
      <c r="AP2261" s="52">
        <v>3383.11</v>
      </c>
      <c r="AQ2261" s="52">
        <v>3400.32</v>
      </c>
      <c r="AR2261" s="52">
        <v>3524.42</v>
      </c>
      <c r="AS2261" s="52">
        <v>3731.18</v>
      </c>
      <c r="AT2261" s="52">
        <v>3686.07</v>
      </c>
      <c r="AU2261" s="52">
        <v>2495.02</v>
      </c>
      <c r="AV2261" s="52">
        <v>2573.29</v>
      </c>
      <c r="AW2261" s="52">
        <v>3019.72</v>
      </c>
      <c r="AX2261" s="52">
        <v>3264.86</v>
      </c>
      <c r="AY2261" s="52">
        <v>3325.05</v>
      </c>
      <c r="AZ2261" s="52">
        <v>3394.54</v>
      </c>
      <c r="BA2261" s="52">
        <v>3469.99</v>
      </c>
      <c r="BB2261" s="52">
        <v>3587.26</v>
      </c>
      <c r="BC2261">
        <v>2018</v>
      </c>
    </row>
    <row r="2262" spans="1:55" x14ac:dyDescent="0.25">
      <c r="A2262">
        <v>469</v>
      </c>
      <c r="B2262" t="s">
        <v>794</v>
      </c>
      <c r="C2262" t="s">
        <v>265</v>
      </c>
      <c r="D2262" t="s">
        <v>795</v>
      </c>
      <c r="E2262" t="s">
        <v>260</v>
      </c>
      <c r="F2262" t="s">
        <v>266</v>
      </c>
      <c r="G2262" t="s">
        <v>246</v>
      </c>
      <c r="H2262" t="s">
        <v>220</v>
      </c>
      <c r="I2262" t="s">
        <v>262</v>
      </c>
      <c r="J2262" s="52">
        <v>2252.4699999999998</v>
      </c>
      <c r="K2262" s="52">
        <v>2450.17</v>
      </c>
      <c r="L2262" s="52">
        <v>2717.11</v>
      </c>
      <c r="M2262" s="52">
        <v>2992.49</v>
      </c>
      <c r="N2262" s="52">
        <v>3258.7</v>
      </c>
      <c r="O2262" s="52">
        <v>3509.9</v>
      </c>
      <c r="P2262" s="52">
        <v>3656.23</v>
      </c>
      <c r="Q2262" s="52">
        <v>3822.77</v>
      </c>
      <c r="R2262" s="52">
        <v>4032.99</v>
      </c>
      <c r="S2262" s="52">
        <v>4223.25</v>
      </c>
      <c r="T2262" s="52">
        <v>4444.05</v>
      </c>
      <c r="U2262" s="52">
        <v>4595.76</v>
      </c>
      <c r="V2262" s="52">
        <v>4618.97</v>
      </c>
      <c r="W2262" s="52">
        <v>4766.8999999999996</v>
      </c>
      <c r="X2262" s="52">
        <v>4969.66</v>
      </c>
      <c r="Y2262" s="52">
        <v>5193.8900000000003</v>
      </c>
      <c r="Z2262" s="52">
        <v>5423.12</v>
      </c>
      <c r="AA2262" s="52">
        <v>5725.14</v>
      </c>
      <c r="AB2262" s="52">
        <v>6092.93</v>
      </c>
      <c r="AC2262" s="52">
        <v>6421.04</v>
      </c>
      <c r="AD2262" s="52">
        <v>6725.84</v>
      </c>
      <c r="AE2262" s="52">
        <v>6961.54</v>
      </c>
      <c r="AF2262" s="52">
        <v>7148.99</v>
      </c>
      <c r="AG2262" s="52">
        <v>7361.91</v>
      </c>
      <c r="AH2262" s="52">
        <v>7709.95</v>
      </c>
      <c r="AI2262" s="52">
        <v>8137.14</v>
      </c>
      <c r="AJ2262" s="52">
        <v>8775.5499999999993</v>
      </c>
      <c r="AK2262" s="52">
        <v>9462.3700000000008</v>
      </c>
      <c r="AL2262" s="52">
        <v>10118.94</v>
      </c>
      <c r="AM2262" s="52">
        <v>10437.31</v>
      </c>
      <c r="AN2262" s="52">
        <v>10848.16</v>
      </c>
      <c r="AO2262" s="52">
        <v>11022.11</v>
      </c>
      <c r="AP2262" s="52">
        <v>11218.82</v>
      </c>
      <c r="AQ2262" s="52">
        <v>11472.36</v>
      </c>
      <c r="AR2262" s="52">
        <v>11752.77</v>
      </c>
      <c r="AS2262" s="52">
        <v>12077.39</v>
      </c>
      <c r="AT2262" s="52">
        <v>12570.61</v>
      </c>
      <c r="AU2262" s="52">
        <v>12697.64</v>
      </c>
      <c r="AV2262" s="52">
        <v>13366.47</v>
      </c>
      <c r="AW2262" s="52">
        <v>14028.03</v>
      </c>
      <c r="AX2262" s="52">
        <v>14823.58</v>
      </c>
      <c r="AY2262" s="52">
        <v>15679.02</v>
      </c>
      <c r="AZ2262" s="52">
        <v>16584.080000000002</v>
      </c>
      <c r="BA2262" s="52">
        <v>17538.66</v>
      </c>
      <c r="BB2262" s="52">
        <v>18381.34</v>
      </c>
      <c r="BC2262">
        <v>2018</v>
      </c>
    </row>
    <row r="2263" spans="1:55" x14ac:dyDescent="0.25">
      <c r="A2263">
        <v>469</v>
      </c>
      <c r="B2263" t="s">
        <v>794</v>
      </c>
      <c r="C2263" t="s">
        <v>267</v>
      </c>
      <c r="D2263" t="s">
        <v>795</v>
      </c>
      <c r="E2263" t="s">
        <v>268</v>
      </c>
      <c r="F2263" t="s">
        <v>269</v>
      </c>
      <c r="G2263" t="s">
        <v>270</v>
      </c>
    </row>
    <row r="2264" spans="1:55" x14ac:dyDescent="0.25">
      <c r="A2264">
        <v>469</v>
      </c>
      <c r="B2264" t="s">
        <v>794</v>
      </c>
      <c r="C2264" t="s">
        <v>271</v>
      </c>
      <c r="D2264" t="s">
        <v>795</v>
      </c>
      <c r="E2264" t="s">
        <v>272</v>
      </c>
      <c r="F2264" t="s">
        <v>273</v>
      </c>
      <c r="G2264" t="s">
        <v>274</v>
      </c>
      <c r="I2264" t="s">
        <v>243</v>
      </c>
      <c r="J2264">
        <v>0.68899999999999995</v>
      </c>
      <c r="K2264">
        <v>0.69199999999999995</v>
      </c>
      <c r="L2264">
        <v>0.74099999999999999</v>
      </c>
      <c r="M2264">
        <v>0.78600000000000003</v>
      </c>
      <c r="N2264">
        <v>0.81399999999999995</v>
      </c>
      <c r="O2264">
        <v>0.84399999999999997</v>
      </c>
      <c r="P2264">
        <v>0.85399999999999998</v>
      </c>
      <c r="Q2264">
        <v>0.85699999999999998</v>
      </c>
      <c r="R2264">
        <v>0.85299999999999998</v>
      </c>
      <c r="S2264">
        <v>0.84799999999999998</v>
      </c>
      <c r="T2264">
        <v>0.83399999999999996</v>
      </c>
      <c r="U2264">
        <v>0.83099999999999996</v>
      </c>
      <c r="V2264">
        <v>0.749</v>
      </c>
      <c r="W2264">
        <v>0.75600000000000001</v>
      </c>
      <c r="X2264">
        <v>0.76500000000000001</v>
      </c>
      <c r="Y2264">
        <v>0.77100000000000002</v>
      </c>
      <c r="Z2264">
        <v>0.77900000000000003</v>
      </c>
      <c r="AA2264">
        <v>0.79200000000000004</v>
      </c>
      <c r="AB2264">
        <v>0.83</v>
      </c>
      <c r="AC2264">
        <v>0.85099999999999998</v>
      </c>
      <c r="AD2264">
        <v>0.85599999999999998</v>
      </c>
      <c r="AE2264">
        <v>0.86499999999999999</v>
      </c>
      <c r="AF2264">
        <v>0.86699999999999999</v>
      </c>
      <c r="AG2264">
        <v>0.86</v>
      </c>
      <c r="AH2264">
        <v>0.85099999999999998</v>
      </c>
      <c r="AI2264">
        <v>0.84799999999999998</v>
      </c>
      <c r="AJ2264">
        <v>0.86</v>
      </c>
      <c r="AK2264">
        <v>0.874</v>
      </c>
      <c r="AL2264">
        <v>0.91</v>
      </c>
      <c r="AM2264">
        <v>0.95599999999999996</v>
      </c>
      <c r="AN2264">
        <v>0.95499999999999996</v>
      </c>
      <c r="AO2264">
        <v>0.93400000000000005</v>
      </c>
      <c r="AP2264">
        <v>0.92500000000000004</v>
      </c>
      <c r="AQ2264">
        <v>0.92400000000000004</v>
      </c>
      <c r="AR2264">
        <v>0.91900000000000004</v>
      </c>
      <c r="AS2264">
        <v>0.92900000000000005</v>
      </c>
      <c r="AT2264">
        <v>0.93799999999999994</v>
      </c>
      <c r="AU2264">
        <v>0.94299999999999995</v>
      </c>
      <c r="AV2264">
        <v>0.95899999999999996</v>
      </c>
      <c r="AW2264">
        <v>0.98</v>
      </c>
      <c r="AX2264">
        <v>1.002</v>
      </c>
      <c r="AY2264">
        <v>1.0249999999999999</v>
      </c>
      <c r="AZ2264">
        <v>1.05</v>
      </c>
      <c r="BA2264">
        <v>1.0740000000000001</v>
      </c>
      <c r="BB2264">
        <v>1.099</v>
      </c>
      <c r="BC2264">
        <v>2018</v>
      </c>
    </row>
    <row r="2265" spans="1:55" x14ac:dyDescent="0.25">
      <c r="A2265">
        <v>469</v>
      </c>
      <c r="B2265" t="s">
        <v>794</v>
      </c>
      <c r="C2265" t="s">
        <v>275</v>
      </c>
      <c r="D2265" t="s">
        <v>795</v>
      </c>
      <c r="E2265" t="s">
        <v>276</v>
      </c>
      <c r="F2265" t="s">
        <v>277</v>
      </c>
      <c r="G2265" t="s">
        <v>278</v>
      </c>
      <c r="I2265" t="s">
        <v>243</v>
      </c>
      <c r="J2265">
        <v>0.18</v>
      </c>
      <c r="K2265">
        <v>0.17599999999999999</v>
      </c>
      <c r="L2265">
        <v>0.183</v>
      </c>
      <c r="M2265">
        <v>0.19800000000000001</v>
      </c>
      <c r="N2265">
        <v>0.19900000000000001</v>
      </c>
      <c r="O2265">
        <v>0.20899999999999999</v>
      </c>
      <c r="P2265">
        <v>0.217</v>
      </c>
      <c r="Q2265">
        <v>0.28999999999999998</v>
      </c>
      <c r="R2265">
        <v>0.32200000000000001</v>
      </c>
      <c r="S2265">
        <v>0.376</v>
      </c>
      <c r="T2265">
        <v>0.443</v>
      </c>
      <c r="U2265">
        <v>0.48499999999999999</v>
      </c>
      <c r="V2265">
        <v>0.59199999999999997</v>
      </c>
      <c r="W2265">
        <v>0.63400000000000001</v>
      </c>
      <c r="X2265">
        <v>0.66400000000000003</v>
      </c>
      <c r="Y2265">
        <v>0.72599999999999998</v>
      </c>
      <c r="Z2265">
        <v>0.76400000000000001</v>
      </c>
      <c r="AA2265">
        <v>0.79500000000000004</v>
      </c>
      <c r="AB2265">
        <v>0.81699999999999995</v>
      </c>
      <c r="AC2265">
        <v>0.81200000000000006</v>
      </c>
      <c r="AD2265">
        <v>0.83399999999999996</v>
      </c>
      <c r="AE2265">
        <v>0.83099999999999996</v>
      </c>
      <c r="AF2265">
        <v>0.83799999999999997</v>
      </c>
      <c r="AG2265">
        <v>0.878</v>
      </c>
      <c r="AH2265">
        <v>0.95499999999999996</v>
      </c>
      <c r="AI2265">
        <v>0.98399999999999999</v>
      </c>
      <c r="AJ2265">
        <v>1.0249999999999999</v>
      </c>
      <c r="AK2265">
        <v>1.1240000000000001</v>
      </c>
      <c r="AL2265">
        <v>1.2370000000000001</v>
      </c>
      <c r="AM2265">
        <v>1.365</v>
      </c>
      <c r="AN2265">
        <v>1.486</v>
      </c>
      <c r="AO2265">
        <v>1.625</v>
      </c>
      <c r="AP2265">
        <v>1.8120000000000001</v>
      </c>
      <c r="AQ2265">
        <v>1.915</v>
      </c>
      <c r="AR2265">
        <v>2.09</v>
      </c>
      <c r="AS2265">
        <v>2.274</v>
      </c>
      <c r="AT2265">
        <v>2.39</v>
      </c>
      <c r="AU2265">
        <v>2.883</v>
      </c>
      <c r="AV2265">
        <v>3.423</v>
      </c>
      <c r="AW2265">
        <v>3.8490000000000002</v>
      </c>
      <c r="AX2265">
        <v>4.2290000000000001</v>
      </c>
      <c r="AY2265">
        <v>4.4790000000000001</v>
      </c>
      <c r="AZ2265">
        <v>4.7050000000000001</v>
      </c>
      <c r="BA2265">
        <v>4.9320000000000004</v>
      </c>
      <c r="BB2265">
        <v>5.1689999999999996</v>
      </c>
      <c r="BC2265">
        <v>2018</v>
      </c>
    </row>
    <row r="2266" spans="1:55" x14ac:dyDescent="0.25">
      <c r="A2266">
        <v>469</v>
      </c>
      <c r="B2266" t="s">
        <v>794</v>
      </c>
      <c r="C2266" t="s">
        <v>279</v>
      </c>
      <c r="D2266" t="s">
        <v>795</v>
      </c>
      <c r="E2266" t="s">
        <v>280</v>
      </c>
      <c r="F2266" t="s">
        <v>281</v>
      </c>
      <c r="G2266" t="s">
        <v>282</v>
      </c>
      <c r="I2266" t="s">
        <v>796</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16.89</v>
      </c>
      <c r="AX2266">
        <v>17.382000000000001</v>
      </c>
      <c r="AY2266">
        <v>18.015999999999998</v>
      </c>
      <c r="AZ2266">
        <v>18.670999999999999</v>
      </c>
      <c r="BA2266">
        <v>19.466999999999999</v>
      </c>
      <c r="BB2266">
        <v>20.236000000000001</v>
      </c>
      <c r="BC2266">
        <v>2018</v>
      </c>
    </row>
    <row r="2267" spans="1:55" x14ac:dyDescent="0.25">
      <c r="A2267">
        <v>469</v>
      </c>
      <c r="B2267" t="s">
        <v>794</v>
      </c>
      <c r="C2267" t="s">
        <v>283</v>
      </c>
      <c r="D2267" t="s">
        <v>795</v>
      </c>
      <c r="E2267" t="s">
        <v>284</v>
      </c>
      <c r="F2267" t="s">
        <v>285</v>
      </c>
      <c r="G2267" t="s">
        <v>282</v>
      </c>
      <c r="I2267" t="s">
        <v>796</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14.266999999999999</v>
      </c>
      <c r="AW2267">
        <v>14.513999999999999</v>
      </c>
      <c r="AX2267">
        <v>15.662000000000001</v>
      </c>
      <c r="AY2267">
        <v>16.881</v>
      </c>
      <c r="AZ2267">
        <v>17.841000000000001</v>
      </c>
      <c r="BA2267">
        <v>18.655000000000001</v>
      </c>
      <c r="BB2267">
        <v>19.187000000000001</v>
      </c>
      <c r="BC2267">
        <v>2018</v>
      </c>
    </row>
    <row r="2268" spans="1:55" x14ac:dyDescent="0.25">
      <c r="A2268">
        <v>469</v>
      </c>
      <c r="B2268" t="s">
        <v>794</v>
      </c>
      <c r="C2268" t="s">
        <v>286</v>
      </c>
      <c r="D2268" t="s">
        <v>795</v>
      </c>
      <c r="E2268" t="s">
        <v>287</v>
      </c>
      <c r="F2268" t="s">
        <v>288</v>
      </c>
      <c r="G2268" t="s">
        <v>250</v>
      </c>
      <c r="I2268" t="s">
        <v>797</v>
      </c>
      <c r="J2268">
        <v>8.4879999999999995</v>
      </c>
      <c r="K2268">
        <v>9.3710000000000004</v>
      </c>
      <c r="L2268">
        <v>10.766999999999999</v>
      </c>
      <c r="M2268">
        <v>12.488</v>
      </c>
      <c r="N2268">
        <v>14.618</v>
      </c>
      <c r="O2268">
        <v>16.388000000000002</v>
      </c>
      <c r="P2268">
        <v>20.305</v>
      </c>
      <c r="Q2268">
        <v>25.417999999999999</v>
      </c>
      <c r="R2268">
        <v>29.277999999999999</v>
      </c>
      <c r="S2268">
        <v>35.170999999999999</v>
      </c>
      <c r="T2268">
        <v>42.634</v>
      </c>
      <c r="U2268">
        <v>48.917000000000002</v>
      </c>
      <c r="V2268">
        <v>59.259</v>
      </c>
      <c r="W2268">
        <v>65.802999999999997</v>
      </c>
      <c r="X2268">
        <v>71.754999999999995</v>
      </c>
      <c r="Y2268">
        <v>78.471999999999994</v>
      </c>
      <c r="Z2268">
        <v>84.04</v>
      </c>
      <c r="AA2268">
        <v>89.222999999999999</v>
      </c>
      <c r="AB2268">
        <v>93.72</v>
      </c>
      <c r="AC2268">
        <v>97.23</v>
      </c>
      <c r="AD2268">
        <v>100</v>
      </c>
      <c r="AE2268">
        <v>102.425</v>
      </c>
      <c r="AF2268">
        <v>104.91500000000001</v>
      </c>
      <c r="AG2268">
        <v>108.282</v>
      </c>
      <c r="AH2268">
        <v>117.06</v>
      </c>
      <c r="AI2268">
        <v>127.392</v>
      </c>
      <c r="AJ2268">
        <v>132.745</v>
      </c>
      <c r="AK2268">
        <v>147.29300000000001</v>
      </c>
      <c r="AL2268">
        <v>164.52199999999999</v>
      </c>
      <c r="AM2268">
        <v>191.24100000000001</v>
      </c>
      <c r="AN2268">
        <v>213.59700000000001</v>
      </c>
      <c r="AO2268">
        <v>237.285</v>
      </c>
      <c r="AP2268">
        <v>257.80900000000003</v>
      </c>
      <c r="AQ2268">
        <v>275.63600000000002</v>
      </c>
      <c r="AR2268">
        <v>303.46499999999997</v>
      </c>
      <c r="AS2268">
        <v>336.82799999999997</v>
      </c>
      <c r="AT2268">
        <v>371.18299999999999</v>
      </c>
      <c r="AU2268">
        <v>458.54899999999998</v>
      </c>
      <c r="AV2268">
        <v>554.20100000000002</v>
      </c>
      <c r="AW2268">
        <v>634.70600000000002</v>
      </c>
      <c r="AX2268">
        <v>712.60199999999998</v>
      </c>
      <c r="AY2268">
        <v>770.03099999999995</v>
      </c>
      <c r="AZ2268">
        <v>825.13599999999997</v>
      </c>
      <c r="BA2268">
        <v>882.24099999999999</v>
      </c>
      <c r="BB2268">
        <v>943.26900000000001</v>
      </c>
      <c r="BC2268">
        <v>2018</v>
      </c>
    </row>
    <row r="2269" spans="1:55" x14ac:dyDescent="0.25">
      <c r="A2269">
        <v>469</v>
      </c>
      <c r="B2269" t="s">
        <v>794</v>
      </c>
      <c r="C2269" t="s">
        <v>290</v>
      </c>
      <c r="D2269" t="s">
        <v>795</v>
      </c>
      <c r="E2269" t="s">
        <v>287</v>
      </c>
      <c r="F2269" t="s">
        <v>291</v>
      </c>
      <c r="G2269" t="s">
        <v>235</v>
      </c>
      <c r="I2269" t="s">
        <v>292</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2.4249999999999998</v>
      </c>
      <c r="AF2269">
        <v>2.431</v>
      </c>
      <c r="AG2269">
        <v>3.21</v>
      </c>
      <c r="AH2269">
        <v>8.1059999999999999</v>
      </c>
      <c r="AI2269">
        <v>8.8260000000000005</v>
      </c>
      <c r="AJ2269">
        <v>4.202</v>
      </c>
      <c r="AK2269">
        <v>10.959</v>
      </c>
      <c r="AL2269">
        <v>11.698</v>
      </c>
      <c r="AM2269">
        <v>16.239999999999998</v>
      </c>
      <c r="AN2269">
        <v>11.69</v>
      </c>
      <c r="AO2269">
        <v>11.09</v>
      </c>
      <c r="AP2269">
        <v>8.65</v>
      </c>
      <c r="AQ2269">
        <v>6.9139999999999997</v>
      </c>
      <c r="AR2269">
        <v>10.097</v>
      </c>
      <c r="AS2269">
        <v>10.994</v>
      </c>
      <c r="AT2269">
        <v>10.199</v>
      </c>
      <c r="AU2269">
        <v>23.536999999999999</v>
      </c>
      <c r="AV2269">
        <v>20.86</v>
      </c>
      <c r="AW2269">
        <v>14.526</v>
      </c>
      <c r="AX2269">
        <v>12.273</v>
      </c>
      <c r="AY2269">
        <v>8.0589999999999993</v>
      </c>
      <c r="AZ2269">
        <v>7.1559999999999997</v>
      </c>
      <c r="BA2269">
        <v>6.9210000000000003</v>
      </c>
      <c r="BB2269">
        <v>6.9169999999999998</v>
      </c>
      <c r="BC2269">
        <v>2018</v>
      </c>
    </row>
    <row r="2270" spans="1:55" x14ac:dyDescent="0.25">
      <c r="A2270">
        <v>469</v>
      </c>
      <c r="B2270" t="s">
        <v>794</v>
      </c>
      <c r="C2270" t="s">
        <v>293</v>
      </c>
      <c r="D2270" t="s">
        <v>795</v>
      </c>
      <c r="E2270" t="s">
        <v>294</v>
      </c>
      <c r="F2270" t="s">
        <v>295</v>
      </c>
      <c r="G2270" t="s">
        <v>250</v>
      </c>
      <c r="I2270" t="s">
        <v>797</v>
      </c>
      <c r="J2270">
        <v>8.5670000000000002</v>
      </c>
      <c r="K2270">
        <v>9.3889999999999993</v>
      </c>
      <c r="L2270">
        <v>10.853999999999999</v>
      </c>
      <c r="M2270">
        <v>12.67</v>
      </c>
      <c r="N2270">
        <v>15.151</v>
      </c>
      <c r="O2270">
        <v>16.879000000000001</v>
      </c>
      <c r="P2270">
        <v>21.597000000000001</v>
      </c>
      <c r="Q2270">
        <v>27.02</v>
      </c>
      <c r="R2270">
        <v>29.72</v>
      </c>
      <c r="S2270">
        <v>34.668999999999997</v>
      </c>
      <c r="T2270">
        <v>42.081000000000003</v>
      </c>
      <c r="U2270">
        <v>50.795999999999999</v>
      </c>
      <c r="V2270">
        <v>55.744999999999997</v>
      </c>
      <c r="W2270">
        <v>64.081000000000003</v>
      </c>
      <c r="X2270">
        <v>68.177000000000007</v>
      </c>
      <c r="Y2270">
        <v>74.808000000000007</v>
      </c>
      <c r="Z2270">
        <v>80.909000000000006</v>
      </c>
      <c r="AA2270">
        <v>84.760999999999996</v>
      </c>
      <c r="AB2270">
        <v>87.623999999999995</v>
      </c>
      <c r="AC2270">
        <v>90.144999999999996</v>
      </c>
      <c r="AD2270">
        <v>92.436999999999998</v>
      </c>
      <c r="AE2270">
        <v>94.5</v>
      </c>
      <c r="AF2270">
        <v>97.096999999999994</v>
      </c>
      <c r="AG2270">
        <v>100.99299999999999</v>
      </c>
      <c r="AH2270">
        <v>112.818</v>
      </c>
      <c r="AI2270">
        <v>118.157</v>
      </c>
      <c r="AJ2270">
        <v>126.735</v>
      </c>
      <c r="AK2270">
        <v>137.59700000000001</v>
      </c>
      <c r="AL2270">
        <v>164.99799999999999</v>
      </c>
      <c r="AM2270">
        <v>181.38399999999999</v>
      </c>
      <c r="AN2270">
        <v>200.57499999999999</v>
      </c>
      <c r="AO2270">
        <v>224.20699999999999</v>
      </c>
      <c r="AP2270">
        <v>240.47800000000001</v>
      </c>
      <c r="AQ2270">
        <v>263.93400000000003</v>
      </c>
      <c r="AR2270">
        <v>285.57799999999997</v>
      </c>
      <c r="AS2270">
        <v>318.10000000000002</v>
      </c>
      <c r="AT2270">
        <v>362.53500000000003</v>
      </c>
      <c r="AU2270">
        <v>470.43799999999999</v>
      </c>
      <c r="AV2270">
        <v>538.10500000000002</v>
      </c>
      <c r="AW2270">
        <v>606.73099999999999</v>
      </c>
      <c r="AX2270">
        <v>671.94200000000001</v>
      </c>
      <c r="AY2270">
        <v>723.755</v>
      </c>
      <c r="AZ2270">
        <v>776.15700000000004</v>
      </c>
      <c r="BA2270">
        <v>829.94299999999998</v>
      </c>
      <c r="BB2270">
        <v>888.31</v>
      </c>
      <c r="BC2270">
        <v>2018</v>
      </c>
    </row>
    <row r="2271" spans="1:55" x14ac:dyDescent="0.25">
      <c r="A2271">
        <v>469</v>
      </c>
      <c r="B2271" t="s">
        <v>794</v>
      </c>
      <c r="C2271" t="s">
        <v>296</v>
      </c>
      <c r="D2271" t="s">
        <v>795</v>
      </c>
      <c r="E2271" t="s">
        <v>294</v>
      </c>
      <c r="F2271" t="s">
        <v>297</v>
      </c>
      <c r="G2271" t="s">
        <v>235</v>
      </c>
      <c r="I2271" t="s">
        <v>298</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2.2309999999999999</v>
      </c>
      <c r="AF2271">
        <v>2.7490000000000001</v>
      </c>
      <c r="AG2271">
        <v>4.0129999999999999</v>
      </c>
      <c r="AH2271">
        <v>11.709</v>
      </c>
      <c r="AI2271">
        <v>4.7320000000000002</v>
      </c>
      <c r="AJ2271">
        <v>7.2590000000000003</v>
      </c>
      <c r="AK2271">
        <v>8.5709999999999997</v>
      </c>
      <c r="AL2271">
        <v>19.914000000000001</v>
      </c>
      <c r="AM2271">
        <v>9.9309999999999992</v>
      </c>
      <c r="AN2271">
        <v>10.58</v>
      </c>
      <c r="AO2271">
        <v>11.782999999999999</v>
      </c>
      <c r="AP2271">
        <v>7.2569999999999997</v>
      </c>
      <c r="AQ2271">
        <v>9.7539999999999996</v>
      </c>
      <c r="AR2271">
        <v>8.1999999999999993</v>
      </c>
      <c r="AS2271">
        <v>11.388</v>
      </c>
      <c r="AT2271">
        <v>13.968999999999999</v>
      </c>
      <c r="AU2271">
        <v>29.763999999999999</v>
      </c>
      <c r="AV2271">
        <v>14.384</v>
      </c>
      <c r="AW2271">
        <v>12.753</v>
      </c>
      <c r="AX2271">
        <v>10.747999999999999</v>
      </c>
      <c r="AY2271">
        <v>7.7110000000000003</v>
      </c>
      <c r="AZ2271">
        <v>7.24</v>
      </c>
      <c r="BA2271">
        <v>6.93</v>
      </c>
      <c r="BB2271">
        <v>7.0330000000000004</v>
      </c>
      <c r="BC2271">
        <v>2018</v>
      </c>
    </row>
    <row r="2272" spans="1:55" x14ac:dyDescent="0.25">
      <c r="A2272">
        <v>469</v>
      </c>
      <c r="B2272" t="s">
        <v>794</v>
      </c>
      <c r="C2272" t="s">
        <v>299</v>
      </c>
      <c r="D2272" t="s">
        <v>795</v>
      </c>
      <c r="E2272" t="s">
        <v>300</v>
      </c>
      <c r="G2272" t="s">
        <v>274</v>
      </c>
    </row>
    <row r="2273" spans="1:55" x14ac:dyDescent="0.25">
      <c r="A2273">
        <v>469</v>
      </c>
      <c r="B2273" t="s">
        <v>794</v>
      </c>
      <c r="C2273" t="s">
        <v>301</v>
      </c>
      <c r="D2273" t="s">
        <v>795</v>
      </c>
      <c r="E2273" t="s">
        <v>302</v>
      </c>
      <c r="F2273" t="s">
        <v>303</v>
      </c>
      <c r="G2273" t="s">
        <v>235</v>
      </c>
      <c r="I2273" t="s">
        <v>798</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-7.0010000000000003</v>
      </c>
      <c r="AG2273">
        <v>-5.9720000000000004</v>
      </c>
      <c r="AH2273">
        <v>9.3740000000000006</v>
      </c>
      <c r="AI2273">
        <v>16.343</v>
      </c>
      <c r="AJ2273">
        <v>14.548999999999999</v>
      </c>
      <c r="AK2273">
        <v>10.645</v>
      </c>
      <c r="AL2273">
        <v>24.047000000000001</v>
      </c>
      <c r="AM2273">
        <v>-1.754</v>
      </c>
      <c r="AN2273">
        <v>-6.2240000000000002</v>
      </c>
      <c r="AO2273">
        <v>-2.5579999999999998</v>
      </c>
      <c r="AP2273">
        <v>3.3319999999999999</v>
      </c>
      <c r="AQ2273">
        <v>1.2270000000000001</v>
      </c>
      <c r="AR2273">
        <v>3.726</v>
      </c>
      <c r="AS2273">
        <v>18.693999999999999</v>
      </c>
      <c r="AT2273">
        <v>5.12</v>
      </c>
      <c r="AU2273">
        <v>-6.8000000000000005E-2</v>
      </c>
      <c r="AV2273">
        <v>1.2E-2</v>
      </c>
      <c r="AW2273">
        <v>4.2069999999999999</v>
      </c>
      <c r="AX2273">
        <v>3.6230000000000002</v>
      </c>
      <c r="AY2273">
        <v>3.28</v>
      </c>
      <c r="AZ2273">
        <v>3.423</v>
      </c>
      <c r="BA2273">
        <v>3.5750000000000002</v>
      </c>
      <c r="BB2273">
        <v>6.516</v>
      </c>
      <c r="BC2273">
        <v>2018</v>
      </c>
    </row>
    <row r="2274" spans="1:55" x14ac:dyDescent="0.25">
      <c r="A2274">
        <v>469</v>
      </c>
      <c r="B2274" t="s">
        <v>794</v>
      </c>
      <c r="C2274" t="s">
        <v>305</v>
      </c>
      <c r="D2274" t="s">
        <v>795</v>
      </c>
      <c r="E2274" t="s">
        <v>306</v>
      </c>
      <c r="F2274" t="s">
        <v>307</v>
      </c>
      <c r="G2274" t="s">
        <v>235</v>
      </c>
      <c r="I2274" t="s">
        <v>798</v>
      </c>
      <c r="J2274">
        <v>-1.3029999999999999</v>
      </c>
      <c r="K2274">
        <v>15.69</v>
      </c>
      <c r="L2274">
        <v>2.8090000000000002</v>
      </c>
      <c r="M2274">
        <v>6.2279999999999998</v>
      </c>
      <c r="N2274">
        <v>8</v>
      </c>
      <c r="O2274">
        <v>7.4</v>
      </c>
      <c r="P2274">
        <v>4.8</v>
      </c>
      <c r="Q2274">
        <v>-42.195999999999998</v>
      </c>
      <c r="R2274">
        <v>0</v>
      </c>
      <c r="S2274" t="s">
        <v>374</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-4.819</v>
      </c>
      <c r="AO2274">
        <v>-1.018</v>
      </c>
      <c r="AP2274">
        <v>2.58</v>
      </c>
      <c r="AQ2274">
        <v>-0.29599999999999999</v>
      </c>
      <c r="AR2274">
        <v>5.1109999999999998</v>
      </c>
      <c r="AS2274">
        <v>16.977</v>
      </c>
      <c r="AT2274">
        <v>7.4139999999999997</v>
      </c>
      <c r="AU2274">
        <v>-0.498</v>
      </c>
      <c r="AV2274">
        <v>-0.318</v>
      </c>
      <c r="AW2274">
        <v>3.0449999999999999</v>
      </c>
      <c r="AX2274">
        <v>2.9569999999999999</v>
      </c>
      <c r="AY2274">
        <v>3.2480000000000002</v>
      </c>
      <c r="AZ2274">
        <v>3.379</v>
      </c>
      <c r="BA2274">
        <v>3.5739999999999998</v>
      </c>
      <c r="BB2274">
        <v>6.6920000000000002</v>
      </c>
      <c r="BC2274">
        <v>2018</v>
      </c>
    </row>
    <row r="2275" spans="1:55" x14ac:dyDescent="0.25">
      <c r="A2275">
        <v>469</v>
      </c>
      <c r="B2275" t="s">
        <v>794</v>
      </c>
      <c r="C2275" t="s">
        <v>308</v>
      </c>
      <c r="D2275" t="s">
        <v>795</v>
      </c>
      <c r="E2275" t="s">
        <v>309</v>
      </c>
      <c r="F2275" t="s">
        <v>310</v>
      </c>
      <c r="G2275" t="s">
        <v>235</v>
      </c>
      <c r="I2275" t="s">
        <v>798</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7.44</v>
      </c>
      <c r="AH2275">
        <v>26.734000000000002</v>
      </c>
      <c r="AI2275">
        <v>8.4939999999999998</v>
      </c>
      <c r="AJ2275">
        <v>7.7190000000000003</v>
      </c>
      <c r="AK2275">
        <v>12.116</v>
      </c>
      <c r="AL2275">
        <v>12.358000000000001</v>
      </c>
      <c r="AM2275">
        <v>-2.8849999999999998</v>
      </c>
      <c r="AN2275">
        <v>-3.2050000000000001</v>
      </c>
      <c r="AO2275">
        <v>-5.2809999999999997</v>
      </c>
      <c r="AP2275">
        <v>-8.0830000000000002</v>
      </c>
      <c r="AQ2275">
        <v>9.6590000000000007</v>
      </c>
      <c r="AR2275">
        <v>-13.247999999999999</v>
      </c>
      <c r="AS2275">
        <v>17.384</v>
      </c>
      <c r="AT2275">
        <v>-10.005000000000001</v>
      </c>
      <c r="AU2275">
        <v>2.8210000000000002</v>
      </c>
      <c r="AV2275">
        <v>18.247</v>
      </c>
      <c r="AW2275">
        <v>13.804</v>
      </c>
      <c r="AX2275">
        <v>8.1509999999999998</v>
      </c>
      <c r="AY2275">
        <v>5.6619999999999999</v>
      </c>
      <c r="AZ2275">
        <v>3.383</v>
      </c>
      <c r="BA2275">
        <v>2.1240000000000001</v>
      </c>
      <c r="BB2275">
        <v>4.3570000000000002</v>
      </c>
      <c r="BC2275">
        <v>2018</v>
      </c>
    </row>
    <row r="2276" spans="1:55" x14ac:dyDescent="0.25">
      <c r="A2276">
        <v>469</v>
      </c>
      <c r="B2276" t="s">
        <v>794</v>
      </c>
      <c r="C2276" t="s">
        <v>311</v>
      </c>
      <c r="D2276" t="s">
        <v>795</v>
      </c>
      <c r="E2276" t="s">
        <v>312</v>
      </c>
      <c r="F2276" t="s">
        <v>313</v>
      </c>
      <c r="G2276" t="s">
        <v>235</v>
      </c>
      <c r="I2276" t="s">
        <v>798</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13.561999999999999</v>
      </c>
      <c r="AK2276">
        <v>14.077</v>
      </c>
      <c r="AL2276">
        <v>5.6050000000000004</v>
      </c>
      <c r="AM2276">
        <v>-1.8320000000000001</v>
      </c>
      <c r="AN2276">
        <v>-9.8559999999999999</v>
      </c>
      <c r="AO2276">
        <v>-3.7189999999999999</v>
      </c>
      <c r="AP2276">
        <v>-15.71</v>
      </c>
      <c r="AQ2276">
        <v>10.205</v>
      </c>
      <c r="AR2276">
        <v>-5.9690000000000003</v>
      </c>
      <c r="AS2276">
        <v>8.2690000000000001</v>
      </c>
      <c r="AT2276">
        <v>4.7069999999999999</v>
      </c>
      <c r="AU2276">
        <v>10.98</v>
      </c>
      <c r="AV2276">
        <v>9.2140000000000004</v>
      </c>
      <c r="AW2276">
        <v>12.88</v>
      </c>
      <c r="AX2276">
        <v>8.66</v>
      </c>
      <c r="AY2276">
        <v>5.4119999999999999</v>
      </c>
      <c r="AZ2276">
        <v>2.5529999999999999</v>
      </c>
      <c r="BA2276">
        <v>1.2350000000000001</v>
      </c>
      <c r="BB2276">
        <v>4.3460000000000001</v>
      </c>
      <c r="BC2276">
        <v>2018</v>
      </c>
    </row>
    <row r="2277" spans="1:55" x14ac:dyDescent="0.25">
      <c r="A2277">
        <v>469</v>
      </c>
      <c r="B2277" t="s">
        <v>794</v>
      </c>
      <c r="C2277" t="s">
        <v>314</v>
      </c>
      <c r="D2277" t="s">
        <v>795</v>
      </c>
      <c r="E2277" t="s">
        <v>315</v>
      </c>
      <c r="F2277" t="s">
        <v>316</v>
      </c>
      <c r="G2277" t="s">
        <v>317</v>
      </c>
      <c r="I2277" t="s">
        <v>799</v>
      </c>
      <c r="J2277" t="s">
        <v>232</v>
      </c>
      <c r="K2277" t="s">
        <v>232</v>
      </c>
      <c r="L2277" t="s">
        <v>232</v>
      </c>
      <c r="M2277" t="s">
        <v>232</v>
      </c>
      <c r="N2277" t="s">
        <v>232</v>
      </c>
      <c r="O2277" t="s">
        <v>232</v>
      </c>
      <c r="P2277" t="s">
        <v>232</v>
      </c>
      <c r="Q2277" t="s">
        <v>232</v>
      </c>
      <c r="R2277" t="s">
        <v>232</v>
      </c>
      <c r="S2277" t="s">
        <v>232</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9.5939999999999994</v>
      </c>
      <c r="AX2277">
        <v>8.2520000000000007</v>
      </c>
      <c r="AY2277">
        <v>7.6310000000000002</v>
      </c>
      <c r="AZ2277">
        <v>6.9989999999999997</v>
      </c>
      <c r="BA2277">
        <v>6.375</v>
      </c>
      <c r="BB2277">
        <v>5.7140000000000004</v>
      </c>
      <c r="BC2277">
        <v>2018</v>
      </c>
    </row>
    <row r="2278" spans="1:55" x14ac:dyDescent="0.25">
      <c r="A2278">
        <v>469</v>
      </c>
      <c r="B2278" t="s">
        <v>794</v>
      </c>
      <c r="C2278" t="s">
        <v>318</v>
      </c>
      <c r="D2278" t="s">
        <v>795</v>
      </c>
      <c r="E2278" t="s">
        <v>319</v>
      </c>
      <c r="F2278" t="s">
        <v>320</v>
      </c>
      <c r="G2278" t="s">
        <v>321</v>
      </c>
      <c r="H2278" t="s">
        <v>322</v>
      </c>
    </row>
    <row r="2279" spans="1:55" x14ac:dyDescent="0.25">
      <c r="A2279">
        <v>469</v>
      </c>
      <c r="B2279" t="s">
        <v>794</v>
      </c>
      <c r="C2279" t="s">
        <v>323</v>
      </c>
      <c r="D2279" t="s">
        <v>795</v>
      </c>
      <c r="E2279" t="s">
        <v>324</v>
      </c>
      <c r="F2279" t="s">
        <v>325</v>
      </c>
      <c r="G2279" t="s">
        <v>321</v>
      </c>
      <c r="H2279" t="s">
        <v>322</v>
      </c>
      <c r="I2279" t="s">
        <v>800</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54.615000000000002</v>
      </c>
      <c r="X2279">
        <v>55.746000000000002</v>
      </c>
      <c r="Y2279">
        <v>56.9</v>
      </c>
      <c r="Z2279">
        <v>58.2</v>
      </c>
      <c r="AA2279">
        <v>59.4</v>
      </c>
      <c r="AB2279">
        <v>60.7</v>
      </c>
      <c r="AC2279">
        <v>62</v>
      </c>
      <c r="AD2279">
        <v>63.771000000000001</v>
      </c>
      <c r="AE2279">
        <v>65.182000000000002</v>
      </c>
      <c r="AF2279">
        <v>66.531000000000006</v>
      </c>
      <c r="AG2279">
        <v>67.908000000000001</v>
      </c>
      <c r="AH2279">
        <v>69.313000000000002</v>
      </c>
      <c r="AI2279">
        <v>70.748000000000005</v>
      </c>
      <c r="AJ2279">
        <v>72.212000000000003</v>
      </c>
      <c r="AK2279">
        <v>73.644000000000005</v>
      </c>
      <c r="AL2279">
        <v>75.228999999999999</v>
      </c>
      <c r="AM2279">
        <v>76.924999999999997</v>
      </c>
      <c r="AN2279">
        <v>78.727999999999994</v>
      </c>
      <c r="AO2279">
        <v>80.5</v>
      </c>
      <c r="AP2279">
        <v>82.4</v>
      </c>
      <c r="AQ2279">
        <v>84.7</v>
      </c>
      <c r="AR2279">
        <v>86.7</v>
      </c>
      <c r="AS2279">
        <v>89</v>
      </c>
      <c r="AT2279">
        <v>90.2</v>
      </c>
      <c r="AU2279">
        <v>94.8</v>
      </c>
      <c r="AV2279">
        <v>96.98</v>
      </c>
      <c r="AW2279">
        <v>99.210999999999999</v>
      </c>
      <c r="AX2279">
        <v>101.49299999999999</v>
      </c>
      <c r="AY2279">
        <v>103.827</v>
      </c>
      <c r="AZ2279">
        <v>106.215</v>
      </c>
      <c r="BA2279">
        <v>108.658</v>
      </c>
      <c r="BB2279">
        <v>112.244</v>
      </c>
      <c r="BC2279">
        <v>2018</v>
      </c>
    </row>
    <row r="2280" spans="1:55" x14ac:dyDescent="0.25">
      <c r="A2280">
        <v>469</v>
      </c>
      <c r="B2280" t="s">
        <v>794</v>
      </c>
      <c r="C2280" t="s">
        <v>327</v>
      </c>
      <c r="D2280" t="s">
        <v>795</v>
      </c>
      <c r="E2280" t="s">
        <v>328</v>
      </c>
      <c r="F2280" t="s">
        <v>329</v>
      </c>
      <c r="G2280" t="s">
        <v>229</v>
      </c>
      <c r="H2280" t="s">
        <v>230</v>
      </c>
      <c r="I2280" t="s">
        <v>801</v>
      </c>
      <c r="J2280" t="s">
        <v>232</v>
      </c>
      <c r="K2280" t="s">
        <v>232</v>
      </c>
      <c r="L2280" t="s">
        <v>232</v>
      </c>
      <c r="M2280" t="s">
        <v>232</v>
      </c>
      <c r="N2280" t="s">
        <v>232</v>
      </c>
      <c r="O2280" t="s">
        <v>232</v>
      </c>
      <c r="P2280" t="s">
        <v>232</v>
      </c>
      <c r="Q2280" t="s">
        <v>232</v>
      </c>
      <c r="R2280" t="s">
        <v>232</v>
      </c>
      <c r="S2280" t="s">
        <v>232</v>
      </c>
      <c r="T2280" t="s">
        <v>232</v>
      </c>
      <c r="U2280" t="s">
        <v>232</v>
      </c>
      <c r="V2280" t="s">
        <v>232</v>
      </c>
      <c r="W2280" t="s">
        <v>232</v>
      </c>
      <c r="X2280" t="s">
        <v>232</v>
      </c>
      <c r="Y2280" t="s">
        <v>232</v>
      </c>
      <c r="Z2280" t="s">
        <v>232</v>
      </c>
      <c r="AA2280" t="s">
        <v>232</v>
      </c>
      <c r="AB2280" t="s">
        <v>232</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915.97500000000002</v>
      </c>
      <c r="AW2280" s="52">
        <v>1083.46</v>
      </c>
      <c r="AX2280" s="52">
        <v>1256.04</v>
      </c>
      <c r="AY2280" s="52">
        <v>1440.73</v>
      </c>
      <c r="AZ2280" s="52">
        <v>1646.58</v>
      </c>
      <c r="BA2280" s="52">
        <v>1865.27</v>
      </c>
      <c r="BB2280" s="52">
        <v>2115.4899999999998</v>
      </c>
      <c r="BC2280">
        <v>2018</v>
      </c>
    </row>
    <row r="2281" spans="1:55" x14ac:dyDescent="0.25">
      <c r="A2281">
        <v>469</v>
      </c>
      <c r="B2281" t="s">
        <v>794</v>
      </c>
      <c r="C2281" t="s">
        <v>331</v>
      </c>
      <c r="D2281" t="s">
        <v>795</v>
      </c>
      <c r="E2281" t="s">
        <v>328</v>
      </c>
      <c r="F2281" t="s">
        <v>329</v>
      </c>
      <c r="G2281" t="s">
        <v>282</v>
      </c>
      <c r="I2281" t="s">
        <v>332</v>
      </c>
      <c r="J2281" t="s">
        <v>232</v>
      </c>
      <c r="K2281" t="s">
        <v>232</v>
      </c>
      <c r="L2281" t="s">
        <v>232</v>
      </c>
      <c r="M2281" t="s">
        <v>232</v>
      </c>
      <c r="N2281" t="s">
        <v>232</v>
      </c>
      <c r="O2281" t="s">
        <v>232</v>
      </c>
      <c r="P2281" t="s">
        <v>232</v>
      </c>
      <c r="Q2281" t="s">
        <v>232</v>
      </c>
      <c r="R2281" t="s">
        <v>232</v>
      </c>
      <c r="S2281" t="s">
        <v>232</v>
      </c>
      <c r="T2281" t="s">
        <v>232</v>
      </c>
      <c r="U2281" t="s">
        <v>232</v>
      </c>
      <c r="V2281" t="s">
        <v>232</v>
      </c>
      <c r="W2281" t="s">
        <v>232</v>
      </c>
      <c r="X2281" t="s">
        <v>232</v>
      </c>
      <c r="Y2281" t="s">
        <v>232</v>
      </c>
      <c r="Z2281" t="s">
        <v>232</v>
      </c>
      <c r="AA2281" t="s">
        <v>232</v>
      </c>
      <c r="AB2281" t="s">
        <v>232</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20.641999999999999</v>
      </c>
      <c r="AW2281">
        <v>20.222999999999999</v>
      </c>
      <c r="AX2281">
        <v>19.739999999999998</v>
      </c>
      <c r="AY2281">
        <v>19.760999999999999</v>
      </c>
      <c r="AZ2281">
        <v>19.869</v>
      </c>
      <c r="BA2281">
        <v>19.844999999999999</v>
      </c>
      <c r="BB2281">
        <v>19.835999999999999</v>
      </c>
      <c r="BC2281">
        <v>2018</v>
      </c>
    </row>
    <row r="2282" spans="1:55" x14ac:dyDescent="0.25">
      <c r="A2282">
        <v>469</v>
      </c>
      <c r="B2282" t="s">
        <v>794</v>
      </c>
      <c r="C2282" t="s">
        <v>333</v>
      </c>
      <c r="D2282" t="s">
        <v>795</v>
      </c>
      <c r="E2282" t="s">
        <v>334</v>
      </c>
      <c r="F2282" t="s">
        <v>335</v>
      </c>
      <c r="G2282" t="s">
        <v>229</v>
      </c>
      <c r="H2282" t="s">
        <v>230</v>
      </c>
      <c r="I2282" t="s">
        <v>801</v>
      </c>
      <c r="J2282" t="s">
        <v>232</v>
      </c>
      <c r="K2282" t="s">
        <v>232</v>
      </c>
      <c r="L2282" t="s">
        <v>232</v>
      </c>
      <c r="M2282" t="s">
        <v>232</v>
      </c>
      <c r="N2282" t="s">
        <v>232</v>
      </c>
      <c r="O2282" t="s">
        <v>232</v>
      </c>
      <c r="P2282" t="s">
        <v>232</v>
      </c>
      <c r="Q2282" t="s">
        <v>232</v>
      </c>
      <c r="R2282" t="s">
        <v>232</v>
      </c>
      <c r="S2282" t="s">
        <v>232</v>
      </c>
      <c r="T2282" t="s">
        <v>232</v>
      </c>
      <c r="U2282" t="s">
        <v>232</v>
      </c>
      <c r="V2282" t="s">
        <v>232</v>
      </c>
      <c r="W2282" t="s">
        <v>232</v>
      </c>
      <c r="X2282" t="s">
        <v>232</v>
      </c>
      <c r="Y2282" t="s">
        <v>232</v>
      </c>
      <c r="Z2282" t="s">
        <v>232</v>
      </c>
      <c r="AA2282" t="s">
        <v>232</v>
      </c>
      <c r="AB2282" t="s">
        <v>232</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52">
        <v>1116.99</v>
      </c>
      <c r="AV2282" s="52">
        <v>1335.98</v>
      </c>
      <c r="AW2282" s="52">
        <v>1543.26</v>
      </c>
      <c r="AX2282" s="52">
        <v>1668.32</v>
      </c>
      <c r="AY2282" s="52">
        <v>1807.12</v>
      </c>
      <c r="AZ2282" s="52">
        <v>1974.1</v>
      </c>
      <c r="BA2282" s="52">
        <v>2209.34</v>
      </c>
      <c r="BB2282" s="52">
        <v>2518.4699999999998</v>
      </c>
      <c r="BC2282">
        <v>2018</v>
      </c>
    </row>
    <row r="2283" spans="1:55" x14ac:dyDescent="0.25">
      <c r="A2283">
        <v>469</v>
      </c>
      <c r="B2283" t="s">
        <v>794</v>
      </c>
      <c r="C2283" t="s">
        <v>336</v>
      </c>
      <c r="D2283" t="s">
        <v>795</v>
      </c>
      <c r="E2283" t="s">
        <v>334</v>
      </c>
      <c r="F2283" t="s">
        <v>335</v>
      </c>
      <c r="G2283" t="s">
        <v>282</v>
      </c>
      <c r="I2283" t="s">
        <v>337</v>
      </c>
      <c r="J2283" t="s">
        <v>232</v>
      </c>
      <c r="K2283" t="s">
        <v>232</v>
      </c>
      <c r="L2283" t="s">
        <v>232</v>
      </c>
      <c r="M2283" t="s">
        <v>232</v>
      </c>
      <c r="N2283" t="s">
        <v>232</v>
      </c>
      <c r="O2283" t="s">
        <v>232</v>
      </c>
      <c r="P2283" t="s">
        <v>232</v>
      </c>
      <c r="Q2283" t="s">
        <v>232</v>
      </c>
      <c r="R2283" t="s">
        <v>232</v>
      </c>
      <c r="S2283" t="s">
        <v>232</v>
      </c>
      <c r="T2283" t="s">
        <v>232</v>
      </c>
      <c r="U2283" t="s">
        <v>232</v>
      </c>
      <c r="V2283" t="s">
        <v>232</v>
      </c>
      <c r="W2283" t="s">
        <v>232</v>
      </c>
      <c r="X2283" t="s">
        <v>232</v>
      </c>
      <c r="Y2283" t="s">
        <v>232</v>
      </c>
      <c r="Z2283" t="s">
        <v>232</v>
      </c>
      <c r="AA2283" t="s">
        <v>232</v>
      </c>
      <c r="AB2283" t="s">
        <v>232</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28.806000000000001</v>
      </c>
      <c r="AX2283">
        <v>26.22</v>
      </c>
      <c r="AY2283">
        <v>24.786999999999999</v>
      </c>
      <c r="AZ2283">
        <v>23.821000000000002</v>
      </c>
      <c r="BA2283">
        <v>23.506</v>
      </c>
      <c r="BB2283">
        <v>23.614000000000001</v>
      </c>
      <c r="BC2283">
        <v>2018</v>
      </c>
    </row>
    <row r="2284" spans="1:55" x14ac:dyDescent="0.25">
      <c r="A2284">
        <v>469</v>
      </c>
      <c r="B2284" t="s">
        <v>794</v>
      </c>
      <c r="C2284" t="s">
        <v>338</v>
      </c>
      <c r="D2284" t="s">
        <v>795</v>
      </c>
      <c r="E2284" t="s">
        <v>339</v>
      </c>
      <c r="F2284" t="s">
        <v>340</v>
      </c>
      <c r="G2284" t="s">
        <v>229</v>
      </c>
      <c r="H2284" t="s">
        <v>230</v>
      </c>
      <c r="I2284" t="s">
        <v>801</v>
      </c>
      <c r="J2284" t="s">
        <v>232</v>
      </c>
      <c r="K2284" t="s">
        <v>232</v>
      </c>
      <c r="L2284" t="s">
        <v>232</v>
      </c>
      <c r="M2284" t="s">
        <v>232</v>
      </c>
      <c r="N2284" t="s">
        <v>232</v>
      </c>
      <c r="O2284" t="s">
        <v>232</v>
      </c>
      <c r="P2284" t="s">
        <v>232</v>
      </c>
      <c r="Q2284" t="s">
        <v>232</v>
      </c>
      <c r="R2284" t="s">
        <v>232</v>
      </c>
      <c r="S2284" t="s">
        <v>232</v>
      </c>
      <c r="T2284" t="s">
        <v>232</v>
      </c>
      <c r="U2284" t="s">
        <v>232</v>
      </c>
      <c r="V2284" t="s">
        <v>232</v>
      </c>
      <c r="W2284" t="s">
        <v>232</v>
      </c>
      <c r="X2284" t="s">
        <v>232</v>
      </c>
      <c r="Y2284" t="s">
        <v>232</v>
      </c>
      <c r="Z2284" t="s">
        <v>232</v>
      </c>
      <c r="AA2284" t="s">
        <v>232</v>
      </c>
      <c r="AB2284" t="s">
        <v>232</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-420.005</v>
      </c>
      <c r="AW2284">
        <v>-459.80799999999999</v>
      </c>
      <c r="AX2284">
        <v>-412.28500000000003</v>
      </c>
      <c r="AY2284">
        <v>-366.38400000000001</v>
      </c>
      <c r="AZ2284">
        <v>-327.51499999999999</v>
      </c>
      <c r="BA2284">
        <v>-344.07400000000001</v>
      </c>
      <c r="BB2284">
        <v>-402.98099999999999</v>
      </c>
      <c r="BC2284">
        <v>2018</v>
      </c>
    </row>
    <row r="2285" spans="1:55" x14ac:dyDescent="0.25">
      <c r="A2285">
        <v>469</v>
      </c>
      <c r="B2285" t="s">
        <v>794</v>
      </c>
      <c r="C2285" t="s">
        <v>341</v>
      </c>
      <c r="D2285" t="s">
        <v>795</v>
      </c>
      <c r="E2285" t="s">
        <v>339</v>
      </c>
      <c r="F2285" t="s">
        <v>340</v>
      </c>
      <c r="G2285" t="s">
        <v>282</v>
      </c>
      <c r="I2285" t="s">
        <v>342</v>
      </c>
      <c r="J2285" t="s">
        <v>232</v>
      </c>
      <c r="K2285" t="s">
        <v>232</v>
      </c>
      <c r="L2285" t="s">
        <v>232</v>
      </c>
      <c r="M2285" t="s">
        <v>232</v>
      </c>
      <c r="N2285" t="s">
        <v>232</v>
      </c>
      <c r="O2285" t="s">
        <v>232</v>
      </c>
      <c r="P2285" t="s">
        <v>232</v>
      </c>
      <c r="Q2285" t="s">
        <v>232</v>
      </c>
      <c r="R2285" t="s">
        <v>232</v>
      </c>
      <c r="S2285" t="s">
        <v>232</v>
      </c>
      <c r="T2285" t="s">
        <v>232</v>
      </c>
      <c r="U2285" t="s">
        <v>232</v>
      </c>
      <c r="V2285" t="s">
        <v>232</v>
      </c>
      <c r="W2285" t="s">
        <v>232</v>
      </c>
      <c r="X2285" t="s">
        <v>232</v>
      </c>
      <c r="Y2285" t="s">
        <v>232</v>
      </c>
      <c r="Z2285" t="s">
        <v>232</v>
      </c>
      <c r="AA2285" t="s">
        <v>232</v>
      </c>
      <c r="AB2285" t="s">
        <v>232</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-9.4649999999999999</v>
      </c>
      <c r="AW2285">
        <v>-8.5830000000000002</v>
      </c>
      <c r="AX2285">
        <v>-6.48</v>
      </c>
      <c r="AY2285">
        <v>-5.0250000000000004</v>
      </c>
      <c r="AZ2285">
        <v>-3.952</v>
      </c>
      <c r="BA2285">
        <v>-3.661</v>
      </c>
      <c r="BB2285">
        <v>-3.778</v>
      </c>
      <c r="BC2285">
        <v>2018</v>
      </c>
    </row>
    <row r="2286" spans="1:55" x14ac:dyDescent="0.25">
      <c r="A2286">
        <v>469</v>
      </c>
      <c r="B2286" t="s">
        <v>794</v>
      </c>
      <c r="C2286" t="s">
        <v>343</v>
      </c>
      <c r="D2286" t="s">
        <v>795</v>
      </c>
      <c r="E2286" t="s">
        <v>344</v>
      </c>
      <c r="F2286" t="s">
        <v>345</v>
      </c>
      <c r="G2286" t="s">
        <v>229</v>
      </c>
      <c r="H2286" t="s">
        <v>230</v>
      </c>
      <c r="I2286" t="s">
        <v>801</v>
      </c>
      <c r="J2286" t="s">
        <v>232</v>
      </c>
      <c r="K2286" t="s">
        <v>232</v>
      </c>
      <c r="L2286" t="s">
        <v>232</v>
      </c>
      <c r="M2286" t="s">
        <v>232</v>
      </c>
      <c r="N2286" t="s">
        <v>232</v>
      </c>
      <c r="O2286" t="s">
        <v>232</v>
      </c>
      <c r="P2286" t="s">
        <v>232</v>
      </c>
      <c r="Q2286" t="s">
        <v>232</v>
      </c>
      <c r="R2286" t="s">
        <v>232</v>
      </c>
      <c r="S2286" t="s">
        <v>232</v>
      </c>
      <c r="T2286" t="s">
        <v>232</v>
      </c>
      <c r="U2286" t="s">
        <v>232</v>
      </c>
      <c r="V2286" t="s">
        <v>232</v>
      </c>
      <c r="W2286" t="s">
        <v>232</v>
      </c>
      <c r="X2286" t="s">
        <v>232</v>
      </c>
      <c r="Y2286" t="s">
        <v>232</v>
      </c>
      <c r="Z2286" t="s">
        <v>232</v>
      </c>
      <c r="AA2286" t="s">
        <v>232</v>
      </c>
      <c r="AB2286" t="s">
        <v>232</v>
      </c>
      <c r="AC2286" t="s">
        <v>232</v>
      </c>
      <c r="AD2286" t="s">
        <v>232</v>
      </c>
      <c r="AE2286" t="s">
        <v>232</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-283.58499999999998</v>
      </c>
      <c r="AT2286">
        <v>-331.62700000000001</v>
      </c>
      <c r="AU2286">
        <v>-375.00599999999997</v>
      </c>
      <c r="AV2286">
        <v>-430.74900000000002</v>
      </c>
      <c r="AW2286">
        <v>-464.29500000000002</v>
      </c>
      <c r="AX2286">
        <v>-426.096</v>
      </c>
      <c r="AY2286">
        <v>-382.733</v>
      </c>
      <c r="AZ2286">
        <v>-345.524</v>
      </c>
      <c r="BA2286">
        <v>-366.375</v>
      </c>
      <c r="BB2286">
        <v>-427.54599999999999</v>
      </c>
      <c r="BC2286">
        <v>2018</v>
      </c>
    </row>
    <row r="2287" spans="1:55" x14ac:dyDescent="0.25">
      <c r="A2287">
        <v>469</v>
      </c>
      <c r="B2287" t="s">
        <v>794</v>
      </c>
      <c r="C2287" t="s">
        <v>346</v>
      </c>
      <c r="D2287" t="s">
        <v>795</v>
      </c>
      <c r="E2287" t="s">
        <v>344</v>
      </c>
      <c r="F2287" t="s">
        <v>345</v>
      </c>
      <c r="G2287" t="s">
        <v>270</v>
      </c>
      <c r="I2287" t="s">
        <v>397</v>
      </c>
      <c r="J2287" t="s">
        <v>232</v>
      </c>
      <c r="K2287" t="s">
        <v>232</v>
      </c>
      <c r="L2287" t="s">
        <v>232</v>
      </c>
      <c r="M2287" t="s">
        <v>232</v>
      </c>
      <c r="N2287" t="s">
        <v>232</v>
      </c>
      <c r="O2287" t="s">
        <v>232</v>
      </c>
      <c r="P2287" t="s">
        <v>232</v>
      </c>
      <c r="Q2287" t="s">
        <v>232</v>
      </c>
      <c r="R2287" t="s">
        <v>232</v>
      </c>
      <c r="S2287" t="s">
        <v>232</v>
      </c>
      <c r="T2287" t="s">
        <v>232</v>
      </c>
      <c r="U2287" t="s">
        <v>232</v>
      </c>
      <c r="V2287" t="s">
        <v>232</v>
      </c>
      <c r="W2287" t="s">
        <v>232</v>
      </c>
      <c r="X2287" t="s">
        <v>232</v>
      </c>
      <c r="Y2287" t="s">
        <v>232</v>
      </c>
      <c r="Z2287" t="s">
        <v>232</v>
      </c>
      <c r="AA2287" t="s">
        <v>232</v>
      </c>
      <c r="AB2287" t="s">
        <v>232</v>
      </c>
      <c r="AC2287" t="s">
        <v>232</v>
      </c>
      <c r="AD2287" t="s">
        <v>232</v>
      </c>
      <c r="AE2287" t="s">
        <v>232</v>
      </c>
      <c r="AF2287" t="s">
        <v>232</v>
      </c>
      <c r="AG2287" t="s">
        <v>232</v>
      </c>
      <c r="AH2287" t="s">
        <v>232</v>
      </c>
      <c r="AI2287" t="s">
        <v>232</v>
      </c>
      <c r="AJ2287">
        <v>-8.6950000000000003</v>
      </c>
      <c r="AK2287">
        <v>-7.2009999999999996</v>
      </c>
      <c r="AL2287">
        <v>-7.8890000000000002</v>
      </c>
      <c r="AM2287">
        <v>-7.0620000000000003</v>
      </c>
      <c r="AN2287">
        <v>-8.5850000000000009</v>
      </c>
      <c r="AO2287">
        <v>-9.6419999999999995</v>
      </c>
      <c r="AP2287">
        <v>-9.9580000000000002</v>
      </c>
      <c r="AQ2287">
        <v>-13.039</v>
      </c>
      <c r="AR2287">
        <v>-11.352</v>
      </c>
      <c r="AS2287">
        <v>-11.487</v>
      </c>
      <c r="AT2287">
        <v>-12.122</v>
      </c>
      <c r="AU2287">
        <v>-10.680999999999999</v>
      </c>
      <c r="AV2287">
        <v>-9.65</v>
      </c>
      <c r="AW2287">
        <v>-8.6349999999999998</v>
      </c>
      <c r="AX2287">
        <v>-6.681</v>
      </c>
      <c r="AY2287">
        <v>-5.2460000000000004</v>
      </c>
      <c r="AZ2287">
        <v>-4.1680000000000001</v>
      </c>
      <c r="BA2287">
        <v>-3.8969999999999998</v>
      </c>
      <c r="BB2287">
        <v>-4.0090000000000003</v>
      </c>
      <c r="BC2287">
        <v>2018</v>
      </c>
    </row>
    <row r="2288" spans="1:55" x14ac:dyDescent="0.25">
      <c r="A2288">
        <v>469</v>
      </c>
      <c r="B2288" t="s">
        <v>794</v>
      </c>
      <c r="C2288" t="s">
        <v>347</v>
      </c>
      <c r="D2288" t="s">
        <v>795</v>
      </c>
      <c r="E2288" t="s">
        <v>348</v>
      </c>
      <c r="F2288" t="s">
        <v>349</v>
      </c>
      <c r="G2288" t="s">
        <v>229</v>
      </c>
      <c r="H2288" t="s">
        <v>230</v>
      </c>
      <c r="I2288" t="s">
        <v>801</v>
      </c>
      <c r="J2288" t="s">
        <v>232</v>
      </c>
      <c r="K2288" t="s">
        <v>232</v>
      </c>
      <c r="L2288" t="s">
        <v>232</v>
      </c>
      <c r="M2288" t="s">
        <v>232</v>
      </c>
      <c r="N2288" t="s">
        <v>232</v>
      </c>
      <c r="O2288" t="s">
        <v>232</v>
      </c>
      <c r="P2288" t="s">
        <v>232</v>
      </c>
      <c r="Q2288" t="s">
        <v>232</v>
      </c>
      <c r="R2288" t="s">
        <v>232</v>
      </c>
      <c r="S2288" t="s">
        <v>232</v>
      </c>
      <c r="T2288" t="s">
        <v>232</v>
      </c>
      <c r="U2288" t="s">
        <v>232</v>
      </c>
      <c r="V2288" t="s">
        <v>232</v>
      </c>
      <c r="W2288" t="s">
        <v>232</v>
      </c>
      <c r="X2288" t="s">
        <v>232</v>
      </c>
      <c r="Y2288" t="s">
        <v>232</v>
      </c>
      <c r="Z2288" t="s">
        <v>232</v>
      </c>
      <c r="AA2288" t="s">
        <v>232</v>
      </c>
      <c r="AB2288" t="s">
        <v>232</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-19.942</v>
      </c>
      <c r="AW2288">
        <v>51.793999999999997</v>
      </c>
      <c r="AX2288">
        <v>110.06699999999999</v>
      </c>
      <c r="AY2288">
        <v>141.47</v>
      </c>
      <c r="AZ2288">
        <v>171.00899999999999</v>
      </c>
      <c r="BA2288">
        <v>187.55</v>
      </c>
      <c r="BB2288">
        <v>216.62</v>
      </c>
      <c r="BC2288">
        <v>2018</v>
      </c>
    </row>
    <row r="2289" spans="1:55" x14ac:dyDescent="0.25">
      <c r="A2289">
        <v>469</v>
      </c>
      <c r="B2289" t="s">
        <v>794</v>
      </c>
      <c r="C2289" t="s">
        <v>350</v>
      </c>
      <c r="D2289" t="s">
        <v>795</v>
      </c>
      <c r="E2289" t="s">
        <v>348</v>
      </c>
      <c r="F2289" t="s">
        <v>349</v>
      </c>
      <c r="G2289" t="s">
        <v>282</v>
      </c>
      <c r="I2289" t="s">
        <v>351</v>
      </c>
      <c r="J2289" t="s">
        <v>232</v>
      </c>
      <c r="K2289" t="s">
        <v>232</v>
      </c>
      <c r="L2289" t="s">
        <v>232</v>
      </c>
      <c r="M2289" t="s">
        <v>232</v>
      </c>
      <c r="N2289" t="s">
        <v>232</v>
      </c>
      <c r="O2289" t="s">
        <v>232</v>
      </c>
      <c r="P2289" t="s">
        <v>232</v>
      </c>
      <c r="Q2289" t="s">
        <v>232</v>
      </c>
      <c r="R2289" t="s">
        <v>232</v>
      </c>
      <c r="S2289" t="s">
        <v>232</v>
      </c>
      <c r="T2289" t="s">
        <v>232</v>
      </c>
      <c r="U2289" t="s">
        <v>232</v>
      </c>
      <c r="V2289" t="s">
        <v>232</v>
      </c>
      <c r="W2289" t="s">
        <v>232</v>
      </c>
      <c r="X2289" t="s">
        <v>232</v>
      </c>
      <c r="Y2289" t="s">
        <v>232</v>
      </c>
      <c r="Z2289" t="s">
        <v>232</v>
      </c>
      <c r="AA2289" t="s">
        <v>232</v>
      </c>
      <c r="AB2289" t="s">
        <v>232</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-0.44900000000000001</v>
      </c>
      <c r="AW2289">
        <v>0.96699999999999997</v>
      </c>
      <c r="AX2289">
        <v>1.73</v>
      </c>
      <c r="AY2289">
        <v>1.94</v>
      </c>
      <c r="AZ2289">
        <v>2.0640000000000001</v>
      </c>
      <c r="BA2289">
        <v>1.9950000000000001</v>
      </c>
      <c r="BB2289">
        <v>2.0310000000000001</v>
      </c>
      <c r="BC2289">
        <v>2018</v>
      </c>
    </row>
    <row r="2290" spans="1:55" x14ac:dyDescent="0.25">
      <c r="A2290">
        <v>469</v>
      </c>
      <c r="B2290" t="s">
        <v>794</v>
      </c>
      <c r="C2290" t="s">
        <v>352</v>
      </c>
      <c r="D2290" t="s">
        <v>795</v>
      </c>
      <c r="E2290" t="s">
        <v>353</v>
      </c>
      <c r="F2290" t="s">
        <v>354</v>
      </c>
      <c r="G2290" t="s">
        <v>229</v>
      </c>
      <c r="H2290" t="s">
        <v>230</v>
      </c>
      <c r="I2290" t="s">
        <v>801</v>
      </c>
      <c r="J2290" t="s">
        <v>232</v>
      </c>
      <c r="K2290" t="s">
        <v>232</v>
      </c>
      <c r="L2290" t="s">
        <v>232</v>
      </c>
      <c r="M2290" t="s">
        <v>232</v>
      </c>
      <c r="N2290" t="s">
        <v>232</v>
      </c>
      <c r="O2290" t="s">
        <v>232</v>
      </c>
      <c r="P2290" t="s">
        <v>232</v>
      </c>
      <c r="Q2290" t="s">
        <v>232</v>
      </c>
      <c r="R2290" t="s">
        <v>232</v>
      </c>
      <c r="S2290" t="s">
        <v>232</v>
      </c>
      <c r="T2290" t="s">
        <v>232</v>
      </c>
      <c r="U2290" t="s">
        <v>232</v>
      </c>
      <c r="V2290" t="s">
        <v>232</v>
      </c>
      <c r="W2290" t="s">
        <v>232</v>
      </c>
      <c r="X2290" t="s">
        <v>232</v>
      </c>
      <c r="Y2290" t="s">
        <v>232</v>
      </c>
      <c r="Z2290" t="s">
        <v>232</v>
      </c>
      <c r="AA2290" t="s">
        <v>232</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52">
        <v>1062.6300000000001</v>
      </c>
      <c r="AQ2290" s="52">
        <v>1371.72</v>
      </c>
      <c r="AR2290" s="52">
        <v>1641.24</v>
      </c>
      <c r="AS2290" s="52">
        <v>1926.74</v>
      </c>
      <c r="AT2290" s="52">
        <v>2389.38</v>
      </c>
      <c r="AU2290" s="52">
        <v>3257.76</v>
      </c>
      <c r="AV2290" s="52">
        <v>3607.5</v>
      </c>
      <c r="AW2290" s="52">
        <v>4154.7299999999996</v>
      </c>
      <c r="AX2290" s="52">
        <v>4883.17</v>
      </c>
      <c r="AY2290" s="52">
        <v>5427.1</v>
      </c>
      <c r="AZ2290" s="52">
        <v>6067.24</v>
      </c>
      <c r="BA2290" s="52">
        <v>6863.91</v>
      </c>
      <c r="BB2290" s="52">
        <v>7524.71</v>
      </c>
      <c r="BC2290">
        <v>2018</v>
      </c>
    </row>
    <row r="2291" spans="1:55" x14ac:dyDescent="0.25">
      <c r="A2291">
        <v>469</v>
      </c>
      <c r="B2291" t="s">
        <v>794</v>
      </c>
      <c r="C2291" t="s">
        <v>355</v>
      </c>
      <c r="D2291" t="s">
        <v>795</v>
      </c>
      <c r="E2291" t="s">
        <v>353</v>
      </c>
      <c r="F2291" t="s">
        <v>354</v>
      </c>
      <c r="G2291" t="s">
        <v>282</v>
      </c>
      <c r="I2291" t="s">
        <v>379</v>
      </c>
      <c r="J2291" t="s">
        <v>232</v>
      </c>
      <c r="K2291" t="s">
        <v>232</v>
      </c>
      <c r="L2291" t="s">
        <v>232</v>
      </c>
      <c r="M2291" t="s">
        <v>232</v>
      </c>
      <c r="N2291" t="s">
        <v>232</v>
      </c>
      <c r="O2291" t="s">
        <v>232</v>
      </c>
      <c r="P2291" t="s">
        <v>232</v>
      </c>
      <c r="Q2291" t="s">
        <v>232</v>
      </c>
      <c r="R2291" t="s">
        <v>232</v>
      </c>
      <c r="S2291" t="s">
        <v>232</v>
      </c>
      <c r="T2291" t="s">
        <v>232</v>
      </c>
      <c r="U2291" t="s">
        <v>232</v>
      </c>
      <c r="V2291" t="s">
        <v>232</v>
      </c>
      <c r="W2291" t="s">
        <v>232</v>
      </c>
      <c r="X2291" t="s">
        <v>232</v>
      </c>
      <c r="Y2291" t="s">
        <v>232</v>
      </c>
      <c r="Z2291" t="s">
        <v>232</v>
      </c>
      <c r="AA2291" t="s">
        <v>232</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81.298000000000002</v>
      </c>
      <c r="AW2291">
        <v>77.55</v>
      </c>
      <c r="AX2291">
        <v>76.745000000000005</v>
      </c>
      <c r="AY2291">
        <v>74.44</v>
      </c>
      <c r="AZ2291">
        <v>73.210999999999999</v>
      </c>
      <c r="BA2291">
        <v>73.028000000000006</v>
      </c>
      <c r="BB2291">
        <v>70.554000000000002</v>
      </c>
      <c r="BC2291">
        <v>2018</v>
      </c>
    </row>
    <row r="2292" spans="1:55" x14ac:dyDescent="0.25">
      <c r="A2292">
        <v>469</v>
      </c>
      <c r="B2292" t="s">
        <v>794</v>
      </c>
      <c r="C2292" t="s">
        <v>356</v>
      </c>
      <c r="D2292" t="s">
        <v>795</v>
      </c>
      <c r="E2292" t="s">
        <v>357</v>
      </c>
      <c r="F2292" t="s">
        <v>358</v>
      </c>
      <c r="G2292" t="s">
        <v>229</v>
      </c>
      <c r="H2292" t="s">
        <v>230</v>
      </c>
      <c r="I2292" t="s">
        <v>801</v>
      </c>
      <c r="J2292" t="s">
        <v>232</v>
      </c>
      <c r="K2292" t="s">
        <v>232</v>
      </c>
      <c r="L2292" t="s">
        <v>232</v>
      </c>
      <c r="M2292" t="s">
        <v>232</v>
      </c>
      <c r="N2292" t="s">
        <v>232</v>
      </c>
      <c r="O2292" t="s">
        <v>232</v>
      </c>
      <c r="P2292" t="s">
        <v>232</v>
      </c>
      <c r="Q2292" t="s">
        <v>232</v>
      </c>
      <c r="R2292" t="s">
        <v>232</v>
      </c>
      <c r="S2292" t="s">
        <v>232</v>
      </c>
      <c r="T2292" t="s">
        <v>232</v>
      </c>
      <c r="U2292" t="s">
        <v>232</v>
      </c>
      <c r="V2292" t="s">
        <v>232</v>
      </c>
      <c r="W2292" t="s">
        <v>232</v>
      </c>
      <c r="X2292" t="s">
        <v>232</v>
      </c>
      <c r="Y2292" t="s">
        <v>232</v>
      </c>
      <c r="Z2292" t="s">
        <v>232</v>
      </c>
      <c r="AA2292" t="s">
        <v>232</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52">
        <v>1049.97</v>
      </c>
      <c r="AP2292" s="52">
        <v>1235.92</v>
      </c>
      <c r="AQ2292" s="52">
        <v>1563.12</v>
      </c>
      <c r="AR2292" s="52">
        <v>1813.2</v>
      </c>
      <c r="AS2292" s="52">
        <v>2161.8200000000002</v>
      </c>
      <c r="AT2292" s="52">
        <v>2623.81</v>
      </c>
      <c r="AU2292" s="52">
        <v>3579.69</v>
      </c>
      <c r="AV2292" s="52">
        <v>4109.8500000000004</v>
      </c>
      <c r="AW2292" s="52">
        <v>4657.07</v>
      </c>
      <c r="AX2292" s="52">
        <v>5385.52</v>
      </c>
      <c r="AY2292" s="52">
        <v>5929.45</v>
      </c>
      <c r="AZ2292" s="52">
        <v>6569.58</v>
      </c>
      <c r="BA2292" s="52">
        <v>7098.99</v>
      </c>
      <c r="BB2292" s="52">
        <v>7759.79</v>
      </c>
      <c r="BC2292">
        <v>2018</v>
      </c>
    </row>
    <row r="2293" spans="1:55" x14ac:dyDescent="0.25">
      <c r="A2293">
        <v>469</v>
      </c>
      <c r="B2293" t="s">
        <v>794</v>
      </c>
      <c r="C2293" t="s">
        <v>359</v>
      </c>
      <c r="D2293" t="s">
        <v>795</v>
      </c>
      <c r="E2293" t="s">
        <v>357</v>
      </c>
      <c r="F2293" t="s">
        <v>358</v>
      </c>
      <c r="G2293" t="s">
        <v>282</v>
      </c>
      <c r="I2293" t="s">
        <v>360</v>
      </c>
      <c r="J2293" t="s">
        <v>232</v>
      </c>
      <c r="K2293" t="s">
        <v>232</v>
      </c>
      <c r="L2293" t="s">
        <v>232</v>
      </c>
      <c r="M2293" t="s">
        <v>232</v>
      </c>
      <c r="N2293" t="s">
        <v>232</v>
      </c>
      <c r="O2293" t="s">
        <v>232</v>
      </c>
      <c r="P2293" t="s">
        <v>232</v>
      </c>
      <c r="Q2293" t="s">
        <v>232</v>
      </c>
      <c r="R2293" t="s">
        <v>232</v>
      </c>
      <c r="S2293" t="s">
        <v>232</v>
      </c>
      <c r="T2293" t="s">
        <v>232</v>
      </c>
      <c r="U2293" t="s">
        <v>232</v>
      </c>
      <c r="V2293" t="s">
        <v>232</v>
      </c>
      <c r="W2293" t="s">
        <v>232</v>
      </c>
      <c r="X2293" t="s">
        <v>232</v>
      </c>
      <c r="Y2293" t="s">
        <v>232</v>
      </c>
      <c r="Z2293" t="s">
        <v>232</v>
      </c>
      <c r="AA2293" t="s">
        <v>232</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92.617999999999995</v>
      </c>
      <c r="AW2293">
        <v>86.927000000000007</v>
      </c>
      <c r="AX2293">
        <v>84.64</v>
      </c>
      <c r="AY2293">
        <v>81.33</v>
      </c>
      <c r="AZ2293">
        <v>79.272999999999996</v>
      </c>
      <c r="BA2293">
        <v>75.528999999999996</v>
      </c>
      <c r="BB2293">
        <v>72.757999999999996</v>
      </c>
      <c r="BC2293">
        <v>2018</v>
      </c>
    </row>
    <row r="2294" spans="1:55" x14ac:dyDescent="0.25">
      <c r="A2294">
        <v>469</v>
      </c>
      <c r="B2294" t="s">
        <v>794</v>
      </c>
      <c r="C2294" t="s">
        <v>361</v>
      </c>
      <c r="D2294" t="s">
        <v>795</v>
      </c>
      <c r="E2294" t="s">
        <v>362</v>
      </c>
      <c r="F2294" t="s">
        <v>363</v>
      </c>
      <c r="G2294" t="s">
        <v>229</v>
      </c>
      <c r="H2294" t="s">
        <v>230</v>
      </c>
      <c r="I2294" t="s">
        <v>801</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52">
        <v>1095.8499999999999</v>
      </c>
      <c r="AN2294" s="52">
        <v>1268.71</v>
      </c>
      <c r="AO2294" s="52">
        <v>1441.68</v>
      </c>
      <c r="AP2294" s="52">
        <v>1674.7</v>
      </c>
      <c r="AQ2294" s="52">
        <v>1860.4</v>
      </c>
      <c r="AR2294" s="52">
        <v>2130</v>
      </c>
      <c r="AS2294" s="52">
        <v>2443.9</v>
      </c>
      <c r="AT2294" s="52">
        <v>2709.4</v>
      </c>
      <c r="AU2294" s="52">
        <v>3470</v>
      </c>
      <c r="AV2294" s="52">
        <v>4437.3999999999996</v>
      </c>
      <c r="AW2294" s="52">
        <v>5357.48</v>
      </c>
      <c r="AX2294" s="52">
        <v>6362.85</v>
      </c>
      <c r="AY2294" s="52">
        <v>7290.6</v>
      </c>
      <c r="AZ2294" s="52">
        <v>8287.31</v>
      </c>
      <c r="BA2294" s="52">
        <v>9399.0400000000009</v>
      </c>
      <c r="BB2294" s="52">
        <v>10665.14</v>
      </c>
      <c r="BC2294">
        <v>2018</v>
      </c>
    </row>
    <row r="2295" spans="1:55" x14ac:dyDescent="0.25">
      <c r="A2295">
        <v>469</v>
      </c>
      <c r="B2295" t="s">
        <v>794</v>
      </c>
      <c r="C2295" t="s">
        <v>364</v>
      </c>
      <c r="D2295" t="s">
        <v>795</v>
      </c>
      <c r="E2295" t="s">
        <v>365</v>
      </c>
      <c r="F2295" t="s">
        <v>366</v>
      </c>
      <c r="G2295" t="s">
        <v>242</v>
      </c>
      <c r="H2295" t="s">
        <v>230</v>
      </c>
      <c r="I2295" t="s">
        <v>802</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-7.1189999999999998</v>
      </c>
      <c r="AX2295">
        <v>-5.6989999999999998</v>
      </c>
      <c r="AY2295">
        <v>-3.9169999999999998</v>
      </c>
      <c r="AZ2295">
        <v>-2.992</v>
      </c>
      <c r="BA2295">
        <v>-3.0609999999999999</v>
      </c>
      <c r="BB2295">
        <v>-4.2229999999999999</v>
      </c>
      <c r="BC2295">
        <v>2018</v>
      </c>
    </row>
    <row r="2296" spans="1:55" x14ac:dyDescent="0.25">
      <c r="A2296">
        <v>469</v>
      </c>
      <c r="B2296" t="s">
        <v>794</v>
      </c>
      <c r="C2296" t="s">
        <v>368</v>
      </c>
      <c r="D2296" t="s">
        <v>795</v>
      </c>
      <c r="E2296" t="s">
        <v>365</v>
      </c>
      <c r="F2296" t="s">
        <v>366</v>
      </c>
      <c r="G2296" t="s">
        <v>282</v>
      </c>
      <c r="I2296" t="s">
        <v>369</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-2.3889999999999998</v>
      </c>
      <c r="AW2296">
        <v>-2.3759999999999999</v>
      </c>
      <c r="AX2296">
        <v>-1.72</v>
      </c>
      <c r="AY2296">
        <v>-1.135</v>
      </c>
      <c r="AZ2296">
        <v>-0.83</v>
      </c>
      <c r="BA2296">
        <v>-0.81200000000000006</v>
      </c>
      <c r="BB2296">
        <v>-1.0489999999999999</v>
      </c>
      <c r="BC2296">
        <v>2018</v>
      </c>
    </row>
    <row r="2297" spans="1:55" x14ac:dyDescent="0.25">
      <c r="A2297">
        <v>253</v>
      </c>
      <c r="B2297" t="s">
        <v>803</v>
      </c>
      <c r="C2297" t="s">
        <v>225</v>
      </c>
      <c r="D2297" t="s">
        <v>804</v>
      </c>
      <c r="E2297" t="s">
        <v>227</v>
      </c>
      <c r="F2297" t="s">
        <v>228</v>
      </c>
      <c r="G2297" t="s">
        <v>229</v>
      </c>
      <c r="H2297" t="s">
        <v>230</v>
      </c>
      <c r="I2297" t="s">
        <v>805</v>
      </c>
      <c r="J2297">
        <v>12.31</v>
      </c>
      <c r="K2297">
        <v>11.605</v>
      </c>
      <c r="L2297">
        <v>10.872999999999999</v>
      </c>
      <c r="M2297">
        <v>11.04</v>
      </c>
      <c r="N2297">
        <v>11.188000000000001</v>
      </c>
      <c r="O2297">
        <v>11.257</v>
      </c>
      <c r="P2297">
        <v>11.278</v>
      </c>
      <c r="Q2297">
        <v>11.561</v>
      </c>
      <c r="R2297">
        <v>11.779</v>
      </c>
      <c r="S2297">
        <v>11.891999999999999</v>
      </c>
      <c r="T2297">
        <v>12.465999999999999</v>
      </c>
      <c r="U2297">
        <v>12.653</v>
      </c>
      <c r="V2297">
        <v>13.541</v>
      </c>
      <c r="W2297">
        <v>14.329000000000001</v>
      </c>
      <c r="X2297">
        <v>15.000999999999999</v>
      </c>
      <c r="Y2297">
        <v>15.711</v>
      </c>
      <c r="Z2297">
        <v>15.839</v>
      </c>
      <c r="AA2297">
        <v>16.335999999999999</v>
      </c>
      <c r="AB2297">
        <v>16.77</v>
      </c>
      <c r="AC2297">
        <v>17.132000000000001</v>
      </c>
      <c r="AD2297">
        <v>17.324999999999999</v>
      </c>
      <c r="AE2297">
        <v>17.477</v>
      </c>
      <c r="AF2297">
        <v>17.753</v>
      </c>
      <c r="AG2297">
        <v>18.03</v>
      </c>
      <c r="AH2297">
        <v>18.190999999999999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23.716000000000001</v>
      </c>
      <c r="AU2297">
        <v>24.262</v>
      </c>
      <c r="AV2297">
        <v>24.876999999999999</v>
      </c>
      <c r="AW2297">
        <v>25.498999999999999</v>
      </c>
      <c r="AX2297">
        <v>26.085999999999999</v>
      </c>
      <c r="AY2297">
        <v>26.66</v>
      </c>
      <c r="AZ2297">
        <v>27.245999999999999</v>
      </c>
      <c r="BA2297">
        <v>27.846</v>
      </c>
      <c r="BB2297">
        <v>28.457999999999998</v>
      </c>
      <c r="BC2297">
        <v>2018</v>
      </c>
    </row>
    <row r="2298" spans="1:55" x14ac:dyDescent="0.25">
      <c r="A2298">
        <v>253</v>
      </c>
      <c r="B2298" t="s">
        <v>803</v>
      </c>
      <c r="C2298" t="s">
        <v>233</v>
      </c>
      <c r="D2298" t="s">
        <v>804</v>
      </c>
      <c r="E2298" t="s">
        <v>227</v>
      </c>
      <c r="F2298" t="s">
        <v>234</v>
      </c>
      <c r="G2298" t="s">
        <v>235</v>
      </c>
      <c r="I2298" t="s">
        <v>236</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3.117</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2.5110000000000001</v>
      </c>
      <c r="AU2298">
        <v>2.3050000000000002</v>
      </c>
      <c r="AV2298">
        <v>2.536</v>
      </c>
      <c r="AW2298">
        <v>2.5</v>
      </c>
      <c r="AX2298">
        <v>2.2999999999999998</v>
      </c>
      <c r="AY2298">
        <v>2.2000000000000002</v>
      </c>
      <c r="AZ2298">
        <v>2.2000000000000002</v>
      </c>
      <c r="BA2298">
        <v>2.2000000000000002</v>
      </c>
      <c r="BB2298">
        <v>2.2000000000000002</v>
      </c>
      <c r="BC2298">
        <v>2018</v>
      </c>
    </row>
    <row r="2299" spans="1:55" x14ac:dyDescent="0.25">
      <c r="A2299">
        <v>253</v>
      </c>
      <c r="B2299" t="s">
        <v>803</v>
      </c>
      <c r="C2299" t="s">
        <v>237</v>
      </c>
      <c r="D2299" t="s">
        <v>804</v>
      </c>
      <c r="E2299" t="s">
        <v>238</v>
      </c>
      <c r="F2299" t="s">
        <v>239</v>
      </c>
      <c r="G2299" t="s">
        <v>229</v>
      </c>
      <c r="H2299" t="s">
        <v>230</v>
      </c>
      <c r="I2299" t="s">
        <v>805</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24.154</v>
      </c>
      <c r="AU2299">
        <v>24.928000000000001</v>
      </c>
      <c r="AV2299">
        <v>26.056999999999999</v>
      </c>
      <c r="AW2299">
        <v>26.989000000000001</v>
      </c>
      <c r="AX2299">
        <v>28.202000000000002</v>
      </c>
      <c r="AY2299">
        <v>29.393999999999998</v>
      </c>
      <c r="AZ2299">
        <v>30.657</v>
      </c>
      <c r="BA2299">
        <v>31.922000000000001</v>
      </c>
      <c r="BB2299">
        <v>33.225000000000001</v>
      </c>
      <c r="BC2299">
        <v>2018</v>
      </c>
    </row>
    <row r="2300" spans="1:55" x14ac:dyDescent="0.25">
      <c r="A2300">
        <v>253</v>
      </c>
      <c r="B2300" t="s">
        <v>803</v>
      </c>
      <c r="C2300" t="s">
        <v>240</v>
      </c>
      <c r="D2300" t="s">
        <v>804</v>
      </c>
      <c r="E2300" t="s">
        <v>238</v>
      </c>
      <c r="F2300" t="s">
        <v>241</v>
      </c>
      <c r="G2300" t="s">
        <v>242</v>
      </c>
      <c r="H2300" t="s">
        <v>230</v>
      </c>
      <c r="I2300" t="s">
        <v>243</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24.154</v>
      </c>
      <c r="AU2300">
        <v>24.928000000000001</v>
      </c>
      <c r="AV2300">
        <v>26.056999999999999</v>
      </c>
      <c r="AW2300">
        <v>26.989000000000001</v>
      </c>
      <c r="AX2300">
        <v>28.202000000000002</v>
      </c>
      <c r="AY2300">
        <v>29.393999999999998</v>
      </c>
      <c r="AZ2300">
        <v>30.657</v>
      </c>
      <c r="BA2300">
        <v>31.922000000000001</v>
      </c>
      <c r="BB2300">
        <v>33.225000000000001</v>
      </c>
      <c r="BC2300">
        <v>2018</v>
      </c>
    </row>
    <row r="2301" spans="1:55" x14ac:dyDescent="0.25">
      <c r="A2301">
        <v>253</v>
      </c>
      <c r="B2301" t="s">
        <v>803</v>
      </c>
      <c r="C2301" t="s">
        <v>244</v>
      </c>
      <c r="D2301" t="s">
        <v>804</v>
      </c>
      <c r="E2301" t="s">
        <v>238</v>
      </c>
      <c r="F2301" t="s">
        <v>245</v>
      </c>
      <c r="G2301" t="s">
        <v>246</v>
      </c>
      <c r="H2301" t="s">
        <v>230</v>
      </c>
      <c r="I2301" t="s">
        <v>243</v>
      </c>
      <c r="J2301">
        <v>10.119999999999999</v>
      </c>
      <c r="K2301">
        <v>10.443</v>
      </c>
      <c r="L2301">
        <v>10.388999999999999</v>
      </c>
      <c r="M2301">
        <v>10.961</v>
      </c>
      <c r="N2301">
        <v>11.509</v>
      </c>
      <c r="O2301">
        <v>11.946</v>
      </c>
      <c r="P2301">
        <v>12.21</v>
      </c>
      <c r="Q2301">
        <v>12.826000000000001</v>
      </c>
      <c r="R2301">
        <v>13.528</v>
      </c>
      <c r="S2301">
        <v>14.193</v>
      </c>
      <c r="T2301">
        <v>15.436</v>
      </c>
      <c r="U2301">
        <v>16.196000000000002</v>
      </c>
      <c r="V2301">
        <v>17.728000000000002</v>
      </c>
      <c r="W2301">
        <v>19.204000000000001</v>
      </c>
      <c r="X2301">
        <v>20.533999999999999</v>
      </c>
      <c r="Y2301">
        <v>21.957000000000001</v>
      </c>
      <c r="Z2301">
        <v>22.542000000000002</v>
      </c>
      <c r="AA2301">
        <v>23.65</v>
      </c>
      <c r="AB2301">
        <v>24.550999999999998</v>
      </c>
      <c r="AC2301">
        <v>25.443000000000001</v>
      </c>
      <c r="AD2301">
        <v>26.305</v>
      </c>
      <c r="AE2301">
        <v>27.117999999999999</v>
      </c>
      <c r="AF2301">
        <v>27.981999999999999</v>
      </c>
      <c r="AG2301">
        <v>28.946999999999999</v>
      </c>
      <c r="AH2301">
        <v>29.991</v>
      </c>
      <c r="AI2301">
        <v>31.888999999999999</v>
      </c>
      <c r="AJ2301">
        <v>34.280999999999999</v>
      </c>
      <c r="AK2301">
        <v>35.856999999999999</v>
      </c>
      <c r="AL2301">
        <v>37.332000000000001</v>
      </c>
      <c r="AM2301">
        <v>36.832999999999998</v>
      </c>
      <c r="AN2301">
        <v>38.046999999999997</v>
      </c>
      <c r="AO2301">
        <v>40.323</v>
      </c>
      <c r="AP2301">
        <v>42.252000000000002</v>
      </c>
      <c r="AQ2301">
        <v>43.956000000000003</v>
      </c>
      <c r="AR2301">
        <v>45.554000000000002</v>
      </c>
      <c r="AS2301">
        <v>47.143999999999998</v>
      </c>
      <c r="AT2301">
        <v>48.856000000000002</v>
      </c>
      <c r="AU2301">
        <v>50.932000000000002</v>
      </c>
      <c r="AV2301">
        <v>53.401000000000003</v>
      </c>
      <c r="AW2301">
        <v>55.709000000000003</v>
      </c>
      <c r="AX2301">
        <v>58.18</v>
      </c>
      <c r="AY2301">
        <v>60.695999999999998</v>
      </c>
      <c r="AZ2301">
        <v>63.314999999999998</v>
      </c>
      <c r="BA2301">
        <v>66.049000000000007</v>
      </c>
      <c r="BB2301">
        <v>68.915000000000006</v>
      </c>
      <c r="BC2301">
        <v>2018</v>
      </c>
    </row>
    <row r="2302" spans="1:55" x14ac:dyDescent="0.25">
      <c r="A2302">
        <v>253</v>
      </c>
      <c r="B2302" t="s">
        <v>803</v>
      </c>
      <c r="C2302" t="s">
        <v>247</v>
      </c>
      <c r="D2302" t="s">
        <v>804</v>
      </c>
      <c r="E2302" t="s">
        <v>248</v>
      </c>
      <c r="F2302" t="s">
        <v>249</v>
      </c>
      <c r="G2302" t="s">
        <v>250</v>
      </c>
      <c r="I2302" t="s">
        <v>251</v>
      </c>
      <c r="J2302">
        <v>31.78</v>
      </c>
      <c r="K2302">
        <v>29.721</v>
      </c>
      <c r="L2302">
        <v>31.323</v>
      </c>
      <c r="M2302">
        <v>29.54</v>
      </c>
      <c r="N2302">
        <v>21.318000000000001</v>
      </c>
      <c r="O2302">
        <v>20.600999999999999</v>
      </c>
      <c r="P2302">
        <v>20.702999999999999</v>
      </c>
      <c r="Q2302">
        <v>20.536000000000001</v>
      </c>
      <c r="R2302">
        <v>23.529</v>
      </c>
      <c r="S2302">
        <v>26.635000000000002</v>
      </c>
      <c r="T2302">
        <v>38.643999999999998</v>
      </c>
      <c r="U2302">
        <v>41.512</v>
      </c>
      <c r="V2302">
        <v>42.933</v>
      </c>
      <c r="W2302">
        <v>46.622</v>
      </c>
      <c r="X2302">
        <v>51.194000000000003</v>
      </c>
      <c r="Y2302">
        <v>56.787999999999997</v>
      </c>
      <c r="Z2302">
        <v>60.521999999999998</v>
      </c>
      <c r="AA2302">
        <v>62.572000000000003</v>
      </c>
      <c r="AB2302">
        <v>65.218000000000004</v>
      </c>
      <c r="AC2302">
        <v>65.867000000000004</v>
      </c>
      <c r="AD2302">
        <v>68.024000000000001</v>
      </c>
      <c r="AE2302">
        <v>70.278999999999996</v>
      </c>
      <c r="AF2302">
        <v>71.334999999999994</v>
      </c>
      <c r="AG2302">
        <v>73.453000000000003</v>
      </c>
      <c r="AH2302">
        <v>75.447999999999993</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101.849</v>
      </c>
      <c r="AU2302">
        <v>102.744</v>
      </c>
      <c r="AV2302">
        <v>104.742</v>
      </c>
      <c r="AW2302">
        <v>105.84399999999999</v>
      </c>
      <c r="AX2302">
        <v>108.11199999999999</v>
      </c>
      <c r="AY2302">
        <v>110.259</v>
      </c>
      <c r="AZ2302">
        <v>112.518</v>
      </c>
      <c r="BA2302">
        <v>114.63800000000001</v>
      </c>
      <c r="BB2302">
        <v>116.749</v>
      </c>
      <c r="BC2302">
        <v>2018</v>
      </c>
    </row>
    <row r="2303" spans="1:55" x14ac:dyDescent="0.25">
      <c r="A2303">
        <v>253</v>
      </c>
      <c r="B2303" t="s">
        <v>803</v>
      </c>
      <c r="C2303" t="s">
        <v>252</v>
      </c>
      <c r="D2303" t="s">
        <v>804</v>
      </c>
      <c r="E2303" t="s">
        <v>253</v>
      </c>
      <c r="F2303" t="s">
        <v>254</v>
      </c>
      <c r="G2303" t="s">
        <v>229</v>
      </c>
      <c r="H2303" t="s">
        <v>220</v>
      </c>
      <c r="I2303" t="s">
        <v>255</v>
      </c>
      <c r="J2303" s="52">
        <v>2612.7199999999998</v>
      </c>
      <c r="K2303" s="52">
        <v>2435.5300000000002</v>
      </c>
      <c r="L2303" s="52">
        <v>2264.17</v>
      </c>
      <c r="M2303" s="52">
        <v>2285.3200000000002</v>
      </c>
      <c r="N2303" s="52">
        <v>2301.62</v>
      </c>
      <c r="O2303" s="52">
        <v>2297.4499999999998</v>
      </c>
      <c r="P2303" s="52">
        <v>2278.58</v>
      </c>
      <c r="Q2303" s="52">
        <v>2307.89</v>
      </c>
      <c r="R2303" s="52">
        <v>2318.63</v>
      </c>
      <c r="S2303" s="52">
        <v>2304.48</v>
      </c>
      <c r="T2303" s="52">
        <v>2374.56</v>
      </c>
      <c r="U2303" s="52">
        <v>2373.87</v>
      </c>
      <c r="V2303" s="52">
        <v>2507.54</v>
      </c>
      <c r="W2303" s="52">
        <v>2619.5</v>
      </c>
      <c r="X2303" s="52">
        <v>2707.7</v>
      </c>
      <c r="Y2303" s="52">
        <v>2800.52</v>
      </c>
      <c r="Z2303" s="52">
        <v>2793.54</v>
      </c>
      <c r="AA2303" s="52">
        <v>2850.95</v>
      </c>
      <c r="AB2303" s="52">
        <v>2901.3</v>
      </c>
      <c r="AC2303" s="52">
        <v>2938.56</v>
      </c>
      <c r="AD2303" s="52">
        <v>2951.4</v>
      </c>
      <c r="AE2303" s="52">
        <v>2957.15</v>
      </c>
      <c r="AF2303" s="52">
        <v>2988.72</v>
      </c>
      <c r="AG2303" s="52">
        <v>3020.16</v>
      </c>
      <c r="AH2303" s="52">
        <v>3031.83</v>
      </c>
      <c r="AI2303" s="52">
        <v>3110.78</v>
      </c>
      <c r="AJ2303" s="52">
        <v>3222.57</v>
      </c>
      <c r="AK2303" s="52">
        <v>3269.73</v>
      </c>
      <c r="AL2303" s="52">
        <v>3326.58</v>
      </c>
      <c r="AM2303" s="52">
        <v>3240.03</v>
      </c>
      <c r="AN2303" s="52">
        <v>3286.95</v>
      </c>
      <c r="AO2303" s="52">
        <v>3387.13</v>
      </c>
      <c r="AP2303" s="52">
        <v>3454.41</v>
      </c>
      <c r="AQ2303" s="52">
        <v>3501.48</v>
      </c>
      <c r="AR2303" s="52">
        <v>3529.55</v>
      </c>
      <c r="AS2303" s="52">
        <v>3581.07</v>
      </c>
      <c r="AT2303" s="52">
        <v>3636.99</v>
      </c>
      <c r="AU2303" s="52">
        <v>3686.17</v>
      </c>
      <c r="AV2303" s="52">
        <v>3746.08</v>
      </c>
      <c r="AW2303" s="52">
        <v>3805.12</v>
      </c>
      <c r="AX2303" s="52">
        <v>3857.26</v>
      </c>
      <c r="AY2303" s="52">
        <v>3906.19</v>
      </c>
      <c r="AZ2303" s="52">
        <v>3955.75</v>
      </c>
      <c r="BA2303" s="52">
        <v>4006.05</v>
      </c>
      <c r="BB2303" s="52">
        <v>4057.13</v>
      </c>
      <c r="BC2303">
        <v>2017</v>
      </c>
    </row>
    <row r="2304" spans="1:55" x14ac:dyDescent="0.25">
      <c r="A2304">
        <v>253</v>
      </c>
      <c r="B2304" t="s">
        <v>803</v>
      </c>
      <c r="C2304" t="s">
        <v>256</v>
      </c>
      <c r="D2304" t="s">
        <v>804</v>
      </c>
      <c r="E2304" t="s">
        <v>253</v>
      </c>
      <c r="F2304" t="s">
        <v>257</v>
      </c>
      <c r="G2304" t="s">
        <v>258</v>
      </c>
      <c r="H2304" t="s">
        <v>220</v>
      </c>
      <c r="I2304" t="s">
        <v>255</v>
      </c>
      <c r="J2304" s="52">
        <v>4985.26</v>
      </c>
      <c r="K2304" s="52">
        <v>4647.17</v>
      </c>
      <c r="L2304" s="52">
        <v>4320.21</v>
      </c>
      <c r="M2304" s="52">
        <v>4360.55</v>
      </c>
      <c r="N2304" s="52">
        <v>4391.67</v>
      </c>
      <c r="O2304" s="52">
        <v>4383.7</v>
      </c>
      <c r="P2304" s="52">
        <v>4347.7</v>
      </c>
      <c r="Q2304" s="52">
        <v>4403.62</v>
      </c>
      <c r="R2304" s="52">
        <v>4424.1099999999997</v>
      </c>
      <c r="S2304" s="52">
        <v>4397.1099999999997</v>
      </c>
      <c r="T2304" s="52">
        <v>4530.83</v>
      </c>
      <c r="U2304" s="52">
        <v>4529.5200000000004</v>
      </c>
      <c r="V2304" s="52">
        <v>4784.5600000000004</v>
      </c>
      <c r="W2304" s="52">
        <v>4998.2</v>
      </c>
      <c r="X2304" s="52">
        <v>5166.49</v>
      </c>
      <c r="Y2304" s="52">
        <v>5343.6</v>
      </c>
      <c r="Z2304" s="52">
        <v>5330.28</v>
      </c>
      <c r="AA2304" s="52">
        <v>5439.82</v>
      </c>
      <c r="AB2304" s="52">
        <v>5535.9</v>
      </c>
      <c r="AC2304" s="52">
        <v>5607</v>
      </c>
      <c r="AD2304" s="52">
        <v>5631.5</v>
      </c>
      <c r="AE2304" s="52">
        <v>5642.45</v>
      </c>
      <c r="AF2304" s="52">
        <v>5702.71</v>
      </c>
      <c r="AG2304" s="52">
        <v>5762.69</v>
      </c>
      <c r="AH2304" s="52">
        <v>5784.95</v>
      </c>
      <c r="AI2304" s="52">
        <v>5935.6</v>
      </c>
      <c r="AJ2304" s="52">
        <v>6148.91</v>
      </c>
      <c r="AK2304" s="52">
        <v>6238.88</v>
      </c>
      <c r="AL2304" s="52">
        <v>6347.36</v>
      </c>
      <c r="AM2304" s="52">
        <v>6182.21</v>
      </c>
      <c r="AN2304" s="52">
        <v>6271.74</v>
      </c>
      <c r="AO2304" s="52">
        <v>6462.89</v>
      </c>
      <c r="AP2304" s="52">
        <v>6591.28</v>
      </c>
      <c r="AQ2304" s="52">
        <v>6681.09</v>
      </c>
      <c r="AR2304" s="52">
        <v>6734.64</v>
      </c>
      <c r="AS2304" s="52">
        <v>6832.95</v>
      </c>
      <c r="AT2304" s="52">
        <v>6939.64</v>
      </c>
      <c r="AU2304" s="52">
        <v>7033.48</v>
      </c>
      <c r="AV2304" s="52">
        <v>7147.8</v>
      </c>
      <c r="AW2304" s="52">
        <v>7260.45</v>
      </c>
      <c r="AX2304" s="52">
        <v>7359.94</v>
      </c>
      <c r="AY2304" s="52">
        <v>7453.29</v>
      </c>
      <c r="AZ2304" s="52">
        <v>7547.87</v>
      </c>
      <c r="BA2304" s="52">
        <v>7643.83</v>
      </c>
      <c r="BB2304" s="52">
        <v>7741.31</v>
      </c>
      <c r="BC2304">
        <v>2017</v>
      </c>
    </row>
    <row r="2305" spans="1:55" x14ac:dyDescent="0.25">
      <c r="A2305">
        <v>253</v>
      </c>
      <c r="B2305" t="s">
        <v>803</v>
      </c>
      <c r="C2305" t="s">
        <v>259</v>
      </c>
      <c r="D2305" t="s">
        <v>804</v>
      </c>
      <c r="E2305" t="s">
        <v>260</v>
      </c>
      <c r="F2305" t="s">
        <v>261</v>
      </c>
      <c r="G2305" t="s">
        <v>229</v>
      </c>
      <c r="H2305" t="s">
        <v>220</v>
      </c>
      <c r="I2305" t="s">
        <v>262</v>
      </c>
      <c r="J2305">
        <v>830.32100000000003</v>
      </c>
      <c r="K2305">
        <v>723.86300000000006</v>
      </c>
      <c r="L2305">
        <v>709.19600000000003</v>
      </c>
      <c r="M2305">
        <v>675.08900000000006</v>
      </c>
      <c r="N2305">
        <v>490.65300000000002</v>
      </c>
      <c r="O2305">
        <v>473.30599999999998</v>
      </c>
      <c r="P2305">
        <v>471.73500000000001</v>
      </c>
      <c r="Q2305">
        <v>473.95299999999997</v>
      </c>
      <c r="R2305">
        <v>545.548</v>
      </c>
      <c r="S2305">
        <v>613.80899999999997</v>
      </c>
      <c r="T2305">
        <v>917.62699999999995</v>
      </c>
      <c r="U2305">
        <v>985.43</v>
      </c>
      <c r="V2305" s="52">
        <v>1076.56</v>
      </c>
      <c r="W2305" s="52">
        <v>1221.26</v>
      </c>
      <c r="X2305" s="52">
        <v>1386.17</v>
      </c>
      <c r="Y2305" s="52">
        <v>1590.37</v>
      </c>
      <c r="Z2305" s="52">
        <v>1690.71</v>
      </c>
      <c r="AA2305" s="52">
        <v>1783.89</v>
      </c>
      <c r="AB2305" s="52">
        <v>1892.16</v>
      </c>
      <c r="AC2305" s="52">
        <v>1935.54</v>
      </c>
      <c r="AD2305" s="52">
        <v>2007.65</v>
      </c>
      <c r="AE2305" s="52">
        <v>2078.2600000000002</v>
      </c>
      <c r="AF2305" s="52">
        <v>2132.02</v>
      </c>
      <c r="AG2305" s="52">
        <v>2218.41</v>
      </c>
      <c r="AH2305" s="52">
        <v>2287.4699999999998</v>
      </c>
      <c r="AI2305" s="52">
        <v>2437.48</v>
      </c>
      <c r="AJ2305" s="52">
        <v>2634.33</v>
      </c>
      <c r="AK2305" s="52">
        <v>2790.01</v>
      </c>
      <c r="AL2305" s="52">
        <v>2938.71</v>
      </c>
      <c r="AM2305" s="52">
        <v>2860.54</v>
      </c>
      <c r="AN2305" s="52">
        <v>2978.76</v>
      </c>
      <c r="AO2305" s="52">
        <v>3251.08</v>
      </c>
      <c r="AP2305" s="52">
        <v>3400.18</v>
      </c>
      <c r="AQ2305" s="52">
        <v>3466.38</v>
      </c>
      <c r="AR2305" s="52">
        <v>3529.55</v>
      </c>
      <c r="AS2305" s="52">
        <v>3628.06</v>
      </c>
      <c r="AT2305" s="52">
        <v>3704.24</v>
      </c>
      <c r="AU2305" s="52">
        <v>3787.33</v>
      </c>
      <c r="AV2305" s="52">
        <v>3923.71</v>
      </c>
      <c r="AW2305" s="52">
        <v>4027.49</v>
      </c>
      <c r="AX2305" s="52">
        <v>4170.1499999999996</v>
      </c>
      <c r="AY2305" s="52">
        <v>4306.91</v>
      </c>
      <c r="AZ2305" s="52">
        <v>4450.92</v>
      </c>
      <c r="BA2305" s="52">
        <v>4592.46</v>
      </c>
      <c r="BB2305" s="52">
        <v>4736.66</v>
      </c>
      <c r="BC2305">
        <v>2017</v>
      </c>
    </row>
    <row r="2306" spans="1:55" x14ac:dyDescent="0.25">
      <c r="A2306">
        <v>253</v>
      </c>
      <c r="B2306" t="s">
        <v>803</v>
      </c>
      <c r="C2306" t="s">
        <v>263</v>
      </c>
      <c r="D2306" t="s">
        <v>804</v>
      </c>
      <c r="E2306" t="s">
        <v>260</v>
      </c>
      <c r="F2306" t="s">
        <v>264</v>
      </c>
      <c r="G2306" t="s">
        <v>242</v>
      </c>
      <c r="H2306" t="s">
        <v>220</v>
      </c>
      <c r="I2306" t="s">
        <v>262</v>
      </c>
      <c r="J2306">
        <v>830.32100000000003</v>
      </c>
      <c r="K2306">
        <v>723.86300000000006</v>
      </c>
      <c r="L2306">
        <v>709.19600000000003</v>
      </c>
      <c r="M2306">
        <v>675.08900000000006</v>
      </c>
      <c r="N2306">
        <v>490.65300000000002</v>
      </c>
      <c r="O2306">
        <v>473.30599999999998</v>
      </c>
      <c r="P2306">
        <v>471.73500000000001</v>
      </c>
      <c r="Q2306">
        <v>473.95299999999997</v>
      </c>
      <c r="R2306">
        <v>545.548</v>
      </c>
      <c r="S2306">
        <v>613.80899999999997</v>
      </c>
      <c r="T2306">
        <v>917.62699999999995</v>
      </c>
      <c r="U2306">
        <v>985.43</v>
      </c>
      <c r="V2306" s="52">
        <v>1076.56</v>
      </c>
      <c r="W2306" s="52">
        <v>1221.26</v>
      </c>
      <c r="X2306" s="52">
        <v>1386.17</v>
      </c>
      <c r="Y2306" s="52">
        <v>1590.37</v>
      </c>
      <c r="Z2306" s="52">
        <v>1690.71</v>
      </c>
      <c r="AA2306" s="52">
        <v>1783.89</v>
      </c>
      <c r="AB2306" s="52">
        <v>1892.16</v>
      </c>
      <c r="AC2306" s="52">
        <v>1935.54</v>
      </c>
      <c r="AD2306" s="52">
        <v>2007.65</v>
      </c>
      <c r="AE2306" s="52">
        <v>2078.2600000000002</v>
      </c>
      <c r="AF2306" s="52">
        <v>2132.02</v>
      </c>
      <c r="AG2306" s="52">
        <v>2218.41</v>
      </c>
      <c r="AH2306" s="52">
        <v>2287.4699999999998</v>
      </c>
      <c r="AI2306" s="52">
        <v>2437.48</v>
      </c>
      <c r="AJ2306" s="52">
        <v>2634.33</v>
      </c>
      <c r="AK2306" s="52">
        <v>2790.01</v>
      </c>
      <c r="AL2306" s="52">
        <v>2938.71</v>
      </c>
      <c r="AM2306" s="52">
        <v>2860.54</v>
      </c>
      <c r="AN2306" s="52">
        <v>2978.76</v>
      </c>
      <c r="AO2306" s="52">
        <v>3251.08</v>
      </c>
      <c r="AP2306" s="52">
        <v>3400.18</v>
      </c>
      <c r="AQ2306" s="52">
        <v>3466.38</v>
      </c>
      <c r="AR2306" s="52">
        <v>3529.55</v>
      </c>
      <c r="AS2306" s="52">
        <v>3628.06</v>
      </c>
      <c r="AT2306" s="52">
        <v>3704.24</v>
      </c>
      <c r="AU2306" s="52">
        <v>3787.33</v>
      </c>
      <c r="AV2306" s="52">
        <v>3923.71</v>
      </c>
      <c r="AW2306" s="52">
        <v>4027.49</v>
      </c>
      <c r="AX2306" s="52">
        <v>4170.1499999999996</v>
      </c>
      <c r="AY2306" s="52">
        <v>4306.91</v>
      </c>
      <c r="AZ2306" s="52">
        <v>4450.92</v>
      </c>
      <c r="BA2306" s="52">
        <v>4592.46</v>
      </c>
      <c r="BB2306" s="52">
        <v>4736.66</v>
      </c>
      <c r="BC2306">
        <v>2017</v>
      </c>
    </row>
    <row r="2307" spans="1:55" x14ac:dyDescent="0.25">
      <c r="A2307">
        <v>253</v>
      </c>
      <c r="B2307" t="s">
        <v>803</v>
      </c>
      <c r="C2307" t="s">
        <v>265</v>
      </c>
      <c r="D2307" t="s">
        <v>804</v>
      </c>
      <c r="E2307" t="s">
        <v>260</v>
      </c>
      <c r="F2307" t="s">
        <v>266</v>
      </c>
      <c r="G2307" t="s">
        <v>246</v>
      </c>
      <c r="H2307" t="s">
        <v>220</v>
      </c>
      <c r="I2307" t="s">
        <v>262</v>
      </c>
      <c r="J2307" s="52">
        <v>2147.85</v>
      </c>
      <c r="K2307" s="52">
        <v>2191.61</v>
      </c>
      <c r="L2307" s="52">
        <v>2163.3000000000002</v>
      </c>
      <c r="M2307" s="52">
        <v>2269.02</v>
      </c>
      <c r="N2307" s="52">
        <v>2367.67</v>
      </c>
      <c r="O2307" s="52">
        <v>2438.13</v>
      </c>
      <c r="P2307" s="52">
        <v>2466.7800000000002</v>
      </c>
      <c r="Q2307" s="52">
        <v>2560.31</v>
      </c>
      <c r="R2307" s="52">
        <v>2662.93</v>
      </c>
      <c r="S2307" s="52">
        <v>2750.45</v>
      </c>
      <c r="T2307" s="52">
        <v>2940.16</v>
      </c>
      <c r="U2307" s="52">
        <v>3038.72</v>
      </c>
      <c r="V2307" s="52">
        <v>3282.98</v>
      </c>
      <c r="W2307" s="52">
        <v>3510.82</v>
      </c>
      <c r="X2307" s="52">
        <v>3706.52</v>
      </c>
      <c r="Y2307" s="52">
        <v>3913.96</v>
      </c>
      <c r="Z2307" s="52">
        <v>3975.7</v>
      </c>
      <c r="AA2307" s="52">
        <v>4127.3599999999997</v>
      </c>
      <c r="AB2307" s="52">
        <v>4247.54</v>
      </c>
      <c r="AC2307" s="52">
        <v>4364.21</v>
      </c>
      <c r="AD2307" s="52">
        <v>4481.26</v>
      </c>
      <c r="AE2307" s="52">
        <v>4588.45</v>
      </c>
      <c r="AF2307" s="52">
        <v>4710.82</v>
      </c>
      <c r="AG2307" s="52">
        <v>4848.7700000000004</v>
      </c>
      <c r="AH2307" s="52">
        <v>4998.54</v>
      </c>
      <c r="AI2307" s="52">
        <v>5288.45</v>
      </c>
      <c r="AJ2307" s="52">
        <v>5644.31</v>
      </c>
      <c r="AK2307" s="52">
        <v>5880.75</v>
      </c>
      <c r="AL2307" s="52">
        <v>6099.36</v>
      </c>
      <c r="AM2307" s="52">
        <v>5985.96</v>
      </c>
      <c r="AN2307" s="52">
        <v>6143.41</v>
      </c>
      <c r="AO2307" s="52">
        <v>6462.89</v>
      </c>
      <c r="AP2307" s="52">
        <v>6717.7</v>
      </c>
      <c r="AQ2307" s="52">
        <v>6928.7</v>
      </c>
      <c r="AR2307" s="52">
        <v>7116.38</v>
      </c>
      <c r="AS2307" s="52">
        <v>7297.49</v>
      </c>
      <c r="AT2307" s="52">
        <v>7492.44</v>
      </c>
      <c r="AU2307" s="52">
        <v>7738.12</v>
      </c>
      <c r="AV2307" s="52">
        <v>8041.2</v>
      </c>
      <c r="AW2307" s="52">
        <v>8313.16</v>
      </c>
      <c r="AX2307" s="52">
        <v>8603.0400000000009</v>
      </c>
      <c r="AY2307" s="52">
        <v>8893.2800000000007</v>
      </c>
      <c r="AZ2307" s="52">
        <v>9192.48</v>
      </c>
      <c r="BA2307" s="52">
        <v>9502.2800000000007</v>
      </c>
      <c r="BB2307" s="52">
        <v>9824.86</v>
      </c>
      <c r="BC2307">
        <v>2017</v>
      </c>
    </row>
    <row r="2308" spans="1:55" x14ac:dyDescent="0.25">
      <c r="A2308">
        <v>253</v>
      </c>
      <c r="B2308" t="s">
        <v>803</v>
      </c>
      <c r="C2308" t="s">
        <v>267</v>
      </c>
      <c r="D2308" t="s">
        <v>804</v>
      </c>
      <c r="E2308" t="s">
        <v>268</v>
      </c>
      <c r="F2308" t="s">
        <v>269</v>
      </c>
      <c r="G2308" t="s">
        <v>270</v>
      </c>
    </row>
    <row r="2309" spans="1:55" x14ac:dyDescent="0.25">
      <c r="A2309">
        <v>253</v>
      </c>
      <c r="B2309" t="s">
        <v>803</v>
      </c>
      <c r="C2309" t="s">
        <v>271</v>
      </c>
      <c r="D2309" t="s">
        <v>804</v>
      </c>
      <c r="E2309" t="s">
        <v>272</v>
      </c>
      <c r="F2309" t="s">
        <v>273</v>
      </c>
      <c r="G2309" t="s">
        <v>274</v>
      </c>
      <c r="I2309" t="s">
        <v>243</v>
      </c>
      <c r="J2309">
        <v>7.5999999999999998E-2</v>
      </c>
      <c r="K2309">
        <v>7.0999999999999994E-2</v>
      </c>
      <c r="L2309">
        <v>6.6000000000000003E-2</v>
      </c>
      <c r="M2309">
        <v>6.5000000000000002E-2</v>
      </c>
      <c r="N2309">
        <v>6.4000000000000001E-2</v>
      </c>
      <c r="O2309">
        <v>6.2E-2</v>
      </c>
      <c r="P2309">
        <v>0.06</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5.6000000000000001E-2</v>
      </c>
      <c r="AA2309">
        <v>5.5E-2</v>
      </c>
      <c r="AB2309">
        <v>5.5E-2</v>
      </c>
      <c r="AC2309">
        <v>5.3999999999999999E-2</v>
      </c>
      <c r="AD2309">
        <v>5.1999999999999998E-2</v>
      </c>
      <c r="AE2309">
        <v>5.1999999999999998E-2</v>
      </c>
      <c r="AF2309">
        <v>5.0999999999999997E-2</v>
      </c>
      <c r="AG2309">
        <v>0.05</v>
      </c>
      <c r="AH2309">
        <v>4.8000000000000001E-2</v>
      </c>
      <c r="AI2309">
        <v>4.7E-2</v>
      </c>
      <c r="AJ2309">
        <v>4.7E-2</v>
      </c>
      <c r="AK2309">
        <v>4.4999999999999998E-2</v>
      </c>
      <c r="AL2309">
        <v>4.4999999999999998E-2</v>
      </c>
      <c r="AM2309">
        <v>4.3999999999999997E-2</v>
      </c>
      <c r="AN2309">
        <v>4.2999999999999997E-2</v>
      </c>
      <c r="AO2309">
        <v>4.2000000000000003E-2</v>
      </c>
      <c r="AP2309">
        <v>4.2000000000000003E-2</v>
      </c>
      <c r="AQ2309">
        <v>4.2000000000000003E-2</v>
      </c>
      <c r="AR2309">
        <v>4.1000000000000002E-2</v>
      </c>
      <c r="AS2309">
        <v>4.1000000000000002E-2</v>
      </c>
      <c r="AT2309">
        <v>0.04</v>
      </c>
      <c r="AU2309">
        <v>0.04</v>
      </c>
      <c r="AV2309">
        <v>0.04</v>
      </c>
      <c r="AW2309">
        <v>3.9E-2</v>
      </c>
      <c r="AX2309">
        <v>3.9E-2</v>
      </c>
      <c r="AY2309">
        <v>3.7999999999999999E-2</v>
      </c>
      <c r="AZ2309">
        <v>3.7999999999999999E-2</v>
      </c>
      <c r="BA2309">
        <v>3.6999999999999998E-2</v>
      </c>
      <c r="BB2309">
        <v>3.6999999999999998E-2</v>
      </c>
      <c r="BC2309">
        <v>2018</v>
      </c>
    </row>
    <row r="2310" spans="1:55" x14ac:dyDescent="0.25">
      <c r="A2310">
        <v>253</v>
      </c>
      <c r="B2310" t="s">
        <v>803</v>
      </c>
      <c r="C2310" t="s">
        <v>275</v>
      </c>
      <c r="D2310" t="s">
        <v>804</v>
      </c>
      <c r="E2310" t="s">
        <v>276</v>
      </c>
      <c r="F2310" t="s">
        <v>277</v>
      </c>
      <c r="G2310" t="s">
        <v>278</v>
      </c>
      <c r="I2310" t="s">
        <v>243</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0.44500000000000001</v>
      </c>
      <c r="AC2310">
        <v>0.44400000000000001</v>
      </c>
      <c r="AD2310">
        <v>0.44800000000000001</v>
      </c>
      <c r="AE2310">
        <v>0.45300000000000001</v>
      </c>
      <c r="AF2310">
        <v>0.45300000000000001</v>
      </c>
      <c r="AG2310">
        <v>0.45800000000000002</v>
      </c>
      <c r="AH2310">
        <v>0.45800000000000002</v>
      </c>
      <c r="AI2310">
        <v>0.46100000000000002</v>
      </c>
      <c r="AJ2310">
        <v>0.46700000000000003</v>
      </c>
      <c r="AK2310">
        <v>0.47399999999999998</v>
      </c>
      <c r="AL2310">
        <v>0.48199999999999998</v>
      </c>
      <c r="AM2310">
        <v>0.47799999999999998</v>
      </c>
      <c r="AN2310">
        <v>0.48499999999999999</v>
      </c>
      <c r="AO2310">
        <v>0.503</v>
      </c>
      <c r="AP2310">
        <v>0.50600000000000001</v>
      </c>
      <c r="AQ2310">
        <v>0.5</v>
      </c>
      <c r="AR2310">
        <v>0.496</v>
      </c>
      <c r="AS2310">
        <v>0.497</v>
      </c>
      <c r="AT2310">
        <v>0.49399999999999999</v>
      </c>
      <c r="AU2310">
        <v>0.48899999999999999</v>
      </c>
      <c r="AV2310">
        <v>0.48799999999999999</v>
      </c>
      <c r="AW2310">
        <v>0.48399999999999999</v>
      </c>
      <c r="AX2310">
        <v>0.48499999999999999</v>
      </c>
      <c r="AY2310">
        <v>0.48399999999999999</v>
      </c>
      <c r="AZ2310">
        <v>0.48399999999999999</v>
      </c>
      <c r="BA2310">
        <v>0.48299999999999998</v>
      </c>
      <c r="BB2310">
        <v>0.48199999999999998</v>
      </c>
      <c r="BC2310">
        <v>2018</v>
      </c>
    </row>
    <row r="2311" spans="1:55" x14ac:dyDescent="0.25">
      <c r="A2311">
        <v>253</v>
      </c>
      <c r="B2311" t="s">
        <v>803</v>
      </c>
      <c r="C2311" t="s">
        <v>279</v>
      </c>
      <c r="D2311" t="s">
        <v>804</v>
      </c>
      <c r="E2311" t="s">
        <v>280</v>
      </c>
      <c r="F2311" t="s">
        <v>281</v>
      </c>
      <c r="G2311" t="s">
        <v>282</v>
      </c>
      <c r="I2311" t="s">
        <v>805</v>
      </c>
      <c r="J2311" t="s">
        <v>232</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15.952</v>
      </c>
      <c r="AU2311">
        <v>16.318999999999999</v>
      </c>
      <c r="AV2311">
        <v>20.13</v>
      </c>
      <c r="AW2311">
        <v>18.553000000000001</v>
      </c>
      <c r="AX2311">
        <v>16.518000000000001</v>
      </c>
      <c r="AY2311">
        <v>16.481999999999999</v>
      </c>
      <c r="AZ2311">
        <v>16.425999999999998</v>
      </c>
      <c r="BA2311">
        <v>16.376999999999999</v>
      </c>
      <c r="BB2311">
        <v>16.483000000000001</v>
      </c>
      <c r="BC2311">
        <v>2018</v>
      </c>
    </row>
    <row r="2312" spans="1:55" x14ac:dyDescent="0.25">
      <c r="A2312">
        <v>253</v>
      </c>
      <c r="B2312" t="s">
        <v>803</v>
      </c>
      <c r="C2312" t="s">
        <v>283</v>
      </c>
      <c r="D2312" t="s">
        <v>804</v>
      </c>
      <c r="E2312" t="s">
        <v>284</v>
      </c>
      <c r="F2312" t="s">
        <v>285</v>
      </c>
      <c r="G2312" t="s">
        <v>282</v>
      </c>
      <c r="I2312" t="s">
        <v>805</v>
      </c>
      <c r="J2312" t="s">
        <v>232</v>
      </c>
      <c r="K2312">
        <v>10.644</v>
      </c>
      <c r="L2312">
        <v>11.548999999999999</v>
      </c>
      <c r="M2312">
        <v>13.52</v>
      </c>
      <c r="N2312">
        <v>11.72</v>
      </c>
      <c r="O2312">
        <v>9.0399999999999991</v>
      </c>
      <c r="P2312">
        <v>19.215</v>
      </c>
      <c r="Q2312">
        <v>16.853000000000002</v>
      </c>
      <c r="R2312">
        <v>13.275</v>
      </c>
      <c r="S2312">
        <v>6.9169999999999998</v>
      </c>
      <c r="T2312">
        <v>11.555</v>
      </c>
      <c r="U2312">
        <v>12.608000000000001</v>
      </c>
      <c r="V2312">
        <v>16.89</v>
      </c>
      <c r="W2312">
        <v>18.119</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12.824999999999999</v>
      </c>
      <c r="AT2312">
        <v>13.882999999999999</v>
      </c>
      <c r="AU2312">
        <v>14.307</v>
      </c>
      <c r="AV2312">
        <v>15.364000000000001</v>
      </c>
      <c r="AW2312">
        <v>14.145</v>
      </c>
      <c r="AX2312">
        <v>12.068</v>
      </c>
      <c r="AY2312">
        <v>11.871</v>
      </c>
      <c r="AZ2312">
        <v>11.7</v>
      </c>
      <c r="BA2312">
        <v>11.618</v>
      </c>
      <c r="BB2312">
        <v>11.497999999999999</v>
      </c>
      <c r="BC2312">
        <v>2018</v>
      </c>
    </row>
    <row r="2313" spans="1:55" x14ac:dyDescent="0.25">
      <c r="A2313">
        <v>253</v>
      </c>
      <c r="B2313" t="s">
        <v>803</v>
      </c>
      <c r="C2313" t="s">
        <v>286</v>
      </c>
      <c r="D2313" t="s">
        <v>804</v>
      </c>
      <c r="E2313" t="s">
        <v>287</v>
      </c>
      <c r="F2313" t="s">
        <v>288</v>
      </c>
      <c r="G2313" t="s">
        <v>250</v>
      </c>
      <c r="I2313" t="s">
        <v>806</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113.086</v>
      </c>
      <c r="AX2313">
        <v>114.55500000000001</v>
      </c>
      <c r="AY2313">
        <v>115.815</v>
      </c>
      <c r="AZ2313">
        <v>117.089</v>
      </c>
      <c r="BA2313">
        <v>118.259</v>
      </c>
      <c r="BB2313">
        <v>119.44199999999999</v>
      </c>
      <c r="BC2313">
        <v>2018</v>
      </c>
    </row>
    <row r="2314" spans="1:55" x14ac:dyDescent="0.25">
      <c r="A2314">
        <v>253</v>
      </c>
      <c r="B2314" t="s">
        <v>803</v>
      </c>
      <c r="C2314" t="s">
        <v>290</v>
      </c>
      <c r="D2314" t="s">
        <v>804</v>
      </c>
      <c r="E2314" t="s">
        <v>287</v>
      </c>
      <c r="F2314" t="s">
        <v>291</v>
      </c>
      <c r="G2314" t="s">
        <v>235</v>
      </c>
      <c r="I2314" t="s">
        <v>292</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0.64700000000000002</v>
      </c>
      <c r="AX2314">
        <v>1.2989999999999999</v>
      </c>
      <c r="AY2314">
        <v>1.099</v>
      </c>
      <c r="AZ2314">
        <v>1.1000000000000001</v>
      </c>
      <c r="BA2314">
        <v>0.999</v>
      </c>
      <c r="BB2314">
        <v>1.0009999999999999</v>
      </c>
      <c r="BC2314">
        <v>2018</v>
      </c>
    </row>
    <row r="2315" spans="1:55" x14ac:dyDescent="0.25">
      <c r="A2315">
        <v>253</v>
      </c>
      <c r="B2315" t="s">
        <v>803</v>
      </c>
      <c r="C2315" t="s">
        <v>293</v>
      </c>
      <c r="D2315" t="s">
        <v>804</v>
      </c>
      <c r="E2315" t="s">
        <v>294</v>
      </c>
      <c r="F2315" t="s">
        <v>295</v>
      </c>
      <c r="G2315" t="s">
        <v>250</v>
      </c>
      <c r="I2315" t="s">
        <v>806</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113.872</v>
      </c>
      <c r="AX2315">
        <v>115.239</v>
      </c>
      <c r="AY2315">
        <v>116.39100000000001</v>
      </c>
      <c r="AZ2315">
        <v>117.788</v>
      </c>
      <c r="BA2315">
        <v>118.73</v>
      </c>
      <c r="BB2315">
        <v>120.155</v>
      </c>
      <c r="BC2315">
        <v>2018</v>
      </c>
    </row>
    <row r="2316" spans="1:55" x14ac:dyDescent="0.25">
      <c r="A2316">
        <v>253</v>
      </c>
      <c r="B2316" t="s">
        <v>803</v>
      </c>
      <c r="C2316" t="s">
        <v>296</v>
      </c>
      <c r="D2316" t="s">
        <v>804</v>
      </c>
      <c r="E2316" t="s">
        <v>294</v>
      </c>
      <c r="F2316" t="s">
        <v>297</v>
      </c>
      <c r="G2316" t="s">
        <v>235</v>
      </c>
      <c r="I2316" t="s">
        <v>298</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1.4</v>
      </c>
      <c r="AX2316">
        <v>1.2</v>
      </c>
      <c r="AY2316">
        <v>1</v>
      </c>
      <c r="AZ2316">
        <v>1.2</v>
      </c>
      <c r="BA2316">
        <v>0.8</v>
      </c>
      <c r="BB2316">
        <v>1.2</v>
      </c>
      <c r="BC2316">
        <v>2018</v>
      </c>
    </row>
    <row r="2317" spans="1:55" x14ac:dyDescent="0.25">
      <c r="A2317">
        <v>253</v>
      </c>
      <c r="B2317" t="s">
        <v>803</v>
      </c>
      <c r="C2317" t="s">
        <v>299</v>
      </c>
      <c r="D2317" t="s">
        <v>804</v>
      </c>
      <c r="E2317" t="s">
        <v>300</v>
      </c>
      <c r="G2317" t="s">
        <v>274</v>
      </c>
    </row>
    <row r="2318" spans="1:55" x14ac:dyDescent="0.25">
      <c r="A2318">
        <v>253</v>
      </c>
      <c r="B2318" t="s">
        <v>803</v>
      </c>
      <c r="C2318" t="s">
        <v>301</v>
      </c>
      <c r="D2318" t="s">
        <v>804</v>
      </c>
      <c r="E2318" t="s">
        <v>302</v>
      </c>
      <c r="F2318" t="s">
        <v>303</v>
      </c>
      <c r="G2318" t="s">
        <v>235</v>
      </c>
      <c r="I2318" t="s">
        <v>807</v>
      </c>
      <c r="J2318">
        <v>-2.222</v>
      </c>
      <c r="K2318">
        <v>-9.3179999999999996</v>
      </c>
      <c r="L2318">
        <v>-22.806999999999999</v>
      </c>
      <c r="M2318">
        <v>12.987</v>
      </c>
      <c r="N2318">
        <v>2.0110000000000001</v>
      </c>
      <c r="O2318">
        <v>0.56299999999999994</v>
      </c>
      <c r="P2318">
        <v>-2.8010000000000002</v>
      </c>
      <c r="Q2318">
        <v>0</v>
      </c>
      <c r="R2318">
        <v>29.789000000000001</v>
      </c>
      <c r="S2318">
        <v>-4.3600000000000003</v>
      </c>
      <c r="T2318">
        <v>-7.2450000000000001</v>
      </c>
      <c r="U2318">
        <v>21.7</v>
      </c>
      <c r="V2318">
        <v>2.2050000000000001</v>
      </c>
      <c r="W2318">
        <v>6.8650000000000002</v>
      </c>
      <c r="X2318">
        <v>2.0960000000000001</v>
      </c>
      <c r="Y2318">
        <v>13.212999999999999</v>
      </c>
      <c r="Z2318">
        <v>-10.170999999999999</v>
      </c>
      <c r="AA2318">
        <v>21.846</v>
      </c>
      <c r="AB2318">
        <v>-1.8069999999999999</v>
      </c>
      <c r="AC2318">
        <v>5.1070000000000002</v>
      </c>
      <c r="AD2318">
        <v>14.564</v>
      </c>
      <c r="AE2318">
        <v>5.0830000000000002</v>
      </c>
      <c r="AF2318">
        <v>1.117</v>
      </c>
      <c r="AG2318">
        <v>4.218</v>
      </c>
      <c r="AH2318">
        <v>0.95299999999999996</v>
      </c>
      <c r="AI2318">
        <v>7.8380000000000001</v>
      </c>
      <c r="AJ2318">
        <v>10.872</v>
      </c>
      <c r="AK2318">
        <v>10.335000000000001</v>
      </c>
      <c r="AL2318">
        <v>-6.008</v>
      </c>
      <c r="AM2318">
        <v>-14.385999999999999</v>
      </c>
      <c r="AN2318">
        <v>8.3780000000000001</v>
      </c>
      <c r="AO2318">
        <v>6.8090000000000002</v>
      </c>
      <c r="AP2318">
        <v>2.246</v>
      </c>
      <c r="AQ2318">
        <v>6.02</v>
      </c>
      <c r="AR2318">
        <v>0.25900000000000001</v>
      </c>
      <c r="AS2318">
        <v>8.0579999999999998</v>
      </c>
      <c r="AT2318">
        <v>1.8169999999999999</v>
      </c>
      <c r="AU2318">
        <v>3.8370000000000002</v>
      </c>
      <c r="AV2318">
        <v>7.1340000000000003</v>
      </c>
      <c r="AW2318">
        <v>3.4329999999999998</v>
      </c>
      <c r="AX2318">
        <v>3.1850000000000001</v>
      </c>
      <c r="AY2318">
        <v>3.1429999999999998</v>
      </c>
      <c r="AZ2318">
        <v>3.0659999999999998</v>
      </c>
      <c r="BA2318">
        <v>3.04</v>
      </c>
      <c r="BB2318">
        <v>3.0539999999999998</v>
      </c>
      <c r="BC2318">
        <v>2018</v>
      </c>
    </row>
    <row r="2319" spans="1:55" x14ac:dyDescent="0.25">
      <c r="A2319">
        <v>253</v>
      </c>
      <c r="B2319" t="s">
        <v>803</v>
      </c>
      <c r="C2319" t="s">
        <v>305</v>
      </c>
      <c r="D2319" t="s">
        <v>804</v>
      </c>
      <c r="E2319" t="s">
        <v>306</v>
      </c>
      <c r="F2319" t="s">
        <v>307</v>
      </c>
      <c r="G2319" t="s">
        <v>235</v>
      </c>
      <c r="I2319" t="s">
        <v>807</v>
      </c>
      <c r="J2319">
        <v>-21.797999999999998</v>
      </c>
      <c r="K2319">
        <v>-2.4249999999999998</v>
      </c>
      <c r="L2319">
        <v>-4.1890000000000001</v>
      </c>
      <c r="M2319">
        <v>5.1980000000000004</v>
      </c>
      <c r="N2319">
        <v>11.167999999999999</v>
      </c>
      <c r="O2319">
        <v>10.1</v>
      </c>
      <c r="P2319">
        <v>-6.3</v>
      </c>
      <c r="Q2319">
        <v>5.4</v>
      </c>
      <c r="R2319">
        <v>35.692999999999998</v>
      </c>
      <c r="S2319">
        <v>-8.3439999999999994</v>
      </c>
      <c r="T2319">
        <v>-2.012</v>
      </c>
      <c r="U2319">
        <v>29.268000000000001</v>
      </c>
      <c r="V2319">
        <v>0.68799999999999994</v>
      </c>
      <c r="W2319">
        <v>7.351</v>
      </c>
      <c r="X2319">
        <v>0.98299999999999998</v>
      </c>
      <c r="Y2319">
        <v>12.987</v>
      </c>
      <c r="Z2319">
        <v>-11.637</v>
      </c>
      <c r="AA2319">
        <v>20.280999999999999</v>
      </c>
      <c r="AB2319">
        <v>-6.0839999999999996</v>
      </c>
      <c r="AC2319">
        <v>4.0049999999999999</v>
      </c>
      <c r="AD2319">
        <v>14.766</v>
      </c>
      <c r="AE2319">
        <v>5.968</v>
      </c>
      <c r="AF2319">
        <v>0.54900000000000004</v>
      </c>
      <c r="AG2319">
        <v>5.5659999999999998</v>
      </c>
      <c r="AH2319">
        <v>2.9220000000000002</v>
      </c>
      <c r="AI2319">
        <v>9.1809999999999992</v>
      </c>
      <c r="AJ2319">
        <v>11.542</v>
      </c>
      <c r="AK2319">
        <v>11.675000000000001</v>
      </c>
      <c r="AL2319">
        <v>-6.383</v>
      </c>
      <c r="AM2319">
        <v>-12.565</v>
      </c>
      <c r="AN2319">
        <v>8.1340000000000003</v>
      </c>
      <c r="AO2319">
        <v>7.1239999999999997</v>
      </c>
      <c r="AP2319">
        <v>0.98599999999999999</v>
      </c>
      <c r="AQ2319">
        <v>5.6449999999999996</v>
      </c>
      <c r="AR2319">
        <v>0.65800000000000003</v>
      </c>
      <c r="AS2319">
        <v>8.2590000000000003</v>
      </c>
      <c r="AT2319">
        <v>-0.372</v>
      </c>
      <c r="AU2319">
        <v>3.9820000000000002</v>
      </c>
      <c r="AV2319">
        <v>7.6929999999999996</v>
      </c>
      <c r="AW2319">
        <v>3.9089999999999998</v>
      </c>
      <c r="AX2319">
        <v>3.5150000000000001</v>
      </c>
      <c r="AY2319">
        <v>3.456</v>
      </c>
      <c r="AZ2319">
        <v>3.3730000000000002</v>
      </c>
      <c r="BA2319">
        <v>3.3570000000000002</v>
      </c>
      <c r="BB2319">
        <v>3.3759999999999999</v>
      </c>
      <c r="BC2319">
        <v>2018</v>
      </c>
    </row>
    <row r="2320" spans="1:55" x14ac:dyDescent="0.25">
      <c r="A2320">
        <v>253</v>
      </c>
      <c r="B2320" t="s">
        <v>803</v>
      </c>
      <c r="C2320" t="s">
        <v>308</v>
      </c>
      <c r="D2320" t="s">
        <v>804</v>
      </c>
      <c r="E2320" t="s">
        <v>309</v>
      </c>
      <c r="F2320" t="s">
        <v>310</v>
      </c>
      <c r="G2320" t="s">
        <v>235</v>
      </c>
      <c r="I2320" t="s">
        <v>807</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3.1070000000000002</v>
      </c>
      <c r="AC2320">
        <v>2.8719999999999999</v>
      </c>
      <c r="AD2320">
        <v>11.938000000000001</v>
      </c>
      <c r="AE2320">
        <v>-0.67200000000000004</v>
      </c>
      <c r="AF2320">
        <v>2.7080000000000002</v>
      </c>
      <c r="AG2320">
        <v>4.5519999999999996</v>
      </c>
      <c r="AH2320">
        <v>0.72099999999999997</v>
      </c>
      <c r="AI2320">
        <v>14.010999999999999</v>
      </c>
      <c r="AJ2320">
        <v>9.4420000000000002</v>
      </c>
      <c r="AK2320">
        <v>12.581</v>
      </c>
      <c r="AL2320">
        <v>4.4059999999999997</v>
      </c>
      <c r="AM2320">
        <v>-11.445</v>
      </c>
      <c r="AN2320">
        <v>15.936</v>
      </c>
      <c r="AO2320">
        <v>9.8889999999999993</v>
      </c>
      <c r="AP2320">
        <v>2.93</v>
      </c>
      <c r="AQ2320">
        <v>7.6989999999999998</v>
      </c>
      <c r="AR2320">
        <v>-0.21199999999999999</v>
      </c>
      <c r="AS2320">
        <v>3.7879999999999998</v>
      </c>
      <c r="AT2320">
        <v>3.867</v>
      </c>
      <c r="AU2320">
        <v>4.2830000000000004</v>
      </c>
      <c r="AV2320">
        <v>1.41</v>
      </c>
      <c r="AW2320">
        <v>2.5369999999999999</v>
      </c>
      <c r="AX2320">
        <v>2.4780000000000002</v>
      </c>
      <c r="AY2320">
        <v>2.8940000000000001</v>
      </c>
      <c r="AZ2320">
        <v>2.911</v>
      </c>
      <c r="BA2320">
        <v>2.7120000000000002</v>
      </c>
      <c r="BB2320">
        <v>2.306</v>
      </c>
      <c r="BC2320">
        <v>2018</v>
      </c>
    </row>
    <row r="2321" spans="1:55" x14ac:dyDescent="0.25">
      <c r="A2321">
        <v>253</v>
      </c>
      <c r="B2321" t="s">
        <v>803</v>
      </c>
      <c r="C2321" t="s">
        <v>311</v>
      </c>
      <c r="D2321" t="s">
        <v>804</v>
      </c>
      <c r="E2321" t="s">
        <v>312</v>
      </c>
      <c r="F2321" t="s">
        <v>313</v>
      </c>
      <c r="G2321" t="s">
        <v>235</v>
      </c>
      <c r="I2321" t="s">
        <v>807</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11.862</v>
      </c>
      <c r="AE2321">
        <v>-4.452</v>
      </c>
      <c r="AF2321">
        <v>2.855</v>
      </c>
      <c r="AG2321">
        <v>-0.47099999999999997</v>
      </c>
      <c r="AH2321">
        <v>7.593</v>
      </c>
      <c r="AI2321">
        <v>29.550999999999998</v>
      </c>
      <c r="AJ2321">
        <v>17.126999999999999</v>
      </c>
      <c r="AK2321">
        <v>22.07</v>
      </c>
      <c r="AL2321">
        <v>8.9440000000000008</v>
      </c>
      <c r="AM2321">
        <v>-9.5440000000000005</v>
      </c>
      <c r="AN2321">
        <v>16.373999999999999</v>
      </c>
      <c r="AO2321">
        <v>11.488</v>
      </c>
      <c r="AP2321">
        <v>-0.69899999999999995</v>
      </c>
      <c r="AQ2321">
        <v>4.7560000000000002</v>
      </c>
      <c r="AR2321">
        <v>-4.0750000000000002</v>
      </c>
      <c r="AS2321">
        <v>2.0939999999999999</v>
      </c>
      <c r="AT2321">
        <v>5.0380000000000003</v>
      </c>
      <c r="AU2321">
        <v>8.0920000000000005</v>
      </c>
      <c r="AV2321">
        <v>-1.347</v>
      </c>
      <c r="AW2321">
        <v>2.7839999999999998</v>
      </c>
      <c r="AX2321">
        <v>3.0139999999999998</v>
      </c>
      <c r="AY2321">
        <v>3.5609999999999999</v>
      </c>
      <c r="AZ2321">
        <v>3.5510000000000002</v>
      </c>
      <c r="BA2321">
        <v>3.2759999999999998</v>
      </c>
      <c r="BB2321">
        <v>3.0190000000000001</v>
      </c>
      <c r="BC2321">
        <v>2018</v>
      </c>
    </row>
    <row r="2322" spans="1:55" x14ac:dyDescent="0.25">
      <c r="A2322">
        <v>253</v>
      </c>
      <c r="B2322" t="s">
        <v>803</v>
      </c>
      <c r="C2322" t="s">
        <v>314</v>
      </c>
      <c r="D2322" t="s">
        <v>804</v>
      </c>
      <c r="E2322" t="s">
        <v>315</v>
      </c>
      <c r="F2322" t="s">
        <v>316</v>
      </c>
      <c r="G2322" t="s">
        <v>317</v>
      </c>
      <c r="I2322" t="s">
        <v>808</v>
      </c>
      <c r="J2322" t="s">
        <v>232</v>
      </c>
      <c r="K2322" t="s">
        <v>232</v>
      </c>
      <c r="L2322" t="s">
        <v>232</v>
      </c>
      <c r="M2322" t="s">
        <v>232</v>
      </c>
      <c r="N2322" t="s">
        <v>232</v>
      </c>
      <c r="O2322" t="s">
        <v>232</v>
      </c>
      <c r="P2322" t="s">
        <v>232</v>
      </c>
      <c r="Q2322" t="s">
        <v>232</v>
      </c>
      <c r="R2322">
        <v>10.154</v>
      </c>
      <c r="S2322">
        <v>9.0739999999999998</v>
      </c>
      <c r="T2322">
        <v>10</v>
      </c>
      <c r="U2322">
        <v>7.5</v>
      </c>
      <c r="V2322">
        <v>7.9</v>
      </c>
      <c r="W2322">
        <v>9.9</v>
      </c>
      <c r="X2322">
        <v>7.7</v>
      </c>
      <c r="Y2322">
        <v>7.7</v>
      </c>
      <c r="Z2322">
        <v>7.7</v>
      </c>
      <c r="AA2322">
        <v>8</v>
      </c>
      <c r="AB2322">
        <v>7.3</v>
      </c>
      <c r="AC2322">
        <v>7</v>
      </c>
      <c r="AD2322">
        <v>7</v>
      </c>
      <c r="AE2322">
        <v>7</v>
      </c>
      <c r="AF2322">
        <v>6.2</v>
      </c>
      <c r="AG2322">
        <v>6.9</v>
      </c>
      <c r="AH2322">
        <v>6.8</v>
      </c>
      <c r="AI2322">
        <v>7.2</v>
      </c>
      <c r="AJ2322">
        <v>5.718</v>
      </c>
      <c r="AK2322">
        <v>5.8170000000000002</v>
      </c>
      <c r="AL2322">
        <v>5.5140000000000002</v>
      </c>
      <c r="AM2322">
        <v>7.1159999999999997</v>
      </c>
      <c r="AN2322">
        <v>6.7729999999999997</v>
      </c>
      <c r="AO2322">
        <v>6.6</v>
      </c>
      <c r="AP2322">
        <v>6.2</v>
      </c>
      <c r="AQ2322">
        <v>5.6</v>
      </c>
      <c r="AR2322">
        <v>6.7</v>
      </c>
      <c r="AS2322">
        <v>6.5</v>
      </c>
      <c r="AT2322">
        <v>6.9</v>
      </c>
      <c r="AU2322">
        <v>6.8</v>
      </c>
      <c r="AV2322">
        <v>6.6849999999999996</v>
      </c>
      <c r="AW2322">
        <v>6.702</v>
      </c>
      <c r="AX2322">
        <v>6.8019999999999996</v>
      </c>
      <c r="AY2322">
        <v>6.8520000000000003</v>
      </c>
      <c r="AZ2322">
        <v>6.8520000000000003</v>
      </c>
      <c r="BA2322">
        <v>6.8520000000000003</v>
      </c>
      <c r="BB2322">
        <v>6.8520000000000003</v>
      </c>
      <c r="BC2322">
        <v>2017</v>
      </c>
    </row>
    <row r="2323" spans="1:55" x14ac:dyDescent="0.25">
      <c r="A2323">
        <v>253</v>
      </c>
      <c r="B2323" t="s">
        <v>803</v>
      </c>
      <c r="C2323" t="s">
        <v>318</v>
      </c>
      <c r="D2323" t="s">
        <v>804</v>
      </c>
      <c r="E2323" t="s">
        <v>319</v>
      </c>
      <c r="F2323" t="s">
        <v>320</v>
      </c>
      <c r="G2323" t="s">
        <v>321</v>
      </c>
      <c r="H2323" t="s">
        <v>322</v>
      </c>
    </row>
    <row r="2324" spans="1:55" x14ac:dyDescent="0.25">
      <c r="A2324">
        <v>253</v>
      </c>
      <c r="B2324" t="s">
        <v>803</v>
      </c>
      <c r="C2324" t="s">
        <v>323</v>
      </c>
      <c r="D2324" t="s">
        <v>804</v>
      </c>
      <c r="E2324" t="s">
        <v>324</v>
      </c>
      <c r="F2324" t="s">
        <v>325</v>
      </c>
      <c r="G2324" t="s">
        <v>321</v>
      </c>
      <c r="H2324" t="s">
        <v>322</v>
      </c>
      <c r="I2324" t="s">
        <v>791</v>
      </c>
      <c r="J2324">
        <v>4.7110000000000003</v>
      </c>
      <c r="K2324">
        <v>4.7649999999999997</v>
      </c>
      <c r="L2324">
        <v>4.8019999999999996</v>
      </c>
      <c r="M2324">
        <v>4.8310000000000004</v>
      </c>
      <c r="N2324">
        <v>4.8609999999999998</v>
      </c>
      <c r="O2324">
        <v>4.9000000000000004</v>
      </c>
      <c r="P2324">
        <v>4.95</v>
      </c>
      <c r="Q2324">
        <v>5.01</v>
      </c>
      <c r="R2324">
        <v>5.08</v>
      </c>
      <c r="S2324">
        <v>5.16</v>
      </c>
      <c r="T2324">
        <v>5.25</v>
      </c>
      <c r="U2324">
        <v>5.33</v>
      </c>
      <c r="V2324">
        <v>5.4</v>
      </c>
      <c r="W2324">
        <v>5.47</v>
      </c>
      <c r="X2324">
        <v>5.54</v>
      </c>
      <c r="Y2324">
        <v>5.61</v>
      </c>
      <c r="Z2324">
        <v>5.67</v>
      </c>
      <c r="AA2324">
        <v>5.73</v>
      </c>
      <c r="AB2324">
        <v>5.78</v>
      </c>
      <c r="AC2324">
        <v>5.83</v>
      </c>
      <c r="AD2324">
        <v>5.87</v>
      </c>
      <c r="AE2324">
        <v>5.91</v>
      </c>
      <c r="AF2324">
        <v>5.94</v>
      </c>
      <c r="AG2324">
        <v>5.97</v>
      </c>
      <c r="AH2324">
        <v>6</v>
      </c>
      <c r="AI2324">
        <v>6.03</v>
      </c>
      <c r="AJ2324">
        <v>6.0739999999999998</v>
      </c>
      <c r="AK2324">
        <v>6.0970000000000004</v>
      </c>
      <c r="AL2324">
        <v>6.1210000000000004</v>
      </c>
      <c r="AM2324">
        <v>6.1529999999999996</v>
      </c>
      <c r="AN2324">
        <v>6.1929999999999996</v>
      </c>
      <c r="AO2324">
        <v>6.2389999999999999</v>
      </c>
      <c r="AP2324">
        <v>6.29</v>
      </c>
      <c r="AQ2324">
        <v>6.3440000000000003</v>
      </c>
      <c r="AR2324">
        <v>6.4009999999999998</v>
      </c>
      <c r="AS2324">
        <v>6.46</v>
      </c>
      <c r="AT2324">
        <v>6.5209999999999999</v>
      </c>
      <c r="AU2324">
        <v>6.5819999999999999</v>
      </c>
      <c r="AV2324">
        <v>6.641</v>
      </c>
      <c r="AW2324">
        <v>6.7009999999999996</v>
      </c>
      <c r="AX2324">
        <v>6.7629999999999999</v>
      </c>
      <c r="AY2324">
        <v>6.8250000000000002</v>
      </c>
      <c r="AZ2324">
        <v>6.8879999999999999</v>
      </c>
      <c r="BA2324">
        <v>6.9509999999999996</v>
      </c>
      <c r="BB2324">
        <v>7.0140000000000002</v>
      </c>
      <c r="BC2324">
        <v>2017</v>
      </c>
    </row>
    <row r="2325" spans="1:55" x14ac:dyDescent="0.25">
      <c r="A2325">
        <v>253</v>
      </c>
      <c r="B2325" t="s">
        <v>803</v>
      </c>
      <c r="C2325" t="s">
        <v>327</v>
      </c>
      <c r="D2325" t="s">
        <v>804</v>
      </c>
      <c r="E2325" t="s">
        <v>328</v>
      </c>
      <c r="F2325" t="s">
        <v>329</v>
      </c>
      <c r="G2325" t="s">
        <v>229</v>
      </c>
      <c r="H2325" t="s">
        <v>230</v>
      </c>
      <c r="I2325" t="s">
        <v>809</v>
      </c>
      <c r="J2325" t="s">
        <v>232</v>
      </c>
      <c r="K2325" t="s">
        <v>232</v>
      </c>
      <c r="L2325" t="s">
        <v>232</v>
      </c>
      <c r="M2325" t="s">
        <v>232</v>
      </c>
      <c r="N2325" t="s">
        <v>232</v>
      </c>
      <c r="O2325" t="s">
        <v>232</v>
      </c>
      <c r="P2325" t="s">
        <v>232</v>
      </c>
      <c r="Q2325" t="s">
        <v>232</v>
      </c>
      <c r="R2325" t="s">
        <v>232</v>
      </c>
      <c r="S2325" t="s">
        <v>232</v>
      </c>
      <c r="T2325">
        <v>0.67700000000000005</v>
      </c>
      <c r="U2325">
        <v>0.76700000000000002</v>
      </c>
      <c r="V2325">
        <v>0.88</v>
      </c>
      <c r="W2325">
        <v>1.0509999999999999</v>
      </c>
      <c r="X2325">
        <v>1.248</v>
      </c>
      <c r="Y2325">
        <v>1.476</v>
      </c>
      <c r="Z2325">
        <v>1.627</v>
      </c>
      <c r="AA2325">
        <v>1.5660000000000001</v>
      </c>
      <c r="AB2325">
        <v>1.7210000000000001</v>
      </c>
      <c r="AC2325">
        <v>1.7470000000000001</v>
      </c>
      <c r="AD2325">
        <v>1.9670000000000001</v>
      </c>
      <c r="AE2325">
        <v>1.996</v>
      </c>
      <c r="AF2325">
        <v>2.14</v>
      </c>
      <c r="AG2325">
        <v>2.339</v>
      </c>
      <c r="AH2325">
        <v>2.46</v>
      </c>
      <c r="AI2325">
        <v>2.6789999999999998</v>
      </c>
      <c r="AJ2325">
        <v>3.0779999999999998</v>
      </c>
      <c r="AK2325">
        <v>3.3650000000000002</v>
      </c>
      <c r="AL2325">
        <v>3.5489999999999999</v>
      </c>
      <c r="AM2325">
        <v>3.2749999999999999</v>
      </c>
      <c r="AN2325">
        <v>3.6709999999999998</v>
      </c>
      <c r="AO2325">
        <v>4.0339999999999998</v>
      </c>
      <c r="AP2325">
        <v>4.2569999999999997</v>
      </c>
      <c r="AQ2325">
        <v>4.4790000000000001</v>
      </c>
      <c r="AR2325">
        <v>4.5199999999999996</v>
      </c>
      <c r="AS2325">
        <v>4.6959999999999997</v>
      </c>
      <c r="AT2325">
        <v>5.0359999999999996</v>
      </c>
      <c r="AU2325">
        <v>5.37</v>
      </c>
      <c r="AV2325">
        <v>5.6189999999999998</v>
      </c>
      <c r="AW2325">
        <v>5.73</v>
      </c>
      <c r="AX2325">
        <v>5.968</v>
      </c>
      <c r="AY2325">
        <v>6.226</v>
      </c>
      <c r="AZ2325">
        <v>6.5030000000000001</v>
      </c>
      <c r="BA2325">
        <v>6.7720000000000002</v>
      </c>
      <c r="BB2325">
        <v>6.9749999999999996</v>
      </c>
      <c r="BC2325">
        <v>2018</v>
      </c>
    </row>
    <row r="2326" spans="1:55" x14ac:dyDescent="0.25">
      <c r="A2326">
        <v>253</v>
      </c>
      <c r="B2326" t="s">
        <v>803</v>
      </c>
      <c r="C2326" t="s">
        <v>331</v>
      </c>
      <c r="D2326" t="s">
        <v>804</v>
      </c>
      <c r="E2326" t="s">
        <v>328</v>
      </c>
      <c r="F2326" t="s">
        <v>329</v>
      </c>
      <c r="G2326" t="s">
        <v>282</v>
      </c>
      <c r="I2326" t="s">
        <v>332</v>
      </c>
      <c r="J2326" t="s">
        <v>232</v>
      </c>
      <c r="K2326" t="s">
        <v>232</v>
      </c>
      <c r="L2326" t="s">
        <v>232</v>
      </c>
      <c r="M2326" t="s">
        <v>232</v>
      </c>
      <c r="N2326" t="s">
        <v>232</v>
      </c>
      <c r="O2326" t="s">
        <v>232</v>
      </c>
      <c r="P2326" t="s">
        <v>232</v>
      </c>
      <c r="Q2326" t="s">
        <v>232</v>
      </c>
      <c r="R2326" t="s">
        <v>232</v>
      </c>
      <c r="S2326" t="s">
        <v>232</v>
      </c>
      <c r="T2326">
        <v>14.061</v>
      </c>
      <c r="U2326">
        <v>14.593999999999999</v>
      </c>
      <c r="V2326">
        <v>15.146000000000001</v>
      </c>
      <c r="W2326">
        <v>15.737</v>
      </c>
      <c r="X2326">
        <v>16.256</v>
      </c>
      <c r="Y2326">
        <v>16.545000000000002</v>
      </c>
      <c r="Z2326">
        <v>16.977</v>
      </c>
      <c r="AA2326">
        <v>15.317</v>
      </c>
      <c r="AB2326">
        <v>15.733000000000001</v>
      </c>
      <c r="AC2326">
        <v>15.481999999999999</v>
      </c>
      <c r="AD2326">
        <v>16.687000000000001</v>
      </c>
      <c r="AE2326">
        <v>16.25</v>
      </c>
      <c r="AF2326">
        <v>16.899999999999999</v>
      </c>
      <c r="AG2326">
        <v>17.658000000000001</v>
      </c>
      <c r="AH2326">
        <v>17.922000000000001</v>
      </c>
      <c r="AI2326">
        <v>18.228999999999999</v>
      </c>
      <c r="AJ2326">
        <v>19.236999999999998</v>
      </c>
      <c r="AK2326">
        <v>19.782</v>
      </c>
      <c r="AL2326">
        <v>19.73</v>
      </c>
      <c r="AM2326">
        <v>18.606999999999999</v>
      </c>
      <c r="AN2326">
        <v>19.902000000000001</v>
      </c>
      <c r="AO2326">
        <v>19.888999999999999</v>
      </c>
      <c r="AP2326">
        <v>19.907</v>
      </c>
      <c r="AQ2326">
        <v>20.367999999999999</v>
      </c>
      <c r="AR2326">
        <v>20.004999999999999</v>
      </c>
      <c r="AS2326">
        <v>20.036000000000001</v>
      </c>
      <c r="AT2326">
        <v>20.849</v>
      </c>
      <c r="AU2326">
        <v>21.542000000000002</v>
      </c>
      <c r="AV2326">
        <v>21.565000000000001</v>
      </c>
      <c r="AW2326">
        <v>21.228999999999999</v>
      </c>
      <c r="AX2326">
        <v>21.161000000000001</v>
      </c>
      <c r="AY2326">
        <v>21.18</v>
      </c>
      <c r="AZ2326">
        <v>21.213000000000001</v>
      </c>
      <c r="BA2326">
        <v>21.215</v>
      </c>
      <c r="BB2326">
        <v>20.995000000000001</v>
      </c>
      <c r="BC2326">
        <v>2018</v>
      </c>
    </row>
    <row r="2327" spans="1:55" x14ac:dyDescent="0.25">
      <c r="A2327">
        <v>253</v>
      </c>
      <c r="B2327" t="s">
        <v>803</v>
      </c>
      <c r="C2327" t="s">
        <v>333</v>
      </c>
      <c r="D2327" t="s">
        <v>804</v>
      </c>
      <c r="E2327" t="s">
        <v>334</v>
      </c>
      <c r="F2327" t="s">
        <v>335</v>
      </c>
      <c r="G2327" t="s">
        <v>229</v>
      </c>
      <c r="H2327" t="s">
        <v>230</v>
      </c>
      <c r="I2327" t="s">
        <v>809</v>
      </c>
      <c r="J2327" t="s">
        <v>232</v>
      </c>
      <c r="K2327" t="s">
        <v>232</v>
      </c>
      <c r="L2327" t="s">
        <v>232</v>
      </c>
      <c r="M2327" t="s">
        <v>232</v>
      </c>
      <c r="N2327" t="s">
        <v>232</v>
      </c>
      <c r="O2327" t="s">
        <v>232</v>
      </c>
      <c r="P2327" t="s">
        <v>232</v>
      </c>
      <c r="Q2327" t="s">
        <v>232</v>
      </c>
      <c r="R2327" t="s">
        <v>232</v>
      </c>
      <c r="S2327" t="s">
        <v>232</v>
      </c>
      <c r="T2327">
        <v>0.71799999999999997</v>
      </c>
      <c r="U2327">
        <v>0.92900000000000005</v>
      </c>
      <c r="V2327">
        <v>1.1319999999999999</v>
      </c>
      <c r="W2327">
        <v>1.1299999999999999</v>
      </c>
      <c r="X2327">
        <v>1.28</v>
      </c>
      <c r="Y2327">
        <v>1.492</v>
      </c>
      <c r="Z2327">
        <v>1.8140000000000001</v>
      </c>
      <c r="AA2327">
        <v>1.66</v>
      </c>
      <c r="AB2327">
        <v>1.917</v>
      </c>
      <c r="AC2327">
        <v>2.125</v>
      </c>
      <c r="AD2327">
        <v>2.516</v>
      </c>
      <c r="AE2327">
        <v>2.532</v>
      </c>
      <c r="AF2327">
        <v>2.6520000000000001</v>
      </c>
      <c r="AG2327">
        <v>2.9510000000000001</v>
      </c>
      <c r="AH2327">
        <v>2.8919999999999999</v>
      </c>
      <c r="AI2327">
        <v>3.1869999999999998</v>
      </c>
      <c r="AJ2327">
        <v>3.548</v>
      </c>
      <c r="AK2327">
        <v>3.7360000000000002</v>
      </c>
      <c r="AL2327">
        <v>4.1230000000000002</v>
      </c>
      <c r="AM2327">
        <v>4.4219999999999997</v>
      </c>
      <c r="AN2327">
        <v>4.62</v>
      </c>
      <c r="AO2327">
        <v>4.9820000000000002</v>
      </c>
      <c r="AP2327">
        <v>5.1959999999999997</v>
      </c>
      <c r="AQ2327">
        <v>5.3730000000000002</v>
      </c>
      <c r="AR2327">
        <v>5.3630000000000004</v>
      </c>
      <c r="AS2327">
        <v>5.52</v>
      </c>
      <c r="AT2327">
        <v>5.7430000000000003</v>
      </c>
      <c r="AU2327">
        <v>5.968</v>
      </c>
      <c r="AV2327">
        <v>6.2779999999999996</v>
      </c>
      <c r="AW2327">
        <v>6.5960000000000001</v>
      </c>
      <c r="AX2327">
        <v>6.9169999999999998</v>
      </c>
      <c r="AY2327">
        <v>7.0330000000000004</v>
      </c>
      <c r="AZ2327">
        <v>7.3879999999999999</v>
      </c>
      <c r="BA2327">
        <v>7.7510000000000003</v>
      </c>
      <c r="BB2327">
        <v>8.0549999999999997</v>
      </c>
      <c r="BC2327">
        <v>2018</v>
      </c>
    </row>
    <row r="2328" spans="1:55" x14ac:dyDescent="0.25">
      <c r="A2328">
        <v>253</v>
      </c>
      <c r="B2328" t="s">
        <v>803</v>
      </c>
      <c r="C2328" t="s">
        <v>336</v>
      </c>
      <c r="D2328" t="s">
        <v>804</v>
      </c>
      <c r="E2328" t="s">
        <v>334</v>
      </c>
      <c r="F2328" t="s">
        <v>335</v>
      </c>
      <c r="G2328" t="s">
        <v>282</v>
      </c>
      <c r="I2328" t="s">
        <v>337</v>
      </c>
      <c r="J2328" t="s">
        <v>232</v>
      </c>
      <c r="K2328" t="s">
        <v>232</v>
      </c>
      <c r="L2328" t="s">
        <v>232</v>
      </c>
      <c r="M2328" t="s">
        <v>232</v>
      </c>
      <c r="N2328" t="s">
        <v>232</v>
      </c>
      <c r="O2328" t="s">
        <v>232</v>
      </c>
      <c r="P2328" t="s">
        <v>232</v>
      </c>
      <c r="Q2328" t="s">
        <v>232</v>
      </c>
      <c r="R2328" t="s">
        <v>232</v>
      </c>
      <c r="S2328" t="s">
        <v>232</v>
      </c>
      <c r="T2328">
        <v>14.91</v>
      </c>
      <c r="U2328">
        <v>17.684000000000001</v>
      </c>
      <c r="V2328">
        <v>19.477</v>
      </c>
      <c r="W2328">
        <v>16.911000000000001</v>
      </c>
      <c r="X2328">
        <v>16.669</v>
      </c>
      <c r="Y2328">
        <v>16.727</v>
      </c>
      <c r="Z2328">
        <v>18.917999999999999</v>
      </c>
      <c r="AA2328">
        <v>16.238</v>
      </c>
      <c r="AB2328">
        <v>17.524000000000001</v>
      </c>
      <c r="AC2328">
        <v>18.832000000000001</v>
      </c>
      <c r="AD2328">
        <v>21.35</v>
      </c>
      <c r="AE2328">
        <v>20.614999999999998</v>
      </c>
      <c r="AF2328">
        <v>20.94</v>
      </c>
      <c r="AG2328">
        <v>22.285</v>
      </c>
      <c r="AH2328">
        <v>21.073</v>
      </c>
      <c r="AI2328">
        <v>21.684000000000001</v>
      </c>
      <c r="AJ2328">
        <v>22.177</v>
      </c>
      <c r="AK2328">
        <v>21.963000000000001</v>
      </c>
      <c r="AL2328">
        <v>22.92</v>
      </c>
      <c r="AM2328">
        <v>25.122</v>
      </c>
      <c r="AN2328">
        <v>25.044</v>
      </c>
      <c r="AO2328">
        <v>24.562000000000001</v>
      </c>
      <c r="AP2328">
        <v>24.297000000000001</v>
      </c>
      <c r="AQ2328">
        <v>24.433</v>
      </c>
      <c r="AR2328">
        <v>23.738</v>
      </c>
      <c r="AS2328">
        <v>23.550999999999998</v>
      </c>
      <c r="AT2328">
        <v>23.774000000000001</v>
      </c>
      <c r="AU2328">
        <v>23.939</v>
      </c>
      <c r="AV2328">
        <v>24.094999999999999</v>
      </c>
      <c r="AW2328">
        <v>24.439</v>
      </c>
      <c r="AX2328">
        <v>24.527000000000001</v>
      </c>
      <c r="AY2328">
        <v>23.927</v>
      </c>
      <c r="AZ2328">
        <v>24.099</v>
      </c>
      <c r="BA2328">
        <v>24.28</v>
      </c>
      <c r="BB2328">
        <v>24.244</v>
      </c>
      <c r="BC2328">
        <v>2018</v>
      </c>
    </row>
    <row r="2329" spans="1:55" x14ac:dyDescent="0.25">
      <c r="A2329">
        <v>253</v>
      </c>
      <c r="B2329" t="s">
        <v>803</v>
      </c>
      <c r="C2329" t="s">
        <v>338</v>
      </c>
      <c r="D2329" t="s">
        <v>804</v>
      </c>
      <c r="E2329" t="s">
        <v>339</v>
      </c>
      <c r="F2329" t="s">
        <v>340</v>
      </c>
      <c r="G2329" t="s">
        <v>229</v>
      </c>
      <c r="H2329" t="s">
        <v>230</v>
      </c>
      <c r="I2329" t="s">
        <v>809</v>
      </c>
      <c r="J2329" t="s">
        <v>232</v>
      </c>
      <c r="K2329" t="s">
        <v>232</v>
      </c>
      <c r="L2329" t="s">
        <v>232</v>
      </c>
      <c r="M2329" t="s">
        <v>232</v>
      </c>
      <c r="N2329" t="s">
        <v>232</v>
      </c>
      <c r="O2329" t="s">
        <v>232</v>
      </c>
      <c r="P2329" t="s">
        <v>232</v>
      </c>
      <c r="Q2329" t="s">
        <v>232</v>
      </c>
      <c r="R2329" t="s">
        <v>232</v>
      </c>
      <c r="S2329" t="s">
        <v>232</v>
      </c>
      <c r="T2329">
        <v>-4.1000000000000002E-2</v>
      </c>
      <c r="U2329">
        <v>-0.16200000000000001</v>
      </c>
      <c r="V2329">
        <v>-0.252</v>
      </c>
      <c r="W2329">
        <v>-7.8E-2</v>
      </c>
      <c r="X2329">
        <v>-3.2000000000000001E-2</v>
      </c>
      <c r="Y2329">
        <v>-1.6E-2</v>
      </c>
      <c r="Z2329">
        <v>-0.186</v>
      </c>
      <c r="AA2329">
        <v>-9.4E-2</v>
      </c>
      <c r="AB2329">
        <v>-0.19600000000000001</v>
      </c>
      <c r="AC2329">
        <v>-0.378</v>
      </c>
      <c r="AD2329">
        <v>-0.55000000000000004</v>
      </c>
      <c r="AE2329">
        <v>-0.53600000000000003</v>
      </c>
      <c r="AF2329">
        <v>-0.51200000000000001</v>
      </c>
      <c r="AG2329">
        <v>-0.61299999999999999</v>
      </c>
      <c r="AH2329">
        <v>-0.432</v>
      </c>
      <c r="AI2329">
        <v>-0.50800000000000001</v>
      </c>
      <c r="AJ2329">
        <v>-0.47</v>
      </c>
      <c r="AK2329">
        <v>-0.371</v>
      </c>
      <c r="AL2329">
        <v>-0.57399999999999995</v>
      </c>
      <c r="AM2329">
        <v>-1.147</v>
      </c>
      <c r="AN2329">
        <v>-0.94899999999999995</v>
      </c>
      <c r="AO2329">
        <v>-0.94799999999999995</v>
      </c>
      <c r="AP2329">
        <v>-0.93899999999999995</v>
      </c>
      <c r="AQ2329">
        <v>-0.89400000000000002</v>
      </c>
      <c r="AR2329">
        <v>-0.84299999999999997</v>
      </c>
      <c r="AS2329">
        <v>-0.82399999999999995</v>
      </c>
      <c r="AT2329">
        <v>-0.70699999999999996</v>
      </c>
      <c r="AU2329">
        <v>-0.59799999999999998</v>
      </c>
      <c r="AV2329">
        <v>-0.65900000000000003</v>
      </c>
      <c r="AW2329">
        <v>-0.86599999999999999</v>
      </c>
      <c r="AX2329">
        <v>-0.94899999999999995</v>
      </c>
      <c r="AY2329">
        <v>-0.80700000000000005</v>
      </c>
      <c r="AZ2329">
        <v>-0.88500000000000001</v>
      </c>
      <c r="BA2329">
        <v>-0.97899999999999998</v>
      </c>
      <c r="BB2329">
        <v>-1.079</v>
      </c>
      <c r="BC2329">
        <v>2018</v>
      </c>
    </row>
    <row r="2330" spans="1:55" x14ac:dyDescent="0.25">
      <c r="A2330">
        <v>253</v>
      </c>
      <c r="B2330" t="s">
        <v>803</v>
      </c>
      <c r="C2330" t="s">
        <v>341</v>
      </c>
      <c r="D2330" t="s">
        <v>804</v>
      </c>
      <c r="E2330" t="s">
        <v>339</v>
      </c>
      <c r="F2330" t="s">
        <v>340</v>
      </c>
      <c r="G2330" t="s">
        <v>282</v>
      </c>
      <c r="I2330" t="s">
        <v>342</v>
      </c>
      <c r="J2330" t="s">
        <v>232</v>
      </c>
      <c r="K2330" t="s">
        <v>232</v>
      </c>
      <c r="L2330" t="s">
        <v>232</v>
      </c>
      <c r="M2330" t="s">
        <v>232</v>
      </c>
      <c r="N2330" t="s">
        <v>232</v>
      </c>
      <c r="O2330" t="s">
        <v>232</v>
      </c>
      <c r="P2330" t="s">
        <v>232</v>
      </c>
      <c r="Q2330" t="s">
        <v>232</v>
      </c>
      <c r="R2330" t="s">
        <v>232</v>
      </c>
      <c r="S2330" t="s">
        <v>232</v>
      </c>
      <c r="T2330">
        <v>-0.85</v>
      </c>
      <c r="U2330">
        <v>-3.089</v>
      </c>
      <c r="V2330">
        <v>-4.3319999999999999</v>
      </c>
      <c r="W2330">
        <v>-1.1739999999999999</v>
      </c>
      <c r="X2330">
        <v>-0.41399999999999998</v>
      </c>
      <c r="Y2330">
        <v>-0.183</v>
      </c>
      <c r="Z2330">
        <v>-1.9410000000000001</v>
      </c>
      <c r="AA2330">
        <v>-0.92100000000000004</v>
      </c>
      <c r="AB2330">
        <v>-1.7909999999999999</v>
      </c>
      <c r="AC2330">
        <v>-3.35</v>
      </c>
      <c r="AD2330">
        <v>-4.6630000000000003</v>
      </c>
      <c r="AE2330">
        <v>-4.3650000000000002</v>
      </c>
      <c r="AF2330">
        <v>-4.0389999999999997</v>
      </c>
      <c r="AG2330">
        <v>-4.6269999999999998</v>
      </c>
      <c r="AH2330">
        <v>-3.1509999999999998</v>
      </c>
      <c r="AI2330">
        <v>-3.456</v>
      </c>
      <c r="AJ2330">
        <v>-2.94</v>
      </c>
      <c r="AK2330">
        <v>-2.1819999999999999</v>
      </c>
      <c r="AL2330">
        <v>-3.19</v>
      </c>
      <c r="AM2330">
        <v>-6.5149999999999997</v>
      </c>
      <c r="AN2330">
        <v>-5.1429999999999998</v>
      </c>
      <c r="AO2330">
        <v>-4.673</v>
      </c>
      <c r="AP2330">
        <v>-4.3890000000000002</v>
      </c>
      <c r="AQ2330">
        <v>-4.0640000000000001</v>
      </c>
      <c r="AR2330">
        <v>-3.7330000000000001</v>
      </c>
      <c r="AS2330">
        <v>-3.5139999999999998</v>
      </c>
      <c r="AT2330">
        <v>-2.9249999999999998</v>
      </c>
      <c r="AU2330">
        <v>-2.3969999999999998</v>
      </c>
      <c r="AV2330">
        <v>-2.5299999999999998</v>
      </c>
      <c r="AW2330">
        <v>-3.2090000000000001</v>
      </c>
      <c r="AX2330">
        <v>-3.367</v>
      </c>
      <c r="AY2330">
        <v>-2.7469999999999999</v>
      </c>
      <c r="AZ2330">
        <v>-2.8849999999999998</v>
      </c>
      <c r="BA2330">
        <v>-3.0649999999999999</v>
      </c>
      <c r="BB2330">
        <v>-3.2490000000000001</v>
      </c>
      <c r="BC2330">
        <v>2018</v>
      </c>
    </row>
    <row r="2331" spans="1:55" x14ac:dyDescent="0.25">
      <c r="A2331">
        <v>253</v>
      </c>
      <c r="B2331" t="s">
        <v>803</v>
      </c>
      <c r="C2331" t="s">
        <v>343</v>
      </c>
      <c r="D2331" t="s">
        <v>804</v>
      </c>
      <c r="E2331" t="s">
        <v>344</v>
      </c>
      <c r="F2331" t="s">
        <v>345</v>
      </c>
      <c r="G2331" t="s">
        <v>229</v>
      </c>
      <c r="H2331" t="s">
        <v>230</v>
      </c>
      <c r="I2331" t="s">
        <v>809</v>
      </c>
      <c r="J2331" t="s">
        <v>232</v>
      </c>
      <c r="K2331" t="s">
        <v>232</v>
      </c>
      <c r="L2331" t="s">
        <v>232</v>
      </c>
      <c r="M2331" t="s">
        <v>232</v>
      </c>
      <c r="N2331" t="s">
        <v>232</v>
      </c>
      <c r="O2331" t="s">
        <v>232</v>
      </c>
      <c r="P2331" t="s">
        <v>232</v>
      </c>
      <c r="Q2331" t="s">
        <v>232</v>
      </c>
      <c r="R2331" t="s">
        <v>232</v>
      </c>
      <c r="S2331" t="s">
        <v>232</v>
      </c>
      <c r="T2331" t="s">
        <v>232</v>
      </c>
      <c r="U2331" t="s">
        <v>232</v>
      </c>
      <c r="V2331" t="s">
        <v>232</v>
      </c>
      <c r="W2331" t="s">
        <v>232</v>
      </c>
      <c r="X2331" t="s">
        <v>232</v>
      </c>
      <c r="Y2331" t="s">
        <v>232</v>
      </c>
      <c r="Z2331" t="s">
        <v>232</v>
      </c>
      <c r="AA2331" t="s">
        <v>232</v>
      </c>
      <c r="AB2331" t="s">
        <v>232</v>
      </c>
      <c r="AC2331" t="s">
        <v>232</v>
      </c>
      <c r="AD2331">
        <v>-0.21199999999999999</v>
      </c>
      <c r="AE2331">
        <v>-0.60699999999999998</v>
      </c>
      <c r="AF2331">
        <v>-0.69899999999999995</v>
      </c>
      <c r="AG2331">
        <v>-0.55900000000000005</v>
      </c>
      <c r="AH2331">
        <v>-0.34799999999999998</v>
      </c>
      <c r="AI2331">
        <v>-0.49199999999999999</v>
      </c>
      <c r="AJ2331">
        <v>-0.59699999999999998</v>
      </c>
      <c r="AK2331">
        <v>-0.44800000000000001</v>
      </c>
      <c r="AL2331">
        <v>-0.75900000000000001</v>
      </c>
      <c r="AM2331">
        <v>-1.1060000000000001</v>
      </c>
      <c r="AN2331">
        <v>-0.85699999999999998</v>
      </c>
      <c r="AO2331">
        <v>-0.91300000000000003</v>
      </c>
      <c r="AP2331">
        <v>-0.95499999999999996</v>
      </c>
      <c r="AQ2331">
        <v>-1.0209999999999999</v>
      </c>
      <c r="AR2331">
        <v>-0.91100000000000003</v>
      </c>
      <c r="AS2331">
        <v>-0.85299999999999998</v>
      </c>
      <c r="AT2331">
        <v>-0.75700000000000001</v>
      </c>
      <c r="AU2331">
        <v>-0.63100000000000001</v>
      </c>
      <c r="AV2331">
        <v>-0.70299999999999996</v>
      </c>
      <c r="AW2331">
        <v>-0.92100000000000004</v>
      </c>
      <c r="AX2331">
        <v>-1.0069999999999999</v>
      </c>
      <c r="AY2331">
        <v>-0.86399999999999999</v>
      </c>
      <c r="AZ2331">
        <v>-0.94199999999999995</v>
      </c>
      <c r="BA2331">
        <v>-1.038</v>
      </c>
      <c r="BB2331">
        <v>-1.129</v>
      </c>
      <c r="BC2331">
        <v>2018</v>
      </c>
    </row>
    <row r="2332" spans="1:55" x14ac:dyDescent="0.25">
      <c r="A2332">
        <v>253</v>
      </c>
      <c r="B2332" t="s">
        <v>803</v>
      </c>
      <c r="C2332" t="s">
        <v>346</v>
      </c>
      <c r="D2332" t="s">
        <v>804</v>
      </c>
      <c r="E2332" t="s">
        <v>344</v>
      </c>
      <c r="F2332" t="s">
        <v>345</v>
      </c>
      <c r="G2332" t="s">
        <v>270</v>
      </c>
      <c r="I2332" t="s">
        <v>397</v>
      </c>
      <c r="J2332" t="s">
        <v>232</v>
      </c>
      <c r="K2332" t="s">
        <v>232</v>
      </c>
      <c r="L2332" t="s">
        <v>232</v>
      </c>
      <c r="M2332" t="s">
        <v>232</v>
      </c>
      <c r="N2332" t="s">
        <v>232</v>
      </c>
      <c r="O2332" t="s">
        <v>232</v>
      </c>
      <c r="P2332" t="s">
        <v>232</v>
      </c>
      <c r="Q2332" t="s">
        <v>232</v>
      </c>
      <c r="R2332" t="s">
        <v>232</v>
      </c>
      <c r="S2332" t="s">
        <v>232</v>
      </c>
      <c r="T2332" t="s">
        <v>232</v>
      </c>
      <c r="U2332" t="s">
        <v>232</v>
      </c>
      <c r="V2332" t="s">
        <v>232</v>
      </c>
      <c r="W2332" t="s">
        <v>232</v>
      </c>
      <c r="X2332" t="s">
        <v>232</v>
      </c>
      <c r="Y2332" t="s">
        <v>232</v>
      </c>
      <c r="Z2332" t="s">
        <v>232</v>
      </c>
      <c r="AA2332" t="s">
        <v>232</v>
      </c>
      <c r="AB2332" t="s">
        <v>232</v>
      </c>
      <c r="AC2332" t="s">
        <v>232</v>
      </c>
      <c r="AD2332">
        <v>-1.806</v>
      </c>
      <c r="AE2332">
        <v>-4.9249999999999998</v>
      </c>
      <c r="AF2332">
        <v>-5.508</v>
      </c>
      <c r="AG2332">
        <v>-4.2089999999999996</v>
      </c>
      <c r="AH2332">
        <v>-2.504</v>
      </c>
      <c r="AI2332">
        <v>-3.339</v>
      </c>
      <c r="AJ2332">
        <v>-3.8</v>
      </c>
      <c r="AK2332">
        <v>-2.677</v>
      </c>
      <c r="AL2332">
        <v>-4.3120000000000003</v>
      </c>
      <c r="AM2332">
        <v>-6.1929999999999996</v>
      </c>
      <c r="AN2332">
        <v>-4.593</v>
      </c>
      <c r="AO2332">
        <v>-4.5229999999999997</v>
      </c>
      <c r="AP2332">
        <v>-4.5060000000000002</v>
      </c>
      <c r="AQ2332">
        <v>-4.6760000000000002</v>
      </c>
      <c r="AR2332">
        <v>-4.0339999999999998</v>
      </c>
      <c r="AS2332">
        <v>-3.64</v>
      </c>
      <c r="AT2332">
        <v>-3.1349999999999998</v>
      </c>
      <c r="AU2332">
        <v>-2.528</v>
      </c>
      <c r="AV2332">
        <v>-2.7010000000000001</v>
      </c>
      <c r="AW2332">
        <v>-3.4220000000000002</v>
      </c>
      <c r="AX2332">
        <v>-3.5790000000000002</v>
      </c>
      <c r="AY2332">
        <v>-2.944</v>
      </c>
      <c r="AZ2332">
        <v>-3.0779999999999998</v>
      </c>
      <c r="BA2332">
        <v>-3.258</v>
      </c>
      <c r="BB2332">
        <v>-3.3969999999999998</v>
      </c>
      <c r="BC2332">
        <v>2018</v>
      </c>
    </row>
    <row r="2333" spans="1:55" x14ac:dyDescent="0.25">
      <c r="A2333">
        <v>253</v>
      </c>
      <c r="B2333" t="s">
        <v>803</v>
      </c>
      <c r="C2333" t="s">
        <v>347</v>
      </c>
      <c r="D2333" t="s">
        <v>804</v>
      </c>
      <c r="E2333" t="s">
        <v>348</v>
      </c>
      <c r="F2333" t="s">
        <v>349</v>
      </c>
      <c r="G2333" t="s">
        <v>229</v>
      </c>
      <c r="H2333" t="s">
        <v>230</v>
      </c>
      <c r="I2333" t="s">
        <v>809</v>
      </c>
      <c r="J2333" t="s">
        <v>232</v>
      </c>
      <c r="K2333" t="s">
        <v>232</v>
      </c>
      <c r="L2333" t="s">
        <v>232</v>
      </c>
      <c r="M2333" t="s">
        <v>232</v>
      </c>
      <c r="N2333" t="s">
        <v>232</v>
      </c>
      <c r="O2333" t="s">
        <v>232</v>
      </c>
      <c r="P2333" t="s">
        <v>232</v>
      </c>
      <c r="Q2333" t="s">
        <v>232</v>
      </c>
      <c r="R2333" t="s">
        <v>232</v>
      </c>
      <c r="S2333" t="s">
        <v>232</v>
      </c>
      <c r="T2333">
        <v>2.5000000000000001E-2</v>
      </c>
      <c r="U2333">
        <v>-2.5999999999999999E-2</v>
      </c>
      <c r="V2333">
        <v>-0.123</v>
      </c>
      <c r="W2333">
        <v>6.4000000000000001E-2</v>
      </c>
      <c r="X2333">
        <v>9.8000000000000004E-2</v>
      </c>
      <c r="Y2333">
        <v>0.113</v>
      </c>
      <c r="Z2333">
        <v>-2.5999999999999999E-2</v>
      </c>
      <c r="AA2333">
        <v>5.8999999999999997E-2</v>
      </c>
      <c r="AB2333">
        <v>-3.6999999999999998E-2</v>
      </c>
      <c r="AC2333">
        <v>-0.223</v>
      </c>
      <c r="AD2333">
        <v>-0.36699999999999999</v>
      </c>
      <c r="AE2333">
        <v>-0.36099999999999999</v>
      </c>
      <c r="AF2333">
        <v>-0.28799999999999998</v>
      </c>
      <c r="AG2333">
        <v>-0.32300000000000001</v>
      </c>
      <c r="AH2333">
        <v>-0.11</v>
      </c>
      <c r="AI2333">
        <v>-0.13700000000000001</v>
      </c>
      <c r="AJ2333">
        <v>-2.3E-2</v>
      </c>
      <c r="AK2333">
        <v>0.127</v>
      </c>
      <c r="AL2333">
        <v>-6.4000000000000001E-2</v>
      </c>
      <c r="AM2333">
        <v>-0.628</v>
      </c>
      <c r="AN2333">
        <v>-0.45200000000000001</v>
      </c>
      <c r="AO2333">
        <v>-0.439</v>
      </c>
      <c r="AP2333">
        <v>-0.41199999999999998</v>
      </c>
      <c r="AQ2333">
        <v>-0.31</v>
      </c>
      <c r="AR2333">
        <v>-0.24399999999999999</v>
      </c>
      <c r="AS2333">
        <v>-0.193</v>
      </c>
      <c r="AT2333">
        <v>-6.0000000000000001E-3</v>
      </c>
      <c r="AU2333">
        <v>0.17799999999999999</v>
      </c>
      <c r="AV2333">
        <v>0.23799999999999999</v>
      </c>
      <c r="AW2333">
        <v>0.19700000000000001</v>
      </c>
      <c r="AX2333">
        <v>0.122</v>
      </c>
      <c r="AY2333">
        <v>0.372</v>
      </c>
      <c r="AZ2333">
        <v>0.39800000000000002</v>
      </c>
      <c r="BA2333">
        <v>0.42499999999999999</v>
      </c>
      <c r="BB2333">
        <v>0.437</v>
      </c>
      <c r="BC2333">
        <v>2018</v>
      </c>
    </row>
    <row r="2334" spans="1:55" x14ac:dyDescent="0.25">
      <c r="A2334">
        <v>253</v>
      </c>
      <c r="B2334" t="s">
        <v>803</v>
      </c>
      <c r="C2334" t="s">
        <v>350</v>
      </c>
      <c r="D2334" t="s">
        <v>804</v>
      </c>
      <c r="E2334" t="s">
        <v>348</v>
      </c>
      <c r="F2334" t="s">
        <v>349</v>
      </c>
      <c r="G2334" t="s">
        <v>282</v>
      </c>
      <c r="I2334" t="s">
        <v>351</v>
      </c>
      <c r="J2334" t="s">
        <v>232</v>
      </c>
      <c r="K2334" t="s">
        <v>232</v>
      </c>
      <c r="L2334" t="s">
        <v>232</v>
      </c>
      <c r="M2334" t="s">
        <v>232</v>
      </c>
      <c r="N2334" t="s">
        <v>232</v>
      </c>
      <c r="O2334" t="s">
        <v>232</v>
      </c>
      <c r="P2334" t="s">
        <v>232</v>
      </c>
      <c r="Q2334" t="s">
        <v>232</v>
      </c>
      <c r="R2334" t="s">
        <v>232</v>
      </c>
      <c r="S2334" t="s">
        <v>232</v>
      </c>
      <c r="T2334">
        <v>0.51200000000000001</v>
      </c>
      <c r="U2334">
        <v>-0.5</v>
      </c>
      <c r="V2334">
        <v>-2.1080000000000001</v>
      </c>
      <c r="W2334">
        <v>0.95199999999999996</v>
      </c>
      <c r="X2334">
        <v>1.282</v>
      </c>
      <c r="Y2334">
        <v>1.2689999999999999</v>
      </c>
      <c r="Z2334">
        <v>-0.27</v>
      </c>
      <c r="AA2334">
        <v>0.57499999999999996</v>
      </c>
      <c r="AB2334">
        <v>-0.34200000000000003</v>
      </c>
      <c r="AC2334">
        <v>-1.9790000000000001</v>
      </c>
      <c r="AD2334">
        <v>-3.1179999999999999</v>
      </c>
      <c r="AE2334">
        <v>-2.9420000000000002</v>
      </c>
      <c r="AF2334">
        <v>-2.2719999999999998</v>
      </c>
      <c r="AG2334">
        <v>-2.44</v>
      </c>
      <c r="AH2334">
        <v>-0.79900000000000004</v>
      </c>
      <c r="AI2334">
        <v>-0.93100000000000005</v>
      </c>
      <c r="AJ2334">
        <v>-0.14499999999999999</v>
      </c>
      <c r="AK2334">
        <v>0.748</v>
      </c>
      <c r="AL2334">
        <v>-0.35699999999999998</v>
      </c>
      <c r="AM2334">
        <v>-3.57</v>
      </c>
      <c r="AN2334">
        <v>-2.4500000000000002</v>
      </c>
      <c r="AO2334">
        <v>-2.1659999999999999</v>
      </c>
      <c r="AP2334">
        <v>-1.9259999999999999</v>
      </c>
      <c r="AQ2334">
        <v>-1.41</v>
      </c>
      <c r="AR2334">
        <v>-1.081</v>
      </c>
      <c r="AS2334">
        <v>-0.82199999999999995</v>
      </c>
      <c r="AT2334">
        <v>-2.4E-2</v>
      </c>
      <c r="AU2334">
        <v>0.71499999999999997</v>
      </c>
      <c r="AV2334">
        <v>0.91400000000000003</v>
      </c>
      <c r="AW2334">
        <v>0.72799999999999998</v>
      </c>
      <c r="AX2334">
        <v>0.43099999999999999</v>
      </c>
      <c r="AY2334">
        <v>1.2649999999999999</v>
      </c>
      <c r="AZ2334">
        <v>1.2969999999999999</v>
      </c>
      <c r="BA2334">
        <v>1.33</v>
      </c>
      <c r="BB2334">
        <v>1.3160000000000001</v>
      </c>
      <c r="BC2334">
        <v>2018</v>
      </c>
    </row>
    <row r="2335" spans="1:55" x14ac:dyDescent="0.25">
      <c r="A2335">
        <v>253</v>
      </c>
      <c r="B2335" t="s">
        <v>803</v>
      </c>
      <c r="C2335" t="s">
        <v>352</v>
      </c>
      <c r="D2335" t="s">
        <v>804</v>
      </c>
      <c r="E2335" t="s">
        <v>353</v>
      </c>
      <c r="F2335" t="s">
        <v>354</v>
      </c>
      <c r="G2335" t="s">
        <v>229</v>
      </c>
      <c r="H2335" t="s">
        <v>230</v>
      </c>
    </row>
    <row r="2336" spans="1:55" x14ac:dyDescent="0.25">
      <c r="A2336">
        <v>253</v>
      </c>
      <c r="B2336" t="s">
        <v>803</v>
      </c>
      <c r="C2336" t="s">
        <v>355</v>
      </c>
      <c r="D2336" t="s">
        <v>804</v>
      </c>
      <c r="E2336" t="s">
        <v>353</v>
      </c>
      <c r="F2336" t="s">
        <v>354</v>
      </c>
      <c r="G2336" t="s">
        <v>282</v>
      </c>
    </row>
    <row r="2337" spans="1:55" x14ac:dyDescent="0.25">
      <c r="A2337">
        <v>253</v>
      </c>
      <c r="B2337" t="s">
        <v>803</v>
      </c>
      <c r="C2337" t="s">
        <v>356</v>
      </c>
      <c r="D2337" t="s">
        <v>804</v>
      </c>
      <c r="E2337" t="s">
        <v>357</v>
      </c>
      <c r="F2337" t="s">
        <v>358</v>
      </c>
      <c r="G2337" t="s">
        <v>229</v>
      </c>
      <c r="H2337" t="s">
        <v>230</v>
      </c>
      <c r="I2337" t="s">
        <v>809</v>
      </c>
      <c r="J2337" t="s">
        <v>232</v>
      </c>
      <c r="K2337" t="s">
        <v>232</v>
      </c>
      <c r="L2337" t="s">
        <v>232</v>
      </c>
      <c r="M2337" t="s">
        <v>232</v>
      </c>
      <c r="N2337" t="s">
        <v>232</v>
      </c>
      <c r="O2337" t="s">
        <v>232</v>
      </c>
      <c r="P2337" t="s">
        <v>232</v>
      </c>
      <c r="Q2337" t="s">
        <v>232</v>
      </c>
      <c r="R2337" t="s">
        <v>232</v>
      </c>
      <c r="S2337" t="s">
        <v>232</v>
      </c>
      <c r="T2337" t="s">
        <v>232</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17.475999999999999</v>
      </c>
      <c r="AW2337">
        <v>18.379000000000001</v>
      </c>
      <c r="AX2337">
        <v>19.367000000000001</v>
      </c>
      <c r="AY2337">
        <v>20.213999999999999</v>
      </c>
      <c r="AZ2337">
        <v>21.14</v>
      </c>
      <c r="BA2337">
        <v>22.161999999999999</v>
      </c>
      <c r="BB2337">
        <v>23.286000000000001</v>
      </c>
      <c r="BC2337">
        <v>2018</v>
      </c>
    </row>
    <row r="2338" spans="1:55" x14ac:dyDescent="0.25">
      <c r="A2338">
        <v>253</v>
      </c>
      <c r="B2338" t="s">
        <v>803</v>
      </c>
      <c r="C2338" t="s">
        <v>359</v>
      </c>
      <c r="D2338" t="s">
        <v>804</v>
      </c>
      <c r="E2338" t="s">
        <v>357</v>
      </c>
      <c r="F2338" t="s">
        <v>358</v>
      </c>
      <c r="G2338" t="s">
        <v>282</v>
      </c>
      <c r="I2338" t="s">
        <v>360</v>
      </c>
      <c r="J2338" t="s">
        <v>232</v>
      </c>
      <c r="K2338" t="s">
        <v>232</v>
      </c>
      <c r="L2338" t="s">
        <v>232</v>
      </c>
      <c r="M2338" t="s">
        <v>232</v>
      </c>
      <c r="N2338" t="s">
        <v>232</v>
      </c>
      <c r="O2338" t="s">
        <v>232</v>
      </c>
      <c r="P2338" t="s">
        <v>232</v>
      </c>
      <c r="Q2338" t="s">
        <v>232</v>
      </c>
      <c r="R2338" t="s">
        <v>232</v>
      </c>
      <c r="S2338" t="s">
        <v>232</v>
      </c>
      <c r="T2338" t="s">
        <v>232</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65.471999999999994</v>
      </c>
      <c r="AU2338">
        <v>67.322000000000003</v>
      </c>
      <c r="AV2338">
        <v>67.069999999999993</v>
      </c>
      <c r="AW2338">
        <v>68.097999999999999</v>
      </c>
      <c r="AX2338">
        <v>68.671999999999997</v>
      </c>
      <c r="AY2338">
        <v>68.768000000000001</v>
      </c>
      <c r="AZ2338">
        <v>68.956999999999994</v>
      </c>
      <c r="BA2338">
        <v>69.424999999999997</v>
      </c>
      <c r="BB2338">
        <v>70.087000000000003</v>
      </c>
      <c r="BC2338">
        <v>2018</v>
      </c>
    </row>
    <row r="2339" spans="1:55" x14ac:dyDescent="0.25">
      <c r="A2339">
        <v>253</v>
      </c>
      <c r="B2339" t="s">
        <v>803</v>
      </c>
      <c r="C2339" t="s">
        <v>361</v>
      </c>
      <c r="D2339" t="s">
        <v>804</v>
      </c>
      <c r="E2339" t="s">
        <v>362</v>
      </c>
      <c r="F2339" t="s">
        <v>363</v>
      </c>
      <c r="G2339" t="s">
        <v>229</v>
      </c>
      <c r="H2339" t="s">
        <v>230</v>
      </c>
      <c r="I2339" t="s">
        <v>809</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24.154</v>
      </c>
      <c r="AU2339">
        <v>24.928000000000001</v>
      </c>
      <c r="AV2339">
        <v>26.056999999999999</v>
      </c>
      <c r="AW2339">
        <v>26.989000000000001</v>
      </c>
      <c r="AX2339">
        <v>28.202000000000002</v>
      </c>
      <c r="AY2339">
        <v>29.393999999999998</v>
      </c>
      <c r="AZ2339">
        <v>30.657</v>
      </c>
      <c r="BA2339">
        <v>31.922000000000001</v>
      </c>
      <c r="BB2339">
        <v>33.225000000000001</v>
      </c>
      <c r="BC2339">
        <v>2018</v>
      </c>
    </row>
    <row r="2340" spans="1:55" x14ac:dyDescent="0.25">
      <c r="A2340">
        <v>253</v>
      </c>
      <c r="B2340" t="s">
        <v>803</v>
      </c>
      <c r="C2340" t="s">
        <v>364</v>
      </c>
      <c r="D2340" t="s">
        <v>804</v>
      </c>
      <c r="E2340" t="s">
        <v>365</v>
      </c>
      <c r="F2340" t="s">
        <v>366</v>
      </c>
      <c r="G2340" t="s">
        <v>242</v>
      </c>
      <c r="H2340" t="s">
        <v>230</v>
      </c>
      <c r="I2340" t="s">
        <v>793</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-0.16800000000000001</v>
      </c>
      <c r="V2340">
        <v>-0.109</v>
      </c>
      <c r="W2340">
        <v>-8.2000000000000003E-2</v>
      </c>
      <c r="X2340">
        <v>-1.7999999999999999E-2</v>
      </c>
      <c r="Y2340">
        <v>-0.26200000000000001</v>
      </c>
      <c r="Z2340">
        <v>-0.16900000000000001</v>
      </c>
      <c r="AA2340">
        <v>-9.8000000000000004E-2</v>
      </c>
      <c r="AB2340">
        <v>-0.09</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-0.748</v>
      </c>
      <c r="AT2340">
        <v>-0.5</v>
      </c>
      <c r="AU2340">
        <v>-0.501</v>
      </c>
      <c r="AV2340">
        <v>-1.242</v>
      </c>
      <c r="AW2340">
        <v>-1.19</v>
      </c>
      <c r="AX2340">
        <v>-1.2549999999999999</v>
      </c>
      <c r="AY2340">
        <v>-1.355</v>
      </c>
      <c r="AZ2340">
        <v>-1.4490000000000001</v>
      </c>
      <c r="BA2340">
        <v>-1.5189999999999999</v>
      </c>
      <c r="BB2340">
        <v>-1.6559999999999999</v>
      </c>
      <c r="BC2340">
        <v>2018</v>
      </c>
    </row>
    <row r="2341" spans="1:55" x14ac:dyDescent="0.25">
      <c r="A2341">
        <v>253</v>
      </c>
      <c r="B2341" t="s">
        <v>803</v>
      </c>
      <c r="C2341" t="s">
        <v>368</v>
      </c>
      <c r="D2341" t="s">
        <v>804</v>
      </c>
      <c r="E2341" t="s">
        <v>365</v>
      </c>
      <c r="F2341" t="s">
        <v>366</v>
      </c>
      <c r="G2341" t="s">
        <v>282</v>
      </c>
      <c r="I2341" t="s">
        <v>369</v>
      </c>
      <c r="J2341">
        <v>5.173</v>
      </c>
      <c r="K2341">
        <v>-3.5449999999999999</v>
      </c>
      <c r="L2341">
        <v>-1.4930000000000001</v>
      </c>
      <c r="M2341">
        <v>1.853</v>
      </c>
      <c r="N2341">
        <v>-1.712</v>
      </c>
      <c r="O2341">
        <v>-1.2330000000000001</v>
      </c>
      <c r="P2341">
        <v>5.0019999999999998</v>
      </c>
      <c r="Q2341">
        <v>5.72</v>
      </c>
      <c r="R2341">
        <v>0.92400000000000004</v>
      </c>
      <c r="S2341">
        <v>-6.1369999999999996</v>
      </c>
      <c r="T2341">
        <v>-3.153</v>
      </c>
      <c r="U2341">
        <v>-3.1890000000000001</v>
      </c>
      <c r="V2341">
        <v>-1.873</v>
      </c>
      <c r="W2341">
        <v>-1.226</v>
      </c>
      <c r="X2341">
        <v>-0.23</v>
      </c>
      <c r="Y2341">
        <v>-2.9329999999999998</v>
      </c>
      <c r="Z2341">
        <v>-1.762</v>
      </c>
      <c r="AA2341">
        <v>-0.95599999999999996</v>
      </c>
      <c r="AB2341">
        <v>-0.82699999999999996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-3.1920000000000002</v>
      </c>
      <c r="AT2341">
        <v>-2.069</v>
      </c>
      <c r="AU2341">
        <v>-2.0110000000000001</v>
      </c>
      <c r="AV2341">
        <v>-4.766</v>
      </c>
      <c r="AW2341">
        <v>-4.4080000000000004</v>
      </c>
      <c r="AX2341">
        <v>-4.4509999999999996</v>
      </c>
      <c r="AY2341">
        <v>-4.6109999999999998</v>
      </c>
      <c r="AZ2341">
        <v>-4.726</v>
      </c>
      <c r="BA2341">
        <v>-4.758</v>
      </c>
      <c r="BB2341">
        <v>-4.9850000000000003</v>
      </c>
      <c r="BC2341">
        <v>2018</v>
      </c>
    </row>
    <row r="2342" spans="1:55" x14ac:dyDescent="0.25">
      <c r="A2342">
        <v>642</v>
      </c>
      <c r="B2342" t="s">
        <v>810</v>
      </c>
      <c r="C2342" t="s">
        <v>225</v>
      </c>
      <c r="D2342" t="s">
        <v>811</v>
      </c>
      <c r="E2342" t="s">
        <v>227</v>
      </c>
      <c r="F2342" t="s">
        <v>228</v>
      </c>
      <c r="G2342" t="s">
        <v>229</v>
      </c>
      <c r="H2342" t="s">
        <v>230</v>
      </c>
      <c r="I2342" t="s">
        <v>812</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52">
        <v>1601.88</v>
      </c>
      <c r="AE2342" s="52">
        <v>2563.38</v>
      </c>
      <c r="AF2342" s="52">
        <v>3066.34</v>
      </c>
      <c r="AG2342" s="52">
        <v>3509.6</v>
      </c>
      <c r="AH2342" s="52">
        <v>4576.2</v>
      </c>
      <c r="AI2342" s="52">
        <v>4951.92</v>
      </c>
      <c r="AJ2342" s="52">
        <v>5274.15</v>
      </c>
      <c r="AK2342" s="52">
        <v>6080.15</v>
      </c>
      <c r="AL2342" s="52">
        <v>7162.36</v>
      </c>
      <c r="AM2342" s="52">
        <v>7258.58</v>
      </c>
      <c r="AN2342" s="52">
        <v>6610.81</v>
      </c>
      <c r="AO2342" s="52">
        <v>7042.09</v>
      </c>
      <c r="AP2342" s="52">
        <v>7627.49</v>
      </c>
      <c r="AQ2342" s="52">
        <v>7312.23</v>
      </c>
      <c r="AR2342" s="52">
        <v>7342.58</v>
      </c>
      <c r="AS2342" s="52">
        <v>6673.67</v>
      </c>
      <c r="AT2342" s="52">
        <v>6085.27</v>
      </c>
      <c r="AU2342" s="52">
        <v>5798.8</v>
      </c>
      <c r="AV2342" s="52">
        <v>5466.62</v>
      </c>
      <c r="AW2342" s="52">
        <v>5249.44</v>
      </c>
      <c r="AX2342" s="52">
        <v>5004.05</v>
      </c>
      <c r="AY2342" s="52">
        <v>4746.8500000000004</v>
      </c>
      <c r="AZ2342" s="52">
        <v>4482.6400000000003</v>
      </c>
      <c r="BA2342" s="52">
        <v>4341.01</v>
      </c>
      <c r="BB2342" s="52">
        <v>4405.04</v>
      </c>
      <c r="BC2342">
        <v>2017</v>
      </c>
    </row>
    <row r="2343" spans="1:55" x14ac:dyDescent="0.25">
      <c r="A2343">
        <v>642</v>
      </c>
      <c r="B2343" t="s">
        <v>810</v>
      </c>
      <c r="C2343" t="s">
        <v>233</v>
      </c>
      <c r="D2343" t="s">
        <v>811</v>
      </c>
      <c r="E2343" t="s">
        <v>227</v>
      </c>
      <c r="F2343" t="s">
        <v>234</v>
      </c>
      <c r="G2343" t="s">
        <v>235</v>
      </c>
      <c r="I2343" t="s">
        <v>236</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110.494</v>
      </c>
      <c r="AE2343">
        <v>60.023000000000003</v>
      </c>
      <c r="AF2343">
        <v>19.620999999999999</v>
      </c>
      <c r="AG2343">
        <v>14.455</v>
      </c>
      <c r="AH2343">
        <v>30.390999999999998</v>
      </c>
      <c r="AI2343">
        <v>8.2100000000000009</v>
      </c>
      <c r="AJ2343">
        <v>6.5069999999999997</v>
      </c>
      <c r="AK2343">
        <v>15.282</v>
      </c>
      <c r="AL2343">
        <v>17.798999999999999</v>
      </c>
      <c r="AM2343">
        <v>1.343</v>
      </c>
      <c r="AN2343">
        <v>-8.9239999999999995</v>
      </c>
      <c r="AO2343">
        <v>6.524</v>
      </c>
      <c r="AP2343">
        <v>8.3130000000000006</v>
      </c>
      <c r="AQ2343">
        <v>-4.133</v>
      </c>
      <c r="AR2343">
        <v>0.41499999999999998</v>
      </c>
      <c r="AS2343">
        <v>-9.11</v>
      </c>
      <c r="AT2343">
        <v>-8.8170000000000002</v>
      </c>
      <c r="AU2343">
        <v>-4.7080000000000002</v>
      </c>
      <c r="AV2343">
        <v>-5.7279999999999998</v>
      </c>
      <c r="AW2343">
        <v>-3.9729999999999999</v>
      </c>
      <c r="AX2343">
        <v>-4.6749999999999998</v>
      </c>
      <c r="AY2343">
        <v>-5.14</v>
      </c>
      <c r="AZ2343">
        <v>-5.5659999999999998</v>
      </c>
      <c r="BA2343">
        <v>-3.1589999999999998</v>
      </c>
      <c r="BB2343">
        <v>1.4750000000000001</v>
      </c>
      <c r="BC2343">
        <v>2017</v>
      </c>
    </row>
    <row r="2344" spans="1:55" x14ac:dyDescent="0.25">
      <c r="A2344">
        <v>642</v>
      </c>
      <c r="B2344" t="s">
        <v>810</v>
      </c>
      <c r="C2344" t="s">
        <v>237</v>
      </c>
      <c r="D2344" t="s">
        <v>811</v>
      </c>
      <c r="E2344" t="s">
        <v>238</v>
      </c>
      <c r="F2344" t="s">
        <v>239</v>
      </c>
      <c r="G2344" t="s">
        <v>229</v>
      </c>
      <c r="H2344" t="s">
        <v>230</v>
      </c>
      <c r="I2344" t="s">
        <v>812</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52">
        <v>1225.98</v>
      </c>
      <c r="AF2344" s="52">
        <v>1436.75</v>
      </c>
      <c r="AG2344" s="52">
        <v>2187.98</v>
      </c>
      <c r="AH2344" s="52">
        <v>3143.49</v>
      </c>
      <c r="AI2344" s="52">
        <v>4316.63</v>
      </c>
      <c r="AJ2344" s="52">
        <v>5274.15</v>
      </c>
      <c r="AK2344" s="52">
        <v>6264.84</v>
      </c>
      <c r="AL2344" s="52">
        <v>8844.11</v>
      </c>
      <c r="AM2344" s="52">
        <v>7095.92</v>
      </c>
      <c r="AN2344" s="52">
        <v>8072.29</v>
      </c>
      <c r="AO2344" s="52">
        <v>10064.620000000001</v>
      </c>
      <c r="AP2344" s="52">
        <v>11430.51</v>
      </c>
      <c r="AQ2344" s="52">
        <v>10840.52</v>
      </c>
      <c r="AR2344" s="52">
        <v>10746.85</v>
      </c>
      <c r="AS2344" s="52">
        <v>7795.42</v>
      </c>
      <c r="AT2344" s="52">
        <v>6661.37</v>
      </c>
      <c r="AU2344" s="52">
        <v>7152.12</v>
      </c>
      <c r="AV2344" s="52">
        <v>7625.34</v>
      </c>
      <c r="AW2344" s="52">
        <v>7131.04</v>
      </c>
      <c r="AX2344" s="52">
        <v>6959.09</v>
      </c>
      <c r="AY2344" s="52">
        <v>6793.09</v>
      </c>
      <c r="AZ2344" s="52">
        <v>6671.24</v>
      </c>
      <c r="BA2344" s="52">
        <v>6712.79</v>
      </c>
      <c r="BB2344" s="52">
        <v>6996.83</v>
      </c>
      <c r="BC2344">
        <v>2017</v>
      </c>
    </row>
    <row r="2345" spans="1:55" x14ac:dyDescent="0.25">
      <c r="A2345">
        <v>642</v>
      </c>
      <c r="B2345" t="s">
        <v>810</v>
      </c>
      <c r="C2345" t="s">
        <v>240</v>
      </c>
      <c r="D2345" t="s">
        <v>811</v>
      </c>
      <c r="E2345" t="s">
        <v>238</v>
      </c>
      <c r="F2345" t="s">
        <v>241</v>
      </c>
      <c r="G2345" t="s">
        <v>242</v>
      </c>
      <c r="H2345" t="s">
        <v>230</v>
      </c>
      <c r="I2345" t="s">
        <v>243</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1.1559999999999999</v>
      </c>
      <c r="AE2345">
        <v>1.6719999999999999</v>
      </c>
      <c r="AF2345">
        <v>2.0609999999999999</v>
      </c>
      <c r="AG2345">
        <v>3.7650000000000001</v>
      </c>
      <c r="AH2345">
        <v>5.95</v>
      </c>
      <c r="AI2345">
        <v>8.1839999999999993</v>
      </c>
      <c r="AJ2345">
        <v>10.087</v>
      </c>
      <c r="AK2345">
        <v>13.071999999999999</v>
      </c>
      <c r="AL2345">
        <v>19.75</v>
      </c>
      <c r="AM2345">
        <v>15.028</v>
      </c>
      <c r="AN2345">
        <v>16.298999999999999</v>
      </c>
      <c r="AO2345">
        <v>21.329000000000001</v>
      </c>
      <c r="AP2345">
        <v>22.39</v>
      </c>
      <c r="AQ2345">
        <v>21.943000000000001</v>
      </c>
      <c r="AR2345">
        <v>21.736999999999998</v>
      </c>
      <c r="AS2345">
        <v>13.18</v>
      </c>
      <c r="AT2345">
        <v>11.233000000000001</v>
      </c>
      <c r="AU2345">
        <v>12.287000000000001</v>
      </c>
      <c r="AV2345">
        <v>13.734</v>
      </c>
      <c r="AW2345">
        <v>12.432</v>
      </c>
      <c r="AX2345">
        <v>12.263</v>
      </c>
      <c r="AY2345">
        <v>12.038</v>
      </c>
      <c r="AZ2345">
        <v>11.898999999999999</v>
      </c>
      <c r="BA2345">
        <v>12.022</v>
      </c>
      <c r="BB2345">
        <v>12.611000000000001</v>
      </c>
      <c r="BC2345">
        <v>2017</v>
      </c>
    </row>
    <row r="2346" spans="1:55" x14ac:dyDescent="0.25">
      <c r="A2346">
        <v>642</v>
      </c>
      <c r="B2346" t="s">
        <v>810</v>
      </c>
      <c r="C2346" t="s">
        <v>244</v>
      </c>
      <c r="D2346" t="s">
        <v>811</v>
      </c>
      <c r="E2346" t="s">
        <v>238</v>
      </c>
      <c r="F2346" t="s">
        <v>245</v>
      </c>
      <c r="G2346" t="s">
        <v>246</v>
      </c>
      <c r="H2346" t="s">
        <v>230</v>
      </c>
      <c r="I2346" t="s">
        <v>243</v>
      </c>
      <c r="J2346">
        <v>0.09</v>
      </c>
      <c r="K2346">
        <v>0.105</v>
      </c>
      <c r="L2346">
        <v>0.114</v>
      </c>
      <c r="M2346">
        <v>0.124</v>
      </c>
      <c r="N2346">
        <v>0.13</v>
      </c>
      <c r="O2346">
        <v>0.151</v>
      </c>
      <c r="P2346">
        <v>0.151</v>
      </c>
      <c r="Q2346">
        <v>0.161</v>
      </c>
      <c r="R2346">
        <v>0.17100000000000001</v>
      </c>
      <c r="S2346">
        <v>0.17599999999999999</v>
      </c>
      <c r="T2346">
        <v>0.187</v>
      </c>
      <c r="U2346">
        <v>0.191</v>
      </c>
      <c r="V2346">
        <v>0.26</v>
      </c>
      <c r="W2346">
        <v>0.29399999999999998</v>
      </c>
      <c r="X2346">
        <v>0.35099999999999998</v>
      </c>
      <c r="Y2346">
        <v>0.45300000000000001</v>
      </c>
      <c r="Z2346">
        <v>0.70399999999999996</v>
      </c>
      <c r="AA2346">
        <v>1.776</v>
      </c>
      <c r="AB2346">
        <v>2.2410000000000001</v>
      </c>
      <c r="AC2346">
        <v>2.8740000000000001</v>
      </c>
      <c r="AD2346">
        <v>6.1849999999999996</v>
      </c>
      <c r="AE2346">
        <v>10.114000000000001</v>
      </c>
      <c r="AF2346">
        <v>12.29</v>
      </c>
      <c r="AG2346">
        <v>14.327</v>
      </c>
      <c r="AH2346">
        <v>19.184999999999999</v>
      </c>
      <c r="AI2346">
        <v>21.405999999999999</v>
      </c>
      <c r="AJ2346">
        <v>23.489000000000001</v>
      </c>
      <c r="AK2346">
        <v>27.806000000000001</v>
      </c>
      <c r="AL2346">
        <v>33.393000000000001</v>
      </c>
      <c r="AM2346">
        <v>34.098999999999997</v>
      </c>
      <c r="AN2346">
        <v>31.417999999999999</v>
      </c>
      <c r="AO2346">
        <v>34.167000000000002</v>
      </c>
      <c r="AP2346">
        <v>37.716999999999999</v>
      </c>
      <c r="AQ2346">
        <v>36.792000000000002</v>
      </c>
      <c r="AR2346">
        <v>37.643999999999998</v>
      </c>
      <c r="AS2346">
        <v>34.581000000000003</v>
      </c>
      <c r="AT2346">
        <v>31.876000000000001</v>
      </c>
      <c r="AU2346">
        <v>30.952999999999999</v>
      </c>
      <c r="AV2346">
        <v>29.838000000000001</v>
      </c>
      <c r="AW2346">
        <v>29.161999999999999</v>
      </c>
      <c r="AX2346">
        <v>28.379000000000001</v>
      </c>
      <c r="AY2346">
        <v>27.48</v>
      </c>
      <c r="AZ2346">
        <v>26.488</v>
      </c>
      <c r="BA2346">
        <v>26.183</v>
      </c>
      <c r="BB2346">
        <v>27.125</v>
      </c>
      <c r="BC2346">
        <v>2017</v>
      </c>
    </row>
    <row r="2347" spans="1:55" x14ac:dyDescent="0.25">
      <c r="A2347">
        <v>642</v>
      </c>
      <c r="B2347" t="s">
        <v>810</v>
      </c>
      <c r="C2347" t="s">
        <v>247</v>
      </c>
      <c r="D2347" t="s">
        <v>811</v>
      </c>
      <c r="E2347" t="s">
        <v>248</v>
      </c>
      <c r="F2347" t="s">
        <v>249</v>
      </c>
      <c r="G2347" t="s">
        <v>250</v>
      </c>
      <c r="I2347" t="s">
        <v>251</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51.368000000000002</v>
      </c>
      <c r="AE2347">
        <v>47.826999999999998</v>
      </c>
      <c r="AF2347">
        <v>46.854999999999997</v>
      </c>
      <c r="AG2347">
        <v>62.343000000000004</v>
      </c>
      <c r="AH2347">
        <v>68.691999999999993</v>
      </c>
      <c r="AI2347">
        <v>87.171000000000006</v>
      </c>
      <c r="AJ2347">
        <v>100</v>
      </c>
      <c r="AK2347">
        <v>103.038</v>
      </c>
      <c r="AL2347">
        <v>123.48</v>
      </c>
      <c r="AM2347">
        <v>97.759</v>
      </c>
      <c r="AN2347">
        <v>122.108</v>
      </c>
      <c r="AO2347">
        <v>142.92099999999999</v>
      </c>
      <c r="AP2347">
        <v>149.85900000000001</v>
      </c>
      <c r="AQ2347">
        <v>148.25200000000001</v>
      </c>
      <c r="AR2347">
        <v>146.363</v>
      </c>
      <c r="AS2347">
        <v>116.809</v>
      </c>
      <c r="AT2347">
        <v>109.467</v>
      </c>
      <c r="AU2347">
        <v>123.33799999999999</v>
      </c>
      <c r="AV2347">
        <v>139.489</v>
      </c>
      <c r="AW2347">
        <v>135.84399999999999</v>
      </c>
      <c r="AX2347">
        <v>139.06899999999999</v>
      </c>
      <c r="AY2347">
        <v>143.107</v>
      </c>
      <c r="AZ2347">
        <v>148.82400000000001</v>
      </c>
      <c r="BA2347">
        <v>154.636</v>
      </c>
      <c r="BB2347">
        <v>158.83699999999999</v>
      </c>
      <c r="BC2347">
        <v>2017</v>
      </c>
    </row>
    <row r="2348" spans="1:55" x14ac:dyDescent="0.25">
      <c r="A2348">
        <v>642</v>
      </c>
      <c r="B2348" t="s">
        <v>810</v>
      </c>
      <c r="C2348" t="s">
        <v>252</v>
      </c>
      <c r="D2348" t="s">
        <v>811</v>
      </c>
      <c r="E2348" t="s">
        <v>253</v>
      </c>
      <c r="F2348" t="s">
        <v>254</v>
      </c>
      <c r="G2348" t="s">
        <v>229</v>
      </c>
      <c r="H2348" t="s">
        <v>220</v>
      </c>
      <c r="I2348" t="s">
        <v>255</v>
      </c>
      <c r="J2348" s="52">
        <v>169547.71</v>
      </c>
      <c r="K2348" s="52">
        <v>169543.17</v>
      </c>
      <c r="L2348" s="52">
        <v>161020.95000000001</v>
      </c>
      <c r="M2348" s="52">
        <v>156251.69</v>
      </c>
      <c r="N2348" s="52">
        <v>146809.44</v>
      </c>
      <c r="O2348" s="52">
        <v>156144.4</v>
      </c>
      <c r="P2348" s="52">
        <v>145558.70000000001</v>
      </c>
      <c r="Q2348" s="52">
        <v>146504.10999999999</v>
      </c>
      <c r="R2348" s="52">
        <v>145851.25</v>
      </c>
      <c r="S2348" s="52">
        <v>139949.66</v>
      </c>
      <c r="T2348" s="52">
        <v>139227.26999999999</v>
      </c>
      <c r="U2348" s="52">
        <v>133194.26999999999</v>
      </c>
      <c r="V2348" s="52">
        <v>171498.53</v>
      </c>
      <c r="W2348" s="52">
        <v>183214.14</v>
      </c>
      <c r="X2348" s="52">
        <v>206746.3</v>
      </c>
      <c r="Y2348" s="52">
        <v>252369.31</v>
      </c>
      <c r="Z2348" s="52">
        <v>371246.3</v>
      </c>
      <c r="AA2348" s="52">
        <v>885706.52</v>
      </c>
      <c r="AB2348" s="52">
        <v>1062502.74</v>
      </c>
      <c r="AC2348" s="52">
        <v>1289987.78</v>
      </c>
      <c r="AD2348" s="52">
        <v>2607558.27</v>
      </c>
      <c r="AE2348" s="52">
        <v>4006768.69</v>
      </c>
      <c r="AF2348" s="52">
        <v>4601304.53</v>
      </c>
      <c r="AG2348" s="52">
        <v>5052604.91</v>
      </c>
      <c r="AH2348" s="52">
        <v>6313588.4000000004</v>
      </c>
      <c r="AI2348" s="52">
        <v>6538764.8300000001</v>
      </c>
      <c r="AJ2348" s="52">
        <v>6657451.1799999997</v>
      </c>
      <c r="AK2348" s="52">
        <v>7331422.7800000003</v>
      </c>
      <c r="AL2348" s="52">
        <v>8247593.9000000004</v>
      </c>
      <c r="AM2348" s="52">
        <v>7984256.0499999998</v>
      </c>
      <c r="AN2348" s="52">
        <v>6950667.8600000003</v>
      </c>
      <c r="AO2348" s="52">
        <v>7082533.2699999996</v>
      </c>
      <c r="AP2348" s="52">
        <v>7344060.6699999999</v>
      </c>
      <c r="AQ2348" s="52">
        <v>6747182.6200000001</v>
      </c>
      <c r="AR2348" s="52">
        <v>6501174.4000000004</v>
      </c>
      <c r="AS2348" s="52">
        <v>5677839.4400000004</v>
      </c>
      <c r="AT2348" s="52">
        <v>4981837.3899999997</v>
      </c>
      <c r="AU2348" s="52">
        <v>4574305.76</v>
      </c>
      <c r="AV2348" s="52">
        <v>4160623.92</v>
      </c>
      <c r="AW2348" s="52">
        <v>3859589.04</v>
      </c>
      <c r="AX2348" s="52">
        <v>3558358.44</v>
      </c>
      <c r="AY2348" s="52">
        <v>3268394.09</v>
      </c>
      <c r="AZ2348" s="52">
        <v>2991841.47</v>
      </c>
      <c r="BA2348" s="52">
        <v>2811168.01</v>
      </c>
      <c r="BB2348" s="52">
        <v>2769979.35</v>
      </c>
      <c r="BC2348">
        <v>2015</v>
      </c>
    </row>
    <row r="2349" spans="1:55" x14ac:dyDescent="0.25">
      <c r="A2349">
        <v>642</v>
      </c>
      <c r="B2349" t="s">
        <v>810</v>
      </c>
      <c r="C2349" t="s">
        <v>256</v>
      </c>
      <c r="D2349" t="s">
        <v>811</v>
      </c>
      <c r="E2349" t="s">
        <v>253</v>
      </c>
      <c r="F2349" t="s">
        <v>257</v>
      </c>
      <c r="G2349" t="s">
        <v>258</v>
      </c>
      <c r="H2349" t="s">
        <v>220</v>
      </c>
      <c r="I2349" t="s">
        <v>255</v>
      </c>
      <c r="J2349">
        <v>822.61400000000003</v>
      </c>
      <c r="K2349">
        <v>822.59199999999998</v>
      </c>
      <c r="L2349">
        <v>781.24400000000003</v>
      </c>
      <c r="M2349">
        <v>758.10500000000002</v>
      </c>
      <c r="N2349">
        <v>712.29200000000003</v>
      </c>
      <c r="O2349">
        <v>757.58399999999995</v>
      </c>
      <c r="P2349">
        <v>706.22400000000005</v>
      </c>
      <c r="Q2349">
        <v>710.81100000000004</v>
      </c>
      <c r="R2349">
        <v>707.64400000000001</v>
      </c>
      <c r="S2349">
        <v>679.01</v>
      </c>
      <c r="T2349">
        <v>675.505</v>
      </c>
      <c r="U2349">
        <v>646.23400000000004</v>
      </c>
      <c r="V2349">
        <v>832.07899999999995</v>
      </c>
      <c r="W2349">
        <v>888.92100000000005</v>
      </c>
      <c r="X2349" s="52">
        <v>1003.1</v>
      </c>
      <c r="Y2349" s="52">
        <v>1224.45</v>
      </c>
      <c r="Z2349" s="52">
        <v>1801.22</v>
      </c>
      <c r="AA2349" s="52">
        <v>4297.29</v>
      </c>
      <c r="AB2349" s="52">
        <v>5155.07</v>
      </c>
      <c r="AC2349" s="52">
        <v>6258.78</v>
      </c>
      <c r="AD2349" s="52">
        <v>12651.4</v>
      </c>
      <c r="AE2349" s="52">
        <v>19440.11</v>
      </c>
      <c r="AF2349" s="52">
        <v>22324.69</v>
      </c>
      <c r="AG2349" s="52">
        <v>24514.31</v>
      </c>
      <c r="AH2349" s="52">
        <v>30632.37</v>
      </c>
      <c r="AI2349" s="52">
        <v>31724.89</v>
      </c>
      <c r="AJ2349" s="52">
        <v>32300.73</v>
      </c>
      <c r="AK2349" s="52">
        <v>35570.720000000001</v>
      </c>
      <c r="AL2349" s="52">
        <v>40015.81</v>
      </c>
      <c r="AM2349" s="52">
        <v>38738.15</v>
      </c>
      <c r="AN2349" s="52">
        <v>33723.370000000003</v>
      </c>
      <c r="AO2349" s="52">
        <v>34363.15</v>
      </c>
      <c r="AP2349" s="52">
        <v>35632.04</v>
      </c>
      <c r="AQ2349" s="52">
        <v>32736.09</v>
      </c>
      <c r="AR2349" s="52">
        <v>31542.51</v>
      </c>
      <c r="AS2349" s="52">
        <v>27547.84</v>
      </c>
      <c r="AT2349" s="52">
        <v>24170.959999999999</v>
      </c>
      <c r="AU2349" s="52">
        <v>22193.69</v>
      </c>
      <c r="AV2349" s="52">
        <v>20186.59</v>
      </c>
      <c r="AW2349" s="52">
        <v>18726.02</v>
      </c>
      <c r="AX2349" s="52">
        <v>17264.5</v>
      </c>
      <c r="AY2349" s="52">
        <v>15857.65</v>
      </c>
      <c r="AZ2349" s="52">
        <v>14515.87</v>
      </c>
      <c r="BA2349" s="52">
        <v>13639.27</v>
      </c>
      <c r="BB2349" s="52">
        <v>13439.43</v>
      </c>
      <c r="BC2349">
        <v>2015</v>
      </c>
    </row>
    <row r="2350" spans="1:55" x14ac:dyDescent="0.25">
      <c r="A2350">
        <v>642</v>
      </c>
      <c r="B2350" t="s">
        <v>810</v>
      </c>
      <c r="C2350" t="s">
        <v>259</v>
      </c>
      <c r="D2350" t="s">
        <v>811</v>
      </c>
      <c r="E2350" t="s">
        <v>260</v>
      </c>
      <c r="F2350" t="s">
        <v>261</v>
      </c>
      <c r="G2350" t="s">
        <v>229</v>
      </c>
      <c r="H2350" t="s">
        <v>220</v>
      </c>
      <c r="I2350" t="s">
        <v>262</v>
      </c>
      <c r="J2350" s="52">
        <v>26072.65</v>
      </c>
      <c r="K2350" s="52">
        <v>29837.48</v>
      </c>
      <c r="L2350" s="52">
        <v>39791.199999999997</v>
      </c>
      <c r="M2350" s="52">
        <v>48169.17</v>
      </c>
      <c r="N2350" s="52">
        <v>56861.27</v>
      </c>
      <c r="O2350" s="52">
        <v>92393.35</v>
      </c>
      <c r="P2350" s="52">
        <v>83611.679999999993</v>
      </c>
      <c r="Q2350" s="52">
        <v>85432.36</v>
      </c>
      <c r="R2350" s="52">
        <v>88434.14</v>
      </c>
      <c r="S2350" s="52">
        <v>80786.25</v>
      </c>
      <c r="T2350" s="52">
        <v>84974.44</v>
      </c>
      <c r="U2350" s="52">
        <v>84369.98</v>
      </c>
      <c r="V2350" s="52">
        <v>93082.03</v>
      </c>
      <c r="W2350" s="52">
        <v>97264.38</v>
      </c>
      <c r="X2350" s="52">
        <v>136514.03</v>
      </c>
      <c r="Y2350" s="52">
        <v>166638.81</v>
      </c>
      <c r="Z2350" s="52">
        <v>269650.24</v>
      </c>
      <c r="AA2350" s="52">
        <v>563250.93999999994</v>
      </c>
      <c r="AB2350" s="52">
        <v>458542.22</v>
      </c>
      <c r="AC2350" s="52">
        <v>770235.31</v>
      </c>
      <c r="AD2350" s="52">
        <v>1339441.73</v>
      </c>
      <c r="AE2350" s="52">
        <v>1916309</v>
      </c>
      <c r="AF2350" s="52">
        <v>2155959.4700000002</v>
      </c>
      <c r="AG2350" s="52">
        <v>3149933.88</v>
      </c>
      <c r="AH2350" s="52">
        <v>4336937.42</v>
      </c>
      <c r="AI2350" s="52">
        <v>5699897.5599999996</v>
      </c>
      <c r="AJ2350" s="52">
        <v>6657451.1799999997</v>
      </c>
      <c r="AK2350" s="52">
        <v>7554126.4199999999</v>
      </c>
      <c r="AL2350" s="52">
        <v>10184159.01</v>
      </c>
      <c r="AM2350" s="52">
        <v>7805338.4000000004</v>
      </c>
      <c r="AN2350" s="52">
        <v>8487287.4100000001</v>
      </c>
      <c r="AO2350" s="52">
        <v>10122418.01</v>
      </c>
      <c r="AP2350" s="52">
        <v>11005765.49</v>
      </c>
      <c r="AQ2350" s="52">
        <v>10002824.460000001</v>
      </c>
      <c r="AR2350" s="52">
        <v>9515338.7899999991</v>
      </c>
      <c r="AS2350" s="52">
        <v>6632203.96</v>
      </c>
      <c r="AT2350" s="52">
        <v>5453474.8499999996</v>
      </c>
      <c r="AU2350" s="52">
        <v>5641858.5300000003</v>
      </c>
      <c r="AV2350" s="52">
        <v>5803619.6900000004</v>
      </c>
      <c r="AW2350" s="52">
        <v>5243013.34</v>
      </c>
      <c r="AX2350" s="52">
        <v>4948582.1500000004</v>
      </c>
      <c r="AY2350" s="52">
        <v>4677307.2</v>
      </c>
      <c r="AZ2350" s="52">
        <v>4452577.92</v>
      </c>
      <c r="BA2350" s="52">
        <v>4347090.34</v>
      </c>
      <c r="BB2350" s="52">
        <v>4399751.82</v>
      </c>
      <c r="BC2350">
        <v>2015</v>
      </c>
    </row>
    <row r="2351" spans="1:55" x14ac:dyDescent="0.25">
      <c r="A2351">
        <v>642</v>
      </c>
      <c r="B2351" t="s">
        <v>810</v>
      </c>
      <c r="C2351" t="s">
        <v>263</v>
      </c>
      <c r="D2351" t="s">
        <v>811</v>
      </c>
      <c r="E2351" t="s">
        <v>260</v>
      </c>
      <c r="F2351" t="s">
        <v>264</v>
      </c>
      <c r="G2351" t="s">
        <v>242</v>
      </c>
      <c r="H2351" t="s">
        <v>220</v>
      </c>
      <c r="I2351" t="s">
        <v>262</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52">
        <v>1250.99</v>
      </c>
      <c r="AD2351" s="52">
        <v>1881.3</v>
      </c>
      <c r="AE2351" s="52">
        <v>2614.1999999999998</v>
      </c>
      <c r="AF2351" s="52">
        <v>3093.25</v>
      </c>
      <c r="AG2351" s="52">
        <v>5419.7</v>
      </c>
      <c r="AH2351" s="52">
        <v>8209.4699999999993</v>
      </c>
      <c r="AI2351" s="52">
        <v>10806.15</v>
      </c>
      <c r="AJ2351" s="52">
        <v>12732.03</v>
      </c>
      <c r="AK2351" s="52">
        <v>15761.84</v>
      </c>
      <c r="AL2351" s="52">
        <v>22742.38</v>
      </c>
      <c r="AM2351" s="52">
        <v>16530.21</v>
      </c>
      <c r="AN2351" s="52">
        <v>17136.45</v>
      </c>
      <c r="AO2351" s="52">
        <v>21451.89</v>
      </c>
      <c r="AP2351" s="52">
        <v>21557.65</v>
      </c>
      <c r="AQ2351" s="52">
        <v>20246.990000000002</v>
      </c>
      <c r="AR2351" s="52">
        <v>19245.650000000001</v>
      </c>
      <c r="AS2351" s="52">
        <v>11213.47</v>
      </c>
      <c r="AT2351" s="52">
        <v>9196.2900000000009</v>
      </c>
      <c r="AU2351" s="52">
        <v>9692.34</v>
      </c>
      <c r="AV2351" s="52">
        <v>10452.94</v>
      </c>
      <c r="AW2351" s="52">
        <v>9140.32</v>
      </c>
      <c r="AX2351" s="52">
        <v>8720.25</v>
      </c>
      <c r="AY2351" s="52">
        <v>8288.85</v>
      </c>
      <c r="AZ2351" s="52">
        <v>7941.58</v>
      </c>
      <c r="BA2351" s="52">
        <v>7785.34</v>
      </c>
      <c r="BB2351" s="52">
        <v>7930.19</v>
      </c>
      <c r="BC2351">
        <v>2015</v>
      </c>
    </row>
    <row r="2352" spans="1:55" x14ac:dyDescent="0.25">
      <c r="A2352">
        <v>642</v>
      </c>
      <c r="B2352" t="s">
        <v>810</v>
      </c>
      <c r="C2352" t="s">
        <v>265</v>
      </c>
      <c r="D2352" t="s">
        <v>811</v>
      </c>
      <c r="E2352" t="s">
        <v>260</v>
      </c>
      <c r="F2352" t="s">
        <v>266</v>
      </c>
      <c r="G2352" t="s">
        <v>246</v>
      </c>
      <c r="H2352" t="s">
        <v>220</v>
      </c>
      <c r="I2352" t="s">
        <v>262</v>
      </c>
      <c r="J2352">
        <v>354.41500000000002</v>
      </c>
      <c r="K2352">
        <v>387.93599999999998</v>
      </c>
      <c r="L2352">
        <v>391.20100000000002</v>
      </c>
      <c r="M2352">
        <v>394.48099999999999</v>
      </c>
      <c r="N2352">
        <v>384.017</v>
      </c>
      <c r="O2352">
        <v>421.35300000000001</v>
      </c>
      <c r="P2352">
        <v>400.69499999999999</v>
      </c>
      <c r="Q2352">
        <v>413.27199999999999</v>
      </c>
      <c r="R2352">
        <v>425.94</v>
      </c>
      <c r="S2352">
        <v>424.73</v>
      </c>
      <c r="T2352">
        <v>438.351</v>
      </c>
      <c r="U2352">
        <v>433.53899999999999</v>
      </c>
      <c r="V2352">
        <v>570.93899999999996</v>
      </c>
      <c r="W2352">
        <v>624.39300000000003</v>
      </c>
      <c r="X2352">
        <v>719.63599999999997</v>
      </c>
      <c r="Y2352">
        <v>896.85799999999995</v>
      </c>
      <c r="Z2352" s="52">
        <v>1343.48</v>
      </c>
      <c r="AA2352" s="52">
        <v>3260.49</v>
      </c>
      <c r="AB2352" s="52">
        <v>3955.34</v>
      </c>
      <c r="AC2352" s="52">
        <v>4871.53</v>
      </c>
      <c r="AD2352" s="52">
        <v>10067.34</v>
      </c>
      <c r="AE2352" s="52">
        <v>15808.73</v>
      </c>
      <c r="AF2352" s="52">
        <v>18441.689999999999</v>
      </c>
      <c r="AG2352" s="52">
        <v>20626.52</v>
      </c>
      <c r="AH2352" s="52">
        <v>26468.18</v>
      </c>
      <c r="AI2352" s="52">
        <v>28265.98</v>
      </c>
      <c r="AJ2352" s="52">
        <v>29650.01</v>
      </c>
      <c r="AK2352" s="52">
        <v>33528.83</v>
      </c>
      <c r="AL2352" s="52">
        <v>38452.36</v>
      </c>
      <c r="AM2352" s="52">
        <v>37508.42</v>
      </c>
      <c r="AN2352" s="52">
        <v>33033.32</v>
      </c>
      <c r="AO2352" s="52">
        <v>34363.15</v>
      </c>
      <c r="AP2352" s="52">
        <v>36315.5</v>
      </c>
      <c r="AQ2352" s="52">
        <v>33949.35</v>
      </c>
      <c r="AR2352" s="52">
        <v>33330.47</v>
      </c>
      <c r="AS2352" s="52">
        <v>29420.68</v>
      </c>
      <c r="AT2352" s="52">
        <v>26096.400000000001</v>
      </c>
      <c r="AU2352" s="52">
        <v>24417.14</v>
      </c>
      <c r="AV2352" s="52">
        <v>22709.69</v>
      </c>
      <c r="AW2352" s="52">
        <v>21441.15</v>
      </c>
      <c r="AX2352" s="52">
        <v>20180.509999999998</v>
      </c>
      <c r="AY2352" s="52">
        <v>18921.37</v>
      </c>
      <c r="AZ2352" s="52">
        <v>17678.75</v>
      </c>
      <c r="BA2352" s="52">
        <v>16955.39</v>
      </c>
      <c r="BB2352" s="52">
        <v>17056.61</v>
      </c>
      <c r="BC2352">
        <v>2015</v>
      </c>
    </row>
    <row r="2353" spans="1:55" x14ac:dyDescent="0.25">
      <c r="A2353">
        <v>642</v>
      </c>
      <c r="B2353" t="s">
        <v>810</v>
      </c>
      <c r="C2353" t="s">
        <v>267</v>
      </c>
      <c r="D2353" t="s">
        <v>811</v>
      </c>
      <c r="E2353" t="s">
        <v>268</v>
      </c>
      <c r="F2353" t="s">
        <v>269</v>
      </c>
      <c r="G2353" t="s">
        <v>270</v>
      </c>
    </row>
    <row r="2354" spans="1:55" x14ac:dyDescent="0.25">
      <c r="A2354">
        <v>642</v>
      </c>
      <c r="B2354" t="s">
        <v>810</v>
      </c>
      <c r="C2354" t="s">
        <v>271</v>
      </c>
      <c r="D2354" t="s">
        <v>811</v>
      </c>
      <c r="E2354" t="s">
        <v>272</v>
      </c>
      <c r="F2354" t="s">
        <v>273</v>
      </c>
      <c r="G2354" t="s">
        <v>274</v>
      </c>
      <c r="I2354" t="s">
        <v>243</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2.5000000000000001E-2</v>
      </c>
      <c r="AH2354">
        <v>3.1E-2</v>
      </c>
      <c r="AI2354">
        <v>3.2000000000000001E-2</v>
      </c>
      <c r="AJ2354">
        <v>3.2000000000000001E-2</v>
      </c>
      <c r="AK2354">
        <v>3.5000000000000003E-2</v>
      </c>
      <c r="AL2354">
        <v>0.04</v>
      </c>
      <c r="AM2354">
        <v>4.1000000000000002E-2</v>
      </c>
      <c r="AN2354">
        <v>3.5000000000000003E-2</v>
      </c>
      <c r="AO2354">
        <v>3.5999999999999997E-2</v>
      </c>
      <c r="AP2354">
        <v>3.7999999999999999E-2</v>
      </c>
      <c r="AQ2354">
        <v>3.5000000000000003E-2</v>
      </c>
      <c r="AR2354">
        <v>3.4000000000000002E-2</v>
      </c>
      <c r="AS2354">
        <v>0.03</v>
      </c>
      <c r="AT2354">
        <v>2.5999999999999999E-2</v>
      </c>
      <c r="AU2354">
        <v>2.4E-2</v>
      </c>
      <c r="AV2354">
        <v>2.1999999999999999E-2</v>
      </c>
      <c r="AW2354">
        <v>2.1000000000000001E-2</v>
      </c>
      <c r="AX2354">
        <v>1.9E-2</v>
      </c>
      <c r="AY2354">
        <v>1.7000000000000001E-2</v>
      </c>
      <c r="AZ2354">
        <v>1.6E-2</v>
      </c>
      <c r="BA2354">
        <v>1.4999999999999999E-2</v>
      </c>
      <c r="BB2354">
        <v>1.4E-2</v>
      </c>
      <c r="BC2354">
        <v>2017</v>
      </c>
    </row>
    <row r="2355" spans="1:55" x14ac:dyDescent="0.25">
      <c r="A2355">
        <v>642</v>
      </c>
      <c r="B2355" t="s">
        <v>810</v>
      </c>
      <c r="C2355" t="s">
        <v>275</v>
      </c>
      <c r="D2355" t="s">
        <v>811</v>
      </c>
      <c r="E2355" t="s">
        <v>276</v>
      </c>
      <c r="F2355" t="s">
        <v>277</v>
      </c>
      <c r="G2355" t="s">
        <v>278</v>
      </c>
      <c r="I2355" t="s">
        <v>243</v>
      </c>
      <c r="J2355">
        <v>73.564999999999998</v>
      </c>
      <c r="K2355">
        <v>76.912999999999997</v>
      </c>
      <c r="L2355">
        <v>101.71599999999999</v>
      </c>
      <c r="M2355">
        <v>122.108</v>
      </c>
      <c r="N2355">
        <v>148.07</v>
      </c>
      <c r="O2355">
        <v>219.27799999999999</v>
      </c>
      <c r="P2355">
        <v>208.667</v>
      </c>
      <c r="Q2355">
        <v>206.72200000000001</v>
      </c>
      <c r="R2355">
        <v>207.62100000000001</v>
      </c>
      <c r="S2355">
        <v>190.20599999999999</v>
      </c>
      <c r="T2355">
        <v>193.85</v>
      </c>
      <c r="U2355">
        <v>194.607</v>
      </c>
      <c r="V2355">
        <v>163.03299999999999</v>
      </c>
      <c r="W2355">
        <v>155.774</v>
      </c>
      <c r="X2355">
        <v>189.69900000000001</v>
      </c>
      <c r="Y2355">
        <v>185.803</v>
      </c>
      <c r="Z2355">
        <v>200.71100000000001</v>
      </c>
      <c r="AA2355">
        <v>172.751</v>
      </c>
      <c r="AB2355">
        <v>115.93</v>
      </c>
      <c r="AC2355">
        <v>158.10900000000001</v>
      </c>
      <c r="AD2355">
        <v>133.048</v>
      </c>
      <c r="AE2355">
        <v>121.218</v>
      </c>
      <c r="AF2355">
        <v>116.907</v>
      </c>
      <c r="AG2355">
        <v>152.71299999999999</v>
      </c>
      <c r="AH2355">
        <v>163.85499999999999</v>
      </c>
      <c r="AI2355">
        <v>201.65199999999999</v>
      </c>
      <c r="AJ2355">
        <v>224.535</v>
      </c>
      <c r="AK2355">
        <v>225.30199999999999</v>
      </c>
      <c r="AL2355">
        <v>264.851</v>
      </c>
      <c r="AM2355">
        <v>208.096</v>
      </c>
      <c r="AN2355">
        <v>256.93099999999998</v>
      </c>
      <c r="AO2355">
        <v>294.572</v>
      </c>
      <c r="AP2355">
        <v>303.06</v>
      </c>
      <c r="AQ2355">
        <v>294.64</v>
      </c>
      <c r="AR2355">
        <v>285.48500000000001</v>
      </c>
      <c r="AS2355">
        <v>225.42699999999999</v>
      </c>
      <c r="AT2355">
        <v>208.97399999999999</v>
      </c>
      <c r="AU2355">
        <v>231.06100000000001</v>
      </c>
      <c r="AV2355">
        <v>255.55699999999999</v>
      </c>
      <c r="AW2355">
        <v>244.53</v>
      </c>
      <c r="AX2355">
        <v>245.21600000000001</v>
      </c>
      <c r="AY2355">
        <v>247.197</v>
      </c>
      <c r="AZ2355">
        <v>251.86</v>
      </c>
      <c r="BA2355">
        <v>256.38400000000001</v>
      </c>
      <c r="BB2355">
        <v>257.95</v>
      </c>
      <c r="BC2355">
        <v>2017</v>
      </c>
    </row>
    <row r="2356" spans="1:55" x14ac:dyDescent="0.25">
      <c r="A2356">
        <v>642</v>
      </c>
      <c r="B2356" t="s">
        <v>810</v>
      </c>
      <c r="C2356" t="s">
        <v>279</v>
      </c>
      <c r="D2356" t="s">
        <v>811</v>
      </c>
      <c r="E2356" t="s">
        <v>280</v>
      </c>
      <c r="F2356" t="s">
        <v>281</v>
      </c>
      <c r="G2356" t="s">
        <v>282</v>
      </c>
      <c r="I2356" t="s">
        <v>812</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43.265999999999998</v>
      </c>
      <c r="AH2356">
        <v>34.898000000000003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12.609</v>
      </c>
      <c r="AV2356">
        <v>10.321</v>
      </c>
      <c r="AW2356">
        <v>11.688000000000001</v>
      </c>
      <c r="AX2356">
        <v>12.256</v>
      </c>
      <c r="AY2356">
        <v>11.542999999999999</v>
      </c>
      <c r="AZ2356">
        <v>25.838000000000001</v>
      </c>
      <c r="BA2356">
        <v>14.319000000000001</v>
      </c>
      <c r="BB2356">
        <v>13.391999999999999</v>
      </c>
      <c r="BC2356">
        <v>2017</v>
      </c>
    </row>
    <row r="2357" spans="1:55" x14ac:dyDescent="0.25">
      <c r="A2357">
        <v>642</v>
      </c>
      <c r="B2357" t="s">
        <v>810</v>
      </c>
      <c r="C2357" t="s">
        <v>283</v>
      </c>
      <c r="D2357" t="s">
        <v>811</v>
      </c>
      <c r="E2357" t="s">
        <v>284</v>
      </c>
      <c r="F2357" t="s">
        <v>285</v>
      </c>
      <c r="G2357" t="s">
        <v>282</v>
      </c>
      <c r="I2357" t="s">
        <v>812</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20.355</v>
      </c>
      <c r="AE2357">
        <v>-27.535</v>
      </c>
      <c r="AF2357">
        <v>-19.62</v>
      </c>
      <c r="AG2357">
        <v>17.593</v>
      </c>
      <c r="AH2357">
        <v>18.170000000000002</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6.8479999999999999</v>
      </c>
      <c r="AV2357">
        <v>6.726</v>
      </c>
      <c r="AW2357">
        <v>6.9560000000000004</v>
      </c>
      <c r="AX2357">
        <v>6.5369999999999999</v>
      </c>
      <c r="AY2357">
        <v>5.7309999999999999</v>
      </c>
      <c r="AZ2357">
        <v>4.5529999999999999</v>
      </c>
      <c r="BA2357">
        <v>5.0810000000000004</v>
      </c>
      <c r="BB2357">
        <v>4</v>
      </c>
      <c r="BC2357">
        <v>2017</v>
      </c>
    </row>
    <row r="2358" spans="1:55" x14ac:dyDescent="0.25">
      <c r="A2358">
        <v>642</v>
      </c>
      <c r="B2358" t="s">
        <v>810</v>
      </c>
      <c r="C2358" t="s">
        <v>286</v>
      </c>
      <c r="D2358" t="s">
        <v>811</v>
      </c>
      <c r="E2358" t="s">
        <v>287</v>
      </c>
      <c r="F2358" t="s">
        <v>288</v>
      </c>
      <c r="G2358" t="s">
        <v>250</v>
      </c>
      <c r="I2358" t="s">
        <v>813</v>
      </c>
      <c r="J2358">
        <v>8.9209999999999994</v>
      </c>
      <c r="K2358">
        <v>10.411</v>
      </c>
      <c r="L2358">
        <v>14.394</v>
      </c>
      <c r="M2358">
        <v>23.038</v>
      </c>
      <c r="N2358">
        <v>36.750999999999998</v>
      </c>
      <c r="O2358">
        <v>67.620999999999995</v>
      </c>
      <c r="P2358">
        <v>55.692</v>
      </c>
      <c r="Q2358">
        <v>48.354999999999997</v>
      </c>
      <c r="R2358">
        <v>49.575000000000003</v>
      </c>
      <c r="S2358">
        <v>52.582000000000001</v>
      </c>
      <c r="T2358">
        <v>53.066000000000003</v>
      </c>
      <c r="U2358">
        <v>51.249000000000002</v>
      </c>
      <c r="V2358">
        <v>49.055999999999997</v>
      </c>
      <c r="W2358">
        <v>51.731000000000002</v>
      </c>
      <c r="X2358">
        <v>68.201999999999998</v>
      </c>
      <c r="Y2358">
        <v>81.756</v>
      </c>
      <c r="Z2358">
        <v>85.468000000000004</v>
      </c>
      <c r="AA2358">
        <v>88.046000000000006</v>
      </c>
      <c r="AB2358">
        <v>95.033000000000001</v>
      </c>
      <c r="AC2358">
        <v>95.387</v>
      </c>
      <c r="AD2358">
        <v>100</v>
      </c>
      <c r="AE2358">
        <v>108.739</v>
      </c>
      <c r="AF2358">
        <v>116.98399999999999</v>
      </c>
      <c r="AG2358">
        <v>125.55200000000001</v>
      </c>
      <c r="AH2358">
        <v>130.87200000000001</v>
      </c>
      <c r="AI2358">
        <v>138.249</v>
      </c>
      <c r="AJ2358">
        <v>144.422</v>
      </c>
      <c r="AK2358">
        <v>148.46299999999999</v>
      </c>
      <c r="AL2358">
        <v>155.369</v>
      </c>
      <c r="AM2358">
        <v>164.28299999999999</v>
      </c>
      <c r="AN2358">
        <v>173.023</v>
      </c>
      <c r="AO2358">
        <v>181.32599999999999</v>
      </c>
      <c r="AP2358">
        <v>187.56800000000001</v>
      </c>
      <c r="AQ2358">
        <v>193.53</v>
      </c>
      <c r="AR2358">
        <v>201.845</v>
      </c>
      <c r="AS2358">
        <v>205.26599999999999</v>
      </c>
      <c r="AT2358">
        <v>208.13900000000001</v>
      </c>
      <c r="AU2358">
        <v>209.691</v>
      </c>
      <c r="AV2358">
        <v>212.51300000000001</v>
      </c>
      <c r="AW2358">
        <v>218.029</v>
      </c>
      <c r="AX2358">
        <v>223.81700000000001</v>
      </c>
      <c r="AY2358">
        <v>229.86</v>
      </c>
      <c r="AZ2358">
        <v>236.191</v>
      </c>
      <c r="BA2358">
        <v>242.934</v>
      </c>
      <c r="BB2358">
        <v>250.11099999999999</v>
      </c>
      <c r="BC2358">
        <v>2018</v>
      </c>
    </row>
    <row r="2359" spans="1:55" x14ac:dyDescent="0.25">
      <c r="A2359">
        <v>642</v>
      </c>
      <c r="B2359" t="s">
        <v>810</v>
      </c>
      <c r="C2359" t="s">
        <v>290</v>
      </c>
      <c r="D2359" t="s">
        <v>811</v>
      </c>
      <c r="E2359" t="s">
        <v>287</v>
      </c>
      <c r="F2359" t="s">
        <v>291</v>
      </c>
      <c r="G2359" t="s">
        <v>235</v>
      </c>
      <c r="I2359" t="s">
        <v>292</v>
      </c>
      <c r="J2359" t="s">
        <v>374</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1.4</v>
      </c>
      <c r="AU2359">
        <v>0.746</v>
      </c>
      <c r="AV2359">
        <v>1.3460000000000001</v>
      </c>
      <c r="AW2359">
        <v>2.5960000000000001</v>
      </c>
      <c r="AX2359">
        <v>2.6549999999999998</v>
      </c>
      <c r="AY2359">
        <v>2.7</v>
      </c>
      <c r="AZ2359">
        <v>2.754</v>
      </c>
      <c r="BA2359">
        <v>2.855</v>
      </c>
      <c r="BB2359">
        <v>2.9550000000000001</v>
      </c>
      <c r="BC2359">
        <v>2018</v>
      </c>
    </row>
    <row r="2360" spans="1:55" x14ac:dyDescent="0.25">
      <c r="A2360">
        <v>642</v>
      </c>
      <c r="B2360" t="s">
        <v>810</v>
      </c>
      <c r="C2360" t="s">
        <v>293</v>
      </c>
      <c r="D2360" t="s">
        <v>811</v>
      </c>
      <c r="E2360" t="s">
        <v>294</v>
      </c>
      <c r="F2360" t="s">
        <v>295</v>
      </c>
      <c r="G2360" t="s">
        <v>250</v>
      </c>
      <c r="I2360" t="s">
        <v>813</v>
      </c>
      <c r="J2360">
        <v>9.1709999999999994</v>
      </c>
      <c r="K2360">
        <v>10.702999999999999</v>
      </c>
      <c r="L2360">
        <v>14.797000000000001</v>
      </c>
      <c r="M2360">
        <v>23.684000000000001</v>
      </c>
      <c r="N2360">
        <v>37.78</v>
      </c>
      <c r="O2360">
        <v>60.954999999999998</v>
      </c>
      <c r="P2360">
        <v>52.718000000000004</v>
      </c>
      <c r="Q2360">
        <v>54.365000000000002</v>
      </c>
      <c r="R2360">
        <v>54.182000000000002</v>
      </c>
      <c r="S2360">
        <v>49.741</v>
      </c>
      <c r="T2360">
        <v>53.216000000000001</v>
      </c>
      <c r="U2360">
        <v>53.179000000000002</v>
      </c>
      <c r="V2360">
        <v>54.677999999999997</v>
      </c>
      <c r="W2360">
        <v>53.179000000000002</v>
      </c>
      <c r="X2360">
        <v>76.442999999999998</v>
      </c>
      <c r="Y2360">
        <v>85.385000000000005</v>
      </c>
      <c r="Z2360">
        <v>85.382999999999996</v>
      </c>
      <c r="AA2360">
        <v>88.563999999999993</v>
      </c>
      <c r="AB2360">
        <v>94.397999999999996</v>
      </c>
      <c r="AC2360">
        <v>95.459000000000003</v>
      </c>
      <c r="AD2360">
        <v>101.77500000000001</v>
      </c>
      <c r="AE2360">
        <v>114.17100000000001</v>
      </c>
      <c r="AF2360">
        <v>121.25</v>
      </c>
      <c r="AG2360">
        <v>128.35900000000001</v>
      </c>
      <c r="AH2360">
        <v>134.898</v>
      </c>
      <c r="AI2360">
        <v>139.16499999999999</v>
      </c>
      <c r="AJ2360">
        <v>144.464</v>
      </c>
      <c r="AK2360">
        <v>149.863</v>
      </c>
      <c r="AL2360">
        <v>158.06</v>
      </c>
      <c r="AM2360">
        <v>165.958</v>
      </c>
      <c r="AN2360">
        <v>174.96899999999999</v>
      </c>
      <c r="AO2360">
        <v>183.57599999999999</v>
      </c>
      <c r="AP2360">
        <v>188.28299999999999</v>
      </c>
      <c r="AQ2360">
        <v>197.44399999999999</v>
      </c>
      <c r="AR2360">
        <v>202.52699999999999</v>
      </c>
      <c r="AS2360">
        <v>205.774</v>
      </c>
      <c r="AT2360">
        <v>209.89</v>
      </c>
      <c r="AU2360">
        <v>209.417</v>
      </c>
      <c r="AV2360">
        <v>214.84100000000001</v>
      </c>
      <c r="AW2360">
        <v>220.428</v>
      </c>
      <c r="AX2360">
        <v>226.37899999999999</v>
      </c>
      <c r="AY2360">
        <v>232.49199999999999</v>
      </c>
      <c r="AZ2360">
        <v>239.001</v>
      </c>
      <c r="BA2360">
        <v>245.93199999999999</v>
      </c>
      <c r="BB2360">
        <v>253.31</v>
      </c>
      <c r="BC2360">
        <v>2018</v>
      </c>
    </row>
    <row r="2361" spans="1:55" x14ac:dyDescent="0.25">
      <c r="A2361">
        <v>642</v>
      </c>
      <c r="B2361" t="s">
        <v>810</v>
      </c>
      <c r="C2361" t="s">
        <v>296</v>
      </c>
      <c r="D2361" t="s">
        <v>811</v>
      </c>
      <c r="E2361" t="s">
        <v>294</v>
      </c>
      <c r="F2361" t="s">
        <v>297</v>
      </c>
      <c r="G2361" t="s">
        <v>235</v>
      </c>
      <c r="I2361" t="s">
        <v>298</v>
      </c>
      <c r="J2361" t="s">
        <v>232</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2.601</v>
      </c>
      <c r="AX2361">
        <v>2.7</v>
      </c>
      <c r="AY2361">
        <v>2.7</v>
      </c>
      <c r="AZ2361">
        <v>2.8</v>
      </c>
      <c r="BA2361">
        <v>2.9</v>
      </c>
      <c r="BB2361">
        <v>3</v>
      </c>
      <c r="BC2361">
        <v>2018</v>
      </c>
    </row>
    <row r="2362" spans="1:55" x14ac:dyDescent="0.25">
      <c r="A2362">
        <v>642</v>
      </c>
      <c r="B2362" t="s">
        <v>810</v>
      </c>
      <c r="C2362" t="s">
        <v>299</v>
      </c>
      <c r="D2362" t="s">
        <v>811</v>
      </c>
      <c r="E2362" t="s">
        <v>300</v>
      </c>
      <c r="G2362" t="s">
        <v>274</v>
      </c>
    </row>
    <row r="2363" spans="1:55" x14ac:dyDescent="0.25">
      <c r="A2363">
        <v>642</v>
      </c>
      <c r="B2363" t="s">
        <v>810</v>
      </c>
      <c r="C2363" t="s">
        <v>301</v>
      </c>
      <c r="D2363" t="s">
        <v>811</v>
      </c>
      <c r="E2363" t="s">
        <v>302</v>
      </c>
      <c r="F2363" t="s">
        <v>303</v>
      </c>
      <c r="G2363" t="s">
        <v>235</v>
      </c>
      <c r="I2363" t="s">
        <v>814</v>
      </c>
      <c r="J2363" t="s">
        <v>374</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-35.798999999999999</v>
      </c>
      <c r="AE2363">
        <v>-38.478999999999999</v>
      </c>
      <c r="AF2363">
        <v>72.507000000000005</v>
      </c>
      <c r="AG2363">
        <v>-3.6480000000000001</v>
      </c>
      <c r="AH2363">
        <v>-15.317</v>
      </c>
      <c r="AI2363">
        <v>107.51900000000001</v>
      </c>
      <c r="AJ2363">
        <v>131.12200000000001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1.083</v>
      </c>
      <c r="AV2363">
        <v>-20.481999999999999</v>
      </c>
      <c r="AW2363">
        <v>-18.052</v>
      </c>
      <c r="AX2363">
        <v>-7.2560000000000002</v>
      </c>
      <c r="AY2363">
        <v>-9.8510000000000009</v>
      </c>
      <c r="AZ2363">
        <v>53.411000000000001</v>
      </c>
      <c r="BA2363">
        <v>-37.018999999999998</v>
      </c>
      <c r="BB2363">
        <v>1.798</v>
      </c>
      <c r="BC2363">
        <v>2017</v>
      </c>
    </row>
    <row r="2364" spans="1:55" x14ac:dyDescent="0.25">
      <c r="A2364">
        <v>642</v>
      </c>
      <c r="B2364" t="s">
        <v>810</v>
      </c>
      <c r="C2364" t="s">
        <v>305</v>
      </c>
      <c r="D2364" t="s">
        <v>811</v>
      </c>
      <c r="E2364" t="s">
        <v>306</v>
      </c>
      <c r="F2364" t="s">
        <v>307</v>
      </c>
      <c r="G2364" t="s">
        <v>235</v>
      </c>
      <c r="I2364" t="s">
        <v>814</v>
      </c>
      <c r="J2364" t="s">
        <v>374</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-33.692999999999998</v>
      </c>
      <c r="AE2364">
        <v>-33.253999999999998</v>
      </c>
      <c r="AF2364">
        <v>63.497</v>
      </c>
      <c r="AG2364">
        <v>-0.95099999999999996</v>
      </c>
      <c r="AH2364">
        <v>-9.5299999999999994</v>
      </c>
      <c r="AI2364">
        <v>106.402</v>
      </c>
      <c r="AJ2364">
        <v>159.31700000000001</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-1.9850000000000001</v>
      </c>
      <c r="AV2364">
        <v>-25.094000000000001</v>
      </c>
      <c r="AW2364">
        <v>-17.428999999999998</v>
      </c>
      <c r="AX2364">
        <v>-5.492</v>
      </c>
      <c r="AY2364">
        <v>-11.311999999999999</v>
      </c>
      <c r="AZ2364">
        <v>100.056</v>
      </c>
      <c r="BA2364">
        <v>-48.341000000000001</v>
      </c>
      <c r="BB2364">
        <v>2.6560000000000001</v>
      </c>
      <c r="BC2364">
        <v>2017</v>
      </c>
    </row>
    <row r="2365" spans="1:55" x14ac:dyDescent="0.25">
      <c r="A2365">
        <v>642</v>
      </c>
      <c r="B2365" t="s">
        <v>810</v>
      </c>
      <c r="C2365" t="s">
        <v>308</v>
      </c>
      <c r="D2365" t="s">
        <v>811</v>
      </c>
      <c r="E2365" t="s">
        <v>309</v>
      </c>
      <c r="F2365" t="s">
        <v>310</v>
      </c>
      <c r="G2365" t="s">
        <v>235</v>
      </c>
      <c r="I2365" t="s">
        <v>814</v>
      </c>
      <c r="J2365" t="s">
        <v>374</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-11.64</v>
      </c>
      <c r="AE2365">
        <v>40.933</v>
      </c>
      <c r="AF2365">
        <v>11.722</v>
      </c>
      <c r="AG2365">
        <v>3.1379999999999999</v>
      </c>
      <c r="AH2365">
        <v>58.79</v>
      </c>
      <c r="AI2365">
        <v>49.481999999999999</v>
      </c>
      <c r="AJ2365">
        <v>7.5</v>
      </c>
      <c r="AK2365">
        <v>1.6619999999999999</v>
      </c>
      <c r="AL2365">
        <v>20.753</v>
      </c>
      <c r="AM2365">
        <v>-16.268000000000001</v>
      </c>
      <c r="AN2365">
        <v>0.32700000000000001</v>
      </c>
      <c r="AO2365">
        <v>-7.3440000000000003</v>
      </c>
      <c r="AP2365">
        <v>8.9979999999999993</v>
      </c>
      <c r="AQ2365">
        <v>-3.96</v>
      </c>
      <c r="AR2365">
        <v>6.4420000000000002</v>
      </c>
      <c r="AS2365">
        <v>0.97799999999999998</v>
      </c>
      <c r="AT2365">
        <v>-11.026999999999999</v>
      </c>
      <c r="AU2365">
        <v>-4.5679999999999996</v>
      </c>
      <c r="AV2365">
        <v>-39.975999999999999</v>
      </c>
      <c r="AW2365">
        <v>-5.66</v>
      </c>
      <c r="AX2365">
        <v>-8.9770000000000003</v>
      </c>
      <c r="AY2365">
        <v>-10.983000000000001</v>
      </c>
      <c r="AZ2365">
        <v>-12.702999999999999</v>
      </c>
      <c r="BA2365">
        <v>-9.1050000000000004</v>
      </c>
      <c r="BB2365">
        <v>-4.45</v>
      </c>
      <c r="BC2365">
        <v>2017</v>
      </c>
    </row>
    <row r="2366" spans="1:55" x14ac:dyDescent="0.25">
      <c r="A2366">
        <v>642</v>
      </c>
      <c r="B2366" t="s">
        <v>810</v>
      </c>
      <c r="C2366" t="s">
        <v>311</v>
      </c>
      <c r="D2366" t="s">
        <v>811</v>
      </c>
      <c r="E2366" t="s">
        <v>312</v>
      </c>
      <c r="F2366" t="s">
        <v>313</v>
      </c>
      <c r="G2366" t="s">
        <v>235</v>
      </c>
      <c r="I2366" t="s">
        <v>814</v>
      </c>
      <c r="J2366" t="s">
        <v>374</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-10.788</v>
      </c>
      <c r="AE2366">
        <v>40.042000000000002</v>
      </c>
      <c r="AF2366">
        <v>13.281000000000001</v>
      </c>
      <c r="AG2366">
        <v>3.3090000000000002</v>
      </c>
      <c r="AH2366">
        <v>58.56</v>
      </c>
      <c r="AI2366">
        <v>49.68</v>
      </c>
      <c r="AJ2366">
        <v>5.7690000000000001</v>
      </c>
      <c r="AK2366">
        <v>3.1110000000000002</v>
      </c>
      <c r="AL2366">
        <v>20.622</v>
      </c>
      <c r="AM2366">
        <v>-15.917</v>
      </c>
      <c r="AN2366">
        <v>0.13400000000000001</v>
      </c>
      <c r="AO2366">
        <v>-7.7140000000000004</v>
      </c>
      <c r="AP2366">
        <v>8.6110000000000007</v>
      </c>
      <c r="AQ2366">
        <v>-4.0019999999999998</v>
      </c>
      <c r="AR2366">
        <v>6.5339999999999998</v>
      </c>
      <c r="AS2366">
        <v>-2.4279999999999999</v>
      </c>
      <c r="AT2366">
        <v>-12.61</v>
      </c>
      <c r="AU2366">
        <v>-4.0839999999999996</v>
      </c>
      <c r="AV2366">
        <v>-39.654000000000003</v>
      </c>
      <c r="AW2366">
        <v>-6.9020000000000001</v>
      </c>
      <c r="AX2366">
        <v>-9.8819999999999997</v>
      </c>
      <c r="AY2366">
        <v>-12.164999999999999</v>
      </c>
      <c r="AZ2366">
        <v>-14.215</v>
      </c>
      <c r="BA2366">
        <v>-10.188000000000001</v>
      </c>
      <c r="BB2366">
        <v>-5.1230000000000002</v>
      </c>
      <c r="BC2366">
        <v>2017</v>
      </c>
    </row>
    <row r="2367" spans="1:55" x14ac:dyDescent="0.25">
      <c r="A2367">
        <v>642</v>
      </c>
      <c r="B2367" t="s">
        <v>810</v>
      </c>
      <c r="C2367" t="s">
        <v>314</v>
      </c>
      <c r="D2367" t="s">
        <v>811</v>
      </c>
      <c r="E2367" t="s">
        <v>315</v>
      </c>
      <c r="F2367" t="s">
        <v>316</v>
      </c>
      <c r="G2367" t="s">
        <v>317</v>
      </c>
    </row>
    <row r="2368" spans="1:55" x14ac:dyDescent="0.25">
      <c r="A2368">
        <v>642</v>
      </c>
      <c r="B2368" t="s">
        <v>810</v>
      </c>
      <c r="C2368" t="s">
        <v>318</v>
      </c>
      <c r="D2368" t="s">
        <v>811</v>
      </c>
      <c r="E2368" t="s">
        <v>319</v>
      </c>
      <c r="F2368" t="s">
        <v>320</v>
      </c>
      <c r="G2368" t="s">
        <v>321</v>
      </c>
      <c r="H2368" t="s">
        <v>322</v>
      </c>
    </row>
    <row r="2369" spans="1:55" x14ac:dyDescent="0.25">
      <c r="A2369">
        <v>642</v>
      </c>
      <c r="B2369" t="s">
        <v>810</v>
      </c>
      <c r="C2369" t="s">
        <v>323</v>
      </c>
      <c r="D2369" t="s">
        <v>811</v>
      </c>
      <c r="E2369" t="s">
        <v>324</v>
      </c>
      <c r="F2369" t="s">
        <v>325</v>
      </c>
      <c r="G2369" t="s">
        <v>321</v>
      </c>
      <c r="H2369" t="s">
        <v>322</v>
      </c>
      <c r="I2369" t="s">
        <v>815</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2015</v>
      </c>
    </row>
    <row r="2370" spans="1:55" x14ac:dyDescent="0.25">
      <c r="A2370">
        <v>642</v>
      </c>
      <c r="B2370" t="s">
        <v>810</v>
      </c>
      <c r="C2370" t="s">
        <v>327</v>
      </c>
      <c r="D2370" t="s">
        <v>811</v>
      </c>
      <c r="E2370" t="s">
        <v>328</v>
      </c>
      <c r="F2370" t="s">
        <v>329</v>
      </c>
      <c r="G2370" t="s">
        <v>229</v>
      </c>
      <c r="H2370" t="s">
        <v>230</v>
      </c>
      <c r="I2370" t="s">
        <v>816</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52">
        <v>1410.19</v>
      </c>
      <c r="AJ2370" s="52">
        <v>2103.73</v>
      </c>
      <c r="AK2370" s="52">
        <v>2308.5300000000002</v>
      </c>
      <c r="AL2370" s="52">
        <v>3051.79</v>
      </c>
      <c r="AM2370" s="52">
        <v>2368.09</v>
      </c>
      <c r="AN2370" s="52">
        <v>2150.9299999999998</v>
      </c>
      <c r="AO2370" s="52">
        <v>2851.01</v>
      </c>
      <c r="AP2370" s="52">
        <v>3196.08</v>
      </c>
      <c r="AQ2370" s="52">
        <v>2696.07</v>
      </c>
      <c r="AR2370" s="52">
        <v>2585.36</v>
      </c>
      <c r="AS2370" s="52">
        <v>2070.7399999999998</v>
      </c>
      <c r="AT2370" s="52">
        <v>1129.1300000000001</v>
      </c>
      <c r="AU2370" s="52">
        <v>1238.3499999999999</v>
      </c>
      <c r="AV2370" s="52">
        <v>1446.51</v>
      </c>
      <c r="AW2370" s="52">
        <v>1274.3499999999999</v>
      </c>
      <c r="AX2370" s="52">
        <v>1184.8399999999999</v>
      </c>
      <c r="AY2370" s="52">
        <v>1090.55</v>
      </c>
      <c r="AZ2370" s="52">
        <v>1017.35</v>
      </c>
      <c r="BA2370" s="52">
        <v>1015.62</v>
      </c>
      <c r="BB2370" s="52">
        <v>1011.63</v>
      </c>
      <c r="BC2370">
        <v>2017</v>
      </c>
    </row>
    <row r="2371" spans="1:55" x14ac:dyDescent="0.25">
      <c r="A2371">
        <v>642</v>
      </c>
      <c r="B2371" t="s">
        <v>810</v>
      </c>
      <c r="C2371" t="s">
        <v>331</v>
      </c>
      <c r="D2371" t="s">
        <v>811</v>
      </c>
      <c r="E2371" t="s">
        <v>328</v>
      </c>
      <c r="F2371" t="s">
        <v>329</v>
      </c>
      <c r="G2371" t="s">
        <v>282</v>
      </c>
      <c r="I2371" t="s">
        <v>332</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21.533999999999999</v>
      </c>
      <c r="AH2371">
        <v>24.606999999999999</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26.564</v>
      </c>
      <c r="AT2371">
        <v>16.95</v>
      </c>
      <c r="AU2371">
        <v>17.314</v>
      </c>
      <c r="AV2371">
        <v>18.97</v>
      </c>
      <c r="AW2371">
        <v>17.87</v>
      </c>
      <c r="AX2371">
        <v>17.026</v>
      </c>
      <c r="AY2371">
        <v>16.053999999999998</v>
      </c>
      <c r="AZ2371">
        <v>15.25</v>
      </c>
      <c r="BA2371">
        <v>15.13</v>
      </c>
      <c r="BB2371">
        <v>14.458</v>
      </c>
      <c r="BC2371">
        <v>2017</v>
      </c>
    </row>
    <row r="2372" spans="1:55" x14ac:dyDescent="0.25">
      <c r="A2372">
        <v>642</v>
      </c>
      <c r="B2372" t="s">
        <v>810</v>
      </c>
      <c r="C2372" t="s">
        <v>333</v>
      </c>
      <c r="D2372" t="s">
        <v>811</v>
      </c>
      <c r="E2372" t="s">
        <v>334</v>
      </c>
      <c r="F2372" t="s">
        <v>335</v>
      </c>
      <c r="G2372" t="s">
        <v>229</v>
      </c>
      <c r="H2372" t="s">
        <v>230</v>
      </c>
      <c r="I2372" t="s">
        <v>816</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254.804</v>
      </c>
      <c r="AH2372">
        <v>484.92399999999998</v>
      </c>
      <c r="AI2372">
        <v>609.58699999999999</v>
      </c>
      <c r="AJ2372">
        <v>954.24800000000005</v>
      </c>
      <c r="AK2372" s="52">
        <v>1233.48</v>
      </c>
      <c r="AL2372" s="52">
        <v>1759.33</v>
      </c>
      <c r="AM2372" s="52">
        <v>2827.52</v>
      </c>
      <c r="AN2372" s="52">
        <v>2516.85</v>
      </c>
      <c r="AO2372" s="52">
        <v>2767.02</v>
      </c>
      <c r="AP2372" s="52">
        <v>4023.5</v>
      </c>
      <c r="AQ2372" s="52">
        <v>3173.41</v>
      </c>
      <c r="AR2372" s="52">
        <v>3395.78</v>
      </c>
      <c r="AS2372" s="52">
        <v>3246.62</v>
      </c>
      <c r="AT2372" s="52">
        <v>1853.09</v>
      </c>
      <c r="AU2372" s="52">
        <v>1421.84</v>
      </c>
      <c r="AV2372" s="52">
        <v>1235.02</v>
      </c>
      <c r="AW2372" s="52">
        <v>1122.71</v>
      </c>
      <c r="AX2372" s="52">
        <v>1029.76</v>
      </c>
      <c r="AY2372">
        <v>970.78</v>
      </c>
      <c r="AZ2372">
        <v>987.69</v>
      </c>
      <c r="BA2372" s="52">
        <v>1025.6300000000001</v>
      </c>
      <c r="BB2372" s="52">
        <v>1063.23</v>
      </c>
      <c r="BC2372">
        <v>2017</v>
      </c>
    </row>
    <row r="2373" spans="1:55" x14ac:dyDescent="0.25">
      <c r="A2373">
        <v>642</v>
      </c>
      <c r="B2373" t="s">
        <v>810</v>
      </c>
      <c r="C2373" t="s">
        <v>336</v>
      </c>
      <c r="D2373" t="s">
        <v>811</v>
      </c>
      <c r="E2373" t="s">
        <v>334</v>
      </c>
      <c r="F2373" t="s">
        <v>335</v>
      </c>
      <c r="G2373" t="s">
        <v>282</v>
      </c>
      <c r="I2373" t="s">
        <v>337</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11.646000000000001</v>
      </c>
      <c r="AH2373">
        <v>15.426</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41.648000000000003</v>
      </c>
      <c r="AT2373">
        <v>27.818000000000001</v>
      </c>
      <c r="AU2373">
        <v>19.88</v>
      </c>
      <c r="AV2373">
        <v>16.196000000000002</v>
      </c>
      <c r="AW2373">
        <v>15.744</v>
      </c>
      <c r="AX2373">
        <v>14.797000000000001</v>
      </c>
      <c r="AY2373">
        <v>14.291</v>
      </c>
      <c r="AZ2373">
        <v>14.805</v>
      </c>
      <c r="BA2373">
        <v>15.279</v>
      </c>
      <c r="BB2373">
        <v>15.196</v>
      </c>
      <c r="BC2373">
        <v>2017</v>
      </c>
    </row>
    <row r="2374" spans="1:55" x14ac:dyDescent="0.25">
      <c r="A2374">
        <v>642</v>
      </c>
      <c r="B2374" t="s">
        <v>810</v>
      </c>
      <c r="C2374" t="s">
        <v>338</v>
      </c>
      <c r="D2374" t="s">
        <v>811</v>
      </c>
      <c r="E2374" t="s">
        <v>339</v>
      </c>
      <c r="F2374" t="s">
        <v>340</v>
      </c>
      <c r="G2374" t="s">
        <v>229</v>
      </c>
      <c r="H2374" t="s">
        <v>230</v>
      </c>
      <c r="I2374" t="s">
        <v>816</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216.358</v>
      </c>
      <c r="AH2374">
        <v>288.601</v>
      </c>
      <c r="AI2374">
        <v>800.60199999999998</v>
      </c>
      <c r="AJ2374" s="52">
        <v>1149.48</v>
      </c>
      <c r="AK2374" s="52">
        <v>1075.05</v>
      </c>
      <c r="AL2374" s="52">
        <v>1292.46</v>
      </c>
      <c r="AM2374">
        <v>-459.435</v>
      </c>
      <c r="AN2374">
        <v>-365.92099999999999</v>
      </c>
      <c r="AO2374">
        <v>83.994</v>
      </c>
      <c r="AP2374">
        <v>-827.423</v>
      </c>
      <c r="AQ2374">
        <v>-477.339</v>
      </c>
      <c r="AR2374">
        <v>-810.41700000000003</v>
      </c>
      <c r="AS2374" s="52">
        <v>-1175.8800000000001</v>
      </c>
      <c r="AT2374">
        <v>-723.95399999999995</v>
      </c>
      <c r="AU2374">
        <v>-183.49199999999999</v>
      </c>
      <c r="AV2374">
        <v>211.48400000000001</v>
      </c>
      <c r="AW2374">
        <v>151.63800000000001</v>
      </c>
      <c r="AX2374">
        <v>155.07400000000001</v>
      </c>
      <c r="AY2374">
        <v>119.771</v>
      </c>
      <c r="AZ2374">
        <v>29.658000000000001</v>
      </c>
      <c r="BA2374">
        <v>-10.009</v>
      </c>
      <c r="BB2374">
        <v>-51.603000000000002</v>
      </c>
      <c r="BC2374">
        <v>2017</v>
      </c>
    </row>
    <row r="2375" spans="1:55" x14ac:dyDescent="0.25">
      <c r="A2375">
        <v>642</v>
      </c>
      <c r="B2375" t="s">
        <v>810</v>
      </c>
      <c r="C2375" t="s">
        <v>341</v>
      </c>
      <c r="D2375" t="s">
        <v>811</v>
      </c>
      <c r="E2375" t="s">
        <v>339</v>
      </c>
      <c r="F2375" t="s">
        <v>340</v>
      </c>
      <c r="G2375" t="s">
        <v>282</v>
      </c>
      <c r="I2375" t="s">
        <v>342</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9.8879999999999999</v>
      </c>
      <c r="AH2375">
        <v>9.1809999999999992</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-15.084</v>
      </c>
      <c r="AT2375">
        <v>-10.868</v>
      </c>
      <c r="AU2375">
        <v>-2.5659999999999998</v>
      </c>
      <c r="AV2375">
        <v>2.7730000000000001</v>
      </c>
      <c r="AW2375">
        <v>2.1259999999999999</v>
      </c>
      <c r="AX2375">
        <v>2.2280000000000002</v>
      </c>
      <c r="AY2375">
        <v>1.7629999999999999</v>
      </c>
      <c r="AZ2375">
        <v>0.44500000000000001</v>
      </c>
      <c r="BA2375">
        <v>-0.14899999999999999</v>
      </c>
      <c r="BB2375">
        <v>-0.73799999999999999</v>
      </c>
      <c r="BC2375">
        <v>2017</v>
      </c>
    </row>
    <row r="2376" spans="1:55" x14ac:dyDescent="0.25">
      <c r="A2376">
        <v>642</v>
      </c>
      <c r="B2376" t="s">
        <v>810</v>
      </c>
      <c r="C2376" t="s">
        <v>343</v>
      </c>
      <c r="D2376" t="s">
        <v>811</v>
      </c>
      <c r="E2376" t="s">
        <v>344</v>
      </c>
      <c r="F2376" t="s">
        <v>345</v>
      </c>
      <c r="G2376" t="s">
        <v>229</v>
      </c>
      <c r="H2376" t="s">
        <v>230</v>
      </c>
    </row>
    <row r="2377" spans="1:55" x14ac:dyDescent="0.25">
      <c r="A2377">
        <v>642</v>
      </c>
      <c r="B2377" t="s">
        <v>810</v>
      </c>
      <c r="C2377" t="s">
        <v>346</v>
      </c>
      <c r="D2377" t="s">
        <v>811</v>
      </c>
      <c r="E2377" t="s">
        <v>344</v>
      </c>
      <c r="F2377" t="s">
        <v>345</v>
      </c>
      <c r="G2377" t="s">
        <v>270</v>
      </c>
    </row>
    <row r="2378" spans="1:55" x14ac:dyDescent="0.25">
      <c r="A2378">
        <v>642</v>
      </c>
      <c r="B2378" t="s">
        <v>810</v>
      </c>
      <c r="C2378" t="s">
        <v>347</v>
      </c>
      <c r="D2378" t="s">
        <v>811</v>
      </c>
      <c r="E2378" t="s">
        <v>348</v>
      </c>
      <c r="F2378" t="s">
        <v>349</v>
      </c>
      <c r="G2378" t="s">
        <v>229</v>
      </c>
      <c r="H2378" t="s">
        <v>230</v>
      </c>
      <c r="I2378" t="s">
        <v>816</v>
      </c>
      <c r="J2378" t="s">
        <v>232</v>
      </c>
      <c r="K2378" t="s">
        <v>232</v>
      </c>
      <c r="L2378" t="s">
        <v>232</v>
      </c>
      <c r="M2378" t="s">
        <v>232</v>
      </c>
      <c r="N2378" t="s">
        <v>232</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216.87100000000001</v>
      </c>
      <c r="AH2378">
        <v>291.149</v>
      </c>
      <c r="AI2378">
        <v>802.78</v>
      </c>
      <c r="AJ2378" s="52">
        <v>1150.6199999999999</v>
      </c>
      <c r="AK2378" s="52">
        <v>1075.92</v>
      </c>
      <c r="AL2378" s="52">
        <v>1295</v>
      </c>
      <c r="AM2378">
        <v>-456.00400000000002</v>
      </c>
      <c r="AN2378">
        <v>-346.37099999999998</v>
      </c>
      <c r="AO2378">
        <v>111.75700000000001</v>
      </c>
      <c r="AP2378">
        <v>-795.577</v>
      </c>
      <c r="AQ2378">
        <v>-439.59699999999998</v>
      </c>
      <c r="AR2378">
        <v>-760.39700000000005</v>
      </c>
      <c r="AS2378" s="52">
        <v>-1145.44</v>
      </c>
      <c r="AT2378">
        <v>-696.64300000000003</v>
      </c>
      <c r="AU2378">
        <v>-153.52799999999999</v>
      </c>
      <c r="AV2378">
        <v>259.06400000000002</v>
      </c>
      <c r="AW2378">
        <v>241.17500000000001</v>
      </c>
      <c r="AX2378">
        <v>252.38</v>
      </c>
      <c r="AY2378">
        <v>220.626</v>
      </c>
      <c r="AZ2378">
        <v>136.346</v>
      </c>
      <c r="BA2378">
        <v>102.98699999999999</v>
      </c>
      <c r="BB2378">
        <v>69.174999999999997</v>
      </c>
      <c r="BC2378">
        <v>2017</v>
      </c>
    </row>
    <row r="2379" spans="1:55" x14ac:dyDescent="0.25">
      <c r="A2379">
        <v>642</v>
      </c>
      <c r="B2379" t="s">
        <v>810</v>
      </c>
      <c r="C2379" t="s">
        <v>350</v>
      </c>
      <c r="D2379" t="s">
        <v>811</v>
      </c>
      <c r="E2379" t="s">
        <v>348</v>
      </c>
      <c r="F2379" t="s">
        <v>349</v>
      </c>
      <c r="G2379" t="s">
        <v>282</v>
      </c>
      <c r="I2379" t="s">
        <v>351</v>
      </c>
      <c r="J2379" t="s">
        <v>232</v>
      </c>
      <c r="K2379" t="s">
        <v>232</v>
      </c>
      <c r="L2379" t="s">
        <v>232</v>
      </c>
      <c r="M2379" t="s">
        <v>232</v>
      </c>
      <c r="N2379" t="s">
        <v>232</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9.9120000000000008</v>
      </c>
      <c r="AH2379">
        <v>9.2620000000000005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-14.694000000000001</v>
      </c>
      <c r="AT2379">
        <v>-10.458</v>
      </c>
      <c r="AU2379">
        <v>-2.1469999999999998</v>
      </c>
      <c r="AV2379">
        <v>3.3969999999999998</v>
      </c>
      <c r="AW2379">
        <v>3.3820000000000001</v>
      </c>
      <c r="AX2379">
        <v>3.6269999999999998</v>
      </c>
      <c r="AY2379">
        <v>3.2480000000000002</v>
      </c>
      <c r="AZ2379">
        <v>2.044</v>
      </c>
      <c r="BA2379">
        <v>1.534</v>
      </c>
      <c r="BB2379">
        <v>0.98899999999999999</v>
      </c>
      <c r="BC2379">
        <v>2017</v>
      </c>
    </row>
    <row r="2380" spans="1:55" x14ac:dyDescent="0.25">
      <c r="A2380">
        <v>642</v>
      </c>
      <c r="B2380" t="s">
        <v>810</v>
      </c>
      <c r="C2380" t="s">
        <v>352</v>
      </c>
      <c r="D2380" t="s">
        <v>811</v>
      </c>
      <c r="E2380" t="s">
        <v>353</v>
      </c>
      <c r="F2380" t="s">
        <v>354</v>
      </c>
      <c r="G2380" t="s">
        <v>229</v>
      </c>
      <c r="H2380" t="s">
        <v>230</v>
      </c>
    </row>
    <row r="2381" spans="1:55" x14ac:dyDescent="0.25">
      <c r="A2381">
        <v>642</v>
      </c>
      <c r="B2381" t="s">
        <v>810</v>
      </c>
      <c r="C2381" t="s">
        <v>355</v>
      </c>
      <c r="D2381" t="s">
        <v>811</v>
      </c>
      <c r="E2381" t="s">
        <v>353</v>
      </c>
      <c r="F2381" t="s">
        <v>354</v>
      </c>
      <c r="G2381" t="s">
        <v>282</v>
      </c>
    </row>
    <row r="2382" spans="1:55" x14ac:dyDescent="0.25">
      <c r="A2382">
        <v>642</v>
      </c>
      <c r="B2382" t="s">
        <v>810</v>
      </c>
      <c r="C2382" t="s">
        <v>356</v>
      </c>
      <c r="D2382" t="s">
        <v>811</v>
      </c>
      <c r="E2382" t="s">
        <v>357</v>
      </c>
      <c r="F2382" t="s">
        <v>358</v>
      </c>
      <c r="G2382" t="s">
        <v>229</v>
      </c>
      <c r="H2382" t="s">
        <v>230</v>
      </c>
      <c r="I2382" t="s">
        <v>816</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146.73099999999999</v>
      </c>
      <c r="AH2382">
        <v>142.149</v>
      </c>
      <c r="AI2382">
        <v>123.026</v>
      </c>
      <c r="AJ2382">
        <v>64.393000000000001</v>
      </c>
      <c r="AK2382">
        <v>47.267000000000003</v>
      </c>
      <c r="AL2382">
        <v>43.195999999999998</v>
      </c>
      <c r="AM2382">
        <v>307.76900000000001</v>
      </c>
      <c r="AN2382">
        <v>637.25199999999995</v>
      </c>
      <c r="AO2382">
        <v>721.67600000000004</v>
      </c>
      <c r="AP2382">
        <v>811.25099999999998</v>
      </c>
      <c r="AQ2382">
        <v>679.923</v>
      </c>
      <c r="AR2382" s="52">
        <v>1349.8</v>
      </c>
      <c r="AS2382" s="52">
        <v>2619.77</v>
      </c>
      <c r="AT2382" s="52">
        <v>2892.45</v>
      </c>
      <c r="AU2382" s="52">
        <v>2719.09</v>
      </c>
      <c r="AV2382" s="52">
        <v>2734.1</v>
      </c>
      <c r="AW2382" s="52">
        <v>2673.13</v>
      </c>
      <c r="AX2382" s="52">
        <v>2574.0500000000002</v>
      </c>
      <c r="AY2382" s="52">
        <v>2669.8</v>
      </c>
      <c r="AZ2382" s="52">
        <v>2752.15</v>
      </c>
      <c r="BA2382" s="52">
        <v>2868.51</v>
      </c>
      <c r="BB2382" s="52">
        <v>3019.21</v>
      </c>
      <c r="BC2382">
        <v>2017</v>
      </c>
    </row>
    <row r="2383" spans="1:55" x14ac:dyDescent="0.25">
      <c r="A2383">
        <v>642</v>
      </c>
      <c r="B2383" t="s">
        <v>810</v>
      </c>
      <c r="C2383" t="s">
        <v>359</v>
      </c>
      <c r="D2383" t="s">
        <v>811</v>
      </c>
      <c r="E2383" t="s">
        <v>357</v>
      </c>
      <c r="F2383" t="s">
        <v>358</v>
      </c>
      <c r="G2383" t="s">
        <v>282</v>
      </c>
      <c r="I2383" t="s">
        <v>360</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6.7060000000000004</v>
      </c>
      <c r="AH2383">
        <v>4.5220000000000002</v>
      </c>
      <c r="AI2383">
        <v>2.85</v>
      </c>
      <c r="AJ2383">
        <v>1.2210000000000001</v>
      </c>
      <c r="AK2383">
        <v>0.754</v>
      </c>
      <c r="AL2383">
        <v>0.48799999999999999</v>
      </c>
      <c r="AM2383">
        <v>4.3369999999999997</v>
      </c>
      <c r="AN2383">
        <v>7.8940000000000001</v>
      </c>
      <c r="AO2383">
        <v>7.17</v>
      </c>
      <c r="AP2383">
        <v>7.0970000000000004</v>
      </c>
      <c r="AQ2383">
        <v>6.2720000000000002</v>
      </c>
      <c r="AR2383">
        <v>12.56</v>
      </c>
      <c r="AS2383">
        <v>33.606999999999999</v>
      </c>
      <c r="AT2383">
        <v>43.420999999999999</v>
      </c>
      <c r="AU2383">
        <v>38.018000000000001</v>
      </c>
      <c r="AV2383">
        <v>35.854999999999997</v>
      </c>
      <c r="AW2383">
        <v>37.485999999999997</v>
      </c>
      <c r="AX2383">
        <v>36.988</v>
      </c>
      <c r="AY2383">
        <v>39.302</v>
      </c>
      <c r="AZ2383">
        <v>41.253999999999998</v>
      </c>
      <c r="BA2383">
        <v>42.731999999999999</v>
      </c>
      <c r="BB2383">
        <v>43.151000000000003</v>
      </c>
      <c r="BC2383">
        <v>2017</v>
      </c>
    </row>
    <row r="2384" spans="1:55" x14ac:dyDescent="0.25">
      <c r="A2384">
        <v>642</v>
      </c>
      <c r="B2384" t="s">
        <v>810</v>
      </c>
      <c r="C2384" t="s">
        <v>361</v>
      </c>
      <c r="D2384" t="s">
        <v>811</v>
      </c>
      <c r="E2384" t="s">
        <v>362</v>
      </c>
      <c r="F2384" t="s">
        <v>363</v>
      </c>
      <c r="G2384" t="s">
        <v>229</v>
      </c>
      <c r="H2384" t="s">
        <v>230</v>
      </c>
      <c r="I2384" t="s">
        <v>816</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52">
        <v>1225.98</v>
      </c>
      <c r="AF2384" s="52">
        <v>1436.75</v>
      </c>
      <c r="AG2384" s="52">
        <v>2187.98</v>
      </c>
      <c r="AH2384" s="52">
        <v>3143.49</v>
      </c>
      <c r="AI2384" s="52">
        <v>4316.63</v>
      </c>
      <c r="AJ2384" s="52">
        <v>5274.15</v>
      </c>
      <c r="AK2384" s="52">
        <v>6264.84</v>
      </c>
      <c r="AL2384" s="52">
        <v>8844.11</v>
      </c>
      <c r="AM2384" s="52">
        <v>7095.92</v>
      </c>
      <c r="AN2384" s="52">
        <v>8072.29</v>
      </c>
      <c r="AO2384" s="52">
        <v>10064.620000000001</v>
      </c>
      <c r="AP2384" s="52">
        <v>11430.51</v>
      </c>
      <c r="AQ2384" s="52">
        <v>10840.52</v>
      </c>
      <c r="AR2384" s="52">
        <v>10746.85</v>
      </c>
      <c r="AS2384" s="52">
        <v>7795.42</v>
      </c>
      <c r="AT2384" s="52">
        <v>6661.37</v>
      </c>
      <c r="AU2384" s="52">
        <v>7152.12</v>
      </c>
      <c r="AV2384" s="52">
        <v>7625.34</v>
      </c>
      <c r="AW2384" s="52">
        <v>7131.04</v>
      </c>
      <c r="AX2384" s="52">
        <v>6959.09</v>
      </c>
      <c r="AY2384" s="52">
        <v>6793.09</v>
      </c>
      <c r="AZ2384" s="52">
        <v>6671.24</v>
      </c>
      <c r="BA2384" s="52">
        <v>6712.79</v>
      </c>
      <c r="BB2384" s="52">
        <v>6996.83</v>
      </c>
      <c r="BC2384">
        <v>2017</v>
      </c>
    </row>
    <row r="2385" spans="1:55" x14ac:dyDescent="0.25">
      <c r="A2385">
        <v>642</v>
      </c>
      <c r="B2385" t="s">
        <v>810</v>
      </c>
      <c r="C2385" t="s">
        <v>364</v>
      </c>
      <c r="D2385" t="s">
        <v>811</v>
      </c>
      <c r="E2385" t="s">
        <v>365</v>
      </c>
      <c r="F2385" t="s">
        <v>366</v>
      </c>
      <c r="G2385" t="s">
        <v>242</v>
      </c>
      <c r="H2385" t="s">
        <v>230</v>
      </c>
      <c r="I2385" t="s">
        <v>817</v>
      </c>
      <c r="J2385" t="s">
        <v>232</v>
      </c>
      <c r="K2385" t="s">
        <v>232</v>
      </c>
      <c r="L2385" t="s">
        <v>232</v>
      </c>
      <c r="M2385" t="s">
        <v>232</v>
      </c>
      <c r="N2385" t="s">
        <v>232</v>
      </c>
      <c r="O2385" t="s">
        <v>232</v>
      </c>
      <c r="P2385" t="s">
        <v>232</v>
      </c>
      <c r="Q2385">
        <v>-2.4E-2</v>
      </c>
      <c r="R2385">
        <v>-1.7000000000000001E-2</v>
      </c>
      <c r="S2385">
        <v>-2.1000000000000001E-2</v>
      </c>
      <c r="T2385">
        <v>-1.9E-2</v>
      </c>
      <c r="U2385">
        <v>-4.1000000000000002E-2</v>
      </c>
      <c r="V2385">
        <v>-1.0999999999999999E-2</v>
      </c>
      <c r="W2385">
        <v>3.0000000000000001E-3</v>
      </c>
      <c r="X2385" t="s">
        <v>374</v>
      </c>
      <c r="Y2385">
        <v>-0.123</v>
      </c>
      <c r="Z2385">
        <v>-0.34399999999999997</v>
      </c>
      <c r="AA2385">
        <v>-0.14399999999999999</v>
      </c>
      <c r="AB2385">
        <v>-0.39800000000000002</v>
      </c>
      <c r="AC2385">
        <v>-0.218</v>
      </c>
      <c r="AD2385">
        <v>-0.35199999999999998</v>
      </c>
      <c r="AE2385">
        <v>-0.81599999999999995</v>
      </c>
      <c r="AF2385">
        <v>-1.1120000000000001</v>
      </c>
      <c r="AG2385">
        <v>-0.188</v>
      </c>
      <c r="AH2385">
        <v>0.45400000000000001</v>
      </c>
      <c r="AI2385">
        <v>1.375</v>
      </c>
      <c r="AJ2385">
        <v>1.9379999999999999</v>
      </c>
      <c r="AK2385">
        <v>2.1779999999999999</v>
      </c>
      <c r="AL2385">
        <v>1.55</v>
      </c>
      <c r="AM2385">
        <v>-1.462</v>
      </c>
      <c r="AN2385">
        <v>-3.3</v>
      </c>
      <c r="AO2385">
        <v>-1.21</v>
      </c>
      <c r="AP2385">
        <v>-0.252</v>
      </c>
      <c r="AQ2385">
        <v>-0.52600000000000002</v>
      </c>
      <c r="AR2385">
        <v>-0.92400000000000004</v>
      </c>
      <c r="AS2385">
        <v>-2.1659999999999999</v>
      </c>
      <c r="AT2385">
        <v>-1.4570000000000001</v>
      </c>
      <c r="AU2385">
        <v>-0.70799999999999996</v>
      </c>
      <c r="AV2385">
        <v>-0.49399999999999999</v>
      </c>
      <c r="AW2385">
        <v>-0.58799999999999997</v>
      </c>
      <c r="AX2385">
        <v>-0.70099999999999996</v>
      </c>
      <c r="AY2385">
        <v>-0.7</v>
      </c>
      <c r="AZ2385">
        <v>-2.5329999999999999</v>
      </c>
      <c r="BA2385">
        <v>-1.111</v>
      </c>
      <c r="BB2385">
        <v>-1.1839999999999999</v>
      </c>
      <c r="BC2385">
        <v>2017</v>
      </c>
    </row>
    <row r="2386" spans="1:55" x14ac:dyDescent="0.25">
      <c r="A2386">
        <v>642</v>
      </c>
      <c r="B2386" t="s">
        <v>810</v>
      </c>
      <c r="C2386" t="s">
        <v>368</v>
      </c>
      <c r="D2386" t="s">
        <v>811</v>
      </c>
      <c r="E2386" t="s">
        <v>365</v>
      </c>
      <c r="F2386" t="s">
        <v>366</v>
      </c>
      <c r="G2386" t="s">
        <v>282</v>
      </c>
      <c r="I2386" t="s">
        <v>369</v>
      </c>
      <c r="J2386" t="s">
        <v>232</v>
      </c>
      <c r="K2386" t="s">
        <v>232</v>
      </c>
      <c r="L2386" t="s">
        <v>232</v>
      </c>
      <c r="M2386" t="s">
        <v>232</v>
      </c>
      <c r="N2386" t="s">
        <v>232</v>
      </c>
      <c r="O2386" t="s">
        <v>232</v>
      </c>
      <c r="P2386" t="s">
        <v>232</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-30.466999999999999</v>
      </c>
      <c r="AE2386">
        <v>-48.795000000000002</v>
      </c>
      <c r="AF2386">
        <v>-53.927</v>
      </c>
      <c r="AG2386">
        <v>-4.992</v>
      </c>
      <c r="AH2386">
        <v>7.6239999999999997</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-5.7610000000000001</v>
      </c>
      <c r="AV2386">
        <v>-3.5950000000000002</v>
      </c>
      <c r="AW2386">
        <v>-4.7309999999999999</v>
      </c>
      <c r="AX2386">
        <v>-5.72</v>
      </c>
      <c r="AY2386">
        <v>-5.8120000000000003</v>
      </c>
      <c r="AZ2386">
        <v>-21.285</v>
      </c>
      <c r="BA2386">
        <v>-9.2379999999999995</v>
      </c>
      <c r="BB2386">
        <v>-9.391</v>
      </c>
      <c r="BC2386">
        <v>2017</v>
      </c>
    </row>
    <row r="2387" spans="1:55" x14ac:dyDescent="0.25">
      <c r="A2387">
        <v>643</v>
      </c>
      <c r="B2387" t="s">
        <v>818</v>
      </c>
      <c r="C2387" t="s">
        <v>225</v>
      </c>
      <c r="D2387" t="s">
        <v>819</v>
      </c>
      <c r="E2387" t="s">
        <v>227</v>
      </c>
      <c r="F2387" t="s">
        <v>228</v>
      </c>
      <c r="G2387" t="s">
        <v>229</v>
      </c>
      <c r="H2387" t="s">
        <v>230</v>
      </c>
      <c r="I2387" t="s">
        <v>820</v>
      </c>
      <c r="J2387" t="s">
        <v>232</v>
      </c>
      <c r="K2387" t="s">
        <v>232</v>
      </c>
      <c r="L2387" t="s">
        <v>232</v>
      </c>
      <c r="M2387" t="s">
        <v>232</v>
      </c>
      <c r="N2387" t="s">
        <v>232</v>
      </c>
      <c r="O2387" t="s">
        <v>232</v>
      </c>
      <c r="P2387" t="s">
        <v>232</v>
      </c>
      <c r="Q2387" t="s">
        <v>232</v>
      </c>
      <c r="R2387" t="s">
        <v>232</v>
      </c>
      <c r="S2387" t="s">
        <v>232</v>
      </c>
      <c r="T2387" t="s">
        <v>232</v>
      </c>
      <c r="U2387" t="s">
        <v>232</v>
      </c>
      <c r="V2387">
        <v>10.102</v>
      </c>
      <c r="W2387">
        <v>11.403</v>
      </c>
      <c r="X2387">
        <v>13.788</v>
      </c>
      <c r="Y2387">
        <v>14.109</v>
      </c>
      <c r="Z2387">
        <v>15.397</v>
      </c>
      <c r="AA2387">
        <v>16.614000000000001</v>
      </c>
      <c r="AB2387">
        <v>16.940000000000001</v>
      </c>
      <c r="AC2387">
        <v>16.972000000000001</v>
      </c>
      <c r="AD2387">
        <v>14.875</v>
      </c>
      <c r="AE2387">
        <v>16.178000000000001</v>
      </c>
      <c r="AF2387">
        <v>16.664000000000001</v>
      </c>
      <c r="AG2387">
        <v>16.221</v>
      </c>
      <c r="AH2387">
        <v>16.457000000000001</v>
      </c>
      <c r="AI2387">
        <v>16.88</v>
      </c>
      <c r="AJ2387">
        <v>16.716999999999999</v>
      </c>
      <c r="AK2387">
        <v>16.954999999999998</v>
      </c>
      <c r="AL2387">
        <v>15.297000000000001</v>
      </c>
      <c r="AM2387">
        <v>15.89</v>
      </c>
      <c r="AN2387">
        <v>16.238</v>
      </c>
      <c r="AO2387">
        <v>17.655000000000001</v>
      </c>
      <c r="AP2387">
        <v>18.887</v>
      </c>
      <c r="AQ2387">
        <v>19.765999999999998</v>
      </c>
      <c r="AR2387">
        <v>20.332999999999998</v>
      </c>
      <c r="AS2387">
        <v>20.858000000000001</v>
      </c>
      <c r="AT2387">
        <v>21.244</v>
      </c>
      <c r="AU2387">
        <v>22.309000000000001</v>
      </c>
      <c r="AV2387">
        <v>23.244</v>
      </c>
      <c r="AW2387">
        <v>24.12</v>
      </c>
      <c r="AX2387">
        <v>25.097999999999999</v>
      </c>
      <c r="AY2387">
        <v>26.215</v>
      </c>
      <c r="AZ2387">
        <v>27.526</v>
      </c>
      <c r="BA2387">
        <v>28.648</v>
      </c>
      <c r="BB2387">
        <v>29.898</v>
      </c>
      <c r="BC2387">
        <v>2006</v>
      </c>
    </row>
    <row r="2388" spans="1:55" x14ac:dyDescent="0.25">
      <c r="A2388">
        <v>643</v>
      </c>
      <c r="B2388" t="s">
        <v>818</v>
      </c>
      <c r="C2388" t="s">
        <v>233</v>
      </c>
      <c r="D2388" t="s">
        <v>819</v>
      </c>
      <c r="E2388" t="s">
        <v>227</v>
      </c>
      <c r="F2388" t="s">
        <v>234</v>
      </c>
      <c r="G2388" t="s">
        <v>235</v>
      </c>
      <c r="I2388" t="s">
        <v>236</v>
      </c>
      <c r="J2388" t="s">
        <v>232</v>
      </c>
      <c r="K2388" t="s">
        <v>232</v>
      </c>
      <c r="L2388" t="s">
        <v>232</v>
      </c>
      <c r="M2388" t="s">
        <v>232</v>
      </c>
      <c r="N2388" t="s">
        <v>232</v>
      </c>
      <c r="O2388" t="s">
        <v>232</v>
      </c>
      <c r="P2388" t="s">
        <v>232</v>
      </c>
      <c r="Q2388" t="s">
        <v>232</v>
      </c>
      <c r="R2388" t="s">
        <v>232</v>
      </c>
      <c r="S2388" t="s">
        <v>232</v>
      </c>
      <c r="T2388" t="s">
        <v>232</v>
      </c>
      <c r="U2388" t="s">
        <v>232</v>
      </c>
      <c r="V2388" t="s">
        <v>232</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-9.7829999999999995</v>
      </c>
      <c r="AM2388">
        <v>3.8769999999999998</v>
      </c>
      <c r="AN2388">
        <v>2.194</v>
      </c>
      <c r="AO2388">
        <v>8.7219999999999995</v>
      </c>
      <c r="AP2388">
        <v>6.9829999999999997</v>
      </c>
      <c r="AQ2388">
        <v>4.6500000000000004</v>
      </c>
      <c r="AR2388">
        <v>2.8679999999999999</v>
      </c>
      <c r="AS2388">
        <v>2.5859999999999999</v>
      </c>
      <c r="AT2388">
        <v>1.85</v>
      </c>
      <c r="AU2388">
        <v>5.0119999999999996</v>
      </c>
      <c r="AV2388">
        <v>4.1920000000000002</v>
      </c>
      <c r="AW2388">
        <v>3.7679999999999998</v>
      </c>
      <c r="AX2388">
        <v>4.0540000000000003</v>
      </c>
      <c r="AY2388">
        <v>4.45</v>
      </c>
      <c r="AZ2388">
        <v>5.0010000000000003</v>
      </c>
      <c r="BA2388">
        <v>4.0759999999999996</v>
      </c>
      <c r="BB2388">
        <v>4.3609999999999998</v>
      </c>
      <c r="BC2388">
        <v>2006</v>
      </c>
    </row>
    <row r="2389" spans="1:55" x14ac:dyDescent="0.25">
      <c r="A2389">
        <v>643</v>
      </c>
      <c r="B2389" t="s">
        <v>818</v>
      </c>
      <c r="C2389" t="s">
        <v>237</v>
      </c>
      <c r="D2389" t="s">
        <v>819</v>
      </c>
      <c r="E2389" t="s">
        <v>238</v>
      </c>
      <c r="F2389" t="s">
        <v>239</v>
      </c>
      <c r="G2389" t="s">
        <v>229</v>
      </c>
      <c r="H2389" t="s">
        <v>230</v>
      </c>
      <c r="I2389" t="s">
        <v>820</v>
      </c>
      <c r="J2389" t="s">
        <v>232</v>
      </c>
      <c r="K2389" t="s">
        <v>232</v>
      </c>
      <c r="L2389" t="s">
        <v>232</v>
      </c>
      <c r="M2389" t="s">
        <v>232</v>
      </c>
      <c r="N2389" t="s">
        <v>232</v>
      </c>
      <c r="O2389" t="s">
        <v>232</v>
      </c>
      <c r="P2389" t="s">
        <v>232</v>
      </c>
      <c r="Q2389" t="s">
        <v>232</v>
      </c>
      <c r="R2389" t="s">
        <v>232</v>
      </c>
      <c r="S2389" t="s">
        <v>232</v>
      </c>
      <c r="T2389" t="s">
        <v>232</v>
      </c>
      <c r="U2389" t="s">
        <v>232</v>
      </c>
      <c r="V2389">
        <v>2.1909999999999998</v>
      </c>
      <c r="W2389">
        <v>2.528</v>
      </c>
      <c r="X2389">
        <v>3.45</v>
      </c>
      <c r="Y2389">
        <v>3.9430000000000001</v>
      </c>
      <c r="Z2389">
        <v>4.758</v>
      </c>
      <c r="AA2389">
        <v>5.3470000000000004</v>
      </c>
      <c r="AB2389">
        <v>5.9580000000000002</v>
      </c>
      <c r="AC2389">
        <v>6.4710000000000001</v>
      </c>
      <c r="AD2389">
        <v>6.7990000000000004</v>
      </c>
      <c r="AE2389">
        <v>8.5090000000000003</v>
      </c>
      <c r="AF2389">
        <v>10.18</v>
      </c>
      <c r="AG2389">
        <v>12.077</v>
      </c>
      <c r="AH2389">
        <v>15.291</v>
      </c>
      <c r="AI2389">
        <v>16.88</v>
      </c>
      <c r="AJ2389">
        <v>18.622</v>
      </c>
      <c r="AK2389">
        <v>20.263999999999999</v>
      </c>
      <c r="AL2389">
        <v>21.22</v>
      </c>
      <c r="AM2389">
        <v>28.547000000000001</v>
      </c>
      <c r="AN2389">
        <v>32.549999999999997</v>
      </c>
      <c r="AO2389">
        <v>40.118000000000002</v>
      </c>
      <c r="AP2389">
        <v>47.055999999999997</v>
      </c>
      <c r="AQ2389">
        <v>54.052999999999997</v>
      </c>
      <c r="AR2389">
        <v>60.945999999999998</v>
      </c>
      <c r="AS2389">
        <v>68.298000000000002</v>
      </c>
      <c r="AT2389">
        <v>76.944999999999993</v>
      </c>
      <c r="AU2389">
        <v>89.37</v>
      </c>
      <c r="AV2389">
        <v>103.343</v>
      </c>
      <c r="AW2389">
        <v>118.657</v>
      </c>
      <c r="AX2389">
        <v>124.77800000000001</v>
      </c>
      <c r="AY2389">
        <v>144.61500000000001</v>
      </c>
      <c r="AZ2389">
        <v>168.8</v>
      </c>
      <c r="BA2389">
        <v>195.34899999999999</v>
      </c>
      <c r="BB2389">
        <v>226.70699999999999</v>
      </c>
      <c r="BC2389">
        <v>2006</v>
      </c>
    </row>
    <row r="2390" spans="1:55" x14ac:dyDescent="0.25">
      <c r="A2390">
        <v>643</v>
      </c>
      <c r="B2390" t="s">
        <v>818</v>
      </c>
      <c r="C2390" t="s">
        <v>240</v>
      </c>
      <c r="D2390" t="s">
        <v>819</v>
      </c>
      <c r="E2390" t="s">
        <v>238</v>
      </c>
      <c r="F2390" t="s">
        <v>241</v>
      </c>
      <c r="G2390" t="s">
        <v>242</v>
      </c>
      <c r="H2390" t="s">
        <v>230</v>
      </c>
      <c r="I2390" t="s">
        <v>243</v>
      </c>
      <c r="J2390" t="s">
        <v>232</v>
      </c>
      <c r="K2390" t="s">
        <v>232</v>
      </c>
      <c r="L2390" t="s">
        <v>232</v>
      </c>
      <c r="M2390" t="s">
        <v>232</v>
      </c>
      <c r="N2390" t="s">
        <v>232</v>
      </c>
      <c r="O2390" t="s">
        <v>232</v>
      </c>
      <c r="P2390" t="s">
        <v>232</v>
      </c>
      <c r="Q2390" t="s">
        <v>232</v>
      </c>
      <c r="R2390" t="s">
        <v>232</v>
      </c>
      <c r="S2390" t="s">
        <v>232</v>
      </c>
      <c r="T2390" t="s">
        <v>232</v>
      </c>
      <c r="U2390" t="s">
        <v>232</v>
      </c>
      <c r="V2390">
        <v>0.78300000000000003</v>
      </c>
      <c r="W2390">
        <v>0.48299999999999998</v>
      </c>
      <c r="X2390">
        <v>0.56000000000000005</v>
      </c>
      <c r="Y2390">
        <v>0.624</v>
      </c>
      <c r="Z2390">
        <v>0.749</v>
      </c>
      <c r="AA2390">
        <v>0.76700000000000002</v>
      </c>
      <c r="AB2390">
        <v>0.80900000000000005</v>
      </c>
      <c r="AC2390">
        <v>0.79400000000000004</v>
      </c>
      <c r="AD2390">
        <v>0.70599999999999996</v>
      </c>
      <c r="AE2390">
        <v>0.752</v>
      </c>
      <c r="AF2390">
        <v>0.72899999999999998</v>
      </c>
      <c r="AG2390">
        <v>0.87</v>
      </c>
      <c r="AH2390">
        <v>1.109</v>
      </c>
      <c r="AI2390">
        <v>1.0980000000000001</v>
      </c>
      <c r="AJ2390">
        <v>1.2110000000000001</v>
      </c>
      <c r="AK2390">
        <v>1.3180000000000001</v>
      </c>
      <c r="AL2390">
        <v>1.38</v>
      </c>
      <c r="AM2390">
        <v>1.857</v>
      </c>
      <c r="AN2390">
        <v>2.117</v>
      </c>
      <c r="AO2390">
        <v>2.609</v>
      </c>
      <c r="AP2390">
        <v>3.0609999999999999</v>
      </c>
      <c r="AQ2390">
        <v>3.516</v>
      </c>
      <c r="AR2390">
        <v>3.964</v>
      </c>
      <c r="AS2390">
        <v>4.4420000000000002</v>
      </c>
      <c r="AT2390">
        <v>5.0049999999999999</v>
      </c>
      <c r="AU2390">
        <v>5.8129999999999997</v>
      </c>
      <c r="AV2390">
        <v>6.7210000000000001</v>
      </c>
      <c r="AW2390">
        <v>7.718</v>
      </c>
      <c r="AX2390">
        <v>8.1159999999999997</v>
      </c>
      <c r="AY2390">
        <v>9.4060000000000006</v>
      </c>
      <c r="AZ2390">
        <v>10.978999999999999</v>
      </c>
      <c r="BA2390">
        <v>12.706</v>
      </c>
      <c r="BB2390">
        <v>14.744999999999999</v>
      </c>
      <c r="BC2390">
        <v>2006</v>
      </c>
    </row>
    <row r="2391" spans="1:55" x14ac:dyDescent="0.25">
      <c r="A2391">
        <v>643</v>
      </c>
      <c r="B2391" t="s">
        <v>818</v>
      </c>
      <c r="C2391" t="s">
        <v>244</v>
      </c>
      <c r="D2391" t="s">
        <v>819</v>
      </c>
      <c r="E2391" t="s">
        <v>238</v>
      </c>
      <c r="F2391" t="s">
        <v>245</v>
      </c>
      <c r="G2391" t="s">
        <v>246</v>
      </c>
      <c r="H2391" t="s">
        <v>230</v>
      </c>
      <c r="I2391" t="s">
        <v>243</v>
      </c>
      <c r="J2391" t="s">
        <v>232</v>
      </c>
      <c r="K2391" t="s">
        <v>232</v>
      </c>
      <c r="L2391" t="s">
        <v>232</v>
      </c>
      <c r="M2391" t="s">
        <v>232</v>
      </c>
      <c r="N2391" t="s">
        <v>232</v>
      </c>
      <c r="O2391" t="s">
        <v>232</v>
      </c>
      <c r="P2391" t="s">
        <v>232</v>
      </c>
      <c r="Q2391" t="s">
        <v>232</v>
      </c>
      <c r="R2391" t="s">
        <v>232</v>
      </c>
      <c r="S2391" t="s">
        <v>232</v>
      </c>
      <c r="T2391" t="s">
        <v>232</v>
      </c>
      <c r="U2391" t="s">
        <v>232</v>
      </c>
      <c r="V2391">
        <v>2.6549999999999998</v>
      </c>
      <c r="W2391">
        <v>3.0680000000000001</v>
      </c>
      <c r="X2391">
        <v>3.7890000000000001</v>
      </c>
      <c r="Y2391">
        <v>3.9590000000000001</v>
      </c>
      <c r="Z2391">
        <v>4.399</v>
      </c>
      <c r="AA2391">
        <v>4.8289999999999997</v>
      </c>
      <c r="AB2391">
        <v>4.9790000000000001</v>
      </c>
      <c r="AC2391">
        <v>5.0599999999999996</v>
      </c>
      <c r="AD2391">
        <v>4.5339999999999998</v>
      </c>
      <c r="AE2391">
        <v>5.04</v>
      </c>
      <c r="AF2391">
        <v>5.2729999999999997</v>
      </c>
      <c r="AG2391">
        <v>5.2279999999999998</v>
      </c>
      <c r="AH2391">
        <v>5.4470000000000001</v>
      </c>
      <c r="AI2391">
        <v>5.7610000000000001</v>
      </c>
      <c r="AJ2391">
        <v>5.8780000000000001</v>
      </c>
      <c r="AK2391">
        <v>6.1219999999999999</v>
      </c>
      <c r="AL2391">
        <v>5.6310000000000002</v>
      </c>
      <c r="AM2391">
        <v>5.8940000000000001</v>
      </c>
      <c r="AN2391">
        <v>6.093</v>
      </c>
      <c r="AO2391">
        <v>6.7629999999999999</v>
      </c>
      <c r="AP2391">
        <v>7.3739999999999997</v>
      </c>
      <c r="AQ2391">
        <v>7.8520000000000003</v>
      </c>
      <c r="AR2391">
        <v>8.23</v>
      </c>
      <c r="AS2391">
        <v>8.5329999999999995</v>
      </c>
      <c r="AT2391">
        <v>8.7859999999999996</v>
      </c>
      <c r="AU2391">
        <v>9.4019999999999992</v>
      </c>
      <c r="AV2391">
        <v>10.016999999999999</v>
      </c>
      <c r="AW2391">
        <v>10.579000000000001</v>
      </c>
      <c r="AX2391">
        <v>11.238</v>
      </c>
      <c r="AY2391">
        <v>11.981999999999999</v>
      </c>
      <c r="AZ2391">
        <v>12.842000000000001</v>
      </c>
      <c r="BA2391">
        <v>13.641999999999999</v>
      </c>
      <c r="BB2391">
        <v>14.535</v>
      </c>
      <c r="BC2391">
        <v>2006</v>
      </c>
    </row>
    <row r="2392" spans="1:55" x14ac:dyDescent="0.25">
      <c r="A2392">
        <v>643</v>
      </c>
      <c r="B2392" t="s">
        <v>818</v>
      </c>
      <c r="C2392" t="s">
        <v>247</v>
      </c>
      <c r="D2392" t="s">
        <v>819</v>
      </c>
      <c r="E2392" t="s">
        <v>248</v>
      </c>
      <c r="F2392" t="s">
        <v>249</v>
      </c>
      <c r="G2392" t="s">
        <v>250</v>
      </c>
      <c r="I2392" t="s">
        <v>251</v>
      </c>
      <c r="J2392" t="s">
        <v>232</v>
      </c>
      <c r="K2392" t="s">
        <v>232</v>
      </c>
      <c r="L2392" t="s">
        <v>232</v>
      </c>
      <c r="M2392" t="s">
        <v>232</v>
      </c>
      <c r="N2392" t="s">
        <v>232</v>
      </c>
      <c r="O2392" t="s">
        <v>232</v>
      </c>
      <c r="P2392" t="s">
        <v>232</v>
      </c>
      <c r="Q2392" t="s">
        <v>232</v>
      </c>
      <c r="R2392" t="s">
        <v>232</v>
      </c>
      <c r="S2392" t="s">
        <v>232</v>
      </c>
      <c r="T2392" t="s">
        <v>232</v>
      </c>
      <c r="U2392" t="s">
        <v>232</v>
      </c>
      <c r="V2392">
        <v>21.69</v>
      </c>
      <c r="W2392">
        <v>22.167999999999999</v>
      </c>
      <c r="X2392">
        <v>25.024999999999999</v>
      </c>
      <c r="Y2392">
        <v>27.95</v>
      </c>
      <c r="Z2392">
        <v>30.904</v>
      </c>
      <c r="AA2392">
        <v>32.185000000000002</v>
      </c>
      <c r="AB2392">
        <v>35.170999999999999</v>
      </c>
      <c r="AC2392">
        <v>38.125999999999998</v>
      </c>
      <c r="AD2392">
        <v>45.706000000000003</v>
      </c>
      <c r="AE2392">
        <v>52.597000000000001</v>
      </c>
      <c r="AF2392">
        <v>61.09</v>
      </c>
      <c r="AG2392">
        <v>74.453000000000003</v>
      </c>
      <c r="AH2392">
        <v>92.915999999999997</v>
      </c>
      <c r="AI2392">
        <v>100</v>
      </c>
      <c r="AJ2392">
        <v>111.39400000000001</v>
      </c>
      <c r="AK2392">
        <v>119.51300000000001</v>
      </c>
      <c r="AL2392">
        <v>138.726</v>
      </c>
      <c r="AM2392">
        <v>179.65600000000001</v>
      </c>
      <c r="AN2392">
        <v>200.45500000000001</v>
      </c>
      <c r="AO2392">
        <v>227.239</v>
      </c>
      <c r="AP2392">
        <v>249.137</v>
      </c>
      <c r="AQ2392">
        <v>273.46699999999998</v>
      </c>
      <c r="AR2392">
        <v>299.74299999999999</v>
      </c>
      <c r="AS2392">
        <v>327.43400000000003</v>
      </c>
      <c r="AT2392">
        <v>362.18799999999999</v>
      </c>
      <c r="AU2392">
        <v>400.59399999999999</v>
      </c>
      <c r="AV2392">
        <v>444.59199999999998</v>
      </c>
      <c r="AW2392">
        <v>491.935</v>
      </c>
      <c r="AX2392">
        <v>497.15600000000001</v>
      </c>
      <c r="AY2392">
        <v>551.64599999999996</v>
      </c>
      <c r="AZ2392">
        <v>613.23400000000004</v>
      </c>
      <c r="BA2392">
        <v>681.89</v>
      </c>
      <c r="BB2392">
        <v>758.27800000000002</v>
      </c>
      <c r="BC2392">
        <v>2006</v>
      </c>
    </row>
    <row r="2393" spans="1:55" x14ac:dyDescent="0.25">
      <c r="A2393">
        <v>643</v>
      </c>
      <c r="B2393" t="s">
        <v>818</v>
      </c>
      <c r="C2393" t="s">
        <v>252</v>
      </c>
      <c r="D2393" t="s">
        <v>819</v>
      </c>
      <c r="E2393" t="s">
        <v>253</v>
      </c>
      <c r="F2393" t="s">
        <v>254</v>
      </c>
      <c r="G2393" t="s">
        <v>229</v>
      </c>
      <c r="H2393" t="s">
        <v>220</v>
      </c>
      <c r="I2393" t="s">
        <v>255</v>
      </c>
      <c r="J2393" t="s">
        <v>232</v>
      </c>
      <c r="K2393" t="s">
        <v>232</v>
      </c>
      <c r="L2393" t="s">
        <v>232</v>
      </c>
      <c r="M2393" t="s">
        <v>232</v>
      </c>
      <c r="N2393" t="s">
        <v>232</v>
      </c>
      <c r="O2393" t="s">
        <v>232</v>
      </c>
      <c r="P2393" t="s">
        <v>232</v>
      </c>
      <c r="Q2393" t="s">
        <v>232</v>
      </c>
      <c r="R2393" t="s">
        <v>232</v>
      </c>
      <c r="S2393" t="s">
        <v>232</v>
      </c>
      <c r="T2393" t="s">
        <v>232</v>
      </c>
      <c r="U2393" t="s">
        <v>232</v>
      </c>
      <c r="V2393" s="52">
        <v>2947.73</v>
      </c>
      <c r="W2393" s="52">
        <v>3332.53</v>
      </c>
      <c r="X2393" s="52">
        <v>4024.35</v>
      </c>
      <c r="Y2393" s="52">
        <v>4085.48</v>
      </c>
      <c r="Z2393" s="52">
        <v>4390.9799999999996</v>
      </c>
      <c r="AA2393" s="52">
        <v>4636.45</v>
      </c>
      <c r="AB2393" s="52">
        <v>4599.9399999999996</v>
      </c>
      <c r="AC2393" s="52">
        <v>4463.62</v>
      </c>
      <c r="AD2393" s="52">
        <v>3846.31</v>
      </c>
      <c r="AE2393" s="52">
        <v>4056.9</v>
      </c>
      <c r="AF2393" s="52">
        <v>4055.54</v>
      </c>
      <c r="AG2393" s="52">
        <v>3833.98</v>
      </c>
      <c r="AH2393" s="52">
        <v>3780.01</v>
      </c>
      <c r="AI2393" s="52">
        <v>3770.62</v>
      </c>
      <c r="AJ2393" s="52">
        <v>3633.78</v>
      </c>
      <c r="AK2393" s="52">
        <v>3589.08</v>
      </c>
      <c r="AL2393" s="52">
        <v>3155.29</v>
      </c>
      <c r="AM2393" s="52">
        <v>3196.11</v>
      </c>
      <c r="AN2393" s="52">
        <v>3187.19</v>
      </c>
      <c r="AO2393" s="52">
        <v>3383.63</v>
      </c>
      <c r="AP2393" s="52">
        <v>3537.16</v>
      </c>
      <c r="AQ2393" s="52">
        <v>3619.46</v>
      </c>
      <c r="AR2393" s="52">
        <v>3643.12</v>
      </c>
      <c r="AS2393" s="52">
        <v>3659.4</v>
      </c>
      <c r="AT2393" s="52">
        <v>3651.89</v>
      </c>
      <c r="AU2393" s="52">
        <v>3760.1</v>
      </c>
      <c r="AV2393" s="52">
        <v>3843.93</v>
      </c>
      <c r="AW2393" s="52">
        <v>3916.33</v>
      </c>
      <c r="AX2393" s="52">
        <v>4003.83</v>
      </c>
      <c r="AY2393" s="52">
        <v>4111.7</v>
      </c>
      <c r="AZ2393" s="52">
        <v>4247.66</v>
      </c>
      <c r="BA2393" s="52">
        <v>4352.47</v>
      </c>
      <c r="BB2393" s="52">
        <v>4475.17</v>
      </c>
      <c r="BC2393">
        <v>2006</v>
      </c>
    </row>
    <row r="2394" spans="1:55" x14ac:dyDescent="0.25">
      <c r="A2394">
        <v>643</v>
      </c>
      <c r="B2394" t="s">
        <v>818</v>
      </c>
      <c r="C2394" t="s">
        <v>256</v>
      </c>
      <c r="D2394" t="s">
        <v>819</v>
      </c>
      <c r="E2394" t="s">
        <v>253</v>
      </c>
      <c r="F2394" t="s">
        <v>257</v>
      </c>
      <c r="G2394" t="s">
        <v>258</v>
      </c>
      <c r="H2394" t="s">
        <v>220</v>
      </c>
      <c r="I2394" t="s">
        <v>255</v>
      </c>
      <c r="J2394" t="s">
        <v>232</v>
      </c>
      <c r="K2394" t="s">
        <v>232</v>
      </c>
      <c r="L2394" t="s">
        <v>232</v>
      </c>
      <c r="M2394" t="s">
        <v>232</v>
      </c>
      <c r="N2394" t="s">
        <v>232</v>
      </c>
      <c r="O2394" t="s">
        <v>232</v>
      </c>
      <c r="P2394" t="s">
        <v>232</v>
      </c>
      <c r="Q2394" t="s">
        <v>232</v>
      </c>
      <c r="R2394" t="s">
        <v>232</v>
      </c>
      <c r="S2394" t="s">
        <v>232</v>
      </c>
      <c r="T2394" t="s">
        <v>232</v>
      </c>
      <c r="U2394" t="s">
        <v>232</v>
      </c>
      <c r="V2394" s="52">
        <v>1129.18</v>
      </c>
      <c r="W2394" s="52">
        <v>1276.5899999999999</v>
      </c>
      <c r="X2394" s="52">
        <v>1541.6</v>
      </c>
      <c r="Y2394" s="52">
        <v>1565.02</v>
      </c>
      <c r="Z2394" s="52">
        <v>1682.04</v>
      </c>
      <c r="AA2394" s="52">
        <v>1776.08</v>
      </c>
      <c r="AB2394" s="52">
        <v>1762.09</v>
      </c>
      <c r="AC2394" s="52">
        <v>1709.87</v>
      </c>
      <c r="AD2394" s="52">
        <v>1473.4</v>
      </c>
      <c r="AE2394" s="52">
        <v>1554.07</v>
      </c>
      <c r="AF2394" s="52">
        <v>1553.55</v>
      </c>
      <c r="AG2394" s="52">
        <v>1468.67</v>
      </c>
      <c r="AH2394" s="52">
        <v>1448</v>
      </c>
      <c r="AI2394" s="52">
        <v>1444.4</v>
      </c>
      <c r="AJ2394" s="52">
        <v>1391.99</v>
      </c>
      <c r="AK2394" s="52">
        <v>1374.86</v>
      </c>
      <c r="AL2394" s="52">
        <v>1208.69</v>
      </c>
      <c r="AM2394" s="52">
        <v>1224.33</v>
      </c>
      <c r="AN2394" s="52">
        <v>1220.9100000000001</v>
      </c>
      <c r="AO2394" s="52">
        <v>1296.1600000000001</v>
      </c>
      <c r="AP2394" s="52">
        <v>1354.97</v>
      </c>
      <c r="AQ2394" s="52">
        <v>1386.5</v>
      </c>
      <c r="AR2394" s="52">
        <v>1395.56</v>
      </c>
      <c r="AS2394" s="52">
        <v>1401.8</v>
      </c>
      <c r="AT2394" s="52">
        <v>1398.92</v>
      </c>
      <c r="AU2394" s="52">
        <v>1440.38</v>
      </c>
      <c r="AV2394" s="52">
        <v>1472.49</v>
      </c>
      <c r="AW2394" s="52">
        <v>1500.22</v>
      </c>
      <c r="AX2394" s="52">
        <v>1533.74</v>
      </c>
      <c r="AY2394" s="52">
        <v>1575.06</v>
      </c>
      <c r="AZ2394" s="52">
        <v>1627.14</v>
      </c>
      <c r="BA2394" s="52">
        <v>1667.29</v>
      </c>
      <c r="BB2394" s="52">
        <v>1714.29</v>
      </c>
      <c r="BC2394">
        <v>2006</v>
      </c>
    </row>
    <row r="2395" spans="1:55" x14ac:dyDescent="0.25">
      <c r="A2395">
        <v>643</v>
      </c>
      <c r="B2395" t="s">
        <v>818</v>
      </c>
      <c r="C2395" t="s">
        <v>259</v>
      </c>
      <c r="D2395" t="s">
        <v>819</v>
      </c>
      <c r="E2395" t="s">
        <v>260</v>
      </c>
      <c r="F2395" t="s">
        <v>261</v>
      </c>
      <c r="G2395" t="s">
        <v>229</v>
      </c>
      <c r="H2395" t="s">
        <v>220</v>
      </c>
      <c r="I2395" t="s">
        <v>262</v>
      </c>
      <c r="J2395" t="s">
        <v>232</v>
      </c>
      <c r="K2395" t="s">
        <v>232</v>
      </c>
      <c r="L2395" t="s">
        <v>232</v>
      </c>
      <c r="M2395" t="s">
        <v>232</v>
      </c>
      <c r="N2395" t="s">
        <v>232</v>
      </c>
      <c r="O2395" t="s">
        <v>232</v>
      </c>
      <c r="P2395" t="s">
        <v>232</v>
      </c>
      <c r="Q2395" t="s">
        <v>232</v>
      </c>
      <c r="R2395" t="s">
        <v>232</v>
      </c>
      <c r="S2395" t="s">
        <v>232</v>
      </c>
      <c r="T2395" t="s">
        <v>232</v>
      </c>
      <c r="U2395" t="s">
        <v>232</v>
      </c>
      <c r="V2395">
        <v>639.35699999999997</v>
      </c>
      <c r="W2395">
        <v>738.75</v>
      </c>
      <c r="X2395" s="52">
        <v>1007.08</v>
      </c>
      <c r="Y2395" s="52">
        <v>1141.9000000000001</v>
      </c>
      <c r="Z2395" s="52">
        <v>1356.99</v>
      </c>
      <c r="AA2395" s="52">
        <v>1492.25</v>
      </c>
      <c r="AB2395" s="52">
        <v>1617.83</v>
      </c>
      <c r="AC2395" s="52">
        <v>1701.79</v>
      </c>
      <c r="AD2395" s="52">
        <v>1757.98</v>
      </c>
      <c r="AE2395" s="52">
        <v>2133.8000000000002</v>
      </c>
      <c r="AF2395" s="52">
        <v>2477.5500000000002</v>
      </c>
      <c r="AG2395" s="52">
        <v>2854.5</v>
      </c>
      <c r="AH2395" s="52">
        <v>3512.25</v>
      </c>
      <c r="AI2395" s="52">
        <v>3770.62</v>
      </c>
      <c r="AJ2395" s="52">
        <v>4047.82</v>
      </c>
      <c r="AK2395" s="52">
        <v>4289.41</v>
      </c>
      <c r="AL2395" s="52">
        <v>4377.2</v>
      </c>
      <c r="AM2395" s="52">
        <v>5742</v>
      </c>
      <c r="AN2395" s="52">
        <v>6388.88</v>
      </c>
      <c r="AO2395" s="52">
        <v>7688.94</v>
      </c>
      <c r="AP2395" s="52">
        <v>8812.3799999999992</v>
      </c>
      <c r="AQ2395" s="52">
        <v>9898.0300000000007</v>
      </c>
      <c r="AR2395" s="52">
        <v>10920.01</v>
      </c>
      <c r="AS2395" s="52">
        <v>11982.14</v>
      </c>
      <c r="AT2395" s="52">
        <v>13226.7</v>
      </c>
      <c r="AU2395" s="52">
        <v>15062.77</v>
      </c>
      <c r="AV2395" s="52">
        <v>17089.79</v>
      </c>
      <c r="AW2395" s="52">
        <v>19265.79</v>
      </c>
      <c r="AX2395" s="52">
        <v>19905.310000000001</v>
      </c>
      <c r="AY2395" s="52">
        <v>22682</v>
      </c>
      <c r="AZ2395" s="52">
        <v>26048.1</v>
      </c>
      <c r="BA2395" s="52">
        <v>29679.040000000001</v>
      </c>
      <c r="BB2395" s="52">
        <v>33934.230000000003</v>
      </c>
      <c r="BC2395">
        <v>2006</v>
      </c>
    </row>
    <row r="2396" spans="1:55" x14ac:dyDescent="0.25">
      <c r="A2396">
        <v>643</v>
      </c>
      <c r="B2396" t="s">
        <v>818</v>
      </c>
      <c r="C2396" t="s">
        <v>263</v>
      </c>
      <c r="D2396" t="s">
        <v>819</v>
      </c>
      <c r="E2396" t="s">
        <v>260</v>
      </c>
      <c r="F2396" t="s">
        <v>264</v>
      </c>
      <c r="G2396" t="s">
        <v>242</v>
      </c>
      <c r="H2396" t="s">
        <v>220</v>
      </c>
      <c r="I2396" t="s">
        <v>262</v>
      </c>
      <c r="J2396" t="s">
        <v>232</v>
      </c>
      <c r="K2396" t="s">
        <v>232</v>
      </c>
      <c r="L2396" t="s">
        <v>232</v>
      </c>
      <c r="M2396" t="s">
        <v>232</v>
      </c>
      <c r="N2396" t="s">
        <v>232</v>
      </c>
      <c r="O2396" t="s">
        <v>232</v>
      </c>
      <c r="P2396" t="s">
        <v>232</v>
      </c>
      <c r="Q2396" t="s">
        <v>232</v>
      </c>
      <c r="R2396" t="s">
        <v>232</v>
      </c>
      <c r="S2396" t="s">
        <v>232</v>
      </c>
      <c r="T2396" t="s">
        <v>232</v>
      </c>
      <c r="U2396" t="s">
        <v>232</v>
      </c>
      <c r="V2396">
        <v>228.34200000000001</v>
      </c>
      <c r="W2396">
        <v>141.27500000000001</v>
      </c>
      <c r="X2396">
        <v>163.48699999999999</v>
      </c>
      <c r="Y2396">
        <v>180.68100000000001</v>
      </c>
      <c r="Z2396">
        <v>213.47499999999999</v>
      </c>
      <c r="AA2396">
        <v>214.166</v>
      </c>
      <c r="AB2396">
        <v>219.756</v>
      </c>
      <c r="AC2396">
        <v>208.74199999999999</v>
      </c>
      <c r="AD2396">
        <v>182.64699999999999</v>
      </c>
      <c r="AE2396">
        <v>188.67400000000001</v>
      </c>
      <c r="AF2396">
        <v>177.49799999999999</v>
      </c>
      <c r="AG2396">
        <v>205.68700000000001</v>
      </c>
      <c r="AH2396">
        <v>254.74199999999999</v>
      </c>
      <c r="AI2396">
        <v>245.357</v>
      </c>
      <c r="AJ2396">
        <v>263.27300000000002</v>
      </c>
      <c r="AK2396">
        <v>278.98599999999999</v>
      </c>
      <c r="AL2396">
        <v>284.69600000000003</v>
      </c>
      <c r="AM2396">
        <v>373.464</v>
      </c>
      <c r="AN2396">
        <v>415.53699999999998</v>
      </c>
      <c r="AO2396">
        <v>500.09399999999999</v>
      </c>
      <c r="AP2396">
        <v>573.16300000000001</v>
      </c>
      <c r="AQ2396">
        <v>643.774</v>
      </c>
      <c r="AR2396">
        <v>710.245</v>
      </c>
      <c r="AS2396">
        <v>779.32600000000002</v>
      </c>
      <c r="AT2396">
        <v>860.27300000000002</v>
      </c>
      <c r="AU2396">
        <v>979.69200000000001</v>
      </c>
      <c r="AV2396" s="52">
        <v>1111.53</v>
      </c>
      <c r="AW2396" s="52">
        <v>1253.06</v>
      </c>
      <c r="AX2396" s="52">
        <v>1294.6500000000001</v>
      </c>
      <c r="AY2396" s="52">
        <v>1475.25</v>
      </c>
      <c r="AZ2396" s="52">
        <v>1694.19</v>
      </c>
      <c r="BA2396" s="52">
        <v>1930.34</v>
      </c>
      <c r="BB2396" s="52">
        <v>2207.1</v>
      </c>
      <c r="BC2396">
        <v>2006</v>
      </c>
    </row>
    <row r="2397" spans="1:55" x14ac:dyDescent="0.25">
      <c r="A2397">
        <v>643</v>
      </c>
      <c r="B2397" t="s">
        <v>818</v>
      </c>
      <c r="C2397" t="s">
        <v>265</v>
      </c>
      <c r="D2397" t="s">
        <v>819</v>
      </c>
      <c r="E2397" t="s">
        <v>260</v>
      </c>
      <c r="F2397" t="s">
        <v>266</v>
      </c>
      <c r="G2397" t="s">
        <v>246</v>
      </c>
      <c r="H2397" t="s">
        <v>220</v>
      </c>
      <c r="I2397" t="s">
        <v>262</v>
      </c>
      <c r="J2397" t="s">
        <v>232</v>
      </c>
      <c r="K2397" t="s">
        <v>232</v>
      </c>
      <c r="L2397" t="s">
        <v>232</v>
      </c>
      <c r="M2397" t="s">
        <v>232</v>
      </c>
      <c r="N2397" t="s">
        <v>232</v>
      </c>
      <c r="O2397" t="s">
        <v>232</v>
      </c>
      <c r="P2397" t="s">
        <v>232</v>
      </c>
      <c r="Q2397" t="s">
        <v>232</v>
      </c>
      <c r="R2397" t="s">
        <v>232</v>
      </c>
      <c r="S2397" t="s">
        <v>232</v>
      </c>
      <c r="T2397" t="s">
        <v>232</v>
      </c>
      <c r="U2397" t="s">
        <v>232</v>
      </c>
      <c r="V2397">
        <v>774.798</v>
      </c>
      <c r="W2397">
        <v>896.69500000000005</v>
      </c>
      <c r="X2397" s="52">
        <v>1105.97</v>
      </c>
      <c r="Y2397" s="52">
        <v>1146.31</v>
      </c>
      <c r="Z2397" s="52">
        <v>1254.5899999999999</v>
      </c>
      <c r="AA2397" s="52">
        <v>1347.57</v>
      </c>
      <c r="AB2397" s="52">
        <v>1352</v>
      </c>
      <c r="AC2397" s="52">
        <v>1330.88</v>
      </c>
      <c r="AD2397" s="52">
        <v>1172.46</v>
      </c>
      <c r="AE2397" s="52">
        <v>1263.77</v>
      </c>
      <c r="AF2397" s="52">
        <v>1283.3399999999999</v>
      </c>
      <c r="AG2397" s="52">
        <v>1235.75</v>
      </c>
      <c r="AH2397" s="52">
        <v>1251.1600000000001</v>
      </c>
      <c r="AI2397" s="52">
        <v>1286.92</v>
      </c>
      <c r="AJ2397" s="52">
        <v>1277.75</v>
      </c>
      <c r="AK2397" s="52">
        <v>1295.94</v>
      </c>
      <c r="AL2397" s="52">
        <v>1161.47</v>
      </c>
      <c r="AM2397" s="52">
        <v>1185.46</v>
      </c>
      <c r="AN2397" s="52">
        <v>1195.93</v>
      </c>
      <c r="AO2397" s="52">
        <v>1296.1600000000001</v>
      </c>
      <c r="AP2397" s="52">
        <v>1380.96</v>
      </c>
      <c r="AQ2397" s="52">
        <v>1437.89</v>
      </c>
      <c r="AR2397" s="52">
        <v>1474.67</v>
      </c>
      <c r="AS2397" s="52">
        <v>1497.1</v>
      </c>
      <c r="AT2397" s="52">
        <v>1510.36</v>
      </c>
      <c r="AU2397" s="52">
        <v>1584.68</v>
      </c>
      <c r="AV2397" s="52">
        <v>1656.53</v>
      </c>
      <c r="AW2397" s="52">
        <v>1717.74</v>
      </c>
      <c r="AX2397" s="52">
        <v>1792.79</v>
      </c>
      <c r="AY2397" s="52">
        <v>1879.36</v>
      </c>
      <c r="AZ2397" s="52">
        <v>1981.68</v>
      </c>
      <c r="BA2397" s="52">
        <v>2072.66</v>
      </c>
      <c r="BB2397" s="52">
        <v>2175.69</v>
      </c>
      <c r="BC2397">
        <v>2006</v>
      </c>
    </row>
    <row r="2398" spans="1:55" x14ac:dyDescent="0.25">
      <c r="A2398">
        <v>643</v>
      </c>
      <c r="B2398" t="s">
        <v>818</v>
      </c>
      <c r="C2398" t="s">
        <v>267</v>
      </c>
      <c r="D2398" t="s">
        <v>819</v>
      </c>
      <c r="E2398" t="s">
        <v>268</v>
      </c>
      <c r="F2398" t="s">
        <v>269</v>
      </c>
      <c r="G2398" t="s">
        <v>270</v>
      </c>
    </row>
    <row r="2399" spans="1:55" x14ac:dyDescent="0.25">
      <c r="A2399">
        <v>643</v>
      </c>
      <c r="B2399" t="s">
        <v>818</v>
      </c>
      <c r="C2399" t="s">
        <v>271</v>
      </c>
      <c r="D2399" t="s">
        <v>819</v>
      </c>
      <c r="E2399" t="s">
        <v>272</v>
      </c>
      <c r="F2399" t="s">
        <v>273</v>
      </c>
      <c r="G2399" t="s">
        <v>274</v>
      </c>
      <c r="I2399" t="s">
        <v>243</v>
      </c>
      <c r="J2399" t="s">
        <v>232</v>
      </c>
      <c r="K2399" t="s">
        <v>232</v>
      </c>
      <c r="L2399" t="s">
        <v>232</v>
      </c>
      <c r="M2399" t="s">
        <v>232</v>
      </c>
      <c r="N2399" t="s">
        <v>232</v>
      </c>
      <c r="O2399" t="s">
        <v>232</v>
      </c>
      <c r="P2399" t="s">
        <v>232</v>
      </c>
      <c r="Q2399" t="s">
        <v>232</v>
      </c>
      <c r="R2399" t="s">
        <v>232</v>
      </c>
      <c r="S2399" t="s">
        <v>232</v>
      </c>
      <c r="T2399" t="s">
        <v>232</v>
      </c>
      <c r="U2399" t="s">
        <v>232</v>
      </c>
      <c r="V2399">
        <v>8.0000000000000002E-3</v>
      </c>
      <c r="W2399">
        <v>8.9999999999999993E-3</v>
      </c>
      <c r="X2399">
        <v>0.01</v>
      </c>
      <c r="Y2399">
        <v>0.01</v>
      </c>
      <c r="Z2399">
        <v>1.0999999999999999E-2</v>
      </c>
      <c r="AA2399">
        <v>1.0999999999999999E-2</v>
      </c>
      <c r="AB2399">
        <v>1.0999999999999999E-2</v>
      </c>
      <c r="AC2399">
        <v>1.0999999999999999E-2</v>
      </c>
      <c r="AD2399">
        <v>8.9999999999999993E-3</v>
      </c>
      <c r="AE2399">
        <v>0.01</v>
      </c>
      <c r="AF2399">
        <v>0.01</v>
      </c>
      <c r="AG2399">
        <v>8.9999999999999993E-3</v>
      </c>
      <c r="AH2399">
        <v>8.9999999999999993E-3</v>
      </c>
      <c r="AI2399">
        <v>8.0000000000000002E-3</v>
      </c>
      <c r="AJ2399">
        <v>8.0000000000000002E-3</v>
      </c>
      <c r="AK2399">
        <v>8.0000000000000002E-3</v>
      </c>
      <c r="AL2399">
        <v>7.0000000000000001E-3</v>
      </c>
      <c r="AM2399">
        <v>7.0000000000000001E-3</v>
      </c>
      <c r="AN2399">
        <v>7.0000000000000001E-3</v>
      </c>
      <c r="AO2399">
        <v>7.0000000000000001E-3</v>
      </c>
      <c r="AP2399">
        <v>7.0000000000000001E-3</v>
      </c>
      <c r="AQ2399">
        <v>7.0000000000000001E-3</v>
      </c>
      <c r="AR2399">
        <v>7.0000000000000001E-3</v>
      </c>
      <c r="AS2399">
        <v>7.0000000000000001E-3</v>
      </c>
      <c r="AT2399">
        <v>7.0000000000000001E-3</v>
      </c>
      <c r="AU2399">
        <v>7.0000000000000001E-3</v>
      </c>
      <c r="AV2399">
        <v>7.0000000000000001E-3</v>
      </c>
      <c r="AW2399">
        <v>7.0000000000000001E-3</v>
      </c>
      <c r="AX2399">
        <v>7.0000000000000001E-3</v>
      </c>
      <c r="AY2399">
        <v>8.0000000000000002E-3</v>
      </c>
      <c r="AZ2399">
        <v>8.0000000000000002E-3</v>
      </c>
      <c r="BA2399">
        <v>8.0000000000000002E-3</v>
      </c>
      <c r="BB2399">
        <v>8.0000000000000002E-3</v>
      </c>
      <c r="BC2399">
        <v>2006</v>
      </c>
    </row>
    <row r="2400" spans="1:55" x14ac:dyDescent="0.25">
      <c r="A2400">
        <v>643</v>
      </c>
      <c r="B2400" t="s">
        <v>818</v>
      </c>
      <c r="C2400" t="s">
        <v>275</v>
      </c>
      <c r="D2400" t="s">
        <v>819</v>
      </c>
      <c r="E2400" t="s">
        <v>276</v>
      </c>
      <c r="F2400" t="s">
        <v>277</v>
      </c>
      <c r="G2400" t="s">
        <v>278</v>
      </c>
      <c r="I2400" t="s">
        <v>243</v>
      </c>
      <c r="J2400" t="s">
        <v>232</v>
      </c>
      <c r="K2400" t="s">
        <v>232</v>
      </c>
      <c r="L2400" t="s">
        <v>232</v>
      </c>
      <c r="M2400" t="s">
        <v>232</v>
      </c>
      <c r="N2400" t="s">
        <v>232</v>
      </c>
      <c r="O2400" t="s">
        <v>232</v>
      </c>
      <c r="P2400" t="s">
        <v>232</v>
      </c>
      <c r="Q2400" t="s">
        <v>232</v>
      </c>
      <c r="R2400" t="s">
        <v>232</v>
      </c>
      <c r="S2400" t="s">
        <v>232</v>
      </c>
      <c r="T2400" t="s">
        <v>232</v>
      </c>
      <c r="U2400" t="s">
        <v>232</v>
      </c>
      <c r="V2400">
        <v>0.82499999999999996</v>
      </c>
      <c r="W2400">
        <v>0.82399999999999995</v>
      </c>
      <c r="X2400">
        <v>0.91100000000000003</v>
      </c>
      <c r="Y2400">
        <v>0.996</v>
      </c>
      <c r="Z2400">
        <v>1.0820000000000001</v>
      </c>
      <c r="AA2400">
        <v>1.107</v>
      </c>
      <c r="AB2400">
        <v>1.1970000000000001</v>
      </c>
      <c r="AC2400">
        <v>1.2789999999999999</v>
      </c>
      <c r="AD2400">
        <v>1.4990000000000001</v>
      </c>
      <c r="AE2400">
        <v>1.6879999999999999</v>
      </c>
      <c r="AF2400">
        <v>1.931</v>
      </c>
      <c r="AG2400">
        <v>2.31</v>
      </c>
      <c r="AH2400">
        <v>2.8069999999999999</v>
      </c>
      <c r="AI2400">
        <v>2.93</v>
      </c>
      <c r="AJ2400">
        <v>3.1680000000000001</v>
      </c>
      <c r="AK2400">
        <v>3.31</v>
      </c>
      <c r="AL2400">
        <v>3.7690000000000001</v>
      </c>
      <c r="AM2400">
        <v>4.8440000000000003</v>
      </c>
      <c r="AN2400">
        <v>5.3419999999999996</v>
      </c>
      <c r="AO2400">
        <v>5.9320000000000004</v>
      </c>
      <c r="AP2400">
        <v>6.3810000000000002</v>
      </c>
      <c r="AQ2400">
        <v>6.8840000000000003</v>
      </c>
      <c r="AR2400">
        <v>7.4050000000000002</v>
      </c>
      <c r="AS2400">
        <v>8.0039999999999996</v>
      </c>
      <c r="AT2400">
        <v>8.7569999999999997</v>
      </c>
      <c r="AU2400">
        <v>9.5050000000000008</v>
      </c>
      <c r="AV2400">
        <v>10.317</v>
      </c>
      <c r="AW2400">
        <v>11.215999999999999</v>
      </c>
      <c r="AX2400">
        <v>11.103</v>
      </c>
      <c r="AY2400">
        <v>12.069000000000001</v>
      </c>
      <c r="AZ2400">
        <v>13.144</v>
      </c>
      <c r="BA2400">
        <v>14.319000000000001</v>
      </c>
      <c r="BB2400">
        <v>15.597</v>
      </c>
      <c r="BC2400">
        <v>2006</v>
      </c>
    </row>
    <row r="2401" spans="1:55" x14ac:dyDescent="0.25">
      <c r="A2401">
        <v>643</v>
      </c>
      <c r="B2401" t="s">
        <v>818</v>
      </c>
      <c r="C2401" t="s">
        <v>279</v>
      </c>
      <c r="D2401" t="s">
        <v>819</v>
      </c>
      <c r="E2401" t="s">
        <v>280</v>
      </c>
      <c r="F2401" t="s">
        <v>281</v>
      </c>
      <c r="G2401" t="s">
        <v>282</v>
      </c>
      <c r="I2401" t="s">
        <v>820</v>
      </c>
      <c r="J2401" t="s">
        <v>232</v>
      </c>
      <c r="K2401" t="s">
        <v>232</v>
      </c>
      <c r="L2401" t="s">
        <v>232</v>
      </c>
      <c r="M2401" t="s">
        <v>232</v>
      </c>
      <c r="N2401" t="s">
        <v>232</v>
      </c>
      <c r="O2401" t="s">
        <v>232</v>
      </c>
      <c r="P2401" t="s">
        <v>232</v>
      </c>
      <c r="Q2401" t="s">
        <v>232</v>
      </c>
      <c r="R2401" t="s">
        <v>232</v>
      </c>
      <c r="S2401" t="s">
        <v>232</v>
      </c>
      <c r="T2401" t="s">
        <v>232</v>
      </c>
      <c r="U2401" t="s">
        <v>232</v>
      </c>
      <c r="V2401">
        <v>7.742</v>
      </c>
      <c r="W2401">
        <v>25.827999999999999</v>
      </c>
      <c r="X2401">
        <v>25.216999999999999</v>
      </c>
      <c r="Y2401">
        <v>22.283000000000001</v>
      </c>
      <c r="Z2401">
        <v>26.893000000000001</v>
      </c>
      <c r="AA2401">
        <v>30.475000000000001</v>
      </c>
      <c r="AB2401">
        <v>30.379000000000001</v>
      </c>
      <c r="AC2401">
        <v>40.097999999999999</v>
      </c>
      <c r="AD2401">
        <v>21.997</v>
      </c>
      <c r="AE2401">
        <v>35.261000000000003</v>
      </c>
      <c r="AF2401">
        <v>24.548999999999999</v>
      </c>
      <c r="AG2401">
        <v>26.544</v>
      </c>
      <c r="AH2401">
        <v>20.263000000000002</v>
      </c>
      <c r="AI2401">
        <v>20.338999999999999</v>
      </c>
      <c r="AJ2401">
        <v>13.680999999999999</v>
      </c>
      <c r="AK2401">
        <v>12.673999999999999</v>
      </c>
      <c r="AL2401">
        <v>12.714</v>
      </c>
      <c r="AM2401">
        <v>9.2639999999999993</v>
      </c>
      <c r="AN2401">
        <v>9.2989999999999995</v>
      </c>
      <c r="AO2401">
        <v>9.9939999999999998</v>
      </c>
      <c r="AP2401">
        <v>9.4979999999999993</v>
      </c>
      <c r="AQ2401">
        <v>9.3170000000000002</v>
      </c>
      <c r="AR2401">
        <v>8.4830000000000005</v>
      </c>
      <c r="AS2401">
        <v>8.1210000000000004</v>
      </c>
      <c r="AT2401">
        <v>8.1069999999999993</v>
      </c>
      <c r="AU2401">
        <v>7.827</v>
      </c>
      <c r="AV2401">
        <v>7.1630000000000003</v>
      </c>
      <c r="AW2401">
        <v>6.968</v>
      </c>
      <c r="AX2401">
        <v>6.8890000000000002</v>
      </c>
      <c r="AY2401">
        <v>6.7140000000000004</v>
      </c>
      <c r="AZ2401">
        <v>6.5529999999999999</v>
      </c>
      <c r="BA2401">
        <v>6.4219999999999997</v>
      </c>
      <c r="BB2401">
        <v>6.3049999999999997</v>
      </c>
      <c r="BC2401">
        <v>2006</v>
      </c>
    </row>
    <row r="2402" spans="1:55" x14ac:dyDescent="0.25">
      <c r="A2402">
        <v>643</v>
      </c>
      <c r="B2402" t="s">
        <v>818</v>
      </c>
      <c r="C2402" t="s">
        <v>283</v>
      </c>
      <c r="D2402" t="s">
        <v>819</v>
      </c>
      <c r="E2402" t="s">
        <v>284</v>
      </c>
      <c r="F2402" t="s">
        <v>285</v>
      </c>
      <c r="G2402" t="s">
        <v>282</v>
      </c>
      <c r="I2402" t="s">
        <v>820</v>
      </c>
      <c r="J2402" t="s">
        <v>232</v>
      </c>
      <c r="K2402" t="s">
        <v>232</v>
      </c>
      <c r="L2402" t="s">
        <v>232</v>
      </c>
      <c r="M2402" t="s">
        <v>232</v>
      </c>
      <c r="N2402" t="s">
        <v>232</v>
      </c>
      <c r="O2402" t="s">
        <v>232</v>
      </c>
      <c r="P2402" t="s">
        <v>232</v>
      </c>
      <c r="Q2402" t="s">
        <v>232</v>
      </c>
      <c r="R2402" t="s">
        <v>232</v>
      </c>
      <c r="S2402" t="s">
        <v>232</v>
      </c>
      <c r="T2402" t="s">
        <v>232</v>
      </c>
      <c r="U2402" t="s">
        <v>232</v>
      </c>
      <c r="V2402">
        <v>31.704000000000001</v>
      </c>
      <c r="W2402">
        <v>49.768999999999998</v>
      </c>
      <c r="X2402">
        <v>53.847000000000001</v>
      </c>
      <c r="Y2402">
        <v>18.655999999999999</v>
      </c>
      <c r="Z2402">
        <v>18.905000000000001</v>
      </c>
      <c r="AA2402">
        <v>35.749000000000002</v>
      </c>
      <c r="AB2402">
        <v>9.7620000000000005</v>
      </c>
      <c r="AC2402">
        <v>14.316000000000001</v>
      </c>
      <c r="AD2402">
        <v>5.6840000000000002</v>
      </c>
      <c r="AE2402">
        <v>16.087</v>
      </c>
      <c r="AF2402">
        <v>24.495000000000001</v>
      </c>
      <c r="AG2402">
        <v>24.727</v>
      </c>
      <c r="AH2402">
        <v>19.59</v>
      </c>
      <c r="AI2402">
        <v>20.673999999999999</v>
      </c>
      <c r="AJ2402">
        <v>10.097</v>
      </c>
      <c r="AK2402">
        <v>6.5620000000000003</v>
      </c>
      <c r="AL2402">
        <v>7.2460000000000004</v>
      </c>
      <c r="AM2402">
        <v>1.649</v>
      </c>
      <c r="AN2402">
        <v>3.21</v>
      </c>
      <c r="AO2402">
        <v>13.167</v>
      </c>
      <c r="AP2402">
        <v>12.169</v>
      </c>
      <c r="AQ2402">
        <v>12.907999999999999</v>
      </c>
      <c r="AR2402">
        <v>12.516</v>
      </c>
      <c r="AS2402">
        <v>6.7549999999999999</v>
      </c>
      <c r="AT2402">
        <v>6.0030000000000001</v>
      </c>
      <c r="AU2402">
        <v>5.4770000000000003</v>
      </c>
      <c r="AV2402">
        <v>5.601</v>
      </c>
      <c r="AW2402">
        <v>4.9809999999999999</v>
      </c>
      <c r="AX2402">
        <v>4.8419999999999996</v>
      </c>
      <c r="AY2402">
        <v>4.1040000000000001</v>
      </c>
      <c r="AZ2402">
        <v>3.8570000000000002</v>
      </c>
      <c r="BA2402">
        <v>3.7490000000000001</v>
      </c>
      <c r="BB2402">
        <v>3.8170000000000002</v>
      </c>
      <c r="BC2402">
        <v>2006</v>
      </c>
    </row>
    <row r="2403" spans="1:55" x14ac:dyDescent="0.25">
      <c r="A2403">
        <v>643</v>
      </c>
      <c r="B2403" t="s">
        <v>818</v>
      </c>
      <c r="C2403" t="s">
        <v>286</v>
      </c>
      <c r="D2403" t="s">
        <v>819</v>
      </c>
      <c r="E2403" t="s">
        <v>287</v>
      </c>
      <c r="F2403" t="s">
        <v>288</v>
      </c>
      <c r="G2403" t="s">
        <v>250</v>
      </c>
      <c r="I2403" t="s">
        <v>821</v>
      </c>
      <c r="J2403" t="s">
        <v>232</v>
      </c>
      <c r="K2403" t="s">
        <v>232</v>
      </c>
      <c r="L2403" t="s">
        <v>232</v>
      </c>
      <c r="M2403" t="s">
        <v>232</v>
      </c>
      <c r="N2403" t="s">
        <v>232</v>
      </c>
      <c r="O2403" t="s">
        <v>232</v>
      </c>
      <c r="P2403" t="s">
        <v>232</v>
      </c>
      <c r="Q2403" t="s">
        <v>232</v>
      </c>
      <c r="R2403" t="s">
        <v>232</v>
      </c>
      <c r="S2403" t="s">
        <v>232</v>
      </c>
      <c r="T2403" t="s">
        <v>232</v>
      </c>
      <c r="U2403" t="s">
        <v>232</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290.93</v>
      </c>
      <c r="AL2403">
        <v>348.89800000000002</v>
      </c>
      <c r="AM2403">
        <v>464.16500000000002</v>
      </c>
      <c r="AN2403">
        <v>516.28099999999995</v>
      </c>
      <c r="AO2403">
        <v>536.40599999999995</v>
      </c>
      <c r="AP2403">
        <v>568.673</v>
      </c>
      <c r="AQ2403">
        <v>605.37099999999998</v>
      </c>
      <c r="AR2403">
        <v>666.15099999999995</v>
      </c>
      <c r="AS2403">
        <v>726.10400000000004</v>
      </c>
      <c r="AT2403">
        <v>791.45399999999995</v>
      </c>
      <c r="AU2403">
        <v>862.68399999999997</v>
      </c>
      <c r="AV2403">
        <v>940.32600000000002</v>
      </c>
      <c r="AW2403" s="52">
        <v>1024.96</v>
      </c>
      <c r="AX2403" s="52">
        <v>1117.2</v>
      </c>
      <c r="AY2403" s="52">
        <v>1217.75</v>
      </c>
      <c r="AZ2403" s="52">
        <v>1327.35</v>
      </c>
      <c r="BA2403" s="52">
        <v>1446.81</v>
      </c>
      <c r="BB2403" s="52">
        <v>1577.02</v>
      </c>
      <c r="BC2403">
        <v>2009</v>
      </c>
    </row>
    <row r="2404" spans="1:55" x14ac:dyDescent="0.25">
      <c r="A2404">
        <v>643</v>
      </c>
      <c r="B2404" t="s">
        <v>818</v>
      </c>
      <c r="C2404" t="s">
        <v>290</v>
      </c>
      <c r="D2404" t="s">
        <v>819</v>
      </c>
      <c r="E2404" t="s">
        <v>287</v>
      </c>
      <c r="F2404" t="s">
        <v>291</v>
      </c>
      <c r="G2404" t="s">
        <v>235</v>
      </c>
      <c r="I2404" t="s">
        <v>292</v>
      </c>
      <c r="J2404" t="s">
        <v>232</v>
      </c>
      <c r="K2404" t="s">
        <v>232</v>
      </c>
      <c r="L2404" t="s">
        <v>232</v>
      </c>
      <c r="M2404" t="s">
        <v>232</v>
      </c>
      <c r="N2404" t="s">
        <v>232</v>
      </c>
      <c r="O2404" t="s">
        <v>232</v>
      </c>
      <c r="P2404" t="s">
        <v>232</v>
      </c>
      <c r="Q2404" t="s">
        <v>232</v>
      </c>
      <c r="R2404" t="s">
        <v>232</v>
      </c>
      <c r="S2404" t="s">
        <v>232</v>
      </c>
      <c r="T2404" t="s">
        <v>232</v>
      </c>
      <c r="U2404" t="s">
        <v>232</v>
      </c>
      <c r="V2404" t="s">
        <v>232</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9.3079999999999998</v>
      </c>
      <c r="AL2404">
        <v>19.925000000000001</v>
      </c>
      <c r="AM2404">
        <v>33.036999999999999</v>
      </c>
      <c r="AN2404">
        <v>11.228</v>
      </c>
      <c r="AO2404">
        <v>3.8980000000000001</v>
      </c>
      <c r="AP2404">
        <v>6.0149999999999997</v>
      </c>
      <c r="AQ2404">
        <v>6.4530000000000003</v>
      </c>
      <c r="AR2404">
        <v>10.039999999999999</v>
      </c>
      <c r="AS2404">
        <v>9</v>
      </c>
      <c r="AT2404">
        <v>9</v>
      </c>
      <c r="AU2404">
        <v>9</v>
      </c>
      <c r="AV2404">
        <v>9</v>
      </c>
      <c r="AW2404">
        <v>9</v>
      </c>
      <c r="AX2404">
        <v>9</v>
      </c>
      <c r="AY2404">
        <v>9</v>
      </c>
      <c r="AZ2404">
        <v>9</v>
      </c>
      <c r="BA2404">
        <v>9</v>
      </c>
      <c r="BB2404">
        <v>9</v>
      </c>
      <c r="BC2404">
        <v>2009</v>
      </c>
    </row>
    <row r="2405" spans="1:55" x14ac:dyDescent="0.25">
      <c r="A2405">
        <v>643</v>
      </c>
      <c r="B2405" t="s">
        <v>818</v>
      </c>
      <c r="C2405" t="s">
        <v>293</v>
      </c>
      <c r="D2405" t="s">
        <v>819</v>
      </c>
      <c r="E2405" t="s">
        <v>294</v>
      </c>
      <c r="F2405" t="s">
        <v>295</v>
      </c>
      <c r="G2405" t="s">
        <v>250</v>
      </c>
      <c r="I2405" t="s">
        <v>821</v>
      </c>
      <c r="J2405" t="s">
        <v>232</v>
      </c>
      <c r="K2405" t="s">
        <v>232</v>
      </c>
      <c r="L2405" t="s">
        <v>232</v>
      </c>
      <c r="M2405" t="s">
        <v>232</v>
      </c>
      <c r="N2405" t="s">
        <v>232</v>
      </c>
      <c r="O2405" t="s">
        <v>232</v>
      </c>
      <c r="P2405" t="s">
        <v>232</v>
      </c>
      <c r="Q2405" t="s">
        <v>232</v>
      </c>
      <c r="R2405" t="s">
        <v>232</v>
      </c>
      <c r="S2405" t="s">
        <v>232</v>
      </c>
      <c r="T2405" t="s">
        <v>232</v>
      </c>
      <c r="U2405" t="s">
        <v>232</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244.53</v>
      </c>
      <c r="AK2405">
        <v>275.32400000000001</v>
      </c>
      <c r="AL2405">
        <v>358.54399999999998</v>
      </c>
      <c r="AM2405">
        <v>438.14100000000002</v>
      </c>
      <c r="AN2405">
        <v>500.34899999999999</v>
      </c>
      <c r="AO2405">
        <v>561.67200000000003</v>
      </c>
      <c r="AP2405">
        <v>577.83500000000004</v>
      </c>
      <c r="AQ2405">
        <v>632.495</v>
      </c>
      <c r="AR2405">
        <v>695.99800000000005</v>
      </c>
      <c r="AS2405">
        <v>758.63800000000003</v>
      </c>
      <c r="AT2405">
        <v>826.91499999999996</v>
      </c>
      <c r="AU2405">
        <v>901.33799999999997</v>
      </c>
      <c r="AV2405">
        <v>982.45799999999997</v>
      </c>
      <c r="AW2405" s="52">
        <v>1070.8800000000001</v>
      </c>
      <c r="AX2405" s="52">
        <v>1167.26</v>
      </c>
      <c r="AY2405" s="52">
        <v>1272.31</v>
      </c>
      <c r="AZ2405" s="52">
        <v>1386.82</v>
      </c>
      <c r="BA2405" s="52">
        <v>1511.63</v>
      </c>
      <c r="BB2405" s="52">
        <v>1647.68</v>
      </c>
      <c r="BC2405">
        <v>2009</v>
      </c>
    </row>
    <row r="2406" spans="1:55" x14ac:dyDescent="0.25">
      <c r="A2406">
        <v>643</v>
      </c>
      <c r="B2406" t="s">
        <v>818</v>
      </c>
      <c r="C2406" t="s">
        <v>296</v>
      </c>
      <c r="D2406" t="s">
        <v>819</v>
      </c>
      <c r="E2406" t="s">
        <v>294</v>
      </c>
      <c r="F2406" t="s">
        <v>297</v>
      </c>
      <c r="G2406" t="s">
        <v>235</v>
      </c>
      <c r="I2406" t="s">
        <v>298</v>
      </c>
      <c r="J2406" t="s">
        <v>232</v>
      </c>
      <c r="K2406" t="s">
        <v>232</v>
      </c>
      <c r="L2406" t="s">
        <v>232</v>
      </c>
      <c r="M2406" t="s">
        <v>232</v>
      </c>
      <c r="N2406" t="s">
        <v>232</v>
      </c>
      <c r="O2406" t="s">
        <v>232</v>
      </c>
      <c r="P2406" t="s">
        <v>232</v>
      </c>
      <c r="Q2406" t="s">
        <v>232</v>
      </c>
      <c r="R2406" t="s">
        <v>232</v>
      </c>
      <c r="S2406" t="s">
        <v>232</v>
      </c>
      <c r="T2406" t="s">
        <v>232</v>
      </c>
      <c r="U2406" t="s">
        <v>232</v>
      </c>
      <c r="V2406" t="s">
        <v>232</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9.0380000000000003</v>
      </c>
      <c r="AK2406">
        <v>12.593</v>
      </c>
      <c r="AL2406">
        <v>30.225999999999999</v>
      </c>
      <c r="AM2406">
        <v>22.2</v>
      </c>
      <c r="AN2406">
        <v>14.198</v>
      </c>
      <c r="AO2406">
        <v>12.256</v>
      </c>
      <c r="AP2406">
        <v>2.8780000000000001</v>
      </c>
      <c r="AQ2406">
        <v>9.4600000000000009</v>
      </c>
      <c r="AR2406">
        <v>10.039999999999999</v>
      </c>
      <c r="AS2406">
        <v>9</v>
      </c>
      <c r="AT2406">
        <v>9</v>
      </c>
      <c r="AU2406">
        <v>9</v>
      </c>
      <c r="AV2406">
        <v>9</v>
      </c>
      <c r="AW2406">
        <v>9</v>
      </c>
      <c r="AX2406">
        <v>9</v>
      </c>
      <c r="AY2406">
        <v>9</v>
      </c>
      <c r="AZ2406">
        <v>9</v>
      </c>
      <c r="BA2406">
        <v>9</v>
      </c>
      <c r="BB2406">
        <v>9</v>
      </c>
      <c r="BC2406">
        <v>2009</v>
      </c>
    </row>
    <row r="2407" spans="1:55" x14ac:dyDescent="0.25">
      <c r="A2407">
        <v>643</v>
      </c>
      <c r="B2407" t="s">
        <v>818</v>
      </c>
      <c r="C2407" t="s">
        <v>299</v>
      </c>
      <c r="D2407" t="s">
        <v>819</v>
      </c>
      <c r="E2407" t="s">
        <v>300</v>
      </c>
      <c r="G2407" t="s">
        <v>274</v>
      </c>
    </row>
    <row r="2408" spans="1:55" x14ac:dyDescent="0.25">
      <c r="A2408">
        <v>643</v>
      </c>
      <c r="B2408" t="s">
        <v>818</v>
      </c>
      <c r="C2408" t="s">
        <v>301</v>
      </c>
      <c r="D2408" t="s">
        <v>819</v>
      </c>
      <c r="E2408" t="s">
        <v>302</v>
      </c>
      <c r="F2408" t="s">
        <v>303</v>
      </c>
      <c r="G2408" t="s">
        <v>235</v>
      </c>
      <c r="I2408" t="s">
        <v>822</v>
      </c>
      <c r="J2408" t="s">
        <v>232</v>
      </c>
      <c r="K2408" t="s">
        <v>232</v>
      </c>
      <c r="L2408" t="s">
        <v>232</v>
      </c>
      <c r="M2408" t="s">
        <v>232</v>
      </c>
      <c r="N2408" t="s">
        <v>232</v>
      </c>
      <c r="O2408" t="s">
        <v>232</v>
      </c>
      <c r="P2408" t="s">
        <v>232</v>
      </c>
      <c r="Q2408" t="s">
        <v>232</v>
      </c>
      <c r="R2408" t="s">
        <v>232</v>
      </c>
      <c r="S2408" t="s">
        <v>232</v>
      </c>
      <c r="T2408" t="s">
        <v>232</v>
      </c>
      <c r="U2408" t="s">
        <v>232</v>
      </c>
      <c r="V2408" t="s">
        <v>232</v>
      </c>
      <c r="W2408" t="s">
        <v>232</v>
      </c>
      <c r="X2408" t="s">
        <v>232</v>
      </c>
      <c r="Y2408" t="s">
        <v>232</v>
      </c>
      <c r="Z2408" t="s">
        <v>232</v>
      </c>
      <c r="AA2408" t="s">
        <v>232</v>
      </c>
      <c r="AB2408">
        <v>5.3049999999999997</v>
      </c>
      <c r="AC2408">
        <v>2.2679999999999998</v>
      </c>
      <c r="AD2408">
        <v>-21.405000000000001</v>
      </c>
      <c r="AE2408">
        <v>37.216000000000001</v>
      </c>
      <c r="AF2408">
        <v>-28.032</v>
      </c>
      <c r="AG2408">
        <v>12.814</v>
      </c>
      <c r="AH2408">
        <v>-2.4689999999999999</v>
      </c>
      <c r="AI2408">
        <v>-18.550999999999998</v>
      </c>
      <c r="AJ2408">
        <v>-35.924999999999997</v>
      </c>
      <c r="AK2408">
        <v>-28</v>
      </c>
      <c r="AL2408">
        <v>-9.9689999999999994</v>
      </c>
      <c r="AM2408">
        <v>19.256</v>
      </c>
      <c r="AN2408">
        <v>11.853999999999999</v>
      </c>
      <c r="AO2408">
        <v>67.759</v>
      </c>
      <c r="AP2408">
        <v>-13.585000000000001</v>
      </c>
      <c r="AQ2408">
        <v>-0.42499999999999999</v>
      </c>
      <c r="AR2408">
        <v>18.396999999999998</v>
      </c>
      <c r="AS2408">
        <v>-4.6820000000000004</v>
      </c>
      <c r="AT2408">
        <v>-6.0270000000000001</v>
      </c>
      <c r="AU2408">
        <v>9.7539999999999996</v>
      </c>
      <c r="AV2408">
        <v>8.702</v>
      </c>
      <c r="AW2408">
        <v>5.3999999999999999E-2</v>
      </c>
      <c r="AX2408">
        <v>1.675</v>
      </c>
      <c r="AY2408">
        <v>1.052</v>
      </c>
      <c r="AZ2408">
        <v>4.09</v>
      </c>
      <c r="BA2408">
        <v>3.2879999999999998</v>
      </c>
      <c r="BB2408">
        <v>5.3159999999999998</v>
      </c>
      <c r="BC2408">
        <v>2008</v>
      </c>
    </row>
    <row r="2409" spans="1:55" x14ac:dyDescent="0.25">
      <c r="A2409">
        <v>643</v>
      </c>
      <c r="B2409" t="s">
        <v>818</v>
      </c>
      <c r="C2409" t="s">
        <v>305</v>
      </c>
      <c r="D2409" t="s">
        <v>819</v>
      </c>
      <c r="E2409" t="s">
        <v>306</v>
      </c>
      <c r="F2409" t="s">
        <v>307</v>
      </c>
      <c r="G2409" t="s">
        <v>235</v>
      </c>
      <c r="I2409" t="s">
        <v>822</v>
      </c>
      <c r="J2409" t="s">
        <v>232</v>
      </c>
      <c r="K2409" t="s">
        <v>232</v>
      </c>
      <c r="L2409" t="s">
        <v>232</v>
      </c>
      <c r="M2409" t="s">
        <v>232</v>
      </c>
      <c r="N2409" t="s">
        <v>232</v>
      </c>
      <c r="O2409" t="s">
        <v>232</v>
      </c>
      <c r="P2409" t="s">
        <v>232</v>
      </c>
      <c r="Q2409" t="s">
        <v>232</v>
      </c>
      <c r="R2409" t="s">
        <v>232</v>
      </c>
      <c r="S2409" t="s">
        <v>232</v>
      </c>
      <c r="T2409" t="s">
        <v>232</v>
      </c>
      <c r="U2409" t="s">
        <v>232</v>
      </c>
      <c r="V2409" t="s">
        <v>232</v>
      </c>
      <c r="W2409" t="s">
        <v>232</v>
      </c>
      <c r="X2409" t="s">
        <v>232</v>
      </c>
      <c r="Y2409" t="s">
        <v>232</v>
      </c>
      <c r="Z2409" t="s">
        <v>232</v>
      </c>
      <c r="AA2409" t="s">
        <v>232</v>
      </c>
      <c r="AB2409">
        <v>10.826000000000001</v>
      </c>
      <c r="AC2409">
        <v>-4.1950000000000003</v>
      </c>
      <c r="AD2409">
        <v>-7.88</v>
      </c>
      <c r="AE2409">
        <v>18.013999999999999</v>
      </c>
      <c r="AF2409">
        <v>-32.606000000000002</v>
      </c>
      <c r="AG2409">
        <v>17.666</v>
      </c>
      <c r="AH2409">
        <v>1.26</v>
      </c>
      <c r="AI2409">
        <v>-20.311</v>
      </c>
      <c r="AJ2409">
        <v>-38.94</v>
      </c>
      <c r="AK2409">
        <v>-19.858000000000001</v>
      </c>
      <c r="AL2409">
        <v>-9.6880000000000006</v>
      </c>
      <c r="AM2409">
        <v>21.082999999999998</v>
      </c>
      <c r="AN2409">
        <v>10.798999999999999</v>
      </c>
      <c r="AO2409">
        <v>72.820999999999998</v>
      </c>
      <c r="AP2409">
        <v>-17.390999999999998</v>
      </c>
      <c r="AQ2409">
        <v>-3.0219999999999998</v>
      </c>
      <c r="AR2409">
        <v>19.797000000000001</v>
      </c>
      <c r="AS2409">
        <v>-7.0410000000000004</v>
      </c>
      <c r="AT2409">
        <v>-9.1850000000000005</v>
      </c>
      <c r="AU2409">
        <v>8.8079999999999998</v>
      </c>
      <c r="AV2409">
        <v>7.577</v>
      </c>
      <c r="AW2409">
        <v>-3.153</v>
      </c>
      <c r="AX2409">
        <v>1.268</v>
      </c>
      <c r="AY2409">
        <v>-2.7549999999999999</v>
      </c>
      <c r="AZ2409">
        <v>0.436</v>
      </c>
      <c r="BA2409">
        <v>-0.80300000000000005</v>
      </c>
      <c r="BB2409">
        <v>1.4319999999999999</v>
      </c>
      <c r="BC2409">
        <v>2008</v>
      </c>
    </row>
    <row r="2410" spans="1:55" x14ac:dyDescent="0.25">
      <c r="A2410">
        <v>643</v>
      </c>
      <c r="B2410" t="s">
        <v>818</v>
      </c>
      <c r="C2410" t="s">
        <v>308</v>
      </c>
      <c r="D2410" t="s">
        <v>819</v>
      </c>
      <c r="E2410" t="s">
        <v>309</v>
      </c>
      <c r="F2410" t="s">
        <v>310</v>
      </c>
      <c r="G2410" t="s">
        <v>235</v>
      </c>
      <c r="I2410" t="s">
        <v>822</v>
      </c>
      <c r="J2410" t="s">
        <v>232</v>
      </c>
      <c r="K2410" t="s">
        <v>232</v>
      </c>
      <c r="L2410" t="s">
        <v>232</v>
      </c>
      <c r="M2410" t="s">
        <v>232</v>
      </c>
      <c r="N2410" t="s">
        <v>232</v>
      </c>
      <c r="O2410" t="s">
        <v>232</v>
      </c>
      <c r="P2410" t="s">
        <v>232</v>
      </c>
      <c r="Q2410" t="s">
        <v>232</v>
      </c>
      <c r="R2410" t="s">
        <v>232</v>
      </c>
      <c r="S2410" t="s">
        <v>232</v>
      </c>
      <c r="T2410" t="s">
        <v>232</v>
      </c>
      <c r="U2410" t="s">
        <v>232</v>
      </c>
      <c r="V2410" t="s">
        <v>232</v>
      </c>
      <c r="W2410" t="s">
        <v>232</v>
      </c>
      <c r="X2410" t="s">
        <v>232</v>
      </c>
      <c r="Y2410" t="s">
        <v>232</v>
      </c>
      <c r="Z2410" t="s">
        <v>232</v>
      </c>
      <c r="AA2410" t="s">
        <v>232</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34.761000000000003</v>
      </c>
      <c r="AN2410">
        <v>18.085000000000001</v>
      </c>
      <c r="AO2410">
        <v>564.17600000000004</v>
      </c>
      <c r="AP2410">
        <v>-9.1039999999999992</v>
      </c>
      <c r="AQ2410">
        <v>5.3049999999999997</v>
      </c>
      <c r="AR2410">
        <v>23.413</v>
      </c>
      <c r="AS2410">
        <v>-31.635000000000002</v>
      </c>
      <c r="AT2410">
        <v>-22.707000000000001</v>
      </c>
      <c r="AU2410">
        <v>10.657</v>
      </c>
      <c r="AV2410">
        <v>22.044</v>
      </c>
      <c r="AW2410">
        <v>-6.2119999999999997</v>
      </c>
      <c r="AX2410">
        <v>0.86299999999999999</v>
      </c>
      <c r="AY2410">
        <v>-8.7230000000000008</v>
      </c>
      <c r="AZ2410">
        <v>1.651</v>
      </c>
      <c r="BA2410">
        <v>2.4729999999999999</v>
      </c>
      <c r="BB2410">
        <v>9.1479999999999997</v>
      </c>
      <c r="BC2410">
        <v>2008</v>
      </c>
    </row>
    <row r="2411" spans="1:55" x14ac:dyDescent="0.25">
      <c r="A2411">
        <v>643</v>
      </c>
      <c r="B2411" t="s">
        <v>818</v>
      </c>
      <c r="C2411" t="s">
        <v>311</v>
      </c>
      <c r="D2411" t="s">
        <v>819</v>
      </c>
      <c r="E2411" t="s">
        <v>312</v>
      </c>
      <c r="F2411" t="s">
        <v>313</v>
      </c>
      <c r="G2411" t="s">
        <v>235</v>
      </c>
      <c r="I2411" t="s">
        <v>822</v>
      </c>
      <c r="J2411" t="s">
        <v>232</v>
      </c>
      <c r="K2411" t="s">
        <v>232</v>
      </c>
      <c r="L2411" t="s">
        <v>232</v>
      </c>
      <c r="M2411" t="s">
        <v>232</v>
      </c>
      <c r="N2411" t="s">
        <v>232</v>
      </c>
      <c r="O2411" t="s">
        <v>232</v>
      </c>
      <c r="P2411" t="s">
        <v>232</v>
      </c>
      <c r="Q2411" t="s">
        <v>232</v>
      </c>
      <c r="R2411" t="s">
        <v>232</v>
      </c>
      <c r="S2411" t="s">
        <v>232</v>
      </c>
      <c r="T2411" t="s">
        <v>232</v>
      </c>
      <c r="U2411" t="s">
        <v>232</v>
      </c>
      <c r="V2411" t="s">
        <v>232</v>
      </c>
      <c r="W2411" t="s">
        <v>232</v>
      </c>
      <c r="X2411" t="s">
        <v>232</v>
      </c>
      <c r="Y2411" t="s">
        <v>232</v>
      </c>
      <c r="Z2411" t="s">
        <v>232</v>
      </c>
      <c r="AA2411" t="s">
        <v>232</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34.761000000000003</v>
      </c>
      <c r="AN2411">
        <v>18.085000000000001</v>
      </c>
      <c r="AO2411" s="52">
        <v>2207</v>
      </c>
      <c r="AP2411">
        <v>-12.973000000000001</v>
      </c>
      <c r="AQ2411">
        <v>5.1970000000000001</v>
      </c>
      <c r="AR2411">
        <v>29.027000000000001</v>
      </c>
      <c r="AS2411">
        <v>-41.470999999999997</v>
      </c>
      <c r="AT2411">
        <v>-41.027000000000001</v>
      </c>
      <c r="AU2411">
        <v>16.068999999999999</v>
      </c>
      <c r="AV2411">
        <v>13.449</v>
      </c>
      <c r="AW2411">
        <v>-13.677</v>
      </c>
      <c r="AX2411">
        <v>-3.7120000000000002</v>
      </c>
      <c r="AY2411">
        <v>-25.715</v>
      </c>
      <c r="AZ2411">
        <v>-3.9849999999999999</v>
      </c>
      <c r="BA2411">
        <v>-2.0939999999999999</v>
      </c>
      <c r="BB2411">
        <v>9.9550000000000001</v>
      </c>
      <c r="BC2411">
        <v>2008</v>
      </c>
    </row>
    <row r="2412" spans="1:55" x14ac:dyDescent="0.25">
      <c r="A2412">
        <v>643</v>
      </c>
      <c r="B2412" t="s">
        <v>818</v>
      </c>
      <c r="C2412" t="s">
        <v>314</v>
      </c>
      <c r="D2412" t="s">
        <v>819</v>
      </c>
      <c r="E2412" t="s">
        <v>315</v>
      </c>
      <c r="F2412" t="s">
        <v>316</v>
      </c>
      <c r="G2412" t="s">
        <v>317</v>
      </c>
    </row>
    <row r="2413" spans="1:55" x14ac:dyDescent="0.25">
      <c r="A2413">
        <v>643</v>
      </c>
      <c r="B2413" t="s">
        <v>818</v>
      </c>
      <c r="C2413" t="s">
        <v>318</v>
      </c>
      <c r="D2413" t="s">
        <v>819</v>
      </c>
      <c r="E2413" t="s">
        <v>319</v>
      </c>
      <c r="F2413" t="s">
        <v>320</v>
      </c>
      <c r="G2413" t="s">
        <v>321</v>
      </c>
      <c r="H2413" t="s">
        <v>322</v>
      </c>
    </row>
    <row r="2414" spans="1:55" x14ac:dyDescent="0.25">
      <c r="A2414">
        <v>643</v>
      </c>
      <c r="B2414" t="s">
        <v>818</v>
      </c>
      <c r="C2414" t="s">
        <v>323</v>
      </c>
      <c r="D2414" t="s">
        <v>819</v>
      </c>
      <c r="E2414" t="s">
        <v>324</v>
      </c>
      <c r="F2414" t="s">
        <v>325</v>
      </c>
      <c r="G2414" t="s">
        <v>321</v>
      </c>
      <c r="H2414" t="s">
        <v>322</v>
      </c>
      <c r="I2414" t="s">
        <v>823</v>
      </c>
      <c r="J2414" t="s">
        <v>232</v>
      </c>
      <c r="K2414" t="s">
        <v>232</v>
      </c>
      <c r="L2414" t="s">
        <v>232</v>
      </c>
      <c r="M2414" t="s">
        <v>232</v>
      </c>
      <c r="N2414" t="s">
        <v>232</v>
      </c>
      <c r="O2414" t="s">
        <v>232</v>
      </c>
      <c r="P2414" t="s">
        <v>232</v>
      </c>
      <c r="Q2414" t="s">
        <v>232</v>
      </c>
      <c r="R2414" t="s">
        <v>232</v>
      </c>
      <c r="S2414" t="s">
        <v>232</v>
      </c>
      <c r="T2414" t="s">
        <v>232</v>
      </c>
      <c r="U2414" t="s">
        <v>232</v>
      </c>
      <c r="V2414">
        <v>3.427</v>
      </c>
      <c r="W2414">
        <v>3.4220000000000002</v>
      </c>
      <c r="X2414">
        <v>3.4260000000000002</v>
      </c>
      <c r="Y2414">
        <v>3.4529999999999998</v>
      </c>
      <c r="Z2414">
        <v>3.5070000000000001</v>
      </c>
      <c r="AA2414">
        <v>3.5830000000000002</v>
      </c>
      <c r="AB2414">
        <v>3.6829999999999998</v>
      </c>
      <c r="AC2414">
        <v>3.802</v>
      </c>
      <c r="AD2414">
        <v>3.867</v>
      </c>
      <c r="AE2414">
        <v>3.988</v>
      </c>
      <c r="AF2414">
        <v>4.109</v>
      </c>
      <c r="AG2414">
        <v>4.2309999999999999</v>
      </c>
      <c r="AH2414">
        <v>4.3540000000000001</v>
      </c>
      <c r="AI2414">
        <v>4.4770000000000003</v>
      </c>
      <c r="AJ2414">
        <v>4.5999999999999996</v>
      </c>
      <c r="AK2414">
        <v>4.7240000000000002</v>
      </c>
      <c r="AL2414">
        <v>4.8479999999999999</v>
      </c>
      <c r="AM2414">
        <v>4.9720000000000004</v>
      </c>
      <c r="AN2414">
        <v>5.0949999999999998</v>
      </c>
      <c r="AO2414">
        <v>5.218</v>
      </c>
      <c r="AP2414">
        <v>5.34</v>
      </c>
      <c r="AQ2414">
        <v>5.4610000000000003</v>
      </c>
      <c r="AR2414">
        <v>5.5810000000000004</v>
      </c>
      <c r="AS2414">
        <v>5.7</v>
      </c>
      <c r="AT2414">
        <v>5.8170000000000002</v>
      </c>
      <c r="AU2414">
        <v>5.9329999999999998</v>
      </c>
      <c r="AV2414">
        <v>6.0469999999999997</v>
      </c>
      <c r="AW2414">
        <v>6.1589999999999998</v>
      </c>
      <c r="AX2414">
        <v>6.2690000000000001</v>
      </c>
      <c r="AY2414">
        <v>6.3760000000000003</v>
      </c>
      <c r="AZ2414">
        <v>6.48</v>
      </c>
      <c r="BA2414">
        <v>6.5819999999999999</v>
      </c>
      <c r="BB2414">
        <v>6.681</v>
      </c>
      <c r="BC2414">
        <v>2006</v>
      </c>
    </row>
    <row r="2415" spans="1:55" x14ac:dyDescent="0.25">
      <c r="A2415">
        <v>643</v>
      </c>
      <c r="B2415" t="s">
        <v>818</v>
      </c>
      <c r="C2415" t="s">
        <v>327</v>
      </c>
      <c r="D2415" t="s">
        <v>819</v>
      </c>
      <c r="E2415" t="s">
        <v>328</v>
      </c>
      <c r="F2415" t="s">
        <v>329</v>
      </c>
      <c r="G2415" t="s">
        <v>229</v>
      </c>
      <c r="H2415" t="s">
        <v>230</v>
      </c>
      <c r="I2415" t="s">
        <v>824</v>
      </c>
      <c r="J2415" t="s">
        <v>232</v>
      </c>
      <c r="K2415" t="s">
        <v>232</v>
      </c>
      <c r="L2415" t="s">
        <v>232</v>
      </c>
      <c r="M2415" t="s">
        <v>232</v>
      </c>
      <c r="N2415" t="s">
        <v>232</v>
      </c>
      <c r="O2415" t="s">
        <v>232</v>
      </c>
      <c r="P2415" t="s">
        <v>232</v>
      </c>
      <c r="Q2415" t="s">
        <v>232</v>
      </c>
      <c r="R2415" t="s">
        <v>232</v>
      </c>
      <c r="S2415" t="s">
        <v>232</v>
      </c>
      <c r="T2415" t="s">
        <v>232</v>
      </c>
      <c r="U2415" t="s">
        <v>232</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5.8940000000000001</v>
      </c>
      <c r="AO2415">
        <v>7.1420000000000003</v>
      </c>
      <c r="AP2415">
        <v>7.2110000000000003</v>
      </c>
      <c r="AQ2415">
        <v>8.26</v>
      </c>
      <c r="AR2415">
        <v>9.282</v>
      </c>
      <c r="AS2415">
        <v>10.129</v>
      </c>
      <c r="AT2415">
        <v>11.44</v>
      </c>
      <c r="AU2415">
        <v>13.172000000000001</v>
      </c>
      <c r="AV2415">
        <v>15.63</v>
      </c>
      <c r="AW2415">
        <v>17.677</v>
      </c>
      <c r="AX2415">
        <v>16.61</v>
      </c>
      <c r="AY2415">
        <v>18.965</v>
      </c>
      <c r="AZ2415">
        <v>21.863</v>
      </c>
      <c r="BA2415">
        <v>25.032</v>
      </c>
      <c r="BB2415">
        <v>28.791</v>
      </c>
      <c r="BC2415">
        <v>2008</v>
      </c>
    </row>
    <row r="2416" spans="1:55" x14ac:dyDescent="0.25">
      <c r="A2416">
        <v>643</v>
      </c>
      <c r="B2416" t="s">
        <v>818</v>
      </c>
      <c r="C2416" t="s">
        <v>331</v>
      </c>
      <c r="D2416" t="s">
        <v>819</v>
      </c>
      <c r="E2416" t="s">
        <v>328</v>
      </c>
      <c r="F2416" t="s">
        <v>329</v>
      </c>
      <c r="G2416" t="s">
        <v>282</v>
      </c>
      <c r="I2416" t="s">
        <v>332</v>
      </c>
      <c r="J2416" t="s">
        <v>232</v>
      </c>
      <c r="K2416" t="s">
        <v>232</v>
      </c>
      <c r="L2416" t="s">
        <v>232</v>
      </c>
      <c r="M2416" t="s">
        <v>232</v>
      </c>
      <c r="N2416" t="s">
        <v>232</v>
      </c>
      <c r="O2416" t="s">
        <v>232</v>
      </c>
      <c r="P2416" t="s">
        <v>232</v>
      </c>
      <c r="Q2416" t="s">
        <v>232</v>
      </c>
      <c r="R2416" t="s">
        <v>232</v>
      </c>
      <c r="S2416" t="s">
        <v>232</v>
      </c>
      <c r="T2416" t="s">
        <v>232</v>
      </c>
      <c r="U2416" t="s">
        <v>232</v>
      </c>
      <c r="V2416">
        <v>30.577000000000002</v>
      </c>
      <c r="W2416">
        <v>55.290999999999997</v>
      </c>
      <c r="X2416">
        <v>45.695</v>
      </c>
      <c r="Y2416">
        <v>45.088000000000001</v>
      </c>
      <c r="Z2416">
        <v>38.883000000000003</v>
      </c>
      <c r="AA2416">
        <v>42.177999999999997</v>
      </c>
      <c r="AB2416">
        <v>36.871000000000002</v>
      </c>
      <c r="AC2416">
        <v>35.847000000000001</v>
      </c>
      <c r="AD2416">
        <v>45.923999999999999</v>
      </c>
      <c r="AE2416">
        <v>38.628999999999998</v>
      </c>
      <c r="AF2416">
        <v>36.204999999999998</v>
      </c>
      <c r="AG2416">
        <v>49.823</v>
      </c>
      <c r="AH2416">
        <v>38.231999999999999</v>
      </c>
      <c r="AI2416">
        <v>35.289000000000001</v>
      </c>
      <c r="AJ2416">
        <v>27.081</v>
      </c>
      <c r="AK2416">
        <v>24.282</v>
      </c>
      <c r="AL2416">
        <v>21.003</v>
      </c>
      <c r="AM2416">
        <v>15.909000000000001</v>
      </c>
      <c r="AN2416">
        <v>18.106999999999999</v>
      </c>
      <c r="AO2416">
        <v>17.802</v>
      </c>
      <c r="AP2416">
        <v>15.324999999999999</v>
      </c>
      <c r="AQ2416">
        <v>15.281000000000001</v>
      </c>
      <c r="AR2416">
        <v>15.23</v>
      </c>
      <c r="AS2416">
        <v>14.83</v>
      </c>
      <c r="AT2416">
        <v>14.868</v>
      </c>
      <c r="AU2416">
        <v>14.739000000000001</v>
      </c>
      <c r="AV2416">
        <v>15.124000000000001</v>
      </c>
      <c r="AW2416">
        <v>14.897</v>
      </c>
      <c r="AX2416">
        <v>13.311</v>
      </c>
      <c r="AY2416">
        <v>13.114000000000001</v>
      </c>
      <c r="AZ2416">
        <v>12.952</v>
      </c>
      <c r="BA2416">
        <v>12.814</v>
      </c>
      <c r="BB2416">
        <v>12.7</v>
      </c>
      <c r="BC2416">
        <v>2008</v>
      </c>
    </row>
    <row r="2417" spans="1:55" x14ac:dyDescent="0.25">
      <c r="A2417">
        <v>643</v>
      </c>
      <c r="B2417" t="s">
        <v>818</v>
      </c>
      <c r="C2417" t="s">
        <v>333</v>
      </c>
      <c r="D2417" t="s">
        <v>819</v>
      </c>
      <c r="E2417" t="s">
        <v>334</v>
      </c>
      <c r="F2417" t="s">
        <v>335</v>
      </c>
      <c r="G2417" t="s">
        <v>229</v>
      </c>
      <c r="H2417" t="s">
        <v>230</v>
      </c>
      <c r="I2417" t="s">
        <v>824</v>
      </c>
      <c r="J2417" t="s">
        <v>232</v>
      </c>
      <c r="K2417" t="s">
        <v>232</v>
      </c>
      <c r="L2417" t="s">
        <v>232</v>
      </c>
      <c r="M2417" t="s">
        <v>232</v>
      </c>
      <c r="N2417" t="s">
        <v>232</v>
      </c>
      <c r="O2417" t="s">
        <v>232</v>
      </c>
      <c r="P2417" t="s">
        <v>232</v>
      </c>
      <c r="Q2417" t="s">
        <v>232</v>
      </c>
      <c r="R2417" t="s">
        <v>232</v>
      </c>
      <c r="S2417" t="s">
        <v>232</v>
      </c>
      <c r="T2417" t="s">
        <v>232</v>
      </c>
      <c r="U2417" t="s">
        <v>232</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11.409000000000001</v>
      </c>
      <c r="AO2417">
        <v>13.581</v>
      </c>
      <c r="AP2417">
        <v>14.597</v>
      </c>
      <c r="AQ2417">
        <v>16.66</v>
      </c>
      <c r="AR2417">
        <v>18.276</v>
      </c>
      <c r="AS2417">
        <v>20.206</v>
      </c>
      <c r="AT2417">
        <v>22.789000000000001</v>
      </c>
      <c r="AU2417">
        <v>26.111000000000001</v>
      </c>
      <c r="AV2417">
        <v>29.291</v>
      </c>
      <c r="AW2417">
        <v>33.048999999999999</v>
      </c>
      <c r="AX2417">
        <v>34.600999999999999</v>
      </c>
      <c r="AY2417">
        <v>39.351999999999997</v>
      </c>
      <c r="AZ2417">
        <v>45.069000000000003</v>
      </c>
      <c r="BA2417">
        <v>51.295999999999999</v>
      </c>
      <c r="BB2417">
        <v>58.567</v>
      </c>
      <c r="BC2417">
        <v>2008</v>
      </c>
    </row>
    <row r="2418" spans="1:55" x14ac:dyDescent="0.25">
      <c r="A2418">
        <v>643</v>
      </c>
      <c r="B2418" t="s">
        <v>818</v>
      </c>
      <c r="C2418" t="s">
        <v>336</v>
      </c>
      <c r="D2418" t="s">
        <v>819</v>
      </c>
      <c r="E2418" t="s">
        <v>334</v>
      </c>
      <c r="F2418" t="s">
        <v>335</v>
      </c>
      <c r="G2418" t="s">
        <v>282</v>
      </c>
      <c r="I2418" t="s">
        <v>337</v>
      </c>
      <c r="J2418" t="s">
        <v>232</v>
      </c>
      <c r="K2418" t="s">
        <v>232</v>
      </c>
      <c r="L2418" t="s">
        <v>232</v>
      </c>
      <c r="M2418" t="s">
        <v>232</v>
      </c>
      <c r="N2418" t="s">
        <v>232</v>
      </c>
      <c r="O2418" t="s">
        <v>232</v>
      </c>
      <c r="P2418" t="s">
        <v>232</v>
      </c>
      <c r="Q2418" t="s">
        <v>232</v>
      </c>
      <c r="R2418" t="s">
        <v>232</v>
      </c>
      <c r="S2418" t="s">
        <v>232</v>
      </c>
      <c r="T2418" t="s">
        <v>232</v>
      </c>
      <c r="U2418" t="s">
        <v>232</v>
      </c>
      <c r="V2418">
        <v>25.273</v>
      </c>
      <c r="W2418">
        <v>52.021999999999998</v>
      </c>
      <c r="X2418">
        <v>38.969000000000001</v>
      </c>
      <c r="Y2418">
        <v>62.837000000000003</v>
      </c>
      <c r="Z2418">
        <v>53.125</v>
      </c>
      <c r="AA2418">
        <v>46.548999999999999</v>
      </c>
      <c r="AB2418">
        <v>68.096999999999994</v>
      </c>
      <c r="AC2418">
        <v>82.081000000000003</v>
      </c>
      <c r="AD2418">
        <v>74.158000000000001</v>
      </c>
      <c r="AE2418">
        <v>69.046999999999997</v>
      </c>
      <c r="AF2418">
        <v>62.558</v>
      </c>
      <c r="AG2418">
        <v>67.009</v>
      </c>
      <c r="AH2418">
        <v>54.841000000000001</v>
      </c>
      <c r="AI2418">
        <v>57.487000000000002</v>
      </c>
      <c r="AJ2418">
        <v>41.155999999999999</v>
      </c>
      <c r="AK2418">
        <v>39.94</v>
      </c>
      <c r="AL2418">
        <v>42.131999999999998</v>
      </c>
      <c r="AM2418">
        <v>30.606000000000002</v>
      </c>
      <c r="AN2418">
        <v>35.049999999999997</v>
      </c>
      <c r="AO2418">
        <v>33.851999999999997</v>
      </c>
      <c r="AP2418">
        <v>31.021000000000001</v>
      </c>
      <c r="AQ2418">
        <v>30.821999999999999</v>
      </c>
      <c r="AR2418">
        <v>29.986999999999998</v>
      </c>
      <c r="AS2418">
        <v>29.585000000000001</v>
      </c>
      <c r="AT2418">
        <v>29.617999999999999</v>
      </c>
      <c r="AU2418">
        <v>29.216000000000001</v>
      </c>
      <c r="AV2418">
        <v>28.344000000000001</v>
      </c>
      <c r="AW2418">
        <v>27.853000000000002</v>
      </c>
      <c r="AX2418">
        <v>27.73</v>
      </c>
      <c r="AY2418">
        <v>27.212</v>
      </c>
      <c r="AZ2418">
        <v>26.7</v>
      </c>
      <c r="BA2418">
        <v>26.257999999999999</v>
      </c>
      <c r="BB2418">
        <v>25.834</v>
      </c>
      <c r="BC2418">
        <v>2008</v>
      </c>
    </row>
    <row r="2419" spans="1:55" x14ac:dyDescent="0.25">
      <c r="A2419">
        <v>643</v>
      </c>
      <c r="B2419" t="s">
        <v>818</v>
      </c>
      <c r="C2419" t="s">
        <v>338</v>
      </c>
      <c r="D2419" t="s">
        <v>819</v>
      </c>
      <c r="E2419" t="s">
        <v>339</v>
      </c>
      <c r="F2419" t="s">
        <v>340</v>
      </c>
      <c r="G2419" t="s">
        <v>229</v>
      </c>
      <c r="H2419" t="s">
        <v>230</v>
      </c>
      <c r="I2419" t="s">
        <v>824</v>
      </c>
      <c r="J2419" t="s">
        <v>232</v>
      </c>
      <c r="K2419" t="s">
        <v>232</v>
      </c>
      <c r="L2419" t="s">
        <v>232</v>
      </c>
      <c r="M2419" t="s">
        <v>232</v>
      </c>
      <c r="N2419" t="s">
        <v>232</v>
      </c>
      <c r="O2419" t="s">
        <v>232</v>
      </c>
      <c r="P2419" t="s">
        <v>232</v>
      </c>
      <c r="Q2419" t="s">
        <v>232</v>
      </c>
      <c r="R2419" t="s">
        <v>232</v>
      </c>
      <c r="S2419" t="s">
        <v>232</v>
      </c>
      <c r="T2419" t="s">
        <v>232</v>
      </c>
      <c r="U2419" t="s">
        <v>232</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-4.1950000000000003</v>
      </c>
      <c r="AN2419">
        <v>-5.5149999999999997</v>
      </c>
      <c r="AO2419">
        <v>-6.4390000000000001</v>
      </c>
      <c r="AP2419">
        <v>-7.3860000000000001</v>
      </c>
      <c r="AQ2419">
        <v>-8.4</v>
      </c>
      <c r="AR2419">
        <v>-8.9939999999999998</v>
      </c>
      <c r="AS2419">
        <v>-10.077</v>
      </c>
      <c r="AT2419">
        <v>-11.349</v>
      </c>
      <c r="AU2419">
        <v>-12.939</v>
      </c>
      <c r="AV2419">
        <v>-13.662000000000001</v>
      </c>
      <c r="AW2419">
        <v>-15.372</v>
      </c>
      <c r="AX2419">
        <v>-17.992000000000001</v>
      </c>
      <c r="AY2419">
        <v>-20.387</v>
      </c>
      <c r="AZ2419">
        <v>-23.206</v>
      </c>
      <c r="BA2419">
        <v>-26.263999999999999</v>
      </c>
      <c r="BB2419">
        <v>-29.776</v>
      </c>
      <c r="BC2419">
        <v>2008</v>
      </c>
    </row>
    <row r="2420" spans="1:55" x14ac:dyDescent="0.25">
      <c r="A2420">
        <v>643</v>
      </c>
      <c r="B2420" t="s">
        <v>818</v>
      </c>
      <c r="C2420" t="s">
        <v>341</v>
      </c>
      <c r="D2420" t="s">
        <v>819</v>
      </c>
      <c r="E2420" t="s">
        <v>339</v>
      </c>
      <c r="F2420" t="s">
        <v>340</v>
      </c>
      <c r="G2420" t="s">
        <v>282</v>
      </c>
      <c r="I2420" t="s">
        <v>342</v>
      </c>
      <c r="J2420" t="s">
        <v>232</v>
      </c>
      <c r="K2420" t="s">
        <v>232</v>
      </c>
      <c r="L2420" t="s">
        <v>232</v>
      </c>
      <c r="M2420" t="s">
        <v>232</v>
      </c>
      <c r="N2420" t="s">
        <v>232</v>
      </c>
      <c r="O2420" t="s">
        <v>232</v>
      </c>
      <c r="P2420" t="s">
        <v>232</v>
      </c>
      <c r="Q2420" t="s">
        <v>232</v>
      </c>
      <c r="R2420" t="s">
        <v>232</v>
      </c>
      <c r="S2420" t="s">
        <v>232</v>
      </c>
      <c r="T2420" t="s">
        <v>232</v>
      </c>
      <c r="U2420" t="s">
        <v>232</v>
      </c>
      <c r="V2420">
        <v>5.3040000000000003</v>
      </c>
      <c r="W2420">
        <v>3.2690000000000001</v>
      </c>
      <c r="X2420">
        <v>6.726</v>
      </c>
      <c r="Y2420">
        <v>-17.748999999999999</v>
      </c>
      <c r="Z2420">
        <v>-14.242000000000001</v>
      </c>
      <c r="AA2420">
        <v>-4.3710000000000004</v>
      </c>
      <c r="AB2420">
        <v>-31.225999999999999</v>
      </c>
      <c r="AC2420">
        <v>-46.234999999999999</v>
      </c>
      <c r="AD2420">
        <v>-28.233000000000001</v>
      </c>
      <c r="AE2420">
        <v>-30.417999999999999</v>
      </c>
      <c r="AF2420">
        <v>-26.353000000000002</v>
      </c>
      <c r="AG2420">
        <v>-17.186</v>
      </c>
      <c r="AH2420">
        <v>-16.608000000000001</v>
      </c>
      <c r="AI2420">
        <v>-22.198</v>
      </c>
      <c r="AJ2420">
        <v>-14.076000000000001</v>
      </c>
      <c r="AK2420">
        <v>-15.657</v>
      </c>
      <c r="AL2420">
        <v>-21.129000000000001</v>
      </c>
      <c r="AM2420">
        <v>-14.696999999999999</v>
      </c>
      <c r="AN2420">
        <v>-16.943000000000001</v>
      </c>
      <c r="AO2420">
        <v>-16.050999999999998</v>
      </c>
      <c r="AP2420">
        <v>-15.696</v>
      </c>
      <c r="AQ2420">
        <v>-15.541</v>
      </c>
      <c r="AR2420">
        <v>-14.757</v>
      </c>
      <c r="AS2420">
        <v>-14.755000000000001</v>
      </c>
      <c r="AT2420">
        <v>-14.75</v>
      </c>
      <c r="AU2420">
        <v>-14.478</v>
      </c>
      <c r="AV2420">
        <v>-13.22</v>
      </c>
      <c r="AW2420">
        <v>-12.955</v>
      </c>
      <c r="AX2420">
        <v>-14.419</v>
      </c>
      <c r="AY2420">
        <v>-14.098000000000001</v>
      </c>
      <c r="AZ2420">
        <v>-13.747</v>
      </c>
      <c r="BA2420">
        <v>-13.445</v>
      </c>
      <c r="BB2420">
        <v>-13.134</v>
      </c>
      <c r="BC2420">
        <v>2008</v>
      </c>
    </row>
    <row r="2421" spans="1:55" x14ac:dyDescent="0.25">
      <c r="A2421">
        <v>643</v>
      </c>
      <c r="B2421" t="s">
        <v>818</v>
      </c>
      <c r="C2421" t="s">
        <v>343</v>
      </c>
      <c r="D2421" t="s">
        <v>819</v>
      </c>
      <c r="E2421" t="s">
        <v>344</v>
      </c>
      <c r="F2421" t="s">
        <v>345</v>
      </c>
      <c r="G2421" t="s">
        <v>229</v>
      </c>
      <c r="H2421" t="s">
        <v>230</v>
      </c>
    </row>
    <row r="2422" spans="1:55" x14ac:dyDescent="0.25">
      <c r="A2422">
        <v>643</v>
      </c>
      <c r="B2422" t="s">
        <v>818</v>
      </c>
      <c r="C2422" t="s">
        <v>346</v>
      </c>
      <c r="D2422" t="s">
        <v>819</v>
      </c>
      <c r="E2422" t="s">
        <v>344</v>
      </c>
      <c r="F2422" t="s">
        <v>345</v>
      </c>
      <c r="G2422" t="s">
        <v>270</v>
      </c>
    </row>
    <row r="2423" spans="1:55" x14ac:dyDescent="0.25">
      <c r="A2423">
        <v>643</v>
      </c>
      <c r="B2423" t="s">
        <v>818</v>
      </c>
      <c r="C2423" t="s">
        <v>347</v>
      </c>
      <c r="D2423" t="s">
        <v>819</v>
      </c>
      <c r="E2423" t="s">
        <v>348</v>
      </c>
      <c r="F2423" t="s">
        <v>349</v>
      </c>
      <c r="G2423" t="s">
        <v>229</v>
      </c>
      <c r="H2423" t="s">
        <v>230</v>
      </c>
      <c r="I2423" t="s">
        <v>824</v>
      </c>
      <c r="J2423" t="s">
        <v>232</v>
      </c>
      <c r="K2423" t="s">
        <v>232</v>
      </c>
      <c r="L2423" t="s">
        <v>232</v>
      </c>
      <c r="M2423" t="s">
        <v>232</v>
      </c>
      <c r="N2423" t="s">
        <v>232</v>
      </c>
      <c r="O2423" t="s">
        <v>232</v>
      </c>
      <c r="P2423" t="s">
        <v>232</v>
      </c>
      <c r="Q2423" t="s">
        <v>232</v>
      </c>
      <c r="R2423" t="s">
        <v>232</v>
      </c>
      <c r="S2423" t="s">
        <v>232</v>
      </c>
      <c r="T2423" t="s">
        <v>232</v>
      </c>
      <c r="U2423" t="s">
        <v>232</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-4.4580000000000002</v>
      </c>
      <c r="AO2423">
        <v>-5.2549999999999999</v>
      </c>
      <c r="AP2423">
        <v>-6.0090000000000003</v>
      </c>
      <c r="AQ2423">
        <v>-6.81</v>
      </c>
      <c r="AR2423">
        <v>-7.1539999999999999</v>
      </c>
      <c r="AS2423">
        <v>-7.95</v>
      </c>
      <c r="AT2423">
        <v>-8.8949999999999996</v>
      </c>
      <c r="AU2423">
        <v>-10.114000000000001</v>
      </c>
      <c r="AV2423">
        <v>-10.398</v>
      </c>
      <c r="AW2423">
        <v>-11.637</v>
      </c>
      <c r="AX2423">
        <v>-13.772</v>
      </c>
      <c r="AY2423">
        <v>-15.614000000000001</v>
      </c>
      <c r="AZ2423">
        <v>-17.806999999999999</v>
      </c>
      <c r="BA2423">
        <v>-20.155999999999999</v>
      </c>
      <c r="BB2423">
        <v>-22.867999999999999</v>
      </c>
      <c r="BC2423">
        <v>2008</v>
      </c>
    </row>
    <row r="2424" spans="1:55" x14ac:dyDescent="0.25">
      <c r="A2424">
        <v>643</v>
      </c>
      <c r="B2424" t="s">
        <v>818</v>
      </c>
      <c r="C2424" t="s">
        <v>350</v>
      </c>
      <c r="D2424" t="s">
        <v>819</v>
      </c>
      <c r="E2424" t="s">
        <v>348</v>
      </c>
      <c r="F2424" t="s">
        <v>349</v>
      </c>
      <c r="G2424" t="s">
        <v>282</v>
      </c>
      <c r="I2424" t="s">
        <v>351</v>
      </c>
      <c r="J2424" t="s">
        <v>232</v>
      </c>
      <c r="K2424" t="s">
        <v>232</v>
      </c>
      <c r="L2424" t="s">
        <v>232</v>
      </c>
      <c r="M2424" t="s">
        <v>232</v>
      </c>
      <c r="N2424" t="s">
        <v>232</v>
      </c>
      <c r="O2424" t="s">
        <v>232</v>
      </c>
      <c r="P2424" t="s">
        <v>232</v>
      </c>
      <c r="Q2424" t="s">
        <v>232</v>
      </c>
      <c r="R2424" t="s">
        <v>232</v>
      </c>
      <c r="S2424" t="s">
        <v>232</v>
      </c>
      <c r="T2424" t="s">
        <v>232</v>
      </c>
      <c r="U2424" t="s">
        <v>232</v>
      </c>
      <c r="V2424">
        <v>5.3330000000000002</v>
      </c>
      <c r="W2424">
        <v>3.3039999999999998</v>
      </c>
      <c r="X2424">
        <v>6.8470000000000004</v>
      </c>
      <c r="Y2424">
        <v>-17.266999999999999</v>
      </c>
      <c r="Z2424">
        <v>-13.428000000000001</v>
      </c>
      <c r="AA2424">
        <v>-3.3769999999999998</v>
      </c>
      <c r="AB2424">
        <v>-30.097000000000001</v>
      </c>
      <c r="AC2424">
        <v>-44.284999999999997</v>
      </c>
      <c r="AD2424">
        <v>-25.66</v>
      </c>
      <c r="AE2424">
        <v>-27.29</v>
      </c>
      <c r="AF2424">
        <v>-22.904</v>
      </c>
      <c r="AG2424">
        <v>-14.022</v>
      </c>
      <c r="AH2424">
        <v>-13.507</v>
      </c>
      <c r="AI2424">
        <v>-19.068999999999999</v>
      </c>
      <c r="AJ2424">
        <v>-10.847</v>
      </c>
      <c r="AK2424">
        <v>-12.48</v>
      </c>
      <c r="AL2424">
        <v>-17.416</v>
      </c>
      <c r="AM2424">
        <v>-11.526999999999999</v>
      </c>
      <c r="AN2424">
        <v>-13.695</v>
      </c>
      <c r="AO2424">
        <v>-13.098000000000001</v>
      </c>
      <c r="AP2424">
        <v>-12.77</v>
      </c>
      <c r="AQ2424">
        <v>-12.6</v>
      </c>
      <c r="AR2424">
        <v>-11.738</v>
      </c>
      <c r="AS2424">
        <v>-11.64</v>
      </c>
      <c r="AT2424">
        <v>-11.56</v>
      </c>
      <c r="AU2424">
        <v>-11.317</v>
      </c>
      <c r="AV2424">
        <v>-10.061</v>
      </c>
      <c r="AW2424">
        <v>-9.8070000000000004</v>
      </c>
      <c r="AX2424">
        <v>-11.037000000000001</v>
      </c>
      <c r="AY2424">
        <v>-10.797000000000001</v>
      </c>
      <c r="AZ2424">
        <v>-10.548999999999999</v>
      </c>
      <c r="BA2424">
        <v>-10.318</v>
      </c>
      <c r="BB2424">
        <v>-10.087</v>
      </c>
      <c r="BC2424">
        <v>2008</v>
      </c>
    </row>
    <row r="2425" spans="1:55" x14ac:dyDescent="0.25">
      <c r="A2425">
        <v>643</v>
      </c>
      <c r="B2425" t="s">
        <v>818</v>
      </c>
      <c r="C2425" t="s">
        <v>352</v>
      </c>
      <c r="D2425" t="s">
        <v>819</v>
      </c>
      <c r="E2425" t="s">
        <v>353</v>
      </c>
      <c r="F2425" t="s">
        <v>354</v>
      </c>
      <c r="G2425" t="s">
        <v>229</v>
      </c>
      <c r="H2425" t="s">
        <v>230</v>
      </c>
    </row>
    <row r="2426" spans="1:55" x14ac:dyDescent="0.25">
      <c r="A2426">
        <v>643</v>
      </c>
      <c r="B2426" t="s">
        <v>818</v>
      </c>
      <c r="C2426" t="s">
        <v>355</v>
      </c>
      <c r="D2426" t="s">
        <v>819</v>
      </c>
      <c r="E2426" t="s">
        <v>353</v>
      </c>
      <c r="F2426" t="s">
        <v>354</v>
      </c>
      <c r="G2426" t="s">
        <v>282</v>
      </c>
    </row>
    <row r="2427" spans="1:55" x14ac:dyDescent="0.25">
      <c r="A2427">
        <v>643</v>
      </c>
      <c r="B2427" t="s">
        <v>818</v>
      </c>
      <c r="C2427" t="s">
        <v>356</v>
      </c>
      <c r="D2427" t="s">
        <v>819</v>
      </c>
      <c r="E2427" t="s">
        <v>357</v>
      </c>
      <c r="F2427" t="s">
        <v>358</v>
      </c>
      <c r="G2427" t="s">
        <v>229</v>
      </c>
      <c r="H2427" t="s">
        <v>230</v>
      </c>
      <c r="I2427" t="s">
        <v>824</v>
      </c>
      <c r="J2427" t="s">
        <v>232</v>
      </c>
      <c r="K2427" t="s">
        <v>232</v>
      </c>
      <c r="L2427" t="s">
        <v>232</v>
      </c>
      <c r="M2427" t="s">
        <v>232</v>
      </c>
      <c r="N2427" t="s">
        <v>232</v>
      </c>
      <c r="O2427" t="s">
        <v>232</v>
      </c>
      <c r="P2427" t="s">
        <v>232</v>
      </c>
      <c r="Q2427" t="s">
        <v>232</v>
      </c>
      <c r="R2427" t="s">
        <v>232</v>
      </c>
      <c r="S2427" t="s">
        <v>232</v>
      </c>
      <c r="T2427" t="s">
        <v>232</v>
      </c>
      <c r="U2427" t="s">
        <v>232</v>
      </c>
      <c r="V2427" t="s">
        <v>232</v>
      </c>
      <c r="W2427" t="s">
        <v>232</v>
      </c>
      <c r="X2427" t="s">
        <v>232</v>
      </c>
      <c r="Y2427" t="s">
        <v>232</v>
      </c>
      <c r="Z2427" t="s">
        <v>232</v>
      </c>
      <c r="AA2427" t="s">
        <v>232</v>
      </c>
      <c r="AB2427" t="s">
        <v>232</v>
      </c>
      <c r="AC2427" t="s">
        <v>232</v>
      </c>
      <c r="AD2427">
        <v>11.526999999999999</v>
      </c>
      <c r="AE2427">
        <v>15.707000000000001</v>
      </c>
      <c r="AF2427">
        <v>19.175999999999998</v>
      </c>
      <c r="AG2427">
        <v>24.67</v>
      </c>
      <c r="AH2427">
        <v>22.896000000000001</v>
      </c>
      <c r="AI2427">
        <v>26.824999999999999</v>
      </c>
      <c r="AJ2427">
        <v>28.686</v>
      </c>
      <c r="AK2427">
        <v>31.565000000000001</v>
      </c>
      <c r="AL2427">
        <v>36.837000000000003</v>
      </c>
      <c r="AM2427">
        <v>41.279000000000003</v>
      </c>
      <c r="AN2427">
        <v>46.8</v>
      </c>
      <c r="AO2427">
        <v>53.13</v>
      </c>
      <c r="AP2427">
        <v>60.384999999999998</v>
      </c>
      <c r="AQ2427">
        <v>68.905000000000001</v>
      </c>
      <c r="AR2427">
        <v>78.421000000000006</v>
      </c>
      <c r="AS2427">
        <v>90.492999999999995</v>
      </c>
      <c r="AT2427">
        <v>102.191</v>
      </c>
      <c r="AU2427">
        <v>117.292</v>
      </c>
      <c r="AV2427">
        <v>133.74199999999999</v>
      </c>
      <c r="AW2427">
        <v>151.101</v>
      </c>
      <c r="AX2427">
        <v>169.95400000000001</v>
      </c>
      <c r="AY2427">
        <v>191.24700000000001</v>
      </c>
      <c r="AZ2427">
        <v>215.32599999999999</v>
      </c>
      <c r="BA2427">
        <v>242.43</v>
      </c>
      <c r="BB2427">
        <v>272.96100000000001</v>
      </c>
      <c r="BC2427">
        <v>2008</v>
      </c>
    </row>
    <row r="2428" spans="1:55" x14ac:dyDescent="0.25">
      <c r="A2428">
        <v>643</v>
      </c>
      <c r="B2428" t="s">
        <v>818</v>
      </c>
      <c r="C2428" t="s">
        <v>359</v>
      </c>
      <c r="D2428" t="s">
        <v>819</v>
      </c>
      <c r="E2428" t="s">
        <v>357</v>
      </c>
      <c r="F2428" t="s">
        <v>358</v>
      </c>
      <c r="G2428" t="s">
        <v>282</v>
      </c>
      <c r="I2428" t="s">
        <v>360</v>
      </c>
      <c r="J2428" t="s">
        <v>232</v>
      </c>
      <c r="K2428" t="s">
        <v>232</v>
      </c>
      <c r="L2428" t="s">
        <v>232</v>
      </c>
      <c r="M2428" t="s">
        <v>232</v>
      </c>
      <c r="N2428" t="s">
        <v>232</v>
      </c>
      <c r="O2428" t="s">
        <v>232</v>
      </c>
      <c r="P2428" t="s">
        <v>232</v>
      </c>
      <c r="Q2428" t="s">
        <v>232</v>
      </c>
      <c r="R2428" t="s">
        <v>232</v>
      </c>
      <c r="S2428" t="s">
        <v>232</v>
      </c>
      <c r="T2428" t="s">
        <v>232</v>
      </c>
      <c r="U2428" t="s">
        <v>232</v>
      </c>
      <c r="V2428" t="s">
        <v>232</v>
      </c>
      <c r="W2428" t="s">
        <v>232</v>
      </c>
      <c r="X2428" t="s">
        <v>232</v>
      </c>
      <c r="Y2428" t="s">
        <v>232</v>
      </c>
      <c r="Z2428" t="s">
        <v>232</v>
      </c>
      <c r="AA2428" t="s">
        <v>232</v>
      </c>
      <c r="AB2428" t="s">
        <v>232</v>
      </c>
      <c r="AC2428" t="s">
        <v>232</v>
      </c>
      <c r="AD2428">
        <v>169.53800000000001</v>
      </c>
      <c r="AE2428">
        <v>184.59899999999999</v>
      </c>
      <c r="AF2428">
        <v>188.369</v>
      </c>
      <c r="AG2428">
        <v>204.27</v>
      </c>
      <c r="AH2428">
        <v>149.73699999999999</v>
      </c>
      <c r="AI2428">
        <v>158.91300000000001</v>
      </c>
      <c r="AJ2428">
        <v>154.048</v>
      </c>
      <c r="AK2428">
        <v>155.77000000000001</v>
      </c>
      <c r="AL2428">
        <v>173.59399999999999</v>
      </c>
      <c r="AM2428">
        <v>144.602</v>
      </c>
      <c r="AN2428">
        <v>143.77699999999999</v>
      </c>
      <c r="AO2428">
        <v>132.43299999999999</v>
      </c>
      <c r="AP2428">
        <v>128.327</v>
      </c>
      <c r="AQ2428">
        <v>127.477</v>
      </c>
      <c r="AR2428">
        <v>128.67400000000001</v>
      </c>
      <c r="AS2428">
        <v>132.49799999999999</v>
      </c>
      <c r="AT2428">
        <v>132.81</v>
      </c>
      <c r="AU2428">
        <v>131.244</v>
      </c>
      <c r="AV2428">
        <v>129.416</v>
      </c>
      <c r="AW2428">
        <v>127.343</v>
      </c>
      <c r="AX2428">
        <v>136.20500000000001</v>
      </c>
      <c r="AY2428">
        <v>132.24600000000001</v>
      </c>
      <c r="AZ2428">
        <v>127.563</v>
      </c>
      <c r="BA2428">
        <v>124.101</v>
      </c>
      <c r="BB2428">
        <v>120.402</v>
      </c>
      <c r="BC2428">
        <v>2008</v>
      </c>
    </row>
    <row r="2429" spans="1:55" x14ac:dyDescent="0.25">
      <c r="A2429">
        <v>643</v>
      </c>
      <c r="B2429" t="s">
        <v>818</v>
      </c>
      <c r="C2429" t="s">
        <v>361</v>
      </c>
      <c r="D2429" t="s">
        <v>819</v>
      </c>
      <c r="E2429" t="s">
        <v>362</v>
      </c>
      <c r="F2429" t="s">
        <v>363</v>
      </c>
      <c r="G2429" t="s">
        <v>229</v>
      </c>
      <c r="H2429" t="s">
        <v>230</v>
      </c>
      <c r="I2429" t="s">
        <v>824</v>
      </c>
      <c r="J2429" t="s">
        <v>232</v>
      </c>
      <c r="K2429" t="s">
        <v>232</v>
      </c>
      <c r="L2429" t="s">
        <v>232</v>
      </c>
      <c r="M2429" t="s">
        <v>232</v>
      </c>
      <c r="N2429" t="s">
        <v>232</v>
      </c>
      <c r="O2429" t="s">
        <v>232</v>
      </c>
      <c r="P2429" t="s">
        <v>232</v>
      </c>
      <c r="Q2429" t="s">
        <v>232</v>
      </c>
      <c r="R2429" t="s">
        <v>232</v>
      </c>
      <c r="S2429" t="s">
        <v>232</v>
      </c>
      <c r="T2429" t="s">
        <v>232</v>
      </c>
      <c r="U2429" t="s">
        <v>232</v>
      </c>
      <c r="V2429">
        <v>2.1909999999999998</v>
      </c>
      <c r="W2429">
        <v>2.528</v>
      </c>
      <c r="X2429">
        <v>3.45</v>
      </c>
      <c r="Y2429">
        <v>3.9430000000000001</v>
      </c>
      <c r="Z2429">
        <v>4.758</v>
      </c>
      <c r="AA2429">
        <v>5.3470000000000004</v>
      </c>
      <c r="AB2429">
        <v>5.9580000000000002</v>
      </c>
      <c r="AC2429">
        <v>6.4710000000000001</v>
      </c>
      <c r="AD2429">
        <v>6.7990000000000004</v>
      </c>
      <c r="AE2429">
        <v>8.5090000000000003</v>
      </c>
      <c r="AF2429">
        <v>10.18</v>
      </c>
      <c r="AG2429">
        <v>12.077</v>
      </c>
      <c r="AH2429">
        <v>15.291</v>
      </c>
      <c r="AI2429">
        <v>16.88</v>
      </c>
      <c r="AJ2429">
        <v>18.622</v>
      </c>
      <c r="AK2429">
        <v>20.263999999999999</v>
      </c>
      <c r="AL2429">
        <v>21.22</v>
      </c>
      <c r="AM2429">
        <v>28.547000000000001</v>
      </c>
      <c r="AN2429">
        <v>32.549999999999997</v>
      </c>
      <c r="AO2429">
        <v>40.118000000000002</v>
      </c>
      <c r="AP2429">
        <v>47.055999999999997</v>
      </c>
      <c r="AQ2429">
        <v>54.052999999999997</v>
      </c>
      <c r="AR2429">
        <v>60.945999999999998</v>
      </c>
      <c r="AS2429">
        <v>68.298000000000002</v>
      </c>
      <c r="AT2429">
        <v>76.944999999999993</v>
      </c>
      <c r="AU2429">
        <v>89.37</v>
      </c>
      <c r="AV2429">
        <v>103.343</v>
      </c>
      <c r="AW2429">
        <v>118.657</v>
      </c>
      <c r="AX2429">
        <v>124.77800000000001</v>
      </c>
      <c r="AY2429">
        <v>144.61500000000001</v>
      </c>
      <c r="AZ2429">
        <v>168.8</v>
      </c>
      <c r="BA2429">
        <v>195.34899999999999</v>
      </c>
      <c r="BB2429">
        <v>226.70699999999999</v>
      </c>
      <c r="BC2429">
        <v>2008</v>
      </c>
    </row>
    <row r="2430" spans="1:55" x14ac:dyDescent="0.25">
      <c r="A2430">
        <v>643</v>
      </c>
      <c r="B2430" t="s">
        <v>818</v>
      </c>
      <c r="C2430" t="s">
        <v>364</v>
      </c>
      <c r="D2430" t="s">
        <v>819</v>
      </c>
      <c r="E2430" t="s">
        <v>365</v>
      </c>
      <c r="F2430" t="s">
        <v>366</v>
      </c>
      <c r="G2430" t="s">
        <v>242</v>
      </c>
      <c r="H2430" t="s">
        <v>230</v>
      </c>
      <c r="I2430" t="s">
        <v>825</v>
      </c>
      <c r="J2430" t="s">
        <v>232</v>
      </c>
      <c r="K2430" t="s">
        <v>232</v>
      </c>
      <c r="L2430" t="s">
        <v>232</v>
      </c>
      <c r="M2430" t="s">
        <v>232</v>
      </c>
      <c r="N2430" t="s">
        <v>232</v>
      </c>
      <c r="O2430" t="s">
        <v>232</v>
      </c>
      <c r="P2430" t="s">
        <v>232</v>
      </c>
      <c r="Q2430" t="s">
        <v>232</v>
      </c>
      <c r="R2430" t="s">
        <v>232</v>
      </c>
      <c r="S2430" t="s">
        <v>232</v>
      </c>
      <c r="T2430" t="s">
        <v>232</v>
      </c>
      <c r="U2430" t="s">
        <v>232</v>
      </c>
      <c r="V2430" t="s">
        <v>232</v>
      </c>
      <c r="W2430">
        <v>0.11600000000000001</v>
      </c>
      <c r="X2430">
        <v>0.16</v>
      </c>
      <c r="Y2430">
        <v>-2.3E-2</v>
      </c>
      <c r="Z2430">
        <v>-0.06</v>
      </c>
      <c r="AA2430">
        <v>0.04</v>
      </c>
      <c r="AB2430">
        <v>-0.16700000000000001</v>
      </c>
      <c r="AC2430">
        <v>-0.20499999999999999</v>
      </c>
      <c r="AD2430">
        <v>-0.115</v>
      </c>
      <c r="AE2430">
        <v>-0.14399999999999999</v>
      </c>
      <c r="AF2430" t="s">
        <v>374</v>
      </c>
      <c r="AG2430">
        <v>-1.6E-2</v>
      </c>
      <c r="AH2430">
        <v>-7.0000000000000001E-3</v>
      </c>
      <c r="AI2430">
        <v>4.0000000000000001E-3</v>
      </c>
      <c r="AJ2430">
        <v>-4.2999999999999997E-2</v>
      </c>
      <c r="AK2430">
        <v>-8.1000000000000003E-2</v>
      </c>
      <c r="AL2430">
        <v>-7.4999999999999997E-2</v>
      </c>
      <c r="AM2430">
        <v>-0.14099999999999999</v>
      </c>
      <c r="AN2430">
        <v>-0.129</v>
      </c>
      <c r="AO2430">
        <v>8.3000000000000004E-2</v>
      </c>
      <c r="AP2430">
        <v>8.2000000000000003E-2</v>
      </c>
      <c r="AQ2430">
        <v>0.126</v>
      </c>
      <c r="AR2430">
        <v>0.16</v>
      </c>
      <c r="AS2430">
        <v>-6.0999999999999999E-2</v>
      </c>
      <c r="AT2430">
        <v>-0.105</v>
      </c>
      <c r="AU2430">
        <v>-0.13700000000000001</v>
      </c>
      <c r="AV2430">
        <v>-0.105</v>
      </c>
      <c r="AW2430">
        <v>-0.153</v>
      </c>
      <c r="AX2430">
        <v>-0.16600000000000001</v>
      </c>
      <c r="AY2430">
        <v>-0.245</v>
      </c>
      <c r="AZ2430">
        <v>-0.29599999999999999</v>
      </c>
      <c r="BA2430">
        <v>-0.34</v>
      </c>
      <c r="BB2430">
        <v>-0.36699999999999999</v>
      </c>
      <c r="BC2430">
        <v>2008</v>
      </c>
    </row>
    <row r="2431" spans="1:55" x14ac:dyDescent="0.25">
      <c r="A2431">
        <v>643</v>
      </c>
      <c r="B2431" t="s">
        <v>818</v>
      </c>
      <c r="C2431" t="s">
        <v>368</v>
      </c>
      <c r="D2431" t="s">
        <v>819</v>
      </c>
      <c r="E2431" t="s">
        <v>365</v>
      </c>
      <c r="F2431" t="s">
        <v>366</v>
      </c>
      <c r="G2431" t="s">
        <v>282</v>
      </c>
      <c r="I2431" t="s">
        <v>369</v>
      </c>
      <c r="J2431" t="s">
        <v>232</v>
      </c>
      <c r="K2431" t="s">
        <v>232</v>
      </c>
      <c r="L2431" t="s">
        <v>232</v>
      </c>
      <c r="M2431" t="s">
        <v>232</v>
      </c>
      <c r="N2431" t="s">
        <v>232</v>
      </c>
      <c r="O2431" t="s">
        <v>232</v>
      </c>
      <c r="P2431" t="s">
        <v>232</v>
      </c>
      <c r="Q2431" t="s">
        <v>232</v>
      </c>
      <c r="R2431" t="s">
        <v>232</v>
      </c>
      <c r="S2431" t="s">
        <v>232</v>
      </c>
      <c r="T2431" t="s">
        <v>232</v>
      </c>
      <c r="U2431" t="s">
        <v>232</v>
      </c>
      <c r="V2431" t="s">
        <v>232</v>
      </c>
      <c r="W2431">
        <v>23.942</v>
      </c>
      <c r="X2431">
        <v>28.63</v>
      </c>
      <c r="Y2431">
        <v>-3.6269999999999998</v>
      </c>
      <c r="Z2431">
        <v>-7.9870000000000001</v>
      </c>
      <c r="AA2431">
        <v>5.274</v>
      </c>
      <c r="AB2431">
        <v>-20.617000000000001</v>
      </c>
      <c r="AC2431">
        <v>-25.782</v>
      </c>
      <c r="AD2431">
        <v>-16.312999999999999</v>
      </c>
      <c r="AE2431">
        <v>-19.173999999999999</v>
      </c>
      <c r="AF2431">
        <v>-5.3999999999999999E-2</v>
      </c>
      <c r="AG2431">
        <v>-1.8169999999999999</v>
      </c>
      <c r="AH2431">
        <v>-0.67200000000000004</v>
      </c>
      <c r="AI2431">
        <v>0.33400000000000002</v>
      </c>
      <c r="AJ2431">
        <v>-3.5840000000000001</v>
      </c>
      <c r="AK2431">
        <v>-6.1120000000000001</v>
      </c>
      <c r="AL2431">
        <v>-5.4669999999999996</v>
      </c>
      <c r="AM2431">
        <v>-7.6150000000000002</v>
      </c>
      <c r="AN2431">
        <v>-6.0890000000000004</v>
      </c>
      <c r="AO2431">
        <v>3.173</v>
      </c>
      <c r="AP2431">
        <v>2.6709999999999998</v>
      </c>
      <c r="AQ2431">
        <v>3.5910000000000002</v>
      </c>
      <c r="AR2431">
        <v>4.0330000000000004</v>
      </c>
      <c r="AS2431">
        <v>-1.3660000000000001</v>
      </c>
      <c r="AT2431">
        <v>-2.1030000000000002</v>
      </c>
      <c r="AU2431">
        <v>-2.351</v>
      </c>
      <c r="AV2431">
        <v>-1.5620000000000001</v>
      </c>
      <c r="AW2431">
        <v>-1.9870000000000001</v>
      </c>
      <c r="AX2431">
        <v>-2.0470000000000002</v>
      </c>
      <c r="AY2431">
        <v>-2.61</v>
      </c>
      <c r="AZ2431">
        <v>-2.6960000000000002</v>
      </c>
      <c r="BA2431">
        <v>-2.673</v>
      </c>
      <c r="BB2431">
        <v>-2.4889999999999999</v>
      </c>
      <c r="BC2431">
        <v>2006</v>
      </c>
    </row>
    <row r="2432" spans="1:55" x14ac:dyDescent="0.25">
      <c r="A2432">
        <v>939</v>
      </c>
      <c r="B2432" t="s">
        <v>826</v>
      </c>
      <c r="C2432" t="s">
        <v>225</v>
      </c>
      <c r="D2432" t="s">
        <v>827</v>
      </c>
      <c r="E2432" t="s">
        <v>227</v>
      </c>
      <c r="F2432" t="s">
        <v>228</v>
      </c>
      <c r="G2432" t="s">
        <v>229</v>
      </c>
      <c r="H2432" t="s">
        <v>230</v>
      </c>
      <c r="I2432" t="s">
        <v>828</v>
      </c>
      <c r="J2432" t="s">
        <v>232</v>
      </c>
      <c r="K2432" t="s">
        <v>232</v>
      </c>
      <c r="L2432" t="s">
        <v>232</v>
      </c>
      <c r="M2432" t="s">
        <v>232</v>
      </c>
      <c r="N2432" t="s">
        <v>232</v>
      </c>
      <c r="O2432" t="s">
        <v>232</v>
      </c>
      <c r="P2432" t="s">
        <v>232</v>
      </c>
      <c r="Q2432" t="s">
        <v>232</v>
      </c>
      <c r="R2432" t="s">
        <v>232</v>
      </c>
      <c r="S2432" t="s">
        <v>232</v>
      </c>
      <c r="T2432" t="s">
        <v>232</v>
      </c>
      <c r="U2432" t="s">
        <v>232</v>
      </c>
      <c r="V2432" t="s">
        <v>232</v>
      </c>
      <c r="W2432">
        <v>7.8959999999999999</v>
      </c>
      <c r="X2432">
        <v>7.766</v>
      </c>
      <c r="Y2432">
        <v>7.9329999999999998</v>
      </c>
      <c r="Z2432">
        <v>8.3559999999999999</v>
      </c>
      <c r="AA2432">
        <v>9.3420000000000005</v>
      </c>
      <c r="AB2432">
        <v>9.7260000000000009</v>
      </c>
      <c r="AC2432">
        <v>9.6430000000000007</v>
      </c>
      <c r="AD2432">
        <v>10.662000000000001</v>
      </c>
      <c r="AE2432">
        <v>11.337</v>
      </c>
      <c r="AF2432">
        <v>12.026</v>
      </c>
      <c r="AG2432">
        <v>12.917</v>
      </c>
      <c r="AH2432">
        <v>13.731</v>
      </c>
      <c r="AI2432">
        <v>15.018000000000001</v>
      </c>
      <c r="AJ2432">
        <v>16.559999999999999</v>
      </c>
      <c r="AK2432">
        <v>17.843</v>
      </c>
      <c r="AL2432">
        <v>16.876000000000001</v>
      </c>
      <c r="AM2432">
        <v>14.391</v>
      </c>
      <c r="AN2432">
        <v>14.717000000000001</v>
      </c>
      <c r="AO2432">
        <v>15.835000000000001</v>
      </c>
      <c r="AP2432">
        <v>16.516999999999999</v>
      </c>
      <c r="AQ2432">
        <v>16.835999999999999</v>
      </c>
      <c r="AR2432">
        <v>17.323</v>
      </c>
      <c r="AS2432">
        <v>17.652000000000001</v>
      </c>
      <c r="AT2432">
        <v>18.268000000000001</v>
      </c>
      <c r="AU2432">
        <v>19.155000000000001</v>
      </c>
      <c r="AV2432">
        <v>19.896000000000001</v>
      </c>
      <c r="AW2432">
        <v>20.492000000000001</v>
      </c>
      <c r="AX2432">
        <v>21.087</v>
      </c>
      <c r="AY2432">
        <v>21.677</v>
      </c>
      <c r="AZ2432">
        <v>22.283999999999999</v>
      </c>
      <c r="BA2432">
        <v>22.908000000000001</v>
      </c>
      <c r="BB2432">
        <v>23.55</v>
      </c>
      <c r="BC2432">
        <v>2018</v>
      </c>
    </row>
    <row r="2433" spans="1:55" x14ac:dyDescent="0.25">
      <c r="A2433">
        <v>939</v>
      </c>
      <c r="B2433" t="s">
        <v>826</v>
      </c>
      <c r="C2433" t="s">
        <v>233</v>
      </c>
      <c r="D2433" t="s">
        <v>827</v>
      </c>
      <c r="E2433" t="s">
        <v>227</v>
      </c>
      <c r="F2433" t="s">
        <v>234</v>
      </c>
      <c r="G2433" t="s">
        <v>235</v>
      </c>
      <c r="I2433" t="s">
        <v>236</v>
      </c>
      <c r="J2433" t="s">
        <v>232</v>
      </c>
      <c r="K2433" t="s">
        <v>232</v>
      </c>
      <c r="L2433" t="s">
        <v>232</v>
      </c>
      <c r="M2433" t="s">
        <v>232</v>
      </c>
      <c r="N2433" t="s">
        <v>232</v>
      </c>
      <c r="O2433" t="s">
        <v>232</v>
      </c>
      <c r="P2433" t="s">
        <v>232</v>
      </c>
      <c r="Q2433" t="s">
        <v>232</v>
      </c>
      <c r="R2433" t="s">
        <v>232</v>
      </c>
      <c r="S2433" t="s">
        <v>232</v>
      </c>
      <c r="T2433" t="s">
        <v>232</v>
      </c>
      <c r="U2433" t="s">
        <v>232</v>
      </c>
      <c r="V2433" t="s">
        <v>232</v>
      </c>
      <c r="W2433" t="s">
        <v>232</v>
      </c>
      <c r="X2433">
        <v>-1.6419999999999999</v>
      </c>
      <c r="Y2433">
        <v>2.1549999999999998</v>
      </c>
      <c r="Z2433">
        <v>5.3239999999999998</v>
      </c>
      <c r="AA2433">
        <v>11.798999999999999</v>
      </c>
      <c r="AB2433">
        <v>4.117</v>
      </c>
      <c r="AC2433">
        <v>-0.85599999999999998</v>
      </c>
      <c r="AD2433">
        <v>10.568</v>
      </c>
      <c r="AE2433">
        <v>6.3289999999999997</v>
      </c>
      <c r="AF2433">
        <v>6.0759999999999996</v>
      </c>
      <c r="AG2433">
        <v>7.4160000000000004</v>
      </c>
      <c r="AH2433">
        <v>6.2949999999999999</v>
      </c>
      <c r="AI2433">
        <v>9.3740000000000006</v>
      </c>
      <c r="AJ2433">
        <v>10.272</v>
      </c>
      <c r="AK2433">
        <v>7.7480000000000002</v>
      </c>
      <c r="AL2433">
        <v>-5.4189999999999996</v>
      </c>
      <c r="AM2433">
        <v>-14.724</v>
      </c>
      <c r="AN2433">
        <v>2.2589999999999999</v>
      </c>
      <c r="AO2433">
        <v>7.5970000000000004</v>
      </c>
      <c r="AP2433">
        <v>4.3070000000000004</v>
      </c>
      <c r="AQ2433">
        <v>1.9359999999999999</v>
      </c>
      <c r="AR2433">
        <v>2.8889999999999998</v>
      </c>
      <c r="AS2433">
        <v>1.9</v>
      </c>
      <c r="AT2433">
        <v>3.4889999999999999</v>
      </c>
      <c r="AU2433">
        <v>4.8570000000000002</v>
      </c>
      <c r="AV2433">
        <v>3.8660000000000001</v>
      </c>
      <c r="AW2433">
        <v>3</v>
      </c>
      <c r="AX2433">
        <v>2.9</v>
      </c>
      <c r="AY2433">
        <v>2.8</v>
      </c>
      <c r="AZ2433">
        <v>2.8</v>
      </c>
      <c r="BA2433">
        <v>2.8</v>
      </c>
      <c r="BB2433">
        <v>2.8</v>
      </c>
      <c r="BC2433">
        <v>2018</v>
      </c>
    </row>
    <row r="2434" spans="1:55" x14ac:dyDescent="0.25">
      <c r="A2434">
        <v>939</v>
      </c>
      <c r="B2434" t="s">
        <v>826</v>
      </c>
      <c r="C2434" t="s">
        <v>237</v>
      </c>
      <c r="D2434" t="s">
        <v>827</v>
      </c>
      <c r="E2434" t="s">
        <v>238</v>
      </c>
      <c r="F2434" t="s">
        <v>239</v>
      </c>
      <c r="G2434" t="s">
        <v>229</v>
      </c>
      <c r="H2434" t="s">
        <v>230</v>
      </c>
      <c r="I2434" t="s">
        <v>828</v>
      </c>
      <c r="J2434" t="s">
        <v>232</v>
      </c>
      <c r="K2434" t="s">
        <v>232</v>
      </c>
      <c r="L2434" t="s">
        <v>232</v>
      </c>
      <c r="M2434" t="s">
        <v>232</v>
      </c>
      <c r="N2434" t="s">
        <v>232</v>
      </c>
      <c r="O2434" t="s">
        <v>232</v>
      </c>
      <c r="P2434" t="s">
        <v>232</v>
      </c>
      <c r="Q2434" t="s">
        <v>232</v>
      </c>
      <c r="R2434" t="s">
        <v>232</v>
      </c>
      <c r="S2434" t="s">
        <v>232</v>
      </c>
      <c r="T2434" t="s">
        <v>232</v>
      </c>
      <c r="U2434" t="s">
        <v>232</v>
      </c>
      <c r="V2434" t="s">
        <v>232</v>
      </c>
      <c r="W2434">
        <v>1.4690000000000001</v>
      </c>
      <c r="X2434">
        <v>2.0179999999999998</v>
      </c>
      <c r="Y2434">
        <v>2.7789999999999999</v>
      </c>
      <c r="Z2434">
        <v>3.649</v>
      </c>
      <c r="AA2434">
        <v>4.4950000000000001</v>
      </c>
      <c r="AB2434">
        <v>5.0490000000000004</v>
      </c>
      <c r="AC2434">
        <v>5.3789999999999996</v>
      </c>
      <c r="AD2434">
        <v>6.1710000000000003</v>
      </c>
      <c r="AE2434">
        <v>6.976</v>
      </c>
      <c r="AF2434">
        <v>7.774</v>
      </c>
      <c r="AG2434">
        <v>8.7089999999999996</v>
      </c>
      <c r="AH2434">
        <v>9.7080000000000002</v>
      </c>
      <c r="AI2434">
        <v>11.262</v>
      </c>
      <c r="AJ2434">
        <v>13.522</v>
      </c>
      <c r="AK2434">
        <v>16.245999999999999</v>
      </c>
      <c r="AL2434">
        <v>16.516999999999999</v>
      </c>
      <c r="AM2434">
        <v>14.146000000000001</v>
      </c>
      <c r="AN2434">
        <v>14.717000000000001</v>
      </c>
      <c r="AO2434">
        <v>16.667999999999999</v>
      </c>
      <c r="AP2434">
        <v>17.934999999999999</v>
      </c>
      <c r="AQ2434">
        <v>18.931999999999999</v>
      </c>
      <c r="AR2434">
        <v>20.061</v>
      </c>
      <c r="AS2434">
        <v>20.652000000000001</v>
      </c>
      <c r="AT2434">
        <v>21.683</v>
      </c>
      <c r="AU2434">
        <v>23.614999999999998</v>
      </c>
      <c r="AV2434">
        <v>25.657</v>
      </c>
      <c r="AW2434">
        <v>27.131</v>
      </c>
      <c r="AX2434">
        <v>28.751999999999999</v>
      </c>
      <c r="AY2434">
        <v>30.472999999999999</v>
      </c>
      <c r="AZ2434">
        <v>32.225000000000001</v>
      </c>
      <c r="BA2434">
        <v>34.07</v>
      </c>
      <c r="BB2434">
        <v>36.027999999999999</v>
      </c>
      <c r="BC2434">
        <v>2018</v>
      </c>
    </row>
    <row r="2435" spans="1:55" x14ac:dyDescent="0.25">
      <c r="A2435">
        <v>939</v>
      </c>
      <c r="B2435" t="s">
        <v>826</v>
      </c>
      <c r="C2435" t="s">
        <v>240</v>
      </c>
      <c r="D2435" t="s">
        <v>827</v>
      </c>
      <c r="E2435" t="s">
        <v>238</v>
      </c>
      <c r="F2435" t="s">
        <v>241</v>
      </c>
      <c r="G2435" t="s">
        <v>242</v>
      </c>
      <c r="H2435" t="s">
        <v>230</v>
      </c>
      <c r="I2435" t="s">
        <v>243</v>
      </c>
      <c r="J2435" t="s">
        <v>232</v>
      </c>
      <c r="K2435" t="s">
        <v>232</v>
      </c>
      <c r="L2435" t="s">
        <v>232</v>
      </c>
      <c r="M2435" t="s">
        <v>232</v>
      </c>
      <c r="N2435" t="s">
        <v>232</v>
      </c>
      <c r="O2435" t="s">
        <v>232</v>
      </c>
      <c r="P2435" t="s">
        <v>232</v>
      </c>
      <c r="Q2435" t="s">
        <v>232</v>
      </c>
      <c r="R2435" t="s">
        <v>232</v>
      </c>
      <c r="S2435" t="s">
        <v>232</v>
      </c>
      <c r="T2435" t="s">
        <v>232</v>
      </c>
      <c r="U2435" t="s">
        <v>232</v>
      </c>
      <c r="V2435" t="s">
        <v>232</v>
      </c>
      <c r="W2435">
        <v>1.7390000000000001</v>
      </c>
      <c r="X2435">
        <v>2.4350000000000001</v>
      </c>
      <c r="Y2435">
        <v>3.7970000000000002</v>
      </c>
      <c r="Z2435">
        <v>4.7450000000000001</v>
      </c>
      <c r="AA2435">
        <v>5.0720000000000001</v>
      </c>
      <c r="AB2435">
        <v>5.6210000000000004</v>
      </c>
      <c r="AC2435">
        <v>5.7409999999999997</v>
      </c>
      <c r="AD2435">
        <v>5.7060000000000004</v>
      </c>
      <c r="AE2435">
        <v>6.2590000000000003</v>
      </c>
      <c r="AF2435">
        <v>7.3449999999999998</v>
      </c>
      <c r="AG2435">
        <v>9.8510000000000009</v>
      </c>
      <c r="AH2435">
        <v>12.071</v>
      </c>
      <c r="AI2435">
        <v>14.025</v>
      </c>
      <c r="AJ2435">
        <v>16.986999999999998</v>
      </c>
      <c r="AK2435">
        <v>22.263999999999999</v>
      </c>
      <c r="AL2435">
        <v>24.285</v>
      </c>
      <c r="AM2435">
        <v>19.712</v>
      </c>
      <c r="AN2435">
        <v>19.536000000000001</v>
      </c>
      <c r="AO2435">
        <v>23.190999999999999</v>
      </c>
      <c r="AP2435">
        <v>23.056999999999999</v>
      </c>
      <c r="AQ2435">
        <v>25.145</v>
      </c>
      <c r="AR2435">
        <v>26.658000000000001</v>
      </c>
      <c r="AS2435">
        <v>22.916</v>
      </c>
      <c r="AT2435">
        <v>23.994</v>
      </c>
      <c r="AU2435">
        <v>26.664999999999999</v>
      </c>
      <c r="AV2435">
        <v>30.312000000000001</v>
      </c>
      <c r="AW2435">
        <v>31.026</v>
      </c>
      <c r="AX2435">
        <v>33.234999999999999</v>
      </c>
      <c r="AY2435">
        <v>35.423999999999999</v>
      </c>
      <c r="AZ2435">
        <v>37.701999999999998</v>
      </c>
      <c r="BA2435">
        <v>40.024999999999999</v>
      </c>
      <c r="BB2435">
        <v>42.747</v>
      </c>
      <c r="BC2435">
        <v>2018</v>
      </c>
    </row>
    <row r="2436" spans="1:55" x14ac:dyDescent="0.25">
      <c r="A2436">
        <v>939</v>
      </c>
      <c r="B2436" t="s">
        <v>826</v>
      </c>
      <c r="C2436" t="s">
        <v>244</v>
      </c>
      <c r="D2436" t="s">
        <v>827</v>
      </c>
      <c r="E2436" t="s">
        <v>238</v>
      </c>
      <c r="F2436" t="s">
        <v>245</v>
      </c>
      <c r="G2436" t="s">
        <v>246</v>
      </c>
      <c r="H2436" t="s">
        <v>230</v>
      </c>
      <c r="I2436" t="s">
        <v>243</v>
      </c>
      <c r="J2436" t="s">
        <v>232</v>
      </c>
      <c r="K2436" t="s">
        <v>232</v>
      </c>
      <c r="L2436" t="s">
        <v>232</v>
      </c>
      <c r="M2436" t="s">
        <v>232</v>
      </c>
      <c r="N2436" t="s">
        <v>232</v>
      </c>
      <c r="O2436" t="s">
        <v>232</v>
      </c>
      <c r="P2436" t="s">
        <v>232</v>
      </c>
      <c r="Q2436" t="s">
        <v>232</v>
      </c>
      <c r="R2436" t="s">
        <v>232</v>
      </c>
      <c r="S2436" t="s">
        <v>232</v>
      </c>
      <c r="T2436" t="s">
        <v>232</v>
      </c>
      <c r="U2436" t="s">
        <v>232</v>
      </c>
      <c r="V2436" t="s">
        <v>232</v>
      </c>
      <c r="W2436">
        <v>11.138999999999999</v>
      </c>
      <c r="X2436">
        <v>11.19</v>
      </c>
      <c r="Y2436">
        <v>11.670999999999999</v>
      </c>
      <c r="Z2436">
        <v>12.518000000000001</v>
      </c>
      <c r="AA2436">
        <v>14.236000000000001</v>
      </c>
      <c r="AB2436">
        <v>14.989000000000001</v>
      </c>
      <c r="AC2436">
        <v>15.074999999999999</v>
      </c>
      <c r="AD2436">
        <v>17.041</v>
      </c>
      <c r="AE2436">
        <v>18.516999999999999</v>
      </c>
      <c r="AF2436">
        <v>19.952999999999999</v>
      </c>
      <c r="AG2436">
        <v>21.83</v>
      </c>
      <c r="AH2436">
        <v>23.829000000000001</v>
      </c>
      <c r="AI2436">
        <v>26.875</v>
      </c>
      <c r="AJ2436">
        <v>30.532</v>
      </c>
      <c r="AK2436">
        <v>33.781999999999996</v>
      </c>
      <c r="AL2436">
        <v>32.572000000000003</v>
      </c>
      <c r="AM2436">
        <v>27.988</v>
      </c>
      <c r="AN2436">
        <v>28.954000000000001</v>
      </c>
      <c r="AO2436">
        <v>31.803999999999998</v>
      </c>
      <c r="AP2436">
        <v>33.81</v>
      </c>
      <c r="AQ2436">
        <v>35.07</v>
      </c>
      <c r="AR2436">
        <v>36.765999999999998</v>
      </c>
      <c r="AS2436">
        <v>37.865000000000002</v>
      </c>
      <c r="AT2436">
        <v>39.613999999999997</v>
      </c>
      <c r="AU2436">
        <v>42.328000000000003</v>
      </c>
      <c r="AV2436">
        <v>44.954999999999998</v>
      </c>
      <c r="AW2436">
        <v>47.127000000000002</v>
      </c>
      <c r="AX2436">
        <v>49.506999999999998</v>
      </c>
      <c r="AY2436">
        <v>51.951000000000001</v>
      </c>
      <c r="AZ2436">
        <v>54.511000000000003</v>
      </c>
      <c r="BA2436">
        <v>57.198</v>
      </c>
      <c r="BB2436">
        <v>60.03</v>
      </c>
      <c r="BC2436">
        <v>2018</v>
      </c>
    </row>
    <row r="2437" spans="1:55" x14ac:dyDescent="0.25">
      <c r="A2437">
        <v>939</v>
      </c>
      <c r="B2437" t="s">
        <v>826</v>
      </c>
      <c r="C2437" t="s">
        <v>247</v>
      </c>
      <c r="D2437" t="s">
        <v>827</v>
      </c>
      <c r="E2437" t="s">
        <v>248</v>
      </c>
      <c r="F2437" t="s">
        <v>249</v>
      </c>
      <c r="G2437" t="s">
        <v>250</v>
      </c>
      <c r="I2437" t="s">
        <v>251</v>
      </c>
      <c r="J2437" t="s">
        <v>232</v>
      </c>
      <c r="K2437" t="s">
        <v>232</v>
      </c>
      <c r="L2437" t="s">
        <v>232</v>
      </c>
      <c r="M2437" t="s">
        <v>232</v>
      </c>
      <c r="N2437" t="s">
        <v>232</v>
      </c>
      <c r="O2437" t="s">
        <v>232</v>
      </c>
      <c r="P2437" t="s">
        <v>232</v>
      </c>
      <c r="Q2437" t="s">
        <v>232</v>
      </c>
      <c r="R2437" t="s">
        <v>232</v>
      </c>
      <c r="S2437" t="s">
        <v>232</v>
      </c>
      <c r="T2437" t="s">
        <v>232</v>
      </c>
      <c r="U2437" t="s">
        <v>232</v>
      </c>
      <c r="V2437" t="s">
        <v>232</v>
      </c>
      <c r="W2437">
        <v>18.603000000000002</v>
      </c>
      <c r="X2437">
        <v>25.983000000000001</v>
      </c>
      <c r="Y2437">
        <v>35.034999999999997</v>
      </c>
      <c r="Z2437">
        <v>43.673999999999999</v>
      </c>
      <c r="AA2437">
        <v>48.116</v>
      </c>
      <c r="AB2437">
        <v>51.914000000000001</v>
      </c>
      <c r="AC2437">
        <v>55.779000000000003</v>
      </c>
      <c r="AD2437">
        <v>57.875999999999998</v>
      </c>
      <c r="AE2437">
        <v>61.536999999999999</v>
      </c>
      <c r="AF2437">
        <v>64.644000000000005</v>
      </c>
      <c r="AG2437">
        <v>67.418999999999997</v>
      </c>
      <c r="AH2437">
        <v>70.700999999999993</v>
      </c>
      <c r="AI2437">
        <v>74.994</v>
      </c>
      <c r="AJ2437">
        <v>81.652000000000001</v>
      </c>
      <c r="AK2437">
        <v>91.05</v>
      </c>
      <c r="AL2437">
        <v>97.872</v>
      </c>
      <c r="AM2437">
        <v>98.293999999999997</v>
      </c>
      <c r="AN2437">
        <v>100</v>
      </c>
      <c r="AO2437">
        <v>105.261</v>
      </c>
      <c r="AP2437">
        <v>108.587</v>
      </c>
      <c r="AQ2437">
        <v>112.44799999999999</v>
      </c>
      <c r="AR2437">
        <v>115.80800000000001</v>
      </c>
      <c r="AS2437">
        <v>116.995</v>
      </c>
      <c r="AT2437">
        <v>118.693</v>
      </c>
      <c r="AU2437">
        <v>123.28400000000001</v>
      </c>
      <c r="AV2437">
        <v>128.958</v>
      </c>
      <c r="AW2437">
        <v>132.39400000000001</v>
      </c>
      <c r="AX2437">
        <v>136.351</v>
      </c>
      <c r="AY2437">
        <v>140.57900000000001</v>
      </c>
      <c r="AZ2437">
        <v>144.61199999999999</v>
      </c>
      <c r="BA2437">
        <v>148.72499999999999</v>
      </c>
      <c r="BB2437">
        <v>152.989</v>
      </c>
      <c r="BC2437">
        <v>2018</v>
      </c>
    </row>
    <row r="2438" spans="1:55" x14ac:dyDescent="0.25">
      <c r="A2438">
        <v>939</v>
      </c>
      <c r="B2438" t="s">
        <v>826</v>
      </c>
      <c r="C2438" t="s">
        <v>252</v>
      </c>
      <c r="D2438" t="s">
        <v>827</v>
      </c>
      <c r="E2438" t="s">
        <v>253</v>
      </c>
      <c r="F2438" t="s">
        <v>254</v>
      </c>
      <c r="G2438" t="s">
        <v>229</v>
      </c>
      <c r="H2438" t="s">
        <v>220</v>
      </c>
      <c r="I2438" t="s">
        <v>255</v>
      </c>
      <c r="J2438" t="s">
        <v>232</v>
      </c>
      <c r="K2438" t="s">
        <v>232</v>
      </c>
      <c r="L2438" t="s">
        <v>232</v>
      </c>
      <c r="M2438" t="s">
        <v>232</v>
      </c>
      <c r="N2438" t="s">
        <v>232</v>
      </c>
      <c r="O2438" t="s">
        <v>232</v>
      </c>
      <c r="P2438" t="s">
        <v>232</v>
      </c>
      <c r="Q2438" t="s">
        <v>232</v>
      </c>
      <c r="R2438" t="s">
        <v>232</v>
      </c>
      <c r="S2438" t="s">
        <v>232</v>
      </c>
      <c r="T2438" t="s">
        <v>232</v>
      </c>
      <c r="U2438" t="s">
        <v>232</v>
      </c>
      <c r="V2438" t="s">
        <v>232</v>
      </c>
      <c r="W2438" s="52">
        <v>5266.03</v>
      </c>
      <c r="X2438" s="52">
        <v>5300.01</v>
      </c>
      <c r="Y2438" s="52">
        <v>5522.21</v>
      </c>
      <c r="Z2438" s="52">
        <v>5902.64</v>
      </c>
      <c r="AA2438" s="52">
        <v>6674.8</v>
      </c>
      <c r="AB2438" s="52">
        <v>7016.7</v>
      </c>
      <c r="AC2438" s="52">
        <v>6936.15</v>
      </c>
      <c r="AD2438" s="52">
        <v>7632.15</v>
      </c>
      <c r="AE2438" s="52">
        <v>8167.03</v>
      </c>
      <c r="AF2438" s="52">
        <v>8718.34</v>
      </c>
      <c r="AG2438" s="52">
        <v>9423.86</v>
      </c>
      <c r="AH2438" s="52">
        <v>10077.129999999999</v>
      </c>
      <c r="AI2438" s="52">
        <v>11084.99</v>
      </c>
      <c r="AJ2438" s="52">
        <v>12295.91</v>
      </c>
      <c r="AK2438" s="52">
        <v>13309.2</v>
      </c>
      <c r="AL2438" s="52">
        <v>12621.71</v>
      </c>
      <c r="AM2438" s="52">
        <v>10784</v>
      </c>
      <c r="AN2438" s="52">
        <v>11052.81</v>
      </c>
      <c r="AO2438" s="52">
        <v>11928.68</v>
      </c>
      <c r="AP2438" s="52">
        <v>12487.1</v>
      </c>
      <c r="AQ2438" s="52">
        <v>12774.29</v>
      </c>
      <c r="AR2438" s="52">
        <v>13169.79</v>
      </c>
      <c r="AS2438" s="52">
        <v>13419.41</v>
      </c>
      <c r="AT2438" s="52">
        <v>13883.6</v>
      </c>
      <c r="AU2438" s="52">
        <v>14540.26</v>
      </c>
      <c r="AV2438" s="52">
        <v>15089.5</v>
      </c>
      <c r="AW2438" s="52">
        <v>15531.21</v>
      </c>
      <c r="AX2438" s="52">
        <v>15973.42</v>
      </c>
      <c r="AY2438" s="52">
        <v>16416.3</v>
      </c>
      <c r="AZ2438" s="52">
        <v>16876.25</v>
      </c>
      <c r="BA2438" s="52">
        <v>17354.11</v>
      </c>
      <c r="BB2438" s="52">
        <v>17850.43</v>
      </c>
      <c r="BC2438">
        <v>2018</v>
      </c>
    </row>
    <row r="2439" spans="1:55" x14ac:dyDescent="0.25">
      <c r="A2439">
        <v>939</v>
      </c>
      <c r="B2439" t="s">
        <v>826</v>
      </c>
      <c r="C2439" t="s">
        <v>256</v>
      </c>
      <c r="D2439" t="s">
        <v>827</v>
      </c>
      <c r="E2439" t="s">
        <v>253</v>
      </c>
      <c r="F2439" t="s">
        <v>257</v>
      </c>
      <c r="G2439" t="s">
        <v>258</v>
      </c>
      <c r="H2439" t="s">
        <v>220</v>
      </c>
      <c r="I2439" t="s">
        <v>255</v>
      </c>
      <c r="J2439" t="s">
        <v>232</v>
      </c>
      <c r="K2439" t="s">
        <v>232</v>
      </c>
      <c r="L2439" t="s">
        <v>232</v>
      </c>
      <c r="M2439" t="s">
        <v>232</v>
      </c>
      <c r="N2439" t="s">
        <v>232</v>
      </c>
      <c r="O2439" t="s">
        <v>232</v>
      </c>
      <c r="P2439" t="s">
        <v>232</v>
      </c>
      <c r="Q2439" t="s">
        <v>232</v>
      </c>
      <c r="R2439" t="s">
        <v>232</v>
      </c>
      <c r="S2439" t="s">
        <v>232</v>
      </c>
      <c r="T2439" t="s">
        <v>232</v>
      </c>
      <c r="U2439" t="s">
        <v>232</v>
      </c>
      <c r="V2439" t="s">
        <v>232</v>
      </c>
      <c r="W2439" s="52">
        <v>10576.95</v>
      </c>
      <c r="X2439" s="52">
        <v>10645.19</v>
      </c>
      <c r="Y2439" s="52">
        <v>11091.49</v>
      </c>
      <c r="Z2439" s="52">
        <v>11855.59</v>
      </c>
      <c r="AA2439" s="52">
        <v>13406.49</v>
      </c>
      <c r="AB2439" s="52">
        <v>14093.2</v>
      </c>
      <c r="AC2439" s="52">
        <v>13931.42</v>
      </c>
      <c r="AD2439" s="52">
        <v>15329.36</v>
      </c>
      <c r="AE2439" s="52">
        <v>16403.669999999998</v>
      </c>
      <c r="AF2439" s="52">
        <v>17511</v>
      </c>
      <c r="AG2439" s="52">
        <v>18928.05</v>
      </c>
      <c r="AH2439" s="52">
        <v>20240.16</v>
      </c>
      <c r="AI2439" s="52">
        <v>22264.46</v>
      </c>
      <c r="AJ2439" s="52">
        <v>24696.639999999999</v>
      </c>
      <c r="AK2439" s="52">
        <v>26731.86</v>
      </c>
      <c r="AL2439" s="52">
        <v>25351.01</v>
      </c>
      <c r="AM2439" s="52">
        <v>21659.93</v>
      </c>
      <c r="AN2439" s="52">
        <v>22199.84</v>
      </c>
      <c r="AO2439" s="52">
        <v>23959.05</v>
      </c>
      <c r="AP2439" s="52">
        <v>25080.639999999999</v>
      </c>
      <c r="AQ2439" s="52">
        <v>25657.47</v>
      </c>
      <c r="AR2439" s="52">
        <v>26451.84</v>
      </c>
      <c r="AS2439" s="52">
        <v>26953.22</v>
      </c>
      <c r="AT2439" s="52">
        <v>27885.54</v>
      </c>
      <c r="AU2439" s="52">
        <v>29204.47</v>
      </c>
      <c r="AV2439" s="52">
        <v>30307.63</v>
      </c>
      <c r="AW2439" s="52">
        <v>31194.82</v>
      </c>
      <c r="AX2439" s="52">
        <v>32083.01</v>
      </c>
      <c r="AY2439" s="52">
        <v>32972.53</v>
      </c>
      <c r="AZ2439" s="52">
        <v>33896.35</v>
      </c>
      <c r="BA2439" s="52">
        <v>34856.160000000003</v>
      </c>
      <c r="BB2439" s="52">
        <v>35853.03</v>
      </c>
      <c r="BC2439">
        <v>2018</v>
      </c>
    </row>
    <row r="2440" spans="1:55" x14ac:dyDescent="0.25">
      <c r="A2440">
        <v>939</v>
      </c>
      <c r="B2440" t="s">
        <v>826</v>
      </c>
      <c r="C2440" t="s">
        <v>259</v>
      </c>
      <c r="D2440" t="s">
        <v>827</v>
      </c>
      <c r="E2440" t="s">
        <v>260</v>
      </c>
      <c r="F2440" t="s">
        <v>261</v>
      </c>
      <c r="G2440" t="s">
        <v>229</v>
      </c>
      <c r="H2440" t="s">
        <v>220</v>
      </c>
      <c r="I2440" t="s">
        <v>262</v>
      </c>
      <c r="J2440" t="s">
        <v>232</v>
      </c>
      <c r="K2440" t="s">
        <v>232</v>
      </c>
      <c r="L2440" t="s">
        <v>232</v>
      </c>
      <c r="M2440" t="s">
        <v>232</v>
      </c>
      <c r="N2440" t="s">
        <v>232</v>
      </c>
      <c r="O2440" t="s">
        <v>232</v>
      </c>
      <c r="P2440" t="s">
        <v>232</v>
      </c>
      <c r="Q2440" t="s">
        <v>232</v>
      </c>
      <c r="R2440" t="s">
        <v>232</v>
      </c>
      <c r="S2440" t="s">
        <v>232</v>
      </c>
      <c r="T2440" t="s">
        <v>232</v>
      </c>
      <c r="U2440" t="s">
        <v>232</v>
      </c>
      <c r="V2440" t="s">
        <v>232</v>
      </c>
      <c r="W2440">
        <v>979.65300000000002</v>
      </c>
      <c r="X2440" s="52">
        <v>1377.1</v>
      </c>
      <c r="Y2440" s="52">
        <v>1934.71</v>
      </c>
      <c r="Z2440" s="52">
        <v>2577.91</v>
      </c>
      <c r="AA2440" s="52">
        <v>3211.62</v>
      </c>
      <c r="AB2440" s="52">
        <v>3642.61</v>
      </c>
      <c r="AC2440" s="52">
        <v>3868.9</v>
      </c>
      <c r="AD2440" s="52">
        <v>4417.21</v>
      </c>
      <c r="AE2440" s="52">
        <v>5025.78</v>
      </c>
      <c r="AF2440" s="52">
        <v>5635.88</v>
      </c>
      <c r="AG2440" s="52">
        <v>6353.51</v>
      </c>
      <c r="AH2440" s="52">
        <v>7124.63</v>
      </c>
      <c r="AI2440" s="52">
        <v>8313.0300000000007</v>
      </c>
      <c r="AJ2440" s="52">
        <v>10039.81</v>
      </c>
      <c r="AK2440" s="52">
        <v>12118.03</v>
      </c>
      <c r="AL2440" s="52">
        <v>12353.15</v>
      </c>
      <c r="AM2440" s="52">
        <v>10600</v>
      </c>
      <c r="AN2440" s="52">
        <v>11052.81</v>
      </c>
      <c r="AO2440" s="52">
        <v>12556.24</v>
      </c>
      <c r="AP2440" s="52">
        <v>13559.35</v>
      </c>
      <c r="AQ2440" s="52">
        <v>14364.44</v>
      </c>
      <c r="AR2440" s="52">
        <v>15251.66</v>
      </c>
      <c r="AS2440" s="52">
        <v>15700.09</v>
      </c>
      <c r="AT2440" s="52">
        <v>16478.810000000001</v>
      </c>
      <c r="AU2440" s="52">
        <v>17925.77</v>
      </c>
      <c r="AV2440" s="52">
        <v>19459.11</v>
      </c>
      <c r="AW2440" s="52">
        <v>20562.46</v>
      </c>
      <c r="AX2440" s="52">
        <v>21779.91</v>
      </c>
      <c r="AY2440" s="52">
        <v>23077.81</v>
      </c>
      <c r="AZ2440" s="52">
        <v>24405.040000000001</v>
      </c>
      <c r="BA2440" s="52">
        <v>25809.85</v>
      </c>
      <c r="BB2440" s="52">
        <v>27309.16</v>
      </c>
      <c r="BC2440">
        <v>2018</v>
      </c>
    </row>
    <row r="2441" spans="1:55" x14ac:dyDescent="0.25">
      <c r="A2441">
        <v>939</v>
      </c>
      <c r="B2441" t="s">
        <v>826</v>
      </c>
      <c r="C2441" t="s">
        <v>263</v>
      </c>
      <c r="D2441" t="s">
        <v>827</v>
      </c>
      <c r="E2441" t="s">
        <v>260</v>
      </c>
      <c r="F2441" t="s">
        <v>264</v>
      </c>
      <c r="G2441" t="s">
        <v>242</v>
      </c>
      <c r="H2441" t="s">
        <v>220</v>
      </c>
      <c r="I2441" t="s">
        <v>262</v>
      </c>
      <c r="J2441" t="s">
        <v>232</v>
      </c>
      <c r="K2441" t="s">
        <v>232</v>
      </c>
      <c r="L2441" t="s">
        <v>232</v>
      </c>
      <c r="M2441" t="s">
        <v>232</v>
      </c>
      <c r="N2441" t="s">
        <v>232</v>
      </c>
      <c r="O2441" t="s">
        <v>232</v>
      </c>
      <c r="P2441" t="s">
        <v>232</v>
      </c>
      <c r="Q2441" t="s">
        <v>232</v>
      </c>
      <c r="R2441" t="s">
        <v>232</v>
      </c>
      <c r="S2441" t="s">
        <v>232</v>
      </c>
      <c r="T2441" t="s">
        <v>232</v>
      </c>
      <c r="U2441" t="s">
        <v>232</v>
      </c>
      <c r="V2441" t="s">
        <v>232</v>
      </c>
      <c r="W2441" s="52">
        <v>1159.9000000000001</v>
      </c>
      <c r="X2441" s="52">
        <v>1662.13</v>
      </c>
      <c r="Y2441" s="52">
        <v>2642.87</v>
      </c>
      <c r="Z2441" s="52">
        <v>3351.76</v>
      </c>
      <c r="AA2441" s="52">
        <v>3623.81</v>
      </c>
      <c r="AB2441" s="52">
        <v>4055</v>
      </c>
      <c r="AC2441" s="52">
        <v>4129.79</v>
      </c>
      <c r="AD2441" s="52">
        <v>4084.36</v>
      </c>
      <c r="AE2441" s="52">
        <v>4509.3</v>
      </c>
      <c r="AF2441" s="52">
        <v>5325.04</v>
      </c>
      <c r="AG2441" s="52">
        <v>7186.94</v>
      </c>
      <c r="AH2441" s="52">
        <v>8859.48</v>
      </c>
      <c r="AI2441" s="52">
        <v>10352.25</v>
      </c>
      <c r="AJ2441" s="52">
        <v>12613.02</v>
      </c>
      <c r="AK2441" s="52">
        <v>16606.57</v>
      </c>
      <c r="AL2441" s="52">
        <v>18162.46</v>
      </c>
      <c r="AM2441" s="52">
        <v>14771.01</v>
      </c>
      <c r="AN2441" s="52">
        <v>14672.33</v>
      </c>
      <c r="AO2441" s="52">
        <v>17470.84</v>
      </c>
      <c r="AP2441" s="52">
        <v>17431.54</v>
      </c>
      <c r="AQ2441" s="52">
        <v>19078.21</v>
      </c>
      <c r="AR2441" s="52">
        <v>20267.04</v>
      </c>
      <c r="AS2441" s="52">
        <v>17421.21</v>
      </c>
      <c r="AT2441" s="52">
        <v>18235.580000000002</v>
      </c>
      <c r="AU2441" s="52">
        <v>20240.91</v>
      </c>
      <c r="AV2441" s="52">
        <v>22989.94</v>
      </c>
      <c r="AW2441" s="52">
        <v>23514.22</v>
      </c>
      <c r="AX2441" s="52">
        <v>25175.59</v>
      </c>
      <c r="AY2441" s="52">
        <v>26826.77</v>
      </c>
      <c r="AZ2441" s="52">
        <v>28552.89</v>
      </c>
      <c r="BA2441" s="52">
        <v>30320.74</v>
      </c>
      <c r="BB2441" s="52">
        <v>32402.07</v>
      </c>
      <c r="BC2441">
        <v>2018</v>
      </c>
    </row>
    <row r="2442" spans="1:55" x14ac:dyDescent="0.25">
      <c r="A2442">
        <v>939</v>
      </c>
      <c r="B2442" t="s">
        <v>826</v>
      </c>
      <c r="C2442" t="s">
        <v>265</v>
      </c>
      <c r="D2442" t="s">
        <v>827</v>
      </c>
      <c r="E2442" t="s">
        <v>260</v>
      </c>
      <c r="F2442" t="s">
        <v>266</v>
      </c>
      <c r="G2442" t="s">
        <v>246</v>
      </c>
      <c r="H2442" t="s">
        <v>220</v>
      </c>
      <c r="I2442" t="s">
        <v>262</v>
      </c>
      <c r="J2442" t="s">
        <v>232</v>
      </c>
      <c r="K2442" t="s">
        <v>232</v>
      </c>
      <c r="L2442" t="s">
        <v>232</v>
      </c>
      <c r="M2442" t="s">
        <v>232</v>
      </c>
      <c r="N2442" t="s">
        <v>232</v>
      </c>
      <c r="O2442" t="s">
        <v>232</v>
      </c>
      <c r="P2442" t="s">
        <v>232</v>
      </c>
      <c r="Q2442" t="s">
        <v>232</v>
      </c>
      <c r="R2442" t="s">
        <v>232</v>
      </c>
      <c r="S2442" t="s">
        <v>232</v>
      </c>
      <c r="T2442" t="s">
        <v>232</v>
      </c>
      <c r="U2442" t="s">
        <v>232</v>
      </c>
      <c r="V2442" t="s">
        <v>232</v>
      </c>
      <c r="W2442" s="52">
        <v>7429.43</v>
      </c>
      <c r="X2442" s="52">
        <v>7637.02</v>
      </c>
      <c r="Y2442" s="52">
        <v>8124.05</v>
      </c>
      <c r="Z2442" s="52">
        <v>8842.73</v>
      </c>
      <c r="AA2442" s="52">
        <v>10171.93</v>
      </c>
      <c r="AB2442" s="52">
        <v>10813.32</v>
      </c>
      <c r="AC2442" s="52">
        <v>10843.53</v>
      </c>
      <c r="AD2442" s="52">
        <v>12198.33</v>
      </c>
      <c r="AE2442" s="52">
        <v>13339.49</v>
      </c>
      <c r="AF2442" s="52">
        <v>14465.26</v>
      </c>
      <c r="AG2442" s="52">
        <v>15926.2</v>
      </c>
      <c r="AH2442" s="52">
        <v>17488.689999999999</v>
      </c>
      <c r="AI2442" s="52">
        <v>19837.009999999998</v>
      </c>
      <c r="AJ2442" s="52">
        <v>22669.94</v>
      </c>
      <c r="AK2442" s="52">
        <v>25197.35</v>
      </c>
      <c r="AL2442" s="52">
        <v>24360.52</v>
      </c>
      <c r="AM2442" s="52">
        <v>20972.34</v>
      </c>
      <c r="AN2442" s="52">
        <v>21745.58</v>
      </c>
      <c r="AO2442" s="52">
        <v>23959.05</v>
      </c>
      <c r="AP2442" s="52">
        <v>25561.72</v>
      </c>
      <c r="AQ2442" s="52">
        <v>26608.39</v>
      </c>
      <c r="AR2442" s="52">
        <v>27951.25</v>
      </c>
      <c r="AS2442" s="52">
        <v>28785.63</v>
      </c>
      <c r="AT2442" s="52">
        <v>30106.880000000001</v>
      </c>
      <c r="AU2442" s="52">
        <v>32130.29</v>
      </c>
      <c r="AV2442" s="52">
        <v>34095.760000000002</v>
      </c>
      <c r="AW2442" s="52">
        <v>35717.83</v>
      </c>
      <c r="AX2442" s="52">
        <v>37501.879999999997</v>
      </c>
      <c r="AY2442" s="52">
        <v>39342.86</v>
      </c>
      <c r="AZ2442" s="52">
        <v>41282.080000000002</v>
      </c>
      <c r="BA2442" s="52">
        <v>43330.74</v>
      </c>
      <c r="BB2442" s="52">
        <v>45502.74</v>
      </c>
      <c r="BC2442">
        <v>2018</v>
      </c>
    </row>
    <row r="2443" spans="1:55" x14ac:dyDescent="0.25">
      <c r="A2443">
        <v>939</v>
      </c>
      <c r="B2443" t="s">
        <v>826</v>
      </c>
      <c r="C2443" t="s">
        <v>267</v>
      </c>
      <c r="D2443" t="s">
        <v>827</v>
      </c>
      <c r="E2443" t="s">
        <v>268</v>
      </c>
      <c r="F2443" t="s">
        <v>269</v>
      </c>
      <c r="G2443" t="s">
        <v>270</v>
      </c>
      <c r="I2443" t="s">
        <v>236</v>
      </c>
      <c r="J2443" t="s">
        <v>232</v>
      </c>
      <c r="K2443" t="s">
        <v>232</v>
      </c>
      <c r="L2443" t="s">
        <v>232</v>
      </c>
      <c r="M2443" t="s">
        <v>232</v>
      </c>
      <c r="N2443" t="s">
        <v>232</v>
      </c>
      <c r="O2443" t="s">
        <v>232</v>
      </c>
      <c r="P2443" t="s">
        <v>232</v>
      </c>
      <c r="Q2443" t="s">
        <v>232</v>
      </c>
      <c r="R2443" t="s">
        <v>232</v>
      </c>
      <c r="S2443" t="s">
        <v>232</v>
      </c>
      <c r="T2443" t="s">
        <v>232</v>
      </c>
      <c r="U2443" t="s">
        <v>232</v>
      </c>
      <c r="V2443" t="s">
        <v>232</v>
      </c>
      <c r="W2443" t="s">
        <v>232</v>
      </c>
      <c r="X2443" t="s">
        <v>232</v>
      </c>
      <c r="Y2443">
        <v>-1.256</v>
      </c>
      <c r="Z2443">
        <v>-1.722</v>
      </c>
      <c r="AA2443">
        <v>3.2450000000000001</v>
      </c>
      <c r="AB2443">
        <v>0.48</v>
      </c>
      <c r="AC2443">
        <v>-5.5330000000000004</v>
      </c>
      <c r="AD2443">
        <v>-1.153</v>
      </c>
      <c r="AE2443">
        <v>-0.63600000000000001</v>
      </c>
      <c r="AF2443">
        <v>-0.89500000000000002</v>
      </c>
      <c r="AG2443">
        <v>-1.4E-2</v>
      </c>
      <c r="AH2443">
        <v>0.623</v>
      </c>
      <c r="AI2443">
        <v>4.3620000000000001</v>
      </c>
      <c r="AJ2443">
        <v>8.9009999999999998</v>
      </c>
      <c r="AK2443">
        <v>11.917999999999999</v>
      </c>
      <c r="AL2443">
        <v>3.3919999999999999</v>
      </c>
      <c r="AM2443">
        <v>-11.335000000000001</v>
      </c>
      <c r="AN2443">
        <v>-8.8970000000000002</v>
      </c>
      <c r="AO2443">
        <v>-3.2320000000000002</v>
      </c>
      <c r="AP2443">
        <v>-1.25</v>
      </c>
      <c r="AQ2443">
        <v>-1.7330000000000001</v>
      </c>
      <c r="AR2443">
        <v>-1.377</v>
      </c>
      <c r="AS2443">
        <v>-1.863</v>
      </c>
      <c r="AT2443">
        <v>-0.96499999999999997</v>
      </c>
      <c r="AU2443">
        <v>0.627</v>
      </c>
      <c r="AV2443">
        <v>1.32</v>
      </c>
      <c r="AW2443">
        <v>0.95299999999999996</v>
      </c>
      <c r="AX2443">
        <v>0.73299999999999998</v>
      </c>
      <c r="AY2443" t="s">
        <v>232</v>
      </c>
      <c r="AZ2443" t="s">
        <v>232</v>
      </c>
      <c r="BA2443" t="s">
        <v>232</v>
      </c>
      <c r="BB2443" t="s">
        <v>232</v>
      </c>
      <c r="BC2443">
        <v>2018</v>
      </c>
    </row>
    <row r="2444" spans="1:55" x14ac:dyDescent="0.25">
      <c r="A2444">
        <v>939</v>
      </c>
      <c r="B2444" t="s">
        <v>826</v>
      </c>
      <c r="C2444" t="s">
        <v>271</v>
      </c>
      <c r="D2444" t="s">
        <v>827</v>
      </c>
      <c r="E2444" t="s">
        <v>272</v>
      </c>
      <c r="F2444" t="s">
        <v>273</v>
      </c>
      <c r="G2444" t="s">
        <v>274</v>
      </c>
      <c r="I2444" t="s">
        <v>243</v>
      </c>
      <c r="J2444" t="s">
        <v>232</v>
      </c>
      <c r="K2444" t="s">
        <v>232</v>
      </c>
      <c r="L2444" t="s">
        <v>232</v>
      </c>
      <c r="M2444" t="s">
        <v>232</v>
      </c>
      <c r="N2444" t="s">
        <v>232</v>
      </c>
      <c r="O2444" t="s">
        <v>232</v>
      </c>
      <c r="P2444" t="s">
        <v>232</v>
      </c>
      <c r="Q2444" t="s">
        <v>232</v>
      </c>
      <c r="R2444" t="s">
        <v>232</v>
      </c>
      <c r="S2444" t="s">
        <v>232</v>
      </c>
      <c r="T2444" t="s">
        <v>232</v>
      </c>
      <c r="U2444" t="s">
        <v>232</v>
      </c>
      <c r="V2444" t="s">
        <v>232</v>
      </c>
      <c r="W2444">
        <v>3.2000000000000001E-2</v>
      </c>
      <c r="X2444">
        <v>3.1E-2</v>
      </c>
      <c r="Y2444">
        <v>0.03</v>
      </c>
      <c r="Z2444">
        <v>3.1E-2</v>
      </c>
      <c r="AA2444">
        <v>3.3000000000000002E-2</v>
      </c>
      <c r="AB2444">
        <v>3.4000000000000002E-2</v>
      </c>
      <c r="AC2444">
        <v>3.2000000000000001E-2</v>
      </c>
      <c r="AD2444">
        <v>3.4000000000000002E-2</v>
      </c>
      <c r="AE2444">
        <v>3.5000000000000003E-2</v>
      </c>
      <c r="AF2444">
        <v>3.5999999999999997E-2</v>
      </c>
      <c r="AG2444">
        <v>3.7999999999999999E-2</v>
      </c>
      <c r="AH2444">
        <v>3.7999999999999999E-2</v>
      </c>
      <c r="AI2444">
        <v>0.04</v>
      </c>
      <c r="AJ2444">
        <v>4.1000000000000002E-2</v>
      </c>
      <c r="AK2444">
        <v>4.2000000000000003E-2</v>
      </c>
      <c r="AL2444">
        <v>3.9E-2</v>
      </c>
      <c r="AM2444">
        <v>3.3000000000000002E-2</v>
      </c>
      <c r="AN2444">
        <v>3.2000000000000001E-2</v>
      </c>
      <c r="AO2444">
        <v>3.3000000000000002E-2</v>
      </c>
      <c r="AP2444">
        <v>3.4000000000000002E-2</v>
      </c>
      <c r="AQ2444">
        <v>3.3000000000000002E-2</v>
      </c>
      <c r="AR2444">
        <v>3.3000000000000002E-2</v>
      </c>
      <c r="AS2444">
        <v>3.3000000000000002E-2</v>
      </c>
      <c r="AT2444">
        <v>3.3000000000000002E-2</v>
      </c>
      <c r="AU2444">
        <v>3.3000000000000002E-2</v>
      </c>
      <c r="AV2444">
        <v>3.3000000000000002E-2</v>
      </c>
      <c r="AW2444">
        <v>3.3000000000000002E-2</v>
      </c>
      <c r="AX2444">
        <v>3.3000000000000002E-2</v>
      </c>
      <c r="AY2444">
        <v>3.3000000000000002E-2</v>
      </c>
      <c r="AZ2444">
        <v>3.2000000000000001E-2</v>
      </c>
      <c r="BA2444">
        <v>3.2000000000000001E-2</v>
      </c>
      <c r="BB2444">
        <v>3.2000000000000001E-2</v>
      </c>
      <c r="BC2444">
        <v>2018</v>
      </c>
    </row>
    <row r="2445" spans="1:55" x14ac:dyDescent="0.25">
      <c r="A2445">
        <v>939</v>
      </c>
      <c r="B2445" t="s">
        <v>826</v>
      </c>
      <c r="C2445" t="s">
        <v>275</v>
      </c>
      <c r="D2445" t="s">
        <v>827</v>
      </c>
      <c r="E2445" t="s">
        <v>276</v>
      </c>
      <c r="F2445" t="s">
        <v>277</v>
      </c>
      <c r="G2445" t="s">
        <v>278</v>
      </c>
      <c r="I2445" t="s">
        <v>243</v>
      </c>
      <c r="J2445" t="s">
        <v>232</v>
      </c>
      <c r="K2445" t="s">
        <v>232</v>
      </c>
      <c r="L2445" t="s">
        <v>232</v>
      </c>
      <c r="M2445" t="s">
        <v>232</v>
      </c>
      <c r="N2445" t="s">
        <v>232</v>
      </c>
      <c r="O2445" t="s">
        <v>232</v>
      </c>
      <c r="P2445" t="s">
        <v>232</v>
      </c>
      <c r="Q2445" t="s">
        <v>232</v>
      </c>
      <c r="R2445" t="s">
        <v>232</v>
      </c>
      <c r="S2445" t="s">
        <v>232</v>
      </c>
      <c r="T2445" t="s">
        <v>232</v>
      </c>
      <c r="U2445" t="s">
        <v>232</v>
      </c>
      <c r="V2445" t="s">
        <v>232</v>
      </c>
      <c r="W2445">
        <v>0.13200000000000001</v>
      </c>
      <c r="X2445">
        <v>0.18</v>
      </c>
      <c r="Y2445">
        <v>0.23799999999999999</v>
      </c>
      <c r="Z2445">
        <v>0.29199999999999998</v>
      </c>
      <c r="AA2445">
        <v>0.316</v>
      </c>
      <c r="AB2445">
        <v>0.33700000000000002</v>
      </c>
      <c r="AC2445">
        <v>0.35699999999999998</v>
      </c>
      <c r="AD2445">
        <v>0.36199999999999999</v>
      </c>
      <c r="AE2445">
        <v>0.377</v>
      </c>
      <c r="AF2445">
        <v>0.39</v>
      </c>
      <c r="AG2445">
        <v>0.39900000000000002</v>
      </c>
      <c r="AH2445">
        <v>0.40699999999999997</v>
      </c>
      <c r="AI2445">
        <v>0.41899999999999998</v>
      </c>
      <c r="AJ2445">
        <v>0.443</v>
      </c>
      <c r="AK2445">
        <v>0.48099999999999998</v>
      </c>
      <c r="AL2445">
        <v>0.50700000000000001</v>
      </c>
      <c r="AM2445">
        <v>0.505</v>
      </c>
      <c r="AN2445">
        <v>0.50800000000000001</v>
      </c>
      <c r="AO2445">
        <v>0.52400000000000002</v>
      </c>
      <c r="AP2445">
        <v>0.53</v>
      </c>
      <c r="AQ2445">
        <v>0.54</v>
      </c>
      <c r="AR2445">
        <v>0.54600000000000004</v>
      </c>
      <c r="AS2445">
        <v>0.54500000000000004</v>
      </c>
      <c r="AT2445">
        <v>0.54700000000000004</v>
      </c>
      <c r="AU2445">
        <v>0.55800000000000005</v>
      </c>
      <c r="AV2445">
        <v>0.57099999999999995</v>
      </c>
      <c r="AW2445">
        <v>0.57599999999999996</v>
      </c>
      <c r="AX2445">
        <v>0.58099999999999996</v>
      </c>
      <c r="AY2445">
        <v>0.58699999999999997</v>
      </c>
      <c r="AZ2445">
        <v>0.59099999999999997</v>
      </c>
      <c r="BA2445">
        <v>0.59599999999999997</v>
      </c>
      <c r="BB2445">
        <v>0.6</v>
      </c>
      <c r="BC2445">
        <v>2018</v>
      </c>
    </row>
    <row r="2446" spans="1:55" x14ac:dyDescent="0.25">
      <c r="A2446">
        <v>939</v>
      </c>
      <c r="B2446" t="s">
        <v>826</v>
      </c>
      <c r="C2446" t="s">
        <v>279</v>
      </c>
      <c r="D2446" t="s">
        <v>827</v>
      </c>
      <c r="E2446" t="s">
        <v>280</v>
      </c>
      <c r="F2446" t="s">
        <v>281</v>
      </c>
      <c r="G2446" t="s">
        <v>282</v>
      </c>
      <c r="I2446" t="s">
        <v>828</v>
      </c>
      <c r="J2446" t="s">
        <v>232</v>
      </c>
      <c r="K2446" t="s">
        <v>232</v>
      </c>
      <c r="L2446" t="s">
        <v>232</v>
      </c>
      <c r="M2446" t="s">
        <v>232</v>
      </c>
      <c r="N2446" t="s">
        <v>232</v>
      </c>
      <c r="O2446" t="s">
        <v>232</v>
      </c>
      <c r="P2446" t="s">
        <v>232</v>
      </c>
      <c r="Q2446" t="s">
        <v>232</v>
      </c>
      <c r="R2446" t="s">
        <v>232</v>
      </c>
      <c r="S2446" t="s">
        <v>232</v>
      </c>
      <c r="T2446" t="s">
        <v>232</v>
      </c>
      <c r="U2446" t="s">
        <v>232</v>
      </c>
      <c r="V2446" t="s">
        <v>232</v>
      </c>
      <c r="W2446">
        <v>26.614999999999998</v>
      </c>
      <c r="X2446">
        <v>27.515000000000001</v>
      </c>
      <c r="Y2446">
        <v>28.66</v>
      </c>
      <c r="Z2446">
        <v>29.117999999999999</v>
      </c>
      <c r="AA2446">
        <v>34.505000000000003</v>
      </c>
      <c r="AB2446">
        <v>33.866999999999997</v>
      </c>
      <c r="AC2446">
        <v>27.457999999999998</v>
      </c>
      <c r="AD2446">
        <v>28.841999999999999</v>
      </c>
      <c r="AE2446">
        <v>30.099</v>
      </c>
      <c r="AF2446">
        <v>33.124000000000002</v>
      </c>
      <c r="AG2446">
        <v>35.277999999999999</v>
      </c>
      <c r="AH2446">
        <v>34.539000000000001</v>
      </c>
      <c r="AI2446">
        <v>33.183999999999997</v>
      </c>
      <c r="AJ2446">
        <v>39.345999999999997</v>
      </c>
      <c r="AK2446">
        <v>39.292000000000002</v>
      </c>
      <c r="AL2446">
        <v>30.719000000000001</v>
      </c>
      <c r="AM2446">
        <v>20.712</v>
      </c>
      <c r="AN2446">
        <v>21.274999999999999</v>
      </c>
      <c r="AO2446">
        <v>25.106999999999999</v>
      </c>
      <c r="AP2446">
        <v>29.091000000000001</v>
      </c>
      <c r="AQ2446">
        <v>26.907</v>
      </c>
      <c r="AR2446">
        <v>26.798999999999999</v>
      </c>
      <c r="AS2446">
        <v>24.933</v>
      </c>
      <c r="AT2446">
        <v>25.061</v>
      </c>
      <c r="AU2446">
        <v>26.059000000000001</v>
      </c>
      <c r="AV2446">
        <v>26.99</v>
      </c>
      <c r="AW2446">
        <v>26.324000000000002</v>
      </c>
      <c r="AX2446">
        <v>27.027000000000001</v>
      </c>
      <c r="AY2446">
        <v>27.824000000000002</v>
      </c>
      <c r="AZ2446">
        <v>28.766999999999999</v>
      </c>
      <c r="BA2446">
        <v>29.742000000000001</v>
      </c>
      <c r="BB2446">
        <v>30.742000000000001</v>
      </c>
      <c r="BC2446">
        <v>2018</v>
      </c>
    </row>
    <row r="2447" spans="1:55" x14ac:dyDescent="0.25">
      <c r="A2447">
        <v>939</v>
      </c>
      <c r="B2447" t="s">
        <v>826</v>
      </c>
      <c r="C2447" t="s">
        <v>283</v>
      </c>
      <c r="D2447" t="s">
        <v>827</v>
      </c>
      <c r="E2447" t="s">
        <v>284</v>
      </c>
      <c r="F2447" t="s">
        <v>285</v>
      </c>
      <c r="G2447" t="s">
        <v>282</v>
      </c>
      <c r="I2447" t="s">
        <v>828</v>
      </c>
      <c r="J2447" t="s">
        <v>232</v>
      </c>
      <c r="K2447" t="s">
        <v>232</v>
      </c>
      <c r="L2447" t="s">
        <v>232</v>
      </c>
      <c r="M2447" t="s">
        <v>232</v>
      </c>
      <c r="N2447" t="s">
        <v>232</v>
      </c>
      <c r="O2447" t="s">
        <v>232</v>
      </c>
      <c r="P2447" t="s">
        <v>232</v>
      </c>
      <c r="Q2447" t="s">
        <v>232</v>
      </c>
      <c r="R2447" t="s">
        <v>232</v>
      </c>
      <c r="S2447" t="s">
        <v>232</v>
      </c>
      <c r="T2447" t="s">
        <v>232</v>
      </c>
      <c r="U2447" t="s">
        <v>232</v>
      </c>
      <c r="V2447" t="s">
        <v>232</v>
      </c>
      <c r="W2447">
        <v>27.236999999999998</v>
      </c>
      <c r="X2447">
        <v>20.061</v>
      </c>
      <c r="Y2447">
        <v>20.899000000000001</v>
      </c>
      <c r="Z2447">
        <v>19.981000000000002</v>
      </c>
      <c r="AA2447">
        <v>22.042999999999999</v>
      </c>
      <c r="AB2447">
        <v>22.135000000000002</v>
      </c>
      <c r="AC2447">
        <v>21.795000000000002</v>
      </c>
      <c r="AD2447">
        <v>24.004999999999999</v>
      </c>
      <c r="AE2447">
        <v>23.797999999999998</v>
      </c>
      <c r="AF2447">
        <v>22.553999999999998</v>
      </c>
      <c r="AG2447">
        <v>22.388000000000002</v>
      </c>
      <c r="AH2447">
        <v>22.736000000000001</v>
      </c>
      <c r="AI2447">
        <v>24.712</v>
      </c>
      <c r="AJ2447">
        <v>24.774999999999999</v>
      </c>
      <c r="AK2447">
        <v>24.503</v>
      </c>
      <c r="AL2447">
        <v>22.501000000000001</v>
      </c>
      <c r="AM2447">
        <v>23.13</v>
      </c>
      <c r="AN2447">
        <v>23.074999999999999</v>
      </c>
      <c r="AO2447">
        <v>26.442</v>
      </c>
      <c r="AP2447">
        <v>27.143000000000001</v>
      </c>
      <c r="AQ2447">
        <v>27.427</v>
      </c>
      <c r="AR2447">
        <v>27.603999999999999</v>
      </c>
      <c r="AS2447">
        <v>26.594000000000001</v>
      </c>
      <c r="AT2447">
        <v>26.26</v>
      </c>
      <c r="AU2447">
        <v>28.617000000000001</v>
      </c>
      <c r="AV2447">
        <v>29.02</v>
      </c>
      <c r="AW2447">
        <v>28.187999999999999</v>
      </c>
      <c r="AX2447">
        <v>27.777000000000001</v>
      </c>
      <c r="AY2447">
        <v>27.602</v>
      </c>
      <c r="AZ2447">
        <v>27.780999999999999</v>
      </c>
      <c r="BA2447">
        <v>28.379000000000001</v>
      </c>
      <c r="BB2447">
        <v>28.925000000000001</v>
      </c>
      <c r="BC2447">
        <v>2018</v>
      </c>
    </row>
    <row r="2448" spans="1:55" x14ac:dyDescent="0.25">
      <c r="A2448">
        <v>939</v>
      </c>
      <c r="B2448" t="s">
        <v>826</v>
      </c>
      <c r="C2448" t="s">
        <v>286</v>
      </c>
      <c r="D2448" t="s">
        <v>827</v>
      </c>
      <c r="E2448" t="s">
        <v>287</v>
      </c>
      <c r="F2448" t="s">
        <v>288</v>
      </c>
      <c r="G2448" t="s">
        <v>250</v>
      </c>
      <c r="I2448" t="s">
        <v>829</v>
      </c>
      <c r="J2448" t="s">
        <v>232</v>
      </c>
      <c r="K2448" t="s">
        <v>232</v>
      </c>
      <c r="L2448" t="s">
        <v>232</v>
      </c>
      <c r="M2448" t="s">
        <v>232</v>
      </c>
      <c r="N2448" t="s">
        <v>232</v>
      </c>
      <c r="O2448" t="s">
        <v>232</v>
      </c>
      <c r="P2448" t="s">
        <v>232</v>
      </c>
      <c r="Q2448" t="s">
        <v>232</v>
      </c>
      <c r="R2448" t="s">
        <v>232</v>
      </c>
      <c r="S2448" t="s">
        <v>232</v>
      </c>
      <c r="T2448" t="s">
        <v>232</v>
      </c>
      <c r="U2448" t="s">
        <v>232</v>
      </c>
      <c r="V2448" t="s">
        <v>232</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111.286</v>
      </c>
      <c r="AX2448">
        <v>114.402</v>
      </c>
      <c r="AY2448">
        <v>117.377</v>
      </c>
      <c r="AZ2448">
        <v>120.31100000000001</v>
      </c>
      <c r="BA2448">
        <v>123.319</v>
      </c>
      <c r="BB2448">
        <v>126.402</v>
      </c>
      <c r="BC2448">
        <v>2018</v>
      </c>
    </row>
    <row r="2449" spans="1:55" x14ac:dyDescent="0.25">
      <c r="A2449">
        <v>939</v>
      </c>
      <c r="B2449" t="s">
        <v>826</v>
      </c>
      <c r="C2449" t="s">
        <v>290</v>
      </c>
      <c r="D2449" t="s">
        <v>827</v>
      </c>
      <c r="E2449" t="s">
        <v>287</v>
      </c>
      <c r="F2449" t="s">
        <v>291</v>
      </c>
      <c r="G2449" t="s">
        <v>235</v>
      </c>
      <c r="I2449" t="s">
        <v>292</v>
      </c>
      <c r="J2449" t="s">
        <v>232</v>
      </c>
      <c r="K2449" t="s">
        <v>232</v>
      </c>
      <c r="L2449" t="s">
        <v>232</v>
      </c>
      <c r="M2449" t="s">
        <v>232</v>
      </c>
      <c r="N2449" t="s">
        <v>232</v>
      </c>
      <c r="O2449" t="s">
        <v>232</v>
      </c>
      <c r="P2449" t="s">
        <v>232</v>
      </c>
      <c r="Q2449" t="s">
        <v>232</v>
      </c>
      <c r="R2449" t="s">
        <v>232</v>
      </c>
      <c r="S2449" t="s">
        <v>232</v>
      </c>
      <c r="T2449" t="s">
        <v>232</v>
      </c>
      <c r="U2449" t="s">
        <v>232</v>
      </c>
      <c r="V2449" t="s">
        <v>232</v>
      </c>
      <c r="W2449" t="s">
        <v>232</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3</v>
      </c>
      <c r="AX2449">
        <v>2.8</v>
      </c>
      <c r="AY2449">
        <v>2.6</v>
      </c>
      <c r="AZ2449">
        <v>2.5</v>
      </c>
      <c r="BA2449">
        <v>2.5</v>
      </c>
      <c r="BB2449">
        <v>2.5</v>
      </c>
      <c r="BC2449">
        <v>2018</v>
      </c>
    </row>
    <row r="2450" spans="1:55" x14ac:dyDescent="0.25">
      <c r="A2450">
        <v>939</v>
      </c>
      <c r="B2450" t="s">
        <v>826</v>
      </c>
      <c r="C2450" t="s">
        <v>293</v>
      </c>
      <c r="D2450" t="s">
        <v>827</v>
      </c>
      <c r="E2450" t="s">
        <v>294</v>
      </c>
      <c r="F2450" t="s">
        <v>295</v>
      </c>
      <c r="G2450" t="s">
        <v>250</v>
      </c>
      <c r="I2450" t="s">
        <v>829</v>
      </c>
      <c r="J2450" t="s">
        <v>232</v>
      </c>
      <c r="K2450" t="s">
        <v>232</v>
      </c>
      <c r="L2450" t="s">
        <v>232</v>
      </c>
      <c r="M2450" t="s">
        <v>232</v>
      </c>
      <c r="N2450" t="s">
        <v>232</v>
      </c>
      <c r="O2450" t="s">
        <v>232</v>
      </c>
      <c r="P2450" t="s">
        <v>232</v>
      </c>
      <c r="Q2450" t="s">
        <v>232</v>
      </c>
      <c r="R2450" t="s">
        <v>232</v>
      </c>
      <c r="S2450" t="s">
        <v>232</v>
      </c>
      <c r="T2450" t="s">
        <v>232</v>
      </c>
      <c r="U2450" t="s">
        <v>232</v>
      </c>
      <c r="V2450" t="s">
        <v>232</v>
      </c>
      <c r="W2450" t="s">
        <v>232</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111.899</v>
      </c>
      <c r="AX2450">
        <v>115.032</v>
      </c>
      <c r="AY2450">
        <v>118.023</v>
      </c>
      <c r="AZ2450">
        <v>120.974</v>
      </c>
      <c r="BA2450">
        <v>123.998</v>
      </c>
      <c r="BB2450">
        <v>127.098</v>
      </c>
      <c r="BC2450">
        <v>2018</v>
      </c>
    </row>
    <row r="2451" spans="1:55" x14ac:dyDescent="0.25">
      <c r="A2451">
        <v>939</v>
      </c>
      <c r="B2451" t="s">
        <v>826</v>
      </c>
      <c r="C2451" t="s">
        <v>296</v>
      </c>
      <c r="D2451" t="s">
        <v>827</v>
      </c>
      <c r="E2451" t="s">
        <v>294</v>
      </c>
      <c r="F2451" t="s">
        <v>297</v>
      </c>
      <c r="G2451" t="s">
        <v>235</v>
      </c>
      <c r="I2451" t="s">
        <v>298</v>
      </c>
      <c r="J2451" t="s">
        <v>232</v>
      </c>
      <c r="K2451" t="s">
        <v>232</v>
      </c>
      <c r="L2451" t="s">
        <v>232</v>
      </c>
      <c r="M2451" t="s">
        <v>232</v>
      </c>
      <c r="N2451" t="s">
        <v>232</v>
      </c>
      <c r="O2451" t="s">
        <v>232</v>
      </c>
      <c r="P2451" t="s">
        <v>232</v>
      </c>
      <c r="Q2451" t="s">
        <v>232</v>
      </c>
      <c r="R2451" t="s">
        <v>232</v>
      </c>
      <c r="S2451" t="s">
        <v>232</v>
      </c>
      <c r="T2451" t="s">
        <v>232</v>
      </c>
      <c r="U2451" t="s">
        <v>232</v>
      </c>
      <c r="V2451" t="s">
        <v>232</v>
      </c>
      <c r="W2451" t="s">
        <v>232</v>
      </c>
      <c r="X2451" t="s">
        <v>232</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3</v>
      </c>
      <c r="AX2451">
        <v>2.8</v>
      </c>
      <c r="AY2451">
        <v>2.6</v>
      </c>
      <c r="AZ2451">
        <v>2.5</v>
      </c>
      <c r="BA2451">
        <v>2.5</v>
      </c>
      <c r="BB2451">
        <v>2.5</v>
      </c>
      <c r="BC2451">
        <v>2018</v>
      </c>
    </row>
    <row r="2452" spans="1:55" x14ac:dyDescent="0.25">
      <c r="A2452">
        <v>939</v>
      </c>
      <c r="B2452" t="s">
        <v>826</v>
      </c>
      <c r="C2452" t="s">
        <v>299</v>
      </c>
      <c r="D2452" t="s">
        <v>827</v>
      </c>
      <c r="E2452" t="s">
        <v>300</v>
      </c>
      <c r="G2452" t="s">
        <v>274</v>
      </c>
    </row>
    <row r="2453" spans="1:55" x14ac:dyDescent="0.25">
      <c r="A2453">
        <v>939</v>
      </c>
      <c r="B2453" t="s">
        <v>826</v>
      </c>
      <c r="C2453" t="s">
        <v>301</v>
      </c>
      <c r="D2453" t="s">
        <v>827</v>
      </c>
      <c r="E2453" t="s">
        <v>302</v>
      </c>
      <c r="F2453" t="s">
        <v>303</v>
      </c>
      <c r="G2453" t="s">
        <v>235</v>
      </c>
      <c r="I2453" t="s">
        <v>830</v>
      </c>
      <c r="J2453" t="s">
        <v>232</v>
      </c>
      <c r="K2453" t="s">
        <v>232</v>
      </c>
      <c r="L2453" t="s">
        <v>232</v>
      </c>
      <c r="M2453" t="s">
        <v>232</v>
      </c>
      <c r="N2453" t="s">
        <v>232</v>
      </c>
      <c r="O2453" t="s">
        <v>232</v>
      </c>
      <c r="P2453" t="s">
        <v>232</v>
      </c>
      <c r="Q2453" t="s">
        <v>232</v>
      </c>
      <c r="R2453" t="s">
        <v>232</v>
      </c>
      <c r="S2453" t="s">
        <v>232</v>
      </c>
      <c r="T2453" t="s">
        <v>232</v>
      </c>
      <c r="U2453" t="s">
        <v>232</v>
      </c>
      <c r="V2453" t="s">
        <v>232</v>
      </c>
      <c r="W2453" t="s">
        <v>232</v>
      </c>
      <c r="X2453">
        <v>37.323999999999998</v>
      </c>
      <c r="Y2453">
        <v>19.382000000000001</v>
      </c>
      <c r="Z2453">
        <v>2.4569999999999999</v>
      </c>
      <c r="AA2453">
        <v>11.986000000000001</v>
      </c>
      <c r="AB2453">
        <v>11.339</v>
      </c>
      <c r="AC2453">
        <v>-9.3170000000000002</v>
      </c>
      <c r="AD2453">
        <v>-5.3540000000000001</v>
      </c>
      <c r="AE2453">
        <v>12.366</v>
      </c>
      <c r="AF2453">
        <v>13.288</v>
      </c>
      <c r="AG2453">
        <v>14.002000000000001</v>
      </c>
      <c r="AH2453">
        <v>16.137</v>
      </c>
      <c r="AI2453">
        <v>16.699000000000002</v>
      </c>
      <c r="AJ2453">
        <v>20.702999999999999</v>
      </c>
      <c r="AK2453">
        <v>12.981999999999999</v>
      </c>
      <c r="AL2453">
        <v>-6.1609999999999996</v>
      </c>
      <c r="AM2453">
        <v>-30.606000000000002</v>
      </c>
      <c r="AN2453">
        <v>21.218</v>
      </c>
      <c r="AO2453">
        <v>27.225000000000001</v>
      </c>
      <c r="AP2453">
        <v>9.6880000000000006</v>
      </c>
      <c r="AQ2453">
        <v>2.0139999999999998</v>
      </c>
      <c r="AR2453">
        <v>3.27</v>
      </c>
      <c r="AS2453">
        <v>-1.7090000000000001</v>
      </c>
      <c r="AT2453">
        <v>5.51</v>
      </c>
      <c r="AU2453">
        <v>3.6080000000000001</v>
      </c>
      <c r="AV2453">
        <v>6.12</v>
      </c>
      <c r="AW2453">
        <v>5.149</v>
      </c>
      <c r="AX2453">
        <v>4.7750000000000004</v>
      </c>
      <c r="AY2453">
        <v>4.7750000000000004</v>
      </c>
      <c r="AZ2453">
        <v>4.8010000000000002</v>
      </c>
      <c r="BA2453">
        <v>4.9009999999999998</v>
      </c>
      <c r="BB2453">
        <v>4.976</v>
      </c>
      <c r="BC2453">
        <v>2018</v>
      </c>
    </row>
    <row r="2454" spans="1:55" x14ac:dyDescent="0.25">
      <c r="A2454">
        <v>939</v>
      </c>
      <c r="B2454" t="s">
        <v>826</v>
      </c>
      <c r="C2454" t="s">
        <v>305</v>
      </c>
      <c r="D2454" t="s">
        <v>827</v>
      </c>
      <c r="E2454" t="s">
        <v>306</v>
      </c>
      <c r="F2454" t="s">
        <v>307</v>
      </c>
      <c r="G2454" t="s">
        <v>235</v>
      </c>
      <c r="I2454" t="s">
        <v>830</v>
      </c>
      <c r="J2454" t="s">
        <v>232</v>
      </c>
      <c r="K2454" t="s">
        <v>232</v>
      </c>
      <c r="L2454" t="s">
        <v>232</v>
      </c>
      <c r="M2454" t="s">
        <v>232</v>
      </c>
      <c r="N2454" t="s">
        <v>232</v>
      </c>
      <c r="O2454" t="s">
        <v>232</v>
      </c>
      <c r="P2454" t="s">
        <v>232</v>
      </c>
      <c r="Q2454" t="s">
        <v>232</v>
      </c>
      <c r="R2454" t="s">
        <v>232</v>
      </c>
      <c r="S2454" t="s">
        <v>232</v>
      </c>
      <c r="T2454" t="s">
        <v>232</v>
      </c>
      <c r="U2454" t="s">
        <v>232</v>
      </c>
      <c r="V2454" t="s">
        <v>232</v>
      </c>
      <c r="W2454" t="s">
        <v>232</v>
      </c>
      <c r="X2454">
        <v>52.982999999999997</v>
      </c>
      <c r="Y2454">
        <v>19.948</v>
      </c>
      <c r="Z2454">
        <v>1.833</v>
      </c>
      <c r="AA2454">
        <v>15.941000000000001</v>
      </c>
      <c r="AB2454">
        <v>9.0950000000000006</v>
      </c>
      <c r="AC2454">
        <v>-11.7</v>
      </c>
      <c r="AD2454">
        <v>-8.1430000000000007</v>
      </c>
      <c r="AE2454">
        <v>13.631</v>
      </c>
      <c r="AF2454">
        <v>15.58</v>
      </c>
      <c r="AG2454">
        <v>17.785</v>
      </c>
      <c r="AH2454">
        <v>16.558</v>
      </c>
      <c r="AI2454">
        <v>14.771000000000001</v>
      </c>
      <c r="AJ2454">
        <v>24.465</v>
      </c>
      <c r="AK2454">
        <v>13.819000000000001</v>
      </c>
      <c r="AL2454">
        <v>-7.0460000000000003</v>
      </c>
      <c r="AM2454">
        <v>-32.552</v>
      </c>
      <c r="AN2454">
        <v>23.227</v>
      </c>
      <c r="AO2454">
        <v>29.181000000000001</v>
      </c>
      <c r="AP2454">
        <v>9.4280000000000008</v>
      </c>
      <c r="AQ2454">
        <v>-0.42199999999999999</v>
      </c>
      <c r="AR2454">
        <v>2.988</v>
      </c>
      <c r="AS2454">
        <v>-1.7929999999999999</v>
      </c>
      <c r="AT2454">
        <v>5.3109999999999999</v>
      </c>
      <c r="AU2454">
        <v>3.3479999999999999</v>
      </c>
      <c r="AV2454">
        <v>4.3419999999999996</v>
      </c>
      <c r="AW2454">
        <v>4.8</v>
      </c>
      <c r="AX2454">
        <v>4.9000000000000004</v>
      </c>
      <c r="AY2454">
        <v>4.9000000000000004</v>
      </c>
      <c r="AZ2454">
        <v>4.9000000000000004</v>
      </c>
      <c r="BA2454">
        <v>5</v>
      </c>
      <c r="BB2454">
        <v>5.0999999999999996</v>
      </c>
      <c r="BC2454">
        <v>2018</v>
      </c>
    </row>
    <row r="2455" spans="1:55" x14ac:dyDescent="0.25">
      <c r="A2455">
        <v>939</v>
      </c>
      <c r="B2455" t="s">
        <v>826</v>
      </c>
      <c r="C2455" t="s">
        <v>308</v>
      </c>
      <c r="D2455" t="s">
        <v>827</v>
      </c>
      <c r="E2455" t="s">
        <v>309</v>
      </c>
      <c r="F2455" t="s">
        <v>310</v>
      </c>
      <c r="G2455" t="s">
        <v>235</v>
      </c>
      <c r="I2455" t="s">
        <v>830</v>
      </c>
      <c r="J2455" t="s">
        <v>232</v>
      </c>
      <c r="K2455" t="s">
        <v>232</v>
      </c>
      <c r="L2455" t="s">
        <v>232</v>
      </c>
      <c r="M2455" t="s">
        <v>232</v>
      </c>
      <c r="N2455" t="s">
        <v>232</v>
      </c>
      <c r="O2455" t="s">
        <v>232</v>
      </c>
      <c r="P2455" t="s">
        <v>232</v>
      </c>
      <c r="Q2455" t="s">
        <v>232</v>
      </c>
      <c r="R2455" t="s">
        <v>232</v>
      </c>
      <c r="S2455" t="s">
        <v>232</v>
      </c>
      <c r="T2455" t="s">
        <v>232</v>
      </c>
      <c r="U2455" t="s">
        <v>232</v>
      </c>
      <c r="V2455" t="s">
        <v>232</v>
      </c>
      <c r="W2455" t="s">
        <v>232</v>
      </c>
      <c r="X2455">
        <v>25.9</v>
      </c>
      <c r="Y2455">
        <v>19.370999999999999</v>
      </c>
      <c r="Z2455">
        <v>-2.468</v>
      </c>
      <c r="AA2455">
        <v>12.281000000000001</v>
      </c>
      <c r="AB2455">
        <v>10.426</v>
      </c>
      <c r="AC2455">
        <v>-3.6389999999999998</v>
      </c>
      <c r="AD2455">
        <v>-6.952</v>
      </c>
      <c r="AE2455">
        <v>6.3330000000000002</v>
      </c>
      <c r="AF2455">
        <v>2.8210000000000002</v>
      </c>
      <c r="AG2455">
        <v>10.172000000000001</v>
      </c>
      <c r="AH2455">
        <v>17.291</v>
      </c>
      <c r="AI2455">
        <v>19.923999999999999</v>
      </c>
      <c r="AJ2455">
        <v>9.5299999999999994</v>
      </c>
      <c r="AK2455">
        <v>12.614000000000001</v>
      </c>
      <c r="AL2455">
        <v>0.89800000000000002</v>
      </c>
      <c r="AM2455">
        <v>-20.308</v>
      </c>
      <c r="AN2455">
        <v>24.045999999999999</v>
      </c>
      <c r="AO2455">
        <v>24.17</v>
      </c>
      <c r="AP2455">
        <v>4.8140000000000001</v>
      </c>
      <c r="AQ2455">
        <v>2.7589999999999999</v>
      </c>
      <c r="AR2455">
        <v>2.843</v>
      </c>
      <c r="AS2455">
        <v>-1.444</v>
      </c>
      <c r="AT2455">
        <v>5.2130000000000001</v>
      </c>
      <c r="AU2455">
        <v>3.5070000000000001</v>
      </c>
      <c r="AV2455">
        <v>4.3019999999999996</v>
      </c>
      <c r="AW2455">
        <v>2.9849999999999999</v>
      </c>
      <c r="AX2455">
        <v>3.234</v>
      </c>
      <c r="AY2455">
        <v>3.464</v>
      </c>
      <c r="AZ2455">
        <v>3.5619999999999998</v>
      </c>
      <c r="BA2455">
        <v>3.5939999999999999</v>
      </c>
      <c r="BB2455">
        <v>3.5939999999999999</v>
      </c>
      <c r="BC2455">
        <v>2018</v>
      </c>
    </row>
    <row r="2456" spans="1:55" x14ac:dyDescent="0.25">
      <c r="A2456">
        <v>939</v>
      </c>
      <c r="B2456" t="s">
        <v>826</v>
      </c>
      <c r="C2456" t="s">
        <v>311</v>
      </c>
      <c r="D2456" t="s">
        <v>827</v>
      </c>
      <c r="E2456" t="s">
        <v>312</v>
      </c>
      <c r="F2456" t="s">
        <v>313</v>
      </c>
      <c r="G2456" t="s">
        <v>235</v>
      </c>
      <c r="I2456" t="s">
        <v>830</v>
      </c>
      <c r="J2456" t="s">
        <v>232</v>
      </c>
      <c r="K2456" t="s">
        <v>232</v>
      </c>
      <c r="L2456" t="s">
        <v>232</v>
      </c>
      <c r="M2456" t="s">
        <v>232</v>
      </c>
      <c r="N2456" t="s">
        <v>232</v>
      </c>
      <c r="O2456" t="s">
        <v>232</v>
      </c>
      <c r="P2456" t="s">
        <v>232</v>
      </c>
      <c r="Q2456" t="s">
        <v>232</v>
      </c>
      <c r="R2456" t="s">
        <v>232</v>
      </c>
      <c r="S2456" t="s">
        <v>232</v>
      </c>
      <c r="T2456" t="s">
        <v>232</v>
      </c>
      <c r="U2456" t="s">
        <v>232</v>
      </c>
      <c r="V2456" t="s">
        <v>232</v>
      </c>
      <c r="W2456" t="s">
        <v>232</v>
      </c>
      <c r="X2456">
        <v>28.192</v>
      </c>
      <c r="Y2456">
        <v>20.709</v>
      </c>
      <c r="Z2456">
        <v>-3.915</v>
      </c>
      <c r="AA2456">
        <v>17.608000000000001</v>
      </c>
      <c r="AB2456">
        <v>14.728999999999999</v>
      </c>
      <c r="AC2456">
        <v>-6.6349999999999998</v>
      </c>
      <c r="AD2456">
        <v>-14.381</v>
      </c>
      <c r="AE2456">
        <v>10</v>
      </c>
      <c r="AF2456">
        <v>8.8170000000000002</v>
      </c>
      <c r="AG2456">
        <v>14.244</v>
      </c>
      <c r="AH2456">
        <v>18.276</v>
      </c>
      <c r="AI2456">
        <v>26.73</v>
      </c>
      <c r="AJ2456">
        <v>14.867000000000001</v>
      </c>
      <c r="AK2456">
        <v>16.61</v>
      </c>
      <c r="AL2456">
        <v>-1.2090000000000001</v>
      </c>
      <c r="AM2456">
        <v>-23.902999999999999</v>
      </c>
      <c r="AN2456">
        <v>34.851999999999997</v>
      </c>
      <c r="AO2456">
        <v>32.634</v>
      </c>
      <c r="AP2456">
        <v>2.726</v>
      </c>
      <c r="AQ2456">
        <v>2.7320000000000002</v>
      </c>
      <c r="AR2456">
        <v>1.94</v>
      </c>
      <c r="AS2456">
        <v>-1.3440000000000001</v>
      </c>
      <c r="AT2456">
        <v>5.7080000000000002</v>
      </c>
      <c r="AU2456">
        <v>2.4020000000000001</v>
      </c>
      <c r="AV2456">
        <v>3.64</v>
      </c>
      <c r="AW2456">
        <v>2.5</v>
      </c>
      <c r="AX2456">
        <v>3</v>
      </c>
      <c r="AY2456">
        <v>3.3319999999999999</v>
      </c>
      <c r="AZ2456">
        <v>3.5</v>
      </c>
      <c r="BA2456">
        <v>3.5939999999999999</v>
      </c>
      <c r="BB2456">
        <v>3.5939999999999999</v>
      </c>
      <c r="BC2456">
        <v>2018</v>
      </c>
    </row>
    <row r="2457" spans="1:55" x14ac:dyDescent="0.25">
      <c r="A2457">
        <v>939</v>
      </c>
      <c r="B2457" t="s">
        <v>826</v>
      </c>
      <c r="C2457" t="s">
        <v>314</v>
      </c>
      <c r="D2457" t="s">
        <v>827</v>
      </c>
      <c r="E2457" t="s">
        <v>315</v>
      </c>
      <c r="F2457" t="s">
        <v>316</v>
      </c>
      <c r="G2457" t="s">
        <v>317</v>
      </c>
      <c r="I2457" t="s">
        <v>447</v>
      </c>
      <c r="J2457" t="s">
        <v>232</v>
      </c>
      <c r="K2457" t="s">
        <v>232</v>
      </c>
      <c r="L2457" t="s">
        <v>232</v>
      </c>
      <c r="M2457" t="s">
        <v>232</v>
      </c>
      <c r="N2457" t="s">
        <v>232</v>
      </c>
      <c r="O2457" t="s">
        <v>232</v>
      </c>
      <c r="P2457" t="s">
        <v>232</v>
      </c>
      <c r="Q2457" t="s">
        <v>232</v>
      </c>
      <c r="R2457" t="s">
        <v>232</v>
      </c>
      <c r="S2457" t="s">
        <v>232</v>
      </c>
      <c r="T2457" t="s">
        <v>232</v>
      </c>
      <c r="U2457" t="s">
        <v>232</v>
      </c>
      <c r="V2457" t="s">
        <v>232</v>
      </c>
      <c r="W2457">
        <v>6.5259999999999998</v>
      </c>
      <c r="X2457">
        <v>7.5460000000000003</v>
      </c>
      <c r="Y2457">
        <v>9.6449999999999996</v>
      </c>
      <c r="Z2457">
        <v>9.8810000000000002</v>
      </c>
      <c r="AA2457">
        <v>9.7769999999999992</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5.4059999999999997</v>
      </c>
      <c r="AW2457">
        <v>4.6929999999999996</v>
      </c>
      <c r="AX2457">
        <v>3.472</v>
      </c>
      <c r="AY2457">
        <v>3.8620000000000001</v>
      </c>
      <c r="AZ2457">
        <v>3.5859999999999999</v>
      </c>
      <c r="BA2457">
        <v>3.448</v>
      </c>
      <c r="BB2457">
        <v>3.448</v>
      </c>
      <c r="BC2457">
        <v>2018</v>
      </c>
    </row>
    <row r="2458" spans="1:55" x14ac:dyDescent="0.25">
      <c r="A2458">
        <v>939</v>
      </c>
      <c r="B2458" t="s">
        <v>826</v>
      </c>
      <c r="C2458" t="s">
        <v>318</v>
      </c>
      <c r="D2458" t="s">
        <v>827</v>
      </c>
      <c r="E2458" t="s">
        <v>319</v>
      </c>
      <c r="F2458" t="s">
        <v>320</v>
      </c>
      <c r="G2458" t="s">
        <v>321</v>
      </c>
      <c r="H2458" t="s">
        <v>322</v>
      </c>
      <c r="I2458" t="s">
        <v>447</v>
      </c>
      <c r="J2458" t="s">
        <v>232</v>
      </c>
      <c r="K2458" t="s">
        <v>232</v>
      </c>
      <c r="L2458" t="s">
        <v>232</v>
      </c>
      <c r="M2458" t="s">
        <v>232</v>
      </c>
      <c r="N2458" t="s">
        <v>232</v>
      </c>
      <c r="O2458" t="s">
        <v>232</v>
      </c>
      <c r="P2458" t="s">
        <v>232</v>
      </c>
      <c r="Q2458" t="s">
        <v>232</v>
      </c>
      <c r="R2458" t="s">
        <v>232</v>
      </c>
      <c r="S2458" t="s">
        <v>232</v>
      </c>
      <c r="T2458" t="s">
        <v>232</v>
      </c>
      <c r="U2458" t="s">
        <v>232</v>
      </c>
      <c r="V2458" t="s">
        <v>232</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0.67200000000000004</v>
      </c>
      <c r="AX2458">
        <v>0.67600000000000005</v>
      </c>
      <c r="AY2458" t="s">
        <v>232</v>
      </c>
      <c r="AZ2458" t="s">
        <v>232</v>
      </c>
      <c r="BA2458" t="s">
        <v>232</v>
      </c>
      <c r="BB2458" t="s">
        <v>232</v>
      </c>
      <c r="BC2458">
        <v>2018</v>
      </c>
    </row>
    <row r="2459" spans="1:55" x14ac:dyDescent="0.25">
      <c r="A2459">
        <v>939</v>
      </c>
      <c r="B2459" t="s">
        <v>826</v>
      </c>
      <c r="C2459" t="s">
        <v>323</v>
      </c>
      <c r="D2459" t="s">
        <v>827</v>
      </c>
      <c r="E2459" t="s">
        <v>324</v>
      </c>
      <c r="F2459" t="s">
        <v>325</v>
      </c>
      <c r="G2459" t="s">
        <v>321</v>
      </c>
      <c r="H2459" t="s">
        <v>322</v>
      </c>
      <c r="I2459" t="s">
        <v>448</v>
      </c>
      <c r="J2459" t="s">
        <v>232</v>
      </c>
      <c r="K2459" t="s">
        <v>232</v>
      </c>
      <c r="L2459" t="s">
        <v>232</v>
      </c>
      <c r="M2459" t="s">
        <v>232</v>
      </c>
      <c r="N2459" t="s">
        <v>232</v>
      </c>
      <c r="O2459" t="s">
        <v>232</v>
      </c>
      <c r="P2459" t="s">
        <v>232</v>
      </c>
      <c r="Q2459" t="s">
        <v>232</v>
      </c>
      <c r="R2459" t="s">
        <v>232</v>
      </c>
      <c r="S2459" t="s">
        <v>232</v>
      </c>
      <c r="T2459" t="s">
        <v>232</v>
      </c>
      <c r="U2459" t="s">
        <v>232</v>
      </c>
      <c r="V2459" t="s">
        <v>232</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1.319</v>
      </c>
      <c r="AW2459">
        <v>1.319</v>
      </c>
      <c r="AX2459">
        <v>1.32</v>
      </c>
      <c r="AY2459">
        <v>1.32</v>
      </c>
      <c r="AZ2459">
        <v>1.32</v>
      </c>
      <c r="BA2459">
        <v>1.32</v>
      </c>
      <c r="BB2459">
        <v>1.319</v>
      </c>
      <c r="BC2459">
        <v>2018</v>
      </c>
    </row>
    <row r="2460" spans="1:55" x14ac:dyDescent="0.25">
      <c r="A2460">
        <v>939</v>
      </c>
      <c r="B2460" t="s">
        <v>826</v>
      </c>
      <c r="C2460" t="s">
        <v>327</v>
      </c>
      <c r="D2460" t="s">
        <v>827</v>
      </c>
      <c r="E2460" t="s">
        <v>328</v>
      </c>
      <c r="F2460" t="s">
        <v>329</v>
      </c>
      <c r="G2460" t="s">
        <v>229</v>
      </c>
      <c r="H2460" t="s">
        <v>230</v>
      </c>
      <c r="I2460" t="s">
        <v>831</v>
      </c>
      <c r="J2460" t="s">
        <v>232</v>
      </c>
      <c r="K2460" t="s">
        <v>232</v>
      </c>
      <c r="L2460" t="s">
        <v>232</v>
      </c>
      <c r="M2460" t="s">
        <v>232</v>
      </c>
      <c r="N2460" t="s">
        <v>232</v>
      </c>
      <c r="O2460" t="s">
        <v>232</v>
      </c>
      <c r="P2460" t="s">
        <v>232</v>
      </c>
      <c r="Q2460" t="s">
        <v>232</v>
      </c>
      <c r="R2460" t="s">
        <v>232</v>
      </c>
      <c r="S2460" t="s">
        <v>232</v>
      </c>
      <c r="T2460" t="s">
        <v>232</v>
      </c>
      <c r="U2460" t="s">
        <v>232</v>
      </c>
      <c r="V2460" t="s">
        <v>232</v>
      </c>
      <c r="W2460" t="s">
        <v>232</v>
      </c>
      <c r="X2460" t="s">
        <v>232</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7.7309999999999999</v>
      </c>
      <c r="AS2460">
        <v>8.1989999999999998</v>
      </c>
      <c r="AT2460">
        <v>8.51</v>
      </c>
      <c r="AU2460">
        <v>9.1820000000000004</v>
      </c>
      <c r="AV2460">
        <v>10.282999999999999</v>
      </c>
      <c r="AW2460">
        <v>10.887</v>
      </c>
      <c r="AX2460">
        <v>11.526</v>
      </c>
      <c r="AY2460">
        <v>12.151</v>
      </c>
      <c r="AZ2460">
        <v>12.782</v>
      </c>
      <c r="BA2460">
        <v>13.417999999999999</v>
      </c>
      <c r="BB2460">
        <v>14.090999999999999</v>
      </c>
      <c r="BC2460">
        <v>2017</v>
      </c>
    </row>
    <row r="2461" spans="1:55" x14ac:dyDescent="0.25">
      <c r="A2461">
        <v>939</v>
      </c>
      <c r="B2461" t="s">
        <v>826</v>
      </c>
      <c r="C2461" t="s">
        <v>331</v>
      </c>
      <c r="D2461" t="s">
        <v>827</v>
      </c>
      <c r="E2461" t="s">
        <v>328</v>
      </c>
      <c r="F2461" t="s">
        <v>329</v>
      </c>
      <c r="G2461" t="s">
        <v>282</v>
      </c>
      <c r="I2461" t="s">
        <v>332</v>
      </c>
      <c r="J2461" t="s">
        <v>232</v>
      </c>
      <c r="K2461" t="s">
        <v>232</v>
      </c>
      <c r="L2461" t="s">
        <v>232</v>
      </c>
      <c r="M2461" t="s">
        <v>232</v>
      </c>
      <c r="N2461" t="s">
        <v>232</v>
      </c>
      <c r="O2461" t="s">
        <v>232</v>
      </c>
      <c r="P2461" t="s">
        <v>232</v>
      </c>
      <c r="Q2461" t="s">
        <v>232</v>
      </c>
      <c r="R2461" t="s">
        <v>232</v>
      </c>
      <c r="S2461" t="s">
        <v>232</v>
      </c>
      <c r="T2461" t="s">
        <v>232</v>
      </c>
      <c r="U2461" t="s">
        <v>232</v>
      </c>
      <c r="V2461" t="s">
        <v>232</v>
      </c>
      <c r="W2461" t="s">
        <v>232</v>
      </c>
      <c r="X2461" t="s">
        <v>232</v>
      </c>
      <c r="Y2461">
        <v>40.476999999999997</v>
      </c>
      <c r="Z2461">
        <v>38.066000000000003</v>
      </c>
      <c r="AA2461">
        <v>39.503999999999998</v>
      </c>
      <c r="AB2461">
        <v>39.997</v>
      </c>
      <c r="AC2461">
        <v>37.472999999999999</v>
      </c>
      <c r="AD2461">
        <v>36.299999999999997</v>
      </c>
      <c r="AE2461">
        <v>35.204999999999998</v>
      </c>
      <c r="AF2461">
        <v>36.51</v>
      </c>
      <c r="AG2461">
        <v>36.978000000000002</v>
      </c>
      <c r="AH2461">
        <v>36.716999999999999</v>
      </c>
      <c r="AI2461">
        <v>35.103000000000002</v>
      </c>
      <c r="AJ2461">
        <v>36.470999999999997</v>
      </c>
      <c r="AK2461">
        <v>36.807000000000002</v>
      </c>
      <c r="AL2461">
        <v>37.082999999999998</v>
      </c>
      <c r="AM2461">
        <v>43.87</v>
      </c>
      <c r="AN2461">
        <v>40.700000000000003</v>
      </c>
      <c r="AO2461">
        <v>38.584000000000003</v>
      </c>
      <c r="AP2461">
        <v>39.045000000000002</v>
      </c>
      <c r="AQ2461">
        <v>38.281999999999996</v>
      </c>
      <c r="AR2461">
        <v>38.536999999999999</v>
      </c>
      <c r="AS2461">
        <v>39.703000000000003</v>
      </c>
      <c r="AT2461">
        <v>39.246000000000002</v>
      </c>
      <c r="AU2461">
        <v>38.881</v>
      </c>
      <c r="AV2461">
        <v>40.08</v>
      </c>
      <c r="AW2461">
        <v>40.128</v>
      </c>
      <c r="AX2461">
        <v>40.087000000000003</v>
      </c>
      <c r="AY2461">
        <v>39.874000000000002</v>
      </c>
      <c r="AZ2461">
        <v>39.664999999999999</v>
      </c>
      <c r="BA2461">
        <v>39.384</v>
      </c>
      <c r="BB2461">
        <v>39.110999999999997</v>
      </c>
      <c r="BC2461">
        <v>2017</v>
      </c>
    </row>
    <row r="2462" spans="1:55" x14ac:dyDescent="0.25">
      <c r="A2462">
        <v>939</v>
      </c>
      <c r="B2462" t="s">
        <v>826</v>
      </c>
      <c r="C2462" t="s">
        <v>333</v>
      </c>
      <c r="D2462" t="s">
        <v>827</v>
      </c>
      <c r="E2462" t="s">
        <v>334</v>
      </c>
      <c r="F2462" t="s">
        <v>335</v>
      </c>
      <c r="G2462" t="s">
        <v>229</v>
      </c>
      <c r="H2462" t="s">
        <v>230</v>
      </c>
      <c r="I2462" t="s">
        <v>831</v>
      </c>
      <c r="J2462" t="s">
        <v>232</v>
      </c>
      <c r="K2462" t="s">
        <v>232</v>
      </c>
      <c r="L2462" t="s">
        <v>232</v>
      </c>
      <c r="M2462" t="s">
        <v>232</v>
      </c>
      <c r="N2462" t="s">
        <v>232</v>
      </c>
      <c r="O2462" t="s">
        <v>232</v>
      </c>
      <c r="P2462" t="s">
        <v>232</v>
      </c>
      <c r="Q2462" t="s">
        <v>232</v>
      </c>
      <c r="R2462" t="s">
        <v>232</v>
      </c>
      <c r="S2462" t="s">
        <v>232</v>
      </c>
      <c r="T2462" t="s">
        <v>232</v>
      </c>
      <c r="U2462" t="s">
        <v>232</v>
      </c>
      <c r="V2462" t="s">
        <v>232</v>
      </c>
      <c r="W2462" t="s">
        <v>232</v>
      </c>
      <c r="X2462" t="s">
        <v>232</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7.5970000000000004</v>
      </c>
      <c r="AS2462">
        <v>8.1850000000000005</v>
      </c>
      <c r="AT2462">
        <v>8.5709999999999997</v>
      </c>
      <c r="AU2462">
        <v>9.2479999999999993</v>
      </c>
      <c r="AV2462">
        <v>10.223000000000001</v>
      </c>
      <c r="AW2462">
        <v>10.821</v>
      </c>
      <c r="AX2462">
        <v>11.464</v>
      </c>
      <c r="AY2462">
        <v>12.121</v>
      </c>
      <c r="AZ2462">
        <v>12.782</v>
      </c>
      <c r="BA2462">
        <v>13.404999999999999</v>
      </c>
      <c r="BB2462">
        <v>14.076000000000001</v>
      </c>
      <c r="BC2462">
        <v>2017</v>
      </c>
    </row>
    <row r="2463" spans="1:55" x14ac:dyDescent="0.25">
      <c r="A2463">
        <v>939</v>
      </c>
      <c r="B2463" t="s">
        <v>826</v>
      </c>
      <c r="C2463" t="s">
        <v>336</v>
      </c>
      <c r="D2463" t="s">
        <v>827</v>
      </c>
      <c r="E2463" t="s">
        <v>334</v>
      </c>
      <c r="F2463" t="s">
        <v>335</v>
      </c>
      <c r="G2463" t="s">
        <v>282</v>
      </c>
      <c r="I2463" t="s">
        <v>337</v>
      </c>
      <c r="J2463" t="s">
        <v>232</v>
      </c>
      <c r="K2463" t="s">
        <v>232</v>
      </c>
      <c r="L2463" t="s">
        <v>232</v>
      </c>
      <c r="M2463" t="s">
        <v>232</v>
      </c>
      <c r="N2463" t="s">
        <v>232</v>
      </c>
      <c r="O2463" t="s">
        <v>232</v>
      </c>
      <c r="P2463" t="s">
        <v>232</v>
      </c>
      <c r="Q2463" t="s">
        <v>232</v>
      </c>
      <c r="R2463" t="s">
        <v>232</v>
      </c>
      <c r="S2463" t="s">
        <v>232</v>
      </c>
      <c r="T2463" t="s">
        <v>232</v>
      </c>
      <c r="U2463" t="s">
        <v>232</v>
      </c>
      <c r="V2463" t="s">
        <v>232</v>
      </c>
      <c r="W2463" t="s">
        <v>232</v>
      </c>
      <c r="X2463" t="s">
        <v>232</v>
      </c>
      <c r="Y2463">
        <v>40.713999999999999</v>
      </c>
      <c r="Z2463">
        <v>38.978999999999999</v>
      </c>
      <c r="AA2463">
        <v>36.445</v>
      </c>
      <c r="AB2463">
        <v>39.314999999999998</v>
      </c>
      <c r="AC2463">
        <v>40.886000000000003</v>
      </c>
      <c r="AD2463">
        <v>36.387999999999998</v>
      </c>
      <c r="AE2463">
        <v>35.024999999999999</v>
      </c>
      <c r="AF2463">
        <v>36.106000000000002</v>
      </c>
      <c r="AG2463">
        <v>35.177</v>
      </c>
      <c r="AH2463">
        <v>34.329000000000001</v>
      </c>
      <c r="AI2463">
        <v>33.981000000000002</v>
      </c>
      <c r="AJ2463">
        <v>33.566000000000003</v>
      </c>
      <c r="AK2463">
        <v>34.088000000000001</v>
      </c>
      <c r="AL2463">
        <v>39.749000000000002</v>
      </c>
      <c r="AM2463">
        <v>46.052</v>
      </c>
      <c r="AN2463">
        <v>40.512999999999998</v>
      </c>
      <c r="AO2463">
        <v>37.426000000000002</v>
      </c>
      <c r="AP2463">
        <v>39.302999999999997</v>
      </c>
      <c r="AQ2463">
        <v>38.451999999999998</v>
      </c>
      <c r="AR2463">
        <v>37.869999999999997</v>
      </c>
      <c r="AS2463">
        <v>39.634</v>
      </c>
      <c r="AT2463">
        <v>39.529000000000003</v>
      </c>
      <c r="AU2463">
        <v>39.159999999999997</v>
      </c>
      <c r="AV2463">
        <v>39.847000000000001</v>
      </c>
      <c r="AW2463">
        <v>39.884999999999998</v>
      </c>
      <c r="AX2463">
        <v>39.874000000000002</v>
      </c>
      <c r="AY2463">
        <v>39.774000000000001</v>
      </c>
      <c r="AZ2463">
        <v>39.664000000000001</v>
      </c>
      <c r="BA2463">
        <v>39.344000000000001</v>
      </c>
      <c r="BB2463">
        <v>39.067999999999998</v>
      </c>
      <c r="BC2463">
        <v>2017</v>
      </c>
    </row>
    <row r="2464" spans="1:55" x14ac:dyDescent="0.25">
      <c r="A2464">
        <v>939</v>
      </c>
      <c r="B2464" t="s">
        <v>826</v>
      </c>
      <c r="C2464" t="s">
        <v>338</v>
      </c>
      <c r="D2464" t="s">
        <v>827</v>
      </c>
      <c r="E2464" t="s">
        <v>339</v>
      </c>
      <c r="F2464" t="s">
        <v>340</v>
      </c>
      <c r="G2464" t="s">
        <v>229</v>
      </c>
      <c r="H2464" t="s">
        <v>230</v>
      </c>
      <c r="I2464" t="s">
        <v>831</v>
      </c>
      <c r="J2464" t="s">
        <v>232</v>
      </c>
      <c r="K2464" t="s">
        <v>232</v>
      </c>
      <c r="L2464" t="s">
        <v>232</v>
      </c>
      <c r="M2464" t="s">
        <v>232</v>
      </c>
      <c r="N2464" t="s">
        <v>232</v>
      </c>
      <c r="O2464" t="s">
        <v>232</v>
      </c>
      <c r="P2464" t="s">
        <v>232</v>
      </c>
      <c r="Q2464" t="s">
        <v>232</v>
      </c>
      <c r="R2464" t="s">
        <v>232</v>
      </c>
      <c r="S2464" t="s">
        <v>232</v>
      </c>
      <c r="T2464" t="s">
        <v>232</v>
      </c>
      <c r="U2464" t="s">
        <v>232</v>
      </c>
      <c r="V2464" t="s">
        <v>232</v>
      </c>
      <c r="W2464" t="s">
        <v>232</v>
      </c>
      <c r="X2464" t="s">
        <v>232</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0.13400000000000001</v>
      </c>
      <c r="AS2464">
        <v>1.4E-2</v>
      </c>
      <c r="AT2464">
        <v>-6.0999999999999999E-2</v>
      </c>
      <c r="AU2464">
        <v>-6.6000000000000003E-2</v>
      </c>
      <c r="AV2464">
        <v>0.06</v>
      </c>
      <c r="AW2464">
        <v>6.6000000000000003E-2</v>
      </c>
      <c r="AX2464">
        <v>6.0999999999999999E-2</v>
      </c>
      <c r="AY2464">
        <v>0.03</v>
      </c>
      <c r="AZ2464" t="s">
        <v>374</v>
      </c>
      <c r="BA2464">
        <v>1.2999999999999999E-2</v>
      </c>
      <c r="BB2464">
        <v>1.4999999999999999E-2</v>
      </c>
      <c r="BC2464">
        <v>2017</v>
      </c>
    </row>
    <row r="2465" spans="1:55" x14ac:dyDescent="0.25">
      <c r="A2465">
        <v>939</v>
      </c>
      <c r="B2465" t="s">
        <v>826</v>
      </c>
      <c r="C2465" t="s">
        <v>341</v>
      </c>
      <c r="D2465" t="s">
        <v>827</v>
      </c>
      <c r="E2465" t="s">
        <v>339</v>
      </c>
      <c r="F2465" t="s">
        <v>340</v>
      </c>
      <c r="G2465" t="s">
        <v>282</v>
      </c>
      <c r="I2465" t="s">
        <v>342</v>
      </c>
      <c r="J2465" t="s">
        <v>232</v>
      </c>
      <c r="K2465" t="s">
        <v>232</v>
      </c>
      <c r="L2465" t="s">
        <v>232</v>
      </c>
      <c r="M2465" t="s">
        <v>232</v>
      </c>
      <c r="N2465" t="s">
        <v>232</v>
      </c>
      <c r="O2465" t="s">
        <v>232</v>
      </c>
      <c r="P2465" t="s">
        <v>232</v>
      </c>
      <c r="Q2465" t="s">
        <v>232</v>
      </c>
      <c r="R2465" t="s">
        <v>232</v>
      </c>
      <c r="S2465" t="s">
        <v>232</v>
      </c>
      <c r="T2465" t="s">
        <v>232</v>
      </c>
      <c r="U2465" t="s">
        <v>232</v>
      </c>
      <c r="V2465" t="s">
        <v>232</v>
      </c>
      <c r="W2465" t="s">
        <v>232</v>
      </c>
      <c r="X2465" t="s">
        <v>232</v>
      </c>
      <c r="Y2465">
        <v>-0.23699999999999999</v>
      </c>
      <c r="Z2465">
        <v>-0.91300000000000003</v>
      </c>
      <c r="AA2465">
        <v>3.0590000000000002</v>
      </c>
      <c r="AB2465">
        <v>0.68200000000000005</v>
      </c>
      <c r="AC2465">
        <v>-3.4140000000000001</v>
      </c>
      <c r="AD2465">
        <v>-8.7999999999999995E-2</v>
      </c>
      <c r="AE2465">
        <v>0.18</v>
      </c>
      <c r="AF2465">
        <v>0.40400000000000003</v>
      </c>
      <c r="AG2465">
        <v>1.8009999999999999</v>
      </c>
      <c r="AH2465">
        <v>2.3879999999999999</v>
      </c>
      <c r="AI2465">
        <v>1.1220000000000001</v>
      </c>
      <c r="AJ2465">
        <v>2.9049999999999998</v>
      </c>
      <c r="AK2465">
        <v>2.718</v>
      </c>
      <c r="AL2465">
        <v>-2.6659999999999999</v>
      </c>
      <c r="AM2465">
        <v>-2.1819999999999999</v>
      </c>
      <c r="AN2465">
        <v>0.187</v>
      </c>
      <c r="AO2465">
        <v>1.1579999999999999</v>
      </c>
      <c r="AP2465">
        <v>-0.25700000000000001</v>
      </c>
      <c r="AQ2465">
        <v>-0.17</v>
      </c>
      <c r="AR2465">
        <v>0.66800000000000004</v>
      </c>
      <c r="AS2465">
        <v>6.9000000000000006E-2</v>
      </c>
      <c r="AT2465">
        <v>-0.28199999999999997</v>
      </c>
      <c r="AU2465">
        <v>-0.28000000000000003</v>
      </c>
      <c r="AV2465">
        <v>0.23400000000000001</v>
      </c>
      <c r="AW2465">
        <v>0.24299999999999999</v>
      </c>
      <c r="AX2465">
        <v>0.21299999999999999</v>
      </c>
      <c r="AY2465">
        <v>0.1</v>
      </c>
      <c r="AZ2465">
        <v>1E-3</v>
      </c>
      <c r="BA2465">
        <v>0.04</v>
      </c>
      <c r="BB2465">
        <v>4.2999999999999997E-2</v>
      </c>
      <c r="BC2465">
        <v>2017</v>
      </c>
    </row>
    <row r="2466" spans="1:55" x14ac:dyDescent="0.25">
      <c r="A2466">
        <v>939</v>
      </c>
      <c r="B2466" t="s">
        <v>826</v>
      </c>
      <c r="C2466" t="s">
        <v>343</v>
      </c>
      <c r="D2466" t="s">
        <v>827</v>
      </c>
      <c r="E2466" t="s">
        <v>344</v>
      </c>
      <c r="F2466" t="s">
        <v>345</v>
      </c>
      <c r="G2466" t="s">
        <v>229</v>
      </c>
      <c r="H2466" t="s">
        <v>230</v>
      </c>
      <c r="I2466" t="s">
        <v>831</v>
      </c>
      <c r="J2466" t="s">
        <v>232</v>
      </c>
      <c r="K2466" t="s">
        <v>232</v>
      </c>
      <c r="L2466" t="s">
        <v>232</v>
      </c>
      <c r="M2466" t="s">
        <v>232</v>
      </c>
      <c r="N2466" t="s">
        <v>232</v>
      </c>
      <c r="O2466" t="s">
        <v>232</v>
      </c>
      <c r="P2466" t="s">
        <v>232</v>
      </c>
      <c r="Q2466" t="s">
        <v>232</v>
      </c>
      <c r="R2466" t="s">
        <v>232</v>
      </c>
      <c r="S2466" t="s">
        <v>232</v>
      </c>
      <c r="T2466" t="s">
        <v>232</v>
      </c>
      <c r="U2466" t="s">
        <v>232</v>
      </c>
      <c r="V2466" t="s">
        <v>232</v>
      </c>
      <c r="W2466" t="s">
        <v>232</v>
      </c>
      <c r="X2466" t="s">
        <v>232</v>
      </c>
      <c r="Y2466" t="s">
        <v>232</v>
      </c>
      <c r="Z2466" t="s">
        <v>232</v>
      </c>
      <c r="AA2466" t="s">
        <v>232</v>
      </c>
      <c r="AB2466" t="s">
        <v>232</v>
      </c>
      <c r="AC2466" t="s">
        <v>232</v>
      </c>
      <c r="AD2466">
        <v>1.7000000000000001E-2</v>
      </c>
      <c r="AE2466">
        <v>2.5999999999999999E-2</v>
      </c>
      <c r="AF2466">
        <v>5.3999999999999999E-2</v>
      </c>
      <c r="AG2466">
        <v>0.157</v>
      </c>
      <c r="AH2466">
        <v>0.21199999999999999</v>
      </c>
      <c r="AI2466">
        <v>-0.02</v>
      </c>
      <c r="AJ2466">
        <v>2.4E-2</v>
      </c>
      <c r="AK2466">
        <v>-0.13300000000000001</v>
      </c>
      <c r="AL2466">
        <v>-0.621</v>
      </c>
      <c r="AM2466">
        <v>0.156</v>
      </c>
      <c r="AN2466">
        <v>0.185</v>
      </c>
      <c r="AO2466">
        <v>0.124</v>
      </c>
      <c r="AP2466">
        <v>0.19600000000000001</v>
      </c>
      <c r="AQ2466">
        <v>0.13100000000000001</v>
      </c>
      <c r="AR2466">
        <v>0.26700000000000002</v>
      </c>
      <c r="AS2466">
        <v>0.25</v>
      </c>
      <c r="AT2466">
        <v>6.9000000000000006E-2</v>
      </c>
      <c r="AU2466">
        <v>-3.4000000000000002E-2</v>
      </c>
      <c r="AV2466">
        <v>-2.1999999999999999E-2</v>
      </c>
      <c r="AW2466" t="s">
        <v>374</v>
      </c>
      <c r="AX2466" t="s">
        <v>374</v>
      </c>
      <c r="AY2466" t="s">
        <v>374</v>
      </c>
      <c r="AZ2466" t="s">
        <v>374</v>
      </c>
      <c r="BA2466">
        <v>-3.0000000000000001E-3</v>
      </c>
      <c r="BB2466">
        <v>-1.4E-2</v>
      </c>
      <c r="BC2466">
        <v>2017</v>
      </c>
    </row>
    <row r="2467" spans="1:55" x14ac:dyDescent="0.25">
      <c r="A2467">
        <v>939</v>
      </c>
      <c r="B2467" t="s">
        <v>826</v>
      </c>
      <c r="C2467" t="s">
        <v>346</v>
      </c>
      <c r="D2467" t="s">
        <v>827</v>
      </c>
      <c r="E2467" t="s">
        <v>344</v>
      </c>
      <c r="F2467" t="s">
        <v>345</v>
      </c>
      <c r="G2467" t="s">
        <v>270</v>
      </c>
      <c r="I2467" t="s">
        <v>397</v>
      </c>
      <c r="J2467" t="s">
        <v>232</v>
      </c>
      <c r="K2467" t="s">
        <v>232</v>
      </c>
      <c r="L2467" t="s">
        <v>232</v>
      </c>
      <c r="M2467" t="s">
        <v>232</v>
      </c>
      <c r="N2467" t="s">
        <v>232</v>
      </c>
      <c r="O2467" t="s">
        <v>232</v>
      </c>
      <c r="P2467" t="s">
        <v>232</v>
      </c>
      <c r="Q2467" t="s">
        <v>232</v>
      </c>
      <c r="R2467" t="s">
        <v>232</v>
      </c>
      <c r="S2467" t="s">
        <v>232</v>
      </c>
      <c r="T2467" t="s">
        <v>232</v>
      </c>
      <c r="U2467" t="s">
        <v>232</v>
      </c>
      <c r="V2467" t="s">
        <v>232</v>
      </c>
      <c r="W2467" t="s">
        <v>232</v>
      </c>
      <c r="X2467" t="s">
        <v>232</v>
      </c>
      <c r="Y2467" t="s">
        <v>232</v>
      </c>
      <c r="Z2467" t="s">
        <v>232</v>
      </c>
      <c r="AA2467" t="s">
        <v>232</v>
      </c>
      <c r="AB2467" t="s">
        <v>232</v>
      </c>
      <c r="AC2467" t="s">
        <v>232</v>
      </c>
      <c r="AD2467">
        <v>0.27100000000000002</v>
      </c>
      <c r="AE2467">
        <v>0.373</v>
      </c>
      <c r="AF2467">
        <v>0.68400000000000005</v>
      </c>
      <c r="AG2467">
        <v>1.806</v>
      </c>
      <c r="AH2467">
        <v>2.194</v>
      </c>
      <c r="AI2467">
        <v>-0.182</v>
      </c>
      <c r="AJ2467">
        <v>0.19400000000000001</v>
      </c>
      <c r="AK2467">
        <v>-0.91800000000000004</v>
      </c>
      <c r="AL2467">
        <v>-3.8860000000000001</v>
      </c>
      <c r="AM2467">
        <v>0.97699999999999998</v>
      </c>
      <c r="AN2467">
        <v>1.145</v>
      </c>
      <c r="AO2467">
        <v>0.71799999999999997</v>
      </c>
      <c r="AP2467">
        <v>1.077</v>
      </c>
      <c r="AQ2467">
        <v>0.67900000000000005</v>
      </c>
      <c r="AR2467">
        <v>1.3109999999999999</v>
      </c>
      <c r="AS2467">
        <v>1.1890000000000001</v>
      </c>
      <c r="AT2467">
        <v>0.316</v>
      </c>
      <c r="AU2467">
        <v>-0.14499999999999999</v>
      </c>
      <c r="AV2467">
        <v>-8.7999999999999995E-2</v>
      </c>
      <c r="AW2467" t="s">
        <v>374</v>
      </c>
      <c r="AX2467" t="s">
        <v>374</v>
      </c>
      <c r="AY2467" t="s">
        <v>374</v>
      </c>
      <c r="AZ2467" t="s">
        <v>374</v>
      </c>
      <c r="BA2467">
        <v>-0.01</v>
      </c>
      <c r="BB2467">
        <v>-0.04</v>
      </c>
      <c r="BC2467">
        <v>2017</v>
      </c>
    </row>
    <row r="2468" spans="1:55" x14ac:dyDescent="0.25">
      <c r="A2468">
        <v>939</v>
      </c>
      <c r="B2468" t="s">
        <v>826</v>
      </c>
      <c r="C2468" t="s">
        <v>347</v>
      </c>
      <c r="D2468" t="s">
        <v>827</v>
      </c>
      <c r="E2468" t="s">
        <v>348</v>
      </c>
      <c r="F2468" t="s">
        <v>349</v>
      </c>
      <c r="G2468" t="s">
        <v>229</v>
      </c>
      <c r="H2468" t="s">
        <v>230</v>
      </c>
      <c r="I2468" t="s">
        <v>831</v>
      </c>
      <c r="J2468" t="s">
        <v>232</v>
      </c>
      <c r="K2468" t="s">
        <v>232</v>
      </c>
      <c r="L2468" t="s">
        <v>232</v>
      </c>
      <c r="M2468" t="s">
        <v>232</v>
      </c>
      <c r="N2468" t="s">
        <v>232</v>
      </c>
      <c r="O2468" t="s">
        <v>232</v>
      </c>
      <c r="P2468" t="s">
        <v>232</v>
      </c>
      <c r="Q2468" t="s">
        <v>232</v>
      </c>
      <c r="R2468" t="s">
        <v>232</v>
      </c>
      <c r="S2468" t="s">
        <v>232</v>
      </c>
      <c r="T2468" t="s">
        <v>232</v>
      </c>
      <c r="U2468" t="s">
        <v>232</v>
      </c>
      <c r="V2468" t="s">
        <v>232</v>
      </c>
      <c r="W2468" t="s">
        <v>232</v>
      </c>
      <c r="X2468" t="s">
        <v>232</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374</v>
      </c>
      <c r="AO2468">
        <v>0.16400000000000001</v>
      </c>
      <c r="AP2468">
        <v>-6.3E-2</v>
      </c>
      <c r="AQ2468">
        <v>-4.7E-2</v>
      </c>
      <c r="AR2468">
        <v>0.11899999999999999</v>
      </c>
      <c r="AS2468">
        <v>-6.0000000000000001E-3</v>
      </c>
      <c r="AT2468">
        <v>-8.1000000000000003E-2</v>
      </c>
      <c r="AU2468">
        <v>-7.6999999999999999E-2</v>
      </c>
      <c r="AV2468">
        <v>5.1999999999999998E-2</v>
      </c>
      <c r="AW2468">
        <v>5.7000000000000002E-2</v>
      </c>
      <c r="AX2468">
        <v>5.2999999999999999E-2</v>
      </c>
      <c r="AY2468">
        <v>2.3E-2</v>
      </c>
      <c r="AZ2468">
        <v>-7.0000000000000001E-3</v>
      </c>
      <c r="BA2468">
        <v>7.0000000000000001E-3</v>
      </c>
      <c r="BB2468">
        <v>0.01</v>
      </c>
      <c r="BC2468">
        <v>2017</v>
      </c>
    </row>
    <row r="2469" spans="1:55" x14ac:dyDescent="0.25">
      <c r="A2469">
        <v>939</v>
      </c>
      <c r="B2469" t="s">
        <v>826</v>
      </c>
      <c r="C2469" t="s">
        <v>350</v>
      </c>
      <c r="D2469" t="s">
        <v>827</v>
      </c>
      <c r="E2469" t="s">
        <v>348</v>
      </c>
      <c r="F2469" t="s">
        <v>349</v>
      </c>
      <c r="G2469" t="s">
        <v>282</v>
      </c>
      <c r="I2469" t="s">
        <v>351</v>
      </c>
      <c r="J2469" t="s">
        <v>232</v>
      </c>
      <c r="K2469" t="s">
        <v>232</v>
      </c>
      <c r="L2469" t="s">
        <v>232</v>
      </c>
      <c r="M2469" t="s">
        <v>232</v>
      </c>
      <c r="N2469" t="s">
        <v>232</v>
      </c>
      <c r="O2469" t="s">
        <v>232</v>
      </c>
      <c r="P2469" t="s">
        <v>232</v>
      </c>
      <c r="Q2469" t="s">
        <v>232</v>
      </c>
      <c r="R2469" t="s">
        <v>232</v>
      </c>
      <c r="S2469" t="s">
        <v>232</v>
      </c>
      <c r="T2469" t="s">
        <v>232</v>
      </c>
      <c r="U2469" t="s">
        <v>232</v>
      </c>
      <c r="V2469" t="s">
        <v>232</v>
      </c>
      <c r="W2469" t="s">
        <v>232</v>
      </c>
      <c r="X2469" t="s">
        <v>232</v>
      </c>
      <c r="Y2469">
        <v>0.2</v>
      </c>
      <c r="Z2469">
        <v>-0.504</v>
      </c>
      <c r="AA2469">
        <v>3.448</v>
      </c>
      <c r="AB2469">
        <v>1.0820000000000001</v>
      </c>
      <c r="AC2469">
        <v>-3.0720000000000001</v>
      </c>
      <c r="AD2469">
        <v>-1.2999999999999999E-2</v>
      </c>
      <c r="AE2469">
        <v>0.17399999999999999</v>
      </c>
      <c r="AF2469">
        <v>0.42599999999999999</v>
      </c>
      <c r="AG2469">
        <v>1.5409999999999999</v>
      </c>
      <c r="AH2469">
        <v>2.2349999999999999</v>
      </c>
      <c r="AI2469">
        <v>0.94599999999999995</v>
      </c>
      <c r="AJ2469">
        <v>2.66</v>
      </c>
      <c r="AK2469">
        <v>2.3559999999999999</v>
      </c>
      <c r="AL2469">
        <v>-3.1309999999999998</v>
      </c>
      <c r="AM2469">
        <v>-2.4750000000000001</v>
      </c>
      <c r="AN2469">
        <v>2E-3</v>
      </c>
      <c r="AO2469">
        <v>0.98499999999999999</v>
      </c>
      <c r="AP2469">
        <v>-0.35299999999999998</v>
      </c>
      <c r="AQ2469">
        <v>-0.25</v>
      </c>
      <c r="AR2469">
        <v>0.59299999999999997</v>
      </c>
      <c r="AS2469">
        <v>-2.7E-2</v>
      </c>
      <c r="AT2469">
        <v>-0.375</v>
      </c>
      <c r="AU2469">
        <v>-0.32600000000000001</v>
      </c>
      <c r="AV2469">
        <v>0.20399999999999999</v>
      </c>
      <c r="AW2469">
        <v>0.21099999999999999</v>
      </c>
      <c r="AX2469">
        <v>0.185</v>
      </c>
      <c r="AY2469">
        <v>7.4999999999999997E-2</v>
      </c>
      <c r="AZ2469">
        <v>-2.1000000000000001E-2</v>
      </c>
      <c r="BA2469">
        <v>0.02</v>
      </c>
      <c r="BB2469">
        <v>2.7E-2</v>
      </c>
      <c r="BC2469">
        <v>2017</v>
      </c>
    </row>
    <row r="2470" spans="1:55" x14ac:dyDescent="0.25">
      <c r="A2470">
        <v>939</v>
      </c>
      <c r="B2470" t="s">
        <v>826</v>
      </c>
      <c r="C2470" t="s">
        <v>352</v>
      </c>
      <c r="D2470" t="s">
        <v>827</v>
      </c>
      <c r="E2470" t="s">
        <v>353</v>
      </c>
      <c r="F2470" t="s">
        <v>354</v>
      </c>
      <c r="G2470" t="s">
        <v>229</v>
      </c>
      <c r="H2470" t="s">
        <v>230</v>
      </c>
      <c r="I2470" t="s">
        <v>831</v>
      </c>
      <c r="J2470" t="s">
        <v>232</v>
      </c>
      <c r="K2470" t="s">
        <v>232</v>
      </c>
      <c r="L2470" t="s">
        <v>232</v>
      </c>
      <c r="M2470" t="s">
        <v>232</v>
      </c>
      <c r="N2470" t="s">
        <v>232</v>
      </c>
      <c r="O2470" t="s">
        <v>232</v>
      </c>
      <c r="P2470" t="s">
        <v>232</v>
      </c>
      <c r="Q2470" t="s">
        <v>232</v>
      </c>
      <c r="R2470" t="s">
        <v>232</v>
      </c>
      <c r="S2470" t="s">
        <v>232</v>
      </c>
      <c r="T2470" t="s">
        <v>232</v>
      </c>
      <c r="U2470" t="s">
        <v>232</v>
      </c>
      <c r="V2470" t="s">
        <v>232</v>
      </c>
      <c r="W2470" t="s">
        <v>232</v>
      </c>
      <c r="X2470" t="s">
        <v>232</v>
      </c>
      <c r="Y2470" t="s">
        <v>232</v>
      </c>
      <c r="Z2470">
        <v>-1.7999999999999999E-2</v>
      </c>
      <c r="AA2470">
        <v>-1.2999999999999999E-2</v>
      </c>
      <c r="AB2470">
        <v>-8.9999999999999993E-3</v>
      </c>
      <c r="AC2470">
        <v>-1.4E-2</v>
      </c>
      <c r="AD2470">
        <v>-1.7000000000000001E-2</v>
      </c>
      <c r="AE2470">
        <v>-0.16200000000000001</v>
      </c>
      <c r="AF2470">
        <v>-0.34499999999999997</v>
      </c>
      <c r="AG2470">
        <v>-0.64300000000000002</v>
      </c>
      <c r="AH2470">
        <v>-0.89900000000000002</v>
      </c>
      <c r="AI2470">
        <v>-1.1180000000000001</v>
      </c>
      <c r="AJ2470">
        <v>-1.502</v>
      </c>
      <c r="AK2470">
        <v>-1.7250000000000001</v>
      </c>
      <c r="AL2470">
        <v>-1.3160000000000001</v>
      </c>
      <c r="AM2470">
        <v>-1.367</v>
      </c>
      <c r="AN2470">
        <v>-1.25</v>
      </c>
      <c r="AO2470">
        <v>-1.1259999999999999</v>
      </c>
      <c r="AP2470">
        <v>-0.872</v>
      </c>
      <c r="AQ2470">
        <v>-0.83099999999999996</v>
      </c>
      <c r="AR2470">
        <v>-0.78</v>
      </c>
      <c r="AS2470">
        <v>-0.45700000000000002</v>
      </c>
      <c r="AT2470">
        <v>-0.57299999999999995</v>
      </c>
      <c r="AU2470">
        <v>-0.48699999999999999</v>
      </c>
      <c r="AV2470">
        <v>-0.11</v>
      </c>
      <c r="AW2470">
        <v>-0.11</v>
      </c>
      <c r="AX2470">
        <v>-0.11</v>
      </c>
      <c r="AY2470">
        <v>-0.11</v>
      </c>
      <c r="AZ2470">
        <v>-0.11</v>
      </c>
      <c r="BA2470">
        <v>-0.10299999999999999</v>
      </c>
      <c r="BB2470">
        <v>-8.8999999999999996E-2</v>
      </c>
      <c r="BC2470">
        <v>2017</v>
      </c>
    </row>
    <row r="2471" spans="1:55" x14ac:dyDescent="0.25">
      <c r="A2471">
        <v>939</v>
      </c>
      <c r="B2471" t="s">
        <v>826</v>
      </c>
      <c r="C2471" t="s">
        <v>355</v>
      </c>
      <c r="D2471" t="s">
        <v>827</v>
      </c>
      <c r="E2471" t="s">
        <v>353</v>
      </c>
      <c r="F2471" t="s">
        <v>354</v>
      </c>
      <c r="G2471" t="s">
        <v>282</v>
      </c>
      <c r="I2471" t="s">
        <v>379</v>
      </c>
      <c r="J2471" t="s">
        <v>232</v>
      </c>
      <c r="K2471" t="s">
        <v>232</v>
      </c>
      <c r="L2471" t="s">
        <v>232</v>
      </c>
      <c r="M2471" t="s">
        <v>232</v>
      </c>
      <c r="N2471" t="s">
        <v>232</v>
      </c>
      <c r="O2471" t="s">
        <v>232</v>
      </c>
      <c r="P2471" t="s">
        <v>232</v>
      </c>
      <c r="Q2471" t="s">
        <v>232</v>
      </c>
      <c r="R2471" t="s">
        <v>232</v>
      </c>
      <c r="S2471" t="s">
        <v>232</v>
      </c>
      <c r="T2471" t="s">
        <v>232</v>
      </c>
      <c r="U2471" t="s">
        <v>232</v>
      </c>
      <c r="V2471" t="s">
        <v>232</v>
      </c>
      <c r="W2471" t="s">
        <v>232</v>
      </c>
      <c r="X2471" t="s">
        <v>232</v>
      </c>
      <c r="Y2471" t="s">
        <v>232</v>
      </c>
      <c r="Z2471">
        <v>-0.496</v>
      </c>
      <c r="AA2471">
        <v>-0.28599999999999998</v>
      </c>
      <c r="AB2471">
        <v>-0.17899999999999999</v>
      </c>
      <c r="AC2471">
        <v>-0.26400000000000001</v>
      </c>
      <c r="AD2471">
        <v>-0.27400000000000002</v>
      </c>
      <c r="AE2471">
        <v>-2.3260000000000001</v>
      </c>
      <c r="AF2471">
        <v>-4.4349999999999996</v>
      </c>
      <c r="AG2471">
        <v>-7.3879999999999999</v>
      </c>
      <c r="AH2471">
        <v>-9.26</v>
      </c>
      <c r="AI2471">
        <v>-9.9290000000000003</v>
      </c>
      <c r="AJ2471">
        <v>-11.105</v>
      </c>
      <c r="AK2471">
        <v>-10.62</v>
      </c>
      <c r="AL2471">
        <v>-7.97</v>
      </c>
      <c r="AM2471">
        <v>-9.6630000000000003</v>
      </c>
      <c r="AN2471">
        <v>-8.4960000000000004</v>
      </c>
      <c r="AO2471">
        <v>-6.758</v>
      </c>
      <c r="AP2471">
        <v>-4.859</v>
      </c>
      <c r="AQ2471">
        <v>-4.3869999999999996</v>
      </c>
      <c r="AR2471">
        <v>-3.8860000000000001</v>
      </c>
      <c r="AS2471">
        <v>-2.2120000000000002</v>
      </c>
      <c r="AT2471">
        <v>-2.6429999999999998</v>
      </c>
      <c r="AU2471">
        <v>-2.0619999999999998</v>
      </c>
      <c r="AV2471">
        <v>-0.42799999999999999</v>
      </c>
      <c r="AW2471">
        <v>-0.40500000000000003</v>
      </c>
      <c r="AX2471">
        <v>-0.38200000000000001</v>
      </c>
      <c r="AY2471">
        <v>-0.36</v>
      </c>
      <c r="AZ2471">
        <v>-0.34100000000000003</v>
      </c>
      <c r="BA2471">
        <v>-0.30299999999999999</v>
      </c>
      <c r="BB2471">
        <v>-0.246</v>
      </c>
      <c r="BC2471">
        <v>2017</v>
      </c>
    </row>
    <row r="2472" spans="1:55" x14ac:dyDescent="0.25">
      <c r="A2472">
        <v>939</v>
      </c>
      <c r="B2472" t="s">
        <v>826</v>
      </c>
      <c r="C2472" t="s">
        <v>356</v>
      </c>
      <c r="D2472" t="s">
        <v>827</v>
      </c>
      <c r="E2472" t="s">
        <v>357</v>
      </c>
      <c r="F2472" t="s">
        <v>358</v>
      </c>
      <c r="G2472" t="s">
        <v>229</v>
      </c>
      <c r="H2472" t="s">
        <v>230</v>
      </c>
      <c r="I2472" t="s">
        <v>831</v>
      </c>
      <c r="J2472" t="s">
        <v>232</v>
      </c>
      <c r="K2472" t="s">
        <v>232</v>
      </c>
      <c r="L2472" t="s">
        <v>232</v>
      </c>
      <c r="M2472" t="s">
        <v>232</v>
      </c>
      <c r="N2472" t="s">
        <v>232</v>
      </c>
      <c r="O2472" t="s">
        <v>232</v>
      </c>
      <c r="P2472" t="s">
        <v>232</v>
      </c>
      <c r="Q2472" t="s">
        <v>232</v>
      </c>
      <c r="R2472" t="s">
        <v>232</v>
      </c>
      <c r="S2472" t="s">
        <v>232</v>
      </c>
      <c r="T2472" t="s">
        <v>232</v>
      </c>
      <c r="U2472" t="s">
        <v>232</v>
      </c>
      <c r="V2472" t="s">
        <v>232</v>
      </c>
      <c r="W2472" t="s">
        <v>232</v>
      </c>
      <c r="X2472" t="s">
        <v>232</v>
      </c>
      <c r="Y2472">
        <v>0.248</v>
      </c>
      <c r="Z2472">
        <v>0.26900000000000002</v>
      </c>
      <c r="AA2472">
        <v>0.27600000000000002</v>
      </c>
      <c r="AB2472">
        <v>0.27500000000000002</v>
      </c>
      <c r="AC2472">
        <v>0.32100000000000001</v>
      </c>
      <c r="AD2472">
        <v>0.316</v>
      </c>
      <c r="AE2472">
        <v>0.33300000000000002</v>
      </c>
      <c r="AF2472">
        <v>0.443</v>
      </c>
      <c r="AG2472">
        <v>0.49</v>
      </c>
      <c r="AH2472">
        <v>0.49099999999999999</v>
      </c>
      <c r="AI2472">
        <v>0.51200000000000001</v>
      </c>
      <c r="AJ2472">
        <v>0.59599999999999997</v>
      </c>
      <c r="AK2472">
        <v>0.59499999999999997</v>
      </c>
      <c r="AL2472">
        <v>0.74099999999999999</v>
      </c>
      <c r="AM2472">
        <v>0.996</v>
      </c>
      <c r="AN2472">
        <v>0.96399999999999997</v>
      </c>
      <c r="AO2472">
        <v>1.0109999999999999</v>
      </c>
      <c r="AP2472">
        <v>1.746</v>
      </c>
      <c r="AQ2472">
        <v>1.9239999999999999</v>
      </c>
      <c r="AR2472">
        <v>2.1080000000000001</v>
      </c>
      <c r="AS2472">
        <v>2.0350000000000001</v>
      </c>
      <c r="AT2472">
        <v>1.9870000000000001</v>
      </c>
      <c r="AU2472">
        <v>2.0659999999999998</v>
      </c>
      <c r="AV2472">
        <v>2.0659999999999998</v>
      </c>
      <c r="AW2472">
        <v>2.0659999999999998</v>
      </c>
      <c r="AX2472">
        <v>2.0659999999999998</v>
      </c>
      <c r="AY2472">
        <v>2.0659999999999998</v>
      </c>
      <c r="AZ2472">
        <v>2.0659999999999998</v>
      </c>
      <c r="BA2472">
        <v>2.0720000000000001</v>
      </c>
      <c r="BB2472">
        <v>2.0870000000000002</v>
      </c>
      <c r="BC2472">
        <v>2017</v>
      </c>
    </row>
    <row r="2473" spans="1:55" x14ac:dyDescent="0.25">
      <c r="A2473">
        <v>939</v>
      </c>
      <c r="B2473" t="s">
        <v>826</v>
      </c>
      <c r="C2473" t="s">
        <v>359</v>
      </c>
      <c r="D2473" t="s">
        <v>827</v>
      </c>
      <c r="E2473" t="s">
        <v>357</v>
      </c>
      <c r="F2473" t="s">
        <v>358</v>
      </c>
      <c r="G2473" t="s">
        <v>282</v>
      </c>
      <c r="I2473" t="s">
        <v>360</v>
      </c>
      <c r="J2473" t="s">
        <v>232</v>
      </c>
      <c r="K2473" t="s">
        <v>232</v>
      </c>
      <c r="L2473" t="s">
        <v>232</v>
      </c>
      <c r="M2473" t="s">
        <v>232</v>
      </c>
      <c r="N2473" t="s">
        <v>232</v>
      </c>
      <c r="O2473" t="s">
        <v>232</v>
      </c>
      <c r="P2473" t="s">
        <v>232</v>
      </c>
      <c r="Q2473" t="s">
        <v>232</v>
      </c>
      <c r="R2473" t="s">
        <v>232</v>
      </c>
      <c r="S2473" t="s">
        <v>232</v>
      </c>
      <c r="T2473" t="s">
        <v>232</v>
      </c>
      <c r="U2473" t="s">
        <v>232</v>
      </c>
      <c r="V2473" t="s">
        <v>232</v>
      </c>
      <c r="W2473" t="s">
        <v>232</v>
      </c>
      <c r="X2473" t="s">
        <v>232</v>
      </c>
      <c r="Y2473">
        <v>8.9149999999999991</v>
      </c>
      <c r="Z2473">
        <v>7.359</v>
      </c>
      <c r="AA2473">
        <v>6.1379999999999999</v>
      </c>
      <c r="AB2473">
        <v>5.4530000000000003</v>
      </c>
      <c r="AC2473">
        <v>5.9640000000000004</v>
      </c>
      <c r="AD2473">
        <v>5.1139999999999999</v>
      </c>
      <c r="AE2473">
        <v>4.7789999999999999</v>
      </c>
      <c r="AF2473">
        <v>5.6970000000000001</v>
      </c>
      <c r="AG2473">
        <v>5.6230000000000002</v>
      </c>
      <c r="AH2473">
        <v>5.0620000000000003</v>
      </c>
      <c r="AI2473">
        <v>4.5490000000000004</v>
      </c>
      <c r="AJ2473">
        <v>4.4039999999999999</v>
      </c>
      <c r="AK2473">
        <v>3.6640000000000001</v>
      </c>
      <c r="AL2473">
        <v>4.4870000000000001</v>
      </c>
      <c r="AM2473">
        <v>7.0380000000000003</v>
      </c>
      <c r="AN2473">
        <v>6.5510000000000002</v>
      </c>
      <c r="AO2473">
        <v>6.0670000000000002</v>
      </c>
      <c r="AP2473">
        <v>9.7330000000000005</v>
      </c>
      <c r="AQ2473">
        <v>10.161</v>
      </c>
      <c r="AR2473">
        <v>10.51</v>
      </c>
      <c r="AS2473">
        <v>9.8539999999999992</v>
      </c>
      <c r="AT2473">
        <v>9.1630000000000003</v>
      </c>
      <c r="AU2473">
        <v>8.7469999999999999</v>
      </c>
      <c r="AV2473">
        <v>8.0500000000000007</v>
      </c>
      <c r="AW2473">
        <v>7.6130000000000004</v>
      </c>
      <c r="AX2473">
        <v>7.1840000000000002</v>
      </c>
      <c r="AY2473">
        <v>6.7779999999999996</v>
      </c>
      <c r="AZ2473">
        <v>6.41</v>
      </c>
      <c r="BA2473">
        <v>6.0819999999999999</v>
      </c>
      <c r="BB2473">
        <v>5.7910000000000004</v>
      </c>
      <c r="BC2473">
        <v>2017</v>
      </c>
    </row>
    <row r="2474" spans="1:55" x14ac:dyDescent="0.25">
      <c r="A2474">
        <v>939</v>
      </c>
      <c r="B2474" t="s">
        <v>826</v>
      </c>
      <c r="C2474" t="s">
        <v>361</v>
      </c>
      <c r="D2474" t="s">
        <v>827</v>
      </c>
      <c r="E2474" t="s">
        <v>362</v>
      </c>
      <c r="F2474" t="s">
        <v>363</v>
      </c>
      <c r="G2474" t="s">
        <v>229</v>
      </c>
      <c r="H2474" t="s">
        <v>230</v>
      </c>
      <c r="I2474" t="s">
        <v>831</v>
      </c>
      <c r="J2474" t="s">
        <v>232</v>
      </c>
      <c r="K2474" t="s">
        <v>232</v>
      </c>
      <c r="L2474" t="s">
        <v>232</v>
      </c>
      <c r="M2474" t="s">
        <v>232</v>
      </c>
      <c r="N2474" t="s">
        <v>232</v>
      </c>
      <c r="O2474" t="s">
        <v>232</v>
      </c>
      <c r="P2474" t="s">
        <v>232</v>
      </c>
      <c r="Q2474" t="s">
        <v>232</v>
      </c>
      <c r="R2474" t="s">
        <v>232</v>
      </c>
      <c r="S2474" t="s">
        <v>232</v>
      </c>
      <c r="T2474" t="s">
        <v>232</v>
      </c>
      <c r="U2474" t="s">
        <v>232</v>
      </c>
      <c r="V2474" t="s">
        <v>232</v>
      </c>
      <c r="W2474">
        <v>1.4610000000000001</v>
      </c>
      <c r="X2474">
        <v>2.0070000000000001</v>
      </c>
      <c r="Y2474">
        <v>2.7789999999999999</v>
      </c>
      <c r="Z2474">
        <v>3.649</v>
      </c>
      <c r="AA2474">
        <v>4.4950000000000001</v>
      </c>
      <c r="AB2474">
        <v>5.0490000000000004</v>
      </c>
      <c r="AC2474">
        <v>5.3789999999999996</v>
      </c>
      <c r="AD2474">
        <v>6.1710000000000003</v>
      </c>
      <c r="AE2474">
        <v>6.976</v>
      </c>
      <c r="AF2474">
        <v>7.774</v>
      </c>
      <c r="AG2474">
        <v>8.7089999999999996</v>
      </c>
      <c r="AH2474">
        <v>9.7080000000000002</v>
      </c>
      <c r="AI2474">
        <v>11.262</v>
      </c>
      <c r="AJ2474">
        <v>13.522</v>
      </c>
      <c r="AK2474">
        <v>16.245999999999999</v>
      </c>
      <c r="AL2474">
        <v>16.516999999999999</v>
      </c>
      <c r="AM2474">
        <v>14.146000000000001</v>
      </c>
      <c r="AN2474">
        <v>14.717000000000001</v>
      </c>
      <c r="AO2474">
        <v>16.667999999999999</v>
      </c>
      <c r="AP2474">
        <v>17.934999999999999</v>
      </c>
      <c r="AQ2474">
        <v>18.931999999999999</v>
      </c>
      <c r="AR2474">
        <v>20.061</v>
      </c>
      <c r="AS2474">
        <v>20.652000000000001</v>
      </c>
      <c r="AT2474">
        <v>21.683</v>
      </c>
      <c r="AU2474">
        <v>23.614999999999998</v>
      </c>
      <c r="AV2474">
        <v>25.657</v>
      </c>
      <c r="AW2474">
        <v>27.131</v>
      </c>
      <c r="AX2474">
        <v>28.751999999999999</v>
      </c>
      <c r="AY2474">
        <v>30.472999999999999</v>
      </c>
      <c r="AZ2474">
        <v>32.225000000000001</v>
      </c>
      <c r="BA2474">
        <v>34.07</v>
      </c>
      <c r="BB2474">
        <v>36.027999999999999</v>
      </c>
      <c r="BC2474">
        <v>2017</v>
      </c>
    </row>
    <row r="2475" spans="1:55" x14ac:dyDescent="0.25">
      <c r="A2475">
        <v>939</v>
      </c>
      <c r="B2475" t="s">
        <v>826</v>
      </c>
      <c r="C2475" t="s">
        <v>364</v>
      </c>
      <c r="D2475" t="s">
        <v>827</v>
      </c>
      <c r="E2475" t="s">
        <v>365</v>
      </c>
      <c r="F2475" t="s">
        <v>366</v>
      </c>
      <c r="G2475" t="s">
        <v>242</v>
      </c>
      <c r="H2475" t="s">
        <v>230</v>
      </c>
      <c r="I2475" t="s">
        <v>450</v>
      </c>
      <c r="J2475" t="s">
        <v>232</v>
      </c>
      <c r="K2475" t="s">
        <v>232</v>
      </c>
      <c r="L2475" t="s">
        <v>232</v>
      </c>
      <c r="M2475" t="s">
        <v>232</v>
      </c>
      <c r="N2475" t="s">
        <v>232</v>
      </c>
      <c r="O2475" t="s">
        <v>232</v>
      </c>
      <c r="P2475" t="s">
        <v>232</v>
      </c>
      <c r="Q2475" t="s">
        <v>232</v>
      </c>
      <c r="R2475" t="s">
        <v>232</v>
      </c>
      <c r="S2475" t="s">
        <v>232</v>
      </c>
      <c r="T2475" t="s">
        <v>232</v>
      </c>
      <c r="U2475" t="s">
        <v>232</v>
      </c>
      <c r="V2475" t="s">
        <v>232</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0.35199999999999998</v>
      </c>
      <c r="AO2475">
        <v>0.31</v>
      </c>
      <c r="AP2475">
        <v>-0.44900000000000001</v>
      </c>
      <c r="AQ2475">
        <v>0.13100000000000001</v>
      </c>
      <c r="AR2475">
        <v>0.215</v>
      </c>
      <c r="AS2475">
        <v>0.42299999999999999</v>
      </c>
      <c r="AT2475">
        <v>0.47099999999999997</v>
      </c>
      <c r="AU2475">
        <v>0.84699999999999998</v>
      </c>
      <c r="AV2475">
        <v>0.52600000000000002</v>
      </c>
      <c r="AW2475">
        <v>0.45300000000000001</v>
      </c>
      <c r="AX2475">
        <v>0.373</v>
      </c>
      <c r="AY2475">
        <v>0.314</v>
      </c>
      <c r="AZ2475">
        <v>0.19400000000000001</v>
      </c>
      <c r="BA2475">
        <v>1.7000000000000001E-2</v>
      </c>
      <c r="BB2475">
        <v>-0.152</v>
      </c>
      <c r="BC2475">
        <v>2018</v>
      </c>
    </row>
    <row r="2476" spans="1:55" x14ac:dyDescent="0.25">
      <c r="A2476">
        <v>939</v>
      </c>
      <c r="B2476" t="s">
        <v>826</v>
      </c>
      <c r="C2476" t="s">
        <v>368</v>
      </c>
      <c r="D2476" t="s">
        <v>827</v>
      </c>
      <c r="E2476" t="s">
        <v>365</v>
      </c>
      <c r="F2476" t="s">
        <v>366</v>
      </c>
      <c r="G2476" t="s">
        <v>282</v>
      </c>
      <c r="I2476" t="s">
        <v>369</v>
      </c>
      <c r="J2476" t="s">
        <v>232</v>
      </c>
      <c r="K2476" t="s">
        <v>232</v>
      </c>
      <c r="L2476" t="s">
        <v>232</v>
      </c>
      <c r="M2476" t="s">
        <v>232</v>
      </c>
      <c r="N2476" t="s">
        <v>232</v>
      </c>
      <c r="O2476" t="s">
        <v>232</v>
      </c>
      <c r="P2476" t="s">
        <v>232</v>
      </c>
      <c r="Q2476" t="s">
        <v>232</v>
      </c>
      <c r="R2476" t="s">
        <v>232</v>
      </c>
      <c r="S2476" t="s">
        <v>232</v>
      </c>
      <c r="T2476" t="s">
        <v>232</v>
      </c>
      <c r="U2476" t="s">
        <v>232</v>
      </c>
      <c r="V2476" t="s">
        <v>232</v>
      </c>
      <c r="W2476">
        <v>1.2130000000000001</v>
      </c>
      <c r="X2476">
        <v>-6.7809999999999997</v>
      </c>
      <c r="Y2476">
        <v>-4.1589999999999998</v>
      </c>
      <c r="Z2476">
        <v>-8.4160000000000004</v>
      </c>
      <c r="AA2476">
        <v>-11.093999999999999</v>
      </c>
      <c r="AB2476">
        <v>-8.5449999999999999</v>
      </c>
      <c r="AC2476">
        <v>-4.2889999999999997</v>
      </c>
      <c r="AD2476">
        <v>-5.4109999999999996</v>
      </c>
      <c r="AE2476">
        <v>-7.1109999999999998</v>
      </c>
      <c r="AF2476">
        <v>-11.135999999999999</v>
      </c>
      <c r="AG2476">
        <v>-12.922000000000001</v>
      </c>
      <c r="AH2476">
        <v>-12.007999999999999</v>
      </c>
      <c r="AI2476">
        <v>-8.7409999999999997</v>
      </c>
      <c r="AJ2476">
        <v>-14.98</v>
      </c>
      <c r="AK2476">
        <v>-15.000999999999999</v>
      </c>
      <c r="AL2476">
        <v>-8.7100000000000009</v>
      </c>
      <c r="AM2476">
        <v>2.548</v>
      </c>
      <c r="AN2476">
        <v>1.8029999999999999</v>
      </c>
      <c r="AO2476">
        <v>1.335</v>
      </c>
      <c r="AP2476">
        <v>-1.9490000000000001</v>
      </c>
      <c r="AQ2476">
        <v>0.51900000000000002</v>
      </c>
      <c r="AR2476">
        <v>0.80600000000000005</v>
      </c>
      <c r="AS2476">
        <v>1.845</v>
      </c>
      <c r="AT2476">
        <v>1.9610000000000001</v>
      </c>
      <c r="AU2476">
        <v>3.1779999999999999</v>
      </c>
      <c r="AV2476">
        <v>1.736</v>
      </c>
      <c r="AW2476">
        <v>1.46</v>
      </c>
      <c r="AX2476">
        <v>1.1220000000000001</v>
      </c>
      <c r="AY2476">
        <v>0.88700000000000001</v>
      </c>
      <c r="AZ2476">
        <v>0.51600000000000001</v>
      </c>
      <c r="BA2476">
        <v>4.2999999999999997E-2</v>
      </c>
      <c r="BB2476">
        <v>-0.35499999999999998</v>
      </c>
      <c r="BC2476">
        <v>2018</v>
      </c>
    </row>
    <row r="2477" spans="1:55" x14ac:dyDescent="0.25">
      <c r="A2477">
        <v>734</v>
      </c>
      <c r="B2477" t="s">
        <v>832</v>
      </c>
      <c r="C2477" t="s">
        <v>225</v>
      </c>
      <c r="D2477" t="s">
        <v>833</v>
      </c>
      <c r="E2477" t="s">
        <v>227</v>
      </c>
      <c r="F2477" t="s">
        <v>228</v>
      </c>
      <c r="G2477" t="s">
        <v>229</v>
      </c>
      <c r="H2477" t="s">
        <v>230</v>
      </c>
      <c r="I2477" t="s">
        <v>834</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36.654000000000003</v>
      </c>
      <c r="AQ2477">
        <v>39.006999999999998</v>
      </c>
      <c r="AR2477">
        <v>39.76</v>
      </c>
      <c r="AS2477">
        <v>39.915999999999997</v>
      </c>
      <c r="AT2477">
        <v>41.201999999999998</v>
      </c>
      <c r="AU2477">
        <v>41.973999999999997</v>
      </c>
      <c r="AV2477">
        <v>42.061999999999998</v>
      </c>
      <c r="AW2477">
        <v>41.875999999999998</v>
      </c>
      <c r="AX2477">
        <v>41.942999999999998</v>
      </c>
      <c r="AY2477">
        <v>42.322000000000003</v>
      </c>
      <c r="AZ2477">
        <v>43.14</v>
      </c>
      <c r="BA2477">
        <v>44.082999999999998</v>
      </c>
      <c r="BB2477">
        <v>45.064999999999998</v>
      </c>
      <c r="BC2477">
        <v>2017</v>
      </c>
    </row>
    <row r="2478" spans="1:55" x14ac:dyDescent="0.25">
      <c r="A2478">
        <v>734</v>
      </c>
      <c r="B2478" t="s">
        <v>832</v>
      </c>
      <c r="C2478" t="s">
        <v>233</v>
      </c>
      <c r="D2478" t="s">
        <v>833</v>
      </c>
      <c r="E2478" t="s">
        <v>227</v>
      </c>
      <c r="F2478" t="s">
        <v>234</v>
      </c>
      <c r="G2478" t="s">
        <v>235</v>
      </c>
      <c r="I2478" t="s">
        <v>236</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4.718</v>
      </c>
      <c r="AQ2478">
        <v>6.4210000000000003</v>
      </c>
      <c r="AR2478">
        <v>1.931</v>
      </c>
      <c r="AS2478">
        <v>0.39100000000000001</v>
      </c>
      <c r="AT2478">
        <v>3.222</v>
      </c>
      <c r="AU2478">
        <v>1.873</v>
      </c>
      <c r="AV2478">
        <v>0.20899999999999999</v>
      </c>
      <c r="AW2478">
        <v>-0.44</v>
      </c>
      <c r="AX2478">
        <v>0.16</v>
      </c>
      <c r="AY2478">
        <v>0.90200000000000002</v>
      </c>
      <c r="AZ2478">
        <v>1.9330000000000001</v>
      </c>
      <c r="BA2478">
        <v>2.1869999999999998</v>
      </c>
      <c r="BB2478">
        <v>2.2280000000000002</v>
      </c>
      <c r="BC2478">
        <v>2017</v>
      </c>
    </row>
    <row r="2479" spans="1:55" x14ac:dyDescent="0.25">
      <c r="A2479">
        <v>734</v>
      </c>
      <c r="B2479" t="s">
        <v>832</v>
      </c>
      <c r="C2479" t="s">
        <v>237</v>
      </c>
      <c r="D2479" t="s">
        <v>833</v>
      </c>
      <c r="E2479" t="s">
        <v>238</v>
      </c>
      <c r="F2479" t="s">
        <v>239</v>
      </c>
      <c r="G2479" t="s">
        <v>229</v>
      </c>
      <c r="H2479" t="s">
        <v>230</v>
      </c>
      <c r="I2479" t="s">
        <v>834</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39.603999999999999</v>
      </c>
      <c r="AQ2479">
        <v>44.033999999999999</v>
      </c>
      <c r="AR2479">
        <v>47.505000000000003</v>
      </c>
      <c r="AS2479">
        <v>51.293999999999997</v>
      </c>
      <c r="AT2479">
        <v>56.154000000000003</v>
      </c>
      <c r="AU2479">
        <v>59.118000000000002</v>
      </c>
      <c r="AV2479">
        <v>62.231000000000002</v>
      </c>
      <c r="AW2479">
        <v>65.668999999999997</v>
      </c>
      <c r="AX2479">
        <v>69.504000000000005</v>
      </c>
      <c r="AY2479">
        <v>74.132999999999996</v>
      </c>
      <c r="AZ2479">
        <v>79.902000000000001</v>
      </c>
      <c r="BA2479">
        <v>86.3</v>
      </c>
      <c r="BB2479">
        <v>93.234999999999999</v>
      </c>
      <c r="BC2479">
        <v>2017</v>
      </c>
    </row>
    <row r="2480" spans="1:55" x14ac:dyDescent="0.25">
      <c r="A2480">
        <v>734</v>
      </c>
      <c r="B2480" t="s">
        <v>832</v>
      </c>
      <c r="C2480" t="s">
        <v>240</v>
      </c>
      <c r="D2480" t="s">
        <v>833</v>
      </c>
      <c r="E2480" t="s">
        <v>238</v>
      </c>
      <c r="F2480" t="s">
        <v>241</v>
      </c>
      <c r="G2480" t="s">
        <v>242</v>
      </c>
      <c r="H2480" t="s">
        <v>230</v>
      </c>
      <c r="I2480" t="s">
        <v>243</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4.8239999999999998</v>
      </c>
      <c r="AQ2480">
        <v>4.5629999999999997</v>
      </c>
      <c r="AR2480">
        <v>4.3810000000000002</v>
      </c>
      <c r="AS2480">
        <v>4.0220000000000002</v>
      </c>
      <c r="AT2480">
        <v>3.8170000000000002</v>
      </c>
      <c r="AU2480">
        <v>4.4390000000000001</v>
      </c>
      <c r="AV2480">
        <v>4.6790000000000003</v>
      </c>
      <c r="AW2480">
        <v>4.6619999999999999</v>
      </c>
      <c r="AX2480">
        <v>4.8120000000000003</v>
      </c>
      <c r="AY2480">
        <v>4.9779999999999998</v>
      </c>
      <c r="AZ2480">
        <v>5.2089999999999996</v>
      </c>
      <c r="BA2480">
        <v>5.4580000000000002</v>
      </c>
      <c r="BB2480">
        <v>5.72</v>
      </c>
      <c r="BC2480">
        <v>2017</v>
      </c>
    </row>
    <row r="2481" spans="1:55" x14ac:dyDescent="0.25">
      <c r="A2481">
        <v>734</v>
      </c>
      <c r="B2481" t="s">
        <v>832</v>
      </c>
      <c r="C2481" t="s">
        <v>244</v>
      </c>
      <c r="D2481" t="s">
        <v>833</v>
      </c>
      <c r="E2481" t="s">
        <v>238</v>
      </c>
      <c r="F2481" t="s">
        <v>245</v>
      </c>
      <c r="G2481" t="s">
        <v>246</v>
      </c>
      <c r="H2481" t="s">
        <v>230</v>
      </c>
      <c r="I2481" t="s">
        <v>243</v>
      </c>
      <c r="J2481">
        <v>1.05</v>
      </c>
      <c r="K2481">
        <v>1.2290000000000001</v>
      </c>
      <c r="L2481">
        <v>1.3240000000000001</v>
      </c>
      <c r="M2481">
        <v>1.3680000000000001</v>
      </c>
      <c r="N2481">
        <v>1.4530000000000001</v>
      </c>
      <c r="O2481">
        <v>1.5269999999999999</v>
      </c>
      <c r="P2481">
        <v>1.8480000000000001</v>
      </c>
      <c r="Q2481">
        <v>2.0830000000000002</v>
      </c>
      <c r="R2481">
        <v>2.3199999999999998</v>
      </c>
      <c r="S2481">
        <v>2.6379999999999999</v>
      </c>
      <c r="T2481">
        <v>3.0059999999999998</v>
      </c>
      <c r="U2481">
        <v>3.1629999999999998</v>
      </c>
      <c r="V2481">
        <v>3.339</v>
      </c>
      <c r="W2481">
        <v>3.524</v>
      </c>
      <c r="X2481">
        <v>3.6859999999999999</v>
      </c>
      <c r="Y2481">
        <v>3.9449999999999998</v>
      </c>
      <c r="Z2481">
        <v>4.1710000000000003</v>
      </c>
      <c r="AA2481">
        <v>4.375</v>
      </c>
      <c r="AB2481">
        <v>4.5389999999999997</v>
      </c>
      <c r="AC2481">
        <v>4.7409999999999997</v>
      </c>
      <c r="AD2481">
        <v>4.9320000000000004</v>
      </c>
      <c r="AE2481">
        <v>5.0940000000000003</v>
      </c>
      <c r="AF2481">
        <v>5.4009999999999998</v>
      </c>
      <c r="AG2481">
        <v>5.7149999999999999</v>
      </c>
      <c r="AH2481">
        <v>6.0810000000000004</v>
      </c>
      <c r="AI2481">
        <v>6.6470000000000002</v>
      </c>
      <c r="AJ2481">
        <v>7.258</v>
      </c>
      <c r="AK2481">
        <v>7.7839999999999998</v>
      </c>
      <c r="AL2481">
        <v>8</v>
      </c>
      <c r="AM2481">
        <v>8.1869999999999994</v>
      </c>
      <c r="AN2481">
        <v>8.5969999999999995</v>
      </c>
      <c r="AO2481">
        <v>8.9740000000000002</v>
      </c>
      <c r="AP2481">
        <v>9.577</v>
      </c>
      <c r="AQ2481">
        <v>10.371</v>
      </c>
      <c r="AR2481">
        <v>10.771000000000001</v>
      </c>
      <c r="AS2481">
        <v>10.929</v>
      </c>
      <c r="AT2481">
        <v>11.404999999999999</v>
      </c>
      <c r="AU2481">
        <v>11.839</v>
      </c>
      <c r="AV2481">
        <v>12.132</v>
      </c>
      <c r="AW2481">
        <v>12.292999999999999</v>
      </c>
      <c r="AX2481">
        <v>12.57</v>
      </c>
      <c r="AY2481">
        <v>12.946999999999999</v>
      </c>
      <c r="AZ2481">
        <v>13.47</v>
      </c>
      <c r="BA2481">
        <v>14.05</v>
      </c>
      <c r="BB2481">
        <v>14.663</v>
      </c>
      <c r="BC2481">
        <v>2017</v>
      </c>
    </row>
    <row r="2482" spans="1:55" x14ac:dyDescent="0.25">
      <c r="A2482">
        <v>734</v>
      </c>
      <c r="B2482" t="s">
        <v>832</v>
      </c>
      <c r="C2482" t="s">
        <v>247</v>
      </c>
      <c r="D2482" t="s">
        <v>833</v>
      </c>
      <c r="E2482" t="s">
        <v>248</v>
      </c>
      <c r="F2482" t="s">
        <v>249</v>
      </c>
      <c r="G2482" t="s">
        <v>250</v>
      </c>
      <c r="I2482" t="s">
        <v>251</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108.04900000000001</v>
      </c>
      <c r="AQ2482">
        <v>112.88800000000001</v>
      </c>
      <c r="AR2482">
        <v>119.48</v>
      </c>
      <c r="AS2482">
        <v>128.506</v>
      </c>
      <c r="AT2482">
        <v>136.29</v>
      </c>
      <c r="AU2482">
        <v>140.84399999999999</v>
      </c>
      <c r="AV2482">
        <v>147.952</v>
      </c>
      <c r="AW2482">
        <v>156.81700000000001</v>
      </c>
      <c r="AX2482">
        <v>165.708</v>
      </c>
      <c r="AY2482">
        <v>175.167</v>
      </c>
      <c r="AZ2482">
        <v>185.21799999999999</v>
      </c>
      <c r="BA2482">
        <v>195.76599999999999</v>
      </c>
      <c r="BB2482">
        <v>206.88800000000001</v>
      </c>
      <c r="BC2482">
        <v>2017</v>
      </c>
    </row>
    <row r="2483" spans="1:55" x14ac:dyDescent="0.25">
      <c r="A2483">
        <v>734</v>
      </c>
      <c r="B2483" t="s">
        <v>832</v>
      </c>
      <c r="C2483" t="s">
        <v>252</v>
      </c>
      <c r="D2483" t="s">
        <v>833</v>
      </c>
      <c r="E2483" t="s">
        <v>253</v>
      </c>
      <c r="F2483" t="s">
        <v>254</v>
      </c>
      <c r="G2483" t="s">
        <v>229</v>
      </c>
      <c r="H2483" t="s">
        <v>220</v>
      </c>
      <c r="I2483" t="s">
        <v>255</v>
      </c>
      <c r="J2483" s="52">
        <v>17066.400000000001</v>
      </c>
      <c r="K2483" s="52">
        <v>17717.48</v>
      </c>
      <c r="L2483" s="52">
        <v>17465.98</v>
      </c>
      <c r="M2483" s="52">
        <v>16864.91</v>
      </c>
      <c r="N2483" s="52">
        <v>16730.53</v>
      </c>
      <c r="O2483" s="52">
        <v>16442.43</v>
      </c>
      <c r="P2483" s="52">
        <v>18720.66</v>
      </c>
      <c r="Q2483" s="52">
        <v>19720.009999999998</v>
      </c>
      <c r="R2483" s="52">
        <v>20314.759999999998</v>
      </c>
      <c r="S2483" s="52">
        <v>21361.31</v>
      </c>
      <c r="T2483" s="52">
        <v>22679.99</v>
      </c>
      <c r="U2483" s="52">
        <v>22441.4</v>
      </c>
      <c r="V2483" s="52">
        <v>22637.41</v>
      </c>
      <c r="W2483" s="52">
        <v>22879.89</v>
      </c>
      <c r="X2483" s="52">
        <v>22982.57</v>
      </c>
      <c r="Y2483" s="52">
        <v>23611.43</v>
      </c>
      <c r="Z2483" s="52">
        <v>23993.67</v>
      </c>
      <c r="AA2483" s="52">
        <v>24191.25</v>
      </c>
      <c r="AB2483" s="52">
        <v>24586.62</v>
      </c>
      <c r="AC2483" s="52">
        <v>25075.13</v>
      </c>
      <c r="AD2483" s="52">
        <v>25279.759999999998</v>
      </c>
      <c r="AE2483" s="52">
        <v>25311.55</v>
      </c>
      <c r="AF2483" s="52">
        <v>26179.56</v>
      </c>
      <c r="AG2483" s="52">
        <v>26949.89</v>
      </c>
      <c r="AH2483" s="52">
        <v>27676.69</v>
      </c>
      <c r="AI2483" s="52">
        <v>29076.83</v>
      </c>
      <c r="AJ2483" s="52">
        <v>30548.3</v>
      </c>
      <c r="AK2483" s="52">
        <v>31625.27</v>
      </c>
      <c r="AL2483" s="52">
        <v>31652.69</v>
      </c>
      <c r="AM2483" s="52">
        <v>31915.41</v>
      </c>
      <c r="AN2483" s="52">
        <v>32888.19</v>
      </c>
      <c r="AO2483" s="52">
        <v>33387.370000000003</v>
      </c>
      <c r="AP2483" s="52">
        <v>34714.9</v>
      </c>
      <c r="AQ2483" s="52">
        <v>36684.120000000003</v>
      </c>
      <c r="AR2483" s="52">
        <v>37131.33</v>
      </c>
      <c r="AS2483" s="52">
        <v>37018.01</v>
      </c>
      <c r="AT2483" s="52">
        <v>37947.699999999997</v>
      </c>
      <c r="AU2483" s="52">
        <v>38394.019999999997</v>
      </c>
      <c r="AV2483" s="52">
        <v>38206.99</v>
      </c>
      <c r="AW2483" s="52">
        <v>37774.29</v>
      </c>
      <c r="AX2483" s="52">
        <v>37571.57</v>
      </c>
      <c r="AY2483" s="52">
        <v>37646.85</v>
      </c>
      <c r="AZ2483" s="52">
        <v>38107.870000000003</v>
      </c>
      <c r="BA2483" s="52">
        <v>38670.629999999997</v>
      </c>
      <c r="BB2483" s="52">
        <v>39257.39</v>
      </c>
      <c r="BC2483">
        <v>2017</v>
      </c>
    </row>
    <row r="2484" spans="1:55" x14ac:dyDescent="0.25">
      <c r="A2484">
        <v>734</v>
      </c>
      <c r="B2484" t="s">
        <v>832</v>
      </c>
      <c r="C2484" t="s">
        <v>256</v>
      </c>
      <c r="D2484" t="s">
        <v>833</v>
      </c>
      <c r="E2484" t="s">
        <v>253</v>
      </c>
      <c r="F2484" t="s">
        <v>257</v>
      </c>
      <c r="G2484" t="s">
        <v>258</v>
      </c>
      <c r="H2484" t="s">
        <v>220</v>
      </c>
      <c r="I2484" t="s">
        <v>255</v>
      </c>
      <c r="J2484" s="52">
        <v>4375.45</v>
      </c>
      <c r="K2484" s="52">
        <v>4542.38</v>
      </c>
      <c r="L2484" s="52">
        <v>4477.8999999999996</v>
      </c>
      <c r="M2484" s="52">
        <v>4323.8</v>
      </c>
      <c r="N2484" s="52">
        <v>4289.3500000000004</v>
      </c>
      <c r="O2484" s="52">
        <v>4215.4799999999996</v>
      </c>
      <c r="P2484" s="52">
        <v>4799.57</v>
      </c>
      <c r="Q2484" s="52">
        <v>5055.78</v>
      </c>
      <c r="R2484" s="52">
        <v>5208.26</v>
      </c>
      <c r="S2484" s="52">
        <v>5476.58</v>
      </c>
      <c r="T2484" s="52">
        <v>5814.66</v>
      </c>
      <c r="U2484" s="52">
        <v>5753.49</v>
      </c>
      <c r="V2484" s="52">
        <v>5803.74</v>
      </c>
      <c r="W2484" s="52">
        <v>5865.91</v>
      </c>
      <c r="X2484" s="52">
        <v>5892.23</v>
      </c>
      <c r="Y2484" s="52">
        <v>6053.46</v>
      </c>
      <c r="Z2484" s="52">
        <v>6151.46</v>
      </c>
      <c r="AA2484" s="52">
        <v>6202.11</v>
      </c>
      <c r="AB2484" s="52">
        <v>6303.48</v>
      </c>
      <c r="AC2484" s="52">
        <v>6428.72</v>
      </c>
      <c r="AD2484" s="52">
        <v>6481.18</v>
      </c>
      <c r="AE2484" s="52">
        <v>6489.33</v>
      </c>
      <c r="AF2484" s="52">
        <v>6711.87</v>
      </c>
      <c r="AG2484" s="52">
        <v>6909.37</v>
      </c>
      <c r="AH2484" s="52">
        <v>7095.7</v>
      </c>
      <c r="AI2484" s="52">
        <v>7454.67</v>
      </c>
      <c r="AJ2484" s="52">
        <v>7831.92</v>
      </c>
      <c r="AK2484" s="52">
        <v>8108.03</v>
      </c>
      <c r="AL2484" s="52">
        <v>8115.06</v>
      </c>
      <c r="AM2484" s="52">
        <v>8182.42</v>
      </c>
      <c r="AN2484" s="52">
        <v>8431.82</v>
      </c>
      <c r="AO2484" s="52">
        <v>8559.7999999999993</v>
      </c>
      <c r="AP2484" s="52">
        <v>8900.15</v>
      </c>
      <c r="AQ2484" s="52">
        <v>9405.01</v>
      </c>
      <c r="AR2484" s="52">
        <v>9519.67</v>
      </c>
      <c r="AS2484" s="52">
        <v>9490.61</v>
      </c>
      <c r="AT2484" s="52">
        <v>9728.9699999999993</v>
      </c>
      <c r="AU2484" s="52">
        <v>9843.39</v>
      </c>
      <c r="AV2484" s="52">
        <v>9795.44</v>
      </c>
      <c r="AW2484" s="52">
        <v>9684.51</v>
      </c>
      <c r="AX2484" s="52">
        <v>9632.5400000000009</v>
      </c>
      <c r="AY2484" s="52">
        <v>9651.83</v>
      </c>
      <c r="AZ2484" s="52">
        <v>9770.0300000000007</v>
      </c>
      <c r="BA2484" s="52">
        <v>9914.31</v>
      </c>
      <c r="BB2484" s="52">
        <v>10064.74</v>
      </c>
      <c r="BC2484">
        <v>2017</v>
      </c>
    </row>
    <row r="2485" spans="1:55" x14ac:dyDescent="0.25">
      <c r="A2485">
        <v>734</v>
      </c>
      <c r="B2485" t="s">
        <v>832</v>
      </c>
      <c r="C2485" t="s">
        <v>259</v>
      </c>
      <c r="D2485" t="s">
        <v>833</v>
      </c>
      <c r="E2485" t="s">
        <v>260</v>
      </c>
      <c r="F2485" t="s">
        <v>261</v>
      </c>
      <c r="G2485" t="s">
        <v>229</v>
      </c>
      <c r="H2485" t="s">
        <v>220</v>
      </c>
      <c r="I2485" t="s">
        <v>262</v>
      </c>
      <c r="J2485" s="52">
        <v>1054.44</v>
      </c>
      <c r="K2485" s="52">
        <v>1220.4000000000001</v>
      </c>
      <c r="L2485" s="52">
        <v>1312.86</v>
      </c>
      <c r="M2485" s="52">
        <v>1345.64</v>
      </c>
      <c r="N2485" s="52">
        <v>1475.13</v>
      </c>
      <c r="O2485" s="52">
        <v>1697.97</v>
      </c>
      <c r="P2485" s="52">
        <v>2138.08</v>
      </c>
      <c r="Q2485" s="52">
        <v>2386.86</v>
      </c>
      <c r="R2485" s="52">
        <v>3029.3</v>
      </c>
      <c r="S2485" s="52">
        <v>3426.52</v>
      </c>
      <c r="T2485" s="52">
        <v>4016.74</v>
      </c>
      <c r="U2485" s="52">
        <v>4328.33</v>
      </c>
      <c r="V2485" s="52">
        <v>4847.45</v>
      </c>
      <c r="W2485" s="52">
        <v>5717.48</v>
      </c>
      <c r="X2485" s="52">
        <v>6600.36</v>
      </c>
      <c r="Y2485" s="52">
        <v>7877.01</v>
      </c>
      <c r="Z2485" s="52">
        <v>8646.67</v>
      </c>
      <c r="AA2485" s="52">
        <v>9699.0400000000009</v>
      </c>
      <c r="AB2485" s="52">
        <v>10589.27</v>
      </c>
      <c r="AC2485" s="52">
        <v>11379.64</v>
      </c>
      <c r="AD2485" s="52">
        <v>12612.78</v>
      </c>
      <c r="AE2485" s="52">
        <v>13757.98</v>
      </c>
      <c r="AF2485" s="52">
        <v>15498.35</v>
      </c>
      <c r="AG2485" s="52">
        <v>16912.53</v>
      </c>
      <c r="AH2485" s="52">
        <v>18041.03</v>
      </c>
      <c r="AI2485" s="52">
        <v>20196.47</v>
      </c>
      <c r="AJ2485" s="52">
        <v>22076.01</v>
      </c>
      <c r="AK2485" s="52">
        <v>24000.28</v>
      </c>
      <c r="AL2485" s="52">
        <v>26525.42</v>
      </c>
      <c r="AM2485" s="52">
        <v>29358.6</v>
      </c>
      <c r="AN2485" s="52">
        <v>31220.7</v>
      </c>
      <c r="AO2485" s="52">
        <v>33387.370000000003</v>
      </c>
      <c r="AP2485" s="52">
        <v>37509.019999999997</v>
      </c>
      <c r="AQ2485" s="52">
        <v>41411.839999999997</v>
      </c>
      <c r="AR2485" s="52">
        <v>44364.4</v>
      </c>
      <c r="AS2485" s="52">
        <v>47570.47</v>
      </c>
      <c r="AT2485" s="52">
        <v>51719.02</v>
      </c>
      <c r="AU2485" s="52">
        <v>54075.69</v>
      </c>
      <c r="AV2485" s="52">
        <v>56528.01</v>
      </c>
      <c r="AW2485" s="52">
        <v>59236.51</v>
      </c>
      <c r="AX2485" s="52">
        <v>62259.27</v>
      </c>
      <c r="AY2485" s="52">
        <v>65944.98</v>
      </c>
      <c r="AZ2485" s="52">
        <v>70582.66</v>
      </c>
      <c r="BA2485" s="52">
        <v>75704.009999999995</v>
      </c>
      <c r="BB2485" s="52">
        <v>81219</v>
      </c>
      <c r="BC2485">
        <v>2017</v>
      </c>
    </row>
    <row r="2486" spans="1:55" x14ac:dyDescent="0.25">
      <c r="A2486">
        <v>734</v>
      </c>
      <c r="B2486" t="s">
        <v>832</v>
      </c>
      <c r="C2486" t="s">
        <v>263</v>
      </c>
      <c r="D2486" t="s">
        <v>833</v>
      </c>
      <c r="E2486" t="s">
        <v>260</v>
      </c>
      <c r="F2486" t="s">
        <v>264</v>
      </c>
      <c r="G2486" t="s">
        <v>242</v>
      </c>
      <c r="H2486" t="s">
        <v>220</v>
      </c>
      <c r="I2486" t="s">
        <v>262</v>
      </c>
      <c r="J2486" s="52">
        <v>1353.87</v>
      </c>
      <c r="K2486" s="52">
        <v>1390.76</v>
      </c>
      <c r="L2486" s="52">
        <v>1208.99</v>
      </c>
      <c r="M2486" s="52">
        <v>1207.8399999999999</v>
      </c>
      <c r="N2486">
        <v>999.52300000000002</v>
      </c>
      <c r="O2486">
        <v>762.13099999999997</v>
      </c>
      <c r="P2486">
        <v>936.24900000000002</v>
      </c>
      <c r="Q2486" s="52">
        <v>1172.28</v>
      </c>
      <c r="R2486" s="52">
        <v>1332.88</v>
      </c>
      <c r="S2486" s="52">
        <v>1306.67</v>
      </c>
      <c r="T2486" s="52">
        <v>1552.21</v>
      </c>
      <c r="U2486" s="52">
        <v>1567.76</v>
      </c>
      <c r="V2486" s="52">
        <v>1699.81</v>
      </c>
      <c r="W2486" s="52">
        <v>1750.16</v>
      </c>
      <c r="X2486" s="52">
        <v>1859.52</v>
      </c>
      <c r="Y2486" s="52">
        <v>2171.7199999999998</v>
      </c>
      <c r="Z2486" s="52">
        <v>2012.45</v>
      </c>
      <c r="AA2486" s="52">
        <v>2105.17</v>
      </c>
      <c r="AB2486" s="52">
        <v>1914.24</v>
      </c>
      <c r="AC2486" s="52">
        <v>1861.5</v>
      </c>
      <c r="AD2486" s="52">
        <v>1818.67</v>
      </c>
      <c r="AE2486" s="52">
        <v>1599.21</v>
      </c>
      <c r="AF2486" s="52">
        <v>1473.72</v>
      </c>
      <c r="AG2486" s="52">
        <v>2235.6799999999998</v>
      </c>
      <c r="AH2486" s="52">
        <v>2797.02</v>
      </c>
      <c r="AI2486" s="52">
        <v>3174.59</v>
      </c>
      <c r="AJ2486" s="52">
        <v>3262.22</v>
      </c>
      <c r="AK2486" s="52">
        <v>3402.16</v>
      </c>
      <c r="AL2486" s="52">
        <v>3214.49</v>
      </c>
      <c r="AM2486" s="52">
        <v>3479.71</v>
      </c>
      <c r="AN2486" s="52">
        <v>4263.91</v>
      </c>
      <c r="AO2486" s="52">
        <v>4603.2</v>
      </c>
      <c r="AP2486" s="52">
        <v>4568.75</v>
      </c>
      <c r="AQ2486" s="52">
        <v>4291.2</v>
      </c>
      <c r="AR2486" s="52">
        <v>4090.96</v>
      </c>
      <c r="AS2486" s="52">
        <v>3730.31</v>
      </c>
      <c r="AT2486" s="52">
        <v>3515.19</v>
      </c>
      <c r="AU2486" s="52">
        <v>4060.5</v>
      </c>
      <c r="AV2486" s="52">
        <v>4250.17</v>
      </c>
      <c r="AW2486" s="52">
        <v>4205.67</v>
      </c>
      <c r="AX2486" s="52">
        <v>4310.1499999999996</v>
      </c>
      <c r="AY2486" s="52">
        <v>4427.78</v>
      </c>
      <c r="AZ2486" s="52">
        <v>4601.6099999999997</v>
      </c>
      <c r="BA2486" s="52">
        <v>4787.83</v>
      </c>
      <c r="BB2486" s="52">
        <v>4982.95</v>
      </c>
      <c r="BC2486">
        <v>2017</v>
      </c>
    </row>
    <row r="2487" spans="1:55" x14ac:dyDescent="0.25">
      <c r="A2487">
        <v>734</v>
      </c>
      <c r="B2487" t="s">
        <v>832</v>
      </c>
      <c r="C2487" t="s">
        <v>265</v>
      </c>
      <c r="D2487" t="s">
        <v>833</v>
      </c>
      <c r="E2487" t="s">
        <v>260</v>
      </c>
      <c r="F2487" t="s">
        <v>266</v>
      </c>
      <c r="G2487" t="s">
        <v>246</v>
      </c>
      <c r="H2487" t="s">
        <v>220</v>
      </c>
      <c r="I2487" t="s">
        <v>262</v>
      </c>
      <c r="J2487" s="52">
        <v>1885.12</v>
      </c>
      <c r="K2487" s="52">
        <v>2142.19</v>
      </c>
      <c r="L2487" s="52">
        <v>2242.27</v>
      </c>
      <c r="M2487" s="52">
        <v>2249.89</v>
      </c>
      <c r="N2487" s="52">
        <v>2312.5100000000002</v>
      </c>
      <c r="O2487" s="52">
        <v>2344.5700000000002</v>
      </c>
      <c r="P2487" s="52">
        <v>2723.16</v>
      </c>
      <c r="Q2487" s="52">
        <v>2939.48</v>
      </c>
      <c r="R2487" s="52">
        <v>3134.92</v>
      </c>
      <c r="S2487" s="52">
        <v>3425.67</v>
      </c>
      <c r="T2487" s="52">
        <v>3773.26</v>
      </c>
      <c r="U2487" s="52">
        <v>3859.84</v>
      </c>
      <c r="V2487" s="52">
        <v>3982.29</v>
      </c>
      <c r="W2487" s="52">
        <v>4120.3100000000004</v>
      </c>
      <c r="X2487" s="52">
        <v>4227.18</v>
      </c>
      <c r="Y2487" s="52">
        <v>4433.8999999999996</v>
      </c>
      <c r="Z2487" s="52">
        <v>4588.18</v>
      </c>
      <c r="AA2487" s="52">
        <v>4705.74</v>
      </c>
      <c r="AB2487" s="52">
        <v>4836.4799999999996</v>
      </c>
      <c r="AC2487" s="52">
        <v>5003.8</v>
      </c>
      <c r="AD2487" s="52">
        <v>5157.3999999999996</v>
      </c>
      <c r="AE2487" s="52">
        <v>5277.14</v>
      </c>
      <c r="AF2487" s="52">
        <v>5544.46</v>
      </c>
      <c r="AG2487" s="52">
        <v>5813.59</v>
      </c>
      <c r="AH2487" s="52">
        <v>6131.11</v>
      </c>
      <c r="AI2487" s="52">
        <v>6641.9</v>
      </c>
      <c r="AJ2487" s="52">
        <v>7189.2</v>
      </c>
      <c r="AK2487" s="52">
        <v>7642.6</v>
      </c>
      <c r="AL2487" s="52">
        <v>7798</v>
      </c>
      <c r="AM2487" s="52">
        <v>7922.67</v>
      </c>
      <c r="AN2487" s="52">
        <v>8259.2800000000007</v>
      </c>
      <c r="AO2487" s="52">
        <v>8559.7999999999993</v>
      </c>
      <c r="AP2487" s="52">
        <v>9070.86</v>
      </c>
      <c r="AQ2487" s="52">
        <v>9753.58</v>
      </c>
      <c r="AR2487" s="52">
        <v>10059.280000000001</v>
      </c>
      <c r="AS2487" s="52">
        <v>10135.83</v>
      </c>
      <c r="AT2487" s="52">
        <v>10503.97</v>
      </c>
      <c r="AU2487" s="52">
        <v>10829.54</v>
      </c>
      <c r="AV2487" s="52">
        <v>11019.77</v>
      </c>
      <c r="AW2487" s="52">
        <v>11088.69</v>
      </c>
      <c r="AX2487" s="52">
        <v>11259.49</v>
      </c>
      <c r="AY2487" s="52">
        <v>11516.58</v>
      </c>
      <c r="AZ2487" s="52">
        <v>11898.84</v>
      </c>
      <c r="BA2487" s="52">
        <v>12324.78</v>
      </c>
      <c r="BB2487" s="52">
        <v>12773.63</v>
      </c>
      <c r="BC2487">
        <v>2017</v>
      </c>
    </row>
    <row r="2488" spans="1:55" x14ac:dyDescent="0.25">
      <c r="A2488">
        <v>734</v>
      </c>
      <c r="B2488" t="s">
        <v>832</v>
      </c>
      <c r="C2488" t="s">
        <v>267</v>
      </c>
      <c r="D2488" t="s">
        <v>833</v>
      </c>
      <c r="E2488" t="s">
        <v>268</v>
      </c>
      <c r="F2488" t="s">
        <v>269</v>
      </c>
      <c r="G2488" t="s">
        <v>270</v>
      </c>
    </row>
    <row r="2489" spans="1:55" x14ac:dyDescent="0.25">
      <c r="A2489">
        <v>734</v>
      </c>
      <c r="B2489" t="s">
        <v>832</v>
      </c>
      <c r="C2489" t="s">
        <v>271</v>
      </c>
      <c r="D2489" t="s">
        <v>833</v>
      </c>
      <c r="E2489" t="s">
        <v>272</v>
      </c>
      <c r="F2489" t="s">
        <v>273</v>
      </c>
      <c r="G2489" t="s">
        <v>274</v>
      </c>
      <c r="I2489" t="s">
        <v>243</v>
      </c>
      <c r="J2489">
        <v>8.0000000000000002E-3</v>
      </c>
      <c r="K2489">
        <v>8.0000000000000002E-3</v>
      </c>
      <c r="L2489">
        <v>8.0000000000000002E-3</v>
      </c>
      <c r="M2489">
        <v>8.0000000000000002E-3</v>
      </c>
      <c r="N2489">
        <v>8.0000000000000002E-3</v>
      </c>
      <c r="O2489">
        <v>8.0000000000000002E-3</v>
      </c>
      <c r="P2489">
        <v>8.9999999999999993E-3</v>
      </c>
      <c r="Q2489">
        <v>0.01</v>
      </c>
      <c r="R2489">
        <v>0.01</v>
      </c>
      <c r="S2489">
        <v>0.01</v>
      </c>
      <c r="T2489">
        <v>1.0999999999999999E-2</v>
      </c>
      <c r="U2489">
        <v>1.0999999999999999E-2</v>
      </c>
      <c r="V2489">
        <v>0.01</v>
      </c>
      <c r="W2489">
        <v>0.01</v>
      </c>
      <c r="X2489">
        <v>0.01</v>
      </c>
      <c r="Y2489">
        <v>0.01</v>
      </c>
      <c r="Z2489">
        <v>0.01</v>
      </c>
      <c r="AA2489">
        <v>0.01</v>
      </c>
      <c r="AB2489">
        <v>0.01</v>
      </c>
      <c r="AC2489">
        <v>0.01</v>
      </c>
      <c r="AD2489">
        <v>0.01</v>
      </c>
      <c r="AE2489">
        <v>0.01</v>
      </c>
      <c r="AF2489">
        <v>0.01</v>
      </c>
      <c r="AG2489">
        <v>0.01</v>
      </c>
      <c r="AH2489">
        <v>0.01</v>
      </c>
      <c r="AI2489">
        <v>0.01</v>
      </c>
      <c r="AJ2489">
        <v>0.01</v>
      </c>
      <c r="AK2489">
        <v>0.01</v>
      </c>
      <c r="AL2489">
        <v>0.01</v>
      </c>
      <c r="AM2489">
        <v>0.01</v>
      </c>
      <c r="AN2489">
        <v>0.01</v>
      </c>
      <c r="AO2489">
        <v>8.9999999999999993E-3</v>
      </c>
      <c r="AP2489">
        <v>0.01</v>
      </c>
      <c r="AQ2489">
        <v>0.01</v>
      </c>
      <c r="AR2489">
        <v>0.01</v>
      </c>
      <c r="AS2489">
        <v>8.9999999999999993E-3</v>
      </c>
      <c r="AT2489">
        <v>8.9999999999999993E-3</v>
      </c>
      <c r="AU2489">
        <v>8.9999999999999993E-3</v>
      </c>
      <c r="AV2489">
        <v>8.9999999999999993E-3</v>
      </c>
      <c r="AW2489">
        <v>8.9999999999999993E-3</v>
      </c>
      <c r="AX2489">
        <v>8.0000000000000002E-3</v>
      </c>
      <c r="AY2489">
        <v>8.0000000000000002E-3</v>
      </c>
      <c r="AZ2489">
        <v>8.0000000000000002E-3</v>
      </c>
      <c r="BA2489">
        <v>8.0000000000000002E-3</v>
      </c>
      <c r="BB2489">
        <v>8.0000000000000002E-3</v>
      </c>
      <c r="BC2489">
        <v>2017</v>
      </c>
    </row>
    <row r="2490" spans="1:55" x14ac:dyDescent="0.25">
      <c r="A2490">
        <v>734</v>
      </c>
      <c r="B2490" t="s">
        <v>832</v>
      </c>
      <c r="C2490" t="s">
        <v>275</v>
      </c>
      <c r="D2490" t="s">
        <v>833</v>
      </c>
      <c r="E2490" t="s">
        <v>276</v>
      </c>
      <c r="F2490" t="s">
        <v>277</v>
      </c>
      <c r="G2490" t="s">
        <v>278</v>
      </c>
      <c r="I2490" t="s">
        <v>243</v>
      </c>
      <c r="J2490">
        <v>0.55900000000000005</v>
      </c>
      <c r="K2490">
        <v>0.56999999999999995</v>
      </c>
      <c r="L2490">
        <v>0.58599999999999997</v>
      </c>
      <c r="M2490">
        <v>0.59799999999999998</v>
      </c>
      <c r="N2490">
        <v>0.63800000000000001</v>
      </c>
      <c r="O2490">
        <v>0.72399999999999998</v>
      </c>
      <c r="P2490">
        <v>0.78500000000000003</v>
      </c>
      <c r="Q2490">
        <v>0.81200000000000006</v>
      </c>
      <c r="R2490">
        <v>0.96599999999999997</v>
      </c>
      <c r="S2490">
        <v>1</v>
      </c>
      <c r="T2490">
        <v>1.0649999999999999</v>
      </c>
      <c r="U2490">
        <v>1.121</v>
      </c>
      <c r="V2490">
        <v>1.2170000000000001</v>
      </c>
      <c r="W2490">
        <v>1.3879999999999999</v>
      </c>
      <c r="X2490">
        <v>1.5609999999999999</v>
      </c>
      <c r="Y2490">
        <v>1.7769999999999999</v>
      </c>
      <c r="Z2490">
        <v>1.885</v>
      </c>
      <c r="AA2490">
        <v>2.0609999999999999</v>
      </c>
      <c r="AB2490">
        <v>2.1890000000000001</v>
      </c>
      <c r="AC2490">
        <v>2.274</v>
      </c>
      <c r="AD2490">
        <v>2.4460000000000002</v>
      </c>
      <c r="AE2490">
        <v>2.6070000000000002</v>
      </c>
      <c r="AF2490">
        <v>2.7949999999999999</v>
      </c>
      <c r="AG2490">
        <v>2.9089999999999998</v>
      </c>
      <c r="AH2490">
        <v>2.9430000000000001</v>
      </c>
      <c r="AI2490">
        <v>3.0409999999999999</v>
      </c>
      <c r="AJ2490">
        <v>3.0710000000000002</v>
      </c>
      <c r="AK2490">
        <v>3.14</v>
      </c>
      <c r="AL2490">
        <v>3.4020000000000001</v>
      </c>
      <c r="AM2490">
        <v>3.706</v>
      </c>
      <c r="AN2490">
        <v>3.78</v>
      </c>
      <c r="AO2490">
        <v>3.9</v>
      </c>
      <c r="AP2490">
        <v>4.1349999999999998</v>
      </c>
      <c r="AQ2490">
        <v>4.2460000000000004</v>
      </c>
      <c r="AR2490">
        <v>4.41</v>
      </c>
      <c r="AS2490">
        <v>4.6929999999999996</v>
      </c>
      <c r="AT2490">
        <v>4.9240000000000004</v>
      </c>
      <c r="AU2490">
        <v>4.9930000000000003</v>
      </c>
      <c r="AV2490">
        <v>5.13</v>
      </c>
      <c r="AW2490">
        <v>5.3419999999999996</v>
      </c>
      <c r="AX2490">
        <v>5.5289999999999999</v>
      </c>
      <c r="AY2490">
        <v>5.726</v>
      </c>
      <c r="AZ2490">
        <v>5.9320000000000004</v>
      </c>
      <c r="BA2490">
        <v>6.1420000000000003</v>
      </c>
      <c r="BB2490">
        <v>6.3579999999999997</v>
      </c>
      <c r="BC2490">
        <v>2017</v>
      </c>
    </row>
    <row r="2491" spans="1:55" x14ac:dyDescent="0.25">
      <c r="A2491">
        <v>734</v>
      </c>
      <c r="B2491" t="s">
        <v>832</v>
      </c>
      <c r="C2491" t="s">
        <v>279</v>
      </c>
      <c r="D2491" t="s">
        <v>833</v>
      </c>
      <c r="E2491" t="s">
        <v>280</v>
      </c>
      <c r="F2491" t="s">
        <v>281</v>
      </c>
      <c r="G2491" t="s">
        <v>282</v>
      </c>
      <c r="I2491" t="s">
        <v>834</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12.255000000000001</v>
      </c>
      <c r="AQ2491">
        <v>12.106</v>
      </c>
      <c r="AR2491">
        <v>12.316000000000001</v>
      </c>
      <c r="AS2491">
        <v>11.441000000000001</v>
      </c>
      <c r="AT2491">
        <v>12.054</v>
      </c>
      <c r="AU2491">
        <v>11.698</v>
      </c>
      <c r="AV2491">
        <v>11.201000000000001</v>
      </c>
      <c r="AW2491">
        <v>10.113</v>
      </c>
      <c r="AX2491">
        <v>9.6639999999999997</v>
      </c>
      <c r="AY2491">
        <v>9.7889999999999997</v>
      </c>
      <c r="AZ2491">
        <v>10.76</v>
      </c>
      <c r="BA2491">
        <v>12.702999999999999</v>
      </c>
      <c r="BB2491">
        <v>14.497</v>
      </c>
      <c r="BC2491">
        <v>2017</v>
      </c>
    </row>
    <row r="2492" spans="1:55" x14ac:dyDescent="0.25">
      <c r="A2492">
        <v>734</v>
      </c>
      <c r="B2492" t="s">
        <v>832</v>
      </c>
      <c r="C2492" t="s">
        <v>283</v>
      </c>
      <c r="D2492" t="s">
        <v>833</v>
      </c>
      <c r="E2492" t="s">
        <v>284</v>
      </c>
      <c r="F2492" t="s">
        <v>285</v>
      </c>
      <c r="G2492" t="s">
        <v>282</v>
      </c>
      <c r="I2492" t="s">
        <v>834</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30.661999999999999</v>
      </c>
      <c r="U2492">
        <v>30.751999999999999</v>
      </c>
      <c r="V2492">
        <v>22.265999999999998</v>
      </c>
      <c r="W2492">
        <v>17.481000000000002</v>
      </c>
      <c r="X2492">
        <v>23.963999999999999</v>
      </c>
      <c r="Y2492">
        <v>16.846</v>
      </c>
      <c r="Z2492">
        <v>14.436999999999999</v>
      </c>
      <c r="AA2492">
        <v>18.07</v>
      </c>
      <c r="AB2492">
        <v>16.172999999999998</v>
      </c>
      <c r="AC2492">
        <v>14.157999999999999</v>
      </c>
      <c r="AD2492">
        <v>18.271000000000001</v>
      </c>
      <c r="AE2492">
        <v>22.135999999999999</v>
      </c>
      <c r="AF2492">
        <v>19.119</v>
      </c>
      <c r="AG2492">
        <v>17.48</v>
      </c>
      <c r="AH2492">
        <v>11.349</v>
      </c>
      <c r="AI2492">
        <v>15.787000000000001</v>
      </c>
      <c r="AJ2492">
        <v>12.266999999999999</v>
      </c>
      <c r="AK2492">
        <v>15.494999999999999</v>
      </c>
      <c r="AL2492">
        <v>10.541</v>
      </c>
      <c r="AM2492">
        <v>4.8449999999999998</v>
      </c>
      <c r="AN2492">
        <v>1.736</v>
      </c>
      <c r="AO2492">
        <v>8.1210000000000004</v>
      </c>
      <c r="AP2492">
        <v>17.986999999999998</v>
      </c>
      <c r="AQ2492">
        <v>22.667000000000002</v>
      </c>
      <c r="AR2492">
        <v>23.114000000000001</v>
      </c>
      <c r="AS2492">
        <v>23.277000000000001</v>
      </c>
      <c r="AT2492">
        <v>26.335999999999999</v>
      </c>
      <c r="AU2492">
        <v>24.192</v>
      </c>
      <c r="AV2492">
        <v>21.07</v>
      </c>
      <c r="AW2492">
        <v>20.059999999999999</v>
      </c>
      <c r="AX2492">
        <v>21.262</v>
      </c>
      <c r="AY2492">
        <v>22.32</v>
      </c>
      <c r="AZ2492">
        <v>22.798999999999999</v>
      </c>
      <c r="BA2492">
        <v>23.923999999999999</v>
      </c>
      <c r="BB2492">
        <v>25.146999999999998</v>
      </c>
      <c r="BC2492">
        <v>2017</v>
      </c>
    </row>
    <row r="2493" spans="1:55" x14ac:dyDescent="0.25">
      <c r="A2493">
        <v>734</v>
      </c>
      <c r="B2493" t="s">
        <v>832</v>
      </c>
      <c r="C2493" t="s">
        <v>286</v>
      </c>
      <c r="D2493" t="s">
        <v>833</v>
      </c>
      <c r="E2493" t="s">
        <v>287</v>
      </c>
      <c r="F2493" t="s">
        <v>288</v>
      </c>
      <c r="G2493" t="s">
        <v>250</v>
      </c>
      <c r="I2493" t="s">
        <v>835</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341.339</v>
      </c>
      <c r="AX2493">
        <v>360.18099999999998</v>
      </c>
      <c r="AY2493">
        <v>379.892</v>
      </c>
      <c r="AZ2493">
        <v>400.68200000000002</v>
      </c>
      <c r="BA2493">
        <v>422.86500000000001</v>
      </c>
      <c r="BB2493">
        <v>446.17099999999999</v>
      </c>
      <c r="BC2493">
        <v>2018</v>
      </c>
    </row>
    <row r="2494" spans="1:55" x14ac:dyDescent="0.25">
      <c r="A2494">
        <v>734</v>
      </c>
      <c r="B2494" t="s">
        <v>832</v>
      </c>
      <c r="C2494" t="s">
        <v>290</v>
      </c>
      <c r="D2494" t="s">
        <v>833</v>
      </c>
      <c r="E2494" t="s">
        <v>287</v>
      </c>
      <c r="F2494" t="s">
        <v>291</v>
      </c>
      <c r="G2494" t="s">
        <v>235</v>
      </c>
      <c r="I2494" t="s">
        <v>292</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5.6260000000000003</v>
      </c>
      <c r="AX2494">
        <v>5.52</v>
      </c>
      <c r="AY2494">
        <v>5.4720000000000004</v>
      </c>
      <c r="AZ2494">
        <v>5.4729999999999999</v>
      </c>
      <c r="BA2494">
        <v>5.5359999999999996</v>
      </c>
      <c r="BB2494">
        <v>5.5110000000000001</v>
      </c>
      <c r="BC2494">
        <v>2018</v>
      </c>
    </row>
    <row r="2495" spans="1:55" x14ac:dyDescent="0.25">
      <c r="A2495">
        <v>734</v>
      </c>
      <c r="B2495" t="s">
        <v>832</v>
      </c>
      <c r="C2495" t="s">
        <v>293</v>
      </c>
      <c r="D2495" t="s">
        <v>833</v>
      </c>
      <c r="E2495" t="s">
        <v>294</v>
      </c>
      <c r="F2495" t="s">
        <v>295</v>
      </c>
      <c r="G2495" t="s">
        <v>250</v>
      </c>
      <c r="I2495" t="s">
        <v>835</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348.22800000000001</v>
      </c>
      <c r="AX2495">
        <v>368.42500000000001</v>
      </c>
      <c r="AY2495">
        <v>387.58300000000003</v>
      </c>
      <c r="AZ2495">
        <v>409.67500000000001</v>
      </c>
      <c r="BA2495">
        <v>431.798</v>
      </c>
      <c r="BB2495">
        <v>455.00700000000001</v>
      </c>
      <c r="BC2495">
        <v>2018</v>
      </c>
    </row>
    <row r="2496" spans="1:55" x14ac:dyDescent="0.25">
      <c r="A2496">
        <v>734</v>
      </c>
      <c r="B2496" t="s">
        <v>832</v>
      </c>
      <c r="C2496" t="s">
        <v>296</v>
      </c>
      <c r="D2496" t="s">
        <v>833</v>
      </c>
      <c r="E2496" t="s">
        <v>294</v>
      </c>
      <c r="F2496" t="s">
        <v>297</v>
      </c>
      <c r="G2496" t="s">
        <v>235</v>
      </c>
      <c r="I2496" t="s">
        <v>298</v>
      </c>
      <c r="J2496" t="s">
        <v>232</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5.1840000000000002</v>
      </c>
      <c r="AX2496">
        <v>5.8</v>
      </c>
      <c r="AY2496">
        <v>5.2</v>
      </c>
      <c r="AZ2496">
        <v>5.7</v>
      </c>
      <c r="BA2496">
        <v>5.4</v>
      </c>
      <c r="BB2496">
        <v>5.375</v>
      </c>
      <c r="BC2496">
        <v>2018</v>
      </c>
    </row>
    <row r="2497" spans="1:55" x14ac:dyDescent="0.25">
      <c r="A2497">
        <v>734</v>
      </c>
      <c r="B2497" t="s">
        <v>832</v>
      </c>
      <c r="C2497" t="s">
        <v>299</v>
      </c>
      <c r="D2497" t="s">
        <v>833</v>
      </c>
      <c r="E2497" t="s">
        <v>300</v>
      </c>
      <c r="G2497" t="s">
        <v>274</v>
      </c>
    </row>
    <row r="2498" spans="1:55" x14ac:dyDescent="0.25">
      <c r="A2498">
        <v>734</v>
      </c>
      <c r="B2498" t="s">
        <v>832</v>
      </c>
      <c r="C2498" t="s">
        <v>301</v>
      </c>
      <c r="D2498" t="s">
        <v>833</v>
      </c>
      <c r="E2498" t="s">
        <v>302</v>
      </c>
      <c r="F2498" t="s">
        <v>303</v>
      </c>
      <c r="G2498" t="s">
        <v>235</v>
      </c>
      <c r="I2498" t="s">
        <v>836</v>
      </c>
      <c r="J2498">
        <v>13.4</v>
      </c>
      <c r="K2498">
        <v>3.5920000000000001</v>
      </c>
      <c r="L2498">
        <v>-5.9180000000000001</v>
      </c>
      <c r="M2498">
        <v>5.3049999999999997</v>
      </c>
      <c r="N2498">
        <v>-15.064</v>
      </c>
      <c r="O2498">
        <v>-26.815999999999999</v>
      </c>
      <c r="P2498">
        <v>-5.54</v>
      </c>
      <c r="Q2498">
        <v>16.739000000000001</v>
      </c>
      <c r="R2498">
        <v>10.141</v>
      </c>
      <c r="S2498">
        <v>7.718</v>
      </c>
      <c r="T2498">
        <v>14.333</v>
      </c>
      <c r="U2498">
        <v>11.172000000000001</v>
      </c>
      <c r="V2498">
        <v>21.286000000000001</v>
      </c>
      <c r="W2498">
        <v>6.3410000000000002</v>
      </c>
      <c r="X2498">
        <v>-5.6120000000000001</v>
      </c>
      <c r="Y2498">
        <v>12.334</v>
      </c>
      <c r="Z2498">
        <v>6.0060000000000002</v>
      </c>
      <c r="AA2498">
        <v>3.0819999999999999</v>
      </c>
      <c r="AB2498">
        <v>21.573</v>
      </c>
      <c r="AC2498">
        <v>-1.671</v>
      </c>
      <c r="AD2498">
        <v>2.7480000000000002</v>
      </c>
      <c r="AE2498">
        <v>11.032</v>
      </c>
      <c r="AF2498">
        <v>-2.7240000000000002</v>
      </c>
      <c r="AG2498">
        <v>14.23</v>
      </c>
      <c r="AH2498">
        <v>-5.8109999999999999</v>
      </c>
      <c r="AI2498">
        <v>-0.94</v>
      </c>
      <c r="AJ2498">
        <v>1.7609999999999999</v>
      </c>
      <c r="AK2498">
        <v>3.9239999999999999</v>
      </c>
      <c r="AL2498">
        <v>-6.1230000000000002</v>
      </c>
      <c r="AM2498">
        <v>6.202</v>
      </c>
      <c r="AN2498">
        <v>-4.8730000000000002</v>
      </c>
      <c r="AO2498">
        <v>-4.3109999999999999</v>
      </c>
      <c r="AP2498">
        <v>-1.526</v>
      </c>
      <c r="AQ2498">
        <v>-2.806</v>
      </c>
      <c r="AR2498">
        <v>4.7380000000000004</v>
      </c>
      <c r="AS2498">
        <v>2.2690000000000001</v>
      </c>
      <c r="AT2498">
        <v>10.441000000000001</v>
      </c>
      <c r="AU2498">
        <v>9.25</v>
      </c>
      <c r="AV2498">
        <v>-0.24399999999999999</v>
      </c>
      <c r="AW2498">
        <v>-1.25</v>
      </c>
      <c r="AX2498">
        <v>-0.34300000000000003</v>
      </c>
      <c r="AY2498">
        <v>-0.34499999999999997</v>
      </c>
      <c r="AZ2498">
        <v>2.6880000000000002</v>
      </c>
      <c r="BA2498">
        <v>4.7350000000000003</v>
      </c>
      <c r="BB2498">
        <v>4.0410000000000004</v>
      </c>
      <c r="BC2498">
        <v>2017</v>
      </c>
    </row>
    <row r="2499" spans="1:55" x14ac:dyDescent="0.25">
      <c r="A2499">
        <v>734</v>
      </c>
      <c r="B2499" t="s">
        <v>832</v>
      </c>
      <c r="C2499" t="s">
        <v>305</v>
      </c>
      <c r="D2499" t="s">
        <v>833</v>
      </c>
      <c r="E2499" t="s">
        <v>306</v>
      </c>
      <c r="F2499" t="s">
        <v>307</v>
      </c>
      <c r="G2499" t="s">
        <v>235</v>
      </c>
      <c r="I2499" t="s">
        <v>836</v>
      </c>
      <c r="J2499">
        <v>11</v>
      </c>
      <c r="K2499">
        <v>-0.84399999999999997</v>
      </c>
      <c r="L2499">
        <v>-8.4909999999999997</v>
      </c>
      <c r="M2499">
        <v>10.146000000000001</v>
      </c>
      <c r="N2499">
        <v>-14.743</v>
      </c>
      <c r="O2499">
        <v>-21.024000000000001</v>
      </c>
      <c r="P2499">
        <v>11.835000000000001</v>
      </c>
      <c r="Q2499">
        <v>4.09</v>
      </c>
      <c r="R2499">
        <v>-4.383</v>
      </c>
      <c r="S2499">
        <v>16.026</v>
      </c>
      <c r="T2499">
        <v>9.3740000000000006</v>
      </c>
      <c r="U2499">
        <v>12.712999999999999</v>
      </c>
      <c r="V2499">
        <v>21.745000000000001</v>
      </c>
      <c r="W2499">
        <v>7.1130000000000004</v>
      </c>
      <c r="X2499">
        <v>-3.1</v>
      </c>
      <c r="Y2499">
        <v>12.436</v>
      </c>
      <c r="Z2499">
        <v>5.93</v>
      </c>
      <c r="AA2499">
        <v>3.4369999999999998</v>
      </c>
      <c r="AB2499">
        <v>22.097999999999999</v>
      </c>
      <c r="AC2499">
        <v>1.218</v>
      </c>
      <c r="AD2499">
        <v>-0.52900000000000003</v>
      </c>
      <c r="AE2499">
        <v>16.018000000000001</v>
      </c>
      <c r="AF2499">
        <v>-6.0789999999999997</v>
      </c>
      <c r="AG2499">
        <v>17.314</v>
      </c>
      <c r="AH2499">
        <v>-7.8360000000000003</v>
      </c>
      <c r="AI2499">
        <v>-7.2670000000000003</v>
      </c>
      <c r="AJ2499">
        <v>1.194</v>
      </c>
      <c r="AK2499">
        <v>4.9790000000000001</v>
      </c>
      <c r="AL2499">
        <v>-18.608000000000001</v>
      </c>
      <c r="AM2499">
        <v>10.542999999999999</v>
      </c>
      <c r="AN2499">
        <v>-5.3659999999999997</v>
      </c>
      <c r="AO2499">
        <v>-16.922000000000001</v>
      </c>
      <c r="AP2499">
        <v>0.35599999999999998</v>
      </c>
      <c r="AQ2499">
        <v>-3.9430000000000001</v>
      </c>
      <c r="AR2499">
        <v>6.6529999999999996</v>
      </c>
      <c r="AS2499">
        <v>14.87</v>
      </c>
      <c r="AT2499">
        <v>9.8260000000000005</v>
      </c>
      <c r="AU2499">
        <v>-7.9539999999999997</v>
      </c>
      <c r="AV2499">
        <v>0.34399999999999997</v>
      </c>
      <c r="AW2499">
        <v>5.6829999999999998</v>
      </c>
      <c r="AX2499">
        <v>1.472</v>
      </c>
      <c r="AY2499">
        <v>1.3779999999999999</v>
      </c>
      <c r="AZ2499">
        <v>5.1790000000000003</v>
      </c>
      <c r="BA2499">
        <v>7.51</v>
      </c>
      <c r="BB2499">
        <v>6.4740000000000002</v>
      </c>
      <c r="BC2499">
        <v>2017</v>
      </c>
    </row>
    <row r="2500" spans="1:55" x14ac:dyDescent="0.25">
      <c r="A2500">
        <v>734</v>
      </c>
      <c r="B2500" t="s">
        <v>832</v>
      </c>
      <c r="C2500" t="s">
        <v>308</v>
      </c>
      <c r="D2500" t="s">
        <v>833</v>
      </c>
      <c r="E2500" t="s">
        <v>309</v>
      </c>
      <c r="F2500" t="s">
        <v>310</v>
      </c>
      <c r="G2500" t="s">
        <v>235</v>
      </c>
      <c r="I2500" t="s">
        <v>836</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13.218</v>
      </c>
      <c r="V2500">
        <v>11.7</v>
      </c>
      <c r="W2500">
        <v>7.9039999999999999</v>
      </c>
      <c r="X2500">
        <v>8.3230000000000004</v>
      </c>
      <c r="Y2500">
        <v>4.2370000000000001</v>
      </c>
      <c r="Z2500">
        <v>2.0110000000000001</v>
      </c>
      <c r="AA2500">
        <v>18.292999999999999</v>
      </c>
      <c r="AB2500">
        <v>20.384</v>
      </c>
      <c r="AC2500">
        <v>8.1120000000000001</v>
      </c>
      <c r="AD2500">
        <v>15.773</v>
      </c>
      <c r="AE2500">
        <v>14.85</v>
      </c>
      <c r="AF2500">
        <v>13.143000000000001</v>
      </c>
      <c r="AG2500">
        <v>14.215999999999999</v>
      </c>
      <c r="AH2500">
        <v>-6.298</v>
      </c>
      <c r="AI2500">
        <v>-8.4169999999999998</v>
      </c>
      <c r="AJ2500">
        <v>-2.6709999999999998</v>
      </c>
      <c r="AK2500">
        <v>3.5059999999999998</v>
      </c>
      <c r="AL2500">
        <v>-4.4820000000000002</v>
      </c>
      <c r="AM2500">
        <v>2.7480000000000002</v>
      </c>
      <c r="AN2500">
        <v>-10.93</v>
      </c>
      <c r="AO2500">
        <v>-10.316000000000001</v>
      </c>
      <c r="AP2500">
        <v>13.079000000000001</v>
      </c>
      <c r="AQ2500">
        <v>21.091999999999999</v>
      </c>
      <c r="AR2500">
        <v>4.3440000000000003</v>
      </c>
      <c r="AS2500">
        <v>1.756</v>
      </c>
      <c r="AT2500">
        <v>-0.71099999999999997</v>
      </c>
      <c r="AU2500">
        <v>8.6649999999999991</v>
      </c>
      <c r="AV2500">
        <v>1.073</v>
      </c>
      <c r="AW2500">
        <v>-2.2160000000000002</v>
      </c>
      <c r="AX2500">
        <v>0.92200000000000004</v>
      </c>
      <c r="AY2500">
        <v>0.93899999999999995</v>
      </c>
      <c r="AZ2500">
        <v>1.81</v>
      </c>
      <c r="BA2500">
        <v>2.1589999999999998</v>
      </c>
      <c r="BB2500">
        <v>2.0139999999999998</v>
      </c>
      <c r="BC2500">
        <v>2017</v>
      </c>
    </row>
    <row r="2501" spans="1:55" x14ac:dyDescent="0.25">
      <c r="A2501">
        <v>734</v>
      </c>
      <c r="B2501" t="s">
        <v>832</v>
      </c>
      <c r="C2501" t="s">
        <v>311</v>
      </c>
      <c r="D2501" t="s">
        <v>833</v>
      </c>
      <c r="E2501" t="s">
        <v>312</v>
      </c>
      <c r="F2501" t="s">
        <v>313</v>
      </c>
      <c r="G2501" t="s">
        <v>235</v>
      </c>
      <c r="I2501" t="s">
        <v>836</v>
      </c>
      <c r="J2501">
        <v>-1.4</v>
      </c>
      <c r="K2501">
        <v>-5.3570000000000002</v>
      </c>
      <c r="L2501">
        <v>-11.5</v>
      </c>
      <c r="M2501">
        <v>-1.5389999999999999</v>
      </c>
      <c r="N2501">
        <v>-22.76</v>
      </c>
      <c r="O2501">
        <v>-21.8</v>
      </c>
      <c r="P2501">
        <v>54.622</v>
      </c>
      <c r="Q2501">
        <v>32.786999999999999</v>
      </c>
      <c r="R2501">
        <v>7.0389999999999997</v>
      </c>
      <c r="S2501">
        <v>-1.23</v>
      </c>
      <c r="T2501">
        <v>13.577999999999999</v>
      </c>
      <c r="U2501">
        <v>19.027000000000001</v>
      </c>
      <c r="V2501">
        <v>14.798999999999999</v>
      </c>
      <c r="W2501">
        <v>11.851000000000001</v>
      </c>
      <c r="X2501">
        <v>7.8879999999999999</v>
      </c>
      <c r="Y2501">
        <v>3.0990000000000002</v>
      </c>
      <c r="Z2501">
        <v>13.691000000000001</v>
      </c>
      <c r="AA2501">
        <v>21.042000000000002</v>
      </c>
      <c r="AB2501">
        <v>28.957999999999998</v>
      </c>
      <c r="AC2501">
        <v>13.423</v>
      </c>
      <c r="AD2501">
        <v>8.5350000000000001</v>
      </c>
      <c r="AE2501">
        <v>24.920999999999999</v>
      </c>
      <c r="AF2501">
        <v>21.49</v>
      </c>
      <c r="AG2501">
        <v>8.5220000000000002</v>
      </c>
      <c r="AH2501">
        <v>-3.82</v>
      </c>
      <c r="AI2501">
        <v>-15.567</v>
      </c>
      <c r="AJ2501">
        <v>-11.169</v>
      </c>
      <c r="AK2501">
        <v>4.8659999999999997</v>
      </c>
      <c r="AL2501">
        <v>-8.1980000000000004</v>
      </c>
      <c r="AM2501">
        <v>3.915</v>
      </c>
      <c r="AN2501">
        <v>-18.135999999999999</v>
      </c>
      <c r="AO2501">
        <v>-31.797999999999998</v>
      </c>
      <c r="AP2501">
        <v>34.521000000000001</v>
      </c>
      <c r="AQ2501">
        <v>35.021000000000001</v>
      </c>
      <c r="AR2501">
        <v>-2.2810000000000001</v>
      </c>
      <c r="AS2501">
        <v>6.5389999999999997</v>
      </c>
      <c r="AT2501">
        <v>0.92200000000000004</v>
      </c>
      <c r="AU2501">
        <v>5.8639999999999999</v>
      </c>
      <c r="AV2501">
        <v>6.9169999999999998</v>
      </c>
      <c r="AW2501">
        <v>0.128</v>
      </c>
      <c r="AX2501">
        <v>0.80300000000000005</v>
      </c>
      <c r="AY2501">
        <v>1.62</v>
      </c>
      <c r="AZ2501">
        <v>2.9540000000000002</v>
      </c>
      <c r="BA2501">
        <v>3.3370000000000002</v>
      </c>
      <c r="BB2501">
        <v>3.2069999999999999</v>
      </c>
      <c r="BC2501">
        <v>2017</v>
      </c>
    </row>
    <row r="2502" spans="1:55" x14ac:dyDescent="0.25">
      <c r="A2502">
        <v>734</v>
      </c>
      <c r="B2502" t="s">
        <v>832</v>
      </c>
      <c r="C2502" t="s">
        <v>314</v>
      </c>
      <c r="D2502" t="s">
        <v>833</v>
      </c>
      <c r="E2502" t="s">
        <v>315</v>
      </c>
      <c r="F2502" t="s">
        <v>316</v>
      </c>
      <c r="G2502" t="s">
        <v>317</v>
      </c>
    </row>
    <row r="2503" spans="1:55" x14ac:dyDescent="0.25">
      <c r="A2503">
        <v>734</v>
      </c>
      <c r="B2503" t="s">
        <v>832</v>
      </c>
      <c r="C2503" t="s">
        <v>318</v>
      </c>
      <c r="D2503" t="s">
        <v>833</v>
      </c>
      <c r="E2503" t="s">
        <v>319</v>
      </c>
      <c r="F2503" t="s">
        <v>320</v>
      </c>
      <c r="G2503" t="s">
        <v>321</v>
      </c>
      <c r="H2503" t="s">
        <v>322</v>
      </c>
    </row>
    <row r="2504" spans="1:55" x14ac:dyDescent="0.25">
      <c r="A2504">
        <v>734</v>
      </c>
      <c r="B2504" t="s">
        <v>832</v>
      </c>
      <c r="C2504" t="s">
        <v>323</v>
      </c>
      <c r="D2504" t="s">
        <v>833</v>
      </c>
      <c r="E2504" t="s">
        <v>324</v>
      </c>
      <c r="F2504" t="s">
        <v>325</v>
      </c>
      <c r="G2504" t="s">
        <v>321</v>
      </c>
      <c r="H2504" t="s">
        <v>322</v>
      </c>
      <c r="I2504" t="s">
        <v>837</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1.101</v>
      </c>
      <c r="AW2504">
        <v>1.109</v>
      </c>
      <c r="AX2504">
        <v>1.1160000000000001</v>
      </c>
      <c r="AY2504">
        <v>1.1240000000000001</v>
      </c>
      <c r="AZ2504">
        <v>1.1319999999999999</v>
      </c>
      <c r="BA2504">
        <v>1.1399999999999999</v>
      </c>
      <c r="BB2504">
        <v>1.1479999999999999</v>
      </c>
      <c r="BC2504">
        <v>2017</v>
      </c>
    </row>
    <row r="2505" spans="1:55" x14ac:dyDescent="0.25">
      <c r="A2505">
        <v>734</v>
      </c>
      <c r="B2505" t="s">
        <v>832</v>
      </c>
      <c r="C2505" t="s">
        <v>327</v>
      </c>
      <c r="D2505" t="s">
        <v>833</v>
      </c>
      <c r="E2505" t="s">
        <v>328</v>
      </c>
      <c r="F2505" t="s">
        <v>329</v>
      </c>
      <c r="G2505" t="s">
        <v>229</v>
      </c>
      <c r="H2505" t="s">
        <v>230</v>
      </c>
      <c r="I2505" t="s">
        <v>838</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14.744999999999999</v>
      </c>
      <c r="AS2505">
        <v>14.464</v>
      </c>
      <c r="AT2505">
        <v>14.291</v>
      </c>
      <c r="AU2505">
        <v>16.827999999999999</v>
      </c>
      <c r="AV2505">
        <v>15.808</v>
      </c>
      <c r="AW2505">
        <v>16.850999999999999</v>
      </c>
      <c r="AX2505">
        <v>18.611999999999998</v>
      </c>
      <c r="AY2505">
        <v>19.905999999999999</v>
      </c>
      <c r="AZ2505">
        <v>21.056000000000001</v>
      </c>
      <c r="BA2505">
        <v>22.719000000000001</v>
      </c>
      <c r="BB2505">
        <v>24.475999999999999</v>
      </c>
      <c r="BC2505">
        <v>2018</v>
      </c>
    </row>
    <row r="2506" spans="1:55" x14ac:dyDescent="0.25">
      <c r="A2506">
        <v>734</v>
      </c>
      <c r="B2506" t="s">
        <v>832</v>
      </c>
      <c r="C2506" t="s">
        <v>331</v>
      </c>
      <c r="D2506" t="s">
        <v>833</v>
      </c>
      <c r="E2506" t="s">
        <v>328</v>
      </c>
      <c r="F2506" t="s">
        <v>329</v>
      </c>
      <c r="G2506" t="s">
        <v>282</v>
      </c>
      <c r="I2506" t="s">
        <v>332</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20.715</v>
      </c>
      <c r="AP2506">
        <v>29.913</v>
      </c>
      <c r="AQ2506">
        <v>28.753</v>
      </c>
      <c r="AR2506">
        <v>30.431000000000001</v>
      </c>
      <c r="AS2506">
        <v>27.545999999999999</v>
      </c>
      <c r="AT2506">
        <v>25.119</v>
      </c>
      <c r="AU2506">
        <v>28.096</v>
      </c>
      <c r="AV2506">
        <v>25.055</v>
      </c>
      <c r="AW2506">
        <v>25.291</v>
      </c>
      <c r="AX2506">
        <v>26.338999999999999</v>
      </c>
      <c r="AY2506">
        <v>26.34</v>
      </c>
      <c r="AZ2506">
        <v>25.835000000000001</v>
      </c>
      <c r="BA2506">
        <v>25.806999999999999</v>
      </c>
      <c r="BB2506">
        <v>25.802</v>
      </c>
      <c r="BC2506">
        <v>2018</v>
      </c>
    </row>
    <row r="2507" spans="1:55" x14ac:dyDescent="0.25">
      <c r="A2507">
        <v>734</v>
      </c>
      <c r="B2507" t="s">
        <v>832</v>
      </c>
      <c r="C2507" t="s">
        <v>333</v>
      </c>
      <c r="D2507" t="s">
        <v>833</v>
      </c>
      <c r="E2507" t="s">
        <v>334</v>
      </c>
      <c r="F2507" t="s">
        <v>335</v>
      </c>
      <c r="G2507" t="s">
        <v>229</v>
      </c>
      <c r="H2507" t="s">
        <v>230</v>
      </c>
      <c r="I2507" t="s">
        <v>838</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15.452</v>
      </c>
      <c r="AS2507">
        <v>17.478999999999999</v>
      </c>
      <c r="AT2507">
        <v>20.439</v>
      </c>
      <c r="AU2507">
        <v>20.748999999999999</v>
      </c>
      <c r="AV2507">
        <v>22.169</v>
      </c>
      <c r="AW2507">
        <v>22.713999999999999</v>
      </c>
      <c r="AX2507">
        <v>22.189</v>
      </c>
      <c r="AY2507">
        <v>22.271999999999998</v>
      </c>
      <c r="AZ2507">
        <v>24.321000000000002</v>
      </c>
      <c r="BA2507">
        <v>26.556000000000001</v>
      </c>
      <c r="BB2507">
        <v>28.638999999999999</v>
      </c>
      <c r="BC2507">
        <v>2018</v>
      </c>
    </row>
    <row r="2508" spans="1:55" x14ac:dyDescent="0.25">
      <c r="A2508">
        <v>734</v>
      </c>
      <c r="B2508" t="s">
        <v>832</v>
      </c>
      <c r="C2508" t="s">
        <v>336</v>
      </c>
      <c r="D2508" t="s">
        <v>833</v>
      </c>
      <c r="E2508" t="s">
        <v>334</v>
      </c>
      <c r="F2508" t="s">
        <v>335</v>
      </c>
      <c r="G2508" t="s">
        <v>282</v>
      </c>
      <c r="I2508" t="s">
        <v>337</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24.492000000000001</v>
      </c>
      <c r="AP2508">
        <v>26.579000000000001</v>
      </c>
      <c r="AQ2508">
        <v>28.19</v>
      </c>
      <c r="AR2508">
        <v>31.891999999999999</v>
      </c>
      <c r="AS2508">
        <v>33.287999999999997</v>
      </c>
      <c r="AT2508">
        <v>35.923999999999999</v>
      </c>
      <c r="AU2508">
        <v>34.640999999999998</v>
      </c>
      <c r="AV2508">
        <v>35.139000000000003</v>
      </c>
      <c r="AW2508">
        <v>34.091000000000001</v>
      </c>
      <c r="AX2508">
        <v>31.402000000000001</v>
      </c>
      <c r="AY2508">
        <v>29.47</v>
      </c>
      <c r="AZ2508">
        <v>29.84</v>
      </c>
      <c r="BA2508">
        <v>30.166</v>
      </c>
      <c r="BB2508">
        <v>30.190999999999999</v>
      </c>
      <c r="BC2508">
        <v>2018</v>
      </c>
    </row>
    <row r="2509" spans="1:55" x14ac:dyDescent="0.25">
      <c r="A2509">
        <v>734</v>
      </c>
      <c r="B2509" t="s">
        <v>832</v>
      </c>
      <c r="C2509" t="s">
        <v>338</v>
      </c>
      <c r="D2509" t="s">
        <v>833</v>
      </c>
      <c r="E2509" t="s">
        <v>339</v>
      </c>
      <c r="F2509" t="s">
        <v>340</v>
      </c>
      <c r="G2509" t="s">
        <v>229</v>
      </c>
      <c r="H2509" t="s">
        <v>230</v>
      </c>
      <c r="I2509" t="s">
        <v>838</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-0.70799999999999996</v>
      </c>
      <c r="AS2509">
        <v>-3.0150000000000001</v>
      </c>
      <c r="AT2509">
        <v>-6.1470000000000002</v>
      </c>
      <c r="AU2509">
        <v>-3.92</v>
      </c>
      <c r="AV2509">
        <v>-6.3620000000000001</v>
      </c>
      <c r="AW2509">
        <v>-5.8639999999999999</v>
      </c>
      <c r="AX2509">
        <v>-3.577</v>
      </c>
      <c r="AY2509">
        <v>-2.3650000000000002</v>
      </c>
      <c r="AZ2509">
        <v>-3.2650000000000001</v>
      </c>
      <c r="BA2509">
        <v>-3.8370000000000002</v>
      </c>
      <c r="BB2509">
        <v>-4.1630000000000003</v>
      </c>
      <c r="BC2509">
        <v>2018</v>
      </c>
    </row>
    <row r="2510" spans="1:55" x14ac:dyDescent="0.25">
      <c r="A2510">
        <v>734</v>
      </c>
      <c r="B2510" t="s">
        <v>832</v>
      </c>
      <c r="C2510" t="s">
        <v>341</v>
      </c>
      <c r="D2510" t="s">
        <v>833</v>
      </c>
      <c r="E2510" t="s">
        <v>339</v>
      </c>
      <c r="F2510" t="s">
        <v>340</v>
      </c>
      <c r="G2510" t="s">
        <v>282</v>
      </c>
      <c r="I2510" t="s">
        <v>342</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-3.7770000000000001</v>
      </c>
      <c r="AP2510">
        <v>3.3330000000000002</v>
      </c>
      <c r="AQ2510">
        <v>0.56200000000000006</v>
      </c>
      <c r="AR2510">
        <v>-1.4610000000000001</v>
      </c>
      <c r="AS2510">
        <v>-5.742</v>
      </c>
      <c r="AT2510">
        <v>-10.805</v>
      </c>
      <c r="AU2510">
        <v>-6.5449999999999999</v>
      </c>
      <c r="AV2510">
        <v>-10.083</v>
      </c>
      <c r="AW2510">
        <v>-8.8000000000000007</v>
      </c>
      <c r="AX2510">
        <v>-5.0629999999999997</v>
      </c>
      <c r="AY2510">
        <v>-3.13</v>
      </c>
      <c r="AZ2510">
        <v>-4.0060000000000002</v>
      </c>
      <c r="BA2510">
        <v>-4.359</v>
      </c>
      <c r="BB2510">
        <v>-4.3890000000000002</v>
      </c>
      <c r="BC2510">
        <v>2018</v>
      </c>
    </row>
    <row r="2511" spans="1:55" x14ac:dyDescent="0.25">
      <c r="A2511">
        <v>734</v>
      </c>
      <c r="B2511" t="s">
        <v>832</v>
      </c>
      <c r="C2511" t="s">
        <v>343</v>
      </c>
      <c r="D2511" t="s">
        <v>833</v>
      </c>
      <c r="E2511" t="s">
        <v>344</v>
      </c>
      <c r="F2511" t="s">
        <v>345</v>
      </c>
      <c r="G2511" t="s">
        <v>229</v>
      </c>
      <c r="H2511" t="s">
        <v>230</v>
      </c>
    </row>
    <row r="2512" spans="1:55" x14ac:dyDescent="0.25">
      <c r="A2512">
        <v>734</v>
      </c>
      <c r="B2512" t="s">
        <v>832</v>
      </c>
      <c r="C2512" t="s">
        <v>346</v>
      </c>
      <c r="D2512" t="s">
        <v>833</v>
      </c>
      <c r="E2512" t="s">
        <v>344</v>
      </c>
      <c r="F2512" t="s">
        <v>345</v>
      </c>
      <c r="G2512" t="s">
        <v>270</v>
      </c>
    </row>
    <row r="2513" spans="1:55" x14ac:dyDescent="0.25">
      <c r="A2513">
        <v>734</v>
      </c>
      <c r="B2513" t="s">
        <v>832</v>
      </c>
      <c r="C2513" t="s">
        <v>347</v>
      </c>
      <c r="D2513" t="s">
        <v>833</v>
      </c>
      <c r="E2513" t="s">
        <v>348</v>
      </c>
      <c r="F2513" t="s">
        <v>349</v>
      </c>
      <c r="G2513" t="s">
        <v>229</v>
      </c>
      <c r="H2513" t="s">
        <v>230</v>
      </c>
      <c r="I2513" t="s">
        <v>838</v>
      </c>
      <c r="J2513">
        <v>0.04</v>
      </c>
      <c r="K2513">
        <v>-2.7E-2</v>
      </c>
      <c r="L2513">
        <v>8.9999999999999993E-3</v>
      </c>
      <c r="M2513">
        <v>4.0000000000000001E-3</v>
      </c>
      <c r="N2513">
        <v>2.1999999999999999E-2</v>
      </c>
      <c r="O2513" t="s">
        <v>374</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-0.25600000000000001</v>
      </c>
      <c r="AS2513">
        <v>-2.3809999999999998</v>
      </c>
      <c r="AT2513">
        <v>-5.4560000000000004</v>
      </c>
      <c r="AU2513">
        <v>-2.581</v>
      </c>
      <c r="AV2513">
        <v>-4.6479999999999997</v>
      </c>
      <c r="AW2513">
        <v>-3.4279999999999999</v>
      </c>
      <c r="AX2513">
        <v>-0.73399999999999999</v>
      </c>
      <c r="AY2513">
        <v>0.71199999999999997</v>
      </c>
      <c r="AZ2513">
        <v>-2.3E-2</v>
      </c>
      <c r="BA2513">
        <v>-0.38200000000000001</v>
      </c>
      <c r="BB2513">
        <v>-0.42299999999999999</v>
      </c>
      <c r="BC2513">
        <v>2018</v>
      </c>
    </row>
    <row r="2514" spans="1:55" x14ac:dyDescent="0.25">
      <c r="A2514">
        <v>734</v>
      </c>
      <c r="B2514" t="s">
        <v>832</v>
      </c>
      <c r="C2514" t="s">
        <v>350</v>
      </c>
      <c r="D2514" t="s">
        <v>833</v>
      </c>
      <c r="E2514" t="s">
        <v>348</v>
      </c>
      <c r="F2514" t="s">
        <v>349</v>
      </c>
      <c r="G2514" t="s">
        <v>282</v>
      </c>
      <c r="I2514" t="s">
        <v>351</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-3.0449999999999999</v>
      </c>
      <c r="AP2514">
        <v>4.194</v>
      </c>
      <c r="AQ2514">
        <v>1.329</v>
      </c>
      <c r="AR2514">
        <v>-0.52900000000000003</v>
      </c>
      <c r="AS2514">
        <v>-4.5339999999999998</v>
      </c>
      <c r="AT2514">
        <v>-9.5890000000000004</v>
      </c>
      <c r="AU2514">
        <v>-4.3099999999999996</v>
      </c>
      <c r="AV2514">
        <v>-7.367</v>
      </c>
      <c r="AW2514">
        <v>-5.1449999999999996</v>
      </c>
      <c r="AX2514">
        <v>-1.0389999999999999</v>
      </c>
      <c r="AY2514">
        <v>0.94199999999999995</v>
      </c>
      <c r="AZ2514">
        <v>-2.8000000000000001E-2</v>
      </c>
      <c r="BA2514">
        <v>-0.434</v>
      </c>
      <c r="BB2514">
        <v>-0.44600000000000001</v>
      </c>
      <c r="BC2514">
        <v>2018</v>
      </c>
    </row>
    <row r="2515" spans="1:55" x14ac:dyDescent="0.25">
      <c r="A2515">
        <v>734</v>
      </c>
      <c r="B2515" t="s">
        <v>832</v>
      </c>
      <c r="C2515" t="s">
        <v>352</v>
      </c>
      <c r="D2515" t="s">
        <v>833</v>
      </c>
      <c r="E2515" t="s">
        <v>353</v>
      </c>
      <c r="F2515" t="s">
        <v>354</v>
      </c>
      <c r="G2515" t="s">
        <v>229</v>
      </c>
      <c r="H2515" t="s">
        <v>230</v>
      </c>
      <c r="I2515" t="s">
        <v>838</v>
      </c>
      <c r="J2515" t="s">
        <v>232</v>
      </c>
      <c r="K2515" t="s">
        <v>232</v>
      </c>
      <c r="L2515" t="s">
        <v>232</v>
      </c>
      <c r="M2515" t="s">
        <v>232</v>
      </c>
      <c r="N2515" t="s">
        <v>232</v>
      </c>
      <c r="O2515" t="s">
        <v>232</v>
      </c>
      <c r="P2515" t="s">
        <v>232</v>
      </c>
      <c r="Q2515" t="s">
        <v>232</v>
      </c>
      <c r="R2515" t="s">
        <v>232</v>
      </c>
      <c r="S2515" t="s">
        <v>232</v>
      </c>
      <c r="T2515" t="s">
        <v>232</v>
      </c>
      <c r="U2515" t="s">
        <v>232</v>
      </c>
      <c r="V2515" t="s">
        <v>232</v>
      </c>
      <c r="W2515" t="s">
        <v>232</v>
      </c>
      <c r="X2515" t="s">
        <v>232</v>
      </c>
      <c r="Y2515" t="s">
        <v>232</v>
      </c>
      <c r="Z2515" t="s">
        <v>232</v>
      </c>
      <c r="AA2515" t="s">
        <v>232</v>
      </c>
      <c r="AB2515" t="s">
        <v>232</v>
      </c>
      <c r="AC2515" t="s">
        <v>232</v>
      </c>
      <c r="AD2515" t="s">
        <v>232</v>
      </c>
      <c r="AE2515">
        <v>2.6960000000000002</v>
      </c>
      <c r="AF2515">
        <v>2.46</v>
      </c>
      <c r="AG2515">
        <v>2.532</v>
      </c>
      <c r="AH2515">
        <v>2.0590000000000002</v>
      </c>
      <c r="AI2515">
        <v>1.532</v>
      </c>
      <c r="AJ2515">
        <v>1.1559999999999999</v>
      </c>
      <c r="AK2515">
        <v>-0.29799999999999999</v>
      </c>
      <c r="AL2515">
        <v>-1.964</v>
      </c>
      <c r="AM2515">
        <v>-1.081</v>
      </c>
      <c r="AN2515">
        <v>1.6659999999999999</v>
      </c>
      <c r="AO2515">
        <v>2.6850000000000001</v>
      </c>
      <c r="AP2515">
        <v>2.238</v>
      </c>
      <c r="AQ2515">
        <v>1.81</v>
      </c>
      <c r="AR2515">
        <v>1.679</v>
      </c>
      <c r="AS2515">
        <v>5.5910000000000002</v>
      </c>
      <c r="AT2515">
        <v>10.484999999999999</v>
      </c>
      <c r="AU2515">
        <v>14.461</v>
      </c>
      <c r="AV2515">
        <v>20.978999999999999</v>
      </c>
      <c r="AW2515">
        <v>26.379000000000001</v>
      </c>
      <c r="AX2515">
        <v>29.414000000000001</v>
      </c>
      <c r="AY2515">
        <v>31.209</v>
      </c>
      <c r="AZ2515">
        <v>33.863</v>
      </c>
      <c r="BA2515">
        <v>37.040999999999997</v>
      </c>
      <c r="BB2515">
        <v>40.314999999999998</v>
      </c>
      <c r="BC2515">
        <v>2018</v>
      </c>
    </row>
    <row r="2516" spans="1:55" x14ac:dyDescent="0.25">
      <c r="A2516">
        <v>734</v>
      </c>
      <c r="B2516" t="s">
        <v>832</v>
      </c>
      <c r="C2516" t="s">
        <v>355</v>
      </c>
      <c r="D2516" t="s">
        <v>833</v>
      </c>
      <c r="E2516" t="s">
        <v>353</v>
      </c>
      <c r="F2516" t="s">
        <v>354</v>
      </c>
      <c r="G2516" t="s">
        <v>282</v>
      </c>
      <c r="I2516" t="s">
        <v>379</v>
      </c>
      <c r="J2516" t="s">
        <v>232</v>
      </c>
      <c r="K2516" t="s">
        <v>232</v>
      </c>
      <c r="L2516" t="s">
        <v>232</v>
      </c>
      <c r="M2516" t="s">
        <v>232</v>
      </c>
      <c r="N2516" t="s">
        <v>232</v>
      </c>
      <c r="O2516" t="s">
        <v>232</v>
      </c>
      <c r="P2516" t="s">
        <v>232</v>
      </c>
      <c r="Q2516" t="s">
        <v>232</v>
      </c>
      <c r="R2516" t="s">
        <v>232</v>
      </c>
      <c r="S2516" t="s">
        <v>232</v>
      </c>
      <c r="T2516" t="s">
        <v>232</v>
      </c>
      <c r="U2516" t="s">
        <v>232</v>
      </c>
      <c r="V2516" t="s">
        <v>232</v>
      </c>
      <c r="W2516" t="s">
        <v>232</v>
      </c>
      <c r="X2516" t="s">
        <v>232</v>
      </c>
      <c r="Y2516" t="s">
        <v>232</v>
      </c>
      <c r="Z2516" t="s">
        <v>232</v>
      </c>
      <c r="AA2516" t="s">
        <v>232</v>
      </c>
      <c r="AB2516" t="s">
        <v>232</v>
      </c>
      <c r="AC2516" t="s">
        <v>232</v>
      </c>
      <c r="AD2516" t="s">
        <v>232</v>
      </c>
      <c r="AE2516">
        <v>19.628</v>
      </c>
      <c r="AF2516">
        <v>15.891</v>
      </c>
      <c r="AG2516">
        <v>14.945</v>
      </c>
      <c r="AH2516">
        <v>11.146000000000001</v>
      </c>
      <c r="AI2516">
        <v>7.3890000000000002</v>
      </c>
      <c r="AJ2516">
        <v>5.0650000000000004</v>
      </c>
      <c r="AK2516">
        <v>-1.1850000000000001</v>
      </c>
      <c r="AL2516">
        <v>-7.0140000000000002</v>
      </c>
      <c r="AM2516">
        <v>-3.5019999999999998</v>
      </c>
      <c r="AN2516">
        <v>5.0289999999999999</v>
      </c>
      <c r="AO2516">
        <v>7.4260000000000002</v>
      </c>
      <c r="AP2516">
        <v>5.4969999999999999</v>
      </c>
      <c r="AQ2516">
        <v>4.03</v>
      </c>
      <c r="AR2516">
        <v>3.4649999999999999</v>
      </c>
      <c r="AS2516">
        <v>10.648999999999999</v>
      </c>
      <c r="AT2516">
        <v>18.428999999999998</v>
      </c>
      <c r="AU2516">
        <v>24.143999999999998</v>
      </c>
      <c r="AV2516">
        <v>33.252000000000002</v>
      </c>
      <c r="AW2516">
        <v>39.591000000000001</v>
      </c>
      <c r="AX2516">
        <v>41.625999999999998</v>
      </c>
      <c r="AY2516">
        <v>41.295000000000002</v>
      </c>
      <c r="AZ2516">
        <v>41.548999999999999</v>
      </c>
      <c r="BA2516">
        <v>42.076000000000001</v>
      </c>
      <c r="BB2516">
        <v>42.5</v>
      </c>
      <c r="BC2516">
        <v>2018</v>
      </c>
    </row>
    <row r="2517" spans="1:55" x14ac:dyDescent="0.25">
      <c r="A2517">
        <v>734</v>
      </c>
      <c r="B2517" t="s">
        <v>832</v>
      </c>
      <c r="C2517" t="s">
        <v>356</v>
      </c>
      <c r="D2517" t="s">
        <v>833</v>
      </c>
      <c r="E2517" t="s">
        <v>357</v>
      </c>
      <c r="F2517" t="s">
        <v>358</v>
      </c>
      <c r="G2517" t="s">
        <v>229</v>
      </c>
      <c r="H2517" t="s">
        <v>230</v>
      </c>
      <c r="I2517" t="s">
        <v>838</v>
      </c>
      <c r="J2517" t="s">
        <v>232</v>
      </c>
      <c r="K2517" t="s">
        <v>232</v>
      </c>
      <c r="L2517" t="s">
        <v>232</v>
      </c>
      <c r="M2517" t="s">
        <v>232</v>
      </c>
      <c r="N2517" t="s">
        <v>232</v>
      </c>
      <c r="O2517" t="s">
        <v>232</v>
      </c>
      <c r="P2517" t="s">
        <v>232</v>
      </c>
      <c r="Q2517" t="s">
        <v>232</v>
      </c>
      <c r="R2517" t="s">
        <v>232</v>
      </c>
      <c r="S2517" t="s">
        <v>232</v>
      </c>
      <c r="T2517" t="s">
        <v>232</v>
      </c>
      <c r="U2517" t="s">
        <v>232</v>
      </c>
      <c r="V2517" t="s">
        <v>232</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3.2029999999999998</v>
      </c>
      <c r="AN2517">
        <v>4.5810000000000004</v>
      </c>
      <c r="AO2517">
        <v>5.14</v>
      </c>
      <c r="AP2517">
        <v>5.9240000000000004</v>
      </c>
      <c r="AQ2517">
        <v>6.6609999999999996</v>
      </c>
      <c r="AR2517">
        <v>6.7839999999999998</v>
      </c>
      <c r="AS2517">
        <v>10.08</v>
      </c>
      <c r="AT2517">
        <v>14.773999999999999</v>
      </c>
      <c r="AU2517">
        <v>17.463000000000001</v>
      </c>
      <c r="AV2517">
        <v>21.992999999999999</v>
      </c>
      <c r="AW2517">
        <v>27.393000000000001</v>
      </c>
      <c r="AX2517">
        <v>30.428000000000001</v>
      </c>
      <c r="AY2517">
        <v>32.222999999999999</v>
      </c>
      <c r="AZ2517">
        <v>34.877000000000002</v>
      </c>
      <c r="BA2517">
        <v>38.055999999999997</v>
      </c>
      <c r="BB2517">
        <v>41.329000000000001</v>
      </c>
      <c r="BC2517">
        <v>2018</v>
      </c>
    </row>
    <row r="2518" spans="1:55" x14ac:dyDescent="0.25">
      <c r="A2518">
        <v>734</v>
      </c>
      <c r="B2518" t="s">
        <v>832</v>
      </c>
      <c r="C2518" t="s">
        <v>359</v>
      </c>
      <c r="D2518" t="s">
        <v>833</v>
      </c>
      <c r="E2518" t="s">
        <v>357</v>
      </c>
      <c r="F2518" t="s">
        <v>358</v>
      </c>
      <c r="G2518" t="s">
        <v>282</v>
      </c>
      <c r="I2518" t="s">
        <v>360</v>
      </c>
      <c r="J2518" t="s">
        <v>232</v>
      </c>
      <c r="K2518" t="s">
        <v>232</v>
      </c>
      <c r="L2518" t="s">
        <v>232</v>
      </c>
      <c r="M2518" t="s">
        <v>232</v>
      </c>
      <c r="N2518" t="s">
        <v>232</v>
      </c>
      <c r="O2518" t="s">
        <v>232</v>
      </c>
      <c r="P2518" t="s">
        <v>232</v>
      </c>
      <c r="Q2518" t="s">
        <v>232</v>
      </c>
      <c r="R2518" t="s">
        <v>232</v>
      </c>
      <c r="S2518" t="s">
        <v>232</v>
      </c>
      <c r="T2518" t="s">
        <v>232</v>
      </c>
      <c r="U2518" t="s">
        <v>232</v>
      </c>
      <c r="V2518" t="s">
        <v>232</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10.374000000000001</v>
      </c>
      <c r="AN2518">
        <v>13.829000000000001</v>
      </c>
      <c r="AO2518">
        <v>14.218</v>
      </c>
      <c r="AP2518">
        <v>14.55</v>
      </c>
      <c r="AQ2518">
        <v>14.835000000000001</v>
      </c>
      <c r="AR2518">
        <v>14.002000000000001</v>
      </c>
      <c r="AS2518">
        <v>19.196999999999999</v>
      </c>
      <c r="AT2518">
        <v>25.966999999999999</v>
      </c>
      <c r="AU2518">
        <v>29.155999999999999</v>
      </c>
      <c r="AV2518">
        <v>34.859000000000002</v>
      </c>
      <c r="AW2518">
        <v>41.113</v>
      </c>
      <c r="AX2518">
        <v>43.061</v>
      </c>
      <c r="AY2518">
        <v>42.637</v>
      </c>
      <c r="AZ2518">
        <v>42.792999999999999</v>
      </c>
      <c r="BA2518">
        <v>43.228000000000002</v>
      </c>
      <c r="BB2518">
        <v>43.569000000000003</v>
      </c>
      <c r="BC2518">
        <v>2018</v>
      </c>
    </row>
    <row r="2519" spans="1:55" x14ac:dyDescent="0.25">
      <c r="A2519">
        <v>734</v>
      </c>
      <c r="B2519" t="s">
        <v>832</v>
      </c>
      <c r="C2519" t="s">
        <v>361</v>
      </c>
      <c r="D2519" t="s">
        <v>833</v>
      </c>
      <c r="E2519" t="s">
        <v>362</v>
      </c>
      <c r="F2519" t="s">
        <v>363</v>
      </c>
      <c r="G2519" t="s">
        <v>229</v>
      </c>
      <c r="H2519" t="s">
        <v>230</v>
      </c>
      <c r="I2519" t="s">
        <v>838</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36.152999999999999</v>
      </c>
      <c r="AP2519">
        <v>40.710999999999999</v>
      </c>
      <c r="AQ2519">
        <v>44.902000000000001</v>
      </c>
      <c r="AR2519">
        <v>48.453000000000003</v>
      </c>
      <c r="AS2519">
        <v>52.509</v>
      </c>
      <c r="AT2519">
        <v>56.895000000000003</v>
      </c>
      <c r="AU2519">
        <v>59.896000000000001</v>
      </c>
      <c r="AV2519">
        <v>63.091000000000001</v>
      </c>
      <c r="AW2519">
        <v>66.628</v>
      </c>
      <c r="AX2519">
        <v>70.661000000000001</v>
      </c>
      <c r="AY2519">
        <v>75.575999999999993</v>
      </c>
      <c r="AZ2519">
        <v>81.501999999999995</v>
      </c>
      <c r="BA2519">
        <v>88.034000000000006</v>
      </c>
      <c r="BB2519">
        <v>94.858000000000004</v>
      </c>
      <c r="BC2519">
        <v>2018</v>
      </c>
    </row>
    <row r="2520" spans="1:55" x14ac:dyDescent="0.25">
      <c r="A2520">
        <v>734</v>
      </c>
      <c r="B2520" t="s">
        <v>832</v>
      </c>
      <c r="C2520" t="s">
        <v>364</v>
      </c>
      <c r="D2520" t="s">
        <v>833</v>
      </c>
      <c r="E2520" t="s">
        <v>365</v>
      </c>
      <c r="F2520" t="s">
        <v>366</v>
      </c>
      <c r="G2520" t="s">
        <v>242</v>
      </c>
      <c r="H2520" t="s">
        <v>230</v>
      </c>
      <c r="I2520" t="s">
        <v>839</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4.5999999999999999E-2</v>
      </c>
      <c r="AP2520">
        <v>0.58899999999999997</v>
      </c>
      <c r="AQ2520">
        <v>0.77800000000000002</v>
      </c>
      <c r="AR2520">
        <v>0.76700000000000002</v>
      </c>
      <c r="AS2520">
        <v>0.72599999999999998</v>
      </c>
      <c r="AT2520">
        <v>0.54500000000000004</v>
      </c>
      <c r="AU2520">
        <v>0.55500000000000005</v>
      </c>
      <c r="AV2520">
        <v>0.46200000000000002</v>
      </c>
      <c r="AW2520">
        <v>0.46500000000000002</v>
      </c>
      <c r="AX2520">
        <v>0.55900000000000005</v>
      </c>
      <c r="AY2520">
        <v>0.625</v>
      </c>
      <c r="AZ2520">
        <v>0.629</v>
      </c>
      <c r="BA2520">
        <v>0.61499999999999999</v>
      </c>
      <c r="BB2520">
        <v>0.61299999999999999</v>
      </c>
      <c r="BC2520">
        <v>2017</v>
      </c>
    </row>
    <row r="2521" spans="1:55" x14ac:dyDescent="0.25">
      <c r="A2521">
        <v>734</v>
      </c>
      <c r="B2521" t="s">
        <v>832</v>
      </c>
      <c r="C2521" t="s">
        <v>368</v>
      </c>
      <c r="D2521" t="s">
        <v>833</v>
      </c>
      <c r="E2521" t="s">
        <v>365</v>
      </c>
      <c r="F2521" t="s">
        <v>366</v>
      </c>
      <c r="G2521" t="s">
        <v>282</v>
      </c>
      <c r="I2521" t="s">
        <v>369</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0.95299999999999996</v>
      </c>
      <c r="AP2521">
        <v>12.218</v>
      </c>
      <c r="AQ2521">
        <v>17.044</v>
      </c>
      <c r="AR2521">
        <v>17.513999999999999</v>
      </c>
      <c r="AS2521">
        <v>18.045000000000002</v>
      </c>
      <c r="AT2521">
        <v>14.282</v>
      </c>
      <c r="AU2521">
        <v>12.494</v>
      </c>
      <c r="AV2521">
        <v>9.8689999999999998</v>
      </c>
      <c r="AW2521">
        <v>9.9749999999999996</v>
      </c>
      <c r="AX2521">
        <v>11.609</v>
      </c>
      <c r="AY2521">
        <v>12.561</v>
      </c>
      <c r="AZ2521">
        <v>12.081</v>
      </c>
      <c r="BA2521">
        <v>11.268000000000001</v>
      </c>
      <c r="BB2521">
        <v>10.715</v>
      </c>
      <c r="BC2521">
        <v>2017</v>
      </c>
    </row>
    <row r="2522" spans="1:55" x14ac:dyDescent="0.25">
      <c r="A2522">
        <v>644</v>
      </c>
      <c r="B2522" t="s">
        <v>840</v>
      </c>
      <c r="C2522" t="s">
        <v>225</v>
      </c>
      <c r="D2522" t="s">
        <v>841</v>
      </c>
      <c r="E2522" t="s">
        <v>227</v>
      </c>
      <c r="F2522" t="s">
        <v>228</v>
      </c>
      <c r="G2522" t="s">
        <v>229</v>
      </c>
      <c r="H2522" t="s">
        <v>230</v>
      </c>
      <c r="I2522" t="s">
        <v>842</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52">
        <v>1002.82</v>
      </c>
      <c r="AQ2522" s="52">
        <v>1102.0999999999999</v>
      </c>
      <c r="AR2522" s="52">
        <v>1215.6099999999999</v>
      </c>
      <c r="AS2522" s="52">
        <v>1342.04</v>
      </c>
      <c r="AT2522" s="52">
        <v>1449.4</v>
      </c>
      <c r="AU2522" s="52">
        <v>1596.48</v>
      </c>
      <c r="AV2522" s="52">
        <v>1719.49</v>
      </c>
      <c r="AW2522" s="52">
        <v>1852.28</v>
      </c>
      <c r="AX2522" s="52">
        <v>1990.59</v>
      </c>
      <c r="AY2522" s="52">
        <v>2130.7399999999998</v>
      </c>
      <c r="AZ2522" s="52">
        <v>2279.9699999999998</v>
      </c>
      <c r="BA2522" s="52">
        <v>2439.42</v>
      </c>
      <c r="BB2522" s="52">
        <v>2610.29</v>
      </c>
      <c r="BC2522">
        <v>2017</v>
      </c>
    </row>
    <row r="2523" spans="1:55" x14ac:dyDescent="0.25">
      <c r="A2523">
        <v>644</v>
      </c>
      <c r="B2523" t="s">
        <v>840</v>
      </c>
      <c r="C2523" t="s">
        <v>233</v>
      </c>
      <c r="D2523" t="s">
        <v>841</v>
      </c>
      <c r="E2523" t="s">
        <v>227</v>
      </c>
      <c r="F2523" t="s">
        <v>234</v>
      </c>
      <c r="G2523" t="s">
        <v>235</v>
      </c>
      <c r="I2523" t="s">
        <v>236</v>
      </c>
      <c r="J2523">
        <v>3.9969999999999999</v>
      </c>
      <c r="K2523" t="s">
        <v>374</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10.148</v>
      </c>
      <c r="AV2523">
        <v>7.7050000000000001</v>
      </c>
      <c r="AW2523">
        <v>7.7229999999999999</v>
      </c>
      <c r="AX2523">
        <v>7.4669999999999996</v>
      </c>
      <c r="AY2523">
        <v>7.04</v>
      </c>
      <c r="AZ2523">
        <v>7.0039999999999996</v>
      </c>
      <c r="BA2523">
        <v>6.9939999999999998</v>
      </c>
      <c r="BB2523">
        <v>7.0039999999999996</v>
      </c>
      <c r="BC2523">
        <v>2017</v>
      </c>
    </row>
    <row r="2524" spans="1:55" x14ac:dyDescent="0.25">
      <c r="A2524">
        <v>644</v>
      </c>
      <c r="B2524" t="s">
        <v>840</v>
      </c>
      <c r="C2524" t="s">
        <v>237</v>
      </c>
      <c r="D2524" t="s">
        <v>841</v>
      </c>
      <c r="E2524" t="s">
        <v>238</v>
      </c>
      <c r="F2524" t="s">
        <v>239</v>
      </c>
      <c r="G2524" t="s">
        <v>229</v>
      </c>
      <c r="H2524" t="s">
        <v>230</v>
      </c>
      <c r="I2524" t="s">
        <v>842</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52">
        <v>1060.83</v>
      </c>
      <c r="AS2524" s="52">
        <v>1297.96</v>
      </c>
      <c r="AT2524" s="52">
        <v>1541.28</v>
      </c>
      <c r="AU2524" s="52">
        <v>1806.66</v>
      </c>
      <c r="AV2524" s="52">
        <v>2202.37</v>
      </c>
      <c r="AW2524" s="52">
        <v>2640.05</v>
      </c>
      <c r="AX2524" s="52">
        <v>3085.8</v>
      </c>
      <c r="AY2524" s="52">
        <v>3590.69</v>
      </c>
      <c r="AZ2524" s="52">
        <v>4163.6499999999996</v>
      </c>
      <c r="BA2524" s="52">
        <v>4840.2</v>
      </c>
      <c r="BB2524" s="52">
        <v>5618.86</v>
      </c>
      <c r="BC2524">
        <v>2017</v>
      </c>
    </row>
    <row r="2525" spans="1:55" x14ac:dyDescent="0.25">
      <c r="A2525">
        <v>644</v>
      </c>
      <c r="B2525" t="s">
        <v>840</v>
      </c>
      <c r="C2525" t="s">
        <v>240</v>
      </c>
      <c r="D2525" t="s">
        <v>841</v>
      </c>
      <c r="E2525" t="s">
        <v>238</v>
      </c>
      <c r="F2525" t="s">
        <v>241</v>
      </c>
      <c r="G2525" t="s">
        <v>242</v>
      </c>
      <c r="H2525" t="s">
        <v>230</v>
      </c>
      <c r="I2525" t="s">
        <v>243</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8.4309999999999992</v>
      </c>
      <c r="Z2525">
        <v>8.8260000000000005</v>
      </c>
      <c r="AA2525">
        <v>8.9090000000000007</v>
      </c>
      <c r="AB2525">
        <v>8.0779999999999994</v>
      </c>
      <c r="AC2525">
        <v>7.9269999999999996</v>
      </c>
      <c r="AD2525">
        <v>8.2349999999999994</v>
      </c>
      <c r="AE2525">
        <v>8.2230000000000008</v>
      </c>
      <c r="AF2525">
        <v>7.851</v>
      </c>
      <c r="AG2525">
        <v>8.6229999999999993</v>
      </c>
      <c r="AH2525">
        <v>10.141999999999999</v>
      </c>
      <c r="AI2525">
        <v>12.407999999999999</v>
      </c>
      <c r="AJ2525">
        <v>15.282999999999999</v>
      </c>
      <c r="AK2525">
        <v>19.701000000000001</v>
      </c>
      <c r="AL2525">
        <v>26.838999999999999</v>
      </c>
      <c r="AM2525">
        <v>32.463999999999999</v>
      </c>
      <c r="AN2525">
        <v>29.917000000000002</v>
      </c>
      <c r="AO2525">
        <v>31.957999999999998</v>
      </c>
      <c r="AP2525">
        <v>42.220999999999997</v>
      </c>
      <c r="AQ2525">
        <v>46.543999999999997</v>
      </c>
      <c r="AR2525">
        <v>54.164999999999999</v>
      </c>
      <c r="AS2525">
        <v>63.081000000000003</v>
      </c>
      <c r="AT2525">
        <v>70.885999999999996</v>
      </c>
      <c r="AU2525">
        <v>75.745000000000005</v>
      </c>
      <c r="AV2525">
        <v>80.278999999999996</v>
      </c>
      <c r="AW2525">
        <v>90.968000000000004</v>
      </c>
      <c r="AX2525">
        <v>99.370999999999995</v>
      </c>
      <c r="AY2525">
        <v>108.065</v>
      </c>
      <c r="AZ2525">
        <v>117.111</v>
      </c>
      <c r="BA2525">
        <v>127.23399999999999</v>
      </c>
      <c r="BB2525">
        <v>138.04</v>
      </c>
      <c r="BC2525">
        <v>2017</v>
      </c>
    </row>
    <row r="2526" spans="1:55" x14ac:dyDescent="0.25">
      <c r="A2526">
        <v>644</v>
      </c>
      <c r="B2526" t="s">
        <v>840</v>
      </c>
      <c r="C2526" t="s">
        <v>244</v>
      </c>
      <c r="D2526" t="s">
        <v>841</v>
      </c>
      <c r="E2526" t="s">
        <v>238</v>
      </c>
      <c r="F2526" t="s">
        <v>245</v>
      </c>
      <c r="G2526" t="s">
        <v>246</v>
      </c>
      <c r="H2526" t="s">
        <v>230</v>
      </c>
      <c r="I2526" t="s">
        <v>243</v>
      </c>
      <c r="J2526">
        <v>10.756</v>
      </c>
      <c r="K2526">
        <v>11.773</v>
      </c>
      <c r="L2526">
        <v>12.621</v>
      </c>
      <c r="M2526">
        <v>14.144</v>
      </c>
      <c r="N2526">
        <v>14.317</v>
      </c>
      <c r="O2526">
        <v>13.084</v>
      </c>
      <c r="P2526">
        <v>14.641</v>
      </c>
      <c r="Q2526">
        <v>17.084</v>
      </c>
      <c r="R2526">
        <v>17.788</v>
      </c>
      <c r="S2526">
        <v>18.401</v>
      </c>
      <c r="T2526">
        <v>19.585999999999999</v>
      </c>
      <c r="U2526">
        <v>18.786999999999999</v>
      </c>
      <c r="V2526">
        <v>17.504000000000001</v>
      </c>
      <c r="W2526">
        <v>20.312999999999999</v>
      </c>
      <c r="X2526">
        <v>21.47</v>
      </c>
      <c r="Y2526">
        <v>23.262</v>
      </c>
      <c r="Z2526">
        <v>26.893999999999998</v>
      </c>
      <c r="AA2526">
        <v>28.134</v>
      </c>
      <c r="AB2526">
        <v>27.26</v>
      </c>
      <c r="AC2526">
        <v>29.393999999999998</v>
      </c>
      <c r="AD2526">
        <v>33.008000000000003</v>
      </c>
      <c r="AE2526">
        <v>36.228000000000002</v>
      </c>
      <c r="AF2526">
        <v>37.39</v>
      </c>
      <c r="AG2526">
        <v>37.283999999999999</v>
      </c>
      <c r="AH2526">
        <v>42.768000000000001</v>
      </c>
      <c r="AI2526">
        <v>49.656999999999996</v>
      </c>
      <c r="AJ2526">
        <v>57.042999999999999</v>
      </c>
      <c r="AK2526">
        <v>65.486999999999995</v>
      </c>
      <c r="AL2526">
        <v>74.238</v>
      </c>
      <c r="AM2526">
        <v>82.284000000000006</v>
      </c>
      <c r="AN2526">
        <v>92.066999999999993</v>
      </c>
      <c r="AO2526">
        <v>104.705</v>
      </c>
      <c r="AP2526">
        <v>115.997</v>
      </c>
      <c r="AQ2526">
        <v>129.71799999999999</v>
      </c>
      <c r="AR2526">
        <v>145.786</v>
      </c>
      <c r="AS2526">
        <v>162.66900000000001</v>
      </c>
      <c r="AT2526">
        <v>177.602</v>
      </c>
      <c r="AU2526">
        <v>199.34399999999999</v>
      </c>
      <c r="AV2526">
        <v>219.54499999999999</v>
      </c>
      <c r="AW2526">
        <v>240.70500000000001</v>
      </c>
      <c r="AX2526">
        <v>264.08</v>
      </c>
      <c r="AY2526">
        <v>288.548</v>
      </c>
      <c r="AZ2526">
        <v>315.14600000000002</v>
      </c>
      <c r="BA2526">
        <v>344.17399999999998</v>
      </c>
      <c r="BB2526">
        <v>375.98899999999998</v>
      </c>
      <c r="BC2526">
        <v>2017</v>
      </c>
    </row>
    <row r="2527" spans="1:55" x14ac:dyDescent="0.25">
      <c r="A2527">
        <v>644</v>
      </c>
      <c r="B2527" t="s">
        <v>840</v>
      </c>
      <c r="C2527" t="s">
        <v>247</v>
      </c>
      <c r="D2527" t="s">
        <v>841</v>
      </c>
      <c r="E2527" t="s">
        <v>248</v>
      </c>
      <c r="F2527" t="s">
        <v>249</v>
      </c>
      <c r="G2527" t="s">
        <v>250</v>
      </c>
      <c r="I2527" t="s">
        <v>251</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113.16500000000001</v>
      </c>
      <c r="AV2527">
        <v>128.083</v>
      </c>
      <c r="AW2527">
        <v>142.529</v>
      </c>
      <c r="AX2527">
        <v>155.01900000000001</v>
      </c>
      <c r="AY2527">
        <v>168.51900000000001</v>
      </c>
      <c r="AZ2527">
        <v>182.619</v>
      </c>
      <c r="BA2527">
        <v>198.416</v>
      </c>
      <c r="BB2527">
        <v>215.25800000000001</v>
      </c>
      <c r="BC2527">
        <v>2017</v>
      </c>
    </row>
    <row r="2528" spans="1:55" x14ac:dyDescent="0.25">
      <c r="A2528">
        <v>644</v>
      </c>
      <c r="B2528" t="s">
        <v>840</v>
      </c>
      <c r="C2528" t="s">
        <v>252</v>
      </c>
      <c r="D2528" t="s">
        <v>841</v>
      </c>
      <c r="E2528" t="s">
        <v>253</v>
      </c>
      <c r="F2528" t="s">
        <v>254</v>
      </c>
      <c r="G2528" t="s">
        <v>229</v>
      </c>
      <c r="H2528" t="s">
        <v>220</v>
      </c>
      <c r="I2528" t="s">
        <v>255</v>
      </c>
      <c r="J2528" s="52">
        <v>6409.17</v>
      </c>
      <c r="K2528" s="52">
        <v>6258.23</v>
      </c>
      <c r="L2528" s="52">
        <v>6143.05</v>
      </c>
      <c r="M2528" s="52">
        <v>6422</v>
      </c>
      <c r="N2528" s="52">
        <v>6074.27</v>
      </c>
      <c r="O2528" s="52">
        <v>5209.68</v>
      </c>
      <c r="P2528" s="52">
        <v>5534.12</v>
      </c>
      <c r="Q2528" s="52">
        <v>6102.74</v>
      </c>
      <c r="R2528" s="52">
        <v>5942.95</v>
      </c>
      <c r="S2528" s="52">
        <v>5725.17</v>
      </c>
      <c r="T2528" s="52">
        <v>5681.69</v>
      </c>
      <c r="U2528" s="52">
        <v>5095.99</v>
      </c>
      <c r="V2528" s="52">
        <v>4486.7</v>
      </c>
      <c r="W2528" s="52">
        <v>4917.8500000000004</v>
      </c>
      <c r="X2528" s="52">
        <v>4925.83</v>
      </c>
      <c r="Y2528" s="52">
        <v>5066.54</v>
      </c>
      <c r="Z2528" s="52">
        <v>5583.54</v>
      </c>
      <c r="AA2528" s="52">
        <v>5580.72</v>
      </c>
      <c r="AB2528" s="52">
        <v>5201.8599999999997</v>
      </c>
      <c r="AC2528" s="52">
        <v>5381.98</v>
      </c>
      <c r="AD2528" s="52">
        <v>5755.61</v>
      </c>
      <c r="AE2528" s="52">
        <v>6001.48</v>
      </c>
      <c r="AF2528" s="52">
        <v>5932.87</v>
      </c>
      <c r="AG2528" s="52">
        <v>5472.69</v>
      </c>
      <c r="AH2528" s="52">
        <v>5958.08</v>
      </c>
      <c r="AI2528" s="52">
        <v>6538.79</v>
      </c>
      <c r="AJ2528" s="52">
        <v>7106</v>
      </c>
      <c r="AK2528" s="52">
        <v>7743.18</v>
      </c>
      <c r="AL2528" s="52">
        <v>8474.82</v>
      </c>
      <c r="AM2528" s="52">
        <v>9175.5</v>
      </c>
      <c r="AN2528" s="52">
        <v>9988.2900000000009</v>
      </c>
      <c r="AO2528" s="52">
        <v>10951.72</v>
      </c>
      <c r="AP2528" s="52">
        <v>11717.05</v>
      </c>
      <c r="AQ2528" s="52">
        <v>12674.25</v>
      </c>
      <c r="AR2528" s="52">
        <v>13759.55</v>
      </c>
      <c r="AS2528" s="52">
        <v>14951.32</v>
      </c>
      <c r="AT2528" s="52">
        <v>15893.13</v>
      </c>
      <c r="AU2528" s="52">
        <v>17230.27</v>
      </c>
      <c r="AV2528" s="52">
        <v>18265.63</v>
      </c>
      <c r="AW2528" s="52">
        <v>19366.37</v>
      </c>
      <c r="AX2528" s="52">
        <v>20484.689999999999</v>
      </c>
      <c r="AY2528" s="52">
        <v>21581.58</v>
      </c>
      <c r="AZ2528" s="52">
        <v>22729.39</v>
      </c>
      <c r="BA2528" s="52">
        <v>23936.05</v>
      </c>
      <c r="BB2528" s="52">
        <v>25209.279999999999</v>
      </c>
      <c r="BC2528">
        <v>2016</v>
      </c>
    </row>
    <row r="2529" spans="1:55" x14ac:dyDescent="0.25">
      <c r="A2529">
        <v>644</v>
      </c>
      <c r="B2529" t="s">
        <v>840</v>
      </c>
      <c r="C2529" t="s">
        <v>256</v>
      </c>
      <c r="D2529" t="s">
        <v>841</v>
      </c>
      <c r="E2529" t="s">
        <v>253</v>
      </c>
      <c r="F2529" t="s">
        <v>257</v>
      </c>
      <c r="G2529" t="s">
        <v>258</v>
      </c>
      <c r="H2529" t="s">
        <v>220</v>
      </c>
      <c r="I2529" t="s">
        <v>255</v>
      </c>
      <c r="J2529">
        <v>727.40499999999997</v>
      </c>
      <c r="K2529">
        <v>710.27499999999998</v>
      </c>
      <c r="L2529">
        <v>697.20299999999997</v>
      </c>
      <c r="M2529">
        <v>728.86099999999999</v>
      </c>
      <c r="N2529">
        <v>689.39700000000005</v>
      </c>
      <c r="O2529">
        <v>591.27099999999996</v>
      </c>
      <c r="P2529">
        <v>628.09199999999998</v>
      </c>
      <c r="Q2529">
        <v>692.62699999999995</v>
      </c>
      <c r="R2529">
        <v>674.49199999999996</v>
      </c>
      <c r="S2529">
        <v>649.77499999999998</v>
      </c>
      <c r="T2529">
        <v>644.84</v>
      </c>
      <c r="U2529">
        <v>578.36699999999996</v>
      </c>
      <c r="V2529">
        <v>509.21600000000001</v>
      </c>
      <c r="W2529">
        <v>558.149</v>
      </c>
      <c r="X2529">
        <v>559.05499999999995</v>
      </c>
      <c r="Y2529">
        <v>575.024</v>
      </c>
      <c r="Z2529">
        <v>633.70100000000002</v>
      </c>
      <c r="AA2529">
        <v>633.38099999999997</v>
      </c>
      <c r="AB2529">
        <v>590.38300000000004</v>
      </c>
      <c r="AC2529">
        <v>610.82500000000005</v>
      </c>
      <c r="AD2529">
        <v>653.23</v>
      </c>
      <c r="AE2529">
        <v>681.13499999999999</v>
      </c>
      <c r="AF2529">
        <v>673.34799999999996</v>
      </c>
      <c r="AG2529">
        <v>621.12</v>
      </c>
      <c r="AH2529">
        <v>676.21</v>
      </c>
      <c r="AI2529">
        <v>742.11699999999996</v>
      </c>
      <c r="AJ2529">
        <v>806.49199999999996</v>
      </c>
      <c r="AK2529">
        <v>878.80899999999997</v>
      </c>
      <c r="AL2529">
        <v>961.846</v>
      </c>
      <c r="AM2529" s="52">
        <v>1041.3699999999999</v>
      </c>
      <c r="AN2529" s="52">
        <v>1133.6199999999999</v>
      </c>
      <c r="AO2529" s="52">
        <v>1242.96</v>
      </c>
      <c r="AP2529" s="52">
        <v>1329.82</v>
      </c>
      <c r="AQ2529" s="52">
        <v>1438.46</v>
      </c>
      <c r="AR2529" s="52">
        <v>1561.63</v>
      </c>
      <c r="AS2529" s="52">
        <v>1696.89</v>
      </c>
      <c r="AT2529" s="52">
        <v>1803.78</v>
      </c>
      <c r="AU2529" s="52">
        <v>1955.54</v>
      </c>
      <c r="AV2529" s="52">
        <v>2073.0500000000002</v>
      </c>
      <c r="AW2529" s="52">
        <v>2197.98</v>
      </c>
      <c r="AX2529" s="52">
        <v>2324.9</v>
      </c>
      <c r="AY2529" s="52">
        <v>2449.39</v>
      </c>
      <c r="AZ2529" s="52">
        <v>2579.66</v>
      </c>
      <c r="BA2529" s="52">
        <v>2716.61</v>
      </c>
      <c r="BB2529" s="52">
        <v>2861.12</v>
      </c>
      <c r="BC2529">
        <v>2016</v>
      </c>
    </row>
    <row r="2530" spans="1:55" x14ac:dyDescent="0.25">
      <c r="A2530">
        <v>644</v>
      </c>
      <c r="B2530" t="s">
        <v>840</v>
      </c>
      <c r="C2530" t="s">
        <v>259</v>
      </c>
      <c r="D2530" t="s">
        <v>841</v>
      </c>
      <c r="E2530" t="s">
        <v>260</v>
      </c>
      <c r="F2530" t="s">
        <v>261</v>
      </c>
      <c r="G2530" t="s">
        <v>229</v>
      </c>
      <c r="H2530" t="s">
        <v>220</v>
      </c>
      <c r="I2530" t="s">
        <v>262</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52">
        <v>1057.1400000000001</v>
      </c>
      <c r="AE2530" s="52">
        <v>1048.1500000000001</v>
      </c>
      <c r="AF2530">
        <v>997.72799999999995</v>
      </c>
      <c r="AG2530" s="52">
        <v>1037.1500000000001</v>
      </c>
      <c r="AH2530" s="52">
        <v>1194.26</v>
      </c>
      <c r="AI2530" s="52">
        <v>1429.42</v>
      </c>
      <c r="AJ2530" s="52">
        <v>1721.8</v>
      </c>
      <c r="AK2530" s="52">
        <v>2192.08</v>
      </c>
      <c r="AL2530" s="52">
        <v>3114.17</v>
      </c>
      <c r="AM2530" s="52">
        <v>4137.0600000000004</v>
      </c>
      <c r="AN2530" s="52">
        <v>4654.87</v>
      </c>
      <c r="AO2530" s="52">
        <v>6114.54</v>
      </c>
      <c r="AP2530" s="52">
        <v>8731.8700000000008</v>
      </c>
      <c r="AQ2530" s="52">
        <v>9969.7099999999991</v>
      </c>
      <c r="AR2530" s="52">
        <v>12007.52</v>
      </c>
      <c r="AS2530" s="52">
        <v>14460.31</v>
      </c>
      <c r="AT2530" s="52">
        <v>16900.62</v>
      </c>
      <c r="AU2530" s="52">
        <v>19498.61</v>
      </c>
      <c r="AV2530" s="52">
        <v>23395.13</v>
      </c>
      <c r="AW2530" s="52">
        <v>27602.74</v>
      </c>
      <c r="AX2530" s="52">
        <v>31755.18</v>
      </c>
      <c r="AY2530" s="52">
        <v>36368.980000000003</v>
      </c>
      <c r="AZ2530" s="52">
        <v>41508.199999999997</v>
      </c>
      <c r="BA2530" s="52">
        <v>47492.92</v>
      </c>
      <c r="BB2530" s="52">
        <v>54265.06</v>
      </c>
      <c r="BC2530">
        <v>2016</v>
      </c>
    </row>
    <row r="2531" spans="1:55" x14ac:dyDescent="0.25">
      <c r="A2531">
        <v>644</v>
      </c>
      <c r="B2531" t="s">
        <v>840</v>
      </c>
      <c r="C2531" t="s">
        <v>263</v>
      </c>
      <c r="D2531" t="s">
        <v>841</v>
      </c>
      <c r="E2531" t="s">
        <v>260</v>
      </c>
      <c r="F2531" t="s">
        <v>264</v>
      </c>
      <c r="G2531" t="s">
        <v>242</v>
      </c>
      <c r="H2531" t="s">
        <v>220</v>
      </c>
      <c r="I2531" t="s">
        <v>262</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152.65799999999999</v>
      </c>
      <c r="Z2531">
        <v>155.12100000000001</v>
      </c>
      <c r="AA2531">
        <v>152.17099999999999</v>
      </c>
      <c r="AB2531">
        <v>134.226</v>
      </c>
      <c r="AC2531">
        <v>128.21299999999999</v>
      </c>
      <c r="AD2531">
        <v>129.678</v>
      </c>
      <c r="AE2531">
        <v>125.72199999999999</v>
      </c>
      <c r="AF2531">
        <v>116.789</v>
      </c>
      <c r="AG2531">
        <v>120.873</v>
      </c>
      <c r="AH2531">
        <v>138.553</v>
      </c>
      <c r="AI2531">
        <v>165.21799999999999</v>
      </c>
      <c r="AJ2531">
        <v>198.34399999999999</v>
      </c>
      <c r="AK2531">
        <v>249.209</v>
      </c>
      <c r="AL2531">
        <v>334.14499999999998</v>
      </c>
      <c r="AM2531">
        <v>397.80799999999999</v>
      </c>
      <c r="AN2531">
        <v>360.82900000000001</v>
      </c>
      <c r="AO2531">
        <v>379.38099999999997</v>
      </c>
      <c r="AP2531">
        <v>493.32100000000003</v>
      </c>
      <c r="AQ2531">
        <v>535.26400000000001</v>
      </c>
      <c r="AR2531">
        <v>613.101</v>
      </c>
      <c r="AS2531">
        <v>702.76700000000005</v>
      </c>
      <c r="AT2531">
        <v>777.29399999999998</v>
      </c>
      <c r="AU2531">
        <v>817.49</v>
      </c>
      <c r="AV2531">
        <v>852.774</v>
      </c>
      <c r="AW2531">
        <v>951.10299999999995</v>
      </c>
      <c r="AX2531" s="52">
        <v>1022.6</v>
      </c>
      <c r="AY2531" s="52">
        <v>1094.56</v>
      </c>
      <c r="AZ2531" s="52">
        <v>1167.5</v>
      </c>
      <c r="BA2531" s="52">
        <v>1248.45</v>
      </c>
      <c r="BB2531" s="52">
        <v>1333.14</v>
      </c>
      <c r="BC2531">
        <v>2016</v>
      </c>
    </row>
    <row r="2532" spans="1:55" x14ac:dyDescent="0.25">
      <c r="A2532">
        <v>644</v>
      </c>
      <c r="B2532" t="s">
        <v>840</v>
      </c>
      <c r="C2532" t="s">
        <v>265</v>
      </c>
      <c r="D2532" t="s">
        <v>841</v>
      </c>
      <c r="E2532" t="s">
        <v>260</v>
      </c>
      <c r="F2532" t="s">
        <v>266</v>
      </c>
      <c r="G2532" t="s">
        <v>246</v>
      </c>
      <c r="H2532" t="s">
        <v>220</v>
      </c>
      <c r="I2532" t="s">
        <v>262</v>
      </c>
      <c r="J2532">
        <v>313.39499999999998</v>
      </c>
      <c r="K2532">
        <v>334.96699999999998</v>
      </c>
      <c r="L2532">
        <v>349.11799999999999</v>
      </c>
      <c r="M2532">
        <v>379.26400000000001</v>
      </c>
      <c r="N2532">
        <v>371.673</v>
      </c>
      <c r="O2532">
        <v>328.85300000000001</v>
      </c>
      <c r="P2532">
        <v>356.36500000000001</v>
      </c>
      <c r="Q2532">
        <v>402.7</v>
      </c>
      <c r="R2532">
        <v>405.98599999999999</v>
      </c>
      <c r="S2532">
        <v>406.44299999999998</v>
      </c>
      <c r="T2532">
        <v>418.45100000000002</v>
      </c>
      <c r="U2532">
        <v>388.00900000000001</v>
      </c>
      <c r="V2532">
        <v>349.40300000000002</v>
      </c>
      <c r="W2532">
        <v>392.053</v>
      </c>
      <c r="X2532">
        <v>401.07499999999999</v>
      </c>
      <c r="Y2532">
        <v>421.18099999999998</v>
      </c>
      <c r="Z2532">
        <v>472.65800000000002</v>
      </c>
      <c r="AA2532">
        <v>480.56599999999997</v>
      </c>
      <c r="AB2532">
        <v>452.98399999999998</v>
      </c>
      <c r="AC2532">
        <v>475.43700000000001</v>
      </c>
      <c r="AD2532">
        <v>519.80799999999999</v>
      </c>
      <c r="AE2532">
        <v>553.90099999999995</v>
      </c>
      <c r="AF2532">
        <v>556.23099999999999</v>
      </c>
      <c r="AG2532">
        <v>522.61500000000001</v>
      </c>
      <c r="AH2532">
        <v>584.28499999999997</v>
      </c>
      <c r="AI2532">
        <v>661.20600000000002</v>
      </c>
      <c r="AJ2532">
        <v>740.30799999999999</v>
      </c>
      <c r="AK2532">
        <v>828.36199999999997</v>
      </c>
      <c r="AL2532">
        <v>924.26599999999996</v>
      </c>
      <c r="AM2532" s="52">
        <v>1008.31</v>
      </c>
      <c r="AN2532" s="52">
        <v>1110.42</v>
      </c>
      <c r="AO2532" s="52">
        <v>1242.96</v>
      </c>
      <c r="AP2532" s="52">
        <v>1355.33</v>
      </c>
      <c r="AQ2532" s="52">
        <v>1491.77</v>
      </c>
      <c r="AR2532" s="52">
        <v>1650.15</v>
      </c>
      <c r="AS2532" s="52">
        <v>1812.26</v>
      </c>
      <c r="AT2532" s="52">
        <v>1947.47</v>
      </c>
      <c r="AU2532" s="52">
        <v>2151.46</v>
      </c>
      <c r="AV2532" s="52">
        <v>2332.16</v>
      </c>
      <c r="AW2532" s="52">
        <v>2516.67</v>
      </c>
      <c r="AX2532" s="52">
        <v>2717.58</v>
      </c>
      <c r="AY2532" s="52">
        <v>2922.62</v>
      </c>
      <c r="AZ2532" s="52">
        <v>3141.75</v>
      </c>
      <c r="BA2532" s="52">
        <v>3377.1</v>
      </c>
      <c r="BB2532" s="52">
        <v>3631.17</v>
      </c>
      <c r="BC2532">
        <v>2016</v>
      </c>
    </row>
    <row r="2533" spans="1:55" x14ac:dyDescent="0.25">
      <c r="A2533">
        <v>644</v>
      </c>
      <c r="B2533" t="s">
        <v>840</v>
      </c>
      <c r="C2533" t="s">
        <v>267</v>
      </c>
      <c r="D2533" t="s">
        <v>841</v>
      </c>
      <c r="E2533" t="s">
        <v>268</v>
      </c>
      <c r="F2533" t="s">
        <v>269</v>
      </c>
      <c r="G2533" t="s">
        <v>270</v>
      </c>
    </row>
    <row r="2534" spans="1:55" x14ac:dyDescent="0.25">
      <c r="A2534">
        <v>644</v>
      </c>
      <c r="B2534" t="s">
        <v>840</v>
      </c>
      <c r="C2534" t="s">
        <v>271</v>
      </c>
      <c r="D2534" t="s">
        <v>841</v>
      </c>
      <c r="E2534" t="s">
        <v>272</v>
      </c>
      <c r="F2534" t="s">
        <v>273</v>
      </c>
      <c r="G2534" t="s">
        <v>274</v>
      </c>
      <c r="I2534" t="s">
        <v>243</v>
      </c>
      <c r="J2534">
        <v>8.1000000000000003E-2</v>
      </c>
      <c r="K2534">
        <v>0.08</v>
      </c>
      <c r="L2534">
        <v>0.08</v>
      </c>
      <c r="M2534">
        <v>8.4000000000000005E-2</v>
      </c>
      <c r="N2534">
        <v>7.9000000000000001E-2</v>
      </c>
      <c r="O2534">
        <v>6.8000000000000005E-2</v>
      </c>
      <c r="P2534">
        <v>7.1999999999999995E-2</v>
      </c>
      <c r="Q2534">
        <v>7.9000000000000001E-2</v>
      </c>
      <c r="R2534">
        <v>7.5999999999999998E-2</v>
      </c>
      <c r="S2534">
        <v>7.2999999999999995E-2</v>
      </c>
      <c r="T2534">
        <v>7.1999999999999995E-2</v>
      </c>
      <c r="U2534">
        <v>6.5000000000000002E-2</v>
      </c>
      <c r="V2534">
        <v>5.2999999999999999E-2</v>
      </c>
      <c r="W2534">
        <v>5.8999999999999997E-2</v>
      </c>
      <c r="X2534">
        <v>5.8999999999999997E-2</v>
      </c>
      <c r="Y2534">
        <v>6.0999999999999999E-2</v>
      </c>
      <c r="Z2534">
        <v>6.6000000000000003E-2</v>
      </c>
      <c r="AA2534">
        <v>6.6000000000000003E-2</v>
      </c>
      <c r="AB2534">
        <v>6.0999999999999999E-2</v>
      </c>
      <c r="AC2534">
        <v>6.3E-2</v>
      </c>
      <c r="AD2534">
        <v>6.6000000000000003E-2</v>
      </c>
      <c r="AE2534">
        <v>6.9000000000000006E-2</v>
      </c>
      <c r="AF2534">
        <v>6.8000000000000005E-2</v>
      </c>
      <c r="AG2534">
        <v>6.4000000000000001E-2</v>
      </c>
      <c r="AH2534">
        <v>6.8000000000000005E-2</v>
      </c>
      <c r="AI2534">
        <v>7.2999999999999995E-2</v>
      </c>
      <c r="AJ2534">
        <v>7.6999999999999999E-2</v>
      </c>
      <c r="AK2534">
        <v>8.2000000000000003E-2</v>
      </c>
      <c r="AL2534">
        <v>8.8999999999999996E-2</v>
      </c>
      <c r="AM2534">
        <v>9.8000000000000004E-2</v>
      </c>
      <c r="AN2534">
        <v>0.10299999999999999</v>
      </c>
      <c r="AO2534">
        <v>0.11</v>
      </c>
      <c r="AP2534">
        <v>0.11600000000000001</v>
      </c>
      <c r="AQ2534">
        <v>0.123</v>
      </c>
      <c r="AR2534">
        <v>0.13200000000000001</v>
      </c>
      <c r="AS2534">
        <v>0.14099999999999999</v>
      </c>
      <c r="AT2534">
        <v>0.14699999999999999</v>
      </c>
      <c r="AU2534">
        <v>0.156</v>
      </c>
      <c r="AV2534">
        <v>0.16200000000000001</v>
      </c>
      <c r="AW2534">
        <v>0.16900000000000001</v>
      </c>
      <c r="AX2534">
        <v>0.17599999999999999</v>
      </c>
      <c r="AY2534">
        <v>0.182</v>
      </c>
      <c r="AZ2534">
        <v>0.188</v>
      </c>
      <c r="BA2534">
        <v>0.19400000000000001</v>
      </c>
      <c r="BB2534">
        <v>0.2</v>
      </c>
      <c r="BC2534">
        <v>2017</v>
      </c>
    </row>
    <row r="2535" spans="1:55" x14ac:dyDescent="0.25">
      <c r="A2535">
        <v>644</v>
      </c>
      <c r="B2535" t="s">
        <v>840</v>
      </c>
      <c r="C2535" t="s">
        <v>275</v>
      </c>
      <c r="D2535" t="s">
        <v>841</v>
      </c>
      <c r="E2535" t="s">
        <v>276</v>
      </c>
      <c r="F2535" t="s">
        <v>277</v>
      </c>
      <c r="G2535" t="s">
        <v>278</v>
      </c>
      <c r="I2535" t="s">
        <v>243</v>
      </c>
      <c r="J2535">
        <v>1.421</v>
      </c>
      <c r="K2535">
        <v>1.3320000000000001</v>
      </c>
      <c r="L2535">
        <v>1.3080000000000001</v>
      </c>
      <c r="M2535">
        <v>1.2969999999999999</v>
      </c>
      <c r="N2535">
        <v>1.2110000000000001</v>
      </c>
      <c r="O2535">
        <v>1.552</v>
      </c>
      <c r="P2535">
        <v>1.44</v>
      </c>
      <c r="Q2535">
        <v>1.32</v>
      </c>
      <c r="R2535">
        <v>1.3129999999999999</v>
      </c>
      <c r="S2535">
        <v>1.3360000000000001</v>
      </c>
      <c r="T2535">
        <v>1.331</v>
      </c>
      <c r="U2535">
        <v>1.5349999999999999</v>
      </c>
      <c r="V2535">
        <v>1.738</v>
      </c>
      <c r="W2535">
        <v>1.921</v>
      </c>
      <c r="X2535">
        <v>1.93</v>
      </c>
      <c r="Y2535">
        <v>2.1309999999999998</v>
      </c>
      <c r="Z2535">
        <v>2.077</v>
      </c>
      <c r="AA2535">
        <v>2.0569999999999999</v>
      </c>
      <c r="AB2535">
        <v>2.0419999999999998</v>
      </c>
      <c r="AC2535">
        <v>2.0339999999999998</v>
      </c>
      <c r="AD2535">
        <v>2.0339999999999998</v>
      </c>
      <c r="AE2535">
        <v>1.8919999999999999</v>
      </c>
      <c r="AF2535">
        <v>1.794</v>
      </c>
      <c r="AG2535">
        <v>1.9850000000000001</v>
      </c>
      <c r="AH2535">
        <v>2.044</v>
      </c>
      <c r="AI2535">
        <v>2.1619999999999999</v>
      </c>
      <c r="AJ2535">
        <v>2.3260000000000001</v>
      </c>
      <c r="AK2535">
        <v>2.6459999999999999</v>
      </c>
      <c r="AL2535">
        <v>3.3690000000000002</v>
      </c>
      <c r="AM2535">
        <v>4.1029999999999998</v>
      </c>
      <c r="AN2535">
        <v>4.1920000000000002</v>
      </c>
      <c r="AO2535">
        <v>4.9189999999999996</v>
      </c>
      <c r="AP2535">
        <v>6.4429999999999996</v>
      </c>
      <c r="AQ2535">
        <v>6.6829999999999998</v>
      </c>
      <c r="AR2535">
        <v>7.2770000000000001</v>
      </c>
      <c r="AS2535">
        <v>7.9790000000000001</v>
      </c>
      <c r="AT2535">
        <v>8.6780000000000008</v>
      </c>
      <c r="AU2535">
        <v>9.0630000000000006</v>
      </c>
      <c r="AV2535">
        <v>10.032</v>
      </c>
      <c r="AW2535">
        <v>10.968</v>
      </c>
      <c r="AX2535">
        <v>11.685</v>
      </c>
      <c r="AY2535">
        <v>12.444000000000001</v>
      </c>
      <c r="AZ2535">
        <v>13.212</v>
      </c>
      <c r="BA2535">
        <v>14.063000000000001</v>
      </c>
      <c r="BB2535">
        <v>14.944000000000001</v>
      </c>
      <c r="BC2535">
        <v>2017</v>
      </c>
    </row>
    <row r="2536" spans="1:55" x14ac:dyDescent="0.25">
      <c r="A2536">
        <v>644</v>
      </c>
      <c r="B2536" t="s">
        <v>840</v>
      </c>
      <c r="C2536" t="s">
        <v>279</v>
      </c>
      <c r="D2536" t="s">
        <v>841</v>
      </c>
      <c r="E2536" t="s">
        <v>280</v>
      </c>
      <c r="F2536" t="s">
        <v>281</v>
      </c>
      <c r="G2536" t="s">
        <v>282</v>
      </c>
      <c r="I2536" t="s">
        <v>842</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39</v>
      </c>
      <c r="AV2536">
        <v>39.054000000000002</v>
      </c>
      <c r="AW2536">
        <v>37.545999999999999</v>
      </c>
      <c r="AX2536">
        <v>37.601999999999997</v>
      </c>
      <c r="AY2536">
        <v>36.628</v>
      </c>
      <c r="AZ2536">
        <v>37.585999999999999</v>
      </c>
      <c r="BA2536">
        <v>37.475999999999999</v>
      </c>
      <c r="BB2536">
        <v>35.435000000000002</v>
      </c>
      <c r="BC2536">
        <v>2017</v>
      </c>
    </row>
    <row r="2537" spans="1:55" x14ac:dyDescent="0.25">
      <c r="A2537">
        <v>644</v>
      </c>
      <c r="B2537" t="s">
        <v>840</v>
      </c>
      <c r="C2537" t="s">
        <v>283</v>
      </c>
      <c r="D2537" t="s">
        <v>841</v>
      </c>
      <c r="E2537" t="s">
        <v>284</v>
      </c>
      <c r="F2537" t="s">
        <v>285</v>
      </c>
      <c r="G2537" t="s">
        <v>282</v>
      </c>
      <c r="I2537" t="s">
        <v>842</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32.366999999999997</v>
      </c>
      <c r="AT2537">
        <v>31.364000000000001</v>
      </c>
      <c r="AU2537">
        <v>29.181999999999999</v>
      </c>
      <c r="AV2537">
        <v>32.509</v>
      </c>
      <c r="AW2537">
        <v>31.489000000000001</v>
      </c>
      <c r="AX2537">
        <v>32.179000000000002</v>
      </c>
      <c r="AY2537">
        <v>32.386000000000003</v>
      </c>
      <c r="AZ2537">
        <v>33.972000000000001</v>
      </c>
      <c r="BA2537">
        <v>34.073999999999998</v>
      </c>
      <c r="BB2537">
        <v>32.048000000000002</v>
      </c>
      <c r="BC2537">
        <v>2017</v>
      </c>
    </row>
    <row r="2538" spans="1:55" x14ac:dyDescent="0.25">
      <c r="A2538">
        <v>644</v>
      </c>
      <c r="B2538" t="s">
        <v>840</v>
      </c>
      <c r="C2538" t="s">
        <v>286</v>
      </c>
      <c r="D2538" t="s">
        <v>841</v>
      </c>
      <c r="E2538" t="s">
        <v>287</v>
      </c>
      <c r="F2538" t="s">
        <v>288</v>
      </c>
      <c r="G2538" t="s">
        <v>250</v>
      </c>
      <c r="I2538" t="s">
        <v>843</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110.68899999999999</v>
      </c>
      <c r="AV2538">
        <v>125.98099999999999</v>
      </c>
      <c r="AW2538">
        <v>137.661</v>
      </c>
      <c r="AX2538">
        <v>148.67400000000001</v>
      </c>
      <c r="AY2538">
        <v>160.56700000000001</v>
      </c>
      <c r="AZ2538">
        <v>173.41300000000001</v>
      </c>
      <c r="BA2538">
        <v>187.286</v>
      </c>
      <c r="BB2538">
        <v>202.26900000000001</v>
      </c>
      <c r="BC2538">
        <v>2017</v>
      </c>
    </row>
    <row r="2539" spans="1:55" x14ac:dyDescent="0.25">
      <c r="A2539">
        <v>644</v>
      </c>
      <c r="B2539" t="s">
        <v>840</v>
      </c>
      <c r="C2539" t="s">
        <v>290</v>
      </c>
      <c r="D2539" t="s">
        <v>841</v>
      </c>
      <c r="E2539" t="s">
        <v>287</v>
      </c>
      <c r="F2539" t="s">
        <v>291</v>
      </c>
      <c r="G2539" t="s">
        <v>235</v>
      </c>
      <c r="I2539" t="s">
        <v>292</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10.689</v>
      </c>
      <c r="AV2539">
        <v>13.815</v>
      </c>
      <c r="AW2539">
        <v>9.2710000000000008</v>
      </c>
      <c r="AX2539">
        <v>8</v>
      </c>
      <c r="AY2539">
        <v>8</v>
      </c>
      <c r="AZ2539">
        <v>8</v>
      </c>
      <c r="BA2539">
        <v>8</v>
      </c>
      <c r="BB2539">
        <v>8</v>
      </c>
      <c r="BC2539">
        <v>2017</v>
      </c>
    </row>
    <row r="2540" spans="1:55" x14ac:dyDescent="0.25">
      <c r="A2540">
        <v>644</v>
      </c>
      <c r="B2540" t="s">
        <v>840</v>
      </c>
      <c r="C2540" t="s">
        <v>293</v>
      </c>
      <c r="D2540" t="s">
        <v>841</v>
      </c>
      <c r="E2540" t="s">
        <v>294</v>
      </c>
      <c r="F2540" t="s">
        <v>295</v>
      </c>
      <c r="G2540" t="s">
        <v>250</v>
      </c>
      <c r="I2540" t="s">
        <v>843</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116.514</v>
      </c>
      <c r="AV2540">
        <v>128.62200000000001</v>
      </c>
      <c r="AW2540">
        <v>138.91200000000001</v>
      </c>
      <c r="AX2540">
        <v>150.02500000000001</v>
      </c>
      <c r="AY2540">
        <v>162.02600000000001</v>
      </c>
      <c r="AZ2540">
        <v>174.988</v>
      </c>
      <c r="BA2540">
        <v>188.98599999999999</v>
      </c>
      <c r="BB2540">
        <v>204.10300000000001</v>
      </c>
      <c r="BC2540">
        <v>2017</v>
      </c>
    </row>
    <row r="2541" spans="1:55" x14ac:dyDescent="0.25">
      <c r="A2541">
        <v>644</v>
      </c>
      <c r="B2541" t="s">
        <v>840</v>
      </c>
      <c r="C2541" t="s">
        <v>296</v>
      </c>
      <c r="D2541" t="s">
        <v>841</v>
      </c>
      <c r="E2541" t="s">
        <v>294</v>
      </c>
      <c r="F2541" t="s">
        <v>297</v>
      </c>
      <c r="G2541" t="s">
        <v>235</v>
      </c>
      <c r="I2541" t="s">
        <v>298</v>
      </c>
      <c r="J2541" t="s">
        <v>232</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16.513999999999999</v>
      </c>
      <c r="AV2541">
        <v>10.391999999999999</v>
      </c>
      <c r="AW2541">
        <v>8</v>
      </c>
      <c r="AX2541">
        <v>8</v>
      </c>
      <c r="AY2541">
        <v>8</v>
      </c>
      <c r="AZ2541">
        <v>7.9989999999999997</v>
      </c>
      <c r="BA2541">
        <v>7.9989999999999997</v>
      </c>
      <c r="BB2541">
        <v>7.9989999999999997</v>
      </c>
      <c r="BC2541">
        <v>2017</v>
      </c>
    </row>
    <row r="2542" spans="1:55" x14ac:dyDescent="0.25">
      <c r="A2542">
        <v>644</v>
      </c>
      <c r="B2542" t="s">
        <v>840</v>
      </c>
      <c r="C2542" t="s">
        <v>299</v>
      </c>
      <c r="D2542" t="s">
        <v>841</v>
      </c>
      <c r="E2542" t="s">
        <v>300</v>
      </c>
      <c r="G2542" t="s">
        <v>274</v>
      </c>
    </row>
    <row r="2543" spans="1:55" x14ac:dyDescent="0.25">
      <c r="A2543">
        <v>644</v>
      </c>
      <c r="B2543" t="s">
        <v>840</v>
      </c>
      <c r="C2543" t="s">
        <v>301</v>
      </c>
      <c r="D2543" t="s">
        <v>841</v>
      </c>
      <c r="E2543" t="s">
        <v>302</v>
      </c>
      <c r="F2543" t="s">
        <v>303</v>
      </c>
      <c r="G2543" t="s">
        <v>235</v>
      </c>
      <c r="I2543" t="s">
        <v>844</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68.052999999999997</v>
      </c>
      <c r="AI2543">
        <v>18.587</v>
      </c>
      <c r="AJ2543">
        <v>-5.9189999999999996</v>
      </c>
      <c r="AK2543">
        <v>25.63</v>
      </c>
      <c r="AL2543">
        <v>13.555999999999999</v>
      </c>
      <c r="AM2543">
        <v>17.591000000000001</v>
      </c>
      <c r="AN2543">
        <v>33.357999999999997</v>
      </c>
      <c r="AO2543">
        <v>11.268000000000001</v>
      </c>
      <c r="AP2543">
        <v>22.07</v>
      </c>
      <c r="AQ2543">
        <v>-5.0629999999999997</v>
      </c>
      <c r="AR2543">
        <v>25.585000000000001</v>
      </c>
      <c r="AS2543">
        <v>26.108000000000001</v>
      </c>
      <c r="AT2543">
        <v>17.353999999999999</v>
      </c>
      <c r="AU2543">
        <v>-13.802</v>
      </c>
      <c r="AV2543">
        <v>-0.63200000000000001</v>
      </c>
      <c r="AW2543">
        <v>9.5920000000000005</v>
      </c>
      <c r="AX2543">
        <v>1.952</v>
      </c>
      <c r="AY2543">
        <v>1.7110000000000001</v>
      </c>
      <c r="AZ2543">
        <v>2.577</v>
      </c>
      <c r="BA2543">
        <v>5.6680000000000001</v>
      </c>
      <c r="BB2543">
        <v>6.8540000000000001</v>
      </c>
      <c r="BC2543">
        <v>2017</v>
      </c>
    </row>
    <row r="2544" spans="1:55" x14ac:dyDescent="0.25">
      <c r="A2544">
        <v>644</v>
      </c>
      <c r="B2544" t="s">
        <v>840</v>
      </c>
      <c r="C2544" t="s">
        <v>305</v>
      </c>
      <c r="D2544" t="s">
        <v>841</v>
      </c>
      <c r="E2544" t="s">
        <v>306</v>
      </c>
      <c r="F2544" t="s">
        <v>307</v>
      </c>
      <c r="G2544" t="s">
        <v>235</v>
      </c>
      <c r="I2544" t="s">
        <v>844</v>
      </c>
      <c r="J2544" t="s">
        <v>232</v>
      </c>
      <c r="K2544">
        <v>6.9669999999999996</v>
      </c>
      <c r="L2544">
        <v>16.21</v>
      </c>
      <c r="M2544">
        <v>7.9969999999999999</v>
      </c>
      <c r="N2544">
        <v>23.869</v>
      </c>
      <c r="O2544">
        <v>8.3620000000000001</v>
      </c>
      <c r="P2544">
        <v>-5.5789999999999997</v>
      </c>
      <c r="Q2544">
        <v>17.98</v>
      </c>
      <c r="R2544">
        <v>-6.4029999999999996</v>
      </c>
      <c r="S2544">
        <v>-10.3</v>
      </c>
      <c r="T2544">
        <v>-19.576000000000001</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32.521000000000001</v>
      </c>
      <c r="AI2544">
        <v>41.061999999999998</v>
      </c>
      <c r="AJ2544">
        <v>15.737</v>
      </c>
      <c r="AK2544">
        <v>10.974</v>
      </c>
      <c r="AL2544">
        <v>12.096</v>
      </c>
      <c r="AM2544">
        <v>11</v>
      </c>
      <c r="AN2544">
        <v>11.323</v>
      </c>
      <c r="AO2544">
        <v>12.198</v>
      </c>
      <c r="AP2544">
        <v>9.2940000000000005</v>
      </c>
      <c r="AQ2544">
        <v>10.574999999999999</v>
      </c>
      <c r="AR2544">
        <v>17.905000000000001</v>
      </c>
      <c r="AS2544">
        <v>32.460999999999999</v>
      </c>
      <c r="AT2544">
        <v>12.627000000000001</v>
      </c>
      <c r="AU2544">
        <v>-5.4109999999999996</v>
      </c>
      <c r="AV2544">
        <v>-8.1080000000000005</v>
      </c>
      <c r="AW2544">
        <v>6.2270000000000003</v>
      </c>
      <c r="AX2544">
        <v>5.6260000000000003</v>
      </c>
      <c r="AY2544">
        <v>2.1920000000000002</v>
      </c>
      <c r="AZ2544">
        <v>3.944</v>
      </c>
      <c r="BA2544">
        <v>7.13</v>
      </c>
      <c r="BB2544">
        <v>7.1760000000000002</v>
      </c>
      <c r="BC2544">
        <v>2017</v>
      </c>
    </row>
    <row r="2545" spans="1:55" x14ac:dyDescent="0.25">
      <c r="A2545">
        <v>644</v>
      </c>
      <c r="B2545" t="s">
        <v>840</v>
      </c>
      <c r="C2545" t="s">
        <v>308</v>
      </c>
      <c r="D2545" t="s">
        <v>841</v>
      </c>
      <c r="E2545" t="s">
        <v>309</v>
      </c>
      <c r="F2545" t="s">
        <v>310</v>
      </c>
      <c r="G2545" t="s">
        <v>235</v>
      </c>
      <c r="I2545" t="s">
        <v>844</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57.912999999999997</v>
      </c>
      <c r="AI2545">
        <v>-4.3220000000000001</v>
      </c>
      <c r="AJ2545">
        <v>-3.9209999999999998</v>
      </c>
      <c r="AK2545">
        <v>17.183</v>
      </c>
      <c r="AL2545">
        <v>5.4279999999999999</v>
      </c>
      <c r="AM2545">
        <v>4.3140000000000001</v>
      </c>
      <c r="AN2545">
        <v>15.739000000000001</v>
      </c>
      <c r="AO2545">
        <v>0.89500000000000002</v>
      </c>
      <c r="AP2545">
        <v>-12.55</v>
      </c>
      <c r="AQ2545">
        <v>15.6</v>
      </c>
      <c r="AR2545">
        <v>6.8529999999999998</v>
      </c>
      <c r="AS2545">
        <v>5.4509999999999996</v>
      </c>
      <c r="AT2545">
        <v>6.8970000000000002</v>
      </c>
      <c r="AU2545">
        <v>-8.3439999999999994</v>
      </c>
      <c r="AV2545">
        <v>27.774999999999999</v>
      </c>
      <c r="AW2545">
        <v>14.765000000000001</v>
      </c>
      <c r="AX2545">
        <v>9.5920000000000005</v>
      </c>
      <c r="AY2545">
        <v>6.327</v>
      </c>
      <c r="AZ2545">
        <v>7.843</v>
      </c>
      <c r="BA2545">
        <v>10.534000000000001</v>
      </c>
      <c r="BB2545">
        <v>9.0009999999999994</v>
      </c>
      <c r="BC2545">
        <v>2017</v>
      </c>
    </row>
    <row r="2546" spans="1:55" x14ac:dyDescent="0.25">
      <c r="A2546">
        <v>644</v>
      </c>
      <c r="B2546" t="s">
        <v>840</v>
      </c>
      <c r="C2546" t="s">
        <v>311</v>
      </c>
      <c r="D2546" t="s">
        <v>841</v>
      </c>
      <c r="E2546" t="s">
        <v>312</v>
      </c>
      <c r="F2546" t="s">
        <v>313</v>
      </c>
      <c r="G2546" t="s">
        <v>235</v>
      </c>
      <c r="I2546" t="s">
        <v>844</v>
      </c>
      <c r="J2546" t="s">
        <v>232</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57.912999999999997</v>
      </c>
      <c r="AI2546">
        <v>-4.3220000000000001</v>
      </c>
      <c r="AJ2546">
        <v>-3.9209999999999998</v>
      </c>
      <c r="AK2546">
        <v>17.183</v>
      </c>
      <c r="AL2546">
        <v>5.4279999999999999</v>
      </c>
      <c r="AM2546">
        <v>4.3140000000000001</v>
      </c>
      <c r="AN2546">
        <v>15.739000000000001</v>
      </c>
      <c r="AO2546">
        <v>0.89500000000000002</v>
      </c>
      <c r="AP2546">
        <v>-12.55</v>
      </c>
      <c r="AQ2546">
        <v>15.6</v>
      </c>
      <c r="AR2546">
        <v>6.5229999999999997</v>
      </c>
      <c r="AS2546">
        <v>-2.7170000000000001</v>
      </c>
      <c r="AT2546">
        <v>4.9409999999999998</v>
      </c>
      <c r="AU2546">
        <v>-1.0860000000000001</v>
      </c>
      <c r="AV2546">
        <v>2.899</v>
      </c>
      <c r="AW2546">
        <v>3.3460000000000001</v>
      </c>
      <c r="AX2546">
        <v>11.487</v>
      </c>
      <c r="AY2546">
        <v>6.2309999999999999</v>
      </c>
      <c r="AZ2546">
        <v>6.93</v>
      </c>
      <c r="BA2546">
        <v>12.433</v>
      </c>
      <c r="BB2546">
        <v>11.596</v>
      </c>
      <c r="BC2546">
        <v>2017</v>
      </c>
    </row>
    <row r="2547" spans="1:55" x14ac:dyDescent="0.25">
      <c r="A2547">
        <v>644</v>
      </c>
      <c r="B2547" t="s">
        <v>840</v>
      </c>
      <c r="C2547" t="s">
        <v>314</v>
      </c>
      <c r="D2547" t="s">
        <v>841</v>
      </c>
      <c r="E2547" t="s">
        <v>315</v>
      </c>
      <c r="F2547" t="s">
        <v>316</v>
      </c>
      <c r="G2547" t="s">
        <v>317</v>
      </c>
    </row>
    <row r="2548" spans="1:55" x14ac:dyDescent="0.25">
      <c r="A2548">
        <v>644</v>
      </c>
      <c r="B2548" t="s">
        <v>840</v>
      </c>
      <c r="C2548" t="s">
        <v>318</v>
      </c>
      <c r="D2548" t="s">
        <v>841</v>
      </c>
      <c r="E2548" t="s">
        <v>319</v>
      </c>
      <c r="F2548" t="s">
        <v>320</v>
      </c>
      <c r="G2548" t="s">
        <v>321</v>
      </c>
      <c r="H2548" t="s">
        <v>322</v>
      </c>
    </row>
    <row r="2549" spans="1:55" x14ac:dyDescent="0.25">
      <c r="A2549">
        <v>644</v>
      </c>
      <c r="B2549" t="s">
        <v>840</v>
      </c>
      <c r="C2549" t="s">
        <v>323</v>
      </c>
      <c r="D2549" t="s">
        <v>841</v>
      </c>
      <c r="E2549" t="s">
        <v>324</v>
      </c>
      <c r="F2549" t="s">
        <v>325</v>
      </c>
      <c r="G2549" t="s">
        <v>321</v>
      </c>
      <c r="H2549" t="s">
        <v>322</v>
      </c>
      <c r="I2549" t="s">
        <v>845</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2016</v>
      </c>
    </row>
    <row r="2550" spans="1:55" x14ac:dyDescent="0.25">
      <c r="A2550">
        <v>644</v>
      </c>
      <c r="B2550" t="s">
        <v>840</v>
      </c>
      <c r="C2550" t="s">
        <v>327</v>
      </c>
      <c r="D2550" t="s">
        <v>841</v>
      </c>
      <c r="E2550" t="s">
        <v>328</v>
      </c>
      <c r="F2550" t="s">
        <v>329</v>
      </c>
      <c r="G2550" t="s">
        <v>229</v>
      </c>
      <c r="H2550" t="s">
        <v>230</v>
      </c>
      <c r="I2550" t="s">
        <v>846</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15.702</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362.86099999999999</v>
      </c>
      <c r="AX2550">
        <v>403.65</v>
      </c>
      <c r="AY2550">
        <v>467.34300000000002</v>
      </c>
      <c r="AZ2550">
        <v>545.49099999999999</v>
      </c>
      <c r="BA2550">
        <v>644.25099999999998</v>
      </c>
      <c r="BB2550">
        <v>767.32899999999995</v>
      </c>
      <c r="BC2550">
        <v>2016</v>
      </c>
    </row>
    <row r="2551" spans="1:55" x14ac:dyDescent="0.25">
      <c r="A2551">
        <v>644</v>
      </c>
      <c r="B2551" t="s">
        <v>840</v>
      </c>
      <c r="C2551" t="s">
        <v>331</v>
      </c>
      <c r="D2551" t="s">
        <v>841</v>
      </c>
      <c r="E2551" t="s">
        <v>328</v>
      </c>
      <c r="F2551" t="s">
        <v>329</v>
      </c>
      <c r="G2551" t="s">
        <v>282</v>
      </c>
      <c r="I2551" t="s">
        <v>332</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21.221</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14.957000000000001</v>
      </c>
      <c r="AV2551">
        <v>13.057</v>
      </c>
      <c r="AW2551">
        <v>13.744</v>
      </c>
      <c r="AX2551">
        <v>13.081</v>
      </c>
      <c r="AY2551">
        <v>13.015000000000001</v>
      </c>
      <c r="AZ2551">
        <v>13.101000000000001</v>
      </c>
      <c r="BA2551">
        <v>13.31</v>
      </c>
      <c r="BB2551">
        <v>13.656000000000001</v>
      </c>
      <c r="BC2551">
        <v>2016</v>
      </c>
    </row>
    <row r="2552" spans="1:55" x14ac:dyDescent="0.25">
      <c r="A2552">
        <v>644</v>
      </c>
      <c r="B2552" t="s">
        <v>840</v>
      </c>
      <c r="C2552" t="s">
        <v>333</v>
      </c>
      <c r="D2552" t="s">
        <v>841</v>
      </c>
      <c r="E2552" t="s">
        <v>334</v>
      </c>
      <c r="F2552" t="s">
        <v>335</v>
      </c>
      <c r="G2552" t="s">
        <v>229</v>
      </c>
      <c r="H2552" t="s">
        <v>230</v>
      </c>
      <c r="I2552" t="s">
        <v>846</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19.84</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442.28199999999998</v>
      </c>
      <c r="AX2552">
        <v>497.02600000000001</v>
      </c>
      <c r="AY2552">
        <v>570.72400000000005</v>
      </c>
      <c r="AZ2552">
        <v>661.65899999999999</v>
      </c>
      <c r="BA2552">
        <v>774.18399999999997</v>
      </c>
      <c r="BB2552">
        <v>909.67</v>
      </c>
      <c r="BC2552">
        <v>2016</v>
      </c>
    </row>
    <row r="2553" spans="1:55" x14ac:dyDescent="0.25">
      <c r="A2553">
        <v>644</v>
      </c>
      <c r="B2553" t="s">
        <v>840</v>
      </c>
      <c r="C2553" t="s">
        <v>336</v>
      </c>
      <c r="D2553" t="s">
        <v>841</v>
      </c>
      <c r="E2553" t="s">
        <v>334</v>
      </c>
      <c r="F2553" t="s">
        <v>335</v>
      </c>
      <c r="G2553" t="s">
        <v>282</v>
      </c>
      <c r="I2553" t="s">
        <v>337</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26.812999999999999</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18.247</v>
      </c>
      <c r="AV2553">
        <v>16.082999999999998</v>
      </c>
      <c r="AW2553">
        <v>16.753</v>
      </c>
      <c r="AX2553">
        <v>16.106999999999999</v>
      </c>
      <c r="AY2553">
        <v>15.895</v>
      </c>
      <c r="AZ2553">
        <v>15.891</v>
      </c>
      <c r="BA2553">
        <v>15.994999999999999</v>
      </c>
      <c r="BB2553">
        <v>16.190000000000001</v>
      </c>
      <c r="BC2553">
        <v>2016</v>
      </c>
    </row>
    <row r="2554" spans="1:55" x14ac:dyDescent="0.25">
      <c r="A2554">
        <v>644</v>
      </c>
      <c r="B2554" t="s">
        <v>840</v>
      </c>
      <c r="C2554" t="s">
        <v>338</v>
      </c>
      <c r="D2554" t="s">
        <v>841</v>
      </c>
      <c r="E2554" t="s">
        <v>339</v>
      </c>
      <c r="F2554" t="s">
        <v>340</v>
      </c>
      <c r="G2554" t="s">
        <v>229</v>
      </c>
      <c r="H2554" t="s">
        <v>230</v>
      </c>
      <c r="I2554" t="s">
        <v>846</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-79.421000000000006</v>
      </c>
      <c r="AX2554">
        <v>-93.376000000000005</v>
      </c>
      <c r="AY2554">
        <v>-103.381</v>
      </c>
      <c r="AZ2554">
        <v>-116.167</v>
      </c>
      <c r="BA2554">
        <v>-129.93299999999999</v>
      </c>
      <c r="BB2554">
        <v>-142.34100000000001</v>
      </c>
      <c r="BC2554">
        <v>2016</v>
      </c>
    </row>
    <row r="2555" spans="1:55" x14ac:dyDescent="0.25">
      <c r="A2555">
        <v>644</v>
      </c>
      <c r="B2555" t="s">
        <v>840</v>
      </c>
      <c r="C2555" t="s">
        <v>341</v>
      </c>
      <c r="D2555" t="s">
        <v>841</v>
      </c>
      <c r="E2555" t="s">
        <v>339</v>
      </c>
      <c r="F2555" t="s">
        <v>340</v>
      </c>
      <c r="G2555" t="s">
        <v>282</v>
      </c>
      <c r="I2555" t="s">
        <v>342</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-3.29</v>
      </c>
      <c r="AV2555">
        <v>-3.0259999999999998</v>
      </c>
      <c r="AW2555">
        <v>-3.008</v>
      </c>
      <c r="AX2555">
        <v>-3.0259999999999998</v>
      </c>
      <c r="AY2555">
        <v>-2.879</v>
      </c>
      <c r="AZ2555">
        <v>-2.79</v>
      </c>
      <c r="BA2555">
        <v>-2.6840000000000002</v>
      </c>
      <c r="BB2555">
        <v>-2.5329999999999999</v>
      </c>
      <c r="BC2555">
        <v>2016</v>
      </c>
    </row>
    <row r="2556" spans="1:55" x14ac:dyDescent="0.25">
      <c r="A2556">
        <v>644</v>
      </c>
      <c r="B2556" t="s">
        <v>840</v>
      </c>
      <c r="C2556" t="s">
        <v>343</v>
      </c>
      <c r="D2556" t="s">
        <v>841</v>
      </c>
      <c r="E2556" t="s">
        <v>344</v>
      </c>
      <c r="F2556" t="s">
        <v>345</v>
      </c>
      <c r="G2556" t="s">
        <v>229</v>
      </c>
      <c r="H2556" t="s">
        <v>230</v>
      </c>
    </row>
    <row r="2557" spans="1:55" x14ac:dyDescent="0.25">
      <c r="A2557">
        <v>644</v>
      </c>
      <c r="B2557" t="s">
        <v>840</v>
      </c>
      <c r="C2557" t="s">
        <v>346</v>
      </c>
      <c r="D2557" t="s">
        <v>841</v>
      </c>
      <c r="E2557" t="s">
        <v>344</v>
      </c>
      <c r="F2557" t="s">
        <v>345</v>
      </c>
      <c r="G2557" t="s">
        <v>270</v>
      </c>
    </row>
    <row r="2558" spans="1:55" x14ac:dyDescent="0.25">
      <c r="A2558">
        <v>644</v>
      </c>
      <c r="B2558" t="s">
        <v>840</v>
      </c>
      <c r="C2558" t="s">
        <v>347</v>
      </c>
      <c r="D2558" t="s">
        <v>841</v>
      </c>
      <c r="E2558" t="s">
        <v>348</v>
      </c>
      <c r="F2558" t="s">
        <v>349</v>
      </c>
      <c r="G2558" t="s">
        <v>229</v>
      </c>
      <c r="H2558" t="s">
        <v>230</v>
      </c>
      <c r="I2558" t="s">
        <v>846</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-65.266000000000005</v>
      </c>
      <c r="AX2558">
        <v>-75.721999999999994</v>
      </c>
      <c r="AY2558">
        <v>-80.415999999999997</v>
      </c>
      <c r="AZ2558">
        <v>-86.254999999999995</v>
      </c>
      <c r="BA2558">
        <v>-90.876999999999995</v>
      </c>
      <c r="BB2558">
        <v>-91.81</v>
      </c>
      <c r="BC2558">
        <v>2016</v>
      </c>
    </row>
    <row r="2559" spans="1:55" x14ac:dyDescent="0.25">
      <c r="A2559">
        <v>644</v>
      </c>
      <c r="B2559" t="s">
        <v>840</v>
      </c>
      <c r="C2559" t="s">
        <v>350</v>
      </c>
      <c r="D2559" t="s">
        <v>841</v>
      </c>
      <c r="E2559" t="s">
        <v>348</v>
      </c>
      <c r="F2559" t="s">
        <v>349</v>
      </c>
      <c r="G2559" t="s">
        <v>282</v>
      </c>
      <c r="I2559" t="s">
        <v>351</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-2.8340000000000001</v>
      </c>
      <c r="AV2559">
        <v>-2.5009999999999999</v>
      </c>
      <c r="AW2559">
        <v>-2.472</v>
      </c>
      <c r="AX2559">
        <v>-2.4540000000000002</v>
      </c>
      <c r="AY2559">
        <v>-2.2400000000000002</v>
      </c>
      <c r="AZ2559">
        <v>-2.0720000000000001</v>
      </c>
      <c r="BA2559">
        <v>-1.8779999999999999</v>
      </c>
      <c r="BB2559">
        <v>-1.6339999999999999</v>
      </c>
      <c r="BC2559">
        <v>2016</v>
      </c>
    </row>
    <row r="2560" spans="1:55" x14ac:dyDescent="0.25">
      <c r="A2560">
        <v>644</v>
      </c>
      <c r="B2560" t="s">
        <v>840</v>
      </c>
      <c r="C2560" t="s">
        <v>352</v>
      </c>
      <c r="D2560" t="s">
        <v>841</v>
      </c>
      <c r="E2560" t="s">
        <v>353</v>
      </c>
      <c r="F2560" t="s">
        <v>354</v>
      </c>
      <c r="G2560" t="s">
        <v>229</v>
      </c>
      <c r="H2560" t="s">
        <v>230</v>
      </c>
      <c r="I2560" t="s">
        <v>846</v>
      </c>
      <c r="J2560" t="s">
        <v>232</v>
      </c>
      <c r="K2560" t="s">
        <v>232</v>
      </c>
      <c r="L2560" t="s">
        <v>232</v>
      </c>
      <c r="M2560" t="s">
        <v>232</v>
      </c>
      <c r="N2560" t="s">
        <v>232</v>
      </c>
      <c r="O2560" t="s">
        <v>232</v>
      </c>
      <c r="P2560" t="s">
        <v>232</v>
      </c>
      <c r="Q2560" t="s">
        <v>232</v>
      </c>
      <c r="R2560" t="s">
        <v>232</v>
      </c>
      <c r="S2560" t="s">
        <v>232</v>
      </c>
      <c r="T2560" t="s">
        <v>232</v>
      </c>
      <c r="U2560" t="s">
        <v>232</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459.322</v>
      </c>
      <c r="AS2560">
        <v>644.99599999999998</v>
      </c>
      <c r="AT2560">
        <v>801.80600000000004</v>
      </c>
      <c r="AU2560">
        <v>993.49900000000002</v>
      </c>
      <c r="AV2560" s="52">
        <v>1265.3</v>
      </c>
      <c r="AW2560" s="52">
        <v>1436.41</v>
      </c>
      <c r="AX2560" s="52">
        <v>1658.76</v>
      </c>
      <c r="AY2560" s="52">
        <v>1907.53</v>
      </c>
      <c r="AZ2560" s="52">
        <v>2209.2600000000002</v>
      </c>
      <c r="BA2560" s="52">
        <v>2533.83</v>
      </c>
      <c r="BB2560" s="52">
        <v>2927.06</v>
      </c>
      <c r="BC2560">
        <v>2016</v>
      </c>
    </row>
    <row r="2561" spans="1:55" x14ac:dyDescent="0.25">
      <c r="A2561">
        <v>644</v>
      </c>
      <c r="B2561" t="s">
        <v>840</v>
      </c>
      <c r="C2561" t="s">
        <v>355</v>
      </c>
      <c r="D2561" t="s">
        <v>841</v>
      </c>
      <c r="E2561" t="s">
        <v>353</v>
      </c>
      <c r="F2561" t="s">
        <v>354</v>
      </c>
      <c r="G2561" t="s">
        <v>282</v>
      </c>
      <c r="I2561" t="s">
        <v>379</v>
      </c>
      <c r="J2561" t="s">
        <v>232</v>
      </c>
      <c r="K2561" t="s">
        <v>232</v>
      </c>
      <c r="L2561" t="s">
        <v>232</v>
      </c>
      <c r="M2561" t="s">
        <v>232</v>
      </c>
      <c r="N2561" t="s">
        <v>232</v>
      </c>
      <c r="O2561" t="s">
        <v>232</v>
      </c>
      <c r="P2561" t="s">
        <v>232</v>
      </c>
      <c r="Q2561" t="s">
        <v>232</v>
      </c>
      <c r="R2561" t="s">
        <v>232</v>
      </c>
      <c r="S2561" t="s">
        <v>232</v>
      </c>
      <c r="T2561" t="s">
        <v>232</v>
      </c>
      <c r="U2561" t="s">
        <v>232</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43.298999999999999</v>
      </c>
      <c r="AS2561">
        <v>49.692999999999998</v>
      </c>
      <c r="AT2561">
        <v>52.021999999999998</v>
      </c>
      <c r="AU2561">
        <v>54.991</v>
      </c>
      <c r="AV2561">
        <v>57.451999999999998</v>
      </c>
      <c r="AW2561">
        <v>54.408999999999999</v>
      </c>
      <c r="AX2561">
        <v>53.755000000000003</v>
      </c>
      <c r="AY2561">
        <v>53.124000000000002</v>
      </c>
      <c r="AZ2561">
        <v>53.061</v>
      </c>
      <c r="BA2561">
        <v>52.35</v>
      </c>
      <c r="BB2561">
        <v>52.093000000000004</v>
      </c>
      <c r="BC2561">
        <v>2016</v>
      </c>
    </row>
    <row r="2562" spans="1:55" x14ac:dyDescent="0.25">
      <c r="A2562">
        <v>644</v>
      </c>
      <c r="B2562" t="s">
        <v>840</v>
      </c>
      <c r="C2562" t="s">
        <v>356</v>
      </c>
      <c r="D2562" t="s">
        <v>841</v>
      </c>
      <c r="E2562" t="s">
        <v>357</v>
      </c>
      <c r="F2562" t="s">
        <v>358</v>
      </c>
      <c r="G2562" t="s">
        <v>229</v>
      </c>
      <c r="H2562" t="s">
        <v>230</v>
      </c>
      <c r="I2562" t="s">
        <v>846</v>
      </c>
      <c r="J2562" t="s">
        <v>232</v>
      </c>
      <c r="K2562" t="s">
        <v>232</v>
      </c>
      <c r="L2562" t="s">
        <v>232</v>
      </c>
      <c r="M2562" t="s">
        <v>232</v>
      </c>
      <c r="N2562" t="s">
        <v>232</v>
      </c>
      <c r="O2562" t="s">
        <v>232</v>
      </c>
      <c r="P2562" t="s">
        <v>232</v>
      </c>
      <c r="Q2562" t="s">
        <v>232</v>
      </c>
      <c r="R2562" t="s">
        <v>232</v>
      </c>
      <c r="S2562" t="s">
        <v>232</v>
      </c>
      <c r="T2562" t="s">
        <v>232</v>
      </c>
      <c r="U2562" t="s">
        <v>232</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92.802000000000007</v>
      </c>
      <c r="AK2562">
        <v>81.067999999999998</v>
      </c>
      <c r="AL2562">
        <v>104.238</v>
      </c>
      <c r="AM2562">
        <v>127.571</v>
      </c>
      <c r="AN2562">
        <v>156.37299999999999</v>
      </c>
      <c r="AO2562">
        <v>233.46299999999999</v>
      </c>
      <c r="AP2562">
        <v>315.18900000000002</v>
      </c>
      <c r="AQ2562">
        <v>411.79700000000003</v>
      </c>
      <c r="AR2562">
        <v>507.62400000000002</v>
      </c>
      <c r="AS2562">
        <v>707.69100000000003</v>
      </c>
      <c r="AT2562">
        <v>864.02300000000002</v>
      </c>
      <c r="AU2562" s="52">
        <v>1065.67</v>
      </c>
      <c r="AV2562" s="52">
        <v>1345.4</v>
      </c>
      <c r="AW2562" s="52">
        <v>1516.12</v>
      </c>
      <c r="AX2562" s="52">
        <v>1738.07</v>
      </c>
      <c r="AY2562" s="52">
        <v>1986.46</v>
      </c>
      <c r="AZ2562" s="52">
        <v>2287.81</v>
      </c>
      <c r="BA2562" s="52">
        <v>2612.02</v>
      </c>
      <c r="BB2562" s="52">
        <v>3004.88</v>
      </c>
      <c r="BC2562">
        <v>2016</v>
      </c>
    </row>
    <row r="2563" spans="1:55" x14ac:dyDescent="0.25">
      <c r="A2563">
        <v>644</v>
      </c>
      <c r="B2563" t="s">
        <v>840</v>
      </c>
      <c r="C2563" t="s">
        <v>359</v>
      </c>
      <c r="D2563" t="s">
        <v>841</v>
      </c>
      <c r="E2563" t="s">
        <v>357</v>
      </c>
      <c r="F2563" t="s">
        <v>358</v>
      </c>
      <c r="G2563" t="s">
        <v>282</v>
      </c>
      <c r="I2563" t="s">
        <v>360</v>
      </c>
      <c r="J2563" t="s">
        <v>232</v>
      </c>
      <c r="K2563" t="s">
        <v>232</v>
      </c>
      <c r="L2563" t="s">
        <v>232</v>
      </c>
      <c r="M2563" t="s">
        <v>232</v>
      </c>
      <c r="N2563" t="s">
        <v>232</v>
      </c>
      <c r="O2563" t="s">
        <v>232</v>
      </c>
      <c r="P2563" t="s">
        <v>232</v>
      </c>
      <c r="Q2563" t="s">
        <v>232</v>
      </c>
      <c r="R2563" t="s">
        <v>232</v>
      </c>
      <c r="S2563" t="s">
        <v>232</v>
      </c>
      <c r="T2563" t="s">
        <v>232</v>
      </c>
      <c r="U2563" t="s">
        <v>232</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69.95</v>
      </c>
      <c r="AK2563">
        <v>46.78</v>
      </c>
      <c r="AL2563">
        <v>41.673000000000002</v>
      </c>
      <c r="AM2563">
        <v>37.786999999999999</v>
      </c>
      <c r="AN2563">
        <v>40.517000000000003</v>
      </c>
      <c r="AO2563">
        <v>45.326000000000001</v>
      </c>
      <c r="AP2563">
        <v>42.176000000000002</v>
      </c>
      <c r="AQ2563">
        <v>47.500999999999998</v>
      </c>
      <c r="AR2563">
        <v>47.851999999999997</v>
      </c>
      <c r="AS2563">
        <v>54.523000000000003</v>
      </c>
      <c r="AT2563">
        <v>56.058999999999997</v>
      </c>
      <c r="AU2563">
        <v>58.985999999999997</v>
      </c>
      <c r="AV2563">
        <v>61.088999999999999</v>
      </c>
      <c r="AW2563">
        <v>57.427999999999997</v>
      </c>
      <c r="AX2563">
        <v>56.325000000000003</v>
      </c>
      <c r="AY2563">
        <v>55.322000000000003</v>
      </c>
      <c r="AZ2563">
        <v>54.947000000000003</v>
      </c>
      <c r="BA2563">
        <v>53.965000000000003</v>
      </c>
      <c r="BB2563">
        <v>53.478000000000002</v>
      </c>
      <c r="BC2563">
        <v>2016</v>
      </c>
    </row>
    <row r="2564" spans="1:55" x14ac:dyDescent="0.25">
      <c r="A2564">
        <v>644</v>
      </c>
      <c r="B2564" t="s">
        <v>840</v>
      </c>
      <c r="C2564" t="s">
        <v>361</v>
      </c>
      <c r="D2564" t="s">
        <v>841</v>
      </c>
      <c r="E2564" t="s">
        <v>362</v>
      </c>
      <c r="F2564" t="s">
        <v>363</v>
      </c>
      <c r="G2564" t="s">
        <v>229</v>
      </c>
      <c r="H2564" t="s">
        <v>230</v>
      </c>
      <c r="I2564" t="s">
        <v>846</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52">
        <v>1060.83</v>
      </c>
      <c r="AS2564" s="52">
        <v>1297.96</v>
      </c>
      <c r="AT2564" s="52">
        <v>1541.28</v>
      </c>
      <c r="AU2564" s="52">
        <v>1806.66</v>
      </c>
      <c r="AV2564" s="52">
        <v>2202.37</v>
      </c>
      <c r="AW2564" s="52">
        <v>2640.05</v>
      </c>
      <c r="AX2564" s="52">
        <v>3085.8</v>
      </c>
      <c r="AY2564" s="52">
        <v>3590.69</v>
      </c>
      <c r="AZ2564" s="52">
        <v>4163.6499999999996</v>
      </c>
      <c r="BA2564" s="52">
        <v>4840.2</v>
      </c>
      <c r="BB2564" s="52">
        <v>5618.86</v>
      </c>
      <c r="BC2564">
        <v>2016</v>
      </c>
    </row>
    <row r="2565" spans="1:55" x14ac:dyDescent="0.25">
      <c r="A2565">
        <v>644</v>
      </c>
      <c r="B2565" t="s">
        <v>840</v>
      </c>
      <c r="C2565" t="s">
        <v>364</v>
      </c>
      <c r="D2565" t="s">
        <v>841</v>
      </c>
      <c r="E2565" t="s">
        <v>365</v>
      </c>
      <c r="F2565" t="s">
        <v>366</v>
      </c>
      <c r="G2565" t="s">
        <v>242</v>
      </c>
      <c r="H2565" t="s">
        <v>230</v>
      </c>
      <c r="I2565" t="s">
        <v>847</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-6.5789999999999997</v>
      </c>
      <c r="AT2565">
        <v>-6.5739999999999998</v>
      </c>
      <c r="AU2565">
        <v>-6.5510000000000002</v>
      </c>
      <c r="AV2565">
        <v>-5.2530000000000001</v>
      </c>
      <c r="AW2565">
        <v>-5.5030000000000001</v>
      </c>
      <c r="AX2565">
        <v>-5.367</v>
      </c>
      <c r="AY2565">
        <v>-4.5359999999999996</v>
      </c>
      <c r="AZ2565">
        <v>-4.2030000000000003</v>
      </c>
      <c r="BA2565">
        <v>-4.3079999999999998</v>
      </c>
      <c r="BB2565">
        <v>-4.6580000000000004</v>
      </c>
      <c r="BC2565">
        <v>2017</v>
      </c>
    </row>
    <row r="2566" spans="1:55" x14ac:dyDescent="0.25">
      <c r="A2566">
        <v>644</v>
      </c>
      <c r="B2566" t="s">
        <v>840</v>
      </c>
      <c r="C2566" t="s">
        <v>368</v>
      </c>
      <c r="D2566" t="s">
        <v>841</v>
      </c>
      <c r="E2566" t="s">
        <v>365</v>
      </c>
      <c r="F2566" t="s">
        <v>366</v>
      </c>
      <c r="G2566" t="s">
        <v>282</v>
      </c>
      <c r="I2566" t="s">
        <v>369</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0.46700000000000003</v>
      </c>
      <c r="Z2566">
        <v>0.90200000000000002</v>
      </c>
      <c r="AA2566">
        <v>-0.45200000000000001</v>
      </c>
      <c r="AB2566">
        <v>-4.1180000000000003</v>
      </c>
      <c r="AC2566">
        <v>-5.8689999999999998</v>
      </c>
      <c r="AD2566">
        <v>0.16300000000000001</v>
      </c>
      <c r="AE2566">
        <v>-4.5410000000000004</v>
      </c>
      <c r="AF2566">
        <v>-1.7410000000000001</v>
      </c>
      <c r="AG2566">
        <v>-1.5820000000000001</v>
      </c>
      <c r="AH2566">
        <v>-6.585</v>
      </c>
      <c r="AI2566">
        <v>-12.635</v>
      </c>
      <c r="AJ2566">
        <v>-11.686</v>
      </c>
      <c r="AK2566">
        <v>-4.2030000000000003</v>
      </c>
      <c r="AL2566">
        <v>-6.7279999999999998</v>
      </c>
      <c r="AM2566">
        <v>-6.7480000000000002</v>
      </c>
      <c r="AN2566">
        <v>-1.4219999999999999</v>
      </c>
      <c r="AO2566">
        <v>-2.4500000000000002</v>
      </c>
      <c r="AP2566">
        <v>-7.0709999999999997</v>
      </c>
      <c r="AQ2566">
        <v>-6.0590000000000002</v>
      </c>
      <c r="AR2566">
        <v>-6.6020000000000003</v>
      </c>
      <c r="AS2566">
        <v>-10.43</v>
      </c>
      <c r="AT2566">
        <v>-9.2739999999999991</v>
      </c>
      <c r="AU2566">
        <v>-8.6479999999999997</v>
      </c>
      <c r="AV2566">
        <v>-6.5430000000000001</v>
      </c>
      <c r="AW2566">
        <v>-6.05</v>
      </c>
      <c r="AX2566">
        <v>-5.4009999999999998</v>
      </c>
      <c r="AY2566">
        <v>-4.1970000000000001</v>
      </c>
      <c r="AZ2566">
        <v>-3.5880000000000001</v>
      </c>
      <c r="BA2566">
        <v>-3.3860000000000001</v>
      </c>
      <c r="BB2566">
        <v>-3.3740000000000001</v>
      </c>
      <c r="BC2566">
        <v>2017</v>
      </c>
    </row>
    <row r="2567" spans="1:55" x14ac:dyDescent="0.25">
      <c r="A2567">
        <v>819</v>
      </c>
      <c r="B2567" t="s">
        <v>848</v>
      </c>
      <c r="C2567" t="s">
        <v>225</v>
      </c>
      <c r="D2567" t="s">
        <v>849</v>
      </c>
      <c r="E2567" t="s">
        <v>227</v>
      </c>
      <c r="F2567" t="s">
        <v>228</v>
      </c>
      <c r="G2567" t="s">
        <v>229</v>
      </c>
      <c r="H2567" t="s">
        <v>230</v>
      </c>
      <c r="I2567" t="s">
        <v>850</v>
      </c>
      <c r="J2567">
        <v>2.948</v>
      </c>
      <c r="K2567">
        <v>3.125</v>
      </c>
      <c r="L2567">
        <v>3.0910000000000002</v>
      </c>
      <c r="M2567">
        <v>2.9609999999999999</v>
      </c>
      <c r="N2567">
        <v>3.26</v>
      </c>
      <c r="O2567">
        <v>3.137</v>
      </c>
      <c r="P2567">
        <v>3.3439999999999999</v>
      </c>
      <c r="Q2567">
        <v>3.1030000000000002</v>
      </c>
      <c r="R2567">
        <v>3.2109999999999999</v>
      </c>
      <c r="S2567">
        <v>3.657</v>
      </c>
      <c r="T2567">
        <v>3.8690000000000002</v>
      </c>
      <c r="U2567">
        <v>3.7639999999999998</v>
      </c>
      <c r="V2567">
        <v>3.9940000000000002</v>
      </c>
      <c r="W2567">
        <v>4.0979999999999999</v>
      </c>
      <c r="X2567">
        <v>4.3070000000000004</v>
      </c>
      <c r="Y2567">
        <v>4.4189999999999996</v>
      </c>
      <c r="Z2567">
        <v>4.6310000000000002</v>
      </c>
      <c r="AA2567">
        <v>4.5199999999999996</v>
      </c>
      <c r="AB2567">
        <v>4.5780000000000003</v>
      </c>
      <c r="AC2567">
        <v>4.9770000000000003</v>
      </c>
      <c r="AD2567">
        <v>4.8920000000000003</v>
      </c>
      <c r="AE2567">
        <v>4.9850000000000003</v>
      </c>
      <c r="AF2567">
        <v>5.1449999999999996</v>
      </c>
      <c r="AG2567">
        <v>5.1859999999999999</v>
      </c>
      <c r="AH2567">
        <v>5.4660000000000002</v>
      </c>
      <c r="AI2567">
        <v>5.3949999999999996</v>
      </c>
      <c r="AJ2567">
        <v>5.4969999999999999</v>
      </c>
      <c r="AK2567">
        <v>5.4480000000000004</v>
      </c>
      <c r="AL2567">
        <v>5.5019999999999998</v>
      </c>
      <c r="AM2567">
        <v>5.4249999999999998</v>
      </c>
      <c r="AN2567">
        <v>5.5880000000000001</v>
      </c>
      <c r="AO2567">
        <v>5.7389999999999999</v>
      </c>
      <c r="AP2567">
        <v>5.82</v>
      </c>
      <c r="AQ2567">
        <v>6.0949999999999998</v>
      </c>
      <c r="AR2567">
        <v>6.4370000000000003</v>
      </c>
      <c r="AS2567">
        <v>6.6840000000000002</v>
      </c>
      <c r="AT2567">
        <v>6.7279999999999998</v>
      </c>
      <c r="AU2567">
        <v>6.9320000000000004</v>
      </c>
      <c r="AV2567">
        <v>7.1539999999999999</v>
      </c>
      <c r="AW2567">
        <v>7.3970000000000002</v>
      </c>
      <c r="AX2567">
        <v>7.641</v>
      </c>
      <c r="AY2567">
        <v>7.8929999999999998</v>
      </c>
      <c r="AZ2567">
        <v>8.1460000000000008</v>
      </c>
      <c r="BA2567">
        <v>8.4060000000000006</v>
      </c>
      <c r="BB2567">
        <v>8.6750000000000007</v>
      </c>
      <c r="BC2567">
        <v>2017</v>
      </c>
    </row>
    <row r="2568" spans="1:55" x14ac:dyDescent="0.25">
      <c r="A2568">
        <v>819</v>
      </c>
      <c r="B2568" t="s">
        <v>848</v>
      </c>
      <c r="C2568" t="s">
        <v>233</v>
      </c>
      <c r="D2568" t="s">
        <v>849</v>
      </c>
      <c r="E2568" t="s">
        <v>227</v>
      </c>
      <c r="F2568" t="s">
        <v>234</v>
      </c>
      <c r="G2568" t="s">
        <v>235</v>
      </c>
      <c r="I2568" t="s">
        <v>236</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3.8450000000000002</v>
      </c>
      <c r="AT2568">
        <v>0.65700000000000003</v>
      </c>
      <c r="AU2568">
        <v>3.0230000000000001</v>
      </c>
      <c r="AV2568">
        <v>3.2</v>
      </c>
      <c r="AW2568">
        <v>3.4</v>
      </c>
      <c r="AX2568">
        <v>3.3</v>
      </c>
      <c r="AY2568">
        <v>3.3</v>
      </c>
      <c r="AZ2568">
        <v>3.2</v>
      </c>
      <c r="BA2568">
        <v>3.2</v>
      </c>
      <c r="BB2568">
        <v>3.2</v>
      </c>
      <c r="BC2568">
        <v>2017</v>
      </c>
    </row>
    <row r="2569" spans="1:55" x14ac:dyDescent="0.25">
      <c r="A2569">
        <v>819</v>
      </c>
      <c r="B2569" t="s">
        <v>848</v>
      </c>
      <c r="C2569" t="s">
        <v>237</v>
      </c>
      <c r="D2569" t="s">
        <v>849</v>
      </c>
      <c r="E2569" t="s">
        <v>238</v>
      </c>
      <c r="F2569" t="s">
        <v>239</v>
      </c>
      <c r="G2569" t="s">
        <v>229</v>
      </c>
      <c r="H2569" t="s">
        <v>230</v>
      </c>
      <c r="I2569" t="s">
        <v>850</v>
      </c>
      <c r="J2569">
        <v>1.0069999999999999</v>
      </c>
      <c r="K2569">
        <v>1.08</v>
      </c>
      <c r="L2569">
        <v>1.139</v>
      </c>
      <c r="M2569">
        <v>1.169</v>
      </c>
      <c r="N2569">
        <v>1.3049999999999999</v>
      </c>
      <c r="O2569">
        <v>1.347</v>
      </c>
      <c r="P2569">
        <v>1.4950000000000001</v>
      </c>
      <c r="Q2569">
        <v>1.4990000000000001</v>
      </c>
      <c r="R2569">
        <v>1.6240000000000001</v>
      </c>
      <c r="S2569">
        <v>1.7949999999999999</v>
      </c>
      <c r="T2569">
        <v>1.98</v>
      </c>
      <c r="U2569">
        <v>2.0419999999999998</v>
      </c>
      <c r="V2569">
        <v>2.3029999999999999</v>
      </c>
      <c r="W2569">
        <v>2.5230000000000001</v>
      </c>
      <c r="X2569">
        <v>2.673</v>
      </c>
      <c r="Y2569">
        <v>2.7709999999999999</v>
      </c>
      <c r="Z2569">
        <v>2.9870000000000001</v>
      </c>
      <c r="AA2569">
        <v>3.0179999999999998</v>
      </c>
      <c r="AB2569">
        <v>3.2850000000000001</v>
      </c>
      <c r="AC2569">
        <v>3.8140000000000001</v>
      </c>
      <c r="AD2569">
        <v>3.5720000000000001</v>
      </c>
      <c r="AE2569">
        <v>3.762</v>
      </c>
      <c r="AF2569">
        <v>4.0090000000000003</v>
      </c>
      <c r="AG2569">
        <v>4.3609999999999998</v>
      </c>
      <c r="AH2569">
        <v>4.6929999999999996</v>
      </c>
      <c r="AI2569">
        <v>5.04</v>
      </c>
      <c r="AJ2569">
        <v>5.3259999999999996</v>
      </c>
      <c r="AK2569">
        <v>5.44</v>
      </c>
      <c r="AL2569">
        <v>5.6150000000000002</v>
      </c>
      <c r="AM2569">
        <v>5.6139999999999999</v>
      </c>
      <c r="AN2569">
        <v>6.024</v>
      </c>
      <c r="AO2569">
        <v>6.7679999999999998</v>
      </c>
      <c r="AP2569">
        <v>7.11</v>
      </c>
      <c r="AQ2569">
        <v>7.7160000000000002</v>
      </c>
      <c r="AR2569">
        <v>8.4619999999999997</v>
      </c>
      <c r="AS2569">
        <v>9.15</v>
      </c>
      <c r="AT2569">
        <v>9.5820000000000007</v>
      </c>
      <c r="AU2569">
        <v>10.073</v>
      </c>
      <c r="AV2569">
        <v>10.708</v>
      </c>
      <c r="AW2569">
        <v>11.404</v>
      </c>
      <c r="AX2569">
        <v>12.145</v>
      </c>
      <c r="AY2569">
        <v>12.935</v>
      </c>
      <c r="AZ2569">
        <v>13.763</v>
      </c>
      <c r="BA2569">
        <v>14.657999999999999</v>
      </c>
      <c r="BB2569">
        <v>15.596</v>
      </c>
      <c r="BC2569">
        <v>2017</v>
      </c>
    </row>
    <row r="2570" spans="1:55" x14ac:dyDescent="0.25">
      <c r="A2570">
        <v>819</v>
      </c>
      <c r="B2570" t="s">
        <v>848</v>
      </c>
      <c r="C2570" t="s">
        <v>240</v>
      </c>
      <c r="D2570" t="s">
        <v>849</v>
      </c>
      <c r="E2570" t="s">
        <v>238</v>
      </c>
      <c r="F2570" t="s">
        <v>241</v>
      </c>
      <c r="G2570" t="s">
        <v>242</v>
      </c>
      <c r="H2570" t="s">
        <v>230</v>
      </c>
      <c r="I2570" t="s">
        <v>243</v>
      </c>
      <c r="J2570">
        <v>1.2310000000000001</v>
      </c>
      <c r="K2570">
        <v>1.264</v>
      </c>
      <c r="L2570">
        <v>1.222</v>
      </c>
      <c r="M2570">
        <v>1.149</v>
      </c>
      <c r="N2570">
        <v>1.2050000000000001</v>
      </c>
      <c r="O2570">
        <v>1.1679999999999999</v>
      </c>
      <c r="P2570">
        <v>1.32</v>
      </c>
      <c r="Q2570">
        <v>1.2050000000000001</v>
      </c>
      <c r="R2570">
        <v>1.1359999999999999</v>
      </c>
      <c r="S2570">
        <v>1.21</v>
      </c>
      <c r="T2570">
        <v>1.337</v>
      </c>
      <c r="U2570">
        <v>1.3839999999999999</v>
      </c>
      <c r="V2570">
        <v>1.532</v>
      </c>
      <c r="W2570">
        <v>1.6359999999999999</v>
      </c>
      <c r="X2570">
        <v>1.8260000000000001</v>
      </c>
      <c r="Y2570">
        <v>1.97</v>
      </c>
      <c r="Z2570">
        <v>2.129</v>
      </c>
      <c r="AA2570">
        <v>2.09</v>
      </c>
      <c r="AB2570">
        <v>1.653</v>
      </c>
      <c r="AC2570">
        <v>1.9359999999999999</v>
      </c>
      <c r="AD2570">
        <v>1.6779999999999999</v>
      </c>
      <c r="AE2570">
        <v>1.6519999999999999</v>
      </c>
      <c r="AF2570">
        <v>1.833</v>
      </c>
      <c r="AG2570">
        <v>2.3010000000000002</v>
      </c>
      <c r="AH2570">
        <v>2.7080000000000002</v>
      </c>
      <c r="AI2570">
        <v>2.9809999999999999</v>
      </c>
      <c r="AJ2570">
        <v>3.0760000000000001</v>
      </c>
      <c r="AK2570">
        <v>3.3780000000000001</v>
      </c>
      <c r="AL2570">
        <v>3.5230000000000001</v>
      </c>
      <c r="AM2570">
        <v>2.871</v>
      </c>
      <c r="AN2570">
        <v>3.14</v>
      </c>
      <c r="AO2570">
        <v>3.7749999999999999</v>
      </c>
      <c r="AP2570">
        <v>3.972</v>
      </c>
      <c r="AQ2570">
        <v>4.1900000000000004</v>
      </c>
      <c r="AR2570">
        <v>4.484</v>
      </c>
      <c r="AS2570">
        <v>4.3440000000000003</v>
      </c>
      <c r="AT2570">
        <v>4.569</v>
      </c>
      <c r="AU2570">
        <v>4.891</v>
      </c>
      <c r="AV2570">
        <v>5.1180000000000003</v>
      </c>
      <c r="AW2570">
        <v>5.3239999999999998</v>
      </c>
      <c r="AX2570">
        <v>5.6710000000000003</v>
      </c>
      <c r="AY2570">
        <v>6.0389999999999997</v>
      </c>
      <c r="AZ2570">
        <v>6.4260000000000002</v>
      </c>
      <c r="BA2570">
        <v>6.8440000000000003</v>
      </c>
      <c r="BB2570">
        <v>7.282</v>
      </c>
      <c r="BC2570">
        <v>2017</v>
      </c>
    </row>
    <row r="2571" spans="1:55" x14ac:dyDescent="0.25">
      <c r="A2571">
        <v>819</v>
      </c>
      <c r="B2571" t="s">
        <v>848</v>
      </c>
      <c r="C2571" t="s">
        <v>244</v>
      </c>
      <c r="D2571" t="s">
        <v>849</v>
      </c>
      <c r="E2571" t="s">
        <v>238</v>
      </c>
      <c r="F2571" t="s">
        <v>245</v>
      </c>
      <c r="G2571" t="s">
        <v>246</v>
      </c>
      <c r="H2571" t="s">
        <v>230</v>
      </c>
      <c r="I2571" t="s">
        <v>243</v>
      </c>
      <c r="J2571">
        <v>1.4370000000000001</v>
      </c>
      <c r="K2571">
        <v>1.6679999999999999</v>
      </c>
      <c r="L2571">
        <v>1.7509999999999999</v>
      </c>
      <c r="M2571">
        <v>1.7430000000000001</v>
      </c>
      <c r="N2571">
        <v>1.9890000000000001</v>
      </c>
      <c r="O2571">
        <v>1.974</v>
      </c>
      <c r="P2571">
        <v>2.1469999999999998</v>
      </c>
      <c r="Q2571">
        <v>2.0419999999999998</v>
      </c>
      <c r="R2571">
        <v>2.1869999999999998</v>
      </c>
      <c r="S2571">
        <v>2.5880000000000001</v>
      </c>
      <c r="T2571">
        <v>2.8410000000000002</v>
      </c>
      <c r="U2571">
        <v>2.8570000000000002</v>
      </c>
      <c r="V2571">
        <v>3.101</v>
      </c>
      <c r="W2571">
        <v>3.2570000000000001</v>
      </c>
      <c r="X2571">
        <v>3.496</v>
      </c>
      <c r="Y2571">
        <v>3.6619999999999999</v>
      </c>
      <c r="Z2571">
        <v>3.9079999999999999</v>
      </c>
      <c r="AA2571">
        <v>3.88</v>
      </c>
      <c r="AB2571">
        <v>3.9750000000000001</v>
      </c>
      <c r="AC2571">
        <v>4.383</v>
      </c>
      <c r="AD2571">
        <v>4.4050000000000002</v>
      </c>
      <c r="AE2571">
        <v>4.5869999999999997</v>
      </c>
      <c r="AF2571">
        <v>4.8090000000000002</v>
      </c>
      <c r="AG2571">
        <v>4.9370000000000003</v>
      </c>
      <c r="AH2571">
        <v>5.3440000000000003</v>
      </c>
      <c r="AI2571">
        <v>5.4390000000000001</v>
      </c>
      <c r="AJ2571">
        <v>5.71</v>
      </c>
      <c r="AK2571">
        <v>5.81</v>
      </c>
      <c r="AL2571">
        <v>5.9829999999999997</v>
      </c>
      <c r="AM2571">
        <v>5.944</v>
      </c>
      <c r="AN2571">
        <v>6.1929999999999996</v>
      </c>
      <c r="AO2571">
        <v>6.4930000000000003</v>
      </c>
      <c r="AP2571">
        <v>6.7110000000000003</v>
      </c>
      <c r="AQ2571">
        <v>7.1520000000000001</v>
      </c>
      <c r="AR2571">
        <v>7.6959999999999997</v>
      </c>
      <c r="AS2571">
        <v>8.0779999999999994</v>
      </c>
      <c r="AT2571">
        <v>8.2189999999999994</v>
      </c>
      <c r="AU2571">
        <v>8.6289999999999996</v>
      </c>
      <c r="AV2571">
        <v>9.1059999999999999</v>
      </c>
      <c r="AW2571">
        <v>9.5830000000000002</v>
      </c>
      <c r="AX2571">
        <v>10.106</v>
      </c>
      <c r="AY2571">
        <v>10.656000000000001</v>
      </c>
      <c r="AZ2571">
        <v>11.225</v>
      </c>
      <c r="BA2571">
        <v>11.824</v>
      </c>
      <c r="BB2571">
        <v>12.458</v>
      </c>
      <c r="BC2571">
        <v>2017</v>
      </c>
    </row>
    <row r="2572" spans="1:55" x14ac:dyDescent="0.25">
      <c r="A2572">
        <v>819</v>
      </c>
      <c r="B2572" t="s">
        <v>848</v>
      </c>
      <c r="C2572" t="s">
        <v>247</v>
      </c>
      <c r="D2572" t="s">
        <v>849</v>
      </c>
      <c r="E2572" t="s">
        <v>248</v>
      </c>
      <c r="F2572" t="s">
        <v>249</v>
      </c>
      <c r="G2572" t="s">
        <v>250</v>
      </c>
      <c r="I2572" t="s">
        <v>251</v>
      </c>
      <c r="J2572">
        <v>34.142000000000003</v>
      </c>
      <c r="K2572">
        <v>34.576000000000001</v>
      </c>
      <c r="L2572">
        <v>36.853999999999999</v>
      </c>
      <c r="M2572">
        <v>39.47</v>
      </c>
      <c r="N2572">
        <v>40.024000000000001</v>
      </c>
      <c r="O2572">
        <v>42.936999999999998</v>
      </c>
      <c r="P2572">
        <v>44.722999999999999</v>
      </c>
      <c r="Q2572">
        <v>48.305</v>
      </c>
      <c r="R2572">
        <v>50.588999999999999</v>
      </c>
      <c r="S2572">
        <v>49.084000000000003</v>
      </c>
      <c r="T2572">
        <v>51.180999999999997</v>
      </c>
      <c r="U2572">
        <v>54.247</v>
      </c>
      <c r="V2572">
        <v>57.667999999999999</v>
      </c>
      <c r="W2572">
        <v>61.558999999999997</v>
      </c>
      <c r="X2572">
        <v>62.069000000000003</v>
      </c>
      <c r="Y2572">
        <v>62.709000000000003</v>
      </c>
      <c r="Z2572">
        <v>64.507999999999996</v>
      </c>
      <c r="AA2572">
        <v>66.765000000000001</v>
      </c>
      <c r="AB2572">
        <v>71.739000000000004</v>
      </c>
      <c r="AC2572">
        <v>76.638999999999996</v>
      </c>
      <c r="AD2572">
        <v>73.021000000000001</v>
      </c>
      <c r="AE2572">
        <v>75.465000000000003</v>
      </c>
      <c r="AF2572">
        <v>77.929000000000002</v>
      </c>
      <c r="AG2572">
        <v>84.099000000000004</v>
      </c>
      <c r="AH2572">
        <v>85.863</v>
      </c>
      <c r="AI2572">
        <v>93.424999999999997</v>
      </c>
      <c r="AJ2572">
        <v>96.879000000000005</v>
      </c>
      <c r="AK2572">
        <v>99.858999999999995</v>
      </c>
      <c r="AL2572">
        <v>102.048</v>
      </c>
      <c r="AM2572">
        <v>103.48099999999999</v>
      </c>
      <c r="AN2572">
        <v>107.81100000000001</v>
      </c>
      <c r="AO2572">
        <v>117.94199999999999</v>
      </c>
      <c r="AP2572">
        <v>122.16</v>
      </c>
      <c r="AQ2572">
        <v>126.584</v>
      </c>
      <c r="AR2572">
        <v>131.46700000000001</v>
      </c>
      <c r="AS2572">
        <v>136.88999999999999</v>
      </c>
      <c r="AT2572">
        <v>142.416</v>
      </c>
      <c r="AU2572">
        <v>145.32300000000001</v>
      </c>
      <c r="AV2572">
        <v>149.68199999999999</v>
      </c>
      <c r="AW2572">
        <v>154.173</v>
      </c>
      <c r="AX2572">
        <v>158.952</v>
      </c>
      <c r="AY2572">
        <v>163.88</v>
      </c>
      <c r="AZ2572">
        <v>168.96</v>
      </c>
      <c r="BA2572">
        <v>174.36699999999999</v>
      </c>
      <c r="BB2572">
        <v>179.77199999999999</v>
      </c>
      <c r="BC2572">
        <v>2017</v>
      </c>
    </row>
    <row r="2573" spans="1:55" x14ac:dyDescent="0.25">
      <c r="A2573">
        <v>819</v>
      </c>
      <c r="B2573" t="s">
        <v>848</v>
      </c>
      <c r="C2573" t="s">
        <v>252</v>
      </c>
      <c r="D2573" t="s">
        <v>849</v>
      </c>
      <c r="E2573" t="s">
        <v>253</v>
      </c>
      <c r="F2573" t="s">
        <v>254</v>
      </c>
      <c r="G2573" t="s">
        <v>229</v>
      </c>
      <c r="H2573" t="s">
        <v>220</v>
      </c>
      <c r="I2573" t="s">
        <v>255</v>
      </c>
      <c r="J2573" s="52">
        <v>4652.2299999999996</v>
      </c>
      <c r="K2573" s="52">
        <v>4814.07</v>
      </c>
      <c r="L2573" s="52">
        <v>4640.03</v>
      </c>
      <c r="M2573" s="52">
        <v>4334.4399999999996</v>
      </c>
      <c r="N2573" s="52">
        <v>4672.09</v>
      </c>
      <c r="O2573" s="52">
        <v>4426.1899999999996</v>
      </c>
      <c r="P2573" s="52">
        <v>4674.91</v>
      </c>
      <c r="Q2573" s="52">
        <v>4321.3900000000003</v>
      </c>
      <c r="R2573" s="52">
        <v>4465.84</v>
      </c>
      <c r="S2573" s="52">
        <v>4986.55</v>
      </c>
      <c r="T2573" s="52">
        <v>5233.28</v>
      </c>
      <c r="U2573" s="52">
        <v>5051.1899999999996</v>
      </c>
      <c r="V2573" s="52">
        <v>5316.72</v>
      </c>
      <c r="W2573" s="52">
        <v>5411.94</v>
      </c>
      <c r="X2573" s="52">
        <v>5643.45</v>
      </c>
      <c r="Y2573" s="52">
        <v>5745.23</v>
      </c>
      <c r="Z2573" s="52">
        <v>5974.63</v>
      </c>
      <c r="AA2573" s="52">
        <v>5789</v>
      </c>
      <c r="AB2573" s="52">
        <v>5822.1</v>
      </c>
      <c r="AC2573" s="52">
        <v>6283.44</v>
      </c>
      <c r="AD2573" s="52">
        <v>6132.85</v>
      </c>
      <c r="AE2573" s="52">
        <v>6205.39</v>
      </c>
      <c r="AF2573" s="52">
        <v>6359.2</v>
      </c>
      <c r="AG2573" s="52">
        <v>6365.59</v>
      </c>
      <c r="AH2573" s="52">
        <v>6663.09</v>
      </c>
      <c r="AI2573" s="52">
        <v>6531.45</v>
      </c>
      <c r="AJ2573" s="52">
        <v>6610.29</v>
      </c>
      <c r="AK2573" s="52">
        <v>6506.57</v>
      </c>
      <c r="AL2573" s="52">
        <v>6540.01</v>
      </c>
      <c r="AM2573" s="52">
        <v>6417.56</v>
      </c>
      <c r="AN2573" s="52">
        <v>6578.59</v>
      </c>
      <c r="AO2573" s="52">
        <v>6724.16</v>
      </c>
      <c r="AP2573" s="52">
        <v>6786.86</v>
      </c>
      <c r="AQ2573" s="52">
        <v>7074.77</v>
      </c>
      <c r="AR2573" s="52">
        <v>7436.26</v>
      </c>
      <c r="AS2573" s="52">
        <v>7688.01</v>
      </c>
      <c r="AT2573" s="52">
        <v>7670.44</v>
      </c>
      <c r="AU2573" s="52">
        <v>7833.43</v>
      </c>
      <c r="AV2573" s="52">
        <v>8039.51</v>
      </c>
      <c r="AW2573" s="52">
        <v>8267</v>
      </c>
      <c r="AX2573" s="52">
        <v>8492.7000000000007</v>
      </c>
      <c r="AY2573" s="52">
        <v>8724.57</v>
      </c>
      <c r="AZ2573" s="52">
        <v>8954.09</v>
      </c>
      <c r="BA2573" s="52">
        <v>9189.65</v>
      </c>
      <c r="BB2573" s="52">
        <v>9431.41</v>
      </c>
      <c r="BC2573">
        <v>2017</v>
      </c>
    </row>
    <row r="2574" spans="1:55" x14ac:dyDescent="0.25">
      <c r="A2574">
        <v>819</v>
      </c>
      <c r="B2574" t="s">
        <v>848</v>
      </c>
      <c r="C2574" t="s">
        <v>256</v>
      </c>
      <c r="D2574" t="s">
        <v>849</v>
      </c>
      <c r="E2574" t="s">
        <v>253</v>
      </c>
      <c r="F2574" t="s">
        <v>257</v>
      </c>
      <c r="G2574" t="s">
        <v>258</v>
      </c>
      <c r="H2574" t="s">
        <v>220</v>
      </c>
      <c r="I2574" t="s">
        <v>255</v>
      </c>
      <c r="J2574" s="52">
        <v>5263.97</v>
      </c>
      <c r="K2574" s="52">
        <v>5447.1</v>
      </c>
      <c r="L2574" s="52">
        <v>5250.16</v>
      </c>
      <c r="M2574" s="52">
        <v>4904.3999999999996</v>
      </c>
      <c r="N2574" s="52">
        <v>5286.45</v>
      </c>
      <c r="O2574" s="52">
        <v>5008.21</v>
      </c>
      <c r="P2574" s="52">
        <v>5289.63</v>
      </c>
      <c r="Q2574" s="52">
        <v>4889.62</v>
      </c>
      <c r="R2574" s="52">
        <v>5053.07</v>
      </c>
      <c r="S2574" s="52">
        <v>5642.25</v>
      </c>
      <c r="T2574" s="52">
        <v>5921.42</v>
      </c>
      <c r="U2574" s="52">
        <v>5715.39</v>
      </c>
      <c r="V2574" s="52">
        <v>6015.83</v>
      </c>
      <c r="W2574" s="52">
        <v>6123.58</v>
      </c>
      <c r="X2574" s="52">
        <v>6385.53</v>
      </c>
      <c r="Y2574" s="52">
        <v>6500.7</v>
      </c>
      <c r="Z2574" s="52">
        <v>6760.25</v>
      </c>
      <c r="AA2574" s="52">
        <v>6550.23</v>
      </c>
      <c r="AB2574" s="52">
        <v>6587.67</v>
      </c>
      <c r="AC2574" s="52">
        <v>7109.68</v>
      </c>
      <c r="AD2574" s="52">
        <v>6939.28</v>
      </c>
      <c r="AE2574" s="52">
        <v>7021.36</v>
      </c>
      <c r="AF2574" s="52">
        <v>7195.4</v>
      </c>
      <c r="AG2574" s="52">
        <v>7202.63</v>
      </c>
      <c r="AH2574" s="52">
        <v>7539.24</v>
      </c>
      <c r="AI2574" s="52">
        <v>7390.29</v>
      </c>
      <c r="AJ2574" s="52">
        <v>7479.51</v>
      </c>
      <c r="AK2574" s="52">
        <v>7362.14</v>
      </c>
      <c r="AL2574" s="52">
        <v>7399.98</v>
      </c>
      <c r="AM2574" s="52">
        <v>7261.44</v>
      </c>
      <c r="AN2574" s="52">
        <v>7443.63</v>
      </c>
      <c r="AO2574" s="52">
        <v>7608.35</v>
      </c>
      <c r="AP2574" s="52">
        <v>7679.3</v>
      </c>
      <c r="AQ2574" s="52">
        <v>8005.06</v>
      </c>
      <c r="AR2574" s="52">
        <v>8414.08</v>
      </c>
      <c r="AS2574" s="52">
        <v>8698.94</v>
      </c>
      <c r="AT2574" s="52">
        <v>8679.06</v>
      </c>
      <c r="AU2574" s="52">
        <v>8863.48</v>
      </c>
      <c r="AV2574" s="52">
        <v>9096.66</v>
      </c>
      <c r="AW2574" s="52">
        <v>9354.06</v>
      </c>
      <c r="AX2574" s="52">
        <v>9609.4500000000007</v>
      </c>
      <c r="AY2574" s="52">
        <v>9871.7999999999993</v>
      </c>
      <c r="AZ2574" s="52">
        <v>10131.51</v>
      </c>
      <c r="BA2574" s="52">
        <v>10398.040000000001</v>
      </c>
      <c r="BB2574" s="52">
        <v>10671.59</v>
      </c>
      <c r="BC2574">
        <v>2017</v>
      </c>
    </row>
    <row r="2575" spans="1:55" x14ac:dyDescent="0.25">
      <c r="A2575">
        <v>819</v>
      </c>
      <c r="B2575" t="s">
        <v>848</v>
      </c>
      <c r="C2575" t="s">
        <v>259</v>
      </c>
      <c r="D2575" t="s">
        <v>849</v>
      </c>
      <c r="E2575" t="s">
        <v>260</v>
      </c>
      <c r="F2575" t="s">
        <v>261</v>
      </c>
      <c r="G2575" t="s">
        <v>229</v>
      </c>
      <c r="H2575" t="s">
        <v>220</v>
      </c>
      <c r="I2575" t="s">
        <v>262</v>
      </c>
      <c r="J2575" s="52">
        <v>1588.39</v>
      </c>
      <c r="K2575" s="52">
        <v>1664.5</v>
      </c>
      <c r="L2575" s="52">
        <v>1710.04</v>
      </c>
      <c r="M2575" s="52">
        <v>1710.79</v>
      </c>
      <c r="N2575" s="52">
        <v>1869.95</v>
      </c>
      <c r="O2575" s="52">
        <v>1900.48</v>
      </c>
      <c r="P2575" s="52">
        <v>2090.7600000000002</v>
      </c>
      <c r="Q2575" s="52">
        <v>2087.4499999999998</v>
      </c>
      <c r="R2575" s="52">
        <v>2259.2399999999998</v>
      </c>
      <c r="S2575" s="52">
        <v>2447.62</v>
      </c>
      <c r="T2575" s="52">
        <v>2678.42</v>
      </c>
      <c r="U2575" s="52">
        <v>2740.13</v>
      </c>
      <c r="V2575" s="52">
        <v>3066.05</v>
      </c>
      <c r="W2575" s="52">
        <v>3331.51</v>
      </c>
      <c r="X2575" s="52">
        <v>3502.81</v>
      </c>
      <c r="Y2575" s="52">
        <v>3602.77</v>
      </c>
      <c r="Z2575" s="52">
        <v>3854.12</v>
      </c>
      <c r="AA2575" s="52">
        <v>3865.05</v>
      </c>
      <c r="AB2575" s="52">
        <v>4176.71</v>
      </c>
      <c r="AC2575" s="52">
        <v>4815.5600000000004</v>
      </c>
      <c r="AD2575" s="52">
        <v>4478.24</v>
      </c>
      <c r="AE2575" s="52">
        <v>4682.8900000000003</v>
      </c>
      <c r="AF2575" s="52">
        <v>4955.6899999999996</v>
      </c>
      <c r="AG2575" s="52">
        <v>5353.39</v>
      </c>
      <c r="AH2575" s="52">
        <v>5721.13</v>
      </c>
      <c r="AI2575" s="52">
        <v>6101.98</v>
      </c>
      <c r="AJ2575" s="52">
        <v>6404.01</v>
      </c>
      <c r="AK2575" s="52">
        <v>6497.39</v>
      </c>
      <c r="AL2575" s="52">
        <v>6673.92</v>
      </c>
      <c r="AM2575" s="52">
        <v>6640.99</v>
      </c>
      <c r="AN2575" s="52">
        <v>7092.44</v>
      </c>
      <c r="AO2575" s="52">
        <v>7930.6</v>
      </c>
      <c r="AP2575" s="52">
        <v>8290.83</v>
      </c>
      <c r="AQ2575" s="52">
        <v>8955.51</v>
      </c>
      <c r="AR2575" s="52">
        <v>9776.2199999999993</v>
      </c>
      <c r="AS2575" s="52">
        <v>10524.14</v>
      </c>
      <c r="AT2575" s="52">
        <v>10923.91</v>
      </c>
      <c r="AU2575" s="52">
        <v>11383.75</v>
      </c>
      <c r="AV2575" s="52">
        <v>12033.73</v>
      </c>
      <c r="AW2575" s="52">
        <v>12745.47</v>
      </c>
      <c r="AX2575" s="52">
        <v>13499.34</v>
      </c>
      <c r="AY2575" s="52">
        <v>14297.8</v>
      </c>
      <c r="AZ2575" s="52">
        <v>15128.84</v>
      </c>
      <c r="BA2575" s="52">
        <v>16023.7</v>
      </c>
      <c r="BB2575" s="52">
        <v>16955.04</v>
      </c>
      <c r="BC2575">
        <v>2017</v>
      </c>
    </row>
    <row r="2576" spans="1:55" x14ac:dyDescent="0.25">
      <c r="A2576">
        <v>819</v>
      </c>
      <c r="B2576" t="s">
        <v>848</v>
      </c>
      <c r="C2576" t="s">
        <v>263</v>
      </c>
      <c r="D2576" t="s">
        <v>849</v>
      </c>
      <c r="E2576" t="s">
        <v>260</v>
      </c>
      <c r="F2576" t="s">
        <v>264</v>
      </c>
      <c r="G2576" t="s">
        <v>242</v>
      </c>
      <c r="H2576" t="s">
        <v>220</v>
      </c>
      <c r="I2576" t="s">
        <v>262</v>
      </c>
      <c r="J2576" s="52">
        <v>1941.88</v>
      </c>
      <c r="K2576" s="52">
        <v>1947.63</v>
      </c>
      <c r="L2576" s="52">
        <v>1833.92</v>
      </c>
      <c r="M2576" s="52">
        <v>1682.16</v>
      </c>
      <c r="N2576" s="52">
        <v>1727.28</v>
      </c>
      <c r="O2576" s="52">
        <v>1647.5</v>
      </c>
      <c r="P2576" s="52">
        <v>1845.55</v>
      </c>
      <c r="Q2576" s="52">
        <v>1678.21</v>
      </c>
      <c r="R2576" s="52">
        <v>1579.6</v>
      </c>
      <c r="S2576" s="52">
        <v>1650.08</v>
      </c>
      <c r="T2576" s="52">
        <v>1808.63</v>
      </c>
      <c r="U2576" s="52">
        <v>1857.78</v>
      </c>
      <c r="V2576" s="52">
        <v>2039.97</v>
      </c>
      <c r="W2576" s="52">
        <v>2160.83</v>
      </c>
      <c r="X2576" s="52">
        <v>2392.4299999999998</v>
      </c>
      <c r="Y2576" s="52">
        <v>2561.81</v>
      </c>
      <c r="Z2576" s="52">
        <v>2746.47</v>
      </c>
      <c r="AA2576" s="52">
        <v>2677.23</v>
      </c>
      <c r="AB2576" s="52">
        <v>2102.21</v>
      </c>
      <c r="AC2576" s="52">
        <v>2444.91</v>
      </c>
      <c r="AD2576" s="52">
        <v>2103.8200000000002</v>
      </c>
      <c r="AE2576" s="52">
        <v>2056.94</v>
      </c>
      <c r="AF2576" s="52">
        <v>2266.29</v>
      </c>
      <c r="AG2576" s="52">
        <v>2824.12</v>
      </c>
      <c r="AH2576" s="52">
        <v>3301.38</v>
      </c>
      <c r="AI2576" s="52">
        <v>3608.58</v>
      </c>
      <c r="AJ2576" s="52">
        <v>3699.21</v>
      </c>
      <c r="AK2576" s="52">
        <v>4034.94</v>
      </c>
      <c r="AL2576" s="52">
        <v>4187.67</v>
      </c>
      <c r="AM2576" s="52">
        <v>3395.7</v>
      </c>
      <c r="AN2576" s="52">
        <v>3697.24</v>
      </c>
      <c r="AO2576" s="52">
        <v>4422.6099999999997</v>
      </c>
      <c r="AP2576" s="52">
        <v>4632.03</v>
      </c>
      <c r="AQ2576" s="52">
        <v>4863.46</v>
      </c>
      <c r="AR2576" s="52">
        <v>5179.87</v>
      </c>
      <c r="AS2576" s="52">
        <v>4995.7700000000004</v>
      </c>
      <c r="AT2576" s="52">
        <v>5209.3100000000004</v>
      </c>
      <c r="AU2576" s="52">
        <v>5527.54</v>
      </c>
      <c r="AV2576" s="52">
        <v>5751.73</v>
      </c>
      <c r="AW2576" s="52">
        <v>5950.86</v>
      </c>
      <c r="AX2576" s="52">
        <v>6302.84</v>
      </c>
      <c r="AY2576" s="52">
        <v>6675.65</v>
      </c>
      <c r="AZ2576" s="52">
        <v>7063.65</v>
      </c>
      <c r="BA2576" s="52">
        <v>7481.46</v>
      </c>
      <c r="BB2576" s="52">
        <v>7916.31</v>
      </c>
      <c r="BC2576">
        <v>2017</v>
      </c>
    </row>
    <row r="2577" spans="1:55" x14ac:dyDescent="0.25">
      <c r="A2577">
        <v>819</v>
      </c>
      <c r="B2577" t="s">
        <v>848</v>
      </c>
      <c r="C2577" t="s">
        <v>265</v>
      </c>
      <c r="D2577" t="s">
        <v>849</v>
      </c>
      <c r="E2577" t="s">
        <v>260</v>
      </c>
      <c r="F2577" t="s">
        <v>266</v>
      </c>
      <c r="G2577" t="s">
        <v>246</v>
      </c>
      <c r="H2577" t="s">
        <v>220</v>
      </c>
      <c r="I2577" t="s">
        <v>262</v>
      </c>
      <c r="J2577" s="52">
        <v>2267.9299999999998</v>
      </c>
      <c r="K2577" s="52">
        <v>2568.86</v>
      </c>
      <c r="L2577" s="52">
        <v>2628.97</v>
      </c>
      <c r="M2577" s="52">
        <v>2552.0100000000002</v>
      </c>
      <c r="N2577" s="52">
        <v>2850.07</v>
      </c>
      <c r="O2577" s="52">
        <v>2785.46</v>
      </c>
      <c r="P2577" s="52">
        <v>3001.21</v>
      </c>
      <c r="Q2577" s="52">
        <v>2842.87</v>
      </c>
      <c r="R2577" s="52">
        <v>3041.51</v>
      </c>
      <c r="S2577" s="52">
        <v>3529.3</v>
      </c>
      <c r="T2577" s="52">
        <v>3842.55</v>
      </c>
      <c r="U2577" s="52">
        <v>3834.28</v>
      </c>
      <c r="V2577" s="52">
        <v>4127.82</v>
      </c>
      <c r="W2577" s="52">
        <v>4301.3</v>
      </c>
      <c r="X2577" s="52">
        <v>4581.08</v>
      </c>
      <c r="Y2577" s="52">
        <v>4761.49</v>
      </c>
      <c r="Z2577" s="52">
        <v>5042.2700000000004</v>
      </c>
      <c r="AA2577" s="52">
        <v>4969.8599999999997</v>
      </c>
      <c r="AB2577" s="52">
        <v>5054.54</v>
      </c>
      <c r="AC2577" s="52">
        <v>5533.83</v>
      </c>
      <c r="AD2577" s="52">
        <v>5521.93</v>
      </c>
      <c r="AE2577" s="52">
        <v>5709.78</v>
      </c>
      <c r="AF2577" s="52">
        <v>5943.89</v>
      </c>
      <c r="AG2577" s="52">
        <v>6060.34</v>
      </c>
      <c r="AH2577" s="52">
        <v>6514.35</v>
      </c>
      <c r="AI2577" s="52">
        <v>6584.54</v>
      </c>
      <c r="AJ2577" s="52">
        <v>6865.71</v>
      </c>
      <c r="AK2577" s="52">
        <v>6939.53</v>
      </c>
      <c r="AL2577" s="52">
        <v>7110.86</v>
      </c>
      <c r="AM2577" s="52">
        <v>7030.93</v>
      </c>
      <c r="AN2577" s="52">
        <v>7291.32</v>
      </c>
      <c r="AO2577" s="52">
        <v>7608.35</v>
      </c>
      <c r="AP2577" s="52">
        <v>7826.59</v>
      </c>
      <c r="AQ2577" s="52">
        <v>8301.74</v>
      </c>
      <c r="AR2577" s="52">
        <v>8891.0300000000007</v>
      </c>
      <c r="AS2577" s="52">
        <v>9290.33</v>
      </c>
      <c r="AT2577" s="52">
        <v>9370.43</v>
      </c>
      <c r="AU2577" s="52">
        <v>9751.4599999999991</v>
      </c>
      <c r="AV2577" s="52">
        <v>10233.64</v>
      </c>
      <c r="AW2577" s="52">
        <v>10710.33</v>
      </c>
      <c r="AX2577" s="52">
        <v>11232.5</v>
      </c>
      <c r="AY2577" s="52">
        <v>11779.05</v>
      </c>
      <c r="AZ2577" s="52">
        <v>12339.08</v>
      </c>
      <c r="BA2577" s="52">
        <v>12926.12</v>
      </c>
      <c r="BB2577" s="52">
        <v>13543.81</v>
      </c>
      <c r="BC2577">
        <v>2017</v>
      </c>
    </row>
    <row r="2578" spans="1:55" x14ac:dyDescent="0.25">
      <c r="A2578">
        <v>819</v>
      </c>
      <c r="B2578" t="s">
        <v>848</v>
      </c>
      <c r="C2578" t="s">
        <v>267</v>
      </c>
      <c r="D2578" t="s">
        <v>849</v>
      </c>
      <c r="E2578" t="s">
        <v>268</v>
      </c>
      <c r="F2578" t="s">
        <v>269</v>
      </c>
      <c r="G2578" t="s">
        <v>270</v>
      </c>
    </row>
    <row r="2579" spans="1:55" x14ac:dyDescent="0.25">
      <c r="A2579">
        <v>819</v>
      </c>
      <c r="B2579" t="s">
        <v>848</v>
      </c>
      <c r="C2579" t="s">
        <v>271</v>
      </c>
      <c r="D2579" t="s">
        <v>849</v>
      </c>
      <c r="E2579" t="s">
        <v>272</v>
      </c>
      <c r="F2579" t="s">
        <v>273</v>
      </c>
      <c r="G2579" t="s">
        <v>274</v>
      </c>
      <c r="I2579" t="s">
        <v>243</v>
      </c>
      <c r="J2579">
        <v>1.0999999999999999E-2</v>
      </c>
      <c r="K2579">
        <v>1.0999999999999999E-2</v>
      </c>
      <c r="L2579">
        <v>1.0999999999999999E-2</v>
      </c>
      <c r="M2579">
        <v>0.01</v>
      </c>
      <c r="N2579">
        <v>1.0999999999999999E-2</v>
      </c>
      <c r="O2579">
        <v>0.01</v>
      </c>
      <c r="P2579">
        <v>1.0999999999999999E-2</v>
      </c>
      <c r="Q2579">
        <v>8.9999999999999993E-3</v>
      </c>
      <c r="R2579">
        <v>8.9999999999999993E-3</v>
      </c>
      <c r="S2579">
        <v>0.01</v>
      </c>
      <c r="T2579">
        <v>0.01</v>
      </c>
      <c r="U2579">
        <v>0.01</v>
      </c>
      <c r="V2579">
        <v>8.9999999999999993E-3</v>
      </c>
      <c r="W2579">
        <v>8.9999999999999993E-3</v>
      </c>
      <c r="X2579">
        <v>0.01</v>
      </c>
      <c r="Y2579">
        <v>0.01</v>
      </c>
      <c r="Z2579">
        <v>0.01</v>
      </c>
      <c r="AA2579">
        <v>8.9999999999999993E-3</v>
      </c>
      <c r="AB2579">
        <v>8.9999999999999993E-3</v>
      </c>
      <c r="AC2579">
        <v>8.9999999999999993E-3</v>
      </c>
      <c r="AD2579">
        <v>8.9999999999999993E-3</v>
      </c>
      <c r="AE2579">
        <v>8.9999999999999993E-3</v>
      </c>
      <c r="AF2579">
        <v>8.9999999999999993E-3</v>
      </c>
      <c r="AG2579">
        <v>8.0000000000000002E-3</v>
      </c>
      <c r="AH2579">
        <v>8.9999999999999993E-3</v>
      </c>
      <c r="AI2579">
        <v>8.0000000000000002E-3</v>
      </c>
      <c r="AJ2579">
        <v>8.0000000000000002E-3</v>
      </c>
      <c r="AK2579">
        <v>7.0000000000000001E-3</v>
      </c>
      <c r="AL2579">
        <v>7.0000000000000001E-3</v>
      </c>
      <c r="AM2579">
        <v>7.0000000000000001E-3</v>
      </c>
      <c r="AN2579">
        <v>7.0000000000000001E-3</v>
      </c>
      <c r="AO2579">
        <v>7.0000000000000001E-3</v>
      </c>
      <c r="AP2579">
        <v>7.0000000000000001E-3</v>
      </c>
      <c r="AQ2579">
        <v>7.0000000000000001E-3</v>
      </c>
      <c r="AR2579">
        <v>7.0000000000000001E-3</v>
      </c>
      <c r="AS2579">
        <v>7.0000000000000001E-3</v>
      </c>
      <c r="AT2579">
        <v>7.0000000000000001E-3</v>
      </c>
      <c r="AU2579">
        <v>7.0000000000000001E-3</v>
      </c>
      <c r="AV2579">
        <v>7.0000000000000001E-3</v>
      </c>
      <c r="AW2579">
        <v>7.0000000000000001E-3</v>
      </c>
      <c r="AX2579">
        <v>7.0000000000000001E-3</v>
      </c>
      <c r="AY2579">
        <v>7.0000000000000001E-3</v>
      </c>
      <c r="AZ2579">
        <v>7.0000000000000001E-3</v>
      </c>
      <c r="BA2579">
        <v>7.0000000000000001E-3</v>
      </c>
      <c r="BB2579">
        <v>7.0000000000000001E-3</v>
      </c>
      <c r="BC2579">
        <v>2017</v>
      </c>
    </row>
    <row r="2580" spans="1:55" x14ac:dyDescent="0.25">
      <c r="A2580">
        <v>819</v>
      </c>
      <c r="B2580" t="s">
        <v>848</v>
      </c>
      <c r="C2580" t="s">
        <v>275</v>
      </c>
      <c r="D2580" t="s">
        <v>849</v>
      </c>
      <c r="E2580" t="s">
        <v>276</v>
      </c>
      <c r="F2580" t="s">
        <v>277</v>
      </c>
      <c r="G2580" t="s">
        <v>278</v>
      </c>
      <c r="I2580" t="s">
        <v>243</v>
      </c>
      <c r="J2580">
        <v>0.7</v>
      </c>
      <c r="K2580">
        <v>0.64800000000000002</v>
      </c>
      <c r="L2580">
        <v>0.65</v>
      </c>
      <c r="M2580">
        <v>0.67</v>
      </c>
      <c r="N2580">
        <v>0.65600000000000003</v>
      </c>
      <c r="O2580">
        <v>0.68200000000000005</v>
      </c>
      <c r="P2580">
        <v>0.69699999999999995</v>
      </c>
      <c r="Q2580">
        <v>0.73399999999999999</v>
      </c>
      <c r="R2580">
        <v>0.74299999999999999</v>
      </c>
      <c r="S2580">
        <v>0.69399999999999995</v>
      </c>
      <c r="T2580">
        <v>0.69699999999999995</v>
      </c>
      <c r="U2580">
        <v>0.71499999999999997</v>
      </c>
      <c r="V2580">
        <v>0.74299999999999999</v>
      </c>
      <c r="W2580">
        <v>0.77500000000000002</v>
      </c>
      <c r="X2580">
        <v>0.76500000000000001</v>
      </c>
      <c r="Y2580">
        <v>0.75700000000000001</v>
      </c>
      <c r="Z2580">
        <v>0.76400000000000001</v>
      </c>
      <c r="AA2580">
        <v>0.77800000000000002</v>
      </c>
      <c r="AB2580">
        <v>0.82599999999999996</v>
      </c>
      <c r="AC2580">
        <v>0.87</v>
      </c>
      <c r="AD2580">
        <v>0.81100000000000005</v>
      </c>
      <c r="AE2580">
        <v>0.82</v>
      </c>
      <c r="AF2580">
        <v>0.83399999999999996</v>
      </c>
      <c r="AG2580">
        <v>0.88300000000000001</v>
      </c>
      <c r="AH2580">
        <v>0.878</v>
      </c>
      <c r="AI2580">
        <v>0.92700000000000005</v>
      </c>
      <c r="AJ2580">
        <v>0.93300000000000005</v>
      </c>
      <c r="AK2580">
        <v>0.93600000000000005</v>
      </c>
      <c r="AL2580">
        <v>0.93899999999999995</v>
      </c>
      <c r="AM2580">
        <v>0.94499999999999995</v>
      </c>
      <c r="AN2580">
        <v>0.97299999999999998</v>
      </c>
      <c r="AO2580">
        <v>1.042</v>
      </c>
      <c r="AP2580">
        <v>1.0589999999999999</v>
      </c>
      <c r="AQ2580">
        <v>1.079</v>
      </c>
      <c r="AR2580">
        <v>1.1000000000000001</v>
      </c>
      <c r="AS2580">
        <v>1.133</v>
      </c>
      <c r="AT2580">
        <v>1.1659999999999999</v>
      </c>
      <c r="AU2580">
        <v>1.167</v>
      </c>
      <c r="AV2580">
        <v>1.1759999999999999</v>
      </c>
      <c r="AW2580">
        <v>1.19</v>
      </c>
      <c r="AX2580">
        <v>1.202</v>
      </c>
      <c r="AY2580">
        <v>1.214</v>
      </c>
      <c r="AZ2580">
        <v>1.226</v>
      </c>
      <c r="BA2580">
        <v>1.24</v>
      </c>
      <c r="BB2580">
        <v>1.252</v>
      </c>
      <c r="BC2580">
        <v>2017</v>
      </c>
    </row>
    <row r="2581" spans="1:55" x14ac:dyDescent="0.25">
      <c r="A2581">
        <v>819</v>
      </c>
      <c r="B2581" t="s">
        <v>848</v>
      </c>
      <c r="C2581" t="s">
        <v>279</v>
      </c>
      <c r="D2581" t="s">
        <v>849</v>
      </c>
      <c r="E2581" t="s">
        <v>280</v>
      </c>
      <c r="F2581" t="s">
        <v>281</v>
      </c>
      <c r="G2581" t="s">
        <v>282</v>
      </c>
      <c r="I2581" t="s">
        <v>850</v>
      </c>
      <c r="J2581">
        <v>27.504999999999999</v>
      </c>
      <c r="K2581">
        <v>28.771000000000001</v>
      </c>
      <c r="L2581">
        <v>25.548999999999999</v>
      </c>
      <c r="M2581">
        <v>22.686</v>
      </c>
      <c r="N2581">
        <v>18.516999999999999</v>
      </c>
      <c r="O2581">
        <v>19.673999999999999</v>
      </c>
      <c r="P2581">
        <v>15.962999999999999</v>
      </c>
      <c r="Q2581">
        <v>14.012</v>
      </c>
      <c r="R2581">
        <v>11.26</v>
      </c>
      <c r="S2581">
        <v>13.128</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20.434000000000001</v>
      </c>
      <c r="AW2581">
        <v>19.977</v>
      </c>
      <c r="AX2581">
        <v>19.922999999999998</v>
      </c>
      <c r="AY2581">
        <v>19.873000000000001</v>
      </c>
      <c r="AZ2581">
        <v>19.827000000000002</v>
      </c>
      <c r="BA2581">
        <v>20.119</v>
      </c>
      <c r="BB2581">
        <v>20.268999999999998</v>
      </c>
      <c r="BC2581">
        <v>2017</v>
      </c>
    </row>
    <row r="2582" spans="1:55" x14ac:dyDescent="0.25">
      <c r="A2582">
        <v>819</v>
      </c>
      <c r="B2582" t="s">
        <v>848</v>
      </c>
      <c r="C2582" t="s">
        <v>283</v>
      </c>
      <c r="D2582" t="s">
        <v>849</v>
      </c>
      <c r="E2582" t="s">
        <v>284</v>
      </c>
      <c r="F2582" t="s">
        <v>285</v>
      </c>
      <c r="G2582" t="s">
        <v>282</v>
      </c>
    </row>
    <row r="2583" spans="1:55" x14ac:dyDescent="0.25">
      <c r="A2583">
        <v>819</v>
      </c>
      <c r="B2583" t="s">
        <v>848</v>
      </c>
      <c r="C2583" t="s">
        <v>286</v>
      </c>
      <c r="D2583" t="s">
        <v>849</v>
      </c>
      <c r="E2583" t="s">
        <v>287</v>
      </c>
      <c r="F2583" t="s">
        <v>288</v>
      </c>
      <c r="G2583" t="s">
        <v>250</v>
      </c>
      <c r="I2583" t="s">
        <v>851</v>
      </c>
      <c r="J2583">
        <v>23.998999999999999</v>
      </c>
      <c r="K2583">
        <v>26.687000000000001</v>
      </c>
      <c r="L2583">
        <v>28.558</v>
      </c>
      <c r="M2583">
        <v>30.501999999999999</v>
      </c>
      <c r="N2583">
        <v>32.11</v>
      </c>
      <c r="O2583">
        <v>33.526000000000003</v>
      </c>
      <c r="P2583">
        <v>34.125999999999998</v>
      </c>
      <c r="Q2583">
        <v>36.058999999999997</v>
      </c>
      <c r="R2583">
        <v>40.298999999999999</v>
      </c>
      <c r="S2583">
        <v>42.792999999999999</v>
      </c>
      <c r="T2583">
        <v>46.298000000000002</v>
      </c>
      <c r="U2583">
        <v>49.307000000000002</v>
      </c>
      <c r="V2583">
        <v>51.713999999999999</v>
      </c>
      <c r="W2583">
        <v>54.406999999999996</v>
      </c>
      <c r="X2583">
        <v>54.841999999999999</v>
      </c>
      <c r="Y2583">
        <v>56.039000000000001</v>
      </c>
      <c r="Z2583">
        <v>57.725999999999999</v>
      </c>
      <c r="AA2583">
        <v>59.683999999999997</v>
      </c>
      <c r="AB2583">
        <v>63.112000000000002</v>
      </c>
      <c r="AC2583">
        <v>64.363</v>
      </c>
      <c r="AD2583">
        <v>65.070999999999998</v>
      </c>
      <c r="AE2583">
        <v>67.844999999999999</v>
      </c>
      <c r="AF2583">
        <v>68.334999999999994</v>
      </c>
      <c r="AG2583">
        <v>71.218999999999994</v>
      </c>
      <c r="AH2583">
        <v>73.231999999999999</v>
      </c>
      <c r="AI2583">
        <v>74.918000000000006</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125.416</v>
      </c>
      <c r="AX2583">
        <v>129.179</v>
      </c>
      <c r="AY2583">
        <v>133.054</v>
      </c>
      <c r="AZ2583">
        <v>137.04599999999999</v>
      </c>
      <c r="BA2583">
        <v>141.15700000000001</v>
      </c>
      <c r="BB2583">
        <v>145.392</v>
      </c>
      <c r="BC2583">
        <v>2017</v>
      </c>
    </row>
    <row r="2584" spans="1:55" x14ac:dyDescent="0.25">
      <c r="A2584">
        <v>819</v>
      </c>
      <c r="B2584" t="s">
        <v>848</v>
      </c>
      <c r="C2584" t="s">
        <v>290</v>
      </c>
      <c r="D2584" t="s">
        <v>849</v>
      </c>
      <c r="E2584" t="s">
        <v>287</v>
      </c>
      <c r="F2584" t="s">
        <v>291</v>
      </c>
      <c r="G2584" t="s">
        <v>235</v>
      </c>
      <c r="I2584" t="s">
        <v>292</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2.5249999999999999</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3.5</v>
      </c>
      <c r="AX2584">
        <v>3</v>
      </c>
      <c r="AY2584">
        <v>3</v>
      </c>
      <c r="AZ2584">
        <v>3</v>
      </c>
      <c r="BA2584">
        <v>3</v>
      </c>
      <c r="BB2584">
        <v>3</v>
      </c>
      <c r="BC2584">
        <v>2017</v>
      </c>
    </row>
    <row r="2585" spans="1:55" x14ac:dyDescent="0.25">
      <c r="A2585">
        <v>819</v>
      </c>
      <c r="B2585" t="s">
        <v>848</v>
      </c>
      <c r="C2585" t="s">
        <v>293</v>
      </c>
      <c r="D2585" t="s">
        <v>849</v>
      </c>
      <c r="E2585" t="s">
        <v>294</v>
      </c>
      <c r="F2585" t="s">
        <v>295</v>
      </c>
      <c r="G2585" t="s">
        <v>250</v>
      </c>
      <c r="I2585" t="s">
        <v>851</v>
      </c>
      <c r="J2585" t="s">
        <v>232</v>
      </c>
      <c r="K2585" t="s">
        <v>232</v>
      </c>
      <c r="L2585" t="s">
        <v>232</v>
      </c>
      <c r="M2585" t="s">
        <v>232</v>
      </c>
      <c r="N2585" t="s">
        <v>232</v>
      </c>
      <c r="O2585" t="s">
        <v>232</v>
      </c>
      <c r="P2585" t="s">
        <v>232</v>
      </c>
      <c r="Q2585" t="s">
        <v>232</v>
      </c>
      <c r="R2585" t="s">
        <v>232</v>
      </c>
      <c r="S2585" t="s">
        <v>232</v>
      </c>
      <c r="T2585" t="s">
        <v>232</v>
      </c>
      <c r="U2585" t="s">
        <v>232</v>
      </c>
      <c r="V2585" t="s">
        <v>232</v>
      </c>
      <c r="W2585">
        <v>52.798999999999999</v>
      </c>
      <c r="X2585">
        <v>53.43</v>
      </c>
      <c r="Y2585">
        <v>54.585000000000001</v>
      </c>
      <c r="Z2585">
        <v>55.899000000000001</v>
      </c>
      <c r="AA2585">
        <v>57.527000000000001</v>
      </c>
      <c r="AB2585">
        <v>62.203000000000003</v>
      </c>
      <c r="AC2585">
        <v>62.308</v>
      </c>
      <c r="AD2585">
        <v>64.177000000000007</v>
      </c>
      <c r="AE2585">
        <v>65.647999999999996</v>
      </c>
      <c r="AF2585">
        <v>66.69</v>
      </c>
      <c r="AG2585">
        <v>69.484999999999999</v>
      </c>
      <c r="AH2585">
        <v>71.789000000000001</v>
      </c>
      <c r="AI2585">
        <v>73.727999999999994</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122.6</v>
      </c>
      <c r="AW2585">
        <v>126.89100000000001</v>
      </c>
      <c r="AX2585">
        <v>130.69800000000001</v>
      </c>
      <c r="AY2585">
        <v>134.619</v>
      </c>
      <c r="AZ2585">
        <v>138.65700000000001</v>
      </c>
      <c r="BA2585">
        <v>142.81700000000001</v>
      </c>
      <c r="BB2585">
        <v>147.101</v>
      </c>
      <c r="BC2585">
        <v>2017</v>
      </c>
    </row>
    <row r="2586" spans="1:55" x14ac:dyDescent="0.25">
      <c r="A2586">
        <v>819</v>
      </c>
      <c r="B2586" t="s">
        <v>848</v>
      </c>
      <c r="C2586" t="s">
        <v>296</v>
      </c>
      <c r="D2586" t="s">
        <v>849</v>
      </c>
      <c r="E2586" t="s">
        <v>294</v>
      </c>
      <c r="F2586" t="s">
        <v>297</v>
      </c>
      <c r="G2586" t="s">
        <v>235</v>
      </c>
      <c r="I2586" t="s">
        <v>298</v>
      </c>
      <c r="J2586" t="s">
        <v>232</v>
      </c>
      <c r="K2586" t="s">
        <v>232</v>
      </c>
      <c r="L2586" t="s">
        <v>232</v>
      </c>
      <c r="M2586" t="s">
        <v>232</v>
      </c>
      <c r="N2586" t="s">
        <v>232</v>
      </c>
      <c r="O2586" t="s">
        <v>232</v>
      </c>
      <c r="P2586" t="s">
        <v>232</v>
      </c>
      <c r="Q2586" t="s">
        <v>232</v>
      </c>
      <c r="R2586" t="s">
        <v>232</v>
      </c>
      <c r="S2586" t="s">
        <v>232</v>
      </c>
      <c r="T2586" t="s">
        <v>232</v>
      </c>
      <c r="U2586" t="s">
        <v>232</v>
      </c>
      <c r="V2586" t="s">
        <v>232</v>
      </c>
      <c r="W2586" t="s">
        <v>232</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5.2</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4.8760000000000003</v>
      </c>
      <c r="AW2586">
        <v>3.5</v>
      </c>
      <c r="AX2586">
        <v>3</v>
      </c>
      <c r="AY2586">
        <v>3</v>
      </c>
      <c r="AZ2586">
        <v>3</v>
      </c>
      <c r="BA2586">
        <v>3</v>
      </c>
      <c r="BB2586">
        <v>3</v>
      </c>
      <c r="BC2586">
        <v>2017</v>
      </c>
    </row>
    <row r="2587" spans="1:55" x14ac:dyDescent="0.25">
      <c r="A2587">
        <v>819</v>
      </c>
      <c r="B2587" t="s">
        <v>848</v>
      </c>
      <c r="C2587" t="s">
        <v>299</v>
      </c>
      <c r="D2587" t="s">
        <v>849</v>
      </c>
      <c r="E2587" t="s">
        <v>300</v>
      </c>
      <c r="G2587" t="s">
        <v>274</v>
      </c>
    </row>
    <row r="2588" spans="1:55" x14ac:dyDescent="0.25">
      <c r="A2588">
        <v>819</v>
      </c>
      <c r="B2588" t="s">
        <v>848</v>
      </c>
      <c r="C2588" t="s">
        <v>301</v>
      </c>
      <c r="D2588" t="s">
        <v>849</v>
      </c>
      <c r="E2588" t="s">
        <v>302</v>
      </c>
      <c r="F2588" t="s">
        <v>303</v>
      </c>
      <c r="G2588" t="s">
        <v>235</v>
      </c>
    </row>
    <row r="2589" spans="1:55" x14ac:dyDescent="0.25">
      <c r="A2589">
        <v>819</v>
      </c>
      <c r="B2589" t="s">
        <v>848</v>
      </c>
      <c r="C2589" t="s">
        <v>305</v>
      </c>
      <c r="D2589" t="s">
        <v>849</v>
      </c>
      <c r="E2589" t="s">
        <v>306</v>
      </c>
      <c r="F2589" t="s">
        <v>307</v>
      </c>
      <c r="G2589" t="s">
        <v>235</v>
      </c>
    </row>
    <row r="2590" spans="1:55" x14ac:dyDescent="0.25">
      <c r="A2590">
        <v>819</v>
      </c>
      <c r="B2590" t="s">
        <v>848</v>
      </c>
      <c r="C2590" t="s">
        <v>308</v>
      </c>
      <c r="D2590" t="s">
        <v>849</v>
      </c>
      <c r="E2590" t="s">
        <v>309</v>
      </c>
      <c r="F2590" t="s">
        <v>310</v>
      </c>
      <c r="G2590" t="s">
        <v>235</v>
      </c>
    </row>
    <row r="2591" spans="1:55" x14ac:dyDescent="0.25">
      <c r="A2591">
        <v>819</v>
      </c>
      <c r="B2591" t="s">
        <v>848</v>
      </c>
      <c r="C2591" t="s">
        <v>311</v>
      </c>
      <c r="D2591" t="s">
        <v>849</v>
      </c>
      <c r="E2591" t="s">
        <v>312</v>
      </c>
      <c r="F2591" t="s">
        <v>313</v>
      </c>
      <c r="G2591" t="s">
        <v>235</v>
      </c>
    </row>
    <row r="2592" spans="1:55" x14ac:dyDescent="0.25">
      <c r="A2592">
        <v>819</v>
      </c>
      <c r="B2592" t="s">
        <v>848</v>
      </c>
      <c r="C2592" t="s">
        <v>314</v>
      </c>
      <c r="D2592" t="s">
        <v>849</v>
      </c>
      <c r="E2592" t="s">
        <v>315</v>
      </c>
      <c r="F2592" t="s">
        <v>316</v>
      </c>
      <c r="G2592" t="s">
        <v>317</v>
      </c>
      <c r="I2592" t="s">
        <v>852</v>
      </c>
      <c r="J2592" t="s">
        <v>232</v>
      </c>
      <c r="K2592" t="s">
        <v>232</v>
      </c>
      <c r="L2592" t="s">
        <v>232</v>
      </c>
      <c r="M2592" t="s">
        <v>232</v>
      </c>
      <c r="N2592" t="s">
        <v>232</v>
      </c>
      <c r="O2592" t="s">
        <v>232</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4.5</v>
      </c>
      <c r="AY2592">
        <v>4.5</v>
      </c>
      <c r="AZ2592">
        <v>4.5</v>
      </c>
      <c r="BA2592">
        <v>4.5</v>
      </c>
      <c r="BB2592">
        <v>4.5</v>
      </c>
      <c r="BC2592">
        <v>2017</v>
      </c>
    </row>
    <row r="2593" spans="1:55" x14ac:dyDescent="0.25">
      <c r="A2593">
        <v>819</v>
      </c>
      <c r="B2593" t="s">
        <v>848</v>
      </c>
      <c r="C2593" t="s">
        <v>318</v>
      </c>
      <c r="D2593" t="s">
        <v>849</v>
      </c>
      <c r="E2593" t="s">
        <v>319</v>
      </c>
      <c r="F2593" t="s">
        <v>320</v>
      </c>
      <c r="G2593" t="s">
        <v>321</v>
      </c>
      <c r="H2593" t="s">
        <v>322</v>
      </c>
    </row>
    <row r="2594" spans="1:55" x14ac:dyDescent="0.25">
      <c r="A2594">
        <v>819</v>
      </c>
      <c r="B2594" t="s">
        <v>848</v>
      </c>
      <c r="C2594" t="s">
        <v>323</v>
      </c>
      <c r="D2594" t="s">
        <v>849</v>
      </c>
      <c r="E2594" t="s">
        <v>324</v>
      </c>
      <c r="F2594" t="s">
        <v>325</v>
      </c>
      <c r="G2594" t="s">
        <v>321</v>
      </c>
      <c r="H2594" t="s">
        <v>322</v>
      </c>
      <c r="I2594" t="s">
        <v>853</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2017</v>
      </c>
    </row>
    <row r="2595" spans="1:55" x14ac:dyDescent="0.25">
      <c r="A2595">
        <v>819</v>
      </c>
      <c r="B2595" t="s">
        <v>848</v>
      </c>
      <c r="C2595" t="s">
        <v>327</v>
      </c>
      <c r="D2595" t="s">
        <v>849</v>
      </c>
      <c r="E2595" t="s">
        <v>328</v>
      </c>
      <c r="F2595" t="s">
        <v>329</v>
      </c>
      <c r="G2595" t="s">
        <v>229</v>
      </c>
      <c r="H2595" t="s">
        <v>230</v>
      </c>
      <c r="I2595" t="s">
        <v>854</v>
      </c>
      <c r="J2595" t="s">
        <v>232</v>
      </c>
      <c r="K2595" t="s">
        <v>232</v>
      </c>
      <c r="L2595" t="s">
        <v>232</v>
      </c>
      <c r="M2595" t="s">
        <v>232</v>
      </c>
      <c r="N2595" t="s">
        <v>232</v>
      </c>
      <c r="O2595" t="s">
        <v>232</v>
      </c>
      <c r="P2595" t="s">
        <v>232</v>
      </c>
      <c r="Q2595" t="s">
        <v>232</v>
      </c>
      <c r="R2595" t="s">
        <v>232</v>
      </c>
      <c r="S2595" t="s">
        <v>232</v>
      </c>
      <c r="T2595" t="s">
        <v>232</v>
      </c>
      <c r="U2595" t="s">
        <v>232</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3.052</v>
      </c>
      <c r="AV2595">
        <v>3.2559999999999998</v>
      </c>
      <c r="AW2595">
        <v>3.4289999999999998</v>
      </c>
      <c r="AX2595">
        <v>3.6589999999999998</v>
      </c>
      <c r="AY2595">
        <v>3.8959999999999999</v>
      </c>
      <c r="AZ2595">
        <v>4.1470000000000002</v>
      </c>
      <c r="BA2595">
        <v>4.415</v>
      </c>
      <c r="BB2595">
        <v>4.6989999999999998</v>
      </c>
      <c r="BC2595">
        <v>2017</v>
      </c>
    </row>
    <row r="2596" spans="1:55" x14ac:dyDescent="0.25">
      <c r="A2596">
        <v>819</v>
      </c>
      <c r="B2596" t="s">
        <v>848</v>
      </c>
      <c r="C2596" t="s">
        <v>331</v>
      </c>
      <c r="D2596" t="s">
        <v>849</v>
      </c>
      <c r="E2596" t="s">
        <v>328</v>
      </c>
      <c r="F2596" t="s">
        <v>329</v>
      </c>
      <c r="G2596" t="s">
        <v>282</v>
      </c>
      <c r="I2596" t="s">
        <v>332</v>
      </c>
      <c r="J2596" t="s">
        <v>232</v>
      </c>
      <c r="K2596" t="s">
        <v>232</v>
      </c>
      <c r="L2596" t="s">
        <v>232</v>
      </c>
      <c r="M2596" t="s">
        <v>232</v>
      </c>
      <c r="N2596" t="s">
        <v>232</v>
      </c>
      <c r="O2596" t="s">
        <v>232</v>
      </c>
      <c r="P2596" t="s">
        <v>232</v>
      </c>
      <c r="Q2596" t="s">
        <v>232</v>
      </c>
      <c r="R2596" t="s">
        <v>232</v>
      </c>
      <c r="S2596" t="s">
        <v>232</v>
      </c>
      <c r="T2596" t="s">
        <v>232</v>
      </c>
      <c r="U2596" t="s">
        <v>232</v>
      </c>
      <c r="V2596">
        <v>25.651</v>
      </c>
      <c r="W2596">
        <v>25.876999999999999</v>
      </c>
      <c r="X2596">
        <v>26.077999999999999</v>
      </c>
      <c r="Y2596">
        <v>25.92</v>
      </c>
      <c r="Z2596">
        <v>24.716999999999999</v>
      </c>
      <c r="AA2596">
        <v>26.550999999999998</v>
      </c>
      <c r="AB2596">
        <v>34.646999999999998</v>
      </c>
      <c r="AC2596">
        <v>26.321999999999999</v>
      </c>
      <c r="AD2596">
        <v>25.495999999999999</v>
      </c>
      <c r="AE2596">
        <v>23.936</v>
      </c>
      <c r="AF2596">
        <v>25.908999999999999</v>
      </c>
      <c r="AG2596">
        <v>24.472999999999999</v>
      </c>
      <c r="AH2596">
        <v>25.105</v>
      </c>
      <c r="AI2596">
        <v>24.263999999999999</v>
      </c>
      <c r="AJ2596">
        <v>23.652000000000001</v>
      </c>
      <c r="AK2596">
        <v>23.681000000000001</v>
      </c>
      <c r="AL2596">
        <v>24.995999999999999</v>
      </c>
      <c r="AM2596">
        <v>24.295999999999999</v>
      </c>
      <c r="AN2596">
        <v>24.718</v>
      </c>
      <c r="AO2596">
        <v>26.001999999999999</v>
      </c>
      <c r="AP2596">
        <v>26.190999999999999</v>
      </c>
      <c r="AQ2596">
        <v>26.524999999999999</v>
      </c>
      <c r="AR2596">
        <v>27.187000000000001</v>
      </c>
      <c r="AS2596">
        <v>27.939</v>
      </c>
      <c r="AT2596">
        <v>28.088999999999999</v>
      </c>
      <c r="AU2596">
        <v>30.295000000000002</v>
      </c>
      <c r="AV2596">
        <v>30.41</v>
      </c>
      <c r="AW2596">
        <v>30.071999999999999</v>
      </c>
      <c r="AX2596">
        <v>30.129000000000001</v>
      </c>
      <c r="AY2596">
        <v>30.122</v>
      </c>
      <c r="AZ2596">
        <v>30.135999999999999</v>
      </c>
      <c r="BA2596">
        <v>30.120999999999999</v>
      </c>
      <c r="BB2596">
        <v>30.128</v>
      </c>
      <c r="BC2596">
        <v>2017</v>
      </c>
    </row>
    <row r="2597" spans="1:55" x14ac:dyDescent="0.25">
      <c r="A2597">
        <v>819</v>
      </c>
      <c r="B2597" t="s">
        <v>848</v>
      </c>
      <c r="C2597" t="s">
        <v>333</v>
      </c>
      <c r="D2597" t="s">
        <v>849</v>
      </c>
      <c r="E2597" t="s">
        <v>334</v>
      </c>
      <c r="F2597" t="s">
        <v>335</v>
      </c>
      <c r="G2597" t="s">
        <v>229</v>
      </c>
      <c r="H2597" t="s">
        <v>230</v>
      </c>
      <c r="I2597" t="s">
        <v>854</v>
      </c>
      <c r="J2597" t="s">
        <v>232</v>
      </c>
      <c r="K2597" t="s">
        <v>232</v>
      </c>
      <c r="L2597" t="s">
        <v>232</v>
      </c>
      <c r="M2597" t="s">
        <v>232</v>
      </c>
      <c r="N2597" t="s">
        <v>232</v>
      </c>
      <c r="O2597" t="s">
        <v>232</v>
      </c>
      <c r="P2597" t="s">
        <v>232</v>
      </c>
      <c r="Q2597" t="s">
        <v>232</v>
      </c>
      <c r="R2597" t="s">
        <v>232</v>
      </c>
      <c r="S2597" t="s">
        <v>232</v>
      </c>
      <c r="T2597" t="s">
        <v>232</v>
      </c>
      <c r="U2597" t="s">
        <v>232</v>
      </c>
      <c r="V2597">
        <v>0.64400000000000002</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1.659</v>
      </c>
      <c r="AO2597">
        <v>1.964</v>
      </c>
      <c r="AP2597">
        <v>2.0049999999999999</v>
      </c>
      <c r="AQ2597">
        <v>2.0950000000000002</v>
      </c>
      <c r="AR2597">
        <v>2.6659999999999999</v>
      </c>
      <c r="AS2597">
        <v>2.9260000000000002</v>
      </c>
      <c r="AT2597">
        <v>2.8250000000000002</v>
      </c>
      <c r="AU2597">
        <v>3.2610000000000001</v>
      </c>
      <c r="AV2597">
        <v>3.7229999999999999</v>
      </c>
      <c r="AW2597">
        <v>3.8380000000000001</v>
      </c>
      <c r="AX2597">
        <v>4.0570000000000004</v>
      </c>
      <c r="AY2597">
        <v>4.2949999999999999</v>
      </c>
      <c r="AZ2597">
        <v>4.5549999999999997</v>
      </c>
      <c r="BA2597">
        <v>4.8360000000000003</v>
      </c>
      <c r="BB2597">
        <v>5.1529999999999996</v>
      </c>
      <c r="BC2597">
        <v>2017</v>
      </c>
    </row>
    <row r="2598" spans="1:55" x14ac:dyDescent="0.25">
      <c r="A2598">
        <v>819</v>
      </c>
      <c r="B2598" t="s">
        <v>848</v>
      </c>
      <c r="C2598" t="s">
        <v>336</v>
      </c>
      <c r="D2598" t="s">
        <v>849</v>
      </c>
      <c r="E2598" t="s">
        <v>334</v>
      </c>
      <c r="F2598" t="s">
        <v>335</v>
      </c>
      <c r="G2598" t="s">
        <v>282</v>
      </c>
      <c r="I2598" t="s">
        <v>337</v>
      </c>
      <c r="J2598" t="s">
        <v>232</v>
      </c>
      <c r="K2598" t="s">
        <v>232</v>
      </c>
      <c r="L2598" t="s">
        <v>232</v>
      </c>
      <c r="M2598" t="s">
        <v>232</v>
      </c>
      <c r="N2598" t="s">
        <v>232</v>
      </c>
      <c r="O2598" t="s">
        <v>232</v>
      </c>
      <c r="P2598" t="s">
        <v>232</v>
      </c>
      <c r="Q2598" t="s">
        <v>232</v>
      </c>
      <c r="R2598" t="s">
        <v>232</v>
      </c>
      <c r="S2598" t="s">
        <v>232</v>
      </c>
      <c r="T2598" t="s">
        <v>232</v>
      </c>
      <c r="U2598" t="s">
        <v>232</v>
      </c>
      <c r="V2598">
        <v>27.968</v>
      </c>
      <c r="W2598">
        <v>27.86</v>
      </c>
      <c r="X2598">
        <v>26.285</v>
      </c>
      <c r="Y2598">
        <v>25.088000000000001</v>
      </c>
      <c r="Z2598">
        <v>28.594000000000001</v>
      </c>
      <c r="AA2598">
        <v>31.579000000000001</v>
      </c>
      <c r="AB2598">
        <v>29.067</v>
      </c>
      <c r="AC2598">
        <v>25.172000000000001</v>
      </c>
      <c r="AD2598">
        <v>27.013000000000002</v>
      </c>
      <c r="AE2598">
        <v>28.742000000000001</v>
      </c>
      <c r="AF2598">
        <v>29.824999999999999</v>
      </c>
      <c r="AG2598">
        <v>28.161000000000001</v>
      </c>
      <c r="AH2598">
        <v>26.145</v>
      </c>
      <c r="AI2598">
        <v>25.495000000000001</v>
      </c>
      <c r="AJ2598">
        <v>27.129000000000001</v>
      </c>
      <c r="AK2598">
        <v>25.448</v>
      </c>
      <c r="AL2598">
        <v>24.494</v>
      </c>
      <c r="AM2598">
        <v>28.378</v>
      </c>
      <c r="AN2598">
        <v>27.545000000000002</v>
      </c>
      <c r="AO2598">
        <v>29.021000000000001</v>
      </c>
      <c r="AP2598">
        <v>28.195</v>
      </c>
      <c r="AQ2598">
        <v>27.148</v>
      </c>
      <c r="AR2598">
        <v>31.501000000000001</v>
      </c>
      <c r="AS2598">
        <v>31.98</v>
      </c>
      <c r="AT2598">
        <v>29.484999999999999</v>
      </c>
      <c r="AU2598">
        <v>32.368000000000002</v>
      </c>
      <c r="AV2598">
        <v>34.767000000000003</v>
      </c>
      <c r="AW2598">
        <v>33.654000000000003</v>
      </c>
      <c r="AX2598">
        <v>33.401000000000003</v>
      </c>
      <c r="AY2598">
        <v>33.207999999999998</v>
      </c>
      <c r="AZ2598">
        <v>33.1</v>
      </c>
      <c r="BA2598">
        <v>32.994999999999997</v>
      </c>
      <c r="BB2598">
        <v>33.040999999999997</v>
      </c>
      <c r="BC2598">
        <v>2017</v>
      </c>
    </row>
    <row r="2599" spans="1:55" x14ac:dyDescent="0.25">
      <c r="A2599">
        <v>819</v>
      </c>
      <c r="B2599" t="s">
        <v>848</v>
      </c>
      <c r="C2599" t="s">
        <v>338</v>
      </c>
      <c r="D2599" t="s">
        <v>849</v>
      </c>
      <c r="E2599" t="s">
        <v>339</v>
      </c>
      <c r="F2599" t="s">
        <v>340</v>
      </c>
      <c r="G2599" t="s">
        <v>229</v>
      </c>
      <c r="H2599" t="s">
        <v>230</v>
      </c>
      <c r="I2599" t="s">
        <v>854</v>
      </c>
      <c r="J2599" t="s">
        <v>232</v>
      </c>
      <c r="K2599" t="s">
        <v>232</v>
      </c>
      <c r="L2599" t="s">
        <v>232</v>
      </c>
      <c r="M2599" t="s">
        <v>232</v>
      </c>
      <c r="N2599" t="s">
        <v>232</v>
      </c>
      <c r="O2599" t="s">
        <v>232</v>
      </c>
      <c r="P2599" t="s">
        <v>232</v>
      </c>
      <c r="Q2599" t="s">
        <v>232</v>
      </c>
      <c r="R2599" t="s">
        <v>232</v>
      </c>
      <c r="S2599" t="s">
        <v>232</v>
      </c>
      <c r="T2599" t="s">
        <v>232</v>
      </c>
      <c r="U2599" t="s">
        <v>232</v>
      </c>
      <c r="V2599">
        <v>-5.2999999999999999E-2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-0.17</v>
      </c>
      <c r="AO2599">
        <v>-0.20399999999999999</v>
      </c>
      <c r="AP2599">
        <v>-0.14199999999999999</v>
      </c>
      <c r="AQ2599">
        <v>-4.8000000000000001E-2</v>
      </c>
      <c r="AR2599">
        <v>-0.36499999999999999</v>
      </c>
      <c r="AS2599">
        <v>-0.37</v>
      </c>
      <c r="AT2599">
        <v>-0.13400000000000001</v>
      </c>
      <c r="AU2599">
        <v>-0.20899999999999999</v>
      </c>
      <c r="AV2599">
        <v>-0.46700000000000003</v>
      </c>
      <c r="AW2599">
        <v>-0.40799999999999997</v>
      </c>
      <c r="AX2599">
        <v>-0.39700000000000002</v>
      </c>
      <c r="AY2599">
        <v>-0.39900000000000002</v>
      </c>
      <c r="AZ2599">
        <v>-0.40799999999999997</v>
      </c>
      <c r="BA2599">
        <v>-0.42099999999999999</v>
      </c>
      <c r="BB2599">
        <v>-0.45400000000000001</v>
      </c>
      <c r="BC2599">
        <v>2017</v>
      </c>
    </row>
    <row r="2600" spans="1:55" x14ac:dyDescent="0.25">
      <c r="A2600">
        <v>819</v>
      </c>
      <c r="B2600" t="s">
        <v>848</v>
      </c>
      <c r="C2600" t="s">
        <v>341</v>
      </c>
      <c r="D2600" t="s">
        <v>849</v>
      </c>
      <c r="E2600" t="s">
        <v>339</v>
      </c>
      <c r="F2600" t="s">
        <v>340</v>
      </c>
      <c r="G2600" t="s">
        <v>282</v>
      </c>
      <c r="I2600" t="s">
        <v>342</v>
      </c>
      <c r="J2600" t="s">
        <v>232</v>
      </c>
      <c r="K2600" t="s">
        <v>232</v>
      </c>
      <c r="L2600" t="s">
        <v>232</v>
      </c>
      <c r="M2600" t="s">
        <v>232</v>
      </c>
      <c r="N2600" t="s">
        <v>232</v>
      </c>
      <c r="O2600" t="s">
        <v>232</v>
      </c>
      <c r="P2600" t="s">
        <v>232</v>
      </c>
      <c r="Q2600" t="s">
        <v>232</v>
      </c>
      <c r="R2600" t="s">
        <v>232</v>
      </c>
      <c r="S2600" t="s">
        <v>232</v>
      </c>
      <c r="T2600" t="s">
        <v>232</v>
      </c>
      <c r="U2600" t="s">
        <v>232</v>
      </c>
      <c r="V2600">
        <v>-2.3170000000000002</v>
      </c>
      <c r="W2600">
        <v>-1.9830000000000001</v>
      </c>
      <c r="X2600">
        <v>-0.20599999999999999</v>
      </c>
      <c r="Y2600">
        <v>0.83199999999999996</v>
      </c>
      <c r="Z2600">
        <v>-3.8769999999999998</v>
      </c>
      <c r="AA2600">
        <v>-5.0289999999999999</v>
      </c>
      <c r="AB2600">
        <v>5.58</v>
      </c>
      <c r="AC2600">
        <v>1.1499999999999999</v>
      </c>
      <c r="AD2600">
        <v>-1.5169999999999999</v>
      </c>
      <c r="AE2600">
        <v>-4.806</v>
      </c>
      <c r="AF2600">
        <v>-3.9159999999999999</v>
      </c>
      <c r="AG2600">
        <v>-3.6880000000000002</v>
      </c>
      <c r="AH2600">
        <v>-1.04</v>
      </c>
      <c r="AI2600">
        <v>-1.2310000000000001</v>
      </c>
      <c r="AJ2600">
        <v>-3.4769999999999999</v>
      </c>
      <c r="AK2600">
        <v>-1.7669999999999999</v>
      </c>
      <c r="AL2600">
        <v>0.502</v>
      </c>
      <c r="AM2600">
        <v>-4.0819999999999999</v>
      </c>
      <c r="AN2600">
        <v>-2.8279999999999998</v>
      </c>
      <c r="AO2600">
        <v>-3.0190000000000001</v>
      </c>
      <c r="AP2600">
        <v>-2.004</v>
      </c>
      <c r="AQ2600">
        <v>-0.623</v>
      </c>
      <c r="AR2600">
        <v>-4.3129999999999997</v>
      </c>
      <c r="AS2600">
        <v>-4.0410000000000004</v>
      </c>
      <c r="AT2600">
        <v>-1.3959999999999999</v>
      </c>
      <c r="AU2600">
        <v>-2.073</v>
      </c>
      <c r="AV2600">
        <v>-4.3570000000000002</v>
      </c>
      <c r="AW2600">
        <v>-3.5819999999999999</v>
      </c>
      <c r="AX2600">
        <v>-3.2719999999999998</v>
      </c>
      <c r="AY2600">
        <v>-3.0859999999999999</v>
      </c>
      <c r="AZ2600">
        <v>-2.964</v>
      </c>
      <c r="BA2600">
        <v>-2.8740000000000001</v>
      </c>
      <c r="BB2600">
        <v>-2.9129999999999998</v>
      </c>
      <c r="BC2600">
        <v>2017</v>
      </c>
    </row>
    <row r="2601" spans="1:55" x14ac:dyDescent="0.25">
      <c r="A2601">
        <v>819</v>
      </c>
      <c r="B2601" t="s">
        <v>848</v>
      </c>
      <c r="C2601" t="s">
        <v>343</v>
      </c>
      <c r="D2601" t="s">
        <v>849</v>
      </c>
      <c r="E2601" t="s">
        <v>344</v>
      </c>
      <c r="F2601" t="s">
        <v>345</v>
      </c>
      <c r="G2601" t="s">
        <v>229</v>
      </c>
      <c r="H2601" t="s">
        <v>230</v>
      </c>
    </row>
    <row r="2602" spans="1:55" x14ac:dyDescent="0.25">
      <c r="A2602">
        <v>819</v>
      </c>
      <c r="B2602" t="s">
        <v>848</v>
      </c>
      <c r="C2602" t="s">
        <v>346</v>
      </c>
      <c r="D2602" t="s">
        <v>849</v>
      </c>
      <c r="E2602" t="s">
        <v>344</v>
      </c>
      <c r="F2602" t="s">
        <v>345</v>
      </c>
      <c r="G2602" t="s">
        <v>270</v>
      </c>
    </row>
    <row r="2603" spans="1:55" x14ac:dyDescent="0.25">
      <c r="A2603">
        <v>819</v>
      </c>
      <c r="B2603" t="s">
        <v>848</v>
      </c>
      <c r="C2603" t="s">
        <v>347</v>
      </c>
      <c r="D2603" t="s">
        <v>849</v>
      </c>
      <c r="E2603" t="s">
        <v>348</v>
      </c>
      <c r="F2603" t="s">
        <v>349</v>
      </c>
      <c r="G2603" t="s">
        <v>229</v>
      </c>
      <c r="H2603" t="s">
        <v>230</v>
      </c>
      <c r="I2603" t="s">
        <v>854</v>
      </c>
      <c r="J2603" t="s">
        <v>232</v>
      </c>
      <c r="K2603" t="s">
        <v>232</v>
      </c>
      <c r="L2603" t="s">
        <v>232</v>
      </c>
      <c r="M2603" t="s">
        <v>232</v>
      </c>
      <c r="N2603" t="s">
        <v>232</v>
      </c>
      <c r="O2603" t="s">
        <v>232</v>
      </c>
      <c r="P2603" t="s">
        <v>232</v>
      </c>
      <c r="Q2603" t="s">
        <v>232</v>
      </c>
      <c r="R2603" t="s">
        <v>232</v>
      </c>
      <c r="S2603" t="s">
        <v>232</v>
      </c>
      <c r="T2603" t="s">
        <v>232</v>
      </c>
      <c r="U2603" t="s">
        <v>232</v>
      </c>
      <c r="V2603">
        <v>1.7000000000000001E-2</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-4.3999999999999997E-2</v>
      </c>
      <c r="AK2603">
        <v>8.5000000000000006E-2</v>
      </c>
      <c r="AL2603">
        <v>0.19700000000000001</v>
      </c>
      <c r="AM2603">
        <v>-3.6999999999999998E-2</v>
      </c>
      <c r="AN2603">
        <v>4.2999999999999997E-2</v>
      </c>
      <c r="AO2603">
        <v>5.3999999999999999E-2</v>
      </c>
      <c r="AP2603">
        <v>0.115</v>
      </c>
      <c r="AQ2603">
        <v>0.21199999999999999</v>
      </c>
      <c r="AR2603">
        <v>-0.10100000000000001</v>
      </c>
      <c r="AS2603">
        <v>-7.9000000000000001E-2</v>
      </c>
      <c r="AT2603">
        <v>0.13100000000000001</v>
      </c>
      <c r="AU2603">
        <v>7.0999999999999994E-2</v>
      </c>
      <c r="AV2603">
        <v>-0.159</v>
      </c>
      <c r="AW2603">
        <v>-6.8000000000000005E-2</v>
      </c>
      <c r="AX2603">
        <v>-3.1E-2</v>
      </c>
      <c r="AY2603">
        <v>-6.0000000000000001E-3</v>
      </c>
      <c r="AZ2603">
        <v>1.2999999999999999E-2</v>
      </c>
      <c r="BA2603">
        <v>3.1E-2</v>
      </c>
      <c r="BB2603">
        <v>3.3000000000000002E-2</v>
      </c>
      <c r="BC2603">
        <v>2017</v>
      </c>
    </row>
    <row r="2604" spans="1:55" x14ac:dyDescent="0.25">
      <c r="A2604">
        <v>819</v>
      </c>
      <c r="B2604" t="s">
        <v>848</v>
      </c>
      <c r="C2604" t="s">
        <v>350</v>
      </c>
      <c r="D2604" t="s">
        <v>849</v>
      </c>
      <c r="E2604" t="s">
        <v>348</v>
      </c>
      <c r="F2604" t="s">
        <v>349</v>
      </c>
      <c r="G2604" t="s">
        <v>282</v>
      </c>
      <c r="I2604" t="s">
        <v>351</v>
      </c>
      <c r="J2604" t="s">
        <v>232</v>
      </c>
      <c r="K2604" t="s">
        <v>232</v>
      </c>
      <c r="L2604" t="s">
        <v>232</v>
      </c>
      <c r="M2604" t="s">
        <v>232</v>
      </c>
      <c r="N2604" t="s">
        <v>232</v>
      </c>
      <c r="O2604" t="s">
        <v>232</v>
      </c>
      <c r="P2604" t="s">
        <v>232</v>
      </c>
      <c r="Q2604" t="s">
        <v>232</v>
      </c>
      <c r="R2604" t="s">
        <v>232</v>
      </c>
      <c r="S2604" t="s">
        <v>232</v>
      </c>
      <c r="T2604" t="s">
        <v>232</v>
      </c>
      <c r="U2604" t="s">
        <v>232</v>
      </c>
      <c r="V2604">
        <v>0.747</v>
      </c>
      <c r="W2604">
        <v>0.89500000000000002</v>
      </c>
      <c r="X2604">
        <v>2.6379999999999999</v>
      </c>
      <c r="Y2604">
        <v>3.7330000000000001</v>
      </c>
      <c r="Z2604">
        <v>-1.1359999999999999</v>
      </c>
      <c r="AA2604">
        <v>-1.8180000000000001</v>
      </c>
      <c r="AB2604">
        <v>9.782</v>
      </c>
      <c r="AC2604">
        <v>3.5339999999999998</v>
      </c>
      <c r="AD2604">
        <v>1.1779999999999999</v>
      </c>
      <c r="AE2604">
        <v>-2.137</v>
      </c>
      <c r="AF2604">
        <v>-1.2509999999999999</v>
      </c>
      <c r="AG2604">
        <v>-1.131</v>
      </c>
      <c r="AH2604">
        <v>1.498</v>
      </c>
      <c r="AI2604">
        <v>1.2629999999999999</v>
      </c>
      <c r="AJ2604">
        <v>-0.83099999999999996</v>
      </c>
      <c r="AK2604">
        <v>1.56</v>
      </c>
      <c r="AL2604">
        <v>3.5070000000000001</v>
      </c>
      <c r="AM2604">
        <v>-0.66800000000000004</v>
      </c>
      <c r="AN2604">
        <v>0.71899999999999997</v>
      </c>
      <c r="AO2604">
        <v>0.8</v>
      </c>
      <c r="AP2604">
        <v>1.62</v>
      </c>
      <c r="AQ2604">
        <v>2.75</v>
      </c>
      <c r="AR2604">
        <v>-1.1919999999999999</v>
      </c>
      <c r="AS2604">
        <v>-0.86399999999999999</v>
      </c>
      <c r="AT2604">
        <v>1.367</v>
      </c>
      <c r="AU2604">
        <v>0.70199999999999996</v>
      </c>
      <c r="AV2604">
        <v>-1.4850000000000001</v>
      </c>
      <c r="AW2604">
        <v>-0.59599999999999997</v>
      </c>
      <c r="AX2604">
        <v>-0.25600000000000001</v>
      </c>
      <c r="AY2604">
        <v>-4.4999999999999998E-2</v>
      </c>
      <c r="AZ2604">
        <v>9.8000000000000004E-2</v>
      </c>
      <c r="BA2604">
        <v>0.21199999999999999</v>
      </c>
      <c r="BB2604">
        <v>0.21199999999999999</v>
      </c>
      <c r="BC2604">
        <v>2017</v>
      </c>
    </row>
    <row r="2605" spans="1:55" x14ac:dyDescent="0.25">
      <c r="A2605">
        <v>819</v>
      </c>
      <c r="B2605" t="s">
        <v>848</v>
      </c>
      <c r="C2605" t="s">
        <v>352</v>
      </c>
      <c r="D2605" t="s">
        <v>849</v>
      </c>
      <c r="E2605" t="s">
        <v>353</v>
      </c>
      <c r="F2605" t="s">
        <v>354</v>
      </c>
      <c r="G2605" t="s">
        <v>229</v>
      </c>
      <c r="H2605" t="s">
        <v>230</v>
      </c>
      <c r="I2605" t="s">
        <v>854</v>
      </c>
      <c r="J2605" t="s">
        <v>232</v>
      </c>
      <c r="K2605" t="s">
        <v>232</v>
      </c>
      <c r="L2605" t="s">
        <v>232</v>
      </c>
      <c r="M2605" t="s">
        <v>232</v>
      </c>
      <c r="N2605" t="s">
        <v>232</v>
      </c>
      <c r="O2605" t="s">
        <v>232</v>
      </c>
      <c r="P2605" t="s">
        <v>232</v>
      </c>
      <c r="Q2605" t="s">
        <v>232</v>
      </c>
      <c r="R2605" t="s">
        <v>232</v>
      </c>
      <c r="S2605" t="s">
        <v>232</v>
      </c>
      <c r="T2605" t="s">
        <v>232</v>
      </c>
      <c r="U2605" t="s">
        <v>232</v>
      </c>
      <c r="V2605">
        <v>1.0529999999999999</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2.5550000000000002</v>
      </c>
      <c r="AL2605">
        <v>2.6</v>
      </c>
      <c r="AM2605">
        <v>2.8879999999999999</v>
      </c>
      <c r="AN2605">
        <v>3.0960000000000001</v>
      </c>
      <c r="AO2605">
        <v>3.2130000000000001</v>
      </c>
      <c r="AP2605">
        <v>3.2090000000000001</v>
      </c>
      <c r="AQ2605">
        <v>3.347</v>
      </c>
      <c r="AR2605">
        <v>3.5880000000000001</v>
      </c>
      <c r="AS2605">
        <v>3.7650000000000001</v>
      </c>
      <c r="AT2605">
        <v>4.109</v>
      </c>
      <c r="AU2605">
        <v>4.5609999999999999</v>
      </c>
      <c r="AV2605">
        <v>4.9560000000000004</v>
      </c>
      <c r="AW2605">
        <v>5.3440000000000003</v>
      </c>
      <c r="AX2605">
        <v>5.742</v>
      </c>
      <c r="AY2605">
        <v>6.141</v>
      </c>
      <c r="AZ2605">
        <v>6.5490000000000004</v>
      </c>
      <c r="BA2605">
        <v>6.97</v>
      </c>
      <c r="BB2605">
        <v>7.4240000000000004</v>
      </c>
      <c r="BC2605">
        <v>2017</v>
      </c>
    </row>
    <row r="2606" spans="1:55" x14ac:dyDescent="0.25">
      <c r="A2606">
        <v>819</v>
      </c>
      <c r="B2606" t="s">
        <v>848</v>
      </c>
      <c r="C2606" t="s">
        <v>355</v>
      </c>
      <c r="D2606" t="s">
        <v>849</v>
      </c>
      <c r="E2606" t="s">
        <v>353</v>
      </c>
      <c r="F2606" t="s">
        <v>354</v>
      </c>
      <c r="G2606" t="s">
        <v>282</v>
      </c>
      <c r="I2606" t="s">
        <v>379</v>
      </c>
      <c r="J2606" t="s">
        <v>232</v>
      </c>
      <c r="K2606" t="s">
        <v>232</v>
      </c>
      <c r="L2606" t="s">
        <v>232</v>
      </c>
      <c r="M2606" t="s">
        <v>232</v>
      </c>
      <c r="N2606" t="s">
        <v>232</v>
      </c>
      <c r="O2606" t="s">
        <v>232</v>
      </c>
      <c r="P2606" t="s">
        <v>232</v>
      </c>
      <c r="Q2606" t="s">
        <v>232</v>
      </c>
      <c r="R2606" t="s">
        <v>232</v>
      </c>
      <c r="S2606" t="s">
        <v>232</v>
      </c>
      <c r="T2606" t="s">
        <v>232</v>
      </c>
      <c r="U2606" t="s">
        <v>232</v>
      </c>
      <c r="V2606">
        <v>45.713999999999999</v>
      </c>
      <c r="W2606">
        <v>46.512999999999998</v>
      </c>
      <c r="X2606">
        <v>49.499000000000002</v>
      </c>
      <c r="Y2606">
        <v>50.719000000000001</v>
      </c>
      <c r="Z2606">
        <v>50.61</v>
      </c>
      <c r="AA2606">
        <v>56.173999999999999</v>
      </c>
      <c r="AB2606">
        <v>36.698</v>
      </c>
      <c r="AC2606">
        <v>31.215</v>
      </c>
      <c r="AD2606">
        <v>37.993000000000002</v>
      </c>
      <c r="AE2606">
        <v>33.771999999999998</v>
      </c>
      <c r="AF2606">
        <v>40.417000000000002</v>
      </c>
      <c r="AG2606">
        <v>45.35</v>
      </c>
      <c r="AH2606">
        <v>45.718000000000004</v>
      </c>
      <c r="AI2606">
        <v>45.805999999999997</v>
      </c>
      <c r="AJ2606">
        <v>47.072000000000003</v>
      </c>
      <c r="AK2606">
        <v>46.968000000000004</v>
      </c>
      <c r="AL2606">
        <v>46.314</v>
      </c>
      <c r="AM2606">
        <v>51.436</v>
      </c>
      <c r="AN2606">
        <v>51.393000000000001</v>
      </c>
      <c r="AO2606">
        <v>47.463999999999999</v>
      </c>
      <c r="AP2606">
        <v>45.131999999999998</v>
      </c>
      <c r="AQ2606">
        <v>43.381999999999998</v>
      </c>
      <c r="AR2606">
        <v>42.393999999999998</v>
      </c>
      <c r="AS2606">
        <v>41.151000000000003</v>
      </c>
      <c r="AT2606">
        <v>42.881</v>
      </c>
      <c r="AU2606">
        <v>45.279000000000003</v>
      </c>
      <c r="AV2606">
        <v>46.284999999999997</v>
      </c>
      <c r="AW2606">
        <v>46.865000000000002</v>
      </c>
      <c r="AX2606">
        <v>47.274999999999999</v>
      </c>
      <c r="AY2606">
        <v>47.475000000000001</v>
      </c>
      <c r="AZ2606">
        <v>47.584000000000003</v>
      </c>
      <c r="BA2606">
        <v>47.552</v>
      </c>
      <c r="BB2606">
        <v>47.604999999999997</v>
      </c>
      <c r="BC2606">
        <v>2017</v>
      </c>
    </row>
    <row r="2607" spans="1:55" x14ac:dyDescent="0.25">
      <c r="A2607">
        <v>819</v>
      </c>
      <c r="B2607" t="s">
        <v>848</v>
      </c>
      <c r="C2607" t="s">
        <v>356</v>
      </c>
      <c r="D2607" t="s">
        <v>849</v>
      </c>
      <c r="E2607" t="s">
        <v>357</v>
      </c>
      <c r="F2607" t="s">
        <v>358</v>
      </c>
      <c r="G2607" t="s">
        <v>229</v>
      </c>
      <c r="H2607" t="s">
        <v>230</v>
      </c>
      <c r="I2607" t="s">
        <v>854</v>
      </c>
      <c r="J2607" t="s">
        <v>232</v>
      </c>
      <c r="K2607" t="s">
        <v>232</v>
      </c>
      <c r="L2607" t="s">
        <v>232</v>
      </c>
      <c r="M2607" t="s">
        <v>232</v>
      </c>
      <c r="N2607" t="s">
        <v>232</v>
      </c>
      <c r="O2607" t="s">
        <v>232</v>
      </c>
      <c r="P2607" t="s">
        <v>232</v>
      </c>
      <c r="Q2607" t="s">
        <v>232</v>
      </c>
      <c r="R2607" t="s">
        <v>232</v>
      </c>
      <c r="S2607" t="s">
        <v>232</v>
      </c>
      <c r="T2607" t="s">
        <v>232</v>
      </c>
      <c r="U2607" t="s">
        <v>232</v>
      </c>
      <c r="V2607">
        <v>1.0820000000000001</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4.8529999999999998</v>
      </c>
      <c r="AV2607">
        <v>5.319</v>
      </c>
      <c r="AW2607">
        <v>5.7270000000000003</v>
      </c>
      <c r="AX2607">
        <v>6.1239999999999997</v>
      </c>
      <c r="AY2607">
        <v>6.524</v>
      </c>
      <c r="AZ2607">
        <v>6.9320000000000004</v>
      </c>
      <c r="BA2607">
        <v>7.3529999999999998</v>
      </c>
      <c r="BB2607">
        <v>7.806</v>
      </c>
      <c r="BC2607">
        <v>2017</v>
      </c>
    </row>
    <row r="2608" spans="1:55" x14ac:dyDescent="0.25">
      <c r="A2608">
        <v>819</v>
      </c>
      <c r="B2608" t="s">
        <v>848</v>
      </c>
      <c r="C2608" t="s">
        <v>359</v>
      </c>
      <c r="D2608" t="s">
        <v>849</v>
      </c>
      <c r="E2608" t="s">
        <v>357</v>
      </c>
      <c r="F2608" t="s">
        <v>358</v>
      </c>
      <c r="G2608" t="s">
        <v>282</v>
      </c>
      <c r="I2608" t="s">
        <v>360</v>
      </c>
      <c r="J2608" t="s">
        <v>232</v>
      </c>
      <c r="K2608" t="s">
        <v>232</v>
      </c>
      <c r="L2608" t="s">
        <v>232</v>
      </c>
      <c r="M2608" t="s">
        <v>232</v>
      </c>
      <c r="N2608" t="s">
        <v>232</v>
      </c>
      <c r="O2608" t="s">
        <v>232</v>
      </c>
      <c r="P2608" t="s">
        <v>232</v>
      </c>
      <c r="Q2608" t="s">
        <v>232</v>
      </c>
      <c r="R2608" t="s">
        <v>232</v>
      </c>
      <c r="S2608" t="s">
        <v>232</v>
      </c>
      <c r="T2608" t="s">
        <v>232</v>
      </c>
      <c r="U2608" t="s">
        <v>232</v>
      </c>
      <c r="V2608">
        <v>46.956000000000003</v>
      </c>
      <c r="W2608">
        <v>47.932000000000002</v>
      </c>
      <c r="X2608">
        <v>51.569000000000003</v>
      </c>
      <c r="Y2608">
        <v>52.393999999999998</v>
      </c>
      <c r="Z2608">
        <v>52.874000000000002</v>
      </c>
      <c r="AA2608">
        <v>58.747</v>
      </c>
      <c r="AB2608">
        <v>39.767000000000003</v>
      </c>
      <c r="AC2608">
        <v>35.53</v>
      </c>
      <c r="AD2608">
        <v>40.140999999999998</v>
      </c>
      <c r="AE2608">
        <v>44.656999999999996</v>
      </c>
      <c r="AF2608">
        <v>47.238999999999997</v>
      </c>
      <c r="AG2608">
        <v>48.915999999999997</v>
      </c>
      <c r="AH2608">
        <v>48.588000000000001</v>
      </c>
      <c r="AI2608">
        <v>48.072000000000003</v>
      </c>
      <c r="AJ2608">
        <v>53.759</v>
      </c>
      <c r="AK2608">
        <v>50.271000000000001</v>
      </c>
      <c r="AL2608">
        <v>51.415999999999997</v>
      </c>
      <c r="AM2608">
        <v>55.792999999999999</v>
      </c>
      <c r="AN2608">
        <v>56.158000000000001</v>
      </c>
      <c r="AO2608">
        <v>52.692</v>
      </c>
      <c r="AP2608">
        <v>51.621000000000002</v>
      </c>
      <c r="AQ2608">
        <v>49.664000000000001</v>
      </c>
      <c r="AR2608">
        <v>48.213999999999999</v>
      </c>
      <c r="AS2608">
        <v>46.204999999999998</v>
      </c>
      <c r="AT2608">
        <v>47.465000000000003</v>
      </c>
      <c r="AU2608">
        <v>48.177</v>
      </c>
      <c r="AV2608">
        <v>49.671999999999997</v>
      </c>
      <c r="AW2608">
        <v>50.220999999999997</v>
      </c>
      <c r="AX2608">
        <v>50.427</v>
      </c>
      <c r="AY2608">
        <v>50.433999999999997</v>
      </c>
      <c r="AZ2608">
        <v>50.365000000000002</v>
      </c>
      <c r="BA2608">
        <v>50.164000000000001</v>
      </c>
      <c r="BB2608">
        <v>50.052999999999997</v>
      </c>
      <c r="BC2608">
        <v>2017</v>
      </c>
    </row>
    <row r="2609" spans="1:55" x14ac:dyDescent="0.25">
      <c r="A2609">
        <v>819</v>
      </c>
      <c r="B2609" t="s">
        <v>848</v>
      </c>
      <c r="C2609" t="s">
        <v>361</v>
      </c>
      <c r="D2609" t="s">
        <v>849</v>
      </c>
      <c r="E2609" t="s">
        <v>362</v>
      </c>
      <c r="F2609" t="s">
        <v>363</v>
      </c>
      <c r="G2609" t="s">
        <v>229</v>
      </c>
      <c r="H2609" t="s">
        <v>230</v>
      </c>
      <c r="I2609" t="s">
        <v>854</v>
      </c>
      <c r="J2609">
        <v>1.0069999999999999</v>
      </c>
      <c r="K2609">
        <v>1.08</v>
      </c>
      <c r="L2609">
        <v>1.139</v>
      </c>
      <c r="M2609">
        <v>1.169</v>
      </c>
      <c r="N2609">
        <v>1.3049999999999999</v>
      </c>
      <c r="O2609">
        <v>1.347</v>
      </c>
      <c r="P2609">
        <v>1.4950000000000001</v>
      </c>
      <c r="Q2609">
        <v>1.4990000000000001</v>
      </c>
      <c r="R2609">
        <v>1.6240000000000001</v>
      </c>
      <c r="S2609">
        <v>1.7949999999999999</v>
      </c>
      <c r="T2609">
        <v>1.98</v>
      </c>
      <c r="U2609">
        <v>2.0419999999999998</v>
      </c>
      <c r="V2609">
        <v>2.3029999999999999</v>
      </c>
      <c r="W2609">
        <v>2.5230000000000001</v>
      </c>
      <c r="X2609">
        <v>2.673</v>
      </c>
      <c r="Y2609">
        <v>2.7709999999999999</v>
      </c>
      <c r="Z2609">
        <v>2.9870000000000001</v>
      </c>
      <c r="AA2609">
        <v>3.0179999999999998</v>
      </c>
      <c r="AB2609">
        <v>3.2850000000000001</v>
      </c>
      <c r="AC2609">
        <v>3.8140000000000001</v>
      </c>
      <c r="AD2609">
        <v>3.5720000000000001</v>
      </c>
      <c r="AE2609">
        <v>3.762</v>
      </c>
      <c r="AF2609">
        <v>4.0090000000000003</v>
      </c>
      <c r="AG2609">
        <v>4.3609999999999998</v>
      </c>
      <c r="AH2609">
        <v>4.6929999999999996</v>
      </c>
      <c r="AI2609">
        <v>5.04</v>
      </c>
      <c r="AJ2609">
        <v>5.3259999999999996</v>
      </c>
      <c r="AK2609">
        <v>5.44</v>
      </c>
      <c r="AL2609">
        <v>5.6150000000000002</v>
      </c>
      <c r="AM2609">
        <v>5.6139999999999999</v>
      </c>
      <c r="AN2609">
        <v>6.024</v>
      </c>
      <c r="AO2609">
        <v>6.7679999999999998</v>
      </c>
      <c r="AP2609">
        <v>7.11</v>
      </c>
      <c r="AQ2609">
        <v>7.7160000000000002</v>
      </c>
      <c r="AR2609">
        <v>8.4619999999999997</v>
      </c>
      <c r="AS2609">
        <v>9.15</v>
      </c>
      <c r="AT2609">
        <v>9.5820000000000007</v>
      </c>
      <c r="AU2609">
        <v>10.073</v>
      </c>
      <c r="AV2609">
        <v>10.708</v>
      </c>
      <c r="AW2609">
        <v>11.404</v>
      </c>
      <c r="AX2609">
        <v>12.145</v>
      </c>
      <c r="AY2609">
        <v>12.935</v>
      </c>
      <c r="AZ2609">
        <v>13.763</v>
      </c>
      <c r="BA2609">
        <v>14.657999999999999</v>
      </c>
      <c r="BB2609">
        <v>15.596</v>
      </c>
      <c r="BC2609">
        <v>2017</v>
      </c>
    </row>
    <row r="2610" spans="1:55" x14ac:dyDescent="0.25">
      <c r="A2610">
        <v>819</v>
      </c>
      <c r="B2610" t="s">
        <v>848</v>
      </c>
      <c r="C2610" t="s">
        <v>364</v>
      </c>
      <c r="D2610" t="s">
        <v>849</v>
      </c>
      <c r="E2610" t="s">
        <v>365</v>
      </c>
      <c r="F2610" t="s">
        <v>366</v>
      </c>
      <c r="G2610" t="s">
        <v>242</v>
      </c>
      <c r="H2610" t="s">
        <v>230</v>
      </c>
      <c r="I2610" t="s">
        <v>855</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-0.19400000000000001</v>
      </c>
      <c r="AP2610">
        <v>-5.7000000000000002E-2</v>
      </c>
      <c r="AQ2610">
        <v>-0.40500000000000003</v>
      </c>
      <c r="AR2610">
        <v>-0.29499999999999998</v>
      </c>
      <c r="AS2610">
        <v>-0.11799999999999999</v>
      </c>
      <c r="AT2610">
        <v>-0.14499999999999999</v>
      </c>
      <c r="AU2610">
        <v>-0.30199999999999999</v>
      </c>
      <c r="AV2610">
        <v>-0.30199999999999999</v>
      </c>
      <c r="AW2610">
        <v>-0.27200000000000002</v>
      </c>
      <c r="AX2610">
        <v>-0.25</v>
      </c>
      <c r="AY2610">
        <v>-0.23599999999999999</v>
      </c>
      <c r="AZ2610">
        <v>-0.251</v>
      </c>
      <c r="BA2610">
        <v>-0.26700000000000002</v>
      </c>
      <c r="BB2610">
        <v>-0.28399999999999997</v>
      </c>
      <c r="BC2610">
        <v>2017</v>
      </c>
    </row>
    <row r="2611" spans="1:55" x14ac:dyDescent="0.25">
      <c r="A2611">
        <v>819</v>
      </c>
      <c r="B2611" t="s">
        <v>848</v>
      </c>
      <c r="C2611" t="s">
        <v>368</v>
      </c>
      <c r="D2611" t="s">
        <v>849</v>
      </c>
      <c r="E2611" t="s">
        <v>365</v>
      </c>
      <c r="F2611" t="s">
        <v>366</v>
      </c>
      <c r="G2611" t="s">
        <v>282</v>
      </c>
      <c r="I2611" t="s">
        <v>369</v>
      </c>
      <c r="J2611">
        <v>-3.3359999999999999</v>
      </c>
      <c r="K2611">
        <v>-14.29</v>
      </c>
      <c r="L2611">
        <v>-9.7129999999999992</v>
      </c>
      <c r="M2611">
        <v>-9.2110000000000003</v>
      </c>
      <c r="N2611">
        <v>-5.66</v>
      </c>
      <c r="O2611">
        <v>-5.7359999999999998</v>
      </c>
      <c r="P2611">
        <v>-2.6619999999999999</v>
      </c>
      <c r="Q2611">
        <v>1.6259999999999999</v>
      </c>
      <c r="R2611">
        <v>5.86</v>
      </c>
      <c r="S2611">
        <v>-1.349</v>
      </c>
      <c r="T2611">
        <v>-9.9380000000000006</v>
      </c>
      <c r="U2611">
        <v>-5.335</v>
      </c>
      <c r="V2611">
        <v>-2.6219999999999999</v>
      </c>
      <c r="W2611">
        <v>-5.5110000000000001</v>
      </c>
      <c r="X2611">
        <v>-2.0030000000000001</v>
      </c>
      <c r="Y2611">
        <v>-1.585</v>
      </c>
      <c r="Z2611">
        <v>0.88100000000000001</v>
      </c>
      <c r="AA2611">
        <v>-2.8740000000000001</v>
      </c>
      <c r="AB2611">
        <v>-0.45200000000000001</v>
      </c>
      <c r="AC2611">
        <v>-2.6</v>
      </c>
      <c r="AD2611">
        <v>-5.5179999999999998</v>
      </c>
      <c r="AE2611">
        <v>-6.7450000000000001</v>
      </c>
      <c r="AF2611">
        <v>-1.1040000000000001</v>
      </c>
      <c r="AG2611">
        <v>-6.0570000000000004</v>
      </c>
      <c r="AH2611">
        <v>-13.638999999999999</v>
      </c>
      <c r="AI2611">
        <v>-7.4459999999999997</v>
      </c>
      <c r="AJ2611">
        <v>-14.224</v>
      </c>
      <c r="AK2611">
        <v>-9.3249999999999993</v>
      </c>
      <c r="AL2611">
        <v>-15.11</v>
      </c>
      <c r="AM2611">
        <v>-4.157</v>
      </c>
      <c r="AN2611">
        <v>-4.4619999999999997</v>
      </c>
      <c r="AO2611">
        <v>-5.1440000000000001</v>
      </c>
      <c r="AP2611">
        <v>-1.4379999999999999</v>
      </c>
      <c r="AQ2611">
        <v>-9.6760000000000002</v>
      </c>
      <c r="AR2611">
        <v>-6.5890000000000004</v>
      </c>
      <c r="AS2611">
        <v>-2.706</v>
      </c>
      <c r="AT2611">
        <v>-3.1819999999999999</v>
      </c>
      <c r="AU2611">
        <v>-6.18</v>
      </c>
      <c r="AV2611">
        <v>-5.9</v>
      </c>
      <c r="AW2611">
        <v>-5.0999999999999996</v>
      </c>
      <c r="AX2611">
        <v>-4.4000000000000004</v>
      </c>
      <c r="AY2611">
        <v>-3.9</v>
      </c>
      <c r="AZ2611">
        <v>-3.9</v>
      </c>
      <c r="BA2611">
        <v>-3.9</v>
      </c>
      <c r="BB2611">
        <v>-3.9</v>
      </c>
      <c r="BC2611">
        <v>2017</v>
      </c>
    </row>
    <row r="2612" spans="1:55" x14ac:dyDescent="0.25">
      <c r="A2612">
        <v>172</v>
      </c>
      <c r="B2612" t="s">
        <v>856</v>
      </c>
      <c r="C2612" t="s">
        <v>225</v>
      </c>
      <c r="D2612" t="s">
        <v>857</v>
      </c>
      <c r="E2612" t="s">
        <v>227</v>
      </c>
      <c r="F2612" t="s">
        <v>228</v>
      </c>
      <c r="G2612" t="s">
        <v>229</v>
      </c>
      <c r="H2612" t="s">
        <v>230</v>
      </c>
      <c r="I2612" t="s">
        <v>858</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126.184</v>
      </c>
      <c r="U2612">
        <v>118.71899999999999</v>
      </c>
      <c r="V2612">
        <v>114.77200000000001</v>
      </c>
      <c r="W2612">
        <v>113.929</v>
      </c>
      <c r="X2612">
        <v>118.41800000000001</v>
      </c>
      <c r="Y2612">
        <v>123.399</v>
      </c>
      <c r="Z2612">
        <v>127.913</v>
      </c>
      <c r="AA2612">
        <v>135.911</v>
      </c>
      <c r="AB2612">
        <v>143.28800000000001</v>
      </c>
      <c r="AC2612">
        <v>149.65600000000001</v>
      </c>
      <c r="AD2612">
        <v>158.089</v>
      </c>
      <c r="AE2612">
        <v>162.16999999999999</v>
      </c>
      <c r="AF2612">
        <v>164.89500000000001</v>
      </c>
      <c r="AG2612">
        <v>168.18299999999999</v>
      </c>
      <c r="AH2612">
        <v>174.786</v>
      </c>
      <c r="AI2612">
        <v>179.64599999999999</v>
      </c>
      <c r="AJ2612">
        <v>186.93</v>
      </c>
      <c r="AK2612">
        <v>196.62299999999999</v>
      </c>
      <c r="AL2612">
        <v>198.04</v>
      </c>
      <c r="AM2612">
        <v>181.66399999999999</v>
      </c>
      <c r="AN2612">
        <v>187.1</v>
      </c>
      <c r="AO2612">
        <v>191.91</v>
      </c>
      <c r="AP2612">
        <v>189.173</v>
      </c>
      <c r="AQ2612">
        <v>187.738</v>
      </c>
      <c r="AR2612">
        <v>186.55199999999999</v>
      </c>
      <c r="AS2612">
        <v>186.804</v>
      </c>
      <c r="AT2612">
        <v>191.43199999999999</v>
      </c>
      <c r="AU2612">
        <v>196.78700000000001</v>
      </c>
      <c r="AV2612">
        <v>201.56700000000001</v>
      </c>
      <c r="AW2612">
        <v>205.48400000000001</v>
      </c>
      <c r="AX2612">
        <v>209.042</v>
      </c>
      <c r="AY2612">
        <v>211.953</v>
      </c>
      <c r="AZ2612">
        <v>214.61699999999999</v>
      </c>
      <c r="BA2612">
        <v>217.33</v>
      </c>
      <c r="BB2612">
        <v>220.072</v>
      </c>
      <c r="BC2612">
        <v>2018</v>
      </c>
    </row>
    <row r="2613" spans="1:55" x14ac:dyDescent="0.25">
      <c r="A2613">
        <v>172</v>
      </c>
      <c r="B2613" t="s">
        <v>856</v>
      </c>
      <c r="C2613" t="s">
        <v>233</v>
      </c>
      <c r="D2613" t="s">
        <v>857</v>
      </c>
      <c r="E2613" t="s">
        <v>227</v>
      </c>
      <c r="F2613" t="s">
        <v>234</v>
      </c>
      <c r="G2613" t="s">
        <v>235</v>
      </c>
      <c r="I2613" t="s">
        <v>236</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0.67900000000000005</v>
      </c>
      <c r="U2613">
        <v>-5.9160000000000004</v>
      </c>
      <c r="V2613">
        <v>-3.3250000000000002</v>
      </c>
      <c r="W2613">
        <v>-0.73399999999999999</v>
      </c>
      <c r="X2613">
        <v>3.94</v>
      </c>
      <c r="Y2613">
        <v>4.2060000000000004</v>
      </c>
      <c r="Z2613">
        <v>3.6579999999999999</v>
      </c>
      <c r="AA2613">
        <v>6.2530000000000001</v>
      </c>
      <c r="AB2613">
        <v>5.4279999999999999</v>
      </c>
      <c r="AC2613">
        <v>4.444</v>
      </c>
      <c r="AD2613">
        <v>5.6349999999999998</v>
      </c>
      <c r="AE2613">
        <v>2.581</v>
      </c>
      <c r="AF2613">
        <v>1.68</v>
      </c>
      <c r="AG2613">
        <v>1.994</v>
      </c>
      <c r="AH2613">
        <v>3.9260000000000002</v>
      </c>
      <c r="AI2613">
        <v>2.7810000000000001</v>
      </c>
      <c r="AJ2613">
        <v>4.0549999999999997</v>
      </c>
      <c r="AK2613">
        <v>5.1849999999999996</v>
      </c>
      <c r="AL2613">
        <v>0.72099999999999997</v>
      </c>
      <c r="AM2613">
        <v>-8.2690000000000001</v>
      </c>
      <c r="AN2613">
        <v>2.992</v>
      </c>
      <c r="AO2613">
        <v>2.5710000000000002</v>
      </c>
      <c r="AP2613">
        <v>-1.4259999999999999</v>
      </c>
      <c r="AQ2613">
        <v>-0.75900000000000001</v>
      </c>
      <c r="AR2613">
        <v>-0.63200000000000001</v>
      </c>
      <c r="AS2613">
        <v>0.13500000000000001</v>
      </c>
      <c r="AT2613">
        <v>2.4769999999999999</v>
      </c>
      <c r="AU2613">
        <v>2.7970000000000002</v>
      </c>
      <c r="AV2613">
        <v>2.4289999999999998</v>
      </c>
      <c r="AW2613">
        <v>1.9430000000000001</v>
      </c>
      <c r="AX2613">
        <v>1.7310000000000001</v>
      </c>
      <c r="AY2613">
        <v>1.393</v>
      </c>
      <c r="AZ2613">
        <v>1.2569999999999999</v>
      </c>
      <c r="BA2613">
        <v>1.264</v>
      </c>
      <c r="BB2613">
        <v>1.262</v>
      </c>
      <c r="BC2613">
        <v>2018</v>
      </c>
    </row>
    <row r="2614" spans="1:55" x14ac:dyDescent="0.25">
      <c r="A2614">
        <v>172</v>
      </c>
      <c r="B2614" t="s">
        <v>856</v>
      </c>
      <c r="C2614" t="s">
        <v>237</v>
      </c>
      <c r="D2614" t="s">
        <v>857</v>
      </c>
      <c r="E2614" t="s">
        <v>238</v>
      </c>
      <c r="F2614" t="s">
        <v>239</v>
      </c>
      <c r="G2614" t="s">
        <v>229</v>
      </c>
      <c r="H2614" t="s">
        <v>230</v>
      </c>
      <c r="I2614" t="s">
        <v>858</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91.01</v>
      </c>
      <c r="U2614">
        <v>86.962000000000003</v>
      </c>
      <c r="V2614">
        <v>84.852000000000004</v>
      </c>
      <c r="W2614">
        <v>85.748000000000005</v>
      </c>
      <c r="X2614">
        <v>90.768000000000001</v>
      </c>
      <c r="Y2614">
        <v>98.555999999999997</v>
      </c>
      <c r="Z2614">
        <v>102.06</v>
      </c>
      <c r="AA2614">
        <v>110.738</v>
      </c>
      <c r="AB2614">
        <v>120.38200000000001</v>
      </c>
      <c r="AC2614">
        <v>126.923</v>
      </c>
      <c r="AD2614">
        <v>136.261</v>
      </c>
      <c r="AE2614">
        <v>144.43700000000001</v>
      </c>
      <c r="AF2614">
        <v>148.28899999999999</v>
      </c>
      <c r="AG2614">
        <v>151.56899999999999</v>
      </c>
      <c r="AH2614">
        <v>158.477</v>
      </c>
      <c r="AI2614">
        <v>164.387</v>
      </c>
      <c r="AJ2614">
        <v>172.614</v>
      </c>
      <c r="AK2614">
        <v>186.584</v>
      </c>
      <c r="AL2614">
        <v>193.71100000000001</v>
      </c>
      <c r="AM2614">
        <v>181.029</v>
      </c>
      <c r="AN2614">
        <v>187.1</v>
      </c>
      <c r="AO2614">
        <v>196.869</v>
      </c>
      <c r="AP2614">
        <v>199.79300000000001</v>
      </c>
      <c r="AQ2614">
        <v>203.33799999999999</v>
      </c>
      <c r="AR2614">
        <v>205.47399999999999</v>
      </c>
      <c r="AS2614">
        <v>209.60400000000001</v>
      </c>
      <c r="AT2614">
        <v>216.11099999999999</v>
      </c>
      <c r="AU2614">
        <v>223.893</v>
      </c>
      <c r="AV2614">
        <v>233.03700000000001</v>
      </c>
      <c r="AW2614">
        <v>241.149</v>
      </c>
      <c r="AX2614">
        <v>249.44200000000001</v>
      </c>
      <c r="AY2614">
        <v>257.59100000000001</v>
      </c>
      <c r="AZ2614">
        <v>265.45999999999998</v>
      </c>
      <c r="BA2614">
        <v>274.27300000000002</v>
      </c>
      <c r="BB2614">
        <v>283.37299999999999</v>
      </c>
      <c r="BC2614">
        <v>2018</v>
      </c>
    </row>
    <row r="2615" spans="1:55" x14ac:dyDescent="0.25">
      <c r="A2615">
        <v>172</v>
      </c>
      <c r="B2615" t="s">
        <v>856</v>
      </c>
      <c r="C2615" t="s">
        <v>240</v>
      </c>
      <c r="D2615" t="s">
        <v>857</v>
      </c>
      <c r="E2615" t="s">
        <v>238</v>
      </c>
      <c r="F2615" t="s">
        <v>241</v>
      </c>
      <c r="G2615" t="s">
        <v>242</v>
      </c>
      <c r="H2615" t="s">
        <v>230</v>
      </c>
      <c r="I2615" t="s">
        <v>243</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141.797</v>
      </c>
      <c r="U2615">
        <v>128.28700000000001</v>
      </c>
      <c r="V2615">
        <v>113.227</v>
      </c>
      <c r="W2615">
        <v>89.320999999999998</v>
      </c>
      <c r="X2615">
        <v>103.76</v>
      </c>
      <c r="Y2615">
        <v>134.34899999999999</v>
      </c>
      <c r="Z2615">
        <v>132.15299999999999</v>
      </c>
      <c r="AA2615">
        <v>126.997</v>
      </c>
      <c r="AB2615">
        <v>134.11000000000001</v>
      </c>
      <c r="AC2615">
        <v>135.4</v>
      </c>
      <c r="AD2615">
        <v>125.883</v>
      </c>
      <c r="AE2615">
        <v>129.33799999999999</v>
      </c>
      <c r="AF2615">
        <v>139.98400000000001</v>
      </c>
      <c r="AG2615">
        <v>171.36500000000001</v>
      </c>
      <c r="AH2615">
        <v>196.97499999999999</v>
      </c>
      <c r="AI2615">
        <v>204.767</v>
      </c>
      <c r="AJ2615">
        <v>216.733</v>
      </c>
      <c r="AK2615">
        <v>255.739</v>
      </c>
      <c r="AL2615">
        <v>285.08699999999999</v>
      </c>
      <c r="AM2615">
        <v>252.137</v>
      </c>
      <c r="AN2615">
        <v>248.262</v>
      </c>
      <c r="AO2615">
        <v>273.92500000000001</v>
      </c>
      <c r="AP2615">
        <v>256.84899999999999</v>
      </c>
      <c r="AQ2615">
        <v>270.065</v>
      </c>
      <c r="AR2615">
        <v>273.04199999999997</v>
      </c>
      <c r="AS2615">
        <v>232.58199999999999</v>
      </c>
      <c r="AT2615">
        <v>239.15</v>
      </c>
      <c r="AU2615">
        <v>252.809</v>
      </c>
      <c r="AV2615">
        <v>275.32100000000003</v>
      </c>
      <c r="AW2615">
        <v>276.572</v>
      </c>
      <c r="AX2615">
        <v>289.24299999999999</v>
      </c>
      <c r="AY2615">
        <v>300.44099999999997</v>
      </c>
      <c r="AZ2615">
        <v>311.62299999999999</v>
      </c>
      <c r="BA2615">
        <v>323.31799999999998</v>
      </c>
      <c r="BB2615">
        <v>336.21899999999999</v>
      </c>
      <c r="BC2615">
        <v>2018</v>
      </c>
    </row>
    <row r="2616" spans="1:55" x14ac:dyDescent="0.25">
      <c r="A2616">
        <v>172</v>
      </c>
      <c r="B2616" t="s">
        <v>856</v>
      </c>
      <c r="C2616" t="s">
        <v>244</v>
      </c>
      <c r="D2616" t="s">
        <v>857</v>
      </c>
      <c r="E2616" t="s">
        <v>238</v>
      </c>
      <c r="F2616" t="s">
        <v>245</v>
      </c>
      <c r="G2616" t="s">
        <v>246</v>
      </c>
      <c r="H2616" t="s">
        <v>230</v>
      </c>
      <c r="I2616" t="s">
        <v>243</v>
      </c>
      <c r="J2616">
        <v>45.121000000000002</v>
      </c>
      <c r="K2616">
        <v>50.029000000000003</v>
      </c>
      <c r="L2616">
        <v>54.76</v>
      </c>
      <c r="M2616">
        <v>58.680999999999997</v>
      </c>
      <c r="N2616">
        <v>62.752000000000002</v>
      </c>
      <c r="O2616">
        <v>67.025999999999996</v>
      </c>
      <c r="P2616">
        <v>70.239999999999995</v>
      </c>
      <c r="Q2616">
        <v>74.539000000000001</v>
      </c>
      <c r="R2616">
        <v>81.188999999999993</v>
      </c>
      <c r="S2616">
        <v>88.664000000000001</v>
      </c>
      <c r="T2616">
        <v>92.606999999999999</v>
      </c>
      <c r="U2616">
        <v>90.075000000000003</v>
      </c>
      <c r="V2616">
        <v>89.064999999999998</v>
      </c>
      <c r="W2616">
        <v>90.504999999999995</v>
      </c>
      <c r="X2616">
        <v>96.08</v>
      </c>
      <c r="Y2616">
        <v>102.221</v>
      </c>
      <c r="Z2616">
        <v>107.9</v>
      </c>
      <c r="AA2616">
        <v>116.624</v>
      </c>
      <c r="AB2616">
        <v>124.33799999999999</v>
      </c>
      <c r="AC2616">
        <v>131.739</v>
      </c>
      <c r="AD2616">
        <v>142.273</v>
      </c>
      <c r="AE2616">
        <v>149.14699999999999</v>
      </c>
      <c r="AF2616">
        <v>154.05199999999999</v>
      </c>
      <c r="AG2616">
        <v>160.042</v>
      </c>
      <c r="AH2616">
        <v>170.803</v>
      </c>
      <c r="AI2616">
        <v>181.02</v>
      </c>
      <c r="AJ2616">
        <v>194.06</v>
      </c>
      <c r="AK2616">
        <v>209.607</v>
      </c>
      <c r="AL2616">
        <v>215.22300000000001</v>
      </c>
      <c r="AM2616">
        <v>198.93199999999999</v>
      </c>
      <c r="AN2616">
        <v>207.27199999999999</v>
      </c>
      <c r="AO2616">
        <v>217.041</v>
      </c>
      <c r="AP2616">
        <v>218.05</v>
      </c>
      <c r="AQ2616">
        <v>220.19200000000001</v>
      </c>
      <c r="AR2616">
        <v>222.941</v>
      </c>
      <c r="AS2616">
        <v>225.63</v>
      </c>
      <c r="AT2616">
        <v>233.74700000000001</v>
      </c>
      <c r="AU2616">
        <v>244.85400000000001</v>
      </c>
      <c r="AV2616">
        <v>256.45600000000002</v>
      </c>
      <c r="AW2616">
        <v>266.08800000000002</v>
      </c>
      <c r="AX2616">
        <v>276.34800000000001</v>
      </c>
      <c r="AY2616">
        <v>286.02199999999999</v>
      </c>
      <c r="AZ2616">
        <v>295.60899999999998</v>
      </c>
      <c r="BA2616">
        <v>305.54899999999998</v>
      </c>
      <c r="BB2616">
        <v>315.88</v>
      </c>
      <c r="BC2616">
        <v>2018</v>
      </c>
    </row>
    <row r="2617" spans="1:55" x14ac:dyDescent="0.25">
      <c r="A2617">
        <v>172</v>
      </c>
      <c r="B2617" t="s">
        <v>856</v>
      </c>
      <c r="C2617" t="s">
        <v>247</v>
      </c>
      <c r="D2617" t="s">
        <v>857</v>
      </c>
      <c r="E2617" t="s">
        <v>248</v>
      </c>
      <c r="F2617" t="s">
        <v>249</v>
      </c>
      <c r="G2617" t="s">
        <v>250</v>
      </c>
      <c r="I2617" t="s">
        <v>251</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72.125</v>
      </c>
      <c r="U2617">
        <v>73.25</v>
      </c>
      <c r="V2617">
        <v>73.930999999999997</v>
      </c>
      <c r="W2617">
        <v>75.263999999999996</v>
      </c>
      <c r="X2617">
        <v>76.650999999999996</v>
      </c>
      <c r="Y2617">
        <v>79.867999999999995</v>
      </c>
      <c r="Z2617">
        <v>79.789000000000001</v>
      </c>
      <c r="AA2617">
        <v>81.477999999999994</v>
      </c>
      <c r="AB2617">
        <v>84.013999999999996</v>
      </c>
      <c r="AC2617">
        <v>84.81</v>
      </c>
      <c r="AD2617">
        <v>86.192999999999998</v>
      </c>
      <c r="AE2617">
        <v>89.064999999999998</v>
      </c>
      <c r="AF2617">
        <v>89.929000000000002</v>
      </c>
      <c r="AG2617">
        <v>90.120999999999995</v>
      </c>
      <c r="AH2617">
        <v>90.668999999999997</v>
      </c>
      <c r="AI2617">
        <v>91.506</v>
      </c>
      <c r="AJ2617">
        <v>92.341999999999999</v>
      </c>
      <c r="AK2617">
        <v>94.894000000000005</v>
      </c>
      <c r="AL2617">
        <v>97.813999999999993</v>
      </c>
      <c r="AM2617">
        <v>99.65</v>
      </c>
      <c r="AN2617">
        <v>100</v>
      </c>
      <c r="AO2617">
        <v>102.584</v>
      </c>
      <c r="AP2617">
        <v>105.614</v>
      </c>
      <c r="AQ2617">
        <v>108.309</v>
      </c>
      <c r="AR2617">
        <v>110.143</v>
      </c>
      <c r="AS2617">
        <v>112.205</v>
      </c>
      <c r="AT2617">
        <v>112.892</v>
      </c>
      <c r="AU2617">
        <v>113.774</v>
      </c>
      <c r="AV2617">
        <v>115.613</v>
      </c>
      <c r="AW2617">
        <v>117.357</v>
      </c>
      <c r="AX2617">
        <v>119.327</v>
      </c>
      <c r="AY2617">
        <v>121.532</v>
      </c>
      <c r="AZ2617">
        <v>123.69</v>
      </c>
      <c r="BA2617">
        <v>126.20099999999999</v>
      </c>
      <c r="BB2617">
        <v>128.76300000000001</v>
      </c>
      <c r="BC2617">
        <v>2018</v>
      </c>
    </row>
    <row r="2618" spans="1:55" x14ac:dyDescent="0.25">
      <c r="A2618">
        <v>172</v>
      </c>
      <c r="B2618" t="s">
        <v>856</v>
      </c>
      <c r="C2618" t="s">
        <v>252</v>
      </c>
      <c r="D2618" t="s">
        <v>857</v>
      </c>
      <c r="E2618" t="s">
        <v>253</v>
      </c>
      <c r="F2618" t="s">
        <v>254</v>
      </c>
      <c r="G2618" t="s">
        <v>229</v>
      </c>
      <c r="H2618" t="s">
        <v>220</v>
      </c>
      <c r="I2618" t="s">
        <v>255</v>
      </c>
      <c r="J2618" s="52">
        <v>19407.95</v>
      </c>
      <c r="K2618" s="52">
        <v>19591.34</v>
      </c>
      <c r="L2618" s="52">
        <v>20093.93</v>
      </c>
      <c r="M2618" s="52">
        <v>20594.77</v>
      </c>
      <c r="N2618" s="52">
        <v>21133.68</v>
      </c>
      <c r="O2618" s="52">
        <v>21774.31</v>
      </c>
      <c r="P2618" s="52">
        <v>22290.880000000001</v>
      </c>
      <c r="Q2618" s="52">
        <v>23014.05</v>
      </c>
      <c r="R2618" s="52">
        <v>24149.75</v>
      </c>
      <c r="S2618" s="52">
        <v>25297.52</v>
      </c>
      <c r="T2618" s="52">
        <v>25366.76</v>
      </c>
      <c r="U2618" s="52">
        <v>23751.03</v>
      </c>
      <c r="V2618" s="52">
        <v>22822.02</v>
      </c>
      <c r="W2618" s="52">
        <v>22537.96</v>
      </c>
      <c r="X2618" s="52">
        <v>23320.22</v>
      </c>
      <c r="Y2618" s="52">
        <v>24201.8</v>
      </c>
      <c r="Z2618" s="52">
        <v>24998.51</v>
      </c>
      <c r="AA2618" s="52">
        <v>26481.4</v>
      </c>
      <c r="AB2618" s="52">
        <v>27837.24</v>
      </c>
      <c r="AC2618" s="52">
        <v>29005.09</v>
      </c>
      <c r="AD2618" s="52">
        <v>30570.44</v>
      </c>
      <c r="AE2618" s="52">
        <v>31300.21</v>
      </c>
      <c r="AF2618" s="52">
        <v>31741.7</v>
      </c>
      <c r="AG2618" s="52">
        <v>32303.78</v>
      </c>
      <c r="AH2618" s="52">
        <v>33485.629999999997</v>
      </c>
      <c r="AI2618" s="52">
        <v>34305.78</v>
      </c>
      <c r="AJ2618" s="52">
        <v>35567.910000000003</v>
      </c>
      <c r="AK2618" s="52">
        <v>37260.69</v>
      </c>
      <c r="AL2618" s="52">
        <v>37362.629999999997</v>
      </c>
      <c r="AM2618" s="52">
        <v>34106.89</v>
      </c>
      <c r="AN2618" s="52">
        <v>34962.639999999999</v>
      </c>
      <c r="AO2618" s="52">
        <v>35702.35</v>
      </c>
      <c r="AP2618" s="52">
        <v>35023.82</v>
      </c>
      <c r="AQ2618" s="52">
        <v>34595.410000000003</v>
      </c>
      <c r="AR2618" s="52">
        <v>34221.75</v>
      </c>
      <c r="AS2618" s="52">
        <v>34139.699999999997</v>
      </c>
      <c r="AT2618" s="52">
        <v>34886.32</v>
      </c>
      <c r="AU2618" s="52">
        <v>35758.019999999997</v>
      </c>
      <c r="AV2618" s="52">
        <v>36492.269999999997</v>
      </c>
      <c r="AW2618" s="52">
        <v>37071.78</v>
      </c>
      <c r="AX2618" s="52">
        <v>37587.300000000003</v>
      </c>
      <c r="AY2618" s="52">
        <v>37988.36</v>
      </c>
      <c r="AZ2618" s="52">
        <v>38347.919999999998</v>
      </c>
      <c r="BA2618" s="52">
        <v>38720.730000000003</v>
      </c>
      <c r="BB2618" s="52">
        <v>39105.129999999997</v>
      </c>
      <c r="BC2618">
        <v>2017</v>
      </c>
    </row>
    <row r="2619" spans="1:55" x14ac:dyDescent="0.25">
      <c r="A2619">
        <v>172</v>
      </c>
      <c r="B2619" t="s">
        <v>856</v>
      </c>
      <c r="C2619" t="s">
        <v>256</v>
      </c>
      <c r="D2619" t="s">
        <v>857</v>
      </c>
      <c r="E2619" t="s">
        <v>253</v>
      </c>
      <c r="F2619" t="s">
        <v>257</v>
      </c>
      <c r="G2619" t="s">
        <v>258</v>
      </c>
      <c r="H2619" t="s">
        <v>220</v>
      </c>
      <c r="I2619" t="s">
        <v>255</v>
      </c>
      <c r="J2619" s="52">
        <v>21949.51</v>
      </c>
      <c r="K2619" s="52">
        <v>22156.91</v>
      </c>
      <c r="L2619" s="52">
        <v>22725.32</v>
      </c>
      <c r="M2619" s="52">
        <v>23291.74</v>
      </c>
      <c r="N2619" s="52">
        <v>23901.22</v>
      </c>
      <c r="O2619" s="52">
        <v>24625.75</v>
      </c>
      <c r="P2619" s="52">
        <v>25209.96</v>
      </c>
      <c r="Q2619" s="52">
        <v>26027.84</v>
      </c>
      <c r="R2619" s="52">
        <v>27312.26</v>
      </c>
      <c r="S2619" s="52">
        <v>28610.34</v>
      </c>
      <c r="T2619" s="52">
        <v>28688.65</v>
      </c>
      <c r="U2619" s="52">
        <v>26861.33</v>
      </c>
      <c r="V2619" s="52">
        <v>25810.67</v>
      </c>
      <c r="W2619" s="52">
        <v>25489.41</v>
      </c>
      <c r="X2619" s="52">
        <v>26374.1</v>
      </c>
      <c r="Y2619" s="52">
        <v>27371.13</v>
      </c>
      <c r="Z2619" s="52">
        <v>28272.17</v>
      </c>
      <c r="AA2619" s="52">
        <v>29949.25</v>
      </c>
      <c r="AB2619" s="52">
        <v>31482.65</v>
      </c>
      <c r="AC2619" s="52">
        <v>32803.43</v>
      </c>
      <c r="AD2619" s="52">
        <v>34573.78</v>
      </c>
      <c r="AE2619" s="52">
        <v>35399.11</v>
      </c>
      <c r="AF2619" s="52">
        <v>35898.42</v>
      </c>
      <c r="AG2619" s="52">
        <v>36534.1</v>
      </c>
      <c r="AH2619" s="52">
        <v>37870.720000000001</v>
      </c>
      <c r="AI2619" s="52">
        <v>38798.269999999997</v>
      </c>
      <c r="AJ2619" s="52">
        <v>40225.68</v>
      </c>
      <c r="AK2619" s="52">
        <v>42140.14</v>
      </c>
      <c r="AL2619" s="52">
        <v>42255.42</v>
      </c>
      <c r="AM2619" s="52">
        <v>38573.33</v>
      </c>
      <c r="AN2619" s="52">
        <v>39541.15</v>
      </c>
      <c r="AO2619" s="52">
        <v>40377.730000000003</v>
      </c>
      <c r="AP2619" s="52">
        <v>39610.339999999997</v>
      </c>
      <c r="AQ2619" s="52">
        <v>39125.83</v>
      </c>
      <c r="AR2619" s="52">
        <v>38703.24</v>
      </c>
      <c r="AS2619" s="52">
        <v>38610.44</v>
      </c>
      <c r="AT2619" s="52">
        <v>39454.839999999997</v>
      </c>
      <c r="AU2619" s="52">
        <v>40440.69</v>
      </c>
      <c r="AV2619" s="52">
        <v>41271.089999999997</v>
      </c>
      <c r="AW2619" s="52">
        <v>41926.49</v>
      </c>
      <c r="AX2619" s="52">
        <v>42509.52</v>
      </c>
      <c r="AY2619" s="52">
        <v>42963.1</v>
      </c>
      <c r="AZ2619" s="52">
        <v>43369.75</v>
      </c>
      <c r="BA2619" s="52">
        <v>43791.38</v>
      </c>
      <c r="BB2619" s="52">
        <v>44226.11</v>
      </c>
      <c r="BC2619">
        <v>2017</v>
      </c>
    </row>
    <row r="2620" spans="1:55" x14ac:dyDescent="0.25">
      <c r="A2620">
        <v>172</v>
      </c>
      <c r="B2620" t="s">
        <v>856</v>
      </c>
      <c r="C2620" t="s">
        <v>259</v>
      </c>
      <c r="D2620" t="s">
        <v>857</v>
      </c>
      <c r="E2620" t="s">
        <v>260</v>
      </c>
      <c r="F2620" t="s">
        <v>261</v>
      </c>
      <c r="G2620" t="s">
        <v>229</v>
      </c>
      <c r="H2620" t="s">
        <v>220</v>
      </c>
      <c r="I2620" t="s">
        <v>262</v>
      </c>
      <c r="J2620" s="52">
        <v>7059.3</v>
      </c>
      <c r="K2620" s="52">
        <v>7956.51</v>
      </c>
      <c r="L2620" s="52">
        <v>8900.6</v>
      </c>
      <c r="M2620" s="52">
        <v>9870.4699999999993</v>
      </c>
      <c r="N2620" s="52">
        <v>10985.54</v>
      </c>
      <c r="O2620" s="52">
        <v>11910.09</v>
      </c>
      <c r="P2620" s="52">
        <v>12776.28</v>
      </c>
      <c r="Q2620" s="52">
        <v>13754.75</v>
      </c>
      <c r="R2620" s="52">
        <v>15541.65</v>
      </c>
      <c r="S2620" s="52">
        <v>17344.12</v>
      </c>
      <c r="T2620" s="52">
        <v>18295.740000000002</v>
      </c>
      <c r="U2620" s="52">
        <v>17397.7</v>
      </c>
      <c r="V2620" s="52">
        <v>16872.53</v>
      </c>
      <c r="W2620" s="52">
        <v>16963.07</v>
      </c>
      <c r="X2620" s="52">
        <v>17875.060000000001</v>
      </c>
      <c r="Y2620" s="52">
        <v>19329.43</v>
      </c>
      <c r="Z2620" s="52">
        <v>19945.96</v>
      </c>
      <c r="AA2620" s="52">
        <v>21576.6</v>
      </c>
      <c r="AB2620" s="52">
        <v>23387.18</v>
      </c>
      <c r="AC2620" s="52">
        <v>24599.17</v>
      </c>
      <c r="AD2620" s="52">
        <v>26349.46</v>
      </c>
      <c r="AE2620" s="52">
        <v>27877.59</v>
      </c>
      <c r="AF2620" s="52">
        <v>28545.11</v>
      </c>
      <c r="AG2620" s="52">
        <v>29112.639999999999</v>
      </c>
      <c r="AH2620" s="52">
        <v>30361.14</v>
      </c>
      <c r="AI2620" s="52">
        <v>31391.87</v>
      </c>
      <c r="AJ2620" s="52">
        <v>32843.949999999997</v>
      </c>
      <c r="AK2620" s="52">
        <v>35358.269999999997</v>
      </c>
      <c r="AL2620" s="52">
        <v>36545.910000000003</v>
      </c>
      <c r="AM2620" s="52">
        <v>33987.67</v>
      </c>
      <c r="AN2620" s="52">
        <v>34962.639999999999</v>
      </c>
      <c r="AO2620" s="52">
        <v>36624.910000000003</v>
      </c>
      <c r="AP2620" s="52">
        <v>36990.03</v>
      </c>
      <c r="AQ2620" s="52">
        <v>37470.1</v>
      </c>
      <c r="AR2620" s="52">
        <v>37692.870000000003</v>
      </c>
      <c r="AS2620" s="52">
        <v>38306.550000000003</v>
      </c>
      <c r="AT2620" s="52">
        <v>39383.79</v>
      </c>
      <c r="AU2620" s="52">
        <v>40683.43</v>
      </c>
      <c r="AV2620" s="52">
        <v>42189.73</v>
      </c>
      <c r="AW2620" s="52">
        <v>43506.2</v>
      </c>
      <c r="AX2620" s="52">
        <v>44851.66</v>
      </c>
      <c r="AY2620" s="52">
        <v>46168.07</v>
      </c>
      <c r="AZ2620" s="52">
        <v>47432.72</v>
      </c>
      <c r="BA2620" s="52">
        <v>48866.07</v>
      </c>
      <c r="BB2620" s="52">
        <v>50353.09</v>
      </c>
      <c r="BC2620">
        <v>2017</v>
      </c>
    </row>
    <row r="2621" spans="1:55" x14ac:dyDescent="0.25">
      <c r="A2621">
        <v>172</v>
      </c>
      <c r="B2621" t="s">
        <v>856</v>
      </c>
      <c r="C2621" t="s">
        <v>263</v>
      </c>
      <c r="D2621" t="s">
        <v>857</v>
      </c>
      <c r="E2621" t="s">
        <v>260</v>
      </c>
      <c r="F2621" t="s">
        <v>264</v>
      </c>
      <c r="G2621" t="s">
        <v>242</v>
      </c>
      <c r="H2621" t="s">
        <v>220</v>
      </c>
      <c r="I2621" t="s">
        <v>262</v>
      </c>
      <c r="J2621" s="52">
        <v>11257.8</v>
      </c>
      <c r="K2621" s="52">
        <v>10990.45</v>
      </c>
      <c r="L2621" s="52">
        <v>11036.94</v>
      </c>
      <c r="M2621" s="52">
        <v>10545.06</v>
      </c>
      <c r="N2621" s="52">
        <v>10889.93</v>
      </c>
      <c r="O2621" s="52">
        <v>11488.75</v>
      </c>
      <c r="P2621" s="52">
        <v>14998.34</v>
      </c>
      <c r="Q2621" s="52">
        <v>18632.080000000002</v>
      </c>
      <c r="R2621" s="52">
        <v>22122.560000000001</v>
      </c>
      <c r="S2621" s="52">
        <v>24040.639999999999</v>
      </c>
      <c r="T2621" s="52">
        <v>28505.54</v>
      </c>
      <c r="U2621" s="52">
        <v>25665.17</v>
      </c>
      <c r="V2621" s="52">
        <v>22514.81</v>
      </c>
      <c r="W2621" s="52">
        <v>17669.830000000002</v>
      </c>
      <c r="X2621" s="52">
        <v>20433.66</v>
      </c>
      <c r="Y2621" s="52">
        <v>26349.39</v>
      </c>
      <c r="Z2621" s="52">
        <v>25827.21</v>
      </c>
      <c r="AA2621" s="52">
        <v>24744.560000000001</v>
      </c>
      <c r="AB2621" s="52">
        <v>26054.15</v>
      </c>
      <c r="AC2621" s="52">
        <v>26242.13</v>
      </c>
      <c r="AD2621" s="52">
        <v>24342.6</v>
      </c>
      <c r="AE2621" s="52">
        <v>24963.42</v>
      </c>
      <c r="AF2621" s="52">
        <v>26946.52</v>
      </c>
      <c r="AG2621" s="52">
        <v>32915.019999999997</v>
      </c>
      <c r="AH2621" s="52">
        <v>37736.550000000003</v>
      </c>
      <c r="AI2621" s="52">
        <v>39103</v>
      </c>
      <c r="AJ2621" s="52">
        <v>41238.71</v>
      </c>
      <c r="AK2621" s="52">
        <v>48463.31</v>
      </c>
      <c r="AL2621" s="52">
        <v>53785.14</v>
      </c>
      <c r="AM2621" s="52">
        <v>47337.94</v>
      </c>
      <c r="AN2621" s="52">
        <v>46391.71</v>
      </c>
      <c r="AO2621" s="52">
        <v>50960.18</v>
      </c>
      <c r="AP2621" s="52">
        <v>47553.4</v>
      </c>
      <c r="AQ2621" s="52">
        <v>49766.13</v>
      </c>
      <c r="AR2621" s="52">
        <v>50087.85</v>
      </c>
      <c r="AS2621" s="52">
        <v>42505.91</v>
      </c>
      <c r="AT2621" s="52">
        <v>43582.43</v>
      </c>
      <c r="AU2621" s="52">
        <v>45937.75</v>
      </c>
      <c r="AV2621" s="52">
        <v>49845.02</v>
      </c>
      <c r="AW2621" s="52">
        <v>49897.01</v>
      </c>
      <c r="AX2621" s="52">
        <v>52008.07</v>
      </c>
      <c r="AY2621" s="52">
        <v>53848</v>
      </c>
      <c r="AZ2621" s="52">
        <v>55681.07</v>
      </c>
      <c r="BA2621" s="52">
        <v>57604.32</v>
      </c>
      <c r="BB2621" s="52">
        <v>59743.46</v>
      </c>
      <c r="BC2621">
        <v>2017</v>
      </c>
    </row>
    <row r="2622" spans="1:55" x14ac:dyDescent="0.25">
      <c r="A2622">
        <v>172</v>
      </c>
      <c r="B2622" t="s">
        <v>856</v>
      </c>
      <c r="C2622" t="s">
        <v>265</v>
      </c>
      <c r="D2622" t="s">
        <v>857</v>
      </c>
      <c r="E2622" t="s">
        <v>260</v>
      </c>
      <c r="F2622" t="s">
        <v>266</v>
      </c>
      <c r="G2622" t="s">
        <v>246</v>
      </c>
      <c r="H2622" t="s">
        <v>220</v>
      </c>
      <c r="I2622" t="s">
        <v>262</v>
      </c>
      <c r="J2622" s="52">
        <v>9456.7199999999993</v>
      </c>
      <c r="K2622" s="52">
        <v>10449.24</v>
      </c>
      <c r="L2622" s="52">
        <v>11379.49</v>
      </c>
      <c r="M2622" s="52">
        <v>12119.89</v>
      </c>
      <c r="N2622" s="52">
        <v>12885.82</v>
      </c>
      <c r="O2622" s="52">
        <v>13696.35</v>
      </c>
      <c r="P2622" s="52">
        <v>14303.54</v>
      </c>
      <c r="Q2622" s="52">
        <v>15132.84</v>
      </c>
      <c r="R2622" s="52">
        <v>16439.61</v>
      </c>
      <c r="S2622" s="52">
        <v>17896.14</v>
      </c>
      <c r="T2622" s="52">
        <v>18616.72</v>
      </c>
      <c r="U2622" s="52">
        <v>18020.47</v>
      </c>
      <c r="V2622" s="52">
        <v>17710.240000000002</v>
      </c>
      <c r="W2622" s="52">
        <v>17904.189999999999</v>
      </c>
      <c r="X2622" s="52">
        <v>18921.18</v>
      </c>
      <c r="Y2622" s="52">
        <v>20048.2</v>
      </c>
      <c r="Z2622" s="52">
        <v>21087.360000000001</v>
      </c>
      <c r="AA2622" s="52">
        <v>22723.45</v>
      </c>
      <c r="AB2622" s="52">
        <v>24155.759999999998</v>
      </c>
      <c r="AC2622" s="52">
        <v>25532.59</v>
      </c>
      <c r="AD2622" s="52">
        <v>27512.07</v>
      </c>
      <c r="AE2622" s="52">
        <v>28786.62</v>
      </c>
      <c r="AF2622" s="52">
        <v>29654.51</v>
      </c>
      <c r="AG2622" s="52">
        <v>30740.05</v>
      </c>
      <c r="AH2622" s="52">
        <v>32722.54</v>
      </c>
      <c r="AI2622" s="52">
        <v>34568.160000000003</v>
      </c>
      <c r="AJ2622" s="52">
        <v>36924.61</v>
      </c>
      <c r="AK2622" s="52">
        <v>39721.14</v>
      </c>
      <c r="AL2622" s="52">
        <v>40604.47</v>
      </c>
      <c r="AM2622" s="52">
        <v>37348.839999999997</v>
      </c>
      <c r="AN2622" s="52">
        <v>38732.050000000003</v>
      </c>
      <c r="AO2622" s="52">
        <v>40377.730000000003</v>
      </c>
      <c r="AP2622" s="52">
        <v>40370.11</v>
      </c>
      <c r="AQ2622" s="52">
        <v>40575.9</v>
      </c>
      <c r="AR2622" s="52">
        <v>40897.11</v>
      </c>
      <c r="AS2622" s="52">
        <v>41235.370000000003</v>
      </c>
      <c r="AT2622" s="52">
        <v>42597.77</v>
      </c>
      <c r="AU2622" s="52">
        <v>44492.19</v>
      </c>
      <c r="AV2622" s="52">
        <v>46429.53</v>
      </c>
      <c r="AW2622" s="52">
        <v>48005.51</v>
      </c>
      <c r="AX2622" s="52">
        <v>49689.45</v>
      </c>
      <c r="AY2622" s="52">
        <v>51263.62</v>
      </c>
      <c r="AZ2622" s="52">
        <v>52819.65</v>
      </c>
      <c r="BA2622" s="52">
        <v>54438.38</v>
      </c>
      <c r="BB2622" s="52">
        <v>56129.41</v>
      </c>
      <c r="BC2622">
        <v>2017</v>
      </c>
    </row>
    <row r="2623" spans="1:55" x14ac:dyDescent="0.25">
      <c r="A2623">
        <v>172</v>
      </c>
      <c r="B2623" t="s">
        <v>856</v>
      </c>
      <c r="C2623" t="s">
        <v>267</v>
      </c>
      <c r="D2623" t="s">
        <v>857</v>
      </c>
      <c r="E2623" t="s">
        <v>268</v>
      </c>
      <c r="F2623" t="s">
        <v>269</v>
      </c>
      <c r="G2623" t="s">
        <v>270</v>
      </c>
      <c r="I2623" t="s">
        <v>236</v>
      </c>
      <c r="J2623">
        <v>1.7050000000000001</v>
      </c>
      <c r="K2623">
        <v>-0.59599999999999997</v>
      </c>
      <c r="L2623">
        <v>-1.083</v>
      </c>
      <c r="M2623">
        <v>-1.1379999999999999</v>
      </c>
      <c r="N2623">
        <v>-1.0369999999999999</v>
      </c>
      <c r="O2623">
        <v>-0.92200000000000004</v>
      </c>
      <c r="P2623">
        <v>-0.84099999999999997</v>
      </c>
      <c r="Q2623">
        <v>1.84</v>
      </c>
      <c r="R2623">
        <v>4.9160000000000004</v>
      </c>
      <c r="S2623">
        <v>6.8639999999999999</v>
      </c>
      <c r="T2623">
        <v>4.8529999999999998</v>
      </c>
      <c r="U2623">
        <v>-1.93</v>
      </c>
      <c r="V2623">
        <v>-5.4809999999999999</v>
      </c>
      <c r="W2623">
        <v>-6.9980000000000002</v>
      </c>
      <c r="X2623">
        <v>-4.6609999999999996</v>
      </c>
      <c r="Y2623">
        <v>-3.298</v>
      </c>
      <c r="Z2623">
        <v>-2.649</v>
      </c>
      <c r="AA2623">
        <v>0.374</v>
      </c>
      <c r="AB2623">
        <v>1.5980000000000001</v>
      </c>
      <c r="AC2623">
        <v>1.2789999999999999</v>
      </c>
      <c r="AD2623">
        <v>2.524</v>
      </c>
      <c r="AE2623">
        <v>1.4139999999999999</v>
      </c>
      <c r="AF2623">
        <v>6.2E-2</v>
      </c>
      <c r="AG2623">
        <v>-0.32600000000000001</v>
      </c>
      <c r="AH2623">
        <v>1.2749999999999999</v>
      </c>
      <c r="AI2623">
        <v>1.2270000000000001</v>
      </c>
      <c r="AJ2623">
        <v>2.8610000000000002</v>
      </c>
      <c r="AK2623">
        <v>5.7859999999999996</v>
      </c>
      <c r="AL2623">
        <v>4.6520000000000001</v>
      </c>
      <c r="AM2623">
        <v>-3.9129999999999998</v>
      </c>
      <c r="AN2623">
        <v>-1.23</v>
      </c>
      <c r="AO2623">
        <v>0.79900000000000004</v>
      </c>
      <c r="AP2623">
        <v>-1.0389999999999999</v>
      </c>
      <c r="AQ2623">
        <v>-2.44</v>
      </c>
      <c r="AR2623">
        <v>-3.6890000000000001</v>
      </c>
      <c r="AS2623">
        <v>-4.2859999999999996</v>
      </c>
      <c r="AT2623">
        <v>-2.8490000000000002</v>
      </c>
      <c r="AU2623">
        <v>-1.4730000000000001</v>
      </c>
      <c r="AV2623">
        <v>-0.437</v>
      </c>
      <c r="AW2623">
        <v>1.4999999999999999E-2</v>
      </c>
      <c r="AX2623">
        <v>0.151</v>
      </c>
      <c r="AY2623" t="s">
        <v>232</v>
      </c>
      <c r="AZ2623" t="s">
        <v>232</v>
      </c>
      <c r="BA2623" t="s">
        <v>232</v>
      </c>
      <c r="BB2623" t="s">
        <v>232</v>
      </c>
      <c r="BC2623">
        <v>2018</v>
      </c>
    </row>
    <row r="2624" spans="1:55" x14ac:dyDescent="0.25">
      <c r="A2624">
        <v>172</v>
      </c>
      <c r="B2624" t="s">
        <v>856</v>
      </c>
      <c r="C2624" t="s">
        <v>271</v>
      </c>
      <c r="D2624" t="s">
        <v>857</v>
      </c>
      <c r="E2624" t="s">
        <v>272</v>
      </c>
      <c r="F2624" t="s">
        <v>273</v>
      </c>
      <c r="G2624" t="s">
        <v>274</v>
      </c>
      <c r="I2624" t="s">
        <v>243</v>
      </c>
      <c r="J2624">
        <v>0.34</v>
      </c>
      <c r="K2624">
        <v>0.33900000000000002</v>
      </c>
      <c r="L2624">
        <v>0.34799999999999998</v>
      </c>
      <c r="M2624">
        <v>0.35</v>
      </c>
      <c r="N2624">
        <v>0.34599999999999997</v>
      </c>
      <c r="O2624">
        <v>0.34599999999999997</v>
      </c>
      <c r="P2624">
        <v>0.34399999999999997</v>
      </c>
      <c r="Q2624">
        <v>0.34300000000000003</v>
      </c>
      <c r="R2624">
        <v>0.34499999999999997</v>
      </c>
      <c r="S2624">
        <v>0.35</v>
      </c>
      <c r="T2624">
        <v>0.33800000000000002</v>
      </c>
      <c r="U2624">
        <v>0.311</v>
      </c>
      <c r="V2624">
        <v>0.27</v>
      </c>
      <c r="W2624">
        <v>0.26300000000000001</v>
      </c>
      <c r="X2624">
        <v>0.26500000000000001</v>
      </c>
      <c r="Y2624">
        <v>0.26700000000000002</v>
      </c>
      <c r="Z2624">
        <v>0.26600000000000001</v>
      </c>
      <c r="AA2624">
        <v>0.27200000000000002</v>
      </c>
      <c r="AB2624">
        <v>0.27900000000000003</v>
      </c>
      <c r="AC2624">
        <v>0.28199999999999997</v>
      </c>
      <c r="AD2624">
        <v>0.28399999999999997</v>
      </c>
      <c r="AE2624">
        <v>0.28399999999999997</v>
      </c>
      <c r="AF2624">
        <v>0.28100000000000003</v>
      </c>
      <c r="AG2624">
        <v>0.27500000000000002</v>
      </c>
      <c r="AH2624">
        <v>0.27200000000000002</v>
      </c>
      <c r="AI2624">
        <v>0.26700000000000002</v>
      </c>
      <c r="AJ2624">
        <v>0.26300000000000001</v>
      </c>
      <c r="AK2624">
        <v>0.26300000000000001</v>
      </c>
      <c r="AL2624">
        <v>0.25700000000000001</v>
      </c>
      <c r="AM2624">
        <v>0.23699999999999999</v>
      </c>
      <c r="AN2624">
        <v>0.23200000000000001</v>
      </c>
      <c r="AO2624">
        <v>0.22800000000000001</v>
      </c>
      <c r="AP2624">
        <v>0.218</v>
      </c>
      <c r="AQ2624">
        <v>0.20899999999999999</v>
      </c>
      <c r="AR2624">
        <v>0.20100000000000001</v>
      </c>
      <c r="AS2624">
        <v>0.19500000000000001</v>
      </c>
      <c r="AT2624">
        <v>0.193</v>
      </c>
      <c r="AU2624">
        <v>0.192</v>
      </c>
      <c r="AV2624">
        <v>0.19</v>
      </c>
      <c r="AW2624">
        <v>0.187</v>
      </c>
      <c r="AX2624">
        <v>0.184</v>
      </c>
      <c r="AY2624">
        <v>0.18</v>
      </c>
      <c r="AZ2624">
        <v>0.17599999999999999</v>
      </c>
      <c r="BA2624">
        <v>0.17199999999999999</v>
      </c>
      <c r="BB2624">
        <v>0.16800000000000001</v>
      </c>
      <c r="BC2624">
        <v>2018</v>
      </c>
    </row>
    <row r="2625" spans="1:55" x14ac:dyDescent="0.25">
      <c r="A2625">
        <v>172</v>
      </c>
      <c r="B2625" t="s">
        <v>856</v>
      </c>
      <c r="C2625" t="s">
        <v>275</v>
      </c>
      <c r="D2625" t="s">
        <v>857</v>
      </c>
      <c r="E2625" t="s">
        <v>276</v>
      </c>
      <c r="F2625" t="s">
        <v>277</v>
      </c>
      <c r="G2625" t="s">
        <v>278</v>
      </c>
      <c r="I2625" t="s">
        <v>243</v>
      </c>
      <c r="J2625">
        <v>0.746</v>
      </c>
      <c r="K2625">
        <v>0.76100000000000001</v>
      </c>
      <c r="L2625">
        <v>0.78200000000000003</v>
      </c>
      <c r="M2625">
        <v>0.81399999999999995</v>
      </c>
      <c r="N2625">
        <v>0.85299999999999998</v>
      </c>
      <c r="O2625">
        <v>0.87</v>
      </c>
      <c r="P2625">
        <v>0.89300000000000002</v>
      </c>
      <c r="Q2625">
        <v>0.90900000000000003</v>
      </c>
      <c r="R2625">
        <v>0.94499999999999995</v>
      </c>
      <c r="S2625">
        <v>0.96899999999999997</v>
      </c>
      <c r="T2625">
        <v>0.98299999999999998</v>
      </c>
      <c r="U2625">
        <v>0.96499999999999997</v>
      </c>
      <c r="V2625">
        <v>0.95299999999999996</v>
      </c>
      <c r="W2625">
        <v>0.94699999999999995</v>
      </c>
      <c r="X2625">
        <v>0.94499999999999995</v>
      </c>
      <c r="Y2625">
        <v>0.96399999999999997</v>
      </c>
      <c r="Z2625">
        <v>0.94599999999999995</v>
      </c>
      <c r="AA2625">
        <v>0.95</v>
      </c>
      <c r="AB2625">
        <v>0.96799999999999997</v>
      </c>
      <c r="AC2625">
        <v>0.96299999999999997</v>
      </c>
      <c r="AD2625">
        <v>0.95799999999999996</v>
      </c>
      <c r="AE2625">
        <v>0.96799999999999997</v>
      </c>
      <c r="AF2625">
        <v>0.96299999999999997</v>
      </c>
      <c r="AG2625">
        <v>0.94699999999999995</v>
      </c>
      <c r="AH2625">
        <v>0.92800000000000005</v>
      </c>
      <c r="AI2625">
        <v>0.90800000000000003</v>
      </c>
      <c r="AJ2625">
        <v>0.88900000000000001</v>
      </c>
      <c r="AK2625">
        <v>0.89</v>
      </c>
      <c r="AL2625">
        <v>0.9</v>
      </c>
      <c r="AM2625">
        <v>0.91</v>
      </c>
      <c r="AN2625">
        <v>0.90300000000000002</v>
      </c>
      <c r="AO2625">
        <v>0.90700000000000003</v>
      </c>
      <c r="AP2625">
        <v>0.91600000000000004</v>
      </c>
      <c r="AQ2625">
        <v>0.92300000000000004</v>
      </c>
      <c r="AR2625">
        <v>0.92200000000000004</v>
      </c>
      <c r="AS2625">
        <v>0.92900000000000005</v>
      </c>
      <c r="AT2625">
        <v>0.92500000000000004</v>
      </c>
      <c r="AU2625">
        <v>0.91400000000000003</v>
      </c>
      <c r="AV2625">
        <v>0.90900000000000003</v>
      </c>
      <c r="AW2625">
        <v>0.90600000000000003</v>
      </c>
      <c r="AX2625">
        <v>0.90300000000000002</v>
      </c>
      <c r="AY2625">
        <v>0.90100000000000002</v>
      </c>
      <c r="AZ2625">
        <v>0.89800000000000002</v>
      </c>
      <c r="BA2625">
        <v>0.89800000000000002</v>
      </c>
      <c r="BB2625">
        <v>0.89700000000000002</v>
      </c>
      <c r="BC2625">
        <v>2018</v>
      </c>
    </row>
    <row r="2626" spans="1:55" x14ac:dyDescent="0.25">
      <c r="A2626">
        <v>172</v>
      </c>
      <c r="B2626" t="s">
        <v>856</v>
      </c>
      <c r="C2626" t="s">
        <v>279</v>
      </c>
      <c r="D2626" t="s">
        <v>857</v>
      </c>
      <c r="E2626" t="s">
        <v>280</v>
      </c>
      <c r="F2626" t="s">
        <v>281</v>
      </c>
      <c r="G2626" t="s">
        <v>282</v>
      </c>
      <c r="I2626" t="s">
        <v>858</v>
      </c>
      <c r="J2626">
        <v>31.224</v>
      </c>
      <c r="K2626">
        <v>28.376999999999999</v>
      </c>
      <c r="L2626">
        <v>28.654</v>
      </c>
      <c r="M2626">
        <v>28.372</v>
      </c>
      <c r="N2626">
        <v>27.207999999999998</v>
      </c>
      <c r="O2626">
        <v>26.925999999999998</v>
      </c>
      <c r="P2626">
        <v>26.036000000000001</v>
      </c>
      <c r="Q2626">
        <v>26.788</v>
      </c>
      <c r="R2626">
        <v>29.09</v>
      </c>
      <c r="S2626">
        <v>31.983000000000001</v>
      </c>
      <c r="T2626">
        <v>30.119</v>
      </c>
      <c r="U2626">
        <v>24.073</v>
      </c>
      <c r="V2626">
        <v>21.052</v>
      </c>
      <c r="W2626">
        <v>18.573</v>
      </c>
      <c r="X2626">
        <v>19.754000000000001</v>
      </c>
      <c r="Y2626">
        <v>20.282</v>
      </c>
      <c r="Z2626">
        <v>20.184000000000001</v>
      </c>
      <c r="AA2626">
        <v>21.713000000000001</v>
      </c>
      <c r="AB2626">
        <v>22.977</v>
      </c>
      <c r="AC2626">
        <v>22.350999999999999</v>
      </c>
      <c r="AD2626">
        <v>23.844999999999999</v>
      </c>
      <c r="AE2626">
        <v>23.16</v>
      </c>
      <c r="AF2626">
        <v>22.035</v>
      </c>
      <c r="AG2626">
        <v>22.207000000000001</v>
      </c>
      <c r="AH2626">
        <v>22.867000000000001</v>
      </c>
      <c r="AI2626">
        <v>24.6</v>
      </c>
      <c r="AJ2626">
        <v>23.984000000000002</v>
      </c>
      <c r="AK2626">
        <v>25.465</v>
      </c>
      <c r="AL2626">
        <v>25.067</v>
      </c>
      <c r="AM2626">
        <v>21.190999999999999</v>
      </c>
      <c r="AN2626">
        <v>21.6</v>
      </c>
      <c r="AO2626">
        <v>23.474</v>
      </c>
      <c r="AP2626">
        <v>22.492000000000001</v>
      </c>
      <c r="AQ2626">
        <v>21.384</v>
      </c>
      <c r="AR2626">
        <v>20.917000000000002</v>
      </c>
      <c r="AS2626">
        <v>20.888999999999999</v>
      </c>
      <c r="AT2626">
        <v>22.018999999999998</v>
      </c>
      <c r="AU2626">
        <v>22.765999999999998</v>
      </c>
      <c r="AV2626">
        <v>22.998000000000001</v>
      </c>
      <c r="AW2626">
        <v>23.137</v>
      </c>
      <c r="AX2626">
        <v>23.14</v>
      </c>
      <c r="AY2626">
        <v>23.265999999999998</v>
      </c>
      <c r="AZ2626">
        <v>23.266999999999999</v>
      </c>
      <c r="BA2626">
        <v>23.343</v>
      </c>
      <c r="BB2626">
        <v>23.495000000000001</v>
      </c>
      <c r="BC2626">
        <v>2018</v>
      </c>
    </row>
    <row r="2627" spans="1:55" x14ac:dyDescent="0.25">
      <c r="A2627">
        <v>172</v>
      </c>
      <c r="B2627" t="s">
        <v>856</v>
      </c>
      <c r="C2627" t="s">
        <v>283</v>
      </c>
      <c r="D2627" t="s">
        <v>857</v>
      </c>
      <c r="E2627" t="s">
        <v>284</v>
      </c>
      <c r="F2627" t="s">
        <v>285</v>
      </c>
      <c r="G2627" t="s">
        <v>282</v>
      </c>
      <c r="I2627" t="s">
        <v>858</v>
      </c>
      <c r="J2627">
        <v>28.532</v>
      </c>
      <c r="K2627">
        <v>27.584</v>
      </c>
      <c r="L2627">
        <v>26.972999999999999</v>
      </c>
      <c r="M2627">
        <v>26.315000000000001</v>
      </c>
      <c r="N2627">
        <v>27.280999999999999</v>
      </c>
      <c r="O2627">
        <v>25.61</v>
      </c>
      <c r="P2627">
        <v>25.117999999999999</v>
      </c>
      <c r="Q2627">
        <v>24.916</v>
      </c>
      <c r="R2627">
        <v>26.614000000000001</v>
      </c>
      <c r="S2627">
        <v>27.135000000000002</v>
      </c>
      <c r="T2627">
        <v>25.19</v>
      </c>
      <c r="U2627">
        <v>18.823</v>
      </c>
      <c r="V2627">
        <v>16.532</v>
      </c>
      <c r="W2627">
        <v>17.312000000000001</v>
      </c>
      <c r="X2627">
        <v>20.812000000000001</v>
      </c>
      <c r="Y2627">
        <v>24.393000000000001</v>
      </c>
      <c r="Z2627">
        <v>23.984000000000002</v>
      </c>
      <c r="AA2627">
        <v>26.779</v>
      </c>
      <c r="AB2627">
        <v>27.991</v>
      </c>
      <c r="AC2627">
        <v>27.498999999999999</v>
      </c>
      <c r="AD2627">
        <v>31.388999999999999</v>
      </c>
      <c r="AE2627">
        <v>31.216000000000001</v>
      </c>
      <c r="AF2627">
        <v>30.228999999999999</v>
      </c>
      <c r="AG2627">
        <v>26.843</v>
      </c>
      <c r="AH2627">
        <v>28.821999999999999</v>
      </c>
      <c r="AI2627">
        <v>27.809000000000001</v>
      </c>
      <c r="AJ2627">
        <v>27.666</v>
      </c>
      <c r="AK2627">
        <v>29.161000000000001</v>
      </c>
      <c r="AL2627">
        <v>27.154</v>
      </c>
      <c r="AM2627">
        <v>22.827999999999999</v>
      </c>
      <c r="AN2627">
        <v>22.693000000000001</v>
      </c>
      <c r="AO2627">
        <v>21.734999999999999</v>
      </c>
      <c r="AP2627">
        <v>20.216000000000001</v>
      </c>
      <c r="AQ2627">
        <v>19.135000000000002</v>
      </c>
      <c r="AR2627">
        <v>19.088999999999999</v>
      </c>
      <c r="AS2627">
        <v>20.164999999999999</v>
      </c>
      <c r="AT2627">
        <v>21.271999999999998</v>
      </c>
      <c r="AU2627">
        <v>22.094000000000001</v>
      </c>
      <c r="AV2627">
        <v>22.527000000000001</v>
      </c>
      <c r="AW2627">
        <v>23.228999999999999</v>
      </c>
      <c r="AX2627">
        <v>23.558</v>
      </c>
      <c r="AY2627">
        <v>23.824000000000002</v>
      </c>
      <c r="AZ2627">
        <v>23.974</v>
      </c>
      <c r="BA2627">
        <v>24.138999999999999</v>
      </c>
      <c r="BB2627">
        <v>24.356999999999999</v>
      </c>
      <c r="BC2627">
        <v>2018</v>
      </c>
    </row>
    <row r="2628" spans="1:55" x14ac:dyDescent="0.25">
      <c r="A2628">
        <v>172</v>
      </c>
      <c r="B2628" t="s">
        <v>856</v>
      </c>
      <c r="C2628" t="s">
        <v>286</v>
      </c>
      <c r="D2628" t="s">
        <v>857</v>
      </c>
      <c r="E2628" t="s">
        <v>287</v>
      </c>
      <c r="F2628" t="s">
        <v>288</v>
      </c>
      <c r="G2628" t="s">
        <v>250</v>
      </c>
      <c r="I2628" t="s">
        <v>859</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103.774</v>
      </c>
      <c r="AX2628">
        <v>105.336</v>
      </c>
      <c r="AY2628">
        <v>107.232</v>
      </c>
      <c r="AZ2628">
        <v>109.27</v>
      </c>
      <c r="BA2628">
        <v>111.455</v>
      </c>
      <c r="BB2628">
        <v>113.684</v>
      </c>
      <c r="BC2628">
        <v>2017</v>
      </c>
    </row>
    <row r="2629" spans="1:55" x14ac:dyDescent="0.25">
      <c r="A2629">
        <v>172</v>
      </c>
      <c r="B2629" t="s">
        <v>856</v>
      </c>
      <c r="C2629" t="s">
        <v>290</v>
      </c>
      <c r="D2629" t="s">
        <v>857</v>
      </c>
      <c r="E2629" t="s">
        <v>287</v>
      </c>
      <c r="F2629" t="s">
        <v>291</v>
      </c>
      <c r="G2629" t="s">
        <v>235</v>
      </c>
      <c r="I2629" t="s">
        <v>292</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1.327</v>
      </c>
      <c r="AX2629">
        <v>1.506</v>
      </c>
      <c r="AY2629">
        <v>1.8</v>
      </c>
      <c r="AZ2629">
        <v>1.9</v>
      </c>
      <c r="BA2629">
        <v>2</v>
      </c>
      <c r="BB2629">
        <v>2</v>
      </c>
      <c r="BC2629">
        <v>2017</v>
      </c>
    </row>
    <row r="2630" spans="1:55" x14ac:dyDescent="0.25">
      <c r="A2630">
        <v>172</v>
      </c>
      <c r="B2630" t="s">
        <v>856</v>
      </c>
      <c r="C2630" t="s">
        <v>293</v>
      </c>
      <c r="D2630" t="s">
        <v>857</v>
      </c>
      <c r="E2630" t="s">
        <v>294</v>
      </c>
      <c r="F2630" t="s">
        <v>295</v>
      </c>
      <c r="G2630" t="s">
        <v>250</v>
      </c>
      <c r="I2630" t="s">
        <v>859</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102.95</v>
      </c>
      <c r="AW2630">
        <v>104.41800000000001</v>
      </c>
      <c r="AX2630">
        <v>105.99</v>
      </c>
      <c r="AY2630">
        <v>107.898</v>
      </c>
      <c r="AZ2630">
        <v>109.94799999999999</v>
      </c>
      <c r="BA2630">
        <v>112.14700000000001</v>
      </c>
      <c r="BB2630">
        <v>114.39</v>
      </c>
      <c r="BC2630">
        <v>2017</v>
      </c>
    </row>
    <row r="2631" spans="1:55" x14ac:dyDescent="0.25">
      <c r="A2631">
        <v>172</v>
      </c>
      <c r="B2631" t="s">
        <v>856</v>
      </c>
      <c r="C2631" t="s">
        <v>296</v>
      </c>
      <c r="D2631" t="s">
        <v>857</v>
      </c>
      <c r="E2631" t="s">
        <v>294</v>
      </c>
      <c r="F2631" t="s">
        <v>297</v>
      </c>
      <c r="G2631" t="s">
        <v>235</v>
      </c>
      <c r="I2631" t="s">
        <v>298</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1.3380000000000001</v>
      </c>
      <c r="AW2631">
        <v>1.4259999999999999</v>
      </c>
      <c r="AX2631">
        <v>1.506</v>
      </c>
      <c r="AY2631">
        <v>1.8</v>
      </c>
      <c r="AZ2631">
        <v>1.9</v>
      </c>
      <c r="BA2631">
        <v>2</v>
      </c>
      <c r="BB2631">
        <v>2</v>
      </c>
      <c r="BC2631">
        <v>2017</v>
      </c>
    </row>
    <row r="2632" spans="1:55" x14ac:dyDescent="0.25">
      <c r="A2632">
        <v>172</v>
      </c>
      <c r="B2632" t="s">
        <v>856</v>
      </c>
      <c r="C2632" t="s">
        <v>299</v>
      </c>
      <c r="D2632" t="s">
        <v>857</v>
      </c>
      <c r="E2632" t="s">
        <v>300</v>
      </c>
      <c r="G2632" t="s">
        <v>274</v>
      </c>
    </row>
    <row r="2633" spans="1:55" x14ac:dyDescent="0.25">
      <c r="A2633">
        <v>172</v>
      </c>
      <c r="B2633" t="s">
        <v>856</v>
      </c>
      <c r="C2633" t="s">
        <v>301</v>
      </c>
      <c r="D2633" t="s">
        <v>857</v>
      </c>
      <c r="E2633" t="s">
        <v>302</v>
      </c>
      <c r="F2633" t="s">
        <v>303</v>
      </c>
      <c r="G2633" t="s">
        <v>235</v>
      </c>
      <c r="I2633" t="s">
        <v>860</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0.7</v>
      </c>
      <c r="W2633">
        <v>1.357</v>
      </c>
      <c r="X2633">
        <v>12.813000000000001</v>
      </c>
      <c r="Y2633">
        <v>8.1880000000000006</v>
      </c>
      <c r="Z2633">
        <v>7.2359999999999998</v>
      </c>
      <c r="AA2633">
        <v>11.882</v>
      </c>
      <c r="AB2633">
        <v>8.4710000000000001</v>
      </c>
      <c r="AC2633">
        <v>4.2880000000000003</v>
      </c>
      <c r="AD2633">
        <v>14.862</v>
      </c>
      <c r="AE2633">
        <v>1.381</v>
      </c>
      <c r="AF2633">
        <v>4.2919999999999998</v>
      </c>
      <c r="AG2633">
        <v>4.1079999999999997</v>
      </c>
      <c r="AH2633">
        <v>8.125</v>
      </c>
      <c r="AI2633">
        <v>11.183999999999999</v>
      </c>
      <c r="AJ2633">
        <v>6.69</v>
      </c>
      <c r="AK2633">
        <v>7.399</v>
      </c>
      <c r="AL2633">
        <v>7.9269999999999996</v>
      </c>
      <c r="AM2633">
        <v>-16.853999999999999</v>
      </c>
      <c r="AN2633">
        <v>6.5</v>
      </c>
      <c r="AO2633">
        <v>6.0339999999999998</v>
      </c>
      <c r="AP2633">
        <v>1.6319999999999999</v>
      </c>
      <c r="AQ2633">
        <v>0.45900000000000002</v>
      </c>
      <c r="AR2633">
        <v>-1.2929999999999999</v>
      </c>
      <c r="AS2633">
        <v>3.226</v>
      </c>
      <c r="AT2633">
        <v>5.57</v>
      </c>
      <c r="AU2633">
        <v>3.5059999999999998</v>
      </c>
      <c r="AV2633">
        <v>3.0030000000000001</v>
      </c>
      <c r="AW2633">
        <v>2.9990000000000001</v>
      </c>
      <c r="AX2633">
        <v>3.0230000000000001</v>
      </c>
      <c r="AY2633">
        <v>2.9729999999999999</v>
      </c>
      <c r="AZ2633">
        <v>3</v>
      </c>
      <c r="BA2633">
        <v>2.984</v>
      </c>
      <c r="BB2633">
        <v>2.95</v>
      </c>
      <c r="BC2633">
        <v>2017</v>
      </c>
    </row>
    <row r="2634" spans="1:55" x14ac:dyDescent="0.25">
      <c r="A2634">
        <v>172</v>
      </c>
      <c r="B2634" t="s">
        <v>856</v>
      </c>
      <c r="C2634" t="s">
        <v>305</v>
      </c>
      <c r="D2634" t="s">
        <v>857</v>
      </c>
      <c r="E2634" t="s">
        <v>306</v>
      </c>
      <c r="F2634" t="s">
        <v>307</v>
      </c>
      <c r="G2634" t="s">
        <v>235</v>
      </c>
      <c r="I2634" t="s">
        <v>860</v>
      </c>
      <c r="J2634" t="s">
        <v>232</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0.57899999999999996</v>
      </c>
      <c r="W2634">
        <v>-1.091</v>
      </c>
      <c r="X2634">
        <v>17.797999999999998</v>
      </c>
      <c r="Y2634">
        <v>6.8369999999999997</v>
      </c>
      <c r="Z2634">
        <v>10.406000000000001</v>
      </c>
      <c r="AA2634">
        <v>14.22</v>
      </c>
      <c r="AB2634">
        <v>11.837999999999999</v>
      </c>
      <c r="AC2634">
        <v>3.7130000000000001</v>
      </c>
      <c r="AD2634">
        <v>14.151</v>
      </c>
      <c r="AE2634">
        <v>2.665</v>
      </c>
      <c r="AF2634">
        <v>5.2869999999999999</v>
      </c>
      <c r="AG2634">
        <v>5.1269999999999998</v>
      </c>
      <c r="AH2634">
        <v>8.3650000000000002</v>
      </c>
      <c r="AI2634">
        <v>8.718</v>
      </c>
      <c r="AJ2634">
        <v>8.2940000000000005</v>
      </c>
      <c r="AK2634">
        <v>7.3659999999999997</v>
      </c>
      <c r="AL2634">
        <v>3.7269999999999999</v>
      </c>
      <c r="AM2634">
        <v>-20.606999999999999</v>
      </c>
      <c r="AN2634">
        <v>9.5749999999999993</v>
      </c>
      <c r="AO2634">
        <v>8.3420000000000005</v>
      </c>
      <c r="AP2634">
        <v>-1.982</v>
      </c>
      <c r="AQ2634">
        <v>1.3720000000000001</v>
      </c>
      <c r="AR2634">
        <v>-0.23200000000000001</v>
      </c>
      <c r="AS2634">
        <v>6.8000000000000005E-2</v>
      </c>
      <c r="AT2634">
        <v>6.3879999999999999</v>
      </c>
      <c r="AU2634">
        <v>4.883</v>
      </c>
      <c r="AV2634">
        <v>3.1</v>
      </c>
      <c r="AW2634">
        <v>3.14</v>
      </c>
      <c r="AX2634">
        <v>2.94</v>
      </c>
      <c r="AY2634">
        <v>2.96</v>
      </c>
      <c r="AZ2634">
        <v>3</v>
      </c>
      <c r="BA2634">
        <v>3</v>
      </c>
      <c r="BB2634">
        <v>2.95</v>
      </c>
      <c r="BC2634">
        <v>2017</v>
      </c>
    </row>
    <row r="2635" spans="1:55" x14ac:dyDescent="0.25">
      <c r="A2635">
        <v>172</v>
      </c>
      <c r="B2635" t="s">
        <v>856</v>
      </c>
      <c r="C2635" t="s">
        <v>308</v>
      </c>
      <c r="D2635" t="s">
        <v>857</v>
      </c>
      <c r="E2635" t="s">
        <v>309</v>
      </c>
      <c r="F2635" t="s">
        <v>310</v>
      </c>
      <c r="G2635" t="s">
        <v>235</v>
      </c>
      <c r="I2635" t="s">
        <v>860</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-7.8929999999999998</v>
      </c>
      <c r="V2635">
        <v>10.377000000000001</v>
      </c>
      <c r="W2635">
        <v>16.666</v>
      </c>
      <c r="X2635">
        <v>13.29</v>
      </c>
      <c r="Y2635">
        <v>8.7520000000000007</v>
      </c>
      <c r="Z2635">
        <v>5.76</v>
      </c>
      <c r="AA2635">
        <v>14.029</v>
      </c>
      <c r="AB2635">
        <v>8.8710000000000004</v>
      </c>
      <c r="AC2635">
        <v>11.337999999999999</v>
      </c>
      <c r="AD2635">
        <v>16.103000000000002</v>
      </c>
      <c r="AE2635">
        <v>1.323</v>
      </c>
      <c r="AF2635">
        <v>3.669</v>
      </c>
      <c r="AG2635">
        <v>-1.2110000000000001</v>
      </c>
      <c r="AH2635">
        <v>8.6560000000000006</v>
      </c>
      <c r="AI2635">
        <v>6.9</v>
      </c>
      <c r="AJ2635">
        <v>10.129</v>
      </c>
      <c r="AK2635">
        <v>9.0649999999999995</v>
      </c>
      <c r="AL2635">
        <v>6.585</v>
      </c>
      <c r="AM2635">
        <v>-20.088999999999999</v>
      </c>
      <c r="AN2635">
        <v>6.1790000000000003</v>
      </c>
      <c r="AO2635">
        <v>1.986</v>
      </c>
      <c r="AP2635">
        <v>1.24</v>
      </c>
      <c r="AQ2635">
        <v>1.119</v>
      </c>
      <c r="AR2635">
        <v>-2.7250000000000001</v>
      </c>
      <c r="AS2635">
        <v>0.92900000000000005</v>
      </c>
      <c r="AT2635">
        <v>3.9489999999999998</v>
      </c>
      <c r="AU2635">
        <v>7.4809999999999999</v>
      </c>
      <c r="AV2635">
        <v>3.2</v>
      </c>
      <c r="AW2635">
        <v>3.266</v>
      </c>
      <c r="AX2635">
        <v>3.1059999999999999</v>
      </c>
      <c r="AY2635">
        <v>3.1429999999999998</v>
      </c>
      <c r="AZ2635">
        <v>3</v>
      </c>
      <c r="BA2635">
        <v>3</v>
      </c>
      <c r="BB2635">
        <v>3</v>
      </c>
      <c r="BC2635">
        <v>2017</v>
      </c>
    </row>
    <row r="2636" spans="1:55" x14ac:dyDescent="0.25">
      <c r="A2636">
        <v>172</v>
      </c>
      <c r="B2636" t="s">
        <v>856</v>
      </c>
      <c r="C2636" t="s">
        <v>311</v>
      </c>
      <c r="D2636" t="s">
        <v>857</v>
      </c>
      <c r="E2636" t="s">
        <v>312</v>
      </c>
      <c r="F2636" t="s">
        <v>313</v>
      </c>
      <c r="G2636" t="s">
        <v>235</v>
      </c>
      <c r="I2636" t="s">
        <v>860</v>
      </c>
      <c r="J2636" t="s">
        <v>232</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9.4589999999999996</v>
      </c>
      <c r="W2636">
        <v>16.684000000000001</v>
      </c>
      <c r="X2636">
        <v>12.875</v>
      </c>
      <c r="Y2636">
        <v>8.234</v>
      </c>
      <c r="Z2636">
        <v>7.1210000000000004</v>
      </c>
      <c r="AA2636">
        <v>16.111999999999998</v>
      </c>
      <c r="AB2636">
        <v>9.8260000000000005</v>
      </c>
      <c r="AC2636">
        <v>6.9080000000000004</v>
      </c>
      <c r="AD2636">
        <v>20.681999999999999</v>
      </c>
      <c r="AE2636">
        <v>-1.952</v>
      </c>
      <c r="AF2636">
        <v>2.9590000000000001</v>
      </c>
      <c r="AG2636">
        <v>0.92200000000000004</v>
      </c>
      <c r="AH2636">
        <v>6.4269999999999996</v>
      </c>
      <c r="AI2636">
        <v>5.9829999999999997</v>
      </c>
      <c r="AJ2636">
        <v>22.018000000000001</v>
      </c>
      <c r="AK2636">
        <v>9.43</v>
      </c>
      <c r="AL2636">
        <v>0.28000000000000003</v>
      </c>
      <c r="AM2636">
        <v>-22.318999999999999</v>
      </c>
      <c r="AN2636">
        <v>5.5229999999999997</v>
      </c>
      <c r="AO2636">
        <v>0.20699999999999999</v>
      </c>
      <c r="AP2636">
        <v>-0.60399999999999998</v>
      </c>
      <c r="AQ2636">
        <v>0.36299999999999999</v>
      </c>
      <c r="AR2636">
        <v>-3.35</v>
      </c>
      <c r="AS2636">
        <v>-3.895</v>
      </c>
      <c r="AT2636">
        <v>3.331</v>
      </c>
      <c r="AU2636">
        <v>7.81</v>
      </c>
      <c r="AV2636">
        <v>3.4</v>
      </c>
      <c r="AW2636">
        <v>3.34</v>
      </c>
      <c r="AX2636">
        <v>3.1</v>
      </c>
      <c r="AY2636">
        <v>3.145</v>
      </c>
      <c r="AZ2636">
        <v>3</v>
      </c>
      <c r="BA2636">
        <v>3</v>
      </c>
      <c r="BB2636">
        <v>3</v>
      </c>
      <c r="BC2636">
        <v>2017</v>
      </c>
    </row>
    <row r="2637" spans="1:55" x14ac:dyDescent="0.25">
      <c r="A2637">
        <v>172</v>
      </c>
      <c r="B2637" t="s">
        <v>856</v>
      </c>
      <c r="C2637" t="s">
        <v>314</v>
      </c>
      <c r="D2637" t="s">
        <v>857</v>
      </c>
      <c r="E2637" t="s">
        <v>315</v>
      </c>
      <c r="F2637" t="s">
        <v>316</v>
      </c>
      <c r="G2637" t="s">
        <v>317</v>
      </c>
      <c r="I2637" t="s">
        <v>861</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7.7750000000000004</v>
      </c>
      <c r="AP2637">
        <v>7.6829999999999998</v>
      </c>
      <c r="AQ2637">
        <v>8.1920000000000002</v>
      </c>
      <c r="AR2637">
        <v>8.6579999999999995</v>
      </c>
      <c r="AS2637">
        <v>9.375</v>
      </c>
      <c r="AT2637">
        <v>8.7919999999999998</v>
      </c>
      <c r="AU2637">
        <v>8.5920000000000005</v>
      </c>
      <c r="AV2637">
        <v>7.5469999999999997</v>
      </c>
      <c r="AW2637">
        <v>7.1840000000000002</v>
      </c>
      <c r="AX2637">
        <v>7.14</v>
      </c>
      <c r="AY2637">
        <v>7.04</v>
      </c>
      <c r="AZ2637">
        <v>6.94</v>
      </c>
      <c r="BA2637">
        <v>6.94</v>
      </c>
      <c r="BB2637">
        <v>6.94</v>
      </c>
      <c r="BC2637">
        <v>2017</v>
      </c>
    </row>
    <row r="2638" spans="1:55" x14ac:dyDescent="0.25">
      <c r="A2638">
        <v>172</v>
      </c>
      <c r="B2638" t="s">
        <v>856</v>
      </c>
      <c r="C2638" t="s">
        <v>318</v>
      </c>
      <c r="D2638" t="s">
        <v>857</v>
      </c>
      <c r="E2638" t="s">
        <v>319</v>
      </c>
      <c r="F2638" t="s">
        <v>320</v>
      </c>
      <c r="G2638" t="s">
        <v>321</v>
      </c>
      <c r="H2638" t="s">
        <v>322</v>
      </c>
      <c r="I2638" t="s">
        <v>861</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2.508</v>
      </c>
      <c r="AW2638">
        <v>2.5299999999999998</v>
      </c>
      <c r="AX2638">
        <v>2.5449999999999999</v>
      </c>
      <c r="AY2638" t="s">
        <v>232</v>
      </c>
      <c r="AZ2638" t="s">
        <v>232</v>
      </c>
      <c r="BA2638" t="s">
        <v>232</v>
      </c>
      <c r="BB2638" t="s">
        <v>232</v>
      </c>
      <c r="BC2638">
        <v>2017</v>
      </c>
    </row>
    <row r="2639" spans="1:55" x14ac:dyDescent="0.25">
      <c r="A2639">
        <v>172</v>
      </c>
      <c r="B2639" t="s">
        <v>856</v>
      </c>
      <c r="C2639" t="s">
        <v>323</v>
      </c>
      <c r="D2639" t="s">
        <v>857</v>
      </c>
      <c r="E2639" t="s">
        <v>324</v>
      </c>
      <c r="F2639" t="s">
        <v>325</v>
      </c>
      <c r="G2639" t="s">
        <v>321</v>
      </c>
      <c r="H2639" t="s">
        <v>322</v>
      </c>
      <c r="I2639" t="s">
        <v>862</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5.524</v>
      </c>
      <c r="AW2639">
        <v>5.5430000000000001</v>
      </c>
      <c r="AX2639">
        <v>5.5609999999999999</v>
      </c>
      <c r="AY2639">
        <v>5.5789999999999997</v>
      </c>
      <c r="AZ2639">
        <v>5.5970000000000004</v>
      </c>
      <c r="BA2639">
        <v>5.6130000000000004</v>
      </c>
      <c r="BB2639">
        <v>5.6280000000000001</v>
      </c>
      <c r="BC2639">
        <v>2017</v>
      </c>
    </row>
    <row r="2640" spans="1:55" x14ac:dyDescent="0.25">
      <c r="A2640">
        <v>172</v>
      </c>
      <c r="B2640" t="s">
        <v>856</v>
      </c>
      <c r="C2640" t="s">
        <v>327</v>
      </c>
      <c r="D2640" t="s">
        <v>857</v>
      </c>
      <c r="E2640" t="s">
        <v>328</v>
      </c>
      <c r="F2640" t="s">
        <v>329</v>
      </c>
      <c r="G2640" t="s">
        <v>229</v>
      </c>
      <c r="H2640" t="s">
        <v>230</v>
      </c>
      <c r="I2640" t="s">
        <v>863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101.587</v>
      </c>
      <c r="AM2640">
        <v>94.552000000000007</v>
      </c>
      <c r="AN2640">
        <v>97.563000000000002</v>
      </c>
      <c r="AO2640">
        <v>105.01</v>
      </c>
      <c r="AP2640">
        <v>107.929</v>
      </c>
      <c r="AQ2640">
        <v>111.642</v>
      </c>
      <c r="AR2640">
        <v>112.80200000000001</v>
      </c>
      <c r="AS2640">
        <v>113.97799999999999</v>
      </c>
      <c r="AT2640">
        <v>117.098</v>
      </c>
      <c r="AU2640">
        <v>119.32899999999999</v>
      </c>
      <c r="AV2640">
        <v>120.812</v>
      </c>
      <c r="AW2640">
        <v>124.91800000000001</v>
      </c>
      <c r="AX2640">
        <v>129.02099999999999</v>
      </c>
      <c r="AY2640">
        <v>133.43899999999999</v>
      </c>
      <c r="AZ2640">
        <v>137.76300000000001</v>
      </c>
      <c r="BA2640">
        <v>142.29400000000001</v>
      </c>
      <c r="BB2640">
        <v>146.739</v>
      </c>
      <c r="BC2640">
        <v>2016</v>
      </c>
    </row>
    <row r="2641" spans="1:55" x14ac:dyDescent="0.25">
      <c r="A2641">
        <v>172</v>
      </c>
      <c r="B2641" t="s">
        <v>856</v>
      </c>
      <c r="C2641" t="s">
        <v>331</v>
      </c>
      <c r="D2641" t="s">
        <v>857</v>
      </c>
      <c r="E2641" t="s">
        <v>328</v>
      </c>
      <c r="F2641" t="s">
        <v>329</v>
      </c>
      <c r="G2641" t="s">
        <v>282</v>
      </c>
      <c r="I2641" t="s">
        <v>332</v>
      </c>
      <c r="J2641">
        <v>46.744999999999997</v>
      </c>
      <c r="K2641">
        <v>49.320999999999998</v>
      </c>
      <c r="L2641">
        <v>48.83</v>
      </c>
      <c r="M2641">
        <v>48.555</v>
      </c>
      <c r="N2641">
        <v>50.186</v>
      </c>
      <c r="O2641">
        <v>51.951999999999998</v>
      </c>
      <c r="P2641">
        <v>53.383000000000003</v>
      </c>
      <c r="Q2641">
        <v>51.694000000000003</v>
      </c>
      <c r="R2641">
        <v>54.417999999999999</v>
      </c>
      <c r="S2641">
        <v>53.939</v>
      </c>
      <c r="T2641">
        <v>53.69</v>
      </c>
      <c r="U2641">
        <v>56.030999999999999</v>
      </c>
      <c r="V2641">
        <v>55.887999999999998</v>
      </c>
      <c r="W2641">
        <v>55.478000000000002</v>
      </c>
      <c r="X2641">
        <v>55.725000000000001</v>
      </c>
      <c r="Y2641">
        <v>54</v>
      </c>
      <c r="Z2641">
        <v>55.073999999999998</v>
      </c>
      <c r="AA2641">
        <v>53.6</v>
      </c>
      <c r="AB2641">
        <v>52.896000000000001</v>
      </c>
      <c r="AC2641">
        <v>51.506999999999998</v>
      </c>
      <c r="AD2641">
        <v>53.707000000000001</v>
      </c>
      <c r="AE2641">
        <v>51.183999999999997</v>
      </c>
      <c r="AF2641">
        <v>51.482999999999997</v>
      </c>
      <c r="AG2641">
        <v>50.673000000000002</v>
      </c>
      <c r="AH2641">
        <v>50.432000000000002</v>
      </c>
      <c r="AI2641">
        <v>51.868000000000002</v>
      </c>
      <c r="AJ2641">
        <v>52.271999999999998</v>
      </c>
      <c r="AK2641">
        <v>51.927999999999997</v>
      </c>
      <c r="AL2641">
        <v>52.442999999999998</v>
      </c>
      <c r="AM2641">
        <v>52.23</v>
      </c>
      <c r="AN2641">
        <v>52.145000000000003</v>
      </c>
      <c r="AO2641">
        <v>53.34</v>
      </c>
      <c r="AP2641">
        <v>54.02</v>
      </c>
      <c r="AQ2641">
        <v>54.905000000000001</v>
      </c>
      <c r="AR2641">
        <v>54.898000000000003</v>
      </c>
      <c r="AS2641">
        <v>54.378</v>
      </c>
      <c r="AT2641">
        <v>54.183999999999997</v>
      </c>
      <c r="AU2641">
        <v>53.296999999999997</v>
      </c>
      <c r="AV2641">
        <v>51.841999999999999</v>
      </c>
      <c r="AW2641">
        <v>51.801000000000002</v>
      </c>
      <c r="AX2641">
        <v>51.723999999999997</v>
      </c>
      <c r="AY2641">
        <v>51.802999999999997</v>
      </c>
      <c r="AZ2641">
        <v>51.896000000000001</v>
      </c>
      <c r="BA2641">
        <v>51.88</v>
      </c>
      <c r="BB2641">
        <v>51.783000000000001</v>
      </c>
      <c r="BC2641">
        <v>2016</v>
      </c>
    </row>
    <row r="2642" spans="1:55" x14ac:dyDescent="0.25">
      <c r="A2642">
        <v>172</v>
      </c>
      <c r="B2642" t="s">
        <v>856</v>
      </c>
      <c r="C2642" t="s">
        <v>333</v>
      </c>
      <c r="D2642" t="s">
        <v>857</v>
      </c>
      <c r="E2642" t="s">
        <v>334</v>
      </c>
      <c r="F2642" t="s">
        <v>335</v>
      </c>
      <c r="G2642" t="s">
        <v>229</v>
      </c>
      <c r="H2642" t="s">
        <v>230</v>
      </c>
      <c r="I2642" t="s">
        <v>863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93.483000000000004</v>
      </c>
      <c r="AM2642">
        <v>99.128</v>
      </c>
      <c r="AN2642">
        <v>102.446</v>
      </c>
      <c r="AO2642">
        <v>107.066</v>
      </c>
      <c r="AP2642">
        <v>112.291</v>
      </c>
      <c r="AQ2642">
        <v>116.95699999999999</v>
      </c>
      <c r="AR2642">
        <v>119.399</v>
      </c>
      <c r="AS2642">
        <v>119.759</v>
      </c>
      <c r="AT2642">
        <v>120.82599999999999</v>
      </c>
      <c r="AU2642">
        <v>120.807</v>
      </c>
      <c r="AV2642">
        <v>123.09699999999999</v>
      </c>
      <c r="AW2642">
        <v>125.697</v>
      </c>
      <c r="AX2642">
        <v>129.136</v>
      </c>
      <c r="AY2642">
        <v>133.30799999999999</v>
      </c>
      <c r="AZ2642">
        <v>137.83000000000001</v>
      </c>
      <c r="BA2642">
        <v>142.453</v>
      </c>
      <c r="BB2642">
        <v>146.79900000000001</v>
      </c>
      <c r="BC2642">
        <v>2016</v>
      </c>
    </row>
    <row r="2643" spans="1:55" x14ac:dyDescent="0.25">
      <c r="A2643">
        <v>172</v>
      </c>
      <c r="B2643" t="s">
        <v>856</v>
      </c>
      <c r="C2643" t="s">
        <v>336</v>
      </c>
      <c r="D2643" t="s">
        <v>857</v>
      </c>
      <c r="E2643" t="s">
        <v>334</v>
      </c>
      <c r="F2643" t="s">
        <v>335</v>
      </c>
      <c r="G2643" t="s">
        <v>282</v>
      </c>
      <c r="I2643" t="s">
        <v>337</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47.06</v>
      </c>
      <c r="U2643">
        <v>55.731000000000002</v>
      </c>
      <c r="V2643">
        <v>60.765000000000001</v>
      </c>
      <c r="W2643">
        <v>63.558</v>
      </c>
      <c r="X2643">
        <v>62.124000000000002</v>
      </c>
      <c r="Y2643">
        <v>59.97</v>
      </c>
      <c r="Z2643">
        <v>58.442</v>
      </c>
      <c r="AA2643">
        <v>54.926000000000002</v>
      </c>
      <c r="AB2643">
        <v>51.357999999999997</v>
      </c>
      <c r="AC2643">
        <v>49.911000000000001</v>
      </c>
      <c r="AD2643">
        <v>46.972000000000001</v>
      </c>
      <c r="AE2643">
        <v>46.286000000000001</v>
      </c>
      <c r="AF2643">
        <v>47.505000000000003</v>
      </c>
      <c r="AG2643">
        <v>48.331000000000003</v>
      </c>
      <c r="AH2643">
        <v>48.271000000000001</v>
      </c>
      <c r="AI2643">
        <v>49.274999999999999</v>
      </c>
      <c r="AJ2643">
        <v>48.341000000000001</v>
      </c>
      <c r="AK2643">
        <v>46.798999999999999</v>
      </c>
      <c r="AL2643">
        <v>48.259</v>
      </c>
      <c r="AM2643">
        <v>54.758000000000003</v>
      </c>
      <c r="AN2643">
        <v>54.755000000000003</v>
      </c>
      <c r="AO2643">
        <v>54.384</v>
      </c>
      <c r="AP2643">
        <v>56.204000000000001</v>
      </c>
      <c r="AQ2643">
        <v>57.518999999999998</v>
      </c>
      <c r="AR2643">
        <v>58.109000000000002</v>
      </c>
      <c r="AS2643">
        <v>57.136000000000003</v>
      </c>
      <c r="AT2643">
        <v>55.908999999999999</v>
      </c>
      <c r="AU2643">
        <v>53.957000000000001</v>
      </c>
      <c r="AV2643">
        <v>52.823</v>
      </c>
      <c r="AW2643">
        <v>52.124000000000002</v>
      </c>
      <c r="AX2643">
        <v>51.77</v>
      </c>
      <c r="AY2643">
        <v>51.752000000000002</v>
      </c>
      <c r="AZ2643">
        <v>51.920999999999999</v>
      </c>
      <c r="BA2643">
        <v>51.939</v>
      </c>
      <c r="BB2643">
        <v>51.804000000000002</v>
      </c>
      <c r="BC2643">
        <v>2016</v>
      </c>
    </row>
    <row r="2644" spans="1:55" x14ac:dyDescent="0.25">
      <c r="A2644">
        <v>172</v>
      </c>
      <c r="B2644" t="s">
        <v>856</v>
      </c>
      <c r="C2644" t="s">
        <v>338</v>
      </c>
      <c r="D2644" t="s">
        <v>857</v>
      </c>
      <c r="E2644" t="s">
        <v>339</v>
      </c>
      <c r="F2644" t="s">
        <v>340</v>
      </c>
      <c r="G2644" t="s">
        <v>229</v>
      </c>
      <c r="H2644" t="s">
        <v>230</v>
      </c>
      <c r="I2644" t="s">
        <v>863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8.1039999999999992</v>
      </c>
      <c r="AM2644">
        <v>-4.5759999999999996</v>
      </c>
      <c r="AN2644">
        <v>-4.883</v>
      </c>
      <c r="AO2644">
        <v>-2.056</v>
      </c>
      <c r="AP2644">
        <v>-4.3620000000000001</v>
      </c>
      <c r="AQ2644">
        <v>-5.3150000000000004</v>
      </c>
      <c r="AR2644">
        <v>-6.5970000000000004</v>
      </c>
      <c r="AS2644">
        <v>-5.7809999999999997</v>
      </c>
      <c r="AT2644">
        <v>-3.7280000000000002</v>
      </c>
      <c r="AU2644">
        <v>-1.478</v>
      </c>
      <c r="AV2644">
        <v>-2.2850000000000001</v>
      </c>
      <c r="AW2644">
        <v>-0.77900000000000003</v>
      </c>
      <c r="AX2644">
        <v>-0.11600000000000001</v>
      </c>
      <c r="AY2644">
        <v>0.13100000000000001</v>
      </c>
      <c r="AZ2644">
        <v>-6.7000000000000004E-2</v>
      </c>
      <c r="BA2644">
        <v>-0.16</v>
      </c>
      <c r="BB2644">
        <v>-0.06</v>
      </c>
      <c r="BC2644">
        <v>2016</v>
      </c>
    </row>
    <row r="2645" spans="1:55" x14ac:dyDescent="0.25">
      <c r="A2645">
        <v>172</v>
      </c>
      <c r="B2645" t="s">
        <v>856</v>
      </c>
      <c r="C2645" t="s">
        <v>341</v>
      </c>
      <c r="D2645" t="s">
        <v>857</v>
      </c>
      <c r="E2645" t="s">
        <v>339</v>
      </c>
      <c r="F2645" t="s">
        <v>340</v>
      </c>
      <c r="G2645" t="s">
        <v>282</v>
      </c>
      <c r="I2645" t="s">
        <v>342</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v>
      </c>
      <c r="U2645">
        <v>0.30099999999999999</v>
      </c>
      <c r="V2645">
        <v>-4.8769999999999998</v>
      </c>
      <c r="W2645">
        <v>-8.0790000000000006</v>
      </c>
      <c r="X2645">
        <v>-6.3979999999999997</v>
      </c>
      <c r="Y2645">
        <v>-5.97</v>
      </c>
      <c r="Z2645">
        <v>-3.3679999999999999</v>
      </c>
      <c r="AA2645">
        <v>-1.3260000000000001</v>
      </c>
      <c r="AB2645">
        <v>1.538</v>
      </c>
      <c r="AC2645">
        <v>1.595</v>
      </c>
      <c r="AD2645">
        <v>6.7359999999999998</v>
      </c>
      <c r="AE2645">
        <v>4.8979999999999997</v>
      </c>
      <c r="AF2645">
        <v>3.9790000000000001</v>
      </c>
      <c r="AG2645">
        <v>2.3420000000000001</v>
      </c>
      <c r="AH2645">
        <v>2.161</v>
      </c>
      <c r="AI2645">
        <v>2.593</v>
      </c>
      <c r="AJ2645">
        <v>3.931</v>
      </c>
      <c r="AK2645">
        <v>5.1289999999999996</v>
      </c>
      <c r="AL2645">
        <v>4.1840000000000002</v>
      </c>
      <c r="AM2645">
        <v>-2.528</v>
      </c>
      <c r="AN2645">
        <v>-2.61</v>
      </c>
      <c r="AO2645">
        <v>-1.044</v>
      </c>
      <c r="AP2645">
        <v>-2.1829999999999998</v>
      </c>
      <c r="AQ2645">
        <v>-2.6139999999999999</v>
      </c>
      <c r="AR2645">
        <v>-3.2109999999999999</v>
      </c>
      <c r="AS2645">
        <v>-2.758</v>
      </c>
      <c r="AT2645">
        <v>-1.7250000000000001</v>
      </c>
      <c r="AU2645">
        <v>-0.66</v>
      </c>
      <c r="AV2645">
        <v>-0.98099999999999998</v>
      </c>
      <c r="AW2645">
        <v>-0.32300000000000001</v>
      </c>
      <c r="AX2645">
        <v>-4.5999999999999999E-2</v>
      </c>
      <c r="AY2645">
        <v>5.0999999999999997E-2</v>
      </c>
      <c r="AZ2645">
        <v>-2.5000000000000001E-2</v>
      </c>
      <c r="BA2645">
        <v>-5.8000000000000003E-2</v>
      </c>
      <c r="BB2645">
        <v>-2.1000000000000001E-2</v>
      </c>
      <c r="BC2645">
        <v>2016</v>
      </c>
    </row>
    <row r="2646" spans="1:55" x14ac:dyDescent="0.25">
      <c r="A2646">
        <v>172</v>
      </c>
      <c r="B2646" t="s">
        <v>856</v>
      </c>
      <c r="C2646" t="s">
        <v>343</v>
      </c>
      <c r="D2646" t="s">
        <v>857</v>
      </c>
      <c r="E2646" t="s">
        <v>344</v>
      </c>
      <c r="F2646" t="s">
        <v>345</v>
      </c>
      <c r="G2646" t="s">
        <v>229</v>
      </c>
      <c r="H2646" t="s">
        <v>230</v>
      </c>
      <c r="I2646" t="s">
        <v>863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-1.345</v>
      </c>
      <c r="AA2646">
        <v>-1.542</v>
      </c>
      <c r="AB2646">
        <v>0.76600000000000001</v>
      </c>
      <c r="AC2646">
        <v>0.89100000000000001</v>
      </c>
      <c r="AD2646">
        <v>7.1050000000000004</v>
      </c>
      <c r="AE2646">
        <v>5.73</v>
      </c>
      <c r="AF2646">
        <v>5.6539999999999999</v>
      </c>
      <c r="AG2646">
        <v>3.6989999999999998</v>
      </c>
      <c r="AH2646">
        <v>2.383</v>
      </c>
      <c r="AI2646">
        <v>3.1850000000000001</v>
      </c>
      <c r="AJ2646">
        <v>4.101</v>
      </c>
      <c r="AK2646">
        <v>3.9039999999999999</v>
      </c>
      <c r="AL2646">
        <v>3.0670000000000002</v>
      </c>
      <c r="AM2646">
        <v>-0.58699999999999997</v>
      </c>
      <c r="AN2646">
        <v>-3.4660000000000002</v>
      </c>
      <c r="AO2646">
        <v>-2.9590000000000001</v>
      </c>
      <c r="AP2646">
        <v>-3.371</v>
      </c>
      <c r="AQ2646">
        <v>-2.4790000000000001</v>
      </c>
      <c r="AR2646">
        <v>-2.024</v>
      </c>
      <c r="AS2646">
        <v>-8.5999999999999993E-2</v>
      </c>
      <c r="AT2646">
        <v>3.7999999999999999E-2</v>
      </c>
      <c r="AU2646">
        <v>-0.33400000000000002</v>
      </c>
      <c r="AV2646">
        <v>-1.911</v>
      </c>
      <c r="AW2646">
        <v>-1.093</v>
      </c>
      <c r="AX2646">
        <v>-0.59699999999999998</v>
      </c>
      <c r="AY2646">
        <v>-0.30599999999999999</v>
      </c>
      <c r="AZ2646">
        <v>-0.48</v>
      </c>
      <c r="BA2646">
        <v>-0.52600000000000002</v>
      </c>
      <c r="BB2646">
        <v>-9.7000000000000003E-2</v>
      </c>
      <c r="BC2646">
        <v>2016</v>
      </c>
    </row>
    <row r="2647" spans="1:55" x14ac:dyDescent="0.25">
      <c r="A2647">
        <v>172</v>
      </c>
      <c r="B2647" t="s">
        <v>856</v>
      </c>
      <c r="C2647" t="s">
        <v>346</v>
      </c>
      <c r="D2647" t="s">
        <v>857</v>
      </c>
      <c r="E2647" t="s">
        <v>344</v>
      </c>
      <c r="F2647" t="s">
        <v>345</v>
      </c>
      <c r="G2647" t="s">
        <v>270</v>
      </c>
      <c r="I2647" t="s">
        <v>397</v>
      </c>
      <c r="J2647">
        <v>-2.2519999999999998</v>
      </c>
      <c r="K2647">
        <v>0.72499999999999998</v>
      </c>
      <c r="L2647">
        <v>-0.38600000000000001</v>
      </c>
      <c r="M2647">
        <v>-2.3319999999999999</v>
      </c>
      <c r="N2647">
        <v>-0.71</v>
      </c>
      <c r="O2647">
        <v>-0.74099999999999999</v>
      </c>
      <c r="P2647">
        <v>-0.19500000000000001</v>
      </c>
      <c r="Q2647">
        <v>-2.867</v>
      </c>
      <c r="R2647">
        <v>-0.39700000000000002</v>
      </c>
      <c r="S2647">
        <v>-0.26100000000000001</v>
      </c>
      <c r="T2647">
        <v>2.3540000000000001</v>
      </c>
      <c r="U2647">
        <v>-0.38700000000000001</v>
      </c>
      <c r="V2647">
        <v>-1.788</v>
      </c>
      <c r="W2647">
        <v>-2.7909999999999999</v>
      </c>
      <c r="X2647">
        <v>-2.6589999999999998</v>
      </c>
      <c r="Y2647">
        <v>-3.234</v>
      </c>
      <c r="Z2647">
        <v>-1.2829999999999999</v>
      </c>
      <c r="AA2647">
        <v>-1.3979999999999999</v>
      </c>
      <c r="AB2647">
        <v>0.64600000000000002</v>
      </c>
      <c r="AC2647">
        <v>0.71099999999999997</v>
      </c>
      <c r="AD2647">
        <v>5.3460000000000001</v>
      </c>
      <c r="AE2647">
        <v>4.0229999999999997</v>
      </c>
      <c r="AF2647">
        <v>3.8149999999999999</v>
      </c>
      <c r="AG2647">
        <v>2.4319999999999999</v>
      </c>
      <c r="AH2647">
        <v>1.5229999999999999</v>
      </c>
      <c r="AI2647">
        <v>1.9610000000000001</v>
      </c>
      <c r="AJ2647">
        <v>2.444</v>
      </c>
      <c r="AK2647">
        <v>2.2130000000000001</v>
      </c>
      <c r="AL2647">
        <v>1.657</v>
      </c>
      <c r="AM2647">
        <v>-0.312</v>
      </c>
      <c r="AN2647">
        <v>-1.83</v>
      </c>
      <c r="AO2647">
        <v>-1.5149999999999999</v>
      </c>
      <c r="AP2647">
        <v>-1.67</v>
      </c>
      <c r="AQ2647">
        <v>-1.19</v>
      </c>
      <c r="AR2647">
        <v>-0.94899999999999995</v>
      </c>
      <c r="AS2647">
        <v>-3.9E-2</v>
      </c>
      <c r="AT2647">
        <v>1.7000000000000001E-2</v>
      </c>
      <c r="AU2647">
        <v>-0.14699999999999999</v>
      </c>
      <c r="AV2647">
        <v>-0.81699999999999995</v>
      </c>
      <c r="AW2647">
        <v>-0.45300000000000001</v>
      </c>
      <c r="AX2647">
        <v>-0.24</v>
      </c>
      <c r="AY2647">
        <v>-0.11899999999999999</v>
      </c>
      <c r="AZ2647">
        <v>-0.18099999999999999</v>
      </c>
      <c r="BA2647">
        <v>-0.192</v>
      </c>
      <c r="BB2647">
        <v>-3.4000000000000002E-2</v>
      </c>
      <c r="BC2647">
        <v>2016</v>
      </c>
    </row>
    <row r="2648" spans="1:55" x14ac:dyDescent="0.25">
      <c r="A2648">
        <v>172</v>
      </c>
      <c r="B2648" t="s">
        <v>856</v>
      </c>
      <c r="C2648" t="s">
        <v>347</v>
      </c>
      <c r="D2648" t="s">
        <v>857</v>
      </c>
      <c r="E2648" t="s">
        <v>348</v>
      </c>
      <c r="F2648" t="s">
        <v>349</v>
      </c>
      <c r="G2648" t="s">
        <v>229</v>
      </c>
      <c r="H2648" t="s">
        <v>230</v>
      </c>
      <c r="I2648" t="s">
        <v>863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7.0720000000000001</v>
      </c>
      <c r="AM2648">
        <v>-5.2450000000000001</v>
      </c>
      <c r="AN2648">
        <v>-4.7629999999999999</v>
      </c>
      <c r="AO2648">
        <v>-2.008</v>
      </c>
      <c r="AP2648">
        <v>-3.9220000000000002</v>
      </c>
      <c r="AQ2648">
        <v>-5.1449999999999996</v>
      </c>
      <c r="AR2648">
        <v>-6.1619999999999999</v>
      </c>
      <c r="AS2648">
        <v>-5.3929999999999998</v>
      </c>
      <c r="AT2648">
        <v>-3.2930000000000001</v>
      </c>
      <c r="AU2648">
        <v>-0.99199999999999999</v>
      </c>
      <c r="AV2648">
        <v>-2.056</v>
      </c>
      <c r="AW2648">
        <v>-0.66</v>
      </c>
      <c r="AX2648">
        <v>-0.14299999999999999</v>
      </c>
      <c r="AY2648">
        <v>-1.4999999999999999E-2</v>
      </c>
      <c r="AZ2648">
        <v>0.26500000000000001</v>
      </c>
      <c r="BA2648">
        <v>0.29099999999999998</v>
      </c>
      <c r="BB2648">
        <v>0.316</v>
      </c>
      <c r="BC2648">
        <v>2016</v>
      </c>
    </row>
    <row r="2649" spans="1:55" x14ac:dyDescent="0.25">
      <c r="A2649">
        <v>172</v>
      </c>
      <c r="B2649" t="s">
        <v>856</v>
      </c>
      <c r="C2649" t="s">
        <v>350</v>
      </c>
      <c r="D2649" t="s">
        <v>857</v>
      </c>
      <c r="E2649" t="s">
        <v>348</v>
      </c>
      <c r="F2649" t="s">
        <v>349</v>
      </c>
      <c r="G2649" t="s">
        <v>282</v>
      </c>
      <c r="I2649" t="s">
        <v>351</v>
      </c>
      <c r="J2649">
        <v>1.829</v>
      </c>
      <c r="K2649">
        <v>3.629</v>
      </c>
      <c r="L2649">
        <v>1.3129999999999999</v>
      </c>
      <c r="M2649">
        <v>-0.65400000000000003</v>
      </c>
      <c r="N2649">
        <v>1.677</v>
      </c>
      <c r="O2649">
        <v>1.5820000000000001</v>
      </c>
      <c r="P2649">
        <v>2.1829999999999998</v>
      </c>
      <c r="Q2649">
        <v>-0.28699999999999998</v>
      </c>
      <c r="R2649">
        <v>3.871</v>
      </c>
      <c r="S2649">
        <v>5.7649999999999997</v>
      </c>
      <c r="T2649">
        <v>4.7460000000000004</v>
      </c>
      <c r="U2649">
        <v>-1.716</v>
      </c>
      <c r="V2649">
        <v>-6.8609999999999998</v>
      </c>
      <c r="W2649">
        <v>-8.52</v>
      </c>
      <c r="X2649">
        <v>-5.415</v>
      </c>
      <c r="Y2649">
        <v>-5.1980000000000004</v>
      </c>
      <c r="Z2649">
        <v>-2.016</v>
      </c>
      <c r="AA2649">
        <v>0.39600000000000002</v>
      </c>
      <c r="AB2649">
        <v>3.0649999999999999</v>
      </c>
      <c r="AC2649">
        <v>2.964</v>
      </c>
      <c r="AD2649">
        <v>7.6260000000000003</v>
      </c>
      <c r="AE2649">
        <v>5.3620000000000001</v>
      </c>
      <c r="AF2649">
        <v>3.9710000000000001</v>
      </c>
      <c r="AG2649">
        <v>2.2679999999999998</v>
      </c>
      <c r="AH2649">
        <v>2.089</v>
      </c>
      <c r="AI2649">
        <v>2.5489999999999999</v>
      </c>
      <c r="AJ2649">
        <v>3.734</v>
      </c>
      <c r="AK2649">
        <v>4.7889999999999997</v>
      </c>
      <c r="AL2649">
        <v>3.6509999999999998</v>
      </c>
      <c r="AM2649">
        <v>-2.8969999999999998</v>
      </c>
      <c r="AN2649">
        <v>-2.5459999999999998</v>
      </c>
      <c r="AO2649">
        <v>-1.02</v>
      </c>
      <c r="AP2649">
        <v>-1.9630000000000001</v>
      </c>
      <c r="AQ2649">
        <v>-2.5299999999999998</v>
      </c>
      <c r="AR2649">
        <v>-2.9990000000000001</v>
      </c>
      <c r="AS2649">
        <v>-2.573</v>
      </c>
      <c r="AT2649">
        <v>-1.524</v>
      </c>
      <c r="AU2649">
        <v>-0.443</v>
      </c>
      <c r="AV2649">
        <v>-0.88200000000000001</v>
      </c>
      <c r="AW2649">
        <v>-0.27400000000000002</v>
      </c>
      <c r="AX2649">
        <v>-5.7000000000000002E-2</v>
      </c>
      <c r="AY2649">
        <v>-6.0000000000000001E-3</v>
      </c>
      <c r="AZ2649">
        <v>0.1</v>
      </c>
      <c r="BA2649">
        <v>0.106</v>
      </c>
      <c r="BB2649">
        <v>0.112</v>
      </c>
      <c r="BC2649">
        <v>2016</v>
      </c>
    </row>
    <row r="2650" spans="1:55" x14ac:dyDescent="0.25">
      <c r="A2650">
        <v>172</v>
      </c>
      <c r="B2650" t="s">
        <v>856</v>
      </c>
      <c r="C2650" t="s">
        <v>352</v>
      </c>
      <c r="D2650" t="s">
        <v>857</v>
      </c>
      <c r="E2650" t="s">
        <v>353</v>
      </c>
      <c r="F2650" t="s">
        <v>354</v>
      </c>
      <c r="G2650" t="s">
        <v>229</v>
      </c>
      <c r="H2650" t="s">
        <v>230</v>
      </c>
      <c r="I2650" t="s">
        <v>863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5.9390000000000001</v>
      </c>
      <c r="AO2650">
        <v>9.9930000000000003</v>
      </c>
      <c r="AP2650">
        <v>18.937000000000001</v>
      </c>
      <c r="AQ2650">
        <v>26.329000000000001</v>
      </c>
      <c r="AR2650">
        <v>35.652000000000001</v>
      </c>
      <c r="AS2650">
        <v>39.198</v>
      </c>
      <c r="AT2650">
        <v>46.512999999999998</v>
      </c>
      <c r="AU2650">
        <v>49.615000000000002</v>
      </c>
      <c r="AV2650">
        <v>51.901000000000003</v>
      </c>
      <c r="AW2650">
        <v>52.68</v>
      </c>
      <c r="AX2650">
        <v>52.795000000000002</v>
      </c>
      <c r="AY2650">
        <v>52.664000000000001</v>
      </c>
      <c r="AZ2650">
        <v>52.731000000000002</v>
      </c>
      <c r="BA2650">
        <v>52.890999999999998</v>
      </c>
      <c r="BB2650">
        <v>52.951000000000001</v>
      </c>
      <c r="BC2650">
        <v>2016</v>
      </c>
    </row>
    <row r="2651" spans="1:55" x14ac:dyDescent="0.25">
      <c r="A2651">
        <v>172</v>
      </c>
      <c r="B2651" t="s">
        <v>856</v>
      </c>
      <c r="C2651" t="s">
        <v>355</v>
      </c>
      <c r="D2651" t="s">
        <v>857</v>
      </c>
      <c r="E2651" t="s">
        <v>353</v>
      </c>
      <c r="F2651" t="s">
        <v>354</v>
      </c>
      <c r="G2651" t="s">
        <v>282</v>
      </c>
      <c r="I2651" t="s">
        <v>379</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73.039000000000001</v>
      </c>
      <c r="U2651">
        <v>70.224999999999994</v>
      </c>
      <c r="V2651">
        <v>51.203000000000003</v>
      </c>
      <c r="W2651">
        <v>33.201999999999998</v>
      </c>
      <c r="X2651">
        <v>33.691000000000003</v>
      </c>
      <c r="Y2651">
        <v>8.3539999999999992</v>
      </c>
      <c r="Z2651">
        <v>12.41</v>
      </c>
      <c r="AA2651">
        <v>15.303000000000001</v>
      </c>
      <c r="AB2651">
        <v>12.244</v>
      </c>
      <c r="AC2651">
        <v>7.82</v>
      </c>
      <c r="AD2651">
        <v>4.4260000000000002</v>
      </c>
      <c r="AE2651">
        <v>2.92</v>
      </c>
      <c r="AF2651">
        <v>-0.314</v>
      </c>
      <c r="AG2651">
        <v>0.96699999999999997</v>
      </c>
      <c r="AH2651">
        <v>-2.056</v>
      </c>
      <c r="AI2651">
        <v>-4.7359999999999998</v>
      </c>
      <c r="AJ2651">
        <v>-4.9589999999999996</v>
      </c>
      <c r="AK2651">
        <v>-5.1890000000000001</v>
      </c>
      <c r="AL2651">
        <v>-7.7610000000000001</v>
      </c>
      <c r="AM2651">
        <v>-4.7519999999999998</v>
      </c>
      <c r="AN2651">
        <v>3.1739999999999999</v>
      </c>
      <c r="AO2651">
        <v>5.0759999999999996</v>
      </c>
      <c r="AP2651">
        <v>9.4779999999999998</v>
      </c>
      <c r="AQ2651">
        <v>12.948</v>
      </c>
      <c r="AR2651">
        <v>17.350999999999999</v>
      </c>
      <c r="AS2651">
        <v>18.701000000000001</v>
      </c>
      <c r="AT2651">
        <v>21.523</v>
      </c>
      <c r="AU2651">
        <v>22.16</v>
      </c>
      <c r="AV2651">
        <v>22.271999999999998</v>
      </c>
      <c r="AW2651">
        <v>21.844999999999999</v>
      </c>
      <c r="AX2651">
        <v>21.164999999999999</v>
      </c>
      <c r="AY2651">
        <v>20.445</v>
      </c>
      <c r="AZ2651">
        <v>19.864000000000001</v>
      </c>
      <c r="BA2651">
        <v>19.283999999999999</v>
      </c>
      <c r="BB2651">
        <v>18.686</v>
      </c>
      <c r="BC2651">
        <v>2016</v>
      </c>
    </row>
    <row r="2652" spans="1:55" x14ac:dyDescent="0.25">
      <c r="A2652">
        <v>172</v>
      </c>
      <c r="B2652" t="s">
        <v>856</v>
      </c>
      <c r="C2652" t="s">
        <v>356</v>
      </c>
      <c r="D2652" t="s">
        <v>857</v>
      </c>
      <c r="E2652" t="s">
        <v>357</v>
      </c>
      <c r="F2652" t="s">
        <v>358</v>
      </c>
      <c r="G2652" t="s">
        <v>229</v>
      </c>
      <c r="H2652" t="s">
        <v>230</v>
      </c>
      <c r="I2652" t="s">
        <v>863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88.16</v>
      </c>
      <c r="AO2652">
        <v>95.49</v>
      </c>
      <c r="AP2652">
        <v>107.708</v>
      </c>
      <c r="AQ2652">
        <v>114.801</v>
      </c>
      <c r="AR2652">
        <v>123.696</v>
      </c>
      <c r="AS2652">
        <v>133.161</v>
      </c>
      <c r="AT2652">
        <v>136.15199999999999</v>
      </c>
      <c r="AU2652">
        <v>137.232</v>
      </c>
      <c r="AV2652">
        <v>141.02699999999999</v>
      </c>
      <c r="AW2652">
        <v>144.40299999999999</v>
      </c>
      <c r="AX2652">
        <v>147.05799999999999</v>
      </c>
      <c r="AY2652">
        <v>150.72800000000001</v>
      </c>
      <c r="AZ2652">
        <v>150.79499999999999</v>
      </c>
      <c r="BA2652">
        <v>150.95500000000001</v>
      </c>
      <c r="BB2652">
        <v>151.01499999999999</v>
      </c>
      <c r="BC2652">
        <v>2016</v>
      </c>
    </row>
    <row r="2653" spans="1:55" x14ac:dyDescent="0.25">
      <c r="A2653">
        <v>172</v>
      </c>
      <c r="B2653" t="s">
        <v>856</v>
      </c>
      <c r="C2653" t="s">
        <v>359</v>
      </c>
      <c r="D2653" t="s">
        <v>857</v>
      </c>
      <c r="E2653" t="s">
        <v>357</v>
      </c>
      <c r="F2653" t="s">
        <v>358</v>
      </c>
      <c r="G2653" t="s">
        <v>282</v>
      </c>
      <c r="I2653" t="s">
        <v>360</v>
      </c>
      <c r="J2653">
        <v>10.893000000000001</v>
      </c>
      <c r="K2653">
        <v>11.544</v>
      </c>
      <c r="L2653">
        <v>13.851000000000001</v>
      </c>
      <c r="M2653">
        <v>15.379</v>
      </c>
      <c r="N2653">
        <v>15.18</v>
      </c>
      <c r="O2653">
        <v>15.837</v>
      </c>
      <c r="P2653">
        <v>16.443000000000001</v>
      </c>
      <c r="Q2653">
        <v>17.649000000000001</v>
      </c>
      <c r="R2653">
        <v>16.535</v>
      </c>
      <c r="S2653">
        <v>14.269</v>
      </c>
      <c r="T2653">
        <v>13.848000000000001</v>
      </c>
      <c r="U2653">
        <v>21.878</v>
      </c>
      <c r="V2653">
        <v>39.255000000000003</v>
      </c>
      <c r="W2653">
        <v>54.107999999999997</v>
      </c>
      <c r="X2653">
        <v>56.118000000000002</v>
      </c>
      <c r="Y2653">
        <v>55.146999999999998</v>
      </c>
      <c r="Z2653">
        <v>55.317999999999998</v>
      </c>
      <c r="AA2653">
        <v>52.247999999999998</v>
      </c>
      <c r="AB2653">
        <v>46.862000000000002</v>
      </c>
      <c r="AC2653">
        <v>44.009</v>
      </c>
      <c r="AD2653">
        <v>42.485999999999997</v>
      </c>
      <c r="AE2653">
        <v>40.947000000000003</v>
      </c>
      <c r="AF2653">
        <v>40.17</v>
      </c>
      <c r="AG2653">
        <v>42.738</v>
      </c>
      <c r="AH2653">
        <v>42.648000000000003</v>
      </c>
      <c r="AI2653">
        <v>39.936999999999998</v>
      </c>
      <c r="AJ2653">
        <v>38.058999999999997</v>
      </c>
      <c r="AK2653">
        <v>33.993000000000002</v>
      </c>
      <c r="AL2653">
        <v>32.654000000000003</v>
      </c>
      <c r="AM2653">
        <v>41.695999999999998</v>
      </c>
      <c r="AN2653">
        <v>47.119</v>
      </c>
      <c r="AO2653">
        <v>48.503999999999998</v>
      </c>
      <c r="AP2653">
        <v>53.91</v>
      </c>
      <c r="AQ2653">
        <v>56.457999999999998</v>
      </c>
      <c r="AR2653">
        <v>60.2</v>
      </c>
      <c r="AS2653">
        <v>63.53</v>
      </c>
      <c r="AT2653">
        <v>63.000999999999998</v>
      </c>
      <c r="AU2653">
        <v>61.293999999999997</v>
      </c>
      <c r="AV2653">
        <v>60.517000000000003</v>
      </c>
      <c r="AW2653">
        <v>59.881</v>
      </c>
      <c r="AX2653">
        <v>58.954999999999998</v>
      </c>
      <c r="AY2653">
        <v>58.514000000000003</v>
      </c>
      <c r="AZ2653">
        <v>56.805</v>
      </c>
      <c r="BA2653">
        <v>55.037999999999997</v>
      </c>
      <c r="BB2653">
        <v>53.292000000000002</v>
      </c>
      <c r="BC2653">
        <v>2016</v>
      </c>
    </row>
    <row r="2654" spans="1:55" x14ac:dyDescent="0.25">
      <c r="A2654">
        <v>172</v>
      </c>
      <c r="B2654" t="s">
        <v>856</v>
      </c>
      <c r="C2654" t="s">
        <v>361</v>
      </c>
      <c r="D2654" t="s">
        <v>857</v>
      </c>
      <c r="E2654" t="s">
        <v>362</v>
      </c>
      <c r="F2654" t="s">
        <v>363</v>
      </c>
      <c r="G2654" t="s">
        <v>229</v>
      </c>
      <c r="H2654" t="s">
        <v>230</v>
      </c>
      <c r="I2654" t="s">
        <v>863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91.01</v>
      </c>
      <c r="U2654">
        <v>86.962000000000003</v>
      </c>
      <c r="V2654">
        <v>84.852000000000004</v>
      </c>
      <c r="W2654">
        <v>85.748000000000005</v>
      </c>
      <c r="X2654">
        <v>90.768000000000001</v>
      </c>
      <c r="Y2654">
        <v>98.555999999999997</v>
      </c>
      <c r="Z2654">
        <v>102.06</v>
      </c>
      <c r="AA2654">
        <v>110.738</v>
      </c>
      <c r="AB2654">
        <v>120.38200000000001</v>
      </c>
      <c r="AC2654">
        <v>126.923</v>
      </c>
      <c r="AD2654">
        <v>136.261</v>
      </c>
      <c r="AE2654">
        <v>144.43700000000001</v>
      </c>
      <c r="AF2654">
        <v>148.28899999999999</v>
      </c>
      <c r="AG2654">
        <v>151.56899999999999</v>
      </c>
      <c r="AH2654">
        <v>158.477</v>
      </c>
      <c r="AI2654">
        <v>164.387</v>
      </c>
      <c r="AJ2654">
        <v>172.614</v>
      </c>
      <c r="AK2654">
        <v>186.584</v>
      </c>
      <c r="AL2654">
        <v>193.71100000000001</v>
      </c>
      <c r="AM2654">
        <v>181.029</v>
      </c>
      <c r="AN2654">
        <v>187.1</v>
      </c>
      <c r="AO2654">
        <v>196.869</v>
      </c>
      <c r="AP2654">
        <v>199.79300000000001</v>
      </c>
      <c r="AQ2654">
        <v>203.33799999999999</v>
      </c>
      <c r="AR2654">
        <v>205.47399999999999</v>
      </c>
      <c r="AS2654">
        <v>209.60400000000001</v>
      </c>
      <c r="AT2654">
        <v>216.11099999999999</v>
      </c>
      <c r="AU2654">
        <v>223.893</v>
      </c>
      <c r="AV2654">
        <v>233.03700000000001</v>
      </c>
      <c r="AW2654">
        <v>241.149</v>
      </c>
      <c r="AX2654">
        <v>249.44200000000001</v>
      </c>
      <c r="AY2654">
        <v>257.59100000000001</v>
      </c>
      <c r="AZ2654">
        <v>265.45999999999998</v>
      </c>
      <c r="BA2654">
        <v>274.27300000000002</v>
      </c>
      <c r="BB2654">
        <v>283.37299999999999</v>
      </c>
      <c r="BC2654">
        <v>2016</v>
      </c>
    </row>
    <row r="2655" spans="1:55" x14ac:dyDescent="0.25">
      <c r="A2655">
        <v>172</v>
      </c>
      <c r="B2655" t="s">
        <v>856</v>
      </c>
      <c r="C2655" t="s">
        <v>364</v>
      </c>
      <c r="D2655" t="s">
        <v>857</v>
      </c>
      <c r="E2655" t="s">
        <v>365</v>
      </c>
      <c r="F2655" t="s">
        <v>366</v>
      </c>
      <c r="G2655" t="s">
        <v>242</v>
      </c>
      <c r="H2655" t="s">
        <v>230</v>
      </c>
      <c r="I2655" t="s">
        <v>864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-6.9889999999999999</v>
      </c>
      <c r="U2655">
        <v>-6.734</v>
      </c>
      <c r="V2655">
        <v>-5.117</v>
      </c>
      <c r="W2655">
        <v>-1.1259999999999999</v>
      </c>
      <c r="X2655">
        <v>1.099</v>
      </c>
      <c r="Y2655">
        <v>5.524</v>
      </c>
      <c r="Z2655">
        <v>5.0209999999999999</v>
      </c>
      <c r="AA2655">
        <v>6.4340000000000002</v>
      </c>
      <c r="AB2655">
        <v>6.7240000000000002</v>
      </c>
      <c r="AC2655">
        <v>6.97</v>
      </c>
      <c r="AD2655">
        <v>9.4969999999999999</v>
      </c>
      <c r="AE2655">
        <v>10.42</v>
      </c>
      <c r="AF2655">
        <v>11.471</v>
      </c>
      <c r="AG2655">
        <v>7.944</v>
      </c>
      <c r="AH2655">
        <v>11.731</v>
      </c>
      <c r="AI2655">
        <v>6.5709999999999997</v>
      </c>
      <c r="AJ2655">
        <v>7.9809999999999999</v>
      </c>
      <c r="AK2655">
        <v>9.452</v>
      </c>
      <c r="AL2655">
        <v>5.95</v>
      </c>
      <c r="AM2655">
        <v>4.13</v>
      </c>
      <c r="AN2655">
        <v>2.7130000000000001</v>
      </c>
      <c r="AO2655">
        <v>-4.7640000000000002</v>
      </c>
      <c r="AP2655">
        <v>-5.8460000000000001</v>
      </c>
      <c r="AQ2655">
        <v>-6.0720000000000001</v>
      </c>
      <c r="AR2655">
        <v>-4.99</v>
      </c>
      <c r="AS2655">
        <v>-1.6859999999999999</v>
      </c>
      <c r="AT2655">
        <v>-1.7869999999999999</v>
      </c>
      <c r="AU2655">
        <v>-1.7010000000000001</v>
      </c>
      <c r="AV2655">
        <v>-1.2969999999999999</v>
      </c>
      <c r="AW2655">
        <v>0.255</v>
      </c>
      <c r="AX2655">
        <v>1.2090000000000001</v>
      </c>
      <c r="AY2655">
        <v>1.6779999999999999</v>
      </c>
      <c r="AZ2655">
        <v>2.2029999999999998</v>
      </c>
      <c r="BA2655">
        <v>2.5739999999999998</v>
      </c>
      <c r="BB2655">
        <v>2.8969999999999998</v>
      </c>
      <c r="BC2655">
        <v>2017</v>
      </c>
    </row>
    <row r="2656" spans="1:55" x14ac:dyDescent="0.25">
      <c r="A2656">
        <v>172</v>
      </c>
      <c r="B2656" t="s">
        <v>856</v>
      </c>
      <c r="C2656" t="s">
        <v>368</v>
      </c>
      <c r="D2656" t="s">
        <v>857</v>
      </c>
      <c r="E2656" t="s">
        <v>365</v>
      </c>
      <c r="F2656" t="s">
        <v>366</v>
      </c>
      <c r="G2656" t="s">
        <v>282</v>
      </c>
      <c r="I2656" t="s">
        <v>369</v>
      </c>
      <c r="J2656">
        <v>-2.6120000000000001</v>
      </c>
      <c r="K2656">
        <v>-0.90900000000000003</v>
      </c>
      <c r="L2656">
        <v>-1.738</v>
      </c>
      <c r="M2656">
        <v>-2.202</v>
      </c>
      <c r="N2656">
        <v>-3.9E-2</v>
      </c>
      <c r="O2656">
        <v>-1.4339999999999999</v>
      </c>
      <c r="P2656">
        <v>-0.94099999999999995</v>
      </c>
      <c r="Q2656">
        <v>-1.887</v>
      </c>
      <c r="R2656">
        <v>-2.4660000000000002</v>
      </c>
      <c r="S2656">
        <v>-4.867</v>
      </c>
      <c r="T2656">
        <v>-4.9290000000000003</v>
      </c>
      <c r="U2656">
        <v>-5.2489999999999997</v>
      </c>
      <c r="V2656">
        <v>-4.5199999999999996</v>
      </c>
      <c r="W2656">
        <v>-1.2609999999999999</v>
      </c>
      <c r="X2656">
        <v>1.0589999999999999</v>
      </c>
      <c r="Y2656">
        <v>4.1109999999999998</v>
      </c>
      <c r="Z2656">
        <v>3.8</v>
      </c>
      <c r="AA2656">
        <v>5.0659999999999998</v>
      </c>
      <c r="AB2656">
        <v>5.0140000000000002</v>
      </c>
      <c r="AC2656">
        <v>5.1479999999999997</v>
      </c>
      <c r="AD2656">
        <v>7.5439999999999996</v>
      </c>
      <c r="AE2656">
        <v>8.0559999999999992</v>
      </c>
      <c r="AF2656">
        <v>8.1940000000000008</v>
      </c>
      <c r="AG2656">
        <v>4.6360000000000001</v>
      </c>
      <c r="AH2656">
        <v>5.9550000000000001</v>
      </c>
      <c r="AI2656">
        <v>3.2090000000000001</v>
      </c>
      <c r="AJ2656">
        <v>3.6819999999999999</v>
      </c>
      <c r="AK2656">
        <v>3.6960000000000002</v>
      </c>
      <c r="AL2656">
        <v>2.0870000000000002</v>
      </c>
      <c r="AM2656">
        <v>1.6379999999999999</v>
      </c>
      <c r="AN2656">
        <v>1.093</v>
      </c>
      <c r="AO2656">
        <v>-1.7390000000000001</v>
      </c>
      <c r="AP2656">
        <v>-2.2759999999999998</v>
      </c>
      <c r="AQ2656">
        <v>-2.2480000000000002</v>
      </c>
      <c r="AR2656">
        <v>-1.827</v>
      </c>
      <c r="AS2656">
        <v>-0.72499999999999998</v>
      </c>
      <c r="AT2656">
        <v>-0.747</v>
      </c>
      <c r="AU2656">
        <v>-0.67300000000000004</v>
      </c>
      <c r="AV2656">
        <v>-0.47099999999999997</v>
      </c>
      <c r="AW2656">
        <v>9.1999999999999998E-2</v>
      </c>
      <c r="AX2656">
        <v>0.41799999999999998</v>
      </c>
      <c r="AY2656">
        <v>0.55900000000000005</v>
      </c>
      <c r="AZ2656">
        <v>0.70699999999999996</v>
      </c>
      <c r="BA2656">
        <v>0.79600000000000004</v>
      </c>
      <c r="BB2656">
        <v>0.86199999999999999</v>
      </c>
      <c r="BC2656">
        <v>2017</v>
      </c>
    </row>
    <row r="2657" spans="1:55" x14ac:dyDescent="0.25">
      <c r="A2657">
        <v>132</v>
      </c>
      <c r="B2657" t="s">
        <v>865</v>
      </c>
      <c r="C2657" t="s">
        <v>225</v>
      </c>
      <c r="D2657" t="s">
        <v>866</v>
      </c>
      <c r="E2657" t="s">
        <v>227</v>
      </c>
      <c r="F2657" t="s">
        <v>228</v>
      </c>
      <c r="G2657" t="s">
        <v>229</v>
      </c>
      <c r="H2657" t="s">
        <v>230</v>
      </c>
      <c r="I2657" t="s">
        <v>867</v>
      </c>
      <c r="J2657" s="52">
        <v>1158.73</v>
      </c>
      <c r="K2657" s="52">
        <v>1171.1099999999999</v>
      </c>
      <c r="L2657" s="52">
        <v>1200.45</v>
      </c>
      <c r="M2657" s="52">
        <v>1215.3499999999999</v>
      </c>
      <c r="N2657" s="52">
        <v>1233.75</v>
      </c>
      <c r="O2657" s="52">
        <v>1253.77</v>
      </c>
      <c r="P2657" s="52">
        <v>1283.07</v>
      </c>
      <c r="Q2657" s="52">
        <v>1315.94</v>
      </c>
      <c r="R2657" s="52">
        <v>1378.36</v>
      </c>
      <c r="S2657" s="52">
        <v>1438.23</v>
      </c>
      <c r="T2657" s="52">
        <v>1480.29</v>
      </c>
      <c r="U2657" s="52">
        <v>1495.8</v>
      </c>
      <c r="V2657" s="52">
        <v>1519.73</v>
      </c>
      <c r="W2657" s="52">
        <v>1510.17</v>
      </c>
      <c r="X2657" s="52">
        <v>1545.79</v>
      </c>
      <c r="Y2657" s="52">
        <v>1578.35</v>
      </c>
      <c r="Z2657" s="52">
        <v>1600.65</v>
      </c>
      <c r="AA2657" s="52">
        <v>1638.05</v>
      </c>
      <c r="AB2657" s="52">
        <v>1696.83</v>
      </c>
      <c r="AC2657" s="52">
        <v>1754.89</v>
      </c>
      <c r="AD2657" s="52">
        <v>1823.74</v>
      </c>
      <c r="AE2657" s="52">
        <v>1859.92</v>
      </c>
      <c r="AF2657" s="52">
        <v>1881.04</v>
      </c>
      <c r="AG2657" s="52">
        <v>1896.53</v>
      </c>
      <c r="AH2657" s="52">
        <v>1950.19</v>
      </c>
      <c r="AI2657" s="52">
        <v>1982.63</v>
      </c>
      <c r="AJ2657" s="52">
        <v>2031.19</v>
      </c>
      <c r="AK2657" s="52">
        <v>2080.44</v>
      </c>
      <c r="AL2657" s="52">
        <v>2085.75</v>
      </c>
      <c r="AM2657" s="52">
        <v>2025.82</v>
      </c>
      <c r="AN2657" s="52">
        <v>2065.31</v>
      </c>
      <c r="AO2657" s="52">
        <v>2110.59</v>
      </c>
      <c r="AP2657" s="52">
        <v>2117.1999999999998</v>
      </c>
      <c r="AQ2657" s="52">
        <v>2129.4</v>
      </c>
      <c r="AR2657" s="52">
        <v>2149.77</v>
      </c>
      <c r="AS2657" s="52">
        <v>2173.69</v>
      </c>
      <c r="AT2657" s="52">
        <v>2199.15</v>
      </c>
      <c r="AU2657" s="52">
        <v>2246.67</v>
      </c>
      <c r="AV2657" s="52">
        <v>2280.84</v>
      </c>
      <c r="AW2657" s="52">
        <v>2310.4299999999998</v>
      </c>
      <c r="AX2657" s="52">
        <v>2343.0700000000002</v>
      </c>
      <c r="AY2657" s="52">
        <v>2377.3000000000002</v>
      </c>
      <c r="AZ2657" s="52">
        <v>2413.4499999999998</v>
      </c>
      <c r="BA2657" s="52">
        <v>2450.35</v>
      </c>
      <c r="BB2657" s="52">
        <v>2488.3200000000002</v>
      </c>
      <c r="BC2657">
        <v>2017</v>
      </c>
    </row>
    <row r="2658" spans="1:55" x14ac:dyDescent="0.25">
      <c r="A2658">
        <v>132</v>
      </c>
      <c r="B2658" t="s">
        <v>865</v>
      </c>
      <c r="C2658" t="s">
        <v>233</v>
      </c>
      <c r="D2658" t="s">
        <v>866</v>
      </c>
      <c r="E2658" t="s">
        <v>227</v>
      </c>
      <c r="F2658" t="s">
        <v>234</v>
      </c>
      <c r="G2658" t="s">
        <v>235</v>
      </c>
      <c r="I2658" t="s">
        <v>236</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1.171</v>
      </c>
      <c r="AU2658">
        <v>2.161</v>
      </c>
      <c r="AV2658">
        <v>1.5209999999999999</v>
      </c>
      <c r="AW2658">
        <v>1.2969999999999999</v>
      </c>
      <c r="AX2658">
        <v>1.413</v>
      </c>
      <c r="AY2658">
        <v>1.4610000000000001</v>
      </c>
      <c r="AZ2658">
        <v>1.52</v>
      </c>
      <c r="BA2658">
        <v>1.5289999999999999</v>
      </c>
      <c r="BB2658">
        <v>1.55</v>
      </c>
      <c r="BC2658">
        <v>2017</v>
      </c>
    </row>
    <row r="2659" spans="1:55" x14ac:dyDescent="0.25">
      <c r="A2659">
        <v>132</v>
      </c>
      <c r="B2659" t="s">
        <v>865</v>
      </c>
      <c r="C2659" t="s">
        <v>237</v>
      </c>
      <c r="D2659" t="s">
        <v>866</v>
      </c>
      <c r="E2659" t="s">
        <v>238</v>
      </c>
      <c r="F2659" t="s">
        <v>239</v>
      </c>
      <c r="G2659" t="s">
        <v>229</v>
      </c>
      <c r="H2659" t="s">
        <v>230</v>
      </c>
      <c r="I2659" t="s">
        <v>867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52">
        <v>1053.55</v>
      </c>
      <c r="U2659" s="52">
        <v>1091.71</v>
      </c>
      <c r="V2659" s="52">
        <v>1130.98</v>
      </c>
      <c r="W2659" s="52">
        <v>1142.1199999999999</v>
      </c>
      <c r="X2659" s="52">
        <v>1179.8699999999999</v>
      </c>
      <c r="Y2659" s="52">
        <v>1218.27</v>
      </c>
      <c r="Z2659" s="52">
        <v>1252.27</v>
      </c>
      <c r="AA2659" s="52">
        <v>1292.78</v>
      </c>
      <c r="AB2659" s="52">
        <v>1351.9</v>
      </c>
      <c r="AC2659" s="52">
        <v>1401</v>
      </c>
      <c r="AD2659" s="52">
        <v>1478.59</v>
      </c>
      <c r="AE2659" s="52">
        <v>1538.2</v>
      </c>
      <c r="AF2659" s="52">
        <v>1587.83</v>
      </c>
      <c r="AG2659" s="52">
        <v>1630.67</v>
      </c>
      <c r="AH2659" s="52">
        <v>1704.02</v>
      </c>
      <c r="AI2659" s="52">
        <v>1765.91</v>
      </c>
      <c r="AJ2659" s="52">
        <v>1848.15</v>
      </c>
      <c r="AK2659" s="52">
        <v>1941.36</v>
      </c>
      <c r="AL2659" s="52">
        <v>1992.38</v>
      </c>
      <c r="AM2659" s="52">
        <v>1936.42</v>
      </c>
      <c r="AN2659" s="52">
        <v>1995.29</v>
      </c>
      <c r="AO2659" s="52">
        <v>2058.37</v>
      </c>
      <c r="AP2659" s="52">
        <v>2088.8000000000002</v>
      </c>
      <c r="AQ2659" s="52">
        <v>2117.19</v>
      </c>
      <c r="AR2659" s="52">
        <v>2149.77</v>
      </c>
      <c r="AS2659" s="52">
        <v>2198.4299999999998</v>
      </c>
      <c r="AT2659" s="52">
        <v>2228.5700000000002</v>
      </c>
      <c r="AU2659" s="52">
        <v>2291.71</v>
      </c>
      <c r="AV2659" s="52">
        <v>2349.02</v>
      </c>
      <c r="AW2659" s="52">
        <v>2414.96</v>
      </c>
      <c r="AX2659" s="52">
        <v>2488.13</v>
      </c>
      <c r="AY2659" s="52">
        <v>2564.9299999999998</v>
      </c>
      <c r="AZ2659" s="52">
        <v>2649.46</v>
      </c>
      <c r="BA2659" s="52">
        <v>2740.85</v>
      </c>
      <c r="BB2659" s="52">
        <v>2836.93</v>
      </c>
      <c r="BC2659">
        <v>2017</v>
      </c>
    </row>
    <row r="2660" spans="1:55" x14ac:dyDescent="0.25">
      <c r="A2660">
        <v>132</v>
      </c>
      <c r="B2660" t="s">
        <v>865</v>
      </c>
      <c r="C2660" t="s">
        <v>240</v>
      </c>
      <c r="D2660" t="s">
        <v>866</v>
      </c>
      <c r="E2660" t="s">
        <v>238</v>
      </c>
      <c r="F2660" t="s">
        <v>241</v>
      </c>
      <c r="G2660" t="s">
        <v>242</v>
      </c>
      <c r="H2660" t="s">
        <v>230</v>
      </c>
      <c r="I2660" t="s">
        <v>243</v>
      </c>
      <c r="J2660">
        <v>702.24300000000005</v>
      </c>
      <c r="K2660">
        <v>618.95399999999995</v>
      </c>
      <c r="L2660">
        <v>588.01499999999999</v>
      </c>
      <c r="M2660">
        <v>562.49900000000002</v>
      </c>
      <c r="N2660">
        <v>532.33900000000006</v>
      </c>
      <c r="O2660">
        <v>557.56100000000004</v>
      </c>
      <c r="P2660">
        <v>772.83799999999997</v>
      </c>
      <c r="Q2660">
        <v>935.11699999999996</v>
      </c>
      <c r="R2660" s="52">
        <v>1020.88</v>
      </c>
      <c r="S2660" s="52">
        <v>1026.18</v>
      </c>
      <c r="T2660" s="52">
        <v>1272.43</v>
      </c>
      <c r="U2660" s="52">
        <v>1273.5899999999999</v>
      </c>
      <c r="V2660" s="52">
        <v>1404.39</v>
      </c>
      <c r="W2660" s="52">
        <v>1324.24</v>
      </c>
      <c r="X2660" s="52">
        <v>1396.65</v>
      </c>
      <c r="Y2660" s="52">
        <v>1602.13</v>
      </c>
      <c r="Z2660" s="52">
        <v>1606.04</v>
      </c>
      <c r="AA2660" s="52">
        <v>1454.56</v>
      </c>
      <c r="AB2660" s="52">
        <v>1505.18</v>
      </c>
      <c r="AC2660" s="52">
        <v>1494.57</v>
      </c>
      <c r="AD2660" s="52">
        <v>1365.97</v>
      </c>
      <c r="AE2660" s="52">
        <v>1377.41</v>
      </c>
      <c r="AF2660" s="52">
        <v>1498.91</v>
      </c>
      <c r="AG2660" s="52">
        <v>1843.65</v>
      </c>
      <c r="AH2660" s="52">
        <v>2117.96</v>
      </c>
      <c r="AI2660" s="52">
        <v>2199.6799999999998</v>
      </c>
      <c r="AJ2660" s="52">
        <v>2320.5300000000002</v>
      </c>
      <c r="AK2660" s="52">
        <v>2660.9</v>
      </c>
      <c r="AL2660" s="52">
        <v>2932.22</v>
      </c>
      <c r="AM2660" s="52">
        <v>2697.04</v>
      </c>
      <c r="AN2660" s="52">
        <v>2647.54</v>
      </c>
      <c r="AO2660" s="52">
        <v>2864.03</v>
      </c>
      <c r="AP2660" s="52">
        <v>2685.31</v>
      </c>
      <c r="AQ2660" s="52">
        <v>2811.96</v>
      </c>
      <c r="AR2660" s="52">
        <v>2856.7</v>
      </c>
      <c r="AS2660" s="52">
        <v>2439.44</v>
      </c>
      <c r="AT2660" s="52">
        <v>2466.15</v>
      </c>
      <c r="AU2660" s="52">
        <v>2587.6799999999998</v>
      </c>
      <c r="AV2660" s="52">
        <v>2775.25</v>
      </c>
      <c r="AW2660" s="52">
        <v>2761.63</v>
      </c>
      <c r="AX2660" s="52">
        <v>2876.05</v>
      </c>
      <c r="AY2660" s="52">
        <v>2981.6</v>
      </c>
      <c r="AZ2660" s="52">
        <v>3099.76</v>
      </c>
      <c r="BA2660" s="52">
        <v>3219.88</v>
      </c>
      <c r="BB2660" s="52">
        <v>3354.13</v>
      </c>
      <c r="BC2660">
        <v>2017</v>
      </c>
    </row>
    <row r="2661" spans="1:55" x14ac:dyDescent="0.25">
      <c r="A2661">
        <v>132</v>
      </c>
      <c r="B2661" t="s">
        <v>865</v>
      </c>
      <c r="C2661" t="s">
        <v>244</v>
      </c>
      <c r="D2661" t="s">
        <v>866</v>
      </c>
      <c r="E2661" t="s">
        <v>238</v>
      </c>
      <c r="F2661" t="s">
        <v>245</v>
      </c>
      <c r="G2661" t="s">
        <v>246</v>
      </c>
      <c r="H2661" t="s">
        <v>230</v>
      </c>
      <c r="I2661" t="s">
        <v>243</v>
      </c>
      <c r="J2661">
        <v>576.44100000000003</v>
      </c>
      <c r="K2661">
        <v>637.72299999999996</v>
      </c>
      <c r="L2661">
        <v>694.09100000000001</v>
      </c>
      <c r="M2661">
        <v>730.22400000000005</v>
      </c>
      <c r="N2661">
        <v>768.02599999999995</v>
      </c>
      <c r="O2661">
        <v>805.17499999999995</v>
      </c>
      <c r="P2661">
        <v>840.58199999999999</v>
      </c>
      <c r="Q2661">
        <v>883.44100000000003</v>
      </c>
      <c r="R2661">
        <v>957.976</v>
      </c>
      <c r="S2661" s="52">
        <v>1038.78</v>
      </c>
      <c r="T2661" s="52">
        <v>1109.17</v>
      </c>
      <c r="U2661" s="52">
        <v>1158.7</v>
      </c>
      <c r="V2661" s="52">
        <v>1204.06</v>
      </c>
      <c r="W2661" s="52">
        <v>1224.8399999999999</v>
      </c>
      <c r="X2661" s="52">
        <v>1280.5</v>
      </c>
      <c r="Y2661" s="52">
        <v>1334.89</v>
      </c>
      <c r="Z2661" s="52">
        <v>1378.54</v>
      </c>
      <c r="AA2661" s="52">
        <v>1435.07</v>
      </c>
      <c r="AB2661" s="52">
        <v>1503.3</v>
      </c>
      <c r="AC2661" s="52">
        <v>1577.19</v>
      </c>
      <c r="AD2661" s="52">
        <v>1675.71</v>
      </c>
      <c r="AE2661" s="52">
        <v>1746.43</v>
      </c>
      <c r="AF2661" s="52">
        <v>1794.21</v>
      </c>
      <c r="AG2661" s="52">
        <v>1842.57</v>
      </c>
      <c r="AH2661" s="52">
        <v>1945.72</v>
      </c>
      <c r="AI2661" s="52">
        <v>2039.69</v>
      </c>
      <c r="AJ2661" s="52">
        <v>2152.89</v>
      </c>
      <c r="AK2661" s="52">
        <v>2264.33</v>
      </c>
      <c r="AL2661" s="52">
        <v>2314.25</v>
      </c>
      <c r="AM2661" s="52">
        <v>2264.9</v>
      </c>
      <c r="AN2661" s="52">
        <v>2335.9499999999998</v>
      </c>
      <c r="AO2661" s="52">
        <v>2437.04</v>
      </c>
      <c r="AP2661" s="52">
        <v>2491.56</v>
      </c>
      <c r="AQ2661" s="52">
        <v>2549.89</v>
      </c>
      <c r="AR2661" s="52">
        <v>2622.98</v>
      </c>
      <c r="AS2661" s="52">
        <v>2680.53</v>
      </c>
      <c r="AT2661" s="52">
        <v>2741.57</v>
      </c>
      <c r="AU2661" s="52">
        <v>2854.06</v>
      </c>
      <c r="AV2661" s="52">
        <v>2962.8</v>
      </c>
      <c r="AW2661" s="52">
        <v>3054.6</v>
      </c>
      <c r="AX2661" s="52">
        <v>3162.44</v>
      </c>
      <c r="AY2661" s="52">
        <v>3275.34</v>
      </c>
      <c r="AZ2661" s="52">
        <v>3393.94</v>
      </c>
      <c r="BA2661" s="52">
        <v>3517.24</v>
      </c>
      <c r="BB2661" s="52">
        <v>3646.5</v>
      </c>
      <c r="BC2661">
        <v>2017</v>
      </c>
    </row>
    <row r="2662" spans="1:55" x14ac:dyDescent="0.25">
      <c r="A2662">
        <v>132</v>
      </c>
      <c r="B2662" t="s">
        <v>865</v>
      </c>
      <c r="C2662" t="s">
        <v>247</v>
      </c>
      <c r="D2662" t="s">
        <v>866</v>
      </c>
      <c r="E2662" t="s">
        <v>248</v>
      </c>
      <c r="F2662" t="s">
        <v>249</v>
      </c>
      <c r="G2662" t="s">
        <v>250</v>
      </c>
      <c r="I2662" t="s">
        <v>251</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101.33799999999999</v>
      </c>
      <c r="AU2662">
        <v>102.004</v>
      </c>
      <c r="AV2662">
        <v>102.989</v>
      </c>
      <c r="AW2662">
        <v>104.524</v>
      </c>
      <c r="AX2662">
        <v>106.191</v>
      </c>
      <c r="AY2662">
        <v>107.893</v>
      </c>
      <c r="AZ2662">
        <v>109.779</v>
      </c>
      <c r="BA2662">
        <v>111.85599999999999</v>
      </c>
      <c r="BB2662">
        <v>114.01</v>
      </c>
      <c r="BC2662">
        <v>2017</v>
      </c>
    </row>
    <row r="2663" spans="1:55" x14ac:dyDescent="0.25">
      <c r="A2663">
        <v>132</v>
      </c>
      <c r="B2663" t="s">
        <v>865</v>
      </c>
      <c r="C2663" t="s">
        <v>252</v>
      </c>
      <c r="D2663" t="s">
        <v>866</v>
      </c>
      <c r="E2663" t="s">
        <v>253</v>
      </c>
      <c r="F2663" t="s">
        <v>254</v>
      </c>
      <c r="G2663" t="s">
        <v>229</v>
      </c>
      <c r="H2663" t="s">
        <v>220</v>
      </c>
      <c r="I2663" t="s">
        <v>255</v>
      </c>
      <c r="J2663" s="52">
        <v>21565.14</v>
      </c>
      <c r="K2663" s="52">
        <v>21675.77</v>
      </c>
      <c r="L2663" s="52">
        <v>22093.55</v>
      </c>
      <c r="M2663" s="52">
        <v>22238.78</v>
      </c>
      <c r="N2663" s="52">
        <v>22474.71</v>
      </c>
      <c r="O2663" s="52">
        <v>22730.75</v>
      </c>
      <c r="P2663" s="52">
        <v>23155.41</v>
      </c>
      <c r="Q2663" s="52">
        <v>23633.26</v>
      </c>
      <c r="R2663" s="52">
        <v>24628.44</v>
      </c>
      <c r="S2663" s="52">
        <v>25559.59</v>
      </c>
      <c r="T2663" s="52">
        <v>26164.1</v>
      </c>
      <c r="U2663" s="52">
        <v>26315.7</v>
      </c>
      <c r="V2663" s="52">
        <v>26610.240000000002</v>
      </c>
      <c r="W2663" s="52">
        <v>26323.74</v>
      </c>
      <c r="X2663" s="52">
        <v>26852.880000000001</v>
      </c>
      <c r="Y2663" s="52">
        <v>27329.55</v>
      </c>
      <c r="Z2663" s="52">
        <v>27627.97</v>
      </c>
      <c r="AA2663" s="52">
        <v>28185.84</v>
      </c>
      <c r="AB2663" s="52">
        <v>29105.72</v>
      </c>
      <c r="AC2663" s="52">
        <v>29999.82</v>
      </c>
      <c r="AD2663" s="52">
        <v>30985.39</v>
      </c>
      <c r="AE2663" s="52">
        <v>31382.31</v>
      </c>
      <c r="AF2663" s="52">
        <v>31515.69</v>
      </c>
      <c r="AG2663" s="52">
        <v>31555.21</v>
      </c>
      <c r="AH2663" s="52">
        <v>32231.71</v>
      </c>
      <c r="AI2663" s="52">
        <v>32521.7</v>
      </c>
      <c r="AJ2663" s="52">
        <v>33081.410000000003</v>
      </c>
      <c r="AK2663" s="52">
        <v>33666.69</v>
      </c>
      <c r="AL2663" s="52">
        <v>33568.03</v>
      </c>
      <c r="AM2663" s="52">
        <v>32430.83</v>
      </c>
      <c r="AN2663" s="52">
        <v>32905.269999999997</v>
      </c>
      <c r="AO2663" s="52">
        <v>33464.11</v>
      </c>
      <c r="AP2663" s="52">
        <v>33407.019999999997</v>
      </c>
      <c r="AQ2663" s="52">
        <v>33429.760000000002</v>
      </c>
      <c r="AR2663" s="52">
        <v>33575.410000000003</v>
      </c>
      <c r="AS2663" s="52">
        <v>33805.01</v>
      </c>
      <c r="AT2663" s="52">
        <v>34111.78</v>
      </c>
      <c r="AU2663" s="52">
        <v>34768.29</v>
      </c>
      <c r="AV2663" s="52">
        <v>35238.959999999999</v>
      </c>
      <c r="AW2663" s="52">
        <v>35533.449999999997</v>
      </c>
      <c r="AX2663" s="52">
        <v>35871.199999999997</v>
      </c>
      <c r="AY2663" s="52">
        <v>36229.379999999997</v>
      </c>
      <c r="AZ2663" s="52">
        <v>36612.629999999997</v>
      </c>
      <c r="BA2663" s="52">
        <v>37003.01</v>
      </c>
      <c r="BB2663" s="52">
        <v>37405.25</v>
      </c>
      <c r="BC2663">
        <v>2017</v>
      </c>
    </row>
    <row r="2664" spans="1:55" x14ac:dyDescent="0.25">
      <c r="A2664">
        <v>132</v>
      </c>
      <c r="B2664" t="s">
        <v>865</v>
      </c>
      <c r="C2664" t="s">
        <v>256</v>
      </c>
      <c r="D2664" t="s">
        <v>866</v>
      </c>
      <c r="E2664" t="s">
        <v>253</v>
      </c>
      <c r="F2664" t="s">
        <v>257</v>
      </c>
      <c r="G2664" t="s">
        <v>258</v>
      </c>
      <c r="H2664" t="s">
        <v>220</v>
      </c>
      <c r="I2664" t="s">
        <v>255</v>
      </c>
      <c r="J2664" s="52">
        <v>24900.65</v>
      </c>
      <c r="K2664" s="52">
        <v>25028.38</v>
      </c>
      <c r="L2664" s="52">
        <v>25510.78</v>
      </c>
      <c r="M2664" s="52">
        <v>25678.48</v>
      </c>
      <c r="N2664" s="52">
        <v>25950.9</v>
      </c>
      <c r="O2664" s="52">
        <v>26246.54</v>
      </c>
      <c r="P2664" s="52">
        <v>26736.89</v>
      </c>
      <c r="Q2664" s="52">
        <v>27288.639999999999</v>
      </c>
      <c r="R2664" s="52">
        <v>28437.75</v>
      </c>
      <c r="S2664" s="52">
        <v>29512.92</v>
      </c>
      <c r="T2664" s="52">
        <v>30210.93</v>
      </c>
      <c r="U2664" s="52">
        <v>30385.98</v>
      </c>
      <c r="V2664" s="52">
        <v>30726.080000000002</v>
      </c>
      <c r="W2664" s="52">
        <v>30395.27</v>
      </c>
      <c r="X2664" s="52">
        <v>31006.240000000002</v>
      </c>
      <c r="Y2664" s="52">
        <v>31556.65</v>
      </c>
      <c r="Z2664" s="52">
        <v>31901.22</v>
      </c>
      <c r="AA2664" s="52">
        <v>32545.38</v>
      </c>
      <c r="AB2664" s="52">
        <v>33607.53</v>
      </c>
      <c r="AC2664" s="52">
        <v>34639.93</v>
      </c>
      <c r="AD2664" s="52">
        <v>35777.93</v>
      </c>
      <c r="AE2664" s="52">
        <v>36236.25</v>
      </c>
      <c r="AF2664" s="52">
        <v>36390.25</v>
      </c>
      <c r="AG2664" s="52">
        <v>36435.89</v>
      </c>
      <c r="AH2664" s="52">
        <v>37217.019999999997</v>
      </c>
      <c r="AI2664" s="52">
        <v>37551.870000000003</v>
      </c>
      <c r="AJ2664" s="52">
        <v>38198.160000000003</v>
      </c>
      <c r="AK2664" s="52">
        <v>38873.949999999997</v>
      </c>
      <c r="AL2664" s="52">
        <v>38760.04</v>
      </c>
      <c r="AM2664" s="52">
        <v>37446.949999999997</v>
      </c>
      <c r="AN2664" s="52">
        <v>37994.769999999997</v>
      </c>
      <c r="AO2664" s="52">
        <v>38640.04</v>
      </c>
      <c r="AP2664" s="52">
        <v>38574.120000000003</v>
      </c>
      <c r="AQ2664" s="52">
        <v>38600.370000000003</v>
      </c>
      <c r="AR2664" s="52">
        <v>38768.559999999998</v>
      </c>
      <c r="AS2664" s="52">
        <v>39033.67</v>
      </c>
      <c r="AT2664" s="52">
        <v>39387.879999999997</v>
      </c>
      <c r="AU2664" s="52">
        <v>40145.94</v>
      </c>
      <c r="AV2664" s="52">
        <v>40689.410000000003</v>
      </c>
      <c r="AW2664" s="52">
        <v>41029.449999999997</v>
      </c>
      <c r="AX2664" s="52">
        <v>41419.440000000002</v>
      </c>
      <c r="AY2664" s="52">
        <v>41833.019999999997</v>
      </c>
      <c r="AZ2664" s="52">
        <v>42275.55</v>
      </c>
      <c r="BA2664" s="52">
        <v>42726.31</v>
      </c>
      <c r="BB2664" s="52">
        <v>43190.76</v>
      </c>
      <c r="BC2664">
        <v>2017</v>
      </c>
    </row>
    <row r="2665" spans="1:55" x14ac:dyDescent="0.25">
      <c r="A2665">
        <v>132</v>
      </c>
      <c r="B2665" t="s">
        <v>865</v>
      </c>
      <c r="C2665" t="s">
        <v>259</v>
      </c>
      <c r="D2665" t="s">
        <v>866</v>
      </c>
      <c r="E2665" t="s">
        <v>260</v>
      </c>
      <c r="F2665" t="s">
        <v>261</v>
      </c>
      <c r="G2665" t="s">
        <v>229</v>
      </c>
      <c r="H2665" t="s">
        <v>220</v>
      </c>
      <c r="I2665" t="s">
        <v>262</v>
      </c>
      <c r="J2665" s="52">
        <v>8407.94</v>
      </c>
      <c r="K2665" s="52">
        <v>9439.16</v>
      </c>
      <c r="L2665" s="52">
        <v>10784.74</v>
      </c>
      <c r="M2665" s="52">
        <v>11903.24</v>
      </c>
      <c r="N2665" s="52">
        <v>12879.71</v>
      </c>
      <c r="O2665" s="52">
        <v>13736.88</v>
      </c>
      <c r="P2665" s="52">
        <v>14700.92</v>
      </c>
      <c r="Q2665" s="52">
        <v>15372.77</v>
      </c>
      <c r="R2665" s="52">
        <v>16531.689999999999</v>
      </c>
      <c r="S2665" s="52">
        <v>17720.36</v>
      </c>
      <c r="T2665" s="52">
        <v>18621.45</v>
      </c>
      <c r="U2665" s="52">
        <v>19206.41</v>
      </c>
      <c r="V2665" s="52">
        <v>19803.41</v>
      </c>
      <c r="W2665" s="52">
        <v>19908.240000000002</v>
      </c>
      <c r="X2665" s="52">
        <v>20496.25</v>
      </c>
      <c r="Y2665" s="52">
        <v>21094.71</v>
      </c>
      <c r="Z2665" s="52">
        <v>21614.66</v>
      </c>
      <c r="AA2665" s="52">
        <v>22244.76</v>
      </c>
      <c r="AB2665" s="52">
        <v>23189.02</v>
      </c>
      <c r="AC2665" s="52">
        <v>23950.09</v>
      </c>
      <c r="AD2665" s="52">
        <v>25121.14</v>
      </c>
      <c r="AE2665" s="52">
        <v>25953.919999999998</v>
      </c>
      <c r="AF2665" s="52">
        <v>26603.08</v>
      </c>
      <c r="AG2665" s="52">
        <v>27131.72</v>
      </c>
      <c r="AH2665" s="52">
        <v>28163.08</v>
      </c>
      <c r="AI2665" s="52">
        <v>28966.71</v>
      </c>
      <c r="AJ2665" s="52">
        <v>30100.31</v>
      </c>
      <c r="AK2665" s="52">
        <v>31416.01</v>
      </c>
      <c r="AL2665" s="52">
        <v>32065.41</v>
      </c>
      <c r="AM2665" s="52">
        <v>30999.759999999998</v>
      </c>
      <c r="AN2665" s="52">
        <v>31789.72</v>
      </c>
      <c r="AO2665" s="52">
        <v>32636.080000000002</v>
      </c>
      <c r="AP2665" s="52">
        <v>32958.93</v>
      </c>
      <c r="AQ2665" s="52">
        <v>33237.99</v>
      </c>
      <c r="AR2665" s="52">
        <v>33575.410000000003</v>
      </c>
      <c r="AS2665" s="52">
        <v>34189.800000000003</v>
      </c>
      <c r="AT2665" s="52">
        <v>34568.17</v>
      </c>
      <c r="AU2665" s="52">
        <v>35465.199999999997</v>
      </c>
      <c r="AV2665" s="52">
        <v>36292.35</v>
      </c>
      <c r="AW2665" s="52">
        <v>37141.07</v>
      </c>
      <c r="AX2665" s="52">
        <v>38092</v>
      </c>
      <c r="AY2665" s="52">
        <v>39088.839999999997</v>
      </c>
      <c r="AZ2665" s="52">
        <v>40192.980000000003</v>
      </c>
      <c r="BA2665" s="52">
        <v>41390.03</v>
      </c>
      <c r="BB2665" s="52">
        <v>42645.68</v>
      </c>
      <c r="BC2665">
        <v>2017</v>
      </c>
    </row>
    <row r="2666" spans="1:55" x14ac:dyDescent="0.25">
      <c r="A2666">
        <v>132</v>
      </c>
      <c r="B2666" t="s">
        <v>865</v>
      </c>
      <c r="C2666" t="s">
        <v>263</v>
      </c>
      <c r="D2666" t="s">
        <v>866</v>
      </c>
      <c r="E2666" t="s">
        <v>260</v>
      </c>
      <c r="F2666" t="s">
        <v>264</v>
      </c>
      <c r="G2666" t="s">
        <v>242</v>
      </c>
      <c r="H2666" t="s">
        <v>220</v>
      </c>
      <c r="I2666" t="s">
        <v>262</v>
      </c>
      <c r="J2666" s="52">
        <v>13069.51</v>
      </c>
      <c r="K2666" s="52">
        <v>11456.04</v>
      </c>
      <c r="L2666" s="52">
        <v>10822.04</v>
      </c>
      <c r="M2666" s="52">
        <v>10292.76</v>
      </c>
      <c r="N2666" s="52">
        <v>9697.43</v>
      </c>
      <c r="O2666" s="52">
        <v>10108.56</v>
      </c>
      <c r="P2666" s="52">
        <v>13947.32</v>
      </c>
      <c r="Q2666" s="52">
        <v>16793.96</v>
      </c>
      <c r="R2666" s="52">
        <v>18241</v>
      </c>
      <c r="S2666" s="52">
        <v>18236.77</v>
      </c>
      <c r="T2666" s="52">
        <v>22490.29</v>
      </c>
      <c r="U2666" s="52">
        <v>22406.39</v>
      </c>
      <c r="V2666" s="52">
        <v>24590.75</v>
      </c>
      <c r="W2666" s="52">
        <v>23082.720000000001</v>
      </c>
      <c r="X2666" s="52">
        <v>24262.18</v>
      </c>
      <c r="Y2666" s="52">
        <v>27741.29</v>
      </c>
      <c r="Z2666" s="52">
        <v>27720.86</v>
      </c>
      <c r="AA2666" s="52">
        <v>25028.47</v>
      </c>
      <c r="AB2666" s="52">
        <v>25818.37</v>
      </c>
      <c r="AC2666" s="52">
        <v>25549.7</v>
      </c>
      <c r="AD2666" s="52">
        <v>23207.84</v>
      </c>
      <c r="AE2666" s="52">
        <v>23240.84</v>
      </c>
      <c r="AF2666" s="52">
        <v>25113.25</v>
      </c>
      <c r="AG2666" s="52">
        <v>30675.37</v>
      </c>
      <c r="AH2666" s="52">
        <v>35004.53</v>
      </c>
      <c r="AI2666" s="52">
        <v>36082.120000000003</v>
      </c>
      <c r="AJ2666" s="52">
        <v>37793.81</v>
      </c>
      <c r="AK2666" s="52">
        <v>43059.91</v>
      </c>
      <c r="AL2666" s="52">
        <v>47191.13</v>
      </c>
      <c r="AM2666" s="52">
        <v>43176.39</v>
      </c>
      <c r="AN2666" s="52">
        <v>42181.58</v>
      </c>
      <c r="AO2666" s="52">
        <v>45410.1</v>
      </c>
      <c r="AP2666" s="52">
        <v>42371.12</v>
      </c>
      <c r="AQ2666" s="52">
        <v>44145.23</v>
      </c>
      <c r="AR2666" s="52">
        <v>44616.41</v>
      </c>
      <c r="AS2666" s="52">
        <v>37937.85</v>
      </c>
      <c r="AT2666" s="52">
        <v>38253.42</v>
      </c>
      <c r="AU2666" s="52">
        <v>40045.58</v>
      </c>
      <c r="AV2666" s="52">
        <v>42877.56</v>
      </c>
      <c r="AW2666" s="52">
        <v>42472.71</v>
      </c>
      <c r="AX2666" s="52">
        <v>44030.879999999997</v>
      </c>
      <c r="AY2666" s="52">
        <v>45438.77</v>
      </c>
      <c r="AZ2666" s="52">
        <v>47024.14</v>
      </c>
      <c r="BA2666" s="52">
        <v>48623.94</v>
      </c>
      <c r="BB2666" s="52">
        <v>50420.33</v>
      </c>
      <c r="BC2666">
        <v>2017</v>
      </c>
    </row>
    <row r="2667" spans="1:55" x14ac:dyDescent="0.25">
      <c r="A2667">
        <v>132</v>
      </c>
      <c r="B2667" t="s">
        <v>865</v>
      </c>
      <c r="C2667" t="s">
        <v>265</v>
      </c>
      <c r="D2667" t="s">
        <v>866</v>
      </c>
      <c r="E2667" t="s">
        <v>260</v>
      </c>
      <c r="F2667" t="s">
        <v>266</v>
      </c>
      <c r="G2667" t="s">
        <v>246</v>
      </c>
      <c r="H2667" t="s">
        <v>220</v>
      </c>
      <c r="I2667" t="s">
        <v>262</v>
      </c>
      <c r="J2667" s="52">
        <v>10728.19</v>
      </c>
      <c r="K2667" s="52">
        <v>11803.43</v>
      </c>
      <c r="L2667" s="52">
        <v>12774.28</v>
      </c>
      <c r="M2667" s="52">
        <v>13361.83</v>
      </c>
      <c r="N2667" s="52">
        <v>13990.86</v>
      </c>
      <c r="O2667" s="52">
        <v>14597.8</v>
      </c>
      <c r="P2667" s="52">
        <v>15169.88</v>
      </c>
      <c r="Q2667" s="52">
        <v>15865.88</v>
      </c>
      <c r="R2667" s="52">
        <v>17117.060000000001</v>
      </c>
      <c r="S2667" s="52">
        <v>18460.71</v>
      </c>
      <c r="T2667" s="52">
        <v>19604.560000000001</v>
      </c>
      <c r="U2667" s="52">
        <v>20385.05</v>
      </c>
      <c r="V2667" s="52">
        <v>21083</v>
      </c>
      <c r="W2667" s="52">
        <v>21350.14</v>
      </c>
      <c r="X2667" s="52">
        <v>22244.35</v>
      </c>
      <c r="Y2667" s="52">
        <v>23113.91</v>
      </c>
      <c r="Z2667" s="52">
        <v>23794.16</v>
      </c>
      <c r="AA2667" s="52">
        <v>24693.21</v>
      </c>
      <c r="AB2667" s="52">
        <v>25786.12</v>
      </c>
      <c r="AC2667" s="52">
        <v>26962.03</v>
      </c>
      <c r="AD2667" s="52">
        <v>28470.28</v>
      </c>
      <c r="AE2667" s="52">
        <v>29467.38</v>
      </c>
      <c r="AF2667" s="52">
        <v>30060.799999999999</v>
      </c>
      <c r="AG2667" s="52">
        <v>30657.42</v>
      </c>
      <c r="AH2667" s="52">
        <v>32157.71</v>
      </c>
      <c r="AI2667" s="52">
        <v>33457.660000000003</v>
      </c>
      <c r="AJ2667" s="52">
        <v>35063.47</v>
      </c>
      <c r="AK2667" s="52">
        <v>36642.44</v>
      </c>
      <c r="AL2667" s="52">
        <v>37245.65</v>
      </c>
      <c r="AM2667" s="52">
        <v>36258.21</v>
      </c>
      <c r="AN2667" s="52">
        <v>37217.31</v>
      </c>
      <c r="AO2667" s="52">
        <v>38640.04</v>
      </c>
      <c r="AP2667" s="52">
        <v>39314.01</v>
      </c>
      <c r="AQ2667" s="52">
        <v>40030.97</v>
      </c>
      <c r="AR2667" s="52">
        <v>40966.129999999997</v>
      </c>
      <c r="AS2667" s="52">
        <v>41687.379999999997</v>
      </c>
      <c r="AT2667" s="52">
        <v>42525.48</v>
      </c>
      <c r="AU2667" s="52">
        <v>44167.92</v>
      </c>
      <c r="AV2667" s="52">
        <v>45775.15</v>
      </c>
      <c r="AW2667" s="52">
        <v>46978.400000000001</v>
      </c>
      <c r="AX2667" s="52">
        <v>48415.25</v>
      </c>
      <c r="AY2667" s="52">
        <v>49915.199999999997</v>
      </c>
      <c r="AZ2667" s="52">
        <v>51487.040000000001</v>
      </c>
      <c r="BA2667" s="52">
        <v>53114.37</v>
      </c>
      <c r="BB2667" s="52">
        <v>54815.39</v>
      </c>
      <c r="BC2667">
        <v>2017</v>
      </c>
    </row>
    <row r="2668" spans="1:55" x14ac:dyDescent="0.25">
      <c r="A2668">
        <v>132</v>
      </c>
      <c r="B2668" t="s">
        <v>865</v>
      </c>
      <c r="C2668" t="s">
        <v>267</v>
      </c>
      <c r="D2668" t="s">
        <v>866</v>
      </c>
      <c r="E2668" t="s">
        <v>268</v>
      </c>
      <c r="F2668" t="s">
        <v>269</v>
      </c>
      <c r="G2668" t="s">
        <v>270</v>
      </c>
      <c r="I2668" t="s">
        <v>236</v>
      </c>
      <c r="J2668">
        <v>-0.46300000000000002</v>
      </c>
      <c r="K2668">
        <v>-1.2929999999999999</v>
      </c>
      <c r="L2668">
        <v>-0.85599999999999998</v>
      </c>
      <c r="M2668">
        <v>-1.6279999999999999</v>
      </c>
      <c r="N2668">
        <v>-2.1920000000000002</v>
      </c>
      <c r="O2668">
        <v>-2.702</v>
      </c>
      <c r="P2668">
        <v>-2.6459999999999999</v>
      </c>
      <c r="Q2668">
        <v>-2.4630000000000001</v>
      </c>
      <c r="R2668">
        <v>-0.42399999999999999</v>
      </c>
      <c r="S2668">
        <v>1.2929999999999999</v>
      </c>
      <c r="T2668">
        <v>1.849</v>
      </c>
      <c r="U2668">
        <v>0.82299999999999995</v>
      </c>
      <c r="V2668">
        <v>0.47099999999999997</v>
      </c>
      <c r="W2668">
        <v>-1.863</v>
      </c>
      <c r="X2668">
        <v>-1.462</v>
      </c>
      <c r="Y2668">
        <v>-1.3560000000000001</v>
      </c>
      <c r="Z2668">
        <v>-2.0150000000000001</v>
      </c>
      <c r="AA2668">
        <v>-1.962</v>
      </c>
      <c r="AB2668">
        <v>-0.88100000000000001</v>
      </c>
      <c r="AC2668">
        <v>2.3E-2</v>
      </c>
      <c r="AD2668">
        <v>1.4590000000000001</v>
      </c>
      <c r="AE2668">
        <v>1.2290000000000001</v>
      </c>
      <c r="AF2668">
        <v>0.35499999999999998</v>
      </c>
      <c r="AG2668">
        <v>-0.70699999999999996</v>
      </c>
      <c r="AH2668">
        <v>0.17799999999999999</v>
      </c>
      <c r="AI2668">
        <v>0.13300000000000001</v>
      </c>
      <c r="AJ2668">
        <v>1.0149999999999999</v>
      </c>
      <c r="AK2668">
        <v>2.1240000000000001</v>
      </c>
      <c r="AL2668">
        <v>1.4259999999999999</v>
      </c>
      <c r="AM2668">
        <v>-2.137</v>
      </c>
      <c r="AN2668">
        <v>-1.1200000000000001</v>
      </c>
      <c r="AO2668">
        <v>6.0999999999999999E-2</v>
      </c>
      <c r="AP2668">
        <v>-0.51400000000000001</v>
      </c>
      <c r="AQ2668">
        <v>-0.84499999999999997</v>
      </c>
      <c r="AR2668">
        <v>-0.85099999999999998</v>
      </c>
      <c r="AS2668">
        <v>-0.78800000000000003</v>
      </c>
      <c r="AT2668">
        <v>-0.754</v>
      </c>
      <c r="AU2668">
        <v>7.8E-2</v>
      </c>
      <c r="AV2668">
        <v>0.23300000000000001</v>
      </c>
      <c r="AW2668">
        <v>0.113</v>
      </c>
      <c r="AX2668">
        <v>7.4999999999999997E-2</v>
      </c>
      <c r="AY2668">
        <v>3.9E-2</v>
      </c>
      <c r="AZ2668">
        <v>2.5000000000000001E-2</v>
      </c>
      <c r="BA2668">
        <v>0</v>
      </c>
      <c r="BB2668">
        <v>0</v>
      </c>
      <c r="BC2668">
        <v>2017</v>
      </c>
    </row>
    <row r="2669" spans="1:55" x14ac:dyDescent="0.25">
      <c r="A2669">
        <v>132</v>
      </c>
      <c r="B2669" t="s">
        <v>865</v>
      </c>
      <c r="C2669" t="s">
        <v>271</v>
      </c>
      <c r="D2669" t="s">
        <v>866</v>
      </c>
      <c r="E2669" t="s">
        <v>272</v>
      </c>
      <c r="F2669" t="s">
        <v>273</v>
      </c>
      <c r="G2669" t="s">
        <v>274</v>
      </c>
      <c r="I2669" t="s">
        <v>243</v>
      </c>
      <c r="J2669">
        <v>4.3490000000000002</v>
      </c>
      <c r="K2669">
        <v>4.3220000000000001</v>
      </c>
      <c r="L2669">
        <v>4.4169999999999998</v>
      </c>
      <c r="M2669">
        <v>4.3600000000000003</v>
      </c>
      <c r="N2669">
        <v>4.24</v>
      </c>
      <c r="O2669">
        <v>4.16</v>
      </c>
      <c r="P2669">
        <v>4.1120000000000001</v>
      </c>
      <c r="Q2669">
        <v>4.0609999999999999</v>
      </c>
      <c r="R2669">
        <v>4.07</v>
      </c>
      <c r="S2669">
        <v>4.0970000000000004</v>
      </c>
      <c r="T2669">
        <v>4.0510000000000002</v>
      </c>
      <c r="U2669">
        <v>3.9980000000000002</v>
      </c>
      <c r="V2669">
        <v>3.6480000000000001</v>
      </c>
      <c r="W2669">
        <v>3.556</v>
      </c>
      <c r="X2669">
        <v>3.5350000000000001</v>
      </c>
      <c r="Y2669">
        <v>3.4809999999999999</v>
      </c>
      <c r="Z2669">
        <v>3.4020000000000001</v>
      </c>
      <c r="AA2669">
        <v>3.3439999999999999</v>
      </c>
      <c r="AB2669">
        <v>3.3740000000000001</v>
      </c>
      <c r="AC2669">
        <v>3.3719999999999999</v>
      </c>
      <c r="AD2669">
        <v>3.3439999999999999</v>
      </c>
      <c r="AE2669">
        <v>3.33</v>
      </c>
      <c r="AF2669">
        <v>3.2719999999999998</v>
      </c>
      <c r="AG2669">
        <v>3.17</v>
      </c>
      <c r="AH2669">
        <v>3.0979999999999999</v>
      </c>
      <c r="AI2669">
        <v>3.0049999999999999</v>
      </c>
      <c r="AJ2669">
        <v>2.9220000000000002</v>
      </c>
      <c r="AK2669">
        <v>2.84</v>
      </c>
      <c r="AL2669">
        <v>2.766</v>
      </c>
      <c r="AM2669">
        <v>2.6970000000000001</v>
      </c>
      <c r="AN2669">
        <v>2.6120000000000001</v>
      </c>
      <c r="AO2669">
        <v>2.5640000000000001</v>
      </c>
      <c r="AP2669">
        <v>2.4929999999999999</v>
      </c>
      <c r="AQ2669">
        <v>2.4260000000000002</v>
      </c>
      <c r="AR2669">
        <v>2.367</v>
      </c>
      <c r="AS2669">
        <v>2.3159999999999998</v>
      </c>
      <c r="AT2669">
        <v>2.2690000000000001</v>
      </c>
      <c r="AU2669">
        <v>2.2349999999999999</v>
      </c>
      <c r="AV2669">
        <v>2.1920000000000002</v>
      </c>
      <c r="AW2669">
        <v>2.15</v>
      </c>
      <c r="AX2669">
        <v>2.1059999999999999</v>
      </c>
      <c r="AY2669">
        <v>2.0630000000000002</v>
      </c>
      <c r="AZ2669">
        <v>2.0219999999999998</v>
      </c>
      <c r="BA2669">
        <v>1.982</v>
      </c>
      <c r="BB2669">
        <v>1.9430000000000001</v>
      </c>
      <c r="BC2669">
        <v>2017</v>
      </c>
    </row>
    <row r="2670" spans="1:55" x14ac:dyDescent="0.25">
      <c r="A2670">
        <v>132</v>
      </c>
      <c r="B2670" t="s">
        <v>865</v>
      </c>
      <c r="C2670" t="s">
        <v>275</v>
      </c>
      <c r="D2670" t="s">
        <v>866</v>
      </c>
      <c r="E2670" t="s">
        <v>276</v>
      </c>
      <c r="F2670" t="s">
        <v>277</v>
      </c>
      <c r="G2670" t="s">
        <v>278</v>
      </c>
      <c r="I2670" t="s">
        <v>243</v>
      </c>
      <c r="J2670">
        <v>0.78400000000000003</v>
      </c>
      <c r="K2670">
        <v>0.8</v>
      </c>
      <c r="L2670">
        <v>0.84399999999999997</v>
      </c>
      <c r="M2670">
        <v>0.89100000000000001</v>
      </c>
      <c r="N2670">
        <v>0.92100000000000004</v>
      </c>
      <c r="O2670">
        <v>0.94099999999999995</v>
      </c>
      <c r="P2670">
        <v>0.96899999999999997</v>
      </c>
      <c r="Q2670">
        <v>0.96899999999999997</v>
      </c>
      <c r="R2670">
        <v>0.96599999999999997</v>
      </c>
      <c r="S2670">
        <v>0.96</v>
      </c>
      <c r="T2670">
        <v>0.95</v>
      </c>
      <c r="U2670">
        <v>0.94199999999999995</v>
      </c>
      <c r="V2670">
        <v>0.93899999999999995</v>
      </c>
      <c r="W2670">
        <v>0.93200000000000005</v>
      </c>
      <c r="X2670">
        <v>0.92100000000000004</v>
      </c>
      <c r="Y2670">
        <v>0.91300000000000003</v>
      </c>
      <c r="Z2670">
        <v>0.90800000000000003</v>
      </c>
      <c r="AA2670">
        <v>0.90100000000000002</v>
      </c>
      <c r="AB2670">
        <v>0.89900000000000002</v>
      </c>
      <c r="AC2670">
        <v>0.88800000000000001</v>
      </c>
      <c r="AD2670">
        <v>0.88200000000000001</v>
      </c>
      <c r="AE2670">
        <v>0.88100000000000001</v>
      </c>
      <c r="AF2670">
        <v>0.88500000000000001</v>
      </c>
      <c r="AG2670">
        <v>0.88500000000000001</v>
      </c>
      <c r="AH2670">
        <v>0.876</v>
      </c>
      <c r="AI2670">
        <v>0.86599999999999999</v>
      </c>
      <c r="AJ2670">
        <v>0.85799999999999998</v>
      </c>
      <c r="AK2670">
        <v>0.85699999999999998</v>
      </c>
      <c r="AL2670">
        <v>0.86099999999999999</v>
      </c>
      <c r="AM2670">
        <v>0.85499999999999998</v>
      </c>
      <c r="AN2670">
        <v>0.85399999999999998</v>
      </c>
      <c r="AO2670">
        <v>0.84499999999999997</v>
      </c>
      <c r="AP2670">
        <v>0.83799999999999997</v>
      </c>
      <c r="AQ2670">
        <v>0.83</v>
      </c>
      <c r="AR2670">
        <v>0.82</v>
      </c>
      <c r="AS2670">
        <v>0.82</v>
      </c>
      <c r="AT2670">
        <v>0.81299999999999994</v>
      </c>
      <c r="AU2670">
        <v>0.80300000000000005</v>
      </c>
      <c r="AV2670">
        <v>0.79300000000000004</v>
      </c>
      <c r="AW2670">
        <v>0.79100000000000004</v>
      </c>
      <c r="AX2670">
        <v>0.78700000000000003</v>
      </c>
      <c r="AY2670">
        <v>0.78300000000000003</v>
      </c>
      <c r="AZ2670">
        <v>0.78100000000000003</v>
      </c>
      <c r="BA2670">
        <v>0.77900000000000003</v>
      </c>
      <c r="BB2670">
        <v>0.77800000000000002</v>
      </c>
      <c r="BC2670">
        <v>2017</v>
      </c>
    </row>
    <row r="2671" spans="1:55" x14ac:dyDescent="0.25">
      <c r="A2671">
        <v>132</v>
      </c>
      <c r="B2671" t="s">
        <v>865</v>
      </c>
      <c r="C2671" t="s">
        <v>279</v>
      </c>
      <c r="D2671" t="s">
        <v>866</v>
      </c>
      <c r="E2671" t="s">
        <v>280</v>
      </c>
      <c r="F2671" t="s">
        <v>281</v>
      </c>
      <c r="G2671" t="s">
        <v>282</v>
      </c>
      <c r="I2671" t="s">
        <v>867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22.686</v>
      </c>
      <c r="AU2671">
        <v>23.459</v>
      </c>
      <c r="AV2671">
        <v>22.771000000000001</v>
      </c>
      <c r="AW2671">
        <v>22.571999999999999</v>
      </c>
      <c r="AX2671">
        <v>22.561</v>
      </c>
      <c r="AY2671">
        <v>22.591999999999999</v>
      </c>
      <c r="AZ2671">
        <v>22.774000000000001</v>
      </c>
      <c r="BA2671">
        <v>23.018000000000001</v>
      </c>
      <c r="BB2671">
        <v>23.271000000000001</v>
      </c>
      <c r="BC2671">
        <v>2017</v>
      </c>
    </row>
    <row r="2672" spans="1:55" x14ac:dyDescent="0.25">
      <c r="A2672">
        <v>132</v>
      </c>
      <c r="B2672" t="s">
        <v>865</v>
      </c>
      <c r="C2672" t="s">
        <v>283</v>
      </c>
      <c r="D2672" t="s">
        <v>866</v>
      </c>
      <c r="E2672" t="s">
        <v>284</v>
      </c>
      <c r="F2672" t="s">
        <v>285</v>
      </c>
      <c r="G2672" t="s">
        <v>282</v>
      </c>
      <c r="I2672" t="s">
        <v>867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25.052</v>
      </c>
      <c r="AE2672">
        <v>25.058</v>
      </c>
      <c r="AF2672">
        <v>23.378</v>
      </c>
      <c r="AG2672">
        <v>22.702999999999999</v>
      </c>
      <c r="AH2672">
        <v>23.038</v>
      </c>
      <c r="AI2672">
        <v>22.893999999999998</v>
      </c>
      <c r="AJ2672">
        <v>23.661999999999999</v>
      </c>
      <c r="AK2672">
        <v>24.233000000000001</v>
      </c>
      <c r="AL2672">
        <v>23.433</v>
      </c>
      <c r="AM2672">
        <v>20.783000000000001</v>
      </c>
      <c r="AN2672">
        <v>21.317</v>
      </c>
      <c r="AO2672">
        <v>22.361000000000001</v>
      </c>
      <c r="AP2672">
        <v>21.661999999999999</v>
      </c>
      <c r="AQ2672">
        <v>21.777000000000001</v>
      </c>
      <c r="AR2672">
        <v>21.754000000000001</v>
      </c>
      <c r="AS2672">
        <v>22.344000000000001</v>
      </c>
      <c r="AT2672">
        <v>21.934000000000001</v>
      </c>
      <c r="AU2672">
        <v>22.885999999999999</v>
      </c>
      <c r="AV2672">
        <v>22.065000000000001</v>
      </c>
      <c r="AW2672">
        <v>22.202000000000002</v>
      </c>
      <c r="AX2672">
        <v>22.542000000000002</v>
      </c>
      <c r="AY2672">
        <v>22.728999999999999</v>
      </c>
      <c r="AZ2672">
        <v>22.777000000000001</v>
      </c>
      <c r="BA2672">
        <v>22.664999999999999</v>
      </c>
      <c r="BB2672">
        <v>22.513000000000002</v>
      </c>
      <c r="BC2672">
        <v>2017</v>
      </c>
    </row>
    <row r="2673" spans="1:55" x14ac:dyDescent="0.25">
      <c r="A2673">
        <v>132</v>
      </c>
      <c r="B2673" t="s">
        <v>865</v>
      </c>
      <c r="C2673" t="s">
        <v>286</v>
      </c>
      <c r="D2673" t="s">
        <v>866</v>
      </c>
      <c r="E2673" t="s">
        <v>287</v>
      </c>
      <c r="F2673" t="s">
        <v>288</v>
      </c>
      <c r="G2673" t="s">
        <v>250</v>
      </c>
      <c r="I2673" t="s">
        <v>868</v>
      </c>
      <c r="J2673">
        <v>35.582999999999998</v>
      </c>
      <c r="K2673">
        <v>40.326999999999998</v>
      </c>
      <c r="L2673">
        <v>45.158000000000001</v>
      </c>
      <c r="M2673">
        <v>49.43</v>
      </c>
      <c r="N2673">
        <v>53.222999999999999</v>
      </c>
      <c r="O2673">
        <v>56.326000000000001</v>
      </c>
      <c r="P2673">
        <v>57.756</v>
      </c>
      <c r="Q2673">
        <v>59.655000000000001</v>
      </c>
      <c r="R2673">
        <v>61.267000000000003</v>
      </c>
      <c r="S2673">
        <v>65.292000000000002</v>
      </c>
      <c r="T2673">
        <v>65.503</v>
      </c>
      <c r="U2673">
        <v>67.731999999999999</v>
      </c>
      <c r="V2673">
        <v>69.394999999999996</v>
      </c>
      <c r="W2673">
        <v>70.945999999999998</v>
      </c>
      <c r="X2673">
        <v>72.126999999999995</v>
      </c>
      <c r="Y2673">
        <v>73.403000000000006</v>
      </c>
      <c r="Z2673">
        <v>74.927999999999997</v>
      </c>
      <c r="AA2673">
        <v>75.88</v>
      </c>
      <c r="AB2673">
        <v>76.391000000000005</v>
      </c>
      <c r="AC2673">
        <v>76.831999999999994</v>
      </c>
      <c r="AD2673">
        <v>78.225999999999999</v>
      </c>
      <c r="AE2673">
        <v>79.622</v>
      </c>
      <c r="AF2673">
        <v>81.164000000000001</v>
      </c>
      <c r="AG2673">
        <v>82.927000000000007</v>
      </c>
      <c r="AH2673">
        <v>84.863</v>
      </c>
      <c r="AI2673">
        <v>86.465999999999994</v>
      </c>
      <c r="AJ2673">
        <v>88.102000000000004</v>
      </c>
      <c r="AK2673">
        <v>89.516000000000005</v>
      </c>
      <c r="AL2673">
        <v>92.346000000000004</v>
      </c>
      <c r="AM2673">
        <v>92.441000000000003</v>
      </c>
      <c r="AN2673">
        <v>94.046999999999997</v>
      </c>
      <c r="AO2673">
        <v>96.197999999999993</v>
      </c>
      <c r="AP2673">
        <v>98.328999999999994</v>
      </c>
      <c r="AQ2673">
        <v>99.301000000000002</v>
      </c>
      <c r="AR2673">
        <v>99.91</v>
      </c>
      <c r="AS2673">
        <v>99.998000000000005</v>
      </c>
      <c r="AT2673">
        <v>100.304</v>
      </c>
      <c r="AU2673">
        <v>101.471</v>
      </c>
      <c r="AV2673">
        <v>103.60299999999999</v>
      </c>
      <c r="AW2673">
        <v>104.974</v>
      </c>
      <c r="AX2673">
        <v>106.598</v>
      </c>
      <c r="AY2673">
        <v>108.279</v>
      </c>
      <c r="AZ2673">
        <v>110.172</v>
      </c>
      <c r="BA2673">
        <v>112.20699999999999</v>
      </c>
      <c r="BB2673">
        <v>114.325</v>
      </c>
      <c r="BC2673">
        <v>2018</v>
      </c>
    </row>
    <row r="2674" spans="1:55" x14ac:dyDescent="0.25">
      <c r="A2674">
        <v>132</v>
      </c>
      <c r="B2674" t="s">
        <v>865</v>
      </c>
      <c r="C2674" t="s">
        <v>290</v>
      </c>
      <c r="D2674" t="s">
        <v>866</v>
      </c>
      <c r="E2674" t="s">
        <v>287</v>
      </c>
      <c r="F2674" t="s">
        <v>291</v>
      </c>
      <c r="G2674" t="s">
        <v>235</v>
      </c>
      <c r="I2674" t="s">
        <v>292</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3.403</v>
      </c>
      <c r="V2674">
        <v>2.456</v>
      </c>
      <c r="W2674">
        <v>2.2349999999999999</v>
      </c>
      <c r="X2674">
        <v>1.6639999999999999</v>
      </c>
      <c r="Y2674">
        <v>1.7689999999999999</v>
      </c>
      <c r="Z2674">
        <v>2.0790000000000002</v>
      </c>
      <c r="AA2674">
        <v>1.27</v>
      </c>
      <c r="AB2674">
        <v>0.67300000000000004</v>
      </c>
      <c r="AC2674">
        <v>0.57699999999999996</v>
      </c>
      <c r="AD2674">
        <v>1.8149999999999999</v>
      </c>
      <c r="AE2674">
        <v>1.784</v>
      </c>
      <c r="AF2674">
        <v>1.9370000000000001</v>
      </c>
      <c r="AG2674">
        <v>2.1720000000000002</v>
      </c>
      <c r="AH2674">
        <v>2.335</v>
      </c>
      <c r="AI2674">
        <v>1.8879999999999999</v>
      </c>
      <c r="AJ2674">
        <v>1.8919999999999999</v>
      </c>
      <c r="AK2674">
        <v>1.605</v>
      </c>
      <c r="AL2674">
        <v>3.161</v>
      </c>
      <c r="AM2674">
        <v>0.10299999999999999</v>
      </c>
      <c r="AN2674">
        <v>1.7370000000000001</v>
      </c>
      <c r="AO2674">
        <v>2.2879999999999998</v>
      </c>
      <c r="AP2674">
        <v>2.2149999999999999</v>
      </c>
      <c r="AQ2674">
        <v>0.98799999999999999</v>
      </c>
      <c r="AR2674">
        <v>0.61299999999999999</v>
      </c>
      <c r="AS2674">
        <v>8.7999999999999995E-2</v>
      </c>
      <c r="AT2674">
        <v>0.307</v>
      </c>
      <c r="AU2674">
        <v>1.163</v>
      </c>
      <c r="AV2674">
        <v>2.1019999999999999</v>
      </c>
      <c r="AW2674">
        <v>1.323</v>
      </c>
      <c r="AX2674">
        <v>1.5469999999999999</v>
      </c>
      <c r="AY2674">
        <v>1.577</v>
      </c>
      <c r="AZ2674">
        <v>1.748</v>
      </c>
      <c r="BA2674">
        <v>1.8480000000000001</v>
      </c>
      <c r="BB2674">
        <v>1.887</v>
      </c>
      <c r="BC2674">
        <v>2018</v>
      </c>
    </row>
    <row r="2675" spans="1:55" x14ac:dyDescent="0.25">
      <c r="A2675">
        <v>132</v>
      </c>
      <c r="B2675" t="s">
        <v>865</v>
      </c>
      <c r="C2675" t="s">
        <v>293</v>
      </c>
      <c r="D2675" t="s">
        <v>866</v>
      </c>
      <c r="E2675" t="s">
        <v>294</v>
      </c>
      <c r="F2675" t="s">
        <v>295</v>
      </c>
      <c r="G2675" t="s">
        <v>250</v>
      </c>
      <c r="I2675" t="s">
        <v>868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77.489999999999995</v>
      </c>
      <c r="AD2675">
        <v>78.89</v>
      </c>
      <c r="AE2675">
        <v>80.08</v>
      </c>
      <c r="AF2675">
        <v>81.819999999999993</v>
      </c>
      <c r="AG2675">
        <v>83.8</v>
      </c>
      <c r="AH2675">
        <v>85.68</v>
      </c>
      <c r="AI2675">
        <v>87.16</v>
      </c>
      <c r="AJ2675">
        <v>88.62</v>
      </c>
      <c r="AK2675">
        <v>91.09</v>
      </c>
      <c r="AL2675">
        <v>92.15</v>
      </c>
      <c r="AM2675">
        <v>93.06</v>
      </c>
      <c r="AN2675">
        <v>94.91</v>
      </c>
      <c r="AO2675">
        <v>97.41</v>
      </c>
      <c r="AP2675">
        <v>98.88</v>
      </c>
      <c r="AQ2675">
        <v>99.71</v>
      </c>
      <c r="AR2675">
        <v>99.81</v>
      </c>
      <c r="AS2675">
        <v>100.11</v>
      </c>
      <c r="AT2675">
        <v>100.94</v>
      </c>
      <c r="AU2675">
        <v>102.22</v>
      </c>
      <c r="AV2675">
        <v>104.233</v>
      </c>
      <c r="AW2675">
        <v>105.51600000000001</v>
      </c>
      <c r="AX2675">
        <v>107.226</v>
      </c>
      <c r="AY2675">
        <v>108.95</v>
      </c>
      <c r="AZ2675">
        <v>110.919</v>
      </c>
      <c r="BA2675">
        <v>112.991</v>
      </c>
      <c r="BB2675">
        <v>115.13</v>
      </c>
      <c r="BC2675">
        <v>2018</v>
      </c>
    </row>
    <row r="2676" spans="1:55" x14ac:dyDescent="0.25">
      <c r="A2676">
        <v>132</v>
      </c>
      <c r="B2676" t="s">
        <v>865</v>
      </c>
      <c r="C2676" t="s">
        <v>296</v>
      </c>
      <c r="D2676" t="s">
        <v>866</v>
      </c>
      <c r="E2676" t="s">
        <v>294</v>
      </c>
      <c r="F2676" t="s">
        <v>297</v>
      </c>
      <c r="G2676" t="s">
        <v>235</v>
      </c>
      <c r="I2676" t="s">
        <v>298</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1.347</v>
      </c>
      <c r="AD2676">
        <v>1.8069999999999999</v>
      </c>
      <c r="AE2676">
        <v>1.508</v>
      </c>
      <c r="AF2676">
        <v>2.173</v>
      </c>
      <c r="AG2676">
        <v>2.42</v>
      </c>
      <c r="AH2676">
        <v>2.2429999999999999</v>
      </c>
      <c r="AI2676">
        <v>1.7270000000000001</v>
      </c>
      <c r="AJ2676">
        <v>1.675</v>
      </c>
      <c r="AK2676">
        <v>2.7869999999999999</v>
      </c>
      <c r="AL2676">
        <v>1.1639999999999999</v>
      </c>
      <c r="AM2676">
        <v>0.98799999999999999</v>
      </c>
      <c r="AN2676">
        <v>1.988</v>
      </c>
      <c r="AO2676">
        <v>2.6339999999999999</v>
      </c>
      <c r="AP2676">
        <v>1.5089999999999999</v>
      </c>
      <c r="AQ2676">
        <v>0.83899999999999997</v>
      </c>
      <c r="AR2676">
        <v>0.1</v>
      </c>
      <c r="AS2676">
        <v>0.30099999999999999</v>
      </c>
      <c r="AT2676">
        <v>0.82899999999999996</v>
      </c>
      <c r="AU2676">
        <v>1.268</v>
      </c>
      <c r="AV2676">
        <v>1.97</v>
      </c>
      <c r="AW2676">
        <v>1.2310000000000001</v>
      </c>
      <c r="AX2676">
        <v>1.621</v>
      </c>
      <c r="AY2676">
        <v>1.6080000000000001</v>
      </c>
      <c r="AZ2676">
        <v>1.8069999999999999</v>
      </c>
      <c r="BA2676">
        <v>1.8680000000000001</v>
      </c>
      <c r="BB2676">
        <v>1.893</v>
      </c>
      <c r="BC2676">
        <v>2018</v>
      </c>
    </row>
    <row r="2677" spans="1:55" x14ac:dyDescent="0.25">
      <c r="A2677">
        <v>132</v>
      </c>
      <c r="B2677" t="s">
        <v>865</v>
      </c>
      <c r="C2677" t="s">
        <v>299</v>
      </c>
      <c r="D2677" t="s">
        <v>866</v>
      </c>
      <c r="E2677" t="s">
        <v>300</v>
      </c>
      <c r="G2677" t="s">
        <v>274</v>
      </c>
    </row>
    <row r="2678" spans="1:55" x14ac:dyDescent="0.25">
      <c r="A2678">
        <v>132</v>
      </c>
      <c r="B2678" t="s">
        <v>865</v>
      </c>
      <c r="C2678" t="s">
        <v>301</v>
      </c>
      <c r="D2678" t="s">
        <v>866</v>
      </c>
      <c r="E2678" t="s">
        <v>302</v>
      </c>
      <c r="F2678" t="s">
        <v>303</v>
      </c>
      <c r="G2678" t="s">
        <v>235</v>
      </c>
      <c r="I2678" t="s">
        <v>869</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3.044</v>
      </c>
      <c r="AU2678">
        <v>3.9670000000000001</v>
      </c>
      <c r="AV2678">
        <v>1.1639999999999999</v>
      </c>
      <c r="AW2678">
        <v>2.5339999999999998</v>
      </c>
      <c r="AX2678">
        <v>2.66</v>
      </c>
      <c r="AY2678">
        <v>3.4540000000000002</v>
      </c>
      <c r="AZ2678">
        <v>4.0529999999999999</v>
      </c>
      <c r="BA2678">
        <v>4.5289999999999999</v>
      </c>
      <c r="BB2678">
        <v>4.5919999999999996</v>
      </c>
      <c r="BC2678">
        <v>2017</v>
      </c>
    </row>
    <row r="2679" spans="1:55" x14ac:dyDescent="0.25">
      <c r="A2679">
        <v>132</v>
      </c>
      <c r="B2679" t="s">
        <v>865</v>
      </c>
      <c r="C2679" t="s">
        <v>305</v>
      </c>
      <c r="D2679" t="s">
        <v>866</v>
      </c>
      <c r="E2679" t="s">
        <v>306</v>
      </c>
      <c r="F2679" t="s">
        <v>307</v>
      </c>
      <c r="G2679" t="s">
        <v>235</v>
      </c>
      <c r="I2679" t="s">
        <v>869</v>
      </c>
      <c r="J2679">
        <v>2.387</v>
      </c>
      <c r="K2679">
        <v>-4.2160000000000002</v>
      </c>
      <c r="L2679">
        <v>3.4449999999999998</v>
      </c>
      <c r="M2679">
        <v>-3.0960000000000001</v>
      </c>
      <c r="N2679">
        <v>2.6680000000000001</v>
      </c>
      <c r="O2679">
        <v>5.391</v>
      </c>
      <c r="P2679">
        <v>6.7670000000000003</v>
      </c>
      <c r="Q2679">
        <v>8.5549999999999997</v>
      </c>
      <c r="R2679">
        <v>11.162000000000001</v>
      </c>
      <c r="S2679">
        <v>9.4819999999999993</v>
      </c>
      <c r="T2679">
        <v>4.9370000000000003</v>
      </c>
      <c r="U2679">
        <v>2.8719999999999999</v>
      </c>
      <c r="V2679">
        <v>1.3520000000000001</v>
      </c>
      <c r="W2679">
        <v>-4.0780000000000003</v>
      </c>
      <c r="X2679">
        <v>10.895</v>
      </c>
      <c r="Y2679">
        <v>7.9960000000000004</v>
      </c>
      <c r="Z2679">
        <v>0.54900000000000004</v>
      </c>
      <c r="AA2679">
        <v>7.8019999999999996</v>
      </c>
      <c r="AB2679">
        <v>12.101000000000001</v>
      </c>
      <c r="AC2679">
        <v>7.202</v>
      </c>
      <c r="AD2679">
        <v>16.751000000000001</v>
      </c>
      <c r="AE2679">
        <v>1.016</v>
      </c>
      <c r="AF2679">
        <v>2.032</v>
      </c>
      <c r="AG2679">
        <v>1.0189999999999999</v>
      </c>
      <c r="AH2679">
        <v>6.93</v>
      </c>
      <c r="AI2679">
        <v>6.9850000000000003</v>
      </c>
      <c r="AJ2679">
        <v>6.1779999999999999</v>
      </c>
      <c r="AK2679">
        <v>5.367</v>
      </c>
      <c r="AL2679">
        <v>0.86599999999999999</v>
      </c>
      <c r="AM2679">
        <v>-10.741</v>
      </c>
      <c r="AN2679">
        <v>8.5730000000000004</v>
      </c>
      <c r="AO2679">
        <v>6.4050000000000002</v>
      </c>
      <c r="AP2679">
        <v>-0.66</v>
      </c>
      <c r="AQ2679">
        <v>0.56799999999999995</v>
      </c>
      <c r="AR2679">
        <v>2.75</v>
      </c>
      <c r="AS2679">
        <v>4.9930000000000003</v>
      </c>
      <c r="AT2679">
        <v>3.7069999999999999</v>
      </c>
      <c r="AU2679">
        <v>5.4720000000000004</v>
      </c>
      <c r="AV2679">
        <v>1.982</v>
      </c>
      <c r="AW2679">
        <v>2.7679999999999998</v>
      </c>
      <c r="AX2679">
        <v>2.66</v>
      </c>
      <c r="AY2679">
        <v>3.4540000000000002</v>
      </c>
      <c r="AZ2679">
        <v>4.0529999999999999</v>
      </c>
      <c r="BA2679">
        <v>4.5289999999999999</v>
      </c>
      <c r="BB2679">
        <v>4.5919999999999996</v>
      </c>
      <c r="BC2679">
        <v>2017</v>
      </c>
    </row>
    <row r="2680" spans="1:55" x14ac:dyDescent="0.25">
      <c r="A2680">
        <v>132</v>
      </c>
      <c r="B2680" t="s">
        <v>865</v>
      </c>
      <c r="C2680" t="s">
        <v>308</v>
      </c>
      <c r="D2680" t="s">
        <v>866</v>
      </c>
      <c r="E2680" t="s">
        <v>309</v>
      </c>
      <c r="F2680" t="s">
        <v>310</v>
      </c>
      <c r="G2680" t="s">
        <v>235</v>
      </c>
      <c r="I2680" t="s">
        <v>869</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1.5</v>
      </c>
      <c r="AU2680">
        <v>4.4539999999999997</v>
      </c>
      <c r="AV2680">
        <v>3.01</v>
      </c>
      <c r="AW2680">
        <v>3.597</v>
      </c>
      <c r="AX2680">
        <v>3.698</v>
      </c>
      <c r="AY2680">
        <v>3.77</v>
      </c>
      <c r="AZ2680">
        <v>3.5129999999999999</v>
      </c>
      <c r="BA2680">
        <v>3.383</v>
      </c>
      <c r="BB2680">
        <v>3.3210000000000002</v>
      </c>
      <c r="BC2680">
        <v>2017</v>
      </c>
    </row>
    <row r="2681" spans="1:55" x14ac:dyDescent="0.25">
      <c r="A2681">
        <v>132</v>
      </c>
      <c r="B2681" t="s">
        <v>865</v>
      </c>
      <c r="C2681" t="s">
        <v>311</v>
      </c>
      <c r="D2681" t="s">
        <v>866</v>
      </c>
      <c r="E2681" t="s">
        <v>312</v>
      </c>
      <c r="F2681" t="s">
        <v>313</v>
      </c>
      <c r="G2681" t="s">
        <v>235</v>
      </c>
      <c r="I2681" t="s">
        <v>869</v>
      </c>
      <c r="J2681">
        <v>3.3050000000000002</v>
      </c>
      <c r="K2681">
        <v>4.8070000000000004</v>
      </c>
      <c r="L2681">
        <v>-2.2869999999999999</v>
      </c>
      <c r="M2681">
        <v>4.452</v>
      </c>
      <c r="N2681">
        <v>6.7910000000000004</v>
      </c>
      <c r="O2681">
        <v>2.6360000000000001</v>
      </c>
      <c r="P2681">
        <v>-0.03</v>
      </c>
      <c r="Q2681">
        <v>4.1980000000000004</v>
      </c>
      <c r="R2681">
        <v>9.2910000000000004</v>
      </c>
      <c r="S2681">
        <v>9.5960000000000001</v>
      </c>
      <c r="T2681">
        <v>5.3029999999999999</v>
      </c>
      <c r="U2681">
        <v>5.7089999999999996</v>
      </c>
      <c r="V2681">
        <v>5.032</v>
      </c>
      <c r="W2681">
        <v>0.58499999999999996</v>
      </c>
      <c r="X2681">
        <v>9.7569999999999997</v>
      </c>
      <c r="Y2681">
        <v>9.5820000000000007</v>
      </c>
      <c r="Z2681">
        <v>3.008</v>
      </c>
      <c r="AA2681">
        <v>13.179</v>
      </c>
      <c r="AB2681">
        <v>8.7070000000000007</v>
      </c>
      <c r="AC2681">
        <v>4.6710000000000003</v>
      </c>
      <c r="AD2681">
        <v>12.693</v>
      </c>
      <c r="AE2681">
        <v>3.2570000000000001</v>
      </c>
      <c r="AF2681">
        <v>1.714</v>
      </c>
      <c r="AG2681">
        <v>-0.215</v>
      </c>
      <c r="AH2681">
        <v>5.0010000000000003</v>
      </c>
      <c r="AI2681">
        <v>3.7989999999999999</v>
      </c>
      <c r="AJ2681">
        <v>6.8970000000000002</v>
      </c>
      <c r="AK2681">
        <v>1.4970000000000001</v>
      </c>
      <c r="AL2681">
        <v>-0.71799999999999997</v>
      </c>
      <c r="AM2681">
        <v>-12.423999999999999</v>
      </c>
      <c r="AN2681">
        <v>9.8510000000000009</v>
      </c>
      <c r="AO2681">
        <v>5.8419999999999996</v>
      </c>
      <c r="AP2681">
        <v>1.597</v>
      </c>
      <c r="AQ2681">
        <v>1.2470000000000001</v>
      </c>
      <c r="AR2681">
        <v>1.663</v>
      </c>
      <c r="AS2681">
        <v>4.4290000000000003</v>
      </c>
      <c r="AT2681">
        <v>1.41</v>
      </c>
      <c r="AU2681">
        <v>4.9420000000000002</v>
      </c>
      <c r="AV2681">
        <v>3.6720000000000002</v>
      </c>
      <c r="AW2681">
        <v>4.3220000000000001</v>
      </c>
      <c r="AX2681">
        <v>3.698</v>
      </c>
      <c r="AY2681">
        <v>3.77</v>
      </c>
      <c r="AZ2681">
        <v>3.5129999999999999</v>
      </c>
      <c r="BA2681">
        <v>3.383</v>
      </c>
      <c r="BB2681">
        <v>3.3210000000000002</v>
      </c>
      <c r="BC2681">
        <v>2017</v>
      </c>
    </row>
    <row r="2682" spans="1:55" x14ac:dyDescent="0.25">
      <c r="A2682">
        <v>132</v>
      </c>
      <c r="B2682" t="s">
        <v>865</v>
      </c>
      <c r="C2682" t="s">
        <v>314</v>
      </c>
      <c r="D2682" t="s">
        <v>866</v>
      </c>
      <c r="E2682" t="s">
        <v>315</v>
      </c>
      <c r="F2682" t="s">
        <v>316</v>
      </c>
      <c r="G2682" t="s">
        <v>317</v>
      </c>
      <c r="I2682" t="s">
        <v>870</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9.2669999999999995</v>
      </c>
      <c r="AO2682">
        <v>9.2080000000000002</v>
      </c>
      <c r="AP2682">
        <v>9.7919999999999998</v>
      </c>
      <c r="AQ2682">
        <v>10.308</v>
      </c>
      <c r="AR2682">
        <v>10.3</v>
      </c>
      <c r="AS2682">
        <v>10.375</v>
      </c>
      <c r="AT2682">
        <v>10.050000000000001</v>
      </c>
      <c r="AU2682">
        <v>9.4329999999999998</v>
      </c>
      <c r="AV2682">
        <v>9.1080000000000005</v>
      </c>
      <c r="AW2682">
        <v>8.8230000000000004</v>
      </c>
      <c r="AX2682">
        <v>8.3970000000000002</v>
      </c>
      <c r="AY2682">
        <v>8.0990000000000002</v>
      </c>
      <c r="AZ2682">
        <v>7.8609999999999998</v>
      </c>
      <c r="BA2682">
        <v>7.6230000000000002</v>
      </c>
      <c r="BB2682">
        <v>7.3860000000000001</v>
      </c>
      <c r="BC2682">
        <v>2018</v>
      </c>
    </row>
    <row r="2683" spans="1:55" x14ac:dyDescent="0.25">
      <c r="A2683">
        <v>132</v>
      </c>
      <c r="B2683" t="s">
        <v>865</v>
      </c>
      <c r="C2683" t="s">
        <v>318</v>
      </c>
      <c r="D2683" t="s">
        <v>866</v>
      </c>
      <c r="E2683" t="s">
        <v>319</v>
      </c>
      <c r="F2683" t="s">
        <v>320</v>
      </c>
      <c r="G2683" t="s">
        <v>321</v>
      </c>
      <c r="H2683" t="s">
        <v>322</v>
      </c>
      <c r="I2683" t="s">
        <v>870</v>
      </c>
      <c r="J2683">
        <v>22.678000000000001</v>
      </c>
      <c r="K2683">
        <v>22.558</v>
      </c>
      <c r="L2683">
        <v>22.504000000000001</v>
      </c>
      <c r="M2683">
        <v>22.484999999999999</v>
      </c>
      <c r="N2683">
        <v>22.268000000000001</v>
      </c>
      <c r="O2683">
        <v>22.311</v>
      </c>
      <c r="P2683">
        <v>22.436</v>
      </c>
      <c r="Q2683">
        <v>22.478999999999999</v>
      </c>
      <c r="R2683">
        <v>22.622</v>
      </c>
      <c r="S2683">
        <v>22.829000000000001</v>
      </c>
      <c r="T2683">
        <v>22.9</v>
      </c>
      <c r="U2683">
        <v>22.846</v>
      </c>
      <c r="V2683">
        <v>22.815999999999999</v>
      </c>
      <c r="W2683">
        <v>22.686</v>
      </c>
      <c r="X2683">
        <v>22.608000000000001</v>
      </c>
      <c r="Y2683">
        <v>22.812000000000001</v>
      </c>
      <c r="Z2683">
        <v>22.074999999999999</v>
      </c>
      <c r="AA2683">
        <v>21.992000000000001</v>
      </c>
      <c r="AB2683">
        <v>22.13</v>
      </c>
      <c r="AC2683">
        <v>22.355</v>
      </c>
      <c r="AD2683">
        <v>22.768000000000001</v>
      </c>
      <c r="AE2683">
        <v>23.077000000000002</v>
      </c>
      <c r="AF2683">
        <v>23.445</v>
      </c>
      <c r="AG2683">
        <v>23.55</v>
      </c>
      <c r="AH2683">
        <v>23.532</v>
      </c>
      <c r="AI2683">
        <v>23.826000000000001</v>
      </c>
      <c r="AJ2683">
        <v>24.064</v>
      </c>
      <c r="AK2683">
        <v>24.498000000000001</v>
      </c>
      <c r="AL2683">
        <v>24.553000000000001</v>
      </c>
      <c r="AM2683">
        <v>24.494</v>
      </c>
      <c r="AN2683">
        <v>24.498000000000001</v>
      </c>
      <c r="AO2683">
        <v>24.649000000000001</v>
      </c>
      <c r="AP2683">
        <v>24.707000000000001</v>
      </c>
      <c r="AQ2683">
        <v>24.786999999999999</v>
      </c>
      <c r="AR2683">
        <v>24.791</v>
      </c>
      <c r="AS2683">
        <v>24.966000000000001</v>
      </c>
      <c r="AT2683">
        <v>25.126000000000001</v>
      </c>
      <c r="AU2683">
        <v>25.346</v>
      </c>
      <c r="AV2683">
        <v>25.521000000000001</v>
      </c>
      <c r="AW2683">
        <v>25.600999999999999</v>
      </c>
      <c r="AX2683">
        <v>25.736000000000001</v>
      </c>
      <c r="AY2683" t="s">
        <v>232</v>
      </c>
      <c r="AZ2683" t="s">
        <v>232</v>
      </c>
      <c r="BA2683" t="s">
        <v>232</v>
      </c>
      <c r="BB2683" t="s">
        <v>232</v>
      </c>
      <c r="BC2683">
        <v>2018</v>
      </c>
    </row>
    <row r="2684" spans="1:55" x14ac:dyDescent="0.25">
      <c r="A2684">
        <v>132</v>
      </c>
      <c r="B2684" t="s">
        <v>865</v>
      </c>
      <c r="C2684" t="s">
        <v>323</v>
      </c>
      <c r="D2684" t="s">
        <v>866</v>
      </c>
      <c r="E2684" t="s">
        <v>324</v>
      </c>
      <c r="F2684" t="s">
        <v>325</v>
      </c>
      <c r="G2684" t="s">
        <v>321</v>
      </c>
      <c r="H2684" t="s">
        <v>322</v>
      </c>
      <c r="I2684" t="s">
        <v>448</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64.617999999999995</v>
      </c>
      <c r="AV2684">
        <v>64.724999999999994</v>
      </c>
      <c r="AW2684">
        <v>65.021000000000001</v>
      </c>
      <c r="AX2684">
        <v>65.319000000000003</v>
      </c>
      <c r="AY2684">
        <v>65.617999999999995</v>
      </c>
      <c r="AZ2684">
        <v>65.918000000000006</v>
      </c>
      <c r="BA2684">
        <v>66.22</v>
      </c>
      <c r="BB2684">
        <v>66.522999999999996</v>
      </c>
      <c r="BC2684">
        <v>2018</v>
      </c>
    </row>
    <row r="2685" spans="1:55" x14ac:dyDescent="0.25">
      <c r="A2685">
        <v>132</v>
      </c>
      <c r="B2685" t="s">
        <v>865</v>
      </c>
      <c r="C2685" t="s">
        <v>327</v>
      </c>
      <c r="D2685" t="s">
        <v>866</v>
      </c>
      <c r="E2685" t="s">
        <v>328</v>
      </c>
      <c r="F2685" t="s">
        <v>329</v>
      </c>
      <c r="G2685" t="s">
        <v>229</v>
      </c>
      <c r="H2685" t="s">
        <v>230</v>
      </c>
      <c r="I2685" t="s">
        <v>871</v>
      </c>
      <c r="J2685">
        <v>207.7</v>
      </c>
      <c r="K2685">
        <v>237.4</v>
      </c>
      <c r="L2685">
        <v>277.7</v>
      </c>
      <c r="M2685">
        <v>313.60000000000002</v>
      </c>
      <c r="N2685">
        <v>346.1</v>
      </c>
      <c r="O2685">
        <v>373.8</v>
      </c>
      <c r="P2685">
        <v>396.7</v>
      </c>
      <c r="Q2685">
        <v>421.9</v>
      </c>
      <c r="R2685">
        <v>444.8</v>
      </c>
      <c r="S2685">
        <v>475.6</v>
      </c>
      <c r="T2685">
        <v>502.6</v>
      </c>
      <c r="U2685">
        <v>528.5</v>
      </c>
      <c r="V2685">
        <v>542.79999999999995</v>
      </c>
      <c r="W2685">
        <v>557.79999999999995</v>
      </c>
      <c r="X2685">
        <v>580.5</v>
      </c>
      <c r="Y2685">
        <v>605.5</v>
      </c>
      <c r="Z2685">
        <v>638.4</v>
      </c>
      <c r="AA2685">
        <v>657.7</v>
      </c>
      <c r="AB2685">
        <v>683.3</v>
      </c>
      <c r="AC2685">
        <v>714.9</v>
      </c>
      <c r="AD2685">
        <v>744.1</v>
      </c>
      <c r="AE2685">
        <v>774.4</v>
      </c>
      <c r="AF2685">
        <v>788.1</v>
      </c>
      <c r="AG2685">
        <v>803.2</v>
      </c>
      <c r="AH2685">
        <v>841.7</v>
      </c>
      <c r="AI2685">
        <v>881.9</v>
      </c>
      <c r="AJ2685">
        <v>932</v>
      </c>
      <c r="AK2685">
        <v>969.4</v>
      </c>
      <c r="AL2685">
        <v>996.8</v>
      </c>
      <c r="AM2685">
        <v>967.8</v>
      </c>
      <c r="AN2685">
        <v>997.6</v>
      </c>
      <c r="AO2685" s="52">
        <v>1052.5999999999999</v>
      </c>
      <c r="AP2685" s="52">
        <v>1088.9000000000001</v>
      </c>
      <c r="AQ2685" s="52">
        <v>1125.2</v>
      </c>
      <c r="AR2685" s="52">
        <v>1146.0999999999999</v>
      </c>
      <c r="AS2685" s="52">
        <v>1169</v>
      </c>
      <c r="AT2685" s="52">
        <v>1184.8</v>
      </c>
      <c r="AU2685" s="52">
        <v>1232.7</v>
      </c>
      <c r="AV2685" s="52">
        <v>1258.31</v>
      </c>
      <c r="AW2685" s="52">
        <v>1266.54</v>
      </c>
      <c r="AX2685" s="52">
        <v>1293.8900000000001</v>
      </c>
      <c r="AY2685" s="52">
        <v>1324.32</v>
      </c>
      <c r="AZ2685" s="52">
        <v>1364.73</v>
      </c>
      <c r="BA2685" s="52">
        <v>1410.16</v>
      </c>
      <c r="BB2685" s="52">
        <v>1459.08</v>
      </c>
      <c r="BC2685">
        <v>2017</v>
      </c>
    </row>
    <row r="2686" spans="1:55" x14ac:dyDescent="0.25">
      <c r="A2686">
        <v>132</v>
      </c>
      <c r="B2686" t="s">
        <v>865</v>
      </c>
      <c r="C2686" t="s">
        <v>331</v>
      </c>
      <c r="D2686" t="s">
        <v>866</v>
      </c>
      <c r="E2686" t="s">
        <v>328</v>
      </c>
      <c r="F2686" t="s">
        <v>329</v>
      </c>
      <c r="G2686" t="s">
        <v>282</v>
      </c>
      <c r="I2686" t="s">
        <v>332</v>
      </c>
      <c r="J2686">
        <v>45.975000000000001</v>
      </c>
      <c r="K2686">
        <v>46.55</v>
      </c>
      <c r="L2686">
        <v>47.39</v>
      </c>
      <c r="M2686">
        <v>48.207999999999998</v>
      </c>
      <c r="N2686">
        <v>48.951000000000001</v>
      </c>
      <c r="O2686">
        <v>49.334000000000003</v>
      </c>
      <c r="P2686">
        <v>48.698999999999998</v>
      </c>
      <c r="Q2686">
        <v>49.287999999999997</v>
      </c>
      <c r="R2686">
        <v>48.075000000000003</v>
      </c>
      <c r="S2686">
        <v>47.697000000000003</v>
      </c>
      <c r="T2686">
        <v>47.706000000000003</v>
      </c>
      <c r="U2686">
        <v>48.411000000000001</v>
      </c>
      <c r="V2686">
        <v>47.994</v>
      </c>
      <c r="W2686">
        <v>48.838999999999999</v>
      </c>
      <c r="X2686">
        <v>49.2</v>
      </c>
      <c r="Y2686">
        <v>49.701999999999998</v>
      </c>
      <c r="Z2686">
        <v>50.98</v>
      </c>
      <c r="AA2686">
        <v>50.875</v>
      </c>
      <c r="AB2686">
        <v>50.543999999999997</v>
      </c>
      <c r="AC2686">
        <v>51.027999999999999</v>
      </c>
      <c r="AD2686">
        <v>50.325000000000003</v>
      </c>
      <c r="AE2686">
        <v>50.344999999999999</v>
      </c>
      <c r="AF2686">
        <v>49.634</v>
      </c>
      <c r="AG2686">
        <v>49.256</v>
      </c>
      <c r="AH2686">
        <v>49.395000000000003</v>
      </c>
      <c r="AI2686">
        <v>49.94</v>
      </c>
      <c r="AJ2686">
        <v>50.429000000000002</v>
      </c>
      <c r="AK2686">
        <v>49.933999999999997</v>
      </c>
      <c r="AL2686">
        <v>50.030999999999999</v>
      </c>
      <c r="AM2686">
        <v>49.978999999999999</v>
      </c>
      <c r="AN2686">
        <v>49.997999999999998</v>
      </c>
      <c r="AO2686">
        <v>51.137999999999998</v>
      </c>
      <c r="AP2686">
        <v>52.13</v>
      </c>
      <c r="AQ2686">
        <v>53.146000000000001</v>
      </c>
      <c r="AR2686">
        <v>53.313000000000002</v>
      </c>
      <c r="AS2686">
        <v>53.173999999999999</v>
      </c>
      <c r="AT2686">
        <v>53.164000000000001</v>
      </c>
      <c r="AU2686">
        <v>53.79</v>
      </c>
      <c r="AV2686">
        <v>53.567</v>
      </c>
      <c r="AW2686">
        <v>52.445999999999998</v>
      </c>
      <c r="AX2686">
        <v>52.002000000000002</v>
      </c>
      <c r="AY2686">
        <v>51.631999999999998</v>
      </c>
      <c r="AZ2686">
        <v>51.51</v>
      </c>
      <c r="BA2686">
        <v>51.448999999999998</v>
      </c>
      <c r="BB2686">
        <v>51.430999999999997</v>
      </c>
      <c r="BC2686">
        <v>2017</v>
      </c>
    </row>
    <row r="2687" spans="1:55" x14ac:dyDescent="0.25">
      <c r="A2687">
        <v>132</v>
      </c>
      <c r="B2687" t="s">
        <v>865</v>
      </c>
      <c r="C2687" t="s">
        <v>333</v>
      </c>
      <c r="D2687" t="s">
        <v>866</v>
      </c>
      <c r="E2687" t="s">
        <v>334</v>
      </c>
      <c r="F2687" t="s">
        <v>335</v>
      </c>
      <c r="G2687" t="s">
        <v>229</v>
      </c>
      <c r="H2687" t="s">
        <v>230</v>
      </c>
      <c r="I2687" t="s">
        <v>871</v>
      </c>
      <c r="J2687">
        <v>209.6</v>
      </c>
      <c r="K2687">
        <v>249.7</v>
      </c>
      <c r="L2687">
        <v>294.39999999999998</v>
      </c>
      <c r="M2687">
        <v>330.1</v>
      </c>
      <c r="N2687">
        <v>365.3</v>
      </c>
      <c r="O2687">
        <v>396.4</v>
      </c>
      <c r="P2687">
        <v>422.8</v>
      </c>
      <c r="Q2687">
        <v>439.3</v>
      </c>
      <c r="R2687">
        <v>468.6</v>
      </c>
      <c r="S2687">
        <v>493.3</v>
      </c>
      <c r="T2687">
        <v>528.20000000000005</v>
      </c>
      <c r="U2687">
        <v>559.70000000000005</v>
      </c>
      <c r="V2687">
        <v>594.79999999999995</v>
      </c>
      <c r="W2687">
        <v>630.5</v>
      </c>
      <c r="X2687">
        <v>644.5</v>
      </c>
      <c r="Y2687">
        <v>667.7</v>
      </c>
      <c r="Z2687">
        <v>687.3</v>
      </c>
      <c r="AA2687">
        <v>705</v>
      </c>
      <c r="AB2687">
        <v>715.5</v>
      </c>
      <c r="AC2687">
        <v>737.3</v>
      </c>
      <c r="AD2687">
        <v>763.7</v>
      </c>
      <c r="AE2687">
        <v>795.5</v>
      </c>
      <c r="AF2687">
        <v>838.3</v>
      </c>
      <c r="AG2687">
        <v>868.7</v>
      </c>
      <c r="AH2687">
        <v>902.9</v>
      </c>
      <c r="AI2687">
        <v>941.1</v>
      </c>
      <c r="AJ2687">
        <v>977.2</v>
      </c>
      <c r="AK2687" s="52">
        <v>1020.5</v>
      </c>
      <c r="AL2687" s="52">
        <v>1061.9000000000001</v>
      </c>
      <c r="AM2687" s="52">
        <v>1106.7</v>
      </c>
      <c r="AN2687" s="52">
        <v>1135</v>
      </c>
      <c r="AO2687" s="52">
        <v>1158.7</v>
      </c>
      <c r="AP2687" s="52">
        <v>1192.9000000000001</v>
      </c>
      <c r="AQ2687" s="52">
        <v>1211.5999999999999</v>
      </c>
      <c r="AR2687" s="52">
        <v>1230</v>
      </c>
      <c r="AS2687" s="52">
        <v>1248.7</v>
      </c>
      <c r="AT2687" s="52">
        <v>1260.8</v>
      </c>
      <c r="AU2687" s="52">
        <v>1294.19</v>
      </c>
      <c r="AV2687" s="52">
        <v>1319.36</v>
      </c>
      <c r="AW2687" s="52">
        <v>1346.08</v>
      </c>
      <c r="AX2687" s="52">
        <v>1353.64</v>
      </c>
      <c r="AY2687" s="52">
        <v>1388.85</v>
      </c>
      <c r="AZ2687" s="52">
        <v>1432.03</v>
      </c>
      <c r="BA2687" s="52">
        <v>1480.34</v>
      </c>
      <c r="BB2687" s="52">
        <v>1531.61</v>
      </c>
      <c r="BC2687">
        <v>2017</v>
      </c>
    </row>
    <row r="2688" spans="1:55" x14ac:dyDescent="0.25">
      <c r="A2688">
        <v>132</v>
      </c>
      <c r="B2688" t="s">
        <v>865</v>
      </c>
      <c r="C2688" t="s">
        <v>336</v>
      </c>
      <c r="D2688" t="s">
        <v>866</v>
      </c>
      <c r="E2688" t="s">
        <v>334</v>
      </c>
      <c r="F2688" t="s">
        <v>335</v>
      </c>
      <c r="G2688" t="s">
        <v>282</v>
      </c>
      <c r="I2688" t="s">
        <v>337</v>
      </c>
      <c r="J2688">
        <v>46.395000000000003</v>
      </c>
      <c r="K2688">
        <v>48.962000000000003</v>
      </c>
      <c r="L2688">
        <v>50.24</v>
      </c>
      <c r="M2688">
        <v>50.744999999999997</v>
      </c>
      <c r="N2688">
        <v>51.667000000000002</v>
      </c>
      <c r="O2688">
        <v>52.317</v>
      </c>
      <c r="P2688">
        <v>51.902999999999999</v>
      </c>
      <c r="Q2688">
        <v>51.320999999999998</v>
      </c>
      <c r="R2688">
        <v>50.648000000000003</v>
      </c>
      <c r="S2688">
        <v>49.472000000000001</v>
      </c>
      <c r="T2688">
        <v>50.134999999999998</v>
      </c>
      <c r="U2688">
        <v>51.268000000000001</v>
      </c>
      <c r="V2688">
        <v>52.591000000000001</v>
      </c>
      <c r="W2688">
        <v>55.204000000000001</v>
      </c>
      <c r="X2688">
        <v>54.625</v>
      </c>
      <c r="Y2688">
        <v>54.807000000000002</v>
      </c>
      <c r="Z2688">
        <v>54.884999999999998</v>
      </c>
      <c r="AA2688">
        <v>54.533999999999999</v>
      </c>
      <c r="AB2688">
        <v>52.926000000000002</v>
      </c>
      <c r="AC2688">
        <v>52.627000000000002</v>
      </c>
      <c r="AD2688">
        <v>51.651000000000003</v>
      </c>
      <c r="AE2688">
        <v>51.716000000000001</v>
      </c>
      <c r="AF2688">
        <v>52.795000000000002</v>
      </c>
      <c r="AG2688">
        <v>53.273000000000003</v>
      </c>
      <c r="AH2688">
        <v>52.985999999999997</v>
      </c>
      <c r="AI2688">
        <v>53.292999999999999</v>
      </c>
      <c r="AJ2688">
        <v>52.874000000000002</v>
      </c>
      <c r="AK2688">
        <v>52.566000000000003</v>
      </c>
      <c r="AL2688">
        <v>53.298000000000002</v>
      </c>
      <c r="AM2688">
        <v>57.152000000000001</v>
      </c>
      <c r="AN2688">
        <v>56.884</v>
      </c>
      <c r="AO2688">
        <v>56.292000000000002</v>
      </c>
      <c r="AP2688">
        <v>57.109000000000002</v>
      </c>
      <c r="AQ2688">
        <v>57.226999999999997</v>
      </c>
      <c r="AR2688">
        <v>57.216000000000001</v>
      </c>
      <c r="AS2688">
        <v>56.8</v>
      </c>
      <c r="AT2688">
        <v>56.573999999999998</v>
      </c>
      <c r="AU2688">
        <v>56.472999999999999</v>
      </c>
      <c r="AV2688">
        <v>56.165999999999997</v>
      </c>
      <c r="AW2688">
        <v>55.738999999999997</v>
      </c>
      <c r="AX2688">
        <v>54.404000000000003</v>
      </c>
      <c r="AY2688">
        <v>54.148000000000003</v>
      </c>
      <c r="AZ2688">
        <v>54.05</v>
      </c>
      <c r="BA2688">
        <v>54.01</v>
      </c>
      <c r="BB2688">
        <v>53.988</v>
      </c>
      <c r="BC2688">
        <v>2017</v>
      </c>
    </row>
    <row r="2689" spans="1:55" x14ac:dyDescent="0.25">
      <c r="A2689">
        <v>132</v>
      </c>
      <c r="B2689" t="s">
        <v>865</v>
      </c>
      <c r="C2689" t="s">
        <v>338</v>
      </c>
      <c r="D2689" t="s">
        <v>866</v>
      </c>
      <c r="E2689" t="s">
        <v>339</v>
      </c>
      <c r="F2689" t="s">
        <v>340</v>
      </c>
      <c r="G2689" t="s">
        <v>229</v>
      </c>
      <c r="H2689" t="s">
        <v>230</v>
      </c>
      <c r="I2689" t="s">
        <v>871</v>
      </c>
      <c r="J2689">
        <v>-1.9</v>
      </c>
      <c r="K2689">
        <v>-12.3</v>
      </c>
      <c r="L2689">
        <v>-16.7</v>
      </c>
      <c r="M2689">
        <v>-16.5</v>
      </c>
      <c r="N2689">
        <v>-19.2</v>
      </c>
      <c r="O2689">
        <v>-22.6</v>
      </c>
      <c r="P2689">
        <v>-26.1</v>
      </c>
      <c r="Q2689">
        <v>-17.399999999999999</v>
      </c>
      <c r="R2689">
        <v>-23.8</v>
      </c>
      <c r="S2689">
        <v>-17.7</v>
      </c>
      <c r="T2689">
        <v>-25.6</v>
      </c>
      <c r="U2689">
        <v>-31.2</v>
      </c>
      <c r="V2689">
        <v>-52</v>
      </c>
      <c r="W2689">
        <v>-72.7</v>
      </c>
      <c r="X2689">
        <v>-64</v>
      </c>
      <c r="Y2689">
        <v>-62.2</v>
      </c>
      <c r="Z2689">
        <v>-48.9</v>
      </c>
      <c r="AA2689">
        <v>-47.3</v>
      </c>
      <c r="AB2689">
        <v>-32.200000000000003</v>
      </c>
      <c r="AC2689">
        <v>-22.4</v>
      </c>
      <c r="AD2689">
        <v>-19.600000000000001</v>
      </c>
      <c r="AE2689">
        <v>-21.1</v>
      </c>
      <c r="AF2689">
        <v>-50.2</v>
      </c>
      <c r="AG2689">
        <v>-65.5</v>
      </c>
      <c r="AH2689">
        <v>-61.2</v>
      </c>
      <c r="AI2689">
        <v>-59.2</v>
      </c>
      <c r="AJ2689">
        <v>-45.2</v>
      </c>
      <c r="AK2689">
        <v>-51.1</v>
      </c>
      <c r="AL2689">
        <v>-65.099999999999994</v>
      </c>
      <c r="AM2689">
        <v>-138.9</v>
      </c>
      <c r="AN2689">
        <v>-137.4</v>
      </c>
      <c r="AO2689">
        <v>-106.1</v>
      </c>
      <c r="AP2689">
        <v>-104</v>
      </c>
      <c r="AQ2689">
        <v>-86.4</v>
      </c>
      <c r="AR2689">
        <v>-83.9</v>
      </c>
      <c r="AS2689">
        <v>-79.7</v>
      </c>
      <c r="AT2689">
        <v>-76</v>
      </c>
      <c r="AU2689">
        <v>-61.491999999999997</v>
      </c>
      <c r="AV2689">
        <v>-61.042000000000002</v>
      </c>
      <c r="AW2689">
        <v>-79.537000000000006</v>
      </c>
      <c r="AX2689">
        <v>-59.747999999999998</v>
      </c>
      <c r="AY2689">
        <v>-64.528999999999996</v>
      </c>
      <c r="AZ2689">
        <v>-67.296999999999997</v>
      </c>
      <c r="BA2689">
        <v>-70.180999999999997</v>
      </c>
      <c r="BB2689">
        <v>-72.531000000000006</v>
      </c>
      <c r="BC2689">
        <v>2017</v>
      </c>
    </row>
    <row r="2690" spans="1:55" x14ac:dyDescent="0.25">
      <c r="A2690">
        <v>132</v>
      </c>
      <c r="B2690" t="s">
        <v>865</v>
      </c>
      <c r="C2690" t="s">
        <v>341</v>
      </c>
      <c r="D2690" t="s">
        <v>866</v>
      </c>
      <c r="E2690" t="s">
        <v>339</v>
      </c>
      <c r="F2690" t="s">
        <v>340</v>
      </c>
      <c r="G2690" t="s">
        <v>282</v>
      </c>
      <c r="I2690" t="s">
        <v>342</v>
      </c>
      <c r="J2690">
        <v>-0.42099999999999999</v>
      </c>
      <c r="K2690">
        <v>-2.4119999999999999</v>
      </c>
      <c r="L2690">
        <v>-2.85</v>
      </c>
      <c r="M2690">
        <v>-2.536</v>
      </c>
      <c r="N2690">
        <v>-2.7160000000000002</v>
      </c>
      <c r="O2690">
        <v>-2.9830000000000001</v>
      </c>
      <c r="P2690">
        <v>-3.2040000000000002</v>
      </c>
      <c r="Q2690">
        <v>-2.0329999999999999</v>
      </c>
      <c r="R2690">
        <v>-2.5720000000000001</v>
      </c>
      <c r="S2690">
        <v>-1.7749999999999999</v>
      </c>
      <c r="T2690">
        <v>-2.4300000000000002</v>
      </c>
      <c r="U2690">
        <v>-2.8580000000000001</v>
      </c>
      <c r="V2690">
        <v>-4.5979999999999999</v>
      </c>
      <c r="W2690">
        <v>-6.3650000000000002</v>
      </c>
      <c r="X2690">
        <v>-5.4240000000000004</v>
      </c>
      <c r="Y2690">
        <v>-5.1059999999999999</v>
      </c>
      <c r="Z2690">
        <v>-3.9049999999999998</v>
      </c>
      <c r="AA2690">
        <v>-3.6589999999999998</v>
      </c>
      <c r="AB2690">
        <v>-2.3820000000000001</v>
      </c>
      <c r="AC2690">
        <v>-1.599</v>
      </c>
      <c r="AD2690">
        <v>-1.3260000000000001</v>
      </c>
      <c r="AE2690">
        <v>-1.3720000000000001</v>
      </c>
      <c r="AF2690">
        <v>-3.1619999999999999</v>
      </c>
      <c r="AG2690">
        <v>-4.0170000000000003</v>
      </c>
      <c r="AH2690">
        <v>-3.5920000000000001</v>
      </c>
      <c r="AI2690">
        <v>-3.3519999999999999</v>
      </c>
      <c r="AJ2690">
        <v>-2.4460000000000002</v>
      </c>
      <c r="AK2690">
        <v>-2.6320000000000001</v>
      </c>
      <c r="AL2690">
        <v>-3.2669999999999999</v>
      </c>
      <c r="AM2690">
        <v>-7.173</v>
      </c>
      <c r="AN2690">
        <v>-6.8860000000000001</v>
      </c>
      <c r="AO2690">
        <v>-5.1550000000000002</v>
      </c>
      <c r="AP2690">
        <v>-4.9790000000000001</v>
      </c>
      <c r="AQ2690">
        <v>-4.0810000000000004</v>
      </c>
      <c r="AR2690">
        <v>-3.903</v>
      </c>
      <c r="AS2690">
        <v>-3.625</v>
      </c>
      <c r="AT2690">
        <v>-3.41</v>
      </c>
      <c r="AU2690">
        <v>-2.6829999999999998</v>
      </c>
      <c r="AV2690">
        <v>-2.5990000000000002</v>
      </c>
      <c r="AW2690">
        <v>-3.2930000000000001</v>
      </c>
      <c r="AX2690">
        <v>-2.4009999999999998</v>
      </c>
      <c r="AY2690">
        <v>-2.516</v>
      </c>
      <c r="AZ2690">
        <v>-2.54</v>
      </c>
      <c r="BA2690">
        <v>-2.5609999999999999</v>
      </c>
      <c r="BB2690">
        <v>-2.5569999999999999</v>
      </c>
      <c r="BC2690">
        <v>2017</v>
      </c>
    </row>
    <row r="2691" spans="1:55" x14ac:dyDescent="0.25">
      <c r="A2691">
        <v>132</v>
      </c>
      <c r="B2691" t="s">
        <v>865</v>
      </c>
      <c r="C2691" t="s">
        <v>343</v>
      </c>
      <c r="D2691" t="s">
        <v>866</v>
      </c>
      <c r="E2691" t="s">
        <v>344</v>
      </c>
      <c r="F2691" t="s">
        <v>345</v>
      </c>
      <c r="G2691" t="s">
        <v>229</v>
      </c>
      <c r="H2691" t="s">
        <v>230</v>
      </c>
      <c r="I2691" t="s">
        <v>871</v>
      </c>
      <c r="J2691">
        <v>-0.73699999999999999</v>
      </c>
      <c r="K2691">
        <v>-7.5469999999999997</v>
      </c>
      <c r="L2691">
        <v>-11.351000000000001</v>
      </c>
      <c r="M2691">
        <v>-11.288</v>
      </c>
      <c r="N2691">
        <v>-10.71</v>
      </c>
      <c r="O2691">
        <v>-11.407</v>
      </c>
      <c r="P2691">
        <v>-14.528</v>
      </c>
      <c r="Q2691">
        <v>-5.8719999999999999</v>
      </c>
      <c r="R2691">
        <v>-21.559000000000001</v>
      </c>
      <c r="S2691">
        <v>-23.891999999999999</v>
      </c>
      <c r="T2691">
        <v>-35.649000000000001</v>
      </c>
      <c r="U2691">
        <v>-36.616999999999997</v>
      </c>
      <c r="V2691">
        <v>-54.701999999999998</v>
      </c>
      <c r="W2691">
        <v>-61.12</v>
      </c>
      <c r="X2691">
        <v>-54.021999999999998</v>
      </c>
      <c r="Y2691">
        <v>-53.005000000000003</v>
      </c>
      <c r="Z2691">
        <v>-34.354999999999997</v>
      </c>
      <c r="AA2691">
        <v>-32.484999999999999</v>
      </c>
      <c r="AB2691">
        <v>-24.564</v>
      </c>
      <c r="AC2691">
        <v>-21.06</v>
      </c>
      <c r="AD2691">
        <v>-31.018000000000001</v>
      </c>
      <c r="AE2691">
        <v>-32.56</v>
      </c>
      <c r="AF2691">
        <v>-55.36</v>
      </c>
      <c r="AG2691">
        <v>-61.079000000000001</v>
      </c>
      <c r="AH2691">
        <v>-62.595999999999997</v>
      </c>
      <c r="AI2691">
        <v>-68.278000000000006</v>
      </c>
      <c r="AJ2691">
        <v>-56.302999999999997</v>
      </c>
      <c r="AK2691">
        <v>-73.652000000000001</v>
      </c>
      <c r="AL2691">
        <v>-83.355000000000004</v>
      </c>
      <c r="AM2691">
        <v>-117.09099999999999</v>
      </c>
      <c r="AN2691">
        <v>-125.32</v>
      </c>
      <c r="AO2691">
        <v>-106.874</v>
      </c>
      <c r="AP2691">
        <v>-94.504999999999995</v>
      </c>
      <c r="AQ2691">
        <v>-73.671000000000006</v>
      </c>
      <c r="AR2691">
        <v>-71.852000000000004</v>
      </c>
      <c r="AS2691">
        <v>-66.664000000000001</v>
      </c>
      <c r="AT2691">
        <v>-62.688000000000002</v>
      </c>
      <c r="AU2691">
        <v>-59.683</v>
      </c>
      <c r="AV2691">
        <v>-59.143000000000001</v>
      </c>
      <c r="AW2691">
        <v>-59.134999999999998</v>
      </c>
      <c r="AX2691">
        <v>-61.128999999999998</v>
      </c>
      <c r="AY2691">
        <v>-65.426000000000002</v>
      </c>
      <c r="AZ2691">
        <v>-67.784999999999997</v>
      </c>
      <c r="BA2691">
        <v>-70.180999999999997</v>
      </c>
      <c r="BB2691">
        <v>-72.531000000000006</v>
      </c>
      <c r="BC2691">
        <v>2017</v>
      </c>
    </row>
    <row r="2692" spans="1:55" x14ac:dyDescent="0.25">
      <c r="A2692">
        <v>132</v>
      </c>
      <c r="B2692" t="s">
        <v>865</v>
      </c>
      <c r="C2692" t="s">
        <v>346</v>
      </c>
      <c r="D2692" t="s">
        <v>866</v>
      </c>
      <c r="E2692" t="s">
        <v>344</v>
      </c>
      <c r="F2692" t="s">
        <v>345</v>
      </c>
      <c r="G2692" t="s">
        <v>270</v>
      </c>
      <c r="I2692" t="s">
        <v>397</v>
      </c>
      <c r="J2692">
        <v>-0.16200000000000001</v>
      </c>
      <c r="K2692">
        <v>-1.4610000000000001</v>
      </c>
      <c r="L2692">
        <v>-1.921</v>
      </c>
      <c r="M2692">
        <v>-1.7070000000000001</v>
      </c>
      <c r="N2692">
        <v>-1.482</v>
      </c>
      <c r="O2692">
        <v>-1.4650000000000001</v>
      </c>
      <c r="P2692">
        <v>-1.736</v>
      </c>
      <c r="Q2692">
        <v>-0.66900000000000004</v>
      </c>
      <c r="R2692">
        <v>-2.3199999999999998</v>
      </c>
      <c r="S2692">
        <v>-2.427</v>
      </c>
      <c r="T2692">
        <v>-3.4460000000000002</v>
      </c>
      <c r="U2692">
        <v>-3.3820000000000001</v>
      </c>
      <c r="V2692">
        <v>-4.859</v>
      </c>
      <c r="W2692">
        <v>-5.2519999999999998</v>
      </c>
      <c r="X2692">
        <v>-4.5119999999999996</v>
      </c>
      <c r="Y2692">
        <v>-4.2919999999999998</v>
      </c>
      <c r="Z2692">
        <v>-2.6880000000000002</v>
      </c>
      <c r="AA2692">
        <v>-2.464</v>
      </c>
      <c r="AB2692">
        <v>-1.8009999999999999</v>
      </c>
      <c r="AC2692">
        <v>-1.504</v>
      </c>
      <c r="AD2692">
        <v>-2.1280000000000001</v>
      </c>
      <c r="AE2692">
        <v>-2.1429999999999998</v>
      </c>
      <c r="AF2692">
        <v>-3.4990000000000001</v>
      </c>
      <c r="AG2692">
        <v>-3.7189999999999999</v>
      </c>
      <c r="AH2692">
        <v>-3.68</v>
      </c>
      <c r="AI2692">
        <v>-3.8719999999999999</v>
      </c>
      <c r="AJ2692">
        <v>-3.077</v>
      </c>
      <c r="AK2692">
        <v>-3.8740000000000001</v>
      </c>
      <c r="AL2692">
        <v>-4.2430000000000003</v>
      </c>
      <c r="AM2692">
        <v>-5.9180000000000001</v>
      </c>
      <c r="AN2692">
        <v>-6.21</v>
      </c>
      <c r="AO2692">
        <v>-5.1950000000000003</v>
      </c>
      <c r="AP2692">
        <v>-4.5010000000000003</v>
      </c>
      <c r="AQ2692">
        <v>-3.45</v>
      </c>
      <c r="AR2692">
        <v>-3.3140000000000001</v>
      </c>
      <c r="AS2692">
        <v>-3.008</v>
      </c>
      <c r="AT2692">
        <v>-2.7919999999999998</v>
      </c>
      <c r="AU2692">
        <v>-2.6059999999999999</v>
      </c>
      <c r="AV2692">
        <v>-2.524</v>
      </c>
      <c r="AW2692">
        <v>-2.4510000000000001</v>
      </c>
      <c r="AX2692">
        <v>-2.4590000000000001</v>
      </c>
      <c r="AY2692">
        <v>-2.552</v>
      </c>
      <c r="AZ2692">
        <v>-2.5590000000000002</v>
      </c>
      <c r="BA2692">
        <v>-2.5609999999999999</v>
      </c>
      <c r="BB2692">
        <v>-2.5569999999999999</v>
      </c>
      <c r="BC2692">
        <v>2017</v>
      </c>
    </row>
    <row r="2693" spans="1:55" x14ac:dyDescent="0.25">
      <c r="A2693">
        <v>132</v>
      </c>
      <c r="B2693" t="s">
        <v>865</v>
      </c>
      <c r="C2693" t="s">
        <v>347</v>
      </c>
      <c r="D2693" t="s">
        <v>866</v>
      </c>
      <c r="E2693" t="s">
        <v>348</v>
      </c>
      <c r="F2693" t="s">
        <v>349</v>
      </c>
      <c r="G2693" t="s">
        <v>229</v>
      </c>
      <c r="H2693" t="s">
        <v>230</v>
      </c>
      <c r="I2693" t="s">
        <v>871</v>
      </c>
      <c r="J2693">
        <v>1.048</v>
      </c>
      <c r="K2693">
        <v>-7.0759999999999996</v>
      </c>
      <c r="L2693">
        <v>-10.612</v>
      </c>
      <c r="M2693">
        <v>-6.6470000000000002</v>
      </c>
      <c r="N2693">
        <v>-7.5839999999999996</v>
      </c>
      <c r="O2693">
        <v>-8.8010000000000002</v>
      </c>
      <c r="P2693">
        <v>-10.525</v>
      </c>
      <c r="Q2693">
        <v>-0.74</v>
      </c>
      <c r="R2693">
        <v>-6.0979999999999999</v>
      </c>
      <c r="S2693">
        <v>2.3839999999999999</v>
      </c>
      <c r="T2693">
        <v>-2.2450000000000001</v>
      </c>
      <c r="U2693">
        <v>-5.6870000000000003</v>
      </c>
      <c r="V2693">
        <v>-23.539000000000001</v>
      </c>
      <c r="W2693">
        <v>-41.656999999999996</v>
      </c>
      <c r="X2693">
        <v>-29.855</v>
      </c>
      <c r="Y2693">
        <v>-25.652000000000001</v>
      </c>
      <c r="Z2693">
        <v>-9.2029999999999994</v>
      </c>
      <c r="AA2693">
        <v>-5.95</v>
      </c>
      <c r="AB2693">
        <v>9.0060000000000002</v>
      </c>
      <c r="AC2693">
        <v>16.885000000000002</v>
      </c>
      <c r="AD2693">
        <v>20.265000000000001</v>
      </c>
      <c r="AE2693">
        <v>20.713000000000001</v>
      </c>
      <c r="AF2693">
        <v>-6.4039999999999999</v>
      </c>
      <c r="AG2693">
        <v>-23.21</v>
      </c>
      <c r="AH2693">
        <v>-16.998000000000001</v>
      </c>
      <c r="AI2693">
        <v>-15.051</v>
      </c>
      <c r="AJ2693">
        <v>-1.4999999999999999E-2</v>
      </c>
      <c r="AK2693">
        <v>-1.96</v>
      </c>
      <c r="AL2693">
        <v>-11.381</v>
      </c>
      <c r="AM2693">
        <v>-93.057000000000002</v>
      </c>
      <c r="AN2693">
        <v>-89.283000000000001</v>
      </c>
      <c r="AO2693">
        <v>-53.094000000000001</v>
      </c>
      <c r="AP2693">
        <v>-52.256</v>
      </c>
      <c r="AQ2693">
        <v>-39.875999999999998</v>
      </c>
      <c r="AR2693">
        <v>-39.878</v>
      </c>
      <c r="AS2693">
        <v>-38.814999999999998</v>
      </c>
      <c r="AT2693">
        <v>-37.075000000000003</v>
      </c>
      <c r="AU2693">
        <v>-21.867000000000001</v>
      </c>
      <c r="AV2693">
        <v>-20.460999999999999</v>
      </c>
      <c r="AW2693">
        <v>-40.097000000000001</v>
      </c>
      <c r="AX2693">
        <v>-20.047999999999998</v>
      </c>
      <c r="AY2693">
        <v>-23.596</v>
      </c>
      <c r="AZ2693">
        <v>-22.835999999999999</v>
      </c>
      <c r="BA2693">
        <v>-24.408000000000001</v>
      </c>
      <c r="BB2693">
        <v>-24.501999999999999</v>
      </c>
      <c r="BC2693">
        <v>2017</v>
      </c>
    </row>
    <row r="2694" spans="1:55" x14ac:dyDescent="0.25">
      <c r="A2694">
        <v>132</v>
      </c>
      <c r="B2694" t="s">
        <v>865</v>
      </c>
      <c r="C2694" t="s">
        <v>350</v>
      </c>
      <c r="D2694" t="s">
        <v>866</v>
      </c>
      <c r="E2694" t="s">
        <v>348</v>
      </c>
      <c r="F2694" t="s">
        <v>349</v>
      </c>
      <c r="G2694" t="s">
        <v>282</v>
      </c>
      <c r="I2694" t="s">
        <v>351</v>
      </c>
      <c r="J2694">
        <v>0.23200000000000001</v>
      </c>
      <c r="K2694">
        <v>-1.387</v>
      </c>
      <c r="L2694">
        <v>-1.8109999999999999</v>
      </c>
      <c r="M2694">
        <v>-1.022</v>
      </c>
      <c r="N2694">
        <v>-1.073</v>
      </c>
      <c r="O2694">
        <v>-1.1619999999999999</v>
      </c>
      <c r="P2694">
        <v>-1.292</v>
      </c>
      <c r="Q2694">
        <v>-8.5999999999999993E-2</v>
      </c>
      <c r="R2694">
        <v>-0.65900000000000003</v>
      </c>
      <c r="S2694">
        <v>0.23899999999999999</v>
      </c>
      <c r="T2694">
        <v>-0.21299999999999999</v>
      </c>
      <c r="U2694">
        <v>-0.52100000000000002</v>
      </c>
      <c r="V2694">
        <v>-2.081</v>
      </c>
      <c r="W2694">
        <v>-3.6469999999999998</v>
      </c>
      <c r="X2694">
        <v>-2.5299999999999998</v>
      </c>
      <c r="Y2694">
        <v>-2.1059999999999999</v>
      </c>
      <c r="Z2694">
        <v>-0.73499999999999999</v>
      </c>
      <c r="AA2694">
        <v>-0.46</v>
      </c>
      <c r="AB2694">
        <v>0.66600000000000004</v>
      </c>
      <c r="AC2694">
        <v>1.2050000000000001</v>
      </c>
      <c r="AD2694">
        <v>1.371</v>
      </c>
      <c r="AE2694">
        <v>1.347</v>
      </c>
      <c r="AF2694">
        <v>-0.40300000000000002</v>
      </c>
      <c r="AG2694">
        <v>-1.423</v>
      </c>
      <c r="AH2694">
        <v>-0.997</v>
      </c>
      <c r="AI2694">
        <v>-0.85199999999999998</v>
      </c>
      <c r="AJ2694">
        <v>-1E-3</v>
      </c>
      <c r="AK2694">
        <v>-0.10100000000000001</v>
      </c>
      <c r="AL2694">
        <v>-0.57099999999999995</v>
      </c>
      <c r="AM2694">
        <v>-4.806</v>
      </c>
      <c r="AN2694">
        <v>-4.4749999999999996</v>
      </c>
      <c r="AO2694">
        <v>-2.5790000000000002</v>
      </c>
      <c r="AP2694">
        <v>-2.5019999999999998</v>
      </c>
      <c r="AQ2694">
        <v>-1.883</v>
      </c>
      <c r="AR2694">
        <v>-1.855</v>
      </c>
      <c r="AS2694">
        <v>-1.766</v>
      </c>
      <c r="AT2694">
        <v>-1.6639999999999999</v>
      </c>
      <c r="AU2694">
        <v>-0.95399999999999996</v>
      </c>
      <c r="AV2694">
        <v>-0.871</v>
      </c>
      <c r="AW2694">
        <v>-1.66</v>
      </c>
      <c r="AX2694">
        <v>-0.80600000000000005</v>
      </c>
      <c r="AY2694">
        <v>-0.92</v>
      </c>
      <c r="AZ2694">
        <v>-0.86199999999999999</v>
      </c>
      <c r="BA2694">
        <v>-0.89100000000000001</v>
      </c>
      <c r="BB2694">
        <v>-0.86399999999999999</v>
      </c>
      <c r="BC2694">
        <v>2017</v>
      </c>
    </row>
    <row r="2695" spans="1:55" x14ac:dyDescent="0.25">
      <c r="A2695">
        <v>132</v>
      </c>
      <c r="B2695" t="s">
        <v>865</v>
      </c>
      <c r="C2695" t="s">
        <v>352</v>
      </c>
      <c r="D2695" t="s">
        <v>866</v>
      </c>
      <c r="E2695" t="s">
        <v>353</v>
      </c>
      <c r="F2695" t="s">
        <v>354</v>
      </c>
      <c r="G2695" t="s">
        <v>229</v>
      </c>
      <c r="H2695" t="s">
        <v>230</v>
      </c>
      <c r="I2695" t="s">
        <v>871</v>
      </c>
      <c r="J2695" t="s">
        <v>232</v>
      </c>
      <c r="K2695" t="s">
        <v>232</v>
      </c>
      <c r="L2695" t="s">
        <v>232</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684</v>
      </c>
      <c r="AC2695">
        <v>707.7</v>
      </c>
      <c r="AD2695">
        <v>735.2</v>
      </c>
      <c r="AE2695">
        <v>762.6</v>
      </c>
      <c r="AF2695">
        <v>814.7</v>
      </c>
      <c r="AG2695">
        <v>898.5</v>
      </c>
      <c r="AH2695">
        <v>967.4</v>
      </c>
      <c r="AI2695" s="52">
        <v>1041.5</v>
      </c>
      <c r="AJ2695" s="52">
        <v>1074</v>
      </c>
      <c r="AK2695" s="52">
        <v>1128.8</v>
      </c>
      <c r="AL2695" s="52">
        <v>1191.7</v>
      </c>
      <c r="AM2695" s="52">
        <v>1350.5</v>
      </c>
      <c r="AN2695" s="52">
        <v>1468.8</v>
      </c>
      <c r="AO2695" s="52">
        <v>1573</v>
      </c>
      <c r="AP2695" s="52">
        <v>1670.5</v>
      </c>
      <c r="AQ2695" s="52">
        <v>1757.1</v>
      </c>
      <c r="AR2695" s="52">
        <v>1837.3</v>
      </c>
      <c r="AS2695" s="52">
        <v>1898.6</v>
      </c>
      <c r="AT2695" s="52">
        <v>1949.7</v>
      </c>
      <c r="AU2695" s="52">
        <v>2005.5</v>
      </c>
      <c r="AV2695" s="52">
        <v>2057.84</v>
      </c>
      <c r="AW2695" s="52">
        <v>2130.13</v>
      </c>
      <c r="AX2695" s="52">
        <v>2181.84</v>
      </c>
      <c r="AY2695" s="52">
        <v>2237.9299999999998</v>
      </c>
      <c r="AZ2695" s="52">
        <v>2295.94</v>
      </c>
      <c r="BA2695" s="52">
        <v>2356.0700000000002</v>
      </c>
      <c r="BB2695" s="52">
        <v>2418.0500000000002</v>
      </c>
      <c r="BC2695">
        <v>2017</v>
      </c>
    </row>
    <row r="2696" spans="1:55" x14ac:dyDescent="0.25">
      <c r="A2696">
        <v>132</v>
      </c>
      <c r="B2696" t="s">
        <v>865</v>
      </c>
      <c r="C2696" t="s">
        <v>355</v>
      </c>
      <c r="D2696" t="s">
        <v>866</v>
      </c>
      <c r="E2696" t="s">
        <v>353</v>
      </c>
      <c r="F2696" t="s">
        <v>354</v>
      </c>
      <c r="G2696" t="s">
        <v>282</v>
      </c>
      <c r="I2696" t="s">
        <v>379</v>
      </c>
      <c r="J2696" t="s">
        <v>232</v>
      </c>
      <c r="K2696" t="s">
        <v>232</v>
      </c>
      <c r="L2696" t="s">
        <v>232</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50.595999999999997</v>
      </c>
      <c r="AC2696">
        <v>50.514000000000003</v>
      </c>
      <c r="AD2696">
        <v>49.722999999999999</v>
      </c>
      <c r="AE2696">
        <v>49.576999999999998</v>
      </c>
      <c r="AF2696">
        <v>51.308999999999997</v>
      </c>
      <c r="AG2696">
        <v>55.1</v>
      </c>
      <c r="AH2696">
        <v>56.771999999999998</v>
      </c>
      <c r="AI2696">
        <v>58.978000000000002</v>
      </c>
      <c r="AJ2696">
        <v>58.112000000000002</v>
      </c>
      <c r="AK2696">
        <v>58.145000000000003</v>
      </c>
      <c r="AL2696">
        <v>59.813000000000002</v>
      </c>
      <c r="AM2696">
        <v>69.742000000000004</v>
      </c>
      <c r="AN2696">
        <v>73.613</v>
      </c>
      <c r="AO2696">
        <v>76.42</v>
      </c>
      <c r="AP2696">
        <v>79.974000000000004</v>
      </c>
      <c r="AQ2696">
        <v>82.992000000000004</v>
      </c>
      <c r="AR2696">
        <v>85.465000000000003</v>
      </c>
      <c r="AS2696">
        <v>86.361999999999995</v>
      </c>
      <c r="AT2696">
        <v>87.486999999999995</v>
      </c>
      <c r="AU2696">
        <v>87.510999999999996</v>
      </c>
      <c r="AV2696">
        <v>87.603999999999999</v>
      </c>
      <c r="AW2696">
        <v>88.206000000000003</v>
      </c>
      <c r="AX2696">
        <v>87.69</v>
      </c>
      <c r="AY2696">
        <v>87.251000000000005</v>
      </c>
      <c r="AZ2696">
        <v>86.656999999999996</v>
      </c>
      <c r="BA2696">
        <v>85.960999999999999</v>
      </c>
      <c r="BB2696">
        <v>85.234999999999999</v>
      </c>
      <c r="BC2696">
        <v>2017</v>
      </c>
    </row>
    <row r="2697" spans="1:55" x14ac:dyDescent="0.25">
      <c r="A2697">
        <v>132</v>
      </c>
      <c r="B2697" t="s">
        <v>865</v>
      </c>
      <c r="C2697" t="s">
        <v>356</v>
      </c>
      <c r="D2697" t="s">
        <v>866</v>
      </c>
      <c r="E2697" t="s">
        <v>357</v>
      </c>
      <c r="F2697" t="s">
        <v>358</v>
      </c>
      <c r="G2697" t="s">
        <v>229</v>
      </c>
      <c r="H2697" t="s">
        <v>230</v>
      </c>
      <c r="I2697" t="s">
        <v>871</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52">
        <v>1050.4000000000001</v>
      </c>
      <c r="AH2697" s="52">
        <v>1123.5999999999999</v>
      </c>
      <c r="AI2697" s="52">
        <v>1189.9000000000001</v>
      </c>
      <c r="AJ2697" s="52">
        <v>1194.0999999999999</v>
      </c>
      <c r="AK2697" s="52">
        <v>1252.9000000000001</v>
      </c>
      <c r="AL2697" s="52">
        <v>1370.3</v>
      </c>
      <c r="AM2697" s="52">
        <v>1607.9</v>
      </c>
      <c r="AN2697" s="52">
        <v>1701.1</v>
      </c>
      <c r="AO2697" s="52">
        <v>1807.9</v>
      </c>
      <c r="AP2697" s="52">
        <v>1892.5</v>
      </c>
      <c r="AQ2697" s="52">
        <v>1977.7</v>
      </c>
      <c r="AR2697" s="52">
        <v>2039.9</v>
      </c>
      <c r="AS2697" s="52">
        <v>2101.3000000000002</v>
      </c>
      <c r="AT2697" s="52">
        <v>2152.5</v>
      </c>
      <c r="AU2697" s="52">
        <v>2257.36</v>
      </c>
      <c r="AV2697" s="52">
        <v>2316</v>
      </c>
      <c r="AW2697" s="52">
        <v>2395.54</v>
      </c>
      <c r="AX2697" s="52">
        <v>2455.29</v>
      </c>
      <c r="AY2697" s="52">
        <v>2519.8200000000002</v>
      </c>
      <c r="AZ2697" s="52">
        <v>2587.11</v>
      </c>
      <c r="BA2697" s="52">
        <v>2657.29</v>
      </c>
      <c r="BB2697" s="52">
        <v>2729.83</v>
      </c>
      <c r="BC2697">
        <v>2017</v>
      </c>
    </row>
    <row r="2698" spans="1:55" x14ac:dyDescent="0.25">
      <c r="A2698">
        <v>132</v>
      </c>
      <c r="B2698" t="s">
        <v>865</v>
      </c>
      <c r="C2698" t="s">
        <v>359</v>
      </c>
      <c r="D2698" t="s">
        <v>866</v>
      </c>
      <c r="E2698" t="s">
        <v>357</v>
      </c>
      <c r="F2698" t="s">
        <v>358</v>
      </c>
      <c r="G2698" t="s">
        <v>282</v>
      </c>
      <c r="I2698" t="s">
        <v>360</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83.034999999999997</v>
      </c>
      <c r="AN2698">
        <v>85.256</v>
      </c>
      <c r="AO2698">
        <v>87.831999999999994</v>
      </c>
      <c r="AP2698">
        <v>90.602000000000004</v>
      </c>
      <c r="AQ2698">
        <v>93.412000000000006</v>
      </c>
      <c r="AR2698">
        <v>94.888999999999996</v>
      </c>
      <c r="AS2698">
        <v>95.581999999999994</v>
      </c>
      <c r="AT2698">
        <v>96.587000000000003</v>
      </c>
      <c r="AU2698">
        <v>98.501000000000005</v>
      </c>
      <c r="AV2698">
        <v>98.593999999999994</v>
      </c>
      <c r="AW2698">
        <v>99.195999999999998</v>
      </c>
      <c r="AX2698">
        <v>98.68</v>
      </c>
      <c r="AY2698">
        <v>98.241</v>
      </c>
      <c r="AZ2698">
        <v>97.647000000000006</v>
      </c>
      <c r="BA2698">
        <v>96.950999999999993</v>
      </c>
      <c r="BB2698">
        <v>96.224999999999994</v>
      </c>
      <c r="BC2698">
        <v>2017</v>
      </c>
    </row>
    <row r="2699" spans="1:55" x14ac:dyDescent="0.25">
      <c r="A2699">
        <v>132</v>
      </c>
      <c r="B2699" t="s">
        <v>865</v>
      </c>
      <c r="C2699" t="s">
        <v>361</v>
      </c>
      <c r="D2699" t="s">
        <v>866</v>
      </c>
      <c r="E2699" t="s">
        <v>362</v>
      </c>
      <c r="F2699" t="s">
        <v>363</v>
      </c>
      <c r="G2699" t="s">
        <v>229</v>
      </c>
      <c r="H2699" t="s">
        <v>230</v>
      </c>
      <c r="I2699" t="s">
        <v>871</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52">
        <v>1053.55</v>
      </c>
      <c r="U2699" s="52">
        <v>1091.71</v>
      </c>
      <c r="V2699" s="52">
        <v>1130.98</v>
      </c>
      <c r="W2699" s="52">
        <v>1142.1199999999999</v>
      </c>
      <c r="X2699" s="52">
        <v>1179.8699999999999</v>
      </c>
      <c r="Y2699" s="52">
        <v>1218.27</v>
      </c>
      <c r="Z2699" s="52">
        <v>1252.27</v>
      </c>
      <c r="AA2699" s="52">
        <v>1292.78</v>
      </c>
      <c r="AB2699" s="52">
        <v>1351.9</v>
      </c>
      <c r="AC2699" s="52">
        <v>1401</v>
      </c>
      <c r="AD2699" s="52">
        <v>1478.59</v>
      </c>
      <c r="AE2699" s="52">
        <v>1538.2</v>
      </c>
      <c r="AF2699" s="52">
        <v>1587.83</v>
      </c>
      <c r="AG2699" s="52">
        <v>1630.67</v>
      </c>
      <c r="AH2699" s="52">
        <v>1704.02</v>
      </c>
      <c r="AI2699" s="52">
        <v>1765.91</v>
      </c>
      <c r="AJ2699" s="52">
        <v>1848.15</v>
      </c>
      <c r="AK2699" s="52">
        <v>1941.36</v>
      </c>
      <c r="AL2699" s="52">
        <v>1992.38</v>
      </c>
      <c r="AM2699" s="52">
        <v>1936.42</v>
      </c>
      <c r="AN2699" s="52">
        <v>1995.29</v>
      </c>
      <c r="AO2699" s="52">
        <v>2058.37</v>
      </c>
      <c r="AP2699" s="52">
        <v>2088.8000000000002</v>
      </c>
      <c r="AQ2699" s="52">
        <v>2117.19</v>
      </c>
      <c r="AR2699" s="52">
        <v>2149.77</v>
      </c>
      <c r="AS2699" s="52">
        <v>2198.4299999999998</v>
      </c>
      <c r="AT2699" s="52">
        <v>2228.5700000000002</v>
      </c>
      <c r="AU2699" s="52">
        <v>2291.71</v>
      </c>
      <c r="AV2699" s="52">
        <v>2349.02</v>
      </c>
      <c r="AW2699" s="52">
        <v>2414.96</v>
      </c>
      <c r="AX2699" s="52">
        <v>2488.13</v>
      </c>
      <c r="AY2699" s="52">
        <v>2564.9299999999998</v>
      </c>
      <c r="AZ2699" s="52">
        <v>2649.46</v>
      </c>
      <c r="BA2699" s="52">
        <v>2740.85</v>
      </c>
      <c r="BB2699" s="52">
        <v>2836.93</v>
      </c>
      <c r="BC2699">
        <v>2017</v>
      </c>
    </row>
    <row r="2700" spans="1:55" x14ac:dyDescent="0.25">
      <c r="A2700">
        <v>132</v>
      </c>
      <c r="B2700" t="s">
        <v>865</v>
      </c>
      <c r="C2700" t="s">
        <v>364</v>
      </c>
      <c r="D2700" t="s">
        <v>866</v>
      </c>
      <c r="E2700" t="s">
        <v>365</v>
      </c>
      <c r="F2700" t="s">
        <v>366</v>
      </c>
      <c r="G2700" t="s">
        <v>242</v>
      </c>
      <c r="H2700" t="s">
        <v>230</v>
      </c>
      <c r="I2700" t="s">
        <v>450</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66.257000000000005</v>
      </c>
      <c r="AD2700">
        <v>35.015999999999998</v>
      </c>
      <c r="AE2700">
        <v>39.847000000000001</v>
      </c>
      <c r="AF2700">
        <v>30.920999999999999</v>
      </c>
      <c r="AG2700">
        <v>27.969000000000001</v>
      </c>
      <c r="AH2700">
        <v>24.312999999999999</v>
      </c>
      <c r="AI2700">
        <v>9.7050000000000001</v>
      </c>
      <c r="AJ2700">
        <v>9.8510000000000009</v>
      </c>
      <c r="AK2700">
        <v>1.8080000000000001</v>
      </c>
      <c r="AL2700">
        <v>-20.423999999999999</v>
      </c>
      <c r="AM2700">
        <v>-14.849</v>
      </c>
      <c r="AN2700">
        <v>-16.654</v>
      </c>
      <c r="AO2700">
        <v>-24.617999999999999</v>
      </c>
      <c r="AP2700">
        <v>-25.9</v>
      </c>
      <c r="AQ2700">
        <v>-14.343</v>
      </c>
      <c r="AR2700">
        <v>-27.317</v>
      </c>
      <c r="AS2700">
        <v>-8.9779999999999998</v>
      </c>
      <c r="AT2700">
        <v>-18.547999999999998</v>
      </c>
      <c r="AU2700">
        <v>-14.83</v>
      </c>
      <c r="AV2700">
        <v>-19.584</v>
      </c>
      <c r="AW2700">
        <v>-10.218</v>
      </c>
      <c r="AX2700">
        <v>-0.54600000000000004</v>
      </c>
      <c r="AY2700">
        <v>4.077</v>
      </c>
      <c r="AZ2700">
        <v>7.8E-2</v>
      </c>
      <c r="BA2700">
        <v>-11.362</v>
      </c>
      <c r="BB2700">
        <v>-25.433</v>
      </c>
      <c r="BC2700">
        <v>2018</v>
      </c>
    </row>
    <row r="2701" spans="1:55" x14ac:dyDescent="0.25">
      <c r="A2701">
        <v>132</v>
      </c>
      <c r="B2701" t="s">
        <v>865</v>
      </c>
      <c r="C2701" t="s">
        <v>368</v>
      </c>
      <c r="D2701" t="s">
        <v>866</v>
      </c>
      <c r="E2701" t="s">
        <v>365</v>
      </c>
      <c r="F2701" t="s">
        <v>366</v>
      </c>
      <c r="G2701" t="s">
        <v>282</v>
      </c>
      <c r="I2701" t="s">
        <v>369</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2.5630000000000002</v>
      </c>
      <c r="AE2701">
        <v>2.8929999999999998</v>
      </c>
      <c r="AF2701">
        <v>2.0630000000000002</v>
      </c>
      <c r="AG2701">
        <v>1.5169999999999999</v>
      </c>
      <c r="AH2701">
        <v>1.1479999999999999</v>
      </c>
      <c r="AI2701">
        <v>0.441</v>
      </c>
      <c r="AJ2701">
        <v>0.42499999999999999</v>
      </c>
      <c r="AK2701">
        <v>6.8000000000000005E-2</v>
      </c>
      <c r="AL2701">
        <v>-0.69699999999999995</v>
      </c>
      <c r="AM2701">
        <v>-0.55100000000000005</v>
      </c>
      <c r="AN2701">
        <v>-0.629</v>
      </c>
      <c r="AO2701">
        <v>-0.86</v>
      </c>
      <c r="AP2701">
        <v>-0.96499999999999997</v>
      </c>
      <c r="AQ2701">
        <v>-0.51</v>
      </c>
      <c r="AR2701">
        <v>-0.95599999999999996</v>
      </c>
      <c r="AS2701">
        <v>-0.36799999999999999</v>
      </c>
      <c r="AT2701">
        <v>-0.752</v>
      </c>
      <c r="AU2701">
        <v>-0.57299999999999995</v>
      </c>
      <c r="AV2701">
        <v>-0.70599999999999996</v>
      </c>
      <c r="AW2701">
        <v>-0.37</v>
      </c>
      <c r="AX2701">
        <v>-1.9E-2</v>
      </c>
      <c r="AY2701">
        <v>0.13700000000000001</v>
      </c>
      <c r="AZ2701">
        <v>3.0000000000000001E-3</v>
      </c>
      <c r="BA2701">
        <v>-0.35299999999999998</v>
      </c>
      <c r="BB2701">
        <v>-0.75800000000000001</v>
      </c>
      <c r="BC2701">
        <v>2017</v>
      </c>
    </row>
    <row r="2702" spans="1:55" x14ac:dyDescent="0.25">
      <c r="A2702">
        <v>646</v>
      </c>
      <c r="B2702" t="s">
        <v>872</v>
      </c>
      <c r="C2702" t="s">
        <v>225</v>
      </c>
      <c r="D2702" t="s">
        <v>873</v>
      </c>
      <c r="E2702" t="s">
        <v>227</v>
      </c>
      <c r="F2702" t="s">
        <v>228</v>
      </c>
      <c r="G2702" t="s">
        <v>229</v>
      </c>
      <c r="H2702" t="s">
        <v>230</v>
      </c>
      <c r="I2702" t="s">
        <v>874</v>
      </c>
      <c r="J2702" s="52">
        <v>2595.2800000000002</v>
      </c>
      <c r="K2702" s="52">
        <v>2491.4699999999998</v>
      </c>
      <c r="L2702" s="52">
        <v>2593.62</v>
      </c>
      <c r="M2702" s="52">
        <v>2645.5</v>
      </c>
      <c r="N2702" s="52">
        <v>2775.12</v>
      </c>
      <c r="O2702" s="52">
        <v>2936.08</v>
      </c>
      <c r="P2702" s="52">
        <v>2874.42</v>
      </c>
      <c r="Q2702" s="52">
        <v>2431.7600000000002</v>
      </c>
      <c r="R2702" s="52">
        <v>2516.87</v>
      </c>
      <c r="S2702" s="52">
        <v>2905.24</v>
      </c>
      <c r="T2702" s="52">
        <v>3054.76</v>
      </c>
      <c r="U2702" s="52">
        <v>3241.82</v>
      </c>
      <c r="V2702" s="52">
        <v>3141.75</v>
      </c>
      <c r="W2702" s="52">
        <v>3265.75</v>
      </c>
      <c r="X2702" s="52">
        <v>3386.99</v>
      </c>
      <c r="Y2702" s="52">
        <v>3555.46</v>
      </c>
      <c r="Z2702" s="52">
        <v>3684.35</v>
      </c>
      <c r="AA2702" s="52">
        <v>3895.77</v>
      </c>
      <c r="AB2702" s="52">
        <v>4031.26</v>
      </c>
      <c r="AC2702" s="52">
        <v>3670.73</v>
      </c>
      <c r="AD2702" s="52">
        <v>3601.61</v>
      </c>
      <c r="AE2702" s="52">
        <v>3679.03</v>
      </c>
      <c r="AF2702" s="52">
        <v>3685.9</v>
      </c>
      <c r="AG2702" s="52">
        <v>3748.59</v>
      </c>
      <c r="AH2702" s="52">
        <v>3790.57</v>
      </c>
      <c r="AI2702" s="52">
        <v>3760.76</v>
      </c>
      <c r="AJ2702" s="52">
        <v>3689</v>
      </c>
      <c r="AK2702" s="52">
        <v>3922.62</v>
      </c>
      <c r="AL2702" s="52">
        <v>3990.57</v>
      </c>
      <c r="AM2702" s="52">
        <v>3899.62</v>
      </c>
      <c r="AN2702" s="52">
        <v>4144.1499999999996</v>
      </c>
      <c r="AO2702" s="52">
        <v>4438.04</v>
      </c>
      <c r="AP2702" s="52">
        <v>4671.08</v>
      </c>
      <c r="AQ2702" s="52">
        <v>4928.79</v>
      </c>
      <c r="AR2702" s="52">
        <v>5147.3900000000003</v>
      </c>
      <c r="AS2702" s="52">
        <v>5347.04</v>
      </c>
      <c r="AT2702" s="52">
        <v>5458.86</v>
      </c>
      <c r="AU2702" s="52">
        <v>5486.1</v>
      </c>
      <c r="AV2702" s="52">
        <v>5553.09</v>
      </c>
      <c r="AW2702" s="52">
        <v>5727.76</v>
      </c>
      <c r="AX2702" s="52">
        <v>5949.11</v>
      </c>
      <c r="AY2702" s="52">
        <v>6191.61</v>
      </c>
      <c r="AZ2702" s="52">
        <v>6469.11</v>
      </c>
      <c r="BA2702" s="52">
        <v>6757.85</v>
      </c>
      <c r="BB2702" s="52">
        <v>7052.1</v>
      </c>
      <c r="BC2702">
        <v>2017</v>
      </c>
    </row>
    <row r="2703" spans="1:55" x14ac:dyDescent="0.25">
      <c r="A2703">
        <v>646</v>
      </c>
      <c r="B2703" t="s">
        <v>872</v>
      </c>
      <c r="C2703" t="s">
        <v>233</v>
      </c>
      <c r="D2703" t="s">
        <v>873</v>
      </c>
      <c r="E2703" t="s">
        <v>227</v>
      </c>
      <c r="F2703" t="s">
        <v>234</v>
      </c>
      <c r="G2703" t="s">
        <v>235</v>
      </c>
      <c r="I2703" t="s">
        <v>236</v>
      </c>
      <c r="J2703" t="s">
        <v>374</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0.499</v>
      </c>
      <c r="AV2703">
        <v>1.2210000000000001</v>
      </c>
      <c r="AW2703">
        <v>3.145</v>
      </c>
      <c r="AX2703">
        <v>3.8639999999999999</v>
      </c>
      <c r="AY2703">
        <v>4.0759999999999996</v>
      </c>
      <c r="AZ2703">
        <v>4.4820000000000002</v>
      </c>
      <c r="BA2703">
        <v>4.4630000000000001</v>
      </c>
      <c r="BB2703">
        <v>4.3540000000000001</v>
      </c>
      <c r="BC2703">
        <v>2017</v>
      </c>
    </row>
    <row r="2704" spans="1:55" x14ac:dyDescent="0.25">
      <c r="A2704">
        <v>646</v>
      </c>
      <c r="B2704" t="s">
        <v>872</v>
      </c>
      <c r="C2704" t="s">
        <v>237</v>
      </c>
      <c r="D2704" t="s">
        <v>873</v>
      </c>
      <c r="E2704" t="s">
        <v>238</v>
      </c>
      <c r="F2704" t="s">
        <v>239</v>
      </c>
      <c r="G2704" t="s">
        <v>229</v>
      </c>
      <c r="H2704" t="s">
        <v>230</v>
      </c>
      <c r="I2704" t="s">
        <v>874</v>
      </c>
      <c r="J2704">
        <v>963.20500000000004</v>
      </c>
      <c r="K2704" s="52">
        <v>1117.08</v>
      </c>
      <c r="L2704" s="52">
        <v>1266.06</v>
      </c>
      <c r="M2704" s="52">
        <v>1405.67</v>
      </c>
      <c r="N2704" s="52">
        <v>1550.07</v>
      </c>
      <c r="O2704" s="52">
        <v>1678.29</v>
      </c>
      <c r="P2704" s="52">
        <v>1693.2</v>
      </c>
      <c r="Q2704" s="52">
        <v>1111.76</v>
      </c>
      <c r="R2704" s="52">
        <v>1214.95</v>
      </c>
      <c r="S2704" s="52">
        <v>1422.22</v>
      </c>
      <c r="T2704" s="52">
        <v>1725.76</v>
      </c>
      <c r="U2704" s="52">
        <v>1623.13</v>
      </c>
      <c r="V2704" s="52">
        <v>1576.33</v>
      </c>
      <c r="W2704" s="52">
        <v>1630.2</v>
      </c>
      <c r="X2704" s="52">
        <v>2477.83</v>
      </c>
      <c r="Y2704" s="52">
        <v>2635.85</v>
      </c>
      <c r="Z2704" s="52">
        <v>3101.85</v>
      </c>
      <c r="AA2704" s="52">
        <v>3310.89</v>
      </c>
      <c r="AB2704" s="52">
        <v>2816.67</v>
      </c>
      <c r="AC2704" s="52">
        <v>3057.34</v>
      </c>
      <c r="AD2704" s="52">
        <v>3842.28</v>
      </c>
      <c r="AE2704" s="52">
        <v>3679.03</v>
      </c>
      <c r="AF2704" s="52">
        <v>3701.27</v>
      </c>
      <c r="AG2704" s="52">
        <v>3776.24</v>
      </c>
      <c r="AH2704" s="52">
        <v>4097.53</v>
      </c>
      <c r="AI2704" s="52">
        <v>4989.26</v>
      </c>
      <c r="AJ2704" s="52">
        <v>5309.45</v>
      </c>
      <c r="AK2704" s="52">
        <v>5961.58</v>
      </c>
      <c r="AL2704" s="52">
        <v>6944.82</v>
      </c>
      <c r="AM2704" s="52">
        <v>5738.12</v>
      </c>
      <c r="AN2704" s="52">
        <v>7111.48</v>
      </c>
      <c r="AO2704" s="52">
        <v>8581.58</v>
      </c>
      <c r="AP2704" s="52">
        <v>8766.49</v>
      </c>
      <c r="AQ2704" s="52">
        <v>8690.52</v>
      </c>
      <c r="AR2704" s="52">
        <v>8988.33</v>
      </c>
      <c r="AS2704" s="52">
        <v>8503.4500000000007</v>
      </c>
      <c r="AT2704" s="52">
        <v>8310.6200000000008</v>
      </c>
      <c r="AU2704" s="52">
        <v>8668.89</v>
      </c>
      <c r="AV2704" s="52">
        <v>9456.86</v>
      </c>
      <c r="AW2704" s="52">
        <v>9556.5400000000009</v>
      </c>
      <c r="AX2704" s="52">
        <v>10122.23</v>
      </c>
      <c r="AY2704" s="52">
        <v>10740.48</v>
      </c>
      <c r="AZ2704" s="52">
        <v>11377.49</v>
      </c>
      <c r="BA2704" s="52">
        <v>12077.28</v>
      </c>
      <c r="BB2704" s="52">
        <v>12890.5</v>
      </c>
      <c r="BC2704">
        <v>2017</v>
      </c>
    </row>
    <row r="2705" spans="1:55" x14ac:dyDescent="0.25">
      <c r="A2705">
        <v>646</v>
      </c>
      <c r="B2705" t="s">
        <v>872</v>
      </c>
      <c r="C2705" t="s">
        <v>240</v>
      </c>
      <c r="D2705" t="s">
        <v>873</v>
      </c>
      <c r="E2705" t="s">
        <v>238</v>
      </c>
      <c r="F2705" t="s">
        <v>241</v>
      </c>
      <c r="G2705" t="s">
        <v>242</v>
      </c>
      <c r="H2705" t="s">
        <v>230</v>
      </c>
      <c r="I2705" t="s">
        <v>243</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5.0220000000000002</v>
      </c>
      <c r="AF2705">
        <v>5.327</v>
      </c>
      <c r="AG2705">
        <v>6.5090000000000003</v>
      </c>
      <c r="AH2705">
        <v>7.7640000000000002</v>
      </c>
      <c r="AI2705">
        <v>9.4740000000000002</v>
      </c>
      <c r="AJ2705">
        <v>10.163</v>
      </c>
      <c r="AK2705">
        <v>12.457000000000001</v>
      </c>
      <c r="AL2705">
        <v>15.582000000000001</v>
      </c>
      <c r="AM2705">
        <v>12.183999999999999</v>
      </c>
      <c r="AN2705">
        <v>14.385</v>
      </c>
      <c r="AO2705">
        <v>18.202999999999999</v>
      </c>
      <c r="AP2705">
        <v>17.181000000000001</v>
      </c>
      <c r="AQ2705">
        <v>17.596</v>
      </c>
      <c r="AR2705">
        <v>18.209</v>
      </c>
      <c r="AS2705">
        <v>14.385</v>
      </c>
      <c r="AT2705">
        <v>14.02</v>
      </c>
      <c r="AU2705">
        <v>14.922000000000001</v>
      </c>
      <c r="AV2705">
        <v>17.033000000000001</v>
      </c>
      <c r="AW2705">
        <v>16.709</v>
      </c>
      <c r="AX2705">
        <v>17.893000000000001</v>
      </c>
      <c r="AY2705">
        <v>19.097000000000001</v>
      </c>
      <c r="AZ2705">
        <v>20.361000000000001</v>
      </c>
      <c r="BA2705">
        <v>21.704000000000001</v>
      </c>
      <c r="BB2705">
        <v>23.315999999999999</v>
      </c>
      <c r="BC2705">
        <v>2017</v>
      </c>
    </row>
    <row r="2706" spans="1:55" x14ac:dyDescent="0.25">
      <c r="A2706">
        <v>646</v>
      </c>
      <c r="B2706" t="s">
        <v>872</v>
      </c>
      <c r="C2706" t="s">
        <v>244</v>
      </c>
      <c r="D2706" t="s">
        <v>873</v>
      </c>
      <c r="E2706" t="s">
        <v>238</v>
      </c>
      <c r="F2706" t="s">
        <v>245</v>
      </c>
      <c r="G2706" t="s">
        <v>246</v>
      </c>
      <c r="H2706" t="s">
        <v>230</v>
      </c>
      <c r="I2706" t="s">
        <v>243</v>
      </c>
      <c r="J2706">
        <v>6.7960000000000003</v>
      </c>
      <c r="K2706">
        <v>7.141</v>
      </c>
      <c r="L2706">
        <v>7.8929999999999998</v>
      </c>
      <c r="M2706">
        <v>8.3659999999999997</v>
      </c>
      <c r="N2706">
        <v>9.093</v>
      </c>
      <c r="O2706">
        <v>9.9250000000000007</v>
      </c>
      <c r="P2706">
        <v>9.9120000000000008</v>
      </c>
      <c r="Q2706">
        <v>8.593</v>
      </c>
      <c r="R2706">
        <v>9.2070000000000007</v>
      </c>
      <c r="S2706">
        <v>11.045</v>
      </c>
      <c r="T2706">
        <v>12.048</v>
      </c>
      <c r="U2706">
        <v>13.218</v>
      </c>
      <c r="V2706">
        <v>13.102</v>
      </c>
      <c r="W2706">
        <v>13.942</v>
      </c>
      <c r="X2706">
        <v>14.768000000000001</v>
      </c>
      <c r="Y2706">
        <v>15.827999999999999</v>
      </c>
      <c r="Z2706">
        <v>16.702000000000002</v>
      </c>
      <c r="AA2706">
        <v>17.965</v>
      </c>
      <c r="AB2706">
        <v>18.798999999999999</v>
      </c>
      <c r="AC2706">
        <v>17.364999999999998</v>
      </c>
      <c r="AD2706">
        <v>17.417999999999999</v>
      </c>
      <c r="AE2706">
        <v>18.183</v>
      </c>
      <c r="AF2706">
        <v>18.504999999999999</v>
      </c>
      <c r="AG2706">
        <v>19.170000000000002</v>
      </c>
      <c r="AH2706">
        <v>19.905999999999999</v>
      </c>
      <c r="AI2706">
        <v>20.364999999999998</v>
      </c>
      <c r="AJ2706">
        <v>20.581</v>
      </c>
      <c r="AK2706">
        <v>22.472000000000001</v>
      </c>
      <c r="AL2706">
        <v>23.306000000000001</v>
      </c>
      <c r="AM2706">
        <v>22.948</v>
      </c>
      <c r="AN2706">
        <v>24.670999999999999</v>
      </c>
      <c r="AO2706">
        <v>26.972999999999999</v>
      </c>
      <c r="AP2706">
        <v>28.934000000000001</v>
      </c>
      <c r="AQ2706">
        <v>31.065999999999999</v>
      </c>
      <c r="AR2706">
        <v>33.057000000000002</v>
      </c>
      <c r="AS2706">
        <v>34.707000000000001</v>
      </c>
      <c r="AT2706">
        <v>35.82</v>
      </c>
      <c r="AU2706">
        <v>36.683</v>
      </c>
      <c r="AV2706">
        <v>37.968000000000004</v>
      </c>
      <c r="AW2706">
        <v>39.859000000000002</v>
      </c>
      <c r="AX2706">
        <v>42.264000000000003</v>
      </c>
      <c r="AY2706">
        <v>44.901000000000003</v>
      </c>
      <c r="AZ2706">
        <v>47.884</v>
      </c>
      <c r="BA2706">
        <v>51.058</v>
      </c>
      <c r="BB2706">
        <v>54.396000000000001</v>
      </c>
      <c r="BC2706">
        <v>2017</v>
      </c>
    </row>
    <row r="2707" spans="1:55" x14ac:dyDescent="0.25">
      <c r="A2707">
        <v>646</v>
      </c>
      <c r="B2707" t="s">
        <v>872</v>
      </c>
      <c r="C2707" t="s">
        <v>247</v>
      </c>
      <c r="D2707" t="s">
        <v>873</v>
      </c>
      <c r="E2707" t="s">
        <v>248</v>
      </c>
      <c r="F2707" t="s">
        <v>249</v>
      </c>
      <c r="G2707" t="s">
        <v>250</v>
      </c>
      <c r="I2707" t="s">
        <v>251</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159.03100000000001</v>
      </c>
      <c r="AT2707">
        <v>152.24100000000001</v>
      </c>
      <c r="AU2707">
        <v>158.01499999999999</v>
      </c>
      <c r="AV2707">
        <v>170.29900000000001</v>
      </c>
      <c r="AW2707">
        <v>166.846</v>
      </c>
      <c r="AX2707">
        <v>170.14699999999999</v>
      </c>
      <c r="AY2707">
        <v>173.46799999999999</v>
      </c>
      <c r="AZ2707">
        <v>175.874</v>
      </c>
      <c r="BA2707">
        <v>178.715</v>
      </c>
      <c r="BB2707">
        <v>182.79</v>
      </c>
      <c r="BC2707">
        <v>2017</v>
      </c>
    </row>
    <row r="2708" spans="1:55" x14ac:dyDescent="0.25">
      <c r="A2708">
        <v>646</v>
      </c>
      <c r="B2708" t="s">
        <v>872</v>
      </c>
      <c r="C2708" t="s">
        <v>252</v>
      </c>
      <c r="D2708" t="s">
        <v>873</v>
      </c>
      <c r="E2708" t="s">
        <v>253</v>
      </c>
      <c r="F2708" t="s">
        <v>254</v>
      </c>
      <c r="G2708" t="s">
        <v>229</v>
      </c>
      <c r="H2708" t="s">
        <v>220</v>
      </c>
      <c r="I2708" t="s">
        <v>255</v>
      </c>
      <c r="J2708" s="52">
        <v>3468940.43</v>
      </c>
      <c r="K2708" s="52">
        <v>3258499.4</v>
      </c>
      <c r="L2708" s="52">
        <v>3319088.09</v>
      </c>
      <c r="M2708" s="52">
        <v>3312613.84</v>
      </c>
      <c r="N2708" s="52">
        <v>3400129.1</v>
      </c>
      <c r="O2708" s="52">
        <v>3519898.87</v>
      </c>
      <c r="P2708" s="52">
        <v>3371801.46</v>
      </c>
      <c r="Q2708" s="52">
        <v>2791139.14</v>
      </c>
      <c r="R2708" s="52">
        <v>2826643.14</v>
      </c>
      <c r="S2708" s="52">
        <v>3192573.19</v>
      </c>
      <c r="T2708" s="52">
        <v>3284690.67</v>
      </c>
      <c r="U2708" s="52">
        <v>3376897.9</v>
      </c>
      <c r="V2708" s="52">
        <v>3173489.1</v>
      </c>
      <c r="W2708" s="52">
        <v>3220656.08</v>
      </c>
      <c r="X2708" s="52">
        <v>3258762.1</v>
      </c>
      <c r="Y2708" s="52">
        <v>3337412.65</v>
      </c>
      <c r="Z2708" s="52">
        <v>3374044.38</v>
      </c>
      <c r="AA2708" s="52">
        <v>3480643.36</v>
      </c>
      <c r="AB2708" s="52">
        <v>3513848.14</v>
      </c>
      <c r="AC2708" s="52">
        <v>3121559.56</v>
      </c>
      <c r="AD2708" s="52">
        <v>2988073</v>
      </c>
      <c r="AE2708" s="52">
        <v>2977859.58</v>
      </c>
      <c r="AF2708" s="52">
        <v>2910653.15</v>
      </c>
      <c r="AG2708" s="52">
        <v>2887961.75</v>
      </c>
      <c r="AH2708" s="52">
        <v>2849073.91</v>
      </c>
      <c r="AI2708" s="52">
        <v>2757724.87</v>
      </c>
      <c r="AJ2708" s="52">
        <v>2639126.58</v>
      </c>
      <c r="AK2708" s="52">
        <v>2724521.4</v>
      </c>
      <c r="AL2708" s="52">
        <v>2670254.35</v>
      </c>
      <c r="AM2708" s="52">
        <v>2513868.39</v>
      </c>
      <c r="AN2708" s="52">
        <v>2573697.75</v>
      </c>
      <c r="AO2708" s="52">
        <v>2655316.0299999998</v>
      </c>
      <c r="AP2708" s="52">
        <v>2692436.15</v>
      </c>
      <c r="AQ2708" s="52">
        <v>2734071.18</v>
      </c>
      <c r="AR2708" s="52">
        <v>2755316.96</v>
      </c>
      <c r="AS2708" s="52">
        <v>2770479.68</v>
      </c>
      <c r="AT2708" s="52">
        <v>2757552.4</v>
      </c>
      <c r="AU2708" s="52">
        <v>2709270.68</v>
      </c>
      <c r="AV2708" s="52">
        <v>2705140.86</v>
      </c>
      <c r="AW2708" s="52">
        <v>2753145.98</v>
      </c>
      <c r="AX2708" s="52">
        <v>2822475.81</v>
      </c>
      <c r="AY2708" s="52">
        <v>2900471.86</v>
      </c>
      <c r="AZ2708" s="52">
        <v>2993266.29</v>
      </c>
      <c r="BA2708" s="52">
        <v>3089462.28</v>
      </c>
      <c r="BB2708" s="52">
        <v>3186339.73</v>
      </c>
      <c r="BC2708">
        <v>2004</v>
      </c>
    </row>
    <row r="2709" spans="1:55" x14ac:dyDescent="0.25">
      <c r="A2709">
        <v>646</v>
      </c>
      <c r="B2709" t="s">
        <v>872</v>
      </c>
      <c r="C2709" t="s">
        <v>256</v>
      </c>
      <c r="D2709" t="s">
        <v>873</v>
      </c>
      <c r="E2709" t="s">
        <v>253</v>
      </c>
      <c r="F2709" t="s">
        <v>257</v>
      </c>
      <c r="G2709" t="s">
        <v>258</v>
      </c>
      <c r="H2709" t="s">
        <v>220</v>
      </c>
      <c r="I2709" t="s">
        <v>255</v>
      </c>
      <c r="J2709" s="52">
        <v>21083.05</v>
      </c>
      <c r="K2709" s="52">
        <v>19804.060000000001</v>
      </c>
      <c r="L2709" s="52">
        <v>20172.3</v>
      </c>
      <c r="M2709" s="52">
        <v>20132.95</v>
      </c>
      <c r="N2709" s="52">
        <v>20664.84</v>
      </c>
      <c r="O2709" s="52">
        <v>21392.76</v>
      </c>
      <c r="P2709" s="52">
        <v>20492.669999999998</v>
      </c>
      <c r="Q2709" s="52">
        <v>16963.599999999999</v>
      </c>
      <c r="R2709" s="52">
        <v>17179.38</v>
      </c>
      <c r="S2709" s="52">
        <v>19403.38</v>
      </c>
      <c r="T2709" s="52">
        <v>19963.240000000002</v>
      </c>
      <c r="U2709" s="52">
        <v>20523.650000000001</v>
      </c>
      <c r="V2709" s="52">
        <v>19287.400000000001</v>
      </c>
      <c r="W2709" s="52">
        <v>19574.060000000001</v>
      </c>
      <c r="X2709" s="52">
        <v>19805.66</v>
      </c>
      <c r="Y2709" s="52">
        <v>20283.669999999998</v>
      </c>
      <c r="Z2709" s="52">
        <v>20506.3</v>
      </c>
      <c r="AA2709" s="52">
        <v>21154.18</v>
      </c>
      <c r="AB2709" s="52">
        <v>21355.98</v>
      </c>
      <c r="AC2709" s="52">
        <v>18971.79</v>
      </c>
      <c r="AD2709" s="52">
        <v>18160.5</v>
      </c>
      <c r="AE2709" s="52">
        <v>18098.43</v>
      </c>
      <c r="AF2709" s="52">
        <v>17689.97</v>
      </c>
      <c r="AG2709" s="52">
        <v>17552.060000000001</v>
      </c>
      <c r="AH2709" s="52">
        <v>17315.71</v>
      </c>
      <c r="AI2709" s="52">
        <v>16760.52</v>
      </c>
      <c r="AJ2709" s="52">
        <v>16039.72</v>
      </c>
      <c r="AK2709" s="52">
        <v>16558.72</v>
      </c>
      <c r="AL2709" s="52">
        <v>16228.91</v>
      </c>
      <c r="AM2709" s="52">
        <v>15278.44</v>
      </c>
      <c r="AN2709" s="52">
        <v>15642.07</v>
      </c>
      <c r="AO2709" s="52">
        <v>16138.12</v>
      </c>
      <c r="AP2709" s="52">
        <v>16363.72</v>
      </c>
      <c r="AQ2709" s="52">
        <v>16616.759999999998</v>
      </c>
      <c r="AR2709" s="52">
        <v>16745.89</v>
      </c>
      <c r="AS2709" s="52">
        <v>16838.04</v>
      </c>
      <c r="AT2709" s="52">
        <v>16759.47</v>
      </c>
      <c r="AU2709" s="52">
        <v>16466.03</v>
      </c>
      <c r="AV2709" s="52">
        <v>16440.93</v>
      </c>
      <c r="AW2709" s="52">
        <v>16732.689999999999</v>
      </c>
      <c r="AX2709" s="52">
        <v>17154.060000000001</v>
      </c>
      <c r="AY2709" s="52">
        <v>17628.09</v>
      </c>
      <c r="AZ2709" s="52">
        <v>18192.060000000001</v>
      </c>
      <c r="BA2709" s="52">
        <v>18776.71</v>
      </c>
      <c r="BB2709" s="52">
        <v>19365.5</v>
      </c>
      <c r="BC2709">
        <v>2004</v>
      </c>
    </row>
    <row r="2710" spans="1:55" x14ac:dyDescent="0.25">
      <c r="A2710">
        <v>646</v>
      </c>
      <c r="B2710" t="s">
        <v>872</v>
      </c>
      <c r="C2710" t="s">
        <v>259</v>
      </c>
      <c r="D2710" t="s">
        <v>873</v>
      </c>
      <c r="E2710" t="s">
        <v>260</v>
      </c>
      <c r="F2710" t="s">
        <v>261</v>
      </c>
      <c r="G2710" t="s">
        <v>229</v>
      </c>
      <c r="H2710" t="s">
        <v>220</v>
      </c>
      <c r="I2710" t="s">
        <v>262</v>
      </c>
      <c r="J2710" s="52">
        <v>1287451.25</v>
      </c>
      <c r="K2710" s="52">
        <v>1460990.13</v>
      </c>
      <c r="L2710" s="52">
        <v>1620195.88</v>
      </c>
      <c r="M2710" s="52">
        <v>1760143.15</v>
      </c>
      <c r="N2710" s="52">
        <v>1899175.99</v>
      </c>
      <c r="O2710" s="52">
        <v>2012002.37</v>
      </c>
      <c r="P2710" s="52">
        <v>1986179.6</v>
      </c>
      <c r="Q2710" s="52">
        <v>1276059.78</v>
      </c>
      <c r="R2710" s="52">
        <v>1364480.23</v>
      </c>
      <c r="S2710" s="52">
        <v>1562880.2</v>
      </c>
      <c r="T2710" s="52">
        <v>1855657.02</v>
      </c>
      <c r="U2710" s="52">
        <v>1690756.99</v>
      </c>
      <c r="V2710" s="52">
        <v>1592256.36</v>
      </c>
      <c r="W2710" s="52">
        <v>1607688.96</v>
      </c>
      <c r="X2710" s="52">
        <v>2384016.65</v>
      </c>
      <c r="Y2710" s="52">
        <v>2474199.94</v>
      </c>
      <c r="Z2710" s="52">
        <v>2840607.94</v>
      </c>
      <c r="AA2710" s="52">
        <v>2958090.5</v>
      </c>
      <c r="AB2710" s="52">
        <v>2455153.09</v>
      </c>
      <c r="AC2710" s="52">
        <v>2599933.4300000002</v>
      </c>
      <c r="AD2710" s="52">
        <v>3187746.19</v>
      </c>
      <c r="AE2710" s="52">
        <v>2977859.58</v>
      </c>
      <c r="AF2710" s="52">
        <v>2922795.13</v>
      </c>
      <c r="AG2710" s="52">
        <v>2909259.89</v>
      </c>
      <c r="AH2710" s="52">
        <v>3079795.5</v>
      </c>
      <c r="AI2710" s="52">
        <v>3658573.61</v>
      </c>
      <c r="AJ2710" s="52">
        <v>3798404.11</v>
      </c>
      <c r="AK2710" s="52">
        <v>4140720.09</v>
      </c>
      <c r="AL2710" s="52">
        <v>4647060.5999999996</v>
      </c>
      <c r="AM2710" s="52">
        <v>3699042.99</v>
      </c>
      <c r="AN2710" s="52">
        <v>4416541.26</v>
      </c>
      <c r="AO2710" s="52">
        <v>5134433.5599999996</v>
      </c>
      <c r="AP2710" s="52">
        <v>5053048.96</v>
      </c>
      <c r="AQ2710" s="52">
        <v>4820759.12</v>
      </c>
      <c r="AR2710" s="52">
        <v>4811307.04</v>
      </c>
      <c r="AS2710" s="52">
        <v>4405922.3600000003</v>
      </c>
      <c r="AT2710" s="52">
        <v>4198120.45</v>
      </c>
      <c r="AU2710" s="52">
        <v>4281066.62</v>
      </c>
      <c r="AV2710" s="52">
        <v>4606824.4800000004</v>
      </c>
      <c r="AW2710" s="52">
        <v>4593517.13</v>
      </c>
      <c r="AX2710" s="52">
        <v>4802357.92</v>
      </c>
      <c r="AY2710" s="52">
        <v>5031398.4800000004</v>
      </c>
      <c r="AZ2710" s="52">
        <v>5264385.08</v>
      </c>
      <c r="BA2710" s="52">
        <v>5521328.2300000004</v>
      </c>
      <c r="BB2710" s="52">
        <v>5824295.8899999997</v>
      </c>
      <c r="BC2710">
        <v>2004</v>
      </c>
    </row>
    <row r="2711" spans="1:55" x14ac:dyDescent="0.25">
      <c r="A2711">
        <v>646</v>
      </c>
      <c r="B2711" t="s">
        <v>872</v>
      </c>
      <c r="C2711" t="s">
        <v>263</v>
      </c>
      <c r="D2711" t="s">
        <v>873</v>
      </c>
      <c r="E2711" t="s">
        <v>260</v>
      </c>
      <c r="F2711" t="s">
        <v>264</v>
      </c>
      <c r="G2711" t="s">
        <v>242</v>
      </c>
      <c r="H2711" t="s">
        <v>220</v>
      </c>
      <c r="I2711" t="s">
        <v>262</v>
      </c>
      <c r="J2711" s="52">
        <v>6093.62</v>
      </c>
      <c r="K2711" s="52">
        <v>5376.62</v>
      </c>
      <c r="L2711" s="52">
        <v>4930.53</v>
      </c>
      <c r="M2711" s="52">
        <v>4619.0200000000004</v>
      </c>
      <c r="N2711" s="52">
        <v>4346.3900000000003</v>
      </c>
      <c r="O2711" s="52">
        <v>4478.47</v>
      </c>
      <c r="P2711" s="52">
        <v>5735.36</v>
      </c>
      <c r="Q2711" s="52">
        <v>4245.96</v>
      </c>
      <c r="R2711" s="52">
        <v>4581.1400000000003</v>
      </c>
      <c r="S2711" s="52">
        <v>4899.2299999999996</v>
      </c>
      <c r="T2711" s="52">
        <v>6815.63</v>
      </c>
      <c r="U2711" s="52">
        <v>5993.32</v>
      </c>
      <c r="V2711" s="52">
        <v>6015.51</v>
      </c>
      <c r="W2711" s="52">
        <v>5677.62</v>
      </c>
      <c r="X2711" s="52">
        <v>4293.9399999999996</v>
      </c>
      <c r="Y2711" s="52">
        <v>4956.84</v>
      </c>
      <c r="Z2711" s="52">
        <v>5552.92</v>
      </c>
      <c r="AA2711" s="52">
        <v>5068.09</v>
      </c>
      <c r="AB2711" s="52">
        <v>4161.62</v>
      </c>
      <c r="AC2711" s="52">
        <v>4222.7299999999996</v>
      </c>
      <c r="AD2711" s="52">
        <v>4477.32</v>
      </c>
      <c r="AE2711" s="52">
        <v>4065.16</v>
      </c>
      <c r="AF2711" s="52">
        <v>4206.24</v>
      </c>
      <c r="AG2711" s="52">
        <v>5014.41</v>
      </c>
      <c r="AH2711" s="52">
        <v>5835.67</v>
      </c>
      <c r="AI2711" s="52">
        <v>6947.51</v>
      </c>
      <c r="AJ2711" s="52">
        <v>7270.69</v>
      </c>
      <c r="AK2711" s="52">
        <v>8652.1200000000008</v>
      </c>
      <c r="AL2711" s="52">
        <v>10426.209999999999</v>
      </c>
      <c r="AM2711" s="52">
        <v>7854.2</v>
      </c>
      <c r="AN2711" s="52">
        <v>8933.94</v>
      </c>
      <c r="AO2711" s="52">
        <v>10891.1</v>
      </c>
      <c r="AP2711" s="52">
        <v>9903.19</v>
      </c>
      <c r="AQ2711" s="52">
        <v>9760.8799999999992</v>
      </c>
      <c r="AR2711" s="52">
        <v>9746.7800000000007</v>
      </c>
      <c r="AS2711" s="52">
        <v>7453.11</v>
      </c>
      <c r="AT2711" s="52">
        <v>7082.29</v>
      </c>
      <c r="AU2711" s="52">
        <v>7369.34</v>
      </c>
      <c r="AV2711" s="52">
        <v>8297.39</v>
      </c>
      <c r="AW2711" s="52">
        <v>8031.44</v>
      </c>
      <c r="AX2711" s="52">
        <v>8489.2900000000009</v>
      </c>
      <c r="AY2711" s="52">
        <v>8946.25</v>
      </c>
      <c r="AZ2711" s="52">
        <v>9421.1</v>
      </c>
      <c r="BA2711" s="52">
        <v>9922.3799999999992</v>
      </c>
      <c r="BB2711" s="52">
        <v>10534.95</v>
      </c>
      <c r="BC2711">
        <v>2004</v>
      </c>
    </row>
    <row r="2712" spans="1:55" x14ac:dyDescent="0.25">
      <c r="A2712">
        <v>646</v>
      </c>
      <c r="B2712" t="s">
        <v>872</v>
      </c>
      <c r="C2712" t="s">
        <v>265</v>
      </c>
      <c r="D2712" t="s">
        <v>873</v>
      </c>
      <c r="E2712" t="s">
        <v>260</v>
      </c>
      <c r="F2712" t="s">
        <v>266</v>
      </c>
      <c r="G2712" t="s">
        <v>246</v>
      </c>
      <c r="H2712" t="s">
        <v>220</v>
      </c>
      <c r="I2712" t="s">
        <v>262</v>
      </c>
      <c r="J2712" s="52">
        <v>9083.42</v>
      </c>
      <c r="K2712" s="52">
        <v>9339.6299999999992</v>
      </c>
      <c r="L2712" s="52">
        <v>10101.09</v>
      </c>
      <c r="M2712" s="52">
        <v>10476.209999999999</v>
      </c>
      <c r="N2712" s="52">
        <v>11140.99</v>
      </c>
      <c r="O2712" s="52">
        <v>11898.22</v>
      </c>
      <c r="P2712" s="52">
        <v>11627.06</v>
      </c>
      <c r="Q2712" s="52">
        <v>9862.7999999999993</v>
      </c>
      <c r="R2712" s="52">
        <v>10340.5</v>
      </c>
      <c r="S2712" s="52">
        <v>12137.07</v>
      </c>
      <c r="T2712" s="52">
        <v>12954.6</v>
      </c>
      <c r="U2712" s="52">
        <v>13768.7</v>
      </c>
      <c r="V2712" s="52">
        <v>13234.24</v>
      </c>
      <c r="W2712" s="52">
        <v>13749.15</v>
      </c>
      <c r="X2712" s="52">
        <v>14208.88</v>
      </c>
      <c r="Y2712" s="52">
        <v>14856.93</v>
      </c>
      <c r="Z2712" s="52">
        <v>15295.03</v>
      </c>
      <c r="AA2712" s="52">
        <v>16050.34</v>
      </c>
      <c r="AB2712" s="52">
        <v>16385.849999999999</v>
      </c>
      <c r="AC2712" s="52">
        <v>14766.71</v>
      </c>
      <c r="AD2712" s="52">
        <v>14451.21</v>
      </c>
      <c r="AE2712" s="52">
        <v>14717.67</v>
      </c>
      <c r="AF2712" s="52">
        <v>14613.11</v>
      </c>
      <c r="AG2712" s="52">
        <v>14768.43</v>
      </c>
      <c r="AH2712" s="52">
        <v>14961.8</v>
      </c>
      <c r="AI2712" s="52">
        <v>14933.15</v>
      </c>
      <c r="AJ2712" s="52">
        <v>14723.44</v>
      </c>
      <c r="AK2712" s="52">
        <v>15608.19</v>
      </c>
      <c r="AL2712" s="52">
        <v>15594.83</v>
      </c>
      <c r="AM2712" s="52">
        <v>14793.44</v>
      </c>
      <c r="AN2712" s="52">
        <v>15322</v>
      </c>
      <c r="AO2712" s="52">
        <v>16138.12</v>
      </c>
      <c r="AP2712" s="52">
        <v>16677.59</v>
      </c>
      <c r="AQ2712" s="52">
        <v>17232.61</v>
      </c>
      <c r="AR2712" s="52">
        <v>17695.12</v>
      </c>
      <c r="AS2712" s="52">
        <v>17982.78</v>
      </c>
      <c r="AT2712" s="52">
        <v>18094.52</v>
      </c>
      <c r="AU2712" s="52">
        <v>18115.669999999998</v>
      </c>
      <c r="AV2712" s="52">
        <v>18495.87</v>
      </c>
      <c r="AW2712" s="52">
        <v>19158.810000000001</v>
      </c>
      <c r="AX2712" s="52">
        <v>20051.400000000001</v>
      </c>
      <c r="AY2712" s="52">
        <v>21033.86</v>
      </c>
      <c r="AZ2712" s="52">
        <v>22155.96</v>
      </c>
      <c r="BA2712" s="52">
        <v>23341.89</v>
      </c>
      <c r="BB2712" s="52">
        <v>24577.65</v>
      </c>
      <c r="BC2712">
        <v>2004</v>
      </c>
    </row>
    <row r="2713" spans="1:55" x14ac:dyDescent="0.25">
      <c r="A2713">
        <v>646</v>
      </c>
      <c r="B2713" t="s">
        <v>872</v>
      </c>
      <c r="C2713" t="s">
        <v>267</v>
      </c>
      <c r="D2713" t="s">
        <v>873</v>
      </c>
      <c r="E2713" t="s">
        <v>268</v>
      </c>
      <c r="F2713" t="s">
        <v>269</v>
      </c>
      <c r="G2713" t="s">
        <v>270</v>
      </c>
    </row>
    <row r="2714" spans="1:55" x14ac:dyDescent="0.25">
      <c r="A2714">
        <v>646</v>
      </c>
      <c r="B2714" t="s">
        <v>872</v>
      </c>
      <c r="C2714" t="s">
        <v>271</v>
      </c>
      <c r="D2714" t="s">
        <v>873</v>
      </c>
      <c r="E2714" t="s">
        <v>272</v>
      </c>
      <c r="F2714" t="s">
        <v>273</v>
      </c>
      <c r="G2714" t="s">
        <v>274</v>
      </c>
      <c r="I2714" t="s">
        <v>243</v>
      </c>
      <c r="J2714">
        <v>5.0999999999999997E-2</v>
      </c>
      <c r="K2714">
        <v>4.8000000000000001E-2</v>
      </c>
      <c r="L2714">
        <v>0.05</v>
      </c>
      <c r="M2714">
        <v>0.05</v>
      </c>
      <c r="N2714">
        <v>0.05</v>
      </c>
      <c r="O2714">
        <v>5.0999999999999997E-2</v>
      </c>
      <c r="P2714">
        <v>4.8000000000000001E-2</v>
      </c>
      <c r="Q2714">
        <v>3.9E-2</v>
      </c>
      <c r="R2714">
        <v>3.9E-2</v>
      </c>
      <c r="S2714">
        <v>4.3999999999999997E-2</v>
      </c>
      <c r="T2714">
        <v>4.3999999999999997E-2</v>
      </c>
      <c r="U2714">
        <v>4.5999999999999999E-2</v>
      </c>
      <c r="V2714">
        <v>0.04</v>
      </c>
      <c r="W2714">
        <v>0.04</v>
      </c>
      <c r="X2714">
        <v>4.1000000000000002E-2</v>
      </c>
      <c r="Y2714">
        <v>4.1000000000000002E-2</v>
      </c>
      <c r="Z2714">
        <v>4.1000000000000002E-2</v>
      </c>
      <c r="AA2714">
        <v>4.2000000000000003E-2</v>
      </c>
      <c r="AB2714">
        <v>4.2000000000000003E-2</v>
      </c>
      <c r="AC2714">
        <v>3.6999999999999998E-2</v>
      </c>
      <c r="AD2714">
        <v>3.5000000000000003E-2</v>
      </c>
      <c r="AE2714">
        <v>3.5000000000000003E-2</v>
      </c>
      <c r="AF2714">
        <v>3.4000000000000002E-2</v>
      </c>
      <c r="AG2714">
        <v>3.3000000000000002E-2</v>
      </c>
      <c r="AH2714">
        <v>3.2000000000000001E-2</v>
      </c>
      <c r="AI2714">
        <v>0.03</v>
      </c>
      <c r="AJ2714">
        <v>2.8000000000000001E-2</v>
      </c>
      <c r="AK2714">
        <v>2.8000000000000001E-2</v>
      </c>
      <c r="AL2714">
        <v>2.8000000000000001E-2</v>
      </c>
      <c r="AM2714">
        <v>2.7E-2</v>
      </c>
      <c r="AN2714">
        <v>2.8000000000000001E-2</v>
      </c>
      <c r="AO2714">
        <v>2.8000000000000001E-2</v>
      </c>
      <c r="AP2714">
        <v>2.9000000000000001E-2</v>
      </c>
      <c r="AQ2714">
        <v>0.03</v>
      </c>
      <c r="AR2714">
        <v>0.03</v>
      </c>
      <c r="AS2714">
        <v>0.03</v>
      </c>
      <c r="AT2714">
        <v>0.03</v>
      </c>
      <c r="AU2714">
        <v>2.9000000000000001E-2</v>
      </c>
      <c r="AV2714">
        <v>2.8000000000000001E-2</v>
      </c>
      <c r="AW2714">
        <v>2.8000000000000001E-2</v>
      </c>
      <c r="AX2714">
        <v>2.8000000000000001E-2</v>
      </c>
      <c r="AY2714">
        <v>2.8000000000000001E-2</v>
      </c>
      <c r="AZ2714">
        <v>2.9000000000000001E-2</v>
      </c>
      <c r="BA2714">
        <v>2.9000000000000001E-2</v>
      </c>
      <c r="BB2714">
        <v>2.9000000000000001E-2</v>
      </c>
      <c r="BC2714">
        <v>2017</v>
      </c>
    </row>
    <row r="2715" spans="1:55" x14ac:dyDescent="0.25">
      <c r="A2715">
        <v>646</v>
      </c>
      <c r="B2715" t="s">
        <v>872</v>
      </c>
      <c r="C2715" t="s">
        <v>275</v>
      </c>
      <c r="D2715" t="s">
        <v>873</v>
      </c>
      <c r="E2715" t="s">
        <v>276</v>
      </c>
      <c r="F2715" t="s">
        <v>277</v>
      </c>
      <c r="G2715" t="s">
        <v>278</v>
      </c>
      <c r="I2715" t="s">
        <v>243</v>
      </c>
      <c r="J2715">
        <v>141.73599999999999</v>
      </c>
      <c r="K2715">
        <v>156.429</v>
      </c>
      <c r="L2715">
        <v>160.398</v>
      </c>
      <c r="M2715">
        <v>168.01300000000001</v>
      </c>
      <c r="N2715">
        <v>170.46700000000001</v>
      </c>
      <c r="O2715">
        <v>169.101</v>
      </c>
      <c r="P2715">
        <v>170.82400000000001</v>
      </c>
      <c r="Q2715">
        <v>129.381</v>
      </c>
      <c r="R2715">
        <v>131.95500000000001</v>
      </c>
      <c r="S2715">
        <v>128.76900000000001</v>
      </c>
      <c r="T2715">
        <v>143.24299999999999</v>
      </c>
      <c r="U2715">
        <v>122.797</v>
      </c>
      <c r="V2715">
        <v>120.313</v>
      </c>
      <c r="W2715">
        <v>116.93</v>
      </c>
      <c r="X2715">
        <v>167.78399999999999</v>
      </c>
      <c r="Y2715">
        <v>166.535</v>
      </c>
      <c r="Z2715">
        <v>185.721</v>
      </c>
      <c r="AA2715">
        <v>184.30099999999999</v>
      </c>
      <c r="AB2715">
        <v>149.834</v>
      </c>
      <c r="AC2715">
        <v>176.06700000000001</v>
      </c>
      <c r="AD2715">
        <v>220.58699999999999</v>
      </c>
      <c r="AE2715">
        <v>202.33199999999999</v>
      </c>
      <c r="AF2715">
        <v>200.012</v>
      </c>
      <c r="AG2715">
        <v>196.99199999999999</v>
      </c>
      <c r="AH2715">
        <v>205.84399999999999</v>
      </c>
      <c r="AI2715">
        <v>244.99700000000001</v>
      </c>
      <c r="AJ2715">
        <v>257.983</v>
      </c>
      <c r="AK2715">
        <v>265.29199999999997</v>
      </c>
      <c r="AL2715">
        <v>297.98700000000002</v>
      </c>
      <c r="AM2715">
        <v>250.04599999999999</v>
      </c>
      <c r="AN2715">
        <v>288.24799999999999</v>
      </c>
      <c r="AO2715">
        <v>318.15600000000001</v>
      </c>
      <c r="AP2715">
        <v>302.98399999999998</v>
      </c>
      <c r="AQ2715">
        <v>279.74599999999998</v>
      </c>
      <c r="AR2715">
        <v>271.89999999999998</v>
      </c>
      <c r="AS2715">
        <v>245.00800000000001</v>
      </c>
      <c r="AT2715">
        <v>232.011</v>
      </c>
      <c r="AU2715">
        <v>236.31800000000001</v>
      </c>
      <c r="AV2715">
        <v>249.07300000000001</v>
      </c>
      <c r="AW2715">
        <v>239.76</v>
      </c>
      <c r="AX2715">
        <v>239.50200000000001</v>
      </c>
      <c r="AY2715">
        <v>239.20500000000001</v>
      </c>
      <c r="AZ2715">
        <v>237.60599999999999</v>
      </c>
      <c r="BA2715">
        <v>236.542</v>
      </c>
      <c r="BB2715">
        <v>236.97499999999999</v>
      </c>
      <c r="BC2715">
        <v>2017</v>
      </c>
    </row>
    <row r="2716" spans="1:55" x14ac:dyDescent="0.25">
      <c r="A2716">
        <v>646</v>
      </c>
      <c r="B2716" t="s">
        <v>872</v>
      </c>
      <c r="C2716" t="s">
        <v>279</v>
      </c>
      <c r="D2716" t="s">
        <v>873</v>
      </c>
      <c r="E2716" t="s">
        <v>280</v>
      </c>
      <c r="F2716" t="s">
        <v>281</v>
      </c>
      <c r="G2716" t="s">
        <v>282</v>
      </c>
      <c r="I2716" t="s">
        <v>874</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34.174999999999997</v>
      </c>
      <c r="AU2716">
        <v>30.475000000000001</v>
      </c>
      <c r="AV2716">
        <v>30.404</v>
      </c>
      <c r="AW2716">
        <v>32.384</v>
      </c>
      <c r="AX2716">
        <v>32.826999999999998</v>
      </c>
      <c r="AY2716">
        <v>32.085999999999999</v>
      </c>
      <c r="AZ2716">
        <v>30.102</v>
      </c>
      <c r="BA2716">
        <v>30.541</v>
      </c>
      <c r="BB2716">
        <v>29.62</v>
      </c>
      <c r="BC2716">
        <v>2017</v>
      </c>
    </row>
    <row r="2717" spans="1:55" x14ac:dyDescent="0.25">
      <c r="A2717">
        <v>646</v>
      </c>
      <c r="B2717" t="s">
        <v>872</v>
      </c>
      <c r="C2717" t="s">
        <v>283</v>
      </c>
      <c r="D2717" t="s">
        <v>873</v>
      </c>
      <c r="E2717" t="s">
        <v>284</v>
      </c>
      <c r="F2717" t="s">
        <v>285</v>
      </c>
      <c r="G2717" t="s">
        <v>282</v>
      </c>
      <c r="I2717" t="s">
        <v>874</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24.266999999999999</v>
      </c>
      <c r="AU2717">
        <v>26.106000000000002</v>
      </c>
      <c r="AV2717">
        <v>28.457000000000001</v>
      </c>
      <c r="AW2717">
        <v>28.824999999999999</v>
      </c>
      <c r="AX2717">
        <v>31.638999999999999</v>
      </c>
      <c r="AY2717">
        <v>32.118000000000002</v>
      </c>
      <c r="AZ2717">
        <v>33.267000000000003</v>
      </c>
      <c r="BA2717">
        <v>33.643000000000001</v>
      </c>
      <c r="BB2717">
        <v>32.598999999999997</v>
      </c>
      <c r="BC2717">
        <v>2017</v>
      </c>
    </row>
    <row r="2718" spans="1:55" x14ac:dyDescent="0.25">
      <c r="A2718">
        <v>646</v>
      </c>
      <c r="B2718" t="s">
        <v>872</v>
      </c>
      <c r="C2718" t="s">
        <v>286</v>
      </c>
      <c r="D2718" t="s">
        <v>873</v>
      </c>
      <c r="E2718" t="s">
        <v>287</v>
      </c>
      <c r="F2718" t="s">
        <v>288</v>
      </c>
      <c r="G2718" t="s">
        <v>250</v>
      </c>
      <c r="I2718" t="s">
        <v>875</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134.87899999999999</v>
      </c>
      <c r="AW2718">
        <v>138.92500000000001</v>
      </c>
      <c r="AX2718">
        <v>142.398</v>
      </c>
      <c r="AY2718">
        <v>146.01499999999999</v>
      </c>
      <c r="AZ2718">
        <v>149.72399999999999</v>
      </c>
      <c r="BA2718">
        <v>153.52699999999999</v>
      </c>
      <c r="BB2718">
        <v>157.42699999999999</v>
      </c>
      <c r="BC2718">
        <v>2018</v>
      </c>
    </row>
    <row r="2719" spans="1:55" x14ac:dyDescent="0.25">
      <c r="A2719">
        <v>646</v>
      </c>
      <c r="B2719" t="s">
        <v>872</v>
      </c>
      <c r="C2719" t="s">
        <v>290</v>
      </c>
      <c r="D2719" t="s">
        <v>873</v>
      </c>
      <c r="E2719" t="s">
        <v>287</v>
      </c>
      <c r="F2719" t="s">
        <v>291</v>
      </c>
      <c r="G2719" t="s">
        <v>235</v>
      </c>
      <c r="I2719" t="s">
        <v>292</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4.7729999999999997</v>
      </c>
      <c r="AW2719">
        <v>3</v>
      </c>
      <c r="AX2719">
        <v>2.5</v>
      </c>
      <c r="AY2719">
        <v>2.54</v>
      </c>
      <c r="AZ2719">
        <v>2.54</v>
      </c>
      <c r="BA2719">
        <v>2.54</v>
      </c>
      <c r="BB2719">
        <v>2.54</v>
      </c>
      <c r="BC2719">
        <v>2018</v>
      </c>
    </row>
    <row r="2720" spans="1:55" x14ac:dyDescent="0.25">
      <c r="A2720">
        <v>646</v>
      </c>
      <c r="B2720" t="s">
        <v>872</v>
      </c>
      <c r="C2720" t="s">
        <v>293</v>
      </c>
      <c r="D2720" t="s">
        <v>873</v>
      </c>
      <c r="E2720" t="s">
        <v>294</v>
      </c>
      <c r="F2720" t="s">
        <v>295</v>
      </c>
      <c r="G2720" t="s">
        <v>250</v>
      </c>
      <c r="I2720" t="s">
        <v>875</v>
      </c>
      <c r="J2720" t="s">
        <v>232</v>
      </c>
      <c r="K2720" t="s">
        <v>232</v>
      </c>
      <c r="L2720" t="s">
        <v>232</v>
      </c>
      <c r="M2720" t="s">
        <v>232</v>
      </c>
      <c r="N2720" t="s">
        <v>232</v>
      </c>
      <c r="O2720" t="s">
        <v>232</v>
      </c>
      <c r="P2720" t="s">
        <v>232</v>
      </c>
      <c r="Q2720" t="s">
        <v>232</v>
      </c>
      <c r="R2720" t="s">
        <v>232</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141.30099999999999</v>
      </c>
      <c r="AX2720">
        <v>144.834</v>
      </c>
      <c r="AY2720">
        <v>148.512</v>
      </c>
      <c r="AZ2720">
        <v>152.285</v>
      </c>
      <c r="BA2720">
        <v>156.15299999999999</v>
      </c>
      <c r="BB2720">
        <v>160.119</v>
      </c>
      <c r="BC2720">
        <v>2018</v>
      </c>
    </row>
    <row r="2721" spans="1:55" x14ac:dyDescent="0.25">
      <c r="A2721">
        <v>646</v>
      </c>
      <c r="B2721" t="s">
        <v>872</v>
      </c>
      <c r="C2721" t="s">
        <v>296</v>
      </c>
      <c r="D2721" t="s">
        <v>873</v>
      </c>
      <c r="E2721" t="s">
        <v>294</v>
      </c>
      <c r="F2721" t="s">
        <v>297</v>
      </c>
      <c r="G2721" t="s">
        <v>235</v>
      </c>
      <c r="I2721" t="s">
        <v>298</v>
      </c>
      <c r="J2721" t="s">
        <v>232</v>
      </c>
      <c r="K2721" t="s">
        <v>232</v>
      </c>
      <c r="L2721" t="s">
        <v>232</v>
      </c>
      <c r="M2721" t="s">
        <v>232</v>
      </c>
      <c r="N2721" t="s">
        <v>232</v>
      </c>
      <c r="O2721" t="s">
        <v>232</v>
      </c>
      <c r="P2721" t="s">
        <v>232</v>
      </c>
      <c r="Q2721" t="s">
        <v>232</v>
      </c>
      <c r="R2721" t="s">
        <v>232</v>
      </c>
      <c r="S2721" t="s">
        <v>232</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3</v>
      </c>
      <c r="AX2721">
        <v>2.5</v>
      </c>
      <c r="AY2721">
        <v>2.54</v>
      </c>
      <c r="AZ2721">
        <v>2.54</v>
      </c>
      <c r="BA2721">
        <v>2.54</v>
      </c>
      <c r="BB2721">
        <v>2.54</v>
      </c>
      <c r="BC2721">
        <v>2018</v>
      </c>
    </row>
    <row r="2722" spans="1:55" x14ac:dyDescent="0.25">
      <c r="A2722">
        <v>646</v>
      </c>
      <c r="B2722" t="s">
        <v>872</v>
      </c>
      <c r="C2722" t="s">
        <v>299</v>
      </c>
      <c r="D2722" t="s">
        <v>873</v>
      </c>
      <c r="E2722" t="s">
        <v>300</v>
      </c>
      <c r="G2722" t="s">
        <v>274</v>
      </c>
    </row>
    <row r="2723" spans="1:55" x14ac:dyDescent="0.25">
      <c r="A2723">
        <v>646</v>
      </c>
      <c r="B2723" t="s">
        <v>872</v>
      </c>
      <c r="C2723" t="s">
        <v>301</v>
      </c>
      <c r="D2723" t="s">
        <v>873</v>
      </c>
      <c r="E2723" t="s">
        <v>302</v>
      </c>
      <c r="F2723" t="s">
        <v>303</v>
      </c>
      <c r="G2723" t="s">
        <v>235</v>
      </c>
      <c r="I2723" t="s">
        <v>876</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11.321</v>
      </c>
      <c r="AL2723">
        <v>-0.79</v>
      </c>
      <c r="AM2723">
        <v>8.77</v>
      </c>
      <c r="AN2723">
        <v>12.412000000000001</v>
      </c>
      <c r="AO2723">
        <v>-17.433</v>
      </c>
      <c r="AP2723">
        <v>32.691000000000003</v>
      </c>
      <c r="AQ2723">
        <v>36.430999999999997</v>
      </c>
      <c r="AR2723">
        <v>-5.4390000000000001</v>
      </c>
      <c r="AS2723">
        <v>-10.199999999999999</v>
      </c>
      <c r="AT2723">
        <v>-16.100999999999999</v>
      </c>
      <c r="AU2723">
        <v>6.26</v>
      </c>
      <c r="AV2723">
        <v>4.8869999999999996</v>
      </c>
      <c r="AW2723">
        <v>-0.192</v>
      </c>
      <c r="AX2723">
        <v>0.33600000000000002</v>
      </c>
      <c r="AY2723">
        <v>1.093</v>
      </c>
      <c r="AZ2723">
        <v>-3.5009999999999999</v>
      </c>
      <c r="BA2723">
        <v>5.0049999999999999</v>
      </c>
      <c r="BB2723">
        <v>2.6850000000000001</v>
      </c>
      <c r="BC2723">
        <v>2017</v>
      </c>
    </row>
    <row r="2724" spans="1:55" x14ac:dyDescent="0.25">
      <c r="A2724">
        <v>646</v>
      </c>
      <c r="B2724" t="s">
        <v>872</v>
      </c>
      <c r="C2724" t="s">
        <v>305</v>
      </c>
      <c r="D2724" t="s">
        <v>873</v>
      </c>
      <c r="E2724" t="s">
        <v>306</v>
      </c>
      <c r="F2724" t="s">
        <v>307</v>
      </c>
      <c r="G2724" t="s">
        <v>235</v>
      </c>
      <c r="I2724" t="s">
        <v>876</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-0.79</v>
      </c>
      <c r="AM2724">
        <v>8.77</v>
      </c>
      <c r="AN2724">
        <v>12.412000000000001</v>
      </c>
      <c r="AO2724">
        <v>-17.433</v>
      </c>
      <c r="AP2724">
        <v>32.691000000000003</v>
      </c>
      <c r="AQ2724">
        <v>36.430999999999997</v>
      </c>
      <c r="AR2724">
        <v>-5.4390000000000001</v>
      </c>
      <c r="AS2724">
        <v>-10.199999999999999</v>
      </c>
      <c r="AT2724">
        <v>-16.100999999999999</v>
      </c>
      <c r="AU2724">
        <v>6.26</v>
      </c>
      <c r="AV2724">
        <v>4.8869999999999996</v>
      </c>
      <c r="AW2724">
        <v>-0.192</v>
      </c>
      <c r="AX2724">
        <v>0.33600000000000002</v>
      </c>
      <c r="AY2724">
        <v>1.093</v>
      </c>
      <c r="AZ2724">
        <v>-3.5009999999999999</v>
      </c>
      <c r="BA2724">
        <v>5.0049999999999999</v>
      </c>
      <c r="BB2724">
        <v>2.6850000000000001</v>
      </c>
      <c r="BC2724">
        <v>2017</v>
      </c>
    </row>
    <row r="2725" spans="1:55" x14ac:dyDescent="0.25">
      <c r="A2725">
        <v>646</v>
      </c>
      <c r="B2725" t="s">
        <v>872</v>
      </c>
      <c r="C2725" t="s">
        <v>308</v>
      </c>
      <c r="D2725" t="s">
        <v>873</v>
      </c>
      <c r="E2725" t="s">
        <v>309</v>
      </c>
      <c r="F2725" t="s">
        <v>310</v>
      </c>
      <c r="G2725" t="s">
        <v>235</v>
      </c>
      <c r="I2725" t="s">
        <v>876</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2.8490000000000002</v>
      </c>
      <c r="AM2725">
        <v>-3.4049999999999998</v>
      </c>
      <c r="AN2725">
        <v>8.2080000000000002</v>
      </c>
      <c r="AO2725">
        <v>-2.157</v>
      </c>
      <c r="AP2725">
        <v>-2.9260000000000002</v>
      </c>
      <c r="AQ2725">
        <v>-1.2589999999999999</v>
      </c>
      <c r="AR2725">
        <v>2.2069999999999999</v>
      </c>
      <c r="AS2725">
        <v>20.170999999999999</v>
      </c>
      <c r="AT2725">
        <v>-4.0209999999999999</v>
      </c>
      <c r="AU2725">
        <v>-3.419</v>
      </c>
      <c r="AV2725">
        <v>-8.6539999999999999</v>
      </c>
      <c r="AW2725">
        <v>14.436999999999999</v>
      </c>
      <c r="AX2725">
        <v>7.99</v>
      </c>
      <c r="AY2725">
        <v>4.3620000000000001</v>
      </c>
      <c r="AZ2725">
        <v>5.1440000000000001</v>
      </c>
      <c r="BA2725">
        <v>3.23</v>
      </c>
      <c r="BB2725">
        <v>2.1659999999999999</v>
      </c>
      <c r="BC2725">
        <v>2017</v>
      </c>
    </row>
    <row r="2726" spans="1:55" x14ac:dyDescent="0.25">
      <c r="A2726">
        <v>646</v>
      </c>
      <c r="B2726" t="s">
        <v>872</v>
      </c>
      <c r="C2726" t="s">
        <v>311</v>
      </c>
      <c r="D2726" t="s">
        <v>873</v>
      </c>
      <c r="E2726" t="s">
        <v>312</v>
      </c>
      <c r="F2726" t="s">
        <v>313</v>
      </c>
      <c r="G2726" t="s">
        <v>235</v>
      </c>
      <c r="I2726" t="s">
        <v>876</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2.8490000000000002</v>
      </c>
      <c r="AM2726">
        <v>-3.4049999999999998</v>
      </c>
      <c r="AN2726">
        <v>8.2080000000000002</v>
      </c>
      <c r="AO2726">
        <v>-2.157</v>
      </c>
      <c r="AP2726">
        <v>-2.9260000000000002</v>
      </c>
      <c r="AQ2726">
        <v>-1.2589999999999999</v>
      </c>
      <c r="AR2726">
        <v>2.2069999999999999</v>
      </c>
      <c r="AS2726">
        <v>20.170999999999999</v>
      </c>
      <c r="AT2726">
        <v>-4.0209999999999999</v>
      </c>
      <c r="AU2726">
        <v>-3.419</v>
      </c>
      <c r="AV2726">
        <v>-8.6539999999999999</v>
      </c>
      <c r="AW2726">
        <v>14.436999999999999</v>
      </c>
      <c r="AX2726">
        <v>7.99</v>
      </c>
      <c r="AY2726">
        <v>4.3620000000000001</v>
      </c>
      <c r="AZ2726">
        <v>5.1440000000000001</v>
      </c>
      <c r="BA2726">
        <v>3.23</v>
      </c>
      <c r="BB2726">
        <v>2.1659999999999999</v>
      </c>
      <c r="BC2726">
        <v>2017</v>
      </c>
    </row>
    <row r="2727" spans="1:55" x14ac:dyDescent="0.25">
      <c r="A2727">
        <v>646</v>
      </c>
      <c r="B2727" t="s">
        <v>872</v>
      </c>
      <c r="C2727" t="s">
        <v>314</v>
      </c>
      <c r="D2727" t="s">
        <v>873</v>
      </c>
      <c r="E2727" t="s">
        <v>315</v>
      </c>
      <c r="F2727" t="s">
        <v>316</v>
      </c>
      <c r="G2727" t="s">
        <v>317</v>
      </c>
    </row>
    <row r="2728" spans="1:55" x14ac:dyDescent="0.25">
      <c r="A2728">
        <v>646</v>
      </c>
      <c r="B2728" t="s">
        <v>872</v>
      </c>
      <c r="C2728" t="s">
        <v>318</v>
      </c>
      <c r="D2728" t="s">
        <v>873</v>
      </c>
      <c r="E2728" t="s">
        <v>319</v>
      </c>
      <c r="F2728" t="s">
        <v>320</v>
      </c>
      <c r="G2728" t="s">
        <v>321</v>
      </c>
      <c r="H2728" t="s">
        <v>322</v>
      </c>
    </row>
    <row r="2729" spans="1:55" x14ac:dyDescent="0.25">
      <c r="A2729">
        <v>646</v>
      </c>
      <c r="B2729" t="s">
        <v>872</v>
      </c>
      <c r="C2729" t="s">
        <v>323</v>
      </c>
      <c r="D2729" t="s">
        <v>873</v>
      </c>
      <c r="E2729" t="s">
        <v>324</v>
      </c>
      <c r="F2729" t="s">
        <v>325</v>
      </c>
      <c r="G2729" t="s">
        <v>321</v>
      </c>
      <c r="H2729" t="s">
        <v>322</v>
      </c>
      <c r="I2729" t="s">
        <v>877</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2004</v>
      </c>
    </row>
    <row r="2730" spans="1:55" x14ac:dyDescent="0.25">
      <c r="A2730">
        <v>646</v>
      </c>
      <c r="B2730" t="s">
        <v>872</v>
      </c>
      <c r="C2730" t="s">
        <v>327</v>
      </c>
      <c r="D2730" t="s">
        <v>873</v>
      </c>
      <c r="E2730" t="s">
        <v>328</v>
      </c>
      <c r="F2730" t="s">
        <v>329</v>
      </c>
      <c r="G2730" t="s">
        <v>229</v>
      </c>
      <c r="H2730" t="s">
        <v>230</v>
      </c>
      <c r="I2730" t="s">
        <v>878</v>
      </c>
      <c r="J2730" t="s">
        <v>232</v>
      </c>
      <c r="K2730" t="s">
        <v>232</v>
      </c>
      <c r="L2730" t="s">
        <v>232</v>
      </c>
      <c r="M2730" t="s">
        <v>232</v>
      </c>
      <c r="N2730" t="s">
        <v>232</v>
      </c>
      <c r="O2730" t="s">
        <v>232</v>
      </c>
      <c r="P2730" t="s">
        <v>232</v>
      </c>
      <c r="Q2730" t="s">
        <v>232</v>
      </c>
      <c r="R2730" t="s">
        <v>232</v>
      </c>
      <c r="S2730" t="s">
        <v>232</v>
      </c>
      <c r="T2730">
        <v>323.72300000000001</v>
      </c>
      <c r="U2730">
        <v>374.178</v>
      </c>
      <c r="V2730">
        <v>341.13099999999997</v>
      </c>
      <c r="W2730">
        <v>350.91</v>
      </c>
      <c r="X2730">
        <v>554.53599999999994</v>
      </c>
      <c r="Y2730">
        <v>730.57399999999996</v>
      </c>
      <c r="Z2730">
        <v>755.09</v>
      </c>
      <c r="AA2730" s="52">
        <v>1029.83</v>
      </c>
      <c r="AB2730">
        <v>912.14400000000001</v>
      </c>
      <c r="AC2730">
        <v>813.58900000000006</v>
      </c>
      <c r="AD2730" s="52">
        <v>1207.5999999999999</v>
      </c>
      <c r="AE2730" s="52">
        <v>1173.6300000000001</v>
      </c>
      <c r="AF2730" s="52">
        <v>1089.9000000000001</v>
      </c>
      <c r="AG2730" s="52">
        <v>1095.19</v>
      </c>
      <c r="AH2730" s="52">
        <v>1141.8499999999999</v>
      </c>
      <c r="AI2730" s="52">
        <v>1434.16</v>
      </c>
      <c r="AJ2730" s="52">
        <v>1582.57</v>
      </c>
      <c r="AK2730" s="52">
        <v>1636.5</v>
      </c>
      <c r="AL2730" s="52">
        <v>2078.13</v>
      </c>
      <c r="AM2730" s="52">
        <v>1685.16</v>
      </c>
      <c r="AN2730" s="52">
        <v>1834</v>
      </c>
      <c r="AO2730" s="52">
        <v>2015.25</v>
      </c>
      <c r="AP2730" s="52">
        <v>2643.43</v>
      </c>
      <c r="AQ2730" s="52">
        <v>2746.68</v>
      </c>
      <c r="AR2730" s="52">
        <v>2672.69</v>
      </c>
      <c r="AS2730" s="52">
        <v>1797.3</v>
      </c>
      <c r="AT2730" s="52">
        <v>1424.25</v>
      </c>
      <c r="AU2730" s="52">
        <v>1422.98</v>
      </c>
      <c r="AV2730" s="52">
        <v>1721.66</v>
      </c>
      <c r="AW2730" s="52">
        <v>1707.37</v>
      </c>
      <c r="AX2730" s="52">
        <v>1891.53</v>
      </c>
      <c r="AY2730" s="52">
        <v>2055.17</v>
      </c>
      <c r="AZ2730" s="52">
        <v>2168.44</v>
      </c>
      <c r="BA2730" s="52">
        <v>2343.16</v>
      </c>
      <c r="BB2730" s="52">
        <v>2499.09</v>
      </c>
      <c r="BC2730">
        <v>2018</v>
      </c>
    </row>
    <row r="2731" spans="1:55" x14ac:dyDescent="0.25">
      <c r="A2731">
        <v>646</v>
      </c>
      <c r="B2731" t="s">
        <v>872</v>
      </c>
      <c r="C2731" t="s">
        <v>331</v>
      </c>
      <c r="D2731" t="s">
        <v>873</v>
      </c>
      <c r="E2731" t="s">
        <v>328</v>
      </c>
      <c r="F2731" t="s">
        <v>329</v>
      </c>
      <c r="G2731" t="s">
        <v>282</v>
      </c>
      <c r="I2731" t="s">
        <v>332</v>
      </c>
      <c r="J2731" t="s">
        <v>232</v>
      </c>
      <c r="K2731" t="s">
        <v>232</v>
      </c>
      <c r="L2731" t="s">
        <v>232</v>
      </c>
      <c r="M2731" t="s">
        <v>232</v>
      </c>
      <c r="N2731" t="s">
        <v>232</v>
      </c>
      <c r="O2731" t="s">
        <v>232</v>
      </c>
      <c r="P2731" t="s">
        <v>232</v>
      </c>
      <c r="Q2731" t="s">
        <v>232</v>
      </c>
      <c r="R2731" t="s">
        <v>232</v>
      </c>
      <c r="S2731" t="s">
        <v>232</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18.204999999999998</v>
      </c>
      <c r="AW2731">
        <v>17.866</v>
      </c>
      <c r="AX2731">
        <v>18.687000000000001</v>
      </c>
      <c r="AY2731">
        <v>19.135000000000002</v>
      </c>
      <c r="AZ2731">
        <v>19.059000000000001</v>
      </c>
      <c r="BA2731">
        <v>19.401</v>
      </c>
      <c r="BB2731">
        <v>19.387</v>
      </c>
      <c r="BC2731">
        <v>2018</v>
      </c>
    </row>
    <row r="2732" spans="1:55" x14ac:dyDescent="0.25">
      <c r="A2732">
        <v>646</v>
      </c>
      <c r="B2732" t="s">
        <v>872</v>
      </c>
      <c r="C2732" t="s">
        <v>333</v>
      </c>
      <c r="D2732" t="s">
        <v>873</v>
      </c>
      <c r="E2732" t="s">
        <v>334</v>
      </c>
      <c r="F2732" t="s">
        <v>335</v>
      </c>
      <c r="G2732" t="s">
        <v>229</v>
      </c>
      <c r="H2732" t="s">
        <v>230</v>
      </c>
      <c r="I2732" t="s">
        <v>878</v>
      </c>
      <c r="J2732" t="s">
        <v>232</v>
      </c>
      <c r="K2732" t="s">
        <v>232</v>
      </c>
      <c r="L2732" t="s">
        <v>232</v>
      </c>
      <c r="M2732" t="s">
        <v>232</v>
      </c>
      <c r="N2732" t="s">
        <v>232</v>
      </c>
      <c r="O2732" t="s">
        <v>232</v>
      </c>
      <c r="P2732" t="s">
        <v>232</v>
      </c>
      <c r="Q2732" t="s">
        <v>232</v>
      </c>
      <c r="R2732" t="s">
        <v>232</v>
      </c>
      <c r="S2732" t="s">
        <v>232</v>
      </c>
      <c r="T2732">
        <v>389.89600000000002</v>
      </c>
      <c r="U2732">
        <v>407.14</v>
      </c>
      <c r="V2732">
        <v>418.31900000000002</v>
      </c>
      <c r="W2732">
        <v>438.18700000000001</v>
      </c>
      <c r="X2732">
        <v>592.42399999999998</v>
      </c>
      <c r="Y2732">
        <v>660.90599999999995</v>
      </c>
      <c r="Z2732">
        <v>689.47900000000004</v>
      </c>
      <c r="AA2732">
        <v>983.22900000000004</v>
      </c>
      <c r="AB2732" s="52">
        <v>1281.5</v>
      </c>
      <c r="AC2732">
        <v>779.52700000000004</v>
      </c>
      <c r="AD2732">
        <v>779.87800000000004</v>
      </c>
      <c r="AE2732" s="52">
        <v>1023.99</v>
      </c>
      <c r="AF2732">
        <v>952.05399999999997</v>
      </c>
      <c r="AG2732">
        <v>802.44</v>
      </c>
      <c r="AH2732">
        <v>855.32</v>
      </c>
      <c r="AI2732" s="52">
        <v>1036.1500000000001</v>
      </c>
      <c r="AJ2732" s="52">
        <v>1122.1400000000001</v>
      </c>
      <c r="AK2732" s="52">
        <v>1155.8499999999999</v>
      </c>
      <c r="AL2732" s="52">
        <v>1314.59</v>
      </c>
      <c r="AM2732" s="52">
        <v>1296.72</v>
      </c>
      <c r="AN2732" s="52">
        <v>1642.09</v>
      </c>
      <c r="AO2732" s="52">
        <v>1865.71</v>
      </c>
      <c r="AP2732" s="52">
        <v>2099.54</v>
      </c>
      <c r="AQ2732" s="52">
        <v>3013.4</v>
      </c>
      <c r="AR2732" s="52">
        <v>2135.2199999999998</v>
      </c>
      <c r="AS2732" s="52">
        <v>1892.3</v>
      </c>
      <c r="AT2732" s="52">
        <v>1815.68</v>
      </c>
      <c r="AU2732" s="52">
        <v>1570.29</v>
      </c>
      <c r="AV2732" s="52">
        <v>1583.19</v>
      </c>
      <c r="AW2732" s="52">
        <v>1677.76</v>
      </c>
      <c r="AX2732" s="52">
        <v>1892.9</v>
      </c>
      <c r="AY2732" s="52">
        <v>1946.63</v>
      </c>
      <c r="AZ2732" s="52">
        <v>1871.6</v>
      </c>
      <c r="BA2732" s="52">
        <v>2048.36</v>
      </c>
      <c r="BB2732" s="52">
        <v>2173.92</v>
      </c>
      <c r="BC2732">
        <v>2018</v>
      </c>
    </row>
    <row r="2733" spans="1:55" x14ac:dyDescent="0.25">
      <c r="A2733">
        <v>646</v>
      </c>
      <c r="B2733" t="s">
        <v>872</v>
      </c>
      <c r="C2733" t="s">
        <v>336</v>
      </c>
      <c r="D2733" t="s">
        <v>873</v>
      </c>
      <c r="E2733" t="s">
        <v>334</v>
      </c>
      <c r="F2733" t="s">
        <v>335</v>
      </c>
      <c r="G2733" t="s">
        <v>282</v>
      </c>
      <c r="I2733" t="s">
        <v>337</v>
      </c>
      <c r="J2733" t="s">
        <v>232</v>
      </c>
      <c r="K2733" t="s">
        <v>232</v>
      </c>
      <c r="L2733" t="s">
        <v>232</v>
      </c>
      <c r="M2733" t="s">
        <v>232</v>
      </c>
      <c r="N2733" t="s">
        <v>232</v>
      </c>
      <c r="O2733" t="s">
        <v>232</v>
      </c>
      <c r="P2733" t="s">
        <v>232</v>
      </c>
      <c r="Q2733" t="s">
        <v>232</v>
      </c>
      <c r="R2733" t="s">
        <v>232</v>
      </c>
      <c r="S2733" t="s">
        <v>232</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16.741</v>
      </c>
      <c r="AW2733">
        <v>17.556000000000001</v>
      </c>
      <c r="AX2733">
        <v>18.7</v>
      </c>
      <c r="AY2733">
        <v>18.123999999999999</v>
      </c>
      <c r="AZ2733">
        <v>16.45</v>
      </c>
      <c r="BA2733">
        <v>16.96</v>
      </c>
      <c r="BB2733">
        <v>16.864000000000001</v>
      </c>
      <c r="BC2733">
        <v>2018</v>
      </c>
    </row>
    <row r="2734" spans="1:55" x14ac:dyDescent="0.25">
      <c r="A2734">
        <v>646</v>
      </c>
      <c r="B2734" t="s">
        <v>872</v>
      </c>
      <c r="C2734" t="s">
        <v>338</v>
      </c>
      <c r="D2734" t="s">
        <v>873</v>
      </c>
      <c r="E2734" t="s">
        <v>339</v>
      </c>
      <c r="F2734" t="s">
        <v>340</v>
      </c>
      <c r="G2734" t="s">
        <v>229</v>
      </c>
      <c r="H2734" t="s">
        <v>230</v>
      </c>
      <c r="I2734" t="s">
        <v>878</v>
      </c>
      <c r="J2734" t="s">
        <v>232</v>
      </c>
      <c r="K2734" t="s">
        <v>232</v>
      </c>
      <c r="L2734" t="s">
        <v>232</v>
      </c>
      <c r="M2734" t="s">
        <v>232</v>
      </c>
      <c r="N2734" t="s">
        <v>232</v>
      </c>
      <c r="O2734" t="s">
        <v>232</v>
      </c>
      <c r="P2734" t="s">
        <v>232</v>
      </c>
      <c r="Q2734" t="s">
        <v>232</v>
      </c>
      <c r="R2734" t="s">
        <v>232</v>
      </c>
      <c r="S2734" t="s">
        <v>232</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138.476</v>
      </c>
      <c r="AW2734">
        <v>29.611000000000001</v>
      </c>
      <c r="AX2734">
        <v>-1.3620000000000001</v>
      </c>
      <c r="AY2734">
        <v>108.539</v>
      </c>
      <c r="AZ2734">
        <v>296.84100000000001</v>
      </c>
      <c r="BA2734">
        <v>294.803</v>
      </c>
      <c r="BB2734">
        <v>325.17700000000002</v>
      </c>
      <c r="BC2734">
        <v>2018</v>
      </c>
    </row>
    <row r="2735" spans="1:55" x14ac:dyDescent="0.25">
      <c r="A2735">
        <v>646</v>
      </c>
      <c r="B2735" t="s">
        <v>872</v>
      </c>
      <c r="C2735" t="s">
        <v>341</v>
      </c>
      <c r="D2735" t="s">
        <v>873</v>
      </c>
      <c r="E2735" t="s">
        <v>339</v>
      </c>
      <c r="F2735" t="s">
        <v>340</v>
      </c>
      <c r="G2735" t="s">
        <v>282</v>
      </c>
      <c r="I2735" t="s">
        <v>342</v>
      </c>
      <c r="J2735" t="s">
        <v>232</v>
      </c>
      <c r="K2735" t="s">
        <v>232</v>
      </c>
      <c r="L2735" t="s">
        <v>232</v>
      </c>
      <c r="M2735" t="s">
        <v>232</v>
      </c>
      <c r="N2735" t="s">
        <v>232</v>
      </c>
      <c r="O2735" t="s">
        <v>232</v>
      </c>
      <c r="P2735" t="s">
        <v>232</v>
      </c>
      <c r="Q2735" t="s">
        <v>232</v>
      </c>
      <c r="R2735" t="s">
        <v>232</v>
      </c>
      <c r="S2735" t="s">
        <v>232</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1.464</v>
      </c>
      <c r="AW2735">
        <v>0.31</v>
      </c>
      <c r="AX2735">
        <v>-1.2999999999999999E-2</v>
      </c>
      <c r="AY2735">
        <v>1.0109999999999999</v>
      </c>
      <c r="AZ2735">
        <v>2.609</v>
      </c>
      <c r="BA2735">
        <v>2.4409999999999998</v>
      </c>
      <c r="BB2735">
        <v>2.5230000000000001</v>
      </c>
      <c r="BC2735">
        <v>2018</v>
      </c>
    </row>
    <row r="2736" spans="1:55" x14ac:dyDescent="0.25">
      <c r="A2736">
        <v>646</v>
      </c>
      <c r="B2736" t="s">
        <v>872</v>
      </c>
      <c r="C2736" t="s">
        <v>343</v>
      </c>
      <c r="D2736" t="s">
        <v>873</v>
      </c>
      <c r="E2736" t="s">
        <v>344</v>
      </c>
      <c r="F2736" t="s">
        <v>345</v>
      </c>
      <c r="G2736" t="s">
        <v>229</v>
      </c>
      <c r="H2736" t="s">
        <v>230</v>
      </c>
    </row>
    <row r="2737" spans="1:55" x14ac:dyDescent="0.25">
      <c r="A2737">
        <v>646</v>
      </c>
      <c r="B2737" t="s">
        <v>872</v>
      </c>
      <c r="C2737" t="s">
        <v>346</v>
      </c>
      <c r="D2737" t="s">
        <v>873</v>
      </c>
      <c r="E2737" t="s">
        <v>344</v>
      </c>
      <c r="F2737" t="s">
        <v>345</v>
      </c>
      <c r="G2737" t="s">
        <v>270</v>
      </c>
    </row>
    <row r="2738" spans="1:55" x14ac:dyDescent="0.25">
      <c r="A2738">
        <v>646</v>
      </c>
      <c r="B2738" t="s">
        <v>872</v>
      </c>
      <c r="C2738" t="s">
        <v>347</v>
      </c>
      <c r="D2738" t="s">
        <v>873</v>
      </c>
      <c r="E2738" t="s">
        <v>348</v>
      </c>
      <c r="F2738" t="s">
        <v>349</v>
      </c>
      <c r="G2738" t="s">
        <v>229</v>
      </c>
      <c r="H2738" t="s">
        <v>230</v>
      </c>
      <c r="I2738" t="s">
        <v>878</v>
      </c>
      <c r="J2738" t="s">
        <v>232</v>
      </c>
      <c r="K2738" t="s">
        <v>232</v>
      </c>
      <c r="L2738" t="s">
        <v>232</v>
      </c>
      <c r="M2738" t="s">
        <v>232</v>
      </c>
      <c r="N2738" t="s">
        <v>232</v>
      </c>
      <c r="O2738" t="s">
        <v>232</v>
      </c>
      <c r="P2738" t="s">
        <v>232</v>
      </c>
      <c r="Q2738" t="s">
        <v>232</v>
      </c>
      <c r="R2738" t="s">
        <v>232</v>
      </c>
      <c r="S2738" t="s">
        <v>232</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372.101</v>
      </c>
      <c r="AW2738">
        <v>280.245</v>
      </c>
      <c r="AX2738">
        <v>249.381</v>
      </c>
      <c r="AY2738">
        <v>364.10599999999999</v>
      </c>
      <c r="AZ2738">
        <v>550.49400000000003</v>
      </c>
      <c r="BA2738">
        <v>550.54</v>
      </c>
      <c r="BB2738">
        <v>587.91899999999998</v>
      </c>
      <c r="BC2738">
        <v>2018</v>
      </c>
    </row>
    <row r="2739" spans="1:55" x14ac:dyDescent="0.25">
      <c r="A2739">
        <v>646</v>
      </c>
      <c r="B2739" t="s">
        <v>872</v>
      </c>
      <c r="C2739" t="s">
        <v>350</v>
      </c>
      <c r="D2739" t="s">
        <v>873</v>
      </c>
      <c r="E2739" t="s">
        <v>348</v>
      </c>
      <c r="F2739" t="s">
        <v>349</v>
      </c>
      <c r="G2739" t="s">
        <v>282</v>
      </c>
      <c r="I2739" t="s">
        <v>351</v>
      </c>
      <c r="J2739" t="s">
        <v>232</v>
      </c>
      <c r="K2739" t="s">
        <v>232</v>
      </c>
      <c r="L2739" t="s">
        <v>232</v>
      </c>
      <c r="M2739" t="s">
        <v>232</v>
      </c>
      <c r="N2739" t="s">
        <v>232</v>
      </c>
      <c r="O2739" t="s">
        <v>232</v>
      </c>
      <c r="P2739" t="s">
        <v>232</v>
      </c>
      <c r="Q2739" t="s">
        <v>232</v>
      </c>
      <c r="R2739" t="s">
        <v>232</v>
      </c>
      <c r="S2739" t="s">
        <v>232</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3.9350000000000001</v>
      </c>
      <c r="AW2739">
        <v>2.9319999999999999</v>
      </c>
      <c r="AX2739">
        <v>2.464</v>
      </c>
      <c r="AY2739">
        <v>3.39</v>
      </c>
      <c r="AZ2739">
        <v>4.8380000000000001</v>
      </c>
      <c r="BA2739">
        <v>4.5579999999999998</v>
      </c>
      <c r="BB2739">
        <v>4.5609999999999999</v>
      </c>
      <c r="BC2739">
        <v>2018</v>
      </c>
    </row>
    <row r="2740" spans="1:55" x14ac:dyDescent="0.25">
      <c r="A2740">
        <v>646</v>
      </c>
      <c r="B2740" t="s">
        <v>872</v>
      </c>
      <c r="C2740" t="s">
        <v>352</v>
      </c>
      <c r="D2740" t="s">
        <v>873</v>
      </c>
      <c r="E2740" t="s">
        <v>353</v>
      </c>
      <c r="F2740" t="s">
        <v>354</v>
      </c>
      <c r="G2740" t="s">
        <v>229</v>
      </c>
      <c r="H2740" t="s">
        <v>230</v>
      </c>
    </row>
    <row r="2741" spans="1:55" x14ac:dyDescent="0.25">
      <c r="A2741">
        <v>646</v>
      </c>
      <c r="B2741" t="s">
        <v>872</v>
      </c>
      <c r="C2741" t="s">
        <v>355</v>
      </c>
      <c r="D2741" t="s">
        <v>873</v>
      </c>
      <c r="E2741" t="s">
        <v>353</v>
      </c>
      <c r="F2741" t="s">
        <v>354</v>
      </c>
      <c r="G2741" t="s">
        <v>282</v>
      </c>
    </row>
    <row r="2742" spans="1:55" x14ac:dyDescent="0.25">
      <c r="A2742">
        <v>646</v>
      </c>
      <c r="B2742" t="s">
        <v>872</v>
      </c>
      <c r="C2742" t="s">
        <v>356</v>
      </c>
      <c r="D2742" t="s">
        <v>873</v>
      </c>
      <c r="E2742" t="s">
        <v>357</v>
      </c>
      <c r="F2742" t="s">
        <v>358</v>
      </c>
      <c r="G2742" t="s">
        <v>229</v>
      </c>
      <c r="H2742" t="s">
        <v>230</v>
      </c>
      <c r="I2742" t="s">
        <v>878</v>
      </c>
      <c r="J2742" t="s">
        <v>232</v>
      </c>
      <c r="K2742" t="s">
        <v>232</v>
      </c>
      <c r="L2742" t="s">
        <v>232</v>
      </c>
      <c r="M2742" t="s">
        <v>232</v>
      </c>
      <c r="N2742" t="s">
        <v>232</v>
      </c>
      <c r="O2742" t="s">
        <v>232</v>
      </c>
      <c r="P2742" t="s">
        <v>232</v>
      </c>
      <c r="Q2742" t="s">
        <v>232</v>
      </c>
      <c r="R2742" t="s">
        <v>232</v>
      </c>
      <c r="S2742" t="s">
        <v>232</v>
      </c>
      <c r="T2742" s="52">
        <v>1553.09</v>
      </c>
      <c r="U2742" s="52">
        <v>1450.24</v>
      </c>
      <c r="V2742" s="52">
        <v>1385.13</v>
      </c>
      <c r="W2742" s="52">
        <v>1469.38</v>
      </c>
      <c r="X2742" s="52">
        <v>1765.84</v>
      </c>
      <c r="Y2742" s="52">
        <v>1933.66</v>
      </c>
      <c r="Z2742" s="52">
        <v>2002.22</v>
      </c>
      <c r="AA2742" s="52">
        <v>1888.53</v>
      </c>
      <c r="AB2742" s="52">
        <v>2466.9899999999998</v>
      </c>
      <c r="AC2742" s="52">
        <v>2234.4899999999998</v>
      </c>
      <c r="AD2742" s="52">
        <v>2785.53</v>
      </c>
      <c r="AE2742" s="52">
        <v>2979.26</v>
      </c>
      <c r="AF2742" s="52">
        <v>3000.62</v>
      </c>
      <c r="AG2742" s="52">
        <v>2652.47</v>
      </c>
      <c r="AH2742" s="52">
        <v>2470.86</v>
      </c>
      <c r="AI2742" s="52">
        <v>2461.02</v>
      </c>
      <c r="AJ2742" s="52">
        <v>2102.4299999999998</v>
      </c>
      <c r="AK2742" s="52">
        <v>2339.15</v>
      </c>
      <c r="AL2742" s="52">
        <v>1392.66</v>
      </c>
      <c r="AM2742" s="52">
        <v>1491.44</v>
      </c>
      <c r="AN2742" s="52">
        <v>1514.4</v>
      </c>
      <c r="AO2742" s="52">
        <v>1838.6</v>
      </c>
      <c r="AP2742" s="52">
        <v>1879.75</v>
      </c>
      <c r="AQ2742" s="52">
        <v>2703.86</v>
      </c>
      <c r="AR2742" s="52">
        <v>3061.68</v>
      </c>
      <c r="AS2742" s="52">
        <v>3801.31</v>
      </c>
      <c r="AT2742" s="52">
        <v>5335.31</v>
      </c>
      <c r="AU2742" s="52">
        <v>5430.53</v>
      </c>
      <c r="AV2742" s="52">
        <v>5503.36</v>
      </c>
      <c r="AW2742" s="52">
        <v>5588.89</v>
      </c>
      <c r="AX2742" s="52">
        <v>5642.43</v>
      </c>
      <c r="AY2742" s="52">
        <v>5565.95</v>
      </c>
      <c r="AZ2742" s="52">
        <v>5395.15</v>
      </c>
      <c r="BA2742" s="52">
        <v>5306.42</v>
      </c>
      <c r="BB2742" s="52">
        <v>5381.83</v>
      </c>
      <c r="BC2742">
        <v>2018</v>
      </c>
    </row>
    <row r="2743" spans="1:55" x14ac:dyDescent="0.25">
      <c r="A2743">
        <v>646</v>
      </c>
      <c r="B2743" t="s">
        <v>872</v>
      </c>
      <c r="C2743" t="s">
        <v>359</v>
      </c>
      <c r="D2743" t="s">
        <v>873</v>
      </c>
      <c r="E2743" t="s">
        <v>357</v>
      </c>
      <c r="F2743" t="s">
        <v>358</v>
      </c>
      <c r="G2743" t="s">
        <v>282</v>
      </c>
      <c r="I2743" t="s">
        <v>360</v>
      </c>
      <c r="J2743" t="s">
        <v>232</v>
      </c>
      <c r="K2743" t="s">
        <v>232</v>
      </c>
      <c r="L2743" t="s">
        <v>232</v>
      </c>
      <c r="M2743" t="s">
        <v>232</v>
      </c>
      <c r="N2743" t="s">
        <v>232</v>
      </c>
      <c r="O2743" t="s">
        <v>232</v>
      </c>
      <c r="P2743" t="s">
        <v>232</v>
      </c>
      <c r="Q2743" t="s">
        <v>232</v>
      </c>
      <c r="R2743" t="s">
        <v>232</v>
      </c>
      <c r="S2743" t="s">
        <v>232</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62.643999999999998</v>
      </c>
      <c r="AV2743">
        <v>58.194000000000003</v>
      </c>
      <c r="AW2743">
        <v>58.481999999999999</v>
      </c>
      <c r="AX2743">
        <v>55.743000000000002</v>
      </c>
      <c r="AY2743">
        <v>51.822000000000003</v>
      </c>
      <c r="AZ2743">
        <v>47.42</v>
      </c>
      <c r="BA2743">
        <v>43.936999999999998</v>
      </c>
      <c r="BB2743">
        <v>41.75</v>
      </c>
      <c r="BC2743">
        <v>2018</v>
      </c>
    </row>
    <row r="2744" spans="1:55" x14ac:dyDescent="0.25">
      <c r="A2744">
        <v>646</v>
      </c>
      <c r="B2744" t="s">
        <v>872</v>
      </c>
      <c r="C2744" t="s">
        <v>361</v>
      </c>
      <c r="D2744" t="s">
        <v>873</v>
      </c>
      <c r="E2744" t="s">
        <v>362</v>
      </c>
      <c r="F2744" t="s">
        <v>363</v>
      </c>
      <c r="G2744" t="s">
        <v>229</v>
      </c>
      <c r="H2744" t="s">
        <v>230</v>
      </c>
      <c r="I2744" t="s">
        <v>878</v>
      </c>
      <c r="J2744">
        <v>963.20500000000004</v>
      </c>
      <c r="K2744" s="52">
        <v>1117.08</v>
      </c>
      <c r="L2744" s="52">
        <v>1266.06</v>
      </c>
      <c r="M2744" s="52">
        <v>1405.67</v>
      </c>
      <c r="N2744" s="52">
        <v>1550.07</v>
      </c>
      <c r="O2744" s="52">
        <v>1678.29</v>
      </c>
      <c r="P2744" s="52">
        <v>1693.2</v>
      </c>
      <c r="Q2744" s="52">
        <v>1111.76</v>
      </c>
      <c r="R2744" s="52">
        <v>1214.95</v>
      </c>
      <c r="S2744" s="52">
        <v>1422.22</v>
      </c>
      <c r="T2744" s="52">
        <v>1725.76</v>
      </c>
      <c r="U2744" s="52">
        <v>1623.13</v>
      </c>
      <c r="V2744" s="52">
        <v>1576.33</v>
      </c>
      <c r="W2744" s="52">
        <v>1630.2</v>
      </c>
      <c r="X2744" s="52">
        <v>2477.83</v>
      </c>
      <c r="Y2744" s="52">
        <v>2635.85</v>
      </c>
      <c r="Z2744" s="52">
        <v>3101.85</v>
      </c>
      <c r="AA2744" s="52">
        <v>3310.89</v>
      </c>
      <c r="AB2744" s="52">
        <v>2816.67</v>
      </c>
      <c r="AC2744" s="52">
        <v>3057.34</v>
      </c>
      <c r="AD2744" s="52">
        <v>3842.28</v>
      </c>
      <c r="AE2744" s="52">
        <v>3679.03</v>
      </c>
      <c r="AF2744" s="52">
        <v>3701.27</v>
      </c>
      <c r="AG2744" s="52">
        <v>3776.24</v>
      </c>
      <c r="AH2744" s="52">
        <v>4097.53</v>
      </c>
      <c r="AI2744" s="52">
        <v>4989.26</v>
      </c>
      <c r="AJ2744" s="52">
        <v>5309.45</v>
      </c>
      <c r="AK2744" s="52">
        <v>5961.58</v>
      </c>
      <c r="AL2744" s="52">
        <v>6944.82</v>
      </c>
      <c r="AM2744" s="52">
        <v>5738.12</v>
      </c>
      <c r="AN2744" s="52">
        <v>7111.48</v>
      </c>
      <c r="AO2744" s="52">
        <v>8581.58</v>
      </c>
      <c r="AP2744" s="52">
        <v>8766.49</v>
      </c>
      <c r="AQ2744" s="52">
        <v>8690.52</v>
      </c>
      <c r="AR2744" s="52">
        <v>8988.33</v>
      </c>
      <c r="AS2744" s="52">
        <v>8503.4500000000007</v>
      </c>
      <c r="AT2744" s="52">
        <v>8310.6200000000008</v>
      </c>
      <c r="AU2744" s="52">
        <v>8668.89</v>
      </c>
      <c r="AV2744" s="52">
        <v>9456.86</v>
      </c>
      <c r="AW2744" s="52">
        <v>9556.5400000000009</v>
      </c>
      <c r="AX2744" s="52">
        <v>10122.23</v>
      </c>
      <c r="AY2744" s="52">
        <v>10740.48</v>
      </c>
      <c r="AZ2744" s="52">
        <v>11377.49</v>
      </c>
      <c r="BA2744" s="52">
        <v>12077.28</v>
      </c>
      <c r="BB2744" s="52">
        <v>12890.5</v>
      </c>
      <c r="BC2744">
        <v>2018</v>
      </c>
    </row>
    <row r="2745" spans="1:55" x14ac:dyDescent="0.25">
      <c r="A2745">
        <v>646</v>
      </c>
      <c r="B2745" t="s">
        <v>872</v>
      </c>
      <c r="C2745" t="s">
        <v>364</v>
      </c>
      <c r="D2745" t="s">
        <v>873</v>
      </c>
      <c r="E2745" t="s">
        <v>365</v>
      </c>
      <c r="F2745" t="s">
        <v>366</v>
      </c>
      <c r="G2745" t="s">
        <v>242</v>
      </c>
      <c r="H2745" t="s">
        <v>230</v>
      </c>
      <c r="I2745" t="s">
        <v>879</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3.371</v>
      </c>
      <c r="AM2745">
        <v>0.53900000000000003</v>
      </c>
      <c r="AN2745">
        <v>2.1440000000000001</v>
      </c>
      <c r="AO2745">
        <v>4.3719999999999999</v>
      </c>
      <c r="AP2745">
        <v>3.0739999999999998</v>
      </c>
      <c r="AQ2745">
        <v>1.282</v>
      </c>
      <c r="AR2745">
        <v>1.3759999999999999</v>
      </c>
      <c r="AS2745">
        <v>-0.80100000000000005</v>
      </c>
      <c r="AT2745">
        <v>-1.389</v>
      </c>
      <c r="AU2745">
        <v>-0.65200000000000002</v>
      </c>
      <c r="AV2745">
        <v>-0.33200000000000002</v>
      </c>
      <c r="AW2745">
        <v>-0.59499999999999997</v>
      </c>
      <c r="AX2745">
        <v>-0.21199999999999999</v>
      </c>
      <c r="AY2745">
        <v>6.0000000000000001E-3</v>
      </c>
      <c r="AZ2745">
        <v>0.64400000000000002</v>
      </c>
      <c r="BA2745">
        <v>0.67300000000000004</v>
      </c>
      <c r="BB2745">
        <v>0.69499999999999995</v>
      </c>
      <c r="BC2745">
        <v>2017</v>
      </c>
    </row>
    <row r="2746" spans="1:55" x14ac:dyDescent="0.25">
      <c r="A2746">
        <v>646</v>
      </c>
      <c r="B2746" t="s">
        <v>872</v>
      </c>
      <c r="C2746" t="s">
        <v>368</v>
      </c>
      <c r="D2746" t="s">
        <v>873</v>
      </c>
      <c r="E2746" t="s">
        <v>365</v>
      </c>
      <c r="F2746" t="s">
        <v>366</v>
      </c>
      <c r="G2746" t="s">
        <v>282</v>
      </c>
      <c r="I2746" t="s">
        <v>369</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10.302</v>
      </c>
      <c r="AF2746">
        <v>6.3460000000000001</v>
      </c>
      <c r="AG2746">
        <v>11.766999999999999</v>
      </c>
      <c r="AH2746">
        <v>11.907</v>
      </c>
      <c r="AI2746">
        <v>20.93</v>
      </c>
      <c r="AJ2746">
        <v>17.670000000000002</v>
      </c>
      <c r="AK2746">
        <v>13.653</v>
      </c>
      <c r="AL2746">
        <v>21.632999999999999</v>
      </c>
      <c r="AM2746">
        <v>4.4219999999999997</v>
      </c>
      <c r="AN2746">
        <v>14.904</v>
      </c>
      <c r="AO2746">
        <v>24.015999999999998</v>
      </c>
      <c r="AP2746">
        <v>17.89</v>
      </c>
      <c r="AQ2746">
        <v>7.2880000000000003</v>
      </c>
      <c r="AR2746">
        <v>7.5570000000000004</v>
      </c>
      <c r="AS2746">
        <v>-5.5709999999999997</v>
      </c>
      <c r="AT2746">
        <v>-9.9079999999999995</v>
      </c>
      <c r="AU2746">
        <v>-4.3689999999999998</v>
      </c>
      <c r="AV2746">
        <v>-1.9470000000000001</v>
      </c>
      <c r="AW2746">
        <v>-3.5590000000000002</v>
      </c>
      <c r="AX2746">
        <v>-1.1879999999999999</v>
      </c>
      <c r="AY2746">
        <v>3.3000000000000002E-2</v>
      </c>
      <c r="AZ2746">
        <v>3.165</v>
      </c>
      <c r="BA2746">
        <v>3.1019999999999999</v>
      </c>
      <c r="BB2746">
        <v>2.9790000000000001</v>
      </c>
      <c r="BC2746">
        <v>2017</v>
      </c>
    </row>
    <row r="2747" spans="1:55" x14ac:dyDescent="0.25">
      <c r="A2747">
        <v>648</v>
      </c>
      <c r="B2747" t="s">
        <v>880</v>
      </c>
      <c r="C2747" t="s">
        <v>225</v>
      </c>
      <c r="D2747" t="s">
        <v>881</v>
      </c>
      <c r="E2747" t="s">
        <v>227</v>
      </c>
      <c r="F2747" t="s">
        <v>228</v>
      </c>
      <c r="G2747" t="s">
        <v>229</v>
      </c>
      <c r="H2747" t="s">
        <v>230</v>
      </c>
      <c r="I2747" t="s">
        <v>882</v>
      </c>
      <c r="J2747">
        <v>16.928000000000001</v>
      </c>
      <c r="K2747">
        <v>15.316000000000001</v>
      </c>
      <c r="L2747">
        <v>18.495000000000001</v>
      </c>
      <c r="M2747">
        <v>20.995000000000001</v>
      </c>
      <c r="N2747">
        <v>19.396000000000001</v>
      </c>
      <c r="O2747">
        <v>20.103000000000002</v>
      </c>
      <c r="P2747">
        <v>20.579000000000001</v>
      </c>
      <c r="Q2747">
        <v>21.155000000000001</v>
      </c>
      <c r="R2747">
        <v>21.515000000000001</v>
      </c>
      <c r="S2747">
        <v>22.446999999999999</v>
      </c>
      <c r="T2747">
        <v>23.725000000000001</v>
      </c>
      <c r="U2747">
        <v>24.239000000000001</v>
      </c>
      <c r="V2747">
        <v>24.666</v>
      </c>
      <c r="W2747">
        <v>25.611000000000001</v>
      </c>
      <c r="X2747">
        <v>24.741</v>
      </c>
      <c r="Y2747">
        <v>25.562999999999999</v>
      </c>
      <c r="Z2747">
        <v>26.306000000000001</v>
      </c>
      <c r="AA2747">
        <v>26.678000000000001</v>
      </c>
      <c r="AB2747">
        <v>28.411999999999999</v>
      </c>
      <c r="AC2747">
        <v>30.23</v>
      </c>
      <c r="AD2747">
        <v>31.901</v>
      </c>
      <c r="AE2747">
        <v>33.735999999999997</v>
      </c>
      <c r="AF2747">
        <v>32.640999999999998</v>
      </c>
      <c r="AG2747">
        <v>34.884</v>
      </c>
      <c r="AH2747">
        <v>37.341999999999999</v>
      </c>
      <c r="AI2747">
        <v>36.966999999999999</v>
      </c>
      <c r="AJ2747">
        <v>37.378999999999998</v>
      </c>
      <c r="AK2747">
        <v>38.694000000000003</v>
      </c>
      <c r="AL2747">
        <v>40.914000000000001</v>
      </c>
      <c r="AM2747">
        <v>43.561</v>
      </c>
      <c r="AN2747">
        <v>46.402000000000001</v>
      </c>
      <c r="AO2747">
        <v>44.396999999999998</v>
      </c>
      <c r="AP2747">
        <v>46.904000000000003</v>
      </c>
      <c r="AQ2747">
        <v>49.155999999999999</v>
      </c>
      <c r="AR2747">
        <v>48.692999999999998</v>
      </c>
      <c r="AS2747">
        <v>51.551000000000002</v>
      </c>
      <c r="AT2747">
        <v>51.76</v>
      </c>
      <c r="AU2747">
        <v>54.119</v>
      </c>
      <c r="AV2747">
        <v>57.691000000000003</v>
      </c>
      <c r="AW2747">
        <v>60.802999999999997</v>
      </c>
      <c r="AX2747">
        <v>63.991999999999997</v>
      </c>
      <c r="AY2747">
        <v>67.206999999999994</v>
      </c>
      <c r="AZ2747">
        <v>70.444000000000003</v>
      </c>
      <c r="BA2747">
        <v>73.837000000000003</v>
      </c>
      <c r="BB2747">
        <v>77.367000000000004</v>
      </c>
      <c r="BC2747">
        <v>2018</v>
      </c>
    </row>
    <row r="2748" spans="1:55" x14ac:dyDescent="0.25">
      <c r="A2748">
        <v>648</v>
      </c>
      <c r="B2748" t="s">
        <v>880</v>
      </c>
      <c r="C2748" t="s">
        <v>233</v>
      </c>
      <c r="D2748" t="s">
        <v>881</v>
      </c>
      <c r="E2748" t="s">
        <v>227</v>
      </c>
      <c r="F2748" t="s">
        <v>234</v>
      </c>
      <c r="G2748" t="s">
        <v>235</v>
      </c>
      <c r="I2748" t="s">
        <v>236</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-1.004</v>
      </c>
      <c r="AJ2748">
        <v>1.115</v>
      </c>
      <c r="AK2748">
        <v>3.5179999999999998</v>
      </c>
      <c r="AL2748">
        <v>5.7370000000000001</v>
      </c>
      <c r="AM2748">
        <v>6.47</v>
      </c>
      <c r="AN2748">
        <v>6.5209999999999999</v>
      </c>
      <c r="AO2748">
        <v>-4.3220000000000001</v>
      </c>
      <c r="AP2748">
        <v>5.6470000000000002</v>
      </c>
      <c r="AQ2748">
        <v>4.8010000000000002</v>
      </c>
      <c r="AR2748">
        <v>-0.94</v>
      </c>
      <c r="AS2748">
        <v>5.8680000000000003</v>
      </c>
      <c r="AT2748">
        <v>0.40600000000000003</v>
      </c>
      <c r="AU2748">
        <v>4.5579999999999998</v>
      </c>
      <c r="AV2748">
        <v>6.6</v>
      </c>
      <c r="AW2748">
        <v>5.3949999999999996</v>
      </c>
      <c r="AX2748">
        <v>5.2450000000000001</v>
      </c>
      <c r="AY2748">
        <v>5.0229999999999997</v>
      </c>
      <c r="AZ2748">
        <v>4.8159999999999998</v>
      </c>
      <c r="BA2748">
        <v>4.8170000000000002</v>
      </c>
      <c r="BB2748">
        <v>4.7809999999999997</v>
      </c>
      <c r="BC2748">
        <v>2018</v>
      </c>
    </row>
    <row r="2749" spans="1:55" x14ac:dyDescent="0.25">
      <c r="A2749">
        <v>648</v>
      </c>
      <c r="B2749" t="s">
        <v>880</v>
      </c>
      <c r="C2749" t="s">
        <v>237</v>
      </c>
      <c r="D2749" t="s">
        <v>881</v>
      </c>
      <c r="E2749" t="s">
        <v>238</v>
      </c>
      <c r="F2749" t="s">
        <v>239</v>
      </c>
      <c r="G2749" t="s">
        <v>229</v>
      </c>
      <c r="H2749" t="s">
        <v>230</v>
      </c>
      <c r="I2749" t="s">
        <v>882</v>
      </c>
      <c r="J2749">
        <v>1.087</v>
      </c>
      <c r="K2749">
        <v>1.1910000000000001</v>
      </c>
      <c r="L2749">
        <v>1.3049999999999999</v>
      </c>
      <c r="M2749">
        <v>1.5149999999999999</v>
      </c>
      <c r="N2749">
        <v>1.5449999999999999</v>
      </c>
      <c r="O2749">
        <v>1.9550000000000001</v>
      </c>
      <c r="P2749">
        <v>2.7130000000000001</v>
      </c>
      <c r="Q2749">
        <v>3.7160000000000002</v>
      </c>
      <c r="R2749">
        <v>4.0890000000000004</v>
      </c>
      <c r="S2749">
        <v>4.8570000000000002</v>
      </c>
      <c r="T2749">
        <v>5.9180000000000001</v>
      </c>
      <c r="U2749">
        <v>6.9210000000000003</v>
      </c>
      <c r="V2749">
        <v>7.6040000000000001</v>
      </c>
      <c r="W2749">
        <v>8.3450000000000006</v>
      </c>
      <c r="X2749">
        <v>8.6869999999999994</v>
      </c>
      <c r="Y2749">
        <v>9.0440000000000005</v>
      </c>
      <c r="Z2749">
        <v>9.69</v>
      </c>
      <c r="AA2749">
        <v>10.452</v>
      </c>
      <c r="AB2749">
        <v>11.2</v>
      </c>
      <c r="AC2749">
        <v>12.307</v>
      </c>
      <c r="AD2749">
        <v>13.458</v>
      </c>
      <c r="AE2749">
        <v>16.393000000000001</v>
      </c>
      <c r="AF2749">
        <v>18.414000000000001</v>
      </c>
      <c r="AG2749">
        <v>25.067</v>
      </c>
      <c r="AH2749">
        <v>30.111000000000001</v>
      </c>
      <c r="AI2749">
        <v>30.791</v>
      </c>
      <c r="AJ2749">
        <v>30.048999999999999</v>
      </c>
      <c r="AK2749">
        <v>31.684999999999999</v>
      </c>
      <c r="AL2749">
        <v>35.795000000000002</v>
      </c>
      <c r="AM2749">
        <v>39.643999999999998</v>
      </c>
      <c r="AN2749">
        <v>45.671999999999997</v>
      </c>
      <c r="AO2749">
        <v>41.177</v>
      </c>
      <c r="AP2749">
        <v>45.646000000000001</v>
      </c>
      <c r="AQ2749">
        <v>49.155999999999999</v>
      </c>
      <c r="AR2749">
        <v>52.545000000000002</v>
      </c>
      <c r="AS2749">
        <v>59.26</v>
      </c>
      <c r="AT2749">
        <v>63.295000000000002</v>
      </c>
      <c r="AU2749">
        <v>69.42</v>
      </c>
      <c r="AV2749">
        <v>78.238</v>
      </c>
      <c r="AW2749">
        <v>87.24</v>
      </c>
      <c r="AX2749">
        <v>96.811000000000007</v>
      </c>
      <c r="AY2749">
        <v>106.563</v>
      </c>
      <c r="AZ2749">
        <v>116.622</v>
      </c>
      <c r="BA2749">
        <v>127.63200000000001</v>
      </c>
      <c r="BB2749">
        <v>139.63300000000001</v>
      </c>
      <c r="BC2749">
        <v>2018</v>
      </c>
    </row>
    <row r="2750" spans="1:55" x14ac:dyDescent="0.25">
      <c r="A2750">
        <v>648</v>
      </c>
      <c r="B2750" t="s">
        <v>880</v>
      </c>
      <c r="C2750" t="s">
        <v>240</v>
      </c>
      <c r="D2750" t="s">
        <v>881</v>
      </c>
      <c r="E2750" t="s">
        <v>238</v>
      </c>
      <c r="F2750" t="s">
        <v>241</v>
      </c>
      <c r="G2750" t="s">
        <v>242</v>
      </c>
      <c r="H2750" t="s">
        <v>230</v>
      </c>
      <c r="I2750" t="s">
        <v>243</v>
      </c>
      <c r="J2750">
        <v>0.63100000000000001</v>
      </c>
      <c r="K2750">
        <v>0.60399999999999998</v>
      </c>
      <c r="L2750">
        <v>0.57099999999999995</v>
      </c>
      <c r="M2750">
        <v>0.57399999999999995</v>
      </c>
      <c r="N2750">
        <v>0.41299999999999998</v>
      </c>
      <c r="O2750">
        <v>0.502</v>
      </c>
      <c r="P2750">
        <v>0.39200000000000002</v>
      </c>
      <c r="Q2750">
        <v>0.52500000000000002</v>
      </c>
      <c r="R2750">
        <v>0.61</v>
      </c>
      <c r="S2750">
        <v>0.64</v>
      </c>
      <c r="T2750">
        <v>0.751</v>
      </c>
      <c r="U2750">
        <v>0.79300000000000004</v>
      </c>
      <c r="V2750">
        <v>0.85499999999999998</v>
      </c>
      <c r="W2750">
        <v>0.91600000000000004</v>
      </c>
      <c r="X2750">
        <v>0.90700000000000003</v>
      </c>
      <c r="Y2750">
        <v>0.94799999999999995</v>
      </c>
      <c r="Z2750">
        <v>0.98899999999999999</v>
      </c>
      <c r="AA2750">
        <v>1.0249999999999999</v>
      </c>
      <c r="AB2750">
        <v>1.052</v>
      </c>
      <c r="AC2750">
        <v>1.08</v>
      </c>
      <c r="AD2750">
        <v>1.052</v>
      </c>
      <c r="AE2750">
        <v>1.0449999999999999</v>
      </c>
      <c r="AF2750">
        <v>0.92400000000000004</v>
      </c>
      <c r="AG2750">
        <v>0.879</v>
      </c>
      <c r="AH2750">
        <v>1.0029999999999999</v>
      </c>
      <c r="AI2750">
        <v>1.0780000000000001</v>
      </c>
      <c r="AJ2750">
        <v>1.071</v>
      </c>
      <c r="AK2750">
        <v>1.274</v>
      </c>
      <c r="AL2750">
        <v>1.613</v>
      </c>
      <c r="AM2750">
        <v>1.488</v>
      </c>
      <c r="AN2750">
        <v>1.63</v>
      </c>
      <c r="AO2750">
        <v>1.3979999999999999</v>
      </c>
      <c r="AP2750">
        <v>1.423</v>
      </c>
      <c r="AQ2750">
        <v>1.367</v>
      </c>
      <c r="AR2750">
        <v>1.2589999999999999</v>
      </c>
      <c r="AS2750">
        <v>1.37</v>
      </c>
      <c r="AT2750">
        <v>1.4450000000000001</v>
      </c>
      <c r="AU2750">
        <v>1.4830000000000001</v>
      </c>
      <c r="AV2750">
        <v>1.617</v>
      </c>
      <c r="AW2750">
        <v>1.7410000000000001</v>
      </c>
      <c r="AX2750">
        <v>1.87</v>
      </c>
      <c r="AY2750">
        <v>1.992</v>
      </c>
      <c r="AZ2750">
        <v>2.121</v>
      </c>
      <c r="BA2750">
        <v>2.2490000000000001</v>
      </c>
      <c r="BB2750">
        <v>2.3849999999999998</v>
      </c>
      <c r="BC2750">
        <v>2018</v>
      </c>
    </row>
    <row r="2751" spans="1:55" x14ac:dyDescent="0.25">
      <c r="A2751">
        <v>648</v>
      </c>
      <c r="B2751" t="s">
        <v>880</v>
      </c>
      <c r="C2751" t="s">
        <v>244</v>
      </c>
      <c r="D2751" t="s">
        <v>881</v>
      </c>
      <c r="E2751" t="s">
        <v>238</v>
      </c>
      <c r="F2751" t="s">
        <v>245</v>
      </c>
      <c r="G2751" t="s">
        <v>246</v>
      </c>
      <c r="H2751" t="s">
        <v>230</v>
      </c>
      <c r="I2751" t="s">
        <v>243</v>
      </c>
      <c r="J2751">
        <v>0.68100000000000005</v>
      </c>
      <c r="K2751">
        <v>0.67400000000000004</v>
      </c>
      <c r="L2751">
        <v>0.86399999999999999</v>
      </c>
      <c r="M2751">
        <v>1.02</v>
      </c>
      <c r="N2751">
        <v>0.97599999999999998</v>
      </c>
      <c r="O2751">
        <v>1.0429999999999999</v>
      </c>
      <c r="P2751">
        <v>1.0900000000000001</v>
      </c>
      <c r="Q2751">
        <v>1.1479999999999999</v>
      </c>
      <c r="R2751">
        <v>1.208</v>
      </c>
      <c r="S2751">
        <v>1.31</v>
      </c>
      <c r="T2751">
        <v>1.4370000000000001</v>
      </c>
      <c r="U2751">
        <v>1.5169999999999999</v>
      </c>
      <c r="V2751">
        <v>1.579</v>
      </c>
      <c r="W2751">
        <v>1.679</v>
      </c>
      <c r="X2751">
        <v>1.6559999999999999</v>
      </c>
      <c r="Y2751">
        <v>1.7470000000000001</v>
      </c>
      <c r="Z2751">
        <v>1.831</v>
      </c>
      <c r="AA2751">
        <v>1.889</v>
      </c>
      <c r="AB2751">
        <v>2.0339999999999998</v>
      </c>
      <c r="AC2751">
        <v>2.1960000000000002</v>
      </c>
      <c r="AD2751">
        <v>2.3690000000000002</v>
      </c>
      <c r="AE2751">
        <v>2.56</v>
      </c>
      <c r="AF2751">
        <v>2.516</v>
      </c>
      <c r="AG2751">
        <v>2.7389999999999999</v>
      </c>
      <c r="AH2751">
        <v>3.0110000000000001</v>
      </c>
      <c r="AI2751">
        <v>3.0739999999999998</v>
      </c>
      <c r="AJ2751">
        <v>3.202</v>
      </c>
      <c r="AK2751">
        <v>3.4039999999999999</v>
      </c>
      <c r="AL2751">
        <v>3.669</v>
      </c>
      <c r="AM2751">
        <v>3.9359999999999999</v>
      </c>
      <c r="AN2751">
        <v>4.242</v>
      </c>
      <c r="AO2751">
        <v>4.1429999999999998</v>
      </c>
      <c r="AP2751">
        <v>4.4610000000000003</v>
      </c>
      <c r="AQ2751">
        <v>4.7569999999999997</v>
      </c>
      <c r="AR2751">
        <v>4.8019999999999996</v>
      </c>
      <c r="AS2751">
        <v>5.1379999999999999</v>
      </c>
      <c r="AT2751">
        <v>5.2149999999999999</v>
      </c>
      <c r="AU2751">
        <v>5.556</v>
      </c>
      <c r="AV2751">
        <v>6.0570000000000004</v>
      </c>
      <c r="AW2751">
        <v>6.4969999999999999</v>
      </c>
      <c r="AX2751">
        <v>6.98</v>
      </c>
      <c r="AY2751">
        <v>7.4829999999999997</v>
      </c>
      <c r="AZ2751">
        <v>8.0060000000000002</v>
      </c>
      <c r="BA2751">
        <v>8.5660000000000007</v>
      </c>
      <c r="BB2751">
        <v>9.1630000000000003</v>
      </c>
      <c r="BC2751">
        <v>2018</v>
      </c>
    </row>
    <row r="2752" spans="1:55" x14ac:dyDescent="0.25">
      <c r="A2752">
        <v>648</v>
      </c>
      <c r="B2752" t="s">
        <v>880</v>
      </c>
      <c r="C2752" t="s">
        <v>247</v>
      </c>
      <c r="D2752" t="s">
        <v>881</v>
      </c>
      <c r="E2752" t="s">
        <v>248</v>
      </c>
      <c r="F2752" t="s">
        <v>249</v>
      </c>
      <c r="G2752" t="s">
        <v>250</v>
      </c>
      <c r="I2752" t="s">
        <v>251</v>
      </c>
      <c r="J2752">
        <v>6.42</v>
      </c>
      <c r="K2752">
        <v>7.7759999999999998</v>
      </c>
      <c r="L2752">
        <v>7.0570000000000004</v>
      </c>
      <c r="M2752">
        <v>7.2149999999999999</v>
      </c>
      <c r="N2752">
        <v>7.9649999999999999</v>
      </c>
      <c r="O2752">
        <v>9.7249999999999996</v>
      </c>
      <c r="P2752">
        <v>13.186</v>
      </c>
      <c r="Q2752">
        <v>17.564</v>
      </c>
      <c r="R2752">
        <v>19.007000000000001</v>
      </c>
      <c r="S2752">
        <v>21.635999999999999</v>
      </c>
      <c r="T2752">
        <v>24.946000000000002</v>
      </c>
      <c r="U2752">
        <v>28.555</v>
      </c>
      <c r="V2752">
        <v>30.827999999999999</v>
      </c>
      <c r="W2752">
        <v>32.582000000000001</v>
      </c>
      <c r="X2752">
        <v>35.110999999999997</v>
      </c>
      <c r="Y2752">
        <v>35.380000000000003</v>
      </c>
      <c r="Z2752">
        <v>36.837000000000003</v>
      </c>
      <c r="AA2752">
        <v>39.177999999999997</v>
      </c>
      <c r="AB2752">
        <v>39.417999999999999</v>
      </c>
      <c r="AC2752">
        <v>40.71</v>
      </c>
      <c r="AD2752">
        <v>42.188000000000002</v>
      </c>
      <c r="AE2752">
        <v>48.591000000000001</v>
      </c>
      <c r="AF2752">
        <v>56.414000000000001</v>
      </c>
      <c r="AG2752">
        <v>71.858000000000004</v>
      </c>
      <c r="AH2752">
        <v>80.635000000000005</v>
      </c>
      <c r="AI2752">
        <v>83.293000000000006</v>
      </c>
      <c r="AJ2752">
        <v>80.388999999999996</v>
      </c>
      <c r="AK2752">
        <v>81.885000000000005</v>
      </c>
      <c r="AL2752">
        <v>87.489000000000004</v>
      </c>
      <c r="AM2752">
        <v>91.007000000000005</v>
      </c>
      <c r="AN2752">
        <v>98.426000000000002</v>
      </c>
      <c r="AO2752">
        <v>92.748000000000005</v>
      </c>
      <c r="AP2752">
        <v>97.317999999999998</v>
      </c>
      <c r="AQ2752">
        <v>100</v>
      </c>
      <c r="AR2752">
        <v>107.90900000000001</v>
      </c>
      <c r="AS2752">
        <v>114.955</v>
      </c>
      <c r="AT2752">
        <v>122.285</v>
      </c>
      <c r="AU2752">
        <v>128.273</v>
      </c>
      <c r="AV2752">
        <v>135.61500000000001</v>
      </c>
      <c r="AW2752">
        <v>143.47900000000001</v>
      </c>
      <c r="AX2752">
        <v>151.286</v>
      </c>
      <c r="AY2752">
        <v>158.56</v>
      </c>
      <c r="AZ2752">
        <v>165.554</v>
      </c>
      <c r="BA2752">
        <v>172.857</v>
      </c>
      <c r="BB2752">
        <v>180.482</v>
      </c>
      <c r="BC2752">
        <v>2018</v>
      </c>
    </row>
    <row r="2753" spans="1:55" x14ac:dyDescent="0.25">
      <c r="A2753">
        <v>648</v>
      </c>
      <c r="B2753" t="s">
        <v>880</v>
      </c>
      <c r="C2753" t="s">
        <v>252</v>
      </c>
      <c r="D2753" t="s">
        <v>881</v>
      </c>
      <c r="E2753" t="s">
        <v>253</v>
      </c>
      <c r="F2753" t="s">
        <v>254</v>
      </c>
      <c r="G2753" t="s">
        <v>229</v>
      </c>
      <c r="H2753" t="s">
        <v>220</v>
      </c>
      <c r="I2753" t="s">
        <v>255</v>
      </c>
      <c r="J2753" s="52">
        <v>29968.32</v>
      </c>
      <c r="K2753" s="52">
        <v>25537.759999999998</v>
      </c>
      <c r="L2753" s="52">
        <v>29738.92</v>
      </c>
      <c r="M2753" s="52">
        <v>32460.91</v>
      </c>
      <c r="N2753" s="52">
        <v>28809.14</v>
      </c>
      <c r="O2753" s="52">
        <v>28687.16</v>
      </c>
      <c r="P2753" s="52">
        <v>28211.4</v>
      </c>
      <c r="Q2753" s="52">
        <v>27861.85</v>
      </c>
      <c r="R2753" s="52">
        <v>27222.78</v>
      </c>
      <c r="S2753" s="52">
        <v>27285.93</v>
      </c>
      <c r="T2753" s="52">
        <v>27706.91</v>
      </c>
      <c r="U2753" s="52">
        <v>27194.03</v>
      </c>
      <c r="V2753" s="52">
        <v>26586.18</v>
      </c>
      <c r="W2753" s="52">
        <v>26078.41</v>
      </c>
      <c r="X2753" s="52">
        <v>24348.63</v>
      </c>
      <c r="Y2753" s="52">
        <v>24396.46</v>
      </c>
      <c r="Z2753" s="52">
        <v>24374.16</v>
      </c>
      <c r="AA2753" s="52">
        <v>23647.37</v>
      </c>
      <c r="AB2753" s="52">
        <v>24473.54</v>
      </c>
      <c r="AC2753" s="52">
        <v>25288.57</v>
      </c>
      <c r="AD2753" s="52">
        <v>25896.68</v>
      </c>
      <c r="AE2753" s="52">
        <v>26553.37</v>
      </c>
      <c r="AF2753" s="52">
        <v>24890.81</v>
      </c>
      <c r="AG2753" s="52">
        <v>25760.23</v>
      </c>
      <c r="AH2753" s="52">
        <v>26700.19</v>
      </c>
      <c r="AI2753" s="52">
        <v>25596.98</v>
      </c>
      <c r="AJ2753" s="52">
        <v>25069.69</v>
      </c>
      <c r="AK2753" s="52">
        <v>25140.58</v>
      </c>
      <c r="AL2753" s="52">
        <v>25755.360000000001</v>
      </c>
      <c r="AM2753" s="52">
        <v>26569</v>
      </c>
      <c r="AN2753" s="52">
        <v>27421.97</v>
      </c>
      <c r="AO2753" s="52">
        <v>25422.31</v>
      </c>
      <c r="AP2753" s="52">
        <v>26026.95</v>
      </c>
      <c r="AQ2753" s="52">
        <v>26437.32</v>
      </c>
      <c r="AR2753" s="52">
        <v>25389.53</v>
      </c>
      <c r="AS2753" s="52">
        <v>26067.49</v>
      </c>
      <c r="AT2753" s="52">
        <v>25391.15</v>
      </c>
      <c r="AU2753" s="52">
        <v>25735.360000000001</v>
      </c>
      <c r="AV2753" s="52">
        <v>26593.73</v>
      </c>
      <c r="AW2753" s="52">
        <v>27170.12</v>
      </c>
      <c r="AX2753" s="52">
        <v>27719.45</v>
      </c>
      <c r="AY2753" s="52">
        <v>28220.37</v>
      </c>
      <c r="AZ2753" s="52">
        <v>28673.53</v>
      </c>
      <c r="BA2753" s="52">
        <v>29134.28</v>
      </c>
      <c r="BB2753" s="52">
        <v>29592.28</v>
      </c>
      <c r="BC2753">
        <v>2017</v>
      </c>
    </row>
    <row r="2754" spans="1:55" x14ac:dyDescent="0.25">
      <c r="A2754">
        <v>648</v>
      </c>
      <c r="B2754" t="s">
        <v>880</v>
      </c>
      <c r="C2754" t="s">
        <v>256</v>
      </c>
      <c r="D2754" t="s">
        <v>881</v>
      </c>
      <c r="E2754" t="s">
        <v>253</v>
      </c>
      <c r="F2754" t="s">
        <v>257</v>
      </c>
      <c r="G2754" t="s">
        <v>258</v>
      </c>
      <c r="H2754" t="s">
        <v>220</v>
      </c>
      <c r="I2754" t="s">
        <v>255</v>
      </c>
      <c r="J2754" s="52">
        <v>2796.61</v>
      </c>
      <c r="K2754" s="52">
        <v>2383.16</v>
      </c>
      <c r="L2754" s="52">
        <v>2775.21</v>
      </c>
      <c r="M2754" s="52">
        <v>3029.22</v>
      </c>
      <c r="N2754" s="52">
        <v>2688.44</v>
      </c>
      <c r="O2754" s="52">
        <v>2677.06</v>
      </c>
      <c r="P2754" s="52">
        <v>2632.66</v>
      </c>
      <c r="Q2754" s="52">
        <v>2600.04</v>
      </c>
      <c r="R2754" s="52">
        <v>2540.4</v>
      </c>
      <c r="S2754" s="52">
        <v>2546.3000000000002</v>
      </c>
      <c r="T2754" s="52">
        <v>2585.58</v>
      </c>
      <c r="U2754" s="52">
        <v>2537.7199999999998</v>
      </c>
      <c r="V2754" s="52">
        <v>2481</v>
      </c>
      <c r="W2754" s="52">
        <v>2433.61</v>
      </c>
      <c r="X2754" s="52">
        <v>2272.19</v>
      </c>
      <c r="Y2754" s="52">
        <v>2276.65</v>
      </c>
      <c r="Z2754" s="52">
        <v>2274.5700000000002</v>
      </c>
      <c r="AA2754" s="52">
        <v>2206.75</v>
      </c>
      <c r="AB2754" s="52">
        <v>2283.85</v>
      </c>
      <c r="AC2754" s="52">
        <v>2359.91</v>
      </c>
      <c r="AD2754" s="52">
        <v>2416.65</v>
      </c>
      <c r="AE2754" s="52">
        <v>2477.94</v>
      </c>
      <c r="AF2754" s="52">
        <v>2322.79</v>
      </c>
      <c r="AG2754" s="52">
        <v>2403.92</v>
      </c>
      <c r="AH2754" s="52">
        <v>2491.64</v>
      </c>
      <c r="AI2754" s="52">
        <v>2388.69</v>
      </c>
      <c r="AJ2754" s="52">
        <v>2339.48</v>
      </c>
      <c r="AK2754" s="52">
        <v>2346.1</v>
      </c>
      <c r="AL2754" s="52">
        <v>2403.4699999999998</v>
      </c>
      <c r="AM2754" s="52">
        <v>2479.39</v>
      </c>
      <c r="AN2754" s="52">
        <v>2558.9899999999998</v>
      </c>
      <c r="AO2754" s="52">
        <v>2372.39</v>
      </c>
      <c r="AP2754" s="52">
        <v>2428.81</v>
      </c>
      <c r="AQ2754" s="52">
        <v>2467.11</v>
      </c>
      <c r="AR2754" s="52">
        <v>2369.33</v>
      </c>
      <c r="AS2754" s="52">
        <v>2432.59</v>
      </c>
      <c r="AT2754" s="52">
        <v>2369.48</v>
      </c>
      <c r="AU2754" s="52">
        <v>2401.6</v>
      </c>
      <c r="AV2754" s="52">
        <v>2481.6999999999998</v>
      </c>
      <c r="AW2754" s="52">
        <v>2535.4899999999998</v>
      </c>
      <c r="AX2754" s="52">
        <v>2586.75</v>
      </c>
      <c r="AY2754" s="52">
        <v>2633.5</v>
      </c>
      <c r="AZ2754" s="52">
        <v>2675.79</v>
      </c>
      <c r="BA2754" s="52">
        <v>2718.78</v>
      </c>
      <c r="BB2754" s="52">
        <v>2761.52</v>
      </c>
      <c r="BC2754">
        <v>2017</v>
      </c>
    </row>
    <row r="2755" spans="1:55" x14ac:dyDescent="0.25">
      <c r="A2755">
        <v>648</v>
      </c>
      <c r="B2755" t="s">
        <v>880</v>
      </c>
      <c r="C2755" t="s">
        <v>259</v>
      </c>
      <c r="D2755" t="s">
        <v>881</v>
      </c>
      <c r="E2755" t="s">
        <v>260</v>
      </c>
      <c r="F2755" t="s">
        <v>261</v>
      </c>
      <c r="G2755" t="s">
        <v>229</v>
      </c>
      <c r="H2755" t="s">
        <v>220</v>
      </c>
      <c r="I2755" t="s">
        <v>262</v>
      </c>
      <c r="J2755" s="52">
        <v>1923.9</v>
      </c>
      <c r="K2755" s="52">
        <v>1985.72</v>
      </c>
      <c r="L2755" s="52">
        <v>2098.69</v>
      </c>
      <c r="M2755" s="52">
        <v>2341.96</v>
      </c>
      <c r="N2755" s="52">
        <v>2294.5100000000002</v>
      </c>
      <c r="O2755" s="52">
        <v>2789.87</v>
      </c>
      <c r="P2755" s="52">
        <v>3719.92</v>
      </c>
      <c r="Q2755" s="52">
        <v>4893.66</v>
      </c>
      <c r="R2755" s="52">
        <v>5174.3599999999997</v>
      </c>
      <c r="S2755" s="52">
        <v>5903.55</v>
      </c>
      <c r="T2755" s="52">
        <v>6911.72</v>
      </c>
      <c r="U2755" s="52">
        <v>7765.17</v>
      </c>
      <c r="V2755" s="52">
        <v>8195.99</v>
      </c>
      <c r="W2755" s="52">
        <v>8496.82</v>
      </c>
      <c r="X2755" s="52">
        <v>8549.02</v>
      </c>
      <c r="Y2755" s="52">
        <v>8631.5400000000009</v>
      </c>
      <c r="Z2755" s="52">
        <v>8978.75</v>
      </c>
      <c r="AA2755" s="52">
        <v>9264.61</v>
      </c>
      <c r="AB2755" s="52">
        <v>9647.01</v>
      </c>
      <c r="AC2755" s="52">
        <v>10295.06</v>
      </c>
      <c r="AD2755" s="52">
        <v>10925.21</v>
      </c>
      <c r="AE2755" s="52">
        <v>12902.53</v>
      </c>
      <c r="AF2755" s="52">
        <v>14041.94</v>
      </c>
      <c r="AG2755" s="52">
        <v>18510.8</v>
      </c>
      <c r="AH2755" s="52">
        <v>21529.72</v>
      </c>
      <c r="AI2755" s="52">
        <v>21320.52</v>
      </c>
      <c r="AJ2755" s="52">
        <v>20153.240000000002</v>
      </c>
      <c r="AK2755" s="52">
        <v>20586.41</v>
      </c>
      <c r="AL2755" s="52">
        <v>22533.11</v>
      </c>
      <c r="AM2755" s="52">
        <v>24179.72</v>
      </c>
      <c r="AN2755" s="52">
        <v>26990.34</v>
      </c>
      <c r="AO2755" s="52">
        <v>23578.639999999999</v>
      </c>
      <c r="AP2755" s="52">
        <v>25328.93</v>
      </c>
      <c r="AQ2755" s="52">
        <v>26437.32</v>
      </c>
      <c r="AR2755" s="52">
        <v>27397.58</v>
      </c>
      <c r="AS2755" s="52">
        <v>29965.77</v>
      </c>
      <c r="AT2755" s="52">
        <v>31049.63</v>
      </c>
      <c r="AU2755" s="52">
        <v>33011.620000000003</v>
      </c>
      <c r="AV2755" s="52">
        <v>36065.14</v>
      </c>
      <c r="AW2755" s="52">
        <v>38983.339999999997</v>
      </c>
      <c r="AX2755" s="52">
        <v>41935.550000000003</v>
      </c>
      <c r="AY2755" s="52">
        <v>44746.11</v>
      </c>
      <c r="AZ2755" s="52">
        <v>47470.17</v>
      </c>
      <c r="BA2755" s="52">
        <v>50360.62</v>
      </c>
      <c r="BB2755" s="52">
        <v>53408.72</v>
      </c>
      <c r="BC2755">
        <v>2017</v>
      </c>
    </row>
    <row r="2756" spans="1:55" x14ac:dyDescent="0.25">
      <c r="A2756">
        <v>648</v>
      </c>
      <c r="B2756" t="s">
        <v>880</v>
      </c>
      <c r="C2756" t="s">
        <v>263</v>
      </c>
      <c r="D2756" t="s">
        <v>881</v>
      </c>
      <c r="E2756" t="s">
        <v>260</v>
      </c>
      <c r="F2756" t="s">
        <v>264</v>
      </c>
      <c r="G2756" t="s">
        <v>242</v>
      </c>
      <c r="H2756" t="s">
        <v>220</v>
      </c>
      <c r="I2756" t="s">
        <v>262</v>
      </c>
      <c r="J2756" s="52">
        <v>1117.9000000000001</v>
      </c>
      <c r="K2756" s="52">
        <v>1006.71</v>
      </c>
      <c r="L2756">
        <v>918.45100000000002</v>
      </c>
      <c r="M2756">
        <v>888.18600000000004</v>
      </c>
      <c r="N2756">
        <v>613.24599999999998</v>
      </c>
      <c r="O2756">
        <v>716.47699999999998</v>
      </c>
      <c r="P2756">
        <v>537.17499999999995</v>
      </c>
      <c r="Q2756">
        <v>691.74199999999996</v>
      </c>
      <c r="R2756">
        <v>771.322</v>
      </c>
      <c r="S2756">
        <v>778.46400000000006</v>
      </c>
      <c r="T2756">
        <v>877.23400000000004</v>
      </c>
      <c r="U2756">
        <v>889.16200000000003</v>
      </c>
      <c r="V2756">
        <v>921.34100000000001</v>
      </c>
      <c r="W2756">
        <v>932.24</v>
      </c>
      <c r="X2756">
        <v>892.21699999999998</v>
      </c>
      <c r="Y2756">
        <v>904.37</v>
      </c>
      <c r="Z2756">
        <v>916.46299999999997</v>
      </c>
      <c r="AA2756">
        <v>908.28</v>
      </c>
      <c r="AB2756">
        <v>906.41</v>
      </c>
      <c r="AC2756">
        <v>903.46400000000006</v>
      </c>
      <c r="AD2756">
        <v>854.35799999999995</v>
      </c>
      <c r="AE2756">
        <v>822.49</v>
      </c>
      <c r="AF2756">
        <v>704.99400000000003</v>
      </c>
      <c r="AG2756">
        <v>648.80700000000002</v>
      </c>
      <c r="AH2756">
        <v>716.93799999999999</v>
      </c>
      <c r="AI2756">
        <v>746.11300000000006</v>
      </c>
      <c r="AJ2756">
        <v>718.07299999999998</v>
      </c>
      <c r="AK2756">
        <v>827.64700000000005</v>
      </c>
      <c r="AL2756" s="52">
        <v>1015.36</v>
      </c>
      <c r="AM2756">
        <v>907.49900000000002</v>
      </c>
      <c r="AN2756">
        <v>963.529</v>
      </c>
      <c r="AO2756">
        <v>800.32</v>
      </c>
      <c r="AP2756">
        <v>789.62599999999998</v>
      </c>
      <c r="AQ2756">
        <v>735.23599999999999</v>
      </c>
      <c r="AR2756">
        <v>656.49699999999996</v>
      </c>
      <c r="AS2756">
        <v>693.01</v>
      </c>
      <c r="AT2756">
        <v>708.85500000000002</v>
      </c>
      <c r="AU2756">
        <v>705.03800000000001</v>
      </c>
      <c r="AV2756">
        <v>745.22500000000002</v>
      </c>
      <c r="AW2756">
        <v>778.08</v>
      </c>
      <c r="AX2756">
        <v>810.16200000000003</v>
      </c>
      <c r="AY2756">
        <v>836.28099999999995</v>
      </c>
      <c r="AZ2756">
        <v>863.18299999999999</v>
      </c>
      <c r="BA2756">
        <v>887.48199999999997</v>
      </c>
      <c r="BB2756">
        <v>912.15200000000004</v>
      </c>
      <c r="BC2756">
        <v>2017</v>
      </c>
    </row>
    <row r="2757" spans="1:55" x14ac:dyDescent="0.25">
      <c r="A2757">
        <v>648</v>
      </c>
      <c r="B2757" t="s">
        <v>880</v>
      </c>
      <c r="C2757" t="s">
        <v>265</v>
      </c>
      <c r="D2757" t="s">
        <v>881</v>
      </c>
      <c r="E2757" t="s">
        <v>260</v>
      </c>
      <c r="F2757" t="s">
        <v>266</v>
      </c>
      <c r="G2757" t="s">
        <v>246</v>
      </c>
      <c r="H2757" t="s">
        <v>220</v>
      </c>
      <c r="I2757" t="s">
        <v>262</v>
      </c>
      <c r="J2757" s="52">
        <v>1204.8900000000001</v>
      </c>
      <c r="K2757" s="52">
        <v>1123.9000000000001</v>
      </c>
      <c r="L2757" s="52">
        <v>1389.66</v>
      </c>
      <c r="M2757" s="52">
        <v>1576.26</v>
      </c>
      <c r="N2757" s="52">
        <v>1449.41</v>
      </c>
      <c r="O2757" s="52">
        <v>1488.93</v>
      </c>
      <c r="P2757" s="52">
        <v>1493.71</v>
      </c>
      <c r="Q2757" s="52">
        <v>1511.69</v>
      </c>
      <c r="R2757" s="52">
        <v>1529.1</v>
      </c>
      <c r="S2757" s="52">
        <v>1592.74</v>
      </c>
      <c r="T2757" s="52">
        <v>1677.84</v>
      </c>
      <c r="U2757" s="52">
        <v>1702.48</v>
      </c>
      <c r="V2757" s="52">
        <v>1702.36</v>
      </c>
      <c r="W2757" s="52">
        <v>1709.41</v>
      </c>
      <c r="X2757" s="52">
        <v>1630.1</v>
      </c>
      <c r="Y2757" s="52">
        <v>1667.55</v>
      </c>
      <c r="Z2757" s="52">
        <v>1696.54</v>
      </c>
      <c r="AA2757" s="52">
        <v>1674.33</v>
      </c>
      <c r="AB2757" s="52">
        <v>1752.33</v>
      </c>
      <c r="AC2757" s="52">
        <v>1836.84</v>
      </c>
      <c r="AD2757" s="52">
        <v>1923.05</v>
      </c>
      <c r="AE2757" s="52">
        <v>2015.06</v>
      </c>
      <c r="AF2757" s="52">
        <v>1918.78</v>
      </c>
      <c r="AG2757" s="52">
        <v>2022.68</v>
      </c>
      <c r="AH2757" s="52">
        <v>2152.92</v>
      </c>
      <c r="AI2757" s="52">
        <v>2128.25</v>
      </c>
      <c r="AJ2757" s="52">
        <v>2147.4899999999998</v>
      </c>
      <c r="AK2757" s="52">
        <v>2211.42</v>
      </c>
      <c r="AL2757" s="52">
        <v>2309.56</v>
      </c>
      <c r="AM2757" s="52">
        <v>2400.69</v>
      </c>
      <c r="AN2757" s="52">
        <v>2506.63</v>
      </c>
      <c r="AO2757" s="52">
        <v>2372.39</v>
      </c>
      <c r="AP2757" s="52">
        <v>2475.4</v>
      </c>
      <c r="AQ2757" s="52">
        <v>2558.54</v>
      </c>
      <c r="AR2757" s="52">
        <v>2503.63</v>
      </c>
      <c r="AS2757" s="52">
        <v>2597.9699999999998</v>
      </c>
      <c r="AT2757" s="52">
        <v>2558.23</v>
      </c>
      <c r="AU2757" s="52">
        <v>2642.2</v>
      </c>
      <c r="AV2757" s="52">
        <v>2791.89</v>
      </c>
      <c r="AW2757" s="52">
        <v>2903.12</v>
      </c>
      <c r="AX2757" s="52">
        <v>3023.66</v>
      </c>
      <c r="AY2757" s="52">
        <v>3142.29</v>
      </c>
      <c r="AZ2757" s="52">
        <v>3258.82</v>
      </c>
      <c r="BA2757" s="52">
        <v>3379.8</v>
      </c>
      <c r="BB2757" s="52">
        <v>3504.78</v>
      </c>
      <c r="BC2757">
        <v>2017</v>
      </c>
    </row>
    <row r="2758" spans="1:55" x14ac:dyDescent="0.25">
      <c r="A2758">
        <v>648</v>
      </c>
      <c r="B2758" t="s">
        <v>880</v>
      </c>
      <c r="C2758" t="s">
        <v>267</v>
      </c>
      <c r="D2758" t="s">
        <v>881</v>
      </c>
      <c r="E2758" t="s">
        <v>268</v>
      </c>
      <c r="F2758" t="s">
        <v>269</v>
      </c>
      <c r="G2758" t="s">
        <v>270</v>
      </c>
    </row>
    <row r="2759" spans="1:55" x14ac:dyDescent="0.25">
      <c r="A2759">
        <v>648</v>
      </c>
      <c r="B2759" t="s">
        <v>880</v>
      </c>
      <c r="C2759" t="s">
        <v>271</v>
      </c>
      <c r="D2759" t="s">
        <v>881</v>
      </c>
      <c r="E2759" t="s">
        <v>272</v>
      </c>
      <c r="F2759" t="s">
        <v>273</v>
      </c>
      <c r="G2759" t="s">
        <v>274</v>
      </c>
      <c r="I2759" t="s">
        <v>243</v>
      </c>
      <c r="J2759">
        <v>5.0000000000000001E-3</v>
      </c>
      <c r="K2759">
        <v>5.0000000000000001E-3</v>
      </c>
      <c r="L2759">
        <v>5.0000000000000001E-3</v>
      </c>
      <c r="M2759">
        <v>6.0000000000000001E-3</v>
      </c>
      <c r="N2759">
        <v>5.0000000000000001E-3</v>
      </c>
      <c r="O2759">
        <v>5.0000000000000001E-3</v>
      </c>
      <c r="P2759">
        <v>5.0000000000000001E-3</v>
      </c>
      <c r="Q2759">
        <v>5.0000000000000001E-3</v>
      </c>
      <c r="R2759">
        <v>5.0000000000000001E-3</v>
      </c>
      <c r="S2759">
        <v>5.0000000000000001E-3</v>
      </c>
      <c r="T2759">
        <v>5.0000000000000001E-3</v>
      </c>
      <c r="U2759">
        <v>5.0000000000000001E-3</v>
      </c>
      <c r="V2759">
        <v>5.0000000000000001E-3</v>
      </c>
      <c r="W2759">
        <v>5.0000000000000001E-3</v>
      </c>
      <c r="X2759">
        <v>5.0000000000000001E-3</v>
      </c>
      <c r="Y2759">
        <v>5.0000000000000001E-3</v>
      </c>
      <c r="Z2759">
        <v>5.0000000000000001E-3</v>
      </c>
      <c r="AA2759">
        <v>4.0000000000000001E-3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4.0000000000000001E-3</v>
      </c>
      <c r="AM2759">
        <v>5.0000000000000001E-3</v>
      </c>
      <c r="AN2759">
        <v>5.0000000000000001E-3</v>
      </c>
      <c r="AO2759">
        <v>4.0000000000000001E-3</v>
      </c>
      <c r="AP2759">
        <v>4.0000000000000001E-3</v>
      </c>
      <c r="AQ2759">
        <v>5.0000000000000001E-3</v>
      </c>
      <c r="AR2759">
        <v>4.0000000000000001E-3</v>
      </c>
      <c r="AS2759">
        <v>4.0000000000000001E-3</v>
      </c>
      <c r="AT2759">
        <v>4.0000000000000001E-3</v>
      </c>
      <c r="AU2759">
        <v>4.0000000000000001E-3</v>
      </c>
      <c r="AV2759">
        <v>4.0000000000000001E-3</v>
      </c>
      <c r="AW2759">
        <v>5.0000000000000001E-3</v>
      </c>
      <c r="AX2759">
        <v>5.0000000000000001E-3</v>
      </c>
      <c r="AY2759">
        <v>5.0000000000000001E-3</v>
      </c>
      <c r="AZ2759">
        <v>5.0000000000000001E-3</v>
      </c>
      <c r="BA2759">
        <v>5.0000000000000001E-3</v>
      </c>
      <c r="BB2759">
        <v>5.0000000000000001E-3</v>
      </c>
      <c r="BC2759">
        <v>2018</v>
      </c>
    </row>
    <row r="2760" spans="1:55" x14ac:dyDescent="0.25">
      <c r="A2760">
        <v>648</v>
      </c>
      <c r="B2760" t="s">
        <v>880</v>
      </c>
      <c r="C2760" t="s">
        <v>275</v>
      </c>
      <c r="D2760" t="s">
        <v>881</v>
      </c>
      <c r="E2760" t="s">
        <v>276</v>
      </c>
      <c r="F2760" t="s">
        <v>277</v>
      </c>
      <c r="G2760" t="s">
        <v>278</v>
      </c>
      <c r="I2760" t="s">
        <v>243</v>
      </c>
      <c r="J2760">
        <v>1.597</v>
      </c>
      <c r="K2760">
        <v>1.7669999999999999</v>
      </c>
      <c r="L2760">
        <v>1.51</v>
      </c>
      <c r="M2760">
        <v>1.486</v>
      </c>
      <c r="N2760">
        <v>1.583</v>
      </c>
      <c r="O2760">
        <v>1.8740000000000001</v>
      </c>
      <c r="P2760">
        <v>2.4900000000000002</v>
      </c>
      <c r="Q2760">
        <v>3.2370000000000001</v>
      </c>
      <c r="R2760">
        <v>3.3839999999999999</v>
      </c>
      <c r="S2760">
        <v>3.7069999999999999</v>
      </c>
      <c r="T2760">
        <v>4.1189999999999998</v>
      </c>
      <c r="U2760">
        <v>4.5609999999999999</v>
      </c>
      <c r="V2760">
        <v>4.8140000000000001</v>
      </c>
      <c r="W2760">
        <v>4.9710000000000001</v>
      </c>
      <c r="X2760">
        <v>5.2439999999999998</v>
      </c>
      <c r="Y2760">
        <v>5.1760000000000002</v>
      </c>
      <c r="Z2760">
        <v>5.2919999999999998</v>
      </c>
      <c r="AA2760">
        <v>5.5330000000000004</v>
      </c>
      <c r="AB2760">
        <v>5.5049999999999999</v>
      </c>
      <c r="AC2760">
        <v>5.6050000000000004</v>
      </c>
      <c r="AD2760">
        <v>5.681</v>
      </c>
      <c r="AE2760">
        <v>6.4029999999999996</v>
      </c>
      <c r="AF2760">
        <v>7.3179999999999996</v>
      </c>
      <c r="AG2760">
        <v>9.1519999999999992</v>
      </c>
      <c r="AH2760">
        <v>10</v>
      </c>
      <c r="AI2760">
        <v>10.018000000000001</v>
      </c>
      <c r="AJ2760">
        <v>9.3849999999999998</v>
      </c>
      <c r="AK2760">
        <v>9.3089999999999993</v>
      </c>
      <c r="AL2760">
        <v>9.7560000000000002</v>
      </c>
      <c r="AM2760">
        <v>10.071999999999999</v>
      </c>
      <c r="AN2760">
        <v>10.768000000000001</v>
      </c>
      <c r="AO2760">
        <v>9.9390000000000001</v>
      </c>
      <c r="AP2760">
        <v>10.231999999999999</v>
      </c>
      <c r="AQ2760">
        <v>10.333</v>
      </c>
      <c r="AR2760">
        <v>10.943</v>
      </c>
      <c r="AS2760">
        <v>11.534000000000001</v>
      </c>
      <c r="AT2760">
        <v>12.137</v>
      </c>
      <c r="AU2760">
        <v>12.494</v>
      </c>
      <c r="AV2760">
        <v>12.917999999999999</v>
      </c>
      <c r="AW2760">
        <v>13.428000000000001</v>
      </c>
      <c r="AX2760">
        <v>13.869</v>
      </c>
      <c r="AY2760">
        <v>14.24</v>
      </c>
      <c r="AZ2760">
        <v>14.567</v>
      </c>
      <c r="BA2760">
        <v>14.9</v>
      </c>
      <c r="BB2760">
        <v>15.239000000000001</v>
      </c>
      <c r="BC2760">
        <v>2018</v>
      </c>
    </row>
    <row r="2761" spans="1:55" x14ac:dyDescent="0.25">
      <c r="A2761">
        <v>648</v>
      </c>
      <c r="B2761" t="s">
        <v>880</v>
      </c>
      <c r="C2761" t="s">
        <v>279</v>
      </c>
      <c r="D2761" t="s">
        <v>881</v>
      </c>
      <c r="E2761" t="s">
        <v>280</v>
      </c>
      <c r="F2761" t="s">
        <v>281</v>
      </c>
      <c r="G2761" t="s">
        <v>282</v>
      </c>
      <c r="I2761" t="s">
        <v>882</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13.737</v>
      </c>
      <c r="AI2761">
        <v>13.193</v>
      </c>
      <c r="AJ2761">
        <v>15.449</v>
      </c>
      <c r="AK2761">
        <v>12.622999999999999</v>
      </c>
      <c r="AL2761">
        <v>10.189</v>
      </c>
      <c r="AM2761">
        <v>12.564</v>
      </c>
      <c r="AN2761">
        <v>13.134</v>
      </c>
      <c r="AO2761">
        <v>13.006</v>
      </c>
      <c r="AP2761">
        <v>18.245999999999999</v>
      </c>
      <c r="AQ2761">
        <v>14.04</v>
      </c>
      <c r="AR2761">
        <v>14.571</v>
      </c>
      <c r="AS2761">
        <v>13.442</v>
      </c>
      <c r="AT2761">
        <v>13.010999999999999</v>
      </c>
      <c r="AU2761">
        <v>19.934000000000001</v>
      </c>
      <c r="AV2761">
        <v>19.809000000000001</v>
      </c>
      <c r="AW2761">
        <v>19.998999999999999</v>
      </c>
      <c r="AX2761">
        <v>19.693999999999999</v>
      </c>
      <c r="AY2761">
        <v>19.015999999999998</v>
      </c>
      <c r="AZ2761">
        <v>18.969000000000001</v>
      </c>
      <c r="BA2761">
        <v>18.670000000000002</v>
      </c>
      <c r="BB2761">
        <v>17.329999999999998</v>
      </c>
      <c r="BC2761">
        <v>2018</v>
      </c>
    </row>
    <row r="2762" spans="1:55" x14ac:dyDescent="0.25">
      <c r="A2762">
        <v>648</v>
      </c>
      <c r="B2762" t="s">
        <v>880</v>
      </c>
      <c r="C2762" t="s">
        <v>283</v>
      </c>
      <c r="D2762" t="s">
        <v>881</v>
      </c>
      <c r="E2762" t="s">
        <v>284</v>
      </c>
      <c r="F2762" t="s">
        <v>285</v>
      </c>
      <c r="G2762" t="s">
        <v>282</v>
      </c>
      <c r="I2762" t="s">
        <v>882</v>
      </c>
      <c r="J2762">
        <v>0</v>
      </c>
      <c r="K2762">
        <v>5.835</v>
      </c>
      <c r="L2762">
        <v>8.8970000000000002</v>
      </c>
      <c r="M2762">
        <v>8.3279999999999994</v>
      </c>
      <c r="N2762">
        <v>6.52</v>
      </c>
      <c r="O2762">
        <v>7.157</v>
      </c>
      <c r="P2762">
        <v>5.875</v>
      </c>
      <c r="Q2762">
        <v>6.9939999999999998</v>
      </c>
      <c r="R2762">
        <v>7.7859999999999996</v>
      </c>
      <c r="S2762">
        <v>7.7779999999999996</v>
      </c>
      <c r="T2762">
        <v>7.0990000000000002</v>
      </c>
      <c r="U2762">
        <v>7.4409999999999998</v>
      </c>
      <c r="V2762">
        <v>7.7460000000000004</v>
      </c>
      <c r="W2762">
        <v>6.3639999999999999</v>
      </c>
      <c r="X2762">
        <v>6.1420000000000003</v>
      </c>
      <c r="Y2762">
        <v>8.968</v>
      </c>
      <c r="Z2762">
        <v>5.1790000000000003</v>
      </c>
      <c r="AA2762">
        <v>3.2130000000000001</v>
      </c>
      <c r="AB2762">
        <v>-0.26400000000000001</v>
      </c>
      <c r="AC2762">
        <v>9.2999999999999999E-2</v>
      </c>
      <c r="AD2762">
        <v>-0.85299999999999998</v>
      </c>
      <c r="AE2762">
        <v>14.778</v>
      </c>
      <c r="AF2762">
        <v>5.4290000000000003</v>
      </c>
      <c r="AG2762">
        <v>2.7650000000000001</v>
      </c>
      <c r="AH2762">
        <v>11.127000000000001</v>
      </c>
      <c r="AI2762">
        <v>7.2</v>
      </c>
      <c r="AJ2762">
        <v>11.22</v>
      </c>
      <c r="AK2762">
        <v>7.42</v>
      </c>
      <c r="AL2762">
        <v>2.8660000000000001</v>
      </c>
      <c r="AM2762">
        <v>4.9779999999999998</v>
      </c>
      <c r="AN2762">
        <v>3.6230000000000002</v>
      </c>
      <c r="AO2762">
        <v>5.5049999999999999</v>
      </c>
      <c r="AP2762">
        <v>13.794</v>
      </c>
      <c r="AQ2762">
        <v>7.2590000000000003</v>
      </c>
      <c r="AR2762">
        <v>7.4050000000000002</v>
      </c>
      <c r="AS2762">
        <v>3.6669999999999998</v>
      </c>
      <c r="AT2762">
        <v>3.6110000000000002</v>
      </c>
      <c r="AU2762">
        <v>12.824</v>
      </c>
      <c r="AV2762">
        <v>8.3510000000000009</v>
      </c>
      <c r="AW2762">
        <v>10.176</v>
      </c>
      <c r="AX2762">
        <v>6.9509999999999996</v>
      </c>
      <c r="AY2762">
        <v>6.2610000000000001</v>
      </c>
      <c r="AZ2762">
        <v>6.3979999999999997</v>
      </c>
      <c r="BA2762">
        <v>6.9139999999999997</v>
      </c>
      <c r="BB2762">
        <v>6.8739999999999997</v>
      </c>
      <c r="BC2762">
        <v>2018</v>
      </c>
    </row>
    <row r="2763" spans="1:55" x14ac:dyDescent="0.25">
      <c r="A2763">
        <v>648</v>
      </c>
      <c r="B2763" t="s">
        <v>880</v>
      </c>
      <c r="C2763" t="s">
        <v>286</v>
      </c>
      <c r="D2763" t="s">
        <v>881</v>
      </c>
      <c r="E2763" t="s">
        <v>287</v>
      </c>
      <c r="F2763" t="s">
        <v>288</v>
      </c>
      <c r="G2763" t="s">
        <v>250</v>
      </c>
      <c r="I2763" t="s">
        <v>883</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481.59899999999999</v>
      </c>
      <c r="AW2763">
        <v>511.93200000000002</v>
      </c>
      <c r="AX2763">
        <v>542.60299999999995</v>
      </c>
      <c r="AY2763">
        <v>571.13400000000001</v>
      </c>
      <c r="AZ2763">
        <v>599.75400000000002</v>
      </c>
      <c r="BA2763">
        <v>629.80899999999997</v>
      </c>
      <c r="BB2763">
        <v>661.37</v>
      </c>
      <c r="BC2763">
        <v>2018</v>
      </c>
    </row>
    <row r="2764" spans="1:55" x14ac:dyDescent="0.25">
      <c r="A2764">
        <v>648</v>
      </c>
      <c r="B2764" t="s">
        <v>880</v>
      </c>
      <c r="C2764" t="s">
        <v>290</v>
      </c>
      <c r="D2764" t="s">
        <v>881</v>
      </c>
      <c r="E2764" t="s">
        <v>287</v>
      </c>
      <c r="F2764" t="s">
        <v>291</v>
      </c>
      <c r="G2764" t="s">
        <v>235</v>
      </c>
      <c r="I2764" t="s">
        <v>292</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6.524</v>
      </c>
      <c r="AW2764">
        <v>6.298</v>
      </c>
      <c r="AX2764">
        <v>5.9909999999999997</v>
      </c>
      <c r="AY2764">
        <v>5.258</v>
      </c>
      <c r="AZ2764">
        <v>5.0110000000000001</v>
      </c>
      <c r="BA2764">
        <v>5.0110000000000001</v>
      </c>
      <c r="BB2764">
        <v>5.0110000000000001</v>
      </c>
      <c r="BC2764">
        <v>2018</v>
      </c>
    </row>
    <row r="2765" spans="1:55" x14ac:dyDescent="0.25">
      <c r="A2765">
        <v>648</v>
      </c>
      <c r="B2765" t="s">
        <v>880</v>
      </c>
      <c r="C2765" t="s">
        <v>293</v>
      </c>
      <c r="D2765" t="s">
        <v>881</v>
      </c>
      <c r="E2765" t="s">
        <v>294</v>
      </c>
      <c r="F2765" t="s">
        <v>295</v>
      </c>
      <c r="G2765" t="s">
        <v>250</v>
      </c>
      <c r="I2765" t="s">
        <v>883</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494.096</v>
      </c>
      <c r="AW2765">
        <v>526.1</v>
      </c>
      <c r="AX2765">
        <v>555.06100000000004</v>
      </c>
      <c r="AY2765">
        <v>582.87699999999995</v>
      </c>
      <c r="AZ2765">
        <v>612.08600000000001</v>
      </c>
      <c r="BA2765">
        <v>642.75900000000001</v>
      </c>
      <c r="BB2765">
        <v>674.96900000000005</v>
      </c>
      <c r="BC2765">
        <v>2018</v>
      </c>
    </row>
    <row r="2766" spans="1:55" x14ac:dyDescent="0.25">
      <c r="A2766">
        <v>648</v>
      </c>
      <c r="B2766" t="s">
        <v>880</v>
      </c>
      <c r="C2766" t="s">
        <v>296</v>
      </c>
      <c r="D2766" t="s">
        <v>881</v>
      </c>
      <c r="E2766" t="s">
        <v>294</v>
      </c>
      <c r="F2766" t="s">
        <v>297</v>
      </c>
      <c r="G2766" t="s">
        <v>235</v>
      </c>
      <c r="I2766" t="s">
        <v>298</v>
      </c>
      <c r="J2766" t="s">
        <v>232</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6.4470000000000001</v>
      </c>
      <c r="AW2766">
        <v>6.4770000000000003</v>
      </c>
      <c r="AX2766">
        <v>5.5049999999999999</v>
      </c>
      <c r="AY2766">
        <v>5.0110000000000001</v>
      </c>
      <c r="AZ2766">
        <v>5.0110000000000001</v>
      </c>
      <c r="BA2766">
        <v>5.0110000000000001</v>
      </c>
      <c r="BB2766">
        <v>5.0110000000000001</v>
      </c>
      <c r="BC2766">
        <v>2018</v>
      </c>
    </row>
    <row r="2767" spans="1:55" x14ac:dyDescent="0.25">
      <c r="A2767">
        <v>648</v>
      </c>
      <c r="B2767" t="s">
        <v>880</v>
      </c>
      <c r="C2767" t="s">
        <v>299</v>
      </c>
      <c r="D2767" t="s">
        <v>881</v>
      </c>
      <c r="E2767" t="s">
        <v>300</v>
      </c>
      <c r="G2767" t="s">
        <v>274</v>
      </c>
    </row>
    <row r="2768" spans="1:55" x14ac:dyDescent="0.25">
      <c r="A2768">
        <v>648</v>
      </c>
      <c r="B2768" t="s">
        <v>880</v>
      </c>
      <c r="C2768" t="s">
        <v>301</v>
      </c>
      <c r="D2768" t="s">
        <v>881</v>
      </c>
      <c r="E2768" t="s">
        <v>302</v>
      </c>
      <c r="F2768" t="s">
        <v>303</v>
      </c>
      <c r="G2768" t="s">
        <v>235</v>
      </c>
      <c r="I2768" t="s">
        <v>884</v>
      </c>
      <c r="J2768" t="s">
        <v>232</v>
      </c>
      <c r="K2768" t="s">
        <v>232</v>
      </c>
      <c r="L2768" t="s">
        <v>232</v>
      </c>
      <c r="M2768" t="s">
        <v>232</v>
      </c>
      <c r="N2768" t="s">
        <v>232</v>
      </c>
      <c r="O2768" t="s">
        <v>232</v>
      </c>
      <c r="P2768" t="s">
        <v>232</v>
      </c>
      <c r="Q2768" t="s">
        <v>232</v>
      </c>
      <c r="R2768" t="s">
        <v>232</v>
      </c>
      <c r="S2768" t="s">
        <v>232</v>
      </c>
      <c r="T2768" t="s">
        <v>232</v>
      </c>
      <c r="U2768" t="s">
        <v>232</v>
      </c>
      <c r="V2768" t="s">
        <v>232</v>
      </c>
      <c r="W2768" t="s">
        <v>232</v>
      </c>
      <c r="X2768" t="s">
        <v>232</v>
      </c>
      <c r="Y2768" t="s">
        <v>232</v>
      </c>
      <c r="Z2768" t="s">
        <v>232</v>
      </c>
      <c r="AA2768" t="s">
        <v>232</v>
      </c>
      <c r="AB2768" t="s">
        <v>232</v>
      </c>
      <c r="AC2768" t="s">
        <v>232</v>
      </c>
      <c r="AD2768">
        <v>1.2470000000000001</v>
      </c>
      <c r="AE2768">
        <v>-17.289000000000001</v>
      </c>
      <c r="AF2768">
        <v>9.5079999999999991</v>
      </c>
      <c r="AG2768">
        <v>-15.754</v>
      </c>
      <c r="AH2768">
        <v>23.940999999999999</v>
      </c>
      <c r="AI2768">
        <v>1.0189999999999999</v>
      </c>
      <c r="AJ2768">
        <v>1.6950000000000001</v>
      </c>
      <c r="AK2768">
        <v>-5.4649999999999999</v>
      </c>
      <c r="AL2768">
        <v>-4.4690000000000003</v>
      </c>
      <c r="AM2768">
        <v>13.337</v>
      </c>
      <c r="AN2768">
        <v>4.694</v>
      </c>
      <c r="AO2768">
        <v>-0.22900000000000001</v>
      </c>
      <c r="AP2768">
        <v>12.548999999999999</v>
      </c>
      <c r="AQ2768">
        <v>2.5070000000000001</v>
      </c>
      <c r="AR2768">
        <v>17.431000000000001</v>
      </c>
      <c r="AS2768">
        <v>8.2029999999999994</v>
      </c>
      <c r="AT2768">
        <v>-1.716</v>
      </c>
      <c r="AU2768">
        <v>28.774000000000001</v>
      </c>
      <c r="AV2768">
        <v>12.872</v>
      </c>
      <c r="AW2768">
        <v>12.06</v>
      </c>
      <c r="AX2768">
        <v>6.2990000000000004</v>
      </c>
      <c r="AY2768">
        <v>3.3759999999999999</v>
      </c>
      <c r="AZ2768">
        <v>4.6449999999999996</v>
      </c>
      <c r="BA2768">
        <v>3.7519999999999998</v>
      </c>
      <c r="BB2768">
        <v>2.5099999999999998</v>
      </c>
      <c r="BC2768">
        <v>2018</v>
      </c>
    </row>
    <row r="2769" spans="1:55" x14ac:dyDescent="0.25">
      <c r="A2769">
        <v>648</v>
      </c>
      <c r="B2769" t="s">
        <v>880</v>
      </c>
      <c r="C2769" t="s">
        <v>305</v>
      </c>
      <c r="D2769" t="s">
        <v>881</v>
      </c>
      <c r="E2769" t="s">
        <v>306</v>
      </c>
      <c r="F2769" t="s">
        <v>307</v>
      </c>
      <c r="G2769" t="s">
        <v>235</v>
      </c>
      <c r="I2769" t="s">
        <v>884</v>
      </c>
      <c r="J2769" t="s">
        <v>232</v>
      </c>
      <c r="K2769" t="s">
        <v>232</v>
      </c>
      <c r="L2769" t="s">
        <v>232</v>
      </c>
      <c r="M2769" t="s">
        <v>232</v>
      </c>
      <c r="N2769" t="s">
        <v>232</v>
      </c>
      <c r="O2769" t="s">
        <v>232</v>
      </c>
      <c r="P2769" t="s">
        <v>232</v>
      </c>
      <c r="Q2769" t="s">
        <v>232</v>
      </c>
      <c r="R2769" t="s">
        <v>232</v>
      </c>
      <c r="S2769" t="s">
        <v>232</v>
      </c>
      <c r="T2769" t="s">
        <v>232</v>
      </c>
      <c r="U2769" t="s">
        <v>232</v>
      </c>
      <c r="V2769" t="s">
        <v>232</v>
      </c>
      <c r="W2769" t="s">
        <v>232</v>
      </c>
      <c r="X2769" t="s">
        <v>232</v>
      </c>
      <c r="Y2769" t="s">
        <v>232</v>
      </c>
      <c r="Z2769" t="s">
        <v>232</v>
      </c>
      <c r="AA2769" t="s">
        <v>232</v>
      </c>
      <c r="AB2769" t="s">
        <v>232</v>
      </c>
      <c r="AC2769" t="s">
        <v>232</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2018</v>
      </c>
    </row>
    <row r="2770" spans="1:55" x14ac:dyDescent="0.25">
      <c r="A2770">
        <v>648</v>
      </c>
      <c r="B2770" t="s">
        <v>880</v>
      </c>
      <c r="C2770" t="s">
        <v>308</v>
      </c>
      <c r="D2770" t="s">
        <v>881</v>
      </c>
      <c r="E2770" t="s">
        <v>309</v>
      </c>
      <c r="F2770" t="s">
        <v>310</v>
      </c>
      <c r="G2770" t="s">
        <v>235</v>
      </c>
      <c r="I2770" t="s">
        <v>884</v>
      </c>
      <c r="J2770" t="s">
        <v>232</v>
      </c>
      <c r="K2770" t="s">
        <v>232</v>
      </c>
      <c r="L2770" t="s">
        <v>232</v>
      </c>
      <c r="M2770" t="s">
        <v>232</v>
      </c>
      <c r="N2770" t="s">
        <v>232</v>
      </c>
      <c r="O2770" t="s">
        <v>232</v>
      </c>
      <c r="P2770" t="s">
        <v>232</v>
      </c>
      <c r="Q2770" t="s">
        <v>232</v>
      </c>
      <c r="R2770" t="s">
        <v>232</v>
      </c>
      <c r="S2770" t="s">
        <v>232</v>
      </c>
      <c r="T2770" t="s">
        <v>232</v>
      </c>
      <c r="U2770" t="s">
        <v>232</v>
      </c>
      <c r="V2770" t="s">
        <v>232</v>
      </c>
      <c r="W2770" t="s">
        <v>232</v>
      </c>
      <c r="X2770" t="s">
        <v>232</v>
      </c>
      <c r="Y2770" t="s">
        <v>232</v>
      </c>
      <c r="Z2770" t="s">
        <v>232</v>
      </c>
      <c r="AA2770" t="s">
        <v>232</v>
      </c>
      <c r="AB2770" t="s">
        <v>232</v>
      </c>
      <c r="AC2770" t="s">
        <v>232</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43.372999999999998</v>
      </c>
      <c r="AV2770">
        <v>5.3140000000000001</v>
      </c>
      <c r="AW2770">
        <v>7.5519999999999996</v>
      </c>
      <c r="AX2770">
        <v>11.414999999999999</v>
      </c>
      <c r="AY2770">
        <v>8.75</v>
      </c>
      <c r="AZ2770">
        <v>8.1959999999999997</v>
      </c>
      <c r="BA2770">
        <v>5.4260000000000002</v>
      </c>
      <c r="BB2770">
        <v>5.9489999999999998</v>
      </c>
      <c r="BC2770">
        <v>2018</v>
      </c>
    </row>
    <row r="2771" spans="1:55" x14ac:dyDescent="0.25">
      <c r="A2771">
        <v>648</v>
      </c>
      <c r="B2771" t="s">
        <v>880</v>
      </c>
      <c r="C2771" t="s">
        <v>311</v>
      </c>
      <c r="D2771" t="s">
        <v>881</v>
      </c>
      <c r="E2771" t="s">
        <v>312</v>
      </c>
      <c r="F2771" t="s">
        <v>313</v>
      </c>
      <c r="G2771" t="s">
        <v>235</v>
      </c>
      <c r="I2771" t="s">
        <v>884</v>
      </c>
      <c r="J2771" t="s">
        <v>232</v>
      </c>
      <c r="K2771" t="s">
        <v>232</v>
      </c>
      <c r="L2771" t="s">
        <v>232</v>
      </c>
      <c r="M2771" t="s">
        <v>232</v>
      </c>
      <c r="N2771" t="s">
        <v>232</v>
      </c>
      <c r="O2771" t="s">
        <v>232</v>
      </c>
      <c r="P2771" t="s">
        <v>232</v>
      </c>
      <c r="Q2771" t="s">
        <v>232</v>
      </c>
      <c r="R2771" t="s">
        <v>232</v>
      </c>
      <c r="S2771" t="s">
        <v>232</v>
      </c>
      <c r="T2771" t="s">
        <v>232</v>
      </c>
      <c r="U2771" t="s">
        <v>232</v>
      </c>
      <c r="V2771" t="s">
        <v>232</v>
      </c>
      <c r="W2771" t="s">
        <v>232</v>
      </c>
      <c r="X2771" t="s">
        <v>232</v>
      </c>
      <c r="Y2771" t="s">
        <v>232</v>
      </c>
      <c r="Z2771" t="s">
        <v>232</v>
      </c>
      <c r="AA2771" t="s">
        <v>232</v>
      </c>
      <c r="AB2771" t="s">
        <v>232</v>
      </c>
      <c r="AC2771" t="s">
        <v>232</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2018</v>
      </c>
    </row>
    <row r="2772" spans="1:55" x14ac:dyDescent="0.25">
      <c r="A2772">
        <v>648</v>
      </c>
      <c r="B2772" t="s">
        <v>880</v>
      </c>
      <c r="C2772" t="s">
        <v>314</v>
      </c>
      <c r="D2772" t="s">
        <v>881</v>
      </c>
      <c r="E2772" t="s">
        <v>315</v>
      </c>
      <c r="F2772" t="s">
        <v>316</v>
      </c>
      <c r="G2772" t="s">
        <v>317</v>
      </c>
    </row>
    <row r="2773" spans="1:55" x14ac:dyDescent="0.25">
      <c r="A2773">
        <v>648</v>
      </c>
      <c r="B2773" t="s">
        <v>880</v>
      </c>
      <c r="C2773" t="s">
        <v>318</v>
      </c>
      <c r="D2773" t="s">
        <v>881</v>
      </c>
      <c r="E2773" t="s">
        <v>319</v>
      </c>
      <c r="F2773" t="s">
        <v>320</v>
      </c>
      <c r="G2773" t="s">
        <v>321</v>
      </c>
      <c r="H2773" t="s">
        <v>322</v>
      </c>
    </row>
    <row r="2774" spans="1:55" x14ac:dyDescent="0.25">
      <c r="A2774">
        <v>648</v>
      </c>
      <c r="B2774" t="s">
        <v>880</v>
      </c>
      <c r="C2774" t="s">
        <v>323</v>
      </c>
      <c r="D2774" t="s">
        <v>881</v>
      </c>
      <c r="E2774" t="s">
        <v>324</v>
      </c>
      <c r="F2774" t="s">
        <v>325</v>
      </c>
      <c r="G2774" t="s">
        <v>321</v>
      </c>
      <c r="H2774" t="s">
        <v>322</v>
      </c>
      <c r="I2774" t="s">
        <v>885</v>
      </c>
      <c r="J2774">
        <v>0.56499999999999995</v>
      </c>
      <c r="K2774">
        <v>0.6</v>
      </c>
      <c r="L2774">
        <v>0.622</v>
      </c>
      <c r="M2774">
        <v>0.64700000000000002</v>
      </c>
      <c r="N2774">
        <v>0.67300000000000004</v>
      </c>
      <c r="O2774">
        <v>0.70099999999999996</v>
      </c>
      <c r="P2774">
        <v>0.72899999999999998</v>
      </c>
      <c r="Q2774">
        <v>0.75900000000000001</v>
      </c>
      <c r="R2774">
        <v>0.79</v>
      </c>
      <c r="S2774">
        <v>0.82299999999999995</v>
      </c>
      <c r="T2774">
        <v>0.85599999999999998</v>
      </c>
      <c r="U2774">
        <v>0.89100000000000001</v>
      </c>
      <c r="V2774">
        <v>0.92800000000000005</v>
      </c>
      <c r="W2774">
        <v>0.98199999999999998</v>
      </c>
      <c r="X2774">
        <v>1.016</v>
      </c>
      <c r="Y2774">
        <v>1.048</v>
      </c>
      <c r="Z2774">
        <v>1.079</v>
      </c>
      <c r="AA2774">
        <v>1.1279999999999999</v>
      </c>
      <c r="AB2774">
        <v>1.161</v>
      </c>
      <c r="AC2774">
        <v>1.1950000000000001</v>
      </c>
      <c r="AD2774">
        <v>1.232</v>
      </c>
      <c r="AE2774">
        <v>1.27</v>
      </c>
      <c r="AF2774">
        <v>1.3109999999999999</v>
      </c>
      <c r="AG2774">
        <v>1.3540000000000001</v>
      </c>
      <c r="AH2774">
        <v>1.399</v>
      </c>
      <c r="AI2774">
        <v>1.444</v>
      </c>
      <c r="AJ2774">
        <v>1.4910000000000001</v>
      </c>
      <c r="AK2774">
        <v>1.5389999999999999</v>
      </c>
      <c r="AL2774">
        <v>1.589</v>
      </c>
      <c r="AM2774">
        <v>1.64</v>
      </c>
      <c r="AN2774">
        <v>1.6919999999999999</v>
      </c>
      <c r="AO2774">
        <v>1.746</v>
      </c>
      <c r="AP2774">
        <v>1.802</v>
      </c>
      <c r="AQ2774">
        <v>1.859</v>
      </c>
      <c r="AR2774">
        <v>1.9179999999999999</v>
      </c>
      <c r="AS2774">
        <v>1.978</v>
      </c>
      <c r="AT2774">
        <v>2.0390000000000001</v>
      </c>
      <c r="AU2774">
        <v>2.1030000000000002</v>
      </c>
      <c r="AV2774">
        <v>2.169</v>
      </c>
      <c r="AW2774">
        <v>2.238</v>
      </c>
      <c r="AX2774">
        <v>2.3090000000000002</v>
      </c>
      <c r="AY2774">
        <v>2.3820000000000001</v>
      </c>
      <c r="AZ2774">
        <v>2.4569999999999999</v>
      </c>
      <c r="BA2774">
        <v>2.5339999999999998</v>
      </c>
      <c r="BB2774">
        <v>2.6139999999999999</v>
      </c>
      <c r="BC2774">
        <v>2017</v>
      </c>
    </row>
    <row r="2775" spans="1:55" x14ac:dyDescent="0.25">
      <c r="A2775">
        <v>648</v>
      </c>
      <c r="B2775" t="s">
        <v>880</v>
      </c>
      <c r="C2775" t="s">
        <v>327</v>
      </c>
      <c r="D2775" t="s">
        <v>881</v>
      </c>
      <c r="E2775" t="s">
        <v>328</v>
      </c>
      <c r="F2775" t="s">
        <v>329</v>
      </c>
      <c r="G2775" t="s">
        <v>229</v>
      </c>
      <c r="H2775" t="s">
        <v>230</v>
      </c>
      <c r="I2775" t="s">
        <v>886</v>
      </c>
      <c r="J2775" t="s">
        <v>232</v>
      </c>
      <c r="K2775" t="s">
        <v>232</v>
      </c>
      <c r="L2775" t="s">
        <v>232</v>
      </c>
      <c r="M2775" t="s">
        <v>232</v>
      </c>
      <c r="N2775" t="s">
        <v>232</v>
      </c>
      <c r="O2775" t="s">
        <v>232</v>
      </c>
      <c r="P2775" t="s">
        <v>232</v>
      </c>
      <c r="Q2775" t="s">
        <v>232</v>
      </c>
      <c r="R2775" t="s">
        <v>232</v>
      </c>
      <c r="S2775" t="s">
        <v>232</v>
      </c>
      <c r="T2775" t="s">
        <v>232</v>
      </c>
      <c r="U2775" t="s">
        <v>232</v>
      </c>
      <c r="V2775" t="s">
        <v>232</v>
      </c>
      <c r="W2775" t="s">
        <v>232</v>
      </c>
      <c r="X2775" t="s">
        <v>232</v>
      </c>
      <c r="Y2775" t="s">
        <v>232</v>
      </c>
      <c r="Z2775" t="s">
        <v>232</v>
      </c>
      <c r="AA2775" t="s">
        <v>232</v>
      </c>
      <c r="AB2775" t="s">
        <v>232</v>
      </c>
      <c r="AC2775" t="s">
        <v>232</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13.298</v>
      </c>
      <c r="AV2775">
        <v>11.55</v>
      </c>
      <c r="AW2775">
        <v>19.236999999999998</v>
      </c>
      <c r="AX2775">
        <v>19.169</v>
      </c>
      <c r="AY2775">
        <v>19.998000000000001</v>
      </c>
      <c r="AZ2775">
        <v>21.754000000000001</v>
      </c>
      <c r="BA2775">
        <v>24.036999999999999</v>
      </c>
      <c r="BB2775">
        <v>24.867000000000001</v>
      </c>
      <c r="BC2775">
        <v>2018</v>
      </c>
    </row>
    <row r="2776" spans="1:55" x14ac:dyDescent="0.25">
      <c r="A2776">
        <v>648</v>
      </c>
      <c r="B2776" t="s">
        <v>880</v>
      </c>
      <c r="C2776" t="s">
        <v>331</v>
      </c>
      <c r="D2776" t="s">
        <v>881</v>
      </c>
      <c r="E2776" t="s">
        <v>328</v>
      </c>
      <c r="F2776" t="s">
        <v>329</v>
      </c>
      <c r="G2776" t="s">
        <v>282</v>
      </c>
      <c r="I2776" t="s">
        <v>332</v>
      </c>
      <c r="J2776" t="s">
        <v>232</v>
      </c>
      <c r="K2776" t="s">
        <v>232</v>
      </c>
      <c r="L2776" t="s">
        <v>232</v>
      </c>
      <c r="M2776" t="s">
        <v>232</v>
      </c>
      <c r="N2776" t="s">
        <v>232</v>
      </c>
      <c r="O2776" t="s">
        <v>232</v>
      </c>
      <c r="P2776" t="s">
        <v>232</v>
      </c>
      <c r="Q2776" t="s">
        <v>232</v>
      </c>
      <c r="R2776" t="s">
        <v>232</v>
      </c>
      <c r="S2776" t="s">
        <v>232</v>
      </c>
      <c r="T2776" t="s">
        <v>232</v>
      </c>
      <c r="U2776" t="s">
        <v>232</v>
      </c>
      <c r="V2776" t="s">
        <v>232</v>
      </c>
      <c r="W2776" t="s">
        <v>232</v>
      </c>
      <c r="X2776" t="s">
        <v>232</v>
      </c>
      <c r="Y2776" t="s">
        <v>232</v>
      </c>
      <c r="Z2776" t="s">
        <v>232</v>
      </c>
      <c r="AA2776" t="s">
        <v>232</v>
      </c>
      <c r="AB2776" t="s">
        <v>232</v>
      </c>
      <c r="AC2776" t="s">
        <v>232</v>
      </c>
      <c r="AD2776">
        <v>9.0630000000000006</v>
      </c>
      <c r="AE2776">
        <v>6.867</v>
      </c>
      <c r="AF2776">
        <v>8.3019999999999996</v>
      </c>
      <c r="AG2776">
        <v>7.2619999999999996</v>
      </c>
      <c r="AH2776">
        <v>10.179</v>
      </c>
      <c r="AI2776">
        <v>9.17</v>
      </c>
      <c r="AJ2776">
        <v>10.66</v>
      </c>
      <c r="AK2776">
        <v>11.522</v>
      </c>
      <c r="AL2776">
        <v>10.744</v>
      </c>
      <c r="AM2776">
        <v>12.382999999999999</v>
      </c>
      <c r="AN2776">
        <v>11.006</v>
      </c>
      <c r="AO2776">
        <v>13.647</v>
      </c>
      <c r="AP2776">
        <v>16.204999999999998</v>
      </c>
      <c r="AQ2776">
        <v>12.19</v>
      </c>
      <c r="AR2776">
        <v>14.692</v>
      </c>
      <c r="AS2776">
        <v>14.04</v>
      </c>
      <c r="AT2776">
        <v>13.375999999999999</v>
      </c>
      <c r="AU2776">
        <v>19.155999999999999</v>
      </c>
      <c r="AV2776">
        <v>14.763</v>
      </c>
      <c r="AW2776">
        <v>22.050999999999998</v>
      </c>
      <c r="AX2776">
        <v>19.8</v>
      </c>
      <c r="AY2776">
        <v>18.766999999999999</v>
      </c>
      <c r="AZ2776">
        <v>18.652999999999999</v>
      </c>
      <c r="BA2776">
        <v>18.832999999999998</v>
      </c>
      <c r="BB2776">
        <v>17.808</v>
      </c>
      <c r="BC2776">
        <v>2018</v>
      </c>
    </row>
    <row r="2777" spans="1:55" x14ac:dyDescent="0.25">
      <c r="A2777">
        <v>648</v>
      </c>
      <c r="B2777" t="s">
        <v>880</v>
      </c>
      <c r="C2777" t="s">
        <v>333</v>
      </c>
      <c r="D2777" t="s">
        <v>881</v>
      </c>
      <c r="E2777" t="s">
        <v>334</v>
      </c>
      <c r="F2777" t="s">
        <v>335</v>
      </c>
      <c r="G2777" t="s">
        <v>229</v>
      </c>
      <c r="H2777" t="s">
        <v>230</v>
      </c>
      <c r="I2777" t="s">
        <v>886</v>
      </c>
      <c r="J2777" t="s">
        <v>232</v>
      </c>
      <c r="K2777" t="s">
        <v>232</v>
      </c>
      <c r="L2777" t="s">
        <v>232</v>
      </c>
      <c r="M2777" t="s">
        <v>232</v>
      </c>
      <c r="N2777" t="s">
        <v>232</v>
      </c>
      <c r="O2777" t="s">
        <v>232</v>
      </c>
      <c r="P2777" t="s">
        <v>232</v>
      </c>
      <c r="Q2777" t="s">
        <v>232</v>
      </c>
      <c r="R2777" t="s">
        <v>232</v>
      </c>
      <c r="S2777" t="s">
        <v>232</v>
      </c>
      <c r="T2777" t="s">
        <v>232</v>
      </c>
      <c r="U2777" t="s">
        <v>232</v>
      </c>
      <c r="V2777" t="s">
        <v>232</v>
      </c>
      <c r="W2777" t="s">
        <v>232</v>
      </c>
      <c r="X2777" t="s">
        <v>232</v>
      </c>
      <c r="Y2777" t="s">
        <v>232</v>
      </c>
      <c r="Z2777" t="s">
        <v>232</v>
      </c>
      <c r="AA2777" t="s">
        <v>232</v>
      </c>
      <c r="AB2777" t="s">
        <v>232</v>
      </c>
      <c r="AC2777" t="s">
        <v>232</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17.042000000000002</v>
      </c>
      <c r="AV2777">
        <v>16.713999999999999</v>
      </c>
      <c r="AW2777">
        <v>19.443999999999999</v>
      </c>
      <c r="AX2777">
        <v>22.552</v>
      </c>
      <c r="AY2777">
        <v>23.745000000000001</v>
      </c>
      <c r="AZ2777">
        <v>25.699000000000002</v>
      </c>
      <c r="BA2777">
        <v>27.626000000000001</v>
      </c>
      <c r="BB2777">
        <v>28.221</v>
      </c>
      <c r="BC2777">
        <v>2018</v>
      </c>
    </row>
    <row r="2778" spans="1:55" x14ac:dyDescent="0.25">
      <c r="A2778">
        <v>648</v>
      </c>
      <c r="B2778" t="s">
        <v>880</v>
      </c>
      <c r="C2778" t="s">
        <v>336</v>
      </c>
      <c r="D2778" t="s">
        <v>881</v>
      </c>
      <c r="E2778" t="s">
        <v>334</v>
      </c>
      <c r="F2778" t="s">
        <v>335</v>
      </c>
      <c r="G2778" t="s">
        <v>282</v>
      </c>
      <c r="I2778" t="s">
        <v>337</v>
      </c>
      <c r="J2778" t="s">
        <v>232</v>
      </c>
      <c r="K2778" t="s">
        <v>232</v>
      </c>
      <c r="L2778" t="s">
        <v>232</v>
      </c>
      <c r="M2778" t="s">
        <v>232</v>
      </c>
      <c r="N2778" t="s">
        <v>232</v>
      </c>
      <c r="O2778" t="s">
        <v>232</v>
      </c>
      <c r="P2778" t="s">
        <v>232</v>
      </c>
      <c r="Q2778" t="s">
        <v>232</v>
      </c>
      <c r="R2778" t="s">
        <v>232</v>
      </c>
      <c r="S2778" t="s">
        <v>232</v>
      </c>
      <c r="T2778" t="s">
        <v>232</v>
      </c>
      <c r="U2778" t="s">
        <v>232</v>
      </c>
      <c r="V2778" t="s">
        <v>232</v>
      </c>
      <c r="W2778" t="s">
        <v>232</v>
      </c>
      <c r="X2778" t="s">
        <v>232</v>
      </c>
      <c r="Y2778" t="s">
        <v>232</v>
      </c>
      <c r="Z2778" t="s">
        <v>232</v>
      </c>
      <c r="AA2778" t="s">
        <v>232</v>
      </c>
      <c r="AB2778" t="s">
        <v>232</v>
      </c>
      <c r="AC2778" t="s">
        <v>232</v>
      </c>
      <c r="AD2778">
        <v>9.15</v>
      </c>
      <c r="AE2778">
        <v>9.2880000000000003</v>
      </c>
      <c r="AF2778">
        <v>8.2449999999999992</v>
      </c>
      <c r="AG2778">
        <v>8.9239999999999995</v>
      </c>
      <c r="AH2778">
        <v>11.872999999999999</v>
      </c>
      <c r="AI2778">
        <v>12.348000000000001</v>
      </c>
      <c r="AJ2778">
        <v>13.804</v>
      </c>
      <c r="AK2778">
        <v>11.246</v>
      </c>
      <c r="AL2778">
        <v>11.183999999999999</v>
      </c>
      <c r="AM2778">
        <v>13.989000000000001</v>
      </c>
      <c r="AN2778">
        <v>13.776999999999999</v>
      </c>
      <c r="AO2778">
        <v>16.687000000000001</v>
      </c>
      <c r="AP2778">
        <v>19.012</v>
      </c>
      <c r="AQ2778">
        <v>17.783999999999999</v>
      </c>
      <c r="AR2778">
        <v>18.536000000000001</v>
      </c>
      <c r="AS2778">
        <v>19.353999999999999</v>
      </c>
      <c r="AT2778">
        <v>19.884</v>
      </c>
      <c r="AU2778">
        <v>24.548999999999999</v>
      </c>
      <c r="AV2778">
        <v>21.363</v>
      </c>
      <c r="AW2778">
        <v>22.286999999999999</v>
      </c>
      <c r="AX2778">
        <v>23.295000000000002</v>
      </c>
      <c r="AY2778">
        <v>22.282</v>
      </c>
      <c r="AZ2778">
        <v>22.036000000000001</v>
      </c>
      <c r="BA2778">
        <v>21.645</v>
      </c>
      <c r="BB2778">
        <v>20.210999999999999</v>
      </c>
      <c r="BC2778">
        <v>2018</v>
      </c>
    </row>
    <row r="2779" spans="1:55" x14ac:dyDescent="0.25">
      <c r="A2779">
        <v>648</v>
      </c>
      <c r="B2779" t="s">
        <v>880</v>
      </c>
      <c r="C2779" t="s">
        <v>338</v>
      </c>
      <c r="D2779" t="s">
        <v>881</v>
      </c>
      <c r="E2779" t="s">
        <v>339</v>
      </c>
      <c r="F2779" t="s">
        <v>340</v>
      </c>
      <c r="G2779" t="s">
        <v>229</v>
      </c>
      <c r="H2779" t="s">
        <v>230</v>
      </c>
      <c r="I2779" t="s">
        <v>886</v>
      </c>
      <c r="J2779" t="s">
        <v>232</v>
      </c>
      <c r="K2779" t="s">
        <v>232</v>
      </c>
      <c r="L2779" t="s">
        <v>232</v>
      </c>
      <c r="M2779" t="s">
        <v>232</v>
      </c>
      <c r="N2779" t="s">
        <v>232</v>
      </c>
      <c r="O2779" t="s">
        <v>232</v>
      </c>
      <c r="P2779" t="s">
        <v>232</v>
      </c>
      <c r="Q2779" t="s">
        <v>232</v>
      </c>
      <c r="R2779" t="s">
        <v>232</v>
      </c>
      <c r="S2779" t="s">
        <v>232</v>
      </c>
      <c r="T2779" t="s">
        <v>232</v>
      </c>
      <c r="U2779" t="s">
        <v>232</v>
      </c>
      <c r="V2779" t="s">
        <v>232</v>
      </c>
      <c r="W2779" t="s">
        <v>232</v>
      </c>
      <c r="X2779" t="s">
        <v>232</v>
      </c>
      <c r="Y2779" t="s">
        <v>232</v>
      </c>
      <c r="Z2779" t="s">
        <v>232</v>
      </c>
      <c r="AA2779" t="s">
        <v>232</v>
      </c>
      <c r="AB2779" t="s">
        <v>232</v>
      </c>
      <c r="AC2779" t="s">
        <v>232</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-3.7440000000000002</v>
      </c>
      <c r="AV2779">
        <v>-5.1639999999999997</v>
      </c>
      <c r="AW2779">
        <v>-0.20599999999999999</v>
      </c>
      <c r="AX2779">
        <v>-3.383</v>
      </c>
      <c r="AY2779">
        <v>-3.7469999999999999</v>
      </c>
      <c r="AZ2779">
        <v>-3.9449999999999998</v>
      </c>
      <c r="BA2779">
        <v>-3.589</v>
      </c>
      <c r="BB2779">
        <v>-3.3540000000000001</v>
      </c>
      <c r="BC2779">
        <v>2018</v>
      </c>
    </row>
    <row r="2780" spans="1:55" x14ac:dyDescent="0.25">
      <c r="A2780">
        <v>648</v>
      </c>
      <c r="B2780" t="s">
        <v>880</v>
      </c>
      <c r="C2780" t="s">
        <v>341</v>
      </c>
      <c r="D2780" t="s">
        <v>881</v>
      </c>
      <c r="E2780" t="s">
        <v>339</v>
      </c>
      <c r="F2780" t="s">
        <v>340</v>
      </c>
      <c r="G2780" t="s">
        <v>282</v>
      </c>
      <c r="I2780" t="s">
        <v>342</v>
      </c>
      <c r="J2780" t="s">
        <v>232</v>
      </c>
      <c r="K2780" t="s">
        <v>232</v>
      </c>
      <c r="L2780" t="s">
        <v>232</v>
      </c>
      <c r="M2780" t="s">
        <v>232</v>
      </c>
      <c r="N2780" t="s">
        <v>232</v>
      </c>
      <c r="O2780" t="s">
        <v>232</v>
      </c>
      <c r="P2780" t="s">
        <v>232</v>
      </c>
      <c r="Q2780" t="s">
        <v>232</v>
      </c>
      <c r="R2780" t="s">
        <v>232</v>
      </c>
      <c r="S2780" t="s">
        <v>232</v>
      </c>
      <c r="T2780" t="s">
        <v>232</v>
      </c>
      <c r="U2780" t="s">
        <v>232</v>
      </c>
      <c r="V2780" t="s">
        <v>232</v>
      </c>
      <c r="W2780" t="s">
        <v>232</v>
      </c>
      <c r="X2780" t="s">
        <v>232</v>
      </c>
      <c r="Y2780" t="s">
        <v>232</v>
      </c>
      <c r="Z2780" t="s">
        <v>232</v>
      </c>
      <c r="AA2780" t="s">
        <v>232</v>
      </c>
      <c r="AB2780" t="s">
        <v>232</v>
      </c>
      <c r="AC2780" t="s">
        <v>232</v>
      </c>
      <c r="AD2780">
        <v>-8.6999999999999994E-2</v>
      </c>
      <c r="AE2780">
        <v>-2.42</v>
      </c>
      <c r="AF2780">
        <v>5.7000000000000002E-2</v>
      </c>
      <c r="AG2780">
        <v>-1.6619999999999999</v>
      </c>
      <c r="AH2780">
        <v>-1.694</v>
      </c>
      <c r="AI2780">
        <v>-3.1779999999999999</v>
      </c>
      <c r="AJ2780">
        <v>-3.1440000000000001</v>
      </c>
      <c r="AK2780">
        <v>0.27600000000000002</v>
      </c>
      <c r="AL2780">
        <v>-0.44</v>
      </c>
      <c r="AM2780">
        <v>-1.6060000000000001</v>
      </c>
      <c r="AN2780">
        <v>-2.7709999999999999</v>
      </c>
      <c r="AO2780">
        <v>-3.04</v>
      </c>
      <c r="AP2780">
        <v>-2.8069999999999999</v>
      </c>
      <c r="AQ2780">
        <v>-5.5940000000000003</v>
      </c>
      <c r="AR2780">
        <v>-3.8439999999999999</v>
      </c>
      <c r="AS2780">
        <v>-5.3140000000000001</v>
      </c>
      <c r="AT2780">
        <v>-6.508</v>
      </c>
      <c r="AU2780">
        <v>-5.3929999999999998</v>
      </c>
      <c r="AV2780">
        <v>-6.6</v>
      </c>
      <c r="AW2780">
        <v>-0.23599999999999999</v>
      </c>
      <c r="AX2780">
        <v>-3.4950000000000001</v>
      </c>
      <c r="AY2780">
        <v>-3.516</v>
      </c>
      <c r="AZ2780">
        <v>-3.3820000000000001</v>
      </c>
      <c r="BA2780">
        <v>-2.8119999999999998</v>
      </c>
      <c r="BB2780">
        <v>-2.4020000000000001</v>
      </c>
      <c r="BC2780">
        <v>2018</v>
      </c>
    </row>
    <row r="2781" spans="1:55" x14ac:dyDescent="0.25">
      <c r="A2781">
        <v>648</v>
      </c>
      <c r="B2781" t="s">
        <v>880</v>
      </c>
      <c r="C2781" t="s">
        <v>343</v>
      </c>
      <c r="D2781" t="s">
        <v>881</v>
      </c>
      <c r="E2781" t="s">
        <v>344</v>
      </c>
      <c r="F2781" t="s">
        <v>345</v>
      </c>
      <c r="G2781" t="s">
        <v>229</v>
      </c>
      <c r="H2781" t="s">
        <v>230</v>
      </c>
      <c r="I2781" t="s">
        <v>886</v>
      </c>
      <c r="J2781" t="s">
        <v>232</v>
      </c>
      <c r="K2781" t="s">
        <v>232</v>
      </c>
      <c r="L2781" t="s">
        <v>232</v>
      </c>
      <c r="M2781" t="s">
        <v>232</v>
      </c>
      <c r="N2781" t="s">
        <v>232</v>
      </c>
      <c r="O2781" t="s">
        <v>232</v>
      </c>
      <c r="P2781" t="s">
        <v>232</v>
      </c>
      <c r="Q2781" t="s">
        <v>232</v>
      </c>
      <c r="R2781" t="s">
        <v>232</v>
      </c>
      <c r="S2781" t="s">
        <v>232</v>
      </c>
      <c r="T2781" t="s">
        <v>232</v>
      </c>
      <c r="U2781" t="s">
        <v>232</v>
      </c>
      <c r="V2781" t="s">
        <v>232</v>
      </c>
      <c r="W2781" t="s">
        <v>232</v>
      </c>
      <c r="X2781" t="s">
        <v>232</v>
      </c>
      <c r="Y2781" t="s">
        <v>232</v>
      </c>
      <c r="Z2781" t="s">
        <v>232</v>
      </c>
      <c r="AA2781" t="s">
        <v>232</v>
      </c>
      <c r="AB2781" t="s">
        <v>232</v>
      </c>
      <c r="AC2781" t="s">
        <v>232</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-9.1489999999999991</v>
      </c>
      <c r="AV2781">
        <v>-7.7770000000000001</v>
      </c>
      <c r="AW2781">
        <v>-8.6530000000000005</v>
      </c>
      <c r="AX2781">
        <v>-10.231</v>
      </c>
      <c r="AY2781">
        <v>-10.023</v>
      </c>
      <c r="AZ2781">
        <v>-10.131</v>
      </c>
      <c r="BA2781">
        <v>-10.257</v>
      </c>
      <c r="BB2781">
        <v>-9.2089999999999996</v>
      </c>
      <c r="BC2781">
        <v>2018</v>
      </c>
    </row>
    <row r="2782" spans="1:55" x14ac:dyDescent="0.25">
      <c r="A2782">
        <v>648</v>
      </c>
      <c r="B2782" t="s">
        <v>880</v>
      </c>
      <c r="C2782" t="s">
        <v>346</v>
      </c>
      <c r="D2782" t="s">
        <v>881</v>
      </c>
      <c r="E2782" t="s">
        <v>344</v>
      </c>
      <c r="F2782" t="s">
        <v>345</v>
      </c>
      <c r="G2782" t="s">
        <v>270</v>
      </c>
    </row>
    <row r="2783" spans="1:55" x14ac:dyDescent="0.25">
      <c r="A2783">
        <v>648</v>
      </c>
      <c r="B2783" t="s">
        <v>880</v>
      </c>
      <c r="C2783" t="s">
        <v>347</v>
      </c>
      <c r="D2783" t="s">
        <v>881</v>
      </c>
      <c r="E2783" t="s">
        <v>348</v>
      </c>
      <c r="F2783" t="s">
        <v>349</v>
      </c>
      <c r="G2783" t="s">
        <v>229</v>
      </c>
      <c r="H2783" t="s">
        <v>230</v>
      </c>
      <c r="I2783" t="s">
        <v>886</v>
      </c>
      <c r="J2783" t="s">
        <v>232</v>
      </c>
      <c r="K2783" t="s">
        <v>232</v>
      </c>
      <c r="L2783" t="s">
        <v>232</v>
      </c>
      <c r="M2783" t="s">
        <v>232</v>
      </c>
      <c r="N2783" t="s">
        <v>232</v>
      </c>
      <c r="O2783" t="s">
        <v>232</v>
      </c>
      <c r="P2783" t="s">
        <v>232</v>
      </c>
      <c r="Q2783" t="s">
        <v>232</v>
      </c>
      <c r="R2783" t="s">
        <v>232</v>
      </c>
      <c r="S2783" t="s">
        <v>232</v>
      </c>
      <c r="T2783" t="s">
        <v>232</v>
      </c>
      <c r="U2783" t="s">
        <v>232</v>
      </c>
      <c r="V2783" t="s">
        <v>232</v>
      </c>
      <c r="W2783" t="s">
        <v>232</v>
      </c>
      <c r="X2783" t="s">
        <v>232</v>
      </c>
      <c r="Y2783" t="s">
        <v>232</v>
      </c>
      <c r="Z2783" t="s">
        <v>232</v>
      </c>
      <c r="AA2783" t="s">
        <v>232</v>
      </c>
      <c r="AB2783" t="s">
        <v>232</v>
      </c>
      <c r="AC2783" t="s">
        <v>232</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-0.36299999999999999</v>
      </c>
      <c r="AV2783">
        <v>-2.6869999999999998</v>
      </c>
      <c r="AW2783">
        <v>2.5470000000000002</v>
      </c>
      <c r="AX2783">
        <v>4.1000000000000002E-2</v>
      </c>
      <c r="AY2783">
        <v>-0.35799999999999998</v>
      </c>
      <c r="AZ2783">
        <v>-0.51900000000000002</v>
      </c>
      <c r="BA2783">
        <v>-4.1000000000000002E-2</v>
      </c>
      <c r="BB2783">
        <v>0.36399999999999999</v>
      </c>
      <c r="BC2783">
        <v>2018</v>
      </c>
    </row>
    <row r="2784" spans="1:55" x14ac:dyDescent="0.25">
      <c r="A2784">
        <v>648</v>
      </c>
      <c r="B2784" t="s">
        <v>880</v>
      </c>
      <c r="C2784" t="s">
        <v>350</v>
      </c>
      <c r="D2784" t="s">
        <v>881</v>
      </c>
      <c r="E2784" t="s">
        <v>348</v>
      </c>
      <c r="F2784" t="s">
        <v>349</v>
      </c>
      <c r="G2784" t="s">
        <v>282</v>
      </c>
      <c r="I2784" t="s">
        <v>351</v>
      </c>
      <c r="J2784" t="s">
        <v>232</v>
      </c>
      <c r="K2784" t="s">
        <v>232</v>
      </c>
      <c r="L2784" t="s">
        <v>232</v>
      </c>
      <c r="M2784" t="s">
        <v>232</v>
      </c>
      <c r="N2784" t="s">
        <v>232</v>
      </c>
      <c r="O2784" t="s">
        <v>232</v>
      </c>
      <c r="P2784" t="s">
        <v>232</v>
      </c>
      <c r="Q2784" t="s">
        <v>232</v>
      </c>
      <c r="R2784" t="s">
        <v>232</v>
      </c>
      <c r="S2784" t="s">
        <v>232</v>
      </c>
      <c r="T2784" t="s">
        <v>232</v>
      </c>
      <c r="U2784" t="s">
        <v>232</v>
      </c>
      <c r="V2784" t="s">
        <v>232</v>
      </c>
      <c r="W2784" t="s">
        <v>232</v>
      </c>
      <c r="X2784" t="s">
        <v>232</v>
      </c>
      <c r="Y2784" t="s">
        <v>232</v>
      </c>
      <c r="Z2784" t="s">
        <v>232</v>
      </c>
      <c r="AA2784" t="s">
        <v>232</v>
      </c>
      <c r="AB2784" t="s">
        <v>232</v>
      </c>
      <c r="AC2784" t="s">
        <v>232</v>
      </c>
      <c r="AD2784">
        <v>1.75</v>
      </c>
      <c r="AE2784">
        <v>-0.628</v>
      </c>
      <c r="AF2784">
        <v>2.069</v>
      </c>
      <c r="AG2784">
        <v>0.76200000000000001</v>
      </c>
      <c r="AH2784">
        <v>1.1879999999999999</v>
      </c>
      <c r="AI2784">
        <v>0.49399999999999999</v>
      </c>
      <c r="AJ2784">
        <v>-7.8E-2</v>
      </c>
      <c r="AK2784">
        <v>2.8479999999999999</v>
      </c>
      <c r="AL2784">
        <v>0.92600000000000005</v>
      </c>
      <c r="AM2784">
        <v>0.26400000000000001</v>
      </c>
      <c r="AN2784">
        <v>-1.0940000000000001</v>
      </c>
      <c r="AO2784">
        <v>-0.69099999999999995</v>
      </c>
      <c r="AP2784">
        <v>-0.151</v>
      </c>
      <c r="AQ2784">
        <v>-2.9350000000000001</v>
      </c>
      <c r="AR2784">
        <v>-0.23899999999999999</v>
      </c>
      <c r="AS2784">
        <v>-0.59199999999999997</v>
      </c>
      <c r="AT2784">
        <v>-1.355</v>
      </c>
      <c r="AU2784">
        <v>-0.52300000000000002</v>
      </c>
      <c r="AV2784">
        <v>-3.4340000000000002</v>
      </c>
      <c r="AW2784">
        <v>2.92</v>
      </c>
      <c r="AX2784">
        <v>4.2999999999999997E-2</v>
      </c>
      <c r="AY2784">
        <v>-0.33600000000000002</v>
      </c>
      <c r="AZ2784">
        <v>-0.44500000000000001</v>
      </c>
      <c r="BA2784">
        <v>-3.2000000000000001E-2</v>
      </c>
      <c r="BB2784">
        <v>0.26100000000000001</v>
      </c>
      <c r="BC2784">
        <v>2018</v>
      </c>
    </row>
    <row r="2785" spans="1:55" x14ac:dyDescent="0.25">
      <c r="A2785">
        <v>648</v>
      </c>
      <c r="B2785" t="s">
        <v>880</v>
      </c>
      <c r="C2785" t="s">
        <v>352</v>
      </c>
      <c r="D2785" t="s">
        <v>881</v>
      </c>
      <c r="E2785" t="s">
        <v>353</v>
      </c>
      <c r="F2785" t="s">
        <v>354</v>
      </c>
      <c r="G2785" t="s">
        <v>229</v>
      </c>
      <c r="H2785" t="s">
        <v>230</v>
      </c>
    </row>
    <row r="2786" spans="1:55" x14ac:dyDescent="0.25">
      <c r="A2786">
        <v>648</v>
      </c>
      <c r="B2786" t="s">
        <v>880</v>
      </c>
      <c r="C2786" t="s">
        <v>355</v>
      </c>
      <c r="D2786" t="s">
        <v>881</v>
      </c>
      <c r="E2786" t="s">
        <v>353</v>
      </c>
      <c r="F2786" t="s">
        <v>354</v>
      </c>
      <c r="G2786" t="s">
        <v>282</v>
      </c>
    </row>
    <row r="2787" spans="1:55" x14ac:dyDescent="0.25">
      <c r="A2787">
        <v>648</v>
      </c>
      <c r="B2787" t="s">
        <v>880</v>
      </c>
      <c r="C2787" t="s">
        <v>356</v>
      </c>
      <c r="D2787" t="s">
        <v>881</v>
      </c>
      <c r="E2787" t="s">
        <v>357</v>
      </c>
      <c r="F2787" t="s">
        <v>358</v>
      </c>
      <c r="G2787" t="s">
        <v>229</v>
      </c>
      <c r="H2787" t="s">
        <v>230</v>
      </c>
      <c r="I2787" t="s">
        <v>886</v>
      </c>
      <c r="J2787" t="s">
        <v>232</v>
      </c>
      <c r="K2787" t="s">
        <v>232</v>
      </c>
      <c r="L2787" t="s">
        <v>232</v>
      </c>
      <c r="M2787" t="s">
        <v>232</v>
      </c>
      <c r="N2787" t="s">
        <v>232</v>
      </c>
      <c r="O2787" t="s">
        <v>232</v>
      </c>
      <c r="P2787" t="s">
        <v>232</v>
      </c>
      <c r="Q2787" t="s">
        <v>232</v>
      </c>
      <c r="R2787" t="s">
        <v>232</v>
      </c>
      <c r="S2787" t="s">
        <v>232</v>
      </c>
      <c r="T2787" t="s">
        <v>232</v>
      </c>
      <c r="U2787" t="s">
        <v>232</v>
      </c>
      <c r="V2787" t="s">
        <v>232</v>
      </c>
      <c r="W2787" t="s">
        <v>232</v>
      </c>
      <c r="X2787" t="s">
        <v>232</v>
      </c>
      <c r="Y2787" t="s">
        <v>232</v>
      </c>
      <c r="Z2787" t="s">
        <v>232</v>
      </c>
      <c r="AA2787" t="s">
        <v>232</v>
      </c>
      <c r="AB2787" t="s">
        <v>232</v>
      </c>
      <c r="AC2787" t="s">
        <v>232</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65.055000000000007</v>
      </c>
      <c r="AW2787">
        <v>68.63</v>
      </c>
      <c r="AX2787">
        <v>72.793000000000006</v>
      </c>
      <c r="AY2787">
        <v>77.052000000000007</v>
      </c>
      <c r="AZ2787">
        <v>81.662999999999997</v>
      </c>
      <c r="BA2787">
        <v>86.028000000000006</v>
      </c>
      <c r="BB2787">
        <v>90.146000000000001</v>
      </c>
      <c r="BC2787">
        <v>2018</v>
      </c>
    </row>
    <row r="2788" spans="1:55" x14ac:dyDescent="0.25">
      <c r="A2788">
        <v>648</v>
      </c>
      <c r="B2788" t="s">
        <v>880</v>
      </c>
      <c r="C2788" t="s">
        <v>359</v>
      </c>
      <c r="D2788" t="s">
        <v>881</v>
      </c>
      <c r="E2788" t="s">
        <v>357</v>
      </c>
      <c r="F2788" t="s">
        <v>358</v>
      </c>
      <c r="G2788" t="s">
        <v>282</v>
      </c>
      <c r="I2788" t="s">
        <v>360</v>
      </c>
      <c r="J2788" t="s">
        <v>232</v>
      </c>
      <c r="K2788" t="s">
        <v>232</v>
      </c>
      <c r="L2788" t="s">
        <v>232</v>
      </c>
      <c r="M2788" t="s">
        <v>232</v>
      </c>
      <c r="N2788" t="s">
        <v>232</v>
      </c>
      <c r="O2788" t="s">
        <v>232</v>
      </c>
      <c r="P2788" t="s">
        <v>232</v>
      </c>
      <c r="Q2788" t="s">
        <v>232</v>
      </c>
      <c r="R2788" t="s">
        <v>232</v>
      </c>
      <c r="S2788" t="s">
        <v>232</v>
      </c>
      <c r="T2788" t="s">
        <v>232</v>
      </c>
      <c r="U2788" t="s">
        <v>232</v>
      </c>
      <c r="V2788" t="s">
        <v>232</v>
      </c>
      <c r="W2788" t="s">
        <v>232</v>
      </c>
      <c r="X2788" t="s">
        <v>232</v>
      </c>
      <c r="Y2788" t="s">
        <v>232</v>
      </c>
      <c r="Z2788" t="s">
        <v>232</v>
      </c>
      <c r="AA2788" t="s">
        <v>232</v>
      </c>
      <c r="AB2788" t="s">
        <v>232</v>
      </c>
      <c r="AC2788" t="s">
        <v>232</v>
      </c>
      <c r="AD2788">
        <v>70.27</v>
      </c>
      <c r="AE2788">
        <v>72.168999999999997</v>
      </c>
      <c r="AF2788">
        <v>90.055999999999997</v>
      </c>
      <c r="AG2788">
        <v>87.963999999999999</v>
      </c>
      <c r="AH2788">
        <v>77.995999999999995</v>
      </c>
      <c r="AI2788">
        <v>78.775999999999996</v>
      </c>
      <c r="AJ2788">
        <v>85.994</v>
      </c>
      <c r="AK2788">
        <v>38.198</v>
      </c>
      <c r="AL2788">
        <v>38.274000000000001</v>
      </c>
      <c r="AM2788">
        <v>37.881999999999998</v>
      </c>
      <c r="AN2788">
        <v>40.652999999999999</v>
      </c>
      <c r="AO2788">
        <v>49.664999999999999</v>
      </c>
      <c r="AP2788">
        <v>49.213999999999999</v>
      </c>
      <c r="AQ2788">
        <v>58.609000000000002</v>
      </c>
      <c r="AR2788">
        <v>69.415000000000006</v>
      </c>
      <c r="AS2788">
        <v>68.573999999999998</v>
      </c>
      <c r="AT2788">
        <v>82.349000000000004</v>
      </c>
      <c r="AU2788">
        <v>87.912999999999997</v>
      </c>
      <c r="AV2788">
        <v>83.15</v>
      </c>
      <c r="AW2788">
        <v>78.668999999999997</v>
      </c>
      <c r="AX2788">
        <v>75.191000000000003</v>
      </c>
      <c r="AY2788">
        <v>72.305999999999997</v>
      </c>
      <c r="AZ2788">
        <v>70.024000000000001</v>
      </c>
      <c r="BA2788">
        <v>67.403000000000006</v>
      </c>
      <c r="BB2788">
        <v>64.558999999999997</v>
      </c>
      <c r="BC2788">
        <v>2018</v>
      </c>
    </row>
    <row r="2789" spans="1:55" x14ac:dyDescent="0.25">
      <c r="A2789">
        <v>648</v>
      </c>
      <c r="B2789" t="s">
        <v>880</v>
      </c>
      <c r="C2789" t="s">
        <v>361</v>
      </c>
      <c r="D2789" t="s">
        <v>881</v>
      </c>
      <c r="E2789" t="s">
        <v>362</v>
      </c>
      <c r="F2789" t="s">
        <v>363</v>
      </c>
      <c r="G2789" t="s">
        <v>229</v>
      </c>
      <c r="H2789" t="s">
        <v>230</v>
      </c>
      <c r="I2789" t="s">
        <v>886</v>
      </c>
      <c r="J2789">
        <v>1.087</v>
      </c>
      <c r="K2789">
        <v>1.1910000000000001</v>
      </c>
      <c r="L2789">
        <v>1.3049999999999999</v>
      </c>
      <c r="M2789">
        <v>1.5149999999999999</v>
      </c>
      <c r="N2789">
        <v>1.5449999999999999</v>
      </c>
      <c r="O2789">
        <v>1.9550000000000001</v>
      </c>
      <c r="P2789">
        <v>2.7130000000000001</v>
      </c>
      <c r="Q2789">
        <v>3.7160000000000002</v>
      </c>
      <c r="R2789">
        <v>4.0890000000000004</v>
      </c>
      <c r="S2789">
        <v>4.8570000000000002</v>
      </c>
      <c r="T2789">
        <v>5.9180000000000001</v>
      </c>
      <c r="U2789">
        <v>6.9210000000000003</v>
      </c>
      <c r="V2789">
        <v>7.6040000000000001</v>
      </c>
      <c r="W2789">
        <v>8.3450000000000006</v>
      </c>
      <c r="X2789">
        <v>8.6869999999999994</v>
      </c>
      <c r="Y2789">
        <v>9.0440000000000005</v>
      </c>
      <c r="Z2789">
        <v>9.69</v>
      </c>
      <c r="AA2789">
        <v>10.452</v>
      </c>
      <c r="AB2789">
        <v>11.2</v>
      </c>
      <c r="AC2789">
        <v>12.307</v>
      </c>
      <c r="AD2789">
        <v>13.458</v>
      </c>
      <c r="AE2789">
        <v>16.393000000000001</v>
      </c>
      <c r="AF2789">
        <v>18.414000000000001</v>
      </c>
      <c r="AG2789">
        <v>25.067</v>
      </c>
      <c r="AH2789">
        <v>30.111000000000001</v>
      </c>
      <c r="AI2789">
        <v>30.791</v>
      </c>
      <c r="AJ2789">
        <v>30.048999999999999</v>
      </c>
      <c r="AK2789">
        <v>31.684999999999999</v>
      </c>
      <c r="AL2789">
        <v>35.795000000000002</v>
      </c>
      <c r="AM2789">
        <v>39.643999999999998</v>
      </c>
      <c r="AN2789">
        <v>45.671999999999997</v>
      </c>
      <c r="AO2789">
        <v>41.177</v>
      </c>
      <c r="AP2789">
        <v>45.646000000000001</v>
      </c>
      <c r="AQ2789">
        <v>49.155999999999999</v>
      </c>
      <c r="AR2789">
        <v>52.545000000000002</v>
      </c>
      <c r="AS2789">
        <v>59.26</v>
      </c>
      <c r="AT2789">
        <v>63.295000000000002</v>
      </c>
      <c r="AU2789">
        <v>69.42</v>
      </c>
      <c r="AV2789">
        <v>78.238</v>
      </c>
      <c r="AW2789">
        <v>87.24</v>
      </c>
      <c r="AX2789">
        <v>96.811000000000007</v>
      </c>
      <c r="AY2789">
        <v>106.563</v>
      </c>
      <c r="AZ2789">
        <v>116.622</v>
      </c>
      <c r="BA2789">
        <v>127.63200000000001</v>
      </c>
      <c r="BB2789">
        <v>139.63300000000001</v>
      </c>
      <c r="BC2789">
        <v>2018</v>
      </c>
    </row>
    <row r="2790" spans="1:55" x14ac:dyDescent="0.25">
      <c r="A2790">
        <v>648</v>
      </c>
      <c r="B2790" t="s">
        <v>880</v>
      </c>
      <c r="C2790" t="s">
        <v>364</v>
      </c>
      <c r="D2790" t="s">
        <v>881</v>
      </c>
      <c r="E2790" t="s">
        <v>365</v>
      </c>
      <c r="F2790" t="s">
        <v>366</v>
      </c>
      <c r="G2790" t="s">
        <v>242</v>
      </c>
      <c r="H2790" t="s">
        <v>230</v>
      </c>
      <c r="I2790" t="s">
        <v>887</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374</v>
      </c>
      <c r="V2790" t="s">
        <v>374</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-0.105</v>
      </c>
      <c r="AV2790">
        <v>-0.185</v>
      </c>
      <c r="AW2790">
        <v>-0.17100000000000001</v>
      </c>
      <c r="AX2790">
        <v>-0.23799999999999999</v>
      </c>
      <c r="AY2790">
        <v>-0.254</v>
      </c>
      <c r="AZ2790">
        <v>-0.26700000000000002</v>
      </c>
      <c r="BA2790">
        <v>-0.26400000000000001</v>
      </c>
      <c r="BB2790">
        <v>-0.249</v>
      </c>
      <c r="BC2790">
        <v>2018</v>
      </c>
    </row>
    <row r="2791" spans="1:55" x14ac:dyDescent="0.25">
      <c r="A2791">
        <v>648</v>
      </c>
      <c r="B2791" t="s">
        <v>880</v>
      </c>
      <c r="C2791" t="s">
        <v>368</v>
      </c>
      <c r="D2791" t="s">
        <v>881</v>
      </c>
      <c r="E2791" t="s">
        <v>365</v>
      </c>
      <c r="F2791" t="s">
        <v>366</v>
      </c>
      <c r="G2791" t="s">
        <v>282</v>
      </c>
      <c r="I2791" t="s">
        <v>369</v>
      </c>
      <c r="J2791">
        <v>-18.600000000000001</v>
      </c>
      <c r="K2791">
        <v>-5.7350000000000003</v>
      </c>
      <c r="L2791">
        <v>-1.115</v>
      </c>
      <c r="M2791">
        <v>-0.622</v>
      </c>
      <c r="N2791">
        <v>-3.2309999999999999</v>
      </c>
      <c r="O2791">
        <v>-1.244</v>
      </c>
      <c r="P2791">
        <v>-0.36699999999999999</v>
      </c>
      <c r="Q2791">
        <v>-0.80400000000000005</v>
      </c>
      <c r="R2791">
        <v>1.57</v>
      </c>
      <c r="S2791">
        <v>0.80900000000000005</v>
      </c>
      <c r="T2791">
        <v>-1.032</v>
      </c>
      <c r="U2791">
        <v>-6.2E-2</v>
      </c>
      <c r="V2791">
        <v>-4.3999999999999997E-2</v>
      </c>
      <c r="W2791">
        <v>-1.804</v>
      </c>
      <c r="X2791">
        <v>-1.083</v>
      </c>
      <c r="Y2791">
        <v>-1.671</v>
      </c>
      <c r="Z2791">
        <v>-5.3220000000000001</v>
      </c>
      <c r="AA2791">
        <v>-0.47299999999999998</v>
      </c>
      <c r="AB2791">
        <v>-0.95799999999999996</v>
      </c>
      <c r="AC2791">
        <v>-1.1319999999999999</v>
      </c>
      <c r="AD2791">
        <v>-3.2949999999999999</v>
      </c>
      <c r="AE2791">
        <v>-3.1629999999999998</v>
      </c>
      <c r="AF2791">
        <v>-3.5329999999999999</v>
      </c>
      <c r="AG2791">
        <v>-4.4379999999999997</v>
      </c>
      <c r="AH2791">
        <v>-2.61</v>
      </c>
      <c r="AI2791">
        <v>-5.992</v>
      </c>
      <c r="AJ2791">
        <v>-4.2300000000000004</v>
      </c>
      <c r="AK2791">
        <v>-5.2030000000000003</v>
      </c>
      <c r="AL2791">
        <v>-7.3220000000000001</v>
      </c>
      <c r="AM2791">
        <v>-7.585</v>
      </c>
      <c r="AN2791">
        <v>-9.5120000000000005</v>
      </c>
      <c r="AO2791">
        <v>-7.5010000000000003</v>
      </c>
      <c r="AP2791">
        <v>-4.4530000000000003</v>
      </c>
      <c r="AQ2791">
        <v>-6.78</v>
      </c>
      <c r="AR2791">
        <v>-7.1660000000000004</v>
      </c>
      <c r="AS2791">
        <v>-9.7750000000000004</v>
      </c>
      <c r="AT2791">
        <v>-9.4009999999999998</v>
      </c>
      <c r="AU2791">
        <v>-7.11</v>
      </c>
      <c r="AV2791">
        <v>-11.459</v>
      </c>
      <c r="AW2791">
        <v>-9.8230000000000004</v>
      </c>
      <c r="AX2791">
        <v>-12.743</v>
      </c>
      <c r="AY2791">
        <v>-12.755000000000001</v>
      </c>
      <c r="AZ2791">
        <v>-12.57</v>
      </c>
      <c r="BA2791">
        <v>-11.756</v>
      </c>
      <c r="BB2791">
        <v>-10.456</v>
      </c>
      <c r="BC2791">
        <v>2018</v>
      </c>
    </row>
    <row r="2792" spans="1:55" x14ac:dyDescent="0.25">
      <c r="A2792">
        <v>915</v>
      </c>
      <c r="B2792" t="s">
        <v>888</v>
      </c>
      <c r="C2792" t="s">
        <v>225</v>
      </c>
      <c r="D2792" t="s">
        <v>889</v>
      </c>
      <c r="E2792" t="s">
        <v>227</v>
      </c>
      <c r="F2792" t="s">
        <v>228</v>
      </c>
      <c r="G2792" t="s">
        <v>229</v>
      </c>
      <c r="H2792" t="s">
        <v>230</v>
      </c>
      <c r="I2792" t="s">
        <v>890</v>
      </c>
      <c r="J2792" t="s">
        <v>232</v>
      </c>
      <c r="K2792" t="s">
        <v>232</v>
      </c>
      <c r="L2792" t="s">
        <v>232</v>
      </c>
      <c r="M2792" t="s">
        <v>232</v>
      </c>
      <c r="N2792" t="s">
        <v>232</v>
      </c>
      <c r="O2792" t="s">
        <v>232</v>
      </c>
      <c r="P2792" t="s">
        <v>232</v>
      </c>
      <c r="Q2792" t="s">
        <v>232</v>
      </c>
      <c r="R2792" t="s">
        <v>232</v>
      </c>
      <c r="S2792" t="s">
        <v>232</v>
      </c>
      <c r="T2792" t="s">
        <v>232</v>
      </c>
      <c r="U2792" t="s">
        <v>232</v>
      </c>
      <c r="V2792" t="s">
        <v>232</v>
      </c>
      <c r="W2792" t="s">
        <v>232</v>
      </c>
      <c r="X2792">
        <v>8.3369999999999997</v>
      </c>
      <c r="Y2792">
        <v>8.5540000000000003</v>
      </c>
      <c r="Z2792">
        <v>9.452</v>
      </c>
      <c r="AA2792">
        <v>10.446999999999999</v>
      </c>
      <c r="AB2792">
        <v>10.771000000000001</v>
      </c>
      <c r="AC2792">
        <v>11.08</v>
      </c>
      <c r="AD2792">
        <v>11.284000000000001</v>
      </c>
      <c r="AE2792">
        <v>11.826000000000001</v>
      </c>
      <c r="AF2792">
        <v>12.473000000000001</v>
      </c>
      <c r="AG2792">
        <v>13.853</v>
      </c>
      <c r="AH2792">
        <v>14.656000000000001</v>
      </c>
      <c r="AI2792">
        <v>16.061</v>
      </c>
      <c r="AJ2792">
        <v>17.574000000000002</v>
      </c>
      <c r="AK2792">
        <v>19.783999999999999</v>
      </c>
      <c r="AL2792">
        <v>20.263000000000002</v>
      </c>
      <c r="AM2792">
        <v>19.523</v>
      </c>
      <c r="AN2792">
        <v>20.742999999999999</v>
      </c>
      <c r="AO2792">
        <v>22.241</v>
      </c>
      <c r="AP2792">
        <v>23.654</v>
      </c>
      <c r="AQ2792">
        <v>24.454999999999998</v>
      </c>
      <c r="AR2792">
        <v>25.585999999999999</v>
      </c>
      <c r="AS2792">
        <v>26.323</v>
      </c>
      <c r="AT2792">
        <v>27.071999999999999</v>
      </c>
      <c r="AU2792">
        <v>28.38</v>
      </c>
      <c r="AV2792">
        <v>29.716000000000001</v>
      </c>
      <c r="AW2792">
        <v>31.081</v>
      </c>
      <c r="AX2792">
        <v>32.634999999999998</v>
      </c>
      <c r="AY2792">
        <v>34.332000000000001</v>
      </c>
      <c r="AZ2792">
        <v>36.116999999999997</v>
      </c>
      <c r="BA2792">
        <v>37.985999999999997</v>
      </c>
      <c r="BB2792">
        <v>39.960999999999999</v>
      </c>
      <c r="BC2792">
        <v>2016</v>
      </c>
    </row>
    <row r="2793" spans="1:55" x14ac:dyDescent="0.25">
      <c r="A2793">
        <v>915</v>
      </c>
      <c r="B2793" t="s">
        <v>888</v>
      </c>
      <c r="C2793" t="s">
        <v>233</v>
      </c>
      <c r="D2793" t="s">
        <v>889</v>
      </c>
      <c r="E2793" t="s">
        <v>227</v>
      </c>
      <c r="F2793" t="s">
        <v>234</v>
      </c>
      <c r="G2793" t="s">
        <v>235</v>
      </c>
      <c r="I2793" t="s">
        <v>236</v>
      </c>
      <c r="J2793" t="s">
        <v>232</v>
      </c>
      <c r="K2793" t="s">
        <v>232</v>
      </c>
      <c r="L2793" t="s">
        <v>232</v>
      </c>
      <c r="M2793" t="s">
        <v>232</v>
      </c>
      <c r="N2793" t="s">
        <v>232</v>
      </c>
      <c r="O2793" t="s">
        <v>232</v>
      </c>
      <c r="P2793" t="s">
        <v>232</v>
      </c>
      <c r="Q2793" t="s">
        <v>232</v>
      </c>
      <c r="R2793" t="s">
        <v>232</v>
      </c>
      <c r="S2793" t="s">
        <v>232</v>
      </c>
      <c r="T2793" t="s">
        <v>232</v>
      </c>
      <c r="U2793" t="s">
        <v>232</v>
      </c>
      <c r="V2793" t="s">
        <v>232</v>
      </c>
      <c r="W2793" t="s">
        <v>232</v>
      </c>
      <c r="X2793" t="s">
        <v>232</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7.2220000000000004</v>
      </c>
      <c r="AP2793">
        <v>6.351</v>
      </c>
      <c r="AQ2793">
        <v>3.387</v>
      </c>
      <c r="AR2793">
        <v>4.6239999999999997</v>
      </c>
      <c r="AS2793">
        <v>2.8809999999999998</v>
      </c>
      <c r="AT2793">
        <v>2.847</v>
      </c>
      <c r="AU2793">
        <v>4.8330000000000002</v>
      </c>
      <c r="AV2793">
        <v>4.7080000000000002</v>
      </c>
      <c r="AW2793">
        <v>4.5910000000000002</v>
      </c>
      <c r="AX2793">
        <v>5.0010000000000003</v>
      </c>
      <c r="AY2793">
        <v>5.2</v>
      </c>
      <c r="AZ2793">
        <v>5.2</v>
      </c>
      <c r="BA2793">
        <v>5.173</v>
      </c>
      <c r="BB2793">
        <v>5.2</v>
      </c>
      <c r="BC2793">
        <v>2016</v>
      </c>
    </row>
    <row r="2794" spans="1:55" x14ac:dyDescent="0.25">
      <c r="A2794">
        <v>915</v>
      </c>
      <c r="B2794" t="s">
        <v>888</v>
      </c>
      <c r="C2794" t="s">
        <v>237</v>
      </c>
      <c r="D2794" t="s">
        <v>889</v>
      </c>
      <c r="E2794" t="s">
        <v>238</v>
      </c>
      <c r="F2794" t="s">
        <v>239</v>
      </c>
      <c r="G2794" t="s">
        <v>229</v>
      </c>
      <c r="H2794" t="s">
        <v>230</v>
      </c>
      <c r="I2794" t="s">
        <v>890</v>
      </c>
      <c r="J2794" t="s">
        <v>232</v>
      </c>
      <c r="K2794" t="s">
        <v>232</v>
      </c>
      <c r="L2794" t="s">
        <v>232</v>
      </c>
      <c r="M2794" t="s">
        <v>232</v>
      </c>
      <c r="N2794" t="s">
        <v>232</v>
      </c>
      <c r="O2794" t="s">
        <v>232</v>
      </c>
      <c r="P2794" t="s">
        <v>232</v>
      </c>
      <c r="Q2794" t="s">
        <v>232</v>
      </c>
      <c r="R2794" t="s">
        <v>232</v>
      </c>
      <c r="S2794" t="s">
        <v>232</v>
      </c>
      <c r="T2794" t="s">
        <v>232</v>
      </c>
      <c r="U2794" t="s">
        <v>232</v>
      </c>
      <c r="V2794" t="s">
        <v>232</v>
      </c>
      <c r="W2794" t="s">
        <v>232</v>
      </c>
      <c r="X2794">
        <v>0.91200000000000003</v>
      </c>
      <c r="Y2794">
        <v>2.4569999999999999</v>
      </c>
      <c r="Z2794">
        <v>3.8679999999999999</v>
      </c>
      <c r="AA2794">
        <v>4.5549999999999997</v>
      </c>
      <c r="AB2794">
        <v>5.0220000000000002</v>
      </c>
      <c r="AC2794">
        <v>5.6689999999999996</v>
      </c>
      <c r="AD2794">
        <v>6.0430000000000001</v>
      </c>
      <c r="AE2794">
        <v>6.6740000000000004</v>
      </c>
      <c r="AF2794">
        <v>7.4560000000000004</v>
      </c>
      <c r="AG2794">
        <v>8.5640000000000001</v>
      </c>
      <c r="AH2794">
        <v>9.8239999999999998</v>
      </c>
      <c r="AI2794">
        <v>11.621</v>
      </c>
      <c r="AJ2794">
        <v>13.79</v>
      </c>
      <c r="AK2794">
        <v>16.994</v>
      </c>
      <c r="AL2794">
        <v>19.074999999999999</v>
      </c>
      <c r="AM2794">
        <v>17.986000000000001</v>
      </c>
      <c r="AN2794">
        <v>20.742999999999999</v>
      </c>
      <c r="AO2794">
        <v>24.344000000000001</v>
      </c>
      <c r="AP2794">
        <v>26.167000000000002</v>
      </c>
      <c r="AQ2794">
        <v>26.847000000000001</v>
      </c>
      <c r="AR2794">
        <v>29.151</v>
      </c>
      <c r="AS2794">
        <v>31.756</v>
      </c>
      <c r="AT2794">
        <v>34.029000000000003</v>
      </c>
      <c r="AU2794">
        <v>37.847000000000001</v>
      </c>
      <c r="AV2794">
        <v>41.366999999999997</v>
      </c>
      <c r="AW2794">
        <v>44.930999999999997</v>
      </c>
      <c r="AX2794">
        <v>48.564999999999998</v>
      </c>
      <c r="AY2794">
        <v>52.636000000000003</v>
      </c>
      <c r="AZ2794">
        <v>57.024999999999999</v>
      </c>
      <c r="BA2794">
        <v>61.783000000000001</v>
      </c>
      <c r="BB2794">
        <v>66.941999999999993</v>
      </c>
      <c r="BC2794">
        <v>2016</v>
      </c>
    </row>
    <row r="2795" spans="1:55" x14ac:dyDescent="0.25">
      <c r="A2795">
        <v>915</v>
      </c>
      <c r="B2795" t="s">
        <v>888</v>
      </c>
      <c r="C2795" t="s">
        <v>240</v>
      </c>
      <c r="D2795" t="s">
        <v>889</v>
      </c>
      <c r="E2795" t="s">
        <v>238</v>
      </c>
      <c r="F2795" t="s">
        <v>241</v>
      </c>
      <c r="G2795" t="s">
        <v>242</v>
      </c>
      <c r="H2795" t="s">
        <v>230</v>
      </c>
      <c r="I2795" t="s">
        <v>243</v>
      </c>
      <c r="J2795" t="s">
        <v>232</v>
      </c>
      <c r="K2795" t="s">
        <v>232</v>
      </c>
      <c r="L2795" t="s">
        <v>232</v>
      </c>
      <c r="M2795" t="s">
        <v>232</v>
      </c>
      <c r="N2795" t="s">
        <v>232</v>
      </c>
      <c r="O2795" t="s">
        <v>232</v>
      </c>
      <c r="P2795" t="s">
        <v>232</v>
      </c>
      <c r="Q2795" t="s">
        <v>232</v>
      </c>
      <c r="R2795" t="s">
        <v>232</v>
      </c>
      <c r="S2795" t="s">
        <v>232</v>
      </c>
      <c r="T2795" t="s">
        <v>232</v>
      </c>
      <c r="U2795" t="s">
        <v>232</v>
      </c>
      <c r="V2795" t="s">
        <v>232</v>
      </c>
      <c r="W2795" t="s">
        <v>232</v>
      </c>
      <c r="X2795">
        <v>0.82699999999999996</v>
      </c>
      <c r="Y2795">
        <v>1.907</v>
      </c>
      <c r="Z2795">
        <v>3.0630000000000002</v>
      </c>
      <c r="AA2795">
        <v>3.5110000000000001</v>
      </c>
      <c r="AB2795">
        <v>3.6070000000000002</v>
      </c>
      <c r="AC2795">
        <v>2.8050000000000002</v>
      </c>
      <c r="AD2795">
        <v>3.0569999999999999</v>
      </c>
      <c r="AE2795">
        <v>3.218</v>
      </c>
      <c r="AF2795">
        <v>3.3959999999999999</v>
      </c>
      <c r="AG2795">
        <v>3.9910000000000001</v>
      </c>
      <c r="AH2795">
        <v>5.1260000000000003</v>
      </c>
      <c r="AI2795">
        <v>6.4109999999999996</v>
      </c>
      <c r="AJ2795">
        <v>7.7450000000000001</v>
      </c>
      <c r="AK2795">
        <v>10.173</v>
      </c>
      <c r="AL2795">
        <v>12.795</v>
      </c>
      <c r="AM2795">
        <v>10.766999999999999</v>
      </c>
      <c r="AN2795">
        <v>11.638</v>
      </c>
      <c r="AO2795">
        <v>14.435</v>
      </c>
      <c r="AP2795">
        <v>15.847</v>
      </c>
      <c r="AQ2795">
        <v>16.14</v>
      </c>
      <c r="AR2795">
        <v>16.510000000000002</v>
      </c>
      <c r="AS2795">
        <v>13.993</v>
      </c>
      <c r="AT2795">
        <v>14.378</v>
      </c>
      <c r="AU2795">
        <v>15.08</v>
      </c>
      <c r="AV2795">
        <v>16.324000000000002</v>
      </c>
      <c r="AW2795">
        <v>17.213999999999999</v>
      </c>
      <c r="AX2795">
        <v>18.888000000000002</v>
      </c>
      <c r="AY2795">
        <v>20.739000000000001</v>
      </c>
      <c r="AZ2795">
        <v>22.408999999999999</v>
      </c>
      <c r="BA2795">
        <v>24.167000000000002</v>
      </c>
      <c r="BB2795">
        <v>26.091000000000001</v>
      </c>
      <c r="BC2795">
        <v>2016</v>
      </c>
    </row>
    <row r="2796" spans="1:55" x14ac:dyDescent="0.25">
      <c r="A2796">
        <v>915</v>
      </c>
      <c r="B2796" t="s">
        <v>888</v>
      </c>
      <c r="C2796" t="s">
        <v>244</v>
      </c>
      <c r="D2796" t="s">
        <v>889</v>
      </c>
      <c r="E2796" t="s">
        <v>238</v>
      </c>
      <c r="F2796" t="s">
        <v>245</v>
      </c>
      <c r="G2796" t="s">
        <v>246</v>
      </c>
      <c r="H2796" t="s">
        <v>230</v>
      </c>
      <c r="I2796" t="s">
        <v>243</v>
      </c>
      <c r="J2796" t="s">
        <v>232</v>
      </c>
      <c r="K2796" t="s">
        <v>232</v>
      </c>
      <c r="L2796" t="s">
        <v>232</v>
      </c>
      <c r="M2796" t="s">
        <v>232</v>
      </c>
      <c r="N2796" t="s">
        <v>232</v>
      </c>
      <c r="O2796" t="s">
        <v>232</v>
      </c>
      <c r="P2796" t="s">
        <v>232</v>
      </c>
      <c r="Q2796" t="s">
        <v>232</v>
      </c>
      <c r="R2796" t="s">
        <v>232</v>
      </c>
      <c r="S2796" t="s">
        <v>232</v>
      </c>
      <c r="T2796" t="s">
        <v>232</v>
      </c>
      <c r="U2796" t="s">
        <v>232</v>
      </c>
      <c r="V2796" t="s">
        <v>232</v>
      </c>
      <c r="W2796" t="s">
        <v>232</v>
      </c>
      <c r="X2796">
        <v>7.6230000000000002</v>
      </c>
      <c r="Y2796">
        <v>7.9850000000000003</v>
      </c>
      <c r="Z2796">
        <v>8.9849999999999994</v>
      </c>
      <c r="AA2796">
        <v>10.102</v>
      </c>
      <c r="AB2796">
        <v>10.532999999999999</v>
      </c>
      <c r="AC2796">
        <v>10.991</v>
      </c>
      <c r="AD2796">
        <v>11.444000000000001</v>
      </c>
      <c r="AE2796">
        <v>12.257</v>
      </c>
      <c r="AF2796">
        <v>13.132</v>
      </c>
      <c r="AG2796">
        <v>14.855</v>
      </c>
      <c r="AH2796">
        <v>16.138999999999999</v>
      </c>
      <c r="AI2796">
        <v>18.236999999999998</v>
      </c>
      <c r="AJ2796">
        <v>20.559000000000001</v>
      </c>
      <c r="AK2796">
        <v>23.766999999999999</v>
      </c>
      <c r="AL2796">
        <v>24.815000000000001</v>
      </c>
      <c r="AM2796">
        <v>24.091999999999999</v>
      </c>
      <c r="AN2796">
        <v>25.896000000000001</v>
      </c>
      <c r="AO2796">
        <v>28.346</v>
      </c>
      <c r="AP2796">
        <v>30.724</v>
      </c>
      <c r="AQ2796">
        <v>32.322000000000003</v>
      </c>
      <c r="AR2796">
        <v>34.456000000000003</v>
      </c>
      <c r="AS2796">
        <v>35.828000000000003</v>
      </c>
      <c r="AT2796">
        <v>37.250999999999998</v>
      </c>
      <c r="AU2796">
        <v>39.792999999999999</v>
      </c>
      <c r="AV2796">
        <v>42.606000000000002</v>
      </c>
      <c r="AW2796">
        <v>45.354999999999997</v>
      </c>
      <c r="AX2796">
        <v>48.616999999999997</v>
      </c>
      <c r="AY2796">
        <v>52.209000000000003</v>
      </c>
      <c r="AZ2796">
        <v>56.06</v>
      </c>
      <c r="BA2796">
        <v>60.182000000000002</v>
      </c>
      <c r="BB2796">
        <v>64.637</v>
      </c>
      <c r="BC2796">
        <v>2016</v>
      </c>
    </row>
    <row r="2797" spans="1:55" x14ac:dyDescent="0.25">
      <c r="A2797">
        <v>915</v>
      </c>
      <c r="B2797" t="s">
        <v>888</v>
      </c>
      <c r="C2797" t="s">
        <v>247</v>
      </c>
      <c r="D2797" t="s">
        <v>889</v>
      </c>
      <c r="E2797" t="s">
        <v>248</v>
      </c>
      <c r="F2797" t="s">
        <v>249</v>
      </c>
      <c r="G2797" t="s">
        <v>250</v>
      </c>
      <c r="I2797" t="s">
        <v>251</v>
      </c>
      <c r="J2797" t="s">
        <v>232</v>
      </c>
      <c r="K2797" t="s">
        <v>232</v>
      </c>
      <c r="L2797" t="s">
        <v>232</v>
      </c>
      <c r="M2797" t="s">
        <v>232</v>
      </c>
      <c r="N2797" t="s">
        <v>232</v>
      </c>
      <c r="O2797" t="s">
        <v>232</v>
      </c>
      <c r="P2797" t="s">
        <v>232</v>
      </c>
      <c r="Q2797" t="s">
        <v>232</v>
      </c>
      <c r="R2797" t="s">
        <v>232</v>
      </c>
      <c r="S2797" t="s">
        <v>232</v>
      </c>
      <c r="T2797" t="s">
        <v>232</v>
      </c>
      <c r="U2797" t="s">
        <v>232</v>
      </c>
      <c r="V2797" t="s">
        <v>232</v>
      </c>
      <c r="W2797" t="s">
        <v>232</v>
      </c>
      <c r="X2797">
        <v>10.933</v>
      </c>
      <c r="Y2797">
        <v>28.724</v>
      </c>
      <c r="Z2797">
        <v>40.924999999999997</v>
      </c>
      <c r="AA2797">
        <v>43.6</v>
      </c>
      <c r="AB2797">
        <v>46.625999999999998</v>
      </c>
      <c r="AC2797">
        <v>51.16</v>
      </c>
      <c r="AD2797">
        <v>53.554000000000002</v>
      </c>
      <c r="AE2797">
        <v>56.433999999999997</v>
      </c>
      <c r="AF2797">
        <v>59.776000000000003</v>
      </c>
      <c r="AG2797">
        <v>61.822000000000003</v>
      </c>
      <c r="AH2797">
        <v>67.034999999999997</v>
      </c>
      <c r="AI2797">
        <v>72.355999999999995</v>
      </c>
      <c r="AJ2797">
        <v>78.468999999999994</v>
      </c>
      <c r="AK2797">
        <v>85.894999999999996</v>
      </c>
      <c r="AL2797">
        <v>94.137</v>
      </c>
      <c r="AM2797">
        <v>92.126000000000005</v>
      </c>
      <c r="AN2797">
        <v>100</v>
      </c>
      <c r="AO2797">
        <v>109.45399999999999</v>
      </c>
      <c r="AP2797">
        <v>110.626</v>
      </c>
      <c r="AQ2797">
        <v>109.783</v>
      </c>
      <c r="AR2797">
        <v>113.93300000000001</v>
      </c>
      <c r="AS2797">
        <v>120.64</v>
      </c>
      <c r="AT2797">
        <v>125.697</v>
      </c>
      <c r="AU2797">
        <v>133.35599999999999</v>
      </c>
      <c r="AV2797">
        <v>139.20500000000001</v>
      </c>
      <c r="AW2797">
        <v>144.56</v>
      </c>
      <c r="AX2797">
        <v>148.81200000000001</v>
      </c>
      <c r="AY2797">
        <v>153.31299999999999</v>
      </c>
      <c r="AZ2797">
        <v>157.88900000000001</v>
      </c>
      <c r="BA2797">
        <v>162.648</v>
      </c>
      <c r="BB2797">
        <v>167.51900000000001</v>
      </c>
      <c r="BC2797">
        <v>2016</v>
      </c>
    </row>
    <row r="2798" spans="1:55" x14ac:dyDescent="0.25">
      <c r="A2798">
        <v>915</v>
      </c>
      <c r="B2798" t="s">
        <v>888</v>
      </c>
      <c r="C2798" t="s">
        <v>252</v>
      </c>
      <c r="D2798" t="s">
        <v>889</v>
      </c>
      <c r="E2798" t="s">
        <v>253</v>
      </c>
      <c r="F2798" t="s">
        <v>254</v>
      </c>
      <c r="G2798" t="s">
        <v>229</v>
      </c>
      <c r="H2798" t="s">
        <v>220</v>
      </c>
      <c r="I2798" t="s">
        <v>255</v>
      </c>
      <c r="J2798" t="s">
        <v>232</v>
      </c>
      <c r="K2798" t="s">
        <v>232</v>
      </c>
      <c r="L2798" t="s">
        <v>232</v>
      </c>
      <c r="M2798" t="s">
        <v>232</v>
      </c>
      <c r="N2798" t="s">
        <v>232</v>
      </c>
      <c r="O2798" t="s">
        <v>232</v>
      </c>
      <c r="P2798" t="s">
        <v>232</v>
      </c>
      <c r="Q2798" t="s">
        <v>232</v>
      </c>
      <c r="R2798" t="s">
        <v>232</v>
      </c>
      <c r="S2798" t="s">
        <v>232</v>
      </c>
      <c r="T2798" t="s">
        <v>232</v>
      </c>
      <c r="U2798" t="s">
        <v>232</v>
      </c>
      <c r="V2798" t="s">
        <v>232</v>
      </c>
      <c r="W2798" t="s">
        <v>232</v>
      </c>
      <c r="X2798" s="52">
        <v>1691.21</v>
      </c>
      <c r="Y2798" s="52">
        <v>1803.82</v>
      </c>
      <c r="Z2798" s="52">
        <v>2066.9299999999998</v>
      </c>
      <c r="AA2798" s="52">
        <v>2368.7800000000002</v>
      </c>
      <c r="AB2798" s="52">
        <v>2510.9899999999998</v>
      </c>
      <c r="AC2798" s="52">
        <v>2639.65</v>
      </c>
      <c r="AD2798" s="52">
        <v>2740.94</v>
      </c>
      <c r="AE2798" s="52">
        <v>2929.07</v>
      </c>
      <c r="AF2798" s="52">
        <v>3125.17</v>
      </c>
      <c r="AG2798" s="52">
        <v>3493.07</v>
      </c>
      <c r="AH2798" s="52">
        <v>3721.84</v>
      </c>
      <c r="AI2798" s="52">
        <v>4100.3100000000004</v>
      </c>
      <c r="AJ2798" s="52">
        <v>4520.01</v>
      </c>
      <c r="AK2798" s="52">
        <v>5108.68</v>
      </c>
      <c r="AL2798" s="52">
        <v>5266.37</v>
      </c>
      <c r="AM2798" s="52">
        <v>5098.7700000000004</v>
      </c>
      <c r="AN2798" s="52">
        <v>5459.05</v>
      </c>
      <c r="AO2798" s="52">
        <v>5893.92</v>
      </c>
      <c r="AP2798" s="52">
        <v>6325.73</v>
      </c>
      <c r="AQ2798" s="52">
        <v>6576.73</v>
      </c>
      <c r="AR2798" s="52">
        <v>6883.59</v>
      </c>
      <c r="AS2798" s="52">
        <v>7072.36</v>
      </c>
      <c r="AT2798" s="52">
        <v>7260.61</v>
      </c>
      <c r="AU2798" s="52">
        <v>7615.98</v>
      </c>
      <c r="AV2798" s="52">
        <v>8010.69</v>
      </c>
      <c r="AW2798" s="52">
        <v>8416.6</v>
      </c>
      <c r="AX2798" s="52">
        <v>8877.8799999999992</v>
      </c>
      <c r="AY2798" s="52">
        <v>9262.43</v>
      </c>
      <c r="AZ2798" s="52">
        <v>9664.2900000000009</v>
      </c>
      <c r="BA2798" s="52">
        <v>10081.64</v>
      </c>
      <c r="BB2798" s="52">
        <v>10520.49</v>
      </c>
      <c r="BC2798">
        <v>2015</v>
      </c>
    </row>
    <row r="2799" spans="1:55" x14ac:dyDescent="0.25">
      <c r="A2799">
        <v>915</v>
      </c>
      <c r="B2799" t="s">
        <v>888</v>
      </c>
      <c r="C2799" t="s">
        <v>256</v>
      </c>
      <c r="D2799" t="s">
        <v>889</v>
      </c>
      <c r="E2799" t="s">
        <v>253</v>
      </c>
      <c r="F2799" t="s">
        <v>257</v>
      </c>
      <c r="G2799" t="s">
        <v>258</v>
      </c>
      <c r="H2799" t="s">
        <v>220</v>
      </c>
      <c r="I2799" t="s">
        <v>255</v>
      </c>
      <c r="J2799" t="s">
        <v>232</v>
      </c>
      <c r="K2799" t="s">
        <v>232</v>
      </c>
      <c r="L2799" t="s">
        <v>232</v>
      </c>
      <c r="M2799" t="s">
        <v>232</v>
      </c>
      <c r="N2799" t="s">
        <v>232</v>
      </c>
      <c r="O2799" t="s">
        <v>232</v>
      </c>
      <c r="P2799" t="s">
        <v>232</v>
      </c>
      <c r="Q2799" t="s">
        <v>232</v>
      </c>
      <c r="R2799" t="s">
        <v>232</v>
      </c>
      <c r="S2799" t="s">
        <v>232</v>
      </c>
      <c r="T2799" t="s">
        <v>232</v>
      </c>
      <c r="U2799" s="52">
        <v>5582.48</v>
      </c>
      <c r="V2799" s="52">
        <v>3068.01</v>
      </c>
      <c r="W2799" s="52">
        <v>2218.4299999999998</v>
      </c>
      <c r="X2799" s="52">
        <v>2155.4</v>
      </c>
      <c r="Y2799" s="52">
        <v>2298.92</v>
      </c>
      <c r="Z2799" s="52">
        <v>2634.24</v>
      </c>
      <c r="AA2799" s="52">
        <v>3018.94</v>
      </c>
      <c r="AB2799" s="52">
        <v>3200.18</v>
      </c>
      <c r="AC2799" s="52">
        <v>3364.16</v>
      </c>
      <c r="AD2799" s="52">
        <v>3493.24</v>
      </c>
      <c r="AE2799" s="52">
        <v>3733.02</v>
      </c>
      <c r="AF2799" s="52">
        <v>3982.93</v>
      </c>
      <c r="AG2799" s="52">
        <v>4451.8100000000004</v>
      </c>
      <c r="AH2799" s="52">
        <v>4743.38</v>
      </c>
      <c r="AI2799" s="52">
        <v>5225.72</v>
      </c>
      <c r="AJ2799" s="52">
        <v>5760.62</v>
      </c>
      <c r="AK2799" s="52">
        <v>6510.87</v>
      </c>
      <c r="AL2799" s="52">
        <v>6711.84</v>
      </c>
      <c r="AM2799" s="52">
        <v>6498.23</v>
      </c>
      <c r="AN2799" s="52">
        <v>6957.4</v>
      </c>
      <c r="AO2799" s="52">
        <v>7511.63</v>
      </c>
      <c r="AP2799" s="52">
        <v>8061.95</v>
      </c>
      <c r="AQ2799" s="52">
        <v>8381.84</v>
      </c>
      <c r="AR2799" s="52">
        <v>8772.93</v>
      </c>
      <c r="AS2799" s="52">
        <v>9013.51</v>
      </c>
      <c r="AT2799" s="52">
        <v>9253.43</v>
      </c>
      <c r="AU2799" s="52">
        <v>9706.35</v>
      </c>
      <c r="AV2799" s="52">
        <v>10209.379999999999</v>
      </c>
      <c r="AW2799" s="52">
        <v>10726.71</v>
      </c>
      <c r="AX2799" s="52">
        <v>11314.6</v>
      </c>
      <c r="AY2799" s="52">
        <v>11804.69</v>
      </c>
      <c r="AZ2799" s="52">
        <v>12316.86</v>
      </c>
      <c r="BA2799" s="52">
        <v>12848.76</v>
      </c>
      <c r="BB2799" s="52">
        <v>13408.05</v>
      </c>
      <c r="BC2799">
        <v>2015</v>
      </c>
    </row>
    <row r="2800" spans="1:55" x14ac:dyDescent="0.25">
      <c r="A2800">
        <v>915</v>
      </c>
      <c r="B2800" t="s">
        <v>888</v>
      </c>
      <c r="C2800" t="s">
        <v>259</v>
      </c>
      <c r="D2800" t="s">
        <v>889</v>
      </c>
      <c r="E2800" t="s">
        <v>260</v>
      </c>
      <c r="F2800" t="s">
        <v>261</v>
      </c>
      <c r="G2800" t="s">
        <v>229</v>
      </c>
      <c r="H2800" t="s">
        <v>220</v>
      </c>
      <c r="I2800" t="s">
        <v>262</v>
      </c>
      <c r="J2800" t="s">
        <v>232</v>
      </c>
      <c r="K2800" t="s">
        <v>232</v>
      </c>
      <c r="L2800" t="s">
        <v>232</v>
      </c>
      <c r="M2800" t="s">
        <v>232</v>
      </c>
      <c r="N2800" t="s">
        <v>232</v>
      </c>
      <c r="O2800" t="s">
        <v>232</v>
      </c>
      <c r="P2800" t="s">
        <v>232</v>
      </c>
      <c r="Q2800" t="s">
        <v>232</v>
      </c>
      <c r="R2800" t="s">
        <v>232</v>
      </c>
      <c r="S2800" t="s">
        <v>232</v>
      </c>
      <c r="T2800" t="s">
        <v>232</v>
      </c>
      <c r="U2800" t="s">
        <v>232</v>
      </c>
      <c r="V2800" t="s">
        <v>232</v>
      </c>
      <c r="W2800" t="s">
        <v>232</v>
      </c>
      <c r="X2800">
        <v>184.905</v>
      </c>
      <c r="Y2800">
        <v>518.12599999999998</v>
      </c>
      <c r="Z2800">
        <v>845.88499999999999</v>
      </c>
      <c r="AA2800" s="52">
        <v>1032.79</v>
      </c>
      <c r="AB2800" s="52">
        <v>1170.76</v>
      </c>
      <c r="AC2800" s="52">
        <v>1350.44</v>
      </c>
      <c r="AD2800" s="52">
        <v>1467.89</v>
      </c>
      <c r="AE2800" s="52">
        <v>1653</v>
      </c>
      <c r="AF2800" s="52">
        <v>1868.09</v>
      </c>
      <c r="AG2800" s="52">
        <v>2159.4899999999998</v>
      </c>
      <c r="AH2800" s="52">
        <v>2494.9299999999998</v>
      </c>
      <c r="AI2800" s="52">
        <v>2966.81</v>
      </c>
      <c r="AJ2800" s="52">
        <v>3546.79</v>
      </c>
      <c r="AK2800" s="52">
        <v>4388.1000000000004</v>
      </c>
      <c r="AL2800" s="52">
        <v>4957.6099999999997</v>
      </c>
      <c r="AM2800" s="52">
        <v>4697.28</v>
      </c>
      <c r="AN2800" s="52">
        <v>5459.05</v>
      </c>
      <c r="AO2800" s="52">
        <v>6451.11</v>
      </c>
      <c r="AP2800" s="52">
        <v>6997.91</v>
      </c>
      <c r="AQ2800" s="52">
        <v>7220.12</v>
      </c>
      <c r="AR2800" s="52">
        <v>7842.69</v>
      </c>
      <c r="AS2800" s="52">
        <v>8532.09</v>
      </c>
      <c r="AT2800" s="52">
        <v>9126.35</v>
      </c>
      <c r="AU2800" s="52">
        <v>10156.34</v>
      </c>
      <c r="AV2800" s="52">
        <v>11151.29</v>
      </c>
      <c r="AW2800" s="52">
        <v>12167.07</v>
      </c>
      <c r="AX2800" s="52">
        <v>13211.38</v>
      </c>
      <c r="AY2800" s="52">
        <v>14200.49</v>
      </c>
      <c r="AZ2800" s="52">
        <v>15258.87</v>
      </c>
      <c r="BA2800" s="52">
        <v>16397.57</v>
      </c>
      <c r="BB2800" s="52">
        <v>17623.810000000001</v>
      </c>
      <c r="BC2800">
        <v>2015</v>
      </c>
    </row>
    <row r="2801" spans="1:55" x14ac:dyDescent="0.25">
      <c r="A2801">
        <v>915</v>
      </c>
      <c r="B2801" t="s">
        <v>888</v>
      </c>
      <c r="C2801" t="s">
        <v>263</v>
      </c>
      <c r="D2801" t="s">
        <v>889</v>
      </c>
      <c r="E2801" t="s">
        <v>260</v>
      </c>
      <c r="F2801" t="s">
        <v>264</v>
      </c>
      <c r="G2801" t="s">
        <v>242</v>
      </c>
      <c r="H2801" t="s">
        <v>220</v>
      </c>
      <c r="I2801" t="s">
        <v>262</v>
      </c>
      <c r="J2801" t="s">
        <v>232</v>
      </c>
      <c r="K2801" t="s">
        <v>232</v>
      </c>
      <c r="L2801" t="s">
        <v>232</v>
      </c>
      <c r="M2801" t="s">
        <v>232</v>
      </c>
      <c r="N2801" t="s">
        <v>232</v>
      </c>
      <c r="O2801" t="s">
        <v>232</v>
      </c>
      <c r="P2801" t="s">
        <v>232</v>
      </c>
      <c r="Q2801" t="s">
        <v>232</v>
      </c>
      <c r="R2801" t="s">
        <v>232</v>
      </c>
      <c r="S2801" t="s">
        <v>232</v>
      </c>
      <c r="T2801" t="s">
        <v>232</v>
      </c>
      <c r="U2801" t="s">
        <v>232</v>
      </c>
      <c r="V2801" t="s">
        <v>232</v>
      </c>
      <c r="W2801" t="s">
        <v>232</v>
      </c>
      <c r="X2801">
        <v>167.791</v>
      </c>
      <c r="Y2801">
        <v>402.19499999999999</v>
      </c>
      <c r="Z2801">
        <v>669.83500000000004</v>
      </c>
      <c r="AA2801">
        <v>796.05100000000004</v>
      </c>
      <c r="AB2801">
        <v>840.86199999999997</v>
      </c>
      <c r="AC2801">
        <v>668.26499999999999</v>
      </c>
      <c r="AD2801">
        <v>742.65800000000002</v>
      </c>
      <c r="AE2801">
        <v>797.11400000000003</v>
      </c>
      <c r="AF2801">
        <v>850.80399999999997</v>
      </c>
      <c r="AG2801" s="52">
        <v>1006.45</v>
      </c>
      <c r="AH2801" s="52">
        <v>1301.72</v>
      </c>
      <c r="AI2801" s="52">
        <v>1636.7</v>
      </c>
      <c r="AJ2801" s="52">
        <v>1992.09</v>
      </c>
      <c r="AK2801" s="52">
        <v>2626.83</v>
      </c>
      <c r="AL2801" s="52">
        <v>3325.49</v>
      </c>
      <c r="AM2801" s="52">
        <v>2811.93</v>
      </c>
      <c r="AN2801" s="52">
        <v>3062.85</v>
      </c>
      <c r="AO2801" s="52">
        <v>3825.16</v>
      </c>
      <c r="AP2801" s="52">
        <v>4237.93</v>
      </c>
      <c r="AQ2801" s="52">
        <v>4340.71</v>
      </c>
      <c r="AR2801" s="52">
        <v>4441.7700000000004</v>
      </c>
      <c r="AS2801" s="52">
        <v>3759.6</v>
      </c>
      <c r="AT2801" s="52">
        <v>3856.07</v>
      </c>
      <c r="AU2801" s="52">
        <v>4046.89</v>
      </c>
      <c r="AV2801" s="52">
        <v>4400.38</v>
      </c>
      <c r="AW2801" s="52">
        <v>4661.38</v>
      </c>
      <c r="AX2801" s="52">
        <v>5138.1000000000004</v>
      </c>
      <c r="AY2801" s="52">
        <v>5595.18</v>
      </c>
      <c r="AZ2801" s="52">
        <v>5996.14</v>
      </c>
      <c r="BA2801" s="52">
        <v>6414.07</v>
      </c>
      <c r="BB2801" s="52">
        <v>6868.89</v>
      </c>
      <c r="BC2801">
        <v>2015</v>
      </c>
    </row>
    <row r="2802" spans="1:55" x14ac:dyDescent="0.25">
      <c r="A2802">
        <v>915</v>
      </c>
      <c r="B2802" t="s">
        <v>888</v>
      </c>
      <c r="C2802" t="s">
        <v>265</v>
      </c>
      <c r="D2802" t="s">
        <v>889</v>
      </c>
      <c r="E2802" t="s">
        <v>260</v>
      </c>
      <c r="F2802" t="s">
        <v>266</v>
      </c>
      <c r="G2802" t="s">
        <v>246</v>
      </c>
      <c r="H2802" t="s">
        <v>220</v>
      </c>
      <c r="I2802" t="s">
        <v>262</v>
      </c>
      <c r="J2802" t="s">
        <v>232</v>
      </c>
      <c r="K2802" t="s">
        <v>232</v>
      </c>
      <c r="L2802" t="s">
        <v>232</v>
      </c>
      <c r="M2802" t="s">
        <v>232</v>
      </c>
      <c r="N2802" t="s">
        <v>232</v>
      </c>
      <c r="O2802" t="s">
        <v>232</v>
      </c>
      <c r="P2802" t="s">
        <v>232</v>
      </c>
      <c r="Q2802" t="s">
        <v>232</v>
      </c>
      <c r="R2802" t="s">
        <v>232</v>
      </c>
      <c r="S2802" t="s">
        <v>232</v>
      </c>
      <c r="T2802" t="s">
        <v>232</v>
      </c>
      <c r="U2802" t="s">
        <v>232</v>
      </c>
      <c r="V2802" t="s">
        <v>232</v>
      </c>
      <c r="W2802" t="s">
        <v>232</v>
      </c>
      <c r="X2802" s="52">
        <v>1546.32</v>
      </c>
      <c r="Y2802" s="52">
        <v>1683.86</v>
      </c>
      <c r="Z2802" s="52">
        <v>1964.8</v>
      </c>
      <c r="AA2802" s="52">
        <v>2290.56</v>
      </c>
      <c r="AB2802" s="52">
        <v>2455.41</v>
      </c>
      <c r="AC2802" s="52">
        <v>2618.4899999999998</v>
      </c>
      <c r="AD2802" s="52">
        <v>2779.75</v>
      </c>
      <c r="AE2802" s="52">
        <v>3035.69</v>
      </c>
      <c r="AF2802" s="52">
        <v>3290.17</v>
      </c>
      <c r="AG2802" s="52">
        <v>3745.78</v>
      </c>
      <c r="AH2802" s="52">
        <v>4098.5600000000004</v>
      </c>
      <c r="AI2802" s="52">
        <v>4655.97</v>
      </c>
      <c r="AJ2802" s="52">
        <v>5287.88</v>
      </c>
      <c r="AK2802" s="52">
        <v>6137.12</v>
      </c>
      <c r="AL2802" s="52">
        <v>6449.6</v>
      </c>
      <c r="AM2802" s="52">
        <v>6291.95</v>
      </c>
      <c r="AN2802" s="52">
        <v>6815.04</v>
      </c>
      <c r="AO2802" s="52">
        <v>7511.63</v>
      </c>
      <c r="AP2802" s="52">
        <v>8216.59</v>
      </c>
      <c r="AQ2802" s="52">
        <v>8692.49</v>
      </c>
      <c r="AR2802" s="52">
        <v>9270.2099999999991</v>
      </c>
      <c r="AS2802" s="52">
        <v>9626.2900000000009</v>
      </c>
      <c r="AT2802" s="52">
        <v>9990.5499999999993</v>
      </c>
      <c r="AU2802" s="52">
        <v>10678.76</v>
      </c>
      <c r="AV2802" s="52">
        <v>11485.44</v>
      </c>
      <c r="AW2802" s="52">
        <v>12282</v>
      </c>
      <c r="AX2802" s="52">
        <v>13225.65</v>
      </c>
      <c r="AY2802" s="52">
        <v>14085.37</v>
      </c>
      <c r="AZ2802" s="52">
        <v>15000.6</v>
      </c>
      <c r="BA2802" s="52">
        <v>15972.68</v>
      </c>
      <c r="BB2802" s="52">
        <v>17016.78</v>
      </c>
      <c r="BC2802">
        <v>2015</v>
      </c>
    </row>
    <row r="2803" spans="1:55" x14ac:dyDescent="0.25">
      <c r="A2803">
        <v>915</v>
      </c>
      <c r="B2803" t="s">
        <v>888</v>
      </c>
      <c r="C2803" t="s">
        <v>267</v>
      </c>
      <c r="D2803" t="s">
        <v>889</v>
      </c>
      <c r="E2803" t="s">
        <v>268</v>
      </c>
      <c r="F2803" t="s">
        <v>269</v>
      </c>
      <c r="G2803" t="s">
        <v>270</v>
      </c>
    </row>
    <row r="2804" spans="1:55" x14ac:dyDescent="0.25">
      <c r="A2804">
        <v>915</v>
      </c>
      <c r="B2804" t="s">
        <v>888</v>
      </c>
      <c r="C2804" t="s">
        <v>271</v>
      </c>
      <c r="D2804" t="s">
        <v>889</v>
      </c>
      <c r="E2804" t="s">
        <v>272</v>
      </c>
      <c r="F2804" t="s">
        <v>273</v>
      </c>
      <c r="G2804" t="s">
        <v>274</v>
      </c>
      <c r="I2804" t="s">
        <v>243</v>
      </c>
      <c r="J2804" t="s">
        <v>232</v>
      </c>
      <c r="K2804" t="s">
        <v>232</v>
      </c>
      <c r="L2804" t="s">
        <v>232</v>
      </c>
      <c r="M2804" t="s">
        <v>232</v>
      </c>
      <c r="N2804" t="s">
        <v>232</v>
      </c>
      <c r="O2804" t="s">
        <v>232</v>
      </c>
      <c r="P2804" t="s">
        <v>232</v>
      </c>
      <c r="Q2804" t="s">
        <v>232</v>
      </c>
      <c r="R2804" t="s">
        <v>232</v>
      </c>
      <c r="S2804" t="s">
        <v>232</v>
      </c>
      <c r="T2804" t="s">
        <v>232</v>
      </c>
      <c r="U2804" t="s">
        <v>232</v>
      </c>
      <c r="V2804" t="s">
        <v>232</v>
      </c>
      <c r="W2804" t="s">
        <v>232</v>
      </c>
      <c r="X2804">
        <v>2.1000000000000001E-2</v>
      </c>
      <c r="Y2804">
        <v>2.1000000000000001E-2</v>
      </c>
      <c r="Z2804">
        <v>2.1999999999999999E-2</v>
      </c>
      <c r="AA2804">
        <v>2.4E-2</v>
      </c>
      <c r="AB2804">
        <v>2.4E-2</v>
      </c>
      <c r="AC2804">
        <v>2.4E-2</v>
      </c>
      <c r="AD2804">
        <v>2.3E-2</v>
      </c>
      <c r="AE2804">
        <v>2.3E-2</v>
      </c>
      <c r="AF2804">
        <v>2.4E-2</v>
      </c>
      <c r="AG2804">
        <v>2.5999999999999999E-2</v>
      </c>
      <c r="AH2804">
        <v>2.5999999999999999E-2</v>
      </c>
      <c r="AI2804">
        <v>2.7E-2</v>
      </c>
      <c r="AJ2804">
        <v>2.8000000000000001E-2</v>
      </c>
      <c r="AK2804">
        <v>0.03</v>
      </c>
      <c r="AL2804">
        <v>0.03</v>
      </c>
      <c r="AM2804">
        <v>2.9000000000000001E-2</v>
      </c>
      <c r="AN2804">
        <v>2.9000000000000001E-2</v>
      </c>
      <c r="AO2804">
        <v>0.03</v>
      </c>
      <c r="AP2804">
        <v>3.1E-2</v>
      </c>
      <c r="AQ2804">
        <v>3.1E-2</v>
      </c>
      <c r="AR2804">
        <v>3.1E-2</v>
      </c>
      <c r="AS2804">
        <v>3.1E-2</v>
      </c>
      <c r="AT2804">
        <v>3.1E-2</v>
      </c>
      <c r="AU2804">
        <v>3.1E-2</v>
      </c>
      <c r="AV2804">
        <v>3.2000000000000001E-2</v>
      </c>
      <c r="AW2804">
        <v>3.2000000000000001E-2</v>
      </c>
      <c r="AX2804">
        <v>3.2000000000000001E-2</v>
      </c>
      <c r="AY2804">
        <v>3.3000000000000002E-2</v>
      </c>
      <c r="AZ2804">
        <v>3.3000000000000002E-2</v>
      </c>
      <c r="BA2804">
        <v>3.4000000000000002E-2</v>
      </c>
      <c r="BB2804">
        <v>3.4000000000000002E-2</v>
      </c>
      <c r="BC2804">
        <v>2016</v>
      </c>
    </row>
    <row r="2805" spans="1:55" x14ac:dyDescent="0.25">
      <c r="A2805">
        <v>915</v>
      </c>
      <c r="B2805" t="s">
        <v>888</v>
      </c>
      <c r="C2805" t="s">
        <v>275</v>
      </c>
      <c r="D2805" t="s">
        <v>889</v>
      </c>
      <c r="E2805" t="s">
        <v>276</v>
      </c>
      <c r="F2805" t="s">
        <v>277</v>
      </c>
      <c r="G2805" t="s">
        <v>278</v>
      </c>
      <c r="I2805" t="s">
        <v>243</v>
      </c>
      <c r="J2805" t="s">
        <v>232</v>
      </c>
      <c r="K2805" t="s">
        <v>232</v>
      </c>
      <c r="L2805" t="s">
        <v>232</v>
      </c>
      <c r="M2805" t="s">
        <v>232</v>
      </c>
      <c r="N2805" t="s">
        <v>232</v>
      </c>
      <c r="O2805" t="s">
        <v>232</v>
      </c>
      <c r="P2805" t="s">
        <v>232</v>
      </c>
      <c r="Q2805" t="s">
        <v>232</v>
      </c>
      <c r="R2805" t="s">
        <v>232</v>
      </c>
      <c r="S2805" t="s">
        <v>232</v>
      </c>
      <c r="T2805" t="s">
        <v>232</v>
      </c>
      <c r="U2805" t="s">
        <v>232</v>
      </c>
      <c r="V2805" t="s">
        <v>232</v>
      </c>
      <c r="W2805" t="s">
        <v>232</v>
      </c>
      <c r="X2805">
        <v>0.12</v>
      </c>
      <c r="Y2805">
        <v>0.308</v>
      </c>
      <c r="Z2805">
        <v>0.43099999999999999</v>
      </c>
      <c r="AA2805">
        <v>0.45100000000000001</v>
      </c>
      <c r="AB2805">
        <v>0.47699999999999998</v>
      </c>
      <c r="AC2805">
        <v>0.51600000000000001</v>
      </c>
      <c r="AD2805">
        <v>0.52800000000000002</v>
      </c>
      <c r="AE2805">
        <v>0.54500000000000004</v>
      </c>
      <c r="AF2805">
        <v>0.56799999999999995</v>
      </c>
      <c r="AG2805">
        <v>0.57699999999999996</v>
      </c>
      <c r="AH2805">
        <v>0.60899999999999999</v>
      </c>
      <c r="AI2805">
        <v>0.63700000000000001</v>
      </c>
      <c r="AJ2805">
        <v>0.67100000000000004</v>
      </c>
      <c r="AK2805">
        <v>0.71499999999999997</v>
      </c>
      <c r="AL2805">
        <v>0.76900000000000002</v>
      </c>
      <c r="AM2805">
        <v>0.747</v>
      </c>
      <c r="AN2805">
        <v>0.80100000000000005</v>
      </c>
      <c r="AO2805">
        <v>0.85899999999999999</v>
      </c>
      <c r="AP2805">
        <v>0.85199999999999998</v>
      </c>
      <c r="AQ2805">
        <v>0.83099999999999996</v>
      </c>
      <c r="AR2805">
        <v>0.84599999999999997</v>
      </c>
      <c r="AS2805">
        <v>0.88600000000000001</v>
      </c>
      <c r="AT2805">
        <v>0.91300000000000003</v>
      </c>
      <c r="AU2805">
        <v>0.95099999999999996</v>
      </c>
      <c r="AV2805">
        <v>0.97099999999999997</v>
      </c>
      <c r="AW2805">
        <v>0.99099999999999999</v>
      </c>
      <c r="AX2805">
        <v>0.999</v>
      </c>
      <c r="AY2805">
        <v>1.008</v>
      </c>
      <c r="AZ2805">
        <v>1.0169999999999999</v>
      </c>
      <c r="BA2805">
        <v>1.0269999999999999</v>
      </c>
      <c r="BB2805">
        <v>1.036</v>
      </c>
      <c r="BC2805">
        <v>2016</v>
      </c>
    </row>
    <row r="2806" spans="1:55" x14ac:dyDescent="0.25">
      <c r="A2806">
        <v>915</v>
      </c>
      <c r="B2806" t="s">
        <v>888</v>
      </c>
      <c r="C2806" t="s">
        <v>279</v>
      </c>
      <c r="D2806" t="s">
        <v>889</v>
      </c>
      <c r="E2806" t="s">
        <v>280</v>
      </c>
      <c r="F2806" t="s">
        <v>281</v>
      </c>
      <c r="G2806" t="s">
        <v>282</v>
      </c>
      <c r="I2806" t="s">
        <v>890</v>
      </c>
      <c r="J2806" t="s">
        <v>232</v>
      </c>
      <c r="K2806" t="s">
        <v>232</v>
      </c>
      <c r="L2806" t="s">
        <v>232</v>
      </c>
      <c r="M2806" t="s">
        <v>232</v>
      </c>
      <c r="N2806" t="s">
        <v>232</v>
      </c>
      <c r="O2806" t="s">
        <v>232</v>
      </c>
      <c r="P2806" t="s">
        <v>232</v>
      </c>
      <c r="Q2806" t="s">
        <v>232</v>
      </c>
      <c r="R2806" t="s">
        <v>232</v>
      </c>
      <c r="S2806" t="s">
        <v>232</v>
      </c>
      <c r="T2806" t="s">
        <v>232</v>
      </c>
      <c r="U2806" t="s">
        <v>232</v>
      </c>
      <c r="V2806" t="s">
        <v>232</v>
      </c>
      <c r="W2806" t="s">
        <v>232</v>
      </c>
      <c r="X2806" t="s">
        <v>232</v>
      </c>
      <c r="Y2806" t="s">
        <v>232</v>
      </c>
      <c r="Z2806">
        <v>19.800999999999998</v>
      </c>
      <c r="AA2806">
        <v>17.838000000000001</v>
      </c>
      <c r="AB2806">
        <v>27.170999999999999</v>
      </c>
      <c r="AC2806">
        <v>26.454000000000001</v>
      </c>
      <c r="AD2806">
        <v>26.582000000000001</v>
      </c>
      <c r="AE2806">
        <v>28.314</v>
      </c>
      <c r="AF2806">
        <v>25.477</v>
      </c>
      <c r="AG2806">
        <v>31.32</v>
      </c>
      <c r="AH2806">
        <v>31.908999999999999</v>
      </c>
      <c r="AI2806">
        <v>33.488</v>
      </c>
      <c r="AJ2806">
        <v>30.856999999999999</v>
      </c>
      <c r="AK2806">
        <v>32.057000000000002</v>
      </c>
      <c r="AL2806">
        <v>25.957999999999998</v>
      </c>
      <c r="AM2806">
        <v>13.026</v>
      </c>
      <c r="AN2806">
        <v>21.587</v>
      </c>
      <c r="AO2806">
        <v>26.158999999999999</v>
      </c>
      <c r="AP2806">
        <v>28.95</v>
      </c>
      <c r="AQ2806">
        <v>24.780999999999999</v>
      </c>
      <c r="AR2806">
        <v>29.806999999999999</v>
      </c>
      <c r="AS2806">
        <v>31.504000000000001</v>
      </c>
      <c r="AT2806">
        <v>32.726999999999997</v>
      </c>
      <c r="AU2806">
        <v>32.406999999999996</v>
      </c>
      <c r="AV2806">
        <v>34.018000000000001</v>
      </c>
      <c r="AW2806">
        <v>33.204000000000001</v>
      </c>
      <c r="AX2806">
        <v>33.554000000000002</v>
      </c>
      <c r="AY2806">
        <v>33.963999999999999</v>
      </c>
      <c r="AZ2806">
        <v>34.378</v>
      </c>
      <c r="BA2806">
        <v>34.859000000000002</v>
      </c>
      <c r="BB2806">
        <v>35.344999999999999</v>
      </c>
      <c r="BC2806">
        <v>2016</v>
      </c>
    </row>
    <row r="2807" spans="1:55" x14ac:dyDescent="0.25">
      <c r="A2807">
        <v>915</v>
      </c>
      <c r="B2807" t="s">
        <v>888</v>
      </c>
      <c r="C2807" t="s">
        <v>283</v>
      </c>
      <c r="D2807" t="s">
        <v>889</v>
      </c>
      <c r="E2807" t="s">
        <v>284</v>
      </c>
      <c r="F2807" t="s">
        <v>285</v>
      </c>
      <c r="G2807" t="s">
        <v>282</v>
      </c>
      <c r="I2807" t="s">
        <v>890</v>
      </c>
      <c r="J2807" t="s">
        <v>232</v>
      </c>
      <c r="K2807" t="s">
        <v>232</v>
      </c>
      <c r="L2807" t="s">
        <v>232</v>
      </c>
      <c r="M2807" t="s">
        <v>232</v>
      </c>
      <c r="N2807" t="s">
        <v>232</v>
      </c>
      <c r="O2807" t="s">
        <v>232</v>
      </c>
      <c r="P2807" t="s">
        <v>232</v>
      </c>
      <c r="Q2807" t="s">
        <v>232</v>
      </c>
      <c r="R2807" t="s">
        <v>232</v>
      </c>
      <c r="S2807" t="s">
        <v>232</v>
      </c>
      <c r="T2807" t="s">
        <v>232</v>
      </c>
      <c r="U2807" t="s">
        <v>232</v>
      </c>
      <c r="V2807" t="s">
        <v>232</v>
      </c>
      <c r="W2807" t="s">
        <v>232</v>
      </c>
      <c r="X2807">
        <v>-1.7110000000000001</v>
      </c>
      <c r="Y2807">
        <v>12.510999999999999</v>
      </c>
      <c r="Z2807">
        <v>-60.67</v>
      </c>
      <c r="AA2807">
        <v>-59.155999999999999</v>
      </c>
      <c r="AB2807">
        <v>-62.28</v>
      </c>
      <c r="AC2807">
        <v>-67.209000000000003</v>
      </c>
      <c r="AD2807">
        <v>-78.596999999999994</v>
      </c>
      <c r="AE2807">
        <v>-71.494</v>
      </c>
      <c r="AF2807">
        <v>0</v>
      </c>
      <c r="AG2807">
        <v>21.649000000000001</v>
      </c>
      <c r="AH2807">
        <v>24.954000000000001</v>
      </c>
      <c r="AI2807">
        <v>22.402999999999999</v>
      </c>
      <c r="AJ2807">
        <v>15.7</v>
      </c>
      <c r="AK2807">
        <v>12.294</v>
      </c>
      <c r="AL2807">
        <v>3.972</v>
      </c>
      <c r="AM2807">
        <v>2.4729999999999999</v>
      </c>
      <c r="AN2807">
        <v>11.311</v>
      </c>
      <c r="AO2807">
        <v>13.385999999999999</v>
      </c>
      <c r="AP2807">
        <v>17.045999999999999</v>
      </c>
      <c r="AQ2807">
        <v>18.843</v>
      </c>
      <c r="AR2807">
        <v>18.966000000000001</v>
      </c>
      <c r="AS2807">
        <v>18.904</v>
      </c>
      <c r="AT2807">
        <v>19.585999999999999</v>
      </c>
      <c r="AU2807">
        <v>23.562000000000001</v>
      </c>
      <c r="AV2807">
        <v>26.102</v>
      </c>
      <c r="AW2807">
        <v>25.170999999999999</v>
      </c>
      <c r="AX2807">
        <v>25.786999999999999</v>
      </c>
      <c r="AY2807">
        <v>26.51</v>
      </c>
      <c r="AZ2807">
        <v>27.114000000000001</v>
      </c>
      <c r="BA2807">
        <v>27.715</v>
      </c>
      <c r="BB2807">
        <v>28.378</v>
      </c>
      <c r="BC2807">
        <v>2016</v>
      </c>
    </row>
    <row r="2808" spans="1:55" x14ac:dyDescent="0.25">
      <c r="A2808">
        <v>915</v>
      </c>
      <c r="B2808" t="s">
        <v>888</v>
      </c>
      <c r="C2808" t="s">
        <v>286</v>
      </c>
      <c r="D2808" t="s">
        <v>889</v>
      </c>
      <c r="E2808" t="s">
        <v>287</v>
      </c>
      <c r="F2808" t="s">
        <v>288</v>
      </c>
      <c r="G2808" t="s">
        <v>250</v>
      </c>
      <c r="I2808" t="s">
        <v>891</v>
      </c>
      <c r="J2808" t="s">
        <v>232</v>
      </c>
      <c r="K2808" t="s">
        <v>232</v>
      </c>
      <c r="L2808" t="s">
        <v>232</v>
      </c>
      <c r="M2808" t="s">
        <v>232</v>
      </c>
      <c r="N2808" t="s">
        <v>232</v>
      </c>
      <c r="O2808" t="s">
        <v>232</v>
      </c>
      <c r="P2808" t="s">
        <v>232</v>
      </c>
      <c r="Q2808" t="s">
        <v>232</v>
      </c>
      <c r="R2808" t="s">
        <v>232</v>
      </c>
      <c r="S2808" t="s">
        <v>232</v>
      </c>
      <c r="T2808" t="s">
        <v>232</v>
      </c>
      <c r="U2808" t="s">
        <v>232</v>
      </c>
      <c r="V2808" t="s">
        <v>232</v>
      </c>
      <c r="W2808" t="s">
        <v>232</v>
      </c>
      <c r="X2808" t="s">
        <v>232</v>
      </c>
      <c r="Y2808" t="s">
        <v>232</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130.631</v>
      </c>
      <c r="AX2808">
        <v>134.56</v>
      </c>
      <c r="AY2808">
        <v>138.57599999999999</v>
      </c>
      <c r="AZ2808">
        <v>142.77600000000001</v>
      </c>
      <c r="BA2808">
        <v>147.059</v>
      </c>
      <c r="BB2808">
        <v>151.471</v>
      </c>
      <c r="BC2808">
        <v>2017</v>
      </c>
    </row>
    <row r="2809" spans="1:55" x14ac:dyDescent="0.25">
      <c r="A2809">
        <v>915</v>
      </c>
      <c r="B2809" t="s">
        <v>888</v>
      </c>
      <c r="C2809" t="s">
        <v>290</v>
      </c>
      <c r="D2809" t="s">
        <v>889</v>
      </c>
      <c r="E2809" t="s">
        <v>287</v>
      </c>
      <c r="F2809" t="s">
        <v>291</v>
      </c>
      <c r="G2809" t="s">
        <v>235</v>
      </c>
      <c r="I2809" t="s">
        <v>292</v>
      </c>
      <c r="J2809" t="s">
        <v>232</v>
      </c>
      <c r="K2809" t="s">
        <v>232</v>
      </c>
      <c r="L2809" t="s">
        <v>232</v>
      </c>
      <c r="M2809" t="s">
        <v>232</v>
      </c>
      <c r="N2809" t="s">
        <v>232</v>
      </c>
      <c r="O2809" t="s">
        <v>232</v>
      </c>
      <c r="P2809" t="s">
        <v>232</v>
      </c>
      <c r="Q2809" t="s">
        <v>232</v>
      </c>
      <c r="R2809" t="s">
        <v>232</v>
      </c>
      <c r="S2809" t="s">
        <v>232</v>
      </c>
      <c r="T2809" t="s">
        <v>232</v>
      </c>
      <c r="U2809" t="s">
        <v>232</v>
      </c>
      <c r="V2809" t="s">
        <v>232</v>
      </c>
      <c r="W2809" t="s">
        <v>232</v>
      </c>
      <c r="X2809" t="s">
        <v>232</v>
      </c>
      <c r="Y2809" t="s">
        <v>232</v>
      </c>
      <c r="Z2809" t="s">
        <v>232</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2.5129999999999999</v>
      </c>
      <c r="AX2809">
        <v>3.0070000000000001</v>
      </c>
      <c r="AY2809">
        <v>2.9849999999999999</v>
      </c>
      <c r="AZ2809">
        <v>3.03</v>
      </c>
      <c r="BA2809">
        <v>3</v>
      </c>
      <c r="BB2809">
        <v>3</v>
      </c>
      <c r="BC2809">
        <v>2017</v>
      </c>
    </row>
    <row r="2810" spans="1:55" x14ac:dyDescent="0.25">
      <c r="A2810">
        <v>915</v>
      </c>
      <c r="B2810" t="s">
        <v>888</v>
      </c>
      <c r="C2810" t="s">
        <v>293</v>
      </c>
      <c r="D2810" t="s">
        <v>889</v>
      </c>
      <c r="E2810" t="s">
        <v>294</v>
      </c>
      <c r="F2810" t="s">
        <v>295</v>
      </c>
      <c r="G2810" t="s">
        <v>250</v>
      </c>
      <c r="I2810" t="s">
        <v>891</v>
      </c>
      <c r="J2810" t="s">
        <v>232</v>
      </c>
      <c r="K2810" t="s">
        <v>232</v>
      </c>
      <c r="L2810" t="s">
        <v>232</v>
      </c>
      <c r="M2810" t="s">
        <v>232</v>
      </c>
      <c r="N2810" t="s">
        <v>232</v>
      </c>
      <c r="O2810" t="s">
        <v>232</v>
      </c>
      <c r="P2810" t="s">
        <v>232</v>
      </c>
      <c r="Q2810" t="s">
        <v>232</v>
      </c>
      <c r="R2810" t="s">
        <v>232</v>
      </c>
      <c r="S2810" t="s">
        <v>232</v>
      </c>
      <c r="T2810" t="s">
        <v>232</v>
      </c>
      <c r="U2810" t="s">
        <v>232</v>
      </c>
      <c r="V2810" t="s">
        <v>232</v>
      </c>
      <c r="W2810" t="s">
        <v>232</v>
      </c>
      <c r="X2810" t="s">
        <v>232</v>
      </c>
      <c r="Y2810" t="s">
        <v>232</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132.86000000000001</v>
      </c>
      <c r="AX2810">
        <v>136.90100000000001</v>
      </c>
      <c r="AY2810">
        <v>141.065</v>
      </c>
      <c r="AZ2810">
        <v>145.327</v>
      </c>
      <c r="BA2810">
        <v>149.661</v>
      </c>
      <c r="BB2810">
        <v>154.173</v>
      </c>
      <c r="BC2810">
        <v>2017</v>
      </c>
    </row>
    <row r="2811" spans="1:55" x14ac:dyDescent="0.25">
      <c r="A2811">
        <v>915</v>
      </c>
      <c r="B2811" t="s">
        <v>888</v>
      </c>
      <c r="C2811" t="s">
        <v>296</v>
      </c>
      <c r="D2811" t="s">
        <v>889</v>
      </c>
      <c r="E2811" t="s">
        <v>294</v>
      </c>
      <c r="F2811" t="s">
        <v>297</v>
      </c>
      <c r="G2811" t="s">
        <v>235</v>
      </c>
      <c r="I2811" t="s">
        <v>298</v>
      </c>
      <c r="J2811" t="s">
        <v>232</v>
      </c>
      <c r="K2811" t="s">
        <v>232</v>
      </c>
      <c r="L2811" t="s">
        <v>232</v>
      </c>
      <c r="M2811" t="s">
        <v>232</v>
      </c>
      <c r="N2811" t="s">
        <v>232</v>
      </c>
      <c r="O2811" t="s">
        <v>232</v>
      </c>
      <c r="P2811" t="s">
        <v>232</v>
      </c>
      <c r="Q2811" t="s">
        <v>232</v>
      </c>
      <c r="R2811" t="s">
        <v>232</v>
      </c>
      <c r="S2811" t="s">
        <v>232</v>
      </c>
      <c r="T2811" t="s">
        <v>232</v>
      </c>
      <c r="U2811" t="s">
        <v>232</v>
      </c>
      <c r="V2811" t="s">
        <v>232</v>
      </c>
      <c r="W2811" t="s">
        <v>232</v>
      </c>
      <c r="X2811" t="s">
        <v>232</v>
      </c>
      <c r="Y2811" t="s">
        <v>232</v>
      </c>
      <c r="Z2811" t="s">
        <v>232</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3.0169999999999999</v>
      </c>
      <c r="AX2811">
        <v>3.0419999999999998</v>
      </c>
      <c r="AY2811">
        <v>3.0419999999999998</v>
      </c>
      <c r="AZ2811">
        <v>3.0209999999999999</v>
      </c>
      <c r="BA2811">
        <v>2.9820000000000002</v>
      </c>
      <c r="BB2811">
        <v>3.0150000000000001</v>
      </c>
      <c r="BC2811">
        <v>2017</v>
      </c>
    </row>
    <row r="2812" spans="1:55" x14ac:dyDescent="0.25">
      <c r="A2812">
        <v>915</v>
      </c>
      <c r="B2812" t="s">
        <v>888</v>
      </c>
      <c r="C2812" t="s">
        <v>299</v>
      </c>
      <c r="D2812" t="s">
        <v>889</v>
      </c>
      <c r="E2812" t="s">
        <v>300</v>
      </c>
      <c r="G2812" t="s">
        <v>274</v>
      </c>
    </row>
    <row r="2813" spans="1:55" x14ac:dyDescent="0.25">
      <c r="A2813">
        <v>915</v>
      </c>
      <c r="B2813" t="s">
        <v>888</v>
      </c>
      <c r="C2813" t="s">
        <v>301</v>
      </c>
      <c r="D2813" t="s">
        <v>889</v>
      </c>
      <c r="E2813" t="s">
        <v>302</v>
      </c>
      <c r="F2813" t="s">
        <v>303</v>
      </c>
      <c r="G2813" t="s">
        <v>235</v>
      </c>
      <c r="I2813" t="s">
        <v>892</v>
      </c>
      <c r="J2813" t="s">
        <v>232</v>
      </c>
      <c r="K2813" t="s">
        <v>232</v>
      </c>
      <c r="L2813" t="s">
        <v>232</v>
      </c>
      <c r="M2813" t="s">
        <v>232</v>
      </c>
      <c r="N2813" t="s">
        <v>232</v>
      </c>
      <c r="O2813" t="s">
        <v>232</v>
      </c>
      <c r="P2813" t="s">
        <v>232</v>
      </c>
      <c r="Q2813" t="s">
        <v>232</v>
      </c>
      <c r="R2813" t="s">
        <v>232</v>
      </c>
      <c r="S2813" t="s">
        <v>232</v>
      </c>
      <c r="T2813" t="s">
        <v>232</v>
      </c>
      <c r="U2813" t="s">
        <v>232</v>
      </c>
      <c r="V2813" t="s">
        <v>232</v>
      </c>
      <c r="W2813" t="s">
        <v>232</v>
      </c>
      <c r="X2813" t="s">
        <v>232</v>
      </c>
      <c r="Y2813">
        <v>0.14199999999999999</v>
      </c>
      <c r="Z2813">
        <v>19.372</v>
      </c>
      <c r="AA2813">
        <v>62.643999999999998</v>
      </c>
      <c r="AB2813">
        <v>21.585000000000001</v>
      </c>
      <c r="AC2813">
        <v>-1.012</v>
      </c>
      <c r="AD2813">
        <v>-8.8469999999999995</v>
      </c>
      <c r="AE2813">
        <v>-2.1</v>
      </c>
      <c r="AF2813">
        <v>6.609</v>
      </c>
      <c r="AG2813">
        <v>13.858000000000001</v>
      </c>
      <c r="AH2813">
        <v>12.645</v>
      </c>
      <c r="AI2813">
        <v>15.872999999999999</v>
      </c>
      <c r="AJ2813">
        <v>8.2210000000000001</v>
      </c>
      <c r="AK2813">
        <v>12.62</v>
      </c>
      <c r="AL2813">
        <v>13.302</v>
      </c>
      <c r="AM2813">
        <v>-16.084</v>
      </c>
      <c r="AN2813">
        <v>-2.3180000000000001</v>
      </c>
      <c r="AO2813">
        <v>13.664999999999999</v>
      </c>
      <c r="AP2813">
        <v>20.128</v>
      </c>
      <c r="AQ2813">
        <v>3.4660000000000002</v>
      </c>
      <c r="AR2813">
        <v>9.3149999999999995</v>
      </c>
      <c r="AS2813">
        <v>-12.701000000000001</v>
      </c>
      <c r="AT2813">
        <v>0.218</v>
      </c>
      <c r="AU2813">
        <v>0.91300000000000003</v>
      </c>
      <c r="AV2813">
        <v>3.89</v>
      </c>
      <c r="AW2813">
        <v>11.134</v>
      </c>
      <c r="AX2813">
        <v>4.3049999999999997</v>
      </c>
      <c r="AY2813">
        <v>6.1289999999999996</v>
      </c>
      <c r="AZ2813">
        <v>5.7249999999999996</v>
      </c>
      <c r="BA2813">
        <v>5.6109999999999998</v>
      </c>
      <c r="BB2813">
        <v>6.2880000000000003</v>
      </c>
      <c r="BC2813">
        <v>2016</v>
      </c>
    </row>
    <row r="2814" spans="1:55" x14ac:dyDescent="0.25">
      <c r="A2814">
        <v>915</v>
      </c>
      <c r="B2814" t="s">
        <v>888</v>
      </c>
      <c r="C2814" t="s">
        <v>305</v>
      </c>
      <c r="D2814" t="s">
        <v>889</v>
      </c>
      <c r="E2814" t="s">
        <v>306</v>
      </c>
      <c r="F2814" t="s">
        <v>307</v>
      </c>
      <c r="G2814" t="s">
        <v>235</v>
      </c>
      <c r="I2814" t="s">
        <v>892</v>
      </c>
      <c r="J2814" t="s">
        <v>232</v>
      </c>
      <c r="K2814" t="s">
        <v>232</v>
      </c>
      <c r="L2814" t="s">
        <v>232</v>
      </c>
      <c r="M2814" t="s">
        <v>232</v>
      </c>
      <c r="N2814" t="s">
        <v>232</v>
      </c>
      <c r="O2814" t="s">
        <v>232</v>
      </c>
      <c r="P2814" t="s">
        <v>232</v>
      </c>
      <c r="Q2814" t="s">
        <v>232</v>
      </c>
      <c r="R2814" t="s">
        <v>232</v>
      </c>
      <c r="S2814" t="s">
        <v>232</v>
      </c>
      <c r="T2814" t="s">
        <v>232</v>
      </c>
      <c r="U2814" t="s">
        <v>232</v>
      </c>
      <c r="V2814" t="s">
        <v>232</v>
      </c>
      <c r="W2814" t="s">
        <v>232</v>
      </c>
      <c r="X2814" t="s">
        <v>232</v>
      </c>
      <c r="Y2814">
        <v>5.9</v>
      </c>
      <c r="Z2814">
        <v>11.81</v>
      </c>
      <c r="AA2814">
        <v>42.795000000000002</v>
      </c>
      <c r="AB2814">
        <v>28.251000000000001</v>
      </c>
      <c r="AC2814">
        <v>-2.383</v>
      </c>
      <c r="AD2814">
        <v>-18.030999999999999</v>
      </c>
      <c r="AE2814">
        <v>-3.375</v>
      </c>
      <c r="AF2814">
        <v>13.356</v>
      </c>
      <c r="AG2814">
        <v>20.253</v>
      </c>
      <c r="AH2814">
        <v>14.94</v>
      </c>
      <c r="AI2814">
        <v>16.803999999999998</v>
      </c>
      <c r="AJ2814">
        <v>9.9589999999999996</v>
      </c>
      <c r="AK2814">
        <v>12.381</v>
      </c>
      <c r="AL2814">
        <v>13.638</v>
      </c>
      <c r="AM2814">
        <v>-17.670000000000002</v>
      </c>
      <c r="AN2814">
        <v>-3.234</v>
      </c>
      <c r="AO2814">
        <v>16.59</v>
      </c>
      <c r="AP2814">
        <v>20.742999999999999</v>
      </c>
      <c r="AQ2814">
        <v>2.8340000000000001</v>
      </c>
      <c r="AR2814">
        <v>8.4</v>
      </c>
      <c r="AS2814">
        <v>6.6639999999999997</v>
      </c>
      <c r="AT2814">
        <v>-1.968</v>
      </c>
      <c r="AU2814">
        <v>0.22500000000000001</v>
      </c>
      <c r="AV2814">
        <v>5.1449999999999996</v>
      </c>
      <c r="AW2814">
        <v>11.967000000000001</v>
      </c>
      <c r="AX2814">
        <v>4.2469999999999999</v>
      </c>
      <c r="AY2814">
        <v>6.22</v>
      </c>
      <c r="AZ2814">
        <v>5.7789999999999999</v>
      </c>
      <c r="BA2814">
        <v>5.7759999999999998</v>
      </c>
      <c r="BB2814">
        <v>6.4050000000000002</v>
      </c>
      <c r="BC2814">
        <v>2016</v>
      </c>
    </row>
    <row r="2815" spans="1:55" x14ac:dyDescent="0.25">
      <c r="A2815">
        <v>915</v>
      </c>
      <c r="B2815" t="s">
        <v>888</v>
      </c>
      <c r="C2815" t="s">
        <v>308</v>
      </c>
      <c r="D2815" t="s">
        <v>889</v>
      </c>
      <c r="E2815" t="s">
        <v>309</v>
      </c>
      <c r="F2815" t="s">
        <v>310</v>
      </c>
      <c r="G2815" t="s">
        <v>235</v>
      </c>
      <c r="I2815" t="s">
        <v>892</v>
      </c>
      <c r="J2815" t="s">
        <v>232</v>
      </c>
      <c r="K2815" t="s">
        <v>232</v>
      </c>
      <c r="L2815" t="s">
        <v>232</v>
      </c>
      <c r="M2815" t="s">
        <v>232</v>
      </c>
      <c r="N2815" t="s">
        <v>232</v>
      </c>
      <c r="O2815" t="s">
        <v>232</v>
      </c>
      <c r="P2815" t="s">
        <v>232</v>
      </c>
      <c r="Q2815" t="s">
        <v>232</v>
      </c>
      <c r="R2815" t="s">
        <v>232</v>
      </c>
      <c r="S2815" t="s">
        <v>232</v>
      </c>
      <c r="T2815" t="s">
        <v>232</v>
      </c>
      <c r="U2815" t="s">
        <v>232</v>
      </c>
      <c r="V2815" t="s">
        <v>232</v>
      </c>
      <c r="W2815" t="s">
        <v>232</v>
      </c>
      <c r="X2815" t="s">
        <v>232</v>
      </c>
      <c r="Y2815">
        <v>-9.5909999999999993</v>
      </c>
      <c r="Z2815">
        <v>8.7379999999999995</v>
      </c>
      <c r="AA2815">
        <v>30</v>
      </c>
      <c r="AB2815">
        <v>13.837999999999999</v>
      </c>
      <c r="AC2815">
        <v>6.1020000000000003</v>
      </c>
      <c r="AD2815">
        <v>46.85</v>
      </c>
      <c r="AE2815">
        <v>-3.0590000000000002</v>
      </c>
      <c r="AF2815">
        <v>10.199999999999999</v>
      </c>
      <c r="AG2815">
        <v>12.887</v>
      </c>
      <c r="AH2815">
        <v>2.827</v>
      </c>
      <c r="AI2815">
        <v>12.164</v>
      </c>
      <c r="AJ2815">
        <v>-2.9430000000000001</v>
      </c>
      <c r="AK2815">
        <v>5.7519999999999998</v>
      </c>
      <c r="AL2815">
        <v>-3.347</v>
      </c>
      <c r="AM2815">
        <v>9.2569999999999997</v>
      </c>
      <c r="AN2815">
        <v>5.1349999999999998</v>
      </c>
      <c r="AO2815">
        <v>23.134</v>
      </c>
      <c r="AP2815">
        <v>16.623000000000001</v>
      </c>
      <c r="AQ2815">
        <v>19.338999999999999</v>
      </c>
      <c r="AR2815">
        <v>-5.117</v>
      </c>
      <c r="AS2815">
        <v>-18.957999999999998</v>
      </c>
      <c r="AT2815">
        <v>4.8070000000000004</v>
      </c>
      <c r="AU2815">
        <v>14.975</v>
      </c>
      <c r="AV2815">
        <v>12.86</v>
      </c>
      <c r="AW2815">
        <v>8.6950000000000003</v>
      </c>
      <c r="AX2815">
        <v>6.4619999999999997</v>
      </c>
      <c r="AY2815">
        <v>5.8959999999999999</v>
      </c>
      <c r="AZ2815">
        <v>5.1779999999999999</v>
      </c>
      <c r="BA2815">
        <v>4.3789999999999996</v>
      </c>
      <c r="BB2815">
        <v>4.4619999999999997</v>
      </c>
      <c r="BC2815">
        <v>2016</v>
      </c>
    </row>
    <row r="2816" spans="1:55" x14ac:dyDescent="0.25">
      <c r="A2816">
        <v>915</v>
      </c>
      <c r="B2816" t="s">
        <v>888</v>
      </c>
      <c r="C2816" t="s">
        <v>311</v>
      </c>
      <c r="D2816" t="s">
        <v>889</v>
      </c>
      <c r="E2816" t="s">
        <v>312</v>
      </c>
      <c r="F2816" t="s">
        <v>313</v>
      </c>
      <c r="G2816" t="s">
        <v>235</v>
      </c>
      <c r="I2816" t="s">
        <v>892</v>
      </c>
      <c r="J2816" t="s">
        <v>232</v>
      </c>
      <c r="K2816" t="s">
        <v>232</v>
      </c>
      <c r="L2816" t="s">
        <v>232</v>
      </c>
      <c r="M2816" t="s">
        <v>232</v>
      </c>
      <c r="N2816" t="s">
        <v>232</v>
      </c>
      <c r="O2816" t="s">
        <v>232</v>
      </c>
      <c r="P2816" t="s">
        <v>232</v>
      </c>
      <c r="Q2816" t="s">
        <v>232</v>
      </c>
      <c r="R2816" t="s">
        <v>232</v>
      </c>
      <c r="S2816" t="s">
        <v>232</v>
      </c>
      <c r="T2816" t="s">
        <v>232</v>
      </c>
      <c r="U2816" t="s">
        <v>232</v>
      </c>
      <c r="V2816" t="s">
        <v>232</v>
      </c>
      <c r="W2816" t="s">
        <v>232</v>
      </c>
      <c r="X2816" t="s">
        <v>232</v>
      </c>
      <c r="Y2816">
        <v>-8.1999999999999993</v>
      </c>
      <c r="Z2816">
        <v>18.552</v>
      </c>
      <c r="AA2816">
        <v>27.571999999999999</v>
      </c>
      <c r="AB2816">
        <v>1.294</v>
      </c>
      <c r="AC2816">
        <v>3.2080000000000002</v>
      </c>
      <c r="AD2816">
        <v>15.631</v>
      </c>
      <c r="AE2816">
        <v>-7.2910000000000004</v>
      </c>
      <c r="AF2816">
        <v>25.274999999999999</v>
      </c>
      <c r="AG2816">
        <v>20.414000000000001</v>
      </c>
      <c r="AH2816">
        <v>4.16</v>
      </c>
      <c r="AI2816">
        <v>14.526999999999999</v>
      </c>
      <c r="AJ2816">
        <v>-8.8740000000000006</v>
      </c>
      <c r="AK2816">
        <v>4.3490000000000002</v>
      </c>
      <c r="AL2816">
        <v>-0.99299999999999999</v>
      </c>
      <c r="AM2816">
        <v>1.306</v>
      </c>
      <c r="AN2816">
        <v>1.048</v>
      </c>
      <c r="AO2816">
        <v>28.076000000000001</v>
      </c>
      <c r="AP2816">
        <v>11.183999999999999</v>
      </c>
      <c r="AQ2816">
        <v>22.617000000000001</v>
      </c>
      <c r="AR2816">
        <v>-6.1340000000000003</v>
      </c>
      <c r="AS2816">
        <v>-20.664000000000001</v>
      </c>
      <c r="AT2816">
        <v>4.7880000000000003</v>
      </c>
      <c r="AU2816">
        <v>11.305</v>
      </c>
      <c r="AV2816">
        <v>17.077000000000002</v>
      </c>
      <c r="AW2816">
        <v>7.7190000000000003</v>
      </c>
      <c r="AX2816">
        <v>6.9050000000000002</v>
      </c>
      <c r="AY2816">
        <v>5.9420000000000002</v>
      </c>
      <c r="AZ2816">
        <v>5.7759999999999998</v>
      </c>
      <c r="BA2816">
        <v>5.3819999999999997</v>
      </c>
      <c r="BB2816">
        <v>4.6920000000000002</v>
      </c>
      <c r="BC2816">
        <v>2016</v>
      </c>
    </row>
    <row r="2817" spans="1:55" x14ac:dyDescent="0.25">
      <c r="A2817">
        <v>915</v>
      </c>
      <c r="B2817" t="s">
        <v>888</v>
      </c>
      <c r="C2817" t="s">
        <v>314</v>
      </c>
      <c r="D2817" t="s">
        <v>889</v>
      </c>
      <c r="E2817" t="s">
        <v>315</v>
      </c>
      <c r="F2817" t="s">
        <v>316</v>
      </c>
      <c r="G2817" t="s">
        <v>317</v>
      </c>
      <c r="I2817" t="s">
        <v>893</v>
      </c>
      <c r="J2817" t="s">
        <v>232</v>
      </c>
      <c r="K2817" t="s">
        <v>232</v>
      </c>
      <c r="L2817" t="s">
        <v>232</v>
      </c>
      <c r="M2817" t="s">
        <v>232</v>
      </c>
      <c r="N2817" t="s">
        <v>232</v>
      </c>
      <c r="O2817" t="s">
        <v>232</v>
      </c>
      <c r="P2817" t="s">
        <v>232</v>
      </c>
      <c r="Q2817" t="s">
        <v>232</v>
      </c>
      <c r="R2817" t="s">
        <v>232</v>
      </c>
      <c r="S2817" t="s">
        <v>232</v>
      </c>
      <c r="T2817" t="s">
        <v>232</v>
      </c>
      <c r="U2817" t="s">
        <v>232</v>
      </c>
      <c r="V2817" t="s">
        <v>232</v>
      </c>
      <c r="W2817" t="s">
        <v>232</v>
      </c>
      <c r="X2817" t="s">
        <v>232</v>
      </c>
      <c r="Y2817" t="s">
        <v>232</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t="s">
        <v>232</v>
      </c>
      <c r="AW2817" t="s">
        <v>232</v>
      </c>
      <c r="AX2817" t="s">
        <v>232</v>
      </c>
      <c r="AY2817" t="s">
        <v>232</v>
      </c>
      <c r="AZ2817" t="s">
        <v>232</v>
      </c>
      <c r="BA2817" t="s">
        <v>232</v>
      </c>
      <c r="BB2817" t="s">
        <v>232</v>
      </c>
      <c r="BC2817">
        <v>2015</v>
      </c>
    </row>
    <row r="2818" spans="1:55" x14ac:dyDescent="0.25">
      <c r="A2818">
        <v>915</v>
      </c>
      <c r="B2818" t="s">
        <v>888</v>
      </c>
      <c r="C2818" t="s">
        <v>318</v>
      </c>
      <c r="D2818" t="s">
        <v>889</v>
      </c>
      <c r="E2818" t="s">
        <v>319</v>
      </c>
      <c r="F2818" t="s">
        <v>320</v>
      </c>
      <c r="G2818" t="s">
        <v>321</v>
      </c>
      <c r="H2818" t="s">
        <v>322</v>
      </c>
    </row>
    <row r="2819" spans="1:55" x14ac:dyDescent="0.25">
      <c r="A2819">
        <v>915</v>
      </c>
      <c r="B2819" t="s">
        <v>888</v>
      </c>
      <c r="C2819" t="s">
        <v>323</v>
      </c>
      <c r="D2819" t="s">
        <v>889</v>
      </c>
      <c r="E2819" t="s">
        <v>324</v>
      </c>
      <c r="F2819" t="s">
        <v>325</v>
      </c>
      <c r="G2819" t="s">
        <v>321</v>
      </c>
      <c r="H2819" t="s">
        <v>322</v>
      </c>
      <c r="I2819" t="s">
        <v>894</v>
      </c>
      <c r="J2819" t="s">
        <v>232</v>
      </c>
      <c r="K2819" t="s">
        <v>232</v>
      </c>
      <c r="L2819" t="s">
        <v>232</v>
      </c>
      <c r="M2819" t="s">
        <v>232</v>
      </c>
      <c r="N2819" t="s">
        <v>232</v>
      </c>
      <c r="O2819" t="s">
        <v>232</v>
      </c>
      <c r="P2819" t="s">
        <v>232</v>
      </c>
      <c r="Q2819" t="s">
        <v>232</v>
      </c>
      <c r="R2819" t="s">
        <v>232</v>
      </c>
      <c r="S2819" t="s">
        <v>232</v>
      </c>
      <c r="T2819" t="s">
        <v>232</v>
      </c>
      <c r="U2819" t="s">
        <v>232</v>
      </c>
      <c r="V2819" t="s">
        <v>232</v>
      </c>
      <c r="W2819" t="s">
        <v>232</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3.71</v>
      </c>
      <c r="AW2819">
        <v>3.6930000000000001</v>
      </c>
      <c r="AX2819">
        <v>3.6760000000000002</v>
      </c>
      <c r="AY2819">
        <v>3.7069999999999999</v>
      </c>
      <c r="AZ2819">
        <v>3.7370000000000001</v>
      </c>
      <c r="BA2819">
        <v>3.7679999999999998</v>
      </c>
      <c r="BB2819">
        <v>3.798</v>
      </c>
      <c r="BC2819">
        <v>2015</v>
      </c>
    </row>
    <row r="2820" spans="1:55" x14ac:dyDescent="0.25">
      <c r="A2820">
        <v>915</v>
      </c>
      <c r="B2820" t="s">
        <v>888</v>
      </c>
      <c r="C2820" t="s">
        <v>327</v>
      </c>
      <c r="D2820" t="s">
        <v>889</v>
      </c>
      <c r="E2820" t="s">
        <v>328</v>
      </c>
      <c r="F2820" t="s">
        <v>329</v>
      </c>
      <c r="G2820" t="s">
        <v>229</v>
      </c>
      <c r="H2820" t="s">
        <v>230</v>
      </c>
      <c r="I2820" t="s">
        <v>895</v>
      </c>
      <c r="J2820" t="s">
        <v>232</v>
      </c>
      <c r="K2820" t="s">
        <v>232</v>
      </c>
      <c r="L2820" t="s">
        <v>232</v>
      </c>
      <c r="M2820" t="s">
        <v>232</v>
      </c>
      <c r="N2820" t="s">
        <v>232</v>
      </c>
      <c r="O2820" t="s">
        <v>232</v>
      </c>
      <c r="P2820" t="s">
        <v>232</v>
      </c>
      <c r="Q2820" t="s">
        <v>232</v>
      </c>
      <c r="R2820" t="s">
        <v>232</v>
      </c>
      <c r="S2820" t="s">
        <v>232</v>
      </c>
      <c r="T2820" t="s">
        <v>232</v>
      </c>
      <c r="U2820" t="s">
        <v>232</v>
      </c>
      <c r="V2820" t="s">
        <v>232</v>
      </c>
      <c r="W2820" t="s">
        <v>232</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12.676</v>
      </c>
      <c r="AX2820">
        <v>13.445</v>
      </c>
      <c r="AY2820">
        <v>14.398</v>
      </c>
      <c r="AZ2820">
        <v>15.592000000000001</v>
      </c>
      <c r="BA2820">
        <v>16.859000000000002</v>
      </c>
      <c r="BB2820">
        <v>18.285</v>
      </c>
      <c r="BC2820">
        <v>2017</v>
      </c>
    </row>
    <row r="2821" spans="1:55" x14ac:dyDescent="0.25">
      <c r="A2821">
        <v>915</v>
      </c>
      <c r="B2821" t="s">
        <v>888</v>
      </c>
      <c r="C2821" t="s">
        <v>331</v>
      </c>
      <c r="D2821" t="s">
        <v>889</v>
      </c>
      <c r="E2821" t="s">
        <v>328</v>
      </c>
      <c r="F2821" t="s">
        <v>329</v>
      </c>
      <c r="G2821" t="s">
        <v>282</v>
      </c>
      <c r="I2821" t="s">
        <v>332</v>
      </c>
      <c r="J2821" t="s">
        <v>232</v>
      </c>
      <c r="K2821" t="s">
        <v>232</v>
      </c>
      <c r="L2821" t="s">
        <v>232</v>
      </c>
      <c r="M2821" t="s">
        <v>232</v>
      </c>
      <c r="N2821" t="s">
        <v>232</v>
      </c>
      <c r="O2821" t="s">
        <v>232</v>
      </c>
      <c r="P2821" t="s">
        <v>232</v>
      </c>
      <c r="Q2821" t="s">
        <v>232</v>
      </c>
      <c r="R2821" t="s">
        <v>232</v>
      </c>
      <c r="S2821" t="s">
        <v>232</v>
      </c>
      <c r="T2821" t="s">
        <v>232</v>
      </c>
      <c r="U2821" t="s">
        <v>232</v>
      </c>
      <c r="V2821" t="s">
        <v>232</v>
      </c>
      <c r="W2821" t="s">
        <v>232</v>
      </c>
      <c r="X2821">
        <v>11.635999999999999</v>
      </c>
      <c r="Y2821">
        <v>11.066000000000001</v>
      </c>
      <c r="Z2821">
        <v>12.843999999999999</v>
      </c>
      <c r="AA2821">
        <v>15.195</v>
      </c>
      <c r="AB2821">
        <v>15.195</v>
      </c>
      <c r="AC2821">
        <v>15.397</v>
      </c>
      <c r="AD2821">
        <v>15.417</v>
      </c>
      <c r="AE2821">
        <v>16.567</v>
      </c>
      <c r="AF2821">
        <v>16.242000000000001</v>
      </c>
      <c r="AG2821">
        <v>15.971</v>
      </c>
      <c r="AH2821">
        <v>23.074999999999999</v>
      </c>
      <c r="AI2821">
        <v>24.42</v>
      </c>
      <c r="AJ2821">
        <v>26.669</v>
      </c>
      <c r="AK2821">
        <v>29.259</v>
      </c>
      <c r="AL2821">
        <v>30.69</v>
      </c>
      <c r="AM2821">
        <v>29.27</v>
      </c>
      <c r="AN2821">
        <v>28.28</v>
      </c>
      <c r="AO2821">
        <v>28.222000000000001</v>
      </c>
      <c r="AP2821">
        <v>28.81</v>
      </c>
      <c r="AQ2821">
        <v>27.512</v>
      </c>
      <c r="AR2821">
        <v>28.007000000000001</v>
      </c>
      <c r="AS2821">
        <v>28.1</v>
      </c>
      <c r="AT2821">
        <v>28.279</v>
      </c>
      <c r="AU2821">
        <v>29.199000000000002</v>
      </c>
      <c r="AV2821">
        <v>28.431000000000001</v>
      </c>
      <c r="AW2821">
        <v>28.212</v>
      </c>
      <c r="AX2821">
        <v>27.684999999999999</v>
      </c>
      <c r="AY2821">
        <v>27.353999999999999</v>
      </c>
      <c r="AZ2821">
        <v>27.343</v>
      </c>
      <c r="BA2821">
        <v>27.288</v>
      </c>
      <c r="BB2821">
        <v>27.314</v>
      </c>
      <c r="BC2821">
        <v>2017</v>
      </c>
    </row>
    <row r="2822" spans="1:55" x14ac:dyDescent="0.25">
      <c r="A2822">
        <v>915</v>
      </c>
      <c r="B2822" t="s">
        <v>888</v>
      </c>
      <c r="C2822" t="s">
        <v>333</v>
      </c>
      <c r="D2822" t="s">
        <v>889</v>
      </c>
      <c r="E2822" t="s">
        <v>334</v>
      </c>
      <c r="F2822" t="s">
        <v>335</v>
      </c>
      <c r="G2822" t="s">
        <v>229</v>
      </c>
      <c r="H2822" t="s">
        <v>230</v>
      </c>
      <c r="I2822" t="s">
        <v>895</v>
      </c>
      <c r="J2822" t="s">
        <v>232</v>
      </c>
      <c r="K2822" t="s">
        <v>232</v>
      </c>
      <c r="L2822" t="s">
        <v>232</v>
      </c>
      <c r="M2822" t="s">
        <v>232</v>
      </c>
      <c r="N2822" t="s">
        <v>232</v>
      </c>
      <c r="O2822" t="s">
        <v>232</v>
      </c>
      <c r="P2822" t="s">
        <v>232</v>
      </c>
      <c r="Q2822" t="s">
        <v>232</v>
      </c>
      <c r="R2822" t="s">
        <v>232</v>
      </c>
      <c r="S2822" t="s">
        <v>232</v>
      </c>
      <c r="T2822" t="s">
        <v>232</v>
      </c>
      <c r="U2822" t="s">
        <v>232</v>
      </c>
      <c r="V2822" t="s">
        <v>232</v>
      </c>
      <c r="W2822" t="s">
        <v>232</v>
      </c>
      <c r="X2822" t="s">
        <v>232</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13.462</v>
      </c>
      <c r="AX2822">
        <v>14.569000000000001</v>
      </c>
      <c r="AY2822">
        <v>15.396000000000001</v>
      </c>
      <c r="AZ2822">
        <v>16.774000000000001</v>
      </c>
      <c r="BA2822">
        <v>18.106999999999999</v>
      </c>
      <c r="BB2822">
        <v>19.588999999999999</v>
      </c>
      <c r="BC2822">
        <v>2017</v>
      </c>
    </row>
    <row r="2823" spans="1:55" x14ac:dyDescent="0.25">
      <c r="A2823">
        <v>915</v>
      </c>
      <c r="B2823" t="s">
        <v>888</v>
      </c>
      <c r="C2823" t="s">
        <v>336</v>
      </c>
      <c r="D2823" t="s">
        <v>889</v>
      </c>
      <c r="E2823" t="s">
        <v>334</v>
      </c>
      <c r="F2823" t="s">
        <v>335</v>
      </c>
      <c r="G2823" t="s">
        <v>282</v>
      </c>
      <c r="I2823" t="s">
        <v>337</v>
      </c>
      <c r="J2823" t="s">
        <v>232</v>
      </c>
      <c r="K2823" t="s">
        <v>232</v>
      </c>
      <c r="L2823" t="s">
        <v>232</v>
      </c>
      <c r="M2823" t="s">
        <v>232</v>
      </c>
      <c r="N2823" t="s">
        <v>232</v>
      </c>
      <c r="O2823" t="s">
        <v>232</v>
      </c>
      <c r="P2823" t="s">
        <v>232</v>
      </c>
      <c r="Q2823" t="s">
        <v>232</v>
      </c>
      <c r="R2823" t="s">
        <v>232</v>
      </c>
      <c r="S2823" t="s">
        <v>232</v>
      </c>
      <c r="T2823" t="s">
        <v>232</v>
      </c>
      <c r="U2823" t="s">
        <v>232</v>
      </c>
      <c r="V2823" t="s">
        <v>232</v>
      </c>
      <c r="W2823" t="s">
        <v>232</v>
      </c>
      <c r="X2823" t="s">
        <v>232</v>
      </c>
      <c r="Y2823">
        <v>16.091000000000001</v>
      </c>
      <c r="Z2823">
        <v>18.920000000000002</v>
      </c>
      <c r="AA2823">
        <v>22.013999999999999</v>
      </c>
      <c r="AB2823">
        <v>19.268999999999998</v>
      </c>
      <c r="AC2823">
        <v>20.231999999999999</v>
      </c>
      <c r="AD2823">
        <v>17.391999999999999</v>
      </c>
      <c r="AE2823">
        <v>17.294</v>
      </c>
      <c r="AF2823">
        <v>16.434000000000001</v>
      </c>
      <c r="AG2823">
        <v>16.535</v>
      </c>
      <c r="AH2823">
        <v>19.382000000000001</v>
      </c>
      <c r="AI2823">
        <v>22.215</v>
      </c>
      <c r="AJ2823">
        <v>23.292999999999999</v>
      </c>
      <c r="AK2823">
        <v>28.427</v>
      </c>
      <c r="AL2823">
        <v>32.665999999999997</v>
      </c>
      <c r="AM2823">
        <v>35.813000000000002</v>
      </c>
      <c r="AN2823">
        <v>33.06</v>
      </c>
      <c r="AO2823">
        <v>29.088000000000001</v>
      </c>
      <c r="AP2823">
        <v>29.567</v>
      </c>
      <c r="AQ2823">
        <v>28.866</v>
      </c>
      <c r="AR2823">
        <v>29.942</v>
      </c>
      <c r="AS2823">
        <v>29.366</v>
      </c>
      <c r="AT2823">
        <v>29.879000000000001</v>
      </c>
      <c r="AU2823">
        <v>29.721</v>
      </c>
      <c r="AV2823">
        <v>29.311</v>
      </c>
      <c r="AW2823">
        <v>29.960999999999999</v>
      </c>
      <c r="AX2823">
        <v>29.998000000000001</v>
      </c>
      <c r="AY2823">
        <v>29.25</v>
      </c>
      <c r="AZ2823">
        <v>29.414999999999999</v>
      </c>
      <c r="BA2823">
        <v>29.306999999999999</v>
      </c>
      <c r="BB2823">
        <v>29.262</v>
      </c>
      <c r="BC2823">
        <v>2017</v>
      </c>
    </row>
    <row r="2824" spans="1:55" x14ac:dyDescent="0.25">
      <c r="A2824">
        <v>915</v>
      </c>
      <c r="B2824" t="s">
        <v>888</v>
      </c>
      <c r="C2824" t="s">
        <v>338</v>
      </c>
      <c r="D2824" t="s">
        <v>889</v>
      </c>
      <c r="E2824" t="s">
        <v>339</v>
      </c>
      <c r="F2824" t="s">
        <v>340</v>
      </c>
      <c r="G2824" t="s">
        <v>229</v>
      </c>
      <c r="H2824" t="s">
        <v>230</v>
      </c>
      <c r="I2824" t="s">
        <v>895</v>
      </c>
      <c r="J2824" t="s">
        <v>232</v>
      </c>
      <c r="K2824" t="s">
        <v>232</v>
      </c>
      <c r="L2824" t="s">
        <v>232</v>
      </c>
      <c r="M2824" t="s">
        <v>232</v>
      </c>
      <c r="N2824" t="s">
        <v>232</v>
      </c>
      <c r="O2824" t="s">
        <v>232</v>
      </c>
      <c r="P2824" t="s">
        <v>232</v>
      </c>
      <c r="Q2824" t="s">
        <v>232</v>
      </c>
      <c r="R2824" t="s">
        <v>232</v>
      </c>
      <c r="S2824" t="s">
        <v>232</v>
      </c>
      <c r="T2824" t="s">
        <v>232</v>
      </c>
      <c r="U2824" t="s">
        <v>232</v>
      </c>
      <c r="V2824" t="s">
        <v>232</v>
      </c>
      <c r="W2824" t="s">
        <v>232</v>
      </c>
      <c r="X2824" t="s">
        <v>232</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-0.78600000000000003</v>
      </c>
      <c r="AX2824">
        <v>-1.1240000000000001</v>
      </c>
      <c r="AY2824">
        <v>-0.998</v>
      </c>
      <c r="AZ2824">
        <v>-1.1819999999999999</v>
      </c>
      <c r="BA2824">
        <v>-1.2470000000000001</v>
      </c>
      <c r="BB2824">
        <v>-1.304</v>
      </c>
      <c r="BC2824">
        <v>2017</v>
      </c>
    </row>
    <row r="2825" spans="1:55" x14ac:dyDescent="0.25">
      <c r="A2825">
        <v>915</v>
      </c>
      <c r="B2825" t="s">
        <v>888</v>
      </c>
      <c r="C2825" t="s">
        <v>341</v>
      </c>
      <c r="D2825" t="s">
        <v>889</v>
      </c>
      <c r="E2825" t="s">
        <v>339</v>
      </c>
      <c r="F2825" t="s">
        <v>340</v>
      </c>
      <c r="G2825" t="s">
        <v>282</v>
      </c>
      <c r="I2825" t="s">
        <v>342</v>
      </c>
      <c r="J2825" t="s">
        <v>232</v>
      </c>
      <c r="K2825" t="s">
        <v>232</v>
      </c>
      <c r="L2825" t="s">
        <v>232</v>
      </c>
      <c r="M2825" t="s">
        <v>232</v>
      </c>
      <c r="N2825" t="s">
        <v>232</v>
      </c>
      <c r="O2825" t="s">
        <v>232</v>
      </c>
      <c r="P2825" t="s">
        <v>232</v>
      </c>
      <c r="Q2825" t="s">
        <v>232</v>
      </c>
      <c r="R2825" t="s">
        <v>232</v>
      </c>
      <c r="S2825" t="s">
        <v>232</v>
      </c>
      <c r="T2825" t="s">
        <v>232</v>
      </c>
      <c r="U2825" t="s">
        <v>232</v>
      </c>
      <c r="V2825" t="s">
        <v>232</v>
      </c>
      <c r="W2825" t="s">
        <v>232</v>
      </c>
      <c r="X2825" t="s">
        <v>232</v>
      </c>
      <c r="Y2825">
        <v>-5.0250000000000004</v>
      </c>
      <c r="Z2825">
        <v>-6.0759999999999996</v>
      </c>
      <c r="AA2825">
        <v>-6.819</v>
      </c>
      <c r="AB2825">
        <v>-4.0739999999999998</v>
      </c>
      <c r="AC2825">
        <v>-4.835</v>
      </c>
      <c r="AD2825">
        <v>-1.9750000000000001</v>
      </c>
      <c r="AE2825">
        <v>-0.72699999999999998</v>
      </c>
      <c r="AF2825">
        <v>-0.192</v>
      </c>
      <c r="AG2825">
        <v>-0.56299999999999994</v>
      </c>
      <c r="AH2825">
        <v>3.6930000000000001</v>
      </c>
      <c r="AI2825">
        <v>2.2050000000000001</v>
      </c>
      <c r="AJ2825">
        <v>3.3759999999999999</v>
      </c>
      <c r="AK2825">
        <v>0.83199999999999996</v>
      </c>
      <c r="AL2825">
        <v>-1.976</v>
      </c>
      <c r="AM2825">
        <v>-6.5430000000000001</v>
      </c>
      <c r="AN2825">
        <v>-4.78</v>
      </c>
      <c r="AO2825">
        <v>-0.86599999999999999</v>
      </c>
      <c r="AP2825">
        <v>-0.75700000000000001</v>
      </c>
      <c r="AQ2825">
        <v>-1.355</v>
      </c>
      <c r="AR2825">
        <v>-1.9359999999999999</v>
      </c>
      <c r="AS2825">
        <v>-1.2649999999999999</v>
      </c>
      <c r="AT2825">
        <v>-1.6</v>
      </c>
      <c r="AU2825">
        <v>-0.52200000000000002</v>
      </c>
      <c r="AV2825">
        <v>-0.88</v>
      </c>
      <c r="AW2825">
        <v>-1.7490000000000001</v>
      </c>
      <c r="AX2825">
        <v>-2.3130000000000002</v>
      </c>
      <c r="AY2825">
        <v>-1.8959999999999999</v>
      </c>
      <c r="AZ2825">
        <v>-2.073</v>
      </c>
      <c r="BA2825">
        <v>-2.0190000000000001</v>
      </c>
      <c r="BB2825">
        <v>-1.948</v>
      </c>
      <c r="BC2825">
        <v>2017</v>
      </c>
    </row>
    <row r="2826" spans="1:55" x14ac:dyDescent="0.25">
      <c r="A2826">
        <v>915</v>
      </c>
      <c r="B2826" t="s">
        <v>888</v>
      </c>
      <c r="C2826" t="s">
        <v>343</v>
      </c>
      <c r="D2826" t="s">
        <v>889</v>
      </c>
      <c r="E2826" t="s">
        <v>344</v>
      </c>
      <c r="F2826" t="s">
        <v>345</v>
      </c>
      <c r="G2826" t="s">
        <v>229</v>
      </c>
      <c r="H2826" t="s">
        <v>230</v>
      </c>
      <c r="I2826" t="s">
        <v>895</v>
      </c>
      <c r="J2826" t="s">
        <v>232</v>
      </c>
      <c r="K2826" t="s">
        <v>232</v>
      </c>
      <c r="L2826" t="s">
        <v>232</v>
      </c>
      <c r="M2826" t="s">
        <v>232</v>
      </c>
      <c r="N2826" t="s">
        <v>232</v>
      </c>
      <c r="O2826" t="s">
        <v>232</v>
      </c>
      <c r="P2826" t="s">
        <v>232</v>
      </c>
      <c r="Q2826" t="s">
        <v>232</v>
      </c>
      <c r="R2826" t="s">
        <v>232</v>
      </c>
      <c r="S2826" t="s">
        <v>232</v>
      </c>
      <c r="T2826" t="s">
        <v>232</v>
      </c>
      <c r="U2826" t="s">
        <v>232</v>
      </c>
      <c r="V2826" t="s">
        <v>232</v>
      </c>
      <c r="W2826" t="s">
        <v>232</v>
      </c>
      <c r="X2826" t="s">
        <v>232</v>
      </c>
      <c r="Y2826" t="s">
        <v>232</v>
      </c>
      <c r="Z2826" t="s">
        <v>232</v>
      </c>
      <c r="AA2826" t="s">
        <v>232</v>
      </c>
      <c r="AB2826" t="s">
        <v>232</v>
      </c>
      <c r="AC2826" t="s">
        <v>232</v>
      </c>
      <c r="AD2826" t="s">
        <v>232</v>
      </c>
      <c r="AE2826" t="s">
        <v>232</v>
      </c>
      <c r="AF2826" t="s">
        <v>232</v>
      </c>
      <c r="AG2826" t="s">
        <v>232</v>
      </c>
      <c r="AH2826">
        <v>-0.14099999999999999</v>
      </c>
      <c r="AI2826">
        <v>-0.12</v>
      </c>
      <c r="AJ2826">
        <v>-0.104</v>
      </c>
      <c r="AK2826">
        <v>-9.8000000000000004E-2</v>
      </c>
      <c r="AL2826">
        <v>-0.121</v>
      </c>
      <c r="AM2826">
        <v>-0.17100000000000001</v>
      </c>
      <c r="AN2826">
        <v>-0.20599999999999999</v>
      </c>
      <c r="AO2826">
        <v>-0.80500000000000005</v>
      </c>
      <c r="AP2826">
        <v>-0.81799999999999995</v>
      </c>
      <c r="AQ2826">
        <v>-0.78500000000000003</v>
      </c>
      <c r="AR2826">
        <v>-1.0069999999999999</v>
      </c>
      <c r="AS2826">
        <v>-1.2430000000000001</v>
      </c>
      <c r="AT2826">
        <v>-1.111</v>
      </c>
      <c r="AU2826">
        <v>-1.1040000000000001</v>
      </c>
      <c r="AV2826">
        <v>-0.95299999999999996</v>
      </c>
      <c r="AW2826">
        <v>-0.93300000000000005</v>
      </c>
      <c r="AX2826">
        <v>-1.093</v>
      </c>
      <c r="AY2826">
        <v>-1.0669999999999999</v>
      </c>
      <c r="AZ2826">
        <v>-1.1930000000000001</v>
      </c>
      <c r="BA2826">
        <v>-1.31</v>
      </c>
      <c r="BB2826">
        <v>-1.4</v>
      </c>
      <c r="BC2826">
        <v>2017</v>
      </c>
    </row>
    <row r="2827" spans="1:55" x14ac:dyDescent="0.25">
      <c r="A2827">
        <v>915</v>
      </c>
      <c r="B2827" t="s">
        <v>888</v>
      </c>
      <c r="C2827" t="s">
        <v>346</v>
      </c>
      <c r="D2827" t="s">
        <v>889</v>
      </c>
      <c r="E2827" t="s">
        <v>344</v>
      </c>
      <c r="F2827" t="s">
        <v>345</v>
      </c>
      <c r="G2827" t="s">
        <v>270</v>
      </c>
      <c r="I2827" t="s">
        <v>397</v>
      </c>
      <c r="J2827" t="s">
        <v>232</v>
      </c>
      <c r="K2827" t="s">
        <v>232</v>
      </c>
      <c r="L2827" t="s">
        <v>232</v>
      </c>
      <c r="M2827" t="s">
        <v>232</v>
      </c>
      <c r="N2827" t="s">
        <v>232</v>
      </c>
      <c r="O2827" t="s">
        <v>232</v>
      </c>
      <c r="P2827" t="s">
        <v>232</v>
      </c>
      <c r="Q2827" t="s">
        <v>232</v>
      </c>
      <c r="R2827" t="s">
        <v>232</v>
      </c>
      <c r="S2827" t="s">
        <v>232</v>
      </c>
      <c r="T2827" t="s">
        <v>232</v>
      </c>
      <c r="U2827" t="s">
        <v>232</v>
      </c>
      <c r="V2827" t="s">
        <v>232</v>
      </c>
      <c r="W2827" t="s">
        <v>232</v>
      </c>
      <c r="X2827" t="s">
        <v>232</v>
      </c>
      <c r="Y2827" t="s">
        <v>232</v>
      </c>
      <c r="Z2827" t="s">
        <v>232</v>
      </c>
      <c r="AA2827" t="s">
        <v>232</v>
      </c>
      <c r="AB2827" t="s">
        <v>232</v>
      </c>
      <c r="AC2827" t="s">
        <v>232</v>
      </c>
      <c r="AD2827" t="s">
        <v>232</v>
      </c>
      <c r="AE2827" t="s">
        <v>232</v>
      </c>
      <c r="AF2827" t="s">
        <v>232</v>
      </c>
      <c r="AG2827" t="s">
        <v>232</v>
      </c>
      <c r="AH2827">
        <v>-1.359</v>
      </c>
      <c r="AI2827">
        <v>-1.0069999999999999</v>
      </c>
      <c r="AJ2827">
        <v>-0.75</v>
      </c>
      <c r="AK2827">
        <v>-0.60399999999999998</v>
      </c>
      <c r="AL2827">
        <v>-0.65200000000000002</v>
      </c>
      <c r="AM2827">
        <v>-0.91100000000000003</v>
      </c>
      <c r="AN2827">
        <v>-0.98</v>
      </c>
      <c r="AO2827">
        <v>-3.3380000000000001</v>
      </c>
      <c r="AP2827">
        <v>-3.2120000000000002</v>
      </c>
      <c r="AQ2827">
        <v>-2.9830000000000001</v>
      </c>
      <c r="AR2827">
        <v>-3.5379999999999998</v>
      </c>
      <c r="AS2827">
        <v>-3.9020000000000001</v>
      </c>
      <c r="AT2827">
        <v>-3.1760000000000002</v>
      </c>
      <c r="AU2827">
        <v>-2.8540000000000001</v>
      </c>
      <c r="AV2827">
        <v>-2.2599999999999998</v>
      </c>
      <c r="AW2827">
        <v>-2.0590000000000002</v>
      </c>
      <c r="AX2827">
        <v>-2.2429999999999999</v>
      </c>
      <c r="AY2827">
        <v>-2.02</v>
      </c>
      <c r="AZ2827">
        <v>-2.0840000000000001</v>
      </c>
      <c r="BA2827">
        <v>-2.1139999999999999</v>
      </c>
      <c r="BB2827">
        <v>-2.0840000000000001</v>
      </c>
      <c r="BC2827">
        <v>2017</v>
      </c>
    </row>
    <row r="2828" spans="1:55" x14ac:dyDescent="0.25">
      <c r="A2828">
        <v>915</v>
      </c>
      <c r="B2828" t="s">
        <v>888</v>
      </c>
      <c r="C2828" t="s">
        <v>347</v>
      </c>
      <c r="D2828" t="s">
        <v>889</v>
      </c>
      <c r="E2828" t="s">
        <v>348</v>
      </c>
      <c r="F2828" t="s">
        <v>349</v>
      </c>
      <c r="G2828" t="s">
        <v>229</v>
      </c>
      <c r="H2828" t="s">
        <v>230</v>
      </c>
      <c r="I2828" t="s">
        <v>895</v>
      </c>
      <c r="J2828" t="s">
        <v>232</v>
      </c>
      <c r="K2828" t="s">
        <v>232</v>
      </c>
      <c r="L2828" t="s">
        <v>232</v>
      </c>
      <c r="M2828" t="s">
        <v>232</v>
      </c>
      <c r="N2828" t="s">
        <v>232</v>
      </c>
      <c r="O2828" t="s">
        <v>232</v>
      </c>
      <c r="P2828" t="s">
        <v>232</v>
      </c>
      <c r="Q2828" t="s">
        <v>232</v>
      </c>
      <c r="R2828" t="s">
        <v>232</v>
      </c>
      <c r="S2828" t="s">
        <v>232</v>
      </c>
      <c r="T2828" t="s">
        <v>232</v>
      </c>
      <c r="U2828" t="s">
        <v>232</v>
      </c>
      <c r="V2828" t="s">
        <v>232</v>
      </c>
      <c r="W2828" t="s">
        <v>232</v>
      </c>
      <c r="X2828" t="s">
        <v>232</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-0.14499999999999999</v>
      </c>
      <c r="AX2828">
        <v>-0.47399999999999998</v>
      </c>
      <c r="AY2828">
        <v>-0.34899999999999998</v>
      </c>
      <c r="AZ2828">
        <v>-0.41899999999999998</v>
      </c>
      <c r="BA2828">
        <v>-0.48499999999999999</v>
      </c>
      <c r="BB2828">
        <v>-0.46</v>
      </c>
      <c r="BC2828">
        <v>2017</v>
      </c>
    </row>
    <row r="2829" spans="1:55" x14ac:dyDescent="0.25">
      <c r="A2829">
        <v>915</v>
      </c>
      <c r="B2829" t="s">
        <v>888</v>
      </c>
      <c r="C2829" t="s">
        <v>350</v>
      </c>
      <c r="D2829" t="s">
        <v>889</v>
      </c>
      <c r="E2829" t="s">
        <v>348</v>
      </c>
      <c r="F2829" t="s">
        <v>349</v>
      </c>
      <c r="G2829" t="s">
        <v>282</v>
      </c>
      <c r="I2829" t="s">
        <v>351</v>
      </c>
      <c r="J2829" t="s">
        <v>232</v>
      </c>
      <c r="K2829" t="s">
        <v>232</v>
      </c>
      <c r="L2829" t="s">
        <v>232</v>
      </c>
      <c r="M2829" t="s">
        <v>232</v>
      </c>
      <c r="N2829" t="s">
        <v>232</v>
      </c>
      <c r="O2829" t="s">
        <v>232</v>
      </c>
      <c r="P2829" t="s">
        <v>232</v>
      </c>
      <c r="Q2829" t="s">
        <v>232</v>
      </c>
      <c r="R2829" t="s">
        <v>232</v>
      </c>
      <c r="S2829" t="s">
        <v>232</v>
      </c>
      <c r="T2829" t="s">
        <v>232</v>
      </c>
      <c r="U2829" t="s">
        <v>232</v>
      </c>
      <c r="V2829" t="s">
        <v>232</v>
      </c>
      <c r="W2829" t="s">
        <v>232</v>
      </c>
      <c r="X2829" t="s">
        <v>232</v>
      </c>
      <c r="Y2829">
        <v>-2.802</v>
      </c>
      <c r="Z2829">
        <v>-4.5860000000000003</v>
      </c>
      <c r="AA2829">
        <v>-4.9930000000000003</v>
      </c>
      <c r="AB2829">
        <v>-1.544</v>
      </c>
      <c r="AC2829">
        <v>-2.194</v>
      </c>
      <c r="AD2829">
        <v>0.83599999999999997</v>
      </c>
      <c r="AE2829">
        <v>1.0329999999999999</v>
      </c>
      <c r="AF2829">
        <v>1.776</v>
      </c>
      <c r="AG2829">
        <v>1.4059999999999999</v>
      </c>
      <c r="AH2829">
        <v>5.1269999999999998</v>
      </c>
      <c r="AI2829">
        <v>3.238</v>
      </c>
      <c r="AJ2829">
        <v>4.1269999999999998</v>
      </c>
      <c r="AK2829">
        <v>1.4059999999999999</v>
      </c>
      <c r="AL2829">
        <v>-1.3440000000000001</v>
      </c>
      <c r="AM2829">
        <v>-5.5910000000000002</v>
      </c>
      <c r="AN2829">
        <v>-3.7869999999999999</v>
      </c>
      <c r="AO2829">
        <v>0.317</v>
      </c>
      <c r="AP2829">
        <v>0.21199999999999999</v>
      </c>
      <c r="AQ2829">
        <v>-0.47</v>
      </c>
      <c r="AR2829">
        <v>-1.083</v>
      </c>
      <c r="AS2829">
        <v>-0.22700000000000001</v>
      </c>
      <c r="AT2829">
        <v>-0.41599999999999998</v>
      </c>
      <c r="AU2829">
        <v>0.75</v>
      </c>
      <c r="AV2829">
        <v>0.378</v>
      </c>
      <c r="AW2829">
        <v>-0.32300000000000001</v>
      </c>
      <c r="AX2829">
        <v>-0.97699999999999998</v>
      </c>
      <c r="AY2829">
        <v>-0.66300000000000003</v>
      </c>
      <c r="AZ2829">
        <v>-0.73499999999999999</v>
      </c>
      <c r="BA2829">
        <v>-0.78500000000000003</v>
      </c>
      <c r="BB2829">
        <v>-0.68799999999999994</v>
      </c>
      <c r="BC2829">
        <v>2017</v>
      </c>
    </row>
    <row r="2830" spans="1:55" x14ac:dyDescent="0.25">
      <c r="A2830">
        <v>915</v>
      </c>
      <c r="B2830" t="s">
        <v>888</v>
      </c>
      <c r="C2830" t="s">
        <v>352</v>
      </c>
      <c r="D2830" t="s">
        <v>889</v>
      </c>
      <c r="E2830" t="s">
        <v>353</v>
      </c>
      <c r="F2830" t="s">
        <v>354</v>
      </c>
      <c r="G2830" t="s">
        <v>229</v>
      </c>
      <c r="H2830" t="s">
        <v>230</v>
      </c>
    </row>
    <row r="2831" spans="1:55" x14ac:dyDescent="0.25">
      <c r="A2831">
        <v>915</v>
      </c>
      <c r="B2831" t="s">
        <v>888</v>
      </c>
      <c r="C2831" t="s">
        <v>355</v>
      </c>
      <c r="D2831" t="s">
        <v>889</v>
      </c>
      <c r="E2831" t="s">
        <v>353</v>
      </c>
      <c r="F2831" t="s">
        <v>354</v>
      </c>
      <c r="G2831" t="s">
        <v>282</v>
      </c>
    </row>
    <row r="2832" spans="1:55" x14ac:dyDescent="0.25">
      <c r="A2832">
        <v>915</v>
      </c>
      <c r="B2832" t="s">
        <v>888</v>
      </c>
      <c r="C2832" t="s">
        <v>356</v>
      </c>
      <c r="D2832" t="s">
        <v>889</v>
      </c>
      <c r="E2832" t="s">
        <v>357</v>
      </c>
      <c r="F2832" t="s">
        <v>358</v>
      </c>
      <c r="G2832" t="s">
        <v>229</v>
      </c>
      <c r="H2832" t="s">
        <v>230</v>
      </c>
      <c r="I2832" t="s">
        <v>895</v>
      </c>
      <c r="J2832" t="s">
        <v>232</v>
      </c>
      <c r="K2832" t="s">
        <v>232</v>
      </c>
      <c r="L2832" t="s">
        <v>232</v>
      </c>
      <c r="M2832" t="s">
        <v>232</v>
      </c>
      <c r="N2832" t="s">
        <v>232</v>
      </c>
      <c r="O2832" t="s">
        <v>232</v>
      </c>
      <c r="P2832" t="s">
        <v>232</v>
      </c>
      <c r="Q2832" t="s">
        <v>232</v>
      </c>
      <c r="R2832" t="s">
        <v>232</v>
      </c>
      <c r="S2832" t="s">
        <v>232</v>
      </c>
      <c r="T2832" t="s">
        <v>232</v>
      </c>
      <c r="U2832" t="s">
        <v>232</v>
      </c>
      <c r="V2832" t="s">
        <v>232</v>
      </c>
      <c r="W2832" t="s">
        <v>232</v>
      </c>
      <c r="X2832" t="s">
        <v>232</v>
      </c>
      <c r="Y2832" t="s">
        <v>232</v>
      </c>
      <c r="Z2832" t="s">
        <v>232</v>
      </c>
      <c r="AA2832" t="s">
        <v>232</v>
      </c>
      <c r="AB2832" t="s">
        <v>232</v>
      </c>
      <c r="AC2832" t="s">
        <v>232</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17.064</v>
      </c>
      <c r="AV2832">
        <v>18.425999999999998</v>
      </c>
      <c r="AW2832">
        <v>20.239000000000001</v>
      </c>
      <c r="AX2832">
        <v>21.326000000000001</v>
      </c>
      <c r="AY2832">
        <v>22.507000000000001</v>
      </c>
      <c r="AZ2832">
        <v>23.859000000000002</v>
      </c>
      <c r="BA2832">
        <v>25.398</v>
      </c>
      <c r="BB2832">
        <v>27.457000000000001</v>
      </c>
      <c r="BC2832">
        <v>2017</v>
      </c>
    </row>
    <row r="2833" spans="1:55" x14ac:dyDescent="0.25">
      <c r="A2833">
        <v>915</v>
      </c>
      <c r="B2833" t="s">
        <v>888</v>
      </c>
      <c r="C2833" t="s">
        <v>359</v>
      </c>
      <c r="D2833" t="s">
        <v>889</v>
      </c>
      <c r="E2833" t="s">
        <v>357</v>
      </c>
      <c r="F2833" t="s">
        <v>358</v>
      </c>
      <c r="G2833" t="s">
        <v>282</v>
      </c>
      <c r="I2833" t="s">
        <v>360</v>
      </c>
      <c r="J2833" t="s">
        <v>232</v>
      </c>
      <c r="K2833" t="s">
        <v>232</v>
      </c>
      <c r="L2833" t="s">
        <v>232</v>
      </c>
      <c r="M2833" t="s">
        <v>232</v>
      </c>
      <c r="N2833" t="s">
        <v>232</v>
      </c>
      <c r="O2833" t="s">
        <v>232</v>
      </c>
      <c r="P2833" t="s">
        <v>232</v>
      </c>
      <c r="Q2833" t="s">
        <v>232</v>
      </c>
      <c r="R2833" t="s">
        <v>232</v>
      </c>
      <c r="S2833" t="s">
        <v>232</v>
      </c>
      <c r="T2833" t="s">
        <v>232</v>
      </c>
      <c r="U2833" t="s">
        <v>232</v>
      </c>
      <c r="V2833" t="s">
        <v>232</v>
      </c>
      <c r="W2833" t="s">
        <v>232</v>
      </c>
      <c r="X2833" t="s">
        <v>232</v>
      </c>
      <c r="Y2833" t="s">
        <v>232</v>
      </c>
      <c r="Z2833" t="s">
        <v>232</v>
      </c>
      <c r="AA2833" t="s">
        <v>232</v>
      </c>
      <c r="AB2833" t="s">
        <v>232</v>
      </c>
      <c r="AC2833" t="s">
        <v>232</v>
      </c>
      <c r="AD2833">
        <v>67.661000000000001</v>
      </c>
      <c r="AE2833">
        <v>61.264000000000003</v>
      </c>
      <c r="AF2833">
        <v>58.119</v>
      </c>
      <c r="AG2833">
        <v>63.076999999999998</v>
      </c>
      <c r="AH2833">
        <v>50.448999999999998</v>
      </c>
      <c r="AI2833">
        <v>39.911000000000001</v>
      </c>
      <c r="AJ2833">
        <v>32.008000000000003</v>
      </c>
      <c r="AK2833">
        <v>25.504999999999999</v>
      </c>
      <c r="AL2833">
        <v>31.15</v>
      </c>
      <c r="AM2833">
        <v>41.033999999999999</v>
      </c>
      <c r="AN2833">
        <v>42.404000000000003</v>
      </c>
      <c r="AO2833">
        <v>36.512</v>
      </c>
      <c r="AP2833">
        <v>34.83</v>
      </c>
      <c r="AQ2833">
        <v>34.662999999999997</v>
      </c>
      <c r="AR2833">
        <v>35.590000000000003</v>
      </c>
      <c r="AS2833">
        <v>41.445999999999998</v>
      </c>
      <c r="AT2833">
        <v>44.414000000000001</v>
      </c>
      <c r="AU2833">
        <v>45.087000000000003</v>
      </c>
      <c r="AV2833">
        <v>44.542999999999999</v>
      </c>
      <c r="AW2833">
        <v>45.045000000000002</v>
      </c>
      <c r="AX2833">
        <v>43.911999999999999</v>
      </c>
      <c r="AY2833">
        <v>42.761000000000003</v>
      </c>
      <c r="AZ2833">
        <v>41.838999999999999</v>
      </c>
      <c r="BA2833">
        <v>41.107999999999997</v>
      </c>
      <c r="BB2833">
        <v>41.015000000000001</v>
      </c>
      <c r="BC2833">
        <v>2017</v>
      </c>
    </row>
    <row r="2834" spans="1:55" x14ac:dyDescent="0.25">
      <c r="A2834">
        <v>915</v>
      </c>
      <c r="B2834" t="s">
        <v>888</v>
      </c>
      <c r="C2834" t="s">
        <v>361</v>
      </c>
      <c r="D2834" t="s">
        <v>889</v>
      </c>
      <c r="E2834" t="s">
        <v>362</v>
      </c>
      <c r="F2834" t="s">
        <v>363</v>
      </c>
      <c r="G2834" t="s">
        <v>229</v>
      </c>
      <c r="H2834" t="s">
        <v>230</v>
      </c>
      <c r="I2834" t="s">
        <v>895</v>
      </c>
      <c r="J2834" t="s">
        <v>232</v>
      </c>
      <c r="K2834" t="s">
        <v>232</v>
      </c>
      <c r="L2834" t="s">
        <v>232</v>
      </c>
      <c r="M2834" t="s">
        <v>232</v>
      </c>
      <c r="N2834" t="s">
        <v>232</v>
      </c>
      <c r="O2834" t="s">
        <v>232</v>
      </c>
      <c r="P2834" t="s">
        <v>232</v>
      </c>
      <c r="Q2834" t="s">
        <v>232</v>
      </c>
      <c r="R2834" t="s">
        <v>232</v>
      </c>
      <c r="S2834" t="s">
        <v>232</v>
      </c>
      <c r="T2834" t="s">
        <v>232</v>
      </c>
      <c r="U2834" t="s">
        <v>232</v>
      </c>
      <c r="V2834" t="s">
        <v>232</v>
      </c>
      <c r="W2834" t="s">
        <v>232</v>
      </c>
      <c r="X2834">
        <v>0.91100000000000003</v>
      </c>
      <c r="Y2834">
        <v>2.456</v>
      </c>
      <c r="Z2834">
        <v>3.8660000000000001</v>
      </c>
      <c r="AA2834">
        <v>4.6609999999999996</v>
      </c>
      <c r="AB2834">
        <v>5.0659999999999998</v>
      </c>
      <c r="AC2834">
        <v>5.6929999999999996</v>
      </c>
      <c r="AD2834">
        <v>6.0430000000000001</v>
      </c>
      <c r="AE2834">
        <v>6.6740000000000004</v>
      </c>
      <c r="AF2834">
        <v>7.4560000000000004</v>
      </c>
      <c r="AG2834">
        <v>8.5640000000000001</v>
      </c>
      <c r="AH2834">
        <v>9.8239999999999998</v>
      </c>
      <c r="AI2834">
        <v>11.621</v>
      </c>
      <c r="AJ2834">
        <v>13.79</v>
      </c>
      <c r="AK2834">
        <v>16.994</v>
      </c>
      <c r="AL2834">
        <v>19.074999999999999</v>
      </c>
      <c r="AM2834">
        <v>17.986000000000001</v>
      </c>
      <c r="AN2834">
        <v>20.742999999999999</v>
      </c>
      <c r="AO2834">
        <v>24.344000000000001</v>
      </c>
      <c r="AP2834">
        <v>26.167000000000002</v>
      </c>
      <c r="AQ2834">
        <v>26.847000000000001</v>
      </c>
      <c r="AR2834">
        <v>29.151</v>
      </c>
      <c r="AS2834">
        <v>31.756</v>
      </c>
      <c r="AT2834">
        <v>34.029000000000003</v>
      </c>
      <c r="AU2834">
        <v>37.847000000000001</v>
      </c>
      <c r="AV2834">
        <v>41.366999999999997</v>
      </c>
      <c r="AW2834">
        <v>44.930999999999997</v>
      </c>
      <c r="AX2834">
        <v>48.564999999999998</v>
      </c>
      <c r="AY2834">
        <v>52.636000000000003</v>
      </c>
      <c r="AZ2834">
        <v>57.024999999999999</v>
      </c>
      <c r="BA2834">
        <v>61.783000000000001</v>
      </c>
      <c r="BB2834">
        <v>66.941999999999993</v>
      </c>
      <c r="BC2834">
        <v>2017</v>
      </c>
    </row>
    <row r="2835" spans="1:55" x14ac:dyDescent="0.25">
      <c r="A2835">
        <v>915</v>
      </c>
      <c r="B2835" t="s">
        <v>888</v>
      </c>
      <c r="C2835" t="s">
        <v>364</v>
      </c>
      <c r="D2835" t="s">
        <v>889</v>
      </c>
      <c r="E2835" t="s">
        <v>365</v>
      </c>
      <c r="F2835" t="s">
        <v>366</v>
      </c>
      <c r="G2835" t="s">
        <v>242</v>
      </c>
      <c r="H2835" t="s">
        <v>230</v>
      </c>
      <c r="I2835" t="s">
        <v>896</v>
      </c>
      <c r="J2835" t="s">
        <v>232</v>
      </c>
      <c r="K2835" t="s">
        <v>232</v>
      </c>
      <c r="L2835" t="s">
        <v>232</v>
      </c>
      <c r="M2835" t="s">
        <v>232</v>
      </c>
      <c r="N2835" t="s">
        <v>232</v>
      </c>
      <c r="O2835" t="s">
        <v>232</v>
      </c>
      <c r="P2835" t="s">
        <v>232</v>
      </c>
      <c r="Q2835" t="s">
        <v>232</v>
      </c>
      <c r="R2835" t="s">
        <v>232</v>
      </c>
      <c r="S2835" t="s">
        <v>232</v>
      </c>
      <c r="T2835" t="s">
        <v>232</v>
      </c>
      <c r="U2835" t="s">
        <v>232</v>
      </c>
      <c r="V2835" t="s">
        <v>232</v>
      </c>
      <c r="W2835" t="s">
        <v>232</v>
      </c>
      <c r="X2835" t="s">
        <v>232</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-1.889</v>
      </c>
      <c r="AU2835">
        <v>-1.3340000000000001</v>
      </c>
      <c r="AV2835">
        <v>-1.292</v>
      </c>
      <c r="AW2835">
        <v>-1.385</v>
      </c>
      <c r="AX2835">
        <v>-1.4690000000000001</v>
      </c>
      <c r="AY2835">
        <v>-1.548</v>
      </c>
      <c r="AZ2835">
        <v>-1.63</v>
      </c>
      <c r="BA2835">
        <v>-1.7290000000000001</v>
      </c>
      <c r="BB2835">
        <v>-1.821</v>
      </c>
      <c r="BC2835">
        <v>2016</v>
      </c>
    </row>
    <row r="2836" spans="1:55" x14ac:dyDescent="0.25">
      <c r="A2836">
        <v>915</v>
      </c>
      <c r="B2836" t="s">
        <v>888</v>
      </c>
      <c r="C2836" t="s">
        <v>368</v>
      </c>
      <c r="D2836" t="s">
        <v>889</v>
      </c>
      <c r="E2836" t="s">
        <v>365</v>
      </c>
      <c r="F2836" t="s">
        <v>366</v>
      </c>
      <c r="G2836" t="s">
        <v>282</v>
      </c>
      <c r="I2836" t="s">
        <v>369</v>
      </c>
      <c r="J2836" t="s">
        <v>232</v>
      </c>
      <c r="K2836" t="s">
        <v>232</v>
      </c>
      <c r="L2836" t="s">
        <v>232</v>
      </c>
      <c r="M2836" t="s">
        <v>232</v>
      </c>
      <c r="N2836" t="s">
        <v>232</v>
      </c>
      <c r="O2836" t="s">
        <v>232</v>
      </c>
      <c r="P2836" t="s">
        <v>232</v>
      </c>
      <c r="Q2836" t="s">
        <v>232</v>
      </c>
      <c r="R2836" t="s">
        <v>232</v>
      </c>
      <c r="S2836" t="s">
        <v>232</v>
      </c>
      <c r="T2836" t="s">
        <v>232</v>
      </c>
      <c r="U2836" t="s">
        <v>232</v>
      </c>
      <c r="V2836" t="s">
        <v>232</v>
      </c>
      <c r="W2836" t="s">
        <v>232</v>
      </c>
      <c r="X2836" t="s">
        <v>232</v>
      </c>
      <c r="Y2836">
        <v>-18.196999999999999</v>
      </c>
      <c r="Z2836">
        <v>-12.507</v>
      </c>
      <c r="AA2836">
        <v>-13.074</v>
      </c>
      <c r="AB2836">
        <v>-12.801</v>
      </c>
      <c r="AC2836">
        <v>-10.007999999999999</v>
      </c>
      <c r="AD2836">
        <v>-5.7770000000000001</v>
      </c>
      <c r="AE2836">
        <v>-6.1520000000000001</v>
      </c>
      <c r="AF2836">
        <v>-6.4610000000000003</v>
      </c>
      <c r="AG2836">
        <v>-9.6709999999999994</v>
      </c>
      <c r="AH2836">
        <v>-6.9539999999999997</v>
      </c>
      <c r="AI2836">
        <v>-11.084</v>
      </c>
      <c r="AJ2836">
        <v>-15.189</v>
      </c>
      <c r="AK2836">
        <v>-19.760999999999999</v>
      </c>
      <c r="AL2836">
        <v>-21.994</v>
      </c>
      <c r="AM2836">
        <v>-10.553000000000001</v>
      </c>
      <c r="AN2836">
        <v>-10.273999999999999</v>
      </c>
      <c r="AO2836">
        <v>-12.772</v>
      </c>
      <c r="AP2836">
        <v>-11.904</v>
      </c>
      <c r="AQ2836">
        <v>-5.9370000000000003</v>
      </c>
      <c r="AR2836">
        <v>-10.840999999999999</v>
      </c>
      <c r="AS2836">
        <v>-12.6</v>
      </c>
      <c r="AT2836">
        <v>-13.141</v>
      </c>
      <c r="AU2836">
        <v>-8.8450000000000006</v>
      </c>
      <c r="AV2836">
        <v>-7.915</v>
      </c>
      <c r="AW2836">
        <v>-8.0449999999999999</v>
      </c>
      <c r="AX2836">
        <v>-7.7779999999999996</v>
      </c>
      <c r="AY2836">
        <v>-7.4640000000000004</v>
      </c>
      <c r="AZ2836">
        <v>-7.274</v>
      </c>
      <c r="BA2836">
        <v>-7.1550000000000002</v>
      </c>
      <c r="BB2836">
        <v>-6.9779999999999998</v>
      </c>
      <c r="BC2836">
        <v>2016</v>
      </c>
    </row>
    <row r="2837" spans="1:55" x14ac:dyDescent="0.25">
      <c r="A2837">
        <v>134</v>
      </c>
      <c r="B2837" t="s">
        <v>897</v>
      </c>
      <c r="C2837" t="s">
        <v>225</v>
      </c>
      <c r="D2837" t="s">
        <v>898</v>
      </c>
      <c r="E2837" t="s">
        <v>227</v>
      </c>
      <c r="F2837" t="s">
        <v>228</v>
      </c>
      <c r="G2837" t="s">
        <v>229</v>
      </c>
      <c r="H2837" t="s">
        <v>230</v>
      </c>
      <c r="I2837" t="s">
        <v>899</v>
      </c>
      <c r="J2837" s="52">
        <v>1547.96</v>
      </c>
      <c r="K2837" s="52">
        <v>1549.67</v>
      </c>
      <c r="L2837" s="52">
        <v>1537.45</v>
      </c>
      <c r="M2837" s="52">
        <v>1561.35</v>
      </c>
      <c r="N2837" s="52">
        <v>1605.48</v>
      </c>
      <c r="O2837" s="52">
        <v>1640.68</v>
      </c>
      <c r="P2837" s="52">
        <v>1680.34</v>
      </c>
      <c r="Q2837" s="52">
        <v>1705.03</v>
      </c>
      <c r="R2837" s="52">
        <v>1768.72</v>
      </c>
      <c r="S2837" s="52">
        <v>1837.93</v>
      </c>
      <c r="T2837" s="52">
        <v>1943.12</v>
      </c>
      <c r="U2837" s="52">
        <v>2040.5</v>
      </c>
      <c r="V2837" s="52">
        <v>2071.3200000000002</v>
      </c>
      <c r="W2837" s="52">
        <v>2050.9299999999998</v>
      </c>
      <c r="X2837" s="52">
        <v>2102.86</v>
      </c>
      <c r="Y2837" s="52">
        <v>2140.9</v>
      </c>
      <c r="Z2837" s="52">
        <v>2159.38</v>
      </c>
      <c r="AA2837" s="52">
        <v>2200.5700000000002</v>
      </c>
      <c r="AB2837" s="52">
        <v>2239.5</v>
      </c>
      <c r="AC2837" s="52">
        <v>2280.6999999999998</v>
      </c>
      <c r="AD2837" s="52">
        <v>2353.56</v>
      </c>
      <c r="AE2837" s="52">
        <v>2396.6799999999998</v>
      </c>
      <c r="AF2837" s="52">
        <v>2397.33</v>
      </c>
      <c r="AG2837" s="52">
        <v>2380.0100000000002</v>
      </c>
      <c r="AH2837" s="52">
        <v>2396.62</v>
      </c>
      <c r="AI2837" s="52">
        <v>2417.67</v>
      </c>
      <c r="AJ2837" s="52">
        <v>2511.5100000000002</v>
      </c>
      <c r="AK2837" s="52">
        <v>2596.02</v>
      </c>
      <c r="AL2837" s="52">
        <v>2617.1799999999998</v>
      </c>
      <c r="AM2837" s="52">
        <v>2471.67</v>
      </c>
      <c r="AN2837" s="52">
        <v>2569.04</v>
      </c>
      <c r="AO2837" s="52">
        <v>2664.62</v>
      </c>
      <c r="AP2837" s="52">
        <v>2683.03</v>
      </c>
      <c r="AQ2837" s="52">
        <v>2699.18</v>
      </c>
      <c r="AR2837" s="52">
        <v>2757.95</v>
      </c>
      <c r="AS2837" s="52">
        <v>2798.88</v>
      </c>
      <c r="AT2837" s="52">
        <v>2859.26</v>
      </c>
      <c r="AU2837" s="52">
        <v>2929.48</v>
      </c>
      <c r="AV2837" s="52">
        <v>2972.02</v>
      </c>
      <c r="AW2837" s="52">
        <v>2994.43</v>
      </c>
      <c r="AX2837" s="52">
        <v>3037.55</v>
      </c>
      <c r="AY2837" s="52">
        <v>3083.2</v>
      </c>
      <c r="AZ2837" s="52">
        <v>3127.61</v>
      </c>
      <c r="BA2837" s="52">
        <v>3168.38</v>
      </c>
      <c r="BB2837" s="52">
        <v>3205.01</v>
      </c>
      <c r="BC2837">
        <v>2018</v>
      </c>
    </row>
    <row r="2838" spans="1:55" x14ac:dyDescent="0.25">
      <c r="A2838">
        <v>134</v>
      </c>
      <c r="B2838" t="s">
        <v>897</v>
      </c>
      <c r="C2838" t="s">
        <v>233</v>
      </c>
      <c r="D2838" t="s">
        <v>898</v>
      </c>
      <c r="E2838" t="s">
        <v>227</v>
      </c>
      <c r="F2838" t="s">
        <v>234</v>
      </c>
      <c r="G2838" t="s">
        <v>235</v>
      </c>
      <c r="I2838" t="s">
        <v>236</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1.51</v>
      </c>
      <c r="W2838">
        <v>-0.98399999999999999</v>
      </c>
      <c r="X2838">
        <v>2.532</v>
      </c>
      <c r="Y2838">
        <v>1.8089999999999999</v>
      </c>
      <c r="Z2838">
        <v>0.86299999999999999</v>
      </c>
      <c r="AA2838">
        <v>1.907</v>
      </c>
      <c r="AB2838">
        <v>1.7689999999999999</v>
      </c>
      <c r="AC2838">
        <v>1.84</v>
      </c>
      <c r="AD2838">
        <v>3.1949999999999998</v>
      </c>
      <c r="AE2838">
        <v>1.8320000000000001</v>
      </c>
      <c r="AF2838">
        <v>2.7E-2</v>
      </c>
      <c r="AG2838">
        <v>-0.72199999999999998</v>
      </c>
      <c r="AH2838">
        <v>0.69799999999999995</v>
      </c>
      <c r="AI2838">
        <v>0.878</v>
      </c>
      <c r="AJ2838">
        <v>3.8809999999999998</v>
      </c>
      <c r="AK2838">
        <v>3.3650000000000002</v>
      </c>
      <c r="AL2838">
        <v>0.81499999999999995</v>
      </c>
      <c r="AM2838">
        <v>-5.56</v>
      </c>
      <c r="AN2838">
        <v>3.9390000000000001</v>
      </c>
      <c r="AO2838">
        <v>3.72</v>
      </c>
      <c r="AP2838">
        <v>0.69099999999999995</v>
      </c>
      <c r="AQ2838">
        <v>0.60199999999999998</v>
      </c>
      <c r="AR2838">
        <v>2.177</v>
      </c>
      <c r="AS2838">
        <v>1.484</v>
      </c>
      <c r="AT2838">
        <v>2.157</v>
      </c>
      <c r="AU2838">
        <v>2.456</v>
      </c>
      <c r="AV2838">
        <v>1.452</v>
      </c>
      <c r="AW2838">
        <v>0.754</v>
      </c>
      <c r="AX2838">
        <v>1.44</v>
      </c>
      <c r="AY2838">
        <v>1.5029999999999999</v>
      </c>
      <c r="AZ2838">
        <v>1.44</v>
      </c>
      <c r="BA2838">
        <v>1.304</v>
      </c>
      <c r="BB2838">
        <v>1.1559999999999999</v>
      </c>
      <c r="BC2838">
        <v>2018</v>
      </c>
    </row>
    <row r="2839" spans="1:55" x14ac:dyDescent="0.25">
      <c r="A2839">
        <v>134</v>
      </c>
      <c r="B2839" t="s">
        <v>897</v>
      </c>
      <c r="C2839" t="s">
        <v>237</v>
      </c>
      <c r="D2839" t="s">
        <v>898</v>
      </c>
      <c r="E2839" t="s">
        <v>238</v>
      </c>
      <c r="F2839" t="s">
        <v>239</v>
      </c>
      <c r="G2839" t="s">
        <v>229</v>
      </c>
      <c r="H2839" t="s">
        <v>230</v>
      </c>
      <c r="I2839" t="s">
        <v>899</v>
      </c>
      <c r="J2839">
        <v>789.17899999999997</v>
      </c>
      <c r="K2839">
        <v>823.76900000000001</v>
      </c>
      <c r="L2839">
        <v>856.3</v>
      </c>
      <c r="M2839">
        <v>897.89</v>
      </c>
      <c r="N2839">
        <v>941.95</v>
      </c>
      <c r="O2839">
        <v>983.43700000000001</v>
      </c>
      <c r="P2839" s="52">
        <v>1039.95</v>
      </c>
      <c r="Q2839" s="52">
        <v>1074.03</v>
      </c>
      <c r="R2839" s="52">
        <v>1130.8599999999999</v>
      </c>
      <c r="S2839" s="52">
        <v>1202.71</v>
      </c>
      <c r="T2839" s="52">
        <v>1312.45</v>
      </c>
      <c r="U2839" s="52">
        <v>1579.8</v>
      </c>
      <c r="V2839" s="52">
        <v>1695.32</v>
      </c>
      <c r="W2839" s="52">
        <v>1748.55</v>
      </c>
      <c r="X2839" s="52">
        <v>1830.29</v>
      </c>
      <c r="Y2839" s="52">
        <v>1898.88</v>
      </c>
      <c r="Z2839" s="52">
        <v>1926.32</v>
      </c>
      <c r="AA2839" s="52">
        <v>1967.09</v>
      </c>
      <c r="AB2839" s="52">
        <v>2018.23</v>
      </c>
      <c r="AC2839" s="52">
        <v>2064.88</v>
      </c>
      <c r="AD2839" s="52">
        <v>2116.48</v>
      </c>
      <c r="AE2839" s="52">
        <v>2179.85</v>
      </c>
      <c r="AF2839" s="52">
        <v>2209.29</v>
      </c>
      <c r="AG2839" s="52">
        <v>2220.08</v>
      </c>
      <c r="AH2839" s="52">
        <v>2270.62</v>
      </c>
      <c r="AI2839" s="52">
        <v>2300.86</v>
      </c>
      <c r="AJ2839" s="52">
        <v>2393.25</v>
      </c>
      <c r="AK2839" s="52">
        <v>2513.23</v>
      </c>
      <c r="AL2839" s="52">
        <v>2561.7399999999998</v>
      </c>
      <c r="AM2839" s="52">
        <v>2460.2800000000002</v>
      </c>
      <c r="AN2839" s="52">
        <v>2580.06</v>
      </c>
      <c r="AO2839" s="52">
        <v>2703.12</v>
      </c>
      <c r="AP2839" s="52">
        <v>2758.26</v>
      </c>
      <c r="AQ2839" s="52">
        <v>2826.24</v>
      </c>
      <c r="AR2839" s="52">
        <v>2938.59</v>
      </c>
      <c r="AS2839" s="52">
        <v>3048.86</v>
      </c>
      <c r="AT2839" s="52">
        <v>3159.75</v>
      </c>
      <c r="AU2839" s="52">
        <v>3277.34</v>
      </c>
      <c r="AV2839" s="52">
        <v>3386</v>
      </c>
      <c r="AW2839" s="52">
        <v>3466.29</v>
      </c>
      <c r="AX2839" s="52">
        <v>3596.4</v>
      </c>
      <c r="AY2839" s="52">
        <v>3729.37</v>
      </c>
      <c r="AZ2839" s="52">
        <v>3869.55</v>
      </c>
      <c r="BA2839" s="52">
        <v>4012.61</v>
      </c>
      <c r="BB2839" s="52">
        <v>4154.84</v>
      </c>
      <c r="BC2839">
        <v>2018</v>
      </c>
    </row>
    <row r="2840" spans="1:55" x14ac:dyDescent="0.25">
      <c r="A2840">
        <v>134</v>
      </c>
      <c r="B2840" t="s">
        <v>897</v>
      </c>
      <c r="C2840" t="s">
        <v>240</v>
      </c>
      <c r="D2840" t="s">
        <v>898</v>
      </c>
      <c r="E2840" t="s">
        <v>238</v>
      </c>
      <c r="F2840" t="s">
        <v>241</v>
      </c>
      <c r="G2840" t="s">
        <v>242</v>
      </c>
      <c r="H2840" t="s">
        <v>230</v>
      </c>
      <c r="I2840" t="s">
        <v>243</v>
      </c>
      <c r="J2840">
        <v>850.47500000000002</v>
      </c>
      <c r="K2840">
        <v>715.54600000000005</v>
      </c>
      <c r="L2840">
        <v>690.923</v>
      </c>
      <c r="M2840">
        <v>689.29399999999998</v>
      </c>
      <c r="N2840">
        <v>649.43399999999997</v>
      </c>
      <c r="O2840">
        <v>658.53599999999994</v>
      </c>
      <c r="P2840">
        <v>940.55100000000004</v>
      </c>
      <c r="Q2840" s="52">
        <v>1170.42</v>
      </c>
      <c r="R2840" s="52">
        <v>1261.83</v>
      </c>
      <c r="S2840" s="52">
        <v>1252.6400000000001</v>
      </c>
      <c r="T2840" s="52">
        <v>1592.59</v>
      </c>
      <c r="U2840" s="52">
        <v>1868.52</v>
      </c>
      <c r="V2840" s="52">
        <v>2127.85</v>
      </c>
      <c r="W2840" s="52">
        <v>2069.69</v>
      </c>
      <c r="X2840" s="52">
        <v>2210.83</v>
      </c>
      <c r="Y2840" s="52">
        <v>2593.84</v>
      </c>
      <c r="Z2840" s="52">
        <v>2504.54</v>
      </c>
      <c r="AA2840" s="52">
        <v>2221.4</v>
      </c>
      <c r="AB2840" s="52">
        <v>2246.31</v>
      </c>
      <c r="AC2840" s="52">
        <v>2202.79</v>
      </c>
      <c r="AD2840" s="52">
        <v>1955.28</v>
      </c>
      <c r="AE2840" s="52">
        <v>1951.98</v>
      </c>
      <c r="AF2840" s="52">
        <v>2085.5700000000002</v>
      </c>
      <c r="AG2840" s="52">
        <v>2510.04</v>
      </c>
      <c r="AH2840" s="52">
        <v>2822.21</v>
      </c>
      <c r="AI2840" s="52">
        <v>2866.05</v>
      </c>
      <c r="AJ2840" s="52">
        <v>3004.95</v>
      </c>
      <c r="AK2840" s="52">
        <v>3444.72</v>
      </c>
      <c r="AL2840" s="52">
        <v>3770.15</v>
      </c>
      <c r="AM2840" s="52">
        <v>3426.67</v>
      </c>
      <c r="AN2840" s="52">
        <v>3423.47</v>
      </c>
      <c r="AO2840" s="52">
        <v>3761.14</v>
      </c>
      <c r="AP2840" s="52">
        <v>3545.95</v>
      </c>
      <c r="AQ2840" s="52">
        <v>3753.69</v>
      </c>
      <c r="AR2840" s="52">
        <v>3904.92</v>
      </c>
      <c r="AS2840" s="52">
        <v>3383.09</v>
      </c>
      <c r="AT2840" s="52">
        <v>3496.61</v>
      </c>
      <c r="AU2840" s="52">
        <v>3700.61</v>
      </c>
      <c r="AV2840" s="52">
        <v>4000.39</v>
      </c>
      <c r="AW2840" s="52">
        <v>3963.88</v>
      </c>
      <c r="AX2840" s="52">
        <v>4157.12</v>
      </c>
      <c r="AY2840" s="52">
        <v>4335.21</v>
      </c>
      <c r="AZ2840" s="52">
        <v>4527.21</v>
      </c>
      <c r="BA2840" s="52">
        <v>4713.91</v>
      </c>
      <c r="BB2840" s="52">
        <v>4912.3</v>
      </c>
      <c r="BC2840">
        <v>2018</v>
      </c>
    </row>
    <row r="2841" spans="1:55" x14ac:dyDescent="0.25">
      <c r="A2841">
        <v>134</v>
      </c>
      <c r="B2841" t="s">
        <v>897</v>
      </c>
      <c r="C2841" t="s">
        <v>244</v>
      </c>
      <c r="D2841" t="s">
        <v>898</v>
      </c>
      <c r="E2841" t="s">
        <v>238</v>
      </c>
      <c r="F2841" t="s">
        <v>245</v>
      </c>
      <c r="G2841" t="s">
        <v>246</v>
      </c>
      <c r="H2841" t="s">
        <v>230</v>
      </c>
      <c r="I2841" t="s">
        <v>243</v>
      </c>
      <c r="J2841">
        <v>868.95699999999999</v>
      </c>
      <c r="K2841">
        <v>952.21699999999998</v>
      </c>
      <c r="L2841" s="52">
        <v>1003.08</v>
      </c>
      <c r="M2841" s="52">
        <v>1058.57</v>
      </c>
      <c r="N2841" s="52">
        <v>1127.77</v>
      </c>
      <c r="O2841" s="52">
        <v>1188.94</v>
      </c>
      <c r="P2841" s="52">
        <v>1242.2</v>
      </c>
      <c r="Q2841" s="52">
        <v>1291.6199999999999</v>
      </c>
      <c r="R2841" s="52">
        <v>1387.13</v>
      </c>
      <c r="S2841" s="52">
        <v>1497.92</v>
      </c>
      <c r="T2841" s="52">
        <v>1642.92</v>
      </c>
      <c r="U2841" s="52">
        <v>1783.6</v>
      </c>
      <c r="V2841" s="52">
        <v>1851.81</v>
      </c>
      <c r="W2841" s="52">
        <v>1877.02</v>
      </c>
      <c r="X2841" s="52">
        <v>1965.64</v>
      </c>
      <c r="Y2841" s="52">
        <v>2043.16</v>
      </c>
      <c r="Z2841" s="52">
        <v>2098.5300000000002</v>
      </c>
      <c r="AA2841" s="52">
        <v>2175.44</v>
      </c>
      <c r="AB2841" s="52">
        <v>2238.84</v>
      </c>
      <c r="AC2841" s="52">
        <v>2312.9499999999998</v>
      </c>
      <c r="AD2841" s="52">
        <v>2440.1999999999998</v>
      </c>
      <c r="AE2841" s="52">
        <v>2539.4</v>
      </c>
      <c r="AF2841" s="52">
        <v>2580.2800000000002</v>
      </c>
      <c r="AG2841" s="52">
        <v>2609.1999999999998</v>
      </c>
      <c r="AH2841" s="52">
        <v>2698.15</v>
      </c>
      <c r="AI2841" s="52">
        <v>2806.62</v>
      </c>
      <c r="AJ2841" s="52">
        <v>3003.8</v>
      </c>
      <c r="AK2841" s="52">
        <v>3188.28</v>
      </c>
      <c r="AL2841" s="52">
        <v>3276.79</v>
      </c>
      <c r="AM2841" s="52">
        <v>3118.2</v>
      </c>
      <c r="AN2841" s="52">
        <v>3278.8</v>
      </c>
      <c r="AO2841" s="52">
        <v>3471.83</v>
      </c>
      <c r="AP2841" s="52">
        <v>3562.87</v>
      </c>
      <c r="AQ2841" s="52">
        <v>3647.2</v>
      </c>
      <c r="AR2841" s="52">
        <v>3797.12</v>
      </c>
      <c r="AS2841" s="52">
        <v>3894.69</v>
      </c>
      <c r="AT2841" s="52">
        <v>4022.2</v>
      </c>
      <c r="AU2841" s="52">
        <v>4199.32</v>
      </c>
      <c r="AV2841" s="52">
        <v>4356.3500000000004</v>
      </c>
      <c r="AW2841" s="52">
        <v>4467.24</v>
      </c>
      <c r="AX2841" s="52">
        <v>4626.1899999999996</v>
      </c>
      <c r="AY2841" s="52">
        <v>4793.3500000000004</v>
      </c>
      <c r="AZ2841" s="52">
        <v>4963</v>
      </c>
      <c r="BA2841" s="52">
        <v>5131.8900000000003</v>
      </c>
      <c r="BB2841" s="52">
        <v>5299.85</v>
      </c>
      <c r="BC2841">
        <v>2018</v>
      </c>
    </row>
    <row r="2842" spans="1:55" x14ac:dyDescent="0.25">
      <c r="A2842">
        <v>134</v>
      </c>
      <c r="B2842" t="s">
        <v>897</v>
      </c>
      <c r="C2842" t="s">
        <v>247</v>
      </c>
      <c r="D2842" t="s">
        <v>898</v>
      </c>
      <c r="E2842" t="s">
        <v>248</v>
      </c>
      <c r="F2842" t="s">
        <v>249</v>
      </c>
      <c r="G2842" t="s">
        <v>250</v>
      </c>
      <c r="I2842" t="s">
        <v>251</v>
      </c>
      <c r="J2842">
        <v>50.981999999999999</v>
      </c>
      <c r="K2842">
        <v>53.158000000000001</v>
      </c>
      <c r="L2842">
        <v>55.695999999999998</v>
      </c>
      <c r="M2842">
        <v>57.506999999999998</v>
      </c>
      <c r="N2842">
        <v>58.670999999999999</v>
      </c>
      <c r="O2842">
        <v>59.941000000000003</v>
      </c>
      <c r="P2842">
        <v>61.89</v>
      </c>
      <c r="Q2842">
        <v>62.991999999999997</v>
      </c>
      <c r="R2842">
        <v>63.936</v>
      </c>
      <c r="S2842">
        <v>65.438000000000002</v>
      </c>
      <c r="T2842">
        <v>67.543000000000006</v>
      </c>
      <c r="U2842">
        <v>77.421999999999997</v>
      </c>
      <c r="V2842">
        <v>81.846999999999994</v>
      </c>
      <c r="W2842">
        <v>85.256</v>
      </c>
      <c r="X2842">
        <v>87.037999999999997</v>
      </c>
      <c r="Y2842">
        <v>88.694999999999993</v>
      </c>
      <c r="Z2842">
        <v>89.206999999999994</v>
      </c>
      <c r="AA2842">
        <v>89.39</v>
      </c>
      <c r="AB2842">
        <v>90.12</v>
      </c>
      <c r="AC2842">
        <v>90.537000000000006</v>
      </c>
      <c r="AD2842">
        <v>89.927000000000007</v>
      </c>
      <c r="AE2842">
        <v>90.953000000000003</v>
      </c>
      <c r="AF2842">
        <v>92.156000000000006</v>
      </c>
      <c r="AG2842">
        <v>93.28</v>
      </c>
      <c r="AH2842">
        <v>94.742999999999995</v>
      </c>
      <c r="AI2842">
        <v>95.168000000000006</v>
      </c>
      <c r="AJ2842">
        <v>95.290999999999997</v>
      </c>
      <c r="AK2842">
        <v>96.811000000000007</v>
      </c>
      <c r="AL2842">
        <v>97.882000000000005</v>
      </c>
      <c r="AM2842">
        <v>99.539000000000001</v>
      </c>
      <c r="AN2842">
        <v>100.429</v>
      </c>
      <c r="AO2842">
        <v>101.44499999999999</v>
      </c>
      <c r="AP2842">
        <v>102.804</v>
      </c>
      <c r="AQ2842">
        <v>104.70699999999999</v>
      </c>
      <c r="AR2842">
        <v>106.55</v>
      </c>
      <c r="AS2842">
        <v>108.931</v>
      </c>
      <c r="AT2842">
        <v>110.509</v>
      </c>
      <c r="AU2842">
        <v>111.874</v>
      </c>
      <c r="AV2842">
        <v>113.929</v>
      </c>
      <c r="AW2842">
        <v>115.758</v>
      </c>
      <c r="AX2842">
        <v>118.398</v>
      </c>
      <c r="AY2842">
        <v>120.958</v>
      </c>
      <c r="AZ2842">
        <v>123.72199999999999</v>
      </c>
      <c r="BA2842">
        <v>126.645</v>
      </c>
      <c r="BB2842">
        <v>129.636</v>
      </c>
      <c r="BC2842">
        <v>2018</v>
      </c>
    </row>
    <row r="2843" spans="1:55" x14ac:dyDescent="0.25">
      <c r="A2843">
        <v>134</v>
      </c>
      <c r="B2843" t="s">
        <v>897</v>
      </c>
      <c r="C2843" t="s">
        <v>252</v>
      </c>
      <c r="D2843" t="s">
        <v>898</v>
      </c>
      <c r="E2843" t="s">
        <v>253</v>
      </c>
      <c r="F2843" t="s">
        <v>254</v>
      </c>
      <c r="G2843" t="s">
        <v>229</v>
      </c>
      <c r="H2843" t="s">
        <v>220</v>
      </c>
      <c r="I2843" t="s">
        <v>255</v>
      </c>
      <c r="J2843" s="52">
        <v>20144.439999999999</v>
      </c>
      <c r="K2843" s="52">
        <v>20128.740000000002</v>
      </c>
      <c r="L2843" s="52">
        <v>19984.349999999999</v>
      </c>
      <c r="M2843" s="52">
        <v>20366.07</v>
      </c>
      <c r="N2843" s="52">
        <v>21026.54</v>
      </c>
      <c r="O2843" s="52">
        <v>21540.66</v>
      </c>
      <c r="P2843" s="52">
        <v>22046.2</v>
      </c>
      <c r="Q2843" s="52">
        <v>22366.1</v>
      </c>
      <c r="R2843" s="52">
        <v>23061.16</v>
      </c>
      <c r="S2843" s="52">
        <v>23726.47</v>
      </c>
      <c r="T2843" s="52">
        <v>24612.52</v>
      </c>
      <c r="U2843" s="52">
        <v>25514.78</v>
      </c>
      <c r="V2843" s="52">
        <v>25730.68</v>
      </c>
      <c r="W2843" s="52">
        <v>25336.86</v>
      </c>
      <c r="X2843" s="52">
        <v>25914.05</v>
      </c>
      <c r="Y2843" s="52">
        <v>26330.66</v>
      </c>
      <c r="Z2843" s="52">
        <v>26506.36</v>
      </c>
      <c r="AA2843" s="52">
        <v>26997.55</v>
      </c>
      <c r="AB2843" s="52">
        <v>27496.66</v>
      </c>
      <c r="AC2843" s="52">
        <v>28010.69</v>
      </c>
      <c r="AD2843" s="52">
        <v>28893.19</v>
      </c>
      <c r="AE2843" s="52">
        <v>29400.799999999999</v>
      </c>
      <c r="AF2843" s="52">
        <v>29386.79</v>
      </c>
      <c r="AG2843" s="52">
        <v>29185.03</v>
      </c>
      <c r="AH2843" s="52">
        <v>29421.99</v>
      </c>
      <c r="AI2843" s="52">
        <v>29724.11</v>
      </c>
      <c r="AJ2843" s="52">
        <v>30939.93</v>
      </c>
      <c r="AK2843" s="52">
        <v>32052.5</v>
      </c>
      <c r="AL2843" s="52">
        <v>32405.279999999999</v>
      </c>
      <c r="AM2843" s="52">
        <v>30710.37</v>
      </c>
      <c r="AN2843" s="52">
        <v>31999</v>
      </c>
      <c r="AO2843" s="52">
        <v>33193.440000000002</v>
      </c>
      <c r="AP2843" s="52">
        <v>33360.019999999997</v>
      </c>
      <c r="AQ2843" s="52">
        <v>33469.279999999999</v>
      </c>
      <c r="AR2843" s="52">
        <v>34055.81</v>
      </c>
      <c r="AS2843" s="52">
        <v>34263.360000000001</v>
      </c>
      <c r="AT2843" s="52">
        <v>34721.14</v>
      </c>
      <c r="AU2843" s="52">
        <v>35441.300000000003</v>
      </c>
      <c r="AV2843" s="52">
        <v>35856.94</v>
      </c>
      <c r="AW2843" s="52">
        <v>36098.51</v>
      </c>
      <c r="AX2843" s="52">
        <v>36614.800000000003</v>
      </c>
      <c r="AY2843" s="52">
        <v>37188.019999999997</v>
      </c>
      <c r="AZ2843" s="52">
        <v>37751.42</v>
      </c>
      <c r="BA2843" s="52">
        <v>38276.79</v>
      </c>
      <c r="BB2843" s="52">
        <v>38758.58</v>
      </c>
      <c r="BC2843">
        <v>2018</v>
      </c>
    </row>
    <row r="2844" spans="1:55" x14ac:dyDescent="0.25">
      <c r="A2844">
        <v>134</v>
      </c>
      <c r="B2844" t="s">
        <v>897</v>
      </c>
      <c r="C2844" t="s">
        <v>256</v>
      </c>
      <c r="D2844" t="s">
        <v>898</v>
      </c>
      <c r="E2844" t="s">
        <v>253</v>
      </c>
      <c r="F2844" t="s">
        <v>257</v>
      </c>
      <c r="G2844" t="s">
        <v>258</v>
      </c>
      <c r="H2844" t="s">
        <v>220</v>
      </c>
      <c r="I2844" t="s">
        <v>255</v>
      </c>
      <c r="J2844" s="52">
        <v>26246.92</v>
      </c>
      <c r="K2844" s="52">
        <v>26226.45</v>
      </c>
      <c r="L2844" s="52">
        <v>26038.32</v>
      </c>
      <c r="M2844" s="52">
        <v>26535.68</v>
      </c>
      <c r="N2844" s="52">
        <v>27396.23</v>
      </c>
      <c r="O2844" s="52">
        <v>28066.1</v>
      </c>
      <c r="P2844" s="52">
        <v>28724.78</v>
      </c>
      <c r="Q2844" s="52">
        <v>29141.59</v>
      </c>
      <c r="R2844" s="52">
        <v>30047.21</v>
      </c>
      <c r="S2844" s="52">
        <v>30914.06</v>
      </c>
      <c r="T2844" s="52">
        <v>32068.54</v>
      </c>
      <c r="U2844" s="52">
        <v>33244.120000000003</v>
      </c>
      <c r="V2844" s="52">
        <v>33525.43</v>
      </c>
      <c r="W2844" s="52">
        <v>33012.300000000003</v>
      </c>
      <c r="X2844" s="52">
        <v>33764.339999999997</v>
      </c>
      <c r="Y2844" s="52">
        <v>34307.160000000003</v>
      </c>
      <c r="Z2844" s="52">
        <v>34536.080000000002</v>
      </c>
      <c r="AA2844" s="52">
        <v>35176.07</v>
      </c>
      <c r="AB2844" s="52">
        <v>35826.39</v>
      </c>
      <c r="AC2844" s="52">
        <v>36496.120000000003</v>
      </c>
      <c r="AD2844" s="52">
        <v>37645.980000000003</v>
      </c>
      <c r="AE2844" s="52">
        <v>38307.360000000001</v>
      </c>
      <c r="AF2844" s="52">
        <v>38289.1</v>
      </c>
      <c r="AG2844" s="52">
        <v>38026.22</v>
      </c>
      <c r="AH2844" s="52">
        <v>38334.97</v>
      </c>
      <c r="AI2844" s="52">
        <v>38728.61</v>
      </c>
      <c r="AJ2844" s="52">
        <v>40312.74</v>
      </c>
      <c r="AK2844" s="52">
        <v>41762.35</v>
      </c>
      <c r="AL2844" s="52">
        <v>42222</v>
      </c>
      <c r="AM2844" s="52">
        <v>40013.629999999997</v>
      </c>
      <c r="AN2844" s="52">
        <v>41692.65</v>
      </c>
      <c r="AO2844" s="52">
        <v>43248.92</v>
      </c>
      <c r="AP2844" s="52">
        <v>43465.97</v>
      </c>
      <c r="AQ2844" s="52">
        <v>43608.32</v>
      </c>
      <c r="AR2844" s="52">
        <v>44372.53</v>
      </c>
      <c r="AS2844" s="52">
        <v>44642.96</v>
      </c>
      <c r="AT2844" s="52">
        <v>45239.42</v>
      </c>
      <c r="AU2844" s="52">
        <v>46177.73</v>
      </c>
      <c r="AV2844" s="52">
        <v>46719.29</v>
      </c>
      <c r="AW2844" s="52">
        <v>47034.04</v>
      </c>
      <c r="AX2844" s="52">
        <v>47706.73</v>
      </c>
      <c r="AY2844" s="52">
        <v>48453.61</v>
      </c>
      <c r="AZ2844" s="52">
        <v>49187.67</v>
      </c>
      <c r="BA2844" s="52">
        <v>49872.2</v>
      </c>
      <c r="BB2844" s="52">
        <v>50499.94</v>
      </c>
      <c r="BC2844">
        <v>2018</v>
      </c>
    </row>
    <row r="2845" spans="1:55" x14ac:dyDescent="0.25">
      <c r="A2845">
        <v>134</v>
      </c>
      <c r="B2845" t="s">
        <v>897</v>
      </c>
      <c r="C2845" t="s">
        <v>259</v>
      </c>
      <c r="D2845" t="s">
        <v>898</v>
      </c>
      <c r="E2845" t="s">
        <v>260</v>
      </c>
      <c r="F2845" t="s">
        <v>261</v>
      </c>
      <c r="G2845" t="s">
        <v>229</v>
      </c>
      <c r="H2845" t="s">
        <v>220</v>
      </c>
      <c r="I2845" t="s">
        <v>262</v>
      </c>
      <c r="J2845" s="52">
        <v>10270.030000000001</v>
      </c>
      <c r="K2845" s="52">
        <v>10700.01</v>
      </c>
      <c r="L2845" s="52">
        <v>11130.49</v>
      </c>
      <c r="M2845" s="52">
        <v>11711.95</v>
      </c>
      <c r="N2845" s="52">
        <v>12336.48</v>
      </c>
      <c r="O2845" s="52">
        <v>12911.69</v>
      </c>
      <c r="P2845" s="52">
        <v>13644.32</v>
      </c>
      <c r="Q2845" s="52">
        <v>14088.85</v>
      </c>
      <c r="R2845" s="52">
        <v>14744.47</v>
      </c>
      <c r="S2845" s="52">
        <v>15526.22</v>
      </c>
      <c r="T2845" s="52">
        <v>16624.13</v>
      </c>
      <c r="U2845" s="52">
        <v>19754.11</v>
      </c>
      <c r="V2845" s="52">
        <v>21059.88</v>
      </c>
      <c r="W2845" s="52">
        <v>21601.31</v>
      </c>
      <c r="X2845" s="52">
        <v>22555.1</v>
      </c>
      <c r="Y2845" s="52">
        <v>23354.09</v>
      </c>
      <c r="Z2845" s="52">
        <v>23645.55</v>
      </c>
      <c r="AA2845" s="52">
        <v>24133.11</v>
      </c>
      <c r="AB2845" s="52">
        <v>24779.9</v>
      </c>
      <c r="AC2845" s="52">
        <v>25360.07</v>
      </c>
      <c r="AD2845" s="52">
        <v>25982.71</v>
      </c>
      <c r="AE2845" s="52">
        <v>26740.880000000001</v>
      </c>
      <c r="AF2845" s="52">
        <v>27081.77</v>
      </c>
      <c r="AG2845" s="52">
        <v>27223.88</v>
      </c>
      <c r="AH2845" s="52">
        <v>27875.16</v>
      </c>
      <c r="AI2845" s="52">
        <v>28287.99</v>
      </c>
      <c r="AJ2845" s="52">
        <v>29483.05</v>
      </c>
      <c r="AK2845" s="52">
        <v>31030.31</v>
      </c>
      <c r="AL2845" s="52">
        <v>31718.84</v>
      </c>
      <c r="AM2845" s="52">
        <v>30568.85</v>
      </c>
      <c r="AN2845" s="52">
        <v>32136.27</v>
      </c>
      <c r="AO2845" s="52">
        <v>33673.040000000001</v>
      </c>
      <c r="AP2845" s="52">
        <v>34295.410000000003</v>
      </c>
      <c r="AQ2845" s="52">
        <v>35044.79</v>
      </c>
      <c r="AR2845" s="52">
        <v>36286.39</v>
      </c>
      <c r="AS2845" s="52">
        <v>37323.57</v>
      </c>
      <c r="AT2845" s="52">
        <v>38370.11</v>
      </c>
      <c r="AU2845" s="52">
        <v>39649.760000000002</v>
      </c>
      <c r="AV2845" s="52">
        <v>40851.54</v>
      </c>
      <c r="AW2845" s="52">
        <v>41786.949999999997</v>
      </c>
      <c r="AX2845" s="52">
        <v>43351.31</v>
      </c>
      <c r="AY2845" s="52">
        <v>44981.8</v>
      </c>
      <c r="AZ2845" s="52">
        <v>46706.85</v>
      </c>
      <c r="BA2845" s="52">
        <v>48475.78</v>
      </c>
      <c r="BB2845" s="52">
        <v>50245.04</v>
      </c>
      <c r="BC2845">
        <v>2018</v>
      </c>
    </row>
    <row r="2846" spans="1:55" x14ac:dyDescent="0.25">
      <c r="A2846">
        <v>134</v>
      </c>
      <c r="B2846" t="s">
        <v>897</v>
      </c>
      <c r="C2846" t="s">
        <v>263</v>
      </c>
      <c r="D2846" t="s">
        <v>898</v>
      </c>
      <c r="E2846" t="s">
        <v>260</v>
      </c>
      <c r="F2846" t="s">
        <v>264</v>
      </c>
      <c r="G2846" t="s">
        <v>242</v>
      </c>
      <c r="H2846" t="s">
        <v>220</v>
      </c>
      <c r="I2846" t="s">
        <v>262</v>
      </c>
      <c r="J2846" s="52">
        <v>11067.71</v>
      </c>
      <c r="K2846" s="52">
        <v>9294.2900000000009</v>
      </c>
      <c r="L2846" s="52">
        <v>8980.8700000000008</v>
      </c>
      <c r="M2846" s="52">
        <v>8991.06</v>
      </c>
      <c r="N2846" s="52">
        <v>8505.4599999999991</v>
      </c>
      <c r="O2846" s="52">
        <v>8646.02</v>
      </c>
      <c r="P2846" s="52">
        <v>12340.14</v>
      </c>
      <c r="Q2846" s="52">
        <v>15353.22</v>
      </c>
      <c r="R2846" s="52">
        <v>16452.169999999998</v>
      </c>
      <c r="S2846" s="52">
        <v>16170.71</v>
      </c>
      <c r="T2846" s="52">
        <v>20172.52</v>
      </c>
      <c r="U2846" s="52">
        <v>23364.33</v>
      </c>
      <c r="V2846" s="52">
        <v>26432.959999999999</v>
      </c>
      <c r="W2846" s="52">
        <v>25568.59</v>
      </c>
      <c r="X2846" s="52">
        <v>27244.57</v>
      </c>
      <c r="Y2846" s="52">
        <v>31901.25</v>
      </c>
      <c r="Z2846" s="52">
        <v>30743.14</v>
      </c>
      <c r="AA2846" s="52">
        <v>27253.13</v>
      </c>
      <c r="AB2846" s="52">
        <v>27580.22</v>
      </c>
      <c r="AC2846" s="52">
        <v>27053.85</v>
      </c>
      <c r="AD2846" s="52">
        <v>24003.79</v>
      </c>
      <c r="AE2846" s="52">
        <v>23945.53</v>
      </c>
      <c r="AF2846" s="52">
        <v>25565.13</v>
      </c>
      <c r="AG2846" s="52">
        <v>30779.57</v>
      </c>
      <c r="AH2846" s="52">
        <v>34646.67</v>
      </c>
      <c r="AI2846" s="52">
        <v>35236.68</v>
      </c>
      <c r="AJ2846" s="52">
        <v>37018.78</v>
      </c>
      <c r="AK2846" s="52">
        <v>42531.25</v>
      </c>
      <c r="AL2846" s="52">
        <v>46681.07</v>
      </c>
      <c r="AM2846" s="52">
        <v>42576.21</v>
      </c>
      <c r="AN2846" s="52">
        <v>42641.42</v>
      </c>
      <c r="AO2846" s="52">
        <v>46852.93</v>
      </c>
      <c r="AP2846" s="52">
        <v>44089.279999999999</v>
      </c>
      <c r="AQ2846" s="52">
        <v>46544.95</v>
      </c>
      <c r="AR2846" s="52">
        <v>48218.87</v>
      </c>
      <c r="AS2846" s="52">
        <v>41415.17</v>
      </c>
      <c r="AT2846" s="52">
        <v>42460.69</v>
      </c>
      <c r="AU2846" s="52">
        <v>44770.58</v>
      </c>
      <c r="AV2846" s="52">
        <v>48264.01</v>
      </c>
      <c r="AW2846" s="52">
        <v>47785.51</v>
      </c>
      <c r="AX2846" s="52">
        <v>50110.17</v>
      </c>
      <c r="AY2846" s="52">
        <v>52289.02</v>
      </c>
      <c r="AZ2846" s="52">
        <v>54645.1</v>
      </c>
      <c r="BA2846" s="52">
        <v>56948.1</v>
      </c>
      <c r="BB2846" s="52">
        <v>59405.120000000003</v>
      </c>
      <c r="BC2846">
        <v>2018</v>
      </c>
    </row>
    <row r="2847" spans="1:55" x14ac:dyDescent="0.25">
      <c r="A2847">
        <v>134</v>
      </c>
      <c r="B2847" t="s">
        <v>897</v>
      </c>
      <c r="C2847" t="s">
        <v>265</v>
      </c>
      <c r="D2847" t="s">
        <v>898</v>
      </c>
      <c r="E2847" t="s">
        <v>260</v>
      </c>
      <c r="F2847" t="s">
        <v>266</v>
      </c>
      <c r="G2847" t="s">
        <v>246</v>
      </c>
      <c r="H2847" t="s">
        <v>220</v>
      </c>
      <c r="I2847" t="s">
        <v>262</v>
      </c>
      <c r="J2847" s="52">
        <v>11308.22</v>
      </c>
      <c r="K2847" s="52">
        <v>12368.44</v>
      </c>
      <c r="L2847" s="52">
        <v>13038.44</v>
      </c>
      <c r="M2847" s="52">
        <v>13807.88</v>
      </c>
      <c r="N2847" s="52">
        <v>14770.08</v>
      </c>
      <c r="O2847" s="52">
        <v>15609.8</v>
      </c>
      <c r="P2847" s="52">
        <v>16297.77</v>
      </c>
      <c r="Q2847" s="52">
        <v>16943.21</v>
      </c>
      <c r="R2847" s="52">
        <v>18085.82</v>
      </c>
      <c r="S2847" s="52">
        <v>19337.150000000001</v>
      </c>
      <c r="T2847" s="52">
        <v>20810</v>
      </c>
      <c r="U2847" s="52">
        <v>22302.49</v>
      </c>
      <c r="V2847" s="52">
        <v>23003.8</v>
      </c>
      <c r="W2847" s="52">
        <v>23188.39</v>
      </c>
      <c r="X2847" s="52">
        <v>24223.05</v>
      </c>
      <c r="Y2847" s="52">
        <v>25128.55</v>
      </c>
      <c r="Z2847" s="52">
        <v>25759.42</v>
      </c>
      <c r="AA2847" s="52">
        <v>26689.200000000001</v>
      </c>
      <c r="AB2847" s="52">
        <v>27488.58</v>
      </c>
      <c r="AC2847" s="52">
        <v>28406.799999999999</v>
      </c>
      <c r="AD2847" s="52">
        <v>29956.77</v>
      </c>
      <c r="AE2847" s="52">
        <v>31151.61</v>
      </c>
      <c r="AF2847" s="52">
        <v>31629.37</v>
      </c>
      <c r="AG2847" s="52">
        <v>31995.54</v>
      </c>
      <c r="AH2847" s="52">
        <v>33123.68</v>
      </c>
      <c r="AI2847" s="52">
        <v>34506.1</v>
      </c>
      <c r="AJ2847" s="52">
        <v>37004.53</v>
      </c>
      <c r="AK2847" s="52">
        <v>39365.03</v>
      </c>
      <c r="AL2847" s="52">
        <v>40572.35</v>
      </c>
      <c r="AM2847" s="52">
        <v>38743.410000000003</v>
      </c>
      <c r="AN2847" s="52">
        <v>40839.53</v>
      </c>
      <c r="AO2847" s="52">
        <v>43248.92</v>
      </c>
      <c r="AP2847" s="52">
        <v>44299.7</v>
      </c>
      <c r="AQ2847" s="52">
        <v>45224.52</v>
      </c>
      <c r="AR2847" s="52">
        <v>46887.76</v>
      </c>
      <c r="AS2847" s="52">
        <v>47678.02</v>
      </c>
      <c r="AT2847" s="52">
        <v>48843.15</v>
      </c>
      <c r="AU2847" s="52">
        <v>50804</v>
      </c>
      <c r="AV2847" s="52">
        <v>52558.69</v>
      </c>
      <c r="AW2847" s="52">
        <v>53853.61</v>
      </c>
      <c r="AX2847" s="52">
        <v>55764.47</v>
      </c>
      <c r="AY2847" s="52">
        <v>57814.9</v>
      </c>
      <c r="AZ2847" s="52">
        <v>59905.26</v>
      </c>
      <c r="BA2847" s="52">
        <v>61997.63</v>
      </c>
      <c r="BB2847" s="52">
        <v>64091.81</v>
      </c>
      <c r="BC2847">
        <v>2018</v>
      </c>
    </row>
    <row r="2848" spans="1:55" x14ac:dyDescent="0.25">
      <c r="A2848">
        <v>134</v>
      </c>
      <c r="B2848" t="s">
        <v>897</v>
      </c>
      <c r="C2848" t="s">
        <v>267</v>
      </c>
      <c r="D2848" t="s">
        <v>898</v>
      </c>
      <c r="E2848" t="s">
        <v>268</v>
      </c>
      <c r="F2848" t="s">
        <v>269</v>
      </c>
      <c r="G2848" t="s">
        <v>270</v>
      </c>
      <c r="I2848" t="s">
        <v>236</v>
      </c>
      <c r="J2848">
        <v>2.6819999999999999</v>
      </c>
      <c r="K2848">
        <v>0.84399999999999997</v>
      </c>
      <c r="L2848">
        <v>-1.8779999999999999</v>
      </c>
      <c r="M2848">
        <v>-2.3679999999999999</v>
      </c>
      <c r="N2848">
        <v>-1.7789999999999999</v>
      </c>
      <c r="O2848">
        <v>-1.9550000000000001</v>
      </c>
      <c r="P2848">
        <v>-2.0739999999999998</v>
      </c>
      <c r="Q2848">
        <v>-3.2349999999999999</v>
      </c>
      <c r="R2848">
        <v>-2.3479999999999999</v>
      </c>
      <c r="S2848">
        <v>-1.323</v>
      </c>
      <c r="T2848">
        <v>1.4930000000000001</v>
      </c>
      <c r="U2848">
        <v>2.8010000000000002</v>
      </c>
      <c r="V2848">
        <v>2.36</v>
      </c>
      <c r="W2848">
        <v>-0.85899999999999999</v>
      </c>
      <c r="X2848">
        <v>-0.45100000000000001</v>
      </c>
      <c r="Y2848">
        <v>-0.48299999999999998</v>
      </c>
      <c r="Z2848">
        <v>-1.264</v>
      </c>
      <c r="AA2848">
        <v>-1.014</v>
      </c>
      <c r="AB2848">
        <v>-0.83</v>
      </c>
      <c r="AC2848">
        <v>-0.54300000000000004</v>
      </c>
      <c r="AD2848">
        <v>1.012</v>
      </c>
      <c r="AE2848">
        <v>1.379</v>
      </c>
      <c r="AF2848">
        <v>0.17299999999999999</v>
      </c>
      <c r="AG2848">
        <v>-1.591</v>
      </c>
      <c r="AH2848">
        <v>-1.9910000000000001</v>
      </c>
      <c r="AI2848">
        <v>-2.2919999999999998</v>
      </c>
      <c r="AJ2848">
        <v>0.14499999999999999</v>
      </c>
      <c r="AK2848">
        <v>2.2599999999999998</v>
      </c>
      <c r="AL2848">
        <v>2.1629999999999998</v>
      </c>
      <c r="AM2848">
        <v>-3.9</v>
      </c>
      <c r="AN2848">
        <v>-1.2</v>
      </c>
      <c r="AO2848">
        <v>1.1000000000000001</v>
      </c>
      <c r="AP2848">
        <v>0.46</v>
      </c>
      <c r="AQ2848">
        <v>-0.3</v>
      </c>
      <c r="AR2848">
        <v>0.14000000000000001</v>
      </c>
      <c r="AS2848">
        <v>0.14000000000000001</v>
      </c>
      <c r="AT2848">
        <v>0.2</v>
      </c>
      <c r="AU2848">
        <v>0.9</v>
      </c>
      <c r="AV2848">
        <v>1</v>
      </c>
      <c r="AW2848">
        <v>0.751</v>
      </c>
      <c r="AX2848">
        <v>0.6</v>
      </c>
      <c r="AY2848">
        <v>0.6</v>
      </c>
      <c r="AZ2848">
        <v>0.44900000000000001</v>
      </c>
      <c r="BA2848">
        <v>0.249</v>
      </c>
      <c r="BB2848">
        <v>0</v>
      </c>
      <c r="BC2848">
        <v>2018</v>
      </c>
    </row>
    <row r="2849" spans="1:55" x14ac:dyDescent="0.25">
      <c r="A2849">
        <v>134</v>
      </c>
      <c r="B2849" t="s">
        <v>897</v>
      </c>
      <c r="C2849" t="s">
        <v>271</v>
      </c>
      <c r="D2849" t="s">
        <v>898</v>
      </c>
      <c r="E2849" t="s">
        <v>272</v>
      </c>
      <c r="F2849" t="s">
        <v>273</v>
      </c>
      <c r="G2849" t="s">
        <v>274</v>
      </c>
      <c r="I2849" t="s">
        <v>243</v>
      </c>
      <c r="J2849">
        <v>6.556</v>
      </c>
      <c r="K2849">
        <v>6.4530000000000003</v>
      </c>
      <c r="L2849">
        <v>6.383</v>
      </c>
      <c r="M2849">
        <v>6.32</v>
      </c>
      <c r="N2849">
        <v>6.2249999999999996</v>
      </c>
      <c r="O2849">
        <v>6.1429999999999998</v>
      </c>
      <c r="P2849">
        <v>6.077</v>
      </c>
      <c r="Q2849">
        <v>5.9370000000000003</v>
      </c>
      <c r="R2849">
        <v>5.8940000000000001</v>
      </c>
      <c r="S2849">
        <v>5.9080000000000004</v>
      </c>
      <c r="T2849">
        <v>6.0010000000000003</v>
      </c>
      <c r="U2849">
        <v>6.1539999999999999</v>
      </c>
      <c r="V2849">
        <v>5.6109999999999998</v>
      </c>
      <c r="W2849">
        <v>5.4489999999999998</v>
      </c>
      <c r="X2849">
        <v>5.4260000000000002</v>
      </c>
      <c r="Y2849">
        <v>5.3289999999999997</v>
      </c>
      <c r="Z2849">
        <v>5.1790000000000003</v>
      </c>
      <c r="AA2849">
        <v>5.069</v>
      </c>
      <c r="AB2849">
        <v>5.024</v>
      </c>
      <c r="AC2849">
        <v>4.9450000000000003</v>
      </c>
      <c r="AD2849">
        <v>4.8689999999999998</v>
      </c>
      <c r="AE2849">
        <v>4.8419999999999996</v>
      </c>
      <c r="AF2849">
        <v>4.7060000000000004</v>
      </c>
      <c r="AG2849">
        <v>4.4889999999999999</v>
      </c>
      <c r="AH2849">
        <v>4.2960000000000003</v>
      </c>
      <c r="AI2849">
        <v>4.1349999999999998</v>
      </c>
      <c r="AJ2849">
        <v>4.077</v>
      </c>
      <c r="AK2849">
        <v>3.9980000000000002</v>
      </c>
      <c r="AL2849">
        <v>3.9169999999999998</v>
      </c>
      <c r="AM2849">
        <v>3.714</v>
      </c>
      <c r="AN2849">
        <v>3.6659999999999999</v>
      </c>
      <c r="AO2849">
        <v>3.653</v>
      </c>
      <c r="AP2849">
        <v>3.5659999999999998</v>
      </c>
      <c r="AQ2849">
        <v>3.47</v>
      </c>
      <c r="AR2849">
        <v>3.4260000000000002</v>
      </c>
      <c r="AS2849">
        <v>3.3650000000000002</v>
      </c>
      <c r="AT2849">
        <v>3.3290000000000002</v>
      </c>
      <c r="AU2849">
        <v>3.2890000000000001</v>
      </c>
      <c r="AV2849">
        <v>3.2229999999999999</v>
      </c>
      <c r="AW2849">
        <v>3.145</v>
      </c>
      <c r="AX2849">
        <v>3.081</v>
      </c>
      <c r="AY2849">
        <v>3.0190000000000001</v>
      </c>
      <c r="AZ2849">
        <v>2.9569999999999999</v>
      </c>
      <c r="BA2849">
        <v>2.8919999999999999</v>
      </c>
      <c r="BB2849">
        <v>2.8239999999999998</v>
      </c>
      <c r="BC2849">
        <v>2018</v>
      </c>
    </row>
    <row r="2850" spans="1:55" x14ac:dyDescent="0.25">
      <c r="A2850">
        <v>134</v>
      </c>
      <c r="B2850" t="s">
        <v>897</v>
      </c>
      <c r="C2850" t="s">
        <v>275</v>
      </c>
      <c r="D2850" t="s">
        <v>898</v>
      </c>
      <c r="E2850" t="s">
        <v>276</v>
      </c>
      <c r="F2850" t="s">
        <v>277</v>
      </c>
      <c r="G2850" t="s">
        <v>278</v>
      </c>
      <c r="I2850" t="s">
        <v>243</v>
      </c>
      <c r="J2850">
        <v>0.90800000000000003</v>
      </c>
      <c r="K2850">
        <v>0.86499999999999999</v>
      </c>
      <c r="L2850">
        <v>0.85399999999999998</v>
      </c>
      <c r="M2850">
        <v>0.84799999999999998</v>
      </c>
      <c r="N2850">
        <v>0.83499999999999996</v>
      </c>
      <c r="O2850">
        <v>0.82699999999999996</v>
      </c>
      <c r="P2850">
        <v>0.83699999999999997</v>
      </c>
      <c r="Q2850">
        <v>0.83199999999999996</v>
      </c>
      <c r="R2850">
        <v>0.81499999999999995</v>
      </c>
      <c r="S2850">
        <v>0.80300000000000005</v>
      </c>
      <c r="T2850">
        <v>0.79900000000000004</v>
      </c>
      <c r="U2850">
        <v>0.88600000000000001</v>
      </c>
      <c r="V2850">
        <v>0.91500000000000004</v>
      </c>
      <c r="W2850">
        <v>0.93200000000000005</v>
      </c>
      <c r="X2850">
        <v>0.93100000000000005</v>
      </c>
      <c r="Y2850">
        <v>0.92900000000000005</v>
      </c>
      <c r="Z2850">
        <v>0.91800000000000004</v>
      </c>
      <c r="AA2850">
        <v>0.90400000000000003</v>
      </c>
      <c r="AB2850">
        <v>0.90100000000000002</v>
      </c>
      <c r="AC2850">
        <v>0.89300000000000002</v>
      </c>
      <c r="AD2850">
        <v>0.86699999999999999</v>
      </c>
      <c r="AE2850">
        <v>0.85799999999999998</v>
      </c>
      <c r="AF2850">
        <v>0.85599999999999998</v>
      </c>
      <c r="AG2850">
        <v>0.85099999999999998</v>
      </c>
      <c r="AH2850">
        <v>0.84199999999999997</v>
      </c>
      <c r="AI2850">
        <v>0.82</v>
      </c>
      <c r="AJ2850">
        <v>0.79700000000000004</v>
      </c>
      <c r="AK2850">
        <v>0.78800000000000003</v>
      </c>
      <c r="AL2850">
        <v>0.78200000000000003</v>
      </c>
      <c r="AM2850">
        <v>0.78900000000000003</v>
      </c>
      <c r="AN2850">
        <v>0.78700000000000003</v>
      </c>
      <c r="AO2850">
        <v>0.77900000000000003</v>
      </c>
      <c r="AP2850">
        <v>0.77400000000000002</v>
      </c>
      <c r="AQ2850">
        <v>0.77500000000000002</v>
      </c>
      <c r="AR2850">
        <v>0.77400000000000002</v>
      </c>
      <c r="AS2850">
        <v>0.78300000000000003</v>
      </c>
      <c r="AT2850">
        <v>0.78600000000000003</v>
      </c>
      <c r="AU2850">
        <v>0.78</v>
      </c>
      <c r="AV2850">
        <v>0.77700000000000002</v>
      </c>
      <c r="AW2850">
        <v>0.77600000000000002</v>
      </c>
      <c r="AX2850">
        <v>0.77700000000000002</v>
      </c>
      <c r="AY2850">
        <v>0.77800000000000002</v>
      </c>
      <c r="AZ2850">
        <v>0.78</v>
      </c>
      <c r="BA2850">
        <v>0.78200000000000003</v>
      </c>
      <c r="BB2850">
        <v>0.78400000000000003</v>
      </c>
      <c r="BC2850">
        <v>2018</v>
      </c>
    </row>
    <row r="2851" spans="1:55" x14ac:dyDescent="0.25">
      <c r="A2851">
        <v>134</v>
      </c>
      <c r="B2851" t="s">
        <v>897</v>
      </c>
      <c r="C2851" t="s">
        <v>279</v>
      </c>
      <c r="D2851" t="s">
        <v>898</v>
      </c>
      <c r="E2851" t="s">
        <v>280</v>
      </c>
      <c r="F2851" t="s">
        <v>281</v>
      </c>
      <c r="G2851" t="s">
        <v>282</v>
      </c>
      <c r="I2851" t="s">
        <v>899</v>
      </c>
      <c r="J2851">
        <v>30.029</v>
      </c>
      <c r="K2851">
        <v>27.259</v>
      </c>
      <c r="L2851">
        <v>25.414999999999999</v>
      </c>
      <c r="M2851">
        <v>26.446000000000002</v>
      </c>
      <c r="N2851">
        <v>26.187999999999999</v>
      </c>
      <c r="O2851">
        <v>25.106999999999999</v>
      </c>
      <c r="P2851">
        <v>25.135999999999999</v>
      </c>
      <c r="Q2851">
        <v>24.667000000000002</v>
      </c>
      <c r="R2851">
        <v>25.516999999999999</v>
      </c>
      <c r="S2851">
        <v>26.474</v>
      </c>
      <c r="T2851">
        <v>27.369</v>
      </c>
      <c r="U2851">
        <v>25.588000000000001</v>
      </c>
      <c r="V2851">
        <v>24.957999999999998</v>
      </c>
      <c r="W2851">
        <v>23.611999999999998</v>
      </c>
      <c r="X2851">
        <v>23.832999999999998</v>
      </c>
      <c r="Y2851">
        <v>23.741</v>
      </c>
      <c r="Z2851">
        <v>22.734999999999999</v>
      </c>
      <c r="AA2851">
        <v>22.783000000000001</v>
      </c>
      <c r="AB2851">
        <v>23.34</v>
      </c>
      <c r="AC2851">
        <v>23.474</v>
      </c>
      <c r="AD2851">
        <v>23.922999999999998</v>
      </c>
      <c r="AE2851">
        <v>22.314</v>
      </c>
      <c r="AF2851">
        <v>19.919</v>
      </c>
      <c r="AG2851">
        <v>19.687000000000001</v>
      </c>
      <c r="AH2851">
        <v>19.120999999999999</v>
      </c>
      <c r="AI2851">
        <v>18.815000000000001</v>
      </c>
      <c r="AJ2851">
        <v>19.773</v>
      </c>
      <c r="AK2851">
        <v>20.748999999999999</v>
      </c>
      <c r="AL2851">
        <v>20.86</v>
      </c>
      <c r="AM2851">
        <v>18.067</v>
      </c>
      <c r="AN2851">
        <v>19.625</v>
      </c>
      <c r="AO2851">
        <v>21.077999999999999</v>
      </c>
      <c r="AP2851">
        <v>19.306999999999999</v>
      </c>
      <c r="AQ2851">
        <v>19.512</v>
      </c>
      <c r="AR2851">
        <v>19.635000000000002</v>
      </c>
      <c r="AS2851">
        <v>19.234999999999999</v>
      </c>
      <c r="AT2851">
        <v>19.66</v>
      </c>
      <c r="AU2851">
        <v>20.091999999999999</v>
      </c>
      <c r="AV2851">
        <v>21.202000000000002</v>
      </c>
      <c r="AW2851">
        <v>21.111999999999998</v>
      </c>
      <c r="AX2851">
        <v>21.54</v>
      </c>
      <c r="AY2851">
        <v>21.882999999999999</v>
      </c>
      <c r="AZ2851">
        <v>22.152999999999999</v>
      </c>
      <c r="BA2851">
        <v>22.352</v>
      </c>
      <c r="BB2851">
        <v>22.469000000000001</v>
      </c>
      <c r="BC2851">
        <v>2018</v>
      </c>
    </row>
    <row r="2852" spans="1:55" x14ac:dyDescent="0.25">
      <c r="A2852">
        <v>134</v>
      </c>
      <c r="B2852" t="s">
        <v>897</v>
      </c>
      <c r="C2852" t="s">
        <v>283</v>
      </c>
      <c r="D2852" t="s">
        <v>898</v>
      </c>
      <c r="E2852" t="s">
        <v>284</v>
      </c>
      <c r="F2852" t="s">
        <v>285</v>
      </c>
      <c r="G2852" t="s">
        <v>282</v>
      </c>
      <c r="I2852" t="s">
        <v>899</v>
      </c>
      <c r="J2852">
        <v>21.622</v>
      </c>
      <c r="K2852">
        <v>20.231000000000002</v>
      </c>
      <c r="L2852">
        <v>20.216000000000001</v>
      </c>
      <c r="M2852">
        <v>21.169</v>
      </c>
      <c r="N2852">
        <v>21.849</v>
      </c>
      <c r="O2852">
        <v>22.216999999999999</v>
      </c>
      <c r="P2852">
        <v>23.768999999999998</v>
      </c>
      <c r="Q2852">
        <v>22.971</v>
      </c>
      <c r="R2852">
        <v>24.13</v>
      </c>
      <c r="S2852">
        <v>25.443999999999999</v>
      </c>
      <c r="T2852">
        <v>24.433</v>
      </c>
      <c r="U2852">
        <v>24.161000000000001</v>
      </c>
      <c r="V2852">
        <v>23.77</v>
      </c>
      <c r="W2852">
        <v>22.574000000000002</v>
      </c>
      <c r="X2852">
        <v>22.334</v>
      </c>
      <c r="Y2852">
        <v>22.498000000000001</v>
      </c>
      <c r="Z2852">
        <v>22.061</v>
      </c>
      <c r="AA2852">
        <v>22.274999999999999</v>
      </c>
      <c r="AB2852">
        <v>22.631</v>
      </c>
      <c r="AC2852">
        <v>22.059000000000001</v>
      </c>
      <c r="AD2852">
        <v>22.173999999999999</v>
      </c>
      <c r="AE2852">
        <v>21.951000000000001</v>
      </c>
      <c r="AF2852">
        <v>21.805</v>
      </c>
      <c r="AG2852">
        <v>21.099</v>
      </c>
      <c r="AH2852">
        <v>23.577999999999999</v>
      </c>
      <c r="AI2852">
        <v>23.41</v>
      </c>
      <c r="AJ2852">
        <v>25.454000000000001</v>
      </c>
      <c r="AK2852">
        <v>27.498999999999999</v>
      </c>
      <c r="AL2852">
        <v>26.454999999999998</v>
      </c>
      <c r="AM2852">
        <v>23.808</v>
      </c>
      <c r="AN2852">
        <v>25.241</v>
      </c>
      <c r="AO2852">
        <v>27.184000000000001</v>
      </c>
      <c r="AP2852">
        <v>26.324999999999999</v>
      </c>
      <c r="AQ2852">
        <v>26.238</v>
      </c>
      <c r="AR2852">
        <v>27.087</v>
      </c>
      <c r="AS2852">
        <v>28.135999999999999</v>
      </c>
      <c r="AT2852">
        <v>28.167999999999999</v>
      </c>
      <c r="AU2852">
        <v>28.062999999999999</v>
      </c>
      <c r="AV2852">
        <v>28.559000000000001</v>
      </c>
      <c r="AW2852">
        <v>28.164999999999999</v>
      </c>
      <c r="AX2852">
        <v>28.324000000000002</v>
      </c>
      <c r="AY2852">
        <v>28.364000000000001</v>
      </c>
      <c r="AZ2852">
        <v>28.53</v>
      </c>
      <c r="BA2852">
        <v>28.626999999999999</v>
      </c>
      <c r="BB2852">
        <v>28.692</v>
      </c>
      <c r="BC2852">
        <v>2018</v>
      </c>
    </row>
    <row r="2853" spans="1:55" x14ac:dyDescent="0.25">
      <c r="A2853">
        <v>134</v>
      </c>
      <c r="B2853" t="s">
        <v>897</v>
      </c>
      <c r="C2853" t="s">
        <v>286</v>
      </c>
      <c r="D2853" t="s">
        <v>898</v>
      </c>
      <c r="E2853" t="s">
        <v>287</v>
      </c>
      <c r="F2853" t="s">
        <v>288</v>
      </c>
      <c r="G2853" t="s">
        <v>250</v>
      </c>
      <c r="I2853" t="s">
        <v>900</v>
      </c>
      <c r="J2853">
        <v>48.734999999999999</v>
      </c>
      <c r="K2853">
        <v>51.817</v>
      </c>
      <c r="L2853">
        <v>54.54</v>
      </c>
      <c r="M2853">
        <v>56.331000000000003</v>
      </c>
      <c r="N2853">
        <v>57.680999999999997</v>
      </c>
      <c r="O2853">
        <v>58.883000000000003</v>
      </c>
      <c r="P2853">
        <v>58.81</v>
      </c>
      <c r="Q2853">
        <v>58.951999999999998</v>
      </c>
      <c r="R2853">
        <v>59.703000000000003</v>
      </c>
      <c r="S2853">
        <v>61.362000000000002</v>
      </c>
      <c r="T2853">
        <v>63.01</v>
      </c>
      <c r="U2853">
        <v>65.198999999999998</v>
      </c>
      <c r="V2853">
        <v>68.489000000000004</v>
      </c>
      <c r="W2853">
        <v>71.554000000000002</v>
      </c>
      <c r="X2853">
        <v>73.498000000000005</v>
      </c>
      <c r="Y2853">
        <v>74.772000000000006</v>
      </c>
      <c r="Z2853">
        <v>75.724999999999994</v>
      </c>
      <c r="AA2853">
        <v>76.875</v>
      </c>
      <c r="AB2853">
        <v>77.325000000000003</v>
      </c>
      <c r="AC2853">
        <v>77.849999999999994</v>
      </c>
      <c r="AD2853">
        <v>78.941999999999993</v>
      </c>
      <c r="AE2853">
        <v>80.441999999999993</v>
      </c>
      <c r="AF2853">
        <v>81.492000000000004</v>
      </c>
      <c r="AG2853">
        <v>82.382999999999996</v>
      </c>
      <c r="AH2853">
        <v>83.825000000000003</v>
      </c>
      <c r="AI2853">
        <v>85.441999999999993</v>
      </c>
      <c r="AJ2853">
        <v>86.966999999999999</v>
      </c>
      <c r="AK2853">
        <v>88.957999999999998</v>
      </c>
      <c r="AL2853">
        <v>91.4</v>
      </c>
      <c r="AM2853">
        <v>91.625</v>
      </c>
      <c r="AN2853">
        <v>92.65</v>
      </c>
      <c r="AO2853">
        <v>94.95</v>
      </c>
      <c r="AP2853">
        <v>96.992000000000004</v>
      </c>
      <c r="AQ2853">
        <v>98.542000000000002</v>
      </c>
      <c r="AR2853">
        <v>99.3</v>
      </c>
      <c r="AS2853">
        <v>99.974999999999994</v>
      </c>
      <c r="AT2853">
        <v>100.35</v>
      </c>
      <c r="AU2853">
        <v>102.06699999999999</v>
      </c>
      <c r="AV2853">
        <v>104.033</v>
      </c>
      <c r="AW2853">
        <v>105.429</v>
      </c>
      <c r="AX2853">
        <v>107.193</v>
      </c>
      <c r="AY2853">
        <v>109.267</v>
      </c>
      <c r="AZ2853">
        <v>111.67700000000001</v>
      </c>
      <c r="BA2853">
        <v>114.161</v>
      </c>
      <c r="BB2853">
        <v>116.70399999999999</v>
      </c>
      <c r="BC2853">
        <v>2018</v>
      </c>
    </row>
    <row r="2854" spans="1:55" x14ac:dyDescent="0.25">
      <c r="A2854">
        <v>134</v>
      </c>
      <c r="B2854" t="s">
        <v>897</v>
      </c>
      <c r="C2854" t="s">
        <v>290</v>
      </c>
      <c r="D2854" t="s">
        <v>898</v>
      </c>
      <c r="E2854" t="s">
        <v>287</v>
      </c>
      <c r="F2854" t="s">
        <v>291</v>
      </c>
      <c r="G2854" t="s">
        <v>235</v>
      </c>
      <c r="I2854" t="s">
        <v>292</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1.5189999999999999</v>
      </c>
      <c r="AB2854">
        <v>0.58499999999999996</v>
      </c>
      <c r="AC2854">
        <v>0.67900000000000005</v>
      </c>
      <c r="AD2854">
        <v>1.4019999999999999</v>
      </c>
      <c r="AE2854">
        <v>1.9</v>
      </c>
      <c r="AF2854">
        <v>1.3049999999999999</v>
      </c>
      <c r="AG2854">
        <v>1.0940000000000001</v>
      </c>
      <c r="AH2854">
        <v>1.75</v>
      </c>
      <c r="AI2854">
        <v>1.929</v>
      </c>
      <c r="AJ2854">
        <v>1.7849999999999999</v>
      </c>
      <c r="AK2854">
        <v>2.29</v>
      </c>
      <c r="AL2854">
        <v>2.7450000000000001</v>
      </c>
      <c r="AM2854">
        <v>0.246</v>
      </c>
      <c r="AN2854">
        <v>1.119</v>
      </c>
      <c r="AO2854">
        <v>2.4820000000000002</v>
      </c>
      <c r="AP2854">
        <v>2.15</v>
      </c>
      <c r="AQ2854">
        <v>1.5980000000000001</v>
      </c>
      <c r="AR2854">
        <v>0.77</v>
      </c>
      <c r="AS2854">
        <v>0.68</v>
      </c>
      <c r="AT2854">
        <v>0.375</v>
      </c>
      <c r="AU2854">
        <v>1.7110000000000001</v>
      </c>
      <c r="AV2854">
        <v>1.927</v>
      </c>
      <c r="AW2854">
        <v>1.3420000000000001</v>
      </c>
      <c r="AX2854">
        <v>1.673</v>
      </c>
      <c r="AY2854">
        <v>1.9350000000000001</v>
      </c>
      <c r="AZ2854">
        <v>2.206</v>
      </c>
      <c r="BA2854">
        <v>2.2250000000000001</v>
      </c>
      <c r="BB2854">
        <v>2.2269999999999999</v>
      </c>
      <c r="BC2854">
        <v>2018</v>
      </c>
    </row>
    <row r="2855" spans="1:55" x14ac:dyDescent="0.25">
      <c r="A2855">
        <v>134</v>
      </c>
      <c r="B2855" t="s">
        <v>897</v>
      </c>
      <c r="C2855" t="s">
        <v>293</v>
      </c>
      <c r="D2855" t="s">
        <v>898</v>
      </c>
      <c r="E2855" t="s">
        <v>294</v>
      </c>
      <c r="F2855" t="s">
        <v>295</v>
      </c>
      <c r="G2855" t="s">
        <v>250</v>
      </c>
      <c r="I2855" t="s">
        <v>900</v>
      </c>
      <c r="J2855" t="s">
        <v>232</v>
      </c>
      <c r="K2855" t="s">
        <v>232</v>
      </c>
      <c r="L2855" t="s">
        <v>232</v>
      </c>
      <c r="M2855" t="s">
        <v>232</v>
      </c>
      <c r="N2855" t="s">
        <v>232</v>
      </c>
      <c r="O2855" t="s">
        <v>232</v>
      </c>
      <c r="P2855" t="s">
        <v>232</v>
      </c>
      <c r="Q2855" t="s">
        <v>232</v>
      </c>
      <c r="R2855" t="s">
        <v>232</v>
      </c>
      <c r="S2855" t="s">
        <v>232</v>
      </c>
      <c r="T2855" t="s">
        <v>232</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95.9</v>
      </c>
      <c r="AP2855">
        <v>97.9</v>
      </c>
      <c r="AQ2855">
        <v>99.2</v>
      </c>
      <c r="AR2855">
        <v>99.4</v>
      </c>
      <c r="AS2855">
        <v>99.6</v>
      </c>
      <c r="AT2855">
        <v>101.3</v>
      </c>
      <c r="AU2855">
        <v>102.8</v>
      </c>
      <c r="AV2855">
        <v>104.6</v>
      </c>
      <c r="AW2855">
        <v>106.31100000000001</v>
      </c>
      <c r="AX2855">
        <v>108.23</v>
      </c>
      <c r="AY2855">
        <v>110.47199999999999</v>
      </c>
      <c r="AZ2855">
        <v>112.919</v>
      </c>
      <c r="BA2855">
        <v>115.432</v>
      </c>
      <c r="BB2855">
        <v>118.003</v>
      </c>
      <c r="BC2855">
        <v>2018</v>
      </c>
    </row>
    <row r="2856" spans="1:55" x14ac:dyDescent="0.25">
      <c r="A2856">
        <v>134</v>
      </c>
      <c r="B2856" t="s">
        <v>897</v>
      </c>
      <c r="C2856" t="s">
        <v>296</v>
      </c>
      <c r="D2856" t="s">
        <v>898</v>
      </c>
      <c r="E2856" t="s">
        <v>294</v>
      </c>
      <c r="F2856" t="s">
        <v>297</v>
      </c>
      <c r="G2856" t="s">
        <v>235</v>
      </c>
      <c r="I2856" t="s">
        <v>298</v>
      </c>
      <c r="J2856" t="s">
        <v>232</v>
      </c>
      <c r="K2856" t="s">
        <v>232</v>
      </c>
      <c r="L2856" t="s">
        <v>232</v>
      </c>
      <c r="M2856" t="s">
        <v>232</v>
      </c>
      <c r="N2856" t="s">
        <v>232</v>
      </c>
      <c r="O2856" t="s">
        <v>232</v>
      </c>
      <c r="P2856" t="s">
        <v>232</v>
      </c>
      <c r="Q2856" t="s">
        <v>232</v>
      </c>
      <c r="R2856" t="s">
        <v>232</v>
      </c>
      <c r="S2856" t="s">
        <v>232</v>
      </c>
      <c r="T2856" t="s">
        <v>232</v>
      </c>
      <c r="U2856" t="s">
        <v>232</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2.3479999999999999</v>
      </c>
      <c r="AP2856">
        <v>2.0859999999999999</v>
      </c>
      <c r="AQ2856">
        <v>1.3280000000000001</v>
      </c>
      <c r="AR2856">
        <v>0.20200000000000001</v>
      </c>
      <c r="AS2856">
        <v>0.20100000000000001</v>
      </c>
      <c r="AT2856">
        <v>1.7070000000000001</v>
      </c>
      <c r="AU2856">
        <v>1.4810000000000001</v>
      </c>
      <c r="AV2856">
        <v>1.7509999999999999</v>
      </c>
      <c r="AW2856">
        <v>1.6359999999999999</v>
      </c>
      <c r="AX2856">
        <v>1.8049999999999999</v>
      </c>
      <c r="AY2856">
        <v>2.0710000000000002</v>
      </c>
      <c r="AZ2856">
        <v>2.2149999999999999</v>
      </c>
      <c r="BA2856">
        <v>2.226</v>
      </c>
      <c r="BB2856">
        <v>2.2269999999999999</v>
      </c>
      <c r="BC2856">
        <v>2018</v>
      </c>
    </row>
    <row r="2857" spans="1:55" x14ac:dyDescent="0.25">
      <c r="A2857">
        <v>134</v>
      </c>
      <c r="B2857" t="s">
        <v>897</v>
      </c>
      <c r="C2857" t="s">
        <v>299</v>
      </c>
      <c r="D2857" t="s">
        <v>898</v>
      </c>
      <c r="E2857" t="s">
        <v>300</v>
      </c>
      <c r="G2857" t="s">
        <v>274</v>
      </c>
    </row>
    <row r="2858" spans="1:55" x14ac:dyDescent="0.25">
      <c r="A2858">
        <v>134</v>
      </c>
      <c r="B2858" t="s">
        <v>897</v>
      </c>
      <c r="C2858" t="s">
        <v>301</v>
      </c>
      <c r="D2858" t="s">
        <v>898</v>
      </c>
      <c r="E2858" t="s">
        <v>302</v>
      </c>
      <c r="F2858" t="s">
        <v>303</v>
      </c>
      <c r="G2858" t="s">
        <v>235</v>
      </c>
      <c r="I2858" t="s">
        <v>901</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9.5280000000000005</v>
      </c>
      <c r="V2858">
        <v>2.5009999999999999</v>
      </c>
      <c r="W2858">
        <v>-6.5579999999999998</v>
      </c>
      <c r="X2858">
        <v>8.2460000000000004</v>
      </c>
      <c r="Y2858">
        <v>7.2779999999999996</v>
      </c>
      <c r="Z2858">
        <v>4.1349999999999998</v>
      </c>
      <c r="AA2858">
        <v>9.1929999999999996</v>
      </c>
      <c r="AB2858">
        <v>8.9</v>
      </c>
      <c r="AC2858">
        <v>8.5990000000000002</v>
      </c>
      <c r="AD2858">
        <v>11.324</v>
      </c>
      <c r="AE2858">
        <v>1.1479999999999999</v>
      </c>
      <c r="AF2858">
        <v>-2.5169999999999999</v>
      </c>
      <c r="AG2858">
        <v>5.7009999999999996</v>
      </c>
      <c r="AH2858">
        <v>7.0540000000000003</v>
      </c>
      <c r="AI2858">
        <v>6.0170000000000003</v>
      </c>
      <c r="AJ2858">
        <v>11.503</v>
      </c>
      <c r="AK2858">
        <v>6.5190000000000001</v>
      </c>
      <c r="AL2858">
        <v>1.7889999999999999</v>
      </c>
      <c r="AM2858">
        <v>-9.6389999999999993</v>
      </c>
      <c r="AN2858">
        <v>12.621</v>
      </c>
      <c r="AO2858">
        <v>7.1559999999999997</v>
      </c>
      <c r="AP2858">
        <v>0.36399999999999999</v>
      </c>
      <c r="AQ2858">
        <v>3.1</v>
      </c>
      <c r="AR2858">
        <v>3.601</v>
      </c>
      <c r="AS2858">
        <v>5.2039999999999997</v>
      </c>
      <c r="AT2858">
        <v>3.9860000000000002</v>
      </c>
      <c r="AU2858">
        <v>5.3239999999999998</v>
      </c>
      <c r="AV2858">
        <v>3.448</v>
      </c>
      <c r="AW2858">
        <v>3.8849999999999998</v>
      </c>
      <c r="AX2858">
        <v>4.6950000000000003</v>
      </c>
      <c r="AY2858">
        <v>4.7990000000000004</v>
      </c>
      <c r="AZ2858">
        <v>4.4160000000000004</v>
      </c>
      <c r="BA2858">
        <v>4.3079999999999998</v>
      </c>
      <c r="BB2858">
        <v>4.1139999999999999</v>
      </c>
      <c r="BC2858">
        <v>2018</v>
      </c>
    </row>
    <row r="2859" spans="1:55" x14ac:dyDescent="0.25">
      <c r="A2859">
        <v>134</v>
      </c>
      <c r="B2859" t="s">
        <v>897</v>
      </c>
      <c r="C2859" t="s">
        <v>305</v>
      </c>
      <c r="D2859" t="s">
        <v>898</v>
      </c>
      <c r="E2859" t="s">
        <v>306</v>
      </c>
      <c r="F2859" t="s">
        <v>307</v>
      </c>
      <c r="G2859" t="s">
        <v>235</v>
      </c>
      <c r="I2859" t="s">
        <v>901</v>
      </c>
      <c r="J2859">
        <v>3.7269999999999999</v>
      </c>
      <c r="K2859">
        <v>-4.4219999999999997</v>
      </c>
      <c r="L2859">
        <v>-0.46500000000000002</v>
      </c>
      <c r="M2859">
        <v>3.746</v>
      </c>
      <c r="N2859">
        <v>6.2560000000000002</v>
      </c>
      <c r="O2859">
        <v>4.5549999999999997</v>
      </c>
      <c r="P2859">
        <v>4.2220000000000004</v>
      </c>
      <c r="Q2859">
        <v>5.2110000000000003</v>
      </c>
      <c r="R2859">
        <v>5.9080000000000004</v>
      </c>
      <c r="S2859">
        <v>9.3070000000000004</v>
      </c>
      <c r="T2859">
        <v>11.368</v>
      </c>
      <c r="U2859">
        <v>13.992000000000001</v>
      </c>
      <c r="V2859">
        <v>1.2749999999999999</v>
      </c>
      <c r="W2859">
        <v>-9.1370000000000005</v>
      </c>
      <c r="X2859">
        <v>8.6199999999999992</v>
      </c>
      <c r="Y2859">
        <v>7.2060000000000004</v>
      </c>
      <c r="Z2859">
        <v>4.1479999999999997</v>
      </c>
      <c r="AA2859">
        <v>9.5850000000000009</v>
      </c>
      <c r="AB2859">
        <v>10.492000000000001</v>
      </c>
      <c r="AC2859">
        <v>8.49</v>
      </c>
      <c r="AD2859">
        <v>11.634</v>
      </c>
      <c r="AE2859">
        <v>0.27200000000000002</v>
      </c>
      <c r="AF2859">
        <v>-2.1230000000000002</v>
      </c>
      <c r="AG2859">
        <v>7.335</v>
      </c>
      <c r="AH2859">
        <v>7.5650000000000004</v>
      </c>
      <c r="AI2859">
        <v>6.77</v>
      </c>
      <c r="AJ2859">
        <v>13.452</v>
      </c>
      <c r="AK2859">
        <v>7.0579999999999998</v>
      </c>
      <c r="AL2859">
        <v>2.0249999999999999</v>
      </c>
      <c r="AM2859">
        <v>-10.09</v>
      </c>
      <c r="AN2859">
        <v>13.912000000000001</v>
      </c>
      <c r="AO2859">
        <v>8.0069999999999997</v>
      </c>
      <c r="AP2859">
        <v>-0.96899999999999997</v>
      </c>
      <c r="AQ2859">
        <v>2.23</v>
      </c>
      <c r="AR2859">
        <v>4.5199999999999996</v>
      </c>
      <c r="AS2859">
        <v>5.383</v>
      </c>
      <c r="AT2859">
        <v>3.8220000000000001</v>
      </c>
      <c r="AU2859">
        <v>6.0229999999999997</v>
      </c>
      <c r="AV2859">
        <v>4.1879999999999997</v>
      </c>
      <c r="AW2859">
        <v>3.65</v>
      </c>
      <c r="AX2859">
        <v>4.6950000000000003</v>
      </c>
      <c r="AY2859">
        <v>4.798</v>
      </c>
      <c r="AZ2859">
        <v>4.3440000000000003</v>
      </c>
      <c r="BA2859">
        <v>4.2229999999999999</v>
      </c>
      <c r="BB2859">
        <v>4.0270000000000001</v>
      </c>
      <c r="BC2859">
        <v>2018</v>
      </c>
    </row>
    <row r="2860" spans="1:55" x14ac:dyDescent="0.25">
      <c r="A2860">
        <v>134</v>
      </c>
      <c r="B2860" t="s">
        <v>897</v>
      </c>
      <c r="C2860" t="s">
        <v>308</v>
      </c>
      <c r="D2860" t="s">
        <v>898</v>
      </c>
      <c r="E2860" t="s">
        <v>309</v>
      </c>
      <c r="F2860" t="s">
        <v>310</v>
      </c>
      <c r="G2860" t="s">
        <v>235</v>
      </c>
      <c r="I2860" t="s">
        <v>901</v>
      </c>
      <c r="J2860">
        <v>5.4320000000000004</v>
      </c>
      <c r="K2860">
        <v>7.2119999999999997</v>
      </c>
      <c r="L2860">
        <v>3.742</v>
      </c>
      <c r="M2860">
        <v>-0.50800000000000001</v>
      </c>
      <c r="N2860">
        <v>8.8520000000000003</v>
      </c>
      <c r="O2860">
        <v>7.4459999999999997</v>
      </c>
      <c r="P2860">
        <v>-1.2</v>
      </c>
      <c r="Q2860">
        <v>0.746</v>
      </c>
      <c r="R2860">
        <v>5.665</v>
      </c>
      <c r="S2860">
        <v>10.286</v>
      </c>
      <c r="T2860">
        <v>11.342000000000001</v>
      </c>
      <c r="U2860">
        <v>14.2</v>
      </c>
      <c r="V2860">
        <v>-1.262</v>
      </c>
      <c r="W2860">
        <v>-6.0270000000000001</v>
      </c>
      <c r="X2860">
        <v>7.9409999999999998</v>
      </c>
      <c r="Y2860">
        <v>6.8650000000000002</v>
      </c>
      <c r="Z2860">
        <v>6.0430000000000001</v>
      </c>
      <c r="AA2860">
        <v>12.416</v>
      </c>
      <c r="AB2860">
        <v>7.101</v>
      </c>
      <c r="AC2860">
        <v>4.9950000000000001</v>
      </c>
      <c r="AD2860">
        <v>14.522</v>
      </c>
      <c r="AE2860">
        <v>6.0949999999999998</v>
      </c>
      <c r="AF2860">
        <v>4.2610000000000001</v>
      </c>
      <c r="AG2860">
        <v>1.8069999999999999</v>
      </c>
      <c r="AH2860">
        <v>10.323</v>
      </c>
      <c r="AI2860">
        <v>6.97</v>
      </c>
      <c r="AJ2860">
        <v>12.81</v>
      </c>
      <c r="AK2860">
        <v>9.6609999999999996</v>
      </c>
      <c r="AL2860">
        <v>1.284</v>
      </c>
      <c r="AM2860">
        <v>-14.259</v>
      </c>
      <c r="AN2860">
        <v>14.164999999999999</v>
      </c>
      <c r="AO2860">
        <v>8.4420000000000002</v>
      </c>
      <c r="AP2860">
        <v>3.484</v>
      </c>
      <c r="AQ2860">
        <v>1.89</v>
      </c>
      <c r="AR2860">
        <v>4.6210000000000004</v>
      </c>
      <c r="AS2860">
        <v>4.7389999999999999</v>
      </c>
      <c r="AT2860">
        <v>2.1419999999999999</v>
      </c>
      <c r="AU2860">
        <v>5.2949999999999999</v>
      </c>
      <c r="AV2860">
        <v>2.19</v>
      </c>
      <c r="AW2860">
        <v>3.012</v>
      </c>
      <c r="AX2860">
        <v>3.798</v>
      </c>
      <c r="AY2860">
        <v>3.8</v>
      </c>
      <c r="AZ2860">
        <v>3.8</v>
      </c>
      <c r="BA2860">
        <v>3.65</v>
      </c>
      <c r="BB2860">
        <v>3.5169999999999999</v>
      </c>
      <c r="BC2860">
        <v>2018</v>
      </c>
    </row>
    <row r="2861" spans="1:55" x14ac:dyDescent="0.25">
      <c r="A2861">
        <v>134</v>
      </c>
      <c r="B2861" t="s">
        <v>897</v>
      </c>
      <c r="C2861" t="s">
        <v>311</v>
      </c>
      <c r="D2861" t="s">
        <v>898</v>
      </c>
      <c r="E2861" t="s">
        <v>312</v>
      </c>
      <c r="F2861" t="s">
        <v>313</v>
      </c>
      <c r="G2861" t="s">
        <v>235</v>
      </c>
      <c r="I2861" t="s">
        <v>901</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10.715</v>
      </c>
      <c r="V2861">
        <v>-1.0900000000000001</v>
      </c>
      <c r="W2861">
        <v>-6.5750000000000002</v>
      </c>
      <c r="X2861">
        <v>9.4860000000000007</v>
      </c>
      <c r="Y2861">
        <v>6.9880000000000004</v>
      </c>
      <c r="Z2861">
        <v>6.024</v>
      </c>
      <c r="AA2861">
        <v>11.847</v>
      </c>
      <c r="AB2861">
        <v>7.1269999999999998</v>
      </c>
      <c r="AC2861">
        <v>5.5579999999999998</v>
      </c>
      <c r="AD2861">
        <v>14.449</v>
      </c>
      <c r="AE2861">
        <v>6.5289999999999999</v>
      </c>
      <c r="AF2861">
        <v>3.1280000000000001</v>
      </c>
      <c r="AG2861">
        <v>2.306</v>
      </c>
      <c r="AH2861">
        <v>9.7479999999999993</v>
      </c>
      <c r="AI2861">
        <v>7.4349999999999996</v>
      </c>
      <c r="AJ2861">
        <v>12.869</v>
      </c>
      <c r="AK2861">
        <v>10.266999999999999</v>
      </c>
      <c r="AL2861">
        <v>0.65900000000000003</v>
      </c>
      <c r="AM2861">
        <v>-16.678999999999998</v>
      </c>
      <c r="AN2861">
        <v>16.001999999999999</v>
      </c>
      <c r="AO2861">
        <v>8.9949999999999992</v>
      </c>
      <c r="AP2861">
        <v>3.1120000000000001</v>
      </c>
      <c r="AQ2861">
        <v>1.4219999999999999</v>
      </c>
      <c r="AR2861">
        <v>3.9689999999999999</v>
      </c>
      <c r="AS2861">
        <v>4.2249999999999996</v>
      </c>
      <c r="AT2861">
        <v>1.895</v>
      </c>
      <c r="AU2861">
        <v>5.6669999999999998</v>
      </c>
      <c r="AV2861">
        <v>2.3180000000000001</v>
      </c>
      <c r="AW2861">
        <v>2.63</v>
      </c>
      <c r="AX2861">
        <v>3.798</v>
      </c>
      <c r="AY2861">
        <v>3.8</v>
      </c>
      <c r="AZ2861">
        <v>3.8</v>
      </c>
      <c r="BA2861">
        <v>3.65</v>
      </c>
      <c r="BB2861">
        <v>3.5</v>
      </c>
      <c r="BC2861">
        <v>2018</v>
      </c>
    </row>
    <row r="2862" spans="1:55" x14ac:dyDescent="0.25">
      <c r="A2862">
        <v>134</v>
      </c>
      <c r="B2862" t="s">
        <v>897</v>
      </c>
      <c r="C2862" t="s">
        <v>314</v>
      </c>
      <c r="D2862" t="s">
        <v>898</v>
      </c>
      <c r="E2862" t="s">
        <v>315</v>
      </c>
      <c r="F2862" t="s">
        <v>316</v>
      </c>
      <c r="G2862" t="s">
        <v>317</v>
      </c>
      <c r="I2862" t="s">
        <v>902</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8.5749999999999993</v>
      </c>
      <c r="AL2862">
        <v>7.383</v>
      </c>
      <c r="AM2862">
        <v>7.6669999999999998</v>
      </c>
      <c r="AN2862">
        <v>6.9329999999999998</v>
      </c>
      <c r="AO2862">
        <v>5.8579999999999997</v>
      </c>
      <c r="AP2862">
        <v>5.367</v>
      </c>
      <c r="AQ2862">
        <v>5.242</v>
      </c>
      <c r="AR2862">
        <v>5.008</v>
      </c>
      <c r="AS2862">
        <v>4.625</v>
      </c>
      <c r="AT2862">
        <v>4.1500000000000004</v>
      </c>
      <c r="AU2862">
        <v>3.758</v>
      </c>
      <c r="AV2862">
        <v>3.3919999999999999</v>
      </c>
      <c r="AW2862">
        <v>3.391</v>
      </c>
      <c r="AX2862">
        <v>3.3149999999999999</v>
      </c>
      <c r="AY2862">
        <v>3.2759999999999998</v>
      </c>
      <c r="AZ2862">
        <v>3.2440000000000002</v>
      </c>
      <c r="BA2862">
        <v>3.2050000000000001</v>
      </c>
      <c r="BB2862">
        <v>3.149</v>
      </c>
      <c r="BC2862">
        <v>2018</v>
      </c>
    </row>
    <row r="2863" spans="1:55" x14ac:dyDescent="0.25">
      <c r="A2863">
        <v>134</v>
      </c>
      <c r="B2863" t="s">
        <v>897</v>
      </c>
      <c r="C2863" t="s">
        <v>318</v>
      </c>
      <c r="D2863" t="s">
        <v>898</v>
      </c>
      <c r="E2863" t="s">
        <v>319</v>
      </c>
      <c r="F2863" t="s">
        <v>320</v>
      </c>
      <c r="G2863" t="s">
        <v>321</v>
      </c>
      <c r="H2863" t="s">
        <v>322</v>
      </c>
      <c r="I2863" t="s">
        <v>902</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35.762999999999998</v>
      </c>
      <c r="Z2863">
        <v>35.523000000000003</v>
      </c>
      <c r="AA2863">
        <v>35.299999999999997</v>
      </c>
      <c r="AB2863">
        <v>35.548000000000002</v>
      </c>
      <c r="AC2863">
        <v>35.930999999999997</v>
      </c>
      <c r="AD2863">
        <v>36.064</v>
      </c>
      <c r="AE2863">
        <v>36.186999999999998</v>
      </c>
      <c r="AF2863">
        <v>35.869</v>
      </c>
      <c r="AG2863">
        <v>35.506</v>
      </c>
      <c r="AH2863">
        <v>35.427999999999997</v>
      </c>
      <c r="AI2863">
        <v>35.671999999999997</v>
      </c>
      <c r="AJ2863">
        <v>36.381999999999998</v>
      </c>
      <c r="AK2863">
        <v>37.17</v>
      </c>
      <c r="AL2863">
        <v>37.637999999999998</v>
      </c>
      <c r="AM2863">
        <v>37.488</v>
      </c>
      <c r="AN2863">
        <v>37.753999999999998</v>
      </c>
      <c r="AO2863">
        <v>38.65</v>
      </c>
      <c r="AP2863">
        <v>39.039000000000001</v>
      </c>
      <c r="AQ2863">
        <v>39.405000000000001</v>
      </c>
      <c r="AR2863">
        <v>39.762</v>
      </c>
      <c r="AS2863">
        <v>40.082999999999998</v>
      </c>
      <c r="AT2863">
        <v>41.055999999999997</v>
      </c>
      <c r="AU2863">
        <v>41.500999999999998</v>
      </c>
      <c r="AV2863">
        <v>41.771000000000001</v>
      </c>
      <c r="AW2863">
        <v>41.893000000000001</v>
      </c>
      <c r="AX2863">
        <v>42.030999999999999</v>
      </c>
      <c r="AY2863" t="s">
        <v>232</v>
      </c>
      <c r="AZ2863" t="s">
        <v>232</v>
      </c>
      <c r="BA2863" t="s">
        <v>232</v>
      </c>
      <c r="BB2863" t="s">
        <v>232</v>
      </c>
      <c r="BC2863">
        <v>2018</v>
      </c>
    </row>
    <row r="2864" spans="1:55" x14ac:dyDescent="0.25">
      <c r="A2864">
        <v>134</v>
      </c>
      <c r="B2864" t="s">
        <v>897</v>
      </c>
      <c r="C2864" t="s">
        <v>323</v>
      </c>
      <c r="D2864" t="s">
        <v>898</v>
      </c>
      <c r="E2864" t="s">
        <v>324</v>
      </c>
      <c r="F2864" t="s">
        <v>325</v>
      </c>
      <c r="G2864" t="s">
        <v>321</v>
      </c>
      <c r="H2864" t="s">
        <v>322</v>
      </c>
      <c r="I2864" t="s">
        <v>903</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80.947000000000003</v>
      </c>
      <c r="X2864">
        <v>81.147999999999996</v>
      </c>
      <c r="Y2864">
        <v>81.308000000000007</v>
      </c>
      <c r="Z2864">
        <v>81.466999999999999</v>
      </c>
      <c r="AA2864">
        <v>81.510000000000005</v>
      </c>
      <c r="AB2864">
        <v>81.445999999999998</v>
      </c>
      <c r="AC2864">
        <v>81.423000000000002</v>
      </c>
      <c r="AD2864">
        <v>81.456999999999994</v>
      </c>
      <c r="AE2864">
        <v>81.518000000000001</v>
      </c>
      <c r="AF2864">
        <v>81.578999999999994</v>
      </c>
      <c r="AG2864">
        <v>81.549000000000007</v>
      </c>
      <c r="AH2864">
        <v>81.456999999999994</v>
      </c>
      <c r="AI2864">
        <v>81.337000000000003</v>
      </c>
      <c r="AJ2864">
        <v>81.174000000000007</v>
      </c>
      <c r="AK2864">
        <v>80.992999999999995</v>
      </c>
      <c r="AL2864">
        <v>80.763999999999996</v>
      </c>
      <c r="AM2864">
        <v>80.483000000000004</v>
      </c>
      <c r="AN2864">
        <v>80.284999999999997</v>
      </c>
      <c r="AO2864">
        <v>80.275999999999996</v>
      </c>
      <c r="AP2864">
        <v>80.427000000000007</v>
      </c>
      <c r="AQ2864">
        <v>80.647000000000006</v>
      </c>
      <c r="AR2864">
        <v>80.983000000000004</v>
      </c>
      <c r="AS2864">
        <v>81.686999999999998</v>
      </c>
      <c r="AT2864">
        <v>82.349000000000004</v>
      </c>
      <c r="AU2864">
        <v>82.656999999999996</v>
      </c>
      <c r="AV2864">
        <v>82.885999999999996</v>
      </c>
      <c r="AW2864">
        <v>82.951999999999998</v>
      </c>
      <c r="AX2864">
        <v>82.96</v>
      </c>
      <c r="AY2864">
        <v>82.909000000000006</v>
      </c>
      <c r="AZ2864">
        <v>82.847999999999999</v>
      </c>
      <c r="BA2864">
        <v>82.775999999999996</v>
      </c>
      <c r="BB2864">
        <v>82.691999999999993</v>
      </c>
      <c r="BC2864">
        <v>2018</v>
      </c>
    </row>
    <row r="2865" spans="1:55" x14ac:dyDescent="0.25">
      <c r="A2865">
        <v>134</v>
      </c>
      <c r="B2865" t="s">
        <v>897</v>
      </c>
      <c r="C2865" t="s">
        <v>327</v>
      </c>
      <c r="D2865" t="s">
        <v>898</v>
      </c>
      <c r="E2865" t="s">
        <v>328</v>
      </c>
      <c r="F2865" t="s">
        <v>329</v>
      </c>
      <c r="G2865" t="s">
        <v>229</v>
      </c>
      <c r="H2865" t="s">
        <v>230</v>
      </c>
      <c r="I2865" t="s">
        <v>904</v>
      </c>
      <c r="J2865" t="s">
        <v>232</v>
      </c>
      <c r="K2865" t="s">
        <v>232</v>
      </c>
      <c r="L2865" t="s">
        <v>232</v>
      </c>
      <c r="M2865" t="s">
        <v>232</v>
      </c>
      <c r="N2865" t="s">
        <v>232</v>
      </c>
      <c r="O2865" t="s">
        <v>232</v>
      </c>
      <c r="P2865" t="s">
        <v>232</v>
      </c>
      <c r="Q2865" t="s">
        <v>232</v>
      </c>
      <c r="R2865" t="s">
        <v>232</v>
      </c>
      <c r="S2865" t="s">
        <v>232</v>
      </c>
      <c r="T2865" t="s">
        <v>232</v>
      </c>
      <c r="U2865">
        <v>682.28099999999995</v>
      </c>
      <c r="V2865">
        <v>755.70600000000002</v>
      </c>
      <c r="W2865">
        <v>784.55200000000002</v>
      </c>
      <c r="X2865">
        <v>831.16600000000005</v>
      </c>
      <c r="Y2865">
        <v>858.92499999999995</v>
      </c>
      <c r="Z2865">
        <v>874.548</v>
      </c>
      <c r="AA2865">
        <v>887.39700000000005</v>
      </c>
      <c r="AB2865">
        <v>911.32500000000005</v>
      </c>
      <c r="AC2865">
        <v>949.76499999999999</v>
      </c>
      <c r="AD2865">
        <v>965.27700000000004</v>
      </c>
      <c r="AE2865">
        <v>954.697</v>
      </c>
      <c r="AF2865">
        <v>957.06100000000004</v>
      </c>
      <c r="AG2865">
        <v>968.84299999999996</v>
      </c>
      <c r="AH2865">
        <v>966.63099999999997</v>
      </c>
      <c r="AI2865">
        <v>984.38</v>
      </c>
      <c r="AJ2865" s="52">
        <v>1028.5</v>
      </c>
      <c r="AK2865" s="52">
        <v>1080.81</v>
      </c>
      <c r="AL2865" s="52">
        <v>1111.69</v>
      </c>
      <c r="AM2865" s="52">
        <v>1090.92</v>
      </c>
      <c r="AN2865" s="52">
        <v>1110.32</v>
      </c>
      <c r="AO2865" s="52">
        <v>1182.7</v>
      </c>
      <c r="AP2865" s="52">
        <v>1220.8499999999999</v>
      </c>
      <c r="AQ2865" s="52">
        <v>1259.03</v>
      </c>
      <c r="AR2865" s="52">
        <v>1308.54</v>
      </c>
      <c r="AS2865" s="52">
        <v>1356.49</v>
      </c>
      <c r="AT2865" s="52">
        <v>1415.51</v>
      </c>
      <c r="AU2865" s="52">
        <v>1473.85</v>
      </c>
      <c r="AV2865" s="52">
        <v>1543.56</v>
      </c>
      <c r="AW2865" s="52">
        <v>1575.48</v>
      </c>
      <c r="AX2865" s="52">
        <v>1629.62</v>
      </c>
      <c r="AY2865" s="52">
        <v>1678.32</v>
      </c>
      <c r="AZ2865" s="52">
        <v>1739.61</v>
      </c>
      <c r="BA2865" s="52">
        <v>1802.62</v>
      </c>
      <c r="BB2865" s="52">
        <v>1866.52</v>
      </c>
      <c r="BC2865">
        <v>2018</v>
      </c>
    </row>
    <row r="2866" spans="1:55" x14ac:dyDescent="0.25">
      <c r="A2866">
        <v>134</v>
      </c>
      <c r="B2866" t="s">
        <v>897</v>
      </c>
      <c r="C2866" t="s">
        <v>331</v>
      </c>
      <c r="D2866" t="s">
        <v>898</v>
      </c>
      <c r="E2866" t="s">
        <v>328</v>
      </c>
      <c r="F2866" t="s">
        <v>329</v>
      </c>
      <c r="G2866" t="s">
        <v>282</v>
      </c>
      <c r="I2866" t="s">
        <v>332</v>
      </c>
      <c r="J2866" t="s">
        <v>232</v>
      </c>
      <c r="K2866" t="s">
        <v>232</v>
      </c>
      <c r="L2866" t="s">
        <v>232</v>
      </c>
      <c r="M2866" t="s">
        <v>232</v>
      </c>
      <c r="N2866" t="s">
        <v>232</v>
      </c>
      <c r="O2866" t="s">
        <v>232</v>
      </c>
      <c r="P2866" t="s">
        <v>232</v>
      </c>
      <c r="Q2866" t="s">
        <v>232</v>
      </c>
      <c r="R2866" t="s">
        <v>232</v>
      </c>
      <c r="S2866" t="s">
        <v>232</v>
      </c>
      <c r="T2866" t="s">
        <v>232</v>
      </c>
      <c r="U2866">
        <v>43.188000000000002</v>
      </c>
      <c r="V2866">
        <v>44.576000000000001</v>
      </c>
      <c r="W2866">
        <v>44.869</v>
      </c>
      <c r="X2866">
        <v>45.411999999999999</v>
      </c>
      <c r="Y2866">
        <v>45.232999999999997</v>
      </c>
      <c r="Z2866">
        <v>45.4</v>
      </c>
      <c r="AA2866">
        <v>45.112000000000002</v>
      </c>
      <c r="AB2866">
        <v>45.155000000000001</v>
      </c>
      <c r="AC2866">
        <v>45.996000000000002</v>
      </c>
      <c r="AD2866">
        <v>45.607999999999997</v>
      </c>
      <c r="AE2866">
        <v>43.795999999999999</v>
      </c>
      <c r="AF2866">
        <v>43.32</v>
      </c>
      <c r="AG2866">
        <v>43.64</v>
      </c>
      <c r="AH2866">
        <v>42.570999999999998</v>
      </c>
      <c r="AI2866">
        <v>42.783000000000001</v>
      </c>
      <c r="AJ2866">
        <v>42.975000000000001</v>
      </c>
      <c r="AK2866">
        <v>43.005000000000003</v>
      </c>
      <c r="AL2866">
        <v>43.396000000000001</v>
      </c>
      <c r="AM2866">
        <v>44.341000000000001</v>
      </c>
      <c r="AN2866">
        <v>43.033999999999999</v>
      </c>
      <c r="AO2866">
        <v>43.753</v>
      </c>
      <c r="AP2866">
        <v>44.262</v>
      </c>
      <c r="AQ2866">
        <v>44.548000000000002</v>
      </c>
      <c r="AR2866">
        <v>44.53</v>
      </c>
      <c r="AS2866">
        <v>44.491999999999997</v>
      </c>
      <c r="AT2866">
        <v>44.798000000000002</v>
      </c>
      <c r="AU2866">
        <v>44.970999999999997</v>
      </c>
      <c r="AV2866">
        <v>45.587000000000003</v>
      </c>
      <c r="AW2866">
        <v>45.451000000000001</v>
      </c>
      <c r="AX2866">
        <v>45.311999999999998</v>
      </c>
      <c r="AY2866">
        <v>45.003</v>
      </c>
      <c r="AZ2866">
        <v>44.956000000000003</v>
      </c>
      <c r="BA2866">
        <v>44.923999999999999</v>
      </c>
      <c r="BB2866">
        <v>44.923999999999999</v>
      </c>
      <c r="BC2866">
        <v>2018</v>
      </c>
    </row>
    <row r="2867" spans="1:55" x14ac:dyDescent="0.25">
      <c r="A2867">
        <v>134</v>
      </c>
      <c r="B2867" t="s">
        <v>897</v>
      </c>
      <c r="C2867" t="s">
        <v>333</v>
      </c>
      <c r="D2867" t="s">
        <v>898</v>
      </c>
      <c r="E2867" t="s">
        <v>334</v>
      </c>
      <c r="F2867" t="s">
        <v>335</v>
      </c>
      <c r="G2867" t="s">
        <v>229</v>
      </c>
      <c r="H2867" t="s">
        <v>230</v>
      </c>
      <c r="I2867" t="s">
        <v>904</v>
      </c>
      <c r="J2867" t="s">
        <v>232</v>
      </c>
      <c r="K2867" t="s">
        <v>232</v>
      </c>
      <c r="L2867" t="s">
        <v>232</v>
      </c>
      <c r="M2867" t="s">
        <v>232</v>
      </c>
      <c r="N2867" t="s">
        <v>232</v>
      </c>
      <c r="O2867" t="s">
        <v>232</v>
      </c>
      <c r="P2867" t="s">
        <v>232</v>
      </c>
      <c r="Q2867" t="s">
        <v>232</v>
      </c>
      <c r="R2867" t="s">
        <v>232</v>
      </c>
      <c r="S2867" t="s">
        <v>232</v>
      </c>
      <c r="T2867" t="s">
        <v>232</v>
      </c>
      <c r="U2867">
        <v>732.31</v>
      </c>
      <c r="V2867">
        <v>799.68600000000004</v>
      </c>
      <c r="W2867">
        <v>838.46600000000001</v>
      </c>
      <c r="X2867">
        <v>877.02800000000002</v>
      </c>
      <c r="Y2867" s="52">
        <v>1037.93</v>
      </c>
      <c r="Z2867">
        <v>942.78499999999997</v>
      </c>
      <c r="AA2867">
        <v>945.33</v>
      </c>
      <c r="AB2867">
        <v>962.423</v>
      </c>
      <c r="AC2867">
        <v>984.83100000000002</v>
      </c>
      <c r="AD2867">
        <v>947.09799999999996</v>
      </c>
      <c r="AE2867" s="52">
        <v>1022.53</v>
      </c>
      <c r="AF2867" s="52">
        <v>1044.2</v>
      </c>
      <c r="AG2867" s="52">
        <v>1061.55</v>
      </c>
      <c r="AH2867" s="52">
        <v>1051.57</v>
      </c>
      <c r="AI2867" s="52">
        <v>1063</v>
      </c>
      <c r="AJ2867" s="52">
        <v>1069.7</v>
      </c>
      <c r="AK2867" s="52">
        <v>1076.0999999999999</v>
      </c>
      <c r="AL2867" s="52">
        <v>1116.22</v>
      </c>
      <c r="AM2867" s="52">
        <v>1170.51</v>
      </c>
      <c r="AN2867" s="52">
        <v>1219.22</v>
      </c>
      <c r="AO2867" s="52">
        <v>1208.57</v>
      </c>
      <c r="AP2867" s="52">
        <v>1221.78</v>
      </c>
      <c r="AQ2867" s="52">
        <v>1263</v>
      </c>
      <c r="AR2867" s="52">
        <v>1291.8499999999999</v>
      </c>
      <c r="AS2867" s="52">
        <v>1332.63</v>
      </c>
      <c r="AT2867" s="52">
        <v>1386.76</v>
      </c>
      <c r="AU2867" s="52">
        <v>1439.84</v>
      </c>
      <c r="AV2867" s="52">
        <v>1485.55</v>
      </c>
      <c r="AW2867" s="52">
        <v>1535.7</v>
      </c>
      <c r="AX2867" s="52">
        <v>1591.68</v>
      </c>
      <c r="AY2867" s="52">
        <v>1648.42</v>
      </c>
      <c r="AZ2867" s="52">
        <v>1709.95</v>
      </c>
      <c r="BA2867" s="52">
        <v>1773.38</v>
      </c>
      <c r="BB2867" s="52">
        <v>1835.52</v>
      </c>
      <c r="BC2867">
        <v>2018</v>
      </c>
    </row>
    <row r="2868" spans="1:55" x14ac:dyDescent="0.25">
      <c r="A2868">
        <v>134</v>
      </c>
      <c r="B2868" t="s">
        <v>897</v>
      </c>
      <c r="C2868" t="s">
        <v>336</v>
      </c>
      <c r="D2868" t="s">
        <v>898</v>
      </c>
      <c r="E2868" t="s">
        <v>334</v>
      </c>
      <c r="F2868" t="s">
        <v>335</v>
      </c>
      <c r="G2868" t="s">
        <v>282</v>
      </c>
      <c r="I2868" t="s">
        <v>337</v>
      </c>
      <c r="J2868" t="s">
        <v>232</v>
      </c>
      <c r="K2868" t="s">
        <v>232</v>
      </c>
      <c r="L2868" t="s">
        <v>232</v>
      </c>
      <c r="M2868" t="s">
        <v>232</v>
      </c>
      <c r="N2868" t="s">
        <v>232</v>
      </c>
      <c r="O2868" t="s">
        <v>232</v>
      </c>
      <c r="P2868" t="s">
        <v>232</v>
      </c>
      <c r="Q2868" t="s">
        <v>232</v>
      </c>
      <c r="R2868" t="s">
        <v>232</v>
      </c>
      <c r="S2868" t="s">
        <v>232</v>
      </c>
      <c r="T2868" t="s">
        <v>232</v>
      </c>
      <c r="U2868">
        <v>46.354999999999997</v>
      </c>
      <c r="V2868">
        <v>47.17</v>
      </c>
      <c r="W2868">
        <v>47.951999999999998</v>
      </c>
      <c r="X2868">
        <v>47.917000000000002</v>
      </c>
      <c r="Y2868">
        <v>54.66</v>
      </c>
      <c r="Z2868">
        <v>48.942</v>
      </c>
      <c r="AA2868">
        <v>48.057000000000002</v>
      </c>
      <c r="AB2868">
        <v>47.686</v>
      </c>
      <c r="AC2868">
        <v>47.694000000000003</v>
      </c>
      <c r="AD2868">
        <v>44.749000000000002</v>
      </c>
      <c r="AE2868">
        <v>46.908000000000001</v>
      </c>
      <c r="AF2868">
        <v>47.264000000000003</v>
      </c>
      <c r="AG2868">
        <v>47.816000000000003</v>
      </c>
      <c r="AH2868">
        <v>46.311999999999998</v>
      </c>
      <c r="AI2868">
        <v>46.2</v>
      </c>
      <c r="AJ2868">
        <v>44.695999999999998</v>
      </c>
      <c r="AK2868">
        <v>42.817</v>
      </c>
      <c r="AL2868">
        <v>43.573</v>
      </c>
      <c r="AM2868">
        <v>47.576000000000001</v>
      </c>
      <c r="AN2868">
        <v>47.255000000000003</v>
      </c>
      <c r="AO2868">
        <v>44.71</v>
      </c>
      <c r="AP2868">
        <v>44.295000000000002</v>
      </c>
      <c r="AQ2868">
        <v>44.688000000000002</v>
      </c>
      <c r="AR2868">
        <v>43.960999999999999</v>
      </c>
      <c r="AS2868">
        <v>43.709000000000003</v>
      </c>
      <c r="AT2868">
        <v>43.887999999999998</v>
      </c>
      <c r="AU2868">
        <v>43.933</v>
      </c>
      <c r="AV2868">
        <v>43.872999999999998</v>
      </c>
      <c r="AW2868">
        <v>44.304000000000002</v>
      </c>
      <c r="AX2868">
        <v>44.258000000000003</v>
      </c>
      <c r="AY2868">
        <v>44.201000000000001</v>
      </c>
      <c r="AZ2868">
        <v>44.19</v>
      </c>
      <c r="BA2868">
        <v>44.195</v>
      </c>
      <c r="BB2868">
        <v>44.177999999999997</v>
      </c>
      <c r="BC2868">
        <v>2018</v>
      </c>
    </row>
    <row r="2869" spans="1:55" x14ac:dyDescent="0.25">
      <c r="A2869">
        <v>134</v>
      </c>
      <c r="B2869" t="s">
        <v>897</v>
      </c>
      <c r="C2869" t="s">
        <v>338</v>
      </c>
      <c r="D2869" t="s">
        <v>898</v>
      </c>
      <c r="E2869" t="s">
        <v>339</v>
      </c>
      <c r="F2869" t="s">
        <v>340</v>
      </c>
      <c r="G2869" t="s">
        <v>229</v>
      </c>
      <c r="H2869" t="s">
        <v>230</v>
      </c>
      <c r="I2869" t="s">
        <v>904</v>
      </c>
      <c r="J2869" t="s">
        <v>232</v>
      </c>
      <c r="K2869" t="s">
        <v>232</v>
      </c>
      <c r="L2869" t="s">
        <v>232</v>
      </c>
      <c r="M2869" t="s">
        <v>232</v>
      </c>
      <c r="N2869" t="s">
        <v>232</v>
      </c>
      <c r="O2869" t="s">
        <v>232</v>
      </c>
      <c r="P2869" t="s">
        <v>232</v>
      </c>
      <c r="Q2869" t="s">
        <v>232</v>
      </c>
      <c r="R2869" t="s">
        <v>232</v>
      </c>
      <c r="S2869" t="s">
        <v>232</v>
      </c>
      <c r="T2869" t="s">
        <v>232</v>
      </c>
      <c r="U2869">
        <v>-50.029000000000003</v>
      </c>
      <c r="V2869">
        <v>-43.98</v>
      </c>
      <c r="W2869">
        <v>-53.914000000000001</v>
      </c>
      <c r="X2869">
        <v>-45.862000000000002</v>
      </c>
      <c r="Y2869">
        <v>-179.001</v>
      </c>
      <c r="Z2869">
        <v>-68.236999999999995</v>
      </c>
      <c r="AA2869">
        <v>-57.933</v>
      </c>
      <c r="AB2869">
        <v>-51.097999999999999</v>
      </c>
      <c r="AC2869">
        <v>-35.066000000000003</v>
      </c>
      <c r="AD2869">
        <v>18.178999999999998</v>
      </c>
      <c r="AE2869">
        <v>-67.828000000000003</v>
      </c>
      <c r="AF2869">
        <v>-87.138999999999996</v>
      </c>
      <c r="AG2869">
        <v>-92.701999999999998</v>
      </c>
      <c r="AH2869">
        <v>-84.938999999999993</v>
      </c>
      <c r="AI2869">
        <v>-78.619</v>
      </c>
      <c r="AJ2869">
        <v>-41.2</v>
      </c>
      <c r="AK2869">
        <v>4.7060000000000004</v>
      </c>
      <c r="AL2869">
        <v>-4.5309999999999997</v>
      </c>
      <c r="AM2869">
        <v>-79.59</v>
      </c>
      <c r="AN2869">
        <v>-108.904</v>
      </c>
      <c r="AO2869">
        <v>-25.863</v>
      </c>
      <c r="AP2869">
        <v>-0.92900000000000005</v>
      </c>
      <c r="AQ2869">
        <v>-3.9670000000000001</v>
      </c>
      <c r="AR2869">
        <v>16.693000000000001</v>
      </c>
      <c r="AS2869">
        <v>23.856000000000002</v>
      </c>
      <c r="AT2869">
        <v>28.745999999999999</v>
      </c>
      <c r="AU2869">
        <v>34.008000000000003</v>
      </c>
      <c r="AV2869">
        <v>58.012</v>
      </c>
      <c r="AW2869">
        <v>39.779000000000003</v>
      </c>
      <c r="AX2869">
        <v>37.936</v>
      </c>
      <c r="AY2869">
        <v>29.895</v>
      </c>
      <c r="AZ2869">
        <v>29.664000000000001</v>
      </c>
      <c r="BA2869">
        <v>29.238</v>
      </c>
      <c r="BB2869">
        <v>30.992999999999999</v>
      </c>
      <c r="BC2869">
        <v>2018</v>
      </c>
    </row>
    <row r="2870" spans="1:55" x14ac:dyDescent="0.25">
      <c r="A2870">
        <v>134</v>
      </c>
      <c r="B2870" t="s">
        <v>897</v>
      </c>
      <c r="C2870" t="s">
        <v>341</v>
      </c>
      <c r="D2870" t="s">
        <v>898</v>
      </c>
      <c r="E2870" t="s">
        <v>339</v>
      </c>
      <c r="F2870" t="s">
        <v>340</v>
      </c>
      <c r="G2870" t="s">
        <v>282</v>
      </c>
      <c r="I2870" t="s">
        <v>342</v>
      </c>
      <c r="J2870" t="s">
        <v>232</v>
      </c>
      <c r="K2870" t="s">
        <v>232</v>
      </c>
      <c r="L2870" t="s">
        <v>232</v>
      </c>
      <c r="M2870" t="s">
        <v>232</v>
      </c>
      <c r="N2870" t="s">
        <v>232</v>
      </c>
      <c r="O2870" t="s">
        <v>232</v>
      </c>
      <c r="P2870" t="s">
        <v>232</v>
      </c>
      <c r="Q2870" t="s">
        <v>232</v>
      </c>
      <c r="R2870" t="s">
        <v>232</v>
      </c>
      <c r="S2870" t="s">
        <v>232</v>
      </c>
      <c r="T2870" t="s">
        <v>232</v>
      </c>
      <c r="U2870">
        <v>-3.1669999999999998</v>
      </c>
      <c r="V2870">
        <v>-2.5939999999999999</v>
      </c>
      <c r="W2870">
        <v>-3.0830000000000002</v>
      </c>
      <c r="X2870">
        <v>-2.5059999999999998</v>
      </c>
      <c r="Y2870">
        <v>-9.4269999999999996</v>
      </c>
      <c r="Z2870">
        <v>-3.5419999999999998</v>
      </c>
      <c r="AA2870">
        <v>-2.9449999999999998</v>
      </c>
      <c r="AB2870">
        <v>-2.532</v>
      </c>
      <c r="AC2870">
        <v>-1.698</v>
      </c>
      <c r="AD2870">
        <v>0.85899999999999999</v>
      </c>
      <c r="AE2870">
        <v>-3.1120000000000001</v>
      </c>
      <c r="AF2870">
        <v>-3.944</v>
      </c>
      <c r="AG2870">
        <v>-4.1760000000000002</v>
      </c>
      <c r="AH2870">
        <v>-3.7410000000000001</v>
      </c>
      <c r="AI2870">
        <v>-3.4169999999999998</v>
      </c>
      <c r="AJ2870">
        <v>-1.722</v>
      </c>
      <c r="AK2870">
        <v>0.187</v>
      </c>
      <c r="AL2870">
        <v>-0.17699999999999999</v>
      </c>
      <c r="AM2870">
        <v>-3.2349999999999999</v>
      </c>
      <c r="AN2870">
        <v>-4.2210000000000001</v>
      </c>
      <c r="AO2870">
        <v>-0.95699999999999996</v>
      </c>
      <c r="AP2870">
        <v>-3.4000000000000002E-2</v>
      </c>
      <c r="AQ2870">
        <v>-0.14000000000000001</v>
      </c>
      <c r="AR2870">
        <v>0.56799999999999995</v>
      </c>
      <c r="AS2870">
        <v>0.78200000000000003</v>
      </c>
      <c r="AT2870">
        <v>0.91</v>
      </c>
      <c r="AU2870">
        <v>1.038</v>
      </c>
      <c r="AV2870">
        <v>1.7130000000000001</v>
      </c>
      <c r="AW2870">
        <v>1.1479999999999999</v>
      </c>
      <c r="AX2870">
        <v>1.0549999999999999</v>
      </c>
      <c r="AY2870">
        <v>0.80200000000000005</v>
      </c>
      <c r="AZ2870">
        <v>0.76700000000000002</v>
      </c>
      <c r="BA2870">
        <v>0.72899999999999998</v>
      </c>
      <c r="BB2870">
        <v>0.746</v>
      </c>
      <c r="BC2870">
        <v>2018</v>
      </c>
    </row>
    <row r="2871" spans="1:55" x14ac:dyDescent="0.25">
      <c r="A2871">
        <v>134</v>
      </c>
      <c r="B2871" t="s">
        <v>897</v>
      </c>
      <c r="C2871" t="s">
        <v>343</v>
      </c>
      <c r="D2871" t="s">
        <v>898</v>
      </c>
      <c r="E2871" t="s">
        <v>344</v>
      </c>
      <c r="F2871" t="s">
        <v>345</v>
      </c>
      <c r="G2871" t="s">
        <v>229</v>
      </c>
      <c r="H2871" t="s">
        <v>230</v>
      </c>
      <c r="I2871" t="s">
        <v>904</v>
      </c>
      <c r="J2871" t="s">
        <v>232</v>
      </c>
      <c r="K2871" t="s">
        <v>232</v>
      </c>
      <c r="L2871" t="s">
        <v>232</v>
      </c>
      <c r="M2871" t="s">
        <v>232</v>
      </c>
      <c r="N2871" t="s">
        <v>232</v>
      </c>
      <c r="O2871" t="s">
        <v>232</v>
      </c>
      <c r="P2871" t="s">
        <v>232</v>
      </c>
      <c r="Q2871" t="s">
        <v>232</v>
      </c>
      <c r="R2871" t="s">
        <v>232</v>
      </c>
      <c r="S2871" t="s">
        <v>232</v>
      </c>
      <c r="T2871" t="s">
        <v>232</v>
      </c>
      <c r="U2871">
        <v>-78.965000000000003</v>
      </c>
      <c r="V2871">
        <v>-64.385999999999996</v>
      </c>
      <c r="W2871">
        <v>-46.256999999999998</v>
      </c>
      <c r="X2871">
        <v>-41.649000000000001</v>
      </c>
      <c r="Y2871">
        <v>-56.115000000000002</v>
      </c>
      <c r="Z2871">
        <v>-55.823</v>
      </c>
      <c r="AA2871">
        <v>-47.762</v>
      </c>
      <c r="AB2871">
        <v>-42.555999999999997</v>
      </c>
      <c r="AC2871">
        <v>-29.35</v>
      </c>
      <c r="AD2871">
        <v>-45.256</v>
      </c>
      <c r="AE2871">
        <v>-72.787000000000006</v>
      </c>
      <c r="AF2871">
        <v>-78.724999999999994</v>
      </c>
      <c r="AG2871">
        <v>-68.486000000000004</v>
      </c>
      <c r="AH2871">
        <v>-64.878</v>
      </c>
      <c r="AI2871">
        <v>-52.235999999999997</v>
      </c>
      <c r="AJ2871">
        <v>-44.625999999999998</v>
      </c>
      <c r="AK2871">
        <v>-23.367999999999999</v>
      </c>
      <c r="AL2871">
        <v>-23.12</v>
      </c>
      <c r="AM2871">
        <v>-28.449000000000002</v>
      </c>
      <c r="AN2871">
        <v>-62.561</v>
      </c>
      <c r="AO2871">
        <v>-35.956000000000003</v>
      </c>
      <c r="AP2871">
        <v>-4.0419999999999998</v>
      </c>
      <c r="AQ2871">
        <v>4.3730000000000002</v>
      </c>
      <c r="AR2871">
        <v>26.262</v>
      </c>
      <c r="AS2871">
        <v>23.199000000000002</v>
      </c>
      <c r="AT2871">
        <v>29.913</v>
      </c>
      <c r="AU2871">
        <v>28.942</v>
      </c>
      <c r="AV2871">
        <v>43.201000000000001</v>
      </c>
      <c r="AW2871">
        <v>24.356999999999999</v>
      </c>
      <c r="AX2871">
        <v>22.988</v>
      </c>
      <c r="AY2871">
        <v>14.346</v>
      </c>
      <c r="AZ2871">
        <v>18.370999999999999</v>
      </c>
      <c r="BA2871">
        <v>23.242999999999999</v>
      </c>
      <c r="BB2871">
        <v>30.992999999999999</v>
      </c>
      <c r="BC2871">
        <v>2018</v>
      </c>
    </row>
    <row r="2872" spans="1:55" x14ac:dyDescent="0.25">
      <c r="A2872">
        <v>134</v>
      </c>
      <c r="B2872" t="s">
        <v>897</v>
      </c>
      <c r="C2872" t="s">
        <v>346</v>
      </c>
      <c r="D2872" t="s">
        <v>898</v>
      </c>
      <c r="E2872" t="s">
        <v>344</v>
      </c>
      <c r="F2872" t="s">
        <v>345</v>
      </c>
      <c r="G2872" t="s">
        <v>270</v>
      </c>
      <c r="I2872" t="s">
        <v>397</v>
      </c>
      <c r="J2872" t="s">
        <v>232</v>
      </c>
      <c r="K2872" t="s">
        <v>232</v>
      </c>
      <c r="L2872" t="s">
        <v>232</v>
      </c>
      <c r="M2872" t="s">
        <v>232</v>
      </c>
      <c r="N2872" t="s">
        <v>232</v>
      </c>
      <c r="O2872" t="s">
        <v>232</v>
      </c>
      <c r="P2872" t="s">
        <v>232</v>
      </c>
      <c r="Q2872" t="s">
        <v>232</v>
      </c>
      <c r="R2872" t="s">
        <v>232</v>
      </c>
      <c r="S2872" t="s">
        <v>232</v>
      </c>
      <c r="T2872" t="s">
        <v>232</v>
      </c>
      <c r="U2872">
        <v>-5.16</v>
      </c>
      <c r="V2872">
        <v>-3.9</v>
      </c>
      <c r="W2872">
        <v>-2.6320000000000001</v>
      </c>
      <c r="X2872">
        <v>-2.2709999999999999</v>
      </c>
      <c r="Y2872">
        <v>-2.9470000000000001</v>
      </c>
      <c r="Z2872">
        <v>-2.8660000000000001</v>
      </c>
      <c r="AA2872">
        <v>-2.4060000000000001</v>
      </c>
      <c r="AB2872">
        <v>-2.097</v>
      </c>
      <c r="AC2872">
        <v>-1.42</v>
      </c>
      <c r="AD2872">
        <v>-2.165</v>
      </c>
      <c r="AE2872">
        <v>-3.3879999999999999</v>
      </c>
      <c r="AF2872">
        <v>-3.5720000000000001</v>
      </c>
      <c r="AG2872">
        <v>-3.0379999999999998</v>
      </c>
      <c r="AH2872">
        <v>-2.8149999999999999</v>
      </c>
      <c r="AI2872">
        <v>-2.226</v>
      </c>
      <c r="AJ2872">
        <v>-1.871</v>
      </c>
      <c r="AK2872">
        <v>-0.95199999999999996</v>
      </c>
      <c r="AL2872">
        <v>-0.92500000000000004</v>
      </c>
      <c r="AM2872">
        <v>-1.1140000000000001</v>
      </c>
      <c r="AN2872">
        <v>-2.4060000000000001</v>
      </c>
      <c r="AO2872">
        <v>-1.35</v>
      </c>
      <c r="AP2872">
        <v>-0.14699999999999999</v>
      </c>
      <c r="AQ2872">
        <v>0.154</v>
      </c>
      <c r="AR2872">
        <v>0.89600000000000002</v>
      </c>
      <c r="AS2872">
        <v>0.76400000000000001</v>
      </c>
      <c r="AT2872">
        <v>0.95199999999999996</v>
      </c>
      <c r="AU2872">
        <v>0.89200000000000002</v>
      </c>
      <c r="AV2872">
        <v>1.29</v>
      </c>
      <c r="AW2872">
        <v>0.70799999999999996</v>
      </c>
      <c r="AX2872">
        <v>0.64500000000000002</v>
      </c>
      <c r="AY2872">
        <v>0.38800000000000001</v>
      </c>
      <c r="AZ2872">
        <v>0.47899999999999998</v>
      </c>
      <c r="BA2872">
        <v>0.58299999999999996</v>
      </c>
      <c r="BB2872">
        <v>0.749</v>
      </c>
      <c r="BC2872">
        <v>2018</v>
      </c>
    </row>
    <row r="2873" spans="1:55" x14ac:dyDescent="0.25">
      <c r="A2873">
        <v>134</v>
      </c>
      <c r="B2873" t="s">
        <v>897</v>
      </c>
      <c r="C2873" t="s">
        <v>347</v>
      </c>
      <c r="D2873" t="s">
        <v>898</v>
      </c>
      <c r="E2873" t="s">
        <v>348</v>
      </c>
      <c r="F2873" t="s">
        <v>349</v>
      </c>
      <c r="G2873" t="s">
        <v>229</v>
      </c>
      <c r="H2873" t="s">
        <v>230</v>
      </c>
      <c r="I2873" t="s">
        <v>904</v>
      </c>
      <c r="J2873" t="s">
        <v>232</v>
      </c>
      <c r="K2873" t="s">
        <v>232</v>
      </c>
      <c r="L2873" t="s">
        <v>232</v>
      </c>
      <c r="M2873" t="s">
        <v>232</v>
      </c>
      <c r="N2873" t="s">
        <v>232</v>
      </c>
      <c r="O2873" t="s">
        <v>232</v>
      </c>
      <c r="P2873" t="s">
        <v>232</v>
      </c>
      <c r="Q2873" t="s">
        <v>232</v>
      </c>
      <c r="R2873" t="s">
        <v>232</v>
      </c>
      <c r="S2873" t="s">
        <v>232</v>
      </c>
      <c r="T2873" t="s">
        <v>232</v>
      </c>
      <c r="U2873">
        <v>-15.917999999999999</v>
      </c>
      <c r="V2873">
        <v>1.4E-2</v>
      </c>
      <c r="W2873">
        <v>-7.4029999999999996</v>
      </c>
      <c r="X2873">
        <v>5.6479999999999997</v>
      </c>
      <c r="Y2873">
        <v>-121.045</v>
      </c>
      <c r="Z2873">
        <v>-9.9830000000000005</v>
      </c>
      <c r="AA2873">
        <v>0.67200000000000004</v>
      </c>
      <c r="AB2873">
        <v>9.4160000000000004</v>
      </c>
      <c r="AC2873">
        <v>21.452000000000002</v>
      </c>
      <c r="AD2873">
        <v>76.272999999999996</v>
      </c>
      <c r="AE2873">
        <v>-10.948</v>
      </c>
      <c r="AF2873">
        <v>-29.323</v>
      </c>
      <c r="AG2873">
        <v>-34.204999999999998</v>
      </c>
      <c r="AH2873">
        <v>-27.446999999999999</v>
      </c>
      <c r="AI2873">
        <v>-21.984000000000002</v>
      </c>
      <c r="AJ2873">
        <v>16.244</v>
      </c>
      <c r="AK2873">
        <v>65.070999999999998</v>
      </c>
      <c r="AL2873">
        <v>55.665999999999997</v>
      </c>
      <c r="AM2873">
        <v>-20.815000000000001</v>
      </c>
      <c r="AN2873">
        <v>-53.238</v>
      </c>
      <c r="AO2873">
        <v>29.11</v>
      </c>
      <c r="AP2873">
        <v>49.509</v>
      </c>
      <c r="AQ2873">
        <v>40.923999999999999</v>
      </c>
      <c r="AR2873">
        <v>52.859000000000002</v>
      </c>
      <c r="AS2873">
        <v>56.712000000000003</v>
      </c>
      <c r="AT2873">
        <v>58.021000000000001</v>
      </c>
      <c r="AU2873">
        <v>60.786999999999999</v>
      </c>
      <c r="AV2873">
        <v>81.159000000000006</v>
      </c>
      <c r="AW2873">
        <v>60.97</v>
      </c>
      <c r="AX2873">
        <v>57.383000000000003</v>
      </c>
      <c r="AY2873">
        <v>49.152000000000001</v>
      </c>
      <c r="AZ2873">
        <v>49.045999999999999</v>
      </c>
      <c r="BA2873">
        <v>49.027999999999999</v>
      </c>
      <c r="BB2873">
        <v>50.01</v>
      </c>
      <c r="BC2873">
        <v>2018</v>
      </c>
    </row>
    <row r="2874" spans="1:55" x14ac:dyDescent="0.25">
      <c r="A2874">
        <v>134</v>
      </c>
      <c r="B2874" t="s">
        <v>897</v>
      </c>
      <c r="C2874" t="s">
        <v>350</v>
      </c>
      <c r="D2874" t="s">
        <v>898</v>
      </c>
      <c r="E2874" t="s">
        <v>348</v>
      </c>
      <c r="F2874" t="s">
        <v>349</v>
      </c>
      <c r="G2874" t="s">
        <v>282</v>
      </c>
      <c r="I2874" t="s">
        <v>351</v>
      </c>
      <c r="J2874" t="s">
        <v>232</v>
      </c>
      <c r="K2874" t="s">
        <v>232</v>
      </c>
      <c r="L2874" t="s">
        <v>232</v>
      </c>
      <c r="M2874" t="s">
        <v>232</v>
      </c>
      <c r="N2874" t="s">
        <v>232</v>
      </c>
      <c r="O2874" t="s">
        <v>232</v>
      </c>
      <c r="P2874" t="s">
        <v>232</v>
      </c>
      <c r="Q2874" t="s">
        <v>232</v>
      </c>
      <c r="R2874" t="s">
        <v>232</v>
      </c>
      <c r="S2874" t="s">
        <v>232</v>
      </c>
      <c r="T2874" t="s">
        <v>232</v>
      </c>
      <c r="U2874">
        <v>-1.008</v>
      </c>
      <c r="V2874">
        <v>1E-3</v>
      </c>
      <c r="W2874">
        <v>-0.42299999999999999</v>
      </c>
      <c r="X2874">
        <v>0.309</v>
      </c>
      <c r="Y2874">
        <v>-6.375</v>
      </c>
      <c r="Z2874">
        <v>-0.51800000000000002</v>
      </c>
      <c r="AA2874">
        <v>3.4000000000000002E-2</v>
      </c>
      <c r="AB2874">
        <v>0.46700000000000003</v>
      </c>
      <c r="AC2874">
        <v>1.0389999999999999</v>
      </c>
      <c r="AD2874">
        <v>3.6040000000000001</v>
      </c>
      <c r="AE2874">
        <v>-0.502</v>
      </c>
      <c r="AF2874">
        <v>-1.327</v>
      </c>
      <c r="AG2874">
        <v>-1.5409999999999999</v>
      </c>
      <c r="AH2874">
        <v>-1.2090000000000001</v>
      </c>
      <c r="AI2874">
        <v>-0.95499999999999996</v>
      </c>
      <c r="AJ2874">
        <v>0.67900000000000005</v>
      </c>
      <c r="AK2874">
        <v>2.589</v>
      </c>
      <c r="AL2874">
        <v>2.173</v>
      </c>
      <c r="AM2874">
        <v>-0.84599999999999997</v>
      </c>
      <c r="AN2874">
        <v>-2.0630000000000002</v>
      </c>
      <c r="AO2874">
        <v>1.077</v>
      </c>
      <c r="AP2874">
        <v>1.7949999999999999</v>
      </c>
      <c r="AQ2874">
        <v>1.448</v>
      </c>
      <c r="AR2874">
        <v>1.7989999999999999</v>
      </c>
      <c r="AS2874">
        <v>1.86</v>
      </c>
      <c r="AT2874">
        <v>1.8360000000000001</v>
      </c>
      <c r="AU2874">
        <v>1.855</v>
      </c>
      <c r="AV2874">
        <v>2.3969999999999998</v>
      </c>
      <c r="AW2874">
        <v>1.7589999999999999</v>
      </c>
      <c r="AX2874">
        <v>1.5960000000000001</v>
      </c>
      <c r="AY2874">
        <v>1.3180000000000001</v>
      </c>
      <c r="AZ2874">
        <v>1.2669999999999999</v>
      </c>
      <c r="BA2874">
        <v>1.222</v>
      </c>
      <c r="BB2874">
        <v>1.204</v>
      </c>
      <c r="BC2874">
        <v>2018</v>
      </c>
    </row>
    <row r="2875" spans="1:55" x14ac:dyDescent="0.25">
      <c r="A2875">
        <v>134</v>
      </c>
      <c r="B2875" t="s">
        <v>897</v>
      </c>
      <c r="C2875" t="s">
        <v>352</v>
      </c>
      <c r="D2875" t="s">
        <v>898</v>
      </c>
      <c r="E2875" t="s">
        <v>353</v>
      </c>
      <c r="F2875" t="s">
        <v>354</v>
      </c>
      <c r="G2875" t="s">
        <v>229</v>
      </c>
      <c r="H2875" t="s">
        <v>230</v>
      </c>
      <c r="I2875" t="s">
        <v>904</v>
      </c>
      <c r="J2875" t="s">
        <v>232</v>
      </c>
      <c r="K2875" t="s">
        <v>232</v>
      </c>
      <c r="L2875" t="s">
        <v>232</v>
      </c>
      <c r="M2875" t="s">
        <v>232</v>
      </c>
      <c r="N2875" t="s">
        <v>232</v>
      </c>
      <c r="O2875" t="s">
        <v>232</v>
      </c>
      <c r="P2875" t="s">
        <v>232</v>
      </c>
      <c r="Q2875" t="s">
        <v>232</v>
      </c>
      <c r="R2875" t="s">
        <v>232</v>
      </c>
      <c r="S2875" t="s">
        <v>232</v>
      </c>
      <c r="T2875" t="s">
        <v>232</v>
      </c>
      <c r="U2875" t="s">
        <v>232</v>
      </c>
      <c r="V2875" t="s">
        <v>232</v>
      </c>
      <c r="W2875" t="s">
        <v>232</v>
      </c>
      <c r="X2875" t="s">
        <v>232</v>
      </c>
      <c r="Y2875">
        <v>784.49</v>
      </c>
      <c r="Z2875">
        <v>851.59900000000005</v>
      </c>
      <c r="AA2875">
        <v>893.19299999999998</v>
      </c>
      <c r="AB2875">
        <v>949.47799999999995</v>
      </c>
      <c r="AC2875">
        <v>986.46900000000005</v>
      </c>
      <c r="AD2875">
        <v>943.36500000000001</v>
      </c>
      <c r="AE2875">
        <v>998.00300000000004</v>
      </c>
      <c r="AF2875" s="52">
        <v>1064.82</v>
      </c>
      <c r="AG2875" s="52">
        <v>1154.6199999999999</v>
      </c>
      <c r="AH2875" s="52">
        <v>1237.6300000000001</v>
      </c>
      <c r="AI2875" s="52">
        <v>1309.78</v>
      </c>
      <c r="AJ2875" s="52">
        <v>1336.13</v>
      </c>
      <c r="AK2875" s="52">
        <v>1329.29</v>
      </c>
      <c r="AL2875" s="52">
        <v>1347.58</v>
      </c>
      <c r="AM2875" s="52">
        <v>1461.89</v>
      </c>
      <c r="AN2875" s="52">
        <v>1571.59</v>
      </c>
      <c r="AO2875" s="52">
        <v>1600.87</v>
      </c>
      <c r="AP2875" s="52">
        <v>1612.2</v>
      </c>
      <c r="AQ2875" s="52">
        <v>1624.65</v>
      </c>
      <c r="AR2875" s="52">
        <v>1587.37</v>
      </c>
      <c r="AS2875" s="52">
        <v>1555.29</v>
      </c>
      <c r="AT2875" s="52">
        <v>1521.9</v>
      </c>
      <c r="AU2875" s="52">
        <v>1457.9</v>
      </c>
      <c r="AV2875" s="52">
        <v>1388.39</v>
      </c>
      <c r="AW2875" s="52">
        <v>1338.61</v>
      </c>
      <c r="AX2875" s="52">
        <v>1300.67</v>
      </c>
      <c r="AY2875" s="52">
        <v>1270.78</v>
      </c>
      <c r="AZ2875" s="52">
        <v>1241.1099999999999</v>
      </c>
      <c r="BA2875" s="52">
        <v>1211.8800000000001</v>
      </c>
      <c r="BB2875" s="52">
        <v>1180.8800000000001</v>
      </c>
      <c r="BC2875">
        <v>2018</v>
      </c>
    </row>
    <row r="2876" spans="1:55" x14ac:dyDescent="0.25">
      <c r="A2876">
        <v>134</v>
      </c>
      <c r="B2876" t="s">
        <v>897</v>
      </c>
      <c r="C2876" t="s">
        <v>355</v>
      </c>
      <c r="D2876" t="s">
        <v>898</v>
      </c>
      <c r="E2876" t="s">
        <v>353</v>
      </c>
      <c r="F2876" t="s">
        <v>354</v>
      </c>
      <c r="G2876" t="s">
        <v>282</v>
      </c>
      <c r="I2876" t="s">
        <v>379</v>
      </c>
      <c r="J2876" t="s">
        <v>232</v>
      </c>
      <c r="K2876" t="s">
        <v>232</v>
      </c>
      <c r="L2876" t="s">
        <v>232</v>
      </c>
      <c r="M2876" t="s">
        <v>232</v>
      </c>
      <c r="N2876" t="s">
        <v>232</v>
      </c>
      <c r="O2876" t="s">
        <v>232</v>
      </c>
      <c r="P2876" t="s">
        <v>232</v>
      </c>
      <c r="Q2876" t="s">
        <v>232</v>
      </c>
      <c r="R2876" t="s">
        <v>232</v>
      </c>
      <c r="S2876" t="s">
        <v>232</v>
      </c>
      <c r="T2876" t="s">
        <v>232</v>
      </c>
      <c r="U2876" t="s">
        <v>232</v>
      </c>
      <c r="V2876" t="s">
        <v>232</v>
      </c>
      <c r="W2876" t="s">
        <v>232</v>
      </c>
      <c r="X2876" t="s">
        <v>232</v>
      </c>
      <c r="Y2876">
        <v>41.313000000000002</v>
      </c>
      <c r="Z2876">
        <v>44.209000000000003</v>
      </c>
      <c r="AA2876">
        <v>45.406999999999996</v>
      </c>
      <c r="AB2876">
        <v>47.045000000000002</v>
      </c>
      <c r="AC2876">
        <v>47.774000000000001</v>
      </c>
      <c r="AD2876">
        <v>44.572000000000003</v>
      </c>
      <c r="AE2876">
        <v>45.783000000000001</v>
      </c>
      <c r="AF2876">
        <v>48.198</v>
      </c>
      <c r="AG2876">
        <v>52.008000000000003</v>
      </c>
      <c r="AH2876">
        <v>54.506</v>
      </c>
      <c r="AI2876">
        <v>56.926000000000002</v>
      </c>
      <c r="AJ2876">
        <v>55.829000000000001</v>
      </c>
      <c r="AK2876">
        <v>52.892000000000003</v>
      </c>
      <c r="AL2876">
        <v>52.603999999999999</v>
      </c>
      <c r="AM2876">
        <v>59.418999999999997</v>
      </c>
      <c r="AN2876">
        <v>60.912999999999997</v>
      </c>
      <c r="AO2876">
        <v>59.222999999999999</v>
      </c>
      <c r="AP2876">
        <v>58.45</v>
      </c>
      <c r="AQ2876">
        <v>57.484999999999999</v>
      </c>
      <c r="AR2876">
        <v>54.018000000000001</v>
      </c>
      <c r="AS2876">
        <v>51.012</v>
      </c>
      <c r="AT2876">
        <v>48.164999999999999</v>
      </c>
      <c r="AU2876">
        <v>44.484000000000002</v>
      </c>
      <c r="AV2876">
        <v>41.003999999999998</v>
      </c>
      <c r="AW2876">
        <v>38.618000000000002</v>
      </c>
      <c r="AX2876">
        <v>36.165999999999997</v>
      </c>
      <c r="AY2876">
        <v>34.075000000000003</v>
      </c>
      <c r="AZ2876">
        <v>32.073999999999998</v>
      </c>
      <c r="BA2876">
        <v>30.202000000000002</v>
      </c>
      <c r="BB2876">
        <v>28.422000000000001</v>
      </c>
      <c r="BC2876">
        <v>2018</v>
      </c>
    </row>
    <row r="2877" spans="1:55" x14ac:dyDescent="0.25">
      <c r="A2877">
        <v>134</v>
      </c>
      <c r="B2877" t="s">
        <v>897</v>
      </c>
      <c r="C2877" t="s">
        <v>356</v>
      </c>
      <c r="D2877" t="s">
        <v>898</v>
      </c>
      <c r="E2877" t="s">
        <v>357</v>
      </c>
      <c r="F2877" t="s">
        <v>358</v>
      </c>
      <c r="G2877" t="s">
        <v>229</v>
      </c>
      <c r="H2877" t="s">
        <v>230</v>
      </c>
      <c r="I2877" t="s">
        <v>904</v>
      </c>
      <c r="J2877" t="s">
        <v>232</v>
      </c>
      <c r="K2877" t="s">
        <v>232</v>
      </c>
      <c r="L2877" t="s">
        <v>232</v>
      </c>
      <c r="M2877" t="s">
        <v>232</v>
      </c>
      <c r="N2877" t="s">
        <v>232</v>
      </c>
      <c r="O2877" t="s">
        <v>232</v>
      </c>
      <c r="P2877" t="s">
        <v>232</v>
      </c>
      <c r="Q2877" t="s">
        <v>232</v>
      </c>
      <c r="R2877" t="s">
        <v>232</v>
      </c>
      <c r="S2877" t="s">
        <v>232</v>
      </c>
      <c r="T2877" t="s">
        <v>232</v>
      </c>
      <c r="U2877">
        <v>618.21699999999998</v>
      </c>
      <c r="V2877">
        <v>705.56700000000001</v>
      </c>
      <c r="W2877">
        <v>789.57</v>
      </c>
      <c r="X2877">
        <v>869.71400000000006</v>
      </c>
      <c r="Y2877" s="52">
        <v>1040.19</v>
      </c>
      <c r="Z2877" s="52">
        <v>1110.44</v>
      </c>
      <c r="AA2877" s="52">
        <v>1154.46</v>
      </c>
      <c r="AB2877" s="52">
        <v>1199.28</v>
      </c>
      <c r="AC2877" s="52">
        <v>1238.57</v>
      </c>
      <c r="AD2877" s="52">
        <v>1245.79</v>
      </c>
      <c r="AE2877" s="52">
        <v>1258.75</v>
      </c>
      <c r="AF2877" s="52">
        <v>1312.45</v>
      </c>
      <c r="AG2877" s="52">
        <v>1400.26</v>
      </c>
      <c r="AH2877" s="52">
        <v>1470.59</v>
      </c>
      <c r="AI2877" s="52">
        <v>1541.4</v>
      </c>
      <c r="AJ2877" s="52">
        <v>1591.33</v>
      </c>
      <c r="AK2877" s="52">
        <v>1600.02</v>
      </c>
      <c r="AL2877" s="52">
        <v>1669.04</v>
      </c>
      <c r="AM2877" s="52">
        <v>1785.68</v>
      </c>
      <c r="AN2877" s="52">
        <v>2088.7199999999998</v>
      </c>
      <c r="AO2877" s="52">
        <v>2125.34</v>
      </c>
      <c r="AP2877" s="52">
        <v>2202.86</v>
      </c>
      <c r="AQ2877" s="52">
        <v>2188.13</v>
      </c>
      <c r="AR2877" s="52">
        <v>2189.5700000000002</v>
      </c>
      <c r="AS2877" s="52">
        <v>2159.75</v>
      </c>
      <c r="AT2877" s="52">
        <v>2143.9</v>
      </c>
      <c r="AU2877" s="52">
        <v>2092.7800000000002</v>
      </c>
      <c r="AV2877" s="52">
        <v>2023.27</v>
      </c>
      <c r="AW2877" s="52">
        <v>1973.49</v>
      </c>
      <c r="AX2877" s="52">
        <v>1935.55</v>
      </c>
      <c r="AY2877" s="52">
        <v>1905.66</v>
      </c>
      <c r="AZ2877" s="52">
        <v>1875.99</v>
      </c>
      <c r="BA2877" s="52">
        <v>1846.76</v>
      </c>
      <c r="BB2877" s="52">
        <v>1815.76</v>
      </c>
      <c r="BC2877">
        <v>2018</v>
      </c>
    </row>
    <row r="2878" spans="1:55" x14ac:dyDescent="0.25">
      <c r="A2878">
        <v>134</v>
      </c>
      <c r="B2878" t="s">
        <v>897</v>
      </c>
      <c r="C2878" t="s">
        <v>359</v>
      </c>
      <c r="D2878" t="s">
        <v>898</v>
      </c>
      <c r="E2878" t="s">
        <v>357</v>
      </c>
      <c r="F2878" t="s">
        <v>358</v>
      </c>
      <c r="G2878" t="s">
        <v>282</v>
      </c>
      <c r="I2878" t="s">
        <v>360</v>
      </c>
      <c r="J2878" t="s">
        <v>232</v>
      </c>
      <c r="K2878" t="s">
        <v>232</v>
      </c>
      <c r="L2878" t="s">
        <v>232</v>
      </c>
      <c r="M2878" t="s">
        <v>232</v>
      </c>
      <c r="N2878" t="s">
        <v>232</v>
      </c>
      <c r="O2878" t="s">
        <v>232</v>
      </c>
      <c r="P2878" t="s">
        <v>232</v>
      </c>
      <c r="Q2878" t="s">
        <v>232</v>
      </c>
      <c r="R2878" t="s">
        <v>232</v>
      </c>
      <c r="S2878" t="s">
        <v>232</v>
      </c>
      <c r="T2878" t="s">
        <v>232</v>
      </c>
      <c r="U2878">
        <v>39.133000000000003</v>
      </c>
      <c r="V2878">
        <v>41.619</v>
      </c>
      <c r="W2878">
        <v>45.155999999999999</v>
      </c>
      <c r="X2878">
        <v>47.518000000000001</v>
      </c>
      <c r="Y2878">
        <v>54.779000000000003</v>
      </c>
      <c r="Z2878">
        <v>57.646000000000001</v>
      </c>
      <c r="AA2878">
        <v>58.689</v>
      </c>
      <c r="AB2878">
        <v>59.423000000000002</v>
      </c>
      <c r="AC2878">
        <v>59.982999999999997</v>
      </c>
      <c r="AD2878">
        <v>58.860999999999997</v>
      </c>
      <c r="AE2878">
        <v>57.744999999999997</v>
      </c>
      <c r="AF2878">
        <v>59.405999999999999</v>
      </c>
      <c r="AG2878">
        <v>63.073</v>
      </c>
      <c r="AH2878">
        <v>64.766000000000005</v>
      </c>
      <c r="AI2878">
        <v>66.992000000000004</v>
      </c>
      <c r="AJ2878">
        <v>66.492999999999995</v>
      </c>
      <c r="AK2878">
        <v>63.664000000000001</v>
      </c>
      <c r="AL2878">
        <v>65.152000000000001</v>
      </c>
      <c r="AM2878">
        <v>72.581000000000003</v>
      </c>
      <c r="AN2878">
        <v>80.956000000000003</v>
      </c>
      <c r="AO2878">
        <v>78.625</v>
      </c>
      <c r="AP2878">
        <v>79.864000000000004</v>
      </c>
      <c r="AQ2878">
        <v>77.421999999999997</v>
      </c>
      <c r="AR2878">
        <v>74.510999999999996</v>
      </c>
      <c r="AS2878">
        <v>70.837999999999994</v>
      </c>
      <c r="AT2878">
        <v>67.849999999999994</v>
      </c>
      <c r="AU2878">
        <v>63.856000000000002</v>
      </c>
      <c r="AV2878">
        <v>59.753999999999998</v>
      </c>
      <c r="AW2878">
        <v>56.933999999999997</v>
      </c>
      <c r="AX2878">
        <v>53.819000000000003</v>
      </c>
      <c r="AY2878">
        <v>51.098999999999997</v>
      </c>
      <c r="AZ2878">
        <v>48.481000000000002</v>
      </c>
      <c r="BA2878">
        <v>46.024000000000001</v>
      </c>
      <c r="BB2878">
        <v>43.701999999999998</v>
      </c>
      <c r="BC2878">
        <v>2018</v>
      </c>
    </row>
    <row r="2879" spans="1:55" x14ac:dyDescent="0.25">
      <c r="A2879">
        <v>134</v>
      </c>
      <c r="B2879" t="s">
        <v>897</v>
      </c>
      <c r="C2879" t="s">
        <v>361</v>
      </c>
      <c r="D2879" t="s">
        <v>898</v>
      </c>
      <c r="E2879" t="s">
        <v>362</v>
      </c>
      <c r="F2879" t="s">
        <v>363</v>
      </c>
      <c r="G2879" t="s">
        <v>229</v>
      </c>
      <c r="H2879" t="s">
        <v>230</v>
      </c>
      <c r="I2879" t="s">
        <v>904</v>
      </c>
      <c r="J2879">
        <v>789.17899999999997</v>
      </c>
      <c r="K2879">
        <v>823.76900000000001</v>
      </c>
      <c r="L2879">
        <v>856.3</v>
      </c>
      <c r="M2879">
        <v>897.89</v>
      </c>
      <c r="N2879">
        <v>941.95</v>
      </c>
      <c r="O2879">
        <v>983.43700000000001</v>
      </c>
      <c r="P2879" s="52">
        <v>1039.95</v>
      </c>
      <c r="Q2879" s="52">
        <v>1074.03</v>
      </c>
      <c r="R2879" s="52">
        <v>1130.8599999999999</v>
      </c>
      <c r="S2879" s="52">
        <v>1202.71</v>
      </c>
      <c r="T2879" s="52">
        <v>1312.45</v>
      </c>
      <c r="U2879" s="52">
        <v>1579.8</v>
      </c>
      <c r="V2879" s="52">
        <v>1695.32</v>
      </c>
      <c r="W2879" s="52">
        <v>1748.55</v>
      </c>
      <c r="X2879" s="52">
        <v>1830.29</v>
      </c>
      <c r="Y2879" s="52">
        <v>1898.88</v>
      </c>
      <c r="Z2879" s="52">
        <v>1926.32</v>
      </c>
      <c r="AA2879" s="52">
        <v>1967.09</v>
      </c>
      <c r="AB2879" s="52">
        <v>2018.23</v>
      </c>
      <c r="AC2879" s="52">
        <v>2064.88</v>
      </c>
      <c r="AD2879" s="52">
        <v>2116.48</v>
      </c>
      <c r="AE2879" s="52">
        <v>2179.85</v>
      </c>
      <c r="AF2879" s="52">
        <v>2209.29</v>
      </c>
      <c r="AG2879" s="52">
        <v>2220.08</v>
      </c>
      <c r="AH2879" s="52">
        <v>2270.62</v>
      </c>
      <c r="AI2879" s="52">
        <v>2300.86</v>
      </c>
      <c r="AJ2879" s="52">
        <v>2393.25</v>
      </c>
      <c r="AK2879" s="52">
        <v>2513.23</v>
      </c>
      <c r="AL2879" s="52">
        <v>2561.7399999999998</v>
      </c>
      <c r="AM2879" s="52">
        <v>2460.2800000000002</v>
      </c>
      <c r="AN2879" s="52">
        <v>2580.06</v>
      </c>
      <c r="AO2879" s="52">
        <v>2703.12</v>
      </c>
      <c r="AP2879" s="52">
        <v>2758.26</v>
      </c>
      <c r="AQ2879" s="52">
        <v>2826.24</v>
      </c>
      <c r="AR2879" s="52">
        <v>2938.59</v>
      </c>
      <c r="AS2879" s="52">
        <v>3048.86</v>
      </c>
      <c r="AT2879" s="52">
        <v>3159.75</v>
      </c>
      <c r="AU2879" s="52">
        <v>3277.34</v>
      </c>
      <c r="AV2879" s="52">
        <v>3386</v>
      </c>
      <c r="AW2879" s="52">
        <v>3466.29</v>
      </c>
      <c r="AX2879" s="52">
        <v>3596.4</v>
      </c>
      <c r="AY2879" s="52">
        <v>3729.37</v>
      </c>
      <c r="AZ2879" s="52">
        <v>3869.55</v>
      </c>
      <c r="BA2879" s="52">
        <v>4012.61</v>
      </c>
      <c r="BB2879" s="52">
        <v>4154.84</v>
      </c>
      <c r="BC2879">
        <v>2018</v>
      </c>
    </row>
    <row r="2880" spans="1:55" x14ac:dyDescent="0.25">
      <c r="A2880">
        <v>134</v>
      </c>
      <c r="B2880" t="s">
        <v>897</v>
      </c>
      <c r="C2880" t="s">
        <v>364</v>
      </c>
      <c r="D2880" t="s">
        <v>898</v>
      </c>
      <c r="E2880" t="s">
        <v>365</v>
      </c>
      <c r="F2880" t="s">
        <v>366</v>
      </c>
      <c r="G2880" t="s">
        <v>242</v>
      </c>
      <c r="H2880" t="s">
        <v>230</v>
      </c>
      <c r="I2880" t="s">
        <v>905</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-26.66</v>
      </c>
      <c r="V2880">
        <v>-25.277999999999999</v>
      </c>
      <c r="W2880">
        <v>-21.48</v>
      </c>
      <c r="X2880">
        <v>-33.143000000000001</v>
      </c>
      <c r="Y2880">
        <v>-32.231999999999999</v>
      </c>
      <c r="Z2880">
        <v>-16.89</v>
      </c>
      <c r="AA2880">
        <v>-11.287000000000001</v>
      </c>
      <c r="AB2880">
        <v>-15.923</v>
      </c>
      <c r="AC2880">
        <v>-31.172000000000001</v>
      </c>
      <c r="AD2880">
        <v>-34.209000000000003</v>
      </c>
      <c r="AE2880">
        <v>-7.0839999999999996</v>
      </c>
      <c r="AF2880">
        <v>39.322000000000003</v>
      </c>
      <c r="AG2880">
        <v>35.441000000000003</v>
      </c>
      <c r="AH2880">
        <v>125.79</v>
      </c>
      <c r="AI2880">
        <v>131.702</v>
      </c>
      <c r="AJ2880">
        <v>170.71</v>
      </c>
      <c r="AK2880">
        <v>232.50899999999999</v>
      </c>
      <c r="AL2880">
        <v>210.923</v>
      </c>
      <c r="AM2880">
        <v>196.71</v>
      </c>
      <c r="AN2880">
        <v>192.25299999999999</v>
      </c>
      <c r="AO2880">
        <v>229.691</v>
      </c>
      <c r="AP2880">
        <v>248.874</v>
      </c>
      <c r="AQ2880">
        <v>252.471</v>
      </c>
      <c r="AR2880">
        <v>290.97000000000003</v>
      </c>
      <c r="AS2880">
        <v>301.15600000000001</v>
      </c>
      <c r="AT2880">
        <v>297.46899999999999</v>
      </c>
      <c r="AU2880">
        <v>294.96300000000002</v>
      </c>
      <c r="AV2880">
        <v>294.3</v>
      </c>
      <c r="AW2880">
        <v>279.58499999999998</v>
      </c>
      <c r="AX2880">
        <v>282.00200000000001</v>
      </c>
      <c r="AY2880">
        <v>280.95600000000002</v>
      </c>
      <c r="AZ2880">
        <v>288.702</v>
      </c>
      <c r="BA2880">
        <v>295.80900000000003</v>
      </c>
      <c r="BB2880">
        <v>305.67</v>
      </c>
      <c r="BC2880">
        <v>2018</v>
      </c>
    </row>
    <row r="2881" spans="1:55" x14ac:dyDescent="0.25">
      <c r="A2881">
        <v>134</v>
      </c>
      <c r="B2881" t="s">
        <v>897</v>
      </c>
      <c r="C2881" t="s">
        <v>368</v>
      </c>
      <c r="D2881" t="s">
        <v>898</v>
      </c>
      <c r="E2881" t="s">
        <v>365</v>
      </c>
      <c r="F2881" t="s">
        <v>366</v>
      </c>
      <c r="G2881" t="s">
        <v>282</v>
      </c>
      <c r="I2881" t="s">
        <v>369</v>
      </c>
      <c r="J2881">
        <v>-1.7889999999999999</v>
      </c>
      <c r="K2881">
        <v>-0.68600000000000005</v>
      </c>
      <c r="L2881">
        <v>0.86899999999999999</v>
      </c>
      <c r="M2881">
        <v>0.66900000000000004</v>
      </c>
      <c r="N2881">
        <v>1.429</v>
      </c>
      <c r="O2881">
        <v>2.6720000000000002</v>
      </c>
      <c r="P2881">
        <v>4.0389999999999997</v>
      </c>
      <c r="Q2881">
        <v>3.7229999999999999</v>
      </c>
      <c r="R2881">
        <v>4.3330000000000002</v>
      </c>
      <c r="S2881">
        <v>4.7069999999999999</v>
      </c>
      <c r="T2881">
        <v>3.1429999999999998</v>
      </c>
      <c r="U2881">
        <v>-1.427</v>
      </c>
      <c r="V2881">
        <v>-1.1879999999999999</v>
      </c>
      <c r="W2881">
        <v>-1.038</v>
      </c>
      <c r="X2881">
        <v>-1.4990000000000001</v>
      </c>
      <c r="Y2881">
        <v>-1.2430000000000001</v>
      </c>
      <c r="Z2881">
        <v>-0.67400000000000004</v>
      </c>
      <c r="AA2881">
        <v>-0.50800000000000001</v>
      </c>
      <c r="AB2881">
        <v>-0.70899999999999996</v>
      </c>
      <c r="AC2881">
        <v>-1.415</v>
      </c>
      <c r="AD2881">
        <v>-1.75</v>
      </c>
      <c r="AE2881">
        <v>-0.36299999999999999</v>
      </c>
      <c r="AF2881">
        <v>1.885</v>
      </c>
      <c r="AG2881">
        <v>1.4119999999999999</v>
      </c>
      <c r="AH2881">
        <v>4.4569999999999999</v>
      </c>
      <c r="AI2881">
        <v>4.5949999999999998</v>
      </c>
      <c r="AJ2881">
        <v>5.681</v>
      </c>
      <c r="AK2881">
        <v>6.75</v>
      </c>
      <c r="AL2881">
        <v>5.5949999999999998</v>
      </c>
      <c r="AM2881">
        <v>5.7409999999999997</v>
      </c>
      <c r="AN2881">
        <v>5.6159999999999997</v>
      </c>
      <c r="AO2881">
        <v>6.1070000000000002</v>
      </c>
      <c r="AP2881">
        <v>7.0190000000000001</v>
      </c>
      <c r="AQ2881">
        <v>6.726</v>
      </c>
      <c r="AR2881">
        <v>7.4509999999999996</v>
      </c>
      <c r="AS2881">
        <v>8.9019999999999992</v>
      </c>
      <c r="AT2881">
        <v>8.5069999999999997</v>
      </c>
      <c r="AU2881">
        <v>7.9710000000000001</v>
      </c>
      <c r="AV2881">
        <v>7.3570000000000002</v>
      </c>
      <c r="AW2881">
        <v>7.0529999999999999</v>
      </c>
      <c r="AX2881">
        <v>6.7839999999999998</v>
      </c>
      <c r="AY2881">
        <v>6.4809999999999999</v>
      </c>
      <c r="AZ2881">
        <v>6.3769999999999998</v>
      </c>
      <c r="BA2881">
        <v>6.2750000000000004</v>
      </c>
      <c r="BB2881">
        <v>6.2229999999999999</v>
      </c>
      <c r="BC2881">
        <v>2018</v>
      </c>
    </row>
    <row r="2882" spans="1:55" x14ac:dyDescent="0.25">
      <c r="A2882">
        <v>652</v>
      </c>
      <c r="B2882" t="s">
        <v>906</v>
      </c>
      <c r="C2882" t="s">
        <v>225</v>
      </c>
      <c r="D2882" t="s">
        <v>907</v>
      </c>
      <c r="E2882" t="s">
        <v>227</v>
      </c>
      <c r="F2882" t="s">
        <v>228</v>
      </c>
      <c r="G2882" t="s">
        <v>229</v>
      </c>
      <c r="H2882" t="s">
        <v>230</v>
      </c>
      <c r="I2882" t="s">
        <v>908</v>
      </c>
      <c r="J2882">
        <v>26.024000000000001</v>
      </c>
      <c r="K2882">
        <v>25.08</v>
      </c>
      <c r="L2882">
        <v>23.052</v>
      </c>
      <c r="M2882">
        <v>21.696999999999999</v>
      </c>
      <c r="N2882">
        <v>23.719000000000001</v>
      </c>
      <c r="O2882">
        <v>25.27</v>
      </c>
      <c r="P2882">
        <v>26.867000000000001</v>
      </c>
      <c r="Q2882">
        <v>28.654</v>
      </c>
      <c r="R2882">
        <v>30.423999999999999</v>
      </c>
      <c r="S2882">
        <v>31.734000000000002</v>
      </c>
      <c r="T2882">
        <v>32.837000000000003</v>
      </c>
      <c r="U2882">
        <v>34.387999999999998</v>
      </c>
      <c r="V2882">
        <v>35.802</v>
      </c>
      <c r="W2882">
        <v>37.442</v>
      </c>
      <c r="X2882">
        <v>38.731999999999999</v>
      </c>
      <c r="Y2882">
        <v>40.340000000000003</v>
      </c>
      <c r="Z2882">
        <v>42.264000000000003</v>
      </c>
      <c r="AA2882">
        <v>44.73</v>
      </c>
      <c r="AB2882">
        <v>46.94</v>
      </c>
      <c r="AC2882">
        <v>49.103000000000002</v>
      </c>
      <c r="AD2882">
        <v>50.933</v>
      </c>
      <c r="AE2882">
        <v>53.003999999999998</v>
      </c>
      <c r="AF2882">
        <v>55.457999999999998</v>
      </c>
      <c r="AG2882">
        <v>58.293999999999997</v>
      </c>
      <c r="AH2882">
        <v>61.482999999999997</v>
      </c>
      <c r="AI2882">
        <v>65.3</v>
      </c>
      <c r="AJ2882">
        <v>69.191999999999993</v>
      </c>
      <c r="AK2882">
        <v>71.965999999999994</v>
      </c>
      <c r="AL2882">
        <v>78.625</v>
      </c>
      <c r="AM2882">
        <v>82.947000000000003</v>
      </c>
      <c r="AN2882">
        <v>89.534999999999997</v>
      </c>
      <c r="AO2882">
        <v>105.12</v>
      </c>
      <c r="AP2882">
        <v>114.56100000000001</v>
      </c>
      <c r="AQ2882">
        <v>123.65</v>
      </c>
      <c r="AR2882">
        <v>127.233</v>
      </c>
      <c r="AS2882">
        <v>130.00399999999999</v>
      </c>
      <c r="AT2882">
        <v>134.48599999999999</v>
      </c>
      <c r="AU2882">
        <v>145.43799999999999</v>
      </c>
      <c r="AV2882">
        <v>153.64599999999999</v>
      </c>
      <c r="AW2882">
        <v>167.15199999999999</v>
      </c>
      <c r="AX2882">
        <v>176.90799999999999</v>
      </c>
      <c r="AY2882">
        <v>184.745</v>
      </c>
      <c r="AZ2882">
        <v>192.999</v>
      </c>
      <c r="BA2882">
        <v>202.679</v>
      </c>
      <c r="BB2882">
        <v>210.33699999999999</v>
      </c>
      <c r="BC2882">
        <v>2017</v>
      </c>
    </row>
    <row r="2883" spans="1:55" x14ac:dyDescent="0.25">
      <c r="A2883">
        <v>652</v>
      </c>
      <c r="B2883" t="s">
        <v>906</v>
      </c>
      <c r="C2883" t="s">
        <v>233</v>
      </c>
      <c r="D2883" t="s">
        <v>907</v>
      </c>
      <c r="E2883" t="s">
        <v>227</v>
      </c>
      <c r="F2883" t="s">
        <v>234</v>
      </c>
      <c r="G2883" t="s">
        <v>235</v>
      </c>
      <c r="I2883" t="s">
        <v>236</v>
      </c>
      <c r="J2883">
        <v>0.45300000000000001</v>
      </c>
      <c r="K2883">
        <v>-3.629</v>
      </c>
      <c r="L2883">
        <v>-8.0879999999999992</v>
      </c>
      <c r="M2883">
        <v>-5.8760000000000003</v>
      </c>
      <c r="N2883">
        <v>9.3179999999999996</v>
      </c>
      <c r="O2883">
        <v>6.5419999999999998</v>
      </c>
      <c r="P2883">
        <v>6.3179999999999996</v>
      </c>
      <c r="Q2883">
        <v>6.6509999999999998</v>
      </c>
      <c r="R2883">
        <v>6.1769999999999996</v>
      </c>
      <c r="S2883">
        <v>4.3079999999999998</v>
      </c>
      <c r="T2883">
        <v>3.476</v>
      </c>
      <c r="U2883">
        <v>4.7220000000000004</v>
      </c>
      <c r="V2883">
        <v>4.1130000000000004</v>
      </c>
      <c r="W2883">
        <v>4.5810000000000004</v>
      </c>
      <c r="X2883">
        <v>3.4449999999999998</v>
      </c>
      <c r="Y2883">
        <v>4.1509999999999998</v>
      </c>
      <c r="Z2883">
        <v>4.7709999999999999</v>
      </c>
      <c r="AA2883">
        <v>5.8339999999999996</v>
      </c>
      <c r="AB2883">
        <v>4.9420000000000002</v>
      </c>
      <c r="AC2883">
        <v>4.6079999999999997</v>
      </c>
      <c r="AD2883">
        <v>3.7269999999999999</v>
      </c>
      <c r="AE2883">
        <v>4.0659999999999998</v>
      </c>
      <c r="AF2883">
        <v>4.6310000000000002</v>
      </c>
      <c r="AG2883">
        <v>5.1139999999999999</v>
      </c>
      <c r="AH2883">
        <v>5.47</v>
      </c>
      <c r="AI2883">
        <v>6.2089999999999996</v>
      </c>
      <c r="AJ2883">
        <v>5.96</v>
      </c>
      <c r="AK2883">
        <v>4.008</v>
      </c>
      <c r="AL2883">
        <v>9.2530000000000001</v>
      </c>
      <c r="AM2883">
        <v>5.4960000000000004</v>
      </c>
      <c r="AN2883">
        <v>7.9420000000000002</v>
      </c>
      <c r="AO2883">
        <v>17.407</v>
      </c>
      <c r="AP2883">
        <v>8.9809999999999999</v>
      </c>
      <c r="AQ2883">
        <v>7.9340000000000002</v>
      </c>
      <c r="AR2883">
        <v>2.8969999999999998</v>
      </c>
      <c r="AS2883">
        <v>2.1779999999999999</v>
      </c>
      <c r="AT2883">
        <v>3.448</v>
      </c>
      <c r="AU2883">
        <v>8.1430000000000007</v>
      </c>
      <c r="AV2883">
        <v>5.6429999999999998</v>
      </c>
      <c r="AW2883">
        <v>8.7899999999999991</v>
      </c>
      <c r="AX2883">
        <v>5.8369999999999997</v>
      </c>
      <c r="AY2883">
        <v>4.43</v>
      </c>
      <c r="AZ2883">
        <v>4.468</v>
      </c>
      <c r="BA2883">
        <v>5.016</v>
      </c>
      <c r="BB2883">
        <v>3.778</v>
      </c>
      <c r="BC2883">
        <v>2017</v>
      </c>
    </row>
    <row r="2884" spans="1:55" x14ac:dyDescent="0.25">
      <c r="A2884">
        <v>652</v>
      </c>
      <c r="B2884" t="s">
        <v>906</v>
      </c>
      <c r="C2884" t="s">
        <v>237</v>
      </c>
      <c r="D2884" t="s">
        <v>907</v>
      </c>
      <c r="E2884" t="s">
        <v>238</v>
      </c>
      <c r="F2884" t="s">
        <v>239</v>
      </c>
      <c r="G2884" t="s">
        <v>229</v>
      </c>
      <c r="H2884" t="s">
        <v>230</v>
      </c>
      <c r="I2884" t="s">
        <v>908</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4.734</v>
      </c>
      <c r="AD2884">
        <v>6.2480000000000002</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81.102999999999994</v>
      </c>
      <c r="AP2884">
        <v>101.471</v>
      </c>
      <c r="AQ2884">
        <v>123.65</v>
      </c>
      <c r="AR2884">
        <v>155.43299999999999</v>
      </c>
      <c r="AS2884">
        <v>180.399</v>
      </c>
      <c r="AT2884">
        <v>215.077</v>
      </c>
      <c r="AU2884">
        <v>256.67099999999999</v>
      </c>
      <c r="AV2884">
        <v>299.09899999999999</v>
      </c>
      <c r="AW2884">
        <v>347.23899999999998</v>
      </c>
      <c r="AX2884">
        <v>399.17500000000001</v>
      </c>
      <c r="AY2884">
        <v>454.16300000000001</v>
      </c>
      <c r="AZ2884">
        <v>516.93499999999995</v>
      </c>
      <c r="BA2884">
        <v>589.57299999999998</v>
      </c>
      <c r="BB2884">
        <v>669.67899999999997</v>
      </c>
      <c r="BC2884">
        <v>2017</v>
      </c>
    </row>
    <row r="2885" spans="1:55" x14ac:dyDescent="0.25">
      <c r="A2885">
        <v>652</v>
      </c>
      <c r="B2885" t="s">
        <v>906</v>
      </c>
      <c r="C2885" t="s">
        <v>240</v>
      </c>
      <c r="D2885" t="s">
        <v>907</v>
      </c>
      <c r="E2885" t="s">
        <v>238</v>
      </c>
      <c r="F2885" t="s">
        <v>241</v>
      </c>
      <c r="G2885" t="s">
        <v>242</v>
      </c>
      <c r="H2885" t="s">
        <v>230</v>
      </c>
      <c r="I2885" t="s">
        <v>243</v>
      </c>
      <c r="J2885">
        <v>38.219000000000001</v>
      </c>
      <c r="K2885">
        <v>61.792000000000002</v>
      </c>
      <c r="L2885">
        <v>72.037000000000006</v>
      </c>
      <c r="M2885">
        <v>48.515000000000001</v>
      </c>
      <c r="N2885">
        <v>17.332000000000001</v>
      </c>
      <c r="O2885">
        <v>15.379</v>
      </c>
      <c r="P2885">
        <v>14.228</v>
      </c>
      <c r="Q2885">
        <v>11.932</v>
      </c>
      <c r="R2885">
        <v>12.678000000000001</v>
      </c>
      <c r="S2885">
        <v>12.897</v>
      </c>
      <c r="T2885">
        <v>14.898</v>
      </c>
      <c r="U2885">
        <v>16.672999999999998</v>
      </c>
      <c r="V2885">
        <v>16.484000000000002</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20.242999999999999</v>
      </c>
      <c r="AI2885">
        <v>24.521000000000001</v>
      </c>
      <c r="AJ2885">
        <v>28.785</v>
      </c>
      <c r="AK2885">
        <v>33.941000000000003</v>
      </c>
      <c r="AL2885">
        <v>38.412999999999997</v>
      </c>
      <c r="AM2885">
        <v>34.253999999999998</v>
      </c>
      <c r="AN2885">
        <v>43.042999999999999</v>
      </c>
      <c r="AO2885">
        <v>53.645000000000003</v>
      </c>
      <c r="AP2885">
        <v>56.503999999999998</v>
      </c>
      <c r="AQ2885">
        <v>63.279000000000003</v>
      </c>
      <c r="AR2885">
        <v>53.173000000000002</v>
      </c>
      <c r="AS2885">
        <v>48.594999999999999</v>
      </c>
      <c r="AT2885">
        <v>54.988999999999997</v>
      </c>
      <c r="AU2885">
        <v>58.978000000000002</v>
      </c>
      <c r="AV2885">
        <v>65.191000000000003</v>
      </c>
      <c r="AW2885">
        <v>68.257999999999996</v>
      </c>
      <c r="AX2885">
        <v>72.263999999999996</v>
      </c>
      <c r="AY2885">
        <v>77.628</v>
      </c>
      <c r="AZ2885">
        <v>83.74</v>
      </c>
      <c r="BA2885">
        <v>90.497</v>
      </c>
      <c r="BB2885">
        <v>97.375</v>
      </c>
      <c r="BC2885">
        <v>2017</v>
      </c>
    </row>
    <row r="2886" spans="1:55" x14ac:dyDescent="0.25">
      <c r="A2886">
        <v>652</v>
      </c>
      <c r="B2886" t="s">
        <v>906</v>
      </c>
      <c r="C2886" t="s">
        <v>244</v>
      </c>
      <c r="D2886" t="s">
        <v>907</v>
      </c>
      <c r="E2886" t="s">
        <v>238</v>
      </c>
      <c r="F2886" t="s">
        <v>245</v>
      </c>
      <c r="G2886" t="s">
        <v>246</v>
      </c>
      <c r="H2886" t="s">
        <v>230</v>
      </c>
      <c r="I2886" t="s">
        <v>243</v>
      </c>
      <c r="J2886">
        <v>12.369</v>
      </c>
      <c r="K2886">
        <v>13.048</v>
      </c>
      <c r="L2886">
        <v>12.733000000000001</v>
      </c>
      <c r="M2886">
        <v>12.454000000000001</v>
      </c>
      <c r="N2886">
        <v>14.106</v>
      </c>
      <c r="O2886">
        <v>15.504</v>
      </c>
      <c r="P2886">
        <v>16.815999999999999</v>
      </c>
      <c r="Q2886">
        <v>18.378</v>
      </c>
      <c r="R2886">
        <v>20.201000000000001</v>
      </c>
      <c r="S2886">
        <v>21.896999999999998</v>
      </c>
      <c r="T2886">
        <v>23.506</v>
      </c>
      <c r="U2886">
        <v>25.449000000000002</v>
      </c>
      <c r="V2886">
        <v>27.099</v>
      </c>
      <c r="W2886">
        <v>29.012</v>
      </c>
      <c r="X2886">
        <v>30.652999999999999</v>
      </c>
      <c r="Y2886">
        <v>32.594000000000001</v>
      </c>
      <c r="Z2886">
        <v>34.774999999999999</v>
      </c>
      <c r="AA2886">
        <v>37.438000000000002</v>
      </c>
      <c r="AB2886">
        <v>39.729999999999997</v>
      </c>
      <c r="AC2886">
        <v>42.161000000000001</v>
      </c>
      <c r="AD2886">
        <v>44.71</v>
      </c>
      <c r="AE2886">
        <v>47.548000000000002</v>
      </c>
      <c r="AF2886">
        <v>50.536999999999999</v>
      </c>
      <c r="AG2886">
        <v>54.107999999999997</v>
      </c>
      <c r="AH2886">
        <v>58.603999999999999</v>
      </c>
      <c r="AI2886">
        <v>64.180999999999997</v>
      </c>
      <c r="AJ2886">
        <v>70.064999999999998</v>
      </c>
      <c r="AK2886">
        <v>74.831000000000003</v>
      </c>
      <c r="AL2886">
        <v>83.346000000000004</v>
      </c>
      <c r="AM2886">
        <v>88.596999999999994</v>
      </c>
      <c r="AN2886">
        <v>96.748000000000005</v>
      </c>
      <c r="AO2886">
        <v>115.962</v>
      </c>
      <c r="AP2886">
        <v>128.80000000000001</v>
      </c>
      <c r="AQ2886">
        <v>141.458</v>
      </c>
      <c r="AR2886">
        <v>148.31100000000001</v>
      </c>
      <c r="AS2886">
        <v>153.16200000000001</v>
      </c>
      <c r="AT2886">
        <v>160.17500000000001</v>
      </c>
      <c r="AU2886">
        <v>176.512</v>
      </c>
      <c r="AV2886">
        <v>190.67699999999999</v>
      </c>
      <c r="AW2886">
        <v>211.12700000000001</v>
      </c>
      <c r="AX2886">
        <v>228.11600000000001</v>
      </c>
      <c r="AY2886">
        <v>243.17400000000001</v>
      </c>
      <c r="AZ2886">
        <v>259.29399999999998</v>
      </c>
      <c r="BA2886">
        <v>277.94299999999998</v>
      </c>
      <c r="BB2886">
        <v>294.48099999999999</v>
      </c>
      <c r="BC2886">
        <v>2017</v>
      </c>
    </row>
    <row r="2887" spans="1:55" x14ac:dyDescent="0.25">
      <c r="A2887">
        <v>652</v>
      </c>
      <c r="B2887" t="s">
        <v>906</v>
      </c>
      <c r="C2887" t="s">
        <v>247</v>
      </c>
      <c r="D2887" t="s">
        <v>907</v>
      </c>
      <c r="E2887" t="s">
        <v>248</v>
      </c>
      <c r="F2887" t="s">
        <v>249</v>
      </c>
      <c r="G2887" t="s">
        <v>250</v>
      </c>
      <c r="I2887" t="s">
        <v>251</v>
      </c>
      <c r="J2887">
        <v>0.04</v>
      </c>
      <c r="K2887">
        <v>6.8000000000000005E-2</v>
      </c>
      <c r="L2887">
        <v>8.5999999999999993E-2</v>
      </c>
      <c r="M2887">
        <v>0.19700000000000001</v>
      </c>
      <c r="N2887">
        <v>0.26300000000000001</v>
      </c>
      <c r="O2887">
        <v>0.33100000000000002</v>
      </c>
      <c r="P2887">
        <v>0.47199999999999998</v>
      </c>
      <c r="Q2887">
        <v>0.64</v>
      </c>
      <c r="R2887">
        <v>0.84299999999999997</v>
      </c>
      <c r="S2887">
        <v>1.097</v>
      </c>
      <c r="T2887">
        <v>1.48</v>
      </c>
      <c r="U2887">
        <v>1.782</v>
      </c>
      <c r="V2887">
        <v>2.0110000000000001</v>
      </c>
      <c r="W2887">
        <v>2.319</v>
      </c>
      <c r="X2887">
        <v>3.036</v>
      </c>
      <c r="Y2887">
        <v>4.3230000000000004</v>
      </c>
      <c r="Z2887">
        <v>5.9820000000000002</v>
      </c>
      <c r="AA2887">
        <v>7.2279999999999998</v>
      </c>
      <c r="AB2887">
        <v>8.4469999999999992</v>
      </c>
      <c r="AC2887">
        <v>9.6419999999999995</v>
      </c>
      <c r="AD2887">
        <v>12.268000000000001</v>
      </c>
      <c r="AE2887">
        <v>16.523</v>
      </c>
      <c r="AF2887">
        <v>20.289000000000001</v>
      </c>
      <c r="AG2887">
        <v>26.012</v>
      </c>
      <c r="AH2887">
        <v>29.616</v>
      </c>
      <c r="AI2887">
        <v>34.030999999999999</v>
      </c>
      <c r="AJ2887">
        <v>38.125</v>
      </c>
      <c r="AK2887">
        <v>44.109000000000002</v>
      </c>
      <c r="AL2887">
        <v>51.683</v>
      </c>
      <c r="AM2887">
        <v>59.06</v>
      </c>
      <c r="AN2887">
        <v>68.795000000000002</v>
      </c>
      <c r="AO2887">
        <v>77.153000000000006</v>
      </c>
      <c r="AP2887">
        <v>88.573999999999998</v>
      </c>
      <c r="AQ2887">
        <v>100</v>
      </c>
      <c r="AR2887">
        <v>122.164</v>
      </c>
      <c r="AS2887">
        <v>138.76400000000001</v>
      </c>
      <c r="AT2887">
        <v>159.92500000000001</v>
      </c>
      <c r="AU2887">
        <v>176.48099999999999</v>
      </c>
      <c r="AV2887">
        <v>194.66800000000001</v>
      </c>
      <c r="AW2887">
        <v>207.739</v>
      </c>
      <c r="AX2887">
        <v>225.64</v>
      </c>
      <c r="AY2887">
        <v>245.83199999999999</v>
      </c>
      <c r="AZ2887">
        <v>267.84399999999999</v>
      </c>
      <c r="BA2887">
        <v>290.89</v>
      </c>
      <c r="BB2887">
        <v>318.38299999999998</v>
      </c>
      <c r="BC2887">
        <v>2017</v>
      </c>
    </row>
    <row r="2888" spans="1:55" x14ac:dyDescent="0.25">
      <c r="A2888">
        <v>652</v>
      </c>
      <c r="B2888" t="s">
        <v>906</v>
      </c>
      <c r="C2888" t="s">
        <v>252</v>
      </c>
      <c r="D2888" t="s">
        <v>907</v>
      </c>
      <c r="E2888" t="s">
        <v>253</v>
      </c>
      <c r="F2888" t="s">
        <v>254</v>
      </c>
      <c r="G2888" t="s">
        <v>229</v>
      </c>
      <c r="H2888" t="s">
        <v>220</v>
      </c>
      <c r="I2888" t="s">
        <v>255</v>
      </c>
      <c r="J2888" s="52">
        <v>2431.35</v>
      </c>
      <c r="K2888" s="52">
        <v>2288.1799999999998</v>
      </c>
      <c r="L2888" s="52">
        <v>2053.35</v>
      </c>
      <c r="M2888" s="52">
        <v>1886.57</v>
      </c>
      <c r="N2888" s="52">
        <v>1928.96</v>
      </c>
      <c r="O2888" s="52">
        <v>2010.06</v>
      </c>
      <c r="P2888" s="52">
        <v>2089.4</v>
      </c>
      <c r="Q2888" s="52">
        <v>2178.0700000000002</v>
      </c>
      <c r="R2888" s="52">
        <v>2259.91</v>
      </c>
      <c r="S2888" s="52">
        <v>2303.06</v>
      </c>
      <c r="T2888" s="52">
        <v>2327.86</v>
      </c>
      <c r="U2888" s="52">
        <v>2380.85</v>
      </c>
      <c r="V2888" s="52">
        <v>2420.4699999999998</v>
      </c>
      <c r="W2888" s="52">
        <v>2471.39</v>
      </c>
      <c r="X2888" s="52">
        <v>2495.56</v>
      </c>
      <c r="Y2888" s="52">
        <v>2536.6999999999998</v>
      </c>
      <c r="Z2888" s="52">
        <v>2593.42</v>
      </c>
      <c r="AA2888" s="52">
        <v>2677.93</v>
      </c>
      <c r="AB2888" s="52">
        <v>2741.65</v>
      </c>
      <c r="AC2888" s="52">
        <v>2797.87</v>
      </c>
      <c r="AD2888" s="52">
        <v>2693.15</v>
      </c>
      <c r="AE2888" s="52">
        <v>2732.51</v>
      </c>
      <c r="AF2888" s="52">
        <v>2789.2</v>
      </c>
      <c r="AG2888" s="52">
        <v>2861.69</v>
      </c>
      <c r="AH2888" s="52">
        <v>2947.48</v>
      </c>
      <c r="AI2888" s="52">
        <v>3056.14</v>
      </c>
      <c r="AJ2888" s="52">
        <v>3162.93</v>
      </c>
      <c r="AK2888" s="52">
        <v>3214.5</v>
      </c>
      <c r="AL2888" s="52">
        <v>3433.28</v>
      </c>
      <c r="AM2888" s="52">
        <v>3542.23</v>
      </c>
      <c r="AN2888" s="52">
        <v>3630.94</v>
      </c>
      <c r="AO2888" s="52">
        <v>4161.41</v>
      </c>
      <c r="AP2888" s="52">
        <v>4428.79</v>
      </c>
      <c r="AQ2888" s="52">
        <v>4669.74</v>
      </c>
      <c r="AR2888" s="52">
        <v>4696.3</v>
      </c>
      <c r="AS2888" s="52">
        <v>4692.04</v>
      </c>
      <c r="AT2888" s="52">
        <v>4748.21</v>
      </c>
      <c r="AU2888" s="52">
        <v>5025.57</v>
      </c>
      <c r="AV2888" s="52">
        <v>5198.7299999999996</v>
      </c>
      <c r="AW2888" s="52">
        <v>5540.65</v>
      </c>
      <c r="AX2888" s="52">
        <v>5747.76</v>
      </c>
      <c r="AY2888" s="52">
        <v>5905.74</v>
      </c>
      <c r="AZ2888" s="52">
        <v>6015.81</v>
      </c>
      <c r="BA2888" s="52">
        <v>6160.1</v>
      </c>
      <c r="BB2888" s="52">
        <v>6233.51</v>
      </c>
      <c r="BC2888">
        <v>0</v>
      </c>
    </row>
    <row r="2889" spans="1:55" x14ac:dyDescent="0.25">
      <c r="A2889">
        <v>652</v>
      </c>
      <c r="B2889" t="s">
        <v>906</v>
      </c>
      <c r="C2889" t="s">
        <v>256</v>
      </c>
      <c r="D2889" t="s">
        <v>907</v>
      </c>
      <c r="E2889" t="s">
        <v>253</v>
      </c>
      <c r="F2889" t="s">
        <v>257</v>
      </c>
      <c r="G2889" t="s">
        <v>258</v>
      </c>
      <c r="H2889" t="s">
        <v>220</v>
      </c>
      <c r="I2889" t="s">
        <v>255</v>
      </c>
      <c r="J2889" s="52">
        <v>2682.12</v>
      </c>
      <c r="K2889" s="52">
        <v>2524.1799999999998</v>
      </c>
      <c r="L2889" s="52">
        <v>2265.12</v>
      </c>
      <c r="M2889" s="52">
        <v>2081.15</v>
      </c>
      <c r="N2889" s="52">
        <v>2127.91</v>
      </c>
      <c r="O2889" s="52">
        <v>2217.37</v>
      </c>
      <c r="P2889" s="52">
        <v>2304.9</v>
      </c>
      <c r="Q2889" s="52">
        <v>2402.71</v>
      </c>
      <c r="R2889" s="52">
        <v>2492.9899999999998</v>
      </c>
      <c r="S2889" s="52">
        <v>2540.59</v>
      </c>
      <c r="T2889" s="52">
        <v>2567.9499999999998</v>
      </c>
      <c r="U2889" s="52">
        <v>2626.4</v>
      </c>
      <c r="V2889" s="52">
        <v>2670.11</v>
      </c>
      <c r="W2889" s="52">
        <v>2726.28</v>
      </c>
      <c r="X2889" s="52">
        <v>2752.94</v>
      </c>
      <c r="Y2889" s="52">
        <v>2798.33</v>
      </c>
      <c r="Z2889" s="52">
        <v>2860.9</v>
      </c>
      <c r="AA2889" s="52">
        <v>2954.12</v>
      </c>
      <c r="AB2889" s="52">
        <v>3024.41</v>
      </c>
      <c r="AC2889" s="52">
        <v>3086.43</v>
      </c>
      <c r="AD2889" s="52">
        <v>2970.91</v>
      </c>
      <c r="AE2889" s="52">
        <v>3014.34</v>
      </c>
      <c r="AF2889" s="52">
        <v>3076.87</v>
      </c>
      <c r="AG2889" s="52">
        <v>3156.83</v>
      </c>
      <c r="AH2889" s="52">
        <v>3251.48</v>
      </c>
      <c r="AI2889" s="52">
        <v>3371.34</v>
      </c>
      <c r="AJ2889" s="52">
        <v>3489.15</v>
      </c>
      <c r="AK2889" s="52">
        <v>3546.03</v>
      </c>
      <c r="AL2889" s="52">
        <v>3787.38</v>
      </c>
      <c r="AM2889" s="52">
        <v>3907.57</v>
      </c>
      <c r="AN2889" s="52">
        <v>4005.43</v>
      </c>
      <c r="AO2889" s="52">
        <v>4590.6099999999997</v>
      </c>
      <c r="AP2889" s="52">
        <v>4885.5600000000004</v>
      </c>
      <c r="AQ2889" s="52">
        <v>5151.3599999999997</v>
      </c>
      <c r="AR2889" s="52">
        <v>5180.67</v>
      </c>
      <c r="AS2889" s="52">
        <v>5175.97</v>
      </c>
      <c r="AT2889" s="52">
        <v>5237.93</v>
      </c>
      <c r="AU2889" s="52">
        <v>5543.89</v>
      </c>
      <c r="AV2889" s="52">
        <v>5734.91</v>
      </c>
      <c r="AW2889" s="52">
        <v>6112.1</v>
      </c>
      <c r="AX2889" s="52">
        <v>6340.57</v>
      </c>
      <c r="AY2889" s="52">
        <v>6514.84</v>
      </c>
      <c r="AZ2889" s="52">
        <v>6636.27</v>
      </c>
      <c r="BA2889" s="52">
        <v>6795.44</v>
      </c>
      <c r="BB2889" s="52">
        <v>6876.42</v>
      </c>
      <c r="BC2889">
        <v>0</v>
      </c>
    </row>
    <row r="2890" spans="1:55" x14ac:dyDescent="0.25">
      <c r="A2890">
        <v>652</v>
      </c>
      <c r="B2890" t="s">
        <v>906</v>
      </c>
      <c r="C2890" t="s">
        <v>259</v>
      </c>
      <c r="D2890" t="s">
        <v>907</v>
      </c>
      <c r="E2890" t="s">
        <v>260</v>
      </c>
      <c r="F2890" t="s">
        <v>261</v>
      </c>
      <c r="G2890" t="s">
        <v>229</v>
      </c>
      <c r="H2890" t="s">
        <v>220</v>
      </c>
      <c r="I2890" t="s">
        <v>262</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57.302999999999997</v>
      </c>
      <c r="X2890">
        <v>75.754999999999995</v>
      </c>
      <c r="Y2890">
        <v>109.672</v>
      </c>
      <c r="Z2890">
        <v>155.12899999999999</v>
      </c>
      <c r="AA2890">
        <v>193.55099999999999</v>
      </c>
      <c r="AB2890">
        <v>231.6</v>
      </c>
      <c r="AC2890">
        <v>269.77</v>
      </c>
      <c r="AD2890">
        <v>330.39499999999998</v>
      </c>
      <c r="AE2890">
        <v>451.50599999999997</v>
      </c>
      <c r="AF2890">
        <v>565.90899999999999</v>
      </c>
      <c r="AG2890">
        <v>744.36900000000003</v>
      </c>
      <c r="AH2890">
        <v>872.92700000000002</v>
      </c>
      <c r="AI2890" s="52">
        <v>1040.05</v>
      </c>
      <c r="AJ2890" s="52">
        <v>1205.8699999999999</v>
      </c>
      <c r="AK2890" s="52">
        <v>1417.89</v>
      </c>
      <c r="AL2890" s="52">
        <v>1774.42</v>
      </c>
      <c r="AM2890" s="52">
        <v>2092.06</v>
      </c>
      <c r="AN2890" s="52">
        <v>2497.91</v>
      </c>
      <c r="AO2890" s="52">
        <v>3210.64</v>
      </c>
      <c r="AP2890" s="52">
        <v>3922.76</v>
      </c>
      <c r="AQ2890" s="52">
        <v>4669.74</v>
      </c>
      <c r="AR2890" s="52">
        <v>5737.19</v>
      </c>
      <c r="AS2890" s="52">
        <v>6510.87</v>
      </c>
      <c r="AT2890" s="52">
        <v>7593.56</v>
      </c>
      <c r="AU2890" s="52">
        <v>8869.19</v>
      </c>
      <c r="AV2890" s="52">
        <v>10120.25</v>
      </c>
      <c r="AW2890" s="52">
        <v>11510.09</v>
      </c>
      <c r="AX2890" s="52">
        <v>12969.24</v>
      </c>
      <c r="AY2890" s="52">
        <v>14518.21</v>
      </c>
      <c r="AZ2890" s="52">
        <v>16112.95</v>
      </c>
      <c r="BA2890" s="52">
        <v>17919.080000000002</v>
      </c>
      <c r="BB2890" s="52">
        <v>19846.45</v>
      </c>
      <c r="BC2890">
        <v>0</v>
      </c>
    </row>
    <row r="2891" spans="1:55" x14ac:dyDescent="0.25">
      <c r="A2891">
        <v>652</v>
      </c>
      <c r="B2891" t="s">
        <v>906</v>
      </c>
      <c r="C2891" t="s">
        <v>263</v>
      </c>
      <c r="D2891" t="s">
        <v>907</v>
      </c>
      <c r="E2891" t="s">
        <v>260</v>
      </c>
      <c r="F2891" t="s">
        <v>264</v>
      </c>
      <c r="G2891" t="s">
        <v>242</v>
      </c>
      <c r="H2891" t="s">
        <v>220</v>
      </c>
      <c r="I2891" t="s">
        <v>262</v>
      </c>
      <c r="J2891" s="52">
        <v>3570.67</v>
      </c>
      <c r="K2891" s="52">
        <v>5637.6</v>
      </c>
      <c r="L2891" s="52">
        <v>6416.77</v>
      </c>
      <c r="M2891" s="52">
        <v>4218.3900000000003</v>
      </c>
      <c r="N2891" s="52">
        <v>1409.55</v>
      </c>
      <c r="O2891" s="52">
        <v>1223.25</v>
      </c>
      <c r="P2891" s="52">
        <v>1106.5</v>
      </c>
      <c r="Q2891">
        <v>906.97299999999996</v>
      </c>
      <c r="R2891">
        <v>941.72699999999998</v>
      </c>
      <c r="S2891">
        <v>935.95699999999999</v>
      </c>
      <c r="T2891" s="52">
        <v>1056.1500000000001</v>
      </c>
      <c r="U2891" s="52">
        <v>1154.3499999999999</v>
      </c>
      <c r="V2891" s="52">
        <v>1114.47</v>
      </c>
      <c r="W2891">
        <v>883.34</v>
      </c>
      <c r="X2891">
        <v>792.67499999999995</v>
      </c>
      <c r="Y2891">
        <v>914.58699999999999</v>
      </c>
      <c r="Z2891">
        <v>948.53</v>
      </c>
      <c r="AA2891">
        <v>945.08799999999997</v>
      </c>
      <c r="AB2891" s="52">
        <v>1001.88</v>
      </c>
      <c r="AC2891" s="52">
        <v>1011.73</v>
      </c>
      <c r="AD2891">
        <v>606.32000000000005</v>
      </c>
      <c r="AE2891">
        <v>630.327</v>
      </c>
      <c r="AF2891">
        <v>714.15599999999995</v>
      </c>
      <c r="AG2891">
        <v>858.79100000000005</v>
      </c>
      <c r="AH2891">
        <v>970.46400000000006</v>
      </c>
      <c r="AI2891" s="52">
        <v>1147.5999999999999</v>
      </c>
      <c r="AJ2891" s="52">
        <v>1315.81</v>
      </c>
      <c r="AK2891" s="52">
        <v>1516.05</v>
      </c>
      <c r="AL2891" s="52">
        <v>1677.37</v>
      </c>
      <c r="AM2891" s="52">
        <v>1462.8</v>
      </c>
      <c r="AN2891" s="52">
        <v>1745.54</v>
      </c>
      <c r="AO2891" s="52">
        <v>2123.65</v>
      </c>
      <c r="AP2891" s="52">
        <v>2184.39</v>
      </c>
      <c r="AQ2891" s="52">
        <v>2389.77</v>
      </c>
      <c r="AR2891" s="52">
        <v>1962.66</v>
      </c>
      <c r="AS2891" s="52">
        <v>1753.85</v>
      </c>
      <c r="AT2891" s="52">
        <v>1941.46</v>
      </c>
      <c r="AU2891" s="52">
        <v>2037.95</v>
      </c>
      <c r="AV2891" s="52">
        <v>2205.8000000000002</v>
      </c>
      <c r="AW2891" s="52">
        <v>2262.5700000000002</v>
      </c>
      <c r="AX2891" s="52">
        <v>2347.88</v>
      </c>
      <c r="AY2891" s="52">
        <v>2481.5300000000002</v>
      </c>
      <c r="AZ2891" s="52">
        <v>2610.1799999999998</v>
      </c>
      <c r="BA2891" s="52">
        <v>2750.52</v>
      </c>
      <c r="BB2891" s="52">
        <v>2885.8</v>
      </c>
      <c r="BC2891">
        <v>0</v>
      </c>
    </row>
    <row r="2892" spans="1:55" x14ac:dyDescent="0.25">
      <c r="A2892">
        <v>652</v>
      </c>
      <c r="B2892" t="s">
        <v>906</v>
      </c>
      <c r="C2892" t="s">
        <v>265</v>
      </c>
      <c r="D2892" t="s">
        <v>907</v>
      </c>
      <c r="E2892" t="s">
        <v>260</v>
      </c>
      <c r="F2892" t="s">
        <v>266</v>
      </c>
      <c r="G2892" t="s">
        <v>246</v>
      </c>
      <c r="H2892" t="s">
        <v>220</v>
      </c>
      <c r="I2892" t="s">
        <v>262</v>
      </c>
      <c r="J2892" s="52">
        <v>1155.56</v>
      </c>
      <c r="K2892" s="52">
        <v>1190.4100000000001</v>
      </c>
      <c r="L2892" s="52">
        <v>1134.24</v>
      </c>
      <c r="M2892" s="52">
        <v>1082.93</v>
      </c>
      <c r="N2892" s="52">
        <v>1147.22</v>
      </c>
      <c r="O2892" s="52">
        <v>1233.26</v>
      </c>
      <c r="P2892" s="52">
        <v>1307.75</v>
      </c>
      <c r="Q2892" s="52">
        <v>1396.96</v>
      </c>
      <c r="R2892" s="52">
        <v>1500.56</v>
      </c>
      <c r="S2892" s="52">
        <v>1589.17</v>
      </c>
      <c r="T2892" s="52">
        <v>1666.4</v>
      </c>
      <c r="U2892" s="52">
        <v>1761.97</v>
      </c>
      <c r="V2892" s="52">
        <v>1832.12</v>
      </c>
      <c r="W2892" s="52">
        <v>1914.99</v>
      </c>
      <c r="X2892" s="52">
        <v>1975</v>
      </c>
      <c r="Y2892" s="52">
        <v>2049.66</v>
      </c>
      <c r="Z2892" s="52">
        <v>2133.86</v>
      </c>
      <c r="AA2892" s="52">
        <v>2241.39</v>
      </c>
      <c r="AB2892" s="52">
        <v>2320.5500000000002</v>
      </c>
      <c r="AC2892" s="52">
        <v>2402.33</v>
      </c>
      <c r="AD2892" s="52">
        <v>2364.1</v>
      </c>
      <c r="AE2892" s="52">
        <v>2451.27</v>
      </c>
      <c r="AF2892" s="52">
        <v>2541.6999999999998</v>
      </c>
      <c r="AG2892" s="52">
        <v>2656.18</v>
      </c>
      <c r="AH2892" s="52">
        <v>2809.47</v>
      </c>
      <c r="AI2892" s="52">
        <v>3003.77</v>
      </c>
      <c r="AJ2892" s="52">
        <v>3202.81</v>
      </c>
      <c r="AK2892" s="52">
        <v>3342.48</v>
      </c>
      <c r="AL2892" s="52">
        <v>3639.4</v>
      </c>
      <c r="AM2892" s="52">
        <v>3783.53</v>
      </c>
      <c r="AN2892" s="52">
        <v>3923.47</v>
      </c>
      <c r="AO2892" s="52">
        <v>4590.6099999999997</v>
      </c>
      <c r="AP2892" s="52">
        <v>4979.2700000000004</v>
      </c>
      <c r="AQ2892" s="52">
        <v>5342.28</v>
      </c>
      <c r="AR2892" s="52">
        <v>5474.33</v>
      </c>
      <c r="AS2892" s="52">
        <v>5527.85</v>
      </c>
      <c r="AT2892" s="52">
        <v>5655.17</v>
      </c>
      <c r="AU2892" s="52">
        <v>6099.3</v>
      </c>
      <c r="AV2892" s="52">
        <v>6451.72</v>
      </c>
      <c r="AW2892" s="52">
        <v>6998.31</v>
      </c>
      <c r="AX2892" s="52">
        <v>7411.5</v>
      </c>
      <c r="AY2892" s="52">
        <v>7773.52</v>
      </c>
      <c r="AZ2892" s="52">
        <v>8082.25</v>
      </c>
      <c r="BA2892" s="52">
        <v>8447.61</v>
      </c>
      <c r="BB2892" s="52">
        <v>8727.18</v>
      </c>
      <c r="BC2892">
        <v>0</v>
      </c>
    </row>
    <row r="2893" spans="1:55" x14ac:dyDescent="0.25">
      <c r="A2893">
        <v>652</v>
      </c>
      <c r="B2893" t="s">
        <v>906</v>
      </c>
      <c r="C2893" t="s">
        <v>267</v>
      </c>
      <c r="D2893" t="s">
        <v>907</v>
      </c>
      <c r="E2893" t="s">
        <v>268</v>
      </c>
      <c r="F2893" t="s">
        <v>269</v>
      </c>
      <c r="G2893" t="s">
        <v>270</v>
      </c>
    </row>
    <row r="2894" spans="1:55" x14ac:dyDescent="0.25">
      <c r="A2894">
        <v>652</v>
      </c>
      <c r="B2894" t="s">
        <v>906</v>
      </c>
      <c r="C2894" t="s">
        <v>271</v>
      </c>
      <c r="D2894" t="s">
        <v>907</v>
      </c>
      <c r="E2894" t="s">
        <v>272</v>
      </c>
      <c r="F2894" t="s">
        <v>273</v>
      </c>
      <c r="G2894" t="s">
        <v>274</v>
      </c>
      <c r="I2894" t="s">
        <v>243</v>
      </c>
      <c r="J2894">
        <v>9.2999999999999999E-2</v>
      </c>
      <c r="K2894">
        <v>8.7999999999999995E-2</v>
      </c>
      <c r="L2894">
        <v>8.1000000000000003E-2</v>
      </c>
      <c r="M2894">
        <v>7.3999999999999996E-2</v>
      </c>
      <c r="N2894">
        <v>7.8E-2</v>
      </c>
      <c r="O2894">
        <v>0.08</v>
      </c>
      <c r="P2894">
        <v>8.2000000000000003E-2</v>
      </c>
      <c r="Q2894">
        <v>8.4000000000000005E-2</v>
      </c>
      <c r="R2894">
        <v>8.5999999999999993E-2</v>
      </c>
      <c r="S2894">
        <v>8.5999999999999993E-2</v>
      </c>
      <c r="T2894">
        <v>8.5999999999999993E-2</v>
      </c>
      <c r="U2894">
        <v>8.7999999999999995E-2</v>
      </c>
      <c r="V2894">
        <v>8.2000000000000003E-2</v>
      </c>
      <c r="W2894">
        <v>8.4000000000000005E-2</v>
      </c>
      <c r="X2894">
        <v>8.5000000000000006E-2</v>
      </c>
      <c r="Y2894">
        <v>8.5000000000000006E-2</v>
      </c>
      <c r="Z2894">
        <v>8.5999999999999993E-2</v>
      </c>
      <c r="AA2894">
        <v>8.6999999999999994E-2</v>
      </c>
      <c r="AB2894">
        <v>8.8999999999999996E-2</v>
      </c>
      <c r="AC2894">
        <v>0.09</v>
      </c>
      <c r="AD2894">
        <v>8.8999999999999996E-2</v>
      </c>
      <c r="AE2894">
        <v>9.0999999999999998E-2</v>
      </c>
      <c r="AF2894">
        <v>9.1999999999999998E-2</v>
      </c>
      <c r="AG2894">
        <v>9.2999999999999999E-2</v>
      </c>
      <c r="AH2894">
        <v>9.2999999999999999E-2</v>
      </c>
      <c r="AI2894">
        <v>9.5000000000000001E-2</v>
      </c>
      <c r="AJ2894">
        <v>9.5000000000000001E-2</v>
      </c>
      <c r="AK2894">
        <v>9.4E-2</v>
      </c>
      <c r="AL2894">
        <v>0.1</v>
      </c>
      <c r="AM2894">
        <v>0.106</v>
      </c>
      <c r="AN2894">
        <v>0.108</v>
      </c>
      <c r="AO2894">
        <v>0.122</v>
      </c>
      <c r="AP2894">
        <v>0.129</v>
      </c>
      <c r="AQ2894">
        <v>0.13500000000000001</v>
      </c>
      <c r="AR2894">
        <v>0.13400000000000001</v>
      </c>
      <c r="AS2894">
        <v>0.13200000000000001</v>
      </c>
      <c r="AT2894">
        <v>0.13300000000000001</v>
      </c>
      <c r="AU2894">
        <v>0.13800000000000001</v>
      </c>
      <c r="AV2894">
        <v>0.14099999999999999</v>
      </c>
      <c r="AW2894">
        <v>0.14899999999999999</v>
      </c>
      <c r="AX2894">
        <v>0.152</v>
      </c>
      <c r="AY2894">
        <v>0.153</v>
      </c>
      <c r="AZ2894">
        <v>0.155</v>
      </c>
      <c r="BA2894">
        <v>0.157</v>
      </c>
      <c r="BB2894">
        <v>0.157</v>
      </c>
      <c r="BC2894">
        <v>2017</v>
      </c>
    </row>
    <row r="2895" spans="1:55" x14ac:dyDescent="0.25">
      <c r="A2895">
        <v>652</v>
      </c>
      <c r="B2895" t="s">
        <v>906</v>
      </c>
      <c r="C2895" t="s">
        <v>275</v>
      </c>
      <c r="D2895" t="s">
        <v>907</v>
      </c>
      <c r="E2895" t="s">
        <v>276</v>
      </c>
      <c r="F2895" t="s">
        <v>277</v>
      </c>
      <c r="G2895" t="s">
        <v>278</v>
      </c>
      <c r="I2895" t="s">
        <v>243</v>
      </c>
      <c r="J2895">
        <v>1E-3</v>
      </c>
      <c r="K2895">
        <v>1E-3</v>
      </c>
      <c r="L2895">
        <v>2E-3</v>
      </c>
      <c r="M2895">
        <v>3.0000000000000001E-3</v>
      </c>
      <c r="N2895">
        <v>4.0000000000000001E-3</v>
      </c>
      <c r="O2895">
        <v>5.0000000000000001E-3</v>
      </c>
      <c r="P2895">
        <v>8.0000000000000002E-3</v>
      </c>
      <c r="Q2895">
        <v>0.01</v>
      </c>
      <c r="R2895">
        <v>1.2999999999999999E-2</v>
      </c>
      <c r="S2895">
        <v>1.6E-2</v>
      </c>
      <c r="T2895">
        <v>2.1000000000000001E-2</v>
      </c>
      <c r="U2895">
        <v>2.4E-2</v>
      </c>
      <c r="V2895">
        <v>2.7E-2</v>
      </c>
      <c r="W2895">
        <v>0.03</v>
      </c>
      <c r="X2895">
        <v>3.7999999999999999E-2</v>
      </c>
      <c r="Y2895">
        <v>5.3999999999999999E-2</v>
      </c>
      <c r="Z2895">
        <v>7.2999999999999995E-2</v>
      </c>
      <c r="AA2895">
        <v>8.5999999999999993E-2</v>
      </c>
      <c r="AB2895">
        <v>0.1</v>
      </c>
      <c r="AC2895">
        <v>0.112</v>
      </c>
      <c r="AD2895">
        <v>0.14000000000000001</v>
      </c>
      <c r="AE2895">
        <v>0.184</v>
      </c>
      <c r="AF2895">
        <v>0.223</v>
      </c>
      <c r="AG2895">
        <v>0.28000000000000003</v>
      </c>
      <c r="AH2895">
        <v>0.311</v>
      </c>
      <c r="AI2895">
        <v>0.34599999999999997</v>
      </c>
      <c r="AJ2895">
        <v>0.377</v>
      </c>
      <c r="AK2895">
        <v>0.42399999999999999</v>
      </c>
      <c r="AL2895">
        <v>0.48799999999999999</v>
      </c>
      <c r="AM2895">
        <v>0.55300000000000005</v>
      </c>
      <c r="AN2895">
        <v>0.63700000000000001</v>
      </c>
      <c r="AO2895">
        <v>0.69899999999999995</v>
      </c>
      <c r="AP2895">
        <v>0.78800000000000003</v>
      </c>
      <c r="AQ2895">
        <v>0.874</v>
      </c>
      <c r="AR2895">
        <v>1.048</v>
      </c>
      <c r="AS2895">
        <v>1.1779999999999999</v>
      </c>
      <c r="AT2895">
        <v>1.343</v>
      </c>
      <c r="AU2895">
        <v>1.454</v>
      </c>
      <c r="AV2895">
        <v>1.569</v>
      </c>
      <c r="AW2895">
        <v>1.645</v>
      </c>
      <c r="AX2895">
        <v>1.75</v>
      </c>
      <c r="AY2895">
        <v>1.8680000000000001</v>
      </c>
      <c r="AZ2895">
        <v>1.994</v>
      </c>
      <c r="BA2895">
        <v>2.121</v>
      </c>
      <c r="BB2895">
        <v>2.274</v>
      </c>
      <c r="BC2895">
        <v>2017</v>
      </c>
    </row>
    <row r="2896" spans="1:55" x14ac:dyDescent="0.25">
      <c r="A2896">
        <v>652</v>
      </c>
      <c r="B2896" t="s">
        <v>906</v>
      </c>
      <c r="C2896" t="s">
        <v>279</v>
      </c>
      <c r="D2896" t="s">
        <v>907</v>
      </c>
      <c r="E2896" t="s">
        <v>280</v>
      </c>
      <c r="F2896" t="s">
        <v>281</v>
      </c>
      <c r="G2896" t="s">
        <v>282</v>
      </c>
      <c r="I2896" t="s">
        <v>908</v>
      </c>
      <c r="J2896">
        <v>6.7069999999999999</v>
      </c>
      <c r="K2896">
        <v>5.4459999999999997</v>
      </c>
      <c r="L2896">
        <v>4.1580000000000004</v>
      </c>
      <c r="M2896">
        <v>4.5869999999999997</v>
      </c>
      <c r="N2896">
        <v>7.1790000000000003</v>
      </c>
      <c r="O2896">
        <v>10.593</v>
      </c>
      <c r="P2896">
        <v>10.507</v>
      </c>
      <c r="Q2896">
        <v>14.702</v>
      </c>
      <c r="R2896">
        <v>15.709</v>
      </c>
      <c r="S2896">
        <v>17.018999999999998</v>
      </c>
      <c r="T2896">
        <v>31.588000000000001</v>
      </c>
      <c r="U2896">
        <v>27.698</v>
      </c>
      <c r="V2896">
        <v>26.306999999999999</v>
      </c>
      <c r="W2896">
        <v>26.728999999999999</v>
      </c>
      <c r="X2896">
        <v>26.936</v>
      </c>
      <c r="Y2896">
        <v>25.324000000000002</v>
      </c>
      <c r="Z2896">
        <v>23.547999999999998</v>
      </c>
      <c r="AA2896">
        <v>27.027999999999999</v>
      </c>
      <c r="AB2896">
        <v>26.22</v>
      </c>
      <c r="AC2896">
        <v>7.9649999999999999</v>
      </c>
      <c r="AD2896">
        <v>36.889000000000003</v>
      </c>
      <c r="AE2896">
        <v>37.466000000000001</v>
      </c>
      <c r="AF2896">
        <v>30.757000000000001</v>
      </c>
      <c r="AG2896">
        <v>34.646000000000001</v>
      </c>
      <c r="AH2896">
        <v>44.207000000000001</v>
      </c>
      <c r="AI2896">
        <v>45.625999999999998</v>
      </c>
      <c r="AJ2896">
        <v>41.366</v>
      </c>
      <c r="AK2896">
        <v>39.548000000000002</v>
      </c>
      <c r="AL2896">
        <v>42.957999999999998</v>
      </c>
      <c r="AM2896">
        <v>40.756999999999998</v>
      </c>
      <c r="AN2896">
        <v>51.158999999999999</v>
      </c>
      <c r="AO2896">
        <v>24.713999999999999</v>
      </c>
      <c r="AP2896">
        <v>33.17</v>
      </c>
      <c r="AQ2896">
        <v>26.457000000000001</v>
      </c>
      <c r="AR2896">
        <v>29.349</v>
      </c>
      <c r="AS2896">
        <v>29.814</v>
      </c>
      <c r="AT2896">
        <v>27.594999999999999</v>
      </c>
      <c r="AU2896">
        <v>22.003</v>
      </c>
      <c r="AV2896">
        <v>21.766999999999999</v>
      </c>
      <c r="AW2896">
        <v>25.137</v>
      </c>
      <c r="AX2896">
        <v>26.31</v>
      </c>
      <c r="AY2896">
        <v>27.858000000000001</v>
      </c>
      <c r="AZ2896">
        <v>28.43</v>
      </c>
      <c r="BA2896">
        <v>28.434999999999999</v>
      </c>
      <c r="BB2896">
        <v>28.065000000000001</v>
      </c>
      <c r="BC2896">
        <v>2017</v>
      </c>
    </row>
    <row r="2897" spans="1:55" x14ac:dyDescent="0.25">
      <c r="A2897">
        <v>652</v>
      </c>
      <c r="B2897" t="s">
        <v>906</v>
      </c>
      <c r="C2897" t="s">
        <v>283</v>
      </c>
      <c r="D2897" t="s">
        <v>907</v>
      </c>
      <c r="E2897" t="s">
        <v>284</v>
      </c>
      <c r="F2897" t="s">
        <v>285</v>
      </c>
      <c r="G2897" t="s">
        <v>282</v>
      </c>
      <c r="I2897" t="s">
        <v>908</v>
      </c>
      <c r="J2897">
        <v>1.873</v>
      </c>
      <c r="K2897">
        <v>1.04</v>
      </c>
      <c r="L2897">
        <v>1.1140000000000001</v>
      </c>
      <c r="M2897">
        <v>20.638000000000002</v>
      </c>
      <c r="N2897">
        <v>20.446000000000002</v>
      </c>
      <c r="O2897">
        <v>20.396999999999998</v>
      </c>
      <c r="P2897">
        <v>20.611000000000001</v>
      </c>
      <c r="Q2897">
        <v>21.847000000000001</v>
      </c>
      <c r="R2897">
        <v>22.481999999999999</v>
      </c>
      <c r="S2897">
        <v>22.788</v>
      </c>
      <c r="T2897">
        <v>26.765999999999998</v>
      </c>
      <c r="U2897">
        <v>25.193000000000001</v>
      </c>
      <c r="V2897">
        <v>23.49</v>
      </c>
      <c r="W2897">
        <v>19.977</v>
      </c>
      <c r="X2897">
        <v>22.062999999999999</v>
      </c>
      <c r="Y2897">
        <v>22.855</v>
      </c>
      <c r="Z2897">
        <v>22.129000000000001</v>
      </c>
      <c r="AA2897">
        <v>19.902999999999999</v>
      </c>
      <c r="AB2897">
        <v>21.594999999999999</v>
      </c>
      <c r="AC2897">
        <v>15.305999999999999</v>
      </c>
      <c r="AD2897">
        <v>24.225000000000001</v>
      </c>
      <c r="AE2897">
        <v>26.053999999999998</v>
      </c>
      <c r="AF2897">
        <v>25.827000000000002</v>
      </c>
      <c r="AG2897">
        <v>27.024999999999999</v>
      </c>
      <c r="AH2897">
        <v>27.608000000000001</v>
      </c>
      <c r="AI2897">
        <v>27.18</v>
      </c>
      <c r="AJ2897">
        <v>24.358000000000001</v>
      </c>
      <c r="AK2897">
        <v>23.061</v>
      </c>
      <c r="AL2897">
        <v>22.13</v>
      </c>
      <c r="AM2897">
        <v>25.227</v>
      </c>
      <c r="AN2897">
        <v>26.939</v>
      </c>
      <c r="AO2897">
        <v>16.774000000000001</v>
      </c>
      <c r="AP2897">
        <v>18.260999999999999</v>
      </c>
      <c r="AQ2897">
        <v>17.422999999999998</v>
      </c>
      <c r="AR2897">
        <v>20.713000000000001</v>
      </c>
      <c r="AS2897">
        <v>23.478000000000002</v>
      </c>
      <c r="AT2897">
        <v>24.564</v>
      </c>
      <c r="AU2897">
        <v>20.673999999999999</v>
      </c>
      <c r="AV2897">
        <v>20.401</v>
      </c>
      <c r="AW2897">
        <v>21.913</v>
      </c>
      <c r="AX2897">
        <v>22.175999999999998</v>
      </c>
      <c r="AY2897">
        <v>32.485999999999997</v>
      </c>
      <c r="AZ2897">
        <v>33.517000000000003</v>
      </c>
      <c r="BA2897">
        <v>33.662999999999997</v>
      </c>
      <c r="BB2897">
        <v>33.468000000000004</v>
      </c>
      <c r="BC2897">
        <v>2017</v>
      </c>
    </row>
    <row r="2898" spans="1:55" x14ac:dyDescent="0.25">
      <c r="A2898">
        <v>652</v>
      </c>
      <c r="B2898" t="s">
        <v>906</v>
      </c>
      <c r="C2898" t="s">
        <v>286</v>
      </c>
      <c r="D2898" t="s">
        <v>907</v>
      </c>
      <c r="E2898" t="s">
        <v>287</v>
      </c>
      <c r="F2898" t="s">
        <v>288</v>
      </c>
      <c r="G2898" t="s">
        <v>250</v>
      </c>
      <c r="I2898" t="s">
        <v>909</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238.78399999999999</v>
      </c>
      <c r="AX2898">
        <v>258.73599999999999</v>
      </c>
      <c r="AY2898">
        <v>278.14100000000002</v>
      </c>
      <c r="AZ2898">
        <v>296.916</v>
      </c>
      <c r="BA2898">
        <v>315.47300000000001</v>
      </c>
      <c r="BB2898">
        <v>334.40100000000001</v>
      </c>
      <c r="BC2898">
        <v>2017</v>
      </c>
    </row>
    <row r="2899" spans="1:55" x14ac:dyDescent="0.25">
      <c r="A2899">
        <v>652</v>
      </c>
      <c r="B2899" t="s">
        <v>906</v>
      </c>
      <c r="C2899" t="s">
        <v>290</v>
      </c>
      <c r="D2899" t="s">
        <v>907</v>
      </c>
      <c r="E2899" t="s">
        <v>287</v>
      </c>
      <c r="F2899" t="s">
        <v>291</v>
      </c>
      <c r="G2899" t="s">
        <v>235</v>
      </c>
      <c r="I2899" t="s">
        <v>292</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9.0679999999999996</v>
      </c>
      <c r="AX2899">
        <v>8.3559999999999999</v>
      </c>
      <c r="AY2899">
        <v>7.5</v>
      </c>
      <c r="AZ2899">
        <v>6.75</v>
      </c>
      <c r="BA2899">
        <v>6.25</v>
      </c>
      <c r="BB2899">
        <v>6</v>
      </c>
      <c r="BC2899">
        <v>2017</v>
      </c>
    </row>
    <row r="2900" spans="1:55" x14ac:dyDescent="0.25">
      <c r="A2900">
        <v>652</v>
      </c>
      <c r="B2900" t="s">
        <v>906</v>
      </c>
      <c r="C2900" t="s">
        <v>293</v>
      </c>
      <c r="D2900" t="s">
        <v>907</v>
      </c>
      <c r="E2900" t="s">
        <v>294</v>
      </c>
      <c r="F2900" t="s">
        <v>295</v>
      </c>
      <c r="G2900" t="s">
        <v>250</v>
      </c>
      <c r="I2900" t="s">
        <v>909</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246.422</v>
      </c>
      <c r="AX2900">
        <v>266.13600000000002</v>
      </c>
      <c r="AY2900">
        <v>284.76600000000002</v>
      </c>
      <c r="AZ2900">
        <v>303.27600000000001</v>
      </c>
      <c r="BA2900">
        <v>321.47199999999998</v>
      </c>
      <c r="BB2900">
        <v>340.76</v>
      </c>
      <c r="BC2900">
        <v>2017</v>
      </c>
    </row>
    <row r="2901" spans="1:55" x14ac:dyDescent="0.25">
      <c r="A2901">
        <v>652</v>
      </c>
      <c r="B2901" t="s">
        <v>906</v>
      </c>
      <c r="C2901" t="s">
        <v>296</v>
      </c>
      <c r="D2901" t="s">
        <v>907</v>
      </c>
      <c r="E2901" t="s">
        <v>294</v>
      </c>
      <c r="F2901" t="s">
        <v>297</v>
      </c>
      <c r="G2901" t="s">
        <v>235</v>
      </c>
      <c r="I2901" t="s">
        <v>298</v>
      </c>
      <c r="J2901" t="s">
        <v>232</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8.7110000000000003</v>
      </c>
      <c r="AX2901">
        <v>8</v>
      </c>
      <c r="AY2901">
        <v>7</v>
      </c>
      <c r="AZ2901">
        <v>6.5</v>
      </c>
      <c r="BA2901">
        <v>6</v>
      </c>
      <c r="BB2901">
        <v>6</v>
      </c>
      <c r="BC2901">
        <v>2017</v>
      </c>
    </row>
    <row r="2902" spans="1:55" x14ac:dyDescent="0.25">
      <c r="A2902">
        <v>652</v>
      </c>
      <c r="B2902" t="s">
        <v>906</v>
      </c>
      <c r="C2902" t="s">
        <v>299</v>
      </c>
      <c r="D2902" t="s">
        <v>907</v>
      </c>
      <c r="E2902" t="s">
        <v>300</v>
      </c>
      <c r="G2902" t="s">
        <v>274</v>
      </c>
    </row>
    <row r="2903" spans="1:55" x14ac:dyDescent="0.25">
      <c r="A2903">
        <v>652</v>
      </c>
      <c r="B2903" t="s">
        <v>906</v>
      </c>
      <c r="C2903" t="s">
        <v>301</v>
      </c>
      <c r="D2903" t="s">
        <v>907</v>
      </c>
      <c r="E2903" t="s">
        <v>302</v>
      </c>
      <c r="F2903" t="s">
        <v>303</v>
      </c>
      <c r="G2903" t="s">
        <v>235</v>
      </c>
      <c r="I2903" t="s">
        <v>910</v>
      </c>
      <c r="J2903">
        <v>9.4</v>
      </c>
      <c r="K2903">
        <v>-5.5</v>
      </c>
      <c r="L2903">
        <v>-3.5</v>
      </c>
      <c r="M2903">
        <v>-3.4</v>
      </c>
      <c r="N2903">
        <v>58.523000000000003</v>
      </c>
      <c r="O2903">
        <v>4.8289999999999997</v>
      </c>
      <c r="P2903">
        <v>14.76</v>
      </c>
      <c r="Q2903">
        <v>17.77</v>
      </c>
      <c r="R2903">
        <v>7.423</v>
      </c>
      <c r="S2903">
        <v>3.605</v>
      </c>
      <c r="T2903">
        <v>8.1270000000000007</v>
      </c>
      <c r="U2903">
        <v>3.383</v>
      </c>
      <c r="V2903">
        <v>4.3339999999999996</v>
      </c>
      <c r="W2903">
        <v>12.718999999999999</v>
      </c>
      <c r="X2903">
        <v>6.1689999999999996</v>
      </c>
      <c r="Y2903">
        <v>5.66</v>
      </c>
      <c r="Z2903">
        <v>20.591999999999999</v>
      </c>
      <c r="AA2903">
        <v>11.84</v>
      </c>
      <c r="AB2903">
        <v>11.614000000000001</v>
      </c>
      <c r="AC2903">
        <v>9.5609999999999999</v>
      </c>
      <c r="AD2903">
        <v>-7.75</v>
      </c>
      <c r="AE2903">
        <v>8.782</v>
      </c>
      <c r="AF2903">
        <v>0.17100000000000001</v>
      </c>
      <c r="AG2903">
        <v>13.958</v>
      </c>
      <c r="AH2903">
        <v>22.491</v>
      </c>
      <c r="AI2903">
        <v>17.145</v>
      </c>
      <c r="AJ2903">
        <v>26.663</v>
      </c>
      <c r="AK2903">
        <v>24.039000000000001</v>
      </c>
      <c r="AL2903">
        <v>26.018999999999998</v>
      </c>
      <c r="AM2903">
        <v>-15.887</v>
      </c>
      <c r="AN2903">
        <v>30.853999999999999</v>
      </c>
      <c r="AO2903">
        <v>46.627000000000002</v>
      </c>
      <c r="AP2903">
        <v>10.967000000000001</v>
      </c>
      <c r="AQ2903">
        <v>1.7909999999999999</v>
      </c>
      <c r="AR2903">
        <v>-14.948</v>
      </c>
      <c r="AS2903">
        <v>0.96399999999999997</v>
      </c>
      <c r="AT2903">
        <v>-2.9630000000000001</v>
      </c>
      <c r="AU2903">
        <v>9.0540000000000003</v>
      </c>
      <c r="AV2903">
        <v>6.383</v>
      </c>
      <c r="AW2903">
        <v>1.534</v>
      </c>
      <c r="AX2903">
        <v>5.806</v>
      </c>
      <c r="AY2903">
        <v>7.1550000000000002</v>
      </c>
      <c r="AZ2903">
        <v>7.9740000000000002</v>
      </c>
      <c r="BA2903">
        <v>7.4320000000000004</v>
      </c>
      <c r="BB2903">
        <v>6.8840000000000003</v>
      </c>
      <c r="BC2903">
        <v>2018</v>
      </c>
    </row>
    <row r="2904" spans="1:55" x14ac:dyDescent="0.25">
      <c r="A2904">
        <v>652</v>
      </c>
      <c r="B2904" t="s">
        <v>906</v>
      </c>
      <c r="C2904" t="s">
        <v>305</v>
      </c>
      <c r="D2904" t="s">
        <v>907</v>
      </c>
      <c r="E2904" t="s">
        <v>306</v>
      </c>
      <c r="F2904" t="s">
        <v>307</v>
      </c>
      <c r="G2904" t="s">
        <v>235</v>
      </c>
      <c r="I2904" t="s">
        <v>910</v>
      </c>
      <c r="J2904">
        <v>-7</v>
      </c>
      <c r="K2904">
        <v>-5.5</v>
      </c>
      <c r="L2904">
        <v>-3.5</v>
      </c>
      <c r="M2904">
        <v>-3.4</v>
      </c>
      <c r="N2904">
        <v>63.738</v>
      </c>
      <c r="O2904">
        <v>4.5350000000000001</v>
      </c>
      <c r="P2904">
        <v>12.801</v>
      </c>
      <c r="Q2904">
        <v>17.484999999999999</v>
      </c>
      <c r="R2904">
        <v>7.7809999999999997</v>
      </c>
      <c r="S2904">
        <v>3.4769999999999999</v>
      </c>
      <c r="T2904">
        <v>7.2990000000000004</v>
      </c>
      <c r="U2904">
        <v>2.4849999999999999</v>
      </c>
      <c r="V2904">
        <v>2.7810000000000001</v>
      </c>
      <c r="W2904">
        <v>13.358000000000001</v>
      </c>
      <c r="X2904">
        <v>7.3440000000000003</v>
      </c>
      <c r="Y2904">
        <v>5.5540000000000003</v>
      </c>
      <c r="Z2904">
        <v>23.364000000000001</v>
      </c>
      <c r="AA2904">
        <v>12.034000000000001</v>
      </c>
      <c r="AB2904">
        <v>11.706</v>
      </c>
      <c r="AC2904">
        <v>10.487</v>
      </c>
      <c r="AD2904">
        <v>-9.657</v>
      </c>
      <c r="AE2904">
        <v>10.287000000000001</v>
      </c>
      <c r="AF2904">
        <v>-0.41699999999999998</v>
      </c>
      <c r="AG2904">
        <v>9.5570000000000004</v>
      </c>
      <c r="AH2904">
        <v>21.329000000000001</v>
      </c>
      <c r="AI2904">
        <v>15.173</v>
      </c>
      <c r="AJ2904">
        <v>26.25</v>
      </c>
      <c r="AK2904">
        <v>20.97</v>
      </c>
      <c r="AL2904">
        <v>24.831</v>
      </c>
      <c r="AM2904">
        <v>-21.523</v>
      </c>
      <c r="AN2904">
        <v>36.250999999999998</v>
      </c>
      <c r="AO2904">
        <v>48.683999999999997</v>
      </c>
      <c r="AP2904">
        <v>10.329000000000001</v>
      </c>
      <c r="AQ2904">
        <v>-1.1859999999999999</v>
      </c>
      <c r="AR2904">
        <v>-17.094000000000001</v>
      </c>
      <c r="AS2904">
        <v>-7.6740000000000004</v>
      </c>
      <c r="AT2904">
        <v>-3.8420000000000001</v>
      </c>
      <c r="AU2904">
        <v>-1.093</v>
      </c>
      <c r="AV2904">
        <v>2.5680000000000001</v>
      </c>
      <c r="AW2904">
        <v>4.0860000000000003</v>
      </c>
      <c r="AX2904">
        <v>5.8550000000000004</v>
      </c>
      <c r="AY2904">
        <v>5.7629999999999999</v>
      </c>
      <c r="AZ2904">
        <v>8.7170000000000005</v>
      </c>
      <c r="BA2904">
        <v>7.6639999999999997</v>
      </c>
      <c r="BB2904">
        <v>7.8120000000000003</v>
      </c>
      <c r="BC2904">
        <v>2018</v>
      </c>
    </row>
    <row r="2905" spans="1:55" x14ac:dyDescent="0.25">
      <c r="A2905">
        <v>652</v>
      </c>
      <c r="B2905" t="s">
        <v>906</v>
      </c>
      <c r="C2905" t="s">
        <v>308</v>
      </c>
      <c r="D2905" t="s">
        <v>907</v>
      </c>
      <c r="E2905" t="s">
        <v>309</v>
      </c>
      <c r="F2905" t="s">
        <v>310</v>
      </c>
      <c r="G2905" t="s">
        <v>235</v>
      </c>
      <c r="I2905" t="s">
        <v>910</v>
      </c>
      <c r="J2905">
        <v>-13.6</v>
      </c>
      <c r="K2905">
        <v>-60.4</v>
      </c>
      <c r="L2905">
        <v>-33</v>
      </c>
      <c r="M2905">
        <v>0</v>
      </c>
      <c r="N2905">
        <v>3.7090000000000001</v>
      </c>
      <c r="O2905">
        <v>21.111000000000001</v>
      </c>
      <c r="P2905">
        <v>12.708</v>
      </c>
      <c r="Q2905">
        <v>11.897</v>
      </c>
      <c r="R2905">
        <v>9.1069999999999993</v>
      </c>
      <c r="S2905">
        <v>9.0749999999999993</v>
      </c>
      <c r="T2905">
        <v>10.522</v>
      </c>
      <c r="U2905">
        <v>20.542000000000002</v>
      </c>
      <c r="V2905">
        <v>7.2629999999999999</v>
      </c>
      <c r="W2905">
        <v>18.379000000000001</v>
      </c>
      <c r="X2905">
        <v>6.7450000000000001</v>
      </c>
      <c r="Y2905">
        <v>7.181</v>
      </c>
      <c r="Z2905">
        <v>8.0229999999999997</v>
      </c>
      <c r="AA2905">
        <v>1.2410000000000001</v>
      </c>
      <c r="AB2905">
        <v>21.297000000000001</v>
      </c>
      <c r="AC2905">
        <v>12.805</v>
      </c>
      <c r="AD2905">
        <v>-0.14000000000000001</v>
      </c>
      <c r="AE2905">
        <v>-5.2039999999999997</v>
      </c>
      <c r="AF2905">
        <v>-1.9139999999999999</v>
      </c>
      <c r="AG2905">
        <v>-1.5389999999999999</v>
      </c>
      <c r="AH2905">
        <v>8.5820000000000007</v>
      </c>
      <c r="AI2905">
        <v>1.49</v>
      </c>
      <c r="AJ2905">
        <v>10.122999999999999</v>
      </c>
      <c r="AK2905">
        <v>5.9889999999999999</v>
      </c>
      <c r="AL2905">
        <v>8.1839999999999993</v>
      </c>
      <c r="AM2905">
        <v>-2.8000000000000001E-2</v>
      </c>
      <c r="AN2905">
        <v>13.676</v>
      </c>
      <c r="AO2905">
        <v>39.704999999999998</v>
      </c>
      <c r="AP2905">
        <v>5.8529999999999998</v>
      </c>
      <c r="AQ2905">
        <v>9.6999999999999993</v>
      </c>
      <c r="AR2905">
        <v>3.2269999999999999</v>
      </c>
      <c r="AS2905">
        <v>-8.657</v>
      </c>
      <c r="AT2905">
        <v>5.7460000000000004</v>
      </c>
      <c r="AU2905">
        <v>32.530999999999999</v>
      </c>
      <c r="AV2905">
        <v>1.1419999999999999</v>
      </c>
      <c r="AW2905">
        <v>10.029</v>
      </c>
      <c r="AX2905">
        <v>3.887</v>
      </c>
      <c r="AY2905">
        <v>0.90500000000000003</v>
      </c>
      <c r="AZ2905">
        <v>0.76500000000000001</v>
      </c>
      <c r="BA2905">
        <v>2.327</v>
      </c>
      <c r="BB2905">
        <v>-1.0349999999999999</v>
      </c>
      <c r="BC2905">
        <v>2018</v>
      </c>
    </row>
    <row r="2906" spans="1:55" x14ac:dyDescent="0.25">
      <c r="A2906">
        <v>652</v>
      </c>
      <c r="B2906" t="s">
        <v>906</v>
      </c>
      <c r="C2906" t="s">
        <v>311</v>
      </c>
      <c r="D2906" t="s">
        <v>907</v>
      </c>
      <c r="E2906" t="s">
        <v>312</v>
      </c>
      <c r="F2906" t="s">
        <v>313</v>
      </c>
      <c r="G2906" t="s">
        <v>235</v>
      </c>
      <c r="I2906" t="s">
        <v>910</v>
      </c>
      <c r="J2906">
        <v>-14.8</v>
      </c>
      <c r="K2906">
        <v>-9.8000000000000007</v>
      </c>
      <c r="L2906">
        <v>-6.3</v>
      </c>
      <c r="M2906">
        <v>1.3</v>
      </c>
      <c r="N2906">
        <v>3.7090000000000001</v>
      </c>
      <c r="O2906">
        <v>21.111000000000001</v>
      </c>
      <c r="P2906">
        <v>12.708</v>
      </c>
      <c r="Q2906">
        <v>11.897</v>
      </c>
      <c r="R2906">
        <v>9.1069999999999993</v>
      </c>
      <c r="S2906">
        <v>9.0749999999999993</v>
      </c>
      <c r="T2906">
        <v>10.522</v>
      </c>
      <c r="U2906">
        <v>20.542000000000002</v>
      </c>
      <c r="V2906">
        <v>7.2629999999999999</v>
      </c>
      <c r="W2906">
        <v>18.379000000000001</v>
      </c>
      <c r="X2906">
        <v>6.7450000000000001</v>
      </c>
      <c r="Y2906">
        <v>7.181</v>
      </c>
      <c r="Z2906">
        <v>8.0229999999999997</v>
      </c>
      <c r="AA2906">
        <v>1.2410000000000001</v>
      </c>
      <c r="AB2906">
        <v>21.297000000000001</v>
      </c>
      <c r="AC2906">
        <v>12.805</v>
      </c>
      <c r="AD2906">
        <v>-0.14000000000000001</v>
      </c>
      <c r="AE2906">
        <v>-5.2039999999999997</v>
      </c>
      <c r="AF2906">
        <v>-1.9139999999999999</v>
      </c>
      <c r="AG2906">
        <v>-1.5389999999999999</v>
      </c>
      <c r="AH2906">
        <v>8.5820000000000007</v>
      </c>
      <c r="AI2906">
        <v>1.49</v>
      </c>
      <c r="AJ2906">
        <v>10.122999999999999</v>
      </c>
      <c r="AK2906">
        <v>5.9889999999999999</v>
      </c>
      <c r="AL2906">
        <v>8.1839999999999993</v>
      </c>
      <c r="AM2906">
        <v>-2.8000000000000001E-2</v>
      </c>
      <c r="AN2906">
        <v>13.676</v>
      </c>
      <c r="AO2906">
        <v>39.704999999999998</v>
      </c>
      <c r="AP2906">
        <v>5.8529999999999998</v>
      </c>
      <c r="AQ2906">
        <v>9.6999999999999993</v>
      </c>
      <c r="AR2906">
        <v>3.2269999999999999</v>
      </c>
      <c r="AS2906">
        <v>-8.657</v>
      </c>
      <c r="AT2906">
        <v>5.7460000000000004</v>
      </c>
      <c r="AU2906">
        <v>32.530999999999999</v>
      </c>
      <c r="AV2906">
        <v>1.1419999999999999</v>
      </c>
      <c r="AW2906">
        <v>10.029</v>
      </c>
      <c r="AX2906">
        <v>3.887</v>
      </c>
      <c r="AY2906">
        <v>0.90500000000000003</v>
      </c>
      <c r="AZ2906">
        <v>0.76500000000000001</v>
      </c>
      <c r="BA2906">
        <v>2.327</v>
      </c>
      <c r="BB2906">
        <v>-1.0349999999999999</v>
      </c>
      <c r="BC2906">
        <v>2018</v>
      </c>
    </row>
    <row r="2907" spans="1:55" x14ac:dyDescent="0.25">
      <c r="A2907">
        <v>652</v>
      </c>
      <c r="B2907" t="s">
        <v>906</v>
      </c>
      <c r="C2907" t="s">
        <v>314</v>
      </c>
      <c r="D2907" t="s">
        <v>907</v>
      </c>
      <c r="E2907" t="s">
        <v>315</v>
      </c>
      <c r="F2907" t="s">
        <v>316</v>
      </c>
      <c r="G2907" t="s">
        <v>317</v>
      </c>
    </row>
    <row r="2908" spans="1:55" x14ac:dyDescent="0.25">
      <c r="A2908">
        <v>652</v>
      </c>
      <c r="B2908" t="s">
        <v>906</v>
      </c>
      <c r="C2908" t="s">
        <v>318</v>
      </c>
      <c r="D2908" t="s">
        <v>907</v>
      </c>
      <c r="E2908" t="s">
        <v>319</v>
      </c>
      <c r="F2908" t="s">
        <v>320</v>
      </c>
      <c r="G2908" t="s">
        <v>321</v>
      </c>
      <c r="H2908" t="s">
        <v>322</v>
      </c>
    </row>
    <row r="2909" spans="1:55" x14ac:dyDescent="0.25">
      <c r="A2909">
        <v>652</v>
      </c>
      <c r="B2909" t="s">
        <v>906</v>
      </c>
      <c r="C2909" t="s">
        <v>323</v>
      </c>
      <c r="D2909" t="s">
        <v>907</v>
      </c>
      <c r="E2909" t="s">
        <v>324</v>
      </c>
      <c r="F2909" t="s">
        <v>325</v>
      </c>
      <c r="G2909" t="s">
        <v>321</v>
      </c>
      <c r="H2909" t="s">
        <v>322</v>
      </c>
      <c r="I2909" t="s">
        <v>911</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0</v>
      </c>
    </row>
    <row r="2910" spans="1:55" x14ac:dyDescent="0.25">
      <c r="A2910">
        <v>652</v>
      </c>
      <c r="B2910" t="s">
        <v>906</v>
      </c>
      <c r="C2910" t="s">
        <v>327</v>
      </c>
      <c r="D2910" t="s">
        <v>907</v>
      </c>
      <c r="E2910" t="s">
        <v>328</v>
      </c>
      <c r="F2910" t="s">
        <v>329</v>
      </c>
      <c r="G2910" t="s">
        <v>229</v>
      </c>
      <c r="H2910" t="s">
        <v>230</v>
      </c>
      <c r="I2910" t="s">
        <v>912</v>
      </c>
      <c r="J2910" t="s">
        <v>374</v>
      </c>
      <c r="K2910" t="s">
        <v>374</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15.63</v>
      </c>
      <c r="AR2910">
        <v>20.873999999999999</v>
      </c>
      <c r="AS2910">
        <v>26.824000000000002</v>
      </c>
      <c r="AT2910">
        <v>28.864999999999998</v>
      </c>
      <c r="AU2910">
        <v>35.781999999999996</v>
      </c>
      <c r="AV2910">
        <v>43.523000000000003</v>
      </c>
      <c r="AW2910">
        <v>56.003</v>
      </c>
      <c r="AX2910">
        <v>61.2</v>
      </c>
      <c r="AY2910">
        <v>72.251000000000005</v>
      </c>
      <c r="AZ2910">
        <v>82.266999999999996</v>
      </c>
      <c r="BA2910">
        <v>94.504999999999995</v>
      </c>
      <c r="BB2910">
        <v>106.404</v>
      </c>
      <c r="BC2910">
        <v>2018</v>
      </c>
    </row>
    <row r="2911" spans="1:55" x14ac:dyDescent="0.25">
      <c r="A2911">
        <v>652</v>
      </c>
      <c r="B2911" t="s">
        <v>906</v>
      </c>
      <c r="C2911" t="s">
        <v>331</v>
      </c>
      <c r="D2911" t="s">
        <v>907</v>
      </c>
      <c r="E2911" t="s">
        <v>328</v>
      </c>
      <c r="F2911" t="s">
        <v>329</v>
      </c>
      <c r="G2911" t="s">
        <v>282</v>
      </c>
      <c r="I2911" t="s">
        <v>332</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6.2830000000000004</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14.106999999999999</v>
      </c>
      <c r="AP2911">
        <v>13.733000000000001</v>
      </c>
      <c r="AQ2911">
        <v>12.64</v>
      </c>
      <c r="AR2911">
        <v>13.43</v>
      </c>
      <c r="AS2911">
        <v>14.869</v>
      </c>
      <c r="AT2911">
        <v>13.420999999999999</v>
      </c>
      <c r="AU2911">
        <v>13.941000000000001</v>
      </c>
      <c r="AV2911">
        <v>14.551</v>
      </c>
      <c r="AW2911">
        <v>16.128</v>
      </c>
      <c r="AX2911">
        <v>15.332000000000001</v>
      </c>
      <c r="AY2911">
        <v>15.909000000000001</v>
      </c>
      <c r="AZ2911">
        <v>15.914</v>
      </c>
      <c r="BA2911">
        <v>16.029</v>
      </c>
      <c r="BB2911">
        <v>15.888999999999999</v>
      </c>
      <c r="BC2911">
        <v>2018</v>
      </c>
    </row>
    <row r="2912" spans="1:55" x14ac:dyDescent="0.25">
      <c r="A2912">
        <v>652</v>
      </c>
      <c r="B2912" t="s">
        <v>906</v>
      </c>
      <c r="C2912" t="s">
        <v>333</v>
      </c>
      <c r="D2912" t="s">
        <v>907</v>
      </c>
      <c r="E2912" t="s">
        <v>334</v>
      </c>
      <c r="F2912" t="s">
        <v>335</v>
      </c>
      <c r="G2912" t="s">
        <v>229</v>
      </c>
      <c r="H2912" t="s">
        <v>230</v>
      </c>
      <c r="I2912" t="s">
        <v>912</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75.429000000000002</v>
      </c>
      <c r="AX2912">
        <v>78.875</v>
      </c>
      <c r="AY2912">
        <v>90.846999999999994</v>
      </c>
      <c r="AZ2912">
        <v>102.958</v>
      </c>
      <c r="BA2912">
        <v>113.532</v>
      </c>
      <c r="BB2912">
        <v>124.999</v>
      </c>
      <c r="BC2912">
        <v>2018</v>
      </c>
    </row>
    <row r="2913" spans="1:55" x14ac:dyDescent="0.25">
      <c r="A2913">
        <v>652</v>
      </c>
      <c r="B2913" t="s">
        <v>906</v>
      </c>
      <c r="C2913" t="s">
        <v>336</v>
      </c>
      <c r="D2913" t="s">
        <v>907</v>
      </c>
      <c r="E2913" t="s">
        <v>334</v>
      </c>
      <c r="F2913" t="s">
        <v>335</v>
      </c>
      <c r="G2913" t="s">
        <v>282</v>
      </c>
      <c r="I2913" t="s">
        <v>337</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18.042999999999999</v>
      </c>
      <c r="AL2913">
        <v>17.789000000000001</v>
      </c>
      <c r="AM2913">
        <v>17.66</v>
      </c>
      <c r="AN2913">
        <v>20.010999999999999</v>
      </c>
      <c r="AO2913">
        <v>19.600000000000001</v>
      </c>
      <c r="AP2913">
        <v>22.113</v>
      </c>
      <c r="AQ2913">
        <v>21.709</v>
      </c>
      <c r="AR2913">
        <v>21.405000000000001</v>
      </c>
      <c r="AS2913">
        <v>18.946000000000002</v>
      </c>
      <c r="AT2913">
        <v>20.308</v>
      </c>
      <c r="AU2913">
        <v>18.001999999999999</v>
      </c>
      <c r="AV2913">
        <v>21.558</v>
      </c>
      <c r="AW2913">
        <v>21.722999999999999</v>
      </c>
      <c r="AX2913">
        <v>19.760000000000002</v>
      </c>
      <c r="AY2913">
        <v>20.003</v>
      </c>
      <c r="AZ2913">
        <v>19.917000000000002</v>
      </c>
      <c r="BA2913">
        <v>19.257000000000001</v>
      </c>
      <c r="BB2913">
        <v>18.666</v>
      </c>
      <c r="BC2913">
        <v>2018</v>
      </c>
    </row>
    <row r="2914" spans="1:55" x14ac:dyDescent="0.25">
      <c r="A2914">
        <v>652</v>
      </c>
      <c r="B2914" t="s">
        <v>906</v>
      </c>
      <c r="C2914" t="s">
        <v>338</v>
      </c>
      <c r="D2914" t="s">
        <v>907</v>
      </c>
      <c r="E2914" t="s">
        <v>339</v>
      </c>
      <c r="F2914" t="s">
        <v>340</v>
      </c>
      <c r="G2914" t="s">
        <v>229</v>
      </c>
      <c r="H2914" t="s">
        <v>230</v>
      </c>
      <c r="I2914" t="s">
        <v>912</v>
      </c>
      <c r="J2914">
        <v>-1E-3</v>
      </c>
      <c r="K2914">
        <v>-1E-3</v>
      </c>
      <c r="L2914" t="s">
        <v>374</v>
      </c>
      <c r="M2914" t="s">
        <v>374</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-11.212999999999999</v>
      </c>
      <c r="AR2914">
        <v>-12.396000000000001</v>
      </c>
      <c r="AS2914">
        <v>-7.3550000000000004</v>
      </c>
      <c r="AT2914">
        <v>-14.813000000000001</v>
      </c>
      <c r="AU2914">
        <v>-10.423</v>
      </c>
      <c r="AV2914">
        <v>-20.957000000000001</v>
      </c>
      <c r="AW2914">
        <v>-19.427</v>
      </c>
      <c r="AX2914">
        <v>-17.675000000000001</v>
      </c>
      <c r="AY2914">
        <v>-18.596</v>
      </c>
      <c r="AZ2914">
        <v>-20.690999999999999</v>
      </c>
      <c r="BA2914">
        <v>-19.027000000000001</v>
      </c>
      <c r="BB2914">
        <v>-18.594999999999999</v>
      </c>
      <c r="BC2914">
        <v>2018</v>
      </c>
    </row>
    <row r="2915" spans="1:55" x14ac:dyDescent="0.25">
      <c r="A2915">
        <v>652</v>
      </c>
      <c r="B2915" t="s">
        <v>906</v>
      </c>
      <c r="C2915" t="s">
        <v>341</v>
      </c>
      <c r="D2915" t="s">
        <v>907</v>
      </c>
      <c r="E2915" t="s">
        <v>339</v>
      </c>
      <c r="F2915" t="s">
        <v>340</v>
      </c>
      <c r="G2915" t="s">
        <v>282</v>
      </c>
      <c r="I2915" t="s">
        <v>342</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-6.6239999999999997</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-9.0690000000000008</v>
      </c>
      <c r="AR2915">
        <v>-7.9749999999999996</v>
      </c>
      <c r="AS2915">
        <v>-4.077</v>
      </c>
      <c r="AT2915">
        <v>-6.8869999999999996</v>
      </c>
      <c r="AU2915">
        <v>-4.0609999999999999</v>
      </c>
      <c r="AV2915">
        <v>-7.0069999999999997</v>
      </c>
      <c r="AW2915">
        <v>-5.5949999999999998</v>
      </c>
      <c r="AX2915">
        <v>-4.4279999999999999</v>
      </c>
      <c r="AY2915">
        <v>-4.0949999999999998</v>
      </c>
      <c r="AZ2915">
        <v>-4.0030000000000001</v>
      </c>
      <c r="BA2915">
        <v>-3.2269999999999999</v>
      </c>
      <c r="BB2915">
        <v>-2.7770000000000001</v>
      </c>
      <c r="BC2915">
        <v>2018</v>
      </c>
    </row>
    <row r="2916" spans="1:55" x14ac:dyDescent="0.25">
      <c r="A2916">
        <v>652</v>
      </c>
      <c r="B2916" t="s">
        <v>906</v>
      </c>
      <c r="C2916" t="s">
        <v>343</v>
      </c>
      <c r="D2916" t="s">
        <v>907</v>
      </c>
      <c r="E2916" t="s">
        <v>344</v>
      </c>
      <c r="F2916" t="s">
        <v>345</v>
      </c>
      <c r="G2916" t="s">
        <v>229</v>
      </c>
      <c r="H2916" t="s">
        <v>230</v>
      </c>
    </row>
    <row r="2917" spans="1:55" x14ac:dyDescent="0.25">
      <c r="A2917">
        <v>652</v>
      </c>
      <c r="B2917" t="s">
        <v>906</v>
      </c>
      <c r="C2917" t="s">
        <v>346</v>
      </c>
      <c r="D2917" t="s">
        <v>907</v>
      </c>
      <c r="E2917" t="s">
        <v>344</v>
      </c>
      <c r="F2917" t="s">
        <v>345</v>
      </c>
      <c r="G2917" t="s">
        <v>270</v>
      </c>
    </row>
    <row r="2918" spans="1:55" x14ac:dyDescent="0.25">
      <c r="A2918">
        <v>652</v>
      </c>
      <c r="B2918" t="s">
        <v>906</v>
      </c>
      <c r="C2918" t="s">
        <v>347</v>
      </c>
      <c r="D2918" t="s">
        <v>907</v>
      </c>
      <c r="E2918" t="s">
        <v>348</v>
      </c>
      <c r="F2918" t="s">
        <v>349</v>
      </c>
      <c r="G2918" t="s">
        <v>229</v>
      </c>
      <c r="H2918" t="s">
        <v>230</v>
      </c>
      <c r="I2918" t="s">
        <v>912</v>
      </c>
      <c r="J2918" t="s">
        <v>374</v>
      </c>
      <c r="K2918">
        <v>-1E-3</v>
      </c>
      <c r="L2918" t="s">
        <v>374</v>
      </c>
      <c r="M2918" t="s">
        <v>374</v>
      </c>
      <c r="N2918" t="s">
        <v>374</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-6.8159999999999998</v>
      </c>
      <c r="AR2918">
        <v>-5.3159999999999998</v>
      </c>
      <c r="AS2918">
        <v>1.7210000000000001</v>
      </c>
      <c r="AT2918">
        <v>-3.2839999999999998</v>
      </c>
      <c r="AU2918">
        <v>3.149</v>
      </c>
      <c r="AV2918">
        <v>-4.1689999999999996</v>
      </c>
      <c r="AW2918">
        <v>0.13800000000000001</v>
      </c>
      <c r="AX2918">
        <v>6.6269999999999998</v>
      </c>
      <c r="AY2918">
        <v>7.4550000000000001</v>
      </c>
      <c r="AZ2918">
        <v>6.4379999999999997</v>
      </c>
      <c r="BA2918">
        <v>7.6440000000000001</v>
      </c>
      <c r="BB2918">
        <v>9.65</v>
      </c>
      <c r="BC2918">
        <v>2018</v>
      </c>
    </row>
    <row r="2919" spans="1:55" x14ac:dyDescent="0.25">
      <c r="A2919">
        <v>652</v>
      </c>
      <c r="B2919" t="s">
        <v>906</v>
      </c>
      <c r="C2919" t="s">
        <v>350</v>
      </c>
      <c r="D2919" t="s">
        <v>907</v>
      </c>
      <c r="E2919" t="s">
        <v>348</v>
      </c>
      <c r="F2919" t="s">
        <v>349</v>
      </c>
      <c r="G2919" t="s">
        <v>282</v>
      </c>
      <c r="I2919" t="s">
        <v>351</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-5.5129999999999999</v>
      </c>
      <c r="AR2919">
        <v>-3.42</v>
      </c>
      <c r="AS2919">
        <v>0.95399999999999996</v>
      </c>
      <c r="AT2919">
        <v>-1.5269999999999999</v>
      </c>
      <c r="AU2919">
        <v>1.2270000000000001</v>
      </c>
      <c r="AV2919">
        <v>-1.3939999999999999</v>
      </c>
      <c r="AW2919">
        <v>0.04</v>
      </c>
      <c r="AX2919">
        <v>1.66</v>
      </c>
      <c r="AY2919">
        <v>1.641</v>
      </c>
      <c r="AZ2919">
        <v>1.2450000000000001</v>
      </c>
      <c r="BA2919">
        <v>1.2969999999999999</v>
      </c>
      <c r="BB2919">
        <v>1.4410000000000001</v>
      </c>
      <c r="BC2919">
        <v>2018</v>
      </c>
    </row>
    <row r="2920" spans="1:55" x14ac:dyDescent="0.25">
      <c r="A2920">
        <v>652</v>
      </c>
      <c r="B2920" t="s">
        <v>906</v>
      </c>
      <c r="C2920" t="s">
        <v>352</v>
      </c>
      <c r="D2920" t="s">
        <v>907</v>
      </c>
      <c r="E2920" t="s">
        <v>353</v>
      </c>
      <c r="F2920" t="s">
        <v>354</v>
      </c>
      <c r="G2920" t="s">
        <v>229</v>
      </c>
      <c r="H2920" t="s">
        <v>230</v>
      </c>
      <c r="I2920" t="s">
        <v>912</v>
      </c>
      <c r="J2920" t="s">
        <v>232</v>
      </c>
      <c r="K2920" t="s">
        <v>232</v>
      </c>
      <c r="L2920" t="s">
        <v>232</v>
      </c>
      <c r="M2920" t="s">
        <v>232</v>
      </c>
      <c r="N2920" t="s">
        <v>232</v>
      </c>
      <c r="O2920" t="s">
        <v>232</v>
      </c>
      <c r="P2920" t="s">
        <v>232</v>
      </c>
      <c r="Q2920" t="s">
        <v>232</v>
      </c>
      <c r="R2920" t="s">
        <v>232</v>
      </c>
      <c r="S2920" t="s">
        <v>232</v>
      </c>
      <c r="T2920" t="s">
        <v>232</v>
      </c>
      <c r="U2920" t="s">
        <v>232</v>
      </c>
      <c r="V2920" t="s">
        <v>232</v>
      </c>
      <c r="W2920" t="s">
        <v>232</v>
      </c>
      <c r="X2920" t="s">
        <v>232</v>
      </c>
      <c r="Y2920" t="s">
        <v>232</v>
      </c>
      <c r="Z2920" t="s">
        <v>232</v>
      </c>
      <c r="AA2920" t="s">
        <v>232</v>
      </c>
      <c r="AB2920" t="s">
        <v>232</v>
      </c>
      <c r="AC2920" t="s">
        <v>232</v>
      </c>
      <c r="AD2920" t="s">
        <v>232</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133.553</v>
      </c>
      <c r="AV2920">
        <v>164.60400000000001</v>
      </c>
      <c r="AW2920">
        <v>198.07400000000001</v>
      </c>
      <c r="AX2920">
        <v>221.96299999999999</v>
      </c>
      <c r="AY2920">
        <v>246.53200000000001</v>
      </c>
      <c r="AZ2920">
        <v>272.99900000000002</v>
      </c>
      <c r="BA2920">
        <v>292.637</v>
      </c>
      <c r="BB2920">
        <v>318.16899999999998</v>
      </c>
      <c r="BC2920">
        <v>2018</v>
      </c>
    </row>
    <row r="2921" spans="1:55" x14ac:dyDescent="0.25">
      <c r="A2921">
        <v>652</v>
      </c>
      <c r="B2921" t="s">
        <v>906</v>
      </c>
      <c r="C2921" t="s">
        <v>355</v>
      </c>
      <c r="D2921" t="s">
        <v>907</v>
      </c>
      <c r="E2921" t="s">
        <v>353</v>
      </c>
      <c r="F2921" t="s">
        <v>354</v>
      </c>
      <c r="G2921" t="s">
        <v>282</v>
      </c>
      <c r="I2921" t="s">
        <v>379</v>
      </c>
      <c r="J2921" t="s">
        <v>232</v>
      </c>
      <c r="K2921" t="s">
        <v>232</v>
      </c>
      <c r="L2921" t="s">
        <v>232</v>
      </c>
      <c r="M2921" t="s">
        <v>232</v>
      </c>
      <c r="N2921" t="s">
        <v>232</v>
      </c>
      <c r="O2921" t="s">
        <v>232</v>
      </c>
      <c r="P2921" t="s">
        <v>232</v>
      </c>
      <c r="Q2921" t="s">
        <v>232</v>
      </c>
      <c r="R2921" t="s">
        <v>232</v>
      </c>
      <c r="S2921" t="s">
        <v>232</v>
      </c>
      <c r="T2921" t="s">
        <v>232</v>
      </c>
      <c r="U2921" t="s">
        <v>232</v>
      </c>
      <c r="V2921" t="s">
        <v>232</v>
      </c>
      <c r="W2921" t="s">
        <v>232</v>
      </c>
      <c r="X2921" t="s">
        <v>232</v>
      </c>
      <c r="Y2921" t="s">
        <v>232</v>
      </c>
      <c r="Z2921" t="s">
        <v>232</v>
      </c>
      <c r="AA2921" t="s">
        <v>232</v>
      </c>
      <c r="AB2921" t="s">
        <v>232</v>
      </c>
      <c r="AC2921" t="s">
        <v>232</v>
      </c>
      <c r="AD2921" t="s">
        <v>232</v>
      </c>
      <c r="AE2921">
        <v>59.712000000000003</v>
      </c>
      <c r="AF2921">
        <v>56.484999999999999</v>
      </c>
      <c r="AG2921">
        <v>52.3</v>
      </c>
      <c r="AH2921">
        <v>38.859000000000002</v>
      </c>
      <c r="AI2921">
        <v>31.074999999999999</v>
      </c>
      <c r="AJ2921">
        <v>15.545</v>
      </c>
      <c r="AK2921">
        <v>16.966000000000001</v>
      </c>
      <c r="AL2921">
        <v>22.353000000000002</v>
      </c>
      <c r="AM2921">
        <v>24.321000000000002</v>
      </c>
      <c r="AN2921">
        <v>32.165999999999997</v>
      </c>
      <c r="AO2921">
        <v>28.587</v>
      </c>
      <c r="AP2921">
        <v>34.024000000000001</v>
      </c>
      <c r="AQ2921">
        <v>40.164999999999999</v>
      </c>
      <c r="AR2921">
        <v>46.253</v>
      </c>
      <c r="AS2921">
        <v>50.670999999999999</v>
      </c>
      <c r="AT2921">
        <v>52.006</v>
      </c>
      <c r="AU2921">
        <v>52.033000000000001</v>
      </c>
      <c r="AV2921">
        <v>55.033000000000001</v>
      </c>
      <c r="AW2921">
        <v>57.042999999999999</v>
      </c>
      <c r="AX2921">
        <v>55.604999999999997</v>
      </c>
      <c r="AY2921">
        <v>54.283000000000001</v>
      </c>
      <c r="AZ2921">
        <v>52.811</v>
      </c>
      <c r="BA2921">
        <v>49.634999999999998</v>
      </c>
      <c r="BB2921">
        <v>47.511000000000003</v>
      </c>
      <c r="BC2921">
        <v>2018</v>
      </c>
    </row>
    <row r="2922" spans="1:55" x14ac:dyDescent="0.25">
      <c r="A2922">
        <v>652</v>
      </c>
      <c r="B2922" t="s">
        <v>906</v>
      </c>
      <c r="C2922" t="s">
        <v>356</v>
      </c>
      <c r="D2922" t="s">
        <v>907</v>
      </c>
      <c r="E2922" t="s">
        <v>357</v>
      </c>
      <c r="F2922" t="s">
        <v>358</v>
      </c>
      <c r="G2922" t="s">
        <v>229</v>
      </c>
      <c r="H2922" t="s">
        <v>230</v>
      </c>
      <c r="I2922" t="s">
        <v>912</v>
      </c>
      <c r="J2922" t="s">
        <v>232</v>
      </c>
      <c r="K2922" t="s">
        <v>232</v>
      </c>
      <c r="L2922" t="s">
        <v>232</v>
      </c>
      <c r="M2922" t="s">
        <v>232</v>
      </c>
      <c r="N2922" t="s">
        <v>232</v>
      </c>
      <c r="O2922" t="s">
        <v>232</v>
      </c>
      <c r="P2922" t="s">
        <v>232</v>
      </c>
      <c r="Q2922" t="s">
        <v>232</v>
      </c>
      <c r="R2922" t="s">
        <v>232</v>
      </c>
      <c r="S2922" t="s">
        <v>232</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146.98599999999999</v>
      </c>
      <c r="AV2922">
        <v>178.143</v>
      </c>
      <c r="AW2922">
        <v>215.25700000000001</v>
      </c>
      <c r="AX2922">
        <v>239.59100000000001</v>
      </c>
      <c r="AY2922">
        <v>264.31700000000001</v>
      </c>
      <c r="AZ2922">
        <v>290.90100000000001</v>
      </c>
      <c r="BA2922">
        <v>310.62299999999999</v>
      </c>
      <c r="BB2922">
        <v>336.202</v>
      </c>
      <c r="BC2922">
        <v>2018</v>
      </c>
    </row>
    <row r="2923" spans="1:55" x14ac:dyDescent="0.25">
      <c r="A2923">
        <v>652</v>
      </c>
      <c r="B2923" t="s">
        <v>906</v>
      </c>
      <c r="C2923" t="s">
        <v>359</v>
      </c>
      <c r="D2923" t="s">
        <v>907</v>
      </c>
      <c r="E2923" t="s">
        <v>357</v>
      </c>
      <c r="F2923" t="s">
        <v>358</v>
      </c>
      <c r="G2923" t="s">
        <v>282</v>
      </c>
      <c r="I2923" t="s">
        <v>360</v>
      </c>
      <c r="J2923" t="s">
        <v>232</v>
      </c>
      <c r="K2923" t="s">
        <v>232</v>
      </c>
      <c r="L2923" t="s">
        <v>232</v>
      </c>
      <c r="M2923" t="s">
        <v>232</v>
      </c>
      <c r="N2923" t="s">
        <v>232</v>
      </c>
      <c r="O2923" t="s">
        <v>232</v>
      </c>
      <c r="P2923" t="s">
        <v>232</v>
      </c>
      <c r="Q2923" t="s">
        <v>232</v>
      </c>
      <c r="R2923" t="s">
        <v>232</v>
      </c>
      <c r="S2923" t="s">
        <v>232</v>
      </c>
      <c r="T2923">
        <v>18.965</v>
      </c>
      <c r="U2923">
        <v>18.471</v>
      </c>
      <c r="V2923">
        <v>22.855</v>
      </c>
      <c r="W2923">
        <v>37.06</v>
      </c>
      <c r="X2923">
        <v>55.232999999999997</v>
      </c>
      <c r="Y2923">
        <v>49.061</v>
      </c>
      <c r="Z2923">
        <v>44.142000000000003</v>
      </c>
      <c r="AA2923">
        <v>46.673999999999999</v>
      </c>
      <c r="AB2923">
        <v>40.600999999999999</v>
      </c>
      <c r="AC2923">
        <v>55.76</v>
      </c>
      <c r="AD2923">
        <v>79.191000000000003</v>
      </c>
      <c r="AE2923">
        <v>61.722000000000001</v>
      </c>
      <c r="AF2923">
        <v>57.869</v>
      </c>
      <c r="AG2923">
        <v>52.694000000000003</v>
      </c>
      <c r="AH2923">
        <v>41.16</v>
      </c>
      <c r="AI2923">
        <v>33.997999999999998</v>
      </c>
      <c r="AJ2923">
        <v>18.588999999999999</v>
      </c>
      <c r="AK2923">
        <v>22.643999999999998</v>
      </c>
      <c r="AL2923">
        <v>24.948</v>
      </c>
      <c r="AM2923">
        <v>26.959</v>
      </c>
      <c r="AN2923">
        <v>34.578000000000003</v>
      </c>
      <c r="AO2923">
        <v>31.425999999999998</v>
      </c>
      <c r="AP2923">
        <v>35.584000000000003</v>
      </c>
      <c r="AQ2923">
        <v>43.216999999999999</v>
      </c>
      <c r="AR2923">
        <v>51.158999999999999</v>
      </c>
      <c r="AS2923">
        <v>54.83</v>
      </c>
      <c r="AT2923">
        <v>57.116999999999997</v>
      </c>
      <c r="AU2923">
        <v>57.265999999999998</v>
      </c>
      <c r="AV2923">
        <v>59.56</v>
      </c>
      <c r="AW2923">
        <v>61.991</v>
      </c>
      <c r="AX2923">
        <v>60.021000000000001</v>
      </c>
      <c r="AY2923">
        <v>58.198999999999998</v>
      </c>
      <c r="AZ2923">
        <v>56.274000000000001</v>
      </c>
      <c r="BA2923">
        <v>52.686</v>
      </c>
      <c r="BB2923">
        <v>50.204000000000001</v>
      </c>
      <c r="BC2923">
        <v>2018</v>
      </c>
    </row>
    <row r="2924" spans="1:55" x14ac:dyDescent="0.25">
      <c r="A2924">
        <v>652</v>
      </c>
      <c r="B2924" t="s">
        <v>906</v>
      </c>
      <c r="C2924" t="s">
        <v>361</v>
      </c>
      <c r="D2924" t="s">
        <v>907</v>
      </c>
      <c r="E2924" t="s">
        <v>362</v>
      </c>
      <c r="F2924" t="s">
        <v>363</v>
      </c>
      <c r="G2924" t="s">
        <v>229</v>
      </c>
      <c r="H2924" t="s">
        <v>230</v>
      </c>
      <c r="I2924" t="s">
        <v>912</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4.734</v>
      </c>
      <c r="AD2924">
        <v>6.2480000000000002</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81.102999999999994</v>
      </c>
      <c r="AP2924">
        <v>101.471</v>
      </c>
      <c r="AQ2924">
        <v>123.65</v>
      </c>
      <c r="AR2924">
        <v>155.43299999999999</v>
      </c>
      <c r="AS2924">
        <v>180.399</v>
      </c>
      <c r="AT2924">
        <v>215.077</v>
      </c>
      <c r="AU2924">
        <v>256.67099999999999</v>
      </c>
      <c r="AV2924">
        <v>299.09899999999999</v>
      </c>
      <c r="AW2924">
        <v>347.23899999999998</v>
      </c>
      <c r="AX2924">
        <v>399.17500000000001</v>
      </c>
      <c r="AY2924">
        <v>454.16300000000001</v>
      </c>
      <c r="AZ2924">
        <v>516.93499999999995</v>
      </c>
      <c r="BA2924">
        <v>589.57299999999998</v>
      </c>
      <c r="BB2924">
        <v>669.67899999999997</v>
      </c>
      <c r="BC2924">
        <v>2018</v>
      </c>
    </row>
    <row r="2925" spans="1:55" x14ac:dyDescent="0.25">
      <c r="A2925">
        <v>652</v>
      </c>
      <c r="B2925" t="s">
        <v>906</v>
      </c>
      <c r="C2925" t="s">
        <v>364</v>
      </c>
      <c r="D2925" t="s">
        <v>907</v>
      </c>
      <c r="E2925" t="s">
        <v>365</v>
      </c>
      <c r="F2925" t="s">
        <v>366</v>
      </c>
      <c r="G2925" t="s">
        <v>242</v>
      </c>
      <c r="H2925" t="s">
        <v>230</v>
      </c>
      <c r="I2925" t="s">
        <v>913</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v>
      </c>
      <c r="AU2925">
        <v>-2.0019999999999998</v>
      </c>
      <c r="AV2925">
        <v>-2.0750000000000002</v>
      </c>
      <c r="AW2925">
        <v>-2.0350000000000001</v>
      </c>
      <c r="AX2925">
        <v>-2.5089999999999999</v>
      </c>
      <c r="AY2925">
        <v>-2.593</v>
      </c>
      <c r="AZ2925">
        <v>-2.61</v>
      </c>
      <c r="BA2925">
        <v>-2.7989999999999999</v>
      </c>
      <c r="BB2925">
        <v>-3.0449999999999999</v>
      </c>
      <c r="BC2925">
        <v>2018</v>
      </c>
    </row>
    <row r="2926" spans="1:55" x14ac:dyDescent="0.25">
      <c r="A2926">
        <v>652</v>
      </c>
      <c r="B2926" t="s">
        <v>906</v>
      </c>
      <c r="C2926" t="s">
        <v>368</v>
      </c>
      <c r="D2926" t="s">
        <v>907</v>
      </c>
      <c r="E2926" t="s">
        <v>365</v>
      </c>
      <c r="F2926" t="s">
        <v>366</v>
      </c>
      <c r="G2926" t="s">
        <v>282</v>
      </c>
      <c r="I2926" t="s">
        <v>369</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-3.181</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-4.08</v>
      </c>
      <c r="AN2926">
        <v>-6.4349999999999996</v>
      </c>
      <c r="AO2926">
        <v>-6.609</v>
      </c>
      <c r="AP2926">
        <v>-8.6959999999999997</v>
      </c>
      <c r="AQ2926">
        <v>-9.0139999999999993</v>
      </c>
      <c r="AR2926">
        <v>-6.9550000000000001</v>
      </c>
      <c r="AS2926">
        <v>-5.835</v>
      </c>
      <c r="AT2926">
        <v>-5.202</v>
      </c>
      <c r="AU2926">
        <v>-3.3940000000000001</v>
      </c>
      <c r="AV2926">
        <v>-3.1840000000000002</v>
      </c>
      <c r="AW2926">
        <v>-2.9809999999999999</v>
      </c>
      <c r="AX2926">
        <v>-3.472</v>
      </c>
      <c r="AY2926">
        <v>-3.34</v>
      </c>
      <c r="AZ2926">
        <v>-3.117</v>
      </c>
      <c r="BA2926">
        <v>-3.093</v>
      </c>
      <c r="BB2926">
        <v>-3.1269999999999998</v>
      </c>
      <c r="BC2926">
        <v>2017</v>
      </c>
    </row>
    <row r="2927" spans="1:55" x14ac:dyDescent="0.25">
      <c r="A2927">
        <v>174</v>
      </c>
      <c r="B2927" t="s">
        <v>914</v>
      </c>
      <c r="C2927" t="s">
        <v>225</v>
      </c>
      <c r="D2927" t="s">
        <v>915</v>
      </c>
      <c r="E2927" t="s">
        <v>227</v>
      </c>
      <c r="F2927" t="s">
        <v>228</v>
      </c>
      <c r="G2927" t="s">
        <v>229</v>
      </c>
      <c r="H2927" t="s">
        <v>230</v>
      </c>
      <c r="I2927" t="s">
        <v>916</v>
      </c>
      <c r="J2927">
        <v>139.374</v>
      </c>
      <c r="K2927">
        <v>137.20500000000001</v>
      </c>
      <c r="L2927">
        <v>135.655</v>
      </c>
      <c r="M2927">
        <v>134.19200000000001</v>
      </c>
      <c r="N2927">
        <v>136.88499999999999</v>
      </c>
      <c r="O2927">
        <v>140.32499999999999</v>
      </c>
      <c r="P2927">
        <v>141.047</v>
      </c>
      <c r="Q2927">
        <v>137.864</v>
      </c>
      <c r="R2927">
        <v>143.77600000000001</v>
      </c>
      <c r="S2927">
        <v>149.238</v>
      </c>
      <c r="T2927">
        <v>149.238</v>
      </c>
      <c r="U2927">
        <v>153.86699999999999</v>
      </c>
      <c r="V2927">
        <v>154.94</v>
      </c>
      <c r="W2927">
        <v>152.46199999999999</v>
      </c>
      <c r="X2927">
        <v>155.511</v>
      </c>
      <c r="Y2927">
        <v>158.77699999999999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191.125</v>
      </c>
      <c r="AW2927">
        <v>195.71899999999999</v>
      </c>
      <c r="AX2927">
        <v>199.94200000000001</v>
      </c>
      <c r="AY2927">
        <v>203.20500000000001</v>
      </c>
      <c r="AZ2927">
        <v>205.67599999999999</v>
      </c>
      <c r="BA2927">
        <v>208.22200000000001</v>
      </c>
      <c r="BB2927">
        <v>210.65299999999999</v>
      </c>
      <c r="BC2927">
        <v>2017</v>
      </c>
    </row>
    <row r="2928" spans="1:55" x14ac:dyDescent="0.25">
      <c r="A2928">
        <v>174</v>
      </c>
      <c r="B2928" t="s">
        <v>914</v>
      </c>
      <c r="C2928" t="s">
        <v>233</v>
      </c>
      <c r="D2928" t="s">
        <v>915</v>
      </c>
      <c r="E2928" t="s">
        <v>227</v>
      </c>
      <c r="F2928" t="s">
        <v>234</v>
      </c>
      <c r="G2928" t="s">
        <v>235</v>
      </c>
      <c r="I2928" t="s">
        <v>236</v>
      </c>
      <c r="J2928">
        <v>0.67700000000000005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374</v>
      </c>
      <c r="U2928">
        <v>3.1019999999999999</v>
      </c>
      <c r="V2928">
        <v>0.69699999999999995</v>
      </c>
      <c r="W2928">
        <v>-1.599</v>
      </c>
      <c r="X2928">
        <v>2</v>
      </c>
      <c r="Y2928">
        <v>2.1</v>
      </c>
      <c r="Z2928">
        <v>2.863</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2.0979999999999999</v>
      </c>
      <c r="AW2928">
        <v>2.4039999999999999</v>
      </c>
      <c r="AX2928">
        <v>2.1579999999999999</v>
      </c>
      <c r="AY2928">
        <v>1.6319999999999999</v>
      </c>
      <c r="AZ2928">
        <v>1.216</v>
      </c>
      <c r="BA2928">
        <v>1.238</v>
      </c>
      <c r="BB2928">
        <v>1.1679999999999999</v>
      </c>
      <c r="BC2928">
        <v>2017</v>
      </c>
    </row>
    <row r="2929" spans="1:55" x14ac:dyDescent="0.25">
      <c r="A2929">
        <v>174</v>
      </c>
      <c r="B2929" t="s">
        <v>914</v>
      </c>
      <c r="C2929" t="s">
        <v>237</v>
      </c>
      <c r="D2929" t="s">
        <v>915</v>
      </c>
      <c r="E2929" t="s">
        <v>238</v>
      </c>
      <c r="F2929" t="s">
        <v>239</v>
      </c>
      <c r="G2929" t="s">
        <v>229</v>
      </c>
      <c r="H2929" t="s">
        <v>230</v>
      </c>
      <c r="I2929" t="s">
        <v>916</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185.46100000000001</v>
      </c>
      <c r="AW2929">
        <v>191.90100000000001</v>
      </c>
      <c r="AX2929">
        <v>198.68799999999999</v>
      </c>
      <c r="AY2929">
        <v>205.31700000000001</v>
      </c>
      <c r="AZ2929">
        <v>211.25399999999999</v>
      </c>
      <c r="BA2929">
        <v>217.626</v>
      </c>
      <c r="BB2929">
        <v>224.035</v>
      </c>
      <c r="BC2929">
        <v>2017</v>
      </c>
    </row>
    <row r="2930" spans="1:55" x14ac:dyDescent="0.25">
      <c r="A2930">
        <v>174</v>
      </c>
      <c r="B2930" t="s">
        <v>914</v>
      </c>
      <c r="C2930" t="s">
        <v>240</v>
      </c>
      <c r="D2930" t="s">
        <v>915</v>
      </c>
      <c r="E2930" t="s">
        <v>238</v>
      </c>
      <c r="F2930" t="s">
        <v>241</v>
      </c>
      <c r="G2930" t="s">
        <v>242</v>
      </c>
      <c r="H2930" t="s">
        <v>230</v>
      </c>
      <c r="I2930" t="s">
        <v>243</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136.28399999999999</v>
      </c>
      <c r="AF2930">
        <v>154.30699999999999</v>
      </c>
      <c r="AG2930">
        <v>202.27199999999999</v>
      </c>
      <c r="AH2930">
        <v>240.774</v>
      </c>
      <c r="AI2930">
        <v>248.184</v>
      </c>
      <c r="AJ2930">
        <v>273.54700000000003</v>
      </c>
      <c r="AK2930">
        <v>318.94</v>
      </c>
      <c r="AL2930">
        <v>356.14</v>
      </c>
      <c r="AM2930">
        <v>330.83699999999999</v>
      </c>
      <c r="AN2930">
        <v>299.91899999999998</v>
      </c>
      <c r="AO2930">
        <v>288.06200000000001</v>
      </c>
      <c r="AP2930">
        <v>245.80699999999999</v>
      </c>
      <c r="AQ2930">
        <v>239.93700000000001</v>
      </c>
      <c r="AR2930">
        <v>237.40600000000001</v>
      </c>
      <c r="AS2930">
        <v>196.69</v>
      </c>
      <c r="AT2930">
        <v>195.303</v>
      </c>
      <c r="AU2930">
        <v>203.49299999999999</v>
      </c>
      <c r="AV2930">
        <v>219.09700000000001</v>
      </c>
      <c r="AW2930">
        <v>219.75200000000001</v>
      </c>
      <c r="AX2930">
        <v>230.5</v>
      </c>
      <c r="AY2930">
        <v>239.69399999999999</v>
      </c>
      <c r="AZ2930">
        <v>248.374</v>
      </c>
      <c r="BA2930">
        <v>255.86500000000001</v>
      </c>
      <c r="BB2930">
        <v>263.39999999999998</v>
      </c>
      <c r="BC2930">
        <v>2017</v>
      </c>
    </row>
    <row r="2931" spans="1:55" x14ac:dyDescent="0.25">
      <c r="A2931">
        <v>174</v>
      </c>
      <c r="B2931" t="s">
        <v>914</v>
      </c>
      <c r="C2931" t="s">
        <v>244</v>
      </c>
      <c r="D2931" t="s">
        <v>915</v>
      </c>
      <c r="E2931" t="s">
        <v>238</v>
      </c>
      <c r="F2931" t="s">
        <v>245</v>
      </c>
      <c r="G2931" t="s">
        <v>246</v>
      </c>
      <c r="H2931" t="s">
        <v>230</v>
      </c>
      <c r="I2931" t="s">
        <v>243</v>
      </c>
      <c r="J2931">
        <v>87.319000000000003</v>
      </c>
      <c r="K2931">
        <v>94.091999999999999</v>
      </c>
      <c r="L2931">
        <v>98.777000000000001</v>
      </c>
      <c r="M2931">
        <v>101.539</v>
      </c>
      <c r="N2931">
        <v>107.31399999999999</v>
      </c>
      <c r="O2931">
        <v>113.49</v>
      </c>
      <c r="P2931">
        <v>116.371</v>
      </c>
      <c r="Q2931">
        <v>116.55800000000001</v>
      </c>
      <c r="R2931">
        <v>125.843</v>
      </c>
      <c r="S2931">
        <v>135.745</v>
      </c>
      <c r="T2931">
        <v>140.82599999999999</v>
      </c>
      <c r="U2931">
        <v>150.10400000000001</v>
      </c>
      <c r="V2931">
        <v>154.595</v>
      </c>
      <c r="W2931">
        <v>155.727</v>
      </c>
      <c r="X2931">
        <v>162.233</v>
      </c>
      <c r="Y2931">
        <v>169.113</v>
      </c>
      <c r="Z2931">
        <v>177.14</v>
      </c>
      <c r="AA2931">
        <v>188.274</v>
      </c>
      <c r="AB2931">
        <v>197.809</v>
      </c>
      <c r="AC2931">
        <v>206.83</v>
      </c>
      <c r="AD2931">
        <v>219.74100000000001</v>
      </c>
      <c r="AE2931">
        <v>233.839</v>
      </c>
      <c r="AF2931">
        <v>246.85599999999999</v>
      </c>
      <c r="AG2931">
        <v>266.01</v>
      </c>
      <c r="AH2931">
        <v>286.99599999999998</v>
      </c>
      <c r="AI2931">
        <v>297.70699999999999</v>
      </c>
      <c r="AJ2931">
        <v>324.05399999999997</v>
      </c>
      <c r="AK2931">
        <v>343.65300000000002</v>
      </c>
      <c r="AL2931">
        <v>349.16199999999998</v>
      </c>
      <c r="AM2931">
        <v>336.69400000000002</v>
      </c>
      <c r="AN2931">
        <v>321.95699999999999</v>
      </c>
      <c r="AO2931">
        <v>298.666</v>
      </c>
      <c r="AP2931">
        <v>282.173</v>
      </c>
      <c r="AQ2931">
        <v>277.81599999999997</v>
      </c>
      <c r="AR2931">
        <v>285.16699999999997</v>
      </c>
      <c r="AS2931">
        <v>286.95499999999998</v>
      </c>
      <c r="AT2931">
        <v>289.53899999999999</v>
      </c>
      <c r="AU2931">
        <v>299.483</v>
      </c>
      <c r="AV2931">
        <v>312.661</v>
      </c>
      <c r="AW2931">
        <v>325.87</v>
      </c>
      <c r="AX2931">
        <v>339.85199999999998</v>
      </c>
      <c r="AY2931">
        <v>352.57900000000001</v>
      </c>
      <c r="AZ2931">
        <v>364.25099999999998</v>
      </c>
      <c r="BA2931">
        <v>376.40199999999999</v>
      </c>
      <c r="BB2931">
        <v>388.76600000000002</v>
      </c>
      <c r="BC2931">
        <v>2017</v>
      </c>
    </row>
    <row r="2932" spans="1:55" x14ac:dyDescent="0.25">
      <c r="A2932">
        <v>174</v>
      </c>
      <c r="B2932" t="s">
        <v>914</v>
      </c>
      <c r="C2932" t="s">
        <v>247</v>
      </c>
      <c r="D2932" t="s">
        <v>915</v>
      </c>
      <c r="E2932" t="s">
        <v>248</v>
      </c>
      <c r="F2932" t="s">
        <v>249</v>
      </c>
      <c r="G2932" t="s">
        <v>250</v>
      </c>
      <c r="I2932" t="s">
        <v>251</v>
      </c>
      <c r="J2932">
        <v>5.101</v>
      </c>
      <c r="K2932">
        <v>6.2030000000000003</v>
      </c>
      <c r="L2932">
        <v>7.891</v>
      </c>
      <c r="M2932">
        <v>9.5180000000000007</v>
      </c>
      <c r="N2932">
        <v>11.605</v>
      </c>
      <c r="O2932">
        <v>13.811999999999999</v>
      </c>
      <c r="P2932">
        <v>16.420999999999999</v>
      </c>
      <c r="Q2932">
        <v>18.925000000000001</v>
      </c>
      <c r="R2932">
        <v>22.081</v>
      </c>
      <c r="S2932">
        <v>25.283000000000001</v>
      </c>
      <c r="T2932">
        <v>30.513999999999999</v>
      </c>
      <c r="U2932">
        <v>36.552</v>
      </c>
      <c r="V2932">
        <v>41.962000000000003</v>
      </c>
      <c r="W2932">
        <v>48.015999999999998</v>
      </c>
      <c r="X2932">
        <v>53.386000000000003</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97.036000000000001</v>
      </c>
      <c r="AW2932">
        <v>98.049000000000007</v>
      </c>
      <c r="AX2932">
        <v>99.373000000000005</v>
      </c>
      <c r="AY2932">
        <v>101.039</v>
      </c>
      <c r="AZ2932">
        <v>102.712</v>
      </c>
      <c r="BA2932">
        <v>104.51600000000001</v>
      </c>
      <c r="BB2932">
        <v>106.352</v>
      </c>
      <c r="BC2932">
        <v>2017</v>
      </c>
    </row>
    <row r="2933" spans="1:55" x14ac:dyDescent="0.25">
      <c r="A2933">
        <v>174</v>
      </c>
      <c r="B2933" t="s">
        <v>914</v>
      </c>
      <c r="C2933" t="s">
        <v>252</v>
      </c>
      <c r="D2933" t="s">
        <v>915</v>
      </c>
      <c r="E2933" t="s">
        <v>253</v>
      </c>
      <c r="F2933" t="s">
        <v>254</v>
      </c>
      <c r="G2933" t="s">
        <v>229</v>
      </c>
      <c r="H2933" t="s">
        <v>220</v>
      </c>
      <c r="I2933" t="s">
        <v>255</v>
      </c>
      <c r="J2933" s="52">
        <v>14542.09</v>
      </c>
      <c r="K2933" s="52">
        <v>14143.68</v>
      </c>
      <c r="L2933" s="52">
        <v>13902.07</v>
      </c>
      <c r="M2933" s="52">
        <v>13663.56</v>
      </c>
      <c r="N2933" s="52">
        <v>13865.81</v>
      </c>
      <c r="O2933" s="52">
        <v>14146.37</v>
      </c>
      <c r="P2933" s="52">
        <v>14176.88</v>
      </c>
      <c r="Q2933" s="52">
        <v>13806.67</v>
      </c>
      <c r="R2933" s="52">
        <v>14354.79</v>
      </c>
      <c r="S2933" s="52">
        <v>14837.55</v>
      </c>
      <c r="T2933" s="52">
        <v>14745.56</v>
      </c>
      <c r="U2933" s="52">
        <v>14978.26</v>
      </c>
      <c r="V2933" s="52">
        <v>14945.24</v>
      </c>
      <c r="W2933" s="52">
        <v>14616.31</v>
      </c>
      <c r="X2933" s="52">
        <v>14824.88</v>
      </c>
      <c r="Y2933" s="52">
        <v>15069.94</v>
      </c>
      <c r="Z2933" s="52">
        <v>15424.72</v>
      </c>
      <c r="AA2933" s="52">
        <v>16054.27</v>
      </c>
      <c r="AB2933" s="52">
        <v>16579.78</v>
      </c>
      <c r="AC2933" s="52">
        <v>17002.41</v>
      </c>
      <c r="AD2933" s="52">
        <v>17623.16</v>
      </c>
      <c r="AE2933" s="52">
        <v>18249.080000000002</v>
      </c>
      <c r="AF2933" s="52">
        <v>18873.849999999999</v>
      </c>
      <c r="AG2933" s="52">
        <v>19917.23</v>
      </c>
      <c r="AH2933" s="52">
        <v>20878.150000000001</v>
      </c>
      <c r="AI2933" s="52">
        <v>20946.61</v>
      </c>
      <c r="AJ2933" s="52">
        <v>22060.61</v>
      </c>
      <c r="AK2933" s="52">
        <v>22718.19</v>
      </c>
      <c r="AL2933" s="52">
        <v>22591.01</v>
      </c>
      <c r="AM2933" s="52">
        <v>21553.58</v>
      </c>
      <c r="AN2933" s="52">
        <v>20327.830000000002</v>
      </c>
      <c r="AO2933" s="52">
        <v>18464.599999999999</v>
      </c>
      <c r="AP2933" s="52">
        <v>17173.71</v>
      </c>
      <c r="AQ2933" s="52">
        <v>16742.04</v>
      </c>
      <c r="AR2933" s="52">
        <v>16984.5</v>
      </c>
      <c r="AS2933" s="52">
        <v>17017.29</v>
      </c>
      <c r="AT2933" s="52">
        <v>17101.82</v>
      </c>
      <c r="AU2933" s="52">
        <v>17384.259999999998</v>
      </c>
      <c r="AV2933" s="52">
        <v>17802.41</v>
      </c>
      <c r="AW2933" s="52">
        <v>18321.96</v>
      </c>
      <c r="AX2933" s="52">
        <v>18811.330000000002</v>
      </c>
      <c r="AY2933" s="52">
        <v>19217.22</v>
      </c>
      <c r="AZ2933" s="52">
        <v>19551.560000000001</v>
      </c>
      <c r="BA2933" s="52">
        <v>19895.95</v>
      </c>
      <c r="BB2933" s="52">
        <v>20232.38</v>
      </c>
      <c r="BC2933">
        <v>2017</v>
      </c>
    </row>
    <row r="2934" spans="1:55" x14ac:dyDescent="0.25">
      <c r="A2934">
        <v>174</v>
      </c>
      <c r="B2934" t="s">
        <v>914</v>
      </c>
      <c r="C2934" t="s">
        <v>256</v>
      </c>
      <c r="D2934" t="s">
        <v>915</v>
      </c>
      <c r="E2934" t="s">
        <v>253</v>
      </c>
      <c r="F2934" t="s">
        <v>257</v>
      </c>
      <c r="G2934" t="s">
        <v>258</v>
      </c>
      <c r="H2934" t="s">
        <v>220</v>
      </c>
      <c r="I2934" t="s">
        <v>255</v>
      </c>
      <c r="J2934" s="52">
        <v>21146.35</v>
      </c>
      <c r="K2934" s="52">
        <v>20567</v>
      </c>
      <c r="L2934" s="52">
        <v>20215.650000000001</v>
      </c>
      <c r="M2934" s="52">
        <v>19868.830000000002</v>
      </c>
      <c r="N2934" s="52">
        <v>20162.93</v>
      </c>
      <c r="O2934" s="52">
        <v>20570.91</v>
      </c>
      <c r="P2934" s="52">
        <v>20615.27</v>
      </c>
      <c r="Q2934" s="52">
        <v>20076.93</v>
      </c>
      <c r="R2934" s="52">
        <v>20873.98</v>
      </c>
      <c r="S2934" s="52">
        <v>21575.98</v>
      </c>
      <c r="T2934" s="52">
        <v>21442.22</v>
      </c>
      <c r="U2934" s="52">
        <v>21780.59</v>
      </c>
      <c r="V2934" s="52">
        <v>21732.58</v>
      </c>
      <c r="W2934" s="52">
        <v>21254.27</v>
      </c>
      <c r="X2934" s="52">
        <v>21557.56</v>
      </c>
      <c r="Y2934" s="52">
        <v>21913.919999999998</v>
      </c>
      <c r="Z2934" s="52">
        <v>22429.81</v>
      </c>
      <c r="AA2934" s="52">
        <v>23345.27</v>
      </c>
      <c r="AB2934" s="52">
        <v>24109.439999999999</v>
      </c>
      <c r="AC2934" s="52">
        <v>24724.01</v>
      </c>
      <c r="AD2934" s="52">
        <v>25626.67</v>
      </c>
      <c r="AE2934" s="52">
        <v>26536.85</v>
      </c>
      <c r="AF2934" s="52">
        <v>27445.37</v>
      </c>
      <c r="AG2934" s="52">
        <v>28962.59</v>
      </c>
      <c r="AH2934" s="52">
        <v>30359.91</v>
      </c>
      <c r="AI2934" s="52">
        <v>30459.46</v>
      </c>
      <c r="AJ2934" s="52">
        <v>32079.38</v>
      </c>
      <c r="AK2934" s="52">
        <v>33035.599999999999</v>
      </c>
      <c r="AL2934" s="52">
        <v>32850.660000000003</v>
      </c>
      <c r="AM2934" s="52">
        <v>31342.09</v>
      </c>
      <c r="AN2934" s="52">
        <v>29559.66</v>
      </c>
      <c r="AO2934" s="52">
        <v>26850.25</v>
      </c>
      <c r="AP2934" s="52">
        <v>24973.11</v>
      </c>
      <c r="AQ2934" s="52">
        <v>24345.39</v>
      </c>
      <c r="AR2934" s="52">
        <v>24697.97</v>
      </c>
      <c r="AS2934" s="52">
        <v>24745.65</v>
      </c>
      <c r="AT2934" s="52">
        <v>24868.57</v>
      </c>
      <c r="AU2934" s="52">
        <v>25279.279999999999</v>
      </c>
      <c r="AV2934" s="52">
        <v>25887.32</v>
      </c>
      <c r="AW2934" s="52">
        <v>26642.83</v>
      </c>
      <c r="AX2934" s="52">
        <v>27354.45</v>
      </c>
      <c r="AY2934" s="52">
        <v>27944.67</v>
      </c>
      <c r="AZ2934" s="52">
        <v>28430.85</v>
      </c>
      <c r="BA2934" s="52">
        <v>28931.65</v>
      </c>
      <c r="BB2934" s="52">
        <v>29420.86</v>
      </c>
      <c r="BC2934">
        <v>2017</v>
      </c>
    </row>
    <row r="2935" spans="1:55" x14ac:dyDescent="0.25">
      <c r="A2935">
        <v>174</v>
      </c>
      <c r="B2935" t="s">
        <v>914</v>
      </c>
      <c r="C2935" t="s">
        <v>259</v>
      </c>
      <c r="D2935" t="s">
        <v>915</v>
      </c>
      <c r="E2935" t="s">
        <v>260</v>
      </c>
      <c r="F2935" t="s">
        <v>261</v>
      </c>
      <c r="G2935" t="s">
        <v>229</v>
      </c>
      <c r="H2935" t="s">
        <v>220</v>
      </c>
      <c r="I2935" t="s">
        <v>262</v>
      </c>
      <c r="J2935">
        <v>741.82600000000002</v>
      </c>
      <c r="K2935">
        <v>877.36900000000003</v>
      </c>
      <c r="L2935" s="52">
        <v>1097.05</v>
      </c>
      <c r="M2935" s="52">
        <v>1300.52</v>
      </c>
      <c r="N2935" s="52">
        <v>1609.1</v>
      </c>
      <c r="O2935" s="52">
        <v>1953.91</v>
      </c>
      <c r="P2935" s="52">
        <v>2327.92</v>
      </c>
      <c r="Q2935" s="52">
        <v>2612.88</v>
      </c>
      <c r="R2935" s="52">
        <v>3169.71</v>
      </c>
      <c r="S2935" s="52">
        <v>3751.3</v>
      </c>
      <c r="T2935" s="52">
        <v>4499.5</v>
      </c>
      <c r="U2935" s="52">
        <v>5474.82</v>
      </c>
      <c r="V2935" s="52">
        <v>6271.35</v>
      </c>
      <c r="W2935" s="52">
        <v>7018.21</v>
      </c>
      <c r="X2935" s="52">
        <v>7914.35</v>
      </c>
      <c r="Y2935" s="52">
        <v>8832.98</v>
      </c>
      <c r="Z2935" s="52">
        <v>9731.18</v>
      </c>
      <c r="AA2935" s="52">
        <v>10792.09</v>
      </c>
      <c r="AB2935" s="52">
        <v>11714.21</v>
      </c>
      <c r="AC2935" s="52">
        <v>12448.07</v>
      </c>
      <c r="AD2935" s="52">
        <v>13108.01</v>
      </c>
      <c r="AE2935" s="52">
        <v>14045.23</v>
      </c>
      <c r="AF2935" s="52">
        <v>15012.57</v>
      </c>
      <c r="AG2935" s="52">
        <v>16389.59</v>
      </c>
      <c r="AH2935" s="52">
        <v>17706.53</v>
      </c>
      <c r="AI2935" s="52">
        <v>18162.59</v>
      </c>
      <c r="AJ2935" s="52">
        <v>19797.150000000001</v>
      </c>
      <c r="AK2935" s="52">
        <v>21085.07</v>
      </c>
      <c r="AL2935" s="52">
        <v>21877.89</v>
      </c>
      <c r="AM2935" s="52">
        <v>21409.599999999999</v>
      </c>
      <c r="AN2935" s="52">
        <v>20327.830000000002</v>
      </c>
      <c r="AO2935" s="52">
        <v>18612.04</v>
      </c>
      <c r="AP2935" s="52">
        <v>17246.71</v>
      </c>
      <c r="AQ2935" s="52">
        <v>16417.7</v>
      </c>
      <c r="AR2935" s="52">
        <v>16350.25</v>
      </c>
      <c r="AS2935" s="52">
        <v>16325.08</v>
      </c>
      <c r="AT2935" s="52">
        <v>16366.11</v>
      </c>
      <c r="AU2935" s="52">
        <v>16736.14</v>
      </c>
      <c r="AV2935" s="52">
        <v>17274.82</v>
      </c>
      <c r="AW2935" s="52">
        <v>17964.52</v>
      </c>
      <c r="AX2935" s="52">
        <v>18693.37</v>
      </c>
      <c r="AY2935" s="52">
        <v>19416.97</v>
      </c>
      <c r="AZ2935" s="52">
        <v>20081.830000000002</v>
      </c>
      <c r="BA2935" s="52">
        <v>20794.54</v>
      </c>
      <c r="BB2935" s="52">
        <v>21517.599999999999</v>
      </c>
      <c r="BC2935">
        <v>2017</v>
      </c>
    </row>
    <row r="2936" spans="1:55" x14ac:dyDescent="0.25">
      <c r="A2936">
        <v>174</v>
      </c>
      <c r="B2936" t="s">
        <v>914</v>
      </c>
      <c r="C2936" t="s">
        <v>263</v>
      </c>
      <c r="D2936" t="s">
        <v>915</v>
      </c>
      <c r="E2936" t="s">
        <v>260</v>
      </c>
      <c r="F2936" t="s">
        <v>264</v>
      </c>
      <c r="G2936" t="s">
        <v>242</v>
      </c>
      <c r="H2936" t="s">
        <v>220</v>
      </c>
      <c r="I2936" t="s">
        <v>262</v>
      </c>
      <c r="J2936" s="52">
        <v>5948.31</v>
      </c>
      <c r="K2936" s="52">
        <v>5422.7</v>
      </c>
      <c r="L2936" s="52">
        <v>5623.93</v>
      </c>
      <c r="M2936" s="52">
        <v>5050.6000000000004</v>
      </c>
      <c r="N2936" s="52">
        <v>4895.5200000000004</v>
      </c>
      <c r="O2936" s="52">
        <v>4832.49</v>
      </c>
      <c r="P2936" s="52">
        <v>5670.97</v>
      </c>
      <c r="Q2936" s="52">
        <v>6577.88</v>
      </c>
      <c r="R2936" s="52">
        <v>7632.64</v>
      </c>
      <c r="S2936" s="52">
        <v>7879.21</v>
      </c>
      <c r="T2936" s="52">
        <v>9679.32</v>
      </c>
      <c r="U2936" s="52">
        <v>10282.86</v>
      </c>
      <c r="V2936" s="52">
        <v>11234.16</v>
      </c>
      <c r="W2936" s="52">
        <v>10451.75</v>
      </c>
      <c r="X2936" s="52">
        <v>11122.87</v>
      </c>
      <c r="Y2936" s="52">
        <v>12997.52</v>
      </c>
      <c r="Z2936" s="52">
        <v>13776.7</v>
      </c>
      <c r="AA2936" s="52">
        <v>13484.14</v>
      </c>
      <c r="AB2936" s="52">
        <v>13526.69</v>
      </c>
      <c r="AC2936" s="52">
        <v>13901.67</v>
      </c>
      <c r="AD2936" s="52">
        <v>12268.25</v>
      </c>
      <c r="AE2936" s="52">
        <v>12577.02</v>
      </c>
      <c r="AF2936" s="52">
        <v>14171.84</v>
      </c>
      <c r="AG2936" s="52">
        <v>18530.22</v>
      </c>
      <c r="AH2936" s="52">
        <v>22007.85</v>
      </c>
      <c r="AI2936" s="52">
        <v>22624.07</v>
      </c>
      <c r="AJ2936" s="52">
        <v>24857.21</v>
      </c>
      <c r="AK2936" s="52">
        <v>28899.95</v>
      </c>
      <c r="AL2936" s="52">
        <v>32198.01</v>
      </c>
      <c r="AM2936" s="52">
        <v>29819.23</v>
      </c>
      <c r="AN2936" s="52">
        <v>26972.87</v>
      </c>
      <c r="AO2936" s="52">
        <v>25896.93</v>
      </c>
      <c r="AP2936" s="52">
        <v>22171.91</v>
      </c>
      <c r="AQ2936" s="52">
        <v>21805.26</v>
      </c>
      <c r="AR2936" s="52">
        <v>21726.89</v>
      </c>
      <c r="AS2936" s="52">
        <v>18114.72</v>
      </c>
      <c r="AT2936" s="52">
        <v>18110.87</v>
      </c>
      <c r="AU2936" s="52">
        <v>18897.64</v>
      </c>
      <c r="AV2936" s="52">
        <v>20407.88</v>
      </c>
      <c r="AW2936" s="52">
        <v>20571.75</v>
      </c>
      <c r="AX2936" s="52">
        <v>21686.32</v>
      </c>
      <c r="AY2936" s="52">
        <v>22668.02</v>
      </c>
      <c r="AZ2936" s="52">
        <v>23610.42</v>
      </c>
      <c r="BA2936" s="52">
        <v>24448.36</v>
      </c>
      <c r="BB2936" s="52">
        <v>25298.47</v>
      </c>
      <c r="BC2936">
        <v>2017</v>
      </c>
    </row>
    <row r="2937" spans="1:55" x14ac:dyDescent="0.25">
      <c r="A2937">
        <v>174</v>
      </c>
      <c r="B2937" t="s">
        <v>914</v>
      </c>
      <c r="C2937" t="s">
        <v>265</v>
      </c>
      <c r="D2937" t="s">
        <v>915</v>
      </c>
      <c r="E2937" t="s">
        <v>260</v>
      </c>
      <c r="F2937" t="s">
        <v>266</v>
      </c>
      <c r="G2937" t="s">
        <v>246</v>
      </c>
      <c r="H2937" t="s">
        <v>220</v>
      </c>
      <c r="I2937" t="s">
        <v>262</v>
      </c>
      <c r="J2937" s="52">
        <v>9110.69</v>
      </c>
      <c r="K2937" s="52">
        <v>9699.43</v>
      </c>
      <c r="L2937" s="52">
        <v>10122.799999999999</v>
      </c>
      <c r="M2937" s="52">
        <v>10338.77</v>
      </c>
      <c r="N2937" s="52">
        <v>10870.4</v>
      </c>
      <c r="O2937" s="52">
        <v>11441.12</v>
      </c>
      <c r="P2937" s="52">
        <v>11696.62</v>
      </c>
      <c r="Q2937" s="52">
        <v>11672.92</v>
      </c>
      <c r="R2937" s="52">
        <v>12564.33</v>
      </c>
      <c r="S2937" s="52">
        <v>13496.06</v>
      </c>
      <c r="T2937" s="52">
        <v>13914.34</v>
      </c>
      <c r="U2937" s="52">
        <v>14611.95</v>
      </c>
      <c r="V2937" s="52">
        <v>14912.02</v>
      </c>
      <c r="W2937" s="52">
        <v>14929.35</v>
      </c>
      <c r="X2937" s="52">
        <v>15465.72</v>
      </c>
      <c r="Y2937" s="52">
        <v>16051.02</v>
      </c>
      <c r="Z2937" s="52">
        <v>16729.72</v>
      </c>
      <c r="AA2937" s="52">
        <v>17712.8</v>
      </c>
      <c r="AB2937" s="52">
        <v>18498.5</v>
      </c>
      <c r="AC2937" s="52">
        <v>19243.96</v>
      </c>
      <c r="AD2937" s="52">
        <v>20392.41</v>
      </c>
      <c r="AE2937" s="52">
        <v>21579.81</v>
      </c>
      <c r="AF2937" s="52">
        <v>22671.72</v>
      </c>
      <c r="AG2937" s="52">
        <v>24369.33</v>
      </c>
      <c r="AH2937" s="52">
        <v>26232.76</v>
      </c>
      <c r="AI2937" s="52">
        <v>27138.52</v>
      </c>
      <c r="AJ2937" s="52">
        <v>29446.82</v>
      </c>
      <c r="AK2937" s="52">
        <v>31139.23</v>
      </c>
      <c r="AL2937" s="52">
        <v>31567.15</v>
      </c>
      <c r="AM2937" s="52">
        <v>30347.14</v>
      </c>
      <c r="AN2937" s="52">
        <v>28954.81</v>
      </c>
      <c r="AO2937" s="52">
        <v>26850.25</v>
      </c>
      <c r="AP2937" s="52">
        <v>25452.12</v>
      </c>
      <c r="AQ2937" s="52">
        <v>25247.68</v>
      </c>
      <c r="AR2937" s="52">
        <v>26097.96</v>
      </c>
      <c r="AS2937" s="52">
        <v>26427.98</v>
      </c>
      <c r="AT2937" s="52">
        <v>26849.57</v>
      </c>
      <c r="AU2937" s="52">
        <v>27811.86</v>
      </c>
      <c r="AV2937" s="52">
        <v>29122.959999999999</v>
      </c>
      <c r="AW2937" s="52">
        <v>30505.84</v>
      </c>
      <c r="AX2937" s="52">
        <v>31974.66</v>
      </c>
      <c r="AY2937" s="52">
        <v>33343.61</v>
      </c>
      <c r="AZ2937" s="52">
        <v>34625.699999999997</v>
      </c>
      <c r="BA2937" s="52">
        <v>35965.81</v>
      </c>
      <c r="BB2937" s="52">
        <v>37339.370000000003</v>
      </c>
      <c r="BC2937">
        <v>2017</v>
      </c>
    </row>
    <row r="2938" spans="1:55" x14ac:dyDescent="0.25">
      <c r="A2938">
        <v>174</v>
      </c>
      <c r="B2938" t="s">
        <v>914</v>
      </c>
      <c r="C2938" t="s">
        <v>267</v>
      </c>
      <c r="D2938" t="s">
        <v>915</v>
      </c>
      <c r="E2938" t="s">
        <v>268</v>
      </c>
      <c r="F2938" t="s">
        <v>269</v>
      </c>
      <c r="G2938" t="s">
        <v>270</v>
      </c>
      <c r="I2938" t="s">
        <v>236</v>
      </c>
      <c r="J2938">
        <v>2.069</v>
      </c>
      <c r="K2938">
        <v>-0.57299999999999995</v>
      </c>
      <c r="L2938">
        <v>-2.4609999999999999</v>
      </c>
      <c r="M2938">
        <v>-4.0019999999999998</v>
      </c>
      <c r="N2938">
        <v>-2.4550000000000001</v>
      </c>
      <c r="O2938">
        <v>6.9000000000000006E-2</v>
      </c>
      <c r="P2938">
        <v>0.64700000000000002</v>
      </c>
      <c r="Q2938">
        <v>-1.7909999999999999</v>
      </c>
      <c r="R2938">
        <v>1.524</v>
      </c>
      <c r="S2938">
        <v>4.1909999999999998</v>
      </c>
      <c r="T2938">
        <v>2.718</v>
      </c>
      <c r="U2938">
        <v>3.92</v>
      </c>
      <c r="V2938">
        <v>3.1640000000000001</v>
      </c>
      <c r="W2938">
        <v>0.24</v>
      </c>
      <c r="X2938">
        <v>0.52100000000000002</v>
      </c>
      <c r="Y2938">
        <v>0.50600000000000001</v>
      </c>
      <c r="Z2938">
        <v>0.64600000000000002</v>
      </c>
      <c r="AA2938">
        <v>1.9350000000000001</v>
      </c>
      <c r="AB2938">
        <v>2.3069999999999999</v>
      </c>
      <c r="AC2938">
        <v>1.57</v>
      </c>
      <c r="AD2938">
        <v>1.3360000000000001</v>
      </c>
      <c r="AE2938">
        <v>1.3340000000000001</v>
      </c>
      <c r="AF2938">
        <v>1.194</v>
      </c>
      <c r="AG2938">
        <v>2.2189999999999999</v>
      </c>
      <c r="AH2938">
        <v>3.2240000000000002</v>
      </c>
      <c r="AI2938">
        <v>1.147</v>
      </c>
      <c r="AJ2938">
        <v>4.17</v>
      </c>
      <c r="AK2938">
        <v>5.4249999999999998</v>
      </c>
      <c r="AL2938">
        <v>4.0620000000000003</v>
      </c>
      <c r="AM2938">
        <v>-0.26800000000000002</v>
      </c>
      <c r="AN2938">
        <v>-4.6189999999999998</v>
      </c>
      <c r="AO2938">
        <v>-11.333</v>
      </c>
      <c r="AP2938">
        <v>-15.401999999999999</v>
      </c>
      <c r="AQ2938">
        <v>-15.81</v>
      </c>
      <c r="AR2938">
        <v>-13.266</v>
      </c>
      <c r="AS2938">
        <v>-11.974</v>
      </c>
      <c r="AT2938">
        <v>-10.849</v>
      </c>
      <c r="AU2938">
        <v>-8.6240000000000006</v>
      </c>
      <c r="AV2938">
        <v>-6.26</v>
      </c>
      <c r="AW2938">
        <v>-4.4009999999999998</v>
      </c>
      <c r="AX2938">
        <v>-2.6819999999999999</v>
      </c>
      <c r="AY2938" t="s">
        <v>232</v>
      </c>
      <c r="AZ2938" t="s">
        <v>232</v>
      </c>
      <c r="BA2938" t="s">
        <v>232</v>
      </c>
      <c r="BB2938" t="s">
        <v>232</v>
      </c>
      <c r="BC2938">
        <v>2017</v>
      </c>
    </row>
    <row r="2939" spans="1:55" x14ac:dyDescent="0.25">
      <c r="A2939">
        <v>174</v>
      </c>
      <c r="B2939" t="s">
        <v>914</v>
      </c>
      <c r="C2939" t="s">
        <v>271</v>
      </c>
      <c r="D2939" t="s">
        <v>915</v>
      </c>
      <c r="E2939" t="s">
        <v>272</v>
      </c>
      <c r="F2939" t="s">
        <v>273</v>
      </c>
      <c r="G2939" t="s">
        <v>274</v>
      </c>
      <c r="I2939" t="s">
        <v>243</v>
      </c>
      <c r="J2939">
        <v>0.65900000000000003</v>
      </c>
      <c r="K2939">
        <v>0.63800000000000001</v>
      </c>
      <c r="L2939">
        <v>0.629</v>
      </c>
      <c r="M2939">
        <v>0.60599999999999998</v>
      </c>
      <c r="N2939">
        <v>0.59199999999999997</v>
      </c>
      <c r="O2939">
        <v>0.58599999999999997</v>
      </c>
      <c r="P2939">
        <v>0.56899999999999995</v>
      </c>
      <c r="Q2939">
        <v>0.53600000000000003</v>
      </c>
      <c r="R2939">
        <v>0.53500000000000003</v>
      </c>
      <c r="S2939">
        <v>0.53500000000000003</v>
      </c>
      <c r="T2939">
        <v>0.51400000000000001</v>
      </c>
      <c r="U2939">
        <v>0.51800000000000002</v>
      </c>
      <c r="V2939">
        <v>0.46800000000000003</v>
      </c>
      <c r="W2939">
        <v>0.45200000000000001</v>
      </c>
      <c r="X2939">
        <v>0.44800000000000001</v>
      </c>
      <c r="Y2939">
        <v>0.441</v>
      </c>
      <c r="Z2939">
        <v>0.437</v>
      </c>
      <c r="AA2939">
        <v>0.439</v>
      </c>
      <c r="AB2939">
        <v>0.44400000000000001</v>
      </c>
      <c r="AC2939">
        <v>0.442</v>
      </c>
      <c r="AD2939">
        <v>0.438</v>
      </c>
      <c r="AE2939">
        <v>0.44600000000000001</v>
      </c>
      <c r="AF2939">
        <v>0.45</v>
      </c>
      <c r="AG2939">
        <v>0.45800000000000002</v>
      </c>
      <c r="AH2939">
        <v>0.45700000000000002</v>
      </c>
      <c r="AI2939">
        <v>0.439</v>
      </c>
      <c r="AJ2939">
        <v>0.44</v>
      </c>
      <c r="AK2939">
        <v>0.43099999999999999</v>
      </c>
      <c r="AL2939">
        <v>0.41699999999999998</v>
      </c>
      <c r="AM2939">
        <v>0.40100000000000002</v>
      </c>
      <c r="AN2939">
        <v>0.36</v>
      </c>
      <c r="AO2939">
        <v>0.314</v>
      </c>
      <c r="AP2939">
        <v>0.28199999999999997</v>
      </c>
      <c r="AQ2939">
        <v>0.26400000000000001</v>
      </c>
      <c r="AR2939">
        <v>0.25700000000000001</v>
      </c>
      <c r="AS2939">
        <v>0.248</v>
      </c>
      <c r="AT2939">
        <v>0.24</v>
      </c>
      <c r="AU2939">
        <v>0.23499999999999999</v>
      </c>
      <c r="AV2939">
        <v>0.23100000000000001</v>
      </c>
      <c r="AW2939">
        <v>0.22900000000000001</v>
      </c>
      <c r="AX2939">
        <v>0.22600000000000001</v>
      </c>
      <c r="AY2939">
        <v>0.222</v>
      </c>
      <c r="AZ2939">
        <v>0.217</v>
      </c>
      <c r="BA2939">
        <v>0.21199999999999999</v>
      </c>
      <c r="BB2939">
        <v>0.20699999999999999</v>
      </c>
      <c r="BC2939">
        <v>2017</v>
      </c>
    </row>
    <row r="2940" spans="1:55" x14ac:dyDescent="0.25">
      <c r="A2940">
        <v>174</v>
      </c>
      <c r="B2940" t="s">
        <v>914</v>
      </c>
      <c r="C2940" t="s">
        <v>275</v>
      </c>
      <c r="D2940" t="s">
        <v>915</v>
      </c>
      <c r="E2940" t="s">
        <v>276</v>
      </c>
      <c r="F2940" t="s">
        <v>277</v>
      </c>
      <c r="G2940" t="s">
        <v>278</v>
      </c>
      <c r="I2940" t="s">
        <v>243</v>
      </c>
      <c r="J2940">
        <v>8.1000000000000003E-2</v>
      </c>
      <c r="K2940">
        <v>0.09</v>
      </c>
      <c r="L2940">
        <v>0.108</v>
      </c>
      <c r="M2940">
        <v>0.126</v>
      </c>
      <c r="N2940">
        <v>0.14799999999999999</v>
      </c>
      <c r="O2940">
        <v>0.17100000000000001</v>
      </c>
      <c r="P2940">
        <v>0.19900000000000001</v>
      </c>
      <c r="Q2940">
        <v>0.224</v>
      </c>
      <c r="R2940">
        <v>0.252</v>
      </c>
      <c r="S2940">
        <v>0.27800000000000002</v>
      </c>
      <c r="T2940">
        <v>0.32300000000000001</v>
      </c>
      <c r="U2940">
        <v>0.375</v>
      </c>
      <c r="V2940">
        <v>0.42099999999999999</v>
      </c>
      <c r="W2940">
        <v>0.47</v>
      </c>
      <c r="X2940">
        <v>0.51200000000000001</v>
      </c>
      <c r="Y2940">
        <v>0.55000000000000004</v>
      </c>
      <c r="Z2940">
        <v>0.58199999999999996</v>
      </c>
      <c r="AA2940">
        <v>0.60899999999999999</v>
      </c>
      <c r="AB2940">
        <v>0.63300000000000001</v>
      </c>
      <c r="AC2940">
        <v>0.64700000000000002</v>
      </c>
      <c r="AD2940">
        <v>0.64300000000000002</v>
      </c>
      <c r="AE2940">
        <v>0.65100000000000002</v>
      </c>
      <c r="AF2940">
        <v>0.66200000000000003</v>
      </c>
      <c r="AG2940">
        <v>0.67300000000000004</v>
      </c>
      <c r="AH2940">
        <v>0.67500000000000004</v>
      </c>
      <c r="AI2940">
        <v>0.66900000000000004</v>
      </c>
      <c r="AJ2940">
        <v>0.67200000000000004</v>
      </c>
      <c r="AK2940">
        <v>0.67700000000000005</v>
      </c>
      <c r="AL2940">
        <v>0.69299999999999995</v>
      </c>
      <c r="AM2940">
        <v>0.70499999999999996</v>
      </c>
      <c r="AN2940">
        <v>0.70199999999999996</v>
      </c>
      <c r="AO2940">
        <v>0.69299999999999995</v>
      </c>
      <c r="AP2940">
        <v>0.67800000000000005</v>
      </c>
      <c r="AQ2940">
        <v>0.65</v>
      </c>
      <c r="AR2940">
        <v>0.626</v>
      </c>
      <c r="AS2940">
        <v>0.61799999999999999</v>
      </c>
      <c r="AT2940">
        <v>0.61</v>
      </c>
      <c r="AU2940">
        <v>0.60199999999999998</v>
      </c>
      <c r="AV2940">
        <v>0.59299999999999997</v>
      </c>
      <c r="AW2940">
        <v>0.58899999999999997</v>
      </c>
      <c r="AX2940">
        <v>0.58499999999999996</v>
      </c>
      <c r="AY2940">
        <v>0.58199999999999996</v>
      </c>
      <c r="AZ2940">
        <v>0.57999999999999996</v>
      </c>
      <c r="BA2940">
        <v>0.57799999999999996</v>
      </c>
      <c r="BB2940">
        <v>0.57599999999999996</v>
      </c>
      <c r="BC2940">
        <v>2017</v>
      </c>
    </row>
    <row r="2941" spans="1:55" x14ac:dyDescent="0.25">
      <c r="A2941">
        <v>174</v>
      </c>
      <c r="B2941" t="s">
        <v>914</v>
      </c>
      <c r="C2941" t="s">
        <v>279</v>
      </c>
      <c r="D2941" t="s">
        <v>915</v>
      </c>
      <c r="E2941" t="s">
        <v>280</v>
      </c>
      <c r="F2941" t="s">
        <v>281</v>
      </c>
      <c r="G2941" t="s">
        <v>282</v>
      </c>
      <c r="I2941" t="s">
        <v>916</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13.323</v>
      </c>
      <c r="AW2941">
        <v>14.458</v>
      </c>
      <c r="AX2941">
        <v>15.673999999999999</v>
      </c>
      <c r="AY2941">
        <v>16.690999999999999</v>
      </c>
      <c r="AZ2941">
        <v>17.056999999999999</v>
      </c>
      <c r="BA2941">
        <v>17.289000000000001</v>
      </c>
      <c r="BB2941">
        <v>17.347000000000001</v>
      </c>
      <c r="BC2941">
        <v>2017</v>
      </c>
    </row>
    <row r="2942" spans="1:55" x14ac:dyDescent="0.25">
      <c r="A2942">
        <v>174</v>
      </c>
      <c r="B2942" t="s">
        <v>914</v>
      </c>
      <c r="C2942" t="s">
        <v>283</v>
      </c>
      <c r="D2942" t="s">
        <v>915</v>
      </c>
      <c r="E2942" t="s">
        <v>284</v>
      </c>
      <c r="F2942" t="s">
        <v>285</v>
      </c>
      <c r="G2942" t="s">
        <v>282</v>
      </c>
      <c r="I2942" t="s">
        <v>916</v>
      </c>
      <c r="J2942">
        <v>24.773</v>
      </c>
      <c r="K2942">
        <v>19.170999999999999</v>
      </c>
      <c r="L2942">
        <v>23.574000000000002</v>
      </c>
      <c r="M2942">
        <v>22.681999999999999</v>
      </c>
      <c r="N2942">
        <v>21.838999999999999</v>
      </c>
      <c r="O2942">
        <v>20.722000000000001</v>
      </c>
      <c r="P2942">
        <v>24.081</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10.119</v>
      </c>
      <c r="AV2942">
        <v>9.9689999999999994</v>
      </c>
      <c r="AW2942">
        <v>11.753</v>
      </c>
      <c r="AX2942">
        <v>12.988</v>
      </c>
      <c r="AY2942">
        <v>14.039</v>
      </c>
      <c r="AZ2942">
        <v>14.454000000000001</v>
      </c>
      <c r="BA2942">
        <v>14.311</v>
      </c>
      <c r="BB2942">
        <v>13.996</v>
      </c>
      <c r="BC2942">
        <v>2017</v>
      </c>
    </row>
    <row r="2943" spans="1:55" x14ac:dyDescent="0.25">
      <c r="A2943">
        <v>174</v>
      </c>
      <c r="B2943" t="s">
        <v>914</v>
      </c>
      <c r="C2943" t="s">
        <v>286</v>
      </c>
      <c r="D2943" t="s">
        <v>915</v>
      </c>
      <c r="E2943" t="s">
        <v>287</v>
      </c>
      <c r="F2943" t="s">
        <v>288</v>
      </c>
      <c r="G2943" t="s">
        <v>250</v>
      </c>
      <c r="I2943" t="s">
        <v>917</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122.126</v>
      </c>
      <c r="AX2943">
        <v>123.88800000000001</v>
      </c>
      <c r="AY2943">
        <v>125.93600000000001</v>
      </c>
      <c r="AZ2943">
        <v>128.11799999999999</v>
      </c>
      <c r="BA2943">
        <v>130.374</v>
      </c>
      <c r="BB2943">
        <v>132.691</v>
      </c>
      <c r="BC2943">
        <v>2018</v>
      </c>
    </row>
    <row r="2944" spans="1:55" x14ac:dyDescent="0.25">
      <c r="A2944">
        <v>174</v>
      </c>
      <c r="B2944" t="s">
        <v>914</v>
      </c>
      <c r="C2944" t="s">
        <v>290</v>
      </c>
      <c r="D2944" t="s">
        <v>915</v>
      </c>
      <c r="E2944" t="s">
        <v>287</v>
      </c>
      <c r="F2944" t="s">
        <v>291</v>
      </c>
      <c r="G2944" t="s">
        <v>235</v>
      </c>
      <c r="I2944" t="s">
        <v>292</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1.0549999999999999</v>
      </c>
      <c r="AX2944">
        <v>1.4430000000000001</v>
      </c>
      <c r="AY2944">
        <v>1.653</v>
      </c>
      <c r="AZ2944">
        <v>1.732</v>
      </c>
      <c r="BA2944">
        <v>1.7609999999999999</v>
      </c>
      <c r="BB2944">
        <v>1.7769999999999999</v>
      </c>
      <c r="BC2944">
        <v>2018</v>
      </c>
    </row>
    <row r="2945" spans="1:55" x14ac:dyDescent="0.25">
      <c r="A2945">
        <v>174</v>
      </c>
      <c r="B2945" t="s">
        <v>914</v>
      </c>
      <c r="C2945" t="s">
        <v>293</v>
      </c>
      <c r="D2945" t="s">
        <v>915</v>
      </c>
      <c r="E2945" t="s">
        <v>294</v>
      </c>
      <c r="F2945" t="s">
        <v>295</v>
      </c>
      <c r="G2945" t="s">
        <v>250</v>
      </c>
      <c r="I2945" t="s">
        <v>917</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119.456</v>
      </c>
      <c r="AX2945">
        <v>121.41500000000001</v>
      </c>
      <c r="AY2945">
        <v>123.32899999999999</v>
      </c>
      <c r="AZ2945">
        <v>125.455</v>
      </c>
      <c r="BA2945">
        <v>127.684</v>
      </c>
      <c r="BB2945">
        <v>129.953</v>
      </c>
      <c r="BC2945">
        <v>2018</v>
      </c>
    </row>
    <row r="2946" spans="1:55" x14ac:dyDescent="0.25">
      <c r="A2946">
        <v>174</v>
      </c>
      <c r="B2946" t="s">
        <v>914</v>
      </c>
      <c r="C2946" t="s">
        <v>296</v>
      </c>
      <c r="D2946" t="s">
        <v>915</v>
      </c>
      <c r="E2946" t="s">
        <v>294</v>
      </c>
      <c r="F2946" t="s">
        <v>297</v>
      </c>
      <c r="G2946" t="s">
        <v>235</v>
      </c>
      <c r="I2946" t="s">
        <v>298</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0.78900000000000003</v>
      </c>
      <c r="AX2946">
        <v>1.641</v>
      </c>
      <c r="AY2946">
        <v>1.5760000000000001</v>
      </c>
      <c r="AZ2946">
        <v>1.724</v>
      </c>
      <c r="BA2946">
        <v>1.7769999999999999</v>
      </c>
      <c r="BB2946">
        <v>1.7769999999999999</v>
      </c>
      <c r="BC2946">
        <v>2018</v>
      </c>
    </row>
    <row r="2947" spans="1:55" x14ac:dyDescent="0.25">
      <c r="A2947">
        <v>174</v>
      </c>
      <c r="B2947" t="s">
        <v>914</v>
      </c>
      <c r="C2947" t="s">
        <v>299</v>
      </c>
      <c r="D2947" t="s">
        <v>915</v>
      </c>
      <c r="E2947" t="s">
        <v>300</v>
      </c>
      <c r="G2947" t="s">
        <v>274</v>
      </c>
    </row>
    <row r="2948" spans="1:55" x14ac:dyDescent="0.25">
      <c r="A2948">
        <v>174</v>
      </c>
      <c r="B2948" t="s">
        <v>914</v>
      </c>
      <c r="C2948" t="s">
        <v>301</v>
      </c>
      <c r="D2948" t="s">
        <v>915</v>
      </c>
      <c r="E2948" t="s">
        <v>302</v>
      </c>
      <c r="F2948" t="s">
        <v>303</v>
      </c>
      <c r="G2948" t="s">
        <v>235</v>
      </c>
      <c r="I2948" t="s">
        <v>918</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8.9390000000000001</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-2.3929999999999998</v>
      </c>
      <c r="AR2948">
        <v>7.6779999999999999</v>
      </c>
      <c r="AS2948">
        <v>0.40400000000000003</v>
      </c>
      <c r="AT2948">
        <v>0.253</v>
      </c>
      <c r="AU2948">
        <v>7.0810000000000004</v>
      </c>
      <c r="AV2948">
        <v>7.0730000000000004</v>
      </c>
      <c r="AW2948">
        <v>5.1580000000000004</v>
      </c>
      <c r="AX2948">
        <v>4.774</v>
      </c>
      <c r="AY2948">
        <v>4.3129999999999997</v>
      </c>
      <c r="AZ2948">
        <v>2.9020000000000001</v>
      </c>
      <c r="BA2948">
        <v>2.1970000000000001</v>
      </c>
      <c r="BB2948">
        <v>1.498</v>
      </c>
      <c r="BC2948">
        <v>2017</v>
      </c>
    </row>
    <row r="2949" spans="1:55" x14ac:dyDescent="0.25">
      <c r="A2949">
        <v>174</v>
      </c>
      <c r="B2949" t="s">
        <v>914</v>
      </c>
      <c r="C2949" t="s">
        <v>305</v>
      </c>
      <c r="D2949" t="s">
        <v>915</v>
      </c>
      <c r="E2949" t="s">
        <v>306</v>
      </c>
      <c r="F2949" t="s">
        <v>307</v>
      </c>
      <c r="G2949" t="s">
        <v>235</v>
      </c>
      <c r="I2949" t="s">
        <v>918</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10.98</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-3.3940000000000001</v>
      </c>
      <c r="AW2949">
        <v>3.5</v>
      </c>
      <c r="AX2949">
        <v>3.4</v>
      </c>
      <c r="AY2949">
        <v>3.2</v>
      </c>
      <c r="AZ2949">
        <v>2.9020000000000001</v>
      </c>
      <c r="BA2949">
        <v>2.1970000000000001</v>
      </c>
      <c r="BB2949">
        <v>1.498</v>
      </c>
      <c r="BC2949">
        <v>2017</v>
      </c>
    </row>
    <row r="2950" spans="1:55" x14ac:dyDescent="0.25">
      <c r="A2950">
        <v>174</v>
      </c>
      <c r="B2950" t="s">
        <v>914</v>
      </c>
      <c r="C2950" t="s">
        <v>308</v>
      </c>
      <c r="D2950" t="s">
        <v>915</v>
      </c>
      <c r="E2950" t="s">
        <v>309</v>
      </c>
      <c r="F2950" t="s">
        <v>310</v>
      </c>
      <c r="G2950" t="s">
        <v>235</v>
      </c>
      <c r="I2950" t="s">
        <v>918</v>
      </c>
      <c r="J2950">
        <v>11.073</v>
      </c>
      <c r="K2950">
        <v>8.4039999999999999</v>
      </c>
      <c r="L2950">
        <v>-16.460999999999999</v>
      </c>
      <c r="M2950">
        <v>-5.8460000000000001</v>
      </c>
      <c r="N2950">
        <v>10.944000000000001</v>
      </c>
      <c r="O2950">
        <v>1.8320000000000001</v>
      </c>
      <c r="P2950">
        <v>16.847999999999999</v>
      </c>
      <c r="Q2950">
        <v>5.94</v>
      </c>
      <c r="R2950">
        <v>-2.125</v>
      </c>
      <c r="S2950">
        <v>1.9379999999999999</v>
      </c>
      <c r="T2950">
        <v>-3.4649999999999999</v>
      </c>
      <c r="U2950">
        <v>4.1239999999999997</v>
      </c>
      <c r="V2950">
        <v>10.02</v>
      </c>
      <c r="W2950">
        <v>-2.597</v>
      </c>
      <c r="X2950">
        <v>7.3869999999999996</v>
      </c>
      <c r="Y2950">
        <v>3.0030000000000001</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2.5999999999999999E-2</v>
      </c>
      <c r="AP2950">
        <v>1.173</v>
      </c>
      <c r="AQ2950">
        <v>1.512</v>
      </c>
      <c r="AR2950">
        <v>7.7489999999999997</v>
      </c>
      <c r="AS2950">
        <v>3.09</v>
      </c>
      <c r="AT2950">
        <v>-1.82</v>
      </c>
      <c r="AU2950">
        <v>6.76</v>
      </c>
      <c r="AV2950">
        <v>8.1329999999999991</v>
      </c>
      <c r="AW2950">
        <v>5.681</v>
      </c>
      <c r="AX2950">
        <v>5.4160000000000004</v>
      </c>
      <c r="AY2950">
        <v>4.2930000000000001</v>
      </c>
      <c r="AZ2950">
        <v>3.2519999999999998</v>
      </c>
      <c r="BA2950">
        <v>2.3239999999999998</v>
      </c>
      <c r="BB2950">
        <v>1.464</v>
      </c>
      <c r="BC2950">
        <v>2017</v>
      </c>
    </row>
    <row r="2951" spans="1:55" x14ac:dyDescent="0.25">
      <c r="A2951">
        <v>174</v>
      </c>
      <c r="B2951" t="s">
        <v>914</v>
      </c>
      <c r="C2951" t="s">
        <v>311</v>
      </c>
      <c r="D2951" t="s">
        <v>915</v>
      </c>
      <c r="E2951" t="s">
        <v>312</v>
      </c>
      <c r="F2951" t="s">
        <v>313</v>
      </c>
      <c r="G2951" t="s">
        <v>235</v>
      </c>
      <c r="I2951" t="s">
        <v>918</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-3.141</v>
      </c>
      <c r="AW2951">
        <v>4.5</v>
      </c>
      <c r="AX2951">
        <v>4.5999999999999996</v>
      </c>
      <c r="AY2951">
        <v>3.2</v>
      </c>
      <c r="AZ2951">
        <v>3.2519999999999998</v>
      </c>
      <c r="BA2951">
        <v>2.3239999999999998</v>
      </c>
      <c r="BB2951">
        <v>1.464</v>
      </c>
      <c r="BC2951">
        <v>2017</v>
      </c>
    </row>
    <row r="2952" spans="1:55" x14ac:dyDescent="0.25">
      <c r="A2952">
        <v>174</v>
      </c>
      <c r="B2952" t="s">
        <v>914</v>
      </c>
      <c r="C2952" t="s">
        <v>314</v>
      </c>
      <c r="D2952" t="s">
        <v>915</v>
      </c>
      <c r="E2952" t="s">
        <v>315</v>
      </c>
      <c r="F2952" t="s">
        <v>316</v>
      </c>
      <c r="G2952" t="s">
        <v>317</v>
      </c>
      <c r="I2952" t="s">
        <v>919</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19.600000000000001</v>
      </c>
      <c r="AW2952">
        <v>18.463000000000001</v>
      </c>
      <c r="AX2952">
        <v>17.452000000000002</v>
      </c>
      <c r="AY2952">
        <v>16.228999999999999</v>
      </c>
      <c r="AZ2952">
        <v>15</v>
      </c>
      <c r="BA2952">
        <v>14.305</v>
      </c>
      <c r="BB2952">
        <v>13.61</v>
      </c>
      <c r="BC2952">
        <v>2017</v>
      </c>
    </row>
    <row r="2953" spans="1:55" x14ac:dyDescent="0.25">
      <c r="A2953">
        <v>174</v>
      </c>
      <c r="B2953" t="s">
        <v>914</v>
      </c>
      <c r="C2953" t="s">
        <v>318</v>
      </c>
      <c r="D2953" t="s">
        <v>915</v>
      </c>
      <c r="E2953" t="s">
        <v>319</v>
      </c>
      <c r="F2953" t="s">
        <v>320</v>
      </c>
      <c r="G2953" t="s">
        <v>321</v>
      </c>
      <c r="H2953" t="s">
        <v>322</v>
      </c>
      <c r="I2953" t="s">
        <v>919</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3.831</v>
      </c>
      <c r="AW2953">
        <v>3.91</v>
      </c>
      <c r="AX2953">
        <v>3.97</v>
      </c>
      <c r="AY2953" t="s">
        <v>232</v>
      </c>
      <c r="AZ2953" t="s">
        <v>232</v>
      </c>
      <c r="BA2953" t="s">
        <v>232</v>
      </c>
      <c r="BB2953" t="s">
        <v>232</v>
      </c>
      <c r="BC2953">
        <v>2017</v>
      </c>
    </row>
    <row r="2954" spans="1:55" x14ac:dyDescent="0.25">
      <c r="A2954">
        <v>174</v>
      </c>
      <c r="B2954" t="s">
        <v>914</v>
      </c>
      <c r="C2954" t="s">
        <v>323</v>
      </c>
      <c r="D2954" t="s">
        <v>915</v>
      </c>
      <c r="E2954" t="s">
        <v>324</v>
      </c>
      <c r="F2954" t="s">
        <v>325</v>
      </c>
      <c r="G2954" t="s">
        <v>321</v>
      </c>
      <c r="H2954" t="s">
        <v>322</v>
      </c>
      <c r="I2954" t="s">
        <v>920</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10.736000000000001</v>
      </c>
      <c r="AW2954">
        <v>10.682</v>
      </c>
      <c r="AX2954">
        <v>10.629</v>
      </c>
      <c r="AY2954">
        <v>10.574</v>
      </c>
      <c r="AZ2954">
        <v>10.52</v>
      </c>
      <c r="BA2954">
        <v>10.465999999999999</v>
      </c>
      <c r="BB2954">
        <v>10.412000000000001</v>
      </c>
      <c r="BC2954">
        <v>2017</v>
      </c>
    </row>
    <row r="2955" spans="1:55" x14ac:dyDescent="0.25">
      <c r="A2955">
        <v>174</v>
      </c>
      <c r="B2955" t="s">
        <v>914</v>
      </c>
      <c r="C2955" t="s">
        <v>327</v>
      </c>
      <c r="D2955" t="s">
        <v>915</v>
      </c>
      <c r="E2955" t="s">
        <v>328</v>
      </c>
      <c r="F2955" t="s">
        <v>329</v>
      </c>
      <c r="G2955" t="s">
        <v>229</v>
      </c>
      <c r="H2955" t="s">
        <v>230</v>
      </c>
      <c r="I2955" t="s">
        <v>921</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93.307000000000002</v>
      </c>
      <c r="AO2955">
        <v>90.692999999999998</v>
      </c>
      <c r="AP2955">
        <v>88.34</v>
      </c>
      <c r="AQ2955">
        <v>86.623000000000005</v>
      </c>
      <c r="AR2955">
        <v>82.587000000000003</v>
      </c>
      <c r="AS2955">
        <v>84.82</v>
      </c>
      <c r="AT2955">
        <v>87.384</v>
      </c>
      <c r="AU2955">
        <v>87.037999999999997</v>
      </c>
      <c r="AV2955">
        <v>90.825000000000003</v>
      </c>
      <c r="AW2955">
        <v>91.212000000000003</v>
      </c>
      <c r="AX2955">
        <v>91.424999999999997</v>
      </c>
      <c r="AY2955">
        <v>92.869</v>
      </c>
      <c r="AZ2955">
        <v>93.765000000000001</v>
      </c>
      <c r="BA2955">
        <v>96.146000000000001</v>
      </c>
      <c r="BB2955">
        <v>98.632999999999996</v>
      </c>
      <c r="BC2955">
        <v>2017</v>
      </c>
    </row>
    <row r="2956" spans="1:55" x14ac:dyDescent="0.25">
      <c r="A2956">
        <v>174</v>
      </c>
      <c r="B2956" t="s">
        <v>914</v>
      </c>
      <c r="C2956" t="s">
        <v>331</v>
      </c>
      <c r="D2956" t="s">
        <v>915</v>
      </c>
      <c r="E2956" t="s">
        <v>328</v>
      </c>
      <c r="F2956" t="s">
        <v>329</v>
      </c>
      <c r="G2956" t="s">
        <v>282</v>
      </c>
      <c r="I2956" t="s">
        <v>332</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41.280999999999999</v>
      </c>
      <c r="AO2956">
        <v>43.807000000000002</v>
      </c>
      <c r="AP2956">
        <v>46.201999999999998</v>
      </c>
      <c r="AQ2956">
        <v>47.95</v>
      </c>
      <c r="AR2956">
        <v>46.226999999999997</v>
      </c>
      <c r="AS2956">
        <v>47.850999999999999</v>
      </c>
      <c r="AT2956">
        <v>49.512999999999998</v>
      </c>
      <c r="AU2956">
        <v>48.295999999999999</v>
      </c>
      <c r="AV2956">
        <v>48.972999999999999</v>
      </c>
      <c r="AW2956">
        <v>47.530999999999999</v>
      </c>
      <c r="AX2956">
        <v>46.014000000000003</v>
      </c>
      <c r="AY2956">
        <v>45.231999999999999</v>
      </c>
      <c r="AZ2956">
        <v>44.384999999999998</v>
      </c>
      <c r="BA2956">
        <v>44.179000000000002</v>
      </c>
      <c r="BB2956">
        <v>44.026000000000003</v>
      </c>
      <c r="BC2956">
        <v>2017</v>
      </c>
    </row>
    <row r="2957" spans="1:55" x14ac:dyDescent="0.25">
      <c r="A2957">
        <v>174</v>
      </c>
      <c r="B2957" t="s">
        <v>914</v>
      </c>
      <c r="C2957" t="s">
        <v>333</v>
      </c>
      <c r="D2957" t="s">
        <v>915</v>
      </c>
      <c r="E2957" t="s">
        <v>334</v>
      </c>
      <c r="F2957" t="s">
        <v>335</v>
      </c>
      <c r="G2957" t="s">
        <v>229</v>
      </c>
      <c r="H2957" t="s">
        <v>230</v>
      </c>
      <c r="I2957" t="s">
        <v>921</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128.45400000000001</v>
      </c>
      <c r="AN2957">
        <v>118.616</v>
      </c>
      <c r="AO2957">
        <v>111.973</v>
      </c>
      <c r="AP2957">
        <v>100.876</v>
      </c>
      <c r="AQ2957">
        <v>93.165999999999997</v>
      </c>
      <c r="AR2957">
        <v>89.665000000000006</v>
      </c>
      <c r="AS2957">
        <v>89.736000000000004</v>
      </c>
      <c r="AT2957">
        <v>86.334000000000003</v>
      </c>
      <c r="AU2957">
        <v>85.197000000000003</v>
      </c>
      <c r="AV2957">
        <v>90.040999999999997</v>
      </c>
      <c r="AW2957">
        <v>91.506</v>
      </c>
      <c r="AX2957">
        <v>91.28</v>
      </c>
      <c r="AY2957">
        <v>92.683999999999997</v>
      </c>
      <c r="AZ2957">
        <v>93.790999999999997</v>
      </c>
      <c r="BA2957">
        <v>97.242000000000004</v>
      </c>
      <c r="BB2957">
        <v>100.062</v>
      </c>
      <c r="BC2957">
        <v>2017</v>
      </c>
    </row>
    <row r="2958" spans="1:55" x14ac:dyDescent="0.25">
      <c r="A2958">
        <v>174</v>
      </c>
      <c r="B2958" t="s">
        <v>914</v>
      </c>
      <c r="C2958" t="s">
        <v>336</v>
      </c>
      <c r="D2958" t="s">
        <v>915</v>
      </c>
      <c r="E2958" t="s">
        <v>334</v>
      </c>
      <c r="F2958" t="s">
        <v>335</v>
      </c>
      <c r="G2958" t="s">
        <v>282</v>
      </c>
      <c r="I2958" t="s">
        <v>337</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54.078000000000003</v>
      </c>
      <c r="AN2958">
        <v>52.478000000000002</v>
      </c>
      <c r="AO2958">
        <v>54.085999999999999</v>
      </c>
      <c r="AP2958">
        <v>52.758000000000003</v>
      </c>
      <c r="AQ2958">
        <v>51.572000000000003</v>
      </c>
      <c r="AR2958">
        <v>50.189</v>
      </c>
      <c r="AS2958">
        <v>50.625</v>
      </c>
      <c r="AT2958">
        <v>48.917999999999999</v>
      </c>
      <c r="AU2958">
        <v>47.274999999999999</v>
      </c>
      <c r="AV2958">
        <v>48.55</v>
      </c>
      <c r="AW2958">
        <v>47.683999999999997</v>
      </c>
      <c r="AX2958">
        <v>45.941000000000003</v>
      </c>
      <c r="AY2958">
        <v>45.142000000000003</v>
      </c>
      <c r="AZ2958">
        <v>44.396999999999998</v>
      </c>
      <c r="BA2958">
        <v>44.683</v>
      </c>
      <c r="BB2958">
        <v>44.664000000000001</v>
      </c>
      <c r="BC2958">
        <v>2017</v>
      </c>
    </row>
    <row r="2959" spans="1:55" x14ac:dyDescent="0.25">
      <c r="A2959">
        <v>174</v>
      </c>
      <c r="B2959" t="s">
        <v>914</v>
      </c>
      <c r="C2959" t="s">
        <v>338</v>
      </c>
      <c r="D2959" t="s">
        <v>915</v>
      </c>
      <c r="E2959" t="s">
        <v>339</v>
      </c>
      <c r="F2959" t="s">
        <v>340</v>
      </c>
      <c r="G2959" t="s">
        <v>229</v>
      </c>
      <c r="H2959" t="s">
        <v>230</v>
      </c>
      <c r="I2959" t="s">
        <v>921</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-35.966000000000001</v>
      </c>
      <c r="AN2959">
        <v>-25.309000000000001</v>
      </c>
      <c r="AO2959">
        <v>-21.28</v>
      </c>
      <c r="AP2959">
        <v>-12.536</v>
      </c>
      <c r="AQ2959">
        <v>-6.5430000000000001</v>
      </c>
      <c r="AR2959">
        <v>-7.0780000000000003</v>
      </c>
      <c r="AS2959">
        <v>-4.9160000000000004</v>
      </c>
      <c r="AT2959">
        <v>1.05</v>
      </c>
      <c r="AU2959">
        <v>1.841</v>
      </c>
      <c r="AV2959">
        <v>0.78300000000000003</v>
      </c>
      <c r="AW2959">
        <v>-0.29499999999999998</v>
      </c>
      <c r="AX2959">
        <v>0.14599999999999999</v>
      </c>
      <c r="AY2959">
        <v>0.185</v>
      </c>
      <c r="AZ2959">
        <v>-2.5999999999999999E-2</v>
      </c>
      <c r="BA2959">
        <v>-1.0960000000000001</v>
      </c>
      <c r="BB2959">
        <v>-1.429</v>
      </c>
      <c r="BC2959">
        <v>2017</v>
      </c>
    </row>
    <row r="2960" spans="1:55" x14ac:dyDescent="0.25">
      <c r="A2960">
        <v>174</v>
      </c>
      <c r="B2960" t="s">
        <v>914</v>
      </c>
      <c r="C2960" t="s">
        <v>341</v>
      </c>
      <c r="D2960" t="s">
        <v>915</v>
      </c>
      <c r="E2960" t="s">
        <v>339</v>
      </c>
      <c r="F2960" t="s">
        <v>340</v>
      </c>
      <c r="G2960" t="s">
        <v>282</v>
      </c>
      <c r="I2960" t="s">
        <v>342</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-15.141</v>
      </c>
      <c r="AN2960">
        <v>-11.196999999999999</v>
      </c>
      <c r="AO2960">
        <v>-10.279</v>
      </c>
      <c r="AP2960">
        <v>-6.556</v>
      </c>
      <c r="AQ2960">
        <v>-3.6219999999999999</v>
      </c>
      <c r="AR2960">
        <v>-3.9620000000000002</v>
      </c>
      <c r="AS2960">
        <v>-2.7730000000000001</v>
      </c>
      <c r="AT2960">
        <v>0.59499999999999997</v>
      </c>
      <c r="AU2960">
        <v>1.0209999999999999</v>
      </c>
      <c r="AV2960">
        <v>0.42199999999999999</v>
      </c>
      <c r="AW2960">
        <v>-0.154</v>
      </c>
      <c r="AX2960">
        <v>7.2999999999999995E-2</v>
      </c>
      <c r="AY2960">
        <v>0.09</v>
      </c>
      <c r="AZ2960">
        <v>-1.2E-2</v>
      </c>
      <c r="BA2960">
        <v>-0.504</v>
      </c>
      <c r="BB2960">
        <v>-0.63800000000000001</v>
      </c>
      <c r="BC2960">
        <v>2017</v>
      </c>
    </row>
    <row r="2961" spans="1:55" x14ac:dyDescent="0.25">
      <c r="A2961">
        <v>174</v>
      </c>
      <c r="B2961" t="s">
        <v>914</v>
      </c>
      <c r="C2961" t="s">
        <v>343</v>
      </c>
      <c r="D2961" t="s">
        <v>915</v>
      </c>
      <c r="E2961" t="s">
        <v>344</v>
      </c>
      <c r="F2961" t="s">
        <v>345</v>
      </c>
      <c r="G2961" t="s">
        <v>229</v>
      </c>
      <c r="H2961" t="s">
        <v>230</v>
      </c>
      <c r="I2961" t="s">
        <v>921</v>
      </c>
      <c r="J2961" t="s">
        <v>232</v>
      </c>
      <c r="K2961" t="s">
        <v>232</v>
      </c>
      <c r="L2961" t="s">
        <v>232</v>
      </c>
      <c r="M2961" t="s">
        <v>232</v>
      </c>
      <c r="N2961" t="s">
        <v>232</v>
      </c>
      <c r="O2961" t="s">
        <v>232</v>
      </c>
      <c r="P2961" t="s">
        <v>232</v>
      </c>
      <c r="Q2961" t="s">
        <v>232</v>
      </c>
      <c r="R2961">
        <v>-3.081</v>
      </c>
      <c r="S2961">
        <v>-4.8159999999999998</v>
      </c>
      <c r="T2961">
        <v>-6.3289999999999997</v>
      </c>
      <c r="U2961">
        <v>-5.9</v>
      </c>
      <c r="V2961">
        <v>-7.3929999999999998</v>
      </c>
      <c r="W2961">
        <v>-8.2680000000000007</v>
      </c>
      <c r="X2961">
        <v>-6.7549999999999999</v>
      </c>
      <c r="Y2961">
        <v>-9.1560000000000006</v>
      </c>
      <c r="Z2961">
        <v>-8.5739999999999998</v>
      </c>
      <c r="AA2961">
        <v>-7.6470000000000002</v>
      </c>
      <c r="AB2961">
        <v>-8.8330000000000002</v>
      </c>
      <c r="AC2961">
        <v>-8.5039999999999996</v>
      </c>
      <c r="AD2961">
        <v>-6.4790000000000001</v>
      </c>
      <c r="AE2961">
        <v>-9.1219999999999999</v>
      </c>
      <c r="AF2961">
        <v>-10.702</v>
      </c>
      <c r="AG2961">
        <v>-15.428000000000001</v>
      </c>
      <c r="AH2961">
        <v>-19.254999999999999</v>
      </c>
      <c r="AI2961">
        <v>-13.177</v>
      </c>
      <c r="AJ2961">
        <v>-16.152000000000001</v>
      </c>
      <c r="AK2961">
        <v>-20.102</v>
      </c>
      <c r="AL2961">
        <v>-28.204000000000001</v>
      </c>
      <c r="AM2961">
        <v>-35.726999999999997</v>
      </c>
      <c r="AN2961">
        <v>-21.062000000000001</v>
      </c>
      <c r="AO2961">
        <v>-10.318</v>
      </c>
      <c r="AP2961">
        <v>4.2889999999999997</v>
      </c>
      <c r="AQ2961">
        <v>10.275</v>
      </c>
      <c r="AR2961">
        <v>5.766</v>
      </c>
      <c r="AS2961">
        <v>6.0140000000000002</v>
      </c>
      <c r="AT2961">
        <v>11.087</v>
      </c>
      <c r="AU2961">
        <v>9.4380000000000006</v>
      </c>
      <c r="AV2961">
        <v>6.3579999999999997</v>
      </c>
      <c r="AW2961">
        <v>3.6829999999999998</v>
      </c>
      <c r="AX2961">
        <v>2.5590000000000002</v>
      </c>
      <c r="AY2961">
        <v>1.494</v>
      </c>
      <c r="AZ2961">
        <v>0.56000000000000005</v>
      </c>
      <c r="BA2961">
        <v>-0.94599999999999995</v>
      </c>
      <c r="BB2961">
        <v>-1.429</v>
      </c>
      <c r="BC2961">
        <v>2017</v>
      </c>
    </row>
    <row r="2962" spans="1:55" x14ac:dyDescent="0.25">
      <c r="A2962">
        <v>174</v>
      </c>
      <c r="B2962" t="s">
        <v>914</v>
      </c>
      <c r="C2962" t="s">
        <v>346</v>
      </c>
      <c r="D2962" t="s">
        <v>915</v>
      </c>
      <c r="E2962" t="s">
        <v>344</v>
      </c>
      <c r="F2962" t="s">
        <v>345</v>
      </c>
      <c r="G2962" t="s">
        <v>270</v>
      </c>
      <c r="I2962" t="s">
        <v>397</v>
      </c>
      <c r="J2962" t="s">
        <v>232</v>
      </c>
      <c r="K2962" t="s">
        <v>232</v>
      </c>
      <c r="L2962" t="s">
        <v>232</v>
      </c>
      <c r="M2962" t="s">
        <v>232</v>
      </c>
      <c r="N2962" t="s">
        <v>232</v>
      </c>
      <c r="O2962" t="s">
        <v>232</v>
      </c>
      <c r="P2962" t="s">
        <v>232</v>
      </c>
      <c r="Q2962" t="s">
        <v>232</v>
      </c>
      <c r="R2962">
        <v>-9.8520000000000003</v>
      </c>
      <c r="S2962">
        <v>-13.3</v>
      </c>
      <c r="T2962">
        <v>-14.276</v>
      </c>
      <c r="U2962">
        <v>-10.901999999999999</v>
      </c>
      <c r="V2962">
        <v>-11.731</v>
      </c>
      <c r="W2962">
        <v>-11.321</v>
      </c>
      <c r="X2962">
        <v>-8.1790000000000003</v>
      </c>
      <c r="Y2962">
        <v>-9.8879999999999999</v>
      </c>
      <c r="Z2962">
        <v>-8.375</v>
      </c>
      <c r="AA2962">
        <v>-6.7949999999999999</v>
      </c>
      <c r="AB2962">
        <v>-7.2140000000000004</v>
      </c>
      <c r="AC2962">
        <v>-6.4560000000000004</v>
      </c>
      <c r="AD2962">
        <v>-4.6479999999999997</v>
      </c>
      <c r="AE2962">
        <v>-6.0739999999999998</v>
      </c>
      <c r="AF2962">
        <v>-6.6260000000000003</v>
      </c>
      <c r="AG2962">
        <v>-8.8149999999999995</v>
      </c>
      <c r="AH2962">
        <v>-10.26</v>
      </c>
      <c r="AI2962">
        <v>-6.6890000000000001</v>
      </c>
      <c r="AJ2962">
        <v>-7.7229999999999999</v>
      </c>
      <c r="AK2962">
        <v>-9.1069999999999993</v>
      </c>
      <c r="AL2962">
        <v>-12.128</v>
      </c>
      <c r="AM2962">
        <v>-15</v>
      </c>
      <c r="AN2962">
        <v>-8.8879999999999999</v>
      </c>
      <c r="AO2962">
        <v>-4.4189999999999996</v>
      </c>
      <c r="AP2962">
        <v>1.8979999999999999</v>
      </c>
      <c r="AQ2962">
        <v>4.7880000000000003</v>
      </c>
      <c r="AR2962">
        <v>2.7989999999999999</v>
      </c>
      <c r="AS2962">
        <v>2.9860000000000002</v>
      </c>
      <c r="AT2962">
        <v>5.601</v>
      </c>
      <c r="AU2962">
        <v>4.7859999999999996</v>
      </c>
      <c r="AV2962">
        <v>3.214</v>
      </c>
      <c r="AW2962">
        <v>1.835</v>
      </c>
      <c r="AX2962">
        <v>1.254</v>
      </c>
      <c r="AY2962">
        <v>0.71699999999999997</v>
      </c>
      <c r="AZ2962">
        <v>0.26300000000000001</v>
      </c>
      <c r="BA2962">
        <v>-0.434</v>
      </c>
      <c r="BB2962">
        <v>-0.63800000000000001</v>
      </c>
      <c r="BC2962">
        <v>2017</v>
      </c>
    </row>
    <row r="2963" spans="1:55" x14ac:dyDescent="0.25">
      <c r="A2963">
        <v>174</v>
      </c>
      <c r="B2963" t="s">
        <v>914</v>
      </c>
      <c r="C2963" t="s">
        <v>347</v>
      </c>
      <c r="D2963" t="s">
        <v>915</v>
      </c>
      <c r="E2963" t="s">
        <v>348</v>
      </c>
      <c r="F2963" t="s">
        <v>349</v>
      </c>
      <c r="G2963" t="s">
        <v>229</v>
      </c>
      <c r="H2963" t="s">
        <v>230</v>
      </c>
      <c r="I2963" t="s">
        <v>921</v>
      </c>
      <c r="J2963" t="s">
        <v>232</v>
      </c>
      <c r="K2963" t="s">
        <v>232</v>
      </c>
      <c r="L2963" t="s">
        <v>232</v>
      </c>
      <c r="M2963" t="s">
        <v>232</v>
      </c>
      <c r="N2963" t="s">
        <v>232</v>
      </c>
      <c r="O2963" t="s">
        <v>232</v>
      </c>
      <c r="P2963" t="s">
        <v>232</v>
      </c>
      <c r="Q2963" t="s">
        <v>232</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-23.994</v>
      </c>
      <c r="AN2963">
        <v>-12.07</v>
      </c>
      <c r="AO2963">
        <v>-6.2039999999999997</v>
      </c>
      <c r="AP2963">
        <v>-2.79</v>
      </c>
      <c r="AQ2963">
        <v>0.73199999999999998</v>
      </c>
      <c r="AR2963">
        <v>-0.108</v>
      </c>
      <c r="AS2963">
        <v>1.337</v>
      </c>
      <c r="AT2963">
        <v>6.665</v>
      </c>
      <c r="AU2963">
        <v>7.46</v>
      </c>
      <c r="AV2963">
        <v>6.9740000000000002</v>
      </c>
      <c r="AW2963">
        <v>6.8</v>
      </c>
      <c r="AX2963">
        <v>6.9080000000000004</v>
      </c>
      <c r="AY2963">
        <v>7.15</v>
      </c>
      <c r="AZ2963">
        <v>7.3440000000000003</v>
      </c>
      <c r="BA2963">
        <v>6.49</v>
      </c>
      <c r="BB2963">
        <v>6.351</v>
      </c>
      <c r="BC2963">
        <v>2017</v>
      </c>
    </row>
    <row r="2964" spans="1:55" x14ac:dyDescent="0.25">
      <c r="A2964">
        <v>174</v>
      </c>
      <c r="B2964" t="s">
        <v>914</v>
      </c>
      <c r="C2964" t="s">
        <v>350</v>
      </c>
      <c r="D2964" t="s">
        <v>915</v>
      </c>
      <c r="E2964" t="s">
        <v>348</v>
      </c>
      <c r="F2964" t="s">
        <v>349</v>
      </c>
      <c r="G2964" t="s">
        <v>282</v>
      </c>
      <c r="I2964" t="s">
        <v>351</v>
      </c>
      <c r="J2964" t="s">
        <v>232</v>
      </c>
      <c r="K2964" t="s">
        <v>232</v>
      </c>
      <c r="L2964" t="s">
        <v>232</v>
      </c>
      <c r="M2964" t="s">
        <v>232</v>
      </c>
      <c r="N2964" t="s">
        <v>232</v>
      </c>
      <c r="O2964" t="s">
        <v>232</v>
      </c>
      <c r="P2964" t="s">
        <v>232</v>
      </c>
      <c r="Q2964" t="s">
        <v>232</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-10.101000000000001</v>
      </c>
      <c r="AN2964">
        <v>-5.34</v>
      </c>
      <c r="AO2964">
        <v>-2.9969999999999999</v>
      </c>
      <c r="AP2964">
        <v>-1.4590000000000001</v>
      </c>
      <c r="AQ2964">
        <v>0.40500000000000003</v>
      </c>
      <c r="AR2964">
        <v>-0.06</v>
      </c>
      <c r="AS2964">
        <v>0.754</v>
      </c>
      <c r="AT2964">
        <v>3.7759999999999998</v>
      </c>
      <c r="AU2964">
        <v>4.1390000000000002</v>
      </c>
      <c r="AV2964">
        <v>3.76</v>
      </c>
      <c r="AW2964">
        <v>3.5430000000000001</v>
      </c>
      <c r="AX2964">
        <v>3.4769999999999999</v>
      </c>
      <c r="AY2964">
        <v>3.4820000000000002</v>
      </c>
      <c r="AZ2964">
        <v>3.4769999999999999</v>
      </c>
      <c r="BA2964">
        <v>2.9820000000000002</v>
      </c>
      <c r="BB2964">
        <v>2.835</v>
      </c>
      <c r="BC2964">
        <v>2017</v>
      </c>
    </row>
    <row r="2965" spans="1:55" x14ac:dyDescent="0.25">
      <c r="A2965">
        <v>174</v>
      </c>
      <c r="B2965" t="s">
        <v>914</v>
      </c>
      <c r="C2965" t="s">
        <v>352</v>
      </c>
      <c r="D2965" t="s">
        <v>915</v>
      </c>
      <c r="E2965" t="s">
        <v>353</v>
      </c>
      <c r="F2965" t="s">
        <v>354</v>
      </c>
      <c r="G2965" t="s">
        <v>229</v>
      </c>
      <c r="H2965" t="s">
        <v>230</v>
      </c>
    </row>
    <row r="2966" spans="1:55" x14ac:dyDescent="0.25">
      <c r="A2966">
        <v>174</v>
      </c>
      <c r="B2966" t="s">
        <v>914</v>
      </c>
      <c r="C2966" t="s">
        <v>355</v>
      </c>
      <c r="D2966" t="s">
        <v>915</v>
      </c>
      <c r="E2966" t="s">
        <v>353</v>
      </c>
      <c r="F2966" t="s">
        <v>354</v>
      </c>
      <c r="G2966" t="s">
        <v>282</v>
      </c>
    </row>
    <row r="2967" spans="1:55" x14ac:dyDescent="0.25">
      <c r="A2967">
        <v>174</v>
      </c>
      <c r="B2967" t="s">
        <v>914</v>
      </c>
      <c r="C2967" t="s">
        <v>356</v>
      </c>
      <c r="D2967" t="s">
        <v>915</v>
      </c>
      <c r="E2967" t="s">
        <v>357</v>
      </c>
      <c r="F2967" t="s">
        <v>358</v>
      </c>
      <c r="G2967" t="s">
        <v>229</v>
      </c>
      <c r="H2967" t="s">
        <v>230</v>
      </c>
      <c r="I2967" t="s">
        <v>921</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339.86900000000003</v>
      </c>
      <c r="AW2967">
        <v>334.19799999999998</v>
      </c>
      <c r="AX2967">
        <v>332.33800000000002</v>
      </c>
      <c r="AY2967">
        <v>330.42500000000001</v>
      </c>
      <c r="AZ2967">
        <v>324.88799999999998</v>
      </c>
      <c r="BA2967">
        <v>320.29500000000002</v>
      </c>
      <c r="BB2967">
        <v>320.81</v>
      </c>
      <c r="BC2967">
        <v>2017</v>
      </c>
    </row>
    <row r="2968" spans="1:55" x14ac:dyDescent="0.25">
      <c r="A2968">
        <v>174</v>
      </c>
      <c r="B2968" t="s">
        <v>914</v>
      </c>
      <c r="C2968" t="s">
        <v>359</v>
      </c>
      <c r="D2968" t="s">
        <v>915</v>
      </c>
      <c r="E2968" t="s">
        <v>357</v>
      </c>
      <c r="F2968" t="s">
        <v>358</v>
      </c>
      <c r="G2968" t="s">
        <v>282</v>
      </c>
      <c r="I2968" t="s">
        <v>360</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183.25700000000001</v>
      </c>
      <c r="AW2968">
        <v>174.15100000000001</v>
      </c>
      <c r="AX2968">
        <v>167.26599999999999</v>
      </c>
      <c r="AY2968">
        <v>160.934</v>
      </c>
      <c r="AZ2968">
        <v>153.79</v>
      </c>
      <c r="BA2968">
        <v>147.17699999999999</v>
      </c>
      <c r="BB2968">
        <v>143.197</v>
      </c>
      <c r="BC2968">
        <v>2017</v>
      </c>
    </row>
    <row r="2969" spans="1:55" x14ac:dyDescent="0.25">
      <c r="A2969">
        <v>174</v>
      </c>
      <c r="B2969" t="s">
        <v>914</v>
      </c>
      <c r="C2969" t="s">
        <v>361</v>
      </c>
      <c r="D2969" t="s">
        <v>915</v>
      </c>
      <c r="E2969" t="s">
        <v>362</v>
      </c>
      <c r="F2969" t="s">
        <v>363</v>
      </c>
      <c r="G2969" t="s">
        <v>229</v>
      </c>
      <c r="H2969" t="s">
        <v>230</v>
      </c>
      <c r="I2969" t="s">
        <v>921</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185.46100000000001</v>
      </c>
      <c r="AW2969">
        <v>191.90100000000001</v>
      </c>
      <c r="AX2969">
        <v>198.68799999999999</v>
      </c>
      <c r="AY2969">
        <v>205.31700000000001</v>
      </c>
      <c r="AZ2969">
        <v>211.25399999999999</v>
      </c>
      <c r="BA2969">
        <v>217.626</v>
      </c>
      <c r="BB2969">
        <v>224.035</v>
      </c>
      <c r="BC2969">
        <v>2017</v>
      </c>
    </row>
    <row r="2970" spans="1:55" x14ac:dyDescent="0.25">
      <c r="A2970">
        <v>174</v>
      </c>
      <c r="B2970" t="s">
        <v>914</v>
      </c>
      <c r="C2970" t="s">
        <v>364</v>
      </c>
      <c r="D2970" t="s">
        <v>915</v>
      </c>
      <c r="E2970" t="s">
        <v>365</v>
      </c>
      <c r="F2970" t="s">
        <v>366</v>
      </c>
      <c r="G2970" t="s">
        <v>242</v>
      </c>
      <c r="H2970" t="s">
        <v>230</v>
      </c>
      <c r="I2970" t="s">
        <v>922</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-9.3859999999999992</v>
      </c>
      <c r="AF2970">
        <v>-9.65</v>
      </c>
      <c r="AG2970">
        <v>-12.734999999999999</v>
      </c>
      <c r="AH2970">
        <v>-13.32</v>
      </c>
      <c r="AI2970">
        <v>-18.233000000000001</v>
      </c>
      <c r="AJ2970">
        <v>-29.707999999999998</v>
      </c>
      <c r="AK2970">
        <v>-44.399000000000001</v>
      </c>
      <c r="AL2970">
        <v>-51.573999999999998</v>
      </c>
      <c r="AM2970">
        <v>-35.96</v>
      </c>
      <c r="AN2970">
        <v>-29.863</v>
      </c>
      <c r="AO2970">
        <v>-28.71</v>
      </c>
      <c r="AP2970">
        <v>-5.9829999999999997</v>
      </c>
      <c r="AQ2970">
        <v>-6.1189999999999998</v>
      </c>
      <c r="AR2970">
        <v>-5.5659999999999998</v>
      </c>
      <c r="AS2970">
        <v>-2.9420000000000002</v>
      </c>
      <c r="AT2970">
        <v>-4.5830000000000002</v>
      </c>
      <c r="AU2970">
        <v>-4.8639999999999999</v>
      </c>
      <c r="AV2970">
        <v>-7.3479999999999999</v>
      </c>
      <c r="AW2970">
        <v>-5.8490000000000002</v>
      </c>
      <c r="AX2970">
        <v>-6.0940000000000003</v>
      </c>
      <c r="AY2970">
        <v>-6.258</v>
      </c>
      <c r="AZ2970">
        <v>-6.3659999999999997</v>
      </c>
      <c r="BA2970">
        <v>-7.6189999999999998</v>
      </c>
      <c r="BB2970">
        <v>-8.8249999999999993</v>
      </c>
      <c r="BC2970">
        <v>2017</v>
      </c>
    </row>
    <row r="2971" spans="1:55" x14ac:dyDescent="0.25">
      <c r="A2971">
        <v>174</v>
      </c>
      <c r="B2971" t="s">
        <v>914</v>
      </c>
      <c r="C2971" t="s">
        <v>368</v>
      </c>
      <c r="D2971" t="s">
        <v>915</v>
      </c>
      <c r="E2971" t="s">
        <v>365</v>
      </c>
      <c r="F2971" t="s">
        <v>366</v>
      </c>
      <c r="G2971" t="s">
        <v>282</v>
      </c>
      <c r="I2971" t="s">
        <v>369</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-2.39</v>
      </c>
      <c r="AV2971">
        <v>-3.3540000000000001</v>
      </c>
      <c r="AW2971">
        <v>-2.6619999999999999</v>
      </c>
      <c r="AX2971">
        <v>-2.6440000000000001</v>
      </c>
      <c r="AY2971">
        <v>-2.6110000000000002</v>
      </c>
      <c r="AZ2971">
        <v>-2.5630000000000002</v>
      </c>
      <c r="BA2971">
        <v>-2.9780000000000002</v>
      </c>
      <c r="BB2971">
        <v>-3.351</v>
      </c>
      <c r="BC2971">
        <v>2017</v>
      </c>
    </row>
    <row r="2972" spans="1:55" x14ac:dyDescent="0.25">
      <c r="A2972">
        <v>328</v>
      </c>
      <c r="B2972" t="s">
        <v>923</v>
      </c>
      <c r="C2972" t="s">
        <v>225</v>
      </c>
      <c r="D2972" t="s">
        <v>924</v>
      </c>
      <c r="E2972" t="s">
        <v>227</v>
      </c>
      <c r="F2972" t="s">
        <v>228</v>
      </c>
      <c r="G2972" t="s">
        <v>229</v>
      </c>
      <c r="H2972" t="s">
        <v>230</v>
      </c>
      <c r="I2972" t="s">
        <v>925</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2.3839999999999999</v>
      </c>
      <c r="AV2972">
        <v>2.4969999999999999</v>
      </c>
      <c r="AW2972">
        <v>2.6030000000000002</v>
      </c>
      <c r="AX2972">
        <v>2.665</v>
      </c>
      <c r="AY2972">
        <v>2.738</v>
      </c>
      <c r="AZ2972">
        <v>2.8130000000000002</v>
      </c>
      <c r="BA2972">
        <v>2.8889999999999998</v>
      </c>
      <c r="BB2972">
        <v>2.9660000000000002</v>
      </c>
      <c r="BC2972">
        <v>2017</v>
      </c>
    </row>
    <row r="2973" spans="1:55" x14ac:dyDescent="0.25">
      <c r="A2973">
        <v>328</v>
      </c>
      <c r="B2973" t="s">
        <v>923</v>
      </c>
      <c r="C2973" t="s">
        <v>233</v>
      </c>
      <c r="D2973" t="s">
        <v>924</v>
      </c>
      <c r="E2973" t="s">
        <v>227</v>
      </c>
      <c r="F2973" t="s">
        <v>234</v>
      </c>
      <c r="G2973" t="s">
        <v>235</v>
      </c>
      <c r="I2973" t="s">
        <v>236</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3.4369999999999998</v>
      </c>
      <c r="AG2973">
        <v>9.4640000000000004</v>
      </c>
      <c r="AH2973">
        <v>-0.64700000000000002</v>
      </c>
      <c r="AI2973">
        <v>13.273</v>
      </c>
      <c r="AJ2973">
        <v>-3.9929999999999999</v>
      </c>
      <c r="AK2973">
        <v>6.1230000000000002</v>
      </c>
      <c r="AL2973">
        <v>0.94799999999999995</v>
      </c>
      <c r="AM2973">
        <v>-6.6130000000000004</v>
      </c>
      <c r="AN2973">
        <v>-0.51100000000000001</v>
      </c>
      <c r="AO2973">
        <v>0.76500000000000001</v>
      </c>
      <c r="AP2973">
        <v>-1.155</v>
      </c>
      <c r="AQ2973">
        <v>2.351</v>
      </c>
      <c r="AR2973">
        <v>7.3440000000000003</v>
      </c>
      <c r="AS2973">
        <v>6.4429999999999996</v>
      </c>
      <c r="AT2973">
        <v>3.7360000000000002</v>
      </c>
      <c r="AU2973">
        <v>5.0590000000000002</v>
      </c>
      <c r="AV2973">
        <v>4.7770000000000001</v>
      </c>
      <c r="AW2973">
        <v>4.218</v>
      </c>
      <c r="AX2973">
        <v>2.4049999999999998</v>
      </c>
      <c r="AY2973">
        <v>2.7389999999999999</v>
      </c>
      <c r="AZ2973">
        <v>2.7290000000000001</v>
      </c>
      <c r="BA2973">
        <v>2.6850000000000001</v>
      </c>
      <c r="BB2973">
        <v>2.6850000000000001</v>
      </c>
      <c r="BC2973">
        <v>2017</v>
      </c>
    </row>
    <row r="2974" spans="1:55" x14ac:dyDescent="0.25">
      <c r="A2974">
        <v>328</v>
      </c>
      <c r="B2974" t="s">
        <v>923</v>
      </c>
      <c r="C2974" t="s">
        <v>237</v>
      </c>
      <c r="D2974" t="s">
        <v>924</v>
      </c>
      <c r="E2974" t="s">
        <v>238</v>
      </c>
      <c r="F2974" t="s">
        <v>239</v>
      </c>
      <c r="G2974" t="s">
        <v>229</v>
      </c>
      <c r="H2974" t="s">
        <v>230</v>
      </c>
      <c r="I2974" t="s">
        <v>925</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3.0430000000000001</v>
      </c>
      <c r="AV2974">
        <v>3.2290000000000001</v>
      </c>
      <c r="AW2974">
        <v>3.4340000000000002</v>
      </c>
      <c r="AX2974">
        <v>3.59</v>
      </c>
      <c r="AY2974">
        <v>3.766</v>
      </c>
      <c r="AZ2974">
        <v>3.95</v>
      </c>
      <c r="BA2974">
        <v>4.141</v>
      </c>
      <c r="BB2974">
        <v>4.3419999999999996</v>
      </c>
      <c r="BC2974">
        <v>2017</v>
      </c>
    </row>
    <row r="2975" spans="1:55" x14ac:dyDescent="0.25">
      <c r="A2975">
        <v>328</v>
      </c>
      <c r="B2975" t="s">
        <v>923</v>
      </c>
      <c r="C2975" t="s">
        <v>240</v>
      </c>
      <c r="D2975" t="s">
        <v>924</v>
      </c>
      <c r="E2975" t="s">
        <v>238</v>
      </c>
      <c r="F2975" t="s">
        <v>241</v>
      </c>
      <c r="G2975" t="s">
        <v>242</v>
      </c>
      <c r="H2975" t="s">
        <v>230</v>
      </c>
      <c r="I2975" t="s">
        <v>243</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1.127</v>
      </c>
      <c r="AV2975">
        <v>1.196</v>
      </c>
      <c r="AW2975">
        <v>1.272</v>
      </c>
      <c r="AX2975">
        <v>1.33</v>
      </c>
      <c r="AY2975">
        <v>1.395</v>
      </c>
      <c r="AZ2975">
        <v>1.4630000000000001</v>
      </c>
      <c r="BA2975">
        <v>1.534</v>
      </c>
      <c r="BB2975">
        <v>1.6080000000000001</v>
      </c>
      <c r="BC2975">
        <v>2017</v>
      </c>
    </row>
    <row r="2976" spans="1:55" x14ac:dyDescent="0.25">
      <c r="A2976">
        <v>328</v>
      </c>
      <c r="B2976" t="s">
        <v>923</v>
      </c>
      <c r="C2976" t="s">
        <v>244</v>
      </c>
      <c r="D2976" t="s">
        <v>924</v>
      </c>
      <c r="E2976" t="s">
        <v>238</v>
      </c>
      <c r="F2976" t="s">
        <v>245</v>
      </c>
      <c r="G2976" t="s">
        <v>246</v>
      </c>
      <c r="H2976" t="s">
        <v>230</v>
      </c>
      <c r="I2976" t="s">
        <v>243</v>
      </c>
      <c r="J2976">
        <v>0.191</v>
      </c>
      <c r="K2976">
        <v>0.21199999999999999</v>
      </c>
      <c r="L2976">
        <v>0.23400000000000001</v>
      </c>
      <c r="M2976">
        <v>0.252</v>
      </c>
      <c r="N2976">
        <v>0.27100000000000002</v>
      </c>
      <c r="O2976">
        <v>0.29599999999999999</v>
      </c>
      <c r="P2976">
        <v>0.32400000000000001</v>
      </c>
      <c r="Q2976">
        <v>0.36299999999999999</v>
      </c>
      <c r="R2976">
        <v>0.38600000000000001</v>
      </c>
      <c r="S2976">
        <v>0.41699999999999998</v>
      </c>
      <c r="T2976">
        <v>0.45100000000000001</v>
      </c>
      <c r="U2976">
        <v>0.47199999999999998</v>
      </c>
      <c r="V2976">
        <v>0.47899999999999998</v>
      </c>
      <c r="W2976">
        <v>0.48099999999999998</v>
      </c>
      <c r="X2976">
        <v>0.5</v>
      </c>
      <c r="Y2976">
        <v>0.52200000000000002</v>
      </c>
      <c r="Z2976">
        <v>0.55500000000000005</v>
      </c>
      <c r="AA2976">
        <v>0.59199999999999997</v>
      </c>
      <c r="AB2976">
        <v>0.67</v>
      </c>
      <c r="AC2976">
        <v>0.72699999999999998</v>
      </c>
      <c r="AD2976">
        <v>0.78</v>
      </c>
      <c r="AE2976">
        <v>0.78100000000000003</v>
      </c>
      <c r="AF2976">
        <v>0.82099999999999995</v>
      </c>
      <c r="AG2976">
        <v>0.91500000000000004</v>
      </c>
      <c r="AH2976">
        <v>0.93400000000000005</v>
      </c>
      <c r="AI2976">
        <v>1.091</v>
      </c>
      <c r="AJ2976">
        <v>1.079</v>
      </c>
      <c r="AK2976">
        <v>1.1759999999999999</v>
      </c>
      <c r="AL2976">
        <v>1.21</v>
      </c>
      <c r="AM2976">
        <v>1.139</v>
      </c>
      <c r="AN2976">
        <v>1.1459999999999999</v>
      </c>
      <c r="AO2976">
        <v>1.179</v>
      </c>
      <c r="AP2976">
        <v>1.1879999999999999</v>
      </c>
      <c r="AQ2976">
        <v>1.2370000000000001</v>
      </c>
      <c r="AR2976">
        <v>1.353</v>
      </c>
      <c r="AS2976">
        <v>1.456</v>
      </c>
      <c r="AT2976">
        <v>1.526</v>
      </c>
      <c r="AU2976">
        <v>1.6339999999999999</v>
      </c>
      <c r="AV2976">
        <v>1.7509999999999999</v>
      </c>
      <c r="AW2976">
        <v>1.857</v>
      </c>
      <c r="AX2976">
        <v>1.9419999999999999</v>
      </c>
      <c r="AY2976">
        <v>2.036</v>
      </c>
      <c r="AZ2976">
        <v>2.1349999999999998</v>
      </c>
      <c r="BA2976">
        <v>2.238</v>
      </c>
      <c r="BB2976">
        <v>2.3460000000000001</v>
      </c>
      <c r="BC2976">
        <v>2017</v>
      </c>
    </row>
    <row r="2977" spans="1:55" x14ac:dyDescent="0.25">
      <c r="A2977">
        <v>328</v>
      </c>
      <c r="B2977" t="s">
        <v>923</v>
      </c>
      <c r="C2977" t="s">
        <v>247</v>
      </c>
      <c r="D2977" t="s">
        <v>924</v>
      </c>
      <c r="E2977" t="s">
        <v>248</v>
      </c>
      <c r="F2977" t="s">
        <v>249</v>
      </c>
      <c r="G2977" t="s">
        <v>250</v>
      </c>
      <c r="I2977" t="s">
        <v>251</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91.394000000000005</v>
      </c>
      <c r="AH2977">
        <v>93.251000000000005</v>
      </c>
      <c r="AI2977">
        <v>95.55</v>
      </c>
      <c r="AJ2977">
        <v>100</v>
      </c>
      <c r="AK2977">
        <v>102.319</v>
      </c>
      <c r="AL2977">
        <v>110.349</v>
      </c>
      <c r="AM2977">
        <v>110.33799999999999</v>
      </c>
      <c r="AN2977">
        <v>110.86799999999999</v>
      </c>
      <c r="AO2977">
        <v>111.117</v>
      </c>
      <c r="AP2977">
        <v>115.48</v>
      </c>
      <c r="AQ2977">
        <v>118.855</v>
      </c>
      <c r="AR2977">
        <v>119.774</v>
      </c>
      <c r="AS2977">
        <v>123.08</v>
      </c>
      <c r="AT2977">
        <v>126.33799999999999</v>
      </c>
      <c r="AU2977">
        <v>127.646</v>
      </c>
      <c r="AV2977">
        <v>129.286</v>
      </c>
      <c r="AW2977">
        <v>131.928</v>
      </c>
      <c r="AX2977">
        <v>134.69900000000001</v>
      </c>
      <c r="AY2977">
        <v>137.52799999999999</v>
      </c>
      <c r="AZ2977">
        <v>140.416</v>
      </c>
      <c r="BA2977">
        <v>143.364</v>
      </c>
      <c r="BB2977">
        <v>146.375</v>
      </c>
      <c r="BC2977">
        <v>2017</v>
      </c>
    </row>
    <row r="2978" spans="1:55" x14ac:dyDescent="0.25">
      <c r="A2978">
        <v>328</v>
      </c>
      <c r="B2978" t="s">
        <v>923</v>
      </c>
      <c r="C2978" t="s">
        <v>252</v>
      </c>
      <c r="D2978" t="s">
        <v>924</v>
      </c>
      <c r="E2978" t="s">
        <v>253</v>
      </c>
      <c r="F2978" t="s">
        <v>254</v>
      </c>
      <c r="G2978" t="s">
        <v>229</v>
      </c>
      <c r="H2978" t="s">
        <v>220</v>
      </c>
      <c r="I2978" t="s">
        <v>255</v>
      </c>
      <c r="J2978" s="52">
        <v>7994.1</v>
      </c>
      <c r="K2978" s="52">
        <v>7963.8</v>
      </c>
      <c r="L2978" s="52">
        <v>8066.54</v>
      </c>
      <c r="M2978" s="52">
        <v>8081.13</v>
      </c>
      <c r="N2978" s="52">
        <v>8191.91</v>
      </c>
      <c r="O2978" s="52">
        <v>8554.94</v>
      </c>
      <c r="P2978" s="52">
        <v>9162.69</v>
      </c>
      <c r="Q2978" s="52">
        <v>10070.77</v>
      </c>
      <c r="R2978" s="52">
        <v>10503.79</v>
      </c>
      <c r="S2978" s="52">
        <v>11032.79</v>
      </c>
      <c r="T2978" s="52">
        <v>11570.67</v>
      </c>
      <c r="U2978" s="52">
        <v>11714.52</v>
      </c>
      <c r="V2978" s="52">
        <v>11530.38</v>
      </c>
      <c r="W2978" s="52">
        <v>11177.54</v>
      </c>
      <c r="X2978" s="52">
        <v>11256.99</v>
      </c>
      <c r="Y2978" s="52">
        <v>11406.65</v>
      </c>
      <c r="Z2978" s="52">
        <v>11843.03</v>
      </c>
      <c r="AA2978" s="52">
        <v>12385.15</v>
      </c>
      <c r="AB2978" s="52">
        <v>13822.05</v>
      </c>
      <c r="AC2978" s="52">
        <v>14767.61</v>
      </c>
      <c r="AD2978" s="52">
        <v>15488.21</v>
      </c>
      <c r="AE2978" s="52">
        <v>15140.48</v>
      </c>
      <c r="AF2978" s="52">
        <v>15622.41</v>
      </c>
      <c r="AG2978" s="52">
        <v>17054.97</v>
      </c>
      <c r="AH2978" s="52">
        <v>16898.169999999998</v>
      </c>
      <c r="AI2978" s="52">
        <v>19086.59</v>
      </c>
      <c r="AJ2978" s="52">
        <v>18269.509999999998</v>
      </c>
      <c r="AK2978" s="52">
        <v>19327.03</v>
      </c>
      <c r="AL2978" s="52">
        <v>19445.59</v>
      </c>
      <c r="AM2978" s="52">
        <v>18095.87</v>
      </c>
      <c r="AN2978" s="52">
        <v>17937.830000000002</v>
      </c>
      <c r="AO2978" s="52">
        <v>18006.580000000002</v>
      </c>
      <c r="AP2978" s="52">
        <v>17730.07</v>
      </c>
      <c r="AQ2978" s="52">
        <v>18073.650000000001</v>
      </c>
      <c r="AR2978" s="52">
        <v>19318.72</v>
      </c>
      <c r="AS2978" s="52">
        <v>20474.330000000002</v>
      </c>
      <c r="AT2978" s="52">
        <v>21141.4</v>
      </c>
      <c r="AU2978" s="52">
        <v>22106.35</v>
      </c>
      <c r="AV2978" s="52">
        <v>23060.84</v>
      </c>
      <c r="AW2978" s="52">
        <v>23924.93</v>
      </c>
      <c r="AX2978" s="52">
        <v>24387.32</v>
      </c>
      <c r="AY2978" s="52">
        <v>24937.82</v>
      </c>
      <c r="AZ2978" s="52">
        <v>25497.79</v>
      </c>
      <c r="BA2978" s="52">
        <v>26059.15</v>
      </c>
      <c r="BB2978" s="52">
        <v>26632.87</v>
      </c>
      <c r="BC2978">
        <v>2016</v>
      </c>
    </row>
    <row r="2979" spans="1:55" x14ac:dyDescent="0.25">
      <c r="A2979">
        <v>328</v>
      </c>
      <c r="B2979" t="s">
        <v>923</v>
      </c>
      <c r="C2979" t="s">
        <v>256</v>
      </c>
      <c r="D2979" t="s">
        <v>924</v>
      </c>
      <c r="E2979" t="s">
        <v>253</v>
      </c>
      <c r="F2979" t="s">
        <v>257</v>
      </c>
      <c r="G2979" t="s">
        <v>258</v>
      </c>
      <c r="H2979" t="s">
        <v>220</v>
      </c>
      <c r="I2979" t="s">
        <v>255</v>
      </c>
      <c r="J2979" s="52">
        <v>4981.58</v>
      </c>
      <c r="K2979" s="52">
        <v>4962.7</v>
      </c>
      <c r="L2979" s="52">
        <v>5026.72</v>
      </c>
      <c r="M2979" s="52">
        <v>5035.82</v>
      </c>
      <c r="N2979" s="52">
        <v>5104.8500000000004</v>
      </c>
      <c r="O2979" s="52">
        <v>5331.08</v>
      </c>
      <c r="P2979" s="52">
        <v>5709.8</v>
      </c>
      <c r="Q2979" s="52">
        <v>6275.67</v>
      </c>
      <c r="R2979" s="52">
        <v>6545.51</v>
      </c>
      <c r="S2979" s="52">
        <v>6875.16</v>
      </c>
      <c r="T2979" s="52">
        <v>7210.35</v>
      </c>
      <c r="U2979" s="52">
        <v>7299.99</v>
      </c>
      <c r="V2979" s="52">
        <v>7185.24</v>
      </c>
      <c r="W2979" s="52">
        <v>6965.37</v>
      </c>
      <c r="X2979" s="52">
        <v>7014.88</v>
      </c>
      <c r="Y2979" s="52">
        <v>7108.14</v>
      </c>
      <c r="Z2979" s="52">
        <v>7380.07</v>
      </c>
      <c r="AA2979" s="52">
        <v>7717.9</v>
      </c>
      <c r="AB2979" s="52">
        <v>8613.31</v>
      </c>
      <c r="AC2979" s="52">
        <v>9202.5400000000009</v>
      </c>
      <c r="AD2979" s="52">
        <v>9651.59</v>
      </c>
      <c r="AE2979" s="52">
        <v>9434.9</v>
      </c>
      <c r="AF2979" s="52">
        <v>9735.2199999999993</v>
      </c>
      <c r="AG2979" s="52">
        <v>10627.93</v>
      </c>
      <c r="AH2979" s="52">
        <v>10530.22</v>
      </c>
      <c r="AI2979" s="52">
        <v>11893.95</v>
      </c>
      <c r="AJ2979" s="52">
        <v>11384.78</v>
      </c>
      <c r="AK2979" s="52">
        <v>12043.78</v>
      </c>
      <c r="AL2979" s="52">
        <v>12117.66</v>
      </c>
      <c r="AM2979" s="52">
        <v>11276.57</v>
      </c>
      <c r="AN2979" s="52">
        <v>11178.09</v>
      </c>
      <c r="AO2979" s="52">
        <v>11220.93</v>
      </c>
      <c r="AP2979" s="52">
        <v>11048.62</v>
      </c>
      <c r="AQ2979" s="52">
        <v>11262.72</v>
      </c>
      <c r="AR2979" s="52">
        <v>12038.6</v>
      </c>
      <c r="AS2979" s="52">
        <v>12758.73</v>
      </c>
      <c r="AT2979" s="52">
        <v>13174.42</v>
      </c>
      <c r="AU2979" s="52">
        <v>13775.73</v>
      </c>
      <c r="AV2979" s="52">
        <v>14370.53</v>
      </c>
      <c r="AW2979" s="52">
        <v>14908.99</v>
      </c>
      <c r="AX2979" s="52">
        <v>15197.14</v>
      </c>
      <c r="AY2979" s="52">
        <v>15540.18</v>
      </c>
      <c r="AZ2979" s="52">
        <v>15889.13</v>
      </c>
      <c r="BA2979" s="52">
        <v>16238.95</v>
      </c>
      <c r="BB2979" s="52">
        <v>16596.47</v>
      </c>
      <c r="BC2979">
        <v>2016</v>
      </c>
    </row>
    <row r="2980" spans="1:55" x14ac:dyDescent="0.25">
      <c r="A2980">
        <v>328</v>
      </c>
      <c r="B2980" t="s">
        <v>923</v>
      </c>
      <c r="C2980" t="s">
        <v>259</v>
      </c>
      <c r="D2980" t="s">
        <v>924</v>
      </c>
      <c r="E2980" t="s">
        <v>260</v>
      </c>
      <c r="F2980" t="s">
        <v>261</v>
      </c>
      <c r="G2980" t="s">
        <v>229</v>
      </c>
      <c r="H2980" t="s">
        <v>220</v>
      </c>
      <c r="I2980" t="s">
        <v>262</v>
      </c>
      <c r="J2980" s="52">
        <v>3364.21</v>
      </c>
      <c r="K2980" s="52">
        <v>3447.65</v>
      </c>
      <c r="L2980" s="52">
        <v>3638.12</v>
      </c>
      <c r="M2980" s="52">
        <v>3707.55</v>
      </c>
      <c r="N2980" s="52">
        <v>3991.71</v>
      </c>
      <c r="O2980" s="52">
        <v>4532.93</v>
      </c>
      <c r="P2980" s="52">
        <v>5057.6899999999996</v>
      </c>
      <c r="Q2980" s="52">
        <v>5841.48</v>
      </c>
      <c r="R2980" s="52">
        <v>6507.77</v>
      </c>
      <c r="S2980" s="52">
        <v>7451.14</v>
      </c>
      <c r="T2980" s="52">
        <v>7798.54</v>
      </c>
      <c r="U2980" s="52">
        <v>8419</v>
      </c>
      <c r="V2980" s="52">
        <v>8615.75</v>
      </c>
      <c r="W2980" s="52">
        <v>8509.16</v>
      </c>
      <c r="X2980" s="52">
        <v>8830.56</v>
      </c>
      <c r="Y2980" s="52">
        <v>9215.16</v>
      </c>
      <c r="Z2980" s="52">
        <v>9828.3799999999992</v>
      </c>
      <c r="AA2980" s="52">
        <v>10471.65</v>
      </c>
      <c r="AB2980" s="52">
        <v>11883.84</v>
      </c>
      <c r="AC2980" s="52">
        <v>12829.26</v>
      </c>
      <c r="AD2980" s="52">
        <v>13817.49</v>
      </c>
      <c r="AE2980" s="52">
        <v>13796.89</v>
      </c>
      <c r="AF2980" s="52">
        <v>14289.03</v>
      </c>
      <c r="AG2980" s="52">
        <v>15587.3</v>
      </c>
      <c r="AH2980" s="52">
        <v>15757.68</v>
      </c>
      <c r="AI2980" s="52">
        <v>18237.18</v>
      </c>
      <c r="AJ2980" s="52">
        <v>18269.509999999998</v>
      </c>
      <c r="AK2980" s="52">
        <v>19775.310000000001</v>
      </c>
      <c r="AL2980" s="52">
        <v>21458.05</v>
      </c>
      <c r="AM2980" s="52">
        <v>19966.669999999998</v>
      </c>
      <c r="AN2980" s="52">
        <v>19887.23</v>
      </c>
      <c r="AO2980" s="52">
        <v>20008.29</v>
      </c>
      <c r="AP2980" s="52">
        <v>20474.61</v>
      </c>
      <c r="AQ2980" s="52">
        <v>21481.41</v>
      </c>
      <c r="AR2980" s="52">
        <v>23138.799999999999</v>
      </c>
      <c r="AS2980" s="52">
        <v>25199.83</v>
      </c>
      <c r="AT2980" s="52">
        <v>26709.69</v>
      </c>
      <c r="AU2980" s="52">
        <v>28217.78</v>
      </c>
      <c r="AV2980" s="52">
        <v>29814.43</v>
      </c>
      <c r="AW2980" s="52">
        <v>31563.759999999998</v>
      </c>
      <c r="AX2980" s="52">
        <v>32849.440000000002</v>
      </c>
      <c r="AY2980" s="52">
        <v>34296.36</v>
      </c>
      <c r="AZ2980" s="52">
        <v>35802.870000000003</v>
      </c>
      <c r="BA2980" s="52">
        <v>37359.519999999997</v>
      </c>
      <c r="BB2980" s="52">
        <v>38983.85</v>
      </c>
      <c r="BC2980">
        <v>2016</v>
      </c>
    </row>
    <row r="2981" spans="1:55" x14ac:dyDescent="0.25">
      <c r="A2981">
        <v>328</v>
      </c>
      <c r="B2981" t="s">
        <v>923</v>
      </c>
      <c r="C2981" t="s">
        <v>263</v>
      </c>
      <c r="D2981" t="s">
        <v>924</v>
      </c>
      <c r="E2981" t="s">
        <v>260</v>
      </c>
      <c r="F2981" t="s">
        <v>264</v>
      </c>
      <c r="G2981" t="s">
        <v>242</v>
      </c>
      <c r="H2981" t="s">
        <v>220</v>
      </c>
      <c r="I2981" t="s">
        <v>262</v>
      </c>
      <c r="J2981" s="52">
        <v>1246</v>
      </c>
      <c r="K2981" s="52">
        <v>1276.9100000000001</v>
      </c>
      <c r="L2981" s="52">
        <v>1347.45</v>
      </c>
      <c r="M2981" s="52">
        <v>1373.17</v>
      </c>
      <c r="N2981" s="52">
        <v>1478.41</v>
      </c>
      <c r="O2981" s="52">
        <v>1678.86</v>
      </c>
      <c r="P2981" s="52">
        <v>1873.22</v>
      </c>
      <c r="Q2981" s="52">
        <v>2163.5100000000002</v>
      </c>
      <c r="R2981" s="52">
        <v>2410.29</v>
      </c>
      <c r="S2981" s="52">
        <v>2759.68</v>
      </c>
      <c r="T2981" s="52">
        <v>2888.35</v>
      </c>
      <c r="U2981" s="52">
        <v>3118.15</v>
      </c>
      <c r="V2981" s="52">
        <v>3191.02</v>
      </c>
      <c r="W2981" s="52">
        <v>3151.54</v>
      </c>
      <c r="X2981" s="52">
        <v>3270.58</v>
      </c>
      <c r="Y2981" s="52">
        <v>3413.02</v>
      </c>
      <c r="Z2981" s="52">
        <v>3640.14</v>
      </c>
      <c r="AA2981" s="52">
        <v>3878.39</v>
      </c>
      <c r="AB2981" s="52">
        <v>4401.42</v>
      </c>
      <c r="AC2981" s="52">
        <v>4751.58</v>
      </c>
      <c r="AD2981" s="52">
        <v>5117.59</v>
      </c>
      <c r="AE2981" s="52">
        <v>5109.96</v>
      </c>
      <c r="AF2981" s="52">
        <v>5292.23</v>
      </c>
      <c r="AG2981" s="52">
        <v>5773.07</v>
      </c>
      <c r="AH2981" s="52">
        <v>5836.18</v>
      </c>
      <c r="AI2981" s="52">
        <v>6754.51</v>
      </c>
      <c r="AJ2981" s="52">
        <v>6766.49</v>
      </c>
      <c r="AK2981" s="52">
        <v>7324.19</v>
      </c>
      <c r="AL2981" s="52">
        <v>7947.43</v>
      </c>
      <c r="AM2981" s="52">
        <v>7395.06</v>
      </c>
      <c r="AN2981" s="52">
        <v>7365.64</v>
      </c>
      <c r="AO2981" s="52">
        <v>7410.48</v>
      </c>
      <c r="AP2981" s="52">
        <v>7583.19</v>
      </c>
      <c r="AQ2981" s="52">
        <v>7956.08</v>
      </c>
      <c r="AR2981" s="52">
        <v>8569.93</v>
      </c>
      <c r="AS2981" s="52">
        <v>9333.27</v>
      </c>
      <c r="AT2981" s="52">
        <v>9892.48</v>
      </c>
      <c r="AU2981" s="52">
        <v>10451.030000000001</v>
      </c>
      <c r="AV2981" s="52">
        <v>11042.38</v>
      </c>
      <c r="AW2981" s="52">
        <v>11690.28</v>
      </c>
      <c r="AX2981" s="52">
        <v>12166.46</v>
      </c>
      <c r="AY2981" s="52">
        <v>12702.36</v>
      </c>
      <c r="AZ2981" s="52">
        <v>13260.32</v>
      </c>
      <c r="BA2981" s="52">
        <v>13836.86</v>
      </c>
      <c r="BB2981" s="52">
        <v>14438.47</v>
      </c>
      <c r="BC2981">
        <v>2016</v>
      </c>
    </row>
    <row r="2982" spans="1:55" x14ac:dyDescent="0.25">
      <c r="A2982">
        <v>328</v>
      </c>
      <c r="B2982" t="s">
        <v>923</v>
      </c>
      <c r="C2982" t="s">
        <v>265</v>
      </c>
      <c r="D2982" t="s">
        <v>924</v>
      </c>
      <c r="E2982" t="s">
        <v>260</v>
      </c>
      <c r="F2982" t="s">
        <v>266</v>
      </c>
      <c r="G2982" t="s">
        <v>246</v>
      </c>
      <c r="H2982" t="s">
        <v>220</v>
      </c>
      <c r="I2982" t="s">
        <v>262</v>
      </c>
      <c r="J2982" s="52">
        <v>2146.2600000000002</v>
      </c>
      <c r="K2982" s="52">
        <v>2340.42</v>
      </c>
      <c r="L2982" s="52">
        <v>2517.08</v>
      </c>
      <c r="M2982" s="52">
        <v>2620.39</v>
      </c>
      <c r="N2982" s="52">
        <v>2752.17</v>
      </c>
      <c r="O2982" s="52">
        <v>2965.04</v>
      </c>
      <c r="P2982" s="52">
        <v>3239.6</v>
      </c>
      <c r="Q2982" s="52">
        <v>3648.74</v>
      </c>
      <c r="R2982" s="52">
        <v>3939.83</v>
      </c>
      <c r="S2982" s="52">
        <v>4300.51</v>
      </c>
      <c r="T2982" s="52">
        <v>4678.96</v>
      </c>
      <c r="U2982" s="52">
        <v>4897.34</v>
      </c>
      <c r="V2982" s="52">
        <v>4930.22</v>
      </c>
      <c r="W2982" s="52">
        <v>4892.59</v>
      </c>
      <c r="X2982" s="52">
        <v>5032.58</v>
      </c>
      <c r="Y2982" s="52">
        <v>5206.41</v>
      </c>
      <c r="Z2982" s="52">
        <v>5504.57</v>
      </c>
      <c r="AA2982" s="52">
        <v>5855.81</v>
      </c>
      <c r="AB2982" s="52">
        <v>6608.75</v>
      </c>
      <c r="AC2982" s="52">
        <v>7162.81</v>
      </c>
      <c r="AD2982" s="52">
        <v>7680.25</v>
      </c>
      <c r="AE2982" s="52">
        <v>7672.48</v>
      </c>
      <c r="AF2982" s="52">
        <v>8041.95</v>
      </c>
      <c r="AG2982" s="52">
        <v>8942.42</v>
      </c>
      <c r="AH2982" s="52">
        <v>9098.73</v>
      </c>
      <c r="AI2982" s="52">
        <v>10597.18</v>
      </c>
      <c r="AJ2982" s="52">
        <v>10450.5</v>
      </c>
      <c r="AK2982" s="52">
        <v>11352.42</v>
      </c>
      <c r="AL2982" s="52">
        <v>11644.21</v>
      </c>
      <c r="AM2982" s="52">
        <v>10918.6</v>
      </c>
      <c r="AN2982" s="52">
        <v>10949.36</v>
      </c>
      <c r="AO2982" s="52">
        <v>11220.93</v>
      </c>
      <c r="AP2982" s="52">
        <v>11260.55</v>
      </c>
      <c r="AQ2982" s="52">
        <v>11680.14</v>
      </c>
      <c r="AR2982" s="52">
        <v>12721</v>
      </c>
      <c r="AS2982" s="52">
        <v>13626.13</v>
      </c>
      <c r="AT2982" s="52">
        <v>14223.88</v>
      </c>
      <c r="AU2982" s="52">
        <v>15155.84</v>
      </c>
      <c r="AV2982" s="52">
        <v>16166.69</v>
      </c>
      <c r="AW2982" s="52">
        <v>17070.68</v>
      </c>
      <c r="AX2982" s="52">
        <v>17763.96</v>
      </c>
      <c r="AY2982" s="52">
        <v>18542.57</v>
      </c>
      <c r="AZ2982" s="52">
        <v>19351.240000000002</v>
      </c>
      <c r="BA2982" s="52">
        <v>20187.13</v>
      </c>
      <c r="BB2982" s="52">
        <v>21063.35</v>
      </c>
      <c r="BC2982">
        <v>2016</v>
      </c>
    </row>
    <row r="2983" spans="1:55" x14ac:dyDescent="0.25">
      <c r="A2983">
        <v>328</v>
      </c>
      <c r="B2983" t="s">
        <v>923</v>
      </c>
      <c r="C2983" t="s">
        <v>267</v>
      </c>
      <c r="D2983" t="s">
        <v>924</v>
      </c>
      <c r="E2983" t="s">
        <v>268</v>
      </c>
      <c r="F2983" t="s">
        <v>269</v>
      </c>
      <c r="G2983" t="s">
        <v>270</v>
      </c>
    </row>
    <row r="2984" spans="1:55" x14ac:dyDescent="0.25">
      <c r="A2984">
        <v>328</v>
      </c>
      <c r="B2984" t="s">
        <v>923</v>
      </c>
      <c r="C2984" t="s">
        <v>271</v>
      </c>
      <c r="D2984" t="s">
        <v>924</v>
      </c>
      <c r="E2984" t="s">
        <v>272</v>
      </c>
      <c r="F2984" t="s">
        <v>273</v>
      </c>
      <c r="G2984" t="s">
        <v>274</v>
      </c>
      <c r="I2984" t="s">
        <v>243</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1E-3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2017</v>
      </c>
    </row>
    <row r="2985" spans="1:55" x14ac:dyDescent="0.25">
      <c r="A2985">
        <v>328</v>
      </c>
      <c r="B2985" t="s">
        <v>923</v>
      </c>
      <c r="C2985" t="s">
        <v>275</v>
      </c>
      <c r="D2985" t="s">
        <v>924</v>
      </c>
      <c r="E2985" t="s">
        <v>276</v>
      </c>
      <c r="F2985" t="s">
        <v>277</v>
      </c>
      <c r="G2985" t="s">
        <v>278</v>
      </c>
      <c r="I2985" t="s">
        <v>243</v>
      </c>
      <c r="J2985">
        <v>1.5669999999999999</v>
      </c>
      <c r="K2985">
        <v>1.4730000000000001</v>
      </c>
      <c r="L2985">
        <v>1.4450000000000001</v>
      </c>
      <c r="M2985">
        <v>1.415</v>
      </c>
      <c r="N2985">
        <v>1.45</v>
      </c>
      <c r="O2985">
        <v>1.5289999999999999</v>
      </c>
      <c r="P2985">
        <v>1.5609999999999999</v>
      </c>
      <c r="Q2985">
        <v>1.601</v>
      </c>
      <c r="R2985">
        <v>1.6519999999999999</v>
      </c>
      <c r="S2985">
        <v>1.7330000000000001</v>
      </c>
      <c r="T2985">
        <v>1.667</v>
      </c>
      <c r="U2985">
        <v>1.7190000000000001</v>
      </c>
      <c r="V2985">
        <v>1.748</v>
      </c>
      <c r="W2985">
        <v>1.7390000000000001</v>
      </c>
      <c r="X2985">
        <v>1.7549999999999999</v>
      </c>
      <c r="Y2985">
        <v>1.77</v>
      </c>
      <c r="Z2985">
        <v>1.7849999999999999</v>
      </c>
      <c r="AA2985">
        <v>1.788</v>
      </c>
      <c r="AB2985">
        <v>1.798</v>
      </c>
      <c r="AC2985">
        <v>1.7909999999999999</v>
      </c>
      <c r="AD2985">
        <v>1.7989999999999999</v>
      </c>
      <c r="AE2985">
        <v>1.798</v>
      </c>
      <c r="AF2985">
        <v>1.7769999999999999</v>
      </c>
      <c r="AG2985">
        <v>1.7430000000000001</v>
      </c>
      <c r="AH2985">
        <v>1.732</v>
      </c>
      <c r="AI2985">
        <v>1.7210000000000001</v>
      </c>
      <c r="AJ2985">
        <v>1.748</v>
      </c>
      <c r="AK2985">
        <v>1.742</v>
      </c>
      <c r="AL2985">
        <v>1.843</v>
      </c>
      <c r="AM2985">
        <v>1.829</v>
      </c>
      <c r="AN2985">
        <v>1.8160000000000001</v>
      </c>
      <c r="AO2985">
        <v>1.7829999999999999</v>
      </c>
      <c r="AP2985">
        <v>1.8180000000000001</v>
      </c>
      <c r="AQ2985">
        <v>1.839</v>
      </c>
      <c r="AR2985">
        <v>1.819</v>
      </c>
      <c r="AS2985">
        <v>1.849</v>
      </c>
      <c r="AT2985">
        <v>1.8779999999999999</v>
      </c>
      <c r="AU2985">
        <v>1.8620000000000001</v>
      </c>
      <c r="AV2985">
        <v>1.8440000000000001</v>
      </c>
      <c r="AW2985">
        <v>1.849</v>
      </c>
      <c r="AX2985">
        <v>1.849</v>
      </c>
      <c r="AY2985">
        <v>1.85</v>
      </c>
      <c r="AZ2985">
        <v>1.85</v>
      </c>
      <c r="BA2985">
        <v>1.851</v>
      </c>
      <c r="BB2985">
        <v>1.851</v>
      </c>
      <c r="BC2985">
        <v>2017</v>
      </c>
    </row>
    <row r="2986" spans="1:55" x14ac:dyDescent="0.25">
      <c r="A2986">
        <v>328</v>
      </c>
      <c r="B2986" t="s">
        <v>923</v>
      </c>
      <c r="C2986" t="s">
        <v>279</v>
      </c>
      <c r="D2986" t="s">
        <v>924</v>
      </c>
      <c r="E2986" t="s">
        <v>280</v>
      </c>
      <c r="F2986" t="s">
        <v>281</v>
      </c>
      <c r="G2986" t="s">
        <v>282</v>
      </c>
      <c r="I2986" t="s">
        <v>925</v>
      </c>
      <c r="J2986" t="s">
        <v>232</v>
      </c>
      <c r="K2986" t="s">
        <v>232</v>
      </c>
      <c r="L2986" t="s">
        <v>232</v>
      </c>
      <c r="M2986" t="s">
        <v>232</v>
      </c>
      <c r="N2986" t="s">
        <v>232</v>
      </c>
      <c r="O2986" t="s">
        <v>232</v>
      </c>
      <c r="P2986" t="s">
        <v>232</v>
      </c>
      <c r="Q2986" t="s">
        <v>232</v>
      </c>
      <c r="R2986" t="s">
        <v>232</v>
      </c>
      <c r="S2986" t="s">
        <v>232</v>
      </c>
      <c r="T2986" t="s">
        <v>232</v>
      </c>
      <c r="U2986" t="s">
        <v>232</v>
      </c>
      <c r="V2986" t="s">
        <v>232</v>
      </c>
      <c r="W2986" t="s">
        <v>232</v>
      </c>
      <c r="X2986" t="s">
        <v>232</v>
      </c>
      <c r="Y2986" t="s">
        <v>232</v>
      </c>
      <c r="Z2986" t="s">
        <v>232</v>
      </c>
      <c r="AA2986" t="s">
        <v>232</v>
      </c>
      <c r="AB2986" t="s">
        <v>232</v>
      </c>
      <c r="AC2986" t="s">
        <v>232</v>
      </c>
      <c r="AD2986" t="s">
        <v>232</v>
      </c>
      <c r="AE2986" t="s">
        <v>232</v>
      </c>
      <c r="AF2986" t="s">
        <v>232</v>
      </c>
      <c r="AG2986" t="s">
        <v>232</v>
      </c>
      <c r="AH2986" t="s">
        <v>232</v>
      </c>
      <c r="AI2986" t="s">
        <v>232</v>
      </c>
      <c r="AJ2986" t="s">
        <v>232</v>
      </c>
      <c r="AK2986" t="s">
        <v>232</v>
      </c>
      <c r="AL2986" t="s">
        <v>232</v>
      </c>
      <c r="AM2986" t="s">
        <v>232</v>
      </c>
      <c r="AN2986" t="s">
        <v>232</v>
      </c>
      <c r="AO2986" t="s">
        <v>232</v>
      </c>
      <c r="AP2986" t="s">
        <v>232</v>
      </c>
      <c r="AQ2986" t="s">
        <v>232</v>
      </c>
      <c r="AR2986">
        <v>18.273</v>
      </c>
      <c r="AS2986">
        <v>17.733000000000001</v>
      </c>
      <c r="AT2986">
        <v>20.056999999999999</v>
      </c>
      <c r="AU2986">
        <v>18.434999999999999</v>
      </c>
      <c r="AV2986">
        <v>18.524999999999999</v>
      </c>
      <c r="AW2986">
        <v>19.382999999999999</v>
      </c>
      <c r="AX2986">
        <v>19.233000000000001</v>
      </c>
      <c r="AY2986">
        <v>21.009</v>
      </c>
      <c r="AZ2986">
        <v>23.670999999999999</v>
      </c>
      <c r="BA2986">
        <v>24.001000000000001</v>
      </c>
      <c r="BB2986">
        <v>24.577000000000002</v>
      </c>
      <c r="BC2986">
        <v>2017</v>
      </c>
    </row>
    <row r="2987" spans="1:55" x14ac:dyDescent="0.25">
      <c r="A2987">
        <v>328</v>
      </c>
      <c r="B2987" t="s">
        <v>923</v>
      </c>
      <c r="C2987" t="s">
        <v>283</v>
      </c>
      <c r="D2987" t="s">
        <v>924</v>
      </c>
      <c r="E2987" t="s">
        <v>284</v>
      </c>
      <c r="F2987" t="s">
        <v>285</v>
      </c>
      <c r="G2987" t="s">
        <v>282</v>
      </c>
      <c r="I2987" t="s">
        <v>925</v>
      </c>
      <c r="J2987" t="s">
        <v>232</v>
      </c>
      <c r="K2987" t="s">
        <v>232</v>
      </c>
      <c r="L2987" t="s">
        <v>232</v>
      </c>
      <c r="M2987" t="s">
        <v>232</v>
      </c>
      <c r="N2987" t="s">
        <v>232</v>
      </c>
      <c r="O2987" t="s">
        <v>232</v>
      </c>
      <c r="P2987" t="s">
        <v>232</v>
      </c>
      <c r="Q2987" t="s">
        <v>232</v>
      </c>
      <c r="R2987" t="s">
        <v>232</v>
      </c>
      <c r="S2987" t="s">
        <v>232</v>
      </c>
      <c r="T2987" t="s">
        <v>232</v>
      </c>
      <c r="U2987" t="s">
        <v>232</v>
      </c>
      <c r="V2987" t="s">
        <v>232</v>
      </c>
      <c r="W2987" t="s">
        <v>232</v>
      </c>
      <c r="X2987" t="s">
        <v>232</v>
      </c>
      <c r="Y2987" t="s">
        <v>232</v>
      </c>
      <c r="Z2987" t="s">
        <v>232</v>
      </c>
      <c r="AA2987" t="s">
        <v>232</v>
      </c>
      <c r="AB2987" t="s">
        <v>232</v>
      </c>
      <c r="AC2987" t="s">
        <v>232</v>
      </c>
      <c r="AD2987" t="s">
        <v>232</v>
      </c>
      <c r="AE2987" t="s">
        <v>232</v>
      </c>
      <c r="AF2987" t="s">
        <v>232</v>
      </c>
      <c r="AG2987" t="s">
        <v>232</v>
      </c>
      <c r="AH2987" t="s">
        <v>232</v>
      </c>
      <c r="AI2987" t="s">
        <v>232</v>
      </c>
      <c r="AJ2987" t="s">
        <v>232</v>
      </c>
      <c r="AK2987" t="s">
        <v>232</v>
      </c>
      <c r="AL2987" t="s">
        <v>232</v>
      </c>
      <c r="AM2987" t="s">
        <v>232</v>
      </c>
      <c r="AN2987" t="s">
        <v>232</v>
      </c>
      <c r="AO2987" t="s">
        <v>232</v>
      </c>
      <c r="AP2987" t="s">
        <v>232</v>
      </c>
      <c r="AQ2987" t="s">
        <v>232</v>
      </c>
      <c r="AR2987">
        <v>7.3540000000000001</v>
      </c>
      <c r="AS2987">
        <v>6.7119999999999997</v>
      </c>
      <c r="AT2987">
        <v>9.9169999999999998</v>
      </c>
      <c r="AU2987">
        <v>4.6340000000000003</v>
      </c>
      <c r="AV2987">
        <v>3.8839999999999999</v>
      </c>
      <c r="AW2987">
        <v>4.827</v>
      </c>
      <c r="AX2987">
        <v>5.2190000000000003</v>
      </c>
      <c r="AY2987">
        <v>6.9420000000000002</v>
      </c>
      <c r="AZ2987">
        <v>8.4760000000000009</v>
      </c>
      <c r="BA2987">
        <v>8.8360000000000003</v>
      </c>
      <c r="BB2987">
        <v>8.9710000000000001</v>
      </c>
      <c r="BC2987">
        <v>2017</v>
      </c>
    </row>
    <row r="2988" spans="1:55" x14ac:dyDescent="0.25">
      <c r="A2988">
        <v>328</v>
      </c>
      <c r="B2988" t="s">
        <v>923</v>
      </c>
      <c r="C2988" t="s">
        <v>286</v>
      </c>
      <c r="D2988" t="s">
        <v>924</v>
      </c>
      <c r="E2988" t="s">
        <v>287</v>
      </c>
      <c r="F2988" t="s">
        <v>288</v>
      </c>
      <c r="G2988" t="s">
        <v>250</v>
      </c>
      <c r="I2988" t="s">
        <v>926</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111.62</v>
      </c>
      <c r="AW2988">
        <v>113.5</v>
      </c>
      <c r="AX2988">
        <v>115.657</v>
      </c>
      <c r="AY2988">
        <v>117.854</v>
      </c>
      <c r="AZ2988">
        <v>120.093</v>
      </c>
      <c r="BA2988">
        <v>122.375</v>
      </c>
      <c r="BB2988">
        <v>124.7</v>
      </c>
      <c r="BC2988">
        <v>2018</v>
      </c>
    </row>
    <row r="2989" spans="1:55" x14ac:dyDescent="0.25">
      <c r="A2989">
        <v>328</v>
      </c>
      <c r="B2989" t="s">
        <v>923</v>
      </c>
      <c r="C2989" t="s">
        <v>290</v>
      </c>
      <c r="D2989" t="s">
        <v>924</v>
      </c>
      <c r="E2989" t="s">
        <v>287</v>
      </c>
      <c r="F2989" t="s">
        <v>291</v>
      </c>
      <c r="G2989" t="s">
        <v>235</v>
      </c>
      <c r="I2989" t="s">
        <v>292</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1.135</v>
      </c>
      <c r="AW2989">
        <v>1.6839999999999999</v>
      </c>
      <c r="AX2989">
        <v>1.9</v>
      </c>
      <c r="AY2989">
        <v>1.9</v>
      </c>
      <c r="AZ2989">
        <v>1.9</v>
      </c>
      <c r="BA2989">
        <v>1.9</v>
      </c>
      <c r="BB2989">
        <v>1.9</v>
      </c>
      <c r="BC2989">
        <v>2018</v>
      </c>
    </row>
    <row r="2990" spans="1:55" x14ac:dyDescent="0.25">
      <c r="A2990">
        <v>328</v>
      </c>
      <c r="B2990" t="s">
        <v>923</v>
      </c>
      <c r="C2990" t="s">
        <v>293</v>
      </c>
      <c r="D2990" t="s">
        <v>924</v>
      </c>
      <c r="E2990" t="s">
        <v>294</v>
      </c>
      <c r="F2990" t="s">
        <v>295</v>
      </c>
      <c r="G2990" t="s">
        <v>250</v>
      </c>
      <c r="I2990" t="s">
        <v>926</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112.283</v>
      </c>
      <c r="AW2990">
        <v>113.913</v>
      </c>
      <c r="AX2990">
        <v>116.071</v>
      </c>
      <c r="AY2990">
        <v>118.301</v>
      </c>
      <c r="AZ2990">
        <v>120.57299999999999</v>
      </c>
      <c r="BA2990">
        <v>122.89</v>
      </c>
      <c r="BB2990">
        <v>125.251</v>
      </c>
      <c r="BC2990">
        <v>2018</v>
      </c>
    </row>
    <row r="2991" spans="1:55" x14ac:dyDescent="0.25">
      <c r="A2991">
        <v>328</v>
      </c>
      <c r="B2991" t="s">
        <v>923</v>
      </c>
      <c r="C2991" t="s">
        <v>296</v>
      </c>
      <c r="D2991" t="s">
        <v>924</v>
      </c>
      <c r="E2991" t="s">
        <v>294</v>
      </c>
      <c r="F2991" t="s">
        <v>297</v>
      </c>
      <c r="G2991" t="s">
        <v>235</v>
      </c>
      <c r="I2991" t="s">
        <v>298</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1.6539999999999999</v>
      </c>
      <c r="AW2991">
        <v>1.452</v>
      </c>
      <c r="AX2991">
        <v>1.8939999999999999</v>
      </c>
      <c r="AY2991">
        <v>1.921</v>
      </c>
      <c r="AZ2991">
        <v>1.921</v>
      </c>
      <c r="BA2991">
        <v>1.921</v>
      </c>
      <c r="BB2991">
        <v>1.921</v>
      </c>
      <c r="BC2991">
        <v>2018</v>
      </c>
    </row>
    <row r="2992" spans="1:55" x14ac:dyDescent="0.25">
      <c r="A2992">
        <v>328</v>
      </c>
      <c r="B2992" t="s">
        <v>923</v>
      </c>
      <c r="C2992" t="s">
        <v>299</v>
      </c>
      <c r="D2992" t="s">
        <v>924</v>
      </c>
      <c r="E2992" t="s">
        <v>300</v>
      </c>
      <c r="G2992" t="s">
        <v>274</v>
      </c>
    </row>
    <row r="2993" spans="1:55" x14ac:dyDescent="0.25">
      <c r="A2993">
        <v>328</v>
      </c>
      <c r="B2993" t="s">
        <v>923</v>
      </c>
      <c r="C2993" t="s">
        <v>301</v>
      </c>
      <c r="D2993" t="s">
        <v>924</v>
      </c>
      <c r="E2993" t="s">
        <v>302</v>
      </c>
      <c r="F2993" t="s">
        <v>303</v>
      </c>
      <c r="G2993" t="s">
        <v>235</v>
      </c>
      <c r="I2993" t="s">
        <v>927</v>
      </c>
      <c r="J2993" t="s">
        <v>232</v>
      </c>
      <c r="K2993" t="s">
        <v>232</v>
      </c>
      <c r="L2993" t="s">
        <v>232</v>
      </c>
      <c r="M2993" t="s">
        <v>232</v>
      </c>
      <c r="N2993" t="s">
        <v>232</v>
      </c>
      <c r="O2993" t="s">
        <v>232</v>
      </c>
      <c r="P2993" t="s">
        <v>232</v>
      </c>
      <c r="Q2993" t="s">
        <v>232</v>
      </c>
      <c r="R2993" t="s">
        <v>232</v>
      </c>
      <c r="S2993" t="s">
        <v>232</v>
      </c>
      <c r="T2993" t="s">
        <v>232</v>
      </c>
      <c r="U2993" t="s">
        <v>232</v>
      </c>
      <c r="V2993" t="s">
        <v>232</v>
      </c>
      <c r="W2993" t="s">
        <v>232</v>
      </c>
      <c r="X2993" t="s">
        <v>232</v>
      </c>
      <c r="Y2993" t="s">
        <v>232</v>
      </c>
      <c r="Z2993" t="s">
        <v>232</v>
      </c>
      <c r="AA2993" t="s">
        <v>232</v>
      </c>
      <c r="AB2993" t="s">
        <v>232</v>
      </c>
      <c r="AC2993" t="s">
        <v>232</v>
      </c>
      <c r="AD2993" t="s">
        <v>232</v>
      </c>
      <c r="AE2993" t="s">
        <v>232</v>
      </c>
      <c r="AF2993" t="s">
        <v>232</v>
      </c>
      <c r="AG2993" t="s">
        <v>232</v>
      </c>
      <c r="AH2993" t="s">
        <v>232</v>
      </c>
      <c r="AI2993" t="s">
        <v>232</v>
      </c>
      <c r="AJ2993" t="s">
        <v>232</v>
      </c>
      <c r="AK2993" t="s">
        <v>232</v>
      </c>
      <c r="AL2993" t="s">
        <v>232</v>
      </c>
      <c r="AM2993" t="s">
        <v>232</v>
      </c>
      <c r="AN2993" t="s">
        <v>232</v>
      </c>
      <c r="AO2993" t="s">
        <v>232</v>
      </c>
      <c r="AP2993" t="s">
        <v>232</v>
      </c>
      <c r="AQ2993" t="s">
        <v>232</v>
      </c>
      <c r="AR2993" t="s">
        <v>232</v>
      </c>
      <c r="AS2993">
        <v>10.81</v>
      </c>
      <c r="AT2993">
        <v>7.79</v>
      </c>
      <c r="AU2993">
        <v>16.183</v>
      </c>
      <c r="AV2993">
        <v>1.228</v>
      </c>
      <c r="AW2993">
        <v>6.8920000000000003</v>
      </c>
      <c r="AX2993">
        <v>4.1989999999999998</v>
      </c>
      <c r="AY2993">
        <v>5.3010000000000002</v>
      </c>
      <c r="AZ2993">
        <v>8.52</v>
      </c>
      <c r="BA2993">
        <v>3.4180000000000001</v>
      </c>
      <c r="BB2993">
        <v>4.2720000000000002</v>
      </c>
      <c r="BC2993">
        <v>2017</v>
      </c>
    </row>
    <row r="2994" spans="1:55" x14ac:dyDescent="0.25">
      <c r="A2994">
        <v>328</v>
      </c>
      <c r="B2994" t="s">
        <v>923</v>
      </c>
      <c r="C2994" t="s">
        <v>305</v>
      </c>
      <c r="D2994" t="s">
        <v>924</v>
      </c>
      <c r="E2994" t="s">
        <v>306</v>
      </c>
      <c r="F2994" t="s">
        <v>307</v>
      </c>
      <c r="G2994" t="s">
        <v>235</v>
      </c>
      <c r="I2994" t="s">
        <v>927</v>
      </c>
      <c r="J2994" t="s">
        <v>232</v>
      </c>
      <c r="K2994" t="s">
        <v>232</v>
      </c>
      <c r="L2994" t="s">
        <v>232</v>
      </c>
      <c r="M2994" t="s">
        <v>232</v>
      </c>
      <c r="N2994" t="s">
        <v>232</v>
      </c>
      <c r="O2994" t="s">
        <v>232</v>
      </c>
      <c r="P2994" t="s">
        <v>232</v>
      </c>
      <c r="Q2994" t="s">
        <v>232</v>
      </c>
      <c r="R2994" t="s">
        <v>232</v>
      </c>
      <c r="S2994" t="s">
        <v>232</v>
      </c>
      <c r="T2994" t="s">
        <v>232</v>
      </c>
      <c r="U2994" t="s">
        <v>232</v>
      </c>
      <c r="V2994" t="s">
        <v>232</v>
      </c>
      <c r="W2994" t="s">
        <v>232</v>
      </c>
      <c r="X2994" t="s">
        <v>232</v>
      </c>
      <c r="Y2994" t="s">
        <v>232</v>
      </c>
      <c r="Z2994" t="s">
        <v>232</v>
      </c>
      <c r="AA2994" t="s">
        <v>232</v>
      </c>
      <c r="AB2994" t="s">
        <v>232</v>
      </c>
      <c r="AC2994" t="s">
        <v>232</v>
      </c>
      <c r="AD2994" t="s">
        <v>232</v>
      </c>
      <c r="AE2994" t="s">
        <v>232</v>
      </c>
      <c r="AF2994" t="s">
        <v>232</v>
      </c>
      <c r="AG2994" t="s">
        <v>232</v>
      </c>
      <c r="AH2994" t="s">
        <v>232</v>
      </c>
      <c r="AI2994" t="s">
        <v>232</v>
      </c>
      <c r="AJ2994" t="s">
        <v>232</v>
      </c>
      <c r="AK2994" t="s">
        <v>232</v>
      </c>
      <c r="AL2994" t="s">
        <v>232</v>
      </c>
      <c r="AM2994" t="s">
        <v>232</v>
      </c>
      <c r="AN2994" t="s">
        <v>232</v>
      </c>
      <c r="AO2994" t="s">
        <v>232</v>
      </c>
      <c r="AP2994" t="s">
        <v>232</v>
      </c>
      <c r="AQ2994" t="s">
        <v>232</v>
      </c>
      <c r="AR2994" t="s">
        <v>232</v>
      </c>
      <c r="AS2994">
        <v>10.81</v>
      </c>
      <c r="AT2994">
        <v>7.79</v>
      </c>
      <c r="AU2994">
        <v>16.183</v>
      </c>
      <c r="AV2994">
        <v>1.228</v>
      </c>
      <c r="AW2994">
        <v>6.8920000000000003</v>
      </c>
      <c r="AX2994">
        <v>4.1989999999999998</v>
      </c>
      <c r="AY2994">
        <v>5.3010000000000002</v>
      </c>
      <c r="AZ2994">
        <v>8.52</v>
      </c>
      <c r="BA2994">
        <v>3.4180000000000001</v>
      </c>
      <c r="BB2994">
        <v>4.2720000000000002</v>
      </c>
      <c r="BC2994">
        <v>2017</v>
      </c>
    </row>
    <row r="2995" spans="1:55" x14ac:dyDescent="0.25">
      <c r="A2995">
        <v>328</v>
      </c>
      <c r="B2995" t="s">
        <v>923</v>
      </c>
      <c r="C2995" t="s">
        <v>308</v>
      </c>
      <c r="D2995" t="s">
        <v>924</v>
      </c>
      <c r="E2995" t="s">
        <v>309</v>
      </c>
      <c r="F2995" t="s">
        <v>310</v>
      </c>
      <c r="G2995" t="s">
        <v>235</v>
      </c>
      <c r="I2995" t="s">
        <v>927</v>
      </c>
      <c r="J2995" t="s">
        <v>232</v>
      </c>
      <c r="K2995" t="s">
        <v>232</v>
      </c>
      <c r="L2995" t="s">
        <v>232</v>
      </c>
      <c r="M2995" t="s">
        <v>232</v>
      </c>
      <c r="N2995" t="s">
        <v>232</v>
      </c>
      <c r="O2995" t="s">
        <v>232</v>
      </c>
      <c r="P2995" t="s">
        <v>232</v>
      </c>
      <c r="Q2995" t="s">
        <v>232</v>
      </c>
      <c r="R2995" t="s">
        <v>232</v>
      </c>
      <c r="S2995" t="s">
        <v>232</v>
      </c>
      <c r="T2995" t="s">
        <v>232</v>
      </c>
      <c r="U2995" t="s">
        <v>232</v>
      </c>
      <c r="V2995" t="s">
        <v>232</v>
      </c>
      <c r="W2995" t="s">
        <v>232</v>
      </c>
      <c r="X2995" t="s">
        <v>232</v>
      </c>
      <c r="Y2995" t="s">
        <v>232</v>
      </c>
      <c r="Z2995" t="s">
        <v>232</v>
      </c>
      <c r="AA2995" t="s">
        <v>232</v>
      </c>
      <c r="AB2995" t="s">
        <v>232</v>
      </c>
      <c r="AC2995" t="s">
        <v>232</v>
      </c>
      <c r="AD2995" t="s">
        <v>232</v>
      </c>
      <c r="AE2995" t="s">
        <v>232</v>
      </c>
      <c r="AF2995" t="s">
        <v>232</v>
      </c>
      <c r="AG2995" t="s">
        <v>232</v>
      </c>
      <c r="AH2995" t="s">
        <v>232</v>
      </c>
      <c r="AI2995" t="s">
        <v>232</v>
      </c>
      <c r="AJ2995" t="s">
        <v>232</v>
      </c>
      <c r="AK2995" t="s">
        <v>232</v>
      </c>
      <c r="AL2995" t="s">
        <v>232</v>
      </c>
      <c r="AM2995" t="s">
        <v>232</v>
      </c>
      <c r="AN2995" t="s">
        <v>232</v>
      </c>
      <c r="AO2995" t="s">
        <v>232</v>
      </c>
      <c r="AP2995" t="s">
        <v>232</v>
      </c>
      <c r="AQ2995" t="s">
        <v>232</v>
      </c>
      <c r="AR2995" t="s">
        <v>232</v>
      </c>
      <c r="AS2995">
        <v>4.7359999999999998</v>
      </c>
      <c r="AT2995">
        <v>3.4140000000000001</v>
      </c>
      <c r="AU2995">
        <v>3.3519999999999999</v>
      </c>
      <c r="AV2995">
        <v>4.9219999999999997</v>
      </c>
      <c r="AW2995">
        <v>4.359</v>
      </c>
      <c r="AX2995">
        <v>3.9940000000000002</v>
      </c>
      <c r="AY2995">
        <v>3.93</v>
      </c>
      <c r="AZ2995">
        <v>4.0419999999999998</v>
      </c>
      <c r="BA2995">
        <v>3.5830000000000002</v>
      </c>
      <c r="BB2995">
        <v>3.5590000000000002</v>
      </c>
      <c r="BC2995">
        <v>2017</v>
      </c>
    </row>
    <row r="2996" spans="1:55" x14ac:dyDescent="0.25">
      <c r="A2996">
        <v>328</v>
      </c>
      <c r="B2996" t="s">
        <v>923</v>
      </c>
      <c r="C2996" t="s">
        <v>311</v>
      </c>
      <c r="D2996" t="s">
        <v>924</v>
      </c>
      <c r="E2996" t="s">
        <v>312</v>
      </c>
      <c r="F2996" t="s">
        <v>313</v>
      </c>
      <c r="G2996" t="s">
        <v>235</v>
      </c>
      <c r="I2996" t="s">
        <v>927</v>
      </c>
      <c r="J2996" t="s">
        <v>232</v>
      </c>
      <c r="K2996" t="s">
        <v>232</v>
      </c>
      <c r="L2996" t="s">
        <v>232</v>
      </c>
      <c r="M2996" t="s">
        <v>232</v>
      </c>
      <c r="N2996" t="s">
        <v>232</v>
      </c>
      <c r="O2996" t="s">
        <v>232</v>
      </c>
      <c r="P2996" t="s">
        <v>232</v>
      </c>
      <c r="Q2996" t="s">
        <v>232</v>
      </c>
      <c r="R2996" t="s">
        <v>232</v>
      </c>
      <c r="S2996" t="s">
        <v>232</v>
      </c>
      <c r="T2996" t="s">
        <v>232</v>
      </c>
      <c r="U2996" t="s">
        <v>232</v>
      </c>
      <c r="V2996" t="s">
        <v>232</v>
      </c>
      <c r="W2996" t="s">
        <v>232</v>
      </c>
      <c r="X2996" t="s">
        <v>232</v>
      </c>
      <c r="Y2996" t="s">
        <v>232</v>
      </c>
      <c r="Z2996" t="s">
        <v>232</v>
      </c>
      <c r="AA2996" t="s">
        <v>232</v>
      </c>
      <c r="AB2996" t="s">
        <v>232</v>
      </c>
      <c r="AC2996" t="s">
        <v>232</v>
      </c>
      <c r="AD2996" t="s">
        <v>232</v>
      </c>
      <c r="AE2996" t="s">
        <v>232</v>
      </c>
      <c r="AF2996" t="s">
        <v>232</v>
      </c>
      <c r="AG2996" t="s">
        <v>232</v>
      </c>
      <c r="AH2996" t="s">
        <v>232</v>
      </c>
      <c r="AI2996" t="s">
        <v>232</v>
      </c>
      <c r="AJ2996" t="s">
        <v>232</v>
      </c>
      <c r="AK2996" t="s">
        <v>232</v>
      </c>
      <c r="AL2996" t="s">
        <v>232</v>
      </c>
      <c r="AM2996" t="s">
        <v>232</v>
      </c>
      <c r="AN2996" t="s">
        <v>232</v>
      </c>
      <c r="AO2996" t="s">
        <v>232</v>
      </c>
      <c r="AP2996" t="s">
        <v>232</v>
      </c>
      <c r="AQ2996" t="s">
        <v>232</v>
      </c>
      <c r="AR2996" t="s">
        <v>232</v>
      </c>
      <c r="AS2996">
        <v>-3.05</v>
      </c>
      <c r="AT2996">
        <v>3.6760000000000002</v>
      </c>
      <c r="AU2996">
        <v>-12.425000000000001</v>
      </c>
      <c r="AV2996">
        <v>7.992</v>
      </c>
      <c r="AW2996">
        <v>5.851</v>
      </c>
      <c r="AX2996">
        <v>7.46</v>
      </c>
      <c r="AY2996">
        <v>6.7679999999999998</v>
      </c>
      <c r="AZ2996">
        <v>7.5229999999999997</v>
      </c>
      <c r="BA2996">
        <v>3.8420000000000001</v>
      </c>
      <c r="BB2996">
        <v>3.6150000000000002</v>
      </c>
      <c r="BC2996">
        <v>2017</v>
      </c>
    </row>
    <row r="2997" spans="1:55" x14ac:dyDescent="0.25">
      <c r="A2997">
        <v>328</v>
      </c>
      <c r="B2997" t="s">
        <v>923</v>
      </c>
      <c r="C2997" t="s">
        <v>314</v>
      </c>
      <c r="D2997" t="s">
        <v>924</v>
      </c>
      <c r="E2997" t="s">
        <v>315</v>
      </c>
      <c r="F2997" t="s">
        <v>316</v>
      </c>
      <c r="G2997" t="s">
        <v>317</v>
      </c>
    </row>
    <row r="2998" spans="1:55" x14ac:dyDescent="0.25">
      <c r="A2998">
        <v>328</v>
      </c>
      <c r="B2998" t="s">
        <v>923</v>
      </c>
      <c r="C2998" t="s">
        <v>318</v>
      </c>
      <c r="D2998" t="s">
        <v>924</v>
      </c>
      <c r="E2998" t="s">
        <v>319</v>
      </c>
      <c r="F2998" t="s">
        <v>320</v>
      </c>
      <c r="G2998" t="s">
        <v>321</v>
      </c>
      <c r="H2998" t="s">
        <v>322</v>
      </c>
    </row>
    <row r="2999" spans="1:55" x14ac:dyDescent="0.25">
      <c r="A2999">
        <v>328</v>
      </c>
      <c r="B2999" t="s">
        <v>923</v>
      </c>
      <c r="C2999" t="s">
        <v>323</v>
      </c>
      <c r="D2999" t="s">
        <v>924</v>
      </c>
      <c r="E2999" t="s">
        <v>324</v>
      </c>
      <c r="F2999" t="s">
        <v>325</v>
      </c>
      <c r="G2999" t="s">
        <v>321</v>
      </c>
      <c r="H2999" t="s">
        <v>322</v>
      </c>
      <c r="I2999" t="s">
        <v>928</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2016</v>
      </c>
    </row>
    <row r="3000" spans="1:55" x14ac:dyDescent="0.25">
      <c r="A3000">
        <v>328</v>
      </c>
      <c r="B3000" t="s">
        <v>923</v>
      </c>
      <c r="C3000" t="s">
        <v>327</v>
      </c>
      <c r="D3000" t="s">
        <v>924</v>
      </c>
      <c r="E3000" t="s">
        <v>328</v>
      </c>
      <c r="F3000" t="s">
        <v>329</v>
      </c>
      <c r="G3000" t="s">
        <v>229</v>
      </c>
      <c r="H3000" t="s">
        <v>230</v>
      </c>
      <c r="I3000" t="s">
        <v>929</v>
      </c>
      <c r="J3000" t="s">
        <v>232</v>
      </c>
      <c r="K3000" t="s">
        <v>232</v>
      </c>
      <c r="L3000" t="s">
        <v>232</v>
      </c>
      <c r="M3000" t="s">
        <v>232</v>
      </c>
      <c r="N3000" t="s">
        <v>232</v>
      </c>
      <c r="O3000" t="s">
        <v>232</v>
      </c>
      <c r="P3000" t="s">
        <v>232</v>
      </c>
      <c r="Q3000" t="s">
        <v>232</v>
      </c>
      <c r="R3000" t="s">
        <v>232</v>
      </c>
      <c r="S3000" t="s">
        <v>232</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0.84799999999999998</v>
      </c>
      <c r="AW3000">
        <v>0.89100000000000001</v>
      </c>
      <c r="AX3000">
        <v>0.92900000000000005</v>
      </c>
      <c r="AY3000">
        <v>0.96799999999999997</v>
      </c>
      <c r="AZ3000">
        <v>1.0109999999999999</v>
      </c>
      <c r="BA3000">
        <v>1.054</v>
      </c>
      <c r="BB3000">
        <v>1.0920000000000001</v>
      </c>
      <c r="BC3000">
        <v>2017</v>
      </c>
    </row>
    <row r="3001" spans="1:55" x14ac:dyDescent="0.25">
      <c r="A3001">
        <v>328</v>
      </c>
      <c r="B3001" t="s">
        <v>923</v>
      </c>
      <c r="C3001" t="s">
        <v>331</v>
      </c>
      <c r="D3001" t="s">
        <v>924</v>
      </c>
      <c r="E3001" t="s">
        <v>328</v>
      </c>
      <c r="F3001" t="s">
        <v>329</v>
      </c>
      <c r="G3001" t="s">
        <v>282</v>
      </c>
      <c r="I3001" t="s">
        <v>332</v>
      </c>
      <c r="J3001" t="s">
        <v>232</v>
      </c>
      <c r="K3001" t="s">
        <v>232</v>
      </c>
      <c r="L3001" t="s">
        <v>232</v>
      </c>
      <c r="M3001" t="s">
        <v>232</v>
      </c>
      <c r="N3001" t="s">
        <v>232</v>
      </c>
      <c r="O3001" t="s">
        <v>232</v>
      </c>
      <c r="P3001" t="s">
        <v>232</v>
      </c>
      <c r="Q3001" t="s">
        <v>232</v>
      </c>
      <c r="R3001" t="s">
        <v>232</v>
      </c>
      <c r="S3001" t="s">
        <v>232</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25.576000000000001</v>
      </c>
      <c r="AV3001">
        <v>26.254000000000001</v>
      </c>
      <c r="AW3001">
        <v>25.946000000000002</v>
      </c>
      <c r="AX3001">
        <v>25.864999999999998</v>
      </c>
      <c r="AY3001">
        <v>25.693999999999999</v>
      </c>
      <c r="AZ3001">
        <v>25.599</v>
      </c>
      <c r="BA3001">
        <v>25.446000000000002</v>
      </c>
      <c r="BB3001">
        <v>25.15</v>
      </c>
      <c r="BC3001">
        <v>2017</v>
      </c>
    </row>
    <row r="3002" spans="1:55" x14ac:dyDescent="0.25">
      <c r="A3002">
        <v>328</v>
      </c>
      <c r="B3002" t="s">
        <v>923</v>
      </c>
      <c r="C3002" t="s">
        <v>333</v>
      </c>
      <c r="D3002" t="s">
        <v>924</v>
      </c>
      <c r="E3002" t="s">
        <v>334</v>
      </c>
      <c r="F3002" t="s">
        <v>335</v>
      </c>
      <c r="G3002" t="s">
        <v>229</v>
      </c>
      <c r="H3002" t="s">
        <v>230</v>
      </c>
      <c r="I3002" t="s">
        <v>929</v>
      </c>
      <c r="J3002" t="s">
        <v>232</v>
      </c>
      <c r="K3002" t="s">
        <v>232</v>
      </c>
      <c r="L3002" t="s">
        <v>232</v>
      </c>
      <c r="M3002" t="s">
        <v>232</v>
      </c>
      <c r="N3002" t="s">
        <v>232</v>
      </c>
      <c r="O3002" t="s">
        <v>232</v>
      </c>
      <c r="P3002" t="s">
        <v>232</v>
      </c>
      <c r="Q3002" t="s">
        <v>232</v>
      </c>
      <c r="R3002" t="s">
        <v>232</v>
      </c>
      <c r="S3002" t="s">
        <v>232</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0.69499999999999995</v>
      </c>
      <c r="AW3002">
        <v>0.73199999999999998</v>
      </c>
      <c r="AX3002">
        <v>0.751</v>
      </c>
      <c r="AY3002">
        <v>0.84399999999999997</v>
      </c>
      <c r="AZ3002">
        <v>0.98599999999999999</v>
      </c>
      <c r="BA3002">
        <v>1.0469999999999999</v>
      </c>
      <c r="BB3002">
        <v>1.1220000000000001</v>
      </c>
      <c r="BC3002">
        <v>2017</v>
      </c>
    </row>
    <row r="3003" spans="1:55" x14ac:dyDescent="0.25">
      <c r="A3003">
        <v>328</v>
      </c>
      <c r="B3003" t="s">
        <v>923</v>
      </c>
      <c r="C3003" t="s">
        <v>336</v>
      </c>
      <c r="D3003" t="s">
        <v>924</v>
      </c>
      <c r="E3003" t="s">
        <v>334</v>
      </c>
      <c r="F3003" t="s">
        <v>335</v>
      </c>
      <c r="G3003" t="s">
        <v>282</v>
      </c>
      <c r="I3003" t="s">
        <v>337</v>
      </c>
      <c r="J3003" t="s">
        <v>232</v>
      </c>
      <c r="K3003" t="s">
        <v>232</v>
      </c>
      <c r="L3003" t="s">
        <v>232</v>
      </c>
      <c r="M3003" t="s">
        <v>232</v>
      </c>
      <c r="N3003" t="s">
        <v>232</v>
      </c>
      <c r="O3003" t="s">
        <v>232</v>
      </c>
      <c r="P3003" t="s">
        <v>232</v>
      </c>
      <c r="Q3003" t="s">
        <v>232</v>
      </c>
      <c r="R3003" t="s">
        <v>232</v>
      </c>
      <c r="S3003" t="s">
        <v>232</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22.565000000000001</v>
      </c>
      <c r="AV3003">
        <v>21.533999999999999</v>
      </c>
      <c r="AW3003">
        <v>21.311</v>
      </c>
      <c r="AX3003">
        <v>20.920999999999999</v>
      </c>
      <c r="AY3003">
        <v>22.411999999999999</v>
      </c>
      <c r="AZ3003">
        <v>24.972000000000001</v>
      </c>
      <c r="BA3003">
        <v>25.277000000000001</v>
      </c>
      <c r="BB3003">
        <v>25.835999999999999</v>
      </c>
      <c r="BC3003">
        <v>2017</v>
      </c>
    </row>
    <row r="3004" spans="1:55" x14ac:dyDescent="0.25">
      <c r="A3004">
        <v>328</v>
      </c>
      <c r="B3004" t="s">
        <v>923</v>
      </c>
      <c r="C3004" t="s">
        <v>338</v>
      </c>
      <c r="D3004" t="s">
        <v>924</v>
      </c>
      <c r="E3004" t="s">
        <v>339</v>
      </c>
      <c r="F3004" t="s">
        <v>340</v>
      </c>
      <c r="G3004" t="s">
        <v>229</v>
      </c>
      <c r="H3004" t="s">
        <v>230</v>
      </c>
      <c r="I3004" t="s">
        <v>929</v>
      </c>
      <c r="J3004" t="s">
        <v>232</v>
      </c>
      <c r="K3004" t="s">
        <v>232</v>
      </c>
      <c r="L3004" t="s">
        <v>232</v>
      </c>
      <c r="M3004" t="s">
        <v>232</v>
      </c>
      <c r="N3004" t="s">
        <v>232</v>
      </c>
      <c r="O3004" t="s">
        <v>232</v>
      </c>
      <c r="P3004" t="s">
        <v>232</v>
      </c>
      <c r="Q3004" t="s">
        <v>232</v>
      </c>
      <c r="R3004" t="s">
        <v>232</v>
      </c>
      <c r="S3004" t="s">
        <v>232</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0.152</v>
      </c>
      <c r="AW3004">
        <v>0.159</v>
      </c>
      <c r="AX3004">
        <v>0.17799999999999999</v>
      </c>
      <c r="AY3004">
        <v>0.124</v>
      </c>
      <c r="AZ3004">
        <v>2.5000000000000001E-2</v>
      </c>
      <c r="BA3004">
        <v>7.0000000000000001E-3</v>
      </c>
      <c r="BB3004">
        <v>-0.03</v>
      </c>
      <c r="BC3004">
        <v>2017</v>
      </c>
    </row>
    <row r="3005" spans="1:55" x14ac:dyDescent="0.25">
      <c r="A3005">
        <v>328</v>
      </c>
      <c r="B3005" t="s">
        <v>923</v>
      </c>
      <c r="C3005" t="s">
        <v>341</v>
      </c>
      <c r="D3005" t="s">
        <v>924</v>
      </c>
      <c r="E3005" t="s">
        <v>339</v>
      </c>
      <c r="F3005" t="s">
        <v>340</v>
      </c>
      <c r="G3005" t="s">
        <v>282</v>
      </c>
      <c r="I3005" t="s">
        <v>342</v>
      </c>
      <c r="J3005" t="s">
        <v>232</v>
      </c>
      <c r="K3005" t="s">
        <v>232</v>
      </c>
      <c r="L3005" t="s">
        <v>232</v>
      </c>
      <c r="M3005" t="s">
        <v>232</v>
      </c>
      <c r="N3005" t="s">
        <v>232</v>
      </c>
      <c r="O3005" t="s">
        <v>232</v>
      </c>
      <c r="P3005" t="s">
        <v>232</v>
      </c>
      <c r="Q3005" t="s">
        <v>232</v>
      </c>
      <c r="R3005" t="s">
        <v>232</v>
      </c>
      <c r="S3005" t="s">
        <v>232</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3.0110000000000001</v>
      </c>
      <c r="AV3005">
        <v>4.7190000000000003</v>
      </c>
      <c r="AW3005">
        <v>4.6360000000000001</v>
      </c>
      <c r="AX3005">
        <v>4.9450000000000003</v>
      </c>
      <c r="AY3005">
        <v>3.282</v>
      </c>
      <c r="AZ3005">
        <v>0.628</v>
      </c>
      <c r="BA3005">
        <v>0.16800000000000001</v>
      </c>
      <c r="BB3005">
        <v>-0.68600000000000005</v>
      </c>
      <c r="BC3005">
        <v>2017</v>
      </c>
    </row>
    <row r="3006" spans="1:55" x14ac:dyDescent="0.25">
      <c r="A3006">
        <v>328</v>
      </c>
      <c r="B3006" t="s">
        <v>923</v>
      </c>
      <c r="C3006" t="s">
        <v>343</v>
      </c>
      <c r="D3006" t="s">
        <v>924</v>
      </c>
      <c r="E3006" t="s">
        <v>344</v>
      </c>
      <c r="F3006" t="s">
        <v>345</v>
      </c>
      <c r="G3006" t="s">
        <v>229</v>
      </c>
      <c r="H3006" t="s">
        <v>230</v>
      </c>
      <c r="I3006" t="s">
        <v>929</v>
      </c>
      <c r="J3006" t="s">
        <v>232</v>
      </c>
      <c r="K3006" t="s">
        <v>232</v>
      </c>
      <c r="L3006" t="s">
        <v>232</v>
      </c>
      <c r="M3006" t="s">
        <v>232</v>
      </c>
      <c r="N3006" t="s">
        <v>232</v>
      </c>
      <c r="O3006" t="s">
        <v>232</v>
      </c>
      <c r="P3006" t="s">
        <v>232</v>
      </c>
      <c r="Q3006" t="s">
        <v>232</v>
      </c>
      <c r="R3006" t="s">
        <v>232</v>
      </c>
      <c r="S3006" t="s">
        <v>232</v>
      </c>
      <c r="T3006" t="s">
        <v>232</v>
      </c>
      <c r="U3006" t="s">
        <v>232</v>
      </c>
      <c r="V3006" t="s">
        <v>232</v>
      </c>
      <c r="W3006" t="s">
        <v>232</v>
      </c>
      <c r="X3006" t="s">
        <v>232</v>
      </c>
      <c r="Y3006" t="s">
        <v>232</v>
      </c>
      <c r="Z3006" t="s">
        <v>232</v>
      </c>
      <c r="AA3006" t="s">
        <v>232</v>
      </c>
      <c r="AB3006" t="s">
        <v>232</v>
      </c>
      <c r="AC3006" t="s">
        <v>232</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8.6999999999999994E-2</v>
      </c>
      <c r="AV3006">
        <v>0.15</v>
      </c>
      <c r="AW3006">
        <v>0.157</v>
      </c>
      <c r="AX3006">
        <v>0.17699999999999999</v>
      </c>
      <c r="AY3006">
        <v>0.124</v>
      </c>
      <c r="AZ3006">
        <v>2.5999999999999999E-2</v>
      </c>
      <c r="BA3006">
        <v>8.0000000000000002E-3</v>
      </c>
      <c r="BB3006">
        <v>-2.9000000000000001E-2</v>
      </c>
      <c r="BC3006">
        <v>2017</v>
      </c>
    </row>
    <row r="3007" spans="1:55" x14ac:dyDescent="0.25">
      <c r="A3007">
        <v>328</v>
      </c>
      <c r="B3007" t="s">
        <v>923</v>
      </c>
      <c r="C3007" t="s">
        <v>346</v>
      </c>
      <c r="D3007" t="s">
        <v>924</v>
      </c>
      <c r="E3007" t="s">
        <v>344</v>
      </c>
      <c r="F3007" t="s">
        <v>345</v>
      </c>
      <c r="G3007" t="s">
        <v>270</v>
      </c>
      <c r="I3007" t="s">
        <v>397</v>
      </c>
      <c r="J3007" t="s">
        <v>232</v>
      </c>
      <c r="K3007" t="s">
        <v>232</v>
      </c>
      <c r="L3007" t="s">
        <v>232</v>
      </c>
      <c r="M3007" t="s">
        <v>232</v>
      </c>
      <c r="N3007" t="s">
        <v>232</v>
      </c>
      <c r="O3007" t="s">
        <v>232</v>
      </c>
      <c r="P3007" t="s">
        <v>232</v>
      </c>
      <c r="Q3007" t="s">
        <v>232</v>
      </c>
      <c r="R3007" t="s">
        <v>232</v>
      </c>
      <c r="S3007" t="s">
        <v>232</v>
      </c>
      <c r="T3007" t="s">
        <v>232</v>
      </c>
      <c r="U3007" t="s">
        <v>232</v>
      </c>
      <c r="V3007" t="s">
        <v>232</v>
      </c>
      <c r="W3007" t="s">
        <v>232</v>
      </c>
      <c r="X3007" t="s">
        <v>232</v>
      </c>
      <c r="Y3007" t="s">
        <v>232</v>
      </c>
      <c r="Z3007" t="s">
        <v>232</v>
      </c>
      <c r="AA3007" t="s">
        <v>232</v>
      </c>
      <c r="AB3007" t="s">
        <v>232</v>
      </c>
      <c r="AC3007" t="s">
        <v>232</v>
      </c>
      <c r="AD3007">
        <v>-3.4740000000000002</v>
      </c>
      <c r="AE3007">
        <v>-5.4809999999999999</v>
      </c>
      <c r="AF3007">
        <v>-12.807</v>
      </c>
      <c r="AG3007">
        <v>-3.9009999999999998</v>
      </c>
      <c r="AH3007">
        <v>-0.215</v>
      </c>
      <c r="AI3007">
        <v>-0.84</v>
      </c>
      <c r="AJ3007">
        <v>-5.1269999999999998</v>
      </c>
      <c r="AK3007">
        <v>-7.444</v>
      </c>
      <c r="AL3007">
        <v>-5.4770000000000003</v>
      </c>
      <c r="AM3007">
        <v>-4.6669999999999998</v>
      </c>
      <c r="AN3007">
        <v>-3.177</v>
      </c>
      <c r="AO3007">
        <v>-4.9779999999999998</v>
      </c>
      <c r="AP3007">
        <v>-5.07</v>
      </c>
      <c r="AQ3007">
        <v>-6.2679999999999998</v>
      </c>
      <c r="AR3007">
        <v>-4.649</v>
      </c>
      <c r="AS3007">
        <v>-1.583</v>
      </c>
      <c r="AT3007">
        <v>2.1890000000000001</v>
      </c>
      <c r="AU3007">
        <v>2.919</v>
      </c>
      <c r="AV3007">
        <v>4.7069999999999999</v>
      </c>
      <c r="AW3007">
        <v>4.6429999999999998</v>
      </c>
      <c r="AX3007">
        <v>4.9690000000000003</v>
      </c>
      <c r="AY3007">
        <v>3.3180000000000001</v>
      </c>
      <c r="AZ3007">
        <v>0.65900000000000003</v>
      </c>
      <c r="BA3007">
        <v>0.19900000000000001</v>
      </c>
      <c r="BB3007">
        <v>-0.65900000000000003</v>
      </c>
      <c r="BC3007">
        <v>2017</v>
      </c>
    </row>
    <row r="3008" spans="1:55" x14ac:dyDescent="0.25">
      <c r="A3008">
        <v>328</v>
      </c>
      <c r="B3008" t="s">
        <v>923</v>
      </c>
      <c r="C3008" t="s">
        <v>347</v>
      </c>
      <c r="D3008" t="s">
        <v>924</v>
      </c>
      <c r="E3008" t="s">
        <v>348</v>
      </c>
      <c r="F3008" t="s">
        <v>349</v>
      </c>
      <c r="G3008" t="s">
        <v>229</v>
      </c>
      <c r="H3008" t="s">
        <v>230</v>
      </c>
      <c r="I3008" t="s">
        <v>929</v>
      </c>
      <c r="J3008" t="s">
        <v>232</v>
      </c>
      <c r="K3008" t="s">
        <v>232</v>
      </c>
      <c r="L3008" t="s">
        <v>232</v>
      </c>
      <c r="M3008" t="s">
        <v>232</v>
      </c>
      <c r="N3008" t="s">
        <v>232</v>
      </c>
      <c r="O3008" t="s">
        <v>232</v>
      </c>
      <c r="P3008" t="s">
        <v>232</v>
      </c>
      <c r="Q3008" t="s">
        <v>232</v>
      </c>
      <c r="R3008" t="s">
        <v>232</v>
      </c>
      <c r="S3008" t="s">
        <v>232</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0.216</v>
      </c>
      <c r="AW3008">
        <v>0.22700000000000001</v>
      </c>
      <c r="AX3008">
        <v>0.24199999999999999</v>
      </c>
      <c r="AY3008">
        <v>0.182</v>
      </c>
      <c r="AZ3008">
        <v>8.2000000000000003E-2</v>
      </c>
      <c r="BA3008">
        <v>6.7000000000000004E-2</v>
      </c>
      <c r="BB3008">
        <v>3.3000000000000002E-2</v>
      </c>
      <c r="BC3008">
        <v>2017</v>
      </c>
    </row>
    <row r="3009" spans="1:55" x14ac:dyDescent="0.25">
      <c r="A3009">
        <v>328</v>
      </c>
      <c r="B3009" t="s">
        <v>923</v>
      </c>
      <c r="C3009" t="s">
        <v>350</v>
      </c>
      <c r="D3009" t="s">
        <v>924</v>
      </c>
      <c r="E3009" t="s">
        <v>348</v>
      </c>
      <c r="F3009" t="s">
        <v>349</v>
      </c>
      <c r="G3009" t="s">
        <v>282</v>
      </c>
      <c r="I3009" t="s">
        <v>351</v>
      </c>
      <c r="J3009" t="s">
        <v>232</v>
      </c>
      <c r="K3009" t="s">
        <v>232</v>
      </c>
      <c r="L3009" t="s">
        <v>232</v>
      </c>
      <c r="M3009" t="s">
        <v>232</v>
      </c>
      <c r="N3009" t="s">
        <v>232</v>
      </c>
      <c r="O3009" t="s">
        <v>232</v>
      </c>
      <c r="P3009" t="s">
        <v>232</v>
      </c>
      <c r="Q3009" t="s">
        <v>232</v>
      </c>
      <c r="R3009" t="s">
        <v>232</v>
      </c>
      <c r="S3009" t="s">
        <v>232</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5.673</v>
      </c>
      <c r="AV3009">
        <v>6.6779999999999999</v>
      </c>
      <c r="AW3009">
        <v>6.6059999999999999</v>
      </c>
      <c r="AX3009">
        <v>6.7290000000000001</v>
      </c>
      <c r="AY3009">
        <v>4.8209999999999997</v>
      </c>
      <c r="AZ3009">
        <v>2.0840000000000001</v>
      </c>
      <c r="BA3009">
        <v>1.6160000000000001</v>
      </c>
      <c r="BB3009">
        <v>0.75800000000000001</v>
      </c>
      <c r="BC3009">
        <v>2017</v>
      </c>
    </row>
    <row r="3010" spans="1:55" x14ac:dyDescent="0.25">
      <c r="A3010">
        <v>328</v>
      </c>
      <c r="B3010" t="s">
        <v>923</v>
      </c>
      <c r="C3010" t="s">
        <v>352</v>
      </c>
      <c r="D3010" t="s">
        <v>924</v>
      </c>
      <c r="E3010" t="s">
        <v>353</v>
      </c>
      <c r="F3010" t="s">
        <v>354</v>
      </c>
      <c r="G3010" t="s">
        <v>229</v>
      </c>
      <c r="H3010" t="s">
        <v>230</v>
      </c>
    </row>
    <row r="3011" spans="1:55" x14ac:dyDescent="0.25">
      <c r="A3011">
        <v>328</v>
      </c>
      <c r="B3011" t="s">
        <v>923</v>
      </c>
      <c r="C3011" t="s">
        <v>355</v>
      </c>
      <c r="D3011" t="s">
        <v>924</v>
      </c>
      <c r="E3011" t="s">
        <v>353</v>
      </c>
      <c r="F3011" t="s">
        <v>354</v>
      </c>
      <c r="G3011" t="s">
        <v>282</v>
      </c>
    </row>
    <row r="3012" spans="1:55" x14ac:dyDescent="0.25">
      <c r="A3012">
        <v>328</v>
      </c>
      <c r="B3012" t="s">
        <v>923</v>
      </c>
      <c r="C3012" t="s">
        <v>356</v>
      </c>
      <c r="D3012" t="s">
        <v>924</v>
      </c>
      <c r="E3012" t="s">
        <v>357</v>
      </c>
      <c r="F3012" t="s">
        <v>358</v>
      </c>
      <c r="G3012" t="s">
        <v>229</v>
      </c>
      <c r="H3012" t="s">
        <v>230</v>
      </c>
      <c r="I3012" t="s">
        <v>929</v>
      </c>
      <c r="J3012" t="s">
        <v>232</v>
      </c>
      <c r="K3012" t="s">
        <v>232</v>
      </c>
      <c r="L3012" t="s">
        <v>232</v>
      </c>
      <c r="M3012" t="s">
        <v>232</v>
      </c>
      <c r="N3012" t="s">
        <v>232</v>
      </c>
      <c r="O3012" t="s">
        <v>232</v>
      </c>
      <c r="P3012" t="s">
        <v>232</v>
      </c>
      <c r="Q3012" t="s">
        <v>232</v>
      </c>
      <c r="R3012" t="s">
        <v>232</v>
      </c>
      <c r="S3012" t="s">
        <v>232</v>
      </c>
      <c r="T3012" t="s">
        <v>232</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2.1269999999999998</v>
      </c>
      <c r="AV3012">
        <v>2.036</v>
      </c>
      <c r="AW3012">
        <v>1.927</v>
      </c>
      <c r="AX3012">
        <v>1.7450000000000001</v>
      </c>
      <c r="AY3012">
        <v>1.7270000000000001</v>
      </c>
      <c r="AZ3012">
        <v>1.7929999999999999</v>
      </c>
      <c r="BA3012">
        <v>1.8680000000000001</v>
      </c>
      <c r="BB3012">
        <v>1.8919999999999999</v>
      </c>
      <c r="BC3012">
        <v>2017</v>
      </c>
    </row>
    <row r="3013" spans="1:55" x14ac:dyDescent="0.25">
      <c r="A3013">
        <v>328</v>
      </c>
      <c r="B3013" t="s">
        <v>923</v>
      </c>
      <c r="C3013" t="s">
        <v>359</v>
      </c>
      <c r="D3013" t="s">
        <v>924</v>
      </c>
      <c r="E3013" t="s">
        <v>357</v>
      </c>
      <c r="F3013" t="s">
        <v>358</v>
      </c>
      <c r="G3013" t="s">
        <v>282</v>
      </c>
      <c r="I3013" t="s">
        <v>360</v>
      </c>
      <c r="J3013" t="s">
        <v>232</v>
      </c>
      <c r="K3013" t="s">
        <v>232</v>
      </c>
      <c r="L3013" t="s">
        <v>232</v>
      </c>
      <c r="M3013" t="s">
        <v>232</v>
      </c>
      <c r="N3013" t="s">
        <v>232</v>
      </c>
      <c r="O3013" t="s">
        <v>232</v>
      </c>
      <c r="P3013" t="s">
        <v>232</v>
      </c>
      <c r="Q3013" t="s">
        <v>232</v>
      </c>
      <c r="R3013" t="s">
        <v>232</v>
      </c>
      <c r="S3013" t="s">
        <v>232</v>
      </c>
      <c r="T3013" t="s">
        <v>232</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81.569000000000003</v>
      </c>
      <c r="AU3013">
        <v>69.903000000000006</v>
      </c>
      <c r="AV3013">
        <v>63.07</v>
      </c>
      <c r="AW3013">
        <v>56.122</v>
      </c>
      <c r="AX3013">
        <v>48.610999999999997</v>
      </c>
      <c r="AY3013">
        <v>45.86</v>
      </c>
      <c r="AZ3013">
        <v>45.38</v>
      </c>
      <c r="BA3013">
        <v>45.095999999999997</v>
      </c>
      <c r="BB3013">
        <v>43.579000000000001</v>
      </c>
      <c r="BC3013">
        <v>2017</v>
      </c>
    </row>
    <row r="3014" spans="1:55" x14ac:dyDescent="0.25">
      <c r="A3014">
        <v>328</v>
      </c>
      <c r="B3014" t="s">
        <v>923</v>
      </c>
      <c r="C3014" t="s">
        <v>361</v>
      </c>
      <c r="D3014" t="s">
        <v>924</v>
      </c>
      <c r="E3014" t="s">
        <v>362</v>
      </c>
      <c r="F3014" t="s">
        <v>363</v>
      </c>
      <c r="G3014" t="s">
        <v>229</v>
      </c>
      <c r="H3014" t="s">
        <v>230</v>
      </c>
      <c r="I3014" t="s">
        <v>929</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3.0430000000000001</v>
      </c>
      <c r="AV3014">
        <v>3.2290000000000001</v>
      </c>
      <c r="AW3014">
        <v>3.4340000000000002</v>
      </c>
      <c r="AX3014">
        <v>3.59</v>
      </c>
      <c r="AY3014">
        <v>3.766</v>
      </c>
      <c r="AZ3014">
        <v>3.95</v>
      </c>
      <c r="BA3014">
        <v>4.141</v>
      </c>
      <c r="BB3014">
        <v>4.3419999999999996</v>
      </c>
      <c r="BC3014">
        <v>2017</v>
      </c>
    </row>
    <row r="3015" spans="1:55" x14ac:dyDescent="0.25">
      <c r="A3015">
        <v>328</v>
      </c>
      <c r="B3015" t="s">
        <v>923</v>
      </c>
      <c r="C3015" t="s">
        <v>364</v>
      </c>
      <c r="D3015" t="s">
        <v>924</v>
      </c>
      <c r="E3015" t="s">
        <v>365</v>
      </c>
      <c r="F3015" t="s">
        <v>366</v>
      </c>
      <c r="G3015" t="s">
        <v>242</v>
      </c>
      <c r="H3015" t="s">
        <v>230</v>
      </c>
      <c r="I3015" t="s">
        <v>930</v>
      </c>
      <c r="J3015" t="s">
        <v>232</v>
      </c>
      <c r="K3015" t="s">
        <v>232</v>
      </c>
      <c r="L3015" t="s">
        <v>232</v>
      </c>
      <c r="M3015" t="s">
        <v>232</v>
      </c>
      <c r="N3015" t="s">
        <v>232</v>
      </c>
      <c r="O3015" t="s">
        <v>232</v>
      </c>
      <c r="P3015" t="s">
        <v>232</v>
      </c>
      <c r="Q3015" t="s">
        <v>232</v>
      </c>
      <c r="R3015" t="s">
        <v>232</v>
      </c>
      <c r="S3015" t="s">
        <v>232</v>
      </c>
      <c r="T3015" t="s">
        <v>232</v>
      </c>
      <c r="U3015" t="s">
        <v>232</v>
      </c>
      <c r="V3015" t="s">
        <v>232</v>
      </c>
      <c r="W3015" t="s">
        <v>232</v>
      </c>
      <c r="X3015" t="s">
        <v>232</v>
      </c>
      <c r="Y3015" t="s">
        <v>232</v>
      </c>
      <c r="Z3015" t="s">
        <v>232</v>
      </c>
      <c r="AA3015" t="s">
        <v>232</v>
      </c>
      <c r="AB3015" t="s">
        <v>232</v>
      </c>
      <c r="AC3015" t="s">
        <v>232</v>
      </c>
      <c r="AD3015" t="s">
        <v>232</v>
      </c>
      <c r="AE3015" t="s">
        <v>232</v>
      </c>
      <c r="AF3015" t="s">
        <v>232</v>
      </c>
      <c r="AG3015" t="s">
        <v>232</v>
      </c>
      <c r="AH3015" t="s">
        <v>232</v>
      </c>
      <c r="AI3015" t="s">
        <v>232</v>
      </c>
      <c r="AJ3015" t="s">
        <v>232</v>
      </c>
      <c r="AK3015" t="s">
        <v>232</v>
      </c>
      <c r="AL3015" t="s">
        <v>232</v>
      </c>
      <c r="AM3015" t="s">
        <v>232</v>
      </c>
      <c r="AN3015" t="s">
        <v>232</v>
      </c>
      <c r="AO3015" t="s">
        <v>232</v>
      </c>
      <c r="AP3015" t="s">
        <v>232</v>
      </c>
      <c r="AQ3015" t="s">
        <v>232</v>
      </c>
      <c r="AR3015">
        <v>-0.1</v>
      </c>
      <c r="AS3015">
        <v>-0.11</v>
      </c>
      <c r="AT3015">
        <v>-0.108</v>
      </c>
      <c r="AU3015">
        <v>-0.156</v>
      </c>
      <c r="AV3015">
        <v>-0.17499999999999999</v>
      </c>
      <c r="AW3015">
        <v>-0.185</v>
      </c>
      <c r="AX3015">
        <v>-0.186</v>
      </c>
      <c r="AY3015">
        <v>-0.19600000000000001</v>
      </c>
      <c r="AZ3015">
        <v>-0.222</v>
      </c>
      <c r="BA3015">
        <v>-0.23300000000000001</v>
      </c>
      <c r="BB3015">
        <v>-0.251</v>
      </c>
      <c r="BC3015">
        <v>2017</v>
      </c>
    </row>
    <row r="3016" spans="1:55" x14ac:dyDescent="0.25">
      <c r="A3016">
        <v>328</v>
      </c>
      <c r="B3016" t="s">
        <v>923</v>
      </c>
      <c r="C3016" t="s">
        <v>368</v>
      </c>
      <c r="D3016" t="s">
        <v>924</v>
      </c>
      <c r="E3016" t="s">
        <v>365</v>
      </c>
      <c r="F3016" t="s">
        <v>366</v>
      </c>
      <c r="G3016" t="s">
        <v>282</v>
      </c>
      <c r="I3016" t="s">
        <v>369</v>
      </c>
      <c r="J3016" t="s">
        <v>232</v>
      </c>
      <c r="K3016" t="s">
        <v>232</v>
      </c>
      <c r="L3016" t="s">
        <v>232</v>
      </c>
      <c r="M3016" t="s">
        <v>232</v>
      </c>
      <c r="N3016" t="s">
        <v>232</v>
      </c>
      <c r="O3016" t="s">
        <v>232</v>
      </c>
      <c r="P3016" t="s">
        <v>232</v>
      </c>
      <c r="Q3016" t="s">
        <v>232</v>
      </c>
      <c r="R3016" t="s">
        <v>232</v>
      </c>
      <c r="S3016" t="s">
        <v>232</v>
      </c>
      <c r="T3016" t="s">
        <v>232</v>
      </c>
      <c r="U3016" t="s">
        <v>232</v>
      </c>
      <c r="V3016" t="s">
        <v>232</v>
      </c>
      <c r="W3016" t="s">
        <v>232</v>
      </c>
      <c r="X3016" t="s">
        <v>232</v>
      </c>
      <c r="Y3016" t="s">
        <v>232</v>
      </c>
      <c r="Z3016" t="s">
        <v>232</v>
      </c>
      <c r="AA3016" t="s">
        <v>232</v>
      </c>
      <c r="AB3016" t="s">
        <v>232</v>
      </c>
      <c r="AC3016" t="s">
        <v>232</v>
      </c>
      <c r="AD3016" t="s">
        <v>232</v>
      </c>
      <c r="AE3016" t="s">
        <v>232</v>
      </c>
      <c r="AF3016" t="s">
        <v>232</v>
      </c>
      <c r="AG3016" t="s">
        <v>232</v>
      </c>
      <c r="AH3016" t="s">
        <v>232</v>
      </c>
      <c r="AI3016" t="s">
        <v>232</v>
      </c>
      <c r="AJ3016" t="s">
        <v>232</v>
      </c>
      <c r="AK3016" t="s">
        <v>232</v>
      </c>
      <c r="AL3016" t="s">
        <v>232</v>
      </c>
      <c r="AM3016" t="s">
        <v>232</v>
      </c>
      <c r="AN3016" t="s">
        <v>232</v>
      </c>
      <c r="AO3016" t="s">
        <v>232</v>
      </c>
      <c r="AP3016" t="s">
        <v>232</v>
      </c>
      <c r="AQ3016" t="s">
        <v>232</v>
      </c>
      <c r="AR3016">
        <v>-10.919</v>
      </c>
      <c r="AS3016">
        <v>-11.021000000000001</v>
      </c>
      <c r="AT3016">
        <v>-10.14</v>
      </c>
      <c r="AU3016">
        <v>-13.801</v>
      </c>
      <c r="AV3016">
        <v>-14.641</v>
      </c>
      <c r="AW3016">
        <v>-14.555999999999999</v>
      </c>
      <c r="AX3016">
        <v>-14.013999999999999</v>
      </c>
      <c r="AY3016">
        <v>-14.067</v>
      </c>
      <c r="AZ3016">
        <v>-15.195</v>
      </c>
      <c r="BA3016">
        <v>-15.166</v>
      </c>
      <c r="BB3016">
        <v>-15.605</v>
      </c>
      <c r="BC3016">
        <v>2017</v>
      </c>
    </row>
    <row r="3017" spans="1:55" x14ac:dyDescent="0.25">
      <c r="A3017">
        <v>258</v>
      </c>
      <c r="B3017" t="s">
        <v>931</v>
      </c>
      <c r="C3017" t="s">
        <v>225</v>
      </c>
      <c r="D3017" t="s">
        <v>932</v>
      </c>
      <c r="E3017" t="s">
        <v>227</v>
      </c>
      <c r="F3017" t="s">
        <v>228</v>
      </c>
      <c r="G3017" t="s">
        <v>229</v>
      </c>
      <c r="H3017" t="s">
        <v>230</v>
      </c>
      <c r="I3017" t="s">
        <v>933</v>
      </c>
      <c r="J3017">
        <v>91.831000000000003</v>
      </c>
      <c r="K3017">
        <v>92.423000000000002</v>
      </c>
      <c r="L3017">
        <v>89.149000000000001</v>
      </c>
      <c r="M3017">
        <v>86.896000000000001</v>
      </c>
      <c r="N3017">
        <v>87.34</v>
      </c>
      <c r="O3017">
        <v>86.816000000000003</v>
      </c>
      <c r="P3017">
        <v>86.902000000000001</v>
      </c>
      <c r="Q3017">
        <v>90.012</v>
      </c>
      <c r="R3017">
        <v>93.515000000000001</v>
      </c>
      <c r="S3017">
        <v>97.203000000000003</v>
      </c>
      <c r="T3017">
        <v>100.217</v>
      </c>
      <c r="U3017">
        <v>103.224</v>
      </c>
      <c r="V3017">
        <v>107.97199999999999</v>
      </c>
      <c r="W3017">
        <v>111.643</v>
      </c>
      <c r="X3017">
        <v>115.551</v>
      </c>
      <c r="Y3017">
        <v>120.63500000000001</v>
      </c>
      <c r="Z3017">
        <v>124.01300000000001</v>
      </c>
      <c r="AA3017">
        <v>129.09700000000001</v>
      </c>
      <c r="AB3017">
        <v>135.036</v>
      </c>
      <c r="AC3017">
        <v>140.03200000000001</v>
      </c>
      <c r="AD3017">
        <v>143.53299999999999</v>
      </c>
      <c r="AE3017">
        <v>146.97800000000001</v>
      </c>
      <c r="AF3017">
        <v>152.661</v>
      </c>
      <c r="AG3017">
        <v>156.524</v>
      </c>
      <c r="AH3017">
        <v>161.458</v>
      </c>
      <c r="AI3017">
        <v>166.72200000000001</v>
      </c>
      <c r="AJ3017">
        <v>175.691</v>
      </c>
      <c r="AK3017">
        <v>186.767</v>
      </c>
      <c r="AL3017">
        <v>192.89500000000001</v>
      </c>
      <c r="AM3017">
        <v>193.91</v>
      </c>
      <c r="AN3017">
        <v>199.47399999999999</v>
      </c>
      <c r="AO3017">
        <v>207.77600000000001</v>
      </c>
      <c r="AP3017">
        <v>213.947</v>
      </c>
      <c r="AQ3017">
        <v>221.858</v>
      </c>
      <c r="AR3017">
        <v>231.11799999999999</v>
      </c>
      <c r="AS3017">
        <v>240.68700000000001</v>
      </c>
      <c r="AT3017">
        <v>248.13</v>
      </c>
      <c r="AU3017">
        <v>254.97900000000001</v>
      </c>
      <c r="AV3017">
        <v>262.88299999999998</v>
      </c>
      <c r="AW3017">
        <v>272.05799999999999</v>
      </c>
      <c r="AX3017">
        <v>281.93400000000003</v>
      </c>
      <c r="AY3017">
        <v>292.64699999999999</v>
      </c>
      <c r="AZ3017">
        <v>303.26400000000001</v>
      </c>
      <c r="BA3017">
        <v>313.90899999999999</v>
      </c>
      <c r="BB3017">
        <v>324.89600000000002</v>
      </c>
      <c r="BC3017">
        <v>2017</v>
      </c>
    </row>
    <row r="3018" spans="1:55" x14ac:dyDescent="0.25">
      <c r="A3018">
        <v>258</v>
      </c>
      <c r="B3018" t="s">
        <v>931</v>
      </c>
      <c r="C3018" t="s">
        <v>233</v>
      </c>
      <c r="D3018" t="s">
        <v>932</v>
      </c>
      <c r="E3018" t="s">
        <v>227</v>
      </c>
      <c r="F3018" t="s">
        <v>234</v>
      </c>
      <c r="G3018" t="s">
        <v>235</v>
      </c>
      <c r="I3018" t="s">
        <v>236</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3.867</v>
      </c>
      <c r="AG3018">
        <v>2.5310000000000001</v>
      </c>
      <c r="AH3018">
        <v>3.1520000000000001</v>
      </c>
      <c r="AI3018">
        <v>3.26</v>
      </c>
      <c r="AJ3018">
        <v>5.38</v>
      </c>
      <c r="AK3018">
        <v>6.3040000000000003</v>
      </c>
      <c r="AL3018">
        <v>3.2810000000000001</v>
      </c>
      <c r="AM3018">
        <v>0.52600000000000002</v>
      </c>
      <c r="AN3018">
        <v>2.8690000000000002</v>
      </c>
      <c r="AO3018">
        <v>4.1619999999999999</v>
      </c>
      <c r="AP3018">
        <v>2.97</v>
      </c>
      <c r="AQ3018">
        <v>3.698</v>
      </c>
      <c r="AR3018">
        <v>4.1740000000000004</v>
      </c>
      <c r="AS3018">
        <v>4.1399999999999997</v>
      </c>
      <c r="AT3018">
        <v>3.0920000000000001</v>
      </c>
      <c r="AU3018">
        <v>2.76</v>
      </c>
      <c r="AV3018">
        <v>3.1</v>
      </c>
      <c r="AW3018">
        <v>3.49</v>
      </c>
      <c r="AX3018">
        <v>3.63</v>
      </c>
      <c r="AY3018">
        <v>3.8</v>
      </c>
      <c r="AZ3018">
        <v>3.6280000000000001</v>
      </c>
      <c r="BA3018">
        <v>3.51</v>
      </c>
      <c r="BB3018">
        <v>3.5</v>
      </c>
      <c r="BC3018">
        <v>2017</v>
      </c>
    </row>
    <row r="3019" spans="1:55" x14ac:dyDescent="0.25">
      <c r="A3019">
        <v>258</v>
      </c>
      <c r="B3019" t="s">
        <v>931</v>
      </c>
      <c r="C3019" t="s">
        <v>237</v>
      </c>
      <c r="D3019" t="s">
        <v>932</v>
      </c>
      <c r="E3019" t="s">
        <v>238</v>
      </c>
      <c r="F3019" t="s">
        <v>239</v>
      </c>
      <c r="G3019" t="s">
        <v>229</v>
      </c>
      <c r="H3019" t="s">
        <v>230</v>
      </c>
      <c r="I3019" t="s">
        <v>933</v>
      </c>
      <c r="J3019">
        <v>7.319</v>
      </c>
      <c r="K3019">
        <v>7.9950000000000001</v>
      </c>
      <c r="L3019">
        <v>8.0980000000000008</v>
      </c>
      <c r="M3019">
        <v>8.4060000000000006</v>
      </c>
      <c r="N3019">
        <v>8.7959999999999994</v>
      </c>
      <c r="O3019">
        <v>10.385</v>
      </c>
      <c r="P3019">
        <v>14.711</v>
      </c>
      <c r="Q3019">
        <v>16.451000000000001</v>
      </c>
      <c r="R3019">
        <v>19.082999999999998</v>
      </c>
      <c r="S3019">
        <v>22</v>
      </c>
      <c r="T3019">
        <v>31.875</v>
      </c>
      <c r="U3019">
        <v>43.686999999999998</v>
      </c>
      <c r="V3019">
        <v>49.767000000000003</v>
      </c>
      <c r="W3019">
        <v>58.954999999999998</v>
      </c>
      <c r="X3019">
        <v>68.180999999999997</v>
      </c>
      <c r="Y3019">
        <v>77.361999999999995</v>
      </c>
      <c r="Z3019">
        <v>86.602999999999994</v>
      </c>
      <c r="AA3019">
        <v>97.643000000000001</v>
      </c>
      <c r="AB3019">
        <v>111.82299999999999</v>
      </c>
      <c r="AC3019">
        <v>121.79600000000001</v>
      </c>
      <c r="AD3019">
        <v>133.42699999999999</v>
      </c>
      <c r="AE3019">
        <v>146.97800000000001</v>
      </c>
      <c r="AF3019">
        <v>162.50700000000001</v>
      </c>
      <c r="AG3019">
        <v>174.04400000000001</v>
      </c>
      <c r="AH3019">
        <v>190.44</v>
      </c>
      <c r="AI3019">
        <v>207.72900000000001</v>
      </c>
      <c r="AJ3019">
        <v>229.83600000000001</v>
      </c>
      <c r="AK3019">
        <v>261.76</v>
      </c>
      <c r="AL3019">
        <v>295.87200000000001</v>
      </c>
      <c r="AM3019">
        <v>307.96699999999998</v>
      </c>
      <c r="AN3019">
        <v>333.09300000000002</v>
      </c>
      <c r="AO3019">
        <v>371.012</v>
      </c>
      <c r="AP3019">
        <v>394.72300000000001</v>
      </c>
      <c r="AQ3019">
        <v>423.09800000000001</v>
      </c>
      <c r="AR3019">
        <v>454.053</v>
      </c>
      <c r="AS3019">
        <v>488.12799999999999</v>
      </c>
      <c r="AT3019">
        <v>521.83699999999999</v>
      </c>
      <c r="AU3019">
        <v>555.649</v>
      </c>
      <c r="AV3019">
        <v>593.85299999999995</v>
      </c>
      <c r="AW3019">
        <v>641.80999999999995</v>
      </c>
      <c r="AX3019">
        <v>693.61699999999996</v>
      </c>
      <c r="AY3019">
        <v>750.51599999999996</v>
      </c>
      <c r="AZ3019">
        <v>811.19500000000005</v>
      </c>
      <c r="BA3019">
        <v>878.11800000000005</v>
      </c>
      <c r="BB3019">
        <v>951.54499999999996</v>
      </c>
      <c r="BC3019">
        <v>2017</v>
      </c>
    </row>
    <row r="3020" spans="1:55" x14ac:dyDescent="0.25">
      <c r="A3020">
        <v>258</v>
      </c>
      <c r="B3020" t="s">
        <v>931</v>
      </c>
      <c r="C3020" t="s">
        <v>240</v>
      </c>
      <c r="D3020" t="s">
        <v>932</v>
      </c>
      <c r="E3020" t="s">
        <v>238</v>
      </c>
      <c r="F3020" t="s">
        <v>241</v>
      </c>
      <c r="G3020" t="s">
        <v>242</v>
      </c>
      <c r="H3020" t="s">
        <v>230</v>
      </c>
      <c r="I3020" t="s">
        <v>243</v>
      </c>
      <c r="J3020">
        <v>7.319</v>
      </c>
      <c r="K3020">
        <v>7.9950000000000001</v>
      </c>
      <c r="L3020">
        <v>8.0980000000000008</v>
      </c>
      <c r="M3020">
        <v>8.4060000000000006</v>
      </c>
      <c r="N3020">
        <v>8.7959999999999994</v>
      </c>
      <c r="O3020">
        <v>10.385</v>
      </c>
      <c r="P3020">
        <v>5.6150000000000002</v>
      </c>
      <c r="Q3020">
        <v>6.5019999999999998</v>
      </c>
      <c r="R3020">
        <v>7.0419999999999998</v>
      </c>
      <c r="S3020">
        <v>8.1180000000000003</v>
      </c>
      <c r="T3020">
        <v>7.1059999999999999</v>
      </c>
      <c r="U3020">
        <v>8.6869999999999994</v>
      </c>
      <c r="V3020">
        <v>9.625</v>
      </c>
      <c r="W3020">
        <v>10.462</v>
      </c>
      <c r="X3020">
        <v>11.855</v>
      </c>
      <c r="Y3020">
        <v>13.314</v>
      </c>
      <c r="Z3020">
        <v>14.218</v>
      </c>
      <c r="AA3020">
        <v>16.103000000000002</v>
      </c>
      <c r="AB3020">
        <v>17.488</v>
      </c>
      <c r="AC3020">
        <v>16.492000000000001</v>
      </c>
      <c r="AD3020">
        <v>17.187000000000001</v>
      </c>
      <c r="AE3020">
        <v>18.702999999999999</v>
      </c>
      <c r="AF3020">
        <v>20.777000000000001</v>
      </c>
      <c r="AG3020">
        <v>21.917999999999999</v>
      </c>
      <c r="AH3020">
        <v>23.965</v>
      </c>
      <c r="AI3020">
        <v>27.210999999999999</v>
      </c>
      <c r="AJ3020">
        <v>30.231000000000002</v>
      </c>
      <c r="AK3020">
        <v>34.113</v>
      </c>
      <c r="AL3020">
        <v>39.137</v>
      </c>
      <c r="AM3020">
        <v>37.734000000000002</v>
      </c>
      <c r="AN3020">
        <v>41.338000000000001</v>
      </c>
      <c r="AO3020">
        <v>47.655000000000001</v>
      </c>
      <c r="AP3020">
        <v>50.387999999999998</v>
      </c>
      <c r="AQ3020">
        <v>53.850999999999999</v>
      </c>
      <c r="AR3020">
        <v>58.722000000000001</v>
      </c>
      <c r="AS3020">
        <v>63.767000000000003</v>
      </c>
      <c r="AT3020">
        <v>68.662999999999997</v>
      </c>
      <c r="AU3020">
        <v>75.62</v>
      </c>
      <c r="AV3020">
        <v>78.978999999999999</v>
      </c>
      <c r="AW3020">
        <v>82.334999999999994</v>
      </c>
      <c r="AX3020">
        <v>87.629000000000005</v>
      </c>
      <c r="AY3020">
        <v>93.472999999999999</v>
      </c>
      <c r="AZ3020">
        <v>99.55</v>
      </c>
      <c r="BA3020">
        <v>106.078</v>
      </c>
      <c r="BB3020">
        <v>114.94799999999999</v>
      </c>
      <c r="BC3020">
        <v>2017</v>
      </c>
    </row>
    <row r="3021" spans="1:55" x14ac:dyDescent="0.25">
      <c r="A3021">
        <v>258</v>
      </c>
      <c r="B3021" t="s">
        <v>931</v>
      </c>
      <c r="C3021" t="s">
        <v>244</v>
      </c>
      <c r="D3021" t="s">
        <v>932</v>
      </c>
      <c r="E3021" t="s">
        <v>238</v>
      </c>
      <c r="F3021" t="s">
        <v>245</v>
      </c>
      <c r="G3021" t="s">
        <v>246</v>
      </c>
      <c r="H3021" t="s">
        <v>230</v>
      </c>
      <c r="I3021" t="s">
        <v>243</v>
      </c>
      <c r="J3021">
        <v>19.483000000000001</v>
      </c>
      <c r="K3021">
        <v>21.463999999999999</v>
      </c>
      <c r="L3021">
        <v>21.983000000000001</v>
      </c>
      <c r="M3021">
        <v>22.266999999999999</v>
      </c>
      <c r="N3021">
        <v>23.187999999999999</v>
      </c>
      <c r="O3021">
        <v>23.777999999999999</v>
      </c>
      <c r="P3021">
        <v>24.280999999999999</v>
      </c>
      <c r="Q3021">
        <v>25.771000000000001</v>
      </c>
      <c r="R3021">
        <v>27.719000000000001</v>
      </c>
      <c r="S3021">
        <v>29.940999999999999</v>
      </c>
      <c r="T3021">
        <v>32.024999999999999</v>
      </c>
      <c r="U3021">
        <v>34.101999999999997</v>
      </c>
      <c r="V3021">
        <v>36.482999999999997</v>
      </c>
      <c r="W3021">
        <v>38.616999999999997</v>
      </c>
      <c r="X3021">
        <v>40.822000000000003</v>
      </c>
      <c r="Y3021">
        <v>43.512</v>
      </c>
      <c r="Z3021">
        <v>45.55</v>
      </c>
      <c r="AA3021">
        <v>48.234999999999999</v>
      </c>
      <c r="AB3021">
        <v>51.021999999999998</v>
      </c>
      <c r="AC3021">
        <v>53.673000000000002</v>
      </c>
      <c r="AD3021">
        <v>56.244999999999997</v>
      </c>
      <c r="AE3021">
        <v>58.857999999999997</v>
      </c>
      <c r="AF3021">
        <v>62.100999999999999</v>
      </c>
      <c r="AG3021">
        <v>64.855000000000004</v>
      </c>
      <c r="AH3021">
        <v>68.7</v>
      </c>
      <c r="AI3021">
        <v>73.150000000000006</v>
      </c>
      <c r="AJ3021">
        <v>79.418000000000006</v>
      </c>
      <c r="AK3021">
        <v>86.691999999999993</v>
      </c>
      <c r="AL3021">
        <v>91.278000000000006</v>
      </c>
      <c r="AM3021">
        <v>92.457999999999998</v>
      </c>
      <c r="AN3021">
        <v>96.218999999999994</v>
      </c>
      <c r="AO3021">
        <v>102.318</v>
      </c>
      <c r="AP3021">
        <v>107.377</v>
      </c>
      <c r="AQ3021">
        <v>113.301</v>
      </c>
      <c r="AR3021">
        <v>120.264</v>
      </c>
      <c r="AS3021">
        <v>126.58199999999999</v>
      </c>
      <c r="AT3021">
        <v>131.923</v>
      </c>
      <c r="AU3021">
        <v>138.142</v>
      </c>
      <c r="AV3021">
        <v>145.63499999999999</v>
      </c>
      <c r="AW3021">
        <v>153.398</v>
      </c>
      <c r="AX3021">
        <v>162.286</v>
      </c>
      <c r="AY3021">
        <v>171.95400000000001</v>
      </c>
      <c r="AZ3021">
        <v>181.88</v>
      </c>
      <c r="BA3021">
        <v>192.166</v>
      </c>
      <c r="BB3021">
        <v>203.054</v>
      </c>
      <c r="BC3021">
        <v>2017</v>
      </c>
    </row>
    <row r="3022" spans="1:55" x14ac:dyDescent="0.25">
      <c r="A3022">
        <v>258</v>
      </c>
      <c r="B3022" t="s">
        <v>931</v>
      </c>
      <c r="C3022" t="s">
        <v>247</v>
      </c>
      <c r="D3022" t="s">
        <v>932</v>
      </c>
      <c r="E3022" t="s">
        <v>248</v>
      </c>
      <c r="F3022" t="s">
        <v>249</v>
      </c>
      <c r="G3022" t="s">
        <v>250</v>
      </c>
      <c r="I3022" t="s">
        <v>251</v>
      </c>
      <c r="J3022">
        <v>7.97</v>
      </c>
      <c r="K3022">
        <v>8.6509999999999998</v>
      </c>
      <c r="L3022">
        <v>9.0830000000000002</v>
      </c>
      <c r="M3022">
        <v>9.6739999999999995</v>
      </c>
      <c r="N3022">
        <v>10.071</v>
      </c>
      <c r="O3022">
        <v>11.962</v>
      </c>
      <c r="P3022">
        <v>16.928000000000001</v>
      </c>
      <c r="Q3022">
        <v>18.276</v>
      </c>
      <c r="R3022">
        <v>20.405999999999999</v>
      </c>
      <c r="S3022">
        <v>22.632999999999999</v>
      </c>
      <c r="T3022">
        <v>31.806000000000001</v>
      </c>
      <c r="U3022">
        <v>42.323</v>
      </c>
      <c r="V3022">
        <v>46.091999999999999</v>
      </c>
      <c r="W3022">
        <v>52.805999999999997</v>
      </c>
      <c r="X3022">
        <v>59.005000000000003</v>
      </c>
      <c r="Y3022">
        <v>64.129000000000005</v>
      </c>
      <c r="Z3022">
        <v>69.834000000000003</v>
      </c>
      <c r="AA3022">
        <v>75.635000000000005</v>
      </c>
      <c r="AB3022">
        <v>82.81</v>
      </c>
      <c r="AC3022">
        <v>86.977000000000004</v>
      </c>
      <c r="AD3022">
        <v>92.959000000000003</v>
      </c>
      <c r="AE3022">
        <v>100</v>
      </c>
      <c r="AF3022">
        <v>106.449</v>
      </c>
      <c r="AG3022">
        <v>111.193</v>
      </c>
      <c r="AH3022">
        <v>117.95</v>
      </c>
      <c r="AI3022">
        <v>124.596</v>
      </c>
      <c r="AJ3022">
        <v>130.81800000000001</v>
      </c>
      <c r="AK3022">
        <v>140.15299999999999</v>
      </c>
      <c r="AL3022">
        <v>153.38499999999999</v>
      </c>
      <c r="AM3022">
        <v>158.82</v>
      </c>
      <c r="AN3022">
        <v>166.98599999999999</v>
      </c>
      <c r="AO3022">
        <v>178.56299999999999</v>
      </c>
      <c r="AP3022">
        <v>184.49600000000001</v>
      </c>
      <c r="AQ3022">
        <v>190.70699999999999</v>
      </c>
      <c r="AR3022">
        <v>196.459</v>
      </c>
      <c r="AS3022">
        <v>202.80699999999999</v>
      </c>
      <c r="AT3022">
        <v>210.30799999999999</v>
      </c>
      <c r="AU3022">
        <v>217.91900000000001</v>
      </c>
      <c r="AV3022">
        <v>225.9</v>
      </c>
      <c r="AW3022">
        <v>235.90899999999999</v>
      </c>
      <c r="AX3022">
        <v>246.02099999999999</v>
      </c>
      <c r="AY3022">
        <v>256.45800000000003</v>
      </c>
      <c r="AZ3022">
        <v>267.488</v>
      </c>
      <c r="BA3022">
        <v>279.73700000000002</v>
      </c>
      <c r="BB3022">
        <v>292.87700000000001</v>
      </c>
      <c r="BC3022">
        <v>2017</v>
      </c>
    </row>
    <row r="3023" spans="1:55" x14ac:dyDescent="0.25">
      <c r="A3023">
        <v>258</v>
      </c>
      <c r="B3023" t="s">
        <v>931</v>
      </c>
      <c r="C3023" t="s">
        <v>252</v>
      </c>
      <c r="D3023" t="s">
        <v>932</v>
      </c>
      <c r="E3023" t="s">
        <v>253</v>
      </c>
      <c r="F3023" t="s">
        <v>254</v>
      </c>
      <c r="G3023" t="s">
        <v>229</v>
      </c>
      <c r="H3023" t="s">
        <v>220</v>
      </c>
      <c r="I3023" t="s">
        <v>255</v>
      </c>
      <c r="J3023" s="52">
        <v>12734.87</v>
      </c>
      <c r="K3023" s="52">
        <v>12499.05</v>
      </c>
      <c r="L3023" s="52">
        <v>11757.39</v>
      </c>
      <c r="M3023" s="52">
        <v>11174.8</v>
      </c>
      <c r="N3023" s="52">
        <v>10951.22</v>
      </c>
      <c r="O3023" s="52">
        <v>10613.15</v>
      </c>
      <c r="P3023" s="52">
        <v>10358.25</v>
      </c>
      <c r="Q3023" s="52">
        <v>10461.950000000001</v>
      </c>
      <c r="R3023" s="52">
        <v>10600.82</v>
      </c>
      <c r="S3023" s="52">
        <v>10750.25</v>
      </c>
      <c r="T3023" s="52">
        <v>10818.16</v>
      </c>
      <c r="U3023" s="52">
        <v>10884.85</v>
      </c>
      <c r="V3023" s="52">
        <v>11121.37</v>
      </c>
      <c r="W3023" s="52">
        <v>11233.2</v>
      </c>
      <c r="X3023" s="52">
        <v>11359.37</v>
      </c>
      <c r="Y3023" s="52">
        <v>11590.07</v>
      </c>
      <c r="Z3023" s="52">
        <v>11648.04</v>
      </c>
      <c r="AA3023" s="52">
        <v>11857.25</v>
      </c>
      <c r="AB3023" s="52">
        <v>12128.79</v>
      </c>
      <c r="AC3023" s="52">
        <v>12297.33</v>
      </c>
      <c r="AD3023" s="52">
        <v>12319.64</v>
      </c>
      <c r="AE3023" s="52">
        <v>12325.25</v>
      </c>
      <c r="AF3023" s="52">
        <v>12504.13</v>
      </c>
      <c r="AG3023" s="52">
        <v>12521.47</v>
      </c>
      <c r="AH3023" s="52">
        <v>12616.95</v>
      </c>
      <c r="AI3023" s="52">
        <v>12730.72</v>
      </c>
      <c r="AJ3023" s="52">
        <v>13114.21</v>
      </c>
      <c r="AK3023" s="52">
        <v>13632.34</v>
      </c>
      <c r="AL3023" s="52">
        <v>13771.94</v>
      </c>
      <c r="AM3023" s="52">
        <v>13544.76</v>
      </c>
      <c r="AN3023" s="52">
        <v>13634.18</v>
      </c>
      <c r="AO3023" s="52">
        <v>13899.07</v>
      </c>
      <c r="AP3023" s="52">
        <v>14009.95</v>
      </c>
      <c r="AQ3023" s="52">
        <v>14225.09</v>
      </c>
      <c r="AR3023" s="52">
        <v>14514.23</v>
      </c>
      <c r="AS3023" s="52">
        <v>14809.27</v>
      </c>
      <c r="AT3023" s="52">
        <v>14963.38</v>
      </c>
      <c r="AU3023" s="52">
        <v>15070.38</v>
      </c>
      <c r="AV3023" s="52">
        <v>15228.32</v>
      </c>
      <c r="AW3023" s="52">
        <v>15446.12</v>
      </c>
      <c r="AX3023" s="52">
        <v>15688.24</v>
      </c>
      <c r="AY3023" s="52">
        <v>15960.28</v>
      </c>
      <c r="AZ3023" s="52">
        <v>16210.14</v>
      </c>
      <c r="BA3023" s="52">
        <v>16445.16</v>
      </c>
      <c r="BB3023" s="52">
        <v>16681.98</v>
      </c>
      <c r="BC3023">
        <v>2017</v>
      </c>
    </row>
    <row r="3024" spans="1:55" x14ac:dyDescent="0.25">
      <c r="A3024">
        <v>258</v>
      </c>
      <c r="B3024" t="s">
        <v>931</v>
      </c>
      <c r="C3024" t="s">
        <v>256</v>
      </c>
      <c r="D3024" t="s">
        <v>932</v>
      </c>
      <c r="E3024" t="s">
        <v>253</v>
      </c>
      <c r="F3024" t="s">
        <v>257</v>
      </c>
      <c r="G3024" t="s">
        <v>258</v>
      </c>
      <c r="H3024" t="s">
        <v>220</v>
      </c>
      <c r="I3024" t="s">
        <v>255</v>
      </c>
      <c r="J3024" s="52">
        <v>6271.19</v>
      </c>
      <c r="K3024" s="52">
        <v>6155.06</v>
      </c>
      <c r="L3024" s="52">
        <v>5789.84</v>
      </c>
      <c r="M3024" s="52">
        <v>5502.94</v>
      </c>
      <c r="N3024" s="52">
        <v>5392.84</v>
      </c>
      <c r="O3024" s="52">
        <v>5226.3599999999997</v>
      </c>
      <c r="P3024" s="52">
        <v>5100.84</v>
      </c>
      <c r="Q3024" s="52">
        <v>5151.8999999999996</v>
      </c>
      <c r="R3024" s="52">
        <v>5220.29</v>
      </c>
      <c r="S3024" s="52">
        <v>5293.88</v>
      </c>
      <c r="T3024" s="52">
        <v>5327.32</v>
      </c>
      <c r="U3024" s="52">
        <v>5360.16</v>
      </c>
      <c r="V3024" s="52">
        <v>5476.63</v>
      </c>
      <c r="W3024" s="52">
        <v>5531.7</v>
      </c>
      <c r="X3024" s="52">
        <v>5593.83</v>
      </c>
      <c r="Y3024" s="52">
        <v>5707.44</v>
      </c>
      <c r="Z3024" s="52">
        <v>5735.99</v>
      </c>
      <c r="AA3024" s="52">
        <v>5839.01</v>
      </c>
      <c r="AB3024" s="52">
        <v>5972.73</v>
      </c>
      <c r="AC3024" s="52">
        <v>6055.73</v>
      </c>
      <c r="AD3024" s="52">
        <v>6066.71</v>
      </c>
      <c r="AE3024" s="52">
        <v>6069.47</v>
      </c>
      <c r="AF3024" s="52">
        <v>6157.56</v>
      </c>
      <c r="AG3024" s="52">
        <v>6166.1</v>
      </c>
      <c r="AH3024" s="52">
        <v>6213.12</v>
      </c>
      <c r="AI3024" s="52">
        <v>6269.15</v>
      </c>
      <c r="AJ3024" s="52">
        <v>6457.99</v>
      </c>
      <c r="AK3024" s="52">
        <v>6713.14</v>
      </c>
      <c r="AL3024" s="52">
        <v>6781.88</v>
      </c>
      <c r="AM3024" s="52">
        <v>6670.01</v>
      </c>
      <c r="AN3024" s="52">
        <v>6714.04</v>
      </c>
      <c r="AO3024" s="52">
        <v>6844.49</v>
      </c>
      <c r="AP3024" s="52">
        <v>6899.09</v>
      </c>
      <c r="AQ3024" s="52">
        <v>7005.03</v>
      </c>
      <c r="AR3024" s="52">
        <v>7147.42</v>
      </c>
      <c r="AS3024" s="52">
        <v>7292.71</v>
      </c>
      <c r="AT3024" s="52">
        <v>7368.6</v>
      </c>
      <c r="AU3024" s="52">
        <v>7421.29</v>
      </c>
      <c r="AV3024" s="52">
        <v>7499.07</v>
      </c>
      <c r="AW3024" s="52">
        <v>7606.32</v>
      </c>
      <c r="AX3024" s="52">
        <v>7725.55</v>
      </c>
      <c r="AY3024" s="52">
        <v>7859.52</v>
      </c>
      <c r="AZ3024" s="52">
        <v>7982.56</v>
      </c>
      <c r="BA3024" s="52">
        <v>8098.29</v>
      </c>
      <c r="BB3024" s="52">
        <v>8214.91</v>
      </c>
      <c r="BC3024">
        <v>2017</v>
      </c>
    </row>
    <row r="3025" spans="1:55" x14ac:dyDescent="0.25">
      <c r="A3025">
        <v>258</v>
      </c>
      <c r="B3025" t="s">
        <v>931</v>
      </c>
      <c r="C3025" t="s">
        <v>259</v>
      </c>
      <c r="D3025" t="s">
        <v>932</v>
      </c>
      <c r="E3025" t="s">
        <v>260</v>
      </c>
      <c r="F3025" t="s">
        <v>261</v>
      </c>
      <c r="G3025" t="s">
        <v>229</v>
      </c>
      <c r="H3025" t="s">
        <v>220</v>
      </c>
      <c r="I3025" t="s">
        <v>262</v>
      </c>
      <c r="J3025" s="52">
        <v>1014.95</v>
      </c>
      <c r="K3025" s="52">
        <v>1081.26</v>
      </c>
      <c r="L3025" s="52">
        <v>1067.96</v>
      </c>
      <c r="M3025" s="52">
        <v>1081.02</v>
      </c>
      <c r="N3025" s="52">
        <v>1102.93</v>
      </c>
      <c r="O3025" s="52">
        <v>1269.5</v>
      </c>
      <c r="P3025" s="52">
        <v>1753.48</v>
      </c>
      <c r="Q3025" s="52">
        <v>1912.06</v>
      </c>
      <c r="R3025" s="52">
        <v>2163.25</v>
      </c>
      <c r="S3025" s="52">
        <v>2433.06</v>
      </c>
      <c r="T3025" s="52">
        <v>3440.84</v>
      </c>
      <c r="U3025" s="52">
        <v>4606.74</v>
      </c>
      <c r="V3025" s="52">
        <v>5126.07</v>
      </c>
      <c r="W3025" s="52">
        <v>5931.84</v>
      </c>
      <c r="X3025" s="52">
        <v>6702.6</v>
      </c>
      <c r="Y3025" s="52">
        <v>7432.54</v>
      </c>
      <c r="Z3025" s="52">
        <v>8134.32</v>
      </c>
      <c r="AA3025" s="52">
        <v>8968.2199999999993</v>
      </c>
      <c r="AB3025" s="52">
        <v>10043.83</v>
      </c>
      <c r="AC3025" s="52">
        <v>10695.9</v>
      </c>
      <c r="AD3025" s="52">
        <v>11452.27</v>
      </c>
      <c r="AE3025" s="52">
        <v>12325.25</v>
      </c>
      <c r="AF3025" s="52">
        <v>13310.58</v>
      </c>
      <c r="AG3025" s="52">
        <v>13923</v>
      </c>
      <c r="AH3025" s="52">
        <v>14881.7</v>
      </c>
      <c r="AI3025" s="52">
        <v>15861.99</v>
      </c>
      <c r="AJ3025" s="52">
        <v>17155.78</v>
      </c>
      <c r="AK3025" s="52">
        <v>19106.169999999998</v>
      </c>
      <c r="AL3025" s="52">
        <v>21124.07</v>
      </c>
      <c r="AM3025" s="52">
        <v>21511.74</v>
      </c>
      <c r="AN3025" s="52">
        <v>22767.18</v>
      </c>
      <c r="AO3025" s="52">
        <v>24818.62</v>
      </c>
      <c r="AP3025" s="52">
        <v>25847.79</v>
      </c>
      <c r="AQ3025" s="52">
        <v>27128.23</v>
      </c>
      <c r="AR3025" s="52">
        <v>28514.52</v>
      </c>
      <c r="AS3025" s="52">
        <v>30034.16</v>
      </c>
      <c r="AT3025" s="52">
        <v>31469.19</v>
      </c>
      <c r="AU3025" s="52">
        <v>32841.300000000003</v>
      </c>
      <c r="AV3025" s="52">
        <v>34400.76</v>
      </c>
      <c r="AW3025" s="52">
        <v>36438.85</v>
      </c>
      <c r="AX3025" s="52">
        <v>38596.42</v>
      </c>
      <c r="AY3025" s="52">
        <v>40931.339999999997</v>
      </c>
      <c r="AZ3025" s="52">
        <v>43360.15</v>
      </c>
      <c r="BA3025" s="52">
        <v>46003.14</v>
      </c>
      <c r="BB3025" s="52">
        <v>48857.69</v>
      </c>
      <c r="BC3025">
        <v>2017</v>
      </c>
    </row>
    <row r="3026" spans="1:55" x14ac:dyDescent="0.25">
      <c r="A3026">
        <v>258</v>
      </c>
      <c r="B3026" t="s">
        <v>931</v>
      </c>
      <c r="C3026" t="s">
        <v>263</v>
      </c>
      <c r="D3026" t="s">
        <v>932</v>
      </c>
      <c r="E3026" t="s">
        <v>260</v>
      </c>
      <c r="F3026" t="s">
        <v>264</v>
      </c>
      <c r="G3026" t="s">
        <v>242</v>
      </c>
      <c r="H3026" t="s">
        <v>220</v>
      </c>
      <c r="I3026" t="s">
        <v>262</v>
      </c>
      <c r="J3026" s="52">
        <v>1014.95</v>
      </c>
      <c r="K3026" s="52">
        <v>1081.26</v>
      </c>
      <c r="L3026" s="52">
        <v>1067.96</v>
      </c>
      <c r="M3026" s="52">
        <v>1081.02</v>
      </c>
      <c r="N3026" s="52">
        <v>1102.93</v>
      </c>
      <c r="O3026" s="52">
        <v>1269.5</v>
      </c>
      <c r="P3026">
        <v>669.26599999999996</v>
      </c>
      <c r="Q3026">
        <v>755.75300000000004</v>
      </c>
      <c r="R3026">
        <v>798.24800000000005</v>
      </c>
      <c r="S3026">
        <v>897.80700000000002</v>
      </c>
      <c r="T3026">
        <v>767.05799999999999</v>
      </c>
      <c r="U3026">
        <v>916.05799999999999</v>
      </c>
      <c r="V3026">
        <v>991.38099999999997</v>
      </c>
      <c r="W3026" s="52">
        <v>1052.6099999999999</v>
      </c>
      <c r="X3026" s="52">
        <v>1165.43</v>
      </c>
      <c r="Y3026" s="52">
        <v>1279.1400000000001</v>
      </c>
      <c r="Z3026" s="52">
        <v>1335.42</v>
      </c>
      <c r="AA3026" s="52">
        <v>1479.01</v>
      </c>
      <c r="AB3026" s="52">
        <v>1570.72</v>
      </c>
      <c r="AC3026" s="52">
        <v>1448.28</v>
      </c>
      <c r="AD3026" s="52">
        <v>1475.21</v>
      </c>
      <c r="AE3026" s="52">
        <v>1568.38</v>
      </c>
      <c r="AF3026" s="52">
        <v>1701.77</v>
      </c>
      <c r="AG3026" s="52">
        <v>1753.34</v>
      </c>
      <c r="AH3026" s="52">
        <v>1872.74</v>
      </c>
      <c r="AI3026" s="52">
        <v>2077.84</v>
      </c>
      <c r="AJ3026" s="52">
        <v>2256.56</v>
      </c>
      <c r="AK3026" s="52">
        <v>2489.9499999999998</v>
      </c>
      <c r="AL3026" s="52">
        <v>2794.24</v>
      </c>
      <c r="AM3026" s="52">
        <v>2635.74</v>
      </c>
      <c r="AN3026" s="52">
        <v>2825.51</v>
      </c>
      <c r="AO3026" s="52">
        <v>3187.84</v>
      </c>
      <c r="AP3026" s="52">
        <v>3299.6</v>
      </c>
      <c r="AQ3026" s="52">
        <v>3452.83</v>
      </c>
      <c r="AR3026" s="52">
        <v>3687.75</v>
      </c>
      <c r="AS3026" s="52">
        <v>3923.56</v>
      </c>
      <c r="AT3026" s="52">
        <v>4140.72</v>
      </c>
      <c r="AU3026" s="52">
        <v>4469.46</v>
      </c>
      <c r="AV3026" s="52">
        <v>4575.08</v>
      </c>
      <c r="AW3026" s="52">
        <v>4674.59</v>
      </c>
      <c r="AX3026" s="52">
        <v>4876.13</v>
      </c>
      <c r="AY3026" s="52">
        <v>5097.78</v>
      </c>
      <c r="AZ3026" s="52">
        <v>5321.15</v>
      </c>
      <c r="BA3026" s="52">
        <v>5557.24</v>
      </c>
      <c r="BB3026" s="52">
        <v>5902.07</v>
      </c>
      <c r="BC3026">
        <v>2017</v>
      </c>
    </row>
    <row r="3027" spans="1:55" x14ac:dyDescent="0.25">
      <c r="A3027">
        <v>258</v>
      </c>
      <c r="B3027" t="s">
        <v>931</v>
      </c>
      <c r="C3027" t="s">
        <v>265</v>
      </c>
      <c r="D3027" t="s">
        <v>932</v>
      </c>
      <c r="E3027" t="s">
        <v>260</v>
      </c>
      <c r="F3027" t="s">
        <v>266</v>
      </c>
      <c r="G3027" t="s">
        <v>246</v>
      </c>
      <c r="H3027" t="s">
        <v>220</v>
      </c>
      <c r="I3027" t="s">
        <v>262</v>
      </c>
      <c r="J3027" s="52">
        <v>2701.88</v>
      </c>
      <c r="K3027" s="52">
        <v>2902.74</v>
      </c>
      <c r="L3027" s="52">
        <v>2899.21</v>
      </c>
      <c r="M3027" s="52">
        <v>2863.47</v>
      </c>
      <c r="N3027" s="52">
        <v>2907.43</v>
      </c>
      <c r="O3027" s="52">
        <v>2906.8</v>
      </c>
      <c r="P3027" s="52">
        <v>2894.1</v>
      </c>
      <c r="Q3027" s="52">
        <v>2995.37</v>
      </c>
      <c r="R3027" s="52">
        <v>3142.16</v>
      </c>
      <c r="S3027" s="52">
        <v>3311.39</v>
      </c>
      <c r="T3027" s="52">
        <v>3457.02</v>
      </c>
      <c r="U3027" s="52">
        <v>3595.97</v>
      </c>
      <c r="V3027" s="52">
        <v>3757.84</v>
      </c>
      <c r="W3027" s="52">
        <v>3885.56</v>
      </c>
      <c r="X3027" s="52">
        <v>4013.1</v>
      </c>
      <c r="Y3027" s="52">
        <v>4180.46</v>
      </c>
      <c r="Z3027" s="52">
        <v>4278.3</v>
      </c>
      <c r="AA3027" s="52">
        <v>4430.24</v>
      </c>
      <c r="AB3027" s="52">
        <v>4582.71</v>
      </c>
      <c r="AC3027" s="52">
        <v>4713.4799999999996</v>
      </c>
      <c r="AD3027" s="52">
        <v>4827.59</v>
      </c>
      <c r="AE3027" s="52">
        <v>4935.71</v>
      </c>
      <c r="AF3027" s="52">
        <v>5086.5600000000004</v>
      </c>
      <c r="AG3027" s="52">
        <v>5188.2</v>
      </c>
      <c r="AH3027" s="52">
        <v>5368.5</v>
      </c>
      <c r="AI3027" s="52">
        <v>5585.63</v>
      </c>
      <c r="AJ3027" s="52">
        <v>5928.02</v>
      </c>
      <c r="AK3027" s="52">
        <v>6327.78</v>
      </c>
      <c r="AL3027" s="52">
        <v>6516.91</v>
      </c>
      <c r="AM3027" s="52">
        <v>6458.27</v>
      </c>
      <c r="AN3027" s="52">
        <v>6576.66</v>
      </c>
      <c r="AO3027" s="52">
        <v>6844.49</v>
      </c>
      <c r="AP3027" s="52">
        <v>7031.42</v>
      </c>
      <c r="AQ3027" s="52">
        <v>7264.65</v>
      </c>
      <c r="AR3027" s="52">
        <v>7552.57</v>
      </c>
      <c r="AS3027" s="52">
        <v>7788.5</v>
      </c>
      <c r="AT3027" s="52">
        <v>7955.58</v>
      </c>
      <c r="AU3027" s="52">
        <v>8164.79</v>
      </c>
      <c r="AV3027" s="52">
        <v>8436.3700000000008</v>
      </c>
      <c r="AW3027" s="52">
        <v>8709.18</v>
      </c>
      <c r="AX3027" s="52">
        <v>9030.41</v>
      </c>
      <c r="AY3027" s="52">
        <v>9377.98</v>
      </c>
      <c r="AZ3027" s="52">
        <v>9721.89</v>
      </c>
      <c r="BA3027" s="52">
        <v>10067.23</v>
      </c>
      <c r="BB3027" s="52">
        <v>10425.92</v>
      </c>
      <c r="BC3027">
        <v>2017</v>
      </c>
    </row>
    <row r="3028" spans="1:55" x14ac:dyDescent="0.25">
      <c r="A3028">
        <v>258</v>
      </c>
      <c r="B3028" t="s">
        <v>931</v>
      </c>
      <c r="C3028" t="s">
        <v>267</v>
      </c>
      <c r="D3028" t="s">
        <v>932</v>
      </c>
      <c r="E3028" t="s">
        <v>268</v>
      </c>
      <c r="F3028" t="s">
        <v>269</v>
      </c>
      <c r="G3028" t="s">
        <v>270</v>
      </c>
    </row>
    <row r="3029" spans="1:55" x14ac:dyDescent="0.25">
      <c r="A3029">
        <v>258</v>
      </c>
      <c r="B3029" t="s">
        <v>931</v>
      </c>
      <c r="C3029" t="s">
        <v>271</v>
      </c>
      <c r="D3029" t="s">
        <v>932</v>
      </c>
      <c r="E3029" t="s">
        <v>272</v>
      </c>
      <c r="F3029" t="s">
        <v>273</v>
      </c>
      <c r="G3029" t="s">
        <v>274</v>
      </c>
      <c r="I3029" t="s">
        <v>243</v>
      </c>
      <c r="J3029">
        <v>0.14699999999999999</v>
      </c>
      <c r="K3029">
        <v>0.14499999999999999</v>
      </c>
      <c r="L3029">
        <v>0.14000000000000001</v>
      </c>
      <c r="M3029">
        <v>0.13300000000000001</v>
      </c>
      <c r="N3029">
        <v>0.128</v>
      </c>
      <c r="O3029">
        <v>0.123</v>
      </c>
      <c r="P3029">
        <v>0.11899999999999999</v>
      </c>
      <c r="Q3029">
        <v>0.11799999999999999</v>
      </c>
      <c r="R3029">
        <v>0.11799999999999999</v>
      </c>
      <c r="S3029">
        <v>0.11799999999999999</v>
      </c>
      <c r="T3029">
        <v>0.11700000000000001</v>
      </c>
      <c r="U3029">
        <v>0.11799999999999999</v>
      </c>
      <c r="V3029">
        <v>0.111</v>
      </c>
      <c r="W3029">
        <v>0.112</v>
      </c>
      <c r="X3029">
        <v>0.113</v>
      </c>
      <c r="Y3029">
        <v>0.113</v>
      </c>
      <c r="Z3029">
        <v>0.112</v>
      </c>
      <c r="AA3029">
        <v>0.112</v>
      </c>
      <c r="AB3029">
        <v>0.115</v>
      </c>
      <c r="AC3029">
        <v>0.115</v>
      </c>
      <c r="AD3029">
        <v>0.112</v>
      </c>
      <c r="AE3029">
        <v>0.112</v>
      </c>
      <c r="AF3029">
        <v>0.113</v>
      </c>
      <c r="AG3029">
        <v>0.112</v>
      </c>
      <c r="AH3029">
        <v>0.109</v>
      </c>
      <c r="AI3029">
        <v>0.108</v>
      </c>
      <c r="AJ3029">
        <v>0.108</v>
      </c>
      <c r="AK3029">
        <v>0.109</v>
      </c>
      <c r="AL3029">
        <v>0.109</v>
      </c>
      <c r="AM3029">
        <v>0.11</v>
      </c>
      <c r="AN3029">
        <v>0.108</v>
      </c>
      <c r="AO3029">
        <v>0.108</v>
      </c>
      <c r="AP3029">
        <v>0.107</v>
      </c>
      <c r="AQ3029">
        <v>0.108</v>
      </c>
      <c r="AR3029">
        <v>0.109</v>
      </c>
      <c r="AS3029">
        <v>0.109</v>
      </c>
      <c r="AT3029">
        <v>0.109</v>
      </c>
      <c r="AU3029">
        <v>0.108</v>
      </c>
      <c r="AV3029">
        <v>0.108</v>
      </c>
      <c r="AW3029">
        <v>0.108</v>
      </c>
      <c r="AX3029">
        <v>0.108</v>
      </c>
      <c r="AY3029">
        <v>0.108</v>
      </c>
      <c r="AZ3029">
        <v>0.108</v>
      </c>
      <c r="BA3029">
        <v>0.108</v>
      </c>
      <c r="BB3029">
        <v>0.108</v>
      </c>
      <c r="BC3029">
        <v>2017</v>
      </c>
    </row>
    <row r="3030" spans="1:55" x14ac:dyDescent="0.25">
      <c r="A3030">
        <v>258</v>
      </c>
      <c r="B3030" t="s">
        <v>931</v>
      </c>
      <c r="C3030" t="s">
        <v>275</v>
      </c>
      <c r="D3030" t="s">
        <v>932</v>
      </c>
      <c r="E3030" t="s">
        <v>276</v>
      </c>
      <c r="F3030" t="s">
        <v>277</v>
      </c>
      <c r="G3030" t="s">
        <v>278</v>
      </c>
      <c r="I3030" t="s">
        <v>243</v>
      </c>
      <c r="J3030">
        <v>0.376</v>
      </c>
      <c r="K3030">
        <v>0.372</v>
      </c>
      <c r="L3030">
        <v>0.36799999999999999</v>
      </c>
      <c r="M3030">
        <v>0.378</v>
      </c>
      <c r="N3030">
        <v>0.379</v>
      </c>
      <c r="O3030">
        <v>0.437</v>
      </c>
      <c r="P3030">
        <v>0.60599999999999998</v>
      </c>
      <c r="Q3030">
        <v>0.63800000000000001</v>
      </c>
      <c r="R3030">
        <v>0.68799999999999994</v>
      </c>
      <c r="S3030">
        <v>0.73499999999999999</v>
      </c>
      <c r="T3030">
        <v>0.995</v>
      </c>
      <c r="U3030">
        <v>1.2809999999999999</v>
      </c>
      <c r="V3030">
        <v>1.3640000000000001</v>
      </c>
      <c r="W3030">
        <v>1.5269999999999999</v>
      </c>
      <c r="X3030">
        <v>1.67</v>
      </c>
      <c r="Y3030">
        <v>1.778</v>
      </c>
      <c r="Z3030">
        <v>1.901</v>
      </c>
      <c r="AA3030">
        <v>2.024</v>
      </c>
      <c r="AB3030">
        <v>2.1920000000000002</v>
      </c>
      <c r="AC3030">
        <v>2.2690000000000001</v>
      </c>
      <c r="AD3030">
        <v>2.3719999999999999</v>
      </c>
      <c r="AE3030">
        <v>2.4969999999999999</v>
      </c>
      <c r="AF3030">
        <v>2.617</v>
      </c>
      <c r="AG3030">
        <v>2.6840000000000002</v>
      </c>
      <c r="AH3030">
        <v>2.7719999999999998</v>
      </c>
      <c r="AI3030">
        <v>2.84</v>
      </c>
      <c r="AJ3030">
        <v>2.8940000000000001</v>
      </c>
      <c r="AK3030">
        <v>3.0190000000000001</v>
      </c>
      <c r="AL3030">
        <v>3.2410000000000001</v>
      </c>
      <c r="AM3030">
        <v>3.331</v>
      </c>
      <c r="AN3030">
        <v>3.4620000000000002</v>
      </c>
      <c r="AO3030">
        <v>3.6259999999999999</v>
      </c>
      <c r="AP3030">
        <v>3.6760000000000002</v>
      </c>
      <c r="AQ3030">
        <v>3.734</v>
      </c>
      <c r="AR3030">
        <v>3.7749999999999999</v>
      </c>
      <c r="AS3030">
        <v>3.8559999999999999</v>
      </c>
      <c r="AT3030">
        <v>3.956</v>
      </c>
      <c r="AU3030">
        <v>4.0220000000000002</v>
      </c>
      <c r="AV3030">
        <v>4.0780000000000003</v>
      </c>
      <c r="AW3030">
        <v>4.1840000000000002</v>
      </c>
      <c r="AX3030">
        <v>4.274</v>
      </c>
      <c r="AY3030">
        <v>4.3650000000000002</v>
      </c>
      <c r="AZ3030">
        <v>4.46</v>
      </c>
      <c r="BA3030">
        <v>4.57</v>
      </c>
      <c r="BB3030">
        <v>4.6859999999999999</v>
      </c>
      <c r="BC3030">
        <v>2017</v>
      </c>
    </row>
    <row r="3031" spans="1:55" x14ac:dyDescent="0.25">
      <c r="A3031">
        <v>258</v>
      </c>
      <c r="B3031" t="s">
        <v>931</v>
      </c>
      <c r="C3031" t="s">
        <v>279</v>
      </c>
      <c r="D3031" t="s">
        <v>932</v>
      </c>
      <c r="E3031" t="s">
        <v>280</v>
      </c>
      <c r="F3031" t="s">
        <v>281</v>
      </c>
      <c r="G3031" t="s">
        <v>282</v>
      </c>
      <c r="I3031" t="s">
        <v>933</v>
      </c>
      <c r="J3031">
        <v>15.89</v>
      </c>
      <c r="K3031">
        <v>17.030999999999999</v>
      </c>
      <c r="L3031">
        <v>14.006</v>
      </c>
      <c r="M3031">
        <v>11.547000000000001</v>
      </c>
      <c r="N3031">
        <v>11.573</v>
      </c>
      <c r="O3031">
        <v>11.494</v>
      </c>
      <c r="P3031">
        <v>10.336</v>
      </c>
      <c r="Q3031">
        <v>13.911</v>
      </c>
      <c r="R3031">
        <v>13.699</v>
      </c>
      <c r="S3031">
        <v>13.515000000000001</v>
      </c>
      <c r="T3031">
        <v>15.315</v>
      </c>
      <c r="U3031">
        <v>15.427</v>
      </c>
      <c r="V3031">
        <v>20.170999999999999</v>
      </c>
      <c r="W3031">
        <v>19.504999999999999</v>
      </c>
      <c r="X3031">
        <v>17.556999999999999</v>
      </c>
      <c r="Y3031">
        <v>17.221</v>
      </c>
      <c r="Z3031">
        <v>15.071999999999999</v>
      </c>
      <c r="AA3031">
        <v>16.645</v>
      </c>
      <c r="AB3031">
        <v>19.928000000000001</v>
      </c>
      <c r="AC3031">
        <v>20.454000000000001</v>
      </c>
      <c r="AD3031">
        <v>19.91</v>
      </c>
      <c r="AE3031">
        <v>19.658999999999999</v>
      </c>
      <c r="AF3031">
        <v>20.553999999999998</v>
      </c>
      <c r="AG3031">
        <v>20.300999999999998</v>
      </c>
      <c r="AH3031">
        <v>20.846</v>
      </c>
      <c r="AI3031">
        <v>19.736000000000001</v>
      </c>
      <c r="AJ3031">
        <v>20.824000000000002</v>
      </c>
      <c r="AK3031">
        <v>20.831</v>
      </c>
      <c r="AL3031">
        <v>16.402000000000001</v>
      </c>
      <c r="AM3031">
        <v>13.053000000000001</v>
      </c>
      <c r="AN3031">
        <v>13.938000000000001</v>
      </c>
      <c r="AO3031">
        <v>15.228999999999999</v>
      </c>
      <c r="AP3031">
        <v>14.955</v>
      </c>
      <c r="AQ3031">
        <v>14.009</v>
      </c>
      <c r="AR3031">
        <v>13.706</v>
      </c>
      <c r="AS3031">
        <v>13.625</v>
      </c>
      <c r="AT3031">
        <v>12.888</v>
      </c>
      <c r="AU3031">
        <v>12.064</v>
      </c>
      <c r="AV3031">
        <v>12.529</v>
      </c>
      <c r="AW3031">
        <v>11.962999999999999</v>
      </c>
      <c r="AX3031">
        <v>11.898</v>
      </c>
      <c r="AY3031">
        <v>12.048999999999999</v>
      </c>
      <c r="AZ3031">
        <v>12.082000000000001</v>
      </c>
      <c r="BA3031">
        <v>12.08</v>
      </c>
      <c r="BB3031">
        <v>12.077</v>
      </c>
      <c r="BC3031">
        <v>2017</v>
      </c>
    </row>
    <row r="3032" spans="1:55" x14ac:dyDescent="0.25">
      <c r="A3032">
        <v>258</v>
      </c>
      <c r="B3032" t="s">
        <v>931</v>
      </c>
      <c r="C3032" t="s">
        <v>283</v>
      </c>
      <c r="D3032" t="s">
        <v>932</v>
      </c>
      <c r="E3032" t="s">
        <v>284</v>
      </c>
      <c r="F3032" t="s">
        <v>285</v>
      </c>
      <c r="G3032" t="s">
        <v>282</v>
      </c>
      <c r="I3032" t="s">
        <v>933</v>
      </c>
      <c r="J3032">
        <v>14.497</v>
      </c>
      <c r="K3032">
        <v>10.956</v>
      </c>
      <c r="L3032">
        <v>9.9990000000000006</v>
      </c>
      <c r="M3032">
        <v>9.4410000000000007</v>
      </c>
      <c r="N3032">
        <v>8.2729999999999997</v>
      </c>
      <c r="O3032">
        <v>8.2309999999999999</v>
      </c>
      <c r="P3032">
        <v>9.8629999999999995</v>
      </c>
      <c r="Q3032">
        <v>5.99</v>
      </c>
      <c r="R3032">
        <v>7.5250000000000004</v>
      </c>
      <c r="S3032">
        <v>9.0169999999999995</v>
      </c>
      <c r="T3032">
        <v>12.8</v>
      </c>
      <c r="U3032">
        <v>12.824999999999999</v>
      </c>
      <c r="V3032">
        <v>12.016</v>
      </c>
      <c r="W3032">
        <v>12.333</v>
      </c>
      <c r="X3032">
        <v>11.583</v>
      </c>
      <c r="Y3032">
        <v>12.712</v>
      </c>
      <c r="Z3032">
        <v>11.961</v>
      </c>
      <c r="AA3032">
        <v>12.816000000000001</v>
      </c>
      <c r="AB3032">
        <v>14.013</v>
      </c>
      <c r="AC3032">
        <v>14.292</v>
      </c>
      <c r="AD3032">
        <v>13.807</v>
      </c>
      <c r="AE3032">
        <v>13.183</v>
      </c>
      <c r="AF3032">
        <v>14.481999999999999</v>
      </c>
      <c r="AG3032">
        <v>15.648</v>
      </c>
      <c r="AH3032">
        <v>15.987</v>
      </c>
      <c r="AI3032">
        <v>15.176</v>
      </c>
      <c r="AJ3032">
        <v>15.782999999999999</v>
      </c>
      <c r="AK3032">
        <v>15.596</v>
      </c>
      <c r="AL3032">
        <v>12.789</v>
      </c>
      <c r="AM3032">
        <v>13.776</v>
      </c>
      <c r="AN3032">
        <v>12.574999999999999</v>
      </c>
      <c r="AO3032">
        <v>11.874000000000001</v>
      </c>
      <c r="AP3032">
        <v>12.356</v>
      </c>
      <c r="AQ3032">
        <v>11.5</v>
      </c>
      <c r="AR3032">
        <v>11.612</v>
      </c>
      <c r="AS3032">
        <v>13.473000000000001</v>
      </c>
      <c r="AT3032">
        <v>14.378</v>
      </c>
      <c r="AU3032">
        <v>13.635999999999999</v>
      </c>
      <c r="AV3032">
        <v>12.865</v>
      </c>
      <c r="AW3032">
        <v>11.643000000000001</v>
      </c>
      <c r="AX3032">
        <v>11.301</v>
      </c>
      <c r="AY3032">
        <v>11.202999999999999</v>
      </c>
      <c r="AZ3032">
        <v>10.923999999999999</v>
      </c>
      <c r="BA3032">
        <v>10.481</v>
      </c>
      <c r="BB3032">
        <v>10.106999999999999</v>
      </c>
      <c r="BC3032">
        <v>2017</v>
      </c>
    </row>
    <row r="3033" spans="1:55" x14ac:dyDescent="0.25">
      <c r="A3033">
        <v>258</v>
      </c>
      <c r="B3033" t="s">
        <v>931</v>
      </c>
      <c r="C3033" t="s">
        <v>286</v>
      </c>
      <c r="D3033" t="s">
        <v>932</v>
      </c>
      <c r="E3033" t="s">
        <v>287</v>
      </c>
      <c r="F3033" t="s">
        <v>288</v>
      </c>
      <c r="G3033" t="s">
        <v>250</v>
      </c>
      <c r="I3033" t="s">
        <v>934</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139.85</v>
      </c>
      <c r="AX3033">
        <v>145.029</v>
      </c>
      <c r="AY3033">
        <v>150.642</v>
      </c>
      <c r="AZ3033">
        <v>156.733</v>
      </c>
      <c r="BA3033">
        <v>163.238</v>
      </c>
      <c r="BB3033">
        <v>170.16</v>
      </c>
      <c r="BC3033">
        <v>2018</v>
      </c>
    </row>
    <row r="3034" spans="1:55" x14ac:dyDescent="0.25">
      <c r="A3034">
        <v>258</v>
      </c>
      <c r="B3034" t="s">
        <v>931</v>
      </c>
      <c r="C3034" t="s">
        <v>290</v>
      </c>
      <c r="D3034" t="s">
        <v>932</v>
      </c>
      <c r="E3034" t="s">
        <v>287</v>
      </c>
      <c r="F3034" t="s">
        <v>291</v>
      </c>
      <c r="G3034" t="s">
        <v>235</v>
      </c>
      <c r="I3034" t="s">
        <v>292</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3.4020000000000001</v>
      </c>
      <c r="AX3034">
        <v>3.7029999999999998</v>
      </c>
      <c r="AY3034">
        <v>3.87</v>
      </c>
      <c r="AZ3034">
        <v>4.0430000000000001</v>
      </c>
      <c r="BA3034">
        <v>4.1509999999999998</v>
      </c>
      <c r="BB3034">
        <v>4.24</v>
      </c>
      <c r="BC3034">
        <v>2018</v>
      </c>
    </row>
    <row r="3035" spans="1:55" x14ac:dyDescent="0.25">
      <c r="A3035">
        <v>258</v>
      </c>
      <c r="B3035" t="s">
        <v>931</v>
      </c>
      <c r="C3035" t="s">
        <v>293</v>
      </c>
      <c r="D3035" t="s">
        <v>932</v>
      </c>
      <c r="E3035" t="s">
        <v>294</v>
      </c>
      <c r="F3035" t="s">
        <v>295</v>
      </c>
      <c r="G3035" t="s">
        <v>250</v>
      </c>
      <c r="I3035" t="s">
        <v>934</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137.13399999999999</v>
      </c>
      <c r="AW3035">
        <v>142.31800000000001</v>
      </c>
      <c r="AX3035">
        <v>148.19999999999999</v>
      </c>
      <c r="AY3035">
        <v>154.096</v>
      </c>
      <c r="AZ3035">
        <v>160.43899999999999</v>
      </c>
      <c r="BA3035">
        <v>167.20599999999999</v>
      </c>
      <c r="BB3035">
        <v>174.40600000000001</v>
      </c>
      <c r="BC3035">
        <v>2018</v>
      </c>
    </row>
    <row r="3036" spans="1:55" x14ac:dyDescent="0.25">
      <c r="A3036">
        <v>258</v>
      </c>
      <c r="B3036" t="s">
        <v>931</v>
      </c>
      <c r="C3036" t="s">
        <v>296</v>
      </c>
      <c r="D3036" t="s">
        <v>932</v>
      </c>
      <c r="E3036" t="s">
        <v>294</v>
      </c>
      <c r="F3036" t="s">
        <v>297</v>
      </c>
      <c r="G3036" t="s">
        <v>235</v>
      </c>
      <c r="I3036" t="s">
        <v>298</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2.3159999999999998</v>
      </c>
      <c r="AW3036">
        <v>3.78</v>
      </c>
      <c r="AX3036">
        <v>4.1319999999999997</v>
      </c>
      <c r="AY3036">
        <v>3.9790000000000001</v>
      </c>
      <c r="AZ3036">
        <v>4.1159999999999997</v>
      </c>
      <c r="BA3036">
        <v>4.218</v>
      </c>
      <c r="BB3036">
        <v>4.306</v>
      </c>
      <c r="BC3036">
        <v>2018</v>
      </c>
    </row>
    <row r="3037" spans="1:55" x14ac:dyDescent="0.25">
      <c r="A3037">
        <v>258</v>
      </c>
      <c r="B3037" t="s">
        <v>931</v>
      </c>
      <c r="C3037" t="s">
        <v>299</v>
      </c>
      <c r="D3037" t="s">
        <v>932</v>
      </c>
      <c r="E3037" t="s">
        <v>300</v>
      </c>
      <c r="G3037" t="s">
        <v>274</v>
      </c>
    </row>
    <row r="3038" spans="1:55" x14ac:dyDescent="0.25">
      <c r="A3038">
        <v>258</v>
      </c>
      <c r="B3038" t="s">
        <v>931</v>
      </c>
      <c r="C3038" t="s">
        <v>301</v>
      </c>
      <c r="D3038" t="s">
        <v>932</v>
      </c>
      <c r="E3038" t="s">
        <v>302</v>
      </c>
      <c r="F3038" t="s">
        <v>303</v>
      </c>
      <c r="G3038" t="s">
        <v>235</v>
      </c>
      <c r="I3038" t="s">
        <v>935</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-0.57199999999999995</v>
      </c>
      <c r="AJ3038">
        <v>6.45</v>
      </c>
      <c r="AK3038">
        <v>7.2350000000000003</v>
      </c>
      <c r="AL3038">
        <v>-5.7469999999999999</v>
      </c>
      <c r="AM3038">
        <v>-7.8010000000000002</v>
      </c>
      <c r="AN3038">
        <v>9.9949999999999992</v>
      </c>
      <c r="AO3038">
        <v>7.0019999999999998</v>
      </c>
      <c r="AP3038">
        <v>2.7919999999999998</v>
      </c>
      <c r="AQ3038">
        <v>4.2590000000000003</v>
      </c>
      <c r="AR3038">
        <v>6.9669999999999996</v>
      </c>
      <c r="AS3038">
        <v>9.3140000000000001</v>
      </c>
      <c r="AT3038">
        <v>3.456</v>
      </c>
      <c r="AU3038">
        <v>2.282</v>
      </c>
      <c r="AV3038">
        <v>4.71</v>
      </c>
      <c r="AW3038">
        <v>4.46</v>
      </c>
      <c r="AX3038">
        <v>4.12</v>
      </c>
      <c r="AY3038">
        <v>4.0999999999999996</v>
      </c>
      <c r="AZ3038">
        <v>3.9</v>
      </c>
      <c r="BA3038">
        <v>4.0999999999999996</v>
      </c>
      <c r="BB3038">
        <v>4.2699999999999996</v>
      </c>
      <c r="BC3038">
        <v>2017</v>
      </c>
    </row>
    <row r="3039" spans="1:55" x14ac:dyDescent="0.25">
      <c r="A3039">
        <v>258</v>
      </c>
      <c r="B3039" t="s">
        <v>931</v>
      </c>
      <c r="C3039" t="s">
        <v>305</v>
      </c>
      <c r="D3039" t="s">
        <v>932</v>
      </c>
      <c r="E3039" t="s">
        <v>306</v>
      </c>
      <c r="F3039" t="s">
        <v>307</v>
      </c>
      <c r="G3039" t="s">
        <v>235</v>
      </c>
      <c r="I3039" t="s">
        <v>935</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-0.57199999999999995</v>
      </c>
      <c r="AJ3039">
        <v>6.45</v>
      </c>
      <c r="AK3039">
        <v>7.2350000000000003</v>
      </c>
      <c r="AL3039">
        <v>-5.7469999999999999</v>
      </c>
      <c r="AM3039">
        <v>-7.8010000000000002</v>
      </c>
      <c r="AN3039">
        <v>9.9949999999999992</v>
      </c>
      <c r="AO3039">
        <v>7.0019999999999998</v>
      </c>
      <c r="AP3039">
        <v>2.7919999999999998</v>
      </c>
      <c r="AQ3039">
        <v>4.2590000000000003</v>
      </c>
      <c r="AR3039">
        <v>6.9669999999999996</v>
      </c>
      <c r="AS3039">
        <v>9.3140000000000001</v>
      </c>
      <c r="AT3039">
        <v>3.456</v>
      </c>
      <c r="AU3039">
        <v>2.282</v>
      </c>
      <c r="AV3039">
        <v>4.71</v>
      </c>
      <c r="AW3039">
        <v>4.46</v>
      </c>
      <c r="AX3039">
        <v>4.12</v>
      </c>
      <c r="AY3039">
        <v>4.0999999999999996</v>
      </c>
      <c r="AZ3039">
        <v>3.9</v>
      </c>
      <c r="BA3039">
        <v>4.0999999999999996</v>
      </c>
      <c r="BB3039">
        <v>4.2699999999999996</v>
      </c>
      <c r="BC3039">
        <v>2017</v>
      </c>
    </row>
    <row r="3040" spans="1:55" x14ac:dyDescent="0.25">
      <c r="A3040">
        <v>258</v>
      </c>
      <c r="B3040" t="s">
        <v>931</v>
      </c>
      <c r="C3040" t="s">
        <v>308</v>
      </c>
      <c r="D3040" t="s">
        <v>932</v>
      </c>
      <c r="E3040" t="s">
        <v>309</v>
      </c>
      <c r="F3040" t="s">
        <v>310</v>
      </c>
      <c r="G3040" t="s">
        <v>235</v>
      </c>
      <c r="I3040" t="s">
        <v>935</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-2.11</v>
      </c>
      <c r="AJ3040">
        <v>4.7910000000000004</v>
      </c>
      <c r="AK3040">
        <v>9.4160000000000004</v>
      </c>
      <c r="AL3040">
        <v>-0.16300000000000001</v>
      </c>
      <c r="AM3040">
        <v>-2.661</v>
      </c>
      <c r="AN3040">
        <v>6.1340000000000003</v>
      </c>
      <c r="AO3040">
        <v>3.008</v>
      </c>
      <c r="AP3040">
        <v>1.754</v>
      </c>
      <c r="AQ3040">
        <v>6.6630000000000003</v>
      </c>
      <c r="AR3040">
        <v>7.9320000000000004</v>
      </c>
      <c r="AS3040">
        <v>3.9630000000000001</v>
      </c>
      <c r="AT3040">
        <v>1.6679999999999999</v>
      </c>
      <c r="AU3040">
        <v>2.1120000000000001</v>
      </c>
      <c r="AV3040">
        <v>-3.15</v>
      </c>
      <c r="AW3040">
        <v>0.98</v>
      </c>
      <c r="AX3040">
        <v>3.58</v>
      </c>
      <c r="AY3040">
        <v>3.85</v>
      </c>
      <c r="AZ3040">
        <v>3.73</v>
      </c>
      <c r="BA3040">
        <v>2.98</v>
      </c>
      <c r="BB3040">
        <v>2.83</v>
      </c>
      <c r="BC3040">
        <v>2017</v>
      </c>
    </row>
    <row r="3041" spans="1:55" x14ac:dyDescent="0.25">
      <c r="A3041">
        <v>258</v>
      </c>
      <c r="B3041" t="s">
        <v>931</v>
      </c>
      <c r="C3041" t="s">
        <v>311</v>
      </c>
      <c r="D3041" t="s">
        <v>932</v>
      </c>
      <c r="E3041" t="s">
        <v>312</v>
      </c>
      <c r="F3041" t="s">
        <v>313</v>
      </c>
      <c r="G3041" t="s">
        <v>235</v>
      </c>
      <c r="I3041" t="s">
        <v>935</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-2.11</v>
      </c>
      <c r="AJ3041">
        <v>4.7910000000000004</v>
      </c>
      <c r="AK3041">
        <v>9.4160000000000004</v>
      </c>
      <c r="AL3041">
        <v>-0.16300000000000001</v>
      </c>
      <c r="AM3041">
        <v>-2.661</v>
      </c>
      <c r="AN3041">
        <v>6.1340000000000003</v>
      </c>
      <c r="AO3041">
        <v>3.008</v>
      </c>
      <c r="AP3041">
        <v>1.754</v>
      </c>
      <c r="AQ3041">
        <v>6.6630000000000003</v>
      </c>
      <c r="AR3041">
        <v>7.9320000000000004</v>
      </c>
      <c r="AS3041">
        <v>3.9630000000000001</v>
      </c>
      <c r="AT3041">
        <v>1.6679999999999999</v>
      </c>
      <c r="AU3041">
        <v>2.1120000000000001</v>
      </c>
      <c r="AV3041">
        <v>-3.15</v>
      </c>
      <c r="AW3041">
        <v>0.98</v>
      </c>
      <c r="AX3041">
        <v>3.58</v>
      </c>
      <c r="AY3041">
        <v>3.85</v>
      </c>
      <c r="AZ3041">
        <v>3.73</v>
      </c>
      <c r="BA3041">
        <v>2.98</v>
      </c>
      <c r="BB3041">
        <v>2.83</v>
      </c>
      <c r="BC3041">
        <v>2017</v>
      </c>
    </row>
    <row r="3042" spans="1:55" x14ac:dyDescent="0.25">
      <c r="A3042">
        <v>258</v>
      </c>
      <c r="B3042" t="s">
        <v>931</v>
      </c>
      <c r="C3042" t="s">
        <v>314</v>
      </c>
      <c r="D3042" t="s">
        <v>932</v>
      </c>
      <c r="E3042" t="s">
        <v>315</v>
      </c>
      <c r="F3042" t="s">
        <v>316</v>
      </c>
      <c r="G3042" t="s">
        <v>317</v>
      </c>
    </row>
    <row r="3043" spans="1:55" x14ac:dyDescent="0.25">
      <c r="A3043">
        <v>258</v>
      </c>
      <c r="B3043" t="s">
        <v>931</v>
      </c>
      <c r="C3043" t="s">
        <v>318</v>
      </c>
      <c r="D3043" t="s">
        <v>932</v>
      </c>
      <c r="E3043" t="s">
        <v>319</v>
      </c>
      <c r="F3043" t="s">
        <v>320</v>
      </c>
      <c r="G3043" t="s">
        <v>321</v>
      </c>
      <c r="H3043" t="s">
        <v>322</v>
      </c>
    </row>
    <row r="3044" spans="1:55" x14ac:dyDescent="0.25">
      <c r="A3044">
        <v>258</v>
      </c>
      <c r="B3044" t="s">
        <v>931</v>
      </c>
      <c r="C3044" t="s">
        <v>323</v>
      </c>
      <c r="D3044" t="s">
        <v>932</v>
      </c>
      <c r="E3044" t="s">
        <v>324</v>
      </c>
      <c r="F3044" t="s">
        <v>325</v>
      </c>
      <c r="G3044" t="s">
        <v>321</v>
      </c>
      <c r="H3044" t="s">
        <v>322</v>
      </c>
      <c r="I3044" t="s">
        <v>936</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2017</v>
      </c>
    </row>
    <row r="3045" spans="1:55" x14ac:dyDescent="0.25">
      <c r="A3045">
        <v>258</v>
      </c>
      <c r="B3045" t="s">
        <v>931</v>
      </c>
      <c r="C3045" t="s">
        <v>327</v>
      </c>
      <c r="D3045" t="s">
        <v>932</v>
      </c>
      <c r="E3045" t="s">
        <v>328</v>
      </c>
      <c r="F3045" t="s">
        <v>329</v>
      </c>
      <c r="G3045" t="s">
        <v>229</v>
      </c>
      <c r="H3045" t="s">
        <v>230</v>
      </c>
      <c r="I3045" t="s">
        <v>937</v>
      </c>
      <c r="J3045" t="s">
        <v>232</v>
      </c>
      <c r="K3045" t="s">
        <v>232</v>
      </c>
      <c r="L3045" t="s">
        <v>232</v>
      </c>
      <c r="M3045" t="s">
        <v>232</v>
      </c>
      <c r="N3045" t="s">
        <v>232</v>
      </c>
      <c r="O3045" t="s">
        <v>232</v>
      </c>
      <c r="P3045" t="s">
        <v>232</v>
      </c>
      <c r="Q3045" t="s">
        <v>232</v>
      </c>
      <c r="R3045" t="s">
        <v>232</v>
      </c>
      <c r="S3045" t="s">
        <v>232</v>
      </c>
      <c r="T3045" t="s">
        <v>232</v>
      </c>
      <c r="U3045" t="s">
        <v>232</v>
      </c>
      <c r="V3045" t="s">
        <v>232</v>
      </c>
      <c r="W3045" t="s">
        <v>232</v>
      </c>
      <c r="X3045" t="s">
        <v>232</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43.154000000000003</v>
      </c>
      <c r="AP3045">
        <v>45.874000000000002</v>
      </c>
      <c r="AQ3045">
        <v>49.259</v>
      </c>
      <c r="AR3045">
        <v>52.223999999999997</v>
      </c>
      <c r="AS3045">
        <v>52.884</v>
      </c>
      <c r="AT3045">
        <v>57.417999999999999</v>
      </c>
      <c r="AU3045">
        <v>59.987000000000002</v>
      </c>
      <c r="AV3045">
        <v>62.335000000000001</v>
      </c>
      <c r="AW3045">
        <v>68.546999999999997</v>
      </c>
      <c r="AX3045">
        <v>75.025999999999996</v>
      </c>
      <c r="AY3045">
        <v>82.081000000000003</v>
      </c>
      <c r="AZ3045">
        <v>89.695999999999998</v>
      </c>
      <c r="BA3045">
        <v>98.278999999999996</v>
      </c>
      <c r="BB3045">
        <v>107.57599999999999</v>
      </c>
      <c r="BC3045">
        <v>2017</v>
      </c>
    </row>
    <row r="3046" spans="1:55" x14ac:dyDescent="0.25">
      <c r="A3046">
        <v>258</v>
      </c>
      <c r="B3046" t="s">
        <v>931</v>
      </c>
      <c r="C3046" t="s">
        <v>331</v>
      </c>
      <c r="D3046" t="s">
        <v>932</v>
      </c>
      <c r="E3046" t="s">
        <v>328</v>
      </c>
      <c r="F3046" t="s">
        <v>329</v>
      </c>
      <c r="G3046" t="s">
        <v>282</v>
      </c>
      <c r="I3046" t="s">
        <v>332</v>
      </c>
      <c r="J3046" t="s">
        <v>232</v>
      </c>
      <c r="K3046" t="s">
        <v>232</v>
      </c>
      <c r="L3046" t="s">
        <v>232</v>
      </c>
      <c r="M3046" t="s">
        <v>232</v>
      </c>
      <c r="N3046" t="s">
        <v>232</v>
      </c>
      <c r="O3046" t="s">
        <v>232</v>
      </c>
      <c r="P3046" t="s">
        <v>232</v>
      </c>
      <c r="Q3046" t="s">
        <v>232</v>
      </c>
      <c r="R3046" t="s">
        <v>232</v>
      </c>
      <c r="S3046" t="s">
        <v>232</v>
      </c>
      <c r="T3046" t="s">
        <v>232</v>
      </c>
      <c r="U3046" t="s">
        <v>232</v>
      </c>
      <c r="V3046" t="s">
        <v>232</v>
      </c>
      <c r="W3046" t="s">
        <v>232</v>
      </c>
      <c r="X3046" t="s">
        <v>232</v>
      </c>
      <c r="Y3046">
        <v>9.7509999999999994</v>
      </c>
      <c r="Z3046">
        <v>10.428000000000001</v>
      </c>
      <c r="AA3046">
        <v>10.962999999999999</v>
      </c>
      <c r="AB3046">
        <v>11.46</v>
      </c>
      <c r="AC3046">
        <v>12.253</v>
      </c>
      <c r="AD3046">
        <v>12.343</v>
      </c>
      <c r="AE3046">
        <v>12.398</v>
      </c>
      <c r="AF3046">
        <v>12.782</v>
      </c>
      <c r="AG3046">
        <v>12.531000000000001</v>
      </c>
      <c r="AH3046">
        <v>12.32</v>
      </c>
      <c r="AI3046">
        <v>11.99</v>
      </c>
      <c r="AJ3046">
        <v>12.727</v>
      </c>
      <c r="AK3046">
        <v>12.84</v>
      </c>
      <c r="AL3046">
        <v>12.025</v>
      </c>
      <c r="AM3046">
        <v>11.052</v>
      </c>
      <c r="AN3046">
        <v>11.236000000000001</v>
      </c>
      <c r="AO3046">
        <v>11.631</v>
      </c>
      <c r="AP3046">
        <v>11.622</v>
      </c>
      <c r="AQ3046">
        <v>11.643000000000001</v>
      </c>
      <c r="AR3046">
        <v>11.502000000000001</v>
      </c>
      <c r="AS3046">
        <v>10.834</v>
      </c>
      <c r="AT3046">
        <v>11.003</v>
      </c>
      <c r="AU3046">
        <v>10.795999999999999</v>
      </c>
      <c r="AV3046">
        <v>10.497</v>
      </c>
      <c r="AW3046">
        <v>10.68</v>
      </c>
      <c r="AX3046">
        <v>10.817</v>
      </c>
      <c r="AY3046">
        <v>10.936999999999999</v>
      </c>
      <c r="AZ3046">
        <v>11.057</v>
      </c>
      <c r="BA3046">
        <v>11.192</v>
      </c>
      <c r="BB3046">
        <v>11.305</v>
      </c>
      <c r="BC3046">
        <v>2017</v>
      </c>
    </row>
    <row r="3047" spans="1:55" x14ac:dyDescent="0.25">
      <c r="A3047">
        <v>258</v>
      </c>
      <c r="B3047" t="s">
        <v>931</v>
      </c>
      <c r="C3047" t="s">
        <v>333</v>
      </c>
      <c r="D3047" t="s">
        <v>932</v>
      </c>
      <c r="E3047" t="s">
        <v>334</v>
      </c>
      <c r="F3047" t="s">
        <v>335</v>
      </c>
      <c r="G3047" t="s">
        <v>229</v>
      </c>
      <c r="H3047" t="s">
        <v>230</v>
      </c>
      <c r="I3047" t="s">
        <v>937</v>
      </c>
      <c r="J3047" t="s">
        <v>232</v>
      </c>
      <c r="K3047" t="s">
        <v>232</v>
      </c>
      <c r="L3047" t="s">
        <v>232</v>
      </c>
      <c r="M3047" t="s">
        <v>232</v>
      </c>
      <c r="N3047" t="s">
        <v>232</v>
      </c>
      <c r="O3047" t="s">
        <v>232</v>
      </c>
      <c r="P3047" t="s">
        <v>232</v>
      </c>
      <c r="Q3047" t="s">
        <v>232</v>
      </c>
      <c r="R3047" t="s">
        <v>232</v>
      </c>
      <c r="S3047" t="s">
        <v>232</v>
      </c>
      <c r="T3047" t="s">
        <v>232</v>
      </c>
      <c r="U3047" t="s">
        <v>232</v>
      </c>
      <c r="V3047" t="s">
        <v>232</v>
      </c>
      <c r="W3047" t="s">
        <v>232</v>
      </c>
      <c r="X3047" t="s">
        <v>232</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83.751000000000005</v>
      </c>
      <c r="AX3047">
        <v>92.012</v>
      </c>
      <c r="AY3047">
        <v>100.002</v>
      </c>
      <c r="AZ3047">
        <v>108.49</v>
      </c>
      <c r="BA3047">
        <v>118.078</v>
      </c>
      <c r="BB3047">
        <v>128.84</v>
      </c>
      <c r="BC3047">
        <v>2017</v>
      </c>
    </row>
    <row r="3048" spans="1:55" x14ac:dyDescent="0.25">
      <c r="A3048">
        <v>258</v>
      </c>
      <c r="B3048" t="s">
        <v>931</v>
      </c>
      <c r="C3048" t="s">
        <v>336</v>
      </c>
      <c r="D3048" t="s">
        <v>932</v>
      </c>
      <c r="E3048" t="s">
        <v>334</v>
      </c>
      <c r="F3048" t="s">
        <v>335</v>
      </c>
      <c r="G3048" t="s">
        <v>282</v>
      </c>
      <c r="I3048" t="s">
        <v>337</v>
      </c>
      <c r="J3048" t="s">
        <v>232</v>
      </c>
      <c r="K3048" t="s">
        <v>232</v>
      </c>
      <c r="L3048" t="s">
        <v>232</v>
      </c>
      <c r="M3048" t="s">
        <v>232</v>
      </c>
      <c r="N3048" t="s">
        <v>232</v>
      </c>
      <c r="O3048" t="s">
        <v>232</v>
      </c>
      <c r="P3048" t="s">
        <v>232</v>
      </c>
      <c r="Q3048" t="s">
        <v>232</v>
      </c>
      <c r="R3048" t="s">
        <v>232</v>
      </c>
      <c r="S3048" t="s">
        <v>232</v>
      </c>
      <c r="T3048" t="s">
        <v>232</v>
      </c>
      <c r="U3048" t="s">
        <v>232</v>
      </c>
      <c r="V3048" t="s">
        <v>232</v>
      </c>
      <c r="W3048" t="s">
        <v>232</v>
      </c>
      <c r="X3048" t="s">
        <v>232</v>
      </c>
      <c r="Y3048">
        <v>10.308</v>
      </c>
      <c r="Z3048">
        <v>10.388999999999999</v>
      </c>
      <c r="AA3048">
        <v>11.795999999999999</v>
      </c>
      <c r="AB3048">
        <v>13.875999999999999</v>
      </c>
      <c r="AC3048">
        <v>15.377000000000001</v>
      </c>
      <c r="AD3048">
        <v>14.321999999999999</v>
      </c>
      <c r="AE3048">
        <v>14.51</v>
      </c>
      <c r="AF3048">
        <v>13.871</v>
      </c>
      <c r="AG3048">
        <v>15.13</v>
      </c>
      <c r="AH3048">
        <v>13.412000000000001</v>
      </c>
      <c r="AI3048">
        <v>13.72</v>
      </c>
      <c r="AJ3048">
        <v>14.672000000000001</v>
      </c>
      <c r="AK3048">
        <v>14.281000000000001</v>
      </c>
      <c r="AL3048">
        <v>13.64</v>
      </c>
      <c r="AM3048">
        <v>14.193</v>
      </c>
      <c r="AN3048">
        <v>14.526</v>
      </c>
      <c r="AO3048">
        <v>14.423</v>
      </c>
      <c r="AP3048">
        <v>14.015000000000001</v>
      </c>
      <c r="AQ3048">
        <v>13.772</v>
      </c>
      <c r="AR3048">
        <v>13.395</v>
      </c>
      <c r="AS3048">
        <v>12.27</v>
      </c>
      <c r="AT3048">
        <v>12.087999999999999</v>
      </c>
      <c r="AU3048">
        <v>12.106999999999999</v>
      </c>
      <c r="AV3048">
        <v>12.244</v>
      </c>
      <c r="AW3048">
        <v>13.048999999999999</v>
      </c>
      <c r="AX3048">
        <v>13.266</v>
      </c>
      <c r="AY3048">
        <v>13.324</v>
      </c>
      <c r="AZ3048">
        <v>13.374000000000001</v>
      </c>
      <c r="BA3048">
        <v>13.446999999999999</v>
      </c>
      <c r="BB3048">
        <v>13.54</v>
      </c>
      <c r="BC3048">
        <v>2017</v>
      </c>
    </row>
    <row r="3049" spans="1:55" x14ac:dyDescent="0.25">
      <c r="A3049">
        <v>258</v>
      </c>
      <c r="B3049" t="s">
        <v>931</v>
      </c>
      <c r="C3049" t="s">
        <v>338</v>
      </c>
      <c r="D3049" t="s">
        <v>932</v>
      </c>
      <c r="E3049" t="s">
        <v>339</v>
      </c>
      <c r="F3049" t="s">
        <v>340</v>
      </c>
      <c r="G3049" t="s">
        <v>229</v>
      </c>
      <c r="H3049" t="s">
        <v>230</v>
      </c>
      <c r="I3049" t="s">
        <v>937</v>
      </c>
      <c r="J3049" t="s">
        <v>232</v>
      </c>
      <c r="K3049" t="s">
        <v>232</v>
      </c>
      <c r="L3049" t="s">
        <v>232</v>
      </c>
      <c r="M3049" t="s">
        <v>232</v>
      </c>
      <c r="N3049" t="s">
        <v>232</v>
      </c>
      <c r="O3049" t="s">
        <v>232</v>
      </c>
      <c r="P3049" t="s">
        <v>232</v>
      </c>
      <c r="Q3049" t="s">
        <v>232</v>
      </c>
      <c r="R3049" t="s">
        <v>232</v>
      </c>
      <c r="S3049" t="s">
        <v>232</v>
      </c>
      <c r="T3049" t="s">
        <v>232</v>
      </c>
      <c r="U3049" t="s">
        <v>232</v>
      </c>
      <c r="V3049" t="s">
        <v>232</v>
      </c>
      <c r="W3049" t="s">
        <v>232</v>
      </c>
      <c r="X3049" t="s">
        <v>232</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-9.6709999999999994</v>
      </c>
      <c r="AN3049">
        <v>-10.96</v>
      </c>
      <c r="AO3049">
        <v>-10.356999999999999</v>
      </c>
      <c r="AP3049">
        <v>-9.4459999999999997</v>
      </c>
      <c r="AQ3049">
        <v>-9.01</v>
      </c>
      <c r="AR3049">
        <v>-8.5939999999999994</v>
      </c>
      <c r="AS3049">
        <v>-7.0069999999999997</v>
      </c>
      <c r="AT3049">
        <v>-5.6630000000000003</v>
      </c>
      <c r="AU3049">
        <v>-7.2880000000000003</v>
      </c>
      <c r="AV3049">
        <v>-10.375999999999999</v>
      </c>
      <c r="AW3049">
        <v>-15.204000000000001</v>
      </c>
      <c r="AX3049">
        <v>-16.986999999999998</v>
      </c>
      <c r="AY3049">
        <v>-17.920999999999999</v>
      </c>
      <c r="AZ3049">
        <v>-18.795000000000002</v>
      </c>
      <c r="BA3049">
        <v>-19.798999999999999</v>
      </c>
      <c r="BB3049">
        <v>-21.263999999999999</v>
      </c>
      <c r="BC3049">
        <v>2017</v>
      </c>
    </row>
    <row r="3050" spans="1:55" x14ac:dyDescent="0.25">
      <c r="A3050">
        <v>258</v>
      </c>
      <c r="B3050" t="s">
        <v>931</v>
      </c>
      <c r="C3050" t="s">
        <v>341</v>
      </c>
      <c r="D3050" t="s">
        <v>932</v>
      </c>
      <c r="E3050" t="s">
        <v>339</v>
      </c>
      <c r="F3050" t="s">
        <v>340</v>
      </c>
      <c r="G3050" t="s">
        <v>282</v>
      </c>
      <c r="I3050" t="s">
        <v>342</v>
      </c>
      <c r="J3050" t="s">
        <v>232</v>
      </c>
      <c r="K3050" t="s">
        <v>232</v>
      </c>
      <c r="L3050" t="s">
        <v>232</v>
      </c>
      <c r="M3050" t="s">
        <v>232</v>
      </c>
      <c r="N3050" t="s">
        <v>232</v>
      </c>
      <c r="O3050" t="s">
        <v>232</v>
      </c>
      <c r="P3050" t="s">
        <v>232</v>
      </c>
      <c r="Q3050" t="s">
        <v>232</v>
      </c>
      <c r="R3050" t="s">
        <v>232</v>
      </c>
      <c r="S3050" t="s">
        <v>232</v>
      </c>
      <c r="T3050" t="s">
        <v>232</v>
      </c>
      <c r="U3050" t="s">
        <v>232</v>
      </c>
      <c r="V3050" t="s">
        <v>232</v>
      </c>
      <c r="W3050" t="s">
        <v>232</v>
      </c>
      <c r="X3050" t="s">
        <v>232</v>
      </c>
      <c r="Y3050">
        <v>-0.55700000000000005</v>
      </c>
      <c r="Z3050">
        <v>3.9E-2</v>
      </c>
      <c r="AA3050">
        <v>-0.83299999999999996</v>
      </c>
      <c r="AB3050">
        <v>-2.4159999999999999</v>
      </c>
      <c r="AC3050">
        <v>-3.1230000000000002</v>
      </c>
      <c r="AD3050">
        <v>-1.9790000000000001</v>
      </c>
      <c r="AE3050">
        <v>-2.113</v>
      </c>
      <c r="AF3050">
        <v>-1.089</v>
      </c>
      <c r="AG3050">
        <v>-2.6</v>
      </c>
      <c r="AH3050">
        <v>-1.0920000000000001</v>
      </c>
      <c r="AI3050">
        <v>-1.73</v>
      </c>
      <c r="AJ3050">
        <v>-1.9450000000000001</v>
      </c>
      <c r="AK3050">
        <v>-1.4410000000000001</v>
      </c>
      <c r="AL3050">
        <v>-1.615</v>
      </c>
      <c r="AM3050">
        <v>-3.14</v>
      </c>
      <c r="AN3050">
        <v>-3.29</v>
      </c>
      <c r="AO3050">
        <v>-2.7919999999999998</v>
      </c>
      <c r="AP3050">
        <v>-2.3929999999999998</v>
      </c>
      <c r="AQ3050">
        <v>-2.129</v>
      </c>
      <c r="AR3050">
        <v>-1.893</v>
      </c>
      <c r="AS3050">
        <v>-1.4359999999999999</v>
      </c>
      <c r="AT3050">
        <v>-1.085</v>
      </c>
      <c r="AU3050">
        <v>-1.3120000000000001</v>
      </c>
      <c r="AV3050">
        <v>-1.7470000000000001</v>
      </c>
      <c r="AW3050">
        <v>-2.3690000000000002</v>
      </c>
      <c r="AX3050">
        <v>-2.4489999999999998</v>
      </c>
      <c r="AY3050">
        <v>-2.3879999999999999</v>
      </c>
      <c r="AZ3050">
        <v>-2.3170000000000002</v>
      </c>
      <c r="BA3050">
        <v>-2.2549999999999999</v>
      </c>
      <c r="BB3050">
        <v>-2.2349999999999999</v>
      </c>
      <c r="BC3050">
        <v>2017</v>
      </c>
    </row>
    <row r="3051" spans="1:55" x14ac:dyDescent="0.25">
      <c r="A3051">
        <v>258</v>
      </c>
      <c r="B3051" t="s">
        <v>931</v>
      </c>
      <c r="C3051" t="s">
        <v>343</v>
      </c>
      <c r="D3051" t="s">
        <v>932</v>
      </c>
      <c r="E3051" t="s">
        <v>344</v>
      </c>
      <c r="F3051" t="s">
        <v>345</v>
      </c>
      <c r="G3051" t="s">
        <v>229</v>
      </c>
      <c r="H3051" t="s">
        <v>230</v>
      </c>
      <c r="I3051" t="s">
        <v>937</v>
      </c>
      <c r="J3051" t="s">
        <v>232</v>
      </c>
      <c r="K3051" t="s">
        <v>232</v>
      </c>
      <c r="L3051" t="s">
        <v>232</v>
      </c>
      <c r="M3051" t="s">
        <v>232</v>
      </c>
      <c r="N3051" t="s">
        <v>232</v>
      </c>
      <c r="O3051" t="s">
        <v>232</v>
      </c>
      <c r="P3051" t="s">
        <v>232</v>
      </c>
      <c r="Q3051" t="s">
        <v>232</v>
      </c>
      <c r="R3051" t="s">
        <v>232</v>
      </c>
      <c r="S3051" t="s">
        <v>232</v>
      </c>
      <c r="T3051" t="s">
        <v>232</v>
      </c>
      <c r="U3051" t="s">
        <v>232</v>
      </c>
      <c r="V3051" t="s">
        <v>232</v>
      </c>
      <c r="W3051" t="s">
        <v>232</v>
      </c>
      <c r="X3051" t="s">
        <v>232</v>
      </c>
      <c r="Y3051">
        <v>-0.48699999999999999</v>
      </c>
      <c r="Z3051">
        <v>2.8000000000000001E-2</v>
      </c>
      <c r="AA3051">
        <v>-0.86199999999999999</v>
      </c>
      <c r="AB3051">
        <v>-2.9079999999999999</v>
      </c>
      <c r="AC3051">
        <v>-4.1529999999999996</v>
      </c>
      <c r="AD3051">
        <v>-2.9889999999999999</v>
      </c>
      <c r="AE3051">
        <v>-3.702</v>
      </c>
      <c r="AF3051">
        <v>-2.2959999999999998</v>
      </c>
      <c r="AG3051">
        <v>-4.8360000000000003</v>
      </c>
      <c r="AH3051">
        <v>-2.2069999999999999</v>
      </c>
      <c r="AI3051">
        <v>-3.617</v>
      </c>
      <c r="AJ3051">
        <v>-4.7880000000000003</v>
      </c>
      <c r="AK3051">
        <v>-4.8529999999999998</v>
      </c>
      <c r="AL3051">
        <v>-5.7590000000000003</v>
      </c>
      <c r="AM3051">
        <v>-9.8989999999999991</v>
      </c>
      <c r="AN3051">
        <v>-10.367000000000001</v>
      </c>
      <c r="AO3051">
        <v>-8.5839999999999996</v>
      </c>
      <c r="AP3051">
        <v>-9.6329999999999991</v>
      </c>
      <c r="AQ3051">
        <v>-9.24</v>
      </c>
      <c r="AR3051">
        <v>-8.8770000000000007</v>
      </c>
      <c r="AS3051">
        <v>-7.4989999999999997</v>
      </c>
      <c r="AT3051">
        <v>-5.976</v>
      </c>
      <c r="AU3051">
        <v>-7.3760000000000003</v>
      </c>
      <c r="AV3051">
        <v>-10.308</v>
      </c>
      <c r="AW3051">
        <v>-15.302</v>
      </c>
      <c r="AX3051">
        <v>-16.919</v>
      </c>
      <c r="AY3051">
        <v>-17.978000000000002</v>
      </c>
      <c r="AZ3051">
        <v>-18.902000000000001</v>
      </c>
      <c r="BA3051">
        <v>-19.855</v>
      </c>
      <c r="BB3051">
        <v>-21.265999999999998</v>
      </c>
      <c r="BC3051">
        <v>2017</v>
      </c>
    </row>
    <row r="3052" spans="1:55" x14ac:dyDescent="0.25">
      <c r="A3052">
        <v>258</v>
      </c>
      <c r="B3052" t="s">
        <v>931</v>
      </c>
      <c r="C3052" t="s">
        <v>346</v>
      </c>
      <c r="D3052" t="s">
        <v>932</v>
      </c>
      <c r="E3052" t="s">
        <v>344</v>
      </c>
      <c r="F3052" t="s">
        <v>345</v>
      </c>
      <c r="G3052" t="s">
        <v>270</v>
      </c>
      <c r="I3052" t="s">
        <v>397</v>
      </c>
      <c r="J3052" t="s">
        <v>232</v>
      </c>
      <c r="K3052" t="s">
        <v>232</v>
      </c>
      <c r="L3052" t="s">
        <v>232</v>
      </c>
      <c r="M3052" t="s">
        <v>232</v>
      </c>
      <c r="N3052" t="s">
        <v>232</v>
      </c>
      <c r="O3052" t="s">
        <v>232</v>
      </c>
      <c r="P3052" t="s">
        <v>232</v>
      </c>
      <c r="Q3052" t="s">
        <v>232</v>
      </c>
      <c r="R3052" t="s">
        <v>232</v>
      </c>
      <c r="S3052" t="s">
        <v>232</v>
      </c>
      <c r="T3052" t="s">
        <v>232</v>
      </c>
      <c r="U3052" t="s">
        <v>232</v>
      </c>
      <c r="V3052" t="s">
        <v>232</v>
      </c>
      <c r="W3052" t="s">
        <v>232</v>
      </c>
      <c r="X3052" t="s">
        <v>232</v>
      </c>
      <c r="Y3052">
        <v>-0.63400000000000001</v>
      </c>
      <c r="Z3052">
        <v>3.2000000000000001E-2</v>
      </c>
      <c r="AA3052">
        <v>-0.88300000000000001</v>
      </c>
      <c r="AB3052">
        <v>-2.67</v>
      </c>
      <c r="AC3052">
        <v>-3.4350000000000001</v>
      </c>
      <c r="AD3052">
        <v>-2.2360000000000002</v>
      </c>
      <c r="AE3052">
        <v>-2.5099999999999998</v>
      </c>
      <c r="AF3052">
        <v>-1.4139999999999999</v>
      </c>
      <c r="AG3052">
        <v>-2.7069999999999999</v>
      </c>
      <c r="AH3052">
        <v>-1.125</v>
      </c>
      <c r="AI3052">
        <v>-1.679</v>
      </c>
      <c r="AJ3052">
        <v>-2.028</v>
      </c>
      <c r="AK3052">
        <v>-1.879</v>
      </c>
      <c r="AL3052">
        <v>-2.0430000000000001</v>
      </c>
      <c r="AM3052">
        <v>-3.2269999999999999</v>
      </c>
      <c r="AN3052">
        <v>-3.1120000000000001</v>
      </c>
      <c r="AO3052">
        <v>-2.3780000000000001</v>
      </c>
      <c r="AP3052">
        <v>-2.468</v>
      </c>
      <c r="AQ3052">
        <v>-2.1920000000000002</v>
      </c>
      <c r="AR3052">
        <v>-1.9530000000000001</v>
      </c>
      <c r="AS3052">
        <v>-1.5309999999999999</v>
      </c>
      <c r="AT3052">
        <v>-1.1319999999999999</v>
      </c>
      <c r="AU3052">
        <v>-1.298</v>
      </c>
      <c r="AV3052">
        <v>-1.6850000000000001</v>
      </c>
      <c r="AW3052">
        <v>-2.3260000000000001</v>
      </c>
      <c r="AX3052">
        <v>-2.3929999999999998</v>
      </c>
      <c r="AY3052">
        <v>-2.371</v>
      </c>
      <c r="AZ3052">
        <v>-2.3279999999999998</v>
      </c>
      <c r="BA3052">
        <v>-2.29</v>
      </c>
      <c r="BB3052">
        <v>-2.3039999999999998</v>
      </c>
      <c r="BC3052">
        <v>2017</v>
      </c>
    </row>
    <row r="3053" spans="1:55" x14ac:dyDescent="0.25">
      <c r="A3053">
        <v>258</v>
      </c>
      <c r="B3053" t="s">
        <v>931</v>
      </c>
      <c r="C3053" t="s">
        <v>347</v>
      </c>
      <c r="D3053" t="s">
        <v>932</v>
      </c>
      <c r="E3053" t="s">
        <v>348</v>
      </c>
      <c r="F3053" t="s">
        <v>349</v>
      </c>
      <c r="G3053" t="s">
        <v>229</v>
      </c>
      <c r="H3053" t="s">
        <v>230</v>
      </c>
      <c r="I3053" t="s">
        <v>937</v>
      </c>
      <c r="J3053" t="s">
        <v>232</v>
      </c>
      <c r="K3053" t="s">
        <v>232</v>
      </c>
      <c r="L3053" t="s">
        <v>232</v>
      </c>
      <c r="M3053" t="s">
        <v>232</v>
      </c>
      <c r="N3053" t="s">
        <v>232</v>
      </c>
      <c r="O3053" t="s">
        <v>232</v>
      </c>
      <c r="P3053" t="s">
        <v>232</v>
      </c>
      <c r="Q3053" t="s">
        <v>232</v>
      </c>
      <c r="R3053" t="s">
        <v>232</v>
      </c>
      <c r="S3053" t="s">
        <v>232</v>
      </c>
      <c r="T3053" t="s">
        <v>232</v>
      </c>
      <c r="U3053" t="s">
        <v>232</v>
      </c>
      <c r="V3053" t="s">
        <v>232</v>
      </c>
      <c r="W3053" t="s">
        <v>232</v>
      </c>
      <c r="X3053" t="s">
        <v>232</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-4.8810000000000002</v>
      </c>
      <c r="AP3053">
        <v>-3.423</v>
      </c>
      <c r="AQ3053">
        <v>-2.4409999999999998</v>
      </c>
      <c r="AR3053">
        <v>-2.0110000000000001</v>
      </c>
      <c r="AS3053">
        <v>0.60899999999999999</v>
      </c>
      <c r="AT3053">
        <v>2.0609999999999999</v>
      </c>
      <c r="AU3053">
        <v>0.71499999999999997</v>
      </c>
      <c r="AV3053">
        <v>-1.8919999999999999</v>
      </c>
      <c r="AW3053">
        <v>-5.7569999999999997</v>
      </c>
      <c r="AX3053">
        <v>-6.3559999999999999</v>
      </c>
      <c r="AY3053">
        <v>-5.9</v>
      </c>
      <c r="AZ3053">
        <v>-5.4059999999999997</v>
      </c>
      <c r="BA3053">
        <v>-4.6760000000000002</v>
      </c>
      <c r="BB3053">
        <v>-3.988</v>
      </c>
      <c r="BC3053">
        <v>2017</v>
      </c>
    </row>
    <row r="3054" spans="1:55" x14ac:dyDescent="0.25">
      <c r="A3054">
        <v>258</v>
      </c>
      <c r="B3054" t="s">
        <v>931</v>
      </c>
      <c r="C3054" t="s">
        <v>350</v>
      </c>
      <c r="D3054" t="s">
        <v>932</v>
      </c>
      <c r="E3054" t="s">
        <v>348</v>
      </c>
      <c r="F3054" t="s">
        <v>349</v>
      </c>
      <c r="G3054" t="s">
        <v>282</v>
      </c>
      <c r="I3054" t="s">
        <v>351</v>
      </c>
      <c r="J3054" t="s">
        <v>232</v>
      </c>
      <c r="K3054" t="s">
        <v>232</v>
      </c>
      <c r="L3054" t="s">
        <v>232</v>
      </c>
      <c r="M3054" t="s">
        <v>232</v>
      </c>
      <c r="N3054" t="s">
        <v>232</v>
      </c>
      <c r="O3054" t="s">
        <v>232</v>
      </c>
      <c r="P3054" t="s">
        <v>232</v>
      </c>
      <c r="Q3054" t="s">
        <v>232</v>
      </c>
      <c r="R3054" t="s">
        <v>232</v>
      </c>
      <c r="S3054" t="s">
        <v>232</v>
      </c>
      <c r="T3054" t="s">
        <v>232</v>
      </c>
      <c r="U3054" t="s">
        <v>232</v>
      </c>
      <c r="V3054" t="s">
        <v>232</v>
      </c>
      <c r="W3054" t="s">
        <v>232</v>
      </c>
      <c r="X3054" t="s">
        <v>232</v>
      </c>
      <c r="Y3054">
        <v>0.56000000000000005</v>
      </c>
      <c r="Z3054">
        <v>1.27</v>
      </c>
      <c r="AA3054">
        <v>-1E-3</v>
      </c>
      <c r="AB3054">
        <v>-1.2</v>
      </c>
      <c r="AC3054">
        <v>-1.6539999999999999</v>
      </c>
      <c r="AD3054">
        <v>-0.60699999999999998</v>
      </c>
      <c r="AE3054">
        <v>-0.55500000000000005</v>
      </c>
      <c r="AF3054">
        <v>0.308</v>
      </c>
      <c r="AG3054">
        <v>-1.298</v>
      </c>
      <c r="AH3054">
        <v>0.27400000000000002</v>
      </c>
      <c r="AI3054">
        <v>-0.32300000000000001</v>
      </c>
      <c r="AJ3054">
        <v>-0.56100000000000005</v>
      </c>
      <c r="AK3054">
        <v>4.5999999999999999E-2</v>
      </c>
      <c r="AL3054">
        <v>-0.254</v>
      </c>
      <c r="AM3054">
        <v>-1.72</v>
      </c>
      <c r="AN3054">
        <v>-1.8069999999999999</v>
      </c>
      <c r="AO3054">
        <v>-1.3160000000000001</v>
      </c>
      <c r="AP3054">
        <v>-0.86699999999999999</v>
      </c>
      <c r="AQ3054">
        <v>-0.57699999999999996</v>
      </c>
      <c r="AR3054">
        <v>-0.443</v>
      </c>
      <c r="AS3054">
        <v>0.125</v>
      </c>
      <c r="AT3054">
        <v>0.39500000000000002</v>
      </c>
      <c r="AU3054">
        <v>0.129</v>
      </c>
      <c r="AV3054">
        <v>-0.31900000000000001</v>
      </c>
      <c r="AW3054">
        <v>-0.89700000000000002</v>
      </c>
      <c r="AX3054">
        <v>-0.91600000000000004</v>
      </c>
      <c r="AY3054">
        <v>-0.78600000000000003</v>
      </c>
      <c r="AZ3054">
        <v>-0.66600000000000004</v>
      </c>
      <c r="BA3054">
        <v>-0.53300000000000003</v>
      </c>
      <c r="BB3054">
        <v>-0.41899999999999998</v>
      </c>
      <c r="BC3054">
        <v>2017</v>
      </c>
    </row>
    <row r="3055" spans="1:55" x14ac:dyDescent="0.25">
      <c r="A3055">
        <v>258</v>
      </c>
      <c r="B3055" t="s">
        <v>931</v>
      </c>
      <c r="C3055" t="s">
        <v>352</v>
      </c>
      <c r="D3055" t="s">
        <v>932</v>
      </c>
      <c r="E3055" t="s">
        <v>353</v>
      </c>
      <c r="F3055" t="s">
        <v>354</v>
      </c>
      <c r="G3055" t="s">
        <v>229</v>
      </c>
      <c r="H3055" t="s">
        <v>230</v>
      </c>
    </row>
    <row r="3056" spans="1:55" x14ac:dyDescent="0.25">
      <c r="A3056">
        <v>258</v>
      </c>
      <c r="B3056" t="s">
        <v>931</v>
      </c>
      <c r="C3056" t="s">
        <v>355</v>
      </c>
      <c r="D3056" t="s">
        <v>932</v>
      </c>
      <c r="E3056" t="s">
        <v>353</v>
      </c>
      <c r="F3056" t="s">
        <v>354</v>
      </c>
      <c r="G3056" t="s">
        <v>282</v>
      </c>
    </row>
    <row r="3057" spans="1:55" x14ac:dyDescent="0.25">
      <c r="A3057">
        <v>258</v>
      </c>
      <c r="B3057" t="s">
        <v>931</v>
      </c>
      <c r="C3057" t="s">
        <v>356</v>
      </c>
      <c r="D3057" t="s">
        <v>932</v>
      </c>
      <c r="E3057" t="s">
        <v>357</v>
      </c>
      <c r="F3057" t="s">
        <v>358</v>
      </c>
      <c r="G3057" t="s">
        <v>229</v>
      </c>
      <c r="H3057" t="s">
        <v>230</v>
      </c>
      <c r="I3057" t="s">
        <v>937</v>
      </c>
      <c r="J3057" t="s">
        <v>232</v>
      </c>
      <c r="K3057" t="s">
        <v>232</v>
      </c>
      <c r="L3057" t="s">
        <v>232</v>
      </c>
      <c r="M3057" t="s">
        <v>232</v>
      </c>
      <c r="N3057" t="s">
        <v>232</v>
      </c>
      <c r="O3057" t="s">
        <v>232</v>
      </c>
      <c r="P3057" t="s">
        <v>232</v>
      </c>
      <c r="Q3057" t="s">
        <v>232</v>
      </c>
      <c r="R3057" t="s">
        <v>232</v>
      </c>
      <c r="S3057" t="s">
        <v>232</v>
      </c>
      <c r="T3057" t="s">
        <v>232</v>
      </c>
      <c r="U3057" t="s">
        <v>232</v>
      </c>
      <c r="V3057" t="s">
        <v>232</v>
      </c>
      <c r="W3057" t="s">
        <v>232</v>
      </c>
      <c r="X3057" t="s">
        <v>232</v>
      </c>
      <c r="Y3057" t="s">
        <v>232</v>
      </c>
      <c r="Z3057" t="s">
        <v>232</v>
      </c>
      <c r="AA3057" t="s">
        <v>232</v>
      </c>
      <c r="AB3057" t="s">
        <v>232</v>
      </c>
      <c r="AC3057" t="s">
        <v>232</v>
      </c>
      <c r="AD3057">
        <v>25.370999999999999</v>
      </c>
      <c r="AE3057">
        <v>29.670999999999999</v>
      </c>
      <c r="AF3057">
        <v>29.82</v>
      </c>
      <c r="AG3057">
        <v>36.360999999999997</v>
      </c>
      <c r="AH3057">
        <v>40.801000000000002</v>
      </c>
      <c r="AI3057">
        <v>43.119</v>
      </c>
      <c r="AJ3057">
        <v>49.761000000000003</v>
      </c>
      <c r="AK3057">
        <v>55.857999999999997</v>
      </c>
      <c r="AL3057">
        <v>59.548000000000002</v>
      </c>
      <c r="AM3057">
        <v>70.578999999999994</v>
      </c>
      <c r="AN3057">
        <v>80.299000000000007</v>
      </c>
      <c r="AO3057">
        <v>87.802999999999997</v>
      </c>
      <c r="AP3057">
        <v>96.027000000000001</v>
      </c>
      <c r="AQ3057">
        <v>104.164</v>
      </c>
      <c r="AR3057">
        <v>110.258</v>
      </c>
      <c r="AS3057">
        <v>118.15600000000001</v>
      </c>
      <c r="AT3057">
        <v>127.93</v>
      </c>
      <c r="AU3057">
        <v>137.33000000000001</v>
      </c>
      <c r="AV3057">
        <v>145.34</v>
      </c>
      <c r="AW3057">
        <v>158.904</v>
      </c>
      <c r="AX3057">
        <v>175.33600000000001</v>
      </c>
      <c r="AY3057">
        <v>190.34399999999999</v>
      </c>
      <c r="AZ3057">
        <v>209.89</v>
      </c>
      <c r="BA3057">
        <v>230.578</v>
      </c>
      <c r="BB3057">
        <v>251.72</v>
      </c>
      <c r="BC3057">
        <v>2017</v>
      </c>
    </row>
    <row r="3058" spans="1:55" x14ac:dyDescent="0.25">
      <c r="A3058">
        <v>258</v>
      </c>
      <c r="B3058" t="s">
        <v>931</v>
      </c>
      <c r="C3058" t="s">
        <v>359</v>
      </c>
      <c r="D3058" t="s">
        <v>932</v>
      </c>
      <c r="E3058" t="s">
        <v>357</v>
      </c>
      <c r="F3058" t="s">
        <v>358</v>
      </c>
      <c r="G3058" t="s">
        <v>282</v>
      </c>
      <c r="I3058" t="s">
        <v>360</v>
      </c>
      <c r="J3058" t="s">
        <v>232</v>
      </c>
      <c r="K3058" t="s">
        <v>232</v>
      </c>
      <c r="L3058" t="s">
        <v>232</v>
      </c>
      <c r="M3058" t="s">
        <v>232</v>
      </c>
      <c r="N3058" t="s">
        <v>232</v>
      </c>
      <c r="O3058" t="s">
        <v>232</v>
      </c>
      <c r="P3058" t="s">
        <v>232</v>
      </c>
      <c r="Q3058" t="s">
        <v>232</v>
      </c>
      <c r="R3058" t="s">
        <v>232</v>
      </c>
      <c r="S3058" t="s">
        <v>232</v>
      </c>
      <c r="T3058" t="s">
        <v>232</v>
      </c>
      <c r="U3058" t="s">
        <v>232</v>
      </c>
      <c r="V3058" t="s">
        <v>232</v>
      </c>
      <c r="W3058" t="s">
        <v>232</v>
      </c>
      <c r="X3058" t="s">
        <v>232</v>
      </c>
      <c r="Y3058" t="s">
        <v>232</v>
      </c>
      <c r="Z3058" t="s">
        <v>232</v>
      </c>
      <c r="AA3058" t="s">
        <v>232</v>
      </c>
      <c r="AB3058" t="s">
        <v>232</v>
      </c>
      <c r="AC3058" t="s">
        <v>232</v>
      </c>
      <c r="AD3058">
        <v>19.015000000000001</v>
      </c>
      <c r="AE3058">
        <v>20.187000000000001</v>
      </c>
      <c r="AF3058">
        <v>18.350000000000001</v>
      </c>
      <c r="AG3058">
        <v>20.891999999999999</v>
      </c>
      <c r="AH3058">
        <v>21.425000000000001</v>
      </c>
      <c r="AI3058">
        <v>20.757000000000001</v>
      </c>
      <c r="AJ3058">
        <v>21.651</v>
      </c>
      <c r="AK3058">
        <v>21.338999999999999</v>
      </c>
      <c r="AL3058">
        <v>20.126000000000001</v>
      </c>
      <c r="AM3058">
        <v>22.917999999999999</v>
      </c>
      <c r="AN3058">
        <v>24.106999999999999</v>
      </c>
      <c r="AO3058">
        <v>23.666</v>
      </c>
      <c r="AP3058">
        <v>24.327999999999999</v>
      </c>
      <c r="AQ3058">
        <v>24.619</v>
      </c>
      <c r="AR3058">
        <v>24.283000000000001</v>
      </c>
      <c r="AS3058">
        <v>24.206</v>
      </c>
      <c r="AT3058">
        <v>24.515000000000001</v>
      </c>
      <c r="AU3058">
        <v>24.715</v>
      </c>
      <c r="AV3058">
        <v>24.474</v>
      </c>
      <c r="AW3058">
        <v>24.759</v>
      </c>
      <c r="AX3058">
        <v>25.279</v>
      </c>
      <c r="AY3058">
        <v>25.361999999999998</v>
      </c>
      <c r="AZ3058">
        <v>25.873999999999999</v>
      </c>
      <c r="BA3058">
        <v>26.257999999999999</v>
      </c>
      <c r="BB3058">
        <v>26.454000000000001</v>
      </c>
      <c r="BC3058">
        <v>2017</v>
      </c>
    </row>
    <row r="3059" spans="1:55" x14ac:dyDescent="0.25">
      <c r="A3059">
        <v>258</v>
      </c>
      <c r="B3059" t="s">
        <v>931</v>
      </c>
      <c r="C3059" t="s">
        <v>361</v>
      </c>
      <c r="D3059" t="s">
        <v>932</v>
      </c>
      <c r="E3059" t="s">
        <v>362</v>
      </c>
      <c r="F3059" t="s">
        <v>363</v>
      </c>
      <c r="G3059" t="s">
        <v>229</v>
      </c>
      <c r="H3059" t="s">
        <v>230</v>
      </c>
      <c r="I3059" t="s">
        <v>937</v>
      </c>
      <c r="J3059">
        <v>7.319</v>
      </c>
      <c r="K3059">
        <v>7.9950000000000001</v>
      </c>
      <c r="L3059">
        <v>8.0980000000000008</v>
      </c>
      <c r="M3059">
        <v>8.4060000000000006</v>
      </c>
      <c r="N3059">
        <v>8.7959999999999994</v>
      </c>
      <c r="O3059">
        <v>10.385</v>
      </c>
      <c r="P3059">
        <v>14.711</v>
      </c>
      <c r="Q3059">
        <v>16.451000000000001</v>
      </c>
      <c r="R3059">
        <v>19.082999999999998</v>
      </c>
      <c r="S3059">
        <v>22</v>
      </c>
      <c r="T3059">
        <v>31.875</v>
      </c>
      <c r="U3059">
        <v>43.686999999999998</v>
      </c>
      <c r="V3059">
        <v>49.767000000000003</v>
      </c>
      <c r="W3059">
        <v>58.954999999999998</v>
      </c>
      <c r="X3059">
        <v>68.180999999999997</v>
      </c>
      <c r="Y3059">
        <v>77.361999999999995</v>
      </c>
      <c r="Z3059">
        <v>86.602999999999994</v>
      </c>
      <c r="AA3059">
        <v>97.643000000000001</v>
      </c>
      <c r="AB3059">
        <v>111.82299999999999</v>
      </c>
      <c r="AC3059">
        <v>121.79600000000001</v>
      </c>
      <c r="AD3059">
        <v>133.42699999999999</v>
      </c>
      <c r="AE3059">
        <v>146.97800000000001</v>
      </c>
      <c r="AF3059">
        <v>162.50700000000001</v>
      </c>
      <c r="AG3059">
        <v>174.04400000000001</v>
      </c>
      <c r="AH3059">
        <v>190.44</v>
      </c>
      <c r="AI3059">
        <v>207.72900000000001</v>
      </c>
      <c r="AJ3059">
        <v>229.83600000000001</v>
      </c>
      <c r="AK3059">
        <v>261.76</v>
      </c>
      <c r="AL3059">
        <v>295.87200000000001</v>
      </c>
      <c r="AM3059">
        <v>307.96699999999998</v>
      </c>
      <c r="AN3059">
        <v>333.09300000000002</v>
      </c>
      <c r="AO3059">
        <v>371.012</v>
      </c>
      <c r="AP3059">
        <v>394.72300000000001</v>
      </c>
      <c r="AQ3059">
        <v>423.09800000000001</v>
      </c>
      <c r="AR3059">
        <v>454.053</v>
      </c>
      <c r="AS3059">
        <v>488.12799999999999</v>
      </c>
      <c r="AT3059">
        <v>521.83699999999999</v>
      </c>
      <c r="AU3059">
        <v>555.649</v>
      </c>
      <c r="AV3059">
        <v>593.85299999999995</v>
      </c>
      <c r="AW3059">
        <v>641.80999999999995</v>
      </c>
      <c r="AX3059">
        <v>693.61699999999996</v>
      </c>
      <c r="AY3059">
        <v>750.51599999999996</v>
      </c>
      <c r="AZ3059">
        <v>811.19500000000005</v>
      </c>
      <c r="BA3059">
        <v>878.11800000000005</v>
      </c>
      <c r="BB3059">
        <v>951.54499999999996</v>
      </c>
      <c r="BC3059">
        <v>2017</v>
      </c>
    </row>
    <row r="3060" spans="1:55" x14ac:dyDescent="0.25">
      <c r="A3060">
        <v>258</v>
      </c>
      <c r="B3060" t="s">
        <v>931</v>
      </c>
      <c r="C3060" t="s">
        <v>364</v>
      </c>
      <c r="D3060" t="s">
        <v>932</v>
      </c>
      <c r="E3060" t="s">
        <v>365</v>
      </c>
      <c r="F3060" t="s">
        <v>366</v>
      </c>
      <c r="G3060" t="s">
        <v>242</v>
      </c>
      <c r="H3060" t="s">
        <v>230</v>
      </c>
      <c r="I3060" t="s">
        <v>938</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-1.4139999999999999</v>
      </c>
      <c r="AM3060">
        <v>0.27300000000000002</v>
      </c>
      <c r="AN3060">
        <v>-0.56299999999999994</v>
      </c>
      <c r="AO3060">
        <v>-1.599</v>
      </c>
      <c r="AP3060">
        <v>-1.31</v>
      </c>
      <c r="AQ3060">
        <v>-1.351</v>
      </c>
      <c r="AR3060">
        <v>-1.23</v>
      </c>
      <c r="AS3060">
        <v>-9.6000000000000002E-2</v>
      </c>
      <c r="AT3060">
        <v>1.0229999999999999</v>
      </c>
      <c r="AU3060">
        <v>1.1890000000000001</v>
      </c>
      <c r="AV3060">
        <v>0.26500000000000001</v>
      </c>
      <c r="AW3060">
        <v>-0.26300000000000001</v>
      </c>
      <c r="AX3060">
        <v>-0.52400000000000002</v>
      </c>
      <c r="AY3060">
        <v>-0.79100000000000004</v>
      </c>
      <c r="AZ3060">
        <v>-1.1519999999999999</v>
      </c>
      <c r="BA3060">
        <v>-1.6970000000000001</v>
      </c>
      <c r="BB3060">
        <v>-2.2650000000000001</v>
      </c>
      <c r="BC3060">
        <v>2017</v>
      </c>
    </row>
    <row r="3061" spans="1:55" x14ac:dyDescent="0.25">
      <c r="A3061">
        <v>258</v>
      </c>
      <c r="B3061" t="s">
        <v>931</v>
      </c>
      <c r="C3061" t="s">
        <v>368</v>
      </c>
      <c r="D3061" t="s">
        <v>932</v>
      </c>
      <c r="E3061" t="s">
        <v>365</v>
      </c>
      <c r="F3061" t="s">
        <v>366</v>
      </c>
      <c r="G3061" t="s">
        <v>282</v>
      </c>
      <c r="I3061" t="s">
        <v>369</v>
      </c>
      <c r="J3061">
        <v>-2.2309999999999999</v>
      </c>
      <c r="K3061">
        <v>-7.1630000000000003</v>
      </c>
      <c r="L3061">
        <v>-4.9290000000000003</v>
      </c>
      <c r="M3061">
        <v>-2.6640000000000001</v>
      </c>
      <c r="N3061">
        <v>-4.29</v>
      </c>
      <c r="O3061">
        <v>-2.3719999999999999</v>
      </c>
      <c r="P3061">
        <v>-0.313</v>
      </c>
      <c r="Q3061">
        <v>-6.8049999999999997</v>
      </c>
      <c r="R3061">
        <v>-5.8789999999999996</v>
      </c>
      <c r="S3061">
        <v>-4.5220000000000002</v>
      </c>
      <c r="T3061">
        <v>-2.996</v>
      </c>
      <c r="U3061">
        <v>-2.1150000000000002</v>
      </c>
      <c r="V3061">
        <v>-7.3339999999999996</v>
      </c>
      <c r="W3061">
        <v>-6.7069999999999999</v>
      </c>
      <c r="X3061">
        <v>-5.2750000000000004</v>
      </c>
      <c r="Y3061">
        <v>-4.2960000000000003</v>
      </c>
      <c r="Z3061">
        <v>-3.1760000000000002</v>
      </c>
      <c r="AA3061">
        <v>-3.9340000000000002</v>
      </c>
      <c r="AB3061">
        <v>-5.9420000000000002</v>
      </c>
      <c r="AC3061">
        <v>-6.2210000000000001</v>
      </c>
      <c r="AD3061">
        <v>-6.1070000000000002</v>
      </c>
      <c r="AE3061">
        <v>-6.4770000000000003</v>
      </c>
      <c r="AF3061">
        <v>-6.0720000000000001</v>
      </c>
      <c r="AG3061">
        <v>-4.6520000000000001</v>
      </c>
      <c r="AH3061">
        <v>-4.859</v>
      </c>
      <c r="AI3061">
        <v>-4.5590000000000002</v>
      </c>
      <c r="AJ3061">
        <v>-5.0410000000000004</v>
      </c>
      <c r="AK3061">
        <v>-5.2350000000000003</v>
      </c>
      <c r="AL3061">
        <v>-3.613</v>
      </c>
      <c r="AM3061">
        <v>0.72299999999999998</v>
      </c>
      <c r="AN3061">
        <v>-1.363</v>
      </c>
      <c r="AO3061">
        <v>-3.355</v>
      </c>
      <c r="AP3061">
        <v>-2.5990000000000002</v>
      </c>
      <c r="AQ3061">
        <v>-2.5089999999999999</v>
      </c>
      <c r="AR3061">
        <v>-2.0939999999999999</v>
      </c>
      <c r="AS3061">
        <v>-0.151</v>
      </c>
      <c r="AT3061">
        <v>1.49</v>
      </c>
      <c r="AU3061">
        <v>1.5720000000000001</v>
      </c>
      <c r="AV3061">
        <v>0.33600000000000002</v>
      </c>
      <c r="AW3061">
        <v>-0.32</v>
      </c>
      <c r="AX3061">
        <v>-0.59799999999999998</v>
      </c>
      <c r="AY3061">
        <v>-0.84599999999999997</v>
      </c>
      <c r="AZ3061">
        <v>-1.157</v>
      </c>
      <c r="BA3061">
        <v>-1.599</v>
      </c>
      <c r="BB3061">
        <v>-1.97</v>
      </c>
      <c r="BC3061">
        <v>2017</v>
      </c>
    </row>
    <row r="3062" spans="1:55" x14ac:dyDescent="0.25">
      <c r="A3062">
        <v>656</v>
      </c>
      <c r="B3062" t="s">
        <v>939</v>
      </c>
      <c r="C3062" t="s">
        <v>225</v>
      </c>
      <c r="D3062" t="s">
        <v>940</v>
      </c>
      <c r="E3062" t="s">
        <v>227</v>
      </c>
      <c r="F3062" t="s">
        <v>228</v>
      </c>
      <c r="G3062" t="s">
        <v>229</v>
      </c>
      <c r="H3062" t="s">
        <v>230</v>
      </c>
      <c r="I3062" t="s">
        <v>941</v>
      </c>
      <c r="J3062" s="52">
        <v>14522.28</v>
      </c>
      <c r="K3062" s="52">
        <v>14610.83</v>
      </c>
      <c r="L3062" s="52">
        <v>14873.82</v>
      </c>
      <c r="M3062" s="52">
        <v>15067.18</v>
      </c>
      <c r="N3062" s="52">
        <v>15278.13</v>
      </c>
      <c r="O3062" s="52">
        <v>16042.02</v>
      </c>
      <c r="P3062" s="52">
        <v>16541.580000000002</v>
      </c>
      <c r="Q3062" s="52">
        <v>17087.439999999999</v>
      </c>
      <c r="R3062" s="52">
        <v>18165.330000000002</v>
      </c>
      <c r="S3062" s="52">
        <v>18892.580000000002</v>
      </c>
      <c r="T3062" s="52">
        <v>19709.5</v>
      </c>
      <c r="U3062" s="52">
        <v>20201.560000000001</v>
      </c>
      <c r="V3062" s="52">
        <v>20862.66</v>
      </c>
      <c r="W3062" s="52">
        <v>21915.91</v>
      </c>
      <c r="X3062" s="52">
        <v>22792.69</v>
      </c>
      <c r="Y3062" s="52">
        <v>23859.4</v>
      </c>
      <c r="Z3062" s="52">
        <v>24923.9</v>
      </c>
      <c r="AA3062" s="52">
        <v>26215.360000000001</v>
      </c>
      <c r="AB3062" s="52">
        <v>27170.68</v>
      </c>
      <c r="AC3062" s="52">
        <v>28206.43</v>
      </c>
      <c r="AD3062" s="52">
        <v>28912.45</v>
      </c>
      <c r="AE3062" s="52">
        <v>29970.17</v>
      </c>
      <c r="AF3062" s="52">
        <v>31518.01</v>
      </c>
      <c r="AG3062" s="52">
        <v>31911.55</v>
      </c>
      <c r="AH3062" s="52">
        <v>32658.31</v>
      </c>
      <c r="AI3062" s="52">
        <v>33637.17</v>
      </c>
      <c r="AJ3062" s="52">
        <v>34477</v>
      </c>
      <c r="AK3062" s="52">
        <v>36722</v>
      </c>
      <c r="AL3062" s="52">
        <v>38243</v>
      </c>
      <c r="AM3062" s="52">
        <v>37655</v>
      </c>
      <c r="AN3062" s="52">
        <v>39243.5</v>
      </c>
      <c r="AO3062" s="52">
        <v>41446.6</v>
      </c>
      <c r="AP3062" s="52">
        <v>43898.3</v>
      </c>
      <c r="AQ3062" s="52">
        <v>45625.1</v>
      </c>
      <c r="AR3062" s="52">
        <v>47317</v>
      </c>
      <c r="AS3062" s="52">
        <v>49121</v>
      </c>
      <c r="AT3062" s="52">
        <v>54258</v>
      </c>
      <c r="AU3062" s="52">
        <v>59611.37</v>
      </c>
      <c r="AV3062" s="52">
        <v>63061</v>
      </c>
      <c r="AW3062" s="52">
        <v>66793.929999999993</v>
      </c>
      <c r="AX3062" s="52">
        <v>70824.31</v>
      </c>
      <c r="AY3062" s="52">
        <v>75073.440000000002</v>
      </c>
      <c r="AZ3062" s="52">
        <v>79055.73</v>
      </c>
      <c r="BA3062" s="52">
        <v>83006.44</v>
      </c>
      <c r="BB3062" s="52">
        <v>87121.04</v>
      </c>
      <c r="BC3062">
        <v>2016</v>
      </c>
    </row>
    <row r="3063" spans="1:55" x14ac:dyDescent="0.25">
      <c r="A3063">
        <v>656</v>
      </c>
      <c r="B3063" t="s">
        <v>939</v>
      </c>
      <c r="C3063" t="s">
        <v>233</v>
      </c>
      <c r="D3063" t="s">
        <v>940</v>
      </c>
      <c r="E3063" t="s">
        <v>227</v>
      </c>
      <c r="F3063" t="s">
        <v>234</v>
      </c>
      <c r="G3063" t="s">
        <v>235</v>
      </c>
      <c r="I3063" t="s">
        <v>236</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10.458</v>
      </c>
      <c r="AU3063">
        <v>9.8670000000000009</v>
      </c>
      <c r="AV3063">
        <v>5.7869999999999999</v>
      </c>
      <c r="AW3063">
        <v>5.92</v>
      </c>
      <c r="AX3063">
        <v>6.0339999999999998</v>
      </c>
      <c r="AY3063">
        <v>6</v>
      </c>
      <c r="AZ3063">
        <v>5.3049999999999997</v>
      </c>
      <c r="BA3063">
        <v>4.9969999999999999</v>
      </c>
      <c r="BB3063">
        <v>4.9569999999999999</v>
      </c>
      <c r="BC3063">
        <v>2016</v>
      </c>
    </row>
    <row r="3064" spans="1:55" x14ac:dyDescent="0.25">
      <c r="A3064">
        <v>656</v>
      </c>
      <c r="B3064" t="s">
        <v>939</v>
      </c>
      <c r="C3064" t="s">
        <v>237</v>
      </c>
      <c r="D3064" t="s">
        <v>940</v>
      </c>
      <c r="E3064" t="s">
        <v>238</v>
      </c>
      <c r="F3064" t="s">
        <v>239</v>
      </c>
      <c r="G3064" t="s">
        <v>229</v>
      </c>
      <c r="H3064" t="s">
        <v>230</v>
      </c>
      <c r="I3064" t="s">
        <v>941</v>
      </c>
      <c r="J3064">
        <v>176.41900000000001</v>
      </c>
      <c r="K3064">
        <v>192.82599999999999</v>
      </c>
      <c r="L3064">
        <v>254.53</v>
      </c>
      <c r="M3064">
        <v>333.435</v>
      </c>
      <c r="N3064">
        <v>423.46300000000002</v>
      </c>
      <c r="O3064">
        <v>529.11599999999999</v>
      </c>
      <c r="P3064">
        <v>925.66</v>
      </c>
      <c r="Q3064" s="52">
        <v>1216.8699999999999</v>
      </c>
      <c r="R3064" s="52">
        <v>1573.75</v>
      </c>
      <c r="S3064" s="52">
        <v>2002</v>
      </c>
      <c r="T3064" s="52">
        <v>2449.46</v>
      </c>
      <c r="U3064" s="52">
        <v>3162.42</v>
      </c>
      <c r="V3064" s="52">
        <v>4122.18</v>
      </c>
      <c r="W3064" s="52">
        <v>4359.28</v>
      </c>
      <c r="X3064" s="52">
        <v>4597.07</v>
      </c>
      <c r="Y3064" s="52">
        <v>5095.08</v>
      </c>
      <c r="Z3064" s="52">
        <v>5337.24</v>
      </c>
      <c r="AA3064" s="52">
        <v>5708.6</v>
      </c>
      <c r="AB3064" s="52">
        <v>6187.29</v>
      </c>
      <c r="AC3064" s="52">
        <v>6656.55</v>
      </c>
      <c r="AD3064" s="52">
        <v>7055.3</v>
      </c>
      <c r="AE3064" s="52">
        <v>7424.09</v>
      </c>
      <c r="AF3064" s="52">
        <v>7947.46</v>
      </c>
      <c r="AG3064" s="52">
        <v>9446.3700000000008</v>
      </c>
      <c r="AH3064" s="52">
        <v>11246.36</v>
      </c>
      <c r="AI3064" s="52">
        <v>16422.580000000002</v>
      </c>
      <c r="AJ3064" s="52">
        <v>21728</v>
      </c>
      <c r="AK3064" s="52">
        <v>26369</v>
      </c>
      <c r="AL3064" s="52">
        <v>32046</v>
      </c>
      <c r="AM3064" s="52">
        <v>32248</v>
      </c>
      <c r="AN3064" s="52">
        <v>39289.699999999997</v>
      </c>
      <c r="AO3064" s="52">
        <v>45176</v>
      </c>
      <c r="AP3064" s="52">
        <v>51605.04</v>
      </c>
      <c r="AQ3064" s="52">
        <v>57865</v>
      </c>
      <c r="AR3064" s="52">
        <v>61663.6</v>
      </c>
      <c r="AS3064" s="52">
        <v>65829</v>
      </c>
      <c r="AT3064" s="52">
        <v>77899</v>
      </c>
      <c r="AU3064" s="52">
        <v>94523.72</v>
      </c>
      <c r="AV3064" s="52">
        <v>109691.32</v>
      </c>
      <c r="AW3064" s="52">
        <v>126356.07</v>
      </c>
      <c r="AX3064" s="52">
        <v>144859.69</v>
      </c>
      <c r="AY3064" s="52">
        <v>165893.29999999999</v>
      </c>
      <c r="AZ3064" s="52">
        <v>188498.47</v>
      </c>
      <c r="BA3064" s="52">
        <v>213327.16</v>
      </c>
      <c r="BB3064" s="52">
        <v>241329.61</v>
      </c>
      <c r="BC3064">
        <v>2016</v>
      </c>
    </row>
    <row r="3065" spans="1:55" x14ac:dyDescent="0.25">
      <c r="A3065">
        <v>656</v>
      </c>
      <c r="B3065" t="s">
        <v>939</v>
      </c>
      <c r="C3065" t="s">
        <v>240</v>
      </c>
      <c r="D3065" t="s">
        <v>940</v>
      </c>
      <c r="E3065" t="s">
        <v>238</v>
      </c>
      <c r="F3065" t="s">
        <v>241</v>
      </c>
      <c r="G3065" t="s">
        <v>242</v>
      </c>
      <c r="H3065" t="s">
        <v>230</v>
      </c>
      <c r="I3065" t="s">
        <v>243</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6.8659999999999997</v>
      </c>
      <c r="AO3065">
        <v>6.0339999999999998</v>
      </c>
      <c r="AP3065">
        <v>7.3040000000000003</v>
      </c>
      <c r="AQ3065">
        <v>8.3740000000000006</v>
      </c>
      <c r="AR3065">
        <v>8.7899999999999991</v>
      </c>
      <c r="AS3065">
        <v>8.7899999999999991</v>
      </c>
      <c r="AT3065">
        <v>8.6950000000000003</v>
      </c>
      <c r="AU3065">
        <v>10.401</v>
      </c>
      <c r="AV3065">
        <v>11.739000000000001</v>
      </c>
      <c r="AW3065">
        <v>12.622999999999999</v>
      </c>
      <c r="AX3065">
        <v>13.603</v>
      </c>
      <c r="AY3065">
        <v>14.702</v>
      </c>
      <c r="AZ3065">
        <v>15.781000000000001</v>
      </c>
      <c r="BA3065">
        <v>16.891999999999999</v>
      </c>
      <c r="BB3065">
        <v>18.082999999999998</v>
      </c>
      <c r="BC3065">
        <v>2016</v>
      </c>
    </row>
    <row r="3066" spans="1:55" x14ac:dyDescent="0.25">
      <c r="A3066">
        <v>656</v>
      </c>
      <c r="B3066" t="s">
        <v>939</v>
      </c>
      <c r="C3066" t="s">
        <v>244</v>
      </c>
      <c r="D3066" t="s">
        <v>940</v>
      </c>
      <c r="E3066" t="s">
        <v>238</v>
      </c>
      <c r="F3066" t="s">
        <v>245</v>
      </c>
      <c r="G3066" t="s">
        <v>246</v>
      </c>
      <c r="H3066" t="s">
        <v>230</v>
      </c>
      <c r="I3066" t="s">
        <v>243</v>
      </c>
      <c r="J3066">
        <v>2.7080000000000002</v>
      </c>
      <c r="K3066">
        <v>2.9820000000000002</v>
      </c>
      <c r="L3066">
        <v>3.2240000000000002</v>
      </c>
      <c r="M3066">
        <v>3.3929999999999998</v>
      </c>
      <c r="N3066">
        <v>3.5649999999999999</v>
      </c>
      <c r="O3066">
        <v>3.8620000000000001</v>
      </c>
      <c r="P3066">
        <v>4.0620000000000003</v>
      </c>
      <c r="Q3066">
        <v>4.3</v>
      </c>
      <c r="R3066">
        <v>4.7320000000000002</v>
      </c>
      <c r="S3066">
        <v>5.1150000000000002</v>
      </c>
      <c r="T3066">
        <v>5.5359999999999996</v>
      </c>
      <c r="U3066">
        <v>5.8659999999999997</v>
      </c>
      <c r="V3066">
        <v>6.1959999999999997</v>
      </c>
      <c r="W3066">
        <v>6.6630000000000003</v>
      </c>
      <c r="X3066">
        <v>7.077</v>
      </c>
      <c r="Y3066">
        <v>7.5640000000000001</v>
      </c>
      <c r="Z3066">
        <v>8.0459999999999994</v>
      </c>
      <c r="AA3066">
        <v>8.609</v>
      </c>
      <c r="AB3066">
        <v>9.0229999999999997</v>
      </c>
      <c r="AC3066">
        <v>9.5020000000000007</v>
      </c>
      <c r="AD3066">
        <v>9.9580000000000002</v>
      </c>
      <c r="AE3066">
        <v>10.548</v>
      </c>
      <c r="AF3066">
        <v>11.269</v>
      </c>
      <c r="AG3066">
        <v>11.621</v>
      </c>
      <c r="AH3066">
        <v>12.212999999999999</v>
      </c>
      <c r="AI3066">
        <v>12.971</v>
      </c>
      <c r="AJ3066">
        <v>13.696999999999999</v>
      </c>
      <c r="AK3066">
        <v>14.981</v>
      </c>
      <c r="AL3066">
        <v>15.904999999999999</v>
      </c>
      <c r="AM3066">
        <v>15.78</v>
      </c>
      <c r="AN3066">
        <v>16.637</v>
      </c>
      <c r="AO3066">
        <v>17.937999999999999</v>
      </c>
      <c r="AP3066">
        <v>19.364000000000001</v>
      </c>
      <c r="AQ3066">
        <v>20.478999999999999</v>
      </c>
      <c r="AR3066">
        <v>21.64</v>
      </c>
      <c r="AS3066">
        <v>22.704999999999998</v>
      </c>
      <c r="AT3066">
        <v>25.353999999999999</v>
      </c>
      <c r="AU3066">
        <v>28.385000000000002</v>
      </c>
      <c r="AV3066">
        <v>30.704999999999998</v>
      </c>
      <c r="AW3066">
        <v>33.100999999999999</v>
      </c>
      <c r="AX3066">
        <v>35.831000000000003</v>
      </c>
      <c r="AY3066">
        <v>38.770000000000003</v>
      </c>
      <c r="AZ3066">
        <v>41.670999999999999</v>
      </c>
      <c r="BA3066">
        <v>44.661000000000001</v>
      </c>
      <c r="BB3066">
        <v>47.854999999999997</v>
      </c>
      <c r="BC3066">
        <v>2016</v>
      </c>
    </row>
    <row r="3067" spans="1:55" x14ac:dyDescent="0.25">
      <c r="A3067">
        <v>656</v>
      </c>
      <c r="B3067" t="s">
        <v>939</v>
      </c>
      <c r="C3067" t="s">
        <v>247</v>
      </c>
      <c r="D3067" t="s">
        <v>940</v>
      </c>
      <c r="E3067" t="s">
        <v>248</v>
      </c>
      <c r="F3067" t="s">
        <v>249</v>
      </c>
      <c r="G3067" t="s">
        <v>250</v>
      </c>
      <c r="I3067" t="s">
        <v>251</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100.11799999999999</v>
      </c>
      <c r="AO3067">
        <v>108.998</v>
      </c>
      <c r="AP3067">
        <v>117.556</v>
      </c>
      <c r="AQ3067">
        <v>126.827</v>
      </c>
      <c r="AR3067">
        <v>130.32</v>
      </c>
      <c r="AS3067">
        <v>134.01400000000001</v>
      </c>
      <c r="AT3067">
        <v>143.571</v>
      </c>
      <c r="AU3067">
        <v>158.56700000000001</v>
      </c>
      <c r="AV3067">
        <v>173.94499999999999</v>
      </c>
      <c r="AW3067">
        <v>189.173</v>
      </c>
      <c r="AX3067">
        <v>204.53399999999999</v>
      </c>
      <c r="AY3067">
        <v>220.97499999999999</v>
      </c>
      <c r="AZ3067">
        <v>238.43700000000001</v>
      </c>
      <c r="BA3067">
        <v>257.00099999999998</v>
      </c>
      <c r="BB3067">
        <v>277.005</v>
      </c>
      <c r="BC3067">
        <v>2016</v>
      </c>
    </row>
    <row r="3068" spans="1:55" x14ac:dyDescent="0.25">
      <c r="A3068">
        <v>656</v>
      </c>
      <c r="B3068" t="s">
        <v>939</v>
      </c>
      <c r="C3068" t="s">
        <v>252</v>
      </c>
      <c r="D3068" t="s">
        <v>940</v>
      </c>
      <c r="E3068" t="s">
        <v>253</v>
      </c>
      <c r="F3068" t="s">
        <v>254</v>
      </c>
      <c r="G3068" t="s">
        <v>229</v>
      </c>
      <c r="H3068" t="s">
        <v>220</v>
      </c>
      <c r="I3068" t="s">
        <v>255</v>
      </c>
      <c r="J3068" t="s">
        <v>232</v>
      </c>
      <c r="K3068" t="s">
        <v>232</v>
      </c>
      <c r="L3068" t="s">
        <v>232</v>
      </c>
      <c r="M3068" t="s">
        <v>232</v>
      </c>
      <c r="N3068" t="s">
        <v>232</v>
      </c>
      <c r="O3068" t="s">
        <v>232</v>
      </c>
      <c r="P3068" t="s">
        <v>232</v>
      </c>
      <c r="Q3068" t="s">
        <v>232</v>
      </c>
      <c r="R3068" t="s">
        <v>232</v>
      </c>
      <c r="S3068" t="s">
        <v>232</v>
      </c>
      <c r="T3068" s="52">
        <v>3273942.55</v>
      </c>
      <c r="U3068" s="52">
        <v>3180466.55</v>
      </c>
      <c r="V3068" s="52">
        <v>3097996.29</v>
      </c>
      <c r="W3068" s="52">
        <v>3071127.98</v>
      </c>
      <c r="X3068" s="52">
        <v>3033341.49</v>
      </c>
      <c r="Y3068" s="52">
        <v>3044388.24</v>
      </c>
      <c r="Z3068" s="52">
        <v>3079020.25</v>
      </c>
      <c r="AA3068" s="52">
        <v>3159817.94</v>
      </c>
      <c r="AB3068" s="52">
        <v>3212719.58</v>
      </c>
      <c r="AC3068" s="52">
        <v>3279469.69</v>
      </c>
      <c r="AD3068" s="52">
        <v>3305742.94</v>
      </c>
      <c r="AE3068" s="52">
        <v>3369193.83</v>
      </c>
      <c r="AF3068" s="52">
        <v>3484290.15</v>
      </c>
      <c r="AG3068" s="52">
        <v>3466919.89</v>
      </c>
      <c r="AH3068" s="52">
        <v>3481837.11</v>
      </c>
      <c r="AI3068" s="52">
        <v>3512532.22</v>
      </c>
      <c r="AJ3068" s="52">
        <v>3518433.53</v>
      </c>
      <c r="AK3068" s="52">
        <v>3655033.41</v>
      </c>
      <c r="AL3068" s="52">
        <v>3707629.07</v>
      </c>
      <c r="AM3068" s="52">
        <v>3554622.72</v>
      </c>
      <c r="AN3068" s="52">
        <v>3608254.96</v>
      </c>
      <c r="AO3068" s="52">
        <v>3713343.96</v>
      </c>
      <c r="AP3068" s="52">
        <v>3833486.46</v>
      </c>
      <c r="AQ3068" s="52">
        <v>3884577.76</v>
      </c>
      <c r="AR3068" s="52">
        <v>3928678.18</v>
      </c>
      <c r="AS3068" s="52">
        <v>3978987.62</v>
      </c>
      <c r="AT3068" s="52">
        <v>4287906.47</v>
      </c>
      <c r="AU3068" s="52">
        <v>4596071.5999999996</v>
      </c>
      <c r="AV3068" s="52">
        <v>4743453.49</v>
      </c>
      <c r="AW3068" s="52">
        <v>4901701.97</v>
      </c>
      <c r="AX3068" s="52">
        <v>5070706.0599999996</v>
      </c>
      <c r="AY3068" s="52">
        <v>5243828.7300000004</v>
      </c>
      <c r="AZ3068" s="52">
        <v>5387306.5800000001</v>
      </c>
      <c r="BA3068" s="52">
        <v>5518566.0499999998</v>
      </c>
      <c r="BB3068" s="52">
        <v>5650848.5899999999</v>
      </c>
      <c r="BC3068">
        <v>2014</v>
      </c>
    </row>
    <row r="3069" spans="1:55" x14ac:dyDescent="0.25">
      <c r="A3069">
        <v>656</v>
      </c>
      <c r="B3069" t="s">
        <v>939</v>
      </c>
      <c r="C3069" t="s">
        <v>256</v>
      </c>
      <c r="D3069" t="s">
        <v>940</v>
      </c>
      <c r="E3069" t="s">
        <v>253</v>
      </c>
      <c r="F3069" t="s">
        <v>257</v>
      </c>
      <c r="G3069" t="s">
        <v>258</v>
      </c>
      <c r="H3069" t="s">
        <v>220</v>
      </c>
      <c r="I3069" t="s">
        <v>255</v>
      </c>
      <c r="J3069" t="s">
        <v>232</v>
      </c>
      <c r="K3069" t="s">
        <v>232</v>
      </c>
      <c r="L3069" t="s">
        <v>232</v>
      </c>
      <c r="M3069" t="s">
        <v>232</v>
      </c>
      <c r="N3069" t="s">
        <v>232</v>
      </c>
      <c r="O3069" t="s">
        <v>232</v>
      </c>
      <c r="P3069" t="s">
        <v>232</v>
      </c>
      <c r="Q3069" t="s">
        <v>232</v>
      </c>
      <c r="R3069" t="s">
        <v>232</v>
      </c>
      <c r="S3069" t="s">
        <v>232</v>
      </c>
      <c r="T3069" s="52">
        <v>1416.99</v>
      </c>
      <c r="U3069" s="52">
        <v>1376.54</v>
      </c>
      <c r="V3069" s="52">
        <v>1340.84</v>
      </c>
      <c r="W3069" s="52">
        <v>1329.21</v>
      </c>
      <c r="X3069" s="52">
        <v>1312.86</v>
      </c>
      <c r="Y3069" s="52">
        <v>1317.64</v>
      </c>
      <c r="Z3069" s="52">
        <v>1332.63</v>
      </c>
      <c r="AA3069" s="52">
        <v>1367.6</v>
      </c>
      <c r="AB3069" s="52">
        <v>1390.5</v>
      </c>
      <c r="AC3069" s="52">
        <v>1419.39</v>
      </c>
      <c r="AD3069" s="52">
        <v>1430.76</v>
      </c>
      <c r="AE3069" s="52">
        <v>1458.22</v>
      </c>
      <c r="AF3069" s="52">
        <v>1508.03</v>
      </c>
      <c r="AG3069" s="52">
        <v>1500.52</v>
      </c>
      <c r="AH3069" s="52">
        <v>1506.97</v>
      </c>
      <c r="AI3069" s="52">
        <v>1520.26</v>
      </c>
      <c r="AJ3069" s="52">
        <v>1522.81</v>
      </c>
      <c r="AK3069" s="52">
        <v>1581.93</v>
      </c>
      <c r="AL3069" s="52">
        <v>1604.7</v>
      </c>
      <c r="AM3069" s="52">
        <v>1538.47</v>
      </c>
      <c r="AN3069" s="52">
        <v>1561.69</v>
      </c>
      <c r="AO3069" s="52">
        <v>1607.17</v>
      </c>
      <c r="AP3069" s="52">
        <v>1659.17</v>
      </c>
      <c r="AQ3069" s="52">
        <v>1681.28</v>
      </c>
      <c r="AR3069" s="52">
        <v>1700.37</v>
      </c>
      <c r="AS3069" s="52">
        <v>1722.14</v>
      </c>
      <c r="AT3069" s="52">
        <v>1855.85</v>
      </c>
      <c r="AU3069" s="52">
        <v>1989.22</v>
      </c>
      <c r="AV3069" s="52">
        <v>2053.0100000000002</v>
      </c>
      <c r="AW3069" s="52">
        <v>2121.5</v>
      </c>
      <c r="AX3069" s="52">
        <v>2194.65</v>
      </c>
      <c r="AY3069" s="52">
        <v>2269.58</v>
      </c>
      <c r="AZ3069" s="52">
        <v>2331.6799999999998</v>
      </c>
      <c r="BA3069" s="52">
        <v>2388.4899999999998</v>
      </c>
      <c r="BB3069" s="52">
        <v>2445.7399999999998</v>
      </c>
      <c r="BC3069">
        <v>2014</v>
      </c>
    </row>
    <row r="3070" spans="1:55" x14ac:dyDescent="0.25">
      <c r="A3070">
        <v>656</v>
      </c>
      <c r="B3070" t="s">
        <v>939</v>
      </c>
      <c r="C3070" t="s">
        <v>259</v>
      </c>
      <c r="D3070" t="s">
        <v>940</v>
      </c>
      <c r="E3070" t="s">
        <v>260</v>
      </c>
      <c r="F3070" t="s">
        <v>261</v>
      </c>
      <c r="G3070" t="s">
        <v>229</v>
      </c>
      <c r="H3070" t="s">
        <v>220</v>
      </c>
      <c r="I3070" t="s">
        <v>262</v>
      </c>
      <c r="J3070" t="s">
        <v>232</v>
      </c>
      <c r="K3070" t="s">
        <v>232</v>
      </c>
      <c r="L3070" t="s">
        <v>232</v>
      </c>
      <c r="M3070" t="s">
        <v>232</v>
      </c>
      <c r="N3070" t="s">
        <v>232</v>
      </c>
      <c r="O3070" t="s">
        <v>232</v>
      </c>
      <c r="P3070" t="s">
        <v>232</v>
      </c>
      <c r="Q3070" t="s">
        <v>232</v>
      </c>
      <c r="R3070" t="s">
        <v>232</v>
      </c>
      <c r="S3070" t="s">
        <v>232</v>
      </c>
      <c r="T3070" s="52">
        <v>406879.16</v>
      </c>
      <c r="U3070" s="52">
        <v>497880.68</v>
      </c>
      <c r="V3070" s="52">
        <v>612121.59999999998</v>
      </c>
      <c r="W3070" s="52">
        <v>610875.93000000005</v>
      </c>
      <c r="X3070" s="52">
        <v>611795.99</v>
      </c>
      <c r="Y3070" s="52">
        <v>650116.87</v>
      </c>
      <c r="Z3070" s="52">
        <v>659345.34</v>
      </c>
      <c r="AA3070" s="52">
        <v>688075.05</v>
      </c>
      <c r="AB3070" s="52">
        <v>731599</v>
      </c>
      <c r="AC3070" s="52">
        <v>773935.95</v>
      </c>
      <c r="AD3070" s="52">
        <v>806677.42</v>
      </c>
      <c r="AE3070" s="52">
        <v>834603.29</v>
      </c>
      <c r="AF3070" s="52">
        <v>878585.23</v>
      </c>
      <c r="AG3070" s="52">
        <v>1026268.37</v>
      </c>
      <c r="AH3070" s="52">
        <v>1199020.3700000001</v>
      </c>
      <c r="AI3070" s="52">
        <v>1714913.73</v>
      </c>
      <c r="AJ3070" s="52">
        <v>2217377.4900000002</v>
      </c>
      <c r="AK3070" s="52">
        <v>2624573.17</v>
      </c>
      <c r="AL3070" s="52">
        <v>3106834.75</v>
      </c>
      <c r="AM3070" s="52">
        <v>3044203.25</v>
      </c>
      <c r="AN3070" s="52">
        <v>3612502.83</v>
      </c>
      <c r="AO3070" s="52">
        <v>4047473.78</v>
      </c>
      <c r="AP3070" s="52">
        <v>4506489.6399999997</v>
      </c>
      <c r="AQ3070" s="52">
        <v>4926698.07</v>
      </c>
      <c r="AR3070" s="52">
        <v>5119860.51</v>
      </c>
      <c r="AS3070" s="52">
        <v>5332399.09</v>
      </c>
      <c r="AT3070" s="52">
        <v>6156209.7000000002</v>
      </c>
      <c r="AU3070" s="52">
        <v>7287833.7199999997</v>
      </c>
      <c r="AV3070" s="52">
        <v>8250989.79</v>
      </c>
      <c r="AW3070" s="52">
        <v>9272695.9100000001</v>
      </c>
      <c r="AX3070" s="52">
        <v>10371309.77</v>
      </c>
      <c r="AY3070" s="52">
        <v>11587534.83</v>
      </c>
      <c r="AZ3070" s="52">
        <v>12845356.220000001</v>
      </c>
      <c r="BA3070" s="52">
        <v>14182755.4</v>
      </c>
      <c r="BB3070" s="52">
        <v>15653130.859999999</v>
      </c>
      <c r="BC3070">
        <v>2014</v>
      </c>
    </row>
    <row r="3071" spans="1:55" x14ac:dyDescent="0.25">
      <c r="A3071">
        <v>656</v>
      </c>
      <c r="B3071" t="s">
        <v>939</v>
      </c>
      <c r="C3071" t="s">
        <v>263</v>
      </c>
      <c r="D3071" t="s">
        <v>940</v>
      </c>
      <c r="E3071" t="s">
        <v>260</v>
      </c>
      <c r="F3071" t="s">
        <v>264</v>
      </c>
      <c r="G3071" t="s">
        <v>242</v>
      </c>
      <c r="H3071" t="s">
        <v>220</v>
      </c>
      <c r="I3071" t="s">
        <v>262</v>
      </c>
      <c r="J3071" t="s">
        <v>232</v>
      </c>
      <c r="K3071" t="s">
        <v>232</v>
      </c>
      <c r="L3071" t="s">
        <v>232</v>
      </c>
      <c r="M3071" t="s">
        <v>232</v>
      </c>
      <c r="N3071" t="s">
        <v>232</v>
      </c>
      <c r="O3071" t="s">
        <v>232</v>
      </c>
      <c r="P3071" t="s">
        <v>232</v>
      </c>
      <c r="Q3071" t="s">
        <v>232</v>
      </c>
      <c r="R3071" t="s">
        <v>232</v>
      </c>
      <c r="S3071" t="s">
        <v>232</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631.29100000000005</v>
      </c>
      <c r="AO3071">
        <v>540.56200000000001</v>
      </c>
      <c r="AP3071">
        <v>637.79100000000005</v>
      </c>
      <c r="AQ3071">
        <v>712.98199999999997</v>
      </c>
      <c r="AR3071">
        <v>729.798</v>
      </c>
      <c r="AS3071">
        <v>712.04700000000003</v>
      </c>
      <c r="AT3071">
        <v>687.11800000000005</v>
      </c>
      <c r="AU3071">
        <v>801.89</v>
      </c>
      <c r="AV3071">
        <v>883.03</v>
      </c>
      <c r="AW3071">
        <v>926.33399999999995</v>
      </c>
      <c r="AX3071">
        <v>973.92899999999997</v>
      </c>
      <c r="AY3071" s="52">
        <v>1026.92</v>
      </c>
      <c r="AZ3071" s="52">
        <v>1075.4100000000001</v>
      </c>
      <c r="BA3071" s="52">
        <v>1123.03</v>
      </c>
      <c r="BB3071" s="52">
        <v>1172.92</v>
      </c>
      <c r="BC3071">
        <v>2014</v>
      </c>
    </row>
    <row r="3072" spans="1:55" x14ac:dyDescent="0.25">
      <c r="A3072">
        <v>656</v>
      </c>
      <c r="B3072" t="s">
        <v>939</v>
      </c>
      <c r="C3072" t="s">
        <v>265</v>
      </c>
      <c r="D3072" t="s">
        <v>940</v>
      </c>
      <c r="E3072" t="s">
        <v>260</v>
      </c>
      <c r="F3072" t="s">
        <v>266</v>
      </c>
      <c r="G3072" t="s">
        <v>246</v>
      </c>
      <c r="H3072" t="s">
        <v>220</v>
      </c>
      <c r="I3072" t="s">
        <v>262</v>
      </c>
      <c r="J3072" t="s">
        <v>232</v>
      </c>
      <c r="K3072" t="s">
        <v>232</v>
      </c>
      <c r="L3072" t="s">
        <v>232</v>
      </c>
      <c r="M3072" t="s">
        <v>232</v>
      </c>
      <c r="N3072" t="s">
        <v>232</v>
      </c>
      <c r="O3072" t="s">
        <v>232</v>
      </c>
      <c r="P3072" t="s">
        <v>232</v>
      </c>
      <c r="Q3072" t="s">
        <v>232</v>
      </c>
      <c r="R3072" t="s">
        <v>232</v>
      </c>
      <c r="S3072" t="s">
        <v>232</v>
      </c>
      <c r="T3072">
        <v>919.51900000000001</v>
      </c>
      <c r="U3072">
        <v>923.476</v>
      </c>
      <c r="V3072">
        <v>920.03099999999995</v>
      </c>
      <c r="W3072">
        <v>933.66099999999994</v>
      </c>
      <c r="X3072">
        <v>941.86400000000003</v>
      </c>
      <c r="Y3072">
        <v>965.11500000000001</v>
      </c>
      <c r="Z3072">
        <v>993.96699999999998</v>
      </c>
      <c r="AA3072" s="52">
        <v>1037.6400000000001</v>
      </c>
      <c r="AB3072" s="52">
        <v>1066.8900000000001</v>
      </c>
      <c r="AC3072" s="52">
        <v>1104.78</v>
      </c>
      <c r="AD3072" s="52">
        <v>1138.52</v>
      </c>
      <c r="AE3072" s="52">
        <v>1185.83</v>
      </c>
      <c r="AF3072" s="52">
        <v>1245.74</v>
      </c>
      <c r="AG3072" s="52">
        <v>1262.54</v>
      </c>
      <c r="AH3072" s="52">
        <v>1302.1099999999999</v>
      </c>
      <c r="AI3072" s="52">
        <v>1354.51</v>
      </c>
      <c r="AJ3072" s="52">
        <v>1397.84</v>
      </c>
      <c r="AK3072" s="52">
        <v>1491.12</v>
      </c>
      <c r="AL3072" s="52">
        <v>1542</v>
      </c>
      <c r="AM3072" s="52">
        <v>1489.64</v>
      </c>
      <c r="AN3072" s="52">
        <v>1529.73</v>
      </c>
      <c r="AO3072" s="52">
        <v>1607.17</v>
      </c>
      <c r="AP3072" s="52">
        <v>1690.99</v>
      </c>
      <c r="AQ3072" s="52">
        <v>1743.59</v>
      </c>
      <c r="AR3072" s="52">
        <v>1796.75</v>
      </c>
      <c r="AS3072" s="52">
        <v>1839.22</v>
      </c>
      <c r="AT3072" s="52">
        <v>2003.68</v>
      </c>
      <c r="AU3072" s="52">
        <v>2188.5100000000002</v>
      </c>
      <c r="AV3072" s="52">
        <v>2309.62</v>
      </c>
      <c r="AW3072" s="52">
        <v>2429.1</v>
      </c>
      <c r="AX3072" s="52">
        <v>2565.33</v>
      </c>
      <c r="AY3072" s="52">
        <v>2708.06</v>
      </c>
      <c r="AZ3072" s="52">
        <v>2839.73</v>
      </c>
      <c r="BA3072" s="52">
        <v>2969.2</v>
      </c>
      <c r="BB3072" s="52">
        <v>3104</v>
      </c>
      <c r="BC3072">
        <v>2014</v>
      </c>
    </row>
    <row r="3073" spans="1:55" x14ac:dyDescent="0.25">
      <c r="A3073">
        <v>656</v>
      </c>
      <c r="B3073" t="s">
        <v>939</v>
      </c>
      <c r="C3073" t="s">
        <v>267</v>
      </c>
      <c r="D3073" t="s">
        <v>940</v>
      </c>
      <c r="E3073" t="s">
        <v>268</v>
      </c>
      <c r="F3073" t="s">
        <v>269</v>
      </c>
      <c r="G3073" t="s">
        <v>270</v>
      </c>
    </row>
    <row r="3074" spans="1:55" x14ac:dyDescent="0.25">
      <c r="A3074">
        <v>656</v>
      </c>
      <c r="B3074" t="s">
        <v>939</v>
      </c>
      <c r="C3074" t="s">
        <v>271</v>
      </c>
      <c r="D3074" t="s">
        <v>940</v>
      </c>
      <c r="E3074" t="s">
        <v>272</v>
      </c>
      <c r="F3074" t="s">
        <v>273</v>
      </c>
      <c r="G3074" t="s">
        <v>274</v>
      </c>
      <c r="I3074" t="s">
        <v>243</v>
      </c>
      <c r="J3074">
        <v>0.02</v>
      </c>
      <c r="K3074">
        <v>0.02</v>
      </c>
      <c r="L3074">
        <v>2.1000000000000001E-2</v>
      </c>
      <c r="M3074">
        <v>0.02</v>
      </c>
      <c r="N3074">
        <v>0.02</v>
      </c>
      <c r="O3074">
        <v>0.02</v>
      </c>
      <c r="P3074">
        <v>0.02</v>
      </c>
      <c r="Q3074">
        <v>0.02</v>
      </c>
      <c r="R3074">
        <v>0.02</v>
      </c>
      <c r="S3074">
        <v>0.02</v>
      </c>
      <c r="T3074">
        <v>0.02</v>
      </c>
      <c r="U3074">
        <v>0.02</v>
      </c>
      <c r="V3074">
        <v>1.9E-2</v>
      </c>
      <c r="W3074">
        <v>1.9E-2</v>
      </c>
      <c r="X3074">
        <v>0.02</v>
      </c>
      <c r="Y3074">
        <v>0.02</v>
      </c>
      <c r="Z3074">
        <v>0.02</v>
      </c>
      <c r="AA3074">
        <v>0.02</v>
      </c>
      <c r="AB3074">
        <v>0.02</v>
      </c>
      <c r="AC3074">
        <v>0.02</v>
      </c>
      <c r="AD3074">
        <v>0.02</v>
      </c>
      <c r="AE3074">
        <v>0.02</v>
      </c>
      <c r="AF3074">
        <v>2.1000000000000001E-2</v>
      </c>
      <c r="AG3074">
        <v>0.02</v>
      </c>
      <c r="AH3074">
        <v>1.9E-2</v>
      </c>
      <c r="AI3074">
        <v>1.9E-2</v>
      </c>
      <c r="AJ3074">
        <v>1.9E-2</v>
      </c>
      <c r="AK3074">
        <v>1.9E-2</v>
      </c>
      <c r="AL3074">
        <v>1.9E-2</v>
      </c>
      <c r="AM3074">
        <v>1.9E-2</v>
      </c>
      <c r="AN3074">
        <v>1.9E-2</v>
      </c>
      <c r="AO3074">
        <v>1.9E-2</v>
      </c>
      <c r="AP3074">
        <v>1.9E-2</v>
      </c>
      <c r="AQ3074">
        <v>1.9E-2</v>
      </c>
      <c r="AR3074">
        <v>0.02</v>
      </c>
      <c r="AS3074">
        <v>0.02</v>
      </c>
      <c r="AT3074">
        <v>2.1000000000000001E-2</v>
      </c>
      <c r="AU3074">
        <v>2.1999999999999999E-2</v>
      </c>
      <c r="AV3074">
        <v>2.3E-2</v>
      </c>
      <c r="AW3074">
        <v>2.3E-2</v>
      </c>
      <c r="AX3074">
        <v>2.4E-2</v>
      </c>
      <c r="AY3074">
        <v>2.4E-2</v>
      </c>
      <c r="AZ3074">
        <v>2.5000000000000001E-2</v>
      </c>
      <c r="BA3074">
        <v>2.5000000000000001E-2</v>
      </c>
      <c r="BB3074">
        <v>2.5000000000000001E-2</v>
      </c>
      <c r="BC3074">
        <v>2016</v>
      </c>
    </row>
    <row r="3075" spans="1:55" x14ac:dyDescent="0.25">
      <c r="A3075">
        <v>656</v>
      </c>
      <c r="B3075" t="s">
        <v>939</v>
      </c>
      <c r="C3075" t="s">
        <v>275</v>
      </c>
      <c r="D3075" t="s">
        <v>940</v>
      </c>
      <c r="E3075" t="s">
        <v>276</v>
      </c>
      <c r="F3075" t="s">
        <v>277</v>
      </c>
      <c r="G3075" t="s">
        <v>278</v>
      </c>
      <c r="I3075" t="s">
        <v>243</v>
      </c>
      <c r="J3075">
        <v>65.147999999999996</v>
      </c>
      <c r="K3075">
        <v>64.658000000000001</v>
      </c>
      <c r="L3075">
        <v>78.959999999999994</v>
      </c>
      <c r="M3075">
        <v>98.262</v>
      </c>
      <c r="N3075">
        <v>118.78400000000001</v>
      </c>
      <c r="O3075">
        <v>137.01900000000001</v>
      </c>
      <c r="P3075">
        <v>227.88</v>
      </c>
      <c r="Q3075">
        <v>283.00099999999998</v>
      </c>
      <c r="R3075">
        <v>332.553</v>
      </c>
      <c r="S3075">
        <v>391.41800000000001</v>
      </c>
      <c r="T3075">
        <v>442.49099999999999</v>
      </c>
      <c r="U3075">
        <v>539.13699999999994</v>
      </c>
      <c r="V3075">
        <v>665.327</v>
      </c>
      <c r="W3075">
        <v>654.28</v>
      </c>
      <c r="X3075">
        <v>649.55899999999997</v>
      </c>
      <c r="Y3075">
        <v>673.61599999999999</v>
      </c>
      <c r="Z3075">
        <v>663.34699999999998</v>
      </c>
      <c r="AA3075">
        <v>663.11500000000001</v>
      </c>
      <c r="AB3075">
        <v>685.73199999999997</v>
      </c>
      <c r="AC3075">
        <v>700.53399999999999</v>
      </c>
      <c r="AD3075">
        <v>708.529</v>
      </c>
      <c r="AE3075">
        <v>703.81600000000003</v>
      </c>
      <c r="AF3075">
        <v>705.274</v>
      </c>
      <c r="AG3075">
        <v>812.85699999999997</v>
      </c>
      <c r="AH3075">
        <v>920.827</v>
      </c>
      <c r="AI3075" s="52">
        <v>1266.08</v>
      </c>
      <c r="AJ3075" s="52">
        <v>1586.29</v>
      </c>
      <c r="AK3075" s="52">
        <v>1760.13</v>
      </c>
      <c r="AL3075" s="52">
        <v>2014.81</v>
      </c>
      <c r="AM3075" s="52">
        <v>2043.59</v>
      </c>
      <c r="AN3075" s="52">
        <v>2361.5300000000002</v>
      </c>
      <c r="AO3075" s="52">
        <v>2518.39</v>
      </c>
      <c r="AP3075" s="52">
        <v>2665</v>
      </c>
      <c r="AQ3075" s="52">
        <v>2825.6</v>
      </c>
      <c r="AR3075" s="52">
        <v>2849.51</v>
      </c>
      <c r="AS3075" s="52">
        <v>2899.27</v>
      </c>
      <c r="AT3075" s="52">
        <v>3072.45</v>
      </c>
      <c r="AU3075" s="52">
        <v>3330.04</v>
      </c>
      <c r="AV3075" s="52">
        <v>3572.45</v>
      </c>
      <c r="AW3075" s="52">
        <v>3817.33</v>
      </c>
      <c r="AX3075" s="52">
        <v>4042.88</v>
      </c>
      <c r="AY3075" s="52">
        <v>4278.8999999999996</v>
      </c>
      <c r="AZ3075" s="52">
        <v>4523.45</v>
      </c>
      <c r="BA3075" s="52">
        <v>4776.63</v>
      </c>
      <c r="BB3075" s="52">
        <v>5042.8900000000003</v>
      </c>
      <c r="BC3075">
        <v>2016</v>
      </c>
    </row>
    <row r="3076" spans="1:55" x14ac:dyDescent="0.25">
      <c r="A3076">
        <v>656</v>
      </c>
      <c r="B3076" t="s">
        <v>939</v>
      </c>
      <c r="C3076" t="s">
        <v>279</v>
      </c>
      <c r="D3076" t="s">
        <v>940</v>
      </c>
      <c r="E3076" t="s">
        <v>280</v>
      </c>
      <c r="F3076" t="s">
        <v>281</v>
      </c>
      <c r="G3076" t="s">
        <v>282</v>
      </c>
      <c r="I3076" t="s">
        <v>941</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14.721</v>
      </c>
      <c r="AQ3076">
        <v>11.584</v>
      </c>
      <c r="AR3076">
        <v>6.3860000000000001</v>
      </c>
      <c r="AS3076">
        <v>7.2560000000000002</v>
      </c>
      <c r="AT3076">
        <v>24.763999999999999</v>
      </c>
      <c r="AU3076">
        <v>11.935</v>
      </c>
      <c r="AV3076">
        <v>19.57</v>
      </c>
      <c r="AW3076">
        <v>15.882999999999999</v>
      </c>
      <c r="AX3076">
        <v>20.001000000000001</v>
      </c>
      <c r="AY3076">
        <v>17.731000000000002</v>
      </c>
      <c r="AZ3076">
        <v>16.86</v>
      </c>
      <c r="BA3076">
        <v>15.058999999999999</v>
      </c>
      <c r="BB3076">
        <v>14.686999999999999</v>
      </c>
      <c r="BC3076">
        <v>2016</v>
      </c>
    </row>
    <row r="3077" spans="1:55" x14ac:dyDescent="0.25">
      <c r="A3077">
        <v>656</v>
      </c>
      <c r="B3077" t="s">
        <v>939</v>
      </c>
      <c r="C3077" t="s">
        <v>283</v>
      </c>
      <c r="D3077" t="s">
        <v>940</v>
      </c>
      <c r="E3077" t="s">
        <v>284</v>
      </c>
      <c r="F3077" t="s">
        <v>285</v>
      </c>
      <c r="G3077" t="s">
        <v>282</v>
      </c>
      <c r="I3077" t="s">
        <v>941</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13.218</v>
      </c>
      <c r="AI3077">
        <v>11.898999999999999</v>
      </c>
      <c r="AJ3077">
        <v>8.8360000000000003</v>
      </c>
      <c r="AK3077">
        <v>1.2210000000000001</v>
      </c>
      <c r="AL3077">
        <v>5.3639999999999999</v>
      </c>
      <c r="AM3077">
        <v>0.64</v>
      </c>
      <c r="AN3077">
        <v>-0.93300000000000005</v>
      </c>
      <c r="AO3077">
        <v>-9.2720000000000002</v>
      </c>
      <c r="AP3077">
        <v>-5.2160000000000002</v>
      </c>
      <c r="AQ3077">
        <v>-0.93799999999999994</v>
      </c>
      <c r="AR3077">
        <v>-6.4740000000000002</v>
      </c>
      <c r="AS3077">
        <v>-5.6929999999999996</v>
      </c>
      <c r="AT3077">
        <v>-6.8079999999999998</v>
      </c>
      <c r="AU3077">
        <v>5.1669999999999998</v>
      </c>
      <c r="AV3077">
        <v>3.4340000000000002</v>
      </c>
      <c r="AW3077">
        <v>-4.1870000000000003</v>
      </c>
      <c r="AX3077">
        <v>2.6749999999999998</v>
      </c>
      <c r="AY3077">
        <v>4.681</v>
      </c>
      <c r="AZ3077">
        <v>4.8920000000000003</v>
      </c>
      <c r="BA3077">
        <v>4.8339999999999996</v>
      </c>
      <c r="BB3077">
        <v>5.2469999999999999</v>
      </c>
      <c r="BC3077">
        <v>2016</v>
      </c>
    </row>
    <row r="3078" spans="1:55" x14ac:dyDescent="0.25">
      <c r="A3078">
        <v>656</v>
      </c>
      <c r="B3078" t="s">
        <v>939</v>
      </c>
      <c r="C3078" t="s">
        <v>286</v>
      </c>
      <c r="D3078" t="s">
        <v>940</v>
      </c>
      <c r="E3078" t="s">
        <v>287</v>
      </c>
      <c r="F3078" t="s">
        <v>288</v>
      </c>
      <c r="G3078" t="s">
        <v>250</v>
      </c>
      <c r="I3078" t="s">
        <v>942</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52">
        <v>1105.53</v>
      </c>
      <c r="AR3078" s="52">
        <v>1212.9000000000001</v>
      </c>
      <c r="AS3078" s="52">
        <v>1311.76</v>
      </c>
      <c r="AT3078" s="52">
        <v>1418.98</v>
      </c>
      <c r="AU3078" s="52">
        <v>1545.48</v>
      </c>
      <c r="AV3078" s="52">
        <v>1695.39</v>
      </c>
      <c r="AW3078" s="52">
        <v>1846.28</v>
      </c>
      <c r="AX3078" s="52">
        <v>1999.52</v>
      </c>
      <c r="AY3078" s="52">
        <v>2159.48</v>
      </c>
      <c r="AZ3078" s="52">
        <v>2330.08</v>
      </c>
      <c r="BA3078" s="52">
        <v>2511.8200000000002</v>
      </c>
      <c r="BB3078" s="52">
        <v>2707.75</v>
      </c>
      <c r="BC3078">
        <v>2017</v>
      </c>
    </row>
    <row r="3079" spans="1:55" x14ac:dyDescent="0.25">
      <c r="A3079">
        <v>656</v>
      </c>
      <c r="B3079" t="s">
        <v>939</v>
      </c>
      <c r="C3079" t="s">
        <v>290</v>
      </c>
      <c r="D3079" t="s">
        <v>940</v>
      </c>
      <c r="E3079" t="s">
        <v>287</v>
      </c>
      <c r="F3079" t="s">
        <v>291</v>
      </c>
      <c r="G3079" t="s">
        <v>235</v>
      </c>
      <c r="I3079" t="s">
        <v>292</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9.6999999999999993</v>
      </c>
      <c r="AW3079">
        <v>8.9</v>
      </c>
      <c r="AX3079">
        <v>8.3000000000000007</v>
      </c>
      <c r="AY3079">
        <v>8</v>
      </c>
      <c r="AZ3079">
        <v>7.9</v>
      </c>
      <c r="BA3079">
        <v>7.8</v>
      </c>
      <c r="BB3079">
        <v>7.8</v>
      </c>
      <c r="BC3079">
        <v>2017</v>
      </c>
    </row>
    <row r="3080" spans="1:55" x14ac:dyDescent="0.25">
      <c r="A3080">
        <v>656</v>
      </c>
      <c r="B3080" t="s">
        <v>939</v>
      </c>
      <c r="C3080" t="s">
        <v>293</v>
      </c>
      <c r="D3080" t="s">
        <v>940</v>
      </c>
      <c r="E3080" t="s">
        <v>294</v>
      </c>
      <c r="F3080" t="s">
        <v>295</v>
      </c>
      <c r="G3080" t="s">
        <v>250</v>
      </c>
      <c r="I3080" t="s">
        <v>942</v>
      </c>
      <c r="J3080" t="s">
        <v>232</v>
      </c>
      <c r="K3080" t="s">
        <v>232</v>
      </c>
      <c r="L3080" t="s">
        <v>232</v>
      </c>
      <c r="M3080" t="s">
        <v>232</v>
      </c>
      <c r="N3080" t="s">
        <v>232</v>
      </c>
      <c r="O3080" t="s">
        <v>232</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52">
        <v>1043.8499999999999</v>
      </c>
      <c r="AQ3080" s="52">
        <v>1153.96</v>
      </c>
      <c r="AR3080" s="52">
        <v>1257.44</v>
      </c>
      <c r="AS3080" s="52">
        <v>1349.53</v>
      </c>
      <c r="AT3080" s="52">
        <v>1466.96</v>
      </c>
      <c r="AU3080" s="52">
        <v>1607</v>
      </c>
      <c r="AV3080" s="52">
        <v>1761.27</v>
      </c>
      <c r="AW3080" s="52">
        <v>1912.74</v>
      </c>
      <c r="AX3080" s="52">
        <v>2067.67</v>
      </c>
      <c r="AY3080" s="52">
        <v>2233.09</v>
      </c>
      <c r="AZ3080" s="52">
        <v>2409.5</v>
      </c>
      <c r="BA3080" s="52">
        <v>2597.44</v>
      </c>
      <c r="BB3080" s="52">
        <v>2800.04</v>
      </c>
      <c r="BC3080">
        <v>2017</v>
      </c>
    </row>
    <row r="3081" spans="1:55" x14ac:dyDescent="0.25">
      <c r="A3081">
        <v>656</v>
      </c>
      <c r="B3081" t="s">
        <v>939</v>
      </c>
      <c r="C3081" t="s">
        <v>296</v>
      </c>
      <c r="D3081" t="s">
        <v>940</v>
      </c>
      <c r="E3081" t="s">
        <v>294</v>
      </c>
      <c r="F3081" t="s">
        <v>297</v>
      </c>
      <c r="G3081" t="s">
        <v>235</v>
      </c>
      <c r="I3081" t="s">
        <v>298</v>
      </c>
      <c r="J3081" t="s">
        <v>232</v>
      </c>
      <c r="K3081" t="s">
        <v>232</v>
      </c>
      <c r="L3081" t="s">
        <v>232</v>
      </c>
      <c r="M3081" t="s">
        <v>232</v>
      </c>
      <c r="N3081" t="s">
        <v>232</v>
      </c>
      <c r="O3081" t="s">
        <v>232</v>
      </c>
      <c r="P3081" t="s">
        <v>232</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9.6</v>
      </c>
      <c r="AW3081">
        <v>8.6</v>
      </c>
      <c r="AX3081">
        <v>8.1</v>
      </c>
      <c r="AY3081">
        <v>8</v>
      </c>
      <c r="AZ3081">
        <v>7.9</v>
      </c>
      <c r="BA3081">
        <v>7.8</v>
      </c>
      <c r="BB3081">
        <v>7.8</v>
      </c>
      <c r="BC3081">
        <v>2017</v>
      </c>
    </row>
    <row r="3082" spans="1:55" x14ac:dyDescent="0.25">
      <c r="A3082">
        <v>656</v>
      </c>
      <c r="B3082" t="s">
        <v>939</v>
      </c>
      <c r="C3082" t="s">
        <v>299</v>
      </c>
      <c r="D3082" t="s">
        <v>940</v>
      </c>
      <c r="E3082" t="s">
        <v>300</v>
      </c>
      <c r="G3082" t="s">
        <v>274</v>
      </c>
    </row>
    <row r="3083" spans="1:55" x14ac:dyDescent="0.25">
      <c r="A3083">
        <v>656</v>
      </c>
      <c r="B3083" t="s">
        <v>939</v>
      </c>
      <c r="C3083" t="s">
        <v>301</v>
      </c>
      <c r="D3083" t="s">
        <v>940</v>
      </c>
      <c r="E3083" t="s">
        <v>302</v>
      </c>
      <c r="F3083" t="s">
        <v>303</v>
      </c>
      <c r="G3083" t="s">
        <v>235</v>
      </c>
      <c r="I3083" t="s">
        <v>943</v>
      </c>
      <c r="J3083" t="s">
        <v>232</v>
      </c>
      <c r="K3083" t="s">
        <v>232</v>
      </c>
      <c r="L3083" t="s">
        <v>232</v>
      </c>
      <c r="M3083" t="s">
        <v>232</v>
      </c>
      <c r="N3083" t="s">
        <v>232</v>
      </c>
      <c r="O3083" t="s">
        <v>232</v>
      </c>
      <c r="P3083" t="s">
        <v>232</v>
      </c>
      <c r="Q3083" t="s">
        <v>232</v>
      </c>
      <c r="R3083" t="s">
        <v>232</v>
      </c>
      <c r="S3083" t="s">
        <v>232</v>
      </c>
      <c r="T3083" t="s">
        <v>232</v>
      </c>
      <c r="U3083">
        <v>5.2779999999999996</v>
      </c>
      <c r="V3083">
        <v>-4.6840000000000002</v>
      </c>
      <c r="W3083">
        <v>7.6040000000000001</v>
      </c>
      <c r="X3083">
        <v>-8.4329999999999998</v>
      </c>
      <c r="Y3083">
        <v>-6.9710000000000001</v>
      </c>
      <c r="Z3083">
        <v>0.74399999999999999</v>
      </c>
      <c r="AA3083">
        <v>-5.516</v>
      </c>
      <c r="AB3083">
        <v>17.931999999999999</v>
      </c>
      <c r="AC3083">
        <v>-5.4720000000000004</v>
      </c>
      <c r="AD3083">
        <v>-8.7010000000000005</v>
      </c>
      <c r="AE3083">
        <v>0.95399999999999996</v>
      </c>
      <c r="AF3083">
        <v>-1.093</v>
      </c>
      <c r="AG3083">
        <v>-4.3310000000000004</v>
      </c>
      <c r="AH3083">
        <v>-1.0620000000000001</v>
      </c>
      <c r="AI3083">
        <v>-1.1619999999999999</v>
      </c>
      <c r="AJ3083">
        <v>8.3699999999999992</v>
      </c>
      <c r="AK3083">
        <v>12.577999999999999</v>
      </c>
      <c r="AL3083">
        <v>1.659</v>
      </c>
      <c r="AM3083">
        <v>-7.9980000000000002</v>
      </c>
      <c r="AN3083">
        <v>8.7240000000000002</v>
      </c>
      <c r="AO3083">
        <v>30.748000000000001</v>
      </c>
      <c r="AP3083">
        <v>26.370999999999999</v>
      </c>
      <c r="AQ3083">
        <v>-16.318000000000001</v>
      </c>
      <c r="AR3083">
        <v>14.289</v>
      </c>
      <c r="AS3083">
        <v>12.093999999999999</v>
      </c>
      <c r="AT3083">
        <v>96.483000000000004</v>
      </c>
      <c r="AU3083">
        <v>-10.595000000000001</v>
      </c>
      <c r="AV3083">
        <v>11.281000000000001</v>
      </c>
      <c r="AW3083">
        <v>12.355</v>
      </c>
      <c r="AX3083">
        <v>4.2610000000000001</v>
      </c>
      <c r="AY3083">
        <v>-0.81399999999999995</v>
      </c>
      <c r="AZ3083">
        <v>0.61699999999999999</v>
      </c>
      <c r="BA3083">
        <v>-0.128</v>
      </c>
      <c r="BB3083">
        <v>3.746</v>
      </c>
      <c r="BC3083">
        <v>2017</v>
      </c>
    </row>
    <row r="3084" spans="1:55" x14ac:dyDescent="0.25">
      <c r="A3084">
        <v>656</v>
      </c>
      <c r="B3084" t="s">
        <v>939</v>
      </c>
      <c r="C3084" t="s">
        <v>305</v>
      </c>
      <c r="D3084" t="s">
        <v>940</v>
      </c>
      <c r="E3084" t="s">
        <v>306</v>
      </c>
      <c r="F3084" t="s">
        <v>307</v>
      </c>
      <c r="G3084" t="s">
        <v>235</v>
      </c>
      <c r="I3084" t="s">
        <v>943</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374</v>
      </c>
      <c r="U3084">
        <v>2.891</v>
      </c>
      <c r="V3084">
        <v>11.28</v>
      </c>
      <c r="W3084">
        <v>4.2560000000000002</v>
      </c>
      <c r="X3084">
        <v>-7.6020000000000003</v>
      </c>
      <c r="Y3084">
        <v>-15.058999999999999</v>
      </c>
      <c r="Z3084">
        <v>-3.7679999999999998</v>
      </c>
      <c r="AA3084">
        <v>-1.4550000000000001</v>
      </c>
      <c r="AB3084">
        <v>18.795999999999999</v>
      </c>
      <c r="AC3084">
        <v>-1.151</v>
      </c>
      <c r="AD3084">
        <v>-3.7389999999999999</v>
      </c>
      <c r="AE3084">
        <v>3.0030000000000001</v>
      </c>
      <c r="AF3084">
        <v>-4.4409999999999998</v>
      </c>
      <c r="AG3084">
        <v>-7.681</v>
      </c>
      <c r="AH3084">
        <v>3.8330000000000002</v>
      </c>
      <c r="AI3084">
        <v>-2.427</v>
      </c>
      <c r="AJ3084">
        <v>9.8970000000000002</v>
      </c>
      <c r="AK3084">
        <v>13.826000000000001</v>
      </c>
      <c r="AL3084">
        <v>-10.111000000000001</v>
      </c>
      <c r="AM3084">
        <v>0.17199999999999999</v>
      </c>
      <c r="AN3084">
        <v>4.4850000000000003</v>
      </c>
      <c r="AO3084">
        <v>25.303000000000001</v>
      </c>
      <c r="AP3084">
        <v>9.4600000000000009</v>
      </c>
      <c r="AQ3084">
        <v>-10.266</v>
      </c>
      <c r="AR3084">
        <v>34.424999999999997</v>
      </c>
      <c r="AS3084">
        <v>23.707999999999998</v>
      </c>
      <c r="AT3084">
        <v>112.629</v>
      </c>
      <c r="AU3084">
        <v>-14.345000000000001</v>
      </c>
      <c r="AV3084">
        <v>10.345000000000001</v>
      </c>
      <c r="AW3084">
        <v>16.846</v>
      </c>
      <c r="AX3084">
        <v>4.4489999999999998</v>
      </c>
      <c r="AY3084">
        <v>6.5000000000000002E-2</v>
      </c>
      <c r="AZ3084">
        <v>1.754</v>
      </c>
      <c r="BA3084">
        <v>0.34599999999999997</v>
      </c>
      <c r="BB3084">
        <v>4.26</v>
      </c>
      <c r="BC3084">
        <v>2017</v>
      </c>
    </row>
    <row r="3085" spans="1:55" x14ac:dyDescent="0.25">
      <c r="A3085">
        <v>656</v>
      </c>
      <c r="B3085" t="s">
        <v>939</v>
      </c>
      <c r="C3085" t="s">
        <v>308</v>
      </c>
      <c r="D3085" t="s">
        <v>940</v>
      </c>
      <c r="E3085" t="s">
        <v>309</v>
      </c>
      <c r="F3085" t="s">
        <v>310</v>
      </c>
      <c r="G3085" t="s">
        <v>235</v>
      </c>
      <c r="I3085" t="s">
        <v>943</v>
      </c>
      <c r="J3085" t="s">
        <v>232</v>
      </c>
      <c r="K3085" t="s">
        <v>232</v>
      </c>
      <c r="L3085" t="s">
        <v>232</v>
      </c>
      <c r="M3085" t="s">
        <v>232</v>
      </c>
      <c r="N3085" t="s">
        <v>232</v>
      </c>
      <c r="O3085" t="s">
        <v>232</v>
      </c>
      <c r="P3085" t="s">
        <v>232</v>
      </c>
      <c r="Q3085" t="s">
        <v>232</v>
      </c>
      <c r="R3085" t="s">
        <v>232</v>
      </c>
      <c r="S3085" t="s">
        <v>232</v>
      </c>
      <c r="T3085" t="s">
        <v>232</v>
      </c>
      <c r="U3085">
        <v>232.297</v>
      </c>
      <c r="V3085">
        <v>-2.39</v>
      </c>
      <c r="W3085">
        <v>13.502000000000001</v>
      </c>
      <c r="X3085">
        <v>-6.9039999999999999</v>
      </c>
      <c r="Y3085">
        <v>4.71</v>
      </c>
      <c r="Z3085">
        <v>-7.2510000000000003</v>
      </c>
      <c r="AA3085">
        <v>-7.1189999999999998</v>
      </c>
      <c r="AB3085">
        <v>5.4050000000000002</v>
      </c>
      <c r="AC3085">
        <v>7.2220000000000004</v>
      </c>
      <c r="AD3085">
        <v>1.786</v>
      </c>
      <c r="AE3085">
        <v>6.0919999999999996</v>
      </c>
      <c r="AF3085">
        <v>-2.286</v>
      </c>
      <c r="AG3085">
        <v>9.1310000000000002</v>
      </c>
      <c r="AH3085">
        <v>-2.4470000000000001</v>
      </c>
      <c r="AI3085">
        <v>3.7570000000000001</v>
      </c>
      <c r="AJ3085">
        <v>-7.3789999999999996</v>
      </c>
      <c r="AK3085">
        <v>0.105</v>
      </c>
      <c r="AL3085">
        <v>20.681000000000001</v>
      </c>
      <c r="AM3085">
        <v>-1.0269999999999999</v>
      </c>
      <c r="AN3085">
        <v>-9.8960000000000008</v>
      </c>
      <c r="AO3085">
        <v>7.7770000000000001</v>
      </c>
      <c r="AP3085">
        <v>-9.3670000000000009</v>
      </c>
      <c r="AQ3085">
        <v>-11.419</v>
      </c>
      <c r="AR3085">
        <v>2.927</v>
      </c>
      <c r="AS3085">
        <v>21.488</v>
      </c>
      <c r="AT3085">
        <v>2.1139999999999999</v>
      </c>
      <c r="AU3085">
        <v>69.697000000000003</v>
      </c>
      <c r="AV3085">
        <v>4.8129999999999997</v>
      </c>
      <c r="AW3085">
        <v>10.108000000000001</v>
      </c>
      <c r="AX3085">
        <v>9.3870000000000005</v>
      </c>
      <c r="AY3085">
        <v>5.8860000000000001</v>
      </c>
      <c r="AZ3085">
        <v>0.86899999999999999</v>
      </c>
      <c r="BA3085">
        <v>1.0249999999999999</v>
      </c>
      <c r="BB3085">
        <v>2.677</v>
      </c>
      <c r="BC3085">
        <v>2017</v>
      </c>
    </row>
    <row r="3086" spans="1:55" x14ac:dyDescent="0.25">
      <c r="A3086">
        <v>656</v>
      </c>
      <c r="B3086" t="s">
        <v>939</v>
      </c>
      <c r="C3086" t="s">
        <v>311</v>
      </c>
      <c r="D3086" t="s">
        <v>940</v>
      </c>
      <c r="E3086" t="s">
        <v>312</v>
      </c>
      <c r="F3086" t="s">
        <v>313</v>
      </c>
      <c r="G3086" t="s">
        <v>235</v>
      </c>
      <c r="I3086" t="s">
        <v>943</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-6.72</v>
      </c>
      <c r="W3086">
        <v>10.786</v>
      </c>
      <c r="X3086">
        <v>-4.9800000000000004</v>
      </c>
      <c r="Y3086">
        <v>10.983000000000001</v>
      </c>
      <c r="Z3086">
        <v>-9.06</v>
      </c>
      <c r="AA3086">
        <v>-4.5270000000000001</v>
      </c>
      <c r="AB3086">
        <v>4.8760000000000003</v>
      </c>
      <c r="AC3086">
        <v>6.3920000000000003</v>
      </c>
      <c r="AD3086">
        <v>10.343999999999999</v>
      </c>
      <c r="AE3086">
        <v>4.7619999999999996</v>
      </c>
      <c r="AF3086">
        <v>-1.587</v>
      </c>
      <c r="AG3086">
        <v>9.7050000000000001</v>
      </c>
      <c r="AH3086">
        <v>-3.0459999999999998</v>
      </c>
      <c r="AI3086">
        <v>4.6390000000000002</v>
      </c>
      <c r="AJ3086">
        <v>-4.6070000000000002</v>
      </c>
      <c r="AK3086">
        <v>1.609</v>
      </c>
      <c r="AL3086">
        <v>17.143000000000001</v>
      </c>
      <c r="AM3086">
        <v>0.25800000000000001</v>
      </c>
      <c r="AN3086">
        <v>-8.4190000000000005</v>
      </c>
      <c r="AO3086">
        <v>6.6989999999999998</v>
      </c>
      <c r="AP3086">
        <v>-12.19</v>
      </c>
      <c r="AQ3086">
        <v>-8.8949999999999996</v>
      </c>
      <c r="AR3086">
        <v>6.1319999999999997</v>
      </c>
      <c r="AS3086">
        <v>19.263999999999999</v>
      </c>
      <c r="AT3086">
        <v>4.141</v>
      </c>
      <c r="AU3086">
        <v>71.477999999999994</v>
      </c>
      <c r="AV3086">
        <v>4.8579999999999997</v>
      </c>
      <c r="AW3086">
        <v>10.114000000000001</v>
      </c>
      <c r="AX3086">
        <v>9.4830000000000005</v>
      </c>
      <c r="AY3086">
        <v>5.9420000000000002</v>
      </c>
      <c r="AZ3086">
        <v>0.89200000000000002</v>
      </c>
      <c r="BA3086">
        <v>1.048</v>
      </c>
      <c r="BB3086">
        <v>2.706</v>
      </c>
      <c r="BC3086">
        <v>2017</v>
      </c>
    </row>
    <row r="3087" spans="1:55" x14ac:dyDescent="0.25">
      <c r="A3087">
        <v>656</v>
      </c>
      <c r="B3087" t="s">
        <v>939</v>
      </c>
      <c r="C3087" t="s">
        <v>314</v>
      </c>
      <c r="D3087" t="s">
        <v>940</v>
      </c>
      <c r="E3087" t="s">
        <v>315</v>
      </c>
      <c r="F3087" t="s">
        <v>316</v>
      </c>
      <c r="G3087" t="s">
        <v>317</v>
      </c>
    </row>
    <row r="3088" spans="1:55" x14ac:dyDescent="0.25">
      <c r="A3088">
        <v>656</v>
      </c>
      <c r="B3088" t="s">
        <v>939</v>
      </c>
      <c r="C3088" t="s">
        <v>318</v>
      </c>
      <c r="D3088" t="s">
        <v>940</v>
      </c>
      <c r="E3088" t="s">
        <v>319</v>
      </c>
      <c r="F3088" t="s">
        <v>320</v>
      </c>
      <c r="G3088" t="s">
        <v>321</v>
      </c>
      <c r="H3088" t="s">
        <v>322</v>
      </c>
    </row>
    <row r="3089" spans="1:55" x14ac:dyDescent="0.25">
      <c r="A3089">
        <v>656</v>
      </c>
      <c r="B3089" t="s">
        <v>939</v>
      </c>
      <c r="C3089" t="s">
        <v>323</v>
      </c>
      <c r="D3089" t="s">
        <v>940</v>
      </c>
      <c r="E3089" t="s">
        <v>324</v>
      </c>
      <c r="F3089" t="s">
        <v>325</v>
      </c>
      <c r="G3089" t="s">
        <v>321</v>
      </c>
      <c r="H3089" t="s">
        <v>322</v>
      </c>
      <c r="I3089" t="s">
        <v>944</v>
      </c>
      <c r="J3089" t="s">
        <v>232</v>
      </c>
      <c r="K3089" t="s">
        <v>232</v>
      </c>
      <c r="L3089" t="s">
        <v>232</v>
      </c>
      <c r="M3089" t="s">
        <v>232</v>
      </c>
      <c r="N3089" t="s">
        <v>232</v>
      </c>
      <c r="O3089" t="s">
        <v>232</v>
      </c>
      <c r="P3089" t="s">
        <v>232</v>
      </c>
      <c r="Q3089" t="s">
        <v>232</v>
      </c>
      <c r="R3089" t="s">
        <v>232</v>
      </c>
      <c r="S3089" t="s">
        <v>232</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2014</v>
      </c>
    </row>
    <row r="3090" spans="1:55" x14ac:dyDescent="0.25">
      <c r="A3090">
        <v>656</v>
      </c>
      <c r="B3090" t="s">
        <v>939</v>
      </c>
      <c r="C3090" t="s">
        <v>327</v>
      </c>
      <c r="D3090" t="s">
        <v>940</v>
      </c>
      <c r="E3090" t="s">
        <v>328</v>
      </c>
      <c r="F3090" t="s">
        <v>329</v>
      </c>
      <c r="G3090" t="s">
        <v>229</v>
      </c>
      <c r="H3090" t="s">
        <v>230</v>
      </c>
      <c r="I3090" t="s">
        <v>945</v>
      </c>
      <c r="J3090" t="s">
        <v>232</v>
      </c>
      <c r="K3090" t="s">
        <v>232</v>
      </c>
      <c r="L3090" t="s">
        <v>232</v>
      </c>
      <c r="M3090" t="s">
        <v>232</v>
      </c>
      <c r="N3090" t="s">
        <v>232</v>
      </c>
      <c r="O3090" t="s">
        <v>232</v>
      </c>
      <c r="P3090" t="s">
        <v>232</v>
      </c>
      <c r="Q3090" t="s">
        <v>232</v>
      </c>
      <c r="R3090" t="s">
        <v>232</v>
      </c>
      <c r="S3090" t="s">
        <v>232</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52">
        <v>1027.3699999999999</v>
      </c>
      <c r="AI3090" s="52">
        <v>1631.47</v>
      </c>
      <c r="AJ3090" s="52">
        <v>2397.75</v>
      </c>
      <c r="AK3090" s="52">
        <v>2620.29</v>
      </c>
      <c r="AL3090" s="52">
        <v>3351.79</v>
      </c>
      <c r="AM3090" s="52">
        <v>3662.49</v>
      </c>
      <c r="AN3090" s="52">
        <v>4257.6899999999996</v>
      </c>
      <c r="AO3090" s="52">
        <v>6824.18</v>
      </c>
      <c r="AP3090" s="52">
        <v>9046.64</v>
      </c>
      <c r="AQ3090" s="52">
        <v>8543.92</v>
      </c>
      <c r="AR3090" s="52">
        <v>10464.83</v>
      </c>
      <c r="AS3090" s="52">
        <v>9749.32</v>
      </c>
      <c r="AT3090" s="52">
        <v>12325.46</v>
      </c>
      <c r="AU3090" s="52">
        <v>14341.91</v>
      </c>
      <c r="AV3090" s="52">
        <v>16927.7</v>
      </c>
      <c r="AW3090" s="52">
        <v>19699.490000000002</v>
      </c>
      <c r="AX3090" s="52">
        <v>23770.49</v>
      </c>
      <c r="AY3090" s="52">
        <v>27995.57</v>
      </c>
      <c r="AZ3090" s="52">
        <v>32359.24</v>
      </c>
      <c r="BA3090" s="52">
        <v>36717.230000000003</v>
      </c>
      <c r="BB3090" s="52">
        <v>40860.26</v>
      </c>
      <c r="BC3090">
        <v>2017</v>
      </c>
    </row>
    <row r="3091" spans="1:55" x14ac:dyDescent="0.25">
      <c r="A3091">
        <v>656</v>
      </c>
      <c r="B3091" t="s">
        <v>939</v>
      </c>
      <c r="C3091" t="s">
        <v>331</v>
      </c>
      <c r="D3091" t="s">
        <v>940</v>
      </c>
      <c r="E3091" t="s">
        <v>328</v>
      </c>
      <c r="F3091" t="s">
        <v>329</v>
      </c>
      <c r="G3091" t="s">
        <v>282</v>
      </c>
      <c r="I3091" t="s">
        <v>332</v>
      </c>
      <c r="J3091" t="s">
        <v>232</v>
      </c>
      <c r="K3091" t="s">
        <v>232</v>
      </c>
      <c r="L3091" t="s">
        <v>232</v>
      </c>
      <c r="M3091" t="s">
        <v>232</v>
      </c>
      <c r="N3091" t="s">
        <v>232</v>
      </c>
      <c r="O3091" t="s">
        <v>232</v>
      </c>
      <c r="P3091" t="s">
        <v>232</v>
      </c>
      <c r="Q3091" t="s">
        <v>232</v>
      </c>
      <c r="R3091" t="s">
        <v>232</v>
      </c>
      <c r="S3091" t="s">
        <v>232</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10.837</v>
      </c>
      <c r="AO3091">
        <v>15.106</v>
      </c>
      <c r="AP3091">
        <v>17.530999999999999</v>
      </c>
      <c r="AQ3091">
        <v>14.765000000000001</v>
      </c>
      <c r="AR3091">
        <v>16.971</v>
      </c>
      <c r="AS3091">
        <v>14.81</v>
      </c>
      <c r="AT3091">
        <v>15.821999999999999</v>
      </c>
      <c r="AU3091">
        <v>15.173</v>
      </c>
      <c r="AV3091">
        <v>15.432</v>
      </c>
      <c r="AW3091">
        <v>15.59</v>
      </c>
      <c r="AX3091">
        <v>16.408999999999999</v>
      </c>
      <c r="AY3091">
        <v>16.876000000000001</v>
      </c>
      <c r="AZ3091">
        <v>17.167000000000002</v>
      </c>
      <c r="BA3091">
        <v>17.212</v>
      </c>
      <c r="BB3091">
        <v>16.931000000000001</v>
      </c>
      <c r="BC3091">
        <v>2017</v>
      </c>
    </row>
    <row r="3092" spans="1:55" x14ac:dyDescent="0.25">
      <c r="A3092">
        <v>656</v>
      </c>
      <c r="B3092" t="s">
        <v>939</v>
      </c>
      <c r="C3092" t="s">
        <v>333</v>
      </c>
      <c r="D3092" t="s">
        <v>940</v>
      </c>
      <c r="E3092" t="s">
        <v>334</v>
      </c>
      <c r="F3092" t="s">
        <v>335</v>
      </c>
      <c r="G3092" t="s">
        <v>229</v>
      </c>
      <c r="H3092" t="s">
        <v>230</v>
      </c>
      <c r="I3092" t="s">
        <v>945</v>
      </c>
      <c r="J3092" t="s">
        <v>232</v>
      </c>
      <c r="K3092" t="s">
        <v>232</v>
      </c>
      <c r="L3092" t="s">
        <v>232</v>
      </c>
      <c r="M3092" t="s">
        <v>232</v>
      </c>
      <c r="N3092" t="s">
        <v>232</v>
      </c>
      <c r="O3092" t="s">
        <v>232</v>
      </c>
      <c r="P3092" t="s">
        <v>232</v>
      </c>
      <c r="Q3092" t="s">
        <v>232</v>
      </c>
      <c r="R3092" t="s">
        <v>232</v>
      </c>
      <c r="S3092" t="s">
        <v>232</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52">
        <v>1113.83</v>
      </c>
      <c r="AF3092" s="52">
        <v>1157.3499999999999</v>
      </c>
      <c r="AG3092" s="52">
        <v>1395.3</v>
      </c>
      <c r="AH3092" s="52">
        <v>1464.15</v>
      </c>
      <c r="AI3092" s="52">
        <v>1807.88</v>
      </c>
      <c r="AJ3092" s="52">
        <v>2871.41</v>
      </c>
      <c r="AK3092" s="52">
        <v>2287.1999999999998</v>
      </c>
      <c r="AL3092" s="52">
        <v>3231.88</v>
      </c>
      <c r="AM3092" s="52">
        <v>5240.25</v>
      </c>
      <c r="AN3092" s="52">
        <v>8049.1</v>
      </c>
      <c r="AO3092" s="52">
        <v>7246.9</v>
      </c>
      <c r="AP3092" s="52">
        <v>10342.15</v>
      </c>
      <c r="AQ3092" s="52">
        <v>10785.38</v>
      </c>
      <c r="AR3092" s="52">
        <v>12442.55</v>
      </c>
      <c r="AS3092" s="52">
        <v>14286.07</v>
      </c>
      <c r="AT3092" s="52">
        <v>12439.08</v>
      </c>
      <c r="AU3092" s="52">
        <v>16276.45</v>
      </c>
      <c r="AV3092" s="52">
        <v>19167.89</v>
      </c>
      <c r="AW3092" s="52">
        <v>22587.21</v>
      </c>
      <c r="AX3092" s="52">
        <v>26164.66</v>
      </c>
      <c r="AY3092" s="52">
        <v>29555.24</v>
      </c>
      <c r="AZ3092" s="52">
        <v>34190.43</v>
      </c>
      <c r="BA3092" s="52">
        <v>38792.39</v>
      </c>
      <c r="BB3092" s="52">
        <v>43286.720000000001</v>
      </c>
      <c r="BC3092">
        <v>2017</v>
      </c>
    </row>
    <row r="3093" spans="1:55" x14ac:dyDescent="0.25">
      <c r="A3093">
        <v>656</v>
      </c>
      <c r="B3093" t="s">
        <v>939</v>
      </c>
      <c r="C3093" t="s">
        <v>336</v>
      </c>
      <c r="D3093" t="s">
        <v>940</v>
      </c>
      <c r="E3093" t="s">
        <v>334</v>
      </c>
      <c r="F3093" t="s">
        <v>335</v>
      </c>
      <c r="G3093" t="s">
        <v>282</v>
      </c>
      <c r="I3093" t="s">
        <v>337</v>
      </c>
      <c r="J3093" t="s">
        <v>232</v>
      </c>
      <c r="K3093" t="s">
        <v>232</v>
      </c>
      <c r="L3093" t="s">
        <v>232</v>
      </c>
      <c r="M3093" t="s">
        <v>232</v>
      </c>
      <c r="N3093" t="s">
        <v>232</v>
      </c>
      <c r="O3093" t="s">
        <v>232</v>
      </c>
      <c r="P3093" t="s">
        <v>232</v>
      </c>
      <c r="Q3093" t="s">
        <v>232</v>
      </c>
      <c r="R3093" t="s">
        <v>232</v>
      </c>
      <c r="S3093" t="s">
        <v>232</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20.486999999999998</v>
      </c>
      <c r="AO3093">
        <v>16.041</v>
      </c>
      <c r="AP3093">
        <v>20.041</v>
      </c>
      <c r="AQ3093">
        <v>18.638999999999999</v>
      </c>
      <c r="AR3093">
        <v>20.178000000000001</v>
      </c>
      <c r="AS3093">
        <v>21.702000000000002</v>
      </c>
      <c r="AT3093">
        <v>15.968</v>
      </c>
      <c r="AU3093">
        <v>17.219000000000001</v>
      </c>
      <c r="AV3093">
        <v>17.474</v>
      </c>
      <c r="AW3093">
        <v>17.876000000000001</v>
      </c>
      <c r="AX3093">
        <v>18.062000000000001</v>
      </c>
      <c r="AY3093">
        <v>17.815999999999999</v>
      </c>
      <c r="AZ3093">
        <v>18.138000000000002</v>
      </c>
      <c r="BA3093">
        <v>18.184000000000001</v>
      </c>
      <c r="BB3093">
        <v>17.937000000000001</v>
      </c>
      <c r="BC3093">
        <v>2017</v>
      </c>
    </row>
    <row r="3094" spans="1:55" x14ac:dyDescent="0.25">
      <c r="A3094">
        <v>656</v>
      </c>
      <c r="B3094" t="s">
        <v>939</v>
      </c>
      <c r="C3094" t="s">
        <v>338</v>
      </c>
      <c r="D3094" t="s">
        <v>940</v>
      </c>
      <c r="E3094" t="s">
        <v>339</v>
      </c>
      <c r="F3094" t="s">
        <v>340</v>
      </c>
      <c r="G3094" t="s">
        <v>229</v>
      </c>
      <c r="H3094" t="s">
        <v>230</v>
      </c>
      <c r="I3094" t="s">
        <v>945</v>
      </c>
      <c r="J3094" t="s">
        <v>232</v>
      </c>
      <c r="K3094" t="s">
        <v>232</v>
      </c>
      <c r="L3094" t="s">
        <v>232</v>
      </c>
      <c r="M3094" t="s">
        <v>232</v>
      </c>
      <c r="N3094" t="s">
        <v>232</v>
      </c>
      <c r="O3094" t="s">
        <v>232</v>
      </c>
      <c r="P3094" t="s">
        <v>232</v>
      </c>
      <c r="Q3094" t="s">
        <v>232</v>
      </c>
      <c r="R3094" t="s">
        <v>232</v>
      </c>
      <c r="S3094" t="s">
        <v>232</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52">
        <v>-1577.76</v>
      </c>
      <c r="AN3094" s="52">
        <v>-3791.41</v>
      </c>
      <c r="AO3094">
        <v>-422.72</v>
      </c>
      <c r="AP3094" s="52">
        <v>-1295.52</v>
      </c>
      <c r="AQ3094" s="52">
        <v>-2241.4699999999998</v>
      </c>
      <c r="AR3094" s="52">
        <v>-1977.72</v>
      </c>
      <c r="AS3094" s="52">
        <v>-4536.75</v>
      </c>
      <c r="AT3094">
        <v>-113.62</v>
      </c>
      <c r="AU3094" s="52">
        <v>-1934.54</v>
      </c>
      <c r="AV3094" s="52">
        <v>-2240.1799999999998</v>
      </c>
      <c r="AW3094" s="52">
        <v>-2887.72</v>
      </c>
      <c r="AX3094" s="52">
        <v>-2394.17</v>
      </c>
      <c r="AY3094" s="52">
        <v>-1559.67</v>
      </c>
      <c r="AZ3094" s="52">
        <v>-1831.18</v>
      </c>
      <c r="BA3094" s="52">
        <v>-2075.16</v>
      </c>
      <c r="BB3094" s="52">
        <v>-2426.46</v>
      </c>
      <c r="BC3094">
        <v>2017</v>
      </c>
    </row>
    <row r="3095" spans="1:55" x14ac:dyDescent="0.25">
      <c r="A3095">
        <v>656</v>
      </c>
      <c r="B3095" t="s">
        <v>939</v>
      </c>
      <c r="C3095" t="s">
        <v>341</v>
      </c>
      <c r="D3095" t="s">
        <v>940</v>
      </c>
      <c r="E3095" t="s">
        <v>339</v>
      </c>
      <c r="F3095" t="s">
        <v>340</v>
      </c>
      <c r="G3095" t="s">
        <v>282</v>
      </c>
      <c r="I3095" t="s">
        <v>342</v>
      </c>
      <c r="J3095" t="s">
        <v>232</v>
      </c>
      <c r="K3095" t="s">
        <v>232</v>
      </c>
      <c r="L3095" t="s">
        <v>232</v>
      </c>
      <c r="M3095" t="s">
        <v>232</v>
      </c>
      <c r="N3095" t="s">
        <v>232</v>
      </c>
      <c r="O3095" t="s">
        <v>232</v>
      </c>
      <c r="P3095" t="s">
        <v>232</v>
      </c>
      <c r="Q3095" t="s">
        <v>232</v>
      </c>
      <c r="R3095" t="s">
        <v>232</v>
      </c>
      <c r="S3095" t="s">
        <v>232</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-9.65</v>
      </c>
      <c r="AO3095">
        <v>-0.93600000000000005</v>
      </c>
      <c r="AP3095">
        <v>-2.5099999999999998</v>
      </c>
      <c r="AQ3095">
        <v>-3.8740000000000001</v>
      </c>
      <c r="AR3095">
        <v>-3.2069999999999999</v>
      </c>
      <c r="AS3095">
        <v>-6.8920000000000003</v>
      </c>
      <c r="AT3095">
        <v>-0.14599999999999999</v>
      </c>
      <c r="AU3095">
        <v>-2.0470000000000002</v>
      </c>
      <c r="AV3095">
        <v>-2.0419999999999998</v>
      </c>
      <c r="AW3095">
        <v>-2.2850000000000001</v>
      </c>
      <c r="AX3095">
        <v>-1.653</v>
      </c>
      <c r="AY3095">
        <v>-0.94</v>
      </c>
      <c r="AZ3095">
        <v>-0.97099999999999997</v>
      </c>
      <c r="BA3095">
        <v>-0.97299999999999998</v>
      </c>
      <c r="BB3095">
        <v>-1.0049999999999999</v>
      </c>
      <c r="BC3095">
        <v>2017</v>
      </c>
    </row>
    <row r="3096" spans="1:55" x14ac:dyDescent="0.25">
      <c r="A3096">
        <v>656</v>
      </c>
      <c r="B3096" t="s">
        <v>939</v>
      </c>
      <c r="C3096" t="s">
        <v>343</v>
      </c>
      <c r="D3096" t="s">
        <v>940</v>
      </c>
      <c r="E3096" t="s">
        <v>344</v>
      </c>
      <c r="F3096" t="s">
        <v>345</v>
      </c>
      <c r="G3096" t="s">
        <v>229</v>
      </c>
      <c r="H3096" t="s">
        <v>230</v>
      </c>
    </row>
    <row r="3097" spans="1:55" x14ac:dyDescent="0.25">
      <c r="A3097">
        <v>656</v>
      </c>
      <c r="B3097" t="s">
        <v>939</v>
      </c>
      <c r="C3097" t="s">
        <v>346</v>
      </c>
      <c r="D3097" t="s">
        <v>940</v>
      </c>
      <c r="E3097" t="s">
        <v>344</v>
      </c>
      <c r="F3097" t="s">
        <v>345</v>
      </c>
      <c r="G3097" t="s">
        <v>270</v>
      </c>
    </row>
    <row r="3098" spans="1:55" x14ac:dyDescent="0.25">
      <c r="A3098">
        <v>656</v>
      </c>
      <c r="B3098" t="s">
        <v>939</v>
      </c>
      <c r="C3098" t="s">
        <v>347</v>
      </c>
      <c r="D3098" t="s">
        <v>940</v>
      </c>
      <c r="E3098" t="s">
        <v>348</v>
      </c>
      <c r="F3098" t="s">
        <v>349</v>
      </c>
      <c r="G3098" t="s">
        <v>229</v>
      </c>
      <c r="H3098" t="s">
        <v>230</v>
      </c>
      <c r="I3098" t="s">
        <v>945</v>
      </c>
      <c r="J3098" t="s">
        <v>232</v>
      </c>
      <c r="K3098" t="s">
        <v>232</v>
      </c>
      <c r="L3098" t="s">
        <v>232</v>
      </c>
      <c r="M3098" t="s">
        <v>232</v>
      </c>
      <c r="N3098" t="s">
        <v>232</v>
      </c>
      <c r="O3098" t="s">
        <v>232</v>
      </c>
      <c r="P3098" t="s">
        <v>232</v>
      </c>
      <c r="Q3098" t="s">
        <v>232</v>
      </c>
      <c r="R3098" t="s">
        <v>232</v>
      </c>
      <c r="S3098" t="s">
        <v>232</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52">
        <v>-1117.26</v>
      </c>
      <c r="AN3098" s="52">
        <v>-3244.57</v>
      </c>
      <c r="AO3098">
        <v>240.91</v>
      </c>
      <c r="AP3098">
        <v>-621.94500000000005</v>
      </c>
      <c r="AQ3098" s="52">
        <v>-1748.25</v>
      </c>
      <c r="AR3098" s="52">
        <v>-1381.8</v>
      </c>
      <c r="AS3098" s="52">
        <v>-3994.68</v>
      </c>
      <c r="AT3098">
        <v>731.12</v>
      </c>
      <c r="AU3098" s="52">
        <v>-1080.17</v>
      </c>
      <c r="AV3098" s="52">
        <v>-1093.8699999999999</v>
      </c>
      <c r="AW3098" s="52">
        <v>-1883.54</v>
      </c>
      <c r="AX3098" s="52">
        <v>-1325.85</v>
      </c>
      <c r="AY3098">
        <v>51.350999999999999</v>
      </c>
      <c r="AZ3098">
        <v>9.2970000000000006</v>
      </c>
      <c r="BA3098">
        <v>26.303000000000001</v>
      </c>
      <c r="BB3098">
        <v>-27.876000000000001</v>
      </c>
      <c r="BC3098">
        <v>2017</v>
      </c>
    </row>
    <row r="3099" spans="1:55" x14ac:dyDescent="0.25">
      <c r="A3099">
        <v>656</v>
      </c>
      <c r="B3099" t="s">
        <v>939</v>
      </c>
      <c r="C3099" t="s">
        <v>350</v>
      </c>
      <c r="D3099" t="s">
        <v>940</v>
      </c>
      <c r="E3099" t="s">
        <v>348</v>
      </c>
      <c r="F3099" t="s">
        <v>349</v>
      </c>
      <c r="G3099" t="s">
        <v>282</v>
      </c>
      <c r="I3099" t="s">
        <v>351</v>
      </c>
      <c r="J3099" t="s">
        <v>232</v>
      </c>
      <c r="K3099" t="s">
        <v>232</v>
      </c>
      <c r="L3099" t="s">
        <v>232</v>
      </c>
      <c r="M3099" t="s">
        <v>232</v>
      </c>
      <c r="N3099" t="s">
        <v>232</v>
      </c>
      <c r="O3099" t="s">
        <v>232</v>
      </c>
      <c r="P3099" t="s">
        <v>232</v>
      </c>
      <c r="Q3099" t="s">
        <v>232</v>
      </c>
      <c r="R3099" t="s">
        <v>232</v>
      </c>
      <c r="S3099" t="s">
        <v>232</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-8.2579999999999991</v>
      </c>
      <c r="AO3099">
        <v>0.53300000000000003</v>
      </c>
      <c r="AP3099">
        <v>-1.2050000000000001</v>
      </c>
      <c r="AQ3099">
        <v>-3.0209999999999999</v>
      </c>
      <c r="AR3099">
        <v>-2.2410000000000001</v>
      </c>
      <c r="AS3099">
        <v>-6.0679999999999996</v>
      </c>
      <c r="AT3099">
        <v>0.93899999999999995</v>
      </c>
      <c r="AU3099">
        <v>-1.143</v>
      </c>
      <c r="AV3099">
        <v>-0.997</v>
      </c>
      <c r="AW3099">
        <v>-1.4910000000000001</v>
      </c>
      <c r="AX3099">
        <v>-0.91500000000000004</v>
      </c>
      <c r="AY3099">
        <v>3.1E-2</v>
      </c>
      <c r="AZ3099">
        <v>5.0000000000000001E-3</v>
      </c>
      <c r="BA3099">
        <v>1.2E-2</v>
      </c>
      <c r="BB3099">
        <v>-1.2E-2</v>
      </c>
      <c r="BC3099">
        <v>2017</v>
      </c>
    </row>
    <row r="3100" spans="1:55" x14ac:dyDescent="0.25">
      <c r="A3100">
        <v>656</v>
      </c>
      <c r="B3100" t="s">
        <v>939</v>
      </c>
      <c r="C3100" t="s">
        <v>352</v>
      </c>
      <c r="D3100" t="s">
        <v>940</v>
      </c>
      <c r="E3100" t="s">
        <v>353</v>
      </c>
      <c r="F3100" t="s">
        <v>354</v>
      </c>
      <c r="G3100" t="s">
        <v>229</v>
      </c>
      <c r="H3100" t="s">
        <v>230</v>
      </c>
    </row>
    <row r="3101" spans="1:55" x14ac:dyDescent="0.25">
      <c r="A3101">
        <v>656</v>
      </c>
      <c r="B3101" t="s">
        <v>939</v>
      </c>
      <c r="C3101" t="s">
        <v>355</v>
      </c>
      <c r="D3101" t="s">
        <v>940</v>
      </c>
      <c r="E3101" t="s">
        <v>353</v>
      </c>
      <c r="F3101" t="s">
        <v>354</v>
      </c>
      <c r="G3101" t="s">
        <v>282</v>
      </c>
    </row>
    <row r="3102" spans="1:55" x14ac:dyDescent="0.25">
      <c r="A3102">
        <v>656</v>
      </c>
      <c r="B3102" t="s">
        <v>939</v>
      </c>
      <c r="C3102" t="s">
        <v>356</v>
      </c>
      <c r="D3102" t="s">
        <v>940</v>
      </c>
      <c r="E3102" t="s">
        <v>357</v>
      </c>
      <c r="F3102" t="s">
        <v>358</v>
      </c>
      <c r="G3102" t="s">
        <v>229</v>
      </c>
      <c r="H3102" t="s">
        <v>230</v>
      </c>
      <c r="I3102" t="s">
        <v>945</v>
      </c>
      <c r="J3102" t="s">
        <v>232</v>
      </c>
      <c r="K3102" t="s">
        <v>232</v>
      </c>
      <c r="L3102" t="s">
        <v>232</v>
      </c>
      <c r="M3102" t="s">
        <v>232</v>
      </c>
      <c r="N3102" t="s">
        <v>232</v>
      </c>
      <c r="O3102" t="s">
        <v>232</v>
      </c>
      <c r="P3102" t="s">
        <v>232</v>
      </c>
      <c r="Q3102" t="s">
        <v>232</v>
      </c>
      <c r="R3102" t="s">
        <v>232</v>
      </c>
      <c r="S3102" t="s">
        <v>232</v>
      </c>
      <c r="T3102" s="52">
        <v>1753.93</v>
      </c>
      <c r="U3102" s="52">
        <v>2240.79</v>
      </c>
      <c r="V3102" s="52">
        <v>2555.79</v>
      </c>
      <c r="W3102" s="52">
        <v>3004.07</v>
      </c>
      <c r="X3102" s="52">
        <v>3276.79</v>
      </c>
      <c r="Y3102" s="52">
        <v>3389.95</v>
      </c>
      <c r="Z3102" s="52">
        <v>3612.07</v>
      </c>
      <c r="AA3102" s="52">
        <v>3874.31</v>
      </c>
      <c r="AB3102" s="52">
        <v>4698.53</v>
      </c>
      <c r="AC3102" s="52">
        <v>6140.73</v>
      </c>
      <c r="AD3102" s="52">
        <v>6455.03</v>
      </c>
      <c r="AE3102" s="52">
        <v>6714.09</v>
      </c>
      <c r="AF3102" s="52">
        <v>6565.42</v>
      </c>
      <c r="AG3102" s="52">
        <v>7705.62</v>
      </c>
      <c r="AH3102" s="52">
        <v>9769.2800000000007</v>
      </c>
      <c r="AI3102" s="52">
        <v>16080.22</v>
      </c>
      <c r="AJ3102" s="52">
        <v>20689.79</v>
      </c>
      <c r="AK3102" s="52">
        <v>16032.38</v>
      </c>
      <c r="AL3102" s="52">
        <v>18735.189999999999</v>
      </c>
      <c r="AM3102" s="52">
        <v>19769.98</v>
      </c>
      <c r="AN3102" s="52">
        <v>27020.33</v>
      </c>
      <c r="AO3102" s="52">
        <v>26239.23</v>
      </c>
      <c r="AP3102" s="52">
        <v>14029.03</v>
      </c>
      <c r="AQ3102" s="52">
        <v>19654.86</v>
      </c>
      <c r="AR3102" s="52">
        <v>21637.87</v>
      </c>
      <c r="AS3102" s="52">
        <v>27607.13</v>
      </c>
      <c r="AT3102" s="52">
        <v>32725.35</v>
      </c>
      <c r="AU3102" s="52">
        <v>38200.49</v>
      </c>
      <c r="AV3102" s="52">
        <v>42484.639999999999</v>
      </c>
      <c r="AW3102" s="52">
        <v>58092.800000000003</v>
      </c>
      <c r="AX3102" s="52">
        <v>65622.92</v>
      </c>
      <c r="AY3102" s="52">
        <v>71105.75</v>
      </c>
      <c r="AZ3102" s="52">
        <v>77220.45</v>
      </c>
      <c r="BA3102" s="52">
        <v>84135.19</v>
      </c>
      <c r="BB3102" s="52">
        <v>90750.71</v>
      </c>
      <c r="BC3102">
        <v>2017</v>
      </c>
    </row>
    <row r="3103" spans="1:55" x14ac:dyDescent="0.25">
      <c r="A3103">
        <v>656</v>
      </c>
      <c r="B3103" t="s">
        <v>939</v>
      </c>
      <c r="C3103" t="s">
        <v>359</v>
      </c>
      <c r="D3103" t="s">
        <v>940</v>
      </c>
      <c r="E3103" t="s">
        <v>357</v>
      </c>
      <c r="F3103" t="s">
        <v>358</v>
      </c>
      <c r="G3103" t="s">
        <v>282</v>
      </c>
      <c r="I3103" t="s">
        <v>360</v>
      </c>
      <c r="J3103" t="s">
        <v>232</v>
      </c>
      <c r="K3103" t="s">
        <v>232</v>
      </c>
      <c r="L3103" t="s">
        <v>232</v>
      </c>
      <c r="M3103" t="s">
        <v>232</v>
      </c>
      <c r="N3103" t="s">
        <v>232</v>
      </c>
      <c r="O3103" t="s">
        <v>232</v>
      </c>
      <c r="P3103" t="s">
        <v>232</v>
      </c>
      <c r="Q3103" t="s">
        <v>232</v>
      </c>
      <c r="R3103" t="s">
        <v>232</v>
      </c>
      <c r="S3103" t="s">
        <v>232</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68.772000000000006</v>
      </c>
      <c r="AO3103">
        <v>58.082000000000001</v>
      </c>
      <c r="AP3103">
        <v>27.184999999999999</v>
      </c>
      <c r="AQ3103">
        <v>33.966999999999999</v>
      </c>
      <c r="AR3103">
        <v>35.090000000000003</v>
      </c>
      <c r="AS3103">
        <v>41.938000000000002</v>
      </c>
      <c r="AT3103">
        <v>42.01</v>
      </c>
      <c r="AU3103">
        <v>40.414000000000001</v>
      </c>
      <c r="AV3103">
        <v>38.731000000000002</v>
      </c>
      <c r="AW3103">
        <v>45.975000000000001</v>
      </c>
      <c r="AX3103">
        <v>45.301000000000002</v>
      </c>
      <c r="AY3103">
        <v>42.862000000000002</v>
      </c>
      <c r="AZ3103">
        <v>40.966000000000001</v>
      </c>
      <c r="BA3103">
        <v>39.44</v>
      </c>
      <c r="BB3103">
        <v>37.603999999999999</v>
      </c>
      <c r="BC3103">
        <v>2017</v>
      </c>
    </row>
    <row r="3104" spans="1:55" x14ac:dyDescent="0.25">
      <c r="A3104">
        <v>656</v>
      </c>
      <c r="B3104" t="s">
        <v>939</v>
      </c>
      <c r="C3104" t="s">
        <v>361</v>
      </c>
      <c r="D3104" t="s">
        <v>940</v>
      </c>
      <c r="E3104" t="s">
        <v>362</v>
      </c>
      <c r="F3104" t="s">
        <v>363</v>
      </c>
      <c r="G3104" t="s">
        <v>229</v>
      </c>
      <c r="H3104" t="s">
        <v>230</v>
      </c>
      <c r="I3104" t="s">
        <v>945</v>
      </c>
      <c r="J3104">
        <v>176.41900000000001</v>
      </c>
      <c r="K3104">
        <v>192.82599999999999</v>
      </c>
      <c r="L3104">
        <v>254.53</v>
      </c>
      <c r="M3104">
        <v>333.435</v>
      </c>
      <c r="N3104">
        <v>423.46300000000002</v>
      </c>
      <c r="O3104">
        <v>529.11599999999999</v>
      </c>
      <c r="P3104">
        <v>925.66</v>
      </c>
      <c r="Q3104" s="52">
        <v>1216.8699999999999</v>
      </c>
      <c r="R3104" s="52">
        <v>1573.75</v>
      </c>
      <c r="S3104" s="52">
        <v>2002</v>
      </c>
      <c r="T3104" s="52">
        <v>2449.46</v>
      </c>
      <c r="U3104" s="52">
        <v>3162.42</v>
      </c>
      <c r="V3104" s="52">
        <v>4122.18</v>
      </c>
      <c r="W3104" s="52">
        <v>4359.28</v>
      </c>
      <c r="X3104" s="52">
        <v>4597.07</v>
      </c>
      <c r="Y3104" s="52">
        <v>5095.08</v>
      </c>
      <c r="Z3104" s="52">
        <v>5337.24</v>
      </c>
      <c r="AA3104" s="52">
        <v>5708.6</v>
      </c>
      <c r="AB3104" s="52">
        <v>6187.29</v>
      </c>
      <c r="AC3104" s="52">
        <v>6656.55</v>
      </c>
      <c r="AD3104" s="52">
        <v>7055.3</v>
      </c>
      <c r="AE3104" s="52">
        <v>7424.09</v>
      </c>
      <c r="AF3104" s="52">
        <v>7947.46</v>
      </c>
      <c r="AG3104" s="52">
        <v>9446.3700000000008</v>
      </c>
      <c r="AH3104" s="52">
        <v>11246.36</v>
      </c>
      <c r="AI3104" s="52">
        <v>16422.580000000002</v>
      </c>
      <c r="AJ3104" s="52">
        <v>21728</v>
      </c>
      <c r="AK3104" s="52">
        <v>26369</v>
      </c>
      <c r="AL3104" s="52">
        <v>32046</v>
      </c>
      <c r="AM3104" s="52">
        <v>32248</v>
      </c>
      <c r="AN3104" s="52">
        <v>39289.699999999997</v>
      </c>
      <c r="AO3104" s="52">
        <v>45176</v>
      </c>
      <c r="AP3104" s="52">
        <v>51605.04</v>
      </c>
      <c r="AQ3104" s="52">
        <v>57865</v>
      </c>
      <c r="AR3104" s="52">
        <v>61663.6</v>
      </c>
      <c r="AS3104" s="52">
        <v>65829</v>
      </c>
      <c r="AT3104" s="52">
        <v>77899</v>
      </c>
      <c r="AU3104" s="52">
        <v>94523.72</v>
      </c>
      <c r="AV3104" s="52">
        <v>109691.32</v>
      </c>
      <c r="AW3104" s="52">
        <v>126356.07</v>
      </c>
      <c r="AX3104" s="52">
        <v>144859.69</v>
      </c>
      <c r="AY3104" s="52">
        <v>165893.29999999999</v>
      </c>
      <c r="AZ3104" s="52">
        <v>188498.47</v>
      </c>
      <c r="BA3104" s="52">
        <v>213327.16</v>
      </c>
      <c r="BB3104" s="52">
        <v>241329.61</v>
      </c>
      <c r="BC3104">
        <v>2017</v>
      </c>
    </row>
    <row r="3105" spans="1:55" x14ac:dyDescent="0.25">
      <c r="A3105">
        <v>656</v>
      </c>
      <c r="B3105" t="s">
        <v>939</v>
      </c>
      <c r="C3105" t="s">
        <v>364</v>
      </c>
      <c r="D3105" t="s">
        <v>940</v>
      </c>
      <c r="E3105" t="s">
        <v>365</v>
      </c>
      <c r="F3105" t="s">
        <v>366</v>
      </c>
      <c r="G3105" t="s">
        <v>242</v>
      </c>
      <c r="H3105" t="s">
        <v>230</v>
      </c>
      <c r="I3105" t="s">
        <v>946</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374</v>
      </c>
      <c r="AG3105">
        <v>-2E-3</v>
      </c>
      <c r="AH3105">
        <v>-9.1999999999999998E-2</v>
      </c>
      <c r="AI3105">
        <v>-3.7999999999999999E-2</v>
      </c>
      <c r="AJ3105">
        <v>-0.13100000000000001</v>
      </c>
      <c r="AK3105">
        <v>-0.46100000000000002</v>
      </c>
      <c r="AL3105">
        <v>-0.46</v>
      </c>
      <c r="AM3105">
        <v>-0.38100000000000001</v>
      </c>
      <c r="AN3105">
        <v>-0.439</v>
      </c>
      <c r="AO3105">
        <v>-1.1080000000000001</v>
      </c>
      <c r="AP3105">
        <v>-1.456</v>
      </c>
      <c r="AQ3105">
        <v>-1.0489999999999999</v>
      </c>
      <c r="AR3105">
        <v>-1.1299999999999999</v>
      </c>
      <c r="AS3105">
        <v>-1.1379999999999999</v>
      </c>
      <c r="AT3105">
        <v>-2.7450000000000001</v>
      </c>
      <c r="AU3105">
        <v>-0.70399999999999996</v>
      </c>
      <c r="AV3105">
        <v>-1.8939999999999999</v>
      </c>
      <c r="AW3105">
        <v>-2.5329999999999999</v>
      </c>
      <c r="AX3105">
        <v>-2.3570000000000002</v>
      </c>
      <c r="AY3105">
        <v>-1.919</v>
      </c>
      <c r="AZ3105">
        <v>-1.889</v>
      </c>
      <c r="BA3105">
        <v>-1.7270000000000001</v>
      </c>
      <c r="BB3105">
        <v>-1.7070000000000001</v>
      </c>
      <c r="BC3105">
        <v>2017</v>
      </c>
    </row>
    <row r="3106" spans="1:55" x14ac:dyDescent="0.25">
      <c r="A3106">
        <v>656</v>
      </c>
      <c r="B3106" t="s">
        <v>939</v>
      </c>
      <c r="C3106" t="s">
        <v>368</v>
      </c>
      <c r="D3106" t="s">
        <v>940</v>
      </c>
      <c r="E3106" t="s">
        <v>365</v>
      </c>
      <c r="F3106" t="s">
        <v>366</v>
      </c>
      <c r="G3106" t="s">
        <v>282</v>
      </c>
      <c r="I3106" t="s">
        <v>369</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-1.8160000000000001</v>
      </c>
      <c r="AI3106">
        <v>-0.83299999999999996</v>
      </c>
      <c r="AJ3106">
        <v>-3.133</v>
      </c>
      <c r="AK3106">
        <v>-7.306</v>
      </c>
      <c r="AL3106">
        <v>-6.6029999999999998</v>
      </c>
      <c r="AM3106">
        <v>-5.6449999999999996</v>
      </c>
      <c r="AN3106">
        <v>-6.3940000000000001</v>
      </c>
      <c r="AO3106">
        <v>-18.361000000000001</v>
      </c>
      <c r="AP3106">
        <v>-19.937000000000001</v>
      </c>
      <c r="AQ3106">
        <v>-12.522</v>
      </c>
      <c r="AR3106">
        <v>-12.86</v>
      </c>
      <c r="AS3106">
        <v>-12.949</v>
      </c>
      <c r="AT3106">
        <v>-31.571999999999999</v>
      </c>
      <c r="AU3106">
        <v>-6.7679999999999998</v>
      </c>
      <c r="AV3106">
        <v>-16.135999999999999</v>
      </c>
      <c r="AW3106">
        <v>-20.07</v>
      </c>
      <c r="AX3106">
        <v>-17.326000000000001</v>
      </c>
      <c r="AY3106">
        <v>-13.048999999999999</v>
      </c>
      <c r="AZ3106">
        <v>-11.968</v>
      </c>
      <c r="BA3106">
        <v>-10.225</v>
      </c>
      <c r="BB3106">
        <v>-9.44</v>
      </c>
      <c r="BC3106">
        <v>2016</v>
      </c>
    </row>
    <row r="3107" spans="1:55" x14ac:dyDescent="0.25">
      <c r="A3107">
        <v>654</v>
      </c>
      <c r="B3107" t="s">
        <v>947</v>
      </c>
      <c r="C3107" t="s">
        <v>225</v>
      </c>
      <c r="D3107" t="s">
        <v>948</v>
      </c>
      <c r="E3107" t="s">
        <v>227</v>
      </c>
      <c r="F3107" t="s">
        <v>228</v>
      </c>
      <c r="G3107" t="s">
        <v>229</v>
      </c>
      <c r="H3107" t="s">
        <v>230</v>
      </c>
      <c r="I3107" t="s">
        <v>949</v>
      </c>
      <c r="J3107">
        <v>180.565</v>
      </c>
      <c r="K3107">
        <v>179.666</v>
      </c>
      <c r="L3107">
        <v>187.21199999999999</v>
      </c>
      <c r="M3107">
        <v>180.84700000000001</v>
      </c>
      <c r="N3107">
        <v>190.79400000000001</v>
      </c>
      <c r="O3107">
        <v>198.99799999999999</v>
      </c>
      <c r="P3107">
        <v>197.00800000000001</v>
      </c>
      <c r="Q3107">
        <v>208.04</v>
      </c>
      <c r="R3107">
        <v>212.114</v>
      </c>
      <c r="S3107">
        <v>218.32</v>
      </c>
      <c r="T3107">
        <v>228.31800000000001</v>
      </c>
      <c r="U3107">
        <v>244.99700000000001</v>
      </c>
      <c r="V3107">
        <v>252.58</v>
      </c>
      <c r="W3107">
        <v>258.32900000000001</v>
      </c>
      <c r="X3107">
        <v>265.983</v>
      </c>
      <c r="Y3107">
        <v>276.66399999999999</v>
      </c>
      <c r="Z3107">
        <v>287.029</v>
      </c>
      <c r="AA3107">
        <v>304.233</v>
      </c>
      <c r="AB3107">
        <v>252.78899999999999</v>
      </c>
      <c r="AC3107">
        <v>286.22899999999998</v>
      </c>
      <c r="AD3107">
        <v>285.68700000000001</v>
      </c>
      <c r="AE3107">
        <v>291.44799999999998</v>
      </c>
      <c r="AF3107">
        <v>287.71899999999999</v>
      </c>
      <c r="AG3107">
        <v>288.875</v>
      </c>
      <c r="AH3107">
        <v>296.851</v>
      </c>
      <c r="AI3107">
        <v>309.51600000000002</v>
      </c>
      <c r="AJ3107">
        <v>316.66399999999999</v>
      </c>
      <c r="AK3107">
        <v>326.99599999999998</v>
      </c>
      <c r="AL3107">
        <v>337.47199999999998</v>
      </c>
      <c r="AM3107">
        <v>348.84100000000001</v>
      </c>
      <c r="AN3107">
        <v>364.92599999999999</v>
      </c>
      <c r="AO3107">
        <v>394.43</v>
      </c>
      <c r="AP3107">
        <v>387.67399999999998</v>
      </c>
      <c r="AQ3107">
        <v>400.29700000000003</v>
      </c>
      <c r="AR3107">
        <v>404.15800000000002</v>
      </c>
      <c r="AS3107">
        <v>428.94900000000001</v>
      </c>
      <c r="AT3107">
        <v>455.81400000000002</v>
      </c>
      <c r="AU3107">
        <v>482.79399999999998</v>
      </c>
      <c r="AV3107">
        <v>501.14</v>
      </c>
      <c r="AW3107">
        <v>526.197</v>
      </c>
      <c r="AX3107">
        <v>552.50699999999995</v>
      </c>
      <c r="AY3107">
        <v>580.13199999999995</v>
      </c>
      <c r="AZ3107">
        <v>609.13900000000001</v>
      </c>
      <c r="BA3107">
        <v>639.596</v>
      </c>
      <c r="BB3107">
        <v>671.57600000000002</v>
      </c>
      <c r="BC3107">
        <v>2017</v>
      </c>
    </row>
    <row r="3108" spans="1:55" x14ac:dyDescent="0.25">
      <c r="A3108">
        <v>654</v>
      </c>
      <c r="B3108" t="s">
        <v>947</v>
      </c>
      <c r="C3108" t="s">
        <v>233</v>
      </c>
      <c r="D3108" t="s">
        <v>948</v>
      </c>
      <c r="E3108" t="s">
        <v>227</v>
      </c>
      <c r="F3108" t="s">
        <v>234</v>
      </c>
      <c r="G3108" t="s">
        <v>235</v>
      </c>
      <c r="I3108" t="s">
        <v>236</v>
      </c>
      <c r="J3108" t="s">
        <v>232</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-16.908999999999999</v>
      </c>
      <c r="AC3108">
        <v>13.228</v>
      </c>
      <c r="AD3108">
        <v>-0.189</v>
      </c>
      <c r="AE3108">
        <v>2.0169999999999999</v>
      </c>
      <c r="AF3108">
        <v>-1.2789999999999999</v>
      </c>
      <c r="AG3108">
        <v>0.40200000000000002</v>
      </c>
      <c r="AH3108">
        <v>2.7610000000000001</v>
      </c>
      <c r="AI3108">
        <v>4.266</v>
      </c>
      <c r="AJ3108">
        <v>2.3090000000000002</v>
      </c>
      <c r="AK3108">
        <v>3.2629999999999999</v>
      </c>
      <c r="AL3108">
        <v>3.2040000000000002</v>
      </c>
      <c r="AM3108">
        <v>3.3690000000000002</v>
      </c>
      <c r="AN3108">
        <v>4.6109999999999998</v>
      </c>
      <c r="AO3108">
        <v>8.0850000000000009</v>
      </c>
      <c r="AP3108">
        <v>-1.7130000000000001</v>
      </c>
      <c r="AQ3108">
        <v>3.2559999999999998</v>
      </c>
      <c r="AR3108">
        <v>0.96499999999999997</v>
      </c>
      <c r="AS3108">
        <v>6.1340000000000003</v>
      </c>
      <c r="AT3108">
        <v>6.2629999999999999</v>
      </c>
      <c r="AU3108">
        <v>5.9189999999999996</v>
      </c>
      <c r="AV3108">
        <v>3.8</v>
      </c>
      <c r="AW3108">
        <v>5</v>
      </c>
      <c r="AX3108">
        <v>5</v>
      </c>
      <c r="AY3108">
        <v>5</v>
      </c>
      <c r="AZ3108">
        <v>5</v>
      </c>
      <c r="BA3108">
        <v>5</v>
      </c>
      <c r="BB3108">
        <v>5</v>
      </c>
      <c r="BC3108">
        <v>2017</v>
      </c>
    </row>
    <row r="3109" spans="1:55" x14ac:dyDescent="0.25">
      <c r="A3109">
        <v>654</v>
      </c>
      <c r="B3109" t="s">
        <v>947</v>
      </c>
      <c r="C3109" t="s">
        <v>237</v>
      </c>
      <c r="D3109" t="s">
        <v>948</v>
      </c>
      <c r="E3109" t="s">
        <v>238</v>
      </c>
      <c r="F3109" t="s">
        <v>239</v>
      </c>
      <c r="G3109" t="s">
        <v>229</v>
      </c>
      <c r="H3109" t="s">
        <v>230</v>
      </c>
      <c r="I3109" t="s">
        <v>949</v>
      </c>
      <c r="J3109">
        <v>36.125999999999998</v>
      </c>
      <c r="K3109">
        <v>59.420999999999999</v>
      </c>
      <c r="L3109">
        <v>81.731999999999999</v>
      </c>
      <c r="M3109">
        <v>106.908</v>
      </c>
      <c r="N3109">
        <v>85.253</v>
      </c>
      <c r="O3109">
        <v>128.77000000000001</v>
      </c>
      <c r="P3109">
        <v>96.924999999999997</v>
      </c>
      <c r="Q3109">
        <v>71.177999999999997</v>
      </c>
      <c r="R3109">
        <v>65.658000000000001</v>
      </c>
      <c r="S3109">
        <v>84.606999999999999</v>
      </c>
      <c r="T3109">
        <v>87.778999999999996</v>
      </c>
      <c r="U3109">
        <v>128.44800000000001</v>
      </c>
      <c r="V3109">
        <v>129.065</v>
      </c>
      <c r="W3109">
        <v>107.88800000000001</v>
      </c>
      <c r="X3109">
        <v>118.32899999999999</v>
      </c>
      <c r="Y3109">
        <v>227.22800000000001</v>
      </c>
      <c r="Z3109">
        <v>222.15199999999999</v>
      </c>
      <c r="AA3109">
        <v>240.72300000000001</v>
      </c>
      <c r="AB3109">
        <v>221.64099999999999</v>
      </c>
      <c r="AC3109">
        <v>249.89</v>
      </c>
      <c r="AD3109">
        <v>258.22000000000003</v>
      </c>
      <c r="AE3109">
        <v>278.62700000000001</v>
      </c>
      <c r="AF3109">
        <v>284.55</v>
      </c>
      <c r="AG3109">
        <v>276.87799999999999</v>
      </c>
      <c r="AH3109">
        <v>280.57799999999997</v>
      </c>
      <c r="AI3109">
        <v>309.51600000000002</v>
      </c>
      <c r="AJ3109">
        <v>309.46699999999998</v>
      </c>
      <c r="AK3109">
        <v>333.565</v>
      </c>
      <c r="AL3109">
        <v>387.197</v>
      </c>
      <c r="AM3109">
        <v>390.40300000000002</v>
      </c>
      <c r="AN3109">
        <v>420.51499999999999</v>
      </c>
      <c r="AO3109">
        <v>518.28800000000001</v>
      </c>
      <c r="AP3109">
        <v>505.07900000000001</v>
      </c>
      <c r="AQ3109">
        <v>516.66200000000003</v>
      </c>
      <c r="AR3109">
        <v>520.87199999999996</v>
      </c>
      <c r="AS3109">
        <v>619.726</v>
      </c>
      <c r="AT3109">
        <v>698.68499999999995</v>
      </c>
      <c r="AU3109">
        <v>783.98900000000003</v>
      </c>
      <c r="AV3109">
        <v>810.31500000000005</v>
      </c>
      <c r="AW3109">
        <v>879.45299999999997</v>
      </c>
      <c r="AX3109">
        <v>944.05399999999997</v>
      </c>
      <c r="AY3109" s="52">
        <v>1016.84</v>
      </c>
      <c r="AZ3109" s="52">
        <v>1098.19</v>
      </c>
      <c r="BA3109" s="52">
        <v>1186.69</v>
      </c>
      <c r="BB3109" s="52">
        <v>1282.33</v>
      </c>
      <c r="BC3109">
        <v>2017</v>
      </c>
    </row>
    <row r="3110" spans="1:55" x14ac:dyDescent="0.25">
      <c r="A3110">
        <v>654</v>
      </c>
      <c r="B3110" t="s">
        <v>947</v>
      </c>
      <c r="C3110" t="s">
        <v>240</v>
      </c>
      <c r="D3110" t="s">
        <v>948</v>
      </c>
      <c r="E3110" t="s">
        <v>238</v>
      </c>
      <c r="F3110" t="s">
        <v>241</v>
      </c>
      <c r="G3110" t="s">
        <v>242</v>
      </c>
      <c r="H3110" t="s">
        <v>230</v>
      </c>
      <c r="I3110" t="s">
        <v>243</v>
      </c>
      <c r="J3110">
        <v>0.17100000000000001</v>
      </c>
      <c r="K3110">
        <v>0.219</v>
      </c>
      <c r="L3110">
        <v>0.249</v>
      </c>
      <c r="M3110">
        <v>0.28100000000000003</v>
      </c>
      <c r="N3110">
        <v>0.19500000000000001</v>
      </c>
      <c r="O3110">
        <v>0.28699999999999998</v>
      </c>
      <c r="P3110">
        <v>0.28000000000000003</v>
      </c>
      <c r="Q3110">
        <v>0.23699999999999999</v>
      </c>
      <c r="R3110">
        <v>0.221</v>
      </c>
      <c r="S3110">
        <v>0.26600000000000001</v>
      </c>
      <c r="T3110">
        <v>0.32400000000000001</v>
      </c>
      <c r="U3110">
        <v>0.45600000000000002</v>
      </c>
      <c r="V3110">
        <v>0.5</v>
      </c>
      <c r="W3110">
        <v>0.38600000000000001</v>
      </c>
      <c r="X3110">
        <v>0.435</v>
      </c>
      <c r="Y3110">
        <v>0.46</v>
      </c>
      <c r="Z3110">
        <v>0.438</v>
      </c>
      <c r="AA3110">
        <v>0.41599999999999998</v>
      </c>
      <c r="AB3110">
        <v>0.376</v>
      </c>
      <c r="AC3110">
        <v>0.40600000000000003</v>
      </c>
      <c r="AD3110">
        <v>0.36399999999999999</v>
      </c>
      <c r="AE3110">
        <v>0.38</v>
      </c>
      <c r="AF3110">
        <v>0.41</v>
      </c>
      <c r="AG3110">
        <v>0.47699999999999998</v>
      </c>
      <c r="AH3110">
        <v>0.53200000000000003</v>
      </c>
      <c r="AI3110">
        <v>0.58799999999999997</v>
      </c>
      <c r="AJ3110">
        <v>0.59199999999999997</v>
      </c>
      <c r="AK3110">
        <v>0.69699999999999995</v>
      </c>
      <c r="AL3110">
        <v>0.86899999999999999</v>
      </c>
      <c r="AM3110">
        <v>0.82899999999999996</v>
      </c>
      <c r="AN3110">
        <v>0.85099999999999998</v>
      </c>
      <c r="AO3110">
        <v>1.099</v>
      </c>
      <c r="AP3110">
        <v>0.99</v>
      </c>
      <c r="AQ3110">
        <v>1.046</v>
      </c>
      <c r="AR3110">
        <v>1.0549999999999999</v>
      </c>
      <c r="AS3110">
        <v>1.048</v>
      </c>
      <c r="AT3110">
        <v>1.179</v>
      </c>
      <c r="AU3110">
        <v>1.35</v>
      </c>
      <c r="AV3110">
        <v>1.4590000000000001</v>
      </c>
      <c r="AW3110">
        <v>1.538</v>
      </c>
      <c r="AX3110">
        <v>1.669</v>
      </c>
      <c r="AY3110">
        <v>1.8080000000000001</v>
      </c>
      <c r="AZ3110">
        <v>1.962</v>
      </c>
      <c r="BA3110">
        <v>2.129</v>
      </c>
      <c r="BB3110">
        <v>2.3159999999999998</v>
      </c>
      <c r="BC3110">
        <v>2017</v>
      </c>
    </row>
    <row r="3111" spans="1:55" x14ac:dyDescent="0.25">
      <c r="A3111">
        <v>654</v>
      </c>
      <c r="B3111" t="s">
        <v>947</v>
      </c>
      <c r="C3111" t="s">
        <v>244</v>
      </c>
      <c r="D3111" t="s">
        <v>948</v>
      </c>
      <c r="E3111" t="s">
        <v>238</v>
      </c>
      <c r="F3111" t="s">
        <v>245</v>
      </c>
      <c r="G3111" t="s">
        <v>246</v>
      </c>
      <c r="H3111" t="s">
        <v>230</v>
      </c>
      <c r="I3111" t="s">
        <v>243</v>
      </c>
      <c r="J3111">
        <v>0.46400000000000002</v>
      </c>
      <c r="K3111">
        <v>0.50600000000000001</v>
      </c>
      <c r="L3111">
        <v>0.56000000000000005</v>
      </c>
      <c r="M3111">
        <v>0.56200000000000006</v>
      </c>
      <c r="N3111">
        <v>0.61399999999999999</v>
      </c>
      <c r="O3111">
        <v>0.66100000000000003</v>
      </c>
      <c r="P3111">
        <v>0.66700000000000004</v>
      </c>
      <c r="Q3111">
        <v>0.72199999999999998</v>
      </c>
      <c r="R3111">
        <v>0.76200000000000001</v>
      </c>
      <c r="S3111">
        <v>0.81499999999999995</v>
      </c>
      <c r="T3111">
        <v>0.88500000000000001</v>
      </c>
      <c r="U3111">
        <v>0.98099999999999998</v>
      </c>
      <c r="V3111">
        <v>1.0349999999999999</v>
      </c>
      <c r="W3111">
        <v>1.083</v>
      </c>
      <c r="X3111">
        <v>1.139</v>
      </c>
      <c r="Y3111">
        <v>1.21</v>
      </c>
      <c r="Z3111">
        <v>1.278</v>
      </c>
      <c r="AA3111">
        <v>1.3779999999999999</v>
      </c>
      <c r="AB3111">
        <v>1.1579999999999999</v>
      </c>
      <c r="AC3111">
        <v>1.33</v>
      </c>
      <c r="AD3111">
        <v>1.357</v>
      </c>
      <c r="AE3111">
        <v>1.415</v>
      </c>
      <c r="AF3111">
        <v>1.419</v>
      </c>
      <c r="AG3111">
        <v>1.4510000000000001</v>
      </c>
      <c r="AH3111">
        <v>1.5309999999999999</v>
      </c>
      <c r="AI3111">
        <v>1.6459999999999999</v>
      </c>
      <c r="AJ3111">
        <v>1.7350000000000001</v>
      </c>
      <c r="AK3111">
        <v>1.84</v>
      </c>
      <c r="AL3111">
        <v>1.9359999999999999</v>
      </c>
      <c r="AM3111">
        <v>2.0169999999999999</v>
      </c>
      <c r="AN3111">
        <v>2.1339999999999999</v>
      </c>
      <c r="AO3111">
        <v>2.355</v>
      </c>
      <c r="AP3111">
        <v>2.359</v>
      </c>
      <c r="AQ3111">
        <v>2.4790000000000001</v>
      </c>
      <c r="AR3111">
        <v>2.5499999999999998</v>
      </c>
      <c r="AS3111">
        <v>2.7349999999999999</v>
      </c>
      <c r="AT3111">
        <v>2.9380000000000002</v>
      </c>
      <c r="AU3111">
        <v>3.1709999999999998</v>
      </c>
      <c r="AV3111">
        <v>3.3660000000000001</v>
      </c>
      <c r="AW3111">
        <v>3.597</v>
      </c>
      <c r="AX3111">
        <v>3.8559999999999999</v>
      </c>
      <c r="AY3111">
        <v>4.133</v>
      </c>
      <c r="AZ3111">
        <v>4.4290000000000003</v>
      </c>
      <c r="BA3111">
        <v>4.7469999999999999</v>
      </c>
      <c r="BB3111">
        <v>5.0890000000000004</v>
      </c>
      <c r="BC3111">
        <v>2017</v>
      </c>
    </row>
    <row r="3112" spans="1:55" x14ac:dyDescent="0.25">
      <c r="A3112">
        <v>654</v>
      </c>
      <c r="B3112" t="s">
        <v>947</v>
      </c>
      <c r="C3112" t="s">
        <v>247</v>
      </c>
      <c r="D3112" t="s">
        <v>948</v>
      </c>
      <c r="E3112" t="s">
        <v>248</v>
      </c>
      <c r="F3112" t="s">
        <v>249</v>
      </c>
      <c r="G3112" t="s">
        <v>250</v>
      </c>
      <c r="I3112" t="s">
        <v>251</v>
      </c>
      <c r="J3112">
        <v>20.007000000000001</v>
      </c>
      <c r="K3112">
        <v>33.073</v>
      </c>
      <c r="L3112">
        <v>43.656999999999996</v>
      </c>
      <c r="M3112">
        <v>59.115000000000002</v>
      </c>
      <c r="N3112">
        <v>44.683</v>
      </c>
      <c r="O3112">
        <v>64.709000000000003</v>
      </c>
      <c r="P3112">
        <v>49.198999999999998</v>
      </c>
      <c r="Q3112">
        <v>34.213000000000001</v>
      </c>
      <c r="R3112">
        <v>30.954000000000001</v>
      </c>
      <c r="S3112">
        <v>38.753999999999998</v>
      </c>
      <c r="T3112">
        <v>38.445999999999998</v>
      </c>
      <c r="U3112">
        <v>52.427999999999997</v>
      </c>
      <c r="V3112">
        <v>51.098999999999997</v>
      </c>
      <c r="W3112">
        <v>41.764000000000003</v>
      </c>
      <c r="X3112">
        <v>44.487000000000002</v>
      </c>
      <c r="Y3112">
        <v>82.132000000000005</v>
      </c>
      <c r="Z3112">
        <v>77.397000000000006</v>
      </c>
      <c r="AA3112">
        <v>79.123999999999995</v>
      </c>
      <c r="AB3112">
        <v>87.677999999999997</v>
      </c>
      <c r="AC3112">
        <v>87.304000000000002</v>
      </c>
      <c r="AD3112">
        <v>90.385999999999996</v>
      </c>
      <c r="AE3112">
        <v>95.600999999999999</v>
      </c>
      <c r="AF3112">
        <v>98.899000000000001</v>
      </c>
      <c r="AG3112">
        <v>95.846999999999994</v>
      </c>
      <c r="AH3112">
        <v>94.518000000000001</v>
      </c>
      <c r="AI3112">
        <v>100</v>
      </c>
      <c r="AJ3112">
        <v>97.727000000000004</v>
      </c>
      <c r="AK3112">
        <v>102.009</v>
      </c>
      <c r="AL3112">
        <v>114.73399999999999</v>
      </c>
      <c r="AM3112">
        <v>111.914</v>
      </c>
      <c r="AN3112">
        <v>115.233</v>
      </c>
      <c r="AO3112">
        <v>131.40199999999999</v>
      </c>
      <c r="AP3112">
        <v>130.28399999999999</v>
      </c>
      <c r="AQ3112">
        <v>129.07</v>
      </c>
      <c r="AR3112">
        <v>128.87799999999999</v>
      </c>
      <c r="AS3112">
        <v>144.47499999999999</v>
      </c>
      <c r="AT3112">
        <v>153.28299999999999</v>
      </c>
      <c r="AU3112">
        <v>162.386</v>
      </c>
      <c r="AV3112">
        <v>161.69399999999999</v>
      </c>
      <c r="AW3112">
        <v>167.13399999999999</v>
      </c>
      <c r="AX3112">
        <v>170.86699999999999</v>
      </c>
      <c r="AY3112">
        <v>175.27699999999999</v>
      </c>
      <c r="AZ3112">
        <v>180.285</v>
      </c>
      <c r="BA3112">
        <v>185.53800000000001</v>
      </c>
      <c r="BB3112">
        <v>190.94399999999999</v>
      </c>
      <c r="BC3112">
        <v>2017</v>
      </c>
    </row>
    <row r="3113" spans="1:55" x14ac:dyDescent="0.25">
      <c r="A3113">
        <v>654</v>
      </c>
      <c r="B3113" t="s">
        <v>947</v>
      </c>
      <c r="C3113" t="s">
        <v>252</v>
      </c>
      <c r="D3113" t="s">
        <v>948</v>
      </c>
      <c r="E3113" t="s">
        <v>253</v>
      </c>
      <c r="F3113" t="s">
        <v>254</v>
      </c>
      <c r="G3113" t="s">
        <v>229</v>
      </c>
      <c r="H3113" t="s">
        <v>220</v>
      </c>
      <c r="I3113" t="s">
        <v>255</v>
      </c>
      <c r="J3113" s="52">
        <v>230947.65</v>
      </c>
      <c r="K3113" s="52">
        <v>225072.14</v>
      </c>
      <c r="L3113" s="52">
        <v>229701.44</v>
      </c>
      <c r="M3113" s="52">
        <v>217327.7</v>
      </c>
      <c r="N3113" s="52">
        <v>224564.87</v>
      </c>
      <c r="O3113" s="52">
        <v>229403.68</v>
      </c>
      <c r="P3113" s="52">
        <v>222438.43</v>
      </c>
      <c r="Q3113" s="52">
        <v>230402.31</v>
      </c>
      <c r="R3113" s="52">
        <v>230317.65</v>
      </c>
      <c r="S3113" s="52">
        <v>232364.7</v>
      </c>
      <c r="T3113" s="52">
        <v>238184.2</v>
      </c>
      <c r="U3113" s="52">
        <v>249908.9</v>
      </c>
      <c r="V3113" s="52">
        <v>251926.49</v>
      </c>
      <c r="W3113" s="52">
        <v>251958.89</v>
      </c>
      <c r="X3113" s="52">
        <v>253718.18</v>
      </c>
      <c r="Y3113" s="52">
        <v>258148.52</v>
      </c>
      <c r="Z3113" s="52">
        <v>262022.62</v>
      </c>
      <c r="AA3113" s="52">
        <v>271758.09000000003</v>
      </c>
      <c r="AB3113" s="52">
        <v>220985.73</v>
      </c>
      <c r="AC3113" s="52">
        <v>244913.03</v>
      </c>
      <c r="AD3113" s="52">
        <v>239296.69</v>
      </c>
      <c r="AE3113" s="52">
        <v>239000.21</v>
      </c>
      <c r="AF3113" s="52">
        <v>231004.53</v>
      </c>
      <c r="AG3113" s="52">
        <v>227076.32</v>
      </c>
      <c r="AH3113" s="52">
        <v>228440.72</v>
      </c>
      <c r="AI3113" s="52">
        <v>233144.47</v>
      </c>
      <c r="AJ3113" s="52">
        <v>233450.41</v>
      </c>
      <c r="AK3113" s="52">
        <v>235900.37</v>
      </c>
      <c r="AL3113" s="52">
        <v>238163.9</v>
      </c>
      <c r="AM3113" s="52">
        <v>240708.27</v>
      </c>
      <c r="AN3113" s="52">
        <v>249912.37</v>
      </c>
      <c r="AO3113" s="52">
        <v>264303.18</v>
      </c>
      <c r="AP3113" s="52">
        <v>254183.93</v>
      </c>
      <c r="AQ3113" s="52">
        <v>256810.52</v>
      </c>
      <c r="AR3113" s="52">
        <v>253705.98</v>
      </c>
      <c r="AS3113" s="52">
        <v>263471.96999999997</v>
      </c>
      <c r="AT3113" s="52">
        <v>273946.45</v>
      </c>
      <c r="AU3113" s="52">
        <v>283915.25</v>
      </c>
      <c r="AV3113" s="52">
        <v>288360.09999999998</v>
      </c>
      <c r="AW3113" s="52">
        <v>296260.38</v>
      </c>
      <c r="AX3113" s="52">
        <v>304377.09999999998</v>
      </c>
      <c r="AY3113" s="52">
        <v>312716.2</v>
      </c>
      <c r="AZ3113" s="52">
        <v>321210.62</v>
      </c>
      <c r="BA3113" s="52">
        <v>330241.49</v>
      </c>
      <c r="BB3113" s="52">
        <v>339523.12</v>
      </c>
      <c r="BC3113">
        <v>2017</v>
      </c>
    </row>
    <row r="3114" spans="1:55" x14ac:dyDescent="0.25">
      <c r="A3114">
        <v>654</v>
      </c>
      <c r="B3114" t="s">
        <v>947</v>
      </c>
      <c r="C3114" t="s">
        <v>256</v>
      </c>
      <c r="D3114" t="s">
        <v>948</v>
      </c>
      <c r="E3114" t="s">
        <v>253</v>
      </c>
      <c r="F3114" t="s">
        <v>257</v>
      </c>
      <c r="G3114" t="s">
        <v>258</v>
      </c>
      <c r="H3114" t="s">
        <v>220</v>
      </c>
      <c r="I3114" t="s">
        <v>255</v>
      </c>
      <c r="J3114" s="52">
        <v>1378.88</v>
      </c>
      <c r="K3114" s="52">
        <v>1343.8</v>
      </c>
      <c r="L3114" s="52">
        <v>1371.43</v>
      </c>
      <c r="M3114" s="52">
        <v>1297.56</v>
      </c>
      <c r="N3114" s="52">
        <v>1340.77</v>
      </c>
      <c r="O3114" s="52">
        <v>1369.66</v>
      </c>
      <c r="P3114" s="52">
        <v>1328.07</v>
      </c>
      <c r="Q3114" s="52">
        <v>1375.62</v>
      </c>
      <c r="R3114" s="52">
        <v>1375.11</v>
      </c>
      <c r="S3114" s="52">
        <v>1387.34</v>
      </c>
      <c r="T3114" s="52">
        <v>1422.08</v>
      </c>
      <c r="U3114" s="52">
        <v>1492.08</v>
      </c>
      <c r="V3114" s="52">
        <v>1504.13</v>
      </c>
      <c r="W3114" s="52">
        <v>1504.32</v>
      </c>
      <c r="X3114" s="52">
        <v>1514.83</v>
      </c>
      <c r="Y3114" s="52">
        <v>1541.28</v>
      </c>
      <c r="Z3114" s="52">
        <v>1564.41</v>
      </c>
      <c r="AA3114" s="52">
        <v>1622.53</v>
      </c>
      <c r="AB3114" s="52">
        <v>1319.4</v>
      </c>
      <c r="AC3114" s="52">
        <v>1462.26</v>
      </c>
      <c r="AD3114" s="52">
        <v>1428.72</v>
      </c>
      <c r="AE3114" s="52">
        <v>1426.95</v>
      </c>
      <c r="AF3114" s="52">
        <v>1379.21</v>
      </c>
      <c r="AG3114" s="52">
        <v>1355.76</v>
      </c>
      <c r="AH3114" s="52">
        <v>1363.91</v>
      </c>
      <c r="AI3114" s="52">
        <v>1391.99</v>
      </c>
      <c r="AJ3114" s="52">
        <v>1393.82</v>
      </c>
      <c r="AK3114" s="52">
        <v>1408.45</v>
      </c>
      <c r="AL3114" s="52">
        <v>1421.96</v>
      </c>
      <c r="AM3114" s="52">
        <v>1437.15</v>
      </c>
      <c r="AN3114" s="52">
        <v>1492.1</v>
      </c>
      <c r="AO3114" s="52">
        <v>1578.02</v>
      </c>
      <c r="AP3114" s="52">
        <v>1517.61</v>
      </c>
      <c r="AQ3114" s="52">
        <v>1533.29</v>
      </c>
      <c r="AR3114" s="52">
        <v>1514.75</v>
      </c>
      <c r="AS3114" s="52">
        <v>1573.06</v>
      </c>
      <c r="AT3114" s="52">
        <v>1635.6</v>
      </c>
      <c r="AU3114" s="52">
        <v>1695.12</v>
      </c>
      <c r="AV3114" s="52">
        <v>1721.66</v>
      </c>
      <c r="AW3114" s="52">
        <v>1768.83</v>
      </c>
      <c r="AX3114" s="52">
        <v>1817.29</v>
      </c>
      <c r="AY3114" s="52">
        <v>1867.07</v>
      </c>
      <c r="AZ3114" s="52">
        <v>1917.79</v>
      </c>
      <c r="BA3114" s="52">
        <v>1971.71</v>
      </c>
      <c r="BB3114" s="52">
        <v>2027.13</v>
      </c>
      <c r="BC3114">
        <v>2017</v>
      </c>
    </row>
    <row r="3115" spans="1:55" x14ac:dyDescent="0.25">
      <c r="A3115">
        <v>654</v>
      </c>
      <c r="B3115" t="s">
        <v>947</v>
      </c>
      <c r="C3115" t="s">
        <v>259</v>
      </c>
      <c r="D3115" t="s">
        <v>948</v>
      </c>
      <c r="E3115" t="s">
        <v>260</v>
      </c>
      <c r="F3115" t="s">
        <v>261</v>
      </c>
      <c r="G3115" t="s">
        <v>229</v>
      </c>
      <c r="H3115" t="s">
        <v>220</v>
      </c>
      <c r="I3115" t="s">
        <v>262</v>
      </c>
      <c r="J3115" s="52">
        <v>46206.7</v>
      </c>
      <c r="K3115" s="52">
        <v>74438.009999999995</v>
      </c>
      <c r="L3115" s="52">
        <v>100281.26</v>
      </c>
      <c r="M3115" s="52">
        <v>128474.11</v>
      </c>
      <c r="N3115" s="52">
        <v>100342.77</v>
      </c>
      <c r="O3115" s="52">
        <v>148444.84</v>
      </c>
      <c r="P3115" s="52">
        <v>109436.56</v>
      </c>
      <c r="Q3115" s="52">
        <v>78828.67</v>
      </c>
      <c r="R3115" s="52">
        <v>71292.850000000006</v>
      </c>
      <c r="S3115" s="52">
        <v>90049.51</v>
      </c>
      <c r="T3115" s="52">
        <v>91571.92</v>
      </c>
      <c r="U3115" s="52">
        <v>131023.16</v>
      </c>
      <c r="V3115" s="52">
        <v>128730.92</v>
      </c>
      <c r="W3115" s="52">
        <v>105227.8</v>
      </c>
      <c r="X3115" s="52">
        <v>112872.63</v>
      </c>
      <c r="Y3115" s="52">
        <v>212021.31</v>
      </c>
      <c r="Z3115" s="52">
        <v>202797.45</v>
      </c>
      <c r="AA3115" s="52">
        <v>215026.88</v>
      </c>
      <c r="AB3115" s="52">
        <v>193756.06</v>
      </c>
      <c r="AC3115" s="52">
        <v>213819.49</v>
      </c>
      <c r="AD3115" s="52">
        <v>216289.83</v>
      </c>
      <c r="AE3115" s="52">
        <v>228486.5</v>
      </c>
      <c r="AF3115" s="52">
        <v>228460.19</v>
      </c>
      <c r="AG3115" s="52">
        <v>217645.97</v>
      </c>
      <c r="AH3115" s="52">
        <v>215917.88</v>
      </c>
      <c r="AI3115" s="52">
        <v>233144.47</v>
      </c>
      <c r="AJ3115" s="52">
        <v>228144.87</v>
      </c>
      <c r="AK3115" s="52">
        <v>240639.21</v>
      </c>
      <c r="AL3115" s="52">
        <v>273256.05</v>
      </c>
      <c r="AM3115" s="52">
        <v>269386.69</v>
      </c>
      <c r="AN3115" s="52">
        <v>287981.56</v>
      </c>
      <c r="AO3115" s="52">
        <v>347298.94</v>
      </c>
      <c r="AP3115" s="52">
        <v>331161.94</v>
      </c>
      <c r="AQ3115" s="52">
        <v>331464.61</v>
      </c>
      <c r="AR3115" s="52">
        <v>326972.23</v>
      </c>
      <c r="AS3115" s="52">
        <v>380652.1</v>
      </c>
      <c r="AT3115" s="52">
        <v>419912.62</v>
      </c>
      <c r="AU3115" s="52">
        <v>461038.41</v>
      </c>
      <c r="AV3115" s="52">
        <v>466262.09</v>
      </c>
      <c r="AW3115" s="52">
        <v>495151.3</v>
      </c>
      <c r="AX3115" s="52">
        <v>520081.07</v>
      </c>
      <c r="AY3115" s="52">
        <v>548118.59</v>
      </c>
      <c r="AZ3115" s="52">
        <v>579094.18999999994</v>
      </c>
      <c r="BA3115" s="52">
        <v>612722.57999999996</v>
      </c>
      <c r="BB3115" s="52">
        <v>648297.80000000005</v>
      </c>
      <c r="BC3115">
        <v>2017</v>
      </c>
    </row>
    <row r="3116" spans="1:55" x14ac:dyDescent="0.25">
      <c r="A3116">
        <v>654</v>
      </c>
      <c r="B3116" t="s">
        <v>947</v>
      </c>
      <c r="C3116" t="s">
        <v>263</v>
      </c>
      <c r="D3116" t="s">
        <v>948</v>
      </c>
      <c r="E3116" t="s">
        <v>260</v>
      </c>
      <c r="F3116" t="s">
        <v>264</v>
      </c>
      <c r="G3116" t="s">
        <v>242</v>
      </c>
      <c r="H3116" t="s">
        <v>220</v>
      </c>
      <c r="I3116" t="s">
        <v>262</v>
      </c>
      <c r="J3116">
        <v>218.69900000000001</v>
      </c>
      <c r="K3116">
        <v>273.94099999999997</v>
      </c>
      <c r="L3116">
        <v>305.16800000000001</v>
      </c>
      <c r="M3116">
        <v>337.149</v>
      </c>
      <c r="N3116">
        <v>229.63800000000001</v>
      </c>
      <c r="O3116">
        <v>330.46499999999997</v>
      </c>
      <c r="P3116">
        <v>316.017</v>
      </c>
      <c r="Q3116">
        <v>262.60500000000002</v>
      </c>
      <c r="R3116">
        <v>239.87700000000001</v>
      </c>
      <c r="S3116">
        <v>282.62099999999998</v>
      </c>
      <c r="T3116">
        <v>337.82</v>
      </c>
      <c r="U3116">
        <v>465.072</v>
      </c>
      <c r="V3116">
        <v>498.38299999999998</v>
      </c>
      <c r="W3116">
        <v>376.25799999999998</v>
      </c>
      <c r="X3116">
        <v>414.59100000000001</v>
      </c>
      <c r="Y3116">
        <v>428.79899999999998</v>
      </c>
      <c r="Z3116">
        <v>399.43</v>
      </c>
      <c r="AA3116">
        <v>371.27</v>
      </c>
      <c r="AB3116">
        <v>329.053</v>
      </c>
      <c r="AC3116">
        <v>347.73700000000002</v>
      </c>
      <c r="AD3116">
        <v>304.61799999999999</v>
      </c>
      <c r="AE3116">
        <v>311.91300000000001</v>
      </c>
      <c r="AF3116">
        <v>328.78100000000001</v>
      </c>
      <c r="AG3116">
        <v>375.13499999999999</v>
      </c>
      <c r="AH3116">
        <v>409.12599999999998</v>
      </c>
      <c r="AI3116">
        <v>442.73399999999998</v>
      </c>
      <c r="AJ3116">
        <v>436.702</v>
      </c>
      <c r="AK3116">
        <v>502.82100000000003</v>
      </c>
      <c r="AL3116">
        <v>613.08100000000002</v>
      </c>
      <c r="AM3116">
        <v>571.99</v>
      </c>
      <c r="AN3116">
        <v>582.54</v>
      </c>
      <c r="AO3116">
        <v>736.68600000000004</v>
      </c>
      <c r="AP3116">
        <v>649.02599999999995</v>
      </c>
      <c r="AQ3116">
        <v>671.13599999999997</v>
      </c>
      <c r="AR3116">
        <v>662.38199999999995</v>
      </c>
      <c r="AS3116">
        <v>643.91600000000005</v>
      </c>
      <c r="AT3116">
        <v>708.39800000000002</v>
      </c>
      <c r="AU3116">
        <v>793.62199999999996</v>
      </c>
      <c r="AV3116">
        <v>839.78800000000001</v>
      </c>
      <c r="AW3116">
        <v>865.73699999999997</v>
      </c>
      <c r="AX3116">
        <v>919.36500000000001</v>
      </c>
      <c r="AY3116">
        <v>974.601</v>
      </c>
      <c r="AZ3116" s="52">
        <v>1034.77</v>
      </c>
      <c r="BA3116" s="52">
        <v>1099.45</v>
      </c>
      <c r="BB3116" s="52">
        <v>1170.8499999999999</v>
      </c>
      <c r="BC3116">
        <v>2017</v>
      </c>
    </row>
    <row r="3117" spans="1:55" x14ac:dyDescent="0.25">
      <c r="A3117">
        <v>654</v>
      </c>
      <c r="B3117" t="s">
        <v>947</v>
      </c>
      <c r="C3117" t="s">
        <v>265</v>
      </c>
      <c r="D3117" t="s">
        <v>948</v>
      </c>
      <c r="E3117" t="s">
        <v>260</v>
      </c>
      <c r="F3117" t="s">
        <v>266</v>
      </c>
      <c r="G3117" t="s">
        <v>246</v>
      </c>
      <c r="H3117" t="s">
        <v>220</v>
      </c>
      <c r="I3117" t="s">
        <v>262</v>
      </c>
      <c r="J3117">
        <v>594.07399999999996</v>
      </c>
      <c r="K3117">
        <v>633.73599999999999</v>
      </c>
      <c r="L3117">
        <v>686.73299999999995</v>
      </c>
      <c r="M3117">
        <v>675.18499999999995</v>
      </c>
      <c r="N3117">
        <v>722.84500000000003</v>
      </c>
      <c r="O3117">
        <v>761.77499999999998</v>
      </c>
      <c r="P3117">
        <v>753.51599999999996</v>
      </c>
      <c r="Q3117">
        <v>799.798</v>
      </c>
      <c r="R3117">
        <v>827.69899999999996</v>
      </c>
      <c r="S3117">
        <v>867.79600000000005</v>
      </c>
      <c r="T3117">
        <v>922.82</v>
      </c>
      <c r="U3117" s="52">
        <v>1000.99</v>
      </c>
      <c r="V3117" s="52">
        <v>1032.07</v>
      </c>
      <c r="W3117" s="52">
        <v>1056.6600000000001</v>
      </c>
      <c r="X3117" s="52">
        <v>1086.76</v>
      </c>
      <c r="Y3117" s="52">
        <v>1128.92</v>
      </c>
      <c r="Z3117" s="52">
        <v>1166.8499999999999</v>
      </c>
      <c r="AA3117" s="52">
        <v>1231.07</v>
      </c>
      <c r="AB3117" s="52">
        <v>1012.34</v>
      </c>
      <c r="AC3117" s="52">
        <v>1138.1500000000001</v>
      </c>
      <c r="AD3117" s="52">
        <v>1136.9100000000001</v>
      </c>
      <c r="AE3117" s="52">
        <v>1160.4000000000001</v>
      </c>
      <c r="AF3117" s="52">
        <v>1139.32</v>
      </c>
      <c r="AG3117" s="52">
        <v>1140.75</v>
      </c>
      <c r="AH3117" s="52">
        <v>1178.5</v>
      </c>
      <c r="AI3117" s="52">
        <v>1240.23</v>
      </c>
      <c r="AJ3117" s="52">
        <v>1279.44</v>
      </c>
      <c r="AK3117" s="52">
        <v>1327.6</v>
      </c>
      <c r="AL3117" s="52">
        <v>1366.4</v>
      </c>
      <c r="AM3117" s="52">
        <v>1391.53</v>
      </c>
      <c r="AN3117" s="52">
        <v>1461.57</v>
      </c>
      <c r="AO3117" s="52">
        <v>1578.02</v>
      </c>
      <c r="AP3117" s="52">
        <v>1546.72</v>
      </c>
      <c r="AQ3117" s="52">
        <v>1590.12</v>
      </c>
      <c r="AR3117" s="52">
        <v>1600.62</v>
      </c>
      <c r="AS3117" s="52">
        <v>1680.01</v>
      </c>
      <c r="AT3117" s="52">
        <v>1765.89</v>
      </c>
      <c r="AU3117" s="52">
        <v>1864.94</v>
      </c>
      <c r="AV3117" s="52">
        <v>1936.85</v>
      </c>
      <c r="AW3117" s="52">
        <v>2025.29</v>
      </c>
      <c r="AX3117" s="52">
        <v>2124.23</v>
      </c>
      <c r="AY3117" s="52">
        <v>2227.8000000000002</v>
      </c>
      <c r="AZ3117" s="52">
        <v>2335.66</v>
      </c>
      <c r="BA3117" s="52">
        <v>2451.09</v>
      </c>
      <c r="BB3117" s="52">
        <v>2572.7199999999998</v>
      </c>
      <c r="BC3117">
        <v>2017</v>
      </c>
    </row>
    <row r="3118" spans="1:55" x14ac:dyDescent="0.25">
      <c r="A3118">
        <v>654</v>
      </c>
      <c r="B3118" t="s">
        <v>947</v>
      </c>
      <c r="C3118" t="s">
        <v>267</v>
      </c>
      <c r="D3118" t="s">
        <v>948</v>
      </c>
      <c r="E3118" t="s">
        <v>268</v>
      </c>
      <c r="F3118" t="s">
        <v>269</v>
      </c>
      <c r="G3118" t="s">
        <v>270</v>
      </c>
    </row>
    <row r="3119" spans="1:55" x14ac:dyDescent="0.25">
      <c r="A3119">
        <v>654</v>
      </c>
      <c r="B3119" t="s">
        <v>947</v>
      </c>
      <c r="C3119" t="s">
        <v>271</v>
      </c>
      <c r="D3119" t="s">
        <v>948</v>
      </c>
      <c r="E3119" t="s">
        <v>272</v>
      </c>
      <c r="F3119" t="s">
        <v>273</v>
      </c>
      <c r="G3119" t="s">
        <v>274</v>
      </c>
      <c r="I3119" t="s">
        <v>243</v>
      </c>
      <c r="J3119">
        <v>4.0000000000000001E-3</v>
      </c>
      <c r="K3119">
        <v>3.0000000000000001E-3</v>
      </c>
      <c r="L3119">
        <v>4.0000000000000001E-3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3.0000000000000001E-3</v>
      </c>
      <c r="AC3119">
        <v>3.0000000000000001E-3</v>
      </c>
      <c r="AD3119">
        <v>3.0000000000000001E-3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2E-3</v>
      </c>
      <c r="AT3119">
        <v>2E-3</v>
      </c>
      <c r="AU3119">
        <v>2E-3</v>
      </c>
      <c r="AV3119">
        <v>2E-3</v>
      </c>
      <c r="AW3119">
        <v>3.0000000000000001E-3</v>
      </c>
      <c r="AX3119">
        <v>3.0000000000000001E-3</v>
      </c>
      <c r="AY3119">
        <v>3.0000000000000001E-3</v>
      </c>
      <c r="AZ3119">
        <v>3.0000000000000001E-3</v>
      </c>
      <c r="BA3119">
        <v>3.0000000000000001E-3</v>
      </c>
      <c r="BB3119">
        <v>3.0000000000000001E-3</v>
      </c>
      <c r="BC3119">
        <v>2017</v>
      </c>
    </row>
    <row r="3120" spans="1:55" x14ac:dyDescent="0.25">
      <c r="A3120">
        <v>654</v>
      </c>
      <c r="B3120" t="s">
        <v>947</v>
      </c>
      <c r="C3120" t="s">
        <v>275</v>
      </c>
      <c r="D3120" t="s">
        <v>948</v>
      </c>
      <c r="E3120" t="s">
        <v>276</v>
      </c>
      <c r="F3120" t="s">
        <v>277</v>
      </c>
      <c r="G3120" t="s">
        <v>278</v>
      </c>
      <c r="I3120" t="s">
        <v>243</v>
      </c>
      <c r="J3120">
        <v>77.778999999999996</v>
      </c>
      <c r="K3120">
        <v>117.459</v>
      </c>
      <c r="L3120">
        <v>146.02699999999999</v>
      </c>
      <c r="M3120">
        <v>190.28</v>
      </c>
      <c r="N3120">
        <v>138.816</v>
      </c>
      <c r="O3120">
        <v>194.86699999999999</v>
      </c>
      <c r="P3120">
        <v>145.23500000000001</v>
      </c>
      <c r="Q3120">
        <v>98.561000000000007</v>
      </c>
      <c r="R3120">
        <v>86.134</v>
      </c>
      <c r="S3120">
        <v>103.768</v>
      </c>
      <c r="T3120">
        <v>99.23</v>
      </c>
      <c r="U3120">
        <v>130.893</v>
      </c>
      <c r="V3120">
        <v>124.73</v>
      </c>
      <c r="W3120">
        <v>99.584999999999994</v>
      </c>
      <c r="X3120">
        <v>103.86199999999999</v>
      </c>
      <c r="Y3120">
        <v>187.809</v>
      </c>
      <c r="Z3120">
        <v>173.8</v>
      </c>
      <c r="AA3120">
        <v>174.667</v>
      </c>
      <c r="AB3120">
        <v>191.39500000000001</v>
      </c>
      <c r="AC3120">
        <v>187.86600000000001</v>
      </c>
      <c r="AD3120">
        <v>190.244</v>
      </c>
      <c r="AE3120">
        <v>196.90299999999999</v>
      </c>
      <c r="AF3120">
        <v>200.523</v>
      </c>
      <c r="AG3120">
        <v>190.79300000000001</v>
      </c>
      <c r="AH3120">
        <v>183.215</v>
      </c>
      <c r="AI3120">
        <v>187.98599999999999</v>
      </c>
      <c r="AJ3120">
        <v>178.31700000000001</v>
      </c>
      <c r="AK3120">
        <v>181.26</v>
      </c>
      <c r="AL3120">
        <v>199.982</v>
      </c>
      <c r="AM3120">
        <v>193.59</v>
      </c>
      <c r="AN3120">
        <v>197.035</v>
      </c>
      <c r="AO3120">
        <v>220.08500000000001</v>
      </c>
      <c r="AP3120">
        <v>214.10599999999999</v>
      </c>
      <c r="AQ3120">
        <v>208.453</v>
      </c>
      <c r="AR3120">
        <v>204.279</v>
      </c>
      <c r="AS3120">
        <v>226.578</v>
      </c>
      <c r="AT3120">
        <v>237.791</v>
      </c>
      <c r="AU3120">
        <v>247.21299999999999</v>
      </c>
      <c r="AV3120">
        <v>240.733</v>
      </c>
      <c r="AW3120">
        <v>244.48400000000001</v>
      </c>
      <c r="AX3120">
        <v>244.833</v>
      </c>
      <c r="AY3120">
        <v>246.036</v>
      </c>
      <c r="AZ3120">
        <v>247.93600000000001</v>
      </c>
      <c r="BA3120">
        <v>249.98</v>
      </c>
      <c r="BB3120">
        <v>251.989</v>
      </c>
      <c r="BC3120">
        <v>2017</v>
      </c>
    </row>
    <row r="3121" spans="1:55" x14ac:dyDescent="0.25">
      <c r="A3121">
        <v>654</v>
      </c>
      <c r="B3121" t="s">
        <v>947</v>
      </c>
      <c r="C3121" t="s">
        <v>279</v>
      </c>
      <c r="D3121" t="s">
        <v>948</v>
      </c>
      <c r="E3121" t="s">
        <v>280</v>
      </c>
      <c r="F3121" t="s">
        <v>281</v>
      </c>
      <c r="G3121" t="s">
        <v>282</v>
      </c>
      <c r="I3121" t="s">
        <v>949</v>
      </c>
      <c r="J3121">
        <v>39.087000000000003</v>
      </c>
      <c r="K3121">
        <v>24.634</v>
      </c>
      <c r="L3121">
        <v>26.928999999999998</v>
      </c>
      <c r="M3121">
        <v>22.838999999999999</v>
      </c>
      <c r="N3121">
        <v>31.405999999999999</v>
      </c>
      <c r="O3121">
        <v>24.146000000000001</v>
      </c>
      <c r="P3121">
        <v>21.225000000000001</v>
      </c>
      <c r="Q3121">
        <v>23.280999999999999</v>
      </c>
      <c r="R3121">
        <v>30.068000000000001</v>
      </c>
      <c r="S3121">
        <v>28.218</v>
      </c>
      <c r="T3121">
        <v>20.396000000000001</v>
      </c>
      <c r="U3121">
        <v>15.727</v>
      </c>
      <c r="V3121">
        <v>20.231999999999999</v>
      </c>
      <c r="W3121">
        <v>16.273</v>
      </c>
      <c r="X3121">
        <v>27.222999999999999</v>
      </c>
      <c r="Y3121">
        <v>10.925000000000001</v>
      </c>
      <c r="Z3121">
        <v>10.627000000000001</v>
      </c>
      <c r="AA3121">
        <v>14.654999999999999</v>
      </c>
      <c r="AB3121">
        <v>6.2469999999999999</v>
      </c>
      <c r="AC3121">
        <v>8.5990000000000002</v>
      </c>
      <c r="AD3121">
        <v>11.984</v>
      </c>
      <c r="AE3121">
        <v>10.552</v>
      </c>
      <c r="AF3121">
        <v>7.5529999999999999</v>
      </c>
      <c r="AG3121">
        <v>9.0830000000000002</v>
      </c>
      <c r="AH3121">
        <v>8.8249999999999993</v>
      </c>
      <c r="AI3121">
        <v>11.026</v>
      </c>
      <c r="AJ3121">
        <v>9.9909999999999997</v>
      </c>
      <c r="AK3121">
        <v>12.52</v>
      </c>
      <c r="AL3121">
        <v>12.786</v>
      </c>
      <c r="AM3121">
        <v>10.802</v>
      </c>
      <c r="AN3121">
        <v>10.785</v>
      </c>
      <c r="AO3121">
        <v>9.9350000000000005</v>
      </c>
      <c r="AP3121">
        <v>6.6989999999999998</v>
      </c>
      <c r="AQ3121">
        <v>7.2240000000000002</v>
      </c>
      <c r="AR3121">
        <v>11.417</v>
      </c>
      <c r="AS3121">
        <v>8.61</v>
      </c>
      <c r="AT3121">
        <v>8.8079999999999998</v>
      </c>
      <c r="AU3121">
        <v>9.0009999999999994</v>
      </c>
      <c r="AV3121">
        <v>10.893000000000001</v>
      </c>
      <c r="AW3121">
        <v>10.532999999999999</v>
      </c>
      <c r="AX3121">
        <v>10.798999999999999</v>
      </c>
      <c r="AY3121">
        <v>11.048</v>
      </c>
      <c r="AZ3121">
        <v>11.131</v>
      </c>
      <c r="BA3121">
        <v>11.196</v>
      </c>
      <c r="BB3121">
        <v>11.317</v>
      </c>
      <c r="BC3121">
        <v>2017</v>
      </c>
    </row>
    <row r="3122" spans="1:55" x14ac:dyDescent="0.25">
      <c r="A3122">
        <v>654</v>
      </c>
      <c r="B3122" t="s">
        <v>947</v>
      </c>
      <c r="C3122" t="s">
        <v>283</v>
      </c>
      <c r="D3122" t="s">
        <v>948</v>
      </c>
      <c r="E3122" t="s">
        <v>284</v>
      </c>
      <c r="F3122" t="s">
        <v>285</v>
      </c>
      <c r="G3122" t="s">
        <v>282</v>
      </c>
      <c r="I3122" t="s">
        <v>949</v>
      </c>
      <c r="J3122">
        <v>7.6849999999999996</v>
      </c>
      <c r="K3122">
        <v>9.7460000000000004</v>
      </c>
      <c r="L3122">
        <v>3.524</v>
      </c>
      <c r="M3122">
        <v>4.7329999999999997</v>
      </c>
      <c r="N3122">
        <v>6.3040000000000003</v>
      </c>
      <c r="O3122">
        <v>4.444</v>
      </c>
      <c r="P3122">
        <v>4.992</v>
      </c>
      <c r="Q3122">
        <v>12.394</v>
      </c>
      <c r="R3122">
        <v>11.451000000000001</v>
      </c>
      <c r="S3122">
        <v>6.1890000000000001</v>
      </c>
      <c r="T3122">
        <v>11.585000000000001</v>
      </c>
      <c r="U3122">
        <v>3.7989999999999999</v>
      </c>
      <c r="V3122">
        <v>4.8920000000000003</v>
      </c>
      <c r="W3122">
        <v>6.14</v>
      </c>
      <c r="X3122">
        <v>10.37</v>
      </c>
      <c r="Y3122">
        <v>2.64</v>
      </c>
      <c r="Z3122">
        <v>4.0199999999999996</v>
      </c>
      <c r="AA3122">
        <v>6.74</v>
      </c>
      <c r="AB3122">
        <v>0.65200000000000002</v>
      </c>
      <c r="AC3122">
        <v>5.4710000000000001</v>
      </c>
      <c r="AD3122">
        <v>14.917</v>
      </c>
      <c r="AE3122">
        <v>6.3490000000000002</v>
      </c>
      <c r="AF3122">
        <v>3.8220000000000001</v>
      </c>
      <c r="AG3122">
        <v>6.1580000000000004</v>
      </c>
      <c r="AH3122">
        <v>7.1029999999999998</v>
      </c>
      <c r="AI3122">
        <v>9.2460000000000004</v>
      </c>
      <c r="AJ3122">
        <v>3.3250000000000002</v>
      </c>
      <c r="AK3122">
        <v>8.1189999999999998</v>
      </c>
      <c r="AL3122">
        <v>9.4689999999999994</v>
      </c>
      <c r="AM3122">
        <v>5.0190000000000001</v>
      </c>
      <c r="AN3122">
        <v>2.4569999999999999</v>
      </c>
      <c r="AO3122">
        <v>8.6639999999999997</v>
      </c>
      <c r="AP3122">
        <v>-1.708</v>
      </c>
      <c r="AQ3122">
        <v>2.6150000000000002</v>
      </c>
      <c r="AR3122">
        <v>11.958</v>
      </c>
      <c r="AS3122">
        <v>10.468</v>
      </c>
      <c r="AT3122">
        <v>10.074999999999999</v>
      </c>
      <c r="AU3122">
        <v>8.4179999999999993</v>
      </c>
      <c r="AV3122">
        <v>9.3109999999999999</v>
      </c>
      <c r="AW3122">
        <v>6.6710000000000003</v>
      </c>
      <c r="AX3122">
        <v>7.5119999999999996</v>
      </c>
      <c r="AY3122">
        <v>8.0229999999999997</v>
      </c>
      <c r="AZ3122">
        <v>8.2360000000000007</v>
      </c>
      <c r="BA3122">
        <v>8.2829999999999995</v>
      </c>
      <c r="BB3122">
        <v>8.6560000000000006</v>
      </c>
      <c r="BC3122">
        <v>2017</v>
      </c>
    </row>
    <row r="3123" spans="1:55" x14ac:dyDescent="0.25">
      <c r="A3123">
        <v>654</v>
      </c>
      <c r="B3123" t="s">
        <v>947</v>
      </c>
      <c r="C3123" t="s">
        <v>286</v>
      </c>
      <c r="D3123" t="s">
        <v>948</v>
      </c>
      <c r="E3123" t="s">
        <v>287</v>
      </c>
      <c r="F3123" t="s">
        <v>288</v>
      </c>
      <c r="G3123" t="s">
        <v>250</v>
      </c>
      <c r="I3123" t="s">
        <v>950</v>
      </c>
      <c r="J3123">
        <v>7.0999999999999994E-2</v>
      </c>
      <c r="K3123">
        <v>0.10100000000000001</v>
      </c>
      <c r="L3123">
        <v>0.11700000000000001</v>
      </c>
      <c r="M3123">
        <v>0.14499999999999999</v>
      </c>
      <c r="N3123">
        <v>0.23899999999999999</v>
      </c>
      <c r="O3123">
        <v>0.50800000000000001</v>
      </c>
      <c r="P3123">
        <v>0.64200000000000002</v>
      </c>
      <c r="Q3123">
        <v>1.2</v>
      </c>
      <c r="R3123">
        <v>1.923</v>
      </c>
      <c r="S3123">
        <v>3.4769999999999999</v>
      </c>
      <c r="T3123">
        <v>4.625</v>
      </c>
      <c r="U3123">
        <v>7.2880000000000003</v>
      </c>
      <c r="V3123">
        <v>12.35</v>
      </c>
      <c r="W3123">
        <v>18.305</v>
      </c>
      <c r="X3123">
        <v>21.084</v>
      </c>
      <c r="Y3123">
        <v>30.599</v>
      </c>
      <c r="Z3123">
        <v>46.183999999999997</v>
      </c>
      <c r="AA3123">
        <v>68.843999999999994</v>
      </c>
      <c r="AB3123">
        <v>74.400999999999996</v>
      </c>
      <c r="AC3123">
        <v>72.843999999999994</v>
      </c>
      <c r="AD3123">
        <v>79.116</v>
      </c>
      <c r="AE3123">
        <v>81.688999999999993</v>
      </c>
      <c r="AF3123">
        <v>84.385999999999996</v>
      </c>
      <c r="AG3123">
        <v>81.453999999999994</v>
      </c>
      <c r="AH3123">
        <v>82.123000000000005</v>
      </c>
      <c r="AI3123">
        <v>84.881</v>
      </c>
      <c r="AJ3123">
        <v>86.537999999999997</v>
      </c>
      <c r="AK3123">
        <v>90.543000000000006</v>
      </c>
      <c r="AL3123">
        <v>100</v>
      </c>
      <c r="AM3123">
        <v>98.363</v>
      </c>
      <c r="AN3123">
        <v>99.415999999999997</v>
      </c>
      <c r="AO3123">
        <v>104.44199999999999</v>
      </c>
      <c r="AP3123">
        <v>106.59399999999999</v>
      </c>
      <c r="AQ3123">
        <v>107.425</v>
      </c>
      <c r="AR3123">
        <v>106.31699999999999</v>
      </c>
      <c r="AS3123">
        <v>107.892</v>
      </c>
      <c r="AT3123">
        <v>109.508</v>
      </c>
      <c r="AU3123">
        <v>110.667</v>
      </c>
      <c r="AV3123">
        <v>112.221</v>
      </c>
      <c r="AW3123">
        <v>114.465</v>
      </c>
      <c r="AX3123">
        <v>116.926</v>
      </c>
      <c r="AY3123">
        <v>119.616</v>
      </c>
      <c r="AZ3123">
        <v>122.54600000000001</v>
      </c>
      <c r="BA3123">
        <v>125.97799999999999</v>
      </c>
      <c r="BB3123">
        <v>129.75700000000001</v>
      </c>
      <c r="BC3123">
        <v>2017</v>
      </c>
    </row>
    <row r="3124" spans="1:55" x14ac:dyDescent="0.25">
      <c r="A3124">
        <v>654</v>
      </c>
      <c r="B3124" t="s">
        <v>947</v>
      </c>
      <c r="C3124" t="s">
        <v>290</v>
      </c>
      <c r="D3124" t="s">
        <v>948</v>
      </c>
      <c r="E3124" t="s">
        <v>287</v>
      </c>
      <c r="F3124" t="s">
        <v>291</v>
      </c>
      <c r="G3124" t="s">
        <v>235</v>
      </c>
      <c r="I3124" t="s">
        <v>292</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1.498</v>
      </c>
      <c r="AU3124">
        <v>1.0580000000000001</v>
      </c>
      <c r="AV3124">
        <v>1.4039999999999999</v>
      </c>
      <c r="AW3124">
        <v>2</v>
      </c>
      <c r="AX3124">
        <v>2.15</v>
      </c>
      <c r="AY3124">
        <v>2.2999999999999998</v>
      </c>
      <c r="AZ3124">
        <v>2.4500000000000002</v>
      </c>
      <c r="BA3124">
        <v>2.8</v>
      </c>
      <c r="BB3124">
        <v>3</v>
      </c>
      <c r="BC3124">
        <v>2017</v>
      </c>
    </row>
    <row r="3125" spans="1:55" x14ac:dyDescent="0.25">
      <c r="A3125">
        <v>654</v>
      </c>
      <c r="B3125" t="s">
        <v>947</v>
      </c>
      <c r="C3125" t="s">
        <v>293</v>
      </c>
      <c r="D3125" t="s">
        <v>948</v>
      </c>
      <c r="E3125" t="s">
        <v>294</v>
      </c>
      <c r="F3125" t="s">
        <v>295</v>
      </c>
      <c r="G3125" t="s">
        <v>250</v>
      </c>
      <c r="I3125" t="s">
        <v>950</v>
      </c>
      <c r="J3125">
        <v>6.6000000000000003E-2</v>
      </c>
      <c r="K3125">
        <v>8.3000000000000004E-2</v>
      </c>
      <c r="L3125">
        <v>0.1</v>
      </c>
      <c r="M3125">
        <v>0.14599999999999999</v>
      </c>
      <c r="N3125">
        <v>0.28499999999999998</v>
      </c>
      <c r="O3125">
        <v>0.439</v>
      </c>
      <c r="P3125">
        <v>0.78400000000000003</v>
      </c>
      <c r="Q3125">
        <v>1.544</v>
      </c>
      <c r="R3125">
        <v>2.3210000000000002</v>
      </c>
      <c r="S3125">
        <v>3.8730000000000002</v>
      </c>
      <c r="T3125">
        <v>5.1180000000000003</v>
      </c>
      <c r="U3125">
        <v>8.1940000000000008</v>
      </c>
      <c r="V3125">
        <v>15.297000000000001</v>
      </c>
      <c r="W3125">
        <v>19.994</v>
      </c>
      <c r="X3125">
        <v>23.847999999999999</v>
      </c>
      <c r="Y3125">
        <v>35.692999999999998</v>
      </c>
      <c r="Z3125">
        <v>59.103000000000002</v>
      </c>
      <c r="AA3125">
        <v>68.995999999999995</v>
      </c>
      <c r="AB3125">
        <v>74.471000000000004</v>
      </c>
      <c r="AC3125">
        <v>68.572000000000003</v>
      </c>
      <c r="AD3125">
        <v>80.012</v>
      </c>
      <c r="AE3125">
        <v>78.501999999999995</v>
      </c>
      <c r="AF3125">
        <v>80.478999999999999</v>
      </c>
      <c r="AG3125">
        <v>81.063999999999993</v>
      </c>
      <c r="AH3125">
        <v>83.403999999999996</v>
      </c>
      <c r="AI3125">
        <v>83.655000000000001</v>
      </c>
      <c r="AJ3125">
        <v>86.328999999999994</v>
      </c>
      <c r="AK3125">
        <v>94.352000000000004</v>
      </c>
      <c r="AL3125">
        <v>102.542</v>
      </c>
      <c r="AM3125">
        <v>96.022999999999996</v>
      </c>
      <c r="AN3125">
        <v>101.5</v>
      </c>
      <c r="AO3125">
        <v>105</v>
      </c>
      <c r="AP3125">
        <v>106.7</v>
      </c>
      <c r="AQ3125">
        <v>106.6</v>
      </c>
      <c r="AR3125">
        <v>106.5</v>
      </c>
      <c r="AS3125">
        <v>109.1</v>
      </c>
      <c r="AT3125">
        <v>110.8</v>
      </c>
      <c r="AU3125">
        <v>109.4</v>
      </c>
      <c r="AV3125">
        <v>115.351</v>
      </c>
      <c r="AW3125">
        <v>117.831</v>
      </c>
      <c r="AX3125">
        <v>120.541</v>
      </c>
      <c r="AY3125">
        <v>123.494</v>
      </c>
      <c r="AZ3125">
        <v>126.952</v>
      </c>
      <c r="BA3125">
        <v>130.761</v>
      </c>
      <c r="BB3125">
        <v>134.684</v>
      </c>
      <c r="BC3125">
        <v>2017</v>
      </c>
    </row>
    <row r="3126" spans="1:55" x14ac:dyDescent="0.25">
      <c r="A3126">
        <v>654</v>
      </c>
      <c r="B3126" t="s">
        <v>947</v>
      </c>
      <c r="C3126" t="s">
        <v>296</v>
      </c>
      <c r="D3126" t="s">
        <v>948</v>
      </c>
      <c r="E3126" t="s">
        <v>294</v>
      </c>
      <c r="F3126" t="s">
        <v>297</v>
      </c>
      <c r="G3126" t="s">
        <v>235</v>
      </c>
      <c r="I3126" t="s">
        <v>298</v>
      </c>
      <c r="J3126" t="s">
        <v>232</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1.5580000000000001</v>
      </c>
      <c r="AU3126">
        <v>-1.264</v>
      </c>
      <c r="AV3126">
        <v>5.44</v>
      </c>
      <c r="AW3126">
        <v>2.15</v>
      </c>
      <c r="AX3126">
        <v>2.2999999999999998</v>
      </c>
      <c r="AY3126">
        <v>2.4500000000000002</v>
      </c>
      <c r="AZ3126">
        <v>2.8</v>
      </c>
      <c r="BA3126">
        <v>3</v>
      </c>
      <c r="BB3126">
        <v>3</v>
      </c>
      <c r="BC3126">
        <v>2017</v>
      </c>
    </row>
    <row r="3127" spans="1:55" x14ac:dyDescent="0.25">
      <c r="A3127">
        <v>654</v>
      </c>
      <c r="B3127" t="s">
        <v>947</v>
      </c>
      <c r="C3127" t="s">
        <v>299</v>
      </c>
      <c r="D3127" t="s">
        <v>948</v>
      </c>
      <c r="E3127" t="s">
        <v>300</v>
      </c>
      <c r="G3127" t="s">
        <v>274</v>
      </c>
    </row>
    <row r="3128" spans="1:55" x14ac:dyDescent="0.25">
      <c r="A3128">
        <v>654</v>
      </c>
      <c r="B3128" t="s">
        <v>947</v>
      </c>
      <c r="C3128" t="s">
        <v>301</v>
      </c>
      <c r="D3128" t="s">
        <v>948</v>
      </c>
      <c r="E3128" t="s">
        <v>302</v>
      </c>
      <c r="F3128" t="s">
        <v>303</v>
      </c>
      <c r="G3128" t="s">
        <v>235</v>
      </c>
      <c r="I3128" t="s">
        <v>951</v>
      </c>
      <c r="J3128" t="s">
        <v>232</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-30.413</v>
      </c>
      <c r="AC3128">
        <v>12.215999999999999</v>
      </c>
      <c r="AD3128">
        <v>12.98</v>
      </c>
      <c r="AE3128">
        <v>12.845000000000001</v>
      </c>
      <c r="AF3128">
        <v>-9.1539999999999999</v>
      </c>
      <c r="AG3128">
        <v>-14.858000000000001</v>
      </c>
      <c r="AH3128">
        <v>34.57</v>
      </c>
      <c r="AI3128">
        <v>-12.634</v>
      </c>
      <c r="AJ3128">
        <v>10.71</v>
      </c>
      <c r="AK3128">
        <v>40.896999999999998</v>
      </c>
      <c r="AL3128">
        <v>9.2279999999999998</v>
      </c>
      <c r="AM3128">
        <v>7.5999999999999998E-2</v>
      </c>
      <c r="AN3128">
        <v>7.3120000000000003</v>
      </c>
      <c r="AO3128">
        <v>-0.52100000000000002</v>
      </c>
      <c r="AP3128">
        <v>-24.5</v>
      </c>
      <c r="AQ3128">
        <v>-1.405</v>
      </c>
      <c r="AR3128">
        <v>30.454999999999998</v>
      </c>
      <c r="AS3128">
        <v>15.734999999999999</v>
      </c>
      <c r="AT3128">
        <v>14.645</v>
      </c>
      <c r="AU3128">
        <v>18.61</v>
      </c>
      <c r="AV3128">
        <v>-7.13</v>
      </c>
      <c r="AW3128">
        <v>16.329000000000001</v>
      </c>
      <c r="AX3128">
        <v>4.9569999999999999</v>
      </c>
      <c r="AY3128">
        <v>5.4720000000000004</v>
      </c>
      <c r="AZ3128">
        <v>6.0270000000000001</v>
      </c>
      <c r="BA3128">
        <v>6.1970000000000001</v>
      </c>
      <c r="BB3128">
        <v>6.5940000000000003</v>
      </c>
      <c r="BC3128">
        <v>2017</v>
      </c>
    </row>
    <row r="3129" spans="1:55" x14ac:dyDescent="0.25">
      <c r="A3129">
        <v>654</v>
      </c>
      <c r="B3129" t="s">
        <v>947</v>
      </c>
      <c r="C3129" t="s">
        <v>305</v>
      </c>
      <c r="D3129" t="s">
        <v>948</v>
      </c>
      <c r="E3129" t="s">
        <v>306</v>
      </c>
      <c r="F3129" t="s">
        <v>307</v>
      </c>
      <c r="G3129" t="s">
        <v>235</v>
      </c>
      <c r="I3129" t="s">
        <v>951</v>
      </c>
      <c r="J3129" t="s">
        <v>232</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-24.582000000000001</v>
      </c>
      <c r="AC3129">
        <v>2.1579999999999999</v>
      </c>
      <c r="AD3129">
        <v>18.803000000000001</v>
      </c>
      <c r="AE3129">
        <v>18.512</v>
      </c>
      <c r="AF3129">
        <v>-20.856999999999999</v>
      </c>
      <c r="AG3129">
        <v>-24.276</v>
      </c>
      <c r="AH3129">
        <v>49.862000000000002</v>
      </c>
      <c r="AI3129">
        <v>-10.590999999999999</v>
      </c>
      <c r="AJ3129">
        <v>2.7709999999999999</v>
      </c>
      <c r="AK3129">
        <v>34.719000000000001</v>
      </c>
      <c r="AL3129">
        <v>9.1170000000000009</v>
      </c>
      <c r="AM3129">
        <v>-1.9159999999999999</v>
      </c>
      <c r="AN3129">
        <v>2.9470000000000001</v>
      </c>
      <c r="AO3129">
        <v>4.0789999999999997</v>
      </c>
      <c r="AP3129">
        <v>-24.545000000000002</v>
      </c>
      <c r="AQ3129">
        <v>-6.9329999999999998</v>
      </c>
      <c r="AR3129">
        <v>26.85</v>
      </c>
      <c r="AS3129">
        <v>8.8979999999999997</v>
      </c>
      <c r="AT3129">
        <v>18.619</v>
      </c>
      <c r="AU3129">
        <v>24.954999999999998</v>
      </c>
      <c r="AV3129">
        <v>-11.845000000000001</v>
      </c>
      <c r="AW3129">
        <v>22.123999999999999</v>
      </c>
      <c r="AX3129">
        <v>6.7640000000000002</v>
      </c>
      <c r="AY3129">
        <v>7.2960000000000003</v>
      </c>
      <c r="AZ3129">
        <v>7.84</v>
      </c>
      <c r="BA3129">
        <v>7.8529999999999998</v>
      </c>
      <c r="BB3129">
        <v>8.1379999999999999</v>
      </c>
      <c r="BC3129">
        <v>2017</v>
      </c>
    </row>
    <row r="3130" spans="1:55" x14ac:dyDescent="0.25">
      <c r="A3130">
        <v>654</v>
      </c>
      <c r="B3130" t="s">
        <v>947</v>
      </c>
      <c r="C3130" t="s">
        <v>308</v>
      </c>
      <c r="D3130" t="s">
        <v>948</v>
      </c>
      <c r="E3130" t="s">
        <v>309</v>
      </c>
      <c r="F3130" t="s">
        <v>310</v>
      </c>
      <c r="G3130" t="s">
        <v>235</v>
      </c>
      <c r="I3130" t="s">
        <v>951</v>
      </c>
      <c r="J3130" t="s">
        <v>232</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-41.813000000000002</v>
      </c>
      <c r="AC3130">
        <v>91.236999999999995</v>
      </c>
      <c r="AD3130">
        <v>38.317</v>
      </c>
      <c r="AE3130">
        <v>9.3339999999999996</v>
      </c>
      <c r="AF3130">
        <v>-15.355</v>
      </c>
      <c r="AG3130">
        <v>-10.930999999999999</v>
      </c>
      <c r="AH3130">
        <v>21.039000000000001</v>
      </c>
      <c r="AI3130">
        <v>12.608000000000001</v>
      </c>
      <c r="AJ3130">
        <v>-12.186</v>
      </c>
      <c r="AK3130">
        <v>68.075000000000003</v>
      </c>
      <c r="AL3130">
        <v>4.3609999999999998</v>
      </c>
      <c r="AM3130">
        <v>10.512</v>
      </c>
      <c r="AN3130">
        <v>2.149</v>
      </c>
      <c r="AO3130">
        <v>8.76</v>
      </c>
      <c r="AP3130">
        <v>-26.869</v>
      </c>
      <c r="AQ3130">
        <v>16.797999999999998</v>
      </c>
      <c r="AR3130">
        <v>2.4740000000000002</v>
      </c>
      <c r="AS3130">
        <v>19.076000000000001</v>
      </c>
      <c r="AT3130">
        <v>-6.9429999999999996</v>
      </c>
      <c r="AU3130">
        <v>-3.7730000000000001</v>
      </c>
      <c r="AV3130">
        <v>11.433</v>
      </c>
      <c r="AW3130">
        <v>-1.466</v>
      </c>
      <c r="AX3130">
        <v>6.86</v>
      </c>
      <c r="AY3130">
        <v>4.2489999999999997</v>
      </c>
      <c r="AZ3130">
        <v>3.7530000000000001</v>
      </c>
      <c r="BA3130">
        <v>3.0449999999999999</v>
      </c>
      <c r="BB3130">
        <v>4.8310000000000004</v>
      </c>
      <c r="BC3130">
        <v>2017</v>
      </c>
    </row>
    <row r="3131" spans="1:55" x14ac:dyDescent="0.25">
      <c r="A3131">
        <v>654</v>
      </c>
      <c r="B3131" t="s">
        <v>947</v>
      </c>
      <c r="C3131" t="s">
        <v>311</v>
      </c>
      <c r="D3131" t="s">
        <v>948</v>
      </c>
      <c r="E3131" t="s">
        <v>312</v>
      </c>
      <c r="F3131" t="s">
        <v>313</v>
      </c>
      <c r="G3131" t="s">
        <v>235</v>
      </c>
      <c r="I3131" t="s">
        <v>951</v>
      </c>
      <c r="J3131" t="s">
        <v>232</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-42.973999999999997</v>
      </c>
      <c r="AC3131">
        <v>95.697999999999993</v>
      </c>
      <c r="AD3131">
        <v>38.814</v>
      </c>
      <c r="AE3131">
        <v>4.17</v>
      </c>
      <c r="AF3131">
        <v>-19.289000000000001</v>
      </c>
      <c r="AG3131">
        <v>-9.9640000000000004</v>
      </c>
      <c r="AH3131">
        <v>21.771999999999998</v>
      </c>
      <c r="AI3131">
        <v>17.692</v>
      </c>
      <c r="AJ3131">
        <v>-10.781000000000001</v>
      </c>
      <c r="AK3131">
        <v>39.387</v>
      </c>
      <c r="AL3131">
        <v>2.5619999999999998</v>
      </c>
      <c r="AM3131">
        <v>18.391999999999999</v>
      </c>
      <c r="AN3131">
        <v>-3.6640000000000001</v>
      </c>
      <c r="AO3131">
        <v>12.622999999999999</v>
      </c>
      <c r="AP3131">
        <v>-22.143000000000001</v>
      </c>
      <c r="AQ3131">
        <v>9.407</v>
      </c>
      <c r="AR3131">
        <v>-2.121</v>
      </c>
      <c r="AS3131">
        <v>27.233000000000001</v>
      </c>
      <c r="AT3131">
        <v>-7.9370000000000003</v>
      </c>
      <c r="AU3131">
        <v>-3.0139999999999998</v>
      </c>
      <c r="AV3131">
        <v>13.579000000000001</v>
      </c>
      <c r="AW3131">
        <v>-1.7729999999999999</v>
      </c>
      <c r="AX3131">
        <v>7.0090000000000003</v>
      </c>
      <c r="AY3131">
        <v>4.2130000000000001</v>
      </c>
      <c r="AZ3131">
        <v>3.681</v>
      </c>
      <c r="BA3131">
        <v>2.9350000000000001</v>
      </c>
      <c r="BB3131">
        <v>4.8310000000000004</v>
      </c>
      <c r="BC3131">
        <v>2017</v>
      </c>
    </row>
    <row r="3132" spans="1:55" x14ac:dyDescent="0.25">
      <c r="A3132">
        <v>654</v>
      </c>
      <c r="B3132" t="s">
        <v>947</v>
      </c>
      <c r="C3132" t="s">
        <v>314</v>
      </c>
      <c r="D3132" t="s">
        <v>948</v>
      </c>
      <c r="E3132" t="s">
        <v>315</v>
      </c>
      <c r="F3132" t="s">
        <v>316</v>
      </c>
      <c r="G3132" t="s">
        <v>317</v>
      </c>
    </row>
    <row r="3133" spans="1:55" x14ac:dyDescent="0.25">
      <c r="A3133">
        <v>654</v>
      </c>
      <c r="B3133" t="s">
        <v>947</v>
      </c>
      <c r="C3133" t="s">
        <v>318</v>
      </c>
      <c r="D3133" t="s">
        <v>948</v>
      </c>
      <c r="E3133" t="s">
        <v>319</v>
      </c>
      <c r="F3133" t="s">
        <v>320</v>
      </c>
      <c r="G3133" t="s">
        <v>321</v>
      </c>
      <c r="H3133" t="s">
        <v>322</v>
      </c>
    </row>
    <row r="3134" spans="1:55" x14ac:dyDescent="0.25">
      <c r="A3134">
        <v>654</v>
      </c>
      <c r="B3134" t="s">
        <v>947</v>
      </c>
      <c r="C3134" t="s">
        <v>323</v>
      </c>
      <c r="D3134" t="s">
        <v>948</v>
      </c>
      <c r="E3134" t="s">
        <v>324</v>
      </c>
      <c r="F3134" t="s">
        <v>325</v>
      </c>
      <c r="G3134" t="s">
        <v>321</v>
      </c>
      <c r="H3134" t="s">
        <v>322</v>
      </c>
      <c r="I3134" t="s">
        <v>952</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2017</v>
      </c>
    </row>
    <row r="3135" spans="1:55" x14ac:dyDescent="0.25">
      <c r="A3135">
        <v>654</v>
      </c>
      <c r="B3135" t="s">
        <v>947</v>
      </c>
      <c r="C3135" t="s">
        <v>327</v>
      </c>
      <c r="D3135" t="s">
        <v>948</v>
      </c>
      <c r="E3135" t="s">
        <v>328</v>
      </c>
      <c r="F3135" t="s">
        <v>329</v>
      </c>
      <c r="G3135" t="s">
        <v>229</v>
      </c>
      <c r="H3135" t="s">
        <v>230</v>
      </c>
      <c r="I3135" t="s">
        <v>953</v>
      </c>
      <c r="J3135" t="s">
        <v>232</v>
      </c>
      <c r="K3135" t="s">
        <v>232</v>
      </c>
      <c r="L3135" t="s">
        <v>232</v>
      </c>
      <c r="M3135" t="s">
        <v>232</v>
      </c>
      <c r="N3135" t="s">
        <v>232</v>
      </c>
      <c r="O3135" t="s">
        <v>232</v>
      </c>
      <c r="P3135" t="s">
        <v>232</v>
      </c>
      <c r="Q3135" t="s">
        <v>232</v>
      </c>
      <c r="R3135" t="s">
        <v>232</v>
      </c>
      <c r="S3135" t="s">
        <v>232</v>
      </c>
      <c r="T3135" t="s">
        <v>232</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135.70400000000001</v>
      </c>
      <c r="AW3135">
        <v>162.596</v>
      </c>
      <c r="AX3135">
        <v>179.95099999999999</v>
      </c>
      <c r="AY3135">
        <v>200.89699999999999</v>
      </c>
      <c r="AZ3135">
        <v>222.589</v>
      </c>
      <c r="BA3135">
        <v>248.542</v>
      </c>
      <c r="BB3135">
        <v>275.161</v>
      </c>
      <c r="BC3135">
        <v>2017</v>
      </c>
    </row>
    <row r="3136" spans="1:55" x14ac:dyDescent="0.25">
      <c r="A3136">
        <v>654</v>
      </c>
      <c r="B3136" t="s">
        <v>947</v>
      </c>
      <c r="C3136" t="s">
        <v>331</v>
      </c>
      <c r="D3136" t="s">
        <v>948</v>
      </c>
      <c r="E3136" t="s">
        <v>328</v>
      </c>
      <c r="F3136" t="s">
        <v>329</v>
      </c>
      <c r="G3136" t="s">
        <v>282</v>
      </c>
      <c r="I3136" t="s">
        <v>332</v>
      </c>
      <c r="J3136" t="s">
        <v>232</v>
      </c>
      <c r="K3136" t="s">
        <v>232</v>
      </c>
      <c r="L3136" t="s">
        <v>232</v>
      </c>
      <c r="M3136" t="s">
        <v>232</v>
      </c>
      <c r="N3136" t="s">
        <v>232</v>
      </c>
      <c r="O3136" t="s">
        <v>232</v>
      </c>
      <c r="P3136" t="s">
        <v>232</v>
      </c>
      <c r="Q3136" t="s">
        <v>232</v>
      </c>
      <c r="R3136" t="s">
        <v>232</v>
      </c>
      <c r="S3136" t="s">
        <v>232</v>
      </c>
      <c r="T3136" t="s">
        <v>232</v>
      </c>
      <c r="U3136">
        <v>18.268000000000001</v>
      </c>
      <c r="V3136">
        <v>16.747</v>
      </c>
      <c r="W3136">
        <v>21.603999999999999</v>
      </c>
      <c r="X3136">
        <v>21.844999999999999</v>
      </c>
      <c r="Y3136">
        <v>17.919</v>
      </c>
      <c r="Z3136">
        <v>20.995999999999999</v>
      </c>
      <c r="AA3136">
        <v>17.234000000000002</v>
      </c>
      <c r="AB3136">
        <v>4.3479999999999999</v>
      </c>
      <c r="AC3136">
        <v>11.525</v>
      </c>
      <c r="AD3136">
        <v>22.295000000000002</v>
      </c>
      <c r="AE3136">
        <v>18.707999999999998</v>
      </c>
      <c r="AF3136">
        <v>11.779</v>
      </c>
      <c r="AG3136">
        <v>13.224</v>
      </c>
      <c r="AH3136">
        <v>18.658999999999999</v>
      </c>
      <c r="AI3136">
        <v>16.573</v>
      </c>
      <c r="AJ3136">
        <v>16.324000000000002</v>
      </c>
      <c r="AK3136">
        <v>16.119</v>
      </c>
      <c r="AL3136">
        <v>23.065999999999999</v>
      </c>
      <c r="AM3136">
        <v>24.971</v>
      </c>
      <c r="AN3136">
        <v>20.268999999999998</v>
      </c>
      <c r="AO3136">
        <v>16.791</v>
      </c>
      <c r="AP3136">
        <v>11.510999999999999</v>
      </c>
      <c r="AQ3136">
        <v>11.396000000000001</v>
      </c>
      <c r="AR3136">
        <v>22.085999999999999</v>
      </c>
      <c r="AS3136">
        <v>20.164000000000001</v>
      </c>
      <c r="AT3136">
        <v>16.024999999999999</v>
      </c>
      <c r="AU3136">
        <v>18.277000000000001</v>
      </c>
      <c r="AV3136">
        <v>16.747</v>
      </c>
      <c r="AW3136">
        <v>18.488</v>
      </c>
      <c r="AX3136">
        <v>19.062000000000001</v>
      </c>
      <c r="AY3136">
        <v>19.757000000000001</v>
      </c>
      <c r="AZ3136">
        <v>20.268999999999998</v>
      </c>
      <c r="BA3136">
        <v>20.943999999999999</v>
      </c>
      <c r="BB3136">
        <v>21.457999999999998</v>
      </c>
      <c r="BC3136">
        <v>2017</v>
      </c>
    </row>
    <row r="3137" spans="1:55" x14ac:dyDescent="0.25">
      <c r="A3137">
        <v>654</v>
      </c>
      <c r="B3137" t="s">
        <v>947</v>
      </c>
      <c r="C3137" t="s">
        <v>333</v>
      </c>
      <c r="D3137" t="s">
        <v>948</v>
      </c>
      <c r="E3137" t="s">
        <v>334</v>
      </c>
      <c r="F3137" t="s">
        <v>335</v>
      </c>
      <c r="G3137" t="s">
        <v>229</v>
      </c>
      <c r="H3137" t="s">
        <v>230</v>
      </c>
      <c r="I3137" t="s">
        <v>953</v>
      </c>
      <c r="J3137" t="s">
        <v>232</v>
      </c>
      <c r="K3137" t="s">
        <v>232</v>
      </c>
      <c r="L3137" t="s">
        <v>232</v>
      </c>
      <c r="M3137" t="s">
        <v>232</v>
      </c>
      <c r="N3137" t="s">
        <v>232</v>
      </c>
      <c r="O3137" t="s">
        <v>232</v>
      </c>
      <c r="P3137" t="s">
        <v>232</v>
      </c>
      <c r="Q3137" t="s">
        <v>232</v>
      </c>
      <c r="R3137" t="s">
        <v>232</v>
      </c>
      <c r="S3137" t="s">
        <v>232</v>
      </c>
      <c r="T3137" t="s">
        <v>232</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177.01400000000001</v>
      </c>
      <c r="AW3137">
        <v>187.55799999999999</v>
      </c>
      <c r="AX3137">
        <v>209.636</v>
      </c>
      <c r="AY3137">
        <v>233.196</v>
      </c>
      <c r="AZ3137">
        <v>256.04500000000002</v>
      </c>
      <c r="BA3137">
        <v>281.74799999999999</v>
      </c>
      <c r="BB3137">
        <v>312.47800000000001</v>
      </c>
      <c r="BC3137">
        <v>2017</v>
      </c>
    </row>
    <row r="3138" spans="1:55" x14ac:dyDescent="0.25">
      <c r="A3138">
        <v>654</v>
      </c>
      <c r="B3138" t="s">
        <v>947</v>
      </c>
      <c r="C3138" t="s">
        <v>336</v>
      </c>
      <c r="D3138" t="s">
        <v>948</v>
      </c>
      <c r="E3138" t="s">
        <v>334</v>
      </c>
      <c r="F3138" t="s">
        <v>335</v>
      </c>
      <c r="G3138" t="s">
        <v>282</v>
      </c>
      <c r="I3138" t="s">
        <v>337</v>
      </c>
      <c r="J3138" t="s">
        <v>232</v>
      </c>
      <c r="K3138" t="s">
        <v>232</v>
      </c>
      <c r="L3138" t="s">
        <v>232</v>
      </c>
      <c r="M3138" t="s">
        <v>232</v>
      </c>
      <c r="N3138" t="s">
        <v>232</v>
      </c>
      <c r="O3138" t="s">
        <v>232</v>
      </c>
      <c r="P3138" t="s">
        <v>232</v>
      </c>
      <c r="Q3138" t="s">
        <v>232</v>
      </c>
      <c r="R3138" t="s">
        <v>232</v>
      </c>
      <c r="S3138" t="s">
        <v>232</v>
      </c>
      <c r="T3138" t="s">
        <v>232</v>
      </c>
      <c r="U3138">
        <v>15.548999999999999</v>
      </c>
      <c r="V3138">
        <v>17.173999999999999</v>
      </c>
      <c r="W3138">
        <v>22.175999999999998</v>
      </c>
      <c r="X3138">
        <v>31.225000000000001</v>
      </c>
      <c r="Y3138">
        <v>13.773</v>
      </c>
      <c r="Z3138">
        <v>15.109</v>
      </c>
      <c r="AA3138">
        <v>21.56</v>
      </c>
      <c r="AB3138">
        <v>13.715999999999999</v>
      </c>
      <c r="AC3138">
        <v>17.327999999999999</v>
      </c>
      <c r="AD3138">
        <v>25.31</v>
      </c>
      <c r="AE3138">
        <v>20.687999999999999</v>
      </c>
      <c r="AF3138">
        <v>15.994</v>
      </c>
      <c r="AG3138">
        <v>19.748999999999999</v>
      </c>
      <c r="AH3138">
        <v>25.135999999999999</v>
      </c>
      <c r="AI3138">
        <v>21.978999999999999</v>
      </c>
      <c r="AJ3138">
        <v>21.225999999999999</v>
      </c>
      <c r="AK3138">
        <v>25.600999999999999</v>
      </c>
      <c r="AL3138">
        <v>23.872</v>
      </c>
      <c r="AM3138">
        <v>22.097999999999999</v>
      </c>
      <c r="AN3138">
        <v>20.518000000000001</v>
      </c>
      <c r="AO3138">
        <v>18.215</v>
      </c>
      <c r="AP3138">
        <v>13.763</v>
      </c>
      <c r="AQ3138">
        <v>13.17</v>
      </c>
      <c r="AR3138">
        <v>24.707000000000001</v>
      </c>
      <c r="AS3138">
        <v>23.64</v>
      </c>
      <c r="AT3138">
        <v>21.664999999999999</v>
      </c>
      <c r="AU3138">
        <v>19.715</v>
      </c>
      <c r="AV3138">
        <v>21.844999999999999</v>
      </c>
      <c r="AW3138">
        <v>21.327000000000002</v>
      </c>
      <c r="AX3138">
        <v>22.206</v>
      </c>
      <c r="AY3138">
        <v>22.933</v>
      </c>
      <c r="AZ3138">
        <v>23.315000000000001</v>
      </c>
      <c r="BA3138">
        <v>23.742000000000001</v>
      </c>
      <c r="BB3138">
        <v>24.367999999999999</v>
      </c>
      <c r="BC3138">
        <v>2017</v>
      </c>
    </row>
    <row r="3139" spans="1:55" x14ac:dyDescent="0.25">
      <c r="A3139">
        <v>654</v>
      </c>
      <c r="B3139" t="s">
        <v>947</v>
      </c>
      <c r="C3139" t="s">
        <v>338</v>
      </c>
      <c r="D3139" t="s">
        <v>948</v>
      </c>
      <c r="E3139" t="s">
        <v>339</v>
      </c>
      <c r="F3139" t="s">
        <v>340</v>
      </c>
      <c r="G3139" t="s">
        <v>229</v>
      </c>
      <c r="H3139" t="s">
        <v>230</v>
      </c>
      <c r="I3139" t="s">
        <v>953</v>
      </c>
      <c r="J3139" t="s">
        <v>232</v>
      </c>
      <c r="K3139" t="s">
        <v>232</v>
      </c>
      <c r="L3139" t="s">
        <v>232</v>
      </c>
      <c r="M3139" t="s">
        <v>232</v>
      </c>
      <c r="N3139" t="s">
        <v>232</v>
      </c>
      <c r="O3139" t="s">
        <v>232</v>
      </c>
      <c r="P3139" t="s">
        <v>232</v>
      </c>
      <c r="Q3139" t="s">
        <v>232</v>
      </c>
      <c r="R3139" t="s">
        <v>232</v>
      </c>
      <c r="S3139" t="s">
        <v>232</v>
      </c>
      <c r="T3139" t="s">
        <v>232</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-41.31</v>
      </c>
      <c r="AW3139">
        <v>-24.963000000000001</v>
      </c>
      <c r="AX3139">
        <v>-29.684999999999999</v>
      </c>
      <c r="AY3139">
        <v>-32.298999999999999</v>
      </c>
      <c r="AZ3139">
        <v>-33.456000000000003</v>
      </c>
      <c r="BA3139">
        <v>-33.207000000000001</v>
      </c>
      <c r="BB3139">
        <v>-37.317999999999998</v>
      </c>
      <c r="BC3139">
        <v>2017</v>
      </c>
    </row>
    <row r="3140" spans="1:55" x14ac:dyDescent="0.25">
      <c r="A3140">
        <v>654</v>
      </c>
      <c r="B3140" t="s">
        <v>947</v>
      </c>
      <c r="C3140" t="s">
        <v>341</v>
      </c>
      <c r="D3140" t="s">
        <v>948</v>
      </c>
      <c r="E3140" t="s">
        <v>339</v>
      </c>
      <c r="F3140" t="s">
        <v>340</v>
      </c>
      <c r="G3140" t="s">
        <v>282</v>
      </c>
      <c r="I3140" t="s">
        <v>342</v>
      </c>
      <c r="J3140" t="s">
        <v>232</v>
      </c>
      <c r="K3140" t="s">
        <v>232</v>
      </c>
      <c r="L3140" t="s">
        <v>232</v>
      </c>
      <c r="M3140" t="s">
        <v>232</v>
      </c>
      <c r="N3140" t="s">
        <v>232</v>
      </c>
      <c r="O3140" t="s">
        <v>232</v>
      </c>
      <c r="P3140" t="s">
        <v>232</v>
      </c>
      <c r="Q3140" t="s">
        <v>232</v>
      </c>
      <c r="R3140" t="s">
        <v>232</v>
      </c>
      <c r="S3140" t="s">
        <v>232</v>
      </c>
      <c r="T3140" t="s">
        <v>232</v>
      </c>
      <c r="U3140">
        <v>2.7189999999999999</v>
      </c>
      <c r="V3140">
        <v>-0.42699999999999999</v>
      </c>
      <c r="W3140">
        <v>-0.57199999999999995</v>
      </c>
      <c r="X3140">
        <v>-9.3800000000000008</v>
      </c>
      <c r="Y3140">
        <v>4.1459999999999999</v>
      </c>
      <c r="Z3140">
        <v>5.8869999999999996</v>
      </c>
      <c r="AA3140">
        <v>-4.3259999999999996</v>
      </c>
      <c r="AB3140">
        <v>-9.3670000000000009</v>
      </c>
      <c r="AC3140">
        <v>-5.8019999999999996</v>
      </c>
      <c r="AD3140">
        <v>-3.0150000000000001</v>
      </c>
      <c r="AE3140">
        <v>-1.98</v>
      </c>
      <c r="AF3140">
        <v>-4.2149999999999999</v>
      </c>
      <c r="AG3140">
        <v>-6.5250000000000004</v>
      </c>
      <c r="AH3140">
        <v>-6.4770000000000003</v>
      </c>
      <c r="AI3140">
        <v>-5.4059999999999997</v>
      </c>
      <c r="AJ3140">
        <v>-4.9020000000000001</v>
      </c>
      <c r="AK3140">
        <v>-9.4830000000000005</v>
      </c>
      <c r="AL3140">
        <v>-0.80600000000000005</v>
      </c>
      <c r="AM3140">
        <v>2.8730000000000002</v>
      </c>
      <c r="AN3140">
        <v>-0.249</v>
      </c>
      <c r="AO3140">
        <v>-1.4239999999999999</v>
      </c>
      <c r="AP3140">
        <v>-2.2519999999999998</v>
      </c>
      <c r="AQ3140">
        <v>-1.7749999999999999</v>
      </c>
      <c r="AR3140">
        <v>-2.621</v>
      </c>
      <c r="AS3140">
        <v>-3.476</v>
      </c>
      <c r="AT3140">
        <v>-5.64</v>
      </c>
      <c r="AU3140">
        <v>-1.4379999999999999</v>
      </c>
      <c r="AV3140">
        <v>-5.0979999999999999</v>
      </c>
      <c r="AW3140">
        <v>-2.8380000000000001</v>
      </c>
      <c r="AX3140">
        <v>-3.1440000000000001</v>
      </c>
      <c r="AY3140">
        <v>-3.1760000000000002</v>
      </c>
      <c r="AZ3140">
        <v>-3.0459999999999998</v>
      </c>
      <c r="BA3140">
        <v>-2.798</v>
      </c>
      <c r="BB3140">
        <v>-2.91</v>
      </c>
      <c r="BC3140">
        <v>2017</v>
      </c>
    </row>
    <row r="3141" spans="1:55" x14ac:dyDescent="0.25">
      <c r="A3141">
        <v>654</v>
      </c>
      <c r="B3141" t="s">
        <v>947</v>
      </c>
      <c r="C3141" t="s">
        <v>343</v>
      </c>
      <c r="D3141" t="s">
        <v>948</v>
      </c>
      <c r="E3141" t="s">
        <v>344</v>
      </c>
      <c r="F3141" t="s">
        <v>345</v>
      </c>
      <c r="G3141" t="s">
        <v>229</v>
      </c>
      <c r="H3141" t="s">
        <v>230</v>
      </c>
    </row>
    <row r="3142" spans="1:55" x14ac:dyDescent="0.25">
      <c r="A3142">
        <v>654</v>
      </c>
      <c r="B3142" t="s">
        <v>947</v>
      </c>
      <c r="C3142" t="s">
        <v>346</v>
      </c>
      <c r="D3142" t="s">
        <v>948</v>
      </c>
      <c r="E3142" t="s">
        <v>344</v>
      </c>
      <c r="F3142" t="s">
        <v>345</v>
      </c>
      <c r="G3142" t="s">
        <v>270</v>
      </c>
    </row>
    <row r="3143" spans="1:55" x14ac:dyDescent="0.25">
      <c r="A3143">
        <v>654</v>
      </c>
      <c r="B3143" t="s">
        <v>947</v>
      </c>
      <c r="C3143" t="s">
        <v>347</v>
      </c>
      <c r="D3143" t="s">
        <v>948</v>
      </c>
      <c r="E3143" t="s">
        <v>348</v>
      </c>
      <c r="F3143" t="s">
        <v>349</v>
      </c>
      <c r="G3143" t="s">
        <v>229</v>
      </c>
      <c r="H3143" t="s">
        <v>230</v>
      </c>
      <c r="I3143" t="s">
        <v>953</v>
      </c>
      <c r="J3143" t="s">
        <v>232</v>
      </c>
      <c r="K3143" t="s">
        <v>232</v>
      </c>
      <c r="L3143" t="s">
        <v>232</v>
      </c>
      <c r="M3143" t="s">
        <v>232</v>
      </c>
      <c r="N3143" t="s">
        <v>232</v>
      </c>
      <c r="O3143" t="s">
        <v>232</v>
      </c>
      <c r="P3143" t="s">
        <v>232</v>
      </c>
      <c r="Q3143" t="s">
        <v>232</v>
      </c>
      <c r="R3143" t="s">
        <v>232</v>
      </c>
      <c r="S3143" t="s">
        <v>232</v>
      </c>
      <c r="T3143" t="s">
        <v>232</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-35.908000000000001</v>
      </c>
      <c r="AW3143">
        <v>-19.099</v>
      </c>
      <c r="AX3143">
        <v>-23.361999999999998</v>
      </c>
      <c r="AY3143">
        <v>-25.876999999999999</v>
      </c>
      <c r="AZ3143">
        <v>-26.78</v>
      </c>
      <c r="BA3143">
        <v>-26.175999999999998</v>
      </c>
      <c r="BB3143">
        <v>-29.905999999999999</v>
      </c>
      <c r="BC3143">
        <v>2017</v>
      </c>
    </row>
    <row r="3144" spans="1:55" x14ac:dyDescent="0.25">
      <c r="A3144">
        <v>654</v>
      </c>
      <c r="B3144" t="s">
        <v>947</v>
      </c>
      <c r="C3144" t="s">
        <v>350</v>
      </c>
      <c r="D3144" t="s">
        <v>948</v>
      </c>
      <c r="E3144" t="s">
        <v>348</v>
      </c>
      <c r="F3144" t="s">
        <v>349</v>
      </c>
      <c r="G3144" t="s">
        <v>282</v>
      </c>
      <c r="I3144" t="s">
        <v>351</v>
      </c>
      <c r="J3144" t="s">
        <v>232</v>
      </c>
      <c r="K3144" t="s">
        <v>232</v>
      </c>
      <c r="L3144" t="s">
        <v>232</v>
      </c>
      <c r="M3144" t="s">
        <v>232</v>
      </c>
      <c r="N3144" t="s">
        <v>232</v>
      </c>
      <c r="O3144" t="s">
        <v>232</v>
      </c>
      <c r="P3144" t="s">
        <v>232</v>
      </c>
      <c r="Q3144" t="s">
        <v>232</v>
      </c>
      <c r="R3144" t="s">
        <v>232</v>
      </c>
      <c r="S3144" t="s">
        <v>232</v>
      </c>
      <c r="T3144" t="s">
        <v>232</v>
      </c>
      <c r="U3144">
        <v>4.7480000000000002</v>
      </c>
      <c r="V3144">
        <v>1.3720000000000001</v>
      </c>
      <c r="W3144">
        <v>2.702</v>
      </c>
      <c r="X3144">
        <v>-4.5540000000000003</v>
      </c>
      <c r="Y3144">
        <v>7.1580000000000004</v>
      </c>
      <c r="Z3144">
        <v>9.1590000000000007</v>
      </c>
      <c r="AA3144">
        <v>-0.754</v>
      </c>
      <c r="AB3144">
        <v>-5.6230000000000002</v>
      </c>
      <c r="AC3144">
        <v>-2.2810000000000001</v>
      </c>
      <c r="AD3144">
        <v>0.39300000000000002</v>
      </c>
      <c r="AE3144">
        <v>2.4079999999999999</v>
      </c>
      <c r="AF3144">
        <v>-1.8069999999999999</v>
      </c>
      <c r="AG3144">
        <v>-4.0519999999999996</v>
      </c>
      <c r="AH3144">
        <v>-3.581</v>
      </c>
      <c r="AI3144">
        <v>-3.3290000000000002</v>
      </c>
      <c r="AJ3144">
        <v>-3.9140000000000001</v>
      </c>
      <c r="AK3144">
        <v>-7.641</v>
      </c>
      <c r="AL3144">
        <v>1.0840000000000001</v>
      </c>
      <c r="AM3144">
        <v>4.1159999999999997</v>
      </c>
      <c r="AN3144">
        <v>-8.6999999999999994E-2</v>
      </c>
      <c r="AO3144">
        <v>-1.3009999999999999</v>
      </c>
      <c r="AP3144">
        <v>-2.226</v>
      </c>
      <c r="AQ3144">
        <v>-1.702</v>
      </c>
      <c r="AR3144">
        <v>-2.105</v>
      </c>
      <c r="AS3144">
        <v>-2.7330000000000001</v>
      </c>
      <c r="AT3144">
        <v>-4.915</v>
      </c>
      <c r="AU3144">
        <v>-0.92</v>
      </c>
      <c r="AV3144">
        <v>-4.431</v>
      </c>
      <c r="AW3144">
        <v>-2.1720000000000002</v>
      </c>
      <c r="AX3144">
        <v>-2.4750000000000001</v>
      </c>
      <c r="AY3144">
        <v>-2.5449999999999999</v>
      </c>
      <c r="AZ3144">
        <v>-2.4390000000000001</v>
      </c>
      <c r="BA3144">
        <v>-2.206</v>
      </c>
      <c r="BB3144">
        <v>-2.3319999999999999</v>
      </c>
      <c r="BC3144">
        <v>2017</v>
      </c>
    </row>
    <row r="3145" spans="1:55" x14ac:dyDescent="0.25">
      <c r="A3145">
        <v>654</v>
      </c>
      <c r="B3145" t="s">
        <v>947</v>
      </c>
      <c r="C3145" t="s">
        <v>352</v>
      </c>
      <c r="D3145" t="s">
        <v>948</v>
      </c>
      <c r="E3145" t="s">
        <v>353</v>
      </c>
      <c r="F3145" t="s">
        <v>354</v>
      </c>
      <c r="G3145" t="s">
        <v>229</v>
      </c>
      <c r="H3145" t="s">
        <v>230</v>
      </c>
    </row>
    <row r="3146" spans="1:55" x14ac:dyDescent="0.25">
      <c r="A3146">
        <v>654</v>
      </c>
      <c r="B3146" t="s">
        <v>947</v>
      </c>
      <c r="C3146" t="s">
        <v>355</v>
      </c>
      <c r="D3146" t="s">
        <v>948</v>
      </c>
      <c r="E3146" t="s">
        <v>353</v>
      </c>
      <c r="F3146" t="s">
        <v>354</v>
      </c>
      <c r="G3146" t="s">
        <v>282</v>
      </c>
    </row>
    <row r="3147" spans="1:55" x14ac:dyDescent="0.25">
      <c r="A3147">
        <v>654</v>
      </c>
      <c r="B3147" t="s">
        <v>947</v>
      </c>
      <c r="C3147" t="s">
        <v>356</v>
      </c>
      <c r="D3147" t="s">
        <v>948</v>
      </c>
      <c r="E3147" t="s">
        <v>357</v>
      </c>
      <c r="F3147" t="s">
        <v>358</v>
      </c>
      <c r="G3147" t="s">
        <v>229</v>
      </c>
      <c r="H3147" t="s">
        <v>230</v>
      </c>
      <c r="I3147" t="s">
        <v>953</v>
      </c>
      <c r="J3147" t="s">
        <v>232</v>
      </c>
      <c r="K3147" t="s">
        <v>232</v>
      </c>
      <c r="L3147" t="s">
        <v>232</v>
      </c>
      <c r="M3147" t="s">
        <v>232</v>
      </c>
      <c r="N3147" t="s">
        <v>232</v>
      </c>
      <c r="O3147" t="s">
        <v>232</v>
      </c>
      <c r="P3147" t="s">
        <v>232</v>
      </c>
      <c r="Q3147" t="s">
        <v>232</v>
      </c>
      <c r="R3147" t="s">
        <v>232</v>
      </c>
      <c r="S3147" t="s">
        <v>232</v>
      </c>
      <c r="T3147" t="s">
        <v>232</v>
      </c>
      <c r="U3147" t="s">
        <v>232</v>
      </c>
      <c r="V3147" t="s">
        <v>232</v>
      </c>
      <c r="W3147" t="s">
        <v>232</v>
      </c>
      <c r="X3147" t="s">
        <v>232</v>
      </c>
      <c r="Y3147" t="s">
        <v>232</v>
      </c>
      <c r="Z3147" t="s">
        <v>232</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237.315</v>
      </c>
      <c r="AP3147">
        <v>235.01900000000001</v>
      </c>
      <c r="AQ3147">
        <v>252.65299999999999</v>
      </c>
      <c r="AR3147">
        <v>299.15199999999999</v>
      </c>
      <c r="AS3147">
        <v>347.15899999999999</v>
      </c>
      <c r="AT3147">
        <v>404.52499999999998</v>
      </c>
      <c r="AU3147">
        <v>422.63</v>
      </c>
      <c r="AV3147">
        <v>454.666</v>
      </c>
      <c r="AW3147">
        <v>482.98099999999999</v>
      </c>
      <c r="AX3147">
        <v>488.71499999999997</v>
      </c>
      <c r="AY3147">
        <v>510.00200000000001</v>
      </c>
      <c r="AZ3147">
        <v>536.93899999999996</v>
      </c>
      <c r="BA3147">
        <v>555.80700000000002</v>
      </c>
      <c r="BB3147">
        <v>574.94399999999996</v>
      </c>
      <c r="BC3147">
        <v>2017</v>
      </c>
    </row>
    <row r="3148" spans="1:55" x14ac:dyDescent="0.25">
      <c r="A3148">
        <v>654</v>
      </c>
      <c r="B3148" t="s">
        <v>947</v>
      </c>
      <c r="C3148" t="s">
        <v>359</v>
      </c>
      <c r="D3148" t="s">
        <v>948</v>
      </c>
      <c r="E3148" t="s">
        <v>357</v>
      </c>
      <c r="F3148" t="s">
        <v>358</v>
      </c>
      <c r="G3148" t="s">
        <v>282</v>
      </c>
      <c r="I3148" t="s">
        <v>360</v>
      </c>
      <c r="J3148" t="s">
        <v>232</v>
      </c>
      <c r="K3148" t="s">
        <v>232</v>
      </c>
      <c r="L3148" t="s">
        <v>232</v>
      </c>
      <c r="M3148" t="s">
        <v>232</v>
      </c>
      <c r="N3148" t="s">
        <v>232</v>
      </c>
      <c r="O3148" t="s">
        <v>232</v>
      </c>
      <c r="P3148" t="s">
        <v>232</v>
      </c>
      <c r="Q3148" t="s">
        <v>232</v>
      </c>
      <c r="R3148" t="s">
        <v>232</v>
      </c>
      <c r="S3148" t="s">
        <v>232</v>
      </c>
      <c r="T3148" t="s">
        <v>232</v>
      </c>
      <c r="U3148" t="s">
        <v>232</v>
      </c>
      <c r="V3148" t="s">
        <v>232</v>
      </c>
      <c r="W3148" t="s">
        <v>232</v>
      </c>
      <c r="X3148" t="s">
        <v>232</v>
      </c>
      <c r="Y3148" t="s">
        <v>232</v>
      </c>
      <c r="Z3148" t="s">
        <v>232</v>
      </c>
      <c r="AA3148">
        <v>159.67400000000001</v>
      </c>
      <c r="AB3148">
        <v>171.63900000000001</v>
      </c>
      <c r="AC3148">
        <v>156.87700000000001</v>
      </c>
      <c r="AD3148">
        <v>233.71899999999999</v>
      </c>
      <c r="AE3148">
        <v>221.73500000000001</v>
      </c>
      <c r="AF3148">
        <v>224.715</v>
      </c>
      <c r="AG3148">
        <v>212.63399999999999</v>
      </c>
      <c r="AH3148">
        <v>220.97800000000001</v>
      </c>
      <c r="AI3148">
        <v>221.95</v>
      </c>
      <c r="AJ3148">
        <v>204.041</v>
      </c>
      <c r="AK3148">
        <v>177.20500000000001</v>
      </c>
      <c r="AL3148">
        <v>163.30199999999999</v>
      </c>
      <c r="AM3148">
        <v>158.98099999999999</v>
      </c>
      <c r="AN3148">
        <v>68.28</v>
      </c>
      <c r="AO3148">
        <v>45.787999999999997</v>
      </c>
      <c r="AP3148">
        <v>46.530999999999999</v>
      </c>
      <c r="AQ3148">
        <v>48.901000000000003</v>
      </c>
      <c r="AR3148">
        <v>57.433</v>
      </c>
      <c r="AS3148">
        <v>56.018000000000001</v>
      </c>
      <c r="AT3148">
        <v>57.898000000000003</v>
      </c>
      <c r="AU3148">
        <v>53.908000000000001</v>
      </c>
      <c r="AV3148">
        <v>56.11</v>
      </c>
      <c r="AW3148">
        <v>54.917999999999999</v>
      </c>
      <c r="AX3148">
        <v>51.768000000000001</v>
      </c>
      <c r="AY3148">
        <v>50.155999999999999</v>
      </c>
      <c r="AZ3148">
        <v>48.893000000000001</v>
      </c>
      <c r="BA3148">
        <v>46.837000000000003</v>
      </c>
      <c r="BB3148">
        <v>44.835999999999999</v>
      </c>
      <c r="BC3148">
        <v>2017</v>
      </c>
    </row>
    <row r="3149" spans="1:55" x14ac:dyDescent="0.25">
      <c r="A3149">
        <v>654</v>
      </c>
      <c r="B3149" t="s">
        <v>947</v>
      </c>
      <c r="C3149" t="s">
        <v>361</v>
      </c>
      <c r="D3149" t="s">
        <v>948</v>
      </c>
      <c r="E3149" t="s">
        <v>362</v>
      </c>
      <c r="F3149" t="s">
        <v>363</v>
      </c>
      <c r="G3149" t="s">
        <v>229</v>
      </c>
      <c r="H3149" t="s">
        <v>230</v>
      </c>
      <c r="I3149" t="s">
        <v>953</v>
      </c>
      <c r="J3149">
        <v>36.125999999999998</v>
      </c>
      <c r="K3149">
        <v>59.420999999999999</v>
      </c>
      <c r="L3149">
        <v>81.731999999999999</v>
      </c>
      <c r="M3149">
        <v>106.908</v>
      </c>
      <c r="N3149">
        <v>85.253</v>
      </c>
      <c r="O3149">
        <v>128.77000000000001</v>
      </c>
      <c r="P3149">
        <v>96.924999999999997</v>
      </c>
      <c r="Q3149">
        <v>71.177999999999997</v>
      </c>
      <c r="R3149">
        <v>65.658000000000001</v>
      </c>
      <c r="S3149">
        <v>84.606999999999999</v>
      </c>
      <c r="T3149">
        <v>87.778999999999996</v>
      </c>
      <c r="U3149">
        <v>128.44800000000001</v>
      </c>
      <c r="V3149">
        <v>129.065</v>
      </c>
      <c r="W3149">
        <v>107.88800000000001</v>
      </c>
      <c r="X3149">
        <v>118.32899999999999</v>
      </c>
      <c r="Y3149">
        <v>227.22800000000001</v>
      </c>
      <c r="Z3149">
        <v>222.15199999999999</v>
      </c>
      <c r="AA3149">
        <v>240.72300000000001</v>
      </c>
      <c r="AB3149">
        <v>221.64099999999999</v>
      </c>
      <c r="AC3149">
        <v>249.89</v>
      </c>
      <c r="AD3149">
        <v>258.22000000000003</v>
      </c>
      <c r="AE3149">
        <v>278.62700000000001</v>
      </c>
      <c r="AF3149">
        <v>284.55</v>
      </c>
      <c r="AG3149">
        <v>276.87799999999999</v>
      </c>
      <c r="AH3149">
        <v>280.57799999999997</v>
      </c>
      <c r="AI3149">
        <v>309.51600000000002</v>
      </c>
      <c r="AJ3149">
        <v>309.46699999999998</v>
      </c>
      <c r="AK3149">
        <v>333.565</v>
      </c>
      <c r="AL3149">
        <v>387.197</v>
      </c>
      <c r="AM3149">
        <v>390.40300000000002</v>
      </c>
      <c r="AN3149">
        <v>420.51499999999999</v>
      </c>
      <c r="AO3149">
        <v>518.28800000000001</v>
      </c>
      <c r="AP3149">
        <v>505.07900000000001</v>
      </c>
      <c r="AQ3149">
        <v>516.66200000000003</v>
      </c>
      <c r="AR3149">
        <v>520.87199999999996</v>
      </c>
      <c r="AS3149">
        <v>619.726</v>
      </c>
      <c r="AT3149">
        <v>698.68499999999995</v>
      </c>
      <c r="AU3149">
        <v>783.98900000000003</v>
      </c>
      <c r="AV3149">
        <v>810.31500000000005</v>
      </c>
      <c r="AW3149">
        <v>879.45299999999997</v>
      </c>
      <c r="AX3149">
        <v>944.05399999999997</v>
      </c>
      <c r="AY3149" s="52">
        <v>1016.84</v>
      </c>
      <c r="AZ3149" s="52">
        <v>1098.19</v>
      </c>
      <c r="BA3149" s="52">
        <v>1186.69</v>
      </c>
      <c r="BB3149" s="52">
        <v>1282.33</v>
      </c>
      <c r="BC3149">
        <v>2017</v>
      </c>
    </row>
    <row r="3150" spans="1:55" x14ac:dyDescent="0.25">
      <c r="A3150">
        <v>654</v>
      </c>
      <c r="B3150" t="s">
        <v>947</v>
      </c>
      <c r="C3150" t="s">
        <v>364</v>
      </c>
      <c r="D3150" t="s">
        <v>948</v>
      </c>
      <c r="E3150" t="s">
        <v>365</v>
      </c>
      <c r="F3150" t="s">
        <v>366</v>
      </c>
      <c r="G3150" t="s">
        <v>242</v>
      </c>
      <c r="H3150" t="s">
        <v>230</v>
      </c>
      <c r="I3150" t="s">
        <v>954</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1.9E-2</v>
      </c>
      <c r="AT3150">
        <v>1.4999999999999999E-2</v>
      </c>
      <c r="AU3150">
        <v>-8.0000000000000002E-3</v>
      </c>
      <c r="AV3150">
        <v>-2.3E-2</v>
      </c>
      <c r="AW3150">
        <v>-5.8999999999999997E-2</v>
      </c>
      <c r="AX3150">
        <v>-5.5E-2</v>
      </c>
      <c r="AY3150">
        <v>-5.5E-2</v>
      </c>
      <c r="AZ3150">
        <v>-5.7000000000000002E-2</v>
      </c>
      <c r="BA3150">
        <v>-6.2E-2</v>
      </c>
      <c r="BB3150">
        <v>-6.2E-2</v>
      </c>
      <c r="BC3150">
        <v>2017</v>
      </c>
    </row>
    <row r="3151" spans="1:55" x14ac:dyDescent="0.25">
      <c r="A3151">
        <v>654</v>
      </c>
      <c r="B3151" t="s">
        <v>947</v>
      </c>
      <c r="C3151" t="s">
        <v>368</v>
      </c>
      <c r="D3151" t="s">
        <v>948</v>
      </c>
      <c r="E3151" t="s">
        <v>365</v>
      </c>
      <c r="F3151" t="s">
        <v>366</v>
      </c>
      <c r="G3151" t="s">
        <v>282</v>
      </c>
      <c r="I3151" t="s">
        <v>369</v>
      </c>
      <c r="J3151">
        <v>-35.713999999999999</v>
      </c>
      <c r="K3151">
        <v>-17.606000000000002</v>
      </c>
      <c r="L3151">
        <v>-31.963999999999999</v>
      </c>
      <c r="M3151">
        <v>-25.663</v>
      </c>
      <c r="N3151">
        <v>-33.572000000000003</v>
      </c>
      <c r="O3151">
        <v>-26.442</v>
      </c>
      <c r="P3151">
        <v>-17.829000000000001</v>
      </c>
      <c r="Q3151">
        <v>-19.02</v>
      </c>
      <c r="R3151">
        <v>-25.257999999999999</v>
      </c>
      <c r="S3151">
        <v>-30.202999999999999</v>
      </c>
      <c r="T3151">
        <v>-13.987</v>
      </c>
      <c r="U3151">
        <v>-16.536999999999999</v>
      </c>
      <c r="V3151">
        <v>-19.408999999999999</v>
      </c>
      <c r="W3151">
        <v>-16.065999999999999</v>
      </c>
      <c r="X3151">
        <v>-10.57</v>
      </c>
      <c r="Y3151">
        <v>-7.6550000000000002</v>
      </c>
      <c r="Z3151">
        <v>-10.163</v>
      </c>
      <c r="AA3151">
        <v>-7.9139999999999997</v>
      </c>
      <c r="AB3151">
        <v>-5.5949999999999998</v>
      </c>
      <c r="AC3151">
        <v>-3.129</v>
      </c>
      <c r="AD3151">
        <v>2.9340000000000002</v>
      </c>
      <c r="AE3151">
        <v>-4.2030000000000003</v>
      </c>
      <c r="AF3151">
        <v>-3.7309999999999999</v>
      </c>
      <c r="AG3151">
        <v>-2.9249999999999998</v>
      </c>
      <c r="AH3151">
        <v>-1.7210000000000001</v>
      </c>
      <c r="AI3151">
        <v>-1.7809999999999999</v>
      </c>
      <c r="AJ3151">
        <v>-6.6660000000000004</v>
      </c>
      <c r="AK3151">
        <v>-4.4009999999999998</v>
      </c>
      <c r="AL3151">
        <v>-3.3170000000000002</v>
      </c>
      <c r="AM3151">
        <v>-5.7830000000000004</v>
      </c>
      <c r="AN3151">
        <v>-8.3279999999999994</v>
      </c>
      <c r="AO3151">
        <v>-1.2709999999999999</v>
      </c>
      <c r="AP3151">
        <v>-8.407</v>
      </c>
      <c r="AQ3151">
        <v>-4.609</v>
      </c>
      <c r="AR3151">
        <v>0.54200000000000004</v>
      </c>
      <c r="AS3151">
        <v>1.8580000000000001</v>
      </c>
      <c r="AT3151">
        <v>1.266</v>
      </c>
      <c r="AU3151">
        <v>-0.58299999999999996</v>
      </c>
      <c r="AV3151">
        <v>-1.581</v>
      </c>
      <c r="AW3151">
        <v>-3.8620000000000001</v>
      </c>
      <c r="AX3151">
        <v>-3.2869999999999999</v>
      </c>
      <c r="AY3151">
        <v>-3.0259999999999998</v>
      </c>
      <c r="AZ3151">
        <v>-2.895</v>
      </c>
      <c r="BA3151">
        <v>-2.9129999999999998</v>
      </c>
      <c r="BB3151">
        <v>-2.66</v>
      </c>
      <c r="BC3151">
        <v>2017</v>
      </c>
    </row>
    <row r="3152" spans="1:55" x14ac:dyDescent="0.25">
      <c r="A3152">
        <v>336</v>
      </c>
      <c r="B3152" t="s">
        <v>955</v>
      </c>
      <c r="C3152" t="s">
        <v>225</v>
      </c>
      <c r="D3152" t="s">
        <v>956</v>
      </c>
      <c r="E3152" t="s">
        <v>227</v>
      </c>
      <c r="F3152" t="s">
        <v>228</v>
      </c>
      <c r="G3152" t="s">
        <v>229</v>
      </c>
      <c r="H3152" t="s">
        <v>230</v>
      </c>
      <c r="I3152" t="s">
        <v>957</v>
      </c>
      <c r="J3152">
        <v>211.01300000000001</v>
      </c>
      <c r="K3152">
        <v>212.19900000000001</v>
      </c>
      <c r="L3152">
        <v>193.34800000000001</v>
      </c>
      <c r="M3152">
        <v>171.12</v>
      </c>
      <c r="N3152">
        <v>174.77099999999999</v>
      </c>
      <c r="O3152">
        <v>175.41</v>
      </c>
      <c r="P3152">
        <v>174.999</v>
      </c>
      <c r="Q3152">
        <v>174.77099999999999</v>
      </c>
      <c r="R3152">
        <v>164.31899999999999</v>
      </c>
      <c r="S3152">
        <v>156.19399999999999</v>
      </c>
      <c r="T3152">
        <v>151.49299999999999</v>
      </c>
      <c r="U3152">
        <v>160.62100000000001</v>
      </c>
      <c r="V3152">
        <v>173.08199999999999</v>
      </c>
      <c r="W3152">
        <v>187.27799999999999</v>
      </c>
      <c r="X3152">
        <v>203.16200000000001</v>
      </c>
      <c r="Y3152">
        <v>213.43199999999999</v>
      </c>
      <c r="Z3152">
        <v>230.411</v>
      </c>
      <c r="AA3152">
        <v>244.661</v>
      </c>
      <c r="AB3152">
        <v>240.48500000000001</v>
      </c>
      <c r="AC3152">
        <v>247.66499999999999</v>
      </c>
      <c r="AD3152">
        <v>244.333</v>
      </c>
      <c r="AE3152">
        <v>249.85599999999999</v>
      </c>
      <c r="AF3152">
        <v>252.72800000000001</v>
      </c>
      <c r="AG3152">
        <v>251.08</v>
      </c>
      <c r="AH3152">
        <v>255.012</v>
      </c>
      <c r="AI3152">
        <v>250.06</v>
      </c>
      <c r="AJ3152">
        <v>262.88</v>
      </c>
      <c r="AK3152">
        <v>281.33499999999998</v>
      </c>
      <c r="AL3152">
        <v>286.89600000000002</v>
      </c>
      <c r="AM3152">
        <v>296.41699999999997</v>
      </c>
      <c r="AN3152">
        <v>309.37299999999999</v>
      </c>
      <c r="AO3152">
        <v>326.19400000000002</v>
      </c>
      <c r="AP3152">
        <v>342.63</v>
      </c>
      <c r="AQ3152">
        <v>359.822</v>
      </c>
      <c r="AR3152">
        <v>373.84899999999999</v>
      </c>
      <c r="AS3152">
        <v>385.27</v>
      </c>
      <c r="AT3152">
        <v>398.19900000000001</v>
      </c>
      <c r="AU3152">
        <v>406.72300000000001</v>
      </c>
      <c r="AV3152">
        <v>420.62299999999999</v>
      </c>
      <c r="AW3152">
        <v>436.67</v>
      </c>
      <c r="AX3152">
        <v>565.83500000000004</v>
      </c>
      <c r="AY3152">
        <v>699.178</v>
      </c>
      <c r="AZ3152">
        <v>789.90200000000004</v>
      </c>
      <c r="BA3152" s="52">
        <v>1024.28</v>
      </c>
      <c r="BB3152" s="52">
        <v>1208</v>
      </c>
      <c r="BC3152">
        <v>2017</v>
      </c>
    </row>
    <row r="3153" spans="1:55" x14ac:dyDescent="0.25">
      <c r="A3153">
        <v>336</v>
      </c>
      <c r="B3153" t="s">
        <v>955</v>
      </c>
      <c r="C3153" t="s">
        <v>233</v>
      </c>
      <c r="D3153" t="s">
        <v>956</v>
      </c>
      <c r="E3153" t="s">
        <v>227</v>
      </c>
      <c r="F3153" t="s">
        <v>234</v>
      </c>
      <c r="G3153" t="s">
        <v>235</v>
      </c>
      <c r="I3153" t="s">
        <v>236</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5.0179999999999998</v>
      </c>
      <c r="AR3153">
        <v>3.8980000000000001</v>
      </c>
      <c r="AS3153">
        <v>3.0550000000000002</v>
      </c>
      <c r="AT3153">
        <v>3.3559999999999999</v>
      </c>
      <c r="AU3153">
        <v>2.141</v>
      </c>
      <c r="AV3153">
        <v>3.4169999999999998</v>
      </c>
      <c r="AW3153">
        <v>3.8149999999999999</v>
      </c>
      <c r="AX3153">
        <v>29.58</v>
      </c>
      <c r="AY3153">
        <v>23.565999999999999</v>
      </c>
      <c r="AZ3153">
        <v>12.976000000000001</v>
      </c>
      <c r="BA3153">
        <v>29.672000000000001</v>
      </c>
      <c r="BB3153">
        <v>17.937000000000001</v>
      </c>
      <c r="BC3153">
        <v>2017</v>
      </c>
    </row>
    <row r="3154" spans="1:55" x14ac:dyDescent="0.25">
      <c r="A3154">
        <v>336</v>
      </c>
      <c r="B3154" t="s">
        <v>955</v>
      </c>
      <c r="C3154" t="s">
        <v>237</v>
      </c>
      <c r="D3154" t="s">
        <v>956</v>
      </c>
      <c r="E3154" t="s">
        <v>238</v>
      </c>
      <c r="F3154" t="s">
        <v>239</v>
      </c>
      <c r="G3154" t="s">
        <v>229</v>
      </c>
      <c r="H3154" t="s">
        <v>230</v>
      </c>
      <c r="I3154" t="s">
        <v>957</v>
      </c>
      <c r="J3154">
        <v>1.4239999999999999</v>
      </c>
      <c r="K3154">
        <v>1.508</v>
      </c>
      <c r="L3154">
        <v>1.3779999999999999</v>
      </c>
      <c r="M3154">
        <v>1.399</v>
      </c>
      <c r="N3154">
        <v>1.6619999999999999</v>
      </c>
      <c r="O3154">
        <v>1.968</v>
      </c>
      <c r="P3154">
        <v>2.2360000000000002</v>
      </c>
      <c r="Q3154">
        <v>4.7169999999999996</v>
      </c>
      <c r="R3154">
        <v>6.1449999999999996</v>
      </c>
      <c r="S3154">
        <v>16.745000000000001</v>
      </c>
      <c r="T3154">
        <v>25.431999999999999</v>
      </c>
      <c r="U3154">
        <v>61.414000000000001</v>
      </c>
      <c r="V3154">
        <v>74.629000000000005</v>
      </c>
      <c r="W3154">
        <v>92.603999999999999</v>
      </c>
      <c r="X3154">
        <v>119.447</v>
      </c>
      <c r="Y3154">
        <v>140.53800000000001</v>
      </c>
      <c r="Z3154">
        <v>157.19499999999999</v>
      </c>
      <c r="AA3154">
        <v>169.422</v>
      </c>
      <c r="AB3154">
        <v>170.53800000000001</v>
      </c>
      <c r="AC3154">
        <v>196.54499999999999</v>
      </c>
      <c r="AD3154">
        <v>205.12799999999999</v>
      </c>
      <c r="AE3154">
        <v>210.976</v>
      </c>
      <c r="AF3154">
        <v>221.11699999999999</v>
      </c>
      <c r="AG3154">
        <v>231.084</v>
      </c>
      <c r="AH3154">
        <v>248.14099999999999</v>
      </c>
      <c r="AI3154">
        <v>262.25</v>
      </c>
      <c r="AJ3154">
        <v>291.96499999999997</v>
      </c>
      <c r="AK3154">
        <v>352.15199999999999</v>
      </c>
      <c r="AL3154">
        <v>391.50599999999997</v>
      </c>
      <c r="AM3154">
        <v>413.113</v>
      </c>
      <c r="AN3154">
        <v>460.072</v>
      </c>
      <c r="AO3154">
        <v>525.66999999999996</v>
      </c>
      <c r="AP3154">
        <v>584.78399999999999</v>
      </c>
      <c r="AQ3154">
        <v>613.65300000000002</v>
      </c>
      <c r="AR3154">
        <v>635.37699999999995</v>
      </c>
      <c r="AS3154">
        <v>660.22699999999998</v>
      </c>
      <c r="AT3154">
        <v>723.58100000000002</v>
      </c>
      <c r="AU3154">
        <v>748.74199999999996</v>
      </c>
      <c r="AV3154">
        <v>779.99599999999998</v>
      </c>
      <c r="AW3154">
        <v>825.07500000000005</v>
      </c>
      <c r="AX3154">
        <v>999.83299999999997</v>
      </c>
      <c r="AY3154" s="52">
        <v>1189.3699999999999</v>
      </c>
      <c r="AZ3154" s="52">
        <v>1337.57</v>
      </c>
      <c r="BA3154" s="52">
        <v>1660.73</v>
      </c>
      <c r="BB3154" s="52">
        <v>1953.81</v>
      </c>
      <c r="BC3154">
        <v>2017</v>
      </c>
    </row>
    <row r="3155" spans="1:55" x14ac:dyDescent="0.25">
      <c r="A3155">
        <v>336</v>
      </c>
      <c r="B3155" t="s">
        <v>955</v>
      </c>
      <c r="C3155" t="s">
        <v>240</v>
      </c>
      <c r="D3155" t="s">
        <v>956</v>
      </c>
      <c r="E3155" t="s">
        <v>238</v>
      </c>
      <c r="F3155" t="s">
        <v>241</v>
      </c>
      <c r="G3155" t="s">
        <v>242</v>
      </c>
      <c r="H3155" t="s">
        <v>230</v>
      </c>
      <c r="I3155" t="s">
        <v>243</v>
      </c>
      <c r="J3155">
        <v>0.55900000000000005</v>
      </c>
      <c r="K3155">
        <v>0.54400000000000004</v>
      </c>
      <c r="L3155">
        <v>0.45900000000000002</v>
      </c>
      <c r="M3155">
        <v>0.46600000000000003</v>
      </c>
      <c r="N3155">
        <v>0.46500000000000002</v>
      </c>
      <c r="O3155">
        <v>0.47399999999999998</v>
      </c>
      <c r="P3155">
        <v>0.52300000000000002</v>
      </c>
      <c r="Q3155">
        <v>0.65500000000000003</v>
      </c>
      <c r="R3155">
        <v>0.61499999999999999</v>
      </c>
      <c r="S3155">
        <v>0.77900000000000003</v>
      </c>
      <c r="T3155">
        <v>0.65200000000000002</v>
      </c>
      <c r="U3155">
        <v>0.73499999999999999</v>
      </c>
      <c r="V3155">
        <v>0.60199999999999998</v>
      </c>
      <c r="W3155">
        <v>0.72099999999999997</v>
      </c>
      <c r="X3155">
        <v>0.874</v>
      </c>
      <c r="Y3155">
        <v>0.99299999999999999</v>
      </c>
      <c r="Z3155">
        <v>1.1160000000000001</v>
      </c>
      <c r="AA3155">
        <v>1.1879999999999999</v>
      </c>
      <c r="AB3155">
        <v>1.1140000000000001</v>
      </c>
      <c r="AC3155">
        <v>1.147</v>
      </c>
      <c r="AD3155">
        <v>1.123</v>
      </c>
      <c r="AE3155">
        <v>1.127</v>
      </c>
      <c r="AF3155">
        <v>1.1599999999999999</v>
      </c>
      <c r="AG3155">
        <v>1.1970000000000001</v>
      </c>
      <c r="AH3155">
        <v>1.26</v>
      </c>
      <c r="AI3155">
        <v>1.3109999999999999</v>
      </c>
      <c r="AJ3155">
        <v>1.4550000000000001</v>
      </c>
      <c r="AK3155">
        <v>1.7410000000000001</v>
      </c>
      <c r="AL3155">
        <v>1.9159999999999999</v>
      </c>
      <c r="AM3155">
        <v>2.0230000000000001</v>
      </c>
      <c r="AN3155">
        <v>2.262</v>
      </c>
      <c r="AO3155">
        <v>2.5819999999999999</v>
      </c>
      <c r="AP3155">
        <v>2.8650000000000002</v>
      </c>
      <c r="AQ3155">
        <v>2.988</v>
      </c>
      <c r="AR3155">
        <v>3.0790000000000002</v>
      </c>
      <c r="AS3155">
        <v>3.1970000000000001</v>
      </c>
      <c r="AT3155">
        <v>3.504</v>
      </c>
      <c r="AU3155">
        <v>3.5609999999999999</v>
      </c>
      <c r="AV3155">
        <v>3.6360000000000001</v>
      </c>
      <c r="AW3155">
        <v>3.83</v>
      </c>
      <c r="AX3155">
        <v>4.609</v>
      </c>
      <c r="AY3155">
        <v>5.4189999999999996</v>
      </c>
      <c r="AZ3155">
        <v>6.0129999999999999</v>
      </c>
      <c r="BA3155">
        <v>7.3879999999999999</v>
      </c>
      <c r="BB3155">
        <v>8.6129999999999995</v>
      </c>
      <c r="BC3155">
        <v>2017</v>
      </c>
    </row>
    <row r="3156" spans="1:55" x14ac:dyDescent="0.25">
      <c r="A3156">
        <v>336</v>
      </c>
      <c r="B3156" t="s">
        <v>955</v>
      </c>
      <c r="C3156" t="s">
        <v>244</v>
      </c>
      <c r="D3156" t="s">
        <v>956</v>
      </c>
      <c r="E3156" t="s">
        <v>238</v>
      </c>
      <c r="F3156" t="s">
        <v>245</v>
      </c>
      <c r="G3156" t="s">
        <v>246</v>
      </c>
      <c r="H3156" t="s">
        <v>230</v>
      </c>
      <c r="I3156" t="s">
        <v>243</v>
      </c>
      <c r="J3156">
        <v>1.28</v>
      </c>
      <c r="K3156">
        <v>1.409</v>
      </c>
      <c r="L3156">
        <v>1.363</v>
      </c>
      <c r="M3156">
        <v>1.254</v>
      </c>
      <c r="N3156">
        <v>1.327</v>
      </c>
      <c r="O3156">
        <v>1.3740000000000001</v>
      </c>
      <c r="P3156">
        <v>1.3979999999999999</v>
      </c>
      <c r="Q3156">
        <v>1.431</v>
      </c>
      <c r="R3156">
        <v>1.393</v>
      </c>
      <c r="S3156">
        <v>1.3759999999999999</v>
      </c>
      <c r="T3156">
        <v>1.3839999999999999</v>
      </c>
      <c r="U3156">
        <v>1.5169999999999999</v>
      </c>
      <c r="V3156">
        <v>1.6719999999999999</v>
      </c>
      <c r="W3156">
        <v>1.853</v>
      </c>
      <c r="X3156">
        <v>2.0529999999999999</v>
      </c>
      <c r="Y3156">
        <v>2.202</v>
      </c>
      <c r="Z3156">
        <v>2.42</v>
      </c>
      <c r="AA3156">
        <v>2.6139999999999999</v>
      </c>
      <c r="AB3156">
        <v>2.5979999999999999</v>
      </c>
      <c r="AC3156">
        <v>2.7149999999999999</v>
      </c>
      <c r="AD3156">
        <v>2.738</v>
      </c>
      <c r="AE3156">
        <v>2.8610000000000002</v>
      </c>
      <c r="AF3156">
        <v>2.94</v>
      </c>
      <c r="AG3156">
        <v>2.9750000000000001</v>
      </c>
      <c r="AH3156">
        <v>3.1030000000000002</v>
      </c>
      <c r="AI3156">
        <v>3.1379999999999999</v>
      </c>
      <c r="AJ3156">
        <v>3.3980000000000001</v>
      </c>
      <c r="AK3156">
        <v>3.734</v>
      </c>
      <c r="AL3156">
        <v>3.8820000000000001</v>
      </c>
      <c r="AM3156">
        <v>4.0419999999999998</v>
      </c>
      <c r="AN3156">
        <v>4.2679999999999998</v>
      </c>
      <c r="AO3156">
        <v>4.5940000000000003</v>
      </c>
      <c r="AP3156">
        <v>4.9180000000000001</v>
      </c>
      <c r="AQ3156">
        <v>5.2549999999999999</v>
      </c>
      <c r="AR3156">
        <v>5.5629999999999997</v>
      </c>
      <c r="AS3156">
        <v>5.7939999999999996</v>
      </c>
      <c r="AT3156">
        <v>6.0540000000000003</v>
      </c>
      <c r="AU3156">
        <v>6.3010000000000002</v>
      </c>
      <c r="AV3156">
        <v>6.6639999999999997</v>
      </c>
      <c r="AW3156">
        <v>7.0410000000000004</v>
      </c>
      <c r="AX3156">
        <v>9.3140000000000001</v>
      </c>
      <c r="AY3156">
        <v>11.747999999999999</v>
      </c>
      <c r="AZ3156">
        <v>13.548</v>
      </c>
      <c r="BA3156">
        <v>17.931000000000001</v>
      </c>
      <c r="BB3156">
        <v>21.59</v>
      </c>
      <c r="BC3156">
        <v>2017</v>
      </c>
    </row>
    <row r="3157" spans="1:55" x14ac:dyDescent="0.25">
      <c r="A3157">
        <v>336</v>
      </c>
      <c r="B3157" t="s">
        <v>955</v>
      </c>
      <c r="C3157" t="s">
        <v>247</v>
      </c>
      <c r="D3157" t="s">
        <v>956</v>
      </c>
      <c r="E3157" t="s">
        <v>248</v>
      </c>
      <c r="F3157" t="s">
        <v>249</v>
      </c>
      <c r="G3157" t="s">
        <v>250</v>
      </c>
      <c r="I3157" t="s">
        <v>251</v>
      </c>
      <c r="J3157">
        <v>0.67500000000000004</v>
      </c>
      <c r="K3157">
        <v>0.71099999999999997</v>
      </c>
      <c r="L3157">
        <v>0.71299999999999997</v>
      </c>
      <c r="M3157">
        <v>0.81799999999999995</v>
      </c>
      <c r="N3157">
        <v>0.95099999999999996</v>
      </c>
      <c r="O3157">
        <v>1.1220000000000001</v>
      </c>
      <c r="P3157">
        <v>1.278</v>
      </c>
      <c r="Q3157">
        <v>2.6989999999999998</v>
      </c>
      <c r="R3157">
        <v>3.74</v>
      </c>
      <c r="S3157">
        <v>10.721</v>
      </c>
      <c r="T3157">
        <v>16.788</v>
      </c>
      <c r="U3157">
        <v>38.234999999999999</v>
      </c>
      <c r="V3157">
        <v>43.118000000000002</v>
      </c>
      <c r="W3157">
        <v>49.447000000000003</v>
      </c>
      <c r="X3157">
        <v>58.793999999999997</v>
      </c>
      <c r="Y3157">
        <v>65.846999999999994</v>
      </c>
      <c r="Z3157">
        <v>68.224000000000004</v>
      </c>
      <c r="AA3157">
        <v>69.248000000000005</v>
      </c>
      <c r="AB3157">
        <v>70.914000000000001</v>
      </c>
      <c r="AC3157">
        <v>79.358999999999995</v>
      </c>
      <c r="AD3157">
        <v>83.953999999999994</v>
      </c>
      <c r="AE3157">
        <v>84.438999999999993</v>
      </c>
      <c r="AF3157">
        <v>87.492000000000004</v>
      </c>
      <c r="AG3157">
        <v>92.036000000000001</v>
      </c>
      <c r="AH3157">
        <v>97.305000000000007</v>
      </c>
      <c r="AI3157">
        <v>104.875</v>
      </c>
      <c r="AJ3157">
        <v>111.06399999999999</v>
      </c>
      <c r="AK3157">
        <v>125.172</v>
      </c>
      <c r="AL3157">
        <v>136.46299999999999</v>
      </c>
      <c r="AM3157">
        <v>139.369</v>
      </c>
      <c r="AN3157">
        <v>148.71100000000001</v>
      </c>
      <c r="AO3157">
        <v>161.15299999999999</v>
      </c>
      <c r="AP3157">
        <v>170.67500000000001</v>
      </c>
      <c r="AQ3157">
        <v>170.54300000000001</v>
      </c>
      <c r="AR3157">
        <v>169.95599999999999</v>
      </c>
      <c r="AS3157">
        <v>171.36699999999999</v>
      </c>
      <c r="AT3157">
        <v>181.71299999999999</v>
      </c>
      <c r="AU3157">
        <v>184.09100000000001</v>
      </c>
      <c r="AV3157">
        <v>185.43899999999999</v>
      </c>
      <c r="AW3157">
        <v>188.947</v>
      </c>
      <c r="AX3157">
        <v>176.7</v>
      </c>
      <c r="AY3157">
        <v>170.11</v>
      </c>
      <c r="AZ3157">
        <v>169.334</v>
      </c>
      <c r="BA3157">
        <v>162.136</v>
      </c>
      <c r="BB3157">
        <v>161.739</v>
      </c>
      <c r="BC3157">
        <v>2017</v>
      </c>
    </row>
    <row r="3158" spans="1:55" x14ac:dyDescent="0.25">
      <c r="A3158">
        <v>336</v>
      </c>
      <c r="B3158" t="s">
        <v>955</v>
      </c>
      <c r="C3158" t="s">
        <v>252</v>
      </c>
      <c r="D3158" t="s">
        <v>956</v>
      </c>
      <c r="E3158" t="s">
        <v>253</v>
      </c>
      <c r="F3158" t="s">
        <v>254</v>
      </c>
      <c r="G3158" t="s">
        <v>229</v>
      </c>
      <c r="H3158" t="s">
        <v>220</v>
      </c>
      <c r="I3158" t="s">
        <v>255</v>
      </c>
      <c r="J3158" s="52">
        <v>276264.74</v>
      </c>
      <c r="K3158" s="52">
        <v>277257.31</v>
      </c>
      <c r="L3158" s="52">
        <v>252783.94</v>
      </c>
      <c r="M3158" s="52">
        <v>224382.16</v>
      </c>
      <c r="N3158" s="52">
        <v>230272.62</v>
      </c>
      <c r="O3158" s="52">
        <v>232549.67</v>
      </c>
      <c r="P3158" s="52">
        <v>233818.71</v>
      </c>
      <c r="Q3158" s="52">
        <v>235657.16</v>
      </c>
      <c r="R3158" s="52">
        <v>223562.78</v>
      </c>
      <c r="S3158" s="52">
        <v>215143.25</v>
      </c>
      <c r="T3158" s="52">
        <v>210406.47</v>
      </c>
      <c r="U3158" s="52">
        <v>223706.78</v>
      </c>
      <c r="V3158" s="52">
        <v>240994.57</v>
      </c>
      <c r="W3158" s="52">
        <v>260107.79</v>
      </c>
      <c r="X3158" s="52">
        <v>280998.26</v>
      </c>
      <c r="Y3158" s="52">
        <v>293578.62</v>
      </c>
      <c r="Z3158" s="52">
        <v>315631.84999999998</v>
      </c>
      <c r="AA3158" s="52">
        <v>333326.06</v>
      </c>
      <c r="AB3158" s="52">
        <v>326302.43</v>
      </c>
      <c r="AC3158" s="52">
        <v>334682.03999999998</v>
      </c>
      <c r="AD3158" s="52">
        <v>329289.34000000003</v>
      </c>
      <c r="AE3158" s="52">
        <v>336205.68</v>
      </c>
      <c r="AF3158" s="52">
        <v>340095.95</v>
      </c>
      <c r="AG3158" s="52">
        <v>338137.76</v>
      </c>
      <c r="AH3158" s="52">
        <v>343607.54</v>
      </c>
      <c r="AI3158" s="52">
        <v>336782.94</v>
      </c>
      <c r="AJ3158" s="52">
        <v>353333.33</v>
      </c>
      <c r="AK3158" s="52">
        <v>377124.67</v>
      </c>
      <c r="AL3158" s="52">
        <v>383550.8</v>
      </c>
      <c r="AM3158" s="52">
        <v>394696.41</v>
      </c>
      <c r="AN3158" s="52">
        <v>410853.92</v>
      </c>
      <c r="AO3158" s="52">
        <v>431473.55</v>
      </c>
      <c r="AP3158" s="52">
        <v>452018.46</v>
      </c>
      <c r="AQ3158" s="52">
        <v>472828.11</v>
      </c>
      <c r="AR3158" s="52">
        <v>489331.06</v>
      </c>
      <c r="AS3158" s="52">
        <v>502307.13</v>
      </c>
      <c r="AT3158" s="52">
        <v>514933.22</v>
      </c>
      <c r="AU3158" s="52">
        <v>522874.94</v>
      </c>
      <c r="AV3158" s="52">
        <v>537725.77</v>
      </c>
      <c r="AW3158" s="52">
        <v>556571.81999999995</v>
      </c>
      <c r="AX3158" s="52">
        <v>719045.86</v>
      </c>
      <c r="AY3158" s="52">
        <v>885836.02</v>
      </c>
      <c r="AZ3158" s="52">
        <v>997786.87</v>
      </c>
      <c r="BA3158" s="52">
        <v>1289976.21</v>
      </c>
      <c r="BB3158" s="52">
        <v>1516802.48</v>
      </c>
      <c r="BC3158">
        <v>2017</v>
      </c>
    </row>
    <row r="3159" spans="1:55" x14ac:dyDescent="0.25">
      <c r="A3159">
        <v>336</v>
      </c>
      <c r="B3159" t="s">
        <v>955</v>
      </c>
      <c r="C3159" t="s">
        <v>256</v>
      </c>
      <c r="D3159" t="s">
        <v>956</v>
      </c>
      <c r="E3159" t="s">
        <v>253</v>
      </c>
      <c r="F3159" t="s">
        <v>257</v>
      </c>
      <c r="G3159" t="s">
        <v>258</v>
      </c>
      <c r="H3159" t="s">
        <v>220</v>
      </c>
      <c r="I3159" t="s">
        <v>255</v>
      </c>
      <c r="J3159" s="52">
        <v>3890.5</v>
      </c>
      <c r="K3159" s="52">
        <v>3904.47</v>
      </c>
      <c r="L3159" s="52">
        <v>3559.83</v>
      </c>
      <c r="M3159" s="52">
        <v>3159.86</v>
      </c>
      <c r="N3159" s="52">
        <v>3242.81</v>
      </c>
      <c r="O3159" s="52">
        <v>3274.88</v>
      </c>
      <c r="P3159" s="52">
        <v>3292.75</v>
      </c>
      <c r="Q3159" s="52">
        <v>3318.64</v>
      </c>
      <c r="R3159" s="52">
        <v>3148.32</v>
      </c>
      <c r="S3159" s="52">
        <v>3029.75</v>
      </c>
      <c r="T3159" s="52">
        <v>2963.05</v>
      </c>
      <c r="U3159" s="52">
        <v>3150.35</v>
      </c>
      <c r="V3159" s="52">
        <v>3393.8</v>
      </c>
      <c r="W3159" s="52">
        <v>3662.97</v>
      </c>
      <c r="X3159" s="52">
        <v>3957.16</v>
      </c>
      <c r="Y3159" s="52">
        <v>4134.32</v>
      </c>
      <c r="Z3159" s="52">
        <v>4444.88</v>
      </c>
      <c r="AA3159" s="52">
        <v>4694.0600000000004</v>
      </c>
      <c r="AB3159" s="52">
        <v>4595.1499999999996</v>
      </c>
      <c r="AC3159" s="52">
        <v>4713.16</v>
      </c>
      <c r="AD3159" s="52">
        <v>4637.21</v>
      </c>
      <c r="AE3159" s="52">
        <v>4734.6099999999997</v>
      </c>
      <c r="AF3159" s="52">
        <v>4789.3999999999996</v>
      </c>
      <c r="AG3159" s="52">
        <v>4761.82</v>
      </c>
      <c r="AH3159" s="52">
        <v>4838.8500000000004</v>
      </c>
      <c r="AI3159" s="52">
        <v>4742.74</v>
      </c>
      <c r="AJ3159" s="52">
        <v>4975.8100000000004</v>
      </c>
      <c r="AK3159" s="52">
        <v>5310.86</v>
      </c>
      <c r="AL3159" s="52">
        <v>5401.35</v>
      </c>
      <c r="AM3159" s="52">
        <v>5558.31</v>
      </c>
      <c r="AN3159" s="52">
        <v>5785.85</v>
      </c>
      <c r="AO3159" s="52">
        <v>6076.22</v>
      </c>
      <c r="AP3159" s="52">
        <v>6365.55</v>
      </c>
      <c r="AQ3159" s="52">
        <v>6658.6</v>
      </c>
      <c r="AR3159" s="52">
        <v>6891</v>
      </c>
      <c r="AS3159" s="52">
        <v>7073.74</v>
      </c>
      <c r="AT3159" s="52">
        <v>7251.54</v>
      </c>
      <c r="AU3159" s="52">
        <v>7363.38</v>
      </c>
      <c r="AV3159" s="52">
        <v>7572.52</v>
      </c>
      <c r="AW3159" s="52">
        <v>7837.92</v>
      </c>
      <c r="AX3159" s="52">
        <v>10125.959999999999</v>
      </c>
      <c r="AY3159" s="52">
        <v>12474.78</v>
      </c>
      <c r="AZ3159" s="52">
        <v>14051.33</v>
      </c>
      <c r="BA3159" s="52">
        <v>18166.080000000002</v>
      </c>
      <c r="BB3159" s="52">
        <v>21360.36</v>
      </c>
      <c r="BC3159">
        <v>2017</v>
      </c>
    </row>
    <row r="3160" spans="1:55" x14ac:dyDescent="0.25">
      <c r="A3160">
        <v>336</v>
      </c>
      <c r="B3160" t="s">
        <v>955</v>
      </c>
      <c r="C3160" t="s">
        <v>259</v>
      </c>
      <c r="D3160" t="s">
        <v>956</v>
      </c>
      <c r="E3160" t="s">
        <v>260</v>
      </c>
      <c r="F3160" t="s">
        <v>261</v>
      </c>
      <c r="G3160" t="s">
        <v>229</v>
      </c>
      <c r="H3160" t="s">
        <v>220</v>
      </c>
      <c r="I3160" t="s">
        <v>262</v>
      </c>
      <c r="J3160" s="52">
        <v>1864.91</v>
      </c>
      <c r="K3160" s="52">
        <v>1970.99</v>
      </c>
      <c r="L3160" s="52">
        <v>1801.76</v>
      </c>
      <c r="M3160" s="52">
        <v>1834.97</v>
      </c>
      <c r="N3160" s="52">
        <v>2189.7800000000002</v>
      </c>
      <c r="O3160" s="52">
        <v>2608.48</v>
      </c>
      <c r="P3160" s="52">
        <v>2988.03</v>
      </c>
      <c r="Q3160" s="52">
        <v>6360.38</v>
      </c>
      <c r="R3160" s="52">
        <v>8360.86</v>
      </c>
      <c r="S3160" s="52">
        <v>23065.27</v>
      </c>
      <c r="T3160" s="52">
        <v>35322.639999999999</v>
      </c>
      <c r="U3160" s="52">
        <v>85534.84</v>
      </c>
      <c r="V3160" s="52">
        <v>103910.87</v>
      </c>
      <c r="W3160" s="52">
        <v>128616.08</v>
      </c>
      <c r="X3160" s="52">
        <v>165210.1</v>
      </c>
      <c r="Y3160" s="52">
        <v>193312.2</v>
      </c>
      <c r="Z3160" s="52">
        <v>215335.57</v>
      </c>
      <c r="AA3160" s="52">
        <v>230820.82</v>
      </c>
      <c r="AB3160" s="52">
        <v>231394.62</v>
      </c>
      <c r="AC3160" s="52">
        <v>265600.89</v>
      </c>
      <c r="AD3160" s="52">
        <v>276452.28999999998</v>
      </c>
      <c r="AE3160" s="52">
        <v>283889.88</v>
      </c>
      <c r="AF3160" s="52">
        <v>297557.52</v>
      </c>
      <c r="AG3160" s="52">
        <v>311209.38</v>
      </c>
      <c r="AH3160" s="52">
        <v>334348.74</v>
      </c>
      <c r="AI3160" s="52">
        <v>353201.12</v>
      </c>
      <c r="AJ3160" s="52">
        <v>392426.08</v>
      </c>
      <c r="AK3160" s="52">
        <v>472053.62</v>
      </c>
      <c r="AL3160" s="52">
        <v>523403.74</v>
      </c>
      <c r="AM3160" s="52">
        <v>550083.89</v>
      </c>
      <c r="AN3160" s="52">
        <v>610985.39</v>
      </c>
      <c r="AO3160" s="52">
        <v>695330.69</v>
      </c>
      <c r="AP3160" s="52">
        <v>771482.89</v>
      </c>
      <c r="AQ3160" s="52">
        <v>806376.73</v>
      </c>
      <c r="AR3160" s="52">
        <v>831645.6</v>
      </c>
      <c r="AS3160" s="52">
        <v>860790.99</v>
      </c>
      <c r="AT3160" s="52">
        <v>935701.25</v>
      </c>
      <c r="AU3160" s="52">
        <v>962567.38</v>
      </c>
      <c r="AV3160" s="52">
        <v>997150.85</v>
      </c>
      <c r="AW3160" s="52">
        <v>1051624.3799999999</v>
      </c>
      <c r="AX3160" s="52">
        <v>1270556.1499999999</v>
      </c>
      <c r="AY3160" s="52">
        <v>1506891.51</v>
      </c>
      <c r="AZ3160" s="52">
        <v>1689594.46</v>
      </c>
      <c r="BA3160" s="52">
        <v>2091517.25</v>
      </c>
      <c r="BB3160" s="52">
        <v>2453265.36</v>
      </c>
      <c r="BC3160">
        <v>2017</v>
      </c>
    </row>
    <row r="3161" spans="1:55" x14ac:dyDescent="0.25">
      <c r="A3161">
        <v>336</v>
      </c>
      <c r="B3161" t="s">
        <v>955</v>
      </c>
      <c r="C3161" t="s">
        <v>263</v>
      </c>
      <c r="D3161" t="s">
        <v>956</v>
      </c>
      <c r="E3161" t="s">
        <v>260</v>
      </c>
      <c r="F3161" t="s">
        <v>264</v>
      </c>
      <c r="G3161" t="s">
        <v>242</v>
      </c>
      <c r="H3161" t="s">
        <v>220</v>
      </c>
      <c r="I3161" t="s">
        <v>262</v>
      </c>
      <c r="J3161">
        <v>731.33699999999999</v>
      </c>
      <c r="K3161">
        <v>710.26499999999999</v>
      </c>
      <c r="L3161">
        <v>600.58799999999997</v>
      </c>
      <c r="M3161">
        <v>611.65700000000004</v>
      </c>
      <c r="N3161">
        <v>612.52700000000004</v>
      </c>
      <c r="O3161">
        <v>628.54899999999998</v>
      </c>
      <c r="P3161">
        <v>698.95399999999995</v>
      </c>
      <c r="Q3161">
        <v>883.38599999999997</v>
      </c>
      <c r="R3161">
        <v>836.08500000000004</v>
      </c>
      <c r="S3161" s="52">
        <v>1072.8</v>
      </c>
      <c r="T3161">
        <v>905.70899999999995</v>
      </c>
      <c r="U3161" s="52">
        <v>1024.3699999999999</v>
      </c>
      <c r="V3161">
        <v>837.99099999999999</v>
      </c>
      <c r="W3161" s="52">
        <v>1001.88</v>
      </c>
      <c r="X3161" s="52">
        <v>1209.22</v>
      </c>
      <c r="Y3161" s="52">
        <v>1366.16</v>
      </c>
      <c r="Z3161" s="52">
        <v>1528.56</v>
      </c>
      <c r="AA3161" s="52">
        <v>1618.38</v>
      </c>
      <c r="AB3161" s="52">
        <v>1511.15</v>
      </c>
      <c r="AC3161" s="52">
        <v>1549.82</v>
      </c>
      <c r="AD3161" s="52">
        <v>1513.77</v>
      </c>
      <c r="AE3161" s="52">
        <v>1517.11</v>
      </c>
      <c r="AF3161" s="52">
        <v>1560.96</v>
      </c>
      <c r="AG3161" s="52">
        <v>1612.48</v>
      </c>
      <c r="AH3161" s="52">
        <v>1697.2</v>
      </c>
      <c r="AI3161" s="52">
        <v>1766.01</v>
      </c>
      <c r="AJ3161" s="52">
        <v>1956.02</v>
      </c>
      <c r="AK3161" s="52">
        <v>2334.0100000000002</v>
      </c>
      <c r="AL3161" s="52">
        <v>2561</v>
      </c>
      <c r="AM3161" s="52">
        <v>2693.19</v>
      </c>
      <c r="AN3161" s="52">
        <v>3004.23</v>
      </c>
      <c r="AO3161" s="52">
        <v>3414.76</v>
      </c>
      <c r="AP3161" s="52">
        <v>3779.46</v>
      </c>
      <c r="AQ3161" s="52">
        <v>3926.36</v>
      </c>
      <c r="AR3161" s="52">
        <v>4029.78</v>
      </c>
      <c r="AS3161" s="52">
        <v>4168.4799999999996</v>
      </c>
      <c r="AT3161" s="52">
        <v>4531.24</v>
      </c>
      <c r="AU3161" s="52">
        <v>4578.2</v>
      </c>
      <c r="AV3161" s="52">
        <v>4648.72</v>
      </c>
      <c r="AW3161" s="52">
        <v>4881.8999999999996</v>
      </c>
      <c r="AX3161" s="52">
        <v>5857.03</v>
      </c>
      <c r="AY3161" s="52">
        <v>6865.23</v>
      </c>
      <c r="AZ3161" s="52">
        <v>7595.96</v>
      </c>
      <c r="BA3161" s="52">
        <v>9303.89</v>
      </c>
      <c r="BB3161" s="52">
        <v>10815.28</v>
      </c>
      <c r="BC3161">
        <v>2017</v>
      </c>
    </row>
    <row r="3162" spans="1:55" x14ac:dyDescent="0.25">
      <c r="A3162">
        <v>336</v>
      </c>
      <c r="B3162" t="s">
        <v>955</v>
      </c>
      <c r="C3162" t="s">
        <v>265</v>
      </c>
      <c r="D3162" t="s">
        <v>956</v>
      </c>
      <c r="E3162" t="s">
        <v>260</v>
      </c>
      <c r="F3162" t="s">
        <v>266</v>
      </c>
      <c r="G3162" t="s">
        <v>246</v>
      </c>
      <c r="H3162" t="s">
        <v>220</v>
      </c>
      <c r="I3162" t="s">
        <v>262</v>
      </c>
      <c r="J3162" s="52">
        <v>1676.18</v>
      </c>
      <c r="K3162" s="52">
        <v>1841.36</v>
      </c>
      <c r="L3162" s="52">
        <v>1782.55</v>
      </c>
      <c r="M3162" s="52">
        <v>1644.24</v>
      </c>
      <c r="N3162" s="52">
        <v>1748.29</v>
      </c>
      <c r="O3162" s="52">
        <v>1821.42</v>
      </c>
      <c r="P3162" s="52">
        <v>1868.23</v>
      </c>
      <c r="Q3162" s="52">
        <v>1929.49</v>
      </c>
      <c r="R3162" s="52">
        <v>1895.02</v>
      </c>
      <c r="S3162" s="52">
        <v>1895.15</v>
      </c>
      <c r="T3162" s="52">
        <v>1922.79</v>
      </c>
      <c r="U3162" s="52">
        <v>2113.48</v>
      </c>
      <c r="V3162" s="52">
        <v>2328.69</v>
      </c>
      <c r="W3162" s="52">
        <v>2572.9299999999998</v>
      </c>
      <c r="X3162" s="52">
        <v>2838.92</v>
      </c>
      <c r="Y3162" s="52">
        <v>3028.21</v>
      </c>
      <c r="Z3162" s="52">
        <v>3315.3</v>
      </c>
      <c r="AA3162" s="52">
        <v>3561.53</v>
      </c>
      <c r="AB3162" s="52">
        <v>3525.73</v>
      </c>
      <c r="AC3162" s="52">
        <v>3668.49</v>
      </c>
      <c r="AD3162" s="52">
        <v>3690.06</v>
      </c>
      <c r="AE3162" s="52">
        <v>3850.2</v>
      </c>
      <c r="AF3162" s="52">
        <v>3956.37</v>
      </c>
      <c r="AG3162" s="52">
        <v>4006.63</v>
      </c>
      <c r="AH3162" s="52">
        <v>4181.05</v>
      </c>
      <c r="AI3162" s="52">
        <v>4225.6499999999996</v>
      </c>
      <c r="AJ3162" s="52">
        <v>4567.4799999999996</v>
      </c>
      <c r="AK3162" s="52">
        <v>5005.99</v>
      </c>
      <c r="AL3162" s="52">
        <v>5190.32</v>
      </c>
      <c r="AM3162" s="52">
        <v>5381.86</v>
      </c>
      <c r="AN3162" s="52">
        <v>5667.46</v>
      </c>
      <c r="AO3162" s="52">
        <v>6076.22</v>
      </c>
      <c r="AP3162" s="52">
        <v>6487.64</v>
      </c>
      <c r="AQ3162" s="52">
        <v>6905.38</v>
      </c>
      <c r="AR3162" s="52">
        <v>7281.61</v>
      </c>
      <c r="AS3162" s="52">
        <v>7554.64</v>
      </c>
      <c r="AT3162" s="52">
        <v>7829.19</v>
      </c>
      <c r="AU3162" s="52">
        <v>8101.07</v>
      </c>
      <c r="AV3162" s="52">
        <v>8519</v>
      </c>
      <c r="AW3162" s="52">
        <v>8974.36</v>
      </c>
      <c r="AX3162" s="52">
        <v>11836.25</v>
      </c>
      <c r="AY3162" s="52">
        <v>14884.92</v>
      </c>
      <c r="AZ3162" s="52">
        <v>17112.990000000002</v>
      </c>
      <c r="BA3162" s="52">
        <v>22582.799999999999</v>
      </c>
      <c r="BB3162" s="52">
        <v>27109.42</v>
      </c>
      <c r="BC3162">
        <v>2017</v>
      </c>
    </row>
    <row r="3163" spans="1:55" x14ac:dyDescent="0.25">
      <c r="A3163">
        <v>336</v>
      </c>
      <c r="B3163" t="s">
        <v>955</v>
      </c>
      <c r="C3163" t="s">
        <v>267</v>
      </c>
      <c r="D3163" t="s">
        <v>956</v>
      </c>
      <c r="E3163" t="s">
        <v>268</v>
      </c>
      <c r="F3163" t="s">
        <v>269</v>
      </c>
      <c r="G3163" t="s">
        <v>270</v>
      </c>
    </row>
    <row r="3164" spans="1:55" x14ac:dyDescent="0.25">
      <c r="A3164">
        <v>336</v>
      </c>
      <c r="B3164" t="s">
        <v>955</v>
      </c>
      <c r="C3164" t="s">
        <v>271</v>
      </c>
      <c r="D3164" t="s">
        <v>956</v>
      </c>
      <c r="E3164" t="s">
        <v>272</v>
      </c>
      <c r="F3164" t="s">
        <v>273</v>
      </c>
      <c r="G3164" t="s">
        <v>274</v>
      </c>
      <c r="I3164" t="s">
        <v>243</v>
      </c>
      <c r="J3164">
        <v>0.01</v>
      </c>
      <c r="K3164">
        <v>0.01</v>
      </c>
      <c r="L3164">
        <v>8.9999999999999993E-3</v>
      </c>
      <c r="M3164">
        <v>7.0000000000000001E-3</v>
      </c>
      <c r="N3164">
        <v>7.0000000000000001E-3</v>
      </c>
      <c r="O3164">
        <v>7.0000000000000001E-3</v>
      </c>
      <c r="P3164">
        <v>7.0000000000000001E-3</v>
      </c>
      <c r="Q3164">
        <v>7.0000000000000001E-3</v>
      </c>
      <c r="R3164">
        <v>6.0000000000000001E-3</v>
      </c>
      <c r="S3164">
        <v>5.0000000000000001E-3</v>
      </c>
      <c r="T3164">
        <v>5.0000000000000001E-3</v>
      </c>
      <c r="U3164">
        <v>5.0000000000000001E-3</v>
      </c>
      <c r="V3164">
        <v>5.0000000000000001E-3</v>
      </c>
      <c r="W3164">
        <v>5.0000000000000001E-3</v>
      </c>
      <c r="X3164">
        <v>6.0000000000000001E-3</v>
      </c>
      <c r="Y3164">
        <v>6.0000000000000001E-3</v>
      </c>
      <c r="Z3164">
        <v>6.0000000000000001E-3</v>
      </c>
      <c r="AA3164">
        <v>6.0000000000000001E-3</v>
      </c>
      <c r="AB3164">
        <v>6.0000000000000001E-3</v>
      </c>
      <c r="AC3164">
        <v>6.0000000000000001E-3</v>
      </c>
      <c r="AD3164">
        <v>5.0000000000000001E-3</v>
      </c>
      <c r="AE3164">
        <v>5.0000000000000001E-3</v>
      </c>
      <c r="AF3164">
        <v>5.0000000000000001E-3</v>
      </c>
      <c r="AG3164">
        <v>5.0000000000000001E-3</v>
      </c>
      <c r="AH3164">
        <v>5.0000000000000001E-3</v>
      </c>
      <c r="AI3164">
        <v>5.0000000000000001E-3</v>
      </c>
      <c r="AJ3164">
        <v>5.0000000000000001E-3</v>
      </c>
      <c r="AK3164">
        <v>5.0000000000000001E-3</v>
      </c>
      <c r="AL3164">
        <v>5.0000000000000001E-3</v>
      </c>
      <c r="AM3164">
        <v>5.0000000000000001E-3</v>
      </c>
      <c r="AN3164">
        <v>5.0000000000000001E-3</v>
      </c>
      <c r="AO3164">
        <v>5.0000000000000001E-3</v>
      </c>
      <c r="AP3164">
        <v>5.0000000000000001E-3</v>
      </c>
      <c r="AQ3164">
        <v>5.0000000000000001E-3</v>
      </c>
      <c r="AR3164">
        <v>5.0000000000000001E-3</v>
      </c>
      <c r="AS3164">
        <v>5.0000000000000001E-3</v>
      </c>
      <c r="AT3164">
        <v>5.0000000000000001E-3</v>
      </c>
      <c r="AU3164">
        <v>5.0000000000000001E-3</v>
      </c>
      <c r="AV3164">
        <v>5.0000000000000001E-3</v>
      </c>
      <c r="AW3164">
        <v>5.0000000000000001E-3</v>
      </c>
      <c r="AX3164">
        <v>6.0000000000000001E-3</v>
      </c>
      <c r="AY3164">
        <v>7.0000000000000001E-3</v>
      </c>
      <c r="AZ3164">
        <v>8.0000000000000002E-3</v>
      </c>
      <c r="BA3164">
        <v>0.01</v>
      </c>
      <c r="BB3164">
        <v>1.2E-2</v>
      </c>
      <c r="BC3164">
        <v>2017</v>
      </c>
    </row>
    <row r="3165" spans="1:55" x14ac:dyDescent="0.25">
      <c r="A3165">
        <v>336</v>
      </c>
      <c r="B3165" t="s">
        <v>955</v>
      </c>
      <c r="C3165" t="s">
        <v>275</v>
      </c>
      <c r="D3165" t="s">
        <v>956</v>
      </c>
      <c r="E3165" t="s">
        <v>276</v>
      </c>
      <c r="F3165" t="s">
        <v>277</v>
      </c>
      <c r="G3165" t="s">
        <v>278</v>
      </c>
      <c r="I3165" t="s">
        <v>243</v>
      </c>
      <c r="J3165">
        <v>1.113</v>
      </c>
      <c r="K3165">
        <v>1.07</v>
      </c>
      <c r="L3165">
        <v>1.0109999999999999</v>
      </c>
      <c r="M3165">
        <v>1.1160000000000001</v>
      </c>
      <c r="N3165">
        <v>1.2529999999999999</v>
      </c>
      <c r="O3165">
        <v>1.4319999999999999</v>
      </c>
      <c r="P3165">
        <v>1.599</v>
      </c>
      <c r="Q3165">
        <v>3.2959999999999998</v>
      </c>
      <c r="R3165">
        <v>4.4119999999999999</v>
      </c>
      <c r="S3165">
        <v>12.170999999999999</v>
      </c>
      <c r="T3165">
        <v>18.370999999999999</v>
      </c>
      <c r="U3165">
        <v>40.470999999999997</v>
      </c>
      <c r="V3165">
        <v>44.622</v>
      </c>
      <c r="W3165">
        <v>49.988</v>
      </c>
      <c r="X3165">
        <v>58.195</v>
      </c>
      <c r="Y3165">
        <v>63.837000000000003</v>
      </c>
      <c r="Z3165">
        <v>64.951999999999998</v>
      </c>
      <c r="AA3165">
        <v>64.808999999999997</v>
      </c>
      <c r="AB3165">
        <v>65.63</v>
      </c>
      <c r="AC3165">
        <v>72.400999999999996</v>
      </c>
      <c r="AD3165">
        <v>74.918000000000006</v>
      </c>
      <c r="AE3165">
        <v>73.733999999999995</v>
      </c>
      <c r="AF3165">
        <v>75.209999999999994</v>
      </c>
      <c r="AG3165">
        <v>77.674000000000007</v>
      </c>
      <c r="AH3165">
        <v>79.968000000000004</v>
      </c>
      <c r="AI3165">
        <v>83.584999999999994</v>
      </c>
      <c r="AJ3165">
        <v>85.917000000000002</v>
      </c>
      <c r="AK3165">
        <v>94.298000000000002</v>
      </c>
      <c r="AL3165">
        <v>100.842</v>
      </c>
      <c r="AM3165">
        <v>102.211</v>
      </c>
      <c r="AN3165">
        <v>107.806</v>
      </c>
      <c r="AO3165">
        <v>114.435</v>
      </c>
      <c r="AP3165">
        <v>118.916</v>
      </c>
      <c r="AQ3165">
        <v>116.77500000000001</v>
      </c>
      <c r="AR3165">
        <v>114.212</v>
      </c>
      <c r="AS3165">
        <v>113.94199999999999</v>
      </c>
      <c r="AT3165">
        <v>119.514</v>
      </c>
      <c r="AU3165">
        <v>118.82</v>
      </c>
      <c r="AV3165">
        <v>117.05</v>
      </c>
      <c r="AW3165">
        <v>117.181</v>
      </c>
      <c r="AX3165">
        <v>107.345</v>
      </c>
      <c r="AY3165">
        <v>101.236</v>
      </c>
      <c r="AZ3165">
        <v>98.731999999999999</v>
      </c>
      <c r="BA3165">
        <v>92.616</v>
      </c>
      <c r="BB3165">
        <v>90.495000000000005</v>
      </c>
      <c r="BC3165">
        <v>2017</v>
      </c>
    </row>
    <row r="3166" spans="1:55" x14ac:dyDescent="0.25">
      <c r="A3166">
        <v>336</v>
      </c>
      <c r="B3166" t="s">
        <v>955</v>
      </c>
      <c r="C3166" t="s">
        <v>279</v>
      </c>
      <c r="D3166" t="s">
        <v>956</v>
      </c>
      <c r="E3166" t="s">
        <v>280</v>
      </c>
      <c r="F3166" t="s">
        <v>281</v>
      </c>
      <c r="G3166" t="s">
        <v>282</v>
      </c>
      <c r="I3166" t="s">
        <v>957</v>
      </c>
      <c r="J3166">
        <v>42.975000000000001</v>
      </c>
      <c r="K3166">
        <v>47.811</v>
      </c>
      <c r="L3166">
        <v>35.911000000000001</v>
      </c>
      <c r="M3166">
        <v>30.591999999999999</v>
      </c>
      <c r="N3166">
        <v>37.406999999999996</v>
      </c>
      <c r="O3166">
        <v>38.25</v>
      </c>
      <c r="P3166">
        <v>36.274000000000001</v>
      </c>
      <c r="Q3166">
        <v>31.244</v>
      </c>
      <c r="R3166">
        <v>19.413</v>
      </c>
      <c r="S3166">
        <v>19.23</v>
      </c>
      <c r="T3166">
        <v>26.091999999999999</v>
      </c>
      <c r="U3166">
        <v>24.381</v>
      </c>
      <c r="V3166">
        <v>31.116</v>
      </c>
      <c r="W3166">
        <v>23.218</v>
      </c>
      <c r="X3166">
        <v>16.876000000000001</v>
      </c>
      <c r="Y3166">
        <v>20.271000000000001</v>
      </c>
      <c r="Z3166">
        <v>18.972000000000001</v>
      </c>
      <c r="AA3166">
        <v>22.221</v>
      </c>
      <c r="AB3166">
        <v>19.731000000000002</v>
      </c>
      <c r="AC3166">
        <v>16.887</v>
      </c>
      <c r="AD3166">
        <v>16.137</v>
      </c>
      <c r="AE3166">
        <v>14.712999999999999</v>
      </c>
      <c r="AF3166">
        <v>12.686999999999999</v>
      </c>
      <c r="AG3166">
        <v>12.516999999999999</v>
      </c>
      <c r="AH3166">
        <v>13.653</v>
      </c>
      <c r="AI3166">
        <v>20.311</v>
      </c>
      <c r="AJ3166">
        <v>21.039000000000001</v>
      </c>
      <c r="AK3166">
        <v>20.469000000000001</v>
      </c>
      <c r="AL3166">
        <v>19.042000000000002</v>
      </c>
      <c r="AM3166">
        <v>16.465</v>
      </c>
      <c r="AN3166">
        <v>16.738</v>
      </c>
      <c r="AO3166">
        <v>19.693000000000001</v>
      </c>
      <c r="AP3166">
        <v>19.238</v>
      </c>
      <c r="AQ3166">
        <v>16.911000000000001</v>
      </c>
      <c r="AR3166">
        <v>16.733000000000001</v>
      </c>
      <c r="AS3166">
        <v>13.851000000000001</v>
      </c>
      <c r="AT3166">
        <v>14.593</v>
      </c>
      <c r="AU3166">
        <v>17.154</v>
      </c>
      <c r="AV3166">
        <v>17.856000000000002</v>
      </c>
      <c r="AW3166">
        <v>18.623000000000001</v>
      </c>
      <c r="AX3166">
        <v>19.152999999999999</v>
      </c>
      <c r="AY3166">
        <v>19.789000000000001</v>
      </c>
      <c r="AZ3166">
        <v>19.588999999999999</v>
      </c>
      <c r="BA3166">
        <v>17.405999999999999</v>
      </c>
      <c r="BB3166">
        <v>14.670999999999999</v>
      </c>
      <c r="BC3166">
        <v>2017</v>
      </c>
    </row>
    <row r="3167" spans="1:55" x14ac:dyDescent="0.25">
      <c r="A3167">
        <v>336</v>
      </c>
      <c r="B3167" t="s">
        <v>955</v>
      </c>
      <c r="C3167" t="s">
        <v>283</v>
      </c>
      <c r="D3167" t="s">
        <v>956</v>
      </c>
      <c r="E3167" t="s">
        <v>284</v>
      </c>
      <c r="F3167" t="s">
        <v>285</v>
      </c>
      <c r="G3167" t="s">
        <v>282</v>
      </c>
      <c r="I3167" t="s">
        <v>957</v>
      </c>
      <c r="J3167">
        <v>4.0720000000000001</v>
      </c>
      <c r="K3167">
        <v>-9.3369999999999997</v>
      </c>
      <c r="L3167">
        <v>-12.996</v>
      </c>
      <c r="M3167">
        <v>-16.315999999999999</v>
      </c>
      <c r="N3167">
        <v>0.66600000000000004</v>
      </c>
      <c r="O3167">
        <v>-4.3540000000000001</v>
      </c>
      <c r="P3167">
        <v>-4.1479999999999997</v>
      </c>
      <c r="Q3167">
        <v>-3.347</v>
      </c>
      <c r="R3167">
        <v>-2.0209999999999999</v>
      </c>
      <c r="S3167">
        <v>-0.88400000000000001</v>
      </c>
      <c r="T3167">
        <v>-0.95899999999999996</v>
      </c>
      <c r="U3167">
        <v>24.381</v>
      </c>
      <c r="V3167">
        <v>11.912000000000001</v>
      </c>
      <c r="W3167">
        <v>6.6050000000000004</v>
      </c>
      <c r="X3167">
        <v>7.2190000000000003</v>
      </c>
      <c r="Y3167">
        <v>13.91</v>
      </c>
      <c r="Z3167">
        <v>13.93</v>
      </c>
      <c r="AA3167">
        <v>12.885</v>
      </c>
      <c r="AB3167">
        <v>11.906000000000001</v>
      </c>
      <c r="AC3167">
        <v>13.507</v>
      </c>
      <c r="AD3167">
        <v>10.099</v>
      </c>
      <c r="AE3167">
        <v>8.4540000000000006</v>
      </c>
      <c r="AF3167">
        <v>8.4109999999999996</v>
      </c>
      <c r="AG3167">
        <v>8.7240000000000002</v>
      </c>
      <c r="AH3167">
        <v>12.162000000000001</v>
      </c>
      <c r="AI3167">
        <v>12.881</v>
      </c>
      <c r="AJ3167">
        <v>9.7720000000000002</v>
      </c>
      <c r="AK3167">
        <v>12.925000000000001</v>
      </c>
      <c r="AL3167">
        <v>7.0679999999999996</v>
      </c>
      <c r="AM3167">
        <v>9.2230000000000008</v>
      </c>
      <c r="AN3167">
        <v>8.3840000000000003</v>
      </c>
      <c r="AO3167">
        <v>7.5430000000000001</v>
      </c>
      <c r="AP3167">
        <v>7.9859999999999998</v>
      </c>
      <c r="AQ3167">
        <v>3.621</v>
      </c>
      <c r="AR3167">
        <v>7.2649999999999997</v>
      </c>
      <c r="AS3167">
        <v>8.7530000000000001</v>
      </c>
      <c r="AT3167">
        <v>14.97</v>
      </c>
      <c r="AU3167">
        <v>10.494999999999999</v>
      </c>
      <c r="AV3167">
        <v>10.754</v>
      </c>
      <c r="AW3167">
        <v>12.816000000000001</v>
      </c>
      <c r="AX3167">
        <v>27.748000000000001</v>
      </c>
      <c r="AY3167">
        <v>40.337000000000003</v>
      </c>
      <c r="AZ3167">
        <v>45.012999999999998</v>
      </c>
      <c r="BA3167">
        <v>58.537999999999997</v>
      </c>
      <c r="BB3167">
        <v>64.986000000000004</v>
      </c>
      <c r="BC3167">
        <v>2017</v>
      </c>
    </row>
    <row r="3168" spans="1:55" x14ac:dyDescent="0.25">
      <c r="A3168">
        <v>336</v>
      </c>
      <c r="B3168" t="s">
        <v>955</v>
      </c>
      <c r="C3168" t="s">
        <v>286</v>
      </c>
      <c r="D3168" t="s">
        <v>956</v>
      </c>
      <c r="E3168" t="s">
        <v>287</v>
      </c>
      <c r="F3168" t="s">
        <v>288</v>
      </c>
      <c r="G3168" t="s">
        <v>250</v>
      </c>
      <c r="I3168" t="s">
        <v>958</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114.741</v>
      </c>
      <c r="AV3168">
        <v>116.229</v>
      </c>
      <c r="AW3168">
        <v>119.628</v>
      </c>
      <c r="AX3168">
        <v>123.346</v>
      </c>
      <c r="AY3168">
        <v>127.499</v>
      </c>
      <c r="AZ3168">
        <v>132.00800000000001</v>
      </c>
      <c r="BA3168">
        <v>136.364</v>
      </c>
      <c r="BB3168">
        <v>140.185</v>
      </c>
      <c r="BC3168">
        <v>2017</v>
      </c>
    </row>
    <row r="3169" spans="1:55" x14ac:dyDescent="0.25">
      <c r="A3169">
        <v>336</v>
      </c>
      <c r="B3169" t="s">
        <v>955</v>
      </c>
      <c r="C3169" t="s">
        <v>290</v>
      </c>
      <c r="D3169" t="s">
        <v>956</v>
      </c>
      <c r="E3169" t="s">
        <v>287</v>
      </c>
      <c r="F3169" t="s">
        <v>291</v>
      </c>
      <c r="G3169" t="s">
        <v>235</v>
      </c>
      <c r="I3169" t="s">
        <v>292</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1.954</v>
      </c>
      <c r="AV3169">
        <v>1.296</v>
      </c>
      <c r="AW3169">
        <v>2.9239999999999999</v>
      </c>
      <c r="AX3169">
        <v>3.109</v>
      </c>
      <c r="AY3169">
        <v>3.367</v>
      </c>
      <c r="AZ3169">
        <v>3.536</v>
      </c>
      <c r="BA3169">
        <v>3.3</v>
      </c>
      <c r="BB3169">
        <v>2.802</v>
      </c>
      <c r="BC3169">
        <v>2017</v>
      </c>
    </row>
    <row r="3170" spans="1:55" x14ac:dyDescent="0.25">
      <c r="A3170">
        <v>336</v>
      </c>
      <c r="B3170" t="s">
        <v>955</v>
      </c>
      <c r="C3170" t="s">
        <v>293</v>
      </c>
      <c r="D3170" t="s">
        <v>956</v>
      </c>
      <c r="E3170" t="s">
        <v>294</v>
      </c>
      <c r="F3170" t="s">
        <v>295</v>
      </c>
      <c r="G3170" t="s">
        <v>250</v>
      </c>
      <c r="I3170" t="s">
        <v>958</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115.185</v>
      </c>
      <c r="AV3170">
        <v>117.697</v>
      </c>
      <c r="AW3170">
        <v>121.277</v>
      </c>
      <c r="AX3170">
        <v>125.116</v>
      </c>
      <c r="AY3170">
        <v>129.54</v>
      </c>
      <c r="AZ3170">
        <v>134.12</v>
      </c>
      <c r="BA3170">
        <v>138.28299999999999</v>
      </c>
      <c r="BB3170">
        <v>141.80799999999999</v>
      </c>
      <c r="BC3170">
        <v>2017</v>
      </c>
    </row>
    <row r="3171" spans="1:55" x14ac:dyDescent="0.25">
      <c r="A3171">
        <v>336</v>
      </c>
      <c r="B3171" t="s">
        <v>955</v>
      </c>
      <c r="C3171" t="s">
        <v>296</v>
      </c>
      <c r="D3171" t="s">
        <v>956</v>
      </c>
      <c r="E3171" t="s">
        <v>294</v>
      </c>
      <c r="F3171" t="s">
        <v>297</v>
      </c>
      <c r="G3171" t="s">
        <v>235</v>
      </c>
      <c r="I3171" t="s">
        <v>298</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1.4850000000000001</v>
      </c>
      <c r="AV3171">
        <v>2.181</v>
      </c>
      <c r="AW3171">
        <v>3.0419999999999998</v>
      </c>
      <c r="AX3171">
        <v>3.165</v>
      </c>
      <c r="AY3171">
        <v>3.536</v>
      </c>
      <c r="AZ3171">
        <v>3.536</v>
      </c>
      <c r="BA3171">
        <v>3.1030000000000002</v>
      </c>
      <c r="BB3171">
        <v>2.5489999999999999</v>
      </c>
      <c r="BC3171">
        <v>2017</v>
      </c>
    </row>
    <row r="3172" spans="1:55" x14ac:dyDescent="0.25">
      <c r="A3172">
        <v>336</v>
      </c>
      <c r="B3172" t="s">
        <v>955</v>
      </c>
      <c r="C3172" t="s">
        <v>299</v>
      </c>
      <c r="D3172" t="s">
        <v>956</v>
      </c>
      <c r="E3172" t="s">
        <v>300</v>
      </c>
      <c r="G3172" t="s">
        <v>274</v>
      </c>
    </row>
    <row r="3173" spans="1:55" x14ac:dyDescent="0.25">
      <c r="A3173">
        <v>336</v>
      </c>
      <c r="B3173" t="s">
        <v>955</v>
      </c>
      <c r="C3173" t="s">
        <v>301</v>
      </c>
      <c r="D3173" t="s">
        <v>956</v>
      </c>
      <c r="E3173" t="s">
        <v>302</v>
      </c>
      <c r="F3173" t="s">
        <v>303</v>
      </c>
      <c r="G3173" t="s">
        <v>235</v>
      </c>
      <c r="I3173" t="s">
        <v>959</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12.887</v>
      </c>
      <c r="AB3173">
        <v>7.21</v>
      </c>
      <c r="AC3173">
        <v>-7.2469999999999999</v>
      </c>
      <c r="AD3173">
        <v>-6.9260000000000002</v>
      </c>
      <c r="AE3173">
        <v>4.9009999999999998</v>
      </c>
      <c r="AF3173">
        <v>-2.984</v>
      </c>
      <c r="AG3173">
        <v>-9.85</v>
      </c>
      <c r="AH3173">
        <v>0.46600000000000003</v>
      </c>
      <c r="AI3173">
        <v>0.8</v>
      </c>
      <c r="AJ3173">
        <v>4.22</v>
      </c>
      <c r="AK3173">
        <v>7.9409999999999998</v>
      </c>
      <c r="AL3173">
        <v>3.8119999999999998</v>
      </c>
      <c r="AM3173">
        <v>10.087999999999999</v>
      </c>
      <c r="AN3173">
        <v>5.5709999999999997</v>
      </c>
      <c r="AO3173">
        <v>5.53</v>
      </c>
      <c r="AP3173">
        <v>15.153</v>
      </c>
      <c r="AQ3173">
        <v>-6.01</v>
      </c>
      <c r="AR3173">
        <v>-4.4619999999999997</v>
      </c>
      <c r="AS3173">
        <v>17.925000000000001</v>
      </c>
      <c r="AT3173">
        <v>7.2750000000000004</v>
      </c>
      <c r="AU3173">
        <v>3.0979999999999999</v>
      </c>
      <c r="AV3173">
        <v>-5.55</v>
      </c>
      <c r="AW3173">
        <v>12.965999999999999</v>
      </c>
      <c r="AX3173">
        <v>20.064</v>
      </c>
      <c r="AY3173">
        <v>15.054</v>
      </c>
      <c r="AZ3173">
        <v>9.1140000000000008</v>
      </c>
      <c r="BA3173">
        <v>15.028</v>
      </c>
      <c r="BB3173">
        <v>7.2530000000000001</v>
      </c>
      <c r="BC3173">
        <v>2017</v>
      </c>
    </row>
    <row r="3174" spans="1:55" x14ac:dyDescent="0.25">
      <c r="A3174">
        <v>336</v>
      </c>
      <c r="B3174" t="s">
        <v>955</v>
      </c>
      <c r="C3174" t="s">
        <v>305</v>
      </c>
      <c r="D3174" t="s">
        <v>956</v>
      </c>
      <c r="E3174" t="s">
        <v>306</v>
      </c>
      <c r="F3174" t="s">
        <v>307</v>
      </c>
      <c r="G3174" t="s">
        <v>235</v>
      </c>
      <c r="I3174" t="s">
        <v>959</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4.6100000000000003</v>
      </c>
      <c r="AO3174">
        <v>5.3029999999999999</v>
      </c>
      <c r="AP3174">
        <v>13.455</v>
      </c>
      <c r="AQ3174">
        <v>-6.64</v>
      </c>
      <c r="AR3174">
        <v>-2.4009999999999998</v>
      </c>
      <c r="AS3174">
        <v>14.271000000000001</v>
      </c>
      <c r="AT3174">
        <v>4.74</v>
      </c>
      <c r="AU3174">
        <v>2.2309999999999999</v>
      </c>
      <c r="AV3174">
        <v>-2.573</v>
      </c>
      <c r="AW3174">
        <v>12.738</v>
      </c>
      <c r="AX3174">
        <v>24.286000000000001</v>
      </c>
      <c r="AY3174">
        <v>17.295000000000002</v>
      </c>
      <c r="AZ3174">
        <v>9.798</v>
      </c>
      <c r="BA3174">
        <v>17.004000000000001</v>
      </c>
      <c r="BB3174">
        <v>7.17</v>
      </c>
      <c r="BC3174">
        <v>2017</v>
      </c>
    </row>
    <row r="3175" spans="1:55" x14ac:dyDescent="0.25">
      <c r="A3175">
        <v>336</v>
      </c>
      <c r="B3175" t="s">
        <v>955</v>
      </c>
      <c r="C3175" t="s">
        <v>308</v>
      </c>
      <c r="D3175" t="s">
        <v>956</v>
      </c>
      <c r="E3175" t="s">
        <v>309</v>
      </c>
      <c r="F3175" t="s">
        <v>310</v>
      </c>
      <c r="G3175" t="s">
        <v>235</v>
      </c>
      <c r="I3175" t="s">
        <v>959</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-2.6040000000000001</v>
      </c>
      <c r="AB3175">
        <v>14.595000000000001</v>
      </c>
      <c r="AC3175">
        <v>3.2930000000000001</v>
      </c>
      <c r="AD3175">
        <v>7.41</v>
      </c>
      <c r="AE3175">
        <v>-0.65600000000000003</v>
      </c>
      <c r="AF3175">
        <v>0.6</v>
      </c>
      <c r="AG3175">
        <v>-6.6559999999999997</v>
      </c>
      <c r="AH3175">
        <v>-0.97899999999999998</v>
      </c>
      <c r="AI3175">
        <v>-14.481999999999999</v>
      </c>
      <c r="AJ3175">
        <v>-9.9350000000000005</v>
      </c>
      <c r="AK3175">
        <v>6.3230000000000004</v>
      </c>
      <c r="AL3175">
        <v>-12.209</v>
      </c>
      <c r="AM3175">
        <v>-2.8149999999999999</v>
      </c>
      <c r="AN3175">
        <v>2.4980000000000002</v>
      </c>
      <c r="AO3175">
        <v>8.0020000000000007</v>
      </c>
      <c r="AP3175">
        <v>13.541</v>
      </c>
      <c r="AQ3175">
        <v>-3.3319999999999999</v>
      </c>
      <c r="AR3175">
        <v>0.79600000000000004</v>
      </c>
      <c r="AS3175">
        <v>6.899</v>
      </c>
      <c r="AT3175">
        <v>17.588999999999999</v>
      </c>
      <c r="AU3175">
        <v>3.1669999999999998</v>
      </c>
      <c r="AV3175">
        <v>2.3290000000000002</v>
      </c>
      <c r="AW3175">
        <v>7.609</v>
      </c>
      <c r="AX3175">
        <v>66.164000000000001</v>
      </c>
      <c r="AY3175">
        <v>41.16</v>
      </c>
      <c r="AZ3175">
        <v>18.027000000000001</v>
      </c>
      <c r="BA3175">
        <v>44.356000000000002</v>
      </c>
      <c r="BB3175">
        <v>24.181000000000001</v>
      </c>
      <c r="BC3175">
        <v>2017</v>
      </c>
    </row>
    <row r="3176" spans="1:55" x14ac:dyDescent="0.25">
      <c r="A3176">
        <v>336</v>
      </c>
      <c r="B3176" t="s">
        <v>955</v>
      </c>
      <c r="C3176" t="s">
        <v>311</v>
      </c>
      <c r="D3176" t="s">
        <v>956</v>
      </c>
      <c r="E3176" t="s">
        <v>312</v>
      </c>
      <c r="F3176" t="s">
        <v>313</v>
      </c>
      <c r="G3176" t="s">
        <v>235</v>
      </c>
      <c r="I3176" t="s">
        <v>959</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-1.9570000000000001</v>
      </c>
      <c r="AO3176">
        <v>8.9339999999999993</v>
      </c>
      <c r="AP3176">
        <v>18.437000000000001</v>
      </c>
      <c r="AQ3176">
        <v>5.2990000000000004</v>
      </c>
      <c r="AR3176">
        <v>-2.3170000000000002</v>
      </c>
      <c r="AS3176">
        <v>9.3989999999999991</v>
      </c>
      <c r="AT3176">
        <v>19.175999999999998</v>
      </c>
      <c r="AU3176">
        <v>2.8420000000000001</v>
      </c>
      <c r="AV3176">
        <v>3.629</v>
      </c>
      <c r="AW3176">
        <v>7.9539999999999997</v>
      </c>
      <c r="AX3176">
        <v>66.164000000000001</v>
      </c>
      <c r="AY3176">
        <v>41.16</v>
      </c>
      <c r="AZ3176">
        <v>18.646000000000001</v>
      </c>
      <c r="BA3176">
        <v>46.039000000000001</v>
      </c>
      <c r="BB3176">
        <v>24.728000000000002</v>
      </c>
      <c r="BC3176">
        <v>2017</v>
      </c>
    </row>
    <row r="3177" spans="1:55" x14ac:dyDescent="0.25">
      <c r="A3177">
        <v>336</v>
      </c>
      <c r="B3177" t="s">
        <v>955</v>
      </c>
      <c r="C3177" t="s">
        <v>314</v>
      </c>
      <c r="D3177" t="s">
        <v>956</v>
      </c>
      <c r="E3177" t="s">
        <v>315</v>
      </c>
      <c r="F3177" t="s">
        <v>316</v>
      </c>
      <c r="G3177" t="s">
        <v>317</v>
      </c>
    </row>
    <row r="3178" spans="1:55" x14ac:dyDescent="0.25">
      <c r="A3178">
        <v>336</v>
      </c>
      <c r="B3178" t="s">
        <v>955</v>
      </c>
      <c r="C3178" t="s">
        <v>318</v>
      </c>
      <c r="D3178" t="s">
        <v>956</v>
      </c>
      <c r="E3178" t="s">
        <v>319</v>
      </c>
      <c r="F3178" t="s">
        <v>320</v>
      </c>
      <c r="G3178" t="s">
        <v>321</v>
      </c>
      <c r="H3178" t="s">
        <v>322</v>
      </c>
    </row>
    <row r="3179" spans="1:55" x14ac:dyDescent="0.25">
      <c r="A3179">
        <v>336</v>
      </c>
      <c r="B3179" t="s">
        <v>955</v>
      </c>
      <c r="C3179" t="s">
        <v>323</v>
      </c>
      <c r="D3179" t="s">
        <v>956</v>
      </c>
      <c r="E3179" t="s">
        <v>324</v>
      </c>
      <c r="F3179" t="s">
        <v>325</v>
      </c>
      <c r="G3179" t="s">
        <v>321</v>
      </c>
      <c r="H3179" t="s">
        <v>322</v>
      </c>
      <c r="I3179" t="s">
        <v>960</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2017</v>
      </c>
    </row>
    <row r="3180" spans="1:55" x14ac:dyDescent="0.25">
      <c r="A3180">
        <v>336</v>
      </c>
      <c r="B3180" t="s">
        <v>955</v>
      </c>
      <c r="C3180" t="s">
        <v>327</v>
      </c>
      <c r="D3180" t="s">
        <v>956</v>
      </c>
      <c r="E3180" t="s">
        <v>328</v>
      </c>
      <c r="F3180" t="s">
        <v>329</v>
      </c>
      <c r="G3180" t="s">
        <v>229</v>
      </c>
      <c r="H3180" t="s">
        <v>230</v>
      </c>
      <c r="I3180" t="s">
        <v>961</v>
      </c>
      <c r="J3180" t="s">
        <v>232</v>
      </c>
      <c r="K3180" t="s">
        <v>232</v>
      </c>
      <c r="L3180" t="s">
        <v>232</v>
      </c>
      <c r="M3180" t="s">
        <v>232</v>
      </c>
      <c r="N3180" t="s">
        <v>232</v>
      </c>
      <c r="O3180" t="s">
        <v>232</v>
      </c>
      <c r="P3180" t="s">
        <v>232</v>
      </c>
      <c r="Q3180" t="s">
        <v>232</v>
      </c>
      <c r="R3180" t="s">
        <v>232</v>
      </c>
      <c r="S3180" t="s">
        <v>232</v>
      </c>
      <c r="T3180" t="s">
        <v>232</v>
      </c>
      <c r="U3180" t="s">
        <v>232</v>
      </c>
      <c r="V3180" t="s">
        <v>232</v>
      </c>
      <c r="W3180" t="s">
        <v>232</v>
      </c>
      <c r="X3180" t="s">
        <v>232</v>
      </c>
      <c r="Y3180" t="s">
        <v>232</v>
      </c>
      <c r="Z3180" t="s">
        <v>232</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226.798</v>
      </c>
      <c r="AV3180">
        <v>241.46199999999999</v>
      </c>
      <c r="AW3180">
        <v>261.94</v>
      </c>
      <c r="AX3180">
        <v>309.82600000000002</v>
      </c>
      <c r="AY3180">
        <v>361.62299999999999</v>
      </c>
      <c r="AZ3180">
        <v>404.12799999999999</v>
      </c>
      <c r="BA3180">
        <v>499.55900000000003</v>
      </c>
      <c r="BB3180">
        <v>579.80600000000004</v>
      </c>
      <c r="BC3180">
        <v>2017</v>
      </c>
    </row>
    <row r="3181" spans="1:55" x14ac:dyDescent="0.25">
      <c r="A3181">
        <v>336</v>
      </c>
      <c r="B3181" t="s">
        <v>955</v>
      </c>
      <c r="C3181" t="s">
        <v>331</v>
      </c>
      <c r="D3181" t="s">
        <v>956</v>
      </c>
      <c r="E3181" t="s">
        <v>328</v>
      </c>
      <c r="F3181" t="s">
        <v>329</v>
      </c>
      <c r="G3181" t="s">
        <v>282</v>
      </c>
      <c r="I3181" t="s">
        <v>332</v>
      </c>
      <c r="J3181" t="s">
        <v>232</v>
      </c>
      <c r="K3181" t="s">
        <v>232</v>
      </c>
      <c r="L3181" t="s">
        <v>232</v>
      </c>
      <c r="M3181" t="s">
        <v>232</v>
      </c>
      <c r="N3181" t="s">
        <v>232</v>
      </c>
      <c r="O3181" t="s">
        <v>232</v>
      </c>
      <c r="P3181" t="s">
        <v>232</v>
      </c>
      <c r="Q3181" t="s">
        <v>232</v>
      </c>
      <c r="R3181" t="s">
        <v>232</v>
      </c>
      <c r="S3181" t="s">
        <v>232</v>
      </c>
      <c r="T3181" t="s">
        <v>232</v>
      </c>
      <c r="U3181" t="s">
        <v>232</v>
      </c>
      <c r="V3181" t="s">
        <v>232</v>
      </c>
      <c r="W3181" t="s">
        <v>232</v>
      </c>
      <c r="X3181" t="s">
        <v>232</v>
      </c>
      <c r="Y3181" t="s">
        <v>232</v>
      </c>
      <c r="Z3181" t="s">
        <v>232</v>
      </c>
      <c r="AA3181">
        <v>25.582999999999998</v>
      </c>
      <c r="AB3181">
        <v>22.501000000000001</v>
      </c>
      <c r="AC3181">
        <v>23.11</v>
      </c>
      <c r="AD3181">
        <v>27.428999999999998</v>
      </c>
      <c r="AE3181">
        <v>27.122</v>
      </c>
      <c r="AF3181">
        <v>27.748999999999999</v>
      </c>
      <c r="AG3181">
        <v>24.966000000000001</v>
      </c>
      <c r="AH3181">
        <v>27.512</v>
      </c>
      <c r="AI3181">
        <v>28.486999999999998</v>
      </c>
      <c r="AJ3181">
        <v>29.727</v>
      </c>
      <c r="AK3181">
        <v>28.27</v>
      </c>
      <c r="AL3181">
        <v>27.675000000000001</v>
      </c>
      <c r="AM3181">
        <v>29.306999999999999</v>
      </c>
      <c r="AN3181">
        <v>28.192</v>
      </c>
      <c r="AO3181">
        <v>27.619</v>
      </c>
      <c r="AP3181">
        <v>26.600999999999999</v>
      </c>
      <c r="AQ3181">
        <v>26.85</v>
      </c>
      <c r="AR3181">
        <v>25.78</v>
      </c>
      <c r="AS3181">
        <v>28.099</v>
      </c>
      <c r="AT3181">
        <v>28.106000000000002</v>
      </c>
      <c r="AU3181">
        <v>30.291</v>
      </c>
      <c r="AV3181">
        <v>30.957000000000001</v>
      </c>
      <c r="AW3181">
        <v>31.747</v>
      </c>
      <c r="AX3181">
        <v>30.988</v>
      </c>
      <c r="AY3181">
        <v>30.405000000000001</v>
      </c>
      <c r="AZ3181">
        <v>30.213999999999999</v>
      </c>
      <c r="BA3181">
        <v>30.081</v>
      </c>
      <c r="BB3181">
        <v>29.675999999999998</v>
      </c>
      <c r="BC3181">
        <v>2017</v>
      </c>
    </row>
    <row r="3182" spans="1:55" x14ac:dyDescent="0.25">
      <c r="A3182">
        <v>336</v>
      </c>
      <c r="B3182" t="s">
        <v>955</v>
      </c>
      <c r="C3182" t="s">
        <v>333</v>
      </c>
      <c r="D3182" t="s">
        <v>956</v>
      </c>
      <c r="E3182" t="s">
        <v>334</v>
      </c>
      <c r="F3182" t="s">
        <v>335</v>
      </c>
      <c r="G3182" t="s">
        <v>229</v>
      </c>
      <c r="H3182" t="s">
        <v>230</v>
      </c>
      <c r="I3182" t="s">
        <v>961</v>
      </c>
      <c r="J3182" t="s">
        <v>232</v>
      </c>
      <c r="K3182" t="s">
        <v>232</v>
      </c>
      <c r="L3182" t="s">
        <v>232</v>
      </c>
      <c r="M3182" t="s">
        <v>232</v>
      </c>
      <c r="N3182" t="s">
        <v>232</v>
      </c>
      <c r="O3182" t="s">
        <v>232</v>
      </c>
      <c r="P3182" t="s">
        <v>232</v>
      </c>
      <c r="Q3182" t="s">
        <v>232</v>
      </c>
      <c r="R3182" t="s">
        <v>232</v>
      </c>
      <c r="S3182" t="s">
        <v>232</v>
      </c>
      <c r="T3182" t="s">
        <v>232</v>
      </c>
      <c r="U3182" t="s">
        <v>232</v>
      </c>
      <c r="V3182" t="s">
        <v>232</v>
      </c>
      <c r="W3182" t="s">
        <v>232</v>
      </c>
      <c r="X3182" t="s">
        <v>232</v>
      </c>
      <c r="Y3182" t="s">
        <v>232</v>
      </c>
      <c r="Z3182" t="s">
        <v>232</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259.59699999999998</v>
      </c>
      <c r="AV3182">
        <v>283.27999999999997</v>
      </c>
      <c r="AW3182">
        <v>303.58</v>
      </c>
      <c r="AX3182">
        <v>357.93400000000003</v>
      </c>
      <c r="AY3182">
        <v>413.99200000000002</v>
      </c>
      <c r="AZ3182">
        <v>454.416</v>
      </c>
      <c r="BA3182">
        <v>489.97899999999998</v>
      </c>
      <c r="BB3182">
        <v>502.57799999999997</v>
      </c>
      <c r="BC3182">
        <v>2017</v>
      </c>
    </row>
    <row r="3183" spans="1:55" x14ac:dyDescent="0.25">
      <c r="A3183">
        <v>336</v>
      </c>
      <c r="B3183" t="s">
        <v>955</v>
      </c>
      <c r="C3183" t="s">
        <v>336</v>
      </c>
      <c r="D3183" t="s">
        <v>956</v>
      </c>
      <c r="E3183" t="s">
        <v>334</v>
      </c>
      <c r="F3183" t="s">
        <v>335</v>
      </c>
      <c r="G3183" t="s">
        <v>282</v>
      </c>
      <c r="I3183" t="s">
        <v>337</v>
      </c>
      <c r="J3183" t="s">
        <v>232</v>
      </c>
      <c r="K3183" t="s">
        <v>232</v>
      </c>
      <c r="L3183" t="s">
        <v>232</v>
      </c>
      <c r="M3183" t="s">
        <v>232</v>
      </c>
      <c r="N3183" t="s">
        <v>232</v>
      </c>
      <c r="O3183" t="s">
        <v>232</v>
      </c>
      <c r="P3183" t="s">
        <v>232</v>
      </c>
      <c r="Q3183" t="s">
        <v>232</v>
      </c>
      <c r="R3183" t="s">
        <v>232</v>
      </c>
      <c r="S3183" t="s">
        <v>232</v>
      </c>
      <c r="T3183" t="s">
        <v>232</v>
      </c>
      <c r="U3183" t="s">
        <v>232</v>
      </c>
      <c r="V3183" t="s">
        <v>232</v>
      </c>
      <c r="W3183" t="s">
        <v>232</v>
      </c>
      <c r="X3183" t="s">
        <v>232</v>
      </c>
      <c r="Y3183" t="s">
        <v>232</v>
      </c>
      <c r="Z3183" t="s">
        <v>232</v>
      </c>
      <c r="AA3183">
        <v>27.847999999999999</v>
      </c>
      <c r="AB3183">
        <v>26.036999999999999</v>
      </c>
      <c r="AC3183">
        <v>23.742000000000001</v>
      </c>
      <c r="AD3183">
        <v>30.454999999999998</v>
      </c>
      <c r="AE3183">
        <v>32.072000000000003</v>
      </c>
      <c r="AF3183">
        <v>30.992999999999999</v>
      </c>
      <c r="AG3183">
        <v>31.390999999999998</v>
      </c>
      <c r="AH3183">
        <v>31.324000000000002</v>
      </c>
      <c r="AI3183">
        <v>37.018999999999998</v>
      </c>
      <c r="AJ3183">
        <v>37.749000000000002</v>
      </c>
      <c r="AK3183">
        <v>32.554000000000002</v>
      </c>
      <c r="AL3183">
        <v>31.27</v>
      </c>
      <c r="AM3183">
        <v>32.825000000000003</v>
      </c>
      <c r="AN3183">
        <v>30.923999999999999</v>
      </c>
      <c r="AO3183">
        <v>30.64</v>
      </c>
      <c r="AP3183">
        <v>31.241</v>
      </c>
      <c r="AQ3183">
        <v>30.099</v>
      </c>
      <c r="AR3183">
        <v>31.213000000000001</v>
      </c>
      <c r="AS3183">
        <v>29.292000000000002</v>
      </c>
      <c r="AT3183">
        <v>32.381</v>
      </c>
      <c r="AU3183">
        <v>34.670999999999999</v>
      </c>
      <c r="AV3183">
        <v>36.317999999999998</v>
      </c>
      <c r="AW3183">
        <v>36.793999999999997</v>
      </c>
      <c r="AX3183">
        <v>35.798999999999999</v>
      </c>
      <c r="AY3183">
        <v>34.808</v>
      </c>
      <c r="AZ3183">
        <v>33.972999999999999</v>
      </c>
      <c r="BA3183">
        <v>29.504000000000001</v>
      </c>
      <c r="BB3183">
        <v>25.722999999999999</v>
      </c>
      <c r="BC3183">
        <v>2017</v>
      </c>
    </row>
    <row r="3184" spans="1:55" x14ac:dyDescent="0.25">
      <c r="A3184">
        <v>336</v>
      </c>
      <c r="B3184" t="s">
        <v>955</v>
      </c>
      <c r="C3184" t="s">
        <v>338</v>
      </c>
      <c r="D3184" t="s">
        <v>956</v>
      </c>
      <c r="E3184" t="s">
        <v>339</v>
      </c>
      <c r="F3184" t="s">
        <v>340</v>
      </c>
      <c r="G3184" t="s">
        <v>229</v>
      </c>
      <c r="H3184" t="s">
        <v>230</v>
      </c>
      <c r="I3184" t="s">
        <v>961</v>
      </c>
      <c r="J3184" t="s">
        <v>232</v>
      </c>
      <c r="K3184" t="s">
        <v>232</v>
      </c>
      <c r="L3184" t="s">
        <v>232</v>
      </c>
      <c r="M3184" t="s">
        <v>232</v>
      </c>
      <c r="N3184" t="s">
        <v>232</v>
      </c>
      <c r="O3184" t="s">
        <v>232</v>
      </c>
      <c r="P3184" t="s">
        <v>232</v>
      </c>
      <c r="Q3184" t="s">
        <v>232</v>
      </c>
      <c r="R3184" t="s">
        <v>232</v>
      </c>
      <c r="S3184" t="s">
        <v>232</v>
      </c>
      <c r="T3184" t="s">
        <v>232</v>
      </c>
      <c r="U3184" t="s">
        <v>232</v>
      </c>
      <c r="V3184" t="s">
        <v>232</v>
      </c>
      <c r="W3184" t="s">
        <v>232</v>
      </c>
      <c r="X3184" t="s">
        <v>232</v>
      </c>
      <c r="Y3184" t="s">
        <v>232</v>
      </c>
      <c r="Z3184" t="s">
        <v>232</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-32.798999999999999</v>
      </c>
      <c r="AV3184">
        <v>-41.817999999999998</v>
      </c>
      <c r="AW3184">
        <v>-41.639000000000003</v>
      </c>
      <c r="AX3184">
        <v>-48.107999999999997</v>
      </c>
      <c r="AY3184">
        <v>-52.369</v>
      </c>
      <c r="AZ3184">
        <v>-50.287999999999997</v>
      </c>
      <c r="BA3184">
        <v>9.58</v>
      </c>
      <c r="BB3184">
        <v>77.227999999999994</v>
      </c>
      <c r="BC3184">
        <v>2017</v>
      </c>
    </row>
    <row r="3185" spans="1:55" x14ac:dyDescent="0.25">
      <c r="A3185">
        <v>336</v>
      </c>
      <c r="B3185" t="s">
        <v>955</v>
      </c>
      <c r="C3185" t="s">
        <v>341</v>
      </c>
      <c r="D3185" t="s">
        <v>956</v>
      </c>
      <c r="E3185" t="s">
        <v>339</v>
      </c>
      <c r="F3185" t="s">
        <v>340</v>
      </c>
      <c r="G3185" t="s">
        <v>282</v>
      </c>
      <c r="I3185" t="s">
        <v>342</v>
      </c>
      <c r="J3185" t="s">
        <v>232</v>
      </c>
      <c r="K3185" t="s">
        <v>232</v>
      </c>
      <c r="L3185" t="s">
        <v>232</v>
      </c>
      <c r="M3185" t="s">
        <v>232</v>
      </c>
      <c r="N3185" t="s">
        <v>232</v>
      </c>
      <c r="O3185" t="s">
        <v>232</v>
      </c>
      <c r="P3185" t="s">
        <v>232</v>
      </c>
      <c r="Q3185" t="s">
        <v>232</v>
      </c>
      <c r="R3185" t="s">
        <v>232</v>
      </c>
      <c r="S3185" t="s">
        <v>232</v>
      </c>
      <c r="T3185" t="s">
        <v>232</v>
      </c>
      <c r="U3185" t="s">
        <v>232</v>
      </c>
      <c r="V3185" t="s">
        <v>232</v>
      </c>
      <c r="W3185" t="s">
        <v>232</v>
      </c>
      <c r="X3185" t="s">
        <v>232</v>
      </c>
      <c r="Y3185" t="s">
        <v>232</v>
      </c>
      <c r="Z3185" t="s">
        <v>232</v>
      </c>
      <c r="AA3185">
        <v>-2.2650000000000001</v>
      </c>
      <c r="AB3185">
        <v>-3.5350000000000001</v>
      </c>
      <c r="AC3185">
        <v>-0.63200000000000001</v>
      </c>
      <c r="AD3185">
        <v>-3.0259999999999998</v>
      </c>
      <c r="AE3185">
        <v>-4.9509999999999996</v>
      </c>
      <c r="AF3185">
        <v>-3.2440000000000002</v>
      </c>
      <c r="AG3185">
        <v>-6.4249999999999998</v>
      </c>
      <c r="AH3185">
        <v>-3.8119999999999998</v>
      </c>
      <c r="AI3185">
        <v>-8.532</v>
      </c>
      <c r="AJ3185">
        <v>-8.0220000000000002</v>
      </c>
      <c r="AK3185">
        <v>-4.2839999999999998</v>
      </c>
      <c r="AL3185">
        <v>-3.5950000000000002</v>
      </c>
      <c r="AM3185">
        <v>-3.5179999999999998</v>
      </c>
      <c r="AN3185">
        <v>-2.7320000000000002</v>
      </c>
      <c r="AO3185">
        <v>-3.0219999999999998</v>
      </c>
      <c r="AP3185">
        <v>-4.6390000000000002</v>
      </c>
      <c r="AQ3185">
        <v>-3.25</v>
      </c>
      <c r="AR3185">
        <v>-5.4329999999999998</v>
      </c>
      <c r="AS3185">
        <v>-1.1930000000000001</v>
      </c>
      <c r="AT3185">
        <v>-4.2750000000000004</v>
      </c>
      <c r="AU3185">
        <v>-4.38</v>
      </c>
      <c r="AV3185">
        <v>-5.3609999999999998</v>
      </c>
      <c r="AW3185">
        <v>-5.0469999999999997</v>
      </c>
      <c r="AX3185">
        <v>-4.8120000000000003</v>
      </c>
      <c r="AY3185">
        <v>-4.4029999999999996</v>
      </c>
      <c r="AZ3185">
        <v>-3.76</v>
      </c>
      <c r="BA3185">
        <v>0.57699999999999996</v>
      </c>
      <c r="BB3185">
        <v>3.9529999999999998</v>
      </c>
      <c r="BC3185">
        <v>2017</v>
      </c>
    </row>
    <row r="3186" spans="1:55" x14ac:dyDescent="0.25">
      <c r="A3186">
        <v>336</v>
      </c>
      <c r="B3186" t="s">
        <v>955</v>
      </c>
      <c r="C3186" t="s">
        <v>343</v>
      </c>
      <c r="D3186" t="s">
        <v>956</v>
      </c>
      <c r="E3186" t="s">
        <v>344</v>
      </c>
      <c r="F3186" t="s">
        <v>345</v>
      </c>
      <c r="G3186" t="s">
        <v>229</v>
      </c>
      <c r="H3186" t="s">
        <v>230</v>
      </c>
      <c r="I3186" t="s">
        <v>961</v>
      </c>
      <c r="J3186" t="s">
        <v>232</v>
      </c>
      <c r="K3186" t="s">
        <v>232</v>
      </c>
      <c r="L3186" t="s">
        <v>232</v>
      </c>
      <c r="M3186" t="s">
        <v>232</v>
      </c>
      <c r="N3186" t="s">
        <v>232</v>
      </c>
      <c r="O3186" t="s">
        <v>232</v>
      </c>
      <c r="P3186" t="s">
        <v>232</v>
      </c>
      <c r="Q3186" t="s">
        <v>232</v>
      </c>
      <c r="R3186" t="s">
        <v>232</v>
      </c>
      <c r="S3186" t="s">
        <v>232</v>
      </c>
      <c r="T3186" t="s">
        <v>232</v>
      </c>
      <c r="U3186" t="s">
        <v>232</v>
      </c>
      <c r="V3186" t="s">
        <v>232</v>
      </c>
      <c r="W3186" t="s">
        <v>232</v>
      </c>
      <c r="X3186" t="s">
        <v>232</v>
      </c>
      <c r="Y3186" t="s">
        <v>232</v>
      </c>
      <c r="Z3186" t="s">
        <v>232</v>
      </c>
      <c r="AA3186" t="s">
        <v>232</v>
      </c>
      <c r="AB3186" t="s">
        <v>232</v>
      </c>
      <c r="AC3186" t="s">
        <v>232</v>
      </c>
      <c r="AD3186">
        <v>-21.042999999999999</v>
      </c>
      <c r="AE3186">
        <v>-23.288</v>
      </c>
      <c r="AF3186">
        <v>-22.434000000000001</v>
      </c>
      <c r="AG3186">
        <v>-21.898</v>
      </c>
      <c r="AH3186">
        <v>-20.722999999999999</v>
      </c>
      <c r="AI3186">
        <v>-33.454000000000001</v>
      </c>
      <c r="AJ3186">
        <v>-39.786000000000001</v>
      </c>
      <c r="AK3186">
        <v>-30.626000000000001</v>
      </c>
      <c r="AL3186">
        <v>-35.421999999999997</v>
      </c>
      <c r="AM3186">
        <v>-26.849</v>
      </c>
      <c r="AN3186">
        <v>-18.262</v>
      </c>
      <c r="AO3186">
        <v>-32.643000000000001</v>
      </c>
      <c r="AP3186">
        <v>-36.947000000000003</v>
      </c>
      <c r="AQ3186">
        <v>-28.972999999999999</v>
      </c>
      <c r="AR3186">
        <v>-31.164000000000001</v>
      </c>
      <c r="AS3186">
        <v>8.3569999999999993</v>
      </c>
      <c r="AT3186">
        <v>-18.888999999999999</v>
      </c>
      <c r="AU3186">
        <v>-31.773</v>
      </c>
      <c r="AV3186">
        <v>-43.752000000000002</v>
      </c>
      <c r="AW3186">
        <v>-31.298999999999999</v>
      </c>
      <c r="AX3186">
        <v>-37.704999999999998</v>
      </c>
      <c r="AY3186">
        <v>-8.3559999999999999</v>
      </c>
      <c r="AZ3186">
        <v>-2.903</v>
      </c>
      <c r="BA3186">
        <v>71.965999999999994</v>
      </c>
      <c r="BB3186">
        <v>63.119</v>
      </c>
      <c r="BC3186">
        <v>2017</v>
      </c>
    </row>
    <row r="3187" spans="1:55" x14ac:dyDescent="0.25">
      <c r="A3187">
        <v>336</v>
      </c>
      <c r="B3187" t="s">
        <v>955</v>
      </c>
      <c r="C3187" t="s">
        <v>346</v>
      </c>
      <c r="D3187" t="s">
        <v>956</v>
      </c>
      <c r="E3187" t="s">
        <v>344</v>
      </c>
      <c r="F3187" t="s">
        <v>345</v>
      </c>
      <c r="G3187" t="s">
        <v>270</v>
      </c>
      <c r="I3187" t="s">
        <v>397</v>
      </c>
      <c r="J3187" t="s">
        <v>232</v>
      </c>
      <c r="K3187" t="s">
        <v>232</v>
      </c>
      <c r="L3187" t="s">
        <v>232</v>
      </c>
      <c r="M3187" t="s">
        <v>232</v>
      </c>
      <c r="N3187" t="s">
        <v>232</v>
      </c>
      <c r="O3187" t="s">
        <v>232</v>
      </c>
      <c r="P3187" t="s">
        <v>232</v>
      </c>
      <c r="Q3187" t="s">
        <v>232</v>
      </c>
      <c r="R3187" t="s">
        <v>232</v>
      </c>
      <c r="S3187" t="s">
        <v>232</v>
      </c>
      <c r="T3187" t="s">
        <v>232</v>
      </c>
      <c r="U3187" t="s">
        <v>232</v>
      </c>
      <c r="V3187" t="s">
        <v>232</v>
      </c>
      <c r="W3187" t="s">
        <v>232</v>
      </c>
      <c r="X3187" t="s">
        <v>232</v>
      </c>
      <c r="Y3187" t="s">
        <v>232</v>
      </c>
      <c r="Z3187" t="s">
        <v>232</v>
      </c>
      <c r="AA3187" t="s">
        <v>232</v>
      </c>
      <c r="AB3187" t="s">
        <v>232</v>
      </c>
      <c r="AC3187" t="s">
        <v>232</v>
      </c>
      <c r="AD3187">
        <v>-10.775</v>
      </c>
      <c r="AE3187">
        <v>-11.079000000000001</v>
      </c>
      <c r="AF3187">
        <v>-9.9169999999999998</v>
      </c>
      <c r="AG3187">
        <v>-8.9770000000000003</v>
      </c>
      <c r="AH3187">
        <v>-7.8540000000000001</v>
      </c>
      <c r="AI3187">
        <v>-11.683999999999999</v>
      </c>
      <c r="AJ3187">
        <v>-12.768000000000001</v>
      </c>
      <c r="AK3187">
        <v>-9.0169999999999995</v>
      </c>
      <c r="AL3187">
        <v>-9.5660000000000007</v>
      </c>
      <c r="AM3187">
        <v>-6.6559999999999997</v>
      </c>
      <c r="AN3187">
        <v>-4.1589999999999998</v>
      </c>
      <c r="AO3187">
        <v>-6.835</v>
      </c>
      <c r="AP3187">
        <v>-7.1139999999999999</v>
      </c>
      <c r="AQ3187">
        <v>-5.125</v>
      </c>
      <c r="AR3187">
        <v>-5.0510000000000002</v>
      </c>
      <c r="AS3187">
        <v>1.2350000000000001</v>
      </c>
      <c r="AT3187">
        <v>-2.532</v>
      </c>
      <c r="AU3187">
        <v>-3.84</v>
      </c>
      <c r="AV3187">
        <v>-4.74</v>
      </c>
      <c r="AW3187">
        <v>-3.0289999999999999</v>
      </c>
      <c r="AX3187">
        <v>-3.2549999999999999</v>
      </c>
      <c r="AY3187">
        <v>-0.64500000000000002</v>
      </c>
      <c r="AZ3187">
        <v>-0.20100000000000001</v>
      </c>
      <c r="BA3187">
        <v>4.5270000000000001</v>
      </c>
      <c r="BB3187">
        <v>3.6379999999999999</v>
      </c>
      <c r="BC3187">
        <v>2017</v>
      </c>
    </row>
    <row r="3188" spans="1:55" x14ac:dyDescent="0.25">
      <c r="A3188">
        <v>336</v>
      </c>
      <c r="B3188" t="s">
        <v>955</v>
      </c>
      <c r="C3188" t="s">
        <v>347</v>
      </c>
      <c r="D3188" t="s">
        <v>956</v>
      </c>
      <c r="E3188" t="s">
        <v>348</v>
      </c>
      <c r="F3188" t="s">
        <v>349</v>
      </c>
      <c r="G3188" t="s">
        <v>229</v>
      </c>
      <c r="H3188" t="s">
        <v>230</v>
      </c>
      <c r="I3188" t="s">
        <v>961</v>
      </c>
      <c r="J3188" t="s">
        <v>232</v>
      </c>
      <c r="K3188" t="s">
        <v>232</v>
      </c>
      <c r="L3188" t="s">
        <v>232</v>
      </c>
      <c r="M3188" t="s">
        <v>232</v>
      </c>
      <c r="N3188" t="s">
        <v>232</v>
      </c>
      <c r="O3188" t="s">
        <v>232</v>
      </c>
      <c r="P3188" t="s">
        <v>232</v>
      </c>
      <c r="Q3188" t="s">
        <v>232</v>
      </c>
      <c r="R3188" t="s">
        <v>232</v>
      </c>
      <c r="S3188" t="s">
        <v>232</v>
      </c>
      <c r="T3188" t="s">
        <v>232</v>
      </c>
      <c r="U3188" t="s">
        <v>232</v>
      </c>
      <c r="V3188" t="s">
        <v>232</v>
      </c>
      <c r="W3188" t="s">
        <v>232</v>
      </c>
      <c r="X3188" t="s">
        <v>232</v>
      </c>
      <c r="Y3188" t="s">
        <v>232</v>
      </c>
      <c r="Z3188" t="s">
        <v>232</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-24.771999999999998</v>
      </c>
      <c r="AV3188">
        <v>-33.100999999999999</v>
      </c>
      <c r="AW3188">
        <v>-32.881</v>
      </c>
      <c r="AX3188">
        <v>-35.484000000000002</v>
      </c>
      <c r="AY3188">
        <v>-37.935000000000002</v>
      </c>
      <c r="AZ3188">
        <v>-34.003</v>
      </c>
      <c r="BA3188">
        <v>30.192</v>
      </c>
      <c r="BB3188">
        <v>97.177000000000007</v>
      </c>
      <c r="BC3188">
        <v>2017</v>
      </c>
    </row>
    <row r="3189" spans="1:55" x14ac:dyDescent="0.25">
      <c r="A3189">
        <v>336</v>
      </c>
      <c r="B3189" t="s">
        <v>955</v>
      </c>
      <c r="C3189" t="s">
        <v>350</v>
      </c>
      <c r="D3189" t="s">
        <v>956</v>
      </c>
      <c r="E3189" t="s">
        <v>348</v>
      </c>
      <c r="F3189" t="s">
        <v>349</v>
      </c>
      <c r="G3189" t="s">
        <v>282</v>
      </c>
      <c r="I3189" t="s">
        <v>351</v>
      </c>
      <c r="J3189" t="s">
        <v>232</v>
      </c>
      <c r="K3189" t="s">
        <v>232</v>
      </c>
      <c r="L3189" t="s">
        <v>232</v>
      </c>
      <c r="M3189" t="s">
        <v>232</v>
      </c>
      <c r="N3189" t="s">
        <v>232</v>
      </c>
      <c r="O3189" t="s">
        <v>232</v>
      </c>
      <c r="P3189" t="s">
        <v>232</v>
      </c>
      <c r="Q3189" t="s">
        <v>232</v>
      </c>
      <c r="R3189" t="s">
        <v>232</v>
      </c>
      <c r="S3189" t="s">
        <v>232</v>
      </c>
      <c r="T3189" t="s">
        <v>232</v>
      </c>
      <c r="U3189" t="s">
        <v>232</v>
      </c>
      <c r="V3189" t="s">
        <v>232</v>
      </c>
      <c r="W3189" t="s">
        <v>232</v>
      </c>
      <c r="X3189" t="s">
        <v>232</v>
      </c>
      <c r="Y3189" t="s">
        <v>232</v>
      </c>
      <c r="Z3189" t="s">
        <v>232</v>
      </c>
      <c r="AA3189">
        <v>3.6970000000000001</v>
      </c>
      <c r="AB3189">
        <v>1.5529999999999999</v>
      </c>
      <c r="AC3189">
        <v>4.1790000000000003</v>
      </c>
      <c r="AD3189">
        <v>2.8260000000000001</v>
      </c>
      <c r="AE3189">
        <v>0.58299999999999996</v>
      </c>
      <c r="AF3189">
        <v>1.6639999999999999</v>
      </c>
      <c r="AG3189">
        <v>-2.8319999999999999</v>
      </c>
      <c r="AH3189">
        <v>-0.69799999999999995</v>
      </c>
      <c r="AI3189">
        <v>-5.7590000000000003</v>
      </c>
      <c r="AJ3189">
        <v>-5.5979999999999999</v>
      </c>
      <c r="AK3189">
        <v>-2.5259999999999998</v>
      </c>
      <c r="AL3189">
        <v>-1.923</v>
      </c>
      <c r="AM3189">
        <v>-1.9239999999999999</v>
      </c>
      <c r="AN3189">
        <v>-1.0189999999999999</v>
      </c>
      <c r="AO3189">
        <v>-1.486</v>
      </c>
      <c r="AP3189">
        <v>-3.5219999999999998</v>
      </c>
      <c r="AQ3189">
        <v>-2.2549999999999999</v>
      </c>
      <c r="AR3189">
        <v>-4.4349999999999996</v>
      </c>
      <c r="AS3189">
        <v>-0.21099999999999999</v>
      </c>
      <c r="AT3189">
        <v>-3.3450000000000002</v>
      </c>
      <c r="AU3189">
        <v>-3.3079999999999998</v>
      </c>
      <c r="AV3189">
        <v>-4.2439999999999998</v>
      </c>
      <c r="AW3189">
        <v>-3.9849999999999999</v>
      </c>
      <c r="AX3189">
        <v>-3.5489999999999999</v>
      </c>
      <c r="AY3189">
        <v>-3.19</v>
      </c>
      <c r="AZ3189">
        <v>-2.5419999999999998</v>
      </c>
      <c r="BA3189">
        <v>1.8180000000000001</v>
      </c>
      <c r="BB3189">
        <v>4.9740000000000002</v>
      </c>
      <c r="BC3189">
        <v>2017</v>
      </c>
    </row>
    <row r="3190" spans="1:55" x14ac:dyDescent="0.25">
      <c r="A3190">
        <v>336</v>
      </c>
      <c r="B3190" t="s">
        <v>955</v>
      </c>
      <c r="C3190" t="s">
        <v>352</v>
      </c>
      <c r="D3190" t="s">
        <v>956</v>
      </c>
      <c r="E3190" t="s">
        <v>353</v>
      </c>
      <c r="F3190" t="s">
        <v>354</v>
      </c>
      <c r="G3190" t="s">
        <v>229</v>
      </c>
      <c r="H3190" t="s">
        <v>230</v>
      </c>
      <c r="I3190" t="s">
        <v>961</v>
      </c>
      <c r="J3190" t="s">
        <v>232</v>
      </c>
      <c r="K3190" t="s">
        <v>232</v>
      </c>
      <c r="L3190" t="s">
        <v>232</v>
      </c>
      <c r="M3190" t="s">
        <v>232</v>
      </c>
      <c r="N3190" t="s">
        <v>232</v>
      </c>
      <c r="O3190" t="s">
        <v>232</v>
      </c>
      <c r="P3190" t="s">
        <v>232</v>
      </c>
      <c r="Q3190" t="s">
        <v>232</v>
      </c>
      <c r="R3190" t="s">
        <v>232</v>
      </c>
      <c r="S3190" t="s">
        <v>232</v>
      </c>
      <c r="T3190" t="s">
        <v>232</v>
      </c>
      <c r="U3190" t="s">
        <v>232</v>
      </c>
      <c r="V3190" t="s">
        <v>232</v>
      </c>
      <c r="W3190" t="s">
        <v>232</v>
      </c>
      <c r="X3190" t="s">
        <v>232</v>
      </c>
      <c r="Y3190" t="s">
        <v>232</v>
      </c>
      <c r="Z3190" t="s">
        <v>232</v>
      </c>
      <c r="AA3190">
        <v>207.34</v>
      </c>
      <c r="AB3190">
        <v>217.57300000000001</v>
      </c>
      <c r="AC3190">
        <v>223.642</v>
      </c>
      <c r="AD3190">
        <v>226.34200000000001</v>
      </c>
      <c r="AE3190">
        <v>255.131</v>
      </c>
      <c r="AF3190">
        <v>269.14600000000002</v>
      </c>
      <c r="AG3190">
        <v>251.42400000000001</v>
      </c>
      <c r="AH3190">
        <v>269.55599999999998</v>
      </c>
      <c r="AI3190">
        <v>272.30900000000003</v>
      </c>
      <c r="AJ3190">
        <v>235.14699999999999</v>
      </c>
      <c r="AK3190">
        <v>164.32300000000001</v>
      </c>
      <c r="AL3190">
        <v>189.596</v>
      </c>
      <c r="AM3190">
        <v>203.65199999999999</v>
      </c>
      <c r="AN3190">
        <v>231.04599999999999</v>
      </c>
      <c r="AO3190">
        <v>275.52</v>
      </c>
      <c r="AP3190">
        <v>294.291</v>
      </c>
      <c r="AQ3190">
        <v>284.87799999999999</v>
      </c>
      <c r="AR3190">
        <v>288.09800000000001</v>
      </c>
      <c r="AS3190">
        <v>298.81900000000002</v>
      </c>
      <c r="AT3190">
        <v>367.12700000000001</v>
      </c>
      <c r="AU3190">
        <v>390.80399999999997</v>
      </c>
      <c r="AV3190">
        <v>444.476</v>
      </c>
      <c r="AW3190">
        <v>472.07900000000001</v>
      </c>
      <c r="AX3190">
        <v>542.10699999999997</v>
      </c>
      <c r="AY3190">
        <v>604.99699999999996</v>
      </c>
      <c r="AZ3190">
        <v>669.29499999999996</v>
      </c>
      <c r="BA3190">
        <v>659.12199999999996</v>
      </c>
      <c r="BB3190">
        <v>650.572</v>
      </c>
      <c r="BC3190">
        <v>2017</v>
      </c>
    </row>
    <row r="3191" spans="1:55" x14ac:dyDescent="0.25">
      <c r="A3191">
        <v>336</v>
      </c>
      <c r="B3191" t="s">
        <v>955</v>
      </c>
      <c r="C3191" t="s">
        <v>355</v>
      </c>
      <c r="D3191" t="s">
        <v>956</v>
      </c>
      <c r="E3191" t="s">
        <v>353</v>
      </c>
      <c r="F3191" t="s">
        <v>354</v>
      </c>
      <c r="G3191" t="s">
        <v>282</v>
      </c>
      <c r="I3191" t="s">
        <v>379</v>
      </c>
      <c r="J3191" t="s">
        <v>232</v>
      </c>
      <c r="K3191" t="s">
        <v>232</v>
      </c>
      <c r="L3191" t="s">
        <v>232</v>
      </c>
      <c r="M3191" t="s">
        <v>232</v>
      </c>
      <c r="N3191" t="s">
        <v>232</v>
      </c>
      <c r="O3191" t="s">
        <v>232</v>
      </c>
      <c r="P3191" t="s">
        <v>232</v>
      </c>
      <c r="Q3191" t="s">
        <v>232</v>
      </c>
      <c r="R3191" t="s">
        <v>232</v>
      </c>
      <c r="S3191" t="s">
        <v>232</v>
      </c>
      <c r="T3191" t="s">
        <v>232</v>
      </c>
      <c r="U3191" t="s">
        <v>232</v>
      </c>
      <c r="V3191" t="s">
        <v>232</v>
      </c>
      <c r="W3191" t="s">
        <v>232</v>
      </c>
      <c r="X3191" t="s">
        <v>232</v>
      </c>
      <c r="Y3191" t="s">
        <v>232</v>
      </c>
      <c r="Z3191" t="s">
        <v>232</v>
      </c>
      <c r="AA3191">
        <v>122.381</v>
      </c>
      <c r="AB3191">
        <v>127.58</v>
      </c>
      <c r="AC3191">
        <v>113.78700000000001</v>
      </c>
      <c r="AD3191">
        <v>110.342</v>
      </c>
      <c r="AE3191">
        <v>120.929</v>
      </c>
      <c r="AF3191">
        <v>121.721</v>
      </c>
      <c r="AG3191">
        <v>108.80200000000001</v>
      </c>
      <c r="AH3191">
        <v>108.63</v>
      </c>
      <c r="AI3191">
        <v>103.836</v>
      </c>
      <c r="AJ3191">
        <v>80.540000000000006</v>
      </c>
      <c r="AK3191">
        <v>46.662999999999997</v>
      </c>
      <c r="AL3191">
        <v>48.427</v>
      </c>
      <c r="AM3191">
        <v>49.296999999999997</v>
      </c>
      <c r="AN3191">
        <v>50.22</v>
      </c>
      <c r="AO3191">
        <v>52.412999999999997</v>
      </c>
      <c r="AP3191">
        <v>50.325000000000003</v>
      </c>
      <c r="AQ3191">
        <v>46.423000000000002</v>
      </c>
      <c r="AR3191">
        <v>45.343000000000004</v>
      </c>
      <c r="AS3191">
        <v>45.26</v>
      </c>
      <c r="AT3191">
        <v>50.737000000000002</v>
      </c>
      <c r="AU3191">
        <v>52.195</v>
      </c>
      <c r="AV3191">
        <v>56.984000000000002</v>
      </c>
      <c r="AW3191">
        <v>57.216999999999999</v>
      </c>
      <c r="AX3191">
        <v>54.22</v>
      </c>
      <c r="AY3191">
        <v>50.866999999999997</v>
      </c>
      <c r="AZ3191">
        <v>50.037999999999997</v>
      </c>
      <c r="BA3191">
        <v>39.689</v>
      </c>
      <c r="BB3191">
        <v>33.298000000000002</v>
      </c>
      <c r="BC3191">
        <v>2017</v>
      </c>
    </row>
    <row r="3192" spans="1:55" x14ac:dyDescent="0.25">
      <c r="A3192">
        <v>336</v>
      </c>
      <c r="B3192" t="s">
        <v>955</v>
      </c>
      <c r="C3192" t="s">
        <v>356</v>
      </c>
      <c r="D3192" t="s">
        <v>956</v>
      </c>
      <c r="E3192" t="s">
        <v>357</v>
      </c>
      <c r="F3192" t="s">
        <v>358</v>
      </c>
      <c r="G3192" t="s">
        <v>229</v>
      </c>
      <c r="H3192" t="s">
        <v>230</v>
      </c>
      <c r="I3192" t="s">
        <v>961</v>
      </c>
      <c r="J3192" t="s">
        <v>232</v>
      </c>
      <c r="K3192" t="s">
        <v>232</v>
      </c>
      <c r="L3192" t="s">
        <v>232</v>
      </c>
      <c r="M3192" t="s">
        <v>232</v>
      </c>
      <c r="N3192" t="s">
        <v>232</v>
      </c>
      <c r="O3192" t="s">
        <v>232</v>
      </c>
      <c r="P3192" t="s">
        <v>232</v>
      </c>
      <c r="Q3192" t="s">
        <v>232</v>
      </c>
      <c r="R3192" t="s">
        <v>232</v>
      </c>
      <c r="S3192" t="s">
        <v>232</v>
      </c>
      <c r="T3192" t="s">
        <v>232</v>
      </c>
      <c r="U3192" t="s">
        <v>232</v>
      </c>
      <c r="V3192" t="s">
        <v>232</v>
      </c>
      <c r="W3192" t="s">
        <v>232</v>
      </c>
      <c r="X3192" t="s">
        <v>232</v>
      </c>
      <c r="Y3192" t="s">
        <v>232</v>
      </c>
      <c r="Z3192" t="s">
        <v>232</v>
      </c>
      <c r="AA3192">
        <v>228.95599999999999</v>
      </c>
      <c r="AB3192">
        <v>243.99299999999999</v>
      </c>
      <c r="AC3192">
        <v>260.21499999999997</v>
      </c>
      <c r="AD3192">
        <v>268.25700000000001</v>
      </c>
      <c r="AE3192">
        <v>297.62099999999998</v>
      </c>
      <c r="AF3192">
        <v>313.06700000000001</v>
      </c>
      <c r="AG3192">
        <v>295.58699999999999</v>
      </c>
      <c r="AH3192">
        <v>303.28300000000002</v>
      </c>
      <c r="AI3192">
        <v>310.97000000000003</v>
      </c>
      <c r="AJ3192">
        <v>283.98500000000001</v>
      </c>
      <c r="AK3192">
        <v>215.61699999999999</v>
      </c>
      <c r="AL3192">
        <v>246.203</v>
      </c>
      <c r="AM3192">
        <v>276.387</v>
      </c>
      <c r="AN3192">
        <v>312.18</v>
      </c>
      <c r="AO3192">
        <v>350.57499999999999</v>
      </c>
      <c r="AP3192">
        <v>371.3</v>
      </c>
      <c r="AQ3192">
        <v>355.80900000000003</v>
      </c>
      <c r="AR3192">
        <v>329.62</v>
      </c>
      <c r="AS3192">
        <v>330.78</v>
      </c>
      <c r="AT3192">
        <v>367.12700000000001</v>
      </c>
      <c r="AU3192">
        <v>390.80399999999997</v>
      </c>
      <c r="AV3192">
        <v>444.476</v>
      </c>
      <c r="AW3192">
        <v>472.07900000000001</v>
      </c>
      <c r="AX3192">
        <v>542.10699999999997</v>
      </c>
      <c r="AY3192">
        <v>604.99699999999996</v>
      </c>
      <c r="AZ3192">
        <v>669.29499999999996</v>
      </c>
      <c r="BA3192">
        <v>659.12199999999996</v>
      </c>
      <c r="BB3192">
        <v>650.572</v>
      </c>
      <c r="BC3192">
        <v>2017</v>
      </c>
    </row>
    <row r="3193" spans="1:55" x14ac:dyDescent="0.25">
      <c r="A3193">
        <v>336</v>
      </c>
      <c r="B3193" t="s">
        <v>955</v>
      </c>
      <c r="C3193" t="s">
        <v>359</v>
      </c>
      <c r="D3193" t="s">
        <v>956</v>
      </c>
      <c r="E3193" t="s">
        <v>357</v>
      </c>
      <c r="F3193" t="s">
        <v>358</v>
      </c>
      <c r="G3193" t="s">
        <v>282</v>
      </c>
      <c r="I3193" t="s">
        <v>360</v>
      </c>
      <c r="J3193" t="s">
        <v>232</v>
      </c>
      <c r="K3193" t="s">
        <v>232</v>
      </c>
      <c r="L3193" t="s">
        <v>232</v>
      </c>
      <c r="M3193" t="s">
        <v>232</v>
      </c>
      <c r="N3193" t="s">
        <v>232</v>
      </c>
      <c r="O3193" t="s">
        <v>232</v>
      </c>
      <c r="P3193" t="s">
        <v>232</v>
      </c>
      <c r="Q3193" t="s">
        <v>232</v>
      </c>
      <c r="R3193" t="s">
        <v>232</v>
      </c>
      <c r="S3193" t="s">
        <v>232</v>
      </c>
      <c r="T3193" t="s">
        <v>232</v>
      </c>
      <c r="U3193" t="s">
        <v>232</v>
      </c>
      <c r="V3193" t="s">
        <v>232</v>
      </c>
      <c r="W3193" t="s">
        <v>232</v>
      </c>
      <c r="X3193" t="s">
        <v>232</v>
      </c>
      <c r="Y3193" t="s">
        <v>232</v>
      </c>
      <c r="Z3193" t="s">
        <v>232</v>
      </c>
      <c r="AA3193">
        <v>135.13900000000001</v>
      </c>
      <c r="AB3193">
        <v>143.07300000000001</v>
      </c>
      <c r="AC3193">
        <v>132.39500000000001</v>
      </c>
      <c r="AD3193">
        <v>130.77600000000001</v>
      </c>
      <c r="AE3193">
        <v>141.06800000000001</v>
      </c>
      <c r="AF3193">
        <v>141.584</v>
      </c>
      <c r="AG3193">
        <v>127.913</v>
      </c>
      <c r="AH3193">
        <v>122.22199999999999</v>
      </c>
      <c r="AI3193">
        <v>118.578</v>
      </c>
      <c r="AJ3193">
        <v>97.266999999999996</v>
      </c>
      <c r="AK3193">
        <v>61.228000000000002</v>
      </c>
      <c r="AL3193">
        <v>62.886000000000003</v>
      </c>
      <c r="AM3193">
        <v>66.903999999999996</v>
      </c>
      <c r="AN3193">
        <v>67.855000000000004</v>
      </c>
      <c r="AO3193">
        <v>66.691000000000003</v>
      </c>
      <c r="AP3193">
        <v>63.494</v>
      </c>
      <c r="AQ3193">
        <v>57.981999999999999</v>
      </c>
      <c r="AR3193">
        <v>51.878</v>
      </c>
      <c r="AS3193">
        <v>50.100999999999999</v>
      </c>
      <c r="AT3193">
        <v>50.737000000000002</v>
      </c>
      <c r="AU3193">
        <v>52.195</v>
      </c>
      <c r="AV3193">
        <v>56.984000000000002</v>
      </c>
      <c r="AW3193">
        <v>57.216999999999999</v>
      </c>
      <c r="AX3193">
        <v>54.22</v>
      </c>
      <c r="AY3193">
        <v>50.866999999999997</v>
      </c>
      <c r="AZ3193">
        <v>50.037999999999997</v>
      </c>
      <c r="BA3193">
        <v>39.689</v>
      </c>
      <c r="BB3193">
        <v>33.298000000000002</v>
      </c>
      <c r="BC3193">
        <v>2017</v>
      </c>
    </row>
    <row r="3194" spans="1:55" x14ac:dyDescent="0.25">
      <c r="A3194">
        <v>336</v>
      </c>
      <c r="B3194" t="s">
        <v>955</v>
      </c>
      <c r="C3194" t="s">
        <v>361</v>
      </c>
      <c r="D3194" t="s">
        <v>956</v>
      </c>
      <c r="E3194" t="s">
        <v>362</v>
      </c>
      <c r="F3194" t="s">
        <v>363</v>
      </c>
      <c r="G3194" t="s">
        <v>229</v>
      </c>
      <c r="H3194" t="s">
        <v>230</v>
      </c>
      <c r="I3194" t="s">
        <v>961</v>
      </c>
      <c r="J3194">
        <v>1.4239999999999999</v>
      </c>
      <c r="K3194">
        <v>1.508</v>
      </c>
      <c r="L3194">
        <v>1.3779999999999999</v>
      </c>
      <c r="M3194">
        <v>1.399</v>
      </c>
      <c r="N3194">
        <v>1.6619999999999999</v>
      </c>
      <c r="O3194">
        <v>1.968</v>
      </c>
      <c r="P3194">
        <v>2.2360000000000002</v>
      </c>
      <c r="Q3194">
        <v>4.7169999999999996</v>
      </c>
      <c r="R3194">
        <v>6.1449999999999996</v>
      </c>
      <c r="S3194">
        <v>16.745000000000001</v>
      </c>
      <c r="T3194">
        <v>25.431999999999999</v>
      </c>
      <c r="U3194">
        <v>61.414000000000001</v>
      </c>
      <c r="V3194">
        <v>74.629000000000005</v>
      </c>
      <c r="W3194">
        <v>92.603999999999999</v>
      </c>
      <c r="X3194">
        <v>119.447</v>
      </c>
      <c r="Y3194">
        <v>140.53800000000001</v>
      </c>
      <c r="Z3194">
        <v>157.19499999999999</v>
      </c>
      <c r="AA3194">
        <v>169.422</v>
      </c>
      <c r="AB3194">
        <v>170.53800000000001</v>
      </c>
      <c r="AC3194">
        <v>196.54499999999999</v>
      </c>
      <c r="AD3194">
        <v>205.12799999999999</v>
      </c>
      <c r="AE3194">
        <v>210.976</v>
      </c>
      <c r="AF3194">
        <v>221.11699999999999</v>
      </c>
      <c r="AG3194">
        <v>231.084</v>
      </c>
      <c r="AH3194">
        <v>248.14099999999999</v>
      </c>
      <c r="AI3194">
        <v>262.25</v>
      </c>
      <c r="AJ3194">
        <v>291.96499999999997</v>
      </c>
      <c r="AK3194">
        <v>352.15199999999999</v>
      </c>
      <c r="AL3194">
        <v>391.50599999999997</v>
      </c>
      <c r="AM3194">
        <v>413.113</v>
      </c>
      <c r="AN3194">
        <v>460.072</v>
      </c>
      <c r="AO3194">
        <v>525.66999999999996</v>
      </c>
      <c r="AP3194">
        <v>584.78399999999999</v>
      </c>
      <c r="AQ3194">
        <v>613.65300000000002</v>
      </c>
      <c r="AR3194">
        <v>635.37699999999995</v>
      </c>
      <c r="AS3194">
        <v>660.22699999999998</v>
      </c>
      <c r="AT3194">
        <v>723.58100000000002</v>
      </c>
      <c r="AU3194">
        <v>748.74199999999996</v>
      </c>
      <c r="AV3194">
        <v>779.99599999999998</v>
      </c>
      <c r="AW3194">
        <v>825.07500000000005</v>
      </c>
      <c r="AX3194">
        <v>999.83299999999997</v>
      </c>
      <c r="AY3194" s="52">
        <v>1189.3699999999999</v>
      </c>
      <c r="AZ3194" s="52">
        <v>1337.57</v>
      </c>
      <c r="BA3194" s="52">
        <v>1660.73</v>
      </c>
      <c r="BB3194" s="52">
        <v>1953.81</v>
      </c>
      <c r="BC3194">
        <v>2017</v>
      </c>
    </row>
    <row r="3195" spans="1:55" x14ac:dyDescent="0.25">
      <c r="A3195">
        <v>336</v>
      </c>
      <c r="B3195" t="s">
        <v>955</v>
      </c>
      <c r="C3195" t="s">
        <v>364</v>
      </c>
      <c r="D3195" t="s">
        <v>956</v>
      </c>
      <c r="E3195" t="s">
        <v>365</v>
      </c>
      <c r="F3195" t="s">
        <v>366</v>
      </c>
      <c r="G3195" t="s">
        <v>242</v>
      </c>
      <c r="H3195" t="s">
        <v>230</v>
      </c>
      <c r="I3195" t="s">
        <v>962</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-0.12</v>
      </c>
      <c r="X3195">
        <v>-8.4000000000000005E-2</v>
      </c>
      <c r="Y3195">
        <v>-6.3E-2</v>
      </c>
      <c r="Z3195">
        <v>-5.6000000000000001E-2</v>
      </c>
      <c r="AA3195">
        <v>-0.111</v>
      </c>
      <c r="AB3195">
        <v>-8.6999999999999994E-2</v>
      </c>
      <c r="AC3195">
        <v>-3.9E-2</v>
      </c>
      <c r="AD3195">
        <v>-6.8000000000000005E-2</v>
      </c>
      <c r="AE3195">
        <v>-7.0999999999999994E-2</v>
      </c>
      <c r="AF3195">
        <v>-0.05</v>
      </c>
      <c r="AG3195">
        <v>-4.4999999999999998E-2</v>
      </c>
      <c r="AH3195">
        <v>-1.9E-2</v>
      </c>
      <c r="AI3195">
        <v>-9.7000000000000003E-2</v>
      </c>
      <c r="AJ3195">
        <v>-0.16400000000000001</v>
      </c>
      <c r="AK3195">
        <v>-0.13100000000000001</v>
      </c>
      <c r="AL3195">
        <v>-0.22900000000000001</v>
      </c>
      <c r="AM3195">
        <v>-0.14599999999999999</v>
      </c>
      <c r="AN3195">
        <v>-0.189</v>
      </c>
      <c r="AO3195">
        <v>-0.314</v>
      </c>
      <c r="AP3195">
        <v>-0.32200000000000001</v>
      </c>
      <c r="AQ3195">
        <v>-0.39700000000000002</v>
      </c>
      <c r="AR3195">
        <v>-0.29099999999999998</v>
      </c>
      <c r="AS3195">
        <v>-0.16300000000000001</v>
      </c>
      <c r="AT3195">
        <v>1.2999999999999999E-2</v>
      </c>
      <c r="AU3195">
        <v>-0.23699999999999999</v>
      </c>
      <c r="AV3195">
        <v>-0.25800000000000001</v>
      </c>
      <c r="AW3195">
        <v>-0.222</v>
      </c>
      <c r="AX3195">
        <v>0.39600000000000002</v>
      </c>
      <c r="AY3195">
        <v>1.113</v>
      </c>
      <c r="AZ3195">
        <v>1.5289999999999999</v>
      </c>
      <c r="BA3195">
        <v>3.0390000000000001</v>
      </c>
      <c r="BB3195">
        <v>4.3339999999999996</v>
      </c>
      <c r="BC3195">
        <v>2017</v>
      </c>
    </row>
    <row r="3196" spans="1:55" x14ac:dyDescent="0.25">
      <c r="A3196">
        <v>336</v>
      </c>
      <c r="B3196" t="s">
        <v>955</v>
      </c>
      <c r="C3196" t="s">
        <v>368</v>
      </c>
      <c r="D3196" t="s">
        <v>956</v>
      </c>
      <c r="E3196" t="s">
        <v>365</v>
      </c>
      <c r="F3196" t="s">
        <v>366</v>
      </c>
      <c r="G3196" t="s">
        <v>282</v>
      </c>
      <c r="I3196" t="s">
        <v>369</v>
      </c>
      <c r="J3196">
        <v>-27.449000000000002</v>
      </c>
      <c r="K3196">
        <v>-43.813000000000002</v>
      </c>
      <c r="L3196">
        <v>-39.335999999999999</v>
      </c>
      <c r="M3196">
        <v>-38.753999999999998</v>
      </c>
      <c r="N3196">
        <v>-24.978000000000002</v>
      </c>
      <c r="O3196">
        <v>-31.632000000000001</v>
      </c>
      <c r="P3196">
        <v>-30.771999999999998</v>
      </c>
      <c r="Q3196">
        <v>-19.382999999999999</v>
      </c>
      <c r="R3196">
        <v>-16.260000000000002</v>
      </c>
      <c r="S3196">
        <v>-15.365</v>
      </c>
      <c r="T3196">
        <v>-24.658999999999999</v>
      </c>
      <c r="U3196">
        <v>-18.765999999999998</v>
      </c>
      <c r="V3196">
        <v>-19.204000000000001</v>
      </c>
      <c r="W3196">
        <v>-16.613</v>
      </c>
      <c r="X3196">
        <v>-9.657</v>
      </c>
      <c r="Y3196">
        <v>-6.3609999999999998</v>
      </c>
      <c r="Z3196">
        <v>-5.0419999999999998</v>
      </c>
      <c r="AA3196">
        <v>-9.3360000000000003</v>
      </c>
      <c r="AB3196">
        <v>-7.8250000000000002</v>
      </c>
      <c r="AC3196">
        <v>-3.38</v>
      </c>
      <c r="AD3196">
        <v>-6.0380000000000003</v>
      </c>
      <c r="AE3196">
        <v>-6.2590000000000003</v>
      </c>
      <c r="AF3196">
        <v>-4.2759999999999998</v>
      </c>
      <c r="AG3196">
        <v>-3.7919999999999998</v>
      </c>
      <c r="AH3196">
        <v>-1.4910000000000001</v>
      </c>
      <c r="AI3196">
        <v>-7.43</v>
      </c>
      <c r="AJ3196">
        <v>-11.266999999999999</v>
      </c>
      <c r="AK3196">
        <v>-7.5439999999999996</v>
      </c>
      <c r="AL3196">
        <v>-11.974</v>
      </c>
      <c r="AM3196">
        <v>-7.2430000000000003</v>
      </c>
      <c r="AN3196">
        <v>-8.3539999999999992</v>
      </c>
      <c r="AO3196">
        <v>-12.15</v>
      </c>
      <c r="AP3196">
        <v>-11.252000000000001</v>
      </c>
      <c r="AQ3196">
        <v>-13.29</v>
      </c>
      <c r="AR3196">
        <v>-9.468</v>
      </c>
      <c r="AS3196">
        <v>-5.0979999999999999</v>
      </c>
      <c r="AT3196">
        <v>0.378</v>
      </c>
      <c r="AU3196">
        <v>-6.66</v>
      </c>
      <c r="AV3196">
        <v>-7.1020000000000003</v>
      </c>
      <c r="AW3196">
        <v>-5.8070000000000004</v>
      </c>
      <c r="AX3196">
        <v>8.5950000000000006</v>
      </c>
      <c r="AY3196">
        <v>20.547999999999998</v>
      </c>
      <c r="AZ3196">
        <v>25.423999999999999</v>
      </c>
      <c r="BA3196">
        <v>41.131</v>
      </c>
      <c r="BB3196">
        <v>50.314999999999998</v>
      </c>
      <c r="BC3196">
        <v>2017</v>
      </c>
    </row>
    <row r="3197" spans="1:55" x14ac:dyDescent="0.25">
      <c r="A3197">
        <v>263</v>
      </c>
      <c r="B3197" t="s">
        <v>963</v>
      </c>
      <c r="C3197" t="s">
        <v>225</v>
      </c>
      <c r="D3197" t="s">
        <v>964</v>
      </c>
      <c r="E3197" t="s">
        <v>227</v>
      </c>
      <c r="F3197" t="s">
        <v>228</v>
      </c>
      <c r="G3197" t="s">
        <v>229</v>
      </c>
      <c r="H3197" t="s">
        <v>230</v>
      </c>
      <c r="I3197" t="s">
        <v>965</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16.516999999999999</v>
      </c>
      <c r="AX3197">
        <v>16.760000000000002</v>
      </c>
      <c r="AY3197">
        <v>17.013000000000002</v>
      </c>
      <c r="AZ3197">
        <v>17.268999999999998</v>
      </c>
      <c r="BA3197">
        <v>17.545999999999999</v>
      </c>
      <c r="BB3197">
        <v>17.824999999999999</v>
      </c>
      <c r="BC3197">
        <v>2018</v>
      </c>
    </row>
    <row r="3198" spans="1:55" x14ac:dyDescent="0.25">
      <c r="A3198">
        <v>263</v>
      </c>
      <c r="B3198" t="s">
        <v>963</v>
      </c>
      <c r="C3198" t="s">
        <v>233</v>
      </c>
      <c r="D3198" t="s">
        <v>964</v>
      </c>
      <c r="E3198" t="s">
        <v>227</v>
      </c>
      <c r="F3198" t="s">
        <v>234</v>
      </c>
      <c r="G3198" t="s">
        <v>235</v>
      </c>
      <c r="I3198" t="s">
        <v>236</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1.476</v>
      </c>
      <c r="AX3198">
        <v>1.468</v>
      </c>
      <c r="AY3198">
        <v>1.512</v>
      </c>
      <c r="AZ3198">
        <v>1.502</v>
      </c>
      <c r="BA3198">
        <v>1.6040000000000001</v>
      </c>
      <c r="BB3198">
        <v>1.5940000000000001</v>
      </c>
      <c r="BC3198">
        <v>2018</v>
      </c>
    </row>
    <row r="3199" spans="1:55" x14ac:dyDescent="0.25">
      <c r="A3199">
        <v>263</v>
      </c>
      <c r="B3199" t="s">
        <v>963</v>
      </c>
      <c r="C3199" t="s">
        <v>237</v>
      </c>
      <c r="D3199" t="s">
        <v>964</v>
      </c>
      <c r="E3199" t="s">
        <v>238</v>
      </c>
      <c r="F3199" t="s">
        <v>239</v>
      </c>
      <c r="G3199" t="s">
        <v>229</v>
      </c>
      <c r="H3199" t="s">
        <v>230</v>
      </c>
      <c r="I3199" t="s">
        <v>965</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736.971</v>
      </c>
      <c r="AX3199">
        <v>844.65</v>
      </c>
      <c r="AY3199">
        <v>962.26800000000003</v>
      </c>
      <c r="AZ3199" s="52">
        <v>1088.54</v>
      </c>
      <c r="BA3199" s="52">
        <v>1224.6199999999999</v>
      </c>
      <c r="BB3199" s="52">
        <v>1371.35</v>
      </c>
      <c r="BC3199">
        <v>2018</v>
      </c>
    </row>
    <row r="3200" spans="1:55" x14ac:dyDescent="0.25">
      <c r="A3200">
        <v>263</v>
      </c>
      <c r="B3200" t="s">
        <v>963</v>
      </c>
      <c r="C3200" t="s">
        <v>240</v>
      </c>
      <c r="D3200" t="s">
        <v>964</v>
      </c>
      <c r="E3200" t="s">
        <v>238</v>
      </c>
      <c r="F3200" t="s">
        <v>241</v>
      </c>
      <c r="G3200" t="s">
        <v>242</v>
      </c>
      <c r="H3200" t="s">
        <v>230</v>
      </c>
      <c r="I3200" t="s">
        <v>243</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0.61</v>
      </c>
      <c r="X3200">
        <v>1.7749999999999999</v>
      </c>
      <c r="Y3200">
        <v>2.8130000000000002</v>
      </c>
      <c r="Z3200">
        <v>2.9079999999999999</v>
      </c>
      <c r="AA3200">
        <v>3.339</v>
      </c>
      <c r="AB3200">
        <v>3.7240000000000002</v>
      </c>
      <c r="AC3200">
        <v>4.1539999999999999</v>
      </c>
      <c r="AD3200">
        <v>3.9540000000000002</v>
      </c>
      <c r="AE3200">
        <v>3.5960000000000001</v>
      </c>
      <c r="AF3200">
        <v>3.472</v>
      </c>
      <c r="AG3200">
        <v>2.96</v>
      </c>
      <c r="AH3200">
        <v>3.5379999999999998</v>
      </c>
      <c r="AI3200">
        <v>4.3099999999999996</v>
      </c>
      <c r="AJ3200">
        <v>4.7560000000000002</v>
      </c>
      <c r="AK3200">
        <v>5.8849999999999998</v>
      </c>
      <c r="AL3200">
        <v>6.55</v>
      </c>
      <c r="AM3200">
        <v>6.5839999999999996</v>
      </c>
      <c r="AN3200">
        <v>6.62</v>
      </c>
      <c r="AO3200">
        <v>7.516</v>
      </c>
      <c r="AP3200">
        <v>7.89</v>
      </c>
      <c r="AQ3200">
        <v>8.4510000000000005</v>
      </c>
      <c r="AR3200">
        <v>8.7739999999999991</v>
      </c>
      <c r="AS3200">
        <v>8.6720000000000006</v>
      </c>
      <c r="AT3200">
        <v>8.1780000000000008</v>
      </c>
      <c r="AU3200">
        <v>8.6080000000000005</v>
      </c>
      <c r="AV3200">
        <v>9.5250000000000004</v>
      </c>
      <c r="AW3200">
        <v>9.6020000000000003</v>
      </c>
      <c r="AX3200">
        <v>9.6479999999999997</v>
      </c>
      <c r="AY3200">
        <v>10.026</v>
      </c>
      <c r="AZ3200">
        <v>10.397</v>
      </c>
      <c r="BA3200">
        <v>10.794</v>
      </c>
      <c r="BB3200">
        <v>11.207000000000001</v>
      </c>
      <c r="BC3200">
        <v>2018</v>
      </c>
    </row>
    <row r="3201" spans="1:55" x14ac:dyDescent="0.25">
      <c r="A3201">
        <v>263</v>
      </c>
      <c r="B3201" t="s">
        <v>963</v>
      </c>
      <c r="C3201" t="s">
        <v>244</v>
      </c>
      <c r="D3201" t="s">
        <v>964</v>
      </c>
      <c r="E3201" t="s">
        <v>238</v>
      </c>
      <c r="F3201" t="s">
        <v>245</v>
      </c>
      <c r="G3201" t="s">
        <v>246</v>
      </c>
      <c r="H3201" t="s">
        <v>230</v>
      </c>
      <c r="I3201" t="s">
        <v>243</v>
      </c>
      <c r="J3201">
        <v>6.4109999999999996</v>
      </c>
      <c r="K3201">
        <v>7.0919999999999996</v>
      </c>
      <c r="L3201">
        <v>7.319</v>
      </c>
      <c r="M3201">
        <v>7.492</v>
      </c>
      <c r="N3201">
        <v>7.7779999999999996</v>
      </c>
      <c r="O3201">
        <v>8.0850000000000009</v>
      </c>
      <c r="P3201">
        <v>8.27</v>
      </c>
      <c r="Q3201">
        <v>8.4380000000000006</v>
      </c>
      <c r="R3201">
        <v>8.7840000000000007</v>
      </c>
      <c r="S3201">
        <v>9.0250000000000004</v>
      </c>
      <c r="T3201">
        <v>9.3219999999999992</v>
      </c>
      <c r="U3201">
        <v>9.7590000000000003</v>
      </c>
      <c r="V3201">
        <v>9.7560000000000002</v>
      </c>
      <c r="W3201">
        <v>9.4960000000000004</v>
      </c>
      <c r="X3201">
        <v>8.5739999999999998</v>
      </c>
      <c r="Y3201">
        <v>9.6189999999999998</v>
      </c>
      <c r="Z3201">
        <v>10.201000000000001</v>
      </c>
      <c r="AA3201">
        <v>10.657999999999999</v>
      </c>
      <c r="AB3201">
        <v>11.013</v>
      </c>
      <c r="AC3201">
        <v>11.475</v>
      </c>
      <c r="AD3201">
        <v>11.833</v>
      </c>
      <c r="AE3201">
        <v>11.965999999999999</v>
      </c>
      <c r="AF3201">
        <v>12.125</v>
      </c>
      <c r="AG3201">
        <v>12.395</v>
      </c>
      <c r="AH3201">
        <v>12.28</v>
      </c>
      <c r="AI3201">
        <v>12.891999999999999</v>
      </c>
      <c r="AJ3201">
        <v>13.58</v>
      </c>
      <c r="AK3201">
        <v>14.411</v>
      </c>
      <c r="AL3201">
        <v>14.816000000000001</v>
      </c>
      <c r="AM3201">
        <v>15.388999999999999</v>
      </c>
      <c r="AN3201">
        <v>14.712</v>
      </c>
      <c r="AO3201">
        <v>15.849</v>
      </c>
      <c r="AP3201">
        <v>16.619</v>
      </c>
      <c r="AQ3201">
        <v>17.628</v>
      </c>
      <c r="AR3201">
        <v>18.465</v>
      </c>
      <c r="AS3201">
        <v>18.888999999999999</v>
      </c>
      <c r="AT3201">
        <v>19.373000000000001</v>
      </c>
      <c r="AU3201">
        <v>19.972999999999999</v>
      </c>
      <c r="AV3201">
        <v>20.725999999999999</v>
      </c>
      <c r="AW3201">
        <v>21.405999999999999</v>
      </c>
      <c r="AX3201">
        <v>22.173999999999999</v>
      </c>
      <c r="AY3201">
        <v>22.977</v>
      </c>
      <c r="AZ3201">
        <v>23.805</v>
      </c>
      <c r="BA3201">
        <v>24.687999999999999</v>
      </c>
      <c r="BB3201">
        <v>25.606000000000002</v>
      </c>
      <c r="BC3201">
        <v>2018</v>
      </c>
    </row>
    <row r="3202" spans="1:55" x14ac:dyDescent="0.25">
      <c r="A3202">
        <v>263</v>
      </c>
      <c r="B3202" t="s">
        <v>963</v>
      </c>
      <c r="C3202" t="s">
        <v>247</v>
      </c>
      <c r="D3202" t="s">
        <v>964</v>
      </c>
      <c r="E3202" t="s">
        <v>248</v>
      </c>
      <c r="F3202" t="s">
        <v>249</v>
      </c>
      <c r="G3202" t="s">
        <v>250</v>
      </c>
      <c r="I3202" t="s">
        <v>251</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52">
        <v>1118.01</v>
      </c>
      <c r="AI3202" s="52">
        <v>1314.47</v>
      </c>
      <c r="AJ3202" s="52">
        <v>1508.21</v>
      </c>
      <c r="AK3202" s="52">
        <v>1629.48</v>
      </c>
      <c r="AL3202" s="52">
        <v>1839.6</v>
      </c>
      <c r="AM3202" s="52">
        <v>1907.71</v>
      </c>
      <c r="AN3202" s="52">
        <v>2011.7</v>
      </c>
      <c r="AO3202" s="52">
        <v>2162.7800000000002</v>
      </c>
      <c r="AP3202" s="52">
        <v>2277.09</v>
      </c>
      <c r="AQ3202" s="52">
        <v>2427.1999999999998</v>
      </c>
      <c r="AR3202" s="52">
        <v>2536.66</v>
      </c>
      <c r="AS3202" s="52">
        <v>2711.15</v>
      </c>
      <c r="AT3202" s="52">
        <v>3035.46</v>
      </c>
      <c r="AU3202" s="52">
        <v>3441.06</v>
      </c>
      <c r="AV3202" s="52">
        <v>3881.73</v>
      </c>
      <c r="AW3202" s="52">
        <v>4461.82</v>
      </c>
      <c r="AX3202" s="52">
        <v>5039.74</v>
      </c>
      <c r="AY3202" s="52">
        <v>5656.03</v>
      </c>
      <c r="AZ3202" s="52">
        <v>6303.55</v>
      </c>
      <c r="BA3202" s="52">
        <v>6979.58</v>
      </c>
      <c r="BB3202" s="52">
        <v>7693.23</v>
      </c>
      <c r="BC3202">
        <v>2018</v>
      </c>
    </row>
    <row r="3203" spans="1:55" x14ac:dyDescent="0.25">
      <c r="A3203">
        <v>263</v>
      </c>
      <c r="B3203" t="s">
        <v>963</v>
      </c>
      <c r="C3203" t="s">
        <v>252</v>
      </c>
      <c r="D3203" t="s">
        <v>964</v>
      </c>
      <c r="E3203" t="s">
        <v>253</v>
      </c>
      <c r="F3203" t="s">
        <v>254</v>
      </c>
      <c r="G3203" t="s">
        <v>229</v>
      </c>
      <c r="H3203" t="s">
        <v>220</v>
      </c>
      <c r="I3203" t="s">
        <v>255</v>
      </c>
      <c r="J3203" s="52">
        <v>2215.3000000000002</v>
      </c>
      <c r="K3203" s="52">
        <v>2198.9499999999998</v>
      </c>
      <c r="L3203" s="52">
        <v>2099.77</v>
      </c>
      <c r="M3203" s="52">
        <v>2031.76</v>
      </c>
      <c r="N3203" s="52">
        <v>1999.82</v>
      </c>
      <c r="O3203" s="52">
        <v>1979.25</v>
      </c>
      <c r="P3203" s="52">
        <v>1949.46</v>
      </c>
      <c r="Q3203" s="52">
        <v>1906.59</v>
      </c>
      <c r="R3203" s="52">
        <v>1894.75</v>
      </c>
      <c r="S3203" s="52">
        <v>1835.92</v>
      </c>
      <c r="T3203" s="52">
        <v>1791.02</v>
      </c>
      <c r="U3203" s="52">
        <v>1780.61</v>
      </c>
      <c r="V3203" s="52">
        <v>1707.11</v>
      </c>
      <c r="W3203" s="52">
        <v>1590.32</v>
      </c>
      <c r="X3203" s="52">
        <v>1376.02</v>
      </c>
      <c r="Y3203" s="52">
        <v>1483.73</v>
      </c>
      <c r="Z3203" s="52">
        <v>1516.88</v>
      </c>
      <c r="AA3203" s="52">
        <v>1529.87</v>
      </c>
      <c r="AB3203" s="52">
        <v>1535.61</v>
      </c>
      <c r="AC3203" s="52">
        <v>1549.83</v>
      </c>
      <c r="AD3203" s="52">
        <v>1536.8</v>
      </c>
      <c r="AE3203" s="52">
        <v>1495.55</v>
      </c>
      <c r="AF3203" s="52">
        <v>1467.82</v>
      </c>
      <c r="AG3203" s="52">
        <v>1449.85</v>
      </c>
      <c r="AH3203" s="52">
        <v>1377</v>
      </c>
      <c r="AI3203" s="52">
        <v>1380.06</v>
      </c>
      <c r="AJ3203" s="52">
        <v>1389.2</v>
      </c>
      <c r="AK3203" s="52">
        <v>1413.41</v>
      </c>
      <c r="AL3203" s="52">
        <v>1403.61</v>
      </c>
      <c r="AM3203" s="52">
        <v>1425.15</v>
      </c>
      <c r="AN3203" s="52">
        <v>1327</v>
      </c>
      <c r="AO3203" s="52">
        <v>1380.29</v>
      </c>
      <c r="AP3203" s="52">
        <v>1400.23</v>
      </c>
      <c r="AQ3203" s="52">
        <v>1439.75</v>
      </c>
      <c r="AR3203" s="52">
        <v>1460.37</v>
      </c>
      <c r="AS3203" s="52">
        <v>1458.87</v>
      </c>
      <c r="AT3203" s="52">
        <v>1461.38</v>
      </c>
      <c r="AU3203" s="52">
        <v>1460.35</v>
      </c>
      <c r="AV3203" s="52">
        <v>1464.15</v>
      </c>
      <c r="AW3203" s="52">
        <v>1468.46</v>
      </c>
      <c r="AX3203" s="52">
        <v>1473</v>
      </c>
      <c r="AY3203" s="52">
        <v>1478.5</v>
      </c>
      <c r="AZ3203" s="52">
        <v>1484.33</v>
      </c>
      <c r="BA3203" s="52">
        <v>1491.98</v>
      </c>
      <c r="BB3203" s="52">
        <v>1500.08</v>
      </c>
      <c r="BC3203">
        <v>0</v>
      </c>
    </row>
    <row r="3204" spans="1:55" x14ac:dyDescent="0.25">
      <c r="A3204">
        <v>263</v>
      </c>
      <c r="B3204" t="s">
        <v>963</v>
      </c>
      <c r="C3204" t="s">
        <v>256</v>
      </c>
      <c r="D3204" t="s">
        <v>964</v>
      </c>
      <c r="E3204" t="s">
        <v>253</v>
      </c>
      <c r="F3204" t="s">
        <v>257</v>
      </c>
      <c r="G3204" t="s">
        <v>258</v>
      </c>
      <c r="H3204" t="s">
        <v>220</v>
      </c>
      <c r="I3204" t="s">
        <v>255</v>
      </c>
      <c r="J3204" s="52">
        <v>2507.41</v>
      </c>
      <c r="K3204" s="52">
        <v>2488.9</v>
      </c>
      <c r="L3204" s="52">
        <v>2376.64</v>
      </c>
      <c r="M3204" s="52">
        <v>2299.66</v>
      </c>
      <c r="N3204" s="52">
        <v>2263.5100000000002</v>
      </c>
      <c r="O3204" s="52">
        <v>2240.23</v>
      </c>
      <c r="P3204" s="52">
        <v>2206.5100000000002</v>
      </c>
      <c r="Q3204" s="52">
        <v>2157.9899999999998</v>
      </c>
      <c r="R3204" s="52">
        <v>2144.59</v>
      </c>
      <c r="S3204" s="52">
        <v>2078.0100000000002</v>
      </c>
      <c r="T3204" s="52">
        <v>2027.18</v>
      </c>
      <c r="U3204" s="52">
        <v>2015.4</v>
      </c>
      <c r="V3204" s="52">
        <v>1932.21</v>
      </c>
      <c r="W3204" s="52">
        <v>1800.02</v>
      </c>
      <c r="X3204" s="52">
        <v>1557.46</v>
      </c>
      <c r="Y3204" s="52">
        <v>1679.37</v>
      </c>
      <c r="Z3204" s="52">
        <v>1716.89</v>
      </c>
      <c r="AA3204" s="52">
        <v>1731.59</v>
      </c>
      <c r="AB3204" s="52">
        <v>1738.09</v>
      </c>
      <c r="AC3204" s="52">
        <v>1754.18</v>
      </c>
      <c r="AD3204" s="52">
        <v>1739.43</v>
      </c>
      <c r="AE3204" s="52">
        <v>1692.75</v>
      </c>
      <c r="AF3204" s="52">
        <v>1661.36</v>
      </c>
      <c r="AG3204" s="52">
        <v>1641.03</v>
      </c>
      <c r="AH3204" s="52">
        <v>1558.56</v>
      </c>
      <c r="AI3204" s="52">
        <v>1562.03</v>
      </c>
      <c r="AJ3204" s="52">
        <v>1572.38</v>
      </c>
      <c r="AK3204" s="52">
        <v>1599.78</v>
      </c>
      <c r="AL3204" s="52">
        <v>1588.68</v>
      </c>
      <c r="AM3204" s="52">
        <v>1613.07</v>
      </c>
      <c r="AN3204" s="52">
        <v>1501.98</v>
      </c>
      <c r="AO3204" s="52">
        <v>1562.29</v>
      </c>
      <c r="AP3204" s="52">
        <v>1584.87</v>
      </c>
      <c r="AQ3204" s="52">
        <v>1629.59</v>
      </c>
      <c r="AR3204" s="52">
        <v>1652.93</v>
      </c>
      <c r="AS3204" s="52">
        <v>1651.24</v>
      </c>
      <c r="AT3204" s="52">
        <v>1654.07</v>
      </c>
      <c r="AU3204" s="52">
        <v>1652.91</v>
      </c>
      <c r="AV3204" s="52">
        <v>1657.21</v>
      </c>
      <c r="AW3204" s="52">
        <v>1662.09</v>
      </c>
      <c r="AX3204" s="52">
        <v>1667.23</v>
      </c>
      <c r="AY3204" s="52">
        <v>1673.45</v>
      </c>
      <c r="AZ3204" s="52">
        <v>1680.05</v>
      </c>
      <c r="BA3204" s="52">
        <v>1688.71</v>
      </c>
      <c r="BB3204" s="52">
        <v>1697.88</v>
      </c>
      <c r="BC3204">
        <v>0</v>
      </c>
    </row>
    <row r="3205" spans="1:55" x14ac:dyDescent="0.25">
      <c r="A3205">
        <v>263</v>
      </c>
      <c r="B3205" t="s">
        <v>963</v>
      </c>
      <c r="C3205" t="s">
        <v>259</v>
      </c>
      <c r="D3205" t="s">
        <v>964</v>
      </c>
      <c r="E3205" t="s">
        <v>260</v>
      </c>
      <c r="F3205" t="s">
        <v>261</v>
      </c>
      <c r="G3205" t="s">
        <v>229</v>
      </c>
      <c r="H3205" t="s">
        <v>220</v>
      </c>
      <c r="I3205" t="s">
        <v>262</v>
      </c>
      <c r="J3205" s="52">
        <v>1302.03</v>
      </c>
      <c r="K3205" s="52">
        <v>1407.91</v>
      </c>
      <c r="L3205" s="52">
        <v>1438.51</v>
      </c>
      <c r="M3205" s="52">
        <v>1516.73</v>
      </c>
      <c r="N3205" s="52">
        <v>1650.89</v>
      </c>
      <c r="O3205" s="52">
        <v>1800.73</v>
      </c>
      <c r="P3205" s="52">
        <v>1965.31</v>
      </c>
      <c r="Q3205">
        <v>951.08799999999997</v>
      </c>
      <c r="R3205">
        <v>618.04200000000003</v>
      </c>
      <c r="S3205">
        <v>559.91600000000005</v>
      </c>
      <c r="T3205">
        <v>698.33199999999999</v>
      </c>
      <c r="U3205">
        <v>739.11500000000001</v>
      </c>
      <c r="V3205">
        <v>707.77099999999996</v>
      </c>
      <c r="W3205" s="52">
        <v>1048.79</v>
      </c>
      <c r="X3205" s="52">
        <v>3409.87</v>
      </c>
      <c r="Y3205" s="52">
        <v>5208.3</v>
      </c>
      <c r="Z3205" s="52">
        <v>5855.76</v>
      </c>
      <c r="AA3205" s="52">
        <v>6657.54</v>
      </c>
      <c r="AB3205" s="52">
        <v>7628.6</v>
      </c>
      <c r="AC3205" s="52">
        <v>8240.6</v>
      </c>
      <c r="AD3205" s="52">
        <v>9074.75</v>
      </c>
      <c r="AE3205" s="52">
        <v>9858.51</v>
      </c>
      <c r="AF3205" s="52">
        <v>10642.67</v>
      </c>
      <c r="AG3205" s="52">
        <v>13340.54</v>
      </c>
      <c r="AH3205" s="52">
        <v>15395</v>
      </c>
      <c r="AI3205" s="52">
        <v>18140.45</v>
      </c>
      <c r="AJ3205" s="52">
        <v>20952.07</v>
      </c>
      <c r="AK3205" s="52">
        <v>23031.29</v>
      </c>
      <c r="AL3205" s="52">
        <v>25820.71</v>
      </c>
      <c r="AM3205" s="52">
        <v>27187.66</v>
      </c>
      <c r="AN3205" s="52">
        <v>26695.200000000001</v>
      </c>
      <c r="AO3205" s="52">
        <v>29852.54</v>
      </c>
      <c r="AP3205" s="52">
        <v>31884.63</v>
      </c>
      <c r="AQ3205" s="52">
        <v>34945.550000000003</v>
      </c>
      <c r="AR3205" s="52">
        <v>37044.550000000003</v>
      </c>
      <c r="AS3205" s="52">
        <v>39552.239999999998</v>
      </c>
      <c r="AT3205" s="52">
        <v>44359.51</v>
      </c>
      <c r="AU3205" s="52">
        <v>50251.39</v>
      </c>
      <c r="AV3205" s="52">
        <v>56834.49</v>
      </c>
      <c r="AW3205" s="52">
        <v>65520.19</v>
      </c>
      <c r="AX3205" s="52">
        <v>74235.37</v>
      </c>
      <c r="AY3205" s="52">
        <v>83624.55</v>
      </c>
      <c r="AZ3205" s="52">
        <v>93565.41</v>
      </c>
      <c r="BA3205" s="52">
        <v>104134.05</v>
      </c>
      <c r="BB3205" s="52">
        <v>115404.61</v>
      </c>
      <c r="BC3205">
        <v>0</v>
      </c>
    </row>
    <row r="3206" spans="1:55" x14ac:dyDescent="0.25">
      <c r="A3206">
        <v>263</v>
      </c>
      <c r="B3206" t="s">
        <v>963</v>
      </c>
      <c r="C3206" t="s">
        <v>263</v>
      </c>
      <c r="D3206" t="s">
        <v>964</v>
      </c>
      <c r="E3206" t="s">
        <v>260</v>
      </c>
      <c r="F3206" t="s">
        <v>264</v>
      </c>
      <c r="G3206" t="s">
        <v>242</v>
      </c>
      <c r="H3206" t="s">
        <v>220</v>
      </c>
      <c r="I3206" t="s">
        <v>262</v>
      </c>
      <c r="J3206">
        <v>260.45299999999997</v>
      </c>
      <c r="K3206">
        <v>281.63299999999998</v>
      </c>
      <c r="L3206">
        <v>287.75400000000002</v>
      </c>
      <c r="M3206">
        <v>303.39999999999998</v>
      </c>
      <c r="N3206">
        <v>330.23700000000002</v>
      </c>
      <c r="O3206">
        <v>360.21100000000001</v>
      </c>
      <c r="P3206">
        <v>393.13200000000001</v>
      </c>
      <c r="Q3206">
        <v>190.25200000000001</v>
      </c>
      <c r="R3206">
        <v>123.631</v>
      </c>
      <c r="S3206">
        <v>112.003</v>
      </c>
      <c r="T3206">
        <v>139.691</v>
      </c>
      <c r="U3206">
        <v>123.002</v>
      </c>
      <c r="V3206">
        <v>72.415000000000006</v>
      </c>
      <c r="W3206">
        <v>81.256</v>
      </c>
      <c r="X3206">
        <v>231.26900000000001</v>
      </c>
      <c r="Y3206">
        <v>359.75900000000001</v>
      </c>
      <c r="Z3206">
        <v>364.99099999999999</v>
      </c>
      <c r="AA3206">
        <v>411.60599999999999</v>
      </c>
      <c r="AB3206">
        <v>450.94499999999999</v>
      </c>
      <c r="AC3206">
        <v>494.25599999999997</v>
      </c>
      <c r="AD3206">
        <v>462.49099999999999</v>
      </c>
      <c r="AE3206">
        <v>413.71800000000002</v>
      </c>
      <c r="AF3206">
        <v>393.00400000000002</v>
      </c>
      <c r="AG3206">
        <v>329.76600000000002</v>
      </c>
      <c r="AH3206">
        <v>387.95100000000002</v>
      </c>
      <c r="AI3206">
        <v>465.33</v>
      </c>
      <c r="AJ3206">
        <v>505.495</v>
      </c>
      <c r="AK3206">
        <v>615.80999999999995</v>
      </c>
      <c r="AL3206">
        <v>674.85799999999995</v>
      </c>
      <c r="AM3206">
        <v>668.27200000000005</v>
      </c>
      <c r="AN3206">
        <v>662.01300000000003</v>
      </c>
      <c r="AO3206">
        <v>740.84799999999996</v>
      </c>
      <c r="AP3206">
        <v>766.80700000000002</v>
      </c>
      <c r="AQ3206">
        <v>810.17200000000003</v>
      </c>
      <c r="AR3206">
        <v>829.91099999999994</v>
      </c>
      <c r="AS3206">
        <v>809.67200000000003</v>
      </c>
      <c r="AT3206">
        <v>753.91</v>
      </c>
      <c r="AU3206">
        <v>783.78899999999999</v>
      </c>
      <c r="AV3206">
        <v>856.79700000000003</v>
      </c>
      <c r="AW3206">
        <v>853.70600000000002</v>
      </c>
      <c r="AX3206">
        <v>847.91300000000001</v>
      </c>
      <c r="AY3206">
        <v>871.303</v>
      </c>
      <c r="AZ3206">
        <v>893.69100000000003</v>
      </c>
      <c r="BA3206">
        <v>917.89200000000005</v>
      </c>
      <c r="BB3206">
        <v>943.10699999999997</v>
      </c>
      <c r="BC3206">
        <v>0</v>
      </c>
    </row>
    <row r="3207" spans="1:55" x14ac:dyDescent="0.25">
      <c r="A3207">
        <v>263</v>
      </c>
      <c r="B3207" t="s">
        <v>963</v>
      </c>
      <c r="C3207" t="s">
        <v>265</v>
      </c>
      <c r="D3207" t="s">
        <v>964</v>
      </c>
      <c r="E3207" t="s">
        <v>260</v>
      </c>
      <c r="F3207" t="s">
        <v>266</v>
      </c>
      <c r="G3207" t="s">
        <v>246</v>
      </c>
      <c r="H3207" t="s">
        <v>220</v>
      </c>
      <c r="I3207" t="s">
        <v>262</v>
      </c>
      <c r="J3207" s="52">
        <v>1080.29</v>
      </c>
      <c r="K3207" s="52">
        <v>1173.77</v>
      </c>
      <c r="L3207" s="52">
        <v>1190.08</v>
      </c>
      <c r="M3207" s="52">
        <v>1196.6300000000001</v>
      </c>
      <c r="N3207" s="52">
        <v>1220.32</v>
      </c>
      <c r="O3207" s="52">
        <v>1245.97</v>
      </c>
      <c r="P3207" s="52">
        <v>1251.92</v>
      </c>
      <c r="Q3207" s="52">
        <v>1254.68</v>
      </c>
      <c r="R3207" s="52">
        <v>1290.8599999999999</v>
      </c>
      <c r="S3207" s="52">
        <v>1299.82</v>
      </c>
      <c r="T3207" s="52">
        <v>1315.48</v>
      </c>
      <c r="U3207" s="52">
        <v>1352.07</v>
      </c>
      <c r="V3207" s="52">
        <v>1325.8</v>
      </c>
      <c r="W3207" s="52">
        <v>1264.3599999999999</v>
      </c>
      <c r="X3207" s="52">
        <v>1117.3499999999999</v>
      </c>
      <c r="Y3207" s="52">
        <v>1230.07</v>
      </c>
      <c r="Z3207" s="52">
        <v>1280.58</v>
      </c>
      <c r="AA3207" s="52">
        <v>1313.81</v>
      </c>
      <c r="AB3207" s="52">
        <v>1333.59</v>
      </c>
      <c r="AC3207" s="52">
        <v>1365.37</v>
      </c>
      <c r="AD3207" s="52">
        <v>1384.15</v>
      </c>
      <c r="AE3207" s="52">
        <v>1376.55</v>
      </c>
      <c r="AF3207" s="52">
        <v>1372.4</v>
      </c>
      <c r="AG3207" s="52">
        <v>1380.77</v>
      </c>
      <c r="AH3207" s="52">
        <v>1346.69</v>
      </c>
      <c r="AI3207" s="52">
        <v>1391.72</v>
      </c>
      <c r="AJ3207" s="52">
        <v>1443.34</v>
      </c>
      <c r="AK3207" s="52">
        <v>1507.95</v>
      </c>
      <c r="AL3207" s="52">
        <v>1526.61</v>
      </c>
      <c r="AM3207" s="52">
        <v>1561.86</v>
      </c>
      <c r="AN3207" s="52">
        <v>1471.24</v>
      </c>
      <c r="AO3207" s="52">
        <v>1562.29</v>
      </c>
      <c r="AP3207" s="52">
        <v>1615.26</v>
      </c>
      <c r="AQ3207" s="52">
        <v>1689.98</v>
      </c>
      <c r="AR3207" s="52">
        <v>1746.62</v>
      </c>
      <c r="AS3207" s="52">
        <v>1763.5</v>
      </c>
      <c r="AT3207" s="52">
        <v>1785.83</v>
      </c>
      <c r="AU3207" s="52">
        <v>1818.5</v>
      </c>
      <c r="AV3207" s="52">
        <v>1864.35</v>
      </c>
      <c r="AW3207" s="52">
        <v>1903.08</v>
      </c>
      <c r="AX3207" s="52">
        <v>1948.82</v>
      </c>
      <c r="AY3207" s="52">
        <v>1996.77</v>
      </c>
      <c r="AZ3207" s="52">
        <v>2046.12</v>
      </c>
      <c r="BA3207" s="52">
        <v>2099.29</v>
      </c>
      <c r="BB3207" s="52">
        <v>2154.85</v>
      </c>
      <c r="BC3207">
        <v>0</v>
      </c>
    </row>
    <row r="3208" spans="1:55" x14ac:dyDescent="0.25">
      <c r="A3208">
        <v>263</v>
      </c>
      <c r="B3208" t="s">
        <v>963</v>
      </c>
      <c r="C3208" t="s">
        <v>267</v>
      </c>
      <c r="D3208" t="s">
        <v>964</v>
      </c>
      <c r="E3208" t="s">
        <v>268</v>
      </c>
      <c r="F3208" t="s">
        <v>269</v>
      </c>
      <c r="G3208" t="s">
        <v>270</v>
      </c>
    </row>
    <row r="3209" spans="1:55" x14ac:dyDescent="0.25">
      <c r="A3209">
        <v>263</v>
      </c>
      <c r="B3209" t="s">
        <v>963</v>
      </c>
      <c r="C3209" t="s">
        <v>271</v>
      </c>
      <c r="D3209" t="s">
        <v>964</v>
      </c>
      <c r="E3209" t="s">
        <v>272</v>
      </c>
      <c r="F3209" t="s">
        <v>273</v>
      </c>
      <c r="G3209" t="s">
        <v>274</v>
      </c>
      <c r="I3209" t="s">
        <v>243</v>
      </c>
      <c r="J3209">
        <v>4.8000000000000001E-2</v>
      </c>
      <c r="K3209">
        <v>4.8000000000000001E-2</v>
      </c>
      <c r="L3209">
        <v>4.7E-2</v>
      </c>
      <c r="M3209">
        <v>4.4999999999999998E-2</v>
      </c>
      <c r="N3209">
        <v>4.2999999999999997E-2</v>
      </c>
      <c r="O3209">
        <v>4.2000000000000003E-2</v>
      </c>
      <c r="P3209">
        <v>0.04</v>
      </c>
      <c r="Q3209">
        <v>3.9E-2</v>
      </c>
      <c r="R3209">
        <v>3.6999999999999998E-2</v>
      </c>
      <c r="S3209">
        <v>3.5999999999999997E-2</v>
      </c>
      <c r="T3209">
        <v>3.4000000000000002E-2</v>
      </c>
      <c r="U3209">
        <v>3.4000000000000002E-2</v>
      </c>
      <c r="V3209">
        <v>0.03</v>
      </c>
      <c r="W3209">
        <v>2.8000000000000001E-2</v>
      </c>
      <c r="X3209">
        <v>2.4E-2</v>
      </c>
      <c r="Y3209">
        <v>2.5000000000000001E-2</v>
      </c>
      <c r="Z3209">
        <v>2.5000000000000001E-2</v>
      </c>
      <c r="AA3209">
        <v>2.5000000000000001E-2</v>
      </c>
      <c r="AB3209">
        <v>2.5000000000000001E-2</v>
      </c>
      <c r="AC3209">
        <v>2.5000000000000001E-2</v>
      </c>
      <c r="AD3209">
        <v>2.4E-2</v>
      </c>
      <c r="AE3209">
        <v>2.3E-2</v>
      </c>
      <c r="AF3209">
        <v>2.1999999999999999E-2</v>
      </c>
      <c r="AG3209">
        <v>2.1000000000000001E-2</v>
      </c>
      <c r="AH3209">
        <v>0.02</v>
      </c>
      <c r="AI3209">
        <v>1.9E-2</v>
      </c>
      <c r="AJ3209">
        <v>1.7999999999999999E-2</v>
      </c>
      <c r="AK3209">
        <v>1.7999999999999999E-2</v>
      </c>
      <c r="AL3209">
        <v>1.7999999999999999E-2</v>
      </c>
      <c r="AM3209">
        <v>1.7999999999999999E-2</v>
      </c>
      <c r="AN3209">
        <v>1.6E-2</v>
      </c>
      <c r="AO3209">
        <v>1.7000000000000001E-2</v>
      </c>
      <c r="AP3209">
        <v>1.7000000000000001E-2</v>
      </c>
      <c r="AQ3209">
        <v>1.7000000000000001E-2</v>
      </c>
      <c r="AR3209">
        <v>1.7000000000000001E-2</v>
      </c>
      <c r="AS3209">
        <v>1.6E-2</v>
      </c>
      <c r="AT3209">
        <v>1.6E-2</v>
      </c>
      <c r="AU3209">
        <v>1.6E-2</v>
      </c>
      <c r="AV3209">
        <v>1.4999999999999999E-2</v>
      </c>
      <c r="AW3209">
        <v>1.4999999999999999E-2</v>
      </c>
      <c r="AX3209">
        <v>1.4999999999999999E-2</v>
      </c>
      <c r="AY3209">
        <v>1.4E-2</v>
      </c>
      <c r="AZ3209">
        <v>1.4E-2</v>
      </c>
      <c r="BA3209">
        <v>1.4E-2</v>
      </c>
      <c r="BB3209">
        <v>1.4E-2</v>
      </c>
      <c r="BC3209">
        <v>2018</v>
      </c>
    </row>
    <row r="3210" spans="1:55" x14ac:dyDescent="0.25">
      <c r="A3210">
        <v>263</v>
      </c>
      <c r="B3210" t="s">
        <v>963</v>
      </c>
      <c r="C3210" t="s">
        <v>275</v>
      </c>
      <c r="D3210" t="s">
        <v>964</v>
      </c>
      <c r="E3210" t="s">
        <v>276</v>
      </c>
      <c r="F3210" t="s">
        <v>277</v>
      </c>
      <c r="G3210" t="s">
        <v>278</v>
      </c>
      <c r="I3210" t="s">
        <v>243</v>
      </c>
      <c r="J3210">
        <v>1.2050000000000001</v>
      </c>
      <c r="K3210">
        <v>1.1990000000000001</v>
      </c>
      <c r="L3210">
        <v>1.2090000000000001</v>
      </c>
      <c r="M3210">
        <v>1.2669999999999999</v>
      </c>
      <c r="N3210">
        <v>1.353</v>
      </c>
      <c r="O3210">
        <v>1.4450000000000001</v>
      </c>
      <c r="P3210">
        <v>1.57</v>
      </c>
      <c r="Q3210">
        <v>0.75800000000000001</v>
      </c>
      <c r="R3210">
        <v>0.47899999999999998</v>
      </c>
      <c r="S3210">
        <v>0.43099999999999999</v>
      </c>
      <c r="T3210">
        <v>0.53100000000000003</v>
      </c>
      <c r="U3210">
        <v>0.54700000000000004</v>
      </c>
      <c r="V3210">
        <v>0.53400000000000003</v>
      </c>
      <c r="W3210">
        <v>0.82899999999999996</v>
      </c>
      <c r="X3210">
        <v>3.052</v>
      </c>
      <c r="Y3210">
        <v>4.234</v>
      </c>
      <c r="Z3210">
        <v>4.5730000000000004</v>
      </c>
      <c r="AA3210">
        <v>5.0670000000000002</v>
      </c>
      <c r="AB3210">
        <v>5.72</v>
      </c>
      <c r="AC3210">
        <v>6.0350000000000001</v>
      </c>
      <c r="AD3210">
        <v>6.556</v>
      </c>
      <c r="AE3210">
        <v>7.1619999999999999</v>
      </c>
      <c r="AF3210">
        <v>7.7549999999999999</v>
      </c>
      <c r="AG3210">
        <v>9.6620000000000008</v>
      </c>
      <c r="AH3210">
        <v>11.432</v>
      </c>
      <c r="AI3210">
        <v>13.035</v>
      </c>
      <c r="AJ3210">
        <v>14.516</v>
      </c>
      <c r="AK3210">
        <v>15.273</v>
      </c>
      <c r="AL3210">
        <v>16.914000000000001</v>
      </c>
      <c r="AM3210">
        <v>17.407</v>
      </c>
      <c r="AN3210">
        <v>18.145</v>
      </c>
      <c r="AO3210">
        <v>19.108000000000001</v>
      </c>
      <c r="AP3210">
        <v>19.739999999999998</v>
      </c>
      <c r="AQ3210">
        <v>20.678000000000001</v>
      </c>
      <c r="AR3210">
        <v>21.209</v>
      </c>
      <c r="AS3210">
        <v>22.428000000000001</v>
      </c>
      <c r="AT3210">
        <v>24.84</v>
      </c>
      <c r="AU3210">
        <v>27.632999999999999</v>
      </c>
      <c r="AV3210">
        <v>30.484999999999999</v>
      </c>
      <c r="AW3210">
        <v>34.427999999999997</v>
      </c>
      <c r="AX3210">
        <v>38.091999999999999</v>
      </c>
      <c r="AY3210">
        <v>41.88</v>
      </c>
      <c r="AZ3210">
        <v>45.728000000000002</v>
      </c>
      <c r="BA3210">
        <v>49.603999999999999</v>
      </c>
      <c r="BB3210">
        <v>53.555999999999997</v>
      </c>
      <c r="BC3210">
        <v>2018</v>
      </c>
    </row>
    <row r="3211" spans="1:55" x14ac:dyDescent="0.25">
      <c r="A3211">
        <v>263</v>
      </c>
      <c r="B3211" t="s">
        <v>963</v>
      </c>
      <c r="C3211" t="s">
        <v>279</v>
      </c>
      <c r="D3211" t="s">
        <v>964</v>
      </c>
      <c r="E3211" t="s">
        <v>280</v>
      </c>
      <c r="F3211" t="s">
        <v>281</v>
      </c>
      <c r="G3211" t="s">
        <v>282</v>
      </c>
      <c r="I3211" t="s">
        <v>965</v>
      </c>
      <c r="J3211" t="s">
        <v>232</v>
      </c>
      <c r="K3211" t="s">
        <v>232</v>
      </c>
      <c r="L3211" t="s">
        <v>232</v>
      </c>
      <c r="M3211" t="s">
        <v>232</v>
      </c>
      <c r="N3211" t="s">
        <v>232</v>
      </c>
      <c r="O3211" t="s">
        <v>232</v>
      </c>
      <c r="P3211" t="s">
        <v>232</v>
      </c>
      <c r="Q3211" t="s">
        <v>232</v>
      </c>
      <c r="R3211" t="s">
        <v>232</v>
      </c>
      <c r="S3211" t="s">
        <v>232</v>
      </c>
      <c r="T3211" t="s">
        <v>232</v>
      </c>
      <c r="U3211" t="s">
        <v>232</v>
      </c>
      <c r="V3211" t="s">
        <v>232</v>
      </c>
      <c r="W3211" t="s">
        <v>232</v>
      </c>
      <c r="X3211" t="s">
        <v>232</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29.431000000000001</v>
      </c>
      <c r="AX3211">
        <v>29.398</v>
      </c>
      <c r="AY3211">
        <v>29.18</v>
      </c>
      <c r="AZ3211">
        <v>28.888999999999999</v>
      </c>
      <c r="BA3211">
        <v>28.463999999999999</v>
      </c>
      <c r="BB3211">
        <v>28.106000000000002</v>
      </c>
      <c r="BC3211">
        <v>2018</v>
      </c>
    </row>
    <row r="3212" spans="1:55" x14ac:dyDescent="0.25">
      <c r="A3212">
        <v>263</v>
      </c>
      <c r="B3212" t="s">
        <v>963</v>
      </c>
      <c r="C3212" t="s">
        <v>283</v>
      </c>
      <c r="D3212" t="s">
        <v>964</v>
      </c>
      <c r="E3212" t="s">
        <v>284</v>
      </c>
      <c r="F3212" t="s">
        <v>285</v>
      </c>
      <c r="G3212" t="s">
        <v>282</v>
      </c>
      <c r="I3212" t="s">
        <v>965</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26.422999999999998</v>
      </c>
      <c r="AC3212">
        <v>26.646999999999998</v>
      </c>
      <c r="AD3212">
        <v>26.329000000000001</v>
      </c>
      <c r="AE3212">
        <v>23.809000000000001</v>
      </c>
      <c r="AF3212">
        <v>24.207000000000001</v>
      </c>
      <c r="AG3212">
        <v>29.192</v>
      </c>
      <c r="AH3212">
        <v>25.754000000000001</v>
      </c>
      <c r="AI3212">
        <v>28.126000000000001</v>
      </c>
      <c r="AJ3212">
        <v>27.901</v>
      </c>
      <c r="AK3212">
        <v>29.03</v>
      </c>
      <c r="AL3212">
        <v>25.716999999999999</v>
      </c>
      <c r="AM3212">
        <v>25.637</v>
      </c>
      <c r="AN3212">
        <v>23.869</v>
      </c>
      <c r="AO3212">
        <v>23.513999999999999</v>
      </c>
      <c r="AP3212">
        <v>23.85</v>
      </c>
      <c r="AQ3212">
        <v>23.388000000000002</v>
      </c>
      <c r="AR3212">
        <v>22.431000000000001</v>
      </c>
      <c r="AS3212">
        <v>29.34</v>
      </c>
      <c r="AT3212">
        <v>29.475999999999999</v>
      </c>
      <c r="AU3212">
        <v>25.312999999999999</v>
      </c>
      <c r="AV3212">
        <v>24.917000000000002</v>
      </c>
      <c r="AW3212">
        <v>25.513999999999999</v>
      </c>
      <c r="AX3212">
        <v>27.234000000000002</v>
      </c>
      <c r="AY3212">
        <v>27.077000000000002</v>
      </c>
      <c r="AZ3212">
        <v>26.852</v>
      </c>
      <c r="BA3212">
        <v>26.074999999999999</v>
      </c>
      <c r="BB3212">
        <v>25.763000000000002</v>
      </c>
      <c r="BC3212">
        <v>2018</v>
      </c>
    </row>
    <row r="3213" spans="1:55" x14ac:dyDescent="0.25">
      <c r="A3213">
        <v>263</v>
      </c>
      <c r="B3213" t="s">
        <v>963</v>
      </c>
      <c r="C3213" t="s">
        <v>286</v>
      </c>
      <c r="D3213" t="s">
        <v>964</v>
      </c>
      <c r="E3213" t="s">
        <v>287</v>
      </c>
      <c r="F3213" t="s">
        <v>288</v>
      </c>
      <c r="G3213" t="s">
        <v>250</v>
      </c>
      <c r="I3213" t="s">
        <v>966</v>
      </c>
      <c r="J3213">
        <v>4</v>
      </c>
      <c r="K3213">
        <v>4.4340000000000002</v>
      </c>
      <c r="L3213">
        <v>4.7610000000000001</v>
      </c>
      <c r="M3213">
        <v>5.2480000000000002</v>
      </c>
      <c r="N3213">
        <v>5.5839999999999996</v>
      </c>
      <c r="O3213">
        <v>6.1790000000000003</v>
      </c>
      <c r="P3213">
        <v>6.3819999999999997</v>
      </c>
      <c r="Q3213">
        <v>5.6509999999999998</v>
      </c>
      <c r="R3213">
        <v>5.883</v>
      </c>
      <c r="S3213">
        <v>6.29</v>
      </c>
      <c r="T3213">
        <v>7.6289999999999996</v>
      </c>
      <c r="U3213">
        <v>8.8049999999999997</v>
      </c>
      <c r="V3213">
        <v>10.509</v>
      </c>
      <c r="W3213">
        <v>12.88</v>
      </c>
      <c r="X3213">
        <v>18.361000000000001</v>
      </c>
      <c r="Y3213">
        <v>23.905999999999999</v>
      </c>
      <c r="Z3213">
        <v>28.827999999999999</v>
      </c>
      <c r="AA3213">
        <v>33.491</v>
      </c>
      <c r="AB3213">
        <v>37.752000000000002</v>
      </c>
      <c r="AC3213">
        <v>40.819000000000003</v>
      </c>
      <c r="AD3213">
        <v>45.497</v>
      </c>
      <c r="AE3213">
        <v>53</v>
      </c>
      <c r="AF3213">
        <v>57.953000000000003</v>
      </c>
      <c r="AG3213">
        <v>73.445999999999998</v>
      </c>
      <c r="AH3213">
        <v>94.244</v>
      </c>
      <c r="AI3213">
        <v>110.041</v>
      </c>
      <c r="AJ3213">
        <v>125.678</v>
      </c>
      <c r="AK3213">
        <v>136.93700000000001</v>
      </c>
      <c r="AL3213">
        <v>156.62899999999999</v>
      </c>
      <c r="AM3213">
        <v>162</v>
      </c>
      <c r="AN3213">
        <v>168.7</v>
      </c>
      <c r="AO3213">
        <v>181.15799999999999</v>
      </c>
      <c r="AP3213">
        <v>193.44200000000001</v>
      </c>
      <c r="AQ3213">
        <v>206.55</v>
      </c>
      <c r="AR3213">
        <v>214.696</v>
      </c>
      <c r="AS3213">
        <v>230.85</v>
      </c>
      <c r="AT3213">
        <v>261.733</v>
      </c>
      <c r="AU3213">
        <v>300.30799999999999</v>
      </c>
      <c r="AV3213">
        <v>340.78300000000002</v>
      </c>
      <c r="AW3213">
        <v>391.71</v>
      </c>
      <c r="AX3213">
        <v>442.447</v>
      </c>
      <c r="AY3213">
        <v>496.55200000000002</v>
      </c>
      <c r="AZ3213">
        <v>553.399</v>
      </c>
      <c r="BA3213">
        <v>612.74900000000002</v>
      </c>
      <c r="BB3213">
        <v>675.40099999999995</v>
      </c>
      <c r="BC3213">
        <v>2018</v>
      </c>
    </row>
    <row r="3214" spans="1:55" x14ac:dyDescent="0.25">
      <c r="A3214">
        <v>263</v>
      </c>
      <c r="B3214" t="s">
        <v>963</v>
      </c>
      <c r="C3214" t="s">
        <v>290</v>
      </c>
      <c r="D3214" t="s">
        <v>964</v>
      </c>
      <c r="E3214" t="s">
        <v>287</v>
      </c>
      <c r="F3214" t="s">
        <v>291</v>
      </c>
      <c r="G3214" t="s">
        <v>235</v>
      </c>
      <c r="I3214" t="s">
        <v>292</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16.177</v>
      </c>
      <c r="AB3214">
        <v>12.722</v>
      </c>
      <c r="AC3214">
        <v>8.1259999999999994</v>
      </c>
      <c r="AD3214">
        <v>11.459</v>
      </c>
      <c r="AE3214">
        <v>16.492000000000001</v>
      </c>
      <c r="AF3214">
        <v>9.3450000000000006</v>
      </c>
      <c r="AG3214">
        <v>26.734000000000002</v>
      </c>
      <c r="AH3214">
        <v>28.315999999999999</v>
      </c>
      <c r="AI3214">
        <v>16.762</v>
      </c>
      <c r="AJ3214">
        <v>14.21</v>
      </c>
      <c r="AK3214">
        <v>8.9580000000000002</v>
      </c>
      <c r="AL3214">
        <v>14.381</v>
      </c>
      <c r="AM3214">
        <v>3.4289999999999998</v>
      </c>
      <c r="AN3214">
        <v>4.1360000000000001</v>
      </c>
      <c r="AO3214">
        <v>7.3849999999999998</v>
      </c>
      <c r="AP3214">
        <v>6.78</v>
      </c>
      <c r="AQ3214">
        <v>6.7759999999999998</v>
      </c>
      <c r="AR3214">
        <v>3.944</v>
      </c>
      <c r="AS3214">
        <v>7.524</v>
      </c>
      <c r="AT3214">
        <v>13.378</v>
      </c>
      <c r="AU3214">
        <v>14.738</v>
      </c>
      <c r="AV3214">
        <v>13.478</v>
      </c>
      <c r="AW3214">
        <v>14.944000000000001</v>
      </c>
      <c r="AX3214">
        <v>12.952999999999999</v>
      </c>
      <c r="AY3214">
        <v>12.228999999999999</v>
      </c>
      <c r="AZ3214">
        <v>11.448</v>
      </c>
      <c r="BA3214">
        <v>10.725</v>
      </c>
      <c r="BB3214">
        <v>10.225</v>
      </c>
      <c r="BC3214">
        <v>2018</v>
      </c>
    </row>
    <row r="3215" spans="1:55" x14ac:dyDescent="0.25">
      <c r="A3215">
        <v>263</v>
      </c>
      <c r="B3215" t="s">
        <v>963</v>
      </c>
      <c r="C3215" t="s">
        <v>293</v>
      </c>
      <c r="D3215" t="s">
        <v>964</v>
      </c>
      <c r="E3215" t="s">
        <v>294</v>
      </c>
      <c r="F3215" t="s">
        <v>295</v>
      </c>
      <c r="G3215" t="s">
        <v>250</v>
      </c>
      <c r="I3215" t="s">
        <v>966</v>
      </c>
      <c r="J3215" t="s">
        <v>232</v>
      </c>
      <c r="K3215">
        <v>5.0049999999999999</v>
      </c>
      <c r="L3215">
        <v>5.2480000000000002</v>
      </c>
      <c r="M3215">
        <v>5.8380000000000001</v>
      </c>
      <c r="N3215">
        <v>6.1550000000000002</v>
      </c>
      <c r="O3215">
        <v>7.2270000000000003</v>
      </c>
      <c r="P3215">
        <v>6.407</v>
      </c>
      <c r="Q3215">
        <v>6.1420000000000003</v>
      </c>
      <c r="R3215">
        <v>6.6710000000000003</v>
      </c>
      <c r="S3215">
        <v>7.3959999999999999</v>
      </c>
      <c r="T3215">
        <v>9.3279999999999994</v>
      </c>
      <c r="U3215">
        <v>10.611000000000001</v>
      </c>
      <c r="V3215">
        <v>12.222</v>
      </c>
      <c r="W3215">
        <v>15.606</v>
      </c>
      <c r="X3215">
        <v>22.155999999999999</v>
      </c>
      <c r="Y3215">
        <v>26.189</v>
      </c>
      <c r="Z3215">
        <v>30.645</v>
      </c>
      <c r="AA3215">
        <v>35.838999999999999</v>
      </c>
      <c r="AB3215">
        <v>38.802999999999997</v>
      </c>
      <c r="AC3215">
        <v>42.652000000000001</v>
      </c>
      <c r="AD3215">
        <v>49.185000000000002</v>
      </c>
      <c r="AE3215">
        <v>54.84</v>
      </c>
      <c r="AF3215">
        <v>61.076999999999998</v>
      </c>
      <c r="AG3215">
        <v>84.152000000000001</v>
      </c>
      <c r="AH3215">
        <v>102.4</v>
      </c>
      <c r="AI3215">
        <v>117.658</v>
      </c>
      <c r="AJ3215">
        <v>132.167</v>
      </c>
      <c r="AK3215">
        <v>142.59899999999999</v>
      </c>
      <c r="AL3215">
        <v>170.9</v>
      </c>
      <c r="AM3215">
        <v>162.9</v>
      </c>
      <c r="AN3215">
        <v>170.5</v>
      </c>
      <c r="AO3215">
        <v>188.2</v>
      </c>
      <c r="AP3215">
        <v>200.5</v>
      </c>
      <c r="AQ3215">
        <v>209.6</v>
      </c>
      <c r="AR3215">
        <v>220.8</v>
      </c>
      <c r="AS3215">
        <v>245.7</v>
      </c>
      <c r="AT3215">
        <v>276.39999999999998</v>
      </c>
      <c r="AU3215">
        <v>318.89999999999998</v>
      </c>
      <c r="AV3215">
        <v>365.5</v>
      </c>
      <c r="AW3215">
        <v>414.84300000000002</v>
      </c>
      <c r="AX3215">
        <v>466.73899999999998</v>
      </c>
      <c r="AY3215">
        <v>522.74800000000005</v>
      </c>
      <c r="AZ3215">
        <v>580.25</v>
      </c>
      <c r="BA3215">
        <v>641.17700000000002</v>
      </c>
      <c r="BB3215">
        <v>705.29399999999998</v>
      </c>
      <c r="BC3215">
        <v>2018</v>
      </c>
    </row>
    <row r="3216" spans="1:55" x14ac:dyDescent="0.25">
      <c r="A3216">
        <v>263</v>
      </c>
      <c r="B3216" t="s">
        <v>963</v>
      </c>
      <c r="C3216" t="s">
        <v>296</v>
      </c>
      <c r="D3216" t="s">
        <v>964</v>
      </c>
      <c r="E3216" t="s">
        <v>294</v>
      </c>
      <c r="F3216" t="s">
        <v>297</v>
      </c>
      <c r="G3216" t="s">
        <v>235</v>
      </c>
      <c r="I3216" t="s">
        <v>298</v>
      </c>
      <c r="J3216" t="s">
        <v>232</v>
      </c>
      <c r="K3216" t="s">
        <v>232</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14.901</v>
      </c>
      <c r="AJ3216">
        <v>12.331</v>
      </c>
      <c r="AK3216">
        <v>7.8929999999999998</v>
      </c>
      <c r="AL3216">
        <v>19.847000000000001</v>
      </c>
      <c r="AM3216">
        <v>-4.681</v>
      </c>
      <c r="AN3216">
        <v>4.665</v>
      </c>
      <c r="AO3216">
        <v>10.381</v>
      </c>
      <c r="AP3216">
        <v>6.5359999999999996</v>
      </c>
      <c r="AQ3216">
        <v>4.5389999999999997</v>
      </c>
      <c r="AR3216">
        <v>5.3440000000000003</v>
      </c>
      <c r="AS3216">
        <v>11.276999999999999</v>
      </c>
      <c r="AT3216">
        <v>12.494999999999999</v>
      </c>
      <c r="AU3216">
        <v>15.375999999999999</v>
      </c>
      <c r="AV3216">
        <v>14.613</v>
      </c>
      <c r="AW3216">
        <v>13.5</v>
      </c>
      <c r="AX3216">
        <v>12.51</v>
      </c>
      <c r="AY3216">
        <v>12</v>
      </c>
      <c r="AZ3216">
        <v>11</v>
      </c>
      <c r="BA3216">
        <v>10.5</v>
      </c>
      <c r="BB3216">
        <v>10</v>
      </c>
      <c r="BC3216">
        <v>2018</v>
      </c>
    </row>
    <row r="3217" spans="1:55" x14ac:dyDescent="0.25">
      <c r="A3217">
        <v>263</v>
      </c>
      <c r="B3217" t="s">
        <v>963</v>
      </c>
      <c r="C3217" t="s">
        <v>299</v>
      </c>
      <c r="D3217" t="s">
        <v>964</v>
      </c>
      <c r="E3217" t="s">
        <v>300</v>
      </c>
      <c r="G3217" t="s">
        <v>274</v>
      </c>
    </row>
    <row r="3218" spans="1:55" x14ac:dyDescent="0.25">
      <c r="A3218">
        <v>263</v>
      </c>
      <c r="B3218" t="s">
        <v>963</v>
      </c>
      <c r="C3218" t="s">
        <v>301</v>
      </c>
      <c r="D3218" t="s">
        <v>964</v>
      </c>
      <c r="E3218" t="s">
        <v>302</v>
      </c>
      <c r="F3218" t="s">
        <v>303</v>
      </c>
      <c r="G3218" t="s">
        <v>235</v>
      </c>
      <c r="I3218" t="s">
        <v>967</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-1.3260000000000001</v>
      </c>
      <c r="AA3218">
        <v>11.257999999999999</v>
      </c>
      <c r="AB3218">
        <v>29.148</v>
      </c>
      <c r="AC3218">
        <v>19.155000000000001</v>
      </c>
      <c r="AD3218">
        <v>-2.577</v>
      </c>
      <c r="AE3218">
        <v>0.70299999999999996</v>
      </c>
      <c r="AF3218">
        <v>-5.4020000000000001</v>
      </c>
      <c r="AG3218">
        <v>6.3559999999999999</v>
      </c>
      <c r="AH3218">
        <v>-2.4129999999999998</v>
      </c>
      <c r="AI3218">
        <v>7.7039999999999997</v>
      </c>
      <c r="AJ3218">
        <v>7.2270000000000003</v>
      </c>
      <c r="AK3218">
        <v>3.6840000000000002</v>
      </c>
      <c r="AL3218">
        <v>3.89</v>
      </c>
      <c r="AM3218">
        <v>12.314</v>
      </c>
      <c r="AN3218">
        <v>37.557000000000002</v>
      </c>
      <c r="AO3218">
        <v>-9.5449999999999999</v>
      </c>
      <c r="AP3218">
        <v>-5.0679999999999996</v>
      </c>
      <c r="AQ3218">
        <v>7.867</v>
      </c>
      <c r="AR3218">
        <v>8.9960000000000004</v>
      </c>
      <c r="AS3218">
        <v>11.661</v>
      </c>
      <c r="AT3218">
        <v>-0.86099999999999999</v>
      </c>
      <c r="AU3218">
        <v>7.7069999999999999</v>
      </c>
      <c r="AV3218">
        <v>3.6040000000000001</v>
      </c>
      <c r="AW3218">
        <v>3.1709999999999998</v>
      </c>
      <c r="AX3218">
        <v>-3.524</v>
      </c>
      <c r="AY3218">
        <v>2.992</v>
      </c>
      <c r="AZ3218">
        <v>2.52</v>
      </c>
      <c r="BA3218">
        <v>3.0419999999999998</v>
      </c>
      <c r="BB3218">
        <v>0.61699999999999999</v>
      </c>
      <c r="BC3218">
        <v>2018</v>
      </c>
    </row>
    <row r="3219" spans="1:55" x14ac:dyDescent="0.25">
      <c r="A3219">
        <v>263</v>
      </c>
      <c r="B3219" t="s">
        <v>963</v>
      </c>
      <c r="C3219" t="s">
        <v>305</v>
      </c>
      <c r="D3219" t="s">
        <v>964</v>
      </c>
      <c r="E3219" t="s">
        <v>306</v>
      </c>
      <c r="F3219" t="s">
        <v>307</v>
      </c>
      <c r="G3219" t="s">
        <v>235</v>
      </c>
      <c r="I3219" t="s">
        <v>967</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-7.1790000000000003</v>
      </c>
      <c r="AA3219">
        <v>15.023999999999999</v>
      </c>
      <c r="AB3219">
        <v>29.99</v>
      </c>
      <c r="AC3219">
        <v>20.050999999999998</v>
      </c>
      <c r="AD3219">
        <v>-3.6219999999999999</v>
      </c>
      <c r="AE3219">
        <v>1.875</v>
      </c>
      <c r="AF3219">
        <v>-7.5250000000000004</v>
      </c>
      <c r="AG3219">
        <v>5.6150000000000002</v>
      </c>
      <c r="AH3219">
        <v>-3.0019999999999998</v>
      </c>
      <c r="AI3219">
        <v>-2.7229999999999999</v>
      </c>
      <c r="AJ3219">
        <v>9.9269999999999996</v>
      </c>
      <c r="AK3219">
        <v>2.2330000000000001</v>
      </c>
      <c r="AL3219">
        <v>7.3579999999999997</v>
      </c>
      <c r="AM3219">
        <v>10.199</v>
      </c>
      <c r="AN3219">
        <v>33.270000000000003</v>
      </c>
      <c r="AO3219">
        <v>-3.6709999999999998</v>
      </c>
      <c r="AP3219">
        <v>-6.806</v>
      </c>
      <c r="AQ3219">
        <v>10.509</v>
      </c>
      <c r="AR3219">
        <v>11.835000000000001</v>
      </c>
      <c r="AS3219">
        <v>11.157999999999999</v>
      </c>
      <c r="AT3219">
        <v>-2.0870000000000002</v>
      </c>
      <c r="AU3219">
        <v>10.371</v>
      </c>
      <c r="AV3219">
        <v>6.1150000000000002</v>
      </c>
      <c r="AW3219">
        <v>3.0510000000000002</v>
      </c>
      <c r="AX3219">
        <v>-4.4939999999999998</v>
      </c>
      <c r="AY3219">
        <v>3.161</v>
      </c>
      <c r="AZ3219">
        <v>2.52</v>
      </c>
      <c r="BA3219">
        <v>3.0419999999999998</v>
      </c>
      <c r="BB3219">
        <v>0.61699999999999999</v>
      </c>
      <c r="BC3219">
        <v>2018</v>
      </c>
    </row>
    <row r="3220" spans="1:55" x14ac:dyDescent="0.25">
      <c r="A3220">
        <v>263</v>
      </c>
      <c r="B3220" t="s">
        <v>963</v>
      </c>
      <c r="C3220" t="s">
        <v>308</v>
      </c>
      <c r="D3220" t="s">
        <v>964</v>
      </c>
      <c r="E3220" t="s">
        <v>309</v>
      </c>
      <c r="F3220" t="s">
        <v>310</v>
      </c>
      <c r="G3220" t="s">
        <v>235</v>
      </c>
      <c r="I3220" t="s">
        <v>967</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43.14</v>
      </c>
      <c r="AA3220">
        <v>19.530999999999999</v>
      </c>
      <c r="AB3220">
        <v>31.916</v>
      </c>
      <c r="AC3220">
        <v>11.888</v>
      </c>
      <c r="AD3220">
        <v>-4.2949999999999999</v>
      </c>
      <c r="AE3220">
        <v>-9.1319999999999997</v>
      </c>
      <c r="AF3220">
        <v>0.16900000000000001</v>
      </c>
      <c r="AG3220">
        <v>4.0540000000000003</v>
      </c>
      <c r="AH3220">
        <v>2.3140000000000001</v>
      </c>
      <c r="AI3220">
        <v>13.693</v>
      </c>
      <c r="AJ3220">
        <v>12.843999999999999</v>
      </c>
      <c r="AK3220">
        <v>8.4269999999999996</v>
      </c>
      <c r="AL3220">
        <v>11.175000000000001</v>
      </c>
      <c r="AM3220">
        <v>14.208</v>
      </c>
      <c r="AN3220">
        <v>-3.9809999999999999</v>
      </c>
      <c r="AO3220">
        <v>24.024000000000001</v>
      </c>
      <c r="AP3220">
        <v>-1.5840000000000001</v>
      </c>
      <c r="AQ3220">
        <v>21.986999999999998</v>
      </c>
      <c r="AR3220">
        <v>6.4770000000000003</v>
      </c>
      <c r="AS3220">
        <v>7.4720000000000004</v>
      </c>
      <c r="AT3220">
        <v>-3.2519999999999998</v>
      </c>
      <c r="AU3220">
        <v>-0.03</v>
      </c>
      <c r="AV3220">
        <v>-1.19</v>
      </c>
      <c r="AW3220">
        <v>2.4489999999999998</v>
      </c>
      <c r="AX3220">
        <v>3.7210000000000001</v>
      </c>
      <c r="AY3220">
        <v>3.33</v>
      </c>
      <c r="AZ3220">
        <v>3.06</v>
      </c>
      <c r="BA3220">
        <v>3.2090000000000001</v>
      </c>
      <c r="BB3220">
        <v>2.2109999999999999</v>
      </c>
      <c r="BC3220">
        <v>2018</v>
      </c>
    </row>
    <row r="3221" spans="1:55" x14ac:dyDescent="0.25">
      <c r="A3221">
        <v>263</v>
      </c>
      <c r="B3221" t="s">
        <v>963</v>
      </c>
      <c r="C3221" t="s">
        <v>311</v>
      </c>
      <c r="D3221" t="s">
        <v>964</v>
      </c>
      <c r="E3221" t="s">
        <v>312</v>
      </c>
      <c r="F3221" t="s">
        <v>313</v>
      </c>
      <c r="G3221" t="s">
        <v>235</v>
      </c>
      <c r="I3221" t="s">
        <v>967</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9.6809999999999992</v>
      </c>
      <c r="AA3221">
        <v>25.533000000000001</v>
      </c>
      <c r="AB3221">
        <v>52.026000000000003</v>
      </c>
      <c r="AC3221">
        <v>15.125</v>
      </c>
      <c r="AD3221">
        <v>-1.994</v>
      </c>
      <c r="AE3221">
        <v>-4.7649999999999997</v>
      </c>
      <c r="AF3221">
        <v>-9.0310000000000006</v>
      </c>
      <c r="AG3221">
        <v>17.803999999999998</v>
      </c>
      <c r="AH3221">
        <v>6.8959999999999999</v>
      </c>
      <c r="AI3221">
        <v>16.524999999999999</v>
      </c>
      <c r="AJ3221">
        <v>5.3079999999999998</v>
      </c>
      <c r="AK3221">
        <v>2.5539999999999998</v>
      </c>
      <c r="AL3221">
        <v>-11.343999999999999</v>
      </c>
      <c r="AM3221">
        <v>13.872999999999999</v>
      </c>
      <c r="AN3221">
        <v>-0.122</v>
      </c>
      <c r="AO3221">
        <v>31.021000000000001</v>
      </c>
      <c r="AP3221">
        <v>-1.643</v>
      </c>
      <c r="AQ3221">
        <v>21.71</v>
      </c>
      <c r="AR3221">
        <v>5.56</v>
      </c>
      <c r="AS3221">
        <v>8.8040000000000003</v>
      </c>
      <c r="AT3221">
        <v>2.5630000000000002</v>
      </c>
      <c r="AU3221">
        <v>-0.97899999999999998</v>
      </c>
      <c r="AV3221">
        <v>1.508</v>
      </c>
      <c r="AW3221">
        <v>2.6960000000000002</v>
      </c>
      <c r="AX3221">
        <v>3.774</v>
      </c>
      <c r="AY3221">
        <v>3.6549999999999998</v>
      </c>
      <c r="AZ3221">
        <v>3.4470000000000001</v>
      </c>
      <c r="BA3221">
        <v>3.3420000000000001</v>
      </c>
      <c r="BB3221">
        <v>1.9890000000000001</v>
      </c>
      <c r="BC3221">
        <v>2018</v>
      </c>
    </row>
    <row r="3222" spans="1:55" x14ac:dyDescent="0.25">
      <c r="A3222">
        <v>263</v>
      </c>
      <c r="B3222" t="s">
        <v>963</v>
      </c>
      <c r="C3222" t="s">
        <v>314</v>
      </c>
      <c r="D3222" t="s">
        <v>964</v>
      </c>
      <c r="E3222" t="s">
        <v>315</v>
      </c>
      <c r="F3222" t="s">
        <v>316</v>
      </c>
      <c r="G3222" t="s">
        <v>317</v>
      </c>
    </row>
    <row r="3223" spans="1:55" x14ac:dyDescent="0.25">
      <c r="A3223">
        <v>263</v>
      </c>
      <c r="B3223" t="s">
        <v>963</v>
      </c>
      <c r="C3223" t="s">
        <v>318</v>
      </c>
      <c r="D3223" t="s">
        <v>964</v>
      </c>
      <c r="E3223" t="s">
        <v>319</v>
      </c>
      <c r="F3223" t="s">
        <v>320</v>
      </c>
      <c r="G3223" t="s">
        <v>321</v>
      </c>
      <c r="H3223" t="s">
        <v>322</v>
      </c>
    </row>
    <row r="3224" spans="1:55" x14ac:dyDescent="0.25">
      <c r="A3224">
        <v>263</v>
      </c>
      <c r="B3224" t="s">
        <v>963</v>
      </c>
      <c r="C3224" t="s">
        <v>323</v>
      </c>
      <c r="D3224" t="s">
        <v>964</v>
      </c>
      <c r="E3224" t="s">
        <v>324</v>
      </c>
      <c r="F3224" t="s">
        <v>325</v>
      </c>
      <c r="G3224" t="s">
        <v>321</v>
      </c>
      <c r="H3224" t="s">
        <v>322</v>
      </c>
      <c r="I3224" t="s">
        <v>968</v>
      </c>
      <c r="J3224">
        <v>5.9349999999999996</v>
      </c>
      <c r="K3224">
        <v>6.0419999999999998</v>
      </c>
      <c r="L3224">
        <v>6.15</v>
      </c>
      <c r="M3224">
        <v>6.2610000000000001</v>
      </c>
      <c r="N3224">
        <v>6.3739999999999997</v>
      </c>
      <c r="O3224">
        <v>6.4889999999999999</v>
      </c>
      <c r="P3224">
        <v>6.6059999999999999</v>
      </c>
      <c r="Q3224">
        <v>6.7249999999999996</v>
      </c>
      <c r="R3224">
        <v>6.8049999999999997</v>
      </c>
      <c r="S3224">
        <v>6.9429999999999996</v>
      </c>
      <c r="T3224">
        <v>7.0860000000000003</v>
      </c>
      <c r="U3224">
        <v>7.218</v>
      </c>
      <c r="V3224">
        <v>7.359</v>
      </c>
      <c r="W3224">
        <v>7.5110000000000001</v>
      </c>
      <c r="X3224">
        <v>7.673</v>
      </c>
      <c r="Y3224">
        <v>7.82</v>
      </c>
      <c r="Z3224">
        <v>7.9660000000000002</v>
      </c>
      <c r="AA3224">
        <v>8.1120000000000001</v>
      </c>
      <c r="AB3224">
        <v>8.2579999999999991</v>
      </c>
      <c r="AC3224">
        <v>8.4039999999999999</v>
      </c>
      <c r="AD3224">
        <v>8.5489999999999995</v>
      </c>
      <c r="AE3224">
        <v>8.6929999999999996</v>
      </c>
      <c r="AF3224">
        <v>8.8350000000000009</v>
      </c>
      <c r="AG3224">
        <v>8.9770000000000003</v>
      </c>
      <c r="AH3224">
        <v>9.1189999999999998</v>
      </c>
      <c r="AI3224">
        <v>9.2629999999999999</v>
      </c>
      <c r="AJ3224">
        <v>9.4090000000000007</v>
      </c>
      <c r="AK3224">
        <v>9.5570000000000004</v>
      </c>
      <c r="AL3224">
        <v>9.7050000000000001</v>
      </c>
      <c r="AM3224">
        <v>9.8529999999999998</v>
      </c>
      <c r="AN3224">
        <v>10</v>
      </c>
      <c r="AO3224">
        <v>10.145</v>
      </c>
      <c r="AP3224">
        <v>10.289</v>
      </c>
      <c r="AQ3224">
        <v>10.430999999999999</v>
      </c>
      <c r="AR3224">
        <v>10.571999999999999</v>
      </c>
      <c r="AS3224">
        <v>10.711</v>
      </c>
      <c r="AT3224">
        <v>10.848000000000001</v>
      </c>
      <c r="AU3224">
        <v>10.983000000000001</v>
      </c>
      <c r="AV3224">
        <v>11.117000000000001</v>
      </c>
      <c r="AW3224">
        <v>11.247999999999999</v>
      </c>
      <c r="AX3224">
        <v>11.378</v>
      </c>
      <c r="AY3224">
        <v>11.507</v>
      </c>
      <c r="AZ3224">
        <v>11.634</v>
      </c>
      <c r="BA3224">
        <v>11.76</v>
      </c>
      <c r="BB3224">
        <v>11.882999999999999</v>
      </c>
      <c r="BC3224">
        <v>0</v>
      </c>
    </row>
    <row r="3225" spans="1:55" x14ac:dyDescent="0.25">
      <c r="A3225">
        <v>263</v>
      </c>
      <c r="B3225" t="s">
        <v>963</v>
      </c>
      <c r="C3225" t="s">
        <v>327</v>
      </c>
      <c r="D3225" t="s">
        <v>964</v>
      </c>
      <c r="E3225" t="s">
        <v>328</v>
      </c>
      <c r="F3225" t="s">
        <v>329</v>
      </c>
      <c r="G3225" t="s">
        <v>229</v>
      </c>
      <c r="H3225" t="s">
        <v>230</v>
      </c>
      <c r="I3225" t="s">
        <v>969</v>
      </c>
      <c r="J3225" t="s">
        <v>232</v>
      </c>
      <c r="K3225" t="s">
        <v>232</v>
      </c>
      <c r="L3225" t="s">
        <v>232</v>
      </c>
      <c r="M3225" t="s">
        <v>232</v>
      </c>
      <c r="N3225" t="s">
        <v>232</v>
      </c>
      <c r="O3225" t="s">
        <v>232</v>
      </c>
      <c r="P3225" t="s">
        <v>232</v>
      </c>
      <c r="Q3225" t="s">
        <v>232</v>
      </c>
      <c r="R3225" t="s">
        <v>232</v>
      </c>
      <c r="S3225" t="s">
        <v>232</v>
      </c>
      <c r="T3225" t="s">
        <v>232</v>
      </c>
      <c r="U3225" t="s">
        <v>232</v>
      </c>
      <c r="V3225" t="s">
        <v>232</v>
      </c>
      <c r="W3225" t="s">
        <v>232</v>
      </c>
      <c r="X3225" t="s">
        <v>232</v>
      </c>
      <c r="Y3225" t="s">
        <v>232</v>
      </c>
      <c r="Z3225" t="s">
        <v>232</v>
      </c>
      <c r="AA3225">
        <v>5.4249999999999998</v>
      </c>
      <c r="AB3225">
        <v>6.0890000000000004</v>
      </c>
      <c r="AC3225">
        <v>6.4139999999999997</v>
      </c>
      <c r="AD3225">
        <v>6.5419999999999998</v>
      </c>
      <c r="AE3225">
        <v>6.8780000000000001</v>
      </c>
      <c r="AF3225">
        <v>7.944</v>
      </c>
      <c r="AG3225">
        <v>10.914999999999999</v>
      </c>
      <c r="AH3225">
        <v>14.454000000000001</v>
      </c>
      <c r="AI3225">
        <v>22.181000000000001</v>
      </c>
      <c r="AJ3225">
        <v>27.295000000000002</v>
      </c>
      <c r="AK3225">
        <v>34.173000000000002</v>
      </c>
      <c r="AL3225">
        <v>37.756</v>
      </c>
      <c r="AM3225">
        <v>45.082999999999998</v>
      </c>
      <c r="AN3225">
        <v>53.250999999999998</v>
      </c>
      <c r="AO3225">
        <v>66.566999999999993</v>
      </c>
      <c r="AP3225">
        <v>78.224999999999994</v>
      </c>
      <c r="AQ3225">
        <v>76.373999999999995</v>
      </c>
      <c r="AR3225">
        <v>74.168999999999997</v>
      </c>
      <c r="AS3225">
        <v>81.605999999999995</v>
      </c>
      <c r="AT3225">
        <v>89.525999999999996</v>
      </c>
      <c r="AU3225">
        <v>97.430999999999997</v>
      </c>
      <c r="AV3225">
        <v>108.88800000000001</v>
      </c>
      <c r="AW3225">
        <v>123.824</v>
      </c>
      <c r="AX3225">
        <v>141.96799999999999</v>
      </c>
      <c r="AY3225">
        <v>160.13499999999999</v>
      </c>
      <c r="AZ3225">
        <v>176.49199999999999</v>
      </c>
      <c r="BA3225">
        <v>193.72</v>
      </c>
      <c r="BB3225">
        <v>211.92599999999999</v>
      </c>
      <c r="BC3225">
        <v>2018</v>
      </c>
    </row>
    <row r="3226" spans="1:55" x14ac:dyDescent="0.25">
      <c r="A3226">
        <v>263</v>
      </c>
      <c r="B3226" t="s">
        <v>963</v>
      </c>
      <c r="C3226" t="s">
        <v>331</v>
      </c>
      <c r="D3226" t="s">
        <v>964</v>
      </c>
      <c r="E3226" t="s">
        <v>328</v>
      </c>
      <c r="F3226" t="s">
        <v>329</v>
      </c>
      <c r="G3226" t="s">
        <v>282</v>
      </c>
      <c r="I3226" t="s">
        <v>332</v>
      </c>
      <c r="J3226" t="s">
        <v>232</v>
      </c>
      <c r="K3226" t="s">
        <v>232</v>
      </c>
      <c r="L3226" t="s">
        <v>232</v>
      </c>
      <c r="M3226" t="s">
        <v>232</v>
      </c>
      <c r="N3226" t="s">
        <v>232</v>
      </c>
      <c r="O3226" t="s">
        <v>232</v>
      </c>
      <c r="P3226" t="s">
        <v>232</v>
      </c>
      <c r="Q3226" t="s">
        <v>232</v>
      </c>
      <c r="R3226" t="s">
        <v>232</v>
      </c>
      <c r="S3226" t="s">
        <v>232</v>
      </c>
      <c r="T3226" t="s">
        <v>232</v>
      </c>
      <c r="U3226" t="s">
        <v>232</v>
      </c>
      <c r="V3226" t="s">
        <v>232</v>
      </c>
      <c r="W3226" t="s">
        <v>232</v>
      </c>
      <c r="X3226" t="s">
        <v>232</v>
      </c>
      <c r="Y3226" t="s">
        <v>232</v>
      </c>
      <c r="Z3226" t="s">
        <v>232</v>
      </c>
      <c r="AA3226">
        <v>10.044</v>
      </c>
      <c r="AB3226">
        <v>9.6660000000000004</v>
      </c>
      <c r="AC3226">
        <v>9.2620000000000005</v>
      </c>
      <c r="AD3226">
        <v>8.4320000000000004</v>
      </c>
      <c r="AE3226">
        <v>8.0259999999999998</v>
      </c>
      <c r="AF3226">
        <v>8.4489999999999998</v>
      </c>
      <c r="AG3226">
        <v>9.1140000000000008</v>
      </c>
      <c r="AH3226">
        <v>10.295999999999999</v>
      </c>
      <c r="AI3226">
        <v>13.2</v>
      </c>
      <c r="AJ3226">
        <v>13.845000000000001</v>
      </c>
      <c r="AK3226">
        <v>15.526</v>
      </c>
      <c r="AL3226">
        <v>15.067</v>
      </c>
      <c r="AM3226">
        <v>16.829999999999998</v>
      </c>
      <c r="AN3226">
        <v>19.948</v>
      </c>
      <c r="AO3226">
        <v>21.98</v>
      </c>
      <c r="AP3226">
        <v>23.844999999999999</v>
      </c>
      <c r="AQ3226">
        <v>20.952000000000002</v>
      </c>
      <c r="AR3226">
        <v>18.937999999999999</v>
      </c>
      <c r="AS3226">
        <v>19.263000000000002</v>
      </c>
      <c r="AT3226">
        <v>18.603999999999999</v>
      </c>
      <c r="AU3226">
        <v>17.652999999999999</v>
      </c>
      <c r="AV3226">
        <v>17.234000000000002</v>
      </c>
      <c r="AW3226">
        <v>16.802</v>
      </c>
      <c r="AX3226">
        <v>16.808</v>
      </c>
      <c r="AY3226">
        <v>16.640999999999998</v>
      </c>
      <c r="AZ3226">
        <v>16.213999999999999</v>
      </c>
      <c r="BA3226">
        <v>15.819000000000001</v>
      </c>
      <c r="BB3226">
        <v>15.454000000000001</v>
      </c>
      <c r="BC3226">
        <v>2018</v>
      </c>
    </row>
    <row r="3227" spans="1:55" x14ac:dyDescent="0.25">
      <c r="A3227">
        <v>263</v>
      </c>
      <c r="B3227" t="s">
        <v>963</v>
      </c>
      <c r="C3227" t="s">
        <v>333</v>
      </c>
      <c r="D3227" t="s">
        <v>964</v>
      </c>
      <c r="E3227" t="s">
        <v>334</v>
      </c>
      <c r="F3227" t="s">
        <v>335</v>
      </c>
      <c r="G3227" t="s">
        <v>229</v>
      </c>
      <c r="H3227" t="s">
        <v>230</v>
      </c>
      <c r="I3227" t="s">
        <v>969</v>
      </c>
      <c r="J3227" t="s">
        <v>232</v>
      </c>
      <c r="K3227" t="s">
        <v>232</v>
      </c>
      <c r="L3227" t="s">
        <v>232</v>
      </c>
      <c r="M3227" t="s">
        <v>232</v>
      </c>
      <c r="N3227" t="s">
        <v>232</v>
      </c>
      <c r="O3227" t="s">
        <v>232</v>
      </c>
      <c r="P3227" t="s">
        <v>232</v>
      </c>
      <c r="Q3227" t="s">
        <v>232</v>
      </c>
      <c r="R3227" t="s">
        <v>232</v>
      </c>
      <c r="S3227" t="s">
        <v>232</v>
      </c>
      <c r="T3227" t="s">
        <v>232</v>
      </c>
      <c r="U3227" t="s">
        <v>232</v>
      </c>
      <c r="V3227" t="s">
        <v>232</v>
      </c>
      <c r="W3227" t="s">
        <v>232</v>
      </c>
      <c r="X3227" t="s">
        <v>232</v>
      </c>
      <c r="Y3227" t="s">
        <v>232</v>
      </c>
      <c r="Z3227" t="s">
        <v>232</v>
      </c>
      <c r="AA3227">
        <v>5.093</v>
      </c>
      <c r="AB3227">
        <v>5.8760000000000003</v>
      </c>
      <c r="AC3227">
        <v>8.2590000000000003</v>
      </c>
      <c r="AD3227">
        <v>8.3520000000000003</v>
      </c>
      <c r="AE3227">
        <v>9.2059999999999995</v>
      </c>
      <c r="AF3227">
        <v>10.898</v>
      </c>
      <c r="AG3227">
        <v>15.305999999999999</v>
      </c>
      <c r="AH3227">
        <v>17.765999999999998</v>
      </c>
      <c r="AI3227">
        <v>24.594000000000001</v>
      </c>
      <c r="AJ3227">
        <v>30.100999999999999</v>
      </c>
      <c r="AK3227">
        <v>39.774999999999999</v>
      </c>
      <c r="AL3227">
        <v>45.197000000000003</v>
      </c>
      <c r="AM3227">
        <v>54.494999999999997</v>
      </c>
      <c r="AN3227">
        <v>60.558</v>
      </c>
      <c r="AO3227">
        <v>74.177999999999997</v>
      </c>
      <c r="AP3227">
        <v>93.831000000000003</v>
      </c>
      <c r="AQ3227">
        <v>102.499</v>
      </c>
      <c r="AR3227">
        <v>99.116</v>
      </c>
      <c r="AS3227">
        <v>92.566999999999993</v>
      </c>
      <c r="AT3227">
        <v>89.8</v>
      </c>
      <c r="AU3227">
        <v>100.364</v>
      </c>
      <c r="AV3227">
        <v>123.551</v>
      </c>
      <c r="AW3227">
        <v>141.709</v>
      </c>
      <c r="AX3227">
        <v>157.04499999999999</v>
      </c>
      <c r="AY3227">
        <v>176.80799999999999</v>
      </c>
      <c r="AZ3227">
        <v>194.708</v>
      </c>
      <c r="BA3227">
        <v>214.983</v>
      </c>
      <c r="BB3227">
        <v>234.642</v>
      </c>
      <c r="BC3227">
        <v>2018</v>
      </c>
    </row>
    <row r="3228" spans="1:55" x14ac:dyDescent="0.25">
      <c r="A3228">
        <v>263</v>
      </c>
      <c r="B3228" t="s">
        <v>963</v>
      </c>
      <c r="C3228" t="s">
        <v>336</v>
      </c>
      <c r="D3228" t="s">
        <v>964</v>
      </c>
      <c r="E3228" t="s">
        <v>334</v>
      </c>
      <c r="F3228" t="s">
        <v>335</v>
      </c>
      <c r="G3228" t="s">
        <v>282</v>
      </c>
      <c r="I3228" t="s">
        <v>337</v>
      </c>
      <c r="J3228" t="s">
        <v>232</v>
      </c>
      <c r="K3228" t="s">
        <v>232</v>
      </c>
      <c r="L3228" t="s">
        <v>232</v>
      </c>
      <c r="M3228" t="s">
        <v>232</v>
      </c>
      <c r="N3228" t="s">
        <v>232</v>
      </c>
      <c r="O3228" t="s">
        <v>232</v>
      </c>
      <c r="P3228" t="s">
        <v>232</v>
      </c>
      <c r="Q3228" t="s">
        <v>232</v>
      </c>
      <c r="R3228" t="s">
        <v>232</v>
      </c>
      <c r="S3228" t="s">
        <v>232</v>
      </c>
      <c r="T3228" t="s">
        <v>232</v>
      </c>
      <c r="U3228" t="s">
        <v>232</v>
      </c>
      <c r="V3228" t="s">
        <v>232</v>
      </c>
      <c r="W3228" t="s">
        <v>232</v>
      </c>
      <c r="X3228" t="s">
        <v>232</v>
      </c>
      <c r="Y3228" t="s">
        <v>232</v>
      </c>
      <c r="Z3228" t="s">
        <v>232</v>
      </c>
      <c r="AA3228">
        <v>9.43</v>
      </c>
      <c r="AB3228">
        <v>9.3279999999999994</v>
      </c>
      <c r="AC3228">
        <v>11.926</v>
      </c>
      <c r="AD3228">
        <v>10.766</v>
      </c>
      <c r="AE3228">
        <v>10.742000000000001</v>
      </c>
      <c r="AF3228">
        <v>11.59</v>
      </c>
      <c r="AG3228">
        <v>12.78</v>
      </c>
      <c r="AH3228">
        <v>12.654999999999999</v>
      </c>
      <c r="AI3228">
        <v>14.635999999999999</v>
      </c>
      <c r="AJ3228">
        <v>15.269</v>
      </c>
      <c r="AK3228">
        <v>18.07</v>
      </c>
      <c r="AL3228">
        <v>18.036000000000001</v>
      </c>
      <c r="AM3228">
        <v>20.343</v>
      </c>
      <c r="AN3228">
        <v>22.684999999999999</v>
      </c>
      <c r="AO3228">
        <v>24.492999999999999</v>
      </c>
      <c r="AP3228">
        <v>28.602</v>
      </c>
      <c r="AQ3228">
        <v>28.119</v>
      </c>
      <c r="AR3228">
        <v>25.308</v>
      </c>
      <c r="AS3228">
        <v>21.85</v>
      </c>
      <c r="AT3228">
        <v>18.661000000000001</v>
      </c>
      <c r="AU3228">
        <v>18.184999999999999</v>
      </c>
      <c r="AV3228">
        <v>19.553999999999998</v>
      </c>
      <c r="AW3228">
        <v>19.228999999999999</v>
      </c>
      <c r="AX3228">
        <v>18.593</v>
      </c>
      <c r="AY3228">
        <v>18.373999999999999</v>
      </c>
      <c r="AZ3228">
        <v>17.887</v>
      </c>
      <c r="BA3228">
        <v>17.555</v>
      </c>
      <c r="BB3228">
        <v>17.11</v>
      </c>
      <c r="BC3228">
        <v>2018</v>
      </c>
    </row>
    <row r="3229" spans="1:55" x14ac:dyDescent="0.25">
      <c r="A3229">
        <v>263</v>
      </c>
      <c r="B3229" t="s">
        <v>963</v>
      </c>
      <c r="C3229" t="s">
        <v>338</v>
      </c>
      <c r="D3229" t="s">
        <v>964</v>
      </c>
      <c r="E3229" t="s">
        <v>339</v>
      </c>
      <c r="F3229" t="s">
        <v>340</v>
      </c>
      <c r="G3229" t="s">
        <v>229</v>
      </c>
      <c r="H3229" t="s">
        <v>230</v>
      </c>
      <c r="I3229" t="s">
        <v>969</v>
      </c>
      <c r="J3229" t="s">
        <v>232</v>
      </c>
      <c r="K3229" t="s">
        <v>232</v>
      </c>
      <c r="L3229" t="s">
        <v>232</v>
      </c>
      <c r="M3229" t="s">
        <v>232</v>
      </c>
      <c r="N3229" t="s">
        <v>232</v>
      </c>
      <c r="O3229" t="s">
        <v>232</v>
      </c>
      <c r="P3229" t="s">
        <v>232</v>
      </c>
      <c r="Q3229" t="s">
        <v>232</v>
      </c>
      <c r="R3229" t="s">
        <v>232</v>
      </c>
      <c r="S3229" t="s">
        <v>232</v>
      </c>
      <c r="T3229" t="s">
        <v>232</v>
      </c>
      <c r="U3229" t="s">
        <v>232</v>
      </c>
      <c r="V3229" t="s">
        <v>232</v>
      </c>
      <c r="W3229" t="s">
        <v>232</v>
      </c>
      <c r="X3229" t="s">
        <v>232</v>
      </c>
      <c r="Y3229" t="s">
        <v>232</v>
      </c>
      <c r="Z3229" t="s">
        <v>232</v>
      </c>
      <c r="AA3229">
        <v>0.33200000000000002</v>
      </c>
      <c r="AB3229">
        <v>0.21299999999999999</v>
      </c>
      <c r="AC3229">
        <v>-1.845</v>
      </c>
      <c r="AD3229">
        <v>-1.81</v>
      </c>
      <c r="AE3229">
        <v>-2.3279999999999998</v>
      </c>
      <c r="AF3229">
        <v>-2.9540000000000002</v>
      </c>
      <c r="AG3229">
        <v>-4.391</v>
      </c>
      <c r="AH3229">
        <v>-3.3119999999999998</v>
      </c>
      <c r="AI3229">
        <v>-2.4129999999999998</v>
      </c>
      <c r="AJ3229">
        <v>-2.806</v>
      </c>
      <c r="AK3229">
        <v>-5.601</v>
      </c>
      <c r="AL3229">
        <v>-7.44</v>
      </c>
      <c r="AM3229">
        <v>-9.4120000000000008</v>
      </c>
      <c r="AN3229">
        <v>-7.306</v>
      </c>
      <c r="AO3229">
        <v>-7.6109999999999998</v>
      </c>
      <c r="AP3229">
        <v>-15.606</v>
      </c>
      <c r="AQ3229">
        <v>-26.125</v>
      </c>
      <c r="AR3229">
        <v>-24.946999999999999</v>
      </c>
      <c r="AS3229">
        <v>-10.961</v>
      </c>
      <c r="AT3229">
        <v>-0.27400000000000002</v>
      </c>
      <c r="AU3229">
        <v>-2.9329999999999998</v>
      </c>
      <c r="AV3229">
        <v>-14.663</v>
      </c>
      <c r="AW3229">
        <v>-17.885000000000002</v>
      </c>
      <c r="AX3229">
        <v>-15.076000000000001</v>
      </c>
      <c r="AY3229">
        <v>-16.672999999999998</v>
      </c>
      <c r="AZ3229">
        <v>-18.216000000000001</v>
      </c>
      <c r="BA3229">
        <v>-21.263000000000002</v>
      </c>
      <c r="BB3229">
        <v>-22.716999999999999</v>
      </c>
      <c r="BC3229">
        <v>2018</v>
      </c>
    </row>
    <row r="3230" spans="1:55" x14ac:dyDescent="0.25">
      <c r="A3230">
        <v>263</v>
      </c>
      <c r="B3230" t="s">
        <v>963</v>
      </c>
      <c r="C3230" t="s">
        <v>341</v>
      </c>
      <c r="D3230" t="s">
        <v>964</v>
      </c>
      <c r="E3230" t="s">
        <v>339</v>
      </c>
      <c r="F3230" t="s">
        <v>340</v>
      </c>
      <c r="G3230" t="s">
        <v>282</v>
      </c>
      <c r="I3230" t="s">
        <v>342</v>
      </c>
      <c r="J3230" t="s">
        <v>232</v>
      </c>
      <c r="K3230" t="s">
        <v>232</v>
      </c>
      <c r="L3230" t="s">
        <v>232</v>
      </c>
      <c r="M3230" t="s">
        <v>232</v>
      </c>
      <c r="N3230" t="s">
        <v>232</v>
      </c>
      <c r="O3230" t="s">
        <v>232</v>
      </c>
      <c r="P3230" t="s">
        <v>232</v>
      </c>
      <c r="Q3230" t="s">
        <v>232</v>
      </c>
      <c r="R3230" t="s">
        <v>232</v>
      </c>
      <c r="S3230" t="s">
        <v>232</v>
      </c>
      <c r="T3230" t="s">
        <v>232</v>
      </c>
      <c r="U3230" t="s">
        <v>232</v>
      </c>
      <c r="V3230" t="s">
        <v>232</v>
      </c>
      <c r="W3230" t="s">
        <v>232</v>
      </c>
      <c r="X3230" t="s">
        <v>232</v>
      </c>
      <c r="Y3230" t="s">
        <v>232</v>
      </c>
      <c r="Z3230" t="s">
        <v>232</v>
      </c>
      <c r="AA3230">
        <v>0.61399999999999999</v>
      </c>
      <c r="AB3230">
        <v>0.33900000000000002</v>
      </c>
      <c r="AC3230">
        <v>-2.6640000000000001</v>
      </c>
      <c r="AD3230">
        <v>-2.3330000000000002</v>
      </c>
      <c r="AE3230">
        <v>-2.7160000000000002</v>
      </c>
      <c r="AF3230">
        <v>-3.1419999999999999</v>
      </c>
      <c r="AG3230">
        <v>-3.6659999999999999</v>
      </c>
      <c r="AH3230">
        <v>-2.359</v>
      </c>
      <c r="AI3230">
        <v>-1.4359999999999999</v>
      </c>
      <c r="AJ3230">
        <v>-1.423</v>
      </c>
      <c r="AK3230">
        <v>-2.5449999999999999</v>
      </c>
      <c r="AL3230">
        <v>-2.9689999999999999</v>
      </c>
      <c r="AM3230">
        <v>-3.5139999999999998</v>
      </c>
      <c r="AN3230">
        <v>-2.7370000000000001</v>
      </c>
      <c r="AO3230">
        <v>-2.5129999999999999</v>
      </c>
      <c r="AP3230">
        <v>-4.7569999999999997</v>
      </c>
      <c r="AQ3230">
        <v>-7.1669999999999998</v>
      </c>
      <c r="AR3230">
        <v>-6.37</v>
      </c>
      <c r="AS3230">
        <v>-2.5870000000000002</v>
      </c>
      <c r="AT3230">
        <v>-5.7000000000000002E-2</v>
      </c>
      <c r="AU3230">
        <v>-0.53100000000000003</v>
      </c>
      <c r="AV3230">
        <v>-2.3210000000000002</v>
      </c>
      <c r="AW3230">
        <v>-2.427</v>
      </c>
      <c r="AX3230">
        <v>-1.7849999999999999</v>
      </c>
      <c r="AY3230">
        <v>-1.7330000000000001</v>
      </c>
      <c r="AZ3230">
        <v>-1.673</v>
      </c>
      <c r="BA3230">
        <v>-1.736</v>
      </c>
      <c r="BB3230">
        <v>-1.657</v>
      </c>
      <c r="BC3230">
        <v>2018</v>
      </c>
    </row>
    <row r="3231" spans="1:55" x14ac:dyDescent="0.25">
      <c r="A3231">
        <v>263</v>
      </c>
      <c r="B3231" t="s">
        <v>963</v>
      </c>
      <c r="C3231" t="s">
        <v>343</v>
      </c>
      <c r="D3231" t="s">
        <v>964</v>
      </c>
      <c r="E3231" t="s">
        <v>344</v>
      </c>
      <c r="F3231" t="s">
        <v>345</v>
      </c>
      <c r="G3231" t="s">
        <v>229</v>
      </c>
      <c r="H3231" t="s">
        <v>230</v>
      </c>
    </row>
    <row r="3232" spans="1:55" x14ac:dyDescent="0.25">
      <c r="A3232">
        <v>263</v>
      </c>
      <c r="B3232" t="s">
        <v>963</v>
      </c>
      <c r="C3232" t="s">
        <v>346</v>
      </c>
      <c r="D3232" t="s">
        <v>964</v>
      </c>
      <c r="E3232" t="s">
        <v>344</v>
      </c>
      <c r="F3232" t="s">
        <v>345</v>
      </c>
      <c r="G3232" t="s">
        <v>270</v>
      </c>
    </row>
    <row r="3233" spans="1:55" x14ac:dyDescent="0.25">
      <c r="A3233">
        <v>263</v>
      </c>
      <c r="B3233" t="s">
        <v>963</v>
      </c>
      <c r="C3233" t="s">
        <v>347</v>
      </c>
      <c r="D3233" t="s">
        <v>964</v>
      </c>
      <c r="E3233" t="s">
        <v>348</v>
      </c>
      <c r="F3233" t="s">
        <v>349</v>
      </c>
      <c r="G3233" t="s">
        <v>229</v>
      </c>
      <c r="H3233" t="s">
        <v>230</v>
      </c>
      <c r="I3233" t="s">
        <v>969</v>
      </c>
      <c r="J3233" t="s">
        <v>232</v>
      </c>
      <c r="K3233" t="s">
        <v>232</v>
      </c>
      <c r="L3233" t="s">
        <v>232</v>
      </c>
      <c r="M3233" t="s">
        <v>232</v>
      </c>
      <c r="N3233" t="s">
        <v>232</v>
      </c>
      <c r="O3233" t="s">
        <v>232</v>
      </c>
      <c r="P3233" t="s">
        <v>232</v>
      </c>
      <c r="Q3233" t="s">
        <v>232</v>
      </c>
      <c r="R3233" t="s">
        <v>232</v>
      </c>
      <c r="S3233" t="s">
        <v>232</v>
      </c>
      <c r="T3233" t="s">
        <v>232</v>
      </c>
      <c r="U3233" t="s">
        <v>232</v>
      </c>
      <c r="V3233" t="s">
        <v>232</v>
      </c>
      <c r="W3233" t="s">
        <v>232</v>
      </c>
      <c r="X3233" t="s">
        <v>232</v>
      </c>
      <c r="Y3233" t="s">
        <v>232</v>
      </c>
      <c r="Z3233" t="s">
        <v>232</v>
      </c>
      <c r="AA3233">
        <v>0.71399999999999997</v>
      </c>
      <c r="AB3233">
        <v>0.63900000000000001</v>
      </c>
      <c r="AC3233">
        <v>-1.268</v>
      </c>
      <c r="AD3233">
        <v>-1.288</v>
      </c>
      <c r="AE3233">
        <v>-1.81</v>
      </c>
      <c r="AF3233">
        <v>-2.5110000000000001</v>
      </c>
      <c r="AG3233">
        <v>-3.3380000000000001</v>
      </c>
      <c r="AH3233">
        <v>-2.2200000000000002</v>
      </c>
      <c r="AI3233">
        <v>-0.63</v>
      </c>
      <c r="AJ3233">
        <v>-1.3240000000000001</v>
      </c>
      <c r="AK3233">
        <v>-4.0209999999999999</v>
      </c>
      <c r="AL3233">
        <v>-5.6740000000000004</v>
      </c>
      <c r="AM3233">
        <v>-7.8120000000000003</v>
      </c>
      <c r="AN3233">
        <v>-5.7690000000000001</v>
      </c>
      <c r="AO3233">
        <v>-6.3620000000000001</v>
      </c>
      <c r="AP3233">
        <v>-14.311999999999999</v>
      </c>
      <c r="AQ3233">
        <v>-24.247</v>
      </c>
      <c r="AR3233">
        <v>-23.103000000000002</v>
      </c>
      <c r="AS3233">
        <v>-9.6229999999999993</v>
      </c>
      <c r="AT3233">
        <v>1.258</v>
      </c>
      <c r="AU3233">
        <v>-0.997</v>
      </c>
      <c r="AV3233">
        <v>-12.787000000000001</v>
      </c>
      <c r="AW3233">
        <v>-15.516999999999999</v>
      </c>
      <c r="AX3233">
        <v>-12.202999999999999</v>
      </c>
      <c r="AY3233">
        <v>-13.3</v>
      </c>
      <c r="AZ3233">
        <v>-14.247999999999999</v>
      </c>
      <c r="BA3233">
        <v>-16.626000000000001</v>
      </c>
      <c r="BB3233">
        <v>-17.344000000000001</v>
      </c>
      <c r="BC3233">
        <v>2018</v>
      </c>
    </row>
    <row r="3234" spans="1:55" x14ac:dyDescent="0.25">
      <c r="A3234">
        <v>263</v>
      </c>
      <c r="B3234" t="s">
        <v>963</v>
      </c>
      <c r="C3234" t="s">
        <v>350</v>
      </c>
      <c r="D3234" t="s">
        <v>964</v>
      </c>
      <c r="E3234" t="s">
        <v>348</v>
      </c>
      <c r="F3234" t="s">
        <v>349</v>
      </c>
      <c r="G3234" t="s">
        <v>282</v>
      </c>
      <c r="I3234" t="s">
        <v>351</v>
      </c>
      <c r="J3234" t="s">
        <v>232</v>
      </c>
      <c r="K3234" t="s">
        <v>232</v>
      </c>
      <c r="L3234" t="s">
        <v>232</v>
      </c>
      <c r="M3234" t="s">
        <v>232</v>
      </c>
      <c r="N3234" t="s">
        <v>232</v>
      </c>
      <c r="O3234" t="s">
        <v>232</v>
      </c>
      <c r="P3234" t="s">
        <v>232</v>
      </c>
      <c r="Q3234" t="s">
        <v>232</v>
      </c>
      <c r="R3234" t="s">
        <v>232</v>
      </c>
      <c r="S3234" t="s">
        <v>232</v>
      </c>
      <c r="T3234" t="s">
        <v>232</v>
      </c>
      <c r="U3234" t="s">
        <v>232</v>
      </c>
      <c r="V3234" t="s">
        <v>232</v>
      </c>
      <c r="W3234" t="s">
        <v>232</v>
      </c>
      <c r="X3234" t="s">
        <v>232</v>
      </c>
      <c r="Y3234" t="s">
        <v>232</v>
      </c>
      <c r="Z3234" t="s">
        <v>232</v>
      </c>
      <c r="AA3234">
        <v>1.3220000000000001</v>
      </c>
      <c r="AB3234">
        <v>1.014</v>
      </c>
      <c r="AC3234">
        <v>-1.8320000000000001</v>
      </c>
      <c r="AD3234">
        <v>-1.66</v>
      </c>
      <c r="AE3234">
        <v>-2.1120000000000001</v>
      </c>
      <c r="AF3234">
        <v>-2.6709999999999998</v>
      </c>
      <c r="AG3234">
        <v>-2.7869999999999999</v>
      </c>
      <c r="AH3234">
        <v>-1.581</v>
      </c>
      <c r="AI3234">
        <v>-0.375</v>
      </c>
      <c r="AJ3234">
        <v>-0.67200000000000004</v>
      </c>
      <c r="AK3234">
        <v>-1.827</v>
      </c>
      <c r="AL3234">
        <v>-2.2639999999999998</v>
      </c>
      <c r="AM3234">
        <v>-2.9159999999999999</v>
      </c>
      <c r="AN3234">
        <v>-2.161</v>
      </c>
      <c r="AO3234">
        <v>-2.101</v>
      </c>
      <c r="AP3234">
        <v>-4.3630000000000004</v>
      </c>
      <c r="AQ3234">
        <v>-6.6520000000000001</v>
      </c>
      <c r="AR3234">
        <v>-5.899</v>
      </c>
      <c r="AS3234">
        <v>-2.2709999999999999</v>
      </c>
      <c r="AT3234">
        <v>0.26200000000000001</v>
      </c>
      <c r="AU3234">
        <v>-0.18099999999999999</v>
      </c>
      <c r="AV3234">
        <v>-2.024</v>
      </c>
      <c r="AW3234">
        <v>-2.1059999999999999</v>
      </c>
      <c r="AX3234">
        <v>-1.4450000000000001</v>
      </c>
      <c r="AY3234">
        <v>-1.3819999999999999</v>
      </c>
      <c r="AZ3234">
        <v>-1.3089999999999999</v>
      </c>
      <c r="BA3234">
        <v>-1.3580000000000001</v>
      </c>
      <c r="BB3234">
        <v>-1.2649999999999999</v>
      </c>
      <c r="BC3234">
        <v>2018</v>
      </c>
    </row>
    <row r="3235" spans="1:55" x14ac:dyDescent="0.25">
      <c r="A3235">
        <v>263</v>
      </c>
      <c r="B3235" t="s">
        <v>963</v>
      </c>
      <c r="C3235" t="s">
        <v>352</v>
      </c>
      <c r="D3235" t="s">
        <v>964</v>
      </c>
      <c r="E3235" t="s">
        <v>353</v>
      </c>
      <c r="F3235" t="s">
        <v>354</v>
      </c>
      <c r="G3235" t="s">
        <v>229</v>
      </c>
      <c r="H3235" t="s">
        <v>230</v>
      </c>
    </row>
    <row r="3236" spans="1:55" x14ac:dyDescent="0.25">
      <c r="A3236">
        <v>263</v>
      </c>
      <c r="B3236" t="s">
        <v>963</v>
      </c>
      <c r="C3236" t="s">
        <v>355</v>
      </c>
      <c r="D3236" t="s">
        <v>964</v>
      </c>
      <c r="E3236" t="s">
        <v>353</v>
      </c>
      <c r="F3236" t="s">
        <v>354</v>
      </c>
      <c r="G3236" t="s">
        <v>282</v>
      </c>
    </row>
    <row r="3237" spans="1:55" x14ac:dyDescent="0.25">
      <c r="A3237">
        <v>263</v>
      </c>
      <c r="B3237" t="s">
        <v>963</v>
      </c>
      <c r="C3237" t="s">
        <v>356</v>
      </c>
      <c r="D3237" t="s">
        <v>964</v>
      </c>
      <c r="E3237" t="s">
        <v>357</v>
      </c>
      <c r="F3237" t="s">
        <v>358</v>
      </c>
      <c r="G3237" t="s">
        <v>229</v>
      </c>
      <c r="H3237" t="s">
        <v>230</v>
      </c>
      <c r="I3237" t="s">
        <v>969</v>
      </c>
      <c r="J3237" t="s">
        <v>232</v>
      </c>
      <c r="K3237" t="s">
        <v>232</v>
      </c>
      <c r="L3237" t="s">
        <v>232</v>
      </c>
      <c r="M3237" t="s">
        <v>232</v>
      </c>
      <c r="N3237" t="s">
        <v>232</v>
      </c>
      <c r="O3237" t="s">
        <v>232</v>
      </c>
      <c r="P3237" t="s">
        <v>232</v>
      </c>
      <c r="Q3237" t="s">
        <v>232</v>
      </c>
      <c r="R3237" t="s">
        <v>232</v>
      </c>
      <c r="S3237" t="s">
        <v>232</v>
      </c>
      <c r="T3237" t="s">
        <v>232</v>
      </c>
      <c r="U3237" t="s">
        <v>232</v>
      </c>
      <c r="V3237" t="s">
        <v>232</v>
      </c>
      <c r="W3237" t="s">
        <v>232</v>
      </c>
      <c r="X3237" t="s">
        <v>232</v>
      </c>
      <c r="Y3237" t="s">
        <v>232</v>
      </c>
      <c r="Z3237" t="s">
        <v>232</v>
      </c>
      <c r="AA3237">
        <v>23.172000000000001</v>
      </c>
      <c r="AB3237">
        <v>25.012</v>
      </c>
      <c r="AC3237">
        <v>27.591999999999999</v>
      </c>
      <c r="AD3237">
        <v>42.86</v>
      </c>
      <c r="AE3237">
        <v>42.430999999999997</v>
      </c>
      <c r="AF3237">
        <v>51.037999999999997</v>
      </c>
      <c r="AG3237">
        <v>74.213999999999999</v>
      </c>
      <c r="AH3237">
        <v>70.049000000000007</v>
      </c>
      <c r="AI3237">
        <v>79.244</v>
      </c>
      <c r="AJ3237">
        <v>77.108000000000004</v>
      </c>
      <c r="AK3237">
        <v>75.968000000000004</v>
      </c>
      <c r="AL3237">
        <v>95.238</v>
      </c>
      <c r="AM3237">
        <v>74.412999999999997</v>
      </c>
      <c r="AN3237">
        <v>46.292000000000002</v>
      </c>
      <c r="AO3237">
        <v>35.758000000000003</v>
      </c>
      <c r="AP3237">
        <v>53.622999999999998</v>
      </c>
      <c r="AQ3237">
        <v>78.198999999999998</v>
      </c>
      <c r="AR3237">
        <v>103.10299999999999</v>
      </c>
      <c r="AS3237">
        <v>128.17500000000001</v>
      </c>
      <c r="AT3237">
        <v>161.971</v>
      </c>
      <c r="AU3237">
        <v>170.87299999999999</v>
      </c>
      <c r="AV3237">
        <v>208.631</v>
      </c>
      <c r="AW3237">
        <v>267.04399999999998</v>
      </c>
      <c r="AX3237">
        <v>310.18400000000003</v>
      </c>
      <c r="AY3237">
        <v>356.09699999999998</v>
      </c>
      <c r="AZ3237">
        <v>405.673</v>
      </c>
      <c r="BA3237">
        <v>457.43200000000002</v>
      </c>
      <c r="BB3237">
        <v>512.22900000000004</v>
      </c>
      <c r="BC3237">
        <v>2018</v>
      </c>
    </row>
    <row r="3238" spans="1:55" x14ac:dyDescent="0.25">
      <c r="A3238">
        <v>263</v>
      </c>
      <c r="B3238" t="s">
        <v>963</v>
      </c>
      <c r="C3238" t="s">
        <v>359</v>
      </c>
      <c r="D3238" t="s">
        <v>964</v>
      </c>
      <c r="E3238" t="s">
        <v>357</v>
      </c>
      <c r="F3238" t="s">
        <v>358</v>
      </c>
      <c r="G3238" t="s">
        <v>282</v>
      </c>
      <c r="I3238" t="s">
        <v>360</v>
      </c>
      <c r="J3238" t="s">
        <v>232</v>
      </c>
      <c r="K3238" t="s">
        <v>232</v>
      </c>
      <c r="L3238" t="s">
        <v>232</v>
      </c>
      <c r="M3238" t="s">
        <v>232</v>
      </c>
      <c r="N3238" t="s">
        <v>232</v>
      </c>
      <c r="O3238" t="s">
        <v>232</v>
      </c>
      <c r="P3238" t="s">
        <v>232</v>
      </c>
      <c r="Q3238" t="s">
        <v>232</v>
      </c>
      <c r="R3238" t="s">
        <v>232</v>
      </c>
      <c r="S3238" t="s">
        <v>232</v>
      </c>
      <c r="T3238" t="s">
        <v>232</v>
      </c>
      <c r="U3238" t="s">
        <v>232</v>
      </c>
      <c r="V3238" t="s">
        <v>232</v>
      </c>
      <c r="W3238" t="s">
        <v>232</v>
      </c>
      <c r="X3238" t="s">
        <v>232</v>
      </c>
      <c r="Y3238" t="s">
        <v>232</v>
      </c>
      <c r="Z3238" t="s">
        <v>232</v>
      </c>
      <c r="AA3238">
        <v>42.905999999999999</v>
      </c>
      <c r="AB3238">
        <v>39.703000000000003</v>
      </c>
      <c r="AC3238">
        <v>39.841999999999999</v>
      </c>
      <c r="AD3238">
        <v>55.246000000000002</v>
      </c>
      <c r="AE3238">
        <v>49.511000000000003</v>
      </c>
      <c r="AF3238">
        <v>54.279000000000003</v>
      </c>
      <c r="AG3238">
        <v>61.97</v>
      </c>
      <c r="AH3238">
        <v>49.896999999999998</v>
      </c>
      <c r="AI3238">
        <v>47.158999999999999</v>
      </c>
      <c r="AJ3238">
        <v>39.113999999999997</v>
      </c>
      <c r="AK3238">
        <v>34.512999999999998</v>
      </c>
      <c r="AL3238">
        <v>38.005000000000003</v>
      </c>
      <c r="AM3238">
        <v>27.777999999999999</v>
      </c>
      <c r="AN3238">
        <v>17.341000000000001</v>
      </c>
      <c r="AO3238">
        <v>11.807</v>
      </c>
      <c r="AP3238">
        <v>16.346</v>
      </c>
      <c r="AQ3238">
        <v>21.452999999999999</v>
      </c>
      <c r="AR3238">
        <v>26.326000000000001</v>
      </c>
      <c r="AS3238">
        <v>30.254999999999999</v>
      </c>
      <c r="AT3238">
        <v>33.658999999999999</v>
      </c>
      <c r="AU3238">
        <v>30.96</v>
      </c>
      <c r="AV3238">
        <v>33.020000000000003</v>
      </c>
      <c r="AW3238">
        <v>36.234999999999999</v>
      </c>
      <c r="AX3238">
        <v>36.722999999999999</v>
      </c>
      <c r="AY3238">
        <v>37.006</v>
      </c>
      <c r="AZ3238">
        <v>37.268000000000001</v>
      </c>
      <c r="BA3238">
        <v>37.353000000000002</v>
      </c>
      <c r="BB3238">
        <v>37.351999999999997</v>
      </c>
      <c r="BC3238">
        <v>2018</v>
      </c>
    </row>
    <row r="3239" spans="1:55" x14ac:dyDescent="0.25">
      <c r="A3239">
        <v>263</v>
      </c>
      <c r="B3239" t="s">
        <v>963</v>
      </c>
      <c r="C3239" t="s">
        <v>361</v>
      </c>
      <c r="D3239" t="s">
        <v>964</v>
      </c>
      <c r="E3239" t="s">
        <v>362</v>
      </c>
      <c r="F3239" t="s">
        <v>363</v>
      </c>
      <c r="G3239" t="s">
        <v>229</v>
      </c>
      <c r="H3239" t="s">
        <v>230</v>
      </c>
      <c r="I3239" t="s">
        <v>969</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736.971</v>
      </c>
      <c r="AX3239">
        <v>844.65</v>
      </c>
      <c r="AY3239">
        <v>962.26800000000003</v>
      </c>
      <c r="AZ3239" s="52">
        <v>1088.54</v>
      </c>
      <c r="BA3239" s="52">
        <v>1224.6199999999999</v>
      </c>
      <c r="BB3239" s="52">
        <v>1371.35</v>
      </c>
      <c r="BC3239">
        <v>2018</v>
      </c>
    </row>
    <row r="3240" spans="1:55" x14ac:dyDescent="0.25">
      <c r="A3240">
        <v>263</v>
      </c>
      <c r="B3240" t="s">
        <v>963</v>
      </c>
      <c r="C3240" t="s">
        <v>364</v>
      </c>
      <c r="D3240" t="s">
        <v>964</v>
      </c>
      <c r="E3240" t="s">
        <v>365</v>
      </c>
      <c r="F3240" t="s">
        <v>366</v>
      </c>
      <c r="G3240" t="s">
        <v>242</v>
      </c>
      <c r="H3240" t="s">
        <v>230</v>
      </c>
      <c r="I3240" t="s">
        <v>970</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374</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-0.32600000000000001</v>
      </c>
      <c r="AP3240">
        <v>-0.44900000000000001</v>
      </c>
      <c r="AQ3240">
        <v>-0.56100000000000005</v>
      </c>
      <c r="AR3240">
        <v>-0.746</v>
      </c>
      <c r="AS3240">
        <v>-0.26500000000000001</v>
      </c>
      <c r="AT3240">
        <v>-8.3000000000000004E-2</v>
      </c>
      <c r="AU3240">
        <v>-0.315</v>
      </c>
      <c r="AV3240">
        <v>-0.39</v>
      </c>
      <c r="AW3240">
        <v>-0.376</v>
      </c>
      <c r="AX3240">
        <v>-0.20899999999999999</v>
      </c>
      <c r="AY3240">
        <v>-0.21099999999999999</v>
      </c>
      <c r="AZ3240">
        <v>-0.21199999999999999</v>
      </c>
      <c r="BA3240">
        <v>-0.25800000000000001</v>
      </c>
      <c r="BB3240">
        <v>-0.26300000000000001</v>
      </c>
      <c r="BC3240">
        <v>2018</v>
      </c>
    </row>
    <row r="3241" spans="1:55" x14ac:dyDescent="0.25">
      <c r="A3241">
        <v>263</v>
      </c>
      <c r="B3241" t="s">
        <v>963</v>
      </c>
      <c r="C3241" t="s">
        <v>368</v>
      </c>
      <c r="D3241" t="s">
        <v>964</v>
      </c>
      <c r="E3241" t="s">
        <v>365</v>
      </c>
      <c r="F3241" t="s">
        <v>366</v>
      </c>
      <c r="G3241" t="s">
        <v>282</v>
      </c>
      <c r="I3241" t="s">
        <v>369</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-10.202999999999999</v>
      </c>
      <c r="X3241">
        <v>-0.90100000000000002</v>
      </c>
      <c r="Y3241">
        <v>-1.39</v>
      </c>
      <c r="Z3241">
        <v>-1.375</v>
      </c>
      <c r="AA3241">
        <v>-0.35199999999999998</v>
      </c>
      <c r="AB3241">
        <v>0.41899999999999998</v>
      </c>
      <c r="AC3241">
        <v>-1.0509999999999999</v>
      </c>
      <c r="AD3241">
        <v>-1.008</v>
      </c>
      <c r="AE3241">
        <v>-2.0470000000000002</v>
      </c>
      <c r="AF3241">
        <v>-0.86</v>
      </c>
      <c r="AG3241">
        <v>-1.502</v>
      </c>
      <c r="AH3241">
        <v>-1.589</v>
      </c>
      <c r="AI3241">
        <v>0.70799999999999996</v>
      </c>
      <c r="AJ3241">
        <v>-1.45</v>
      </c>
      <c r="AK3241">
        <v>-1.4510000000000001</v>
      </c>
      <c r="AL3241">
        <v>-3.1280000000000001</v>
      </c>
      <c r="AM3241">
        <v>-1.855</v>
      </c>
      <c r="AN3241">
        <v>-1.5389999999999999</v>
      </c>
      <c r="AO3241">
        <v>-4.3419999999999996</v>
      </c>
      <c r="AP3241">
        <v>-5.694</v>
      </c>
      <c r="AQ3241">
        <v>-6.6360000000000001</v>
      </c>
      <c r="AR3241">
        <v>-8.5069999999999997</v>
      </c>
      <c r="AS3241">
        <v>-3.06</v>
      </c>
      <c r="AT3241">
        <v>-1.01</v>
      </c>
      <c r="AU3241">
        <v>-3.6640000000000001</v>
      </c>
      <c r="AV3241">
        <v>-4.09</v>
      </c>
      <c r="AW3241">
        <v>-3.9159999999999999</v>
      </c>
      <c r="AX3241">
        <v>-2.165</v>
      </c>
      <c r="AY3241">
        <v>-2.1019999999999999</v>
      </c>
      <c r="AZ3241">
        <v>-2.0369999999999999</v>
      </c>
      <c r="BA3241">
        <v>-2.3889999999999998</v>
      </c>
      <c r="BB3241">
        <v>-2.343</v>
      </c>
      <c r="BC3241">
        <v>2018</v>
      </c>
    </row>
    <row r="3242" spans="1:55" x14ac:dyDescent="0.25">
      <c r="A3242">
        <v>268</v>
      </c>
      <c r="B3242" t="s">
        <v>971</v>
      </c>
      <c r="C3242" t="s">
        <v>225</v>
      </c>
      <c r="D3242" t="s">
        <v>972</v>
      </c>
      <c r="E3242" t="s">
        <v>227</v>
      </c>
      <c r="F3242" t="s">
        <v>228</v>
      </c>
      <c r="G3242" t="s">
        <v>229</v>
      </c>
      <c r="H3242" t="s">
        <v>230</v>
      </c>
      <c r="I3242" t="s">
        <v>973</v>
      </c>
      <c r="J3242">
        <v>59.878999999999998</v>
      </c>
      <c r="K3242">
        <v>61.396000000000001</v>
      </c>
      <c r="L3242">
        <v>60.542000000000002</v>
      </c>
      <c r="M3242">
        <v>59.981999999999999</v>
      </c>
      <c r="N3242">
        <v>62.588999999999999</v>
      </c>
      <c r="O3242">
        <v>65.209999999999994</v>
      </c>
      <c r="P3242">
        <v>65.682000000000002</v>
      </c>
      <c r="Q3242">
        <v>69.643000000000001</v>
      </c>
      <c r="R3242">
        <v>72.853999999999999</v>
      </c>
      <c r="S3242">
        <v>76.004999999999995</v>
      </c>
      <c r="T3242">
        <v>76.078999999999994</v>
      </c>
      <c r="U3242">
        <v>78.552999999999997</v>
      </c>
      <c r="V3242">
        <v>82.971000000000004</v>
      </c>
      <c r="W3242">
        <v>88.14</v>
      </c>
      <c r="X3242">
        <v>86.991</v>
      </c>
      <c r="Y3242">
        <v>90.540999999999997</v>
      </c>
      <c r="Z3242">
        <v>93.781000000000006</v>
      </c>
      <c r="AA3242">
        <v>98.463999999999999</v>
      </c>
      <c r="AB3242">
        <v>101.321</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197.22900000000001</v>
      </c>
      <c r="AU3242">
        <v>206.953</v>
      </c>
      <c r="AV3242">
        <v>214.602</v>
      </c>
      <c r="AW3242">
        <v>221.81299999999999</v>
      </c>
      <c r="AX3242">
        <v>229.41499999999999</v>
      </c>
      <c r="AY3242">
        <v>237.434</v>
      </c>
      <c r="AZ3242">
        <v>245.90100000000001</v>
      </c>
      <c r="BA3242">
        <v>254.84399999999999</v>
      </c>
      <c r="BB3242">
        <v>264.298</v>
      </c>
      <c r="BC3242">
        <v>2017</v>
      </c>
    </row>
    <row r="3243" spans="1:55" x14ac:dyDescent="0.25">
      <c r="A3243">
        <v>268</v>
      </c>
      <c r="B3243" t="s">
        <v>971</v>
      </c>
      <c r="C3243" t="s">
        <v>233</v>
      </c>
      <c r="D3243" t="s">
        <v>972</v>
      </c>
      <c r="E3243" t="s">
        <v>227</v>
      </c>
      <c r="F3243" t="s">
        <v>234</v>
      </c>
      <c r="G3243" t="s">
        <v>235</v>
      </c>
      <c r="I3243" t="s">
        <v>236</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-1.89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3.7519999999999998</v>
      </c>
      <c r="AU3243">
        <v>4.93</v>
      </c>
      <c r="AV3243">
        <v>3.6960000000000002</v>
      </c>
      <c r="AW3243">
        <v>3.36</v>
      </c>
      <c r="AX3243">
        <v>3.427</v>
      </c>
      <c r="AY3243">
        <v>3.496</v>
      </c>
      <c r="AZ3243">
        <v>3.5659999999999998</v>
      </c>
      <c r="BA3243">
        <v>3.637</v>
      </c>
      <c r="BB3243">
        <v>3.71</v>
      </c>
      <c r="BC3243">
        <v>2017</v>
      </c>
    </row>
    <row r="3244" spans="1:55" x14ac:dyDescent="0.25">
      <c r="A3244">
        <v>268</v>
      </c>
      <c r="B3244" t="s">
        <v>971</v>
      </c>
      <c r="C3244" t="s">
        <v>237</v>
      </c>
      <c r="D3244" t="s">
        <v>972</v>
      </c>
      <c r="E3244" t="s">
        <v>238</v>
      </c>
      <c r="F3244" t="s">
        <v>239</v>
      </c>
      <c r="G3244" t="s">
        <v>229</v>
      </c>
      <c r="H3244" t="s">
        <v>230</v>
      </c>
      <c r="I3244" t="s">
        <v>973</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572.34699999999998</v>
      </c>
      <c r="AW3244">
        <v>617.22699999999998</v>
      </c>
      <c r="AX3244">
        <v>664.22199999999998</v>
      </c>
      <c r="AY3244">
        <v>713.78</v>
      </c>
      <c r="AZ3244">
        <v>765.05200000000002</v>
      </c>
      <c r="BA3244">
        <v>820.15099999999995</v>
      </c>
      <c r="BB3244">
        <v>879.83699999999999</v>
      </c>
      <c r="BC3244">
        <v>2017</v>
      </c>
    </row>
    <row r="3245" spans="1:55" x14ac:dyDescent="0.25">
      <c r="A3245">
        <v>268</v>
      </c>
      <c r="B3245" t="s">
        <v>971</v>
      </c>
      <c r="C3245" t="s">
        <v>240</v>
      </c>
      <c r="D3245" t="s">
        <v>972</v>
      </c>
      <c r="E3245" t="s">
        <v>238</v>
      </c>
      <c r="F3245" t="s">
        <v>241</v>
      </c>
      <c r="G3245" t="s">
        <v>242</v>
      </c>
      <c r="H3245" t="s">
        <v>230</v>
      </c>
      <c r="I3245" t="s">
        <v>243</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23.777999999999999</v>
      </c>
      <c r="AW3245">
        <v>24.651</v>
      </c>
      <c r="AX3245">
        <v>25.56</v>
      </c>
      <c r="AY3245">
        <v>26.637</v>
      </c>
      <c r="AZ3245">
        <v>27.742999999999999</v>
      </c>
      <c r="BA3245">
        <v>28.942</v>
      </c>
      <c r="BB3245">
        <v>30.216999999999999</v>
      </c>
      <c r="BC3245">
        <v>2017</v>
      </c>
    </row>
    <row r="3246" spans="1:55" x14ac:dyDescent="0.25">
      <c r="A3246">
        <v>268</v>
      </c>
      <c r="B3246" t="s">
        <v>971</v>
      </c>
      <c r="C3246" t="s">
        <v>244</v>
      </c>
      <c r="D3246" t="s">
        <v>972</v>
      </c>
      <c r="E3246" t="s">
        <v>238</v>
      </c>
      <c r="F3246" t="s">
        <v>245</v>
      </c>
      <c r="G3246" t="s">
        <v>246</v>
      </c>
      <c r="H3246" t="s">
        <v>230</v>
      </c>
      <c r="I3246" t="s">
        <v>243</v>
      </c>
      <c r="J3246">
        <v>5.2530000000000001</v>
      </c>
      <c r="K3246">
        <v>5.8959999999999999</v>
      </c>
      <c r="L3246">
        <v>6.173</v>
      </c>
      <c r="M3246">
        <v>6.3550000000000004</v>
      </c>
      <c r="N3246">
        <v>6.8710000000000004</v>
      </c>
      <c r="O3246">
        <v>7.3849999999999998</v>
      </c>
      <c r="P3246">
        <v>7.5880000000000001</v>
      </c>
      <c r="Q3246">
        <v>8.2449999999999992</v>
      </c>
      <c r="R3246">
        <v>8.9290000000000003</v>
      </c>
      <c r="S3246">
        <v>9.68</v>
      </c>
      <c r="T3246">
        <v>10.052</v>
      </c>
      <c r="U3246">
        <v>10.73</v>
      </c>
      <c r="V3246">
        <v>11.592000000000001</v>
      </c>
      <c r="W3246">
        <v>12.606</v>
      </c>
      <c r="X3246">
        <v>12.707000000000001</v>
      </c>
      <c r="Y3246">
        <v>13.503</v>
      </c>
      <c r="Z3246">
        <v>14.242000000000001</v>
      </c>
      <c r="AA3246">
        <v>15.211</v>
      </c>
      <c r="AB3246">
        <v>15.829000000000001</v>
      </c>
      <c r="AC3246">
        <v>15.754</v>
      </c>
      <c r="AD3246">
        <v>17.280999999999999</v>
      </c>
      <c r="AE3246">
        <v>18.140999999999998</v>
      </c>
      <c r="AF3246">
        <v>19.119</v>
      </c>
      <c r="AG3246">
        <v>20.36</v>
      </c>
      <c r="AH3246">
        <v>22.210999999999999</v>
      </c>
      <c r="AI3246">
        <v>24.289000000000001</v>
      </c>
      <c r="AJ3246">
        <v>26.667000000000002</v>
      </c>
      <c r="AK3246">
        <v>29.077999999999999</v>
      </c>
      <c r="AL3246">
        <v>30.898</v>
      </c>
      <c r="AM3246">
        <v>30.376000000000001</v>
      </c>
      <c r="AN3246">
        <v>31.876999999999999</v>
      </c>
      <c r="AO3246">
        <v>33.790999999999997</v>
      </c>
      <c r="AP3246">
        <v>35.860999999999997</v>
      </c>
      <c r="AQ3246">
        <v>37.509</v>
      </c>
      <c r="AR3246">
        <v>39.387999999999998</v>
      </c>
      <c r="AS3246">
        <v>41.337000000000003</v>
      </c>
      <c r="AT3246">
        <v>43.356999999999999</v>
      </c>
      <c r="AU3246">
        <v>46.36</v>
      </c>
      <c r="AV3246">
        <v>49.156999999999996</v>
      </c>
      <c r="AW3246">
        <v>51.712000000000003</v>
      </c>
      <c r="AX3246">
        <v>54.600999999999999</v>
      </c>
      <c r="AY3246">
        <v>57.685000000000002</v>
      </c>
      <c r="AZ3246">
        <v>60.978000000000002</v>
      </c>
      <c r="BA3246">
        <v>64.504999999999995</v>
      </c>
      <c r="BB3246">
        <v>68.298000000000002</v>
      </c>
      <c r="BC3246">
        <v>2017</v>
      </c>
    </row>
    <row r="3247" spans="1:55" x14ac:dyDescent="0.25">
      <c r="A3247">
        <v>268</v>
      </c>
      <c r="B3247" t="s">
        <v>971</v>
      </c>
      <c r="C3247" t="s">
        <v>247</v>
      </c>
      <c r="D3247" t="s">
        <v>972</v>
      </c>
      <c r="E3247" t="s">
        <v>248</v>
      </c>
      <c r="F3247" t="s">
        <v>249</v>
      </c>
      <c r="G3247" t="s">
        <v>250</v>
      </c>
      <c r="I3247" t="s">
        <v>251</v>
      </c>
      <c r="J3247">
        <v>11.718</v>
      </c>
      <c r="K3247">
        <v>12.558</v>
      </c>
      <c r="L3247">
        <v>13.114000000000001</v>
      </c>
      <c r="M3247">
        <v>14.028</v>
      </c>
      <c r="N3247">
        <v>14.500999999999999</v>
      </c>
      <c r="O3247">
        <v>15.262</v>
      </c>
      <c r="P3247">
        <v>15.856</v>
      </c>
      <c r="Q3247">
        <v>16.305</v>
      </c>
      <c r="R3247">
        <v>17.361999999999998</v>
      </c>
      <c r="S3247">
        <v>18.59</v>
      </c>
      <c r="T3247">
        <v>22.530999999999999</v>
      </c>
      <c r="U3247">
        <v>28.396000000000001</v>
      </c>
      <c r="V3247">
        <v>30.98</v>
      </c>
      <c r="W3247">
        <v>35.195999999999998</v>
      </c>
      <c r="X3247">
        <v>45.363</v>
      </c>
      <c r="Y3247">
        <v>56.64</v>
      </c>
      <c r="Z3247">
        <v>65.840999999999994</v>
      </c>
      <c r="AA3247">
        <v>76.62</v>
      </c>
      <c r="AB3247">
        <v>85.076999999999998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251.44399999999999</v>
      </c>
      <c r="AU3247">
        <v>262.17</v>
      </c>
      <c r="AV3247">
        <v>266.702</v>
      </c>
      <c r="AW3247">
        <v>278.26499999999999</v>
      </c>
      <c r="AX3247">
        <v>289.529</v>
      </c>
      <c r="AY3247">
        <v>300.62200000000001</v>
      </c>
      <c r="AZ3247">
        <v>311.12200000000001</v>
      </c>
      <c r="BA3247">
        <v>321.82499999999999</v>
      </c>
      <c r="BB3247">
        <v>332.89600000000002</v>
      </c>
      <c r="BC3247">
        <v>2017</v>
      </c>
    </row>
    <row r="3248" spans="1:55" x14ac:dyDescent="0.25">
      <c r="A3248">
        <v>268</v>
      </c>
      <c r="B3248" t="s">
        <v>971</v>
      </c>
      <c r="C3248" t="s">
        <v>252</v>
      </c>
      <c r="D3248" t="s">
        <v>972</v>
      </c>
      <c r="E3248" t="s">
        <v>253</v>
      </c>
      <c r="F3248" t="s">
        <v>254</v>
      </c>
      <c r="G3248" t="s">
        <v>229</v>
      </c>
      <c r="H3248" t="s">
        <v>220</v>
      </c>
      <c r="I3248" t="s">
        <v>255</v>
      </c>
      <c r="J3248" s="52">
        <v>16303.56</v>
      </c>
      <c r="K3248" s="52">
        <v>16198.1</v>
      </c>
      <c r="L3248" s="52">
        <v>15492.48</v>
      </c>
      <c r="M3248" s="52">
        <v>14887.66</v>
      </c>
      <c r="N3248" s="52">
        <v>15067.45</v>
      </c>
      <c r="O3248" s="52">
        <v>15226.37</v>
      </c>
      <c r="P3248" s="52">
        <v>14889.71</v>
      </c>
      <c r="Q3248" s="52">
        <v>15327.83</v>
      </c>
      <c r="R3248" s="52">
        <v>15567.29</v>
      </c>
      <c r="S3248" s="52">
        <v>15783</v>
      </c>
      <c r="T3248" s="52">
        <v>15352.95</v>
      </c>
      <c r="U3248" s="52">
        <v>15402.7</v>
      </c>
      <c r="V3248" s="52">
        <v>15810.53</v>
      </c>
      <c r="W3248" s="52">
        <v>16325.87</v>
      </c>
      <c r="X3248" s="52">
        <v>15666.73</v>
      </c>
      <c r="Y3248" s="52">
        <v>15859.14</v>
      </c>
      <c r="Z3248" s="52">
        <v>15982.1</v>
      </c>
      <c r="AA3248" s="52">
        <v>16332</v>
      </c>
      <c r="AB3248" s="52">
        <v>16363.09</v>
      </c>
      <c r="AC3248" s="52">
        <v>15636.74</v>
      </c>
      <c r="AD3248" s="52">
        <v>16347.25</v>
      </c>
      <c r="AE3248" s="52">
        <v>16369</v>
      </c>
      <c r="AF3248" s="52">
        <v>16562.599999999999</v>
      </c>
      <c r="AG3248" s="52">
        <v>16895.599999999999</v>
      </c>
      <c r="AH3248" s="52">
        <v>17524.2</v>
      </c>
      <c r="AI3248" s="52">
        <v>18157.91</v>
      </c>
      <c r="AJ3248" s="52">
        <v>18919.34</v>
      </c>
      <c r="AK3248" s="52">
        <v>19655.96</v>
      </c>
      <c r="AL3248" s="52">
        <v>20059.22</v>
      </c>
      <c r="AM3248" s="52">
        <v>19175.91</v>
      </c>
      <c r="AN3248" s="52">
        <v>19503.64</v>
      </c>
      <c r="AO3248" s="52">
        <v>19871.439999999999</v>
      </c>
      <c r="AP3248" s="52">
        <v>20317.13</v>
      </c>
      <c r="AQ3248" s="52">
        <v>20517.29</v>
      </c>
      <c r="AR3248" s="52">
        <v>20781.259999999998</v>
      </c>
      <c r="AS3248" s="52">
        <v>21214.15</v>
      </c>
      <c r="AT3248" s="52">
        <v>21637.75</v>
      </c>
      <c r="AU3248" s="52">
        <v>22320.41</v>
      </c>
      <c r="AV3248" s="52">
        <v>22753.75</v>
      </c>
      <c r="AW3248" s="52">
        <v>23120.36</v>
      </c>
      <c r="AX3248" s="52">
        <v>23508.15</v>
      </c>
      <c r="AY3248" s="52">
        <v>23918.28</v>
      </c>
      <c r="AZ3248" s="52">
        <v>24352.01</v>
      </c>
      <c r="BA3248" s="52">
        <v>24810.68</v>
      </c>
      <c r="BB3248" s="52">
        <v>25295.72</v>
      </c>
      <c r="BC3248">
        <v>2017</v>
      </c>
    </row>
    <row r="3249" spans="1:55" x14ac:dyDescent="0.25">
      <c r="A3249">
        <v>268</v>
      </c>
      <c r="B3249" t="s">
        <v>971</v>
      </c>
      <c r="C3249" t="s">
        <v>256</v>
      </c>
      <c r="D3249" t="s">
        <v>972</v>
      </c>
      <c r="E3249" t="s">
        <v>253</v>
      </c>
      <c r="F3249" t="s">
        <v>257</v>
      </c>
      <c r="G3249" t="s">
        <v>258</v>
      </c>
      <c r="H3249" t="s">
        <v>220</v>
      </c>
      <c r="I3249" t="s">
        <v>255</v>
      </c>
      <c r="J3249" s="52">
        <v>3319.61</v>
      </c>
      <c r="K3249" s="52">
        <v>3298.14</v>
      </c>
      <c r="L3249" s="52">
        <v>3154.47</v>
      </c>
      <c r="M3249" s="52">
        <v>3031.32</v>
      </c>
      <c r="N3249" s="52">
        <v>3067.92</v>
      </c>
      <c r="O3249" s="52">
        <v>3100.28</v>
      </c>
      <c r="P3249" s="52">
        <v>3031.73</v>
      </c>
      <c r="Q3249" s="52">
        <v>3120.94</v>
      </c>
      <c r="R3249" s="52">
        <v>3169.7</v>
      </c>
      <c r="S3249" s="52">
        <v>3213.62</v>
      </c>
      <c r="T3249" s="52">
        <v>3126.05</v>
      </c>
      <c r="U3249" s="52">
        <v>3136.18</v>
      </c>
      <c r="V3249" s="52">
        <v>3219.22</v>
      </c>
      <c r="W3249" s="52">
        <v>3324.15</v>
      </c>
      <c r="X3249" s="52">
        <v>3189.94</v>
      </c>
      <c r="Y3249" s="52">
        <v>3229.12</v>
      </c>
      <c r="Z3249" s="52">
        <v>3254.16</v>
      </c>
      <c r="AA3249" s="52">
        <v>3325.4</v>
      </c>
      <c r="AB3249" s="52">
        <v>3331.73</v>
      </c>
      <c r="AC3249" s="52">
        <v>3183.84</v>
      </c>
      <c r="AD3249" s="52">
        <v>3328.51</v>
      </c>
      <c r="AE3249" s="52">
        <v>3332.94</v>
      </c>
      <c r="AF3249" s="52">
        <v>3372.35</v>
      </c>
      <c r="AG3249" s="52">
        <v>3440.16</v>
      </c>
      <c r="AH3249" s="52">
        <v>3568.15</v>
      </c>
      <c r="AI3249" s="52">
        <v>3697.18</v>
      </c>
      <c r="AJ3249" s="52">
        <v>3852.22</v>
      </c>
      <c r="AK3249" s="52">
        <v>4002.2</v>
      </c>
      <c r="AL3249" s="52">
        <v>4084.31</v>
      </c>
      <c r="AM3249" s="52">
        <v>3904.46</v>
      </c>
      <c r="AN3249" s="52">
        <v>3971.19</v>
      </c>
      <c r="AO3249" s="52">
        <v>4046.08</v>
      </c>
      <c r="AP3249" s="52">
        <v>4136.82</v>
      </c>
      <c r="AQ3249" s="52">
        <v>4177.58</v>
      </c>
      <c r="AR3249" s="52">
        <v>4231.33</v>
      </c>
      <c r="AS3249" s="52">
        <v>4319.47</v>
      </c>
      <c r="AT3249" s="52">
        <v>4405.72</v>
      </c>
      <c r="AU3249" s="52">
        <v>4544.72</v>
      </c>
      <c r="AV3249" s="52">
        <v>4632.95</v>
      </c>
      <c r="AW3249" s="52">
        <v>4707.6000000000004</v>
      </c>
      <c r="AX3249" s="52">
        <v>4786.5600000000004</v>
      </c>
      <c r="AY3249" s="52">
        <v>4870.07</v>
      </c>
      <c r="AZ3249" s="52">
        <v>4958.38</v>
      </c>
      <c r="BA3249" s="52">
        <v>5051.7700000000004</v>
      </c>
      <c r="BB3249" s="52">
        <v>5150.53</v>
      </c>
      <c r="BC3249">
        <v>2017</v>
      </c>
    </row>
    <row r="3250" spans="1:55" x14ac:dyDescent="0.25">
      <c r="A3250">
        <v>268</v>
      </c>
      <c r="B3250" t="s">
        <v>971</v>
      </c>
      <c r="C3250" t="s">
        <v>259</v>
      </c>
      <c r="D3250" t="s">
        <v>972</v>
      </c>
      <c r="E3250" t="s">
        <v>260</v>
      </c>
      <c r="F3250" t="s">
        <v>261</v>
      </c>
      <c r="G3250" t="s">
        <v>229</v>
      </c>
      <c r="H3250" t="s">
        <v>220</v>
      </c>
      <c r="I3250" t="s">
        <v>262</v>
      </c>
      <c r="J3250" s="52">
        <v>1910.49</v>
      </c>
      <c r="K3250" s="52">
        <v>2034.12</v>
      </c>
      <c r="L3250" s="52">
        <v>2031.74</v>
      </c>
      <c r="M3250" s="52">
        <v>2088.39</v>
      </c>
      <c r="N3250" s="52">
        <v>2184.9</v>
      </c>
      <c r="O3250" s="52">
        <v>2323.8200000000002</v>
      </c>
      <c r="P3250" s="52">
        <v>2360.9</v>
      </c>
      <c r="Q3250" s="52">
        <v>2499.16</v>
      </c>
      <c r="R3250" s="52">
        <v>2702.73</v>
      </c>
      <c r="S3250" s="52">
        <v>2934.05</v>
      </c>
      <c r="T3250" s="52">
        <v>3459.19</v>
      </c>
      <c r="U3250" s="52">
        <v>4373.68</v>
      </c>
      <c r="V3250" s="52">
        <v>4898.13</v>
      </c>
      <c r="W3250" s="52">
        <v>5746.06</v>
      </c>
      <c r="X3250" s="52">
        <v>7106.91</v>
      </c>
      <c r="Y3250" s="52">
        <v>8982.58</v>
      </c>
      <c r="Z3250" s="52">
        <v>10522.75</v>
      </c>
      <c r="AA3250" s="52">
        <v>12513.58</v>
      </c>
      <c r="AB3250" s="52">
        <v>13921.16</v>
      </c>
      <c r="AC3250" s="52">
        <v>14479.35</v>
      </c>
      <c r="AD3250" s="52">
        <v>16347.27</v>
      </c>
      <c r="AE3250" s="52">
        <v>17692.310000000001</v>
      </c>
      <c r="AF3250" s="52">
        <v>18820.29</v>
      </c>
      <c r="AG3250" s="52">
        <v>20304.439999999999</v>
      </c>
      <c r="AH3250" s="52">
        <v>22418.67</v>
      </c>
      <c r="AI3250" s="52">
        <v>24920.21</v>
      </c>
      <c r="AJ3250" s="52">
        <v>27354.05</v>
      </c>
      <c r="AK3250" s="52">
        <v>30302.03</v>
      </c>
      <c r="AL3250" s="52">
        <v>33332.69</v>
      </c>
      <c r="AM3250" s="52">
        <v>34303.86</v>
      </c>
      <c r="AN3250" s="52">
        <v>36521.550000000003</v>
      </c>
      <c r="AO3250" s="52">
        <v>40115.4</v>
      </c>
      <c r="AP3250" s="52">
        <v>42483.37</v>
      </c>
      <c r="AQ3250" s="52">
        <v>43491.42</v>
      </c>
      <c r="AR3250" s="52">
        <v>47068.15</v>
      </c>
      <c r="AS3250" s="52">
        <v>51379.76</v>
      </c>
      <c r="AT3250" s="52">
        <v>54406.92</v>
      </c>
      <c r="AU3250" s="52">
        <v>58517.45</v>
      </c>
      <c r="AV3250" s="52">
        <v>60684.63</v>
      </c>
      <c r="AW3250" s="52">
        <v>64335.83</v>
      </c>
      <c r="AX3250" s="52">
        <v>68062.880000000005</v>
      </c>
      <c r="AY3250" s="52">
        <v>71903.600000000006</v>
      </c>
      <c r="AZ3250" s="52">
        <v>75764.570000000007</v>
      </c>
      <c r="BA3250" s="52">
        <v>79846.97</v>
      </c>
      <c r="BB3250" s="52">
        <v>84208.41</v>
      </c>
      <c r="BC3250">
        <v>2017</v>
      </c>
    </row>
    <row r="3251" spans="1:55" x14ac:dyDescent="0.25">
      <c r="A3251">
        <v>268</v>
      </c>
      <c r="B3251" t="s">
        <v>971</v>
      </c>
      <c r="C3251" t="s">
        <v>263</v>
      </c>
      <c r="D3251" t="s">
        <v>972</v>
      </c>
      <c r="E3251" t="s">
        <v>260</v>
      </c>
      <c r="F3251" t="s">
        <v>264</v>
      </c>
      <c r="G3251" t="s">
        <v>242</v>
      </c>
      <c r="H3251" t="s">
        <v>220</v>
      </c>
      <c r="I3251" t="s">
        <v>262</v>
      </c>
      <c r="J3251">
        <v>955.245</v>
      </c>
      <c r="K3251" s="52">
        <v>1017.06</v>
      </c>
      <c r="L3251" s="52">
        <v>1015.87</v>
      </c>
      <c r="M3251" s="52">
        <v>1044.2</v>
      </c>
      <c r="N3251" s="52">
        <v>1092.45</v>
      </c>
      <c r="O3251" s="52">
        <v>1161.9100000000001</v>
      </c>
      <c r="P3251" s="52">
        <v>1180.45</v>
      </c>
      <c r="Q3251" s="52">
        <v>1249.58</v>
      </c>
      <c r="R3251" s="52">
        <v>1351.37</v>
      </c>
      <c r="S3251" s="52">
        <v>1467.02</v>
      </c>
      <c r="T3251">
        <v>841.245</v>
      </c>
      <c r="U3251">
        <v>822.63599999999997</v>
      </c>
      <c r="V3251">
        <v>890.90599999999995</v>
      </c>
      <c r="W3251">
        <v>887.89099999999996</v>
      </c>
      <c r="X3251">
        <v>845.17899999999997</v>
      </c>
      <c r="Y3251">
        <v>948.43100000000004</v>
      </c>
      <c r="Z3251">
        <v>889.05899999999997</v>
      </c>
      <c r="AA3251">
        <v>951.36199999999997</v>
      </c>
      <c r="AB3251" s="52">
        <v>1028.0899999999999</v>
      </c>
      <c r="AC3251" s="52">
        <v>1009.37</v>
      </c>
      <c r="AD3251" s="52">
        <v>1088.78</v>
      </c>
      <c r="AE3251" s="52">
        <v>1130.4100000000001</v>
      </c>
      <c r="AF3251" s="52">
        <v>1132.8699999999999</v>
      </c>
      <c r="AG3251" s="52">
        <v>1157.31</v>
      </c>
      <c r="AH3251" s="52">
        <v>1217.6600000000001</v>
      </c>
      <c r="AI3251" s="52">
        <v>1311.74</v>
      </c>
      <c r="AJ3251" s="52">
        <v>1437.63</v>
      </c>
      <c r="AK3251" s="52">
        <v>1592.57</v>
      </c>
      <c r="AL3251" s="52">
        <v>1751.6</v>
      </c>
      <c r="AM3251" s="52">
        <v>1802.88</v>
      </c>
      <c r="AN3251" s="52">
        <v>1919.47</v>
      </c>
      <c r="AO3251" s="52">
        <v>2113.2800000000002</v>
      </c>
      <c r="AP3251" s="52">
        <v>2178.42</v>
      </c>
      <c r="AQ3251" s="52">
        <v>2136.7399999999998</v>
      </c>
      <c r="AR3251" s="52">
        <v>2242.71</v>
      </c>
      <c r="AS3251" s="52">
        <v>2341.2800000000002</v>
      </c>
      <c r="AT3251" s="52">
        <v>2382.61</v>
      </c>
      <c r="AU3251" s="52">
        <v>2491.4699999999998</v>
      </c>
      <c r="AV3251" s="52">
        <v>2521.17</v>
      </c>
      <c r="AW3251" s="52">
        <v>2569.4899999999998</v>
      </c>
      <c r="AX3251" s="52">
        <v>2619.1799999999998</v>
      </c>
      <c r="AY3251" s="52">
        <v>2683.29</v>
      </c>
      <c r="AZ3251" s="52">
        <v>2747.44</v>
      </c>
      <c r="BA3251" s="52">
        <v>2817.7</v>
      </c>
      <c r="BB3251" s="52">
        <v>2892.01</v>
      </c>
      <c r="BC3251">
        <v>2017</v>
      </c>
    </row>
    <row r="3252" spans="1:55" x14ac:dyDescent="0.25">
      <c r="A3252">
        <v>268</v>
      </c>
      <c r="B3252" t="s">
        <v>971</v>
      </c>
      <c r="C3252" t="s">
        <v>265</v>
      </c>
      <c r="D3252" t="s">
        <v>972</v>
      </c>
      <c r="E3252" t="s">
        <v>260</v>
      </c>
      <c r="F3252" t="s">
        <v>266</v>
      </c>
      <c r="G3252" t="s">
        <v>246</v>
      </c>
      <c r="H3252" t="s">
        <v>220</v>
      </c>
      <c r="I3252" t="s">
        <v>262</v>
      </c>
      <c r="J3252" s="52">
        <v>1430.22</v>
      </c>
      <c r="K3252" s="52">
        <v>1555.41</v>
      </c>
      <c r="L3252" s="52">
        <v>1579.57</v>
      </c>
      <c r="M3252" s="52">
        <v>1577.35</v>
      </c>
      <c r="N3252" s="52">
        <v>1654</v>
      </c>
      <c r="O3252" s="52">
        <v>1724.31</v>
      </c>
      <c r="P3252" s="52">
        <v>1720.14</v>
      </c>
      <c r="Q3252" s="52">
        <v>1814.55</v>
      </c>
      <c r="R3252" s="52">
        <v>1907.88</v>
      </c>
      <c r="S3252" s="52">
        <v>2010.16</v>
      </c>
      <c r="T3252" s="52">
        <v>2028.57</v>
      </c>
      <c r="U3252" s="52">
        <v>2103.9699999999998</v>
      </c>
      <c r="V3252" s="52">
        <v>2208.9</v>
      </c>
      <c r="W3252" s="52">
        <v>2334.94</v>
      </c>
      <c r="X3252" s="52">
        <v>2288.5100000000002</v>
      </c>
      <c r="Y3252" s="52">
        <v>2365.1999999999998</v>
      </c>
      <c r="Z3252" s="52">
        <v>2427.1799999999998</v>
      </c>
      <c r="AA3252" s="52">
        <v>2523.09</v>
      </c>
      <c r="AB3252" s="52">
        <v>2556.35</v>
      </c>
      <c r="AC3252" s="52">
        <v>2478.14</v>
      </c>
      <c r="AD3252" s="52">
        <v>2648.66</v>
      </c>
      <c r="AE3252" s="52">
        <v>2710.35</v>
      </c>
      <c r="AF3252" s="52">
        <v>2785.79</v>
      </c>
      <c r="AG3252" s="52">
        <v>2894.57</v>
      </c>
      <c r="AH3252" s="52">
        <v>3083.09</v>
      </c>
      <c r="AI3252" s="52">
        <v>3294.08</v>
      </c>
      <c r="AJ3252" s="52">
        <v>3536.09</v>
      </c>
      <c r="AK3252" s="52">
        <v>3772.46</v>
      </c>
      <c r="AL3252" s="52">
        <v>3924.73</v>
      </c>
      <c r="AM3252" s="52">
        <v>3780.51</v>
      </c>
      <c r="AN3252" s="52">
        <v>3889.93</v>
      </c>
      <c r="AO3252" s="52">
        <v>4046.08</v>
      </c>
      <c r="AP3252" s="52">
        <v>4216.17</v>
      </c>
      <c r="AQ3252" s="52">
        <v>4332.41</v>
      </c>
      <c r="AR3252" s="52">
        <v>4471.18</v>
      </c>
      <c r="AS3252" s="52">
        <v>4613.13</v>
      </c>
      <c r="AT3252" s="52">
        <v>4756.68</v>
      </c>
      <c r="AU3252" s="52">
        <v>5000.03</v>
      </c>
      <c r="AV3252" s="52">
        <v>5212.0200000000004</v>
      </c>
      <c r="AW3252" s="52">
        <v>5390.16</v>
      </c>
      <c r="AX3252" s="52">
        <v>5595.01</v>
      </c>
      <c r="AY3252" s="52">
        <v>5810.97</v>
      </c>
      <c r="AZ3252" s="52">
        <v>6038.77</v>
      </c>
      <c r="BA3252" s="52">
        <v>6280</v>
      </c>
      <c r="BB3252" s="52">
        <v>6536.78</v>
      </c>
      <c r="BC3252">
        <v>2017</v>
      </c>
    </row>
    <row r="3253" spans="1:55" x14ac:dyDescent="0.25">
      <c r="A3253">
        <v>268</v>
      </c>
      <c r="B3253" t="s">
        <v>971</v>
      </c>
      <c r="C3253" t="s">
        <v>267</v>
      </c>
      <c r="D3253" t="s">
        <v>972</v>
      </c>
      <c r="E3253" t="s">
        <v>268</v>
      </c>
      <c r="F3253" t="s">
        <v>269</v>
      </c>
      <c r="G3253" t="s">
        <v>270</v>
      </c>
    </row>
    <row r="3254" spans="1:55" x14ac:dyDescent="0.25">
      <c r="A3254">
        <v>268</v>
      </c>
      <c r="B3254" t="s">
        <v>971</v>
      </c>
      <c r="C3254" t="s">
        <v>271</v>
      </c>
      <c r="D3254" t="s">
        <v>972</v>
      </c>
      <c r="E3254" t="s">
        <v>272</v>
      </c>
      <c r="F3254" t="s">
        <v>273</v>
      </c>
      <c r="G3254" t="s">
        <v>274</v>
      </c>
      <c r="I3254" t="s">
        <v>243</v>
      </c>
      <c r="J3254">
        <v>0.04</v>
      </c>
      <c r="K3254">
        <v>0.04</v>
      </c>
      <c r="L3254">
        <v>3.9E-2</v>
      </c>
      <c r="M3254">
        <v>3.7999999999999999E-2</v>
      </c>
      <c r="N3254">
        <v>3.7999999999999999E-2</v>
      </c>
      <c r="O3254">
        <v>3.7999999999999999E-2</v>
      </c>
      <c r="P3254">
        <v>3.6999999999999998E-2</v>
      </c>
      <c r="Q3254">
        <v>3.7999999999999999E-2</v>
      </c>
      <c r="R3254">
        <v>3.7999999999999999E-2</v>
      </c>
      <c r="S3254">
        <v>3.7999999999999999E-2</v>
      </c>
      <c r="T3254">
        <v>3.6999999999999998E-2</v>
      </c>
      <c r="U3254">
        <v>3.6999999999999998E-2</v>
      </c>
      <c r="V3254">
        <v>3.5000000000000003E-2</v>
      </c>
      <c r="W3254">
        <v>3.6999999999999998E-2</v>
      </c>
      <c r="X3254">
        <v>3.5000000000000003E-2</v>
      </c>
      <c r="Y3254">
        <v>3.5000000000000003E-2</v>
      </c>
      <c r="Z3254">
        <v>3.5000000000000003E-2</v>
      </c>
      <c r="AA3254">
        <v>3.5000000000000003E-2</v>
      </c>
      <c r="AB3254">
        <v>3.5999999999999997E-2</v>
      </c>
      <c r="AC3254">
        <v>3.4000000000000002E-2</v>
      </c>
      <c r="AD3254">
        <v>3.4000000000000002E-2</v>
      </c>
      <c r="AE3254">
        <v>3.5000000000000003E-2</v>
      </c>
      <c r="AF3254">
        <v>3.5000000000000003E-2</v>
      </c>
      <c r="AG3254">
        <v>3.5000000000000003E-2</v>
      </c>
      <c r="AH3254">
        <v>3.5000000000000003E-2</v>
      </c>
      <c r="AI3254">
        <v>3.5999999999999997E-2</v>
      </c>
      <c r="AJ3254">
        <v>3.5999999999999997E-2</v>
      </c>
      <c r="AK3254">
        <v>3.5999999999999997E-2</v>
      </c>
      <c r="AL3254">
        <v>3.6999999999999998E-2</v>
      </c>
      <c r="AM3254">
        <v>3.5999999999999997E-2</v>
      </c>
      <c r="AN3254">
        <v>3.5999999999999997E-2</v>
      </c>
      <c r="AO3254">
        <v>3.5999999999999997E-2</v>
      </c>
      <c r="AP3254">
        <v>3.5999999999999997E-2</v>
      </c>
      <c r="AQ3254">
        <v>3.5999999999999997E-2</v>
      </c>
      <c r="AR3254">
        <v>3.5999999999999997E-2</v>
      </c>
      <c r="AS3254">
        <v>3.5999999999999997E-2</v>
      </c>
      <c r="AT3254">
        <v>3.5999999999999997E-2</v>
      </c>
      <c r="AU3254">
        <v>3.5999999999999997E-2</v>
      </c>
      <c r="AV3254">
        <v>3.5999999999999997E-2</v>
      </c>
      <c r="AW3254">
        <v>3.5999999999999997E-2</v>
      </c>
      <c r="AX3254">
        <v>3.5999999999999997E-2</v>
      </c>
      <c r="AY3254">
        <v>3.5999999999999997E-2</v>
      </c>
      <c r="AZ3254">
        <v>3.5999999999999997E-2</v>
      </c>
      <c r="BA3254">
        <v>3.5999999999999997E-2</v>
      </c>
      <c r="BB3254">
        <v>3.5999999999999997E-2</v>
      </c>
      <c r="BC3254">
        <v>2017</v>
      </c>
    </row>
    <row r="3255" spans="1:55" x14ac:dyDescent="0.25">
      <c r="A3255">
        <v>268</v>
      </c>
      <c r="B3255" t="s">
        <v>971</v>
      </c>
      <c r="C3255" t="s">
        <v>275</v>
      </c>
      <c r="D3255" t="s">
        <v>972</v>
      </c>
      <c r="E3255" t="s">
        <v>276</v>
      </c>
      <c r="F3255" t="s">
        <v>277</v>
      </c>
      <c r="G3255" t="s">
        <v>278</v>
      </c>
      <c r="I3255" t="s">
        <v>243</v>
      </c>
      <c r="J3255">
        <v>1.3360000000000001</v>
      </c>
      <c r="K3255">
        <v>1.3080000000000001</v>
      </c>
      <c r="L3255">
        <v>1.286</v>
      </c>
      <c r="M3255">
        <v>1.3240000000000001</v>
      </c>
      <c r="N3255">
        <v>1.321</v>
      </c>
      <c r="O3255">
        <v>1.3480000000000001</v>
      </c>
      <c r="P3255">
        <v>1.373</v>
      </c>
      <c r="Q3255">
        <v>1.377</v>
      </c>
      <c r="R3255">
        <v>1.417</v>
      </c>
      <c r="S3255">
        <v>1.46</v>
      </c>
      <c r="T3255">
        <v>1.7050000000000001</v>
      </c>
      <c r="U3255">
        <v>2.0790000000000002</v>
      </c>
      <c r="V3255">
        <v>2.2170000000000001</v>
      </c>
      <c r="W3255">
        <v>2.4609999999999999</v>
      </c>
      <c r="X3255">
        <v>3.105</v>
      </c>
      <c r="Y3255">
        <v>3.798</v>
      </c>
      <c r="Z3255">
        <v>4.335</v>
      </c>
      <c r="AA3255">
        <v>4.96</v>
      </c>
      <c r="AB3255">
        <v>5.4459999999999997</v>
      </c>
      <c r="AC3255">
        <v>5.843</v>
      </c>
      <c r="AD3255">
        <v>6.1719999999999997</v>
      </c>
      <c r="AE3255">
        <v>6.5279999999999996</v>
      </c>
      <c r="AF3255">
        <v>6.7560000000000002</v>
      </c>
      <c r="AG3255">
        <v>7.0149999999999997</v>
      </c>
      <c r="AH3255">
        <v>7.2709999999999999</v>
      </c>
      <c r="AI3255">
        <v>7.5650000000000004</v>
      </c>
      <c r="AJ3255">
        <v>7.7359999999999998</v>
      </c>
      <c r="AK3255">
        <v>8.032</v>
      </c>
      <c r="AL3255">
        <v>8.4930000000000003</v>
      </c>
      <c r="AM3255">
        <v>9.0739999999999998</v>
      </c>
      <c r="AN3255">
        <v>9.3889999999999993</v>
      </c>
      <c r="AO3255">
        <v>9.9149999999999991</v>
      </c>
      <c r="AP3255">
        <v>10.076000000000001</v>
      </c>
      <c r="AQ3255">
        <v>10.039</v>
      </c>
      <c r="AR3255">
        <v>10.526999999999999</v>
      </c>
      <c r="AS3255">
        <v>11.138</v>
      </c>
      <c r="AT3255">
        <v>11.438000000000001</v>
      </c>
      <c r="AU3255">
        <v>11.702999999999999</v>
      </c>
      <c r="AV3255">
        <v>11.643000000000001</v>
      </c>
      <c r="AW3255">
        <v>11.936</v>
      </c>
      <c r="AX3255">
        <v>12.164999999999999</v>
      </c>
      <c r="AY3255">
        <v>12.374000000000001</v>
      </c>
      <c r="AZ3255">
        <v>12.545999999999999</v>
      </c>
      <c r="BA3255">
        <v>12.714</v>
      </c>
      <c r="BB3255">
        <v>12.882</v>
      </c>
      <c r="BC3255">
        <v>2017</v>
      </c>
    </row>
    <row r="3256" spans="1:55" x14ac:dyDescent="0.25">
      <c r="A3256">
        <v>268</v>
      </c>
      <c r="B3256" t="s">
        <v>971</v>
      </c>
      <c r="C3256" t="s">
        <v>279</v>
      </c>
      <c r="D3256" t="s">
        <v>972</v>
      </c>
      <c r="E3256" t="s">
        <v>280</v>
      </c>
      <c r="F3256" t="s">
        <v>281</v>
      </c>
      <c r="G3256" t="s">
        <v>282</v>
      </c>
      <c r="I3256" t="s">
        <v>973</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24.161000000000001</v>
      </c>
      <c r="AV3256">
        <v>25.524999999999999</v>
      </c>
      <c r="AW3256">
        <v>23.073</v>
      </c>
      <c r="AX3256">
        <v>22.645</v>
      </c>
      <c r="AY3256">
        <v>22.462</v>
      </c>
      <c r="AZ3256">
        <v>21.7</v>
      </c>
      <c r="BA3256">
        <v>21.106999999999999</v>
      </c>
      <c r="BB3256">
        <v>20.509</v>
      </c>
      <c r="BC3256">
        <v>2017</v>
      </c>
    </row>
    <row r="3257" spans="1:55" x14ac:dyDescent="0.25">
      <c r="A3257">
        <v>268</v>
      </c>
      <c r="B3257" t="s">
        <v>971</v>
      </c>
      <c r="C3257" t="s">
        <v>283</v>
      </c>
      <c r="D3257" t="s">
        <v>972</v>
      </c>
      <c r="E3257" t="s">
        <v>284</v>
      </c>
      <c r="F3257" t="s">
        <v>285</v>
      </c>
      <c r="G3257" t="s">
        <v>282</v>
      </c>
      <c r="I3257" t="s">
        <v>973</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24.573</v>
      </c>
      <c r="AL3257">
        <v>20.620999999999999</v>
      </c>
      <c r="AM3257">
        <v>16.757000000000001</v>
      </c>
      <c r="AN3257">
        <v>17.547000000000001</v>
      </c>
      <c r="AO3257">
        <v>18.018999999999998</v>
      </c>
      <c r="AP3257">
        <v>16.033000000000001</v>
      </c>
      <c r="AQ3257">
        <v>12.233000000000001</v>
      </c>
      <c r="AR3257">
        <v>15.239000000000001</v>
      </c>
      <c r="AS3257">
        <v>20.454999999999998</v>
      </c>
      <c r="AT3257">
        <v>20.673999999999999</v>
      </c>
      <c r="AU3257">
        <v>22.39</v>
      </c>
      <c r="AV3257">
        <v>21.283000000000001</v>
      </c>
      <c r="AW3257">
        <v>19.393000000000001</v>
      </c>
      <c r="AX3257">
        <v>18.902000000000001</v>
      </c>
      <c r="AY3257">
        <v>18.702000000000002</v>
      </c>
      <c r="AZ3257">
        <v>17.869</v>
      </c>
      <c r="BA3257">
        <v>17.172000000000001</v>
      </c>
      <c r="BB3257">
        <v>16.544</v>
      </c>
      <c r="BC3257">
        <v>2017</v>
      </c>
    </row>
    <row r="3258" spans="1:55" x14ac:dyDescent="0.25">
      <c r="A3258">
        <v>268</v>
      </c>
      <c r="B3258" t="s">
        <v>971</v>
      </c>
      <c r="C3258" t="s">
        <v>286</v>
      </c>
      <c r="D3258" t="s">
        <v>972</v>
      </c>
      <c r="E3258" t="s">
        <v>287</v>
      </c>
      <c r="F3258" t="s">
        <v>288</v>
      </c>
      <c r="G3258" t="s">
        <v>250</v>
      </c>
      <c r="I3258" t="s">
        <v>974</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332.14600000000002</v>
      </c>
      <c r="AX3258">
        <v>346.976</v>
      </c>
      <c r="AY3258">
        <v>361.69400000000002</v>
      </c>
      <c r="AZ3258">
        <v>376.26900000000001</v>
      </c>
      <c r="BA3258">
        <v>391.32</v>
      </c>
      <c r="BB3258">
        <v>406.97300000000001</v>
      </c>
      <c r="BC3258">
        <v>2018</v>
      </c>
    </row>
    <row r="3259" spans="1:55" x14ac:dyDescent="0.25">
      <c r="A3259">
        <v>268</v>
      </c>
      <c r="B3259" t="s">
        <v>971</v>
      </c>
      <c r="C3259" t="s">
        <v>290</v>
      </c>
      <c r="D3259" t="s">
        <v>972</v>
      </c>
      <c r="E3259" t="s">
        <v>287</v>
      </c>
      <c r="F3259" t="s">
        <v>291</v>
      </c>
      <c r="G3259" t="s">
        <v>235</v>
      </c>
      <c r="I3259" t="s">
        <v>292</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4.7</v>
      </c>
      <c r="AX3259">
        <v>4.4649999999999999</v>
      </c>
      <c r="AY3259">
        <v>4.242</v>
      </c>
      <c r="AZ3259">
        <v>4.03</v>
      </c>
      <c r="BA3259">
        <v>4</v>
      </c>
      <c r="BB3259">
        <v>4</v>
      </c>
      <c r="BC3259">
        <v>2018</v>
      </c>
    </row>
    <row r="3260" spans="1:55" x14ac:dyDescent="0.25">
      <c r="A3260">
        <v>268</v>
      </c>
      <c r="B3260" t="s">
        <v>971</v>
      </c>
      <c r="C3260" t="s">
        <v>293</v>
      </c>
      <c r="D3260" t="s">
        <v>972</v>
      </c>
      <c r="E3260" t="s">
        <v>294</v>
      </c>
      <c r="F3260" t="s">
        <v>295</v>
      </c>
      <c r="G3260" t="s">
        <v>250</v>
      </c>
      <c r="I3260" t="s">
        <v>974</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264.83699999999999</v>
      </c>
      <c r="AR3260">
        <v>280.12599999999998</v>
      </c>
      <c r="AS3260">
        <v>286.72800000000001</v>
      </c>
      <c r="AT3260">
        <v>296.233</v>
      </c>
      <c r="AU3260">
        <v>310.23899999999998</v>
      </c>
      <c r="AV3260">
        <v>323.34500000000003</v>
      </c>
      <c r="AW3260">
        <v>338.54199999999997</v>
      </c>
      <c r="AX3260">
        <v>353.65800000000002</v>
      </c>
      <c r="AY3260">
        <v>368.65899999999999</v>
      </c>
      <c r="AZ3260">
        <v>383.51499999999999</v>
      </c>
      <c r="BA3260">
        <v>398.85599999999999</v>
      </c>
      <c r="BB3260">
        <v>414.81</v>
      </c>
      <c r="BC3260">
        <v>2018</v>
      </c>
    </row>
    <row r="3261" spans="1:55" x14ac:dyDescent="0.25">
      <c r="A3261">
        <v>268</v>
      </c>
      <c r="B3261" t="s">
        <v>971</v>
      </c>
      <c r="C3261" t="s">
        <v>296</v>
      </c>
      <c r="D3261" t="s">
        <v>972</v>
      </c>
      <c r="E3261" t="s">
        <v>294</v>
      </c>
      <c r="F3261" t="s">
        <v>297</v>
      </c>
      <c r="G3261" t="s">
        <v>235</v>
      </c>
      <c r="I3261" t="s">
        <v>298</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4.9640000000000004</v>
      </c>
      <c r="AR3261">
        <v>5.7729999999999997</v>
      </c>
      <c r="AS3261">
        <v>2.3570000000000002</v>
      </c>
      <c r="AT3261">
        <v>3.3149999999999999</v>
      </c>
      <c r="AU3261">
        <v>4.7279999999999998</v>
      </c>
      <c r="AV3261">
        <v>4.2240000000000002</v>
      </c>
      <c r="AW3261">
        <v>4.7</v>
      </c>
      <c r="AX3261">
        <v>4.4649999999999999</v>
      </c>
      <c r="AY3261">
        <v>4.242</v>
      </c>
      <c r="AZ3261">
        <v>4.03</v>
      </c>
      <c r="BA3261">
        <v>4</v>
      </c>
      <c r="BB3261">
        <v>4</v>
      </c>
      <c r="BC3261">
        <v>2018</v>
      </c>
    </row>
    <row r="3262" spans="1:55" x14ac:dyDescent="0.25">
      <c r="A3262">
        <v>268</v>
      </c>
      <c r="B3262" t="s">
        <v>971</v>
      </c>
      <c r="C3262" t="s">
        <v>299</v>
      </c>
      <c r="D3262" t="s">
        <v>972</v>
      </c>
      <c r="E3262" t="s">
        <v>300</v>
      </c>
      <c r="G3262" t="s">
        <v>274</v>
      </c>
    </row>
    <row r="3263" spans="1:55" x14ac:dyDescent="0.25">
      <c r="A3263">
        <v>268</v>
      </c>
      <c r="B3263" t="s">
        <v>971</v>
      </c>
      <c r="C3263" t="s">
        <v>301</v>
      </c>
      <c r="D3263" t="s">
        <v>972</v>
      </c>
      <c r="E3263" t="s">
        <v>302</v>
      </c>
      <c r="F3263" t="s">
        <v>303</v>
      </c>
      <c r="G3263" t="s">
        <v>235</v>
      </c>
      <c r="I3263" t="s">
        <v>975</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-1.054</v>
      </c>
      <c r="AK3263">
        <v>11.85</v>
      </c>
      <c r="AL3263">
        <v>8.2010000000000005</v>
      </c>
      <c r="AM3263">
        <v>-18.193999999999999</v>
      </c>
      <c r="AN3263">
        <v>3.5009999999999999</v>
      </c>
      <c r="AO3263">
        <v>9.8049999999999997</v>
      </c>
      <c r="AP3263">
        <v>6.2510000000000003</v>
      </c>
      <c r="AQ3263">
        <v>-1.3049999999999999</v>
      </c>
      <c r="AR3263">
        <v>4.1139999999999999</v>
      </c>
      <c r="AS3263">
        <v>10.644</v>
      </c>
      <c r="AT3263">
        <v>-2.1819999999999999</v>
      </c>
      <c r="AU3263">
        <v>4.649</v>
      </c>
      <c r="AV3263">
        <v>3.536</v>
      </c>
      <c r="AW3263">
        <v>3.5859999999999999</v>
      </c>
      <c r="AX3263">
        <v>4.7030000000000003</v>
      </c>
      <c r="AY3263">
        <v>4.899</v>
      </c>
      <c r="AZ3263">
        <v>3.8660000000000001</v>
      </c>
      <c r="BA3263">
        <v>4.8780000000000001</v>
      </c>
      <c r="BB3263">
        <v>4.1150000000000002</v>
      </c>
      <c r="BC3263">
        <v>2018</v>
      </c>
    </row>
    <row r="3264" spans="1:55" x14ac:dyDescent="0.25">
      <c r="A3264">
        <v>268</v>
      </c>
      <c r="B3264" t="s">
        <v>971</v>
      </c>
      <c r="C3264" t="s">
        <v>305</v>
      </c>
      <c r="D3264" t="s">
        <v>972</v>
      </c>
      <c r="E3264" t="s">
        <v>306</v>
      </c>
      <c r="F3264" t="s">
        <v>307</v>
      </c>
      <c r="G3264" t="s">
        <v>235</v>
      </c>
      <c r="I3264" t="s">
        <v>975</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-1.054</v>
      </c>
      <c r="AK3264">
        <v>11.85</v>
      </c>
      <c r="AL3264">
        <v>8.2010000000000005</v>
      </c>
      <c r="AM3264">
        <v>-18.193999999999999</v>
      </c>
      <c r="AN3264">
        <v>3.5009999999999999</v>
      </c>
      <c r="AO3264">
        <v>9.8049999999999997</v>
      </c>
      <c r="AP3264">
        <v>6.2510000000000003</v>
      </c>
      <c r="AQ3264">
        <v>-1.3049999999999999</v>
      </c>
      <c r="AR3264">
        <v>4.1139999999999999</v>
      </c>
      <c r="AS3264">
        <v>10.644</v>
      </c>
      <c r="AT3264">
        <v>-2.1819999999999999</v>
      </c>
      <c r="AU3264">
        <v>4.649</v>
      </c>
      <c r="AV3264">
        <v>3.536</v>
      </c>
      <c r="AW3264">
        <v>3.5859999999999999</v>
      </c>
      <c r="AX3264">
        <v>4.7030000000000003</v>
      </c>
      <c r="AY3264">
        <v>4.899</v>
      </c>
      <c r="AZ3264">
        <v>3.8660000000000001</v>
      </c>
      <c r="BA3264">
        <v>4.8780000000000001</v>
      </c>
      <c r="BB3264">
        <v>4.1150000000000002</v>
      </c>
      <c r="BC3264">
        <v>2018</v>
      </c>
    </row>
    <row r="3265" spans="1:55" x14ac:dyDescent="0.25">
      <c r="A3265">
        <v>268</v>
      </c>
      <c r="B3265" t="s">
        <v>971</v>
      </c>
      <c r="C3265" t="s">
        <v>308</v>
      </c>
      <c r="D3265" t="s">
        <v>972</v>
      </c>
      <c r="E3265" t="s">
        <v>309</v>
      </c>
      <c r="F3265" t="s">
        <v>310</v>
      </c>
      <c r="G3265" t="s">
        <v>235</v>
      </c>
      <c r="I3265" t="s">
        <v>975</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0.497</v>
      </c>
      <c r="AK3265">
        <v>4.7210000000000001</v>
      </c>
      <c r="AL3265">
        <v>0.95699999999999996</v>
      </c>
      <c r="AM3265">
        <v>-20.401</v>
      </c>
      <c r="AN3265">
        <v>19.872</v>
      </c>
      <c r="AO3265">
        <v>11.954000000000001</v>
      </c>
      <c r="AP3265">
        <v>10.335000000000001</v>
      </c>
      <c r="AQ3265">
        <v>-1.222</v>
      </c>
      <c r="AR3265">
        <v>1.327</v>
      </c>
      <c r="AS3265">
        <v>5.3739999999999997</v>
      </c>
      <c r="AT3265">
        <v>1.929</v>
      </c>
      <c r="AU3265">
        <v>6.952</v>
      </c>
      <c r="AV3265">
        <v>-1.169</v>
      </c>
      <c r="AW3265">
        <v>3.306</v>
      </c>
      <c r="AX3265">
        <v>3.4529999999999998</v>
      </c>
      <c r="AY3265">
        <v>3.2229999999999999</v>
      </c>
      <c r="AZ3265">
        <v>3.8180000000000001</v>
      </c>
      <c r="BA3265">
        <v>4.4889999999999999</v>
      </c>
      <c r="BB3265">
        <v>3.98</v>
      </c>
      <c r="BC3265">
        <v>2018</v>
      </c>
    </row>
    <row r="3266" spans="1:55" x14ac:dyDescent="0.25">
      <c r="A3266">
        <v>268</v>
      </c>
      <c r="B3266" t="s">
        <v>971</v>
      </c>
      <c r="C3266" t="s">
        <v>311</v>
      </c>
      <c r="D3266" t="s">
        <v>972</v>
      </c>
      <c r="E3266" t="s">
        <v>312</v>
      </c>
      <c r="F3266" t="s">
        <v>313</v>
      </c>
      <c r="G3266" t="s">
        <v>235</v>
      </c>
      <c r="I3266" t="s">
        <v>975</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0.497</v>
      </c>
      <c r="AK3266">
        <v>4.7210000000000001</v>
      </c>
      <c r="AL3266">
        <v>0.95699999999999996</v>
      </c>
      <c r="AM3266">
        <v>-20.401</v>
      </c>
      <c r="AN3266">
        <v>19.872</v>
      </c>
      <c r="AO3266">
        <v>11.954000000000001</v>
      </c>
      <c r="AP3266">
        <v>10.335000000000001</v>
      </c>
      <c r="AQ3266">
        <v>-1.222</v>
      </c>
      <c r="AR3266">
        <v>1.327</v>
      </c>
      <c r="AS3266">
        <v>5.3739999999999997</v>
      </c>
      <c r="AT3266">
        <v>1.929</v>
      </c>
      <c r="AU3266">
        <v>6.952</v>
      </c>
      <c r="AV3266">
        <v>-1.169</v>
      </c>
      <c r="AW3266">
        <v>3.306</v>
      </c>
      <c r="AX3266">
        <v>3.4529999999999998</v>
      </c>
      <c r="AY3266">
        <v>3.2229999999999999</v>
      </c>
      <c r="AZ3266">
        <v>3.8180000000000001</v>
      </c>
      <c r="BA3266">
        <v>4.4889999999999999</v>
      </c>
      <c r="BB3266">
        <v>3.98</v>
      </c>
      <c r="BC3266">
        <v>2018</v>
      </c>
    </row>
    <row r="3267" spans="1:55" x14ac:dyDescent="0.25">
      <c r="A3267">
        <v>268</v>
      </c>
      <c r="B3267" t="s">
        <v>971</v>
      </c>
      <c r="C3267" t="s">
        <v>314</v>
      </c>
      <c r="D3267" t="s">
        <v>972</v>
      </c>
      <c r="E3267" t="s">
        <v>315</v>
      </c>
      <c r="F3267" t="s">
        <v>316</v>
      </c>
      <c r="G3267" t="s">
        <v>317</v>
      </c>
      <c r="I3267" t="s">
        <v>976</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3.1</v>
      </c>
      <c r="W3267">
        <v>3.1179999999999999</v>
      </c>
      <c r="X3267">
        <v>3.125</v>
      </c>
      <c r="Y3267">
        <v>3.24</v>
      </c>
      <c r="Z3267">
        <v>4.37</v>
      </c>
      <c r="AA3267">
        <v>3.32</v>
      </c>
      <c r="AB3267">
        <v>4.0199999999999996</v>
      </c>
      <c r="AC3267">
        <v>3.62</v>
      </c>
      <c r="AD3267">
        <v>3.6280000000000001</v>
      </c>
      <c r="AE3267">
        <v>3.81</v>
      </c>
      <c r="AF3267">
        <v>3.83</v>
      </c>
      <c r="AG3267">
        <v>5.0999999999999996</v>
      </c>
      <c r="AH3267">
        <v>5.99</v>
      </c>
      <c r="AI3267">
        <v>4</v>
      </c>
      <c r="AJ3267">
        <v>3.11</v>
      </c>
      <c r="AK3267">
        <v>2.92</v>
      </c>
      <c r="AL3267">
        <v>2.99</v>
      </c>
      <c r="AM3267">
        <v>3.28</v>
      </c>
      <c r="AN3267">
        <v>4.0999999999999996</v>
      </c>
      <c r="AO3267">
        <v>4.2699999999999996</v>
      </c>
      <c r="AP3267">
        <v>3.75</v>
      </c>
      <c r="AQ3267">
        <v>4.0999999999999996</v>
      </c>
      <c r="AR3267">
        <v>5.49</v>
      </c>
      <c r="AS3267">
        <v>4.59</v>
      </c>
      <c r="AT3267">
        <v>4.67</v>
      </c>
      <c r="AU3267">
        <v>4.4619999999999997</v>
      </c>
      <c r="AV3267">
        <v>3.907</v>
      </c>
      <c r="AW3267">
        <v>3.355</v>
      </c>
      <c r="AX3267">
        <v>3.077</v>
      </c>
      <c r="AY3267">
        <v>3.024</v>
      </c>
      <c r="AZ3267">
        <v>3.1459999999999999</v>
      </c>
      <c r="BA3267">
        <v>3.3919999999999999</v>
      </c>
      <c r="BB3267">
        <v>3.7090000000000001</v>
      </c>
      <c r="BC3267">
        <v>2017</v>
      </c>
    </row>
    <row r="3268" spans="1:55" x14ac:dyDescent="0.25">
      <c r="A3268">
        <v>268</v>
      </c>
      <c r="B3268" t="s">
        <v>971</v>
      </c>
      <c r="C3268" t="s">
        <v>318</v>
      </c>
      <c r="D3268" t="s">
        <v>972</v>
      </c>
      <c r="E3268" t="s">
        <v>319</v>
      </c>
      <c r="F3268" t="s">
        <v>320</v>
      </c>
      <c r="G3268" t="s">
        <v>321</v>
      </c>
      <c r="H3268" t="s">
        <v>322</v>
      </c>
    </row>
    <row r="3269" spans="1:55" x14ac:dyDescent="0.25">
      <c r="A3269">
        <v>268</v>
      </c>
      <c r="B3269" t="s">
        <v>971</v>
      </c>
      <c r="C3269" t="s">
        <v>323</v>
      </c>
      <c r="D3269" t="s">
        <v>972</v>
      </c>
      <c r="E3269" t="s">
        <v>324</v>
      </c>
      <c r="F3269" t="s">
        <v>325</v>
      </c>
      <c r="G3269" t="s">
        <v>321</v>
      </c>
      <c r="H3269" t="s">
        <v>322</v>
      </c>
      <c r="I3269" t="s">
        <v>977</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5.0999999999999996</v>
      </c>
      <c r="V3269">
        <v>5.2480000000000002</v>
      </c>
      <c r="W3269">
        <v>5.399</v>
      </c>
      <c r="X3269">
        <v>5.5529999999999999</v>
      </c>
      <c r="Y3269">
        <v>5.7089999999999996</v>
      </c>
      <c r="Z3269">
        <v>5.8680000000000003</v>
      </c>
      <c r="AA3269">
        <v>6.0289999999999999</v>
      </c>
      <c r="AB3269">
        <v>6.1920000000000002</v>
      </c>
      <c r="AC3269">
        <v>6.3570000000000002</v>
      </c>
      <c r="AD3269">
        <v>6.524</v>
      </c>
      <c r="AE3269">
        <v>6.6929999999999996</v>
      </c>
      <c r="AF3269">
        <v>6.8630000000000004</v>
      </c>
      <c r="AG3269">
        <v>7.0339999999999998</v>
      </c>
      <c r="AH3269">
        <v>7.2039999999999997</v>
      </c>
      <c r="AI3269">
        <v>7.3730000000000002</v>
      </c>
      <c r="AJ3269">
        <v>7.5410000000000004</v>
      </c>
      <c r="AK3269">
        <v>7.7080000000000002</v>
      </c>
      <c r="AL3269">
        <v>7.8730000000000002</v>
      </c>
      <c r="AM3269">
        <v>8.0350000000000001</v>
      </c>
      <c r="AN3269">
        <v>8.1950000000000003</v>
      </c>
      <c r="AO3269">
        <v>8.3520000000000003</v>
      </c>
      <c r="AP3269">
        <v>8.5060000000000002</v>
      </c>
      <c r="AQ3269">
        <v>8.6579999999999995</v>
      </c>
      <c r="AR3269">
        <v>8.8089999999999993</v>
      </c>
      <c r="AS3269">
        <v>8.9610000000000003</v>
      </c>
      <c r="AT3269">
        <v>9.1150000000000002</v>
      </c>
      <c r="AU3269">
        <v>9.2720000000000002</v>
      </c>
      <c r="AV3269">
        <v>9.4320000000000004</v>
      </c>
      <c r="AW3269">
        <v>9.5939999999999994</v>
      </c>
      <c r="AX3269">
        <v>9.7590000000000003</v>
      </c>
      <c r="AY3269">
        <v>9.9269999999999996</v>
      </c>
      <c r="AZ3269">
        <v>10.098000000000001</v>
      </c>
      <c r="BA3269">
        <v>10.272</v>
      </c>
      <c r="BB3269">
        <v>10.448</v>
      </c>
      <c r="BC3269">
        <v>2017</v>
      </c>
    </row>
    <row r="3270" spans="1:55" x14ac:dyDescent="0.25">
      <c r="A3270">
        <v>268</v>
      </c>
      <c r="B3270" t="s">
        <v>971</v>
      </c>
      <c r="C3270" t="s">
        <v>327</v>
      </c>
      <c r="D3270" t="s">
        <v>972</v>
      </c>
      <c r="E3270" t="s">
        <v>328</v>
      </c>
      <c r="F3270" t="s">
        <v>329</v>
      </c>
      <c r="G3270" t="s">
        <v>229</v>
      </c>
      <c r="H3270" t="s">
        <v>230</v>
      </c>
      <c r="I3270" t="s">
        <v>978</v>
      </c>
      <c r="J3270" t="s">
        <v>232</v>
      </c>
      <c r="K3270" t="s">
        <v>232</v>
      </c>
      <c r="L3270" t="s">
        <v>232</v>
      </c>
      <c r="M3270" t="s">
        <v>232</v>
      </c>
      <c r="N3270" t="s">
        <v>232</v>
      </c>
      <c r="O3270" t="s">
        <v>232</v>
      </c>
      <c r="P3270" t="s">
        <v>232</v>
      </c>
      <c r="Q3270" t="s">
        <v>232</v>
      </c>
      <c r="R3270" t="s">
        <v>232</v>
      </c>
      <c r="S3270" t="s">
        <v>232</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153.869</v>
      </c>
      <c r="AW3270">
        <v>162.24299999999999</v>
      </c>
      <c r="AX3270">
        <v>173.89699999999999</v>
      </c>
      <c r="AY3270">
        <v>186.24600000000001</v>
      </c>
      <c r="AZ3270">
        <v>199.19300000000001</v>
      </c>
      <c r="BA3270">
        <v>213.126</v>
      </c>
      <c r="BB3270">
        <v>228.21199999999999</v>
      </c>
      <c r="BC3270">
        <v>2018</v>
      </c>
    </row>
    <row r="3271" spans="1:55" x14ac:dyDescent="0.25">
      <c r="A3271">
        <v>268</v>
      </c>
      <c r="B3271" t="s">
        <v>971</v>
      </c>
      <c r="C3271" t="s">
        <v>331</v>
      </c>
      <c r="D3271" t="s">
        <v>972</v>
      </c>
      <c r="E3271" t="s">
        <v>328</v>
      </c>
      <c r="F3271" t="s">
        <v>329</v>
      </c>
      <c r="G3271" t="s">
        <v>282</v>
      </c>
      <c r="I3271" t="s">
        <v>332</v>
      </c>
      <c r="J3271" t="s">
        <v>232</v>
      </c>
      <c r="K3271" t="s">
        <v>232</v>
      </c>
      <c r="L3271" t="s">
        <v>232</v>
      </c>
      <c r="M3271" t="s">
        <v>232</v>
      </c>
      <c r="N3271" t="s">
        <v>232</v>
      </c>
      <c r="O3271" t="s">
        <v>232</v>
      </c>
      <c r="P3271" t="s">
        <v>232</v>
      </c>
      <c r="Q3271" t="s">
        <v>232</v>
      </c>
      <c r="R3271" t="s">
        <v>232</v>
      </c>
      <c r="S3271" t="s">
        <v>232</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26.884</v>
      </c>
      <c r="AW3271">
        <v>26.286000000000001</v>
      </c>
      <c r="AX3271">
        <v>26.181000000000001</v>
      </c>
      <c r="AY3271">
        <v>26.093</v>
      </c>
      <c r="AZ3271">
        <v>26.036000000000001</v>
      </c>
      <c r="BA3271">
        <v>25.986000000000001</v>
      </c>
      <c r="BB3271">
        <v>25.937999999999999</v>
      </c>
      <c r="BC3271">
        <v>2018</v>
      </c>
    </row>
    <row r="3272" spans="1:55" x14ac:dyDescent="0.25">
      <c r="A3272">
        <v>268</v>
      </c>
      <c r="B3272" t="s">
        <v>971</v>
      </c>
      <c r="C3272" t="s">
        <v>333</v>
      </c>
      <c r="D3272" t="s">
        <v>972</v>
      </c>
      <c r="E3272" t="s">
        <v>334</v>
      </c>
      <c r="F3272" t="s">
        <v>335</v>
      </c>
      <c r="G3272" t="s">
        <v>229</v>
      </c>
      <c r="H3272" t="s">
        <v>230</v>
      </c>
      <c r="I3272" t="s">
        <v>978</v>
      </c>
      <c r="J3272" t="s">
        <v>232</v>
      </c>
      <c r="K3272" t="s">
        <v>232</v>
      </c>
      <c r="L3272" t="s">
        <v>232</v>
      </c>
      <c r="M3272" t="s">
        <v>232</v>
      </c>
      <c r="N3272" t="s">
        <v>232</v>
      </c>
      <c r="O3272" t="s">
        <v>232</v>
      </c>
      <c r="P3272" t="s">
        <v>232</v>
      </c>
      <c r="Q3272" t="s">
        <v>232</v>
      </c>
      <c r="R3272" t="s">
        <v>232</v>
      </c>
      <c r="S3272" t="s">
        <v>232</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151.91499999999999</v>
      </c>
      <c r="AW3272">
        <v>158.57300000000001</v>
      </c>
      <c r="AX3272">
        <v>174.60599999999999</v>
      </c>
      <c r="AY3272">
        <v>185.381</v>
      </c>
      <c r="AZ3272">
        <v>198.21899999999999</v>
      </c>
      <c r="BA3272">
        <v>213.20699999999999</v>
      </c>
      <c r="BB3272">
        <v>227.83099999999999</v>
      </c>
      <c r="BC3272">
        <v>2018</v>
      </c>
    </row>
    <row r="3273" spans="1:55" x14ac:dyDescent="0.25">
      <c r="A3273">
        <v>268</v>
      </c>
      <c r="B3273" t="s">
        <v>971</v>
      </c>
      <c r="C3273" t="s">
        <v>336</v>
      </c>
      <c r="D3273" t="s">
        <v>972</v>
      </c>
      <c r="E3273" t="s">
        <v>334</v>
      </c>
      <c r="F3273" t="s">
        <v>335</v>
      </c>
      <c r="G3273" t="s">
        <v>282</v>
      </c>
      <c r="I3273" t="s">
        <v>337</v>
      </c>
      <c r="J3273" t="s">
        <v>232</v>
      </c>
      <c r="K3273" t="s">
        <v>232</v>
      </c>
      <c r="L3273" t="s">
        <v>232</v>
      </c>
      <c r="M3273" t="s">
        <v>232</v>
      </c>
      <c r="N3273" t="s">
        <v>232</v>
      </c>
      <c r="O3273" t="s">
        <v>232</v>
      </c>
      <c r="P3273" t="s">
        <v>232</v>
      </c>
      <c r="Q3273" t="s">
        <v>232</v>
      </c>
      <c r="R3273" t="s">
        <v>232</v>
      </c>
      <c r="S3273" t="s">
        <v>232</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26.542000000000002</v>
      </c>
      <c r="AW3273">
        <v>25.690999999999999</v>
      </c>
      <c r="AX3273">
        <v>26.286999999999999</v>
      </c>
      <c r="AY3273">
        <v>25.972000000000001</v>
      </c>
      <c r="AZ3273">
        <v>25.908999999999999</v>
      </c>
      <c r="BA3273">
        <v>25.995999999999999</v>
      </c>
      <c r="BB3273">
        <v>25.895</v>
      </c>
      <c r="BC3273">
        <v>2018</v>
      </c>
    </row>
    <row r="3274" spans="1:55" x14ac:dyDescent="0.25">
      <c r="A3274">
        <v>268</v>
      </c>
      <c r="B3274" t="s">
        <v>971</v>
      </c>
      <c r="C3274" t="s">
        <v>338</v>
      </c>
      <c r="D3274" t="s">
        <v>972</v>
      </c>
      <c r="E3274" t="s">
        <v>339</v>
      </c>
      <c r="F3274" t="s">
        <v>340</v>
      </c>
      <c r="G3274" t="s">
        <v>229</v>
      </c>
      <c r="H3274" t="s">
        <v>230</v>
      </c>
      <c r="I3274" t="s">
        <v>978</v>
      </c>
      <c r="J3274" t="s">
        <v>232</v>
      </c>
      <c r="K3274" t="s">
        <v>232</v>
      </c>
      <c r="L3274" t="s">
        <v>232</v>
      </c>
      <c r="M3274" t="s">
        <v>232</v>
      </c>
      <c r="N3274" t="s">
        <v>232</v>
      </c>
      <c r="O3274" t="s">
        <v>232</v>
      </c>
      <c r="P3274" t="s">
        <v>232</v>
      </c>
      <c r="Q3274" t="s">
        <v>232</v>
      </c>
      <c r="R3274" t="s">
        <v>232</v>
      </c>
      <c r="S3274" t="s">
        <v>232</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1.9550000000000001</v>
      </c>
      <c r="AW3274">
        <v>3.67</v>
      </c>
      <c r="AX3274">
        <v>-0.70799999999999996</v>
      </c>
      <c r="AY3274">
        <v>0.86499999999999999</v>
      </c>
      <c r="AZ3274">
        <v>0.97399999999999998</v>
      </c>
      <c r="BA3274">
        <v>-8.1000000000000003E-2</v>
      </c>
      <c r="BB3274">
        <v>0.38100000000000001</v>
      </c>
      <c r="BC3274">
        <v>2018</v>
      </c>
    </row>
    <row r="3275" spans="1:55" x14ac:dyDescent="0.25">
      <c r="A3275">
        <v>268</v>
      </c>
      <c r="B3275" t="s">
        <v>971</v>
      </c>
      <c r="C3275" t="s">
        <v>341</v>
      </c>
      <c r="D3275" t="s">
        <v>972</v>
      </c>
      <c r="E3275" t="s">
        <v>339</v>
      </c>
      <c r="F3275" t="s">
        <v>340</v>
      </c>
      <c r="G3275" t="s">
        <v>282</v>
      </c>
      <c r="I3275" t="s">
        <v>342</v>
      </c>
      <c r="J3275" t="s">
        <v>232</v>
      </c>
      <c r="K3275" t="s">
        <v>232</v>
      </c>
      <c r="L3275" t="s">
        <v>232</v>
      </c>
      <c r="M3275" t="s">
        <v>232</v>
      </c>
      <c r="N3275" t="s">
        <v>232</v>
      </c>
      <c r="O3275" t="s">
        <v>232</v>
      </c>
      <c r="P3275" t="s">
        <v>232</v>
      </c>
      <c r="Q3275" t="s">
        <v>232</v>
      </c>
      <c r="R3275" t="s">
        <v>232</v>
      </c>
      <c r="S3275" t="s">
        <v>232</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0.34100000000000003</v>
      </c>
      <c r="AW3275">
        <v>0.59499999999999997</v>
      </c>
      <c r="AX3275">
        <v>-0.107</v>
      </c>
      <c r="AY3275">
        <v>0.121</v>
      </c>
      <c r="AZ3275">
        <v>0.127</v>
      </c>
      <c r="BA3275">
        <v>-0.01</v>
      </c>
      <c r="BB3275">
        <v>4.2999999999999997E-2</v>
      </c>
      <c r="BC3275">
        <v>2018</v>
      </c>
    </row>
    <row r="3276" spans="1:55" x14ac:dyDescent="0.25">
      <c r="A3276">
        <v>268</v>
      </c>
      <c r="B3276" t="s">
        <v>971</v>
      </c>
      <c r="C3276" t="s">
        <v>343</v>
      </c>
      <c r="D3276" t="s">
        <v>972</v>
      </c>
      <c r="E3276" t="s">
        <v>344</v>
      </c>
      <c r="F3276" t="s">
        <v>345</v>
      </c>
      <c r="G3276" t="s">
        <v>229</v>
      </c>
      <c r="H3276" t="s">
        <v>230</v>
      </c>
    </row>
    <row r="3277" spans="1:55" x14ac:dyDescent="0.25">
      <c r="A3277">
        <v>268</v>
      </c>
      <c r="B3277" t="s">
        <v>971</v>
      </c>
      <c r="C3277" t="s">
        <v>346</v>
      </c>
      <c r="D3277" t="s">
        <v>972</v>
      </c>
      <c r="E3277" t="s">
        <v>344</v>
      </c>
      <c r="F3277" t="s">
        <v>345</v>
      </c>
      <c r="G3277" t="s">
        <v>270</v>
      </c>
    </row>
    <row r="3278" spans="1:55" x14ac:dyDescent="0.25">
      <c r="A3278">
        <v>268</v>
      </c>
      <c r="B3278" t="s">
        <v>971</v>
      </c>
      <c r="C3278" t="s">
        <v>347</v>
      </c>
      <c r="D3278" t="s">
        <v>972</v>
      </c>
      <c r="E3278" t="s">
        <v>348</v>
      </c>
      <c r="F3278" t="s">
        <v>349</v>
      </c>
      <c r="G3278" t="s">
        <v>229</v>
      </c>
      <c r="H3278" t="s">
        <v>230</v>
      </c>
      <c r="I3278" t="s">
        <v>978</v>
      </c>
      <c r="J3278" t="s">
        <v>232</v>
      </c>
      <c r="K3278" t="s">
        <v>232</v>
      </c>
      <c r="L3278" t="s">
        <v>232</v>
      </c>
      <c r="M3278" t="s">
        <v>232</v>
      </c>
      <c r="N3278" t="s">
        <v>232</v>
      </c>
      <c r="O3278" t="s">
        <v>232</v>
      </c>
      <c r="P3278" t="s">
        <v>232</v>
      </c>
      <c r="Q3278" t="s">
        <v>232</v>
      </c>
      <c r="R3278" t="s">
        <v>232</v>
      </c>
      <c r="S3278" t="s">
        <v>232</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5.6050000000000004</v>
      </c>
      <c r="AW3278">
        <v>9.7959999999999994</v>
      </c>
      <c r="AX3278">
        <v>5.2569999999999997</v>
      </c>
      <c r="AY3278">
        <v>6.3719999999999999</v>
      </c>
      <c r="AZ3278">
        <v>8.1769999999999996</v>
      </c>
      <c r="BA3278">
        <v>7.4459999999999997</v>
      </c>
      <c r="BB3278">
        <v>7.8639999999999999</v>
      </c>
      <c r="BC3278">
        <v>2018</v>
      </c>
    </row>
    <row r="3279" spans="1:55" x14ac:dyDescent="0.25">
      <c r="A3279">
        <v>268</v>
      </c>
      <c r="B3279" t="s">
        <v>971</v>
      </c>
      <c r="C3279" t="s">
        <v>350</v>
      </c>
      <c r="D3279" t="s">
        <v>972</v>
      </c>
      <c r="E3279" t="s">
        <v>348</v>
      </c>
      <c r="F3279" t="s">
        <v>349</v>
      </c>
      <c r="G3279" t="s">
        <v>282</v>
      </c>
      <c r="I3279" t="s">
        <v>351</v>
      </c>
      <c r="J3279" t="s">
        <v>232</v>
      </c>
      <c r="K3279" t="s">
        <v>232</v>
      </c>
      <c r="L3279" t="s">
        <v>232</v>
      </c>
      <c r="M3279" t="s">
        <v>232</v>
      </c>
      <c r="N3279" t="s">
        <v>232</v>
      </c>
      <c r="O3279" t="s">
        <v>232</v>
      </c>
      <c r="P3279" t="s">
        <v>232</v>
      </c>
      <c r="Q3279" t="s">
        <v>232</v>
      </c>
      <c r="R3279" t="s">
        <v>232</v>
      </c>
      <c r="S3279" t="s">
        <v>232</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0.97899999999999998</v>
      </c>
      <c r="AW3279">
        <v>1.587</v>
      </c>
      <c r="AX3279">
        <v>0.79100000000000004</v>
      </c>
      <c r="AY3279">
        <v>0.89300000000000002</v>
      </c>
      <c r="AZ3279">
        <v>1.069</v>
      </c>
      <c r="BA3279">
        <v>0.90800000000000003</v>
      </c>
      <c r="BB3279">
        <v>0.89400000000000002</v>
      </c>
      <c r="BC3279">
        <v>2018</v>
      </c>
    </row>
    <row r="3280" spans="1:55" x14ac:dyDescent="0.25">
      <c r="A3280">
        <v>268</v>
      </c>
      <c r="B3280" t="s">
        <v>971</v>
      </c>
      <c r="C3280" t="s">
        <v>352</v>
      </c>
      <c r="D3280" t="s">
        <v>972</v>
      </c>
      <c r="E3280" t="s">
        <v>353</v>
      </c>
      <c r="F3280" t="s">
        <v>354</v>
      </c>
      <c r="G3280" t="s">
        <v>229</v>
      </c>
      <c r="H3280" t="s">
        <v>230</v>
      </c>
    </row>
    <row r="3281" spans="1:55" x14ac:dyDescent="0.25">
      <c r="A3281">
        <v>268</v>
      </c>
      <c r="B3281" t="s">
        <v>971</v>
      </c>
      <c r="C3281" t="s">
        <v>355</v>
      </c>
      <c r="D3281" t="s">
        <v>972</v>
      </c>
      <c r="E3281" t="s">
        <v>353</v>
      </c>
      <c r="F3281" t="s">
        <v>354</v>
      </c>
      <c r="G3281" t="s">
        <v>282</v>
      </c>
    </row>
    <row r="3282" spans="1:55" x14ac:dyDescent="0.25">
      <c r="A3282">
        <v>268</v>
      </c>
      <c r="B3282" t="s">
        <v>971</v>
      </c>
      <c r="C3282" t="s">
        <v>356</v>
      </c>
      <c r="D3282" t="s">
        <v>972</v>
      </c>
      <c r="E3282" t="s">
        <v>357</v>
      </c>
      <c r="F3282" t="s">
        <v>358</v>
      </c>
      <c r="G3282" t="s">
        <v>229</v>
      </c>
      <c r="H3282" t="s">
        <v>230</v>
      </c>
      <c r="I3282" t="s">
        <v>978</v>
      </c>
      <c r="J3282" t="s">
        <v>232</v>
      </c>
      <c r="K3282" t="s">
        <v>232</v>
      </c>
      <c r="L3282" t="s">
        <v>232</v>
      </c>
      <c r="M3282" t="s">
        <v>232</v>
      </c>
      <c r="N3282" t="s">
        <v>232</v>
      </c>
      <c r="O3282" t="s">
        <v>232</v>
      </c>
      <c r="P3282" t="s">
        <v>232</v>
      </c>
      <c r="Q3282" t="s">
        <v>232</v>
      </c>
      <c r="R3282" t="s">
        <v>232</v>
      </c>
      <c r="S3282" t="s">
        <v>232</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66.989999999999995</v>
      </c>
      <c r="AN3282">
        <v>70.491</v>
      </c>
      <c r="AO3282">
        <v>84.576999999999998</v>
      </c>
      <c r="AP3282">
        <v>107.539</v>
      </c>
      <c r="AQ3282">
        <v>141.92699999999999</v>
      </c>
      <c r="AR3282">
        <v>155.577</v>
      </c>
      <c r="AS3282">
        <v>172.345</v>
      </c>
      <c r="AT3282">
        <v>190.27500000000001</v>
      </c>
      <c r="AU3282">
        <v>212.18899999999999</v>
      </c>
      <c r="AV3282">
        <v>230.54599999999999</v>
      </c>
      <c r="AW3282">
        <v>251.85300000000001</v>
      </c>
      <c r="AX3282">
        <v>272.50700000000001</v>
      </c>
      <c r="AY3282">
        <v>290.25900000000001</v>
      </c>
      <c r="AZ3282">
        <v>304.25400000000002</v>
      </c>
      <c r="BA3282">
        <v>323.00700000000001</v>
      </c>
      <c r="BB3282">
        <v>330.80399999999997</v>
      </c>
      <c r="BC3282">
        <v>2018</v>
      </c>
    </row>
    <row r="3283" spans="1:55" x14ac:dyDescent="0.25">
      <c r="A3283">
        <v>268</v>
      </c>
      <c r="B3283" t="s">
        <v>971</v>
      </c>
      <c r="C3283" t="s">
        <v>359</v>
      </c>
      <c r="D3283" t="s">
        <v>972</v>
      </c>
      <c r="E3283" t="s">
        <v>357</v>
      </c>
      <c r="F3283" t="s">
        <v>358</v>
      </c>
      <c r="G3283" t="s">
        <v>282</v>
      </c>
      <c r="I3283" t="s">
        <v>360</v>
      </c>
      <c r="J3283" t="s">
        <v>232</v>
      </c>
      <c r="K3283" t="s">
        <v>232</v>
      </c>
      <c r="L3283" t="s">
        <v>232</v>
      </c>
      <c r="M3283" t="s">
        <v>232</v>
      </c>
      <c r="N3283" t="s">
        <v>232</v>
      </c>
      <c r="O3283" t="s">
        <v>232</v>
      </c>
      <c r="P3283" t="s">
        <v>232</v>
      </c>
      <c r="Q3283" t="s">
        <v>232</v>
      </c>
      <c r="R3283" t="s">
        <v>232</v>
      </c>
      <c r="S3283" t="s">
        <v>232</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24.303999999999998</v>
      </c>
      <c r="AN3283">
        <v>23.553000000000001</v>
      </c>
      <c r="AO3283">
        <v>25.245000000000001</v>
      </c>
      <c r="AP3283">
        <v>29.760999999999999</v>
      </c>
      <c r="AQ3283">
        <v>37.692</v>
      </c>
      <c r="AR3283">
        <v>37.521999999999998</v>
      </c>
      <c r="AS3283">
        <v>37.433</v>
      </c>
      <c r="AT3283">
        <v>38.368000000000002</v>
      </c>
      <c r="AU3283">
        <v>39.107999999999997</v>
      </c>
      <c r="AV3283">
        <v>40.280999999999999</v>
      </c>
      <c r="AW3283">
        <v>40.804000000000002</v>
      </c>
      <c r="AX3283">
        <v>41.027000000000001</v>
      </c>
      <c r="AY3283">
        <v>40.664999999999999</v>
      </c>
      <c r="AZ3283">
        <v>39.768999999999998</v>
      </c>
      <c r="BA3283">
        <v>39.384</v>
      </c>
      <c r="BB3283">
        <v>37.597999999999999</v>
      </c>
      <c r="BC3283">
        <v>2018</v>
      </c>
    </row>
    <row r="3284" spans="1:55" x14ac:dyDescent="0.25">
      <c r="A3284">
        <v>268</v>
      </c>
      <c r="B3284" t="s">
        <v>971</v>
      </c>
      <c r="C3284" t="s">
        <v>361</v>
      </c>
      <c r="D3284" t="s">
        <v>972</v>
      </c>
      <c r="E3284" t="s">
        <v>362</v>
      </c>
      <c r="F3284" t="s">
        <v>363</v>
      </c>
      <c r="G3284" t="s">
        <v>229</v>
      </c>
      <c r="H3284" t="s">
        <v>230</v>
      </c>
      <c r="I3284" t="s">
        <v>978</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572.34699999999998</v>
      </c>
      <c r="AW3284">
        <v>617.22699999999998</v>
      </c>
      <c r="AX3284">
        <v>664.22199999999998</v>
      </c>
      <c r="AY3284">
        <v>713.78</v>
      </c>
      <c r="AZ3284">
        <v>765.05200000000002</v>
      </c>
      <c r="BA3284">
        <v>820.15099999999995</v>
      </c>
      <c r="BB3284">
        <v>879.83699999999999</v>
      </c>
      <c r="BC3284">
        <v>2018</v>
      </c>
    </row>
    <row r="3285" spans="1:55" x14ac:dyDescent="0.25">
      <c r="A3285">
        <v>268</v>
      </c>
      <c r="B3285" t="s">
        <v>971</v>
      </c>
      <c r="C3285" t="s">
        <v>364</v>
      </c>
      <c r="D3285" t="s">
        <v>972</v>
      </c>
      <c r="E3285" t="s">
        <v>365</v>
      </c>
      <c r="F3285" t="s">
        <v>366</v>
      </c>
      <c r="G3285" t="s">
        <v>242</v>
      </c>
      <c r="H3285" t="s">
        <v>230</v>
      </c>
      <c r="I3285" t="s">
        <v>979</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-0.68200000000000005</v>
      </c>
      <c r="AO3285">
        <v>-1.409</v>
      </c>
      <c r="AP3285">
        <v>-1.581</v>
      </c>
      <c r="AQ3285">
        <v>-1.7629999999999999</v>
      </c>
      <c r="AR3285">
        <v>-1.3720000000000001</v>
      </c>
      <c r="AS3285">
        <v>-0.97799999999999998</v>
      </c>
      <c r="AT3285">
        <v>-0.58699999999999997</v>
      </c>
      <c r="AU3285">
        <v>-0.40899999999999997</v>
      </c>
      <c r="AV3285">
        <v>-1.0089999999999999</v>
      </c>
      <c r="AW3285">
        <v>-0.90700000000000003</v>
      </c>
      <c r="AX3285">
        <v>-0.95699999999999996</v>
      </c>
      <c r="AY3285">
        <v>-1.0009999999999999</v>
      </c>
      <c r="AZ3285">
        <v>-1.0629999999999999</v>
      </c>
      <c r="BA3285">
        <v>-1.139</v>
      </c>
      <c r="BB3285">
        <v>-1.198</v>
      </c>
      <c r="BC3285">
        <v>2018</v>
      </c>
    </row>
    <row r="3286" spans="1:55" x14ac:dyDescent="0.25">
      <c r="A3286">
        <v>268</v>
      </c>
      <c r="B3286" t="s">
        <v>971</v>
      </c>
      <c r="C3286" t="s">
        <v>368</v>
      </c>
      <c r="D3286" t="s">
        <v>972</v>
      </c>
      <c r="E3286" t="s">
        <v>365</v>
      </c>
      <c r="F3286" t="s">
        <v>366</v>
      </c>
      <c r="G3286" t="s">
        <v>282</v>
      </c>
      <c r="I3286" t="s">
        <v>369</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-15.445</v>
      </c>
      <c r="AM3286">
        <v>-3.843</v>
      </c>
      <c r="AN3286">
        <v>-4.3330000000000002</v>
      </c>
      <c r="AO3286">
        <v>-7.9809999999999999</v>
      </c>
      <c r="AP3286">
        <v>-8.5310000000000006</v>
      </c>
      <c r="AQ3286">
        <v>-9.5269999999999992</v>
      </c>
      <c r="AR3286">
        <v>-6.9450000000000003</v>
      </c>
      <c r="AS3286">
        <v>-4.6630000000000003</v>
      </c>
      <c r="AT3286">
        <v>-2.7029999999999998</v>
      </c>
      <c r="AU3286">
        <v>-1.7709999999999999</v>
      </c>
      <c r="AV3286">
        <v>-4.2430000000000003</v>
      </c>
      <c r="AW3286">
        <v>-3.68</v>
      </c>
      <c r="AX3286">
        <v>-3.7429999999999999</v>
      </c>
      <c r="AY3286">
        <v>-3.76</v>
      </c>
      <c r="AZ3286">
        <v>-3.831</v>
      </c>
      <c r="BA3286">
        <v>-3.9359999999999999</v>
      </c>
      <c r="BB3286">
        <v>-3.9649999999999999</v>
      </c>
      <c r="BC3286">
        <v>2017</v>
      </c>
    </row>
    <row r="3287" spans="1:55" x14ac:dyDescent="0.25">
      <c r="A3287">
        <v>532</v>
      </c>
      <c r="B3287" t="s">
        <v>980</v>
      </c>
      <c r="C3287" t="s">
        <v>225</v>
      </c>
      <c r="D3287" t="s">
        <v>981</v>
      </c>
      <c r="E3287" t="s">
        <v>227</v>
      </c>
      <c r="F3287" t="s">
        <v>228</v>
      </c>
      <c r="G3287" t="s">
        <v>229</v>
      </c>
      <c r="H3287" t="s">
        <v>230</v>
      </c>
      <c r="I3287" t="s">
        <v>982</v>
      </c>
      <c r="J3287">
        <v>501.07799999999997</v>
      </c>
      <c r="K3287">
        <v>547.14</v>
      </c>
      <c r="L3287">
        <v>562.93399999999997</v>
      </c>
      <c r="M3287">
        <v>596.79200000000003</v>
      </c>
      <c r="N3287">
        <v>656.48400000000004</v>
      </c>
      <c r="O3287">
        <v>661.17700000000002</v>
      </c>
      <c r="P3287">
        <v>734.59400000000005</v>
      </c>
      <c r="Q3287">
        <v>832.995</v>
      </c>
      <c r="R3287">
        <v>903.89599999999996</v>
      </c>
      <c r="S3287">
        <v>924.47699999999998</v>
      </c>
      <c r="T3287">
        <v>959.89</v>
      </c>
      <c r="U3287" s="52">
        <v>1014.62</v>
      </c>
      <c r="V3287" s="52">
        <v>1077.8900000000001</v>
      </c>
      <c r="W3287" s="52">
        <v>1144.73</v>
      </c>
      <c r="X3287" s="52">
        <v>1213.82</v>
      </c>
      <c r="Y3287" s="52">
        <v>1242.6400000000001</v>
      </c>
      <c r="Z3287" s="52">
        <v>1295.55</v>
      </c>
      <c r="AA3287" s="52">
        <v>1361.62</v>
      </c>
      <c r="AB3287" s="52">
        <v>1281.52</v>
      </c>
      <c r="AC3287" s="52">
        <v>1313.65</v>
      </c>
      <c r="AD3287" s="52">
        <v>1414.32</v>
      </c>
      <c r="AE3287" s="52">
        <v>1422.25</v>
      </c>
      <c r="AF3287" s="52">
        <v>1445.81</v>
      </c>
      <c r="AG3287" s="52">
        <v>1490</v>
      </c>
      <c r="AH3287" s="52">
        <v>1619.63</v>
      </c>
      <c r="AI3287" s="52">
        <v>1739.29</v>
      </c>
      <c r="AJ3287" s="52">
        <v>1861.61</v>
      </c>
      <c r="AK3287" s="52">
        <v>1981.96</v>
      </c>
      <c r="AL3287" s="52">
        <v>2024.13</v>
      </c>
      <c r="AM3287" s="52">
        <v>1974.35</v>
      </c>
      <c r="AN3287" s="52">
        <v>2107.9699999999998</v>
      </c>
      <c r="AO3287" s="52">
        <v>2209.46</v>
      </c>
      <c r="AP3287" s="52">
        <v>2247.0300000000002</v>
      </c>
      <c r="AQ3287" s="52">
        <v>2316.7199999999998</v>
      </c>
      <c r="AR3287" s="52">
        <v>2380.7199999999998</v>
      </c>
      <c r="AS3287" s="52">
        <v>2437.5700000000002</v>
      </c>
      <c r="AT3287" s="52">
        <v>2490.62</v>
      </c>
      <c r="AU3287" s="52">
        <v>2586.2199999999998</v>
      </c>
      <c r="AV3287" s="52">
        <v>2664.36</v>
      </c>
      <c r="AW3287" s="52">
        <v>2737.01</v>
      </c>
      <c r="AX3287" s="52">
        <v>2819.06</v>
      </c>
      <c r="AY3287" s="52">
        <v>2904.15</v>
      </c>
      <c r="AZ3287" s="52">
        <v>2991.73</v>
      </c>
      <c r="BA3287" s="52">
        <v>3080.28</v>
      </c>
      <c r="BB3287" s="52">
        <v>3172.37</v>
      </c>
      <c r="BC3287">
        <v>2018</v>
      </c>
    </row>
    <row r="3288" spans="1:55" x14ac:dyDescent="0.25">
      <c r="A3288">
        <v>532</v>
      </c>
      <c r="B3288" t="s">
        <v>980</v>
      </c>
      <c r="C3288" t="s">
        <v>233</v>
      </c>
      <c r="D3288" t="s">
        <v>981</v>
      </c>
      <c r="E3288" t="s">
        <v>227</v>
      </c>
      <c r="F3288" t="s">
        <v>234</v>
      </c>
      <c r="G3288" t="s">
        <v>235</v>
      </c>
      <c r="I3288" t="s">
        <v>236</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4.258</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2.1760000000000002</v>
      </c>
      <c r="AU3288">
        <v>3.8380000000000001</v>
      </c>
      <c r="AV3288">
        <v>3.0209999999999999</v>
      </c>
      <c r="AW3288">
        <v>2.7269999999999999</v>
      </c>
      <c r="AX3288">
        <v>2.9980000000000002</v>
      </c>
      <c r="AY3288">
        <v>3.0179999999999998</v>
      </c>
      <c r="AZ3288">
        <v>3.016</v>
      </c>
      <c r="BA3288">
        <v>2.96</v>
      </c>
      <c r="BB3288">
        <v>2.99</v>
      </c>
      <c r="BC3288">
        <v>2018</v>
      </c>
    </row>
    <row r="3289" spans="1:55" x14ac:dyDescent="0.25">
      <c r="A3289">
        <v>532</v>
      </c>
      <c r="B3289" t="s">
        <v>980</v>
      </c>
      <c r="C3289" t="s">
        <v>237</v>
      </c>
      <c r="D3289" t="s">
        <v>981</v>
      </c>
      <c r="E3289" t="s">
        <v>238</v>
      </c>
      <c r="F3289" t="s">
        <v>239</v>
      </c>
      <c r="G3289" t="s">
        <v>229</v>
      </c>
      <c r="H3289" t="s">
        <v>230</v>
      </c>
      <c r="I3289" t="s">
        <v>982</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807.12800000000004</v>
      </c>
      <c r="W3289">
        <v>931.00800000000004</v>
      </c>
      <c r="X3289" s="52">
        <v>1049.6099999999999</v>
      </c>
      <c r="Y3289" s="52">
        <v>1119.01</v>
      </c>
      <c r="Z3289" s="52">
        <v>1235.3</v>
      </c>
      <c r="AA3289" s="52">
        <v>1373.08</v>
      </c>
      <c r="AB3289" s="52">
        <v>1308.07</v>
      </c>
      <c r="AC3289" s="52">
        <v>1285.95</v>
      </c>
      <c r="AD3289" s="52">
        <v>1337.5</v>
      </c>
      <c r="AE3289" s="52">
        <v>1321.14</v>
      </c>
      <c r="AF3289" s="52">
        <v>1297.3399999999999</v>
      </c>
      <c r="AG3289" s="52">
        <v>1256.67</v>
      </c>
      <c r="AH3289" s="52">
        <v>1316.95</v>
      </c>
      <c r="AI3289" s="52">
        <v>1412.13</v>
      </c>
      <c r="AJ3289" s="52">
        <v>1503.35</v>
      </c>
      <c r="AK3289" s="52">
        <v>1650.76</v>
      </c>
      <c r="AL3289" s="52">
        <v>1707.49</v>
      </c>
      <c r="AM3289" s="52">
        <v>1659.25</v>
      </c>
      <c r="AN3289" s="52">
        <v>1776.33</v>
      </c>
      <c r="AO3289" s="52">
        <v>1934.43</v>
      </c>
      <c r="AP3289" s="52">
        <v>2037.06</v>
      </c>
      <c r="AQ3289" s="52">
        <v>2138.31</v>
      </c>
      <c r="AR3289" s="52">
        <v>2260.0100000000002</v>
      </c>
      <c r="AS3289" s="52">
        <v>2398.2800000000002</v>
      </c>
      <c r="AT3289" s="52">
        <v>2490.62</v>
      </c>
      <c r="AU3289" s="52">
        <v>2662.53</v>
      </c>
      <c r="AV3289" s="52">
        <v>2845.32</v>
      </c>
      <c r="AW3289" s="52">
        <v>2989.63</v>
      </c>
      <c r="AX3289" s="52">
        <v>3148.73</v>
      </c>
      <c r="AY3289" s="52">
        <v>3307.82</v>
      </c>
      <c r="AZ3289" s="52">
        <v>3476.01</v>
      </c>
      <c r="BA3289" s="52">
        <v>3652.12</v>
      </c>
      <c r="BB3289" s="52">
        <v>3840.18</v>
      </c>
      <c r="BC3289">
        <v>2018</v>
      </c>
    </row>
    <row r="3290" spans="1:55" x14ac:dyDescent="0.25">
      <c r="A3290">
        <v>532</v>
      </c>
      <c r="B3290" t="s">
        <v>980</v>
      </c>
      <c r="C3290" t="s">
        <v>240</v>
      </c>
      <c r="D3290" t="s">
        <v>981</v>
      </c>
      <c r="E3290" t="s">
        <v>238</v>
      </c>
      <c r="F3290" t="s">
        <v>241</v>
      </c>
      <c r="G3290" t="s">
        <v>242</v>
      </c>
      <c r="H3290" t="s">
        <v>230</v>
      </c>
      <c r="I3290" t="s">
        <v>243</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228.64400000000001</v>
      </c>
      <c r="AO3290">
        <v>248.48400000000001</v>
      </c>
      <c r="AP3290">
        <v>262.601</v>
      </c>
      <c r="AQ3290">
        <v>275.673</v>
      </c>
      <c r="AR3290">
        <v>291.43799999999999</v>
      </c>
      <c r="AS3290">
        <v>309.35899999999998</v>
      </c>
      <c r="AT3290">
        <v>320.87700000000001</v>
      </c>
      <c r="AU3290">
        <v>341.67899999999997</v>
      </c>
      <c r="AV3290">
        <v>363.03100000000001</v>
      </c>
      <c r="AW3290">
        <v>381.72</v>
      </c>
      <c r="AX3290">
        <v>402.03399999999999</v>
      </c>
      <c r="AY3290">
        <v>422.34699999999998</v>
      </c>
      <c r="AZ3290">
        <v>443.822</v>
      </c>
      <c r="BA3290">
        <v>466.30700000000002</v>
      </c>
      <c r="BB3290">
        <v>490.32</v>
      </c>
      <c r="BC3290">
        <v>2018</v>
      </c>
    </row>
    <row r="3291" spans="1:55" x14ac:dyDescent="0.25">
      <c r="A3291">
        <v>532</v>
      </c>
      <c r="B3291" t="s">
        <v>980</v>
      </c>
      <c r="C3291" t="s">
        <v>244</v>
      </c>
      <c r="D3291" t="s">
        <v>981</v>
      </c>
      <c r="E3291" t="s">
        <v>238</v>
      </c>
      <c r="F3291" t="s">
        <v>245</v>
      </c>
      <c r="G3291" t="s">
        <v>246</v>
      </c>
      <c r="H3291" t="s">
        <v>230</v>
      </c>
      <c r="I3291" t="s">
        <v>243</v>
      </c>
      <c r="J3291">
        <v>34.606999999999999</v>
      </c>
      <c r="K3291">
        <v>41.363999999999997</v>
      </c>
      <c r="L3291">
        <v>45.186999999999998</v>
      </c>
      <c r="M3291">
        <v>49.780999999999999</v>
      </c>
      <c r="N3291">
        <v>56.737000000000002</v>
      </c>
      <c r="O3291">
        <v>58.948999999999998</v>
      </c>
      <c r="P3291">
        <v>66.813999999999993</v>
      </c>
      <c r="Q3291">
        <v>77.638000000000005</v>
      </c>
      <c r="R3291">
        <v>87.216999999999999</v>
      </c>
      <c r="S3291">
        <v>92.7</v>
      </c>
      <c r="T3291">
        <v>99.852999999999994</v>
      </c>
      <c r="U3291">
        <v>109.116</v>
      </c>
      <c r="V3291">
        <v>118.562</v>
      </c>
      <c r="W3291">
        <v>128.89699999999999</v>
      </c>
      <c r="X3291">
        <v>139.596</v>
      </c>
      <c r="Y3291">
        <v>145.90600000000001</v>
      </c>
      <c r="Z3291">
        <v>154.905</v>
      </c>
      <c r="AA3291">
        <v>165.61199999999999</v>
      </c>
      <c r="AB3291">
        <v>157.624</v>
      </c>
      <c r="AC3291">
        <v>163.90799999999999</v>
      </c>
      <c r="AD3291">
        <v>180.41399999999999</v>
      </c>
      <c r="AE3291">
        <v>185.405</v>
      </c>
      <c r="AF3291">
        <v>191.458</v>
      </c>
      <c r="AG3291">
        <v>200.97300000000001</v>
      </c>
      <c r="AH3291">
        <v>224.339</v>
      </c>
      <c r="AI3291">
        <v>248.41800000000001</v>
      </c>
      <c r="AJ3291">
        <v>273.935</v>
      </c>
      <c r="AK3291">
        <v>299.47899999999998</v>
      </c>
      <c r="AL3291">
        <v>311.8</v>
      </c>
      <c r="AM3291">
        <v>306.45100000000002</v>
      </c>
      <c r="AN3291">
        <v>331.00400000000002</v>
      </c>
      <c r="AO3291">
        <v>354.18799999999999</v>
      </c>
      <c r="AP3291">
        <v>367.11900000000003</v>
      </c>
      <c r="AQ3291">
        <v>385.14600000000002</v>
      </c>
      <c r="AR3291">
        <v>403.274</v>
      </c>
      <c r="AS3291">
        <v>417.31900000000002</v>
      </c>
      <c r="AT3291">
        <v>431.06299999999999</v>
      </c>
      <c r="AU3291">
        <v>456.11799999999999</v>
      </c>
      <c r="AV3291">
        <v>480.49400000000003</v>
      </c>
      <c r="AW3291">
        <v>502.37299999999999</v>
      </c>
      <c r="AX3291">
        <v>528.23800000000006</v>
      </c>
      <c r="AY3291">
        <v>555.495</v>
      </c>
      <c r="AZ3291">
        <v>584.08699999999999</v>
      </c>
      <c r="BA3291">
        <v>613.83900000000006</v>
      </c>
      <c r="BB3291">
        <v>645.42100000000005</v>
      </c>
      <c r="BC3291">
        <v>2018</v>
      </c>
    </row>
    <row r="3292" spans="1:55" x14ac:dyDescent="0.25">
      <c r="A3292">
        <v>532</v>
      </c>
      <c r="B3292" t="s">
        <v>980</v>
      </c>
      <c r="C3292" t="s">
        <v>247</v>
      </c>
      <c r="D3292" t="s">
        <v>981</v>
      </c>
      <c r="E3292" t="s">
        <v>248</v>
      </c>
      <c r="F3292" t="s">
        <v>249</v>
      </c>
      <c r="G3292" t="s">
        <v>250</v>
      </c>
      <c r="I3292" t="s">
        <v>251</v>
      </c>
      <c r="J3292">
        <v>28.661999999999999</v>
      </c>
      <c r="K3292">
        <v>31.724</v>
      </c>
      <c r="L3292">
        <v>34.817999999999998</v>
      </c>
      <c r="M3292">
        <v>36.408000000000001</v>
      </c>
      <c r="N3292">
        <v>39.908000000000001</v>
      </c>
      <c r="O3292">
        <v>42.064999999999998</v>
      </c>
      <c r="P3292">
        <v>43.633000000000003</v>
      </c>
      <c r="Q3292">
        <v>47.392000000000003</v>
      </c>
      <c r="R3292">
        <v>51.563000000000002</v>
      </c>
      <c r="S3292">
        <v>58.039000000000001</v>
      </c>
      <c r="T3292">
        <v>62.43</v>
      </c>
      <c r="U3292">
        <v>68.135999999999996</v>
      </c>
      <c r="V3292">
        <v>74.881</v>
      </c>
      <c r="W3292">
        <v>81.33</v>
      </c>
      <c r="X3292">
        <v>86.471000000000004</v>
      </c>
      <c r="Y3292">
        <v>90.051000000000002</v>
      </c>
      <c r="Z3292">
        <v>95.349000000000004</v>
      </c>
      <c r="AA3292">
        <v>100.842</v>
      </c>
      <c r="AB3292">
        <v>102.072</v>
      </c>
      <c r="AC3292">
        <v>97.891000000000005</v>
      </c>
      <c r="AD3292">
        <v>94.569000000000003</v>
      </c>
      <c r="AE3292">
        <v>92.891000000000005</v>
      </c>
      <c r="AF3292">
        <v>89.730999999999995</v>
      </c>
      <c r="AG3292">
        <v>84.34</v>
      </c>
      <c r="AH3292">
        <v>81.311999999999998</v>
      </c>
      <c r="AI3292">
        <v>81.19</v>
      </c>
      <c r="AJ3292">
        <v>80.756</v>
      </c>
      <c r="AK3292">
        <v>83.289000000000001</v>
      </c>
      <c r="AL3292">
        <v>84.356999999999999</v>
      </c>
      <c r="AM3292">
        <v>84.04</v>
      </c>
      <c r="AN3292">
        <v>84.266999999999996</v>
      </c>
      <c r="AO3292">
        <v>87.552000000000007</v>
      </c>
      <c r="AP3292">
        <v>90.656000000000006</v>
      </c>
      <c r="AQ3292">
        <v>92.299000000000007</v>
      </c>
      <c r="AR3292">
        <v>94.93</v>
      </c>
      <c r="AS3292">
        <v>98.388000000000005</v>
      </c>
      <c r="AT3292">
        <v>100</v>
      </c>
      <c r="AU3292">
        <v>102.95099999999999</v>
      </c>
      <c r="AV3292">
        <v>106.792</v>
      </c>
      <c r="AW3292">
        <v>109.23</v>
      </c>
      <c r="AX3292">
        <v>111.694</v>
      </c>
      <c r="AY3292">
        <v>113.9</v>
      </c>
      <c r="AZ3292">
        <v>116.188</v>
      </c>
      <c r="BA3292">
        <v>118.56399999999999</v>
      </c>
      <c r="BB3292">
        <v>121.051</v>
      </c>
      <c r="BC3292">
        <v>2018</v>
      </c>
    </row>
    <row r="3293" spans="1:55" x14ac:dyDescent="0.25">
      <c r="A3293">
        <v>532</v>
      </c>
      <c r="B3293" t="s">
        <v>980</v>
      </c>
      <c r="C3293" t="s">
        <v>252</v>
      </c>
      <c r="D3293" t="s">
        <v>981</v>
      </c>
      <c r="E3293" t="s">
        <v>253</v>
      </c>
      <c r="F3293" t="s">
        <v>254</v>
      </c>
      <c r="G3293" t="s">
        <v>229</v>
      </c>
      <c r="H3293" t="s">
        <v>220</v>
      </c>
      <c r="I3293" t="s">
        <v>255</v>
      </c>
      <c r="J3293" s="52">
        <v>98333.55</v>
      </c>
      <c r="K3293" s="52">
        <v>104885.54</v>
      </c>
      <c r="L3293" s="52">
        <v>106271.94</v>
      </c>
      <c r="M3293" s="52">
        <v>110768.46</v>
      </c>
      <c r="N3293" s="52">
        <v>120032.63</v>
      </c>
      <c r="O3293" s="52">
        <v>119363.19</v>
      </c>
      <c r="P3293" s="52">
        <v>131061.32</v>
      </c>
      <c r="Q3293" s="52">
        <v>147778.34</v>
      </c>
      <c r="R3293" s="52">
        <v>158255.87</v>
      </c>
      <c r="S3293" s="52">
        <v>160307.49</v>
      </c>
      <c r="T3293" s="52">
        <v>165710.32</v>
      </c>
      <c r="U3293" s="52">
        <v>173252.51</v>
      </c>
      <c r="V3293" s="52">
        <v>181794.65</v>
      </c>
      <c r="W3293" s="52">
        <v>189514.33</v>
      </c>
      <c r="X3293" s="52">
        <v>196970.06</v>
      </c>
      <c r="Y3293" s="52">
        <v>196799.05</v>
      </c>
      <c r="Z3293" s="52">
        <v>200345.16</v>
      </c>
      <c r="AA3293" s="52">
        <v>208943.33</v>
      </c>
      <c r="AB3293" s="52">
        <v>194659.6</v>
      </c>
      <c r="AC3293" s="52">
        <v>197909.64</v>
      </c>
      <c r="AD3293" s="52">
        <v>210730.23999999999</v>
      </c>
      <c r="AE3293" s="52">
        <v>211320.15</v>
      </c>
      <c r="AF3293" s="52">
        <v>214964.61</v>
      </c>
      <c r="AG3293" s="52">
        <v>220276.9</v>
      </c>
      <c r="AH3293" s="52">
        <v>238261.18</v>
      </c>
      <c r="AI3293" s="52">
        <v>254363.83</v>
      </c>
      <c r="AJ3293" s="52">
        <v>269629.94</v>
      </c>
      <c r="AK3293" s="52">
        <v>285650.15000000002</v>
      </c>
      <c r="AL3293" s="52">
        <v>290660.26</v>
      </c>
      <c r="AM3293" s="52">
        <v>282195.56</v>
      </c>
      <c r="AN3293" s="52">
        <v>298913.94</v>
      </c>
      <c r="AO3293" s="52">
        <v>310776.15000000002</v>
      </c>
      <c r="AP3293" s="52">
        <v>313349.59999999998</v>
      </c>
      <c r="AQ3293" s="52">
        <v>321280.56</v>
      </c>
      <c r="AR3293" s="52">
        <v>328243.74</v>
      </c>
      <c r="AS3293" s="52">
        <v>333470.05</v>
      </c>
      <c r="AT3293" s="52">
        <v>337614.65</v>
      </c>
      <c r="AU3293" s="52">
        <v>348871.19</v>
      </c>
      <c r="AV3293" s="52">
        <v>356078.45</v>
      </c>
      <c r="AW3293" s="52">
        <v>362396.03</v>
      </c>
      <c r="AX3293" s="52">
        <v>369797.47</v>
      </c>
      <c r="AY3293" s="52">
        <v>378762.71</v>
      </c>
      <c r="AZ3293" s="52">
        <v>387934.33</v>
      </c>
      <c r="BA3293" s="52">
        <v>397114.14</v>
      </c>
      <c r="BB3293" s="52">
        <v>406627.99</v>
      </c>
      <c r="BC3293">
        <v>2018</v>
      </c>
    </row>
    <row r="3294" spans="1:55" x14ac:dyDescent="0.25">
      <c r="A3294">
        <v>532</v>
      </c>
      <c r="B3294" t="s">
        <v>980</v>
      </c>
      <c r="C3294" t="s">
        <v>256</v>
      </c>
      <c r="D3294" t="s">
        <v>981</v>
      </c>
      <c r="E3294" t="s">
        <v>253</v>
      </c>
      <c r="F3294" t="s">
        <v>257</v>
      </c>
      <c r="G3294" t="s">
        <v>258</v>
      </c>
      <c r="H3294" t="s">
        <v>220</v>
      </c>
      <c r="I3294" t="s">
        <v>255</v>
      </c>
      <c r="J3294" s="52">
        <v>15763.36</v>
      </c>
      <c r="K3294" s="52">
        <v>16813.669999999998</v>
      </c>
      <c r="L3294" s="52">
        <v>17035.919999999998</v>
      </c>
      <c r="M3294" s="52">
        <v>17756.73</v>
      </c>
      <c r="N3294" s="52">
        <v>19241.830000000002</v>
      </c>
      <c r="O3294" s="52">
        <v>19134.509999999998</v>
      </c>
      <c r="P3294" s="52">
        <v>21009.78</v>
      </c>
      <c r="Q3294" s="52">
        <v>23689.599999999999</v>
      </c>
      <c r="R3294" s="52">
        <v>25369.200000000001</v>
      </c>
      <c r="S3294" s="52">
        <v>25698.09</v>
      </c>
      <c r="T3294" s="52">
        <v>26564.19</v>
      </c>
      <c r="U3294" s="52">
        <v>27773.24</v>
      </c>
      <c r="V3294" s="52">
        <v>29142.58</v>
      </c>
      <c r="W3294" s="52">
        <v>30380.09</v>
      </c>
      <c r="X3294" s="52">
        <v>31575.279999999999</v>
      </c>
      <c r="Y3294" s="52">
        <v>31547.86</v>
      </c>
      <c r="Z3294" s="52">
        <v>32116.32</v>
      </c>
      <c r="AA3294" s="52">
        <v>33494.65</v>
      </c>
      <c r="AB3294" s="52">
        <v>31204.9</v>
      </c>
      <c r="AC3294" s="52">
        <v>31725.9</v>
      </c>
      <c r="AD3294" s="52">
        <v>33781.1</v>
      </c>
      <c r="AE3294" s="52">
        <v>33875.67</v>
      </c>
      <c r="AF3294" s="52">
        <v>34459.89</v>
      </c>
      <c r="AG3294" s="52">
        <v>35311.480000000003</v>
      </c>
      <c r="AH3294" s="52">
        <v>38194.449999999997</v>
      </c>
      <c r="AI3294" s="52">
        <v>40775.78</v>
      </c>
      <c r="AJ3294" s="52">
        <v>43223.02</v>
      </c>
      <c r="AK3294" s="52">
        <v>45791.14</v>
      </c>
      <c r="AL3294" s="52">
        <v>46594.28</v>
      </c>
      <c r="AM3294" s="52">
        <v>45237.35</v>
      </c>
      <c r="AN3294" s="52">
        <v>47917.39</v>
      </c>
      <c r="AO3294" s="52">
        <v>49818.96</v>
      </c>
      <c r="AP3294" s="52">
        <v>50231.49</v>
      </c>
      <c r="AQ3294" s="52">
        <v>51502.87</v>
      </c>
      <c r="AR3294" s="52">
        <v>52619.1</v>
      </c>
      <c r="AS3294" s="52">
        <v>53456.9</v>
      </c>
      <c r="AT3294" s="52">
        <v>54121.3</v>
      </c>
      <c r="AU3294" s="52">
        <v>55925.78</v>
      </c>
      <c r="AV3294" s="52">
        <v>57081.14</v>
      </c>
      <c r="AW3294" s="52">
        <v>58093.88</v>
      </c>
      <c r="AX3294" s="52">
        <v>59280.37</v>
      </c>
      <c r="AY3294" s="52">
        <v>60717.54</v>
      </c>
      <c r="AZ3294" s="52">
        <v>62187.8</v>
      </c>
      <c r="BA3294" s="52">
        <v>63659.360000000001</v>
      </c>
      <c r="BB3294" s="52">
        <v>65184.480000000003</v>
      </c>
      <c r="BC3294">
        <v>2018</v>
      </c>
    </row>
    <row r="3295" spans="1:55" x14ac:dyDescent="0.25">
      <c r="A3295">
        <v>532</v>
      </c>
      <c r="B3295" t="s">
        <v>980</v>
      </c>
      <c r="C3295" t="s">
        <v>259</v>
      </c>
      <c r="D3295" t="s">
        <v>981</v>
      </c>
      <c r="E3295" t="s">
        <v>260</v>
      </c>
      <c r="F3295" t="s">
        <v>261</v>
      </c>
      <c r="G3295" t="s">
        <v>229</v>
      </c>
      <c r="H3295" t="s">
        <v>220</v>
      </c>
      <c r="I3295" t="s">
        <v>262</v>
      </c>
      <c r="J3295" s="52">
        <v>28184.560000000001</v>
      </c>
      <c r="K3295" s="52">
        <v>33274.33</v>
      </c>
      <c r="L3295" s="52">
        <v>37002.26</v>
      </c>
      <c r="M3295" s="52">
        <v>40328.949999999997</v>
      </c>
      <c r="N3295" s="52">
        <v>47903.05</v>
      </c>
      <c r="O3295" s="52">
        <v>50210.65</v>
      </c>
      <c r="P3295" s="52">
        <v>57186.09</v>
      </c>
      <c r="Q3295" s="52">
        <v>70034.759999999995</v>
      </c>
      <c r="R3295" s="52">
        <v>81601.67</v>
      </c>
      <c r="S3295" s="52">
        <v>93041.17</v>
      </c>
      <c r="T3295" s="52">
        <v>103452.72</v>
      </c>
      <c r="U3295" s="52">
        <v>118047.24</v>
      </c>
      <c r="V3295" s="52">
        <v>136129.13</v>
      </c>
      <c r="W3295" s="52">
        <v>154132.39000000001</v>
      </c>
      <c r="X3295" s="52">
        <v>170322.95</v>
      </c>
      <c r="Y3295" s="52">
        <v>177219.64</v>
      </c>
      <c r="Z3295" s="52">
        <v>191027.9</v>
      </c>
      <c r="AA3295" s="52">
        <v>210702.2</v>
      </c>
      <c r="AB3295" s="52">
        <v>198692.77</v>
      </c>
      <c r="AC3295" s="52">
        <v>193736.59</v>
      </c>
      <c r="AD3295" s="52">
        <v>199284.96</v>
      </c>
      <c r="AE3295" s="52">
        <v>196297.64</v>
      </c>
      <c r="AF3295" s="52">
        <v>192890.07</v>
      </c>
      <c r="AG3295" s="52">
        <v>185782.35</v>
      </c>
      <c r="AH3295" s="52">
        <v>193734.5</v>
      </c>
      <c r="AI3295" s="52">
        <v>206517.45</v>
      </c>
      <c r="AJ3295" s="52">
        <v>217741.41</v>
      </c>
      <c r="AK3295" s="52">
        <v>237915.95</v>
      </c>
      <c r="AL3295" s="52">
        <v>245191.34</v>
      </c>
      <c r="AM3295" s="52">
        <v>237156.97</v>
      </c>
      <c r="AN3295" s="52">
        <v>251886.96</v>
      </c>
      <c r="AO3295" s="52">
        <v>272090.86</v>
      </c>
      <c r="AP3295" s="52">
        <v>284069.03000000003</v>
      </c>
      <c r="AQ3295" s="52">
        <v>296537.88</v>
      </c>
      <c r="AR3295" s="52">
        <v>311600.19</v>
      </c>
      <c r="AS3295" s="52">
        <v>328095.53999999998</v>
      </c>
      <c r="AT3295" s="52">
        <v>337614.65</v>
      </c>
      <c r="AU3295" s="52">
        <v>359165.8</v>
      </c>
      <c r="AV3295" s="52">
        <v>380262.88</v>
      </c>
      <c r="AW3295" s="52">
        <v>395844.09</v>
      </c>
      <c r="AX3295" s="52">
        <v>413042.67</v>
      </c>
      <c r="AY3295" s="52">
        <v>431409.71</v>
      </c>
      <c r="AZ3295" s="52">
        <v>450731.23</v>
      </c>
      <c r="BA3295" s="52">
        <v>470835.93</v>
      </c>
      <c r="BB3295" s="52">
        <v>492226.55</v>
      </c>
      <c r="BC3295">
        <v>2018</v>
      </c>
    </row>
    <row r="3296" spans="1:55" x14ac:dyDescent="0.25">
      <c r="A3296">
        <v>532</v>
      </c>
      <c r="B3296" t="s">
        <v>980</v>
      </c>
      <c r="C3296" t="s">
        <v>263</v>
      </c>
      <c r="D3296" t="s">
        <v>981</v>
      </c>
      <c r="E3296" t="s">
        <v>260</v>
      </c>
      <c r="F3296" t="s">
        <v>264</v>
      </c>
      <c r="G3296" t="s">
        <v>242</v>
      </c>
      <c r="H3296" t="s">
        <v>220</v>
      </c>
      <c r="I3296" t="s">
        <v>262</v>
      </c>
      <c r="J3296" s="52">
        <v>5664.01</v>
      </c>
      <c r="K3296" s="52">
        <v>5953.18</v>
      </c>
      <c r="L3296" s="52">
        <v>6096.01</v>
      </c>
      <c r="M3296" s="52">
        <v>5551</v>
      </c>
      <c r="N3296" s="52">
        <v>6127.28</v>
      </c>
      <c r="O3296" s="52">
        <v>6444.91</v>
      </c>
      <c r="P3296" s="52">
        <v>7328.42</v>
      </c>
      <c r="Q3296" s="52">
        <v>8980.83</v>
      </c>
      <c r="R3296" s="52">
        <v>10453.709999999999</v>
      </c>
      <c r="S3296" s="52">
        <v>11928.48</v>
      </c>
      <c r="T3296" s="52">
        <v>13280.62</v>
      </c>
      <c r="U3296" s="52">
        <v>15190.41</v>
      </c>
      <c r="V3296" s="52">
        <v>17586.419999999998</v>
      </c>
      <c r="W3296" s="52">
        <v>19925.12</v>
      </c>
      <c r="X3296" s="52">
        <v>22038.53</v>
      </c>
      <c r="Y3296" s="52">
        <v>22908.93</v>
      </c>
      <c r="Z3296" s="52">
        <v>24698.959999999999</v>
      </c>
      <c r="AA3296" s="52">
        <v>27214.6</v>
      </c>
      <c r="AB3296" s="52">
        <v>25649.09</v>
      </c>
      <c r="AC3296" s="52">
        <v>24969.01</v>
      </c>
      <c r="AD3296" s="52">
        <v>25574.49</v>
      </c>
      <c r="AE3296" s="52">
        <v>25166.9</v>
      </c>
      <c r="AF3296" s="52">
        <v>24731.08</v>
      </c>
      <c r="AG3296" s="52">
        <v>23856.48</v>
      </c>
      <c r="AH3296" s="52">
        <v>24873.9</v>
      </c>
      <c r="AI3296" s="52">
        <v>26551.77</v>
      </c>
      <c r="AJ3296" s="52">
        <v>28028.16</v>
      </c>
      <c r="AK3296" s="52">
        <v>30494.55</v>
      </c>
      <c r="AL3296" s="52">
        <v>31487.94</v>
      </c>
      <c r="AM3296" s="52">
        <v>30593.99</v>
      </c>
      <c r="AN3296" s="52">
        <v>32422.06</v>
      </c>
      <c r="AO3296" s="52">
        <v>34951.03</v>
      </c>
      <c r="AP3296" s="52">
        <v>36619.81</v>
      </c>
      <c r="AQ3296" s="52">
        <v>38230.07</v>
      </c>
      <c r="AR3296" s="52">
        <v>40182.28</v>
      </c>
      <c r="AS3296" s="52">
        <v>42321.71</v>
      </c>
      <c r="AT3296" s="52">
        <v>43496.3</v>
      </c>
      <c r="AU3296" s="52">
        <v>46091.22</v>
      </c>
      <c r="AV3296" s="52">
        <v>48517.36</v>
      </c>
      <c r="AW3296" s="52">
        <v>50541.89</v>
      </c>
      <c r="AX3296" s="52">
        <v>52737.83</v>
      </c>
      <c r="AY3296" s="52">
        <v>55082.96</v>
      </c>
      <c r="AZ3296" s="52">
        <v>57549.95</v>
      </c>
      <c r="BA3296" s="52">
        <v>60116.95</v>
      </c>
      <c r="BB3296" s="52">
        <v>62848.13</v>
      </c>
      <c r="BC3296">
        <v>2018</v>
      </c>
    </row>
    <row r="3297" spans="1:55" x14ac:dyDescent="0.25">
      <c r="A3297">
        <v>532</v>
      </c>
      <c r="B3297" t="s">
        <v>980</v>
      </c>
      <c r="C3297" t="s">
        <v>265</v>
      </c>
      <c r="D3297" t="s">
        <v>981</v>
      </c>
      <c r="E3297" t="s">
        <v>260</v>
      </c>
      <c r="F3297" t="s">
        <v>266</v>
      </c>
      <c r="G3297" t="s">
        <v>246</v>
      </c>
      <c r="H3297" t="s">
        <v>220</v>
      </c>
      <c r="I3297" t="s">
        <v>262</v>
      </c>
      <c r="J3297" s="52">
        <v>6791.48</v>
      </c>
      <c r="K3297" s="52">
        <v>7929.35</v>
      </c>
      <c r="L3297" s="52">
        <v>8530.57</v>
      </c>
      <c r="M3297" s="52">
        <v>9239.74</v>
      </c>
      <c r="N3297" s="52">
        <v>10373.81</v>
      </c>
      <c r="O3297" s="52">
        <v>10642.23</v>
      </c>
      <c r="P3297" s="52">
        <v>11920.46</v>
      </c>
      <c r="Q3297" s="52">
        <v>13773.36</v>
      </c>
      <c r="R3297" s="52">
        <v>15270.06</v>
      </c>
      <c r="S3297" s="52">
        <v>16074.49</v>
      </c>
      <c r="T3297" s="52">
        <v>17238.099999999999</v>
      </c>
      <c r="U3297" s="52">
        <v>18632.240000000002</v>
      </c>
      <c r="V3297" s="52">
        <v>19996.47</v>
      </c>
      <c r="W3297" s="52">
        <v>21339.48</v>
      </c>
      <c r="X3297" s="52">
        <v>22652.58</v>
      </c>
      <c r="Y3297" s="52">
        <v>23107.48</v>
      </c>
      <c r="Z3297" s="52">
        <v>23954.6</v>
      </c>
      <c r="AA3297" s="52">
        <v>25413.45</v>
      </c>
      <c r="AB3297" s="52">
        <v>23942.65</v>
      </c>
      <c r="AC3297" s="52">
        <v>24693.89</v>
      </c>
      <c r="AD3297" s="52">
        <v>26881.3</v>
      </c>
      <c r="AE3297" s="52">
        <v>27547.75</v>
      </c>
      <c r="AF3297" s="52">
        <v>28466.19</v>
      </c>
      <c r="AG3297" s="52">
        <v>29711.33</v>
      </c>
      <c r="AH3297" s="52">
        <v>33002.26</v>
      </c>
      <c r="AI3297" s="52">
        <v>36330.080000000002</v>
      </c>
      <c r="AJ3297" s="52">
        <v>39675.97</v>
      </c>
      <c r="AK3297" s="52">
        <v>43162.55</v>
      </c>
      <c r="AL3297" s="52">
        <v>44773.8</v>
      </c>
      <c r="AM3297" s="52">
        <v>43801.3</v>
      </c>
      <c r="AN3297" s="52">
        <v>46936.9</v>
      </c>
      <c r="AO3297" s="52">
        <v>49818.96</v>
      </c>
      <c r="AP3297" s="52">
        <v>51194.99</v>
      </c>
      <c r="AQ3297" s="52">
        <v>53411.66</v>
      </c>
      <c r="AR3297" s="52">
        <v>55601.78</v>
      </c>
      <c r="AS3297" s="52">
        <v>57091.17</v>
      </c>
      <c r="AT3297" s="52">
        <v>58432.55</v>
      </c>
      <c r="AU3297" s="52">
        <v>61528.639999999999</v>
      </c>
      <c r="AV3297" s="52">
        <v>64215.67</v>
      </c>
      <c r="AW3297" s="52">
        <v>66517.05</v>
      </c>
      <c r="AX3297" s="52">
        <v>69292.92</v>
      </c>
      <c r="AY3297" s="52">
        <v>72448.240000000005</v>
      </c>
      <c r="AZ3297" s="52">
        <v>75738</v>
      </c>
      <c r="BA3297" s="52">
        <v>79136.87</v>
      </c>
      <c r="BB3297" s="52">
        <v>82728.649999999994</v>
      </c>
      <c r="BC3297">
        <v>2018</v>
      </c>
    </row>
    <row r="3298" spans="1:55" x14ac:dyDescent="0.25">
      <c r="A3298">
        <v>532</v>
      </c>
      <c r="B3298" t="s">
        <v>980</v>
      </c>
      <c r="C3298" t="s">
        <v>267</v>
      </c>
      <c r="D3298" t="s">
        <v>981</v>
      </c>
      <c r="E3298" t="s">
        <v>268</v>
      </c>
      <c r="F3298" t="s">
        <v>269</v>
      </c>
      <c r="G3298" t="s">
        <v>270</v>
      </c>
    </row>
    <row r="3299" spans="1:55" x14ac:dyDescent="0.25">
      <c r="A3299">
        <v>532</v>
      </c>
      <c r="B3299" t="s">
        <v>980</v>
      </c>
      <c r="C3299" t="s">
        <v>271</v>
      </c>
      <c r="D3299" t="s">
        <v>981</v>
      </c>
      <c r="E3299" t="s">
        <v>272</v>
      </c>
      <c r="F3299" t="s">
        <v>273</v>
      </c>
      <c r="G3299" t="s">
        <v>274</v>
      </c>
      <c r="I3299" t="s">
        <v>243</v>
      </c>
      <c r="J3299">
        <v>0.26100000000000001</v>
      </c>
      <c r="K3299">
        <v>0.28000000000000003</v>
      </c>
      <c r="L3299">
        <v>0.28799999999999998</v>
      </c>
      <c r="M3299">
        <v>0.29699999999999999</v>
      </c>
      <c r="N3299">
        <v>0.313</v>
      </c>
      <c r="O3299">
        <v>0.30499999999999999</v>
      </c>
      <c r="P3299">
        <v>0.32700000000000001</v>
      </c>
      <c r="Q3299">
        <v>0.35699999999999998</v>
      </c>
      <c r="R3299">
        <v>0.371</v>
      </c>
      <c r="S3299">
        <v>0.36599999999999999</v>
      </c>
      <c r="T3299">
        <v>0.36499999999999999</v>
      </c>
      <c r="U3299">
        <v>0.377</v>
      </c>
      <c r="V3299">
        <v>0.35899999999999999</v>
      </c>
      <c r="W3299">
        <v>0.374</v>
      </c>
      <c r="X3299">
        <v>0.38500000000000001</v>
      </c>
      <c r="Y3299">
        <v>0.38100000000000001</v>
      </c>
      <c r="Z3299">
        <v>0.38200000000000001</v>
      </c>
      <c r="AA3299">
        <v>0.38600000000000001</v>
      </c>
      <c r="AB3299">
        <v>0.35399999999999998</v>
      </c>
      <c r="AC3299">
        <v>0.35</v>
      </c>
      <c r="AD3299">
        <v>0.36</v>
      </c>
      <c r="AE3299">
        <v>0.35399999999999998</v>
      </c>
      <c r="AF3299">
        <v>0.34899999999999998</v>
      </c>
      <c r="AG3299">
        <v>0.34599999999999997</v>
      </c>
      <c r="AH3299">
        <v>0.35699999999999998</v>
      </c>
      <c r="AI3299">
        <v>0.36599999999999999</v>
      </c>
      <c r="AJ3299">
        <v>0.372</v>
      </c>
      <c r="AK3299">
        <v>0.376</v>
      </c>
      <c r="AL3299">
        <v>0.373</v>
      </c>
      <c r="AM3299">
        <v>0.36499999999999999</v>
      </c>
      <c r="AN3299">
        <v>0.37</v>
      </c>
      <c r="AO3299">
        <v>0.373</v>
      </c>
      <c r="AP3299">
        <v>0.36699999999999999</v>
      </c>
      <c r="AQ3299">
        <v>0.36599999999999999</v>
      </c>
      <c r="AR3299">
        <v>0.36399999999999999</v>
      </c>
      <c r="AS3299">
        <v>0.36099999999999999</v>
      </c>
      <c r="AT3299">
        <v>0.35699999999999998</v>
      </c>
      <c r="AU3299">
        <v>0.35699999999999998</v>
      </c>
      <c r="AV3299">
        <v>0.35499999999999998</v>
      </c>
      <c r="AW3299">
        <v>0.35399999999999998</v>
      </c>
      <c r="AX3299">
        <v>0.35199999999999998</v>
      </c>
      <c r="AY3299">
        <v>0.35</v>
      </c>
      <c r="AZ3299">
        <v>0.34799999999999998</v>
      </c>
      <c r="BA3299">
        <v>0.34599999999999997</v>
      </c>
      <c r="BB3299">
        <v>0.34399999999999997</v>
      </c>
      <c r="BC3299">
        <v>2018</v>
      </c>
    </row>
    <row r="3300" spans="1:55" x14ac:dyDescent="0.25">
      <c r="A3300">
        <v>532</v>
      </c>
      <c r="B3300" t="s">
        <v>980</v>
      </c>
      <c r="C3300" t="s">
        <v>275</v>
      </c>
      <c r="D3300" t="s">
        <v>981</v>
      </c>
      <c r="E3300" t="s">
        <v>276</v>
      </c>
      <c r="F3300" t="s">
        <v>277</v>
      </c>
      <c r="G3300" t="s">
        <v>278</v>
      </c>
      <c r="I3300" t="s">
        <v>243</v>
      </c>
      <c r="J3300">
        <v>4.1500000000000004</v>
      </c>
      <c r="K3300">
        <v>4.1959999999999997</v>
      </c>
      <c r="L3300">
        <v>4.3380000000000001</v>
      </c>
      <c r="M3300">
        <v>4.3650000000000002</v>
      </c>
      <c r="N3300">
        <v>4.6180000000000003</v>
      </c>
      <c r="O3300">
        <v>4.718</v>
      </c>
      <c r="P3300">
        <v>4.7969999999999997</v>
      </c>
      <c r="Q3300">
        <v>5.085</v>
      </c>
      <c r="R3300">
        <v>5.3440000000000003</v>
      </c>
      <c r="S3300">
        <v>5.7880000000000003</v>
      </c>
      <c r="T3300">
        <v>6.0010000000000003</v>
      </c>
      <c r="U3300">
        <v>6.3360000000000003</v>
      </c>
      <c r="V3300">
        <v>6.8079999999999998</v>
      </c>
      <c r="W3300">
        <v>7.2229999999999999</v>
      </c>
      <c r="X3300">
        <v>7.5190000000000001</v>
      </c>
      <c r="Y3300">
        <v>7.6689999999999996</v>
      </c>
      <c r="Z3300">
        <v>7.9749999999999996</v>
      </c>
      <c r="AA3300">
        <v>8.2910000000000004</v>
      </c>
      <c r="AB3300">
        <v>8.2989999999999995</v>
      </c>
      <c r="AC3300">
        <v>7.8460000000000001</v>
      </c>
      <c r="AD3300">
        <v>7.4139999999999997</v>
      </c>
      <c r="AE3300">
        <v>7.1260000000000003</v>
      </c>
      <c r="AF3300">
        <v>6.7759999999999998</v>
      </c>
      <c r="AG3300">
        <v>6.2530000000000001</v>
      </c>
      <c r="AH3300">
        <v>5.87</v>
      </c>
      <c r="AI3300">
        <v>5.6840000000000002</v>
      </c>
      <c r="AJ3300">
        <v>5.4880000000000004</v>
      </c>
      <c r="AK3300">
        <v>5.5119999999999996</v>
      </c>
      <c r="AL3300">
        <v>5.476</v>
      </c>
      <c r="AM3300">
        <v>5.4139999999999997</v>
      </c>
      <c r="AN3300">
        <v>5.367</v>
      </c>
      <c r="AO3300">
        <v>5.4619999999999997</v>
      </c>
      <c r="AP3300">
        <v>5.5490000000000004</v>
      </c>
      <c r="AQ3300">
        <v>5.5519999999999996</v>
      </c>
      <c r="AR3300">
        <v>5.6040000000000001</v>
      </c>
      <c r="AS3300">
        <v>5.7469999999999999</v>
      </c>
      <c r="AT3300">
        <v>5.7779999999999996</v>
      </c>
      <c r="AU3300">
        <v>5.8369999999999997</v>
      </c>
      <c r="AV3300">
        <v>5.9219999999999997</v>
      </c>
      <c r="AW3300">
        <v>5.9509999999999996</v>
      </c>
      <c r="AX3300">
        <v>5.9610000000000003</v>
      </c>
      <c r="AY3300">
        <v>5.9550000000000001</v>
      </c>
      <c r="AZ3300">
        <v>5.9509999999999996</v>
      </c>
      <c r="BA3300">
        <v>5.95</v>
      </c>
      <c r="BB3300">
        <v>5.95</v>
      </c>
      <c r="BC3300">
        <v>2018</v>
      </c>
    </row>
    <row r="3301" spans="1:55" x14ac:dyDescent="0.25">
      <c r="A3301">
        <v>532</v>
      </c>
      <c r="B3301" t="s">
        <v>980</v>
      </c>
      <c r="C3301" t="s">
        <v>279</v>
      </c>
      <c r="D3301" t="s">
        <v>981</v>
      </c>
      <c r="E3301" t="s">
        <v>280</v>
      </c>
      <c r="F3301" t="s">
        <v>281</v>
      </c>
      <c r="G3301" t="s">
        <v>282</v>
      </c>
      <c r="I3301" t="s">
        <v>982</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21.507000000000001</v>
      </c>
      <c r="AU3301">
        <v>22.045999999999999</v>
      </c>
      <c r="AV3301">
        <v>21.693000000000001</v>
      </c>
      <c r="AW3301">
        <v>21.312999999999999</v>
      </c>
      <c r="AX3301">
        <v>20.922999999999998</v>
      </c>
      <c r="AY3301">
        <v>20.623999999999999</v>
      </c>
      <c r="AZ3301">
        <v>20.509</v>
      </c>
      <c r="BA3301">
        <v>20.337</v>
      </c>
      <c r="BB3301">
        <v>20.277000000000001</v>
      </c>
      <c r="BC3301">
        <v>2018</v>
      </c>
    </row>
    <row r="3302" spans="1:55" x14ac:dyDescent="0.25">
      <c r="A3302">
        <v>532</v>
      </c>
      <c r="B3302" t="s">
        <v>980</v>
      </c>
      <c r="C3302" t="s">
        <v>283</v>
      </c>
      <c r="D3302" t="s">
        <v>981</v>
      </c>
      <c r="E3302" t="s">
        <v>284</v>
      </c>
      <c r="F3302" t="s">
        <v>285</v>
      </c>
      <c r="G3302" t="s">
        <v>282</v>
      </c>
      <c r="I3302" t="s">
        <v>982</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25.469000000000001</v>
      </c>
      <c r="AU3302">
        <v>26.7</v>
      </c>
      <c r="AV3302">
        <v>25.161000000000001</v>
      </c>
      <c r="AW3302">
        <v>24.492000000000001</v>
      </c>
      <c r="AX3302">
        <v>24.356999999999999</v>
      </c>
      <c r="AY3302">
        <v>24.023</v>
      </c>
      <c r="AZ3302">
        <v>23.974</v>
      </c>
      <c r="BA3302">
        <v>23.809000000000001</v>
      </c>
      <c r="BB3302">
        <v>23.73</v>
      </c>
      <c r="BC3302">
        <v>2018</v>
      </c>
    </row>
    <row r="3303" spans="1:55" x14ac:dyDescent="0.25">
      <c r="A3303">
        <v>532</v>
      </c>
      <c r="B3303" t="s">
        <v>980</v>
      </c>
      <c r="C3303" t="s">
        <v>286</v>
      </c>
      <c r="D3303" t="s">
        <v>981</v>
      </c>
      <c r="E3303" t="s">
        <v>287</v>
      </c>
      <c r="F3303" t="s">
        <v>288</v>
      </c>
      <c r="G3303" t="s">
        <v>250</v>
      </c>
      <c r="I3303" t="s">
        <v>983</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109.611</v>
      </c>
      <c r="AX3303">
        <v>112.351</v>
      </c>
      <c r="AY3303">
        <v>115.047</v>
      </c>
      <c r="AZ3303">
        <v>117.92400000000001</v>
      </c>
      <c r="BA3303">
        <v>120.872</v>
      </c>
      <c r="BB3303">
        <v>123.893</v>
      </c>
      <c r="BC3303">
        <v>2018</v>
      </c>
    </row>
    <row r="3304" spans="1:55" x14ac:dyDescent="0.25">
      <c r="A3304">
        <v>532</v>
      </c>
      <c r="B3304" t="s">
        <v>980</v>
      </c>
      <c r="C3304" t="s">
        <v>290</v>
      </c>
      <c r="D3304" t="s">
        <v>981</v>
      </c>
      <c r="E3304" t="s">
        <v>287</v>
      </c>
      <c r="F3304" t="s">
        <v>291</v>
      </c>
      <c r="G3304" t="s">
        <v>235</v>
      </c>
      <c r="I3304" t="s">
        <v>292</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2.4</v>
      </c>
      <c r="AX3304">
        <v>2.5</v>
      </c>
      <c r="AY3304">
        <v>2.4</v>
      </c>
      <c r="AZ3304">
        <v>2.5</v>
      </c>
      <c r="BA3304">
        <v>2.5</v>
      </c>
      <c r="BB3304">
        <v>2.5</v>
      </c>
      <c r="BC3304">
        <v>2018</v>
      </c>
    </row>
    <row r="3305" spans="1:55" x14ac:dyDescent="0.25">
      <c r="A3305">
        <v>532</v>
      </c>
      <c r="B3305" t="s">
        <v>980</v>
      </c>
      <c r="C3305" t="s">
        <v>293</v>
      </c>
      <c r="D3305" t="s">
        <v>981</v>
      </c>
      <c r="E3305" t="s">
        <v>294</v>
      </c>
      <c r="F3305" t="s">
        <v>295</v>
      </c>
      <c r="G3305" t="s">
        <v>250</v>
      </c>
      <c r="I3305" t="s">
        <v>983</v>
      </c>
      <c r="J3305" t="s">
        <v>232</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112.58499999999999</v>
      </c>
      <c r="AX3305">
        <v>115.4</v>
      </c>
      <c r="AY3305">
        <v>118.169</v>
      </c>
      <c r="AZ3305">
        <v>121.124</v>
      </c>
      <c r="BA3305">
        <v>124.152</v>
      </c>
      <c r="BB3305">
        <v>127.256</v>
      </c>
      <c r="BC3305">
        <v>2018</v>
      </c>
    </row>
    <row r="3306" spans="1:55" x14ac:dyDescent="0.25">
      <c r="A3306">
        <v>532</v>
      </c>
      <c r="B3306" t="s">
        <v>980</v>
      </c>
      <c r="C3306" t="s">
        <v>296</v>
      </c>
      <c r="D3306" t="s">
        <v>981</v>
      </c>
      <c r="E3306" t="s">
        <v>294</v>
      </c>
      <c r="F3306" t="s">
        <v>297</v>
      </c>
      <c r="G3306" t="s">
        <v>235</v>
      </c>
      <c r="I3306" t="s">
        <v>298</v>
      </c>
      <c r="J3306" t="s">
        <v>232</v>
      </c>
      <c r="K3306" t="s">
        <v>232</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2.4</v>
      </c>
      <c r="AX3306">
        <v>2.5</v>
      </c>
      <c r="AY3306">
        <v>2.4</v>
      </c>
      <c r="AZ3306">
        <v>2.5</v>
      </c>
      <c r="BA3306">
        <v>2.5</v>
      </c>
      <c r="BB3306">
        <v>2.5</v>
      </c>
      <c r="BC3306">
        <v>2018</v>
      </c>
    </row>
    <row r="3307" spans="1:55" x14ac:dyDescent="0.25">
      <c r="A3307">
        <v>532</v>
      </c>
      <c r="B3307" t="s">
        <v>980</v>
      </c>
      <c r="C3307" t="s">
        <v>299</v>
      </c>
      <c r="D3307" t="s">
        <v>981</v>
      </c>
      <c r="E3307" t="s">
        <v>300</v>
      </c>
      <c r="G3307" t="s">
        <v>274</v>
      </c>
    </row>
    <row r="3308" spans="1:55" x14ac:dyDescent="0.25">
      <c r="A3308">
        <v>532</v>
      </c>
      <c r="B3308" t="s">
        <v>980</v>
      </c>
      <c r="C3308" t="s">
        <v>301</v>
      </c>
      <c r="D3308" t="s">
        <v>981</v>
      </c>
      <c r="E3308" t="s">
        <v>302</v>
      </c>
      <c r="F3308" t="s">
        <v>303</v>
      </c>
      <c r="G3308" t="s">
        <v>235</v>
      </c>
      <c r="I3308" t="s">
        <v>984</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17.183</v>
      </c>
      <c r="AE3308">
        <v>-0.98799999999999999</v>
      </c>
      <c r="AF3308">
        <v>7.1070000000000002</v>
      </c>
      <c r="AG3308">
        <v>11.693</v>
      </c>
      <c r="AH3308">
        <v>14.467000000000001</v>
      </c>
      <c r="AI3308">
        <v>9.3140000000000001</v>
      </c>
      <c r="AJ3308">
        <v>9.8539999999999992</v>
      </c>
      <c r="AK3308">
        <v>9.1300000000000008</v>
      </c>
      <c r="AL3308">
        <v>3.2949999999999999</v>
      </c>
      <c r="AM3308">
        <v>-7.9290000000000003</v>
      </c>
      <c r="AN3308">
        <v>18.359000000000002</v>
      </c>
      <c r="AO3308">
        <v>5.6769999999999996</v>
      </c>
      <c r="AP3308">
        <v>4.258</v>
      </c>
      <c r="AQ3308">
        <v>8.3179999999999996</v>
      </c>
      <c r="AR3308">
        <v>1.038</v>
      </c>
      <c r="AS3308">
        <v>-1.786</v>
      </c>
      <c r="AT3308">
        <v>0.86799999999999999</v>
      </c>
      <c r="AU3308">
        <v>6.6189999999999998</v>
      </c>
      <c r="AV3308">
        <v>4.5439999999999996</v>
      </c>
      <c r="AW3308">
        <v>2.4689999999999999</v>
      </c>
      <c r="AX3308">
        <v>3.0619999999999998</v>
      </c>
      <c r="AY3308">
        <v>3.4769999999999999</v>
      </c>
      <c r="AZ3308">
        <v>3.681</v>
      </c>
      <c r="BA3308">
        <v>3.7490000000000001</v>
      </c>
      <c r="BB3308">
        <v>3.823</v>
      </c>
      <c r="BC3308">
        <v>2018</v>
      </c>
    </row>
    <row r="3309" spans="1:55" x14ac:dyDescent="0.25">
      <c r="A3309">
        <v>532</v>
      </c>
      <c r="B3309" t="s">
        <v>980</v>
      </c>
      <c r="C3309" t="s">
        <v>305</v>
      </c>
      <c r="D3309" t="s">
        <v>981</v>
      </c>
      <c r="E3309" t="s">
        <v>306</v>
      </c>
      <c r="F3309" t="s">
        <v>307</v>
      </c>
      <c r="G3309" t="s">
        <v>235</v>
      </c>
      <c r="I3309" t="s">
        <v>984</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4.8600000000000003</v>
      </c>
      <c r="AW3309">
        <v>2.2170000000000001</v>
      </c>
      <c r="AX3309">
        <v>2.9950000000000001</v>
      </c>
      <c r="AY3309">
        <v>3.43</v>
      </c>
      <c r="AZ3309">
        <v>3.6909999999999998</v>
      </c>
      <c r="BA3309">
        <v>3.75</v>
      </c>
      <c r="BB3309">
        <v>3.8260000000000001</v>
      </c>
      <c r="BC3309">
        <v>2018</v>
      </c>
    </row>
    <row r="3310" spans="1:55" x14ac:dyDescent="0.25">
      <c r="A3310">
        <v>532</v>
      </c>
      <c r="B3310" t="s">
        <v>980</v>
      </c>
      <c r="C3310" t="s">
        <v>308</v>
      </c>
      <c r="D3310" t="s">
        <v>981</v>
      </c>
      <c r="E3310" t="s">
        <v>309</v>
      </c>
      <c r="F3310" t="s">
        <v>310</v>
      </c>
      <c r="G3310" t="s">
        <v>235</v>
      </c>
      <c r="I3310" t="s">
        <v>984</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16.878</v>
      </c>
      <c r="AE3310">
        <v>-1.048</v>
      </c>
      <c r="AF3310">
        <v>8.5660000000000007</v>
      </c>
      <c r="AG3310">
        <v>13.085000000000001</v>
      </c>
      <c r="AH3310">
        <v>16.111000000000001</v>
      </c>
      <c r="AI3310">
        <v>12.166</v>
      </c>
      <c r="AJ3310">
        <v>10.176</v>
      </c>
      <c r="AK3310">
        <v>8.1530000000000005</v>
      </c>
      <c r="AL3310">
        <v>3.5009999999999999</v>
      </c>
      <c r="AM3310">
        <v>-9.2560000000000002</v>
      </c>
      <c r="AN3310">
        <v>17.561</v>
      </c>
      <c r="AO3310">
        <v>4.806</v>
      </c>
      <c r="AP3310">
        <v>3.206</v>
      </c>
      <c r="AQ3310">
        <v>7.8259999999999996</v>
      </c>
      <c r="AR3310">
        <v>0.96899999999999997</v>
      </c>
      <c r="AS3310">
        <v>-1.379</v>
      </c>
      <c r="AT3310">
        <v>0.69199999999999995</v>
      </c>
      <c r="AU3310">
        <v>5.8760000000000003</v>
      </c>
      <c r="AV3310">
        <v>3.758</v>
      </c>
      <c r="AW3310">
        <v>2.3340000000000001</v>
      </c>
      <c r="AX3310">
        <v>2.9809999999999999</v>
      </c>
      <c r="AY3310">
        <v>3.3769999999999998</v>
      </c>
      <c r="AZ3310">
        <v>3.528</v>
      </c>
      <c r="BA3310">
        <v>3.6150000000000002</v>
      </c>
      <c r="BB3310">
        <v>3.6280000000000001</v>
      </c>
      <c r="BC3310">
        <v>2018</v>
      </c>
    </row>
    <row r="3311" spans="1:55" x14ac:dyDescent="0.25">
      <c r="A3311">
        <v>532</v>
      </c>
      <c r="B3311" t="s">
        <v>980</v>
      </c>
      <c r="C3311" t="s">
        <v>311</v>
      </c>
      <c r="D3311" t="s">
        <v>981</v>
      </c>
      <c r="E3311" t="s">
        <v>312</v>
      </c>
      <c r="F3311" t="s">
        <v>313</v>
      </c>
      <c r="G3311" t="s">
        <v>235</v>
      </c>
      <c r="I3311" t="s">
        <v>984</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3.5470000000000002</v>
      </c>
      <c r="AW3311">
        <v>2.101</v>
      </c>
      <c r="AX3311">
        <v>2.99</v>
      </c>
      <c r="AY3311">
        <v>3.403</v>
      </c>
      <c r="AZ3311">
        <v>3.52</v>
      </c>
      <c r="BA3311">
        <v>3.6030000000000002</v>
      </c>
      <c r="BB3311">
        <v>3.544</v>
      </c>
      <c r="BC3311">
        <v>2018</v>
      </c>
    </row>
    <row r="3312" spans="1:55" x14ac:dyDescent="0.25">
      <c r="A3312">
        <v>532</v>
      </c>
      <c r="B3312" t="s">
        <v>980</v>
      </c>
      <c r="C3312" t="s">
        <v>314</v>
      </c>
      <c r="D3312" t="s">
        <v>981</v>
      </c>
      <c r="E3312" t="s">
        <v>315</v>
      </c>
      <c r="F3312" t="s">
        <v>316</v>
      </c>
      <c r="G3312" t="s">
        <v>317</v>
      </c>
      <c r="I3312" t="s">
        <v>985</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2.8090000000000002</v>
      </c>
      <c r="AW3312">
        <v>2.8090000000000002</v>
      </c>
      <c r="AX3312">
        <v>2.8090000000000002</v>
      </c>
      <c r="AY3312">
        <v>2.8090000000000002</v>
      </c>
      <c r="AZ3312">
        <v>2.8090000000000002</v>
      </c>
      <c r="BA3312">
        <v>2.8090000000000002</v>
      </c>
      <c r="BB3312">
        <v>2.8090000000000002</v>
      </c>
      <c r="BC3312">
        <v>2018</v>
      </c>
    </row>
    <row r="3313" spans="1:55" x14ac:dyDescent="0.25">
      <c r="A3313">
        <v>532</v>
      </c>
      <c r="B3313" t="s">
        <v>980</v>
      </c>
      <c r="C3313" t="s">
        <v>318</v>
      </c>
      <c r="D3313" t="s">
        <v>981</v>
      </c>
      <c r="E3313" t="s">
        <v>319</v>
      </c>
      <c r="F3313" t="s">
        <v>320</v>
      </c>
      <c r="G3313" t="s">
        <v>321</v>
      </c>
      <c r="H3313" t="s">
        <v>322</v>
      </c>
      <c r="I3313" t="s">
        <v>985</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3.8719999999999999</v>
      </c>
      <c r="AW3313">
        <v>3.915</v>
      </c>
      <c r="AX3313">
        <v>3.956</v>
      </c>
      <c r="AY3313" t="s">
        <v>232</v>
      </c>
      <c r="AZ3313" t="s">
        <v>232</v>
      </c>
      <c r="BA3313" t="s">
        <v>232</v>
      </c>
      <c r="BB3313" t="s">
        <v>232</v>
      </c>
      <c r="BC3313">
        <v>2018</v>
      </c>
    </row>
    <row r="3314" spans="1:55" x14ac:dyDescent="0.25">
      <c r="A3314">
        <v>532</v>
      </c>
      <c r="B3314" t="s">
        <v>980</v>
      </c>
      <c r="C3314" t="s">
        <v>323</v>
      </c>
      <c r="D3314" t="s">
        <v>981</v>
      </c>
      <c r="E3314" t="s">
        <v>324</v>
      </c>
      <c r="F3314" t="s">
        <v>325</v>
      </c>
      <c r="G3314" t="s">
        <v>321</v>
      </c>
      <c r="H3314" t="s">
        <v>322</v>
      </c>
      <c r="I3314" t="s">
        <v>986</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7.4829999999999997</v>
      </c>
      <c r="AW3314">
        <v>7.5529999999999999</v>
      </c>
      <c r="AX3314">
        <v>7.6230000000000002</v>
      </c>
      <c r="AY3314">
        <v>7.6669999999999998</v>
      </c>
      <c r="AZ3314">
        <v>7.7119999999999997</v>
      </c>
      <c r="BA3314">
        <v>7.7569999999999997</v>
      </c>
      <c r="BB3314">
        <v>7.8019999999999996</v>
      </c>
      <c r="BC3314">
        <v>2018</v>
      </c>
    </row>
    <row r="3315" spans="1:55" x14ac:dyDescent="0.25">
      <c r="A3315">
        <v>532</v>
      </c>
      <c r="B3315" t="s">
        <v>980</v>
      </c>
      <c r="C3315" t="s">
        <v>327</v>
      </c>
      <c r="D3315" t="s">
        <v>981</v>
      </c>
      <c r="E3315" t="s">
        <v>328</v>
      </c>
      <c r="F3315" t="s">
        <v>329</v>
      </c>
      <c r="G3315" t="s">
        <v>229</v>
      </c>
      <c r="H3315" t="s">
        <v>230</v>
      </c>
      <c r="I3315" t="s">
        <v>987</v>
      </c>
      <c r="J3315" t="s">
        <v>232</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596.41899999999998</v>
      </c>
      <c r="AW3315">
        <v>631.70899999999995</v>
      </c>
      <c r="AX3315">
        <v>675.54499999999996</v>
      </c>
      <c r="AY3315">
        <v>706.13</v>
      </c>
      <c r="AZ3315">
        <v>751.41099999999994</v>
      </c>
      <c r="BA3315">
        <v>770.32399999999996</v>
      </c>
      <c r="BB3315">
        <v>809.99199999999996</v>
      </c>
      <c r="BC3315">
        <v>2019</v>
      </c>
    </row>
    <row r="3316" spans="1:55" x14ac:dyDescent="0.25">
      <c r="A3316">
        <v>532</v>
      </c>
      <c r="B3316" t="s">
        <v>980</v>
      </c>
      <c r="C3316" t="s">
        <v>331</v>
      </c>
      <c r="D3316" t="s">
        <v>981</v>
      </c>
      <c r="E3316" t="s">
        <v>328</v>
      </c>
      <c r="F3316" t="s">
        <v>329</v>
      </c>
      <c r="G3316" t="s">
        <v>282</v>
      </c>
      <c r="I3316" t="s">
        <v>332</v>
      </c>
      <c r="J3316" t="s">
        <v>232</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18.623000000000001</v>
      </c>
      <c r="AT3316">
        <v>22.629000000000001</v>
      </c>
      <c r="AU3316">
        <v>22.803999999999998</v>
      </c>
      <c r="AV3316">
        <v>20.533000000000001</v>
      </c>
      <c r="AW3316">
        <v>20.698</v>
      </c>
      <c r="AX3316">
        <v>21.015999999999998</v>
      </c>
      <c r="AY3316">
        <v>20.911000000000001</v>
      </c>
      <c r="AZ3316">
        <v>21.175000000000001</v>
      </c>
      <c r="BA3316">
        <v>20.661999999999999</v>
      </c>
      <c r="BB3316">
        <v>20.661999999999999</v>
      </c>
      <c r="BC3316">
        <v>2019</v>
      </c>
    </row>
    <row r="3317" spans="1:55" x14ac:dyDescent="0.25">
      <c r="A3317">
        <v>532</v>
      </c>
      <c r="B3317" t="s">
        <v>980</v>
      </c>
      <c r="C3317" t="s">
        <v>333</v>
      </c>
      <c r="D3317" t="s">
        <v>981</v>
      </c>
      <c r="E3317" t="s">
        <v>334</v>
      </c>
      <c r="F3317" t="s">
        <v>335</v>
      </c>
      <c r="G3317" t="s">
        <v>229</v>
      </c>
      <c r="H3317" t="s">
        <v>230</v>
      </c>
      <c r="I3317" t="s">
        <v>987</v>
      </c>
      <c r="J3317" t="s">
        <v>232</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537.75300000000004</v>
      </c>
      <c r="AW3317">
        <v>591.45600000000002</v>
      </c>
      <c r="AX3317">
        <v>623.43499999999995</v>
      </c>
      <c r="AY3317">
        <v>678.35500000000002</v>
      </c>
      <c r="AZ3317">
        <v>723.64700000000005</v>
      </c>
      <c r="BA3317">
        <v>738.86099999999999</v>
      </c>
      <c r="BB3317">
        <v>776.90899999999999</v>
      </c>
      <c r="BC3317">
        <v>2019</v>
      </c>
    </row>
    <row r="3318" spans="1:55" x14ac:dyDescent="0.25">
      <c r="A3318">
        <v>532</v>
      </c>
      <c r="B3318" t="s">
        <v>980</v>
      </c>
      <c r="C3318" t="s">
        <v>336</v>
      </c>
      <c r="D3318" t="s">
        <v>981</v>
      </c>
      <c r="E3318" t="s">
        <v>334</v>
      </c>
      <c r="F3318" t="s">
        <v>335</v>
      </c>
      <c r="G3318" t="s">
        <v>282</v>
      </c>
      <c r="I3318" t="s">
        <v>337</v>
      </c>
      <c r="J3318" t="s">
        <v>232</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18.027999999999999</v>
      </c>
      <c r="AT3318">
        <v>18.244</v>
      </c>
      <c r="AU3318">
        <v>17.324000000000002</v>
      </c>
      <c r="AV3318">
        <v>18.513999999999999</v>
      </c>
      <c r="AW3318">
        <v>19.379000000000001</v>
      </c>
      <c r="AX3318">
        <v>19.395</v>
      </c>
      <c r="AY3318">
        <v>20.088999999999999</v>
      </c>
      <c r="AZ3318">
        <v>20.393000000000001</v>
      </c>
      <c r="BA3318">
        <v>19.818000000000001</v>
      </c>
      <c r="BB3318">
        <v>19.818000000000001</v>
      </c>
      <c r="BC3318">
        <v>2019</v>
      </c>
    </row>
    <row r="3319" spans="1:55" x14ac:dyDescent="0.25">
      <c r="A3319">
        <v>532</v>
      </c>
      <c r="B3319" t="s">
        <v>980</v>
      </c>
      <c r="C3319" t="s">
        <v>338</v>
      </c>
      <c r="D3319" t="s">
        <v>981</v>
      </c>
      <c r="E3319" t="s">
        <v>339</v>
      </c>
      <c r="F3319" t="s">
        <v>340</v>
      </c>
      <c r="G3319" t="s">
        <v>229</v>
      </c>
      <c r="H3319" t="s">
        <v>230</v>
      </c>
      <c r="I3319" t="s">
        <v>987</v>
      </c>
      <c r="J3319" t="s">
        <v>232</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58.665999999999997</v>
      </c>
      <c r="AW3319">
        <v>40.253</v>
      </c>
      <c r="AX3319">
        <v>52.11</v>
      </c>
      <c r="AY3319">
        <v>27.774999999999999</v>
      </c>
      <c r="AZ3319">
        <v>27.765000000000001</v>
      </c>
      <c r="BA3319">
        <v>31.463000000000001</v>
      </c>
      <c r="BB3319">
        <v>33.082999999999998</v>
      </c>
      <c r="BC3319">
        <v>2019</v>
      </c>
    </row>
    <row r="3320" spans="1:55" x14ac:dyDescent="0.25">
      <c r="A3320">
        <v>532</v>
      </c>
      <c r="B3320" t="s">
        <v>980</v>
      </c>
      <c r="C3320" t="s">
        <v>341</v>
      </c>
      <c r="D3320" t="s">
        <v>981</v>
      </c>
      <c r="E3320" t="s">
        <v>339</v>
      </c>
      <c r="F3320" t="s">
        <v>340</v>
      </c>
      <c r="G3320" t="s">
        <v>282</v>
      </c>
      <c r="I3320" t="s">
        <v>342</v>
      </c>
      <c r="J3320" t="s">
        <v>232</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4.3860000000000001</v>
      </c>
      <c r="AU3320">
        <v>5.4809999999999999</v>
      </c>
      <c r="AV3320">
        <v>2.02</v>
      </c>
      <c r="AW3320">
        <v>1.319</v>
      </c>
      <c r="AX3320">
        <v>1.621</v>
      </c>
      <c r="AY3320">
        <v>0.82299999999999995</v>
      </c>
      <c r="AZ3320">
        <v>0.78200000000000003</v>
      </c>
      <c r="BA3320">
        <v>0.84399999999999997</v>
      </c>
      <c r="BB3320">
        <v>0.84399999999999997</v>
      </c>
      <c r="BC3320">
        <v>2019</v>
      </c>
    </row>
    <row r="3321" spans="1:55" x14ac:dyDescent="0.25">
      <c r="A3321">
        <v>532</v>
      </c>
      <c r="B3321" t="s">
        <v>980</v>
      </c>
      <c r="C3321" t="s">
        <v>343</v>
      </c>
      <c r="D3321" t="s">
        <v>981</v>
      </c>
      <c r="E3321" t="s">
        <v>344</v>
      </c>
      <c r="F3321" t="s">
        <v>345</v>
      </c>
      <c r="G3321" t="s">
        <v>229</v>
      </c>
      <c r="H3321" t="s">
        <v>230</v>
      </c>
      <c r="I3321" t="s">
        <v>987</v>
      </c>
      <c r="J3321" t="s">
        <v>232</v>
      </c>
      <c r="K3321" t="s">
        <v>232</v>
      </c>
      <c r="L3321" t="s">
        <v>232</v>
      </c>
      <c r="M3321" t="s">
        <v>232</v>
      </c>
      <c r="N3321" t="s">
        <v>232</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-1.546</v>
      </c>
      <c r="AA3321">
        <v>3.431</v>
      </c>
      <c r="AB3321">
        <v>-6.4740000000000002</v>
      </c>
      <c r="AC3321">
        <v>-17.52</v>
      </c>
      <c r="AD3321">
        <v>-38.332999999999998</v>
      </c>
      <c r="AE3321">
        <v>-65.176000000000002</v>
      </c>
      <c r="AF3321">
        <v>-52.722999999999999</v>
      </c>
      <c r="AG3321">
        <v>-21.917000000000002</v>
      </c>
      <c r="AH3321">
        <v>7.9649999999999999</v>
      </c>
      <c r="AI3321">
        <v>-5.8029999999999999</v>
      </c>
      <c r="AJ3321">
        <v>30.085999999999999</v>
      </c>
      <c r="AK3321">
        <v>66.328999999999994</v>
      </c>
      <c r="AL3321">
        <v>-11.259</v>
      </c>
      <c r="AM3321">
        <v>23.062000000000001</v>
      </c>
      <c r="AN3321">
        <v>12.5</v>
      </c>
      <c r="AO3321">
        <v>-31.524000000000001</v>
      </c>
      <c r="AP3321">
        <v>-23.425999999999998</v>
      </c>
      <c r="AQ3321">
        <v>-92.296000000000006</v>
      </c>
      <c r="AR3321">
        <v>-27.382000000000001</v>
      </c>
      <c r="AS3321">
        <v>-80.561000000000007</v>
      </c>
      <c r="AT3321">
        <v>-32.973999999999997</v>
      </c>
      <c r="AU3321">
        <v>-61.420999999999999</v>
      </c>
      <c r="AV3321">
        <v>-106.54</v>
      </c>
      <c r="AW3321">
        <v>-142.98500000000001</v>
      </c>
      <c r="AX3321">
        <v>-117.64</v>
      </c>
      <c r="AY3321">
        <v>-149.37200000000001</v>
      </c>
      <c r="AZ3321">
        <v>-160.76900000000001</v>
      </c>
      <c r="BA3321">
        <v>-151.66</v>
      </c>
      <c r="BB3321">
        <v>-159.96799999999999</v>
      </c>
      <c r="BC3321">
        <v>2019</v>
      </c>
    </row>
    <row r="3322" spans="1:55" x14ac:dyDescent="0.25">
      <c r="A3322">
        <v>532</v>
      </c>
      <c r="B3322" t="s">
        <v>980</v>
      </c>
      <c r="C3322" t="s">
        <v>346</v>
      </c>
      <c r="D3322" t="s">
        <v>981</v>
      </c>
      <c r="E3322" t="s">
        <v>344</v>
      </c>
      <c r="F3322" t="s">
        <v>345</v>
      </c>
      <c r="G3322" t="s">
        <v>270</v>
      </c>
      <c r="I3322" t="s">
        <v>397</v>
      </c>
      <c r="J3322" t="s">
        <v>232</v>
      </c>
      <c r="K3322" t="s">
        <v>232</v>
      </c>
      <c r="L3322" t="s">
        <v>232</v>
      </c>
      <c r="M3322" t="s">
        <v>232</v>
      </c>
      <c r="N3322" t="s">
        <v>232</v>
      </c>
      <c r="O3322">
        <v>2.8639999999999999</v>
      </c>
      <c r="P3322">
        <v>2.976</v>
      </c>
      <c r="Q3322">
        <v>3.5129999999999999</v>
      </c>
      <c r="R3322">
        <v>3.585</v>
      </c>
      <c r="S3322">
        <v>1.571</v>
      </c>
      <c r="T3322">
        <v>2.0510000000000002</v>
      </c>
      <c r="U3322">
        <v>3.0249999999999999</v>
      </c>
      <c r="V3322">
        <v>2.7850000000000001</v>
      </c>
      <c r="W3322">
        <v>1.498</v>
      </c>
      <c r="X3322">
        <v>0.86599999999999999</v>
      </c>
      <c r="Y3322">
        <v>0.39600000000000002</v>
      </c>
      <c r="Z3322">
        <v>-0.123</v>
      </c>
      <c r="AA3322">
        <v>0.26100000000000001</v>
      </c>
      <c r="AB3322">
        <v>-0.48499999999999999</v>
      </c>
      <c r="AC3322">
        <v>-1.3069999999999999</v>
      </c>
      <c r="AD3322">
        <v>-2.9460000000000002</v>
      </c>
      <c r="AE3322">
        <v>-4.984</v>
      </c>
      <c r="AF3322">
        <v>-4</v>
      </c>
      <c r="AG3322">
        <v>-1.67</v>
      </c>
      <c r="AH3322">
        <v>0.59299999999999997</v>
      </c>
      <c r="AI3322">
        <v>-0.40500000000000003</v>
      </c>
      <c r="AJ3322">
        <v>2.0030000000000001</v>
      </c>
      <c r="AK3322">
        <v>4.0709999999999997</v>
      </c>
      <c r="AL3322">
        <v>-0.68300000000000005</v>
      </c>
      <c r="AM3322">
        <v>1.31</v>
      </c>
      <c r="AN3322">
        <v>0.68500000000000005</v>
      </c>
      <c r="AO3322">
        <v>-1.631</v>
      </c>
      <c r="AP3322">
        <v>-1.135</v>
      </c>
      <c r="AQ3322">
        <v>-4.2709999999999999</v>
      </c>
      <c r="AR3322">
        <v>-1.194</v>
      </c>
      <c r="AS3322">
        <v>-3.327</v>
      </c>
      <c r="AT3322">
        <v>-1.2909999999999999</v>
      </c>
      <c r="AU3322">
        <v>-2.2639999999999998</v>
      </c>
      <c r="AV3322">
        <v>-3.6829999999999998</v>
      </c>
      <c r="AW3322">
        <v>-4.6920000000000002</v>
      </c>
      <c r="AX3322">
        <v>-3.665</v>
      </c>
      <c r="AY3322">
        <v>-4.43</v>
      </c>
      <c r="AZ3322">
        <v>-4.5380000000000003</v>
      </c>
      <c r="BA3322">
        <v>-4.0730000000000004</v>
      </c>
      <c r="BB3322">
        <v>-4.0860000000000003</v>
      </c>
      <c r="BC3322">
        <v>2019</v>
      </c>
    </row>
    <row r="3323" spans="1:55" x14ac:dyDescent="0.25">
      <c r="A3323">
        <v>532</v>
      </c>
      <c r="B3323" t="s">
        <v>980</v>
      </c>
      <c r="C3323" t="s">
        <v>347</v>
      </c>
      <c r="D3323" t="s">
        <v>981</v>
      </c>
      <c r="E3323" t="s">
        <v>348</v>
      </c>
      <c r="F3323" t="s">
        <v>349</v>
      </c>
      <c r="G3323" t="s">
        <v>229</v>
      </c>
      <c r="H3323" t="s">
        <v>230</v>
      </c>
      <c r="I3323" t="s">
        <v>987</v>
      </c>
      <c r="J3323" t="s">
        <v>232</v>
      </c>
      <c r="K3323" t="s">
        <v>232</v>
      </c>
      <c r="L3323" t="s">
        <v>232</v>
      </c>
      <c r="M3323" t="s">
        <v>232</v>
      </c>
      <c r="N3323" t="s">
        <v>232</v>
      </c>
      <c r="O3323" t="s">
        <v>232</v>
      </c>
      <c r="P3323" t="s">
        <v>232</v>
      </c>
      <c r="Q3323" t="s">
        <v>232</v>
      </c>
      <c r="R3323" t="s">
        <v>232</v>
      </c>
      <c r="S3323" t="s">
        <v>232</v>
      </c>
      <c r="T3323" t="s">
        <v>232</v>
      </c>
      <c r="U3323" t="s">
        <v>232</v>
      </c>
      <c r="V3323" t="s">
        <v>232</v>
      </c>
      <c r="W3323" t="s">
        <v>232</v>
      </c>
      <c r="X3323" t="s">
        <v>232</v>
      </c>
      <c r="Y3323" t="s">
        <v>232</v>
      </c>
      <c r="Z3323" t="s">
        <v>232</v>
      </c>
      <c r="AA3323" t="s">
        <v>232</v>
      </c>
      <c r="AB3323" t="s">
        <v>232</v>
      </c>
      <c r="AC3323" t="s">
        <v>232</v>
      </c>
      <c r="AD3323" t="s">
        <v>232</v>
      </c>
      <c r="AE3323" t="s">
        <v>232</v>
      </c>
      <c r="AF3323" t="s">
        <v>232</v>
      </c>
      <c r="AG3323" t="s">
        <v>232</v>
      </c>
      <c r="AH3323" t="s">
        <v>232</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127.607</v>
      </c>
      <c r="AV3323">
        <v>18.413</v>
      </c>
      <c r="AW3323">
        <v>-7.5970000000000004</v>
      </c>
      <c r="AX3323">
        <v>3.8140000000000001</v>
      </c>
      <c r="AY3323">
        <v>-25.524000000000001</v>
      </c>
      <c r="AZ3323">
        <v>-37.131</v>
      </c>
      <c r="BA3323">
        <v>-47.552999999999997</v>
      </c>
      <c r="BB3323">
        <v>-50.002000000000002</v>
      </c>
      <c r="BC3323">
        <v>2019</v>
      </c>
    </row>
    <row r="3324" spans="1:55" x14ac:dyDescent="0.25">
      <c r="A3324">
        <v>532</v>
      </c>
      <c r="B3324" t="s">
        <v>980</v>
      </c>
      <c r="C3324" t="s">
        <v>350</v>
      </c>
      <c r="D3324" t="s">
        <v>981</v>
      </c>
      <c r="E3324" t="s">
        <v>348</v>
      </c>
      <c r="F3324" t="s">
        <v>349</v>
      </c>
      <c r="G3324" t="s">
        <v>282</v>
      </c>
      <c r="I3324" t="s">
        <v>351</v>
      </c>
      <c r="J3324" t="s">
        <v>232</v>
      </c>
      <c r="K3324" t="s">
        <v>232</v>
      </c>
      <c r="L3324" t="s">
        <v>232</v>
      </c>
      <c r="M3324" t="s">
        <v>232</v>
      </c>
      <c r="N3324" t="s">
        <v>232</v>
      </c>
      <c r="O3324" t="s">
        <v>232</v>
      </c>
      <c r="P3324" t="s">
        <v>232</v>
      </c>
      <c r="Q3324" t="s">
        <v>232</v>
      </c>
      <c r="R3324" t="s">
        <v>232</v>
      </c>
      <c r="S3324" t="s">
        <v>232</v>
      </c>
      <c r="T3324" t="s">
        <v>232</v>
      </c>
      <c r="U3324" t="s">
        <v>232</v>
      </c>
      <c r="V3324" t="s">
        <v>232</v>
      </c>
      <c r="W3324" t="s">
        <v>232</v>
      </c>
      <c r="X3324" t="s">
        <v>232</v>
      </c>
      <c r="Y3324" t="s">
        <v>232</v>
      </c>
      <c r="Z3324" t="s">
        <v>232</v>
      </c>
      <c r="AA3324" t="s">
        <v>232</v>
      </c>
      <c r="AB3324" t="s">
        <v>232</v>
      </c>
      <c r="AC3324" t="s">
        <v>232</v>
      </c>
      <c r="AD3324" t="s">
        <v>232</v>
      </c>
      <c r="AE3324" t="s">
        <v>232</v>
      </c>
      <c r="AF3324" t="s">
        <v>232</v>
      </c>
      <c r="AG3324" t="s">
        <v>232</v>
      </c>
      <c r="AH3324" t="s">
        <v>232</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v>
      </c>
      <c r="AT3324">
        <v>3.57</v>
      </c>
      <c r="AU3324">
        <v>4.6950000000000003</v>
      </c>
      <c r="AV3324">
        <v>0.63400000000000001</v>
      </c>
      <c r="AW3324">
        <v>-0.249</v>
      </c>
      <c r="AX3324">
        <v>0.11899999999999999</v>
      </c>
      <c r="AY3324">
        <v>-0.75600000000000001</v>
      </c>
      <c r="AZ3324">
        <v>-1.046</v>
      </c>
      <c r="BA3324">
        <v>-1.2749999999999999</v>
      </c>
      <c r="BB3324">
        <v>-1.2749999999999999</v>
      </c>
      <c r="BC3324">
        <v>2019</v>
      </c>
    </row>
    <row r="3325" spans="1:55" x14ac:dyDescent="0.25">
      <c r="A3325">
        <v>532</v>
      </c>
      <c r="B3325" t="s">
        <v>980</v>
      </c>
      <c r="C3325" t="s">
        <v>352</v>
      </c>
      <c r="D3325" t="s">
        <v>981</v>
      </c>
      <c r="E3325" t="s">
        <v>353</v>
      </c>
      <c r="F3325" t="s">
        <v>354</v>
      </c>
      <c r="G3325" t="s">
        <v>229</v>
      </c>
      <c r="H3325" t="s">
        <v>230</v>
      </c>
    </row>
    <row r="3326" spans="1:55" x14ac:dyDescent="0.25">
      <c r="A3326">
        <v>532</v>
      </c>
      <c r="B3326" t="s">
        <v>980</v>
      </c>
      <c r="C3326" t="s">
        <v>355</v>
      </c>
      <c r="D3326" t="s">
        <v>981</v>
      </c>
      <c r="E3326" t="s">
        <v>353</v>
      </c>
      <c r="F3326" t="s">
        <v>354</v>
      </c>
      <c r="G3326" t="s">
        <v>282</v>
      </c>
    </row>
    <row r="3327" spans="1:55" x14ac:dyDescent="0.25">
      <c r="A3327">
        <v>532</v>
      </c>
      <c r="B3327" t="s">
        <v>980</v>
      </c>
      <c r="C3327" t="s">
        <v>356</v>
      </c>
      <c r="D3327" t="s">
        <v>981</v>
      </c>
      <c r="E3327" t="s">
        <v>357</v>
      </c>
      <c r="F3327" t="s">
        <v>358</v>
      </c>
      <c r="G3327" t="s">
        <v>229</v>
      </c>
      <c r="H3327" t="s">
        <v>230</v>
      </c>
      <c r="I3327" t="s">
        <v>987</v>
      </c>
      <c r="J3327" t="s">
        <v>232</v>
      </c>
      <c r="K3327" t="s">
        <v>232</v>
      </c>
      <c r="L3327" t="s">
        <v>232</v>
      </c>
      <c r="M3327" t="s">
        <v>232</v>
      </c>
      <c r="N3327" t="s">
        <v>232</v>
      </c>
      <c r="O3327" t="s">
        <v>232</v>
      </c>
      <c r="P3327" t="s">
        <v>232</v>
      </c>
      <c r="Q3327" t="s">
        <v>232</v>
      </c>
      <c r="R3327" t="s">
        <v>232</v>
      </c>
      <c r="S3327" t="s">
        <v>232</v>
      </c>
      <c r="T3327" t="s">
        <v>232</v>
      </c>
      <c r="U3327" t="s">
        <v>232</v>
      </c>
      <c r="V3327" t="s">
        <v>232</v>
      </c>
      <c r="W3327" t="s">
        <v>232</v>
      </c>
      <c r="X3327" t="s">
        <v>232</v>
      </c>
      <c r="Y3327" t="s">
        <v>232</v>
      </c>
      <c r="Z3327" t="s">
        <v>232</v>
      </c>
      <c r="AA3327" t="s">
        <v>232</v>
      </c>
      <c r="AB3327" t="s">
        <v>232</v>
      </c>
      <c r="AC3327" t="s">
        <v>232</v>
      </c>
      <c r="AD3327" t="s">
        <v>232</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0</v>
      </c>
      <c r="AX3327">
        <v>0</v>
      </c>
      <c r="AY3327">
        <v>0</v>
      </c>
      <c r="AZ3327">
        <v>0</v>
      </c>
      <c r="BA3327">
        <v>0</v>
      </c>
      <c r="BB3327">
        <v>0</v>
      </c>
      <c r="BC3327">
        <v>2019</v>
      </c>
    </row>
    <row r="3328" spans="1:55" x14ac:dyDescent="0.25">
      <c r="A3328">
        <v>532</v>
      </c>
      <c r="B3328" t="s">
        <v>980</v>
      </c>
      <c r="C3328" t="s">
        <v>359</v>
      </c>
      <c r="D3328" t="s">
        <v>981</v>
      </c>
      <c r="E3328" t="s">
        <v>357</v>
      </c>
      <c r="F3328" t="s">
        <v>358</v>
      </c>
      <c r="G3328" t="s">
        <v>282</v>
      </c>
      <c r="I3328" t="s">
        <v>360</v>
      </c>
      <c r="J3328" t="s">
        <v>232</v>
      </c>
      <c r="K3328" t="s">
        <v>232</v>
      </c>
      <c r="L3328" t="s">
        <v>232</v>
      </c>
      <c r="M3328" t="s">
        <v>232</v>
      </c>
      <c r="N3328" t="s">
        <v>232</v>
      </c>
      <c r="O3328" t="s">
        <v>232</v>
      </c>
      <c r="P3328" t="s">
        <v>232</v>
      </c>
      <c r="Q3328" t="s">
        <v>232</v>
      </c>
      <c r="R3328" t="s">
        <v>232</v>
      </c>
      <c r="S3328" t="s">
        <v>232</v>
      </c>
      <c r="T3328" t="s">
        <v>232</v>
      </c>
      <c r="U3328" t="s">
        <v>232</v>
      </c>
      <c r="V3328" t="s">
        <v>232</v>
      </c>
      <c r="W3328" t="s">
        <v>232</v>
      </c>
      <c r="X3328" t="s">
        <v>232</v>
      </c>
      <c r="Y3328" t="s">
        <v>232</v>
      </c>
      <c r="Z3328" t="s">
        <v>232</v>
      </c>
      <c r="AA3328" t="s">
        <v>232</v>
      </c>
      <c r="AB3328" t="s">
        <v>232</v>
      </c>
      <c r="AC3328" t="s">
        <v>232</v>
      </c>
      <c r="AD3328" t="s">
        <v>232</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v>
      </c>
      <c r="AX3328">
        <v>0</v>
      </c>
      <c r="AY3328">
        <v>0</v>
      </c>
      <c r="AZ3328">
        <v>0</v>
      </c>
      <c r="BA3328">
        <v>0</v>
      </c>
      <c r="BB3328">
        <v>0</v>
      </c>
      <c r="BC3328">
        <v>2019</v>
      </c>
    </row>
    <row r="3329" spans="1:55" x14ac:dyDescent="0.25">
      <c r="A3329">
        <v>532</v>
      </c>
      <c r="B3329" t="s">
        <v>980</v>
      </c>
      <c r="C3329" t="s">
        <v>361</v>
      </c>
      <c r="D3329" t="s">
        <v>981</v>
      </c>
      <c r="E3329" t="s">
        <v>362</v>
      </c>
      <c r="F3329" t="s">
        <v>363</v>
      </c>
      <c r="G3329" t="s">
        <v>229</v>
      </c>
      <c r="H3329" t="s">
        <v>230</v>
      </c>
      <c r="I3329" t="s">
        <v>987</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52">
        <v>1067.79</v>
      </c>
      <c r="Y3329" s="52">
        <v>1140.2</v>
      </c>
      <c r="Z3329" s="52">
        <v>1271.22</v>
      </c>
      <c r="AA3329" s="52">
        <v>1374.99</v>
      </c>
      <c r="AB3329" s="52">
        <v>1290.46</v>
      </c>
      <c r="AC3329" s="52">
        <v>1306.1099999999999</v>
      </c>
      <c r="AD3329" s="52">
        <v>1334.13</v>
      </c>
      <c r="AE3329" s="52">
        <v>1309.49</v>
      </c>
      <c r="AF3329" s="52">
        <v>1292.3900000000001</v>
      </c>
      <c r="AG3329" s="52">
        <v>1265.1199999999999</v>
      </c>
      <c r="AH3329" s="52">
        <v>1330.33</v>
      </c>
      <c r="AI3329" s="52">
        <v>1438.72</v>
      </c>
      <c r="AJ3329" s="52">
        <v>1528.75</v>
      </c>
      <c r="AK3329" s="52">
        <v>1685.5</v>
      </c>
      <c r="AL3329" s="52">
        <v>1676.95</v>
      </c>
      <c r="AM3329" s="52">
        <v>1692.24</v>
      </c>
      <c r="AN3329" s="52">
        <v>1816.19</v>
      </c>
      <c r="AO3329" s="52">
        <v>1954.55</v>
      </c>
      <c r="AP3329" s="52">
        <v>2062.56</v>
      </c>
      <c r="AQ3329" s="52">
        <v>2163.89</v>
      </c>
      <c r="AR3329" s="52">
        <v>2296.29</v>
      </c>
      <c r="AS3329" s="52">
        <v>2416.44</v>
      </c>
      <c r="AT3329" s="52">
        <v>2532.67</v>
      </c>
      <c r="AU3329" s="52">
        <v>2718.06</v>
      </c>
      <c r="AV3329" s="52">
        <v>2904.65</v>
      </c>
      <c r="AW3329" s="52">
        <v>3051.98</v>
      </c>
      <c r="AX3329" s="52">
        <v>3214.39</v>
      </c>
      <c r="AY3329" s="52">
        <v>3376.8</v>
      </c>
      <c r="AZ3329" s="52">
        <v>3548.5</v>
      </c>
      <c r="BA3329" s="52">
        <v>3728.28</v>
      </c>
      <c r="BB3329" s="52">
        <v>3920.27</v>
      </c>
      <c r="BC3329">
        <v>2019</v>
      </c>
    </row>
    <row r="3330" spans="1:55" x14ac:dyDescent="0.25">
      <c r="A3330">
        <v>532</v>
      </c>
      <c r="B3330" t="s">
        <v>980</v>
      </c>
      <c r="C3330" t="s">
        <v>364</v>
      </c>
      <c r="D3330" t="s">
        <v>981</v>
      </c>
      <c r="E3330" t="s">
        <v>365</v>
      </c>
      <c r="F3330" t="s">
        <v>366</v>
      </c>
      <c r="G3330" t="s">
        <v>242</v>
      </c>
      <c r="H3330" t="s">
        <v>230</v>
      </c>
      <c r="I3330" t="s">
        <v>988</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15.992000000000001</v>
      </c>
      <c r="AO3330">
        <v>13.839</v>
      </c>
      <c r="AP3330">
        <v>4.1470000000000002</v>
      </c>
      <c r="AQ3330">
        <v>4.1879999999999997</v>
      </c>
      <c r="AR3330">
        <v>4.056</v>
      </c>
      <c r="AS3330">
        <v>10.265000000000001</v>
      </c>
      <c r="AT3330">
        <v>12.723000000000001</v>
      </c>
      <c r="AU3330">
        <v>15.853999999999999</v>
      </c>
      <c r="AV3330">
        <v>12.6</v>
      </c>
      <c r="AW3330">
        <v>12.138</v>
      </c>
      <c r="AX3330">
        <v>13.808999999999999</v>
      </c>
      <c r="AY3330">
        <v>14.353</v>
      </c>
      <c r="AZ3330">
        <v>15.38</v>
      </c>
      <c r="BA3330">
        <v>16.192</v>
      </c>
      <c r="BB3330">
        <v>16.934999999999999</v>
      </c>
      <c r="BC3330">
        <v>2017</v>
      </c>
    </row>
    <row r="3331" spans="1:55" x14ac:dyDescent="0.25">
      <c r="A3331">
        <v>532</v>
      </c>
      <c r="B3331" t="s">
        <v>980</v>
      </c>
      <c r="C3331" t="s">
        <v>368</v>
      </c>
      <c r="D3331" t="s">
        <v>981</v>
      </c>
      <c r="E3331" t="s">
        <v>365</v>
      </c>
      <c r="F3331" t="s">
        <v>366</v>
      </c>
      <c r="G3331" t="s">
        <v>282</v>
      </c>
      <c r="I3331" t="s">
        <v>369</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6.9939999999999998</v>
      </c>
      <c r="AO3331">
        <v>5.569</v>
      </c>
      <c r="AP3331">
        <v>1.579</v>
      </c>
      <c r="AQ3331">
        <v>1.5189999999999999</v>
      </c>
      <c r="AR3331">
        <v>1.3919999999999999</v>
      </c>
      <c r="AS3331">
        <v>3.3180000000000001</v>
      </c>
      <c r="AT3331">
        <v>3.9649999999999999</v>
      </c>
      <c r="AU3331">
        <v>4.6399999999999997</v>
      </c>
      <c r="AV3331">
        <v>3.4710000000000001</v>
      </c>
      <c r="AW3331">
        <v>3.18</v>
      </c>
      <c r="AX3331">
        <v>3.4350000000000001</v>
      </c>
      <c r="AY3331">
        <v>3.3980000000000001</v>
      </c>
      <c r="AZ3331">
        <v>3.4649999999999999</v>
      </c>
      <c r="BA3331">
        <v>3.472</v>
      </c>
      <c r="BB3331">
        <v>3.4540000000000002</v>
      </c>
      <c r="BC3331">
        <v>2017</v>
      </c>
    </row>
    <row r="3332" spans="1:55" x14ac:dyDescent="0.25">
      <c r="A3332">
        <v>944</v>
      </c>
      <c r="B3332" t="s">
        <v>989</v>
      </c>
      <c r="C3332" t="s">
        <v>225</v>
      </c>
      <c r="D3332" t="s">
        <v>990</v>
      </c>
      <c r="E3332" t="s">
        <v>227</v>
      </c>
      <c r="F3332" t="s">
        <v>228</v>
      </c>
      <c r="G3332" t="s">
        <v>229</v>
      </c>
      <c r="H3332" t="s">
        <v>230</v>
      </c>
      <c r="I3332" t="s">
        <v>991</v>
      </c>
      <c r="J3332" s="52">
        <v>15700.83</v>
      </c>
      <c r="K3332" s="52">
        <v>16150.94</v>
      </c>
      <c r="L3332" s="52">
        <v>16609.8</v>
      </c>
      <c r="M3332" s="52">
        <v>16729.88</v>
      </c>
      <c r="N3332" s="52">
        <v>17174.57</v>
      </c>
      <c r="O3332" s="52">
        <v>17131.11</v>
      </c>
      <c r="P3332" s="52">
        <v>17394.060000000001</v>
      </c>
      <c r="Q3332" s="52">
        <v>18098.73</v>
      </c>
      <c r="R3332" s="52">
        <v>18086.919999999998</v>
      </c>
      <c r="S3332" s="52">
        <v>18220.12</v>
      </c>
      <c r="T3332" s="52">
        <v>17583.02</v>
      </c>
      <c r="U3332" s="52">
        <v>15492.04</v>
      </c>
      <c r="V3332" s="52">
        <v>15017.34</v>
      </c>
      <c r="W3332" s="52">
        <v>14930.82</v>
      </c>
      <c r="X3332" s="52">
        <v>15370.86</v>
      </c>
      <c r="Y3332" s="52">
        <v>15761.46</v>
      </c>
      <c r="Z3332" s="52">
        <v>15763.69</v>
      </c>
      <c r="AA3332" s="52">
        <v>16290.22</v>
      </c>
      <c r="AB3332" s="52">
        <v>16980.25</v>
      </c>
      <c r="AC3332" s="52">
        <v>17521.39</v>
      </c>
      <c r="AD3332" s="52">
        <v>18258.900000000001</v>
      </c>
      <c r="AE3332" s="52">
        <v>18960.14</v>
      </c>
      <c r="AF3332" s="52">
        <v>19818.689999999999</v>
      </c>
      <c r="AG3332" s="52">
        <v>20581.439999999999</v>
      </c>
      <c r="AH3332" s="52">
        <v>21611.52</v>
      </c>
      <c r="AI3332" s="52">
        <v>22559.88</v>
      </c>
      <c r="AJ3332" s="52">
        <v>23428.7</v>
      </c>
      <c r="AK3332" s="52">
        <v>23527.66</v>
      </c>
      <c r="AL3332" s="52">
        <v>23727.96</v>
      </c>
      <c r="AM3332" s="52">
        <v>22161.68</v>
      </c>
      <c r="AN3332" s="52">
        <v>22306.9</v>
      </c>
      <c r="AO3332" s="52">
        <v>22676.67</v>
      </c>
      <c r="AP3332" s="52">
        <v>22306.73</v>
      </c>
      <c r="AQ3332" s="52">
        <v>22773.75</v>
      </c>
      <c r="AR3332" s="52">
        <v>23735.86</v>
      </c>
      <c r="AS3332" s="52">
        <v>24575.26</v>
      </c>
      <c r="AT3332" s="52">
        <v>25135.77</v>
      </c>
      <c r="AU3332" s="52">
        <v>26175.66</v>
      </c>
      <c r="AV3332" s="52">
        <v>27468.84</v>
      </c>
      <c r="AW3332" s="52">
        <v>28457.72</v>
      </c>
      <c r="AX3332" s="52">
        <v>29226.080000000002</v>
      </c>
      <c r="AY3332" s="52">
        <v>29927.51</v>
      </c>
      <c r="AZ3332" s="52">
        <v>30585.91</v>
      </c>
      <c r="BA3332" s="52">
        <v>31258.799999999999</v>
      </c>
      <c r="BB3332" s="52">
        <v>31946.5</v>
      </c>
      <c r="BC3332">
        <v>2018</v>
      </c>
    </row>
    <row r="3333" spans="1:55" x14ac:dyDescent="0.25">
      <c r="A3333">
        <v>944</v>
      </c>
      <c r="B3333" t="s">
        <v>989</v>
      </c>
      <c r="C3333" t="s">
        <v>233</v>
      </c>
      <c r="D3333" t="s">
        <v>990</v>
      </c>
      <c r="E3333" t="s">
        <v>227</v>
      </c>
      <c r="F3333" t="s">
        <v>234</v>
      </c>
      <c r="G3333" t="s">
        <v>235</v>
      </c>
      <c r="I3333" t="s">
        <v>236</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1.4E-2</v>
      </c>
      <c r="AA3333">
        <v>3.34</v>
      </c>
      <c r="AB3333">
        <v>4.2359999999999998</v>
      </c>
      <c r="AC3333">
        <v>3.1869999999999998</v>
      </c>
      <c r="AD3333">
        <v>4.2089999999999996</v>
      </c>
      <c r="AE3333">
        <v>3.8410000000000002</v>
      </c>
      <c r="AF3333">
        <v>4.5279999999999996</v>
      </c>
      <c r="AG3333">
        <v>3.8490000000000002</v>
      </c>
      <c r="AH3333">
        <v>5.0049999999999999</v>
      </c>
      <c r="AI3333">
        <v>4.3879999999999999</v>
      </c>
      <c r="AJ3333">
        <v>3.851</v>
      </c>
      <c r="AK3333">
        <v>0.42199999999999999</v>
      </c>
      <c r="AL3333">
        <v>0.85099999999999998</v>
      </c>
      <c r="AM3333">
        <v>-6.601</v>
      </c>
      <c r="AN3333">
        <v>0.65500000000000003</v>
      </c>
      <c r="AO3333">
        <v>1.6579999999999999</v>
      </c>
      <c r="AP3333">
        <v>-1.631</v>
      </c>
      <c r="AQ3333">
        <v>2.0939999999999999</v>
      </c>
      <c r="AR3333">
        <v>4.2249999999999996</v>
      </c>
      <c r="AS3333">
        <v>3.536</v>
      </c>
      <c r="AT3333">
        <v>2.2810000000000001</v>
      </c>
      <c r="AU3333">
        <v>4.1369999999999996</v>
      </c>
      <c r="AV3333">
        <v>4.9400000000000004</v>
      </c>
      <c r="AW3333">
        <v>3.6</v>
      </c>
      <c r="AX3333">
        <v>2.7</v>
      </c>
      <c r="AY3333">
        <v>2.4</v>
      </c>
      <c r="AZ3333">
        <v>2.2000000000000002</v>
      </c>
      <c r="BA3333">
        <v>2.2000000000000002</v>
      </c>
      <c r="BB3333">
        <v>2.2000000000000002</v>
      </c>
      <c r="BC3333">
        <v>2018</v>
      </c>
    </row>
    <row r="3334" spans="1:55" x14ac:dyDescent="0.25">
      <c r="A3334">
        <v>944</v>
      </c>
      <c r="B3334" t="s">
        <v>989</v>
      </c>
      <c r="C3334" t="s">
        <v>237</v>
      </c>
      <c r="D3334" t="s">
        <v>990</v>
      </c>
      <c r="E3334" t="s">
        <v>238</v>
      </c>
      <c r="F3334" t="s">
        <v>239</v>
      </c>
      <c r="G3334" t="s">
        <v>229</v>
      </c>
      <c r="H3334" t="s">
        <v>230</v>
      </c>
      <c r="I3334" t="s">
        <v>991</v>
      </c>
      <c r="J3334">
        <v>749.49099999999999</v>
      </c>
      <c r="K3334">
        <v>810.69600000000003</v>
      </c>
      <c r="L3334">
        <v>881.33799999999997</v>
      </c>
      <c r="M3334">
        <v>931.74800000000005</v>
      </c>
      <c r="N3334" s="52">
        <v>1017.08</v>
      </c>
      <c r="O3334" s="52">
        <v>1074.46</v>
      </c>
      <c r="P3334" s="52">
        <v>1131.78</v>
      </c>
      <c r="Q3334" s="52">
        <v>1274.78</v>
      </c>
      <c r="R3334" s="52">
        <v>1497.22</v>
      </c>
      <c r="S3334" s="52">
        <v>1790.84</v>
      </c>
      <c r="T3334" s="52">
        <v>2171.7800000000002</v>
      </c>
      <c r="U3334" s="52">
        <v>2596.9299999999998</v>
      </c>
      <c r="V3334" s="52">
        <v>3058.82</v>
      </c>
      <c r="W3334" s="52">
        <v>3688.32</v>
      </c>
      <c r="X3334" s="52">
        <v>4537.1000000000004</v>
      </c>
      <c r="Y3334" s="52">
        <v>5835.63</v>
      </c>
      <c r="Z3334" s="52">
        <v>7122.46</v>
      </c>
      <c r="AA3334" s="52">
        <v>8833.2999999999993</v>
      </c>
      <c r="AB3334" s="52">
        <v>10456.469999999999</v>
      </c>
      <c r="AC3334" s="52">
        <v>11660.56</v>
      </c>
      <c r="AD3334" s="52">
        <v>13350.07</v>
      </c>
      <c r="AE3334" s="52">
        <v>15419.13</v>
      </c>
      <c r="AF3334" s="52">
        <v>17461.7</v>
      </c>
      <c r="AG3334" s="52">
        <v>19138.919999999998</v>
      </c>
      <c r="AH3334" s="52">
        <v>21099.07</v>
      </c>
      <c r="AI3334" s="52">
        <v>22559.88</v>
      </c>
      <c r="AJ3334" s="52">
        <v>24256.959999999999</v>
      </c>
      <c r="AK3334" s="52">
        <v>25680.21</v>
      </c>
      <c r="AL3334" s="52">
        <v>27193.63</v>
      </c>
      <c r="AM3334" s="52">
        <v>26424.6</v>
      </c>
      <c r="AN3334" s="52">
        <v>27224.6</v>
      </c>
      <c r="AO3334" s="52">
        <v>28304.94</v>
      </c>
      <c r="AP3334" s="52">
        <v>28781.06</v>
      </c>
      <c r="AQ3334" s="52">
        <v>30248.240000000002</v>
      </c>
      <c r="AR3334" s="52">
        <v>32583.42</v>
      </c>
      <c r="AS3334" s="52">
        <v>34378.589999999997</v>
      </c>
      <c r="AT3334" s="52">
        <v>35474.19</v>
      </c>
      <c r="AU3334" s="52">
        <v>38355.120000000003</v>
      </c>
      <c r="AV3334" s="52">
        <v>42072.79</v>
      </c>
      <c r="AW3334" s="52">
        <v>44895.03</v>
      </c>
      <c r="AX3334" s="52">
        <v>47490.41</v>
      </c>
      <c r="AY3334" s="52">
        <v>50089.09</v>
      </c>
      <c r="AZ3334" s="52">
        <v>52726.78</v>
      </c>
      <c r="BA3334" s="52">
        <v>55503.37</v>
      </c>
      <c r="BB3334" s="52">
        <v>58426.18</v>
      </c>
      <c r="BC3334">
        <v>2018</v>
      </c>
    </row>
    <row r="3335" spans="1:55" x14ac:dyDescent="0.25">
      <c r="A3335">
        <v>944</v>
      </c>
      <c r="B3335" t="s">
        <v>989</v>
      </c>
      <c r="C3335" t="s">
        <v>240</v>
      </c>
      <c r="D3335" t="s">
        <v>990</v>
      </c>
      <c r="E3335" t="s">
        <v>238</v>
      </c>
      <c r="F3335" t="s">
        <v>241</v>
      </c>
      <c r="G3335" t="s">
        <v>242</v>
      </c>
      <c r="H3335" t="s">
        <v>230</v>
      </c>
      <c r="I3335" t="s">
        <v>243</v>
      </c>
      <c r="J3335">
        <v>23.038</v>
      </c>
      <c r="K3335">
        <v>23.626000000000001</v>
      </c>
      <c r="L3335">
        <v>24.06</v>
      </c>
      <c r="M3335">
        <v>21.835999999999999</v>
      </c>
      <c r="N3335">
        <v>21.17</v>
      </c>
      <c r="O3335">
        <v>21.437999999999999</v>
      </c>
      <c r="P3335">
        <v>24.693999999999999</v>
      </c>
      <c r="Q3335">
        <v>27.14</v>
      </c>
      <c r="R3335">
        <v>29.699000000000002</v>
      </c>
      <c r="S3335">
        <v>30.318999999999999</v>
      </c>
      <c r="T3335">
        <v>34.360999999999997</v>
      </c>
      <c r="U3335">
        <v>34.749000000000002</v>
      </c>
      <c r="V3335">
        <v>38.725000000000001</v>
      </c>
      <c r="W3335">
        <v>40.119</v>
      </c>
      <c r="X3335">
        <v>43.16</v>
      </c>
      <c r="Y3335">
        <v>46.418999999999997</v>
      </c>
      <c r="Z3335">
        <v>46.66</v>
      </c>
      <c r="AA3335">
        <v>47.29</v>
      </c>
      <c r="AB3335">
        <v>48.77</v>
      </c>
      <c r="AC3335">
        <v>49.17</v>
      </c>
      <c r="AD3335">
        <v>47.311</v>
      </c>
      <c r="AE3335">
        <v>53.820999999999998</v>
      </c>
      <c r="AF3335">
        <v>67.716999999999999</v>
      </c>
      <c r="AG3335">
        <v>85.325000000000003</v>
      </c>
      <c r="AH3335">
        <v>104.06699999999999</v>
      </c>
      <c r="AI3335">
        <v>113.035</v>
      </c>
      <c r="AJ3335">
        <v>115.295</v>
      </c>
      <c r="AK3335">
        <v>139.851</v>
      </c>
      <c r="AL3335">
        <v>157.99799999999999</v>
      </c>
      <c r="AM3335">
        <v>130.59399999999999</v>
      </c>
      <c r="AN3335">
        <v>130.923</v>
      </c>
      <c r="AO3335">
        <v>140.78200000000001</v>
      </c>
      <c r="AP3335">
        <v>127.857</v>
      </c>
      <c r="AQ3335">
        <v>135.221</v>
      </c>
      <c r="AR3335">
        <v>140.083</v>
      </c>
      <c r="AS3335">
        <v>123.074</v>
      </c>
      <c r="AT3335">
        <v>126.008</v>
      </c>
      <c r="AU3335">
        <v>139.761</v>
      </c>
      <c r="AV3335">
        <v>155.703</v>
      </c>
      <c r="AW3335">
        <v>168.77799999999999</v>
      </c>
      <c r="AX3335">
        <v>177.73400000000001</v>
      </c>
      <c r="AY3335">
        <v>188.376</v>
      </c>
      <c r="AZ3335">
        <v>196.66800000000001</v>
      </c>
      <c r="BA3335">
        <v>206.102</v>
      </c>
      <c r="BB3335">
        <v>216.393</v>
      </c>
      <c r="BC3335">
        <v>2018</v>
      </c>
    </row>
    <row r="3336" spans="1:55" x14ac:dyDescent="0.25">
      <c r="A3336">
        <v>944</v>
      </c>
      <c r="B3336" t="s">
        <v>989</v>
      </c>
      <c r="C3336" t="s">
        <v>244</v>
      </c>
      <c r="D3336" t="s">
        <v>990</v>
      </c>
      <c r="E3336" t="s">
        <v>238</v>
      </c>
      <c r="F3336" t="s">
        <v>245</v>
      </c>
      <c r="G3336" t="s">
        <v>246</v>
      </c>
      <c r="H3336" t="s">
        <v>230</v>
      </c>
      <c r="I3336" t="s">
        <v>243</v>
      </c>
      <c r="J3336">
        <v>68.284999999999997</v>
      </c>
      <c r="K3336">
        <v>76.888000000000005</v>
      </c>
      <c r="L3336">
        <v>83.959000000000003</v>
      </c>
      <c r="M3336">
        <v>87.878</v>
      </c>
      <c r="N3336">
        <v>93.468999999999994</v>
      </c>
      <c r="O3336">
        <v>96.180999999999997</v>
      </c>
      <c r="P3336">
        <v>99.623000000000005</v>
      </c>
      <c r="Q3336">
        <v>106.223</v>
      </c>
      <c r="R3336">
        <v>109.89700000000001</v>
      </c>
      <c r="S3336">
        <v>115.047</v>
      </c>
      <c r="T3336">
        <v>115.179</v>
      </c>
      <c r="U3336">
        <v>104.914</v>
      </c>
      <c r="V3336">
        <v>104.018</v>
      </c>
      <c r="W3336">
        <v>105.869</v>
      </c>
      <c r="X3336">
        <v>111.316</v>
      </c>
      <c r="Y3336">
        <v>116.538</v>
      </c>
      <c r="Z3336">
        <v>118.68899999999999</v>
      </c>
      <c r="AA3336">
        <v>124.768</v>
      </c>
      <c r="AB3336">
        <v>131.517</v>
      </c>
      <c r="AC3336">
        <v>137.66800000000001</v>
      </c>
      <c r="AD3336">
        <v>146.66900000000001</v>
      </c>
      <c r="AE3336">
        <v>155.642</v>
      </c>
      <c r="AF3336">
        <v>165.26400000000001</v>
      </c>
      <c r="AG3336">
        <v>174.81200000000001</v>
      </c>
      <c r="AH3336">
        <v>188.50299999999999</v>
      </c>
      <c r="AI3336">
        <v>202.90299999999999</v>
      </c>
      <c r="AJ3336">
        <v>217.095</v>
      </c>
      <c r="AK3336">
        <v>223.86799999999999</v>
      </c>
      <c r="AL3336">
        <v>230.16499999999999</v>
      </c>
      <c r="AM3336">
        <v>216.61099999999999</v>
      </c>
      <c r="AN3336">
        <v>220.571</v>
      </c>
      <c r="AO3336">
        <v>228.91200000000001</v>
      </c>
      <c r="AP3336">
        <v>229.49600000000001</v>
      </c>
      <c r="AQ3336">
        <v>238.41200000000001</v>
      </c>
      <c r="AR3336">
        <v>253.185</v>
      </c>
      <c r="AS3336">
        <v>264.94299999999998</v>
      </c>
      <c r="AT3336">
        <v>273.947</v>
      </c>
      <c r="AU3336">
        <v>290.70400000000001</v>
      </c>
      <c r="AV3336">
        <v>311.94400000000002</v>
      </c>
      <c r="AW3336">
        <v>328.92099999999999</v>
      </c>
      <c r="AX3336">
        <v>344.85500000000002</v>
      </c>
      <c r="AY3336">
        <v>360.47300000000001</v>
      </c>
      <c r="AZ3336">
        <v>376.02600000000001</v>
      </c>
      <c r="BA3336">
        <v>392.26299999999998</v>
      </c>
      <c r="BB3336">
        <v>409.28300000000002</v>
      </c>
      <c r="BC3336">
        <v>2018</v>
      </c>
    </row>
    <row r="3337" spans="1:55" x14ac:dyDescent="0.25">
      <c r="A3337">
        <v>944</v>
      </c>
      <c r="B3337" t="s">
        <v>989</v>
      </c>
      <c r="C3337" t="s">
        <v>247</v>
      </c>
      <c r="D3337" t="s">
        <v>990</v>
      </c>
      <c r="E3337" t="s">
        <v>248</v>
      </c>
      <c r="F3337" t="s">
        <v>249</v>
      </c>
      <c r="G3337" t="s">
        <v>250</v>
      </c>
      <c r="I3337" t="s">
        <v>251</v>
      </c>
      <c r="J3337">
        <v>4.774</v>
      </c>
      <c r="K3337">
        <v>5.0190000000000001</v>
      </c>
      <c r="L3337">
        <v>5.306</v>
      </c>
      <c r="M3337">
        <v>5.569</v>
      </c>
      <c r="N3337">
        <v>5.9219999999999997</v>
      </c>
      <c r="O3337">
        <v>6.2720000000000002</v>
      </c>
      <c r="P3337">
        <v>6.5069999999999997</v>
      </c>
      <c r="Q3337">
        <v>7.0430000000000001</v>
      </c>
      <c r="R3337">
        <v>8.2780000000000005</v>
      </c>
      <c r="S3337">
        <v>9.8290000000000006</v>
      </c>
      <c r="T3337">
        <v>12.352</v>
      </c>
      <c r="U3337">
        <v>16.763000000000002</v>
      </c>
      <c r="V3337">
        <v>20.369</v>
      </c>
      <c r="W3337">
        <v>24.702999999999999</v>
      </c>
      <c r="X3337">
        <v>29.518000000000001</v>
      </c>
      <c r="Y3337">
        <v>37.024999999999999</v>
      </c>
      <c r="Z3337">
        <v>45.183</v>
      </c>
      <c r="AA3337">
        <v>54.225000000000001</v>
      </c>
      <c r="AB3337">
        <v>61.58</v>
      </c>
      <c r="AC3337">
        <v>66.55</v>
      </c>
      <c r="AD3337">
        <v>73.114999999999995</v>
      </c>
      <c r="AE3337">
        <v>81.323999999999998</v>
      </c>
      <c r="AF3337">
        <v>88.106999999999999</v>
      </c>
      <c r="AG3337">
        <v>92.991</v>
      </c>
      <c r="AH3337">
        <v>97.629000000000005</v>
      </c>
      <c r="AI3337">
        <v>100</v>
      </c>
      <c r="AJ3337">
        <v>103.535</v>
      </c>
      <c r="AK3337">
        <v>109.149</v>
      </c>
      <c r="AL3337">
        <v>114.60599999999999</v>
      </c>
      <c r="AM3337">
        <v>119.236</v>
      </c>
      <c r="AN3337">
        <v>122.04600000000001</v>
      </c>
      <c r="AO3337">
        <v>124.82</v>
      </c>
      <c r="AP3337">
        <v>129.024</v>
      </c>
      <c r="AQ3337">
        <v>132.821</v>
      </c>
      <c r="AR3337">
        <v>137.27500000000001</v>
      </c>
      <c r="AS3337">
        <v>139.89099999999999</v>
      </c>
      <c r="AT3337">
        <v>141.13</v>
      </c>
      <c r="AU3337">
        <v>146.53</v>
      </c>
      <c r="AV3337">
        <v>153.16499999999999</v>
      </c>
      <c r="AW3337">
        <v>157.76</v>
      </c>
      <c r="AX3337">
        <v>162.49299999999999</v>
      </c>
      <c r="AY3337">
        <v>167.36799999999999</v>
      </c>
      <c r="AZ3337">
        <v>172.38900000000001</v>
      </c>
      <c r="BA3337">
        <v>177.56100000000001</v>
      </c>
      <c r="BB3337">
        <v>182.88800000000001</v>
      </c>
      <c r="BC3337">
        <v>2018</v>
      </c>
    </row>
    <row r="3338" spans="1:55" x14ac:dyDescent="0.25">
      <c r="A3338">
        <v>944</v>
      </c>
      <c r="B3338" t="s">
        <v>989</v>
      </c>
      <c r="C3338" t="s">
        <v>252</v>
      </c>
      <c r="D3338" t="s">
        <v>990</v>
      </c>
      <c r="E3338" t="s">
        <v>253</v>
      </c>
      <c r="F3338" t="s">
        <v>254</v>
      </c>
      <c r="G3338" t="s">
        <v>229</v>
      </c>
      <c r="H3338" t="s">
        <v>220</v>
      </c>
      <c r="I3338" t="s">
        <v>255</v>
      </c>
      <c r="J3338" s="52">
        <v>1466028.37</v>
      </c>
      <c r="K3338" s="52">
        <v>1508615.76</v>
      </c>
      <c r="L3338" s="52">
        <v>1553036.5</v>
      </c>
      <c r="M3338" s="52">
        <v>1567674.26</v>
      </c>
      <c r="N3338" s="52">
        <v>1614075.23</v>
      </c>
      <c r="O3338" s="52">
        <v>1616315.32</v>
      </c>
      <c r="P3338" s="52">
        <v>1647176.8</v>
      </c>
      <c r="Q3338" s="52">
        <v>1722166.75</v>
      </c>
      <c r="R3338" s="52">
        <v>1728459.3</v>
      </c>
      <c r="S3338" s="52">
        <v>1748319.8</v>
      </c>
      <c r="T3338" s="52">
        <v>1694728.82</v>
      </c>
      <c r="U3338" s="52">
        <v>1493431.37</v>
      </c>
      <c r="V3338" s="52">
        <v>1447601</v>
      </c>
      <c r="W3338" s="52">
        <v>1440457.09</v>
      </c>
      <c r="X3338" s="52">
        <v>1485062.31</v>
      </c>
      <c r="Y3338" s="52">
        <v>1524761.34</v>
      </c>
      <c r="Z3338" s="52">
        <v>1527341.25</v>
      </c>
      <c r="AA3338" s="52">
        <v>1581421.42</v>
      </c>
      <c r="AB3338" s="52">
        <v>1651775.39</v>
      </c>
      <c r="AC3338" s="52">
        <v>1708904.13</v>
      </c>
      <c r="AD3338" s="52">
        <v>1786235.67</v>
      </c>
      <c r="AE3338" s="52">
        <v>1858836.86</v>
      </c>
      <c r="AF3338" s="52">
        <v>1947782.8</v>
      </c>
      <c r="AG3338" s="52">
        <v>2029327.15</v>
      </c>
      <c r="AH3338" s="52">
        <v>2136158.94</v>
      </c>
      <c r="AI3338" s="52">
        <v>2234093.88</v>
      </c>
      <c r="AJ3338" s="52">
        <v>2324967.75</v>
      </c>
      <c r="AK3338" s="52">
        <v>2337339.7599999998</v>
      </c>
      <c r="AL3338" s="52">
        <v>2362166.0499999998</v>
      </c>
      <c r="AM3338" s="52">
        <v>2209318.81</v>
      </c>
      <c r="AN3338" s="52">
        <v>2227571.5</v>
      </c>
      <c r="AO3338" s="52">
        <v>2270846.4900000002</v>
      </c>
      <c r="AP3338" s="52">
        <v>2245944.9300000002</v>
      </c>
      <c r="AQ3338" s="52">
        <v>2298289.23</v>
      </c>
      <c r="AR3338" s="52">
        <v>2403144.6800000002</v>
      </c>
      <c r="AS3338" s="52">
        <v>2493431.5099999998</v>
      </c>
      <c r="AT3338" s="52">
        <v>2557047.1</v>
      </c>
      <c r="AU3338" s="52">
        <v>2671530.52</v>
      </c>
      <c r="AV3338" s="52">
        <v>2809249.64</v>
      </c>
      <c r="AW3338" s="52">
        <v>2916335.55</v>
      </c>
      <c r="AX3338" s="52">
        <v>3001202.76</v>
      </c>
      <c r="AY3338" s="52">
        <v>3079517.64</v>
      </c>
      <c r="AZ3338" s="52">
        <v>3153704.48</v>
      </c>
      <c r="BA3338" s="52">
        <v>3229678.5</v>
      </c>
      <c r="BB3338" s="52">
        <v>3307482.77</v>
      </c>
      <c r="BC3338">
        <v>2017</v>
      </c>
    </row>
    <row r="3339" spans="1:55" x14ac:dyDescent="0.25">
      <c r="A3339">
        <v>944</v>
      </c>
      <c r="B3339" t="s">
        <v>989</v>
      </c>
      <c r="C3339" t="s">
        <v>256</v>
      </c>
      <c r="D3339" t="s">
        <v>990</v>
      </c>
      <c r="E3339" t="s">
        <v>253</v>
      </c>
      <c r="F3339" t="s">
        <v>257</v>
      </c>
      <c r="G3339" t="s">
        <v>258</v>
      </c>
      <c r="H3339" t="s">
        <v>220</v>
      </c>
      <c r="I3339" t="s">
        <v>255</v>
      </c>
      <c r="J3339" s="52">
        <v>14798.95</v>
      </c>
      <c r="K3339" s="52">
        <v>15228.85</v>
      </c>
      <c r="L3339" s="52">
        <v>15677.26</v>
      </c>
      <c r="M3339" s="52">
        <v>15825.02</v>
      </c>
      <c r="N3339" s="52">
        <v>16293.42</v>
      </c>
      <c r="O3339" s="52">
        <v>16316.03</v>
      </c>
      <c r="P3339" s="52">
        <v>16627.560000000001</v>
      </c>
      <c r="Q3339" s="52">
        <v>17384.560000000001</v>
      </c>
      <c r="R3339" s="52">
        <v>17448.080000000002</v>
      </c>
      <c r="S3339" s="52">
        <v>17648.560000000001</v>
      </c>
      <c r="T3339" s="52">
        <v>17107.580000000002</v>
      </c>
      <c r="U3339" s="52">
        <v>15075.57</v>
      </c>
      <c r="V3339" s="52">
        <v>14612.93</v>
      </c>
      <c r="W3339" s="52">
        <v>14540.81</v>
      </c>
      <c r="X3339" s="52">
        <v>14991.08</v>
      </c>
      <c r="Y3339" s="52">
        <v>15391.83</v>
      </c>
      <c r="Z3339" s="52">
        <v>15417.87</v>
      </c>
      <c r="AA3339" s="52">
        <v>15963.79</v>
      </c>
      <c r="AB3339" s="52">
        <v>16673.98</v>
      </c>
      <c r="AC3339" s="52">
        <v>17250.669999999998</v>
      </c>
      <c r="AD3339" s="52">
        <v>18031.3</v>
      </c>
      <c r="AE3339" s="52">
        <v>18764.18</v>
      </c>
      <c r="AF3339" s="52">
        <v>19662.05</v>
      </c>
      <c r="AG3339" s="52">
        <v>20485.21</v>
      </c>
      <c r="AH3339" s="52">
        <v>21563.63</v>
      </c>
      <c r="AI3339" s="52">
        <v>22552.25</v>
      </c>
      <c r="AJ3339" s="52">
        <v>23469.58</v>
      </c>
      <c r="AK3339" s="52">
        <v>23594.47</v>
      </c>
      <c r="AL3339" s="52">
        <v>23845.08</v>
      </c>
      <c r="AM3339" s="52">
        <v>22302.15</v>
      </c>
      <c r="AN3339" s="52">
        <v>22486.41</v>
      </c>
      <c r="AO3339" s="52">
        <v>22923.25</v>
      </c>
      <c r="AP3339" s="52">
        <v>22671.88</v>
      </c>
      <c r="AQ3339" s="52">
        <v>23200.27</v>
      </c>
      <c r="AR3339" s="52">
        <v>24258.74</v>
      </c>
      <c r="AS3339" s="52">
        <v>25170.15</v>
      </c>
      <c r="AT3339" s="52">
        <v>25812.32</v>
      </c>
      <c r="AU3339" s="52">
        <v>26967.99</v>
      </c>
      <c r="AV3339" s="52">
        <v>28358.2</v>
      </c>
      <c r="AW3339" s="52">
        <v>29439.19</v>
      </c>
      <c r="AX3339" s="52">
        <v>30295.89</v>
      </c>
      <c r="AY3339" s="52">
        <v>31086.45</v>
      </c>
      <c r="AZ3339" s="52">
        <v>31835.33</v>
      </c>
      <c r="BA3339" s="52">
        <v>32602.26</v>
      </c>
      <c r="BB3339" s="52">
        <v>33387.660000000003</v>
      </c>
      <c r="BC3339">
        <v>2017</v>
      </c>
    </row>
    <row r="3340" spans="1:55" x14ac:dyDescent="0.25">
      <c r="A3340">
        <v>944</v>
      </c>
      <c r="B3340" t="s">
        <v>989</v>
      </c>
      <c r="C3340" t="s">
        <v>259</v>
      </c>
      <c r="D3340" t="s">
        <v>990</v>
      </c>
      <c r="E3340" t="s">
        <v>260</v>
      </c>
      <c r="F3340" t="s">
        <v>261</v>
      </c>
      <c r="G3340" t="s">
        <v>229</v>
      </c>
      <c r="H3340" t="s">
        <v>220</v>
      </c>
      <c r="I3340" t="s">
        <v>262</v>
      </c>
      <c r="J3340" s="52">
        <v>69981.960000000006</v>
      </c>
      <c r="K3340" s="52">
        <v>75724.960000000006</v>
      </c>
      <c r="L3340" s="52">
        <v>82406.14</v>
      </c>
      <c r="M3340" s="52">
        <v>87309.46</v>
      </c>
      <c r="N3340" s="52">
        <v>95585.43</v>
      </c>
      <c r="O3340" s="52">
        <v>101374.81</v>
      </c>
      <c r="P3340" s="52">
        <v>107176.57</v>
      </c>
      <c r="Q3340" s="52">
        <v>121300.06</v>
      </c>
      <c r="R3340" s="52">
        <v>143080.1</v>
      </c>
      <c r="S3340" s="52">
        <v>171840.43</v>
      </c>
      <c r="T3340" s="52">
        <v>209325.76</v>
      </c>
      <c r="U3340" s="52">
        <v>250343.88</v>
      </c>
      <c r="V3340" s="52">
        <v>294855.78999999998</v>
      </c>
      <c r="W3340" s="52">
        <v>355831.81</v>
      </c>
      <c r="X3340" s="52">
        <v>438353.56</v>
      </c>
      <c r="Y3340" s="52">
        <v>564538.36</v>
      </c>
      <c r="Z3340" s="52">
        <v>690094.37</v>
      </c>
      <c r="AA3340" s="52">
        <v>857518.2</v>
      </c>
      <c r="AB3340" s="52">
        <v>1017166.44</v>
      </c>
      <c r="AC3340" s="52">
        <v>1137282.94</v>
      </c>
      <c r="AD3340" s="52">
        <v>1306013.8899999999</v>
      </c>
      <c r="AE3340" s="52">
        <v>1511679.8</v>
      </c>
      <c r="AF3340" s="52">
        <v>1716137.59</v>
      </c>
      <c r="AG3340" s="52">
        <v>1887095.05</v>
      </c>
      <c r="AH3340" s="52">
        <v>2085506.38</v>
      </c>
      <c r="AI3340" s="52">
        <v>2234093.88</v>
      </c>
      <c r="AJ3340" s="52">
        <v>2407160.56</v>
      </c>
      <c r="AK3340" s="52">
        <v>2551183.59</v>
      </c>
      <c r="AL3340" s="52">
        <v>2707180.69</v>
      </c>
      <c r="AM3340" s="52">
        <v>2634294.09</v>
      </c>
      <c r="AN3340" s="52">
        <v>2718653.79</v>
      </c>
      <c r="AO3340" s="52">
        <v>2834462.05</v>
      </c>
      <c r="AP3340" s="52">
        <v>2897811.52</v>
      </c>
      <c r="AQ3340" s="52">
        <v>3052602.18</v>
      </c>
      <c r="AR3340" s="52">
        <v>3298919.11</v>
      </c>
      <c r="AS3340" s="52">
        <v>3488087.87</v>
      </c>
      <c r="AT3340" s="52">
        <v>3608767.65</v>
      </c>
      <c r="AU3340" s="52">
        <v>3914586.14</v>
      </c>
      <c r="AV3340" s="52">
        <v>4302800.78</v>
      </c>
      <c r="AW3340" s="52">
        <v>4600824.01</v>
      </c>
      <c r="AX3340" s="52">
        <v>4876752.2300000004</v>
      </c>
      <c r="AY3340" s="52">
        <v>5154128.8899999997</v>
      </c>
      <c r="AZ3340" s="52">
        <v>5436642.7699999996</v>
      </c>
      <c r="BA3340" s="52">
        <v>5734642.1200000001</v>
      </c>
      <c r="BB3340" s="52">
        <v>6048975.7400000002</v>
      </c>
      <c r="BC3340">
        <v>2017</v>
      </c>
    </row>
    <row r="3341" spans="1:55" x14ac:dyDescent="0.25">
      <c r="A3341">
        <v>944</v>
      </c>
      <c r="B3341" t="s">
        <v>989</v>
      </c>
      <c r="C3341" t="s">
        <v>263</v>
      </c>
      <c r="D3341" t="s">
        <v>990</v>
      </c>
      <c r="E3341" t="s">
        <v>260</v>
      </c>
      <c r="F3341" t="s">
        <v>264</v>
      </c>
      <c r="G3341" t="s">
        <v>242</v>
      </c>
      <c r="H3341" t="s">
        <v>220</v>
      </c>
      <c r="I3341" t="s">
        <v>262</v>
      </c>
      <c r="J3341" s="52">
        <v>2151.15</v>
      </c>
      <c r="K3341" s="52">
        <v>2206.81</v>
      </c>
      <c r="L3341" s="52">
        <v>2249.66</v>
      </c>
      <c r="M3341" s="52">
        <v>2046.1</v>
      </c>
      <c r="N3341" s="52">
        <v>1989.61</v>
      </c>
      <c r="O3341" s="52">
        <v>2022.67</v>
      </c>
      <c r="P3341" s="52">
        <v>2338.46</v>
      </c>
      <c r="Q3341" s="52">
        <v>2582.4699999999998</v>
      </c>
      <c r="R3341" s="52">
        <v>2838.15</v>
      </c>
      <c r="S3341" s="52">
        <v>2909.28</v>
      </c>
      <c r="T3341" s="52">
        <v>3311.85</v>
      </c>
      <c r="U3341" s="52">
        <v>3349.75</v>
      </c>
      <c r="V3341" s="52">
        <v>3732.9</v>
      </c>
      <c r="W3341" s="52">
        <v>3870.51</v>
      </c>
      <c r="X3341" s="52">
        <v>4169.96</v>
      </c>
      <c r="Y3341" s="52">
        <v>4490.5600000000004</v>
      </c>
      <c r="Z3341" s="52">
        <v>4520.8599999999997</v>
      </c>
      <c r="AA3341" s="52">
        <v>4590.84</v>
      </c>
      <c r="AB3341" s="52">
        <v>4744.21</v>
      </c>
      <c r="AC3341" s="52">
        <v>4795.71</v>
      </c>
      <c r="AD3341" s="52">
        <v>4628.3100000000004</v>
      </c>
      <c r="AE3341" s="52">
        <v>5276.6</v>
      </c>
      <c r="AF3341" s="52">
        <v>6655.22</v>
      </c>
      <c r="AG3341" s="52">
        <v>8413.01</v>
      </c>
      <c r="AH3341" s="52">
        <v>10286.31</v>
      </c>
      <c r="AI3341" s="52">
        <v>11193.84</v>
      </c>
      <c r="AJ3341" s="52">
        <v>11441.42</v>
      </c>
      <c r="AK3341" s="52">
        <v>13893.38</v>
      </c>
      <c r="AL3341" s="52">
        <v>15729.06</v>
      </c>
      <c r="AM3341" s="52">
        <v>13019.04</v>
      </c>
      <c r="AN3341" s="52">
        <v>13073.96</v>
      </c>
      <c r="AO3341" s="52">
        <v>14097.94</v>
      </c>
      <c r="AP3341" s="52">
        <v>12873.2</v>
      </c>
      <c r="AQ3341" s="52">
        <v>13646.27</v>
      </c>
      <c r="AR3341" s="52">
        <v>14182.7</v>
      </c>
      <c r="AS3341" s="52">
        <v>12487.23</v>
      </c>
      <c r="AT3341" s="52">
        <v>12818.72</v>
      </c>
      <c r="AU3341" s="52">
        <v>14264.25</v>
      </c>
      <c r="AV3341" s="52">
        <v>15923.82</v>
      </c>
      <c r="AW3341" s="52">
        <v>17296.330000000002</v>
      </c>
      <c r="AX3341" s="52">
        <v>18251.32</v>
      </c>
      <c r="AY3341" s="52">
        <v>19383.71</v>
      </c>
      <c r="AZ3341" s="52">
        <v>20278.41</v>
      </c>
      <c r="BA3341" s="52">
        <v>21294.62</v>
      </c>
      <c r="BB3341" s="52">
        <v>22403.61</v>
      </c>
      <c r="BC3341">
        <v>2017</v>
      </c>
    </row>
    <row r="3342" spans="1:55" x14ac:dyDescent="0.25">
      <c r="A3342">
        <v>944</v>
      </c>
      <c r="B3342" t="s">
        <v>989</v>
      </c>
      <c r="C3342" t="s">
        <v>265</v>
      </c>
      <c r="D3342" t="s">
        <v>990</v>
      </c>
      <c r="E3342" t="s">
        <v>260</v>
      </c>
      <c r="F3342" t="s">
        <v>266</v>
      </c>
      <c r="G3342" t="s">
        <v>246</v>
      </c>
      <c r="H3342" t="s">
        <v>220</v>
      </c>
      <c r="I3342" t="s">
        <v>262</v>
      </c>
      <c r="J3342" s="52">
        <v>6375.98</v>
      </c>
      <c r="K3342" s="52">
        <v>7181.95</v>
      </c>
      <c r="L3342" s="52">
        <v>7850.24</v>
      </c>
      <c r="M3342" s="52">
        <v>8234.57</v>
      </c>
      <c r="N3342" s="52">
        <v>8784.24</v>
      </c>
      <c r="O3342" s="52">
        <v>9074.65</v>
      </c>
      <c r="P3342" s="52">
        <v>9434.09</v>
      </c>
      <c r="Q3342" s="52">
        <v>10107.549999999999</v>
      </c>
      <c r="R3342" s="52">
        <v>10502.23</v>
      </c>
      <c r="S3342" s="52">
        <v>11039.4</v>
      </c>
      <c r="T3342" s="52">
        <v>11101.5</v>
      </c>
      <c r="U3342" s="52">
        <v>10113.75</v>
      </c>
      <c r="V3342" s="52">
        <v>10026.799999999999</v>
      </c>
      <c r="W3342" s="52">
        <v>10213.709999999999</v>
      </c>
      <c r="X3342" s="52">
        <v>10754.83</v>
      </c>
      <c r="Y3342" s="52">
        <v>11273.87</v>
      </c>
      <c r="Z3342" s="52">
        <v>11499.73</v>
      </c>
      <c r="AA3342" s="52">
        <v>12112.23</v>
      </c>
      <c r="AB3342" s="52">
        <v>12793.48</v>
      </c>
      <c r="AC3342" s="52">
        <v>13427.08</v>
      </c>
      <c r="AD3342" s="52">
        <v>14348.4</v>
      </c>
      <c r="AE3342" s="52">
        <v>15259.07</v>
      </c>
      <c r="AF3342" s="52">
        <v>16242.18</v>
      </c>
      <c r="AG3342" s="52">
        <v>17236.400000000001</v>
      </c>
      <c r="AH3342" s="52">
        <v>18632.25</v>
      </c>
      <c r="AI3342" s="52">
        <v>20093.419999999998</v>
      </c>
      <c r="AJ3342" s="52">
        <v>21543.58</v>
      </c>
      <c r="AK3342" s="52">
        <v>22240.06</v>
      </c>
      <c r="AL3342" s="52">
        <v>22913.43</v>
      </c>
      <c r="AM3342" s="52">
        <v>21594.18</v>
      </c>
      <c r="AN3342" s="52">
        <v>22026.29</v>
      </c>
      <c r="AO3342" s="52">
        <v>22923.25</v>
      </c>
      <c r="AP3342" s="52">
        <v>23106.75</v>
      </c>
      <c r="AQ3342" s="52">
        <v>24060.11</v>
      </c>
      <c r="AR3342" s="52">
        <v>25633.83</v>
      </c>
      <c r="AS3342" s="52">
        <v>26881.34</v>
      </c>
      <c r="AT3342" s="52">
        <v>27868.51</v>
      </c>
      <c r="AU3342" s="52">
        <v>29669.74</v>
      </c>
      <c r="AV3342" s="52">
        <v>31902.67</v>
      </c>
      <c r="AW3342" s="52">
        <v>33707.65</v>
      </c>
      <c r="AX3342" s="52">
        <v>35412.910000000003</v>
      </c>
      <c r="AY3342" s="52">
        <v>37092.379999999997</v>
      </c>
      <c r="AZ3342" s="52">
        <v>38771.980000000003</v>
      </c>
      <c r="BA3342" s="52">
        <v>40528.85</v>
      </c>
      <c r="BB3342" s="52">
        <v>42373.82</v>
      </c>
      <c r="BC3342">
        <v>2017</v>
      </c>
    </row>
    <row r="3343" spans="1:55" x14ac:dyDescent="0.25">
      <c r="A3343">
        <v>944</v>
      </c>
      <c r="B3343" t="s">
        <v>989</v>
      </c>
      <c r="C3343" t="s">
        <v>267</v>
      </c>
      <c r="D3343" t="s">
        <v>990</v>
      </c>
      <c r="E3343" t="s">
        <v>268</v>
      </c>
      <c r="F3343" t="s">
        <v>269</v>
      </c>
      <c r="G3343" t="s">
        <v>270</v>
      </c>
    </row>
    <row r="3344" spans="1:55" x14ac:dyDescent="0.25">
      <c r="A3344">
        <v>944</v>
      </c>
      <c r="B3344" t="s">
        <v>989</v>
      </c>
      <c r="C3344" t="s">
        <v>271</v>
      </c>
      <c r="D3344" t="s">
        <v>990</v>
      </c>
      <c r="E3344" t="s">
        <v>272</v>
      </c>
      <c r="F3344" t="s">
        <v>273</v>
      </c>
      <c r="G3344" t="s">
        <v>274</v>
      </c>
      <c r="I3344" t="s">
        <v>243</v>
      </c>
      <c r="J3344">
        <v>0.51500000000000001</v>
      </c>
      <c r="K3344">
        <v>0.52100000000000002</v>
      </c>
      <c r="L3344">
        <v>0.53400000000000003</v>
      </c>
      <c r="M3344">
        <v>0.52500000000000002</v>
      </c>
      <c r="N3344">
        <v>0.51600000000000001</v>
      </c>
      <c r="O3344">
        <v>0.497</v>
      </c>
      <c r="P3344">
        <v>0.48699999999999999</v>
      </c>
      <c r="Q3344">
        <v>0.48799999999999999</v>
      </c>
      <c r="R3344">
        <v>0.46700000000000003</v>
      </c>
      <c r="S3344">
        <v>0.45400000000000001</v>
      </c>
      <c r="T3344">
        <v>0.42099999999999999</v>
      </c>
      <c r="U3344">
        <v>0.36199999999999999</v>
      </c>
      <c r="V3344">
        <v>0.315</v>
      </c>
      <c r="W3344">
        <v>0.307</v>
      </c>
      <c r="X3344">
        <v>0.307</v>
      </c>
      <c r="Y3344">
        <v>0.30399999999999999</v>
      </c>
      <c r="Z3344">
        <v>0.29299999999999998</v>
      </c>
      <c r="AA3344">
        <v>0.29099999999999998</v>
      </c>
      <c r="AB3344">
        <v>0.29499999999999998</v>
      </c>
      <c r="AC3344">
        <v>0.29399999999999998</v>
      </c>
      <c r="AD3344">
        <v>0.29299999999999998</v>
      </c>
      <c r="AE3344">
        <v>0.29699999999999999</v>
      </c>
      <c r="AF3344">
        <v>0.30099999999999999</v>
      </c>
      <c r="AG3344">
        <v>0.30099999999999999</v>
      </c>
      <c r="AH3344">
        <v>0.3</v>
      </c>
      <c r="AI3344">
        <v>0.29899999999999999</v>
      </c>
      <c r="AJ3344">
        <v>0.29499999999999998</v>
      </c>
      <c r="AK3344">
        <v>0.28100000000000003</v>
      </c>
      <c r="AL3344">
        <v>0.27500000000000002</v>
      </c>
      <c r="AM3344">
        <v>0.25800000000000001</v>
      </c>
      <c r="AN3344">
        <v>0.247</v>
      </c>
      <c r="AO3344">
        <v>0.24099999999999999</v>
      </c>
      <c r="AP3344">
        <v>0.23</v>
      </c>
      <c r="AQ3344">
        <v>0.22700000000000001</v>
      </c>
      <c r="AR3344">
        <v>0.22800000000000001</v>
      </c>
      <c r="AS3344">
        <v>0.22900000000000001</v>
      </c>
      <c r="AT3344">
        <v>0.22700000000000001</v>
      </c>
      <c r="AU3344">
        <v>0.22800000000000001</v>
      </c>
      <c r="AV3344">
        <v>0.23100000000000001</v>
      </c>
      <c r="AW3344">
        <v>0.23200000000000001</v>
      </c>
      <c r="AX3344">
        <v>0.23</v>
      </c>
      <c r="AY3344">
        <v>0.22700000000000001</v>
      </c>
      <c r="AZ3344">
        <v>0.224</v>
      </c>
      <c r="BA3344">
        <v>0.221</v>
      </c>
      <c r="BB3344">
        <v>0.218</v>
      </c>
      <c r="BC3344">
        <v>2018</v>
      </c>
    </row>
    <row r="3345" spans="1:55" x14ac:dyDescent="0.25">
      <c r="A3345">
        <v>944</v>
      </c>
      <c r="B3345" t="s">
        <v>989</v>
      </c>
      <c r="C3345" t="s">
        <v>275</v>
      </c>
      <c r="D3345" t="s">
        <v>990</v>
      </c>
      <c r="E3345" t="s">
        <v>276</v>
      </c>
      <c r="F3345" t="s">
        <v>277</v>
      </c>
      <c r="G3345" t="s">
        <v>278</v>
      </c>
      <c r="I3345" t="s">
        <v>243</v>
      </c>
      <c r="J3345">
        <v>10.976000000000001</v>
      </c>
      <c r="K3345">
        <v>10.544</v>
      </c>
      <c r="L3345">
        <v>10.497</v>
      </c>
      <c r="M3345">
        <v>10.603</v>
      </c>
      <c r="N3345">
        <v>10.881</v>
      </c>
      <c r="O3345">
        <v>11.170999999999999</v>
      </c>
      <c r="P3345">
        <v>11.361000000000001</v>
      </c>
      <c r="Q3345">
        <v>12.000999999999999</v>
      </c>
      <c r="R3345">
        <v>13.624000000000001</v>
      </c>
      <c r="S3345">
        <v>15.566000000000001</v>
      </c>
      <c r="T3345">
        <v>18.856000000000002</v>
      </c>
      <c r="U3345">
        <v>24.753</v>
      </c>
      <c r="V3345">
        <v>29.407</v>
      </c>
      <c r="W3345">
        <v>34.838999999999999</v>
      </c>
      <c r="X3345">
        <v>40.759</v>
      </c>
      <c r="Y3345">
        <v>50.075000000000003</v>
      </c>
      <c r="Z3345">
        <v>60.01</v>
      </c>
      <c r="AA3345">
        <v>70.798000000000002</v>
      </c>
      <c r="AB3345">
        <v>79.507000000000005</v>
      </c>
      <c r="AC3345">
        <v>84.700999999999993</v>
      </c>
      <c r="AD3345">
        <v>91.022000000000006</v>
      </c>
      <c r="AE3345">
        <v>99.067999999999998</v>
      </c>
      <c r="AF3345">
        <v>105.65900000000001</v>
      </c>
      <c r="AG3345">
        <v>109.483</v>
      </c>
      <c r="AH3345">
        <v>111.93</v>
      </c>
      <c r="AI3345">
        <v>111.185</v>
      </c>
      <c r="AJ3345">
        <v>111.73399999999999</v>
      </c>
      <c r="AK3345">
        <v>114.711</v>
      </c>
      <c r="AL3345">
        <v>118.148</v>
      </c>
      <c r="AM3345">
        <v>121.991</v>
      </c>
      <c r="AN3345">
        <v>123.428</v>
      </c>
      <c r="AO3345">
        <v>123.65</v>
      </c>
      <c r="AP3345">
        <v>125.41</v>
      </c>
      <c r="AQ3345">
        <v>126.874</v>
      </c>
      <c r="AR3345">
        <v>128.69399999999999</v>
      </c>
      <c r="AS3345">
        <v>129.75899999999999</v>
      </c>
      <c r="AT3345">
        <v>129.49299999999999</v>
      </c>
      <c r="AU3345">
        <v>131.93899999999999</v>
      </c>
      <c r="AV3345">
        <v>134.87299999999999</v>
      </c>
      <c r="AW3345">
        <v>136.49199999999999</v>
      </c>
      <c r="AX3345">
        <v>137.71100000000001</v>
      </c>
      <c r="AY3345">
        <v>138.95400000000001</v>
      </c>
      <c r="AZ3345">
        <v>140.221</v>
      </c>
      <c r="BA3345">
        <v>141.495</v>
      </c>
      <c r="BB3345">
        <v>142.75299999999999</v>
      </c>
      <c r="BC3345">
        <v>2018</v>
      </c>
    </row>
    <row r="3346" spans="1:55" x14ac:dyDescent="0.25">
      <c r="A3346">
        <v>944</v>
      </c>
      <c r="B3346" t="s">
        <v>989</v>
      </c>
      <c r="C3346" t="s">
        <v>279</v>
      </c>
      <c r="D3346" t="s">
        <v>990</v>
      </c>
      <c r="E3346" t="s">
        <v>280</v>
      </c>
      <c r="F3346" t="s">
        <v>281</v>
      </c>
      <c r="G3346" t="s">
        <v>282</v>
      </c>
      <c r="I3346" t="s">
        <v>991</v>
      </c>
      <c r="J3346">
        <v>32.447000000000003</v>
      </c>
      <c r="K3346">
        <v>31.076000000000001</v>
      </c>
      <c r="L3346">
        <v>29.885000000000002</v>
      </c>
      <c r="M3346">
        <v>27.667000000000002</v>
      </c>
      <c r="N3346">
        <v>26.625</v>
      </c>
      <c r="O3346">
        <v>25.806999999999999</v>
      </c>
      <c r="P3346">
        <v>28.113</v>
      </c>
      <c r="Q3346">
        <v>28.138999999999999</v>
      </c>
      <c r="R3346">
        <v>26.527000000000001</v>
      </c>
      <c r="S3346">
        <v>27.571999999999999</v>
      </c>
      <c r="T3346">
        <v>26.538</v>
      </c>
      <c r="U3346">
        <v>22.266999999999999</v>
      </c>
      <c r="V3346">
        <v>17.939</v>
      </c>
      <c r="W3346">
        <v>22.164999999999999</v>
      </c>
      <c r="X3346">
        <v>24.254000000000001</v>
      </c>
      <c r="Y3346">
        <v>23.045000000000002</v>
      </c>
      <c r="Z3346">
        <v>24.734999999999999</v>
      </c>
      <c r="AA3346">
        <v>26.22</v>
      </c>
      <c r="AB3346">
        <v>28.757999999999999</v>
      </c>
      <c r="AC3346">
        <v>27.344999999999999</v>
      </c>
      <c r="AD3346">
        <v>28.199000000000002</v>
      </c>
      <c r="AE3346">
        <v>26.285</v>
      </c>
      <c r="AF3346">
        <v>25.686</v>
      </c>
      <c r="AG3346">
        <v>24.634</v>
      </c>
      <c r="AH3346">
        <v>26.907</v>
      </c>
      <c r="AI3346">
        <v>25.297999999999998</v>
      </c>
      <c r="AJ3346">
        <v>25.579000000000001</v>
      </c>
      <c r="AK3346">
        <v>24.084</v>
      </c>
      <c r="AL3346">
        <v>24.568000000000001</v>
      </c>
      <c r="AM3346">
        <v>20.181999999999999</v>
      </c>
      <c r="AN3346">
        <v>20.545000000000002</v>
      </c>
      <c r="AO3346">
        <v>20.338000000000001</v>
      </c>
      <c r="AP3346">
        <v>19.349</v>
      </c>
      <c r="AQ3346">
        <v>20.913</v>
      </c>
      <c r="AR3346">
        <v>23.158999999999999</v>
      </c>
      <c r="AS3346">
        <v>22.434999999999999</v>
      </c>
      <c r="AT3346">
        <v>19.858000000000001</v>
      </c>
      <c r="AU3346">
        <v>22.518000000000001</v>
      </c>
      <c r="AV3346">
        <v>26.907</v>
      </c>
      <c r="AW3346">
        <v>29.338000000000001</v>
      </c>
      <c r="AX3346">
        <v>31.076000000000001</v>
      </c>
      <c r="AY3346">
        <v>31.434999999999999</v>
      </c>
      <c r="AZ3346">
        <v>32.609000000000002</v>
      </c>
      <c r="BA3346">
        <v>33.142000000000003</v>
      </c>
      <c r="BB3346">
        <v>33.94</v>
      </c>
      <c r="BC3346">
        <v>2018</v>
      </c>
    </row>
    <row r="3347" spans="1:55" x14ac:dyDescent="0.25">
      <c r="A3347">
        <v>944</v>
      </c>
      <c r="B3347" t="s">
        <v>989</v>
      </c>
      <c r="C3347" t="s">
        <v>283</v>
      </c>
      <c r="D3347" t="s">
        <v>990</v>
      </c>
      <c r="E3347" t="s">
        <v>284</v>
      </c>
      <c r="F3347" t="s">
        <v>285</v>
      </c>
      <c r="G3347" t="s">
        <v>282</v>
      </c>
      <c r="I3347" t="s">
        <v>991</v>
      </c>
      <c r="J3347">
        <v>27.475000000000001</v>
      </c>
      <c r="K3347">
        <v>27.63</v>
      </c>
      <c r="L3347">
        <v>27.256</v>
      </c>
      <c r="M3347">
        <v>27.335000000000001</v>
      </c>
      <c r="N3347">
        <v>23.452000000000002</v>
      </c>
      <c r="O3347">
        <v>20.411000000000001</v>
      </c>
      <c r="P3347">
        <v>19.088999999999999</v>
      </c>
      <c r="Q3347">
        <v>22.041</v>
      </c>
      <c r="R3347">
        <v>21.544</v>
      </c>
      <c r="S3347">
        <v>22.57</v>
      </c>
      <c r="T3347">
        <v>24.911999999999999</v>
      </c>
      <c r="U3347">
        <v>20.942</v>
      </c>
      <c r="V3347">
        <v>16.291</v>
      </c>
      <c r="W3347">
        <v>8.9969999999999999</v>
      </c>
      <c r="X3347">
        <v>13.259</v>
      </c>
      <c r="Y3347">
        <v>18.088999999999999</v>
      </c>
      <c r="Z3347">
        <v>21.661000000000001</v>
      </c>
      <c r="AA3347">
        <v>22.233000000000001</v>
      </c>
      <c r="AB3347">
        <v>22.181000000000001</v>
      </c>
      <c r="AC3347">
        <v>20.161999999999999</v>
      </c>
      <c r="AD3347">
        <v>21.053000000000001</v>
      </c>
      <c r="AE3347">
        <v>20.629000000000001</v>
      </c>
      <c r="AF3347">
        <v>18.332000000000001</v>
      </c>
      <c r="AG3347">
        <v>16.338999999999999</v>
      </c>
      <c r="AH3347">
        <v>18.079000000000001</v>
      </c>
      <c r="AI3347">
        <v>18.45</v>
      </c>
      <c r="AJ3347">
        <v>18.678000000000001</v>
      </c>
      <c r="AK3347">
        <v>17.117000000000001</v>
      </c>
      <c r="AL3347">
        <v>17.637</v>
      </c>
      <c r="AM3347">
        <v>19.495999999999999</v>
      </c>
      <c r="AN3347">
        <v>20.937000000000001</v>
      </c>
      <c r="AO3347">
        <v>21.2</v>
      </c>
      <c r="AP3347">
        <v>21.216000000000001</v>
      </c>
      <c r="AQ3347">
        <v>24.847999999999999</v>
      </c>
      <c r="AR3347">
        <v>24.792000000000002</v>
      </c>
      <c r="AS3347">
        <v>25.388000000000002</v>
      </c>
      <c r="AT3347">
        <v>26.18</v>
      </c>
      <c r="AU3347">
        <v>25.484000000000002</v>
      </c>
      <c r="AV3347">
        <v>27.548999999999999</v>
      </c>
      <c r="AW3347">
        <v>29.827000000000002</v>
      </c>
      <c r="AX3347">
        <v>31.693000000000001</v>
      </c>
      <c r="AY3347">
        <v>32.381999999999998</v>
      </c>
      <c r="AZ3347">
        <v>33.816000000000003</v>
      </c>
      <c r="BA3347">
        <v>34.212000000000003</v>
      </c>
      <c r="BB3347">
        <v>34.639000000000003</v>
      </c>
      <c r="BC3347">
        <v>2018</v>
      </c>
    </row>
    <row r="3348" spans="1:55" x14ac:dyDescent="0.25">
      <c r="A3348">
        <v>944</v>
      </c>
      <c r="B3348" t="s">
        <v>989</v>
      </c>
      <c r="C3348" t="s">
        <v>286</v>
      </c>
      <c r="D3348" t="s">
        <v>990</v>
      </c>
      <c r="E3348" t="s">
        <v>287</v>
      </c>
      <c r="F3348" t="s">
        <v>288</v>
      </c>
      <c r="G3348" t="s">
        <v>250</v>
      </c>
      <c r="I3348" t="s">
        <v>992</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121.608</v>
      </c>
      <c r="AX3348">
        <v>125.319</v>
      </c>
      <c r="AY3348">
        <v>129.048</v>
      </c>
      <c r="AZ3348">
        <v>132.87100000000001</v>
      </c>
      <c r="BA3348">
        <v>136.86500000000001</v>
      </c>
      <c r="BB3348">
        <v>140.93799999999999</v>
      </c>
      <c r="BC3348">
        <v>2018</v>
      </c>
    </row>
    <row r="3349" spans="1:55" x14ac:dyDescent="0.25">
      <c r="A3349">
        <v>944</v>
      </c>
      <c r="B3349" t="s">
        <v>989</v>
      </c>
      <c r="C3349" t="s">
        <v>290</v>
      </c>
      <c r="D3349" t="s">
        <v>990</v>
      </c>
      <c r="E3349" t="s">
        <v>287</v>
      </c>
      <c r="F3349" t="s">
        <v>291</v>
      </c>
      <c r="G3349" t="s">
        <v>235</v>
      </c>
      <c r="I3349" t="s">
        <v>292</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3.2330000000000001</v>
      </c>
      <c r="AX3349">
        <v>3.0510000000000002</v>
      </c>
      <c r="AY3349">
        <v>2.976</v>
      </c>
      <c r="AZ3349">
        <v>2.9630000000000001</v>
      </c>
      <c r="BA3349">
        <v>3.0059999999999998</v>
      </c>
      <c r="BB3349">
        <v>2.976</v>
      </c>
      <c r="BC3349">
        <v>2018</v>
      </c>
    </row>
    <row r="3350" spans="1:55" x14ac:dyDescent="0.25">
      <c r="A3350">
        <v>944</v>
      </c>
      <c r="B3350" t="s">
        <v>989</v>
      </c>
      <c r="C3350" t="s">
        <v>293</v>
      </c>
      <c r="D3350" t="s">
        <v>990</v>
      </c>
      <c r="E3350" t="s">
        <v>294</v>
      </c>
      <c r="F3350" t="s">
        <v>295</v>
      </c>
      <c r="G3350" t="s">
        <v>250</v>
      </c>
      <c r="I3350" t="s">
        <v>992</v>
      </c>
      <c r="J3350" t="s">
        <v>232</v>
      </c>
      <c r="K3350" t="s">
        <v>232</v>
      </c>
      <c r="L3350" t="s">
        <v>232</v>
      </c>
      <c r="M3350" t="s">
        <v>232</v>
      </c>
      <c r="N3350" t="s">
        <v>232</v>
      </c>
      <c r="O3350" t="s">
        <v>232</v>
      </c>
      <c r="P3350" t="s">
        <v>232</v>
      </c>
      <c r="Q3350" t="s">
        <v>232</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122.765</v>
      </c>
      <c r="AX3350">
        <v>126.497</v>
      </c>
      <c r="AY3350">
        <v>130.27699999999999</v>
      </c>
      <c r="AZ3350">
        <v>134.238</v>
      </c>
      <c r="BA3350">
        <v>138.251</v>
      </c>
      <c r="BB3350">
        <v>142.45500000000001</v>
      </c>
      <c r="BC3350">
        <v>2018</v>
      </c>
    </row>
    <row r="3351" spans="1:55" x14ac:dyDescent="0.25">
      <c r="A3351">
        <v>944</v>
      </c>
      <c r="B3351" t="s">
        <v>989</v>
      </c>
      <c r="C3351" t="s">
        <v>296</v>
      </c>
      <c r="D3351" t="s">
        <v>990</v>
      </c>
      <c r="E3351" t="s">
        <v>294</v>
      </c>
      <c r="F3351" t="s">
        <v>297</v>
      </c>
      <c r="G3351" t="s">
        <v>235</v>
      </c>
      <c r="I3351" t="s">
        <v>298</v>
      </c>
      <c r="J3351" t="s">
        <v>232</v>
      </c>
      <c r="K3351" t="s">
        <v>232</v>
      </c>
      <c r="L3351" t="s">
        <v>232</v>
      </c>
      <c r="M3351" t="s">
        <v>232</v>
      </c>
      <c r="N3351" t="s">
        <v>232</v>
      </c>
      <c r="O3351" t="s">
        <v>232</v>
      </c>
      <c r="P3351" t="s">
        <v>232</v>
      </c>
      <c r="Q3351" t="s">
        <v>232</v>
      </c>
      <c r="R3351" t="s">
        <v>232</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3.4510000000000001</v>
      </c>
      <c r="AX3351">
        <v>3.04</v>
      </c>
      <c r="AY3351">
        <v>2.988</v>
      </c>
      <c r="AZ3351">
        <v>3.04</v>
      </c>
      <c r="BA3351">
        <v>2.9889999999999999</v>
      </c>
      <c r="BB3351">
        <v>3.0409999999999999</v>
      </c>
      <c r="BC3351">
        <v>2018</v>
      </c>
    </row>
    <row r="3352" spans="1:55" x14ac:dyDescent="0.25">
      <c r="A3352">
        <v>944</v>
      </c>
      <c r="B3352" t="s">
        <v>989</v>
      </c>
      <c r="C3352" t="s">
        <v>299</v>
      </c>
      <c r="D3352" t="s">
        <v>990</v>
      </c>
      <c r="E3352" t="s">
        <v>300</v>
      </c>
      <c r="G3352" t="s">
        <v>274</v>
      </c>
    </row>
    <row r="3353" spans="1:55" x14ac:dyDescent="0.25">
      <c r="A3353">
        <v>944</v>
      </c>
      <c r="B3353" t="s">
        <v>989</v>
      </c>
      <c r="C3353" t="s">
        <v>301</v>
      </c>
      <c r="D3353" t="s">
        <v>990</v>
      </c>
      <c r="E3353" t="s">
        <v>302</v>
      </c>
      <c r="F3353" t="s">
        <v>303</v>
      </c>
      <c r="G3353" t="s">
        <v>235</v>
      </c>
      <c r="I3353" t="s">
        <v>993</v>
      </c>
      <c r="J3353" t="s">
        <v>374</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6.0270000000000001</v>
      </c>
      <c r="AM3353">
        <v>-14.72</v>
      </c>
      <c r="AN3353">
        <v>10.154</v>
      </c>
      <c r="AO3353">
        <v>4.4349999999999996</v>
      </c>
      <c r="AP3353">
        <v>-3.484</v>
      </c>
      <c r="AQ3353">
        <v>4.5119999999999996</v>
      </c>
      <c r="AR3353">
        <v>10.971</v>
      </c>
      <c r="AS3353">
        <v>6.4489999999999998</v>
      </c>
      <c r="AT3353">
        <v>2.9369999999999998</v>
      </c>
      <c r="AU3353">
        <v>6.8739999999999997</v>
      </c>
      <c r="AV3353">
        <v>7.7039999999999997</v>
      </c>
      <c r="AW3353">
        <v>7.3949999999999996</v>
      </c>
      <c r="AX3353">
        <v>7.31</v>
      </c>
      <c r="AY3353">
        <v>6.9029999999999996</v>
      </c>
      <c r="AZ3353">
        <v>6.8010000000000002</v>
      </c>
      <c r="BA3353">
        <v>6.0789999999999997</v>
      </c>
      <c r="BB3353">
        <v>6</v>
      </c>
      <c r="BC3353">
        <v>2018</v>
      </c>
    </row>
    <row r="3354" spans="1:55" x14ac:dyDescent="0.25">
      <c r="A3354">
        <v>944</v>
      </c>
      <c r="B3354" t="s">
        <v>989</v>
      </c>
      <c r="C3354" t="s">
        <v>305</v>
      </c>
      <c r="D3354" t="s">
        <v>990</v>
      </c>
      <c r="E3354" t="s">
        <v>306</v>
      </c>
      <c r="F3354" t="s">
        <v>307</v>
      </c>
      <c r="G3354" t="s">
        <v>235</v>
      </c>
      <c r="I3354" t="s">
        <v>993</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2018</v>
      </c>
    </row>
    <row r="3355" spans="1:55" x14ac:dyDescent="0.25">
      <c r="A3355">
        <v>944</v>
      </c>
      <c r="B3355" t="s">
        <v>989</v>
      </c>
      <c r="C3355" t="s">
        <v>308</v>
      </c>
      <c r="D3355" t="s">
        <v>990</v>
      </c>
      <c r="E3355" t="s">
        <v>309</v>
      </c>
      <c r="F3355" t="s">
        <v>310</v>
      </c>
      <c r="G3355" t="s">
        <v>235</v>
      </c>
      <c r="I3355" t="s">
        <v>993</v>
      </c>
      <c r="J3355" t="s">
        <v>374</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17.917000000000002</v>
      </c>
      <c r="AI3355">
        <v>12.874000000000001</v>
      </c>
      <c r="AJ3355">
        <v>19.53</v>
      </c>
      <c r="AK3355">
        <v>16.12</v>
      </c>
      <c r="AL3355">
        <v>6.9080000000000004</v>
      </c>
      <c r="AM3355">
        <v>-11.4</v>
      </c>
      <c r="AN3355">
        <v>11.304</v>
      </c>
      <c r="AO3355">
        <v>6.5460000000000003</v>
      </c>
      <c r="AP3355">
        <v>-1.794</v>
      </c>
      <c r="AQ3355">
        <v>4.18</v>
      </c>
      <c r="AR3355">
        <v>9.0890000000000004</v>
      </c>
      <c r="AS3355">
        <v>7.2080000000000002</v>
      </c>
      <c r="AT3355">
        <v>5.0730000000000004</v>
      </c>
      <c r="AU3355">
        <v>4.72</v>
      </c>
      <c r="AV3355">
        <v>4.7460000000000004</v>
      </c>
      <c r="AW3355">
        <v>3.9580000000000002</v>
      </c>
      <c r="AX3355">
        <v>4.5670000000000002</v>
      </c>
      <c r="AY3355">
        <v>6.2240000000000002</v>
      </c>
      <c r="AZ3355">
        <v>6.4290000000000003</v>
      </c>
      <c r="BA3355">
        <v>5.7030000000000003</v>
      </c>
      <c r="BB3355">
        <v>5.3760000000000003</v>
      </c>
      <c r="BC3355">
        <v>2018</v>
      </c>
    </row>
    <row r="3356" spans="1:55" x14ac:dyDescent="0.25">
      <c r="A3356">
        <v>944</v>
      </c>
      <c r="B3356" t="s">
        <v>989</v>
      </c>
      <c r="C3356" t="s">
        <v>311</v>
      </c>
      <c r="D3356" t="s">
        <v>990</v>
      </c>
      <c r="E3356" t="s">
        <v>312</v>
      </c>
      <c r="F3356" t="s">
        <v>313</v>
      </c>
      <c r="G3356" t="s">
        <v>235</v>
      </c>
      <c r="I3356" t="s">
        <v>993</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12.538</v>
      </c>
      <c r="AK3356">
        <v>11.662000000000001</v>
      </c>
      <c r="AL3356">
        <v>2.8479999999999999</v>
      </c>
      <c r="AM3356">
        <v>-17.573</v>
      </c>
      <c r="AN3356">
        <v>10.64</v>
      </c>
      <c r="AO3356">
        <v>1.609</v>
      </c>
      <c r="AP3356">
        <v>-4.0179999999999998</v>
      </c>
      <c r="AQ3356">
        <v>3.6</v>
      </c>
      <c r="AR3356">
        <v>6.6630000000000003</v>
      </c>
      <c r="AS3356">
        <v>12.098000000000001</v>
      </c>
      <c r="AT3356">
        <v>7.8120000000000003</v>
      </c>
      <c r="AU3356">
        <v>5.6440000000000001</v>
      </c>
      <c r="AV3356">
        <v>0.84799999999999998</v>
      </c>
      <c r="AW3356">
        <v>3.89</v>
      </c>
      <c r="AX3356">
        <v>2.6309999999999998</v>
      </c>
      <c r="AY3356">
        <v>6.3250000000000002</v>
      </c>
      <c r="AZ3356">
        <v>6.7619999999999996</v>
      </c>
      <c r="BA3356">
        <v>5.8410000000000002</v>
      </c>
      <c r="BB3356">
        <v>5.5190000000000001</v>
      </c>
      <c r="BC3356">
        <v>2018</v>
      </c>
    </row>
    <row r="3357" spans="1:55" x14ac:dyDescent="0.25">
      <c r="A3357">
        <v>944</v>
      </c>
      <c r="B3357" t="s">
        <v>989</v>
      </c>
      <c r="C3357" t="s">
        <v>314</v>
      </c>
      <c r="D3357" t="s">
        <v>990</v>
      </c>
      <c r="E3357" t="s">
        <v>315</v>
      </c>
      <c r="F3357" t="s">
        <v>316</v>
      </c>
      <c r="G3357" t="s">
        <v>317</v>
      </c>
      <c r="I3357" t="s">
        <v>994</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3.5289999999999999</v>
      </c>
      <c r="AX3357">
        <v>3.35</v>
      </c>
      <c r="AY3357">
        <v>3.3620000000000001</v>
      </c>
      <c r="AZ3357">
        <v>3.3740000000000001</v>
      </c>
      <c r="BA3357">
        <v>3.387</v>
      </c>
      <c r="BB3357">
        <v>3.399</v>
      </c>
      <c r="BC3357">
        <v>2018</v>
      </c>
    </row>
    <row r="3358" spans="1:55" x14ac:dyDescent="0.25">
      <c r="A3358">
        <v>944</v>
      </c>
      <c r="B3358" t="s">
        <v>989</v>
      </c>
      <c r="C3358" t="s">
        <v>318</v>
      </c>
      <c r="D3358" t="s">
        <v>990</v>
      </c>
      <c r="E3358" t="s">
        <v>319</v>
      </c>
      <c r="F3358" t="s">
        <v>320</v>
      </c>
      <c r="G3358" t="s">
        <v>321</v>
      </c>
      <c r="H3358" t="s">
        <v>322</v>
      </c>
    </row>
    <row r="3359" spans="1:55" x14ac:dyDescent="0.25">
      <c r="A3359">
        <v>944</v>
      </c>
      <c r="B3359" t="s">
        <v>989</v>
      </c>
      <c r="C3359" t="s">
        <v>323</v>
      </c>
      <c r="D3359" t="s">
        <v>990</v>
      </c>
      <c r="E3359" t="s">
        <v>324</v>
      </c>
      <c r="F3359" t="s">
        <v>325</v>
      </c>
      <c r="G3359" t="s">
        <v>321</v>
      </c>
      <c r="H3359" t="s">
        <v>322</v>
      </c>
      <c r="I3359" t="s">
        <v>995</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9.7579999999999991</v>
      </c>
      <c r="AX3359">
        <v>9.7379999999999995</v>
      </c>
      <c r="AY3359">
        <v>9.718</v>
      </c>
      <c r="AZ3359">
        <v>9.6980000000000004</v>
      </c>
      <c r="BA3359">
        <v>9.6790000000000003</v>
      </c>
      <c r="BB3359">
        <v>9.6590000000000007</v>
      </c>
      <c r="BC3359">
        <v>2017</v>
      </c>
    </row>
    <row r="3360" spans="1:55" x14ac:dyDescent="0.25">
      <c r="A3360">
        <v>944</v>
      </c>
      <c r="B3360" t="s">
        <v>989</v>
      </c>
      <c r="C3360" t="s">
        <v>327</v>
      </c>
      <c r="D3360" t="s">
        <v>990</v>
      </c>
      <c r="E3360" t="s">
        <v>328</v>
      </c>
      <c r="F3360" t="s">
        <v>329</v>
      </c>
      <c r="G3360" t="s">
        <v>229</v>
      </c>
      <c r="H3360" t="s">
        <v>230</v>
      </c>
      <c r="I3360" t="s">
        <v>996</v>
      </c>
      <c r="J3360" t="s">
        <v>232</v>
      </c>
      <c r="K3360" t="s">
        <v>232</v>
      </c>
      <c r="L3360" t="s">
        <v>232</v>
      </c>
      <c r="M3360" t="s">
        <v>232</v>
      </c>
      <c r="N3360" t="s">
        <v>232</v>
      </c>
      <c r="O3360" t="s">
        <v>232</v>
      </c>
      <c r="P3360" t="s">
        <v>232</v>
      </c>
      <c r="Q3360" t="s">
        <v>232</v>
      </c>
      <c r="R3360" t="s">
        <v>232</v>
      </c>
      <c r="S3360" t="s">
        <v>232</v>
      </c>
      <c r="T3360" t="s">
        <v>232</v>
      </c>
      <c r="U3360" t="s">
        <v>232</v>
      </c>
      <c r="V3360" t="s">
        <v>232</v>
      </c>
      <c r="W3360" t="s">
        <v>232</v>
      </c>
      <c r="X3360" t="s">
        <v>232</v>
      </c>
      <c r="Y3360" s="52">
        <v>2714.14</v>
      </c>
      <c r="Z3360" s="52">
        <v>3309</v>
      </c>
      <c r="AA3360" s="52">
        <v>3876.53</v>
      </c>
      <c r="AB3360" s="52">
        <v>4513.08</v>
      </c>
      <c r="AC3360" s="52">
        <v>5064.6899999999996</v>
      </c>
      <c r="AD3360" s="52">
        <v>5879.28</v>
      </c>
      <c r="AE3360" s="52">
        <v>6638.3</v>
      </c>
      <c r="AF3360" s="52">
        <v>7329.21</v>
      </c>
      <c r="AG3360" s="52">
        <v>8004.81</v>
      </c>
      <c r="AH3360" s="52">
        <v>8883.81</v>
      </c>
      <c r="AI3360" s="52">
        <v>9373.6299999999992</v>
      </c>
      <c r="AJ3360" s="52">
        <v>10217.200000000001</v>
      </c>
      <c r="AK3360" s="52">
        <v>11492.67</v>
      </c>
      <c r="AL3360" s="52">
        <v>12196.28</v>
      </c>
      <c r="AM3360" s="52">
        <v>12093.52</v>
      </c>
      <c r="AN3360" s="52">
        <v>12186.67</v>
      </c>
      <c r="AO3360" s="52">
        <v>12463.74</v>
      </c>
      <c r="AP3360" s="52">
        <v>13259.6</v>
      </c>
      <c r="AQ3360" s="52">
        <v>14119.02</v>
      </c>
      <c r="AR3360" s="52">
        <v>15244.97</v>
      </c>
      <c r="AS3360" s="52">
        <v>16544.63</v>
      </c>
      <c r="AT3360" s="52">
        <v>16013.98</v>
      </c>
      <c r="AU3360" s="52">
        <v>17140.560000000001</v>
      </c>
      <c r="AV3360" s="52">
        <v>18962.169999999998</v>
      </c>
      <c r="AW3360" s="52">
        <v>20078.62</v>
      </c>
      <c r="AX3360" s="52">
        <v>20928.509999999998</v>
      </c>
      <c r="AY3360" s="52">
        <v>21526.85</v>
      </c>
      <c r="AZ3360" s="52">
        <v>22447.8</v>
      </c>
      <c r="BA3360" s="52">
        <v>23463.08</v>
      </c>
      <c r="BB3360" s="52">
        <v>24618.79</v>
      </c>
      <c r="BC3360">
        <v>2017</v>
      </c>
    </row>
    <row r="3361" spans="1:55" x14ac:dyDescent="0.25">
      <c r="A3361">
        <v>944</v>
      </c>
      <c r="B3361" t="s">
        <v>989</v>
      </c>
      <c r="C3361" t="s">
        <v>331</v>
      </c>
      <c r="D3361" t="s">
        <v>990</v>
      </c>
      <c r="E3361" t="s">
        <v>328</v>
      </c>
      <c r="F3361" t="s">
        <v>329</v>
      </c>
      <c r="G3361" t="s">
        <v>282</v>
      </c>
      <c r="I3361" t="s">
        <v>332</v>
      </c>
      <c r="J3361" t="s">
        <v>232</v>
      </c>
      <c r="K3361" t="s">
        <v>232</v>
      </c>
      <c r="L3361" t="s">
        <v>232</v>
      </c>
      <c r="M3361" t="s">
        <v>232</v>
      </c>
      <c r="N3361" t="s">
        <v>232</v>
      </c>
      <c r="O3361" t="s">
        <v>232</v>
      </c>
      <c r="P3361" t="s">
        <v>232</v>
      </c>
      <c r="Q3361" t="s">
        <v>232</v>
      </c>
      <c r="R3361" t="s">
        <v>232</v>
      </c>
      <c r="S3361" t="s">
        <v>232</v>
      </c>
      <c r="T3361" t="s">
        <v>232</v>
      </c>
      <c r="U3361" t="s">
        <v>232</v>
      </c>
      <c r="V3361" t="s">
        <v>232</v>
      </c>
      <c r="W3361" t="s">
        <v>232</v>
      </c>
      <c r="X3361" t="s">
        <v>232</v>
      </c>
      <c r="Y3361">
        <v>46.51</v>
      </c>
      <c r="Z3361">
        <v>46.459000000000003</v>
      </c>
      <c r="AA3361">
        <v>43.884999999999998</v>
      </c>
      <c r="AB3361">
        <v>43.161000000000001</v>
      </c>
      <c r="AC3361">
        <v>43.433999999999997</v>
      </c>
      <c r="AD3361">
        <v>44.039000000000001</v>
      </c>
      <c r="AE3361">
        <v>43.052</v>
      </c>
      <c r="AF3361">
        <v>41.972999999999999</v>
      </c>
      <c r="AG3361">
        <v>41.825000000000003</v>
      </c>
      <c r="AH3361">
        <v>42.104999999999997</v>
      </c>
      <c r="AI3361">
        <v>41.55</v>
      </c>
      <c r="AJ3361">
        <v>42.121000000000002</v>
      </c>
      <c r="AK3361">
        <v>44.753</v>
      </c>
      <c r="AL3361">
        <v>44.85</v>
      </c>
      <c r="AM3361">
        <v>45.765999999999998</v>
      </c>
      <c r="AN3361">
        <v>44.762999999999998</v>
      </c>
      <c r="AO3361">
        <v>44.033999999999999</v>
      </c>
      <c r="AP3361">
        <v>46.070999999999998</v>
      </c>
      <c r="AQ3361">
        <v>46.677</v>
      </c>
      <c r="AR3361">
        <v>46.787999999999997</v>
      </c>
      <c r="AS3361">
        <v>48.125</v>
      </c>
      <c r="AT3361">
        <v>45.143000000000001</v>
      </c>
      <c r="AU3361">
        <v>44.689</v>
      </c>
      <c r="AV3361">
        <v>45.07</v>
      </c>
      <c r="AW3361">
        <v>44.722999999999999</v>
      </c>
      <c r="AX3361">
        <v>44.069000000000003</v>
      </c>
      <c r="AY3361">
        <v>42.976999999999997</v>
      </c>
      <c r="AZ3361">
        <v>42.573999999999998</v>
      </c>
      <c r="BA3361">
        <v>42.273000000000003</v>
      </c>
      <c r="BB3361">
        <v>42.137</v>
      </c>
      <c r="BC3361">
        <v>2017</v>
      </c>
    </row>
    <row r="3362" spans="1:55" x14ac:dyDescent="0.25">
      <c r="A3362">
        <v>944</v>
      </c>
      <c r="B3362" t="s">
        <v>989</v>
      </c>
      <c r="C3362" t="s">
        <v>333</v>
      </c>
      <c r="D3362" t="s">
        <v>990</v>
      </c>
      <c r="E3362" t="s">
        <v>334</v>
      </c>
      <c r="F3362" t="s">
        <v>335</v>
      </c>
      <c r="G3362" t="s">
        <v>229</v>
      </c>
      <c r="H3362" t="s">
        <v>230</v>
      </c>
      <c r="I3362" t="s">
        <v>996</v>
      </c>
      <c r="J3362" t="s">
        <v>232</v>
      </c>
      <c r="K3362" t="s">
        <v>232</v>
      </c>
      <c r="L3362" t="s">
        <v>232</v>
      </c>
      <c r="M3362" t="s">
        <v>232</v>
      </c>
      <c r="N3362" t="s">
        <v>232</v>
      </c>
      <c r="O3362" t="s">
        <v>232</v>
      </c>
      <c r="P3362" t="s">
        <v>232</v>
      </c>
      <c r="Q3362" t="s">
        <v>232</v>
      </c>
      <c r="R3362" t="s">
        <v>232</v>
      </c>
      <c r="S3362" t="s">
        <v>232</v>
      </c>
      <c r="T3362" t="s">
        <v>232</v>
      </c>
      <c r="U3362" t="s">
        <v>232</v>
      </c>
      <c r="V3362" t="s">
        <v>232</v>
      </c>
      <c r="W3362" t="s">
        <v>232</v>
      </c>
      <c r="X3362" t="s">
        <v>232</v>
      </c>
      <c r="Y3362" s="52">
        <v>3216.28</v>
      </c>
      <c r="Z3362" s="52">
        <v>3620.14</v>
      </c>
      <c r="AA3362" s="52">
        <v>4364.82</v>
      </c>
      <c r="AB3362" s="52">
        <v>5291.93</v>
      </c>
      <c r="AC3362" s="52">
        <v>5662.54</v>
      </c>
      <c r="AD3362" s="52">
        <v>6283.34</v>
      </c>
      <c r="AE3362" s="52">
        <v>7262.62</v>
      </c>
      <c r="AF3362" s="52">
        <v>8870.48</v>
      </c>
      <c r="AG3362" s="52">
        <v>9366.77</v>
      </c>
      <c r="AH3362" s="52">
        <v>10218.73</v>
      </c>
      <c r="AI3362" s="52">
        <v>11129.68</v>
      </c>
      <c r="AJ3362" s="52">
        <v>12469.46</v>
      </c>
      <c r="AK3362" s="52">
        <v>12785.95</v>
      </c>
      <c r="AL3362" s="52">
        <v>13180.2</v>
      </c>
      <c r="AM3362" s="52">
        <v>13298.47</v>
      </c>
      <c r="AN3362" s="52">
        <v>13404.76</v>
      </c>
      <c r="AO3362" s="52">
        <v>13996.2</v>
      </c>
      <c r="AP3362" s="52">
        <v>13950.16</v>
      </c>
      <c r="AQ3362" s="52">
        <v>14911.59</v>
      </c>
      <c r="AR3362" s="52">
        <v>16091.95</v>
      </c>
      <c r="AS3362" s="52">
        <v>17198.82</v>
      </c>
      <c r="AT3362" s="52">
        <v>16598.400000000001</v>
      </c>
      <c r="AU3362" s="52">
        <v>17988.080000000002</v>
      </c>
      <c r="AV3362" s="52">
        <v>19928.240000000002</v>
      </c>
      <c r="AW3362" s="52">
        <v>20949.07</v>
      </c>
      <c r="AX3362" s="52">
        <v>21844.959999999999</v>
      </c>
      <c r="AY3362" s="52">
        <v>22444.29</v>
      </c>
      <c r="AZ3362" s="52">
        <v>23418.03</v>
      </c>
      <c r="BA3362" s="52">
        <v>24449.37</v>
      </c>
      <c r="BB3362" s="52">
        <v>25760.28</v>
      </c>
      <c r="BC3362">
        <v>2017</v>
      </c>
    </row>
    <row r="3363" spans="1:55" x14ac:dyDescent="0.25">
      <c r="A3363">
        <v>944</v>
      </c>
      <c r="B3363" t="s">
        <v>989</v>
      </c>
      <c r="C3363" t="s">
        <v>336</v>
      </c>
      <c r="D3363" t="s">
        <v>990</v>
      </c>
      <c r="E3363" t="s">
        <v>334</v>
      </c>
      <c r="F3363" t="s">
        <v>335</v>
      </c>
      <c r="G3363" t="s">
        <v>282</v>
      </c>
      <c r="I3363" t="s">
        <v>337</v>
      </c>
      <c r="J3363" t="s">
        <v>232</v>
      </c>
      <c r="K3363" t="s">
        <v>232</v>
      </c>
      <c r="L3363" t="s">
        <v>232</v>
      </c>
      <c r="M3363" t="s">
        <v>232</v>
      </c>
      <c r="N3363" t="s">
        <v>232</v>
      </c>
      <c r="O3363" t="s">
        <v>232</v>
      </c>
      <c r="P3363" t="s">
        <v>232</v>
      </c>
      <c r="Q3363" t="s">
        <v>232</v>
      </c>
      <c r="R3363" t="s">
        <v>232</v>
      </c>
      <c r="S3363" t="s">
        <v>232</v>
      </c>
      <c r="T3363" t="s">
        <v>232</v>
      </c>
      <c r="U3363" t="s">
        <v>232</v>
      </c>
      <c r="V3363" t="s">
        <v>232</v>
      </c>
      <c r="W3363" t="s">
        <v>232</v>
      </c>
      <c r="X3363" t="s">
        <v>232</v>
      </c>
      <c r="Y3363">
        <v>55.113999999999997</v>
      </c>
      <c r="Z3363">
        <v>50.826999999999998</v>
      </c>
      <c r="AA3363">
        <v>49.412999999999997</v>
      </c>
      <c r="AB3363">
        <v>50.609000000000002</v>
      </c>
      <c r="AC3363">
        <v>48.561</v>
      </c>
      <c r="AD3363">
        <v>47.066000000000003</v>
      </c>
      <c r="AE3363">
        <v>47.100999999999999</v>
      </c>
      <c r="AF3363">
        <v>50.8</v>
      </c>
      <c r="AG3363">
        <v>48.941000000000003</v>
      </c>
      <c r="AH3363">
        <v>48.432000000000002</v>
      </c>
      <c r="AI3363">
        <v>49.334000000000003</v>
      </c>
      <c r="AJ3363">
        <v>51.405999999999999</v>
      </c>
      <c r="AK3363">
        <v>49.789000000000001</v>
      </c>
      <c r="AL3363">
        <v>48.468000000000004</v>
      </c>
      <c r="AM3363">
        <v>50.326000000000001</v>
      </c>
      <c r="AN3363">
        <v>49.238</v>
      </c>
      <c r="AO3363">
        <v>49.448</v>
      </c>
      <c r="AP3363">
        <v>48.47</v>
      </c>
      <c r="AQ3363">
        <v>49.296999999999997</v>
      </c>
      <c r="AR3363">
        <v>49.387</v>
      </c>
      <c r="AS3363">
        <v>50.027999999999999</v>
      </c>
      <c r="AT3363">
        <v>46.79</v>
      </c>
      <c r="AU3363">
        <v>46.899000000000001</v>
      </c>
      <c r="AV3363">
        <v>47.366</v>
      </c>
      <c r="AW3363">
        <v>46.661999999999999</v>
      </c>
      <c r="AX3363">
        <v>45.999000000000002</v>
      </c>
      <c r="AY3363">
        <v>44.808999999999997</v>
      </c>
      <c r="AZ3363">
        <v>44.414000000000001</v>
      </c>
      <c r="BA3363">
        <v>44.05</v>
      </c>
      <c r="BB3363">
        <v>44.09</v>
      </c>
      <c r="BC3363">
        <v>2017</v>
      </c>
    </row>
    <row r="3364" spans="1:55" x14ac:dyDescent="0.25">
      <c r="A3364">
        <v>944</v>
      </c>
      <c r="B3364" t="s">
        <v>989</v>
      </c>
      <c r="C3364" t="s">
        <v>338</v>
      </c>
      <c r="D3364" t="s">
        <v>990</v>
      </c>
      <c r="E3364" t="s">
        <v>339</v>
      </c>
      <c r="F3364" t="s">
        <v>340</v>
      </c>
      <c r="G3364" t="s">
        <v>229</v>
      </c>
      <c r="H3364" t="s">
        <v>230</v>
      </c>
      <c r="I3364" t="s">
        <v>996</v>
      </c>
      <c r="J3364" t="s">
        <v>232</v>
      </c>
      <c r="K3364" t="s">
        <v>232</v>
      </c>
      <c r="L3364" t="s">
        <v>232</v>
      </c>
      <c r="M3364" t="s">
        <v>232</v>
      </c>
      <c r="N3364" t="s">
        <v>232</v>
      </c>
      <c r="O3364" t="s">
        <v>232</v>
      </c>
      <c r="P3364" t="s">
        <v>232</v>
      </c>
      <c r="Q3364" t="s">
        <v>232</v>
      </c>
      <c r="R3364" t="s">
        <v>232</v>
      </c>
      <c r="S3364" t="s">
        <v>232</v>
      </c>
      <c r="T3364" t="s">
        <v>232</v>
      </c>
      <c r="U3364" t="s">
        <v>232</v>
      </c>
      <c r="V3364" t="s">
        <v>232</v>
      </c>
      <c r="W3364" t="s">
        <v>232</v>
      </c>
      <c r="X3364" t="s">
        <v>232</v>
      </c>
      <c r="Y3364">
        <v>-502.14</v>
      </c>
      <c r="Z3364">
        <v>-311.137</v>
      </c>
      <c r="AA3364">
        <v>-488.29</v>
      </c>
      <c r="AB3364">
        <v>-778.84799999999996</v>
      </c>
      <c r="AC3364">
        <v>-597.846</v>
      </c>
      <c r="AD3364">
        <v>-404.06099999999998</v>
      </c>
      <c r="AE3364">
        <v>-624.32000000000005</v>
      </c>
      <c r="AF3364" s="52">
        <v>-1541.27</v>
      </c>
      <c r="AG3364" s="52">
        <v>-1361.96</v>
      </c>
      <c r="AH3364" s="52">
        <v>-1334.92</v>
      </c>
      <c r="AI3364" s="52">
        <v>-1756.05</v>
      </c>
      <c r="AJ3364" s="52">
        <v>-2252.2600000000002</v>
      </c>
      <c r="AK3364" s="52">
        <v>-1293.29</v>
      </c>
      <c r="AL3364">
        <v>-983.91800000000001</v>
      </c>
      <c r="AM3364" s="52">
        <v>-1204.96</v>
      </c>
      <c r="AN3364" s="52">
        <v>-1218.08</v>
      </c>
      <c r="AO3364" s="52">
        <v>-1532.46</v>
      </c>
      <c r="AP3364">
        <v>-690.55899999999997</v>
      </c>
      <c r="AQ3364">
        <v>-792.57100000000003</v>
      </c>
      <c r="AR3364">
        <v>-846.97</v>
      </c>
      <c r="AS3364">
        <v>-654.19500000000005</v>
      </c>
      <c r="AT3364">
        <v>-584.42100000000005</v>
      </c>
      <c r="AU3364">
        <v>-847.52200000000005</v>
      </c>
      <c r="AV3364">
        <v>-966.06700000000001</v>
      </c>
      <c r="AW3364">
        <v>-870.45</v>
      </c>
      <c r="AX3364">
        <v>-916.45399999999995</v>
      </c>
      <c r="AY3364">
        <v>-917.43799999999999</v>
      </c>
      <c r="AZ3364">
        <v>-970.23</v>
      </c>
      <c r="BA3364">
        <v>-986.28899999999999</v>
      </c>
      <c r="BB3364" s="52">
        <v>-1141.49</v>
      </c>
      <c r="BC3364">
        <v>2017</v>
      </c>
    </row>
    <row r="3365" spans="1:55" x14ac:dyDescent="0.25">
      <c r="A3365">
        <v>944</v>
      </c>
      <c r="B3365" t="s">
        <v>989</v>
      </c>
      <c r="C3365" t="s">
        <v>341</v>
      </c>
      <c r="D3365" t="s">
        <v>990</v>
      </c>
      <c r="E3365" t="s">
        <v>339</v>
      </c>
      <c r="F3365" t="s">
        <v>340</v>
      </c>
      <c r="G3365" t="s">
        <v>282</v>
      </c>
      <c r="I3365" t="s">
        <v>342</v>
      </c>
      <c r="J3365" t="s">
        <v>232</v>
      </c>
      <c r="K3365" t="s">
        <v>232</v>
      </c>
      <c r="L3365" t="s">
        <v>232</v>
      </c>
      <c r="M3365" t="s">
        <v>232</v>
      </c>
      <c r="N3365" t="s">
        <v>232</v>
      </c>
      <c r="O3365" t="s">
        <v>232</v>
      </c>
      <c r="P3365" t="s">
        <v>232</v>
      </c>
      <c r="Q3365" t="s">
        <v>232</v>
      </c>
      <c r="R3365" t="s">
        <v>232</v>
      </c>
      <c r="S3365" t="s">
        <v>232</v>
      </c>
      <c r="T3365" t="s">
        <v>232</v>
      </c>
      <c r="U3365" t="s">
        <v>232</v>
      </c>
      <c r="V3365" t="s">
        <v>232</v>
      </c>
      <c r="W3365" t="s">
        <v>232</v>
      </c>
      <c r="X3365" t="s">
        <v>232</v>
      </c>
      <c r="Y3365">
        <v>-8.6050000000000004</v>
      </c>
      <c r="Z3365">
        <v>-4.3680000000000003</v>
      </c>
      <c r="AA3365">
        <v>-5.5279999999999996</v>
      </c>
      <c r="AB3365">
        <v>-7.4480000000000004</v>
      </c>
      <c r="AC3365">
        <v>-5.1269999999999998</v>
      </c>
      <c r="AD3365">
        <v>-3.0270000000000001</v>
      </c>
      <c r="AE3365">
        <v>-4.0490000000000004</v>
      </c>
      <c r="AF3365">
        <v>-8.827</v>
      </c>
      <c r="AG3365">
        <v>-7.1159999999999997</v>
      </c>
      <c r="AH3365">
        <v>-6.327</v>
      </c>
      <c r="AI3365">
        <v>-7.7839999999999998</v>
      </c>
      <c r="AJ3365">
        <v>-9.2850000000000001</v>
      </c>
      <c r="AK3365">
        <v>-5.0359999999999996</v>
      </c>
      <c r="AL3365">
        <v>-3.6179999999999999</v>
      </c>
      <c r="AM3365">
        <v>-4.5599999999999996</v>
      </c>
      <c r="AN3365">
        <v>-4.4740000000000002</v>
      </c>
      <c r="AO3365">
        <v>-5.4139999999999997</v>
      </c>
      <c r="AP3365">
        <v>-2.399</v>
      </c>
      <c r="AQ3365">
        <v>-2.62</v>
      </c>
      <c r="AR3365">
        <v>-2.5990000000000002</v>
      </c>
      <c r="AS3365">
        <v>-1.903</v>
      </c>
      <c r="AT3365">
        <v>-1.647</v>
      </c>
      <c r="AU3365">
        <v>-2.21</v>
      </c>
      <c r="AV3365">
        <v>-2.2959999999999998</v>
      </c>
      <c r="AW3365">
        <v>-1.9390000000000001</v>
      </c>
      <c r="AX3365">
        <v>-1.93</v>
      </c>
      <c r="AY3365">
        <v>-1.8320000000000001</v>
      </c>
      <c r="AZ3365">
        <v>-1.84</v>
      </c>
      <c r="BA3365">
        <v>-1.7769999999999999</v>
      </c>
      <c r="BB3365">
        <v>-1.954</v>
      </c>
      <c r="BC3365">
        <v>2017</v>
      </c>
    </row>
    <row r="3366" spans="1:55" x14ac:dyDescent="0.25">
      <c r="A3366">
        <v>944</v>
      </c>
      <c r="B3366" t="s">
        <v>989</v>
      </c>
      <c r="C3366" t="s">
        <v>343</v>
      </c>
      <c r="D3366" t="s">
        <v>990</v>
      </c>
      <c r="E3366" t="s">
        <v>344</v>
      </c>
      <c r="F3366" t="s">
        <v>345</v>
      </c>
      <c r="G3366" t="s">
        <v>229</v>
      </c>
      <c r="H3366" t="s">
        <v>230</v>
      </c>
      <c r="I3366" t="s">
        <v>996</v>
      </c>
      <c r="J3366" t="s">
        <v>232</v>
      </c>
      <c r="K3366" t="s">
        <v>232</v>
      </c>
      <c r="L3366" t="s">
        <v>232</v>
      </c>
      <c r="M3366" t="s">
        <v>232</v>
      </c>
      <c r="N3366" t="s">
        <v>232</v>
      </c>
      <c r="O3366" t="s">
        <v>232</v>
      </c>
      <c r="P3366" t="s">
        <v>232</v>
      </c>
      <c r="Q3366" t="s">
        <v>232</v>
      </c>
      <c r="R3366" t="s">
        <v>232</v>
      </c>
      <c r="S3366" t="s">
        <v>232</v>
      </c>
      <c r="T3366" t="s">
        <v>232</v>
      </c>
      <c r="U3366" t="s">
        <v>232</v>
      </c>
      <c r="V3366" t="s">
        <v>232</v>
      </c>
      <c r="W3366" t="s">
        <v>232</v>
      </c>
      <c r="X3366" t="s">
        <v>232</v>
      </c>
      <c r="Y3366" t="s">
        <v>232</v>
      </c>
      <c r="Z3366" t="s">
        <v>232</v>
      </c>
      <c r="AA3366" t="s">
        <v>232</v>
      </c>
      <c r="AB3366" t="s">
        <v>232</v>
      </c>
      <c r="AC3366" t="s">
        <v>232</v>
      </c>
      <c r="AD3366">
        <v>-286.84800000000001</v>
      </c>
      <c r="AE3366">
        <v>-512.15700000000004</v>
      </c>
      <c r="AF3366" s="52">
        <v>-1504.66</v>
      </c>
      <c r="AG3366" s="52">
        <v>-1386.32</v>
      </c>
      <c r="AH3366" s="52">
        <v>-1558.6</v>
      </c>
      <c r="AI3366" s="52">
        <v>-2244.14</v>
      </c>
      <c r="AJ3366" s="52">
        <v>-2703.33</v>
      </c>
      <c r="AK3366" s="52">
        <v>-1660.35</v>
      </c>
      <c r="AL3366" s="52">
        <v>-1530.54</v>
      </c>
      <c r="AM3366">
        <v>-851.13199999999995</v>
      </c>
      <c r="AN3366" s="52">
        <v>-1130.4000000000001</v>
      </c>
      <c r="AO3366" s="52">
        <v>-1205.1300000000001</v>
      </c>
      <c r="AP3366">
        <v>92.866</v>
      </c>
      <c r="AQ3366">
        <v>-137.089</v>
      </c>
      <c r="AR3366">
        <v>-522.83100000000002</v>
      </c>
      <c r="AS3366">
        <v>-386.39299999999997</v>
      </c>
      <c r="AT3366">
        <v>-423.73500000000001</v>
      </c>
      <c r="AU3366">
        <v>-908.52700000000004</v>
      </c>
      <c r="AV3366" s="52">
        <v>-1201.82</v>
      </c>
      <c r="AW3366" s="52">
        <v>-1248.9000000000001</v>
      </c>
      <c r="AX3366" s="52">
        <v>-1274.94</v>
      </c>
      <c r="AY3366" s="52">
        <v>-1204.6300000000001</v>
      </c>
      <c r="AZ3366" s="52">
        <v>-1163.0899999999999</v>
      </c>
      <c r="BA3366" s="52">
        <v>-1099.74</v>
      </c>
      <c r="BB3366" s="52">
        <v>-1191.24</v>
      </c>
      <c r="BC3366">
        <v>2017</v>
      </c>
    </row>
    <row r="3367" spans="1:55" x14ac:dyDescent="0.25">
      <c r="A3367">
        <v>944</v>
      </c>
      <c r="B3367" t="s">
        <v>989</v>
      </c>
      <c r="C3367" t="s">
        <v>346</v>
      </c>
      <c r="D3367" t="s">
        <v>990</v>
      </c>
      <c r="E3367" t="s">
        <v>344</v>
      </c>
      <c r="F3367" t="s">
        <v>345</v>
      </c>
      <c r="G3367" t="s">
        <v>270</v>
      </c>
      <c r="I3367" t="s">
        <v>397</v>
      </c>
      <c r="J3367" t="s">
        <v>232</v>
      </c>
      <c r="K3367" t="s">
        <v>232</v>
      </c>
      <c r="L3367" t="s">
        <v>232</v>
      </c>
      <c r="M3367" t="s">
        <v>232</v>
      </c>
      <c r="N3367" t="s">
        <v>232</v>
      </c>
      <c r="O3367" t="s">
        <v>232</v>
      </c>
      <c r="P3367" t="s">
        <v>232</v>
      </c>
      <c r="Q3367" t="s">
        <v>232</v>
      </c>
      <c r="R3367" t="s">
        <v>232</v>
      </c>
      <c r="S3367" t="s">
        <v>232</v>
      </c>
      <c r="T3367" t="s">
        <v>232</v>
      </c>
      <c r="U3367" t="s">
        <v>232</v>
      </c>
      <c r="V3367" t="s">
        <v>232</v>
      </c>
      <c r="W3367" t="s">
        <v>232</v>
      </c>
      <c r="X3367" t="s">
        <v>232</v>
      </c>
      <c r="Y3367" t="s">
        <v>232</v>
      </c>
      <c r="Z3367" t="s">
        <v>232</v>
      </c>
      <c r="AA3367" t="s">
        <v>232</v>
      </c>
      <c r="AB3367" t="s">
        <v>232</v>
      </c>
      <c r="AC3367" t="s">
        <v>232</v>
      </c>
      <c r="AD3367">
        <v>-2.052</v>
      </c>
      <c r="AE3367">
        <v>-3.2789999999999999</v>
      </c>
      <c r="AF3367">
        <v>-8.7349999999999994</v>
      </c>
      <c r="AG3367">
        <v>-7.3819999999999997</v>
      </c>
      <c r="AH3367">
        <v>-7.6920000000000002</v>
      </c>
      <c r="AI3367">
        <v>-10.36</v>
      </c>
      <c r="AJ3367">
        <v>-11.766999999999999</v>
      </c>
      <c r="AK3367">
        <v>-6.8609999999999998</v>
      </c>
      <c r="AL3367">
        <v>-6.0350000000000001</v>
      </c>
      <c r="AM3367">
        <v>-3.2130000000000001</v>
      </c>
      <c r="AN3367">
        <v>-4.0919999999999996</v>
      </c>
      <c r="AO3367">
        <v>-4.18</v>
      </c>
      <c r="AP3367">
        <v>0.308</v>
      </c>
      <c r="AQ3367">
        <v>-0.434</v>
      </c>
      <c r="AR3367">
        <v>-1.573</v>
      </c>
      <c r="AS3367">
        <v>-1.1020000000000001</v>
      </c>
      <c r="AT3367">
        <v>-1.1419999999999999</v>
      </c>
      <c r="AU3367">
        <v>-2.3109999999999999</v>
      </c>
      <c r="AV3367">
        <v>-2.8809999999999998</v>
      </c>
      <c r="AW3367">
        <v>-2.6269999999999998</v>
      </c>
      <c r="AX3367">
        <v>-2.7170000000000001</v>
      </c>
      <c r="AY3367">
        <v>-2.423</v>
      </c>
      <c r="AZ3367">
        <v>-2.2109999999999999</v>
      </c>
      <c r="BA3367">
        <v>-1.978</v>
      </c>
      <c r="BB3367">
        <v>-2.0310000000000001</v>
      </c>
      <c r="BC3367">
        <v>2017</v>
      </c>
    </row>
    <row r="3368" spans="1:55" x14ac:dyDescent="0.25">
      <c r="A3368">
        <v>944</v>
      </c>
      <c r="B3368" t="s">
        <v>989</v>
      </c>
      <c r="C3368" t="s">
        <v>347</v>
      </c>
      <c r="D3368" t="s">
        <v>990</v>
      </c>
      <c r="E3368" t="s">
        <v>348</v>
      </c>
      <c r="F3368" t="s">
        <v>349</v>
      </c>
      <c r="G3368" t="s">
        <v>229</v>
      </c>
      <c r="H3368" t="s">
        <v>230</v>
      </c>
      <c r="I3368" t="s">
        <v>996</v>
      </c>
      <c r="J3368" t="s">
        <v>232</v>
      </c>
      <c r="K3368" t="s">
        <v>232</v>
      </c>
      <c r="L3368" t="s">
        <v>232</v>
      </c>
      <c r="M3368" t="s">
        <v>232</v>
      </c>
      <c r="N3368" t="s">
        <v>232</v>
      </c>
      <c r="O3368" t="s">
        <v>232</v>
      </c>
      <c r="P3368" t="s">
        <v>232</v>
      </c>
      <c r="Q3368" t="s">
        <v>232</v>
      </c>
      <c r="R3368" t="s">
        <v>232</v>
      </c>
      <c r="S3368" t="s">
        <v>232</v>
      </c>
      <c r="T3368" t="s">
        <v>232</v>
      </c>
      <c r="U3368" t="s">
        <v>232</v>
      </c>
      <c r="V3368" t="s">
        <v>232</v>
      </c>
      <c r="W3368" t="s">
        <v>232</v>
      </c>
      <c r="X3368" t="s">
        <v>232</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52">
        <v>-1377.08</v>
      </c>
      <c r="AK3368">
        <v>-332.37099999999998</v>
      </c>
      <c r="AL3368">
        <v>0.69</v>
      </c>
      <c r="AM3368">
        <v>-156.08099999999999</v>
      </c>
      <c r="AN3368">
        <v>-191.31800000000001</v>
      </c>
      <c r="AO3368">
        <v>-482.55700000000002</v>
      </c>
      <c r="AP3368">
        <v>519.26099999999997</v>
      </c>
      <c r="AQ3368">
        <v>495.959</v>
      </c>
      <c r="AR3368">
        <v>391.017</v>
      </c>
      <c r="AS3368">
        <v>520.25900000000001</v>
      </c>
      <c r="AT3368">
        <v>527.61099999999999</v>
      </c>
      <c r="AU3368">
        <v>192.779</v>
      </c>
      <c r="AV3368">
        <v>28.254000000000001</v>
      </c>
      <c r="AW3368">
        <v>42.887999999999998</v>
      </c>
      <c r="AX3368">
        <v>62.698</v>
      </c>
      <c r="AY3368">
        <v>39.351999999999997</v>
      </c>
      <c r="AZ3368">
        <v>21.417000000000002</v>
      </c>
      <c r="BA3368">
        <v>36.372</v>
      </c>
      <c r="BB3368">
        <v>32.476999999999997</v>
      </c>
      <c r="BC3368">
        <v>2017</v>
      </c>
    </row>
    <row r="3369" spans="1:55" x14ac:dyDescent="0.25">
      <c r="A3369">
        <v>944</v>
      </c>
      <c r="B3369" t="s">
        <v>989</v>
      </c>
      <c r="C3369" t="s">
        <v>350</v>
      </c>
      <c r="D3369" t="s">
        <v>990</v>
      </c>
      <c r="E3369" t="s">
        <v>348</v>
      </c>
      <c r="F3369" t="s">
        <v>349</v>
      </c>
      <c r="G3369" t="s">
        <v>282</v>
      </c>
      <c r="I3369" t="s">
        <v>351</v>
      </c>
      <c r="J3369" t="s">
        <v>232</v>
      </c>
      <c r="K3369" t="s">
        <v>232</v>
      </c>
      <c r="L3369" t="s">
        <v>232</v>
      </c>
      <c r="M3369" t="s">
        <v>232</v>
      </c>
      <c r="N3369" t="s">
        <v>232</v>
      </c>
      <c r="O3369" t="s">
        <v>232</v>
      </c>
      <c r="P3369" t="s">
        <v>232</v>
      </c>
      <c r="Q3369" t="s">
        <v>232</v>
      </c>
      <c r="R3369" t="s">
        <v>232</v>
      </c>
      <c r="S3369" t="s">
        <v>232</v>
      </c>
      <c r="T3369" t="s">
        <v>232</v>
      </c>
      <c r="U3369" t="s">
        <v>232</v>
      </c>
      <c r="V3369" t="s">
        <v>232</v>
      </c>
      <c r="W3369" t="s">
        <v>232</v>
      </c>
      <c r="X3369" t="s">
        <v>232</v>
      </c>
      <c r="Y3369">
        <v>-0.52800000000000002</v>
      </c>
      <c r="Z3369">
        <v>3.0950000000000002</v>
      </c>
      <c r="AA3369">
        <v>1.65</v>
      </c>
      <c r="AB3369">
        <v>-1.3220000000000001</v>
      </c>
      <c r="AC3369">
        <v>0.95799999999999996</v>
      </c>
      <c r="AD3369">
        <v>1.7190000000000001</v>
      </c>
      <c r="AE3369">
        <v>-8.7999999999999995E-2</v>
      </c>
      <c r="AF3369">
        <v>-5.2569999999999997</v>
      </c>
      <c r="AG3369">
        <v>-3.4529999999999998</v>
      </c>
      <c r="AH3369">
        <v>-2.3959999999999999</v>
      </c>
      <c r="AI3369">
        <v>-4.0250000000000004</v>
      </c>
      <c r="AJ3369">
        <v>-5.6769999999999996</v>
      </c>
      <c r="AK3369">
        <v>-1.294</v>
      </c>
      <c r="AL3369">
        <v>3.0000000000000001E-3</v>
      </c>
      <c r="AM3369">
        <v>-0.59099999999999997</v>
      </c>
      <c r="AN3369">
        <v>-0.70299999999999996</v>
      </c>
      <c r="AO3369">
        <v>-1.7050000000000001</v>
      </c>
      <c r="AP3369">
        <v>1.804</v>
      </c>
      <c r="AQ3369">
        <v>1.64</v>
      </c>
      <c r="AR3369">
        <v>1.2</v>
      </c>
      <c r="AS3369">
        <v>1.5129999999999999</v>
      </c>
      <c r="AT3369">
        <v>1.4870000000000001</v>
      </c>
      <c r="AU3369">
        <v>0.503</v>
      </c>
      <c r="AV3369">
        <v>6.7000000000000004E-2</v>
      </c>
      <c r="AW3369">
        <v>9.6000000000000002E-2</v>
      </c>
      <c r="AX3369">
        <v>0.13200000000000001</v>
      </c>
      <c r="AY3369">
        <v>7.9000000000000001E-2</v>
      </c>
      <c r="AZ3369">
        <v>4.1000000000000002E-2</v>
      </c>
      <c r="BA3369">
        <v>6.6000000000000003E-2</v>
      </c>
      <c r="BB3369">
        <v>5.6000000000000001E-2</v>
      </c>
      <c r="BC3369">
        <v>2017</v>
      </c>
    </row>
    <row r="3370" spans="1:55" x14ac:dyDescent="0.25">
      <c r="A3370">
        <v>944</v>
      </c>
      <c r="B3370" t="s">
        <v>989</v>
      </c>
      <c r="C3370" t="s">
        <v>352</v>
      </c>
      <c r="D3370" t="s">
        <v>990</v>
      </c>
      <c r="E3370" t="s">
        <v>353</v>
      </c>
      <c r="F3370" t="s">
        <v>354</v>
      </c>
      <c r="G3370" t="s">
        <v>229</v>
      </c>
      <c r="H3370" t="s">
        <v>230</v>
      </c>
      <c r="I3370" t="s">
        <v>996</v>
      </c>
      <c r="J3370" t="s">
        <v>232</v>
      </c>
      <c r="K3370" t="s">
        <v>232</v>
      </c>
      <c r="L3370" t="s">
        <v>232</v>
      </c>
      <c r="M3370" t="s">
        <v>232</v>
      </c>
      <c r="N3370" t="s">
        <v>232</v>
      </c>
      <c r="O3370" t="s">
        <v>232</v>
      </c>
      <c r="P3370" t="s">
        <v>232</v>
      </c>
      <c r="Q3370" t="s">
        <v>232</v>
      </c>
      <c r="R3370" t="s">
        <v>232</v>
      </c>
      <c r="S3370" t="s">
        <v>232</v>
      </c>
      <c r="T3370" t="s">
        <v>232</v>
      </c>
      <c r="U3370" t="s">
        <v>232</v>
      </c>
      <c r="V3370" t="s">
        <v>232</v>
      </c>
      <c r="W3370" t="s">
        <v>232</v>
      </c>
      <c r="X3370" t="s">
        <v>232</v>
      </c>
      <c r="Y3370" t="s">
        <v>232</v>
      </c>
      <c r="Z3370" t="s">
        <v>232</v>
      </c>
      <c r="AA3370" t="s">
        <v>232</v>
      </c>
      <c r="AB3370" t="s">
        <v>232</v>
      </c>
      <c r="AC3370" t="s">
        <v>232</v>
      </c>
      <c r="AD3370" t="s">
        <v>232</v>
      </c>
      <c r="AE3370" t="s">
        <v>232</v>
      </c>
      <c r="AF3370" t="s">
        <v>232</v>
      </c>
      <c r="AG3370" t="s">
        <v>232</v>
      </c>
      <c r="AH3370" t="s">
        <v>232</v>
      </c>
      <c r="AI3370" s="52">
        <v>13102.75</v>
      </c>
      <c r="AJ3370" s="52">
        <v>14995.75</v>
      </c>
      <c r="AK3370" s="52">
        <v>16122.61</v>
      </c>
      <c r="AL3370" s="52">
        <v>17208.8</v>
      </c>
      <c r="AM3370" s="52">
        <v>18962.96</v>
      </c>
      <c r="AN3370" s="52">
        <v>19746.25</v>
      </c>
      <c r="AO3370" s="52">
        <v>20498.5</v>
      </c>
      <c r="AP3370" s="52">
        <v>20343.84</v>
      </c>
      <c r="AQ3370" s="52">
        <v>21446.16</v>
      </c>
      <c r="AR3370" s="52">
        <v>22931.79</v>
      </c>
      <c r="AS3370" s="52">
        <v>24502.65</v>
      </c>
      <c r="AT3370" s="52">
        <v>24395.13</v>
      </c>
      <c r="AU3370" s="52">
        <v>25374.18</v>
      </c>
      <c r="AV3370" s="52">
        <v>26210.11</v>
      </c>
      <c r="AW3370" s="52">
        <v>26722.65</v>
      </c>
      <c r="AX3370" s="52">
        <v>27487.45</v>
      </c>
      <c r="AY3370" s="52">
        <v>28256.240000000002</v>
      </c>
      <c r="AZ3370" s="52">
        <v>29074.95</v>
      </c>
      <c r="BA3370" s="52">
        <v>29904.14</v>
      </c>
      <c r="BB3370" s="52">
        <v>30838.240000000002</v>
      </c>
      <c r="BC3370">
        <v>2017</v>
      </c>
    </row>
    <row r="3371" spans="1:55" x14ac:dyDescent="0.25">
      <c r="A3371">
        <v>944</v>
      </c>
      <c r="B3371" t="s">
        <v>989</v>
      </c>
      <c r="C3371" t="s">
        <v>355</v>
      </c>
      <c r="D3371" t="s">
        <v>990</v>
      </c>
      <c r="E3371" t="s">
        <v>353</v>
      </c>
      <c r="F3371" t="s">
        <v>354</v>
      </c>
      <c r="G3371" t="s">
        <v>282</v>
      </c>
      <c r="I3371" t="s">
        <v>379</v>
      </c>
      <c r="J3371" t="s">
        <v>232</v>
      </c>
      <c r="K3371" t="s">
        <v>232</v>
      </c>
      <c r="L3371" t="s">
        <v>232</v>
      </c>
      <c r="M3371" t="s">
        <v>232</v>
      </c>
      <c r="N3371" t="s">
        <v>232</v>
      </c>
      <c r="O3371" t="s">
        <v>232</v>
      </c>
      <c r="P3371" t="s">
        <v>232</v>
      </c>
      <c r="Q3371" t="s">
        <v>232</v>
      </c>
      <c r="R3371" t="s">
        <v>232</v>
      </c>
      <c r="S3371" t="s">
        <v>232</v>
      </c>
      <c r="T3371" t="s">
        <v>232</v>
      </c>
      <c r="U3371" t="s">
        <v>232</v>
      </c>
      <c r="V3371" t="s">
        <v>232</v>
      </c>
      <c r="W3371" t="s">
        <v>232</v>
      </c>
      <c r="X3371" t="s">
        <v>232</v>
      </c>
      <c r="Y3371" t="s">
        <v>232</v>
      </c>
      <c r="Z3371" t="s">
        <v>232</v>
      </c>
      <c r="AA3371" t="s">
        <v>232</v>
      </c>
      <c r="AB3371" t="s">
        <v>232</v>
      </c>
      <c r="AC3371" t="s">
        <v>232</v>
      </c>
      <c r="AD3371" t="s">
        <v>232</v>
      </c>
      <c r="AE3371" t="s">
        <v>232</v>
      </c>
      <c r="AF3371" t="s">
        <v>232</v>
      </c>
      <c r="AG3371" t="s">
        <v>232</v>
      </c>
      <c r="AH3371" t="s">
        <v>232</v>
      </c>
      <c r="AI3371">
        <v>58.08</v>
      </c>
      <c r="AJ3371">
        <v>61.82</v>
      </c>
      <c r="AK3371">
        <v>62.781999999999996</v>
      </c>
      <c r="AL3371">
        <v>63.281999999999996</v>
      </c>
      <c r="AM3371">
        <v>71.763000000000005</v>
      </c>
      <c r="AN3371">
        <v>72.531000000000006</v>
      </c>
      <c r="AO3371">
        <v>72.42</v>
      </c>
      <c r="AP3371">
        <v>70.685000000000002</v>
      </c>
      <c r="AQ3371">
        <v>70.900999999999996</v>
      </c>
      <c r="AR3371">
        <v>70.379000000000005</v>
      </c>
      <c r="AS3371">
        <v>71.272999999999996</v>
      </c>
      <c r="AT3371">
        <v>68.769000000000005</v>
      </c>
      <c r="AU3371">
        <v>66.156000000000006</v>
      </c>
      <c r="AV3371">
        <v>62.296999999999997</v>
      </c>
      <c r="AW3371">
        <v>59.523000000000003</v>
      </c>
      <c r="AX3371">
        <v>57.88</v>
      </c>
      <c r="AY3371">
        <v>56.411999999999999</v>
      </c>
      <c r="AZ3371">
        <v>55.143000000000001</v>
      </c>
      <c r="BA3371">
        <v>53.878</v>
      </c>
      <c r="BB3371">
        <v>52.781999999999996</v>
      </c>
      <c r="BC3371">
        <v>2017</v>
      </c>
    </row>
    <row r="3372" spans="1:55" x14ac:dyDescent="0.25">
      <c r="A3372">
        <v>944</v>
      </c>
      <c r="B3372" t="s">
        <v>989</v>
      </c>
      <c r="C3372" t="s">
        <v>356</v>
      </c>
      <c r="D3372" t="s">
        <v>990</v>
      </c>
      <c r="E3372" t="s">
        <v>357</v>
      </c>
      <c r="F3372" t="s">
        <v>358</v>
      </c>
      <c r="G3372" t="s">
        <v>229</v>
      </c>
      <c r="H3372" t="s">
        <v>230</v>
      </c>
      <c r="I3372" t="s">
        <v>996</v>
      </c>
      <c r="J3372" t="s">
        <v>232</v>
      </c>
      <c r="K3372" t="s">
        <v>232</v>
      </c>
      <c r="L3372" t="s">
        <v>232</v>
      </c>
      <c r="M3372" t="s">
        <v>232</v>
      </c>
      <c r="N3372" t="s">
        <v>232</v>
      </c>
      <c r="O3372" t="s">
        <v>232</v>
      </c>
      <c r="P3372" t="s">
        <v>232</v>
      </c>
      <c r="Q3372" t="s">
        <v>232</v>
      </c>
      <c r="R3372" t="s">
        <v>232</v>
      </c>
      <c r="S3372" t="s">
        <v>232</v>
      </c>
      <c r="T3372" t="s">
        <v>232</v>
      </c>
      <c r="U3372" t="s">
        <v>232</v>
      </c>
      <c r="V3372" t="s">
        <v>232</v>
      </c>
      <c r="W3372" t="s">
        <v>232</v>
      </c>
      <c r="X3372" t="s">
        <v>232</v>
      </c>
      <c r="Y3372" s="52">
        <v>4905.21</v>
      </c>
      <c r="Z3372" s="52">
        <v>5077.8500000000004</v>
      </c>
      <c r="AA3372" s="52">
        <v>5468.39</v>
      </c>
      <c r="AB3372" s="52">
        <v>6257.78</v>
      </c>
      <c r="AC3372" s="52">
        <v>6962.75</v>
      </c>
      <c r="AD3372" s="52">
        <v>7339.55</v>
      </c>
      <c r="AE3372" s="52">
        <v>7953.81</v>
      </c>
      <c r="AF3372" s="52">
        <v>9574.5</v>
      </c>
      <c r="AG3372" s="52">
        <v>10982.26</v>
      </c>
      <c r="AH3372" s="52">
        <v>12296.42</v>
      </c>
      <c r="AI3372" s="52">
        <v>13584.74</v>
      </c>
      <c r="AJ3372" s="52">
        <v>15611.53</v>
      </c>
      <c r="AK3372" s="52">
        <v>16757.36</v>
      </c>
      <c r="AL3372" s="52">
        <v>19372.11</v>
      </c>
      <c r="AM3372" s="52">
        <v>20470.89</v>
      </c>
      <c r="AN3372" s="52">
        <v>21847.4</v>
      </c>
      <c r="AO3372" s="52">
        <v>22780.46</v>
      </c>
      <c r="AP3372" s="52">
        <v>22556.63</v>
      </c>
      <c r="AQ3372" s="52">
        <v>23334.880000000001</v>
      </c>
      <c r="AR3372" s="52">
        <v>24975.01</v>
      </c>
      <c r="AS3372" s="52">
        <v>26336.53</v>
      </c>
      <c r="AT3372" s="52">
        <v>26912.2</v>
      </c>
      <c r="AU3372" s="52">
        <v>28095.67</v>
      </c>
      <c r="AV3372" s="52">
        <v>29195.38</v>
      </c>
      <c r="AW3372" s="52">
        <v>29908.17</v>
      </c>
      <c r="AX3372" s="52">
        <v>30857.13</v>
      </c>
      <c r="AY3372" s="52">
        <v>31810.31</v>
      </c>
      <c r="AZ3372" s="52">
        <v>32816.17</v>
      </c>
      <c r="BA3372" s="52">
        <v>33842.379999999997</v>
      </c>
      <c r="BB3372" s="52">
        <v>34983.870000000003</v>
      </c>
      <c r="BC3372">
        <v>2017</v>
      </c>
    </row>
    <row r="3373" spans="1:55" x14ac:dyDescent="0.25">
      <c r="A3373">
        <v>944</v>
      </c>
      <c r="B3373" t="s">
        <v>989</v>
      </c>
      <c r="C3373" t="s">
        <v>359</v>
      </c>
      <c r="D3373" t="s">
        <v>990</v>
      </c>
      <c r="E3373" t="s">
        <v>357</v>
      </c>
      <c r="F3373" t="s">
        <v>358</v>
      </c>
      <c r="G3373" t="s">
        <v>282</v>
      </c>
      <c r="I3373" t="s">
        <v>360</v>
      </c>
      <c r="J3373" t="s">
        <v>232</v>
      </c>
      <c r="K3373" t="s">
        <v>232</v>
      </c>
      <c r="L3373" t="s">
        <v>232</v>
      </c>
      <c r="M3373" t="s">
        <v>232</v>
      </c>
      <c r="N3373" t="s">
        <v>232</v>
      </c>
      <c r="O3373" t="s">
        <v>232</v>
      </c>
      <c r="P3373" t="s">
        <v>232</v>
      </c>
      <c r="Q3373" t="s">
        <v>232</v>
      </c>
      <c r="R3373" t="s">
        <v>232</v>
      </c>
      <c r="S3373" t="s">
        <v>232</v>
      </c>
      <c r="T3373" t="s">
        <v>232</v>
      </c>
      <c r="U3373" t="s">
        <v>232</v>
      </c>
      <c r="V3373" t="s">
        <v>232</v>
      </c>
      <c r="W3373" t="s">
        <v>232</v>
      </c>
      <c r="X3373" t="s">
        <v>232</v>
      </c>
      <c r="Y3373">
        <v>84.055999999999997</v>
      </c>
      <c r="Z3373">
        <v>71.293000000000006</v>
      </c>
      <c r="AA3373">
        <v>61.906999999999996</v>
      </c>
      <c r="AB3373">
        <v>59.845999999999997</v>
      </c>
      <c r="AC3373">
        <v>59.712000000000003</v>
      </c>
      <c r="AD3373">
        <v>54.978000000000002</v>
      </c>
      <c r="AE3373">
        <v>51.584000000000003</v>
      </c>
      <c r="AF3373">
        <v>54.831000000000003</v>
      </c>
      <c r="AG3373">
        <v>57.381999999999998</v>
      </c>
      <c r="AH3373">
        <v>58.279000000000003</v>
      </c>
      <c r="AI3373">
        <v>60.216000000000001</v>
      </c>
      <c r="AJ3373">
        <v>64.358999999999995</v>
      </c>
      <c r="AK3373">
        <v>65.254000000000005</v>
      </c>
      <c r="AL3373">
        <v>71.238</v>
      </c>
      <c r="AM3373">
        <v>77.468999999999994</v>
      </c>
      <c r="AN3373">
        <v>80.248999999999995</v>
      </c>
      <c r="AO3373">
        <v>80.481999999999999</v>
      </c>
      <c r="AP3373">
        <v>78.373000000000005</v>
      </c>
      <c r="AQ3373">
        <v>77.144999999999996</v>
      </c>
      <c r="AR3373">
        <v>76.649000000000001</v>
      </c>
      <c r="AS3373">
        <v>76.606999999999999</v>
      </c>
      <c r="AT3373">
        <v>75.864000000000004</v>
      </c>
      <c r="AU3373">
        <v>73.251000000000005</v>
      </c>
      <c r="AV3373">
        <v>69.393000000000001</v>
      </c>
      <c r="AW3373">
        <v>66.617999999999995</v>
      </c>
      <c r="AX3373">
        <v>64.974999999999994</v>
      </c>
      <c r="AY3373">
        <v>63.506999999999998</v>
      </c>
      <c r="AZ3373">
        <v>62.238</v>
      </c>
      <c r="BA3373">
        <v>60.973999999999997</v>
      </c>
      <c r="BB3373">
        <v>59.877000000000002</v>
      </c>
      <c r="BC3373">
        <v>2017</v>
      </c>
    </row>
    <row r="3374" spans="1:55" x14ac:dyDescent="0.25">
      <c r="A3374">
        <v>944</v>
      </c>
      <c r="B3374" t="s">
        <v>989</v>
      </c>
      <c r="C3374" t="s">
        <v>361</v>
      </c>
      <c r="D3374" t="s">
        <v>990</v>
      </c>
      <c r="E3374" t="s">
        <v>362</v>
      </c>
      <c r="F3374" t="s">
        <v>363</v>
      </c>
      <c r="G3374" t="s">
        <v>229</v>
      </c>
      <c r="H3374" t="s">
        <v>230</v>
      </c>
      <c r="I3374" t="s">
        <v>996</v>
      </c>
      <c r="J3374">
        <v>749.49099999999999</v>
      </c>
      <c r="K3374">
        <v>810.69600000000003</v>
      </c>
      <c r="L3374">
        <v>881.33799999999997</v>
      </c>
      <c r="M3374">
        <v>931.74800000000005</v>
      </c>
      <c r="N3374" s="52">
        <v>1017.08</v>
      </c>
      <c r="O3374" s="52">
        <v>1074.46</v>
      </c>
      <c r="P3374" s="52">
        <v>1131.78</v>
      </c>
      <c r="Q3374" s="52">
        <v>1274.78</v>
      </c>
      <c r="R3374" s="52">
        <v>1497.22</v>
      </c>
      <c r="S3374" s="52">
        <v>1790.84</v>
      </c>
      <c r="T3374" s="52">
        <v>2171.7800000000002</v>
      </c>
      <c r="U3374" s="52">
        <v>2596.9299999999998</v>
      </c>
      <c r="V3374" s="52">
        <v>3058.82</v>
      </c>
      <c r="W3374" s="52">
        <v>3688.32</v>
      </c>
      <c r="X3374" s="52">
        <v>4537.1000000000004</v>
      </c>
      <c r="Y3374" s="52">
        <v>5835.63</v>
      </c>
      <c r="Z3374" s="52">
        <v>7122.46</v>
      </c>
      <c r="AA3374" s="52">
        <v>8833.2999999999993</v>
      </c>
      <c r="AB3374" s="52">
        <v>10456.469999999999</v>
      </c>
      <c r="AC3374" s="52">
        <v>11660.56</v>
      </c>
      <c r="AD3374" s="52">
        <v>13350.07</v>
      </c>
      <c r="AE3374" s="52">
        <v>15419.13</v>
      </c>
      <c r="AF3374" s="52">
        <v>17461.7</v>
      </c>
      <c r="AG3374" s="52">
        <v>19138.919999999998</v>
      </c>
      <c r="AH3374" s="52">
        <v>21099.07</v>
      </c>
      <c r="AI3374" s="52">
        <v>22559.88</v>
      </c>
      <c r="AJ3374" s="52">
        <v>24256.959999999999</v>
      </c>
      <c r="AK3374" s="52">
        <v>25680.21</v>
      </c>
      <c r="AL3374" s="52">
        <v>27193.63</v>
      </c>
      <c r="AM3374" s="52">
        <v>26424.6</v>
      </c>
      <c r="AN3374" s="52">
        <v>27224.6</v>
      </c>
      <c r="AO3374" s="52">
        <v>28304.94</v>
      </c>
      <c r="AP3374" s="52">
        <v>28781.06</v>
      </c>
      <c r="AQ3374" s="52">
        <v>30248.240000000002</v>
      </c>
      <c r="AR3374" s="52">
        <v>32583.42</v>
      </c>
      <c r="AS3374" s="52">
        <v>34378.589999999997</v>
      </c>
      <c r="AT3374" s="52">
        <v>35474.19</v>
      </c>
      <c r="AU3374" s="52">
        <v>38355.120000000003</v>
      </c>
      <c r="AV3374" s="52">
        <v>42072.79</v>
      </c>
      <c r="AW3374" s="52">
        <v>44895.03</v>
      </c>
      <c r="AX3374" s="52">
        <v>47490.41</v>
      </c>
      <c r="AY3374" s="52">
        <v>50089.09</v>
      </c>
      <c r="AZ3374" s="52">
        <v>52726.78</v>
      </c>
      <c r="BA3374" s="52">
        <v>55503.37</v>
      </c>
      <c r="BB3374" s="52">
        <v>58426.18</v>
      </c>
      <c r="BC3374">
        <v>2017</v>
      </c>
    </row>
    <row r="3375" spans="1:55" x14ac:dyDescent="0.25">
      <c r="A3375">
        <v>944</v>
      </c>
      <c r="B3375" t="s">
        <v>989</v>
      </c>
      <c r="C3375" t="s">
        <v>364</v>
      </c>
      <c r="D3375" t="s">
        <v>990</v>
      </c>
      <c r="E3375" t="s">
        <v>365</v>
      </c>
      <c r="F3375" t="s">
        <v>366</v>
      </c>
      <c r="G3375" t="s">
        <v>242</v>
      </c>
      <c r="H3375" t="s">
        <v>230</v>
      </c>
      <c r="I3375" t="s">
        <v>997</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0.23799999999999999</v>
      </c>
      <c r="U3375">
        <v>-1.2869999999999999</v>
      </c>
      <c r="V3375">
        <v>-0.83199999999999996</v>
      </c>
      <c r="W3375">
        <v>-4.9210000000000003</v>
      </c>
      <c r="X3375">
        <v>-5.1349999999999998</v>
      </c>
      <c r="Y3375">
        <v>-1.6220000000000001</v>
      </c>
      <c r="Z3375">
        <v>-1.7869999999999999</v>
      </c>
      <c r="AA3375">
        <v>-1.92</v>
      </c>
      <c r="AB3375">
        <v>-3.4420000000000002</v>
      </c>
      <c r="AC3375">
        <v>-3.8719999999999999</v>
      </c>
      <c r="AD3375">
        <v>-4.0140000000000002</v>
      </c>
      <c r="AE3375">
        <v>-3.13</v>
      </c>
      <c r="AF3375">
        <v>-4.2850000000000001</v>
      </c>
      <c r="AG3375">
        <v>-6.81</v>
      </c>
      <c r="AH3375">
        <v>-8.8770000000000007</v>
      </c>
      <c r="AI3375">
        <v>-7.8940000000000001</v>
      </c>
      <c r="AJ3375">
        <v>-8.0719999999999992</v>
      </c>
      <c r="AK3375">
        <v>-9.8949999999999996</v>
      </c>
      <c r="AL3375">
        <v>-11.215</v>
      </c>
      <c r="AM3375">
        <v>-1.0509999999999999</v>
      </c>
      <c r="AN3375">
        <v>0.36299999999999999</v>
      </c>
      <c r="AO3375">
        <v>1.0489999999999999</v>
      </c>
      <c r="AP3375">
        <v>2.2519999999999998</v>
      </c>
      <c r="AQ3375">
        <v>5.17</v>
      </c>
      <c r="AR3375">
        <v>2.11</v>
      </c>
      <c r="AS3375">
        <v>3.47</v>
      </c>
      <c r="AT3375">
        <v>7.7850000000000001</v>
      </c>
      <c r="AU3375">
        <v>3.8959999999999999</v>
      </c>
      <c r="AV3375">
        <v>0.75600000000000001</v>
      </c>
      <c r="AW3375">
        <v>0.80300000000000005</v>
      </c>
      <c r="AX3375">
        <v>1.079</v>
      </c>
      <c r="AY3375">
        <v>1.7470000000000001</v>
      </c>
      <c r="AZ3375">
        <v>2.3490000000000002</v>
      </c>
      <c r="BA3375">
        <v>2.1890000000000001</v>
      </c>
      <c r="BB3375">
        <v>1.5069999999999999</v>
      </c>
      <c r="BC3375">
        <v>2018</v>
      </c>
    </row>
    <row r="3376" spans="1:55" x14ac:dyDescent="0.25">
      <c r="A3376">
        <v>944</v>
      </c>
      <c r="B3376" t="s">
        <v>989</v>
      </c>
      <c r="C3376" t="s">
        <v>368</v>
      </c>
      <c r="D3376" t="s">
        <v>990</v>
      </c>
      <c r="E3376" t="s">
        <v>365</v>
      </c>
      <c r="F3376" t="s">
        <v>366</v>
      </c>
      <c r="G3376" t="s">
        <v>282</v>
      </c>
      <c r="I3376" t="s">
        <v>369</v>
      </c>
      <c r="J3376">
        <v>-4.7830000000000004</v>
      </c>
      <c r="K3376">
        <v>-5.7949999999999999</v>
      </c>
      <c r="L3376">
        <v>-2.2069999999999999</v>
      </c>
      <c r="M3376">
        <v>-0.82899999999999996</v>
      </c>
      <c r="N3376">
        <v>0.184</v>
      </c>
      <c r="O3376">
        <v>-2.1219999999999999</v>
      </c>
      <c r="P3376">
        <v>-5.5279999999999996</v>
      </c>
      <c r="Q3376">
        <v>-2.4910000000000001</v>
      </c>
      <c r="R3376">
        <v>-1.9259999999999999</v>
      </c>
      <c r="S3376">
        <v>-1.94</v>
      </c>
      <c r="T3376">
        <v>0.69299999999999995</v>
      </c>
      <c r="U3376">
        <v>-3.7029999999999998</v>
      </c>
      <c r="V3376">
        <v>-2.1480000000000001</v>
      </c>
      <c r="W3376">
        <v>-12.266</v>
      </c>
      <c r="X3376">
        <v>-11.897</v>
      </c>
      <c r="Y3376">
        <v>-3.4940000000000002</v>
      </c>
      <c r="Z3376">
        <v>-3.83</v>
      </c>
      <c r="AA3376">
        <v>-4.0609999999999999</v>
      </c>
      <c r="AB3376">
        <v>-7.0570000000000004</v>
      </c>
      <c r="AC3376">
        <v>-7.8739999999999997</v>
      </c>
      <c r="AD3376">
        <v>-8.4849999999999994</v>
      </c>
      <c r="AE3376">
        <v>-5.8159999999999998</v>
      </c>
      <c r="AF3376">
        <v>-6.327</v>
      </c>
      <c r="AG3376">
        <v>-7.9809999999999999</v>
      </c>
      <c r="AH3376">
        <v>-8.5299999999999994</v>
      </c>
      <c r="AI3376">
        <v>-6.984</v>
      </c>
      <c r="AJ3376">
        <v>-7.0010000000000003</v>
      </c>
      <c r="AK3376">
        <v>-7.0750000000000002</v>
      </c>
      <c r="AL3376">
        <v>-7.0979999999999999</v>
      </c>
      <c r="AM3376">
        <v>-0.80500000000000005</v>
      </c>
      <c r="AN3376">
        <v>0.27800000000000002</v>
      </c>
      <c r="AO3376">
        <v>0.745</v>
      </c>
      <c r="AP3376">
        <v>1.7609999999999999</v>
      </c>
      <c r="AQ3376">
        <v>3.823</v>
      </c>
      <c r="AR3376">
        <v>1.506</v>
      </c>
      <c r="AS3376">
        <v>2.819</v>
      </c>
      <c r="AT3376">
        <v>6.1779999999999999</v>
      </c>
      <c r="AU3376">
        <v>2.7879999999999998</v>
      </c>
      <c r="AV3376">
        <v>0.48599999999999999</v>
      </c>
      <c r="AW3376">
        <v>0.47599999999999998</v>
      </c>
      <c r="AX3376">
        <v>0.60699999999999998</v>
      </c>
      <c r="AY3376">
        <v>0.92700000000000005</v>
      </c>
      <c r="AZ3376">
        <v>1.194</v>
      </c>
      <c r="BA3376">
        <v>1.0620000000000001</v>
      </c>
      <c r="BB3376">
        <v>0.69599999999999995</v>
      </c>
      <c r="BC3376">
        <v>2018</v>
      </c>
    </row>
    <row r="3377" spans="1:55" x14ac:dyDescent="0.25">
      <c r="A3377">
        <v>176</v>
      </c>
      <c r="B3377" t="s">
        <v>998</v>
      </c>
      <c r="C3377" t="s">
        <v>225</v>
      </c>
      <c r="D3377" t="s">
        <v>999</v>
      </c>
      <c r="E3377" t="s">
        <v>227</v>
      </c>
      <c r="F3377" t="s">
        <v>228</v>
      </c>
      <c r="G3377" t="s">
        <v>229</v>
      </c>
      <c r="H3377" t="s">
        <v>230</v>
      </c>
      <c r="I3377" t="s">
        <v>1000</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736.94899999999996</v>
      </c>
      <c r="AB3377">
        <v>789.48699999999997</v>
      </c>
      <c r="AC3377">
        <v>821.40700000000004</v>
      </c>
      <c r="AD3377">
        <v>861.58699999999999</v>
      </c>
      <c r="AE3377">
        <v>895.178</v>
      </c>
      <c r="AF3377">
        <v>901.27599999999995</v>
      </c>
      <c r="AG3377">
        <v>921.71799999999996</v>
      </c>
      <c r="AH3377">
        <v>995.84400000000005</v>
      </c>
      <c r="AI3377" s="52">
        <v>1058.8800000000001</v>
      </c>
      <c r="AJ3377" s="52">
        <v>1114.46</v>
      </c>
      <c r="AK3377" s="52">
        <v>1218.83</v>
      </c>
      <c r="AL3377" s="52">
        <v>1243.1099999999999</v>
      </c>
      <c r="AM3377" s="52">
        <v>1158.8599999999999</v>
      </c>
      <c r="AN3377" s="52">
        <v>1119.05</v>
      </c>
      <c r="AO3377" s="52">
        <v>1140.0999999999999</v>
      </c>
      <c r="AP3377" s="52">
        <v>1154.8800000000001</v>
      </c>
      <c r="AQ3377" s="52">
        <v>1202.6300000000001</v>
      </c>
      <c r="AR3377" s="52">
        <v>1227.67</v>
      </c>
      <c r="AS3377" s="52">
        <v>1285.97</v>
      </c>
      <c r="AT3377" s="52">
        <v>1371.2</v>
      </c>
      <c r="AU3377" s="52">
        <v>1434.32</v>
      </c>
      <c r="AV3377" s="52">
        <v>1500.47</v>
      </c>
      <c r="AW3377" s="52">
        <v>1526.04</v>
      </c>
      <c r="AX3377" s="52">
        <v>1570.33</v>
      </c>
      <c r="AY3377" s="52">
        <v>1612.37</v>
      </c>
      <c r="AZ3377" s="52">
        <v>1653.04</v>
      </c>
      <c r="BA3377" s="52">
        <v>1694.76</v>
      </c>
      <c r="BB3377" s="52">
        <v>1737.44</v>
      </c>
      <c r="BC3377">
        <v>2018</v>
      </c>
    </row>
    <row r="3378" spans="1:55" x14ac:dyDescent="0.25">
      <c r="A3378">
        <v>176</v>
      </c>
      <c r="B3378" t="s">
        <v>998</v>
      </c>
      <c r="C3378" t="s">
        <v>233</v>
      </c>
      <c r="D3378" t="s">
        <v>999</v>
      </c>
      <c r="E3378" t="s">
        <v>227</v>
      </c>
      <c r="F3378" t="s">
        <v>234</v>
      </c>
      <c r="G3378" t="s">
        <v>235</v>
      </c>
      <c r="I3378" t="s">
        <v>236</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4.9119999999999999</v>
      </c>
      <c r="AB3378">
        <v>7.1289999999999996</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4.6040000000000001</v>
      </c>
      <c r="AV3378">
        <v>4.6120000000000001</v>
      </c>
      <c r="AW3378">
        <v>1.704</v>
      </c>
      <c r="AX3378">
        <v>2.9020000000000001</v>
      </c>
      <c r="AY3378">
        <v>2.677</v>
      </c>
      <c r="AZ3378">
        <v>2.5219999999999998</v>
      </c>
      <c r="BA3378">
        <v>2.524</v>
      </c>
      <c r="BB3378">
        <v>2.5190000000000001</v>
      </c>
      <c r="BC3378">
        <v>2018</v>
      </c>
    </row>
    <row r="3379" spans="1:55" x14ac:dyDescent="0.25">
      <c r="A3379">
        <v>176</v>
      </c>
      <c r="B3379" t="s">
        <v>998</v>
      </c>
      <c r="C3379" t="s">
        <v>237</v>
      </c>
      <c r="D3379" t="s">
        <v>999</v>
      </c>
      <c r="E3379" t="s">
        <v>238</v>
      </c>
      <c r="F3379" t="s">
        <v>239</v>
      </c>
      <c r="G3379" t="s">
        <v>229</v>
      </c>
      <c r="H3379" t="s">
        <v>230</v>
      </c>
      <c r="I3379" t="s">
        <v>1000</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537.52499999999998</v>
      </c>
      <c r="AB3379">
        <v>602.726</v>
      </c>
      <c r="AC3379">
        <v>648.96400000000006</v>
      </c>
      <c r="AD3379">
        <v>707.83</v>
      </c>
      <c r="AE3379">
        <v>799.404</v>
      </c>
      <c r="AF3379">
        <v>851.96400000000006</v>
      </c>
      <c r="AG3379">
        <v>875.56100000000004</v>
      </c>
      <c r="AH3379">
        <v>971.08399999999995</v>
      </c>
      <c r="AI3379" s="52">
        <v>1058.8800000000001</v>
      </c>
      <c r="AJ3379" s="52">
        <v>1208.25</v>
      </c>
      <c r="AK3379" s="52">
        <v>1378.14</v>
      </c>
      <c r="AL3379" s="52">
        <v>1574.73</v>
      </c>
      <c r="AM3379" s="52">
        <v>1627.66</v>
      </c>
      <c r="AN3379" s="52">
        <v>1672.72</v>
      </c>
      <c r="AO3379" s="52">
        <v>1757.7</v>
      </c>
      <c r="AP3379" s="52">
        <v>1841.73</v>
      </c>
      <c r="AQ3379" s="52">
        <v>1958.96</v>
      </c>
      <c r="AR3379" s="52">
        <v>2073.56</v>
      </c>
      <c r="AS3379" s="52">
        <v>2293.9499999999998</v>
      </c>
      <c r="AT3379" s="52">
        <v>2490.94</v>
      </c>
      <c r="AU3379" s="52">
        <v>2616.83</v>
      </c>
      <c r="AV3379" s="52">
        <v>2803.05</v>
      </c>
      <c r="AW3379" s="52">
        <v>2924.83</v>
      </c>
      <c r="AX3379" s="52">
        <v>3109.84</v>
      </c>
      <c r="AY3379" s="52">
        <v>3284.33</v>
      </c>
      <c r="AZ3379" s="52">
        <v>3455.78</v>
      </c>
      <c r="BA3379" s="52">
        <v>3635.06</v>
      </c>
      <c r="BB3379" s="52">
        <v>3835.2</v>
      </c>
      <c r="BC3379">
        <v>2018</v>
      </c>
    </row>
    <row r="3380" spans="1:55" x14ac:dyDescent="0.25">
      <c r="A3380">
        <v>176</v>
      </c>
      <c r="B3380" t="s">
        <v>998</v>
      </c>
      <c r="C3380" t="s">
        <v>240</v>
      </c>
      <c r="D3380" t="s">
        <v>999</v>
      </c>
      <c r="E3380" t="s">
        <v>238</v>
      </c>
      <c r="F3380" t="s">
        <v>241</v>
      </c>
      <c r="G3380" t="s">
        <v>242</v>
      </c>
      <c r="H3380" t="s">
        <v>230</v>
      </c>
      <c r="I3380" t="s">
        <v>243</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24.492999999999999</v>
      </c>
      <c r="AV3380">
        <v>25.882000000000001</v>
      </c>
      <c r="AW3380">
        <v>24.544</v>
      </c>
      <c r="AX3380">
        <v>26.821000000000002</v>
      </c>
      <c r="AY3380">
        <v>28.387</v>
      </c>
      <c r="AZ3380">
        <v>29.861999999999998</v>
      </c>
      <c r="BA3380">
        <v>31.495000000000001</v>
      </c>
      <c r="BB3380">
        <v>33.164000000000001</v>
      </c>
      <c r="BC3380">
        <v>2018</v>
      </c>
    </row>
    <row r="3381" spans="1:55" x14ac:dyDescent="0.25">
      <c r="A3381">
        <v>176</v>
      </c>
      <c r="B3381" t="s">
        <v>998</v>
      </c>
      <c r="C3381" t="s">
        <v>244</v>
      </c>
      <c r="D3381" t="s">
        <v>999</v>
      </c>
      <c r="E3381" t="s">
        <v>238</v>
      </c>
      <c r="F3381" t="s">
        <v>245</v>
      </c>
      <c r="G3381" t="s">
        <v>246</v>
      </c>
      <c r="H3381" t="s">
        <v>230</v>
      </c>
      <c r="I3381" t="s">
        <v>243</v>
      </c>
      <c r="J3381">
        <v>2.5110000000000001</v>
      </c>
      <c r="K3381">
        <v>2.8660000000000001</v>
      </c>
      <c r="L3381">
        <v>3.1080000000000001</v>
      </c>
      <c r="M3381">
        <v>3.161</v>
      </c>
      <c r="N3381">
        <v>3.41</v>
      </c>
      <c r="O3381">
        <v>3.6339999999999999</v>
      </c>
      <c r="P3381">
        <v>3.9390000000000001</v>
      </c>
      <c r="Q3381">
        <v>4.3819999999999997</v>
      </c>
      <c r="R3381">
        <v>4.532</v>
      </c>
      <c r="S3381">
        <v>4.7220000000000004</v>
      </c>
      <c r="T3381">
        <v>4.9560000000000004</v>
      </c>
      <c r="U3381">
        <v>5.1120000000000001</v>
      </c>
      <c r="V3381">
        <v>5.0519999999999996</v>
      </c>
      <c r="W3381">
        <v>5.24</v>
      </c>
      <c r="X3381">
        <v>5.5449999999999999</v>
      </c>
      <c r="Y3381">
        <v>5.6680000000000001</v>
      </c>
      <c r="Z3381">
        <v>6.048</v>
      </c>
      <c r="AA3381">
        <v>6.4539999999999997</v>
      </c>
      <c r="AB3381">
        <v>6.992</v>
      </c>
      <c r="AC3381">
        <v>7.38</v>
      </c>
      <c r="AD3381">
        <v>7.9139999999999997</v>
      </c>
      <c r="AE3381">
        <v>8.4030000000000005</v>
      </c>
      <c r="AF3381">
        <v>8.5939999999999994</v>
      </c>
      <c r="AG3381">
        <v>8.952</v>
      </c>
      <c r="AH3381">
        <v>9.9320000000000004</v>
      </c>
      <c r="AI3381">
        <v>10.89</v>
      </c>
      <c r="AJ3381">
        <v>11.808</v>
      </c>
      <c r="AK3381">
        <v>13.260999999999999</v>
      </c>
      <c r="AL3381">
        <v>13.788</v>
      </c>
      <c r="AM3381">
        <v>12.952</v>
      </c>
      <c r="AN3381">
        <v>12.653</v>
      </c>
      <c r="AO3381">
        <v>13.16</v>
      </c>
      <c r="AP3381">
        <v>13.586</v>
      </c>
      <c r="AQ3381">
        <v>14.396000000000001</v>
      </c>
      <c r="AR3381">
        <v>14.974</v>
      </c>
      <c r="AS3381">
        <v>15.853</v>
      </c>
      <c r="AT3381">
        <v>17.088000000000001</v>
      </c>
      <c r="AU3381">
        <v>18.215</v>
      </c>
      <c r="AV3381">
        <v>19.484000000000002</v>
      </c>
      <c r="AW3381">
        <v>20.169</v>
      </c>
      <c r="AX3381">
        <v>21.187999999999999</v>
      </c>
      <c r="AY3381">
        <v>22.207000000000001</v>
      </c>
      <c r="AZ3381">
        <v>23.238</v>
      </c>
      <c r="BA3381">
        <v>24.318000000000001</v>
      </c>
      <c r="BB3381">
        <v>25.452999999999999</v>
      </c>
      <c r="BC3381">
        <v>2018</v>
      </c>
    </row>
    <row r="3382" spans="1:55" x14ac:dyDescent="0.25">
      <c r="A3382">
        <v>176</v>
      </c>
      <c r="B3382" t="s">
        <v>998</v>
      </c>
      <c r="C3382" t="s">
        <v>247</v>
      </c>
      <c r="D3382" t="s">
        <v>999</v>
      </c>
      <c r="E3382" t="s">
        <v>248</v>
      </c>
      <c r="F3382" t="s">
        <v>249</v>
      </c>
      <c r="G3382" t="s">
        <v>250</v>
      </c>
      <c r="I3382" t="s">
        <v>251</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72.938999999999993</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182.44300000000001</v>
      </c>
      <c r="AV3382">
        <v>186.81200000000001</v>
      </c>
      <c r="AW3382">
        <v>191.66200000000001</v>
      </c>
      <c r="AX3382">
        <v>198.03800000000001</v>
      </c>
      <c r="AY3382">
        <v>203.696</v>
      </c>
      <c r="AZ3382">
        <v>209.05600000000001</v>
      </c>
      <c r="BA3382">
        <v>214.489</v>
      </c>
      <c r="BB3382">
        <v>220.738</v>
      </c>
      <c r="BC3382">
        <v>2018</v>
      </c>
    </row>
    <row r="3383" spans="1:55" x14ac:dyDescent="0.25">
      <c r="A3383">
        <v>176</v>
      </c>
      <c r="B3383" t="s">
        <v>998</v>
      </c>
      <c r="C3383" t="s">
        <v>252</v>
      </c>
      <c r="D3383" t="s">
        <v>999</v>
      </c>
      <c r="E3383" t="s">
        <v>253</v>
      </c>
      <c r="F3383" t="s">
        <v>254</v>
      </c>
      <c r="G3383" t="s">
        <v>229</v>
      </c>
      <c r="H3383" t="s">
        <v>220</v>
      </c>
      <c r="I3383" t="s">
        <v>255</v>
      </c>
      <c r="J3383" s="52">
        <v>2224818.64</v>
      </c>
      <c r="K3383" s="52">
        <v>2295644.0299999998</v>
      </c>
      <c r="L3383" s="52">
        <v>2316267.2599999998</v>
      </c>
      <c r="M3383" s="52">
        <v>2234157.2000000002</v>
      </c>
      <c r="N3383" s="52">
        <v>2298318.16</v>
      </c>
      <c r="O3383" s="52">
        <v>2352389.9900000002</v>
      </c>
      <c r="P3383" s="52">
        <v>2483411.61</v>
      </c>
      <c r="Q3383" s="52">
        <v>2674071.62</v>
      </c>
      <c r="R3383" s="52">
        <v>2634935.2599999998</v>
      </c>
      <c r="S3383" s="52">
        <v>2596046.0499999998</v>
      </c>
      <c r="T3383" s="52">
        <v>2607093.42</v>
      </c>
      <c r="U3383" s="52">
        <v>2580102.11</v>
      </c>
      <c r="V3383" s="52">
        <v>2455992.1800000002</v>
      </c>
      <c r="W3383" s="52">
        <v>2463034.63</v>
      </c>
      <c r="X3383" s="52">
        <v>2526136.08</v>
      </c>
      <c r="Y3383" s="52">
        <v>2510952.9500000002</v>
      </c>
      <c r="Z3383" s="52">
        <v>2621479.83</v>
      </c>
      <c r="AA3383" s="52">
        <v>2730715.07</v>
      </c>
      <c r="AB3383" s="52">
        <v>2898465.75</v>
      </c>
      <c r="AC3383" s="52">
        <v>2979221.07</v>
      </c>
      <c r="AD3383" s="52">
        <v>3087583.18</v>
      </c>
      <c r="AE3383" s="52">
        <v>3159143.28</v>
      </c>
      <c r="AF3383" s="52">
        <v>3144991.71</v>
      </c>
      <c r="AG3383" s="52">
        <v>3195184.27</v>
      </c>
      <c r="AH3383" s="52">
        <v>3427208.59</v>
      </c>
      <c r="AI3383" s="52">
        <v>3606828.87</v>
      </c>
      <c r="AJ3383" s="52">
        <v>3716220.23</v>
      </c>
      <c r="AK3383" s="52">
        <v>3961468.71</v>
      </c>
      <c r="AL3383" s="52">
        <v>3940648.39</v>
      </c>
      <c r="AM3383" s="52">
        <v>3628616.52</v>
      </c>
      <c r="AN3383" s="52">
        <v>3523114.95</v>
      </c>
      <c r="AO3383" s="52">
        <v>3580140.81</v>
      </c>
      <c r="AP3383" s="52">
        <v>3613808.97</v>
      </c>
      <c r="AQ3383" s="52">
        <v>3736519.63</v>
      </c>
      <c r="AR3383" s="52">
        <v>3769666.32</v>
      </c>
      <c r="AS3383" s="52">
        <v>3907541.78</v>
      </c>
      <c r="AT3383" s="52">
        <v>4123535.09</v>
      </c>
      <c r="AU3383" s="52">
        <v>4239179.07</v>
      </c>
      <c r="AV3383" s="52">
        <v>4306115.66</v>
      </c>
      <c r="AW3383" s="52">
        <v>4277258.22</v>
      </c>
      <c r="AX3383" s="52">
        <v>4315195.76</v>
      </c>
      <c r="AY3383" s="52">
        <v>4352837.3099999996</v>
      </c>
      <c r="AZ3383" s="52">
        <v>4388911.0199999996</v>
      </c>
      <c r="BA3383" s="52">
        <v>4426784.49</v>
      </c>
      <c r="BB3383" s="52">
        <v>4464769.84</v>
      </c>
      <c r="BC3383">
        <v>2018</v>
      </c>
    </row>
    <row r="3384" spans="1:55" x14ac:dyDescent="0.25">
      <c r="A3384">
        <v>176</v>
      </c>
      <c r="B3384" t="s">
        <v>998</v>
      </c>
      <c r="C3384" t="s">
        <v>256</v>
      </c>
      <c r="D3384" t="s">
        <v>999</v>
      </c>
      <c r="E3384" t="s">
        <v>253</v>
      </c>
      <c r="F3384" t="s">
        <v>257</v>
      </c>
      <c r="G3384" t="s">
        <v>258</v>
      </c>
      <c r="H3384" t="s">
        <v>220</v>
      </c>
      <c r="I3384" t="s">
        <v>255</v>
      </c>
      <c r="J3384" s="52">
        <v>25680.7</v>
      </c>
      <c r="K3384" s="52">
        <v>26498.23</v>
      </c>
      <c r="L3384" s="52">
        <v>26736.28</v>
      </c>
      <c r="M3384" s="52">
        <v>25788.5</v>
      </c>
      <c r="N3384" s="52">
        <v>26529.1</v>
      </c>
      <c r="O3384" s="52">
        <v>27153.24</v>
      </c>
      <c r="P3384" s="52">
        <v>28665.599999999999</v>
      </c>
      <c r="Q3384" s="52">
        <v>30866.35</v>
      </c>
      <c r="R3384" s="52">
        <v>30414.61</v>
      </c>
      <c r="S3384" s="52">
        <v>29965.72</v>
      </c>
      <c r="T3384" s="52">
        <v>30093.24</v>
      </c>
      <c r="U3384" s="52">
        <v>29781.68</v>
      </c>
      <c r="V3384" s="52">
        <v>28349.1</v>
      </c>
      <c r="W3384" s="52">
        <v>28430.39</v>
      </c>
      <c r="X3384" s="52">
        <v>29158.76</v>
      </c>
      <c r="Y3384" s="52">
        <v>28983.5</v>
      </c>
      <c r="Z3384" s="52">
        <v>30259.3</v>
      </c>
      <c r="AA3384" s="52">
        <v>31520.18</v>
      </c>
      <c r="AB3384" s="52">
        <v>33456.5</v>
      </c>
      <c r="AC3384" s="52">
        <v>34388.639999999999</v>
      </c>
      <c r="AD3384" s="52">
        <v>35639.449999999997</v>
      </c>
      <c r="AE3384" s="52">
        <v>36465.449999999997</v>
      </c>
      <c r="AF3384" s="52">
        <v>36302.11</v>
      </c>
      <c r="AG3384" s="52">
        <v>36881.47</v>
      </c>
      <c r="AH3384" s="52">
        <v>39559.69</v>
      </c>
      <c r="AI3384" s="52">
        <v>41633.01</v>
      </c>
      <c r="AJ3384" s="52">
        <v>42895.7</v>
      </c>
      <c r="AK3384" s="52">
        <v>45726.559999999998</v>
      </c>
      <c r="AL3384" s="52">
        <v>45486.23</v>
      </c>
      <c r="AM3384" s="52">
        <v>41884.5</v>
      </c>
      <c r="AN3384" s="52">
        <v>40666.720000000001</v>
      </c>
      <c r="AO3384" s="52">
        <v>41324.959999999999</v>
      </c>
      <c r="AP3384" s="52">
        <v>41713.58</v>
      </c>
      <c r="AQ3384" s="52">
        <v>43130.01</v>
      </c>
      <c r="AR3384" s="52">
        <v>43512.62</v>
      </c>
      <c r="AS3384" s="52">
        <v>45104.09</v>
      </c>
      <c r="AT3384" s="52">
        <v>47597.27</v>
      </c>
      <c r="AU3384" s="52">
        <v>48932.12</v>
      </c>
      <c r="AV3384" s="52">
        <v>49704.76</v>
      </c>
      <c r="AW3384" s="52">
        <v>49371.66</v>
      </c>
      <c r="AX3384" s="52">
        <v>49809.57</v>
      </c>
      <c r="AY3384" s="52">
        <v>50244.06</v>
      </c>
      <c r="AZ3384" s="52">
        <v>50660.45</v>
      </c>
      <c r="BA3384" s="52">
        <v>51097.62</v>
      </c>
      <c r="BB3384" s="52">
        <v>51536.08</v>
      </c>
      <c r="BC3384">
        <v>2018</v>
      </c>
    </row>
    <row r="3385" spans="1:55" x14ac:dyDescent="0.25">
      <c r="A3385">
        <v>176</v>
      </c>
      <c r="B3385" t="s">
        <v>998</v>
      </c>
      <c r="C3385" t="s">
        <v>259</v>
      </c>
      <c r="D3385" t="s">
        <v>999</v>
      </c>
      <c r="E3385" t="s">
        <v>260</v>
      </c>
      <c r="F3385" t="s">
        <v>261</v>
      </c>
      <c r="G3385" t="s">
        <v>229</v>
      </c>
      <c r="H3385" t="s">
        <v>220</v>
      </c>
      <c r="I3385" t="s">
        <v>262</v>
      </c>
      <c r="J3385" s="52">
        <v>72603.210000000006</v>
      </c>
      <c r="K3385" s="52">
        <v>111647.65</v>
      </c>
      <c r="L3385" s="52">
        <v>173031.16</v>
      </c>
      <c r="M3385" s="52">
        <v>294766.14</v>
      </c>
      <c r="N3385" s="52">
        <v>384743.97</v>
      </c>
      <c r="O3385" s="52">
        <v>519557.75</v>
      </c>
      <c r="P3385" s="52">
        <v>681747.74</v>
      </c>
      <c r="Q3385" s="52">
        <v>881671.07</v>
      </c>
      <c r="R3385" s="52">
        <v>1068472.74</v>
      </c>
      <c r="S3385" s="52">
        <v>1291801.93</v>
      </c>
      <c r="T3385" s="52">
        <v>1495061.51</v>
      </c>
      <c r="U3385" s="52">
        <v>1603698.68</v>
      </c>
      <c r="V3385" s="52">
        <v>1575793.49</v>
      </c>
      <c r="W3385" s="52">
        <v>1605533.91</v>
      </c>
      <c r="X3385" s="52">
        <v>1688645.78</v>
      </c>
      <c r="Y3385" s="52">
        <v>1728014.71</v>
      </c>
      <c r="Z3385" s="52">
        <v>1856310.9</v>
      </c>
      <c r="AA3385" s="52">
        <v>1991762.82</v>
      </c>
      <c r="AB3385" s="52">
        <v>2212804.86</v>
      </c>
      <c r="AC3385" s="52">
        <v>2353774.9500000002</v>
      </c>
      <c r="AD3385" s="52">
        <v>2536579.6</v>
      </c>
      <c r="AE3385" s="52">
        <v>2821150.41</v>
      </c>
      <c r="AF3385" s="52">
        <v>2972918.08</v>
      </c>
      <c r="AG3385" s="52">
        <v>3035178.58</v>
      </c>
      <c r="AH3385" s="52">
        <v>3341996.77</v>
      </c>
      <c r="AI3385" s="52">
        <v>3606825.47</v>
      </c>
      <c r="AJ3385" s="52">
        <v>4028960.52</v>
      </c>
      <c r="AK3385" s="52">
        <v>4479250.63</v>
      </c>
      <c r="AL3385" s="52">
        <v>4991862.6500000004</v>
      </c>
      <c r="AM3385" s="52">
        <v>5096493.7</v>
      </c>
      <c r="AN3385" s="52">
        <v>5266250.04</v>
      </c>
      <c r="AO3385" s="52">
        <v>5519497.4400000004</v>
      </c>
      <c r="AP3385" s="52">
        <v>5763057.1900000004</v>
      </c>
      <c r="AQ3385" s="52">
        <v>6086435.9000000004</v>
      </c>
      <c r="AR3385" s="52">
        <v>6367039.1299999999</v>
      </c>
      <c r="AS3385" s="52">
        <v>6970367.6699999999</v>
      </c>
      <c r="AT3385" s="52">
        <v>7490883.5</v>
      </c>
      <c r="AU3385" s="52">
        <v>7734102.9500000002</v>
      </c>
      <c r="AV3385" s="52">
        <v>8044339.2199999997</v>
      </c>
      <c r="AW3385" s="52">
        <v>8197884.3099999996</v>
      </c>
      <c r="AX3385" s="52">
        <v>8545735.4600000009</v>
      </c>
      <c r="AY3385" s="52">
        <v>8866575.3399999999</v>
      </c>
      <c r="AZ3385" s="52">
        <v>9175297.1400000006</v>
      </c>
      <c r="BA3385" s="52">
        <v>9494950.8100000005</v>
      </c>
      <c r="BB3385" s="52">
        <v>9855436.4100000001</v>
      </c>
      <c r="BC3385">
        <v>2018</v>
      </c>
    </row>
    <row r="3386" spans="1:55" x14ac:dyDescent="0.25">
      <c r="A3386">
        <v>176</v>
      </c>
      <c r="B3386" t="s">
        <v>998</v>
      </c>
      <c r="C3386" t="s">
        <v>263</v>
      </c>
      <c r="D3386" t="s">
        <v>999</v>
      </c>
      <c r="E3386" t="s">
        <v>260</v>
      </c>
      <c r="F3386" t="s">
        <v>264</v>
      </c>
      <c r="G3386" t="s">
        <v>242</v>
      </c>
      <c r="H3386" t="s">
        <v>220</v>
      </c>
      <c r="I3386" t="s">
        <v>262</v>
      </c>
      <c r="J3386" s="52">
        <v>15133.1</v>
      </c>
      <c r="K3386" s="52">
        <v>15454.71</v>
      </c>
      <c r="L3386" s="52">
        <v>14008.88</v>
      </c>
      <c r="M3386" s="52">
        <v>11865.27</v>
      </c>
      <c r="N3386" s="52">
        <v>12139.43</v>
      </c>
      <c r="O3386" s="52">
        <v>12517.15</v>
      </c>
      <c r="P3386" s="52">
        <v>16585.86</v>
      </c>
      <c r="Q3386" s="52">
        <v>22795.64</v>
      </c>
      <c r="R3386" s="52">
        <v>24840.13</v>
      </c>
      <c r="S3386" s="52">
        <v>22646.59</v>
      </c>
      <c r="T3386" s="52">
        <v>25651.42</v>
      </c>
      <c r="U3386" s="52">
        <v>27183.02</v>
      </c>
      <c r="V3386" s="52">
        <v>27383.23</v>
      </c>
      <c r="W3386" s="52">
        <v>23749.38</v>
      </c>
      <c r="X3386" s="52">
        <v>24142.7</v>
      </c>
      <c r="Y3386" s="52">
        <v>26711.55</v>
      </c>
      <c r="Z3386" s="52">
        <v>27914.45</v>
      </c>
      <c r="AA3386" s="52">
        <v>28090.86</v>
      </c>
      <c r="AB3386" s="52">
        <v>31184.57</v>
      </c>
      <c r="AC3386" s="52">
        <v>32539.79</v>
      </c>
      <c r="AD3386" s="52">
        <v>32265.46</v>
      </c>
      <c r="AE3386" s="52">
        <v>28957.27</v>
      </c>
      <c r="AF3386" s="52">
        <v>32433.599999999999</v>
      </c>
      <c r="AG3386" s="52">
        <v>39567.449999999997</v>
      </c>
      <c r="AH3386" s="52">
        <v>47612.44</v>
      </c>
      <c r="AI3386" s="52">
        <v>57267.86</v>
      </c>
      <c r="AJ3386" s="52">
        <v>57408.959999999999</v>
      </c>
      <c r="AK3386" s="52">
        <v>69928.2</v>
      </c>
      <c r="AL3386" s="52">
        <v>56759.31</v>
      </c>
      <c r="AM3386" s="52">
        <v>41220.97</v>
      </c>
      <c r="AN3386" s="52">
        <v>43080.6</v>
      </c>
      <c r="AO3386" s="52">
        <v>47600.73</v>
      </c>
      <c r="AP3386" s="52">
        <v>46073.94</v>
      </c>
      <c r="AQ3386" s="52">
        <v>49815.68</v>
      </c>
      <c r="AR3386" s="52">
        <v>54527.56</v>
      </c>
      <c r="AS3386" s="52">
        <v>52838.36</v>
      </c>
      <c r="AT3386" s="52">
        <v>62004.7</v>
      </c>
      <c r="AU3386" s="52">
        <v>72389.87</v>
      </c>
      <c r="AV3386" s="52">
        <v>74278.17</v>
      </c>
      <c r="AW3386" s="52">
        <v>68793.69</v>
      </c>
      <c r="AX3386" s="52">
        <v>73703.61</v>
      </c>
      <c r="AY3386" s="52">
        <v>76636.41</v>
      </c>
      <c r="AZ3386" s="52">
        <v>79285.13</v>
      </c>
      <c r="BA3386" s="52">
        <v>82267.06</v>
      </c>
      <c r="BB3386" s="52">
        <v>85221.86</v>
      </c>
      <c r="BC3386">
        <v>2018</v>
      </c>
    </row>
    <row r="3387" spans="1:55" x14ac:dyDescent="0.25">
      <c r="A3387">
        <v>176</v>
      </c>
      <c r="B3387" t="s">
        <v>998</v>
      </c>
      <c r="C3387" t="s">
        <v>265</v>
      </c>
      <c r="D3387" t="s">
        <v>999</v>
      </c>
      <c r="E3387" t="s">
        <v>260</v>
      </c>
      <c r="F3387" t="s">
        <v>266</v>
      </c>
      <c r="G3387" t="s">
        <v>246</v>
      </c>
      <c r="H3387" t="s">
        <v>220</v>
      </c>
      <c r="I3387" t="s">
        <v>262</v>
      </c>
      <c r="J3387" s="52">
        <v>11064.27</v>
      </c>
      <c r="K3387" s="52">
        <v>12496.61</v>
      </c>
      <c r="L3387" s="52">
        <v>13387.94</v>
      </c>
      <c r="M3387" s="52">
        <v>13419.08</v>
      </c>
      <c r="N3387" s="52">
        <v>14302.58</v>
      </c>
      <c r="O3387" s="52">
        <v>15102.08</v>
      </c>
      <c r="P3387" s="52">
        <v>16264.19</v>
      </c>
      <c r="Q3387" s="52">
        <v>17946</v>
      </c>
      <c r="R3387" s="52">
        <v>18306.96</v>
      </c>
      <c r="S3387" s="52">
        <v>18743.95</v>
      </c>
      <c r="T3387" s="52">
        <v>19528.18</v>
      </c>
      <c r="U3387" s="52">
        <v>19979.64</v>
      </c>
      <c r="V3387" s="52">
        <v>19452.009999999998</v>
      </c>
      <c r="W3387" s="52">
        <v>19969.98</v>
      </c>
      <c r="X3387" s="52">
        <v>20918.939999999999</v>
      </c>
      <c r="Y3387" s="52">
        <v>21229.19</v>
      </c>
      <c r="Z3387" s="52">
        <v>22569.5</v>
      </c>
      <c r="AA3387" s="52">
        <v>23915.360000000001</v>
      </c>
      <c r="AB3387" s="52">
        <v>25670.23</v>
      </c>
      <c r="AC3387" s="52">
        <v>26766.44</v>
      </c>
      <c r="AD3387" s="52">
        <v>28360.080000000002</v>
      </c>
      <c r="AE3387" s="52">
        <v>29653.77</v>
      </c>
      <c r="AF3387" s="52">
        <v>29987.98</v>
      </c>
      <c r="AG3387" s="52">
        <v>31032.33</v>
      </c>
      <c r="AH3387" s="52">
        <v>34181.910000000003</v>
      </c>
      <c r="AI3387" s="52">
        <v>37093.839999999997</v>
      </c>
      <c r="AJ3387" s="52">
        <v>39375.519999999997</v>
      </c>
      <c r="AK3387" s="52">
        <v>43101.68</v>
      </c>
      <c r="AL3387" s="52">
        <v>43709.05</v>
      </c>
      <c r="AM3387" s="52">
        <v>40554.89</v>
      </c>
      <c r="AN3387" s="52">
        <v>39834.589999999997</v>
      </c>
      <c r="AO3387" s="52">
        <v>41324.959999999999</v>
      </c>
      <c r="AP3387" s="52">
        <v>42513.69</v>
      </c>
      <c r="AQ3387" s="52">
        <v>44728.49</v>
      </c>
      <c r="AR3387" s="52">
        <v>45979.1</v>
      </c>
      <c r="AS3387" s="52">
        <v>48170.49</v>
      </c>
      <c r="AT3387" s="52">
        <v>51388.82</v>
      </c>
      <c r="AU3387" s="52">
        <v>53834.34</v>
      </c>
      <c r="AV3387" s="52">
        <v>55917.32</v>
      </c>
      <c r="AW3387" s="52">
        <v>56530.18</v>
      </c>
      <c r="AX3387" s="52">
        <v>58222.49</v>
      </c>
      <c r="AY3387" s="52">
        <v>59951.27</v>
      </c>
      <c r="AZ3387" s="52">
        <v>61698.95</v>
      </c>
      <c r="BA3387" s="52">
        <v>63520.99</v>
      </c>
      <c r="BB3387" s="52">
        <v>65406.83</v>
      </c>
      <c r="BC3387">
        <v>2018</v>
      </c>
    </row>
    <row r="3388" spans="1:55" x14ac:dyDescent="0.25">
      <c r="A3388">
        <v>176</v>
      </c>
      <c r="B3388" t="s">
        <v>998</v>
      </c>
      <c r="C3388" t="s">
        <v>267</v>
      </c>
      <c r="D3388" t="s">
        <v>999</v>
      </c>
      <c r="E3388" t="s">
        <v>268</v>
      </c>
      <c r="F3388" t="s">
        <v>269</v>
      </c>
      <c r="G3388" t="s">
        <v>270</v>
      </c>
    </row>
    <row r="3389" spans="1:55" x14ac:dyDescent="0.25">
      <c r="A3389">
        <v>176</v>
      </c>
      <c r="B3389" t="s">
        <v>998</v>
      </c>
      <c r="C3389" t="s">
        <v>271</v>
      </c>
      <c r="D3389" t="s">
        <v>999</v>
      </c>
      <c r="E3389" t="s">
        <v>272</v>
      </c>
      <c r="F3389" t="s">
        <v>273</v>
      </c>
      <c r="G3389" t="s">
        <v>274</v>
      </c>
      <c r="I3389" t="s">
        <v>243</v>
      </c>
      <c r="J3389">
        <v>1.9E-2</v>
      </c>
      <c r="K3389">
        <v>1.9E-2</v>
      </c>
      <c r="L3389">
        <v>0.02</v>
      </c>
      <c r="M3389">
        <v>1.9E-2</v>
      </c>
      <c r="N3389">
        <v>1.9E-2</v>
      </c>
      <c r="O3389">
        <v>1.9E-2</v>
      </c>
      <c r="P3389">
        <v>1.9E-2</v>
      </c>
      <c r="Q3389">
        <v>0.02</v>
      </c>
      <c r="R3389">
        <v>1.9E-2</v>
      </c>
      <c r="S3389">
        <v>1.9E-2</v>
      </c>
      <c r="T3389">
        <v>1.7999999999999999E-2</v>
      </c>
      <c r="U3389">
        <v>1.7999999999999999E-2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1.7000000000000001E-2</v>
      </c>
      <c r="AL3389">
        <v>1.6E-2</v>
      </c>
      <c r="AM3389">
        <v>1.4999999999999999E-2</v>
      </c>
      <c r="AN3389">
        <v>1.4E-2</v>
      </c>
      <c r="AO3389">
        <v>1.4E-2</v>
      </c>
      <c r="AP3389">
        <v>1.4E-2</v>
      </c>
      <c r="AQ3389">
        <v>1.4E-2</v>
      </c>
      <c r="AR3389">
        <v>1.4E-2</v>
      </c>
      <c r="AS3389">
        <v>1.4E-2</v>
      </c>
      <c r="AT3389">
        <v>1.4E-2</v>
      </c>
      <c r="AU3389">
        <v>1.4E-2</v>
      </c>
      <c r="AV3389">
        <v>1.4E-2</v>
      </c>
      <c r="AW3389">
        <v>1.4E-2</v>
      </c>
      <c r="AX3389">
        <v>1.4E-2</v>
      </c>
      <c r="AY3389">
        <v>1.4E-2</v>
      </c>
      <c r="AZ3389">
        <v>1.4E-2</v>
      </c>
      <c r="BA3389">
        <v>1.4E-2</v>
      </c>
      <c r="BB3389">
        <v>1.4E-2</v>
      </c>
      <c r="BC3389">
        <v>2018</v>
      </c>
    </row>
    <row r="3390" spans="1:55" x14ac:dyDescent="0.25">
      <c r="A3390">
        <v>176</v>
      </c>
      <c r="B3390" t="s">
        <v>998</v>
      </c>
      <c r="C3390" t="s">
        <v>275</v>
      </c>
      <c r="D3390" t="s">
        <v>999</v>
      </c>
      <c r="E3390" t="s">
        <v>276</v>
      </c>
      <c r="F3390" t="s">
        <v>277</v>
      </c>
      <c r="G3390" t="s">
        <v>278</v>
      </c>
      <c r="I3390" t="s">
        <v>243</v>
      </c>
      <c r="J3390">
        <v>6.5620000000000003</v>
      </c>
      <c r="K3390">
        <v>8.9339999999999993</v>
      </c>
      <c r="L3390">
        <v>12.923999999999999</v>
      </c>
      <c r="M3390">
        <v>21.966000000000001</v>
      </c>
      <c r="N3390">
        <v>26.9</v>
      </c>
      <c r="O3390">
        <v>34.402999999999999</v>
      </c>
      <c r="P3390">
        <v>41.917000000000002</v>
      </c>
      <c r="Q3390">
        <v>49.128999999999998</v>
      </c>
      <c r="R3390">
        <v>58.363999999999997</v>
      </c>
      <c r="S3390">
        <v>68.918000000000006</v>
      </c>
      <c r="T3390">
        <v>76.558999999999997</v>
      </c>
      <c r="U3390">
        <v>80.266999999999996</v>
      </c>
      <c r="V3390">
        <v>81.009</v>
      </c>
      <c r="W3390">
        <v>80.397000000000006</v>
      </c>
      <c r="X3390">
        <v>80.722999999999999</v>
      </c>
      <c r="Y3390">
        <v>81.397999999999996</v>
      </c>
      <c r="Z3390">
        <v>82.248999999999995</v>
      </c>
      <c r="AA3390">
        <v>83.284000000000006</v>
      </c>
      <c r="AB3390">
        <v>86.200999999999993</v>
      </c>
      <c r="AC3390">
        <v>87.938000000000002</v>
      </c>
      <c r="AD3390">
        <v>89.441999999999993</v>
      </c>
      <c r="AE3390">
        <v>95.135999999999996</v>
      </c>
      <c r="AF3390">
        <v>99.137</v>
      </c>
      <c r="AG3390">
        <v>97.807000000000002</v>
      </c>
      <c r="AH3390">
        <v>97.771000000000001</v>
      </c>
      <c r="AI3390">
        <v>97.234999999999999</v>
      </c>
      <c r="AJ3390">
        <v>102.321</v>
      </c>
      <c r="AK3390">
        <v>103.923</v>
      </c>
      <c r="AL3390">
        <v>114.20699999999999</v>
      </c>
      <c r="AM3390">
        <v>125.669</v>
      </c>
      <c r="AN3390">
        <v>132.203</v>
      </c>
      <c r="AO3390">
        <v>133.56299999999999</v>
      </c>
      <c r="AP3390">
        <v>135.55799999999999</v>
      </c>
      <c r="AQ3390">
        <v>136.07499999999999</v>
      </c>
      <c r="AR3390">
        <v>138.477</v>
      </c>
      <c r="AS3390">
        <v>144.702</v>
      </c>
      <c r="AT3390">
        <v>145.76900000000001</v>
      </c>
      <c r="AU3390">
        <v>143.66499999999999</v>
      </c>
      <c r="AV3390">
        <v>143.86099999999999</v>
      </c>
      <c r="AW3390">
        <v>145.018</v>
      </c>
      <c r="AX3390">
        <v>146.77699999999999</v>
      </c>
      <c r="AY3390">
        <v>147.89599999999999</v>
      </c>
      <c r="AZ3390">
        <v>148.71100000000001</v>
      </c>
      <c r="BA3390">
        <v>149.477</v>
      </c>
      <c r="BB3390">
        <v>150.679</v>
      </c>
      <c r="BC3390">
        <v>2018</v>
      </c>
    </row>
    <row r="3391" spans="1:55" x14ac:dyDescent="0.25">
      <c r="A3391">
        <v>176</v>
      </c>
      <c r="B3391" t="s">
        <v>998</v>
      </c>
      <c r="C3391" t="s">
        <v>279</v>
      </c>
      <c r="D3391" t="s">
        <v>999</v>
      </c>
      <c r="E3391" t="s">
        <v>280</v>
      </c>
      <c r="F3391" t="s">
        <v>281</v>
      </c>
      <c r="G3391" t="s">
        <v>282</v>
      </c>
      <c r="I3391" t="s">
        <v>1000</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22.122</v>
      </c>
      <c r="AV3391">
        <v>22.611999999999998</v>
      </c>
      <c r="AW3391">
        <v>22.774999999999999</v>
      </c>
      <c r="AX3391">
        <v>23.097000000000001</v>
      </c>
      <c r="AY3391">
        <v>23.103999999999999</v>
      </c>
      <c r="AZ3391">
        <v>23.244</v>
      </c>
      <c r="BA3391">
        <v>23.384</v>
      </c>
      <c r="BB3391">
        <v>23.596</v>
      </c>
      <c r="BC3391">
        <v>2018</v>
      </c>
    </row>
    <row r="3392" spans="1:55" x14ac:dyDescent="0.25">
      <c r="A3392">
        <v>176</v>
      </c>
      <c r="B3392" t="s">
        <v>998</v>
      </c>
      <c r="C3392" t="s">
        <v>283</v>
      </c>
      <c r="D3392" t="s">
        <v>999</v>
      </c>
      <c r="E3392" t="s">
        <v>284</v>
      </c>
      <c r="F3392" t="s">
        <v>285</v>
      </c>
      <c r="G3392" t="s">
        <v>282</v>
      </c>
      <c r="I3392" t="s">
        <v>1000</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16.193999999999999</v>
      </c>
      <c r="AL3392">
        <v>3.9129999999999998</v>
      </c>
      <c r="AM3392">
        <v>5.58</v>
      </c>
      <c r="AN3392">
        <v>7.51</v>
      </c>
      <c r="AO3392">
        <v>10.385</v>
      </c>
      <c r="AP3392">
        <v>12.257</v>
      </c>
      <c r="AQ3392">
        <v>21.169</v>
      </c>
      <c r="AR3392">
        <v>21.22</v>
      </c>
      <c r="AS3392">
        <v>24.658000000000001</v>
      </c>
      <c r="AT3392">
        <v>28.734999999999999</v>
      </c>
      <c r="AU3392">
        <v>25.765000000000001</v>
      </c>
      <c r="AV3392">
        <v>25.518000000000001</v>
      </c>
      <c r="AW3392">
        <v>23.577000000000002</v>
      </c>
      <c r="AX3392">
        <v>24.186</v>
      </c>
      <c r="AY3392">
        <v>24.387</v>
      </c>
      <c r="AZ3392">
        <v>24.515999999999998</v>
      </c>
      <c r="BA3392">
        <v>24.631</v>
      </c>
      <c r="BB3392">
        <v>24.654</v>
      </c>
      <c r="BC3392">
        <v>2018</v>
      </c>
    </row>
    <row r="3393" spans="1:55" x14ac:dyDescent="0.25">
      <c r="A3393">
        <v>176</v>
      </c>
      <c r="B3393" t="s">
        <v>998</v>
      </c>
      <c r="C3393" t="s">
        <v>286</v>
      </c>
      <c r="D3393" t="s">
        <v>999</v>
      </c>
      <c r="E3393" t="s">
        <v>287</v>
      </c>
      <c r="F3393" t="s">
        <v>288</v>
      </c>
      <c r="G3393" t="s">
        <v>250</v>
      </c>
      <c r="I3393" t="s">
        <v>1001</v>
      </c>
      <c r="J3393">
        <v>4.7380000000000004</v>
      </c>
      <c r="K3393">
        <v>7.1479999999999997</v>
      </c>
      <c r="L3393">
        <v>10.795</v>
      </c>
      <c r="M3393">
        <v>19.893000000000001</v>
      </c>
      <c r="N3393">
        <v>25.696000000000002</v>
      </c>
      <c r="O3393">
        <v>34.015999999999998</v>
      </c>
      <c r="P3393">
        <v>41.252000000000002</v>
      </c>
      <c r="Q3393">
        <v>48.991999999999997</v>
      </c>
      <c r="R3393">
        <v>61.463000000000001</v>
      </c>
      <c r="S3393">
        <v>70.381</v>
      </c>
      <c r="T3393">
        <v>81.296999999999997</v>
      </c>
      <c r="U3393">
        <v>86.831999999999994</v>
      </c>
      <c r="V3393">
        <v>90.269000000000005</v>
      </c>
      <c r="W3393">
        <v>93.954999999999998</v>
      </c>
      <c r="X3393">
        <v>95.412999999999997</v>
      </c>
      <c r="Y3393">
        <v>96.992000000000004</v>
      </c>
      <c r="Z3393">
        <v>99.177999999999997</v>
      </c>
      <c r="AA3393">
        <v>100.955</v>
      </c>
      <c r="AB3393">
        <v>102.675</v>
      </c>
      <c r="AC3393">
        <v>105.983</v>
      </c>
      <c r="AD3393">
        <v>111.408</v>
      </c>
      <c r="AE3393">
        <v>118.533</v>
      </c>
      <c r="AF3393">
        <v>124.667</v>
      </c>
      <c r="AG3393">
        <v>127.241</v>
      </c>
      <c r="AH3393">
        <v>131.25</v>
      </c>
      <c r="AI3393">
        <v>136.5</v>
      </c>
      <c r="AJ3393">
        <v>145.613</v>
      </c>
      <c r="AK3393">
        <v>152.98599999999999</v>
      </c>
      <c r="AL3393">
        <v>172.38200000000001</v>
      </c>
      <c r="AM3393">
        <v>193.07300000000001</v>
      </c>
      <c r="AN3393">
        <v>203.49100000000001</v>
      </c>
      <c r="AO3393">
        <v>211.63300000000001</v>
      </c>
      <c r="AP3393">
        <v>222.608</v>
      </c>
      <c r="AQ3393">
        <v>231.22800000000001</v>
      </c>
      <c r="AR3393">
        <v>235.95500000000001</v>
      </c>
      <c r="AS3393">
        <v>239.80799999999999</v>
      </c>
      <c r="AT3393">
        <v>243.87799999999999</v>
      </c>
      <c r="AU3393">
        <v>248.172</v>
      </c>
      <c r="AV3393">
        <v>254.83</v>
      </c>
      <c r="AW3393">
        <v>261.94200000000001</v>
      </c>
      <c r="AX3393">
        <v>268.59800000000001</v>
      </c>
      <c r="AY3393">
        <v>275.31299999999999</v>
      </c>
      <c r="AZ3393">
        <v>282.19600000000003</v>
      </c>
      <c r="BA3393">
        <v>289.25099999999998</v>
      </c>
      <c r="BB3393">
        <v>296.48200000000003</v>
      </c>
      <c r="BC3393">
        <v>2018</v>
      </c>
    </row>
    <row r="3394" spans="1:55" x14ac:dyDescent="0.25">
      <c r="A3394">
        <v>176</v>
      </c>
      <c r="B3394" t="s">
        <v>998</v>
      </c>
      <c r="C3394" t="s">
        <v>290</v>
      </c>
      <c r="D3394" t="s">
        <v>999</v>
      </c>
      <c r="E3394" t="s">
        <v>287</v>
      </c>
      <c r="F3394" t="s">
        <v>291</v>
      </c>
      <c r="G3394" t="s">
        <v>235</v>
      </c>
      <c r="I3394" t="s">
        <v>292</v>
      </c>
      <c r="J3394">
        <v>58.548000000000002</v>
      </c>
      <c r="K3394">
        <v>50.863999999999997</v>
      </c>
      <c r="L3394">
        <v>51.018999999999998</v>
      </c>
      <c r="M3394">
        <v>84.275000000000006</v>
      </c>
      <c r="N3394">
        <v>29.17</v>
      </c>
      <c r="O3394">
        <v>32.375999999999998</v>
      </c>
      <c r="P3394">
        <v>21.273</v>
      </c>
      <c r="Q3394">
        <v>18.763000000000002</v>
      </c>
      <c r="R3394">
        <v>25.456</v>
      </c>
      <c r="S3394">
        <v>14.509</v>
      </c>
      <c r="T3394">
        <v>15.51</v>
      </c>
      <c r="U3394">
        <v>6.8079999999999998</v>
      </c>
      <c r="V3394">
        <v>3.9590000000000001</v>
      </c>
      <c r="W3394">
        <v>4.0830000000000002</v>
      </c>
      <c r="X3394">
        <v>1.552</v>
      </c>
      <c r="Y3394">
        <v>1.6539999999999999</v>
      </c>
      <c r="Z3394">
        <v>2.254</v>
      </c>
      <c r="AA3394">
        <v>1.7909999999999999</v>
      </c>
      <c r="AB3394">
        <v>1.704</v>
      </c>
      <c r="AC3394">
        <v>3.222</v>
      </c>
      <c r="AD3394">
        <v>5.1189999999999998</v>
      </c>
      <c r="AE3394">
        <v>6.3949999999999996</v>
      </c>
      <c r="AF3394">
        <v>5.1740000000000004</v>
      </c>
      <c r="AG3394">
        <v>2.0649999999999999</v>
      </c>
      <c r="AH3394">
        <v>3.1509999999999998</v>
      </c>
      <c r="AI3394">
        <v>4</v>
      </c>
      <c r="AJ3394">
        <v>6.6760000000000002</v>
      </c>
      <c r="AK3394">
        <v>5.0640000000000001</v>
      </c>
      <c r="AL3394">
        <v>12.678000000000001</v>
      </c>
      <c r="AM3394">
        <v>12.003</v>
      </c>
      <c r="AN3394">
        <v>5.3959999999999999</v>
      </c>
      <c r="AO3394">
        <v>4.0010000000000003</v>
      </c>
      <c r="AP3394">
        <v>5.1859999999999999</v>
      </c>
      <c r="AQ3394">
        <v>3.8719999999999999</v>
      </c>
      <c r="AR3394">
        <v>2.044</v>
      </c>
      <c r="AS3394">
        <v>1.633</v>
      </c>
      <c r="AT3394">
        <v>1.6970000000000001</v>
      </c>
      <c r="AU3394">
        <v>1.7609999999999999</v>
      </c>
      <c r="AV3394">
        <v>2.6829999999999998</v>
      </c>
      <c r="AW3394">
        <v>2.7909999999999999</v>
      </c>
      <c r="AX3394">
        <v>2.5409999999999999</v>
      </c>
      <c r="AY3394">
        <v>2.5</v>
      </c>
      <c r="AZ3394">
        <v>2.5</v>
      </c>
      <c r="BA3394">
        <v>2.5</v>
      </c>
      <c r="BB3394">
        <v>2.5</v>
      </c>
      <c r="BC3394">
        <v>2018</v>
      </c>
    </row>
    <row r="3395" spans="1:55" x14ac:dyDescent="0.25">
      <c r="A3395">
        <v>176</v>
      </c>
      <c r="B3395" t="s">
        <v>998</v>
      </c>
      <c r="C3395" t="s">
        <v>293</v>
      </c>
      <c r="D3395" t="s">
        <v>999</v>
      </c>
      <c r="E3395" t="s">
        <v>294</v>
      </c>
      <c r="F3395" t="s">
        <v>295</v>
      </c>
      <c r="G3395" t="s">
        <v>250</v>
      </c>
      <c r="I3395" t="s">
        <v>1001</v>
      </c>
      <c r="J3395">
        <v>5.3490000000000002</v>
      </c>
      <c r="K3395">
        <v>7.9859999999999998</v>
      </c>
      <c r="L3395">
        <v>12.766999999999999</v>
      </c>
      <c r="M3395">
        <v>22.552</v>
      </c>
      <c r="N3395">
        <v>26.795000000000002</v>
      </c>
      <c r="O3395">
        <v>36.423999999999999</v>
      </c>
      <c r="P3395">
        <v>41.344000000000001</v>
      </c>
      <c r="Q3395">
        <v>51.448</v>
      </c>
      <c r="R3395">
        <v>62.05</v>
      </c>
      <c r="S3395">
        <v>77.69</v>
      </c>
      <c r="T3395">
        <v>83.3</v>
      </c>
      <c r="U3395">
        <v>89.57</v>
      </c>
      <c r="V3395">
        <v>90.92</v>
      </c>
      <c r="W3395">
        <v>95.24</v>
      </c>
      <c r="X3395">
        <v>95.74</v>
      </c>
      <c r="Y3395">
        <v>97.65</v>
      </c>
      <c r="Z3395">
        <v>99.66</v>
      </c>
      <c r="AA3395">
        <v>101.7</v>
      </c>
      <c r="AB3395">
        <v>103</v>
      </c>
      <c r="AC3395">
        <v>108.7</v>
      </c>
      <c r="AD3395">
        <v>113.2</v>
      </c>
      <c r="AE3395">
        <v>123</v>
      </c>
      <c r="AF3395">
        <v>125.4</v>
      </c>
      <c r="AG3395">
        <v>128.86000000000001</v>
      </c>
      <c r="AH3395">
        <v>133.91</v>
      </c>
      <c r="AI3395">
        <v>139.44</v>
      </c>
      <c r="AJ3395">
        <v>149.16</v>
      </c>
      <c r="AK3395">
        <v>157.9</v>
      </c>
      <c r="AL3395">
        <v>186.53</v>
      </c>
      <c r="AM3395">
        <v>200.5</v>
      </c>
      <c r="AN3395">
        <v>205.47</v>
      </c>
      <c r="AO3395">
        <v>216.26</v>
      </c>
      <c r="AP3395">
        <v>225.35</v>
      </c>
      <c r="AQ3395">
        <v>234.68</v>
      </c>
      <c r="AR3395">
        <v>236.62</v>
      </c>
      <c r="AS3395">
        <v>241.38</v>
      </c>
      <c r="AT3395">
        <v>245.95</v>
      </c>
      <c r="AU3395">
        <v>250.56</v>
      </c>
      <c r="AV3395">
        <v>259.92</v>
      </c>
      <c r="AW3395">
        <v>266.678</v>
      </c>
      <c r="AX3395">
        <v>273.61200000000002</v>
      </c>
      <c r="AY3395">
        <v>280.452</v>
      </c>
      <c r="AZ3395">
        <v>287.46300000000002</v>
      </c>
      <c r="BA3395">
        <v>294.64999999999998</v>
      </c>
      <c r="BB3395">
        <v>302.01600000000002</v>
      </c>
      <c r="BC3395">
        <v>2018</v>
      </c>
    </row>
    <row r="3396" spans="1:55" x14ac:dyDescent="0.25">
      <c r="A3396">
        <v>176</v>
      </c>
      <c r="B3396" t="s">
        <v>998</v>
      </c>
      <c r="C3396" t="s">
        <v>296</v>
      </c>
      <c r="D3396" t="s">
        <v>999</v>
      </c>
      <c r="E3396" t="s">
        <v>294</v>
      </c>
      <c r="F3396" t="s">
        <v>297</v>
      </c>
      <c r="G3396" t="s">
        <v>235</v>
      </c>
      <c r="I3396" t="s">
        <v>298</v>
      </c>
      <c r="J3396">
        <v>55.701000000000001</v>
      </c>
      <c r="K3396">
        <v>49.29</v>
      </c>
      <c r="L3396">
        <v>59.866</v>
      </c>
      <c r="M3396">
        <v>76.644999999999996</v>
      </c>
      <c r="N3396">
        <v>18.815999999999999</v>
      </c>
      <c r="O3396">
        <v>35.936</v>
      </c>
      <c r="P3396">
        <v>13.507</v>
      </c>
      <c r="Q3396">
        <v>24.44</v>
      </c>
      <c r="R3396">
        <v>20.606999999999999</v>
      </c>
      <c r="S3396">
        <v>25.204999999999998</v>
      </c>
      <c r="T3396">
        <v>7.2210000000000001</v>
      </c>
      <c r="U3396">
        <v>7.5270000000000001</v>
      </c>
      <c r="V3396">
        <v>1.5069999999999999</v>
      </c>
      <c r="W3396">
        <v>4.7510000000000003</v>
      </c>
      <c r="X3396">
        <v>0.52500000000000002</v>
      </c>
      <c r="Y3396">
        <v>1.9950000000000001</v>
      </c>
      <c r="Z3396">
        <v>2.0579999999999998</v>
      </c>
      <c r="AA3396">
        <v>2.0470000000000002</v>
      </c>
      <c r="AB3396">
        <v>1.278</v>
      </c>
      <c r="AC3396">
        <v>5.5339999999999998</v>
      </c>
      <c r="AD3396">
        <v>4.1399999999999997</v>
      </c>
      <c r="AE3396">
        <v>8.657</v>
      </c>
      <c r="AF3396">
        <v>1.9510000000000001</v>
      </c>
      <c r="AG3396">
        <v>2.7589999999999999</v>
      </c>
      <c r="AH3396">
        <v>3.919</v>
      </c>
      <c r="AI3396">
        <v>4.13</v>
      </c>
      <c r="AJ3396">
        <v>6.9710000000000001</v>
      </c>
      <c r="AK3396">
        <v>5.859</v>
      </c>
      <c r="AL3396">
        <v>18.132000000000001</v>
      </c>
      <c r="AM3396">
        <v>7.4889999999999999</v>
      </c>
      <c r="AN3396">
        <v>2.4790000000000001</v>
      </c>
      <c r="AO3396">
        <v>5.2510000000000003</v>
      </c>
      <c r="AP3396">
        <v>4.2030000000000003</v>
      </c>
      <c r="AQ3396">
        <v>4.1399999999999997</v>
      </c>
      <c r="AR3396">
        <v>0.82699999999999996</v>
      </c>
      <c r="AS3396">
        <v>2.012</v>
      </c>
      <c r="AT3396">
        <v>1.893</v>
      </c>
      <c r="AU3396">
        <v>1.8740000000000001</v>
      </c>
      <c r="AV3396">
        <v>3.7360000000000002</v>
      </c>
      <c r="AW3396">
        <v>2.6</v>
      </c>
      <c r="AX3396">
        <v>2.6</v>
      </c>
      <c r="AY3396">
        <v>2.5</v>
      </c>
      <c r="AZ3396">
        <v>2.5</v>
      </c>
      <c r="BA3396">
        <v>2.5</v>
      </c>
      <c r="BB3396">
        <v>2.5</v>
      </c>
      <c r="BC3396">
        <v>2018</v>
      </c>
    </row>
    <row r="3397" spans="1:55" x14ac:dyDescent="0.25">
      <c r="A3397">
        <v>176</v>
      </c>
      <c r="B3397" t="s">
        <v>998</v>
      </c>
      <c r="C3397" t="s">
        <v>299</v>
      </c>
      <c r="D3397" t="s">
        <v>999</v>
      </c>
      <c r="E3397" t="s">
        <v>300</v>
      </c>
      <c r="G3397" t="s">
        <v>274</v>
      </c>
    </row>
    <row r="3398" spans="1:55" x14ac:dyDescent="0.25">
      <c r="A3398">
        <v>176</v>
      </c>
      <c r="B3398" t="s">
        <v>998</v>
      </c>
      <c r="C3398" t="s">
        <v>301</v>
      </c>
      <c r="D3398" t="s">
        <v>999</v>
      </c>
      <c r="E3398" t="s">
        <v>302</v>
      </c>
      <c r="F3398" t="s">
        <v>303</v>
      </c>
      <c r="G3398" t="s">
        <v>235</v>
      </c>
      <c r="I3398" t="s">
        <v>1002</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12.458</v>
      </c>
      <c r="AV3398">
        <v>0.14799999999999999</v>
      </c>
      <c r="AW3398">
        <v>3.794</v>
      </c>
      <c r="AX3398">
        <v>3.2829999999999999</v>
      </c>
      <c r="AY3398">
        <v>2.0710000000000002</v>
      </c>
      <c r="AZ3398">
        <v>2.7959999999999998</v>
      </c>
      <c r="BA3398">
        <v>2.214</v>
      </c>
      <c r="BB3398">
        <v>2.2610000000000001</v>
      </c>
      <c r="BC3398">
        <v>2018</v>
      </c>
    </row>
    <row r="3399" spans="1:55" x14ac:dyDescent="0.25">
      <c r="A3399">
        <v>176</v>
      </c>
      <c r="B3399" t="s">
        <v>998</v>
      </c>
      <c r="C3399" t="s">
        <v>305</v>
      </c>
      <c r="D3399" t="s">
        <v>999</v>
      </c>
      <c r="E3399" t="s">
        <v>306</v>
      </c>
      <c r="F3399" t="s">
        <v>307</v>
      </c>
      <c r="G3399" t="s">
        <v>235</v>
      </c>
      <c r="I3399" t="s">
        <v>1002</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-3.9910000000000001</v>
      </c>
      <c r="AW3399">
        <v>5.6639999999999997</v>
      </c>
      <c r="AX3399">
        <v>2.8239999999999998</v>
      </c>
      <c r="AY3399">
        <v>0.82199999999999995</v>
      </c>
      <c r="AZ3399">
        <v>2.7930000000000001</v>
      </c>
      <c r="BA3399">
        <v>2.0230000000000001</v>
      </c>
      <c r="BB3399">
        <v>2.1</v>
      </c>
      <c r="BC3399">
        <v>2018</v>
      </c>
    </row>
    <row r="3400" spans="1:55" x14ac:dyDescent="0.25">
      <c r="A3400">
        <v>176</v>
      </c>
      <c r="B3400" t="s">
        <v>998</v>
      </c>
      <c r="C3400" t="s">
        <v>308</v>
      </c>
      <c r="D3400" t="s">
        <v>999</v>
      </c>
      <c r="E3400" t="s">
        <v>309</v>
      </c>
      <c r="F3400" t="s">
        <v>310</v>
      </c>
      <c r="G3400" t="s">
        <v>235</v>
      </c>
      <c r="I3400" t="s">
        <v>1002</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5.4390000000000001</v>
      </c>
      <c r="AV3400">
        <v>1.603</v>
      </c>
      <c r="AW3400">
        <v>-0.42599999999999999</v>
      </c>
      <c r="AX3400">
        <v>2.6</v>
      </c>
      <c r="AY3400">
        <v>2.1560000000000001</v>
      </c>
      <c r="AZ3400">
        <v>2.0870000000000002</v>
      </c>
      <c r="BA3400">
        <v>1.901</v>
      </c>
      <c r="BB3400">
        <v>2.0449999999999999</v>
      </c>
      <c r="BC3400">
        <v>2018</v>
      </c>
    </row>
    <row r="3401" spans="1:55" x14ac:dyDescent="0.25">
      <c r="A3401">
        <v>176</v>
      </c>
      <c r="B3401" t="s">
        <v>998</v>
      </c>
      <c r="C3401" t="s">
        <v>311</v>
      </c>
      <c r="D3401" t="s">
        <v>999</v>
      </c>
      <c r="E3401" t="s">
        <v>312</v>
      </c>
      <c r="F3401" t="s">
        <v>313</v>
      </c>
      <c r="G3401" t="s">
        <v>235</v>
      </c>
      <c r="I3401" t="s">
        <v>1002</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3.4689999999999999</v>
      </c>
      <c r="AW3401">
        <v>0.26200000000000001</v>
      </c>
      <c r="AX3401">
        <v>1.536</v>
      </c>
      <c r="AY3401">
        <v>1.7410000000000001</v>
      </c>
      <c r="AZ3401">
        <v>1.5860000000000001</v>
      </c>
      <c r="BA3401">
        <v>1.1679999999999999</v>
      </c>
      <c r="BB3401">
        <v>1.4810000000000001</v>
      </c>
      <c r="BC3401">
        <v>2018</v>
      </c>
    </row>
    <row r="3402" spans="1:55" x14ac:dyDescent="0.25">
      <c r="A3402">
        <v>176</v>
      </c>
      <c r="B3402" t="s">
        <v>998</v>
      </c>
      <c r="C3402" t="s">
        <v>314</v>
      </c>
      <c r="D3402" t="s">
        <v>999</v>
      </c>
      <c r="E3402" t="s">
        <v>315</v>
      </c>
      <c r="F3402" t="s">
        <v>316</v>
      </c>
      <c r="G3402" t="s">
        <v>317</v>
      </c>
      <c r="I3402" t="s">
        <v>1003</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3.3</v>
      </c>
      <c r="AX3402">
        <v>3.6</v>
      </c>
      <c r="AY3402">
        <v>3.75</v>
      </c>
      <c r="AZ3402">
        <v>3.75</v>
      </c>
      <c r="BA3402">
        <v>3.75</v>
      </c>
      <c r="BB3402">
        <v>3.75</v>
      </c>
      <c r="BC3402">
        <v>2018</v>
      </c>
    </row>
    <row r="3403" spans="1:55" x14ac:dyDescent="0.25">
      <c r="A3403">
        <v>176</v>
      </c>
      <c r="B3403" t="s">
        <v>998</v>
      </c>
      <c r="C3403" t="s">
        <v>318</v>
      </c>
      <c r="D3403" t="s">
        <v>999</v>
      </c>
      <c r="E3403" t="s">
        <v>319</v>
      </c>
      <c r="F3403" t="s">
        <v>320</v>
      </c>
      <c r="G3403" t="s">
        <v>321</v>
      </c>
      <c r="H3403" t="s">
        <v>322</v>
      </c>
      <c r="I3403" t="s">
        <v>1003</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0.20200000000000001</v>
      </c>
      <c r="AX3403">
        <v>0.20699999999999999</v>
      </c>
      <c r="AY3403" t="s">
        <v>232</v>
      </c>
      <c r="AZ3403" t="s">
        <v>232</v>
      </c>
      <c r="BA3403" t="s">
        <v>232</v>
      </c>
      <c r="BB3403" t="s">
        <v>232</v>
      </c>
      <c r="BC3403">
        <v>2018</v>
      </c>
    </row>
    <row r="3404" spans="1:55" x14ac:dyDescent="0.25">
      <c r="A3404">
        <v>176</v>
      </c>
      <c r="B3404" t="s">
        <v>998</v>
      </c>
      <c r="C3404" t="s">
        <v>323</v>
      </c>
      <c r="D3404" t="s">
        <v>999</v>
      </c>
      <c r="E3404" t="s">
        <v>324</v>
      </c>
      <c r="F3404" t="s">
        <v>325</v>
      </c>
      <c r="G3404" t="s">
        <v>321</v>
      </c>
      <c r="H3404" t="s">
        <v>322</v>
      </c>
      <c r="I3404" t="s">
        <v>1004</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0.377</v>
      </c>
      <c r="BA3404">
        <v>0.38300000000000001</v>
      </c>
      <c r="BB3404">
        <v>0.38900000000000001</v>
      </c>
      <c r="BC3404">
        <v>2018</v>
      </c>
    </row>
    <row r="3405" spans="1:55" x14ac:dyDescent="0.25">
      <c r="A3405">
        <v>176</v>
      </c>
      <c r="B3405" t="s">
        <v>998</v>
      </c>
      <c r="C3405" t="s">
        <v>327</v>
      </c>
      <c r="D3405" t="s">
        <v>999</v>
      </c>
      <c r="E3405" t="s">
        <v>328</v>
      </c>
      <c r="F3405" t="s">
        <v>329</v>
      </c>
      <c r="G3405" t="s">
        <v>229</v>
      </c>
      <c r="H3405" t="s">
        <v>230</v>
      </c>
      <c r="I3405" t="s">
        <v>1005</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52">
        <v>1418.3</v>
      </c>
      <c r="AU3405" s="52">
        <v>1146.5</v>
      </c>
      <c r="AV3405" s="52">
        <v>1198.1500000000001</v>
      </c>
      <c r="AW3405" s="52">
        <v>1232.49</v>
      </c>
      <c r="AX3405" s="52">
        <v>1301.5</v>
      </c>
      <c r="AY3405" s="52">
        <v>1367.77</v>
      </c>
      <c r="AZ3405" s="52">
        <v>1425.83</v>
      </c>
      <c r="BA3405" s="52">
        <v>1500.66</v>
      </c>
      <c r="BB3405" s="52">
        <v>1575.09</v>
      </c>
      <c r="BC3405">
        <v>2017</v>
      </c>
    </row>
    <row r="3406" spans="1:55" x14ac:dyDescent="0.25">
      <c r="A3406">
        <v>176</v>
      </c>
      <c r="B3406" t="s">
        <v>998</v>
      </c>
      <c r="C3406" t="s">
        <v>331</v>
      </c>
      <c r="D3406" t="s">
        <v>999</v>
      </c>
      <c r="E3406" t="s">
        <v>328</v>
      </c>
      <c r="F3406" t="s">
        <v>329</v>
      </c>
      <c r="G3406" t="s">
        <v>282</v>
      </c>
      <c r="I3406" t="s">
        <v>332</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43.811999999999998</v>
      </c>
      <c r="AV3406">
        <v>42.744999999999997</v>
      </c>
      <c r="AW3406">
        <v>42.139000000000003</v>
      </c>
      <c r="AX3406">
        <v>41.850999999999999</v>
      </c>
      <c r="AY3406">
        <v>41.645000000000003</v>
      </c>
      <c r="AZ3406">
        <v>41.259</v>
      </c>
      <c r="BA3406">
        <v>41.283000000000001</v>
      </c>
      <c r="BB3406">
        <v>41.069000000000003</v>
      </c>
      <c r="BC3406">
        <v>2017</v>
      </c>
    </row>
    <row r="3407" spans="1:55" x14ac:dyDescent="0.25">
      <c r="A3407">
        <v>176</v>
      </c>
      <c r="B3407" t="s">
        <v>998</v>
      </c>
      <c r="C3407" t="s">
        <v>333</v>
      </c>
      <c r="D3407" t="s">
        <v>999</v>
      </c>
      <c r="E3407" t="s">
        <v>334</v>
      </c>
      <c r="F3407" t="s">
        <v>335</v>
      </c>
      <c r="G3407" t="s">
        <v>229</v>
      </c>
      <c r="H3407" t="s">
        <v>230</v>
      </c>
      <c r="I3407" t="s">
        <v>1005</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52">
        <v>1108.71</v>
      </c>
      <c r="AU3407" s="52">
        <v>1132.6099999999999</v>
      </c>
      <c r="AV3407" s="52">
        <v>1167.93</v>
      </c>
      <c r="AW3407" s="52">
        <v>1213.1600000000001</v>
      </c>
      <c r="AX3407" s="52">
        <v>1287.31</v>
      </c>
      <c r="AY3407" s="52">
        <v>1349.73</v>
      </c>
      <c r="AZ3407" s="52">
        <v>1408.74</v>
      </c>
      <c r="BA3407" s="52">
        <v>1482.48</v>
      </c>
      <c r="BB3407" s="52">
        <v>1555.59</v>
      </c>
      <c r="BC3407">
        <v>2017</v>
      </c>
    </row>
    <row r="3408" spans="1:55" x14ac:dyDescent="0.25">
      <c r="A3408">
        <v>176</v>
      </c>
      <c r="B3408" t="s">
        <v>998</v>
      </c>
      <c r="C3408" t="s">
        <v>336</v>
      </c>
      <c r="D3408" t="s">
        <v>999</v>
      </c>
      <c r="E3408" t="s">
        <v>334</v>
      </c>
      <c r="F3408" t="s">
        <v>335</v>
      </c>
      <c r="G3408" t="s">
        <v>282</v>
      </c>
      <c r="I3408" t="s">
        <v>337</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43.281999999999996</v>
      </c>
      <c r="AV3408">
        <v>41.667000000000002</v>
      </c>
      <c r="AW3408">
        <v>41.478000000000002</v>
      </c>
      <c r="AX3408">
        <v>41.395000000000003</v>
      </c>
      <c r="AY3408">
        <v>41.095999999999997</v>
      </c>
      <c r="AZ3408">
        <v>40.765000000000001</v>
      </c>
      <c r="BA3408">
        <v>40.783000000000001</v>
      </c>
      <c r="BB3408">
        <v>40.561</v>
      </c>
      <c r="BC3408">
        <v>2017</v>
      </c>
    </row>
    <row r="3409" spans="1:55" x14ac:dyDescent="0.25">
      <c r="A3409">
        <v>176</v>
      </c>
      <c r="B3409" t="s">
        <v>998</v>
      </c>
      <c r="C3409" t="s">
        <v>338</v>
      </c>
      <c r="D3409" t="s">
        <v>999</v>
      </c>
      <c r="E3409" t="s">
        <v>339</v>
      </c>
      <c r="F3409" t="s">
        <v>340</v>
      </c>
      <c r="G3409" t="s">
        <v>229</v>
      </c>
      <c r="H3409" t="s">
        <v>230</v>
      </c>
      <c r="I3409" t="s">
        <v>1005</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13.882</v>
      </c>
      <c r="AV3409">
        <v>30.219000000000001</v>
      </c>
      <c r="AW3409">
        <v>19.329999999999998</v>
      </c>
      <c r="AX3409">
        <v>14.19</v>
      </c>
      <c r="AY3409">
        <v>18.039000000000001</v>
      </c>
      <c r="AZ3409">
        <v>17.087</v>
      </c>
      <c r="BA3409">
        <v>18.170999999999999</v>
      </c>
      <c r="BB3409">
        <v>19.492000000000001</v>
      </c>
      <c r="BC3409">
        <v>2017</v>
      </c>
    </row>
    <row r="3410" spans="1:55" x14ac:dyDescent="0.25">
      <c r="A3410">
        <v>176</v>
      </c>
      <c r="B3410" t="s">
        <v>998</v>
      </c>
      <c r="C3410" t="s">
        <v>341</v>
      </c>
      <c r="D3410" t="s">
        <v>999</v>
      </c>
      <c r="E3410" t="s">
        <v>339</v>
      </c>
      <c r="F3410" t="s">
        <v>340</v>
      </c>
      <c r="G3410" t="s">
        <v>282</v>
      </c>
      <c r="I3410" t="s">
        <v>342</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0.53</v>
      </c>
      <c r="AV3410">
        <v>1.0780000000000001</v>
      </c>
      <c r="AW3410">
        <v>0.66100000000000003</v>
      </c>
      <c r="AX3410">
        <v>0.45600000000000002</v>
      </c>
      <c r="AY3410">
        <v>0.54900000000000004</v>
      </c>
      <c r="AZ3410">
        <v>0.49399999999999999</v>
      </c>
      <c r="BA3410">
        <v>0.5</v>
      </c>
      <c r="BB3410">
        <v>0.50800000000000001</v>
      </c>
      <c r="BC3410">
        <v>2017</v>
      </c>
    </row>
    <row r="3411" spans="1:55" x14ac:dyDescent="0.25">
      <c r="A3411">
        <v>176</v>
      </c>
      <c r="B3411" t="s">
        <v>998</v>
      </c>
      <c r="C3411" t="s">
        <v>343</v>
      </c>
      <c r="D3411" t="s">
        <v>999</v>
      </c>
      <c r="E3411" t="s">
        <v>344</v>
      </c>
      <c r="F3411" t="s">
        <v>345</v>
      </c>
      <c r="G3411" t="s">
        <v>229</v>
      </c>
      <c r="H3411" t="s">
        <v>230</v>
      </c>
      <c r="I3411" t="s">
        <v>1005</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-1.8</v>
      </c>
      <c r="AC3411">
        <v>6.65</v>
      </c>
      <c r="AD3411">
        <v>8.6590000000000007</v>
      </c>
      <c r="AE3411">
        <v>-11.778</v>
      </c>
      <c r="AF3411">
        <v>-14.766</v>
      </c>
      <c r="AG3411">
        <v>-14.157999999999999</v>
      </c>
      <c r="AH3411">
        <v>-9.8559999999999999</v>
      </c>
      <c r="AI3411">
        <v>26.218</v>
      </c>
      <c r="AJ3411">
        <v>51.399000000000001</v>
      </c>
      <c r="AK3411">
        <v>38.011000000000003</v>
      </c>
      <c r="AL3411">
        <v>-67.677999999999997</v>
      </c>
      <c r="AM3411">
        <v>-162.01900000000001</v>
      </c>
      <c r="AN3411">
        <v>-74.078000000000003</v>
      </c>
      <c r="AO3411">
        <v>-74.024000000000001</v>
      </c>
      <c r="AP3411">
        <v>-44.484999999999999</v>
      </c>
      <c r="AQ3411">
        <v>-36.908999999999999</v>
      </c>
      <c r="AR3411">
        <v>-30.763999999999999</v>
      </c>
      <c r="AS3411">
        <v>-58.81</v>
      </c>
      <c r="AT3411">
        <v>-4.7869999999999999</v>
      </c>
      <c r="AU3411">
        <v>-52.545000000000002</v>
      </c>
      <c r="AV3411">
        <v>-11.537000000000001</v>
      </c>
      <c r="AW3411">
        <v>-3.4740000000000002</v>
      </c>
      <c r="AX3411">
        <v>-0.28399999999999997</v>
      </c>
      <c r="AY3411">
        <v>5.4429999999999996</v>
      </c>
      <c r="AZ3411">
        <v>13.872999999999999</v>
      </c>
      <c r="BA3411">
        <v>16.259</v>
      </c>
      <c r="BB3411">
        <v>32.104999999999997</v>
      </c>
      <c r="BC3411">
        <v>2017</v>
      </c>
    </row>
    <row r="3412" spans="1:55" x14ac:dyDescent="0.25">
      <c r="A3412">
        <v>176</v>
      </c>
      <c r="B3412" t="s">
        <v>998</v>
      </c>
      <c r="C3412" t="s">
        <v>346</v>
      </c>
      <c r="D3412" t="s">
        <v>999</v>
      </c>
      <c r="E3412" t="s">
        <v>344</v>
      </c>
      <c r="F3412" t="s">
        <v>345</v>
      </c>
      <c r="G3412" t="s">
        <v>270</v>
      </c>
      <c r="I3412" t="s">
        <v>397</v>
      </c>
      <c r="J3412">
        <v>1.22</v>
      </c>
      <c r="K3412">
        <v>0.86299999999999999</v>
      </c>
      <c r="L3412">
        <v>1.518</v>
      </c>
      <c r="M3412">
        <v>-0.309</v>
      </c>
      <c r="N3412">
        <v>3.1459999999999999</v>
      </c>
      <c r="O3412">
        <v>-0.49099999999999999</v>
      </c>
      <c r="P3412">
        <v>-3.835</v>
      </c>
      <c r="Q3412">
        <v>-3.05</v>
      </c>
      <c r="R3412">
        <v>-3.5350000000000001</v>
      </c>
      <c r="S3412">
        <v>-5.1719999999999997</v>
      </c>
      <c r="T3412">
        <v>-3.9809999999999999</v>
      </c>
      <c r="U3412">
        <v>-0.86299999999999999</v>
      </c>
      <c r="V3412">
        <v>4.1000000000000002E-2</v>
      </c>
      <c r="W3412">
        <v>-2.1720000000000002</v>
      </c>
      <c r="X3412">
        <v>-2.9630000000000001</v>
      </c>
      <c r="Y3412">
        <v>-0.28899999999999998</v>
      </c>
      <c r="Z3412">
        <v>0.40400000000000003</v>
      </c>
      <c r="AA3412">
        <v>1.335</v>
      </c>
      <c r="AB3412">
        <v>-0.30399999999999999</v>
      </c>
      <c r="AC3412">
        <v>1.0209999999999999</v>
      </c>
      <c r="AD3412">
        <v>1.212</v>
      </c>
      <c r="AE3412">
        <v>-1.4550000000000001</v>
      </c>
      <c r="AF3412">
        <v>-1.6879999999999999</v>
      </c>
      <c r="AG3412">
        <v>-1.5580000000000001</v>
      </c>
      <c r="AH3412">
        <v>-1.024</v>
      </c>
      <c r="AI3412">
        <v>2.5329999999999999</v>
      </c>
      <c r="AJ3412">
        <v>4.3259999999999996</v>
      </c>
      <c r="AK3412">
        <v>2.855</v>
      </c>
      <c r="AL3412">
        <v>-4.4210000000000003</v>
      </c>
      <c r="AM3412">
        <v>-9.8000000000000007</v>
      </c>
      <c r="AN3412">
        <v>-4.2830000000000004</v>
      </c>
      <c r="AO3412">
        <v>-4.1539999999999999</v>
      </c>
      <c r="AP3412">
        <v>-2.3889999999999998</v>
      </c>
      <c r="AQ3412">
        <v>-1.8839999999999999</v>
      </c>
      <c r="AR3412">
        <v>-1.484</v>
      </c>
      <c r="AS3412">
        <v>-2.5840000000000001</v>
      </c>
      <c r="AT3412">
        <v>-0.19600000000000001</v>
      </c>
      <c r="AU3412">
        <v>-2.0419999999999998</v>
      </c>
      <c r="AV3412">
        <v>-0.42</v>
      </c>
      <c r="AW3412">
        <v>-0.11899999999999999</v>
      </c>
      <c r="AX3412">
        <v>-8.9999999999999993E-3</v>
      </c>
      <c r="AY3412">
        <v>0.16600000000000001</v>
      </c>
      <c r="AZ3412">
        <v>0.40200000000000002</v>
      </c>
      <c r="BA3412">
        <v>0.44800000000000001</v>
      </c>
      <c r="BB3412">
        <v>0.83799999999999997</v>
      </c>
      <c r="BC3412">
        <v>2017</v>
      </c>
    </row>
    <row r="3413" spans="1:55" x14ac:dyDescent="0.25">
      <c r="A3413">
        <v>176</v>
      </c>
      <c r="B3413" t="s">
        <v>998</v>
      </c>
      <c r="C3413" t="s">
        <v>347</v>
      </c>
      <c r="D3413" t="s">
        <v>999</v>
      </c>
      <c r="E3413" t="s">
        <v>348</v>
      </c>
      <c r="F3413" t="s">
        <v>349</v>
      </c>
      <c r="G3413" t="s">
        <v>229</v>
      </c>
      <c r="H3413" t="s">
        <v>230</v>
      </c>
      <c r="I3413" t="s">
        <v>1005</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95.066999999999993</v>
      </c>
      <c r="AV3413">
        <v>100.169</v>
      </c>
      <c r="AW3413">
        <v>81.527000000000001</v>
      </c>
      <c r="AX3413">
        <v>83.968000000000004</v>
      </c>
      <c r="AY3413">
        <v>84.076999999999998</v>
      </c>
      <c r="AZ3413">
        <v>78.728999999999999</v>
      </c>
      <c r="BA3413">
        <v>79.406999999999996</v>
      </c>
      <c r="BB3413">
        <v>67.988</v>
      </c>
      <c r="BC3413">
        <v>2017</v>
      </c>
    </row>
    <row r="3414" spans="1:55" x14ac:dyDescent="0.25">
      <c r="A3414">
        <v>176</v>
      </c>
      <c r="B3414" t="s">
        <v>998</v>
      </c>
      <c r="C3414" t="s">
        <v>350</v>
      </c>
      <c r="D3414" t="s">
        <v>999</v>
      </c>
      <c r="E3414" t="s">
        <v>348</v>
      </c>
      <c r="F3414" t="s">
        <v>349</v>
      </c>
      <c r="G3414" t="s">
        <v>282</v>
      </c>
      <c r="I3414" t="s">
        <v>351</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3.633</v>
      </c>
      <c r="AV3414">
        <v>3.5739999999999998</v>
      </c>
      <c r="AW3414">
        <v>2.7869999999999999</v>
      </c>
      <c r="AX3414">
        <v>2.7</v>
      </c>
      <c r="AY3414">
        <v>2.56</v>
      </c>
      <c r="AZ3414">
        <v>2.278</v>
      </c>
      <c r="BA3414">
        <v>2.1840000000000002</v>
      </c>
      <c r="BB3414">
        <v>1.7729999999999999</v>
      </c>
      <c r="BC3414">
        <v>2017</v>
      </c>
    </row>
    <row r="3415" spans="1:55" x14ac:dyDescent="0.25">
      <c r="A3415">
        <v>176</v>
      </c>
      <c r="B3415" t="s">
        <v>998</v>
      </c>
      <c r="C3415" t="s">
        <v>352</v>
      </c>
      <c r="D3415" t="s">
        <v>999</v>
      </c>
      <c r="E3415" t="s">
        <v>353</v>
      </c>
      <c r="F3415" t="s">
        <v>354</v>
      </c>
      <c r="G3415" t="s">
        <v>229</v>
      </c>
      <c r="H3415" t="s">
        <v>230</v>
      </c>
      <c r="I3415" t="s">
        <v>1005</v>
      </c>
      <c r="J3415" t="s">
        <v>232</v>
      </c>
      <c r="K3415" t="s">
        <v>232</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52">
        <v>1061</v>
      </c>
      <c r="AN3415" s="52">
        <v>1075.7</v>
      </c>
      <c r="AO3415" s="52">
        <v>1053.51</v>
      </c>
      <c r="AP3415" s="52">
        <v>1142.0899999999999</v>
      </c>
      <c r="AQ3415" s="52">
        <v>1185.42</v>
      </c>
      <c r="AR3415" s="52">
        <v>1111.6500000000001</v>
      </c>
      <c r="AS3415" s="52">
        <v>1086.44</v>
      </c>
      <c r="AT3415">
        <v>988.82899999999995</v>
      </c>
      <c r="AU3415">
        <v>930.44200000000001</v>
      </c>
      <c r="AV3415">
        <v>832.06899999999996</v>
      </c>
      <c r="AW3415">
        <v>846.43899999999996</v>
      </c>
      <c r="AX3415">
        <v>832.24900000000002</v>
      </c>
      <c r="AY3415">
        <v>814.20899999999995</v>
      </c>
      <c r="AZ3415">
        <v>797.12199999999996</v>
      </c>
      <c r="BA3415">
        <v>778.95100000000002</v>
      </c>
      <c r="BB3415">
        <v>759.46</v>
      </c>
      <c r="BC3415">
        <v>2017</v>
      </c>
    </row>
    <row r="3416" spans="1:55" x14ac:dyDescent="0.25">
      <c r="A3416">
        <v>176</v>
      </c>
      <c r="B3416" t="s">
        <v>998</v>
      </c>
      <c r="C3416" t="s">
        <v>355</v>
      </c>
      <c r="D3416" t="s">
        <v>999</v>
      </c>
      <c r="E3416" t="s">
        <v>353</v>
      </c>
      <c r="F3416" t="s">
        <v>354</v>
      </c>
      <c r="G3416" t="s">
        <v>282</v>
      </c>
      <c r="I3416" t="s">
        <v>379</v>
      </c>
      <c r="J3416" t="s">
        <v>232</v>
      </c>
      <c r="K3416" t="s">
        <v>232</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35.555999999999997</v>
      </c>
      <c r="AV3416">
        <v>29.684000000000001</v>
      </c>
      <c r="AW3416">
        <v>28.94</v>
      </c>
      <c r="AX3416">
        <v>26.762</v>
      </c>
      <c r="AY3416">
        <v>24.791</v>
      </c>
      <c r="AZ3416">
        <v>23.065999999999999</v>
      </c>
      <c r="BA3416">
        <v>21.428999999999998</v>
      </c>
      <c r="BB3416">
        <v>19.802</v>
      </c>
      <c r="BC3416">
        <v>2017</v>
      </c>
    </row>
    <row r="3417" spans="1:55" x14ac:dyDescent="0.25">
      <c r="A3417">
        <v>176</v>
      </c>
      <c r="B3417" t="s">
        <v>998</v>
      </c>
      <c r="C3417" t="s">
        <v>356</v>
      </c>
      <c r="D3417" t="s">
        <v>999</v>
      </c>
      <c r="E3417" t="s">
        <v>357</v>
      </c>
      <c r="F3417" t="s">
        <v>358</v>
      </c>
      <c r="G3417" t="s">
        <v>229</v>
      </c>
      <c r="H3417" t="s">
        <v>230</v>
      </c>
      <c r="I3417" t="s">
        <v>1005</v>
      </c>
      <c r="J3417" t="s">
        <v>232</v>
      </c>
      <c r="K3417" t="s">
        <v>232</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52">
        <v>1041.6099999999999</v>
      </c>
      <c r="AM3417" s="52">
        <v>1317.11</v>
      </c>
      <c r="AN3417" s="52">
        <v>1428.23</v>
      </c>
      <c r="AO3417" s="52">
        <v>1617.63</v>
      </c>
      <c r="AP3417" s="52">
        <v>1645.94</v>
      </c>
      <c r="AQ3417" s="52">
        <v>1602.21</v>
      </c>
      <c r="AR3417" s="52">
        <v>1633.35</v>
      </c>
      <c r="AS3417" s="52">
        <v>1491.77</v>
      </c>
      <c r="AT3417" s="52">
        <v>1276.58</v>
      </c>
      <c r="AU3417" s="52">
        <v>1127.43</v>
      </c>
      <c r="AV3417">
        <v>993.06299999999999</v>
      </c>
      <c r="AW3417">
        <v>969.09100000000001</v>
      </c>
      <c r="AX3417">
        <v>937.245</v>
      </c>
      <c r="AY3417">
        <v>914.30899999999997</v>
      </c>
      <c r="AZ3417">
        <v>886.51300000000003</v>
      </c>
      <c r="BA3417">
        <v>848.24599999999998</v>
      </c>
      <c r="BB3417">
        <v>845.22799999999995</v>
      </c>
      <c r="BC3417">
        <v>2017</v>
      </c>
    </row>
    <row r="3418" spans="1:55" x14ac:dyDescent="0.25">
      <c r="A3418">
        <v>176</v>
      </c>
      <c r="B3418" t="s">
        <v>998</v>
      </c>
      <c r="C3418" t="s">
        <v>359</v>
      </c>
      <c r="D3418" t="s">
        <v>999</v>
      </c>
      <c r="E3418" t="s">
        <v>357</v>
      </c>
      <c r="F3418" t="s">
        <v>358</v>
      </c>
      <c r="G3418" t="s">
        <v>282</v>
      </c>
      <c r="I3418" t="s">
        <v>360</v>
      </c>
      <c r="J3418" t="s">
        <v>232</v>
      </c>
      <c r="K3418" t="s">
        <v>232</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43.084000000000003</v>
      </c>
      <c r="AV3418">
        <v>35.427999999999997</v>
      </c>
      <c r="AW3418">
        <v>33.133000000000003</v>
      </c>
      <c r="AX3418">
        <v>30.138000000000002</v>
      </c>
      <c r="AY3418">
        <v>27.838999999999999</v>
      </c>
      <c r="AZ3418">
        <v>25.652999999999999</v>
      </c>
      <c r="BA3418">
        <v>23.335000000000001</v>
      </c>
      <c r="BB3418">
        <v>22.039000000000001</v>
      </c>
      <c r="BC3418">
        <v>2017</v>
      </c>
    </row>
    <row r="3419" spans="1:55" x14ac:dyDescent="0.25">
      <c r="A3419">
        <v>176</v>
      </c>
      <c r="B3419" t="s">
        <v>998</v>
      </c>
      <c r="C3419" t="s">
        <v>361</v>
      </c>
      <c r="D3419" t="s">
        <v>999</v>
      </c>
      <c r="E3419" t="s">
        <v>362</v>
      </c>
      <c r="F3419" t="s">
        <v>363</v>
      </c>
      <c r="G3419" t="s">
        <v>229</v>
      </c>
      <c r="H3419" t="s">
        <v>230</v>
      </c>
      <c r="I3419" t="s">
        <v>1005</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537.52499999999998</v>
      </c>
      <c r="AB3419">
        <v>602.726</v>
      </c>
      <c r="AC3419">
        <v>648.96400000000006</v>
      </c>
      <c r="AD3419">
        <v>707.83</v>
      </c>
      <c r="AE3419">
        <v>799.404</v>
      </c>
      <c r="AF3419">
        <v>851.96400000000006</v>
      </c>
      <c r="AG3419">
        <v>875.56100000000004</v>
      </c>
      <c r="AH3419">
        <v>971.08399999999995</v>
      </c>
      <c r="AI3419" s="52">
        <v>1058.8800000000001</v>
      </c>
      <c r="AJ3419" s="52">
        <v>1208.25</v>
      </c>
      <c r="AK3419" s="52">
        <v>1378.14</v>
      </c>
      <c r="AL3419" s="52">
        <v>1574.73</v>
      </c>
      <c r="AM3419" s="52">
        <v>1627.66</v>
      </c>
      <c r="AN3419" s="52">
        <v>1672.72</v>
      </c>
      <c r="AO3419" s="52">
        <v>1757.7</v>
      </c>
      <c r="AP3419" s="52">
        <v>1841.73</v>
      </c>
      <c r="AQ3419" s="52">
        <v>1958.96</v>
      </c>
      <c r="AR3419" s="52">
        <v>2073.56</v>
      </c>
      <c r="AS3419" s="52">
        <v>2293.9499999999998</v>
      </c>
      <c r="AT3419" s="52">
        <v>2490.94</v>
      </c>
      <c r="AU3419" s="52">
        <v>2616.83</v>
      </c>
      <c r="AV3419" s="52">
        <v>2803.05</v>
      </c>
      <c r="AW3419" s="52">
        <v>2924.83</v>
      </c>
      <c r="AX3419" s="52">
        <v>3109.84</v>
      </c>
      <c r="AY3419" s="52">
        <v>3284.33</v>
      </c>
      <c r="AZ3419" s="52">
        <v>3455.78</v>
      </c>
      <c r="BA3419" s="52">
        <v>3635.06</v>
      </c>
      <c r="BB3419" s="52">
        <v>3835.2</v>
      </c>
      <c r="BC3419">
        <v>2017</v>
      </c>
    </row>
    <row r="3420" spans="1:55" x14ac:dyDescent="0.25">
      <c r="A3420">
        <v>176</v>
      </c>
      <c r="B3420" t="s">
        <v>998</v>
      </c>
      <c r="C3420" t="s">
        <v>364</v>
      </c>
      <c r="D3420" t="s">
        <v>999</v>
      </c>
      <c r="E3420" t="s">
        <v>365</v>
      </c>
      <c r="F3420" t="s">
        <v>366</v>
      </c>
      <c r="G3420" t="s">
        <v>242</v>
      </c>
      <c r="H3420" t="s">
        <v>230</v>
      </c>
      <c r="I3420" t="s">
        <v>1006</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0.88800000000000001</v>
      </c>
      <c r="AT3420">
        <v>1.5469999999999999</v>
      </c>
      <c r="AU3420">
        <v>0.89200000000000002</v>
      </c>
      <c r="AV3420">
        <v>0.752</v>
      </c>
      <c r="AW3420">
        <v>0.19700000000000001</v>
      </c>
      <c r="AX3420">
        <v>0.29199999999999998</v>
      </c>
      <c r="AY3420">
        <v>0.36399999999999999</v>
      </c>
      <c r="AZ3420">
        <v>0.38</v>
      </c>
      <c r="BA3420">
        <v>0.39300000000000002</v>
      </c>
      <c r="BB3420">
        <v>0.35099999999999998</v>
      </c>
      <c r="BC3420">
        <v>2018</v>
      </c>
    </row>
    <row r="3421" spans="1:55" x14ac:dyDescent="0.25">
      <c r="A3421">
        <v>176</v>
      </c>
      <c r="B3421" t="s">
        <v>998</v>
      </c>
      <c r="C3421" t="s">
        <v>368</v>
      </c>
      <c r="D3421" t="s">
        <v>999</v>
      </c>
      <c r="E3421" t="s">
        <v>365</v>
      </c>
      <c r="F3421" t="s">
        <v>366</v>
      </c>
      <c r="G3421" t="s">
        <v>282</v>
      </c>
      <c r="I3421" t="s">
        <v>369</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0.187</v>
      </c>
      <c r="Z3421">
        <v>-2.4390000000000001</v>
      </c>
      <c r="AA3421">
        <v>-2.3519999999999999</v>
      </c>
      <c r="AB3421">
        <v>-7.2110000000000003</v>
      </c>
      <c r="AC3421">
        <v>-7.1289999999999996</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5.1070000000000002</v>
      </c>
      <c r="AT3421">
        <v>7.5049999999999999</v>
      </c>
      <c r="AU3421">
        <v>3.6429999999999998</v>
      </c>
      <c r="AV3421">
        <v>2.9060000000000001</v>
      </c>
      <c r="AW3421">
        <v>0.80200000000000005</v>
      </c>
      <c r="AX3421">
        <v>1.089</v>
      </c>
      <c r="AY3421">
        <v>1.2829999999999999</v>
      </c>
      <c r="AZ3421">
        <v>1.272</v>
      </c>
      <c r="BA3421">
        <v>1.2470000000000001</v>
      </c>
      <c r="BB3421">
        <v>1.0569999999999999</v>
      </c>
      <c r="BC3421">
        <v>2018</v>
      </c>
    </row>
    <row r="3422" spans="1:55" x14ac:dyDescent="0.25">
      <c r="A3422">
        <v>534</v>
      </c>
      <c r="B3422" t="s">
        <v>1007</v>
      </c>
      <c r="C3422" t="s">
        <v>225</v>
      </c>
      <c r="D3422" t="s">
        <v>1008</v>
      </c>
      <c r="E3422" t="s">
        <v>227</v>
      </c>
      <c r="F3422" t="s">
        <v>228</v>
      </c>
      <c r="G3422" t="s">
        <v>229</v>
      </c>
      <c r="H3422" t="s">
        <v>230</v>
      </c>
      <c r="I3422" t="s">
        <v>1009</v>
      </c>
      <c r="J3422" s="52">
        <v>13436.12</v>
      </c>
      <c r="K3422" s="52">
        <v>14243.12</v>
      </c>
      <c r="L3422" s="52">
        <v>14738.17</v>
      </c>
      <c r="M3422" s="52">
        <v>15812.42</v>
      </c>
      <c r="N3422" s="52">
        <v>16416.57</v>
      </c>
      <c r="O3422" s="52">
        <v>17279.150000000001</v>
      </c>
      <c r="P3422" s="52">
        <v>18104.5</v>
      </c>
      <c r="Q3422" s="52">
        <v>18822.41</v>
      </c>
      <c r="R3422" s="52">
        <v>20634.59</v>
      </c>
      <c r="S3422" s="52">
        <v>21861.8</v>
      </c>
      <c r="T3422" s="52">
        <v>23071.59</v>
      </c>
      <c r="U3422" s="52">
        <v>23315.39</v>
      </c>
      <c r="V3422" s="52">
        <v>24593.64</v>
      </c>
      <c r="W3422" s="52">
        <v>25761.94</v>
      </c>
      <c r="X3422" s="52">
        <v>27477.4</v>
      </c>
      <c r="Y3422" s="52">
        <v>29558.71</v>
      </c>
      <c r="Z3422" s="52">
        <v>31790.31</v>
      </c>
      <c r="AA3422" s="52">
        <v>33077.72</v>
      </c>
      <c r="AB3422" s="52">
        <v>35123.360000000001</v>
      </c>
      <c r="AC3422" s="52">
        <v>38095.83</v>
      </c>
      <c r="AD3422" s="52">
        <v>39610.14</v>
      </c>
      <c r="AE3422" s="52">
        <v>41568.620000000003</v>
      </c>
      <c r="AF3422" s="52">
        <v>43192.88</v>
      </c>
      <c r="AG3422" s="52">
        <v>46624.11</v>
      </c>
      <c r="AH3422" s="52">
        <v>50283.62</v>
      </c>
      <c r="AI3422" s="52">
        <v>54952.32</v>
      </c>
      <c r="AJ3422" s="52">
        <v>60043.16</v>
      </c>
      <c r="AK3422" s="52">
        <v>65928.23</v>
      </c>
      <c r="AL3422" s="52">
        <v>68493.429999999993</v>
      </c>
      <c r="AM3422" s="52">
        <v>74301.570000000007</v>
      </c>
      <c r="AN3422" s="52">
        <v>81924.89</v>
      </c>
      <c r="AO3422" s="52">
        <v>87363.3</v>
      </c>
      <c r="AP3422" s="52">
        <v>92130.2</v>
      </c>
      <c r="AQ3422" s="52">
        <v>98013.7</v>
      </c>
      <c r="AR3422" s="52">
        <v>105276.7</v>
      </c>
      <c r="AS3422" s="52">
        <v>113694.9</v>
      </c>
      <c r="AT3422" s="52">
        <v>122983.3</v>
      </c>
      <c r="AU3422" s="52">
        <v>131798.6</v>
      </c>
      <c r="AV3422" s="52">
        <v>141093.76999999999</v>
      </c>
      <c r="AW3422" s="52">
        <v>151333.18</v>
      </c>
      <c r="AX3422" s="52">
        <v>162666.04</v>
      </c>
      <c r="AY3422" s="52">
        <v>175256.16</v>
      </c>
      <c r="AZ3422" s="52">
        <v>188804.35</v>
      </c>
      <c r="BA3422" s="52">
        <v>203421.55</v>
      </c>
      <c r="BB3422" s="52">
        <v>219160.98</v>
      </c>
      <c r="BC3422">
        <v>2018</v>
      </c>
    </row>
    <row r="3423" spans="1:55" x14ac:dyDescent="0.25">
      <c r="A3423">
        <v>534</v>
      </c>
      <c r="B3423" t="s">
        <v>1007</v>
      </c>
      <c r="C3423" t="s">
        <v>233</v>
      </c>
      <c r="D3423" t="s">
        <v>1008</v>
      </c>
      <c r="E3423" t="s">
        <v>227</v>
      </c>
      <c r="F3423" t="s">
        <v>234</v>
      </c>
      <c r="G3423" t="s">
        <v>235</v>
      </c>
      <c r="I3423" t="s">
        <v>236</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8.17</v>
      </c>
      <c r="AU3423">
        <v>7.1680000000000001</v>
      </c>
      <c r="AV3423">
        <v>7.0529999999999999</v>
      </c>
      <c r="AW3423">
        <v>7.2569999999999997</v>
      </c>
      <c r="AX3423">
        <v>7.4889999999999999</v>
      </c>
      <c r="AY3423">
        <v>7.74</v>
      </c>
      <c r="AZ3423">
        <v>7.7309999999999999</v>
      </c>
      <c r="BA3423">
        <v>7.742</v>
      </c>
      <c r="BB3423">
        <v>7.7370000000000001</v>
      </c>
      <c r="BC3423">
        <v>2018</v>
      </c>
    </row>
    <row r="3424" spans="1:55" x14ac:dyDescent="0.25">
      <c r="A3424">
        <v>534</v>
      </c>
      <c r="B3424" t="s">
        <v>1007</v>
      </c>
      <c r="C3424" t="s">
        <v>237</v>
      </c>
      <c r="D3424" t="s">
        <v>1008</v>
      </c>
      <c r="E3424" t="s">
        <v>238</v>
      </c>
      <c r="F3424" t="s">
        <v>239</v>
      </c>
      <c r="G3424" t="s">
        <v>229</v>
      </c>
      <c r="H3424" t="s">
        <v>230</v>
      </c>
      <c r="I3424" t="s">
        <v>1009</v>
      </c>
      <c r="J3424" s="52">
        <v>1496.42</v>
      </c>
      <c r="K3424" s="52">
        <v>1758.06</v>
      </c>
      <c r="L3424" s="52">
        <v>1966.44</v>
      </c>
      <c r="M3424" s="52">
        <v>2290.21</v>
      </c>
      <c r="N3424" s="52">
        <v>2566.11</v>
      </c>
      <c r="O3424" s="52">
        <v>2895.24</v>
      </c>
      <c r="P3424" s="52">
        <v>3239.49</v>
      </c>
      <c r="Q3424" s="52">
        <v>3682.11</v>
      </c>
      <c r="R3424" s="52">
        <v>4368.93</v>
      </c>
      <c r="S3424" s="52">
        <v>5019.28</v>
      </c>
      <c r="T3424" s="52">
        <v>5862.12</v>
      </c>
      <c r="U3424" s="52">
        <v>6738.75</v>
      </c>
      <c r="V3424" s="52">
        <v>7745.45</v>
      </c>
      <c r="W3424" s="52">
        <v>8913.5499999999993</v>
      </c>
      <c r="X3424" s="52">
        <v>10455.91</v>
      </c>
      <c r="Y3424" s="52">
        <v>12267.25</v>
      </c>
      <c r="Z3424" s="52">
        <v>14192.77</v>
      </c>
      <c r="AA3424" s="52">
        <v>15723.94</v>
      </c>
      <c r="AB3424" s="52">
        <v>18033.78</v>
      </c>
      <c r="AC3424" s="52">
        <v>20231.3</v>
      </c>
      <c r="AD3424" s="52">
        <v>21774.13</v>
      </c>
      <c r="AE3424" s="52">
        <v>23558.45</v>
      </c>
      <c r="AF3424" s="52">
        <v>25363.27</v>
      </c>
      <c r="AG3424" s="52">
        <v>28415.03</v>
      </c>
      <c r="AH3424" s="52">
        <v>32422.1</v>
      </c>
      <c r="AI3424" s="52">
        <v>36933.69</v>
      </c>
      <c r="AJ3424" s="52">
        <v>42947.06</v>
      </c>
      <c r="AK3424" s="52">
        <v>49870.9</v>
      </c>
      <c r="AL3424" s="52">
        <v>56300.6</v>
      </c>
      <c r="AM3424" s="52">
        <v>64778.3</v>
      </c>
      <c r="AN3424" s="52">
        <v>77841.2</v>
      </c>
      <c r="AO3424" s="52">
        <v>87363.3</v>
      </c>
      <c r="AP3424" s="52">
        <v>99440.1</v>
      </c>
      <c r="AQ3424" s="52">
        <v>112335.2</v>
      </c>
      <c r="AR3424" s="52">
        <v>124679.6</v>
      </c>
      <c r="AS3424" s="52">
        <v>137718.70000000001</v>
      </c>
      <c r="AT3424" s="52">
        <v>153623.9</v>
      </c>
      <c r="AU3424" s="52">
        <v>170950.1</v>
      </c>
      <c r="AV3424" s="52">
        <v>190715.55</v>
      </c>
      <c r="AW3424" s="52">
        <v>212764.06</v>
      </c>
      <c r="AX3424" s="52">
        <v>238192.26</v>
      </c>
      <c r="AY3424" s="52">
        <v>267046.73</v>
      </c>
      <c r="AZ3424" s="52">
        <v>298909.31</v>
      </c>
      <c r="BA3424" s="52">
        <v>334435.76</v>
      </c>
      <c r="BB3424" s="52">
        <v>374163.49</v>
      </c>
      <c r="BC3424">
        <v>2018</v>
      </c>
    </row>
    <row r="3425" spans="1:55" x14ac:dyDescent="0.25">
      <c r="A3425">
        <v>534</v>
      </c>
      <c r="B3425" t="s">
        <v>1007</v>
      </c>
      <c r="C3425" t="s">
        <v>240</v>
      </c>
      <c r="D3425" t="s">
        <v>1008</v>
      </c>
      <c r="E3425" t="s">
        <v>238</v>
      </c>
      <c r="F3425" t="s">
        <v>241</v>
      </c>
      <c r="G3425" t="s">
        <v>242</v>
      </c>
      <c r="H3425" t="s">
        <v>230</v>
      </c>
      <c r="I3425" t="s">
        <v>243</v>
      </c>
      <c r="J3425">
        <v>189.43799999999999</v>
      </c>
      <c r="K3425">
        <v>196.535</v>
      </c>
      <c r="L3425">
        <v>203.53700000000001</v>
      </c>
      <c r="M3425">
        <v>222.04900000000001</v>
      </c>
      <c r="N3425">
        <v>215.55600000000001</v>
      </c>
      <c r="O3425">
        <v>237.61799999999999</v>
      </c>
      <c r="P3425">
        <v>252.751</v>
      </c>
      <c r="Q3425">
        <v>283.75</v>
      </c>
      <c r="R3425">
        <v>299.64499999999998</v>
      </c>
      <c r="S3425">
        <v>300.18700000000001</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52">
        <v>1238.7</v>
      </c>
      <c r="AL3425" s="52">
        <v>1224.0999999999999</v>
      </c>
      <c r="AM3425" s="52">
        <v>1365.37</v>
      </c>
      <c r="AN3425" s="52">
        <v>1708.46</v>
      </c>
      <c r="AO3425" s="52">
        <v>1823.05</v>
      </c>
      <c r="AP3425" s="52">
        <v>1827.64</v>
      </c>
      <c r="AQ3425" s="52">
        <v>1856.72</v>
      </c>
      <c r="AR3425" s="52">
        <v>2039.13</v>
      </c>
      <c r="AS3425" s="52">
        <v>2103.59</v>
      </c>
      <c r="AT3425" s="52">
        <v>2289.75</v>
      </c>
      <c r="AU3425" s="52">
        <v>2652.25</v>
      </c>
      <c r="AV3425" s="52">
        <v>2716.75</v>
      </c>
      <c r="AW3425" s="52">
        <v>2972</v>
      </c>
      <c r="AX3425" s="52">
        <v>3257.72</v>
      </c>
      <c r="AY3425" s="52">
        <v>3577.32</v>
      </c>
      <c r="AZ3425" s="52">
        <v>3924.11</v>
      </c>
      <c r="BA3425" s="52">
        <v>4306.29</v>
      </c>
      <c r="BB3425" s="52">
        <v>4729.32</v>
      </c>
      <c r="BC3425">
        <v>2018</v>
      </c>
    </row>
    <row r="3426" spans="1:55" x14ac:dyDescent="0.25">
      <c r="A3426">
        <v>534</v>
      </c>
      <c r="B3426" t="s">
        <v>1007</v>
      </c>
      <c r="C3426" t="s">
        <v>244</v>
      </c>
      <c r="D3426" t="s">
        <v>1008</v>
      </c>
      <c r="E3426" t="s">
        <v>238</v>
      </c>
      <c r="F3426" t="s">
        <v>245</v>
      </c>
      <c r="G3426" t="s">
        <v>246</v>
      </c>
      <c r="H3426" t="s">
        <v>230</v>
      </c>
      <c r="I3426" t="s">
        <v>243</v>
      </c>
      <c r="J3426">
        <v>383.12599999999998</v>
      </c>
      <c r="K3426">
        <v>444.56200000000001</v>
      </c>
      <c r="L3426">
        <v>488.43599999999998</v>
      </c>
      <c r="M3426">
        <v>544.56100000000004</v>
      </c>
      <c r="N3426">
        <v>585.76900000000001</v>
      </c>
      <c r="O3426">
        <v>636.04700000000003</v>
      </c>
      <c r="P3426">
        <v>679.84500000000003</v>
      </c>
      <c r="Q3426">
        <v>724.28499999999997</v>
      </c>
      <c r="R3426">
        <v>822.01800000000003</v>
      </c>
      <c r="S3426">
        <v>905.053</v>
      </c>
      <c r="T3426">
        <v>990.88300000000004</v>
      </c>
      <c r="U3426" s="52">
        <v>1035.22</v>
      </c>
      <c r="V3426" s="52">
        <v>1116.8599999999999</v>
      </c>
      <c r="W3426" s="52">
        <v>1197.6400000000001</v>
      </c>
      <c r="X3426" s="52">
        <v>1304.6600000000001</v>
      </c>
      <c r="Y3426" s="52">
        <v>1432.91</v>
      </c>
      <c r="Z3426" s="52">
        <v>1569.31</v>
      </c>
      <c r="AA3426" s="52">
        <v>1661.02</v>
      </c>
      <c r="AB3426" s="52">
        <v>1783.6</v>
      </c>
      <c r="AC3426" s="52">
        <v>1962.48</v>
      </c>
      <c r="AD3426" s="52">
        <v>2086.1</v>
      </c>
      <c r="AE3426" s="52">
        <v>2237.2600000000002</v>
      </c>
      <c r="AF3426" s="52">
        <v>2361.4499999999998</v>
      </c>
      <c r="AG3426" s="52">
        <v>2596.38</v>
      </c>
      <c r="AH3426" s="52">
        <v>2875.56</v>
      </c>
      <c r="AI3426" s="52">
        <v>3240.42</v>
      </c>
      <c r="AJ3426" s="52">
        <v>3647.77</v>
      </c>
      <c r="AK3426" s="52">
        <v>4112.91</v>
      </c>
      <c r="AL3426" s="52">
        <v>4356.04</v>
      </c>
      <c r="AM3426" s="52">
        <v>4761.46</v>
      </c>
      <c r="AN3426" s="52">
        <v>5311.15</v>
      </c>
      <c r="AO3426" s="52">
        <v>5782.04</v>
      </c>
      <c r="AP3426" s="52">
        <v>6214.49</v>
      </c>
      <c r="AQ3426" s="52">
        <v>6727.34</v>
      </c>
      <c r="AR3426" s="52">
        <v>7362.57</v>
      </c>
      <c r="AS3426" s="52">
        <v>8036.33</v>
      </c>
      <c r="AT3426" s="52">
        <v>8787.89</v>
      </c>
      <c r="AU3426" s="52">
        <v>9596.83</v>
      </c>
      <c r="AV3426" s="52">
        <v>10505.29</v>
      </c>
      <c r="AW3426" s="52">
        <v>11468.02</v>
      </c>
      <c r="AX3426" s="52">
        <v>12584.23</v>
      </c>
      <c r="AY3426" s="52">
        <v>13840.08</v>
      </c>
      <c r="AZ3426" s="52">
        <v>15218.52</v>
      </c>
      <c r="BA3426" s="52">
        <v>16736.53</v>
      </c>
      <c r="BB3426" s="52">
        <v>18408.849999999999</v>
      </c>
      <c r="BC3426">
        <v>2018</v>
      </c>
    </row>
    <row r="3427" spans="1:55" x14ac:dyDescent="0.25">
      <c r="A3427">
        <v>534</v>
      </c>
      <c r="B3427" t="s">
        <v>1007</v>
      </c>
      <c r="C3427" t="s">
        <v>247</v>
      </c>
      <c r="D3427" t="s">
        <v>1008</v>
      </c>
      <c r="E3427" t="s">
        <v>248</v>
      </c>
      <c r="F3427" t="s">
        <v>249</v>
      </c>
      <c r="G3427" t="s">
        <v>250</v>
      </c>
      <c r="I3427" t="s">
        <v>251</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124.914</v>
      </c>
      <c r="AU3427">
        <v>129.70599999999999</v>
      </c>
      <c r="AV3427">
        <v>135.16900000000001</v>
      </c>
      <c r="AW3427">
        <v>140.59299999999999</v>
      </c>
      <c r="AX3427">
        <v>146.43</v>
      </c>
      <c r="AY3427">
        <v>152.375</v>
      </c>
      <c r="AZ3427">
        <v>158.31700000000001</v>
      </c>
      <c r="BA3427">
        <v>164.405</v>
      </c>
      <c r="BB3427">
        <v>170.72499999999999</v>
      </c>
      <c r="BC3427">
        <v>2018</v>
      </c>
    </row>
    <row r="3428" spans="1:55" x14ac:dyDescent="0.25">
      <c r="A3428">
        <v>534</v>
      </c>
      <c r="B3428" t="s">
        <v>1007</v>
      </c>
      <c r="C3428" t="s">
        <v>252</v>
      </c>
      <c r="D3428" t="s">
        <v>1008</v>
      </c>
      <c r="E3428" t="s">
        <v>253</v>
      </c>
      <c r="F3428" t="s">
        <v>254</v>
      </c>
      <c r="G3428" t="s">
        <v>229</v>
      </c>
      <c r="H3428" t="s">
        <v>220</v>
      </c>
      <c r="I3428" t="s">
        <v>255</v>
      </c>
      <c r="J3428" s="52">
        <v>19600.46</v>
      </c>
      <c r="K3428" s="52">
        <v>20347.310000000001</v>
      </c>
      <c r="L3428" s="52">
        <v>20598.419999999998</v>
      </c>
      <c r="M3428" s="52">
        <v>21631.22</v>
      </c>
      <c r="N3428" s="52">
        <v>21976.67</v>
      </c>
      <c r="O3428" s="52">
        <v>22646.33</v>
      </c>
      <c r="P3428" s="52">
        <v>23225.78</v>
      </c>
      <c r="Q3428" s="52">
        <v>23631.39</v>
      </c>
      <c r="R3428" s="52">
        <v>25365.19</v>
      </c>
      <c r="S3428" s="52">
        <v>26323.65</v>
      </c>
      <c r="T3428" s="52">
        <v>27223.11</v>
      </c>
      <c r="U3428" s="52">
        <v>26985.4</v>
      </c>
      <c r="V3428" s="52">
        <v>27883.95</v>
      </c>
      <c r="W3428" s="52">
        <v>28592.61</v>
      </c>
      <c r="X3428" s="52">
        <v>29899.24</v>
      </c>
      <c r="Y3428" s="52">
        <v>31546.12</v>
      </c>
      <c r="Z3428" s="52">
        <v>33288.29</v>
      </c>
      <c r="AA3428" s="52">
        <v>33978.14</v>
      </c>
      <c r="AB3428" s="52">
        <v>35406.620000000003</v>
      </c>
      <c r="AC3428" s="52">
        <v>37718.639999999999</v>
      </c>
      <c r="AD3428" s="52">
        <v>38475.120000000003</v>
      </c>
      <c r="AE3428" s="52">
        <v>39697.51</v>
      </c>
      <c r="AF3428" s="52">
        <v>40572.19</v>
      </c>
      <c r="AG3428" s="52">
        <v>43094.38</v>
      </c>
      <c r="AH3428" s="52">
        <v>45749.07</v>
      </c>
      <c r="AI3428" s="52">
        <v>49229.07</v>
      </c>
      <c r="AJ3428" s="52">
        <v>52979.5</v>
      </c>
      <c r="AK3428" s="52">
        <v>57313.14</v>
      </c>
      <c r="AL3428" s="52">
        <v>58681.24</v>
      </c>
      <c r="AM3428" s="52">
        <v>62754.73</v>
      </c>
      <c r="AN3428" s="52">
        <v>68232.960000000006</v>
      </c>
      <c r="AO3428" s="52">
        <v>71774.149999999994</v>
      </c>
      <c r="AP3428" s="52">
        <v>74684.75</v>
      </c>
      <c r="AQ3428" s="52">
        <v>78422.45</v>
      </c>
      <c r="AR3428" s="52">
        <v>83139.92</v>
      </c>
      <c r="AS3428" s="52">
        <v>88622.11</v>
      </c>
      <c r="AT3428" s="52">
        <v>94617.39</v>
      </c>
      <c r="AU3428" s="52">
        <v>100082.78</v>
      </c>
      <c r="AV3428" s="52">
        <v>105749.94</v>
      </c>
      <c r="AW3428" s="52">
        <v>111951.57</v>
      </c>
      <c r="AX3428" s="52">
        <v>118772.7</v>
      </c>
      <c r="AY3428" s="52">
        <v>126303.9</v>
      </c>
      <c r="AZ3428" s="52">
        <v>134300.99</v>
      </c>
      <c r="BA3428" s="52">
        <v>142819.63</v>
      </c>
      <c r="BB3428" s="52">
        <v>151872.07</v>
      </c>
      <c r="BC3428">
        <v>2013</v>
      </c>
    </row>
    <row r="3429" spans="1:55" x14ac:dyDescent="0.25">
      <c r="A3429">
        <v>534</v>
      </c>
      <c r="B3429" t="s">
        <v>1007</v>
      </c>
      <c r="C3429" t="s">
        <v>256</v>
      </c>
      <c r="D3429" t="s">
        <v>1008</v>
      </c>
      <c r="E3429" t="s">
        <v>253</v>
      </c>
      <c r="F3429" t="s">
        <v>257</v>
      </c>
      <c r="G3429" t="s">
        <v>258</v>
      </c>
      <c r="H3429" t="s">
        <v>220</v>
      </c>
      <c r="I3429" t="s">
        <v>255</v>
      </c>
      <c r="J3429" s="52">
        <v>1297.23</v>
      </c>
      <c r="K3429" s="52">
        <v>1346.66</v>
      </c>
      <c r="L3429" s="52">
        <v>1363.28</v>
      </c>
      <c r="M3429" s="52">
        <v>1431.64</v>
      </c>
      <c r="N3429" s="52">
        <v>1454.5</v>
      </c>
      <c r="O3429" s="52">
        <v>1498.82</v>
      </c>
      <c r="P3429" s="52">
        <v>1537.17</v>
      </c>
      <c r="Q3429" s="52">
        <v>1564.02</v>
      </c>
      <c r="R3429" s="52">
        <v>1678.77</v>
      </c>
      <c r="S3429" s="52">
        <v>1742.2</v>
      </c>
      <c r="T3429" s="52">
        <v>1801.73</v>
      </c>
      <c r="U3429" s="52">
        <v>1786</v>
      </c>
      <c r="V3429" s="52">
        <v>1845.47</v>
      </c>
      <c r="W3429" s="52">
        <v>1892.37</v>
      </c>
      <c r="X3429" s="52">
        <v>1978.85</v>
      </c>
      <c r="Y3429" s="52">
        <v>2087.84</v>
      </c>
      <c r="Z3429" s="52">
        <v>2203.15</v>
      </c>
      <c r="AA3429" s="52">
        <v>2248.8000000000002</v>
      </c>
      <c r="AB3429" s="52">
        <v>2343.35</v>
      </c>
      <c r="AC3429" s="52">
        <v>2496.36</v>
      </c>
      <c r="AD3429" s="52">
        <v>2546.4299999999998</v>
      </c>
      <c r="AE3429" s="52">
        <v>2627.33</v>
      </c>
      <c r="AF3429" s="52">
        <v>2685.22</v>
      </c>
      <c r="AG3429" s="52">
        <v>2852.15</v>
      </c>
      <c r="AH3429" s="52">
        <v>3027.85</v>
      </c>
      <c r="AI3429" s="52">
        <v>3258.17</v>
      </c>
      <c r="AJ3429" s="52">
        <v>3506.39</v>
      </c>
      <c r="AK3429" s="52">
        <v>3793.2</v>
      </c>
      <c r="AL3429" s="52">
        <v>3883.75</v>
      </c>
      <c r="AM3429" s="52">
        <v>4153.3500000000004</v>
      </c>
      <c r="AN3429" s="52">
        <v>4515.92</v>
      </c>
      <c r="AO3429" s="52">
        <v>4750.29</v>
      </c>
      <c r="AP3429" s="52">
        <v>4942.92</v>
      </c>
      <c r="AQ3429" s="52">
        <v>5190.3</v>
      </c>
      <c r="AR3429" s="52">
        <v>5502.52</v>
      </c>
      <c r="AS3429" s="52">
        <v>5865.35</v>
      </c>
      <c r="AT3429" s="52">
        <v>6262.14</v>
      </c>
      <c r="AU3429" s="52">
        <v>6623.86</v>
      </c>
      <c r="AV3429" s="52">
        <v>6998.93</v>
      </c>
      <c r="AW3429" s="52">
        <v>7409.38</v>
      </c>
      <c r="AX3429" s="52">
        <v>7860.83</v>
      </c>
      <c r="AY3429" s="52">
        <v>8359.27</v>
      </c>
      <c r="AZ3429" s="52">
        <v>8888.5499999999993</v>
      </c>
      <c r="BA3429" s="52">
        <v>9452.35</v>
      </c>
      <c r="BB3429" s="52">
        <v>10051.469999999999</v>
      </c>
      <c r="BC3429">
        <v>2013</v>
      </c>
    </row>
    <row r="3430" spans="1:55" x14ac:dyDescent="0.25">
      <c r="A3430">
        <v>534</v>
      </c>
      <c r="B3430" t="s">
        <v>1007</v>
      </c>
      <c r="C3430" t="s">
        <v>259</v>
      </c>
      <c r="D3430" t="s">
        <v>1008</v>
      </c>
      <c r="E3430" t="s">
        <v>260</v>
      </c>
      <c r="F3430" t="s">
        <v>261</v>
      </c>
      <c r="G3430" t="s">
        <v>229</v>
      </c>
      <c r="H3430" t="s">
        <v>220</v>
      </c>
      <c r="I3430" t="s">
        <v>262</v>
      </c>
      <c r="J3430" s="52">
        <v>2182.96</v>
      </c>
      <c r="K3430" s="52">
        <v>2511.5100000000002</v>
      </c>
      <c r="L3430" s="52">
        <v>2748.34</v>
      </c>
      <c r="M3430" s="52">
        <v>3132.99</v>
      </c>
      <c r="N3430" s="52">
        <v>3435.22</v>
      </c>
      <c r="O3430" s="52">
        <v>3794.55</v>
      </c>
      <c r="P3430" s="52">
        <v>4155.8599999999997</v>
      </c>
      <c r="Q3430" s="52">
        <v>4622.8599999999997</v>
      </c>
      <c r="R3430" s="52">
        <v>5370.53</v>
      </c>
      <c r="S3430" s="52">
        <v>6043.69</v>
      </c>
      <c r="T3430" s="52">
        <v>6916.96</v>
      </c>
      <c r="U3430" s="52">
        <v>7799.47</v>
      </c>
      <c r="V3430" s="52">
        <v>8781.69</v>
      </c>
      <c r="W3430" s="52">
        <v>9892.9500000000007</v>
      </c>
      <c r="X3430" s="52">
        <v>11377.48</v>
      </c>
      <c r="Y3430" s="52">
        <v>13092.05</v>
      </c>
      <c r="Z3430" s="52">
        <v>14861.54</v>
      </c>
      <c r="AA3430" s="52">
        <v>16151.96</v>
      </c>
      <c r="AB3430" s="52">
        <v>18179.21</v>
      </c>
      <c r="AC3430" s="52">
        <v>20030.990000000002</v>
      </c>
      <c r="AD3430" s="52">
        <v>21150.2</v>
      </c>
      <c r="AE3430" s="52">
        <v>22498.03</v>
      </c>
      <c r="AF3430" s="52">
        <v>23824.37</v>
      </c>
      <c r="AG3430" s="52">
        <v>26263.84</v>
      </c>
      <c r="AH3430" s="52">
        <v>29498.29</v>
      </c>
      <c r="AI3430" s="52">
        <v>33087.07</v>
      </c>
      <c r="AJ3430" s="52">
        <v>37894.629999999997</v>
      </c>
      <c r="AK3430" s="52">
        <v>43354.080000000002</v>
      </c>
      <c r="AL3430" s="52">
        <v>48235.12</v>
      </c>
      <c r="AM3430" s="52">
        <v>54711.43</v>
      </c>
      <c r="AN3430" s="52">
        <v>64831.77</v>
      </c>
      <c r="AO3430" s="52">
        <v>71774.149999999994</v>
      </c>
      <c r="AP3430" s="52">
        <v>80610.47</v>
      </c>
      <c r="AQ3430" s="52">
        <v>89881.33</v>
      </c>
      <c r="AR3430" s="52">
        <v>98462.93</v>
      </c>
      <c r="AS3430" s="52">
        <v>107348.01</v>
      </c>
      <c r="AT3430" s="52">
        <v>118190.78</v>
      </c>
      <c r="AU3430" s="52">
        <v>129812.92</v>
      </c>
      <c r="AV3430" s="52">
        <v>142941.51999999999</v>
      </c>
      <c r="AW3430" s="52">
        <v>157396.21</v>
      </c>
      <c r="AX3430" s="52">
        <v>173919.15</v>
      </c>
      <c r="AY3430" s="52">
        <v>192455.69</v>
      </c>
      <c r="AZ3430" s="52">
        <v>212621.24</v>
      </c>
      <c r="BA3430" s="52">
        <v>234803.01</v>
      </c>
      <c r="BB3430" s="52">
        <v>259284.22</v>
      </c>
      <c r="BC3430">
        <v>2013</v>
      </c>
    </row>
    <row r="3431" spans="1:55" x14ac:dyDescent="0.25">
      <c r="A3431">
        <v>534</v>
      </c>
      <c r="B3431" t="s">
        <v>1007</v>
      </c>
      <c r="C3431" t="s">
        <v>263</v>
      </c>
      <c r="D3431" t="s">
        <v>1008</v>
      </c>
      <c r="E3431" t="s">
        <v>260</v>
      </c>
      <c r="F3431" t="s">
        <v>264</v>
      </c>
      <c r="G3431" t="s">
        <v>242</v>
      </c>
      <c r="H3431" t="s">
        <v>220</v>
      </c>
      <c r="I3431" t="s">
        <v>262</v>
      </c>
      <c r="J3431">
        <v>276.35000000000002</v>
      </c>
      <c r="K3431">
        <v>280.76400000000001</v>
      </c>
      <c r="L3431">
        <v>284.46800000000002</v>
      </c>
      <c r="M3431">
        <v>303.76100000000002</v>
      </c>
      <c r="N3431">
        <v>288.56299999999999</v>
      </c>
      <c r="O3431">
        <v>311.42599999999999</v>
      </c>
      <c r="P3431">
        <v>324.24799999999999</v>
      </c>
      <c r="Q3431">
        <v>356.24599999999998</v>
      </c>
      <c r="R3431">
        <v>368.34100000000001</v>
      </c>
      <c r="S3431">
        <v>361.45400000000001</v>
      </c>
      <c r="T3431">
        <v>385.37799999999999</v>
      </c>
      <c r="U3431">
        <v>318.10399999999998</v>
      </c>
      <c r="V3431">
        <v>332.49700000000001</v>
      </c>
      <c r="W3431">
        <v>315.42</v>
      </c>
      <c r="X3431">
        <v>362.36599999999999</v>
      </c>
      <c r="Y3431">
        <v>391.24900000000002</v>
      </c>
      <c r="Z3431">
        <v>418.63</v>
      </c>
      <c r="AA3431">
        <v>434.709</v>
      </c>
      <c r="AB3431">
        <v>432.22500000000002</v>
      </c>
      <c r="AC3431">
        <v>462.21800000000002</v>
      </c>
      <c r="AD3431">
        <v>462.97800000000001</v>
      </c>
      <c r="AE3431">
        <v>471.70100000000002</v>
      </c>
      <c r="AF3431">
        <v>491.98899999999998</v>
      </c>
      <c r="AG3431">
        <v>571.55499999999995</v>
      </c>
      <c r="AH3431">
        <v>656.51700000000005</v>
      </c>
      <c r="AI3431">
        <v>747.33500000000004</v>
      </c>
      <c r="AJ3431">
        <v>837.46</v>
      </c>
      <c r="AK3431" s="52">
        <v>1076.8399999999999</v>
      </c>
      <c r="AL3431" s="52">
        <v>1048.74</v>
      </c>
      <c r="AM3431" s="52">
        <v>1153.19</v>
      </c>
      <c r="AN3431" s="52">
        <v>1422.93</v>
      </c>
      <c r="AO3431" s="52">
        <v>1497.75</v>
      </c>
      <c r="AP3431" s="52">
        <v>1481.56</v>
      </c>
      <c r="AQ3431" s="52">
        <v>1485.6</v>
      </c>
      <c r="AR3431" s="52">
        <v>1610.36</v>
      </c>
      <c r="AS3431" s="52">
        <v>1639.69</v>
      </c>
      <c r="AT3431" s="52">
        <v>1761.63</v>
      </c>
      <c r="AU3431" s="52">
        <v>2014.01</v>
      </c>
      <c r="AV3431" s="52">
        <v>2036.2</v>
      </c>
      <c r="AW3431" s="52">
        <v>2198.59</v>
      </c>
      <c r="AX3431" s="52">
        <v>2378.67</v>
      </c>
      <c r="AY3431" s="52">
        <v>2578.11</v>
      </c>
      <c r="AZ3431" s="52">
        <v>2791.31</v>
      </c>
      <c r="BA3431" s="52">
        <v>3023.39</v>
      </c>
      <c r="BB3431" s="52">
        <v>3277.28</v>
      </c>
      <c r="BC3431">
        <v>2013</v>
      </c>
    </row>
    <row r="3432" spans="1:55" x14ac:dyDescent="0.25">
      <c r="A3432">
        <v>534</v>
      </c>
      <c r="B3432" t="s">
        <v>1007</v>
      </c>
      <c r="C3432" t="s">
        <v>265</v>
      </c>
      <c r="D3432" t="s">
        <v>1008</v>
      </c>
      <c r="E3432" t="s">
        <v>260</v>
      </c>
      <c r="F3432" t="s">
        <v>266</v>
      </c>
      <c r="G3432" t="s">
        <v>246</v>
      </c>
      <c r="H3432" t="s">
        <v>220</v>
      </c>
      <c r="I3432" t="s">
        <v>262</v>
      </c>
      <c r="J3432">
        <v>558.9</v>
      </c>
      <c r="K3432">
        <v>635.08799999999997</v>
      </c>
      <c r="L3432">
        <v>682.65099999999995</v>
      </c>
      <c r="M3432">
        <v>744.95399999999995</v>
      </c>
      <c r="N3432">
        <v>784.16200000000003</v>
      </c>
      <c r="O3432">
        <v>833.61400000000003</v>
      </c>
      <c r="P3432">
        <v>872.15499999999997</v>
      </c>
      <c r="Q3432">
        <v>909.33399999999995</v>
      </c>
      <c r="R3432" s="52">
        <v>1010.47</v>
      </c>
      <c r="S3432" s="52">
        <v>1089.77</v>
      </c>
      <c r="T3432" s="52">
        <v>1169.18</v>
      </c>
      <c r="U3432" s="52">
        <v>1198.17</v>
      </c>
      <c r="V3432" s="52">
        <v>1266.29</v>
      </c>
      <c r="W3432" s="52">
        <v>1329.23</v>
      </c>
      <c r="X3432" s="52">
        <v>1419.65</v>
      </c>
      <c r="Y3432" s="52">
        <v>1529.26</v>
      </c>
      <c r="Z3432" s="52">
        <v>1643.26</v>
      </c>
      <c r="AA3432" s="52">
        <v>1706.24</v>
      </c>
      <c r="AB3432" s="52">
        <v>1797.98</v>
      </c>
      <c r="AC3432" s="52">
        <v>1943.05</v>
      </c>
      <c r="AD3432" s="52">
        <v>2026.32</v>
      </c>
      <c r="AE3432" s="52">
        <v>2136.5500000000002</v>
      </c>
      <c r="AF3432" s="52">
        <v>2218.17</v>
      </c>
      <c r="AG3432" s="52">
        <v>2399.8200000000002</v>
      </c>
      <c r="AH3432" s="52">
        <v>2616.2399999999998</v>
      </c>
      <c r="AI3432" s="52">
        <v>2902.94</v>
      </c>
      <c r="AJ3432" s="52">
        <v>3218.64</v>
      </c>
      <c r="AK3432" s="52">
        <v>3575.46</v>
      </c>
      <c r="AL3432" s="52">
        <v>3732.01</v>
      </c>
      <c r="AM3432" s="52">
        <v>4021.5</v>
      </c>
      <c r="AN3432" s="52">
        <v>4423.51</v>
      </c>
      <c r="AO3432" s="52">
        <v>4750.29</v>
      </c>
      <c r="AP3432" s="52">
        <v>5037.7299999999996</v>
      </c>
      <c r="AQ3432" s="52">
        <v>5382.66</v>
      </c>
      <c r="AR3432" s="52">
        <v>5814.42</v>
      </c>
      <c r="AS3432" s="52">
        <v>6264.11</v>
      </c>
      <c r="AT3432" s="52">
        <v>6760.98</v>
      </c>
      <c r="AU3432" s="52">
        <v>7287.46</v>
      </c>
      <c r="AV3432" s="52">
        <v>7873.73</v>
      </c>
      <c r="AW3432" s="52">
        <v>8483.69</v>
      </c>
      <c r="AX3432" s="52">
        <v>9188.5400000000009</v>
      </c>
      <c r="AY3432" s="52">
        <v>9974.2999999999993</v>
      </c>
      <c r="AZ3432" s="52">
        <v>10825.29</v>
      </c>
      <c r="BA3432" s="52">
        <v>11750.5</v>
      </c>
      <c r="BB3432" s="52">
        <v>12756.79</v>
      </c>
      <c r="BC3432">
        <v>2013</v>
      </c>
    </row>
    <row r="3433" spans="1:55" x14ac:dyDescent="0.25">
      <c r="A3433">
        <v>534</v>
      </c>
      <c r="B3433" t="s">
        <v>1007</v>
      </c>
      <c r="C3433" t="s">
        <v>267</v>
      </c>
      <c r="D3433" t="s">
        <v>1008</v>
      </c>
      <c r="E3433" t="s">
        <v>268</v>
      </c>
      <c r="F3433" t="s">
        <v>269</v>
      </c>
      <c r="G3433" t="s">
        <v>270</v>
      </c>
    </row>
    <row r="3434" spans="1:55" x14ac:dyDescent="0.25">
      <c r="A3434">
        <v>534</v>
      </c>
      <c r="B3434" t="s">
        <v>1007</v>
      </c>
      <c r="C3434" t="s">
        <v>271</v>
      </c>
      <c r="D3434" t="s">
        <v>1008</v>
      </c>
      <c r="E3434" t="s">
        <v>272</v>
      </c>
      <c r="F3434" t="s">
        <v>273</v>
      </c>
      <c r="G3434" t="s">
        <v>274</v>
      </c>
      <c r="I3434" t="s">
        <v>243</v>
      </c>
      <c r="J3434">
        <v>2.89</v>
      </c>
      <c r="K3434">
        <v>3.0129999999999999</v>
      </c>
      <c r="L3434">
        <v>3.1080000000000001</v>
      </c>
      <c r="M3434">
        <v>3.2509999999999999</v>
      </c>
      <c r="N3434">
        <v>3.2330000000000001</v>
      </c>
      <c r="O3434">
        <v>3.286</v>
      </c>
      <c r="P3434">
        <v>3.3260000000000001</v>
      </c>
      <c r="Q3434">
        <v>3.3290000000000002</v>
      </c>
      <c r="R3434">
        <v>3.4929999999999999</v>
      </c>
      <c r="S3434">
        <v>3.569</v>
      </c>
      <c r="T3434">
        <v>3.6190000000000002</v>
      </c>
      <c r="U3434">
        <v>3.5720000000000001</v>
      </c>
      <c r="V3434">
        <v>3.3839999999999999</v>
      </c>
      <c r="W3434">
        <v>3.4769999999999999</v>
      </c>
      <c r="X3434">
        <v>3.601</v>
      </c>
      <c r="Y3434">
        <v>3.7370000000000001</v>
      </c>
      <c r="Z3434">
        <v>3.8730000000000002</v>
      </c>
      <c r="AA3434">
        <v>3.87</v>
      </c>
      <c r="AB3434">
        <v>4.0030000000000001</v>
      </c>
      <c r="AC3434">
        <v>4.1959999999999997</v>
      </c>
      <c r="AD3434">
        <v>4.1630000000000003</v>
      </c>
      <c r="AE3434">
        <v>4.266</v>
      </c>
      <c r="AF3434">
        <v>4.3070000000000004</v>
      </c>
      <c r="AG3434">
        <v>4.4669999999999996</v>
      </c>
      <c r="AH3434">
        <v>4.5780000000000003</v>
      </c>
      <c r="AI3434">
        <v>4.774</v>
      </c>
      <c r="AJ3434">
        <v>4.952</v>
      </c>
      <c r="AK3434">
        <v>5.1580000000000004</v>
      </c>
      <c r="AL3434">
        <v>5.2060000000000004</v>
      </c>
      <c r="AM3434">
        <v>5.6710000000000003</v>
      </c>
      <c r="AN3434">
        <v>5.9390000000000001</v>
      </c>
      <c r="AO3434">
        <v>6.0830000000000002</v>
      </c>
      <c r="AP3434">
        <v>6.2190000000000003</v>
      </c>
      <c r="AQ3434">
        <v>6.4</v>
      </c>
      <c r="AR3434">
        <v>6.6429999999999998</v>
      </c>
      <c r="AS3434">
        <v>6.9429999999999996</v>
      </c>
      <c r="AT3434">
        <v>7.2729999999999997</v>
      </c>
      <c r="AU3434">
        <v>7.516</v>
      </c>
      <c r="AV3434">
        <v>7.7709999999999999</v>
      </c>
      <c r="AW3434">
        <v>8.0730000000000004</v>
      </c>
      <c r="AX3434">
        <v>8.3800000000000008</v>
      </c>
      <c r="AY3434">
        <v>8.7170000000000005</v>
      </c>
      <c r="AZ3434">
        <v>9.0679999999999996</v>
      </c>
      <c r="BA3434">
        <v>9.4320000000000004</v>
      </c>
      <c r="BB3434">
        <v>9.8079999999999998</v>
      </c>
      <c r="BC3434">
        <v>2018</v>
      </c>
    </row>
    <row r="3435" spans="1:55" x14ac:dyDescent="0.25">
      <c r="A3435">
        <v>534</v>
      </c>
      <c r="B3435" t="s">
        <v>1007</v>
      </c>
      <c r="C3435" t="s">
        <v>275</v>
      </c>
      <c r="D3435" t="s">
        <v>1008</v>
      </c>
      <c r="E3435" t="s">
        <v>276</v>
      </c>
      <c r="F3435" t="s">
        <v>277</v>
      </c>
      <c r="G3435" t="s">
        <v>278</v>
      </c>
      <c r="I3435" t="s">
        <v>243</v>
      </c>
      <c r="J3435">
        <v>3.9060000000000001</v>
      </c>
      <c r="K3435">
        <v>3.9550000000000001</v>
      </c>
      <c r="L3435">
        <v>4.0259999999999998</v>
      </c>
      <c r="M3435">
        <v>4.2060000000000004</v>
      </c>
      <c r="N3435">
        <v>4.3810000000000002</v>
      </c>
      <c r="O3435">
        <v>4.5519999999999996</v>
      </c>
      <c r="P3435">
        <v>4.7649999999999997</v>
      </c>
      <c r="Q3435">
        <v>5.0839999999999996</v>
      </c>
      <c r="R3435">
        <v>5.3150000000000004</v>
      </c>
      <c r="S3435">
        <v>5.5460000000000003</v>
      </c>
      <c r="T3435">
        <v>5.9160000000000004</v>
      </c>
      <c r="U3435">
        <v>6.5090000000000003</v>
      </c>
      <c r="V3435">
        <v>6.9349999999999996</v>
      </c>
      <c r="W3435">
        <v>7.4429999999999996</v>
      </c>
      <c r="X3435">
        <v>8.0139999999999993</v>
      </c>
      <c r="Y3435">
        <v>8.5609999999999999</v>
      </c>
      <c r="Z3435">
        <v>9.0440000000000005</v>
      </c>
      <c r="AA3435">
        <v>9.4659999999999993</v>
      </c>
      <c r="AB3435">
        <v>10.111000000000001</v>
      </c>
      <c r="AC3435">
        <v>10.308999999999999</v>
      </c>
      <c r="AD3435">
        <v>10.438000000000001</v>
      </c>
      <c r="AE3435">
        <v>10.53</v>
      </c>
      <c r="AF3435">
        <v>10.741</v>
      </c>
      <c r="AG3435">
        <v>10.944000000000001</v>
      </c>
      <c r="AH3435">
        <v>11.275</v>
      </c>
      <c r="AI3435">
        <v>11.398</v>
      </c>
      <c r="AJ3435">
        <v>11.773</v>
      </c>
      <c r="AK3435">
        <v>12.125</v>
      </c>
      <c r="AL3435">
        <v>12.925000000000001</v>
      </c>
      <c r="AM3435">
        <v>13.605</v>
      </c>
      <c r="AN3435">
        <v>14.656000000000001</v>
      </c>
      <c r="AO3435">
        <v>15.109</v>
      </c>
      <c r="AP3435">
        <v>16.001000000000001</v>
      </c>
      <c r="AQ3435">
        <v>16.698</v>
      </c>
      <c r="AR3435">
        <v>16.934000000000001</v>
      </c>
      <c r="AS3435">
        <v>17.137</v>
      </c>
      <c r="AT3435">
        <v>17.481000000000002</v>
      </c>
      <c r="AU3435">
        <v>17.812999999999999</v>
      </c>
      <c r="AV3435">
        <v>18.154</v>
      </c>
      <c r="AW3435">
        <v>18.553000000000001</v>
      </c>
      <c r="AX3435">
        <v>18.928000000000001</v>
      </c>
      <c r="AY3435">
        <v>19.295000000000002</v>
      </c>
      <c r="AZ3435">
        <v>19.640999999999998</v>
      </c>
      <c r="BA3435">
        <v>19.981999999999999</v>
      </c>
      <c r="BB3435">
        <v>20.324999999999999</v>
      </c>
      <c r="BC3435">
        <v>2018</v>
      </c>
    </row>
    <row r="3436" spans="1:55" x14ac:dyDescent="0.25">
      <c r="A3436">
        <v>534</v>
      </c>
      <c r="B3436" t="s">
        <v>1007</v>
      </c>
      <c r="C3436" t="s">
        <v>279</v>
      </c>
      <c r="D3436" t="s">
        <v>1008</v>
      </c>
      <c r="E3436" t="s">
        <v>280</v>
      </c>
      <c r="F3436" t="s">
        <v>281</v>
      </c>
      <c r="G3436" t="s">
        <v>282</v>
      </c>
      <c r="I3436" t="s">
        <v>1009</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30.212</v>
      </c>
      <c r="AU3436">
        <v>30.940999999999999</v>
      </c>
      <c r="AV3436">
        <v>31.585999999999999</v>
      </c>
      <c r="AW3436">
        <v>31.744</v>
      </c>
      <c r="AX3436">
        <v>31.814</v>
      </c>
      <c r="AY3436">
        <v>31.989000000000001</v>
      </c>
      <c r="AZ3436">
        <v>32.031999999999996</v>
      </c>
      <c r="BA3436">
        <v>32.125</v>
      </c>
      <c r="BB3436">
        <v>32.28</v>
      </c>
      <c r="BC3436">
        <v>2018</v>
      </c>
    </row>
    <row r="3437" spans="1:55" x14ac:dyDescent="0.25">
      <c r="A3437">
        <v>534</v>
      </c>
      <c r="B3437" t="s">
        <v>1007</v>
      </c>
      <c r="C3437" t="s">
        <v>283</v>
      </c>
      <c r="D3437" t="s">
        <v>1008</v>
      </c>
      <c r="E3437" t="s">
        <v>284</v>
      </c>
      <c r="F3437" t="s">
        <v>285</v>
      </c>
      <c r="G3437" t="s">
        <v>282</v>
      </c>
      <c r="I3437" t="s">
        <v>1009</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29.585999999999999</v>
      </c>
      <c r="AU3437">
        <v>29.106000000000002</v>
      </c>
      <c r="AV3437">
        <v>29.067</v>
      </c>
      <c r="AW3437">
        <v>29.268999999999998</v>
      </c>
      <c r="AX3437">
        <v>29.422999999999998</v>
      </c>
      <c r="AY3437">
        <v>29.558</v>
      </c>
      <c r="AZ3437">
        <v>29.550999999999998</v>
      </c>
      <c r="BA3437">
        <v>29.645</v>
      </c>
      <c r="BB3437">
        <v>29.792999999999999</v>
      </c>
      <c r="BC3437">
        <v>2018</v>
      </c>
    </row>
    <row r="3438" spans="1:55" x14ac:dyDescent="0.25">
      <c r="A3438">
        <v>534</v>
      </c>
      <c r="B3438" t="s">
        <v>1007</v>
      </c>
      <c r="C3438" t="s">
        <v>286</v>
      </c>
      <c r="D3438" t="s">
        <v>1008</v>
      </c>
      <c r="E3438" t="s">
        <v>287</v>
      </c>
      <c r="F3438" t="s">
        <v>288</v>
      </c>
      <c r="G3438" t="s">
        <v>250</v>
      </c>
      <c r="I3438" t="s">
        <v>1010</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148.245</v>
      </c>
      <c r="AW3438">
        <v>153.999</v>
      </c>
      <c r="AX3438">
        <v>160.53700000000001</v>
      </c>
      <c r="AY3438">
        <v>167.33199999999999</v>
      </c>
      <c r="AZ3438">
        <v>174.322</v>
      </c>
      <c r="BA3438">
        <v>181.44499999999999</v>
      </c>
      <c r="BB3438">
        <v>188.68899999999999</v>
      </c>
      <c r="BC3438">
        <v>2018</v>
      </c>
    </row>
    <row r="3439" spans="1:55" x14ac:dyDescent="0.25">
      <c r="A3439">
        <v>534</v>
      </c>
      <c r="B3439" t="s">
        <v>1007</v>
      </c>
      <c r="C3439" t="s">
        <v>290</v>
      </c>
      <c r="D3439" t="s">
        <v>1008</v>
      </c>
      <c r="E3439" t="s">
        <v>287</v>
      </c>
      <c r="F3439" t="s">
        <v>291</v>
      </c>
      <c r="G3439" t="s">
        <v>235</v>
      </c>
      <c r="I3439" t="s">
        <v>292</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3.48</v>
      </c>
      <c r="AW3439">
        <v>3.8820000000000001</v>
      </c>
      <c r="AX3439">
        <v>4.2450000000000001</v>
      </c>
      <c r="AY3439">
        <v>4.2320000000000002</v>
      </c>
      <c r="AZ3439">
        <v>4.1779999999999999</v>
      </c>
      <c r="BA3439">
        <v>4.0860000000000003</v>
      </c>
      <c r="BB3439">
        <v>3.992</v>
      </c>
      <c r="BC3439">
        <v>2018</v>
      </c>
    </row>
    <row r="3440" spans="1:55" x14ac:dyDescent="0.25">
      <c r="A3440">
        <v>534</v>
      </c>
      <c r="B3440" t="s">
        <v>1007</v>
      </c>
      <c r="C3440" t="s">
        <v>293</v>
      </c>
      <c r="D3440" t="s">
        <v>1008</v>
      </c>
      <c r="E3440" t="s">
        <v>294</v>
      </c>
      <c r="F3440" t="s">
        <v>295</v>
      </c>
      <c r="G3440" t="s">
        <v>250</v>
      </c>
      <c r="I3440" t="s">
        <v>1010</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140.25</v>
      </c>
      <c r="AW3440">
        <v>145.98099999999999</v>
      </c>
      <c r="AX3440">
        <v>152.244</v>
      </c>
      <c r="AY3440">
        <v>158.63999999999999</v>
      </c>
      <c r="AZ3440">
        <v>165.267</v>
      </c>
      <c r="BA3440">
        <v>172.02</v>
      </c>
      <c r="BB3440">
        <v>178.886</v>
      </c>
      <c r="BC3440">
        <v>2018</v>
      </c>
    </row>
    <row r="3441" spans="1:55" x14ac:dyDescent="0.25">
      <c r="A3441">
        <v>534</v>
      </c>
      <c r="B3441" t="s">
        <v>1007</v>
      </c>
      <c r="C3441" t="s">
        <v>296</v>
      </c>
      <c r="D3441" t="s">
        <v>1008</v>
      </c>
      <c r="E3441" t="s">
        <v>294</v>
      </c>
      <c r="F3441" t="s">
        <v>297</v>
      </c>
      <c r="G3441" t="s">
        <v>235</v>
      </c>
      <c r="I3441" t="s">
        <v>298</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2.6720000000000002</v>
      </c>
      <c r="AW3441">
        <v>4.0860000000000003</v>
      </c>
      <c r="AX3441">
        <v>4.29</v>
      </c>
      <c r="AY3441">
        <v>4.2009999999999996</v>
      </c>
      <c r="AZ3441">
        <v>4.1779999999999999</v>
      </c>
      <c r="BA3441">
        <v>4.0860000000000003</v>
      </c>
      <c r="BB3441">
        <v>3.9910000000000001</v>
      </c>
      <c r="BC3441">
        <v>2018</v>
      </c>
    </row>
    <row r="3442" spans="1:55" x14ac:dyDescent="0.25">
      <c r="A3442">
        <v>534</v>
      </c>
      <c r="B3442" t="s">
        <v>1007</v>
      </c>
      <c r="C3442" t="s">
        <v>299</v>
      </c>
      <c r="D3442" t="s">
        <v>1008</v>
      </c>
      <c r="E3442" t="s">
        <v>300</v>
      </c>
      <c r="G3442" t="s">
        <v>274</v>
      </c>
    </row>
    <row r="3443" spans="1:55" x14ac:dyDescent="0.25">
      <c r="A3443">
        <v>534</v>
      </c>
      <c r="B3443" t="s">
        <v>1007</v>
      </c>
      <c r="C3443" t="s">
        <v>301</v>
      </c>
      <c r="D3443" t="s">
        <v>1008</v>
      </c>
      <c r="E3443" t="s">
        <v>302</v>
      </c>
      <c r="F3443" t="s">
        <v>303</v>
      </c>
      <c r="G3443" t="s">
        <v>235</v>
      </c>
      <c r="I3443" t="s">
        <v>1011</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2.9590000000000001</v>
      </c>
      <c r="AM3443">
        <v>4.6269999999999998</v>
      </c>
      <c r="AN3443">
        <v>15.77</v>
      </c>
      <c r="AO3443">
        <v>10.635999999999999</v>
      </c>
      <c r="AP3443">
        <v>1.8240000000000001</v>
      </c>
      <c r="AQ3443">
        <v>-3.3780000000000001</v>
      </c>
      <c r="AR3443">
        <v>5.4459999999999997</v>
      </c>
      <c r="AS3443">
        <v>-0.20499999999999999</v>
      </c>
      <c r="AT3443">
        <v>4.0270000000000001</v>
      </c>
      <c r="AU3443">
        <v>13.803000000000001</v>
      </c>
      <c r="AV3443">
        <v>9.5820000000000007</v>
      </c>
      <c r="AW3443">
        <v>9.9489999999999998</v>
      </c>
      <c r="AX3443">
        <v>8.7279999999999998</v>
      </c>
      <c r="AY3443">
        <v>8.73</v>
      </c>
      <c r="AZ3443">
        <v>8.6340000000000003</v>
      </c>
      <c r="BA3443">
        <v>8.9039999999999999</v>
      </c>
      <c r="BB3443">
        <v>8.9079999999999995</v>
      </c>
      <c r="BC3443">
        <v>2018</v>
      </c>
    </row>
    <row r="3444" spans="1:55" x14ac:dyDescent="0.25">
      <c r="A3444">
        <v>534</v>
      </c>
      <c r="B3444" t="s">
        <v>1007</v>
      </c>
      <c r="C3444" t="s">
        <v>305</v>
      </c>
      <c r="D3444" t="s">
        <v>1008</v>
      </c>
      <c r="E3444" t="s">
        <v>306</v>
      </c>
      <c r="F3444" t="s">
        <v>307</v>
      </c>
      <c r="G3444" t="s">
        <v>235</v>
      </c>
      <c r="I3444" t="s">
        <v>1011</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17.286999999999999</v>
      </c>
      <c r="AM3444">
        <v>1.337</v>
      </c>
      <c r="AN3444">
        <v>9.9220000000000006</v>
      </c>
      <c r="AO3444">
        <v>16.978000000000002</v>
      </c>
      <c r="AP3444">
        <v>1.9850000000000001</v>
      </c>
      <c r="AQ3444">
        <v>-3.1019999999999999</v>
      </c>
      <c r="AR3444">
        <v>6.6139999999999999</v>
      </c>
      <c r="AS3444">
        <v>-1.0960000000000001</v>
      </c>
      <c r="AT3444">
        <v>1.5009999999999999</v>
      </c>
      <c r="AU3444">
        <v>11.507</v>
      </c>
      <c r="AV3444">
        <v>10</v>
      </c>
      <c r="AW3444">
        <v>10.5</v>
      </c>
      <c r="AX3444">
        <v>9</v>
      </c>
      <c r="AY3444">
        <v>9</v>
      </c>
      <c r="AZ3444">
        <v>8.5</v>
      </c>
      <c r="BA3444">
        <v>8.5</v>
      </c>
      <c r="BB3444">
        <v>8.5</v>
      </c>
      <c r="BC3444">
        <v>2018</v>
      </c>
    </row>
    <row r="3445" spans="1:55" x14ac:dyDescent="0.25">
      <c r="A3445">
        <v>534</v>
      </c>
      <c r="B3445" t="s">
        <v>1007</v>
      </c>
      <c r="C3445" t="s">
        <v>308</v>
      </c>
      <c r="D3445" t="s">
        <v>1008</v>
      </c>
      <c r="E3445" t="s">
        <v>309</v>
      </c>
      <c r="F3445" t="s">
        <v>310</v>
      </c>
      <c r="G3445" t="s">
        <v>235</v>
      </c>
      <c r="I3445" t="s">
        <v>1011</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7.0069999999999997</v>
      </c>
      <c r="AM3445">
        <v>-4.5410000000000004</v>
      </c>
      <c r="AN3445">
        <v>26.533000000000001</v>
      </c>
      <c r="AO3445">
        <v>12.14</v>
      </c>
      <c r="AP3445">
        <v>0.73099999999999998</v>
      </c>
      <c r="AQ3445">
        <v>5.3449999999999998</v>
      </c>
      <c r="AR3445">
        <v>3.8660000000000001</v>
      </c>
      <c r="AS3445">
        <v>-5.4950000000000001</v>
      </c>
      <c r="AT3445">
        <v>6.6840000000000002</v>
      </c>
      <c r="AU3445">
        <v>10.023</v>
      </c>
      <c r="AV3445">
        <v>9.1039999999999992</v>
      </c>
      <c r="AW3445">
        <v>8</v>
      </c>
      <c r="AX3445">
        <v>8</v>
      </c>
      <c r="AY3445">
        <v>8.1329999999999991</v>
      </c>
      <c r="AZ3445">
        <v>8.5</v>
      </c>
      <c r="BA3445">
        <v>8.5</v>
      </c>
      <c r="BB3445">
        <v>8.5</v>
      </c>
      <c r="BC3445">
        <v>2018</v>
      </c>
    </row>
    <row r="3446" spans="1:55" x14ac:dyDescent="0.25">
      <c r="A3446">
        <v>534</v>
      </c>
      <c r="B3446" t="s">
        <v>1007</v>
      </c>
      <c r="C3446" t="s">
        <v>311</v>
      </c>
      <c r="D3446" t="s">
        <v>1008</v>
      </c>
      <c r="E3446" t="s">
        <v>312</v>
      </c>
      <c r="F3446" t="s">
        <v>313</v>
      </c>
      <c r="G3446" t="s">
        <v>235</v>
      </c>
      <c r="I3446" t="s">
        <v>1011</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1.587</v>
      </c>
      <c r="AM3446">
        <v>-0.53600000000000003</v>
      </c>
      <c r="AN3446">
        <v>24.908000000000001</v>
      </c>
      <c r="AO3446">
        <v>12.327</v>
      </c>
      <c r="AP3446">
        <v>0.93500000000000005</v>
      </c>
      <c r="AQ3446">
        <v>7.665</v>
      </c>
      <c r="AR3446">
        <v>4.9400000000000004</v>
      </c>
      <c r="AS3446">
        <v>-6.9870000000000001</v>
      </c>
      <c r="AT3446">
        <v>7.92</v>
      </c>
      <c r="AU3446">
        <v>5.2729999999999997</v>
      </c>
      <c r="AV3446">
        <v>10</v>
      </c>
      <c r="AW3446">
        <v>8</v>
      </c>
      <c r="AX3446">
        <v>8</v>
      </c>
      <c r="AY3446">
        <v>8</v>
      </c>
      <c r="AZ3446">
        <v>8.5</v>
      </c>
      <c r="BA3446">
        <v>8.5</v>
      </c>
      <c r="BB3446">
        <v>8.5</v>
      </c>
      <c r="BC3446">
        <v>2018</v>
      </c>
    </row>
    <row r="3447" spans="1:55" x14ac:dyDescent="0.25">
      <c r="A3447">
        <v>534</v>
      </c>
      <c r="B3447" t="s">
        <v>1007</v>
      </c>
      <c r="C3447" t="s">
        <v>314</v>
      </c>
      <c r="D3447" t="s">
        <v>1008</v>
      </c>
      <c r="E3447" t="s">
        <v>315</v>
      </c>
      <c r="F3447" t="s">
        <v>316</v>
      </c>
      <c r="G3447" t="s">
        <v>317</v>
      </c>
    </row>
    <row r="3448" spans="1:55" x14ac:dyDescent="0.25">
      <c r="A3448">
        <v>534</v>
      </c>
      <c r="B3448" t="s">
        <v>1007</v>
      </c>
      <c r="C3448" t="s">
        <v>318</v>
      </c>
      <c r="D3448" t="s">
        <v>1008</v>
      </c>
      <c r="E3448" t="s">
        <v>319</v>
      </c>
      <c r="F3448" t="s">
        <v>320</v>
      </c>
      <c r="G3448" t="s">
        <v>321</v>
      </c>
      <c r="H3448" t="s">
        <v>322</v>
      </c>
    </row>
    <row r="3449" spans="1:55" x14ac:dyDescent="0.25">
      <c r="A3449">
        <v>534</v>
      </c>
      <c r="B3449" t="s">
        <v>1007</v>
      </c>
      <c r="C3449" t="s">
        <v>323</v>
      </c>
      <c r="D3449" t="s">
        <v>1008</v>
      </c>
      <c r="E3449" t="s">
        <v>324</v>
      </c>
      <c r="F3449" t="s">
        <v>325</v>
      </c>
      <c r="G3449" t="s">
        <v>321</v>
      </c>
      <c r="H3449" t="s">
        <v>322</v>
      </c>
      <c r="I3449" t="s">
        <v>1012</v>
      </c>
      <c r="J3449">
        <v>685.5</v>
      </c>
      <c r="K3449">
        <v>700</v>
      </c>
      <c r="L3449">
        <v>715.5</v>
      </c>
      <c r="M3449">
        <v>731</v>
      </c>
      <c r="N3449">
        <v>747</v>
      </c>
      <c r="O3449">
        <v>763</v>
      </c>
      <c r="P3449">
        <v>779.5</v>
      </c>
      <c r="Q3449">
        <v>796.5</v>
      </c>
      <c r="R3449">
        <v>813.5</v>
      </c>
      <c r="S3449">
        <v>830.5</v>
      </c>
      <c r="T3449">
        <v>847.5</v>
      </c>
      <c r="U3449">
        <v>864</v>
      </c>
      <c r="V3449">
        <v>882</v>
      </c>
      <c r="W3449">
        <v>901</v>
      </c>
      <c r="X3449">
        <v>919</v>
      </c>
      <c r="Y3449">
        <v>937</v>
      </c>
      <c r="Z3449">
        <v>955</v>
      </c>
      <c r="AA3449">
        <v>973.5</v>
      </c>
      <c r="AB3449">
        <v>992</v>
      </c>
      <c r="AC3449" s="52">
        <v>1010</v>
      </c>
      <c r="AD3449" s="52">
        <v>1029.5</v>
      </c>
      <c r="AE3449" s="52">
        <v>1047.1300000000001</v>
      </c>
      <c r="AF3449" s="52">
        <v>1064.5899999999999</v>
      </c>
      <c r="AG3449" s="52">
        <v>1081.9100000000001</v>
      </c>
      <c r="AH3449" s="52">
        <v>1099.1199999999999</v>
      </c>
      <c r="AI3449" s="52">
        <v>1116.26</v>
      </c>
      <c r="AJ3449" s="52">
        <v>1133.33</v>
      </c>
      <c r="AK3449" s="52">
        <v>1150.32</v>
      </c>
      <c r="AL3449" s="52">
        <v>1167.21</v>
      </c>
      <c r="AM3449" s="52">
        <v>1184</v>
      </c>
      <c r="AN3449" s="52">
        <v>1200.6600000000001</v>
      </c>
      <c r="AO3449" s="52">
        <v>1217.2</v>
      </c>
      <c r="AP3449" s="52">
        <v>1233.5899999999999</v>
      </c>
      <c r="AQ3449" s="52">
        <v>1249.82</v>
      </c>
      <c r="AR3449" s="52">
        <v>1266.26</v>
      </c>
      <c r="AS3449" s="52">
        <v>1282.92</v>
      </c>
      <c r="AT3449" s="52">
        <v>1299.8</v>
      </c>
      <c r="AU3449" s="52">
        <v>1316.9</v>
      </c>
      <c r="AV3449" s="52">
        <v>1334.22</v>
      </c>
      <c r="AW3449" s="52">
        <v>1351.77</v>
      </c>
      <c r="AX3449" s="52">
        <v>1369.56</v>
      </c>
      <c r="AY3449" s="52">
        <v>1387.58</v>
      </c>
      <c r="AZ3449" s="52">
        <v>1405.83</v>
      </c>
      <c r="BA3449" s="52">
        <v>1424.33</v>
      </c>
      <c r="BB3449" s="52">
        <v>1443.06</v>
      </c>
      <c r="BC3449">
        <v>2013</v>
      </c>
    </row>
    <row r="3450" spans="1:55" x14ac:dyDescent="0.25">
      <c r="A3450">
        <v>534</v>
      </c>
      <c r="B3450" t="s">
        <v>1007</v>
      </c>
      <c r="C3450" t="s">
        <v>327</v>
      </c>
      <c r="D3450" t="s">
        <v>1008</v>
      </c>
      <c r="E3450" t="s">
        <v>328</v>
      </c>
      <c r="F3450" t="s">
        <v>329</v>
      </c>
      <c r="G3450" t="s">
        <v>229</v>
      </c>
      <c r="H3450" t="s">
        <v>230</v>
      </c>
      <c r="I3450" t="s">
        <v>1013</v>
      </c>
      <c r="J3450" t="s">
        <v>232</v>
      </c>
      <c r="K3450" t="s">
        <v>232</v>
      </c>
      <c r="L3450" t="s">
        <v>232</v>
      </c>
      <c r="M3450" t="s">
        <v>232</v>
      </c>
      <c r="N3450" t="s">
        <v>232</v>
      </c>
      <c r="O3450" t="s">
        <v>232</v>
      </c>
      <c r="P3450" t="s">
        <v>232</v>
      </c>
      <c r="Q3450" t="s">
        <v>232</v>
      </c>
      <c r="R3450">
        <v>767.52200000000005</v>
      </c>
      <c r="S3450">
        <v>887.89700000000005</v>
      </c>
      <c r="T3450" s="52">
        <v>1022.47</v>
      </c>
      <c r="U3450" s="52">
        <v>1282.8900000000001</v>
      </c>
      <c r="V3450" s="52">
        <v>1430.75</v>
      </c>
      <c r="W3450" s="52">
        <v>1543.79</v>
      </c>
      <c r="X3450" s="52">
        <v>1871.31</v>
      </c>
      <c r="Y3450" s="52">
        <v>2190</v>
      </c>
      <c r="Z3450" s="52">
        <v>2463.0700000000002</v>
      </c>
      <c r="AA3450" s="52">
        <v>2620.0700000000002</v>
      </c>
      <c r="AB3450" s="52">
        <v>2887.43</v>
      </c>
      <c r="AC3450" s="52">
        <v>3409.68</v>
      </c>
      <c r="AD3450" s="52">
        <v>3782.61</v>
      </c>
      <c r="AE3450" s="52">
        <v>3992.11</v>
      </c>
      <c r="AF3450" s="52">
        <v>4497.42</v>
      </c>
      <c r="AG3450" s="52">
        <v>5170</v>
      </c>
      <c r="AH3450" s="52">
        <v>6126.85</v>
      </c>
      <c r="AI3450" s="52">
        <v>7040.44</v>
      </c>
      <c r="AJ3450" s="52">
        <v>8734.51</v>
      </c>
      <c r="AK3450" s="52">
        <v>10952.53</v>
      </c>
      <c r="AL3450" s="52">
        <v>11095.65</v>
      </c>
      <c r="AM3450" s="52">
        <v>11995.66</v>
      </c>
      <c r="AN3450" s="52">
        <v>14650.84</v>
      </c>
      <c r="AO3450" s="52">
        <v>16853.63</v>
      </c>
      <c r="AP3450" s="52">
        <v>19703.36</v>
      </c>
      <c r="AQ3450" s="52">
        <v>22018.07</v>
      </c>
      <c r="AR3450" s="52">
        <v>23875.360000000001</v>
      </c>
      <c r="AS3450" s="52">
        <v>27342.52</v>
      </c>
      <c r="AT3450" s="52">
        <v>30957.01</v>
      </c>
      <c r="AU3450" s="52">
        <v>33876.61</v>
      </c>
      <c r="AV3450" s="52">
        <v>39292.81</v>
      </c>
      <c r="AW3450" s="52">
        <v>43302.6</v>
      </c>
      <c r="AX3450" s="52">
        <v>48578.17</v>
      </c>
      <c r="AY3450" s="52">
        <v>54547.22</v>
      </c>
      <c r="AZ3450" s="52">
        <v>61147.86</v>
      </c>
      <c r="BA3450" s="52">
        <v>68518.740000000005</v>
      </c>
      <c r="BB3450" s="52">
        <v>76774.19</v>
      </c>
      <c r="BC3450">
        <v>2018</v>
      </c>
    </row>
    <row r="3451" spans="1:55" x14ac:dyDescent="0.25">
      <c r="A3451">
        <v>534</v>
      </c>
      <c r="B3451" t="s">
        <v>1007</v>
      </c>
      <c r="C3451" t="s">
        <v>331</v>
      </c>
      <c r="D3451" t="s">
        <v>1008</v>
      </c>
      <c r="E3451" t="s">
        <v>328</v>
      </c>
      <c r="F3451" t="s">
        <v>329</v>
      </c>
      <c r="G3451" t="s">
        <v>282</v>
      </c>
      <c r="I3451" t="s">
        <v>332</v>
      </c>
      <c r="J3451" t="s">
        <v>232</v>
      </c>
      <c r="K3451" t="s">
        <v>232</v>
      </c>
      <c r="L3451" t="s">
        <v>232</v>
      </c>
      <c r="M3451" t="s">
        <v>232</v>
      </c>
      <c r="N3451" t="s">
        <v>232</v>
      </c>
      <c r="O3451" t="s">
        <v>232</v>
      </c>
      <c r="P3451" t="s">
        <v>232</v>
      </c>
      <c r="Q3451" t="s">
        <v>232</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20.151</v>
      </c>
      <c r="AU3451">
        <v>19.817</v>
      </c>
      <c r="AV3451">
        <v>20.603000000000002</v>
      </c>
      <c r="AW3451">
        <v>20.352</v>
      </c>
      <c r="AX3451">
        <v>20.395</v>
      </c>
      <c r="AY3451">
        <v>20.425999999999998</v>
      </c>
      <c r="AZ3451">
        <v>20.457000000000001</v>
      </c>
      <c r="BA3451">
        <v>20.488</v>
      </c>
      <c r="BB3451">
        <v>20.518999999999998</v>
      </c>
      <c r="BC3451">
        <v>2018</v>
      </c>
    </row>
    <row r="3452" spans="1:55" x14ac:dyDescent="0.25">
      <c r="A3452">
        <v>534</v>
      </c>
      <c r="B3452" t="s">
        <v>1007</v>
      </c>
      <c r="C3452" t="s">
        <v>333</v>
      </c>
      <c r="D3452" t="s">
        <v>1008</v>
      </c>
      <c r="E3452" t="s">
        <v>334</v>
      </c>
      <c r="F3452" t="s">
        <v>335</v>
      </c>
      <c r="G3452" t="s">
        <v>229</v>
      </c>
      <c r="H3452" t="s">
        <v>230</v>
      </c>
      <c r="I3452" t="s">
        <v>1013</v>
      </c>
      <c r="J3452" t="s">
        <v>232</v>
      </c>
      <c r="K3452" t="s">
        <v>232</v>
      </c>
      <c r="L3452" t="s">
        <v>232</v>
      </c>
      <c r="M3452" t="s">
        <v>232</v>
      </c>
      <c r="N3452" t="s">
        <v>232</v>
      </c>
      <c r="O3452" t="s">
        <v>232</v>
      </c>
      <c r="P3452" t="s">
        <v>232</v>
      </c>
      <c r="Q3452" t="s">
        <v>232</v>
      </c>
      <c r="R3452" s="52">
        <v>1068.52</v>
      </c>
      <c r="S3452" s="52">
        <v>1266.57</v>
      </c>
      <c r="T3452" s="52">
        <v>1487.31</v>
      </c>
      <c r="U3452" s="52">
        <v>1806.08</v>
      </c>
      <c r="V3452" s="52">
        <v>2031.57</v>
      </c>
      <c r="W3452" s="52">
        <v>2294.5300000000002</v>
      </c>
      <c r="X3452" s="52">
        <v>2693.05</v>
      </c>
      <c r="Y3452" s="52">
        <v>3011.53</v>
      </c>
      <c r="Z3452" s="52">
        <v>3398.32</v>
      </c>
      <c r="AA3452" s="52">
        <v>3898.97</v>
      </c>
      <c r="AB3452" s="52">
        <v>4614.07</v>
      </c>
      <c r="AC3452" s="52">
        <v>5139.6099999999997</v>
      </c>
      <c r="AD3452" s="52">
        <v>5582.03</v>
      </c>
      <c r="AE3452" s="52">
        <v>6546.51</v>
      </c>
      <c r="AF3452" s="52">
        <v>7257.27</v>
      </c>
      <c r="AG3452" s="52">
        <v>8361.33</v>
      </c>
      <c r="AH3452" s="52">
        <v>9064.9599999999991</v>
      </c>
      <c r="AI3452" s="52">
        <v>9761.84</v>
      </c>
      <c r="AJ3452" s="52">
        <v>11449.07</v>
      </c>
      <c r="AK3452" s="52">
        <v>13199.28</v>
      </c>
      <c r="AL3452" s="52">
        <v>16152.66</v>
      </c>
      <c r="AM3452" s="52">
        <v>18171.650000000001</v>
      </c>
      <c r="AN3452" s="52">
        <v>21365.3</v>
      </c>
      <c r="AO3452" s="52">
        <v>24147.72</v>
      </c>
      <c r="AP3452" s="52">
        <v>27210.65</v>
      </c>
      <c r="AQ3452" s="52">
        <v>29881.11</v>
      </c>
      <c r="AR3452" s="52">
        <v>32691.54</v>
      </c>
      <c r="AS3452" s="52">
        <v>37262.269999999997</v>
      </c>
      <c r="AT3452" s="52">
        <v>41912.89</v>
      </c>
      <c r="AU3452" s="52">
        <v>45868.62</v>
      </c>
      <c r="AV3452" s="52">
        <v>52039.23</v>
      </c>
      <c r="AW3452" s="52">
        <v>57928.26</v>
      </c>
      <c r="AX3452" s="52">
        <v>64370.91</v>
      </c>
      <c r="AY3452" s="52">
        <v>71750.149999999994</v>
      </c>
      <c r="AZ3452" s="52">
        <v>79858.11</v>
      </c>
      <c r="BA3452" s="52">
        <v>89143.24</v>
      </c>
      <c r="BB3452" s="52">
        <v>99501.09</v>
      </c>
      <c r="BC3452">
        <v>2018</v>
      </c>
    </row>
    <row r="3453" spans="1:55" x14ac:dyDescent="0.25">
      <c r="A3453">
        <v>534</v>
      </c>
      <c r="B3453" t="s">
        <v>1007</v>
      </c>
      <c r="C3453" t="s">
        <v>336</v>
      </c>
      <c r="D3453" t="s">
        <v>1008</v>
      </c>
      <c r="E3453" t="s">
        <v>334</v>
      </c>
      <c r="F3453" t="s">
        <v>335</v>
      </c>
      <c r="G3453" t="s">
        <v>282</v>
      </c>
      <c r="I3453" t="s">
        <v>337</v>
      </c>
      <c r="J3453" t="s">
        <v>232</v>
      </c>
      <c r="K3453" t="s">
        <v>232</v>
      </c>
      <c r="L3453" t="s">
        <v>232</v>
      </c>
      <c r="M3453" t="s">
        <v>232</v>
      </c>
      <c r="N3453" t="s">
        <v>232</v>
      </c>
      <c r="O3453" t="s">
        <v>232</v>
      </c>
      <c r="P3453" t="s">
        <v>232</v>
      </c>
      <c r="Q3453" t="s">
        <v>232</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27.283000000000001</v>
      </c>
      <c r="AU3453">
        <v>26.832000000000001</v>
      </c>
      <c r="AV3453">
        <v>27.286000000000001</v>
      </c>
      <c r="AW3453">
        <v>27.227</v>
      </c>
      <c r="AX3453">
        <v>27.024999999999999</v>
      </c>
      <c r="AY3453">
        <v>26.867999999999999</v>
      </c>
      <c r="AZ3453">
        <v>26.716999999999999</v>
      </c>
      <c r="BA3453">
        <v>26.655000000000001</v>
      </c>
      <c r="BB3453">
        <v>26.593</v>
      </c>
      <c r="BC3453">
        <v>2018</v>
      </c>
    </row>
    <row r="3454" spans="1:55" x14ac:dyDescent="0.25">
      <c r="A3454">
        <v>534</v>
      </c>
      <c r="B3454" t="s">
        <v>1007</v>
      </c>
      <c r="C3454" t="s">
        <v>338</v>
      </c>
      <c r="D3454" t="s">
        <v>1008</v>
      </c>
      <c r="E3454" t="s">
        <v>339</v>
      </c>
      <c r="F3454" t="s">
        <v>340</v>
      </c>
      <c r="G3454" t="s">
        <v>229</v>
      </c>
      <c r="H3454" t="s">
        <v>230</v>
      </c>
      <c r="I3454" t="s">
        <v>1013</v>
      </c>
      <c r="J3454" t="s">
        <v>232</v>
      </c>
      <c r="K3454" t="s">
        <v>232</v>
      </c>
      <c r="L3454" t="s">
        <v>232</v>
      </c>
      <c r="M3454" t="s">
        <v>232</v>
      </c>
      <c r="N3454" t="s">
        <v>232</v>
      </c>
      <c r="O3454" t="s">
        <v>232</v>
      </c>
      <c r="P3454" t="s">
        <v>232</v>
      </c>
      <c r="Q3454" t="s">
        <v>232</v>
      </c>
      <c r="R3454">
        <v>-301.00099999999998</v>
      </c>
      <c r="S3454">
        <v>-378.66899999999998</v>
      </c>
      <c r="T3454">
        <v>-464.84</v>
      </c>
      <c r="U3454">
        <v>-523.197</v>
      </c>
      <c r="V3454">
        <v>-600.822</v>
      </c>
      <c r="W3454">
        <v>-750.74</v>
      </c>
      <c r="X3454">
        <v>-821.73900000000003</v>
      </c>
      <c r="Y3454">
        <v>-821.53099999999995</v>
      </c>
      <c r="Z3454">
        <v>-935.25099999999998</v>
      </c>
      <c r="AA3454" s="52">
        <v>-1278.9000000000001</v>
      </c>
      <c r="AB3454" s="52">
        <v>-1726.64</v>
      </c>
      <c r="AC3454" s="52">
        <v>-1729.92</v>
      </c>
      <c r="AD3454" s="52">
        <v>-1799.42</v>
      </c>
      <c r="AE3454" s="52">
        <v>-2554.4</v>
      </c>
      <c r="AF3454" s="52">
        <v>-2759.84</v>
      </c>
      <c r="AG3454" s="52">
        <v>-3191.33</v>
      </c>
      <c r="AH3454" s="52">
        <v>-2938.12</v>
      </c>
      <c r="AI3454" s="52">
        <v>-2721.4</v>
      </c>
      <c r="AJ3454" s="52">
        <v>-2714.56</v>
      </c>
      <c r="AK3454" s="52">
        <v>-2246.75</v>
      </c>
      <c r="AL3454" s="52">
        <v>-5057.0200000000004</v>
      </c>
      <c r="AM3454" s="52">
        <v>-6175.98</v>
      </c>
      <c r="AN3454" s="52">
        <v>-6714.46</v>
      </c>
      <c r="AO3454" s="52">
        <v>-7294.09</v>
      </c>
      <c r="AP3454" s="52">
        <v>-7507.29</v>
      </c>
      <c r="AQ3454" s="52">
        <v>-7863.04</v>
      </c>
      <c r="AR3454" s="52">
        <v>-8816.18</v>
      </c>
      <c r="AS3454" s="52">
        <v>-9919.75</v>
      </c>
      <c r="AT3454" s="52">
        <v>-10955.88</v>
      </c>
      <c r="AU3454" s="52">
        <v>-11992.01</v>
      </c>
      <c r="AV3454" s="52">
        <v>-12746.42</v>
      </c>
      <c r="AW3454" s="52">
        <v>-14625.66</v>
      </c>
      <c r="AX3454" s="52">
        <v>-15792.74</v>
      </c>
      <c r="AY3454" s="52">
        <v>-17202.93</v>
      </c>
      <c r="AZ3454" s="52">
        <v>-18710.25</v>
      </c>
      <c r="BA3454" s="52">
        <v>-20624.509999999998</v>
      </c>
      <c r="BB3454" s="52">
        <v>-22726.9</v>
      </c>
      <c r="BC3454">
        <v>2018</v>
      </c>
    </row>
    <row r="3455" spans="1:55" x14ac:dyDescent="0.25">
      <c r="A3455">
        <v>534</v>
      </c>
      <c r="B3455" t="s">
        <v>1007</v>
      </c>
      <c r="C3455" t="s">
        <v>341</v>
      </c>
      <c r="D3455" t="s">
        <v>1008</v>
      </c>
      <c r="E3455" t="s">
        <v>339</v>
      </c>
      <c r="F3455" t="s">
        <v>340</v>
      </c>
      <c r="G3455" t="s">
        <v>282</v>
      </c>
      <c r="I3455" t="s">
        <v>342</v>
      </c>
      <c r="J3455" t="s">
        <v>232</v>
      </c>
      <c r="K3455" t="s">
        <v>232</v>
      </c>
      <c r="L3455" t="s">
        <v>232</v>
      </c>
      <c r="M3455" t="s">
        <v>232</v>
      </c>
      <c r="N3455" t="s">
        <v>232</v>
      </c>
      <c r="O3455" t="s">
        <v>232</v>
      </c>
      <c r="P3455" t="s">
        <v>232</v>
      </c>
      <c r="Q3455" t="s">
        <v>232</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-7.1319999999999997</v>
      </c>
      <c r="AU3455">
        <v>-7.0149999999999997</v>
      </c>
      <c r="AV3455">
        <v>-6.6829999999999998</v>
      </c>
      <c r="AW3455">
        <v>-6.8739999999999997</v>
      </c>
      <c r="AX3455">
        <v>-6.63</v>
      </c>
      <c r="AY3455">
        <v>-6.4420000000000002</v>
      </c>
      <c r="AZ3455">
        <v>-6.26</v>
      </c>
      <c r="BA3455">
        <v>-6.1669999999999998</v>
      </c>
      <c r="BB3455">
        <v>-6.0739999999999998</v>
      </c>
      <c r="BC3455">
        <v>2018</v>
      </c>
    </row>
    <row r="3456" spans="1:55" x14ac:dyDescent="0.25">
      <c r="A3456">
        <v>534</v>
      </c>
      <c r="B3456" t="s">
        <v>1007</v>
      </c>
      <c r="C3456" t="s">
        <v>343</v>
      </c>
      <c r="D3456" t="s">
        <v>1008</v>
      </c>
      <c r="E3456" t="s">
        <v>344</v>
      </c>
      <c r="F3456" t="s">
        <v>345</v>
      </c>
      <c r="G3456" t="s">
        <v>229</v>
      </c>
      <c r="H3456" t="s">
        <v>230</v>
      </c>
      <c r="I3456" t="s">
        <v>1013</v>
      </c>
      <c r="J3456" t="s">
        <v>232</v>
      </c>
      <c r="K3456" t="s">
        <v>232</v>
      </c>
      <c r="L3456" t="s">
        <v>232</v>
      </c>
      <c r="M3456" t="s">
        <v>232</v>
      </c>
      <c r="N3456" t="s">
        <v>232</v>
      </c>
      <c r="O3456" t="s">
        <v>232</v>
      </c>
      <c r="P3456" t="s">
        <v>232</v>
      </c>
      <c r="Q3456" t="s">
        <v>232</v>
      </c>
      <c r="R3456" t="s">
        <v>232</v>
      </c>
      <c r="S3456" t="s">
        <v>232</v>
      </c>
      <c r="T3456" t="s">
        <v>232</v>
      </c>
      <c r="U3456" t="s">
        <v>232</v>
      </c>
      <c r="V3456" t="s">
        <v>232</v>
      </c>
      <c r="W3456" t="s">
        <v>232</v>
      </c>
      <c r="X3456" t="s">
        <v>232</v>
      </c>
      <c r="Y3456" t="s">
        <v>232</v>
      </c>
      <c r="Z3456">
        <v>-942.77700000000004</v>
      </c>
      <c r="AA3456" s="52">
        <v>-1255.6600000000001</v>
      </c>
      <c r="AB3456" s="52">
        <v>-1711.03</v>
      </c>
      <c r="AC3456" s="52">
        <v>-1781.29</v>
      </c>
      <c r="AD3456" s="52">
        <v>-1818.46</v>
      </c>
      <c r="AE3456" s="52">
        <v>-2553.73</v>
      </c>
      <c r="AF3456" s="52">
        <v>-2701.35</v>
      </c>
      <c r="AG3456" s="52">
        <v>-3154.85</v>
      </c>
      <c r="AH3456" s="52">
        <v>-2917.97</v>
      </c>
      <c r="AI3456" s="52">
        <v>-2722.75</v>
      </c>
      <c r="AJ3456" s="52">
        <v>-2773.62</v>
      </c>
      <c r="AK3456" s="52">
        <v>-2448.09</v>
      </c>
      <c r="AL3456" s="52">
        <v>-4924.97</v>
      </c>
      <c r="AM3456" s="52">
        <v>-6033.03</v>
      </c>
      <c r="AN3456" s="52">
        <v>-6918.41</v>
      </c>
      <c r="AO3456" s="52">
        <v>-7445.44</v>
      </c>
      <c r="AP3456" s="52">
        <v>-7455.57</v>
      </c>
      <c r="AQ3456" s="52">
        <v>-7722.47</v>
      </c>
      <c r="AR3456" s="52">
        <v>-8678.76</v>
      </c>
      <c r="AS3456" s="52">
        <v>-9906.31</v>
      </c>
      <c r="AT3456" s="52">
        <v>-11135.19</v>
      </c>
      <c r="AU3456" s="52">
        <v>-11479.33</v>
      </c>
      <c r="AV3456" s="52">
        <v>-12544.1</v>
      </c>
      <c r="AW3456" s="52">
        <v>-14625.66</v>
      </c>
      <c r="AX3456" s="52">
        <v>-15792.74</v>
      </c>
      <c r="AY3456" s="52">
        <v>-17202.93</v>
      </c>
      <c r="AZ3456" s="52">
        <v>-18710.25</v>
      </c>
      <c r="BA3456" s="52">
        <v>-20624.509999999998</v>
      </c>
      <c r="BB3456" s="52">
        <v>-22726.9</v>
      </c>
      <c r="BC3456">
        <v>2018</v>
      </c>
    </row>
    <row r="3457" spans="1:55" x14ac:dyDescent="0.25">
      <c r="A3457">
        <v>534</v>
      </c>
      <c r="B3457" t="s">
        <v>1007</v>
      </c>
      <c r="C3457" t="s">
        <v>346</v>
      </c>
      <c r="D3457" t="s">
        <v>1008</v>
      </c>
      <c r="E3457" t="s">
        <v>344</v>
      </c>
      <c r="F3457" t="s">
        <v>345</v>
      </c>
      <c r="G3457" t="s">
        <v>270</v>
      </c>
      <c r="I3457" t="s">
        <v>397</v>
      </c>
      <c r="J3457" t="s">
        <v>232</v>
      </c>
      <c r="K3457" t="s">
        <v>232</v>
      </c>
      <c r="L3457" t="s">
        <v>232</v>
      </c>
      <c r="M3457" t="s">
        <v>232</v>
      </c>
      <c r="N3457" t="s">
        <v>232</v>
      </c>
      <c r="O3457" t="s">
        <v>232</v>
      </c>
      <c r="P3457" t="s">
        <v>232</v>
      </c>
      <c r="Q3457" t="s">
        <v>232</v>
      </c>
      <c r="R3457" t="s">
        <v>232</v>
      </c>
      <c r="S3457" t="s">
        <v>232</v>
      </c>
      <c r="T3457" t="s">
        <v>232</v>
      </c>
      <c r="U3457" t="s">
        <v>232</v>
      </c>
      <c r="V3457" t="s">
        <v>232</v>
      </c>
      <c r="W3457" t="s">
        <v>232</v>
      </c>
      <c r="X3457" t="s">
        <v>232</v>
      </c>
      <c r="Y3457" t="s">
        <v>232</v>
      </c>
      <c r="Z3457">
        <v>-6.6680000000000001</v>
      </c>
      <c r="AA3457">
        <v>-7.8970000000000002</v>
      </c>
      <c r="AB3457">
        <v>-9.4239999999999995</v>
      </c>
      <c r="AC3457">
        <v>-8.9689999999999994</v>
      </c>
      <c r="AD3457">
        <v>-8.4030000000000005</v>
      </c>
      <c r="AE3457">
        <v>-10.837999999999999</v>
      </c>
      <c r="AF3457">
        <v>-10.477</v>
      </c>
      <c r="AG3457">
        <v>-11.005000000000001</v>
      </c>
      <c r="AH3457">
        <v>-8.9629999999999992</v>
      </c>
      <c r="AI3457">
        <v>-7.3739999999999997</v>
      </c>
      <c r="AJ3457">
        <v>-6.5110000000000001</v>
      </c>
      <c r="AK3457">
        <v>-5.0209999999999999</v>
      </c>
      <c r="AL3457">
        <v>-8.6229999999999993</v>
      </c>
      <c r="AM3457">
        <v>-9.1790000000000003</v>
      </c>
      <c r="AN3457">
        <v>-9.032</v>
      </c>
      <c r="AO3457">
        <v>-8.6120000000000001</v>
      </c>
      <c r="AP3457">
        <v>-7.4749999999999996</v>
      </c>
      <c r="AQ3457">
        <v>-6.8220000000000001</v>
      </c>
      <c r="AR3457">
        <v>-6.9139999999999997</v>
      </c>
      <c r="AS3457">
        <v>-7.1890000000000001</v>
      </c>
      <c r="AT3457">
        <v>-7.298</v>
      </c>
      <c r="AU3457">
        <v>-6.7450000000000001</v>
      </c>
      <c r="AV3457">
        <v>-6.6059999999999999</v>
      </c>
      <c r="AW3457">
        <v>-6.9009999999999998</v>
      </c>
      <c r="AX3457">
        <v>-6.6539999999999999</v>
      </c>
      <c r="AY3457">
        <v>-6.4690000000000003</v>
      </c>
      <c r="AZ3457">
        <v>-6.2859999999999996</v>
      </c>
      <c r="BA3457">
        <v>-6.1929999999999996</v>
      </c>
      <c r="BB3457">
        <v>-6.1029999999999998</v>
      </c>
      <c r="BC3457">
        <v>2018</v>
      </c>
    </row>
    <row r="3458" spans="1:55" x14ac:dyDescent="0.25">
      <c r="A3458">
        <v>534</v>
      </c>
      <c r="B3458" t="s">
        <v>1007</v>
      </c>
      <c r="C3458" t="s">
        <v>347</v>
      </c>
      <c r="D3458" t="s">
        <v>1008</v>
      </c>
      <c r="E3458" t="s">
        <v>348</v>
      </c>
      <c r="F3458" t="s">
        <v>349</v>
      </c>
      <c r="G3458" t="s">
        <v>229</v>
      </c>
      <c r="H3458" t="s">
        <v>230</v>
      </c>
      <c r="I3458" t="s">
        <v>1013</v>
      </c>
      <c r="J3458" t="s">
        <v>232</v>
      </c>
      <c r="K3458" t="s">
        <v>232</v>
      </c>
      <c r="L3458" t="s">
        <v>232</v>
      </c>
      <c r="M3458" t="s">
        <v>232</v>
      </c>
      <c r="N3458" t="s">
        <v>232</v>
      </c>
      <c r="O3458" t="s">
        <v>232</v>
      </c>
      <c r="P3458" t="s">
        <v>232</v>
      </c>
      <c r="Q3458" t="s">
        <v>232</v>
      </c>
      <c r="R3458" t="s">
        <v>232</v>
      </c>
      <c r="S3458">
        <v>-258.495</v>
      </c>
      <c r="T3458">
        <v>-301.363</v>
      </c>
      <c r="U3458">
        <v>-322.77699999999999</v>
      </c>
      <c r="V3458">
        <v>-361.27199999999999</v>
      </c>
      <c r="W3458">
        <v>-471.68</v>
      </c>
      <c r="X3458">
        <v>-456.80900000000003</v>
      </c>
      <c r="Y3458">
        <v>-415.971</v>
      </c>
      <c r="Z3458">
        <v>-457.404</v>
      </c>
      <c r="AA3458">
        <v>-752.70100000000002</v>
      </c>
      <c r="AB3458" s="52">
        <v>-1102.26</v>
      </c>
      <c r="AC3458">
        <v>-969.11599999999999</v>
      </c>
      <c r="AD3458">
        <v>-887.06100000000004</v>
      </c>
      <c r="AE3458" s="52">
        <v>-1492.65</v>
      </c>
      <c r="AF3458" s="52">
        <v>-1552.61</v>
      </c>
      <c r="AG3458" s="52">
        <v>-1814.64</v>
      </c>
      <c r="AH3458" s="52">
        <v>-1342.64</v>
      </c>
      <c r="AI3458">
        <v>-902.976</v>
      </c>
      <c r="AJ3458">
        <v>-632.35</v>
      </c>
      <c r="AK3458">
        <v>129.518</v>
      </c>
      <c r="AL3458" s="52">
        <v>-2432.0300000000002</v>
      </c>
      <c r="AM3458" s="52">
        <v>-3215.99</v>
      </c>
      <c r="AN3458" s="52">
        <v>-3433.01</v>
      </c>
      <c r="AO3458" s="52">
        <v>-3497.34</v>
      </c>
      <c r="AP3458" s="52">
        <v>-3172.77</v>
      </c>
      <c r="AQ3458" s="52">
        <v>-2740.05</v>
      </c>
      <c r="AR3458" s="52">
        <v>-3209.25</v>
      </c>
      <c r="AS3458" s="52">
        <v>-3693.03</v>
      </c>
      <c r="AT3458" s="52">
        <v>-3873.72</v>
      </c>
      <c r="AU3458" s="52">
        <v>-3907.89</v>
      </c>
      <c r="AV3458" s="52">
        <v>-3527.3</v>
      </c>
      <c r="AW3458" s="52">
        <v>-4117.5200000000004</v>
      </c>
      <c r="AX3458" s="52">
        <v>-4399.09</v>
      </c>
      <c r="AY3458" s="52">
        <v>-4853.0200000000004</v>
      </c>
      <c r="AZ3458" s="52">
        <v>-5150.47</v>
      </c>
      <c r="BA3458" s="52">
        <v>-5736.06</v>
      </c>
      <c r="BB3458" s="52">
        <v>-6362.12</v>
      </c>
      <c r="BC3458">
        <v>2018</v>
      </c>
    </row>
    <row r="3459" spans="1:55" x14ac:dyDescent="0.25">
      <c r="A3459">
        <v>534</v>
      </c>
      <c r="B3459" t="s">
        <v>1007</v>
      </c>
      <c r="C3459" t="s">
        <v>350</v>
      </c>
      <c r="D3459" t="s">
        <v>1008</v>
      </c>
      <c r="E3459" t="s">
        <v>348</v>
      </c>
      <c r="F3459" t="s">
        <v>349</v>
      </c>
      <c r="G3459" t="s">
        <v>282</v>
      </c>
      <c r="I3459" t="s">
        <v>351</v>
      </c>
      <c r="J3459" t="s">
        <v>232</v>
      </c>
      <c r="K3459" t="s">
        <v>232</v>
      </c>
      <c r="L3459" t="s">
        <v>232</v>
      </c>
      <c r="M3459" t="s">
        <v>232</v>
      </c>
      <c r="N3459" t="s">
        <v>232</v>
      </c>
      <c r="O3459" t="s">
        <v>232</v>
      </c>
      <c r="P3459" t="s">
        <v>232</v>
      </c>
      <c r="Q3459" t="s">
        <v>232</v>
      </c>
      <c r="R3459" t="s">
        <v>232</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-2.5219999999999998</v>
      </c>
      <c r="AU3459">
        <v>-2.286</v>
      </c>
      <c r="AV3459">
        <v>-1.85</v>
      </c>
      <c r="AW3459">
        <v>-1.9350000000000001</v>
      </c>
      <c r="AX3459">
        <v>-1.847</v>
      </c>
      <c r="AY3459">
        <v>-1.8169999999999999</v>
      </c>
      <c r="AZ3459">
        <v>-1.7230000000000001</v>
      </c>
      <c r="BA3459">
        <v>-1.7150000000000001</v>
      </c>
      <c r="BB3459">
        <v>-1.7</v>
      </c>
      <c r="BC3459">
        <v>2018</v>
      </c>
    </row>
    <row r="3460" spans="1:55" x14ac:dyDescent="0.25">
      <c r="A3460">
        <v>534</v>
      </c>
      <c r="B3460" t="s">
        <v>1007</v>
      </c>
      <c r="C3460" t="s">
        <v>352</v>
      </c>
      <c r="D3460" t="s">
        <v>1008</v>
      </c>
      <c r="E3460" t="s">
        <v>353</v>
      </c>
      <c r="F3460" t="s">
        <v>354</v>
      </c>
      <c r="G3460" t="s">
        <v>229</v>
      </c>
      <c r="H3460" t="s">
        <v>230</v>
      </c>
    </row>
    <row r="3461" spans="1:55" x14ac:dyDescent="0.25">
      <c r="A3461">
        <v>534</v>
      </c>
      <c r="B3461" t="s">
        <v>1007</v>
      </c>
      <c r="C3461" t="s">
        <v>355</v>
      </c>
      <c r="D3461" t="s">
        <v>1008</v>
      </c>
      <c r="E3461" t="s">
        <v>353</v>
      </c>
      <c r="F3461" t="s">
        <v>354</v>
      </c>
      <c r="G3461" t="s">
        <v>282</v>
      </c>
    </row>
    <row r="3462" spans="1:55" x14ac:dyDescent="0.25">
      <c r="A3462">
        <v>534</v>
      </c>
      <c r="B3462" t="s">
        <v>1007</v>
      </c>
      <c r="C3462" t="s">
        <v>356</v>
      </c>
      <c r="D3462" t="s">
        <v>1008</v>
      </c>
      <c r="E3462" t="s">
        <v>357</v>
      </c>
      <c r="F3462" t="s">
        <v>358</v>
      </c>
      <c r="G3462" t="s">
        <v>229</v>
      </c>
      <c r="H3462" t="s">
        <v>230</v>
      </c>
      <c r="I3462" t="s">
        <v>1013</v>
      </c>
      <c r="J3462" t="s">
        <v>232</v>
      </c>
      <c r="K3462" t="s">
        <v>232</v>
      </c>
      <c r="L3462" t="s">
        <v>232</v>
      </c>
      <c r="M3462" t="s">
        <v>232</v>
      </c>
      <c r="N3462" t="s">
        <v>232</v>
      </c>
      <c r="O3462" t="s">
        <v>232</v>
      </c>
      <c r="P3462" t="s">
        <v>232</v>
      </c>
      <c r="Q3462" t="s">
        <v>232</v>
      </c>
      <c r="R3462" t="s">
        <v>232</v>
      </c>
      <c r="S3462" t="s">
        <v>232</v>
      </c>
      <c r="T3462" t="s">
        <v>232</v>
      </c>
      <c r="U3462" s="52">
        <v>5076.45</v>
      </c>
      <c r="V3462" s="52">
        <v>5995.4</v>
      </c>
      <c r="W3462" s="52">
        <v>6861.49</v>
      </c>
      <c r="X3462" s="52">
        <v>7681.37</v>
      </c>
      <c r="Y3462" s="52">
        <v>8544.61</v>
      </c>
      <c r="Z3462" s="52">
        <v>9363.91</v>
      </c>
      <c r="AA3462" s="52">
        <v>10663.67</v>
      </c>
      <c r="AB3462" s="52">
        <v>12279.18</v>
      </c>
      <c r="AC3462" s="52">
        <v>14169.69</v>
      </c>
      <c r="AD3462" s="52">
        <v>16036.45</v>
      </c>
      <c r="AE3462" s="52">
        <v>18547.490000000002</v>
      </c>
      <c r="AF3462" s="52">
        <v>21013.759999999998</v>
      </c>
      <c r="AG3462" s="52">
        <v>23937.68</v>
      </c>
      <c r="AH3462" s="52">
        <v>27003.919999999998</v>
      </c>
      <c r="AI3462" s="52">
        <v>29877.06</v>
      </c>
      <c r="AJ3462" s="52">
        <v>33115.75</v>
      </c>
      <c r="AK3462" s="52">
        <v>36917.69</v>
      </c>
      <c r="AL3462" s="52">
        <v>41964.29</v>
      </c>
      <c r="AM3462" s="52">
        <v>46981.5</v>
      </c>
      <c r="AN3462" s="52">
        <v>52509.83</v>
      </c>
      <c r="AO3462" s="52">
        <v>60840.27</v>
      </c>
      <c r="AP3462" s="52">
        <v>68736.42</v>
      </c>
      <c r="AQ3462" s="52">
        <v>77003.66</v>
      </c>
      <c r="AR3462" s="52">
        <v>84546.03</v>
      </c>
      <c r="AS3462" s="52">
        <v>96296.26</v>
      </c>
      <c r="AT3462" s="52">
        <v>106037.64</v>
      </c>
      <c r="AU3462" s="52">
        <v>119384.01</v>
      </c>
      <c r="AV3462" s="52">
        <v>133108.01999999999</v>
      </c>
      <c r="AW3462" s="52">
        <v>146886.35</v>
      </c>
      <c r="AX3462" s="52">
        <v>161509.23000000001</v>
      </c>
      <c r="AY3462" s="52">
        <v>177531.81</v>
      </c>
      <c r="AZ3462" s="52">
        <v>195102.28</v>
      </c>
      <c r="BA3462" s="52">
        <v>214578.96</v>
      </c>
      <c r="BB3462" s="52">
        <v>236153.19</v>
      </c>
      <c r="BC3462">
        <v>2018</v>
      </c>
    </row>
    <row r="3463" spans="1:55" x14ac:dyDescent="0.25">
      <c r="A3463">
        <v>534</v>
      </c>
      <c r="B3463" t="s">
        <v>1007</v>
      </c>
      <c r="C3463" t="s">
        <v>359</v>
      </c>
      <c r="D3463" t="s">
        <v>1008</v>
      </c>
      <c r="E3463" t="s">
        <v>357</v>
      </c>
      <c r="F3463" t="s">
        <v>358</v>
      </c>
      <c r="G3463" t="s">
        <v>282</v>
      </c>
      <c r="I3463" t="s">
        <v>360</v>
      </c>
      <c r="J3463" t="s">
        <v>232</v>
      </c>
      <c r="K3463" t="s">
        <v>232</v>
      </c>
      <c r="L3463" t="s">
        <v>232</v>
      </c>
      <c r="M3463" t="s">
        <v>232</v>
      </c>
      <c r="N3463" t="s">
        <v>232</v>
      </c>
      <c r="O3463" t="s">
        <v>232</v>
      </c>
      <c r="P3463" t="s">
        <v>232</v>
      </c>
      <c r="Q3463" t="s">
        <v>232</v>
      </c>
      <c r="R3463" t="s">
        <v>232</v>
      </c>
      <c r="S3463" t="s">
        <v>232</v>
      </c>
      <c r="T3463" t="s">
        <v>232</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74.536000000000001</v>
      </c>
      <c r="AM3463">
        <v>72.527000000000001</v>
      </c>
      <c r="AN3463">
        <v>67.457999999999998</v>
      </c>
      <c r="AO3463">
        <v>69.641000000000005</v>
      </c>
      <c r="AP3463">
        <v>69.123000000000005</v>
      </c>
      <c r="AQ3463">
        <v>68.548000000000002</v>
      </c>
      <c r="AR3463">
        <v>67.811000000000007</v>
      </c>
      <c r="AS3463">
        <v>69.921999999999997</v>
      </c>
      <c r="AT3463">
        <v>69.024000000000001</v>
      </c>
      <c r="AU3463">
        <v>69.835999999999999</v>
      </c>
      <c r="AV3463">
        <v>69.793999999999997</v>
      </c>
      <c r="AW3463">
        <v>69.037000000000006</v>
      </c>
      <c r="AX3463">
        <v>67.805999999999997</v>
      </c>
      <c r="AY3463">
        <v>66.48</v>
      </c>
      <c r="AZ3463">
        <v>65.271000000000001</v>
      </c>
      <c r="BA3463">
        <v>64.161000000000001</v>
      </c>
      <c r="BB3463">
        <v>63.115000000000002</v>
      </c>
      <c r="BC3463">
        <v>2018</v>
      </c>
    </row>
    <row r="3464" spans="1:55" x14ac:dyDescent="0.25">
      <c r="A3464">
        <v>534</v>
      </c>
      <c r="B3464" t="s">
        <v>1007</v>
      </c>
      <c r="C3464" t="s">
        <v>361</v>
      </c>
      <c r="D3464" t="s">
        <v>1008</v>
      </c>
      <c r="E3464" t="s">
        <v>362</v>
      </c>
      <c r="F3464" t="s">
        <v>363</v>
      </c>
      <c r="G3464" t="s">
        <v>229</v>
      </c>
      <c r="H3464" t="s">
        <v>230</v>
      </c>
      <c r="I3464" t="s">
        <v>1013</v>
      </c>
      <c r="J3464" s="52">
        <v>1496.42</v>
      </c>
      <c r="K3464" s="52">
        <v>1758.06</v>
      </c>
      <c r="L3464" s="52">
        <v>1966.44</v>
      </c>
      <c r="M3464" s="52">
        <v>2290.21</v>
      </c>
      <c r="N3464" s="52">
        <v>2566.11</v>
      </c>
      <c r="O3464" s="52">
        <v>2895.24</v>
      </c>
      <c r="P3464" s="52">
        <v>3239.49</v>
      </c>
      <c r="Q3464" s="52">
        <v>3682.11</v>
      </c>
      <c r="R3464" s="52">
        <v>4368.93</v>
      </c>
      <c r="S3464" s="52">
        <v>5019.28</v>
      </c>
      <c r="T3464" s="52">
        <v>5862.12</v>
      </c>
      <c r="U3464" s="52">
        <v>6738.75</v>
      </c>
      <c r="V3464" s="52">
        <v>7745.45</v>
      </c>
      <c r="W3464" s="52">
        <v>8913.5499999999993</v>
      </c>
      <c r="X3464" s="52">
        <v>10455.91</v>
      </c>
      <c r="Y3464" s="52">
        <v>12267.25</v>
      </c>
      <c r="Z3464" s="52">
        <v>14192.77</v>
      </c>
      <c r="AA3464" s="52">
        <v>15723.94</v>
      </c>
      <c r="AB3464" s="52">
        <v>18033.78</v>
      </c>
      <c r="AC3464" s="52">
        <v>20231.3</v>
      </c>
      <c r="AD3464" s="52">
        <v>21774.13</v>
      </c>
      <c r="AE3464" s="52">
        <v>23558.45</v>
      </c>
      <c r="AF3464" s="52">
        <v>25363.27</v>
      </c>
      <c r="AG3464" s="52">
        <v>28415.03</v>
      </c>
      <c r="AH3464" s="52">
        <v>32422.1</v>
      </c>
      <c r="AI3464" s="52">
        <v>36933.69</v>
      </c>
      <c r="AJ3464" s="52">
        <v>42947.06</v>
      </c>
      <c r="AK3464" s="52">
        <v>49870.9</v>
      </c>
      <c r="AL3464" s="52">
        <v>56300.6</v>
      </c>
      <c r="AM3464" s="52">
        <v>64778.3</v>
      </c>
      <c r="AN3464" s="52">
        <v>77841.2</v>
      </c>
      <c r="AO3464" s="52">
        <v>87363.3</v>
      </c>
      <c r="AP3464" s="52">
        <v>99440.1</v>
      </c>
      <c r="AQ3464" s="52">
        <v>112335.2</v>
      </c>
      <c r="AR3464" s="52">
        <v>124679.6</v>
      </c>
      <c r="AS3464" s="52">
        <v>137718.70000000001</v>
      </c>
      <c r="AT3464" s="52">
        <v>153623.9</v>
      </c>
      <c r="AU3464" s="52">
        <v>170950.1</v>
      </c>
      <c r="AV3464" s="52">
        <v>190715.55</v>
      </c>
      <c r="AW3464" s="52">
        <v>212764.06</v>
      </c>
      <c r="AX3464" s="52">
        <v>238192.26</v>
      </c>
      <c r="AY3464" s="52">
        <v>267046.73</v>
      </c>
      <c r="AZ3464" s="52">
        <v>298909.31</v>
      </c>
      <c r="BA3464" s="52">
        <v>334435.76</v>
      </c>
      <c r="BB3464" s="52">
        <v>374163.49</v>
      </c>
      <c r="BC3464">
        <v>2018</v>
      </c>
    </row>
    <row r="3465" spans="1:55" x14ac:dyDescent="0.25">
      <c r="A3465">
        <v>534</v>
      </c>
      <c r="B3465" t="s">
        <v>1007</v>
      </c>
      <c r="C3465" t="s">
        <v>364</v>
      </c>
      <c r="D3465" t="s">
        <v>1008</v>
      </c>
      <c r="E3465" t="s">
        <v>365</v>
      </c>
      <c r="F3465" t="s">
        <v>366</v>
      </c>
      <c r="G3465" t="s">
        <v>242</v>
      </c>
      <c r="H3465" t="s">
        <v>230</v>
      </c>
      <c r="I3465" t="s">
        <v>1014</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-68.453000000000003</v>
      </c>
      <c r="AW3465">
        <v>-73.551000000000002</v>
      </c>
      <c r="AX3465">
        <v>-77.894999999999996</v>
      </c>
      <c r="AY3465">
        <v>-86.94</v>
      </c>
      <c r="AZ3465">
        <v>-97.358999999999995</v>
      </c>
      <c r="BA3465">
        <v>-106.76900000000001</v>
      </c>
      <c r="BB3465">
        <v>-117.59099999999999</v>
      </c>
      <c r="BC3465">
        <v>2018</v>
      </c>
    </row>
    <row r="3466" spans="1:55" x14ac:dyDescent="0.25">
      <c r="A3466">
        <v>534</v>
      </c>
      <c r="B3466" t="s">
        <v>1007</v>
      </c>
      <c r="C3466" t="s">
        <v>368</v>
      </c>
      <c r="D3466" t="s">
        <v>1008</v>
      </c>
      <c r="E3466" t="s">
        <v>365</v>
      </c>
      <c r="F3466" t="s">
        <v>366</v>
      </c>
      <c r="G3466" t="s">
        <v>282</v>
      </c>
      <c r="I3466" t="s">
        <v>369</v>
      </c>
      <c r="J3466">
        <v>-1.478</v>
      </c>
      <c r="K3466">
        <v>-1.611</v>
      </c>
      <c r="L3466">
        <v>-1.667</v>
      </c>
      <c r="M3466">
        <v>-1.444</v>
      </c>
      <c r="N3466">
        <v>-1.121</v>
      </c>
      <c r="O3466">
        <v>-2.0249999999999999</v>
      </c>
      <c r="P3466">
        <v>-1.806</v>
      </c>
      <c r="Q3466">
        <v>-1.708</v>
      </c>
      <c r="R3466">
        <v>-2.4039999999999999</v>
      </c>
      <c r="S3466">
        <v>-1.986</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-0.627</v>
      </c>
      <c r="AU3466">
        <v>-1.835</v>
      </c>
      <c r="AV3466">
        <v>-2.52</v>
      </c>
      <c r="AW3466">
        <v>-2.4750000000000001</v>
      </c>
      <c r="AX3466">
        <v>-2.391</v>
      </c>
      <c r="AY3466">
        <v>-2.4300000000000002</v>
      </c>
      <c r="AZ3466">
        <v>-2.4809999999999999</v>
      </c>
      <c r="BA3466">
        <v>-2.4790000000000001</v>
      </c>
      <c r="BB3466">
        <v>-2.4860000000000002</v>
      </c>
      <c r="BC3466">
        <v>2018</v>
      </c>
    </row>
    <row r="3467" spans="1:55" x14ac:dyDescent="0.25">
      <c r="A3467">
        <v>536</v>
      </c>
      <c r="B3467" t="s">
        <v>1015</v>
      </c>
      <c r="C3467" t="s">
        <v>225</v>
      </c>
      <c r="D3467" t="s">
        <v>1016</v>
      </c>
      <c r="E3467" t="s">
        <v>227</v>
      </c>
      <c r="F3467" t="s">
        <v>228</v>
      </c>
      <c r="G3467" t="s">
        <v>229</v>
      </c>
      <c r="H3467" t="s">
        <v>230</v>
      </c>
      <c r="I3467" t="s">
        <v>1017</v>
      </c>
      <c r="J3467" s="52">
        <v>1440888.44</v>
      </c>
      <c r="K3467" s="52">
        <v>1550458.93</v>
      </c>
      <c r="L3467" s="52">
        <v>1585289.14</v>
      </c>
      <c r="M3467" s="52">
        <v>1651759.8</v>
      </c>
      <c r="N3467" s="52">
        <v>1776867.7</v>
      </c>
      <c r="O3467" s="52">
        <v>1846265.1</v>
      </c>
      <c r="P3467" s="52">
        <v>1978985.2</v>
      </c>
      <c r="Q3467" s="52">
        <v>2109045.7000000002</v>
      </c>
      <c r="R3467" s="52">
        <v>2256236.9</v>
      </c>
      <c r="S3467" s="52">
        <v>2461207.4</v>
      </c>
      <c r="T3467" s="52">
        <v>2682768</v>
      </c>
      <c r="U3467" s="52">
        <v>2922294.6</v>
      </c>
      <c r="V3467" s="52">
        <v>3112907</v>
      </c>
      <c r="W3467" s="52">
        <v>3360564.7</v>
      </c>
      <c r="X3467" s="52">
        <v>3613950</v>
      </c>
      <c r="Y3467" s="52">
        <v>3911022.1</v>
      </c>
      <c r="Z3467" s="52">
        <v>4216785.5999999996</v>
      </c>
      <c r="AA3467" s="52">
        <v>4414970.0999999996</v>
      </c>
      <c r="AB3467" s="52">
        <v>3835427.9</v>
      </c>
      <c r="AC3467" s="52">
        <v>3865772.2</v>
      </c>
      <c r="AD3467" s="52">
        <v>4058235.6</v>
      </c>
      <c r="AE3467" s="52">
        <v>4206096.2</v>
      </c>
      <c r="AF3467" s="52">
        <v>4395348.4000000004</v>
      </c>
      <c r="AG3467" s="52">
        <v>4605462.3</v>
      </c>
      <c r="AH3467" s="52">
        <v>4837157.2</v>
      </c>
      <c r="AI3467" s="52">
        <v>5112516</v>
      </c>
      <c r="AJ3467" s="52">
        <v>5393753</v>
      </c>
      <c r="AK3467" s="52">
        <v>5735987.7999999998</v>
      </c>
      <c r="AL3467" s="52">
        <v>6162847</v>
      </c>
      <c r="AM3467" s="52">
        <v>6452609.7999999998</v>
      </c>
      <c r="AN3467" s="52">
        <v>6864133.0999999996</v>
      </c>
      <c r="AO3467" s="52">
        <v>7287635.2999999998</v>
      </c>
      <c r="AP3467" s="52">
        <v>7727083.4000000004</v>
      </c>
      <c r="AQ3467" s="52">
        <v>8156497.7999999998</v>
      </c>
      <c r="AR3467" s="52">
        <v>8564866.5999999996</v>
      </c>
      <c r="AS3467" s="52">
        <v>8982517.0999999996</v>
      </c>
      <c r="AT3467" s="52">
        <v>9434613.4000000004</v>
      </c>
      <c r="AU3467" s="52">
        <v>9912703.5999999996</v>
      </c>
      <c r="AV3467" s="52">
        <v>10425316.5</v>
      </c>
      <c r="AW3467" s="52">
        <v>10971315</v>
      </c>
      <c r="AX3467" s="52">
        <v>11538799.23</v>
      </c>
      <c r="AY3467" s="52">
        <v>12139605.449999999</v>
      </c>
      <c r="AZ3467" s="52">
        <v>12781685.310000001</v>
      </c>
      <c r="BA3467" s="52">
        <v>13460044.26</v>
      </c>
      <c r="BB3467" s="52">
        <v>14172288.439999999</v>
      </c>
      <c r="BC3467">
        <v>2018</v>
      </c>
    </row>
    <row r="3468" spans="1:55" x14ac:dyDescent="0.25">
      <c r="A3468">
        <v>536</v>
      </c>
      <c r="B3468" t="s">
        <v>1015</v>
      </c>
      <c r="C3468" t="s">
        <v>233</v>
      </c>
      <c r="D3468" t="s">
        <v>1016</v>
      </c>
      <c r="E3468" t="s">
        <v>227</v>
      </c>
      <c r="F3468" t="s">
        <v>234</v>
      </c>
      <c r="G3468" t="s">
        <v>235</v>
      </c>
      <c r="I3468" t="s">
        <v>236</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5.0670000000000002</v>
      </c>
      <c r="AV3468">
        <v>5.1710000000000003</v>
      </c>
      <c r="AW3468">
        <v>5.2370000000000001</v>
      </c>
      <c r="AX3468">
        <v>5.1719999999999997</v>
      </c>
      <c r="AY3468">
        <v>5.2069999999999999</v>
      </c>
      <c r="AZ3468">
        <v>5.2889999999999997</v>
      </c>
      <c r="BA3468">
        <v>5.3070000000000004</v>
      </c>
      <c r="BB3468">
        <v>5.2919999999999998</v>
      </c>
      <c r="BC3468">
        <v>2018</v>
      </c>
    </row>
    <row r="3469" spans="1:55" x14ac:dyDescent="0.25">
      <c r="A3469">
        <v>536</v>
      </c>
      <c r="B3469" t="s">
        <v>1015</v>
      </c>
      <c r="C3469" t="s">
        <v>237</v>
      </c>
      <c r="D3469" t="s">
        <v>1016</v>
      </c>
      <c r="E3469" t="s">
        <v>238</v>
      </c>
      <c r="F3469" t="s">
        <v>239</v>
      </c>
      <c r="G3469" t="s">
        <v>229</v>
      </c>
      <c r="H3469" t="s">
        <v>230</v>
      </c>
      <c r="I3469" t="s">
        <v>1017</v>
      </c>
      <c r="J3469" s="52">
        <v>62257.71</v>
      </c>
      <c r="K3469" s="52">
        <v>70029.2</v>
      </c>
      <c r="L3469" s="52">
        <v>75268.73</v>
      </c>
      <c r="M3469" s="52">
        <v>93789.9</v>
      </c>
      <c r="N3469" s="52">
        <v>109999.8</v>
      </c>
      <c r="O3469" s="52">
        <v>118901.2</v>
      </c>
      <c r="P3469" s="52">
        <v>129820.3</v>
      </c>
      <c r="Q3469" s="52">
        <v>156517.9</v>
      </c>
      <c r="R3469" s="52">
        <v>180840.1</v>
      </c>
      <c r="S3469" s="52">
        <v>216981.6</v>
      </c>
      <c r="T3469" s="52">
        <v>254781</v>
      </c>
      <c r="U3469" s="52">
        <v>301434.90000000002</v>
      </c>
      <c r="V3469" s="52">
        <v>341591.6</v>
      </c>
      <c r="W3469" s="52">
        <v>398454.6</v>
      </c>
      <c r="X3469" s="52">
        <v>461820.4</v>
      </c>
      <c r="Y3469" s="52">
        <v>549170.80000000005</v>
      </c>
      <c r="Z3469" s="52">
        <v>643480</v>
      </c>
      <c r="AA3469" s="52">
        <v>758418.5</v>
      </c>
      <c r="AB3469" s="52">
        <v>1154797.6000000001</v>
      </c>
      <c r="AC3469" s="52">
        <v>1328760.7</v>
      </c>
      <c r="AD3469" s="52">
        <v>1511556.6</v>
      </c>
      <c r="AE3469" s="52">
        <v>1790590.7</v>
      </c>
      <c r="AF3469" s="52">
        <v>1981482.2</v>
      </c>
      <c r="AG3469" s="52">
        <v>2190134.7000000002</v>
      </c>
      <c r="AH3469" s="52">
        <v>2497011.5</v>
      </c>
      <c r="AI3469" s="52">
        <v>3017393.8</v>
      </c>
      <c r="AJ3469" s="52">
        <v>3631835.3</v>
      </c>
      <c r="AK3469" s="52">
        <v>4297113.4000000004</v>
      </c>
      <c r="AL3469" s="52">
        <v>5414841.9000000004</v>
      </c>
      <c r="AM3469" s="52">
        <v>6011375</v>
      </c>
      <c r="AN3469" s="52">
        <v>6864133.0999999996</v>
      </c>
      <c r="AO3469" s="52">
        <v>7831726</v>
      </c>
      <c r="AP3469" s="52">
        <v>8615704.5</v>
      </c>
      <c r="AQ3469" s="52">
        <v>9546134</v>
      </c>
      <c r="AR3469" s="52">
        <v>10569705.300000001</v>
      </c>
      <c r="AS3469" s="52">
        <v>11526332.800000001</v>
      </c>
      <c r="AT3469" s="52">
        <v>12401728.5</v>
      </c>
      <c r="AU3469" s="52">
        <v>13587212.6</v>
      </c>
      <c r="AV3469" s="52">
        <v>14825944.119999999</v>
      </c>
      <c r="AW3469" s="52">
        <v>16117959.109999999</v>
      </c>
      <c r="AX3469" s="52">
        <v>17554116.210000001</v>
      </c>
      <c r="AY3469" s="52">
        <v>19079782.789999999</v>
      </c>
      <c r="AZ3469" s="52">
        <v>20704104.719999999</v>
      </c>
      <c r="BA3469" s="52">
        <v>22456077.98</v>
      </c>
      <c r="BB3469" s="52">
        <v>24351468.609999999</v>
      </c>
      <c r="BC3469">
        <v>2018</v>
      </c>
    </row>
    <row r="3470" spans="1:55" x14ac:dyDescent="0.25">
      <c r="A3470">
        <v>536</v>
      </c>
      <c r="B3470" t="s">
        <v>1015</v>
      </c>
      <c r="C3470" t="s">
        <v>240</v>
      </c>
      <c r="D3470" t="s">
        <v>1016</v>
      </c>
      <c r="E3470" t="s">
        <v>238</v>
      </c>
      <c r="F3470" t="s">
        <v>241</v>
      </c>
      <c r="G3470" t="s">
        <v>242</v>
      </c>
      <c r="H3470" t="s">
        <v>230</v>
      </c>
      <c r="I3470" t="s">
        <v>243</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52">
        <v>1015.29</v>
      </c>
      <c r="AV3470" s="52">
        <v>1022.45</v>
      </c>
      <c r="AW3470" s="52">
        <v>1100.9100000000001</v>
      </c>
      <c r="AX3470" s="52">
        <v>1208.8599999999999</v>
      </c>
      <c r="AY3470" s="52">
        <v>1305.73</v>
      </c>
      <c r="AZ3470" s="52">
        <v>1399.12</v>
      </c>
      <c r="BA3470" s="52">
        <v>1499.45</v>
      </c>
      <c r="BB3470" s="52">
        <v>1606.73</v>
      </c>
      <c r="BC3470">
        <v>2018</v>
      </c>
    </row>
    <row r="3471" spans="1:55" x14ac:dyDescent="0.25">
      <c r="A3471">
        <v>536</v>
      </c>
      <c r="B3471" t="s">
        <v>1015</v>
      </c>
      <c r="C3471" t="s">
        <v>244</v>
      </c>
      <c r="D3471" t="s">
        <v>1016</v>
      </c>
      <c r="E3471" t="s">
        <v>238</v>
      </c>
      <c r="F3471" t="s">
        <v>245</v>
      </c>
      <c r="G3471" t="s">
        <v>246</v>
      </c>
      <c r="H3471" t="s">
        <v>230</v>
      </c>
      <c r="I3471" t="s">
        <v>243</v>
      </c>
      <c r="J3471">
        <v>184.97900000000001</v>
      </c>
      <c r="K3471">
        <v>217.87799999999999</v>
      </c>
      <c r="L3471">
        <v>236.536</v>
      </c>
      <c r="M3471">
        <v>256.10599999999999</v>
      </c>
      <c r="N3471">
        <v>285.44600000000003</v>
      </c>
      <c r="O3471">
        <v>305.97500000000002</v>
      </c>
      <c r="P3471">
        <v>334.57299999999998</v>
      </c>
      <c r="Q3471">
        <v>365.38</v>
      </c>
      <c r="R3471">
        <v>404.66500000000002</v>
      </c>
      <c r="S3471">
        <v>458.73500000000001</v>
      </c>
      <c r="T3471">
        <v>518.74400000000003</v>
      </c>
      <c r="U3471">
        <v>584.16999999999996</v>
      </c>
      <c r="V3471">
        <v>636.45600000000002</v>
      </c>
      <c r="W3471">
        <v>703.37</v>
      </c>
      <c r="X3471">
        <v>772.55499999999995</v>
      </c>
      <c r="Y3471">
        <v>853.59100000000001</v>
      </c>
      <c r="Z3471">
        <v>937.17700000000002</v>
      </c>
      <c r="AA3471">
        <v>998.14300000000003</v>
      </c>
      <c r="AB3471">
        <v>876.88</v>
      </c>
      <c r="AC3471">
        <v>896.57899999999995</v>
      </c>
      <c r="AD3471">
        <v>962.25599999999997</v>
      </c>
      <c r="AE3471" s="52">
        <v>1019.19</v>
      </c>
      <c r="AF3471" s="52">
        <v>1081.9000000000001</v>
      </c>
      <c r="AG3471" s="52">
        <v>1154.67</v>
      </c>
      <c r="AH3471" s="52">
        <v>1245.4100000000001</v>
      </c>
      <c r="AI3471" s="52">
        <v>1357.3</v>
      </c>
      <c r="AJ3471" s="52">
        <v>1475.3</v>
      </c>
      <c r="AK3471" s="52">
        <v>1611.06</v>
      </c>
      <c r="AL3471" s="52">
        <v>1764.61</v>
      </c>
      <c r="AM3471" s="52">
        <v>1861.67</v>
      </c>
      <c r="AN3471" s="52">
        <v>2003.48</v>
      </c>
      <c r="AO3471" s="52">
        <v>2171.52</v>
      </c>
      <c r="AP3471" s="52">
        <v>2346.63</v>
      </c>
      <c r="AQ3471" s="52">
        <v>2520.4899999999998</v>
      </c>
      <c r="AR3471" s="52">
        <v>2696.76</v>
      </c>
      <c r="AS3471" s="52">
        <v>2858.51</v>
      </c>
      <c r="AT3471" s="52">
        <v>3035.2</v>
      </c>
      <c r="AU3471" s="52">
        <v>3249.63</v>
      </c>
      <c r="AV3471" s="52">
        <v>3494.74</v>
      </c>
      <c r="AW3471" s="52">
        <v>3743.16</v>
      </c>
      <c r="AX3471" s="52">
        <v>4018.98</v>
      </c>
      <c r="AY3471" s="52">
        <v>4316.1400000000003</v>
      </c>
      <c r="AZ3471" s="52">
        <v>4638.46</v>
      </c>
      <c r="BA3471" s="52">
        <v>4985.8599999999997</v>
      </c>
      <c r="BB3471" s="52">
        <v>5359.55</v>
      </c>
      <c r="BC3471">
        <v>2018</v>
      </c>
    </row>
    <row r="3472" spans="1:55" x14ac:dyDescent="0.25">
      <c r="A3472">
        <v>536</v>
      </c>
      <c r="B3472" t="s">
        <v>1015</v>
      </c>
      <c r="C3472" t="s">
        <v>247</v>
      </c>
      <c r="D3472" t="s">
        <v>1016</v>
      </c>
      <c r="E3472" t="s">
        <v>248</v>
      </c>
      <c r="F3472" t="s">
        <v>249</v>
      </c>
      <c r="G3472" t="s">
        <v>250</v>
      </c>
      <c r="I3472" t="s">
        <v>251</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137.06899999999999</v>
      </c>
      <c r="AV3472">
        <v>142.21100000000001</v>
      </c>
      <c r="AW3472">
        <v>146.91</v>
      </c>
      <c r="AX3472">
        <v>152.131</v>
      </c>
      <c r="AY3472">
        <v>157.16999999999999</v>
      </c>
      <c r="AZ3472">
        <v>161.983</v>
      </c>
      <c r="BA3472">
        <v>166.83500000000001</v>
      </c>
      <c r="BB3472">
        <v>171.82499999999999</v>
      </c>
      <c r="BC3472">
        <v>2018</v>
      </c>
    </row>
    <row r="3473" spans="1:55" x14ac:dyDescent="0.25">
      <c r="A3473">
        <v>536</v>
      </c>
      <c r="B3473" t="s">
        <v>1015</v>
      </c>
      <c r="C3473" t="s">
        <v>252</v>
      </c>
      <c r="D3473" t="s">
        <v>1016</v>
      </c>
      <c r="E3473" t="s">
        <v>253</v>
      </c>
      <c r="F3473" t="s">
        <v>254</v>
      </c>
      <c r="G3473" t="s">
        <v>229</v>
      </c>
      <c r="H3473" t="s">
        <v>220</v>
      </c>
      <c r="I3473" t="s">
        <v>255</v>
      </c>
      <c r="J3473" s="52">
        <v>9769377.7899999991</v>
      </c>
      <c r="K3473" s="52">
        <v>10308512.75</v>
      </c>
      <c r="L3473" s="52">
        <v>10335784.109999999</v>
      </c>
      <c r="M3473" s="52">
        <v>10560416.199999999</v>
      </c>
      <c r="N3473" s="52">
        <v>11140083.189999999</v>
      </c>
      <c r="O3473" s="52">
        <v>11350803.35</v>
      </c>
      <c r="P3473" s="52">
        <v>11930929.640000001</v>
      </c>
      <c r="Q3473" s="52">
        <v>12468578.01</v>
      </c>
      <c r="R3473" s="52">
        <v>13080213.5</v>
      </c>
      <c r="S3473" s="52">
        <v>13991927.49</v>
      </c>
      <c r="T3473" s="52">
        <v>14955868.9</v>
      </c>
      <c r="U3473" s="52">
        <v>16025411.26</v>
      </c>
      <c r="V3473" s="52">
        <v>16792215.149999999</v>
      </c>
      <c r="W3473" s="52">
        <v>17832439.579999998</v>
      </c>
      <c r="X3473" s="52">
        <v>18864152.370000001</v>
      </c>
      <c r="Y3473" s="52">
        <v>20081774.309999999</v>
      </c>
      <c r="Z3473" s="52">
        <v>21404546.559999999</v>
      </c>
      <c r="AA3473" s="52">
        <v>22154654.34</v>
      </c>
      <c r="AB3473" s="52">
        <v>19026711.579999998</v>
      </c>
      <c r="AC3473" s="52">
        <v>18958277.25</v>
      </c>
      <c r="AD3473" s="52">
        <v>19674901.550000001</v>
      </c>
      <c r="AE3473" s="52">
        <v>20105032.77</v>
      </c>
      <c r="AF3473" s="52">
        <v>20714247.510000002</v>
      </c>
      <c r="AG3473" s="52">
        <v>21399289.77</v>
      </c>
      <c r="AH3473" s="52">
        <v>22159839.050000001</v>
      </c>
      <c r="AI3473" s="52">
        <v>23091989.559999999</v>
      </c>
      <c r="AJ3473" s="52">
        <v>24019723.239999998</v>
      </c>
      <c r="AK3473" s="52">
        <v>25184621.920000002</v>
      </c>
      <c r="AL3473" s="52">
        <v>26678344.399999999</v>
      </c>
      <c r="AM3473" s="52">
        <v>27539951.07</v>
      </c>
      <c r="AN3473" s="52">
        <v>28884425.18</v>
      </c>
      <c r="AO3473" s="52">
        <v>30115352.780000001</v>
      </c>
      <c r="AP3473" s="52">
        <v>31484474.289999999</v>
      </c>
      <c r="AQ3473" s="52">
        <v>32780966.5</v>
      </c>
      <c r="AR3473" s="52">
        <v>33965353.609999999</v>
      </c>
      <c r="AS3473" s="52">
        <v>35144531.880000003</v>
      </c>
      <c r="AT3473" s="52">
        <v>36498031.5</v>
      </c>
      <c r="AU3473" s="52">
        <v>37928046.659999996</v>
      </c>
      <c r="AV3473" s="52">
        <v>39465677.450000003</v>
      </c>
      <c r="AW3473" s="52">
        <v>41091401.630000003</v>
      </c>
      <c r="AX3473" s="52">
        <v>42757750.189999998</v>
      </c>
      <c r="AY3473" s="52">
        <v>44506224.859999999</v>
      </c>
      <c r="AZ3473" s="52">
        <v>46362437.869999997</v>
      </c>
      <c r="BA3473" s="52">
        <v>48304388.539999999</v>
      </c>
      <c r="BB3473" s="52">
        <v>50320163.229999997</v>
      </c>
      <c r="BC3473">
        <v>2018</v>
      </c>
    </row>
    <row r="3474" spans="1:55" x14ac:dyDescent="0.25">
      <c r="A3474">
        <v>536</v>
      </c>
      <c r="B3474" t="s">
        <v>1015</v>
      </c>
      <c r="C3474" t="s">
        <v>256</v>
      </c>
      <c r="D3474" t="s">
        <v>1016</v>
      </c>
      <c r="E3474" t="s">
        <v>253</v>
      </c>
      <c r="F3474" t="s">
        <v>257</v>
      </c>
      <c r="G3474" t="s">
        <v>258</v>
      </c>
      <c r="H3474" t="s">
        <v>220</v>
      </c>
      <c r="I3474" t="s">
        <v>255</v>
      </c>
      <c r="J3474" s="52">
        <v>2911.01</v>
      </c>
      <c r="K3474" s="52">
        <v>3071.66</v>
      </c>
      <c r="L3474" s="52">
        <v>3079.79</v>
      </c>
      <c r="M3474" s="52">
        <v>3146.72</v>
      </c>
      <c r="N3474" s="52">
        <v>3319.44</v>
      </c>
      <c r="O3474" s="52">
        <v>3382.23</v>
      </c>
      <c r="P3474" s="52">
        <v>3555.1</v>
      </c>
      <c r="Q3474" s="52">
        <v>3715.3</v>
      </c>
      <c r="R3474" s="52">
        <v>3897.55</v>
      </c>
      <c r="S3474" s="52">
        <v>4169.22</v>
      </c>
      <c r="T3474" s="52">
        <v>4456.45</v>
      </c>
      <c r="U3474" s="52">
        <v>4775.1400000000003</v>
      </c>
      <c r="V3474" s="52">
        <v>5003.63</v>
      </c>
      <c r="W3474" s="52">
        <v>5313.59</v>
      </c>
      <c r="X3474" s="52">
        <v>5621.01</v>
      </c>
      <c r="Y3474" s="52">
        <v>5983.83</v>
      </c>
      <c r="Z3474" s="52">
        <v>6377.98</v>
      </c>
      <c r="AA3474" s="52">
        <v>6601.49</v>
      </c>
      <c r="AB3474" s="52">
        <v>5669.45</v>
      </c>
      <c r="AC3474" s="52">
        <v>5649.06</v>
      </c>
      <c r="AD3474" s="52">
        <v>5862.59</v>
      </c>
      <c r="AE3474" s="52">
        <v>5990.76</v>
      </c>
      <c r="AF3474" s="52">
        <v>6172.29</v>
      </c>
      <c r="AG3474" s="52">
        <v>6376.41</v>
      </c>
      <c r="AH3474" s="52">
        <v>6603.03</v>
      </c>
      <c r="AI3474" s="52">
        <v>6880.79</v>
      </c>
      <c r="AJ3474" s="52">
        <v>7157.23</v>
      </c>
      <c r="AK3474" s="52">
        <v>7504.34</v>
      </c>
      <c r="AL3474" s="52">
        <v>7949.43</v>
      </c>
      <c r="AM3474" s="52">
        <v>8206.16</v>
      </c>
      <c r="AN3474" s="52">
        <v>8606.7800000000007</v>
      </c>
      <c r="AO3474" s="52">
        <v>8973.56</v>
      </c>
      <c r="AP3474" s="52">
        <v>9381.52</v>
      </c>
      <c r="AQ3474" s="52">
        <v>9767.84</v>
      </c>
      <c r="AR3474" s="52">
        <v>10120.76</v>
      </c>
      <c r="AS3474" s="52">
        <v>10472.120000000001</v>
      </c>
      <c r="AT3474" s="52">
        <v>10875.43</v>
      </c>
      <c r="AU3474" s="52">
        <v>11301.54</v>
      </c>
      <c r="AV3474" s="52">
        <v>11759.71</v>
      </c>
      <c r="AW3474" s="52">
        <v>12244.13</v>
      </c>
      <c r="AX3474" s="52">
        <v>12740.66</v>
      </c>
      <c r="AY3474" s="52">
        <v>13261.66</v>
      </c>
      <c r="AZ3474" s="52">
        <v>13814.76</v>
      </c>
      <c r="BA3474" s="52">
        <v>14393.41</v>
      </c>
      <c r="BB3474" s="52">
        <v>14994.05</v>
      </c>
      <c r="BC3474">
        <v>2018</v>
      </c>
    </row>
    <row r="3475" spans="1:55" x14ac:dyDescent="0.25">
      <c r="A3475">
        <v>536</v>
      </c>
      <c r="B3475" t="s">
        <v>1015</v>
      </c>
      <c r="C3475" t="s">
        <v>259</v>
      </c>
      <c r="D3475" t="s">
        <v>1016</v>
      </c>
      <c r="E3475" t="s">
        <v>260</v>
      </c>
      <c r="F3475" t="s">
        <v>261</v>
      </c>
      <c r="G3475" t="s">
        <v>229</v>
      </c>
      <c r="H3475" t="s">
        <v>220</v>
      </c>
      <c r="I3475" t="s">
        <v>262</v>
      </c>
      <c r="J3475" s="52">
        <v>422113.95</v>
      </c>
      <c r="K3475" s="52">
        <v>465602.1</v>
      </c>
      <c r="L3475" s="52">
        <v>490737.79</v>
      </c>
      <c r="M3475" s="52">
        <v>599639.48</v>
      </c>
      <c r="N3475" s="52">
        <v>689644.44</v>
      </c>
      <c r="O3475" s="52">
        <v>731002.36</v>
      </c>
      <c r="P3475" s="52">
        <v>782662.18</v>
      </c>
      <c r="Q3475" s="52">
        <v>925326.39</v>
      </c>
      <c r="R3475" s="52">
        <v>1048394.84</v>
      </c>
      <c r="S3475" s="52">
        <v>1233537.17</v>
      </c>
      <c r="T3475" s="52">
        <v>1420350.64</v>
      </c>
      <c r="U3475" s="52">
        <v>1653022.33</v>
      </c>
      <c r="V3475" s="52">
        <v>1842676.2</v>
      </c>
      <c r="W3475" s="52">
        <v>2114352.2599999998</v>
      </c>
      <c r="X3475" s="52">
        <v>2410617.2999999998</v>
      </c>
      <c r="Y3475" s="52">
        <v>2819806.12</v>
      </c>
      <c r="Z3475" s="52">
        <v>3266326.28</v>
      </c>
      <c r="AA3475" s="52">
        <v>3805801.47</v>
      </c>
      <c r="AB3475" s="52">
        <v>5728696.0999999996</v>
      </c>
      <c r="AC3475" s="52">
        <v>6516424.7800000003</v>
      </c>
      <c r="AD3475" s="52">
        <v>7328240.7000000002</v>
      </c>
      <c r="AE3475" s="52">
        <v>8558977.9600000009</v>
      </c>
      <c r="AF3475" s="52">
        <v>9338261.5</v>
      </c>
      <c r="AG3475" s="52">
        <v>10176465.26</v>
      </c>
      <c r="AH3475" s="52">
        <v>11439233.970000001</v>
      </c>
      <c r="AI3475" s="52">
        <v>13628832.869999999</v>
      </c>
      <c r="AJ3475" s="52">
        <v>16173465.630000001</v>
      </c>
      <c r="AK3475" s="52">
        <v>18867051.350000001</v>
      </c>
      <c r="AL3475" s="52">
        <v>23440305.609999999</v>
      </c>
      <c r="AM3475" s="52">
        <v>25656746.41</v>
      </c>
      <c r="AN3475" s="52">
        <v>28884425.18</v>
      </c>
      <c r="AO3475" s="52">
        <v>32363747.859999999</v>
      </c>
      <c r="AP3475" s="52">
        <v>35105215.359999999</v>
      </c>
      <c r="AQ3475" s="52">
        <v>38365914.700000003</v>
      </c>
      <c r="AR3475" s="52">
        <v>41915863.359999999</v>
      </c>
      <c r="AS3475" s="52">
        <v>45097333.640000001</v>
      </c>
      <c r="AT3475" s="52">
        <v>47976388.460000001</v>
      </c>
      <c r="AU3475" s="52">
        <v>51987475.299999997</v>
      </c>
      <c r="AV3475" s="52">
        <v>56124524.240000002</v>
      </c>
      <c r="AW3475" s="52">
        <v>60367379.049999997</v>
      </c>
      <c r="AX3475" s="52">
        <v>65047887.609999999</v>
      </c>
      <c r="AY3475" s="52">
        <v>69950304.959999993</v>
      </c>
      <c r="AZ3475" s="52">
        <v>75099076.950000003</v>
      </c>
      <c r="BA3475" s="52">
        <v>80588673.769999996</v>
      </c>
      <c r="BB3475" s="52">
        <v>86462386.109999999</v>
      </c>
      <c r="BC3475">
        <v>2018</v>
      </c>
    </row>
    <row r="3476" spans="1:55" x14ac:dyDescent="0.25">
      <c r="A3476">
        <v>536</v>
      </c>
      <c r="B3476" t="s">
        <v>1015</v>
      </c>
      <c r="C3476" t="s">
        <v>263</v>
      </c>
      <c r="D3476" t="s">
        <v>1016</v>
      </c>
      <c r="E3476" t="s">
        <v>260</v>
      </c>
      <c r="F3476" t="s">
        <v>264</v>
      </c>
      <c r="G3476" t="s">
        <v>242</v>
      </c>
      <c r="H3476" t="s">
        <v>220</v>
      </c>
      <c r="I3476" t="s">
        <v>262</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52">
        <v>1013.06</v>
      </c>
      <c r="X3476" s="52">
        <v>1115.6099999999999</v>
      </c>
      <c r="Y3476" s="52">
        <v>1254.02</v>
      </c>
      <c r="Z3476" s="52">
        <v>1394.5</v>
      </c>
      <c r="AA3476" s="52">
        <v>1308.1099999999999</v>
      </c>
      <c r="AB3476">
        <v>572.09</v>
      </c>
      <c r="AC3476">
        <v>829.57399999999996</v>
      </c>
      <c r="AD3476">
        <v>870.154</v>
      </c>
      <c r="AE3476">
        <v>834.13900000000001</v>
      </c>
      <c r="AF3476" s="52">
        <v>1002.91</v>
      </c>
      <c r="AG3476" s="52">
        <v>1186.8499999999999</v>
      </c>
      <c r="AH3476" s="52">
        <v>1280.7</v>
      </c>
      <c r="AI3476" s="52">
        <v>1403.88</v>
      </c>
      <c r="AJ3476" s="52">
        <v>1764.79</v>
      </c>
      <c r="AK3476" s="52">
        <v>2064.23</v>
      </c>
      <c r="AL3476" s="52">
        <v>2418.04</v>
      </c>
      <c r="AM3476" s="52">
        <v>2464.96</v>
      </c>
      <c r="AN3476" s="52">
        <v>3178.13</v>
      </c>
      <c r="AO3476" s="52">
        <v>3688.53</v>
      </c>
      <c r="AP3476" s="52">
        <v>3744.53</v>
      </c>
      <c r="AQ3476" s="52">
        <v>3684</v>
      </c>
      <c r="AR3476" s="52">
        <v>3533.61</v>
      </c>
      <c r="AS3476" s="52">
        <v>3367.69</v>
      </c>
      <c r="AT3476" s="52">
        <v>3605.72</v>
      </c>
      <c r="AU3476" s="52">
        <v>3884.72</v>
      </c>
      <c r="AV3476" s="52">
        <v>3870.56</v>
      </c>
      <c r="AW3476" s="52">
        <v>4123.3</v>
      </c>
      <c r="AX3476" s="52">
        <v>4479.5</v>
      </c>
      <c r="AY3476" s="52">
        <v>4787.08</v>
      </c>
      <c r="AZ3476" s="52">
        <v>5074.95</v>
      </c>
      <c r="BA3476" s="52">
        <v>5381.09</v>
      </c>
      <c r="BB3476" s="52">
        <v>5704.86</v>
      </c>
      <c r="BC3476">
        <v>2018</v>
      </c>
    </row>
    <row r="3477" spans="1:55" x14ac:dyDescent="0.25">
      <c r="A3477">
        <v>536</v>
      </c>
      <c r="B3477" t="s">
        <v>1015</v>
      </c>
      <c r="C3477" t="s">
        <v>265</v>
      </c>
      <c r="D3477" t="s">
        <v>1016</v>
      </c>
      <c r="E3477" t="s">
        <v>260</v>
      </c>
      <c r="F3477" t="s">
        <v>266</v>
      </c>
      <c r="G3477" t="s">
        <v>246</v>
      </c>
      <c r="H3477" t="s">
        <v>220</v>
      </c>
      <c r="I3477" t="s">
        <v>262</v>
      </c>
      <c r="J3477" s="52">
        <v>1254.18</v>
      </c>
      <c r="K3477" s="52">
        <v>1448.6</v>
      </c>
      <c r="L3477" s="52">
        <v>1542.17</v>
      </c>
      <c r="M3477" s="52">
        <v>1637.4</v>
      </c>
      <c r="N3477" s="52">
        <v>1789.61</v>
      </c>
      <c r="O3477" s="52">
        <v>1881.13</v>
      </c>
      <c r="P3477" s="52">
        <v>2017.08</v>
      </c>
      <c r="Q3477" s="52">
        <v>2160.11</v>
      </c>
      <c r="R3477" s="52">
        <v>2345.9899999999998</v>
      </c>
      <c r="S3477" s="52">
        <v>2607.9</v>
      </c>
      <c r="T3477" s="52">
        <v>2891.89</v>
      </c>
      <c r="U3477" s="52">
        <v>3203.5</v>
      </c>
      <c r="V3477" s="52">
        <v>3433.29</v>
      </c>
      <c r="W3477" s="52">
        <v>3732.35</v>
      </c>
      <c r="X3477" s="52">
        <v>4032.6</v>
      </c>
      <c r="Y3477" s="52">
        <v>4382.8999999999996</v>
      </c>
      <c r="Z3477" s="52">
        <v>4757.1400000000003</v>
      </c>
      <c r="AA3477" s="52">
        <v>5008.76</v>
      </c>
      <c r="AB3477" s="52">
        <v>4350.01</v>
      </c>
      <c r="AC3477" s="52">
        <v>4396.95</v>
      </c>
      <c r="AD3477" s="52">
        <v>4665.1499999999996</v>
      </c>
      <c r="AE3477" s="52">
        <v>4871.6899999999996</v>
      </c>
      <c r="AF3477" s="52">
        <v>5098.7299999999996</v>
      </c>
      <c r="AG3477" s="52">
        <v>5365.16</v>
      </c>
      <c r="AH3477" s="52">
        <v>5705.41</v>
      </c>
      <c r="AI3477" s="52">
        <v>6130.59</v>
      </c>
      <c r="AJ3477" s="52">
        <v>6569.88</v>
      </c>
      <c r="AK3477" s="52">
        <v>7073.56</v>
      </c>
      <c r="AL3477" s="52">
        <v>7638.84</v>
      </c>
      <c r="AM3477" s="52">
        <v>7945.66</v>
      </c>
      <c r="AN3477" s="52">
        <v>8430.67</v>
      </c>
      <c r="AO3477" s="52">
        <v>8973.56</v>
      </c>
      <c r="AP3477" s="52">
        <v>9561.4699999999993</v>
      </c>
      <c r="AQ3477" s="52">
        <v>10129.86</v>
      </c>
      <c r="AR3477" s="52">
        <v>10694.45</v>
      </c>
      <c r="AS3477" s="52">
        <v>11184.07</v>
      </c>
      <c r="AT3477" s="52">
        <v>11741.76</v>
      </c>
      <c r="AU3477" s="52">
        <v>12433.77</v>
      </c>
      <c r="AV3477" s="52">
        <v>13229.54</v>
      </c>
      <c r="AW3477" s="52">
        <v>14019.44</v>
      </c>
      <c r="AX3477" s="52">
        <v>14892.57</v>
      </c>
      <c r="AY3477" s="52">
        <v>15823.82</v>
      </c>
      <c r="AZ3477" s="52">
        <v>16824.88</v>
      </c>
      <c r="BA3477" s="52">
        <v>17892.88</v>
      </c>
      <c r="BB3477" s="52">
        <v>19029.650000000001</v>
      </c>
      <c r="BC3477">
        <v>2018</v>
      </c>
    </row>
    <row r="3478" spans="1:55" x14ac:dyDescent="0.25">
      <c r="A3478">
        <v>536</v>
      </c>
      <c r="B3478" t="s">
        <v>1015</v>
      </c>
      <c r="C3478" t="s">
        <v>267</v>
      </c>
      <c r="D3478" t="s">
        <v>1016</v>
      </c>
      <c r="E3478" t="s">
        <v>268</v>
      </c>
      <c r="F3478" t="s">
        <v>269</v>
      </c>
      <c r="G3478" t="s">
        <v>270</v>
      </c>
    </row>
    <row r="3479" spans="1:55" x14ac:dyDescent="0.25">
      <c r="A3479">
        <v>536</v>
      </c>
      <c r="B3479" t="s">
        <v>1015</v>
      </c>
      <c r="C3479" t="s">
        <v>271</v>
      </c>
      <c r="D3479" t="s">
        <v>1016</v>
      </c>
      <c r="E3479" t="s">
        <v>272</v>
      </c>
      <c r="F3479" t="s">
        <v>273</v>
      </c>
      <c r="G3479" t="s">
        <v>274</v>
      </c>
      <c r="I3479" t="s">
        <v>243</v>
      </c>
      <c r="J3479">
        <v>1.3959999999999999</v>
      </c>
      <c r="K3479">
        <v>1.476</v>
      </c>
      <c r="L3479">
        <v>1.5049999999999999</v>
      </c>
      <c r="M3479">
        <v>1.5289999999999999</v>
      </c>
      <c r="N3479">
        <v>1.5760000000000001</v>
      </c>
      <c r="O3479">
        <v>1.581</v>
      </c>
      <c r="P3479">
        <v>1.637</v>
      </c>
      <c r="Q3479">
        <v>1.679</v>
      </c>
      <c r="R3479">
        <v>1.7190000000000001</v>
      </c>
      <c r="S3479">
        <v>1.8089999999999999</v>
      </c>
      <c r="T3479">
        <v>1.895</v>
      </c>
      <c r="U3479">
        <v>2.016</v>
      </c>
      <c r="V3479">
        <v>1.9279999999999999</v>
      </c>
      <c r="W3479">
        <v>2.0419999999999998</v>
      </c>
      <c r="X3479">
        <v>2.133</v>
      </c>
      <c r="Y3479">
        <v>2.226</v>
      </c>
      <c r="Z3479">
        <v>2.3130000000000002</v>
      </c>
      <c r="AA3479">
        <v>2.3260000000000001</v>
      </c>
      <c r="AB3479">
        <v>1.968</v>
      </c>
      <c r="AC3479">
        <v>1.917</v>
      </c>
      <c r="AD3479">
        <v>1.92</v>
      </c>
      <c r="AE3479">
        <v>1.9430000000000001</v>
      </c>
      <c r="AF3479">
        <v>1.9730000000000001</v>
      </c>
      <c r="AG3479">
        <v>1.9870000000000001</v>
      </c>
      <c r="AH3479">
        <v>1.9830000000000001</v>
      </c>
      <c r="AI3479">
        <v>2</v>
      </c>
      <c r="AJ3479">
        <v>2.0030000000000001</v>
      </c>
      <c r="AK3479">
        <v>2.02</v>
      </c>
      <c r="AL3479">
        <v>2.109</v>
      </c>
      <c r="AM3479">
        <v>2.2170000000000001</v>
      </c>
      <c r="AN3479">
        <v>2.2400000000000002</v>
      </c>
      <c r="AO3479">
        <v>2.2850000000000001</v>
      </c>
      <c r="AP3479">
        <v>2.3479999999999999</v>
      </c>
      <c r="AQ3479">
        <v>2.3980000000000001</v>
      </c>
      <c r="AR3479">
        <v>2.4329999999999998</v>
      </c>
      <c r="AS3479">
        <v>2.4700000000000002</v>
      </c>
      <c r="AT3479">
        <v>2.512</v>
      </c>
      <c r="AU3479">
        <v>2.5449999999999999</v>
      </c>
      <c r="AV3479">
        <v>2.585</v>
      </c>
      <c r="AW3479">
        <v>2.6349999999999998</v>
      </c>
      <c r="AX3479">
        <v>2.6760000000000002</v>
      </c>
      <c r="AY3479">
        <v>2.718</v>
      </c>
      <c r="AZ3479">
        <v>2.7639999999999998</v>
      </c>
      <c r="BA3479">
        <v>2.81</v>
      </c>
      <c r="BB3479">
        <v>2.8559999999999999</v>
      </c>
      <c r="BC3479">
        <v>2018</v>
      </c>
    </row>
    <row r="3480" spans="1:55" x14ac:dyDescent="0.25">
      <c r="A3480">
        <v>536</v>
      </c>
      <c r="B3480" t="s">
        <v>1015</v>
      </c>
      <c r="C3480" t="s">
        <v>275</v>
      </c>
      <c r="D3480" t="s">
        <v>1016</v>
      </c>
      <c r="E3480" t="s">
        <v>276</v>
      </c>
      <c r="F3480" t="s">
        <v>277</v>
      </c>
      <c r="G3480" t="s">
        <v>278</v>
      </c>
      <c r="I3480" t="s">
        <v>243</v>
      </c>
      <c r="J3480">
        <v>336.56599999999997</v>
      </c>
      <c r="K3480">
        <v>321.41500000000002</v>
      </c>
      <c r="L3480">
        <v>318.21199999999999</v>
      </c>
      <c r="M3480">
        <v>366.214</v>
      </c>
      <c r="N3480">
        <v>385.36099999999999</v>
      </c>
      <c r="O3480">
        <v>388.59800000000001</v>
      </c>
      <c r="P3480">
        <v>388.01799999999997</v>
      </c>
      <c r="Q3480">
        <v>428.37</v>
      </c>
      <c r="R3480">
        <v>446.88799999999998</v>
      </c>
      <c r="S3480">
        <v>473</v>
      </c>
      <c r="T3480">
        <v>491.15</v>
      </c>
      <c r="U3480">
        <v>516.005</v>
      </c>
      <c r="V3480">
        <v>536.70899999999995</v>
      </c>
      <c r="W3480">
        <v>566.49300000000005</v>
      </c>
      <c r="X3480">
        <v>597.78300000000002</v>
      </c>
      <c r="Y3480">
        <v>643.36500000000001</v>
      </c>
      <c r="Z3480">
        <v>686.61500000000001</v>
      </c>
      <c r="AA3480">
        <v>759.82899999999995</v>
      </c>
      <c r="AB3480" s="52">
        <v>1316.94</v>
      </c>
      <c r="AC3480" s="52">
        <v>1482.03</v>
      </c>
      <c r="AD3480" s="52">
        <v>1570.85</v>
      </c>
      <c r="AE3480" s="52">
        <v>1756.88</v>
      </c>
      <c r="AF3480" s="52">
        <v>1831.49</v>
      </c>
      <c r="AG3480" s="52">
        <v>1896.77</v>
      </c>
      <c r="AH3480" s="52">
        <v>2004.98</v>
      </c>
      <c r="AI3480" s="52">
        <v>2223.09</v>
      </c>
      <c r="AJ3480" s="52">
        <v>2461.7600000000002</v>
      </c>
      <c r="AK3480" s="52">
        <v>2667.26</v>
      </c>
      <c r="AL3480" s="52">
        <v>3068.57</v>
      </c>
      <c r="AM3480" s="52">
        <v>3229.03</v>
      </c>
      <c r="AN3480" s="52">
        <v>3426.11</v>
      </c>
      <c r="AO3480" s="52">
        <v>3606.57</v>
      </c>
      <c r="AP3480" s="52">
        <v>3671.53</v>
      </c>
      <c r="AQ3480" s="52">
        <v>3787.41</v>
      </c>
      <c r="AR3480" s="52">
        <v>3919.4</v>
      </c>
      <c r="AS3480" s="52">
        <v>4032.28</v>
      </c>
      <c r="AT3480" s="52">
        <v>4085.96</v>
      </c>
      <c r="AU3480" s="52">
        <v>4181.1499999999996</v>
      </c>
      <c r="AV3480" s="52">
        <v>4242.3599999999997</v>
      </c>
      <c r="AW3480" s="52">
        <v>4305.9799999999996</v>
      </c>
      <c r="AX3480" s="52">
        <v>4367.8100000000004</v>
      </c>
      <c r="AY3480" s="52">
        <v>4420.57</v>
      </c>
      <c r="AZ3480" s="52">
        <v>4463.57</v>
      </c>
      <c r="BA3480" s="52">
        <v>4503.95</v>
      </c>
      <c r="BB3480" s="52">
        <v>4543.5600000000004</v>
      </c>
      <c r="BC3480">
        <v>2018</v>
      </c>
    </row>
    <row r="3481" spans="1:55" x14ac:dyDescent="0.25">
      <c r="A3481">
        <v>536</v>
      </c>
      <c r="B3481" t="s">
        <v>1015</v>
      </c>
      <c r="C3481" t="s">
        <v>279</v>
      </c>
      <c r="D3481" t="s">
        <v>1016</v>
      </c>
      <c r="E3481" t="s">
        <v>280</v>
      </c>
      <c r="F3481" t="s">
        <v>281</v>
      </c>
      <c r="G3481" t="s">
        <v>282</v>
      </c>
      <c r="I3481" t="s">
        <v>1017</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33.716999999999999</v>
      </c>
      <c r="AV3481">
        <v>34.465000000000003</v>
      </c>
      <c r="AW3481">
        <v>34.606000000000002</v>
      </c>
      <c r="AX3481">
        <v>34.692999999999998</v>
      </c>
      <c r="AY3481">
        <v>34.837000000000003</v>
      </c>
      <c r="AZ3481">
        <v>34.960999999999999</v>
      </c>
      <c r="BA3481">
        <v>35.146999999999998</v>
      </c>
      <c r="BB3481">
        <v>35.283000000000001</v>
      </c>
      <c r="BC3481">
        <v>2018</v>
      </c>
    </row>
    <row r="3482" spans="1:55" x14ac:dyDescent="0.25">
      <c r="A3482">
        <v>536</v>
      </c>
      <c r="B3482" t="s">
        <v>1015</v>
      </c>
      <c r="C3482" t="s">
        <v>283</v>
      </c>
      <c r="D3482" t="s">
        <v>1016</v>
      </c>
      <c r="E3482" t="s">
        <v>284</v>
      </c>
      <c r="F3482" t="s">
        <v>285</v>
      </c>
      <c r="G3482" t="s">
        <v>282</v>
      </c>
      <c r="I3482" t="s">
        <v>1017</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32.122</v>
      </c>
      <c r="AV3482">
        <v>31.427</v>
      </c>
      <c r="AW3482">
        <v>31.872</v>
      </c>
      <c r="AX3482">
        <v>32.06</v>
      </c>
      <c r="AY3482">
        <v>32.234999999999999</v>
      </c>
      <c r="AZ3482">
        <v>32.412999999999997</v>
      </c>
      <c r="BA3482">
        <v>32.710999999999999</v>
      </c>
      <c r="BB3482">
        <v>32.875999999999998</v>
      </c>
      <c r="BC3482">
        <v>2018</v>
      </c>
    </row>
    <row r="3483" spans="1:55" x14ac:dyDescent="0.25">
      <c r="A3483">
        <v>536</v>
      </c>
      <c r="B3483" t="s">
        <v>1015</v>
      </c>
      <c r="C3483" t="s">
        <v>286</v>
      </c>
      <c r="D3483" t="s">
        <v>1016</v>
      </c>
      <c r="E3483" t="s">
        <v>287</v>
      </c>
      <c r="F3483" t="s">
        <v>288</v>
      </c>
      <c r="G3483" t="s">
        <v>250</v>
      </c>
      <c r="I3483" t="s">
        <v>1018</v>
      </c>
      <c r="J3483">
        <v>5.0389999999999997</v>
      </c>
      <c r="K3483">
        <v>5.6559999999999997</v>
      </c>
      <c r="L3483">
        <v>6.1920000000000002</v>
      </c>
      <c r="M3483">
        <v>6.9219999999999997</v>
      </c>
      <c r="N3483">
        <v>7.6379999999999999</v>
      </c>
      <c r="O3483">
        <v>7.9989999999999997</v>
      </c>
      <c r="P3483">
        <v>8.4649999999999999</v>
      </c>
      <c r="Q3483">
        <v>9.25</v>
      </c>
      <c r="R3483">
        <v>9.9939999999999998</v>
      </c>
      <c r="S3483">
        <v>10.635999999999999</v>
      </c>
      <c r="T3483">
        <v>11.47</v>
      </c>
      <c r="U3483">
        <v>12.544</v>
      </c>
      <c r="V3483">
        <v>13.486000000000001</v>
      </c>
      <c r="W3483">
        <v>14.792999999999999</v>
      </c>
      <c r="X3483">
        <v>16.053000000000001</v>
      </c>
      <c r="Y3483">
        <v>17.567</v>
      </c>
      <c r="Z3483">
        <v>19.039000000000001</v>
      </c>
      <c r="AA3483">
        <v>20.218</v>
      </c>
      <c r="AB3483">
        <v>31.948</v>
      </c>
      <c r="AC3483">
        <v>38.578000000000003</v>
      </c>
      <c r="AD3483">
        <v>40.033000000000001</v>
      </c>
      <c r="AE3483">
        <v>44.637999999999998</v>
      </c>
      <c r="AF3483">
        <v>49.896000000000001</v>
      </c>
      <c r="AG3483">
        <v>53.276000000000003</v>
      </c>
      <c r="AH3483">
        <v>56.505000000000003</v>
      </c>
      <c r="AI3483">
        <v>62.414999999999999</v>
      </c>
      <c r="AJ3483">
        <v>70.593000000000004</v>
      </c>
      <c r="AK3483">
        <v>75.296000000000006</v>
      </c>
      <c r="AL3483">
        <v>82.658000000000001</v>
      </c>
      <c r="AM3483">
        <v>86.828999999999994</v>
      </c>
      <c r="AN3483">
        <v>91.293000000000006</v>
      </c>
      <c r="AO3483">
        <v>96.171000000000006</v>
      </c>
      <c r="AP3483">
        <v>99.998999999999995</v>
      </c>
      <c r="AQ3483">
        <v>106.413</v>
      </c>
      <c r="AR3483">
        <v>113.218</v>
      </c>
      <c r="AS3483">
        <v>120.422</v>
      </c>
      <c r="AT3483">
        <v>124.66800000000001</v>
      </c>
      <c r="AU3483">
        <v>129.416</v>
      </c>
      <c r="AV3483">
        <v>133.55500000000001</v>
      </c>
      <c r="AW3483">
        <v>138.02199999999999</v>
      </c>
      <c r="AX3483">
        <v>142.92699999999999</v>
      </c>
      <c r="AY3483">
        <v>147.661</v>
      </c>
      <c r="AZ3483">
        <v>152.18199999999999</v>
      </c>
      <c r="BA3483">
        <v>156.74100000000001</v>
      </c>
      <c r="BB3483">
        <v>161.429</v>
      </c>
      <c r="BC3483">
        <v>2018</v>
      </c>
    </row>
    <row r="3484" spans="1:55" x14ac:dyDescent="0.25">
      <c r="A3484">
        <v>536</v>
      </c>
      <c r="B3484" t="s">
        <v>1015</v>
      </c>
      <c r="C3484" t="s">
        <v>290</v>
      </c>
      <c r="D3484" t="s">
        <v>1016</v>
      </c>
      <c r="E3484" t="s">
        <v>287</v>
      </c>
      <c r="F3484" t="s">
        <v>291</v>
      </c>
      <c r="G3484" t="s">
        <v>235</v>
      </c>
      <c r="I3484" t="s">
        <v>292</v>
      </c>
      <c r="J3484">
        <v>18.016999999999999</v>
      </c>
      <c r="K3484">
        <v>12.244</v>
      </c>
      <c r="L3484">
        <v>9.4809999999999999</v>
      </c>
      <c r="M3484">
        <v>11.787000000000001</v>
      </c>
      <c r="N3484">
        <v>10.339</v>
      </c>
      <c r="O3484">
        <v>4.7309999999999999</v>
      </c>
      <c r="P3484">
        <v>5.8280000000000003</v>
      </c>
      <c r="Q3484">
        <v>9.2729999999999997</v>
      </c>
      <c r="R3484">
        <v>8.0440000000000005</v>
      </c>
      <c r="S3484">
        <v>6.4180000000000001</v>
      </c>
      <c r="T3484">
        <v>7.843</v>
      </c>
      <c r="U3484">
        <v>9.3689999999999998</v>
      </c>
      <c r="V3484">
        <v>7.5060000000000002</v>
      </c>
      <c r="W3484">
        <v>9.6880000000000006</v>
      </c>
      <c r="X3484">
        <v>8.5180000000000007</v>
      </c>
      <c r="Y3484">
        <v>9.4320000000000004</v>
      </c>
      <c r="Z3484">
        <v>8.3789999999999996</v>
      </c>
      <c r="AA3484">
        <v>6.194</v>
      </c>
      <c r="AB3484">
        <v>58.02</v>
      </c>
      <c r="AC3484">
        <v>20.75</v>
      </c>
      <c r="AD3484">
        <v>3.7730000000000001</v>
      </c>
      <c r="AE3484">
        <v>11.502000000000001</v>
      </c>
      <c r="AF3484">
        <v>11.78</v>
      </c>
      <c r="AG3484">
        <v>6.7729999999999997</v>
      </c>
      <c r="AH3484">
        <v>6.0620000000000003</v>
      </c>
      <c r="AI3484">
        <v>10.459</v>
      </c>
      <c r="AJ3484">
        <v>13.103999999999999</v>
      </c>
      <c r="AK3484">
        <v>6.6619999999999999</v>
      </c>
      <c r="AL3484">
        <v>9.7769999999999992</v>
      </c>
      <c r="AM3484">
        <v>5.0469999999999997</v>
      </c>
      <c r="AN3484">
        <v>5.14</v>
      </c>
      <c r="AO3484">
        <v>5.3440000000000003</v>
      </c>
      <c r="AP3484">
        <v>3.9809999999999999</v>
      </c>
      <c r="AQ3484">
        <v>6.4130000000000003</v>
      </c>
      <c r="AR3484">
        <v>6.3949999999999996</v>
      </c>
      <c r="AS3484">
        <v>6.3630000000000004</v>
      </c>
      <c r="AT3484">
        <v>3.5259999999999998</v>
      </c>
      <c r="AU3484">
        <v>3.8090000000000002</v>
      </c>
      <c r="AV3484">
        <v>3.198</v>
      </c>
      <c r="AW3484">
        <v>3.3439999999999999</v>
      </c>
      <c r="AX3484">
        <v>3.5539999999999998</v>
      </c>
      <c r="AY3484">
        <v>3.3119999999999998</v>
      </c>
      <c r="AZ3484">
        <v>3.0619999999999998</v>
      </c>
      <c r="BA3484">
        <v>2.996</v>
      </c>
      <c r="BB3484">
        <v>2.9910000000000001</v>
      </c>
      <c r="BC3484">
        <v>2018</v>
      </c>
    </row>
    <row r="3485" spans="1:55" x14ac:dyDescent="0.25">
      <c r="A3485">
        <v>536</v>
      </c>
      <c r="B3485" t="s">
        <v>1015</v>
      </c>
      <c r="C3485" t="s">
        <v>293</v>
      </c>
      <c r="D3485" t="s">
        <v>1016</v>
      </c>
      <c r="E3485" t="s">
        <v>294</v>
      </c>
      <c r="F3485" t="s">
        <v>295</v>
      </c>
      <c r="G3485" t="s">
        <v>250</v>
      </c>
      <c r="I3485" t="s">
        <v>1018</v>
      </c>
      <c r="J3485">
        <v>5.3959999999999999</v>
      </c>
      <c r="K3485">
        <v>5.7910000000000004</v>
      </c>
      <c r="L3485">
        <v>6.3710000000000004</v>
      </c>
      <c r="M3485">
        <v>7.1340000000000003</v>
      </c>
      <c r="N3485">
        <v>7.78</v>
      </c>
      <c r="O3485">
        <v>8.1210000000000004</v>
      </c>
      <c r="P3485">
        <v>8.8640000000000008</v>
      </c>
      <c r="Q3485">
        <v>9.6839999999999993</v>
      </c>
      <c r="R3485">
        <v>10.226000000000001</v>
      </c>
      <c r="S3485">
        <v>10.851000000000001</v>
      </c>
      <c r="T3485">
        <v>11.928000000000001</v>
      </c>
      <c r="U3485">
        <v>13.113</v>
      </c>
      <c r="V3485">
        <v>13.773999999999999</v>
      </c>
      <c r="W3485">
        <v>15.176</v>
      </c>
      <c r="X3485">
        <v>16.638999999999999</v>
      </c>
      <c r="Y3485">
        <v>18.132999999999999</v>
      </c>
      <c r="Z3485">
        <v>19.300999999999998</v>
      </c>
      <c r="AA3485">
        <v>21.283000000000001</v>
      </c>
      <c r="AB3485">
        <v>37.786000000000001</v>
      </c>
      <c r="AC3485">
        <v>38.543999999999997</v>
      </c>
      <c r="AD3485">
        <v>42.146000000000001</v>
      </c>
      <c r="AE3485">
        <v>47.435000000000002</v>
      </c>
      <c r="AF3485">
        <v>52.11</v>
      </c>
      <c r="AG3485">
        <v>54.8</v>
      </c>
      <c r="AH3485">
        <v>58.307000000000002</v>
      </c>
      <c r="AI3485">
        <v>68.286000000000001</v>
      </c>
      <c r="AJ3485">
        <v>72.792000000000002</v>
      </c>
      <c r="AK3485">
        <v>77.192999999999998</v>
      </c>
      <c r="AL3485">
        <v>85.731999999999999</v>
      </c>
      <c r="AM3485">
        <v>88.31</v>
      </c>
      <c r="AN3485">
        <v>94.46</v>
      </c>
      <c r="AO3485">
        <v>98.03</v>
      </c>
      <c r="AP3485">
        <v>101.61</v>
      </c>
      <c r="AQ3485">
        <v>109.82</v>
      </c>
      <c r="AR3485">
        <v>119</v>
      </c>
      <c r="AS3485">
        <v>122.99</v>
      </c>
      <c r="AT3485">
        <v>126.71</v>
      </c>
      <c r="AU3485">
        <v>131.28</v>
      </c>
      <c r="AV3485">
        <v>135.38999999999999</v>
      </c>
      <c r="AW3485">
        <v>140.27500000000001</v>
      </c>
      <c r="AX3485">
        <v>145.185</v>
      </c>
      <c r="AY3485">
        <v>149.72</v>
      </c>
      <c r="AZ3485">
        <v>154.21199999999999</v>
      </c>
      <c r="BA3485">
        <v>158.82499999999999</v>
      </c>
      <c r="BB3485">
        <v>163.57400000000001</v>
      </c>
      <c r="BC3485">
        <v>2018</v>
      </c>
    </row>
    <row r="3486" spans="1:55" x14ac:dyDescent="0.25">
      <c r="A3486">
        <v>536</v>
      </c>
      <c r="B3486" t="s">
        <v>1015</v>
      </c>
      <c r="C3486" t="s">
        <v>296</v>
      </c>
      <c r="D3486" t="s">
        <v>1016</v>
      </c>
      <c r="E3486" t="s">
        <v>294</v>
      </c>
      <c r="F3486" t="s">
        <v>297</v>
      </c>
      <c r="G3486" t="s">
        <v>235</v>
      </c>
      <c r="I3486" t="s">
        <v>298</v>
      </c>
      <c r="J3486">
        <v>17.111000000000001</v>
      </c>
      <c r="K3486">
        <v>7.3230000000000004</v>
      </c>
      <c r="L3486">
        <v>10.026999999999999</v>
      </c>
      <c r="M3486">
        <v>11.968999999999999</v>
      </c>
      <c r="N3486">
        <v>9.0619999999999994</v>
      </c>
      <c r="O3486">
        <v>4.3769999999999998</v>
      </c>
      <c r="P3486">
        <v>9.1539999999999999</v>
      </c>
      <c r="Q3486">
        <v>9.2490000000000006</v>
      </c>
      <c r="R3486">
        <v>5.5910000000000002</v>
      </c>
      <c r="S3486">
        <v>6.1130000000000004</v>
      </c>
      <c r="T3486">
        <v>9.9329999999999998</v>
      </c>
      <c r="U3486">
        <v>9.9329999999999998</v>
      </c>
      <c r="V3486">
        <v>5.0389999999999997</v>
      </c>
      <c r="W3486">
        <v>10.179</v>
      </c>
      <c r="X3486">
        <v>9.6349999999999998</v>
      </c>
      <c r="Y3486">
        <v>8.984</v>
      </c>
      <c r="Z3486">
        <v>6.4409999999999998</v>
      </c>
      <c r="AA3486">
        <v>10.268000000000001</v>
      </c>
      <c r="AB3486">
        <v>77.537999999999997</v>
      </c>
      <c r="AC3486">
        <v>2.0049999999999999</v>
      </c>
      <c r="AD3486">
        <v>9.3460000000000001</v>
      </c>
      <c r="AE3486">
        <v>12.548999999999999</v>
      </c>
      <c r="AF3486">
        <v>9.8569999999999993</v>
      </c>
      <c r="AG3486">
        <v>5.1609999999999996</v>
      </c>
      <c r="AH3486">
        <v>6.4009999999999998</v>
      </c>
      <c r="AI3486">
        <v>17.114000000000001</v>
      </c>
      <c r="AJ3486">
        <v>6.5979999999999999</v>
      </c>
      <c r="AK3486">
        <v>6.0460000000000003</v>
      </c>
      <c r="AL3486">
        <v>11.061</v>
      </c>
      <c r="AM3486">
        <v>3.008</v>
      </c>
      <c r="AN3486">
        <v>6.9640000000000004</v>
      </c>
      <c r="AO3486">
        <v>3.7789999999999999</v>
      </c>
      <c r="AP3486">
        <v>3.6520000000000001</v>
      </c>
      <c r="AQ3486">
        <v>8.08</v>
      </c>
      <c r="AR3486">
        <v>8.359</v>
      </c>
      <c r="AS3486">
        <v>3.3530000000000002</v>
      </c>
      <c r="AT3486">
        <v>3.0249999999999999</v>
      </c>
      <c r="AU3486">
        <v>3.6070000000000002</v>
      </c>
      <c r="AV3486">
        <v>3.1309999999999998</v>
      </c>
      <c r="AW3486">
        <v>3.6080000000000001</v>
      </c>
      <c r="AX3486">
        <v>3.5</v>
      </c>
      <c r="AY3486">
        <v>3.1240000000000001</v>
      </c>
      <c r="AZ3486">
        <v>3.0009999999999999</v>
      </c>
      <c r="BA3486">
        <v>2.9910000000000001</v>
      </c>
      <c r="BB3486">
        <v>2.9910000000000001</v>
      </c>
      <c r="BC3486">
        <v>2018</v>
      </c>
    </row>
    <row r="3487" spans="1:55" x14ac:dyDescent="0.25">
      <c r="A3487">
        <v>536</v>
      </c>
      <c r="B3487" t="s">
        <v>1015</v>
      </c>
      <c r="C3487" t="s">
        <v>299</v>
      </c>
      <c r="D3487" t="s">
        <v>1016</v>
      </c>
      <c r="E3487" t="s">
        <v>300</v>
      </c>
      <c r="G3487" t="s">
        <v>274</v>
      </c>
    </row>
    <row r="3488" spans="1:55" x14ac:dyDescent="0.25">
      <c r="A3488">
        <v>536</v>
      </c>
      <c r="B3488" t="s">
        <v>1015</v>
      </c>
      <c r="C3488" t="s">
        <v>301</v>
      </c>
      <c r="D3488" t="s">
        <v>1016</v>
      </c>
      <c r="E3488" t="s">
        <v>302</v>
      </c>
      <c r="F3488" t="s">
        <v>303</v>
      </c>
      <c r="G3488" t="s">
        <v>235</v>
      </c>
      <c r="I3488" t="s">
        <v>1019</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-9.0530000000000008</v>
      </c>
      <c r="AF3488">
        <v>2.359</v>
      </c>
      <c r="AG3488">
        <v>3.5030000000000001</v>
      </c>
      <c r="AH3488">
        <v>14.113</v>
      </c>
      <c r="AI3488">
        <v>25.158999999999999</v>
      </c>
      <c r="AJ3488">
        <v>-4.2729999999999997</v>
      </c>
      <c r="AK3488">
        <v>6.8940000000000001</v>
      </c>
      <c r="AL3488">
        <v>24.079000000000001</v>
      </c>
      <c r="AM3488">
        <v>-15.887</v>
      </c>
      <c r="AN3488">
        <v>19.468</v>
      </c>
      <c r="AO3488">
        <v>18.573</v>
      </c>
      <c r="AP3488">
        <v>14.414</v>
      </c>
      <c r="AQ3488">
        <v>1.6</v>
      </c>
      <c r="AR3488">
        <v>-1.38</v>
      </c>
      <c r="AS3488">
        <v>-9.0749999999999993</v>
      </c>
      <c r="AT3488">
        <v>2.081</v>
      </c>
      <c r="AU3488">
        <v>10.459</v>
      </c>
      <c r="AV3488">
        <v>12.97</v>
      </c>
      <c r="AW3488">
        <v>6.742</v>
      </c>
      <c r="AX3488">
        <v>8.4260000000000002</v>
      </c>
      <c r="AY3488">
        <v>9.0830000000000002</v>
      </c>
      <c r="AZ3488">
        <v>6.6020000000000003</v>
      </c>
      <c r="BA3488">
        <v>8.56</v>
      </c>
      <c r="BB3488">
        <v>8.2200000000000006</v>
      </c>
      <c r="BC3488">
        <v>2018</v>
      </c>
    </row>
    <row r="3489" spans="1:55" x14ac:dyDescent="0.25">
      <c r="A3489">
        <v>536</v>
      </c>
      <c r="B3489" t="s">
        <v>1015</v>
      </c>
      <c r="C3489" t="s">
        <v>305</v>
      </c>
      <c r="D3489" t="s">
        <v>1016</v>
      </c>
      <c r="E3489" t="s">
        <v>306</v>
      </c>
      <c r="F3489" t="s">
        <v>307</v>
      </c>
      <c r="G3489" t="s">
        <v>235</v>
      </c>
      <c r="I3489" t="s">
        <v>1019</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-9.0530000000000008</v>
      </c>
      <c r="AF3489">
        <v>2.359</v>
      </c>
      <c r="AG3489">
        <v>3.5030000000000001</v>
      </c>
      <c r="AH3489">
        <v>14.113</v>
      </c>
      <c r="AI3489">
        <v>25.158999999999999</v>
      </c>
      <c r="AJ3489">
        <v>-4.2729999999999997</v>
      </c>
      <c r="AK3489">
        <v>6.8940000000000001</v>
      </c>
      <c r="AL3489">
        <v>24.079000000000001</v>
      </c>
      <c r="AM3489">
        <v>-15.887</v>
      </c>
      <c r="AN3489">
        <v>19.468</v>
      </c>
      <c r="AO3489">
        <v>18.573</v>
      </c>
      <c r="AP3489">
        <v>14.414</v>
      </c>
      <c r="AQ3489">
        <v>1.6</v>
      </c>
      <c r="AR3489">
        <v>-1.38</v>
      </c>
      <c r="AS3489">
        <v>-9.0749999999999993</v>
      </c>
      <c r="AT3489">
        <v>2.081</v>
      </c>
      <c r="AU3489">
        <v>10.459</v>
      </c>
      <c r="AV3489">
        <v>12.97</v>
      </c>
      <c r="AW3489">
        <v>6.742</v>
      </c>
      <c r="AX3489">
        <v>8.4260000000000002</v>
      </c>
      <c r="AY3489">
        <v>9.0830000000000002</v>
      </c>
      <c r="AZ3489">
        <v>6.6020000000000003</v>
      </c>
      <c r="BA3489">
        <v>8.56</v>
      </c>
      <c r="BB3489">
        <v>8.2200000000000006</v>
      </c>
      <c r="BC3489">
        <v>2018</v>
      </c>
    </row>
    <row r="3490" spans="1:55" x14ac:dyDescent="0.25">
      <c r="A3490">
        <v>536</v>
      </c>
      <c r="B3490" t="s">
        <v>1015</v>
      </c>
      <c r="C3490" t="s">
        <v>308</v>
      </c>
      <c r="D3490" t="s">
        <v>1016</v>
      </c>
      <c r="E3490" t="s">
        <v>309</v>
      </c>
      <c r="F3490" t="s">
        <v>310</v>
      </c>
      <c r="G3490" t="s">
        <v>235</v>
      </c>
      <c r="I3490" t="s">
        <v>1019</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-8.1050000000000004</v>
      </c>
      <c r="AF3490">
        <v>2.613</v>
      </c>
      <c r="AG3490">
        <v>1.661</v>
      </c>
      <c r="AH3490">
        <v>5.6660000000000004</v>
      </c>
      <c r="AI3490">
        <v>11.118</v>
      </c>
      <c r="AJ3490">
        <v>5.78</v>
      </c>
      <c r="AK3490">
        <v>3.8410000000000002</v>
      </c>
      <c r="AL3490">
        <v>12.553000000000001</v>
      </c>
      <c r="AM3490">
        <v>-7.3179999999999996</v>
      </c>
      <c r="AN3490">
        <v>12.21</v>
      </c>
      <c r="AO3490">
        <v>15.257</v>
      </c>
      <c r="AP3490">
        <v>2.9000000000000001E-2</v>
      </c>
      <c r="AQ3490">
        <v>5.6000000000000001E-2</v>
      </c>
      <c r="AR3490">
        <v>-1.8859999999999999</v>
      </c>
      <c r="AS3490">
        <v>-6.1150000000000002</v>
      </c>
      <c r="AT3490">
        <v>1.1240000000000001</v>
      </c>
      <c r="AU3490">
        <v>13.361000000000001</v>
      </c>
      <c r="AV3490">
        <v>3.7080000000000002</v>
      </c>
      <c r="AW3490">
        <v>6.2590000000000003</v>
      </c>
      <c r="AX3490">
        <v>9.0120000000000005</v>
      </c>
      <c r="AY3490">
        <v>8.6460000000000008</v>
      </c>
      <c r="AZ3490">
        <v>8.48</v>
      </c>
      <c r="BA3490">
        <v>9.4749999999999996</v>
      </c>
      <c r="BB3490">
        <v>8.2430000000000003</v>
      </c>
      <c r="BC3490">
        <v>2018</v>
      </c>
    </row>
    <row r="3491" spans="1:55" x14ac:dyDescent="0.25">
      <c r="A3491">
        <v>536</v>
      </c>
      <c r="B3491" t="s">
        <v>1015</v>
      </c>
      <c r="C3491" t="s">
        <v>311</v>
      </c>
      <c r="D3491" t="s">
        <v>1016</v>
      </c>
      <c r="E3491" t="s">
        <v>312</v>
      </c>
      <c r="F3491" t="s">
        <v>313</v>
      </c>
      <c r="G3491" t="s">
        <v>235</v>
      </c>
      <c r="I3491" t="s">
        <v>1019</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-8.1050000000000004</v>
      </c>
      <c r="AF3491">
        <v>2.613</v>
      </c>
      <c r="AG3491">
        <v>1.661</v>
      </c>
      <c r="AH3491">
        <v>5.6660000000000004</v>
      </c>
      <c r="AI3491">
        <v>11.118</v>
      </c>
      <c r="AJ3491">
        <v>5.78</v>
      </c>
      <c r="AK3491">
        <v>3.8410000000000002</v>
      </c>
      <c r="AL3491">
        <v>12.553000000000001</v>
      </c>
      <c r="AM3491">
        <v>-7.3179999999999996</v>
      </c>
      <c r="AN3491">
        <v>12.21</v>
      </c>
      <c r="AO3491">
        <v>15.257</v>
      </c>
      <c r="AP3491">
        <v>2.9000000000000001E-2</v>
      </c>
      <c r="AQ3491">
        <v>5.6000000000000001E-2</v>
      </c>
      <c r="AR3491">
        <v>-1.8859999999999999</v>
      </c>
      <c r="AS3491">
        <v>-6.1150000000000002</v>
      </c>
      <c r="AT3491">
        <v>1.1240000000000001</v>
      </c>
      <c r="AU3491">
        <v>13.361000000000001</v>
      </c>
      <c r="AV3491">
        <v>3.7080000000000002</v>
      </c>
      <c r="AW3491">
        <v>6.2590000000000003</v>
      </c>
      <c r="AX3491">
        <v>9.0120000000000005</v>
      </c>
      <c r="AY3491">
        <v>8.6460000000000008</v>
      </c>
      <c r="AZ3491">
        <v>8.48</v>
      </c>
      <c r="BA3491">
        <v>9.4749999999999996</v>
      </c>
      <c r="BB3491">
        <v>8.2430000000000003</v>
      </c>
      <c r="BC3491">
        <v>2018</v>
      </c>
    </row>
    <row r="3492" spans="1:55" x14ac:dyDescent="0.25">
      <c r="A3492">
        <v>536</v>
      </c>
      <c r="B3492" t="s">
        <v>1015</v>
      </c>
      <c r="C3492" t="s">
        <v>314</v>
      </c>
      <c r="D3492" t="s">
        <v>1016</v>
      </c>
      <c r="E3492" t="s">
        <v>315</v>
      </c>
      <c r="F3492" t="s">
        <v>316</v>
      </c>
      <c r="G3492" t="s">
        <v>317</v>
      </c>
      <c r="I3492" t="s">
        <v>1020</v>
      </c>
      <c r="J3492" t="s">
        <v>232</v>
      </c>
      <c r="K3492" t="s">
        <v>232</v>
      </c>
      <c r="L3492" t="s">
        <v>232</v>
      </c>
      <c r="M3492" t="s">
        <v>232</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9.5</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v>
      </c>
      <c r="AX3492">
        <v>5.01</v>
      </c>
      <c r="AY3492">
        <v>5</v>
      </c>
      <c r="AZ3492">
        <v>5</v>
      </c>
      <c r="BA3492">
        <v>5</v>
      </c>
      <c r="BB3492">
        <v>5</v>
      </c>
      <c r="BC3492">
        <v>2018</v>
      </c>
    </row>
    <row r="3493" spans="1:55" x14ac:dyDescent="0.25">
      <c r="A3493">
        <v>536</v>
      </c>
      <c r="B3493" t="s">
        <v>1015</v>
      </c>
      <c r="C3493" t="s">
        <v>318</v>
      </c>
      <c r="D3493" t="s">
        <v>1016</v>
      </c>
      <c r="E3493" t="s">
        <v>319</v>
      </c>
      <c r="F3493" t="s">
        <v>320</v>
      </c>
      <c r="G3493" t="s">
        <v>321</v>
      </c>
      <c r="H3493" t="s">
        <v>322</v>
      </c>
    </row>
    <row r="3494" spans="1:55" x14ac:dyDescent="0.25">
      <c r="A3494">
        <v>536</v>
      </c>
      <c r="B3494" t="s">
        <v>1015</v>
      </c>
      <c r="C3494" t="s">
        <v>323</v>
      </c>
      <c r="D3494" t="s">
        <v>1016</v>
      </c>
      <c r="E3494" t="s">
        <v>324</v>
      </c>
      <c r="F3494" t="s">
        <v>325</v>
      </c>
      <c r="G3494" t="s">
        <v>321</v>
      </c>
      <c r="H3494" t="s">
        <v>322</v>
      </c>
      <c r="I3494" t="s">
        <v>1021</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266.99799999999999</v>
      </c>
      <c r="AX3494">
        <v>269.86500000000001</v>
      </c>
      <c r="AY3494">
        <v>272.762</v>
      </c>
      <c r="AZ3494">
        <v>275.69099999999997</v>
      </c>
      <c r="BA3494">
        <v>278.65100000000001</v>
      </c>
      <c r="BB3494">
        <v>281.642</v>
      </c>
      <c r="BC3494">
        <v>2018</v>
      </c>
    </row>
    <row r="3495" spans="1:55" x14ac:dyDescent="0.25">
      <c r="A3495">
        <v>536</v>
      </c>
      <c r="B3495" t="s">
        <v>1015</v>
      </c>
      <c r="C3495" t="s">
        <v>327</v>
      </c>
      <c r="D3495" t="s">
        <v>1016</v>
      </c>
      <c r="E3495" t="s">
        <v>328</v>
      </c>
      <c r="F3495" t="s">
        <v>329</v>
      </c>
      <c r="G3495" t="s">
        <v>229</v>
      </c>
      <c r="H3495" t="s">
        <v>230</v>
      </c>
      <c r="I3495" t="s">
        <v>1022</v>
      </c>
      <c r="J3495" t="s">
        <v>232</v>
      </c>
      <c r="K3495" s="52">
        <v>12829.6</v>
      </c>
      <c r="L3495" s="52">
        <v>12352.9</v>
      </c>
      <c r="M3495" s="52">
        <v>15887.9</v>
      </c>
      <c r="N3495" s="52">
        <v>19313.5</v>
      </c>
      <c r="O3495" s="52">
        <v>19839.7</v>
      </c>
      <c r="P3495" s="52">
        <v>17953.5</v>
      </c>
      <c r="Q3495" s="52">
        <v>21039.5</v>
      </c>
      <c r="R3495" s="52">
        <v>24057.599999999999</v>
      </c>
      <c r="S3495" s="52">
        <v>27606</v>
      </c>
      <c r="T3495" s="52">
        <v>38956.6</v>
      </c>
      <c r="U3495" s="52">
        <v>42709.599999999999</v>
      </c>
      <c r="V3495" s="52">
        <v>47409.3</v>
      </c>
      <c r="W3495" s="52">
        <v>53810.7</v>
      </c>
      <c r="X3495" s="52">
        <v>62478.1</v>
      </c>
      <c r="Y3495" s="52">
        <v>68909.899999999994</v>
      </c>
      <c r="Z3495" s="52">
        <v>80244.2</v>
      </c>
      <c r="AA3495" s="52">
        <v>107814.9</v>
      </c>
      <c r="AB3495" s="52">
        <v>152263.29999999999</v>
      </c>
      <c r="AC3495" s="52">
        <v>188428.7</v>
      </c>
      <c r="AD3495" s="52">
        <v>203045.48</v>
      </c>
      <c r="AE3495" s="52">
        <v>317746.28999999998</v>
      </c>
      <c r="AF3495" s="52">
        <v>324027.8</v>
      </c>
      <c r="AG3495" s="52">
        <v>374485.4</v>
      </c>
      <c r="AH3495" s="52">
        <v>438800.21</v>
      </c>
      <c r="AI3495" s="52">
        <v>538894</v>
      </c>
      <c r="AJ3495" s="52">
        <v>685237.41</v>
      </c>
      <c r="AK3495" s="52">
        <v>764121.45</v>
      </c>
      <c r="AL3495" s="52">
        <v>1053084.6399999999</v>
      </c>
      <c r="AM3495" s="52">
        <v>924686.4</v>
      </c>
      <c r="AN3495" s="52">
        <v>1073832.3</v>
      </c>
      <c r="AO3495" s="52">
        <v>1332189.42</v>
      </c>
      <c r="AP3495" s="52">
        <v>1486152.64</v>
      </c>
      <c r="AQ3495" s="52">
        <v>1609899.88</v>
      </c>
      <c r="AR3495" s="52">
        <v>1739834.56</v>
      </c>
      <c r="AS3495" s="52">
        <v>1714502.34</v>
      </c>
      <c r="AT3495" s="52">
        <v>1778097.89</v>
      </c>
      <c r="AU3495" s="52">
        <v>1909774.43</v>
      </c>
      <c r="AV3495" s="52">
        <v>2207890.98</v>
      </c>
      <c r="AW3495" s="52">
        <v>2402023.58</v>
      </c>
      <c r="AX3495" s="52">
        <v>2633032.59</v>
      </c>
      <c r="AY3495" s="52">
        <v>2865474.29</v>
      </c>
      <c r="AZ3495" s="52">
        <v>3118885.61</v>
      </c>
      <c r="BA3495" s="52">
        <v>3383456.36</v>
      </c>
      <c r="BB3495" s="52">
        <v>3660947.22</v>
      </c>
      <c r="BC3495">
        <v>2018</v>
      </c>
    </row>
    <row r="3496" spans="1:55" x14ac:dyDescent="0.25">
      <c r="A3496">
        <v>536</v>
      </c>
      <c r="B3496" t="s">
        <v>1015</v>
      </c>
      <c r="C3496" t="s">
        <v>331</v>
      </c>
      <c r="D3496" t="s">
        <v>1016</v>
      </c>
      <c r="E3496" t="s">
        <v>328</v>
      </c>
      <c r="F3496" t="s">
        <v>329</v>
      </c>
      <c r="G3496" t="s">
        <v>282</v>
      </c>
      <c r="I3496" t="s">
        <v>332</v>
      </c>
      <c r="J3496" t="s">
        <v>232</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14.055999999999999</v>
      </c>
      <c r="AV3496">
        <v>14.891999999999999</v>
      </c>
      <c r="AW3496">
        <v>14.903</v>
      </c>
      <c r="AX3496">
        <v>15</v>
      </c>
      <c r="AY3496">
        <v>15.018000000000001</v>
      </c>
      <c r="AZ3496">
        <v>15.064</v>
      </c>
      <c r="BA3496">
        <v>15.067</v>
      </c>
      <c r="BB3496">
        <v>15.034000000000001</v>
      </c>
      <c r="BC3496">
        <v>2018</v>
      </c>
    </row>
    <row r="3497" spans="1:55" x14ac:dyDescent="0.25">
      <c r="A3497">
        <v>536</v>
      </c>
      <c r="B3497" t="s">
        <v>1015</v>
      </c>
      <c r="C3497" t="s">
        <v>333</v>
      </c>
      <c r="D3497" t="s">
        <v>1016</v>
      </c>
      <c r="E3497" t="s">
        <v>334</v>
      </c>
      <c r="F3497" t="s">
        <v>335</v>
      </c>
      <c r="G3497" t="s">
        <v>229</v>
      </c>
      <c r="H3497" t="s">
        <v>230</v>
      </c>
      <c r="I3497" t="s">
        <v>1022</v>
      </c>
      <c r="J3497" t="s">
        <v>232</v>
      </c>
      <c r="K3497" t="s">
        <v>232</v>
      </c>
      <c r="L3497" t="s">
        <v>232</v>
      </c>
      <c r="M3497" t="s">
        <v>232</v>
      </c>
      <c r="N3497" t="s">
        <v>232</v>
      </c>
      <c r="O3497" t="s">
        <v>232</v>
      </c>
      <c r="P3497" t="s">
        <v>232</v>
      </c>
      <c r="Q3497" t="s">
        <v>232</v>
      </c>
      <c r="R3497" t="s">
        <v>232</v>
      </c>
      <c r="S3497" t="s">
        <v>232</v>
      </c>
      <c r="T3497" t="s">
        <v>232</v>
      </c>
      <c r="U3497" t="s">
        <v>232</v>
      </c>
      <c r="V3497" t="s">
        <v>232</v>
      </c>
      <c r="W3497" s="52">
        <v>56155.9</v>
      </c>
      <c r="X3497" s="52">
        <v>62455.7</v>
      </c>
      <c r="Y3497" s="52">
        <v>65390</v>
      </c>
      <c r="Z3497" s="52">
        <v>74051.600000000006</v>
      </c>
      <c r="AA3497" s="52">
        <v>115655.1</v>
      </c>
      <c r="AB3497" s="52">
        <v>174129.3</v>
      </c>
      <c r="AC3497" s="52">
        <v>201176.7</v>
      </c>
      <c r="AD3497" s="52">
        <v>231311.55</v>
      </c>
      <c r="AE3497" s="52">
        <v>349321.83</v>
      </c>
      <c r="AF3497" s="52">
        <v>335443.09000000003</v>
      </c>
      <c r="AG3497" s="52">
        <v>398078.95</v>
      </c>
      <c r="AH3497" s="52">
        <v>445297.69</v>
      </c>
      <c r="AI3497" s="52">
        <v>526114.28</v>
      </c>
      <c r="AJ3497" s="52">
        <v>671708.93</v>
      </c>
      <c r="AK3497" s="52">
        <v>804822.77</v>
      </c>
      <c r="AL3497" s="52">
        <v>1050154.51</v>
      </c>
      <c r="AM3497" s="52">
        <v>1023520.33</v>
      </c>
      <c r="AN3497" s="52">
        <v>1159098.28</v>
      </c>
      <c r="AO3497" s="52">
        <v>1387241.12</v>
      </c>
      <c r="AP3497" s="52">
        <v>1622837.25</v>
      </c>
      <c r="AQ3497" s="52">
        <v>1821515.84</v>
      </c>
      <c r="AR3497" s="52">
        <v>1966625.29</v>
      </c>
      <c r="AS3497" s="52">
        <v>2014591.08</v>
      </c>
      <c r="AT3497" s="52">
        <v>2086438.83</v>
      </c>
      <c r="AU3497" s="52">
        <v>2250751.4300000002</v>
      </c>
      <c r="AV3497" s="52">
        <v>2467590.98</v>
      </c>
      <c r="AW3497" s="52">
        <v>2697654.28</v>
      </c>
      <c r="AX3497" s="52">
        <v>2954488.88</v>
      </c>
      <c r="AY3497" s="52">
        <v>3215450.98</v>
      </c>
      <c r="AZ3497" s="52">
        <v>3498359.16</v>
      </c>
      <c r="BA3497" s="52">
        <v>3795290.86</v>
      </c>
      <c r="BB3497" s="52">
        <v>4110046.27</v>
      </c>
      <c r="BC3497">
        <v>2018</v>
      </c>
    </row>
    <row r="3498" spans="1:55" x14ac:dyDescent="0.25">
      <c r="A3498">
        <v>536</v>
      </c>
      <c r="B3498" t="s">
        <v>1015</v>
      </c>
      <c r="C3498" t="s">
        <v>336</v>
      </c>
      <c r="D3498" t="s">
        <v>1016</v>
      </c>
      <c r="E3498" t="s">
        <v>334</v>
      </c>
      <c r="F3498" t="s">
        <v>335</v>
      </c>
      <c r="G3498" t="s">
        <v>282</v>
      </c>
      <c r="I3498" t="s">
        <v>337</v>
      </c>
      <c r="J3498" t="s">
        <v>232</v>
      </c>
      <c r="K3498" t="s">
        <v>232</v>
      </c>
      <c r="L3498" t="s">
        <v>232</v>
      </c>
      <c r="M3498" t="s">
        <v>232</v>
      </c>
      <c r="N3498" t="s">
        <v>232</v>
      </c>
      <c r="O3498" t="s">
        <v>232</v>
      </c>
      <c r="P3498" t="s">
        <v>232</v>
      </c>
      <c r="Q3498" t="s">
        <v>232</v>
      </c>
      <c r="R3498" t="s">
        <v>232</v>
      </c>
      <c r="S3498" t="s">
        <v>232</v>
      </c>
      <c r="T3498" t="s">
        <v>232</v>
      </c>
      <c r="U3498" t="s">
        <v>232</v>
      </c>
      <c r="V3498" t="s">
        <v>232</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16.565000000000001</v>
      </c>
      <c r="AV3498">
        <v>16.643999999999998</v>
      </c>
      <c r="AW3498">
        <v>16.736999999999998</v>
      </c>
      <c r="AX3498">
        <v>16.831</v>
      </c>
      <c r="AY3498">
        <v>16.853000000000002</v>
      </c>
      <c r="AZ3498">
        <v>16.896999999999998</v>
      </c>
      <c r="BA3498">
        <v>16.901</v>
      </c>
      <c r="BB3498">
        <v>16.878</v>
      </c>
      <c r="BC3498">
        <v>2018</v>
      </c>
    </row>
    <row r="3499" spans="1:55" x14ac:dyDescent="0.25">
      <c r="A3499">
        <v>536</v>
      </c>
      <c r="B3499" t="s">
        <v>1015</v>
      </c>
      <c r="C3499" t="s">
        <v>338</v>
      </c>
      <c r="D3499" t="s">
        <v>1016</v>
      </c>
      <c r="E3499" t="s">
        <v>339</v>
      </c>
      <c r="F3499" t="s">
        <v>340</v>
      </c>
      <c r="G3499" t="s">
        <v>229</v>
      </c>
      <c r="H3499" t="s">
        <v>230</v>
      </c>
      <c r="I3499" t="s">
        <v>1022</v>
      </c>
      <c r="J3499" t="s">
        <v>232</v>
      </c>
      <c r="K3499" t="s">
        <v>232</v>
      </c>
      <c r="L3499" t="s">
        <v>232</v>
      </c>
      <c r="M3499" t="s">
        <v>232</v>
      </c>
      <c r="N3499" t="s">
        <v>232</v>
      </c>
      <c r="O3499" t="s">
        <v>232</v>
      </c>
      <c r="P3499" t="s">
        <v>232</v>
      </c>
      <c r="Q3499" t="s">
        <v>232</v>
      </c>
      <c r="R3499" t="s">
        <v>232</v>
      </c>
      <c r="S3499" t="s">
        <v>232</v>
      </c>
      <c r="T3499" t="s">
        <v>232</v>
      </c>
      <c r="U3499" t="s">
        <v>232</v>
      </c>
      <c r="V3499" t="s">
        <v>232</v>
      </c>
      <c r="W3499" s="52">
        <v>-2345.1999999999998</v>
      </c>
      <c r="X3499">
        <v>22.4</v>
      </c>
      <c r="Y3499" s="52">
        <v>3519.9</v>
      </c>
      <c r="Z3499" s="52">
        <v>6192.6</v>
      </c>
      <c r="AA3499" s="52">
        <v>-7840.2</v>
      </c>
      <c r="AB3499" s="52">
        <v>-21866</v>
      </c>
      <c r="AC3499" s="52">
        <v>-12748</v>
      </c>
      <c r="AD3499" s="52">
        <v>-28266.07</v>
      </c>
      <c r="AE3499" s="52">
        <v>-31575.54</v>
      </c>
      <c r="AF3499" s="52">
        <v>-11415.29</v>
      </c>
      <c r="AG3499" s="52">
        <v>-23593.55</v>
      </c>
      <c r="AH3499" s="52">
        <v>-6497.47</v>
      </c>
      <c r="AI3499" s="52">
        <v>12779.72</v>
      </c>
      <c r="AJ3499" s="52">
        <v>13528.49</v>
      </c>
      <c r="AK3499" s="52">
        <v>-40701.32</v>
      </c>
      <c r="AL3499" s="52">
        <v>2930.13</v>
      </c>
      <c r="AM3499" s="52">
        <v>-98833.94</v>
      </c>
      <c r="AN3499" s="52">
        <v>-85265.99</v>
      </c>
      <c r="AO3499" s="52">
        <v>-55051.7</v>
      </c>
      <c r="AP3499" s="52">
        <v>-136684.6</v>
      </c>
      <c r="AQ3499" s="52">
        <v>-211615.96</v>
      </c>
      <c r="AR3499" s="52">
        <v>-226790.73</v>
      </c>
      <c r="AS3499" s="52">
        <v>-300088.74</v>
      </c>
      <c r="AT3499" s="52">
        <v>-308340.94</v>
      </c>
      <c r="AU3499" s="52">
        <v>-340977</v>
      </c>
      <c r="AV3499" s="52">
        <v>-259700</v>
      </c>
      <c r="AW3499" s="52">
        <v>-295630.7</v>
      </c>
      <c r="AX3499" s="52">
        <v>-321456.28999999998</v>
      </c>
      <c r="AY3499" s="52">
        <v>-349976.69</v>
      </c>
      <c r="AZ3499" s="52">
        <v>-379473.55</v>
      </c>
      <c r="BA3499" s="52">
        <v>-411834.5</v>
      </c>
      <c r="BB3499" s="52">
        <v>-449099.04</v>
      </c>
      <c r="BC3499">
        <v>2018</v>
      </c>
    </row>
    <row r="3500" spans="1:55" x14ac:dyDescent="0.25">
      <c r="A3500">
        <v>536</v>
      </c>
      <c r="B3500" t="s">
        <v>1015</v>
      </c>
      <c r="C3500" t="s">
        <v>341</v>
      </c>
      <c r="D3500" t="s">
        <v>1016</v>
      </c>
      <c r="E3500" t="s">
        <v>339</v>
      </c>
      <c r="F3500" t="s">
        <v>340</v>
      </c>
      <c r="G3500" t="s">
        <v>282</v>
      </c>
      <c r="I3500" t="s">
        <v>342</v>
      </c>
      <c r="J3500" t="s">
        <v>232</v>
      </c>
      <c r="K3500" t="s">
        <v>232</v>
      </c>
      <c r="L3500" t="s">
        <v>232</v>
      </c>
      <c r="M3500" t="s">
        <v>232</v>
      </c>
      <c r="N3500" t="s">
        <v>232</v>
      </c>
      <c r="O3500" t="s">
        <v>232</v>
      </c>
      <c r="P3500" t="s">
        <v>232</v>
      </c>
      <c r="Q3500" t="s">
        <v>232</v>
      </c>
      <c r="R3500" t="s">
        <v>232</v>
      </c>
      <c r="S3500" t="s">
        <v>232</v>
      </c>
      <c r="T3500" t="s">
        <v>232</v>
      </c>
      <c r="U3500" t="s">
        <v>232</v>
      </c>
      <c r="V3500" t="s">
        <v>232</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-2.5099999999999998</v>
      </c>
      <c r="AV3500">
        <v>-1.752</v>
      </c>
      <c r="AW3500">
        <v>-1.8340000000000001</v>
      </c>
      <c r="AX3500">
        <v>-1.831</v>
      </c>
      <c r="AY3500">
        <v>-1.8340000000000001</v>
      </c>
      <c r="AZ3500">
        <v>-1.833</v>
      </c>
      <c r="BA3500">
        <v>-1.8340000000000001</v>
      </c>
      <c r="BB3500">
        <v>-1.8440000000000001</v>
      </c>
      <c r="BC3500">
        <v>2018</v>
      </c>
    </row>
    <row r="3501" spans="1:55" x14ac:dyDescent="0.25">
      <c r="A3501">
        <v>536</v>
      </c>
      <c r="B3501" t="s">
        <v>1015</v>
      </c>
      <c r="C3501" t="s">
        <v>343</v>
      </c>
      <c r="D3501" t="s">
        <v>1016</v>
      </c>
      <c r="E3501" t="s">
        <v>344</v>
      </c>
      <c r="F3501" t="s">
        <v>345</v>
      </c>
      <c r="G3501" t="s">
        <v>229</v>
      </c>
      <c r="H3501" t="s">
        <v>230</v>
      </c>
      <c r="I3501" t="s">
        <v>1022</v>
      </c>
      <c r="J3501" t="s">
        <v>232</v>
      </c>
      <c r="K3501" t="s">
        <v>232</v>
      </c>
      <c r="L3501" t="s">
        <v>232</v>
      </c>
      <c r="M3501" t="s">
        <v>232</v>
      </c>
      <c r="N3501" t="s">
        <v>232</v>
      </c>
      <c r="O3501" t="s">
        <v>232</v>
      </c>
      <c r="P3501" t="s">
        <v>232</v>
      </c>
      <c r="Q3501" t="s">
        <v>232</v>
      </c>
      <c r="R3501" t="s">
        <v>232</v>
      </c>
      <c r="S3501" t="s">
        <v>232</v>
      </c>
      <c r="T3501" t="s">
        <v>232</v>
      </c>
      <c r="U3501" t="s">
        <v>232</v>
      </c>
      <c r="V3501" t="s">
        <v>232</v>
      </c>
      <c r="W3501" t="s">
        <v>232</v>
      </c>
      <c r="X3501" t="s">
        <v>232</v>
      </c>
      <c r="Y3501" t="s">
        <v>232</v>
      </c>
      <c r="Z3501" t="s">
        <v>232</v>
      </c>
      <c r="AA3501" t="s">
        <v>232</v>
      </c>
      <c r="AB3501" t="s">
        <v>232</v>
      </c>
      <c r="AC3501" t="s">
        <v>232</v>
      </c>
      <c r="AD3501" t="s">
        <v>232</v>
      </c>
      <c r="AE3501" t="s">
        <v>232</v>
      </c>
      <c r="AF3501" t="s">
        <v>232</v>
      </c>
      <c r="AG3501" t="s">
        <v>232</v>
      </c>
      <c r="AH3501" s="52">
        <v>1052.47</v>
      </c>
      <c r="AI3501" s="52">
        <v>17858.21</v>
      </c>
      <c r="AJ3501" s="52">
        <v>18420.43</v>
      </c>
      <c r="AK3501" s="52">
        <v>-41132.28</v>
      </c>
      <c r="AL3501" s="52">
        <v>-14947.71</v>
      </c>
      <c r="AM3501" s="52">
        <v>-105387.43</v>
      </c>
      <c r="AN3501" s="52">
        <v>-98477.03</v>
      </c>
      <c r="AO3501" s="52">
        <v>-75192.84</v>
      </c>
      <c r="AP3501" s="52">
        <v>-163960.84</v>
      </c>
      <c r="AQ3501" s="52">
        <v>-239516.49</v>
      </c>
      <c r="AR3501" s="52">
        <v>-245255.17</v>
      </c>
      <c r="AS3501" s="52">
        <v>-306198.31</v>
      </c>
      <c r="AT3501" s="52">
        <v>-305906.3</v>
      </c>
      <c r="AU3501" s="52">
        <v>-330665.62</v>
      </c>
      <c r="AV3501" s="52">
        <v>-251424.3</v>
      </c>
      <c r="AW3501" s="52">
        <v>-292682.96000000002</v>
      </c>
      <c r="AX3501" s="52">
        <v>-320077.61</v>
      </c>
      <c r="AY3501" s="52">
        <v>-350952.86</v>
      </c>
      <c r="AZ3501" s="52">
        <v>-383489.45</v>
      </c>
      <c r="BA3501" s="52">
        <v>-416030.41</v>
      </c>
      <c r="BB3501" s="52">
        <v>-449099.04</v>
      </c>
      <c r="BC3501">
        <v>2018</v>
      </c>
    </row>
    <row r="3502" spans="1:55" x14ac:dyDescent="0.25">
      <c r="A3502">
        <v>536</v>
      </c>
      <c r="B3502" t="s">
        <v>1015</v>
      </c>
      <c r="C3502" t="s">
        <v>346</v>
      </c>
      <c r="D3502" t="s">
        <v>1016</v>
      </c>
      <c r="E3502" t="s">
        <v>344</v>
      </c>
      <c r="F3502" t="s">
        <v>345</v>
      </c>
      <c r="G3502" t="s">
        <v>270</v>
      </c>
      <c r="I3502" t="s">
        <v>397</v>
      </c>
      <c r="J3502" t="s">
        <v>232</v>
      </c>
      <c r="K3502" t="s">
        <v>232</v>
      </c>
      <c r="L3502" t="s">
        <v>232</v>
      </c>
      <c r="M3502" t="s">
        <v>232</v>
      </c>
      <c r="N3502" t="s">
        <v>232</v>
      </c>
      <c r="O3502" t="s">
        <v>232</v>
      </c>
      <c r="P3502" t="s">
        <v>232</v>
      </c>
      <c r="Q3502" t="s">
        <v>232</v>
      </c>
      <c r="R3502" t="s">
        <v>232</v>
      </c>
      <c r="S3502" t="s">
        <v>232</v>
      </c>
      <c r="T3502" t="s">
        <v>232</v>
      </c>
      <c r="U3502" t="s">
        <v>232</v>
      </c>
      <c r="V3502" t="s">
        <v>232</v>
      </c>
      <c r="W3502" t="s">
        <v>232</v>
      </c>
      <c r="X3502" t="s">
        <v>232</v>
      </c>
      <c r="Y3502" t="s">
        <v>232</v>
      </c>
      <c r="Z3502" t="s">
        <v>232</v>
      </c>
      <c r="AA3502" t="s">
        <v>232</v>
      </c>
      <c r="AB3502" t="s">
        <v>232</v>
      </c>
      <c r="AC3502" t="s">
        <v>232</v>
      </c>
      <c r="AD3502" t="s">
        <v>232</v>
      </c>
      <c r="AE3502" t="s">
        <v>232</v>
      </c>
      <c r="AF3502" t="s">
        <v>232</v>
      </c>
      <c r="AG3502" t="s">
        <v>232</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-2.423</v>
      </c>
      <c r="AV3502">
        <v>-1.69</v>
      </c>
      <c r="AW3502">
        <v>-1.8140000000000001</v>
      </c>
      <c r="AX3502">
        <v>-1.823</v>
      </c>
      <c r="AY3502">
        <v>-1.84</v>
      </c>
      <c r="AZ3502">
        <v>-1.8540000000000001</v>
      </c>
      <c r="BA3502">
        <v>-1.855</v>
      </c>
      <c r="BB3502">
        <v>-1.847</v>
      </c>
      <c r="BC3502">
        <v>2018</v>
      </c>
    </row>
    <row r="3503" spans="1:55" x14ac:dyDescent="0.25">
      <c r="A3503">
        <v>536</v>
      </c>
      <c r="B3503" t="s">
        <v>1015</v>
      </c>
      <c r="C3503" t="s">
        <v>347</v>
      </c>
      <c r="D3503" t="s">
        <v>1016</v>
      </c>
      <c r="E3503" t="s">
        <v>348</v>
      </c>
      <c r="F3503" t="s">
        <v>349</v>
      </c>
      <c r="G3503" t="s">
        <v>229</v>
      </c>
      <c r="H3503" t="s">
        <v>230</v>
      </c>
      <c r="I3503" t="s">
        <v>1022</v>
      </c>
      <c r="J3503" t="s">
        <v>232</v>
      </c>
      <c r="K3503" t="s">
        <v>232</v>
      </c>
      <c r="L3503" t="s">
        <v>232</v>
      </c>
      <c r="M3503" t="s">
        <v>232</v>
      </c>
      <c r="N3503" t="s">
        <v>232</v>
      </c>
      <c r="O3503" t="s">
        <v>232</v>
      </c>
      <c r="P3503" t="s">
        <v>232</v>
      </c>
      <c r="Q3503" t="s">
        <v>232</v>
      </c>
      <c r="R3503" t="s">
        <v>232</v>
      </c>
      <c r="S3503" t="s">
        <v>232</v>
      </c>
      <c r="T3503" t="s">
        <v>232</v>
      </c>
      <c r="U3503" t="s">
        <v>232</v>
      </c>
      <c r="V3503" t="s">
        <v>232</v>
      </c>
      <c r="W3503" s="52">
        <v>3811.8</v>
      </c>
      <c r="X3503" s="52">
        <v>6367.4</v>
      </c>
      <c r="Y3503" s="52">
        <v>10134.9</v>
      </c>
      <c r="Z3503" s="52">
        <v>12772.6</v>
      </c>
      <c r="AA3503" s="52">
        <v>3422.72</v>
      </c>
      <c r="AB3503" s="52">
        <v>10307.959999999999</v>
      </c>
      <c r="AC3503" s="52">
        <v>30067</v>
      </c>
      <c r="AD3503" s="52">
        <v>21820.01</v>
      </c>
      <c r="AE3503" s="52">
        <v>55566.76</v>
      </c>
      <c r="AF3503" s="52">
        <v>76251.710000000006</v>
      </c>
      <c r="AG3503" s="52">
        <v>41757.050000000003</v>
      </c>
      <c r="AH3503" s="52">
        <v>55988.13</v>
      </c>
      <c r="AI3503" s="52">
        <v>77979.320000000007</v>
      </c>
      <c r="AJ3503" s="52">
        <v>92611.09</v>
      </c>
      <c r="AK3503" s="52">
        <v>39105.08</v>
      </c>
      <c r="AL3503" s="52">
        <v>91359.94</v>
      </c>
      <c r="AM3503" s="52">
        <v>-5051.88</v>
      </c>
      <c r="AN3503" s="52">
        <v>3117.25</v>
      </c>
      <c r="AO3503" s="52">
        <v>38210.300000000003</v>
      </c>
      <c r="AP3503" s="52">
        <v>-36168.61</v>
      </c>
      <c r="AQ3503" s="52">
        <v>-98580.47</v>
      </c>
      <c r="AR3503" s="52">
        <v>-93349.73</v>
      </c>
      <c r="AS3503" s="52">
        <v>-144078.99</v>
      </c>
      <c r="AT3503" s="52">
        <v>-125579.67</v>
      </c>
      <c r="AU3503" s="52">
        <v>-124409</v>
      </c>
      <c r="AV3503" s="52">
        <v>-1606</v>
      </c>
      <c r="AW3503" s="52">
        <v>-40473.519999999997</v>
      </c>
      <c r="AX3503" s="52">
        <v>-48224.3</v>
      </c>
      <c r="AY3503" s="52">
        <v>-57379.87</v>
      </c>
      <c r="AZ3503" s="52">
        <v>-64538.32</v>
      </c>
      <c r="BA3503" s="52">
        <v>-74560.850000000006</v>
      </c>
      <c r="BB3503" s="52">
        <v>-89486.98</v>
      </c>
      <c r="BC3503">
        <v>2018</v>
      </c>
    </row>
    <row r="3504" spans="1:55" x14ac:dyDescent="0.25">
      <c r="A3504">
        <v>536</v>
      </c>
      <c r="B3504" t="s">
        <v>1015</v>
      </c>
      <c r="C3504" t="s">
        <v>350</v>
      </c>
      <c r="D3504" t="s">
        <v>1016</v>
      </c>
      <c r="E3504" t="s">
        <v>348</v>
      </c>
      <c r="F3504" t="s">
        <v>349</v>
      </c>
      <c r="G3504" t="s">
        <v>282</v>
      </c>
      <c r="I3504" t="s">
        <v>351</v>
      </c>
      <c r="J3504" t="s">
        <v>232</v>
      </c>
      <c r="K3504" t="s">
        <v>232</v>
      </c>
      <c r="L3504" t="s">
        <v>232</v>
      </c>
      <c r="M3504" t="s">
        <v>232</v>
      </c>
      <c r="N3504" t="s">
        <v>232</v>
      </c>
      <c r="O3504" t="s">
        <v>232</v>
      </c>
      <c r="P3504" t="s">
        <v>232</v>
      </c>
      <c r="Q3504" t="s">
        <v>232</v>
      </c>
      <c r="R3504" t="s">
        <v>232</v>
      </c>
      <c r="S3504" t="s">
        <v>232</v>
      </c>
      <c r="T3504" t="s">
        <v>232</v>
      </c>
      <c r="U3504" t="s">
        <v>232</v>
      </c>
      <c r="V3504" t="s">
        <v>232</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-0.91600000000000004</v>
      </c>
      <c r="AV3504">
        <v>-1.0999999999999999E-2</v>
      </c>
      <c r="AW3504">
        <v>-0.251</v>
      </c>
      <c r="AX3504">
        <v>-0.27500000000000002</v>
      </c>
      <c r="AY3504">
        <v>-0.30099999999999999</v>
      </c>
      <c r="AZ3504">
        <v>-0.312</v>
      </c>
      <c r="BA3504">
        <v>-0.33200000000000002</v>
      </c>
      <c r="BB3504">
        <v>-0.36699999999999999</v>
      </c>
      <c r="BC3504">
        <v>2018</v>
      </c>
    </row>
    <row r="3505" spans="1:55" x14ac:dyDescent="0.25">
      <c r="A3505">
        <v>536</v>
      </c>
      <c r="B3505" t="s">
        <v>1015</v>
      </c>
      <c r="C3505" t="s">
        <v>352</v>
      </c>
      <c r="D3505" t="s">
        <v>1016</v>
      </c>
      <c r="E3505" t="s">
        <v>353</v>
      </c>
      <c r="F3505" t="s">
        <v>354</v>
      </c>
      <c r="G3505" t="s">
        <v>229</v>
      </c>
      <c r="H3505" t="s">
        <v>230</v>
      </c>
      <c r="I3505" t="s">
        <v>1022</v>
      </c>
      <c r="J3505" t="s">
        <v>232</v>
      </c>
      <c r="K3505" t="s">
        <v>232</v>
      </c>
      <c r="L3505" t="s">
        <v>232</v>
      </c>
      <c r="M3505" t="s">
        <v>232</v>
      </c>
      <c r="N3505" t="s">
        <v>232</v>
      </c>
      <c r="O3505" t="s">
        <v>232</v>
      </c>
      <c r="P3505" t="s">
        <v>232</v>
      </c>
      <c r="Q3505" t="s">
        <v>232</v>
      </c>
      <c r="R3505" t="s">
        <v>232</v>
      </c>
      <c r="S3505" t="s">
        <v>232</v>
      </c>
      <c r="T3505" t="s">
        <v>232</v>
      </c>
      <c r="U3505" t="s">
        <v>232</v>
      </c>
      <c r="V3505" t="s">
        <v>232</v>
      </c>
      <c r="W3505" t="s">
        <v>232</v>
      </c>
      <c r="X3505" t="s">
        <v>232</v>
      </c>
      <c r="Y3505" t="s">
        <v>232</v>
      </c>
      <c r="Z3505" t="s">
        <v>232</v>
      </c>
      <c r="AA3505" t="s">
        <v>232</v>
      </c>
      <c r="AB3505" t="s">
        <v>232</v>
      </c>
      <c r="AC3505" t="s">
        <v>232</v>
      </c>
      <c r="AD3505" t="s">
        <v>232</v>
      </c>
      <c r="AE3505" t="s">
        <v>232</v>
      </c>
      <c r="AF3505" t="s">
        <v>232</v>
      </c>
      <c r="AG3505" t="s">
        <v>232</v>
      </c>
      <c r="AH3505" t="s">
        <v>232</v>
      </c>
      <c r="AI3505" t="s">
        <v>232</v>
      </c>
      <c r="AJ3505" t="s">
        <v>232</v>
      </c>
      <c r="AK3505" t="s">
        <v>232</v>
      </c>
      <c r="AL3505" s="52">
        <v>1290618.23</v>
      </c>
      <c r="AM3505" s="52">
        <v>1278250.3999999999</v>
      </c>
      <c r="AN3505" s="52">
        <v>1351310.14</v>
      </c>
      <c r="AO3505" s="52">
        <v>1390770.34</v>
      </c>
      <c r="AP3505" s="52">
        <v>1600510.86</v>
      </c>
      <c r="AQ3505" s="52">
        <v>1966547.52</v>
      </c>
      <c r="AR3505" s="52">
        <v>2153837.62</v>
      </c>
      <c r="AS3505" s="52">
        <v>2592289.6800000002</v>
      </c>
      <c r="AT3505" s="52">
        <v>2956863.84</v>
      </c>
      <c r="AU3505" s="52">
        <v>3373087.16</v>
      </c>
      <c r="AV3505" s="52">
        <v>3769995.81</v>
      </c>
      <c r="AW3505" s="52">
        <v>4162002.9</v>
      </c>
      <c r="AX3505" s="52">
        <v>4532693.3099999996</v>
      </c>
      <c r="AY3505" s="52">
        <v>4973486.95</v>
      </c>
      <c r="AZ3505" s="52">
        <v>5442902.6100000003</v>
      </c>
      <c r="BA3505" s="52">
        <v>5912318.2699999996</v>
      </c>
      <c r="BB3505" s="52">
        <v>6381733.9299999997</v>
      </c>
      <c r="BC3505">
        <v>2018</v>
      </c>
    </row>
    <row r="3506" spans="1:55" x14ac:dyDescent="0.25">
      <c r="A3506">
        <v>536</v>
      </c>
      <c r="B3506" t="s">
        <v>1015</v>
      </c>
      <c r="C3506" t="s">
        <v>355</v>
      </c>
      <c r="D3506" t="s">
        <v>1016</v>
      </c>
      <c r="E3506" t="s">
        <v>353</v>
      </c>
      <c r="F3506" t="s">
        <v>354</v>
      </c>
      <c r="G3506" t="s">
        <v>282</v>
      </c>
      <c r="I3506" t="s">
        <v>379</v>
      </c>
      <c r="J3506" t="s">
        <v>232</v>
      </c>
      <c r="K3506" t="s">
        <v>232</v>
      </c>
      <c r="L3506" t="s">
        <v>232</v>
      </c>
      <c r="M3506" t="s">
        <v>232</v>
      </c>
      <c r="N3506" t="s">
        <v>232</v>
      </c>
      <c r="O3506" t="s">
        <v>232</v>
      </c>
      <c r="P3506" t="s">
        <v>232</v>
      </c>
      <c r="Q3506" t="s">
        <v>232</v>
      </c>
      <c r="R3506" t="s">
        <v>232</v>
      </c>
      <c r="S3506" t="s">
        <v>232</v>
      </c>
      <c r="T3506" t="s">
        <v>232</v>
      </c>
      <c r="U3506" t="s">
        <v>232</v>
      </c>
      <c r="V3506" t="s">
        <v>232</v>
      </c>
      <c r="W3506" t="s">
        <v>232</v>
      </c>
      <c r="X3506" t="s">
        <v>232</v>
      </c>
      <c r="Y3506" t="s">
        <v>232</v>
      </c>
      <c r="Z3506" t="s">
        <v>232</v>
      </c>
      <c r="AA3506" t="s">
        <v>232</v>
      </c>
      <c r="AB3506" t="s">
        <v>232</v>
      </c>
      <c r="AC3506" t="s">
        <v>232</v>
      </c>
      <c r="AD3506" t="s">
        <v>232</v>
      </c>
      <c r="AE3506" t="s">
        <v>232</v>
      </c>
      <c r="AF3506" t="s">
        <v>232</v>
      </c>
      <c r="AG3506" t="s">
        <v>232</v>
      </c>
      <c r="AH3506" t="s">
        <v>232</v>
      </c>
      <c r="AI3506" t="s">
        <v>232</v>
      </c>
      <c r="AJ3506" t="s">
        <v>232</v>
      </c>
      <c r="AK3506" t="s">
        <v>232</v>
      </c>
      <c r="AL3506">
        <v>23.835000000000001</v>
      </c>
      <c r="AM3506">
        <v>21.263999999999999</v>
      </c>
      <c r="AN3506">
        <v>19.687000000000001</v>
      </c>
      <c r="AO3506">
        <v>17.757999999999999</v>
      </c>
      <c r="AP3506">
        <v>18.577000000000002</v>
      </c>
      <c r="AQ3506">
        <v>20.6</v>
      </c>
      <c r="AR3506">
        <v>20.376999999999999</v>
      </c>
      <c r="AS3506">
        <v>22.49</v>
      </c>
      <c r="AT3506">
        <v>23.841999999999999</v>
      </c>
      <c r="AU3506">
        <v>24.824999999999999</v>
      </c>
      <c r="AV3506">
        <v>25.428000000000001</v>
      </c>
      <c r="AW3506">
        <v>25.821999999999999</v>
      </c>
      <c r="AX3506">
        <v>25.821000000000002</v>
      </c>
      <c r="AY3506">
        <v>26.067</v>
      </c>
      <c r="AZ3506">
        <v>26.289000000000001</v>
      </c>
      <c r="BA3506">
        <v>26.327999999999999</v>
      </c>
      <c r="BB3506">
        <v>26.207000000000001</v>
      </c>
      <c r="BC3506">
        <v>2018</v>
      </c>
    </row>
    <row r="3507" spans="1:55" x14ac:dyDescent="0.25">
      <c r="A3507">
        <v>536</v>
      </c>
      <c r="B3507" t="s">
        <v>1015</v>
      </c>
      <c r="C3507" t="s">
        <v>356</v>
      </c>
      <c r="D3507" t="s">
        <v>1016</v>
      </c>
      <c r="E3507" t="s">
        <v>357</v>
      </c>
      <c r="F3507" t="s">
        <v>358</v>
      </c>
      <c r="G3507" t="s">
        <v>229</v>
      </c>
      <c r="H3507" t="s">
        <v>230</v>
      </c>
      <c r="I3507" t="s">
        <v>1022</v>
      </c>
      <c r="J3507" t="s">
        <v>232</v>
      </c>
      <c r="K3507" t="s">
        <v>232</v>
      </c>
      <c r="L3507" t="s">
        <v>232</v>
      </c>
      <c r="M3507" t="s">
        <v>232</v>
      </c>
      <c r="N3507" t="s">
        <v>232</v>
      </c>
      <c r="O3507" t="s">
        <v>232</v>
      </c>
      <c r="P3507" t="s">
        <v>232</v>
      </c>
      <c r="Q3507" t="s">
        <v>232</v>
      </c>
      <c r="R3507" t="s">
        <v>232</v>
      </c>
      <c r="S3507" t="s">
        <v>232</v>
      </c>
      <c r="T3507" t="s">
        <v>232</v>
      </c>
      <c r="U3507" t="s">
        <v>232</v>
      </c>
      <c r="V3507" t="s">
        <v>232</v>
      </c>
      <c r="W3507" t="s">
        <v>232</v>
      </c>
      <c r="X3507" t="s">
        <v>232</v>
      </c>
      <c r="Y3507" t="s">
        <v>232</v>
      </c>
      <c r="Z3507" t="s">
        <v>232</v>
      </c>
      <c r="AA3507" t="s">
        <v>232</v>
      </c>
      <c r="AB3507" t="s">
        <v>232</v>
      </c>
      <c r="AC3507" t="s">
        <v>232</v>
      </c>
      <c r="AD3507" s="52">
        <v>1321664.26</v>
      </c>
      <c r="AE3507" s="52">
        <v>1319703.22</v>
      </c>
      <c r="AF3507" s="52">
        <v>1235243.74</v>
      </c>
      <c r="AG3507" s="52">
        <v>1218649.8999999999</v>
      </c>
      <c r="AH3507" s="52">
        <v>1281670.3700000001</v>
      </c>
      <c r="AI3507" s="52">
        <v>1285763.6200000001</v>
      </c>
      <c r="AJ3507" s="52">
        <v>1301930.6599999999</v>
      </c>
      <c r="AK3507" s="52">
        <v>1389400</v>
      </c>
      <c r="AL3507" s="52">
        <v>1638100</v>
      </c>
      <c r="AM3507" s="52">
        <v>1592000</v>
      </c>
      <c r="AN3507" s="52">
        <v>1683400</v>
      </c>
      <c r="AO3507" s="52">
        <v>1809600</v>
      </c>
      <c r="AP3507" s="52">
        <v>1978200</v>
      </c>
      <c r="AQ3507" s="52">
        <v>2371900</v>
      </c>
      <c r="AR3507" s="52">
        <v>2608780</v>
      </c>
      <c r="AS3507" s="52">
        <v>3165130</v>
      </c>
      <c r="AT3507" s="52">
        <v>3515460</v>
      </c>
      <c r="AU3507" s="52">
        <v>3931683.32</v>
      </c>
      <c r="AV3507" s="52">
        <v>4328591.97</v>
      </c>
      <c r="AW3507" s="52">
        <v>4720599.0599999996</v>
      </c>
      <c r="AX3507" s="52">
        <v>5091289.47</v>
      </c>
      <c r="AY3507" s="52">
        <v>5532083.1100000003</v>
      </c>
      <c r="AZ3507" s="52">
        <v>6001498.7699999996</v>
      </c>
      <c r="BA3507" s="52">
        <v>6470914.4299999997</v>
      </c>
      <c r="BB3507" s="52">
        <v>6940330.0899999999</v>
      </c>
      <c r="BC3507">
        <v>2018</v>
      </c>
    </row>
    <row r="3508" spans="1:55" x14ac:dyDescent="0.25">
      <c r="A3508">
        <v>536</v>
      </c>
      <c r="B3508" t="s">
        <v>1015</v>
      </c>
      <c r="C3508" t="s">
        <v>359</v>
      </c>
      <c r="D3508" t="s">
        <v>1016</v>
      </c>
      <c r="E3508" t="s">
        <v>357</v>
      </c>
      <c r="F3508" t="s">
        <v>358</v>
      </c>
      <c r="G3508" t="s">
        <v>282</v>
      </c>
      <c r="I3508" t="s">
        <v>360</v>
      </c>
      <c r="J3508" t="s">
        <v>232</v>
      </c>
      <c r="K3508" t="s">
        <v>232</v>
      </c>
      <c r="L3508" t="s">
        <v>232</v>
      </c>
      <c r="M3508" t="s">
        <v>232</v>
      </c>
      <c r="N3508" t="s">
        <v>232</v>
      </c>
      <c r="O3508" t="s">
        <v>232</v>
      </c>
      <c r="P3508" t="s">
        <v>232</v>
      </c>
      <c r="Q3508" t="s">
        <v>232</v>
      </c>
      <c r="R3508" t="s">
        <v>232</v>
      </c>
      <c r="S3508" t="s">
        <v>232</v>
      </c>
      <c r="T3508" t="s">
        <v>232</v>
      </c>
      <c r="U3508" t="s">
        <v>232</v>
      </c>
      <c r="V3508" t="s">
        <v>232</v>
      </c>
      <c r="W3508" t="s">
        <v>232</v>
      </c>
      <c r="X3508" t="s">
        <v>232</v>
      </c>
      <c r="Y3508" t="s">
        <v>232</v>
      </c>
      <c r="Z3508" t="s">
        <v>232</v>
      </c>
      <c r="AA3508" t="s">
        <v>232</v>
      </c>
      <c r="AB3508" t="s">
        <v>232</v>
      </c>
      <c r="AC3508" t="s">
        <v>232</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27.46</v>
      </c>
      <c r="AT3508">
        <v>28.347000000000001</v>
      </c>
      <c r="AU3508">
        <v>28.937000000000001</v>
      </c>
      <c r="AV3508">
        <v>29.196000000000002</v>
      </c>
      <c r="AW3508">
        <v>29.288</v>
      </c>
      <c r="AX3508">
        <v>29.003</v>
      </c>
      <c r="AY3508">
        <v>28.994</v>
      </c>
      <c r="AZ3508">
        <v>28.986999999999998</v>
      </c>
      <c r="BA3508">
        <v>28.815999999999999</v>
      </c>
      <c r="BB3508">
        <v>28.501000000000001</v>
      </c>
      <c r="BC3508">
        <v>2018</v>
      </c>
    </row>
    <row r="3509" spans="1:55" x14ac:dyDescent="0.25">
      <c r="A3509">
        <v>536</v>
      </c>
      <c r="B3509" t="s">
        <v>1015</v>
      </c>
      <c r="C3509" t="s">
        <v>361</v>
      </c>
      <c r="D3509" t="s">
        <v>1016</v>
      </c>
      <c r="E3509" t="s">
        <v>362</v>
      </c>
      <c r="F3509" t="s">
        <v>363</v>
      </c>
      <c r="G3509" t="s">
        <v>229</v>
      </c>
      <c r="H3509" t="s">
        <v>230</v>
      </c>
      <c r="I3509" t="s">
        <v>1022</v>
      </c>
      <c r="J3509" s="52">
        <v>59799.08</v>
      </c>
      <c r="K3509" s="52">
        <v>67263.67</v>
      </c>
      <c r="L3509" s="52">
        <v>72296.28</v>
      </c>
      <c r="M3509" s="52">
        <v>90086.03</v>
      </c>
      <c r="N3509" s="52">
        <v>104089.1</v>
      </c>
      <c r="O3509" s="52">
        <v>112323.44</v>
      </c>
      <c r="P3509" s="52">
        <v>118929.5</v>
      </c>
      <c r="Q3509" s="52">
        <v>144436.21</v>
      </c>
      <c r="R3509" s="52">
        <v>164441.38</v>
      </c>
      <c r="S3509" s="52">
        <v>197307.64</v>
      </c>
      <c r="T3509" s="52">
        <v>231680.11</v>
      </c>
      <c r="U3509" s="52">
        <v>274642.34999999998</v>
      </c>
      <c r="V3509" s="52">
        <v>310267.12</v>
      </c>
      <c r="W3509" s="52">
        <v>398454.6</v>
      </c>
      <c r="X3509" s="52">
        <v>461820.4</v>
      </c>
      <c r="Y3509" s="52">
        <v>549170.80000000005</v>
      </c>
      <c r="Z3509" s="52">
        <v>643480</v>
      </c>
      <c r="AA3509" s="52">
        <v>758418.5</v>
      </c>
      <c r="AB3509" s="52">
        <v>1154797.6000000001</v>
      </c>
      <c r="AC3509" s="52">
        <v>1328760.7</v>
      </c>
      <c r="AD3509" s="52">
        <v>1511556.6</v>
      </c>
      <c r="AE3509" s="52">
        <v>1790590.7</v>
      </c>
      <c r="AF3509" s="52">
        <v>1981482.2</v>
      </c>
      <c r="AG3509" s="52">
        <v>2190134.7000000002</v>
      </c>
      <c r="AH3509" s="52">
        <v>2497011.5</v>
      </c>
      <c r="AI3509" s="52">
        <v>3017393.8</v>
      </c>
      <c r="AJ3509" s="52">
        <v>3631835.3</v>
      </c>
      <c r="AK3509" s="52">
        <v>4297113.4000000004</v>
      </c>
      <c r="AL3509" s="52">
        <v>5414841.9000000004</v>
      </c>
      <c r="AM3509" s="52">
        <v>6011375</v>
      </c>
      <c r="AN3509" s="52">
        <v>6864133.0999999996</v>
      </c>
      <c r="AO3509" s="52">
        <v>7831726</v>
      </c>
      <c r="AP3509" s="52">
        <v>8615704.5</v>
      </c>
      <c r="AQ3509" s="52">
        <v>9546134</v>
      </c>
      <c r="AR3509" s="52">
        <v>10569705.300000001</v>
      </c>
      <c r="AS3509" s="52">
        <v>11526332.800000001</v>
      </c>
      <c r="AT3509" s="52">
        <v>12401728.5</v>
      </c>
      <c r="AU3509" s="52">
        <v>13587212.6</v>
      </c>
      <c r="AV3509" s="52">
        <v>14825944.119999999</v>
      </c>
      <c r="AW3509" s="52">
        <v>16117959.109999999</v>
      </c>
      <c r="AX3509" s="52">
        <v>17554116.210000001</v>
      </c>
      <c r="AY3509" s="52">
        <v>19079782.789999999</v>
      </c>
      <c r="AZ3509" s="52">
        <v>20704104.719999999</v>
      </c>
      <c r="BA3509" s="52">
        <v>22456077.98</v>
      </c>
      <c r="BB3509" s="52">
        <v>24351468.609999999</v>
      </c>
      <c r="BC3509">
        <v>2018</v>
      </c>
    </row>
    <row r="3510" spans="1:55" x14ac:dyDescent="0.25">
      <c r="A3510">
        <v>536</v>
      </c>
      <c r="B3510" t="s">
        <v>1015</v>
      </c>
      <c r="C3510" t="s">
        <v>364</v>
      </c>
      <c r="D3510" t="s">
        <v>1016</v>
      </c>
      <c r="E3510" t="s">
        <v>365</v>
      </c>
      <c r="F3510" t="s">
        <v>366</v>
      </c>
      <c r="G3510" t="s">
        <v>242</v>
      </c>
      <c r="H3510" t="s">
        <v>230</v>
      </c>
      <c r="I3510" t="s">
        <v>1023</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-31.06</v>
      </c>
      <c r="AW3510">
        <v>-30.1</v>
      </c>
      <c r="AX3510">
        <v>-31.817</v>
      </c>
      <c r="AY3510">
        <v>-33.97</v>
      </c>
      <c r="AZ3510">
        <v>-35.637999999999998</v>
      </c>
      <c r="BA3510">
        <v>-36.526000000000003</v>
      </c>
      <c r="BB3510">
        <v>-38.659999999999997</v>
      </c>
      <c r="BC3510">
        <v>2018</v>
      </c>
    </row>
    <row r="3511" spans="1:55" x14ac:dyDescent="0.25">
      <c r="A3511">
        <v>536</v>
      </c>
      <c r="B3511" t="s">
        <v>1015</v>
      </c>
      <c r="C3511" t="s">
        <v>368</v>
      </c>
      <c r="D3511" t="s">
        <v>1016</v>
      </c>
      <c r="E3511" t="s">
        <v>365</v>
      </c>
      <c r="F3511" t="s">
        <v>366</v>
      </c>
      <c r="G3511" t="s">
        <v>282</v>
      </c>
      <c r="I3511" t="s">
        <v>369</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-3.0379999999999998</v>
      </c>
      <c r="AW3511">
        <v>-2.734</v>
      </c>
      <c r="AX3511">
        <v>-2.6320000000000001</v>
      </c>
      <c r="AY3511">
        <v>-2.6019999999999999</v>
      </c>
      <c r="AZ3511">
        <v>-2.5470000000000002</v>
      </c>
      <c r="BA3511">
        <v>-2.4359999999999999</v>
      </c>
      <c r="BB3511">
        <v>-2.4060000000000001</v>
      </c>
      <c r="BC3511">
        <v>2018</v>
      </c>
    </row>
    <row r="3512" spans="1:55" x14ac:dyDescent="0.25">
      <c r="A3512">
        <v>429</v>
      </c>
      <c r="B3512" t="s">
        <v>1024</v>
      </c>
      <c r="C3512" t="s">
        <v>225</v>
      </c>
      <c r="D3512" t="s">
        <v>1025</v>
      </c>
      <c r="E3512" t="s">
        <v>227</v>
      </c>
      <c r="F3512" t="s">
        <v>228</v>
      </c>
      <c r="G3512" t="s">
        <v>229</v>
      </c>
      <c r="H3512" t="s">
        <v>230</v>
      </c>
      <c r="I3512" t="s">
        <v>1026</v>
      </c>
      <c r="J3512" s="52">
        <v>2723745.7</v>
      </c>
      <c r="K3512" s="52">
        <v>2490648.77</v>
      </c>
      <c r="L3512" s="52">
        <v>2816627.29</v>
      </c>
      <c r="M3512" s="52">
        <v>3204648.58</v>
      </c>
      <c r="N3512" s="52">
        <v>2887918.16</v>
      </c>
      <c r="O3512" s="52">
        <v>2828301.1</v>
      </c>
      <c r="P3512" s="52">
        <v>2572717.48</v>
      </c>
      <c r="Q3512" s="52">
        <v>2649137.16</v>
      </c>
      <c r="R3512" s="52">
        <v>2397660.61</v>
      </c>
      <c r="S3512" s="52">
        <v>2522449.09</v>
      </c>
      <c r="T3512" s="52">
        <v>2978510.9</v>
      </c>
      <c r="U3512" s="52">
        <v>3299414.46</v>
      </c>
      <c r="V3512" s="52">
        <v>3368948.34</v>
      </c>
      <c r="W3512" s="52">
        <v>3411281.61</v>
      </c>
      <c r="X3512" s="52">
        <v>3360472.35</v>
      </c>
      <c r="Y3512" s="52">
        <v>3394842.32</v>
      </c>
      <c r="Z3512" s="52">
        <v>3605843.71</v>
      </c>
      <c r="AA3512" s="52">
        <v>3586017.96</v>
      </c>
      <c r="AB3512" s="52">
        <v>3654514.95</v>
      </c>
      <c r="AC3512" s="52">
        <v>3665793.41</v>
      </c>
      <c r="AD3512" s="52">
        <v>3917516.69</v>
      </c>
      <c r="AE3512" s="52">
        <v>3949094.24</v>
      </c>
      <c r="AF3512" s="52">
        <v>4354007.12</v>
      </c>
      <c r="AG3512" s="52">
        <v>4755696.08</v>
      </c>
      <c r="AH3512" s="52">
        <v>4945369.5</v>
      </c>
      <c r="AI3512" s="52">
        <v>5199769.4400000004</v>
      </c>
      <c r="AJ3512" s="52">
        <v>5476337.4299999997</v>
      </c>
      <c r="AK3512" s="52">
        <v>5844885.2300000004</v>
      </c>
      <c r="AL3512" s="52">
        <v>5840480.5099999998</v>
      </c>
      <c r="AM3512" s="52">
        <v>5840800.3899999997</v>
      </c>
      <c r="AN3512" s="52">
        <v>6175274.1600000001</v>
      </c>
      <c r="AO3512" s="52">
        <v>6364368.5599999996</v>
      </c>
      <c r="AP3512" s="52">
        <v>5873423.4900000002</v>
      </c>
      <c r="AQ3512" s="52">
        <v>5854329.0300000003</v>
      </c>
      <c r="AR3512" s="52">
        <v>6042535.0099999998</v>
      </c>
      <c r="AS3512" s="52">
        <v>5946680.4400000004</v>
      </c>
      <c r="AT3512" s="52">
        <v>6691109.2000000002</v>
      </c>
      <c r="AU3512" s="52">
        <v>6940833.5999999996</v>
      </c>
      <c r="AV3512" s="52">
        <v>6668213.2599999998</v>
      </c>
      <c r="AW3512" s="52">
        <v>6267776.3899999997</v>
      </c>
      <c r="AX3512" s="52">
        <v>6279931.7800000003</v>
      </c>
      <c r="AY3512" s="52">
        <v>6333782.4800000004</v>
      </c>
      <c r="AZ3512" s="52">
        <v>6395019.0199999996</v>
      </c>
      <c r="BA3512" s="52">
        <v>6457231.1600000001</v>
      </c>
      <c r="BB3512" s="52">
        <v>6527168.0199999996</v>
      </c>
      <c r="BC3512">
        <v>2018</v>
      </c>
    </row>
    <row r="3513" spans="1:55" x14ac:dyDescent="0.25">
      <c r="A3513">
        <v>429</v>
      </c>
      <c r="B3513" t="s">
        <v>1024</v>
      </c>
      <c r="C3513" t="s">
        <v>233</v>
      </c>
      <c r="D3513" t="s">
        <v>1025</v>
      </c>
      <c r="E3513" t="s">
        <v>227</v>
      </c>
      <c r="F3513" t="s">
        <v>234</v>
      </c>
      <c r="G3513" t="s">
        <v>235</v>
      </c>
      <c r="I3513" t="s">
        <v>236</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-3.9279999999999999</v>
      </c>
      <c r="AW3513">
        <v>-6.0049999999999999</v>
      </c>
      <c r="AX3513">
        <v>0.19400000000000001</v>
      </c>
      <c r="AY3513">
        <v>0.85799999999999998</v>
      </c>
      <c r="AZ3513">
        <v>0.96699999999999997</v>
      </c>
      <c r="BA3513">
        <v>0.97299999999999998</v>
      </c>
      <c r="BB3513">
        <v>1.083</v>
      </c>
      <c r="BC3513">
        <v>2018</v>
      </c>
    </row>
    <row r="3514" spans="1:55" x14ac:dyDescent="0.25">
      <c r="A3514">
        <v>429</v>
      </c>
      <c r="B3514" t="s">
        <v>1024</v>
      </c>
      <c r="C3514" t="s">
        <v>237</v>
      </c>
      <c r="D3514" t="s">
        <v>1025</v>
      </c>
      <c r="E3514" t="s">
        <v>238</v>
      </c>
      <c r="F3514" t="s">
        <v>239</v>
      </c>
      <c r="G3514" t="s">
        <v>229</v>
      </c>
      <c r="H3514" t="s">
        <v>230</v>
      </c>
      <c r="I3514" t="s">
        <v>1026</v>
      </c>
      <c r="J3514" s="52">
        <v>6724.9</v>
      </c>
      <c r="K3514" s="52">
        <v>8158.39</v>
      </c>
      <c r="L3514" s="52">
        <v>10789.23</v>
      </c>
      <c r="M3514" s="52">
        <v>13622.85</v>
      </c>
      <c r="N3514" s="52">
        <v>14754.83</v>
      </c>
      <c r="O3514" s="52">
        <v>15636.94</v>
      </c>
      <c r="P3514" s="52">
        <v>15876.14</v>
      </c>
      <c r="Q3514" s="52">
        <v>19288.990000000002</v>
      </c>
      <c r="R3514" s="52">
        <v>22169.31</v>
      </c>
      <c r="S3514" s="52">
        <v>27312.65</v>
      </c>
      <c r="T3514" s="52">
        <v>38365.360000000001</v>
      </c>
      <c r="U3514" s="52">
        <v>55069.68</v>
      </c>
      <c r="V3514" s="52">
        <v>72648.61</v>
      </c>
      <c r="W3514" s="52">
        <v>108477.12</v>
      </c>
      <c r="X3514" s="52">
        <v>144208.56</v>
      </c>
      <c r="Y3514" s="52">
        <v>202479.81</v>
      </c>
      <c r="Z3514" s="52">
        <v>276078.3</v>
      </c>
      <c r="AA3514" s="52">
        <v>325951.42</v>
      </c>
      <c r="AB3514" s="52">
        <v>366668.37</v>
      </c>
      <c r="AC3514" s="52">
        <v>486301.72</v>
      </c>
      <c r="AD3514" s="52">
        <v>642235.48</v>
      </c>
      <c r="AE3514" s="52">
        <v>758606.54</v>
      </c>
      <c r="AF3514" s="52">
        <v>1033571.74</v>
      </c>
      <c r="AG3514" s="52">
        <v>1268329.3</v>
      </c>
      <c r="AH3514" s="52">
        <v>1631019.79</v>
      </c>
      <c r="AI3514" s="52">
        <v>2060757.4</v>
      </c>
      <c r="AJ3514" s="52">
        <v>2486861.69</v>
      </c>
      <c r="AK3514" s="52">
        <v>3263076.89</v>
      </c>
      <c r="AL3514" s="52">
        <v>3893894.37</v>
      </c>
      <c r="AM3514" s="52">
        <v>4073178.92</v>
      </c>
      <c r="AN3514" s="52">
        <v>4990403.79</v>
      </c>
      <c r="AO3514" s="52">
        <v>6364368.5599999996</v>
      </c>
      <c r="AP3514" s="52">
        <v>7283991.2999999998</v>
      </c>
      <c r="AQ3514" s="52">
        <v>9842618.6500000004</v>
      </c>
      <c r="AR3514" s="52">
        <v>11260089.220000001</v>
      </c>
      <c r="AS3514" s="52">
        <v>11129032.800000001</v>
      </c>
      <c r="AT3514" s="52">
        <v>12722849</v>
      </c>
      <c r="AU3514" s="52">
        <v>14807100.800000001</v>
      </c>
      <c r="AV3514" s="52">
        <v>18948025.940000001</v>
      </c>
      <c r="AW3514" s="52">
        <v>24293751.969999999</v>
      </c>
      <c r="AX3514" s="52">
        <v>31890207.399999999</v>
      </c>
      <c r="AY3514" s="52">
        <v>41355474.049999997</v>
      </c>
      <c r="AZ3514" s="52">
        <v>52919119.829999998</v>
      </c>
      <c r="BA3514" s="52">
        <v>66970578.060000002</v>
      </c>
      <c r="BB3514" s="52">
        <v>85153191.25</v>
      </c>
      <c r="BC3514">
        <v>2018</v>
      </c>
    </row>
    <row r="3515" spans="1:55" x14ac:dyDescent="0.25">
      <c r="A3515">
        <v>429</v>
      </c>
      <c r="B3515" t="s">
        <v>1024</v>
      </c>
      <c r="C3515" t="s">
        <v>240</v>
      </c>
      <c r="D3515" t="s">
        <v>1025</v>
      </c>
      <c r="E3515" t="s">
        <v>238</v>
      </c>
      <c r="F3515" t="s">
        <v>241</v>
      </c>
      <c r="G3515" t="s">
        <v>242</v>
      </c>
      <c r="H3515" t="s">
        <v>230</v>
      </c>
      <c r="I3515" t="s">
        <v>243</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452.27499999999998</v>
      </c>
      <c r="AW3515">
        <v>484.66300000000001</v>
      </c>
      <c r="AX3515">
        <v>495.69400000000002</v>
      </c>
      <c r="AY3515">
        <v>515.31700000000001</v>
      </c>
      <c r="AZ3515">
        <v>536.26800000000003</v>
      </c>
      <c r="BA3515">
        <v>557.62400000000002</v>
      </c>
      <c r="BB3515">
        <v>584.00699999999995</v>
      </c>
      <c r="BC3515">
        <v>2018</v>
      </c>
    </row>
    <row r="3516" spans="1:55" x14ac:dyDescent="0.25">
      <c r="A3516">
        <v>429</v>
      </c>
      <c r="B3516" t="s">
        <v>1024</v>
      </c>
      <c r="C3516" t="s">
        <v>244</v>
      </c>
      <c r="D3516" t="s">
        <v>1025</v>
      </c>
      <c r="E3516" t="s">
        <v>238</v>
      </c>
      <c r="F3516" t="s">
        <v>245</v>
      </c>
      <c r="G3516" t="s">
        <v>246</v>
      </c>
      <c r="H3516" t="s">
        <v>230</v>
      </c>
      <c r="I3516" t="s">
        <v>243</v>
      </c>
      <c r="J3516">
        <v>251.96100000000001</v>
      </c>
      <c r="K3516">
        <v>252.196</v>
      </c>
      <c r="L3516">
        <v>302.82600000000002</v>
      </c>
      <c r="M3516">
        <v>358.03699999999998</v>
      </c>
      <c r="N3516">
        <v>334.29300000000001</v>
      </c>
      <c r="O3516">
        <v>337.74700000000001</v>
      </c>
      <c r="P3516">
        <v>313.411</v>
      </c>
      <c r="Q3516">
        <v>330.702</v>
      </c>
      <c r="R3516">
        <v>309.86500000000001</v>
      </c>
      <c r="S3516">
        <v>338.77300000000002</v>
      </c>
      <c r="T3516">
        <v>414.995</v>
      </c>
      <c r="U3516">
        <v>475.25400000000002</v>
      </c>
      <c r="V3516">
        <v>496.33</v>
      </c>
      <c r="W3516">
        <v>514.47299999999996</v>
      </c>
      <c r="X3516">
        <v>517.63199999999995</v>
      </c>
      <c r="Y3516">
        <v>533.89099999999996</v>
      </c>
      <c r="Z3516">
        <v>577.45799999999997</v>
      </c>
      <c r="AA3516">
        <v>584.18600000000004</v>
      </c>
      <c r="AB3516">
        <v>602.04600000000005</v>
      </c>
      <c r="AC3516">
        <v>612.62400000000002</v>
      </c>
      <c r="AD3516">
        <v>669.32600000000002</v>
      </c>
      <c r="AE3516">
        <v>689.51900000000001</v>
      </c>
      <c r="AF3516">
        <v>772.245</v>
      </c>
      <c r="AG3516">
        <v>859.154</v>
      </c>
      <c r="AH3516">
        <v>917.47199999999998</v>
      </c>
      <c r="AI3516">
        <v>994.71500000000003</v>
      </c>
      <c r="AJ3516" s="52">
        <v>1079.33</v>
      </c>
      <c r="AK3516" s="52">
        <v>1182.9100000000001</v>
      </c>
      <c r="AL3516" s="52">
        <v>1205.01</v>
      </c>
      <c r="AM3516" s="52">
        <v>1214.26</v>
      </c>
      <c r="AN3516" s="52">
        <v>1298.76</v>
      </c>
      <c r="AO3516" s="52">
        <v>1366.49</v>
      </c>
      <c r="AP3516" s="52">
        <v>1285.27</v>
      </c>
      <c r="AQ3516" s="52">
        <v>1303.56</v>
      </c>
      <c r="AR3516" s="52">
        <v>1370.93</v>
      </c>
      <c r="AS3516" s="52">
        <v>1363.61</v>
      </c>
      <c r="AT3516" s="52">
        <v>1551.08</v>
      </c>
      <c r="AU3516" s="52">
        <v>1639.56</v>
      </c>
      <c r="AV3516" s="52">
        <v>1610.68</v>
      </c>
      <c r="AW3516" s="52">
        <v>1540.87</v>
      </c>
      <c r="AX3516" s="52">
        <v>1576.1</v>
      </c>
      <c r="AY3516" s="52">
        <v>1622.66</v>
      </c>
      <c r="AZ3516" s="52">
        <v>1672.25</v>
      </c>
      <c r="BA3516" s="52">
        <v>1723.51</v>
      </c>
      <c r="BB3516" s="52">
        <v>1778.64</v>
      </c>
      <c r="BC3516">
        <v>2018</v>
      </c>
    </row>
    <row r="3517" spans="1:55" x14ac:dyDescent="0.25">
      <c r="A3517">
        <v>429</v>
      </c>
      <c r="B3517" t="s">
        <v>1024</v>
      </c>
      <c r="C3517" t="s">
        <v>247</v>
      </c>
      <c r="D3517" t="s">
        <v>1025</v>
      </c>
      <c r="E3517" t="s">
        <v>248</v>
      </c>
      <c r="F3517" t="s">
        <v>249</v>
      </c>
      <c r="G3517" t="s">
        <v>250</v>
      </c>
      <c r="I3517" t="s">
        <v>251</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284.154</v>
      </c>
      <c r="AW3517">
        <v>387.59800000000001</v>
      </c>
      <c r="AX3517">
        <v>507.81099999999998</v>
      </c>
      <c r="AY3517">
        <v>652.93499999999995</v>
      </c>
      <c r="AZ3517">
        <v>827.505</v>
      </c>
      <c r="BA3517" s="52">
        <v>1037.1400000000001</v>
      </c>
      <c r="BB3517" s="52">
        <v>1304.5999999999999</v>
      </c>
      <c r="BC3517">
        <v>2018</v>
      </c>
    </row>
    <row r="3518" spans="1:55" x14ac:dyDescent="0.25">
      <c r="A3518">
        <v>429</v>
      </c>
      <c r="B3518" t="s">
        <v>1024</v>
      </c>
      <c r="C3518" t="s">
        <v>252</v>
      </c>
      <c r="D3518" t="s">
        <v>1025</v>
      </c>
      <c r="E3518" t="s">
        <v>253</v>
      </c>
      <c r="F3518" t="s">
        <v>254</v>
      </c>
      <c r="G3518" t="s">
        <v>229</v>
      </c>
      <c r="H3518" t="s">
        <v>220</v>
      </c>
      <c r="I3518" t="s">
        <v>255</v>
      </c>
      <c r="J3518" s="52">
        <v>69322381.769999996</v>
      </c>
      <c r="K3518" s="52">
        <v>61006436.450000003</v>
      </c>
      <c r="L3518" s="52">
        <v>66398568.880000003</v>
      </c>
      <c r="M3518" s="52">
        <v>72705687.370000005</v>
      </c>
      <c r="N3518" s="52">
        <v>63057735.18</v>
      </c>
      <c r="O3518" s="52">
        <v>59434322.479999997</v>
      </c>
      <c r="P3518" s="52">
        <v>52031903.799999997</v>
      </c>
      <c r="Q3518" s="52">
        <v>52290417.960000001</v>
      </c>
      <c r="R3518" s="52">
        <v>46189689.909999996</v>
      </c>
      <c r="S3518" s="52">
        <v>47426045.68</v>
      </c>
      <c r="T3518" s="52">
        <v>54655587.560000002</v>
      </c>
      <c r="U3518" s="52">
        <v>59090109.689999998</v>
      </c>
      <c r="V3518" s="52">
        <v>59463222.509999998</v>
      </c>
      <c r="W3518" s="52">
        <v>59339020.409999996</v>
      </c>
      <c r="X3518" s="52">
        <v>57610401.759999998</v>
      </c>
      <c r="Y3518" s="52">
        <v>57357904.969999999</v>
      </c>
      <c r="Z3518" s="52">
        <v>60042356.409999996</v>
      </c>
      <c r="AA3518" s="52">
        <v>58719796.25</v>
      </c>
      <c r="AB3518" s="52">
        <v>58846029.100000001</v>
      </c>
      <c r="AC3518" s="52">
        <v>58047146.640000001</v>
      </c>
      <c r="AD3518" s="52">
        <v>61002455.509999998</v>
      </c>
      <c r="AE3518" s="52">
        <v>60475249.140000001</v>
      </c>
      <c r="AF3518" s="52">
        <v>65671299.009999998</v>
      </c>
      <c r="AG3518" s="52">
        <v>70648385.629999995</v>
      </c>
      <c r="AH3518" s="52">
        <v>72358907.010000005</v>
      </c>
      <c r="AI3518" s="52">
        <v>74935429.340000004</v>
      </c>
      <c r="AJ3518" s="52">
        <v>77682952.629999995</v>
      </c>
      <c r="AK3518" s="52">
        <v>81899908.260000005</v>
      </c>
      <c r="AL3518" s="52">
        <v>80818979.109999999</v>
      </c>
      <c r="AM3518" s="52">
        <v>79796279.5</v>
      </c>
      <c r="AN3518" s="52">
        <v>83272527.849999994</v>
      </c>
      <c r="AO3518" s="52">
        <v>84689207.780000001</v>
      </c>
      <c r="AP3518" s="52">
        <v>77243266.340000004</v>
      </c>
      <c r="AQ3518" s="52">
        <v>76087559.810000002</v>
      </c>
      <c r="AR3518" s="52">
        <v>77004178.879999995</v>
      </c>
      <c r="AS3518" s="52">
        <v>74823310.140000001</v>
      </c>
      <c r="AT3518" s="52">
        <v>83160499.819999993</v>
      </c>
      <c r="AU3518" s="52">
        <v>85244458.129999995</v>
      </c>
      <c r="AV3518" s="52">
        <v>80964262.560000002</v>
      </c>
      <c r="AW3518" s="52">
        <v>75271180.319999993</v>
      </c>
      <c r="AX3518" s="52">
        <v>74629064.040000007</v>
      </c>
      <c r="AY3518" s="52">
        <v>74519294.439999998</v>
      </c>
      <c r="AZ3518" s="52">
        <v>74527286.859999999</v>
      </c>
      <c r="BA3518" s="52">
        <v>74507232.239999995</v>
      </c>
      <c r="BB3518" s="52">
        <v>74568518.620000005</v>
      </c>
      <c r="BC3518">
        <v>2017</v>
      </c>
    </row>
    <row r="3519" spans="1:55" x14ac:dyDescent="0.25">
      <c r="A3519">
        <v>429</v>
      </c>
      <c r="B3519" t="s">
        <v>1024</v>
      </c>
      <c r="C3519" t="s">
        <v>256</v>
      </c>
      <c r="D3519" t="s">
        <v>1025</v>
      </c>
      <c r="E3519" t="s">
        <v>253</v>
      </c>
      <c r="F3519" t="s">
        <v>257</v>
      </c>
      <c r="G3519" t="s">
        <v>258</v>
      </c>
      <c r="H3519" t="s">
        <v>220</v>
      </c>
      <c r="I3519" t="s">
        <v>255</v>
      </c>
      <c r="J3519" s="52">
        <v>14884.15</v>
      </c>
      <c r="K3519" s="52">
        <v>13098.64</v>
      </c>
      <c r="L3519" s="52">
        <v>14256.38</v>
      </c>
      <c r="M3519" s="52">
        <v>15610.58</v>
      </c>
      <c r="N3519" s="52">
        <v>13539.07</v>
      </c>
      <c r="O3519" s="52">
        <v>12761.09</v>
      </c>
      <c r="P3519" s="52">
        <v>11171.73</v>
      </c>
      <c r="Q3519" s="52">
        <v>11227.23</v>
      </c>
      <c r="R3519" s="52">
        <v>9917.35</v>
      </c>
      <c r="S3519" s="52">
        <v>10182.81</v>
      </c>
      <c r="T3519" s="52">
        <v>11735.06</v>
      </c>
      <c r="U3519" s="52">
        <v>12687.19</v>
      </c>
      <c r="V3519" s="52">
        <v>12767.3</v>
      </c>
      <c r="W3519" s="52">
        <v>12740.63</v>
      </c>
      <c r="X3519" s="52">
        <v>12369.48</v>
      </c>
      <c r="Y3519" s="52">
        <v>12315.27</v>
      </c>
      <c r="Z3519" s="52">
        <v>12891.64</v>
      </c>
      <c r="AA3519" s="52">
        <v>12607.68</v>
      </c>
      <c r="AB3519" s="52">
        <v>12634.78</v>
      </c>
      <c r="AC3519" s="52">
        <v>12463.25</v>
      </c>
      <c r="AD3519" s="52">
        <v>13097.79</v>
      </c>
      <c r="AE3519" s="52">
        <v>12984.59</v>
      </c>
      <c r="AF3519" s="52">
        <v>14100.23</v>
      </c>
      <c r="AG3519" s="52">
        <v>15168.86</v>
      </c>
      <c r="AH3519" s="52">
        <v>15536.12</v>
      </c>
      <c r="AI3519" s="52">
        <v>16089.32</v>
      </c>
      <c r="AJ3519" s="52">
        <v>16679.240000000002</v>
      </c>
      <c r="AK3519" s="52">
        <v>17584.66</v>
      </c>
      <c r="AL3519" s="52">
        <v>17352.580000000002</v>
      </c>
      <c r="AM3519" s="52">
        <v>17132.990000000002</v>
      </c>
      <c r="AN3519" s="52">
        <v>17879.37</v>
      </c>
      <c r="AO3519" s="52">
        <v>18183.55</v>
      </c>
      <c r="AP3519" s="52">
        <v>16584.84</v>
      </c>
      <c r="AQ3519" s="52">
        <v>16336.7</v>
      </c>
      <c r="AR3519" s="52">
        <v>16533.5</v>
      </c>
      <c r="AS3519" s="52">
        <v>16065.25</v>
      </c>
      <c r="AT3519" s="52">
        <v>17855.32</v>
      </c>
      <c r="AU3519" s="52">
        <v>18302.77</v>
      </c>
      <c r="AV3519" s="52">
        <v>17383.77</v>
      </c>
      <c r="AW3519" s="52">
        <v>16161.41</v>
      </c>
      <c r="AX3519" s="52">
        <v>16023.54</v>
      </c>
      <c r="AY3519" s="52">
        <v>15999.98</v>
      </c>
      <c r="AZ3519" s="52">
        <v>16001.69</v>
      </c>
      <c r="BA3519" s="52">
        <v>15997.39</v>
      </c>
      <c r="BB3519" s="52">
        <v>16010.54</v>
      </c>
      <c r="BC3519">
        <v>2017</v>
      </c>
    </row>
    <row r="3520" spans="1:55" x14ac:dyDescent="0.25">
      <c r="A3520">
        <v>429</v>
      </c>
      <c r="B3520" t="s">
        <v>1024</v>
      </c>
      <c r="C3520" t="s">
        <v>259</v>
      </c>
      <c r="D3520" t="s">
        <v>1025</v>
      </c>
      <c r="E3520" t="s">
        <v>260</v>
      </c>
      <c r="F3520" t="s">
        <v>261</v>
      </c>
      <c r="G3520" t="s">
        <v>229</v>
      </c>
      <c r="H3520" t="s">
        <v>220</v>
      </c>
      <c r="I3520" t="s">
        <v>262</v>
      </c>
      <c r="J3520" s="52">
        <v>171156.33</v>
      </c>
      <c r="K3520" s="52">
        <v>199833.21</v>
      </c>
      <c r="L3520" s="52">
        <v>254343.09</v>
      </c>
      <c r="M3520" s="52">
        <v>309069.34999999998</v>
      </c>
      <c r="N3520" s="52">
        <v>322171.98</v>
      </c>
      <c r="O3520" s="52">
        <v>328596.81</v>
      </c>
      <c r="P3520" s="52">
        <v>321086.93</v>
      </c>
      <c r="Q3520" s="52">
        <v>380738.75</v>
      </c>
      <c r="R3520" s="52">
        <v>427080.18</v>
      </c>
      <c r="S3520" s="52">
        <v>513521.14</v>
      </c>
      <c r="T3520" s="52">
        <v>704003.18</v>
      </c>
      <c r="U3520" s="52">
        <v>986257.91</v>
      </c>
      <c r="V3520" s="52">
        <v>1282275.7</v>
      </c>
      <c r="W3520" s="52">
        <v>1886952.4</v>
      </c>
      <c r="X3520" s="52">
        <v>2472245.67</v>
      </c>
      <c r="Y3520" s="52">
        <v>3421018.35</v>
      </c>
      <c r="Z3520" s="52">
        <v>4597090.9400000004</v>
      </c>
      <c r="AA3520" s="52">
        <v>5337341.04</v>
      </c>
      <c r="AB3520" s="52">
        <v>5904197.3700000001</v>
      </c>
      <c r="AC3520" s="52">
        <v>7700495.9800000004</v>
      </c>
      <c r="AD3520" s="52">
        <v>10000708.189999999</v>
      </c>
      <c r="AE3520" s="52">
        <v>11617073.869999999</v>
      </c>
      <c r="AF3520" s="52">
        <v>15589317.300000001</v>
      </c>
      <c r="AG3520" s="52">
        <v>18841703.879999999</v>
      </c>
      <c r="AH3520" s="52">
        <v>23864507.82</v>
      </c>
      <c r="AI3520" s="52">
        <v>29698189.98</v>
      </c>
      <c r="AJ3520" s="52">
        <v>35276635.359999999</v>
      </c>
      <c r="AK3520" s="52">
        <v>45723001.729999997</v>
      </c>
      <c r="AL3520" s="52">
        <v>53882650.130000003</v>
      </c>
      <c r="AM3520" s="52">
        <v>55647257.530000001</v>
      </c>
      <c r="AN3520" s="52">
        <v>67294751.290000007</v>
      </c>
      <c r="AO3520" s="52">
        <v>84689207.790000007</v>
      </c>
      <c r="AP3520" s="52">
        <v>95794093.730000004</v>
      </c>
      <c r="AQ3520" s="52">
        <v>127922573.52</v>
      </c>
      <c r="AR3520" s="52">
        <v>143495060.05000001</v>
      </c>
      <c r="AS3520" s="52">
        <v>140029564.56999999</v>
      </c>
      <c r="AT3520" s="52">
        <v>158126022.21000001</v>
      </c>
      <c r="AU3520" s="52">
        <v>181854710.38999999</v>
      </c>
      <c r="AV3520" s="52">
        <v>230063569.77000001</v>
      </c>
      <c r="AW3520" s="52">
        <v>291749301.81999999</v>
      </c>
      <c r="AX3520" s="52">
        <v>378974869.97000003</v>
      </c>
      <c r="AY3520" s="52">
        <v>486562453.81999999</v>
      </c>
      <c r="AZ3520" s="52">
        <v>616717231.05999994</v>
      </c>
      <c r="BA3520" s="52">
        <v>772744894.38</v>
      </c>
      <c r="BB3520" s="52">
        <v>972818120.26999998</v>
      </c>
      <c r="BC3520">
        <v>2017</v>
      </c>
    </row>
    <row r="3521" spans="1:55" x14ac:dyDescent="0.25">
      <c r="A3521">
        <v>429</v>
      </c>
      <c r="B3521" t="s">
        <v>1024</v>
      </c>
      <c r="C3521" t="s">
        <v>263</v>
      </c>
      <c r="D3521" t="s">
        <v>1025</v>
      </c>
      <c r="E3521" t="s">
        <v>260</v>
      </c>
      <c r="F3521" t="s">
        <v>264</v>
      </c>
      <c r="G3521" t="s">
        <v>242</v>
      </c>
      <c r="H3521" t="s">
        <v>220</v>
      </c>
      <c r="I3521" t="s">
        <v>262</v>
      </c>
      <c r="J3521" s="52">
        <v>2380.48</v>
      </c>
      <c r="K3521" s="52">
        <v>2484.9699999999998</v>
      </c>
      <c r="L3521" s="52">
        <v>3007.01</v>
      </c>
      <c r="M3521" s="52">
        <v>3537.95</v>
      </c>
      <c r="N3521" s="52">
        <v>3495.22</v>
      </c>
      <c r="O3521" s="52">
        <v>3776.61</v>
      </c>
      <c r="P3521" s="52">
        <v>4222.51</v>
      </c>
      <c r="Q3521" s="52">
        <v>5465.15</v>
      </c>
      <c r="R3521" s="52">
        <v>6137.68</v>
      </c>
      <c r="S3521" s="52">
        <v>7128.94</v>
      </c>
      <c r="T3521" s="52">
        <v>10556.09</v>
      </c>
      <c r="U3521" s="52">
        <v>5417.51</v>
      </c>
      <c r="V3521">
        <v>872.33600000000001</v>
      </c>
      <c r="W3521" s="52">
        <v>1131.19</v>
      </c>
      <c r="X3521" s="52">
        <v>1412.71</v>
      </c>
      <c r="Y3521" s="52">
        <v>1954.87</v>
      </c>
      <c r="Z3521" s="52">
        <v>2620.0500000000002</v>
      </c>
      <c r="AA3521" s="52">
        <v>3041.22</v>
      </c>
      <c r="AB3521" s="52">
        <v>3364.22</v>
      </c>
      <c r="AC3521" s="52">
        <v>4387.75</v>
      </c>
      <c r="AD3521" s="52">
        <v>5698.41</v>
      </c>
      <c r="AE3521" s="52">
        <v>5119.72</v>
      </c>
      <c r="AF3521" s="52">
        <v>1957.43</v>
      </c>
      <c r="AG3521" s="52">
        <v>2272.5</v>
      </c>
      <c r="AH3521" s="52">
        <v>2734.03</v>
      </c>
      <c r="AI3521" s="52">
        <v>3288.37</v>
      </c>
      <c r="AJ3521" s="52">
        <v>3834.73</v>
      </c>
      <c r="AK3521" s="52">
        <v>4929.0600000000004</v>
      </c>
      <c r="AL3521" s="52">
        <v>5621.05</v>
      </c>
      <c r="AM3521" s="52">
        <v>5608.98</v>
      </c>
      <c r="AN3521" s="52">
        <v>6504.87</v>
      </c>
      <c r="AO3521" s="52">
        <v>7680.86</v>
      </c>
      <c r="AP3521" s="52">
        <v>5118.47</v>
      </c>
      <c r="AQ3521" s="52">
        <v>5152.04</v>
      </c>
      <c r="AR3521" s="52">
        <v>5395.79</v>
      </c>
      <c r="AS3521" s="52">
        <v>4723.4799999999996</v>
      </c>
      <c r="AT3521" s="52">
        <v>5026.6499999999996</v>
      </c>
      <c r="AU3521" s="52">
        <v>5289.8</v>
      </c>
      <c r="AV3521" s="52">
        <v>5491.44</v>
      </c>
      <c r="AW3521" s="52">
        <v>5820.44</v>
      </c>
      <c r="AX3521" s="52">
        <v>5890.7</v>
      </c>
      <c r="AY3521" s="52">
        <v>6062.9</v>
      </c>
      <c r="AZ3521" s="52">
        <v>6249.65</v>
      </c>
      <c r="BA3521" s="52">
        <v>6434.18</v>
      </c>
      <c r="BB3521" s="52">
        <v>6671.89</v>
      </c>
      <c r="BC3521">
        <v>2017</v>
      </c>
    </row>
    <row r="3522" spans="1:55" x14ac:dyDescent="0.25">
      <c r="A3522">
        <v>429</v>
      </c>
      <c r="B3522" t="s">
        <v>1024</v>
      </c>
      <c r="C3522" t="s">
        <v>265</v>
      </c>
      <c r="D3522" t="s">
        <v>1025</v>
      </c>
      <c r="E3522" t="s">
        <v>260</v>
      </c>
      <c r="F3522" t="s">
        <v>266</v>
      </c>
      <c r="G3522" t="s">
        <v>246</v>
      </c>
      <c r="H3522" t="s">
        <v>220</v>
      </c>
      <c r="I3522" t="s">
        <v>262</v>
      </c>
      <c r="J3522" s="52">
        <v>6412.69</v>
      </c>
      <c r="K3522" s="52">
        <v>6177.34</v>
      </c>
      <c r="L3522" s="52">
        <v>7138.75</v>
      </c>
      <c r="M3522" s="52">
        <v>8122.99</v>
      </c>
      <c r="N3522" s="52">
        <v>7299.3</v>
      </c>
      <c r="O3522" s="52">
        <v>7097.46</v>
      </c>
      <c r="P3522" s="52">
        <v>6338.58</v>
      </c>
      <c r="Q3522" s="52">
        <v>6527.62</v>
      </c>
      <c r="R3522" s="52">
        <v>5969.38</v>
      </c>
      <c r="S3522" s="52">
        <v>6369.48</v>
      </c>
      <c r="T3522" s="52">
        <v>7615.14</v>
      </c>
      <c r="U3522" s="52">
        <v>8511.4599999999991</v>
      </c>
      <c r="V3522" s="52">
        <v>8760.41</v>
      </c>
      <c r="W3522" s="52">
        <v>8949.23</v>
      </c>
      <c r="X3522" s="52">
        <v>8874.0499999999993</v>
      </c>
      <c r="Y3522" s="52">
        <v>9020.41</v>
      </c>
      <c r="Z3522" s="52">
        <v>9615.49</v>
      </c>
      <c r="AA3522" s="52">
        <v>9565.85</v>
      </c>
      <c r="AB3522" s="52">
        <v>9694.31</v>
      </c>
      <c r="AC3522" s="52">
        <v>9700.7900000000009</v>
      </c>
      <c r="AD3522" s="52">
        <v>10422.56</v>
      </c>
      <c r="AE3522" s="52">
        <v>10559.09</v>
      </c>
      <c r="AF3522" s="52">
        <v>11647.74</v>
      </c>
      <c r="AG3522" s="52">
        <v>12763.18</v>
      </c>
      <c r="AH3522" s="52">
        <v>13424.13</v>
      </c>
      <c r="AI3522" s="52">
        <v>14335.14</v>
      </c>
      <c r="AJ3522" s="52">
        <v>15310.48</v>
      </c>
      <c r="AK3522" s="52">
        <v>16575.23</v>
      </c>
      <c r="AL3522" s="52">
        <v>16674.599999999999</v>
      </c>
      <c r="AM3522" s="52">
        <v>16589.11</v>
      </c>
      <c r="AN3522" s="52">
        <v>17513.53</v>
      </c>
      <c r="AO3522" s="52">
        <v>18183.55</v>
      </c>
      <c r="AP3522" s="52">
        <v>16902.95</v>
      </c>
      <c r="AQ3522" s="52">
        <v>16942.16</v>
      </c>
      <c r="AR3522" s="52">
        <v>17470.689999999999</v>
      </c>
      <c r="AS3522" s="52">
        <v>17157.45</v>
      </c>
      <c r="AT3522" s="52">
        <v>19277.66</v>
      </c>
      <c r="AU3522" s="52">
        <v>20136.41</v>
      </c>
      <c r="AV3522" s="52">
        <v>19556.55</v>
      </c>
      <c r="AW3522" s="52">
        <v>18504.689999999999</v>
      </c>
      <c r="AX3522" s="52">
        <v>18729.95</v>
      </c>
      <c r="AY3522" s="52">
        <v>19091.189999999999</v>
      </c>
      <c r="AZ3522" s="52">
        <v>19488.330000000002</v>
      </c>
      <c r="BA3522" s="52">
        <v>19886.830000000002</v>
      </c>
      <c r="BB3522" s="52">
        <v>20319.72</v>
      </c>
      <c r="BC3522">
        <v>2017</v>
      </c>
    </row>
    <row r="3523" spans="1:55" x14ac:dyDescent="0.25">
      <c r="A3523">
        <v>429</v>
      </c>
      <c r="B3523" t="s">
        <v>1024</v>
      </c>
      <c r="C3523" t="s">
        <v>267</v>
      </c>
      <c r="D3523" t="s">
        <v>1025</v>
      </c>
      <c r="E3523" t="s">
        <v>268</v>
      </c>
      <c r="F3523" t="s">
        <v>269</v>
      </c>
      <c r="G3523" t="s">
        <v>270</v>
      </c>
    </row>
    <row r="3524" spans="1:55" x14ac:dyDescent="0.25">
      <c r="A3524">
        <v>429</v>
      </c>
      <c r="B3524" t="s">
        <v>1024</v>
      </c>
      <c r="C3524" t="s">
        <v>271</v>
      </c>
      <c r="D3524" t="s">
        <v>1025</v>
      </c>
      <c r="E3524" t="s">
        <v>272</v>
      </c>
      <c r="F3524" t="s">
        <v>273</v>
      </c>
      <c r="G3524" t="s">
        <v>274</v>
      </c>
      <c r="I3524" t="s">
        <v>243</v>
      </c>
      <c r="J3524">
        <v>1.901</v>
      </c>
      <c r="K3524">
        <v>1.7090000000000001</v>
      </c>
      <c r="L3524">
        <v>1.927</v>
      </c>
      <c r="M3524">
        <v>2.1379999999999999</v>
      </c>
      <c r="N3524">
        <v>1.845</v>
      </c>
      <c r="O3524">
        <v>1.7450000000000001</v>
      </c>
      <c r="P3524">
        <v>1.5329999999999999</v>
      </c>
      <c r="Q3524">
        <v>1.52</v>
      </c>
      <c r="R3524">
        <v>1.3169999999999999</v>
      </c>
      <c r="S3524">
        <v>1.3360000000000001</v>
      </c>
      <c r="T3524">
        <v>1.516</v>
      </c>
      <c r="U3524">
        <v>1.64</v>
      </c>
      <c r="V3524">
        <v>1.504</v>
      </c>
      <c r="W3524">
        <v>1.4930000000000001</v>
      </c>
      <c r="X3524">
        <v>1.429</v>
      </c>
      <c r="Y3524">
        <v>1.3919999999999999</v>
      </c>
      <c r="Z3524">
        <v>1.425</v>
      </c>
      <c r="AA3524">
        <v>1.361</v>
      </c>
      <c r="AB3524">
        <v>1.351</v>
      </c>
      <c r="AC3524">
        <v>1.31</v>
      </c>
      <c r="AD3524">
        <v>1.3360000000000001</v>
      </c>
      <c r="AE3524">
        <v>1.3149999999999999</v>
      </c>
      <c r="AF3524">
        <v>1.4079999999999999</v>
      </c>
      <c r="AG3524">
        <v>1.478</v>
      </c>
      <c r="AH3524">
        <v>1.4610000000000001</v>
      </c>
      <c r="AI3524">
        <v>1.4650000000000001</v>
      </c>
      <c r="AJ3524">
        <v>1.4650000000000001</v>
      </c>
      <c r="AK3524">
        <v>1.4830000000000001</v>
      </c>
      <c r="AL3524">
        <v>1.44</v>
      </c>
      <c r="AM3524">
        <v>1.446</v>
      </c>
      <c r="AN3524">
        <v>1.452</v>
      </c>
      <c r="AO3524">
        <v>1.4379999999999999</v>
      </c>
      <c r="AP3524">
        <v>1.286</v>
      </c>
      <c r="AQ3524">
        <v>1.24</v>
      </c>
      <c r="AR3524">
        <v>1.2370000000000001</v>
      </c>
      <c r="AS3524">
        <v>1.1779999999999999</v>
      </c>
      <c r="AT3524">
        <v>1.284</v>
      </c>
      <c r="AU3524">
        <v>1.284</v>
      </c>
      <c r="AV3524">
        <v>1.1919999999999999</v>
      </c>
      <c r="AW3524">
        <v>1.085</v>
      </c>
      <c r="AX3524">
        <v>1.05</v>
      </c>
      <c r="AY3524">
        <v>1.022</v>
      </c>
      <c r="AZ3524">
        <v>0.996</v>
      </c>
      <c r="BA3524">
        <v>0.97099999999999997</v>
      </c>
      <c r="BB3524">
        <v>0.94799999999999995</v>
      </c>
      <c r="BC3524">
        <v>2018</v>
      </c>
    </row>
    <row r="3525" spans="1:55" x14ac:dyDescent="0.25">
      <c r="A3525">
        <v>429</v>
      </c>
      <c r="B3525" t="s">
        <v>1024</v>
      </c>
      <c r="C3525" t="s">
        <v>275</v>
      </c>
      <c r="D3525" t="s">
        <v>1025</v>
      </c>
      <c r="E3525" t="s">
        <v>276</v>
      </c>
      <c r="F3525" t="s">
        <v>277</v>
      </c>
      <c r="G3525" t="s">
        <v>278</v>
      </c>
      <c r="I3525" t="s">
        <v>243</v>
      </c>
      <c r="J3525">
        <v>26.69</v>
      </c>
      <c r="K3525">
        <v>32.348999999999997</v>
      </c>
      <c r="L3525">
        <v>35.628999999999998</v>
      </c>
      <c r="M3525">
        <v>38.048999999999999</v>
      </c>
      <c r="N3525">
        <v>44.137</v>
      </c>
      <c r="O3525">
        <v>46.298000000000002</v>
      </c>
      <c r="P3525">
        <v>50.655999999999999</v>
      </c>
      <c r="Q3525">
        <v>58.326999999999998</v>
      </c>
      <c r="R3525">
        <v>71.545000000000002</v>
      </c>
      <c r="S3525">
        <v>80.622</v>
      </c>
      <c r="T3525">
        <v>92.447999999999993</v>
      </c>
      <c r="U3525">
        <v>115.874</v>
      </c>
      <c r="V3525">
        <v>146.37200000000001</v>
      </c>
      <c r="W3525">
        <v>210.851</v>
      </c>
      <c r="X3525">
        <v>278.59300000000002</v>
      </c>
      <c r="Y3525">
        <v>379.25299999999999</v>
      </c>
      <c r="Z3525">
        <v>478.09199999999998</v>
      </c>
      <c r="AA3525">
        <v>557.95799999999997</v>
      </c>
      <c r="AB3525">
        <v>609.03700000000003</v>
      </c>
      <c r="AC3525">
        <v>793.80100000000004</v>
      </c>
      <c r="AD3525">
        <v>959.52499999999998</v>
      </c>
      <c r="AE3525" s="52">
        <v>1100.2</v>
      </c>
      <c r="AF3525" s="52">
        <v>1338.4</v>
      </c>
      <c r="AG3525" s="52">
        <v>1476.25</v>
      </c>
      <c r="AH3525" s="52">
        <v>1777.73</v>
      </c>
      <c r="AI3525" s="52">
        <v>2071.71</v>
      </c>
      <c r="AJ3525" s="52">
        <v>2304.08</v>
      </c>
      <c r="AK3525" s="52">
        <v>2758.51</v>
      </c>
      <c r="AL3525" s="52">
        <v>3231.42</v>
      </c>
      <c r="AM3525" s="52">
        <v>3354.45</v>
      </c>
      <c r="AN3525" s="52">
        <v>3842.45</v>
      </c>
      <c r="AO3525" s="52">
        <v>4657.46</v>
      </c>
      <c r="AP3525" s="52">
        <v>5667.3</v>
      </c>
      <c r="AQ3525" s="52">
        <v>7550.55</v>
      </c>
      <c r="AR3525" s="52">
        <v>8213.4699999999993</v>
      </c>
      <c r="AS3525" s="52">
        <v>8161.45</v>
      </c>
      <c r="AT3525" s="52">
        <v>8202.5499999999993</v>
      </c>
      <c r="AU3525" s="52">
        <v>9031.14</v>
      </c>
      <c r="AV3525" s="52">
        <v>11764.02</v>
      </c>
      <c r="AW3525" s="52">
        <v>15766.23</v>
      </c>
      <c r="AX3525" s="52">
        <v>20233.64</v>
      </c>
      <c r="AY3525" s="52">
        <v>25486.23</v>
      </c>
      <c r="AZ3525" s="52">
        <v>31645.47</v>
      </c>
      <c r="BA3525" s="52">
        <v>38857.120000000003</v>
      </c>
      <c r="BB3525" s="52">
        <v>47875.56</v>
      </c>
      <c r="BC3525">
        <v>2018</v>
      </c>
    </row>
    <row r="3526" spans="1:55" x14ac:dyDescent="0.25">
      <c r="A3526">
        <v>429</v>
      </c>
      <c r="B3526" t="s">
        <v>1024</v>
      </c>
      <c r="C3526" t="s">
        <v>279</v>
      </c>
      <c r="D3526" t="s">
        <v>1025</v>
      </c>
      <c r="E3526" t="s">
        <v>280</v>
      </c>
      <c r="F3526" t="s">
        <v>281</v>
      </c>
      <c r="G3526" t="s">
        <v>282</v>
      </c>
      <c r="I3526" t="s">
        <v>1026</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38.326000000000001</v>
      </c>
      <c r="AW3526">
        <v>38.970999999999997</v>
      </c>
      <c r="AX3526">
        <v>37.734999999999999</v>
      </c>
      <c r="AY3526">
        <v>37.920999999999999</v>
      </c>
      <c r="AZ3526">
        <v>37.729999999999997</v>
      </c>
      <c r="BA3526">
        <v>37.597999999999999</v>
      </c>
      <c r="BB3526">
        <v>37.427</v>
      </c>
      <c r="BC3526">
        <v>2018</v>
      </c>
    </row>
    <row r="3527" spans="1:55" x14ac:dyDescent="0.25">
      <c r="A3527">
        <v>429</v>
      </c>
      <c r="B3527" t="s">
        <v>1024</v>
      </c>
      <c r="C3527" t="s">
        <v>283</v>
      </c>
      <c r="D3527" t="s">
        <v>1025</v>
      </c>
      <c r="E3527" t="s">
        <v>284</v>
      </c>
      <c r="F3527" t="s">
        <v>285</v>
      </c>
      <c r="G3527" t="s">
        <v>282</v>
      </c>
      <c r="I3527" t="s">
        <v>1026</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49.052</v>
      </c>
      <c r="AP3527">
        <v>47.543999999999997</v>
      </c>
      <c r="AQ3527">
        <v>47.911000000000001</v>
      </c>
      <c r="AR3527">
        <v>43.604999999999997</v>
      </c>
      <c r="AS3527">
        <v>35.241</v>
      </c>
      <c r="AT3527">
        <v>37.56</v>
      </c>
      <c r="AU3527">
        <v>39.524000000000001</v>
      </c>
      <c r="AV3527">
        <v>42.634999999999998</v>
      </c>
      <c r="AW3527">
        <v>38.598999999999997</v>
      </c>
      <c r="AX3527">
        <v>37.106999999999999</v>
      </c>
      <c r="AY3527">
        <v>37.088999999999999</v>
      </c>
      <c r="AZ3527">
        <v>36.926000000000002</v>
      </c>
      <c r="BA3527">
        <v>37.006</v>
      </c>
      <c r="BB3527">
        <v>36.828000000000003</v>
      </c>
      <c r="BC3527">
        <v>2018</v>
      </c>
    </row>
    <row r="3528" spans="1:55" x14ac:dyDescent="0.25">
      <c r="A3528">
        <v>429</v>
      </c>
      <c r="B3528" t="s">
        <v>1024</v>
      </c>
      <c r="C3528" t="s">
        <v>286</v>
      </c>
      <c r="D3528" t="s">
        <v>1025</v>
      </c>
      <c r="E3528" t="s">
        <v>287</v>
      </c>
      <c r="F3528" t="s">
        <v>288</v>
      </c>
      <c r="G3528" t="s">
        <v>250</v>
      </c>
      <c r="I3528" t="s">
        <v>1027</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143.82300000000001</v>
      </c>
      <c r="AW3528">
        <v>197.286</v>
      </c>
      <c r="AX3528">
        <v>258.44499999999999</v>
      </c>
      <c r="AY3528">
        <v>333.39299999999997</v>
      </c>
      <c r="AZ3528">
        <v>423.41</v>
      </c>
      <c r="BA3528">
        <v>531.37900000000002</v>
      </c>
      <c r="BB3528">
        <v>664.22400000000005</v>
      </c>
      <c r="BC3528">
        <v>2018</v>
      </c>
    </row>
    <row r="3529" spans="1:55" x14ac:dyDescent="0.25">
      <c r="A3529">
        <v>429</v>
      </c>
      <c r="B3529" t="s">
        <v>1024</v>
      </c>
      <c r="C3529" t="s">
        <v>290</v>
      </c>
      <c r="D3529" t="s">
        <v>1025</v>
      </c>
      <c r="E3529" t="s">
        <v>287</v>
      </c>
      <c r="F3529" t="s">
        <v>291</v>
      </c>
      <c r="G3529" t="s">
        <v>235</v>
      </c>
      <c r="I3529" t="s">
        <v>292</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31.164999999999999</v>
      </c>
      <c r="AW3529">
        <v>37.173000000000002</v>
      </c>
      <c r="AX3529">
        <v>31</v>
      </c>
      <c r="AY3529">
        <v>29</v>
      </c>
      <c r="AZ3529">
        <v>27</v>
      </c>
      <c r="BA3529">
        <v>25.5</v>
      </c>
      <c r="BB3529">
        <v>25</v>
      </c>
      <c r="BC3529">
        <v>2018</v>
      </c>
    </row>
    <row r="3530" spans="1:55" x14ac:dyDescent="0.25">
      <c r="A3530">
        <v>429</v>
      </c>
      <c r="B3530" t="s">
        <v>1024</v>
      </c>
      <c r="C3530" t="s">
        <v>293</v>
      </c>
      <c r="D3530" t="s">
        <v>1025</v>
      </c>
      <c r="E3530" t="s">
        <v>294</v>
      </c>
      <c r="F3530" t="s">
        <v>295</v>
      </c>
      <c r="G3530" t="s">
        <v>250</v>
      </c>
      <c r="I3530" t="s">
        <v>1027</v>
      </c>
      <c r="J3530" t="s">
        <v>232</v>
      </c>
      <c r="K3530" t="s">
        <v>232</v>
      </c>
      <c r="L3530" t="s">
        <v>232</v>
      </c>
      <c r="M3530" t="s">
        <v>232</v>
      </c>
      <c r="N3530" t="s">
        <v>232</v>
      </c>
      <c r="O3530" t="s">
        <v>232</v>
      </c>
      <c r="P3530" t="s">
        <v>232</v>
      </c>
      <c r="Q3530" t="s">
        <v>232</v>
      </c>
      <c r="R3530" t="s">
        <v>232</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173.29</v>
      </c>
      <c r="AW3530">
        <v>227.29599999999999</v>
      </c>
      <c r="AX3530">
        <v>295.48500000000001</v>
      </c>
      <c r="AY3530">
        <v>378.22</v>
      </c>
      <c r="AZ3530">
        <v>476.55700000000002</v>
      </c>
      <c r="BA3530">
        <v>595.697</v>
      </c>
      <c r="BB3530">
        <v>744.62099999999998</v>
      </c>
      <c r="BC3530">
        <v>2018</v>
      </c>
    </row>
    <row r="3531" spans="1:55" x14ac:dyDescent="0.25">
      <c r="A3531">
        <v>429</v>
      </c>
      <c r="B3531" t="s">
        <v>1024</v>
      </c>
      <c r="C3531" t="s">
        <v>296</v>
      </c>
      <c r="D3531" t="s">
        <v>1025</v>
      </c>
      <c r="E3531" t="s">
        <v>294</v>
      </c>
      <c r="F3531" t="s">
        <v>297</v>
      </c>
      <c r="G3531" t="s">
        <v>235</v>
      </c>
      <c r="I3531" t="s">
        <v>298</v>
      </c>
      <c r="J3531" t="s">
        <v>232</v>
      </c>
      <c r="K3531" t="s">
        <v>232</v>
      </c>
      <c r="L3531" t="s">
        <v>232</v>
      </c>
      <c r="M3531" t="s">
        <v>232</v>
      </c>
      <c r="N3531" t="s">
        <v>232</v>
      </c>
      <c r="O3531" t="s">
        <v>232</v>
      </c>
      <c r="P3531" t="s">
        <v>232</v>
      </c>
      <c r="Q3531" t="s">
        <v>232</v>
      </c>
      <c r="R3531" t="s">
        <v>232</v>
      </c>
      <c r="S3531" t="s">
        <v>232</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51.081000000000003</v>
      </c>
      <c r="AW3531">
        <v>31.164999999999999</v>
      </c>
      <c r="AX3531">
        <v>30</v>
      </c>
      <c r="AY3531">
        <v>28</v>
      </c>
      <c r="AZ3531">
        <v>26</v>
      </c>
      <c r="BA3531">
        <v>25</v>
      </c>
      <c r="BB3531">
        <v>25</v>
      </c>
      <c r="BC3531">
        <v>2018</v>
      </c>
    </row>
    <row r="3532" spans="1:55" x14ac:dyDescent="0.25">
      <c r="A3532">
        <v>429</v>
      </c>
      <c r="B3532" t="s">
        <v>1024</v>
      </c>
      <c r="C3532" t="s">
        <v>299</v>
      </c>
      <c r="D3532" t="s">
        <v>1025</v>
      </c>
      <c r="E3532" t="s">
        <v>300</v>
      </c>
      <c r="G3532" t="s">
        <v>274</v>
      </c>
    </row>
    <row r="3533" spans="1:55" x14ac:dyDescent="0.25">
      <c r="A3533">
        <v>429</v>
      </c>
      <c r="B3533" t="s">
        <v>1024</v>
      </c>
      <c r="C3533" t="s">
        <v>301</v>
      </c>
      <c r="D3533" t="s">
        <v>1025</v>
      </c>
      <c r="E3533" t="s">
        <v>302</v>
      </c>
      <c r="F3533" t="s">
        <v>303</v>
      </c>
      <c r="G3533" t="s">
        <v>235</v>
      </c>
      <c r="I3533" t="s">
        <v>1028</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23.584</v>
      </c>
      <c r="AF3533">
        <v>31.401</v>
      </c>
      <c r="AG3533">
        <v>21.5</v>
      </c>
      <c r="AH3533">
        <v>13.198</v>
      </c>
      <c r="AI3533">
        <v>3.8290000000000002</v>
      </c>
      <c r="AJ3533">
        <v>6.7039999999999997</v>
      </c>
      <c r="AK3533">
        <v>9.5129999999999999</v>
      </c>
      <c r="AL3533">
        <v>12.157</v>
      </c>
      <c r="AM3533">
        <v>4.5830000000000002</v>
      </c>
      <c r="AN3533">
        <v>1.006</v>
      </c>
      <c r="AO3533">
        <v>-7.8129999999999997</v>
      </c>
      <c r="AP3533">
        <v>-12.976000000000001</v>
      </c>
      <c r="AQ3533">
        <v>-7.2430000000000003</v>
      </c>
      <c r="AR3533">
        <v>23.346</v>
      </c>
      <c r="AS3533">
        <v>-7.1130000000000004</v>
      </c>
      <c r="AT3533">
        <v>11.013</v>
      </c>
      <c r="AU3533">
        <v>12.743</v>
      </c>
      <c r="AV3533">
        <v>-9.1370000000000005</v>
      </c>
      <c r="AW3533">
        <v>-10.523999999999999</v>
      </c>
      <c r="AX3533">
        <v>-2.399</v>
      </c>
      <c r="AY3533">
        <v>-2.3719999999999999</v>
      </c>
      <c r="AZ3533">
        <v>-0.52900000000000003</v>
      </c>
      <c r="BA3533">
        <v>-0.85</v>
      </c>
      <c r="BB3533">
        <v>1.9550000000000001</v>
      </c>
      <c r="BC3533">
        <v>2017</v>
      </c>
    </row>
    <row r="3534" spans="1:55" x14ac:dyDescent="0.25">
      <c r="A3534">
        <v>429</v>
      </c>
      <c r="B3534" t="s">
        <v>1024</v>
      </c>
      <c r="C3534" t="s">
        <v>305</v>
      </c>
      <c r="D3534" t="s">
        <v>1025</v>
      </c>
      <c r="E3534" t="s">
        <v>306</v>
      </c>
      <c r="F3534" t="s">
        <v>307</v>
      </c>
      <c r="G3534" t="s">
        <v>235</v>
      </c>
      <c r="I3534" t="s">
        <v>1028</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24.562000000000001</v>
      </c>
      <c r="AF3534">
        <v>17.640999999999998</v>
      </c>
      <c r="AG3534">
        <v>22.274999999999999</v>
      </c>
      <c r="AH3534">
        <v>17.349</v>
      </c>
      <c r="AI3534">
        <v>5.8490000000000002</v>
      </c>
      <c r="AJ3534">
        <v>7.9850000000000003</v>
      </c>
      <c r="AK3534">
        <v>7.32</v>
      </c>
      <c r="AL3534">
        <v>13.127000000000001</v>
      </c>
      <c r="AM3534">
        <v>4.2009999999999996</v>
      </c>
      <c r="AN3534">
        <v>0.74299999999999999</v>
      </c>
      <c r="AO3534">
        <v>-4.9139999999999997</v>
      </c>
      <c r="AP3534">
        <v>-13.151999999999999</v>
      </c>
      <c r="AQ3534">
        <v>-8.9019999999999992</v>
      </c>
      <c r="AR3534">
        <v>23.498999999999999</v>
      </c>
      <c r="AS3534">
        <v>-9.5079999999999991</v>
      </c>
      <c r="AT3534">
        <v>13.096</v>
      </c>
      <c r="AU3534">
        <v>13.948</v>
      </c>
      <c r="AV3534">
        <v>-9.1370000000000005</v>
      </c>
      <c r="AW3534">
        <v>-10.523999999999999</v>
      </c>
      <c r="AX3534">
        <v>-2.399</v>
      </c>
      <c r="AY3534">
        <v>-2.3719999999999999</v>
      </c>
      <c r="AZ3534">
        <v>-0.52900000000000003</v>
      </c>
      <c r="BA3534">
        <v>-0.85</v>
      </c>
      <c r="BB3534">
        <v>1.9550000000000001</v>
      </c>
      <c r="BC3534">
        <v>2017</v>
      </c>
    </row>
    <row r="3535" spans="1:55" x14ac:dyDescent="0.25">
      <c r="A3535">
        <v>429</v>
      </c>
      <c r="B3535" t="s">
        <v>1024</v>
      </c>
      <c r="C3535" t="s">
        <v>308</v>
      </c>
      <c r="D3535" t="s">
        <v>1025</v>
      </c>
      <c r="E3535" t="s">
        <v>309</v>
      </c>
      <c r="F3535" t="s">
        <v>310</v>
      </c>
      <c r="G3535" t="s">
        <v>235</v>
      </c>
      <c r="I3535" t="s">
        <v>1028</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-8.5000000000000006E-2</v>
      </c>
      <c r="AF3535">
        <v>3.4580000000000002</v>
      </c>
      <c r="AG3535">
        <v>21.442</v>
      </c>
      <c r="AH3535">
        <v>2.84</v>
      </c>
      <c r="AI3535">
        <v>1.45</v>
      </c>
      <c r="AJ3535">
        <v>-3.4</v>
      </c>
      <c r="AK3535">
        <v>-0.224</v>
      </c>
      <c r="AL3535">
        <v>-3.56</v>
      </c>
      <c r="AM3535">
        <v>7.3159999999999998</v>
      </c>
      <c r="AN3535">
        <v>5.7889999999999997</v>
      </c>
      <c r="AO3535">
        <v>5.8949999999999996</v>
      </c>
      <c r="AP3535">
        <v>-28.271000000000001</v>
      </c>
      <c r="AQ3535">
        <v>-1.429</v>
      </c>
      <c r="AR3535">
        <v>23.411000000000001</v>
      </c>
      <c r="AS3535">
        <v>47.878999999999998</v>
      </c>
      <c r="AT3535">
        <v>19.033000000000001</v>
      </c>
      <c r="AU3535">
        <v>1.57</v>
      </c>
      <c r="AV3535">
        <v>-14.412000000000001</v>
      </c>
      <c r="AW3535">
        <v>-22.597000000000001</v>
      </c>
      <c r="AX3535">
        <v>4.3479999999999999</v>
      </c>
      <c r="AY3535">
        <v>-2.1150000000000002</v>
      </c>
      <c r="AZ3535">
        <v>1.3129999999999999</v>
      </c>
      <c r="BA3535">
        <v>1.2789999999999999</v>
      </c>
      <c r="BB3535">
        <v>2.129</v>
      </c>
      <c r="BC3535">
        <v>2017</v>
      </c>
    </row>
    <row r="3536" spans="1:55" x14ac:dyDescent="0.25">
      <c r="A3536">
        <v>429</v>
      </c>
      <c r="B3536" t="s">
        <v>1024</v>
      </c>
      <c r="C3536" t="s">
        <v>311</v>
      </c>
      <c r="D3536" t="s">
        <v>1025</v>
      </c>
      <c r="E3536" t="s">
        <v>312</v>
      </c>
      <c r="F3536" t="s">
        <v>313</v>
      </c>
      <c r="G3536" t="s">
        <v>235</v>
      </c>
      <c r="I3536" t="s">
        <v>1028</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-4.4320000000000004</v>
      </c>
      <c r="AF3536">
        <v>-1.286</v>
      </c>
      <c r="AG3536">
        <v>21.071000000000002</v>
      </c>
      <c r="AH3536">
        <v>2.9590000000000001</v>
      </c>
      <c r="AI3536">
        <v>3.9249999999999998</v>
      </c>
      <c r="AJ3536">
        <v>-2.2949999999999999</v>
      </c>
      <c r="AK3536">
        <v>-0.501</v>
      </c>
      <c r="AL3536">
        <v>-3.9740000000000002</v>
      </c>
      <c r="AM3536">
        <v>6.51</v>
      </c>
      <c r="AN3536">
        <v>5.383</v>
      </c>
      <c r="AO3536">
        <v>8.2379999999999995</v>
      </c>
      <c r="AP3536">
        <v>-27.648</v>
      </c>
      <c r="AQ3536">
        <v>-2.262</v>
      </c>
      <c r="AR3536">
        <v>18.690999999999999</v>
      </c>
      <c r="AS3536">
        <v>45.128999999999998</v>
      </c>
      <c r="AT3536">
        <v>22.419</v>
      </c>
      <c r="AU3536">
        <v>1.7889999999999999</v>
      </c>
      <c r="AV3536">
        <v>-14.897</v>
      </c>
      <c r="AW3536">
        <v>-22.015999999999998</v>
      </c>
      <c r="AX3536">
        <v>5.0490000000000004</v>
      </c>
      <c r="AY3536">
        <v>-1.9450000000000001</v>
      </c>
      <c r="AZ3536">
        <v>1.7969999999999999</v>
      </c>
      <c r="BA3536">
        <v>0.88100000000000001</v>
      </c>
      <c r="BB3536">
        <v>1.4870000000000001</v>
      </c>
      <c r="BC3536">
        <v>2017</v>
      </c>
    </row>
    <row r="3537" spans="1:55" x14ac:dyDescent="0.25">
      <c r="A3537">
        <v>429</v>
      </c>
      <c r="B3537" t="s">
        <v>1024</v>
      </c>
      <c r="C3537" t="s">
        <v>314</v>
      </c>
      <c r="D3537" t="s">
        <v>1025</v>
      </c>
      <c r="E3537" t="s">
        <v>315</v>
      </c>
      <c r="F3537" t="s">
        <v>316</v>
      </c>
      <c r="G3537" t="s">
        <v>317</v>
      </c>
      <c r="I3537" t="s">
        <v>1029</v>
      </c>
      <c r="J3537" t="s">
        <v>232</v>
      </c>
      <c r="K3537" t="s">
        <v>232</v>
      </c>
      <c r="L3537" t="s">
        <v>232</v>
      </c>
      <c r="M3537" t="s">
        <v>232</v>
      </c>
      <c r="N3537" t="s">
        <v>232</v>
      </c>
      <c r="O3537" t="s">
        <v>232</v>
      </c>
      <c r="P3537" t="s">
        <v>232</v>
      </c>
      <c r="Q3537" t="s">
        <v>232</v>
      </c>
      <c r="R3537" t="s">
        <v>232</v>
      </c>
      <c r="S3537" t="s">
        <v>232</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11.805999999999999</v>
      </c>
      <c r="AV3537">
        <v>13.871</v>
      </c>
      <c r="AW3537">
        <v>15.403</v>
      </c>
      <c r="AX3537">
        <v>16.146999999999998</v>
      </c>
      <c r="AY3537">
        <v>17.023</v>
      </c>
      <c r="AZ3537">
        <v>17.841999999999999</v>
      </c>
      <c r="BA3537">
        <v>18.641999999999999</v>
      </c>
      <c r="BB3537">
        <v>19.388000000000002</v>
      </c>
      <c r="BC3537">
        <v>2017</v>
      </c>
    </row>
    <row r="3538" spans="1:55" x14ac:dyDescent="0.25">
      <c r="A3538">
        <v>429</v>
      </c>
      <c r="B3538" t="s">
        <v>1024</v>
      </c>
      <c r="C3538" t="s">
        <v>318</v>
      </c>
      <c r="D3538" t="s">
        <v>1025</v>
      </c>
      <c r="E3538" t="s">
        <v>319</v>
      </c>
      <c r="F3538" t="s">
        <v>320</v>
      </c>
      <c r="G3538" t="s">
        <v>321</v>
      </c>
      <c r="H3538" t="s">
        <v>322</v>
      </c>
    </row>
    <row r="3539" spans="1:55" x14ac:dyDescent="0.25">
      <c r="A3539">
        <v>429</v>
      </c>
      <c r="B3539" t="s">
        <v>1024</v>
      </c>
      <c r="C3539" t="s">
        <v>323</v>
      </c>
      <c r="D3539" t="s">
        <v>1025</v>
      </c>
      <c r="E3539" t="s">
        <v>324</v>
      </c>
      <c r="F3539" t="s">
        <v>325</v>
      </c>
      <c r="G3539" t="s">
        <v>321</v>
      </c>
      <c r="H3539" t="s">
        <v>322</v>
      </c>
      <c r="I3539" t="s">
        <v>1030</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2017</v>
      </c>
    </row>
    <row r="3540" spans="1:55" x14ac:dyDescent="0.25">
      <c r="A3540">
        <v>429</v>
      </c>
      <c r="B3540" t="s">
        <v>1024</v>
      </c>
      <c r="C3540" t="s">
        <v>327</v>
      </c>
      <c r="D3540" t="s">
        <v>1025</v>
      </c>
      <c r="E3540" t="s">
        <v>328</v>
      </c>
      <c r="F3540" t="s">
        <v>329</v>
      </c>
      <c r="G3540" t="s">
        <v>229</v>
      </c>
      <c r="H3540" t="s">
        <v>230</v>
      </c>
      <c r="I3540" t="s">
        <v>1031</v>
      </c>
      <c r="J3540" t="s">
        <v>232</v>
      </c>
      <c r="K3540" t="s">
        <v>232</v>
      </c>
      <c r="L3540" t="s">
        <v>232</v>
      </c>
      <c r="M3540" t="s">
        <v>232</v>
      </c>
      <c r="N3540" t="s">
        <v>232</v>
      </c>
      <c r="O3540" t="s">
        <v>232</v>
      </c>
      <c r="P3540" t="s">
        <v>232</v>
      </c>
      <c r="Q3540" t="s">
        <v>232</v>
      </c>
      <c r="R3540" t="s">
        <v>232</v>
      </c>
      <c r="S3540" t="s">
        <v>232</v>
      </c>
      <c r="T3540" s="52">
        <v>6933.5</v>
      </c>
      <c r="U3540" s="52">
        <v>8380</v>
      </c>
      <c r="V3540" s="52">
        <v>12298</v>
      </c>
      <c r="W3540" s="52">
        <v>28982</v>
      </c>
      <c r="X3540" s="52">
        <v>33482</v>
      </c>
      <c r="Y3540" s="52">
        <v>45008</v>
      </c>
      <c r="Z3540" s="52">
        <v>55862</v>
      </c>
      <c r="AA3540" s="52">
        <v>61452</v>
      </c>
      <c r="AB3540" s="52">
        <v>52104</v>
      </c>
      <c r="AC3540" s="52">
        <v>89784</v>
      </c>
      <c r="AD3540" s="52">
        <v>147295.14000000001</v>
      </c>
      <c r="AE3540" s="52">
        <v>133391.59</v>
      </c>
      <c r="AF3540" s="52">
        <v>211195.76</v>
      </c>
      <c r="AG3540" s="52">
        <v>266641.11</v>
      </c>
      <c r="AH3540" s="52">
        <v>352606.24</v>
      </c>
      <c r="AI3540" s="52">
        <v>504380.26</v>
      </c>
      <c r="AJ3540" s="52">
        <v>611469.02</v>
      </c>
      <c r="AK3540" s="52">
        <v>828611.02</v>
      </c>
      <c r="AL3540" s="52">
        <v>851710.2</v>
      </c>
      <c r="AM3540" s="52">
        <v>842755.23</v>
      </c>
      <c r="AN3540" s="52">
        <v>1049659.46</v>
      </c>
      <c r="AO3540" s="52">
        <v>1203714.33</v>
      </c>
      <c r="AP3540" s="52">
        <v>1015802.93</v>
      </c>
      <c r="AQ3540" s="52">
        <v>1326784.6000000001</v>
      </c>
      <c r="AR3540" s="52">
        <v>1606799.9</v>
      </c>
      <c r="AS3540" s="52">
        <v>1794189.2</v>
      </c>
      <c r="AT3540" s="52">
        <v>2198600</v>
      </c>
      <c r="AU3540" s="52">
        <v>2596016.17</v>
      </c>
      <c r="AV3540" s="52">
        <v>2683607.1</v>
      </c>
      <c r="AW3540" s="52">
        <v>3261768.47</v>
      </c>
      <c r="AX3540" s="52">
        <v>4326434.12</v>
      </c>
      <c r="AY3540" s="52">
        <v>5612823.0800000001</v>
      </c>
      <c r="AZ3540" s="52">
        <v>7170170.3799999999</v>
      </c>
      <c r="BA3540" s="52">
        <v>8981501.5899999999</v>
      </c>
      <c r="BB3540" s="52">
        <v>11430853.029999999</v>
      </c>
      <c r="BC3540">
        <v>2017</v>
      </c>
    </row>
    <row r="3541" spans="1:55" x14ac:dyDescent="0.25">
      <c r="A3541">
        <v>429</v>
      </c>
      <c r="B3541" t="s">
        <v>1024</v>
      </c>
      <c r="C3541" t="s">
        <v>331</v>
      </c>
      <c r="D3541" t="s">
        <v>1025</v>
      </c>
      <c r="E3541" t="s">
        <v>328</v>
      </c>
      <c r="F3541" t="s">
        <v>329</v>
      </c>
      <c r="G3541" t="s">
        <v>282</v>
      </c>
      <c r="I3541" t="s">
        <v>332</v>
      </c>
      <c r="J3541" t="s">
        <v>232</v>
      </c>
      <c r="K3541" t="s">
        <v>232</v>
      </c>
      <c r="L3541" t="s">
        <v>232</v>
      </c>
      <c r="M3541" t="s">
        <v>232</v>
      </c>
      <c r="N3541" t="s">
        <v>232</v>
      </c>
      <c r="O3541" t="s">
        <v>232</v>
      </c>
      <c r="P3541" t="s">
        <v>232</v>
      </c>
      <c r="Q3541" t="s">
        <v>232</v>
      </c>
      <c r="R3541" t="s">
        <v>232</v>
      </c>
      <c r="S3541" t="s">
        <v>232</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14.163</v>
      </c>
      <c r="AW3541">
        <v>13.426</v>
      </c>
      <c r="AX3541">
        <v>13.567</v>
      </c>
      <c r="AY3541">
        <v>13.571999999999999</v>
      </c>
      <c r="AZ3541">
        <v>13.548999999999999</v>
      </c>
      <c r="BA3541">
        <v>13.411</v>
      </c>
      <c r="BB3541">
        <v>13.423999999999999</v>
      </c>
      <c r="BC3541">
        <v>2017</v>
      </c>
    </row>
    <row r="3542" spans="1:55" x14ac:dyDescent="0.25">
      <c r="A3542">
        <v>429</v>
      </c>
      <c r="B3542" t="s">
        <v>1024</v>
      </c>
      <c r="C3542" t="s">
        <v>333</v>
      </c>
      <c r="D3542" t="s">
        <v>1025</v>
      </c>
      <c r="E3542" t="s">
        <v>334</v>
      </c>
      <c r="F3542" t="s">
        <v>335</v>
      </c>
      <c r="G3542" t="s">
        <v>229</v>
      </c>
      <c r="H3542" t="s">
        <v>230</v>
      </c>
      <c r="I3542" t="s">
        <v>1031</v>
      </c>
      <c r="J3542" t="s">
        <v>232</v>
      </c>
      <c r="K3542" t="s">
        <v>232</v>
      </c>
      <c r="L3542" t="s">
        <v>232</v>
      </c>
      <c r="M3542" t="s">
        <v>232</v>
      </c>
      <c r="N3542" t="s">
        <v>232</v>
      </c>
      <c r="O3542" t="s">
        <v>232</v>
      </c>
      <c r="P3542" t="s">
        <v>232</v>
      </c>
      <c r="Q3542" t="s">
        <v>232</v>
      </c>
      <c r="R3542" t="s">
        <v>232</v>
      </c>
      <c r="S3542" t="s">
        <v>232</v>
      </c>
      <c r="T3542" s="52">
        <v>7750.8</v>
      </c>
      <c r="U3542" s="52">
        <v>9490</v>
      </c>
      <c r="V3542" s="52">
        <v>13074</v>
      </c>
      <c r="W3542" s="52">
        <v>35734</v>
      </c>
      <c r="X3542" s="52">
        <v>39208</v>
      </c>
      <c r="Y3542" s="52">
        <v>51467</v>
      </c>
      <c r="Z3542" s="52">
        <v>58398</v>
      </c>
      <c r="AA3542" s="52">
        <v>68591</v>
      </c>
      <c r="AB3542" s="52">
        <v>74187</v>
      </c>
      <c r="AC3542" s="52">
        <v>92782.399999999994</v>
      </c>
      <c r="AD3542" s="52">
        <v>104703.7</v>
      </c>
      <c r="AE3542" s="52">
        <v>125741.68</v>
      </c>
      <c r="AF3542" s="52">
        <v>206265.07</v>
      </c>
      <c r="AG3542" s="52">
        <v>251732.39</v>
      </c>
      <c r="AH3542" s="52">
        <v>297493.48</v>
      </c>
      <c r="AI3542" s="52">
        <v>430714.2</v>
      </c>
      <c r="AJ3542" s="52">
        <v>564866.16</v>
      </c>
      <c r="AK3542" s="52">
        <v>617566.69999999995</v>
      </c>
      <c r="AL3542" s="52">
        <v>828825.51</v>
      </c>
      <c r="AM3542" s="52">
        <v>810201.93</v>
      </c>
      <c r="AN3542" s="52">
        <v>917548.27</v>
      </c>
      <c r="AO3542" s="52">
        <v>1165082.19</v>
      </c>
      <c r="AP3542" s="52">
        <v>1039256</v>
      </c>
      <c r="AQ3542" s="52">
        <v>1415137.6</v>
      </c>
      <c r="AR3542" s="52">
        <v>1735115.2</v>
      </c>
      <c r="AS3542" s="52">
        <v>1990402.7</v>
      </c>
      <c r="AT3542" s="52">
        <v>2487200</v>
      </c>
      <c r="AU3542" s="52">
        <v>2865000</v>
      </c>
      <c r="AV3542" s="52">
        <v>3418628.6</v>
      </c>
      <c r="AW3542" s="52">
        <v>4236495.22</v>
      </c>
      <c r="AX3542" s="52">
        <v>5634371.7300000004</v>
      </c>
      <c r="AY3542" s="52">
        <v>7461937.0099999998</v>
      </c>
      <c r="AZ3542" s="52">
        <v>9722284.4100000001</v>
      </c>
      <c r="BA3542" s="52">
        <v>12533671.68</v>
      </c>
      <c r="BB3542" s="52">
        <v>16215777.710000001</v>
      </c>
      <c r="BC3542">
        <v>2017</v>
      </c>
    </row>
    <row r="3543" spans="1:55" x14ac:dyDescent="0.25">
      <c r="A3543">
        <v>429</v>
      </c>
      <c r="B3543" t="s">
        <v>1024</v>
      </c>
      <c r="C3543" t="s">
        <v>336</v>
      </c>
      <c r="D3543" t="s">
        <v>1025</v>
      </c>
      <c r="E3543" t="s">
        <v>334</v>
      </c>
      <c r="F3543" t="s">
        <v>335</v>
      </c>
      <c r="G3543" t="s">
        <v>282</v>
      </c>
      <c r="I3543" t="s">
        <v>337</v>
      </c>
      <c r="J3543" t="s">
        <v>232</v>
      </c>
      <c r="K3543" t="s">
        <v>232</v>
      </c>
      <c r="L3543" t="s">
        <v>232</v>
      </c>
      <c r="M3543" t="s">
        <v>232</v>
      </c>
      <c r="N3543" t="s">
        <v>232</v>
      </c>
      <c r="O3543" t="s">
        <v>232</v>
      </c>
      <c r="P3543" t="s">
        <v>232</v>
      </c>
      <c r="Q3543" t="s">
        <v>232</v>
      </c>
      <c r="R3543" t="s">
        <v>232</v>
      </c>
      <c r="S3543" t="s">
        <v>232</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18.042000000000002</v>
      </c>
      <c r="AW3543">
        <v>17.439</v>
      </c>
      <c r="AX3543">
        <v>17.667999999999999</v>
      </c>
      <c r="AY3543">
        <v>18.042999999999999</v>
      </c>
      <c r="AZ3543">
        <v>18.372</v>
      </c>
      <c r="BA3543">
        <v>18.715</v>
      </c>
      <c r="BB3543">
        <v>19.042999999999999</v>
      </c>
      <c r="BC3543">
        <v>2017</v>
      </c>
    </row>
    <row r="3544" spans="1:55" x14ac:dyDescent="0.25">
      <c r="A3544">
        <v>429</v>
      </c>
      <c r="B3544" t="s">
        <v>1024</v>
      </c>
      <c r="C3544" t="s">
        <v>338</v>
      </c>
      <c r="D3544" t="s">
        <v>1025</v>
      </c>
      <c r="E3544" t="s">
        <v>339</v>
      </c>
      <c r="F3544" t="s">
        <v>340</v>
      </c>
      <c r="G3544" t="s">
        <v>229</v>
      </c>
      <c r="H3544" t="s">
        <v>230</v>
      </c>
      <c r="I3544" t="s">
        <v>1031</v>
      </c>
      <c r="J3544" t="s">
        <v>232</v>
      </c>
      <c r="K3544" t="s">
        <v>232</v>
      </c>
      <c r="L3544" t="s">
        <v>232</v>
      </c>
      <c r="M3544" t="s">
        <v>232</v>
      </c>
      <c r="N3544" t="s">
        <v>232</v>
      </c>
      <c r="O3544" t="s">
        <v>232</v>
      </c>
      <c r="P3544" t="s">
        <v>232</v>
      </c>
      <c r="Q3544" t="s">
        <v>232</v>
      </c>
      <c r="R3544" t="s">
        <v>232</v>
      </c>
      <c r="S3544" t="s">
        <v>232</v>
      </c>
      <c r="T3544">
        <v>-817.3</v>
      </c>
      <c r="U3544" s="52">
        <v>-1110</v>
      </c>
      <c r="V3544">
        <v>-776</v>
      </c>
      <c r="W3544" s="52">
        <v>-6752</v>
      </c>
      <c r="X3544" s="52">
        <v>-5726</v>
      </c>
      <c r="Y3544" s="52">
        <v>-6459</v>
      </c>
      <c r="Z3544" s="52">
        <v>-2536</v>
      </c>
      <c r="AA3544" s="52">
        <v>-7139</v>
      </c>
      <c r="AB3544" s="52">
        <v>-22083</v>
      </c>
      <c r="AC3544" s="52">
        <v>-2998.4</v>
      </c>
      <c r="AD3544" s="52">
        <v>42591.44</v>
      </c>
      <c r="AE3544" s="52">
        <v>7649.91</v>
      </c>
      <c r="AF3544" s="52">
        <v>4930.6899999999996</v>
      </c>
      <c r="AG3544" s="52">
        <v>14908.71</v>
      </c>
      <c r="AH3544" s="52">
        <v>55112.76</v>
      </c>
      <c r="AI3544" s="52">
        <v>73666.06</v>
      </c>
      <c r="AJ3544" s="52">
        <v>46602.86</v>
      </c>
      <c r="AK3544" s="52">
        <v>211044.33</v>
      </c>
      <c r="AL3544" s="52">
        <v>22884.69</v>
      </c>
      <c r="AM3544" s="52">
        <v>32553.3</v>
      </c>
      <c r="AN3544" s="52">
        <v>132111.19</v>
      </c>
      <c r="AO3544" s="52">
        <v>38632.14</v>
      </c>
      <c r="AP3544" s="52">
        <v>-23453.07</v>
      </c>
      <c r="AQ3544" s="52">
        <v>-88353</v>
      </c>
      <c r="AR3544" s="52">
        <v>-128315.3</v>
      </c>
      <c r="AS3544" s="52">
        <v>-196213.5</v>
      </c>
      <c r="AT3544" s="52">
        <v>-288600</v>
      </c>
      <c r="AU3544" s="52">
        <v>-268983.83</v>
      </c>
      <c r="AV3544" s="52">
        <v>-735021.51</v>
      </c>
      <c r="AW3544" s="52">
        <v>-974726.75</v>
      </c>
      <c r="AX3544" s="52">
        <v>-1307937.6100000001</v>
      </c>
      <c r="AY3544" s="52">
        <v>-1849113.93</v>
      </c>
      <c r="AZ3544" s="52">
        <v>-2552114.0299999998</v>
      </c>
      <c r="BA3544" s="52">
        <v>-3552170.09</v>
      </c>
      <c r="BB3544" s="52">
        <v>-4784924.68</v>
      </c>
      <c r="BC3544">
        <v>2017</v>
      </c>
    </row>
    <row r="3545" spans="1:55" x14ac:dyDescent="0.25">
      <c r="A3545">
        <v>429</v>
      </c>
      <c r="B3545" t="s">
        <v>1024</v>
      </c>
      <c r="C3545" t="s">
        <v>341</v>
      </c>
      <c r="D3545" t="s">
        <v>1025</v>
      </c>
      <c r="E3545" t="s">
        <v>339</v>
      </c>
      <c r="F3545" t="s">
        <v>340</v>
      </c>
      <c r="G3545" t="s">
        <v>282</v>
      </c>
      <c r="I3545" t="s">
        <v>342</v>
      </c>
      <c r="J3545" t="s">
        <v>232</v>
      </c>
      <c r="K3545" t="s">
        <v>232</v>
      </c>
      <c r="L3545" t="s">
        <v>232</v>
      </c>
      <c r="M3545" t="s">
        <v>232</v>
      </c>
      <c r="N3545" t="s">
        <v>232</v>
      </c>
      <c r="O3545" t="s">
        <v>232</v>
      </c>
      <c r="P3545" t="s">
        <v>232</v>
      </c>
      <c r="Q3545" t="s">
        <v>232</v>
      </c>
      <c r="R3545" t="s">
        <v>232</v>
      </c>
      <c r="S3545" t="s">
        <v>232</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-3.879</v>
      </c>
      <c r="AW3545">
        <v>-4.0119999999999996</v>
      </c>
      <c r="AX3545">
        <v>-4.101</v>
      </c>
      <c r="AY3545">
        <v>-4.4710000000000001</v>
      </c>
      <c r="AZ3545">
        <v>-4.8230000000000004</v>
      </c>
      <c r="BA3545">
        <v>-5.3040000000000003</v>
      </c>
      <c r="BB3545">
        <v>-5.6189999999999998</v>
      </c>
      <c r="BC3545">
        <v>2017</v>
      </c>
    </row>
    <row r="3546" spans="1:55" x14ac:dyDescent="0.25">
      <c r="A3546">
        <v>429</v>
      </c>
      <c r="B3546" t="s">
        <v>1024</v>
      </c>
      <c r="C3546" t="s">
        <v>343</v>
      </c>
      <c r="D3546" t="s">
        <v>1025</v>
      </c>
      <c r="E3546" t="s">
        <v>344</v>
      </c>
      <c r="F3546" t="s">
        <v>345</v>
      </c>
      <c r="G3546" t="s">
        <v>229</v>
      </c>
      <c r="H3546" t="s">
        <v>230</v>
      </c>
    </row>
    <row r="3547" spans="1:55" x14ac:dyDescent="0.25">
      <c r="A3547">
        <v>429</v>
      </c>
      <c r="B3547" t="s">
        <v>1024</v>
      </c>
      <c r="C3547" t="s">
        <v>346</v>
      </c>
      <c r="D3547" t="s">
        <v>1025</v>
      </c>
      <c r="E3547" t="s">
        <v>344</v>
      </c>
      <c r="F3547" t="s">
        <v>345</v>
      </c>
      <c r="G3547" t="s">
        <v>270</v>
      </c>
    </row>
    <row r="3548" spans="1:55" x14ac:dyDescent="0.25">
      <c r="A3548">
        <v>429</v>
      </c>
      <c r="B3548" t="s">
        <v>1024</v>
      </c>
      <c r="C3548" t="s">
        <v>347</v>
      </c>
      <c r="D3548" t="s">
        <v>1025</v>
      </c>
      <c r="E3548" t="s">
        <v>348</v>
      </c>
      <c r="F3548" t="s">
        <v>349</v>
      </c>
      <c r="G3548" t="s">
        <v>229</v>
      </c>
      <c r="H3548" t="s">
        <v>230</v>
      </c>
      <c r="I3548" t="s">
        <v>1031</v>
      </c>
      <c r="J3548" t="s">
        <v>232</v>
      </c>
      <c r="K3548" t="s">
        <v>232</v>
      </c>
      <c r="L3548" t="s">
        <v>232</v>
      </c>
      <c r="M3548" t="s">
        <v>232</v>
      </c>
      <c r="N3548" t="s">
        <v>232</v>
      </c>
      <c r="O3548" t="s">
        <v>232</v>
      </c>
      <c r="P3548" t="s">
        <v>232</v>
      </c>
      <c r="Q3548" t="s">
        <v>232</v>
      </c>
      <c r="R3548" t="s">
        <v>232</v>
      </c>
      <c r="S3548" t="s">
        <v>232</v>
      </c>
      <c r="T3548" t="s">
        <v>232</v>
      </c>
      <c r="U3548" t="s">
        <v>232</v>
      </c>
      <c r="V3548" t="s">
        <v>232</v>
      </c>
      <c r="W3548" t="s">
        <v>232</v>
      </c>
      <c r="X3548" t="s">
        <v>232</v>
      </c>
      <c r="Y3548" t="s">
        <v>232</v>
      </c>
      <c r="Z3548" t="s">
        <v>232</v>
      </c>
      <c r="AA3548" t="s">
        <v>232</v>
      </c>
      <c r="AB3548" t="s">
        <v>232</v>
      </c>
      <c r="AC3548" t="s">
        <v>232</v>
      </c>
      <c r="AD3548" t="s">
        <v>232</v>
      </c>
      <c r="AE3548" t="s">
        <v>232</v>
      </c>
      <c r="AF3548" s="52">
        <v>5764.38</v>
      </c>
      <c r="AG3548" s="52">
        <v>16193.82</v>
      </c>
      <c r="AH3548" s="52">
        <v>56286.720000000001</v>
      </c>
      <c r="AI3548" s="52">
        <v>75853.679999999993</v>
      </c>
      <c r="AJ3548" s="52">
        <v>47620.79</v>
      </c>
      <c r="AK3548" s="52">
        <v>214230.09</v>
      </c>
      <c r="AL3548" s="52">
        <v>25071.24</v>
      </c>
      <c r="AM3548" s="52">
        <v>32708.87</v>
      </c>
      <c r="AN3548" s="52">
        <v>130898.77</v>
      </c>
      <c r="AO3548" s="52">
        <v>44687.040000000001</v>
      </c>
      <c r="AP3548" s="52">
        <v>-17312.25</v>
      </c>
      <c r="AQ3548" s="52">
        <v>-80089.240000000005</v>
      </c>
      <c r="AR3548" s="52">
        <v>-118390.92</v>
      </c>
      <c r="AS3548" s="52">
        <v>-184368.71</v>
      </c>
      <c r="AT3548" s="52">
        <v>-274315.62</v>
      </c>
      <c r="AU3548" s="52">
        <v>-246351.83</v>
      </c>
      <c r="AV3548" s="52">
        <v>-665021.51</v>
      </c>
      <c r="AW3548" s="52">
        <v>-827640.92</v>
      </c>
      <c r="AX3548" s="52">
        <v>-977919.36</v>
      </c>
      <c r="AY3548" s="52">
        <v>-1265904.6100000001</v>
      </c>
      <c r="AZ3548" s="52">
        <v>-1631958.56</v>
      </c>
      <c r="BA3548" s="52">
        <v>-2157830.7599999998</v>
      </c>
      <c r="BB3548" s="52">
        <v>-2732824.89</v>
      </c>
      <c r="BC3548">
        <v>2017</v>
      </c>
    </row>
    <row r="3549" spans="1:55" x14ac:dyDescent="0.25">
      <c r="A3549">
        <v>429</v>
      </c>
      <c r="B3549" t="s">
        <v>1024</v>
      </c>
      <c r="C3549" t="s">
        <v>350</v>
      </c>
      <c r="D3549" t="s">
        <v>1025</v>
      </c>
      <c r="E3549" t="s">
        <v>348</v>
      </c>
      <c r="F3549" t="s">
        <v>349</v>
      </c>
      <c r="G3549" t="s">
        <v>282</v>
      </c>
      <c r="I3549" t="s">
        <v>351</v>
      </c>
      <c r="J3549" t="s">
        <v>232</v>
      </c>
      <c r="K3549" t="s">
        <v>232</v>
      </c>
      <c r="L3549" t="s">
        <v>232</v>
      </c>
      <c r="M3549" t="s">
        <v>232</v>
      </c>
      <c r="N3549" t="s">
        <v>232</v>
      </c>
      <c r="O3549" t="s">
        <v>232</v>
      </c>
      <c r="P3549" t="s">
        <v>232</v>
      </c>
      <c r="Q3549" t="s">
        <v>232</v>
      </c>
      <c r="R3549" t="s">
        <v>232</v>
      </c>
      <c r="S3549" t="s">
        <v>232</v>
      </c>
      <c r="T3549" t="s">
        <v>232</v>
      </c>
      <c r="U3549" t="s">
        <v>232</v>
      </c>
      <c r="V3549" t="s">
        <v>232</v>
      </c>
      <c r="W3549" t="s">
        <v>232</v>
      </c>
      <c r="X3549" t="s">
        <v>232</v>
      </c>
      <c r="Y3549" t="s">
        <v>232</v>
      </c>
      <c r="Z3549" t="s">
        <v>232</v>
      </c>
      <c r="AA3549" t="s">
        <v>232</v>
      </c>
      <c r="AB3549" t="s">
        <v>232</v>
      </c>
      <c r="AC3549" t="s">
        <v>232</v>
      </c>
      <c r="AD3549" t="s">
        <v>232</v>
      </c>
      <c r="AE3549" t="s">
        <v>232</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-2.1560000000000001</v>
      </c>
      <c r="AU3549">
        <v>-1.6639999999999999</v>
      </c>
      <c r="AV3549">
        <v>-3.51</v>
      </c>
      <c r="AW3549">
        <v>-3.407</v>
      </c>
      <c r="AX3549">
        <v>-3.0670000000000002</v>
      </c>
      <c r="AY3549">
        <v>-3.0609999999999999</v>
      </c>
      <c r="AZ3549">
        <v>-3.0840000000000001</v>
      </c>
      <c r="BA3549">
        <v>-3.222</v>
      </c>
      <c r="BB3549">
        <v>-3.2090000000000001</v>
      </c>
      <c r="BC3549">
        <v>2017</v>
      </c>
    </row>
    <row r="3550" spans="1:55" x14ac:dyDescent="0.25">
      <c r="A3550">
        <v>429</v>
      </c>
      <c r="B3550" t="s">
        <v>1024</v>
      </c>
      <c r="C3550" t="s">
        <v>352</v>
      </c>
      <c r="D3550" t="s">
        <v>1025</v>
      </c>
      <c r="E3550" t="s">
        <v>353</v>
      </c>
      <c r="F3550" t="s">
        <v>354</v>
      </c>
      <c r="G3550" t="s">
        <v>229</v>
      </c>
      <c r="H3550" t="s">
        <v>230</v>
      </c>
      <c r="I3550" t="s">
        <v>1031</v>
      </c>
      <c r="J3550" t="s">
        <v>232</v>
      </c>
      <c r="K3550" t="s">
        <v>232</v>
      </c>
      <c r="L3550" t="s">
        <v>232</v>
      </c>
      <c r="M3550" t="s">
        <v>232</v>
      </c>
      <c r="N3550" t="s">
        <v>232</v>
      </c>
      <c r="O3550" t="s">
        <v>232</v>
      </c>
      <c r="P3550" t="s">
        <v>232</v>
      </c>
      <c r="Q3550" t="s">
        <v>232</v>
      </c>
      <c r="R3550" t="s">
        <v>232</v>
      </c>
      <c r="S3550" t="s">
        <v>232</v>
      </c>
      <c r="T3550" t="s">
        <v>232</v>
      </c>
      <c r="U3550" t="s">
        <v>232</v>
      </c>
      <c r="V3550" t="s">
        <v>232</v>
      </c>
      <c r="W3550" t="s">
        <v>232</v>
      </c>
      <c r="X3550" t="s">
        <v>232</v>
      </c>
      <c r="Y3550" t="s">
        <v>232</v>
      </c>
      <c r="Z3550" s="52">
        <v>50261.88</v>
      </c>
      <c r="AA3550" s="52">
        <v>50311.12</v>
      </c>
      <c r="AB3550" s="52">
        <v>63212.31</v>
      </c>
      <c r="AC3550" s="52">
        <v>57458.31</v>
      </c>
      <c r="AD3550" s="52">
        <v>40410.959999999999</v>
      </c>
      <c r="AE3550" s="52">
        <v>-7627.72</v>
      </c>
      <c r="AF3550" s="52">
        <v>94904.95</v>
      </c>
      <c r="AG3550" s="52">
        <v>94209.45</v>
      </c>
      <c r="AH3550" s="52">
        <v>78617.399999999994</v>
      </c>
      <c r="AI3550" s="52">
        <v>-10288.59</v>
      </c>
      <c r="AJ3550" s="52">
        <v>-20759.41</v>
      </c>
      <c r="AK3550" s="52">
        <v>-89495.82</v>
      </c>
      <c r="AL3550" s="52">
        <v>-101164.82</v>
      </c>
      <c r="AM3550" s="52">
        <v>101005.96</v>
      </c>
      <c r="AN3550" s="52">
        <v>94904.2</v>
      </c>
      <c r="AO3550" s="52">
        <v>-159754</v>
      </c>
      <c r="AP3550" s="52">
        <v>97048.17</v>
      </c>
      <c r="AQ3550" s="52">
        <v>-555565.77</v>
      </c>
      <c r="AR3550" s="52">
        <v>-633148.36</v>
      </c>
      <c r="AS3550" s="52">
        <v>2413624.44</v>
      </c>
      <c r="AT3550" s="52">
        <v>4388979.0199999996</v>
      </c>
      <c r="AU3550" s="52">
        <v>4271842.96</v>
      </c>
      <c r="AV3550" s="52">
        <v>5155313.78</v>
      </c>
      <c r="AW3550" s="52">
        <v>6694614.21</v>
      </c>
      <c r="AX3550" s="52">
        <v>8514408.9399999995</v>
      </c>
      <c r="AY3550" s="52">
        <v>10454629.560000001</v>
      </c>
      <c r="AZ3550" s="52">
        <v>13117935.66</v>
      </c>
      <c r="BA3550" s="52">
        <v>16807754.969999999</v>
      </c>
      <c r="BB3550" s="52">
        <v>20657029.390000001</v>
      </c>
      <c r="BC3550">
        <v>2017</v>
      </c>
    </row>
    <row r="3551" spans="1:55" x14ac:dyDescent="0.25">
      <c r="A3551">
        <v>429</v>
      </c>
      <c r="B3551" t="s">
        <v>1024</v>
      </c>
      <c r="C3551" t="s">
        <v>355</v>
      </c>
      <c r="D3551" t="s">
        <v>1025</v>
      </c>
      <c r="E3551" t="s">
        <v>353</v>
      </c>
      <c r="F3551" t="s">
        <v>354</v>
      </c>
      <c r="G3551" t="s">
        <v>282</v>
      </c>
      <c r="I3551" t="s">
        <v>379</v>
      </c>
      <c r="J3551" t="s">
        <v>232</v>
      </c>
      <c r="K3551" t="s">
        <v>232</v>
      </c>
      <c r="L3551" t="s">
        <v>232</v>
      </c>
      <c r="M3551" t="s">
        <v>232</v>
      </c>
      <c r="N3551" t="s">
        <v>232</v>
      </c>
      <c r="O3551" t="s">
        <v>232</v>
      </c>
      <c r="P3551" t="s">
        <v>232</v>
      </c>
      <c r="Q3551" t="s">
        <v>232</v>
      </c>
      <c r="R3551" t="s">
        <v>232</v>
      </c>
      <c r="S3551" t="s">
        <v>232</v>
      </c>
      <c r="T3551" t="s">
        <v>232</v>
      </c>
      <c r="U3551" t="s">
        <v>232</v>
      </c>
      <c r="V3551" t="s">
        <v>232</v>
      </c>
      <c r="W3551" t="s">
        <v>232</v>
      </c>
      <c r="X3551" t="s">
        <v>232</v>
      </c>
      <c r="Y3551" t="s">
        <v>232</v>
      </c>
      <c r="Z3551">
        <v>18.206</v>
      </c>
      <c r="AA3551">
        <v>15.435</v>
      </c>
      <c r="AB3551">
        <v>17.239999999999998</v>
      </c>
      <c r="AC3551">
        <v>11.815</v>
      </c>
      <c r="AD3551">
        <v>6.2919999999999998</v>
      </c>
      <c r="AE3551">
        <v>-1.0049999999999999</v>
      </c>
      <c r="AF3551">
        <v>9.1820000000000004</v>
      </c>
      <c r="AG3551">
        <v>7.4279999999999999</v>
      </c>
      <c r="AH3551">
        <v>4.82</v>
      </c>
      <c r="AI3551">
        <v>-0.499</v>
      </c>
      <c r="AJ3551">
        <v>-0.83499999999999996</v>
      </c>
      <c r="AK3551">
        <v>-2.7429999999999999</v>
      </c>
      <c r="AL3551">
        <v>-2.5979999999999999</v>
      </c>
      <c r="AM3551">
        <v>2.48</v>
      </c>
      <c r="AN3551">
        <v>1.9019999999999999</v>
      </c>
      <c r="AO3551">
        <v>-2.5099999999999998</v>
      </c>
      <c r="AP3551">
        <v>1.3320000000000001</v>
      </c>
      <c r="AQ3551">
        <v>-5.6440000000000001</v>
      </c>
      <c r="AR3551">
        <v>-5.6230000000000002</v>
      </c>
      <c r="AS3551">
        <v>21.687999999999999</v>
      </c>
      <c r="AT3551">
        <v>34.497</v>
      </c>
      <c r="AU3551">
        <v>28.85</v>
      </c>
      <c r="AV3551">
        <v>27.207999999999998</v>
      </c>
      <c r="AW3551">
        <v>27.556999999999999</v>
      </c>
      <c r="AX3551">
        <v>26.699000000000002</v>
      </c>
      <c r="AY3551">
        <v>25.28</v>
      </c>
      <c r="AZ3551">
        <v>24.789000000000001</v>
      </c>
      <c r="BA3551">
        <v>25.097000000000001</v>
      </c>
      <c r="BB3551">
        <v>24.259</v>
      </c>
      <c r="BC3551">
        <v>2017</v>
      </c>
    </row>
    <row r="3552" spans="1:55" x14ac:dyDescent="0.25">
      <c r="A3552">
        <v>429</v>
      </c>
      <c r="B3552" t="s">
        <v>1024</v>
      </c>
      <c r="C3552" t="s">
        <v>356</v>
      </c>
      <c r="D3552" t="s">
        <v>1025</v>
      </c>
      <c r="E3552" t="s">
        <v>357</v>
      </c>
      <c r="F3552" t="s">
        <v>358</v>
      </c>
      <c r="G3552" t="s">
        <v>229</v>
      </c>
      <c r="H3552" t="s">
        <v>230</v>
      </c>
      <c r="I3552" t="s">
        <v>1031</v>
      </c>
      <c r="J3552" t="s">
        <v>232</v>
      </c>
      <c r="K3552" t="s">
        <v>232</v>
      </c>
      <c r="L3552" t="s">
        <v>232</v>
      </c>
      <c r="M3552" t="s">
        <v>232</v>
      </c>
      <c r="N3552" t="s">
        <v>232</v>
      </c>
      <c r="O3552" t="s">
        <v>232</v>
      </c>
      <c r="P3552" t="s">
        <v>232</v>
      </c>
      <c r="Q3552" t="s">
        <v>232</v>
      </c>
      <c r="R3552" t="s">
        <v>232</v>
      </c>
      <c r="S3552" t="s">
        <v>232</v>
      </c>
      <c r="T3552" t="s">
        <v>232</v>
      </c>
      <c r="U3552" t="s">
        <v>232</v>
      </c>
      <c r="V3552" t="s">
        <v>232</v>
      </c>
      <c r="W3552" t="s">
        <v>232</v>
      </c>
      <c r="X3552" t="s">
        <v>232</v>
      </c>
      <c r="Y3552" t="s">
        <v>232</v>
      </c>
      <c r="Z3552" s="52">
        <v>61300.88</v>
      </c>
      <c r="AA3552" s="52">
        <v>62139.12</v>
      </c>
      <c r="AB3552" s="52">
        <v>79462.210000000006</v>
      </c>
      <c r="AC3552" s="52">
        <v>77472.61</v>
      </c>
      <c r="AD3552" s="52">
        <v>76381.22</v>
      </c>
      <c r="AE3552" s="52">
        <v>88635.18</v>
      </c>
      <c r="AF3552" s="52">
        <v>223033.95</v>
      </c>
      <c r="AG3552" s="52">
        <v>246707.55</v>
      </c>
      <c r="AH3552" s="52">
        <v>264240</v>
      </c>
      <c r="AI3552" s="52">
        <v>267266.81</v>
      </c>
      <c r="AJ3552" s="52">
        <v>295552.69</v>
      </c>
      <c r="AK3552" s="52">
        <v>371160.28</v>
      </c>
      <c r="AL3552" s="52">
        <v>352759.08</v>
      </c>
      <c r="AM3552" s="52">
        <v>411438.06</v>
      </c>
      <c r="AN3552" s="52">
        <v>584597.6</v>
      </c>
      <c r="AO3552" s="52">
        <v>568738.4</v>
      </c>
      <c r="AP3552" s="52">
        <v>883282.17</v>
      </c>
      <c r="AQ3552" s="52">
        <v>1054680.1299999999</v>
      </c>
      <c r="AR3552" s="52">
        <v>1331210.3400000001</v>
      </c>
      <c r="AS3552" s="52">
        <v>4275224.4400000004</v>
      </c>
      <c r="AT3552" s="52">
        <v>6039591.4299999997</v>
      </c>
      <c r="AU3552" s="52">
        <v>5853239.1299999999</v>
      </c>
      <c r="AV3552" s="52">
        <v>6287712.4800000004</v>
      </c>
      <c r="AW3552" s="52">
        <v>7296671.0999999996</v>
      </c>
      <c r="AX3552" s="52">
        <v>8694159.2400000002</v>
      </c>
      <c r="AY3552" s="52">
        <v>10638724.890000001</v>
      </c>
      <c r="AZ3552" s="52">
        <v>13307061.1</v>
      </c>
      <c r="BA3552" s="52">
        <v>17002727.16</v>
      </c>
      <c r="BB3552" s="52">
        <v>20859019.050000001</v>
      </c>
      <c r="BC3552">
        <v>2017</v>
      </c>
    </row>
    <row r="3553" spans="1:55" x14ac:dyDescent="0.25">
      <c r="A3553">
        <v>429</v>
      </c>
      <c r="B3553" t="s">
        <v>1024</v>
      </c>
      <c r="C3553" t="s">
        <v>359</v>
      </c>
      <c r="D3553" t="s">
        <v>1025</v>
      </c>
      <c r="E3553" t="s">
        <v>357</v>
      </c>
      <c r="F3553" t="s">
        <v>358</v>
      </c>
      <c r="G3553" t="s">
        <v>282</v>
      </c>
      <c r="I3553" t="s">
        <v>360</v>
      </c>
      <c r="J3553" t="s">
        <v>232</v>
      </c>
      <c r="K3553" t="s">
        <v>232</v>
      </c>
      <c r="L3553" t="s">
        <v>232</v>
      </c>
      <c r="M3553" t="s">
        <v>232</v>
      </c>
      <c r="N3553" t="s">
        <v>232</v>
      </c>
      <c r="O3553" t="s">
        <v>232</v>
      </c>
      <c r="P3553" t="s">
        <v>232</v>
      </c>
      <c r="Q3553" t="s">
        <v>232</v>
      </c>
      <c r="R3553" t="s">
        <v>232</v>
      </c>
      <c r="S3553" t="s">
        <v>232</v>
      </c>
      <c r="T3553" t="s">
        <v>232</v>
      </c>
      <c r="U3553" t="s">
        <v>232</v>
      </c>
      <c r="V3553" t="s">
        <v>232</v>
      </c>
      <c r="W3553" t="s">
        <v>232</v>
      </c>
      <c r="X3553" t="s">
        <v>232</v>
      </c>
      <c r="Y3553" t="s">
        <v>232</v>
      </c>
      <c r="Z3553">
        <v>22.204000000000001</v>
      </c>
      <c r="AA3553">
        <v>19.064</v>
      </c>
      <c r="AB3553">
        <v>21.670999999999999</v>
      </c>
      <c r="AC3553">
        <v>15.930999999999999</v>
      </c>
      <c r="AD3553">
        <v>11.893000000000001</v>
      </c>
      <c r="AE3553">
        <v>11.683999999999999</v>
      </c>
      <c r="AF3553">
        <v>21.579000000000001</v>
      </c>
      <c r="AG3553">
        <v>19.451000000000001</v>
      </c>
      <c r="AH3553">
        <v>16.201000000000001</v>
      </c>
      <c r="AI3553">
        <v>12.968999999999999</v>
      </c>
      <c r="AJ3553">
        <v>11.885</v>
      </c>
      <c r="AK3553">
        <v>11.375</v>
      </c>
      <c r="AL3553">
        <v>9.0589999999999993</v>
      </c>
      <c r="AM3553">
        <v>10.101000000000001</v>
      </c>
      <c r="AN3553">
        <v>11.714</v>
      </c>
      <c r="AO3553">
        <v>8.9359999999999999</v>
      </c>
      <c r="AP3553">
        <v>12.125999999999999</v>
      </c>
      <c r="AQ3553">
        <v>10.715</v>
      </c>
      <c r="AR3553">
        <v>11.821999999999999</v>
      </c>
      <c r="AS3553">
        <v>38.414999999999999</v>
      </c>
      <c r="AT3553">
        <v>47.47</v>
      </c>
      <c r="AU3553">
        <v>39.53</v>
      </c>
      <c r="AV3553">
        <v>33.183999999999997</v>
      </c>
      <c r="AW3553">
        <v>30.035</v>
      </c>
      <c r="AX3553">
        <v>27.263000000000002</v>
      </c>
      <c r="AY3553">
        <v>25.725000000000001</v>
      </c>
      <c r="AZ3553">
        <v>25.146000000000001</v>
      </c>
      <c r="BA3553">
        <v>25.388000000000002</v>
      </c>
      <c r="BB3553">
        <v>24.495999999999999</v>
      </c>
      <c r="BC3553">
        <v>2017</v>
      </c>
    </row>
    <row r="3554" spans="1:55" x14ac:dyDescent="0.25">
      <c r="A3554">
        <v>429</v>
      </c>
      <c r="B3554" t="s">
        <v>1024</v>
      </c>
      <c r="C3554" t="s">
        <v>361</v>
      </c>
      <c r="D3554" t="s">
        <v>1025</v>
      </c>
      <c r="E3554" t="s">
        <v>362</v>
      </c>
      <c r="F3554" t="s">
        <v>363</v>
      </c>
      <c r="G3554" t="s">
        <v>229</v>
      </c>
      <c r="H3554" t="s">
        <v>230</v>
      </c>
      <c r="I3554" t="s">
        <v>1031</v>
      </c>
      <c r="J3554" s="52">
        <v>7292.71</v>
      </c>
      <c r="K3554" s="52">
        <v>9194.93</v>
      </c>
      <c r="L3554" s="52">
        <v>12282.08</v>
      </c>
      <c r="M3554" s="52">
        <v>15448.75</v>
      </c>
      <c r="N3554" s="52">
        <v>16698.439999999999</v>
      </c>
      <c r="O3554" s="52">
        <v>18233.48</v>
      </c>
      <c r="P3554" s="52">
        <v>19962.349999999999</v>
      </c>
      <c r="Q3554" s="52">
        <v>23425.83</v>
      </c>
      <c r="R3554" s="52">
        <v>21931.98</v>
      </c>
      <c r="S3554" s="52">
        <v>27085.119999999999</v>
      </c>
      <c r="T3554" s="52">
        <v>38893.550000000003</v>
      </c>
      <c r="U3554" s="52">
        <v>55069.68</v>
      </c>
      <c r="V3554" s="52">
        <v>72648.61</v>
      </c>
      <c r="W3554" s="52">
        <v>108477.12</v>
      </c>
      <c r="X3554" s="52">
        <v>144208.56</v>
      </c>
      <c r="Y3554" s="52">
        <v>202479.81</v>
      </c>
      <c r="Z3554" s="52">
        <v>276078.3</v>
      </c>
      <c r="AA3554" s="52">
        <v>325951.42</v>
      </c>
      <c r="AB3554" s="52">
        <v>366668.37</v>
      </c>
      <c r="AC3554" s="52">
        <v>486301.72</v>
      </c>
      <c r="AD3554" s="52">
        <v>642235.48</v>
      </c>
      <c r="AE3554" s="52">
        <v>758606.54</v>
      </c>
      <c r="AF3554" s="52">
        <v>1033571.74</v>
      </c>
      <c r="AG3554" s="52">
        <v>1268329.3</v>
      </c>
      <c r="AH3554" s="52">
        <v>1631019.79</v>
      </c>
      <c r="AI3554" s="52">
        <v>2060757.4</v>
      </c>
      <c r="AJ3554" s="52">
        <v>2486861.69</v>
      </c>
      <c r="AK3554" s="52">
        <v>3263076.89</v>
      </c>
      <c r="AL3554" s="52">
        <v>3893894.37</v>
      </c>
      <c r="AM3554" s="52">
        <v>4073178.92</v>
      </c>
      <c r="AN3554" s="52">
        <v>4990403.79</v>
      </c>
      <c r="AO3554" s="52">
        <v>6364368.5599999996</v>
      </c>
      <c r="AP3554" s="52">
        <v>7283991.2999999998</v>
      </c>
      <c r="AQ3554" s="52">
        <v>9842618.6500000004</v>
      </c>
      <c r="AR3554" s="52">
        <v>11260089.220000001</v>
      </c>
      <c r="AS3554" s="52">
        <v>11129032.800000001</v>
      </c>
      <c r="AT3554" s="52">
        <v>12722849</v>
      </c>
      <c r="AU3554" s="52">
        <v>14807100.800000001</v>
      </c>
      <c r="AV3554" s="52">
        <v>18948025.940000001</v>
      </c>
      <c r="AW3554" s="52">
        <v>24293751.969999999</v>
      </c>
      <c r="AX3554" s="52">
        <v>31890207.399999999</v>
      </c>
      <c r="AY3554" s="52">
        <v>41355474.049999997</v>
      </c>
      <c r="AZ3554" s="52">
        <v>52919119.829999998</v>
      </c>
      <c r="BA3554" s="52">
        <v>66970578.060000002</v>
      </c>
      <c r="BB3554" s="52">
        <v>85153191.25</v>
      </c>
      <c r="BC3554">
        <v>2017</v>
      </c>
    </row>
    <row r="3555" spans="1:55" x14ac:dyDescent="0.25">
      <c r="A3555">
        <v>429</v>
      </c>
      <c r="B3555" t="s">
        <v>1024</v>
      </c>
      <c r="C3555" t="s">
        <v>364</v>
      </c>
      <c r="D3555" t="s">
        <v>1025</v>
      </c>
      <c r="E3555" t="s">
        <v>365</v>
      </c>
      <c r="F3555" t="s">
        <v>366</v>
      </c>
      <c r="G3555" t="s">
        <v>242</v>
      </c>
      <c r="H3555" t="s">
        <v>230</v>
      </c>
      <c r="I3555" t="s">
        <v>1032</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60.296999999999997</v>
      </c>
      <c r="AP3555">
        <v>23.416</v>
      </c>
      <c r="AQ3555">
        <v>26.523</v>
      </c>
      <c r="AR3555">
        <v>13.571</v>
      </c>
      <c r="AS3555">
        <v>1.2370000000000001</v>
      </c>
      <c r="AT3555">
        <v>16.283000000000001</v>
      </c>
      <c r="AU3555">
        <v>16.452999999999999</v>
      </c>
      <c r="AV3555">
        <v>19.489000000000001</v>
      </c>
      <c r="AW3555">
        <v>-1.8049999999999999</v>
      </c>
      <c r="AX3555">
        <v>-3.113</v>
      </c>
      <c r="AY3555">
        <v>-4.2889999999999997</v>
      </c>
      <c r="AZ3555">
        <v>-4.3140000000000001</v>
      </c>
      <c r="BA3555">
        <v>-3.3010000000000002</v>
      </c>
      <c r="BB3555">
        <v>-3.5</v>
      </c>
      <c r="BC3555">
        <v>2017</v>
      </c>
    </row>
    <row r="3556" spans="1:55" x14ac:dyDescent="0.25">
      <c r="A3556">
        <v>429</v>
      </c>
      <c r="B3556" t="s">
        <v>1024</v>
      </c>
      <c r="C3556" t="s">
        <v>368</v>
      </c>
      <c r="D3556" t="s">
        <v>1025</v>
      </c>
      <c r="E3556" t="s">
        <v>365</v>
      </c>
      <c r="F3556" t="s">
        <v>366</v>
      </c>
      <c r="G3556" t="s">
        <v>282</v>
      </c>
      <c r="I3556" t="s">
        <v>369</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10.446</v>
      </c>
      <c r="AP3556">
        <v>6.016</v>
      </c>
      <c r="AQ3556">
        <v>6.6909999999999998</v>
      </c>
      <c r="AR3556">
        <v>3.2050000000000001</v>
      </c>
      <c r="AS3556">
        <v>0.33</v>
      </c>
      <c r="AT3556">
        <v>4.0259999999999998</v>
      </c>
      <c r="AU3556">
        <v>3.82</v>
      </c>
      <c r="AV3556">
        <v>4.3090000000000002</v>
      </c>
      <c r="AW3556">
        <v>-0.372</v>
      </c>
      <c r="AX3556">
        <v>-0.628</v>
      </c>
      <c r="AY3556">
        <v>-0.83199999999999996</v>
      </c>
      <c r="AZ3556">
        <v>-0.80400000000000005</v>
      </c>
      <c r="BA3556">
        <v>-0.59199999999999997</v>
      </c>
      <c r="BB3556">
        <v>-0.59899999999999998</v>
      </c>
      <c r="BC3556">
        <v>2017</v>
      </c>
    </row>
    <row r="3557" spans="1:55" x14ac:dyDescent="0.25">
      <c r="A3557">
        <v>433</v>
      </c>
      <c r="B3557" t="s">
        <v>1033</v>
      </c>
      <c r="C3557" t="s">
        <v>225</v>
      </c>
      <c r="D3557" t="s">
        <v>1034</v>
      </c>
      <c r="E3557" t="s">
        <v>227</v>
      </c>
      <c r="F3557" t="s">
        <v>228</v>
      </c>
      <c r="G3557" t="s">
        <v>229</v>
      </c>
      <c r="H3557" t="s">
        <v>230</v>
      </c>
      <c r="I3557" t="s">
        <v>1035</v>
      </c>
      <c r="J3557" t="s">
        <v>232</v>
      </c>
      <c r="K3557" t="s">
        <v>232</v>
      </c>
      <c r="L3557" t="s">
        <v>232</v>
      </c>
      <c r="M3557" t="s">
        <v>232</v>
      </c>
      <c r="N3557" t="s">
        <v>232</v>
      </c>
      <c r="O3557" t="s">
        <v>232</v>
      </c>
      <c r="P3557" t="s">
        <v>232</v>
      </c>
      <c r="Q3557" t="s">
        <v>232</v>
      </c>
      <c r="R3557" t="s">
        <v>232</v>
      </c>
      <c r="S3557" t="s">
        <v>232</v>
      </c>
      <c r="T3557" t="s">
        <v>232</v>
      </c>
      <c r="U3557" t="s">
        <v>232</v>
      </c>
      <c r="V3557" t="s">
        <v>232</v>
      </c>
      <c r="W3557" t="s">
        <v>232</v>
      </c>
      <c r="X3557" t="s">
        <v>232</v>
      </c>
      <c r="Y3557" t="s">
        <v>232</v>
      </c>
      <c r="Z3557" t="s">
        <v>232</v>
      </c>
      <c r="AA3557" t="s">
        <v>232</v>
      </c>
      <c r="AB3557" s="52">
        <v>35529.199999999997</v>
      </c>
      <c r="AC3557" s="52">
        <v>44323.4</v>
      </c>
      <c r="AD3557" s="52">
        <v>42399.1</v>
      </c>
      <c r="AE3557" s="52">
        <v>39613.9</v>
      </c>
      <c r="AF3557" s="52">
        <v>36525.21</v>
      </c>
      <c r="AG3557" s="52">
        <v>66398.210000000006</v>
      </c>
      <c r="AH3557" s="52">
        <v>101845.26</v>
      </c>
      <c r="AI3557" s="52">
        <v>103551.4</v>
      </c>
      <c r="AJ3557" s="52">
        <v>109389.94</v>
      </c>
      <c r="AK3557" s="52">
        <v>111455.81</v>
      </c>
      <c r="AL3557" s="52">
        <v>120626.52</v>
      </c>
      <c r="AM3557" s="52">
        <v>124702.85</v>
      </c>
      <c r="AN3557" s="52">
        <v>132687.03</v>
      </c>
      <c r="AO3557" s="52">
        <v>142700.22</v>
      </c>
      <c r="AP3557" s="52">
        <v>162587.53</v>
      </c>
      <c r="AQ3557" s="52">
        <v>174990.18</v>
      </c>
      <c r="AR3557" s="52">
        <v>176282.47</v>
      </c>
      <c r="AS3557" s="52">
        <v>180754.02</v>
      </c>
      <c r="AT3557" s="52">
        <v>205267.72</v>
      </c>
      <c r="AU3557" s="52">
        <v>201786.89</v>
      </c>
      <c r="AV3557" s="52">
        <v>202967.94</v>
      </c>
      <c r="AW3557" s="52">
        <v>208646.21</v>
      </c>
      <c r="AX3557" s="52">
        <v>225596.49</v>
      </c>
      <c r="AY3557" s="52">
        <v>230865.82</v>
      </c>
      <c r="AZ3557" s="52">
        <v>235712.65</v>
      </c>
      <c r="BA3557" s="52">
        <v>240033.44</v>
      </c>
      <c r="BB3557" s="52">
        <v>244475.4</v>
      </c>
      <c r="BC3557">
        <v>2017</v>
      </c>
    </row>
    <row r="3558" spans="1:55" x14ac:dyDescent="0.25">
      <c r="A3558">
        <v>433</v>
      </c>
      <c r="B3558" t="s">
        <v>1033</v>
      </c>
      <c r="C3558" t="s">
        <v>233</v>
      </c>
      <c r="D3558" t="s">
        <v>1034</v>
      </c>
      <c r="E3558" t="s">
        <v>227</v>
      </c>
      <c r="F3558" t="s">
        <v>234</v>
      </c>
      <c r="G3558" t="s">
        <v>235</v>
      </c>
      <c r="I3558" t="s">
        <v>236</v>
      </c>
      <c r="J3558" t="s">
        <v>232</v>
      </c>
      <c r="K3558" t="s">
        <v>232</v>
      </c>
      <c r="L3558" t="s">
        <v>232</v>
      </c>
      <c r="M3558" t="s">
        <v>232</v>
      </c>
      <c r="N3558" t="s">
        <v>232</v>
      </c>
      <c r="O3558" t="s">
        <v>232</v>
      </c>
      <c r="P3558" t="s">
        <v>232</v>
      </c>
      <c r="Q3558" t="s">
        <v>232</v>
      </c>
      <c r="R3558" t="s">
        <v>232</v>
      </c>
      <c r="S3558" t="s">
        <v>232</v>
      </c>
      <c r="T3558" t="s">
        <v>232</v>
      </c>
      <c r="U3558" t="s">
        <v>232</v>
      </c>
      <c r="V3558" t="s">
        <v>232</v>
      </c>
      <c r="W3558" t="s">
        <v>232</v>
      </c>
      <c r="X3558" t="s">
        <v>232</v>
      </c>
      <c r="Y3558" t="s">
        <v>232</v>
      </c>
      <c r="Z3558" t="s">
        <v>232</v>
      </c>
      <c r="AA3558" t="s">
        <v>232</v>
      </c>
      <c r="AB3558" t="s">
        <v>232</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13.561999999999999</v>
      </c>
      <c r="AU3558">
        <v>-1.696</v>
      </c>
      <c r="AV3558">
        <v>0.58499999999999996</v>
      </c>
      <c r="AW3558">
        <v>2.798</v>
      </c>
      <c r="AX3558">
        <v>8.1240000000000006</v>
      </c>
      <c r="AY3558">
        <v>2.3359999999999999</v>
      </c>
      <c r="AZ3558">
        <v>2.0990000000000002</v>
      </c>
      <c r="BA3558">
        <v>1.833</v>
      </c>
      <c r="BB3558">
        <v>1.851</v>
      </c>
      <c r="BC3558">
        <v>2017</v>
      </c>
    </row>
    <row r="3559" spans="1:55" x14ac:dyDescent="0.25">
      <c r="A3559">
        <v>433</v>
      </c>
      <c r="B3559" t="s">
        <v>1033</v>
      </c>
      <c r="C3559" t="s">
        <v>237</v>
      </c>
      <c r="D3559" t="s">
        <v>1034</v>
      </c>
      <c r="E3559" t="s">
        <v>238</v>
      </c>
      <c r="F3559" t="s">
        <v>239</v>
      </c>
      <c r="G3559" t="s">
        <v>229</v>
      </c>
      <c r="H3559" t="s">
        <v>230</v>
      </c>
      <c r="I3559" t="s">
        <v>1035</v>
      </c>
      <c r="J3559" t="s">
        <v>232</v>
      </c>
      <c r="K3559" t="s">
        <v>232</v>
      </c>
      <c r="L3559" t="s">
        <v>232</v>
      </c>
      <c r="M3559" t="s">
        <v>232</v>
      </c>
      <c r="N3559" t="s">
        <v>232</v>
      </c>
      <c r="O3559" t="s">
        <v>232</v>
      </c>
      <c r="P3559" t="s">
        <v>232</v>
      </c>
      <c r="Q3559" t="s">
        <v>232</v>
      </c>
      <c r="R3559" t="s">
        <v>232</v>
      </c>
      <c r="S3559" t="s">
        <v>232</v>
      </c>
      <c r="T3559" t="s">
        <v>232</v>
      </c>
      <c r="U3559" t="s">
        <v>232</v>
      </c>
      <c r="V3559" t="s">
        <v>232</v>
      </c>
      <c r="W3559" t="s">
        <v>232</v>
      </c>
      <c r="X3559" t="s">
        <v>232</v>
      </c>
      <c r="Y3559" t="s">
        <v>232</v>
      </c>
      <c r="Z3559" t="s">
        <v>232</v>
      </c>
      <c r="AA3559" t="s">
        <v>232</v>
      </c>
      <c r="AB3559" s="52">
        <v>16959.34</v>
      </c>
      <c r="AC3559" s="52">
        <v>36382.339999999997</v>
      </c>
      <c r="AD3559" s="52">
        <v>49904.22</v>
      </c>
      <c r="AE3559" s="52">
        <v>36527.730000000003</v>
      </c>
      <c r="AF3559" s="52">
        <v>37123.49</v>
      </c>
      <c r="AG3559" s="52">
        <v>29989.13</v>
      </c>
      <c r="AH3559" s="52">
        <v>53235.360000000001</v>
      </c>
      <c r="AI3559" s="52">
        <v>73533.600000000006</v>
      </c>
      <c r="AJ3559" s="52">
        <v>95587.96</v>
      </c>
      <c r="AK3559" s="52">
        <v>111455.81</v>
      </c>
      <c r="AL3559" s="52">
        <v>157026.06</v>
      </c>
      <c r="AM3559" s="52">
        <v>130642.19</v>
      </c>
      <c r="AN3559" s="52">
        <v>162064.57</v>
      </c>
      <c r="AO3559" s="52">
        <v>217327.11</v>
      </c>
      <c r="AP3559" s="52">
        <v>254225.49</v>
      </c>
      <c r="AQ3559" s="52">
        <v>273587.53000000003</v>
      </c>
      <c r="AR3559" s="52">
        <v>273603.02</v>
      </c>
      <c r="AS3559" s="52">
        <v>207224.01</v>
      </c>
      <c r="AT3559" s="52">
        <v>201239.86</v>
      </c>
      <c r="AU3559" s="52">
        <v>228741.61</v>
      </c>
      <c r="AV3559" s="52">
        <v>267214.58</v>
      </c>
      <c r="AW3559" s="52">
        <v>266254.03000000003</v>
      </c>
      <c r="AX3559" s="52">
        <v>291873.61</v>
      </c>
      <c r="AY3559" s="52">
        <v>306769.46000000002</v>
      </c>
      <c r="AZ3559" s="52">
        <v>322307.40999999997</v>
      </c>
      <c r="BA3559" s="52">
        <v>338698.96</v>
      </c>
      <c r="BB3559" s="52">
        <v>356854.05</v>
      </c>
      <c r="BC3559">
        <v>2017</v>
      </c>
    </row>
    <row r="3560" spans="1:55" x14ac:dyDescent="0.25">
      <c r="A3560">
        <v>433</v>
      </c>
      <c r="B3560" t="s">
        <v>1033</v>
      </c>
      <c r="C3560" t="s">
        <v>240</v>
      </c>
      <c r="D3560" t="s">
        <v>1034</v>
      </c>
      <c r="E3560" t="s">
        <v>238</v>
      </c>
      <c r="F3560" t="s">
        <v>241</v>
      </c>
      <c r="G3560" t="s">
        <v>242</v>
      </c>
      <c r="H3560" t="s">
        <v>230</v>
      </c>
      <c r="I3560" t="s">
        <v>243</v>
      </c>
      <c r="J3560" t="s">
        <v>232</v>
      </c>
      <c r="K3560" t="s">
        <v>232</v>
      </c>
      <c r="L3560" t="s">
        <v>232</v>
      </c>
      <c r="M3560" t="s">
        <v>232</v>
      </c>
      <c r="N3560" t="s">
        <v>232</v>
      </c>
      <c r="O3560" t="s">
        <v>232</v>
      </c>
      <c r="P3560" t="s">
        <v>232</v>
      </c>
      <c r="Q3560" t="s">
        <v>232</v>
      </c>
      <c r="R3560" t="s">
        <v>232</v>
      </c>
      <c r="S3560" t="s">
        <v>232</v>
      </c>
      <c r="T3560" t="s">
        <v>232</v>
      </c>
      <c r="U3560" t="s">
        <v>232</v>
      </c>
      <c r="V3560" t="s">
        <v>232</v>
      </c>
      <c r="W3560" t="s">
        <v>232</v>
      </c>
      <c r="X3560" t="s">
        <v>232</v>
      </c>
      <c r="Y3560" t="s">
        <v>232</v>
      </c>
      <c r="Z3560" t="s">
        <v>232</v>
      </c>
      <c r="AA3560" t="s">
        <v>232</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170.518</v>
      </c>
      <c r="AU3560">
        <v>193.52099999999999</v>
      </c>
      <c r="AV3560">
        <v>226.07</v>
      </c>
      <c r="AW3560">
        <v>225.25700000000001</v>
      </c>
      <c r="AX3560">
        <v>246.93199999999999</v>
      </c>
      <c r="AY3560">
        <v>259.53399999999999</v>
      </c>
      <c r="AZ3560">
        <v>272.68</v>
      </c>
      <c r="BA3560">
        <v>286.54700000000003</v>
      </c>
      <c r="BB3560">
        <v>301.90699999999998</v>
      </c>
      <c r="BC3560">
        <v>2017</v>
      </c>
    </row>
    <row r="3561" spans="1:55" x14ac:dyDescent="0.25">
      <c r="A3561">
        <v>433</v>
      </c>
      <c r="B3561" t="s">
        <v>1033</v>
      </c>
      <c r="C3561" t="s">
        <v>244</v>
      </c>
      <c r="D3561" t="s">
        <v>1034</v>
      </c>
      <c r="E3561" t="s">
        <v>238</v>
      </c>
      <c r="F3561" t="s">
        <v>245</v>
      </c>
      <c r="G3561" t="s">
        <v>246</v>
      </c>
      <c r="H3561" t="s">
        <v>230</v>
      </c>
      <c r="I3561" t="s">
        <v>243</v>
      </c>
      <c r="J3561" t="s">
        <v>232</v>
      </c>
      <c r="K3561" t="s">
        <v>232</v>
      </c>
      <c r="L3561" t="s">
        <v>232</v>
      </c>
      <c r="M3561" t="s">
        <v>232</v>
      </c>
      <c r="N3561" t="s">
        <v>232</v>
      </c>
      <c r="O3561" t="s">
        <v>232</v>
      </c>
      <c r="P3561" t="s">
        <v>232</v>
      </c>
      <c r="Q3561" t="s">
        <v>232</v>
      </c>
      <c r="R3561" t="s">
        <v>232</v>
      </c>
      <c r="S3561" t="s">
        <v>232</v>
      </c>
      <c r="T3561" t="s">
        <v>232</v>
      </c>
      <c r="U3561" t="s">
        <v>232</v>
      </c>
      <c r="V3561" t="s">
        <v>232</v>
      </c>
      <c r="W3561" t="s">
        <v>232</v>
      </c>
      <c r="X3561" t="s">
        <v>232</v>
      </c>
      <c r="Y3561" t="s">
        <v>232</v>
      </c>
      <c r="Z3561" t="s">
        <v>232</v>
      </c>
      <c r="AA3561" t="s">
        <v>232</v>
      </c>
      <c r="AB3561">
        <v>80.378</v>
      </c>
      <c r="AC3561">
        <v>101.721</v>
      </c>
      <c r="AD3561">
        <v>99.48</v>
      </c>
      <c r="AE3561">
        <v>94.983000000000004</v>
      </c>
      <c r="AF3561">
        <v>88.962999999999994</v>
      </c>
      <c r="AG3561">
        <v>164.727</v>
      </c>
      <c r="AH3561">
        <v>259.46899999999999</v>
      </c>
      <c r="AI3561">
        <v>272.03300000000002</v>
      </c>
      <c r="AJ3561">
        <v>296.06799999999998</v>
      </c>
      <c r="AK3561">
        <v>309.76299999999998</v>
      </c>
      <c r="AL3561">
        <v>341.77100000000002</v>
      </c>
      <c r="AM3561">
        <v>356.01400000000001</v>
      </c>
      <c r="AN3561">
        <v>383.22199999999998</v>
      </c>
      <c r="AO3561">
        <v>420.75200000000001</v>
      </c>
      <c r="AP3561">
        <v>488.584</v>
      </c>
      <c r="AQ3561">
        <v>535.08100000000002</v>
      </c>
      <c r="AR3561">
        <v>549.23199999999997</v>
      </c>
      <c r="AS3561">
        <v>569.18600000000004</v>
      </c>
      <c r="AT3561">
        <v>653.44399999999996</v>
      </c>
      <c r="AU3561">
        <v>654.57500000000005</v>
      </c>
      <c r="AV3561">
        <v>673.25099999999998</v>
      </c>
      <c r="AW3561">
        <v>704.39200000000005</v>
      </c>
      <c r="AX3561">
        <v>777.52</v>
      </c>
      <c r="AY3561">
        <v>812.221</v>
      </c>
      <c r="AZ3561">
        <v>846.43299999999999</v>
      </c>
      <c r="BA3561">
        <v>879.81100000000004</v>
      </c>
      <c r="BB3561">
        <v>914.846</v>
      </c>
      <c r="BC3561">
        <v>2017</v>
      </c>
    </row>
    <row r="3562" spans="1:55" x14ac:dyDescent="0.25">
      <c r="A3562">
        <v>433</v>
      </c>
      <c r="B3562" t="s">
        <v>1033</v>
      </c>
      <c r="C3562" t="s">
        <v>247</v>
      </c>
      <c r="D3562" t="s">
        <v>1034</v>
      </c>
      <c r="E3562" t="s">
        <v>248</v>
      </c>
      <c r="F3562" t="s">
        <v>249</v>
      </c>
      <c r="G3562" t="s">
        <v>250</v>
      </c>
      <c r="I3562" t="s">
        <v>251</v>
      </c>
      <c r="J3562" t="s">
        <v>232</v>
      </c>
      <c r="K3562" t="s">
        <v>232</v>
      </c>
      <c r="L3562" t="s">
        <v>232</v>
      </c>
      <c r="M3562" t="s">
        <v>232</v>
      </c>
      <c r="N3562" t="s">
        <v>232</v>
      </c>
      <c r="O3562" t="s">
        <v>232</v>
      </c>
      <c r="P3562" t="s">
        <v>232</v>
      </c>
      <c r="Q3562" t="s">
        <v>232</v>
      </c>
      <c r="R3562" t="s">
        <v>232</v>
      </c>
      <c r="S3562" t="s">
        <v>232</v>
      </c>
      <c r="T3562" t="s">
        <v>232</v>
      </c>
      <c r="U3562" t="s">
        <v>232</v>
      </c>
      <c r="V3562" t="s">
        <v>232</v>
      </c>
      <c r="W3562" t="s">
        <v>232</v>
      </c>
      <c r="X3562" t="s">
        <v>232</v>
      </c>
      <c r="Y3562" t="s">
        <v>232</v>
      </c>
      <c r="Z3562" t="s">
        <v>232</v>
      </c>
      <c r="AA3562" t="s">
        <v>232</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98.037999999999997</v>
      </c>
      <c r="AU3562">
        <v>113.358</v>
      </c>
      <c r="AV3562">
        <v>131.654</v>
      </c>
      <c r="AW3562">
        <v>127.61</v>
      </c>
      <c r="AX3562">
        <v>129.37899999999999</v>
      </c>
      <c r="AY3562">
        <v>132.87799999999999</v>
      </c>
      <c r="AZ3562">
        <v>136.73699999999999</v>
      </c>
      <c r="BA3562">
        <v>141.10499999999999</v>
      </c>
      <c r="BB3562">
        <v>145.96700000000001</v>
      </c>
      <c r="BC3562">
        <v>2017</v>
      </c>
    </row>
    <row r="3563" spans="1:55" x14ac:dyDescent="0.25">
      <c r="A3563">
        <v>433</v>
      </c>
      <c r="B3563" t="s">
        <v>1033</v>
      </c>
      <c r="C3563" t="s">
        <v>252</v>
      </c>
      <c r="D3563" t="s">
        <v>1034</v>
      </c>
      <c r="E3563" t="s">
        <v>253</v>
      </c>
      <c r="F3563" t="s">
        <v>254</v>
      </c>
      <c r="G3563" t="s">
        <v>229</v>
      </c>
      <c r="H3563" t="s">
        <v>220</v>
      </c>
      <c r="I3563" t="s">
        <v>255</v>
      </c>
      <c r="J3563" t="s">
        <v>232</v>
      </c>
      <c r="K3563" t="s">
        <v>232</v>
      </c>
      <c r="L3563" t="s">
        <v>232</v>
      </c>
      <c r="M3563" t="s">
        <v>232</v>
      </c>
      <c r="N3563" t="s">
        <v>232</v>
      </c>
      <c r="O3563" t="s">
        <v>232</v>
      </c>
      <c r="P3563" t="s">
        <v>232</v>
      </c>
      <c r="Q3563" t="s">
        <v>232</v>
      </c>
      <c r="R3563" t="s">
        <v>232</v>
      </c>
      <c r="S3563" t="s">
        <v>232</v>
      </c>
      <c r="T3563" t="s">
        <v>232</v>
      </c>
      <c r="U3563" t="s">
        <v>232</v>
      </c>
      <c r="V3563" t="s">
        <v>232</v>
      </c>
      <c r="W3563" t="s">
        <v>232</v>
      </c>
      <c r="X3563" t="s">
        <v>232</v>
      </c>
      <c r="Y3563" t="s">
        <v>232</v>
      </c>
      <c r="Z3563" t="s">
        <v>232</v>
      </c>
      <c r="AA3563" t="s">
        <v>232</v>
      </c>
      <c r="AB3563" t="s">
        <v>232</v>
      </c>
      <c r="AC3563" t="s">
        <v>232</v>
      </c>
      <c r="AD3563" t="s">
        <v>232</v>
      </c>
      <c r="AE3563" t="s">
        <v>232</v>
      </c>
      <c r="AF3563" t="s">
        <v>232</v>
      </c>
      <c r="AG3563" s="52">
        <v>2557758.5699999998</v>
      </c>
      <c r="AH3563" s="52">
        <v>3818213.77</v>
      </c>
      <c r="AI3563" s="52">
        <v>3782417.11</v>
      </c>
      <c r="AJ3563" s="52">
        <v>3897861</v>
      </c>
      <c r="AK3563" s="52">
        <v>3877987.83</v>
      </c>
      <c r="AL3563" s="52">
        <v>4098784.17</v>
      </c>
      <c r="AM3563" s="52">
        <v>4134271.3</v>
      </c>
      <c r="AN3563" s="52">
        <v>4285427.3</v>
      </c>
      <c r="AO3563" s="52">
        <v>4493077.05</v>
      </c>
      <c r="AP3563" s="52">
        <v>4990683.59</v>
      </c>
      <c r="AQ3563" s="52">
        <v>5236486.8899999997</v>
      </c>
      <c r="AR3563" s="52">
        <v>5036642.03</v>
      </c>
      <c r="AS3563" s="52">
        <v>5133219.8099999996</v>
      </c>
      <c r="AT3563" s="52">
        <v>5675219.7000000002</v>
      </c>
      <c r="AU3563" s="52">
        <v>5433212.3799999999</v>
      </c>
      <c r="AV3563" s="52">
        <v>5323863.3600000003</v>
      </c>
      <c r="AW3563" s="52">
        <v>5334117.82</v>
      </c>
      <c r="AX3563" s="52">
        <v>5621304.0099999998</v>
      </c>
      <c r="AY3563" s="52">
        <v>5606825.2800000003</v>
      </c>
      <c r="AZ3563" s="52">
        <v>5579469.5700000003</v>
      </c>
      <c r="BA3563" s="52">
        <v>5537763.5999999996</v>
      </c>
      <c r="BB3563" s="52">
        <v>5497313.0800000001</v>
      </c>
      <c r="BC3563">
        <v>2013</v>
      </c>
    </row>
    <row r="3564" spans="1:55" x14ac:dyDescent="0.25">
      <c r="A3564">
        <v>433</v>
      </c>
      <c r="B3564" t="s">
        <v>1033</v>
      </c>
      <c r="C3564" t="s">
        <v>256</v>
      </c>
      <c r="D3564" t="s">
        <v>1034</v>
      </c>
      <c r="E3564" t="s">
        <v>253</v>
      </c>
      <c r="F3564" t="s">
        <v>257</v>
      </c>
      <c r="G3564" t="s">
        <v>258</v>
      </c>
      <c r="H3564" t="s">
        <v>220</v>
      </c>
      <c r="I3564" t="s">
        <v>255</v>
      </c>
      <c r="J3564" t="s">
        <v>232</v>
      </c>
      <c r="K3564" t="s">
        <v>232</v>
      </c>
      <c r="L3564" t="s">
        <v>232</v>
      </c>
      <c r="M3564" t="s">
        <v>232</v>
      </c>
      <c r="N3564" t="s">
        <v>232</v>
      </c>
      <c r="O3564" t="s">
        <v>232</v>
      </c>
      <c r="P3564" t="s">
        <v>232</v>
      </c>
      <c r="Q3564" t="s">
        <v>232</v>
      </c>
      <c r="R3564" t="s">
        <v>232</v>
      </c>
      <c r="S3564" t="s">
        <v>232</v>
      </c>
      <c r="T3564" t="s">
        <v>232</v>
      </c>
      <c r="U3564" t="s">
        <v>232</v>
      </c>
      <c r="V3564" t="s">
        <v>232</v>
      </c>
      <c r="W3564" t="s">
        <v>232</v>
      </c>
      <c r="X3564" t="s">
        <v>232</v>
      </c>
      <c r="Y3564" t="s">
        <v>232</v>
      </c>
      <c r="Z3564" t="s">
        <v>232</v>
      </c>
      <c r="AA3564" t="s">
        <v>232</v>
      </c>
      <c r="AB3564" t="s">
        <v>232</v>
      </c>
      <c r="AC3564" t="s">
        <v>232</v>
      </c>
      <c r="AD3564" t="s">
        <v>232</v>
      </c>
      <c r="AE3564" t="s">
        <v>232</v>
      </c>
      <c r="AF3564" t="s">
        <v>232</v>
      </c>
      <c r="AG3564" s="52">
        <v>7541.55</v>
      </c>
      <c r="AH3564" s="52">
        <v>11258</v>
      </c>
      <c r="AI3564" s="52">
        <v>11152.46</v>
      </c>
      <c r="AJ3564" s="52">
        <v>11492.84</v>
      </c>
      <c r="AK3564" s="52">
        <v>11434.25</v>
      </c>
      <c r="AL3564" s="52">
        <v>12085.26</v>
      </c>
      <c r="AM3564" s="52">
        <v>12189.9</v>
      </c>
      <c r="AN3564" s="52">
        <v>12635.58</v>
      </c>
      <c r="AO3564" s="52">
        <v>13247.84</v>
      </c>
      <c r="AP3564" s="52">
        <v>14715.03</v>
      </c>
      <c r="AQ3564" s="52">
        <v>15439.78</v>
      </c>
      <c r="AR3564" s="52">
        <v>14850.54</v>
      </c>
      <c r="AS3564" s="52">
        <v>15135.3</v>
      </c>
      <c r="AT3564" s="52">
        <v>16733.38</v>
      </c>
      <c r="AU3564" s="52">
        <v>16019.82</v>
      </c>
      <c r="AV3564" s="52">
        <v>15697.41</v>
      </c>
      <c r="AW3564" s="52">
        <v>15727.64</v>
      </c>
      <c r="AX3564" s="52">
        <v>16574.41</v>
      </c>
      <c r="AY3564" s="52">
        <v>16531.72</v>
      </c>
      <c r="AZ3564" s="52">
        <v>16451.060000000001</v>
      </c>
      <c r="BA3564" s="52">
        <v>16328.09</v>
      </c>
      <c r="BB3564" s="52">
        <v>16208.83</v>
      </c>
      <c r="BC3564">
        <v>2013</v>
      </c>
    </row>
    <row r="3565" spans="1:55" x14ac:dyDescent="0.25">
      <c r="A3565">
        <v>433</v>
      </c>
      <c r="B3565" t="s">
        <v>1033</v>
      </c>
      <c r="C3565" t="s">
        <v>259</v>
      </c>
      <c r="D3565" t="s">
        <v>1034</v>
      </c>
      <c r="E3565" t="s">
        <v>260</v>
      </c>
      <c r="F3565" t="s">
        <v>261</v>
      </c>
      <c r="G3565" t="s">
        <v>229</v>
      </c>
      <c r="H3565" t="s">
        <v>220</v>
      </c>
      <c r="I3565" t="s">
        <v>262</v>
      </c>
      <c r="J3565" t="s">
        <v>232</v>
      </c>
      <c r="K3565" t="s">
        <v>232</v>
      </c>
      <c r="L3565" t="s">
        <v>232</v>
      </c>
      <c r="M3565" t="s">
        <v>232</v>
      </c>
      <c r="N3565" t="s">
        <v>232</v>
      </c>
      <c r="O3565" t="s">
        <v>232</v>
      </c>
      <c r="P3565" t="s">
        <v>232</v>
      </c>
      <c r="Q3565" t="s">
        <v>232</v>
      </c>
      <c r="R3565" t="s">
        <v>232</v>
      </c>
      <c r="S3565" t="s">
        <v>232</v>
      </c>
      <c r="T3565" t="s">
        <v>232</v>
      </c>
      <c r="U3565" t="s">
        <v>232</v>
      </c>
      <c r="V3565" t="s">
        <v>232</v>
      </c>
      <c r="W3565" t="s">
        <v>232</v>
      </c>
      <c r="X3565" t="s">
        <v>232</v>
      </c>
      <c r="Y3565" t="s">
        <v>232</v>
      </c>
      <c r="Z3565" t="s">
        <v>232</v>
      </c>
      <c r="AA3565" t="s">
        <v>232</v>
      </c>
      <c r="AB3565" t="s">
        <v>232</v>
      </c>
      <c r="AC3565" t="s">
        <v>232</v>
      </c>
      <c r="AD3565" t="s">
        <v>232</v>
      </c>
      <c r="AE3565" t="s">
        <v>232</v>
      </c>
      <c r="AF3565" t="s">
        <v>232</v>
      </c>
      <c r="AG3565" s="52">
        <v>1155226.29</v>
      </c>
      <c r="AH3565" s="52">
        <v>1995811.83</v>
      </c>
      <c r="AI3565" s="52">
        <v>2685958.2</v>
      </c>
      <c r="AJ3565" s="52">
        <v>3406058.7</v>
      </c>
      <c r="AK3565" s="52">
        <v>3877987.83</v>
      </c>
      <c r="AL3565" s="52">
        <v>5335609.04</v>
      </c>
      <c r="AM3565" s="52">
        <v>4331178.0999999996</v>
      </c>
      <c r="AN3565" s="52">
        <v>5234241.22</v>
      </c>
      <c r="AO3565" s="52">
        <v>6842788.75</v>
      </c>
      <c r="AP3565" s="52">
        <v>7803544.0999999996</v>
      </c>
      <c r="AQ3565" s="52">
        <v>8186959.7000000002</v>
      </c>
      <c r="AR3565" s="52">
        <v>7817229.1500000004</v>
      </c>
      <c r="AS3565" s="52">
        <v>5884939.1200000001</v>
      </c>
      <c r="AT3565" s="52">
        <v>5563857.7400000002</v>
      </c>
      <c r="AU3565" s="52">
        <v>6158981.4800000004</v>
      </c>
      <c r="AV3565" s="52">
        <v>7009057.4500000002</v>
      </c>
      <c r="AW3565" s="52">
        <v>6806883.1100000003</v>
      </c>
      <c r="AX3565" s="52">
        <v>7272765.3200000003</v>
      </c>
      <c r="AY3565" s="52">
        <v>7450227.0999999996</v>
      </c>
      <c r="AZ3565" s="52">
        <v>7629223.0599999996</v>
      </c>
      <c r="BA3565" s="52">
        <v>7814056.0800000001</v>
      </c>
      <c r="BB3565" s="52">
        <v>8024277.3399999999</v>
      </c>
      <c r="BC3565">
        <v>2013</v>
      </c>
    </row>
    <row r="3566" spans="1:55" x14ac:dyDescent="0.25">
      <c r="A3566">
        <v>433</v>
      </c>
      <c r="B3566" t="s">
        <v>1033</v>
      </c>
      <c r="C3566" t="s">
        <v>263</v>
      </c>
      <c r="D3566" t="s">
        <v>1034</v>
      </c>
      <c r="E3566" t="s">
        <v>260</v>
      </c>
      <c r="F3566" t="s">
        <v>264</v>
      </c>
      <c r="G3566" t="s">
        <v>242</v>
      </c>
      <c r="H3566" t="s">
        <v>220</v>
      </c>
      <c r="I3566" t="s">
        <v>262</v>
      </c>
      <c r="J3566" t="s">
        <v>232</v>
      </c>
      <c r="K3566" t="s">
        <v>232</v>
      </c>
      <c r="L3566" t="s">
        <v>232</v>
      </c>
      <c r="M3566" t="s">
        <v>232</v>
      </c>
      <c r="N3566" t="s">
        <v>232</v>
      </c>
      <c r="O3566" t="s">
        <v>232</v>
      </c>
      <c r="P3566" t="s">
        <v>232</v>
      </c>
      <c r="Q3566" t="s">
        <v>232</v>
      </c>
      <c r="R3566" t="s">
        <v>232</v>
      </c>
      <c r="S3566" t="s">
        <v>232</v>
      </c>
      <c r="T3566" t="s">
        <v>232</v>
      </c>
      <c r="U3566" t="s">
        <v>232</v>
      </c>
      <c r="V3566" t="s">
        <v>232</v>
      </c>
      <c r="W3566" t="s">
        <v>232</v>
      </c>
      <c r="X3566" t="s">
        <v>232</v>
      </c>
      <c r="Y3566" t="s">
        <v>232</v>
      </c>
      <c r="Z3566" t="s">
        <v>232</v>
      </c>
      <c r="AA3566" t="s">
        <v>232</v>
      </c>
      <c r="AB3566" t="s">
        <v>232</v>
      </c>
      <c r="AC3566" t="s">
        <v>232</v>
      </c>
      <c r="AD3566" t="s">
        <v>232</v>
      </c>
      <c r="AE3566" t="s">
        <v>232</v>
      </c>
      <c r="AF3566" t="s">
        <v>232</v>
      </c>
      <c r="AG3566">
        <v>608.65499999999997</v>
      </c>
      <c r="AH3566" s="52">
        <v>1373.74</v>
      </c>
      <c r="AI3566" s="52">
        <v>1828.74</v>
      </c>
      <c r="AJ3566" s="52">
        <v>2321.2600000000002</v>
      </c>
      <c r="AK3566" s="52">
        <v>3090.85</v>
      </c>
      <c r="AL3566" s="52">
        <v>4472.12</v>
      </c>
      <c r="AM3566" s="52">
        <v>3701.86</v>
      </c>
      <c r="AN3566" s="52">
        <v>4473.71</v>
      </c>
      <c r="AO3566" s="52">
        <v>5848.54</v>
      </c>
      <c r="AP3566" s="52">
        <v>6692.58</v>
      </c>
      <c r="AQ3566" s="52">
        <v>7021.41</v>
      </c>
      <c r="AR3566" s="52">
        <v>6704.31</v>
      </c>
      <c r="AS3566" s="52">
        <v>5047.12</v>
      </c>
      <c r="AT3566" s="52">
        <v>4714.47</v>
      </c>
      <c r="AU3566" s="52">
        <v>5210.6400000000003</v>
      </c>
      <c r="AV3566" s="52">
        <v>5929.83</v>
      </c>
      <c r="AW3566" s="52">
        <v>5758.78</v>
      </c>
      <c r="AX3566" s="52">
        <v>6152.93</v>
      </c>
      <c r="AY3566" s="52">
        <v>6303.07</v>
      </c>
      <c r="AZ3566" s="52">
        <v>6454.5</v>
      </c>
      <c r="BA3566" s="52">
        <v>6610.88</v>
      </c>
      <c r="BB3566" s="52">
        <v>6788.73</v>
      </c>
      <c r="BC3566">
        <v>2013</v>
      </c>
    </row>
    <row r="3567" spans="1:55" x14ac:dyDescent="0.25">
      <c r="A3567">
        <v>433</v>
      </c>
      <c r="B3567" t="s">
        <v>1033</v>
      </c>
      <c r="C3567" t="s">
        <v>265</v>
      </c>
      <c r="D3567" t="s">
        <v>1034</v>
      </c>
      <c r="E3567" t="s">
        <v>260</v>
      </c>
      <c r="F3567" t="s">
        <v>266</v>
      </c>
      <c r="G3567" t="s">
        <v>246</v>
      </c>
      <c r="H3567" t="s">
        <v>220</v>
      </c>
      <c r="I3567" t="s">
        <v>262</v>
      </c>
      <c r="J3567" t="s">
        <v>232</v>
      </c>
      <c r="K3567" t="s">
        <v>232</v>
      </c>
      <c r="L3567" t="s">
        <v>232</v>
      </c>
      <c r="M3567" t="s">
        <v>232</v>
      </c>
      <c r="N3567" t="s">
        <v>232</v>
      </c>
      <c r="O3567" t="s">
        <v>232</v>
      </c>
      <c r="P3567" t="s">
        <v>232</v>
      </c>
      <c r="Q3567" t="s">
        <v>232</v>
      </c>
      <c r="R3567" t="s">
        <v>232</v>
      </c>
      <c r="S3567" t="s">
        <v>232</v>
      </c>
      <c r="T3567" t="s">
        <v>232</v>
      </c>
      <c r="U3567" t="s">
        <v>232</v>
      </c>
      <c r="V3567" t="s">
        <v>232</v>
      </c>
      <c r="W3567" t="s">
        <v>232</v>
      </c>
      <c r="X3567" t="s">
        <v>232</v>
      </c>
      <c r="Y3567" t="s">
        <v>232</v>
      </c>
      <c r="Z3567" t="s">
        <v>232</v>
      </c>
      <c r="AA3567" t="s">
        <v>232</v>
      </c>
      <c r="AB3567" t="s">
        <v>232</v>
      </c>
      <c r="AC3567" t="s">
        <v>232</v>
      </c>
      <c r="AD3567" t="s">
        <v>232</v>
      </c>
      <c r="AE3567" t="s">
        <v>232</v>
      </c>
      <c r="AF3567" t="s">
        <v>232</v>
      </c>
      <c r="AG3567" s="52">
        <v>6345.52</v>
      </c>
      <c r="AH3567" s="52">
        <v>9727.58</v>
      </c>
      <c r="AI3567" s="52">
        <v>9936.52</v>
      </c>
      <c r="AJ3567" s="52">
        <v>10549.7</v>
      </c>
      <c r="AK3567" s="52">
        <v>10777.88</v>
      </c>
      <c r="AL3567" s="52">
        <v>11613.08</v>
      </c>
      <c r="AM3567" s="52">
        <v>11802.93</v>
      </c>
      <c r="AN3567" s="52">
        <v>12377.03</v>
      </c>
      <c r="AO3567" s="52">
        <v>13247.84</v>
      </c>
      <c r="AP3567" s="52">
        <v>14997.28</v>
      </c>
      <c r="AQ3567" s="52">
        <v>16012.01</v>
      </c>
      <c r="AR3567" s="52">
        <v>15692.33</v>
      </c>
      <c r="AS3567" s="52">
        <v>16164.27</v>
      </c>
      <c r="AT3567" s="52">
        <v>18066.349999999999</v>
      </c>
      <c r="AU3567" s="52">
        <v>17624.75</v>
      </c>
      <c r="AV3567" s="52">
        <v>17659.419999999998</v>
      </c>
      <c r="AW3567" s="52">
        <v>18008.03</v>
      </c>
      <c r="AX3567" s="52">
        <v>19373.86</v>
      </c>
      <c r="AY3567" s="52">
        <v>19725.669999999998</v>
      </c>
      <c r="AZ3567" s="52">
        <v>20035.61</v>
      </c>
      <c r="BA3567" s="52">
        <v>20297.95</v>
      </c>
      <c r="BB3567" s="52">
        <v>20571.37</v>
      </c>
      <c r="BC3567">
        <v>2013</v>
      </c>
    </row>
    <row r="3568" spans="1:55" x14ac:dyDescent="0.25">
      <c r="A3568">
        <v>433</v>
      </c>
      <c r="B3568" t="s">
        <v>1033</v>
      </c>
      <c r="C3568" t="s">
        <v>267</v>
      </c>
      <c r="D3568" t="s">
        <v>1034</v>
      </c>
      <c r="E3568" t="s">
        <v>268</v>
      </c>
      <c r="F3568" t="s">
        <v>269</v>
      </c>
      <c r="G3568" t="s">
        <v>270</v>
      </c>
    </row>
    <row r="3569" spans="1:55" x14ac:dyDescent="0.25">
      <c r="A3569">
        <v>433</v>
      </c>
      <c r="B3569" t="s">
        <v>1033</v>
      </c>
      <c r="C3569" t="s">
        <v>271</v>
      </c>
      <c r="D3569" t="s">
        <v>1034</v>
      </c>
      <c r="E3569" t="s">
        <v>272</v>
      </c>
      <c r="F3569" t="s">
        <v>273</v>
      </c>
      <c r="G3569" t="s">
        <v>274</v>
      </c>
      <c r="I3569" t="s">
        <v>243</v>
      </c>
      <c r="J3569" t="s">
        <v>232</v>
      </c>
      <c r="K3569" t="s">
        <v>232</v>
      </c>
      <c r="L3569" t="s">
        <v>232</v>
      </c>
      <c r="M3569" t="s">
        <v>232</v>
      </c>
      <c r="N3569" t="s">
        <v>232</v>
      </c>
      <c r="O3569" t="s">
        <v>232</v>
      </c>
      <c r="P3569" t="s">
        <v>232</v>
      </c>
      <c r="Q3569" t="s">
        <v>232</v>
      </c>
      <c r="R3569" t="s">
        <v>232</v>
      </c>
      <c r="S3569" t="s">
        <v>232</v>
      </c>
      <c r="T3569" t="s">
        <v>232</v>
      </c>
      <c r="U3569" t="s">
        <v>232</v>
      </c>
      <c r="V3569" t="s">
        <v>232</v>
      </c>
      <c r="W3569" t="s">
        <v>232</v>
      </c>
      <c r="X3569" t="s">
        <v>232</v>
      </c>
      <c r="Y3569" t="s">
        <v>232</v>
      </c>
      <c r="Z3569" t="s">
        <v>232</v>
      </c>
      <c r="AA3569" t="s">
        <v>232</v>
      </c>
      <c r="AB3569">
        <v>0.18</v>
      </c>
      <c r="AC3569">
        <v>0.217</v>
      </c>
      <c r="AD3569">
        <v>0.19900000000000001</v>
      </c>
      <c r="AE3569">
        <v>0.18099999999999999</v>
      </c>
      <c r="AF3569">
        <v>0.16200000000000001</v>
      </c>
      <c r="AG3569">
        <v>0.28299999999999997</v>
      </c>
      <c r="AH3569">
        <v>0.41299999999999998</v>
      </c>
      <c r="AI3569">
        <v>0.40100000000000002</v>
      </c>
      <c r="AJ3569">
        <v>0.40200000000000002</v>
      </c>
      <c r="AK3569">
        <v>0.38800000000000001</v>
      </c>
      <c r="AL3569">
        <v>0.40799999999999997</v>
      </c>
      <c r="AM3569">
        <v>0.42399999999999999</v>
      </c>
      <c r="AN3569">
        <v>0.42899999999999999</v>
      </c>
      <c r="AO3569">
        <v>0.443</v>
      </c>
      <c r="AP3569">
        <v>0.48899999999999999</v>
      </c>
      <c r="AQ3569">
        <v>0.50900000000000001</v>
      </c>
      <c r="AR3569">
        <v>0.496</v>
      </c>
      <c r="AS3569">
        <v>0.49199999999999999</v>
      </c>
      <c r="AT3569">
        <v>0.54100000000000004</v>
      </c>
      <c r="AU3569">
        <v>0.51300000000000001</v>
      </c>
      <c r="AV3569">
        <v>0.498</v>
      </c>
      <c r="AW3569">
        <v>0.496</v>
      </c>
      <c r="AX3569">
        <v>0.51800000000000002</v>
      </c>
      <c r="AY3569">
        <v>0.51200000000000001</v>
      </c>
      <c r="AZ3569">
        <v>0.504</v>
      </c>
      <c r="BA3569">
        <v>0.496</v>
      </c>
      <c r="BB3569">
        <v>0.48699999999999999</v>
      </c>
      <c r="BC3569">
        <v>2017</v>
      </c>
    </row>
    <row r="3570" spans="1:55" x14ac:dyDescent="0.25">
      <c r="A3570">
        <v>433</v>
      </c>
      <c r="B3570" t="s">
        <v>1033</v>
      </c>
      <c r="C3570" t="s">
        <v>275</v>
      </c>
      <c r="D3570" t="s">
        <v>1034</v>
      </c>
      <c r="E3570" t="s">
        <v>276</v>
      </c>
      <c r="F3570" t="s">
        <v>277</v>
      </c>
      <c r="G3570" t="s">
        <v>278</v>
      </c>
      <c r="I3570" t="s">
        <v>243</v>
      </c>
      <c r="J3570" t="s">
        <v>232</v>
      </c>
      <c r="K3570" t="s">
        <v>232</v>
      </c>
      <c r="L3570" t="s">
        <v>232</v>
      </c>
      <c r="M3570" t="s">
        <v>232</v>
      </c>
      <c r="N3570" t="s">
        <v>232</v>
      </c>
      <c r="O3570" t="s">
        <v>232</v>
      </c>
      <c r="P3570" t="s">
        <v>232</v>
      </c>
      <c r="Q3570" t="s">
        <v>232</v>
      </c>
      <c r="R3570" t="s">
        <v>232</v>
      </c>
      <c r="S3570" t="s">
        <v>232</v>
      </c>
      <c r="T3570" t="s">
        <v>232</v>
      </c>
      <c r="U3570" t="s">
        <v>232</v>
      </c>
      <c r="V3570" t="s">
        <v>232</v>
      </c>
      <c r="W3570" t="s">
        <v>232</v>
      </c>
      <c r="X3570" t="s">
        <v>232</v>
      </c>
      <c r="Y3570" t="s">
        <v>232</v>
      </c>
      <c r="Z3570" t="s">
        <v>232</v>
      </c>
      <c r="AA3570" t="s">
        <v>232</v>
      </c>
      <c r="AB3570">
        <v>210.995</v>
      </c>
      <c r="AC3570">
        <v>357.66899999999998</v>
      </c>
      <c r="AD3570">
        <v>501.65300000000002</v>
      </c>
      <c r="AE3570">
        <v>384.57</v>
      </c>
      <c r="AF3570">
        <v>417.29199999999997</v>
      </c>
      <c r="AG3570">
        <v>182.054</v>
      </c>
      <c r="AH3570">
        <v>205.17</v>
      </c>
      <c r="AI3570">
        <v>270.31200000000001</v>
      </c>
      <c r="AJ3570">
        <v>322.858</v>
      </c>
      <c r="AK3570">
        <v>359.81</v>
      </c>
      <c r="AL3570">
        <v>459.44799999999998</v>
      </c>
      <c r="AM3570">
        <v>366.95800000000003</v>
      </c>
      <c r="AN3570">
        <v>422.9</v>
      </c>
      <c r="AO3570">
        <v>516.52099999999996</v>
      </c>
      <c r="AP3570">
        <v>520.33100000000002</v>
      </c>
      <c r="AQ3570">
        <v>511.30099999999999</v>
      </c>
      <c r="AR3570">
        <v>498.15600000000001</v>
      </c>
      <c r="AS3570">
        <v>364.07100000000003</v>
      </c>
      <c r="AT3570">
        <v>307.96800000000002</v>
      </c>
      <c r="AU3570">
        <v>349.45100000000002</v>
      </c>
      <c r="AV3570">
        <v>396.90199999999999</v>
      </c>
      <c r="AW3570">
        <v>377.99099999999999</v>
      </c>
      <c r="AX3570">
        <v>375.39100000000002</v>
      </c>
      <c r="AY3570">
        <v>377.69200000000001</v>
      </c>
      <c r="AZ3570">
        <v>380.78300000000002</v>
      </c>
      <c r="BA3570">
        <v>384.96800000000002</v>
      </c>
      <c r="BB3570">
        <v>390.07</v>
      </c>
      <c r="BC3570">
        <v>2017</v>
      </c>
    </row>
    <row r="3571" spans="1:55" x14ac:dyDescent="0.25">
      <c r="A3571">
        <v>433</v>
      </c>
      <c r="B3571" t="s">
        <v>1033</v>
      </c>
      <c r="C3571" t="s">
        <v>279</v>
      </c>
      <c r="D3571" t="s">
        <v>1034</v>
      </c>
      <c r="E3571" t="s">
        <v>280</v>
      </c>
      <c r="F3571" t="s">
        <v>281</v>
      </c>
      <c r="G3571" t="s">
        <v>282</v>
      </c>
    </row>
    <row r="3572" spans="1:55" x14ac:dyDescent="0.25">
      <c r="A3572">
        <v>433</v>
      </c>
      <c r="B3572" t="s">
        <v>1033</v>
      </c>
      <c r="C3572" t="s">
        <v>283</v>
      </c>
      <c r="D3572" t="s">
        <v>1034</v>
      </c>
      <c r="E3572" t="s">
        <v>284</v>
      </c>
      <c r="F3572" t="s">
        <v>285</v>
      </c>
      <c r="G3572" t="s">
        <v>282</v>
      </c>
      <c r="I3572" t="s">
        <v>1035</v>
      </c>
      <c r="J3572" t="s">
        <v>232</v>
      </c>
      <c r="K3572" t="s">
        <v>232</v>
      </c>
      <c r="L3572" t="s">
        <v>232</v>
      </c>
      <c r="M3572" t="s">
        <v>232</v>
      </c>
      <c r="N3572" t="s">
        <v>232</v>
      </c>
      <c r="O3572" t="s">
        <v>232</v>
      </c>
      <c r="P3572" t="s">
        <v>232</v>
      </c>
      <c r="Q3572" t="s">
        <v>232</v>
      </c>
      <c r="R3572" t="s">
        <v>232</v>
      </c>
      <c r="S3572" t="s">
        <v>232</v>
      </c>
      <c r="T3572" t="s">
        <v>232</v>
      </c>
      <c r="U3572" t="s">
        <v>232</v>
      </c>
      <c r="V3572" t="s">
        <v>232</v>
      </c>
      <c r="W3572" t="s">
        <v>232</v>
      </c>
      <c r="X3572" t="s">
        <v>232</v>
      </c>
      <c r="Y3572" t="s">
        <v>232</v>
      </c>
      <c r="Z3572" t="s">
        <v>232</v>
      </c>
      <c r="AA3572" t="s">
        <v>232</v>
      </c>
      <c r="AB3572" t="s">
        <v>232</v>
      </c>
      <c r="AC3572" t="s">
        <v>232</v>
      </c>
      <c r="AD3572" t="s">
        <v>232</v>
      </c>
      <c r="AE3572" t="s">
        <v>232</v>
      </c>
      <c r="AF3572" t="s">
        <v>232</v>
      </c>
      <c r="AG3572" t="s">
        <v>232</v>
      </c>
      <c r="AH3572">
        <v>-1.9470000000000001</v>
      </c>
      <c r="AI3572">
        <v>30.788</v>
      </c>
      <c r="AJ3572">
        <v>25.332000000000001</v>
      </c>
      <c r="AK3572">
        <v>18.715</v>
      </c>
      <c r="AL3572">
        <v>34.798999999999999</v>
      </c>
      <c r="AM3572">
        <v>10.577999999999999</v>
      </c>
      <c r="AN3572">
        <v>23.736000000000001</v>
      </c>
      <c r="AO3572">
        <v>32.978999999999999</v>
      </c>
      <c r="AP3572">
        <v>27.158000000000001</v>
      </c>
      <c r="AQ3572">
        <v>28.331</v>
      </c>
      <c r="AR3572">
        <v>28.565000000000001</v>
      </c>
      <c r="AS3572">
        <v>18.385000000000002</v>
      </c>
      <c r="AT3572">
        <v>13.122999999999999</v>
      </c>
      <c r="AU3572">
        <v>18.834</v>
      </c>
      <c r="AV3572">
        <v>19.247</v>
      </c>
      <c r="AW3572">
        <v>13.728</v>
      </c>
      <c r="AX3572">
        <v>14.24</v>
      </c>
      <c r="AY3572">
        <v>13.44</v>
      </c>
      <c r="AZ3572">
        <v>12.398</v>
      </c>
      <c r="BA3572">
        <v>11.555</v>
      </c>
      <c r="BB3572">
        <v>10.231999999999999</v>
      </c>
      <c r="BC3572">
        <v>2017</v>
      </c>
    </row>
    <row r="3573" spans="1:55" x14ac:dyDescent="0.25">
      <c r="A3573">
        <v>433</v>
      </c>
      <c r="B3573" t="s">
        <v>1033</v>
      </c>
      <c r="C3573" t="s">
        <v>286</v>
      </c>
      <c r="D3573" t="s">
        <v>1034</v>
      </c>
      <c r="E3573" t="s">
        <v>287</v>
      </c>
      <c r="F3573" t="s">
        <v>288</v>
      </c>
      <c r="G3573" t="s">
        <v>250</v>
      </c>
      <c r="I3573" t="s">
        <v>1036</v>
      </c>
      <c r="J3573" t="s">
        <v>232</v>
      </c>
      <c r="K3573" t="s">
        <v>232</v>
      </c>
      <c r="L3573" t="s">
        <v>232</v>
      </c>
      <c r="M3573" t="s">
        <v>232</v>
      </c>
      <c r="N3573" t="s">
        <v>232</v>
      </c>
      <c r="O3573" t="s">
        <v>232</v>
      </c>
      <c r="P3573" t="s">
        <v>232</v>
      </c>
      <c r="Q3573" t="s">
        <v>232</v>
      </c>
      <c r="R3573" t="s">
        <v>232</v>
      </c>
      <c r="S3573" t="s">
        <v>232</v>
      </c>
      <c r="T3573" t="s">
        <v>232</v>
      </c>
      <c r="U3573" t="s">
        <v>232</v>
      </c>
      <c r="V3573" t="s">
        <v>232</v>
      </c>
      <c r="W3573" t="s">
        <v>232</v>
      </c>
      <c r="X3573" t="s">
        <v>232</v>
      </c>
      <c r="Y3573" t="s">
        <v>232</v>
      </c>
      <c r="Z3573" t="s">
        <v>232</v>
      </c>
      <c r="AA3573" t="s">
        <v>232</v>
      </c>
      <c r="AB3573" t="s">
        <v>232</v>
      </c>
      <c r="AC3573" t="s">
        <v>232</v>
      </c>
      <c r="AD3573" t="s">
        <v>232</v>
      </c>
      <c r="AE3573" t="s">
        <v>232</v>
      </c>
      <c r="AF3573" t="s">
        <v>232</v>
      </c>
      <c r="AG3573" t="s">
        <v>232</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125.38200000000001</v>
      </c>
      <c r="AX3573">
        <v>127.89</v>
      </c>
      <c r="AY3573">
        <v>130.447</v>
      </c>
      <c r="AZ3573">
        <v>133.05600000000001</v>
      </c>
      <c r="BA3573">
        <v>135.71799999999999</v>
      </c>
      <c r="BB3573">
        <v>138.43199999999999</v>
      </c>
      <c r="BC3573">
        <v>2017</v>
      </c>
    </row>
    <row r="3574" spans="1:55" x14ac:dyDescent="0.25">
      <c r="A3574">
        <v>433</v>
      </c>
      <c r="B3574" t="s">
        <v>1033</v>
      </c>
      <c r="C3574" t="s">
        <v>290</v>
      </c>
      <c r="D3574" t="s">
        <v>1034</v>
      </c>
      <c r="E3574" t="s">
        <v>287</v>
      </c>
      <c r="F3574" t="s">
        <v>291</v>
      </c>
      <c r="G3574" t="s">
        <v>235</v>
      </c>
      <c r="I3574" t="s">
        <v>292</v>
      </c>
      <c r="J3574" t="s">
        <v>232</v>
      </c>
      <c r="K3574" t="s">
        <v>232</v>
      </c>
      <c r="L3574" t="s">
        <v>232</v>
      </c>
      <c r="M3574" t="s">
        <v>232</v>
      </c>
      <c r="N3574" t="s">
        <v>232</v>
      </c>
      <c r="O3574" t="s">
        <v>232</v>
      </c>
      <c r="P3574" t="s">
        <v>232</v>
      </c>
      <c r="Q3574" t="s">
        <v>232</v>
      </c>
      <c r="R3574" t="s">
        <v>232</v>
      </c>
      <c r="S3574" t="s">
        <v>232</v>
      </c>
      <c r="T3574" t="s">
        <v>232</v>
      </c>
      <c r="U3574" t="s">
        <v>232</v>
      </c>
      <c r="V3574" t="s">
        <v>232</v>
      </c>
      <c r="W3574" t="s">
        <v>232</v>
      </c>
      <c r="X3574" t="s">
        <v>232</v>
      </c>
      <c r="Y3574" t="s">
        <v>232</v>
      </c>
      <c r="Z3574" t="s">
        <v>232</v>
      </c>
      <c r="AA3574" t="s">
        <v>232</v>
      </c>
      <c r="AB3574" t="s">
        <v>232</v>
      </c>
      <c r="AC3574" t="s">
        <v>232</v>
      </c>
      <c r="AD3574" t="s">
        <v>232</v>
      </c>
      <c r="AE3574" t="s">
        <v>232</v>
      </c>
      <c r="AF3574" t="s">
        <v>232</v>
      </c>
      <c r="AG3574" t="s">
        <v>232</v>
      </c>
      <c r="AH3574" t="s">
        <v>232</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2</v>
      </c>
      <c r="AX3574">
        <v>2</v>
      </c>
      <c r="AY3574">
        <v>2</v>
      </c>
      <c r="AZ3574">
        <v>2</v>
      </c>
      <c r="BA3574">
        <v>2</v>
      </c>
      <c r="BB3574">
        <v>2</v>
      </c>
      <c r="BC3574">
        <v>2017</v>
      </c>
    </row>
    <row r="3575" spans="1:55" x14ac:dyDescent="0.25">
      <c r="A3575">
        <v>433</v>
      </c>
      <c r="B3575" t="s">
        <v>1033</v>
      </c>
      <c r="C3575" t="s">
        <v>293</v>
      </c>
      <c r="D3575" t="s">
        <v>1034</v>
      </c>
      <c r="E3575" t="s">
        <v>294</v>
      </c>
      <c r="F3575" t="s">
        <v>295</v>
      </c>
      <c r="G3575" t="s">
        <v>250</v>
      </c>
      <c r="I3575" t="s">
        <v>1036</v>
      </c>
      <c r="J3575" t="s">
        <v>232</v>
      </c>
      <c r="K3575" t="s">
        <v>232</v>
      </c>
      <c r="L3575" t="s">
        <v>232</v>
      </c>
      <c r="M3575" t="s">
        <v>232</v>
      </c>
      <c r="N3575" t="s">
        <v>232</v>
      </c>
      <c r="O3575" t="s">
        <v>232</v>
      </c>
      <c r="P3575" t="s">
        <v>232</v>
      </c>
      <c r="Q3575" t="s">
        <v>232</v>
      </c>
      <c r="R3575" t="s">
        <v>232</v>
      </c>
      <c r="S3575" t="s">
        <v>232</v>
      </c>
      <c r="T3575" t="s">
        <v>232</v>
      </c>
      <c r="U3575" t="s">
        <v>232</v>
      </c>
      <c r="V3575" t="s">
        <v>232</v>
      </c>
      <c r="W3575" t="s">
        <v>232</v>
      </c>
      <c r="X3575" t="s">
        <v>232</v>
      </c>
      <c r="Y3575" t="s">
        <v>232</v>
      </c>
      <c r="Z3575" t="s">
        <v>232</v>
      </c>
      <c r="AA3575" t="s">
        <v>232</v>
      </c>
      <c r="AB3575" t="s">
        <v>232</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124.53</v>
      </c>
      <c r="AX3575">
        <v>127.021</v>
      </c>
      <c r="AY3575">
        <v>129.56100000000001</v>
      </c>
      <c r="AZ3575">
        <v>132.15199999999999</v>
      </c>
      <c r="BA3575">
        <v>134.79499999999999</v>
      </c>
      <c r="BB3575">
        <v>137.49100000000001</v>
      </c>
      <c r="BC3575">
        <v>2017</v>
      </c>
    </row>
    <row r="3576" spans="1:55" x14ac:dyDescent="0.25">
      <c r="A3576">
        <v>433</v>
      </c>
      <c r="B3576" t="s">
        <v>1033</v>
      </c>
      <c r="C3576" t="s">
        <v>296</v>
      </c>
      <c r="D3576" t="s">
        <v>1034</v>
      </c>
      <c r="E3576" t="s">
        <v>294</v>
      </c>
      <c r="F3576" t="s">
        <v>297</v>
      </c>
      <c r="G3576" t="s">
        <v>235</v>
      </c>
      <c r="I3576" t="s">
        <v>298</v>
      </c>
      <c r="J3576" t="s">
        <v>232</v>
      </c>
      <c r="K3576" t="s">
        <v>232</v>
      </c>
      <c r="L3576" t="s">
        <v>232</v>
      </c>
      <c r="M3576" t="s">
        <v>232</v>
      </c>
      <c r="N3576" t="s">
        <v>232</v>
      </c>
      <c r="O3576" t="s">
        <v>232</v>
      </c>
      <c r="P3576" t="s">
        <v>232</v>
      </c>
      <c r="Q3576" t="s">
        <v>232</v>
      </c>
      <c r="R3576" t="s">
        <v>232</v>
      </c>
      <c r="S3576" t="s">
        <v>232</v>
      </c>
      <c r="T3576" t="s">
        <v>232</v>
      </c>
      <c r="U3576" t="s">
        <v>232</v>
      </c>
      <c r="V3576" t="s">
        <v>232</v>
      </c>
      <c r="W3576" t="s">
        <v>232</v>
      </c>
      <c r="X3576" t="s">
        <v>232</v>
      </c>
      <c r="Y3576" t="s">
        <v>232</v>
      </c>
      <c r="Z3576" t="s">
        <v>232</v>
      </c>
      <c r="AA3576" t="s">
        <v>232</v>
      </c>
      <c r="AB3576" t="s">
        <v>232</v>
      </c>
      <c r="AC3576" t="s">
        <v>232</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2</v>
      </c>
      <c r="AX3576">
        <v>2</v>
      </c>
      <c r="AY3576">
        <v>2</v>
      </c>
      <c r="AZ3576">
        <v>2</v>
      </c>
      <c r="BA3576">
        <v>2</v>
      </c>
      <c r="BB3576">
        <v>2</v>
      </c>
      <c r="BC3576">
        <v>2017</v>
      </c>
    </row>
    <row r="3577" spans="1:55" x14ac:dyDescent="0.25">
      <c r="A3577">
        <v>433</v>
      </c>
      <c r="B3577" t="s">
        <v>1033</v>
      </c>
      <c r="C3577" t="s">
        <v>299</v>
      </c>
      <c r="D3577" t="s">
        <v>1034</v>
      </c>
      <c r="E3577" t="s">
        <v>300</v>
      </c>
      <c r="G3577" t="s">
        <v>274</v>
      </c>
    </row>
    <row r="3578" spans="1:55" x14ac:dyDescent="0.25">
      <c r="A3578">
        <v>433</v>
      </c>
      <c r="B3578" t="s">
        <v>1033</v>
      </c>
      <c r="C3578" t="s">
        <v>301</v>
      </c>
      <c r="D3578" t="s">
        <v>1034</v>
      </c>
      <c r="E3578" t="s">
        <v>302</v>
      </c>
      <c r="F3578" t="s">
        <v>303</v>
      </c>
      <c r="G3578" t="s">
        <v>235</v>
      </c>
    </row>
    <row r="3579" spans="1:55" x14ac:dyDescent="0.25">
      <c r="A3579">
        <v>433</v>
      </c>
      <c r="B3579" t="s">
        <v>1033</v>
      </c>
      <c r="C3579" t="s">
        <v>305</v>
      </c>
      <c r="D3579" t="s">
        <v>1034</v>
      </c>
      <c r="E3579" t="s">
        <v>306</v>
      </c>
      <c r="F3579" t="s">
        <v>307</v>
      </c>
      <c r="G3579" t="s">
        <v>235</v>
      </c>
    </row>
    <row r="3580" spans="1:55" x14ac:dyDescent="0.25">
      <c r="A3580">
        <v>433</v>
      </c>
      <c r="B3580" t="s">
        <v>1033</v>
      </c>
      <c r="C3580" t="s">
        <v>308</v>
      </c>
      <c r="D3580" t="s">
        <v>1034</v>
      </c>
      <c r="E3580" t="s">
        <v>309</v>
      </c>
      <c r="F3580" t="s">
        <v>310</v>
      </c>
      <c r="G3580" t="s">
        <v>235</v>
      </c>
    </row>
    <row r="3581" spans="1:55" x14ac:dyDescent="0.25">
      <c r="A3581">
        <v>433</v>
      </c>
      <c r="B3581" t="s">
        <v>1033</v>
      </c>
      <c r="C3581" t="s">
        <v>311</v>
      </c>
      <c r="D3581" t="s">
        <v>1034</v>
      </c>
      <c r="E3581" t="s">
        <v>312</v>
      </c>
      <c r="F3581" t="s">
        <v>313</v>
      </c>
      <c r="G3581" t="s">
        <v>235</v>
      </c>
    </row>
    <row r="3582" spans="1:55" x14ac:dyDescent="0.25">
      <c r="A3582">
        <v>433</v>
      </c>
      <c r="B3582" t="s">
        <v>1033</v>
      </c>
      <c r="C3582" t="s">
        <v>314</v>
      </c>
      <c r="D3582" t="s">
        <v>1034</v>
      </c>
      <c r="E3582" t="s">
        <v>315</v>
      </c>
      <c r="F3582" t="s">
        <v>316</v>
      </c>
      <c r="G3582" t="s">
        <v>317</v>
      </c>
    </row>
    <row r="3583" spans="1:55" x14ac:dyDescent="0.25">
      <c r="A3583">
        <v>433</v>
      </c>
      <c r="B3583" t="s">
        <v>1033</v>
      </c>
      <c r="C3583" t="s">
        <v>318</v>
      </c>
      <c r="D3583" t="s">
        <v>1034</v>
      </c>
      <c r="E3583" t="s">
        <v>319</v>
      </c>
      <c r="F3583" t="s">
        <v>320</v>
      </c>
      <c r="G3583" t="s">
        <v>321</v>
      </c>
      <c r="H3583" t="s">
        <v>322</v>
      </c>
    </row>
    <row r="3584" spans="1:55" x14ac:dyDescent="0.25">
      <c r="A3584">
        <v>433</v>
      </c>
      <c r="B3584" t="s">
        <v>1033</v>
      </c>
      <c r="C3584" t="s">
        <v>323</v>
      </c>
      <c r="D3584" t="s">
        <v>1034</v>
      </c>
      <c r="E3584" t="s">
        <v>324</v>
      </c>
      <c r="F3584" t="s">
        <v>325</v>
      </c>
      <c r="G3584" t="s">
        <v>321</v>
      </c>
      <c r="H3584" t="s">
        <v>322</v>
      </c>
      <c r="I3584" t="s">
        <v>1037</v>
      </c>
      <c r="J3584" t="s">
        <v>232</v>
      </c>
      <c r="K3584" t="s">
        <v>232</v>
      </c>
      <c r="L3584" t="s">
        <v>232</v>
      </c>
      <c r="M3584" t="s">
        <v>232</v>
      </c>
      <c r="N3584" t="s">
        <v>232</v>
      </c>
      <c r="O3584" t="s">
        <v>232</v>
      </c>
      <c r="P3584" t="s">
        <v>232</v>
      </c>
      <c r="Q3584" t="s">
        <v>232</v>
      </c>
      <c r="R3584" t="s">
        <v>232</v>
      </c>
      <c r="S3584" t="s">
        <v>232</v>
      </c>
      <c r="T3584" t="s">
        <v>232</v>
      </c>
      <c r="U3584" t="s">
        <v>232</v>
      </c>
      <c r="V3584" t="s">
        <v>232</v>
      </c>
      <c r="W3584" t="s">
        <v>232</v>
      </c>
      <c r="X3584" t="s">
        <v>232</v>
      </c>
      <c r="Y3584" t="s">
        <v>232</v>
      </c>
      <c r="Z3584" t="s">
        <v>232</v>
      </c>
      <c r="AA3584" t="s">
        <v>232</v>
      </c>
      <c r="AB3584" t="s">
        <v>232</v>
      </c>
      <c r="AC3584" t="s">
        <v>232</v>
      </c>
      <c r="AD3584" t="s">
        <v>232</v>
      </c>
      <c r="AE3584" t="s">
        <v>232</v>
      </c>
      <c r="AF3584" t="s">
        <v>232</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2013</v>
      </c>
    </row>
    <row r="3585" spans="1:55" x14ac:dyDescent="0.25">
      <c r="A3585">
        <v>433</v>
      </c>
      <c r="B3585" t="s">
        <v>1033</v>
      </c>
      <c r="C3585" t="s">
        <v>327</v>
      </c>
      <c r="D3585" t="s">
        <v>1034</v>
      </c>
      <c r="E3585" t="s">
        <v>328</v>
      </c>
      <c r="F3585" t="s">
        <v>329</v>
      </c>
      <c r="G3585" t="s">
        <v>229</v>
      </c>
      <c r="H3585" t="s">
        <v>230</v>
      </c>
      <c r="I3585" t="s">
        <v>1038</v>
      </c>
      <c r="J3585" t="s">
        <v>232</v>
      </c>
      <c r="K3585" t="s">
        <v>232</v>
      </c>
      <c r="L3585" t="s">
        <v>232</v>
      </c>
      <c r="M3585" t="s">
        <v>232</v>
      </c>
      <c r="N3585" t="s">
        <v>232</v>
      </c>
      <c r="O3585" t="s">
        <v>232</v>
      </c>
      <c r="P3585" t="s">
        <v>232</v>
      </c>
      <c r="Q3585" t="s">
        <v>232</v>
      </c>
      <c r="R3585" t="s">
        <v>232</v>
      </c>
      <c r="S3585" t="s">
        <v>232</v>
      </c>
      <c r="T3585" t="s">
        <v>232</v>
      </c>
      <c r="U3585" t="s">
        <v>232</v>
      </c>
      <c r="V3585" t="s">
        <v>232</v>
      </c>
      <c r="W3585" t="s">
        <v>232</v>
      </c>
      <c r="X3585" t="s">
        <v>232</v>
      </c>
      <c r="Y3585" t="s">
        <v>232</v>
      </c>
      <c r="Z3585" t="s">
        <v>232</v>
      </c>
      <c r="AA3585" t="s">
        <v>232</v>
      </c>
      <c r="AB3585" t="s">
        <v>232</v>
      </c>
      <c r="AC3585" t="s">
        <v>232</v>
      </c>
      <c r="AD3585" t="s">
        <v>232</v>
      </c>
      <c r="AE3585" t="s">
        <v>232</v>
      </c>
      <c r="AF3585" t="s">
        <v>232</v>
      </c>
      <c r="AG3585" t="s">
        <v>232</v>
      </c>
      <c r="AH3585" s="52">
        <v>29839.49</v>
      </c>
      <c r="AI3585" s="52">
        <v>49468.98</v>
      </c>
      <c r="AJ3585" s="52">
        <v>58346.61</v>
      </c>
      <c r="AK3585" s="52">
        <v>60141.32</v>
      </c>
      <c r="AL3585" s="52">
        <v>88560.65</v>
      </c>
      <c r="AM3585" s="52">
        <v>60330.97</v>
      </c>
      <c r="AN3585" s="52">
        <v>73571.55</v>
      </c>
      <c r="AO3585" s="52">
        <v>104563.99</v>
      </c>
      <c r="AP3585" s="52">
        <v>119449.32</v>
      </c>
      <c r="AQ3585" s="52">
        <v>115417.55</v>
      </c>
      <c r="AR3585" s="52">
        <v>104385.7</v>
      </c>
      <c r="AS3585" s="52">
        <v>63450.14</v>
      </c>
      <c r="AT3585" s="52">
        <v>55497.78</v>
      </c>
      <c r="AU3585" s="52">
        <v>76317.73</v>
      </c>
      <c r="AV3585" s="52">
        <v>105808.01</v>
      </c>
      <c r="AW3585" s="52">
        <v>104897.25</v>
      </c>
      <c r="AX3585" s="52">
        <v>114987.95</v>
      </c>
      <c r="AY3585" s="52">
        <v>115742.86</v>
      </c>
      <c r="AZ3585" s="52">
        <v>117540.16</v>
      </c>
      <c r="BA3585" s="52">
        <v>120245.33</v>
      </c>
      <c r="BB3585" s="52">
        <v>120995.98</v>
      </c>
      <c r="BC3585">
        <v>2017</v>
      </c>
    </row>
    <row r="3586" spans="1:55" x14ac:dyDescent="0.25">
      <c r="A3586">
        <v>433</v>
      </c>
      <c r="B3586" t="s">
        <v>1033</v>
      </c>
      <c r="C3586" t="s">
        <v>331</v>
      </c>
      <c r="D3586" t="s">
        <v>1034</v>
      </c>
      <c r="E3586" t="s">
        <v>328</v>
      </c>
      <c r="F3586" t="s">
        <v>329</v>
      </c>
      <c r="G3586" t="s">
        <v>282</v>
      </c>
      <c r="I3586" t="s">
        <v>332</v>
      </c>
      <c r="J3586" t="s">
        <v>232</v>
      </c>
      <c r="K3586" t="s">
        <v>232</v>
      </c>
      <c r="L3586" t="s">
        <v>232</v>
      </c>
      <c r="M3586" t="s">
        <v>232</v>
      </c>
      <c r="N3586" t="s">
        <v>232</v>
      </c>
      <c r="O3586" t="s">
        <v>232</v>
      </c>
      <c r="P3586" t="s">
        <v>232</v>
      </c>
      <c r="Q3586" t="s">
        <v>232</v>
      </c>
      <c r="R3586" t="s">
        <v>232</v>
      </c>
      <c r="S3586" t="s">
        <v>232</v>
      </c>
      <c r="T3586" t="s">
        <v>232</v>
      </c>
      <c r="U3586" t="s">
        <v>232</v>
      </c>
      <c r="V3586" t="s">
        <v>232</v>
      </c>
      <c r="W3586" t="s">
        <v>232</v>
      </c>
      <c r="X3586" t="s">
        <v>232</v>
      </c>
      <c r="Y3586" t="s">
        <v>232</v>
      </c>
      <c r="Z3586" t="s">
        <v>232</v>
      </c>
      <c r="AA3586" t="s">
        <v>232</v>
      </c>
      <c r="AB3586" t="s">
        <v>232</v>
      </c>
      <c r="AC3586" t="s">
        <v>232</v>
      </c>
      <c r="AD3586" t="s">
        <v>232</v>
      </c>
      <c r="AE3586" t="s">
        <v>232</v>
      </c>
      <c r="AF3586" t="s">
        <v>232</v>
      </c>
      <c r="AG3586" t="s">
        <v>232</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27.577999999999999</v>
      </c>
      <c r="AU3586">
        <v>33.363999999999997</v>
      </c>
      <c r="AV3586">
        <v>39.597000000000001</v>
      </c>
      <c r="AW3586">
        <v>39.396999999999998</v>
      </c>
      <c r="AX3586">
        <v>39.396000000000001</v>
      </c>
      <c r="AY3586">
        <v>37.729999999999997</v>
      </c>
      <c r="AZ3586">
        <v>36.468000000000004</v>
      </c>
      <c r="BA3586">
        <v>35.502000000000002</v>
      </c>
      <c r="BB3586">
        <v>33.905999999999999</v>
      </c>
      <c r="BC3586">
        <v>2017</v>
      </c>
    </row>
    <row r="3587" spans="1:55" x14ac:dyDescent="0.25">
      <c r="A3587">
        <v>433</v>
      </c>
      <c r="B3587" t="s">
        <v>1033</v>
      </c>
      <c r="C3587" t="s">
        <v>333</v>
      </c>
      <c r="D3587" t="s">
        <v>1034</v>
      </c>
      <c r="E3587" t="s">
        <v>334</v>
      </c>
      <c r="F3587" t="s">
        <v>335</v>
      </c>
      <c r="G3587" t="s">
        <v>229</v>
      </c>
      <c r="H3587" t="s">
        <v>230</v>
      </c>
      <c r="I3587" t="s">
        <v>1038</v>
      </c>
      <c r="J3587" t="s">
        <v>232</v>
      </c>
      <c r="K3587" t="s">
        <v>232</v>
      </c>
      <c r="L3587" t="s">
        <v>232</v>
      </c>
      <c r="M3587" t="s">
        <v>232</v>
      </c>
      <c r="N3587" t="s">
        <v>232</v>
      </c>
      <c r="O3587" t="s">
        <v>232</v>
      </c>
      <c r="P3587" t="s">
        <v>232</v>
      </c>
      <c r="Q3587" t="s">
        <v>232</v>
      </c>
      <c r="R3587" t="s">
        <v>232</v>
      </c>
      <c r="S3587" t="s">
        <v>232</v>
      </c>
      <c r="T3587" t="s">
        <v>232</v>
      </c>
      <c r="U3587" t="s">
        <v>232</v>
      </c>
      <c r="V3587" t="s">
        <v>232</v>
      </c>
      <c r="W3587" t="s">
        <v>232</v>
      </c>
      <c r="X3587" t="s">
        <v>232</v>
      </c>
      <c r="Y3587" t="s">
        <v>232</v>
      </c>
      <c r="Z3587" t="s">
        <v>232</v>
      </c>
      <c r="AA3587" t="s">
        <v>232</v>
      </c>
      <c r="AB3587" t="s">
        <v>232</v>
      </c>
      <c r="AC3587" t="s">
        <v>232</v>
      </c>
      <c r="AD3587" t="s">
        <v>232</v>
      </c>
      <c r="AE3587" t="s">
        <v>232</v>
      </c>
      <c r="AF3587" t="s">
        <v>232</v>
      </c>
      <c r="AG3587" t="s">
        <v>232</v>
      </c>
      <c r="AH3587" s="52">
        <v>48683.839999999997</v>
      </c>
      <c r="AI3587" s="52">
        <v>46477.13</v>
      </c>
      <c r="AJ3587" s="52">
        <v>48108.37</v>
      </c>
      <c r="AK3587" s="52">
        <v>51406.14</v>
      </c>
      <c r="AL3587" s="52">
        <v>89904.11</v>
      </c>
      <c r="AM3587" s="52">
        <v>76990.149999999994</v>
      </c>
      <c r="AN3587" s="52">
        <v>80344.08</v>
      </c>
      <c r="AO3587" s="52">
        <v>94253</v>
      </c>
      <c r="AP3587" s="52">
        <v>109041.15</v>
      </c>
      <c r="AQ3587" s="52">
        <v>132003.20000000001</v>
      </c>
      <c r="AR3587" s="52">
        <v>119791.01</v>
      </c>
      <c r="AS3587" s="52">
        <v>90023.13</v>
      </c>
      <c r="AT3587" s="52">
        <v>84218.1</v>
      </c>
      <c r="AU3587" s="52">
        <v>80056.38</v>
      </c>
      <c r="AV3587" s="52">
        <v>89133.1</v>
      </c>
      <c r="AW3587" s="52">
        <v>118801.87</v>
      </c>
      <c r="AX3587" s="52">
        <v>120770.01</v>
      </c>
      <c r="AY3587" s="52">
        <v>121893.48</v>
      </c>
      <c r="AZ3587" s="52">
        <v>125883.73</v>
      </c>
      <c r="BA3587" s="52">
        <v>130947.94</v>
      </c>
      <c r="BB3587" s="52">
        <v>137499.35</v>
      </c>
      <c r="BC3587">
        <v>2017</v>
      </c>
    </row>
    <row r="3588" spans="1:55" x14ac:dyDescent="0.25">
      <c r="A3588">
        <v>433</v>
      </c>
      <c r="B3588" t="s">
        <v>1033</v>
      </c>
      <c r="C3588" t="s">
        <v>336</v>
      </c>
      <c r="D3588" t="s">
        <v>1034</v>
      </c>
      <c r="E3588" t="s">
        <v>334</v>
      </c>
      <c r="F3588" t="s">
        <v>335</v>
      </c>
      <c r="G3588" t="s">
        <v>282</v>
      </c>
      <c r="I3588" t="s">
        <v>337</v>
      </c>
      <c r="J3588" t="s">
        <v>232</v>
      </c>
      <c r="K3588" t="s">
        <v>232</v>
      </c>
      <c r="L3588" t="s">
        <v>232</v>
      </c>
      <c r="M3588" t="s">
        <v>232</v>
      </c>
      <c r="N3588" t="s">
        <v>232</v>
      </c>
      <c r="O3588" t="s">
        <v>232</v>
      </c>
      <c r="P3588" t="s">
        <v>232</v>
      </c>
      <c r="Q3588" t="s">
        <v>232</v>
      </c>
      <c r="R3588" t="s">
        <v>232</v>
      </c>
      <c r="S3588" t="s">
        <v>232</v>
      </c>
      <c r="T3588" t="s">
        <v>232</v>
      </c>
      <c r="U3588" t="s">
        <v>232</v>
      </c>
      <c r="V3588" t="s">
        <v>232</v>
      </c>
      <c r="W3588" t="s">
        <v>232</v>
      </c>
      <c r="X3588" t="s">
        <v>232</v>
      </c>
      <c r="Y3588" t="s">
        <v>232</v>
      </c>
      <c r="Z3588" t="s">
        <v>232</v>
      </c>
      <c r="AA3588" t="s">
        <v>232</v>
      </c>
      <c r="AB3588" t="s">
        <v>232</v>
      </c>
      <c r="AC3588" t="s">
        <v>232</v>
      </c>
      <c r="AD3588" t="s">
        <v>232</v>
      </c>
      <c r="AE3588" t="s">
        <v>232</v>
      </c>
      <c r="AF3588" t="s">
        <v>232</v>
      </c>
      <c r="AG3588" t="s">
        <v>232</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41.85</v>
      </c>
      <c r="AU3588">
        <v>34.999000000000002</v>
      </c>
      <c r="AV3588">
        <v>33.356000000000002</v>
      </c>
      <c r="AW3588">
        <v>44.62</v>
      </c>
      <c r="AX3588">
        <v>41.378</v>
      </c>
      <c r="AY3588">
        <v>39.734999999999999</v>
      </c>
      <c r="AZ3588">
        <v>39.057000000000002</v>
      </c>
      <c r="BA3588">
        <v>38.661999999999999</v>
      </c>
      <c r="BB3588">
        <v>38.530999999999999</v>
      </c>
      <c r="BC3588">
        <v>2017</v>
      </c>
    </row>
    <row r="3589" spans="1:55" x14ac:dyDescent="0.25">
      <c r="A3589">
        <v>433</v>
      </c>
      <c r="B3589" t="s">
        <v>1033</v>
      </c>
      <c r="C3589" t="s">
        <v>338</v>
      </c>
      <c r="D3589" t="s">
        <v>1034</v>
      </c>
      <c r="E3589" t="s">
        <v>339</v>
      </c>
      <c r="F3589" t="s">
        <v>340</v>
      </c>
      <c r="G3589" t="s">
        <v>229</v>
      </c>
      <c r="H3589" t="s">
        <v>230</v>
      </c>
      <c r="I3589" t="s">
        <v>1038</v>
      </c>
      <c r="J3589" t="s">
        <v>232</v>
      </c>
      <c r="K3589" t="s">
        <v>232</v>
      </c>
      <c r="L3589" t="s">
        <v>232</v>
      </c>
      <c r="M3589" t="s">
        <v>232</v>
      </c>
      <c r="N3589" t="s">
        <v>232</v>
      </c>
      <c r="O3589" t="s">
        <v>232</v>
      </c>
      <c r="P3589" t="s">
        <v>232</v>
      </c>
      <c r="Q3589" t="s">
        <v>232</v>
      </c>
      <c r="R3589" t="s">
        <v>232</v>
      </c>
      <c r="S3589" t="s">
        <v>232</v>
      </c>
      <c r="T3589" t="s">
        <v>232</v>
      </c>
      <c r="U3589" t="s">
        <v>232</v>
      </c>
      <c r="V3589" t="s">
        <v>232</v>
      </c>
      <c r="W3589" t="s">
        <v>232</v>
      </c>
      <c r="X3589" t="s">
        <v>232</v>
      </c>
      <c r="Y3589" t="s">
        <v>232</v>
      </c>
      <c r="Z3589" t="s">
        <v>232</v>
      </c>
      <c r="AA3589" t="s">
        <v>232</v>
      </c>
      <c r="AB3589" t="s">
        <v>232</v>
      </c>
      <c r="AC3589" t="s">
        <v>232</v>
      </c>
      <c r="AD3589" t="s">
        <v>232</v>
      </c>
      <c r="AE3589" t="s">
        <v>232</v>
      </c>
      <c r="AF3589" t="s">
        <v>232</v>
      </c>
      <c r="AG3589" t="s">
        <v>232</v>
      </c>
      <c r="AH3589" s="52">
        <v>-18844.34</v>
      </c>
      <c r="AI3589" s="52">
        <v>2991.85</v>
      </c>
      <c r="AJ3589" s="52">
        <v>10238.24</v>
      </c>
      <c r="AK3589" s="52">
        <v>8735.19</v>
      </c>
      <c r="AL3589" s="52">
        <v>-1343.46</v>
      </c>
      <c r="AM3589" s="52">
        <v>-16659.18</v>
      </c>
      <c r="AN3589" s="52">
        <v>-6772.53</v>
      </c>
      <c r="AO3589" s="52">
        <v>10310.99</v>
      </c>
      <c r="AP3589" s="52">
        <v>10408.18</v>
      </c>
      <c r="AQ3589" s="52">
        <v>-16585.650000000001</v>
      </c>
      <c r="AR3589" s="52">
        <v>-15405.31</v>
      </c>
      <c r="AS3589" s="52">
        <v>-26572.99</v>
      </c>
      <c r="AT3589" s="52">
        <v>-28720.32</v>
      </c>
      <c r="AU3589" s="52">
        <v>-3738.66</v>
      </c>
      <c r="AV3589" s="52">
        <v>16674.900000000001</v>
      </c>
      <c r="AW3589" s="52">
        <v>-13904.61</v>
      </c>
      <c r="AX3589" s="52">
        <v>-5782.06</v>
      </c>
      <c r="AY3589" s="52">
        <v>-6150.62</v>
      </c>
      <c r="AZ3589" s="52">
        <v>-8343.57</v>
      </c>
      <c r="BA3589" s="52">
        <v>-10702.61</v>
      </c>
      <c r="BB3589" s="52">
        <v>-16503.37</v>
      </c>
      <c r="BC3589">
        <v>2017</v>
      </c>
    </row>
    <row r="3590" spans="1:55" x14ac:dyDescent="0.25">
      <c r="A3590">
        <v>433</v>
      </c>
      <c r="B3590" t="s">
        <v>1033</v>
      </c>
      <c r="C3590" t="s">
        <v>341</v>
      </c>
      <c r="D3590" t="s">
        <v>1034</v>
      </c>
      <c r="E3590" t="s">
        <v>339</v>
      </c>
      <c r="F3590" t="s">
        <v>340</v>
      </c>
      <c r="G3590" t="s">
        <v>282</v>
      </c>
      <c r="I3590" t="s">
        <v>342</v>
      </c>
      <c r="J3590" t="s">
        <v>232</v>
      </c>
      <c r="K3590" t="s">
        <v>232</v>
      </c>
      <c r="L3590" t="s">
        <v>232</v>
      </c>
      <c r="M3590" t="s">
        <v>232</v>
      </c>
      <c r="N3590" t="s">
        <v>232</v>
      </c>
      <c r="O3590" t="s">
        <v>232</v>
      </c>
      <c r="P3590" t="s">
        <v>232</v>
      </c>
      <c r="Q3590" t="s">
        <v>232</v>
      </c>
      <c r="R3590" t="s">
        <v>232</v>
      </c>
      <c r="S3590" t="s">
        <v>232</v>
      </c>
      <c r="T3590" t="s">
        <v>232</v>
      </c>
      <c r="U3590" t="s">
        <v>232</v>
      </c>
      <c r="V3590" t="s">
        <v>232</v>
      </c>
      <c r="W3590" t="s">
        <v>232</v>
      </c>
      <c r="X3590" t="s">
        <v>232</v>
      </c>
      <c r="Y3590" t="s">
        <v>232</v>
      </c>
      <c r="Z3590" t="s">
        <v>232</v>
      </c>
      <c r="AA3590" t="s">
        <v>232</v>
      </c>
      <c r="AB3590" t="s">
        <v>232</v>
      </c>
      <c r="AC3590" t="s">
        <v>232</v>
      </c>
      <c r="AD3590" t="s">
        <v>232</v>
      </c>
      <c r="AE3590" t="s">
        <v>232</v>
      </c>
      <c r="AF3590" t="s">
        <v>232</v>
      </c>
      <c r="AG3590" t="s">
        <v>232</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-14.272</v>
      </c>
      <c r="AU3590">
        <v>-1.6339999999999999</v>
      </c>
      <c r="AV3590">
        <v>6.24</v>
      </c>
      <c r="AW3590">
        <v>-5.2220000000000004</v>
      </c>
      <c r="AX3590">
        <v>-1.9810000000000001</v>
      </c>
      <c r="AY3590">
        <v>-2.0049999999999999</v>
      </c>
      <c r="AZ3590">
        <v>-2.589</v>
      </c>
      <c r="BA3590">
        <v>-3.16</v>
      </c>
      <c r="BB3590">
        <v>-4.625</v>
      </c>
      <c r="BC3590">
        <v>2017</v>
      </c>
    </row>
    <row r="3591" spans="1:55" x14ac:dyDescent="0.25">
      <c r="A3591">
        <v>433</v>
      </c>
      <c r="B3591" t="s">
        <v>1033</v>
      </c>
      <c r="C3591" t="s">
        <v>343</v>
      </c>
      <c r="D3591" t="s">
        <v>1034</v>
      </c>
      <c r="E3591" t="s">
        <v>344</v>
      </c>
      <c r="F3591" t="s">
        <v>345</v>
      </c>
      <c r="G3591" t="s">
        <v>229</v>
      </c>
      <c r="H3591" t="s">
        <v>230</v>
      </c>
    </row>
    <row r="3592" spans="1:55" x14ac:dyDescent="0.25">
      <c r="A3592">
        <v>433</v>
      </c>
      <c r="B3592" t="s">
        <v>1033</v>
      </c>
      <c r="C3592" t="s">
        <v>346</v>
      </c>
      <c r="D3592" t="s">
        <v>1034</v>
      </c>
      <c r="E3592" t="s">
        <v>344</v>
      </c>
      <c r="F3592" t="s">
        <v>345</v>
      </c>
      <c r="G3592" t="s">
        <v>270</v>
      </c>
    </row>
    <row r="3593" spans="1:55" x14ac:dyDescent="0.25">
      <c r="A3593">
        <v>433</v>
      </c>
      <c r="B3593" t="s">
        <v>1033</v>
      </c>
      <c r="C3593" t="s">
        <v>347</v>
      </c>
      <c r="D3593" t="s">
        <v>1034</v>
      </c>
      <c r="E3593" t="s">
        <v>348</v>
      </c>
      <c r="F3593" t="s">
        <v>349</v>
      </c>
      <c r="G3593" t="s">
        <v>229</v>
      </c>
      <c r="H3593" t="s">
        <v>230</v>
      </c>
      <c r="I3593" t="s">
        <v>1038</v>
      </c>
      <c r="J3593" t="s">
        <v>232</v>
      </c>
      <c r="K3593" t="s">
        <v>232</v>
      </c>
      <c r="L3593" t="s">
        <v>232</v>
      </c>
      <c r="M3593" t="s">
        <v>232</v>
      </c>
      <c r="N3593" t="s">
        <v>232</v>
      </c>
      <c r="O3593" t="s">
        <v>232</v>
      </c>
      <c r="P3593" t="s">
        <v>232</v>
      </c>
      <c r="Q3593" t="s">
        <v>232</v>
      </c>
      <c r="R3593" t="s">
        <v>232</v>
      </c>
      <c r="S3593" t="s">
        <v>232</v>
      </c>
      <c r="T3593" t="s">
        <v>232</v>
      </c>
      <c r="U3593" t="s">
        <v>232</v>
      </c>
      <c r="V3593" t="s">
        <v>232</v>
      </c>
      <c r="W3593" t="s">
        <v>232</v>
      </c>
      <c r="X3593" t="s">
        <v>232</v>
      </c>
      <c r="Y3593" t="s">
        <v>232</v>
      </c>
      <c r="Z3593" t="s">
        <v>232</v>
      </c>
      <c r="AA3593" t="s">
        <v>232</v>
      </c>
      <c r="AB3593" t="s">
        <v>232</v>
      </c>
      <c r="AC3593" t="s">
        <v>232</v>
      </c>
      <c r="AD3593" t="s">
        <v>232</v>
      </c>
      <c r="AE3593" t="s">
        <v>232</v>
      </c>
      <c r="AF3593" t="s">
        <v>232</v>
      </c>
      <c r="AG3593" t="s">
        <v>232</v>
      </c>
      <c r="AH3593" s="52">
        <v>-18582.98</v>
      </c>
      <c r="AI3593" s="52">
        <v>2882.33</v>
      </c>
      <c r="AJ3593" s="52">
        <v>10246.36</v>
      </c>
      <c r="AK3593" s="52">
        <v>8186.38</v>
      </c>
      <c r="AL3593" s="52">
        <v>-1540.37</v>
      </c>
      <c r="AM3593" s="52">
        <v>-16458.86</v>
      </c>
      <c r="AN3593" s="52">
        <v>-5984.14</v>
      </c>
      <c r="AO3593" s="52">
        <v>11868.77</v>
      </c>
      <c r="AP3593" s="52">
        <v>11330.08</v>
      </c>
      <c r="AQ3593" s="52">
        <v>-15600.47</v>
      </c>
      <c r="AR3593" s="52">
        <v>-14703.59</v>
      </c>
      <c r="AS3593" s="52">
        <v>-25264.18</v>
      </c>
      <c r="AT3593" s="52">
        <v>-27326.99</v>
      </c>
      <c r="AU3593" s="52">
        <v>-1498.24</v>
      </c>
      <c r="AV3593" s="52">
        <v>20217.96</v>
      </c>
      <c r="AW3593" s="52">
        <v>-10839.3</v>
      </c>
      <c r="AX3593" s="52">
        <v>-1110.7</v>
      </c>
      <c r="AY3593">
        <v>-594.33699999999999</v>
      </c>
      <c r="AZ3593" s="52">
        <v>-2624.63</v>
      </c>
      <c r="BA3593" s="52">
        <v>-4429.09</v>
      </c>
      <c r="BB3593" s="52">
        <v>-9508.84</v>
      </c>
      <c r="BC3593">
        <v>2017</v>
      </c>
    </row>
    <row r="3594" spans="1:55" x14ac:dyDescent="0.25">
      <c r="A3594">
        <v>433</v>
      </c>
      <c r="B3594" t="s">
        <v>1033</v>
      </c>
      <c r="C3594" t="s">
        <v>350</v>
      </c>
      <c r="D3594" t="s">
        <v>1034</v>
      </c>
      <c r="E3594" t="s">
        <v>348</v>
      </c>
      <c r="F3594" t="s">
        <v>349</v>
      </c>
      <c r="G3594" t="s">
        <v>282</v>
      </c>
      <c r="I3594" t="s">
        <v>351</v>
      </c>
      <c r="J3594" t="s">
        <v>232</v>
      </c>
      <c r="K3594" t="s">
        <v>232</v>
      </c>
      <c r="L3594" t="s">
        <v>232</v>
      </c>
      <c r="M3594" t="s">
        <v>232</v>
      </c>
      <c r="N3594" t="s">
        <v>232</v>
      </c>
      <c r="O3594" t="s">
        <v>232</v>
      </c>
      <c r="P3594" t="s">
        <v>232</v>
      </c>
      <c r="Q3594" t="s">
        <v>232</v>
      </c>
      <c r="R3594" t="s">
        <v>232</v>
      </c>
      <c r="S3594" t="s">
        <v>232</v>
      </c>
      <c r="T3594" t="s">
        <v>232</v>
      </c>
      <c r="U3594" t="s">
        <v>232</v>
      </c>
      <c r="V3594" t="s">
        <v>232</v>
      </c>
      <c r="W3594" t="s">
        <v>232</v>
      </c>
      <c r="X3594" t="s">
        <v>232</v>
      </c>
      <c r="Y3594" t="s">
        <v>232</v>
      </c>
      <c r="Z3594" t="s">
        <v>232</v>
      </c>
      <c r="AA3594" t="s">
        <v>232</v>
      </c>
      <c r="AB3594" t="s">
        <v>232</v>
      </c>
      <c r="AC3594" t="s">
        <v>232</v>
      </c>
      <c r="AD3594" t="s">
        <v>232</v>
      </c>
      <c r="AE3594" t="s">
        <v>232</v>
      </c>
      <c r="AF3594" t="s">
        <v>232</v>
      </c>
      <c r="AG3594" t="s">
        <v>232</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-13.579000000000001</v>
      </c>
      <c r="AU3594">
        <v>-0.65500000000000003</v>
      </c>
      <c r="AV3594">
        <v>7.5659999999999998</v>
      </c>
      <c r="AW3594">
        <v>-4.0709999999999997</v>
      </c>
      <c r="AX3594">
        <v>-0.38100000000000001</v>
      </c>
      <c r="AY3594">
        <v>-0.19400000000000001</v>
      </c>
      <c r="AZ3594">
        <v>-0.81399999999999995</v>
      </c>
      <c r="BA3594">
        <v>-1.3080000000000001</v>
      </c>
      <c r="BB3594">
        <v>-2.665</v>
      </c>
      <c r="BC3594">
        <v>2017</v>
      </c>
    </row>
    <row r="3595" spans="1:55" x14ac:dyDescent="0.25">
      <c r="A3595">
        <v>433</v>
      </c>
      <c r="B3595" t="s">
        <v>1033</v>
      </c>
      <c r="C3595" t="s">
        <v>352</v>
      </c>
      <c r="D3595" t="s">
        <v>1034</v>
      </c>
      <c r="E3595" t="s">
        <v>353</v>
      </c>
      <c r="F3595" t="s">
        <v>354</v>
      </c>
      <c r="G3595" t="s">
        <v>229</v>
      </c>
      <c r="H3595" t="s">
        <v>230</v>
      </c>
    </row>
    <row r="3596" spans="1:55" x14ac:dyDescent="0.25">
      <c r="A3596">
        <v>433</v>
      </c>
      <c r="B3596" t="s">
        <v>1033</v>
      </c>
      <c r="C3596" t="s">
        <v>355</v>
      </c>
      <c r="D3596" t="s">
        <v>1034</v>
      </c>
      <c r="E3596" t="s">
        <v>353</v>
      </c>
      <c r="F3596" t="s">
        <v>354</v>
      </c>
      <c r="G3596" t="s">
        <v>282</v>
      </c>
    </row>
    <row r="3597" spans="1:55" x14ac:dyDescent="0.25">
      <c r="A3597">
        <v>433</v>
      </c>
      <c r="B3597" t="s">
        <v>1033</v>
      </c>
      <c r="C3597" t="s">
        <v>356</v>
      </c>
      <c r="D3597" t="s">
        <v>1034</v>
      </c>
      <c r="E3597" t="s">
        <v>357</v>
      </c>
      <c r="F3597" t="s">
        <v>358</v>
      </c>
      <c r="G3597" t="s">
        <v>229</v>
      </c>
      <c r="H3597" t="s">
        <v>230</v>
      </c>
      <c r="I3597" t="s">
        <v>1038</v>
      </c>
      <c r="J3597" t="s">
        <v>232</v>
      </c>
      <c r="K3597" t="s">
        <v>232</v>
      </c>
      <c r="L3597" t="s">
        <v>232</v>
      </c>
      <c r="M3597" t="s">
        <v>232</v>
      </c>
      <c r="N3597" t="s">
        <v>232</v>
      </c>
      <c r="O3597" t="s">
        <v>232</v>
      </c>
      <c r="P3597" t="s">
        <v>232</v>
      </c>
      <c r="Q3597" t="s">
        <v>232</v>
      </c>
      <c r="R3597" t="s">
        <v>232</v>
      </c>
      <c r="S3597" t="s">
        <v>232</v>
      </c>
      <c r="T3597" t="s">
        <v>232</v>
      </c>
      <c r="U3597" t="s">
        <v>232</v>
      </c>
      <c r="V3597" t="s">
        <v>232</v>
      </c>
      <c r="W3597" t="s">
        <v>232</v>
      </c>
      <c r="X3597" t="s">
        <v>232</v>
      </c>
      <c r="Y3597" t="s">
        <v>232</v>
      </c>
      <c r="Z3597" t="s">
        <v>232</v>
      </c>
      <c r="AA3597" t="s">
        <v>232</v>
      </c>
      <c r="AB3597" t="s">
        <v>232</v>
      </c>
      <c r="AC3597" t="s">
        <v>232</v>
      </c>
      <c r="AD3597" t="s">
        <v>232</v>
      </c>
      <c r="AE3597" t="s">
        <v>232</v>
      </c>
      <c r="AF3597" t="s">
        <v>232</v>
      </c>
      <c r="AG3597" t="s">
        <v>232</v>
      </c>
      <c r="AH3597" s="52">
        <v>183298.61</v>
      </c>
      <c r="AI3597" s="52">
        <v>167174.43</v>
      </c>
      <c r="AJ3597" s="52">
        <v>136848.35</v>
      </c>
      <c r="AK3597" s="52">
        <v>130497.85</v>
      </c>
      <c r="AL3597" s="52">
        <v>116462.32</v>
      </c>
      <c r="AM3597" s="52">
        <v>114148.74</v>
      </c>
      <c r="AN3597" s="52">
        <v>86757.35</v>
      </c>
      <c r="AO3597" s="52">
        <v>88493.74</v>
      </c>
      <c r="AP3597" s="52">
        <v>88424.2</v>
      </c>
      <c r="AQ3597" s="52">
        <v>87512.43</v>
      </c>
      <c r="AR3597" s="52">
        <v>89912.75</v>
      </c>
      <c r="AS3597" s="52">
        <v>117874.49</v>
      </c>
      <c r="AT3597" s="52">
        <v>132997.62</v>
      </c>
      <c r="AU3597" s="52">
        <v>136380.82</v>
      </c>
      <c r="AV3597" s="52">
        <v>129372.28</v>
      </c>
      <c r="AW3597" s="52">
        <v>133787.38</v>
      </c>
      <c r="AX3597" s="52">
        <v>138226.67000000001</v>
      </c>
      <c r="AY3597" s="52">
        <v>142532.22</v>
      </c>
      <c r="AZ3597" s="52">
        <v>149113.10999999999</v>
      </c>
      <c r="BA3597" s="52">
        <v>159133.25</v>
      </c>
      <c r="BB3597" s="52">
        <v>175029.14</v>
      </c>
      <c r="BC3597">
        <v>2017</v>
      </c>
    </row>
    <row r="3598" spans="1:55" x14ac:dyDescent="0.25">
      <c r="A3598">
        <v>433</v>
      </c>
      <c r="B3598" t="s">
        <v>1033</v>
      </c>
      <c r="C3598" t="s">
        <v>359</v>
      </c>
      <c r="D3598" t="s">
        <v>1034</v>
      </c>
      <c r="E3598" t="s">
        <v>357</v>
      </c>
      <c r="F3598" t="s">
        <v>358</v>
      </c>
      <c r="G3598" t="s">
        <v>282</v>
      </c>
      <c r="I3598" t="s">
        <v>360</v>
      </c>
      <c r="J3598" t="s">
        <v>232</v>
      </c>
      <c r="K3598" t="s">
        <v>232</v>
      </c>
      <c r="L3598" t="s">
        <v>232</v>
      </c>
      <c r="M3598" t="s">
        <v>232</v>
      </c>
      <c r="N3598" t="s">
        <v>232</v>
      </c>
      <c r="O3598" t="s">
        <v>232</v>
      </c>
      <c r="P3598" t="s">
        <v>232</v>
      </c>
      <c r="Q3598" t="s">
        <v>232</v>
      </c>
      <c r="R3598" t="s">
        <v>232</v>
      </c>
      <c r="S3598" t="s">
        <v>232</v>
      </c>
      <c r="T3598" t="s">
        <v>232</v>
      </c>
      <c r="U3598" t="s">
        <v>232</v>
      </c>
      <c r="V3598" t="s">
        <v>232</v>
      </c>
      <c r="W3598" t="s">
        <v>232</v>
      </c>
      <c r="X3598" t="s">
        <v>232</v>
      </c>
      <c r="Y3598" t="s">
        <v>232</v>
      </c>
      <c r="Z3598" t="s">
        <v>232</v>
      </c>
      <c r="AA3598" t="s">
        <v>232</v>
      </c>
      <c r="AB3598" t="s">
        <v>232</v>
      </c>
      <c r="AC3598" t="s">
        <v>232</v>
      </c>
      <c r="AD3598" t="s">
        <v>232</v>
      </c>
      <c r="AE3598" t="s">
        <v>232</v>
      </c>
      <c r="AF3598" t="s">
        <v>232</v>
      </c>
      <c r="AG3598" t="s">
        <v>232</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56.883000000000003</v>
      </c>
      <c r="AT3598">
        <v>66.088999999999999</v>
      </c>
      <c r="AU3598">
        <v>59.622</v>
      </c>
      <c r="AV3598">
        <v>48.414999999999999</v>
      </c>
      <c r="AW3598">
        <v>50.247999999999998</v>
      </c>
      <c r="AX3598">
        <v>47.357999999999997</v>
      </c>
      <c r="AY3598">
        <v>46.462000000000003</v>
      </c>
      <c r="AZ3598">
        <v>46.264000000000003</v>
      </c>
      <c r="BA3598">
        <v>46.984000000000002</v>
      </c>
      <c r="BB3598">
        <v>49.048000000000002</v>
      </c>
      <c r="BC3598">
        <v>2017</v>
      </c>
    </row>
    <row r="3599" spans="1:55" x14ac:dyDescent="0.25">
      <c r="A3599">
        <v>433</v>
      </c>
      <c r="B3599" t="s">
        <v>1033</v>
      </c>
      <c r="C3599" t="s">
        <v>361</v>
      </c>
      <c r="D3599" t="s">
        <v>1034</v>
      </c>
      <c r="E3599" t="s">
        <v>362</v>
      </c>
      <c r="F3599" t="s">
        <v>363</v>
      </c>
      <c r="G3599" t="s">
        <v>229</v>
      </c>
      <c r="H3599" t="s">
        <v>230</v>
      </c>
      <c r="I3599" t="s">
        <v>1038</v>
      </c>
      <c r="J3599" t="s">
        <v>232</v>
      </c>
      <c r="K3599" t="s">
        <v>232</v>
      </c>
      <c r="L3599" t="s">
        <v>232</v>
      </c>
      <c r="M3599" t="s">
        <v>232</v>
      </c>
      <c r="N3599" t="s">
        <v>232</v>
      </c>
      <c r="O3599" t="s">
        <v>232</v>
      </c>
      <c r="P3599" t="s">
        <v>232</v>
      </c>
      <c r="Q3599" t="s">
        <v>232</v>
      </c>
      <c r="R3599" t="s">
        <v>232</v>
      </c>
      <c r="S3599" t="s">
        <v>232</v>
      </c>
      <c r="T3599" t="s">
        <v>232</v>
      </c>
      <c r="U3599" t="s">
        <v>232</v>
      </c>
      <c r="V3599" t="s">
        <v>232</v>
      </c>
      <c r="W3599" t="s">
        <v>232</v>
      </c>
      <c r="X3599" t="s">
        <v>232</v>
      </c>
      <c r="Y3599" t="s">
        <v>232</v>
      </c>
      <c r="Z3599" t="s">
        <v>232</v>
      </c>
      <c r="AA3599" t="s">
        <v>232</v>
      </c>
      <c r="AB3599" t="s">
        <v>232</v>
      </c>
      <c r="AC3599" t="s">
        <v>232</v>
      </c>
      <c r="AD3599" t="s">
        <v>232</v>
      </c>
      <c r="AE3599" t="s">
        <v>232</v>
      </c>
      <c r="AF3599" t="s">
        <v>232</v>
      </c>
      <c r="AG3599" t="s">
        <v>232</v>
      </c>
      <c r="AH3599" s="52">
        <v>53235.360000000001</v>
      </c>
      <c r="AI3599" s="52">
        <v>73533.600000000006</v>
      </c>
      <c r="AJ3599" s="52">
        <v>95587.96</v>
      </c>
      <c r="AK3599" s="52">
        <v>111455.81</v>
      </c>
      <c r="AL3599" s="52">
        <v>157026.06</v>
      </c>
      <c r="AM3599" s="52">
        <v>130642.19</v>
      </c>
      <c r="AN3599" s="52">
        <v>162064.57</v>
      </c>
      <c r="AO3599" s="52">
        <v>217327.11</v>
      </c>
      <c r="AP3599" s="52">
        <v>254225.49</v>
      </c>
      <c r="AQ3599" s="52">
        <v>273587.53000000003</v>
      </c>
      <c r="AR3599" s="52">
        <v>273603.02</v>
      </c>
      <c r="AS3599" s="52">
        <v>207224.01</v>
      </c>
      <c r="AT3599" s="52">
        <v>201239.86</v>
      </c>
      <c r="AU3599" s="52">
        <v>228741.61</v>
      </c>
      <c r="AV3599" s="52">
        <v>267214.58</v>
      </c>
      <c r="AW3599" s="52">
        <v>266254.03000000003</v>
      </c>
      <c r="AX3599" s="52">
        <v>291873.61</v>
      </c>
      <c r="AY3599" s="52">
        <v>306769.46000000002</v>
      </c>
      <c r="AZ3599" s="52">
        <v>322307.40999999997</v>
      </c>
      <c r="BA3599" s="52">
        <v>338698.96</v>
      </c>
      <c r="BB3599" s="52">
        <v>356854.05</v>
      </c>
      <c r="BC3599">
        <v>2017</v>
      </c>
    </row>
    <row r="3600" spans="1:55" x14ac:dyDescent="0.25">
      <c r="A3600">
        <v>433</v>
      </c>
      <c r="B3600" t="s">
        <v>1033</v>
      </c>
      <c r="C3600" t="s">
        <v>364</v>
      </c>
      <c r="D3600" t="s">
        <v>1034</v>
      </c>
      <c r="E3600" t="s">
        <v>365</v>
      </c>
      <c r="F3600" t="s">
        <v>366</v>
      </c>
      <c r="G3600" t="s">
        <v>242</v>
      </c>
      <c r="H3600" t="s">
        <v>230</v>
      </c>
      <c r="I3600" t="s">
        <v>1039</v>
      </c>
      <c r="J3600" t="s">
        <v>232</v>
      </c>
      <c r="K3600" t="s">
        <v>232</v>
      </c>
      <c r="L3600" t="s">
        <v>232</v>
      </c>
      <c r="M3600" t="s">
        <v>232</v>
      </c>
      <c r="N3600" t="s">
        <v>232</v>
      </c>
      <c r="O3600" t="s">
        <v>232</v>
      </c>
      <c r="P3600" t="s">
        <v>232</v>
      </c>
      <c r="Q3600" t="s">
        <v>232</v>
      </c>
      <c r="R3600" t="s">
        <v>232</v>
      </c>
      <c r="S3600" t="s">
        <v>232</v>
      </c>
      <c r="T3600" t="s">
        <v>232</v>
      </c>
      <c r="U3600" t="s">
        <v>232</v>
      </c>
      <c r="V3600" t="s">
        <v>232</v>
      </c>
      <c r="W3600" t="s">
        <v>232</v>
      </c>
      <c r="X3600" t="s">
        <v>232</v>
      </c>
      <c r="Y3600" t="s">
        <v>232</v>
      </c>
      <c r="Z3600" t="s">
        <v>232</v>
      </c>
      <c r="AA3600" t="s">
        <v>232</v>
      </c>
      <c r="AB3600" t="s">
        <v>232</v>
      </c>
      <c r="AC3600" t="s">
        <v>232</v>
      </c>
      <c r="AD3600" t="s">
        <v>232</v>
      </c>
      <c r="AE3600">
        <v>0.41399999999999998</v>
      </c>
      <c r="AF3600">
        <v>-0.38600000000000001</v>
      </c>
      <c r="AG3600">
        <v>-1.6830000000000001</v>
      </c>
      <c r="AH3600">
        <v>-8.8109999999999999</v>
      </c>
      <c r="AI3600">
        <v>4.3499999999999996</v>
      </c>
      <c r="AJ3600">
        <v>2.1059999999999999</v>
      </c>
      <c r="AK3600">
        <v>-3.0070000000000001</v>
      </c>
      <c r="AL3600">
        <v>16.713999999999999</v>
      </c>
      <c r="AM3600">
        <v>-12.865</v>
      </c>
      <c r="AN3600">
        <v>2.2669999999999999</v>
      </c>
      <c r="AO3600">
        <v>20.207999999999998</v>
      </c>
      <c r="AP3600">
        <v>11.026999999999999</v>
      </c>
      <c r="AQ3600">
        <v>2.681</v>
      </c>
      <c r="AR3600">
        <v>6.1059999999999999</v>
      </c>
      <c r="AS3600">
        <v>-11.632999999999999</v>
      </c>
      <c r="AT3600">
        <v>-13.372</v>
      </c>
      <c r="AU3600">
        <v>4.0090000000000003</v>
      </c>
      <c r="AV3600">
        <v>11.057</v>
      </c>
      <c r="AW3600">
        <v>-14.99</v>
      </c>
      <c r="AX3600">
        <v>-7.2789999999999999</v>
      </c>
      <c r="AY3600">
        <v>-7.8879999999999999</v>
      </c>
      <c r="AZ3600">
        <v>-9.4610000000000003</v>
      </c>
      <c r="BA3600">
        <v>-10.867000000000001</v>
      </c>
      <c r="BB3600">
        <v>-14.555</v>
      </c>
      <c r="BC3600">
        <v>2017</v>
      </c>
    </row>
    <row r="3601" spans="1:55" x14ac:dyDescent="0.25">
      <c r="A3601">
        <v>433</v>
      </c>
      <c r="B3601" t="s">
        <v>1033</v>
      </c>
      <c r="C3601" t="s">
        <v>368</v>
      </c>
      <c r="D3601" t="s">
        <v>1034</v>
      </c>
      <c r="E3601" t="s">
        <v>365</v>
      </c>
      <c r="F3601" t="s">
        <v>366</v>
      </c>
      <c r="G3601" t="s">
        <v>282</v>
      </c>
      <c r="I3601" t="s">
        <v>369</v>
      </c>
      <c r="J3601" t="s">
        <v>232</v>
      </c>
      <c r="K3601" t="s">
        <v>232</v>
      </c>
      <c r="L3601" t="s">
        <v>232</v>
      </c>
      <c r="M3601" t="s">
        <v>232</v>
      </c>
      <c r="N3601" t="s">
        <v>232</v>
      </c>
      <c r="O3601" t="s">
        <v>232</v>
      </c>
      <c r="P3601" t="s">
        <v>232</v>
      </c>
      <c r="Q3601" t="s">
        <v>232</v>
      </c>
      <c r="R3601" t="s">
        <v>232</v>
      </c>
      <c r="S3601" t="s">
        <v>232</v>
      </c>
      <c r="T3601" t="s">
        <v>232</v>
      </c>
      <c r="U3601" t="s">
        <v>232</v>
      </c>
      <c r="V3601" t="s">
        <v>232</v>
      </c>
      <c r="W3601" t="s">
        <v>232</v>
      </c>
      <c r="X3601" t="s">
        <v>232</v>
      </c>
      <c r="Y3601" t="s">
        <v>232</v>
      </c>
      <c r="Z3601" t="s">
        <v>232</v>
      </c>
      <c r="AA3601" t="s">
        <v>232</v>
      </c>
      <c r="AB3601" t="s">
        <v>232</v>
      </c>
      <c r="AC3601" t="s">
        <v>232</v>
      </c>
      <c r="AD3601" t="s">
        <v>232</v>
      </c>
      <c r="AE3601">
        <v>2.1859999999999999</v>
      </c>
      <c r="AF3601">
        <v>-2.036</v>
      </c>
      <c r="AG3601">
        <v>-10.651999999999999</v>
      </c>
      <c r="AH3601">
        <v>-24.047000000000001</v>
      </c>
      <c r="AI3601">
        <v>8.6880000000000006</v>
      </c>
      <c r="AJ3601">
        <v>3.2320000000000002</v>
      </c>
      <c r="AK3601">
        <v>-3.3849999999999998</v>
      </c>
      <c r="AL3601">
        <v>12.699</v>
      </c>
      <c r="AM3601">
        <v>-11.522</v>
      </c>
      <c r="AN3601">
        <v>1.6359999999999999</v>
      </c>
      <c r="AO3601">
        <v>10.879</v>
      </c>
      <c r="AP3601">
        <v>5.0579999999999998</v>
      </c>
      <c r="AQ3601">
        <v>1.143</v>
      </c>
      <c r="AR3601">
        <v>2.6019999999999999</v>
      </c>
      <c r="AS3601">
        <v>-6.5460000000000003</v>
      </c>
      <c r="AT3601">
        <v>-7.8419999999999996</v>
      </c>
      <c r="AU3601">
        <v>2.0720000000000001</v>
      </c>
      <c r="AV3601">
        <v>4.891</v>
      </c>
      <c r="AW3601">
        <v>-6.6539999999999999</v>
      </c>
      <c r="AX3601">
        <v>-2.948</v>
      </c>
      <c r="AY3601">
        <v>-3.0390000000000001</v>
      </c>
      <c r="AZ3601">
        <v>-3.47</v>
      </c>
      <c r="BA3601">
        <v>-3.7919999999999998</v>
      </c>
      <c r="BB3601">
        <v>-4.8209999999999997</v>
      </c>
      <c r="BC3601">
        <v>2017</v>
      </c>
    </row>
    <row r="3602" spans="1:55" x14ac:dyDescent="0.25">
      <c r="A3602">
        <v>178</v>
      </c>
      <c r="B3602" t="s">
        <v>1040</v>
      </c>
      <c r="C3602" t="s">
        <v>225</v>
      </c>
      <c r="D3602" t="s">
        <v>1041</v>
      </c>
      <c r="E3602" t="s">
        <v>227</v>
      </c>
      <c r="F3602" t="s">
        <v>228</v>
      </c>
      <c r="G3602" t="s">
        <v>229</v>
      </c>
      <c r="H3602" t="s">
        <v>230</v>
      </c>
      <c r="I3602" t="s">
        <v>1042</v>
      </c>
      <c r="J3602">
        <v>52.078000000000003</v>
      </c>
      <c r="K3602">
        <v>53.386000000000003</v>
      </c>
      <c r="L3602">
        <v>54.183999999999997</v>
      </c>
      <c r="M3602">
        <v>53.789000000000001</v>
      </c>
      <c r="N3602">
        <v>55.512999999999998</v>
      </c>
      <c r="O3602">
        <v>56.594000000000001</v>
      </c>
      <c r="P3602">
        <v>56.834000000000003</v>
      </c>
      <c r="Q3602">
        <v>58.902999999999999</v>
      </c>
      <c r="R3602">
        <v>60.668999999999997</v>
      </c>
      <c r="S3602">
        <v>64.075000000000003</v>
      </c>
      <c r="T3602">
        <v>69.015000000000001</v>
      </c>
      <c r="U3602">
        <v>70.147999999999996</v>
      </c>
      <c r="V3602">
        <v>72.659000000000006</v>
      </c>
      <c r="W3602">
        <v>74.340999999999994</v>
      </c>
      <c r="X3602">
        <v>78.721999999999994</v>
      </c>
      <c r="Y3602">
        <v>86.274000000000001</v>
      </c>
      <c r="Z3602">
        <v>94.117999999999995</v>
      </c>
      <c r="AA3602">
        <v>104.233</v>
      </c>
      <c r="AB3602">
        <v>113.248</v>
      </c>
      <c r="AC3602">
        <v>125.15600000000001</v>
      </c>
      <c r="AD3602">
        <v>137.01900000000001</v>
      </c>
      <c r="AE3602">
        <v>144.34700000000001</v>
      </c>
      <c r="AF3602">
        <v>152.941</v>
      </c>
      <c r="AG3602">
        <v>157.49799999999999</v>
      </c>
      <c r="AH3602">
        <v>167.95</v>
      </c>
      <c r="AI3602">
        <v>177.49</v>
      </c>
      <c r="AJ3602">
        <v>186.45400000000001</v>
      </c>
      <c r="AK3602">
        <v>196.26300000000001</v>
      </c>
      <c r="AL3602">
        <v>187.61799999999999</v>
      </c>
      <c r="AM3602">
        <v>178.13499999999999</v>
      </c>
      <c r="AN3602">
        <v>181.482</v>
      </c>
      <c r="AO3602">
        <v>188.15600000000001</v>
      </c>
      <c r="AP3602">
        <v>188.51900000000001</v>
      </c>
      <c r="AQ3602">
        <v>191.041</v>
      </c>
      <c r="AR3602">
        <v>207.75700000000001</v>
      </c>
      <c r="AS3602">
        <v>259.71600000000001</v>
      </c>
      <c r="AT3602">
        <v>272.45299999999997</v>
      </c>
      <c r="AU3602">
        <v>292.09100000000001</v>
      </c>
      <c r="AV3602">
        <v>311.99200000000002</v>
      </c>
      <c r="AW3602">
        <v>324.92899999999997</v>
      </c>
      <c r="AX3602">
        <v>336.13200000000001</v>
      </c>
      <c r="AY3602">
        <v>346.637</v>
      </c>
      <c r="AZ3602">
        <v>356.58100000000002</v>
      </c>
      <c r="BA3602">
        <v>366.10300000000001</v>
      </c>
      <c r="BB3602">
        <v>376.03399999999999</v>
      </c>
      <c r="BC3602">
        <v>2017</v>
      </c>
    </row>
    <row r="3603" spans="1:55" x14ac:dyDescent="0.25">
      <c r="A3603">
        <v>178</v>
      </c>
      <c r="B3603" t="s">
        <v>1040</v>
      </c>
      <c r="C3603" t="s">
        <v>233</v>
      </c>
      <c r="D3603" t="s">
        <v>1041</v>
      </c>
      <c r="E3603" t="s">
        <v>227</v>
      </c>
      <c r="F3603" t="s">
        <v>234</v>
      </c>
      <c r="G3603" t="s">
        <v>235</v>
      </c>
      <c r="I3603" t="s">
        <v>236</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8.6489999999999991</v>
      </c>
      <c r="AC3603">
        <v>10.515000000000001</v>
      </c>
      <c r="AD3603">
        <v>9.4789999999999992</v>
      </c>
      <c r="AE3603">
        <v>5.3479999999999999</v>
      </c>
      <c r="AF3603">
        <v>5.9539999999999997</v>
      </c>
      <c r="AG3603">
        <v>2.98</v>
      </c>
      <c r="AH3603">
        <v>6.6360000000000001</v>
      </c>
      <c r="AI3603">
        <v>5.68</v>
      </c>
      <c r="AJ3603">
        <v>5.05</v>
      </c>
      <c r="AK3603">
        <v>5.2610000000000001</v>
      </c>
      <c r="AL3603">
        <v>-4.4050000000000002</v>
      </c>
      <c r="AM3603">
        <v>-5.0540000000000003</v>
      </c>
      <c r="AN3603">
        <v>1.879</v>
      </c>
      <c r="AO3603">
        <v>3.677</v>
      </c>
      <c r="AP3603">
        <v>0.193</v>
      </c>
      <c r="AQ3603">
        <v>1.3380000000000001</v>
      </c>
      <c r="AR3603">
        <v>8.75</v>
      </c>
      <c r="AS3603">
        <v>25.01</v>
      </c>
      <c r="AT3603">
        <v>4.9039999999999999</v>
      </c>
      <c r="AU3603">
        <v>7.2080000000000002</v>
      </c>
      <c r="AV3603">
        <v>6.8129999999999997</v>
      </c>
      <c r="AW3603">
        <v>4.1470000000000002</v>
      </c>
      <c r="AX3603">
        <v>3.448</v>
      </c>
      <c r="AY3603">
        <v>3.125</v>
      </c>
      <c r="AZ3603">
        <v>2.8690000000000002</v>
      </c>
      <c r="BA3603">
        <v>2.6709999999999998</v>
      </c>
      <c r="BB3603">
        <v>2.7120000000000002</v>
      </c>
      <c r="BC3603">
        <v>2017</v>
      </c>
    </row>
    <row r="3604" spans="1:55" x14ac:dyDescent="0.25">
      <c r="A3604">
        <v>178</v>
      </c>
      <c r="B3604" t="s">
        <v>1040</v>
      </c>
      <c r="C3604" t="s">
        <v>237</v>
      </c>
      <c r="D3604" t="s">
        <v>1041</v>
      </c>
      <c r="E3604" t="s">
        <v>238</v>
      </c>
      <c r="F3604" t="s">
        <v>239</v>
      </c>
      <c r="G3604" t="s">
        <v>229</v>
      </c>
      <c r="H3604" t="s">
        <v>230</v>
      </c>
      <c r="I3604" t="s">
        <v>1042</v>
      </c>
      <c r="J3604">
        <v>13.215</v>
      </c>
      <c r="K3604">
        <v>16.035</v>
      </c>
      <c r="L3604">
        <v>19.021999999999998</v>
      </c>
      <c r="M3604">
        <v>20.966999999999999</v>
      </c>
      <c r="N3604">
        <v>23.22</v>
      </c>
      <c r="O3604">
        <v>25.224</v>
      </c>
      <c r="P3604">
        <v>26.867999999999999</v>
      </c>
      <c r="Q3604">
        <v>28.715</v>
      </c>
      <c r="R3604">
        <v>30.673999999999999</v>
      </c>
      <c r="S3604">
        <v>34.027000000000001</v>
      </c>
      <c r="T3604">
        <v>36.893000000000001</v>
      </c>
      <c r="U3604">
        <v>38.386000000000003</v>
      </c>
      <c r="V3604">
        <v>40.884999999999998</v>
      </c>
      <c r="W3604">
        <v>44.034999999999997</v>
      </c>
      <c r="X3604">
        <v>47.33</v>
      </c>
      <c r="Y3604">
        <v>54.822000000000003</v>
      </c>
      <c r="Z3604">
        <v>60.216000000000001</v>
      </c>
      <c r="AA3604">
        <v>69.378</v>
      </c>
      <c r="AB3604">
        <v>80.33</v>
      </c>
      <c r="AC3604">
        <v>92.638999999999996</v>
      </c>
      <c r="AD3604">
        <v>108.374</v>
      </c>
      <c r="AE3604">
        <v>121.93600000000001</v>
      </c>
      <c r="AF3604">
        <v>135.946</v>
      </c>
      <c r="AG3604">
        <v>145.54400000000001</v>
      </c>
      <c r="AH3604">
        <v>156.136</v>
      </c>
      <c r="AI3604">
        <v>170.185</v>
      </c>
      <c r="AJ3604">
        <v>185.00899999999999</v>
      </c>
      <c r="AK3604">
        <v>197.208</v>
      </c>
      <c r="AL3604">
        <v>187.76400000000001</v>
      </c>
      <c r="AM3604">
        <v>170.09</v>
      </c>
      <c r="AN3604">
        <v>167.71</v>
      </c>
      <c r="AO3604">
        <v>171.113</v>
      </c>
      <c r="AP3604">
        <v>175.12799999999999</v>
      </c>
      <c r="AQ3604">
        <v>179.72900000000001</v>
      </c>
      <c r="AR3604">
        <v>195.05699999999999</v>
      </c>
      <c r="AS3604">
        <v>262.12299999999999</v>
      </c>
      <c r="AT3604">
        <v>272.87700000000001</v>
      </c>
      <c r="AU3604">
        <v>293.66899999999998</v>
      </c>
      <c r="AV3604">
        <v>315.45600000000002</v>
      </c>
      <c r="AW3604">
        <v>333.67200000000003</v>
      </c>
      <c r="AX3604">
        <v>350.53399999999999</v>
      </c>
      <c r="AY3604">
        <v>368.25799999999998</v>
      </c>
      <c r="AZ3604">
        <v>386.92200000000003</v>
      </c>
      <c r="BA3604">
        <v>405.54500000000002</v>
      </c>
      <c r="BB3604">
        <v>425.03699999999998</v>
      </c>
      <c r="BC3604">
        <v>2017</v>
      </c>
    </row>
    <row r="3605" spans="1:55" x14ac:dyDescent="0.25">
      <c r="A3605">
        <v>178</v>
      </c>
      <c r="B3605" t="s">
        <v>1040</v>
      </c>
      <c r="C3605" t="s">
        <v>240</v>
      </c>
      <c r="D3605" t="s">
        <v>1041</v>
      </c>
      <c r="E3605" t="s">
        <v>238</v>
      </c>
      <c r="F3605" t="s">
        <v>241</v>
      </c>
      <c r="G3605" t="s">
        <v>242</v>
      </c>
      <c r="H3605" t="s">
        <v>230</v>
      </c>
      <c r="I3605" t="s">
        <v>243</v>
      </c>
      <c r="J3605">
        <v>21.419</v>
      </c>
      <c r="K3605">
        <v>20.417000000000002</v>
      </c>
      <c r="L3605">
        <v>21.306000000000001</v>
      </c>
      <c r="M3605">
        <v>20.611999999999998</v>
      </c>
      <c r="N3605">
        <v>19.876999999999999</v>
      </c>
      <c r="O3605">
        <v>21.161000000000001</v>
      </c>
      <c r="P3605">
        <v>28.507000000000001</v>
      </c>
      <c r="Q3605">
        <v>33.649000000000001</v>
      </c>
      <c r="R3605">
        <v>36.863</v>
      </c>
      <c r="S3605">
        <v>38.018000000000001</v>
      </c>
      <c r="T3605">
        <v>48.183999999999997</v>
      </c>
      <c r="U3605">
        <v>48.825000000000003</v>
      </c>
      <c r="V3605">
        <v>54.893999999999998</v>
      </c>
      <c r="W3605">
        <v>51.347999999999999</v>
      </c>
      <c r="X3605">
        <v>55.825000000000003</v>
      </c>
      <c r="Y3605">
        <v>69.238</v>
      </c>
      <c r="Z3605">
        <v>75.903999999999996</v>
      </c>
      <c r="AA3605">
        <v>82.930999999999997</v>
      </c>
      <c r="AB3605">
        <v>90.191999999999993</v>
      </c>
      <c r="AC3605">
        <v>98.825999999999993</v>
      </c>
      <c r="AD3605">
        <v>100.12</v>
      </c>
      <c r="AE3605">
        <v>109.18899999999999</v>
      </c>
      <c r="AF3605">
        <v>128.333</v>
      </c>
      <c r="AG3605">
        <v>164.553</v>
      </c>
      <c r="AH3605">
        <v>194.065</v>
      </c>
      <c r="AI3605">
        <v>211.989</v>
      </c>
      <c r="AJ3605">
        <v>232.29599999999999</v>
      </c>
      <c r="AK3605">
        <v>270.3</v>
      </c>
      <c r="AL3605">
        <v>276.33499999999998</v>
      </c>
      <c r="AM3605">
        <v>236.90100000000001</v>
      </c>
      <c r="AN3605">
        <v>222.53299999999999</v>
      </c>
      <c r="AO3605">
        <v>238.08799999999999</v>
      </c>
      <c r="AP3605">
        <v>225.14</v>
      </c>
      <c r="AQ3605">
        <v>238.708</v>
      </c>
      <c r="AR3605">
        <v>259.2</v>
      </c>
      <c r="AS3605">
        <v>290.858</v>
      </c>
      <c r="AT3605">
        <v>301.96800000000002</v>
      </c>
      <c r="AU3605">
        <v>331.59699999999998</v>
      </c>
      <c r="AV3605">
        <v>372.69499999999999</v>
      </c>
      <c r="AW3605">
        <v>381.57100000000003</v>
      </c>
      <c r="AX3605">
        <v>405.185</v>
      </c>
      <c r="AY3605">
        <v>428.08100000000002</v>
      </c>
      <c r="AZ3605">
        <v>452.68299999999999</v>
      </c>
      <c r="BA3605">
        <v>476.42399999999998</v>
      </c>
      <c r="BB3605">
        <v>502.52499999999998</v>
      </c>
      <c r="BC3605">
        <v>2017</v>
      </c>
    </row>
    <row r="3606" spans="1:55" x14ac:dyDescent="0.25">
      <c r="A3606">
        <v>178</v>
      </c>
      <c r="B3606" t="s">
        <v>1040</v>
      </c>
      <c r="C3606" t="s">
        <v>244</v>
      </c>
      <c r="D3606" t="s">
        <v>1041</v>
      </c>
      <c r="E3606" t="s">
        <v>238</v>
      </c>
      <c r="F3606" t="s">
        <v>245</v>
      </c>
      <c r="G3606" t="s">
        <v>246</v>
      </c>
      <c r="H3606" t="s">
        <v>230</v>
      </c>
      <c r="I3606" t="s">
        <v>243</v>
      </c>
      <c r="J3606">
        <v>24.666</v>
      </c>
      <c r="K3606">
        <v>27.678000000000001</v>
      </c>
      <c r="L3606">
        <v>29.827000000000002</v>
      </c>
      <c r="M3606">
        <v>30.768999999999998</v>
      </c>
      <c r="N3606">
        <v>32.901000000000003</v>
      </c>
      <c r="O3606">
        <v>34.603000000000002</v>
      </c>
      <c r="P3606">
        <v>35.448999999999998</v>
      </c>
      <c r="Q3606">
        <v>37.648000000000003</v>
      </c>
      <c r="R3606">
        <v>40.145000000000003</v>
      </c>
      <c r="S3606">
        <v>44.061</v>
      </c>
      <c r="T3606">
        <v>49.234000000000002</v>
      </c>
      <c r="U3606">
        <v>51.734999999999999</v>
      </c>
      <c r="V3606">
        <v>54.808</v>
      </c>
      <c r="W3606">
        <v>57.405000000000001</v>
      </c>
      <c r="X3606">
        <v>62.085999999999999</v>
      </c>
      <c r="Y3606">
        <v>69.468999999999994</v>
      </c>
      <c r="Z3606">
        <v>77.173000000000002</v>
      </c>
      <c r="AA3606">
        <v>86.94</v>
      </c>
      <c r="AB3606">
        <v>95.522999999999996</v>
      </c>
      <c r="AC3606">
        <v>107.092</v>
      </c>
      <c r="AD3606">
        <v>119.863</v>
      </c>
      <c r="AE3606">
        <v>129.04300000000001</v>
      </c>
      <c r="AF3606">
        <v>138.88900000000001</v>
      </c>
      <c r="AG3606">
        <v>145.68299999999999</v>
      </c>
      <c r="AH3606">
        <v>159.53299999999999</v>
      </c>
      <c r="AI3606">
        <v>173.84700000000001</v>
      </c>
      <c r="AJ3606">
        <v>188.154</v>
      </c>
      <c r="AK3606">
        <v>203.37299999999999</v>
      </c>
      <c r="AL3606">
        <v>198.196</v>
      </c>
      <c r="AM3606">
        <v>189.613</v>
      </c>
      <c r="AN3606">
        <v>195.42599999999999</v>
      </c>
      <c r="AO3606">
        <v>206.846</v>
      </c>
      <c r="AP3606">
        <v>211.22</v>
      </c>
      <c r="AQ3606">
        <v>217.80099999999999</v>
      </c>
      <c r="AR3606">
        <v>241.34</v>
      </c>
      <c r="AS3606">
        <v>304.92399999999998</v>
      </c>
      <c r="AT3606">
        <v>323.375</v>
      </c>
      <c r="AU3606">
        <v>353.274</v>
      </c>
      <c r="AV3606">
        <v>385.851</v>
      </c>
      <c r="AW3606">
        <v>408.99599999999998</v>
      </c>
      <c r="AX3606">
        <v>431.93299999999999</v>
      </c>
      <c r="AY3606">
        <v>454.69099999999997</v>
      </c>
      <c r="AZ3606">
        <v>477.41300000000001</v>
      </c>
      <c r="BA3606">
        <v>500.32100000000003</v>
      </c>
      <c r="BB3606">
        <v>524.64700000000005</v>
      </c>
      <c r="BC3606">
        <v>2017</v>
      </c>
    </row>
    <row r="3607" spans="1:55" x14ac:dyDescent="0.25">
      <c r="A3607">
        <v>178</v>
      </c>
      <c r="B3607" t="s">
        <v>1040</v>
      </c>
      <c r="C3607" t="s">
        <v>247</v>
      </c>
      <c r="D3607" t="s">
        <v>1041</v>
      </c>
      <c r="E3607" t="s">
        <v>248</v>
      </c>
      <c r="F3607" t="s">
        <v>249</v>
      </c>
      <c r="G3607" t="s">
        <v>250</v>
      </c>
      <c r="I3607" t="s">
        <v>251</v>
      </c>
      <c r="J3607">
        <v>25.375</v>
      </c>
      <c r="K3607">
        <v>30.036000000000001</v>
      </c>
      <c r="L3607">
        <v>35.106999999999999</v>
      </c>
      <c r="M3607">
        <v>38.979999999999997</v>
      </c>
      <c r="N3607">
        <v>41.829000000000001</v>
      </c>
      <c r="O3607">
        <v>44.57</v>
      </c>
      <c r="P3607">
        <v>47.274999999999999</v>
      </c>
      <c r="Q3607">
        <v>48.749000000000002</v>
      </c>
      <c r="R3607">
        <v>50.56</v>
      </c>
      <c r="S3607">
        <v>53.104999999999997</v>
      </c>
      <c r="T3607">
        <v>53.456000000000003</v>
      </c>
      <c r="U3607">
        <v>54.722000000000001</v>
      </c>
      <c r="V3607">
        <v>56.27</v>
      </c>
      <c r="W3607">
        <v>59.234000000000002</v>
      </c>
      <c r="X3607">
        <v>60.122999999999998</v>
      </c>
      <c r="Y3607">
        <v>63.543999999999997</v>
      </c>
      <c r="Z3607">
        <v>63.978999999999999</v>
      </c>
      <c r="AA3607">
        <v>66.56</v>
      </c>
      <c r="AB3607">
        <v>70.933000000000007</v>
      </c>
      <c r="AC3607">
        <v>74.019000000000005</v>
      </c>
      <c r="AD3607">
        <v>79.093999999999994</v>
      </c>
      <c r="AE3607">
        <v>84.474000000000004</v>
      </c>
      <c r="AF3607">
        <v>88.888000000000005</v>
      </c>
      <c r="AG3607">
        <v>92.41</v>
      </c>
      <c r="AH3607">
        <v>92.965999999999994</v>
      </c>
      <c r="AI3607">
        <v>95.884</v>
      </c>
      <c r="AJ3607">
        <v>99.224999999999994</v>
      </c>
      <c r="AK3607">
        <v>100.48099999999999</v>
      </c>
      <c r="AL3607">
        <v>100.078</v>
      </c>
      <c r="AM3607">
        <v>95.483999999999995</v>
      </c>
      <c r="AN3607">
        <v>92.411000000000001</v>
      </c>
      <c r="AO3607">
        <v>90.941999999999993</v>
      </c>
      <c r="AP3607">
        <v>92.897000000000006</v>
      </c>
      <c r="AQ3607">
        <v>94.078999999999994</v>
      </c>
      <c r="AR3607">
        <v>93.887</v>
      </c>
      <c r="AS3607">
        <v>100.92700000000001</v>
      </c>
      <c r="AT3607">
        <v>100.15600000000001</v>
      </c>
      <c r="AU3607">
        <v>100.54</v>
      </c>
      <c r="AV3607">
        <v>101.11</v>
      </c>
      <c r="AW3607">
        <v>102.691</v>
      </c>
      <c r="AX3607">
        <v>104.28400000000001</v>
      </c>
      <c r="AY3607">
        <v>106.23699999999999</v>
      </c>
      <c r="AZ3607">
        <v>108.509</v>
      </c>
      <c r="BA3607">
        <v>110.773</v>
      </c>
      <c r="BB3607">
        <v>113.032</v>
      </c>
      <c r="BC3607">
        <v>2017</v>
      </c>
    </row>
    <row r="3608" spans="1:55" x14ac:dyDescent="0.25">
      <c r="A3608">
        <v>178</v>
      </c>
      <c r="B3608" t="s">
        <v>1040</v>
      </c>
      <c r="C3608" t="s">
        <v>252</v>
      </c>
      <c r="D3608" t="s">
        <v>1041</v>
      </c>
      <c r="E3608" t="s">
        <v>253</v>
      </c>
      <c r="F3608" t="s">
        <v>254</v>
      </c>
      <c r="G3608" t="s">
        <v>229</v>
      </c>
      <c r="H3608" t="s">
        <v>220</v>
      </c>
      <c r="I3608" t="s">
        <v>255</v>
      </c>
      <c r="J3608" s="52">
        <v>15197.14</v>
      </c>
      <c r="K3608" s="52">
        <v>15387.1</v>
      </c>
      <c r="L3608" s="52">
        <v>15452.82</v>
      </c>
      <c r="M3608" s="52">
        <v>15235.03</v>
      </c>
      <c r="N3608" s="52">
        <v>15611.84</v>
      </c>
      <c r="O3608" s="52">
        <v>15866.42</v>
      </c>
      <c r="P3608" s="52">
        <v>15930.98</v>
      </c>
      <c r="Q3608" s="52">
        <v>16483.53</v>
      </c>
      <c r="R3608" s="52">
        <v>17053.689999999999</v>
      </c>
      <c r="S3608" s="52">
        <v>18119.91</v>
      </c>
      <c r="T3608" s="52">
        <v>19537.66</v>
      </c>
      <c r="U3608" s="52">
        <v>19746.29</v>
      </c>
      <c r="V3608" s="52">
        <v>20287.39</v>
      </c>
      <c r="W3608" s="52">
        <v>20643.02</v>
      </c>
      <c r="X3608" s="52">
        <v>21787.74</v>
      </c>
      <c r="Y3608" s="52">
        <v>23775.759999999998</v>
      </c>
      <c r="Z3608" s="52">
        <v>25760</v>
      </c>
      <c r="AA3608" s="52">
        <v>28231.09</v>
      </c>
      <c r="AB3608" s="52">
        <v>30351.39</v>
      </c>
      <c r="AC3608" s="52">
        <v>33167.17</v>
      </c>
      <c r="AD3608" s="52">
        <v>35789.769999999997</v>
      </c>
      <c r="AE3608" s="52">
        <v>37120.75</v>
      </c>
      <c r="AF3608" s="52">
        <v>38658.660000000003</v>
      </c>
      <c r="AG3608" s="52">
        <v>39166.620000000003</v>
      </c>
      <c r="AH3608" s="52">
        <v>40966.21</v>
      </c>
      <c r="AI3608" s="52">
        <v>42261.13</v>
      </c>
      <c r="AJ3608" s="52">
        <v>43153.06</v>
      </c>
      <c r="AK3608" s="52">
        <v>44155.44</v>
      </c>
      <c r="AL3608" s="52">
        <v>41547.199999999997</v>
      </c>
      <c r="AM3608" s="52">
        <v>39176.639999999999</v>
      </c>
      <c r="AN3608" s="52">
        <v>39729.589999999997</v>
      </c>
      <c r="AO3608" s="52">
        <v>41040.79</v>
      </c>
      <c r="AP3608" s="52">
        <v>40939.49</v>
      </c>
      <c r="AQ3608" s="52">
        <v>41256.83</v>
      </c>
      <c r="AR3608" s="52">
        <v>44512.36</v>
      </c>
      <c r="AS3608" s="52">
        <v>55096.01</v>
      </c>
      <c r="AT3608" s="52">
        <v>57103.66</v>
      </c>
      <c r="AU3608" s="52">
        <v>60535.11</v>
      </c>
      <c r="AV3608" s="52">
        <v>63703.9</v>
      </c>
      <c r="AW3608" s="52">
        <v>65494.09</v>
      </c>
      <c r="AX3608" s="52">
        <v>67081.45</v>
      </c>
      <c r="AY3608" s="52">
        <v>68492.929999999993</v>
      </c>
      <c r="AZ3608" s="52">
        <v>69760.12</v>
      </c>
      <c r="BA3608" s="52">
        <v>70914.009999999995</v>
      </c>
      <c r="BB3608" s="52">
        <v>72116.37</v>
      </c>
      <c r="BC3608">
        <v>2017</v>
      </c>
    </row>
    <row r="3609" spans="1:55" x14ac:dyDescent="0.25">
      <c r="A3609">
        <v>178</v>
      </c>
      <c r="B3609" t="s">
        <v>1040</v>
      </c>
      <c r="C3609" t="s">
        <v>256</v>
      </c>
      <c r="D3609" t="s">
        <v>1041</v>
      </c>
      <c r="E3609" t="s">
        <v>253</v>
      </c>
      <c r="F3609" t="s">
        <v>257</v>
      </c>
      <c r="G3609" t="s">
        <v>258</v>
      </c>
      <c r="H3609" t="s">
        <v>220</v>
      </c>
      <c r="I3609" t="s">
        <v>255</v>
      </c>
      <c r="J3609" s="52">
        <v>16706.68</v>
      </c>
      <c r="K3609" s="52">
        <v>16915.509999999998</v>
      </c>
      <c r="L3609" s="52">
        <v>16987.75</v>
      </c>
      <c r="M3609" s="52">
        <v>16748.330000000002</v>
      </c>
      <c r="N3609" s="52">
        <v>17162.57</v>
      </c>
      <c r="O3609" s="52">
        <v>17442.439999999999</v>
      </c>
      <c r="P3609" s="52">
        <v>17513.41</v>
      </c>
      <c r="Q3609" s="52">
        <v>18120.849999999999</v>
      </c>
      <c r="R3609" s="52">
        <v>18747.64</v>
      </c>
      <c r="S3609" s="52">
        <v>19919.77</v>
      </c>
      <c r="T3609" s="52">
        <v>21478.35</v>
      </c>
      <c r="U3609" s="52">
        <v>21707.7</v>
      </c>
      <c r="V3609" s="52">
        <v>22302.54</v>
      </c>
      <c r="W3609" s="52">
        <v>22693.5</v>
      </c>
      <c r="X3609" s="52">
        <v>23951.93</v>
      </c>
      <c r="Y3609" s="52">
        <v>26137.42</v>
      </c>
      <c r="Z3609" s="52">
        <v>28318.76</v>
      </c>
      <c r="AA3609" s="52">
        <v>31035.3</v>
      </c>
      <c r="AB3609" s="52">
        <v>33366.199999999997</v>
      </c>
      <c r="AC3609" s="52">
        <v>36461.69</v>
      </c>
      <c r="AD3609" s="52">
        <v>39344.79</v>
      </c>
      <c r="AE3609" s="52">
        <v>40807.97</v>
      </c>
      <c r="AF3609" s="52">
        <v>42498.64</v>
      </c>
      <c r="AG3609" s="52">
        <v>43057.06</v>
      </c>
      <c r="AH3609" s="52">
        <v>45035.41</v>
      </c>
      <c r="AI3609" s="52">
        <v>46458.95</v>
      </c>
      <c r="AJ3609" s="52">
        <v>47439.47</v>
      </c>
      <c r="AK3609" s="52">
        <v>48541.43</v>
      </c>
      <c r="AL3609" s="52">
        <v>45674.1</v>
      </c>
      <c r="AM3609" s="52">
        <v>43068.07</v>
      </c>
      <c r="AN3609" s="52">
        <v>43675.95</v>
      </c>
      <c r="AO3609" s="52">
        <v>45117.39</v>
      </c>
      <c r="AP3609" s="52">
        <v>45006.03</v>
      </c>
      <c r="AQ3609" s="52">
        <v>45354.89</v>
      </c>
      <c r="AR3609" s="52">
        <v>48933.8</v>
      </c>
      <c r="AS3609" s="52">
        <v>60568.73</v>
      </c>
      <c r="AT3609" s="52">
        <v>62775.8</v>
      </c>
      <c r="AU3609" s="52">
        <v>66548.100000000006</v>
      </c>
      <c r="AV3609" s="52">
        <v>70031.63</v>
      </c>
      <c r="AW3609" s="52">
        <v>71999.649999999994</v>
      </c>
      <c r="AX3609" s="52">
        <v>73744.69</v>
      </c>
      <c r="AY3609" s="52">
        <v>75296.37</v>
      </c>
      <c r="AZ3609" s="52">
        <v>76689.429999999993</v>
      </c>
      <c r="BA3609" s="52">
        <v>77957.929999999993</v>
      </c>
      <c r="BB3609" s="52">
        <v>79279.72</v>
      </c>
      <c r="BC3609">
        <v>2017</v>
      </c>
    </row>
    <row r="3610" spans="1:55" x14ac:dyDescent="0.25">
      <c r="A3610">
        <v>178</v>
      </c>
      <c r="B3610" t="s">
        <v>1040</v>
      </c>
      <c r="C3610" t="s">
        <v>259</v>
      </c>
      <c r="D3610" t="s">
        <v>1041</v>
      </c>
      <c r="E3610" t="s">
        <v>260</v>
      </c>
      <c r="F3610" t="s">
        <v>261</v>
      </c>
      <c r="G3610" t="s">
        <v>229</v>
      </c>
      <c r="H3610" t="s">
        <v>220</v>
      </c>
      <c r="I3610" t="s">
        <v>262</v>
      </c>
      <c r="J3610" s="52">
        <v>3856.3</v>
      </c>
      <c r="K3610" s="52">
        <v>4621.6400000000003</v>
      </c>
      <c r="L3610" s="52">
        <v>5425</v>
      </c>
      <c r="M3610" s="52">
        <v>5938.57</v>
      </c>
      <c r="N3610" s="52">
        <v>6530.21</v>
      </c>
      <c r="O3610" s="52">
        <v>7071.59</v>
      </c>
      <c r="P3610" s="52">
        <v>7531.38</v>
      </c>
      <c r="Q3610" s="52">
        <v>8035.58</v>
      </c>
      <c r="R3610" s="52">
        <v>8622.3700000000008</v>
      </c>
      <c r="S3610" s="52">
        <v>9622.5</v>
      </c>
      <c r="T3610" s="52">
        <v>10444.040000000001</v>
      </c>
      <c r="U3610" s="52">
        <v>10805.54</v>
      </c>
      <c r="V3610" s="52">
        <v>11415.74</v>
      </c>
      <c r="W3610" s="52">
        <v>12227.72</v>
      </c>
      <c r="X3610" s="52">
        <v>13099.5</v>
      </c>
      <c r="Y3610" s="52">
        <v>15107.99</v>
      </c>
      <c r="Z3610" s="52">
        <v>16480.95</v>
      </c>
      <c r="AA3610" s="52">
        <v>18790.75</v>
      </c>
      <c r="AB3610" s="52">
        <v>21529.09</v>
      </c>
      <c r="AC3610" s="52">
        <v>24549.95</v>
      </c>
      <c r="AD3610" s="52">
        <v>28307.61</v>
      </c>
      <c r="AE3610" s="52">
        <v>31357.46</v>
      </c>
      <c r="AF3610" s="52">
        <v>34362.86</v>
      </c>
      <c r="AG3610" s="52">
        <v>36193.9</v>
      </c>
      <c r="AH3610" s="52">
        <v>38084.550000000003</v>
      </c>
      <c r="AI3610" s="52">
        <v>40521.78</v>
      </c>
      <c r="AJ3610" s="52">
        <v>42818.63</v>
      </c>
      <c r="AK3610" s="52">
        <v>44368.05</v>
      </c>
      <c r="AL3610" s="52">
        <v>41579.53</v>
      </c>
      <c r="AM3610" s="52">
        <v>37407.33</v>
      </c>
      <c r="AN3610" s="52">
        <v>36714.660000000003</v>
      </c>
      <c r="AO3610" s="52">
        <v>37323.35</v>
      </c>
      <c r="AP3610" s="52">
        <v>38031.449999999997</v>
      </c>
      <c r="AQ3610" s="52">
        <v>38813.919999999998</v>
      </c>
      <c r="AR3610" s="52">
        <v>41791.360000000001</v>
      </c>
      <c r="AS3610" s="52">
        <v>55606.63</v>
      </c>
      <c r="AT3610" s="52">
        <v>57192.53</v>
      </c>
      <c r="AU3610" s="52">
        <v>60862.15</v>
      </c>
      <c r="AV3610" s="52">
        <v>64411.23</v>
      </c>
      <c r="AW3610" s="52">
        <v>67256.42</v>
      </c>
      <c r="AX3610" s="52">
        <v>69955.5</v>
      </c>
      <c r="AY3610" s="52">
        <v>72765.14</v>
      </c>
      <c r="AZ3610" s="52">
        <v>75696.100000000006</v>
      </c>
      <c r="BA3610" s="52">
        <v>78553.84</v>
      </c>
      <c r="BB3610" s="52">
        <v>81514.259999999995</v>
      </c>
      <c r="BC3610">
        <v>2017</v>
      </c>
    </row>
    <row r="3611" spans="1:55" x14ac:dyDescent="0.25">
      <c r="A3611">
        <v>178</v>
      </c>
      <c r="B3611" t="s">
        <v>1040</v>
      </c>
      <c r="C3611" t="s">
        <v>263</v>
      </c>
      <c r="D3611" t="s">
        <v>1041</v>
      </c>
      <c r="E3611" t="s">
        <v>260</v>
      </c>
      <c r="F3611" t="s">
        <v>264</v>
      </c>
      <c r="G3611" t="s">
        <v>242</v>
      </c>
      <c r="H3611" t="s">
        <v>220</v>
      </c>
      <c r="I3611" t="s">
        <v>262</v>
      </c>
      <c r="J3611" s="52">
        <v>6250.24</v>
      </c>
      <c r="K3611" s="52">
        <v>5884.52</v>
      </c>
      <c r="L3611" s="52">
        <v>6076.23</v>
      </c>
      <c r="M3611" s="52">
        <v>5838</v>
      </c>
      <c r="N3611" s="52">
        <v>5590.05</v>
      </c>
      <c r="O3611" s="52">
        <v>5932.68</v>
      </c>
      <c r="P3611" s="52">
        <v>7990.64</v>
      </c>
      <c r="Q3611" s="52">
        <v>9416.5499999999993</v>
      </c>
      <c r="R3611" s="52">
        <v>10362.030000000001</v>
      </c>
      <c r="S3611" s="52">
        <v>10751.24</v>
      </c>
      <c r="T3611" s="52">
        <v>13640.5</v>
      </c>
      <c r="U3611" s="52">
        <v>13743.88</v>
      </c>
      <c r="V3611" s="52">
        <v>15327.07</v>
      </c>
      <c r="W3611" s="52">
        <v>14258.32</v>
      </c>
      <c r="X3611" s="52">
        <v>15450.5</v>
      </c>
      <c r="Y3611" s="52">
        <v>19080.8</v>
      </c>
      <c r="Z3611" s="52">
        <v>20774.86</v>
      </c>
      <c r="AA3611" s="52">
        <v>22461.55</v>
      </c>
      <c r="AB3611" s="52">
        <v>24172.17</v>
      </c>
      <c r="AC3611" s="52">
        <v>26189.63</v>
      </c>
      <c r="AD3611" s="52">
        <v>26151.62</v>
      </c>
      <c r="AE3611" s="52">
        <v>28079.52</v>
      </c>
      <c r="AF3611" s="52">
        <v>32438.47</v>
      </c>
      <c r="AG3611" s="52">
        <v>40921.160000000003</v>
      </c>
      <c r="AH3611" s="52">
        <v>47336.15</v>
      </c>
      <c r="AI3611" s="52">
        <v>50475.6</v>
      </c>
      <c r="AJ3611" s="52">
        <v>53762.86</v>
      </c>
      <c r="AK3611" s="52">
        <v>60812.43</v>
      </c>
      <c r="AL3611" s="52">
        <v>61193.2</v>
      </c>
      <c r="AM3611" s="52">
        <v>52100.83</v>
      </c>
      <c r="AN3611" s="52">
        <v>48716.46</v>
      </c>
      <c r="AO3611" s="52">
        <v>51932</v>
      </c>
      <c r="AP3611" s="52">
        <v>48892.23</v>
      </c>
      <c r="AQ3611" s="52">
        <v>51550.93</v>
      </c>
      <c r="AR3611" s="52">
        <v>55534.1</v>
      </c>
      <c r="AS3611" s="52">
        <v>61702.51</v>
      </c>
      <c r="AT3611" s="52">
        <v>63289.73</v>
      </c>
      <c r="AU3611" s="52">
        <v>68722.58</v>
      </c>
      <c r="AV3611" s="52">
        <v>76098.59</v>
      </c>
      <c r="AW3611" s="52">
        <v>76911.149999999994</v>
      </c>
      <c r="AX3611" s="52">
        <v>80862.2</v>
      </c>
      <c r="AY3611" s="52">
        <v>84585.73</v>
      </c>
      <c r="AZ3611" s="52">
        <v>88561.33</v>
      </c>
      <c r="BA3611" s="52">
        <v>92283.03</v>
      </c>
      <c r="BB3611" s="52">
        <v>96374.98</v>
      </c>
      <c r="BC3611">
        <v>2017</v>
      </c>
    </row>
    <row r="3612" spans="1:55" x14ac:dyDescent="0.25">
      <c r="A3612">
        <v>178</v>
      </c>
      <c r="B3612" t="s">
        <v>1040</v>
      </c>
      <c r="C3612" t="s">
        <v>265</v>
      </c>
      <c r="D3612" t="s">
        <v>1041</v>
      </c>
      <c r="E3612" t="s">
        <v>260</v>
      </c>
      <c r="F3612" t="s">
        <v>266</v>
      </c>
      <c r="G3612" t="s">
        <v>246</v>
      </c>
      <c r="H3612" t="s">
        <v>220</v>
      </c>
      <c r="I3612" t="s">
        <v>262</v>
      </c>
      <c r="J3612" s="52">
        <v>7197.91</v>
      </c>
      <c r="K3612" s="52">
        <v>7977.38</v>
      </c>
      <c r="L3612" s="52">
        <v>8506.4599999999991</v>
      </c>
      <c r="M3612" s="52">
        <v>8715.02</v>
      </c>
      <c r="N3612" s="52">
        <v>9252.83</v>
      </c>
      <c r="O3612" s="52">
        <v>9701.1299999999992</v>
      </c>
      <c r="P3612" s="52">
        <v>9936.7000000000007</v>
      </c>
      <c r="Q3612" s="52">
        <v>10535.64</v>
      </c>
      <c r="R3612" s="52">
        <v>11284.45</v>
      </c>
      <c r="S3612" s="52">
        <v>12460.08</v>
      </c>
      <c r="T3612" s="52">
        <v>13937.79</v>
      </c>
      <c r="U3612" s="52">
        <v>14563.05</v>
      </c>
      <c r="V3612" s="52">
        <v>15303.11</v>
      </c>
      <c r="W3612" s="52">
        <v>15940.29</v>
      </c>
      <c r="X3612" s="52">
        <v>17183.48</v>
      </c>
      <c r="Y3612" s="52">
        <v>19144.55</v>
      </c>
      <c r="Z3612" s="52">
        <v>21122.11</v>
      </c>
      <c r="AA3612" s="52">
        <v>23547.46</v>
      </c>
      <c r="AB3612" s="52">
        <v>25600.95</v>
      </c>
      <c r="AC3612" s="52">
        <v>28379.99</v>
      </c>
      <c r="AD3612" s="52">
        <v>31308.6</v>
      </c>
      <c r="AE3612" s="52">
        <v>33185.11</v>
      </c>
      <c r="AF3612" s="52">
        <v>35106.74</v>
      </c>
      <c r="AG3612" s="52">
        <v>36228.519999999997</v>
      </c>
      <c r="AH3612" s="52">
        <v>38913.25</v>
      </c>
      <c r="AI3612" s="52">
        <v>41393.620000000003</v>
      </c>
      <c r="AJ3612" s="52">
        <v>43546.41</v>
      </c>
      <c r="AK3612" s="52">
        <v>45754.96</v>
      </c>
      <c r="AL3612" s="52">
        <v>43889.57</v>
      </c>
      <c r="AM3612" s="52">
        <v>41700.89</v>
      </c>
      <c r="AN3612" s="52">
        <v>42782.25</v>
      </c>
      <c r="AO3612" s="52">
        <v>45117.39</v>
      </c>
      <c r="AP3612" s="52">
        <v>45869.3</v>
      </c>
      <c r="AQ3612" s="52">
        <v>47035.83</v>
      </c>
      <c r="AR3612" s="52">
        <v>51707.58</v>
      </c>
      <c r="AS3612" s="52">
        <v>64686.5</v>
      </c>
      <c r="AT3612" s="52">
        <v>67776.460000000006</v>
      </c>
      <c r="AU3612" s="52">
        <v>73215.14</v>
      </c>
      <c r="AV3612" s="52">
        <v>78784.83</v>
      </c>
      <c r="AW3612" s="52">
        <v>82439.05</v>
      </c>
      <c r="AX3612" s="52">
        <v>86200.28</v>
      </c>
      <c r="AY3612" s="52">
        <v>89843.71</v>
      </c>
      <c r="AZ3612" s="52">
        <v>93399.42</v>
      </c>
      <c r="BA3612" s="52">
        <v>96911.85</v>
      </c>
      <c r="BB3612" s="52">
        <v>100617.57</v>
      </c>
      <c r="BC3612">
        <v>2017</v>
      </c>
    </row>
    <row r="3613" spans="1:55" x14ac:dyDescent="0.25">
      <c r="A3613">
        <v>178</v>
      </c>
      <c r="B3613" t="s">
        <v>1040</v>
      </c>
      <c r="C3613" t="s">
        <v>267</v>
      </c>
      <c r="D3613" t="s">
        <v>1041</v>
      </c>
      <c r="E3613" t="s">
        <v>268</v>
      </c>
      <c r="F3613" t="s">
        <v>269</v>
      </c>
      <c r="G3613" t="s">
        <v>270</v>
      </c>
      <c r="I3613" t="s">
        <v>236</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0.69599999999999995</v>
      </c>
      <c r="AV3613">
        <v>1.506</v>
      </c>
      <c r="AW3613">
        <v>1.3089999999999999</v>
      </c>
      <c r="AX3613">
        <v>1.111</v>
      </c>
      <c r="AY3613" t="s">
        <v>232</v>
      </c>
      <c r="AZ3613" t="s">
        <v>232</v>
      </c>
      <c r="BA3613" t="s">
        <v>232</v>
      </c>
      <c r="BB3613" t="s">
        <v>232</v>
      </c>
      <c r="BC3613">
        <v>2017</v>
      </c>
    </row>
    <row r="3614" spans="1:55" x14ac:dyDescent="0.25">
      <c r="A3614">
        <v>178</v>
      </c>
      <c r="B3614" t="s">
        <v>1040</v>
      </c>
      <c r="C3614" t="s">
        <v>271</v>
      </c>
      <c r="D3614" t="s">
        <v>1041</v>
      </c>
      <c r="E3614" t="s">
        <v>272</v>
      </c>
      <c r="F3614" t="s">
        <v>273</v>
      </c>
      <c r="G3614" t="s">
        <v>274</v>
      </c>
      <c r="I3614" t="s">
        <v>243</v>
      </c>
      <c r="J3614">
        <v>0.186</v>
      </c>
      <c r="K3614">
        <v>0.188</v>
      </c>
      <c r="L3614">
        <v>0.19</v>
      </c>
      <c r="M3614">
        <v>0.184</v>
      </c>
      <c r="N3614">
        <v>0.182</v>
      </c>
      <c r="O3614">
        <v>0.17899999999999999</v>
      </c>
      <c r="P3614">
        <v>0.17299999999999999</v>
      </c>
      <c r="Q3614">
        <v>0.17299999999999999</v>
      </c>
      <c r="R3614">
        <v>0.17100000000000001</v>
      </c>
      <c r="S3614">
        <v>0.17399999999999999</v>
      </c>
      <c r="T3614">
        <v>0.18</v>
      </c>
      <c r="U3614">
        <v>0.17899999999999999</v>
      </c>
      <c r="V3614">
        <v>0.16600000000000001</v>
      </c>
      <c r="W3614">
        <v>0.16700000000000001</v>
      </c>
      <c r="X3614">
        <v>0.17100000000000001</v>
      </c>
      <c r="Y3614">
        <v>0.18099999999999999</v>
      </c>
      <c r="Z3614">
        <v>0.19</v>
      </c>
      <c r="AA3614">
        <v>0.20300000000000001</v>
      </c>
      <c r="AB3614">
        <v>0.214</v>
      </c>
      <c r="AC3614">
        <v>0.22900000000000001</v>
      </c>
      <c r="AD3614">
        <v>0.23899999999999999</v>
      </c>
      <c r="AE3614">
        <v>0.246</v>
      </c>
      <c r="AF3614">
        <v>0.253</v>
      </c>
      <c r="AG3614">
        <v>0.251</v>
      </c>
      <c r="AH3614">
        <v>0.254</v>
      </c>
      <c r="AI3614">
        <v>0.25600000000000001</v>
      </c>
      <c r="AJ3614">
        <v>0.255</v>
      </c>
      <c r="AK3614">
        <v>0.255</v>
      </c>
      <c r="AL3614">
        <v>0.23699999999999999</v>
      </c>
      <c r="AM3614">
        <v>0.22600000000000001</v>
      </c>
      <c r="AN3614">
        <v>0.219</v>
      </c>
      <c r="AO3614">
        <v>0.218</v>
      </c>
      <c r="AP3614">
        <v>0.21099999999999999</v>
      </c>
      <c r="AQ3614">
        <v>0.20699999999999999</v>
      </c>
      <c r="AR3614">
        <v>0.218</v>
      </c>
      <c r="AS3614">
        <v>0.26300000000000001</v>
      </c>
      <c r="AT3614">
        <v>0.26800000000000002</v>
      </c>
      <c r="AU3614">
        <v>0.27700000000000002</v>
      </c>
      <c r="AV3614">
        <v>0.28499999999999998</v>
      </c>
      <c r="AW3614">
        <v>0.28799999999999998</v>
      </c>
      <c r="AX3614">
        <v>0.28799999999999998</v>
      </c>
      <c r="AY3614">
        <v>0.28599999999999998</v>
      </c>
      <c r="AZ3614">
        <v>0.28399999999999997</v>
      </c>
      <c r="BA3614">
        <v>0.28199999999999997</v>
      </c>
      <c r="BB3614">
        <v>0.28000000000000003</v>
      </c>
      <c r="BC3614">
        <v>2017</v>
      </c>
    </row>
    <row r="3615" spans="1:55" x14ac:dyDescent="0.25">
      <c r="A3615">
        <v>178</v>
      </c>
      <c r="B3615" t="s">
        <v>1040</v>
      </c>
      <c r="C3615" t="s">
        <v>275</v>
      </c>
      <c r="D3615" t="s">
        <v>1041</v>
      </c>
      <c r="E3615" t="s">
        <v>276</v>
      </c>
      <c r="F3615" t="s">
        <v>277</v>
      </c>
      <c r="G3615" t="s">
        <v>278</v>
      </c>
      <c r="I3615" t="s">
        <v>243</v>
      </c>
      <c r="J3615">
        <v>0.53600000000000003</v>
      </c>
      <c r="K3615">
        <v>0.57899999999999996</v>
      </c>
      <c r="L3615">
        <v>0.63800000000000001</v>
      </c>
      <c r="M3615">
        <v>0.68100000000000005</v>
      </c>
      <c r="N3615">
        <v>0.70599999999999996</v>
      </c>
      <c r="O3615">
        <v>0.72899999999999998</v>
      </c>
      <c r="P3615">
        <v>0.75800000000000001</v>
      </c>
      <c r="Q3615">
        <v>0.76300000000000001</v>
      </c>
      <c r="R3615">
        <v>0.76400000000000001</v>
      </c>
      <c r="S3615">
        <v>0.77200000000000002</v>
      </c>
      <c r="T3615">
        <v>0.749</v>
      </c>
      <c r="U3615">
        <v>0.74199999999999999</v>
      </c>
      <c r="V3615">
        <v>0.746</v>
      </c>
      <c r="W3615">
        <v>0.76700000000000002</v>
      </c>
      <c r="X3615">
        <v>0.76200000000000001</v>
      </c>
      <c r="Y3615">
        <v>0.78900000000000003</v>
      </c>
      <c r="Z3615">
        <v>0.78</v>
      </c>
      <c r="AA3615">
        <v>0.79800000000000004</v>
      </c>
      <c r="AB3615">
        <v>0.84099999999999997</v>
      </c>
      <c r="AC3615">
        <v>0.86499999999999999</v>
      </c>
      <c r="AD3615">
        <v>0.90400000000000003</v>
      </c>
      <c r="AE3615">
        <v>0.94499999999999995</v>
      </c>
      <c r="AF3615">
        <v>0.97899999999999998</v>
      </c>
      <c r="AG3615">
        <v>0.999</v>
      </c>
      <c r="AH3615">
        <v>0.97899999999999998</v>
      </c>
      <c r="AI3615">
        <v>0.97899999999999998</v>
      </c>
      <c r="AJ3615">
        <v>0.98299999999999998</v>
      </c>
      <c r="AK3615">
        <v>0.97</v>
      </c>
      <c r="AL3615">
        <v>0.94699999999999995</v>
      </c>
      <c r="AM3615">
        <v>0.89700000000000002</v>
      </c>
      <c r="AN3615">
        <v>0.85799999999999998</v>
      </c>
      <c r="AO3615">
        <v>0.82699999999999996</v>
      </c>
      <c r="AP3615">
        <v>0.82899999999999996</v>
      </c>
      <c r="AQ3615">
        <v>0.82499999999999996</v>
      </c>
      <c r="AR3615">
        <v>0.80800000000000005</v>
      </c>
      <c r="AS3615">
        <v>0.86</v>
      </c>
      <c r="AT3615">
        <v>0.84399999999999997</v>
      </c>
      <c r="AU3615">
        <v>0.83099999999999996</v>
      </c>
      <c r="AV3615">
        <v>0.81799999999999995</v>
      </c>
      <c r="AW3615">
        <v>0.81599999999999995</v>
      </c>
      <c r="AX3615">
        <v>0.81200000000000006</v>
      </c>
      <c r="AY3615">
        <v>0.81</v>
      </c>
      <c r="AZ3615">
        <v>0.81</v>
      </c>
      <c r="BA3615">
        <v>0.81100000000000005</v>
      </c>
      <c r="BB3615">
        <v>0.81</v>
      </c>
      <c r="BC3615">
        <v>2017</v>
      </c>
    </row>
    <row r="3616" spans="1:55" x14ac:dyDescent="0.25">
      <c r="A3616">
        <v>178</v>
      </c>
      <c r="B3616" t="s">
        <v>1040</v>
      </c>
      <c r="C3616" t="s">
        <v>279</v>
      </c>
      <c r="D3616" t="s">
        <v>1041</v>
      </c>
      <c r="E3616" t="s">
        <v>280</v>
      </c>
      <c r="F3616" t="s">
        <v>281</v>
      </c>
      <c r="G3616" t="s">
        <v>282</v>
      </c>
      <c r="I3616" t="s">
        <v>1042</v>
      </c>
      <c r="J3616">
        <v>28.12</v>
      </c>
      <c r="K3616">
        <v>29.111999999999998</v>
      </c>
      <c r="L3616">
        <v>27.593</v>
      </c>
      <c r="M3616">
        <v>24.018999999999998</v>
      </c>
      <c r="N3616">
        <v>22.727</v>
      </c>
      <c r="O3616">
        <v>20.088000000000001</v>
      </c>
      <c r="P3616">
        <v>19.094000000000001</v>
      </c>
      <c r="Q3616">
        <v>17.337</v>
      </c>
      <c r="R3616">
        <v>16.643999999999998</v>
      </c>
      <c r="S3616">
        <v>19.228999999999999</v>
      </c>
      <c r="T3616">
        <v>22.113</v>
      </c>
      <c r="U3616">
        <v>20.106000000000002</v>
      </c>
      <c r="V3616">
        <v>17.190000000000001</v>
      </c>
      <c r="W3616">
        <v>16.001000000000001</v>
      </c>
      <c r="X3616">
        <v>17.100000000000001</v>
      </c>
      <c r="Y3616">
        <v>18.856000000000002</v>
      </c>
      <c r="Z3616">
        <v>20.512</v>
      </c>
      <c r="AA3616">
        <v>22.216999999999999</v>
      </c>
      <c r="AB3616">
        <v>24.091999999999999</v>
      </c>
      <c r="AC3616">
        <v>24.667999999999999</v>
      </c>
      <c r="AD3616">
        <v>24.742000000000001</v>
      </c>
      <c r="AE3616">
        <v>24.236999999999998</v>
      </c>
      <c r="AF3616">
        <v>24.061</v>
      </c>
      <c r="AG3616">
        <v>25.734999999999999</v>
      </c>
      <c r="AH3616">
        <v>27.1</v>
      </c>
      <c r="AI3616">
        <v>30.587</v>
      </c>
      <c r="AJ3616">
        <v>32.082000000000001</v>
      </c>
      <c r="AK3616">
        <v>29.125</v>
      </c>
      <c r="AL3616">
        <v>24.381</v>
      </c>
      <c r="AM3616">
        <v>20.172999999999998</v>
      </c>
      <c r="AN3616">
        <v>17.193000000000001</v>
      </c>
      <c r="AO3616">
        <v>17.385999999999999</v>
      </c>
      <c r="AP3616">
        <v>20.274000000000001</v>
      </c>
      <c r="AQ3616">
        <v>18.724</v>
      </c>
      <c r="AR3616">
        <v>22.207000000000001</v>
      </c>
      <c r="AS3616">
        <v>24.608000000000001</v>
      </c>
      <c r="AT3616">
        <v>37.878999999999998</v>
      </c>
      <c r="AU3616">
        <v>24.719000000000001</v>
      </c>
      <c r="AV3616">
        <v>24.548999999999999</v>
      </c>
      <c r="AW3616">
        <v>24.853000000000002</v>
      </c>
      <c r="AX3616">
        <v>25.183</v>
      </c>
      <c r="AY3616">
        <v>25.343</v>
      </c>
      <c r="AZ3616">
        <v>25.431000000000001</v>
      </c>
      <c r="BA3616">
        <v>25.571999999999999</v>
      </c>
      <c r="BB3616">
        <v>25.704000000000001</v>
      </c>
      <c r="BC3616">
        <v>2017</v>
      </c>
    </row>
    <row r="3617" spans="1:55" x14ac:dyDescent="0.25">
      <c r="A3617">
        <v>178</v>
      </c>
      <c r="B3617" t="s">
        <v>1040</v>
      </c>
      <c r="C3617" t="s">
        <v>283</v>
      </c>
      <c r="D3617" t="s">
        <v>1041</v>
      </c>
      <c r="E3617" t="s">
        <v>284</v>
      </c>
      <c r="F3617" t="s">
        <v>285</v>
      </c>
      <c r="G3617" t="s">
        <v>282</v>
      </c>
      <c r="I3617" t="s">
        <v>1042</v>
      </c>
      <c r="J3617">
        <v>15.307</v>
      </c>
      <c r="K3617">
        <v>13.439</v>
      </c>
      <c r="L3617">
        <v>15.989000000000001</v>
      </c>
      <c r="M3617">
        <v>15.847</v>
      </c>
      <c r="N3617">
        <v>15.516</v>
      </c>
      <c r="O3617">
        <v>14.644</v>
      </c>
      <c r="P3617">
        <v>14.749000000000001</v>
      </c>
      <c r="Q3617">
        <v>16.030999999999999</v>
      </c>
      <c r="R3617">
        <v>15.547000000000001</v>
      </c>
      <c r="S3617">
        <v>16.568000000000001</v>
      </c>
      <c r="T3617">
        <v>19.346</v>
      </c>
      <c r="U3617">
        <v>18.808</v>
      </c>
      <c r="V3617">
        <v>16.73</v>
      </c>
      <c r="W3617">
        <v>18.873000000000001</v>
      </c>
      <c r="X3617">
        <v>19.103000000000002</v>
      </c>
      <c r="Y3617">
        <v>20.9</v>
      </c>
      <c r="Z3617">
        <v>22.777999999999999</v>
      </c>
      <c r="AA3617">
        <v>24.414999999999999</v>
      </c>
      <c r="AB3617">
        <v>24.872</v>
      </c>
      <c r="AC3617">
        <v>24.911999999999999</v>
      </c>
      <c r="AD3617">
        <v>25.358000000000001</v>
      </c>
      <c r="AE3617">
        <v>24.414000000000001</v>
      </c>
      <c r="AF3617">
        <v>24.308</v>
      </c>
      <c r="AG3617">
        <v>26.228000000000002</v>
      </c>
      <c r="AH3617">
        <v>27.001999999999999</v>
      </c>
      <c r="AI3617">
        <v>27.045000000000002</v>
      </c>
      <c r="AJ3617">
        <v>26.731999999999999</v>
      </c>
      <c r="AK3617">
        <v>22.619</v>
      </c>
      <c r="AL3617">
        <v>18.141999999999999</v>
      </c>
      <c r="AM3617">
        <v>15.522</v>
      </c>
      <c r="AN3617">
        <v>15.997</v>
      </c>
      <c r="AO3617">
        <v>15.744</v>
      </c>
      <c r="AP3617">
        <v>16.885999999999999</v>
      </c>
      <c r="AQ3617">
        <v>20.274999999999999</v>
      </c>
      <c r="AR3617">
        <v>23.28</v>
      </c>
      <c r="AS3617">
        <v>29.016999999999999</v>
      </c>
      <c r="AT3617">
        <v>33.710999999999999</v>
      </c>
      <c r="AU3617">
        <v>33.206000000000003</v>
      </c>
      <c r="AV3617">
        <v>34.537999999999997</v>
      </c>
      <c r="AW3617">
        <v>33.991999999999997</v>
      </c>
      <c r="AX3617">
        <v>33.488</v>
      </c>
      <c r="AY3617">
        <v>33.127000000000002</v>
      </c>
      <c r="AZ3617">
        <v>32.826999999999998</v>
      </c>
      <c r="BA3617">
        <v>32.484999999999999</v>
      </c>
      <c r="BB3617">
        <v>32.090000000000003</v>
      </c>
      <c r="BC3617">
        <v>2017</v>
      </c>
    </row>
    <row r="3618" spans="1:55" x14ac:dyDescent="0.25">
      <c r="A3618">
        <v>178</v>
      </c>
      <c r="B3618" t="s">
        <v>1040</v>
      </c>
      <c r="C3618" t="s">
        <v>286</v>
      </c>
      <c r="D3618" t="s">
        <v>1041</v>
      </c>
      <c r="E3618" t="s">
        <v>287</v>
      </c>
      <c r="F3618" t="s">
        <v>288</v>
      </c>
      <c r="G3618" t="s">
        <v>250</v>
      </c>
      <c r="I3618" t="s">
        <v>1043</v>
      </c>
      <c r="J3618">
        <v>28.731999999999999</v>
      </c>
      <c r="K3618">
        <v>34.548000000000002</v>
      </c>
      <c r="L3618">
        <v>40.487000000000002</v>
      </c>
      <c r="M3618">
        <v>44.695999999999998</v>
      </c>
      <c r="N3618">
        <v>48.555999999999997</v>
      </c>
      <c r="O3618">
        <v>51.210999999999999</v>
      </c>
      <c r="P3618">
        <v>52.768999999999998</v>
      </c>
      <c r="Q3618">
        <v>54.433</v>
      </c>
      <c r="R3618">
        <v>55.612000000000002</v>
      </c>
      <c r="S3618">
        <v>57.83</v>
      </c>
      <c r="T3618">
        <v>59.771999999999998</v>
      </c>
      <c r="U3618">
        <v>61.643999999999998</v>
      </c>
      <c r="V3618">
        <v>63.585999999999999</v>
      </c>
      <c r="W3618">
        <v>64.486999999999995</v>
      </c>
      <c r="X3618">
        <v>66.013000000000005</v>
      </c>
      <c r="Y3618">
        <v>67.674999999999997</v>
      </c>
      <c r="Z3618">
        <v>69.150000000000006</v>
      </c>
      <c r="AA3618">
        <v>70.016999999999996</v>
      </c>
      <c r="AB3618">
        <v>71.507999999999996</v>
      </c>
      <c r="AC3618">
        <v>73.233000000000004</v>
      </c>
      <c r="AD3618">
        <v>77.117000000000004</v>
      </c>
      <c r="AE3618">
        <v>80.2</v>
      </c>
      <c r="AF3618">
        <v>83.957999999999998</v>
      </c>
      <c r="AG3618">
        <v>87.316999999999993</v>
      </c>
      <c r="AH3618">
        <v>89.332999999999998</v>
      </c>
      <c r="AI3618">
        <v>91.3</v>
      </c>
      <c r="AJ3618">
        <v>93.742000000000004</v>
      </c>
      <c r="AK3618">
        <v>96.441999999999993</v>
      </c>
      <c r="AL3618">
        <v>99.457999999999998</v>
      </c>
      <c r="AM3618">
        <v>97.792000000000002</v>
      </c>
      <c r="AN3618">
        <v>96.191999999999993</v>
      </c>
      <c r="AO3618">
        <v>97.358000000000004</v>
      </c>
      <c r="AP3618">
        <v>99.191999999999993</v>
      </c>
      <c r="AQ3618">
        <v>99.742000000000004</v>
      </c>
      <c r="AR3618">
        <v>100.033</v>
      </c>
      <c r="AS3618">
        <v>99.992000000000004</v>
      </c>
      <c r="AT3618">
        <v>99.792000000000002</v>
      </c>
      <c r="AU3618">
        <v>100.05800000000001</v>
      </c>
      <c r="AV3618">
        <v>100.77500000000001</v>
      </c>
      <c r="AW3618">
        <v>101.98399999999999</v>
      </c>
      <c r="AX3618">
        <v>103.514</v>
      </c>
      <c r="AY3618">
        <v>105.274</v>
      </c>
      <c r="AZ3618">
        <v>107.274</v>
      </c>
      <c r="BA3618">
        <v>109.419</v>
      </c>
      <c r="BB3618">
        <v>111.608</v>
      </c>
      <c r="BC3618">
        <v>2018</v>
      </c>
    </row>
    <row r="3619" spans="1:55" x14ac:dyDescent="0.25">
      <c r="A3619">
        <v>178</v>
      </c>
      <c r="B3619" t="s">
        <v>1040</v>
      </c>
      <c r="C3619" t="s">
        <v>290</v>
      </c>
      <c r="D3619" t="s">
        <v>1041</v>
      </c>
      <c r="E3619" t="s">
        <v>287</v>
      </c>
      <c r="F3619" t="s">
        <v>291</v>
      </c>
      <c r="G3619" t="s">
        <v>235</v>
      </c>
      <c r="I3619" t="s">
        <v>292</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2.1800000000000002</v>
      </c>
      <c r="AA3619">
        <v>1.2529999999999999</v>
      </c>
      <c r="AB3619">
        <v>2.13</v>
      </c>
      <c r="AC3619">
        <v>2.4119999999999999</v>
      </c>
      <c r="AD3619">
        <v>5.3029999999999999</v>
      </c>
      <c r="AE3619">
        <v>3.9980000000000002</v>
      </c>
      <c r="AF3619">
        <v>4.6859999999999999</v>
      </c>
      <c r="AG3619">
        <v>4</v>
      </c>
      <c r="AH3619">
        <v>2.31</v>
      </c>
      <c r="AI3619">
        <v>2.2010000000000001</v>
      </c>
      <c r="AJ3619">
        <v>2.6739999999999999</v>
      </c>
      <c r="AK3619">
        <v>2.88</v>
      </c>
      <c r="AL3619">
        <v>3.1280000000000001</v>
      </c>
      <c r="AM3619">
        <v>-1.6759999999999999</v>
      </c>
      <c r="AN3619">
        <v>-1.6359999999999999</v>
      </c>
      <c r="AO3619">
        <v>1.2130000000000001</v>
      </c>
      <c r="AP3619">
        <v>1.883</v>
      </c>
      <c r="AQ3619">
        <v>0.55400000000000005</v>
      </c>
      <c r="AR3619">
        <v>0.29199999999999998</v>
      </c>
      <c r="AS3619">
        <v>-4.2000000000000003E-2</v>
      </c>
      <c r="AT3619">
        <v>-0.2</v>
      </c>
      <c r="AU3619">
        <v>0.26700000000000002</v>
      </c>
      <c r="AV3619">
        <v>0.71599999999999997</v>
      </c>
      <c r="AW3619">
        <v>1.2</v>
      </c>
      <c r="AX3619">
        <v>1.5</v>
      </c>
      <c r="AY3619">
        <v>1.7</v>
      </c>
      <c r="AZ3619">
        <v>1.9</v>
      </c>
      <c r="BA3619">
        <v>2</v>
      </c>
      <c r="BB3619">
        <v>2</v>
      </c>
      <c r="BC3619">
        <v>2018</v>
      </c>
    </row>
    <row r="3620" spans="1:55" x14ac:dyDescent="0.25">
      <c r="A3620">
        <v>178</v>
      </c>
      <c r="B3620" t="s">
        <v>1040</v>
      </c>
      <c r="C3620" t="s">
        <v>293</v>
      </c>
      <c r="D3620" t="s">
        <v>1041</v>
      </c>
      <c r="E3620" t="s">
        <v>294</v>
      </c>
      <c r="F3620" t="s">
        <v>295</v>
      </c>
      <c r="G3620" t="s">
        <v>250</v>
      </c>
      <c r="I3620" t="s">
        <v>1043</v>
      </c>
      <c r="J3620" t="s">
        <v>232</v>
      </c>
      <c r="K3620" t="s">
        <v>232</v>
      </c>
      <c r="L3620" t="s">
        <v>232</v>
      </c>
      <c r="M3620" t="s">
        <v>232</v>
      </c>
      <c r="N3620" t="s">
        <v>232</v>
      </c>
      <c r="O3620" t="s">
        <v>232</v>
      </c>
      <c r="P3620" t="s">
        <v>232</v>
      </c>
      <c r="Q3620" t="s">
        <v>232</v>
      </c>
      <c r="R3620" t="s">
        <v>232</v>
      </c>
      <c r="S3620" t="s">
        <v>232</v>
      </c>
      <c r="T3620" t="s">
        <v>232</v>
      </c>
      <c r="U3620" t="s">
        <v>232</v>
      </c>
      <c r="V3620" t="s">
        <v>232</v>
      </c>
      <c r="W3620" t="s">
        <v>232</v>
      </c>
      <c r="X3620" t="s">
        <v>232</v>
      </c>
      <c r="Y3620">
        <v>73.5</v>
      </c>
      <c r="Z3620">
        <v>73.8</v>
      </c>
      <c r="AA3620">
        <v>74</v>
      </c>
      <c r="AB3620">
        <v>74.099999999999994</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101.539</v>
      </c>
      <c r="AX3620">
        <v>103.062</v>
      </c>
      <c r="AY3620">
        <v>104.917</v>
      </c>
      <c r="AZ3620">
        <v>106.96299999999999</v>
      </c>
      <c r="BA3620">
        <v>109.102</v>
      </c>
      <c r="BB3620">
        <v>111.28400000000001</v>
      </c>
      <c r="BC3620">
        <v>2018</v>
      </c>
    </row>
    <row r="3621" spans="1:55" x14ac:dyDescent="0.25">
      <c r="A3621">
        <v>178</v>
      </c>
      <c r="B3621" t="s">
        <v>1040</v>
      </c>
      <c r="C3621" t="s">
        <v>296</v>
      </c>
      <c r="D3621" t="s">
        <v>1041</v>
      </c>
      <c r="E3621" t="s">
        <v>294</v>
      </c>
      <c r="F3621" t="s">
        <v>297</v>
      </c>
      <c r="G3621" t="s">
        <v>235</v>
      </c>
      <c r="I3621" t="s">
        <v>298</v>
      </c>
      <c r="J3621" t="s">
        <v>232</v>
      </c>
      <c r="K3621" t="s">
        <v>232</v>
      </c>
      <c r="L3621" t="s">
        <v>232</v>
      </c>
      <c r="M3621" t="s">
        <v>232</v>
      </c>
      <c r="N3621" t="s">
        <v>232</v>
      </c>
      <c r="O3621" t="s">
        <v>232</v>
      </c>
      <c r="P3621" t="s">
        <v>232</v>
      </c>
      <c r="Q3621" t="s">
        <v>232</v>
      </c>
      <c r="R3621" t="s">
        <v>232</v>
      </c>
      <c r="S3621" t="s">
        <v>232</v>
      </c>
      <c r="T3621" t="s">
        <v>232</v>
      </c>
      <c r="U3621" t="s">
        <v>232</v>
      </c>
      <c r="V3621" t="s">
        <v>232</v>
      </c>
      <c r="W3621" t="s">
        <v>232</v>
      </c>
      <c r="X3621" t="s">
        <v>232</v>
      </c>
      <c r="Y3621" t="s">
        <v>232</v>
      </c>
      <c r="Z3621">
        <v>0.40799999999999997</v>
      </c>
      <c r="AA3621">
        <v>0.27100000000000002</v>
      </c>
      <c r="AB3621">
        <v>0.13500000000000001</v>
      </c>
      <c r="AC3621">
        <v>1.08</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0.434</v>
      </c>
      <c r="AX3621">
        <v>1.5</v>
      </c>
      <c r="AY3621">
        <v>1.8</v>
      </c>
      <c r="AZ3621">
        <v>1.95</v>
      </c>
      <c r="BA3621">
        <v>2</v>
      </c>
      <c r="BB3621">
        <v>2</v>
      </c>
      <c r="BC3621">
        <v>2018</v>
      </c>
    </row>
    <row r="3622" spans="1:55" x14ac:dyDescent="0.25">
      <c r="A3622">
        <v>178</v>
      </c>
      <c r="B3622" t="s">
        <v>1040</v>
      </c>
      <c r="C3622" t="s">
        <v>299</v>
      </c>
      <c r="D3622" t="s">
        <v>1041</v>
      </c>
      <c r="E3622" t="s">
        <v>300</v>
      </c>
      <c r="G3622" t="s">
        <v>274</v>
      </c>
    </row>
    <row r="3623" spans="1:55" x14ac:dyDescent="0.25">
      <c r="A3623">
        <v>178</v>
      </c>
      <c r="B3623" t="s">
        <v>1040</v>
      </c>
      <c r="C3623" t="s">
        <v>301</v>
      </c>
      <c r="D3623" t="s">
        <v>1041</v>
      </c>
      <c r="E3623" t="s">
        <v>302</v>
      </c>
      <c r="F3623" t="s">
        <v>303</v>
      </c>
      <c r="G3623" t="s">
        <v>235</v>
      </c>
      <c r="I3623" t="s">
        <v>1044</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27.856999999999999</v>
      </c>
      <c r="AC3623">
        <v>12.61</v>
      </c>
      <c r="AD3623">
        <v>21.664999999999999</v>
      </c>
      <c r="AE3623">
        <v>13.084</v>
      </c>
      <c r="AF3623">
        <v>5.3330000000000002</v>
      </c>
      <c r="AG3623">
        <v>-2.4460000000000002</v>
      </c>
      <c r="AH3623">
        <v>1.895</v>
      </c>
      <c r="AI3623">
        <v>12.757999999999999</v>
      </c>
      <c r="AJ3623">
        <v>9.3149999999999995</v>
      </c>
      <c r="AK3623">
        <v>9.3350000000000009</v>
      </c>
      <c r="AL3623">
        <v>-2.8119999999999998</v>
      </c>
      <c r="AM3623">
        <v>-1.7070000000000001</v>
      </c>
      <c r="AN3623">
        <v>0.46300000000000002</v>
      </c>
      <c r="AO3623">
        <v>2.718</v>
      </c>
      <c r="AP3623">
        <v>-0.93799999999999994</v>
      </c>
      <c r="AQ3623">
        <v>0.96899999999999997</v>
      </c>
      <c r="AR3623">
        <v>14.521000000000001</v>
      </c>
      <c r="AS3623">
        <v>33.213999999999999</v>
      </c>
      <c r="AT3623">
        <v>18.515000000000001</v>
      </c>
      <c r="AU3623">
        <v>-9.327</v>
      </c>
      <c r="AV3623">
        <v>2.7</v>
      </c>
      <c r="AW3623">
        <v>4.45</v>
      </c>
      <c r="AX3623">
        <v>4.6399999999999997</v>
      </c>
      <c r="AY3623">
        <v>4.5970000000000004</v>
      </c>
      <c r="AZ3623">
        <v>4.5999999999999996</v>
      </c>
      <c r="BA3623">
        <v>4.5999999999999996</v>
      </c>
      <c r="BB3623">
        <v>4.5999999999999996</v>
      </c>
      <c r="BC3623">
        <v>2017</v>
      </c>
    </row>
    <row r="3624" spans="1:55" x14ac:dyDescent="0.25">
      <c r="A3624">
        <v>178</v>
      </c>
      <c r="B3624" t="s">
        <v>1040</v>
      </c>
      <c r="C3624" t="s">
        <v>305</v>
      </c>
      <c r="D3624" t="s">
        <v>1041</v>
      </c>
      <c r="E3624" t="s">
        <v>306</v>
      </c>
      <c r="F3624" t="s">
        <v>307</v>
      </c>
      <c r="G3624" t="s">
        <v>235</v>
      </c>
      <c r="I3624" t="s">
        <v>1044</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4.016</v>
      </c>
      <c r="AC3624">
        <v>8.4570000000000007</v>
      </c>
      <c r="AD3624">
        <v>8.5280000000000005</v>
      </c>
      <c r="AE3624">
        <v>11.262</v>
      </c>
      <c r="AF3624">
        <v>4.74</v>
      </c>
      <c r="AG3624">
        <v>-9.1470000000000002</v>
      </c>
      <c r="AH3624">
        <v>-2.5129999999999999</v>
      </c>
      <c r="AI3624">
        <v>17.751999999999999</v>
      </c>
      <c r="AJ3624">
        <v>10.379</v>
      </c>
      <c r="AK3624">
        <v>11.635</v>
      </c>
      <c r="AL3624">
        <v>-11.561999999999999</v>
      </c>
      <c r="AM3624">
        <v>-1.518</v>
      </c>
      <c r="AN3624">
        <v>-5.6360000000000001</v>
      </c>
      <c r="AO3624">
        <v>3.488</v>
      </c>
      <c r="AP3624">
        <v>5.7610000000000001</v>
      </c>
      <c r="AQ3624">
        <v>2.306</v>
      </c>
      <c r="AR3624">
        <v>9.1050000000000004</v>
      </c>
      <c r="AS3624">
        <v>15.691000000000001</v>
      </c>
      <c r="AT3624">
        <v>6.8940000000000001</v>
      </c>
      <c r="AU3624">
        <v>-5.4880000000000004</v>
      </c>
      <c r="AV3624">
        <v>3</v>
      </c>
      <c r="AW3624">
        <v>4.71</v>
      </c>
      <c r="AX3624">
        <v>4.5999999999999996</v>
      </c>
      <c r="AY3624">
        <v>4.4400000000000004</v>
      </c>
      <c r="AZ3624">
        <v>4.4400000000000004</v>
      </c>
      <c r="BA3624">
        <v>4.4000000000000004</v>
      </c>
      <c r="BB3624">
        <v>4.4000000000000004</v>
      </c>
      <c r="BC3624">
        <v>2017</v>
      </c>
    </row>
    <row r="3625" spans="1:55" x14ac:dyDescent="0.25">
      <c r="A3625">
        <v>178</v>
      </c>
      <c r="B3625" t="s">
        <v>1040</v>
      </c>
      <c r="C3625" t="s">
        <v>308</v>
      </c>
      <c r="D3625" t="s">
        <v>1041</v>
      </c>
      <c r="E3625" t="s">
        <v>309</v>
      </c>
      <c r="F3625" t="s">
        <v>310</v>
      </c>
      <c r="G3625" t="s">
        <v>235</v>
      </c>
      <c r="I3625" t="s">
        <v>1044</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22.783999999999999</v>
      </c>
      <c r="AC3625">
        <v>15.742000000000001</v>
      </c>
      <c r="AD3625">
        <v>21.13</v>
      </c>
      <c r="AE3625">
        <v>14.092000000000001</v>
      </c>
      <c r="AF3625">
        <v>6.5129999999999999</v>
      </c>
      <c r="AG3625">
        <v>-1.786</v>
      </c>
      <c r="AH3625">
        <v>6.57</v>
      </c>
      <c r="AI3625">
        <v>5.5229999999999997</v>
      </c>
      <c r="AJ3625">
        <v>6.1260000000000003</v>
      </c>
      <c r="AK3625">
        <v>8.9149999999999991</v>
      </c>
      <c r="AL3625">
        <v>-3.8530000000000002</v>
      </c>
      <c r="AM3625">
        <v>4.6349999999999998</v>
      </c>
      <c r="AN3625">
        <v>5.9029999999999996</v>
      </c>
      <c r="AO3625">
        <v>3.2210000000000001</v>
      </c>
      <c r="AP3625">
        <v>-0.94299999999999995</v>
      </c>
      <c r="AQ3625">
        <v>2.8919999999999999</v>
      </c>
      <c r="AR3625">
        <v>14.528</v>
      </c>
      <c r="AS3625">
        <v>39.311999999999998</v>
      </c>
      <c r="AT3625">
        <v>4.45</v>
      </c>
      <c r="AU3625">
        <v>7.6740000000000004</v>
      </c>
      <c r="AV3625">
        <v>6</v>
      </c>
      <c r="AW3625">
        <v>4.569</v>
      </c>
      <c r="AX3625">
        <v>4.4000000000000004</v>
      </c>
      <c r="AY3625">
        <v>4.29</v>
      </c>
      <c r="AZ3625">
        <v>4.2300000000000004</v>
      </c>
      <c r="BA3625">
        <v>4.1399999999999997</v>
      </c>
      <c r="BB3625">
        <v>4.13</v>
      </c>
      <c r="BC3625">
        <v>2017</v>
      </c>
    </row>
    <row r="3626" spans="1:55" x14ac:dyDescent="0.25">
      <c r="A3626">
        <v>178</v>
      </c>
      <c r="B3626" t="s">
        <v>1040</v>
      </c>
      <c r="C3626" t="s">
        <v>311</v>
      </c>
      <c r="D3626" t="s">
        <v>1041</v>
      </c>
      <c r="E3626" t="s">
        <v>312</v>
      </c>
      <c r="F3626" t="s">
        <v>313</v>
      </c>
      <c r="G3626" t="s">
        <v>235</v>
      </c>
      <c r="I3626" t="s">
        <v>1044</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5.8929999999999998</v>
      </c>
      <c r="AC3626">
        <v>13.818</v>
      </c>
      <c r="AD3626">
        <v>17.329000000000001</v>
      </c>
      <c r="AE3626">
        <v>11.895</v>
      </c>
      <c r="AF3626">
        <v>7.4370000000000003</v>
      </c>
      <c r="AG3626">
        <v>-7.11</v>
      </c>
      <c r="AH3626">
        <v>7.0869999999999997</v>
      </c>
      <c r="AI3626">
        <v>3.9630000000000001</v>
      </c>
      <c r="AJ3626">
        <v>2.883</v>
      </c>
      <c r="AK3626">
        <v>8.7840000000000007</v>
      </c>
      <c r="AL3626">
        <v>-5.9509999999999996</v>
      </c>
      <c r="AM3626">
        <v>6.2969999999999997</v>
      </c>
      <c r="AN3626">
        <v>2.3610000000000002</v>
      </c>
      <c r="AO3626">
        <v>-0.64700000000000002</v>
      </c>
      <c r="AP3626">
        <v>-2.266</v>
      </c>
      <c r="AQ3626">
        <v>-0.42299999999999999</v>
      </c>
      <c r="AR3626">
        <v>16.274000000000001</v>
      </c>
      <c r="AS3626">
        <v>59.152000000000001</v>
      </c>
      <c r="AT3626">
        <v>0.52</v>
      </c>
      <c r="AU3626">
        <v>1.766</v>
      </c>
      <c r="AV3626">
        <v>8.9</v>
      </c>
      <c r="AW3626">
        <v>4.3</v>
      </c>
      <c r="AX3626">
        <v>4.26</v>
      </c>
      <c r="AY3626">
        <v>4.2</v>
      </c>
      <c r="AZ3626">
        <v>4.2</v>
      </c>
      <c r="BA3626">
        <v>4.2</v>
      </c>
      <c r="BB3626">
        <v>4.2</v>
      </c>
      <c r="BC3626">
        <v>2017</v>
      </c>
    </row>
    <row r="3627" spans="1:55" x14ac:dyDescent="0.25">
      <c r="A3627">
        <v>178</v>
      </c>
      <c r="B3627" t="s">
        <v>1040</v>
      </c>
      <c r="C3627" t="s">
        <v>314</v>
      </c>
      <c r="D3627" t="s">
        <v>1041</v>
      </c>
      <c r="E3627" t="s">
        <v>315</v>
      </c>
      <c r="F3627" t="s">
        <v>316</v>
      </c>
      <c r="G3627" t="s">
        <v>317</v>
      </c>
      <c r="I3627" t="s">
        <v>1045</v>
      </c>
      <c r="J3627" t="s">
        <v>232</v>
      </c>
      <c r="K3627" t="s">
        <v>232</v>
      </c>
      <c r="L3627" t="s">
        <v>232</v>
      </c>
      <c r="M3627" t="s">
        <v>232</v>
      </c>
      <c r="N3627" t="s">
        <v>232</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5.8</v>
      </c>
      <c r="AD3627">
        <v>4.4829999999999997</v>
      </c>
      <c r="AE3627">
        <v>4.1829999999999998</v>
      </c>
      <c r="AF3627">
        <v>4.7249999999999996</v>
      </c>
      <c r="AG3627">
        <v>4.8419999999999996</v>
      </c>
      <c r="AH3627">
        <v>4.742</v>
      </c>
      <c r="AI3627">
        <v>4.633</v>
      </c>
      <c r="AJ3627">
        <v>4.7750000000000004</v>
      </c>
      <c r="AK3627">
        <v>5.008</v>
      </c>
      <c r="AL3627">
        <v>6.8</v>
      </c>
      <c r="AM3627">
        <v>12.625</v>
      </c>
      <c r="AN3627">
        <v>14.592000000000001</v>
      </c>
      <c r="AO3627">
        <v>15.417</v>
      </c>
      <c r="AP3627">
        <v>15.5</v>
      </c>
      <c r="AQ3627">
        <v>13.775</v>
      </c>
      <c r="AR3627">
        <v>11.917</v>
      </c>
      <c r="AS3627">
        <v>9.9580000000000002</v>
      </c>
      <c r="AT3627">
        <v>8.4079999999999995</v>
      </c>
      <c r="AU3627">
        <v>6.7249999999999996</v>
      </c>
      <c r="AV3627">
        <v>5.6920000000000002</v>
      </c>
      <c r="AW3627">
        <v>5.335</v>
      </c>
      <c r="AX3627">
        <v>5.0410000000000004</v>
      </c>
      <c r="AY3627">
        <v>5.0110000000000001</v>
      </c>
      <c r="AZ3627">
        <v>4.8659999999999997</v>
      </c>
      <c r="BA3627">
        <v>4.8840000000000003</v>
      </c>
      <c r="BB3627">
        <v>4.8529999999999998</v>
      </c>
      <c r="BC3627">
        <v>2017</v>
      </c>
    </row>
    <row r="3628" spans="1:55" x14ac:dyDescent="0.25">
      <c r="A3628">
        <v>178</v>
      </c>
      <c r="B3628" t="s">
        <v>1040</v>
      </c>
      <c r="C3628" t="s">
        <v>318</v>
      </c>
      <c r="D3628" t="s">
        <v>1041</v>
      </c>
      <c r="E3628" t="s">
        <v>319</v>
      </c>
      <c r="F3628" t="s">
        <v>320</v>
      </c>
      <c r="G3628" t="s">
        <v>321</v>
      </c>
      <c r="H3628" t="s">
        <v>322</v>
      </c>
      <c r="I3628" t="s">
        <v>1045</v>
      </c>
      <c r="J3628" t="s">
        <v>232</v>
      </c>
      <c r="K3628" t="s">
        <v>232</v>
      </c>
      <c r="L3628" t="s">
        <v>232</v>
      </c>
      <c r="M3628" t="s">
        <v>232</v>
      </c>
      <c r="N3628" t="s">
        <v>232</v>
      </c>
      <c r="O3628" t="s">
        <v>232</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2.2629999999999999</v>
      </c>
      <c r="AW3628">
        <v>2.3050000000000002</v>
      </c>
      <c r="AX3628">
        <v>2.3370000000000002</v>
      </c>
      <c r="AY3628" t="s">
        <v>232</v>
      </c>
      <c r="AZ3628" t="s">
        <v>232</v>
      </c>
      <c r="BA3628" t="s">
        <v>232</v>
      </c>
      <c r="BB3628" t="s">
        <v>232</v>
      </c>
      <c r="BC3628">
        <v>2017</v>
      </c>
    </row>
    <row r="3629" spans="1:55" x14ac:dyDescent="0.25">
      <c r="A3629">
        <v>178</v>
      </c>
      <c r="B3629" t="s">
        <v>1040</v>
      </c>
      <c r="C3629" t="s">
        <v>323</v>
      </c>
      <c r="D3629" t="s">
        <v>1041</v>
      </c>
      <c r="E3629" t="s">
        <v>324</v>
      </c>
      <c r="F3629" t="s">
        <v>325</v>
      </c>
      <c r="G3629" t="s">
        <v>321</v>
      </c>
      <c r="H3629" t="s">
        <v>322</v>
      </c>
      <c r="I3629" t="s">
        <v>1046</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4.8979999999999997</v>
      </c>
      <c r="AW3629">
        <v>4.9610000000000003</v>
      </c>
      <c r="AX3629">
        <v>5.0110000000000001</v>
      </c>
      <c r="AY3629">
        <v>5.0609999999999999</v>
      </c>
      <c r="AZ3629">
        <v>5.1120000000000001</v>
      </c>
      <c r="BA3629">
        <v>5.1630000000000003</v>
      </c>
      <c r="BB3629">
        <v>5.2140000000000004</v>
      </c>
      <c r="BC3629">
        <v>2018</v>
      </c>
    </row>
    <row r="3630" spans="1:55" x14ac:dyDescent="0.25">
      <c r="A3630">
        <v>178</v>
      </c>
      <c r="B3630" t="s">
        <v>1040</v>
      </c>
      <c r="C3630" t="s">
        <v>327</v>
      </c>
      <c r="D3630" t="s">
        <v>1041</v>
      </c>
      <c r="E3630" t="s">
        <v>328</v>
      </c>
      <c r="F3630" t="s">
        <v>329</v>
      </c>
      <c r="G3630" t="s">
        <v>229</v>
      </c>
      <c r="H3630" t="s">
        <v>230</v>
      </c>
      <c r="I3630" t="s">
        <v>1047</v>
      </c>
      <c r="J3630">
        <v>4.9930000000000003</v>
      </c>
      <c r="K3630">
        <v>6.2</v>
      </c>
      <c r="L3630">
        <v>7.7619999999999996</v>
      </c>
      <c r="M3630">
        <v>8.9459999999999997</v>
      </c>
      <c r="N3630">
        <v>9.9480000000000004</v>
      </c>
      <c r="O3630">
        <v>12.162000000000001</v>
      </c>
      <c r="P3630">
        <v>12.545</v>
      </c>
      <c r="Q3630">
        <v>12.840999999999999</v>
      </c>
      <c r="R3630">
        <v>14.063000000000001</v>
      </c>
      <c r="S3630">
        <v>14.321</v>
      </c>
      <c r="T3630">
        <v>15.637</v>
      </c>
      <c r="U3630">
        <v>16.823</v>
      </c>
      <c r="V3630">
        <v>18.202999999999999</v>
      </c>
      <c r="W3630">
        <v>18.707000000000001</v>
      </c>
      <c r="X3630">
        <v>20.323</v>
      </c>
      <c r="Y3630">
        <v>21.21</v>
      </c>
      <c r="Z3630">
        <v>23.326000000000001</v>
      </c>
      <c r="AA3630">
        <v>26.245999999999999</v>
      </c>
      <c r="AB3630">
        <v>29.417999999999999</v>
      </c>
      <c r="AC3630">
        <v>33.707000000000001</v>
      </c>
      <c r="AD3630">
        <v>38.738999999999997</v>
      </c>
      <c r="AE3630">
        <v>40.808999999999997</v>
      </c>
      <c r="AF3630">
        <v>44.441000000000003</v>
      </c>
      <c r="AG3630">
        <v>48.543999999999997</v>
      </c>
      <c r="AH3630">
        <v>53.831000000000003</v>
      </c>
      <c r="AI3630">
        <v>59.451999999999998</v>
      </c>
      <c r="AJ3630">
        <v>67.783000000000001</v>
      </c>
      <c r="AK3630">
        <v>71.385000000000005</v>
      </c>
      <c r="AL3630">
        <v>65.385000000000005</v>
      </c>
      <c r="AM3630">
        <v>56.49</v>
      </c>
      <c r="AN3630">
        <v>55.375999999999998</v>
      </c>
      <c r="AO3630">
        <v>57.746000000000002</v>
      </c>
      <c r="AP3630">
        <v>59.497999999999998</v>
      </c>
      <c r="AQ3630">
        <v>61.502000000000002</v>
      </c>
      <c r="AR3630">
        <v>66.012</v>
      </c>
      <c r="AS3630">
        <v>70.900999999999996</v>
      </c>
      <c r="AT3630">
        <v>73.655000000000001</v>
      </c>
      <c r="AU3630">
        <v>76.540000000000006</v>
      </c>
      <c r="AV3630">
        <v>81.292000000000002</v>
      </c>
      <c r="AW3630">
        <v>86.412999999999997</v>
      </c>
      <c r="AX3630">
        <v>89.081000000000003</v>
      </c>
      <c r="AY3630">
        <v>93.081000000000003</v>
      </c>
      <c r="AZ3630">
        <v>94.86</v>
      </c>
      <c r="BA3630">
        <v>98.040999999999997</v>
      </c>
      <c r="BB3630">
        <v>102.18</v>
      </c>
      <c r="BC3630">
        <v>2017</v>
      </c>
    </row>
    <row r="3631" spans="1:55" x14ac:dyDescent="0.25">
      <c r="A3631">
        <v>178</v>
      </c>
      <c r="B3631" t="s">
        <v>1040</v>
      </c>
      <c r="C3631" t="s">
        <v>331</v>
      </c>
      <c r="D3631" t="s">
        <v>1041</v>
      </c>
      <c r="E3631" t="s">
        <v>328</v>
      </c>
      <c r="F3631" t="s">
        <v>329</v>
      </c>
      <c r="G3631" t="s">
        <v>282</v>
      </c>
      <c r="I3631" t="s">
        <v>332</v>
      </c>
      <c r="J3631" t="s">
        <v>232</v>
      </c>
      <c r="K3631" t="s">
        <v>232</v>
      </c>
      <c r="L3631" t="s">
        <v>232</v>
      </c>
      <c r="M3631" t="s">
        <v>232</v>
      </c>
      <c r="N3631" t="s">
        <v>232</v>
      </c>
      <c r="O3631" t="s">
        <v>232</v>
      </c>
      <c r="P3631" t="s">
        <v>232</v>
      </c>
      <c r="Q3631" t="s">
        <v>232</v>
      </c>
      <c r="R3631" t="s">
        <v>232</v>
      </c>
      <c r="S3631" t="s">
        <v>232</v>
      </c>
      <c r="T3631" t="s">
        <v>232</v>
      </c>
      <c r="U3631" t="s">
        <v>232</v>
      </c>
      <c r="V3631" t="s">
        <v>232</v>
      </c>
      <c r="W3631" t="s">
        <v>232</v>
      </c>
      <c r="X3631" t="s">
        <v>232</v>
      </c>
      <c r="Y3631">
        <v>38.689</v>
      </c>
      <c r="Z3631">
        <v>38.737000000000002</v>
      </c>
      <c r="AA3631">
        <v>37.83</v>
      </c>
      <c r="AB3631">
        <v>36.621000000000002</v>
      </c>
      <c r="AC3631">
        <v>36.384999999999998</v>
      </c>
      <c r="AD3631">
        <v>35.746000000000002</v>
      </c>
      <c r="AE3631">
        <v>33.466999999999999</v>
      </c>
      <c r="AF3631">
        <v>32.69</v>
      </c>
      <c r="AG3631">
        <v>33.353000000000002</v>
      </c>
      <c r="AH3631">
        <v>34.476999999999997</v>
      </c>
      <c r="AI3631">
        <v>34.933999999999997</v>
      </c>
      <c r="AJ3631">
        <v>36.637999999999998</v>
      </c>
      <c r="AK3631">
        <v>36.198</v>
      </c>
      <c r="AL3631">
        <v>34.823</v>
      </c>
      <c r="AM3631">
        <v>33.212000000000003</v>
      </c>
      <c r="AN3631">
        <v>33.018999999999998</v>
      </c>
      <c r="AO3631">
        <v>33.747</v>
      </c>
      <c r="AP3631">
        <v>33.973999999999997</v>
      </c>
      <c r="AQ3631">
        <v>34.22</v>
      </c>
      <c r="AR3631">
        <v>33.843000000000004</v>
      </c>
      <c r="AS3631">
        <v>27.048999999999999</v>
      </c>
      <c r="AT3631">
        <v>26.992000000000001</v>
      </c>
      <c r="AU3631">
        <v>26.062999999999999</v>
      </c>
      <c r="AV3631">
        <v>25.77</v>
      </c>
      <c r="AW3631">
        <v>25.896999999999998</v>
      </c>
      <c r="AX3631">
        <v>25.413</v>
      </c>
      <c r="AY3631">
        <v>25.276</v>
      </c>
      <c r="AZ3631">
        <v>24.516999999999999</v>
      </c>
      <c r="BA3631">
        <v>24.175000000000001</v>
      </c>
      <c r="BB3631">
        <v>24.04</v>
      </c>
      <c r="BC3631">
        <v>2017</v>
      </c>
    </row>
    <row r="3632" spans="1:55" x14ac:dyDescent="0.25">
      <c r="A3632">
        <v>178</v>
      </c>
      <c r="B3632" t="s">
        <v>1040</v>
      </c>
      <c r="C3632" t="s">
        <v>333</v>
      </c>
      <c r="D3632" t="s">
        <v>1041</v>
      </c>
      <c r="E3632" t="s">
        <v>334</v>
      </c>
      <c r="F3632" t="s">
        <v>335</v>
      </c>
      <c r="G3632" t="s">
        <v>229</v>
      </c>
      <c r="H3632" t="s">
        <v>230</v>
      </c>
      <c r="I3632" t="s">
        <v>1047</v>
      </c>
      <c r="J3632">
        <v>6.4029999999999996</v>
      </c>
      <c r="K3632">
        <v>8.0239999999999991</v>
      </c>
      <c r="L3632">
        <v>10.074</v>
      </c>
      <c r="M3632">
        <v>11.157999999999999</v>
      </c>
      <c r="N3632">
        <v>12.084</v>
      </c>
      <c r="O3632">
        <v>14.803000000000001</v>
      </c>
      <c r="P3632">
        <v>15.307</v>
      </c>
      <c r="Q3632">
        <v>15.17</v>
      </c>
      <c r="R3632">
        <v>15.345000000000001</v>
      </c>
      <c r="S3632">
        <v>15.061999999999999</v>
      </c>
      <c r="T3632">
        <v>16.646999999999998</v>
      </c>
      <c r="U3632">
        <v>17.917000000000002</v>
      </c>
      <c r="V3632">
        <v>19.385000000000002</v>
      </c>
      <c r="W3632">
        <v>19.884</v>
      </c>
      <c r="X3632">
        <v>21.2</v>
      </c>
      <c r="Y3632">
        <v>22.369</v>
      </c>
      <c r="Z3632">
        <v>23.466000000000001</v>
      </c>
      <c r="AA3632">
        <v>25.314</v>
      </c>
      <c r="AB3632">
        <v>27.773</v>
      </c>
      <c r="AC3632">
        <v>31.449000000000002</v>
      </c>
      <c r="AD3632">
        <v>33.463999999999999</v>
      </c>
      <c r="AE3632">
        <v>39.625999999999998</v>
      </c>
      <c r="AF3632">
        <v>45.131</v>
      </c>
      <c r="AG3632">
        <v>48.018999999999998</v>
      </c>
      <c r="AH3632">
        <v>51.774999999999999</v>
      </c>
      <c r="AI3632">
        <v>56.746000000000002</v>
      </c>
      <c r="AJ3632">
        <v>62.613999999999997</v>
      </c>
      <c r="AK3632">
        <v>70.814999999999998</v>
      </c>
      <c r="AL3632">
        <v>78.504999999999995</v>
      </c>
      <c r="AM3632">
        <v>79.956999999999994</v>
      </c>
      <c r="AN3632">
        <v>109.08799999999999</v>
      </c>
      <c r="AO3632">
        <v>79.622</v>
      </c>
      <c r="AP3632">
        <v>73.611999999999995</v>
      </c>
      <c r="AQ3632">
        <v>72.528999999999996</v>
      </c>
      <c r="AR3632">
        <v>73.057000000000002</v>
      </c>
      <c r="AS3632">
        <v>75.915000000000006</v>
      </c>
      <c r="AT3632">
        <v>75.120999999999995</v>
      </c>
      <c r="AU3632">
        <v>77.27</v>
      </c>
      <c r="AV3632">
        <v>81.168000000000006</v>
      </c>
      <c r="AW3632">
        <v>86.311000000000007</v>
      </c>
      <c r="AX3632">
        <v>88.284999999999997</v>
      </c>
      <c r="AY3632">
        <v>91.97</v>
      </c>
      <c r="AZ3632">
        <v>92.894999999999996</v>
      </c>
      <c r="BA3632">
        <v>95.168000000000006</v>
      </c>
      <c r="BB3632">
        <v>98.382000000000005</v>
      </c>
      <c r="BC3632">
        <v>2017</v>
      </c>
    </row>
    <row r="3633" spans="1:55" x14ac:dyDescent="0.25">
      <c r="A3633">
        <v>178</v>
      </c>
      <c r="B3633" t="s">
        <v>1040</v>
      </c>
      <c r="C3633" t="s">
        <v>336</v>
      </c>
      <c r="D3633" t="s">
        <v>1041</v>
      </c>
      <c r="E3633" t="s">
        <v>334</v>
      </c>
      <c r="F3633" t="s">
        <v>335</v>
      </c>
      <c r="G3633" t="s">
        <v>282</v>
      </c>
      <c r="I3633" t="s">
        <v>337</v>
      </c>
      <c r="J3633" t="s">
        <v>232</v>
      </c>
      <c r="K3633" t="s">
        <v>232</v>
      </c>
      <c r="L3633" t="s">
        <v>232</v>
      </c>
      <c r="M3633" t="s">
        <v>232</v>
      </c>
      <c r="N3633" t="s">
        <v>232</v>
      </c>
      <c r="O3633" t="s">
        <v>232</v>
      </c>
      <c r="P3633" t="s">
        <v>232</v>
      </c>
      <c r="Q3633" t="s">
        <v>232</v>
      </c>
      <c r="R3633" t="s">
        <v>232</v>
      </c>
      <c r="S3633" t="s">
        <v>232</v>
      </c>
      <c r="T3633" t="s">
        <v>232</v>
      </c>
      <c r="U3633" t="s">
        <v>232</v>
      </c>
      <c r="V3633" t="s">
        <v>232</v>
      </c>
      <c r="W3633" t="s">
        <v>232</v>
      </c>
      <c r="X3633" t="s">
        <v>232</v>
      </c>
      <c r="Y3633">
        <v>40.802999999999997</v>
      </c>
      <c r="Z3633">
        <v>38.970999999999997</v>
      </c>
      <c r="AA3633">
        <v>36.487000000000002</v>
      </c>
      <c r="AB3633">
        <v>34.573999999999998</v>
      </c>
      <c r="AC3633">
        <v>33.948</v>
      </c>
      <c r="AD3633">
        <v>30.879000000000001</v>
      </c>
      <c r="AE3633">
        <v>32.497999999999998</v>
      </c>
      <c r="AF3633">
        <v>33.198</v>
      </c>
      <c r="AG3633">
        <v>32.993000000000002</v>
      </c>
      <c r="AH3633">
        <v>33.159999999999997</v>
      </c>
      <c r="AI3633">
        <v>33.344000000000001</v>
      </c>
      <c r="AJ3633">
        <v>33.844000000000001</v>
      </c>
      <c r="AK3633">
        <v>35.908999999999999</v>
      </c>
      <c r="AL3633">
        <v>41.81</v>
      </c>
      <c r="AM3633">
        <v>47.008000000000003</v>
      </c>
      <c r="AN3633">
        <v>65.046000000000006</v>
      </c>
      <c r="AO3633">
        <v>46.531999999999996</v>
      </c>
      <c r="AP3633">
        <v>42.033000000000001</v>
      </c>
      <c r="AQ3633">
        <v>40.354999999999997</v>
      </c>
      <c r="AR3633">
        <v>37.454000000000001</v>
      </c>
      <c r="AS3633">
        <v>28.962</v>
      </c>
      <c r="AT3633">
        <v>27.529</v>
      </c>
      <c r="AU3633">
        <v>26.312000000000001</v>
      </c>
      <c r="AV3633">
        <v>25.73</v>
      </c>
      <c r="AW3633">
        <v>25.867000000000001</v>
      </c>
      <c r="AX3633">
        <v>25.186</v>
      </c>
      <c r="AY3633">
        <v>24.974</v>
      </c>
      <c r="AZ3633">
        <v>24.009</v>
      </c>
      <c r="BA3633">
        <v>23.466999999999999</v>
      </c>
      <c r="BB3633">
        <v>23.146999999999998</v>
      </c>
      <c r="BC3633">
        <v>2017</v>
      </c>
    </row>
    <row r="3634" spans="1:55" x14ac:dyDescent="0.25">
      <c r="A3634">
        <v>178</v>
      </c>
      <c r="B3634" t="s">
        <v>1040</v>
      </c>
      <c r="C3634" t="s">
        <v>338</v>
      </c>
      <c r="D3634" t="s">
        <v>1041</v>
      </c>
      <c r="E3634" t="s">
        <v>339</v>
      </c>
      <c r="F3634" t="s">
        <v>340</v>
      </c>
      <c r="G3634" t="s">
        <v>229</v>
      </c>
      <c r="H3634" t="s">
        <v>230</v>
      </c>
      <c r="I3634" t="s">
        <v>1047</v>
      </c>
      <c r="J3634">
        <v>-1.409</v>
      </c>
      <c r="K3634">
        <v>-1.8240000000000001</v>
      </c>
      <c r="L3634">
        <v>-2.3119999999999998</v>
      </c>
      <c r="M3634">
        <v>-2.2120000000000002</v>
      </c>
      <c r="N3634">
        <v>-2.1360000000000001</v>
      </c>
      <c r="O3634">
        <v>-2.641</v>
      </c>
      <c r="P3634">
        <v>-2.7629999999999999</v>
      </c>
      <c r="Q3634">
        <v>-2.3290000000000002</v>
      </c>
      <c r="R3634">
        <v>-1.282</v>
      </c>
      <c r="S3634">
        <v>-0.74099999999999999</v>
      </c>
      <c r="T3634">
        <v>-1.0109999999999999</v>
      </c>
      <c r="U3634">
        <v>-1.093</v>
      </c>
      <c r="V3634">
        <v>-1.1819999999999999</v>
      </c>
      <c r="W3634">
        <v>-1.177</v>
      </c>
      <c r="X3634">
        <v>-0.878</v>
      </c>
      <c r="Y3634">
        <v>-1.159</v>
      </c>
      <c r="Z3634">
        <v>-0.14000000000000001</v>
      </c>
      <c r="AA3634">
        <v>0.93200000000000005</v>
      </c>
      <c r="AB3634">
        <v>1.645</v>
      </c>
      <c r="AC3634">
        <v>2.258</v>
      </c>
      <c r="AD3634">
        <v>5.2750000000000004</v>
      </c>
      <c r="AE3634">
        <v>1.1830000000000001</v>
      </c>
      <c r="AF3634">
        <v>-0.69</v>
      </c>
      <c r="AG3634">
        <v>0.52500000000000002</v>
      </c>
      <c r="AH3634">
        <v>2.0550000000000002</v>
      </c>
      <c r="AI3634">
        <v>2.706</v>
      </c>
      <c r="AJ3634">
        <v>5.1689999999999996</v>
      </c>
      <c r="AK3634">
        <v>0.56999999999999995</v>
      </c>
      <c r="AL3634">
        <v>-13.12</v>
      </c>
      <c r="AM3634">
        <v>-23.466999999999999</v>
      </c>
      <c r="AN3634">
        <v>-53.712000000000003</v>
      </c>
      <c r="AO3634">
        <v>-21.876999999999999</v>
      </c>
      <c r="AP3634">
        <v>-14.114000000000001</v>
      </c>
      <c r="AQ3634">
        <v>-11.026999999999999</v>
      </c>
      <c r="AR3634">
        <v>-7.0449999999999999</v>
      </c>
      <c r="AS3634">
        <v>-5.0140000000000002</v>
      </c>
      <c r="AT3634">
        <v>-1.466</v>
      </c>
      <c r="AU3634">
        <v>-0.73</v>
      </c>
      <c r="AV3634">
        <v>0.124</v>
      </c>
      <c r="AW3634">
        <v>0.10199999999999999</v>
      </c>
      <c r="AX3634">
        <v>0.79700000000000004</v>
      </c>
      <c r="AY3634">
        <v>1.111</v>
      </c>
      <c r="AZ3634">
        <v>1.9650000000000001</v>
      </c>
      <c r="BA3634">
        <v>2.8730000000000002</v>
      </c>
      <c r="BB3634">
        <v>3.798</v>
      </c>
      <c r="BC3634">
        <v>2017</v>
      </c>
    </row>
    <row r="3635" spans="1:55" x14ac:dyDescent="0.25">
      <c r="A3635">
        <v>178</v>
      </c>
      <c r="B3635" t="s">
        <v>1040</v>
      </c>
      <c r="C3635" t="s">
        <v>341</v>
      </c>
      <c r="D3635" t="s">
        <v>1041</v>
      </c>
      <c r="E3635" t="s">
        <v>339</v>
      </c>
      <c r="F3635" t="s">
        <v>340</v>
      </c>
      <c r="G3635" t="s">
        <v>282</v>
      </c>
      <c r="I3635" t="s">
        <v>342</v>
      </c>
      <c r="J3635" t="s">
        <v>232</v>
      </c>
      <c r="K3635" t="s">
        <v>232</v>
      </c>
      <c r="L3635" t="s">
        <v>232</v>
      </c>
      <c r="M3635" t="s">
        <v>232</v>
      </c>
      <c r="N3635" t="s">
        <v>232</v>
      </c>
      <c r="O3635" t="s">
        <v>232</v>
      </c>
      <c r="P3635" t="s">
        <v>232</v>
      </c>
      <c r="Q3635" t="s">
        <v>232</v>
      </c>
      <c r="R3635" t="s">
        <v>232</v>
      </c>
      <c r="S3635" t="s">
        <v>232</v>
      </c>
      <c r="T3635" t="s">
        <v>232</v>
      </c>
      <c r="U3635" t="s">
        <v>232</v>
      </c>
      <c r="V3635" t="s">
        <v>232</v>
      </c>
      <c r="W3635" t="s">
        <v>232</v>
      </c>
      <c r="X3635" t="s">
        <v>232</v>
      </c>
      <c r="Y3635">
        <v>-2.1139999999999999</v>
      </c>
      <c r="Z3635">
        <v>-0.23300000000000001</v>
      </c>
      <c r="AA3635">
        <v>1.343</v>
      </c>
      <c r="AB3635">
        <v>2.0470000000000002</v>
      </c>
      <c r="AC3635">
        <v>2.4369999999999998</v>
      </c>
      <c r="AD3635">
        <v>4.867</v>
      </c>
      <c r="AE3635">
        <v>0.97</v>
      </c>
      <c r="AF3635">
        <v>-0.50800000000000001</v>
      </c>
      <c r="AG3635">
        <v>0.36099999999999999</v>
      </c>
      <c r="AH3635">
        <v>1.3160000000000001</v>
      </c>
      <c r="AI3635">
        <v>1.59</v>
      </c>
      <c r="AJ3635">
        <v>2.794</v>
      </c>
      <c r="AK3635">
        <v>0.28899999999999998</v>
      </c>
      <c r="AL3635">
        <v>-6.9870000000000001</v>
      </c>
      <c r="AM3635">
        <v>-13.797000000000001</v>
      </c>
      <c r="AN3635">
        <v>-32.027000000000001</v>
      </c>
      <c r="AO3635">
        <v>-12.785</v>
      </c>
      <c r="AP3635">
        <v>-8.0589999999999993</v>
      </c>
      <c r="AQ3635">
        <v>-6.1349999999999998</v>
      </c>
      <c r="AR3635">
        <v>-3.6120000000000001</v>
      </c>
      <c r="AS3635">
        <v>-1.913</v>
      </c>
      <c r="AT3635">
        <v>-0.53700000000000003</v>
      </c>
      <c r="AU3635">
        <v>-0.248</v>
      </c>
      <c r="AV3635">
        <v>3.9E-2</v>
      </c>
      <c r="AW3635">
        <v>3.1E-2</v>
      </c>
      <c r="AX3635">
        <v>0.22700000000000001</v>
      </c>
      <c r="AY3635">
        <v>0.30199999999999999</v>
      </c>
      <c r="AZ3635">
        <v>0.50800000000000001</v>
      </c>
      <c r="BA3635">
        <v>0.70799999999999996</v>
      </c>
      <c r="BB3635">
        <v>0.89400000000000002</v>
      </c>
      <c r="BC3635">
        <v>2017</v>
      </c>
    </row>
    <row r="3636" spans="1:55" x14ac:dyDescent="0.25">
      <c r="A3636">
        <v>178</v>
      </c>
      <c r="B3636" t="s">
        <v>1040</v>
      </c>
      <c r="C3636" t="s">
        <v>343</v>
      </c>
      <c r="D3636" t="s">
        <v>1041</v>
      </c>
      <c r="E3636" t="s">
        <v>344</v>
      </c>
      <c r="F3636" t="s">
        <v>345</v>
      </c>
      <c r="G3636" t="s">
        <v>229</v>
      </c>
      <c r="H3636" t="s">
        <v>230</v>
      </c>
      <c r="I3636" t="s">
        <v>1047</v>
      </c>
      <c r="J3636" t="s">
        <v>232</v>
      </c>
      <c r="K3636" t="s">
        <v>232</v>
      </c>
      <c r="L3636" t="s">
        <v>232</v>
      </c>
      <c r="M3636" t="s">
        <v>232</v>
      </c>
      <c r="N3636" t="s">
        <v>232</v>
      </c>
      <c r="O3636" t="s">
        <v>232</v>
      </c>
      <c r="P3636" t="s">
        <v>232</v>
      </c>
      <c r="Q3636" t="s">
        <v>232</v>
      </c>
      <c r="R3636" t="s">
        <v>232</v>
      </c>
      <c r="S3636" t="s">
        <v>232</v>
      </c>
      <c r="T3636" t="s">
        <v>232</v>
      </c>
      <c r="U3636" t="s">
        <v>232</v>
      </c>
      <c r="V3636" t="s">
        <v>232</v>
      </c>
      <c r="W3636" t="s">
        <v>232</v>
      </c>
      <c r="X3636" t="s">
        <v>232</v>
      </c>
      <c r="Y3636" t="s">
        <v>232</v>
      </c>
      <c r="Z3636" t="s">
        <v>232</v>
      </c>
      <c r="AA3636" t="s">
        <v>232</v>
      </c>
      <c r="AB3636" t="s">
        <v>232</v>
      </c>
      <c r="AC3636">
        <v>4.0469999999999997</v>
      </c>
      <c r="AD3636">
        <v>3.512</v>
      </c>
      <c r="AE3636">
        <v>-1.498</v>
      </c>
      <c r="AF3636">
        <v>-1.4279999999999999</v>
      </c>
      <c r="AG3636">
        <v>-0.19700000000000001</v>
      </c>
      <c r="AH3636">
        <v>1.526</v>
      </c>
      <c r="AI3636">
        <v>0.92700000000000005</v>
      </c>
      <c r="AJ3636">
        <v>1.6919999999999999</v>
      </c>
      <c r="AK3636">
        <v>-4.0670000000000002</v>
      </c>
      <c r="AL3636">
        <v>-15.01</v>
      </c>
      <c r="AM3636">
        <v>-16.675000000000001</v>
      </c>
      <c r="AN3636">
        <v>-16.876999999999999</v>
      </c>
      <c r="AO3636">
        <v>-12.356999999999999</v>
      </c>
      <c r="AP3636">
        <v>-10.428000000000001</v>
      </c>
      <c r="AQ3636">
        <v>-8.5589999999999993</v>
      </c>
      <c r="AR3636">
        <v>-6.5140000000000002</v>
      </c>
      <c r="AS3636">
        <v>-4.0979999999999999</v>
      </c>
      <c r="AT3636">
        <v>-3.5609999999999999</v>
      </c>
      <c r="AU3636">
        <v>-1.2110000000000001</v>
      </c>
      <c r="AV3636">
        <v>-1.3680000000000001</v>
      </c>
      <c r="AW3636">
        <v>-1.278</v>
      </c>
      <c r="AX3636">
        <v>-0.41599999999999998</v>
      </c>
      <c r="AY3636">
        <v>0.314</v>
      </c>
      <c r="AZ3636">
        <v>1.5169999999999999</v>
      </c>
      <c r="BA3636">
        <v>2.774</v>
      </c>
      <c r="BB3636">
        <v>3.8029999999999999</v>
      </c>
      <c r="BC3636">
        <v>2017</v>
      </c>
    </row>
    <row r="3637" spans="1:55" x14ac:dyDescent="0.25">
      <c r="A3637">
        <v>178</v>
      </c>
      <c r="B3637" t="s">
        <v>1040</v>
      </c>
      <c r="C3637" t="s">
        <v>346</v>
      </c>
      <c r="D3637" t="s">
        <v>1041</v>
      </c>
      <c r="E3637" t="s">
        <v>344</v>
      </c>
      <c r="F3637" t="s">
        <v>345</v>
      </c>
      <c r="G3637" t="s">
        <v>270</v>
      </c>
      <c r="I3637" t="s">
        <v>397</v>
      </c>
      <c r="J3637" t="s">
        <v>232</v>
      </c>
      <c r="K3637" t="s">
        <v>232</v>
      </c>
      <c r="L3637" t="s">
        <v>232</v>
      </c>
      <c r="M3637" t="s">
        <v>232</v>
      </c>
      <c r="N3637" t="s">
        <v>232</v>
      </c>
      <c r="O3637" t="s">
        <v>232</v>
      </c>
      <c r="P3637" t="s">
        <v>232</v>
      </c>
      <c r="Q3637" t="s">
        <v>232</v>
      </c>
      <c r="R3637" t="s">
        <v>232</v>
      </c>
      <c r="S3637" t="s">
        <v>232</v>
      </c>
      <c r="T3637" t="s">
        <v>232</v>
      </c>
      <c r="U3637" t="s">
        <v>232</v>
      </c>
      <c r="V3637" t="s">
        <v>232</v>
      </c>
      <c r="W3637" t="s">
        <v>232</v>
      </c>
      <c r="X3637" t="s">
        <v>232</v>
      </c>
      <c r="Y3637" t="s">
        <v>232</v>
      </c>
      <c r="Z3637" t="s">
        <v>232</v>
      </c>
      <c r="AA3637" t="s">
        <v>232</v>
      </c>
      <c r="AB3637" t="s">
        <v>232</v>
      </c>
      <c r="AC3637">
        <v>4.3879999999999999</v>
      </c>
      <c r="AD3637">
        <v>3.335</v>
      </c>
      <c r="AE3637">
        <v>-1.2509999999999999</v>
      </c>
      <c r="AF3637">
        <v>-1.0580000000000001</v>
      </c>
      <c r="AG3637">
        <v>-0.13700000000000001</v>
      </c>
      <c r="AH3637">
        <v>0.98599999999999999</v>
      </c>
      <c r="AI3637">
        <v>0.55900000000000005</v>
      </c>
      <c r="AJ3637">
        <v>0.95499999999999996</v>
      </c>
      <c r="AK3637">
        <v>-2.1789999999999998</v>
      </c>
      <c r="AL3637">
        <v>-8.1869999999999994</v>
      </c>
      <c r="AM3637">
        <v>-9.4329999999999998</v>
      </c>
      <c r="AN3637">
        <v>-9.673</v>
      </c>
      <c r="AO3637">
        <v>-6.9180000000000001</v>
      </c>
      <c r="AP3637">
        <v>-5.66</v>
      </c>
      <c r="AQ3637">
        <v>-4.6120000000000001</v>
      </c>
      <c r="AR3637">
        <v>-3.3</v>
      </c>
      <c r="AS3637">
        <v>-1.571</v>
      </c>
      <c r="AT3637">
        <v>-1.33</v>
      </c>
      <c r="AU3637">
        <v>-0.41499999999999998</v>
      </c>
      <c r="AV3637">
        <v>-0.44</v>
      </c>
      <c r="AW3637">
        <v>-0.38800000000000001</v>
      </c>
      <c r="AX3637">
        <v>-0.12</v>
      </c>
      <c r="AY3637">
        <v>8.5999999999999993E-2</v>
      </c>
      <c r="AZ3637">
        <v>0.39300000000000002</v>
      </c>
      <c r="BA3637">
        <v>0.68500000000000005</v>
      </c>
      <c r="BB3637">
        <v>0.89500000000000002</v>
      </c>
      <c r="BC3637">
        <v>2017</v>
      </c>
    </row>
    <row r="3638" spans="1:55" x14ac:dyDescent="0.25">
      <c r="A3638">
        <v>178</v>
      </c>
      <c r="B3638" t="s">
        <v>1040</v>
      </c>
      <c r="C3638" t="s">
        <v>347</v>
      </c>
      <c r="D3638" t="s">
        <v>1041</v>
      </c>
      <c r="E3638" t="s">
        <v>348</v>
      </c>
      <c r="F3638" t="s">
        <v>349</v>
      </c>
      <c r="G3638" t="s">
        <v>229</v>
      </c>
      <c r="H3638" t="s">
        <v>230</v>
      </c>
      <c r="I3638" t="s">
        <v>1047</v>
      </c>
      <c r="J3638">
        <v>-0.60199999999999998</v>
      </c>
      <c r="K3638">
        <v>-0.71899999999999997</v>
      </c>
      <c r="L3638">
        <v>-0.72899999999999998</v>
      </c>
      <c r="M3638">
        <v>-0.40500000000000003</v>
      </c>
      <c r="N3638">
        <v>-0.108</v>
      </c>
      <c r="O3638">
        <v>-0.24199999999999999</v>
      </c>
      <c r="P3638">
        <v>-0.36599999999999999</v>
      </c>
      <c r="Q3638">
        <v>0.22700000000000001</v>
      </c>
      <c r="R3638">
        <v>1.2889999999999999</v>
      </c>
      <c r="S3638">
        <v>1.843</v>
      </c>
      <c r="T3638">
        <v>1.9970000000000001</v>
      </c>
      <c r="U3638">
        <v>1.9379999999999999</v>
      </c>
      <c r="V3638">
        <v>1.8320000000000001</v>
      </c>
      <c r="W3638">
        <v>1.7809999999999999</v>
      </c>
      <c r="X3638">
        <v>2.0369999999999999</v>
      </c>
      <c r="Y3638">
        <v>1.4419999999999999</v>
      </c>
      <c r="Z3638">
        <v>2.2650000000000001</v>
      </c>
      <c r="AA3638">
        <v>3.2669999999999999</v>
      </c>
      <c r="AB3638">
        <v>4.09</v>
      </c>
      <c r="AC3638">
        <v>4.1989999999999998</v>
      </c>
      <c r="AD3638">
        <v>7.02</v>
      </c>
      <c r="AE3638">
        <v>2.492</v>
      </c>
      <c r="AF3638">
        <v>0.84099999999999997</v>
      </c>
      <c r="AG3638">
        <v>2.1150000000000002</v>
      </c>
      <c r="AH3638">
        <v>3.5590000000000002</v>
      </c>
      <c r="AI3638">
        <v>4.1680000000000001</v>
      </c>
      <c r="AJ3638">
        <v>6.5330000000000004</v>
      </c>
      <c r="AK3638">
        <v>1.794</v>
      </c>
      <c r="AL3638">
        <v>-11.818</v>
      </c>
      <c r="AM3638">
        <v>-21.021999999999998</v>
      </c>
      <c r="AN3638">
        <v>-49.826000000000001</v>
      </c>
      <c r="AO3638">
        <v>-17.475000000000001</v>
      </c>
      <c r="AP3638">
        <v>-8.4220000000000006</v>
      </c>
      <c r="AQ3638">
        <v>-4.665</v>
      </c>
      <c r="AR3638">
        <v>-0.5</v>
      </c>
      <c r="AS3638">
        <v>1.159</v>
      </c>
      <c r="AT3638">
        <v>4.4480000000000004</v>
      </c>
      <c r="AU3638">
        <v>4.9409999999999998</v>
      </c>
      <c r="AV3638">
        <v>5.2759999999999998</v>
      </c>
      <c r="AW3638">
        <v>5.1379999999999999</v>
      </c>
      <c r="AX3638">
        <v>5.391</v>
      </c>
      <c r="AY3638">
        <v>5.4720000000000004</v>
      </c>
      <c r="AZ3638">
        <v>6.1719999999999997</v>
      </c>
      <c r="BA3638">
        <v>7.282</v>
      </c>
      <c r="BB3638">
        <v>8.1950000000000003</v>
      </c>
      <c r="BC3638">
        <v>2017</v>
      </c>
    </row>
    <row r="3639" spans="1:55" x14ac:dyDescent="0.25">
      <c r="A3639">
        <v>178</v>
      </c>
      <c r="B3639" t="s">
        <v>1040</v>
      </c>
      <c r="C3639" t="s">
        <v>350</v>
      </c>
      <c r="D3639" t="s">
        <v>1041</v>
      </c>
      <c r="E3639" t="s">
        <v>348</v>
      </c>
      <c r="F3639" t="s">
        <v>349</v>
      </c>
      <c r="G3639" t="s">
        <v>282</v>
      </c>
      <c r="I3639" t="s">
        <v>351</v>
      </c>
      <c r="J3639" t="s">
        <v>232</v>
      </c>
      <c r="K3639" t="s">
        <v>232</v>
      </c>
      <c r="L3639" t="s">
        <v>232</v>
      </c>
      <c r="M3639" t="s">
        <v>232</v>
      </c>
      <c r="N3639" t="s">
        <v>232</v>
      </c>
      <c r="O3639" t="s">
        <v>232</v>
      </c>
      <c r="P3639" t="s">
        <v>232</v>
      </c>
      <c r="Q3639" t="s">
        <v>232</v>
      </c>
      <c r="R3639" t="s">
        <v>232</v>
      </c>
      <c r="S3639" t="s">
        <v>232</v>
      </c>
      <c r="T3639" t="s">
        <v>232</v>
      </c>
      <c r="U3639" t="s">
        <v>232</v>
      </c>
      <c r="V3639" t="s">
        <v>232</v>
      </c>
      <c r="W3639" t="s">
        <v>232</v>
      </c>
      <c r="X3639" t="s">
        <v>232</v>
      </c>
      <c r="Y3639">
        <v>2.6309999999999998</v>
      </c>
      <c r="Z3639">
        <v>3.7610000000000001</v>
      </c>
      <c r="AA3639">
        <v>4.7089999999999996</v>
      </c>
      <c r="AB3639">
        <v>5.0910000000000002</v>
      </c>
      <c r="AC3639">
        <v>4.532</v>
      </c>
      <c r="AD3639">
        <v>6.4779999999999998</v>
      </c>
      <c r="AE3639">
        <v>2.044</v>
      </c>
      <c r="AF3639">
        <v>0.61899999999999999</v>
      </c>
      <c r="AG3639">
        <v>1.4530000000000001</v>
      </c>
      <c r="AH3639">
        <v>2.2789999999999999</v>
      </c>
      <c r="AI3639">
        <v>2.4489999999999998</v>
      </c>
      <c r="AJ3639">
        <v>3.5310000000000001</v>
      </c>
      <c r="AK3639">
        <v>0.91</v>
      </c>
      <c r="AL3639">
        <v>-6.2939999999999996</v>
      </c>
      <c r="AM3639">
        <v>-12.359</v>
      </c>
      <c r="AN3639">
        <v>-29.71</v>
      </c>
      <c r="AO3639">
        <v>-10.212999999999999</v>
      </c>
      <c r="AP3639">
        <v>-4.8090000000000002</v>
      </c>
      <c r="AQ3639">
        <v>-2.5950000000000002</v>
      </c>
      <c r="AR3639">
        <v>-0.25600000000000001</v>
      </c>
      <c r="AS3639">
        <v>0.442</v>
      </c>
      <c r="AT3639">
        <v>1.63</v>
      </c>
      <c r="AU3639">
        <v>1.6819999999999999</v>
      </c>
      <c r="AV3639">
        <v>1.673</v>
      </c>
      <c r="AW3639">
        <v>1.54</v>
      </c>
      <c r="AX3639">
        <v>1.538</v>
      </c>
      <c r="AY3639">
        <v>1.486</v>
      </c>
      <c r="AZ3639">
        <v>1.595</v>
      </c>
      <c r="BA3639">
        <v>1.796</v>
      </c>
      <c r="BB3639">
        <v>1.9279999999999999</v>
      </c>
      <c r="BC3639">
        <v>2017</v>
      </c>
    </row>
    <row r="3640" spans="1:55" x14ac:dyDescent="0.25">
      <c r="A3640">
        <v>178</v>
      </c>
      <c r="B3640" t="s">
        <v>1040</v>
      </c>
      <c r="C3640" t="s">
        <v>352</v>
      </c>
      <c r="D3640" t="s">
        <v>1041</v>
      </c>
      <c r="E3640" t="s">
        <v>353</v>
      </c>
      <c r="F3640" t="s">
        <v>354</v>
      </c>
      <c r="G3640" t="s">
        <v>229</v>
      </c>
      <c r="H3640" t="s">
        <v>230</v>
      </c>
      <c r="I3640" t="s">
        <v>1047</v>
      </c>
      <c r="J3640" t="s">
        <v>232</v>
      </c>
      <c r="K3640" t="s">
        <v>232</v>
      </c>
      <c r="L3640" t="s">
        <v>232</v>
      </c>
      <c r="M3640" t="s">
        <v>232</v>
      </c>
      <c r="N3640" t="s">
        <v>232</v>
      </c>
      <c r="O3640" t="s">
        <v>232</v>
      </c>
      <c r="P3640" t="s">
        <v>232</v>
      </c>
      <c r="Q3640" t="s">
        <v>232</v>
      </c>
      <c r="R3640" t="s">
        <v>232</v>
      </c>
      <c r="S3640" t="s">
        <v>232</v>
      </c>
      <c r="T3640" t="s">
        <v>232</v>
      </c>
      <c r="U3640" t="s">
        <v>232</v>
      </c>
      <c r="V3640" t="s">
        <v>232</v>
      </c>
      <c r="W3640" t="s">
        <v>232</v>
      </c>
      <c r="X3640" t="s">
        <v>232</v>
      </c>
      <c r="Y3640" t="s">
        <v>232</v>
      </c>
      <c r="Z3640" t="s">
        <v>232</v>
      </c>
      <c r="AA3640" t="s">
        <v>232</v>
      </c>
      <c r="AB3640">
        <v>35.442999999999998</v>
      </c>
      <c r="AC3640">
        <v>32.963000000000001</v>
      </c>
      <c r="AD3640">
        <v>27.466000000000001</v>
      </c>
      <c r="AE3640">
        <v>26.201000000000001</v>
      </c>
      <c r="AF3640">
        <v>31.481000000000002</v>
      </c>
      <c r="AG3640">
        <v>33.241999999999997</v>
      </c>
      <c r="AH3640">
        <v>31.82</v>
      </c>
      <c r="AI3640">
        <v>30.943999999999999</v>
      </c>
      <c r="AJ3640">
        <v>27.626999999999999</v>
      </c>
      <c r="AK3640">
        <v>29.352</v>
      </c>
      <c r="AL3640">
        <v>43.656999999999996</v>
      </c>
      <c r="AM3640">
        <v>63.539000000000001</v>
      </c>
      <c r="AN3640">
        <v>112.245</v>
      </c>
      <c r="AO3640">
        <v>136.428</v>
      </c>
      <c r="AP3640">
        <v>153.297</v>
      </c>
      <c r="AQ3640">
        <v>162.53800000000001</v>
      </c>
      <c r="AR3640">
        <v>168.43899999999999</v>
      </c>
      <c r="AS3640">
        <v>173.767</v>
      </c>
      <c r="AT3640">
        <v>175.65</v>
      </c>
      <c r="AU3640">
        <v>173.69200000000001</v>
      </c>
      <c r="AV3640">
        <v>175.86</v>
      </c>
      <c r="AW3640">
        <v>178.804</v>
      </c>
      <c r="AX3640">
        <v>181.84100000000001</v>
      </c>
      <c r="AY3640">
        <v>183.529</v>
      </c>
      <c r="AZ3640">
        <v>182.017</v>
      </c>
      <c r="BA3640">
        <v>179.63300000000001</v>
      </c>
      <c r="BB3640">
        <v>175.77799999999999</v>
      </c>
      <c r="BC3640">
        <v>2017</v>
      </c>
    </row>
    <row r="3641" spans="1:55" x14ac:dyDescent="0.25">
      <c r="A3641">
        <v>178</v>
      </c>
      <c r="B3641" t="s">
        <v>1040</v>
      </c>
      <c r="C3641" t="s">
        <v>355</v>
      </c>
      <c r="D3641" t="s">
        <v>1041</v>
      </c>
      <c r="E3641" t="s">
        <v>353</v>
      </c>
      <c r="F3641" t="s">
        <v>354</v>
      </c>
      <c r="G3641" t="s">
        <v>282</v>
      </c>
      <c r="I3641" t="s">
        <v>379</v>
      </c>
      <c r="J3641" t="s">
        <v>232</v>
      </c>
      <c r="K3641" t="s">
        <v>232</v>
      </c>
      <c r="L3641" t="s">
        <v>232</v>
      </c>
      <c r="M3641" t="s">
        <v>232</v>
      </c>
      <c r="N3641" t="s">
        <v>232</v>
      </c>
      <c r="O3641" t="s">
        <v>232</v>
      </c>
      <c r="P3641" t="s">
        <v>232</v>
      </c>
      <c r="Q3641" t="s">
        <v>232</v>
      </c>
      <c r="R3641" t="s">
        <v>232</v>
      </c>
      <c r="S3641" t="s">
        <v>232</v>
      </c>
      <c r="T3641" t="s">
        <v>232</v>
      </c>
      <c r="U3641" t="s">
        <v>232</v>
      </c>
      <c r="V3641" t="s">
        <v>232</v>
      </c>
      <c r="W3641" t="s">
        <v>232</v>
      </c>
      <c r="X3641" t="s">
        <v>232</v>
      </c>
      <c r="Y3641" t="s">
        <v>232</v>
      </c>
      <c r="Z3641" t="s">
        <v>232</v>
      </c>
      <c r="AA3641" t="s">
        <v>232</v>
      </c>
      <c r="AB3641">
        <v>44.121000000000002</v>
      </c>
      <c r="AC3641">
        <v>35.582000000000001</v>
      </c>
      <c r="AD3641">
        <v>25.344000000000001</v>
      </c>
      <c r="AE3641">
        <v>21.488</v>
      </c>
      <c r="AF3641">
        <v>23.157</v>
      </c>
      <c r="AG3641">
        <v>22.84</v>
      </c>
      <c r="AH3641">
        <v>20.38</v>
      </c>
      <c r="AI3641">
        <v>18.183</v>
      </c>
      <c r="AJ3641">
        <v>14.933</v>
      </c>
      <c r="AK3641">
        <v>14.884</v>
      </c>
      <c r="AL3641">
        <v>23.251000000000001</v>
      </c>
      <c r="AM3641">
        <v>37.356000000000002</v>
      </c>
      <c r="AN3641">
        <v>66.927999999999997</v>
      </c>
      <c r="AO3641">
        <v>79.73</v>
      </c>
      <c r="AP3641">
        <v>87.534000000000006</v>
      </c>
      <c r="AQ3641">
        <v>90.435000000000002</v>
      </c>
      <c r="AR3641">
        <v>86.353999999999999</v>
      </c>
      <c r="AS3641">
        <v>66.292000000000002</v>
      </c>
      <c r="AT3641">
        <v>64.37</v>
      </c>
      <c r="AU3641">
        <v>59.145000000000003</v>
      </c>
      <c r="AV3641">
        <v>55.747999999999998</v>
      </c>
      <c r="AW3641">
        <v>53.587000000000003</v>
      </c>
      <c r="AX3641">
        <v>51.875</v>
      </c>
      <c r="AY3641">
        <v>49.837000000000003</v>
      </c>
      <c r="AZ3641">
        <v>47.042000000000002</v>
      </c>
      <c r="BA3641">
        <v>44.293999999999997</v>
      </c>
      <c r="BB3641">
        <v>41.356000000000002</v>
      </c>
      <c r="BC3641">
        <v>2017</v>
      </c>
    </row>
    <row r="3642" spans="1:55" x14ac:dyDescent="0.25">
      <c r="A3642">
        <v>178</v>
      </c>
      <c r="B3642" t="s">
        <v>1040</v>
      </c>
      <c r="C3642" t="s">
        <v>356</v>
      </c>
      <c r="D3642" t="s">
        <v>1041</v>
      </c>
      <c r="E3642" t="s">
        <v>357</v>
      </c>
      <c r="F3642" t="s">
        <v>358</v>
      </c>
      <c r="G3642" t="s">
        <v>229</v>
      </c>
      <c r="H3642" t="s">
        <v>230</v>
      </c>
      <c r="I3642" t="s">
        <v>1047</v>
      </c>
      <c r="J3642" t="s">
        <v>232</v>
      </c>
      <c r="K3642" t="s">
        <v>232</v>
      </c>
      <c r="L3642" t="s">
        <v>232</v>
      </c>
      <c r="M3642" t="s">
        <v>232</v>
      </c>
      <c r="N3642" t="s">
        <v>232</v>
      </c>
      <c r="O3642" t="s">
        <v>232</v>
      </c>
      <c r="P3642" t="s">
        <v>232</v>
      </c>
      <c r="Q3642" t="s">
        <v>232</v>
      </c>
      <c r="R3642" t="s">
        <v>232</v>
      </c>
      <c r="S3642" t="s">
        <v>232</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43.564</v>
      </c>
      <c r="AH3642">
        <v>44.055999999999997</v>
      </c>
      <c r="AI3642">
        <v>44.378999999999998</v>
      </c>
      <c r="AJ3642">
        <v>43.692</v>
      </c>
      <c r="AK3642">
        <v>47.148000000000003</v>
      </c>
      <c r="AL3642">
        <v>79.620999999999995</v>
      </c>
      <c r="AM3642">
        <v>104.68600000000001</v>
      </c>
      <c r="AN3642">
        <v>144.22999999999999</v>
      </c>
      <c r="AO3642">
        <v>189.72900000000001</v>
      </c>
      <c r="AP3642">
        <v>210.02199999999999</v>
      </c>
      <c r="AQ3642">
        <v>215.33799999999999</v>
      </c>
      <c r="AR3642">
        <v>203.35499999999999</v>
      </c>
      <c r="AS3642">
        <v>201.624</v>
      </c>
      <c r="AT3642">
        <v>200.678</v>
      </c>
      <c r="AU3642">
        <v>201.29</v>
      </c>
      <c r="AV3642">
        <v>205.68600000000001</v>
      </c>
      <c r="AW3642">
        <v>208.27</v>
      </c>
      <c r="AX3642">
        <v>206.321</v>
      </c>
      <c r="AY3642">
        <v>210.10900000000001</v>
      </c>
      <c r="AZ3642">
        <v>208.89699999999999</v>
      </c>
      <c r="BA3642">
        <v>206.81299999999999</v>
      </c>
      <c r="BB3642">
        <v>203.25800000000001</v>
      </c>
      <c r="BC3642">
        <v>2017</v>
      </c>
    </row>
    <row r="3643" spans="1:55" x14ac:dyDescent="0.25">
      <c r="A3643">
        <v>178</v>
      </c>
      <c r="B3643" t="s">
        <v>1040</v>
      </c>
      <c r="C3643" t="s">
        <v>359</v>
      </c>
      <c r="D3643" t="s">
        <v>1041</v>
      </c>
      <c r="E3643" t="s">
        <v>357</v>
      </c>
      <c r="F3643" t="s">
        <v>358</v>
      </c>
      <c r="G3643" t="s">
        <v>282</v>
      </c>
      <c r="I3643" t="s">
        <v>360</v>
      </c>
      <c r="J3643" t="s">
        <v>232</v>
      </c>
      <c r="K3643" t="s">
        <v>232</v>
      </c>
      <c r="L3643" t="s">
        <v>232</v>
      </c>
      <c r="M3643" t="s">
        <v>232</v>
      </c>
      <c r="N3643" t="s">
        <v>232</v>
      </c>
      <c r="O3643" t="s">
        <v>232</v>
      </c>
      <c r="P3643" t="s">
        <v>232</v>
      </c>
      <c r="Q3643" t="s">
        <v>232</v>
      </c>
      <c r="R3643" t="s">
        <v>232</v>
      </c>
      <c r="S3643" t="s">
        <v>232</v>
      </c>
      <c r="T3643" t="s">
        <v>232</v>
      </c>
      <c r="U3643" t="s">
        <v>232</v>
      </c>
      <c r="V3643" t="s">
        <v>232</v>
      </c>
      <c r="W3643" t="s">
        <v>232</v>
      </c>
      <c r="X3643" t="s">
        <v>232</v>
      </c>
      <c r="Y3643">
        <v>78.546999999999997</v>
      </c>
      <c r="Z3643">
        <v>69.855999999999995</v>
      </c>
      <c r="AA3643">
        <v>61.597999999999999</v>
      </c>
      <c r="AB3643">
        <v>51.478999999999999</v>
      </c>
      <c r="AC3643">
        <v>46.646999999999998</v>
      </c>
      <c r="AD3643">
        <v>36.075000000000003</v>
      </c>
      <c r="AE3643">
        <v>33.246000000000002</v>
      </c>
      <c r="AF3643">
        <v>30.555</v>
      </c>
      <c r="AG3643">
        <v>29.931999999999999</v>
      </c>
      <c r="AH3643">
        <v>28.216000000000001</v>
      </c>
      <c r="AI3643">
        <v>26.077000000000002</v>
      </c>
      <c r="AJ3643">
        <v>23.616</v>
      </c>
      <c r="AK3643">
        <v>23.908000000000001</v>
      </c>
      <c r="AL3643">
        <v>42.405000000000001</v>
      </c>
      <c r="AM3643">
        <v>61.546999999999997</v>
      </c>
      <c r="AN3643">
        <v>86</v>
      </c>
      <c r="AO3643">
        <v>110.879</v>
      </c>
      <c r="AP3643">
        <v>119.925</v>
      </c>
      <c r="AQ3643">
        <v>119.812</v>
      </c>
      <c r="AR3643">
        <v>104.254</v>
      </c>
      <c r="AS3643">
        <v>76.92</v>
      </c>
      <c r="AT3643">
        <v>73.540999999999997</v>
      </c>
      <c r="AU3643">
        <v>68.543000000000006</v>
      </c>
      <c r="AV3643">
        <v>65.203000000000003</v>
      </c>
      <c r="AW3643">
        <v>62.417999999999999</v>
      </c>
      <c r="AX3643">
        <v>58.859000000000002</v>
      </c>
      <c r="AY3643">
        <v>57.055</v>
      </c>
      <c r="AZ3643">
        <v>53.988999999999997</v>
      </c>
      <c r="BA3643">
        <v>50.996000000000002</v>
      </c>
      <c r="BB3643">
        <v>47.820999999999998</v>
      </c>
      <c r="BC3643">
        <v>2017</v>
      </c>
    </row>
    <row r="3644" spans="1:55" x14ac:dyDescent="0.25">
      <c r="A3644">
        <v>178</v>
      </c>
      <c r="B3644" t="s">
        <v>1040</v>
      </c>
      <c r="C3644" t="s">
        <v>361</v>
      </c>
      <c r="D3644" t="s">
        <v>1041</v>
      </c>
      <c r="E3644" t="s">
        <v>362</v>
      </c>
      <c r="F3644" t="s">
        <v>363</v>
      </c>
      <c r="G3644" t="s">
        <v>229</v>
      </c>
      <c r="H3644" t="s">
        <v>230</v>
      </c>
      <c r="I3644" t="s">
        <v>1047</v>
      </c>
      <c r="J3644" t="s">
        <v>232</v>
      </c>
      <c r="K3644" t="s">
        <v>232</v>
      </c>
      <c r="L3644" t="s">
        <v>232</v>
      </c>
      <c r="M3644" t="s">
        <v>232</v>
      </c>
      <c r="N3644" t="s">
        <v>232</v>
      </c>
      <c r="O3644" t="s">
        <v>232</v>
      </c>
      <c r="P3644" t="s">
        <v>232</v>
      </c>
      <c r="Q3644" t="s">
        <v>232</v>
      </c>
      <c r="R3644" t="s">
        <v>232</v>
      </c>
      <c r="S3644" t="s">
        <v>232</v>
      </c>
      <c r="T3644" t="s">
        <v>232</v>
      </c>
      <c r="U3644" t="s">
        <v>232</v>
      </c>
      <c r="V3644" t="s">
        <v>232</v>
      </c>
      <c r="W3644" t="s">
        <v>232</v>
      </c>
      <c r="X3644" t="s">
        <v>232</v>
      </c>
      <c r="Y3644">
        <v>54.822000000000003</v>
      </c>
      <c r="Z3644">
        <v>60.216000000000001</v>
      </c>
      <c r="AA3644">
        <v>69.378</v>
      </c>
      <c r="AB3644">
        <v>80.33</v>
      </c>
      <c r="AC3644">
        <v>92.638999999999996</v>
      </c>
      <c r="AD3644">
        <v>108.374</v>
      </c>
      <c r="AE3644">
        <v>121.93600000000001</v>
      </c>
      <c r="AF3644">
        <v>135.946</v>
      </c>
      <c r="AG3644">
        <v>145.54400000000001</v>
      </c>
      <c r="AH3644">
        <v>156.136</v>
      </c>
      <c r="AI3644">
        <v>170.185</v>
      </c>
      <c r="AJ3644">
        <v>185.00899999999999</v>
      </c>
      <c r="AK3644">
        <v>197.208</v>
      </c>
      <c r="AL3644">
        <v>187.76400000000001</v>
      </c>
      <c r="AM3644">
        <v>170.09</v>
      </c>
      <c r="AN3644">
        <v>167.71</v>
      </c>
      <c r="AO3644">
        <v>171.113</v>
      </c>
      <c r="AP3644">
        <v>175.12799999999999</v>
      </c>
      <c r="AQ3644">
        <v>179.72900000000001</v>
      </c>
      <c r="AR3644">
        <v>195.05699999999999</v>
      </c>
      <c r="AS3644">
        <v>262.12299999999999</v>
      </c>
      <c r="AT3644">
        <v>272.87700000000001</v>
      </c>
      <c r="AU3644">
        <v>293.66899999999998</v>
      </c>
      <c r="AV3644">
        <v>315.45600000000002</v>
      </c>
      <c r="AW3644">
        <v>333.67200000000003</v>
      </c>
      <c r="AX3644">
        <v>350.53399999999999</v>
      </c>
      <c r="AY3644">
        <v>368.25799999999998</v>
      </c>
      <c r="AZ3644">
        <v>386.92200000000003</v>
      </c>
      <c r="BA3644">
        <v>405.54500000000002</v>
      </c>
      <c r="BB3644">
        <v>425.03699999999998</v>
      </c>
      <c r="BC3644">
        <v>2017</v>
      </c>
    </row>
    <row r="3645" spans="1:55" x14ac:dyDescent="0.25">
      <c r="A3645">
        <v>178</v>
      </c>
      <c r="B3645" t="s">
        <v>1040</v>
      </c>
      <c r="C3645" t="s">
        <v>364</v>
      </c>
      <c r="D3645" t="s">
        <v>1041</v>
      </c>
      <c r="E3645" t="s">
        <v>365</v>
      </c>
      <c r="F3645" t="s">
        <v>366</v>
      </c>
      <c r="G3645" t="s">
        <v>242</v>
      </c>
      <c r="H3645" t="s">
        <v>230</v>
      </c>
      <c r="I3645" t="s">
        <v>1048</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0.70399999999999996</v>
      </c>
      <c r="AC3645">
        <v>0.24099999999999999</v>
      </c>
      <c r="AD3645">
        <v>0.61599999999999999</v>
      </c>
      <c r="AE3645">
        <v>0.193</v>
      </c>
      <c r="AF3645">
        <v>0.317</v>
      </c>
      <c r="AG3645">
        <v>0.81100000000000005</v>
      </c>
      <c r="AH3645">
        <v>-0.19</v>
      </c>
      <c r="AI3645">
        <v>-7.51</v>
      </c>
      <c r="AJ3645">
        <v>-12.429</v>
      </c>
      <c r="AK3645">
        <v>-17.585999999999999</v>
      </c>
      <c r="AL3645">
        <v>-17.239999999999998</v>
      </c>
      <c r="AM3645">
        <v>-11.02</v>
      </c>
      <c r="AN3645">
        <v>-2.6629999999999998</v>
      </c>
      <c r="AO3645">
        <v>-3.91</v>
      </c>
      <c r="AP3645">
        <v>-7.6289999999999996</v>
      </c>
      <c r="AQ3645">
        <v>3.702</v>
      </c>
      <c r="AR3645">
        <v>2.7810000000000001</v>
      </c>
      <c r="AS3645">
        <v>12.823</v>
      </c>
      <c r="AT3645">
        <v>-12.585000000000001</v>
      </c>
      <c r="AU3645">
        <v>28.143000000000001</v>
      </c>
      <c r="AV3645">
        <v>37.231999999999999</v>
      </c>
      <c r="AW3645">
        <v>34.869999999999997</v>
      </c>
      <c r="AX3645">
        <v>33.648000000000003</v>
      </c>
      <c r="AY3645">
        <v>33.320999999999998</v>
      </c>
      <c r="AZ3645">
        <v>33.481999999999999</v>
      </c>
      <c r="BA3645">
        <v>32.936</v>
      </c>
      <c r="BB3645">
        <v>32.091000000000001</v>
      </c>
      <c r="BC3645">
        <v>2017</v>
      </c>
    </row>
    <row r="3646" spans="1:55" x14ac:dyDescent="0.25">
      <c r="A3646">
        <v>178</v>
      </c>
      <c r="B3646" t="s">
        <v>1040</v>
      </c>
      <c r="C3646" t="s">
        <v>368</v>
      </c>
      <c r="D3646" t="s">
        <v>1041</v>
      </c>
      <c r="E3646" t="s">
        <v>365</v>
      </c>
      <c r="F3646" t="s">
        <v>366</v>
      </c>
      <c r="G3646" t="s">
        <v>282</v>
      </c>
      <c r="I3646" t="s">
        <v>369</v>
      </c>
      <c r="J3646">
        <v>-10.56</v>
      </c>
      <c r="K3646">
        <v>-12.635</v>
      </c>
      <c r="L3646">
        <v>-8.7840000000000007</v>
      </c>
      <c r="M3646">
        <v>-5.6040000000000001</v>
      </c>
      <c r="N3646">
        <v>-5.1639999999999997</v>
      </c>
      <c r="O3646">
        <v>-3.2719999999999998</v>
      </c>
      <c r="P3646">
        <v>-2.8759999999999999</v>
      </c>
      <c r="Q3646">
        <v>-0.26100000000000001</v>
      </c>
      <c r="R3646">
        <v>0.254</v>
      </c>
      <c r="S3646">
        <v>-1.2989999999999999</v>
      </c>
      <c r="T3646">
        <v>-0.77300000000000002</v>
      </c>
      <c r="U3646">
        <v>0.69599999999999995</v>
      </c>
      <c r="V3646">
        <v>0.99299999999999999</v>
      </c>
      <c r="W3646">
        <v>3.5640000000000001</v>
      </c>
      <c r="X3646">
        <v>2.6789999999999998</v>
      </c>
      <c r="Y3646">
        <v>2.4790000000000001</v>
      </c>
      <c r="Z3646">
        <v>2.6669999999999998</v>
      </c>
      <c r="AA3646">
        <v>2.3479999999999999</v>
      </c>
      <c r="AB3646">
        <v>0.78100000000000003</v>
      </c>
      <c r="AC3646">
        <v>0.24399999999999999</v>
      </c>
      <c r="AD3646">
        <v>0.61499999999999999</v>
      </c>
      <c r="AE3646">
        <v>0.17599999999999999</v>
      </c>
      <c r="AF3646">
        <v>0.247</v>
      </c>
      <c r="AG3646">
        <v>0.49299999999999999</v>
      </c>
      <c r="AH3646">
        <v>-9.8000000000000004E-2</v>
      </c>
      <c r="AI3646">
        <v>-3.5419999999999998</v>
      </c>
      <c r="AJ3646">
        <v>-5.351</v>
      </c>
      <c r="AK3646">
        <v>-6.5060000000000002</v>
      </c>
      <c r="AL3646">
        <v>-6.2389999999999999</v>
      </c>
      <c r="AM3646">
        <v>-4.6520000000000001</v>
      </c>
      <c r="AN3646">
        <v>-1.1970000000000001</v>
      </c>
      <c r="AO3646">
        <v>-1.6419999999999999</v>
      </c>
      <c r="AP3646">
        <v>-3.3879999999999999</v>
      </c>
      <c r="AQ3646">
        <v>1.5509999999999999</v>
      </c>
      <c r="AR3646">
        <v>1.073</v>
      </c>
      <c r="AS3646">
        <v>4.4089999999999998</v>
      </c>
      <c r="AT3646">
        <v>-4.1680000000000001</v>
      </c>
      <c r="AU3646">
        <v>8.4870000000000001</v>
      </c>
      <c r="AV3646">
        <v>9.99</v>
      </c>
      <c r="AW3646">
        <v>9.1389999999999993</v>
      </c>
      <c r="AX3646">
        <v>8.3040000000000003</v>
      </c>
      <c r="AY3646">
        <v>7.7839999999999998</v>
      </c>
      <c r="AZ3646">
        <v>7.3959999999999999</v>
      </c>
      <c r="BA3646">
        <v>6.9130000000000003</v>
      </c>
      <c r="BB3646">
        <v>6.3860000000000001</v>
      </c>
      <c r="BC3646">
        <v>2017</v>
      </c>
    </row>
    <row r="3647" spans="1:55" x14ac:dyDescent="0.25">
      <c r="A3647">
        <v>436</v>
      </c>
      <c r="B3647" t="s">
        <v>1049</v>
      </c>
      <c r="C3647" t="s">
        <v>225</v>
      </c>
      <c r="D3647" t="s">
        <v>1050</v>
      </c>
      <c r="E3647" t="s">
        <v>227</v>
      </c>
      <c r="F3647" t="s">
        <v>228</v>
      </c>
      <c r="G3647" t="s">
        <v>229</v>
      </c>
      <c r="H3647" t="s">
        <v>230</v>
      </c>
      <c r="I3647" t="s">
        <v>1051</v>
      </c>
      <c r="J3647">
        <v>281.262</v>
      </c>
      <c r="K3647">
        <v>294.54700000000003</v>
      </c>
      <c r="L3647">
        <v>298.74299999999999</v>
      </c>
      <c r="M3647">
        <v>306.46800000000002</v>
      </c>
      <c r="N3647">
        <v>313.24200000000002</v>
      </c>
      <c r="O3647">
        <v>327.185</v>
      </c>
      <c r="P3647">
        <v>338.80200000000002</v>
      </c>
      <c r="Q3647">
        <v>364.17899999999997</v>
      </c>
      <c r="R3647">
        <v>377.15800000000002</v>
      </c>
      <c r="S3647">
        <v>382.51100000000002</v>
      </c>
      <c r="T3647">
        <v>407.88200000000001</v>
      </c>
      <c r="U3647">
        <v>426.71600000000001</v>
      </c>
      <c r="V3647">
        <v>457.24700000000001</v>
      </c>
      <c r="W3647">
        <v>474.49200000000002</v>
      </c>
      <c r="X3647">
        <v>507.75700000000001</v>
      </c>
      <c r="Y3647">
        <v>556.77599999999995</v>
      </c>
      <c r="Z3647">
        <v>584.91300000000001</v>
      </c>
      <c r="AA3647">
        <v>608.70699999999999</v>
      </c>
      <c r="AB3647">
        <v>634.16800000000001</v>
      </c>
      <c r="AC3647">
        <v>656.59299999999996</v>
      </c>
      <c r="AD3647">
        <v>714.82899999999995</v>
      </c>
      <c r="AE3647">
        <v>715.86699999999996</v>
      </c>
      <c r="AF3647">
        <v>714.71900000000005</v>
      </c>
      <c r="AG3647">
        <v>722.62400000000002</v>
      </c>
      <c r="AH3647">
        <v>758.58699999999999</v>
      </c>
      <c r="AI3647">
        <v>790.00599999999997</v>
      </c>
      <c r="AJ3647">
        <v>835.61400000000003</v>
      </c>
      <c r="AK3647">
        <v>885.92399999999998</v>
      </c>
      <c r="AL3647">
        <v>914.06</v>
      </c>
      <c r="AM3647">
        <v>926.20899999999995</v>
      </c>
      <c r="AN3647">
        <v>977.529</v>
      </c>
      <c r="AO3647" s="52">
        <v>1027.8699999999999</v>
      </c>
      <c r="AP3647" s="52">
        <v>1050.6300000000001</v>
      </c>
      <c r="AQ3647" s="52">
        <v>1095.6400000000001</v>
      </c>
      <c r="AR3647" s="52">
        <v>1138.45</v>
      </c>
      <c r="AS3647" s="52">
        <v>1167.8800000000001</v>
      </c>
      <c r="AT3647" s="52">
        <v>1214.69</v>
      </c>
      <c r="AU3647" s="52">
        <v>1256.68</v>
      </c>
      <c r="AV3647" s="52">
        <v>1297.93</v>
      </c>
      <c r="AW3647" s="52">
        <v>1340.76</v>
      </c>
      <c r="AX3647" s="52">
        <v>1385.02</v>
      </c>
      <c r="AY3647" s="52">
        <v>1428.4</v>
      </c>
      <c r="AZ3647" s="52">
        <v>1472.83</v>
      </c>
      <c r="BA3647" s="52">
        <v>1517.82</v>
      </c>
      <c r="BB3647" s="52">
        <v>1563.32</v>
      </c>
      <c r="BC3647">
        <v>2017</v>
      </c>
    </row>
    <row r="3648" spans="1:55" x14ac:dyDescent="0.25">
      <c r="A3648">
        <v>436</v>
      </c>
      <c r="B3648" t="s">
        <v>1049</v>
      </c>
      <c r="C3648" t="s">
        <v>233</v>
      </c>
      <c r="D3648" t="s">
        <v>1050</v>
      </c>
      <c r="E3648" t="s">
        <v>227</v>
      </c>
      <c r="F3648" t="s">
        <v>234</v>
      </c>
      <c r="G3648" t="s">
        <v>235</v>
      </c>
      <c r="I3648" t="s">
        <v>236</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5.0540000000000003</v>
      </c>
      <c r="AA3648">
        <v>4.0679999999999996</v>
      </c>
      <c r="AB3648">
        <v>4.1829999999999998</v>
      </c>
      <c r="AC3648">
        <v>3.536</v>
      </c>
      <c r="AD3648">
        <v>8.8689999999999998</v>
      </c>
      <c r="AE3648">
        <v>0.14499999999999999</v>
      </c>
      <c r="AF3648">
        <v>-0.16</v>
      </c>
      <c r="AG3648">
        <v>1.1060000000000001</v>
      </c>
      <c r="AH3648">
        <v>4.9770000000000003</v>
      </c>
      <c r="AI3648">
        <v>4.1420000000000003</v>
      </c>
      <c r="AJ3648">
        <v>5.7729999999999997</v>
      </c>
      <c r="AK3648">
        <v>6.0209999999999999</v>
      </c>
      <c r="AL3648">
        <v>3.1760000000000002</v>
      </c>
      <c r="AM3648">
        <v>1.329</v>
      </c>
      <c r="AN3648">
        <v>5.5410000000000004</v>
      </c>
      <c r="AO3648">
        <v>5.15</v>
      </c>
      <c r="AP3648">
        <v>2.214</v>
      </c>
      <c r="AQ3648">
        <v>4.2839999999999998</v>
      </c>
      <c r="AR3648">
        <v>3.907</v>
      </c>
      <c r="AS3648">
        <v>2.5859999999999999</v>
      </c>
      <c r="AT3648">
        <v>4.008</v>
      </c>
      <c r="AU3648">
        <v>3.4569999999999999</v>
      </c>
      <c r="AV3648">
        <v>3.282</v>
      </c>
      <c r="AW3648">
        <v>3.3</v>
      </c>
      <c r="AX3648">
        <v>3.3010000000000002</v>
      </c>
      <c r="AY3648">
        <v>3.1320000000000001</v>
      </c>
      <c r="AZ3648">
        <v>3.1110000000000002</v>
      </c>
      <c r="BA3648">
        <v>3.0539999999999998</v>
      </c>
      <c r="BB3648">
        <v>2.9980000000000002</v>
      </c>
      <c r="BC3648">
        <v>2017</v>
      </c>
    </row>
    <row r="3649" spans="1:55" x14ac:dyDescent="0.25">
      <c r="A3649">
        <v>436</v>
      </c>
      <c r="B3649" t="s">
        <v>1049</v>
      </c>
      <c r="C3649" t="s">
        <v>237</v>
      </c>
      <c r="D3649" t="s">
        <v>1050</v>
      </c>
      <c r="E3649" t="s">
        <v>238</v>
      </c>
      <c r="F3649" t="s">
        <v>239</v>
      </c>
      <c r="G3649" t="s">
        <v>229</v>
      </c>
      <c r="H3649" t="s">
        <v>230</v>
      </c>
      <c r="I3649" t="s">
        <v>1051</v>
      </c>
      <c r="J3649">
        <v>0.122</v>
      </c>
      <c r="K3649">
        <v>0.28799999999999998</v>
      </c>
      <c r="L3649">
        <v>0.65600000000000003</v>
      </c>
      <c r="M3649">
        <v>1.6950000000000001</v>
      </c>
      <c r="N3649">
        <v>8.3699999999999992</v>
      </c>
      <c r="O3649">
        <v>31.277000000000001</v>
      </c>
      <c r="P3649">
        <v>48.595999999999997</v>
      </c>
      <c r="Q3649">
        <v>62.21</v>
      </c>
      <c r="R3649">
        <v>77.271000000000001</v>
      </c>
      <c r="S3649">
        <v>94.231999999999999</v>
      </c>
      <c r="T3649">
        <v>116.982</v>
      </c>
      <c r="U3649">
        <v>150.006</v>
      </c>
      <c r="V3649">
        <v>180.858</v>
      </c>
      <c r="W3649">
        <v>209.197</v>
      </c>
      <c r="X3649">
        <v>254.071</v>
      </c>
      <c r="Y3649">
        <v>301.84899999999999</v>
      </c>
      <c r="Z3649">
        <v>350.62599999999998</v>
      </c>
      <c r="AA3649">
        <v>395.37799999999999</v>
      </c>
      <c r="AB3649">
        <v>440.286</v>
      </c>
      <c r="AC3649">
        <v>484.392</v>
      </c>
      <c r="AD3649">
        <v>539.197</v>
      </c>
      <c r="AE3649">
        <v>549.56399999999996</v>
      </c>
      <c r="AF3649">
        <v>573.47500000000002</v>
      </c>
      <c r="AG3649">
        <v>577.5</v>
      </c>
      <c r="AH3649">
        <v>606.60299999999995</v>
      </c>
      <c r="AI3649">
        <v>639.09900000000005</v>
      </c>
      <c r="AJ3649">
        <v>686.11599999999999</v>
      </c>
      <c r="AK3649">
        <v>734.29600000000005</v>
      </c>
      <c r="AL3649">
        <v>774.86800000000005</v>
      </c>
      <c r="AM3649">
        <v>815.76300000000003</v>
      </c>
      <c r="AN3649">
        <v>873.92200000000003</v>
      </c>
      <c r="AO3649">
        <v>936.45699999999999</v>
      </c>
      <c r="AP3649">
        <v>992.649</v>
      </c>
      <c r="AQ3649" s="52">
        <v>1057.6500000000001</v>
      </c>
      <c r="AR3649" s="52">
        <v>1109.19</v>
      </c>
      <c r="AS3649" s="52">
        <v>1167.8800000000001</v>
      </c>
      <c r="AT3649" s="52">
        <v>1226.5899999999999</v>
      </c>
      <c r="AU3649" s="52">
        <v>1271.6099999999999</v>
      </c>
      <c r="AV3649" s="52">
        <v>1327.94</v>
      </c>
      <c r="AW3649" s="52">
        <v>1389.74</v>
      </c>
      <c r="AX3649" s="52">
        <v>1461.7</v>
      </c>
      <c r="AY3649" s="52">
        <v>1539.37</v>
      </c>
      <c r="AZ3649" s="52">
        <v>1621.03</v>
      </c>
      <c r="BA3649" s="52">
        <v>1705.9</v>
      </c>
      <c r="BB3649" s="52">
        <v>1793.89</v>
      </c>
      <c r="BC3649">
        <v>2017</v>
      </c>
    </row>
    <row r="3650" spans="1:55" x14ac:dyDescent="0.25">
      <c r="A3650">
        <v>436</v>
      </c>
      <c r="B3650" t="s">
        <v>1049</v>
      </c>
      <c r="C3650" t="s">
        <v>240</v>
      </c>
      <c r="D3650" t="s">
        <v>1050</v>
      </c>
      <c r="E3650" t="s">
        <v>238</v>
      </c>
      <c r="F3650" t="s">
        <v>241</v>
      </c>
      <c r="G3650" t="s">
        <v>242</v>
      </c>
      <c r="H3650" t="s">
        <v>230</v>
      </c>
      <c r="I3650" t="s">
        <v>243</v>
      </c>
      <c r="J3650">
        <v>23.809000000000001</v>
      </c>
      <c r="K3650">
        <v>25.228000000000002</v>
      </c>
      <c r="L3650">
        <v>27.036999999999999</v>
      </c>
      <c r="M3650">
        <v>30.152999999999999</v>
      </c>
      <c r="N3650">
        <v>28.545999999999999</v>
      </c>
      <c r="O3650">
        <v>26.530999999999999</v>
      </c>
      <c r="P3650">
        <v>32.661999999999999</v>
      </c>
      <c r="Q3650">
        <v>39.012</v>
      </c>
      <c r="R3650">
        <v>48.326000000000001</v>
      </c>
      <c r="S3650">
        <v>49.170999999999999</v>
      </c>
      <c r="T3650">
        <v>58.021999999999998</v>
      </c>
      <c r="U3650">
        <v>65.817999999999998</v>
      </c>
      <c r="V3650">
        <v>73.546999999999997</v>
      </c>
      <c r="W3650">
        <v>73.918999999999997</v>
      </c>
      <c r="X3650">
        <v>84.379000000000005</v>
      </c>
      <c r="Y3650">
        <v>100.239</v>
      </c>
      <c r="Z3650">
        <v>109.857</v>
      </c>
      <c r="AA3650">
        <v>114.624</v>
      </c>
      <c r="AB3650">
        <v>115.86199999999999</v>
      </c>
      <c r="AC3650">
        <v>117.011</v>
      </c>
      <c r="AD3650">
        <v>132.24299999999999</v>
      </c>
      <c r="AE3650">
        <v>130.673</v>
      </c>
      <c r="AF3650">
        <v>121.042</v>
      </c>
      <c r="AG3650">
        <v>126.80800000000001</v>
      </c>
      <c r="AH3650">
        <v>135.34299999999999</v>
      </c>
      <c r="AI3650">
        <v>142.411</v>
      </c>
      <c r="AJ3650">
        <v>153.982</v>
      </c>
      <c r="AK3650">
        <v>178.744</v>
      </c>
      <c r="AL3650">
        <v>215.96</v>
      </c>
      <c r="AM3650">
        <v>207.45</v>
      </c>
      <c r="AN3650">
        <v>233.733</v>
      </c>
      <c r="AO3650">
        <v>261.71699999999998</v>
      </c>
      <c r="AP3650">
        <v>257.435</v>
      </c>
      <c r="AQ3650">
        <v>292.91699999999997</v>
      </c>
      <c r="AR3650">
        <v>310.00799999999998</v>
      </c>
      <c r="AS3650">
        <v>300.471</v>
      </c>
      <c r="AT3650">
        <v>319.37799999999999</v>
      </c>
      <c r="AU3650">
        <v>353.26799999999997</v>
      </c>
      <c r="AV3650">
        <v>369.84300000000002</v>
      </c>
      <c r="AW3650">
        <v>381.56900000000002</v>
      </c>
      <c r="AX3650">
        <v>403.96100000000001</v>
      </c>
      <c r="AY3650">
        <v>425.99900000000002</v>
      </c>
      <c r="AZ3650">
        <v>450.68900000000002</v>
      </c>
      <c r="BA3650">
        <v>476.37299999999999</v>
      </c>
      <c r="BB3650">
        <v>503.28899999999999</v>
      </c>
      <c r="BC3650">
        <v>2017</v>
      </c>
    </row>
    <row r="3651" spans="1:55" x14ac:dyDescent="0.25">
      <c r="A3651">
        <v>436</v>
      </c>
      <c r="B3651" t="s">
        <v>1049</v>
      </c>
      <c r="C3651" t="s">
        <v>244</v>
      </c>
      <c r="D3651" t="s">
        <v>1050</v>
      </c>
      <c r="E3651" t="s">
        <v>238</v>
      </c>
      <c r="F3651" t="s">
        <v>245</v>
      </c>
      <c r="G3651" t="s">
        <v>246</v>
      </c>
      <c r="H3651" t="s">
        <v>230</v>
      </c>
      <c r="I3651" t="s">
        <v>243</v>
      </c>
      <c r="J3651">
        <v>27.986999999999998</v>
      </c>
      <c r="K3651">
        <v>32.082000000000001</v>
      </c>
      <c r="L3651">
        <v>34.548999999999999</v>
      </c>
      <c r="M3651">
        <v>36.831000000000003</v>
      </c>
      <c r="N3651">
        <v>39.003</v>
      </c>
      <c r="O3651">
        <v>42.027999999999999</v>
      </c>
      <c r="P3651">
        <v>44.396000000000001</v>
      </c>
      <c r="Q3651">
        <v>48.902000000000001</v>
      </c>
      <c r="R3651">
        <v>52.430999999999997</v>
      </c>
      <c r="S3651">
        <v>55.26</v>
      </c>
      <c r="T3651">
        <v>61.13</v>
      </c>
      <c r="U3651">
        <v>66.116</v>
      </c>
      <c r="V3651">
        <v>72.460999999999999</v>
      </c>
      <c r="W3651">
        <v>76.975999999999999</v>
      </c>
      <c r="X3651">
        <v>84.131</v>
      </c>
      <c r="Y3651">
        <v>94.186999999999998</v>
      </c>
      <c r="Z3651">
        <v>100.759</v>
      </c>
      <c r="AA3651">
        <v>106.666</v>
      </c>
      <c r="AB3651">
        <v>112.378</v>
      </c>
      <c r="AC3651">
        <v>118.032</v>
      </c>
      <c r="AD3651">
        <v>131.37299999999999</v>
      </c>
      <c r="AE3651">
        <v>134.44999999999999</v>
      </c>
      <c r="AF3651">
        <v>136.358</v>
      </c>
      <c r="AG3651">
        <v>140.42599999999999</v>
      </c>
      <c r="AH3651">
        <v>151.38300000000001</v>
      </c>
      <c r="AI3651">
        <v>162.56399999999999</v>
      </c>
      <c r="AJ3651">
        <v>177.15299999999999</v>
      </c>
      <c r="AK3651">
        <v>192.864</v>
      </c>
      <c r="AL3651">
        <v>202.85900000000001</v>
      </c>
      <c r="AM3651">
        <v>207.12299999999999</v>
      </c>
      <c r="AN3651">
        <v>221.14599999999999</v>
      </c>
      <c r="AO3651">
        <v>237.392</v>
      </c>
      <c r="AP3651">
        <v>247.304</v>
      </c>
      <c r="AQ3651">
        <v>262.42200000000003</v>
      </c>
      <c r="AR3651">
        <v>277.83499999999998</v>
      </c>
      <c r="AS3651">
        <v>288.06700000000001</v>
      </c>
      <c r="AT3651">
        <v>302.887</v>
      </c>
      <c r="AU3651">
        <v>319.315</v>
      </c>
      <c r="AV3651">
        <v>337.23099999999999</v>
      </c>
      <c r="AW3651">
        <v>354.55399999999997</v>
      </c>
      <c r="AX3651">
        <v>373.90499999999997</v>
      </c>
      <c r="AY3651">
        <v>393.63400000000001</v>
      </c>
      <c r="AZ3651">
        <v>414.27800000000002</v>
      </c>
      <c r="BA3651">
        <v>435.779</v>
      </c>
      <c r="BB3651">
        <v>458.23599999999999</v>
      </c>
      <c r="BC3651">
        <v>2017</v>
      </c>
    </row>
    <row r="3652" spans="1:55" x14ac:dyDescent="0.25">
      <c r="A3652">
        <v>436</v>
      </c>
      <c r="B3652" t="s">
        <v>1049</v>
      </c>
      <c r="C3652" t="s">
        <v>247</v>
      </c>
      <c r="D3652" t="s">
        <v>1050</v>
      </c>
      <c r="E3652" t="s">
        <v>248</v>
      </c>
      <c r="F3652" t="s">
        <v>249</v>
      </c>
      <c r="G3652" t="s">
        <v>250</v>
      </c>
      <c r="I3652" t="s">
        <v>251</v>
      </c>
      <c r="J3652">
        <v>4.2999999999999997E-2</v>
      </c>
      <c r="K3652">
        <v>9.8000000000000004E-2</v>
      </c>
      <c r="L3652">
        <v>0.22</v>
      </c>
      <c r="M3652">
        <v>0.55300000000000005</v>
      </c>
      <c r="N3652">
        <v>2.6720000000000002</v>
      </c>
      <c r="O3652">
        <v>9.5589999999999993</v>
      </c>
      <c r="P3652">
        <v>14.343999999999999</v>
      </c>
      <c r="Q3652">
        <v>17.082000000000001</v>
      </c>
      <c r="R3652">
        <v>20.488</v>
      </c>
      <c r="S3652">
        <v>24.635000000000002</v>
      </c>
      <c r="T3652">
        <v>28.68</v>
      </c>
      <c r="U3652">
        <v>35.154000000000003</v>
      </c>
      <c r="V3652">
        <v>39.554000000000002</v>
      </c>
      <c r="W3652">
        <v>44.088999999999999</v>
      </c>
      <c r="X3652">
        <v>50.037999999999997</v>
      </c>
      <c r="Y3652">
        <v>54.213999999999999</v>
      </c>
      <c r="Z3652">
        <v>59.945</v>
      </c>
      <c r="AA3652">
        <v>64.953999999999994</v>
      </c>
      <c r="AB3652">
        <v>69.427000000000007</v>
      </c>
      <c r="AC3652">
        <v>73.774000000000001</v>
      </c>
      <c r="AD3652">
        <v>75.430000000000007</v>
      </c>
      <c r="AE3652">
        <v>76.769000000000005</v>
      </c>
      <c r="AF3652">
        <v>80.238</v>
      </c>
      <c r="AG3652">
        <v>79.917000000000002</v>
      </c>
      <c r="AH3652">
        <v>79.965000000000003</v>
      </c>
      <c r="AI3652">
        <v>80.897999999999996</v>
      </c>
      <c r="AJ3652">
        <v>82.108999999999995</v>
      </c>
      <c r="AK3652">
        <v>82.885000000000005</v>
      </c>
      <c r="AL3652">
        <v>84.772000000000006</v>
      </c>
      <c r="AM3652">
        <v>88.075000000000003</v>
      </c>
      <c r="AN3652">
        <v>89.400999999999996</v>
      </c>
      <c r="AO3652">
        <v>91.106999999999999</v>
      </c>
      <c r="AP3652">
        <v>94.480999999999995</v>
      </c>
      <c r="AQ3652">
        <v>96.533000000000001</v>
      </c>
      <c r="AR3652">
        <v>97.43</v>
      </c>
      <c r="AS3652">
        <v>100</v>
      </c>
      <c r="AT3652">
        <v>100.98</v>
      </c>
      <c r="AU3652">
        <v>101.188</v>
      </c>
      <c r="AV3652">
        <v>102.313</v>
      </c>
      <c r="AW3652">
        <v>103.65300000000001</v>
      </c>
      <c r="AX3652">
        <v>105.53700000000001</v>
      </c>
      <c r="AY3652">
        <v>107.76900000000001</v>
      </c>
      <c r="AZ3652">
        <v>110.062</v>
      </c>
      <c r="BA3652">
        <v>112.392</v>
      </c>
      <c r="BB3652">
        <v>114.748</v>
      </c>
      <c r="BC3652">
        <v>2017</v>
      </c>
    </row>
    <row r="3653" spans="1:55" x14ac:dyDescent="0.25">
      <c r="A3653">
        <v>436</v>
      </c>
      <c r="B3653" t="s">
        <v>1049</v>
      </c>
      <c r="C3653" t="s">
        <v>252</v>
      </c>
      <c r="D3653" t="s">
        <v>1050</v>
      </c>
      <c r="E3653" t="s">
        <v>253</v>
      </c>
      <c r="F3653" t="s">
        <v>254</v>
      </c>
      <c r="G3653" t="s">
        <v>229</v>
      </c>
      <c r="H3653" t="s">
        <v>220</v>
      </c>
      <c r="I3653" t="s">
        <v>255</v>
      </c>
      <c r="J3653" s="52">
        <v>71759.16</v>
      </c>
      <c r="K3653" s="52">
        <v>74613.97</v>
      </c>
      <c r="L3653" s="52">
        <v>74342.37</v>
      </c>
      <c r="M3653" s="52">
        <v>74678.61</v>
      </c>
      <c r="N3653" s="52">
        <v>75356.570000000007</v>
      </c>
      <c r="O3653" s="52">
        <v>77336.479999999996</v>
      </c>
      <c r="P3653" s="52">
        <v>78856.61</v>
      </c>
      <c r="Q3653" s="52">
        <v>83403.17</v>
      </c>
      <c r="R3653" s="52">
        <v>84959.84</v>
      </c>
      <c r="S3653" s="52">
        <v>84706.72</v>
      </c>
      <c r="T3653" s="52">
        <v>87572.96</v>
      </c>
      <c r="U3653" s="52">
        <v>86268.59</v>
      </c>
      <c r="V3653" s="52">
        <v>89244.67</v>
      </c>
      <c r="W3653" s="52">
        <v>90225.12</v>
      </c>
      <c r="X3653" s="52">
        <v>94123.39</v>
      </c>
      <c r="Y3653" s="52">
        <v>100470.39999999999</v>
      </c>
      <c r="Z3653" s="52">
        <v>102944.56</v>
      </c>
      <c r="AA3653" s="52">
        <v>104525.22</v>
      </c>
      <c r="AB3653" s="52">
        <v>106273.86</v>
      </c>
      <c r="AC3653" s="52">
        <v>107332.04</v>
      </c>
      <c r="AD3653" s="52">
        <v>113719.89</v>
      </c>
      <c r="AE3653" s="52">
        <v>111222.94</v>
      </c>
      <c r="AF3653" s="52">
        <v>108842.11</v>
      </c>
      <c r="AG3653" s="52">
        <v>108063.6</v>
      </c>
      <c r="AH3653" s="52">
        <v>111456.25</v>
      </c>
      <c r="AI3653" s="52">
        <v>114049.27</v>
      </c>
      <c r="AJ3653" s="52">
        <v>118498.94</v>
      </c>
      <c r="AK3653" s="52">
        <v>123453.08</v>
      </c>
      <c r="AL3653" s="52">
        <v>125101.74</v>
      </c>
      <c r="AM3653" s="52">
        <v>123790.81</v>
      </c>
      <c r="AN3653" s="52">
        <v>128270.9</v>
      </c>
      <c r="AO3653" s="52">
        <v>132405.16</v>
      </c>
      <c r="AP3653" s="52">
        <v>132869.89000000001</v>
      </c>
      <c r="AQ3653" s="52">
        <v>136001.66</v>
      </c>
      <c r="AR3653" s="52">
        <v>138630.76</v>
      </c>
      <c r="AS3653" s="52">
        <v>139420.12</v>
      </c>
      <c r="AT3653" s="52">
        <v>142178.26999999999</v>
      </c>
      <c r="AU3653" s="52">
        <v>144285.06</v>
      </c>
      <c r="AV3653" s="52">
        <v>146145.69</v>
      </c>
      <c r="AW3653" s="52">
        <v>148085.82</v>
      </c>
      <c r="AX3653" s="52">
        <v>150053.03</v>
      </c>
      <c r="AY3653" s="52">
        <v>151798.31</v>
      </c>
      <c r="AZ3653" s="52">
        <v>153531.82</v>
      </c>
      <c r="BA3653" s="52">
        <v>155200.14000000001</v>
      </c>
      <c r="BB3653" s="52">
        <v>156800.51999999999</v>
      </c>
      <c r="BC3653">
        <v>2017</v>
      </c>
    </row>
    <row r="3654" spans="1:55" x14ac:dyDescent="0.25">
      <c r="A3654">
        <v>436</v>
      </c>
      <c r="B3654" t="s">
        <v>1049</v>
      </c>
      <c r="C3654" t="s">
        <v>256</v>
      </c>
      <c r="D3654" t="s">
        <v>1050</v>
      </c>
      <c r="E3654" t="s">
        <v>253</v>
      </c>
      <c r="F3654" t="s">
        <v>257</v>
      </c>
      <c r="G3654" t="s">
        <v>258</v>
      </c>
      <c r="H3654" t="s">
        <v>220</v>
      </c>
      <c r="I3654" t="s">
        <v>255</v>
      </c>
      <c r="J3654" s="52">
        <v>16573.2</v>
      </c>
      <c r="K3654" s="52">
        <v>17232.54</v>
      </c>
      <c r="L3654" s="52">
        <v>17169.810000000001</v>
      </c>
      <c r="M3654" s="52">
        <v>17247.47</v>
      </c>
      <c r="N3654" s="52">
        <v>17404.05</v>
      </c>
      <c r="O3654" s="52">
        <v>17861.32</v>
      </c>
      <c r="P3654" s="52">
        <v>18212.400000000001</v>
      </c>
      <c r="Q3654" s="52">
        <v>19262.46</v>
      </c>
      <c r="R3654" s="52">
        <v>19621.98</v>
      </c>
      <c r="S3654" s="52">
        <v>19563.52</v>
      </c>
      <c r="T3654" s="52">
        <v>20225.490000000002</v>
      </c>
      <c r="U3654" s="52">
        <v>19924.240000000002</v>
      </c>
      <c r="V3654" s="52">
        <v>20611.59</v>
      </c>
      <c r="W3654" s="52">
        <v>20838.03</v>
      </c>
      <c r="X3654" s="52">
        <v>21738.36</v>
      </c>
      <c r="Y3654" s="52">
        <v>23204.240000000002</v>
      </c>
      <c r="Z3654" s="52">
        <v>23775.66</v>
      </c>
      <c r="AA3654" s="52">
        <v>24140.720000000001</v>
      </c>
      <c r="AB3654" s="52">
        <v>24544.58</v>
      </c>
      <c r="AC3654" s="52">
        <v>24788.97</v>
      </c>
      <c r="AD3654" s="52">
        <v>26264.28</v>
      </c>
      <c r="AE3654" s="52">
        <v>25687.599999999999</v>
      </c>
      <c r="AF3654" s="52">
        <v>25137.73</v>
      </c>
      <c r="AG3654" s="52">
        <v>24957.93</v>
      </c>
      <c r="AH3654" s="52">
        <v>25741.48</v>
      </c>
      <c r="AI3654" s="52">
        <v>26340.36</v>
      </c>
      <c r="AJ3654" s="52">
        <v>27368.03</v>
      </c>
      <c r="AK3654" s="52">
        <v>28512.22</v>
      </c>
      <c r="AL3654" s="52">
        <v>28892.99</v>
      </c>
      <c r="AM3654" s="52">
        <v>28590.22</v>
      </c>
      <c r="AN3654" s="52">
        <v>29624.93</v>
      </c>
      <c r="AO3654" s="52">
        <v>30579.759999999998</v>
      </c>
      <c r="AP3654" s="52">
        <v>30687.09</v>
      </c>
      <c r="AQ3654" s="52">
        <v>31410.39</v>
      </c>
      <c r="AR3654" s="52">
        <v>32017.599999999999</v>
      </c>
      <c r="AS3654" s="52">
        <v>32199.9</v>
      </c>
      <c r="AT3654" s="52">
        <v>32836.910000000003</v>
      </c>
      <c r="AU3654" s="52">
        <v>33323.49</v>
      </c>
      <c r="AV3654" s="52">
        <v>33753.22</v>
      </c>
      <c r="AW3654" s="52">
        <v>34201.300000000003</v>
      </c>
      <c r="AX3654" s="52">
        <v>34655.64</v>
      </c>
      <c r="AY3654" s="52">
        <v>35058.720000000001</v>
      </c>
      <c r="AZ3654" s="52">
        <v>35459.08</v>
      </c>
      <c r="BA3654" s="52">
        <v>35844.39</v>
      </c>
      <c r="BB3654" s="52">
        <v>36214.01</v>
      </c>
      <c r="BC3654">
        <v>2017</v>
      </c>
    </row>
    <row r="3655" spans="1:55" x14ac:dyDescent="0.25">
      <c r="A3655">
        <v>436</v>
      </c>
      <c r="B3655" t="s">
        <v>1049</v>
      </c>
      <c r="C3655" t="s">
        <v>259</v>
      </c>
      <c r="D3655" t="s">
        <v>1050</v>
      </c>
      <c r="E3655" t="s">
        <v>260</v>
      </c>
      <c r="F3655" t="s">
        <v>261</v>
      </c>
      <c r="G3655" t="s">
        <v>229</v>
      </c>
      <c r="H3655" t="s">
        <v>220</v>
      </c>
      <c r="I3655" t="s">
        <v>262</v>
      </c>
      <c r="J3655">
        <v>31.128</v>
      </c>
      <c r="K3655">
        <v>73.048000000000002</v>
      </c>
      <c r="L3655">
        <v>163.274</v>
      </c>
      <c r="M3655">
        <v>413.04399999999998</v>
      </c>
      <c r="N3655" s="52">
        <v>2013.56</v>
      </c>
      <c r="O3655" s="52">
        <v>7392.84</v>
      </c>
      <c r="P3655" s="52">
        <v>11310.88</v>
      </c>
      <c r="Q3655" s="52">
        <v>14247.04</v>
      </c>
      <c r="R3655" s="52">
        <v>17406.23</v>
      </c>
      <c r="S3655" s="52">
        <v>20867.52</v>
      </c>
      <c r="T3655" s="52">
        <v>25116.22</v>
      </c>
      <c r="U3655" s="52">
        <v>30326.53</v>
      </c>
      <c r="V3655" s="52">
        <v>35299.550000000003</v>
      </c>
      <c r="W3655" s="52">
        <v>39779.019999999997</v>
      </c>
      <c r="X3655" s="52">
        <v>47097.41</v>
      </c>
      <c r="Y3655" s="52">
        <v>54468.75</v>
      </c>
      <c r="Z3655" s="52">
        <v>61710.1</v>
      </c>
      <c r="AA3655" s="52">
        <v>67893.05</v>
      </c>
      <c r="AB3655" s="52">
        <v>73783.12</v>
      </c>
      <c r="AC3655" s="52">
        <v>79182.66</v>
      </c>
      <c r="AD3655" s="52">
        <v>85779.15</v>
      </c>
      <c r="AE3655" s="52">
        <v>85384.75</v>
      </c>
      <c r="AF3655" s="52">
        <v>87332.55</v>
      </c>
      <c r="AG3655" s="52">
        <v>86361.27</v>
      </c>
      <c r="AH3655" s="52">
        <v>89125.83</v>
      </c>
      <c r="AI3655" s="52">
        <v>92263.57</v>
      </c>
      <c r="AJ3655" s="52">
        <v>97298.53</v>
      </c>
      <c r="AK3655" s="52">
        <v>102323.79</v>
      </c>
      <c r="AL3655" s="52">
        <v>106051.39</v>
      </c>
      <c r="AM3655" s="52">
        <v>109029.34</v>
      </c>
      <c r="AN3655" s="52">
        <v>114675.64</v>
      </c>
      <c r="AO3655" s="52">
        <v>120629.91</v>
      </c>
      <c r="AP3655" s="52">
        <v>125537.09</v>
      </c>
      <c r="AQ3655" s="52">
        <v>131286.93</v>
      </c>
      <c r="AR3655" s="52">
        <v>135067.71</v>
      </c>
      <c r="AS3655" s="52">
        <v>139419.64000000001</v>
      </c>
      <c r="AT3655" s="52">
        <v>143571.74</v>
      </c>
      <c r="AU3655" s="52">
        <v>145998.89000000001</v>
      </c>
      <c r="AV3655" s="52">
        <v>149525.48000000001</v>
      </c>
      <c r="AW3655" s="52">
        <v>153495.47</v>
      </c>
      <c r="AX3655" s="52">
        <v>158361.10999999999</v>
      </c>
      <c r="AY3655" s="52">
        <v>163591.45000000001</v>
      </c>
      <c r="AZ3655" s="52">
        <v>168980.38</v>
      </c>
      <c r="BA3655" s="52">
        <v>174431.97</v>
      </c>
      <c r="BB3655" s="52">
        <v>179926</v>
      </c>
      <c r="BC3655">
        <v>2017</v>
      </c>
    </row>
    <row r="3656" spans="1:55" x14ac:dyDescent="0.25">
      <c r="A3656">
        <v>436</v>
      </c>
      <c r="B3656" t="s">
        <v>1049</v>
      </c>
      <c r="C3656" t="s">
        <v>263</v>
      </c>
      <c r="D3656" t="s">
        <v>1050</v>
      </c>
      <c r="E3656" t="s">
        <v>260</v>
      </c>
      <c r="F3656" t="s">
        <v>264</v>
      </c>
      <c r="G3656" t="s">
        <v>242</v>
      </c>
      <c r="H3656" t="s">
        <v>220</v>
      </c>
      <c r="I3656" t="s">
        <v>262</v>
      </c>
      <c r="J3656" s="52">
        <v>6074.51</v>
      </c>
      <c r="K3656" s="52">
        <v>6390.57</v>
      </c>
      <c r="L3656" s="52">
        <v>6728.22</v>
      </c>
      <c r="M3656" s="52">
        <v>7347.64</v>
      </c>
      <c r="N3656" s="52">
        <v>6867.31</v>
      </c>
      <c r="O3656" s="52">
        <v>6271.23</v>
      </c>
      <c r="P3656" s="52">
        <v>7602.2</v>
      </c>
      <c r="Q3656" s="52">
        <v>8934.32</v>
      </c>
      <c r="R3656" s="52">
        <v>10886.15</v>
      </c>
      <c r="S3656" s="52">
        <v>10888.82</v>
      </c>
      <c r="T3656" s="52">
        <v>12457.36</v>
      </c>
      <c r="U3656" s="52">
        <v>13306.31</v>
      </c>
      <c r="V3656" s="52">
        <v>14354.76</v>
      </c>
      <c r="W3656" s="52">
        <v>14055.78</v>
      </c>
      <c r="X3656" s="52">
        <v>15641.5</v>
      </c>
      <c r="Y3656" s="52">
        <v>18088.169999999998</v>
      </c>
      <c r="Z3656" s="52">
        <v>19334.86</v>
      </c>
      <c r="AA3656" s="52">
        <v>19682.849999999999</v>
      </c>
      <c r="AB3656" s="52">
        <v>19416.23</v>
      </c>
      <c r="AC3656" s="52">
        <v>19127.560000000001</v>
      </c>
      <c r="AD3656" s="52">
        <v>21038.05</v>
      </c>
      <c r="AE3656" s="52">
        <v>20302.39</v>
      </c>
      <c r="AF3656" s="52">
        <v>18433.05</v>
      </c>
      <c r="AG3656" s="52">
        <v>18963.27</v>
      </c>
      <c r="AH3656" s="52">
        <v>19885.349999999999</v>
      </c>
      <c r="AI3656" s="52">
        <v>20559.21</v>
      </c>
      <c r="AJ3656" s="52">
        <v>21836.34</v>
      </c>
      <c r="AK3656" s="52">
        <v>24907.919999999998</v>
      </c>
      <c r="AL3656" s="52">
        <v>29557.07</v>
      </c>
      <c r="AM3656" s="52">
        <v>27726.36</v>
      </c>
      <c r="AN3656" s="52">
        <v>30670.34</v>
      </c>
      <c r="AO3656" s="52">
        <v>33713.120000000003</v>
      </c>
      <c r="AP3656" s="52">
        <v>32556.959999999999</v>
      </c>
      <c r="AQ3656" s="52">
        <v>36359.93</v>
      </c>
      <c r="AR3656" s="52">
        <v>37750.29</v>
      </c>
      <c r="AS3656" s="52">
        <v>35869.730000000003</v>
      </c>
      <c r="AT3656" s="52">
        <v>37382.959999999999</v>
      </c>
      <c r="AU3656" s="52">
        <v>40560.26</v>
      </c>
      <c r="AV3656" s="52">
        <v>41644.080000000002</v>
      </c>
      <c r="AW3656" s="52">
        <v>42144.01</v>
      </c>
      <c r="AX3656" s="52">
        <v>43765.33</v>
      </c>
      <c r="AY3656" s="52">
        <v>45271.64</v>
      </c>
      <c r="AZ3656" s="52">
        <v>46980.92</v>
      </c>
      <c r="BA3656" s="52">
        <v>48710.1</v>
      </c>
      <c r="BB3656" s="52">
        <v>50479.69</v>
      </c>
      <c r="BC3656">
        <v>2017</v>
      </c>
    </row>
    <row r="3657" spans="1:55" x14ac:dyDescent="0.25">
      <c r="A3657">
        <v>436</v>
      </c>
      <c r="B3657" t="s">
        <v>1049</v>
      </c>
      <c r="C3657" t="s">
        <v>265</v>
      </c>
      <c r="D3657" t="s">
        <v>1050</v>
      </c>
      <c r="E3657" t="s">
        <v>260</v>
      </c>
      <c r="F3657" t="s">
        <v>266</v>
      </c>
      <c r="G3657" t="s">
        <v>246</v>
      </c>
      <c r="H3657" t="s">
        <v>220</v>
      </c>
      <c r="I3657" t="s">
        <v>262</v>
      </c>
      <c r="J3657" s="52">
        <v>7140.4</v>
      </c>
      <c r="K3657" s="52">
        <v>8126.89</v>
      </c>
      <c r="L3657" s="52">
        <v>8597.6200000000008</v>
      </c>
      <c r="M3657" s="52">
        <v>8974.74</v>
      </c>
      <c r="N3657" s="52">
        <v>9383.01</v>
      </c>
      <c r="O3657" s="52">
        <v>9934.1</v>
      </c>
      <c r="P3657" s="52">
        <v>10333.290000000001</v>
      </c>
      <c r="Q3657" s="52">
        <v>11199.38</v>
      </c>
      <c r="R3657" s="52">
        <v>11810.73</v>
      </c>
      <c r="S3657" s="52">
        <v>12237.24</v>
      </c>
      <c r="T3657" s="52">
        <v>13124.78</v>
      </c>
      <c r="U3657" s="52">
        <v>13366.58</v>
      </c>
      <c r="V3657" s="52">
        <v>14142.84</v>
      </c>
      <c r="W3657" s="52">
        <v>14636.98</v>
      </c>
      <c r="X3657" s="52">
        <v>15595.43</v>
      </c>
      <c r="Y3657" s="52">
        <v>16996.12</v>
      </c>
      <c r="Z3657" s="52">
        <v>17733.55</v>
      </c>
      <c r="AA3657" s="52">
        <v>18316.330000000002</v>
      </c>
      <c r="AB3657" s="52">
        <v>18832.37</v>
      </c>
      <c r="AC3657" s="52">
        <v>19294.52</v>
      </c>
      <c r="AD3657" s="52">
        <v>20899.79</v>
      </c>
      <c r="AE3657" s="52">
        <v>20889.2</v>
      </c>
      <c r="AF3657" s="52">
        <v>20765.46</v>
      </c>
      <c r="AG3657" s="52">
        <v>20999.78</v>
      </c>
      <c r="AH3657" s="52">
        <v>22242.16</v>
      </c>
      <c r="AI3657" s="52">
        <v>23468.52</v>
      </c>
      <c r="AJ3657" s="52">
        <v>25122.11</v>
      </c>
      <c r="AK3657" s="52">
        <v>26875.51</v>
      </c>
      <c r="AL3657" s="52">
        <v>27764.11</v>
      </c>
      <c r="AM3657" s="52">
        <v>27682.63</v>
      </c>
      <c r="AN3657" s="52">
        <v>29018.74</v>
      </c>
      <c r="AO3657" s="52">
        <v>30579.759999999998</v>
      </c>
      <c r="AP3657" s="52">
        <v>31275.7</v>
      </c>
      <c r="AQ3657" s="52">
        <v>32574.52</v>
      </c>
      <c r="AR3657" s="52">
        <v>33832.49</v>
      </c>
      <c r="AS3657" s="52">
        <v>34389.019999999997</v>
      </c>
      <c r="AT3657" s="52">
        <v>35452.67</v>
      </c>
      <c r="AU3657" s="52">
        <v>36661.97</v>
      </c>
      <c r="AV3657" s="52">
        <v>37972</v>
      </c>
      <c r="AW3657" s="52">
        <v>39160.230000000003</v>
      </c>
      <c r="AX3657" s="52">
        <v>40509.03</v>
      </c>
      <c r="AY3657" s="52">
        <v>41832.1</v>
      </c>
      <c r="AZ3657" s="52">
        <v>43185.32</v>
      </c>
      <c r="BA3657" s="52">
        <v>44559.24</v>
      </c>
      <c r="BB3657" s="52">
        <v>45960.88</v>
      </c>
      <c r="BC3657">
        <v>2017</v>
      </c>
    </row>
    <row r="3658" spans="1:55" x14ac:dyDescent="0.25">
      <c r="A3658">
        <v>436</v>
      </c>
      <c r="B3658" t="s">
        <v>1049</v>
      </c>
      <c r="C3658" t="s">
        <v>267</v>
      </c>
      <c r="D3658" t="s">
        <v>1050</v>
      </c>
      <c r="E3658" t="s">
        <v>268</v>
      </c>
      <c r="F3658" t="s">
        <v>269</v>
      </c>
      <c r="G3658" t="s">
        <v>270</v>
      </c>
    </row>
    <row r="3659" spans="1:55" x14ac:dyDescent="0.25">
      <c r="A3659">
        <v>436</v>
      </c>
      <c r="B3659" t="s">
        <v>1049</v>
      </c>
      <c r="C3659" t="s">
        <v>271</v>
      </c>
      <c r="D3659" t="s">
        <v>1050</v>
      </c>
      <c r="E3659" t="s">
        <v>272</v>
      </c>
      <c r="F3659" t="s">
        <v>273</v>
      </c>
      <c r="G3659" t="s">
        <v>274</v>
      </c>
      <c r="I3659" t="s">
        <v>243</v>
      </c>
      <c r="J3659">
        <v>0.21099999999999999</v>
      </c>
      <c r="K3659">
        <v>0.217</v>
      </c>
      <c r="L3659">
        <v>0.22</v>
      </c>
      <c r="M3659">
        <v>0.22</v>
      </c>
      <c r="N3659">
        <v>0.215</v>
      </c>
      <c r="O3659">
        <v>0.217</v>
      </c>
      <c r="P3659">
        <v>0.217</v>
      </c>
      <c r="Q3659">
        <v>0.22500000000000001</v>
      </c>
      <c r="R3659">
        <v>0.223</v>
      </c>
      <c r="S3659">
        <v>0.218</v>
      </c>
      <c r="T3659">
        <v>0.223</v>
      </c>
      <c r="U3659">
        <v>0.22800000000000001</v>
      </c>
      <c r="V3659">
        <v>0.22</v>
      </c>
      <c r="W3659">
        <v>0.223</v>
      </c>
      <c r="X3659">
        <v>0.23200000000000001</v>
      </c>
      <c r="Y3659">
        <v>0.246</v>
      </c>
      <c r="Z3659">
        <v>0.249</v>
      </c>
      <c r="AA3659">
        <v>0.249</v>
      </c>
      <c r="AB3659">
        <v>0.252</v>
      </c>
      <c r="AC3659">
        <v>0.252</v>
      </c>
      <c r="AD3659">
        <v>0.26200000000000001</v>
      </c>
      <c r="AE3659">
        <v>0.25600000000000001</v>
      </c>
      <c r="AF3659">
        <v>0.249</v>
      </c>
      <c r="AG3659">
        <v>0.24199999999999999</v>
      </c>
      <c r="AH3659">
        <v>0.24099999999999999</v>
      </c>
      <c r="AI3659">
        <v>0.24</v>
      </c>
      <c r="AJ3659">
        <v>0.24</v>
      </c>
      <c r="AK3659">
        <v>0.24199999999999999</v>
      </c>
      <c r="AL3659">
        <v>0.24199999999999999</v>
      </c>
      <c r="AM3659">
        <v>0.247</v>
      </c>
      <c r="AN3659">
        <v>0.247</v>
      </c>
      <c r="AO3659">
        <v>0.25</v>
      </c>
      <c r="AP3659">
        <v>0.247</v>
      </c>
      <c r="AQ3659">
        <v>0.25</v>
      </c>
      <c r="AR3659">
        <v>0.251</v>
      </c>
      <c r="AS3659">
        <v>0.249</v>
      </c>
      <c r="AT3659">
        <v>0.251</v>
      </c>
      <c r="AU3659">
        <v>0.25</v>
      </c>
      <c r="AV3659">
        <v>0.249</v>
      </c>
      <c r="AW3659">
        <v>0.25</v>
      </c>
      <c r="AX3659">
        <v>0.249</v>
      </c>
      <c r="AY3659">
        <v>0.248</v>
      </c>
      <c r="AZ3659">
        <v>0.247</v>
      </c>
      <c r="BA3659">
        <v>0.246</v>
      </c>
      <c r="BB3659">
        <v>0.24399999999999999</v>
      </c>
      <c r="BC3659">
        <v>2017</v>
      </c>
    </row>
    <row r="3660" spans="1:55" x14ac:dyDescent="0.25">
      <c r="A3660">
        <v>436</v>
      </c>
      <c r="B3660" t="s">
        <v>1049</v>
      </c>
      <c r="C3660" t="s">
        <v>275</v>
      </c>
      <c r="D3660" t="s">
        <v>1050</v>
      </c>
      <c r="E3660" t="s">
        <v>276</v>
      </c>
      <c r="F3660" t="s">
        <v>277</v>
      </c>
      <c r="G3660" t="s">
        <v>278</v>
      </c>
      <c r="I3660" t="s">
        <v>243</v>
      </c>
      <c r="J3660">
        <v>4.0000000000000001E-3</v>
      </c>
      <c r="K3660">
        <v>8.9999999999999993E-3</v>
      </c>
      <c r="L3660">
        <v>1.9E-2</v>
      </c>
      <c r="M3660">
        <v>4.5999999999999999E-2</v>
      </c>
      <c r="N3660">
        <v>0.215</v>
      </c>
      <c r="O3660">
        <v>0.74399999999999999</v>
      </c>
      <c r="P3660">
        <v>1.095</v>
      </c>
      <c r="Q3660">
        <v>1.272</v>
      </c>
      <c r="R3660">
        <v>1.474</v>
      </c>
      <c r="S3660">
        <v>1.7050000000000001</v>
      </c>
      <c r="T3660">
        <v>1.9139999999999999</v>
      </c>
      <c r="U3660">
        <v>2.2690000000000001</v>
      </c>
      <c r="V3660">
        <v>2.496</v>
      </c>
      <c r="W3660">
        <v>2.718</v>
      </c>
      <c r="X3660">
        <v>3.02</v>
      </c>
      <c r="Y3660">
        <v>3.2050000000000001</v>
      </c>
      <c r="Z3660">
        <v>3.48</v>
      </c>
      <c r="AA3660">
        <v>3.7069999999999999</v>
      </c>
      <c r="AB3660">
        <v>3.9180000000000001</v>
      </c>
      <c r="AC3660">
        <v>4.1040000000000001</v>
      </c>
      <c r="AD3660">
        <v>4.1040000000000001</v>
      </c>
      <c r="AE3660">
        <v>4.0880000000000001</v>
      </c>
      <c r="AF3660">
        <v>4.2060000000000004</v>
      </c>
      <c r="AG3660">
        <v>4.1120000000000001</v>
      </c>
      <c r="AH3660">
        <v>4.0069999999999997</v>
      </c>
      <c r="AI3660">
        <v>3.931</v>
      </c>
      <c r="AJ3660">
        <v>3.8730000000000002</v>
      </c>
      <c r="AK3660">
        <v>3.8069999999999999</v>
      </c>
      <c r="AL3660">
        <v>3.82</v>
      </c>
      <c r="AM3660">
        <v>3.9390000000000001</v>
      </c>
      <c r="AN3660">
        <v>3.952</v>
      </c>
      <c r="AO3660">
        <v>3.9449999999999998</v>
      </c>
      <c r="AP3660">
        <v>4.0140000000000002</v>
      </c>
      <c r="AQ3660">
        <v>4.03</v>
      </c>
      <c r="AR3660">
        <v>3.992</v>
      </c>
      <c r="AS3660">
        <v>4.0540000000000003</v>
      </c>
      <c r="AT3660">
        <v>4.05</v>
      </c>
      <c r="AU3660">
        <v>3.9820000000000002</v>
      </c>
      <c r="AV3660">
        <v>3.9380000000000002</v>
      </c>
      <c r="AW3660">
        <v>3.92</v>
      </c>
      <c r="AX3660">
        <v>3.9089999999999998</v>
      </c>
      <c r="AY3660">
        <v>3.911</v>
      </c>
      <c r="AZ3660">
        <v>3.9129999999999998</v>
      </c>
      <c r="BA3660">
        <v>3.915</v>
      </c>
      <c r="BB3660">
        <v>3.915</v>
      </c>
      <c r="BC3660">
        <v>2017</v>
      </c>
    </row>
    <row r="3661" spans="1:55" x14ac:dyDescent="0.25">
      <c r="A3661">
        <v>436</v>
      </c>
      <c r="B3661" t="s">
        <v>1049</v>
      </c>
      <c r="C3661" t="s">
        <v>279</v>
      </c>
      <c r="D3661" t="s">
        <v>1050</v>
      </c>
      <c r="E3661" t="s">
        <v>280</v>
      </c>
      <c r="F3661" t="s">
        <v>281</v>
      </c>
      <c r="G3661" t="s">
        <v>282</v>
      </c>
      <c r="I3661" t="s">
        <v>1051</v>
      </c>
      <c r="J3661">
        <v>20.707999999999998</v>
      </c>
      <c r="K3661">
        <v>19.428000000000001</v>
      </c>
      <c r="L3661">
        <v>22.003</v>
      </c>
      <c r="M3661">
        <v>22.896999999999998</v>
      </c>
      <c r="N3661">
        <v>20.931000000000001</v>
      </c>
      <c r="O3661">
        <v>17.718</v>
      </c>
      <c r="P3661">
        <v>18.181000000000001</v>
      </c>
      <c r="Q3661">
        <v>18.102</v>
      </c>
      <c r="R3661">
        <v>17.934000000000001</v>
      </c>
      <c r="S3661">
        <v>17.305</v>
      </c>
      <c r="T3661">
        <v>19.341999999999999</v>
      </c>
      <c r="U3661">
        <v>25.152000000000001</v>
      </c>
      <c r="V3661">
        <v>25.148</v>
      </c>
      <c r="W3661">
        <v>25.369</v>
      </c>
      <c r="X3661">
        <v>24.722999999999999</v>
      </c>
      <c r="Y3661">
        <v>25.879000000000001</v>
      </c>
      <c r="Z3661">
        <v>25.922000000000001</v>
      </c>
      <c r="AA3661">
        <v>24.922999999999998</v>
      </c>
      <c r="AB3661">
        <v>23.178000000000001</v>
      </c>
      <c r="AC3661">
        <v>23.614999999999998</v>
      </c>
      <c r="AD3661">
        <v>22.824999999999999</v>
      </c>
      <c r="AE3661">
        <v>22.477</v>
      </c>
      <c r="AF3661">
        <v>20.777000000000001</v>
      </c>
      <c r="AG3661">
        <v>19.516999999999999</v>
      </c>
      <c r="AH3661">
        <v>19.751999999999999</v>
      </c>
      <c r="AI3661">
        <v>20.559000000000001</v>
      </c>
      <c r="AJ3661">
        <v>20.503</v>
      </c>
      <c r="AK3661">
        <v>21.228000000000002</v>
      </c>
      <c r="AL3661">
        <v>19.997</v>
      </c>
      <c r="AM3661">
        <v>18.251000000000001</v>
      </c>
      <c r="AN3661">
        <v>18.445</v>
      </c>
      <c r="AO3661">
        <v>20.372</v>
      </c>
      <c r="AP3661">
        <v>21.158000000000001</v>
      </c>
      <c r="AQ3661">
        <v>19.957000000000001</v>
      </c>
      <c r="AR3661">
        <v>20.125</v>
      </c>
      <c r="AS3661">
        <v>19.838999999999999</v>
      </c>
      <c r="AT3661">
        <v>20.885000000000002</v>
      </c>
      <c r="AU3661">
        <v>20.835999999999999</v>
      </c>
      <c r="AV3661">
        <v>21.085999999999999</v>
      </c>
      <c r="AW3661">
        <v>21.161999999999999</v>
      </c>
      <c r="AX3661">
        <v>21.344000000000001</v>
      </c>
      <c r="AY3661">
        <v>21.295000000000002</v>
      </c>
      <c r="AZ3661">
        <v>21.248000000000001</v>
      </c>
      <c r="BA3661">
        <v>21.215</v>
      </c>
      <c r="BB3661">
        <v>21.198</v>
      </c>
      <c r="BC3661">
        <v>2017</v>
      </c>
    </row>
    <row r="3662" spans="1:55" x14ac:dyDescent="0.25">
      <c r="A3662">
        <v>436</v>
      </c>
      <c r="B3662" t="s">
        <v>1049</v>
      </c>
      <c r="C3662" t="s">
        <v>283</v>
      </c>
      <c r="D3662" t="s">
        <v>1050</v>
      </c>
      <c r="E3662" t="s">
        <v>284</v>
      </c>
      <c r="F3662" t="s">
        <v>285</v>
      </c>
      <c r="G3662" t="s">
        <v>282</v>
      </c>
      <c r="I3662" t="s">
        <v>1051</v>
      </c>
      <c r="J3662">
        <v>15.821999999999999</v>
      </c>
      <c r="K3662">
        <v>12.81</v>
      </c>
      <c r="L3662">
        <v>12.412000000000001</v>
      </c>
      <c r="M3662">
        <v>13.754</v>
      </c>
      <c r="N3662">
        <v>14.295999999999999</v>
      </c>
      <c r="O3662">
        <v>20.419</v>
      </c>
      <c r="P3662">
        <v>21.183</v>
      </c>
      <c r="Q3662">
        <v>13.417</v>
      </c>
      <c r="R3662">
        <v>15.231</v>
      </c>
      <c r="S3662">
        <v>16.821999999999999</v>
      </c>
      <c r="T3662">
        <v>18.606999999999999</v>
      </c>
      <c r="U3662">
        <v>21.794</v>
      </c>
      <c r="V3662">
        <v>22.574999999999999</v>
      </c>
      <c r="W3662">
        <v>20.611000000000001</v>
      </c>
      <c r="X3662">
        <v>19.306000000000001</v>
      </c>
      <c r="Y3662">
        <v>20.927</v>
      </c>
      <c r="Z3662">
        <v>21.050999999999998</v>
      </c>
      <c r="AA3662">
        <v>21.744</v>
      </c>
      <c r="AB3662">
        <v>22.167000000000002</v>
      </c>
      <c r="AC3662">
        <v>22.3</v>
      </c>
      <c r="AD3662">
        <v>21.321000000000002</v>
      </c>
      <c r="AE3662">
        <v>21</v>
      </c>
      <c r="AF3662">
        <v>19.882999999999999</v>
      </c>
      <c r="AG3662">
        <v>20.12</v>
      </c>
      <c r="AH3662">
        <v>21.254000000000001</v>
      </c>
      <c r="AI3662">
        <v>23.620999999999999</v>
      </c>
      <c r="AJ3662">
        <v>24.588999999999999</v>
      </c>
      <c r="AK3662">
        <v>24.372</v>
      </c>
      <c r="AL3662">
        <v>21.021000000000001</v>
      </c>
      <c r="AM3662">
        <v>21.504999999999999</v>
      </c>
      <c r="AN3662">
        <v>22.324999999999999</v>
      </c>
      <c r="AO3662">
        <v>22.396000000000001</v>
      </c>
      <c r="AP3662">
        <v>21.725999999999999</v>
      </c>
      <c r="AQ3662">
        <v>22.937000000000001</v>
      </c>
      <c r="AR3662">
        <v>24.417999999999999</v>
      </c>
      <c r="AS3662">
        <v>25.100999999999999</v>
      </c>
      <c r="AT3662">
        <v>24.579000000000001</v>
      </c>
      <c r="AU3662">
        <v>23.465</v>
      </c>
      <c r="AV3662">
        <v>22.986999999999998</v>
      </c>
      <c r="AW3662">
        <v>22.834</v>
      </c>
      <c r="AX3662">
        <v>22.786000000000001</v>
      </c>
      <c r="AY3662">
        <v>22.774000000000001</v>
      </c>
      <c r="AZ3662">
        <v>22.79</v>
      </c>
      <c r="BA3662">
        <v>22.858000000000001</v>
      </c>
      <c r="BB3662">
        <v>22.920999999999999</v>
      </c>
      <c r="BC3662">
        <v>2017</v>
      </c>
    </row>
    <row r="3663" spans="1:55" x14ac:dyDescent="0.25">
      <c r="A3663">
        <v>436</v>
      </c>
      <c r="B3663" t="s">
        <v>1049</v>
      </c>
      <c r="C3663" t="s">
        <v>286</v>
      </c>
      <c r="D3663" t="s">
        <v>1050</v>
      </c>
      <c r="E3663" t="s">
        <v>287</v>
      </c>
      <c r="F3663" t="s">
        <v>288</v>
      </c>
      <c r="G3663" t="s">
        <v>250</v>
      </c>
      <c r="I3663" t="s">
        <v>1052</v>
      </c>
      <c r="J3663">
        <v>4.5999999999999999E-2</v>
      </c>
      <c r="K3663">
        <v>0.10100000000000001</v>
      </c>
      <c r="L3663">
        <v>0.222</v>
      </c>
      <c r="M3663">
        <v>0.54400000000000004</v>
      </c>
      <c r="N3663">
        <v>2.58</v>
      </c>
      <c r="O3663">
        <v>10.438000000000001</v>
      </c>
      <c r="P3663">
        <v>15.464</v>
      </c>
      <c r="Q3663">
        <v>18.533999999999999</v>
      </c>
      <c r="R3663">
        <v>21.542999999999999</v>
      </c>
      <c r="S3663">
        <v>25.905000000000001</v>
      </c>
      <c r="T3663">
        <v>30.353999999999999</v>
      </c>
      <c r="U3663">
        <v>36.122999999999998</v>
      </c>
      <c r="V3663">
        <v>40.439</v>
      </c>
      <c r="W3663">
        <v>44.863999999999997</v>
      </c>
      <c r="X3663">
        <v>50.402000000000001</v>
      </c>
      <c r="Y3663">
        <v>55.463000000000001</v>
      </c>
      <c r="Z3663">
        <v>61.718000000000004</v>
      </c>
      <c r="AA3663">
        <v>67.272999999999996</v>
      </c>
      <c r="AB3663">
        <v>70.929000000000002</v>
      </c>
      <c r="AC3663">
        <v>74.614000000000004</v>
      </c>
      <c r="AD3663">
        <v>75.453000000000003</v>
      </c>
      <c r="AE3663">
        <v>76.295000000000002</v>
      </c>
      <c r="AF3663">
        <v>80.634</v>
      </c>
      <c r="AG3663">
        <v>81.158000000000001</v>
      </c>
      <c r="AH3663">
        <v>80.832999999999998</v>
      </c>
      <c r="AI3663">
        <v>81.924999999999997</v>
      </c>
      <c r="AJ3663">
        <v>83.641999999999996</v>
      </c>
      <c r="AK3663">
        <v>84.082999999999998</v>
      </c>
      <c r="AL3663">
        <v>87.941999999999993</v>
      </c>
      <c r="AM3663">
        <v>90.85</v>
      </c>
      <c r="AN3663">
        <v>93.308000000000007</v>
      </c>
      <c r="AO3663">
        <v>96.507999999999996</v>
      </c>
      <c r="AP3663">
        <v>98.167000000000002</v>
      </c>
      <c r="AQ3663">
        <v>99.65</v>
      </c>
      <c r="AR3663">
        <v>100.133</v>
      </c>
      <c r="AS3663">
        <v>99.5</v>
      </c>
      <c r="AT3663">
        <v>98.957999999999998</v>
      </c>
      <c r="AU3663">
        <v>99.2</v>
      </c>
      <c r="AV3663">
        <v>100.008</v>
      </c>
      <c r="AW3663">
        <v>100.89400000000001</v>
      </c>
      <c r="AX3663">
        <v>102.58</v>
      </c>
      <c r="AY3663">
        <v>104.63</v>
      </c>
      <c r="AZ3663">
        <v>106.721</v>
      </c>
      <c r="BA3663">
        <v>108.85299999999999</v>
      </c>
      <c r="BB3663">
        <v>111.02800000000001</v>
      </c>
      <c r="BC3663">
        <v>2017</v>
      </c>
    </row>
    <row r="3664" spans="1:55" x14ac:dyDescent="0.25">
      <c r="A3664">
        <v>436</v>
      </c>
      <c r="B3664" t="s">
        <v>1049</v>
      </c>
      <c r="C3664" t="s">
        <v>290</v>
      </c>
      <c r="D3664" t="s">
        <v>1050</v>
      </c>
      <c r="E3664" t="s">
        <v>287</v>
      </c>
      <c r="F3664" t="s">
        <v>291</v>
      </c>
      <c r="G3664" t="s">
        <v>235</v>
      </c>
      <c r="I3664" t="s">
        <v>292</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0.65</v>
      </c>
      <c r="AH3664">
        <v>-0.4</v>
      </c>
      <c r="AI3664">
        <v>1.351</v>
      </c>
      <c r="AJ3664">
        <v>2.0950000000000002</v>
      </c>
      <c r="AK3664">
        <v>0.52800000000000002</v>
      </c>
      <c r="AL3664">
        <v>4.5890000000000004</v>
      </c>
      <c r="AM3664">
        <v>3.3069999999999999</v>
      </c>
      <c r="AN3664">
        <v>2.706</v>
      </c>
      <c r="AO3664">
        <v>3.4289999999999998</v>
      </c>
      <c r="AP3664">
        <v>1.718</v>
      </c>
      <c r="AQ3664">
        <v>1.5109999999999999</v>
      </c>
      <c r="AR3664">
        <v>0.48499999999999999</v>
      </c>
      <c r="AS3664">
        <v>-0.63200000000000001</v>
      </c>
      <c r="AT3664">
        <v>-0.54400000000000004</v>
      </c>
      <c r="AU3664">
        <v>0.24399999999999999</v>
      </c>
      <c r="AV3664">
        <v>0.81499999999999995</v>
      </c>
      <c r="AW3664">
        <v>0.88500000000000001</v>
      </c>
      <c r="AX3664">
        <v>1.6719999999999999</v>
      </c>
      <c r="AY3664">
        <v>1.998</v>
      </c>
      <c r="AZ3664">
        <v>1.998</v>
      </c>
      <c r="BA3664">
        <v>1.998</v>
      </c>
      <c r="BB3664">
        <v>1.998</v>
      </c>
      <c r="BC3664">
        <v>2017</v>
      </c>
    </row>
    <row r="3665" spans="1:55" x14ac:dyDescent="0.25">
      <c r="A3665">
        <v>436</v>
      </c>
      <c r="B3665" t="s">
        <v>1049</v>
      </c>
      <c r="C3665" t="s">
        <v>293</v>
      </c>
      <c r="D3665" t="s">
        <v>1050</v>
      </c>
      <c r="E3665" t="s">
        <v>294</v>
      </c>
      <c r="F3665" t="s">
        <v>295</v>
      </c>
      <c r="G3665" t="s">
        <v>250</v>
      </c>
      <c r="I3665" t="s">
        <v>1052</v>
      </c>
      <c r="J3665">
        <v>6.8000000000000005E-2</v>
      </c>
      <c r="K3665">
        <v>0.13600000000000001</v>
      </c>
      <c r="L3665">
        <v>0.315</v>
      </c>
      <c r="M3665">
        <v>0.91600000000000004</v>
      </c>
      <c r="N3665">
        <v>4.99</v>
      </c>
      <c r="O3665">
        <v>14.23</v>
      </c>
      <c r="P3665">
        <v>17.027000000000001</v>
      </c>
      <c r="Q3665">
        <v>19.771999999999998</v>
      </c>
      <c r="R3665">
        <v>23.013999999999999</v>
      </c>
      <c r="S3665">
        <v>27.776</v>
      </c>
      <c r="T3665">
        <v>32.667999999999999</v>
      </c>
      <c r="U3665">
        <v>38.561</v>
      </c>
      <c r="V3665">
        <v>42.173999999999999</v>
      </c>
      <c r="W3665">
        <v>46.917999999999999</v>
      </c>
      <c r="X3665">
        <v>53.698999999999998</v>
      </c>
      <c r="Y3665">
        <v>58.05</v>
      </c>
      <c r="Z3665">
        <v>64.195999999999998</v>
      </c>
      <c r="AA3665">
        <v>68.682000000000002</v>
      </c>
      <c r="AB3665">
        <v>74.603999999999999</v>
      </c>
      <c r="AC3665">
        <v>75.606999999999999</v>
      </c>
      <c r="AD3665">
        <v>75.606999999999999</v>
      </c>
      <c r="AE3665">
        <v>76.671999999999997</v>
      </c>
      <c r="AF3665">
        <v>81.653000000000006</v>
      </c>
      <c r="AG3665">
        <v>80.099999999999994</v>
      </c>
      <c r="AH3665">
        <v>81.099999999999994</v>
      </c>
      <c r="AI3665">
        <v>83</v>
      </c>
      <c r="AJ3665">
        <v>82.9</v>
      </c>
      <c r="AK3665">
        <v>85.8</v>
      </c>
      <c r="AL3665">
        <v>89</v>
      </c>
      <c r="AM3665">
        <v>92.5</v>
      </c>
      <c r="AN3665">
        <v>95</v>
      </c>
      <c r="AO3665">
        <v>97</v>
      </c>
      <c r="AP3665">
        <v>98.6</v>
      </c>
      <c r="AQ3665">
        <v>100.4</v>
      </c>
      <c r="AR3665">
        <v>100.2</v>
      </c>
      <c r="AS3665">
        <v>99.2</v>
      </c>
      <c r="AT3665">
        <v>99</v>
      </c>
      <c r="AU3665">
        <v>99.4</v>
      </c>
      <c r="AV3665">
        <v>100.2</v>
      </c>
      <c r="AW3665">
        <v>101.48699999999999</v>
      </c>
      <c r="AX3665">
        <v>103.514</v>
      </c>
      <c r="AY3665">
        <v>105.583</v>
      </c>
      <c r="AZ3665">
        <v>107.69199999999999</v>
      </c>
      <c r="BA3665">
        <v>109.84399999999999</v>
      </c>
      <c r="BB3665">
        <v>112.039</v>
      </c>
      <c r="BC3665">
        <v>2017</v>
      </c>
    </row>
    <row r="3666" spans="1:55" x14ac:dyDescent="0.25">
      <c r="A3666">
        <v>436</v>
      </c>
      <c r="B3666" t="s">
        <v>1049</v>
      </c>
      <c r="C3666" t="s">
        <v>296</v>
      </c>
      <c r="D3666" t="s">
        <v>1050</v>
      </c>
      <c r="E3666" t="s">
        <v>294</v>
      </c>
      <c r="F3666" t="s">
        <v>297</v>
      </c>
      <c r="G3666" t="s">
        <v>235</v>
      </c>
      <c r="I3666" t="s">
        <v>298</v>
      </c>
      <c r="J3666">
        <v>188.57</v>
      </c>
      <c r="K3666">
        <v>101.495</v>
      </c>
      <c r="L3666">
        <v>131.50299999999999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-1.9019999999999999</v>
      </c>
      <c r="AH3666">
        <v>1.248</v>
      </c>
      <c r="AI3666">
        <v>2.343</v>
      </c>
      <c r="AJ3666">
        <v>-0.12</v>
      </c>
      <c r="AK3666">
        <v>3.4980000000000002</v>
      </c>
      <c r="AL3666">
        <v>3.73</v>
      </c>
      <c r="AM3666">
        <v>3.9329999999999998</v>
      </c>
      <c r="AN3666">
        <v>2.7029999999999998</v>
      </c>
      <c r="AO3666">
        <v>2.105</v>
      </c>
      <c r="AP3666">
        <v>1.649</v>
      </c>
      <c r="AQ3666">
        <v>1.8260000000000001</v>
      </c>
      <c r="AR3666">
        <v>-0.19900000000000001</v>
      </c>
      <c r="AS3666">
        <v>-0.998</v>
      </c>
      <c r="AT3666">
        <v>-0.20200000000000001</v>
      </c>
      <c r="AU3666">
        <v>0.40400000000000003</v>
      </c>
      <c r="AV3666">
        <v>0.80500000000000005</v>
      </c>
      <c r="AW3666">
        <v>1.284</v>
      </c>
      <c r="AX3666">
        <v>1.998</v>
      </c>
      <c r="AY3666">
        <v>1.998</v>
      </c>
      <c r="AZ3666">
        <v>1.998</v>
      </c>
      <c r="BA3666">
        <v>1.998</v>
      </c>
      <c r="BB3666">
        <v>1.998</v>
      </c>
      <c r="BC3666">
        <v>2017</v>
      </c>
    </row>
    <row r="3667" spans="1:55" x14ac:dyDescent="0.25">
      <c r="A3667">
        <v>436</v>
      </c>
      <c r="B3667" t="s">
        <v>1049</v>
      </c>
      <c r="C3667" t="s">
        <v>299</v>
      </c>
      <c r="D3667" t="s">
        <v>1050</v>
      </c>
      <c r="E3667" t="s">
        <v>300</v>
      </c>
      <c r="G3667" t="s">
        <v>274</v>
      </c>
    </row>
    <row r="3668" spans="1:55" x14ac:dyDescent="0.25">
      <c r="A3668">
        <v>436</v>
      </c>
      <c r="B3668" t="s">
        <v>1049</v>
      </c>
      <c r="C3668" t="s">
        <v>301</v>
      </c>
      <c r="D3668" t="s">
        <v>1050</v>
      </c>
      <c r="E3668" t="s">
        <v>302</v>
      </c>
      <c r="F3668" t="s">
        <v>303</v>
      </c>
      <c r="G3668" t="s">
        <v>235</v>
      </c>
      <c r="I3668" t="s">
        <v>1053</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2.1240000000000001</v>
      </c>
      <c r="AC3668">
        <v>15.55</v>
      </c>
      <c r="AD3668">
        <v>11.96</v>
      </c>
      <c r="AE3668">
        <v>-5.4409999999999998</v>
      </c>
      <c r="AF3668">
        <v>-1.246</v>
      </c>
      <c r="AG3668">
        <v>-0.78600000000000003</v>
      </c>
      <c r="AH3668">
        <v>11.849</v>
      </c>
      <c r="AI3668">
        <v>3.488</v>
      </c>
      <c r="AJ3668">
        <v>3.415</v>
      </c>
      <c r="AK3668">
        <v>11.093</v>
      </c>
      <c r="AL3668">
        <v>2.4729999999999999</v>
      </c>
      <c r="AM3668">
        <v>-13.839</v>
      </c>
      <c r="AN3668">
        <v>15.247</v>
      </c>
      <c r="AO3668">
        <v>11.117000000000001</v>
      </c>
      <c r="AP3668">
        <v>2.1030000000000002</v>
      </c>
      <c r="AQ3668">
        <v>1.319</v>
      </c>
      <c r="AR3668">
        <v>2.2690000000000001</v>
      </c>
      <c r="AS3668">
        <v>-5.0000000000000001E-3</v>
      </c>
      <c r="AT3668">
        <v>10.157</v>
      </c>
      <c r="AU3668">
        <v>5.0780000000000003</v>
      </c>
      <c r="AV3668">
        <v>6.008</v>
      </c>
      <c r="AW3668">
        <v>4.9000000000000004</v>
      </c>
      <c r="AX3668">
        <v>4.3719999999999999</v>
      </c>
      <c r="AY3668">
        <v>3.5</v>
      </c>
      <c r="AZ3668">
        <v>3.5</v>
      </c>
      <c r="BA3668">
        <v>3.5</v>
      </c>
      <c r="BB3668">
        <v>3.5</v>
      </c>
      <c r="BC3668">
        <v>2017</v>
      </c>
    </row>
    <row r="3669" spans="1:55" x14ac:dyDescent="0.25">
      <c r="A3669">
        <v>436</v>
      </c>
      <c r="B3669" t="s">
        <v>1049</v>
      </c>
      <c r="C3669" t="s">
        <v>305</v>
      </c>
      <c r="D3669" t="s">
        <v>1050</v>
      </c>
      <c r="E3669" t="s">
        <v>306</v>
      </c>
      <c r="F3669" t="s">
        <v>307</v>
      </c>
      <c r="G3669" t="s">
        <v>235</v>
      </c>
      <c r="I3669" t="s">
        <v>1053</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8.5950000000000006</v>
      </c>
      <c r="AA3669">
        <v>4.9269999999999996</v>
      </c>
      <c r="AB3669">
        <v>-0.39700000000000002</v>
      </c>
      <c r="AC3669">
        <v>15.882999999999999</v>
      </c>
      <c r="AD3669">
        <v>12.79</v>
      </c>
      <c r="AE3669">
        <v>-6.7720000000000002</v>
      </c>
      <c r="AF3669">
        <v>0.32</v>
      </c>
      <c r="AG3669">
        <v>-3.0139999999999998</v>
      </c>
      <c r="AH3669">
        <v>9.9879999999999995</v>
      </c>
      <c r="AI3669">
        <v>4.2149999999999999</v>
      </c>
      <c r="AJ3669">
        <v>2.9049999999999998</v>
      </c>
      <c r="AK3669">
        <v>26.634</v>
      </c>
      <c r="AL3669">
        <v>5.04</v>
      </c>
      <c r="AM3669">
        <v>-15.694000000000001</v>
      </c>
      <c r="AN3669">
        <v>17.917000000000002</v>
      </c>
      <c r="AO3669">
        <v>10.378</v>
      </c>
      <c r="AP3669">
        <v>-0.183</v>
      </c>
      <c r="AQ3669">
        <v>0.57299999999999995</v>
      </c>
      <c r="AR3669">
        <v>2.8650000000000002</v>
      </c>
      <c r="AS3669">
        <v>-6.0000000000000001E-3</v>
      </c>
      <c r="AT3669">
        <v>10.446999999999999</v>
      </c>
      <c r="AU3669">
        <v>2.3559999999999999</v>
      </c>
      <c r="AV3669">
        <v>8.36</v>
      </c>
      <c r="AW3669">
        <v>4.9000000000000004</v>
      </c>
      <c r="AX3669">
        <v>4.3719999999999999</v>
      </c>
      <c r="AY3669">
        <v>3.6</v>
      </c>
      <c r="AZ3669">
        <v>3.64</v>
      </c>
      <c r="BA3669">
        <v>3.6</v>
      </c>
      <c r="BB3669">
        <v>3.6</v>
      </c>
      <c r="BC3669">
        <v>2017</v>
      </c>
    </row>
    <row r="3670" spans="1:55" x14ac:dyDescent="0.25">
      <c r="A3670">
        <v>436</v>
      </c>
      <c r="B3670" t="s">
        <v>1049</v>
      </c>
      <c r="C3670" t="s">
        <v>308</v>
      </c>
      <c r="D3670" t="s">
        <v>1050</v>
      </c>
      <c r="E3670" t="s">
        <v>309</v>
      </c>
      <c r="F3670" t="s">
        <v>310</v>
      </c>
      <c r="G3670" t="s">
        <v>235</v>
      </c>
      <c r="I3670" t="s">
        <v>1053</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4.9749999999999996</v>
      </c>
      <c r="AK3670">
        <v>10.367000000000001</v>
      </c>
      <c r="AL3670">
        <v>5.7450000000000001</v>
      </c>
      <c r="AM3670">
        <v>-11.792999999999999</v>
      </c>
      <c r="AN3670">
        <v>15.294</v>
      </c>
      <c r="AO3670">
        <v>9.4830000000000005</v>
      </c>
      <c r="AP3670">
        <v>-2.0640000000000001</v>
      </c>
      <c r="AQ3670">
        <v>4.7569999999999997</v>
      </c>
      <c r="AR3670">
        <v>1.679</v>
      </c>
      <c r="AS3670">
        <v>-3.181</v>
      </c>
      <c r="AT3670">
        <v>1.3660000000000001</v>
      </c>
      <c r="AU3670">
        <v>5.1459999999999999</v>
      </c>
      <c r="AV3670">
        <v>4.4720000000000004</v>
      </c>
      <c r="AW3670">
        <v>3.3809999999999998</v>
      </c>
      <c r="AX3670">
        <v>3.4079999999999999</v>
      </c>
      <c r="AY3670">
        <v>3.45</v>
      </c>
      <c r="AZ3670">
        <v>3.5</v>
      </c>
      <c r="BA3670">
        <v>3.5</v>
      </c>
      <c r="BB3670">
        <v>3.5</v>
      </c>
      <c r="BC3670">
        <v>2017</v>
      </c>
    </row>
    <row r="3671" spans="1:55" x14ac:dyDescent="0.25">
      <c r="A3671">
        <v>436</v>
      </c>
      <c r="B3671" t="s">
        <v>1049</v>
      </c>
      <c r="C3671" t="s">
        <v>311</v>
      </c>
      <c r="D3671" t="s">
        <v>1050</v>
      </c>
      <c r="E3671" t="s">
        <v>312</v>
      </c>
      <c r="F3671" t="s">
        <v>313</v>
      </c>
      <c r="G3671" t="s">
        <v>235</v>
      </c>
      <c r="I3671" t="s">
        <v>1053</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6.0419999999999998</v>
      </c>
      <c r="AC3671">
        <v>7.9059999999999997</v>
      </c>
      <c r="AD3671">
        <v>25.46</v>
      </c>
      <c r="AE3671">
        <v>-4.992</v>
      </c>
      <c r="AF3671">
        <v>0.68700000000000006</v>
      </c>
      <c r="AG3671">
        <v>3.6150000000000002</v>
      </c>
      <c r="AH3671">
        <v>15.569000000000001</v>
      </c>
      <c r="AI3671">
        <v>2.5920000000000001</v>
      </c>
      <c r="AJ3671">
        <v>4.2750000000000004</v>
      </c>
      <c r="AK3671">
        <v>9.5310000000000006</v>
      </c>
      <c r="AL3671">
        <v>3.4990000000000001</v>
      </c>
      <c r="AM3671">
        <v>-12.207000000000001</v>
      </c>
      <c r="AN3671">
        <v>16.420000000000002</v>
      </c>
      <c r="AO3671">
        <v>7.5970000000000004</v>
      </c>
      <c r="AP3671">
        <v>-6.548</v>
      </c>
      <c r="AQ3671">
        <v>2.2530000000000001</v>
      </c>
      <c r="AR3671">
        <v>2.431</v>
      </c>
      <c r="AS3671">
        <v>-5.9889999999999999</v>
      </c>
      <c r="AT3671">
        <v>-1.214</v>
      </c>
      <c r="AU3671">
        <v>1.238</v>
      </c>
      <c r="AV3671">
        <v>1.1919999999999999</v>
      </c>
      <c r="AW3671">
        <v>1.014</v>
      </c>
      <c r="AX3671">
        <v>2.0449999999999999</v>
      </c>
      <c r="AY3671">
        <v>2.242</v>
      </c>
      <c r="AZ3671">
        <v>2.2749999999999999</v>
      </c>
      <c r="BA3671">
        <v>2.2749999999999999</v>
      </c>
      <c r="BB3671">
        <v>2.2749999999999999</v>
      </c>
      <c r="BC3671">
        <v>2017</v>
      </c>
    </row>
    <row r="3672" spans="1:55" x14ac:dyDescent="0.25">
      <c r="A3672">
        <v>436</v>
      </c>
      <c r="B3672" t="s">
        <v>1049</v>
      </c>
      <c r="C3672" t="s">
        <v>314</v>
      </c>
      <c r="D3672" t="s">
        <v>1050</v>
      </c>
      <c r="E3672" t="s">
        <v>315</v>
      </c>
      <c r="F3672" t="s">
        <v>316</v>
      </c>
      <c r="G3672" t="s">
        <v>317</v>
      </c>
      <c r="I3672" t="s">
        <v>1054</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4.7750000000000004</v>
      </c>
      <c r="AU3672">
        <v>4.25</v>
      </c>
      <c r="AV3672">
        <v>3.984</v>
      </c>
      <c r="AW3672">
        <v>3.9740000000000002</v>
      </c>
      <c r="AX3672">
        <v>3.9740000000000002</v>
      </c>
      <c r="AY3672">
        <v>4.1059999999999999</v>
      </c>
      <c r="AZ3672">
        <v>4.1440000000000001</v>
      </c>
      <c r="BA3672">
        <v>4.1529999999999996</v>
      </c>
      <c r="BB3672">
        <v>4.1619999999999999</v>
      </c>
      <c r="BC3672">
        <v>2017</v>
      </c>
    </row>
    <row r="3673" spans="1:55" x14ac:dyDescent="0.25">
      <c r="A3673">
        <v>436</v>
      </c>
      <c r="B3673" t="s">
        <v>1049</v>
      </c>
      <c r="C3673" t="s">
        <v>318</v>
      </c>
      <c r="D3673" t="s">
        <v>1050</v>
      </c>
      <c r="E3673" t="s">
        <v>319</v>
      </c>
      <c r="F3673" t="s">
        <v>320</v>
      </c>
      <c r="G3673" t="s">
        <v>321</v>
      </c>
      <c r="H3673" t="s">
        <v>322</v>
      </c>
      <c r="I3673" t="s">
        <v>1054</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3.5529999999999999</v>
      </c>
      <c r="AS3673">
        <v>3.6429999999999998</v>
      </c>
      <c r="AT3673">
        <v>3.7410000000000001</v>
      </c>
      <c r="AU3673">
        <v>3.8239999999999998</v>
      </c>
      <c r="AV3673">
        <v>3.9049999999999998</v>
      </c>
      <c r="AW3673">
        <v>3.9809999999999999</v>
      </c>
      <c r="AX3673">
        <v>4.0579999999999998</v>
      </c>
      <c r="AY3673" t="s">
        <v>232</v>
      </c>
      <c r="AZ3673" t="s">
        <v>232</v>
      </c>
      <c r="BA3673" t="s">
        <v>232</v>
      </c>
      <c r="BB3673" t="s">
        <v>232</v>
      </c>
      <c r="BC3673">
        <v>2017</v>
      </c>
    </row>
    <row r="3674" spans="1:55" x14ac:dyDescent="0.25">
      <c r="A3674">
        <v>436</v>
      </c>
      <c r="B3674" t="s">
        <v>1049</v>
      </c>
      <c r="C3674" t="s">
        <v>323</v>
      </c>
      <c r="D3674" t="s">
        <v>1050</v>
      </c>
      <c r="E3674" t="s">
        <v>324</v>
      </c>
      <c r="F3674" t="s">
        <v>325</v>
      </c>
      <c r="G3674" t="s">
        <v>321</v>
      </c>
      <c r="H3674" t="s">
        <v>322</v>
      </c>
      <c r="I3674" t="s">
        <v>1055</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8.8810000000000002</v>
      </c>
      <c r="AW3674">
        <v>9.0540000000000003</v>
      </c>
      <c r="AX3674">
        <v>9.23</v>
      </c>
      <c r="AY3674">
        <v>9.41</v>
      </c>
      <c r="AZ3674">
        <v>9.593</v>
      </c>
      <c r="BA3674">
        <v>9.7799999999999994</v>
      </c>
      <c r="BB3674">
        <v>9.9700000000000006</v>
      </c>
      <c r="BC3674">
        <v>2017</v>
      </c>
    </row>
    <row r="3675" spans="1:55" x14ac:dyDescent="0.25">
      <c r="A3675">
        <v>436</v>
      </c>
      <c r="B3675" t="s">
        <v>1049</v>
      </c>
      <c r="C3675" t="s">
        <v>327</v>
      </c>
      <c r="D3675" t="s">
        <v>1050</v>
      </c>
      <c r="E3675" t="s">
        <v>328</v>
      </c>
      <c r="F3675" t="s">
        <v>329</v>
      </c>
      <c r="G3675" t="s">
        <v>229</v>
      </c>
      <c r="H3675" t="s">
        <v>230</v>
      </c>
      <c r="I3675" t="s">
        <v>1056</v>
      </c>
      <c r="J3675" t="s">
        <v>232</v>
      </c>
      <c r="K3675" t="s">
        <v>232</v>
      </c>
      <c r="L3675" t="s">
        <v>232</v>
      </c>
      <c r="M3675" t="s">
        <v>232</v>
      </c>
      <c r="N3675" t="s">
        <v>232</v>
      </c>
      <c r="O3675" t="s">
        <v>232</v>
      </c>
      <c r="P3675" t="s">
        <v>232</v>
      </c>
      <c r="Q3675" t="s">
        <v>232</v>
      </c>
      <c r="R3675" t="s">
        <v>232</v>
      </c>
      <c r="S3675" t="s">
        <v>232</v>
      </c>
      <c r="T3675" t="s">
        <v>232</v>
      </c>
      <c r="U3675" t="s">
        <v>232</v>
      </c>
      <c r="V3675" t="s">
        <v>232</v>
      </c>
      <c r="W3675" t="s">
        <v>232</v>
      </c>
      <c r="X3675" t="s">
        <v>232</v>
      </c>
      <c r="Y3675" t="s">
        <v>232</v>
      </c>
      <c r="Z3675" t="s">
        <v>232</v>
      </c>
      <c r="AA3675" t="s">
        <v>232</v>
      </c>
      <c r="AB3675" t="s">
        <v>232</v>
      </c>
      <c r="AC3675" t="s">
        <v>232</v>
      </c>
      <c r="AD3675">
        <v>237.328</v>
      </c>
      <c r="AE3675">
        <v>240.499</v>
      </c>
      <c r="AF3675">
        <v>246.14500000000001</v>
      </c>
      <c r="AG3675">
        <v>240.197</v>
      </c>
      <c r="AH3675">
        <v>246.98699999999999</v>
      </c>
      <c r="AI3675">
        <v>260.80399999999997</v>
      </c>
      <c r="AJ3675">
        <v>286.53899999999999</v>
      </c>
      <c r="AK3675">
        <v>300.40899999999999</v>
      </c>
      <c r="AL3675">
        <v>297.84500000000003</v>
      </c>
      <c r="AM3675">
        <v>290.44499999999999</v>
      </c>
      <c r="AN3675">
        <v>321.214</v>
      </c>
      <c r="AO3675">
        <v>344.28199999999998</v>
      </c>
      <c r="AP3675">
        <v>356.97399999999999</v>
      </c>
      <c r="AQ3675">
        <v>383.49799999999999</v>
      </c>
      <c r="AR3675">
        <v>404.67899999999997</v>
      </c>
      <c r="AS3675">
        <v>427.93799999999999</v>
      </c>
      <c r="AT3675">
        <v>447.46300000000002</v>
      </c>
      <c r="AU3675">
        <v>480.774</v>
      </c>
      <c r="AV3675">
        <v>487.77</v>
      </c>
      <c r="AW3675">
        <v>506.964</v>
      </c>
      <c r="AX3675">
        <v>532.76099999999997</v>
      </c>
      <c r="AY3675">
        <v>561.07000000000005</v>
      </c>
      <c r="AZ3675">
        <v>590.83299999999997</v>
      </c>
      <c r="BA3675">
        <v>621.76599999999996</v>
      </c>
      <c r="BB3675">
        <v>653.83500000000004</v>
      </c>
      <c r="BC3675">
        <v>2017</v>
      </c>
    </row>
    <row r="3676" spans="1:55" x14ac:dyDescent="0.25">
      <c r="A3676">
        <v>436</v>
      </c>
      <c r="B3676" t="s">
        <v>1049</v>
      </c>
      <c r="C3676" t="s">
        <v>331</v>
      </c>
      <c r="D3676" t="s">
        <v>1050</v>
      </c>
      <c r="E3676" t="s">
        <v>328</v>
      </c>
      <c r="F3676" t="s">
        <v>329</v>
      </c>
      <c r="G3676" t="s">
        <v>282</v>
      </c>
      <c r="I3676" t="s">
        <v>332</v>
      </c>
      <c r="J3676" t="s">
        <v>232</v>
      </c>
      <c r="K3676" t="s">
        <v>232</v>
      </c>
      <c r="L3676" t="s">
        <v>232</v>
      </c>
      <c r="M3676" t="s">
        <v>232</v>
      </c>
      <c r="N3676" t="s">
        <v>232</v>
      </c>
      <c r="O3676" t="s">
        <v>232</v>
      </c>
      <c r="P3676" t="s">
        <v>232</v>
      </c>
      <c r="Q3676" t="s">
        <v>232</v>
      </c>
      <c r="R3676" t="s">
        <v>232</v>
      </c>
      <c r="S3676" t="s">
        <v>232</v>
      </c>
      <c r="T3676" t="s">
        <v>232</v>
      </c>
      <c r="U3676" t="s">
        <v>232</v>
      </c>
      <c r="V3676" t="s">
        <v>232</v>
      </c>
      <c r="W3676" t="s">
        <v>232</v>
      </c>
      <c r="X3676" t="s">
        <v>232</v>
      </c>
      <c r="Y3676" t="s">
        <v>232</v>
      </c>
      <c r="Z3676" t="s">
        <v>232</v>
      </c>
      <c r="AA3676" t="s">
        <v>232</v>
      </c>
      <c r="AB3676" t="s">
        <v>232</v>
      </c>
      <c r="AC3676" t="s">
        <v>232</v>
      </c>
      <c r="AD3676">
        <v>44.015000000000001</v>
      </c>
      <c r="AE3676">
        <v>43.762</v>
      </c>
      <c r="AF3676">
        <v>42.921999999999997</v>
      </c>
      <c r="AG3676">
        <v>41.593000000000004</v>
      </c>
      <c r="AH3676">
        <v>40.716000000000001</v>
      </c>
      <c r="AI3676">
        <v>40.808</v>
      </c>
      <c r="AJ3676">
        <v>41.762</v>
      </c>
      <c r="AK3676">
        <v>40.911000000000001</v>
      </c>
      <c r="AL3676">
        <v>38.438000000000002</v>
      </c>
      <c r="AM3676">
        <v>35.603999999999999</v>
      </c>
      <c r="AN3676">
        <v>36.755000000000003</v>
      </c>
      <c r="AO3676">
        <v>36.764000000000003</v>
      </c>
      <c r="AP3676">
        <v>35.962000000000003</v>
      </c>
      <c r="AQ3676">
        <v>36.259</v>
      </c>
      <c r="AR3676">
        <v>36.484000000000002</v>
      </c>
      <c r="AS3676">
        <v>36.642000000000003</v>
      </c>
      <c r="AT3676">
        <v>36.479999999999997</v>
      </c>
      <c r="AU3676">
        <v>37.808</v>
      </c>
      <c r="AV3676">
        <v>36.731000000000002</v>
      </c>
      <c r="AW3676">
        <v>36.478999999999999</v>
      </c>
      <c r="AX3676">
        <v>36.448</v>
      </c>
      <c r="AY3676">
        <v>36.448</v>
      </c>
      <c r="AZ3676">
        <v>36.448</v>
      </c>
      <c r="BA3676">
        <v>36.448</v>
      </c>
      <c r="BB3676">
        <v>36.448</v>
      </c>
      <c r="BC3676">
        <v>2017</v>
      </c>
    </row>
    <row r="3677" spans="1:55" x14ac:dyDescent="0.25">
      <c r="A3677">
        <v>436</v>
      </c>
      <c r="B3677" t="s">
        <v>1049</v>
      </c>
      <c r="C3677" t="s">
        <v>333</v>
      </c>
      <c r="D3677" t="s">
        <v>1050</v>
      </c>
      <c r="E3677" t="s">
        <v>334</v>
      </c>
      <c r="F3677" t="s">
        <v>335</v>
      </c>
      <c r="G3677" t="s">
        <v>229</v>
      </c>
      <c r="H3677" t="s">
        <v>230</v>
      </c>
      <c r="I3677" t="s">
        <v>1056</v>
      </c>
      <c r="J3677" t="s">
        <v>232</v>
      </c>
      <c r="K3677" t="s">
        <v>232</v>
      </c>
      <c r="L3677" t="s">
        <v>232</v>
      </c>
      <c r="M3677" t="s">
        <v>232</v>
      </c>
      <c r="N3677" t="s">
        <v>232</v>
      </c>
      <c r="O3677" t="s">
        <v>232</v>
      </c>
      <c r="P3677" t="s">
        <v>232</v>
      </c>
      <c r="Q3677" t="s">
        <v>232</v>
      </c>
      <c r="R3677" t="s">
        <v>232</v>
      </c>
      <c r="S3677" t="s">
        <v>232</v>
      </c>
      <c r="T3677" t="s">
        <v>232</v>
      </c>
      <c r="U3677" t="s">
        <v>232</v>
      </c>
      <c r="V3677" t="s">
        <v>232</v>
      </c>
      <c r="W3677" t="s">
        <v>232</v>
      </c>
      <c r="X3677" t="s">
        <v>232</v>
      </c>
      <c r="Y3677" t="s">
        <v>232</v>
      </c>
      <c r="Z3677" t="s">
        <v>232</v>
      </c>
      <c r="AA3677" t="s">
        <v>232</v>
      </c>
      <c r="AB3677" t="s">
        <v>232</v>
      </c>
      <c r="AC3677" t="s">
        <v>232</v>
      </c>
      <c r="AD3677">
        <v>254.74299999999999</v>
      </c>
      <c r="AE3677">
        <v>271.36099999999999</v>
      </c>
      <c r="AF3677">
        <v>295.26600000000002</v>
      </c>
      <c r="AG3677">
        <v>270.714</v>
      </c>
      <c r="AH3677">
        <v>268.51499999999999</v>
      </c>
      <c r="AI3677">
        <v>279.18799999999999</v>
      </c>
      <c r="AJ3677">
        <v>294.48599999999999</v>
      </c>
      <c r="AK3677">
        <v>304.02199999999999</v>
      </c>
      <c r="AL3677">
        <v>325.827</v>
      </c>
      <c r="AM3677">
        <v>343.29300000000001</v>
      </c>
      <c r="AN3677">
        <v>353.14100000000002</v>
      </c>
      <c r="AO3677">
        <v>372.19900000000001</v>
      </c>
      <c r="AP3677">
        <v>400.63600000000002</v>
      </c>
      <c r="AQ3677">
        <v>426.327</v>
      </c>
      <c r="AR3677">
        <v>431.67099999999999</v>
      </c>
      <c r="AS3677">
        <v>440.07400000000001</v>
      </c>
      <c r="AT3677">
        <v>464.23899999999998</v>
      </c>
      <c r="AU3677">
        <v>492.87200000000001</v>
      </c>
      <c r="AV3677">
        <v>517.59500000000003</v>
      </c>
      <c r="AW3677">
        <v>542.00599999999997</v>
      </c>
      <c r="AX3677">
        <v>569.90899999999999</v>
      </c>
      <c r="AY3677">
        <v>600.19100000000003</v>
      </c>
      <c r="AZ3677">
        <v>631.86800000000005</v>
      </c>
      <c r="BA3677">
        <v>664.95</v>
      </c>
      <c r="BB3677">
        <v>699.245</v>
      </c>
      <c r="BC3677">
        <v>2017</v>
      </c>
    </row>
    <row r="3678" spans="1:55" x14ac:dyDescent="0.25">
      <c r="A3678">
        <v>436</v>
      </c>
      <c r="B3678" t="s">
        <v>1049</v>
      </c>
      <c r="C3678" t="s">
        <v>336</v>
      </c>
      <c r="D3678" t="s">
        <v>1050</v>
      </c>
      <c r="E3678" t="s">
        <v>334</v>
      </c>
      <c r="F3678" t="s">
        <v>335</v>
      </c>
      <c r="G3678" t="s">
        <v>282</v>
      </c>
      <c r="I3678" t="s">
        <v>337</v>
      </c>
      <c r="J3678" t="s">
        <v>232</v>
      </c>
      <c r="K3678" t="s">
        <v>232</v>
      </c>
      <c r="L3678" t="s">
        <v>232</v>
      </c>
      <c r="M3678" t="s">
        <v>232</v>
      </c>
      <c r="N3678" t="s">
        <v>232</v>
      </c>
      <c r="O3678" t="s">
        <v>232</v>
      </c>
      <c r="P3678" t="s">
        <v>232</v>
      </c>
      <c r="Q3678" t="s">
        <v>232</v>
      </c>
      <c r="R3678" t="s">
        <v>232</v>
      </c>
      <c r="S3678" t="s">
        <v>232</v>
      </c>
      <c r="T3678" t="s">
        <v>232</v>
      </c>
      <c r="U3678" t="s">
        <v>232</v>
      </c>
      <c r="V3678" t="s">
        <v>232</v>
      </c>
      <c r="W3678" t="s">
        <v>232</v>
      </c>
      <c r="X3678" t="s">
        <v>232</v>
      </c>
      <c r="Y3678" t="s">
        <v>232</v>
      </c>
      <c r="Z3678" t="s">
        <v>232</v>
      </c>
      <c r="AA3678" t="s">
        <v>232</v>
      </c>
      <c r="AB3678" t="s">
        <v>232</v>
      </c>
      <c r="AC3678" t="s">
        <v>232</v>
      </c>
      <c r="AD3678">
        <v>47.244999999999997</v>
      </c>
      <c r="AE3678">
        <v>49.377000000000002</v>
      </c>
      <c r="AF3678">
        <v>51.487000000000002</v>
      </c>
      <c r="AG3678">
        <v>46.877000000000002</v>
      </c>
      <c r="AH3678">
        <v>44.265000000000001</v>
      </c>
      <c r="AI3678">
        <v>43.685000000000002</v>
      </c>
      <c r="AJ3678">
        <v>42.920999999999999</v>
      </c>
      <c r="AK3678">
        <v>41.402999999999999</v>
      </c>
      <c r="AL3678">
        <v>42.048999999999999</v>
      </c>
      <c r="AM3678">
        <v>42.082000000000001</v>
      </c>
      <c r="AN3678">
        <v>40.408999999999999</v>
      </c>
      <c r="AO3678">
        <v>39.744999999999997</v>
      </c>
      <c r="AP3678">
        <v>40.36</v>
      </c>
      <c r="AQ3678">
        <v>40.308999999999997</v>
      </c>
      <c r="AR3678">
        <v>38.917999999999999</v>
      </c>
      <c r="AS3678">
        <v>37.680999999999997</v>
      </c>
      <c r="AT3678">
        <v>37.847999999999999</v>
      </c>
      <c r="AU3678">
        <v>38.76</v>
      </c>
      <c r="AV3678">
        <v>38.976999999999997</v>
      </c>
      <c r="AW3678">
        <v>39.000999999999998</v>
      </c>
      <c r="AX3678">
        <v>38.988999999999997</v>
      </c>
      <c r="AY3678">
        <v>38.988999999999997</v>
      </c>
      <c r="AZ3678">
        <v>38.978999999999999</v>
      </c>
      <c r="BA3678">
        <v>38.978999999999999</v>
      </c>
      <c r="BB3678">
        <v>38.978999999999999</v>
      </c>
      <c r="BC3678">
        <v>2017</v>
      </c>
    </row>
    <row r="3679" spans="1:55" x14ac:dyDescent="0.25">
      <c r="A3679">
        <v>436</v>
      </c>
      <c r="B3679" t="s">
        <v>1049</v>
      </c>
      <c r="C3679" t="s">
        <v>338</v>
      </c>
      <c r="D3679" t="s">
        <v>1050</v>
      </c>
      <c r="E3679" t="s">
        <v>339</v>
      </c>
      <c r="F3679" t="s">
        <v>340</v>
      </c>
      <c r="G3679" t="s">
        <v>229</v>
      </c>
      <c r="H3679" t="s">
        <v>230</v>
      </c>
      <c r="I3679" t="s">
        <v>1056</v>
      </c>
      <c r="J3679" t="s">
        <v>232</v>
      </c>
      <c r="K3679" t="s">
        <v>232</v>
      </c>
      <c r="L3679" t="s">
        <v>232</v>
      </c>
      <c r="M3679" t="s">
        <v>232</v>
      </c>
      <c r="N3679" t="s">
        <v>232</v>
      </c>
      <c r="O3679" t="s">
        <v>232</v>
      </c>
      <c r="P3679" t="s">
        <v>232</v>
      </c>
      <c r="Q3679" t="s">
        <v>232</v>
      </c>
      <c r="R3679" t="s">
        <v>232</v>
      </c>
      <c r="S3679" t="s">
        <v>232</v>
      </c>
      <c r="T3679" t="s">
        <v>232</v>
      </c>
      <c r="U3679" t="s">
        <v>232</v>
      </c>
      <c r="V3679" t="s">
        <v>232</v>
      </c>
      <c r="W3679" t="s">
        <v>232</v>
      </c>
      <c r="X3679" t="s">
        <v>232</v>
      </c>
      <c r="Y3679" t="s">
        <v>232</v>
      </c>
      <c r="Z3679" t="s">
        <v>232</v>
      </c>
      <c r="AA3679" t="s">
        <v>232</v>
      </c>
      <c r="AB3679" t="s">
        <v>232</v>
      </c>
      <c r="AC3679" t="s">
        <v>232</v>
      </c>
      <c r="AD3679">
        <v>-17.414999999999999</v>
      </c>
      <c r="AE3679">
        <v>-30.861999999999998</v>
      </c>
      <c r="AF3679">
        <v>-49.121000000000002</v>
      </c>
      <c r="AG3679">
        <v>-30.516999999999999</v>
      </c>
      <c r="AH3679">
        <v>-21.527999999999999</v>
      </c>
      <c r="AI3679">
        <v>-18.384</v>
      </c>
      <c r="AJ3679">
        <v>-7.9470000000000001</v>
      </c>
      <c r="AK3679">
        <v>-3.613</v>
      </c>
      <c r="AL3679">
        <v>-27.983000000000001</v>
      </c>
      <c r="AM3679">
        <v>-52.847999999999999</v>
      </c>
      <c r="AN3679">
        <v>-31.927</v>
      </c>
      <c r="AO3679">
        <v>-27.917000000000002</v>
      </c>
      <c r="AP3679">
        <v>-43.661999999999999</v>
      </c>
      <c r="AQ3679">
        <v>-42.829000000000001</v>
      </c>
      <c r="AR3679">
        <v>-26.991</v>
      </c>
      <c r="AS3679">
        <v>-12.135999999999999</v>
      </c>
      <c r="AT3679">
        <v>-16.776</v>
      </c>
      <c r="AU3679">
        <v>-12.097</v>
      </c>
      <c r="AV3679">
        <v>-29.824000000000002</v>
      </c>
      <c r="AW3679">
        <v>-35.042000000000002</v>
      </c>
      <c r="AX3679">
        <v>-37.148000000000003</v>
      </c>
      <c r="AY3679">
        <v>-39.122</v>
      </c>
      <c r="AZ3679">
        <v>-41.034999999999997</v>
      </c>
      <c r="BA3679">
        <v>-43.183</v>
      </c>
      <c r="BB3679">
        <v>-45.411000000000001</v>
      </c>
      <c r="BC3679">
        <v>2017</v>
      </c>
    </row>
    <row r="3680" spans="1:55" x14ac:dyDescent="0.25">
      <c r="A3680">
        <v>436</v>
      </c>
      <c r="B3680" t="s">
        <v>1049</v>
      </c>
      <c r="C3680" t="s">
        <v>341</v>
      </c>
      <c r="D3680" t="s">
        <v>1050</v>
      </c>
      <c r="E3680" t="s">
        <v>339</v>
      </c>
      <c r="F3680" t="s">
        <v>340</v>
      </c>
      <c r="G3680" t="s">
        <v>282</v>
      </c>
      <c r="I3680" t="s">
        <v>342</v>
      </c>
      <c r="J3680" t="s">
        <v>232</v>
      </c>
      <c r="K3680" t="s">
        <v>232</v>
      </c>
      <c r="L3680" t="s">
        <v>232</v>
      </c>
      <c r="M3680" t="s">
        <v>232</v>
      </c>
      <c r="N3680" t="s">
        <v>232</v>
      </c>
      <c r="O3680" t="s">
        <v>232</v>
      </c>
      <c r="P3680" t="s">
        <v>232</v>
      </c>
      <c r="Q3680" t="s">
        <v>232</v>
      </c>
      <c r="R3680" t="s">
        <v>232</v>
      </c>
      <c r="S3680" t="s">
        <v>232</v>
      </c>
      <c r="T3680" t="s">
        <v>232</v>
      </c>
      <c r="U3680" t="s">
        <v>232</v>
      </c>
      <c r="V3680" t="s">
        <v>232</v>
      </c>
      <c r="W3680" t="s">
        <v>232</v>
      </c>
      <c r="X3680" t="s">
        <v>232</v>
      </c>
      <c r="Y3680" t="s">
        <v>232</v>
      </c>
      <c r="Z3680" t="s">
        <v>232</v>
      </c>
      <c r="AA3680" t="s">
        <v>232</v>
      </c>
      <c r="AB3680" t="s">
        <v>232</v>
      </c>
      <c r="AC3680" t="s">
        <v>232</v>
      </c>
      <c r="AD3680">
        <v>-3.23</v>
      </c>
      <c r="AE3680">
        <v>-5.6159999999999997</v>
      </c>
      <c r="AF3680">
        <v>-8.5660000000000007</v>
      </c>
      <c r="AG3680">
        <v>-5.2839999999999998</v>
      </c>
      <c r="AH3680">
        <v>-3.5489999999999999</v>
      </c>
      <c r="AI3680">
        <v>-2.8769999999999998</v>
      </c>
      <c r="AJ3680">
        <v>-1.1579999999999999</v>
      </c>
      <c r="AK3680">
        <v>-0.49199999999999999</v>
      </c>
      <c r="AL3680">
        <v>-3.6110000000000002</v>
      </c>
      <c r="AM3680">
        <v>-6.4779999999999998</v>
      </c>
      <c r="AN3680">
        <v>-3.653</v>
      </c>
      <c r="AO3680">
        <v>-2.9809999999999999</v>
      </c>
      <c r="AP3680">
        <v>-4.399</v>
      </c>
      <c r="AQ3680">
        <v>-4.0490000000000004</v>
      </c>
      <c r="AR3680">
        <v>-2.4329999999999998</v>
      </c>
      <c r="AS3680">
        <v>-1.0389999999999999</v>
      </c>
      <c r="AT3680">
        <v>-1.3680000000000001</v>
      </c>
      <c r="AU3680">
        <v>-0.95099999999999996</v>
      </c>
      <c r="AV3680">
        <v>-2.246</v>
      </c>
      <c r="AW3680">
        <v>-2.5209999999999999</v>
      </c>
      <c r="AX3680">
        <v>-2.5409999999999999</v>
      </c>
      <c r="AY3680">
        <v>-2.5409999999999999</v>
      </c>
      <c r="AZ3680">
        <v>-2.5310000000000001</v>
      </c>
      <c r="BA3680">
        <v>-2.5310000000000001</v>
      </c>
      <c r="BB3680">
        <v>-2.5310000000000001</v>
      </c>
      <c r="BC3680">
        <v>2017</v>
      </c>
    </row>
    <row r="3681" spans="1:55" x14ac:dyDescent="0.25">
      <c r="A3681">
        <v>436</v>
      </c>
      <c r="B3681" t="s">
        <v>1049</v>
      </c>
      <c r="C3681" t="s">
        <v>343</v>
      </c>
      <c r="D3681" t="s">
        <v>1050</v>
      </c>
      <c r="E3681" t="s">
        <v>344</v>
      </c>
      <c r="F3681" t="s">
        <v>345</v>
      </c>
      <c r="G3681" t="s">
        <v>229</v>
      </c>
      <c r="H3681" t="s">
        <v>230</v>
      </c>
      <c r="I3681" t="s">
        <v>1056</v>
      </c>
      <c r="J3681" t="s">
        <v>232</v>
      </c>
      <c r="K3681" t="s">
        <v>232</v>
      </c>
      <c r="L3681" t="s">
        <v>232</v>
      </c>
      <c r="M3681" t="s">
        <v>232</v>
      </c>
      <c r="N3681" t="s">
        <v>232</v>
      </c>
      <c r="O3681" t="s">
        <v>232</v>
      </c>
      <c r="P3681" t="s">
        <v>232</v>
      </c>
      <c r="Q3681" t="s">
        <v>232</v>
      </c>
      <c r="R3681" t="s">
        <v>232</v>
      </c>
      <c r="S3681" t="s">
        <v>232</v>
      </c>
      <c r="T3681" t="s">
        <v>232</v>
      </c>
      <c r="U3681" t="s">
        <v>232</v>
      </c>
      <c r="V3681" t="s">
        <v>232</v>
      </c>
      <c r="W3681" t="s">
        <v>232</v>
      </c>
      <c r="X3681" t="s">
        <v>232</v>
      </c>
      <c r="Y3681" t="s">
        <v>232</v>
      </c>
      <c r="Z3681" t="s">
        <v>232</v>
      </c>
      <c r="AA3681" t="s">
        <v>232</v>
      </c>
      <c r="AB3681" t="s">
        <v>232</v>
      </c>
      <c r="AC3681" t="s">
        <v>232</v>
      </c>
      <c r="AD3681">
        <v>-29.693000000000001</v>
      </c>
      <c r="AE3681">
        <v>-35.598999999999997</v>
      </c>
      <c r="AF3681">
        <v>-45.142000000000003</v>
      </c>
      <c r="AG3681">
        <v>-20.763999999999999</v>
      </c>
      <c r="AH3681">
        <v>-14.779</v>
      </c>
      <c r="AI3681">
        <v>-12.275</v>
      </c>
      <c r="AJ3681">
        <v>-6.6050000000000004</v>
      </c>
      <c r="AK3681">
        <v>-8.2799999999999994</v>
      </c>
      <c r="AL3681">
        <v>-30.556999999999999</v>
      </c>
      <c r="AM3681">
        <v>-48.079000000000001</v>
      </c>
      <c r="AN3681">
        <v>-31.803000000000001</v>
      </c>
      <c r="AO3681">
        <v>-32.079000000000001</v>
      </c>
      <c r="AP3681">
        <v>-42.570999999999998</v>
      </c>
      <c r="AQ3681">
        <v>-43.738</v>
      </c>
      <c r="AR3681">
        <v>-28.946999999999999</v>
      </c>
      <c r="AS3681">
        <v>-10.084</v>
      </c>
      <c r="AT3681">
        <v>-22.488</v>
      </c>
      <c r="AU3681">
        <v>-27.611000000000001</v>
      </c>
      <c r="AV3681">
        <v>-30.012</v>
      </c>
      <c r="AW3681">
        <v>-35.685000000000002</v>
      </c>
      <c r="AX3681">
        <v>-38.155000000000001</v>
      </c>
      <c r="AY3681">
        <v>-39.554000000000002</v>
      </c>
      <c r="AZ3681">
        <v>-41.392000000000003</v>
      </c>
      <c r="BA3681">
        <v>-43.781999999999996</v>
      </c>
      <c r="BB3681">
        <v>-45.743000000000002</v>
      </c>
      <c r="BC3681">
        <v>2017</v>
      </c>
    </row>
    <row r="3682" spans="1:55" x14ac:dyDescent="0.25">
      <c r="A3682">
        <v>436</v>
      </c>
      <c r="B3682" t="s">
        <v>1049</v>
      </c>
      <c r="C3682" t="s">
        <v>346</v>
      </c>
      <c r="D3682" t="s">
        <v>1050</v>
      </c>
      <c r="E3682" t="s">
        <v>344</v>
      </c>
      <c r="F3682" t="s">
        <v>345</v>
      </c>
      <c r="G3682" t="s">
        <v>270</v>
      </c>
      <c r="I3682" t="s">
        <v>397</v>
      </c>
      <c r="J3682" t="s">
        <v>232</v>
      </c>
      <c r="K3682" t="s">
        <v>232</v>
      </c>
      <c r="L3682" t="s">
        <v>232</v>
      </c>
      <c r="M3682" t="s">
        <v>232</v>
      </c>
      <c r="N3682" t="s">
        <v>232</v>
      </c>
      <c r="O3682" t="s">
        <v>232</v>
      </c>
      <c r="P3682" t="s">
        <v>232</v>
      </c>
      <c r="Q3682" t="s">
        <v>232</v>
      </c>
      <c r="R3682" t="s">
        <v>232</v>
      </c>
      <c r="S3682" t="s">
        <v>232</v>
      </c>
      <c r="T3682" t="s">
        <v>232</v>
      </c>
      <c r="U3682" t="s">
        <v>232</v>
      </c>
      <c r="V3682" t="s">
        <v>232</v>
      </c>
      <c r="W3682" t="s">
        <v>232</v>
      </c>
      <c r="X3682" t="s">
        <v>232</v>
      </c>
      <c r="Y3682" t="s">
        <v>232</v>
      </c>
      <c r="Z3682" t="s">
        <v>232</v>
      </c>
      <c r="AA3682" t="s">
        <v>232</v>
      </c>
      <c r="AB3682" t="s">
        <v>232</v>
      </c>
      <c r="AC3682" t="s">
        <v>232</v>
      </c>
      <c r="AD3682">
        <v>-5.8070000000000004</v>
      </c>
      <c r="AE3682">
        <v>-6.6079999999999997</v>
      </c>
      <c r="AF3682">
        <v>-7.7460000000000004</v>
      </c>
      <c r="AG3682">
        <v>-3.4550000000000001</v>
      </c>
      <c r="AH3682">
        <v>-2.3719999999999999</v>
      </c>
      <c r="AI3682">
        <v>-1.877</v>
      </c>
      <c r="AJ3682">
        <v>-0.95799999999999996</v>
      </c>
      <c r="AK3682">
        <v>-1.145</v>
      </c>
      <c r="AL3682">
        <v>-3.9780000000000002</v>
      </c>
      <c r="AM3682">
        <v>-5.7990000000000004</v>
      </c>
      <c r="AN3682">
        <v>-3.6379999999999999</v>
      </c>
      <c r="AO3682">
        <v>-3.4670000000000001</v>
      </c>
      <c r="AP3682">
        <v>-4.2759999999999998</v>
      </c>
      <c r="AQ3682">
        <v>-4.1449999999999996</v>
      </c>
      <c r="AR3682">
        <v>-2.6219999999999999</v>
      </c>
      <c r="AS3682">
        <v>-0.85899999999999999</v>
      </c>
      <c r="AT3682">
        <v>-1.833</v>
      </c>
      <c r="AU3682">
        <v>-2.1720000000000002</v>
      </c>
      <c r="AV3682">
        <v>-2.2610000000000001</v>
      </c>
      <c r="AW3682">
        <v>-2.5710000000000002</v>
      </c>
      <c r="AX3682">
        <v>-2.6150000000000002</v>
      </c>
      <c r="AY3682">
        <v>-2.5710000000000002</v>
      </c>
      <c r="AZ3682">
        <v>-2.5550000000000002</v>
      </c>
      <c r="BA3682">
        <v>-2.569</v>
      </c>
      <c r="BB3682">
        <v>-2.5510000000000002</v>
      </c>
      <c r="BC3682">
        <v>2017</v>
      </c>
    </row>
    <row r="3683" spans="1:55" x14ac:dyDescent="0.25">
      <c r="A3683">
        <v>436</v>
      </c>
      <c r="B3683" t="s">
        <v>1049</v>
      </c>
      <c r="C3683" t="s">
        <v>347</v>
      </c>
      <c r="D3683" t="s">
        <v>1050</v>
      </c>
      <c r="E3683" t="s">
        <v>348</v>
      </c>
      <c r="F3683" t="s">
        <v>349</v>
      </c>
      <c r="G3683" t="s">
        <v>229</v>
      </c>
      <c r="H3683" t="s">
        <v>230</v>
      </c>
      <c r="I3683" t="s">
        <v>1056</v>
      </c>
      <c r="J3683" t="s">
        <v>232</v>
      </c>
      <c r="K3683" t="s">
        <v>232</v>
      </c>
      <c r="L3683" t="s">
        <v>232</v>
      </c>
      <c r="M3683" t="s">
        <v>232</v>
      </c>
      <c r="N3683" t="s">
        <v>232</v>
      </c>
      <c r="O3683" t="s">
        <v>232</v>
      </c>
      <c r="P3683" t="s">
        <v>232</v>
      </c>
      <c r="Q3683" t="s">
        <v>232</v>
      </c>
      <c r="R3683" t="s">
        <v>232</v>
      </c>
      <c r="S3683" t="s">
        <v>232</v>
      </c>
      <c r="T3683" t="s">
        <v>232</v>
      </c>
      <c r="U3683" t="s">
        <v>232</v>
      </c>
      <c r="V3683" t="s">
        <v>232</v>
      </c>
      <c r="W3683" t="s">
        <v>232</v>
      </c>
      <c r="X3683" t="s">
        <v>232</v>
      </c>
      <c r="Y3683" t="s">
        <v>232</v>
      </c>
      <c r="Z3683" t="s">
        <v>232</v>
      </c>
      <c r="AA3683" t="s">
        <v>232</v>
      </c>
      <c r="AB3683" t="s">
        <v>232</v>
      </c>
      <c r="AC3683" t="s">
        <v>232</v>
      </c>
      <c r="AD3683">
        <v>17.489000000000001</v>
      </c>
      <c r="AE3683">
        <v>3.641</v>
      </c>
      <c r="AF3683">
        <v>-4.1429999999999998</v>
      </c>
      <c r="AG3683">
        <v>-4.8959999999999999</v>
      </c>
      <c r="AH3683">
        <v>7.056</v>
      </c>
      <c r="AI3683">
        <v>13.621</v>
      </c>
      <c r="AJ3683">
        <v>22.103999999999999</v>
      </c>
      <c r="AK3683">
        <v>27.710999999999999</v>
      </c>
      <c r="AL3683">
        <v>9.4629999999999992</v>
      </c>
      <c r="AM3683">
        <v>-15.632999999999999</v>
      </c>
      <c r="AN3683">
        <v>-4.8000000000000001E-2</v>
      </c>
      <c r="AO3683">
        <v>5.9160000000000004</v>
      </c>
      <c r="AP3683">
        <v>-12.052</v>
      </c>
      <c r="AQ3683">
        <v>-9.7249999999999996</v>
      </c>
      <c r="AR3683">
        <v>-3.141</v>
      </c>
      <c r="AS3683">
        <v>9.5190000000000001</v>
      </c>
      <c r="AT3683">
        <v>6.3940000000000001</v>
      </c>
      <c r="AU3683">
        <v>12.663</v>
      </c>
      <c r="AV3683">
        <v>-3.879</v>
      </c>
      <c r="AW3683">
        <v>-7.593</v>
      </c>
      <c r="AX3683">
        <v>-8.0050000000000008</v>
      </c>
      <c r="AY3683">
        <v>-7.9690000000000003</v>
      </c>
      <c r="AZ3683">
        <v>-7.6710000000000003</v>
      </c>
      <c r="BA3683">
        <v>-7.39</v>
      </c>
      <c r="BB3683">
        <v>-7.0540000000000003</v>
      </c>
      <c r="BC3683">
        <v>2017</v>
      </c>
    </row>
    <row r="3684" spans="1:55" x14ac:dyDescent="0.25">
      <c r="A3684">
        <v>436</v>
      </c>
      <c r="B3684" t="s">
        <v>1049</v>
      </c>
      <c r="C3684" t="s">
        <v>350</v>
      </c>
      <c r="D3684" t="s">
        <v>1050</v>
      </c>
      <c r="E3684" t="s">
        <v>348</v>
      </c>
      <c r="F3684" t="s">
        <v>349</v>
      </c>
      <c r="G3684" t="s">
        <v>282</v>
      </c>
      <c r="I3684" t="s">
        <v>351</v>
      </c>
      <c r="J3684" t="s">
        <v>232</v>
      </c>
      <c r="K3684" t="s">
        <v>232</v>
      </c>
      <c r="L3684" t="s">
        <v>232</v>
      </c>
      <c r="M3684" t="s">
        <v>232</v>
      </c>
      <c r="N3684" t="s">
        <v>232</v>
      </c>
      <c r="O3684" t="s">
        <v>232</v>
      </c>
      <c r="P3684" t="s">
        <v>232</v>
      </c>
      <c r="Q3684" t="s">
        <v>232</v>
      </c>
      <c r="R3684" t="s">
        <v>232</v>
      </c>
      <c r="S3684" t="s">
        <v>232</v>
      </c>
      <c r="T3684" t="s">
        <v>232</v>
      </c>
      <c r="U3684" t="s">
        <v>232</v>
      </c>
      <c r="V3684" t="s">
        <v>232</v>
      </c>
      <c r="W3684" t="s">
        <v>232</v>
      </c>
      <c r="X3684" t="s">
        <v>232</v>
      </c>
      <c r="Y3684" t="s">
        <v>232</v>
      </c>
      <c r="Z3684" t="s">
        <v>232</v>
      </c>
      <c r="AA3684" t="s">
        <v>232</v>
      </c>
      <c r="AB3684" t="s">
        <v>232</v>
      </c>
      <c r="AC3684" t="s">
        <v>232</v>
      </c>
      <c r="AD3684">
        <v>3.2440000000000002</v>
      </c>
      <c r="AE3684">
        <v>0.66300000000000003</v>
      </c>
      <c r="AF3684">
        <v>-0.72199999999999998</v>
      </c>
      <c r="AG3684">
        <v>-0.84799999999999998</v>
      </c>
      <c r="AH3684">
        <v>1.163</v>
      </c>
      <c r="AI3684">
        <v>2.1309999999999998</v>
      </c>
      <c r="AJ3684">
        <v>3.222</v>
      </c>
      <c r="AK3684">
        <v>3.774</v>
      </c>
      <c r="AL3684">
        <v>1.2210000000000001</v>
      </c>
      <c r="AM3684">
        <v>-1.9159999999999999</v>
      </c>
      <c r="AN3684">
        <v>-6.0000000000000001E-3</v>
      </c>
      <c r="AO3684">
        <v>0.63200000000000001</v>
      </c>
      <c r="AP3684">
        <v>-1.214</v>
      </c>
      <c r="AQ3684">
        <v>-0.92</v>
      </c>
      <c r="AR3684">
        <v>-0.28299999999999997</v>
      </c>
      <c r="AS3684">
        <v>0.81499999999999995</v>
      </c>
      <c r="AT3684">
        <v>0.52100000000000002</v>
      </c>
      <c r="AU3684">
        <v>0.996</v>
      </c>
      <c r="AV3684">
        <v>-0.29199999999999998</v>
      </c>
      <c r="AW3684">
        <v>-0.54600000000000004</v>
      </c>
      <c r="AX3684">
        <v>-0.54800000000000004</v>
      </c>
      <c r="AY3684">
        <v>-0.51800000000000002</v>
      </c>
      <c r="AZ3684">
        <v>-0.47299999999999998</v>
      </c>
      <c r="BA3684">
        <v>-0.433</v>
      </c>
      <c r="BB3684">
        <v>-0.39300000000000002</v>
      </c>
      <c r="BC3684">
        <v>2017</v>
      </c>
    </row>
    <row r="3685" spans="1:55" x14ac:dyDescent="0.25">
      <c r="A3685">
        <v>436</v>
      </c>
      <c r="B3685" t="s">
        <v>1049</v>
      </c>
      <c r="C3685" t="s">
        <v>352</v>
      </c>
      <c r="D3685" t="s">
        <v>1050</v>
      </c>
      <c r="E3685" t="s">
        <v>353</v>
      </c>
      <c r="F3685" t="s">
        <v>354</v>
      </c>
      <c r="G3685" t="s">
        <v>229</v>
      </c>
      <c r="H3685" t="s">
        <v>230</v>
      </c>
      <c r="I3685" t="s">
        <v>1056</v>
      </c>
      <c r="J3685" t="s">
        <v>232</v>
      </c>
      <c r="K3685" t="s">
        <v>232</v>
      </c>
      <c r="L3685" t="s">
        <v>232</v>
      </c>
      <c r="M3685" t="s">
        <v>232</v>
      </c>
      <c r="N3685" t="s">
        <v>232</v>
      </c>
      <c r="O3685" t="s">
        <v>232</v>
      </c>
      <c r="P3685" t="s">
        <v>232</v>
      </c>
      <c r="Q3685" t="s">
        <v>232</v>
      </c>
      <c r="R3685" t="s">
        <v>232</v>
      </c>
      <c r="S3685" t="s">
        <v>232</v>
      </c>
      <c r="T3685" t="s">
        <v>232</v>
      </c>
      <c r="U3685" t="s">
        <v>232</v>
      </c>
      <c r="V3685" t="s">
        <v>232</v>
      </c>
      <c r="W3685" t="s">
        <v>232</v>
      </c>
      <c r="X3685" t="s">
        <v>232</v>
      </c>
      <c r="Y3685" t="s">
        <v>232</v>
      </c>
      <c r="Z3685" t="s">
        <v>232</v>
      </c>
      <c r="AA3685" t="s">
        <v>232</v>
      </c>
      <c r="AB3685" t="s">
        <v>232</v>
      </c>
      <c r="AC3685" t="s">
        <v>232</v>
      </c>
      <c r="AD3685">
        <v>363.95800000000003</v>
      </c>
      <c r="AE3685">
        <v>397.33499999999998</v>
      </c>
      <c r="AF3685">
        <v>455.339</v>
      </c>
      <c r="AG3685">
        <v>474.12799999999999</v>
      </c>
      <c r="AH3685">
        <v>498.02100000000002</v>
      </c>
      <c r="AI3685">
        <v>504.88799999999998</v>
      </c>
      <c r="AJ3685">
        <v>487.82799999999997</v>
      </c>
      <c r="AK3685">
        <v>478.02699999999999</v>
      </c>
      <c r="AL3685">
        <v>499.01499999999999</v>
      </c>
      <c r="AM3685">
        <v>541.66700000000003</v>
      </c>
      <c r="AN3685">
        <v>561.93200000000002</v>
      </c>
      <c r="AO3685">
        <v>591.84100000000001</v>
      </c>
      <c r="AP3685">
        <v>626.36199999999997</v>
      </c>
      <c r="AQ3685">
        <v>657.86</v>
      </c>
      <c r="AR3685">
        <v>688.80399999999997</v>
      </c>
      <c r="AS3685">
        <v>703.06399999999996</v>
      </c>
      <c r="AT3685">
        <v>720.01</v>
      </c>
      <c r="AU3685">
        <v>726.08900000000006</v>
      </c>
      <c r="AV3685">
        <v>749.27300000000002</v>
      </c>
      <c r="AW3685">
        <v>777.36599999999999</v>
      </c>
      <c r="AX3685">
        <v>807.20399999999995</v>
      </c>
      <c r="AY3685">
        <v>838.62800000000004</v>
      </c>
      <c r="AZ3685">
        <v>871.55700000000002</v>
      </c>
      <c r="BA3685">
        <v>906.21</v>
      </c>
      <c r="BB3685">
        <v>942.65</v>
      </c>
      <c r="BC3685">
        <v>2017</v>
      </c>
    </row>
    <row r="3686" spans="1:55" x14ac:dyDescent="0.25">
      <c r="A3686">
        <v>436</v>
      </c>
      <c r="B3686" t="s">
        <v>1049</v>
      </c>
      <c r="C3686" t="s">
        <v>355</v>
      </c>
      <c r="D3686" t="s">
        <v>1050</v>
      </c>
      <c r="E3686" t="s">
        <v>353</v>
      </c>
      <c r="F3686" t="s">
        <v>354</v>
      </c>
      <c r="G3686" t="s">
        <v>282</v>
      </c>
      <c r="I3686" t="s">
        <v>379</v>
      </c>
      <c r="J3686" t="s">
        <v>232</v>
      </c>
      <c r="K3686" t="s">
        <v>232</v>
      </c>
      <c r="L3686" t="s">
        <v>232</v>
      </c>
      <c r="M3686" t="s">
        <v>232</v>
      </c>
      <c r="N3686" t="s">
        <v>232</v>
      </c>
      <c r="O3686" t="s">
        <v>232</v>
      </c>
      <c r="P3686" t="s">
        <v>232</v>
      </c>
      <c r="Q3686" t="s">
        <v>232</v>
      </c>
      <c r="R3686" t="s">
        <v>232</v>
      </c>
      <c r="S3686" t="s">
        <v>232</v>
      </c>
      <c r="T3686" t="s">
        <v>232</v>
      </c>
      <c r="U3686" t="s">
        <v>232</v>
      </c>
      <c r="V3686" t="s">
        <v>232</v>
      </c>
      <c r="W3686" t="s">
        <v>232</v>
      </c>
      <c r="X3686" t="s">
        <v>232</v>
      </c>
      <c r="Y3686" t="s">
        <v>232</v>
      </c>
      <c r="Z3686" t="s">
        <v>232</v>
      </c>
      <c r="AA3686" t="s">
        <v>232</v>
      </c>
      <c r="AB3686" t="s">
        <v>232</v>
      </c>
      <c r="AC3686" t="s">
        <v>232</v>
      </c>
      <c r="AD3686">
        <v>67.5</v>
      </c>
      <c r="AE3686">
        <v>72.3</v>
      </c>
      <c r="AF3686">
        <v>79.400000000000006</v>
      </c>
      <c r="AG3686">
        <v>82.1</v>
      </c>
      <c r="AH3686">
        <v>82.1</v>
      </c>
      <c r="AI3686">
        <v>79</v>
      </c>
      <c r="AJ3686">
        <v>71.099999999999994</v>
      </c>
      <c r="AK3686">
        <v>65.099999999999994</v>
      </c>
      <c r="AL3686">
        <v>64.400000000000006</v>
      </c>
      <c r="AM3686">
        <v>66.400000000000006</v>
      </c>
      <c r="AN3686">
        <v>64.3</v>
      </c>
      <c r="AO3686">
        <v>63.2</v>
      </c>
      <c r="AP3686">
        <v>63.1</v>
      </c>
      <c r="AQ3686">
        <v>62.2</v>
      </c>
      <c r="AR3686">
        <v>62.1</v>
      </c>
      <c r="AS3686">
        <v>60.2</v>
      </c>
      <c r="AT3686">
        <v>58.7</v>
      </c>
      <c r="AU3686">
        <v>57.1</v>
      </c>
      <c r="AV3686">
        <v>56.423999999999999</v>
      </c>
      <c r="AW3686">
        <v>55.936</v>
      </c>
      <c r="AX3686">
        <v>55.223999999999997</v>
      </c>
      <c r="AY3686">
        <v>54.478999999999999</v>
      </c>
      <c r="AZ3686">
        <v>53.765999999999998</v>
      </c>
      <c r="BA3686">
        <v>53.122</v>
      </c>
      <c r="BB3686">
        <v>52.548000000000002</v>
      </c>
      <c r="BC3686">
        <v>2017</v>
      </c>
    </row>
    <row r="3687" spans="1:55" x14ac:dyDescent="0.25">
      <c r="A3687">
        <v>436</v>
      </c>
      <c r="B3687" t="s">
        <v>1049</v>
      </c>
      <c r="C3687" t="s">
        <v>356</v>
      </c>
      <c r="D3687" t="s">
        <v>1050</v>
      </c>
      <c r="E3687" t="s">
        <v>357</v>
      </c>
      <c r="F3687" t="s">
        <v>358</v>
      </c>
      <c r="G3687" t="s">
        <v>229</v>
      </c>
      <c r="H3687" t="s">
        <v>230</v>
      </c>
      <c r="I3687" t="s">
        <v>1056</v>
      </c>
      <c r="J3687" t="s">
        <v>232</v>
      </c>
      <c r="K3687" t="s">
        <v>232</v>
      </c>
      <c r="L3687" t="s">
        <v>232</v>
      </c>
      <c r="M3687" t="s">
        <v>232</v>
      </c>
      <c r="N3687" t="s">
        <v>232</v>
      </c>
      <c r="O3687" t="s">
        <v>232</v>
      </c>
      <c r="P3687" t="s">
        <v>232</v>
      </c>
      <c r="Q3687" t="s">
        <v>232</v>
      </c>
      <c r="R3687" t="s">
        <v>232</v>
      </c>
      <c r="S3687" t="s">
        <v>232</v>
      </c>
      <c r="T3687" t="s">
        <v>232</v>
      </c>
      <c r="U3687" t="s">
        <v>232</v>
      </c>
      <c r="V3687" t="s">
        <v>232</v>
      </c>
      <c r="W3687" t="s">
        <v>232</v>
      </c>
      <c r="X3687" t="s">
        <v>232</v>
      </c>
      <c r="Y3687" t="s">
        <v>232</v>
      </c>
      <c r="Z3687" t="s">
        <v>232</v>
      </c>
      <c r="AA3687" t="s">
        <v>232</v>
      </c>
      <c r="AB3687" t="s">
        <v>232</v>
      </c>
      <c r="AC3687" t="s">
        <v>232</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744.6</v>
      </c>
      <c r="AT3687">
        <v>760.1</v>
      </c>
      <c r="AU3687">
        <v>768.1</v>
      </c>
      <c r="AV3687">
        <v>791.28499999999997</v>
      </c>
      <c r="AW3687">
        <v>819.37699999999995</v>
      </c>
      <c r="AX3687">
        <v>849.21600000000001</v>
      </c>
      <c r="AY3687">
        <v>880.64</v>
      </c>
      <c r="AZ3687">
        <v>913.56899999999996</v>
      </c>
      <c r="BA3687">
        <v>948.22199999999998</v>
      </c>
      <c r="BB3687">
        <v>984.66200000000003</v>
      </c>
      <c r="BC3687">
        <v>2017</v>
      </c>
    </row>
    <row r="3688" spans="1:55" x14ac:dyDescent="0.25">
      <c r="A3688">
        <v>436</v>
      </c>
      <c r="B3688" t="s">
        <v>1049</v>
      </c>
      <c r="C3688" t="s">
        <v>359</v>
      </c>
      <c r="D3688" t="s">
        <v>1050</v>
      </c>
      <c r="E3688" t="s">
        <v>357</v>
      </c>
      <c r="F3688" t="s">
        <v>358</v>
      </c>
      <c r="G3688" t="s">
        <v>282</v>
      </c>
      <c r="I3688" t="s">
        <v>360</v>
      </c>
      <c r="J3688" t="s">
        <v>232</v>
      </c>
      <c r="K3688" t="s">
        <v>232</v>
      </c>
      <c r="L3688" t="s">
        <v>232</v>
      </c>
      <c r="M3688" t="s">
        <v>232</v>
      </c>
      <c r="N3688" t="s">
        <v>232</v>
      </c>
      <c r="O3688" t="s">
        <v>232</v>
      </c>
      <c r="P3688" t="s">
        <v>232</v>
      </c>
      <c r="Q3688" t="s">
        <v>232</v>
      </c>
      <c r="R3688" t="s">
        <v>232</v>
      </c>
      <c r="S3688" t="s">
        <v>232</v>
      </c>
      <c r="T3688" t="s">
        <v>232</v>
      </c>
      <c r="U3688" t="s">
        <v>232</v>
      </c>
      <c r="V3688" t="s">
        <v>232</v>
      </c>
      <c r="W3688" t="s">
        <v>232</v>
      </c>
      <c r="X3688" t="s">
        <v>232</v>
      </c>
      <c r="Y3688" t="s">
        <v>232</v>
      </c>
      <c r="Z3688" t="s">
        <v>232</v>
      </c>
      <c r="AA3688" t="s">
        <v>232</v>
      </c>
      <c r="AB3688" t="s">
        <v>232</v>
      </c>
      <c r="AC3688" t="s">
        <v>232</v>
      </c>
      <c r="AD3688">
        <v>79.638999999999996</v>
      </c>
      <c r="AE3688">
        <v>83.724999999999994</v>
      </c>
      <c r="AF3688">
        <v>90.22</v>
      </c>
      <c r="AG3688">
        <v>92.887</v>
      </c>
      <c r="AH3688">
        <v>91.322999999999993</v>
      </c>
      <c r="AI3688">
        <v>88.183999999999997</v>
      </c>
      <c r="AJ3688">
        <v>80.036000000000001</v>
      </c>
      <c r="AK3688">
        <v>73.043999999999997</v>
      </c>
      <c r="AL3688">
        <v>71.863</v>
      </c>
      <c r="AM3688">
        <v>74.546000000000006</v>
      </c>
      <c r="AN3688">
        <v>70.694000000000003</v>
      </c>
      <c r="AO3688">
        <v>68.731999999999999</v>
      </c>
      <c r="AP3688">
        <v>68.384</v>
      </c>
      <c r="AQ3688">
        <v>67.046000000000006</v>
      </c>
      <c r="AR3688">
        <v>65.754999999999995</v>
      </c>
      <c r="AS3688">
        <v>63.756999999999998</v>
      </c>
      <c r="AT3688">
        <v>61.968000000000004</v>
      </c>
      <c r="AU3688">
        <v>60.404000000000003</v>
      </c>
      <c r="AV3688">
        <v>59.587000000000003</v>
      </c>
      <c r="AW3688">
        <v>58.959000000000003</v>
      </c>
      <c r="AX3688">
        <v>58.097999999999999</v>
      </c>
      <c r="AY3688">
        <v>57.207999999999998</v>
      </c>
      <c r="AZ3688">
        <v>56.356999999999999</v>
      </c>
      <c r="BA3688">
        <v>55.585000000000001</v>
      </c>
      <c r="BB3688">
        <v>54.89</v>
      </c>
      <c r="BC3688">
        <v>2017</v>
      </c>
    </row>
    <row r="3689" spans="1:55" x14ac:dyDescent="0.25">
      <c r="A3689">
        <v>436</v>
      </c>
      <c r="B3689" t="s">
        <v>1049</v>
      </c>
      <c r="C3689" t="s">
        <v>361</v>
      </c>
      <c r="D3689" t="s">
        <v>1050</v>
      </c>
      <c r="E3689" t="s">
        <v>362</v>
      </c>
      <c r="F3689" t="s">
        <v>363</v>
      </c>
      <c r="G3689" t="s">
        <v>229</v>
      </c>
      <c r="H3689" t="s">
        <v>230</v>
      </c>
      <c r="I3689" t="s">
        <v>1056</v>
      </c>
      <c r="J3689">
        <v>0.122</v>
      </c>
      <c r="K3689">
        <v>0.28799999999999998</v>
      </c>
      <c r="L3689">
        <v>0.65600000000000003</v>
      </c>
      <c r="M3689">
        <v>1.6950000000000001</v>
      </c>
      <c r="N3689">
        <v>8.3699999999999992</v>
      </c>
      <c r="O3689">
        <v>31.277000000000001</v>
      </c>
      <c r="P3689">
        <v>48.595999999999997</v>
      </c>
      <c r="Q3689">
        <v>62.21</v>
      </c>
      <c r="R3689">
        <v>77.271000000000001</v>
      </c>
      <c r="S3689">
        <v>94.231999999999999</v>
      </c>
      <c r="T3689">
        <v>116.982</v>
      </c>
      <c r="U3689">
        <v>150.006</v>
      </c>
      <c r="V3689">
        <v>180.858</v>
      </c>
      <c r="W3689">
        <v>209.197</v>
      </c>
      <c r="X3689">
        <v>254.071</v>
      </c>
      <c r="Y3689">
        <v>301.84899999999999</v>
      </c>
      <c r="Z3689">
        <v>350.62599999999998</v>
      </c>
      <c r="AA3689">
        <v>395.37799999999999</v>
      </c>
      <c r="AB3689">
        <v>440.286</v>
      </c>
      <c r="AC3689">
        <v>484.392</v>
      </c>
      <c r="AD3689">
        <v>539.197</v>
      </c>
      <c r="AE3689">
        <v>549.56399999999996</v>
      </c>
      <c r="AF3689">
        <v>573.47500000000002</v>
      </c>
      <c r="AG3689">
        <v>577.5</v>
      </c>
      <c r="AH3689">
        <v>606.60299999999995</v>
      </c>
      <c r="AI3689">
        <v>639.09900000000005</v>
      </c>
      <c r="AJ3689">
        <v>686.11599999999999</v>
      </c>
      <c r="AK3689">
        <v>734.29600000000005</v>
      </c>
      <c r="AL3689">
        <v>774.86800000000005</v>
      </c>
      <c r="AM3689">
        <v>815.76300000000003</v>
      </c>
      <c r="AN3689">
        <v>873.92200000000003</v>
      </c>
      <c r="AO3689">
        <v>936.45699999999999</v>
      </c>
      <c r="AP3689">
        <v>992.649</v>
      </c>
      <c r="AQ3689" s="52">
        <v>1057.6500000000001</v>
      </c>
      <c r="AR3689" s="52">
        <v>1109.19</v>
      </c>
      <c r="AS3689" s="52">
        <v>1167.8800000000001</v>
      </c>
      <c r="AT3689" s="52">
        <v>1226.5899999999999</v>
      </c>
      <c r="AU3689" s="52">
        <v>1271.6099999999999</v>
      </c>
      <c r="AV3689" s="52">
        <v>1327.94</v>
      </c>
      <c r="AW3689" s="52">
        <v>1389.74</v>
      </c>
      <c r="AX3689" s="52">
        <v>1461.7</v>
      </c>
      <c r="AY3689" s="52">
        <v>1539.37</v>
      </c>
      <c r="AZ3689" s="52">
        <v>1621.03</v>
      </c>
      <c r="BA3689" s="52">
        <v>1705.9</v>
      </c>
      <c r="BB3689" s="52">
        <v>1793.89</v>
      </c>
      <c r="BC3689">
        <v>2017</v>
      </c>
    </row>
    <row r="3690" spans="1:55" x14ac:dyDescent="0.25">
      <c r="A3690">
        <v>436</v>
      </c>
      <c r="B3690" t="s">
        <v>1049</v>
      </c>
      <c r="C3690" t="s">
        <v>364</v>
      </c>
      <c r="D3690" t="s">
        <v>1050</v>
      </c>
      <c r="E3690" t="s">
        <v>365</v>
      </c>
      <c r="F3690" t="s">
        <v>366</v>
      </c>
      <c r="G3690" t="s">
        <v>242</v>
      </c>
      <c r="H3690" t="s">
        <v>230</v>
      </c>
      <c r="I3690" t="s">
        <v>1057</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9.0690000000000008</v>
      </c>
      <c r="AO3690">
        <v>5.298</v>
      </c>
      <c r="AP3690">
        <v>1.4630000000000001</v>
      </c>
      <c r="AQ3690">
        <v>8.7289999999999992</v>
      </c>
      <c r="AR3690">
        <v>13.31</v>
      </c>
      <c r="AS3690">
        <v>15.811</v>
      </c>
      <c r="AT3690">
        <v>11.798</v>
      </c>
      <c r="AU3690">
        <v>9.2870000000000008</v>
      </c>
      <c r="AV3690">
        <v>7.032</v>
      </c>
      <c r="AW3690">
        <v>6.383</v>
      </c>
      <c r="AX3690">
        <v>5.8250000000000002</v>
      </c>
      <c r="AY3690">
        <v>6.298</v>
      </c>
      <c r="AZ3690">
        <v>6.9470000000000001</v>
      </c>
      <c r="BA3690">
        <v>7.8259999999999996</v>
      </c>
      <c r="BB3690">
        <v>8.6760000000000002</v>
      </c>
      <c r="BC3690">
        <v>2017</v>
      </c>
    </row>
    <row r="3691" spans="1:55" x14ac:dyDescent="0.25">
      <c r="A3691">
        <v>436</v>
      </c>
      <c r="B3691" t="s">
        <v>1049</v>
      </c>
      <c r="C3691" t="s">
        <v>368</v>
      </c>
      <c r="D3691" t="s">
        <v>1050</v>
      </c>
      <c r="E3691" t="s">
        <v>365</v>
      </c>
      <c r="F3691" t="s">
        <v>366</v>
      </c>
      <c r="G3691" t="s">
        <v>282</v>
      </c>
      <c r="I3691" t="s">
        <v>369</v>
      </c>
      <c r="J3691">
        <v>-3.6920000000000002</v>
      </c>
      <c r="K3691">
        <v>-5.407</v>
      </c>
      <c r="L3691">
        <v>-8.3510000000000009</v>
      </c>
      <c r="M3691">
        <v>-7.8559999999999999</v>
      </c>
      <c r="N3691">
        <v>-5.51</v>
      </c>
      <c r="O3691">
        <v>3.7349999999999999</v>
      </c>
      <c r="P3691">
        <v>3.919</v>
      </c>
      <c r="Q3691">
        <v>-3.6040000000000001</v>
      </c>
      <c r="R3691">
        <v>-1.722</v>
      </c>
      <c r="S3691">
        <v>0.435</v>
      </c>
      <c r="T3691">
        <v>0.29099999999999998</v>
      </c>
      <c r="U3691">
        <v>-1.9339999999999999</v>
      </c>
      <c r="V3691">
        <v>-1.1830000000000001</v>
      </c>
      <c r="W3691">
        <v>-3.3559999999999999</v>
      </c>
      <c r="X3691">
        <v>-4.04</v>
      </c>
      <c r="Y3691">
        <v>-4.952</v>
      </c>
      <c r="Z3691">
        <v>-4.8710000000000004</v>
      </c>
      <c r="AA3691">
        <v>-3.1779999999999999</v>
      </c>
      <c r="AB3691">
        <v>-1.01</v>
      </c>
      <c r="AC3691">
        <v>-1.3149999999999999</v>
      </c>
      <c r="AD3691">
        <v>-1.5049999999999999</v>
      </c>
      <c r="AE3691">
        <v>-1.4770000000000001</v>
      </c>
      <c r="AF3691">
        <v>-0.89400000000000002</v>
      </c>
      <c r="AG3691">
        <v>0.60299999999999998</v>
      </c>
      <c r="AH3691">
        <v>1.502</v>
      </c>
      <c r="AI3691">
        <v>3.0619999999999998</v>
      </c>
      <c r="AJ3691">
        <v>4.0860000000000003</v>
      </c>
      <c r="AK3691">
        <v>3.1429999999999998</v>
      </c>
      <c r="AL3691">
        <v>1.024</v>
      </c>
      <c r="AM3691">
        <v>3.254</v>
      </c>
      <c r="AN3691">
        <v>3.88</v>
      </c>
      <c r="AO3691">
        <v>2.024</v>
      </c>
      <c r="AP3691">
        <v>0.56799999999999995</v>
      </c>
      <c r="AQ3691">
        <v>2.98</v>
      </c>
      <c r="AR3691">
        <v>4.2930000000000001</v>
      </c>
      <c r="AS3691">
        <v>5.2619999999999996</v>
      </c>
      <c r="AT3691">
        <v>3.694</v>
      </c>
      <c r="AU3691">
        <v>2.629</v>
      </c>
      <c r="AV3691">
        <v>1.901</v>
      </c>
      <c r="AW3691">
        <v>1.673</v>
      </c>
      <c r="AX3691">
        <v>1.4419999999999999</v>
      </c>
      <c r="AY3691">
        <v>1.478</v>
      </c>
      <c r="AZ3691">
        <v>1.542</v>
      </c>
      <c r="BA3691">
        <v>1.643</v>
      </c>
      <c r="BB3691">
        <v>1.724</v>
      </c>
      <c r="BC3691">
        <v>2017</v>
      </c>
    </row>
    <row r="3692" spans="1:55" x14ac:dyDescent="0.25">
      <c r="A3692">
        <v>136</v>
      </c>
      <c r="B3692" t="s">
        <v>1058</v>
      </c>
      <c r="C3692" t="s">
        <v>225</v>
      </c>
      <c r="D3692" t="s">
        <v>1059</v>
      </c>
      <c r="E3692" t="s">
        <v>227</v>
      </c>
      <c r="F3692" t="s">
        <v>228</v>
      </c>
      <c r="G3692" t="s">
        <v>229</v>
      </c>
      <c r="H3692" t="s">
        <v>230</v>
      </c>
      <c r="I3692" t="s">
        <v>1060</v>
      </c>
      <c r="J3692" s="52">
        <v>1064.8800000000001</v>
      </c>
      <c r="K3692" s="52">
        <v>1070.81</v>
      </c>
      <c r="L3692" s="52">
        <v>1072.47</v>
      </c>
      <c r="M3692" s="52">
        <v>1082.3900000000001</v>
      </c>
      <c r="N3692" s="52">
        <v>1115</v>
      </c>
      <c r="O3692" s="52">
        <v>1144.23</v>
      </c>
      <c r="P3692" s="52">
        <v>1175.23</v>
      </c>
      <c r="Q3692" s="52">
        <v>1211.28</v>
      </c>
      <c r="R3692" s="52">
        <v>1260.08</v>
      </c>
      <c r="S3692" s="52">
        <v>1301.06</v>
      </c>
      <c r="T3692" s="52">
        <v>1326.86</v>
      </c>
      <c r="U3692" s="52">
        <v>1345.95</v>
      </c>
      <c r="V3692" s="52">
        <v>1355.68</v>
      </c>
      <c r="W3692" s="52">
        <v>1344.36</v>
      </c>
      <c r="X3692" s="52">
        <v>1372.24</v>
      </c>
      <c r="Y3692" s="52">
        <v>1409.06</v>
      </c>
      <c r="Z3692" s="52">
        <v>1427.18</v>
      </c>
      <c r="AA3692" s="52">
        <v>1453.38</v>
      </c>
      <c r="AB3692" s="52">
        <v>1476.87</v>
      </c>
      <c r="AC3692" s="52">
        <v>1499.9</v>
      </c>
      <c r="AD3692" s="52">
        <v>1555.55</v>
      </c>
      <c r="AE3692" s="52">
        <v>1583.12</v>
      </c>
      <c r="AF3692" s="52">
        <v>1587.05</v>
      </c>
      <c r="AG3692" s="52">
        <v>1589.46</v>
      </c>
      <c r="AH3692" s="52">
        <v>1614.6</v>
      </c>
      <c r="AI3692" s="52">
        <v>1629.93</v>
      </c>
      <c r="AJ3692" s="52">
        <v>1662.64</v>
      </c>
      <c r="AK3692" s="52">
        <v>1687.14</v>
      </c>
      <c r="AL3692" s="52">
        <v>1669.42</v>
      </c>
      <c r="AM3692" s="52">
        <v>1577.9</v>
      </c>
      <c r="AN3692" s="52">
        <v>1604.52</v>
      </c>
      <c r="AO3692" s="52">
        <v>1613.77</v>
      </c>
      <c r="AP3692" s="52">
        <v>1568.27</v>
      </c>
      <c r="AQ3692" s="52">
        <v>1541.17</v>
      </c>
      <c r="AR3692" s="52">
        <v>1542.92</v>
      </c>
      <c r="AS3692" s="52">
        <v>1557.18</v>
      </c>
      <c r="AT3692" s="52">
        <v>1574.6</v>
      </c>
      <c r="AU3692" s="52">
        <v>1599.76</v>
      </c>
      <c r="AV3692" s="52">
        <v>1613.85</v>
      </c>
      <c r="AW3692" s="52">
        <v>1615.25</v>
      </c>
      <c r="AX3692" s="52">
        <v>1629.93</v>
      </c>
      <c r="AY3692" s="52">
        <v>1640.67</v>
      </c>
      <c r="AZ3692" s="52">
        <v>1650.61</v>
      </c>
      <c r="BA3692" s="52">
        <v>1660.22</v>
      </c>
      <c r="BB3692" s="52">
        <v>1670.97</v>
      </c>
      <c r="BC3692">
        <v>2017</v>
      </c>
    </row>
    <row r="3693" spans="1:55" x14ac:dyDescent="0.25">
      <c r="A3693">
        <v>136</v>
      </c>
      <c r="B3693" t="s">
        <v>1058</v>
      </c>
      <c r="C3693" t="s">
        <v>233</v>
      </c>
      <c r="D3693" t="s">
        <v>1059</v>
      </c>
      <c r="E3693" t="s">
        <v>227</v>
      </c>
      <c r="F3693" t="s">
        <v>234</v>
      </c>
      <c r="G3693" t="s">
        <v>235</v>
      </c>
      <c r="I3693" t="s">
        <v>236</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1.286</v>
      </c>
      <c r="AA3693">
        <v>1.835</v>
      </c>
      <c r="AB3693">
        <v>1.6160000000000001</v>
      </c>
      <c r="AC3693">
        <v>1.56</v>
      </c>
      <c r="AD3693">
        <v>3.71</v>
      </c>
      <c r="AE3693">
        <v>1.772</v>
      </c>
      <c r="AF3693">
        <v>0.249</v>
      </c>
      <c r="AG3693">
        <v>0.151</v>
      </c>
      <c r="AH3693">
        <v>1.5820000000000001</v>
      </c>
      <c r="AI3693">
        <v>0.95</v>
      </c>
      <c r="AJ3693">
        <v>2.0070000000000001</v>
      </c>
      <c r="AK3693">
        <v>1.474</v>
      </c>
      <c r="AL3693">
        <v>-1.05</v>
      </c>
      <c r="AM3693">
        <v>-5.4820000000000002</v>
      </c>
      <c r="AN3693">
        <v>1.6870000000000001</v>
      </c>
      <c r="AO3693">
        <v>0.57699999999999996</v>
      </c>
      <c r="AP3693">
        <v>-2.819</v>
      </c>
      <c r="AQ3693">
        <v>-1.728</v>
      </c>
      <c r="AR3693">
        <v>0.114</v>
      </c>
      <c r="AS3693">
        <v>0.92400000000000004</v>
      </c>
      <c r="AT3693">
        <v>1.119</v>
      </c>
      <c r="AU3693">
        <v>1.597</v>
      </c>
      <c r="AV3693">
        <v>0.88100000000000001</v>
      </c>
      <c r="AW3693">
        <v>8.6999999999999994E-2</v>
      </c>
      <c r="AX3693">
        <v>0.90900000000000003</v>
      </c>
      <c r="AY3693">
        <v>0.65900000000000003</v>
      </c>
      <c r="AZ3693">
        <v>0.60599999999999998</v>
      </c>
      <c r="BA3693">
        <v>0.58199999999999996</v>
      </c>
      <c r="BB3693">
        <v>0.64800000000000002</v>
      </c>
      <c r="BC3693">
        <v>2017</v>
      </c>
    </row>
    <row r="3694" spans="1:55" x14ac:dyDescent="0.25">
      <c r="A3694">
        <v>136</v>
      </c>
      <c r="B3694" t="s">
        <v>1058</v>
      </c>
      <c r="C3694" t="s">
        <v>237</v>
      </c>
      <c r="D3694" t="s">
        <v>1059</v>
      </c>
      <c r="E3694" t="s">
        <v>238</v>
      </c>
      <c r="F3694" t="s">
        <v>239</v>
      </c>
      <c r="G3694" t="s">
        <v>229</v>
      </c>
      <c r="H3694" t="s">
        <v>230</v>
      </c>
      <c r="I3694" t="s">
        <v>1060</v>
      </c>
      <c r="J3694">
        <v>213.137</v>
      </c>
      <c r="K3694">
        <v>255.316</v>
      </c>
      <c r="L3694">
        <v>301.34300000000002</v>
      </c>
      <c r="M3694">
        <v>350.89100000000002</v>
      </c>
      <c r="N3694">
        <v>401.18900000000002</v>
      </c>
      <c r="O3694">
        <v>450.25299999999999</v>
      </c>
      <c r="P3694">
        <v>497.81099999999998</v>
      </c>
      <c r="Q3694">
        <v>544.56899999999996</v>
      </c>
      <c r="R3694">
        <v>605.14700000000005</v>
      </c>
      <c r="S3694">
        <v>664.42600000000004</v>
      </c>
      <c r="T3694">
        <v>723.24900000000002</v>
      </c>
      <c r="U3694">
        <v>790.05</v>
      </c>
      <c r="V3694">
        <v>831.44100000000003</v>
      </c>
      <c r="W3694">
        <v>856.38499999999999</v>
      </c>
      <c r="X3694">
        <v>905.79399999999998</v>
      </c>
      <c r="Y3694">
        <v>984.98400000000004</v>
      </c>
      <c r="Z3694" s="52">
        <v>1043.0899999999999</v>
      </c>
      <c r="AA3694" s="52">
        <v>1089.8699999999999</v>
      </c>
      <c r="AB3694" s="52">
        <v>1135.5</v>
      </c>
      <c r="AC3694" s="52">
        <v>1171.9000000000001</v>
      </c>
      <c r="AD3694" s="52">
        <v>1239.27</v>
      </c>
      <c r="AE3694" s="52">
        <v>1298.8900000000001</v>
      </c>
      <c r="AF3694" s="52">
        <v>1345.8</v>
      </c>
      <c r="AG3694" s="52">
        <v>1390.71</v>
      </c>
      <c r="AH3694" s="52">
        <v>1448.36</v>
      </c>
      <c r="AI3694" s="52">
        <v>1489.73</v>
      </c>
      <c r="AJ3694" s="52">
        <v>1548.47</v>
      </c>
      <c r="AK3694" s="52">
        <v>1609.55</v>
      </c>
      <c r="AL3694" s="52">
        <v>1632.15</v>
      </c>
      <c r="AM3694" s="52">
        <v>1572.88</v>
      </c>
      <c r="AN3694" s="52">
        <v>1604.52</v>
      </c>
      <c r="AO3694" s="52">
        <v>1637.46</v>
      </c>
      <c r="AP3694" s="52">
        <v>1613.27</v>
      </c>
      <c r="AQ3694" s="52">
        <v>1604.6</v>
      </c>
      <c r="AR3694" s="52">
        <v>1621.83</v>
      </c>
      <c r="AS3694" s="52">
        <v>1652.09</v>
      </c>
      <c r="AT3694" s="52">
        <v>1689.82</v>
      </c>
      <c r="AU3694" s="52">
        <v>1724.21</v>
      </c>
      <c r="AV3694" s="52">
        <v>1753.95</v>
      </c>
      <c r="AW3694" s="52">
        <v>1771.56</v>
      </c>
      <c r="AX3694" s="52">
        <v>1808.49</v>
      </c>
      <c r="AY3694" s="52">
        <v>1843.06</v>
      </c>
      <c r="AZ3694" s="52">
        <v>1880.97</v>
      </c>
      <c r="BA3694" s="52">
        <v>1921.05</v>
      </c>
      <c r="BB3694" s="52">
        <v>1964.83</v>
      </c>
      <c r="BC3694">
        <v>2017</v>
      </c>
    </row>
    <row r="3695" spans="1:55" x14ac:dyDescent="0.25">
      <c r="A3695">
        <v>136</v>
      </c>
      <c r="B3695" t="s">
        <v>1058</v>
      </c>
      <c r="C3695" t="s">
        <v>240</v>
      </c>
      <c r="D3695" t="s">
        <v>1059</v>
      </c>
      <c r="E3695" t="s">
        <v>238</v>
      </c>
      <c r="F3695" t="s">
        <v>241</v>
      </c>
      <c r="G3695" t="s">
        <v>242</v>
      </c>
      <c r="H3695" t="s">
        <v>230</v>
      </c>
      <c r="I3695" t="s">
        <v>243</v>
      </c>
      <c r="J3695">
        <v>482.721</v>
      </c>
      <c r="K3695">
        <v>437.76</v>
      </c>
      <c r="L3695">
        <v>432.63299999999998</v>
      </c>
      <c r="M3695">
        <v>448.95800000000003</v>
      </c>
      <c r="N3695">
        <v>443.57299999999998</v>
      </c>
      <c r="O3695">
        <v>458.065</v>
      </c>
      <c r="P3695">
        <v>648.76499999999999</v>
      </c>
      <c r="Q3695">
        <v>814.26800000000003</v>
      </c>
      <c r="R3695">
        <v>902.14400000000001</v>
      </c>
      <c r="S3695">
        <v>938.27300000000002</v>
      </c>
      <c r="T3695" s="52">
        <v>1171</v>
      </c>
      <c r="U3695" s="52">
        <v>1236.94</v>
      </c>
      <c r="V3695" s="52">
        <v>1312.57</v>
      </c>
      <c r="W3695" s="52">
        <v>1055.48</v>
      </c>
      <c r="X3695" s="52">
        <v>1088.6500000000001</v>
      </c>
      <c r="Y3695" s="52">
        <v>1171.4000000000001</v>
      </c>
      <c r="Z3695" s="52">
        <v>1309.29</v>
      </c>
      <c r="AA3695" s="52">
        <v>1240.4000000000001</v>
      </c>
      <c r="AB3695" s="52">
        <v>1267.95</v>
      </c>
      <c r="AC3695" s="52">
        <v>1250.17</v>
      </c>
      <c r="AD3695" s="52">
        <v>1144.8800000000001</v>
      </c>
      <c r="AE3695" s="52">
        <v>1163.1099999999999</v>
      </c>
      <c r="AF3695" s="52">
        <v>1270.43</v>
      </c>
      <c r="AG3695" s="52">
        <v>1572.35</v>
      </c>
      <c r="AH3695" s="52">
        <v>1800.2</v>
      </c>
      <c r="AI3695" s="52">
        <v>1855.66</v>
      </c>
      <c r="AJ3695" s="52">
        <v>1944.26</v>
      </c>
      <c r="AK3695" s="52">
        <v>2206.11</v>
      </c>
      <c r="AL3695" s="52">
        <v>2402.06</v>
      </c>
      <c r="AM3695" s="52">
        <v>2190.6999999999998</v>
      </c>
      <c r="AN3695" s="52">
        <v>2129.02</v>
      </c>
      <c r="AO3695" s="52">
        <v>2278.38</v>
      </c>
      <c r="AP3695" s="52">
        <v>2073.9699999999998</v>
      </c>
      <c r="AQ3695" s="52">
        <v>2131.16</v>
      </c>
      <c r="AR3695" s="52">
        <v>2155.15</v>
      </c>
      <c r="AS3695" s="52">
        <v>1833.2</v>
      </c>
      <c r="AT3695" s="52">
        <v>1869.97</v>
      </c>
      <c r="AU3695" s="52">
        <v>1946.89</v>
      </c>
      <c r="AV3695" s="52">
        <v>2072.1999999999998</v>
      </c>
      <c r="AW3695" s="52">
        <v>2025.87</v>
      </c>
      <c r="AX3695" s="52">
        <v>2090.4499999999998</v>
      </c>
      <c r="AY3695" s="52">
        <v>2142.46</v>
      </c>
      <c r="AZ3695" s="52">
        <v>2200.66</v>
      </c>
      <c r="BA3695" s="52">
        <v>2256.8000000000002</v>
      </c>
      <c r="BB3695" s="52">
        <v>2323.0300000000002</v>
      </c>
      <c r="BC3695">
        <v>2017</v>
      </c>
    </row>
    <row r="3696" spans="1:55" x14ac:dyDescent="0.25">
      <c r="A3696">
        <v>136</v>
      </c>
      <c r="B3696" t="s">
        <v>1058</v>
      </c>
      <c r="C3696" t="s">
        <v>244</v>
      </c>
      <c r="D3696" t="s">
        <v>1059</v>
      </c>
      <c r="E3696" t="s">
        <v>238</v>
      </c>
      <c r="F3696" t="s">
        <v>245</v>
      </c>
      <c r="G3696" t="s">
        <v>246</v>
      </c>
      <c r="H3696" t="s">
        <v>230</v>
      </c>
      <c r="I3696" t="s">
        <v>243</v>
      </c>
      <c r="J3696">
        <v>605.82000000000005</v>
      </c>
      <c r="K3696">
        <v>666.82899999999995</v>
      </c>
      <c r="L3696">
        <v>709.13300000000004</v>
      </c>
      <c r="M3696">
        <v>743.72199999999998</v>
      </c>
      <c r="N3696">
        <v>793.77300000000002</v>
      </c>
      <c r="O3696">
        <v>840.34199999999998</v>
      </c>
      <c r="P3696">
        <v>880.49099999999999</v>
      </c>
      <c r="Q3696">
        <v>929.94</v>
      </c>
      <c r="R3696" s="52">
        <v>1001.52</v>
      </c>
      <c r="S3696" s="52">
        <v>1074.6400000000001</v>
      </c>
      <c r="T3696" s="52">
        <v>1136.96</v>
      </c>
      <c r="U3696" s="52">
        <v>1192.33</v>
      </c>
      <c r="V3696" s="52">
        <v>1228.32</v>
      </c>
      <c r="W3696" s="52">
        <v>1246.92</v>
      </c>
      <c r="X3696" s="52">
        <v>1299.96</v>
      </c>
      <c r="Y3696" s="52">
        <v>1362.83</v>
      </c>
      <c r="Z3696" s="52">
        <v>1405.63</v>
      </c>
      <c r="AA3696" s="52">
        <v>1456.12</v>
      </c>
      <c r="AB3696" s="52">
        <v>1496.3</v>
      </c>
      <c r="AC3696" s="52">
        <v>1541.59</v>
      </c>
      <c r="AD3696" s="52">
        <v>1634.52</v>
      </c>
      <c r="AE3696" s="52">
        <v>1699.97</v>
      </c>
      <c r="AF3696" s="52">
        <v>1731.15</v>
      </c>
      <c r="AG3696" s="52">
        <v>1765.97</v>
      </c>
      <c r="AH3696" s="52">
        <v>1842.2</v>
      </c>
      <c r="AI3696" s="52">
        <v>1917.62</v>
      </c>
      <c r="AJ3696" s="52">
        <v>2015.3</v>
      </c>
      <c r="AK3696" s="52">
        <v>2099.94</v>
      </c>
      <c r="AL3696" s="52">
        <v>2118.29</v>
      </c>
      <c r="AM3696" s="52">
        <v>2017.43</v>
      </c>
      <c r="AN3696" s="52">
        <v>2075.36</v>
      </c>
      <c r="AO3696" s="52">
        <v>2130.9299999999998</v>
      </c>
      <c r="AP3696" s="52">
        <v>2110.58</v>
      </c>
      <c r="AQ3696" s="52">
        <v>2110.5</v>
      </c>
      <c r="AR3696" s="52">
        <v>2152.88</v>
      </c>
      <c r="AS3696" s="52">
        <v>2196</v>
      </c>
      <c r="AT3696" s="52">
        <v>2244.85</v>
      </c>
      <c r="AU3696" s="52">
        <v>2324.06</v>
      </c>
      <c r="AV3696" s="52">
        <v>2397.4</v>
      </c>
      <c r="AW3696" s="52">
        <v>2442.14</v>
      </c>
      <c r="AX3696" s="52">
        <v>2515.8000000000002</v>
      </c>
      <c r="AY3696" s="52">
        <v>2585.02</v>
      </c>
      <c r="AZ3696" s="52">
        <v>2654.5</v>
      </c>
      <c r="BA3696" s="52">
        <v>2725.27</v>
      </c>
      <c r="BB3696" s="52">
        <v>2800.34</v>
      </c>
      <c r="BC3696">
        <v>2017</v>
      </c>
    </row>
    <row r="3697" spans="1:55" x14ac:dyDescent="0.25">
      <c r="A3697">
        <v>136</v>
      </c>
      <c r="B3697" t="s">
        <v>1058</v>
      </c>
      <c r="C3697" t="s">
        <v>247</v>
      </c>
      <c r="D3697" t="s">
        <v>1059</v>
      </c>
      <c r="E3697" t="s">
        <v>248</v>
      </c>
      <c r="F3697" t="s">
        <v>249</v>
      </c>
      <c r="G3697" t="s">
        <v>250</v>
      </c>
      <c r="I3697" t="s">
        <v>251</v>
      </c>
      <c r="J3697">
        <v>20.015000000000001</v>
      </c>
      <c r="K3697">
        <v>23.843</v>
      </c>
      <c r="L3697">
        <v>28.097999999999999</v>
      </c>
      <c r="M3697">
        <v>32.417999999999999</v>
      </c>
      <c r="N3697">
        <v>35.981000000000002</v>
      </c>
      <c r="O3697">
        <v>39.35</v>
      </c>
      <c r="P3697">
        <v>42.357999999999997</v>
      </c>
      <c r="Q3697">
        <v>44.957999999999998</v>
      </c>
      <c r="R3697">
        <v>48.024000000000001</v>
      </c>
      <c r="S3697">
        <v>51.067999999999998</v>
      </c>
      <c r="T3697">
        <v>54.508000000000003</v>
      </c>
      <c r="U3697">
        <v>58.698</v>
      </c>
      <c r="V3697">
        <v>61.33</v>
      </c>
      <c r="W3697">
        <v>63.701999999999998</v>
      </c>
      <c r="X3697">
        <v>66.007999999999996</v>
      </c>
      <c r="Y3697">
        <v>69.903999999999996</v>
      </c>
      <c r="Z3697">
        <v>73.087000000000003</v>
      </c>
      <c r="AA3697">
        <v>74.989000000000004</v>
      </c>
      <c r="AB3697">
        <v>76.885999999999996</v>
      </c>
      <c r="AC3697">
        <v>78.132000000000005</v>
      </c>
      <c r="AD3697">
        <v>79.667000000000002</v>
      </c>
      <c r="AE3697">
        <v>82.046000000000006</v>
      </c>
      <c r="AF3697">
        <v>84.798000000000002</v>
      </c>
      <c r="AG3697">
        <v>87.495999999999995</v>
      </c>
      <c r="AH3697">
        <v>89.703999999999994</v>
      </c>
      <c r="AI3697">
        <v>91.397999999999996</v>
      </c>
      <c r="AJ3697">
        <v>93.134</v>
      </c>
      <c r="AK3697">
        <v>95.400999999999996</v>
      </c>
      <c r="AL3697">
        <v>97.766999999999996</v>
      </c>
      <c r="AM3697">
        <v>99.682000000000002</v>
      </c>
      <c r="AN3697">
        <v>100</v>
      </c>
      <c r="AO3697">
        <v>101.468</v>
      </c>
      <c r="AP3697">
        <v>102.869</v>
      </c>
      <c r="AQ3697">
        <v>104.116</v>
      </c>
      <c r="AR3697">
        <v>105.114</v>
      </c>
      <c r="AS3697">
        <v>106.095</v>
      </c>
      <c r="AT3697">
        <v>107.31699999999999</v>
      </c>
      <c r="AU3697">
        <v>107.779</v>
      </c>
      <c r="AV3697">
        <v>108.681</v>
      </c>
      <c r="AW3697">
        <v>109.67700000000001</v>
      </c>
      <c r="AX3697">
        <v>110.955</v>
      </c>
      <c r="AY3697">
        <v>112.336</v>
      </c>
      <c r="AZ3697">
        <v>113.956</v>
      </c>
      <c r="BA3697">
        <v>115.711</v>
      </c>
      <c r="BB3697">
        <v>117.586</v>
      </c>
      <c r="BC3697">
        <v>2017</v>
      </c>
    </row>
    <row r="3698" spans="1:55" x14ac:dyDescent="0.25">
      <c r="A3698">
        <v>136</v>
      </c>
      <c r="B3698" t="s">
        <v>1058</v>
      </c>
      <c r="C3698" t="s">
        <v>252</v>
      </c>
      <c r="D3698" t="s">
        <v>1059</v>
      </c>
      <c r="E3698" t="s">
        <v>253</v>
      </c>
      <c r="F3698" t="s">
        <v>254</v>
      </c>
      <c r="G3698" t="s">
        <v>229</v>
      </c>
      <c r="H3698" t="s">
        <v>220</v>
      </c>
      <c r="I3698" t="s">
        <v>255</v>
      </c>
      <c r="J3698" s="52">
        <v>18884.64</v>
      </c>
      <c r="K3698" s="52">
        <v>18959.25</v>
      </c>
      <c r="L3698" s="52">
        <v>18973.72</v>
      </c>
      <c r="M3698" s="52">
        <v>19136.05</v>
      </c>
      <c r="N3698" s="52">
        <v>19711.830000000002</v>
      </c>
      <c r="O3698" s="52">
        <v>20220.2</v>
      </c>
      <c r="P3698" s="52">
        <v>20764.650000000001</v>
      </c>
      <c r="Q3698" s="52">
        <v>21402.76</v>
      </c>
      <c r="R3698" s="52">
        <v>22259.23</v>
      </c>
      <c r="S3698" s="52">
        <v>22967.03</v>
      </c>
      <c r="T3698" s="52">
        <v>23403.69</v>
      </c>
      <c r="U3698" s="52">
        <v>23719.64</v>
      </c>
      <c r="V3698" s="52">
        <v>23878.97</v>
      </c>
      <c r="W3698" s="52">
        <v>23659.439999999999</v>
      </c>
      <c r="X3698" s="52">
        <v>24141.21</v>
      </c>
      <c r="Y3698" s="52">
        <v>24788</v>
      </c>
      <c r="Z3698" s="52">
        <v>25106.94</v>
      </c>
      <c r="AA3698" s="52">
        <v>25553.29</v>
      </c>
      <c r="AB3698" s="52">
        <v>25953.47</v>
      </c>
      <c r="AC3698" s="52">
        <v>26356.12</v>
      </c>
      <c r="AD3698" s="52">
        <v>27327.03</v>
      </c>
      <c r="AE3698" s="52">
        <v>27793.17</v>
      </c>
      <c r="AF3698" s="52">
        <v>27843.58</v>
      </c>
      <c r="AG3698" s="52">
        <v>27787.59</v>
      </c>
      <c r="AH3698" s="52">
        <v>28019.09</v>
      </c>
      <c r="AI3698" s="52">
        <v>28070.959999999999</v>
      </c>
      <c r="AJ3698" s="52">
        <v>28510.6</v>
      </c>
      <c r="AK3698" s="52">
        <v>28820.23</v>
      </c>
      <c r="AL3698" s="52">
        <v>28278.75</v>
      </c>
      <c r="AM3698" s="52">
        <v>26542.01</v>
      </c>
      <c r="AN3698" s="52">
        <v>26873.02</v>
      </c>
      <c r="AO3698" s="52">
        <v>26917.67</v>
      </c>
      <c r="AP3698" s="52">
        <v>26064.91</v>
      </c>
      <c r="AQ3698" s="52">
        <v>25469.62</v>
      </c>
      <c r="AR3698" s="52">
        <v>25384.28</v>
      </c>
      <c r="AS3698" s="52">
        <v>25613.360000000001</v>
      </c>
      <c r="AT3698" s="52">
        <v>25955.49</v>
      </c>
      <c r="AU3698" s="52">
        <v>26403.200000000001</v>
      </c>
      <c r="AV3698" s="52">
        <v>26682.31</v>
      </c>
      <c r="AW3698" s="52">
        <v>26592.73</v>
      </c>
      <c r="AX3698" s="52">
        <v>26843.99</v>
      </c>
      <c r="AY3698" s="52">
        <v>27032.57</v>
      </c>
      <c r="AZ3698" s="52">
        <v>27210.95</v>
      </c>
      <c r="BA3698" s="52">
        <v>27385.87</v>
      </c>
      <c r="BB3698" s="52">
        <v>27582.1</v>
      </c>
      <c r="BC3698">
        <v>2017</v>
      </c>
    </row>
    <row r="3699" spans="1:55" x14ac:dyDescent="0.25">
      <c r="A3699">
        <v>136</v>
      </c>
      <c r="B3699" t="s">
        <v>1058</v>
      </c>
      <c r="C3699" t="s">
        <v>256</v>
      </c>
      <c r="D3699" t="s">
        <v>1059</v>
      </c>
      <c r="E3699" t="s">
        <v>253</v>
      </c>
      <c r="F3699" t="s">
        <v>257</v>
      </c>
      <c r="G3699" t="s">
        <v>258</v>
      </c>
      <c r="H3699" t="s">
        <v>220</v>
      </c>
      <c r="I3699" t="s">
        <v>255</v>
      </c>
      <c r="J3699" s="52">
        <v>24936.62</v>
      </c>
      <c r="K3699" s="52">
        <v>25035.15</v>
      </c>
      <c r="L3699" s="52">
        <v>25054.26</v>
      </c>
      <c r="M3699" s="52">
        <v>25268.6</v>
      </c>
      <c r="N3699" s="52">
        <v>26028.9</v>
      </c>
      <c r="O3699" s="52">
        <v>26700.19</v>
      </c>
      <c r="P3699" s="52">
        <v>27419.119999999999</v>
      </c>
      <c r="Q3699" s="52">
        <v>28261.72</v>
      </c>
      <c r="R3699" s="52">
        <v>29392.67</v>
      </c>
      <c r="S3699" s="52">
        <v>30327.3</v>
      </c>
      <c r="T3699" s="52">
        <v>30903.89</v>
      </c>
      <c r="U3699" s="52">
        <v>31321.1</v>
      </c>
      <c r="V3699" s="52">
        <v>31531.49</v>
      </c>
      <c r="W3699" s="52">
        <v>31241.61</v>
      </c>
      <c r="X3699" s="52">
        <v>31877.77</v>
      </c>
      <c r="Y3699" s="52">
        <v>32731.84</v>
      </c>
      <c r="Z3699" s="52">
        <v>33152.99</v>
      </c>
      <c r="AA3699" s="52">
        <v>33742.379999999997</v>
      </c>
      <c r="AB3699" s="52">
        <v>34270.81</v>
      </c>
      <c r="AC3699" s="52">
        <v>34802.49</v>
      </c>
      <c r="AD3699" s="52">
        <v>36084.559999999998</v>
      </c>
      <c r="AE3699" s="52">
        <v>36700.080000000002</v>
      </c>
      <c r="AF3699" s="52">
        <v>36766.65</v>
      </c>
      <c r="AG3699" s="52">
        <v>36692.720000000001</v>
      </c>
      <c r="AH3699" s="52">
        <v>36998.410000000003</v>
      </c>
      <c r="AI3699" s="52">
        <v>37066.9</v>
      </c>
      <c r="AJ3699" s="52">
        <v>37647.43</v>
      </c>
      <c r="AK3699" s="52">
        <v>38056.29</v>
      </c>
      <c r="AL3699" s="52">
        <v>37341.269999999997</v>
      </c>
      <c r="AM3699" s="52">
        <v>35047.96</v>
      </c>
      <c r="AN3699" s="52">
        <v>35485.050000000003</v>
      </c>
      <c r="AO3699" s="52">
        <v>35544.01</v>
      </c>
      <c r="AP3699" s="52">
        <v>34417.96</v>
      </c>
      <c r="AQ3699" s="52">
        <v>33631.89</v>
      </c>
      <c r="AR3699" s="52">
        <v>33519.199999999997</v>
      </c>
      <c r="AS3699" s="52">
        <v>33821.71</v>
      </c>
      <c r="AT3699" s="52">
        <v>34273.47</v>
      </c>
      <c r="AU3699" s="52">
        <v>34864.660000000003</v>
      </c>
      <c r="AV3699" s="52">
        <v>35233.22</v>
      </c>
      <c r="AW3699" s="52">
        <v>35114.93</v>
      </c>
      <c r="AX3699" s="52">
        <v>35446.71</v>
      </c>
      <c r="AY3699" s="52">
        <v>35695.730000000003</v>
      </c>
      <c r="AZ3699" s="52">
        <v>35931.269999999997</v>
      </c>
      <c r="BA3699" s="52">
        <v>36162.26</v>
      </c>
      <c r="BB3699" s="52">
        <v>36421.370000000003</v>
      </c>
      <c r="BC3699">
        <v>2017</v>
      </c>
    </row>
    <row r="3700" spans="1:55" x14ac:dyDescent="0.25">
      <c r="A3700">
        <v>136</v>
      </c>
      <c r="B3700" t="s">
        <v>1058</v>
      </c>
      <c r="C3700" t="s">
        <v>259</v>
      </c>
      <c r="D3700" t="s">
        <v>1059</v>
      </c>
      <c r="E3700" t="s">
        <v>260</v>
      </c>
      <c r="F3700" t="s">
        <v>261</v>
      </c>
      <c r="G3700" t="s">
        <v>229</v>
      </c>
      <c r="H3700" t="s">
        <v>220</v>
      </c>
      <c r="I3700" t="s">
        <v>262</v>
      </c>
      <c r="J3700" s="52">
        <v>3779.8</v>
      </c>
      <c r="K3700" s="52">
        <v>4520.53</v>
      </c>
      <c r="L3700" s="52">
        <v>5331.23</v>
      </c>
      <c r="M3700" s="52">
        <v>6203.54</v>
      </c>
      <c r="N3700" s="52">
        <v>7092.52</v>
      </c>
      <c r="O3700" s="52">
        <v>7956.64</v>
      </c>
      <c r="P3700" s="52">
        <v>8795.59</v>
      </c>
      <c r="Q3700" s="52">
        <v>9622.2999999999993</v>
      </c>
      <c r="R3700" s="52">
        <v>10689.87</v>
      </c>
      <c r="S3700" s="52">
        <v>11728.78</v>
      </c>
      <c r="T3700" s="52">
        <v>12756.98</v>
      </c>
      <c r="U3700" s="52">
        <v>13923.03</v>
      </c>
      <c r="V3700" s="52">
        <v>14645.03</v>
      </c>
      <c r="W3700" s="52">
        <v>15071.56</v>
      </c>
      <c r="X3700" s="52">
        <v>15935.18</v>
      </c>
      <c r="Y3700" s="52">
        <v>17327.72</v>
      </c>
      <c r="Z3700" s="52">
        <v>18349.91</v>
      </c>
      <c r="AA3700" s="52">
        <v>19162.09</v>
      </c>
      <c r="AB3700" s="52">
        <v>19954.509999999998</v>
      </c>
      <c r="AC3700" s="52">
        <v>20592.52</v>
      </c>
      <c r="AD3700" s="52">
        <v>21770.74</v>
      </c>
      <c r="AE3700" s="52">
        <v>22803.27</v>
      </c>
      <c r="AF3700" s="52">
        <v>23610.9</v>
      </c>
      <c r="AG3700" s="52">
        <v>24313.02</v>
      </c>
      <c r="AH3700" s="52">
        <v>25134.3</v>
      </c>
      <c r="AI3700" s="52">
        <v>25656.29</v>
      </c>
      <c r="AJ3700" s="52">
        <v>26552.94</v>
      </c>
      <c r="AK3700" s="52">
        <v>27494.799999999999</v>
      </c>
      <c r="AL3700" s="52">
        <v>27647.42</v>
      </c>
      <c r="AM3700" s="52">
        <v>26457.51</v>
      </c>
      <c r="AN3700" s="52">
        <v>26873.02</v>
      </c>
      <c r="AO3700" s="52">
        <v>27312.89</v>
      </c>
      <c r="AP3700" s="52">
        <v>26812.66</v>
      </c>
      <c r="AQ3700" s="52">
        <v>26517.84</v>
      </c>
      <c r="AR3700" s="52">
        <v>26682.39</v>
      </c>
      <c r="AS3700" s="52">
        <v>27174.41</v>
      </c>
      <c r="AT3700" s="52">
        <v>27854.75</v>
      </c>
      <c r="AU3700" s="52">
        <v>28457.18</v>
      </c>
      <c r="AV3700" s="52">
        <v>28998.58</v>
      </c>
      <c r="AW3700" s="52">
        <v>29166.11</v>
      </c>
      <c r="AX3700" s="52">
        <v>29784.77</v>
      </c>
      <c r="AY3700" s="52">
        <v>30367.19</v>
      </c>
      <c r="AZ3700" s="52">
        <v>31008.46</v>
      </c>
      <c r="BA3700" s="52">
        <v>31688.37</v>
      </c>
      <c r="BB3700" s="52">
        <v>32432.58</v>
      </c>
      <c r="BC3700">
        <v>2017</v>
      </c>
    </row>
    <row r="3701" spans="1:55" x14ac:dyDescent="0.25">
      <c r="A3701">
        <v>136</v>
      </c>
      <c r="B3701" t="s">
        <v>1058</v>
      </c>
      <c r="C3701" t="s">
        <v>263</v>
      </c>
      <c r="D3701" t="s">
        <v>1059</v>
      </c>
      <c r="E3701" t="s">
        <v>260</v>
      </c>
      <c r="F3701" t="s">
        <v>264</v>
      </c>
      <c r="G3701" t="s">
        <v>242</v>
      </c>
      <c r="H3701" t="s">
        <v>220</v>
      </c>
      <c r="I3701" t="s">
        <v>262</v>
      </c>
      <c r="J3701" s="52">
        <v>8560.6299999999992</v>
      </c>
      <c r="K3701" s="52">
        <v>7750.8</v>
      </c>
      <c r="L3701" s="52">
        <v>7653.96</v>
      </c>
      <c r="M3701" s="52">
        <v>7937.3</v>
      </c>
      <c r="N3701" s="52">
        <v>7841.82</v>
      </c>
      <c r="O3701" s="52">
        <v>8094.69</v>
      </c>
      <c r="P3701" s="52">
        <v>11462.72</v>
      </c>
      <c r="Q3701" s="52">
        <v>14387.76</v>
      </c>
      <c r="R3701" s="52">
        <v>15936.29</v>
      </c>
      <c r="S3701" s="52">
        <v>16562.87</v>
      </c>
      <c r="T3701" s="52">
        <v>20654.54</v>
      </c>
      <c r="U3701" s="52">
        <v>21798.6</v>
      </c>
      <c r="V3701" s="52">
        <v>23119.69</v>
      </c>
      <c r="W3701" s="52">
        <v>18575.43</v>
      </c>
      <c r="X3701" s="52">
        <v>19152.13</v>
      </c>
      <c r="Y3701" s="52">
        <v>20607.14</v>
      </c>
      <c r="Z3701" s="52">
        <v>23032.91</v>
      </c>
      <c r="AA3701" s="52">
        <v>21808.66</v>
      </c>
      <c r="AB3701" s="52">
        <v>22282.16</v>
      </c>
      <c r="AC3701" s="52">
        <v>21967.88</v>
      </c>
      <c r="AD3701" s="52">
        <v>20112.61</v>
      </c>
      <c r="AE3701" s="52">
        <v>20419.54</v>
      </c>
      <c r="AF3701" s="52">
        <v>22288.639999999999</v>
      </c>
      <c r="AG3701" s="52">
        <v>27488.53</v>
      </c>
      <c r="AH3701" s="52">
        <v>31239.99</v>
      </c>
      <c r="AI3701" s="52">
        <v>31958.53</v>
      </c>
      <c r="AJ3701" s="52">
        <v>33339.75</v>
      </c>
      <c r="AK3701" s="52">
        <v>37685.360000000001</v>
      </c>
      <c r="AL3701" s="52">
        <v>40689.11</v>
      </c>
      <c r="AM3701" s="52">
        <v>36849.94</v>
      </c>
      <c r="AN3701" s="52">
        <v>35657.65</v>
      </c>
      <c r="AO3701" s="52">
        <v>38003.360000000001</v>
      </c>
      <c r="AP3701" s="52">
        <v>34469.65</v>
      </c>
      <c r="AQ3701" s="52">
        <v>35219.82</v>
      </c>
      <c r="AR3701" s="52">
        <v>35456.68</v>
      </c>
      <c r="AS3701" s="52">
        <v>30153.41</v>
      </c>
      <c r="AT3701" s="52">
        <v>30824.3</v>
      </c>
      <c r="AU3701" s="52">
        <v>32132.47</v>
      </c>
      <c r="AV3701" s="52">
        <v>34260.339999999997</v>
      </c>
      <c r="AW3701" s="52">
        <v>33352.93</v>
      </c>
      <c r="AX3701" s="52">
        <v>34428.480000000003</v>
      </c>
      <c r="AY3701" s="52">
        <v>35300.300000000003</v>
      </c>
      <c r="AZ3701" s="52">
        <v>36278.629999999997</v>
      </c>
      <c r="BA3701" s="52">
        <v>37226.68</v>
      </c>
      <c r="BB3701" s="52">
        <v>38345.31</v>
      </c>
      <c r="BC3701">
        <v>2017</v>
      </c>
    </row>
    <row r="3702" spans="1:55" x14ac:dyDescent="0.25">
      <c r="A3702">
        <v>136</v>
      </c>
      <c r="B3702" t="s">
        <v>1058</v>
      </c>
      <c r="C3702" t="s">
        <v>265</v>
      </c>
      <c r="D3702" t="s">
        <v>1059</v>
      </c>
      <c r="E3702" t="s">
        <v>260</v>
      </c>
      <c r="F3702" t="s">
        <v>266</v>
      </c>
      <c r="G3702" t="s">
        <v>246</v>
      </c>
      <c r="H3702" t="s">
        <v>220</v>
      </c>
      <c r="I3702" t="s">
        <v>262</v>
      </c>
      <c r="J3702" s="52">
        <v>10743.69</v>
      </c>
      <c r="K3702" s="52">
        <v>11806.61</v>
      </c>
      <c r="L3702" s="52">
        <v>12545.68</v>
      </c>
      <c r="M3702" s="52">
        <v>13148.55</v>
      </c>
      <c r="N3702" s="52">
        <v>14032.91</v>
      </c>
      <c r="O3702" s="52">
        <v>14850.1</v>
      </c>
      <c r="P3702" s="52">
        <v>15556.97</v>
      </c>
      <c r="Q3702" s="52">
        <v>16431.64</v>
      </c>
      <c r="R3702" s="52">
        <v>17691.84</v>
      </c>
      <c r="S3702" s="52">
        <v>18970.12</v>
      </c>
      <c r="T3702" s="52">
        <v>20054.240000000002</v>
      </c>
      <c r="U3702" s="52">
        <v>21012.39</v>
      </c>
      <c r="V3702" s="52">
        <v>21635.64</v>
      </c>
      <c r="W3702" s="52">
        <v>21944.63</v>
      </c>
      <c r="X3702" s="52">
        <v>22869.59</v>
      </c>
      <c r="Y3702" s="52">
        <v>23974.69</v>
      </c>
      <c r="Z3702" s="52">
        <v>24727.82</v>
      </c>
      <c r="AA3702" s="52">
        <v>25601.41</v>
      </c>
      <c r="AB3702" s="52">
        <v>26295.03</v>
      </c>
      <c r="AC3702" s="52">
        <v>27088.560000000001</v>
      </c>
      <c r="AD3702" s="52">
        <v>28714.28</v>
      </c>
      <c r="AE3702" s="52">
        <v>29844.560000000001</v>
      </c>
      <c r="AF3702" s="52">
        <v>30371.73</v>
      </c>
      <c r="AG3702" s="52">
        <v>30873.52</v>
      </c>
      <c r="AH3702" s="52">
        <v>31968.81</v>
      </c>
      <c r="AI3702" s="52">
        <v>33025.56</v>
      </c>
      <c r="AJ3702" s="52">
        <v>34557.94</v>
      </c>
      <c r="AK3702" s="52">
        <v>35871.71</v>
      </c>
      <c r="AL3702" s="52">
        <v>35882.31</v>
      </c>
      <c r="AM3702" s="52">
        <v>33935.379999999997</v>
      </c>
      <c r="AN3702" s="52">
        <v>34758.949999999997</v>
      </c>
      <c r="AO3702" s="52">
        <v>35544.01</v>
      </c>
      <c r="AP3702" s="52">
        <v>35078.129999999997</v>
      </c>
      <c r="AQ3702" s="52">
        <v>34878.35</v>
      </c>
      <c r="AR3702" s="52">
        <v>35419.22</v>
      </c>
      <c r="AS3702" s="52">
        <v>36121.08</v>
      </c>
      <c r="AT3702" s="52">
        <v>37003.67</v>
      </c>
      <c r="AU3702" s="52">
        <v>38357.54</v>
      </c>
      <c r="AV3702" s="52">
        <v>39636.99</v>
      </c>
      <c r="AW3702" s="52">
        <v>40206.33</v>
      </c>
      <c r="AX3702" s="52">
        <v>41433.72</v>
      </c>
      <c r="AY3702" s="52">
        <v>42592.18</v>
      </c>
      <c r="AZ3702" s="52">
        <v>43760.39</v>
      </c>
      <c r="BA3702" s="52">
        <v>44954.39</v>
      </c>
      <c r="BB3702" s="52">
        <v>46224.05</v>
      </c>
      <c r="BC3702">
        <v>2017</v>
      </c>
    </row>
    <row r="3703" spans="1:55" x14ac:dyDescent="0.25">
      <c r="A3703">
        <v>136</v>
      </c>
      <c r="B3703" t="s">
        <v>1058</v>
      </c>
      <c r="C3703" t="s">
        <v>267</v>
      </c>
      <c r="D3703" t="s">
        <v>1059</v>
      </c>
      <c r="E3703" t="s">
        <v>268</v>
      </c>
      <c r="F3703" t="s">
        <v>269</v>
      </c>
      <c r="G3703" t="s">
        <v>270</v>
      </c>
      <c r="I3703" t="s">
        <v>236</v>
      </c>
      <c r="J3703" t="s">
        <v>232</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-2.661</v>
      </c>
      <c r="AU3703">
        <v>-1.4570000000000001</v>
      </c>
      <c r="AV3703">
        <v>-0.91900000000000004</v>
      </c>
      <c r="AW3703">
        <v>-1.0469999999999999</v>
      </c>
      <c r="AX3703">
        <v>-0.47599999999999998</v>
      </c>
      <c r="AY3703">
        <v>-0.22</v>
      </c>
      <c r="AZ3703">
        <v>-7.0999999999999994E-2</v>
      </c>
      <c r="BA3703">
        <v>-1E-3</v>
      </c>
      <c r="BB3703">
        <v>4.7E-2</v>
      </c>
      <c r="BC3703">
        <v>2017</v>
      </c>
    </row>
    <row r="3704" spans="1:55" x14ac:dyDescent="0.25">
      <c r="A3704">
        <v>136</v>
      </c>
      <c r="B3704" t="s">
        <v>1058</v>
      </c>
      <c r="C3704" t="s">
        <v>271</v>
      </c>
      <c r="D3704" t="s">
        <v>1059</v>
      </c>
      <c r="E3704" t="s">
        <v>272</v>
      </c>
      <c r="F3704" t="s">
        <v>273</v>
      </c>
      <c r="G3704" t="s">
        <v>274</v>
      </c>
      <c r="I3704" t="s">
        <v>243</v>
      </c>
      <c r="J3704">
        <v>4.5709999999999997</v>
      </c>
      <c r="K3704">
        <v>4.5190000000000001</v>
      </c>
      <c r="L3704">
        <v>4.5119999999999996</v>
      </c>
      <c r="M3704">
        <v>4.4400000000000004</v>
      </c>
      <c r="N3704">
        <v>4.3819999999999997</v>
      </c>
      <c r="O3704">
        <v>4.3419999999999996</v>
      </c>
      <c r="P3704">
        <v>4.3070000000000004</v>
      </c>
      <c r="Q3704">
        <v>4.274</v>
      </c>
      <c r="R3704">
        <v>4.2549999999999999</v>
      </c>
      <c r="S3704">
        <v>4.2380000000000004</v>
      </c>
      <c r="T3704">
        <v>4.1529999999999996</v>
      </c>
      <c r="U3704">
        <v>4.1139999999999999</v>
      </c>
      <c r="V3704">
        <v>3.722</v>
      </c>
      <c r="W3704">
        <v>3.62</v>
      </c>
      <c r="X3704">
        <v>3.5880000000000001</v>
      </c>
      <c r="Y3704">
        <v>3.5539999999999998</v>
      </c>
      <c r="Z3704">
        <v>3.4689999999999999</v>
      </c>
      <c r="AA3704">
        <v>3.3929999999999998</v>
      </c>
      <c r="AB3704">
        <v>3.3580000000000001</v>
      </c>
      <c r="AC3704">
        <v>3.2959999999999998</v>
      </c>
      <c r="AD3704">
        <v>3.262</v>
      </c>
      <c r="AE3704">
        <v>3.2410000000000001</v>
      </c>
      <c r="AF3704">
        <v>3.157</v>
      </c>
      <c r="AG3704">
        <v>3.0379999999999998</v>
      </c>
      <c r="AH3704">
        <v>2.9329999999999998</v>
      </c>
      <c r="AI3704">
        <v>2.8250000000000002</v>
      </c>
      <c r="AJ3704">
        <v>2.7360000000000002</v>
      </c>
      <c r="AK3704">
        <v>2.633</v>
      </c>
      <c r="AL3704">
        <v>2.532</v>
      </c>
      <c r="AM3704">
        <v>2.403</v>
      </c>
      <c r="AN3704">
        <v>2.3210000000000002</v>
      </c>
      <c r="AO3704">
        <v>2.242</v>
      </c>
      <c r="AP3704">
        <v>2.1120000000000001</v>
      </c>
      <c r="AQ3704">
        <v>2.008</v>
      </c>
      <c r="AR3704">
        <v>1.9419999999999999</v>
      </c>
      <c r="AS3704">
        <v>1.897</v>
      </c>
      <c r="AT3704">
        <v>1.8580000000000001</v>
      </c>
      <c r="AU3704">
        <v>1.82</v>
      </c>
      <c r="AV3704">
        <v>1.774</v>
      </c>
      <c r="AW3704">
        <v>1.7190000000000001</v>
      </c>
      <c r="AX3704">
        <v>1.675</v>
      </c>
      <c r="AY3704">
        <v>1.6279999999999999</v>
      </c>
      <c r="AZ3704">
        <v>1.5820000000000001</v>
      </c>
      <c r="BA3704">
        <v>1.536</v>
      </c>
      <c r="BB3704">
        <v>1.492</v>
      </c>
      <c r="BC3704">
        <v>2017</v>
      </c>
    </row>
    <row r="3705" spans="1:55" x14ac:dyDescent="0.25">
      <c r="A3705">
        <v>136</v>
      </c>
      <c r="B3705" t="s">
        <v>1058</v>
      </c>
      <c r="C3705" t="s">
        <v>275</v>
      </c>
      <c r="D3705" t="s">
        <v>1059</v>
      </c>
      <c r="E3705" t="s">
        <v>276</v>
      </c>
      <c r="F3705" t="s">
        <v>277</v>
      </c>
      <c r="G3705" t="s">
        <v>278</v>
      </c>
      <c r="I3705" t="s">
        <v>243</v>
      </c>
      <c r="J3705">
        <v>0.35199999999999998</v>
      </c>
      <c r="K3705">
        <v>0.38300000000000001</v>
      </c>
      <c r="L3705">
        <v>0.42499999999999999</v>
      </c>
      <c r="M3705">
        <v>0.47199999999999998</v>
      </c>
      <c r="N3705">
        <v>0.505</v>
      </c>
      <c r="O3705">
        <v>0.53600000000000003</v>
      </c>
      <c r="P3705">
        <v>0.56499999999999995</v>
      </c>
      <c r="Q3705">
        <v>0.58599999999999997</v>
      </c>
      <c r="R3705">
        <v>0.60399999999999998</v>
      </c>
      <c r="S3705">
        <v>0.61799999999999999</v>
      </c>
      <c r="T3705">
        <v>0.63600000000000001</v>
      </c>
      <c r="U3705">
        <v>0.66300000000000003</v>
      </c>
      <c r="V3705">
        <v>0.67700000000000005</v>
      </c>
      <c r="W3705">
        <v>0.68700000000000006</v>
      </c>
      <c r="X3705">
        <v>0.69699999999999995</v>
      </c>
      <c r="Y3705">
        <v>0.72299999999999998</v>
      </c>
      <c r="Z3705">
        <v>0.74199999999999999</v>
      </c>
      <c r="AA3705">
        <v>0.748</v>
      </c>
      <c r="AB3705">
        <v>0.75900000000000001</v>
      </c>
      <c r="AC3705">
        <v>0.76</v>
      </c>
      <c r="AD3705">
        <v>0.75800000000000001</v>
      </c>
      <c r="AE3705">
        <v>0.76400000000000001</v>
      </c>
      <c r="AF3705">
        <v>0.77700000000000002</v>
      </c>
      <c r="AG3705">
        <v>0.78800000000000003</v>
      </c>
      <c r="AH3705">
        <v>0.78600000000000003</v>
      </c>
      <c r="AI3705">
        <v>0.77700000000000002</v>
      </c>
      <c r="AJ3705">
        <v>0.76800000000000002</v>
      </c>
      <c r="AK3705">
        <v>0.76600000000000001</v>
      </c>
      <c r="AL3705">
        <v>0.77100000000000002</v>
      </c>
      <c r="AM3705">
        <v>0.78</v>
      </c>
      <c r="AN3705">
        <v>0.77300000000000002</v>
      </c>
      <c r="AO3705">
        <v>0.76800000000000002</v>
      </c>
      <c r="AP3705">
        <v>0.76400000000000001</v>
      </c>
      <c r="AQ3705">
        <v>0.76</v>
      </c>
      <c r="AR3705">
        <v>0.753</v>
      </c>
      <c r="AS3705">
        <v>0.752</v>
      </c>
      <c r="AT3705">
        <v>0.753</v>
      </c>
      <c r="AU3705">
        <v>0.74199999999999999</v>
      </c>
      <c r="AV3705">
        <v>0.73199999999999998</v>
      </c>
      <c r="AW3705">
        <v>0.72499999999999998</v>
      </c>
      <c r="AX3705">
        <v>0.71899999999999997</v>
      </c>
      <c r="AY3705">
        <v>0.71299999999999997</v>
      </c>
      <c r="AZ3705">
        <v>0.70899999999999996</v>
      </c>
      <c r="BA3705">
        <v>0.70499999999999996</v>
      </c>
      <c r="BB3705">
        <v>0.70199999999999996</v>
      </c>
      <c r="BC3705">
        <v>2017</v>
      </c>
    </row>
    <row r="3706" spans="1:55" x14ac:dyDescent="0.25">
      <c r="A3706">
        <v>136</v>
      </c>
      <c r="B3706" t="s">
        <v>1058</v>
      </c>
      <c r="C3706" t="s">
        <v>279</v>
      </c>
      <c r="D3706" t="s">
        <v>1059</v>
      </c>
      <c r="E3706" t="s">
        <v>280</v>
      </c>
      <c r="F3706" t="s">
        <v>281</v>
      </c>
      <c r="G3706" t="s">
        <v>282</v>
      </c>
      <c r="I3706" t="s">
        <v>1060</v>
      </c>
      <c r="J3706">
        <v>27.428999999999998</v>
      </c>
      <c r="K3706">
        <v>23.792000000000002</v>
      </c>
      <c r="L3706">
        <v>23.23</v>
      </c>
      <c r="M3706">
        <v>21.646000000000001</v>
      </c>
      <c r="N3706">
        <v>23.588000000000001</v>
      </c>
      <c r="O3706">
        <v>23.640999999999998</v>
      </c>
      <c r="P3706">
        <v>21.754000000000001</v>
      </c>
      <c r="Q3706">
        <v>22.405999999999999</v>
      </c>
      <c r="R3706">
        <v>22.888000000000002</v>
      </c>
      <c r="S3706">
        <v>22.411000000000001</v>
      </c>
      <c r="T3706">
        <v>22.501000000000001</v>
      </c>
      <c r="U3706">
        <v>22.247</v>
      </c>
      <c r="V3706">
        <v>21.626999999999999</v>
      </c>
      <c r="W3706">
        <v>18.920999999999999</v>
      </c>
      <c r="X3706">
        <v>18.989000000000001</v>
      </c>
      <c r="Y3706">
        <v>19.812999999999999</v>
      </c>
      <c r="Z3706">
        <v>19.137</v>
      </c>
      <c r="AA3706">
        <v>19.268999999999998</v>
      </c>
      <c r="AB3706">
        <v>19.489000000000001</v>
      </c>
      <c r="AC3706">
        <v>20.004999999999999</v>
      </c>
      <c r="AD3706">
        <v>20.718</v>
      </c>
      <c r="AE3706">
        <v>20.67</v>
      </c>
      <c r="AF3706">
        <v>21.417000000000002</v>
      </c>
      <c r="AG3706">
        <v>21.065000000000001</v>
      </c>
      <c r="AH3706">
        <v>21.170999999999999</v>
      </c>
      <c r="AI3706">
        <v>21.103000000000002</v>
      </c>
      <c r="AJ3706">
        <v>21.893999999999998</v>
      </c>
      <c r="AK3706">
        <v>22.184999999999999</v>
      </c>
      <c r="AL3706">
        <v>21.780999999999999</v>
      </c>
      <c r="AM3706">
        <v>19.393000000000001</v>
      </c>
      <c r="AN3706">
        <v>20.538</v>
      </c>
      <c r="AO3706">
        <v>20.462</v>
      </c>
      <c r="AP3706">
        <v>17.861999999999998</v>
      </c>
      <c r="AQ3706">
        <v>16.954999999999998</v>
      </c>
      <c r="AR3706">
        <v>17.033000000000001</v>
      </c>
      <c r="AS3706">
        <v>17.303000000000001</v>
      </c>
      <c r="AT3706">
        <v>17.579000000000001</v>
      </c>
      <c r="AU3706">
        <v>17.649999999999999</v>
      </c>
      <c r="AV3706">
        <v>17.986000000000001</v>
      </c>
      <c r="AW3706">
        <v>17.731000000000002</v>
      </c>
      <c r="AX3706">
        <v>17.876999999999999</v>
      </c>
      <c r="AY3706">
        <v>17.975000000000001</v>
      </c>
      <c r="AZ3706">
        <v>18.065000000000001</v>
      </c>
      <c r="BA3706">
        <v>18.209</v>
      </c>
      <c r="BB3706">
        <v>18.366</v>
      </c>
      <c r="BC3706">
        <v>2017</v>
      </c>
    </row>
    <row r="3707" spans="1:55" x14ac:dyDescent="0.25">
      <c r="A3707">
        <v>136</v>
      </c>
      <c r="B3707" t="s">
        <v>1058</v>
      </c>
      <c r="C3707" t="s">
        <v>283</v>
      </c>
      <c r="D3707" t="s">
        <v>1059</v>
      </c>
      <c r="E3707" t="s">
        <v>284</v>
      </c>
      <c r="F3707" t="s">
        <v>285</v>
      </c>
      <c r="G3707" t="s">
        <v>282</v>
      </c>
      <c r="I3707" t="s">
        <v>1060</v>
      </c>
      <c r="J3707">
        <v>22.692</v>
      </c>
      <c r="K3707">
        <v>20.273</v>
      </c>
      <c r="L3707">
        <v>19.617999999999999</v>
      </c>
      <c r="M3707">
        <v>19.834</v>
      </c>
      <c r="N3707">
        <v>20.155000000000001</v>
      </c>
      <c r="O3707">
        <v>19.292999999999999</v>
      </c>
      <c r="P3707">
        <v>20.158999999999999</v>
      </c>
      <c r="Q3707">
        <v>19.501000000000001</v>
      </c>
      <c r="R3707">
        <v>20.623999999999999</v>
      </c>
      <c r="S3707">
        <v>19.675999999999998</v>
      </c>
      <c r="T3707">
        <v>19.815999999999999</v>
      </c>
      <c r="U3707">
        <v>18.923999999999999</v>
      </c>
      <c r="V3707">
        <v>18.163</v>
      </c>
      <c r="W3707">
        <v>19.408999999999999</v>
      </c>
      <c r="X3707">
        <v>19.742999999999999</v>
      </c>
      <c r="Y3707">
        <v>22.213000000000001</v>
      </c>
      <c r="Z3707">
        <v>22.437999999999999</v>
      </c>
      <c r="AA3707">
        <v>22.23</v>
      </c>
      <c r="AB3707">
        <v>21.538</v>
      </c>
      <c r="AC3707">
        <v>21.131</v>
      </c>
      <c r="AD3707">
        <v>20.774000000000001</v>
      </c>
      <c r="AE3707">
        <v>21.193999999999999</v>
      </c>
      <c r="AF3707">
        <v>21.146999999999998</v>
      </c>
      <c r="AG3707">
        <v>20.456</v>
      </c>
      <c r="AH3707">
        <v>20.824000000000002</v>
      </c>
      <c r="AI3707">
        <v>20.202999999999999</v>
      </c>
      <c r="AJ3707">
        <v>20.390999999999998</v>
      </c>
      <c r="AK3707">
        <v>20.795999999999999</v>
      </c>
      <c r="AL3707">
        <v>18.963000000000001</v>
      </c>
      <c r="AM3707">
        <v>17.503</v>
      </c>
      <c r="AN3707">
        <v>17.126000000000001</v>
      </c>
      <c r="AO3707">
        <v>17.466000000000001</v>
      </c>
      <c r="AP3707">
        <v>17.524000000000001</v>
      </c>
      <c r="AQ3707">
        <v>17.943000000000001</v>
      </c>
      <c r="AR3707">
        <v>18.942</v>
      </c>
      <c r="AS3707">
        <v>18.78</v>
      </c>
      <c r="AT3707">
        <v>20.116</v>
      </c>
      <c r="AU3707">
        <v>20.436</v>
      </c>
      <c r="AV3707">
        <v>20.567</v>
      </c>
      <c r="AW3707">
        <v>20.637</v>
      </c>
      <c r="AX3707">
        <v>20.474</v>
      </c>
      <c r="AY3707">
        <v>20.353000000000002</v>
      </c>
      <c r="AZ3707">
        <v>20.170000000000002</v>
      </c>
      <c r="BA3707">
        <v>20.032</v>
      </c>
      <c r="BB3707">
        <v>19.937999999999999</v>
      </c>
      <c r="BC3707">
        <v>2017</v>
      </c>
    </row>
    <row r="3708" spans="1:55" x14ac:dyDescent="0.25">
      <c r="A3708">
        <v>136</v>
      </c>
      <c r="B3708" t="s">
        <v>1058</v>
      </c>
      <c r="C3708" t="s">
        <v>286</v>
      </c>
      <c r="D3708" t="s">
        <v>1059</v>
      </c>
      <c r="E3708" t="s">
        <v>287</v>
      </c>
      <c r="F3708" t="s">
        <v>288</v>
      </c>
      <c r="G3708" t="s">
        <v>250</v>
      </c>
      <c r="I3708" t="s">
        <v>829</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103.30200000000001</v>
      </c>
      <c r="AX3708">
        <v>104.533</v>
      </c>
      <c r="AY3708">
        <v>105.834</v>
      </c>
      <c r="AZ3708">
        <v>107.36</v>
      </c>
      <c r="BA3708">
        <v>109.014</v>
      </c>
      <c r="BB3708">
        <v>110.78</v>
      </c>
      <c r="BC3708">
        <v>2018</v>
      </c>
    </row>
    <row r="3709" spans="1:55" x14ac:dyDescent="0.25">
      <c r="A3709">
        <v>136</v>
      </c>
      <c r="B3709" t="s">
        <v>1058</v>
      </c>
      <c r="C3709" t="s">
        <v>290</v>
      </c>
      <c r="D3709" t="s">
        <v>1059</v>
      </c>
      <c r="E3709" t="s">
        <v>287</v>
      </c>
      <c r="F3709" t="s">
        <v>291</v>
      </c>
      <c r="G3709" t="s">
        <v>235</v>
      </c>
      <c r="I3709" t="s">
        <v>292</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0.75800000000000001</v>
      </c>
      <c r="AX3709">
        <v>1.1919999999999999</v>
      </c>
      <c r="AY3709">
        <v>1.244</v>
      </c>
      <c r="AZ3709">
        <v>1.4419999999999999</v>
      </c>
      <c r="BA3709">
        <v>1.54</v>
      </c>
      <c r="BB3709">
        <v>1.62</v>
      </c>
      <c r="BC3709">
        <v>2018</v>
      </c>
    </row>
    <row r="3710" spans="1:55" x14ac:dyDescent="0.25">
      <c r="A3710">
        <v>136</v>
      </c>
      <c r="B3710" t="s">
        <v>1058</v>
      </c>
      <c r="C3710" t="s">
        <v>293</v>
      </c>
      <c r="D3710" t="s">
        <v>1059</v>
      </c>
      <c r="E3710" t="s">
        <v>294</v>
      </c>
      <c r="F3710" t="s">
        <v>295</v>
      </c>
      <c r="G3710" t="s">
        <v>250</v>
      </c>
      <c r="I3710" t="s">
        <v>829</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104.083</v>
      </c>
      <c r="AX3710">
        <v>105.32299999999999</v>
      </c>
      <c r="AY3710">
        <v>106.634</v>
      </c>
      <c r="AZ3710">
        <v>108.172</v>
      </c>
      <c r="BA3710">
        <v>109.83799999999999</v>
      </c>
      <c r="BB3710">
        <v>111.617</v>
      </c>
      <c r="BC3710">
        <v>2018</v>
      </c>
    </row>
    <row r="3711" spans="1:55" x14ac:dyDescent="0.25">
      <c r="A3711">
        <v>136</v>
      </c>
      <c r="B3711" t="s">
        <v>1058</v>
      </c>
      <c r="C3711" t="s">
        <v>296</v>
      </c>
      <c r="D3711" t="s">
        <v>1059</v>
      </c>
      <c r="E3711" t="s">
        <v>294</v>
      </c>
      <c r="F3711" t="s">
        <v>297</v>
      </c>
      <c r="G3711" t="s">
        <v>235</v>
      </c>
      <c r="I3711" t="s">
        <v>298</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0.75800000000000001</v>
      </c>
      <c r="AX3711">
        <v>1.1919999999999999</v>
      </c>
      <c r="AY3711">
        <v>1.244</v>
      </c>
      <c r="AZ3711">
        <v>1.4419999999999999</v>
      </c>
      <c r="BA3711">
        <v>1.54</v>
      </c>
      <c r="BB3711">
        <v>1.62</v>
      </c>
      <c r="BC3711">
        <v>2018</v>
      </c>
    </row>
    <row r="3712" spans="1:55" x14ac:dyDescent="0.25">
      <c r="A3712">
        <v>136</v>
      </c>
      <c r="B3712" t="s">
        <v>1058</v>
      </c>
      <c r="C3712" t="s">
        <v>299</v>
      </c>
      <c r="D3712" t="s">
        <v>1059</v>
      </c>
      <c r="E3712" t="s">
        <v>300</v>
      </c>
      <c r="G3712" t="s">
        <v>274</v>
      </c>
    </row>
    <row r="3713" spans="1:55" x14ac:dyDescent="0.25">
      <c r="A3713">
        <v>136</v>
      </c>
      <c r="B3713" t="s">
        <v>1058</v>
      </c>
      <c r="C3713" t="s">
        <v>301</v>
      </c>
      <c r="D3713" t="s">
        <v>1059</v>
      </c>
      <c r="E3713" t="s">
        <v>302</v>
      </c>
      <c r="F3713" t="s">
        <v>303</v>
      </c>
      <c r="G3713" t="s">
        <v>235</v>
      </c>
      <c r="I3713" t="s">
        <v>1061</v>
      </c>
      <c r="J3713">
        <v>3.0059999999999998</v>
      </c>
      <c r="K3713">
        <v>-1.659</v>
      </c>
      <c r="L3713">
        <v>-5.5E-2</v>
      </c>
      <c r="M3713">
        <v>-3.0649999999999999</v>
      </c>
      <c r="N3713">
        <v>12.824999999999999</v>
      </c>
      <c r="O3713">
        <v>4.2750000000000004</v>
      </c>
      <c r="P3713">
        <v>5.3150000000000004</v>
      </c>
      <c r="Q3713">
        <v>12.032999999999999</v>
      </c>
      <c r="R3713">
        <v>5.9619999999999997</v>
      </c>
      <c r="S3713">
        <v>8.5489999999999995</v>
      </c>
      <c r="T3713">
        <v>9.6310000000000002</v>
      </c>
      <c r="U3713">
        <v>1.7989999999999999</v>
      </c>
      <c r="V3713">
        <v>7.1150000000000002</v>
      </c>
      <c r="W3713">
        <v>-11.196</v>
      </c>
      <c r="X3713">
        <v>8.0510000000000002</v>
      </c>
      <c r="Y3713">
        <v>9.5540000000000003</v>
      </c>
      <c r="Z3713">
        <v>-0.29899999999999999</v>
      </c>
      <c r="AA3713">
        <v>9.952</v>
      </c>
      <c r="AB3713">
        <v>8.8510000000000009</v>
      </c>
      <c r="AC3713">
        <v>4.32</v>
      </c>
      <c r="AD3713">
        <v>10.257</v>
      </c>
      <c r="AE3713">
        <v>2.125</v>
      </c>
      <c r="AF3713">
        <v>0.73199999999999998</v>
      </c>
      <c r="AG3713">
        <v>1.4630000000000001</v>
      </c>
      <c r="AH3713">
        <v>4.6689999999999996</v>
      </c>
      <c r="AI3713">
        <v>3.032</v>
      </c>
      <c r="AJ3713">
        <v>7.7990000000000004</v>
      </c>
      <c r="AK3713">
        <v>5.3730000000000002</v>
      </c>
      <c r="AL3713">
        <v>-3.6509999999999998</v>
      </c>
      <c r="AM3713">
        <v>-12.884</v>
      </c>
      <c r="AN3713">
        <v>12.393000000000001</v>
      </c>
      <c r="AO3713">
        <v>0.52600000000000002</v>
      </c>
      <c r="AP3713">
        <v>-8.0549999999999997</v>
      </c>
      <c r="AQ3713">
        <v>-2.3620000000000001</v>
      </c>
      <c r="AR3713">
        <v>3.238</v>
      </c>
      <c r="AS3713">
        <v>6.8049999999999997</v>
      </c>
      <c r="AT3713">
        <v>3.597</v>
      </c>
      <c r="AU3713">
        <v>5.4509999999999996</v>
      </c>
      <c r="AV3713">
        <v>2.3069999999999999</v>
      </c>
      <c r="AW3713">
        <v>1.988</v>
      </c>
      <c r="AX3713">
        <v>3.1760000000000002</v>
      </c>
      <c r="AY3713">
        <v>3.133</v>
      </c>
      <c r="AZ3713">
        <v>3.0030000000000001</v>
      </c>
      <c r="BA3713">
        <v>2.98</v>
      </c>
      <c r="BB3713">
        <v>2.97</v>
      </c>
      <c r="BC3713">
        <v>2017</v>
      </c>
    </row>
    <row r="3714" spans="1:55" x14ac:dyDescent="0.25">
      <c r="A3714">
        <v>136</v>
      </c>
      <c r="B3714" t="s">
        <v>1058</v>
      </c>
      <c r="C3714" t="s">
        <v>305</v>
      </c>
      <c r="D3714" t="s">
        <v>1059</v>
      </c>
      <c r="E3714" t="s">
        <v>306</v>
      </c>
      <c r="F3714" t="s">
        <v>307</v>
      </c>
      <c r="G3714" t="s">
        <v>235</v>
      </c>
      <c r="I3714" t="s">
        <v>1061</v>
      </c>
      <c r="J3714">
        <v>4.4370000000000003</v>
      </c>
      <c r="K3714">
        <v>-6.8070000000000004</v>
      </c>
      <c r="L3714">
        <v>-0.89500000000000002</v>
      </c>
      <c r="M3714">
        <v>-3.3769999999999998</v>
      </c>
      <c r="N3714">
        <v>12.853</v>
      </c>
      <c r="O3714">
        <v>3.8679999999999999</v>
      </c>
      <c r="P3714">
        <v>6.7080000000000002</v>
      </c>
      <c r="Q3714">
        <v>12.759</v>
      </c>
      <c r="R3714">
        <v>7.484</v>
      </c>
      <c r="S3714">
        <v>9.0540000000000003</v>
      </c>
      <c r="T3714">
        <v>6.2539999999999996</v>
      </c>
      <c r="U3714">
        <v>4.8049999999999997</v>
      </c>
      <c r="V3714">
        <v>3.766</v>
      </c>
      <c r="W3714">
        <v>-10.65</v>
      </c>
      <c r="X3714">
        <v>12.156000000000001</v>
      </c>
      <c r="Y3714">
        <v>11.582000000000001</v>
      </c>
      <c r="Z3714">
        <v>-1.387</v>
      </c>
      <c r="AA3714">
        <v>11.196999999999999</v>
      </c>
      <c r="AB3714">
        <v>8.4930000000000003</v>
      </c>
      <c r="AC3714">
        <v>5.8289999999999997</v>
      </c>
      <c r="AD3714">
        <v>12.444000000000001</v>
      </c>
      <c r="AE3714">
        <v>1.599</v>
      </c>
      <c r="AF3714">
        <v>0.62</v>
      </c>
      <c r="AG3714">
        <v>1.645</v>
      </c>
      <c r="AH3714">
        <v>5.8440000000000003</v>
      </c>
      <c r="AI3714">
        <v>2.8380000000000001</v>
      </c>
      <c r="AJ3714">
        <v>7.7560000000000002</v>
      </c>
      <c r="AK3714">
        <v>4.141</v>
      </c>
      <c r="AL3714">
        <v>-3.32</v>
      </c>
      <c r="AM3714">
        <v>-13.141999999999999</v>
      </c>
      <c r="AN3714">
        <v>14.839</v>
      </c>
      <c r="AO3714">
        <v>1.1579999999999999</v>
      </c>
      <c r="AP3714">
        <v>-8.7550000000000008</v>
      </c>
      <c r="AQ3714">
        <v>-2.6440000000000001</v>
      </c>
      <c r="AR3714">
        <v>3.5350000000000001</v>
      </c>
      <c r="AS3714">
        <v>8.44</v>
      </c>
      <c r="AT3714">
        <v>3.6949999999999998</v>
      </c>
      <c r="AU3714">
        <v>5.0460000000000003</v>
      </c>
      <c r="AV3714">
        <v>2.2679999999999998</v>
      </c>
      <c r="AW3714">
        <v>1.597</v>
      </c>
      <c r="AX3714">
        <v>3.3149999999999999</v>
      </c>
      <c r="AY3714">
        <v>3.2890000000000001</v>
      </c>
      <c r="AZ3714">
        <v>3.16</v>
      </c>
      <c r="BA3714">
        <v>3.1669999999999998</v>
      </c>
      <c r="BB3714">
        <v>3.2839999999999998</v>
      </c>
      <c r="BC3714">
        <v>2017</v>
      </c>
    </row>
    <row r="3715" spans="1:55" x14ac:dyDescent="0.25">
      <c r="A3715">
        <v>136</v>
      </c>
      <c r="B3715" t="s">
        <v>1058</v>
      </c>
      <c r="C3715" t="s">
        <v>308</v>
      </c>
      <c r="D3715" t="s">
        <v>1059</v>
      </c>
      <c r="E3715" t="s">
        <v>309</v>
      </c>
      <c r="F3715" t="s">
        <v>310</v>
      </c>
      <c r="G3715" t="s">
        <v>235</v>
      </c>
      <c r="I3715" t="s">
        <v>1061</v>
      </c>
      <c r="J3715">
        <v>1.786</v>
      </c>
      <c r="K3715">
        <v>6.274</v>
      </c>
      <c r="L3715">
        <v>-1.3049999999999999</v>
      </c>
      <c r="M3715">
        <v>3.7989999999999999</v>
      </c>
      <c r="N3715">
        <v>7.7009999999999996</v>
      </c>
      <c r="O3715">
        <v>3.5750000000000002</v>
      </c>
      <c r="P3715">
        <v>1.6839999999999999</v>
      </c>
      <c r="Q3715">
        <v>4.1150000000000002</v>
      </c>
      <c r="R3715">
        <v>5.1879999999999997</v>
      </c>
      <c r="S3715">
        <v>8.5269999999999992</v>
      </c>
      <c r="T3715">
        <v>6.8579999999999997</v>
      </c>
      <c r="U3715">
        <v>-1.9710000000000001</v>
      </c>
      <c r="V3715">
        <v>7.2850000000000001</v>
      </c>
      <c r="W3715">
        <v>8.9730000000000008</v>
      </c>
      <c r="X3715">
        <v>9.6270000000000007</v>
      </c>
      <c r="Y3715">
        <v>12.583</v>
      </c>
      <c r="Z3715">
        <v>1.4470000000000001</v>
      </c>
      <c r="AA3715">
        <v>5.0460000000000003</v>
      </c>
      <c r="AB3715">
        <v>2.73</v>
      </c>
      <c r="AC3715">
        <v>-0.95899999999999996</v>
      </c>
      <c r="AD3715">
        <v>11.925000000000001</v>
      </c>
      <c r="AE3715">
        <v>2.6749999999999998</v>
      </c>
      <c r="AF3715">
        <v>-2.794</v>
      </c>
      <c r="AG3715">
        <v>-1.3</v>
      </c>
      <c r="AH3715">
        <v>6.1619999999999999</v>
      </c>
      <c r="AI3715">
        <v>3.3769999999999998</v>
      </c>
      <c r="AJ3715">
        <v>8.2270000000000003</v>
      </c>
      <c r="AK3715">
        <v>6.1760000000000002</v>
      </c>
      <c r="AL3715">
        <v>-3.0920000000000001</v>
      </c>
      <c r="AM3715">
        <v>-18.050999999999998</v>
      </c>
      <c r="AN3715">
        <v>11.785</v>
      </c>
      <c r="AO3715">
        <v>5.1859999999999999</v>
      </c>
      <c r="AP3715">
        <v>2.3239999999999998</v>
      </c>
      <c r="AQ3715">
        <v>0.70099999999999996</v>
      </c>
      <c r="AR3715">
        <v>2.7189999999999999</v>
      </c>
      <c r="AS3715">
        <v>4.3520000000000003</v>
      </c>
      <c r="AT3715">
        <v>2.1339999999999999</v>
      </c>
      <c r="AU3715">
        <v>5.9109999999999996</v>
      </c>
      <c r="AV3715">
        <v>1.921</v>
      </c>
      <c r="AW3715">
        <v>2.6190000000000002</v>
      </c>
      <c r="AX3715">
        <v>2.8260000000000001</v>
      </c>
      <c r="AY3715">
        <v>2.8439999999999999</v>
      </c>
      <c r="AZ3715">
        <v>2.6890000000000001</v>
      </c>
      <c r="BA3715">
        <v>2.67</v>
      </c>
      <c r="BB3715">
        <v>2.6960000000000002</v>
      </c>
      <c r="BC3715">
        <v>2017</v>
      </c>
    </row>
    <row r="3716" spans="1:55" x14ac:dyDescent="0.25">
      <c r="A3716">
        <v>136</v>
      </c>
      <c r="B3716" t="s">
        <v>1058</v>
      </c>
      <c r="C3716" t="s">
        <v>311</v>
      </c>
      <c r="D3716" t="s">
        <v>1059</v>
      </c>
      <c r="E3716" t="s">
        <v>312</v>
      </c>
      <c r="F3716" t="s">
        <v>313</v>
      </c>
      <c r="G3716" t="s">
        <v>235</v>
      </c>
      <c r="I3716" t="s">
        <v>1061</v>
      </c>
      <c r="J3716">
        <v>0.32800000000000001</v>
      </c>
      <c r="K3716">
        <v>14.516999999999999</v>
      </c>
      <c r="L3716">
        <v>-2.5590000000000002</v>
      </c>
      <c r="M3716">
        <v>4.5570000000000004</v>
      </c>
      <c r="N3716">
        <v>7.9690000000000003</v>
      </c>
      <c r="O3716">
        <v>2.7029999999999998</v>
      </c>
      <c r="P3716">
        <v>5.3380000000000001</v>
      </c>
      <c r="Q3716">
        <v>4.2359999999999998</v>
      </c>
      <c r="R3716">
        <v>7.383</v>
      </c>
      <c r="S3716">
        <v>8.8239999999999998</v>
      </c>
      <c r="T3716">
        <v>3.508</v>
      </c>
      <c r="U3716">
        <v>0.39300000000000002</v>
      </c>
      <c r="V3716">
        <v>4.843</v>
      </c>
      <c r="W3716">
        <v>8.5180000000000007</v>
      </c>
      <c r="X3716">
        <v>12.337</v>
      </c>
      <c r="Y3716">
        <v>13.776</v>
      </c>
      <c r="Z3716">
        <v>2.516</v>
      </c>
      <c r="AA3716">
        <v>3.7749999999999999</v>
      </c>
      <c r="AB3716">
        <v>2.5590000000000002</v>
      </c>
      <c r="AC3716">
        <v>2.5000000000000001E-2</v>
      </c>
      <c r="AD3716">
        <v>12.292</v>
      </c>
      <c r="AE3716">
        <v>2.8380000000000001</v>
      </c>
      <c r="AF3716">
        <v>-2.5619999999999998</v>
      </c>
      <c r="AG3716">
        <v>-0.70299999999999996</v>
      </c>
      <c r="AH3716">
        <v>6.45</v>
      </c>
      <c r="AI3716">
        <v>3.5009999999999999</v>
      </c>
      <c r="AJ3716">
        <v>8.2409999999999997</v>
      </c>
      <c r="AK3716">
        <v>7.0810000000000004</v>
      </c>
      <c r="AL3716">
        <v>-1.4690000000000001</v>
      </c>
      <c r="AM3716">
        <v>-19.068999999999999</v>
      </c>
      <c r="AN3716">
        <v>12.516999999999999</v>
      </c>
      <c r="AO3716">
        <v>6.2430000000000003</v>
      </c>
      <c r="AP3716">
        <v>1.756</v>
      </c>
      <c r="AQ3716">
        <v>1.0169999999999999</v>
      </c>
      <c r="AR3716">
        <v>3.016</v>
      </c>
      <c r="AS3716">
        <v>4.6070000000000002</v>
      </c>
      <c r="AT3716">
        <v>1.835</v>
      </c>
      <c r="AU3716">
        <v>5.593</v>
      </c>
      <c r="AV3716">
        <v>1.575</v>
      </c>
      <c r="AW3716">
        <v>2.33</v>
      </c>
      <c r="AX3716">
        <v>3.028</v>
      </c>
      <c r="AY3716">
        <v>3.09</v>
      </c>
      <c r="AZ3716">
        <v>2.907</v>
      </c>
      <c r="BA3716">
        <v>2.8860000000000001</v>
      </c>
      <c r="BB3716">
        <v>3.1949999999999998</v>
      </c>
      <c r="BC3716">
        <v>2017</v>
      </c>
    </row>
    <row r="3717" spans="1:55" x14ac:dyDescent="0.25">
      <c r="A3717">
        <v>136</v>
      </c>
      <c r="B3717" t="s">
        <v>1058</v>
      </c>
      <c r="C3717" t="s">
        <v>314</v>
      </c>
      <c r="D3717" t="s">
        <v>1059</v>
      </c>
      <c r="E3717" t="s">
        <v>315</v>
      </c>
      <c r="F3717" t="s">
        <v>316</v>
      </c>
      <c r="G3717" t="s">
        <v>317</v>
      </c>
      <c r="I3717" t="s">
        <v>1062</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6.7919999999999998</v>
      </c>
      <c r="AK3717">
        <v>6.125</v>
      </c>
      <c r="AL3717">
        <v>6.7329999999999997</v>
      </c>
      <c r="AM3717">
        <v>7.742</v>
      </c>
      <c r="AN3717">
        <v>8.35</v>
      </c>
      <c r="AO3717">
        <v>8.4079999999999995</v>
      </c>
      <c r="AP3717">
        <v>10.675000000000001</v>
      </c>
      <c r="AQ3717">
        <v>12.141999999999999</v>
      </c>
      <c r="AR3717">
        <v>12.608000000000001</v>
      </c>
      <c r="AS3717">
        <v>11.907999999999999</v>
      </c>
      <c r="AT3717">
        <v>11.667</v>
      </c>
      <c r="AU3717">
        <v>11.257999999999999</v>
      </c>
      <c r="AV3717">
        <v>10.632999999999999</v>
      </c>
      <c r="AW3717">
        <v>10.733000000000001</v>
      </c>
      <c r="AX3717">
        <v>10.532999999999999</v>
      </c>
      <c r="AY3717">
        <v>10.382999999999999</v>
      </c>
      <c r="AZ3717">
        <v>10.282999999999999</v>
      </c>
      <c r="BA3717">
        <v>10.183</v>
      </c>
      <c r="BB3717">
        <v>10.083</v>
      </c>
      <c r="BC3717">
        <v>2017</v>
      </c>
    </row>
    <row r="3718" spans="1:55" x14ac:dyDescent="0.25">
      <c r="A3718">
        <v>136</v>
      </c>
      <c r="B3718" t="s">
        <v>1058</v>
      </c>
      <c r="C3718" t="s">
        <v>318</v>
      </c>
      <c r="D3718" t="s">
        <v>1059</v>
      </c>
      <c r="E3718" t="s">
        <v>319</v>
      </c>
      <c r="F3718" t="s">
        <v>320</v>
      </c>
      <c r="G3718" t="s">
        <v>321</v>
      </c>
      <c r="H3718" t="s">
        <v>322</v>
      </c>
      <c r="I3718" t="s">
        <v>1062</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23.219000000000001</v>
      </c>
      <c r="AW3718">
        <v>23.262</v>
      </c>
      <c r="AX3718">
        <v>23.375</v>
      </c>
      <c r="AY3718" t="s">
        <v>232</v>
      </c>
      <c r="AZ3718" t="s">
        <v>232</v>
      </c>
      <c r="BA3718" t="s">
        <v>232</v>
      </c>
      <c r="BB3718" t="s">
        <v>232</v>
      </c>
      <c r="BC3718">
        <v>2017</v>
      </c>
    </row>
    <row r="3719" spans="1:55" x14ac:dyDescent="0.25">
      <c r="A3719">
        <v>136</v>
      </c>
      <c r="B3719" t="s">
        <v>1058</v>
      </c>
      <c r="C3719" t="s">
        <v>323</v>
      </c>
      <c r="D3719" t="s">
        <v>1059</v>
      </c>
      <c r="E3719" t="s">
        <v>324</v>
      </c>
      <c r="F3719" t="s">
        <v>325</v>
      </c>
      <c r="G3719" t="s">
        <v>321</v>
      </c>
      <c r="H3719" t="s">
        <v>322</v>
      </c>
      <c r="I3719" t="s">
        <v>448</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60.74</v>
      </c>
      <c r="AX3719">
        <v>60.719000000000001</v>
      </c>
      <c r="AY3719">
        <v>60.692</v>
      </c>
      <c r="AZ3719">
        <v>60.66</v>
      </c>
      <c r="BA3719">
        <v>60.622999999999998</v>
      </c>
      <c r="BB3719">
        <v>60.582000000000001</v>
      </c>
      <c r="BC3719">
        <v>2018</v>
      </c>
    </row>
    <row r="3720" spans="1:55" x14ac:dyDescent="0.25">
      <c r="A3720">
        <v>136</v>
      </c>
      <c r="B3720" t="s">
        <v>1058</v>
      </c>
      <c r="C3720" t="s">
        <v>327</v>
      </c>
      <c r="D3720" t="s">
        <v>1059</v>
      </c>
      <c r="E3720" t="s">
        <v>328</v>
      </c>
      <c r="F3720" t="s">
        <v>329</v>
      </c>
      <c r="G3720" t="s">
        <v>229</v>
      </c>
      <c r="H3720" t="s">
        <v>230</v>
      </c>
      <c r="I3720" t="s">
        <v>1063</v>
      </c>
      <c r="J3720" t="s">
        <v>232</v>
      </c>
      <c r="K3720" t="s">
        <v>232</v>
      </c>
      <c r="L3720" t="s">
        <v>232</v>
      </c>
      <c r="M3720" t="s">
        <v>232</v>
      </c>
      <c r="N3720" t="s">
        <v>232</v>
      </c>
      <c r="O3720" t="s">
        <v>232</v>
      </c>
      <c r="P3720" t="s">
        <v>232</v>
      </c>
      <c r="Q3720" t="s">
        <v>232</v>
      </c>
      <c r="R3720">
        <v>227.148</v>
      </c>
      <c r="S3720">
        <v>254.65100000000001</v>
      </c>
      <c r="T3720">
        <v>309.798</v>
      </c>
      <c r="U3720">
        <v>347.91500000000002</v>
      </c>
      <c r="V3720">
        <v>386.459</v>
      </c>
      <c r="W3720">
        <v>409.31599999999997</v>
      </c>
      <c r="X3720">
        <v>416.82100000000003</v>
      </c>
      <c r="Y3720">
        <v>438.82299999999998</v>
      </c>
      <c r="Z3720">
        <v>469.27499999999998</v>
      </c>
      <c r="AA3720">
        <v>508.00400000000002</v>
      </c>
      <c r="AB3720">
        <v>514.27300000000002</v>
      </c>
      <c r="AC3720">
        <v>533.95500000000004</v>
      </c>
      <c r="AD3720">
        <v>547.43700000000001</v>
      </c>
      <c r="AE3720">
        <v>573.13599999999997</v>
      </c>
      <c r="AF3720">
        <v>589.34</v>
      </c>
      <c r="AG3720">
        <v>610.60199999999998</v>
      </c>
      <c r="AH3720">
        <v>627.74599999999998</v>
      </c>
      <c r="AI3720">
        <v>641.15899999999999</v>
      </c>
      <c r="AJ3720">
        <v>682.97699999999998</v>
      </c>
      <c r="AK3720">
        <v>729.55</v>
      </c>
      <c r="AL3720">
        <v>737.72199999999998</v>
      </c>
      <c r="AM3720">
        <v>722.11300000000006</v>
      </c>
      <c r="AN3720">
        <v>732.92100000000005</v>
      </c>
      <c r="AO3720">
        <v>748.33100000000002</v>
      </c>
      <c r="AP3720">
        <v>772.25900000000001</v>
      </c>
      <c r="AQ3720">
        <v>772.48800000000006</v>
      </c>
      <c r="AR3720">
        <v>776.16200000000003</v>
      </c>
      <c r="AS3720">
        <v>787.27200000000005</v>
      </c>
      <c r="AT3720">
        <v>786.02</v>
      </c>
      <c r="AU3720">
        <v>800.74400000000003</v>
      </c>
      <c r="AV3720">
        <v>813.26400000000001</v>
      </c>
      <c r="AW3720">
        <v>823.76300000000003</v>
      </c>
      <c r="AX3720">
        <v>841.40599999999995</v>
      </c>
      <c r="AY3720">
        <v>858.50800000000004</v>
      </c>
      <c r="AZ3720">
        <v>877.73</v>
      </c>
      <c r="BA3720">
        <v>898.69399999999996</v>
      </c>
      <c r="BB3720">
        <v>921.48500000000001</v>
      </c>
      <c r="BC3720">
        <v>2017</v>
      </c>
    </row>
    <row r="3721" spans="1:55" x14ac:dyDescent="0.25">
      <c r="A3721">
        <v>136</v>
      </c>
      <c r="B3721" t="s">
        <v>1058</v>
      </c>
      <c r="C3721" t="s">
        <v>331</v>
      </c>
      <c r="D3721" t="s">
        <v>1059</v>
      </c>
      <c r="E3721" t="s">
        <v>328</v>
      </c>
      <c r="F3721" t="s">
        <v>329</v>
      </c>
      <c r="G3721" t="s">
        <v>282</v>
      </c>
      <c r="I3721" t="s">
        <v>332</v>
      </c>
      <c r="J3721" t="s">
        <v>232</v>
      </c>
      <c r="K3721" t="s">
        <v>232</v>
      </c>
      <c r="L3721" t="s">
        <v>232</v>
      </c>
      <c r="M3721" t="s">
        <v>232</v>
      </c>
      <c r="N3721" t="s">
        <v>232</v>
      </c>
      <c r="O3721" t="s">
        <v>232</v>
      </c>
      <c r="P3721" t="s">
        <v>232</v>
      </c>
      <c r="Q3721" t="s">
        <v>232</v>
      </c>
      <c r="R3721">
        <v>37.536000000000001</v>
      </c>
      <c r="S3721">
        <v>38.326000000000001</v>
      </c>
      <c r="T3721">
        <v>42.834000000000003</v>
      </c>
      <c r="U3721">
        <v>44.036999999999999</v>
      </c>
      <c r="V3721">
        <v>46.481000000000002</v>
      </c>
      <c r="W3721">
        <v>47.795999999999999</v>
      </c>
      <c r="X3721">
        <v>46.017000000000003</v>
      </c>
      <c r="Y3721">
        <v>44.551000000000002</v>
      </c>
      <c r="Z3721">
        <v>44.988999999999997</v>
      </c>
      <c r="AA3721">
        <v>46.610999999999997</v>
      </c>
      <c r="AB3721">
        <v>45.29</v>
      </c>
      <c r="AC3721">
        <v>45.563000000000002</v>
      </c>
      <c r="AD3721">
        <v>44.173999999999999</v>
      </c>
      <c r="AE3721">
        <v>44.125</v>
      </c>
      <c r="AF3721">
        <v>43.790999999999997</v>
      </c>
      <c r="AG3721">
        <v>43.905999999999999</v>
      </c>
      <c r="AH3721">
        <v>43.341999999999999</v>
      </c>
      <c r="AI3721">
        <v>43.039000000000001</v>
      </c>
      <c r="AJ3721">
        <v>44.106000000000002</v>
      </c>
      <c r="AK3721">
        <v>45.326000000000001</v>
      </c>
      <c r="AL3721">
        <v>45.198999999999998</v>
      </c>
      <c r="AM3721">
        <v>45.91</v>
      </c>
      <c r="AN3721">
        <v>45.679000000000002</v>
      </c>
      <c r="AO3721">
        <v>45.701000000000001</v>
      </c>
      <c r="AP3721">
        <v>47.869</v>
      </c>
      <c r="AQ3721">
        <v>48.142000000000003</v>
      </c>
      <c r="AR3721">
        <v>47.856999999999999</v>
      </c>
      <c r="AS3721">
        <v>47.652999999999999</v>
      </c>
      <c r="AT3721">
        <v>46.515000000000001</v>
      </c>
      <c r="AU3721">
        <v>46.441000000000003</v>
      </c>
      <c r="AV3721">
        <v>46.368000000000002</v>
      </c>
      <c r="AW3721">
        <v>46.499000000000002</v>
      </c>
      <c r="AX3721">
        <v>46.524999999999999</v>
      </c>
      <c r="AY3721">
        <v>46.581000000000003</v>
      </c>
      <c r="AZ3721">
        <v>46.664000000000001</v>
      </c>
      <c r="BA3721">
        <v>46.781999999999996</v>
      </c>
      <c r="BB3721">
        <v>46.899000000000001</v>
      </c>
      <c r="BC3721">
        <v>2017</v>
      </c>
    </row>
    <row r="3722" spans="1:55" x14ac:dyDescent="0.25">
      <c r="A3722">
        <v>136</v>
      </c>
      <c r="B3722" t="s">
        <v>1058</v>
      </c>
      <c r="C3722" t="s">
        <v>333</v>
      </c>
      <c r="D3722" t="s">
        <v>1059</v>
      </c>
      <c r="E3722" t="s">
        <v>334</v>
      </c>
      <c r="F3722" t="s">
        <v>335</v>
      </c>
      <c r="G3722" t="s">
        <v>229</v>
      </c>
      <c r="H3722" t="s">
        <v>230</v>
      </c>
      <c r="I3722" t="s">
        <v>1063</v>
      </c>
      <c r="J3722" t="s">
        <v>232</v>
      </c>
      <c r="K3722" t="s">
        <v>232</v>
      </c>
      <c r="L3722" t="s">
        <v>232</v>
      </c>
      <c r="M3722" t="s">
        <v>232</v>
      </c>
      <c r="N3722" t="s">
        <v>232</v>
      </c>
      <c r="O3722" t="s">
        <v>232</v>
      </c>
      <c r="P3722" t="s">
        <v>232</v>
      </c>
      <c r="Q3722" t="s">
        <v>232</v>
      </c>
      <c r="R3722">
        <v>290.93299999999999</v>
      </c>
      <c r="S3722">
        <v>327.113</v>
      </c>
      <c r="T3722">
        <v>390.05900000000003</v>
      </c>
      <c r="U3722">
        <v>435.13</v>
      </c>
      <c r="V3722">
        <v>470.029</v>
      </c>
      <c r="W3722">
        <v>492.54399999999998</v>
      </c>
      <c r="X3722">
        <v>496.54300000000001</v>
      </c>
      <c r="Y3722">
        <v>510.267</v>
      </c>
      <c r="Z3722">
        <v>538.65099999999995</v>
      </c>
      <c r="AA3722">
        <v>540.83000000000004</v>
      </c>
      <c r="AB3722">
        <v>548.57899999999995</v>
      </c>
      <c r="AC3722">
        <v>555.10199999999998</v>
      </c>
      <c r="AD3722">
        <v>577.65599999999995</v>
      </c>
      <c r="AE3722">
        <v>617.21</v>
      </c>
      <c r="AF3722">
        <v>629.649</v>
      </c>
      <c r="AG3722">
        <v>657.03899999999999</v>
      </c>
      <c r="AH3722">
        <v>678.38699999999994</v>
      </c>
      <c r="AI3722">
        <v>702.31500000000005</v>
      </c>
      <c r="AJ3722">
        <v>737.53200000000004</v>
      </c>
      <c r="AK3722">
        <v>753.12699999999995</v>
      </c>
      <c r="AL3722">
        <v>780.66399999999999</v>
      </c>
      <c r="AM3722">
        <v>804.66099999999994</v>
      </c>
      <c r="AN3722">
        <v>800.49400000000003</v>
      </c>
      <c r="AO3722">
        <v>808.56200000000001</v>
      </c>
      <c r="AP3722">
        <v>819.33699999999999</v>
      </c>
      <c r="AQ3722">
        <v>819.38099999999997</v>
      </c>
      <c r="AR3722">
        <v>825.50199999999995</v>
      </c>
      <c r="AS3722">
        <v>830.41200000000003</v>
      </c>
      <c r="AT3722">
        <v>828.67600000000004</v>
      </c>
      <c r="AU3722">
        <v>842.28499999999997</v>
      </c>
      <c r="AV3722">
        <v>850.86900000000003</v>
      </c>
      <c r="AW3722">
        <v>870.798</v>
      </c>
      <c r="AX3722">
        <v>902.66600000000005</v>
      </c>
      <c r="AY3722">
        <v>923.8</v>
      </c>
      <c r="AZ3722">
        <v>946.69200000000001</v>
      </c>
      <c r="BA3722">
        <v>970.29300000000001</v>
      </c>
      <c r="BB3722">
        <v>995.42100000000005</v>
      </c>
      <c r="BC3722">
        <v>2017</v>
      </c>
    </row>
    <row r="3723" spans="1:55" x14ac:dyDescent="0.25">
      <c r="A3723">
        <v>136</v>
      </c>
      <c r="B3723" t="s">
        <v>1058</v>
      </c>
      <c r="C3723" t="s">
        <v>336</v>
      </c>
      <c r="D3723" t="s">
        <v>1059</v>
      </c>
      <c r="E3723" t="s">
        <v>334</v>
      </c>
      <c r="F3723" t="s">
        <v>335</v>
      </c>
      <c r="G3723" t="s">
        <v>282</v>
      </c>
      <c r="I3723" t="s">
        <v>337</v>
      </c>
      <c r="J3723" t="s">
        <v>232</v>
      </c>
      <c r="K3723" t="s">
        <v>232</v>
      </c>
      <c r="L3723" t="s">
        <v>232</v>
      </c>
      <c r="M3723" t="s">
        <v>232</v>
      </c>
      <c r="N3723" t="s">
        <v>232</v>
      </c>
      <c r="O3723" t="s">
        <v>232</v>
      </c>
      <c r="P3723" t="s">
        <v>232</v>
      </c>
      <c r="Q3723" t="s">
        <v>232</v>
      </c>
      <c r="R3723">
        <v>48.076000000000001</v>
      </c>
      <c r="S3723">
        <v>49.231999999999999</v>
      </c>
      <c r="T3723">
        <v>53.930999999999997</v>
      </c>
      <c r="U3723">
        <v>55.076000000000001</v>
      </c>
      <c r="V3723">
        <v>56.531999999999996</v>
      </c>
      <c r="W3723">
        <v>57.514000000000003</v>
      </c>
      <c r="X3723">
        <v>54.819000000000003</v>
      </c>
      <c r="Y3723">
        <v>51.805</v>
      </c>
      <c r="Z3723">
        <v>51.64</v>
      </c>
      <c r="AA3723">
        <v>49.622999999999998</v>
      </c>
      <c r="AB3723">
        <v>48.311999999999998</v>
      </c>
      <c r="AC3723">
        <v>47.368000000000002</v>
      </c>
      <c r="AD3723">
        <v>46.613</v>
      </c>
      <c r="AE3723">
        <v>47.518000000000001</v>
      </c>
      <c r="AF3723">
        <v>46.786000000000001</v>
      </c>
      <c r="AG3723">
        <v>47.244999999999997</v>
      </c>
      <c r="AH3723">
        <v>46.838000000000001</v>
      </c>
      <c r="AI3723">
        <v>47.143999999999998</v>
      </c>
      <c r="AJ3723">
        <v>47.63</v>
      </c>
      <c r="AK3723">
        <v>46.790999999999997</v>
      </c>
      <c r="AL3723">
        <v>47.83</v>
      </c>
      <c r="AM3723">
        <v>51.158000000000001</v>
      </c>
      <c r="AN3723">
        <v>49.89</v>
      </c>
      <c r="AO3723">
        <v>49.378999999999998</v>
      </c>
      <c r="AP3723">
        <v>50.787999999999997</v>
      </c>
      <c r="AQ3723">
        <v>51.064999999999998</v>
      </c>
      <c r="AR3723">
        <v>50.9</v>
      </c>
      <c r="AS3723">
        <v>50.264000000000003</v>
      </c>
      <c r="AT3723">
        <v>49.039000000000001</v>
      </c>
      <c r="AU3723">
        <v>48.850999999999999</v>
      </c>
      <c r="AV3723">
        <v>48.512</v>
      </c>
      <c r="AW3723">
        <v>49.154000000000003</v>
      </c>
      <c r="AX3723">
        <v>49.912999999999997</v>
      </c>
      <c r="AY3723">
        <v>50.122999999999998</v>
      </c>
      <c r="AZ3723">
        <v>50.33</v>
      </c>
      <c r="BA3723">
        <v>50.509</v>
      </c>
      <c r="BB3723">
        <v>50.661999999999999</v>
      </c>
      <c r="BC3723">
        <v>2017</v>
      </c>
    </row>
    <row r="3724" spans="1:55" x14ac:dyDescent="0.25">
      <c r="A3724">
        <v>136</v>
      </c>
      <c r="B3724" t="s">
        <v>1058</v>
      </c>
      <c r="C3724" t="s">
        <v>338</v>
      </c>
      <c r="D3724" t="s">
        <v>1059</v>
      </c>
      <c r="E3724" t="s">
        <v>339</v>
      </c>
      <c r="F3724" t="s">
        <v>340</v>
      </c>
      <c r="G3724" t="s">
        <v>229</v>
      </c>
      <c r="H3724" t="s">
        <v>230</v>
      </c>
      <c r="I3724" t="s">
        <v>1063</v>
      </c>
      <c r="J3724" t="s">
        <v>232</v>
      </c>
      <c r="K3724" t="s">
        <v>232</v>
      </c>
      <c r="L3724" t="s">
        <v>232</v>
      </c>
      <c r="M3724" t="s">
        <v>232</v>
      </c>
      <c r="N3724" t="s">
        <v>232</v>
      </c>
      <c r="O3724" t="s">
        <v>232</v>
      </c>
      <c r="P3724" t="s">
        <v>232</v>
      </c>
      <c r="Q3724" t="s">
        <v>232</v>
      </c>
      <c r="R3724">
        <v>-63.784999999999997</v>
      </c>
      <c r="S3724">
        <v>-72.462000000000003</v>
      </c>
      <c r="T3724">
        <v>-80.260999999999996</v>
      </c>
      <c r="U3724">
        <v>-87.215000000000003</v>
      </c>
      <c r="V3724">
        <v>-83.57</v>
      </c>
      <c r="W3724">
        <v>-83.227999999999994</v>
      </c>
      <c r="X3724">
        <v>-79.721999999999994</v>
      </c>
      <c r="Y3724">
        <v>-71.444000000000003</v>
      </c>
      <c r="Z3724">
        <v>-69.376000000000005</v>
      </c>
      <c r="AA3724">
        <v>-32.826000000000001</v>
      </c>
      <c r="AB3724">
        <v>-34.305999999999997</v>
      </c>
      <c r="AC3724">
        <v>-21.146999999999998</v>
      </c>
      <c r="AD3724">
        <v>-30.219000000000001</v>
      </c>
      <c r="AE3724">
        <v>-44.073999999999998</v>
      </c>
      <c r="AF3724">
        <v>-40.308999999999997</v>
      </c>
      <c r="AG3724">
        <v>-46.436999999999998</v>
      </c>
      <c r="AH3724">
        <v>-50.640999999999998</v>
      </c>
      <c r="AI3724">
        <v>-61.155999999999999</v>
      </c>
      <c r="AJ3724">
        <v>-54.555</v>
      </c>
      <c r="AK3724">
        <v>-23.577000000000002</v>
      </c>
      <c r="AL3724">
        <v>-42.942</v>
      </c>
      <c r="AM3724">
        <v>-82.548000000000002</v>
      </c>
      <c r="AN3724">
        <v>-67.572999999999993</v>
      </c>
      <c r="AO3724">
        <v>-60.231000000000002</v>
      </c>
      <c r="AP3724">
        <v>-47.078000000000003</v>
      </c>
      <c r="AQ3724">
        <v>-46.893000000000001</v>
      </c>
      <c r="AR3724">
        <v>-49.34</v>
      </c>
      <c r="AS3724">
        <v>-43.14</v>
      </c>
      <c r="AT3724">
        <v>-42.655999999999999</v>
      </c>
      <c r="AU3724">
        <v>-41.540999999999997</v>
      </c>
      <c r="AV3724">
        <v>-37.604999999999997</v>
      </c>
      <c r="AW3724">
        <v>-47.034999999999997</v>
      </c>
      <c r="AX3724">
        <v>-61.26</v>
      </c>
      <c r="AY3724">
        <v>-65.292000000000002</v>
      </c>
      <c r="AZ3724">
        <v>-68.962000000000003</v>
      </c>
      <c r="BA3724">
        <v>-71.599000000000004</v>
      </c>
      <c r="BB3724">
        <v>-73.936000000000007</v>
      </c>
      <c r="BC3724">
        <v>2017</v>
      </c>
    </row>
    <row r="3725" spans="1:55" x14ac:dyDescent="0.25">
      <c r="A3725">
        <v>136</v>
      </c>
      <c r="B3725" t="s">
        <v>1058</v>
      </c>
      <c r="C3725" t="s">
        <v>341</v>
      </c>
      <c r="D3725" t="s">
        <v>1059</v>
      </c>
      <c r="E3725" t="s">
        <v>339</v>
      </c>
      <c r="F3725" t="s">
        <v>340</v>
      </c>
      <c r="G3725" t="s">
        <v>282</v>
      </c>
      <c r="I3725" t="s">
        <v>342</v>
      </c>
      <c r="J3725" t="s">
        <v>232</v>
      </c>
      <c r="K3725" t="s">
        <v>232</v>
      </c>
      <c r="L3725" t="s">
        <v>232</v>
      </c>
      <c r="M3725" t="s">
        <v>232</v>
      </c>
      <c r="N3725" t="s">
        <v>232</v>
      </c>
      <c r="O3725" t="s">
        <v>232</v>
      </c>
      <c r="P3725" t="s">
        <v>232</v>
      </c>
      <c r="Q3725" t="s">
        <v>232</v>
      </c>
      <c r="R3725">
        <v>-10.54</v>
      </c>
      <c r="S3725">
        <v>-10.906000000000001</v>
      </c>
      <c r="T3725">
        <v>-11.097</v>
      </c>
      <c r="U3725">
        <v>-11.039</v>
      </c>
      <c r="V3725">
        <v>-10.051</v>
      </c>
      <c r="W3725">
        <v>-9.7189999999999994</v>
      </c>
      <c r="X3725">
        <v>-8.8010000000000002</v>
      </c>
      <c r="Y3725">
        <v>-7.2530000000000001</v>
      </c>
      <c r="Z3725">
        <v>-6.6509999999999998</v>
      </c>
      <c r="AA3725">
        <v>-3.012</v>
      </c>
      <c r="AB3725">
        <v>-3.0209999999999999</v>
      </c>
      <c r="AC3725">
        <v>-1.8049999999999999</v>
      </c>
      <c r="AD3725">
        <v>-2.4380000000000002</v>
      </c>
      <c r="AE3725">
        <v>-3.3929999999999998</v>
      </c>
      <c r="AF3725">
        <v>-2.9950000000000001</v>
      </c>
      <c r="AG3725">
        <v>-3.339</v>
      </c>
      <c r="AH3725">
        <v>-3.496</v>
      </c>
      <c r="AI3725">
        <v>-4.1050000000000004</v>
      </c>
      <c r="AJ3725">
        <v>-3.5230000000000001</v>
      </c>
      <c r="AK3725">
        <v>-1.4650000000000001</v>
      </c>
      <c r="AL3725">
        <v>-2.6309999999999998</v>
      </c>
      <c r="AM3725">
        <v>-5.2480000000000002</v>
      </c>
      <c r="AN3725">
        <v>-4.2110000000000003</v>
      </c>
      <c r="AO3725">
        <v>-3.6779999999999999</v>
      </c>
      <c r="AP3725">
        <v>-2.9180000000000001</v>
      </c>
      <c r="AQ3725">
        <v>-2.9220000000000002</v>
      </c>
      <c r="AR3725">
        <v>-3.0419999999999998</v>
      </c>
      <c r="AS3725">
        <v>-2.6110000000000002</v>
      </c>
      <c r="AT3725">
        <v>-2.524</v>
      </c>
      <c r="AU3725">
        <v>-2.4089999999999998</v>
      </c>
      <c r="AV3725">
        <v>-2.1440000000000001</v>
      </c>
      <c r="AW3725">
        <v>-2.6549999999999998</v>
      </c>
      <c r="AX3725">
        <v>-3.387</v>
      </c>
      <c r="AY3725">
        <v>-3.5430000000000001</v>
      </c>
      <c r="AZ3725">
        <v>-3.6659999999999999</v>
      </c>
      <c r="BA3725">
        <v>-3.7269999999999999</v>
      </c>
      <c r="BB3725">
        <v>-3.7629999999999999</v>
      </c>
      <c r="BC3725">
        <v>2017</v>
      </c>
    </row>
    <row r="3726" spans="1:55" x14ac:dyDescent="0.25">
      <c r="A3726">
        <v>136</v>
      </c>
      <c r="B3726" t="s">
        <v>1058</v>
      </c>
      <c r="C3726" t="s">
        <v>343</v>
      </c>
      <c r="D3726" t="s">
        <v>1059</v>
      </c>
      <c r="E3726" t="s">
        <v>344</v>
      </c>
      <c r="F3726" t="s">
        <v>345</v>
      </c>
      <c r="G3726" t="s">
        <v>229</v>
      </c>
      <c r="H3726" t="s">
        <v>230</v>
      </c>
      <c r="I3726" t="s">
        <v>1063</v>
      </c>
      <c r="J3726" t="s">
        <v>232</v>
      </c>
      <c r="K3726" t="s">
        <v>232</v>
      </c>
      <c r="L3726" t="s">
        <v>232</v>
      </c>
      <c r="M3726" t="s">
        <v>232</v>
      </c>
      <c r="N3726" t="s">
        <v>232</v>
      </c>
      <c r="O3726" t="s">
        <v>232</v>
      </c>
      <c r="P3726" t="s">
        <v>232</v>
      </c>
      <c r="Q3726" t="s">
        <v>232</v>
      </c>
      <c r="R3726">
        <v>-62.945</v>
      </c>
      <c r="S3726">
        <v>-65.16</v>
      </c>
      <c r="T3726">
        <v>-84.974000000000004</v>
      </c>
      <c r="U3726">
        <v>-90.588999999999999</v>
      </c>
      <c r="V3726">
        <v>-83.930999999999997</v>
      </c>
      <c r="W3726">
        <v>-74.165999999999997</v>
      </c>
      <c r="X3726">
        <v>-70.808999999999997</v>
      </c>
      <c r="Y3726">
        <v>-61.783000000000001</v>
      </c>
      <c r="Z3726">
        <v>-57.195</v>
      </c>
      <c r="AA3726">
        <v>-30.699000000000002</v>
      </c>
      <c r="AB3726">
        <v>-27.872</v>
      </c>
      <c r="AC3726">
        <v>-10.02</v>
      </c>
      <c r="AD3726">
        <v>-44.744</v>
      </c>
      <c r="AE3726">
        <v>-53.313000000000002</v>
      </c>
      <c r="AF3726">
        <v>-53.6</v>
      </c>
      <c r="AG3726">
        <v>-62.518000000000001</v>
      </c>
      <c r="AH3726">
        <v>-66.141999999999996</v>
      </c>
      <c r="AI3726">
        <v>-67.596000000000004</v>
      </c>
      <c r="AJ3726">
        <v>-59.273000000000003</v>
      </c>
      <c r="AK3726">
        <v>-47.277000000000001</v>
      </c>
      <c r="AL3726">
        <v>-60.366</v>
      </c>
      <c r="AM3726">
        <v>-68.317999999999998</v>
      </c>
      <c r="AN3726">
        <v>-60.347000000000001</v>
      </c>
      <c r="AO3726">
        <v>-67.331999999999994</v>
      </c>
      <c r="AP3726">
        <v>-25.346</v>
      </c>
      <c r="AQ3726">
        <v>-9.5909999999999993</v>
      </c>
      <c r="AR3726">
        <v>-18.710999999999999</v>
      </c>
      <c r="AS3726">
        <v>-11.561</v>
      </c>
      <c r="AT3726">
        <v>-23.623999999999999</v>
      </c>
      <c r="AU3726">
        <v>-28.83</v>
      </c>
      <c r="AV3726">
        <v>-30.841000000000001</v>
      </c>
      <c r="AW3726">
        <v>-37.298999999999999</v>
      </c>
      <c r="AX3726">
        <v>-57.097999999999999</v>
      </c>
      <c r="AY3726">
        <v>-65.564999999999998</v>
      </c>
      <c r="AZ3726">
        <v>-71.650000000000006</v>
      </c>
      <c r="BA3726">
        <v>-76.131</v>
      </c>
      <c r="BB3726">
        <v>-80.037000000000006</v>
      </c>
      <c r="BC3726">
        <v>2017</v>
      </c>
    </row>
    <row r="3727" spans="1:55" x14ac:dyDescent="0.25">
      <c r="A3727">
        <v>136</v>
      </c>
      <c r="B3727" t="s">
        <v>1058</v>
      </c>
      <c r="C3727" t="s">
        <v>346</v>
      </c>
      <c r="D3727" t="s">
        <v>1059</v>
      </c>
      <c r="E3727" t="s">
        <v>344</v>
      </c>
      <c r="F3727" t="s">
        <v>345</v>
      </c>
      <c r="G3727" t="s">
        <v>270</v>
      </c>
      <c r="I3727" t="s">
        <v>397</v>
      </c>
      <c r="J3727" t="s">
        <v>232</v>
      </c>
      <c r="K3727" t="s">
        <v>232</v>
      </c>
      <c r="L3727" t="s">
        <v>232</v>
      </c>
      <c r="M3727" t="s">
        <v>232</v>
      </c>
      <c r="N3727" t="s">
        <v>232</v>
      </c>
      <c r="O3727" t="s">
        <v>232</v>
      </c>
      <c r="P3727" t="s">
        <v>232</v>
      </c>
      <c r="Q3727" t="s">
        <v>232</v>
      </c>
      <c r="R3727">
        <v>-10.938000000000001</v>
      </c>
      <c r="S3727">
        <v>-10.412000000000001</v>
      </c>
      <c r="T3727">
        <v>-12.425000000000001</v>
      </c>
      <c r="U3727">
        <v>-12.022</v>
      </c>
      <c r="V3727">
        <v>-10.446999999999999</v>
      </c>
      <c r="W3727">
        <v>-8.7650000000000006</v>
      </c>
      <c r="X3727">
        <v>-7.9720000000000004</v>
      </c>
      <c r="Y3727">
        <v>-6.141</v>
      </c>
      <c r="Z3727">
        <v>-5.3490000000000002</v>
      </c>
      <c r="AA3727">
        <v>-2.7530000000000001</v>
      </c>
      <c r="AB3727">
        <v>-2.4009999999999998</v>
      </c>
      <c r="AC3727">
        <v>-0.83699999999999997</v>
      </c>
      <c r="AD3727">
        <v>-3.6070000000000002</v>
      </c>
      <c r="AE3727">
        <v>-4.1189999999999998</v>
      </c>
      <c r="AF3727">
        <v>-3.9670000000000001</v>
      </c>
      <c r="AG3727">
        <v>-4.4470000000000001</v>
      </c>
      <c r="AH3727">
        <v>-4.5519999999999996</v>
      </c>
      <c r="AI3727">
        <v>-4.5380000000000003</v>
      </c>
      <c r="AJ3727">
        <v>-3.8839999999999999</v>
      </c>
      <c r="AK3727">
        <v>-3.016</v>
      </c>
      <c r="AL3727">
        <v>-3.7639999999999998</v>
      </c>
      <c r="AM3727">
        <v>-4.2060000000000004</v>
      </c>
      <c r="AN3727">
        <v>-3.7120000000000002</v>
      </c>
      <c r="AO3727">
        <v>-4.093</v>
      </c>
      <c r="AP3727">
        <v>-1.5269999999999999</v>
      </c>
      <c r="AQ3727">
        <v>-0.57299999999999995</v>
      </c>
      <c r="AR3727">
        <v>-1.1060000000000001</v>
      </c>
      <c r="AS3727">
        <v>-0.67600000000000005</v>
      </c>
      <c r="AT3727">
        <v>-1.361</v>
      </c>
      <c r="AU3727">
        <v>-1.6479999999999999</v>
      </c>
      <c r="AV3727">
        <v>-1.742</v>
      </c>
      <c r="AW3727">
        <v>-2.0830000000000002</v>
      </c>
      <c r="AX3727">
        <v>-3.1419999999999999</v>
      </c>
      <c r="AY3727">
        <v>-3.55</v>
      </c>
      <c r="AZ3727">
        <v>-3.806</v>
      </c>
      <c r="BA3727">
        <v>-3.9630000000000001</v>
      </c>
      <c r="BB3727">
        <v>-4.0750000000000002</v>
      </c>
      <c r="BC3727">
        <v>2017</v>
      </c>
    </row>
    <row r="3728" spans="1:55" x14ac:dyDescent="0.25">
      <c r="A3728">
        <v>136</v>
      </c>
      <c r="B3728" t="s">
        <v>1058</v>
      </c>
      <c r="C3728" t="s">
        <v>347</v>
      </c>
      <c r="D3728" t="s">
        <v>1059</v>
      </c>
      <c r="E3728" t="s">
        <v>348</v>
      </c>
      <c r="F3728" t="s">
        <v>349</v>
      </c>
      <c r="G3728" t="s">
        <v>229</v>
      </c>
      <c r="H3728" t="s">
        <v>230</v>
      </c>
      <c r="I3728" t="s">
        <v>1063</v>
      </c>
      <c r="J3728" t="s">
        <v>232</v>
      </c>
      <c r="K3728" t="s">
        <v>232</v>
      </c>
      <c r="L3728" t="s">
        <v>232</v>
      </c>
      <c r="M3728" t="s">
        <v>232</v>
      </c>
      <c r="N3728" t="s">
        <v>232</v>
      </c>
      <c r="O3728" t="s">
        <v>232</v>
      </c>
      <c r="P3728" t="s">
        <v>232</v>
      </c>
      <c r="Q3728" t="s">
        <v>232</v>
      </c>
      <c r="R3728">
        <v>-18.599</v>
      </c>
      <c r="S3728">
        <v>-17.388000000000002</v>
      </c>
      <c r="T3728">
        <v>-12.919</v>
      </c>
      <c r="U3728">
        <v>-3.8319999999999999</v>
      </c>
      <c r="V3728">
        <v>10.647</v>
      </c>
      <c r="W3728">
        <v>17.428999999999998</v>
      </c>
      <c r="X3728">
        <v>13.487</v>
      </c>
      <c r="Y3728">
        <v>30.268000000000001</v>
      </c>
      <c r="Z3728">
        <v>38.914999999999999</v>
      </c>
      <c r="AA3728">
        <v>61.619</v>
      </c>
      <c r="AB3728">
        <v>50.951999999999998</v>
      </c>
      <c r="AC3728">
        <v>50.668999999999997</v>
      </c>
      <c r="AD3728">
        <v>42.427</v>
      </c>
      <c r="AE3728">
        <v>31.219000000000001</v>
      </c>
      <c r="AF3728">
        <v>29.997</v>
      </c>
      <c r="AG3728">
        <v>19.809000000000001</v>
      </c>
      <c r="AH3728">
        <v>13.999000000000001</v>
      </c>
      <c r="AI3728">
        <v>3.379</v>
      </c>
      <c r="AJ3728">
        <v>11.13</v>
      </c>
      <c r="AK3728">
        <v>49.49</v>
      </c>
      <c r="AL3728">
        <v>33.863</v>
      </c>
      <c r="AM3728">
        <v>-16.193000000000001</v>
      </c>
      <c r="AN3728">
        <v>-1.347</v>
      </c>
      <c r="AO3728">
        <v>12.888999999999999</v>
      </c>
      <c r="AP3728">
        <v>33.628999999999998</v>
      </c>
      <c r="AQ3728">
        <v>27.777999999999999</v>
      </c>
      <c r="AR3728">
        <v>22.024999999999999</v>
      </c>
      <c r="AS3728">
        <v>22.079000000000001</v>
      </c>
      <c r="AT3728">
        <v>20.771000000000001</v>
      </c>
      <c r="AU3728">
        <v>21.094999999999999</v>
      </c>
      <c r="AV3728">
        <v>24.413</v>
      </c>
      <c r="AW3728">
        <v>16.033000000000001</v>
      </c>
      <c r="AX3728">
        <v>5.8230000000000004</v>
      </c>
      <c r="AY3728">
        <v>5.7409999999999997</v>
      </c>
      <c r="AZ3728">
        <v>5.6289999999999996</v>
      </c>
      <c r="BA3728">
        <v>7.7220000000000004</v>
      </c>
      <c r="BB3728">
        <v>9.9239999999999995</v>
      </c>
      <c r="BC3728">
        <v>2017</v>
      </c>
    </row>
    <row r="3729" spans="1:55" x14ac:dyDescent="0.25">
      <c r="A3729">
        <v>136</v>
      </c>
      <c r="B3729" t="s">
        <v>1058</v>
      </c>
      <c r="C3729" t="s">
        <v>350</v>
      </c>
      <c r="D3729" t="s">
        <v>1059</v>
      </c>
      <c r="E3729" t="s">
        <v>348</v>
      </c>
      <c r="F3729" t="s">
        <v>349</v>
      </c>
      <c r="G3729" t="s">
        <v>282</v>
      </c>
      <c r="I3729" t="s">
        <v>351</v>
      </c>
      <c r="J3729" t="s">
        <v>232</v>
      </c>
      <c r="K3729" t="s">
        <v>232</v>
      </c>
      <c r="L3729" t="s">
        <v>232</v>
      </c>
      <c r="M3729" t="s">
        <v>232</v>
      </c>
      <c r="N3729" t="s">
        <v>232</v>
      </c>
      <c r="O3729" t="s">
        <v>232</v>
      </c>
      <c r="P3729" t="s">
        <v>232</v>
      </c>
      <c r="Q3729" t="s">
        <v>232</v>
      </c>
      <c r="R3729">
        <v>-3.073</v>
      </c>
      <c r="S3729">
        <v>-2.617</v>
      </c>
      <c r="T3729">
        <v>-1.786</v>
      </c>
      <c r="U3729">
        <v>-0.48499999999999999</v>
      </c>
      <c r="V3729">
        <v>1.2809999999999999</v>
      </c>
      <c r="W3729">
        <v>2.0350000000000001</v>
      </c>
      <c r="X3729">
        <v>1.4890000000000001</v>
      </c>
      <c r="Y3729">
        <v>3.073</v>
      </c>
      <c r="Z3729">
        <v>3.7309999999999999</v>
      </c>
      <c r="AA3729">
        <v>5.6539999999999999</v>
      </c>
      <c r="AB3729">
        <v>4.4870000000000001</v>
      </c>
      <c r="AC3729">
        <v>4.3239999999999998</v>
      </c>
      <c r="AD3729">
        <v>3.4239999999999999</v>
      </c>
      <c r="AE3729">
        <v>2.4039999999999999</v>
      </c>
      <c r="AF3729">
        <v>2.2290000000000001</v>
      </c>
      <c r="AG3729">
        <v>1.4239999999999999</v>
      </c>
      <c r="AH3729">
        <v>0.96699999999999997</v>
      </c>
      <c r="AI3729">
        <v>0.22700000000000001</v>
      </c>
      <c r="AJ3729">
        <v>0.71899999999999997</v>
      </c>
      <c r="AK3729">
        <v>3.0750000000000002</v>
      </c>
      <c r="AL3729">
        <v>2.0750000000000002</v>
      </c>
      <c r="AM3729">
        <v>-1.03</v>
      </c>
      <c r="AN3729">
        <v>-8.4000000000000005E-2</v>
      </c>
      <c r="AO3729">
        <v>0.78700000000000003</v>
      </c>
      <c r="AP3729">
        <v>2.085</v>
      </c>
      <c r="AQ3729">
        <v>1.7310000000000001</v>
      </c>
      <c r="AR3729">
        <v>1.3580000000000001</v>
      </c>
      <c r="AS3729">
        <v>1.3360000000000001</v>
      </c>
      <c r="AT3729">
        <v>1.2290000000000001</v>
      </c>
      <c r="AU3729">
        <v>1.2230000000000001</v>
      </c>
      <c r="AV3729">
        <v>1.3919999999999999</v>
      </c>
      <c r="AW3729">
        <v>0.90500000000000003</v>
      </c>
      <c r="AX3729">
        <v>0.32200000000000001</v>
      </c>
      <c r="AY3729">
        <v>0.311</v>
      </c>
      <c r="AZ3729">
        <v>0.29899999999999999</v>
      </c>
      <c r="BA3729">
        <v>0.40200000000000002</v>
      </c>
      <c r="BB3729">
        <v>0.505</v>
      </c>
      <c r="BC3729">
        <v>2017</v>
      </c>
    </row>
    <row r="3730" spans="1:55" x14ac:dyDescent="0.25">
      <c r="A3730">
        <v>136</v>
      </c>
      <c r="B3730" t="s">
        <v>1058</v>
      </c>
      <c r="C3730" t="s">
        <v>352</v>
      </c>
      <c r="D3730" t="s">
        <v>1059</v>
      </c>
      <c r="E3730" t="s">
        <v>353</v>
      </c>
      <c r="F3730" t="s">
        <v>354</v>
      </c>
      <c r="G3730" t="s">
        <v>229</v>
      </c>
      <c r="H3730" t="s">
        <v>230</v>
      </c>
      <c r="I3730" t="s">
        <v>1063</v>
      </c>
      <c r="J3730" t="s">
        <v>232</v>
      </c>
      <c r="K3730" t="s">
        <v>232</v>
      </c>
      <c r="L3730" t="s">
        <v>232</v>
      </c>
      <c r="M3730" t="s">
        <v>232</v>
      </c>
      <c r="N3730" t="s">
        <v>232</v>
      </c>
      <c r="O3730" t="s">
        <v>232</v>
      </c>
      <c r="P3730" t="s">
        <v>232</v>
      </c>
      <c r="Q3730" t="s">
        <v>232</v>
      </c>
      <c r="R3730">
        <v>523.21699999999998</v>
      </c>
      <c r="S3730">
        <v>590.17700000000002</v>
      </c>
      <c r="T3730">
        <v>663.96799999999996</v>
      </c>
      <c r="U3730">
        <v>749.03099999999995</v>
      </c>
      <c r="V3730">
        <v>844.68899999999996</v>
      </c>
      <c r="W3730">
        <v>955.59400000000005</v>
      </c>
      <c r="X3730" s="52">
        <v>1062.81</v>
      </c>
      <c r="Y3730">
        <v>993.59500000000003</v>
      </c>
      <c r="Z3730" s="52">
        <v>1118.8699999999999</v>
      </c>
      <c r="AA3730" s="52">
        <v>1143.29</v>
      </c>
      <c r="AB3730" s="52">
        <v>1165.1500000000001</v>
      </c>
      <c r="AC3730" s="52">
        <v>1175.8499999999999</v>
      </c>
      <c r="AD3730" s="52">
        <v>1196.6099999999999</v>
      </c>
      <c r="AE3730" s="52">
        <v>1252.92</v>
      </c>
      <c r="AF3730" s="52">
        <v>1262.4100000000001</v>
      </c>
      <c r="AG3730" s="52">
        <v>1296.17</v>
      </c>
      <c r="AH3730" s="52">
        <v>1341.17</v>
      </c>
      <c r="AI3730" s="52">
        <v>1392.13</v>
      </c>
      <c r="AJ3730" s="52">
        <v>1458.59</v>
      </c>
      <c r="AK3730" s="52">
        <v>1482.95</v>
      </c>
      <c r="AL3730" s="52">
        <v>1535.37</v>
      </c>
      <c r="AM3730" s="52">
        <v>1616.18</v>
      </c>
      <c r="AN3730" s="52">
        <v>1680.4</v>
      </c>
      <c r="AO3730" s="52">
        <v>1748.15</v>
      </c>
      <c r="AP3730" s="52">
        <v>1800.43</v>
      </c>
      <c r="AQ3730" s="52">
        <v>1872.47</v>
      </c>
      <c r="AR3730" s="52">
        <v>1927.54</v>
      </c>
      <c r="AS3730" s="52">
        <v>1974.86</v>
      </c>
      <c r="AT3730" s="52">
        <v>2008.63</v>
      </c>
      <c r="AU3730" s="52">
        <v>2052.52</v>
      </c>
      <c r="AV3730" s="52">
        <v>2105.7399999999998</v>
      </c>
      <c r="AW3730" s="52">
        <v>2152.7800000000002</v>
      </c>
      <c r="AX3730" s="52">
        <v>2214.8000000000002</v>
      </c>
      <c r="AY3730" s="52">
        <v>2282.5100000000002</v>
      </c>
      <c r="AZ3730" s="52">
        <v>2354.98</v>
      </c>
      <c r="BA3730" s="52">
        <v>2431.12</v>
      </c>
      <c r="BB3730" s="52">
        <v>2510.6</v>
      </c>
      <c r="BC3730">
        <v>2017</v>
      </c>
    </row>
    <row r="3731" spans="1:55" x14ac:dyDescent="0.25">
      <c r="A3731">
        <v>136</v>
      </c>
      <c r="B3731" t="s">
        <v>1058</v>
      </c>
      <c r="C3731" t="s">
        <v>355</v>
      </c>
      <c r="D3731" t="s">
        <v>1059</v>
      </c>
      <c r="E3731" t="s">
        <v>353</v>
      </c>
      <c r="F3731" t="s">
        <v>354</v>
      </c>
      <c r="G3731" t="s">
        <v>282</v>
      </c>
      <c r="I3731" t="s">
        <v>379</v>
      </c>
      <c r="J3731" t="s">
        <v>232</v>
      </c>
      <c r="K3731" t="s">
        <v>232</v>
      </c>
      <c r="L3731" t="s">
        <v>232</v>
      </c>
      <c r="M3731" t="s">
        <v>232</v>
      </c>
      <c r="N3731" t="s">
        <v>232</v>
      </c>
      <c r="O3731" t="s">
        <v>232</v>
      </c>
      <c r="P3731" t="s">
        <v>232</v>
      </c>
      <c r="Q3731" t="s">
        <v>232</v>
      </c>
      <c r="R3731">
        <v>86.460999999999999</v>
      </c>
      <c r="S3731">
        <v>88.825000000000003</v>
      </c>
      <c r="T3731">
        <v>91.804000000000002</v>
      </c>
      <c r="U3731">
        <v>94.808000000000007</v>
      </c>
      <c r="V3731">
        <v>101.593</v>
      </c>
      <c r="W3731">
        <v>111.58499999999999</v>
      </c>
      <c r="X3731">
        <v>117.334</v>
      </c>
      <c r="Y3731">
        <v>100.874</v>
      </c>
      <c r="Z3731">
        <v>107.265</v>
      </c>
      <c r="AA3731">
        <v>104.902</v>
      </c>
      <c r="AB3731">
        <v>102.611</v>
      </c>
      <c r="AC3731">
        <v>100.337</v>
      </c>
      <c r="AD3731">
        <v>96.558000000000007</v>
      </c>
      <c r="AE3731">
        <v>96.460999999999999</v>
      </c>
      <c r="AF3731">
        <v>93.804000000000002</v>
      </c>
      <c r="AG3731">
        <v>93.201999999999998</v>
      </c>
      <c r="AH3731">
        <v>92.599000000000004</v>
      </c>
      <c r="AI3731">
        <v>93.448999999999998</v>
      </c>
      <c r="AJ3731">
        <v>94.194999999999993</v>
      </c>
      <c r="AK3731">
        <v>92.135000000000005</v>
      </c>
      <c r="AL3731">
        <v>94.07</v>
      </c>
      <c r="AM3731">
        <v>102.753</v>
      </c>
      <c r="AN3731">
        <v>104.729</v>
      </c>
      <c r="AO3731">
        <v>106.76</v>
      </c>
      <c r="AP3731">
        <v>111.602</v>
      </c>
      <c r="AQ3731">
        <v>116.694</v>
      </c>
      <c r="AR3731">
        <v>118.85</v>
      </c>
      <c r="AS3731">
        <v>119.538</v>
      </c>
      <c r="AT3731">
        <v>118.866</v>
      </c>
      <c r="AU3731">
        <v>119.042</v>
      </c>
      <c r="AV3731">
        <v>120.057</v>
      </c>
      <c r="AW3731">
        <v>121.51900000000001</v>
      </c>
      <c r="AX3731">
        <v>122.467</v>
      </c>
      <c r="AY3731">
        <v>123.84399999999999</v>
      </c>
      <c r="AZ3731">
        <v>125.2</v>
      </c>
      <c r="BA3731">
        <v>126.55200000000001</v>
      </c>
      <c r="BB3731">
        <v>127.777</v>
      </c>
      <c r="BC3731">
        <v>2017</v>
      </c>
    </row>
    <row r="3732" spans="1:55" x14ac:dyDescent="0.25">
      <c r="A3732">
        <v>136</v>
      </c>
      <c r="B3732" t="s">
        <v>1058</v>
      </c>
      <c r="C3732" t="s">
        <v>356</v>
      </c>
      <c r="D3732" t="s">
        <v>1059</v>
      </c>
      <c r="E3732" t="s">
        <v>357</v>
      </c>
      <c r="F3732" t="s">
        <v>358</v>
      </c>
      <c r="G3732" t="s">
        <v>229</v>
      </c>
      <c r="H3732" t="s">
        <v>230</v>
      </c>
      <c r="I3732" t="s">
        <v>1063</v>
      </c>
      <c r="J3732" t="s">
        <v>232</v>
      </c>
      <c r="K3732" t="s">
        <v>232</v>
      </c>
      <c r="L3732" t="s">
        <v>232</v>
      </c>
      <c r="M3732" t="s">
        <v>232</v>
      </c>
      <c r="N3732" t="s">
        <v>232</v>
      </c>
      <c r="O3732" t="s">
        <v>232</v>
      </c>
      <c r="P3732" t="s">
        <v>232</v>
      </c>
      <c r="Q3732" t="s">
        <v>232</v>
      </c>
      <c r="R3732">
        <v>562.26599999999996</v>
      </c>
      <c r="S3732">
        <v>634.61599999999999</v>
      </c>
      <c r="T3732">
        <v>714.03700000000003</v>
      </c>
      <c r="U3732">
        <v>807.58100000000002</v>
      </c>
      <c r="V3732">
        <v>911.7</v>
      </c>
      <c r="W3732" s="52">
        <v>1031.6500000000001</v>
      </c>
      <c r="X3732" s="52">
        <v>1150.3</v>
      </c>
      <c r="Y3732" s="52">
        <v>1151.54</v>
      </c>
      <c r="Z3732" s="52">
        <v>1213.54</v>
      </c>
      <c r="AA3732" s="52">
        <v>1239.8800000000001</v>
      </c>
      <c r="AB3732" s="52">
        <v>1258.22</v>
      </c>
      <c r="AC3732" s="52">
        <v>1285.05</v>
      </c>
      <c r="AD3732" s="52">
        <v>1302.55</v>
      </c>
      <c r="AE3732" s="52">
        <v>1360.29</v>
      </c>
      <c r="AF3732" s="52">
        <v>1371.68</v>
      </c>
      <c r="AG3732" s="52">
        <v>1397.46</v>
      </c>
      <c r="AH3732" s="52">
        <v>1449.66</v>
      </c>
      <c r="AI3732" s="52">
        <v>1518.64</v>
      </c>
      <c r="AJ3732" s="52">
        <v>1588.07</v>
      </c>
      <c r="AK3732" s="52">
        <v>1606.2</v>
      </c>
      <c r="AL3732" s="52">
        <v>1671.4</v>
      </c>
      <c r="AM3732" s="52">
        <v>1770.23</v>
      </c>
      <c r="AN3732" s="52">
        <v>1851.82</v>
      </c>
      <c r="AO3732" s="52">
        <v>1908</v>
      </c>
      <c r="AP3732" s="52">
        <v>1990.13</v>
      </c>
      <c r="AQ3732" s="52">
        <v>2070.25</v>
      </c>
      <c r="AR3732" s="52">
        <v>2137.3200000000002</v>
      </c>
      <c r="AS3732" s="52">
        <v>2173.4</v>
      </c>
      <c r="AT3732" s="52">
        <v>2219.58</v>
      </c>
      <c r="AU3732" s="52">
        <v>2263.48</v>
      </c>
      <c r="AV3732" s="52">
        <v>2316.6999999999998</v>
      </c>
      <c r="AW3732" s="52">
        <v>2363.73</v>
      </c>
      <c r="AX3732" s="52">
        <v>2425.75</v>
      </c>
      <c r="AY3732" s="52">
        <v>2493.4699999999998</v>
      </c>
      <c r="AZ3732" s="52">
        <v>2565.9299999999998</v>
      </c>
      <c r="BA3732" s="52">
        <v>2642.07</v>
      </c>
      <c r="BB3732" s="52">
        <v>2721.55</v>
      </c>
      <c r="BC3732">
        <v>2017</v>
      </c>
    </row>
    <row r="3733" spans="1:55" x14ac:dyDescent="0.25">
      <c r="A3733">
        <v>136</v>
      </c>
      <c r="B3733" t="s">
        <v>1058</v>
      </c>
      <c r="C3733" t="s">
        <v>359</v>
      </c>
      <c r="D3733" t="s">
        <v>1059</v>
      </c>
      <c r="E3733" t="s">
        <v>357</v>
      </c>
      <c r="F3733" t="s">
        <v>358</v>
      </c>
      <c r="G3733" t="s">
        <v>282</v>
      </c>
      <c r="I3733" t="s">
        <v>360</v>
      </c>
      <c r="J3733" t="s">
        <v>232</v>
      </c>
      <c r="K3733" t="s">
        <v>232</v>
      </c>
      <c r="L3733" t="s">
        <v>232</v>
      </c>
      <c r="M3733" t="s">
        <v>232</v>
      </c>
      <c r="N3733" t="s">
        <v>232</v>
      </c>
      <c r="O3733" t="s">
        <v>232</v>
      </c>
      <c r="P3733" t="s">
        <v>232</v>
      </c>
      <c r="Q3733" t="s">
        <v>232</v>
      </c>
      <c r="R3733">
        <v>92.914000000000001</v>
      </c>
      <c r="S3733">
        <v>95.513000000000005</v>
      </c>
      <c r="T3733">
        <v>98.725999999999999</v>
      </c>
      <c r="U3733">
        <v>102.21899999999999</v>
      </c>
      <c r="V3733">
        <v>109.65300000000001</v>
      </c>
      <c r="W3733">
        <v>120.46599999999999</v>
      </c>
      <c r="X3733">
        <v>126.99299999999999</v>
      </c>
      <c r="Y3733">
        <v>116.90900000000001</v>
      </c>
      <c r="Z3733">
        <v>116.34099999999999</v>
      </c>
      <c r="AA3733">
        <v>113.764</v>
      </c>
      <c r="AB3733">
        <v>110.80800000000001</v>
      </c>
      <c r="AC3733">
        <v>109.655</v>
      </c>
      <c r="AD3733">
        <v>105.10599999999999</v>
      </c>
      <c r="AE3733">
        <v>104.727</v>
      </c>
      <c r="AF3733">
        <v>101.923</v>
      </c>
      <c r="AG3733">
        <v>100.485</v>
      </c>
      <c r="AH3733">
        <v>100.089</v>
      </c>
      <c r="AI3733">
        <v>101.941</v>
      </c>
      <c r="AJ3733">
        <v>102.557</v>
      </c>
      <c r="AK3733">
        <v>99.792000000000002</v>
      </c>
      <c r="AL3733">
        <v>102.405</v>
      </c>
      <c r="AM3733">
        <v>112.547</v>
      </c>
      <c r="AN3733">
        <v>115.413</v>
      </c>
      <c r="AO3733">
        <v>116.52200000000001</v>
      </c>
      <c r="AP3733">
        <v>123.36</v>
      </c>
      <c r="AQ3733">
        <v>129.02000000000001</v>
      </c>
      <c r="AR3733">
        <v>131.785</v>
      </c>
      <c r="AS3733">
        <v>131.55500000000001</v>
      </c>
      <c r="AT3733">
        <v>131.35</v>
      </c>
      <c r="AU3733">
        <v>131.27699999999999</v>
      </c>
      <c r="AV3733">
        <v>132.08500000000001</v>
      </c>
      <c r="AW3733">
        <v>133.42699999999999</v>
      </c>
      <c r="AX3733">
        <v>134.131</v>
      </c>
      <c r="AY3733">
        <v>135.29</v>
      </c>
      <c r="AZ3733">
        <v>136.41499999999999</v>
      </c>
      <c r="BA3733">
        <v>137.53299999999999</v>
      </c>
      <c r="BB3733">
        <v>138.51400000000001</v>
      </c>
      <c r="BC3733">
        <v>2017</v>
      </c>
    </row>
    <row r="3734" spans="1:55" x14ac:dyDescent="0.25">
      <c r="A3734">
        <v>136</v>
      </c>
      <c r="B3734" t="s">
        <v>1058</v>
      </c>
      <c r="C3734" t="s">
        <v>361</v>
      </c>
      <c r="D3734" t="s">
        <v>1059</v>
      </c>
      <c r="E3734" t="s">
        <v>362</v>
      </c>
      <c r="F3734" t="s">
        <v>363</v>
      </c>
      <c r="G3734" t="s">
        <v>229</v>
      </c>
      <c r="H3734" t="s">
        <v>230</v>
      </c>
      <c r="I3734" t="s">
        <v>1063</v>
      </c>
      <c r="J3734">
        <v>213.137</v>
      </c>
      <c r="K3734">
        <v>255.316</v>
      </c>
      <c r="L3734">
        <v>301.34300000000002</v>
      </c>
      <c r="M3734">
        <v>350.89100000000002</v>
      </c>
      <c r="N3734">
        <v>401.18900000000002</v>
      </c>
      <c r="O3734">
        <v>450.25299999999999</v>
      </c>
      <c r="P3734">
        <v>497.81099999999998</v>
      </c>
      <c r="Q3734">
        <v>544.56899999999996</v>
      </c>
      <c r="R3734">
        <v>605.14700000000005</v>
      </c>
      <c r="S3734">
        <v>664.42600000000004</v>
      </c>
      <c r="T3734">
        <v>723.24900000000002</v>
      </c>
      <c r="U3734">
        <v>790.05</v>
      </c>
      <c r="V3734">
        <v>831.44100000000003</v>
      </c>
      <c r="W3734">
        <v>856.38499999999999</v>
      </c>
      <c r="X3734">
        <v>905.79399999999998</v>
      </c>
      <c r="Y3734">
        <v>984.98400000000004</v>
      </c>
      <c r="Z3734" s="52">
        <v>1043.0899999999999</v>
      </c>
      <c r="AA3734" s="52">
        <v>1089.8699999999999</v>
      </c>
      <c r="AB3734" s="52">
        <v>1135.5</v>
      </c>
      <c r="AC3734" s="52">
        <v>1171.9000000000001</v>
      </c>
      <c r="AD3734" s="52">
        <v>1239.27</v>
      </c>
      <c r="AE3734" s="52">
        <v>1298.8900000000001</v>
      </c>
      <c r="AF3734" s="52">
        <v>1345.8</v>
      </c>
      <c r="AG3734" s="52">
        <v>1390.71</v>
      </c>
      <c r="AH3734" s="52">
        <v>1448.36</v>
      </c>
      <c r="AI3734" s="52">
        <v>1489.73</v>
      </c>
      <c r="AJ3734" s="52">
        <v>1548.47</v>
      </c>
      <c r="AK3734" s="52">
        <v>1609.55</v>
      </c>
      <c r="AL3734" s="52">
        <v>1632.15</v>
      </c>
      <c r="AM3734" s="52">
        <v>1572.88</v>
      </c>
      <c r="AN3734" s="52">
        <v>1604.52</v>
      </c>
      <c r="AO3734" s="52">
        <v>1637.46</v>
      </c>
      <c r="AP3734" s="52">
        <v>1613.27</v>
      </c>
      <c r="AQ3734" s="52">
        <v>1604.6</v>
      </c>
      <c r="AR3734" s="52">
        <v>1621.83</v>
      </c>
      <c r="AS3734" s="52">
        <v>1652.09</v>
      </c>
      <c r="AT3734" s="52">
        <v>1689.82</v>
      </c>
      <c r="AU3734" s="52">
        <v>1724.21</v>
      </c>
      <c r="AV3734" s="52">
        <v>1753.95</v>
      </c>
      <c r="AW3734" s="52">
        <v>1771.56</v>
      </c>
      <c r="AX3734" s="52">
        <v>1808.49</v>
      </c>
      <c r="AY3734" s="52">
        <v>1843.06</v>
      </c>
      <c r="AZ3734" s="52">
        <v>1880.97</v>
      </c>
      <c r="BA3734" s="52">
        <v>1921.05</v>
      </c>
      <c r="BB3734" s="52">
        <v>1964.83</v>
      </c>
      <c r="BC3734">
        <v>2017</v>
      </c>
    </row>
    <row r="3735" spans="1:55" x14ac:dyDescent="0.25">
      <c r="A3735">
        <v>136</v>
      </c>
      <c r="B3735" t="s">
        <v>1058</v>
      </c>
      <c r="C3735" t="s">
        <v>364</v>
      </c>
      <c r="D3735" t="s">
        <v>1059</v>
      </c>
      <c r="E3735" t="s">
        <v>365</v>
      </c>
      <c r="F3735" t="s">
        <v>366</v>
      </c>
      <c r="G3735" t="s">
        <v>242</v>
      </c>
      <c r="H3735" t="s">
        <v>230</v>
      </c>
      <c r="I3735" t="s">
        <v>1064</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36.725999999999999</v>
      </c>
      <c r="AB3735">
        <v>25.975000000000001</v>
      </c>
      <c r="AC3735">
        <v>14.076000000000001</v>
      </c>
      <c r="AD3735">
        <v>0.64500000000000002</v>
      </c>
      <c r="AE3735">
        <v>6.1029999999999998</v>
      </c>
      <c r="AF3735">
        <v>-3.4279999999999999</v>
      </c>
      <c r="AG3735">
        <v>-9.5749999999999993</v>
      </c>
      <c r="AH3735">
        <v>-6.2430000000000003</v>
      </c>
      <c r="AI3735">
        <v>-16.707000000000001</v>
      </c>
      <c r="AJ3735">
        <v>-29.213999999999999</v>
      </c>
      <c r="AK3735">
        <v>-30.655999999999999</v>
      </c>
      <c r="AL3735">
        <v>-67.694000000000003</v>
      </c>
      <c r="AM3735">
        <v>-41.389000000000003</v>
      </c>
      <c r="AN3735">
        <v>-72.635999999999996</v>
      </c>
      <c r="AO3735">
        <v>-68.263999999999996</v>
      </c>
      <c r="AP3735">
        <v>-7.0129999999999999</v>
      </c>
      <c r="AQ3735">
        <v>21.047000000000001</v>
      </c>
      <c r="AR3735">
        <v>41.14</v>
      </c>
      <c r="AS3735">
        <v>27.088000000000001</v>
      </c>
      <c r="AT3735">
        <v>47.430999999999997</v>
      </c>
      <c r="AU3735">
        <v>54.247</v>
      </c>
      <c r="AV3735">
        <v>53.487000000000002</v>
      </c>
      <c r="AW3735">
        <v>58.881</v>
      </c>
      <c r="AX3735">
        <v>54.293999999999997</v>
      </c>
      <c r="AY3735">
        <v>50.939</v>
      </c>
      <c r="AZ3735">
        <v>46.314999999999998</v>
      </c>
      <c r="BA3735">
        <v>41.155999999999999</v>
      </c>
      <c r="BB3735">
        <v>36.511000000000003</v>
      </c>
      <c r="BC3735">
        <v>2017</v>
      </c>
    </row>
    <row r="3736" spans="1:55" x14ac:dyDescent="0.25">
      <c r="A3736">
        <v>136</v>
      </c>
      <c r="B3736" t="s">
        <v>1058</v>
      </c>
      <c r="C3736" t="s">
        <v>368</v>
      </c>
      <c r="D3736" t="s">
        <v>1059</v>
      </c>
      <c r="E3736" t="s">
        <v>365</v>
      </c>
      <c r="F3736" t="s">
        <v>366</v>
      </c>
      <c r="G3736" t="s">
        <v>282</v>
      </c>
      <c r="I3736" t="s">
        <v>369</v>
      </c>
      <c r="J3736">
        <v>-3.5110000000000001</v>
      </c>
      <c r="K3736">
        <v>-3.5249999999999999</v>
      </c>
      <c r="L3736">
        <v>-2.37</v>
      </c>
      <c r="M3736">
        <v>0.30399999999999999</v>
      </c>
      <c r="N3736">
        <v>-0.90800000000000003</v>
      </c>
      <c r="O3736">
        <v>-1.2150000000000001</v>
      </c>
      <c r="P3736">
        <v>0.42499999999999999</v>
      </c>
      <c r="Q3736">
        <v>-0.35899999999999999</v>
      </c>
      <c r="R3736">
        <v>-0.89300000000000002</v>
      </c>
      <c r="S3736">
        <v>-1.6020000000000001</v>
      </c>
      <c r="T3736">
        <v>-1.8520000000000001</v>
      </c>
      <c r="U3736">
        <v>-2.4209999999999998</v>
      </c>
      <c r="V3736">
        <v>-2.6</v>
      </c>
      <c r="W3736">
        <v>1.1279999999999999</v>
      </c>
      <c r="X3736">
        <v>1.1619999999999999</v>
      </c>
      <c r="Y3736">
        <v>2.0840000000000001</v>
      </c>
      <c r="Z3736">
        <v>2.952</v>
      </c>
      <c r="AA3736">
        <v>2.9609999999999999</v>
      </c>
      <c r="AB3736">
        <v>2.0489999999999999</v>
      </c>
      <c r="AC3736">
        <v>1.1259999999999999</v>
      </c>
      <c r="AD3736">
        <v>5.6000000000000001E-2</v>
      </c>
      <c r="AE3736">
        <v>0.52500000000000002</v>
      </c>
      <c r="AF3736">
        <v>-0.27</v>
      </c>
      <c r="AG3736">
        <v>-0.60899999999999999</v>
      </c>
      <c r="AH3736">
        <v>-0.34699999999999998</v>
      </c>
      <c r="AI3736">
        <v>-0.9</v>
      </c>
      <c r="AJ3736">
        <v>-1.5029999999999999</v>
      </c>
      <c r="AK3736">
        <v>-1.39</v>
      </c>
      <c r="AL3736">
        <v>-2.8180000000000001</v>
      </c>
      <c r="AM3736">
        <v>-1.889</v>
      </c>
      <c r="AN3736">
        <v>-3.4119999999999999</v>
      </c>
      <c r="AO3736">
        <v>-2.996</v>
      </c>
      <c r="AP3736">
        <v>-0.33800000000000002</v>
      </c>
      <c r="AQ3736">
        <v>0.98799999999999999</v>
      </c>
      <c r="AR3736">
        <v>1.909</v>
      </c>
      <c r="AS3736">
        <v>1.478</v>
      </c>
      <c r="AT3736">
        <v>2.536</v>
      </c>
      <c r="AU3736">
        <v>2.786</v>
      </c>
      <c r="AV3736">
        <v>2.581</v>
      </c>
      <c r="AW3736">
        <v>2.9060000000000001</v>
      </c>
      <c r="AX3736">
        <v>2.597</v>
      </c>
      <c r="AY3736">
        <v>2.3780000000000001</v>
      </c>
      <c r="AZ3736">
        <v>2.105</v>
      </c>
      <c r="BA3736">
        <v>1.8240000000000001</v>
      </c>
      <c r="BB3736">
        <v>1.5720000000000001</v>
      </c>
      <c r="BC3736">
        <v>2017</v>
      </c>
    </row>
    <row r="3737" spans="1:55" x14ac:dyDescent="0.25">
      <c r="A3737">
        <v>343</v>
      </c>
      <c r="B3737" t="s">
        <v>1065</v>
      </c>
      <c r="C3737" t="s">
        <v>225</v>
      </c>
      <c r="D3737" t="s">
        <v>1066</v>
      </c>
      <c r="E3737" t="s">
        <v>227</v>
      </c>
      <c r="F3737" t="s">
        <v>228</v>
      </c>
      <c r="G3737" t="s">
        <v>229</v>
      </c>
      <c r="H3737" t="s">
        <v>230</v>
      </c>
      <c r="I3737" t="s">
        <v>1067</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735.09699999999998</v>
      </c>
      <c r="AN3737">
        <v>724.54100000000005</v>
      </c>
      <c r="AO3737">
        <v>734.83199999999999</v>
      </c>
      <c r="AP3737">
        <v>731.14099999999996</v>
      </c>
      <c r="AQ3737">
        <v>732.66099999999994</v>
      </c>
      <c r="AR3737">
        <v>736.85599999999999</v>
      </c>
      <c r="AS3737">
        <v>743.12099999999998</v>
      </c>
      <c r="AT3737">
        <v>754.30100000000004</v>
      </c>
      <c r="AU3737">
        <v>759.26499999999999</v>
      </c>
      <c r="AV3737">
        <v>769.76900000000001</v>
      </c>
      <c r="AW3737">
        <v>783.12199999999996</v>
      </c>
      <c r="AX3737">
        <v>798.1</v>
      </c>
      <c r="AY3737">
        <v>815.45799999999997</v>
      </c>
      <c r="AZ3737">
        <v>834.41800000000001</v>
      </c>
      <c r="BA3737">
        <v>854.02599999999995</v>
      </c>
      <c r="BB3737">
        <v>874.096</v>
      </c>
      <c r="BC3737">
        <v>2017</v>
      </c>
    </row>
    <row r="3738" spans="1:55" x14ac:dyDescent="0.25">
      <c r="A3738">
        <v>343</v>
      </c>
      <c r="B3738" t="s">
        <v>1065</v>
      </c>
      <c r="C3738" t="s">
        <v>233</v>
      </c>
      <c r="D3738" t="s">
        <v>1066</v>
      </c>
      <c r="E3738" t="s">
        <v>227</v>
      </c>
      <c r="F3738" t="s">
        <v>234</v>
      </c>
      <c r="G3738" t="s">
        <v>235</v>
      </c>
      <c r="I3738" t="s">
        <v>236</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-3.4009999999999998</v>
      </c>
      <c r="AN3738">
        <v>-1.4359999999999999</v>
      </c>
      <c r="AO3738">
        <v>1.42</v>
      </c>
      <c r="AP3738">
        <v>-0.502</v>
      </c>
      <c r="AQ3738">
        <v>0.20799999999999999</v>
      </c>
      <c r="AR3738">
        <v>0.57299999999999995</v>
      </c>
      <c r="AS3738">
        <v>0.85</v>
      </c>
      <c r="AT3738">
        <v>1.504</v>
      </c>
      <c r="AU3738">
        <v>0.65800000000000003</v>
      </c>
      <c r="AV3738">
        <v>1.383</v>
      </c>
      <c r="AW3738">
        <v>1.7350000000000001</v>
      </c>
      <c r="AX3738">
        <v>1.9119999999999999</v>
      </c>
      <c r="AY3738">
        <v>2.1749999999999998</v>
      </c>
      <c r="AZ3738">
        <v>2.3250000000000002</v>
      </c>
      <c r="BA3738">
        <v>2.35</v>
      </c>
      <c r="BB3738">
        <v>2.35</v>
      </c>
      <c r="BC3738">
        <v>2017</v>
      </c>
    </row>
    <row r="3739" spans="1:55" x14ac:dyDescent="0.25">
      <c r="A3739">
        <v>343</v>
      </c>
      <c r="B3739" t="s">
        <v>1065</v>
      </c>
      <c r="C3739" t="s">
        <v>237</v>
      </c>
      <c r="D3739" t="s">
        <v>1066</v>
      </c>
      <c r="E3739" t="s">
        <v>238</v>
      </c>
      <c r="F3739" t="s">
        <v>239</v>
      </c>
      <c r="G3739" t="s">
        <v>229</v>
      </c>
      <c r="H3739" t="s">
        <v>230</v>
      </c>
      <c r="I3739" t="s">
        <v>1067</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137.613</v>
      </c>
      <c r="X3739">
        <v>182.92699999999999</v>
      </c>
      <c r="Y3739">
        <v>230.93199999999999</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52">
        <v>1065.32</v>
      </c>
      <c r="AN3739" s="52">
        <v>1152.78</v>
      </c>
      <c r="AO3739" s="52">
        <v>1240.7</v>
      </c>
      <c r="AP3739" s="52">
        <v>1314.13</v>
      </c>
      <c r="AQ3739" s="52">
        <v>1431.93</v>
      </c>
      <c r="AR3739" s="52">
        <v>1541.75</v>
      </c>
      <c r="AS3739" s="52">
        <v>1659.41</v>
      </c>
      <c r="AT3739" s="52">
        <v>1760.99</v>
      </c>
      <c r="AU3739" s="52">
        <v>1897.3</v>
      </c>
      <c r="AV3739" s="52">
        <v>1997.85</v>
      </c>
      <c r="AW3739" s="52">
        <v>2106.91</v>
      </c>
      <c r="AX3739" s="52">
        <v>2246.11</v>
      </c>
      <c r="AY3739" s="52">
        <v>2409.31</v>
      </c>
      <c r="AZ3739" s="52">
        <v>2588.59</v>
      </c>
      <c r="BA3739" s="52">
        <v>2781.89</v>
      </c>
      <c r="BB3739" s="52">
        <v>2989.63</v>
      </c>
      <c r="BC3739">
        <v>2017</v>
      </c>
    </row>
    <row r="3740" spans="1:55" x14ac:dyDescent="0.25">
      <c r="A3740">
        <v>343</v>
      </c>
      <c r="B3740" t="s">
        <v>1065</v>
      </c>
      <c r="C3740" t="s">
        <v>240</v>
      </c>
      <c r="D3740" t="s">
        <v>1066</v>
      </c>
      <c r="E3740" t="s">
        <v>238</v>
      </c>
      <c r="F3740" t="s">
        <v>241</v>
      </c>
      <c r="G3740" t="s">
        <v>242</v>
      </c>
      <c r="H3740" t="s">
        <v>230</v>
      </c>
      <c r="I3740" t="s">
        <v>243</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5.516</v>
      </c>
      <c r="X3740">
        <v>5.5289999999999999</v>
      </c>
      <c r="Y3740">
        <v>6.5430000000000001</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13.864000000000001</v>
      </c>
      <c r="AS3740">
        <v>14.151999999999999</v>
      </c>
      <c r="AT3740">
        <v>14.108000000000001</v>
      </c>
      <c r="AU3740">
        <v>14.773</v>
      </c>
      <c r="AV3740">
        <v>15.422000000000001</v>
      </c>
      <c r="AW3740">
        <v>16.152000000000001</v>
      </c>
      <c r="AX3740">
        <v>16.716999999999999</v>
      </c>
      <c r="AY3740">
        <v>17.503</v>
      </c>
      <c r="AZ3740">
        <v>18.364999999999998</v>
      </c>
      <c r="BA3740">
        <v>19.273</v>
      </c>
      <c r="BB3740">
        <v>20.227</v>
      </c>
      <c r="BC3740">
        <v>2017</v>
      </c>
    </row>
    <row r="3741" spans="1:55" x14ac:dyDescent="0.25">
      <c r="A3741">
        <v>343</v>
      </c>
      <c r="B3741" t="s">
        <v>1065</v>
      </c>
      <c r="C3741" t="s">
        <v>244</v>
      </c>
      <c r="D3741" t="s">
        <v>1066</v>
      </c>
      <c r="E3741" t="s">
        <v>238</v>
      </c>
      <c r="F3741" t="s">
        <v>245</v>
      </c>
      <c r="G3741" t="s">
        <v>246</v>
      </c>
      <c r="H3741" t="s">
        <v>230</v>
      </c>
      <c r="I3741" t="s">
        <v>243</v>
      </c>
      <c r="J3741">
        <v>6.1189999999999998</v>
      </c>
      <c r="K3741">
        <v>6.9939999999999998</v>
      </c>
      <c r="L3741">
        <v>7.6550000000000002</v>
      </c>
      <c r="M3741">
        <v>8.2850000000000001</v>
      </c>
      <c r="N3741">
        <v>8.6660000000000004</v>
      </c>
      <c r="O3741">
        <v>8.859</v>
      </c>
      <c r="P3741">
        <v>9.67</v>
      </c>
      <c r="Q3741">
        <v>10.673</v>
      </c>
      <c r="R3741">
        <v>10.608000000000001</v>
      </c>
      <c r="S3741">
        <v>11.542</v>
      </c>
      <c r="T3741">
        <v>12.558</v>
      </c>
      <c r="U3741">
        <v>13.090999999999999</v>
      </c>
      <c r="V3741">
        <v>13.760999999999999</v>
      </c>
      <c r="W3741">
        <v>14.398</v>
      </c>
      <c r="X3741">
        <v>14.981</v>
      </c>
      <c r="Y3741">
        <v>15.680999999999999</v>
      </c>
      <c r="Z3741">
        <v>16.006</v>
      </c>
      <c r="AA3741">
        <v>16.015000000000001</v>
      </c>
      <c r="AB3741">
        <v>15.999000000000001</v>
      </c>
      <c r="AC3741">
        <v>16.388999999999999</v>
      </c>
      <c r="AD3741">
        <v>16.885999999999999</v>
      </c>
      <c r="AE3741">
        <v>17.477</v>
      </c>
      <c r="AF3741">
        <v>17.873000000000001</v>
      </c>
      <c r="AG3741">
        <v>18.873000000000001</v>
      </c>
      <c r="AH3741">
        <v>19.638000000000002</v>
      </c>
      <c r="AI3741">
        <v>20.43</v>
      </c>
      <c r="AJ3741">
        <v>21.658999999999999</v>
      </c>
      <c r="AK3741">
        <v>22.562000000000001</v>
      </c>
      <c r="AL3741">
        <v>22.812000000000001</v>
      </c>
      <c r="AM3741">
        <v>22.204999999999998</v>
      </c>
      <c r="AN3741">
        <v>22.140999999999998</v>
      </c>
      <c r="AO3741">
        <v>22.923999999999999</v>
      </c>
      <c r="AP3741">
        <v>23.247</v>
      </c>
      <c r="AQ3741">
        <v>23.704000000000001</v>
      </c>
      <c r="AR3741">
        <v>24.29</v>
      </c>
      <c r="AS3741">
        <v>24.759</v>
      </c>
      <c r="AT3741">
        <v>25.405999999999999</v>
      </c>
      <c r="AU3741">
        <v>26.06</v>
      </c>
      <c r="AV3741">
        <v>27.015999999999998</v>
      </c>
      <c r="AW3741">
        <v>27.972999999999999</v>
      </c>
      <c r="AX3741">
        <v>29.103000000000002</v>
      </c>
      <c r="AY3741">
        <v>30.353999999999999</v>
      </c>
      <c r="AZ3741">
        <v>31.702999999999999</v>
      </c>
      <c r="BA3741">
        <v>33.119999999999997</v>
      </c>
      <c r="BB3741">
        <v>34.607999999999997</v>
      </c>
      <c r="BC3741">
        <v>2017</v>
      </c>
    </row>
    <row r="3742" spans="1:55" x14ac:dyDescent="0.25">
      <c r="A3742">
        <v>343</v>
      </c>
      <c r="B3742" t="s">
        <v>1065</v>
      </c>
      <c r="C3742" t="s">
        <v>247</v>
      </c>
      <c r="D3742" t="s">
        <v>1066</v>
      </c>
      <c r="E3742" t="s">
        <v>248</v>
      </c>
      <c r="F3742" t="s">
        <v>249</v>
      </c>
      <c r="G3742" t="s">
        <v>250</v>
      </c>
      <c r="I3742" t="s">
        <v>251</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20.943999999999999</v>
      </c>
      <c r="X3742">
        <v>27.327999999999999</v>
      </c>
      <c r="Y3742">
        <v>33.651000000000003</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144.922</v>
      </c>
      <c r="AN3742">
        <v>159.10499999999999</v>
      </c>
      <c r="AO3742">
        <v>168.84100000000001</v>
      </c>
      <c r="AP3742">
        <v>179.73599999999999</v>
      </c>
      <c r="AQ3742">
        <v>195.44300000000001</v>
      </c>
      <c r="AR3742">
        <v>209.23400000000001</v>
      </c>
      <c r="AS3742">
        <v>223.30199999999999</v>
      </c>
      <c r="AT3742">
        <v>233.46</v>
      </c>
      <c r="AU3742">
        <v>249.887</v>
      </c>
      <c r="AV3742">
        <v>259.53899999999999</v>
      </c>
      <c r="AW3742">
        <v>269.03899999999999</v>
      </c>
      <c r="AX3742">
        <v>281.43200000000002</v>
      </c>
      <c r="AY3742">
        <v>295.45400000000001</v>
      </c>
      <c r="AZ3742">
        <v>310.22699999999998</v>
      </c>
      <c r="BA3742">
        <v>325.738</v>
      </c>
      <c r="BB3742">
        <v>342.02499999999998</v>
      </c>
      <c r="BC3742">
        <v>2017</v>
      </c>
    </row>
    <row r="3743" spans="1:55" x14ac:dyDescent="0.25">
      <c r="A3743">
        <v>343</v>
      </c>
      <c r="B3743" t="s">
        <v>1065</v>
      </c>
      <c r="C3743" t="s">
        <v>252</v>
      </c>
      <c r="D3743" t="s">
        <v>1066</v>
      </c>
      <c r="E3743" t="s">
        <v>253</v>
      </c>
      <c r="F3743" t="s">
        <v>254</v>
      </c>
      <c r="G3743" t="s">
        <v>229</v>
      </c>
      <c r="H3743" t="s">
        <v>220</v>
      </c>
      <c r="I3743" t="s">
        <v>255</v>
      </c>
      <c r="J3743" s="52">
        <v>215563.5</v>
      </c>
      <c r="K3743" s="52">
        <v>221129.39</v>
      </c>
      <c r="L3743" s="52">
        <v>224127.43</v>
      </c>
      <c r="M3743" s="52">
        <v>228854.92</v>
      </c>
      <c r="N3743" s="52">
        <v>230508.96</v>
      </c>
      <c r="O3743" s="52">
        <v>225021.5</v>
      </c>
      <c r="P3743" s="52">
        <v>238627.69</v>
      </c>
      <c r="Q3743" s="52">
        <v>255145.97</v>
      </c>
      <c r="R3743" s="52">
        <v>243523</v>
      </c>
      <c r="S3743" s="52">
        <v>254471.28</v>
      </c>
      <c r="T3743" s="52">
        <v>262262.45</v>
      </c>
      <c r="U3743" s="52">
        <v>262717.71000000002</v>
      </c>
      <c r="V3743" s="52">
        <v>268005.18</v>
      </c>
      <c r="W3743" s="52">
        <v>271678.09999999998</v>
      </c>
      <c r="X3743" s="52">
        <v>274355.83</v>
      </c>
      <c r="Y3743" s="52">
        <v>278735.68</v>
      </c>
      <c r="Z3743" s="52">
        <v>276786.86</v>
      </c>
      <c r="AA3743" s="52">
        <v>269618.43</v>
      </c>
      <c r="AB3743" s="52">
        <v>263761.45</v>
      </c>
      <c r="AC3743" s="52">
        <v>263803.07</v>
      </c>
      <c r="AD3743" s="52">
        <v>263417.24</v>
      </c>
      <c r="AE3743" s="52">
        <v>264463.06</v>
      </c>
      <c r="AF3743" s="52">
        <v>264041.11</v>
      </c>
      <c r="AG3743" s="52">
        <v>271612.96000000002</v>
      </c>
      <c r="AH3743" s="52">
        <v>273292.37</v>
      </c>
      <c r="AI3743" s="52">
        <v>274041.45</v>
      </c>
      <c r="AJ3743" s="52">
        <v>280513.84000000003</v>
      </c>
      <c r="AK3743" s="52">
        <v>283311.65000000002</v>
      </c>
      <c r="AL3743" s="52">
        <v>279887.32</v>
      </c>
      <c r="AM3743" s="52">
        <v>269299.84000000003</v>
      </c>
      <c r="AN3743" s="52">
        <v>264287.78999999998</v>
      </c>
      <c r="AO3743" s="52">
        <v>266758.73</v>
      </c>
      <c r="AP3743" s="52">
        <v>264050.77</v>
      </c>
      <c r="AQ3743" s="52">
        <v>263179.05</v>
      </c>
      <c r="AR3743" s="52">
        <v>263264.81</v>
      </c>
      <c r="AS3743" s="52">
        <v>264077.65999999997</v>
      </c>
      <c r="AT3743" s="52">
        <v>266611.42</v>
      </c>
      <c r="AU3743" s="52">
        <v>266925.09000000003</v>
      </c>
      <c r="AV3743" s="52">
        <v>269164.75</v>
      </c>
      <c r="AW3743" s="52">
        <v>272363.87</v>
      </c>
      <c r="AX3743" s="52">
        <v>276082.51</v>
      </c>
      <c r="AY3743" s="52">
        <v>280572.75</v>
      </c>
      <c r="AZ3743" s="52">
        <v>285554.61</v>
      </c>
      <c r="BA3743" s="52">
        <v>290695.94</v>
      </c>
      <c r="BB3743" s="52">
        <v>295929.84000000003</v>
      </c>
      <c r="BC3743">
        <v>2015</v>
      </c>
    </row>
    <row r="3744" spans="1:55" x14ac:dyDescent="0.25">
      <c r="A3744">
        <v>343</v>
      </c>
      <c r="B3744" t="s">
        <v>1065</v>
      </c>
      <c r="C3744" t="s">
        <v>256</v>
      </c>
      <c r="D3744" t="s">
        <v>1066</v>
      </c>
      <c r="E3744" t="s">
        <v>253</v>
      </c>
      <c r="F3744" t="s">
        <v>257</v>
      </c>
      <c r="G3744" t="s">
        <v>258</v>
      </c>
      <c r="H3744" t="s">
        <v>220</v>
      </c>
      <c r="I3744" t="s">
        <v>255</v>
      </c>
      <c r="J3744" s="52">
        <v>6724.86</v>
      </c>
      <c r="K3744" s="52">
        <v>6898.49</v>
      </c>
      <c r="L3744" s="52">
        <v>6992.02</v>
      </c>
      <c r="M3744" s="52">
        <v>7139.5</v>
      </c>
      <c r="N3744" s="52">
        <v>7191.1</v>
      </c>
      <c r="O3744" s="52">
        <v>7019.91</v>
      </c>
      <c r="P3744" s="52">
        <v>7444.38</v>
      </c>
      <c r="Q3744" s="52">
        <v>7959.7</v>
      </c>
      <c r="R3744" s="52">
        <v>7597.1</v>
      </c>
      <c r="S3744" s="52">
        <v>7938.65</v>
      </c>
      <c r="T3744" s="52">
        <v>8181.71</v>
      </c>
      <c r="U3744" s="52">
        <v>8195.91</v>
      </c>
      <c r="V3744" s="52">
        <v>8360.86</v>
      </c>
      <c r="W3744" s="52">
        <v>8475.44</v>
      </c>
      <c r="X3744" s="52">
        <v>8558.98</v>
      </c>
      <c r="Y3744" s="52">
        <v>8695.61</v>
      </c>
      <c r="Z3744" s="52">
        <v>8634.82</v>
      </c>
      <c r="AA3744" s="52">
        <v>8411.19</v>
      </c>
      <c r="AB3744" s="52">
        <v>8228.4699999999993</v>
      </c>
      <c r="AC3744" s="52">
        <v>8229.77</v>
      </c>
      <c r="AD3744" s="52">
        <v>8217.73</v>
      </c>
      <c r="AE3744" s="52">
        <v>8250.36</v>
      </c>
      <c r="AF3744" s="52">
        <v>8237.19</v>
      </c>
      <c r="AG3744" s="52">
        <v>8473.41</v>
      </c>
      <c r="AH3744" s="52">
        <v>8525.7999999999993</v>
      </c>
      <c r="AI3744" s="52">
        <v>8549.17</v>
      </c>
      <c r="AJ3744" s="52">
        <v>8751.09</v>
      </c>
      <c r="AK3744" s="52">
        <v>8838.3700000000008</v>
      </c>
      <c r="AL3744" s="52">
        <v>8731.5400000000009</v>
      </c>
      <c r="AM3744" s="52">
        <v>8401.25</v>
      </c>
      <c r="AN3744" s="52">
        <v>8244.89</v>
      </c>
      <c r="AO3744" s="52">
        <v>8321.9699999999993</v>
      </c>
      <c r="AP3744" s="52">
        <v>8237.49</v>
      </c>
      <c r="AQ3744" s="52">
        <v>8210.2999999999993</v>
      </c>
      <c r="AR3744" s="52">
        <v>8212.98</v>
      </c>
      <c r="AS3744" s="52">
        <v>8238.33</v>
      </c>
      <c r="AT3744" s="52">
        <v>8317.3799999999992</v>
      </c>
      <c r="AU3744" s="52">
        <v>8327.16</v>
      </c>
      <c r="AV3744" s="52">
        <v>8397.0300000000007</v>
      </c>
      <c r="AW3744" s="52">
        <v>8496.84</v>
      </c>
      <c r="AX3744" s="52">
        <v>8612.84</v>
      </c>
      <c r="AY3744" s="52">
        <v>8752.92</v>
      </c>
      <c r="AZ3744" s="52">
        <v>8908.34</v>
      </c>
      <c r="BA3744" s="52">
        <v>9068.73</v>
      </c>
      <c r="BB3744" s="52">
        <v>9232.01</v>
      </c>
      <c r="BC3744">
        <v>2015</v>
      </c>
    </row>
    <row r="3745" spans="1:55" x14ac:dyDescent="0.25">
      <c r="A3745">
        <v>343</v>
      </c>
      <c r="B3745" t="s">
        <v>1065</v>
      </c>
      <c r="C3745" t="s">
        <v>259</v>
      </c>
      <c r="D3745" t="s">
        <v>1066</v>
      </c>
      <c r="E3745" t="s">
        <v>260</v>
      </c>
      <c r="F3745" t="s">
        <v>261</v>
      </c>
      <c r="G3745" t="s">
        <v>229</v>
      </c>
      <c r="H3745" t="s">
        <v>220</v>
      </c>
      <c r="I3745" t="s">
        <v>262</v>
      </c>
      <c r="J3745" s="52">
        <v>2161.6</v>
      </c>
      <c r="K3745" s="52">
        <v>2332.6999999999998</v>
      </c>
      <c r="L3745" s="52">
        <v>2633.53</v>
      </c>
      <c r="M3745" s="52">
        <v>3184.4</v>
      </c>
      <c r="N3745" s="52">
        <v>4133.28</v>
      </c>
      <c r="O3745" s="52">
        <v>4962.7299999999996</v>
      </c>
      <c r="P3745" s="52">
        <v>5691.24</v>
      </c>
      <c r="Q3745" s="52">
        <v>6372.28</v>
      </c>
      <c r="R3745" s="52">
        <v>7550.03</v>
      </c>
      <c r="S3745" s="52">
        <v>9054.7800000000007</v>
      </c>
      <c r="T3745" s="52">
        <v>14196.21</v>
      </c>
      <c r="U3745" s="52">
        <v>21777.26</v>
      </c>
      <c r="V3745" s="52">
        <v>41501.449999999997</v>
      </c>
      <c r="W3745" s="52">
        <v>56899.19</v>
      </c>
      <c r="X3745" s="52">
        <v>74975.199999999997</v>
      </c>
      <c r="Y3745" s="52">
        <v>93796.63</v>
      </c>
      <c r="Z3745" s="52">
        <v>110435.65</v>
      </c>
      <c r="AA3745" s="52">
        <v>118511.75</v>
      </c>
      <c r="AB3745" s="52">
        <v>126738.72</v>
      </c>
      <c r="AC3745" s="52">
        <v>135615.12</v>
      </c>
      <c r="AD3745" s="52">
        <v>149905.57</v>
      </c>
      <c r="AE3745" s="52">
        <v>162353.46</v>
      </c>
      <c r="AF3745" s="52">
        <v>179141.56</v>
      </c>
      <c r="AG3745" s="52">
        <v>205699.34</v>
      </c>
      <c r="AH3745" s="52">
        <v>233583.93</v>
      </c>
      <c r="AI3745" s="52">
        <v>261087.29</v>
      </c>
      <c r="AJ3745" s="52">
        <v>290901.32</v>
      </c>
      <c r="AK3745" s="52">
        <v>327024.48</v>
      </c>
      <c r="AL3745" s="52">
        <v>366860.84</v>
      </c>
      <c r="AM3745" s="52">
        <v>390274.25</v>
      </c>
      <c r="AN3745" s="52">
        <v>420494.73</v>
      </c>
      <c r="AO3745" s="52">
        <v>450399.3</v>
      </c>
      <c r="AP3745" s="52">
        <v>474595.52</v>
      </c>
      <c r="AQ3745" s="52">
        <v>514364.8</v>
      </c>
      <c r="AR3745" s="52">
        <v>550838.31999999995</v>
      </c>
      <c r="AS3745" s="52">
        <v>589691.03</v>
      </c>
      <c r="AT3745" s="52">
        <v>622429.93000000005</v>
      </c>
      <c r="AU3745" s="52">
        <v>667010.56000000006</v>
      </c>
      <c r="AV3745" s="52">
        <v>698588.78</v>
      </c>
      <c r="AW3745" s="52">
        <v>732765.61</v>
      </c>
      <c r="AX3745" s="52">
        <v>776984.61</v>
      </c>
      <c r="AY3745" s="52">
        <v>828963.98</v>
      </c>
      <c r="AZ3745" s="52">
        <v>885867.27</v>
      </c>
      <c r="BA3745" s="52">
        <v>946907.91</v>
      </c>
      <c r="BB3745" s="52">
        <v>1012154.56</v>
      </c>
      <c r="BC3745">
        <v>2015</v>
      </c>
    </row>
    <row r="3746" spans="1:55" x14ac:dyDescent="0.25">
      <c r="A3746">
        <v>343</v>
      </c>
      <c r="B3746" t="s">
        <v>1065</v>
      </c>
      <c r="C3746" t="s">
        <v>263</v>
      </c>
      <c r="D3746" t="s">
        <v>1066</v>
      </c>
      <c r="E3746" t="s">
        <v>260</v>
      </c>
      <c r="F3746" t="s">
        <v>264</v>
      </c>
      <c r="G3746" t="s">
        <v>242</v>
      </c>
      <c r="H3746" t="s">
        <v>220</v>
      </c>
      <c r="I3746" t="s">
        <v>262</v>
      </c>
      <c r="J3746" s="52">
        <v>1214.3800000000001</v>
      </c>
      <c r="K3746" s="52">
        <v>1310.5</v>
      </c>
      <c r="L3746" s="52">
        <v>1479.51</v>
      </c>
      <c r="M3746" s="52">
        <v>1289.23</v>
      </c>
      <c r="N3746">
        <v>948</v>
      </c>
      <c r="O3746">
        <v>878.35900000000004</v>
      </c>
      <c r="P3746" s="52">
        <v>1034.77</v>
      </c>
      <c r="Q3746" s="52">
        <v>1158.5999999999999</v>
      </c>
      <c r="R3746" s="52">
        <v>1372.73</v>
      </c>
      <c r="S3746" s="52">
        <v>1588.56</v>
      </c>
      <c r="T3746" s="52">
        <v>1971.7</v>
      </c>
      <c r="U3746" s="52">
        <v>1799.77</v>
      </c>
      <c r="V3746" s="52">
        <v>1804.41</v>
      </c>
      <c r="W3746" s="52">
        <v>2280.66</v>
      </c>
      <c r="X3746" s="52">
        <v>2266.08</v>
      </c>
      <c r="Y3746" s="52">
        <v>2657.67</v>
      </c>
      <c r="Z3746" s="52">
        <v>2975.13</v>
      </c>
      <c r="AA3746" s="52">
        <v>3347.37</v>
      </c>
      <c r="AB3746" s="52">
        <v>3467.54</v>
      </c>
      <c r="AC3746" s="52">
        <v>3473.44</v>
      </c>
      <c r="AD3746" s="52">
        <v>3510.58</v>
      </c>
      <c r="AE3746" s="52">
        <v>3529.71</v>
      </c>
      <c r="AF3746" s="52">
        <v>3700.05</v>
      </c>
      <c r="AG3746" s="52">
        <v>3562.46</v>
      </c>
      <c r="AH3746" s="52">
        <v>3816.91</v>
      </c>
      <c r="AI3746" s="52">
        <v>4187.91</v>
      </c>
      <c r="AJ3746" s="52">
        <v>4430.51</v>
      </c>
      <c r="AK3746" s="52">
        <v>4756.2700000000004</v>
      </c>
      <c r="AL3746" s="52">
        <v>5054.5600000000004</v>
      </c>
      <c r="AM3746" s="52">
        <v>4435.2700000000004</v>
      </c>
      <c r="AN3746" s="52">
        <v>4812.26</v>
      </c>
      <c r="AO3746" s="52">
        <v>5232.3</v>
      </c>
      <c r="AP3746" s="52">
        <v>5332.49</v>
      </c>
      <c r="AQ3746" s="52">
        <v>5104.8999999999996</v>
      </c>
      <c r="AR3746" s="52">
        <v>4953.22</v>
      </c>
      <c r="AS3746" s="52">
        <v>5029.07</v>
      </c>
      <c r="AT3746" s="52">
        <v>4986.45</v>
      </c>
      <c r="AU3746" s="52">
        <v>5193.49</v>
      </c>
      <c r="AV3746" s="52">
        <v>5392.49</v>
      </c>
      <c r="AW3746" s="52">
        <v>5617.66</v>
      </c>
      <c r="AX3746" s="52">
        <v>5782.9</v>
      </c>
      <c r="AY3746" s="52">
        <v>6022.21</v>
      </c>
      <c r="AZ3746" s="52">
        <v>6284.76</v>
      </c>
      <c r="BA3746" s="52">
        <v>6560.36</v>
      </c>
      <c r="BB3746" s="52">
        <v>6848.05</v>
      </c>
      <c r="BC3746">
        <v>2015</v>
      </c>
    </row>
    <row r="3747" spans="1:55" x14ac:dyDescent="0.25">
      <c r="A3747">
        <v>343</v>
      </c>
      <c r="B3747" t="s">
        <v>1065</v>
      </c>
      <c r="C3747" t="s">
        <v>265</v>
      </c>
      <c r="D3747" t="s">
        <v>1066</v>
      </c>
      <c r="E3747" t="s">
        <v>260</v>
      </c>
      <c r="F3747" t="s">
        <v>266</v>
      </c>
      <c r="G3747" t="s">
        <v>246</v>
      </c>
      <c r="H3747" t="s">
        <v>220</v>
      </c>
      <c r="I3747" t="s">
        <v>262</v>
      </c>
      <c r="J3747" s="52">
        <v>2897.34</v>
      </c>
      <c r="K3747" s="52">
        <v>3253.34</v>
      </c>
      <c r="L3747" s="52">
        <v>3501.19</v>
      </c>
      <c r="M3747" s="52">
        <v>3715.05</v>
      </c>
      <c r="N3747" s="52">
        <v>3876.93</v>
      </c>
      <c r="O3747" s="52">
        <v>3904.33</v>
      </c>
      <c r="P3747" s="52">
        <v>4223.7700000000004</v>
      </c>
      <c r="Q3747" s="52">
        <v>4627.84</v>
      </c>
      <c r="R3747" s="52">
        <v>4572.79</v>
      </c>
      <c r="S3747" s="52">
        <v>4965.7299999999996</v>
      </c>
      <c r="T3747" s="52">
        <v>5309.29</v>
      </c>
      <c r="U3747" s="52">
        <v>5498.39</v>
      </c>
      <c r="V3747" s="52">
        <v>5736.89</v>
      </c>
      <c r="W3747" s="52">
        <v>5953.29</v>
      </c>
      <c r="X3747" s="52">
        <v>6140.34</v>
      </c>
      <c r="Y3747" s="52">
        <v>6369.17</v>
      </c>
      <c r="Z3747" s="52">
        <v>6440.45</v>
      </c>
      <c r="AA3747" s="52">
        <v>6381.83</v>
      </c>
      <c r="AB3747" s="52">
        <v>6313.47</v>
      </c>
      <c r="AC3747" s="52">
        <v>6405.65</v>
      </c>
      <c r="AD3747" s="52">
        <v>6539.26</v>
      </c>
      <c r="AE3747" s="52">
        <v>6709.2</v>
      </c>
      <c r="AF3747" s="52">
        <v>6804.48</v>
      </c>
      <c r="AG3747" s="52">
        <v>7129.59</v>
      </c>
      <c r="AH3747" s="52">
        <v>7366.8</v>
      </c>
      <c r="AI3747" s="52">
        <v>7617.07</v>
      </c>
      <c r="AJ3747" s="52">
        <v>8032.94</v>
      </c>
      <c r="AK3747" s="52">
        <v>8331.01</v>
      </c>
      <c r="AL3747" s="52">
        <v>8390.39</v>
      </c>
      <c r="AM3747" s="52">
        <v>8134.55</v>
      </c>
      <c r="AN3747" s="52">
        <v>8076.18</v>
      </c>
      <c r="AO3747" s="52">
        <v>8321.9699999999993</v>
      </c>
      <c r="AP3747" s="52">
        <v>8395.5</v>
      </c>
      <c r="AQ3747" s="52">
        <v>8514.59</v>
      </c>
      <c r="AR3747" s="52">
        <v>8678.52</v>
      </c>
      <c r="AS3747" s="52">
        <v>8798.42</v>
      </c>
      <c r="AT3747" s="52">
        <v>8979.93</v>
      </c>
      <c r="AU3747" s="52">
        <v>9161.41</v>
      </c>
      <c r="AV3747" s="52">
        <v>9446.57</v>
      </c>
      <c r="AW3747" s="52">
        <v>9728.81</v>
      </c>
      <c r="AX3747" s="52">
        <v>10067.57</v>
      </c>
      <c r="AY3747" s="52">
        <v>10444</v>
      </c>
      <c r="AZ3747" s="52">
        <v>10849.4</v>
      </c>
      <c r="BA3747" s="52">
        <v>11273.62</v>
      </c>
      <c r="BB3747" s="52">
        <v>11716.78</v>
      </c>
      <c r="BC3747">
        <v>2015</v>
      </c>
    </row>
    <row r="3748" spans="1:55" x14ac:dyDescent="0.25">
      <c r="A3748">
        <v>343</v>
      </c>
      <c r="B3748" t="s">
        <v>1065</v>
      </c>
      <c r="C3748" t="s">
        <v>267</v>
      </c>
      <c r="D3748" t="s">
        <v>1066</v>
      </c>
      <c r="E3748" t="s">
        <v>268</v>
      </c>
      <c r="F3748" t="s">
        <v>269</v>
      </c>
      <c r="G3748" t="s">
        <v>270</v>
      </c>
    </row>
    <row r="3749" spans="1:55" x14ac:dyDescent="0.25">
      <c r="A3749">
        <v>343</v>
      </c>
      <c r="B3749" t="s">
        <v>1065</v>
      </c>
      <c r="C3749" t="s">
        <v>271</v>
      </c>
      <c r="D3749" t="s">
        <v>1066</v>
      </c>
      <c r="E3749" t="s">
        <v>272</v>
      </c>
      <c r="F3749" t="s">
        <v>273</v>
      </c>
      <c r="G3749" t="s">
        <v>274</v>
      </c>
      <c r="I3749" t="s">
        <v>243</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3.2000000000000001E-2</v>
      </c>
      <c r="AH3749">
        <v>3.1E-2</v>
      </c>
      <c r="AI3749">
        <v>0.03</v>
      </c>
      <c r="AJ3749">
        <v>2.9000000000000001E-2</v>
      </c>
      <c r="AK3749">
        <v>2.8000000000000001E-2</v>
      </c>
      <c r="AL3749">
        <v>2.7E-2</v>
      </c>
      <c r="AM3749">
        <v>2.5999999999999999E-2</v>
      </c>
      <c r="AN3749">
        <v>2.5000000000000001E-2</v>
      </c>
      <c r="AO3749">
        <v>2.4E-2</v>
      </c>
      <c r="AP3749">
        <v>2.3E-2</v>
      </c>
      <c r="AQ3749">
        <v>2.3E-2</v>
      </c>
      <c r="AR3749">
        <v>2.1999999999999999E-2</v>
      </c>
      <c r="AS3749">
        <v>2.1000000000000001E-2</v>
      </c>
      <c r="AT3749">
        <v>2.1000000000000001E-2</v>
      </c>
      <c r="AU3749">
        <v>0.02</v>
      </c>
      <c r="AV3749">
        <v>0.02</v>
      </c>
      <c r="AW3749">
        <v>0.02</v>
      </c>
      <c r="AX3749">
        <v>1.9E-2</v>
      </c>
      <c r="AY3749">
        <v>1.9E-2</v>
      </c>
      <c r="AZ3749">
        <v>1.9E-2</v>
      </c>
      <c r="BA3749">
        <v>1.9E-2</v>
      </c>
      <c r="BB3749">
        <v>1.7999999999999999E-2</v>
      </c>
      <c r="BC3749">
        <v>2017</v>
      </c>
    </row>
    <row r="3750" spans="1:55" x14ac:dyDescent="0.25">
      <c r="A3750">
        <v>343</v>
      </c>
      <c r="B3750" t="s">
        <v>1065</v>
      </c>
      <c r="C3750" t="s">
        <v>275</v>
      </c>
      <c r="D3750" t="s">
        <v>1066</v>
      </c>
      <c r="E3750" t="s">
        <v>276</v>
      </c>
      <c r="F3750" t="s">
        <v>277</v>
      </c>
      <c r="G3750" t="s">
        <v>278</v>
      </c>
      <c r="I3750" t="s">
        <v>243</v>
      </c>
      <c r="J3750">
        <v>0.746</v>
      </c>
      <c r="K3750">
        <v>0.71699999999999997</v>
      </c>
      <c r="L3750">
        <v>0.752</v>
      </c>
      <c r="M3750">
        <v>0.85699999999999998</v>
      </c>
      <c r="N3750">
        <v>1.0660000000000001</v>
      </c>
      <c r="O3750">
        <v>1.2709999999999999</v>
      </c>
      <c r="P3750">
        <v>1.347</v>
      </c>
      <c r="Q3750">
        <v>1.377</v>
      </c>
      <c r="R3750">
        <v>1.651</v>
      </c>
      <c r="S3750">
        <v>1.823</v>
      </c>
      <c r="T3750">
        <v>2.6739999999999999</v>
      </c>
      <c r="U3750">
        <v>3.9609999999999999</v>
      </c>
      <c r="V3750">
        <v>7.234</v>
      </c>
      <c r="W3750">
        <v>9.5579999999999998</v>
      </c>
      <c r="X3750">
        <v>12.21</v>
      </c>
      <c r="Y3750">
        <v>14.727</v>
      </c>
      <c r="Z3750">
        <v>17.146999999999998</v>
      </c>
      <c r="AA3750">
        <v>18.57</v>
      </c>
      <c r="AB3750">
        <v>20.074000000000002</v>
      </c>
      <c r="AC3750">
        <v>21.170999999999999</v>
      </c>
      <c r="AD3750">
        <v>22.923999999999999</v>
      </c>
      <c r="AE3750">
        <v>24.199000000000002</v>
      </c>
      <c r="AF3750">
        <v>26.327000000000002</v>
      </c>
      <c r="AG3750">
        <v>28.852</v>
      </c>
      <c r="AH3750">
        <v>31.707999999999998</v>
      </c>
      <c r="AI3750">
        <v>34.277000000000001</v>
      </c>
      <c r="AJ3750">
        <v>36.213999999999999</v>
      </c>
      <c r="AK3750">
        <v>39.253999999999998</v>
      </c>
      <c r="AL3750">
        <v>43.723999999999997</v>
      </c>
      <c r="AM3750">
        <v>47.976999999999997</v>
      </c>
      <c r="AN3750">
        <v>52.066000000000003</v>
      </c>
      <c r="AO3750">
        <v>54.122</v>
      </c>
      <c r="AP3750">
        <v>56.53</v>
      </c>
      <c r="AQ3750">
        <v>60.41</v>
      </c>
      <c r="AR3750">
        <v>63.470999999999997</v>
      </c>
      <c r="AS3750">
        <v>67.022000000000006</v>
      </c>
      <c r="AT3750">
        <v>69.313000000000002</v>
      </c>
      <c r="AU3750">
        <v>72.807000000000002</v>
      </c>
      <c r="AV3750">
        <v>73.951999999999998</v>
      </c>
      <c r="AW3750">
        <v>75.319000000000003</v>
      </c>
      <c r="AX3750">
        <v>77.177000000000007</v>
      </c>
      <c r="AY3750">
        <v>79.372</v>
      </c>
      <c r="AZ3750">
        <v>81.650999999999996</v>
      </c>
      <c r="BA3750">
        <v>83.992999999999995</v>
      </c>
      <c r="BB3750">
        <v>86.385000000000005</v>
      </c>
      <c r="BC3750">
        <v>2017</v>
      </c>
    </row>
    <row r="3751" spans="1:55" x14ac:dyDescent="0.25">
      <c r="A3751">
        <v>343</v>
      </c>
      <c r="B3751" t="s">
        <v>1065</v>
      </c>
      <c r="C3751" t="s">
        <v>279</v>
      </c>
      <c r="D3751" t="s">
        <v>1066</v>
      </c>
      <c r="E3751" t="s">
        <v>280</v>
      </c>
      <c r="F3751" t="s">
        <v>281</v>
      </c>
      <c r="G3751" t="s">
        <v>282</v>
      </c>
      <c r="I3751" t="s">
        <v>1067</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27.937999999999999</v>
      </c>
      <c r="X3751">
        <v>23.896999999999998</v>
      </c>
      <c r="Y3751">
        <v>25.283000000000001</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21.47</v>
      </c>
      <c r="AP3751">
        <v>19.933</v>
      </c>
      <c r="AQ3751">
        <v>21.262</v>
      </c>
      <c r="AR3751">
        <v>22.475999999999999</v>
      </c>
      <c r="AS3751">
        <v>21.257000000000001</v>
      </c>
      <c r="AT3751">
        <v>21.289000000000001</v>
      </c>
      <c r="AU3751">
        <v>20.832999999999998</v>
      </c>
      <c r="AV3751">
        <v>19.956</v>
      </c>
      <c r="AW3751">
        <v>19.289000000000001</v>
      </c>
      <c r="AX3751">
        <v>19.042000000000002</v>
      </c>
      <c r="AY3751">
        <v>19.123000000000001</v>
      </c>
      <c r="AZ3751">
        <v>19.241</v>
      </c>
      <c r="BA3751">
        <v>19.335000000000001</v>
      </c>
      <c r="BB3751">
        <v>18.309999999999999</v>
      </c>
      <c r="BC3751">
        <v>2017</v>
      </c>
    </row>
    <row r="3752" spans="1:55" x14ac:dyDescent="0.25">
      <c r="A3752">
        <v>343</v>
      </c>
      <c r="B3752" t="s">
        <v>1065</v>
      </c>
      <c r="C3752" t="s">
        <v>283</v>
      </c>
      <c r="D3752" t="s">
        <v>1066</v>
      </c>
      <c r="E3752" t="s">
        <v>284</v>
      </c>
      <c r="F3752" t="s">
        <v>285</v>
      </c>
      <c r="G3752" t="s">
        <v>282</v>
      </c>
      <c r="I3752" t="s">
        <v>1067</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25.445</v>
      </c>
      <c r="X3752">
        <v>25.556999999999999</v>
      </c>
      <c r="Y3752">
        <v>23.638999999999999</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17.966999999999999</v>
      </c>
      <c r="AT3752">
        <v>20.539000000000001</v>
      </c>
      <c r="AU3752">
        <v>17.98</v>
      </c>
      <c r="AV3752">
        <v>16.649999999999999</v>
      </c>
      <c r="AW3752">
        <v>16.568999999999999</v>
      </c>
      <c r="AX3752">
        <v>16.382000000000001</v>
      </c>
      <c r="AY3752">
        <v>16.393999999999998</v>
      </c>
      <c r="AZ3752">
        <v>16.481000000000002</v>
      </c>
      <c r="BA3752">
        <v>16.387</v>
      </c>
      <c r="BB3752">
        <v>16.266999999999999</v>
      </c>
      <c r="BC3752">
        <v>2017</v>
      </c>
    </row>
    <row r="3753" spans="1:55" x14ac:dyDescent="0.25">
      <c r="A3753">
        <v>343</v>
      </c>
      <c r="B3753" t="s">
        <v>1065</v>
      </c>
      <c r="C3753" t="s">
        <v>286</v>
      </c>
      <c r="D3753" t="s">
        <v>1066</v>
      </c>
      <c r="E3753" t="s">
        <v>287</v>
      </c>
      <c r="F3753" t="s">
        <v>288</v>
      </c>
      <c r="G3753" t="s">
        <v>250</v>
      </c>
      <c r="I3753" t="s">
        <v>1068</v>
      </c>
      <c r="J3753">
        <v>2.2519999999999998</v>
      </c>
      <c r="K3753">
        <v>2.4590000000000001</v>
      </c>
      <c r="L3753">
        <v>2.6269999999999998</v>
      </c>
      <c r="M3753">
        <v>3.0649999999999999</v>
      </c>
      <c r="N3753">
        <v>4.0220000000000002</v>
      </c>
      <c r="O3753">
        <v>5.2169999999999996</v>
      </c>
      <c r="P3753">
        <v>6.49</v>
      </c>
      <c r="Q3753">
        <v>7.2169999999999996</v>
      </c>
      <c r="R3753">
        <v>7.8090000000000002</v>
      </c>
      <c r="S3753">
        <v>9.0670000000000002</v>
      </c>
      <c r="T3753">
        <v>11.314</v>
      </c>
      <c r="U3753">
        <v>17.091999999999999</v>
      </c>
      <c r="V3753">
        <v>30.303999999999998</v>
      </c>
      <c r="W3753">
        <v>36.991999999999997</v>
      </c>
      <c r="X3753">
        <v>49.963000000000001</v>
      </c>
      <c r="Y3753">
        <v>59.91</v>
      </c>
      <c r="Z3753">
        <v>75.73</v>
      </c>
      <c r="AA3753">
        <v>83.043999999999997</v>
      </c>
      <c r="AB3753">
        <v>90.212000000000003</v>
      </c>
      <c r="AC3753">
        <v>95.608000000000004</v>
      </c>
      <c r="AD3753">
        <v>100</v>
      </c>
      <c r="AE3753">
        <v>109.509</v>
      </c>
      <c r="AF3753">
        <v>118.515</v>
      </c>
      <c r="AG3753">
        <v>130.297</v>
      </c>
      <c r="AH3753">
        <v>149.63499999999999</v>
      </c>
      <c r="AI3753">
        <v>169.71600000000001</v>
      </c>
      <c r="AJ3753">
        <v>184.86099999999999</v>
      </c>
      <c r="AK3753">
        <v>201.81200000000001</v>
      </c>
      <c r="AL3753">
        <v>246.226</v>
      </c>
      <c r="AM3753">
        <v>269.80900000000003</v>
      </c>
      <c r="AN3753">
        <v>303.839</v>
      </c>
      <c r="AO3753">
        <v>326.70499999999998</v>
      </c>
      <c r="AP3753">
        <v>349.23099999999999</v>
      </c>
      <c r="AQ3753">
        <v>381.90600000000001</v>
      </c>
      <c r="AR3753">
        <v>413.51</v>
      </c>
      <c r="AS3753">
        <v>428.74200000000002</v>
      </c>
      <c r="AT3753">
        <v>438.81299999999999</v>
      </c>
      <c r="AU3753">
        <v>458.04500000000002</v>
      </c>
      <c r="AV3753">
        <v>475.14299999999997</v>
      </c>
      <c r="AW3753">
        <v>492.42</v>
      </c>
      <c r="AX3753">
        <v>516.69500000000005</v>
      </c>
      <c r="AY3753">
        <v>542.53</v>
      </c>
      <c r="AZ3753">
        <v>569.65599999999995</v>
      </c>
      <c r="BA3753">
        <v>598.13900000000001</v>
      </c>
      <c r="BB3753">
        <v>628.04600000000005</v>
      </c>
      <c r="BC3753">
        <v>2018</v>
      </c>
    </row>
    <row r="3754" spans="1:55" x14ac:dyDescent="0.25">
      <c r="A3754">
        <v>343</v>
      </c>
      <c r="B3754" t="s">
        <v>1065</v>
      </c>
      <c r="C3754" t="s">
        <v>290</v>
      </c>
      <c r="D3754" t="s">
        <v>1066</v>
      </c>
      <c r="E3754" t="s">
        <v>287</v>
      </c>
      <c r="F3754" t="s">
        <v>291</v>
      </c>
      <c r="G3754" t="s">
        <v>235</v>
      </c>
      <c r="I3754" t="s">
        <v>292</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5.9820000000000002</v>
      </c>
      <c r="AD3754">
        <v>4.593</v>
      </c>
      <c r="AE3754">
        <v>9.5090000000000003</v>
      </c>
      <c r="AF3754">
        <v>8.2240000000000002</v>
      </c>
      <c r="AG3754">
        <v>9.9420000000000002</v>
      </c>
      <c r="AH3754">
        <v>14.842000000000001</v>
      </c>
      <c r="AI3754">
        <v>13.419</v>
      </c>
      <c r="AJ3754">
        <v>8.9239999999999995</v>
      </c>
      <c r="AK3754">
        <v>9.17</v>
      </c>
      <c r="AL3754">
        <v>22.007000000000001</v>
      </c>
      <c r="AM3754">
        <v>9.5779999999999994</v>
      </c>
      <c r="AN3754">
        <v>12.613</v>
      </c>
      <c r="AO3754">
        <v>7.5259999999999998</v>
      </c>
      <c r="AP3754">
        <v>6.8949999999999996</v>
      </c>
      <c r="AQ3754">
        <v>9.3559999999999999</v>
      </c>
      <c r="AR3754">
        <v>8.2750000000000004</v>
      </c>
      <c r="AS3754">
        <v>3.6829999999999998</v>
      </c>
      <c r="AT3754">
        <v>2.3490000000000002</v>
      </c>
      <c r="AU3754">
        <v>4.383</v>
      </c>
      <c r="AV3754">
        <v>3.7330000000000001</v>
      </c>
      <c r="AW3754">
        <v>3.6360000000000001</v>
      </c>
      <c r="AX3754">
        <v>4.93</v>
      </c>
      <c r="AY3754">
        <v>5</v>
      </c>
      <c r="AZ3754">
        <v>5</v>
      </c>
      <c r="BA3754">
        <v>5</v>
      </c>
      <c r="BB3754">
        <v>5</v>
      </c>
      <c r="BC3754">
        <v>2018</v>
      </c>
    </row>
    <row r="3755" spans="1:55" x14ac:dyDescent="0.25">
      <c r="A3755">
        <v>343</v>
      </c>
      <c r="B3755" t="s">
        <v>1065</v>
      </c>
      <c r="C3755" t="s">
        <v>293</v>
      </c>
      <c r="D3755" t="s">
        <v>1066</v>
      </c>
      <c r="E3755" t="s">
        <v>294</v>
      </c>
      <c r="F3755" t="s">
        <v>295</v>
      </c>
      <c r="G3755" t="s">
        <v>250</v>
      </c>
      <c r="I3755" t="s">
        <v>1068</v>
      </c>
      <c r="J3755">
        <v>2.9569999999999999</v>
      </c>
      <c r="K3755">
        <v>3.0979999999999999</v>
      </c>
      <c r="L3755">
        <v>3.3149999999999999</v>
      </c>
      <c r="M3755">
        <v>3.8679999999999999</v>
      </c>
      <c r="N3755">
        <v>5.0730000000000004</v>
      </c>
      <c r="O3755">
        <v>6.2450000000000001</v>
      </c>
      <c r="P3755">
        <v>6.915</v>
      </c>
      <c r="Q3755">
        <v>7.4930000000000003</v>
      </c>
      <c r="R3755">
        <v>8.1340000000000003</v>
      </c>
      <c r="S3755">
        <v>9.5310000000000006</v>
      </c>
      <c r="T3755">
        <v>12.372999999999999</v>
      </c>
      <c r="U3755">
        <v>22.901</v>
      </c>
      <c r="V3755">
        <v>32.106000000000002</v>
      </c>
      <c r="W3755">
        <v>41.777999999999999</v>
      </c>
      <c r="X3755">
        <v>52.972000000000001</v>
      </c>
      <c r="Y3755">
        <v>66.515000000000001</v>
      </c>
      <c r="Z3755">
        <v>77.052999999999997</v>
      </c>
      <c r="AA3755">
        <v>84.116</v>
      </c>
      <c r="AB3755">
        <v>90.72</v>
      </c>
      <c r="AC3755">
        <v>96.873000000000005</v>
      </c>
      <c r="AD3755">
        <v>100</v>
      </c>
      <c r="AE3755">
        <v>111.753</v>
      </c>
      <c r="AF3755">
        <v>119.462</v>
      </c>
      <c r="AG3755">
        <v>136.339</v>
      </c>
      <c r="AH3755">
        <v>157.90199999999999</v>
      </c>
      <c r="AI3755">
        <v>174.50700000000001</v>
      </c>
      <c r="AJ3755">
        <v>184.09299999999999</v>
      </c>
      <c r="AK3755">
        <v>215.05500000000001</v>
      </c>
      <c r="AL3755">
        <v>251.28</v>
      </c>
      <c r="AM3755">
        <v>276.947</v>
      </c>
      <c r="AN3755">
        <v>309.45999999999998</v>
      </c>
      <c r="AO3755">
        <v>328.06400000000002</v>
      </c>
      <c r="AP3755">
        <v>354.31700000000001</v>
      </c>
      <c r="AQ3755">
        <v>387.88299999999998</v>
      </c>
      <c r="AR3755">
        <v>412.53899999999999</v>
      </c>
      <c r="AS3755">
        <v>427.64299999999997</v>
      </c>
      <c r="AT3755">
        <v>435.01799999999997</v>
      </c>
      <c r="AU3755">
        <v>457.839</v>
      </c>
      <c r="AV3755">
        <v>468.88400000000001</v>
      </c>
      <c r="AW3755">
        <v>491.67</v>
      </c>
      <c r="AX3755">
        <v>516.25300000000004</v>
      </c>
      <c r="AY3755">
        <v>542.06600000000003</v>
      </c>
      <c r="AZ3755">
        <v>569.16899999999998</v>
      </c>
      <c r="BA3755">
        <v>597.62800000000004</v>
      </c>
      <c r="BB3755">
        <v>627.50900000000001</v>
      </c>
      <c r="BC3755">
        <v>2018</v>
      </c>
    </row>
    <row r="3756" spans="1:55" x14ac:dyDescent="0.25">
      <c r="A3756">
        <v>343</v>
      </c>
      <c r="B3756" t="s">
        <v>1065</v>
      </c>
      <c r="C3756" t="s">
        <v>296</v>
      </c>
      <c r="D3756" t="s">
        <v>1066</v>
      </c>
      <c r="E3756" t="s">
        <v>294</v>
      </c>
      <c r="F3756" t="s">
        <v>297</v>
      </c>
      <c r="G3756" t="s">
        <v>235</v>
      </c>
      <c r="I3756" t="s">
        <v>298</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85.096999999999994</v>
      </c>
      <c r="V3756">
        <v>40.194000000000003</v>
      </c>
      <c r="W3756">
        <v>30.123999999999999</v>
      </c>
      <c r="X3756">
        <v>26.795000000000002</v>
      </c>
      <c r="Y3756">
        <v>25.567</v>
      </c>
      <c r="Z3756">
        <v>15.842000000000001</v>
      </c>
      <c r="AA3756">
        <v>9.1669999999999998</v>
      </c>
      <c r="AB3756">
        <v>7.851</v>
      </c>
      <c r="AC3756">
        <v>6.782</v>
      </c>
      <c r="AD3756">
        <v>3.2280000000000002</v>
      </c>
      <c r="AE3756">
        <v>11.753</v>
      </c>
      <c r="AF3756">
        <v>6.899</v>
      </c>
      <c r="AG3756">
        <v>14.127000000000001</v>
      </c>
      <c r="AH3756">
        <v>15.815</v>
      </c>
      <c r="AI3756">
        <v>10.516</v>
      </c>
      <c r="AJ3756">
        <v>5.4930000000000003</v>
      </c>
      <c r="AK3756">
        <v>16.818999999999999</v>
      </c>
      <c r="AL3756">
        <v>16.844000000000001</v>
      </c>
      <c r="AM3756">
        <v>10.215</v>
      </c>
      <c r="AN3756">
        <v>11.74</v>
      </c>
      <c r="AO3756">
        <v>6.0119999999999996</v>
      </c>
      <c r="AP3756">
        <v>8.0020000000000007</v>
      </c>
      <c r="AQ3756">
        <v>9.4730000000000008</v>
      </c>
      <c r="AR3756">
        <v>6.3570000000000002</v>
      </c>
      <c r="AS3756">
        <v>3.661</v>
      </c>
      <c r="AT3756">
        <v>1.7250000000000001</v>
      </c>
      <c r="AU3756">
        <v>5.2460000000000004</v>
      </c>
      <c r="AV3756">
        <v>2.4129999999999998</v>
      </c>
      <c r="AW3756">
        <v>4.8600000000000003</v>
      </c>
      <c r="AX3756">
        <v>5</v>
      </c>
      <c r="AY3756">
        <v>5</v>
      </c>
      <c r="AZ3756">
        <v>5</v>
      </c>
      <c r="BA3756">
        <v>5</v>
      </c>
      <c r="BB3756">
        <v>5</v>
      </c>
      <c r="BC3756">
        <v>2018</v>
      </c>
    </row>
    <row r="3757" spans="1:55" x14ac:dyDescent="0.25">
      <c r="A3757">
        <v>343</v>
      </c>
      <c r="B3757" t="s">
        <v>1065</v>
      </c>
      <c r="C3757" t="s">
        <v>299</v>
      </c>
      <c r="D3757" t="s">
        <v>1066</v>
      </c>
      <c r="E3757" t="s">
        <v>300</v>
      </c>
      <c r="G3757" t="s">
        <v>274</v>
      </c>
    </row>
    <row r="3758" spans="1:55" x14ac:dyDescent="0.25">
      <c r="A3758">
        <v>343</v>
      </c>
      <c r="B3758" t="s">
        <v>1065</v>
      </c>
      <c r="C3758" t="s">
        <v>301</v>
      </c>
      <c r="D3758" t="s">
        <v>1066</v>
      </c>
      <c r="E3758" t="s">
        <v>302</v>
      </c>
      <c r="F3758" t="s">
        <v>303</v>
      </c>
      <c r="G3758" t="s">
        <v>235</v>
      </c>
      <c r="I3758" t="s">
        <v>1069</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8.6370000000000005</v>
      </c>
      <c r="V3758">
        <v>7.95</v>
      </c>
      <c r="W3758">
        <v>31.422999999999998</v>
      </c>
      <c r="X3758">
        <v>43.308</v>
      </c>
      <c r="Y3758">
        <v>23.571000000000002</v>
      </c>
      <c r="Z3758">
        <v>5.7850000000000001</v>
      </c>
      <c r="AA3758">
        <v>4.5049999999999999</v>
      </c>
      <c r="AB3758">
        <v>16.395</v>
      </c>
      <c r="AC3758">
        <v>0.68500000000000005</v>
      </c>
      <c r="AD3758">
        <v>1.7729999999999999</v>
      </c>
      <c r="AE3758">
        <v>19.367000000000001</v>
      </c>
      <c r="AF3758">
        <v>13.423999999999999</v>
      </c>
      <c r="AG3758">
        <v>12.428000000000001</v>
      </c>
      <c r="AH3758">
        <v>1.4E-2</v>
      </c>
      <c r="AI3758">
        <v>3.0859999999999999</v>
      </c>
      <c r="AJ3758">
        <v>11.637</v>
      </c>
      <c r="AK3758">
        <v>18.481999999999999</v>
      </c>
      <c r="AL3758">
        <v>-4.0060000000000002</v>
      </c>
      <c r="AM3758">
        <v>7.6379999999999999</v>
      </c>
      <c r="AN3758">
        <v>-16.004999999999999</v>
      </c>
      <c r="AO3758">
        <v>-0.26500000000000001</v>
      </c>
      <c r="AP3758">
        <v>6.109</v>
      </c>
      <c r="AQ3758">
        <v>10.837</v>
      </c>
      <c r="AR3758">
        <v>11.163</v>
      </c>
      <c r="AS3758">
        <v>14.635999999999999</v>
      </c>
      <c r="AT3758">
        <v>12.247999999999999</v>
      </c>
      <c r="AU3758">
        <v>7.2869999999999999</v>
      </c>
      <c r="AV3758">
        <v>-0.36099999999999999</v>
      </c>
      <c r="AW3758">
        <v>8.5259999999999998</v>
      </c>
      <c r="AX3758">
        <v>4.9290000000000003</v>
      </c>
      <c r="AY3758">
        <v>5.5410000000000004</v>
      </c>
      <c r="AZ3758">
        <v>5.266</v>
      </c>
      <c r="BA3758">
        <v>5.665</v>
      </c>
      <c r="BB3758">
        <v>3.0019999999999998</v>
      </c>
      <c r="BC3758">
        <v>2017</v>
      </c>
    </row>
    <row r="3759" spans="1:55" x14ac:dyDescent="0.25">
      <c r="A3759">
        <v>343</v>
      </c>
      <c r="B3759" t="s">
        <v>1065</v>
      </c>
      <c r="C3759" t="s">
        <v>305</v>
      </c>
      <c r="D3759" t="s">
        <v>1066</v>
      </c>
      <c r="E3759" t="s">
        <v>306</v>
      </c>
      <c r="F3759" t="s">
        <v>307</v>
      </c>
      <c r="G3759" t="s">
        <v>235</v>
      </c>
      <c r="I3759" t="s">
        <v>1069</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-0.62</v>
      </c>
      <c r="V3759">
        <v>-0.623</v>
      </c>
      <c r="W3759">
        <v>32.229999999999997</v>
      </c>
      <c r="X3759">
        <v>42.234999999999999</v>
      </c>
      <c r="Y3759">
        <v>14.315</v>
      </c>
      <c r="Z3759">
        <v>2.2250000000000001</v>
      </c>
      <c r="AA3759">
        <v>4.2030000000000003</v>
      </c>
      <c r="AB3759">
        <v>13.961</v>
      </c>
      <c r="AC3759">
        <v>-0.42099999999999999</v>
      </c>
      <c r="AD3759">
        <v>1.48</v>
      </c>
      <c r="AE3759">
        <v>18.02</v>
      </c>
      <c r="AF3759">
        <v>14.12</v>
      </c>
      <c r="AG3759">
        <v>12.757999999999999</v>
      </c>
      <c r="AH3759">
        <v>1.0760000000000001</v>
      </c>
      <c r="AI3759">
        <v>7.5060000000000002</v>
      </c>
      <c r="AJ3759">
        <v>12.452</v>
      </c>
      <c r="AK3759">
        <v>21.984999999999999</v>
      </c>
      <c r="AL3759">
        <v>-2.1880000000000002</v>
      </c>
      <c r="AM3759">
        <v>3.5870000000000002</v>
      </c>
      <c r="AN3759">
        <v>-16.358000000000001</v>
      </c>
      <c r="AO3759">
        <v>2.8239999999999998</v>
      </c>
      <c r="AP3759">
        <v>4.7110000000000003</v>
      </c>
      <c r="AQ3759">
        <v>8.9239999999999995</v>
      </c>
      <c r="AR3759">
        <v>8.4659999999999993</v>
      </c>
      <c r="AS3759">
        <v>10.29</v>
      </c>
      <c r="AT3759">
        <v>10.077999999999999</v>
      </c>
      <c r="AU3759">
        <v>9.6120000000000001</v>
      </c>
      <c r="AV3759">
        <v>0.44600000000000001</v>
      </c>
      <c r="AW3759">
        <v>8.1440000000000001</v>
      </c>
      <c r="AX3759">
        <v>4.9950000000000001</v>
      </c>
      <c r="AY3759">
        <v>5.8239999999999998</v>
      </c>
      <c r="AZ3759">
        <v>5.4269999999999996</v>
      </c>
      <c r="BA3759">
        <v>5.89</v>
      </c>
      <c r="BB3759">
        <v>2.5680000000000001</v>
      </c>
      <c r="BC3759">
        <v>2017</v>
      </c>
    </row>
    <row r="3760" spans="1:55" x14ac:dyDescent="0.25">
      <c r="A3760">
        <v>343</v>
      </c>
      <c r="B3760" t="s">
        <v>1065</v>
      </c>
      <c r="C3760" t="s">
        <v>308</v>
      </c>
      <c r="D3760" t="s">
        <v>1066</v>
      </c>
      <c r="E3760" t="s">
        <v>309</v>
      </c>
      <c r="F3760" t="s">
        <v>310</v>
      </c>
      <c r="G3760" t="s">
        <v>235</v>
      </c>
      <c r="I3760" t="s">
        <v>1069</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-41.036000000000001</v>
      </c>
      <c r="V3760">
        <v>93.959000000000003</v>
      </c>
      <c r="W3760">
        <v>15.834</v>
      </c>
      <c r="X3760">
        <v>42.503</v>
      </c>
      <c r="Y3760">
        <v>21.978000000000002</v>
      </c>
      <c r="Z3760">
        <v>8.7010000000000005</v>
      </c>
      <c r="AA3760">
        <v>-1.9059999999999999</v>
      </c>
      <c r="AB3760">
        <v>8.548</v>
      </c>
      <c r="AC3760">
        <v>6.359</v>
      </c>
      <c r="AD3760">
        <v>7.0069999999999997</v>
      </c>
      <c r="AE3760">
        <v>5.3029999999999999</v>
      </c>
      <c r="AF3760">
        <v>4.3639999999999999</v>
      </c>
      <c r="AG3760">
        <v>23.686</v>
      </c>
      <c r="AH3760">
        <v>4.8849999999999998</v>
      </c>
      <c r="AI3760">
        <v>2.6949999999999998</v>
      </c>
      <c r="AJ3760">
        <v>15.456</v>
      </c>
      <c r="AK3760">
        <v>9.1549999999999994</v>
      </c>
      <c r="AL3760">
        <v>-6.0439999999999996</v>
      </c>
      <c r="AM3760">
        <v>10.545999999999999</v>
      </c>
      <c r="AN3760">
        <v>-13.185</v>
      </c>
      <c r="AO3760">
        <v>-6.75</v>
      </c>
      <c r="AP3760">
        <v>9.1690000000000005</v>
      </c>
      <c r="AQ3760">
        <v>11.57</v>
      </c>
      <c r="AR3760">
        <v>13.606</v>
      </c>
      <c r="AS3760">
        <v>16.326000000000001</v>
      </c>
      <c r="AT3760">
        <v>13.553000000000001</v>
      </c>
      <c r="AU3760">
        <v>8.4369999999999994</v>
      </c>
      <c r="AV3760">
        <v>6.0990000000000002</v>
      </c>
      <c r="AW3760">
        <v>5.3849999999999998</v>
      </c>
      <c r="AX3760">
        <v>6.5270000000000001</v>
      </c>
      <c r="AY3760">
        <v>5.3019999999999996</v>
      </c>
      <c r="AZ3760">
        <v>4.7670000000000003</v>
      </c>
      <c r="BA3760">
        <v>4.5810000000000004</v>
      </c>
      <c r="BB3760">
        <v>4.4109999999999996</v>
      </c>
      <c r="BC3760">
        <v>2017</v>
      </c>
    </row>
    <row r="3761" spans="1:55" x14ac:dyDescent="0.25">
      <c r="A3761">
        <v>343</v>
      </c>
      <c r="B3761" t="s">
        <v>1065</v>
      </c>
      <c r="C3761" t="s">
        <v>311</v>
      </c>
      <c r="D3761" t="s">
        <v>1066</v>
      </c>
      <c r="E3761" t="s">
        <v>312</v>
      </c>
      <c r="F3761" t="s">
        <v>313</v>
      </c>
      <c r="G3761" t="s">
        <v>235</v>
      </c>
      <c r="I3761" t="s">
        <v>1069</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-49.24</v>
      </c>
      <c r="V3761">
        <v>84.088999999999999</v>
      </c>
      <c r="W3761">
        <v>14.195</v>
      </c>
      <c r="X3761">
        <v>45.542999999999999</v>
      </c>
      <c r="Y3761">
        <v>34.237000000000002</v>
      </c>
      <c r="Z3761">
        <v>8.8279999999999994</v>
      </c>
      <c r="AA3761">
        <v>-2.7890000000000001</v>
      </c>
      <c r="AB3761">
        <v>3.5680000000000001</v>
      </c>
      <c r="AC3761">
        <v>2.9369999999999998</v>
      </c>
      <c r="AD3761">
        <v>1.3340000000000001</v>
      </c>
      <c r="AE3761">
        <v>6.0720000000000001</v>
      </c>
      <c r="AF3761">
        <v>-1.988</v>
      </c>
      <c r="AG3761">
        <v>21.308</v>
      </c>
      <c r="AH3761">
        <v>6.1260000000000003</v>
      </c>
      <c r="AI3761">
        <v>8.6820000000000004</v>
      </c>
      <c r="AJ3761">
        <v>20.166</v>
      </c>
      <c r="AK3761">
        <v>15.048999999999999</v>
      </c>
      <c r="AL3761">
        <v>-7.3140000000000001</v>
      </c>
      <c r="AM3761">
        <v>-8.7390000000000008</v>
      </c>
      <c r="AN3761">
        <v>-21.495999999999999</v>
      </c>
      <c r="AO3761">
        <v>-2.9000000000000001E-2</v>
      </c>
      <c r="AP3761">
        <v>13.929</v>
      </c>
      <c r="AQ3761">
        <v>4.7450000000000001</v>
      </c>
      <c r="AR3761">
        <v>4.0250000000000004</v>
      </c>
      <c r="AS3761">
        <v>3.363</v>
      </c>
      <c r="AT3761">
        <v>11.009</v>
      </c>
      <c r="AU3761">
        <v>10.273999999999999</v>
      </c>
      <c r="AV3761">
        <v>9.1549999999999994</v>
      </c>
      <c r="AW3761">
        <v>3.5760000000000001</v>
      </c>
      <c r="AX3761">
        <v>7.3579999999999997</v>
      </c>
      <c r="AY3761">
        <v>6.2279999999999998</v>
      </c>
      <c r="AZ3761">
        <v>5.0389999999999997</v>
      </c>
      <c r="BA3761">
        <v>4.6760000000000002</v>
      </c>
      <c r="BB3761">
        <v>4.09</v>
      </c>
      <c r="BC3761">
        <v>2017</v>
      </c>
    </row>
    <row r="3762" spans="1:55" x14ac:dyDescent="0.25">
      <c r="A3762">
        <v>343</v>
      </c>
      <c r="B3762" t="s">
        <v>1065</v>
      </c>
      <c r="C3762" t="s">
        <v>314</v>
      </c>
      <c r="D3762" t="s">
        <v>1066</v>
      </c>
      <c r="E3762" t="s">
        <v>315</v>
      </c>
      <c r="F3762" t="s">
        <v>316</v>
      </c>
      <c r="G3762" t="s">
        <v>317</v>
      </c>
      <c r="I3762" t="s">
        <v>1070</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12.996</v>
      </c>
      <c r="AP3762">
        <v>13.925000000000001</v>
      </c>
      <c r="AQ3762">
        <v>15.275</v>
      </c>
      <c r="AR3762">
        <v>14.2</v>
      </c>
      <c r="AS3762">
        <v>13.5</v>
      </c>
      <c r="AT3762">
        <v>12.835000000000001</v>
      </c>
      <c r="AU3762">
        <v>12.202</v>
      </c>
      <c r="AV3762">
        <v>11.6</v>
      </c>
      <c r="AW3762">
        <v>11.028</v>
      </c>
      <c r="AX3762">
        <v>10.484999999999999</v>
      </c>
      <c r="AY3762">
        <v>9.968</v>
      </c>
      <c r="AZ3762">
        <v>9.4770000000000003</v>
      </c>
      <c r="BA3762">
        <v>9.0090000000000003</v>
      </c>
      <c r="BB3762">
        <v>8.5649999999999995</v>
      </c>
      <c r="BC3762">
        <v>2018</v>
      </c>
    </row>
    <row r="3763" spans="1:55" x14ac:dyDescent="0.25">
      <c r="A3763">
        <v>343</v>
      </c>
      <c r="B3763" t="s">
        <v>1065</v>
      </c>
      <c r="C3763" t="s">
        <v>318</v>
      </c>
      <c r="D3763" t="s">
        <v>1066</v>
      </c>
      <c r="E3763" t="s">
        <v>319</v>
      </c>
      <c r="F3763" t="s">
        <v>320</v>
      </c>
      <c r="G3763" t="s">
        <v>321</v>
      </c>
      <c r="H3763" t="s">
        <v>322</v>
      </c>
    </row>
    <row r="3764" spans="1:55" x14ac:dyDescent="0.25">
      <c r="A3764">
        <v>343</v>
      </c>
      <c r="B3764" t="s">
        <v>1065</v>
      </c>
      <c r="C3764" t="s">
        <v>323</v>
      </c>
      <c r="D3764" t="s">
        <v>1066</v>
      </c>
      <c r="E3764" t="s">
        <v>324</v>
      </c>
      <c r="F3764" t="s">
        <v>325</v>
      </c>
      <c r="G3764" t="s">
        <v>321</v>
      </c>
      <c r="H3764" t="s">
        <v>322</v>
      </c>
      <c r="I3764" t="s">
        <v>1071</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2.6269999999999998</v>
      </c>
      <c r="AG3764">
        <v>2.6469999999999998</v>
      </c>
      <c r="AH3764">
        <v>2.6659999999999999</v>
      </c>
      <c r="AI3764">
        <v>2.6819999999999999</v>
      </c>
      <c r="AJ3764">
        <v>2.6960000000000002</v>
      </c>
      <c r="AK3764">
        <v>2.7080000000000002</v>
      </c>
      <c r="AL3764">
        <v>2.7189999999999999</v>
      </c>
      <c r="AM3764">
        <v>2.73</v>
      </c>
      <c r="AN3764">
        <v>2.7410000000000001</v>
      </c>
      <c r="AO3764">
        <v>2.7549999999999999</v>
      </c>
      <c r="AP3764">
        <v>2.7690000000000001</v>
      </c>
      <c r="AQ3764">
        <v>2.7839999999999998</v>
      </c>
      <c r="AR3764">
        <v>2.7989999999999999</v>
      </c>
      <c r="AS3764">
        <v>2.8140000000000001</v>
      </c>
      <c r="AT3764">
        <v>2.8290000000000002</v>
      </c>
      <c r="AU3764">
        <v>2.8439999999999999</v>
      </c>
      <c r="AV3764">
        <v>2.86</v>
      </c>
      <c r="AW3764">
        <v>2.875</v>
      </c>
      <c r="AX3764">
        <v>2.891</v>
      </c>
      <c r="AY3764">
        <v>2.9060000000000001</v>
      </c>
      <c r="AZ3764">
        <v>2.9220000000000002</v>
      </c>
      <c r="BA3764">
        <v>2.9380000000000002</v>
      </c>
      <c r="BB3764">
        <v>2.9540000000000002</v>
      </c>
      <c r="BC3764">
        <v>2015</v>
      </c>
    </row>
    <row r="3765" spans="1:55" x14ac:dyDescent="0.25">
      <c r="A3765">
        <v>343</v>
      </c>
      <c r="B3765" t="s">
        <v>1065</v>
      </c>
      <c r="C3765" t="s">
        <v>327</v>
      </c>
      <c r="D3765" t="s">
        <v>1066</v>
      </c>
      <c r="E3765" t="s">
        <v>328</v>
      </c>
      <c r="F3765" t="s">
        <v>329</v>
      </c>
      <c r="G3765" t="s">
        <v>229</v>
      </c>
      <c r="H3765" t="s">
        <v>230</v>
      </c>
      <c r="I3765" t="s">
        <v>1072</v>
      </c>
      <c r="J3765" t="s">
        <v>232</v>
      </c>
      <c r="K3765" t="s">
        <v>232</v>
      </c>
      <c r="L3765" t="s">
        <v>232</v>
      </c>
      <c r="M3765" t="s">
        <v>232</v>
      </c>
      <c r="N3765" t="s">
        <v>232</v>
      </c>
      <c r="O3765" t="s">
        <v>232</v>
      </c>
      <c r="P3765" t="s">
        <v>232</v>
      </c>
      <c r="Q3765" t="s">
        <v>232</v>
      </c>
      <c r="R3765" t="s">
        <v>232</v>
      </c>
      <c r="S3765" t="s">
        <v>232</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616.91899999999998</v>
      </c>
      <c r="AW3765">
        <v>627.98699999999997</v>
      </c>
      <c r="AX3765">
        <v>659.89099999999996</v>
      </c>
      <c r="AY3765">
        <v>701.36900000000003</v>
      </c>
      <c r="AZ3765">
        <v>751.45</v>
      </c>
      <c r="BA3765">
        <v>805.51400000000001</v>
      </c>
      <c r="BB3765">
        <v>858.56799999999998</v>
      </c>
      <c r="BC3765">
        <v>2018</v>
      </c>
    </row>
    <row r="3766" spans="1:55" x14ac:dyDescent="0.25">
      <c r="A3766">
        <v>343</v>
      </c>
      <c r="B3766" t="s">
        <v>1065</v>
      </c>
      <c r="C3766" t="s">
        <v>331</v>
      </c>
      <c r="D3766" t="s">
        <v>1066</v>
      </c>
      <c r="E3766" t="s">
        <v>328</v>
      </c>
      <c r="F3766" t="s">
        <v>329</v>
      </c>
      <c r="G3766" t="s">
        <v>282</v>
      </c>
      <c r="I3766" t="s">
        <v>332</v>
      </c>
      <c r="J3766" t="s">
        <v>232</v>
      </c>
      <c r="K3766" t="s">
        <v>232</v>
      </c>
      <c r="L3766" t="s">
        <v>232</v>
      </c>
      <c r="M3766" t="s">
        <v>232</v>
      </c>
      <c r="N3766" t="s">
        <v>232</v>
      </c>
      <c r="O3766" t="s">
        <v>232</v>
      </c>
      <c r="P3766" t="s">
        <v>232</v>
      </c>
      <c r="Q3766" t="s">
        <v>232</v>
      </c>
      <c r="R3766" t="s">
        <v>232</v>
      </c>
      <c r="S3766" t="s">
        <v>232</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25.731000000000002</v>
      </c>
      <c r="AQ3766">
        <v>27.146999999999998</v>
      </c>
      <c r="AR3766">
        <v>26.254000000000001</v>
      </c>
      <c r="AS3766">
        <v>26.998000000000001</v>
      </c>
      <c r="AT3766">
        <v>27.945</v>
      </c>
      <c r="AU3766">
        <v>29.05</v>
      </c>
      <c r="AV3766">
        <v>30.358000000000001</v>
      </c>
      <c r="AW3766">
        <v>28.920999999999999</v>
      </c>
      <c r="AX3766">
        <v>28.408999999999999</v>
      </c>
      <c r="AY3766">
        <v>28.123999999999999</v>
      </c>
      <c r="AZ3766">
        <v>28.038</v>
      </c>
      <c r="BA3766">
        <v>27.966999999999999</v>
      </c>
      <c r="BB3766">
        <v>27.738</v>
      </c>
      <c r="BC3766">
        <v>2018</v>
      </c>
    </row>
    <row r="3767" spans="1:55" x14ac:dyDescent="0.25">
      <c r="A3767">
        <v>343</v>
      </c>
      <c r="B3767" t="s">
        <v>1065</v>
      </c>
      <c r="C3767" t="s">
        <v>333</v>
      </c>
      <c r="D3767" t="s">
        <v>1066</v>
      </c>
      <c r="E3767" t="s">
        <v>334</v>
      </c>
      <c r="F3767" t="s">
        <v>335</v>
      </c>
      <c r="G3767" t="s">
        <v>229</v>
      </c>
      <c r="H3767" t="s">
        <v>230</v>
      </c>
      <c r="I3767" t="s">
        <v>1072</v>
      </c>
      <c r="J3767" t="s">
        <v>232</v>
      </c>
      <c r="K3767" t="s">
        <v>232</v>
      </c>
      <c r="L3767" t="s">
        <v>232</v>
      </c>
      <c r="M3767" t="s">
        <v>232</v>
      </c>
      <c r="N3767" t="s">
        <v>232</v>
      </c>
      <c r="O3767" t="s">
        <v>232</v>
      </c>
      <c r="P3767" t="s">
        <v>232</v>
      </c>
      <c r="Q3767" t="s">
        <v>232</v>
      </c>
      <c r="R3767" t="s">
        <v>232</v>
      </c>
      <c r="S3767" t="s">
        <v>232</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612.86199999999997</v>
      </c>
      <c r="AW3767">
        <v>613.22900000000004</v>
      </c>
      <c r="AX3767">
        <v>645.40099999999995</v>
      </c>
      <c r="AY3767">
        <v>677.798</v>
      </c>
      <c r="AZ3767">
        <v>717.55100000000004</v>
      </c>
      <c r="BA3767">
        <v>757.55</v>
      </c>
      <c r="BB3767">
        <v>822.65899999999999</v>
      </c>
      <c r="BC3767">
        <v>2018</v>
      </c>
    </row>
    <row r="3768" spans="1:55" x14ac:dyDescent="0.25">
      <c r="A3768">
        <v>343</v>
      </c>
      <c r="B3768" t="s">
        <v>1065</v>
      </c>
      <c r="C3768" t="s">
        <v>336</v>
      </c>
      <c r="D3768" t="s">
        <v>1066</v>
      </c>
      <c r="E3768" t="s">
        <v>334</v>
      </c>
      <c r="F3768" t="s">
        <v>335</v>
      </c>
      <c r="G3768" t="s">
        <v>282</v>
      </c>
      <c r="I3768" t="s">
        <v>337</v>
      </c>
      <c r="J3768" t="s">
        <v>232</v>
      </c>
      <c r="K3768" t="s">
        <v>232</v>
      </c>
      <c r="L3768" t="s">
        <v>232</v>
      </c>
      <c r="M3768" t="s">
        <v>232</v>
      </c>
      <c r="N3768" t="s">
        <v>232</v>
      </c>
      <c r="O3768" t="s">
        <v>232</v>
      </c>
      <c r="P3768" t="s">
        <v>232</v>
      </c>
      <c r="Q3768" t="s">
        <v>232</v>
      </c>
      <c r="R3768" t="s">
        <v>232</v>
      </c>
      <c r="S3768" t="s">
        <v>232</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29.808</v>
      </c>
      <c r="AQ3768">
        <v>27.027999999999999</v>
      </c>
      <c r="AR3768">
        <v>26.748999999999999</v>
      </c>
      <c r="AS3768">
        <v>27.286999999999999</v>
      </c>
      <c r="AT3768">
        <v>28.138999999999999</v>
      </c>
      <c r="AU3768">
        <v>28.597999999999999</v>
      </c>
      <c r="AV3768">
        <v>30.158999999999999</v>
      </c>
      <c r="AW3768">
        <v>28.242000000000001</v>
      </c>
      <c r="AX3768">
        <v>27.785</v>
      </c>
      <c r="AY3768">
        <v>27.178999999999998</v>
      </c>
      <c r="AZ3768">
        <v>26.774000000000001</v>
      </c>
      <c r="BA3768">
        <v>26.302</v>
      </c>
      <c r="BB3768">
        <v>26.577999999999999</v>
      </c>
      <c r="BC3768">
        <v>2018</v>
      </c>
    </row>
    <row r="3769" spans="1:55" x14ac:dyDescent="0.25">
      <c r="A3769">
        <v>343</v>
      </c>
      <c r="B3769" t="s">
        <v>1065</v>
      </c>
      <c r="C3769" t="s">
        <v>338</v>
      </c>
      <c r="D3769" t="s">
        <v>1066</v>
      </c>
      <c r="E3769" t="s">
        <v>339</v>
      </c>
      <c r="F3769" t="s">
        <v>340</v>
      </c>
      <c r="G3769" t="s">
        <v>229</v>
      </c>
      <c r="H3769" t="s">
        <v>230</v>
      </c>
      <c r="I3769" t="s">
        <v>1072</v>
      </c>
      <c r="J3769" t="s">
        <v>232</v>
      </c>
      <c r="K3769" t="s">
        <v>232</v>
      </c>
      <c r="L3769" t="s">
        <v>232</v>
      </c>
      <c r="M3769" t="s">
        <v>232</v>
      </c>
      <c r="N3769" t="s">
        <v>232</v>
      </c>
      <c r="O3769" t="s">
        <v>232</v>
      </c>
      <c r="P3769" t="s">
        <v>232</v>
      </c>
      <c r="Q3769" t="s">
        <v>232</v>
      </c>
      <c r="R3769" t="s">
        <v>232</v>
      </c>
      <c r="S3769" t="s">
        <v>232</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4.0579999999999998</v>
      </c>
      <c r="AW3769">
        <v>14.757999999999999</v>
      </c>
      <c r="AX3769">
        <v>14.49</v>
      </c>
      <c r="AY3769">
        <v>23.571000000000002</v>
      </c>
      <c r="AZ3769">
        <v>33.899000000000001</v>
      </c>
      <c r="BA3769">
        <v>47.963999999999999</v>
      </c>
      <c r="BB3769">
        <v>35.909999999999997</v>
      </c>
      <c r="BC3769">
        <v>2018</v>
      </c>
    </row>
    <row r="3770" spans="1:55" x14ac:dyDescent="0.25">
      <c r="A3770">
        <v>343</v>
      </c>
      <c r="B3770" t="s">
        <v>1065</v>
      </c>
      <c r="C3770" t="s">
        <v>341</v>
      </c>
      <c r="D3770" t="s">
        <v>1066</v>
      </c>
      <c r="E3770" t="s">
        <v>339</v>
      </c>
      <c r="F3770" t="s">
        <v>340</v>
      </c>
      <c r="G3770" t="s">
        <v>282</v>
      </c>
      <c r="I3770" t="s">
        <v>342</v>
      </c>
      <c r="J3770" t="s">
        <v>232</v>
      </c>
      <c r="K3770" t="s">
        <v>232</v>
      </c>
      <c r="L3770" t="s">
        <v>232</v>
      </c>
      <c r="M3770" t="s">
        <v>232</v>
      </c>
      <c r="N3770" t="s">
        <v>232</v>
      </c>
      <c r="O3770" t="s">
        <v>232</v>
      </c>
      <c r="P3770" t="s">
        <v>232</v>
      </c>
      <c r="Q3770" t="s">
        <v>232</v>
      </c>
      <c r="R3770" t="s">
        <v>232</v>
      </c>
      <c r="S3770" t="s">
        <v>232</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0.2</v>
      </c>
      <c r="AW3770">
        <v>0.68</v>
      </c>
      <c r="AX3770">
        <v>0.624</v>
      </c>
      <c r="AY3770">
        <v>0.94499999999999995</v>
      </c>
      <c r="AZ3770">
        <v>1.2649999999999999</v>
      </c>
      <c r="BA3770">
        <v>1.665</v>
      </c>
      <c r="BB3770">
        <v>1.1599999999999999</v>
      </c>
      <c r="BC3770">
        <v>2018</v>
      </c>
    </row>
    <row r="3771" spans="1:55" x14ac:dyDescent="0.25">
      <c r="A3771">
        <v>343</v>
      </c>
      <c r="B3771" t="s">
        <v>1065</v>
      </c>
      <c r="C3771" t="s">
        <v>343</v>
      </c>
      <c r="D3771" t="s">
        <v>1066</v>
      </c>
      <c r="E3771" t="s">
        <v>344</v>
      </c>
      <c r="F3771" t="s">
        <v>345</v>
      </c>
      <c r="G3771" t="s">
        <v>229</v>
      </c>
      <c r="H3771" t="s">
        <v>230</v>
      </c>
    </row>
    <row r="3772" spans="1:55" x14ac:dyDescent="0.25">
      <c r="A3772">
        <v>343</v>
      </c>
      <c r="B3772" t="s">
        <v>1065</v>
      </c>
      <c r="C3772" t="s">
        <v>346</v>
      </c>
      <c r="D3772" t="s">
        <v>1066</v>
      </c>
      <c r="E3772" t="s">
        <v>344</v>
      </c>
      <c r="F3772" t="s">
        <v>345</v>
      </c>
      <c r="G3772" t="s">
        <v>270</v>
      </c>
    </row>
    <row r="3773" spans="1:55" x14ac:dyDescent="0.25">
      <c r="A3773">
        <v>343</v>
      </c>
      <c r="B3773" t="s">
        <v>1065</v>
      </c>
      <c r="C3773" t="s">
        <v>347</v>
      </c>
      <c r="D3773" t="s">
        <v>1066</v>
      </c>
      <c r="E3773" t="s">
        <v>348</v>
      </c>
      <c r="F3773" t="s">
        <v>349</v>
      </c>
      <c r="G3773" t="s">
        <v>229</v>
      </c>
      <c r="H3773" t="s">
        <v>230</v>
      </c>
      <c r="I3773" t="s">
        <v>1072</v>
      </c>
      <c r="J3773" t="s">
        <v>232</v>
      </c>
      <c r="K3773" t="s">
        <v>232</v>
      </c>
      <c r="L3773" t="s">
        <v>232</v>
      </c>
      <c r="M3773" t="s">
        <v>232</v>
      </c>
      <c r="N3773" t="s">
        <v>232</v>
      </c>
      <c r="O3773" t="s">
        <v>232</v>
      </c>
      <c r="P3773" t="s">
        <v>232</v>
      </c>
      <c r="Q3773" t="s">
        <v>232</v>
      </c>
      <c r="R3773" t="s">
        <v>232</v>
      </c>
      <c r="S3773" t="s">
        <v>232</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142.249</v>
      </c>
      <c r="AW3773">
        <v>151.34399999999999</v>
      </c>
      <c r="AX3773">
        <v>150.98400000000001</v>
      </c>
      <c r="AY3773">
        <v>162.1</v>
      </c>
      <c r="AZ3773">
        <v>174.20500000000001</v>
      </c>
      <c r="BA3773">
        <v>187.214</v>
      </c>
      <c r="BB3773">
        <v>185.71700000000001</v>
      </c>
      <c r="BC3773">
        <v>2018</v>
      </c>
    </row>
    <row r="3774" spans="1:55" x14ac:dyDescent="0.25">
      <c r="A3774">
        <v>343</v>
      </c>
      <c r="B3774" t="s">
        <v>1065</v>
      </c>
      <c r="C3774" t="s">
        <v>350</v>
      </c>
      <c r="D3774" t="s">
        <v>1066</v>
      </c>
      <c r="E3774" t="s">
        <v>348</v>
      </c>
      <c r="F3774" t="s">
        <v>349</v>
      </c>
      <c r="G3774" t="s">
        <v>282</v>
      </c>
      <c r="I3774" t="s">
        <v>351</v>
      </c>
      <c r="J3774" t="s">
        <v>232</v>
      </c>
      <c r="K3774" t="s">
        <v>232</v>
      </c>
      <c r="L3774" t="s">
        <v>232</v>
      </c>
      <c r="M3774" t="s">
        <v>232</v>
      </c>
      <c r="N3774" t="s">
        <v>232</v>
      </c>
      <c r="O3774" t="s">
        <v>232</v>
      </c>
      <c r="P3774" t="s">
        <v>232</v>
      </c>
      <c r="Q3774" t="s">
        <v>232</v>
      </c>
      <c r="R3774" t="s">
        <v>232</v>
      </c>
      <c r="S3774" t="s">
        <v>232</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5.4</v>
      </c>
      <c r="AQ3774">
        <v>7.6360000000000001</v>
      </c>
      <c r="AR3774">
        <v>7.476</v>
      </c>
      <c r="AS3774">
        <v>7.1539999999999999</v>
      </c>
      <c r="AT3774">
        <v>7.5960000000000001</v>
      </c>
      <c r="AU3774">
        <v>7.4550000000000001</v>
      </c>
      <c r="AV3774">
        <v>7</v>
      </c>
      <c r="AW3774">
        <v>6.97</v>
      </c>
      <c r="AX3774">
        <v>6.5</v>
      </c>
      <c r="AY3774">
        <v>6.5</v>
      </c>
      <c r="AZ3774">
        <v>6.5</v>
      </c>
      <c r="BA3774">
        <v>6.5</v>
      </c>
      <c r="BB3774">
        <v>6</v>
      </c>
      <c r="BC3774">
        <v>2018</v>
      </c>
    </row>
    <row r="3775" spans="1:55" x14ac:dyDescent="0.25">
      <c r="A3775">
        <v>343</v>
      </c>
      <c r="B3775" t="s">
        <v>1065</v>
      </c>
      <c r="C3775" t="s">
        <v>352</v>
      </c>
      <c r="D3775" t="s">
        <v>1066</v>
      </c>
      <c r="E3775" t="s">
        <v>353</v>
      </c>
      <c r="F3775" t="s">
        <v>354</v>
      </c>
      <c r="G3775" t="s">
        <v>229</v>
      </c>
      <c r="H3775" t="s">
        <v>230</v>
      </c>
    </row>
    <row r="3776" spans="1:55" x14ac:dyDescent="0.25">
      <c r="A3776">
        <v>343</v>
      </c>
      <c r="B3776" t="s">
        <v>1065</v>
      </c>
      <c r="C3776" t="s">
        <v>355</v>
      </c>
      <c r="D3776" t="s">
        <v>1066</v>
      </c>
      <c r="E3776" t="s">
        <v>353</v>
      </c>
      <c r="F3776" t="s">
        <v>354</v>
      </c>
      <c r="G3776" t="s">
        <v>282</v>
      </c>
    </row>
    <row r="3777" spans="1:55" x14ac:dyDescent="0.25">
      <c r="A3777">
        <v>343</v>
      </c>
      <c r="B3777" t="s">
        <v>1065</v>
      </c>
      <c r="C3777" t="s">
        <v>356</v>
      </c>
      <c r="D3777" t="s">
        <v>1066</v>
      </c>
      <c r="E3777" t="s">
        <v>357</v>
      </c>
      <c r="F3777" t="s">
        <v>358</v>
      </c>
      <c r="G3777" t="s">
        <v>229</v>
      </c>
      <c r="H3777" t="s">
        <v>230</v>
      </c>
      <c r="I3777" t="s">
        <v>1072</v>
      </c>
      <c r="J3777" t="s">
        <v>232</v>
      </c>
      <c r="K3777" t="s">
        <v>232</v>
      </c>
      <c r="L3777" t="s">
        <v>232</v>
      </c>
      <c r="M3777" t="s">
        <v>232</v>
      </c>
      <c r="N3777" t="s">
        <v>232</v>
      </c>
      <c r="O3777" t="s">
        <v>232</v>
      </c>
      <c r="P3777" t="s">
        <v>232</v>
      </c>
      <c r="Q3777" t="s">
        <v>232</v>
      </c>
      <c r="R3777" t="s">
        <v>232</v>
      </c>
      <c r="S3777" t="s">
        <v>232</v>
      </c>
      <c r="T3777" t="s">
        <v>232</v>
      </c>
      <c r="U3777" t="s">
        <v>232</v>
      </c>
      <c r="V3777" t="s">
        <v>232</v>
      </c>
      <c r="W3777" t="s">
        <v>232</v>
      </c>
      <c r="X3777" t="s">
        <v>232</v>
      </c>
      <c r="Y3777" t="s">
        <v>232</v>
      </c>
      <c r="Z3777" t="s">
        <v>232</v>
      </c>
      <c r="AA3777" t="s">
        <v>232</v>
      </c>
      <c r="AB3777" t="s">
        <v>232</v>
      </c>
      <c r="AC3777">
        <v>297.09199999999998</v>
      </c>
      <c r="AD3777">
        <v>362.65300000000002</v>
      </c>
      <c r="AE3777">
        <v>467.97199999999998</v>
      </c>
      <c r="AF3777">
        <v>575.202</v>
      </c>
      <c r="AG3777">
        <v>701.245</v>
      </c>
      <c r="AH3777">
        <v>767.45299999999997</v>
      </c>
      <c r="AI3777">
        <v>894.35699999999997</v>
      </c>
      <c r="AJ3777">
        <v>949.59299999999996</v>
      </c>
      <c r="AK3777" s="52">
        <v>1047.25</v>
      </c>
      <c r="AL3777" s="52">
        <v>1285.6500000000001</v>
      </c>
      <c r="AM3777" s="52">
        <v>1546.99</v>
      </c>
      <c r="AN3777" s="52">
        <v>1662.42</v>
      </c>
      <c r="AO3777" s="52">
        <v>1770.91</v>
      </c>
      <c r="AP3777" s="52">
        <v>1942.98</v>
      </c>
      <c r="AQ3777" s="52">
        <v>2028.41</v>
      </c>
      <c r="AR3777" s="52">
        <v>2161.92</v>
      </c>
      <c r="AS3777" s="52">
        <v>2048.15</v>
      </c>
      <c r="AT3777" s="52">
        <v>2032.78</v>
      </c>
      <c r="AU3777" s="52">
        <v>1952.1</v>
      </c>
      <c r="AV3777" s="52">
        <v>2019.54</v>
      </c>
      <c r="AW3777" s="52">
        <v>2043.98</v>
      </c>
      <c r="AX3777" s="52">
        <v>2064.1799999999998</v>
      </c>
      <c r="AY3777" s="52">
        <v>2057.9699999999998</v>
      </c>
      <c r="AZ3777" s="52">
        <v>2043.57</v>
      </c>
      <c r="BA3777" s="52">
        <v>2014.36</v>
      </c>
      <c r="BB3777" s="52">
        <v>1976.76</v>
      </c>
      <c r="BC3777">
        <v>2018</v>
      </c>
    </row>
    <row r="3778" spans="1:55" x14ac:dyDescent="0.25">
      <c r="A3778">
        <v>343</v>
      </c>
      <c r="B3778" t="s">
        <v>1065</v>
      </c>
      <c r="C3778" t="s">
        <v>359</v>
      </c>
      <c r="D3778" t="s">
        <v>1066</v>
      </c>
      <c r="E3778" t="s">
        <v>357</v>
      </c>
      <c r="F3778" t="s">
        <v>358</v>
      </c>
      <c r="G3778" t="s">
        <v>282</v>
      </c>
      <c r="I3778" t="s">
        <v>360</v>
      </c>
      <c r="J3778" t="s">
        <v>232</v>
      </c>
      <c r="K3778" t="s">
        <v>232</v>
      </c>
      <c r="L3778" t="s">
        <v>232</v>
      </c>
      <c r="M3778" t="s">
        <v>232</v>
      </c>
      <c r="N3778" t="s">
        <v>232</v>
      </c>
      <c r="O3778" t="s">
        <v>232</v>
      </c>
      <c r="P3778" t="s">
        <v>232</v>
      </c>
      <c r="Q3778" t="s">
        <v>232</v>
      </c>
      <c r="R3778" t="s">
        <v>232</v>
      </c>
      <c r="S3778" t="s">
        <v>232</v>
      </c>
      <c r="T3778" t="s">
        <v>232</v>
      </c>
      <c r="U3778" t="s">
        <v>232</v>
      </c>
      <c r="V3778" t="s">
        <v>232</v>
      </c>
      <c r="W3778" t="s">
        <v>232</v>
      </c>
      <c r="X3778" t="s">
        <v>232</v>
      </c>
      <c r="Y3778" t="s">
        <v>232</v>
      </c>
      <c r="Z3778" t="s">
        <v>232</v>
      </c>
      <c r="AA3778" t="s">
        <v>232</v>
      </c>
      <c r="AB3778" t="s">
        <v>232</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141.85900000000001</v>
      </c>
      <c r="AO3778">
        <v>140.45500000000001</v>
      </c>
      <c r="AP3778">
        <v>145.05099999999999</v>
      </c>
      <c r="AQ3778">
        <v>138.71199999999999</v>
      </c>
      <c r="AR3778">
        <v>137.858</v>
      </c>
      <c r="AS3778">
        <v>121.307</v>
      </c>
      <c r="AT3778">
        <v>113.63800000000001</v>
      </c>
      <c r="AU3778">
        <v>101.124</v>
      </c>
      <c r="AV3778">
        <v>99.381</v>
      </c>
      <c r="AW3778">
        <v>94.132999999999996</v>
      </c>
      <c r="AX3778">
        <v>88.864999999999995</v>
      </c>
      <c r="AY3778">
        <v>82.522000000000006</v>
      </c>
      <c r="AZ3778">
        <v>76.25</v>
      </c>
      <c r="BA3778">
        <v>69.938000000000002</v>
      </c>
      <c r="BB3778">
        <v>63.863</v>
      </c>
      <c r="BC3778">
        <v>2018</v>
      </c>
    </row>
    <row r="3779" spans="1:55" x14ac:dyDescent="0.25">
      <c r="A3779">
        <v>343</v>
      </c>
      <c r="B3779" t="s">
        <v>1065</v>
      </c>
      <c r="C3779" t="s">
        <v>361</v>
      </c>
      <c r="D3779" t="s">
        <v>1066</v>
      </c>
      <c r="E3779" t="s">
        <v>362</v>
      </c>
      <c r="F3779" t="s">
        <v>363</v>
      </c>
      <c r="G3779" t="s">
        <v>229</v>
      </c>
      <c r="H3779" t="s">
        <v>230</v>
      </c>
      <c r="I3779" t="s">
        <v>1072</v>
      </c>
      <c r="J3779" t="s">
        <v>232</v>
      </c>
      <c r="K3779" t="s">
        <v>232</v>
      </c>
      <c r="L3779" t="s">
        <v>232</v>
      </c>
      <c r="M3779" t="s">
        <v>232</v>
      </c>
      <c r="N3779" t="s">
        <v>232</v>
      </c>
      <c r="O3779" t="s">
        <v>232</v>
      </c>
      <c r="P3779" t="s">
        <v>232</v>
      </c>
      <c r="Q3779" t="s">
        <v>232</v>
      </c>
      <c r="R3779" t="s">
        <v>232</v>
      </c>
      <c r="S3779" t="s">
        <v>232</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52">
        <v>1012.15</v>
      </c>
      <c r="AM3779" s="52">
        <v>1089.98</v>
      </c>
      <c r="AN3779" s="52">
        <v>1171.8800000000001</v>
      </c>
      <c r="AO3779" s="52">
        <v>1260.83</v>
      </c>
      <c r="AP3779" s="52">
        <v>1339.52</v>
      </c>
      <c r="AQ3779" s="52">
        <v>1462.32</v>
      </c>
      <c r="AR3779" s="52">
        <v>1568.22</v>
      </c>
      <c r="AS3779" s="52">
        <v>1688.4</v>
      </c>
      <c r="AT3779" s="52">
        <v>1788.82</v>
      </c>
      <c r="AU3779" s="52">
        <v>1930.41</v>
      </c>
      <c r="AV3779" s="52">
        <v>2032.12</v>
      </c>
      <c r="AW3779" s="52">
        <v>2171.36</v>
      </c>
      <c r="AX3779" s="52">
        <v>2322.83</v>
      </c>
      <c r="AY3779" s="52">
        <v>2493.85</v>
      </c>
      <c r="AZ3779" s="52">
        <v>2680.08</v>
      </c>
      <c r="BA3779" s="52">
        <v>2880.21</v>
      </c>
      <c r="BB3779" s="52">
        <v>3095.29</v>
      </c>
      <c r="BC3779">
        <v>2018</v>
      </c>
    </row>
    <row r="3780" spans="1:55" x14ac:dyDescent="0.25">
      <c r="A3780">
        <v>343</v>
      </c>
      <c r="B3780" t="s">
        <v>1065</v>
      </c>
      <c r="C3780" t="s">
        <v>364</v>
      </c>
      <c r="D3780" t="s">
        <v>1066</v>
      </c>
      <c r="E3780" t="s">
        <v>365</v>
      </c>
      <c r="F3780" t="s">
        <v>366</v>
      </c>
      <c r="G3780" t="s">
        <v>242</v>
      </c>
      <c r="H3780" t="s">
        <v>230</v>
      </c>
      <c r="I3780" t="s">
        <v>1073</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-1.2</v>
      </c>
      <c r="AK3780">
        <v>-1.9690000000000001</v>
      </c>
      <c r="AL3780">
        <v>-2.4289999999999998</v>
      </c>
      <c r="AM3780">
        <v>-1.333</v>
      </c>
      <c r="AN3780">
        <v>-1.052</v>
      </c>
      <c r="AO3780">
        <v>-1.7629999999999999</v>
      </c>
      <c r="AP3780">
        <v>-1.637</v>
      </c>
      <c r="AQ3780">
        <v>-1.3029999999999999</v>
      </c>
      <c r="AR3780">
        <v>-1.0329999999999999</v>
      </c>
      <c r="AS3780">
        <v>-0.442</v>
      </c>
      <c r="AT3780">
        <v>-0.193</v>
      </c>
      <c r="AU3780">
        <v>-0.38200000000000001</v>
      </c>
      <c r="AV3780">
        <v>-0.434</v>
      </c>
      <c r="AW3780">
        <v>-0.373</v>
      </c>
      <c r="AX3780">
        <v>-0.36699999999999999</v>
      </c>
      <c r="AY3780">
        <v>-0.39700000000000002</v>
      </c>
      <c r="AZ3780">
        <v>-0.42199999999999999</v>
      </c>
      <c r="BA3780">
        <v>-0.47899999999999998</v>
      </c>
      <c r="BB3780">
        <v>-0.32</v>
      </c>
      <c r="BC3780">
        <v>2017</v>
      </c>
    </row>
    <row r="3781" spans="1:55" x14ac:dyDescent="0.25">
      <c r="A3781">
        <v>343</v>
      </c>
      <c r="B3781" t="s">
        <v>1065</v>
      </c>
      <c r="C3781" t="s">
        <v>368</v>
      </c>
      <c r="D3781" t="s">
        <v>1066</v>
      </c>
      <c r="E3781" t="s">
        <v>365</v>
      </c>
      <c r="F3781" t="s">
        <v>366</v>
      </c>
      <c r="G3781" t="s">
        <v>282</v>
      </c>
      <c r="I3781" t="s">
        <v>369</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-1.55</v>
      </c>
      <c r="X3781">
        <v>-0.36899999999999999</v>
      </c>
      <c r="Y3781">
        <v>-1.38</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-10.044</v>
      </c>
      <c r="AK3781">
        <v>-15.284000000000001</v>
      </c>
      <c r="AL3781">
        <v>-17.678000000000001</v>
      </c>
      <c r="AM3781">
        <v>-11.012</v>
      </c>
      <c r="AN3781">
        <v>-7.9720000000000004</v>
      </c>
      <c r="AO3781">
        <v>-12.231</v>
      </c>
      <c r="AP3781">
        <v>-11.089</v>
      </c>
      <c r="AQ3781">
        <v>-9.17</v>
      </c>
      <c r="AR3781">
        <v>-7.452</v>
      </c>
      <c r="AS3781">
        <v>-3.125</v>
      </c>
      <c r="AT3781">
        <v>-1.3680000000000001</v>
      </c>
      <c r="AU3781">
        <v>-2.5870000000000002</v>
      </c>
      <c r="AV3781">
        <v>-2.8130000000000002</v>
      </c>
      <c r="AW3781">
        <v>-2.3109999999999999</v>
      </c>
      <c r="AX3781">
        <v>-2.198</v>
      </c>
      <c r="AY3781">
        <v>-2.2669999999999999</v>
      </c>
      <c r="AZ3781">
        <v>-2.2970000000000002</v>
      </c>
      <c r="BA3781">
        <v>-2.4860000000000002</v>
      </c>
      <c r="BB3781">
        <v>-1.581</v>
      </c>
      <c r="BC3781">
        <v>2017</v>
      </c>
    </row>
    <row r="3782" spans="1:55" x14ac:dyDescent="0.25">
      <c r="A3782">
        <v>158</v>
      </c>
      <c r="B3782" t="s">
        <v>1074</v>
      </c>
      <c r="C3782" t="s">
        <v>225</v>
      </c>
      <c r="D3782" t="s">
        <v>1075</v>
      </c>
      <c r="E3782" t="s">
        <v>227</v>
      </c>
      <c r="F3782" t="s">
        <v>228</v>
      </c>
      <c r="G3782" t="s">
        <v>229</v>
      </c>
      <c r="H3782" t="s">
        <v>230</v>
      </c>
      <c r="I3782" t="s">
        <v>1076</v>
      </c>
      <c r="J3782" s="52">
        <v>260625.4</v>
      </c>
      <c r="K3782" s="52">
        <v>271596.09999999998</v>
      </c>
      <c r="L3782" s="52">
        <v>280592.5</v>
      </c>
      <c r="M3782" s="52">
        <v>290477.8</v>
      </c>
      <c r="N3782" s="52">
        <v>303555.3</v>
      </c>
      <c r="O3782" s="52">
        <v>319441.40000000002</v>
      </c>
      <c r="P3782" s="52">
        <v>330067.7</v>
      </c>
      <c r="Q3782" s="52">
        <v>345682.1</v>
      </c>
      <c r="R3782" s="52">
        <v>369136.7</v>
      </c>
      <c r="S3782" s="52">
        <v>387069.6</v>
      </c>
      <c r="T3782" s="52">
        <v>406007.8</v>
      </c>
      <c r="U3782" s="52">
        <v>419883</v>
      </c>
      <c r="V3782" s="52">
        <v>423443.9</v>
      </c>
      <c r="W3782" s="52">
        <v>421250.8</v>
      </c>
      <c r="X3782" s="52">
        <v>425434.1</v>
      </c>
      <c r="Y3782" s="52">
        <v>437100</v>
      </c>
      <c r="Z3782" s="52">
        <v>450650.2</v>
      </c>
      <c r="AA3782" s="52">
        <v>455499.4</v>
      </c>
      <c r="AB3782" s="52">
        <v>450359.5</v>
      </c>
      <c r="AC3782" s="52">
        <v>449224.8</v>
      </c>
      <c r="AD3782" s="52">
        <v>461711.6</v>
      </c>
      <c r="AE3782" s="52">
        <v>463587.8</v>
      </c>
      <c r="AF3782" s="52">
        <v>464134.7</v>
      </c>
      <c r="AG3782" s="52">
        <v>471227.7</v>
      </c>
      <c r="AH3782" s="52">
        <v>481616.9</v>
      </c>
      <c r="AI3782" s="52">
        <v>489624.4</v>
      </c>
      <c r="AJ3782" s="52">
        <v>496577</v>
      </c>
      <c r="AK3782" s="52">
        <v>504791.4</v>
      </c>
      <c r="AL3782" s="52">
        <v>499271.4</v>
      </c>
      <c r="AM3782" s="52">
        <v>472228.8</v>
      </c>
      <c r="AN3782" s="52">
        <v>492023.4</v>
      </c>
      <c r="AO3782" s="52">
        <v>491455.4</v>
      </c>
      <c r="AP3782" s="52">
        <v>498803.20000000001</v>
      </c>
      <c r="AQ3782" s="52">
        <v>508780.6</v>
      </c>
      <c r="AR3782" s="52">
        <v>510687.2</v>
      </c>
      <c r="AS3782" s="52">
        <v>516932.5</v>
      </c>
      <c r="AT3782" s="52">
        <v>520081.1</v>
      </c>
      <c r="AU3782" s="52">
        <v>530111.9</v>
      </c>
      <c r="AV3782" s="52">
        <v>534409.85</v>
      </c>
      <c r="AW3782" s="52">
        <v>539630.51</v>
      </c>
      <c r="AX3782" s="52">
        <v>542060.88</v>
      </c>
      <c r="AY3782" s="52">
        <v>544974.61</v>
      </c>
      <c r="AZ3782" s="52">
        <v>547739.42000000004</v>
      </c>
      <c r="BA3782" s="52">
        <v>550621.78</v>
      </c>
      <c r="BB3782" s="52">
        <v>553488.85</v>
      </c>
      <c r="BC3782">
        <v>2018</v>
      </c>
    </row>
    <row r="3783" spans="1:55" x14ac:dyDescent="0.25">
      <c r="A3783">
        <v>158</v>
      </c>
      <c r="B3783" t="s">
        <v>1074</v>
      </c>
      <c r="C3783" t="s">
        <v>233</v>
      </c>
      <c r="D3783" t="s">
        <v>1075</v>
      </c>
      <c r="E3783" t="s">
        <v>227</v>
      </c>
      <c r="F3783" t="s">
        <v>234</v>
      </c>
      <c r="G3783" t="s">
        <v>235</v>
      </c>
      <c r="I3783" t="s">
        <v>236</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0.60899999999999999</v>
      </c>
      <c r="AU3783">
        <v>1.929</v>
      </c>
      <c r="AV3783">
        <v>0.81100000000000005</v>
      </c>
      <c r="AW3783">
        <v>0.97699999999999998</v>
      </c>
      <c r="AX3783">
        <v>0.45</v>
      </c>
      <c r="AY3783">
        <v>0.53800000000000003</v>
      </c>
      <c r="AZ3783">
        <v>0.50700000000000001</v>
      </c>
      <c r="BA3783">
        <v>0.52600000000000002</v>
      </c>
      <c r="BB3783">
        <v>0.52100000000000002</v>
      </c>
      <c r="BC3783">
        <v>2018</v>
      </c>
    </row>
    <row r="3784" spans="1:55" x14ac:dyDescent="0.25">
      <c r="A3784">
        <v>158</v>
      </c>
      <c r="B3784" t="s">
        <v>1074</v>
      </c>
      <c r="C3784" t="s">
        <v>237</v>
      </c>
      <c r="D3784" t="s">
        <v>1075</v>
      </c>
      <c r="E3784" t="s">
        <v>238</v>
      </c>
      <c r="F3784" t="s">
        <v>239</v>
      </c>
      <c r="G3784" t="s">
        <v>229</v>
      </c>
      <c r="H3784" t="s">
        <v>230</v>
      </c>
      <c r="I3784" t="s">
        <v>1076</v>
      </c>
      <c r="J3784" s="52">
        <v>250636.2</v>
      </c>
      <c r="K3784" s="52">
        <v>268830.7</v>
      </c>
      <c r="L3784" s="52">
        <v>282582</v>
      </c>
      <c r="M3784" s="52">
        <v>295303.90000000002</v>
      </c>
      <c r="N3784" s="52">
        <v>313145.3</v>
      </c>
      <c r="O3784" s="52">
        <v>333686.09999999998</v>
      </c>
      <c r="P3784" s="52">
        <v>350344.8</v>
      </c>
      <c r="Q3784" s="52">
        <v>366339.1</v>
      </c>
      <c r="R3784" s="52">
        <v>393641.4</v>
      </c>
      <c r="S3784" s="52">
        <v>421469.4</v>
      </c>
      <c r="T3784" s="52">
        <v>453608.4</v>
      </c>
      <c r="U3784" s="52">
        <v>482845.3</v>
      </c>
      <c r="V3784" s="52">
        <v>495055.7</v>
      </c>
      <c r="W3784" s="52">
        <v>495290.9</v>
      </c>
      <c r="X3784" s="52">
        <v>501537.7</v>
      </c>
      <c r="Y3784" s="52">
        <v>512541.7</v>
      </c>
      <c r="Z3784" s="52">
        <v>525806.9</v>
      </c>
      <c r="AA3784" s="52">
        <v>534142.5</v>
      </c>
      <c r="AB3784" s="52">
        <v>527877</v>
      </c>
      <c r="AC3784" s="52">
        <v>519651.8</v>
      </c>
      <c r="AD3784" s="52">
        <v>526706</v>
      </c>
      <c r="AE3784" s="52">
        <v>523004.9</v>
      </c>
      <c r="AF3784" s="52">
        <v>515986.2</v>
      </c>
      <c r="AG3784" s="52">
        <v>515400.7</v>
      </c>
      <c r="AH3784" s="52">
        <v>520965.5</v>
      </c>
      <c r="AI3784" s="52">
        <v>524132.9</v>
      </c>
      <c r="AJ3784" s="52">
        <v>526879.69999999995</v>
      </c>
      <c r="AK3784" s="52">
        <v>531688.19999999995</v>
      </c>
      <c r="AL3784" s="52">
        <v>520715.7</v>
      </c>
      <c r="AM3784" s="52">
        <v>489501</v>
      </c>
      <c r="AN3784" s="52">
        <v>500354</v>
      </c>
      <c r="AO3784" s="52">
        <v>491408.4</v>
      </c>
      <c r="AP3784" s="52">
        <v>494957.1</v>
      </c>
      <c r="AQ3784" s="52">
        <v>503175.5</v>
      </c>
      <c r="AR3784" s="52">
        <v>513876</v>
      </c>
      <c r="AS3784" s="52">
        <v>531319.80000000005</v>
      </c>
      <c r="AT3784" s="52">
        <v>535986.5</v>
      </c>
      <c r="AU3784" s="52">
        <v>545122</v>
      </c>
      <c r="AV3784" s="52">
        <v>549016.19999999995</v>
      </c>
      <c r="AW3784" s="52">
        <v>557821.98</v>
      </c>
      <c r="AX3784" s="52">
        <v>567275.01</v>
      </c>
      <c r="AY3784" s="52">
        <v>572865.67000000004</v>
      </c>
      <c r="AZ3784" s="52">
        <v>578293.76000000001</v>
      </c>
      <c r="BA3784" s="52">
        <v>584636.48</v>
      </c>
      <c r="BB3784" s="52">
        <v>591508.09</v>
      </c>
      <c r="BC3784">
        <v>2018</v>
      </c>
    </row>
    <row r="3785" spans="1:55" x14ac:dyDescent="0.25">
      <c r="A3785">
        <v>158</v>
      </c>
      <c r="B3785" t="s">
        <v>1074</v>
      </c>
      <c r="C3785" t="s">
        <v>240</v>
      </c>
      <c r="D3785" t="s">
        <v>1075</v>
      </c>
      <c r="E3785" t="s">
        <v>238</v>
      </c>
      <c r="F3785" t="s">
        <v>241</v>
      </c>
      <c r="G3785" t="s">
        <v>242</v>
      </c>
      <c r="H3785" t="s">
        <v>230</v>
      </c>
      <c r="I3785" t="s">
        <v>243</v>
      </c>
      <c r="J3785" s="52">
        <v>1105.3900000000001</v>
      </c>
      <c r="K3785" s="52">
        <v>1218.99</v>
      </c>
      <c r="L3785" s="52">
        <v>1134.52</v>
      </c>
      <c r="M3785" s="52">
        <v>1243.32</v>
      </c>
      <c r="N3785" s="52">
        <v>1318.38</v>
      </c>
      <c r="O3785" s="52">
        <v>1398.89</v>
      </c>
      <c r="P3785" s="52">
        <v>2078.9499999999998</v>
      </c>
      <c r="Q3785" s="52">
        <v>2532.81</v>
      </c>
      <c r="R3785" s="52">
        <v>3071.68</v>
      </c>
      <c r="S3785" s="52">
        <v>3054.91</v>
      </c>
      <c r="T3785" s="52">
        <v>3132.82</v>
      </c>
      <c r="U3785" s="52">
        <v>3584.42</v>
      </c>
      <c r="V3785" s="52">
        <v>3908.81</v>
      </c>
      <c r="W3785" s="52">
        <v>4454.1400000000003</v>
      </c>
      <c r="X3785" s="52">
        <v>4907.04</v>
      </c>
      <c r="Y3785" s="52">
        <v>5449.12</v>
      </c>
      <c r="Z3785" s="52">
        <v>4833.71</v>
      </c>
      <c r="AA3785" s="52">
        <v>4414.7299999999996</v>
      </c>
      <c r="AB3785" s="52">
        <v>4032.51</v>
      </c>
      <c r="AC3785" s="52">
        <v>4562.08</v>
      </c>
      <c r="AD3785" s="52">
        <v>4887.5200000000004</v>
      </c>
      <c r="AE3785" s="52">
        <v>4303.54</v>
      </c>
      <c r="AF3785" s="52">
        <v>4115.12</v>
      </c>
      <c r="AG3785" s="52">
        <v>4445.66</v>
      </c>
      <c r="AH3785" s="52">
        <v>4815.17</v>
      </c>
      <c r="AI3785" s="52">
        <v>4755.41</v>
      </c>
      <c r="AJ3785" s="52">
        <v>4530.38</v>
      </c>
      <c r="AK3785" s="52">
        <v>4515.26</v>
      </c>
      <c r="AL3785" s="52">
        <v>5037.91</v>
      </c>
      <c r="AM3785" s="52">
        <v>5231.38</v>
      </c>
      <c r="AN3785" s="52">
        <v>5700.1</v>
      </c>
      <c r="AO3785" s="52">
        <v>6157.46</v>
      </c>
      <c r="AP3785" s="52">
        <v>6203.21</v>
      </c>
      <c r="AQ3785" s="52">
        <v>5155.72</v>
      </c>
      <c r="AR3785" s="52">
        <v>4850.41</v>
      </c>
      <c r="AS3785" s="52">
        <v>4389.4799999999996</v>
      </c>
      <c r="AT3785" s="52">
        <v>4926.67</v>
      </c>
      <c r="AU3785" s="52">
        <v>4859.95</v>
      </c>
      <c r="AV3785" s="52">
        <v>4971.93</v>
      </c>
      <c r="AW3785" s="52">
        <v>5176.21</v>
      </c>
      <c r="AX3785" s="52">
        <v>5495.42</v>
      </c>
      <c r="AY3785" s="52">
        <v>5807.52</v>
      </c>
      <c r="AZ3785" s="52">
        <v>6133.86</v>
      </c>
      <c r="BA3785" s="52">
        <v>6475.89</v>
      </c>
      <c r="BB3785" s="52">
        <v>6848.81</v>
      </c>
      <c r="BC3785">
        <v>2018</v>
      </c>
    </row>
    <row r="3786" spans="1:55" x14ac:dyDescent="0.25">
      <c r="A3786">
        <v>158</v>
      </c>
      <c r="B3786" t="s">
        <v>1074</v>
      </c>
      <c r="C3786" t="s">
        <v>244</v>
      </c>
      <c r="D3786" t="s">
        <v>1075</v>
      </c>
      <c r="E3786" t="s">
        <v>238</v>
      </c>
      <c r="F3786" t="s">
        <v>245</v>
      </c>
      <c r="G3786" t="s">
        <v>246</v>
      </c>
      <c r="H3786" t="s">
        <v>230</v>
      </c>
      <c r="I3786" t="s">
        <v>243</v>
      </c>
      <c r="J3786" s="52">
        <v>1044.8800000000001</v>
      </c>
      <c r="K3786" s="52">
        <v>1191.8800000000001</v>
      </c>
      <c r="L3786" s="52">
        <v>1307.45</v>
      </c>
      <c r="M3786" s="52">
        <v>1406.52</v>
      </c>
      <c r="N3786" s="52">
        <v>1522.88</v>
      </c>
      <c r="O3786" s="52">
        <v>1653.26</v>
      </c>
      <c r="P3786" s="52">
        <v>1742.65</v>
      </c>
      <c r="Q3786" s="52">
        <v>1870.23</v>
      </c>
      <c r="R3786" s="52">
        <v>2067.5500000000002</v>
      </c>
      <c r="S3786" s="52">
        <v>2253</v>
      </c>
      <c r="T3786" s="52">
        <v>2451.67</v>
      </c>
      <c r="U3786" s="52">
        <v>2621.21</v>
      </c>
      <c r="V3786" s="52">
        <v>2703.68</v>
      </c>
      <c r="W3786" s="52">
        <v>2753.41</v>
      </c>
      <c r="X3786" s="52">
        <v>2840.13</v>
      </c>
      <c r="Y3786" s="52">
        <v>2979.19</v>
      </c>
      <c r="Z3786" s="52">
        <v>3127.79</v>
      </c>
      <c r="AA3786" s="52">
        <v>3215.96</v>
      </c>
      <c r="AB3786" s="52">
        <v>3215.46</v>
      </c>
      <c r="AC3786" s="52">
        <v>3253.67</v>
      </c>
      <c r="AD3786" s="52">
        <v>3418.87</v>
      </c>
      <c r="AE3786" s="52">
        <v>3508.04</v>
      </c>
      <c r="AF3786" s="52">
        <v>3567.75</v>
      </c>
      <c r="AG3786" s="52">
        <v>3689.54</v>
      </c>
      <c r="AH3786" s="52">
        <v>3872.4</v>
      </c>
      <c r="AI3786" s="52">
        <v>4059.4</v>
      </c>
      <c r="AJ3786" s="52">
        <v>4241.6400000000003</v>
      </c>
      <c r="AK3786" s="52">
        <v>4427.6400000000003</v>
      </c>
      <c r="AL3786" s="52">
        <v>4464.3999999999996</v>
      </c>
      <c r="AM3786" s="52">
        <v>4254.78</v>
      </c>
      <c r="AN3786" s="52">
        <v>4484.79</v>
      </c>
      <c r="AO3786" s="52">
        <v>4573.1899999999996</v>
      </c>
      <c r="AP3786" s="52">
        <v>4730.59</v>
      </c>
      <c r="AQ3786" s="52">
        <v>4909.87</v>
      </c>
      <c r="AR3786" s="52">
        <v>5021.5200000000004</v>
      </c>
      <c r="AS3786" s="52">
        <v>5137.29</v>
      </c>
      <c r="AT3786" s="52">
        <v>5225.07</v>
      </c>
      <c r="AU3786" s="52">
        <v>5427.1</v>
      </c>
      <c r="AV3786" s="52">
        <v>5594.45</v>
      </c>
      <c r="AW3786" s="52">
        <v>5749.55</v>
      </c>
      <c r="AX3786" s="52">
        <v>5896.04</v>
      </c>
      <c r="AY3786" s="52">
        <v>6050.97</v>
      </c>
      <c r="AZ3786" s="52">
        <v>6207.51</v>
      </c>
      <c r="BA3786" s="52">
        <v>6369.49</v>
      </c>
      <c r="BB3786" s="52">
        <v>6536.65</v>
      </c>
      <c r="BC3786">
        <v>2018</v>
      </c>
    </row>
    <row r="3787" spans="1:55" x14ac:dyDescent="0.25">
      <c r="A3787">
        <v>158</v>
      </c>
      <c r="B3787" t="s">
        <v>1074</v>
      </c>
      <c r="C3787" t="s">
        <v>247</v>
      </c>
      <c r="D3787" t="s">
        <v>1075</v>
      </c>
      <c r="E3787" t="s">
        <v>248</v>
      </c>
      <c r="F3787" t="s">
        <v>249</v>
      </c>
      <c r="G3787" t="s">
        <v>250</v>
      </c>
      <c r="I3787" t="s">
        <v>251</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103.05800000000001</v>
      </c>
      <c r="AU3787">
        <v>102.831</v>
      </c>
      <c r="AV3787">
        <v>102.733</v>
      </c>
      <c r="AW3787">
        <v>103.371</v>
      </c>
      <c r="AX3787">
        <v>104.652</v>
      </c>
      <c r="AY3787">
        <v>105.11799999999999</v>
      </c>
      <c r="AZ3787">
        <v>105.578</v>
      </c>
      <c r="BA3787">
        <v>106.178</v>
      </c>
      <c r="BB3787">
        <v>106.869</v>
      </c>
      <c r="BC3787">
        <v>2018</v>
      </c>
    </row>
    <row r="3788" spans="1:55" x14ac:dyDescent="0.25">
      <c r="A3788">
        <v>158</v>
      </c>
      <c r="B3788" t="s">
        <v>1074</v>
      </c>
      <c r="C3788" t="s">
        <v>252</v>
      </c>
      <c r="D3788" t="s">
        <v>1075</v>
      </c>
      <c r="E3788" t="s">
        <v>253</v>
      </c>
      <c r="F3788" t="s">
        <v>254</v>
      </c>
      <c r="G3788" t="s">
        <v>229</v>
      </c>
      <c r="H3788" t="s">
        <v>220</v>
      </c>
      <c r="I3788" t="s">
        <v>255</v>
      </c>
      <c r="J3788" s="52">
        <v>2231966.2799999998</v>
      </c>
      <c r="K3788" s="52">
        <v>2309037.41</v>
      </c>
      <c r="L3788" s="52">
        <v>2368845.39</v>
      </c>
      <c r="M3788" s="52">
        <v>2435447.06</v>
      </c>
      <c r="N3788" s="52">
        <v>2528570.42</v>
      </c>
      <c r="O3788" s="52">
        <v>2644373.33</v>
      </c>
      <c r="P3788" s="52">
        <v>2717823.83</v>
      </c>
      <c r="Q3788" s="52">
        <v>2832747.78</v>
      </c>
      <c r="R3788" s="52">
        <v>3012178.49</v>
      </c>
      <c r="S3788" s="52">
        <v>3146184.72</v>
      </c>
      <c r="T3788" s="52">
        <v>3289152.69</v>
      </c>
      <c r="U3788" s="52">
        <v>3388109.13</v>
      </c>
      <c r="V3788" s="52">
        <v>3404793.07</v>
      </c>
      <c r="W3788" s="52">
        <v>3376225.41</v>
      </c>
      <c r="X3788" s="52">
        <v>3400308.25</v>
      </c>
      <c r="Y3788" s="52">
        <v>3484638.61</v>
      </c>
      <c r="Z3788" s="52">
        <v>3584806.44</v>
      </c>
      <c r="AA3788" s="52">
        <v>3614761.42</v>
      </c>
      <c r="AB3788" s="52">
        <v>3564418.3</v>
      </c>
      <c r="AC3788" s="52">
        <v>3548743.55</v>
      </c>
      <c r="AD3788" s="52">
        <v>3640359.11</v>
      </c>
      <c r="AE3788" s="52">
        <v>3646498.01</v>
      </c>
      <c r="AF3788" s="52">
        <v>3643119.98</v>
      </c>
      <c r="AG3788" s="52">
        <v>3692011.23</v>
      </c>
      <c r="AH3788" s="52">
        <v>3770455.24</v>
      </c>
      <c r="AI3788" s="52">
        <v>3832616.32</v>
      </c>
      <c r="AJ3788" s="52">
        <v>3887213.91</v>
      </c>
      <c r="AK3788" s="52">
        <v>3951171</v>
      </c>
      <c r="AL3788" s="52">
        <v>3909955.96</v>
      </c>
      <c r="AM3788" s="52">
        <v>3702286.48</v>
      </c>
      <c r="AN3788" s="52">
        <v>3856154.01</v>
      </c>
      <c r="AO3788" s="52">
        <v>3844576.36</v>
      </c>
      <c r="AP3788" s="52">
        <v>3910594.72</v>
      </c>
      <c r="AQ3788" s="52">
        <v>3995682.7</v>
      </c>
      <c r="AR3788" s="52">
        <v>4017378.92</v>
      </c>
      <c r="AS3788" s="52">
        <v>4071055.9</v>
      </c>
      <c r="AT3788" s="52">
        <v>4096414.29</v>
      </c>
      <c r="AU3788" s="52">
        <v>4182474.4</v>
      </c>
      <c r="AV3788" s="52">
        <v>4224798.0999999996</v>
      </c>
      <c r="AW3788" s="52">
        <v>4276553.37</v>
      </c>
      <c r="AX3788" s="52">
        <v>4310588.66</v>
      </c>
      <c r="AY3788" s="52">
        <v>4350171.9800000004</v>
      </c>
      <c r="AZ3788" s="52">
        <v>4390220.8</v>
      </c>
      <c r="BA3788" s="52">
        <v>4433282.25</v>
      </c>
      <c r="BB3788" s="52">
        <v>4477706.51</v>
      </c>
      <c r="BC3788">
        <v>2017</v>
      </c>
    </row>
    <row r="3789" spans="1:55" x14ac:dyDescent="0.25">
      <c r="A3789">
        <v>158</v>
      </c>
      <c r="B3789" t="s">
        <v>1074</v>
      </c>
      <c r="C3789" t="s">
        <v>256</v>
      </c>
      <c r="D3789" t="s">
        <v>1075</v>
      </c>
      <c r="E3789" t="s">
        <v>253</v>
      </c>
      <c r="F3789" t="s">
        <v>257</v>
      </c>
      <c r="G3789" t="s">
        <v>258</v>
      </c>
      <c r="H3789" t="s">
        <v>220</v>
      </c>
      <c r="I3789" t="s">
        <v>255</v>
      </c>
      <c r="J3789" s="52">
        <v>20769.32</v>
      </c>
      <c r="K3789" s="52">
        <v>21486.5</v>
      </c>
      <c r="L3789" s="52">
        <v>22043.040000000001</v>
      </c>
      <c r="M3789" s="52">
        <v>22662.79</v>
      </c>
      <c r="N3789" s="52">
        <v>23529.34</v>
      </c>
      <c r="O3789" s="52">
        <v>24606.93</v>
      </c>
      <c r="P3789" s="52">
        <v>25290.42</v>
      </c>
      <c r="Q3789" s="52">
        <v>26359.83</v>
      </c>
      <c r="R3789" s="52">
        <v>28029.51</v>
      </c>
      <c r="S3789" s="52">
        <v>29276.49</v>
      </c>
      <c r="T3789" s="52">
        <v>30606.86</v>
      </c>
      <c r="U3789" s="52">
        <v>31527.69</v>
      </c>
      <c r="V3789" s="52">
        <v>31682.94</v>
      </c>
      <c r="W3789" s="52">
        <v>31417.11</v>
      </c>
      <c r="X3789" s="52">
        <v>31641.21</v>
      </c>
      <c r="Y3789" s="52">
        <v>32425.93</v>
      </c>
      <c r="Z3789" s="52">
        <v>33358.03</v>
      </c>
      <c r="AA3789" s="52">
        <v>33636.78</v>
      </c>
      <c r="AB3789" s="52">
        <v>33168.32</v>
      </c>
      <c r="AC3789" s="52">
        <v>33022.46</v>
      </c>
      <c r="AD3789" s="52">
        <v>33874.97</v>
      </c>
      <c r="AE3789" s="52">
        <v>33932.1</v>
      </c>
      <c r="AF3789" s="52">
        <v>33900.67</v>
      </c>
      <c r="AG3789" s="52">
        <v>34355.620000000003</v>
      </c>
      <c r="AH3789" s="52">
        <v>35085.57</v>
      </c>
      <c r="AI3789" s="52">
        <v>35664</v>
      </c>
      <c r="AJ3789" s="52">
        <v>36172.06</v>
      </c>
      <c r="AK3789" s="52">
        <v>36767.199999999997</v>
      </c>
      <c r="AL3789" s="52">
        <v>36383.68</v>
      </c>
      <c r="AM3789" s="52">
        <v>34451.230000000003</v>
      </c>
      <c r="AN3789" s="52">
        <v>35883.03</v>
      </c>
      <c r="AO3789" s="52">
        <v>35775.300000000003</v>
      </c>
      <c r="AP3789" s="52">
        <v>36389.620000000003</v>
      </c>
      <c r="AQ3789" s="52">
        <v>37181.4</v>
      </c>
      <c r="AR3789" s="52">
        <v>37383.29</v>
      </c>
      <c r="AS3789" s="52">
        <v>37882.78</v>
      </c>
      <c r="AT3789" s="52">
        <v>38118.75</v>
      </c>
      <c r="AU3789" s="52">
        <v>38919.57</v>
      </c>
      <c r="AV3789" s="52">
        <v>39313.410000000003</v>
      </c>
      <c r="AW3789" s="52">
        <v>39795.01</v>
      </c>
      <c r="AX3789" s="52">
        <v>40111.72</v>
      </c>
      <c r="AY3789" s="52">
        <v>40480.06</v>
      </c>
      <c r="AZ3789" s="52">
        <v>40852.730000000003</v>
      </c>
      <c r="BA3789" s="52">
        <v>41253.440000000002</v>
      </c>
      <c r="BB3789" s="52">
        <v>41666.82</v>
      </c>
      <c r="BC3789">
        <v>2017</v>
      </c>
    </row>
    <row r="3790" spans="1:55" x14ac:dyDescent="0.25">
      <c r="A3790">
        <v>158</v>
      </c>
      <c r="B3790" t="s">
        <v>1074</v>
      </c>
      <c r="C3790" t="s">
        <v>259</v>
      </c>
      <c r="D3790" t="s">
        <v>1075</v>
      </c>
      <c r="E3790" t="s">
        <v>260</v>
      </c>
      <c r="F3790" t="s">
        <v>261</v>
      </c>
      <c r="G3790" t="s">
        <v>229</v>
      </c>
      <c r="H3790" t="s">
        <v>220</v>
      </c>
      <c r="I3790" t="s">
        <v>262</v>
      </c>
      <c r="J3790" s="52">
        <v>2146419.9</v>
      </c>
      <c r="K3790" s="52">
        <v>2285526.7200000002</v>
      </c>
      <c r="L3790" s="52">
        <v>2385641.34</v>
      </c>
      <c r="M3790" s="52">
        <v>2475910.4300000002</v>
      </c>
      <c r="N3790" s="52">
        <v>2608453.69</v>
      </c>
      <c r="O3790" s="52">
        <v>2762292.63</v>
      </c>
      <c r="P3790" s="52">
        <v>2884788.32</v>
      </c>
      <c r="Q3790" s="52">
        <v>3002024.9</v>
      </c>
      <c r="R3790" s="52">
        <v>3212138.37</v>
      </c>
      <c r="S3790" s="52">
        <v>3425793.67</v>
      </c>
      <c r="T3790" s="52">
        <v>3674774.94</v>
      </c>
      <c r="U3790" s="52">
        <v>3896162.91</v>
      </c>
      <c r="V3790" s="52">
        <v>3980603.38</v>
      </c>
      <c r="W3790" s="52">
        <v>3969639.28</v>
      </c>
      <c r="X3790" s="52">
        <v>4008570.96</v>
      </c>
      <c r="Y3790" s="52">
        <v>4086073.21</v>
      </c>
      <c r="Z3790" s="52">
        <v>4182658.66</v>
      </c>
      <c r="AA3790" s="52">
        <v>4238858.9400000004</v>
      </c>
      <c r="AB3790" s="52">
        <v>4177938.83</v>
      </c>
      <c r="AC3790" s="52">
        <v>4105096.1</v>
      </c>
      <c r="AD3790" s="52">
        <v>4152806.62</v>
      </c>
      <c r="AE3790" s="52">
        <v>4113862.2</v>
      </c>
      <c r="AF3790" s="52">
        <v>4050116.56</v>
      </c>
      <c r="AG3790" s="52">
        <v>4038101.27</v>
      </c>
      <c r="AH3790" s="52">
        <v>4078505.34</v>
      </c>
      <c r="AI3790" s="52">
        <v>4102737.34</v>
      </c>
      <c r="AJ3790" s="52">
        <v>4124424.01</v>
      </c>
      <c r="AK3790" s="52">
        <v>4161701.25</v>
      </c>
      <c r="AL3790" s="52">
        <v>4077893.22</v>
      </c>
      <c r="AM3790" s="52">
        <v>3837700.99</v>
      </c>
      <c r="AN3790" s="52">
        <v>3921443.74</v>
      </c>
      <c r="AO3790" s="52">
        <v>3844208.69</v>
      </c>
      <c r="AP3790" s="52">
        <v>3880441.47</v>
      </c>
      <c r="AQ3790" s="52">
        <v>3951663.33</v>
      </c>
      <c r="AR3790" s="52">
        <v>4042463.98</v>
      </c>
      <c r="AS3790" s="52">
        <v>4184361.8</v>
      </c>
      <c r="AT3790" s="52">
        <v>4221693.04</v>
      </c>
      <c r="AU3790" s="52">
        <v>4300901.0199999996</v>
      </c>
      <c r="AV3790" s="52">
        <v>4340269.17</v>
      </c>
      <c r="AW3790" s="52">
        <v>4420720.16</v>
      </c>
      <c r="AX3790" s="52">
        <v>4511097.01</v>
      </c>
      <c r="AY3790" s="52">
        <v>4572807.91</v>
      </c>
      <c r="AZ3790" s="52">
        <v>4635118.8</v>
      </c>
      <c r="BA3790" s="52">
        <v>4707148.53</v>
      </c>
      <c r="BB3790" s="52">
        <v>4785280.96</v>
      </c>
      <c r="BC3790">
        <v>2017</v>
      </c>
    </row>
    <row r="3791" spans="1:55" x14ac:dyDescent="0.25">
      <c r="A3791">
        <v>158</v>
      </c>
      <c r="B3791" t="s">
        <v>1074</v>
      </c>
      <c r="C3791" t="s">
        <v>263</v>
      </c>
      <c r="D3791" t="s">
        <v>1075</v>
      </c>
      <c r="E3791" t="s">
        <v>260</v>
      </c>
      <c r="F3791" t="s">
        <v>264</v>
      </c>
      <c r="G3791" t="s">
        <v>242</v>
      </c>
      <c r="H3791" t="s">
        <v>220</v>
      </c>
      <c r="I3791" t="s">
        <v>262</v>
      </c>
      <c r="J3791" s="52">
        <v>9466.4</v>
      </c>
      <c r="K3791" s="52">
        <v>10363.52</v>
      </c>
      <c r="L3791" s="52">
        <v>9577.94</v>
      </c>
      <c r="M3791" s="52">
        <v>10424.370000000001</v>
      </c>
      <c r="N3791" s="52">
        <v>10981.92</v>
      </c>
      <c r="O3791" s="52">
        <v>11580.2</v>
      </c>
      <c r="P3791" s="52">
        <v>17118.39</v>
      </c>
      <c r="Q3791" s="52">
        <v>20755.509999999998</v>
      </c>
      <c r="R3791" s="52">
        <v>25065.13</v>
      </c>
      <c r="S3791" s="52">
        <v>24830.99</v>
      </c>
      <c r="T3791" s="52">
        <v>25379.599999999999</v>
      </c>
      <c r="U3791" s="52">
        <v>28923.31</v>
      </c>
      <c r="V3791" s="52">
        <v>31429.62</v>
      </c>
      <c r="W3791" s="52">
        <v>35698.910000000003</v>
      </c>
      <c r="X3791" s="52">
        <v>39219.81</v>
      </c>
      <c r="Y3791" s="52">
        <v>43441.33</v>
      </c>
      <c r="Z3791" s="52">
        <v>38450.959999999999</v>
      </c>
      <c r="AA3791" s="52">
        <v>35034.54</v>
      </c>
      <c r="AB3791" s="52">
        <v>31915.74</v>
      </c>
      <c r="AC3791" s="52">
        <v>36039.08</v>
      </c>
      <c r="AD3791" s="52">
        <v>38535.589999999997</v>
      </c>
      <c r="AE3791" s="52">
        <v>33850.879999999997</v>
      </c>
      <c r="AF3791" s="52">
        <v>32300.67</v>
      </c>
      <c r="AG3791" s="52">
        <v>34831.199999999997</v>
      </c>
      <c r="AH3791" s="52">
        <v>37696.720000000001</v>
      </c>
      <c r="AI3791" s="52">
        <v>37223.769999999997</v>
      </c>
      <c r="AJ3791" s="52">
        <v>35463.870000000003</v>
      </c>
      <c r="AK3791" s="52">
        <v>35342.480000000003</v>
      </c>
      <c r="AL3791" s="52">
        <v>39453.49</v>
      </c>
      <c r="AM3791" s="52">
        <v>41014.19</v>
      </c>
      <c r="AN3791" s="52">
        <v>44673.61</v>
      </c>
      <c r="AO3791" s="52">
        <v>48168.800000000003</v>
      </c>
      <c r="AP3791" s="52">
        <v>48632.9</v>
      </c>
      <c r="AQ3791" s="52">
        <v>40490.160000000003</v>
      </c>
      <c r="AR3791" s="52">
        <v>38156.33</v>
      </c>
      <c r="AS3791" s="52">
        <v>34568.93</v>
      </c>
      <c r="AT3791" s="52">
        <v>38804.86</v>
      </c>
      <c r="AU3791" s="52">
        <v>38344.019999999997</v>
      </c>
      <c r="AV3791" s="52">
        <v>39305.78</v>
      </c>
      <c r="AW3791" s="52">
        <v>41021.25</v>
      </c>
      <c r="AX3791" s="52">
        <v>43700.82</v>
      </c>
      <c r="AY3791" s="52">
        <v>46357.59</v>
      </c>
      <c r="AZ3791" s="52">
        <v>49163.89</v>
      </c>
      <c r="BA3791" s="52">
        <v>52140.07</v>
      </c>
      <c r="BB3791" s="52">
        <v>55406.63</v>
      </c>
      <c r="BC3791">
        <v>2017</v>
      </c>
    </row>
    <row r="3792" spans="1:55" x14ac:dyDescent="0.25">
      <c r="A3792">
        <v>158</v>
      </c>
      <c r="B3792" t="s">
        <v>1074</v>
      </c>
      <c r="C3792" t="s">
        <v>265</v>
      </c>
      <c r="D3792" t="s">
        <v>1075</v>
      </c>
      <c r="E3792" t="s">
        <v>260</v>
      </c>
      <c r="F3792" t="s">
        <v>266</v>
      </c>
      <c r="G3792" t="s">
        <v>246</v>
      </c>
      <c r="H3792" t="s">
        <v>220</v>
      </c>
      <c r="I3792" t="s">
        <v>262</v>
      </c>
      <c r="J3792" s="52">
        <v>8948.26</v>
      </c>
      <c r="K3792" s="52">
        <v>10133.07</v>
      </c>
      <c r="L3792" s="52">
        <v>11037.84</v>
      </c>
      <c r="M3792" s="52">
        <v>11792.62</v>
      </c>
      <c r="N3792" s="52">
        <v>12685.33</v>
      </c>
      <c r="O3792" s="52">
        <v>13685.88</v>
      </c>
      <c r="P3792" s="52">
        <v>14349.19</v>
      </c>
      <c r="Q3792" s="52">
        <v>15325.86</v>
      </c>
      <c r="R3792" s="52">
        <v>16871.330000000002</v>
      </c>
      <c r="S3792" s="52">
        <v>18312.830000000002</v>
      </c>
      <c r="T3792" s="52">
        <v>19861.490000000002</v>
      </c>
      <c r="U3792" s="52">
        <v>21150.99</v>
      </c>
      <c r="V3792" s="52">
        <v>21739.56</v>
      </c>
      <c r="W3792" s="52">
        <v>22067.9</v>
      </c>
      <c r="X3792" s="52">
        <v>22699.88</v>
      </c>
      <c r="Y3792" s="52">
        <v>23750.63</v>
      </c>
      <c r="Z3792" s="52">
        <v>24880.75</v>
      </c>
      <c r="AA3792" s="52">
        <v>25521.29</v>
      </c>
      <c r="AB3792" s="52">
        <v>25449.119999999999</v>
      </c>
      <c r="AC3792" s="52">
        <v>25703.07</v>
      </c>
      <c r="AD3792" s="52">
        <v>26956</v>
      </c>
      <c r="AE3792" s="52">
        <v>27593.64</v>
      </c>
      <c r="AF3792" s="52">
        <v>28004.23</v>
      </c>
      <c r="AG3792" s="52">
        <v>28907.06</v>
      </c>
      <c r="AH3792" s="52">
        <v>30316.01</v>
      </c>
      <c r="AI3792" s="52">
        <v>31775.62</v>
      </c>
      <c r="AJ3792" s="52">
        <v>33203.64</v>
      </c>
      <c r="AK3792" s="52">
        <v>34656.629999999997</v>
      </c>
      <c r="AL3792" s="52">
        <v>34962.14</v>
      </c>
      <c r="AM3792" s="52">
        <v>33357.589999999997</v>
      </c>
      <c r="AN3792" s="52">
        <v>35148.79</v>
      </c>
      <c r="AO3792" s="52">
        <v>35775.300000000003</v>
      </c>
      <c r="AP3792" s="52">
        <v>37087.620000000003</v>
      </c>
      <c r="AQ3792" s="52">
        <v>38559.410000000003</v>
      </c>
      <c r="AR3792" s="52">
        <v>39502.339999999997</v>
      </c>
      <c r="AS3792" s="52">
        <v>40458.239999999998</v>
      </c>
      <c r="AT3792" s="52">
        <v>41155.25</v>
      </c>
      <c r="AU3792" s="52">
        <v>42818.69</v>
      </c>
      <c r="AV3792" s="52">
        <v>44227.16</v>
      </c>
      <c r="AW3792" s="52">
        <v>45564.98</v>
      </c>
      <c r="AX3792" s="52">
        <v>46886.66</v>
      </c>
      <c r="AY3792" s="52">
        <v>48300.86</v>
      </c>
      <c r="AZ3792" s="52">
        <v>49754.2</v>
      </c>
      <c r="BA3792" s="52">
        <v>51283.39</v>
      </c>
      <c r="BB3792" s="52">
        <v>52881.29</v>
      </c>
      <c r="BC3792">
        <v>2017</v>
      </c>
    </row>
    <row r="3793" spans="1:55" x14ac:dyDescent="0.25">
      <c r="A3793">
        <v>158</v>
      </c>
      <c r="B3793" t="s">
        <v>1074</v>
      </c>
      <c r="C3793" t="s">
        <v>267</v>
      </c>
      <c r="D3793" t="s">
        <v>1075</v>
      </c>
      <c r="E3793" t="s">
        <v>268</v>
      </c>
      <c r="F3793" t="s">
        <v>269</v>
      </c>
      <c r="G3793" t="s">
        <v>270</v>
      </c>
      <c r="I3793" t="s">
        <v>236</v>
      </c>
      <c r="J3793">
        <v>-5.7489999999999997</v>
      </c>
      <c r="K3793">
        <v>-4.5179999999999998</v>
      </c>
      <c r="L3793">
        <v>-4.0149999999999997</v>
      </c>
      <c r="M3793">
        <v>-3.2749999999999999</v>
      </c>
      <c r="N3793">
        <v>-1.86</v>
      </c>
      <c r="O3793">
        <v>-0.316</v>
      </c>
      <c r="P3793">
        <v>-0.89400000000000002</v>
      </c>
      <c r="Q3793">
        <v>-0.27900000000000003</v>
      </c>
      <c r="R3793">
        <v>2.0339999999999998</v>
      </c>
      <c r="S3793">
        <v>2.415</v>
      </c>
      <c r="T3793">
        <v>3.17</v>
      </c>
      <c r="U3793">
        <v>2.9889999999999999</v>
      </c>
      <c r="V3793">
        <v>1.1220000000000001</v>
      </c>
      <c r="W3793">
        <v>-1.444</v>
      </c>
      <c r="X3793">
        <v>-1.8109999999999999</v>
      </c>
      <c r="Y3793">
        <v>-0.23</v>
      </c>
      <c r="Z3793">
        <v>1.3280000000000001</v>
      </c>
      <c r="AA3793">
        <v>0.97399999999999998</v>
      </c>
      <c r="AB3793">
        <v>-1.1299999999999999</v>
      </c>
      <c r="AC3793">
        <v>-2.0409999999999999</v>
      </c>
      <c r="AD3793">
        <v>-0.217</v>
      </c>
      <c r="AE3793">
        <v>-0.83299999999999996</v>
      </c>
      <c r="AF3793">
        <v>-1.736</v>
      </c>
      <c r="AG3793">
        <v>-1.3580000000000001</v>
      </c>
      <c r="AH3793">
        <v>-0.45900000000000002</v>
      </c>
      <c r="AI3793">
        <v>-0.16700000000000001</v>
      </c>
      <c r="AJ3793">
        <v>0.01</v>
      </c>
      <c r="AK3793">
        <v>0.49099999999999999</v>
      </c>
      <c r="AL3793">
        <v>-1.4</v>
      </c>
      <c r="AM3793">
        <v>-7.0449999999999999</v>
      </c>
      <c r="AN3793">
        <v>-3.3980000000000001</v>
      </c>
      <c r="AO3793">
        <v>-3.984</v>
      </c>
      <c r="AP3793">
        <v>-3.0739999999999998</v>
      </c>
      <c r="AQ3793">
        <v>-1.6679999999999999</v>
      </c>
      <c r="AR3793">
        <v>-1.954</v>
      </c>
      <c r="AS3793">
        <v>-1.5349999999999999</v>
      </c>
      <c r="AT3793">
        <v>-1.694</v>
      </c>
      <c r="AU3793">
        <v>-0.54500000000000004</v>
      </c>
      <c r="AV3793">
        <v>-0.46300000000000002</v>
      </c>
      <c r="AW3793">
        <v>-0.161</v>
      </c>
      <c r="AX3793">
        <v>-0.186</v>
      </c>
      <c r="AY3793">
        <v>-0.222</v>
      </c>
      <c r="AZ3793">
        <v>-0.20799999999999999</v>
      </c>
      <c r="BA3793">
        <v>-0.157</v>
      </c>
      <c r="BB3793">
        <v>7.8E-2</v>
      </c>
      <c r="BC3793">
        <v>2018</v>
      </c>
    </row>
    <row r="3794" spans="1:55" x14ac:dyDescent="0.25">
      <c r="A3794">
        <v>158</v>
      </c>
      <c r="B3794" t="s">
        <v>1074</v>
      </c>
      <c r="C3794" t="s">
        <v>271</v>
      </c>
      <c r="D3794" t="s">
        <v>1075</v>
      </c>
      <c r="E3794" t="s">
        <v>272</v>
      </c>
      <c r="F3794" t="s">
        <v>273</v>
      </c>
      <c r="G3794" t="s">
        <v>274</v>
      </c>
      <c r="I3794" t="s">
        <v>243</v>
      </c>
      <c r="J3794">
        <v>7.883</v>
      </c>
      <c r="K3794">
        <v>8.077</v>
      </c>
      <c r="L3794">
        <v>8.3190000000000008</v>
      </c>
      <c r="M3794">
        <v>8.3970000000000002</v>
      </c>
      <c r="N3794">
        <v>8.4060000000000006</v>
      </c>
      <c r="O3794">
        <v>8.5419999999999998</v>
      </c>
      <c r="P3794">
        <v>8.5250000000000004</v>
      </c>
      <c r="Q3794">
        <v>8.5960000000000001</v>
      </c>
      <c r="R3794">
        <v>8.7850000000000001</v>
      </c>
      <c r="S3794">
        <v>8.8859999999999992</v>
      </c>
      <c r="T3794">
        <v>8.9540000000000006</v>
      </c>
      <c r="U3794">
        <v>9.0449999999999999</v>
      </c>
      <c r="V3794">
        <v>8.1920000000000002</v>
      </c>
      <c r="W3794">
        <v>7.9930000000000003</v>
      </c>
      <c r="X3794">
        <v>7.84</v>
      </c>
      <c r="Y3794">
        <v>7.77</v>
      </c>
      <c r="Z3794">
        <v>7.72</v>
      </c>
      <c r="AA3794">
        <v>7.4930000000000003</v>
      </c>
      <c r="AB3794">
        <v>7.2160000000000002</v>
      </c>
      <c r="AC3794">
        <v>6.9569999999999999</v>
      </c>
      <c r="AD3794">
        <v>6.8220000000000001</v>
      </c>
      <c r="AE3794">
        <v>6.6890000000000001</v>
      </c>
      <c r="AF3794">
        <v>6.5069999999999997</v>
      </c>
      <c r="AG3794">
        <v>6.3479999999999999</v>
      </c>
      <c r="AH3794">
        <v>6.165</v>
      </c>
      <c r="AI3794">
        <v>5.9809999999999999</v>
      </c>
      <c r="AJ3794">
        <v>5.758</v>
      </c>
      <c r="AK3794">
        <v>5.5519999999999996</v>
      </c>
      <c r="AL3794">
        <v>5.3360000000000003</v>
      </c>
      <c r="AM3794">
        <v>5.0670000000000002</v>
      </c>
      <c r="AN3794">
        <v>5.0149999999999997</v>
      </c>
      <c r="AO3794">
        <v>4.8120000000000003</v>
      </c>
      <c r="AP3794">
        <v>4.734</v>
      </c>
      <c r="AQ3794">
        <v>4.6710000000000003</v>
      </c>
      <c r="AR3794">
        <v>4.5309999999999997</v>
      </c>
      <c r="AS3794">
        <v>4.4379999999999997</v>
      </c>
      <c r="AT3794">
        <v>4.3239999999999998</v>
      </c>
      <c r="AU3794">
        <v>4.25</v>
      </c>
      <c r="AV3794">
        <v>4.1390000000000002</v>
      </c>
      <c r="AW3794">
        <v>4.048</v>
      </c>
      <c r="AX3794">
        <v>3.9260000000000002</v>
      </c>
      <c r="AY3794">
        <v>3.8109999999999999</v>
      </c>
      <c r="AZ3794">
        <v>3.6989999999999998</v>
      </c>
      <c r="BA3794">
        <v>3.589</v>
      </c>
      <c r="BB3794">
        <v>3.4830000000000001</v>
      </c>
      <c r="BC3794">
        <v>2018</v>
      </c>
    </row>
    <row r="3795" spans="1:55" x14ac:dyDescent="0.25">
      <c r="A3795">
        <v>158</v>
      </c>
      <c r="B3795" t="s">
        <v>1074</v>
      </c>
      <c r="C3795" t="s">
        <v>275</v>
      </c>
      <c r="D3795" t="s">
        <v>1075</v>
      </c>
      <c r="E3795" t="s">
        <v>276</v>
      </c>
      <c r="F3795" t="s">
        <v>277</v>
      </c>
      <c r="G3795" t="s">
        <v>278</v>
      </c>
      <c r="I3795" t="s">
        <v>243</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104.629</v>
      </c>
      <c r="AQ3795">
        <v>102.482</v>
      </c>
      <c r="AR3795">
        <v>102.33499999999999</v>
      </c>
      <c r="AS3795">
        <v>103.42400000000001</v>
      </c>
      <c r="AT3795">
        <v>102.58</v>
      </c>
      <c r="AU3795">
        <v>100.444</v>
      </c>
      <c r="AV3795">
        <v>98.135999999999996</v>
      </c>
      <c r="AW3795">
        <v>97.02</v>
      </c>
      <c r="AX3795">
        <v>96.212999999999994</v>
      </c>
      <c r="AY3795">
        <v>94.673000000000002</v>
      </c>
      <c r="AZ3795">
        <v>93.16</v>
      </c>
      <c r="BA3795">
        <v>91.787000000000006</v>
      </c>
      <c r="BB3795">
        <v>90.491</v>
      </c>
      <c r="BC3795">
        <v>2018</v>
      </c>
    </row>
    <row r="3796" spans="1:55" x14ac:dyDescent="0.25">
      <c r="A3796">
        <v>158</v>
      </c>
      <c r="B3796" t="s">
        <v>1074</v>
      </c>
      <c r="C3796" t="s">
        <v>279</v>
      </c>
      <c r="D3796" t="s">
        <v>1075</v>
      </c>
      <c r="E3796" t="s">
        <v>280</v>
      </c>
      <c r="F3796" t="s">
        <v>281</v>
      </c>
      <c r="G3796" t="s">
        <v>282</v>
      </c>
      <c r="I3796" t="s">
        <v>1076</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23.407</v>
      </c>
      <c r="AU3796">
        <v>23.902999999999999</v>
      </c>
      <c r="AV3796">
        <v>24.431999999999999</v>
      </c>
      <c r="AW3796">
        <v>24.888999999999999</v>
      </c>
      <c r="AX3796">
        <v>25.047000000000001</v>
      </c>
      <c r="AY3796">
        <v>24.963999999999999</v>
      </c>
      <c r="AZ3796">
        <v>25.036000000000001</v>
      </c>
      <c r="BA3796">
        <v>25.122</v>
      </c>
      <c r="BB3796">
        <v>25.202999999999999</v>
      </c>
      <c r="BC3796">
        <v>2018</v>
      </c>
    </row>
    <row r="3797" spans="1:55" x14ac:dyDescent="0.25">
      <c r="A3797">
        <v>158</v>
      </c>
      <c r="B3797" t="s">
        <v>1074</v>
      </c>
      <c r="C3797" t="s">
        <v>283</v>
      </c>
      <c r="D3797" t="s">
        <v>1075</v>
      </c>
      <c r="E3797" t="s">
        <v>284</v>
      </c>
      <c r="F3797" t="s">
        <v>285</v>
      </c>
      <c r="G3797" t="s">
        <v>282</v>
      </c>
      <c r="I3797" t="s">
        <v>1076</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27.363</v>
      </c>
      <c r="AU3797">
        <v>27.939</v>
      </c>
      <c r="AV3797">
        <v>27.934000000000001</v>
      </c>
      <c r="AW3797">
        <v>28.373999999999999</v>
      </c>
      <c r="AX3797">
        <v>28.623000000000001</v>
      </c>
      <c r="AY3797">
        <v>28.452000000000002</v>
      </c>
      <c r="AZ3797">
        <v>28.506</v>
      </c>
      <c r="BA3797">
        <v>28.582000000000001</v>
      </c>
      <c r="BB3797">
        <v>28.677</v>
      </c>
      <c r="BC3797">
        <v>2018</v>
      </c>
    </row>
    <row r="3798" spans="1:55" x14ac:dyDescent="0.25">
      <c r="A3798">
        <v>158</v>
      </c>
      <c r="B3798" t="s">
        <v>1074</v>
      </c>
      <c r="C3798" t="s">
        <v>286</v>
      </c>
      <c r="D3798" t="s">
        <v>1075</v>
      </c>
      <c r="E3798" t="s">
        <v>287</v>
      </c>
      <c r="F3798" t="s">
        <v>288</v>
      </c>
      <c r="G3798" t="s">
        <v>250</v>
      </c>
      <c r="I3798" t="s">
        <v>1077</v>
      </c>
      <c r="J3798">
        <v>74.468999999999994</v>
      </c>
      <c r="K3798">
        <v>78.13</v>
      </c>
      <c r="L3798">
        <v>80.272999999999996</v>
      </c>
      <c r="M3798">
        <v>81.799000000000007</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99.884</v>
      </c>
      <c r="AU3798">
        <v>100.352</v>
      </c>
      <c r="AV3798">
        <v>101.333</v>
      </c>
      <c r="AW3798">
        <v>102.414</v>
      </c>
      <c r="AX3798">
        <v>103.995</v>
      </c>
      <c r="AY3798">
        <v>105.17</v>
      </c>
      <c r="AZ3798">
        <v>106.438</v>
      </c>
      <c r="BA3798">
        <v>107.855</v>
      </c>
      <c r="BB3798">
        <v>109.373</v>
      </c>
      <c r="BC3798">
        <v>2018</v>
      </c>
    </row>
    <row r="3799" spans="1:55" x14ac:dyDescent="0.25">
      <c r="A3799">
        <v>158</v>
      </c>
      <c r="B3799" t="s">
        <v>1074</v>
      </c>
      <c r="C3799" t="s">
        <v>290</v>
      </c>
      <c r="D3799" t="s">
        <v>1075</v>
      </c>
      <c r="E3799" t="s">
        <v>287</v>
      </c>
      <c r="F3799" t="s">
        <v>291</v>
      </c>
      <c r="G3799" t="s">
        <v>235</v>
      </c>
      <c r="I3799" t="s">
        <v>292</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-5.7000000000000002E-2</v>
      </c>
      <c r="AQ3799">
        <v>0.34300000000000003</v>
      </c>
      <c r="AR3799">
        <v>2.7610000000000001</v>
      </c>
      <c r="AS3799">
        <v>0.79300000000000004</v>
      </c>
      <c r="AT3799">
        <v>-0.114</v>
      </c>
      <c r="AU3799">
        <v>0.46800000000000003</v>
      </c>
      <c r="AV3799">
        <v>0.97799999999999998</v>
      </c>
      <c r="AW3799">
        <v>1.0669999999999999</v>
      </c>
      <c r="AX3799">
        <v>1.5429999999999999</v>
      </c>
      <c r="AY3799">
        <v>1.1299999999999999</v>
      </c>
      <c r="AZ3799">
        <v>1.2050000000000001</v>
      </c>
      <c r="BA3799">
        <v>1.3320000000000001</v>
      </c>
      <c r="BB3799">
        <v>1.407</v>
      </c>
      <c r="BC3799">
        <v>2018</v>
      </c>
    </row>
    <row r="3800" spans="1:55" x14ac:dyDescent="0.25">
      <c r="A3800">
        <v>158</v>
      </c>
      <c r="B3800" t="s">
        <v>1074</v>
      </c>
      <c r="C3800" t="s">
        <v>293</v>
      </c>
      <c r="D3800" t="s">
        <v>1075</v>
      </c>
      <c r="E3800" t="s">
        <v>294</v>
      </c>
      <c r="F3800" t="s">
        <v>295</v>
      </c>
      <c r="G3800" t="s">
        <v>250</v>
      </c>
      <c r="I3800" t="s">
        <v>1077</v>
      </c>
      <c r="J3800">
        <v>76.09</v>
      </c>
      <c r="K3800">
        <v>79.186000000000007</v>
      </c>
      <c r="L3800">
        <v>81.125</v>
      </c>
      <c r="M3800">
        <v>82.480999999999995</v>
      </c>
      <c r="N3800">
        <v>84.415999999999997</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95.936999999999998</v>
      </c>
      <c r="AQ3800">
        <v>97.320999999999998</v>
      </c>
      <c r="AR3800">
        <v>99.757000000000005</v>
      </c>
      <c r="AS3800">
        <v>99.912000000000006</v>
      </c>
      <c r="AT3800">
        <v>100.206</v>
      </c>
      <c r="AU3800">
        <v>100.77</v>
      </c>
      <c r="AV3800">
        <v>101.61199999999999</v>
      </c>
      <c r="AW3800">
        <v>103.348</v>
      </c>
      <c r="AX3800">
        <v>104.38500000000001</v>
      </c>
      <c r="AY3800">
        <v>105.643</v>
      </c>
      <c r="AZ3800">
        <v>106.917</v>
      </c>
      <c r="BA3800">
        <v>108.42100000000001</v>
      </c>
      <c r="BB3800">
        <v>109.947</v>
      </c>
      <c r="BC3800">
        <v>2018</v>
      </c>
    </row>
    <row r="3801" spans="1:55" x14ac:dyDescent="0.25">
      <c r="A3801">
        <v>158</v>
      </c>
      <c r="B3801" t="s">
        <v>1074</v>
      </c>
      <c r="C3801" t="s">
        <v>296</v>
      </c>
      <c r="D3801" t="s">
        <v>1075</v>
      </c>
      <c r="E3801" t="s">
        <v>294</v>
      </c>
      <c r="F3801" t="s">
        <v>297</v>
      </c>
      <c r="G3801" t="s">
        <v>235</v>
      </c>
      <c r="I3801" t="s">
        <v>298</v>
      </c>
      <c r="J3801">
        <v>7.24</v>
      </c>
      <c r="K3801">
        <v>4.069</v>
      </c>
      <c r="L3801">
        <v>2.448</v>
      </c>
      <c r="M3801">
        <v>1.6719999999999999</v>
      </c>
      <c r="N3801">
        <v>2.3450000000000002</v>
      </c>
      <c r="O3801">
        <v>1.585</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-2.0289999999999999</v>
      </c>
      <c r="AN3801">
        <v>-0.248</v>
      </c>
      <c r="AO3801">
        <v>-0.29499999999999998</v>
      </c>
      <c r="AP3801">
        <v>-0.23899999999999999</v>
      </c>
      <c r="AQ3801">
        <v>1.4419999999999999</v>
      </c>
      <c r="AR3801">
        <v>2.5030000000000001</v>
      </c>
      <c r="AS3801">
        <v>0.156</v>
      </c>
      <c r="AT3801">
        <v>0.29299999999999998</v>
      </c>
      <c r="AU3801">
        <v>0.56399999999999995</v>
      </c>
      <c r="AV3801">
        <v>0.83499999999999996</v>
      </c>
      <c r="AW3801">
        <v>1.708</v>
      </c>
      <c r="AX3801">
        <v>1.004</v>
      </c>
      <c r="AY3801">
        <v>1.2050000000000001</v>
      </c>
      <c r="AZ3801">
        <v>1.2050000000000001</v>
      </c>
      <c r="BA3801">
        <v>1.407</v>
      </c>
      <c r="BB3801">
        <v>1.407</v>
      </c>
      <c r="BC3801">
        <v>2018</v>
      </c>
    </row>
    <row r="3802" spans="1:55" x14ac:dyDescent="0.25">
      <c r="A3802">
        <v>158</v>
      </c>
      <c r="B3802" t="s">
        <v>1074</v>
      </c>
      <c r="C3802" t="s">
        <v>299</v>
      </c>
      <c r="D3802" t="s">
        <v>1075</v>
      </c>
      <c r="E3802" t="s">
        <v>300</v>
      </c>
      <c r="G3802" t="s">
        <v>274</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-0.02</v>
      </c>
      <c r="AX3802">
        <v>-3.1E-2</v>
      </c>
      <c r="AY3802" t="s">
        <v>232</v>
      </c>
      <c r="AZ3802" t="s">
        <v>232</v>
      </c>
      <c r="BA3802" t="s">
        <v>232</v>
      </c>
      <c r="BB3802" t="s">
        <v>232</v>
      </c>
      <c r="BC3802">
        <v>2018</v>
      </c>
    </row>
    <row r="3803" spans="1:55" x14ac:dyDescent="0.25">
      <c r="A3803">
        <v>158</v>
      </c>
      <c r="B3803" t="s">
        <v>1074</v>
      </c>
      <c r="C3803" t="s">
        <v>301</v>
      </c>
      <c r="D3803" t="s">
        <v>1075</v>
      </c>
      <c r="E3803" t="s">
        <v>302</v>
      </c>
      <c r="F3803" t="s">
        <v>303</v>
      </c>
      <c r="G3803" t="s">
        <v>235</v>
      </c>
      <c r="I3803" t="s">
        <v>1078</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3.4260000000000002</v>
      </c>
      <c r="AV3803">
        <v>3.238</v>
      </c>
      <c r="AW3803">
        <v>2.2349999999999999</v>
      </c>
      <c r="AX3803">
        <v>1.6779999999999999</v>
      </c>
      <c r="AY3803">
        <v>2.8540000000000001</v>
      </c>
      <c r="AZ3803">
        <v>2.4540000000000002</v>
      </c>
      <c r="BA3803">
        <v>2.3359999999999999</v>
      </c>
      <c r="BB3803">
        <v>2.2679999999999998</v>
      </c>
      <c r="BC3803">
        <v>2018</v>
      </c>
    </row>
    <row r="3804" spans="1:55" x14ac:dyDescent="0.25">
      <c r="A3804">
        <v>158</v>
      </c>
      <c r="B3804" t="s">
        <v>1074</v>
      </c>
      <c r="C3804" t="s">
        <v>305</v>
      </c>
      <c r="D3804" t="s">
        <v>1075</v>
      </c>
      <c r="E3804" t="s">
        <v>306</v>
      </c>
      <c r="F3804" t="s">
        <v>307</v>
      </c>
      <c r="G3804" t="s">
        <v>235</v>
      </c>
      <c r="I3804" t="s">
        <v>1078</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3.4260000000000002</v>
      </c>
      <c r="AV3804">
        <v>3.238</v>
      </c>
      <c r="AW3804">
        <v>2.2349999999999999</v>
      </c>
      <c r="AX3804">
        <v>1.6779999999999999</v>
      </c>
      <c r="AY3804">
        <v>2.8540000000000001</v>
      </c>
      <c r="AZ3804">
        <v>2.4540000000000002</v>
      </c>
      <c r="BA3804">
        <v>2.3359999999999999</v>
      </c>
      <c r="BB3804">
        <v>2.2679999999999998</v>
      </c>
      <c r="BC3804">
        <v>2018</v>
      </c>
    </row>
    <row r="3805" spans="1:55" x14ac:dyDescent="0.25">
      <c r="A3805">
        <v>158</v>
      </c>
      <c r="B3805" t="s">
        <v>1074</v>
      </c>
      <c r="C3805" t="s">
        <v>308</v>
      </c>
      <c r="D3805" t="s">
        <v>1075</v>
      </c>
      <c r="E3805" t="s">
        <v>309</v>
      </c>
      <c r="F3805" t="s">
        <v>310</v>
      </c>
      <c r="G3805" t="s">
        <v>235</v>
      </c>
      <c r="I3805" t="s">
        <v>1078</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6.7990000000000004</v>
      </c>
      <c r="AV3805">
        <v>3.1</v>
      </c>
      <c r="AW3805">
        <v>2.1379999999999999</v>
      </c>
      <c r="AX3805">
        <v>2.5099999999999998</v>
      </c>
      <c r="AY3805">
        <v>3.0459999999999998</v>
      </c>
      <c r="AZ3805">
        <v>2.7629999999999999</v>
      </c>
      <c r="BA3805">
        <v>2.6829999999999998</v>
      </c>
      <c r="BB3805">
        <v>2.641</v>
      </c>
      <c r="BC3805">
        <v>2018</v>
      </c>
    </row>
    <row r="3806" spans="1:55" x14ac:dyDescent="0.25">
      <c r="A3806">
        <v>158</v>
      </c>
      <c r="B3806" t="s">
        <v>1074</v>
      </c>
      <c r="C3806" t="s">
        <v>311</v>
      </c>
      <c r="D3806" t="s">
        <v>1075</v>
      </c>
      <c r="E3806" t="s">
        <v>312</v>
      </c>
      <c r="F3806" t="s">
        <v>313</v>
      </c>
      <c r="G3806" t="s">
        <v>235</v>
      </c>
      <c r="I3806" t="s">
        <v>1078</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6.7990000000000004</v>
      </c>
      <c r="AV3806">
        <v>3.1</v>
      </c>
      <c r="AW3806">
        <v>2.1379999999999999</v>
      </c>
      <c r="AX3806">
        <v>2.5099999999999998</v>
      </c>
      <c r="AY3806">
        <v>3.0459999999999998</v>
      </c>
      <c r="AZ3806">
        <v>2.7629999999999999</v>
      </c>
      <c r="BA3806">
        <v>2.6829999999999998</v>
      </c>
      <c r="BB3806">
        <v>2.641</v>
      </c>
      <c r="BC3806">
        <v>2018</v>
      </c>
    </row>
    <row r="3807" spans="1:55" x14ac:dyDescent="0.25">
      <c r="A3807">
        <v>158</v>
      </c>
      <c r="B3807" t="s">
        <v>1074</v>
      </c>
      <c r="C3807" t="s">
        <v>314</v>
      </c>
      <c r="D3807" t="s">
        <v>1075</v>
      </c>
      <c r="E3807" t="s">
        <v>315</v>
      </c>
      <c r="F3807" t="s">
        <v>316</v>
      </c>
      <c r="G3807" t="s">
        <v>317</v>
      </c>
      <c r="I3807" t="s">
        <v>1079</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2.8170000000000002</v>
      </c>
      <c r="AV3807">
        <v>2.4420000000000002</v>
      </c>
      <c r="AW3807">
        <v>2.4329999999999998</v>
      </c>
      <c r="AX3807">
        <v>2.4329999999999998</v>
      </c>
      <c r="AY3807">
        <v>2.4329999999999998</v>
      </c>
      <c r="AZ3807">
        <v>2.4329999999999998</v>
      </c>
      <c r="BA3807">
        <v>2.4329999999999998</v>
      </c>
      <c r="BB3807">
        <v>2.4329999999999998</v>
      </c>
      <c r="BC3807">
        <v>2017</v>
      </c>
    </row>
    <row r="3808" spans="1:55" x14ac:dyDescent="0.25">
      <c r="A3808">
        <v>158</v>
      </c>
      <c r="B3808" t="s">
        <v>1074</v>
      </c>
      <c r="C3808" t="s">
        <v>318</v>
      </c>
      <c r="D3808" t="s">
        <v>1075</v>
      </c>
      <c r="E3808" t="s">
        <v>319</v>
      </c>
      <c r="F3808" t="s">
        <v>320</v>
      </c>
      <c r="G3808" t="s">
        <v>321</v>
      </c>
      <c r="H3808" t="s">
        <v>322</v>
      </c>
      <c r="I3808" t="s">
        <v>1079</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63.713999999999999</v>
      </c>
      <c r="AS3808">
        <v>64.021000000000001</v>
      </c>
      <c r="AT3808">
        <v>64.655000000000001</v>
      </c>
      <c r="AU3808">
        <v>65.311000000000007</v>
      </c>
      <c r="AV3808">
        <v>66.641000000000005</v>
      </c>
      <c r="AW3808">
        <v>67.418000000000006</v>
      </c>
      <c r="AX3808">
        <v>67.638000000000005</v>
      </c>
      <c r="AY3808" t="s">
        <v>232</v>
      </c>
      <c r="AZ3808" t="s">
        <v>232</v>
      </c>
      <c r="BA3808" t="s">
        <v>232</v>
      </c>
      <c r="BB3808" t="s">
        <v>232</v>
      </c>
      <c r="BC3808">
        <v>2017</v>
      </c>
    </row>
    <row r="3809" spans="1:55" x14ac:dyDescent="0.25">
      <c r="A3809">
        <v>158</v>
      </c>
      <c r="B3809" t="s">
        <v>1074</v>
      </c>
      <c r="C3809" t="s">
        <v>323</v>
      </c>
      <c r="D3809" t="s">
        <v>1075</v>
      </c>
      <c r="E3809" t="s">
        <v>324</v>
      </c>
      <c r="F3809" t="s">
        <v>325</v>
      </c>
      <c r="G3809" t="s">
        <v>321</v>
      </c>
      <c r="H3809" t="s">
        <v>322</v>
      </c>
      <c r="I3809" t="s">
        <v>1080</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126.494</v>
      </c>
      <c r="AW3809">
        <v>126.184</v>
      </c>
      <c r="AX3809">
        <v>125.751</v>
      </c>
      <c r="AY3809">
        <v>125.277</v>
      </c>
      <c r="AZ3809">
        <v>124.764</v>
      </c>
      <c r="BA3809">
        <v>124.202</v>
      </c>
      <c r="BB3809">
        <v>123.61</v>
      </c>
      <c r="BC3809">
        <v>2017</v>
      </c>
    </row>
    <row r="3810" spans="1:55" x14ac:dyDescent="0.25">
      <c r="A3810">
        <v>158</v>
      </c>
      <c r="B3810" t="s">
        <v>1074</v>
      </c>
      <c r="C3810" t="s">
        <v>327</v>
      </c>
      <c r="D3810" t="s">
        <v>1075</v>
      </c>
      <c r="E3810" t="s">
        <v>328</v>
      </c>
      <c r="F3810" t="s">
        <v>329</v>
      </c>
      <c r="G3810" t="s">
        <v>229</v>
      </c>
      <c r="H3810" t="s">
        <v>230</v>
      </c>
      <c r="I3810" t="s">
        <v>1081</v>
      </c>
      <c r="J3810" s="52">
        <v>67409.899999999994</v>
      </c>
      <c r="K3810" s="52">
        <v>75950.5</v>
      </c>
      <c r="L3810" s="52">
        <v>80575.399999999994</v>
      </c>
      <c r="M3810" s="52">
        <v>84192.2</v>
      </c>
      <c r="N3810" s="52">
        <v>91346.2</v>
      </c>
      <c r="O3810" s="52">
        <v>98831.6</v>
      </c>
      <c r="P3810" s="52">
        <v>103735.3</v>
      </c>
      <c r="Q3810" s="52">
        <v>113028.3</v>
      </c>
      <c r="R3810" s="52">
        <v>121728.6</v>
      </c>
      <c r="S3810" s="52">
        <v>130502</v>
      </c>
      <c r="T3810" s="52">
        <v>144928.79999999999</v>
      </c>
      <c r="U3810" s="52">
        <v>152208.9</v>
      </c>
      <c r="V3810" s="52">
        <v>155623.4</v>
      </c>
      <c r="W3810" s="52">
        <v>150070.70000000001</v>
      </c>
      <c r="X3810" s="52">
        <v>148325</v>
      </c>
      <c r="Y3810" s="52">
        <v>151769.29999999999</v>
      </c>
      <c r="Z3810" s="52">
        <v>154994.1</v>
      </c>
      <c r="AA3810" s="52">
        <v>160664.6</v>
      </c>
      <c r="AB3810" s="52">
        <v>153346.29999999999</v>
      </c>
      <c r="AC3810" s="52">
        <v>152181.79999999999</v>
      </c>
      <c r="AD3810" s="52">
        <v>149068</v>
      </c>
      <c r="AE3810" s="52">
        <v>154260</v>
      </c>
      <c r="AF3810" s="52">
        <v>147161.9</v>
      </c>
      <c r="AG3810" s="52">
        <v>144760.79999999999</v>
      </c>
      <c r="AH3810" s="52">
        <v>150468.6</v>
      </c>
      <c r="AI3810" s="52">
        <v>155326.29999999999</v>
      </c>
      <c r="AJ3810" s="52">
        <v>161143.1</v>
      </c>
      <c r="AK3810" s="52">
        <v>163748.20000000001</v>
      </c>
      <c r="AL3810" s="52">
        <v>158467</v>
      </c>
      <c r="AM3810" s="52">
        <v>143516.20000000001</v>
      </c>
      <c r="AN3810" s="52">
        <v>145176.4</v>
      </c>
      <c r="AO3810" s="52">
        <v>147309.29999999999</v>
      </c>
      <c r="AP3810" s="52">
        <v>152250.4</v>
      </c>
      <c r="AQ3810" s="52">
        <v>158880.1</v>
      </c>
      <c r="AR3810" s="52">
        <v>170880.7</v>
      </c>
      <c r="AS3810" s="52">
        <v>181787.4</v>
      </c>
      <c r="AT3810" s="52">
        <v>183592.4</v>
      </c>
      <c r="AU3810" s="52">
        <v>186696.2</v>
      </c>
      <c r="AV3810" s="52">
        <v>185890.16</v>
      </c>
      <c r="AW3810" s="52">
        <v>189764.31</v>
      </c>
      <c r="AX3810" s="52">
        <v>196401.4</v>
      </c>
      <c r="AY3810" s="52">
        <v>198513.37</v>
      </c>
      <c r="AZ3810" s="52">
        <v>200426.23999999999</v>
      </c>
      <c r="BA3810" s="52">
        <v>202598.58</v>
      </c>
      <c r="BB3810" s="52">
        <v>204987.15</v>
      </c>
      <c r="BC3810">
        <v>2017</v>
      </c>
    </row>
    <row r="3811" spans="1:55" x14ac:dyDescent="0.25">
      <c r="A3811">
        <v>158</v>
      </c>
      <c r="B3811" t="s">
        <v>1074</v>
      </c>
      <c r="C3811" t="s">
        <v>331</v>
      </c>
      <c r="D3811" t="s">
        <v>1075</v>
      </c>
      <c r="E3811" t="s">
        <v>328</v>
      </c>
      <c r="F3811" t="s">
        <v>329</v>
      </c>
      <c r="G3811" t="s">
        <v>282</v>
      </c>
      <c r="I3811" t="s">
        <v>332</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34.253</v>
      </c>
      <c r="AU3811">
        <v>34.249000000000002</v>
      </c>
      <c r="AV3811">
        <v>33.859000000000002</v>
      </c>
      <c r="AW3811">
        <v>34.018999999999998</v>
      </c>
      <c r="AX3811">
        <v>34.622</v>
      </c>
      <c r="AY3811">
        <v>34.652999999999999</v>
      </c>
      <c r="AZ3811">
        <v>34.658000000000001</v>
      </c>
      <c r="BA3811">
        <v>34.654000000000003</v>
      </c>
      <c r="BB3811">
        <v>34.655000000000001</v>
      </c>
      <c r="BC3811">
        <v>2017</v>
      </c>
    </row>
    <row r="3812" spans="1:55" x14ac:dyDescent="0.25">
      <c r="A3812">
        <v>158</v>
      </c>
      <c r="B3812" t="s">
        <v>1074</v>
      </c>
      <c r="C3812" t="s">
        <v>333</v>
      </c>
      <c r="D3812" t="s">
        <v>1075</v>
      </c>
      <c r="E3812" t="s">
        <v>334</v>
      </c>
      <c r="F3812" t="s">
        <v>335</v>
      </c>
      <c r="G3812" t="s">
        <v>229</v>
      </c>
      <c r="H3812" t="s">
        <v>230</v>
      </c>
      <c r="I3812" t="s">
        <v>1081</v>
      </c>
      <c r="J3812" s="52">
        <v>78715.199999999997</v>
      </c>
      <c r="K3812" s="52">
        <v>86529.5</v>
      </c>
      <c r="L3812" s="52">
        <v>91579.199999999997</v>
      </c>
      <c r="M3812" s="52">
        <v>96105.600000000006</v>
      </c>
      <c r="N3812" s="52">
        <v>99735.5</v>
      </c>
      <c r="O3812" s="52">
        <v>103498.7</v>
      </c>
      <c r="P3812" s="52">
        <v>108601.1</v>
      </c>
      <c r="Q3812" s="52">
        <v>114369.60000000001</v>
      </c>
      <c r="R3812" s="52">
        <v>119747.2</v>
      </c>
      <c r="S3812" s="52">
        <v>125220.3</v>
      </c>
      <c r="T3812" s="52">
        <v>135893.20000000001</v>
      </c>
      <c r="U3812" s="52">
        <v>143978.6</v>
      </c>
      <c r="V3812" s="52">
        <v>152727.79999999999</v>
      </c>
      <c r="W3812" s="52">
        <v>162132.79999999999</v>
      </c>
      <c r="X3812" s="52">
        <v>167440.29999999999</v>
      </c>
      <c r="Y3812" s="52">
        <v>174282.2</v>
      </c>
      <c r="Z3812" s="52">
        <v>181206.6</v>
      </c>
      <c r="AA3812" s="52">
        <v>179873.2</v>
      </c>
      <c r="AB3812" s="52">
        <v>207319.8</v>
      </c>
      <c r="AC3812" s="52">
        <v>187898.3</v>
      </c>
      <c r="AD3812" s="52">
        <v>192532.9</v>
      </c>
      <c r="AE3812" s="52">
        <v>188455.7</v>
      </c>
      <c r="AF3812" s="52">
        <v>187996.4</v>
      </c>
      <c r="AG3812" s="52">
        <v>186232.4</v>
      </c>
      <c r="AH3812" s="52">
        <v>181108.6</v>
      </c>
      <c r="AI3812" s="52">
        <v>181340.5</v>
      </c>
      <c r="AJ3812" s="52">
        <v>179543.3</v>
      </c>
      <c r="AK3812" s="52">
        <v>180817.5</v>
      </c>
      <c r="AL3812" s="52">
        <v>182060.2</v>
      </c>
      <c r="AM3812" s="52">
        <v>193408.4</v>
      </c>
      <c r="AN3812" s="52">
        <v>192882.3</v>
      </c>
      <c r="AO3812" s="52">
        <v>193705</v>
      </c>
      <c r="AP3812" s="52">
        <v>194882</v>
      </c>
      <c r="AQ3812" s="52">
        <v>198683.9</v>
      </c>
      <c r="AR3812" s="52">
        <v>199841.5</v>
      </c>
      <c r="AS3812" s="52">
        <v>202016.6</v>
      </c>
      <c r="AT3812" s="52">
        <v>203389.3</v>
      </c>
      <c r="AU3812" s="52">
        <v>203963.8</v>
      </c>
      <c r="AV3812" s="52">
        <v>203495.98</v>
      </c>
      <c r="AW3812" s="52">
        <v>205629.37</v>
      </c>
      <c r="AX3812" s="52">
        <v>208500.82</v>
      </c>
      <c r="AY3812" s="52">
        <v>209215.8</v>
      </c>
      <c r="AZ3812" s="52">
        <v>210754.02</v>
      </c>
      <c r="BA3812" s="52">
        <v>213591.36</v>
      </c>
      <c r="BB3812" s="52">
        <v>217555.52</v>
      </c>
      <c r="BC3812">
        <v>2017</v>
      </c>
    </row>
    <row r="3813" spans="1:55" x14ac:dyDescent="0.25">
      <c r="A3813">
        <v>158</v>
      </c>
      <c r="B3813" t="s">
        <v>1074</v>
      </c>
      <c r="C3813" t="s">
        <v>336</v>
      </c>
      <c r="D3813" t="s">
        <v>1075</v>
      </c>
      <c r="E3813" t="s">
        <v>334</v>
      </c>
      <c r="F3813" t="s">
        <v>335</v>
      </c>
      <c r="G3813" t="s">
        <v>282</v>
      </c>
      <c r="I3813" t="s">
        <v>337</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37.947000000000003</v>
      </c>
      <c r="AU3813">
        <v>37.415999999999997</v>
      </c>
      <c r="AV3813">
        <v>37.066000000000003</v>
      </c>
      <c r="AW3813">
        <v>36.863</v>
      </c>
      <c r="AX3813">
        <v>36.755000000000003</v>
      </c>
      <c r="AY3813">
        <v>36.521000000000001</v>
      </c>
      <c r="AZ3813">
        <v>36.444000000000003</v>
      </c>
      <c r="BA3813">
        <v>36.533999999999999</v>
      </c>
      <c r="BB3813">
        <v>36.78</v>
      </c>
      <c r="BC3813">
        <v>2017</v>
      </c>
    </row>
    <row r="3814" spans="1:55" x14ac:dyDescent="0.25">
      <c r="A3814">
        <v>158</v>
      </c>
      <c r="B3814" t="s">
        <v>1074</v>
      </c>
      <c r="C3814" t="s">
        <v>338</v>
      </c>
      <c r="D3814" t="s">
        <v>1075</v>
      </c>
      <c r="E3814" t="s">
        <v>339</v>
      </c>
      <c r="F3814" t="s">
        <v>340</v>
      </c>
      <c r="G3814" t="s">
        <v>229</v>
      </c>
      <c r="H3814" t="s">
        <v>230</v>
      </c>
      <c r="I3814" t="s">
        <v>1081</v>
      </c>
      <c r="J3814" s="52">
        <v>-11305.3</v>
      </c>
      <c r="K3814" s="52">
        <v>-10579</v>
      </c>
      <c r="L3814" s="52">
        <v>-11003.8</v>
      </c>
      <c r="M3814" s="52">
        <v>-11913.4</v>
      </c>
      <c r="N3814" s="52">
        <v>-8389.2999999999993</v>
      </c>
      <c r="O3814" s="52">
        <v>-4667.1000000000004</v>
      </c>
      <c r="P3814" s="52">
        <v>-4865.8</v>
      </c>
      <c r="Q3814" s="52">
        <v>-1341.3</v>
      </c>
      <c r="R3814" s="52">
        <v>1981.4</v>
      </c>
      <c r="S3814" s="52">
        <v>5281.7</v>
      </c>
      <c r="T3814" s="52">
        <v>9035.6</v>
      </c>
      <c r="U3814" s="52">
        <v>8230.2999999999993</v>
      </c>
      <c r="V3814" s="52">
        <v>2895.6</v>
      </c>
      <c r="W3814" s="52">
        <v>-12062.1</v>
      </c>
      <c r="X3814" s="52">
        <v>-19115.3</v>
      </c>
      <c r="Y3814" s="52">
        <v>-22512.9</v>
      </c>
      <c r="Z3814" s="52">
        <v>-26212.5</v>
      </c>
      <c r="AA3814" s="52">
        <v>-19208.599999999999</v>
      </c>
      <c r="AB3814" s="52">
        <v>-53973.5</v>
      </c>
      <c r="AC3814" s="52">
        <v>-35716.5</v>
      </c>
      <c r="AD3814" s="52">
        <v>-43464.9</v>
      </c>
      <c r="AE3814" s="52">
        <v>-34195.699999999997</v>
      </c>
      <c r="AF3814" s="52">
        <v>-40834.5</v>
      </c>
      <c r="AG3814" s="52">
        <v>-41471.599999999999</v>
      </c>
      <c r="AH3814" s="52">
        <v>-30640</v>
      </c>
      <c r="AI3814" s="52">
        <v>-26014.2</v>
      </c>
      <c r="AJ3814" s="52">
        <v>-18400.2</v>
      </c>
      <c r="AK3814" s="52">
        <v>-17069.3</v>
      </c>
      <c r="AL3814" s="52">
        <v>-23593.200000000001</v>
      </c>
      <c r="AM3814" s="52">
        <v>-49892.2</v>
      </c>
      <c r="AN3814" s="52">
        <v>-47705.9</v>
      </c>
      <c r="AO3814" s="52">
        <v>-46395.7</v>
      </c>
      <c r="AP3814" s="52">
        <v>-42631.6</v>
      </c>
      <c r="AQ3814" s="52">
        <v>-39803.800000000003</v>
      </c>
      <c r="AR3814" s="52">
        <v>-28960.799999999999</v>
      </c>
      <c r="AS3814" s="52">
        <v>-20229.2</v>
      </c>
      <c r="AT3814" s="52">
        <v>-19796.900000000001</v>
      </c>
      <c r="AU3814" s="52">
        <v>-17267.599999999999</v>
      </c>
      <c r="AV3814" s="52">
        <v>-17605.830000000002</v>
      </c>
      <c r="AW3814" s="52">
        <v>-15865.06</v>
      </c>
      <c r="AX3814" s="52">
        <v>-12099.42</v>
      </c>
      <c r="AY3814" s="52">
        <v>-10702.43</v>
      </c>
      <c r="AZ3814" s="52">
        <v>-10327.780000000001</v>
      </c>
      <c r="BA3814" s="52">
        <v>-10992.78</v>
      </c>
      <c r="BB3814" s="52">
        <v>-12568.38</v>
      </c>
      <c r="BC3814">
        <v>2017</v>
      </c>
    </row>
    <row r="3815" spans="1:55" x14ac:dyDescent="0.25">
      <c r="A3815">
        <v>158</v>
      </c>
      <c r="B3815" t="s">
        <v>1074</v>
      </c>
      <c r="C3815" t="s">
        <v>341</v>
      </c>
      <c r="D3815" t="s">
        <v>1075</v>
      </c>
      <c r="E3815" t="s">
        <v>339</v>
      </c>
      <c r="F3815" t="s">
        <v>340</v>
      </c>
      <c r="G3815" t="s">
        <v>282</v>
      </c>
      <c r="I3815" t="s">
        <v>342</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-3.694</v>
      </c>
      <c r="AU3815">
        <v>-3.1680000000000001</v>
      </c>
      <c r="AV3815">
        <v>-3.2069999999999999</v>
      </c>
      <c r="AW3815">
        <v>-2.8439999999999999</v>
      </c>
      <c r="AX3815">
        <v>-2.133</v>
      </c>
      <c r="AY3815">
        <v>-1.8680000000000001</v>
      </c>
      <c r="AZ3815">
        <v>-1.786</v>
      </c>
      <c r="BA3815">
        <v>-1.88</v>
      </c>
      <c r="BB3815">
        <v>-2.125</v>
      </c>
      <c r="BC3815">
        <v>2017</v>
      </c>
    </row>
    <row r="3816" spans="1:55" x14ac:dyDescent="0.25">
      <c r="A3816">
        <v>158</v>
      </c>
      <c r="B3816" t="s">
        <v>1074</v>
      </c>
      <c r="C3816" t="s">
        <v>343</v>
      </c>
      <c r="D3816" t="s">
        <v>1075</v>
      </c>
      <c r="E3816" t="s">
        <v>344</v>
      </c>
      <c r="F3816" t="s">
        <v>345</v>
      </c>
      <c r="G3816" t="s">
        <v>229</v>
      </c>
      <c r="H3816" t="s">
        <v>230</v>
      </c>
      <c r="I3816" t="s">
        <v>1081</v>
      </c>
      <c r="J3816" t="s">
        <v>232</v>
      </c>
      <c r="K3816" t="s">
        <v>232</v>
      </c>
      <c r="L3816" t="s">
        <v>232</v>
      </c>
      <c r="M3816" t="s">
        <v>232</v>
      </c>
      <c r="N3816" t="s">
        <v>232</v>
      </c>
      <c r="O3816" t="s">
        <v>232</v>
      </c>
      <c r="P3816" t="s">
        <v>232</v>
      </c>
      <c r="Q3816" t="s">
        <v>232</v>
      </c>
      <c r="R3816" t="s">
        <v>232</v>
      </c>
      <c r="S3816" t="s">
        <v>232</v>
      </c>
      <c r="T3816" t="s">
        <v>232</v>
      </c>
      <c r="U3816" t="s">
        <v>232</v>
      </c>
      <c r="V3816" t="s">
        <v>232</v>
      </c>
      <c r="W3816" t="s">
        <v>232</v>
      </c>
      <c r="X3816" s="52">
        <v>-17287.310000000001</v>
      </c>
      <c r="Y3816" s="52">
        <v>-22284.22</v>
      </c>
      <c r="Z3816" s="52">
        <v>-27527.25</v>
      </c>
      <c r="AA3816" s="52">
        <v>-20212.88</v>
      </c>
      <c r="AB3816" s="52">
        <v>-28670.65</v>
      </c>
      <c r="AC3816" s="52">
        <v>-33714.639999999999</v>
      </c>
      <c r="AD3816" s="52">
        <v>-38884.53</v>
      </c>
      <c r="AE3816" s="52">
        <v>-33373.019999999997</v>
      </c>
      <c r="AF3816" s="52">
        <v>-39224.269999999997</v>
      </c>
      <c r="AG3816" s="52">
        <v>-40861.050000000003</v>
      </c>
      <c r="AH3816" s="52">
        <v>-36325.410000000003</v>
      </c>
      <c r="AI3816" s="52">
        <v>-28855.15</v>
      </c>
      <c r="AJ3816" s="52">
        <v>-20509.95</v>
      </c>
      <c r="AK3816" s="52">
        <v>-18274.259999999998</v>
      </c>
      <c r="AL3816" s="52">
        <v>-21104.12</v>
      </c>
      <c r="AM3816" s="52">
        <v>-35373.25</v>
      </c>
      <c r="AN3816" s="52">
        <v>-41563.89</v>
      </c>
      <c r="AO3816" s="52">
        <v>-40851.93</v>
      </c>
      <c r="AP3816" s="52">
        <v>-38766.339999999997</v>
      </c>
      <c r="AQ3816" s="52">
        <v>-38290.03</v>
      </c>
      <c r="AR3816" s="52">
        <v>-28787.64</v>
      </c>
      <c r="AS3816" s="52">
        <v>-23279.33</v>
      </c>
      <c r="AT3816" s="52">
        <v>-22586.42</v>
      </c>
      <c r="AU3816" s="52">
        <v>-18506.27</v>
      </c>
      <c r="AV3816" s="52">
        <v>-17127.05</v>
      </c>
      <c r="AW3816" s="52">
        <v>-15694.77</v>
      </c>
      <c r="AX3816" s="52">
        <v>-11892.91</v>
      </c>
      <c r="AY3816" s="52">
        <v>-10453.540000000001</v>
      </c>
      <c r="AZ3816" s="52">
        <v>-10091.91</v>
      </c>
      <c r="BA3816" s="52">
        <v>-10812.41</v>
      </c>
      <c r="BB3816" s="52">
        <v>-12658.82</v>
      </c>
      <c r="BC3816">
        <v>2017</v>
      </c>
    </row>
    <row r="3817" spans="1:55" x14ac:dyDescent="0.25">
      <c r="A3817">
        <v>158</v>
      </c>
      <c r="B3817" t="s">
        <v>1074</v>
      </c>
      <c r="C3817" t="s">
        <v>346</v>
      </c>
      <c r="D3817" t="s">
        <v>1075</v>
      </c>
      <c r="E3817" t="s">
        <v>344</v>
      </c>
      <c r="F3817" t="s">
        <v>345</v>
      </c>
      <c r="G3817" t="s">
        <v>270</v>
      </c>
      <c r="I3817" t="s">
        <v>397</v>
      </c>
      <c r="J3817" t="s">
        <v>232</v>
      </c>
      <c r="K3817" t="s">
        <v>232</v>
      </c>
      <c r="L3817" t="s">
        <v>232</v>
      </c>
      <c r="M3817" t="s">
        <v>232</v>
      </c>
      <c r="N3817" t="s">
        <v>232</v>
      </c>
      <c r="O3817" t="s">
        <v>232</v>
      </c>
      <c r="P3817" t="s">
        <v>232</v>
      </c>
      <c r="Q3817" t="s">
        <v>232</v>
      </c>
      <c r="R3817" t="s">
        <v>232</v>
      </c>
      <c r="S3817" t="s">
        <v>232</v>
      </c>
      <c r="T3817" t="s">
        <v>232</v>
      </c>
      <c r="U3817" t="s">
        <v>232</v>
      </c>
      <c r="V3817" t="s">
        <v>232</v>
      </c>
      <c r="W3817" t="s">
        <v>232</v>
      </c>
      <c r="X3817">
        <v>-3.3849999999999998</v>
      </c>
      <c r="Y3817">
        <v>-4.3390000000000004</v>
      </c>
      <c r="Z3817">
        <v>-5.306</v>
      </c>
      <c r="AA3817">
        <v>-3.8210000000000002</v>
      </c>
      <c r="AB3817">
        <v>-5.37</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-6.7169999999999996</v>
      </c>
      <c r="AN3817">
        <v>-8.0239999999999991</v>
      </c>
      <c r="AO3817">
        <v>-7.9820000000000002</v>
      </c>
      <c r="AP3817">
        <v>-7.5919999999999996</v>
      </c>
      <c r="AQ3817">
        <v>-7.484</v>
      </c>
      <c r="AR3817">
        <v>-5.492</v>
      </c>
      <c r="AS3817">
        <v>-4.3150000000000004</v>
      </c>
      <c r="AT3817">
        <v>-4.1429999999999998</v>
      </c>
      <c r="AU3817">
        <v>-3.3759999999999999</v>
      </c>
      <c r="AV3817">
        <v>-3.105</v>
      </c>
      <c r="AW3817">
        <v>-2.8090000000000002</v>
      </c>
      <c r="AX3817">
        <v>-2.093</v>
      </c>
      <c r="AY3817">
        <v>-1.821</v>
      </c>
      <c r="AZ3817">
        <v>-1.7410000000000001</v>
      </c>
      <c r="BA3817">
        <v>-1.847</v>
      </c>
      <c r="BB3817">
        <v>-2.1419999999999999</v>
      </c>
      <c r="BC3817">
        <v>2017</v>
      </c>
    </row>
    <row r="3818" spans="1:55" x14ac:dyDescent="0.25">
      <c r="A3818">
        <v>158</v>
      </c>
      <c r="B3818" t="s">
        <v>1074</v>
      </c>
      <c r="C3818" t="s">
        <v>347</v>
      </c>
      <c r="D3818" t="s">
        <v>1075</v>
      </c>
      <c r="E3818" t="s">
        <v>348</v>
      </c>
      <c r="F3818" t="s">
        <v>349</v>
      </c>
      <c r="G3818" t="s">
        <v>229</v>
      </c>
      <c r="H3818" t="s">
        <v>230</v>
      </c>
      <c r="I3818" t="s">
        <v>1081</v>
      </c>
      <c r="J3818" s="52">
        <v>-8315.4</v>
      </c>
      <c r="K3818" s="52">
        <v>-7025.5</v>
      </c>
      <c r="L3818" s="52">
        <v>-6562.5</v>
      </c>
      <c r="M3818" s="52">
        <v>-6176.3</v>
      </c>
      <c r="N3818" s="52">
        <v>-1860.4</v>
      </c>
      <c r="O3818" s="52">
        <v>2309.8000000000002</v>
      </c>
      <c r="P3818" s="52">
        <v>2281.4</v>
      </c>
      <c r="Q3818" s="52">
        <v>5827.2</v>
      </c>
      <c r="R3818" s="52">
        <v>8768.6</v>
      </c>
      <c r="S3818" s="52">
        <v>11408.6</v>
      </c>
      <c r="T3818" s="52">
        <v>14598.6</v>
      </c>
      <c r="U3818" s="52">
        <v>13243.8</v>
      </c>
      <c r="V3818" s="52">
        <v>8434.2999999999993</v>
      </c>
      <c r="W3818" s="52">
        <v>-6283.7</v>
      </c>
      <c r="X3818" s="52">
        <v>-13633.4</v>
      </c>
      <c r="Y3818" s="52">
        <v>-16517.400000000001</v>
      </c>
      <c r="Z3818" s="52">
        <v>-19902.8</v>
      </c>
      <c r="AA3818" s="52">
        <v>-12796.9</v>
      </c>
      <c r="AB3818" s="52">
        <v>-46993.1</v>
      </c>
      <c r="AC3818" s="52">
        <v>-28745.8</v>
      </c>
      <c r="AD3818" s="52">
        <v>-36385.800000000003</v>
      </c>
      <c r="AE3818" s="52">
        <v>-27499.7</v>
      </c>
      <c r="AF3818" s="52">
        <v>-34191.800000000003</v>
      </c>
      <c r="AG3818" s="52">
        <v>-35271.599999999999</v>
      </c>
      <c r="AH3818" s="52">
        <v>-25322.1</v>
      </c>
      <c r="AI3818" s="52">
        <v>-22378</v>
      </c>
      <c r="AJ3818" s="52">
        <v>-15892.3</v>
      </c>
      <c r="AK3818" s="52">
        <v>-14587.5</v>
      </c>
      <c r="AL3818" s="52">
        <v>-19751.8</v>
      </c>
      <c r="AM3818" s="52">
        <v>-45443.7</v>
      </c>
      <c r="AN3818" s="52">
        <v>-42887</v>
      </c>
      <c r="AO3818" s="52">
        <v>-40985.1</v>
      </c>
      <c r="AP3818" s="52">
        <v>-36945.199999999997</v>
      </c>
      <c r="AQ3818" s="52">
        <v>-35125.300000000003</v>
      </c>
      <c r="AR3818" s="52">
        <v>-24965.7</v>
      </c>
      <c r="AS3818" s="52">
        <v>-16771.8</v>
      </c>
      <c r="AT3818" s="52">
        <v>-15869.2</v>
      </c>
      <c r="AU3818" s="52">
        <v>-14788.51</v>
      </c>
      <c r="AV3818" s="52">
        <v>-15980.37</v>
      </c>
      <c r="AW3818" s="52">
        <v>-15335.57</v>
      </c>
      <c r="AX3818" s="52">
        <v>-12022.21</v>
      </c>
      <c r="AY3818" s="52">
        <v>-10925.58</v>
      </c>
      <c r="AZ3818" s="52">
        <v>-10738.19</v>
      </c>
      <c r="BA3818" s="52">
        <v>-11377.72</v>
      </c>
      <c r="BB3818" s="52">
        <v>-12409.77</v>
      </c>
      <c r="BC3818">
        <v>2017</v>
      </c>
    </row>
    <row r="3819" spans="1:55" x14ac:dyDescent="0.25">
      <c r="A3819">
        <v>158</v>
      </c>
      <c r="B3819" t="s">
        <v>1074</v>
      </c>
      <c r="C3819" t="s">
        <v>350</v>
      </c>
      <c r="D3819" t="s">
        <v>1075</v>
      </c>
      <c r="E3819" t="s">
        <v>348</v>
      </c>
      <c r="F3819" t="s">
        <v>349</v>
      </c>
      <c r="G3819" t="s">
        <v>282</v>
      </c>
      <c r="I3819" t="s">
        <v>351</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-2.9609999999999999</v>
      </c>
      <c r="AU3819">
        <v>-2.7130000000000001</v>
      </c>
      <c r="AV3819">
        <v>-2.911</v>
      </c>
      <c r="AW3819">
        <v>-2.7490000000000001</v>
      </c>
      <c r="AX3819">
        <v>-2.1190000000000002</v>
      </c>
      <c r="AY3819">
        <v>-1.907</v>
      </c>
      <c r="AZ3819">
        <v>-1.857</v>
      </c>
      <c r="BA3819">
        <v>-1.946</v>
      </c>
      <c r="BB3819">
        <v>-2.0979999999999999</v>
      </c>
      <c r="BC3819">
        <v>2017</v>
      </c>
    </row>
    <row r="3820" spans="1:55" x14ac:dyDescent="0.25">
      <c r="A3820">
        <v>158</v>
      </c>
      <c r="B3820" t="s">
        <v>1074</v>
      </c>
      <c r="C3820" t="s">
        <v>352</v>
      </c>
      <c r="D3820" t="s">
        <v>1075</v>
      </c>
      <c r="E3820" t="s">
        <v>353</v>
      </c>
      <c r="F3820" t="s">
        <v>354</v>
      </c>
      <c r="G3820" t="s">
        <v>229</v>
      </c>
      <c r="H3820" t="s">
        <v>230</v>
      </c>
      <c r="I3820" t="s">
        <v>1081</v>
      </c>
      <c r="J3820" s="52">
        <v>44619.1</v>
      </c>
      <c r="K3820" s="52">
        <v>57895</v>
      </c>
      <c r="L3820" s="52">
        <v>73262.899999999994</v>
      </c>
      <c r="M3820" s="52">
        <v>90702.1</v>
      </c>
      <c r="N3820" s="52">
        <v>103728.2</v>
      </c>
      <c r="O3820" s="52">
        <v>114955</v>
      </c>
      <c r="P3820" s="52">
        <v>130735.3</v>
      </c>
      <c r="Q3820" s="52">
        <v>126283.1</v>
      </c>
      <c r="R3820" s="52">
        <v>114126.9</v>
      </c>
      <c r="S3820" s="52">
        <v>96077.1</v>
      </c>
      <c r="T3820" s="52">
        <v>88110.3</v>
      </c>
      <c r="U3820" s="52">
        <v>84994.2</v>
      </c>
      <c r="V3820" s="52">
        <v>97774.9</v>
      </c>
      <c r="W3820" s="52">
        <v>119404.1</v>
      </c>
      <c r="X3820" s="52">
        <v>152256.9</v>
      </c>
      <c r="Y3820" s="52">
        <v>194023.2</v>
      </c>
      <c r="Z3820" s="52">
        <v>219997.5</v>
      </c>
      <c r="AA3820" s="52">
        <v>244278.6</v>
      </c>
      <c r="AB3820" s="52">
        <v>291979.90000000002</v>
      </c>
      <c r="AC3820" s="52">
        <v>334443.5</v>
      </c>
      <c r="AD3820" s="52">
        <v>356565.6</v>
      </c>
      <c r="AE3820" s="52">
        <v>392370.2</v>
      </c>
      <c r="AF3820" s="52">
        <v>441574.3</v>
      </c>
      <c r="AG3820" s="52">
        <v>471490.5</v>
      </c>
      <c r="AH3820" s="52">
        <v>495752</v>
      </c>
      <c r="AI3820" s="52">
        <v>505003.7</v>
      </c>
      <c r="AJ3820" s="52">
        <v>502707.7</v>
      </c>
      <c r="AK3820" s="52">
        <v>518820</v>
      </c>
      <c r="AL3820" s="52">
        <v>564944</v>
      </c>
      <c r="AM3820" s="52">
        <v>600843.5</v>
      </c>
      <c r="AN3820" s="52">
        <v>655787.6</v>
      </c>
      <c r="AO3820" s="52">
        <v>699968</v>
      </c>
      <c r="AP3820" s="52">
        <v>726341.4</v>
      </c>
      <c r="AQ3820" s="52">
        <v>736427.7</v>
      </c>
      <c r="AR3820" s="52">
        <v>763177.8</v>
      </c>
      <c r="AS3820" s="52">
        <v>785279.9</v>
      </c>
      <c r="AT3820" s="52">
        <v>817744.1</v>
      </c>
      <c r="AU3820" s="52">
        <v>823432.1</v>
      </c>
      <c r="AV3820" s="52">
        <v>841037.93</v>
      </c>
      <c r="AW3820" s="52">
        <v>856902.98</v>
      </c>
      <c r="AX3820" s="52">
        <v>869002.4</v>
      </c>
      <c r="AY3820" s="52">
        <v>879704.83</v>
      </c>
      <c r="AZ3820" s="52">
        <v>890032.61</v>
      </c>
      <c r="BA3820" s="52">
        <v>901025.39</v>
      </c>
      <c r="BB3820" s="52">
        <v>913593.77</v>
      </c>
      <c r="BC3820">
        <v>2017</v>
      </c>
    </row>
    <row r="3821" spans="1:55" x14ac:dyDescent="0.25">
      <c r="A3821">
        <v>158</v>
      </c>
      <c r="B3821" t="s">
        <v>1074</v>
      </c>
      <c r="C3821" t="s">
        <v>355</v>
      </c>
      <c r="D3821" t="s">
        <v>1075</v>
      </c>
      <c r="E3821" t="s">
        <v>353</v>
      </c>
      <c r="F3821" t="s">
        <v>354</v>
      </c>
      <c r="G3821" t="s">
        <v>282</v>
      </c>
      <c r="I3821" t="s">
        <v>379</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95.16</v>
      </c>
      <c r="AI3821">
        <v>96.35</v>
      </c>
      <c r="AJ3821">
        <v>95.412000000000006</v>
      </c>
      <c r="AK3821">
        <v>97.58</v>
      </c>
      <c r="AL3821">
        <v>108.494</v>
      </c>
      <c r="AM3821">
        <v>122.746</v>
      </c>
      <c r="AN3821">
        <v>131.065</v>
      </c>
      <c r="AO3821">
        <v>142.441</v>
      </c>
      <c r="AP3821">
        <v>146.74799999999999</v>
      </c>
      <c r="AQ3821">
        <v>146.35599999999999</v>
      </c>
      <c r="AR3821">
        <v>148.51400000000001</v>
      </c>
      <c r="AS3821">
        <v>147.798</v>
      </c>
      <c r="AT3821">
        <v>152.56800000000001</v>
      </c>
      <c r="AU3821">
        <v>151.05500000000001</v>
      </c>
      <c r="AV3821">
        <v>153.19</v>
      </c>
      <c r="AW3821">
        <v>153.61600000000001</v>
      </c>
      <c r="AX3821">
        <v>153.18899999999999</v>
      </c>
      <c r="AY3821">
        <v>153.56200000000001</v>
      </c>
      <c r="AZ3821">
        <v>153.90700000000001</v>
      </c>
      <c r="BA3821">
        <v>154.11699999999999</v>
      </c>
      <c r="BB3821">
        <v>154.452</v>
      </c>
      <c r="BC3821">
        <v>2017</v>
      </c>
    </row>
    <row r="3822" spans="1:55" x14ac:dyDescent="0.25">
      <c r="A3822">
        <v>158</v>
      </c>
      <c r="B3822" t="s">
        <v>1074</v>
      </c>
      <c r="C3822" t="s">
        <v>356</v>
      </c>
      <c r="D3822" t="s">
        <v>1075</v>
      </c>
      <c r="E3822" t="s">
        <v>357</v>
      </c>
      <c r="F3822" t="s">
        <v>358</v>
      </c>
      <c r="G3822" t="s">
        <v>229</v>
      </c>
      <c r="H3822" t="s">
        <v>230</v>
      </c>
      <c r="I3822" t="s">
        <v>1081</v>
      </c>
      <c r="J3822" s="52">
        <v>122341.9</v>
      </c>
      <c r="K3822" s="52">
        <v>145038.29999999999</v>
      </c>
      <c r="L3822" s="52">
        <v>166617.29999999999</v>
      </c>
      <c r="M3822" s="52">
        <v>191704.6</v>
      </c>
      <c r="N3822" s="52">
        <v>209705.2</v>
      </c>
      <c r="O3822" s="52">
        <v>232523.5</v>
      </c>
      <c r="P3822" s="52">
        <v>264667</v>
      </c>
      <c r="Q3822" s="52">
        <v>283065.90000000002</v>
      </c>
      <c r="R3822" s="52">
        <v>288184.90000000002</v>
      </c>
      <c r="S3822" s="52">
        <v>281739.7</v>
      </c>
      <c r="T3822" s="52">
        <v>291689.2</v>
      </c>
      <c r="U3822" s="52">
        <v>306569.40000000002</v>
      </c>
      <c r="V3822" s="52">
        <v>336606.4</v>
      </c>
      <c r="W3822" s="52">
        <v>367463.7</v>
      </c>
      <c r="X3822" s="52">
        <v>426269</v>
      </c>
      <c r="Y3822" s="52">
        <v>491515.8</v>
      </c>
      <c r="Z3822" s="52">
        <v>531245.9</v>
      </c>
      <c r="AA3822" s="52">
        <v>569804.9</v>
      </c>
      <c r="AB3822" s="52">
        <v>622583.4</v>
      </c>
      <c r="AC3822" s="52">
        <v>681369.5</v>
      </c>
      <c r="AD3822" s="52">
        <v>726279.7</v>
      </c>
      <c r="AE3822" s="52">
        <v>767939</v>
      </c>
      <c r="AF3822" s="52">
        <v>809191.3</v>
      </c>
      <c r="AG3822" s="52">
        <v>838714.9</v>
      </c>
      <c r="AH3822" s="52">
        <v>894288.3</v>
      </c>
      <c r="AI3822" s="52">
        <v>926580.2</v>
      </c>
      <c r="AJ3822" s="52">
        <v>929338.4</v>
      </c>
      <c r="AK3822" s="52">
        <v>932720.3</v>
      </c>
      <c r="AL3822" s="52">
        <v>955074.5</v>
      </c>
      <c r="AM3822" s="52">
        <v>984109</v>
      </c>
      <c r="AN3822" s="52">
        <v>1039993.4</v>
      </c>
      <c r="AO3822" s="52">
        <v>1091354.3999999999</v>
      </c>
      <c r="AP3822" s="52">
        <v>1133490.3999999999</v>
      </c>
      <c r="AQ3822" s="52">
        <v>1169727.8</v>
      </c>
      <c r="AR3822" s="52">
        <v>1213100.8</v>
      </c>
      <c r="AS3822" s="52">
        <v>1230274.8</v>
      </c>
      <c r="AT3822" s="52">
        <v>1266721.5</v>
      </c>
      <c r="AU3822" s="52">
        <v>1280927.8</v>
      </c>
      <c r="AV3822" s="52">
        <v>1301801.8500000001</v>
      </c>
      <c r="AW3822" s="52">
        <v>1325057.19</v>
      </c>
      <c r="AX3822" s="52">
        <v>1344686.31</v>
      </c>
      <c r="AY3822" s="52">
        <v>1360076.75</v>
      </c>
      <c r="AZ3822" s="52">
        <v>1374956.2</v>
      </c>
      <c r="BA3822" s="52">
        <v>1391267.62</v>
      </c>
      <c r="BB3822" s="52">
        <v>1409598.14</v>
      </c>
      <c r="BC3822">
        <v>2017</v>
      </c>
    </row>
    <row r="3823" spans="1:55" x14ac:dyDescent="0.25">
      <c r="A3823">
        <v>158</v>
      </c>
      <c r="B3823" t="s">
        <v>1074</v>
      </c>
      <c r="C3823" t="s">
        <v>359</v>
      </c>
      <c r="D3823" t="s">
        <v>1075</v>
      </c>
      <c r="E3823" t="s">
        <v>357</v>
      </c>
      <c r="F3823" t="s">
        <v>358</v>
      </c>
      <c r="G3823" t="s">
        <v>282</v>
      </c>
      <c r="I3823" t="s">
        <v>360</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171.66</v>
      </c>
      <c r="AI3823">
        <v>176.78299999999999</v>
      </c>
      <c r="AJ3823">
        <v>176.38499999999999</v>
      </c>
      <c r="AK3823">
        <v>175.42599999999999</v>
      </c>
      <c r="AL3823">
        <v>183.416</v>
      </c>
      <c r="AM3823">
        <v>201.04300000000001</v>
      </c>
      <c r="AN3823">
        <v>207.852</v>
      </c>
      <c r="AO3823">
        <v>222.08699999999999</v>
      </c>
      <c r="AP3823">
        <v>229.00800000000001</v>
      </c>
      <c r="AQ3823">
        <v>232.46899999999999</v>
      </c>
      <c r="AR3823">
        <v>236.06899999999999</v>
      </c>
      <c r="AS3823">
        <v>231.55099999999999</v>
      </c>
      <c r="AT3823">
        <v>236.33500000000001</v>
      </c>
      <c r="AU3823">
        <v>234.98</v>
      </c>
      <c r="AV3823">
        <v>237.11500000000001</v>
      </c>
      <c r="AW3823">
        <v>237.541</v>
      </c>
      <c r="AX3823">
        <v>237.04300000000001</v>
      </c>
      <c r="AY3823">
        <v>237.416</v>
      </c>
      <c r="AZ3823">
        <v>237.761</v>
      </c>
      <c r="BA3823">
        <v>237.971</v>
      </c>
      <c r="BB3823">
        <v>238.30600000000001</v>
      </c>
      <c r="BC3823">
        <v>2017</v>
      </c>
    </row>
    <row r="3824" spans="1:55" x14ac:dyDescent="0.25">
      <c r="A3824">
        <v>158</v>
      </c>
      <c r="B3824" t="s">
        <v>1074</v>
      </c>
      <c r="C3824" t="s">
        <v>361</v>
      </c>
      <c r="D3824" t="s">
        <v>1075</v>
      </c>
      <c r="E3824" t="s">
        <v>362</v>
      </c>
      <c r="F3824" t="s">
        <v>363</v>
      </c>
      <c r="G3824" t="s">
        <v>229</v>
      </c>
      <c r="H3824" t="s">
        <v>230</v>
      </c>
      <c r="I3824" t="s">
        <v>1081</v>
      </c>
      <c r="J3824" s="52">
        <v>250636.2</v>
      </c>
      <c r="K3824" s="52">
        <v>268830.7</v>
      </c>
      <c r="L3824" s="52">
        <v>282582</v>
      </c>
      <c r="M3824" s="52">
        <v>295303.90000000002</v>
      </c>
      <c r="N3824" s="52">
        <v>313145.3</v>
      </c>
      <c r="O3824" s="52">
        <v>333686.09999999998</v>
      </c>
      <c r="P3824" s="52">
        <v>350344.8</v>
      </c>
      <c r="Q3824" s="52">
        <v>366339.1</v>
      </c>
      <c r="R3824" s="52">
        <v>393641.4</v>
      </c>
      <c r="S3824" s="52">
        <v>421469.4</v>
      </c>
      <c r="T3824" s="52">
        <v>453608.4</v>
      </c>
      <c r="U3824" s="52">
        <v>482845.3</v>
      </c>
      <c r="V3824" s="52">
        <v>495055.7</v>
      </c>
      <c r="W3824" s="52">
        <v>495290.9</v>
      </c>
      <c r="X3824" s="52">
        <v>501537.7</v>
      </c>
      <c r="Y3824" s="52">
        <v>512541.7</v>
      </c>
      <c r="Z3824" s="52">
        <v>525806.9</v>
      </c>
      <c r="AA3824" s="52">
        <v>534142.5</v>
      </c>
      <c r="AB3824" s="52">
        <v>527877</v>
      </c>
      <c r="AC3824" s="52">
        <v>519651.8</v>
      </c>
      <c r="AD3824" s="52">
        <v>526706</v>
      </c>
      <c r="AE3824" s="52">
        <v>523004.9</v>
      </c>
      <c r="AF3824" s="52">
        <v>515986.2</v>
      </c>
      <c r="AG3824" s="52">
        <v>515400.7</v>
      </c>
      <c r="AH3824" s="52">
        <v>520965.5</v>
      </c>
      <c r="AI3824" s="52">
        <v>524132.9</v>
      </c>
      <c r="AJ3824" s="52">
        <v>526879.69999999995</v>
      </c>
      <c r="AK3824" s="52">
        <v>531688.19999999995</v>
      </c>
      <c r="AL3824" s="52">
        <v>520715.7</v>
      </c>
      <c r="AM3824" s="52">
        <v>489501</v>
      </c>
      <c r="AN3824" s="52">
        <v>500354</v>
      </c>
      <c r="AO3824" s="52">
        <v>491408.4</v>
      </c>
      <c r="AP3824" s="52">
        <v>494957.1</v>
      </c>
      <c r="AQ3824" s="52">
        <v>503175.5</v>
      </c>
      <c r="AR3824" s="52">
        <v>513876</v>
      </c>
      <c r="AS3824" s="52">
        <v>531319.80000000005</v>
      </c>
      <c r="AT3824" s="52">
        <v>535986.5</v>
      </c>
      <c r="AU3824" s="52">
        <v>545122</v>
      </c>
      <c r="AV3824" s="52">
        <v>549016.19999999995</v>
      </c>
      <c r="AW3824" s="52">
        <v>557821.98</v>
      </c>
      <c r="AX3824" s="52">
        <v>567275.01</v>
      </c>
      <c r="AY3824" s="52">
        <v>572865.67000000004</v>
      </c>
      <c r="AZ3824" s="52">
        <v>578293.76000000001</v>
      </c>
      <c r="BA3824" s="52">
        <v>584636.48</v>
      </c>
      <c r="BB3824" s="52">
        <v>591508.09</v>
      </c>
      <c r="BC3824">
        <v>2017</v>
      </c>
    </row>
    <row r="3825" spans="1:55" x14ac:dyDescent="0.25">
      <c r="A3825">
        <v>158</v>
      </c>
      <c r="B3825" t="s">
        <v>1074</v>
      </c>
      <c r="C3825" t="s">
        <v>364</v>
      </c>
      <c r="D3825" t="s">
        <v>1075</v>
      </c>
      <c r="E3825" t="s">
        <v>365</v>
      </c>
      <c r="F3825" t="s">
        <v>366</v>
      </c>
      <c r="G3825" t="s">
        <v>242</v>
      </c>
      <c r="H3825" t="s">
        <v>230</v>
      </c>
      <c r="I3825" t="s">
        <v>1082</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v>
      </c>
      <c r="AC3825">
        <v>114.244</v>
      </c>
      <c r="AD3825">
        <v>130.65100000000001</v>
      </c>
      <c r="AE3825">
        <v>86.186000000000007</v>
      </c>
      <c r="AF3825">
        <v>109.125</v>
      </c>
      <c r="AG3825">
        <v>139.41399999999999</v>
      </c>
      <c r="AH3825">
        <v>182.04900000000001</v>
      </c>
      <c r="AI3825">
        <v>170.13499999999999</v>
      </c>
      <c r="AJ3825">
        <v>174.536</v>
      </c>
      <c r="AK3825">
        <v>212.13800000000001</v>
      </c>
      <c r="AL3825">
        <v>142.59899999999999</v>
      </c>
      <c r="AM3825">
        <v>145.25</v>
      </c>
      <c r="AN3825">
        <v>220.98599999999999</v>
      </c>
      <c r="AO3825">
        <v>129.834</v>
      </c>
      <c r="AP3825">
        <v>59.703000000000003</v>
      </c>
      <c r="AQ3825">
        <v>45.944000000000003</v>
      </c>
      <c r="AR3825">
        <v>36.793999999999997</v>
      </c>
      <c r="AS3825">
        <v>136.43700000000001</v>
      </c>
      <c r="AT3825">
        <v>194.86600000000001</v>
      </c>
      <c r="AU3825">
        <v>196.12899999999999</v>
      </c>
      <c r="AV3825">
        <v>174.10300000000001</v>
      </c>
      <c r="AW3825">
        <v>180.40100000000001</v>
      </c>
      <c r="AX3825">
        <v>196.55699999999999</v>
      </c>
      <c r="AY3825">
        <v>202.565</v>
      </c>
      <c r="AZ3825">
        <v>212.827</v>
      </c>
      <c r="BA3825">
        <v>224.054</v>
      </c>
      <c r="BB3825">
        <v>237.95</v>
      </c>
      <c r="BC3825">
        <v>2018</v>
      </c>
    </row>
    <row r="3826" spans="1:55" x14ac:dyDescent="0.25">
      <c r="A3826">
        <v>158</v>
      </c>
      <c r="B3826" t="s">
        <v>1074</v>
      </c>
      <c r="C3826" t="s">
        <v>368</v>
      </c>
      <c r="D3826" t="s">
        <v>1075</v>
      </c>
      <c r="E3826" t="s">
        <v>365</v>
      </c>
      <c r="F3826" t="s">
        <v>366</v>
      </c>
      <c r="G3826" t="s">
        <v>282</v>
      </c>
      <c r="I3826" t="s">
        <v>369</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3.9550000000000001</v>
      </c>
      <c r="AU3826">
        <v>4.0359999999999996</v>
      </c>
      <c r="AV3826">
        <v>3.5019999999999998</v>
      </c>
      <c r="AW3826">
        <v>3.4849999999999999</v>
      </c>
      <c r="AX3826">
        <v>3.577</v>
      </c>
      <c r="AY3826">
        <v>3.488</v>
      </c>
      <c r="AZ3826">
        <v>3.47</v>
      </c>
      <c r="BA3826">
        <v>3.46</v>
      </c>
      <c r="BB3826">
        <v>3.4740000000000002</v>
      </c>
      <c r="BC3826">
        <v>2018</v>
      </c>
    </row>
    <row r="3827" spans="1:55" x14ac:dyDescent="0.25">
      <c r="A3827">
        <v>439</v>
      </c>
      <c r="B3827" t="s">
        <v>1083</v>
      </c>
      <c r="C3827" t="s">
        <v>225</v>
      </c>
      <c r="D3827" t="s">
        <v>1084</v>
      </c>
      <c r="E3827" t="s">
        <v>227</v>
      </c>
      <c r="F3827" t="s">
        <v>228</v>
      </c>
      <c r="G3827" t="s">
        <v>229</v>
      </c>
      <c r="H3827" t="s">
        <v>230</v>
      </c>
      <c r="I3827" t="s">
        <v>1085</v>
      </c>
      <c r="J3827">
        <v>6.8179999999999996</v>
      </c>
      <c r="K3827">
        <v>7.8120000000000003</v>
      </c>
      <c r="L3827">
        <v>8.234</v>
      </c>
      <c r="M3827">
        <v>8.1780000000000008</v>
      </c>
      <c r="N3827">
        <v>8.6440000000000001</v>
      </c>
      <c r="O3827">
        <v>8.57</v>
      </c>
      <c r="P3827">
        <v>9.0589999999999993</v>
      </c>
      <c r="Q3827">
        <v>9.3190000000000008</v>
      </c>
      <c r="R3827">
        <v>9.5280000000000005</v>
      </c>
      <c r="S3827">
        <v>8.5370000000000008</v>
      </c>
      <c r="T3827">
        <v>8.6359999999999992</v>
      </c>
      <c r="U3827">
        <v>8.8439999999999994</v>
      </c>
      <c r="V3827">
        <v>10.022</v>
      </c>
      <c r="W3827">
        <v>10.292</v>
      </c>
      <c r="X3827">
        <v>10.789</v>
      </c>
      <c r="Y3827">
        <v>11.506</v>
      </c>
      <c r="Z3827">
        <v>11.651999999999999</v>
      </c>
      <c r="AA3827">
        <v>12.124000000000001</v>
      </c>
      <c r="AB3827">
        <v>12.473000000000001</v>
      </c>
      <c r="AC3827">
        <v>12.785</v>
      </c>
      <c r="AD3827">
        <v>13.336</v>
      </c>
      <c r="AE3827">
        <v>13.964</v>
      </c>
      <c r="AF3827">
        <v>14.840999999999999</v>
      </c>
      <c r="AG3827">
        <v>15.433999999999999</v>
      </c>
      <c r="AH3827">
        <v>16.666</v>
      </c>
      <c r="AI3827">
        <v>17.925999999999998</v>
      </c>
      <c r="AJ3827">
        <v>19.067</v>
      </c>
      <c r="AK3827">
        <v>20.625</v>
      </c>
      <c r="AL3827">
        <v>22.117000000000001</v>
      </c>
      <c r="AM3827">
        <v>23.327999999999999</v>
      </c>
      <c r="AN3827">
        <v>23.867000000000001</v>
      </c>
      <c r="AO3827">
        <v>24.484999999999999</v>
      </c>
      <c r="AP3827">
        <v>25.134</v>
      </c>
      <c r="AQ3827">
        <v>25.844999999999999</v>
      </c>
      <c r="AR3827">
        <v>26.645</v>
      </c>
      <c r="AS3827">
        <v>27.271999999999998</v>
      </c>
      <c r="AT3827">
        <v>27.83</v>
      </c>
      <c r="AU3827">
        <v>28.417999999999999</v>
      </c>
      <c r="AV3827">
        <v>28.986999999999998</v>
      </c>
      <c r="AW3827">
        <v>29.623999999999999</v>
      </c>
      <c r="AX3827">
        <v>30.335000000000001</v>
      </c>
      <c r="AY3827">
        <v>31.123999999999999</v>
      </c>
      <c r="AZ3827">
        <v>31.995999999999999</v>
      </c>
      <c r="BA3827">
        <v>32.956000000000003</v>
      </c>
      <c r="BB3827">
        <v>33.944000000000003</v>
      </c>
      <c r="BC3827">
        <v>2017</v>
      </c>
    </row>
    <row r="3828" spans="1:55" x14ac:dyDescent="0.25">
      <c r="A3828">
        <v>439</v>
      </c>
      <c r="B3828" t="s">
        <v>1083</v>
      </c>
      <c r="C3828" t="s">
        <v>233</v>
      </c>
      <c r="D3828" t="s">
        <v>1084</v>
      </c>
      <c r="E3828" t="s">
        <v>227</v>
      </c>
      <c r="F3828" t="s">
        <v>234</v>
      </c>
      <c r="G3828" t="s">
        <v>235</v>
      </c>
      <c r="I3828" t="s">
        <v>236</v>
      </c>
      <c r="J3828">
        <v>11.462999999999999</v>
      </c>
      <c r="K3828">
        <v>14.576000000000001</v>
      </c>
      <c r="L3828">
        <v>5.4039999999999999</v>
      </c>
      <c r="M3828">
        <v>-0.68300000000000005</v>
      </c>
      <c r="N3828">
        <v>5.6989999999999998</v>
      </c>
      <c r="O3828">
        <v>-0.86299999999999999</v>
      </c>
      <c r="P3828">
        <v>5.7069999999999999</v>
      </c>
      <c r="Q3828">
        <v>2.8719999999999999</v>
      </c>
      <c r="R3828">
        <v>2.2410000000000001</v>
      </c>
      <c r="S3828">
        <v>-10.401999999999999</v>
      </c>
      <c r="T3828">
        <v>1.1619999999999999</v>
      </c>
      <c r="U3828">
        <v>2.4060000000000001</v>
      </c>
      <c r="V3828">
        <v>13.321999999999999</v>
      </c>
      <c r="W3828">
        <v>2.6989999999999998</v>
      </c>
      <c r="X3828">
        <v>4.8280000000000003</v>
      </c>
      <c r="Y3828">
        <v>6.6479999999999997</v>
      </c>
      <c r="Z3828">
        <v>1.2629999999999999</v>
      </c>
      <c r="AA3828">
        <v>4.0510000000000002</v>
      </c>
      <c r="AB3828">
        <v>2.8769999999999998</v>
      </c>
      <c r="AC3828">
        <v>2.5089999999999999</v>
      </c>
      <c r="AD3828">
        <v>4.3029999999999999</v>
      </c>
      <c r="AE3828">
        <v>4.7130000000000001</v>
      </c>
      <c r="AF3828">
        <v>6.2830000000000004</v>
      </c>
      <c r="AG3828">
        <v>3.9889999999999999</v>
      </c>
      <c r="AH3828">
        <v>7.9870000000000001</v>
      </c>
      <c r="AI3828">
        <v>7.5609999999999999</v>
      </c>
      <c r="AJ3828">
        <v>6.36</v>
      </c>
      <c r="AK3828">
        <v>8.1760000000000002</v>
      </c>
      <c r="AL3828">
        <v>7.2320000000000002</v>
      </c>
      <c r="AM3828">
        <v>5.4770000000000003</v>
      </c>
      <c r="AN3828">
        <v>2.3109999999999999</v>
      </c>
      <c r="AO3828">
        <v>2.5870000000000002</v>
      </c>
      <c r="AP3828">
        <v>2.65</v>
      </c>
      <c r="AQ3828">
        <v>2.8290000000000002</v>
      </c>
      <c r="AR3828">
        <v>3.0979999999999999</v>
      </c>
      <c r="AS3828">
        <v>2.3530000000000002</v>
      </c>
      <c r="AT3828">
        <v>2.044</v>
      </c>
      <c r="AU3828">
        <v>2.1160000000000001</v>
      </c>
      <c r="AV3828">
        <v>2</v>
      </c>
      <c r="AW3828">
        <v>2.2000000000000002</v>
      </c>
      <c r="AX3828">
        <v>2.4</v>
      </c>
      <c r="AY3828">
        <v>2.6</v>
      </c>
      <c r="AZ3828">
        <v>2.8</v>
      </c>
      <c r="BA3828">
        <v>3</v>
      </c>
      <c r="BB3828">
        <v>3</v>
      </c>
      <c r="BC3828">
        <v>2017</v>
      </c>
    </row>
    <row r="3829" spans="1:55" x14ac:dyDescent="0.25">
      <c r="A3829">
        <v>439</v>
      </c>
      <c r="B3829" t="s">
        <v>1083</v>
      </c>
      <c r="C3829" t="s">
        <v>237</v>
      </c>
      <c r="D3829" t="s">
        <v>1084</v>
      </c>
      <c r="E3829" t="s">
        <v>238</v>
      </c>
      <c r="F3829" t="s">
        <v>239</v>
      </c>
      <c r="G3829" t="s">
        <v>229</v>
      </c>
      <c r="H3829" t="s">
        <v>230</v>
      </c>
      <c r="I3829" t="s">
        <v>1085</v>
      </c>
      <c r="J3829">
        <v>1.165</v>
      </c>
      <c r="K3829">
        <v>1.4490000000000001</v>
      </c>
      <c r="L3829">
        <v>1.65</v>
      </c>
      <c r="M3829">
        <v>1.7869999999999999</v>
      </c>
      <c r="N3829">
        <v>1.91</v>
      </c>
      <c r="O3829">
        <v>1.9710000000000001</v>
      </c>
      <c r="P3829">
        <v>2.2410000000000001</v>
      </c>
      <c r="Q3829">
        <v>2.2869999999999999</v>
      </c>
      <c r="R3829">
        <v>2.35</v>
      </c>
      <c r="S3829">
        <v>2.4260000000000002</v>
      </c>
      <c r="T3829">
        <v>2.7610000000000001</v>
      </c>
      <c r="U3829">
        <v>2.9580000000000002</v>
      </c>
      <c r="V3829">
        <v>3.65</v>
      </c>
      <c r="W3829">
        <v>3.8839999999999999</v>
      </c>
      <c r="X3829">
        <v>4.3579999999999997</v>
      </c>
      <c r="Y3829">
        <v>4.7149999999999999</v>
      </c>
      <c r="Z3829">
        <v>4.9119999999999999</v>
      </c>
      <c r="AA3829">
        <v>5.1379999999999999</v>
      </c>
      <c r="AB3829">
        <v>5.61</v>
      </c>
      <c r="AC3829">
        <v>5.7779999999999996</v>
      </c>
      <c r="AD3829">
        <v>5.9989999999999997</v>
      </c>
      <c r="AE3829">
        <v>6.3630000000000004</v>
      </c>
      <c r="AF3829">
        <v>6.7939999999999996</v>
      </c>
      <c r="AG3829">
        <v>7.2290000000000001</v>
      </c>
      <c r="AH3829">
        <v>8.0909999999999993</v>
      </c>
      <c r="AI3829">
        <v>8.9250000000000007</v>
      </c>
      <c r="AJ3829">
        <v>10.675000000000001</v>
      </c>
      <c r="AK3829">
        <v>12.131</v>
      </c>
      <c r="AL3829">
        <v>15.593</v>
      </c>
      <c r="AM3829">
        <v>16.911999999999999</v>
      </c>
      <c r="AN3829">
        <v>18.762</v>
      </c>
      <c r="AO3829">
        <v>20.58</v>
      </c>
      <c r="AP3829">
        <v>22.276</v>
      </c>
      <c r="AQ3829">
        <v>24.187000000000001</v>
      </c>
      <c r="AR3829">
        <v>25.795000000000002</v>
      </c>
      <c r="AS3829">
        <v>26.92</v>
      </c>
      <c r="AT3829">
        <v>27.83</v>
      </c>
      <c r="AU3829">
        <v>28.902999999999999</v>
      </c>
      <c r="AV3829">
        <v>30.041</v>
      </c>
      <c r="AW3829">
        <v>31.378</v>
      </c>
      <c r="AX3829">
        <v>32.933999999999997</v>
      </c>
      <c r="AY3829">
        <v>34.634999999999998</v>
      </c>
      <c r="AZ3829">
        <v>36.494999999999997</v>
      </c>
      <c r="BA3829">
        <v>38.529000000000003</v>
      </c>
      <c r="BB3829">
        <v>40.677</v>
      </c>
      <c r="BC3829">
        <v>2017</v>
      </c>
    </row>
    <row r="3830" spans="1:55" x14ac:dyDescent="0.25">
      <c r="A3830">
        <v>439</v>
      </c>
      <c r="B3830" t="s">
        <v>1083</v>
      </c>
      <c r="C3830" t="s">
        <v>240</v>
      </c>
      <c r="D3830" t="s">
        <v>1084</v>
      </c>
      <c r="E3830" t="s">
        <v>238</v>
      </c>
      <c r="F3830" t="s">
        <v>241</v>
      </c>
      <c r="G3830" t="s">
        <v>242</v>
      </c>
      <c r="H3830" t="s">
        <v>230</v>
      </c>
      <c r="I3830" t="s">
        <v>243</v>
      </c>
      <c r="J3830">
        <v>3.9079999999999999</v>
      </c>
      <c r="K3830">
        <v>4.3879999999999999</v>
      </c>
      <c r="L3830">
        <v>4.6840000000000002</v>
      </c>
      <c r="M3830">
        <v>4.9219999999999997</v>
      </c>
      <c r="N3830">
        <v>4.9720000000000004</v>
      </c>
      <c r="O3830">
        <v>5.0010000000000003</v>
      </c>
      <c r="P3830">
        <v>6.4039999999999999</v>
      </c>
      <c r="Q3830">
        <v>6.7510000000000003</v>
      </c>
      <c r="R3830">
        <v>6.3239999999999998</v>
      </c>
      <c r="S3830">
        <v>4.2519999999999998</v>
      </c>
      <c r="T3830">
        <v>4.1609999999999996</v>
      </c>
      <c r="U3830">
        <v>4.3449999999999998</v>
      </c>
      <c r="V3830">
        <v>5.3689999999999998</v>
      </c>
      <c r="W3830">
        <v>5.532</v>
      </c>
      <c r="X3830">
        <v>6.1970000000000001</v>
      </c>
      <c r="Y3830">
        <v>6.65</v>
      </c>
      <c r="Z3830">
        <v>6.9279999999999999</v>
      </c>
      <c r="AA3830">
        <v>7.2460000000000004</v>
      </c>
      <c r="AB3830">
        <v>7.9119999999999999</v>
      </c>
      <c r="AC3830">
        <v>8.1489999999999991</v>
      </c>
      <c r="AD3830">
        <v>8.4610000000000003</v>
      </c>
      <c r="AE3830">
        <v>8.9749999999999996</v>
      </c>
      <c r="AF3830">
        <v>9.5820000000000007</v>
      </c>
      <c r="AG3830">
        <v>10.196</v>
      </c>
      <c r="AH3830">
        <v>11.411</v>
      </c>
      <c r="AI3830">
        <v>12.589</v>
      </c>
      <c r="AJ3830">
        <v>15.057</v>
      </c>
      <c r="AK3830">
        <v>17.111000000000001</v>
      </c>
      <c r="AL3830">
        <v>21.963000000000001</v>
      </c>
      <c r="AM3830">
        <v>23.82</v>
      </c>
      <c r="AN3830">
        <v>26.425000000000001</v>
      </c>
      <c r="AO3830">
        <v>28.986000000000001</v>
      </c>
      <c r="AP3830">
        <v>31.417999999999999</v>
      </c>
      <c r="AQ3830">
        <v>34.115000000000002</v>
      </c>
      <c r="AR3830">
        <v>36.381999999999998</v>
      </c>
      <c r="AS3830">
        <v>37.97</v>
      </c>
      <c r="AT3830">
        <v>39.253</v>
      </c>
      <c r="AU3830">
        <v>40.765999999999998</v>
      </c>
      <c r="AV3830">
        <v>42.371000000000002</v>
      </c>
      <c r="AW3830">
        <v>44.256</v>
      </c>
      <c r="AX3830">
        <v>46.451000000000001</v>
      </c>
      <c r="AY3830">
        <v>48.85</v>
      </c>
      <c r="AZ3830">
        <v>51.473999999999997</v>
      </c>
      <c r="BA3830">
        <v>54.343000000000004</v>
      </c>
      <c r="BB3830">
        <v>57.372999999999998</v>
      </c>
      <c r="BC3830">
        <v>2017</v>
      </c>
    </row>
    <row r="3831" spans="1:55" x14ac:dyDescent="0.25">
      <c r="A3831">
        <v>439</v>
      </c>
      <c r="B3831" t="s">
        <v>1083</v>
      </c>
      <c r="C3831" t="s">
        <v>244</v>
      </c>
      <c r="D3831" t="s">
        <v>1084</v>
      </c>
      <c r="E3831" t="s">
        <v>238</v>
      </c>
      <c r="F3831" t="s">
        <v>245</v>
      </c>
      <c r="G3831" t="s">
        <v>246</v>
      </c>
      <c r="H3831" t="s">
        <v>230</v>
      </c>
      <c r="I3831" t="s">
        <v>243</v>
      </c>
      <c r="J3831">
        <v>8.4160000000000004</v>
      </c>
      <c r="K3831">
        <v>10.555</v>
      </c>
      <c r="L3831">
        <v>11.813000000000001</v>
      </c>
      <c r="M3831">
        <v>12.192</v>
      </c>
      <c r="N3831">
        <v>13.352</v>
      </c>
      <c r="O3831">
        <v>13.654999999999999</v>
      </c>
      <c r="P3831">
        <v>14.725</v>
      </c>
      <c r="Q3831">
        <v>15.523</v>
      </c>
      <c r="R3831">
        <v>16.43</v>
      </c>
      <c r="S3831">
        <v>15.298</v>
      </c>
      <c r="T3831">
        <v>16.055</v>
      </c>
      <c r="U3831">
        <v>16.998000000000001</v>
      </c>
      <c r="V3831">
        <v>19.701000000000001</v>
      </c>
      <c r="W3831">
        <v>20.713000000000001</v>
      </c>
      <c r="X3831">
        <v>22.175999999999998</v>
      </c>
      <c r="Y3831">
        <v>24.146000000000001</v>
      </c>
      <c r="Z3831">
        <v>24.899000000000001</v>
      </c>
      <c r="AA3831">
        <v>26.353999999999999</v>
      </c>
      <c r="AB3831">
        <v>27.417999999999999</v>
      </c>
      <c r="AC3831">
        <v>28.510999999999999</v>
      </c>
      <c r="AD3831">
        <v>30.402999999999999</v>
      </c>
      <c r="AE3831">
        <v>32.533999999999999</v>
      </c>
      <c r="AF3831">
        <v>35.125</v>
      </c>
      <c r="AG3831">
        <v>37.204999999999998</v>
      </c>
      <c r="AH3831">
        <v>41.258000000000003</v>
      </c>
      <c r="AI3831">
        <v>45.759</v>
      </c>
      <c r="AJ3831">
        <v>50.143000000000001</v>
      </c>
      <c r="AK3831">
        <v>55.7</v>
      </c>
      <c r="AL3831">
        <v>60.89</v>
      </c>
      <c r="AM3831">
        <v>64.713999999999999</v>
      </c>
      <c r="AN3831">
        <v>66.980999999999995</v>
      </c>
      <c r="AO3831">
        <v>70.150000000000006</v>
      </c>
      <c r="AP3831">
        <v>73.39</v>
      </c>
      <c r="AQ3831">
        <v>76.790000000000006</v>
      </c>
      <c r="AR3831">
        <v>80.665999999999997</v>
      </c>
      <c r="AS3831">
        <v>83.447000000000003</v>
      </c>
      <c r="AT3831">
        <v>86.082999999999998</v>
      </c>
      <c r="AU3831">
        <v>89.575999999999993</v>
      </c>
      <c r="AV3831">
        <v>93.427000000000007</v>
      </c>
      <c r="AW3831">
        <v>97.18</v>
      </c>
      <c r="AX3831">
        <v>101.59099999999999</v>
      </c>
      <c r="AY3831">
        <v>106.399</v>
      </c>
      <c r="AZ3831">
        <v>111.64100000000001</v>
      </c>
      <c r="BA3831">
        <v>117.373</v>
      </c>
      <c r="BB3831">
        <v>123.425</v>
      </c>
      <c r="BC3831">
        <v>2017</v>
      </c>
    </row>
    <row r="3832" spans="1:55" x14ac:dyDescent="0.25">
      <c r="A3832">
        <v>439</v>
      </c>
      <c r="B3832" t="s">
        <v>1083</v>
      </c>
      <c r="C3832" t="s">
        <v>247</v>
      </c>
      <c r="D3832" t="s">
        <v>1084</v>
      </c>
      <c r="E3832" t="s">
        <v>248</v>
      </c>
      <c r="F3832" t="s">
        <v>249</v>
      </c>
      <c r="G3832" t="s">
        <v>250</v>
      </c>
      <c r="I3832" t="s">
        <v>251</v>
      </c>
      <c r="J3832">
        <v>17.085000000000001</v>
      </c>
      <c r="K3832">
        <v>18.542999999999999</v>
      </c>
      <c r="L3832">
        <v>20.039000000000001</v>
      </c>
      <c r="M3832">
        <v>21.846</v>
      </c>
      <c r="N3832">
        <v>22.091999999999999</v>
      </c>
      <c r="O3832">
        <v>22.995000000000001</v>
      </c>
      <c r="P3832">
        <v>24.733000000000001</v>
      </c>
      <c r="Q3832">
        <v>24.538</v>
      </c>
      <c r="R3832">
        <v>24.661000000000001</v>
      </c>
      <c r="S3832">
        <v>28.413</v>
      </c>
      <c r="T3832">
        <v>31.972999999999999</v>
      </c>
      <c r="U3832">
        <v>33.448</v>
      </c>
      <c r="V3832">
        <v>36.417000000000002</v>
      </c>
      <c r="W3832">
        <v>37.738999999999997</v>
      </c>
      <c r="X3832">
        <v>40.393999999999998</v>
      </c>
      <c r="Y3832">
        <v>40.973999999999997</v>
      </c>
      <c r="Z3832">
        <v>42.158000000000001</v>
      </c>
      <c r="AA3832">
        <v>42.375999999999998</v>
      </c>
      <c r="AB3832">
        <v>44.976999999999997</v>
      </c>
      <c r="AC3832">
        <v>45.19</v>
      </c>
      <c r="AD3832">
        <v>44.981000000000002</v>
      </c>
      <c r="AE3832">
        <v>45.57</v>
      </c>
      <c r="AF3832">
        <v>45.777000000000001</v>
      </c>
      <c r="AG3832">
        <v>46.838000000000001</v>
      </c>
      <c r="AH3832">
        <v>48.545000000000002</v>
      </c>
      <c r="AI3832">
        <v>49.789000000000001</v>
      </c>
      <c r="AJ3832">
        <v>55.99</v>
      </c>
      <c r="AK3832">
        <v>58.817999999999998</v>
      </c>
      <c r="AL3832">
        <v>70.504000000000005</v>
      </c>
      <c r="AM3832">
        <v>72.495999999999995</v>
      </c>
      <c r="AN3832">
        <v>78.608999999999995</v>
      </c>
      <c r="AO3832">
        <v>84.051000000000002</v>
      </c>
      <c r="AP3832">
        <v>88.628</v>
      </c>
      <c r="AQ3832">
        <v>93.585999999999999</v>
      </c>
      <c r="AR3832">
        <v>96.808999999999997</v>
      </c>
      <c r="AS3832">
        <v>98.71</v>
      </c>
      <c r="AT3832">
        <v>100.001</v>
      </c>
      <c r="AU3832">
        <v>101.705</v>
      </c>
      <c r="AV3832">
        <v>103.63800000000001</v>
      </c>
      <c r="AW3832">
        <v>105.91800000000001</v>
      </c>
      <c r="AX3832">
        <v>108.566</v>
      </c>
      <c r="AY3832">
        <v>111.28</v>
      </c>
      <c r="AZ3832">
        <v>114.062</v>
      </c>
      <c r="BA3832">
        <v>116.913</v>
      </c>
      <c r="BB3832">
        <v>119.836</v>
      </c>
      <c r="BC3832">
        <v>2017</v>
      </c>
    </row>
    <row r="3833" spans="1:55" x14ac:dyDescent="0.25">
      <c r="A3833">
        <v>439</v>
      </c>
      <c r="B3833" t="s">
        <v>1083</v>
      </c>
      <c r="C3833" t="s">
        <v>252</v>
      </c>
      <c r="D3833" t="s">
        <v>1084</v>
      </c>
      <c r="E3833" t="s">
        <v>253</v>
      </c>
      <c r="F3833" t="s">
        <v>254</v>
      </c>
      <c r="G3833" t="s">
        <v>229</v>
      </c>
      <c r="H3833" t="s">
        <v>220</v>
      </c>
      <c r="I3833" t="s">
        <v>255</v>
      </c>
      <c r="J3833" s="52">
        <v>2871.56</v>
      </c>
      <c r="K3833" s="52">
        <v>3174.12</v>
      </c>
      <c r="L3833" s="52">
        <v>3216.88</v>
      </c>
      <c r="M3833" s="52">
        <v>3065.86</v>
      </c>
      <c r="N3833" s="52">
        <v>3108.94</v>
      </c>
      <c r="O3833" s="52">
        <v>2959.14</v>
      </c>
      <c r="P3833" s="52">
        <v>3008.24</v>
      </c>
      <c r="Q3833" s="52">
        <v>2979.26</v>
      </c>
      <c r="R3833" s="52">
        <v>2929.2</v>
      </c>
      <c r="S3833" s="52">
        <v>2514.46</v>
      </c>
      <c r="T3833" s="52">
        <v>2425.4</v>
      </c>
      <c r="U3833" s="52">
        <v>2356.15</v>
      </c>
      <c r="V3833" s="52">
        <v>2525.54</v>
      </c>
      <c r="W3833" s="52">
        <v>2456.73</v>
      </c>
      <c r="X3833" s="52">
        <v>2454.35</v>
      </c>
      <c r="Y3833" s="52">
        <v>2516.2199999999998</v>
      </c>
      <c r="Z3833" s="52">
        <v>2470.4899999999998</v>
      </c>
      <c r="AA3833" s="52">
        <v>2508.91</v>
      </c>
      <c r="AB3833" s="52">
        <v>2531</v>
      </c>
      <c r="AC3833" s="52">
        <v>2549.5</v>
      </c>
      <c r="AD3833" s="52">
        <v>2613.23</v>
      </c>
      <c r="AE3833" s="52">
        <v>2688.77</v>
      </c>
      <c r="AF3833" s="52">
        <v>2806.9</v>
      </c>
      <c r="AG3833" s="52">
        <v>2859.76</v>
      </c>
      <c r="AH3833" s="52">
        <v>3010.73</v>
      </c>
      <c r="AI3833" s="52">
        <v>3137.21</v>
      </c>
      <c r="AJ3833" s="52">
        <v>3212.97</v>
      </c>
      <c r="AK3833" s="52">
        <v>3330.33</v>
      </c>
      <c r="AL3833" s="52">
        <v>3407.96</v>
      </c>
      <c r="AM3833" s="52">
        <v>3420.01</v>
      </c>
      <c r="AN3833" s="52">
        <v>3323.05</v>
      </c>
      <c r="AO3833" s="52">
        <v>3232.37</v>
      </c>
      <c r="AP3833" s="52">
        <v>3144.66</v>
      </c>
      <c r="AQ3833" s="52">
        <v>3071.84</v>
      </c>
      <c r="AR3833" s="52">
        <v>3024.69</v>
      </c>
      <c r="AS3833" s="52">
        <v>2977.55</v>
      </c>
      <c r="AT3833" s="52">
        <v>2943.13</v>
      </c>
      <c r="AU3833" s="52">
        <v>2929.02</v>
      </c>
      <c r="AV3833" s="52">
        <v>2926.83</v>
      </c>
      <c r="AW3833" s="52">
        <v>2941.92</v>
      </c>
      <c r="AX3833" s="52">
        <v>2971.54</v>
      </c>
      <c r="AY3833" s="52">
        <v>3015.81</v>
      </c>
      <c r="AZ3833" s="52">
        <v>3074.92</v>
      </c>
      <c r="BA3833" s="52">
        <v>3146.43</v>
      </c>
      <c r="BB3833" s="52">
        <v>3220.84</v>
      </c>
      <c r="BC3833">
        <v>2015</v>
      </c>
    </row>
    <row r="3834" spans="1:55" x14ac:dyDescent="0.25">
      <c r="A3834">
        <v>439</v>
      </c>
      <c r="B3834" t="s">
        <v>1083</v>
      </c>
      <c r="C3834" t="s">
        <v>256</v>
      </c>
      <c r="D3834" t="s">
        <v>1084</v>
      </c>
      <c r="E3834" t="s">
        <v>253</v>
      </c>
      <c r="F3834" t="s">
        <v>257</v>
      </c>
      <c r="G3834" t="s">
        <v>258</v>
      </c>
      <c r="H3834" t="s">
        <v>220</v>
      </c>
      <c r="I3834" t="s">
        <v>255</v>
      </c>
      <c r="J3834" s="52">
        <v>8227.0300000000007</v>
      </c>
      <c r="K3834" s="52">
        <v>9093.85</v>
      </c>
      <c r="L3834" s="52">
        <v>9216.3700000000008</v>
      </c>
      <c r="M3834" s="52">
        <v>8783.7000000000007</v>
      </c>
      <c r="N3834" s="52">
        <v>8907.1200000000008</v>
      </c>
      <c r="O3834" s="52">
        <v>8477.93</v>
      </c>
      <c r="P3834" s="52">
        <v>8618.6200000000008</v>
      </c>
      <c r="Q3834" s="52">
        <v>8535.59</v>
      </c>
      <c r="R3834" s="52">
        <v>8392.15</v>
      </c>
      <c r="S3834" s="52">
        <v>7203.92</v>
      </c>
      <c r="T3834" s="52">
        <v>6948.78</v>
      </c>
      <c r="U3834" s="52">
        <v>6750.37</v>
      </c>
      <c r="V3834" s="52">
        <v>7235.66</v>
      </c>
      <c r="W3834" s="52">
        <v>7038.54</v>
      </c>
      <c r="X3834" s="52">
        <v>7031.73</v>
      </c>
      <c r="Y3834" s="52">
        <v>7208.98</v>
      </c>
      <c r="Z3834" s="52">
        <v>7077.95</v>
      </c>
      <c r="AA3834" s="52">
        <v>7188.04</v>
      </c>
      <c r="AB3834" s="52">
        <v>7251.31</v>
      </c>
      <c r="AC3834" s="52">
        <v>7304.33</v>
      </c>
      <c r="AD3834" s="52">
        <v>7486.9</v>
      </c>
      <c r="AE3834" s="52">
        <v>7703.33</v>
      </c>
      <c r="AF3834" s="52">
        <v>8041.78</v>
      </c>
      <c r="AG3834" s="52">
        <v>8193.23</v>
      </c>
      <c r="AH3834" s="52">
        <v>8625.75</v>
      </c>
      <c r="AI3834" s="52">
        <v>8988.11</v>
      </c>
      <c r="AJ3834" s="52">
        <v>9205.17</v>
      </c>
      <c r="AK3834" s="52">
        <v>9541.39</v>
      </c>
      <c r="AL3834" s="52">
        <v>9763.81</v>
      </c>
      <c r="AM3834" s="52">
        <v>9798.35</v>
      </c>
      <c r="AN3834" s="52">
        <v>9520.56</v>
      </c>
      <c r="AO3834" s="52">
        <v>9260.74</v>
      </c>
      <c r="AP3834" s="52">
        <v>9009.4500000000007</v>
      </c>
      <c r="AQ3834" s="52">
        <v>8800.84</v>
      </c>
      <c r="AR3834" s="52">
        <v>8665.75</v>
      </c>
      <c r="AS3834" s="52">
        <v>8530.7000000000007</v>
      </c>
      <c r="AT3834" s="52">
        <v>8432.07</v>
      </c>
      <c r="AU3834" s="52">
        <v>8391.65</v>
      </c>
      <c r="AV3834" s="52">
        <v>8385.3799999999992</v>
      </c>
      <c r="AW3834" s="52">
        <v>8428.59</v>
      </c>
      <c r="AX3834" s="52">
        <v>8513.4699999999993</v>
      </c>
      <c r="AY3834" s="52">
        <v>8640.2900000000009</v>
      </c>
      <c r="AZ3834" s="52">
        <v>8809.65</v>
      </c>
      <c r="BA3834" s="52">
        <v>9014.5400000000009</v>
      </c>
      <c r="BB3834" s="52">
        <v>9227.7199999999993</v>
      </c>
      <c r="BC3834">
        <v>2015</v>
      </c>
    </row>
    <row r="3835" spans="1:55" x14ac:dyDescent="0.25">
      <c r="A3835">
        <v>439</v>
      </c>
      <c r="B3835" t="s">
        <v>1083</v>
      </c>
      <c r="C3835" t="s">
        <v>259</v>
      </c>
      <c r="D3835" t="s">
        <v>1084</v>
      </c>
      <c r="E3835" t="s">
        <v>260</v>
      </c>
      <c r="F3835" t="s">
        <v>261</v>
      </c>
      <c r="G3835" t="s">
        <v>229</v>
      </c>
      <c r="H3835" t="s">
        <v>220</v>
      </c>
      <c r="I3835" t="s">
        <v>262</v>
      </c>
      <c r="J3835">
        <v>490.60399999999998</v>
      </c>
      <c r="K3835">
        <v>588.57600000000002</v>
      </c>
      <c r="L3835">
        <v>644.64099999999996</v>
      </c>
      <c r="M3835">
        <v>669.77300000000002</v>
      </c>
      <c r="N3835">
        <v>686.83699999999999</v>
      </c>
      <c r="O3835">
        <v>680.45899999999995</v>
      </c>
      <c r="P3835">
        <v>744.03099999999995</v>
      </c>
      <c r="Q3835">
        <v>731.06200000000001</v>
      </c>
      <c r="R3835">
        <v>722.36</v>
      </c>
      <c r="S3835">
        <v>714.428</v>
      </c>
      <c r="T3835">
        <v>775.46299999999997</v>
      </c>
      <c r="U3835">
        <v>788.07899999999995</v>
      </c>
      <c r="V3835">
        <v>919.71199999999999</v>
      </c>
      <c r="W3835">
        <v>927.15800000000002</v>
      </c>
      <c r="X3835">
        <v>991.41700000000003</v>
      </c>
      <c r="Y3835" s="52">
        <v>1031</v>
      </c>
      <c r="Z3835" s="52">
        <v>1041.52</v>
      </c>
      <c r="AA3835" s="52">
        <v>1063.18</v>
      </c>
      <c r="AB3835" s="52">
        <v>1138.3800000000001</v>
      </c>
      <c r="AC3835" s="52">
        <v>1152.1099999999999</v>
      </c>
      <c r="AD3835" s="52">
        <v>1175.46</v>
      </c>
      <c r="AE3835" s="52">
        <v>1225.27</v>
      </c>
      <c r="AF3835" s="52">
        <v>1284.9100000000001</v>
      </c>
      <c r="AG3835" s="52">
        <v>1339.45</v>
      </c>
      <c r="AH3835" s="52">
        <v>1461.57</v>
      </c>
      <c r="AI3835" s="52">
        <v>1561.99</v>
      </c>
      <c r="AJ3835" s="52">
        <v>1798.95</v>
      </c>
      <c r="AK3835" s="52">
        <v>1958.83</v>
      </c>
      <c r="AL3835" s="52">
        <v>2402.75</v>
      </c>
      <c r="AM3835" s="52">
        <v>2479.39</v>
      </c>
      <c r="AN3835" s="52">
        <v>2612.23</v>
      </c>
      <c r="AO3835" s="52">
        <v>2716.85</v>
      </c>
      <c r="AP3835" s="52">
        <v>2787.03</v>
      </c>
      <c r="AQ3835" s="52">
        <v>2874.83</v>
      </c>
      <c r="AR3835" s="52">
        <v>2928.16</v>
      </c>
      <c r="AS3835" s="52">
        <v>2939.14</v>
      </c>
      <c r="AT3835" s="52">
        <v>2943.17</v>
      </c>
      <c r="AU3835" s="52">
        <v>2978.97</v>
      </c>
      <c r="AV3835" s="52">
        <v>3033.3</v>
      </c>
      <c r="AW3835" s="52">
        <v>3116.01</v>
      </c>
      <c r="AX3835" s="52">
        <v>3226.07</v>
      </c>
      <c r="AY3835" s="52">
        <v>3355.98</v>
      </c>
      <c r="AZ3835" s="52">
        <v>3507.3</v>
      </c>
      <c r="BA3835" s="52">
        <v>3678.6</v>
      </c>
      <c r="BB3835" s="52">
        <v>3859.73</v>
      </c>
      <c r="BC3835">
        <v>2015</v>
      </c>
    </row>
    <row r="3836" spans="1:55" x14ac:dyDescent="0.25">
      <c r="A3836">
        <v>439</v>
      </c>
      <c r="B3836" t="s">
        <v>1083</v>
      </c>
      <c r="C3836" t="s">
        <v>263</v>
      </c>
      <c r="D3836" t="s">
        <v>1084</v>
      </c>
      <c r="E3836" t="s">
        <v>260</v>
      </c>
      <c r="F3836" t="s">
        <v>264</v>
      </c>
      <c r="G3836" t="s">
        <v>242</v>
      </c>
      <c r="H3836" t="s">
        <v>220</v>
      </c>
      <c r="I3836" t="s">
        <v>262</v>
      </c>
      <c r="J3836" s="52">
        <v>1645.77</v>
      </c>
      <c r="K3836" s="52">
        <v>1783.02</v>
      </c>
      <c r="L3836" s="52">
        <v>1829.81</v>
      </c>
      <c r="M3836" s="52">
        <v>1845.11</v>
      </c>
      <c r="N3836" s="52">
        <v>1788.17</v>
      </c>
      <c r="O3836" s="52">
        <v>1726.94</v>
      </c>
      <c r="P3836" s="52">
        <v>2126.6799999999998</v>
      </c>
      <c r="Q3836" s="52">
        <v>2158.2600000000002</v>
      </c>
      <c r="R3836" s="52">
        <v>1944.32</v>
      </c>
      <c r="S3836" s="52">
        <v>1252.55</v>
      </c>
      <c r="T3836" s="52">
        <v>1168.51</v>
      </c>
      <c r="U3836" s="52">
        <v>1157.6199999999999</v>
      </c>
      <c r="V3836" s="52">
        <v>1353.05</v>
      </c>
      <c r="W3836" s="52">
        <v>1320.38</v>
      </c>
      <c r="X3836" s="52">
        <v>1409.79</v>
      </c>
      <c r="Y3836" s="52">
        <v>1454.17</v>
      </c>
      <c r="Z3836" s="52">
        <v>1469</v>
      </c>
      <c r="AA3836" s="52">
        <v>1499.56</v>
      </c>
      <c r="AB3836" s="52">
        <v>1605.61</v>
      </c>
      <c r="AC3836" s="52">
        <v>1624.98</v>
      </c>
      <c r="AD3836" s="52">
        <v>1657.91</v>
      </c>
      <c r="AE3836" s="52">
        <v>1728.16</v>
      </c>
      <c r="AF3836" s="52">
        <v>1812.29</v>
      </c>
      <c r="AG3836" s="52">
        <v>1889.22</v>
      </c>
      <c r="AH3836" s="52">
        <v>2061.46</v>
      </c>
      <c r="AI3836" s="52">
        <v>2203.09</v>
      </c>
      <c r="AJ3836" s="52">
        <v>2537.3000000000002</v>
      </c>
      <c r="AK3836" s="52">
        <v>2762.82</v>
      </c>
      <c r="AL3836" s="52">
        <v>3384.15</v>
      </c>
      <c r="AM3836" s="52">
        <v>3492.1</v>
      </c>
      <c r="AN3836" s="52">
        <v>3679.19</v>
      </c>
      <c r="AO3836" s="52">
        <v>3826.55</v>
      </c>
      <c r="AP3836" s="52">
        <v>3930.95</v>
      </c>
      <c r="AQ3836" s="52">
        <v>4054.77</v>
      </c>
      <c r="AR3836" s="52">
        <v>4129.99</v>
      </c>
      <c r="AS3836" s="52">
        <v>4145.4799999999996</v>
      </c>
      <c r="AT3836" s="52">
        <v>4151.16</v>
      </c>
      <c r="AU3836" s="52">
        <v>4201.66</v>
      </c>
      <c r="AV3836" s="52">
        <v>4278.29</v>
      </c>
      <c r="AW3836" s="52">
        <v>4394.9399999999996</v>
      </c>
      <c r="AX3836" s="52">
        <v>4550.18</v>
      </c>
      <c r="AY3836" s="52">
        <v>4733.41</v>
      </c>
      <c r="AZ3836" s="52">
        <v>4946.84</v>
      </c>
      <c r="BA3836" s="52">
        <v>5188.4399999999996</v>
      </c>
      <c r="BB3836" s="52">
        <v>5443.92</v>
      </c>
      <c r="BC3836">
        <v>2015</v>
      </c>
    </row>
    <row r="3837" spans="1:55" x14ac:dyDescent="0.25">
      <c r="A3837">
        <v>439</v>
      </c>
      <c r="B3837" t="s">
        <v>1083</v>
      </c>
      <c r="C3837" t="s">
        <v>265</v>
      </c>
      <c r="D3837" t="s">
        <v>1084</v>
      </c>
      <c r="E3837" t="s">
        <v>260</v>
      </c>
      <c r="F3837" t="s">
        <v>266</v>
      </c>
      <c r="G3837" t="s">
        <v>246</v>
      </c>
      <c r="H3837" t="s">
        <v>220</v>
      </c>
      <c r="I3837" t="s">
        <v>262</v>
      </c>
      <c r="J3837" s="52">
        <v>3544.53</v>
      </c>
      <c r="K3837" s="52">
        <v>4288.68</v>
      </c>
      <c r="L3837" s="52">
        <v>4615.01</v>
      </c>
      <c r="M3837" s="52">
        <v>4570.6099999999997</v>
      </c>
      <c r="N3837" s="52">
        <v>4802.08</v>
      </c>
      <c r="O3837" s="52">
        <v>4715.26</v>
      </c>
      <c r="P3837" s="52">
        <v>4890</v>
      </c>
      <c r="Q3837" s="52">
        <v>4962.68</v>
      </c>
      <c r="R3837" s="52">
        <v>5051.3500000000004</v>
      </c>
      <c r="S3837" s="52">
        <v>4506.1499999999996</v>
      </c>
      <c r="T3837" s="52">
        <v>4509.22</v>
      </c>
      <c r="U3837" s="52">
        <v>4528.62</v>
      </c>
      <c r="V3837" s="52">
        <v>4964.82</v>
      </c>
      <c r="W3837" s="52">
        <v>4943.99</v>
      </c>
      <c r="X3837" s="52">
        <v>5044.67</v>
      </c>
      <c r="Y3837" s="52">
        <v>5280.27</v>
      </c>
      <c r="Z3837" s="52">
        <v>5279.23</v>
      </c>
      <c r="AA3837" s="52">
        <v>5453.79</v>
      </c>
      <c r="AB3837" s="52">
        <v>5563.73</v>
      </c>
      <c r="AC3837" s="52">
        <v>5685.33</v>
      </c>
      <c r="AD3837" s="52">
        <v>5957.7</v>
      </c>
      <c r="AE3837" s="52">
        <v>6264.36</v>
      </c>
      <c r="AF3837" s="52">
        <v>6643.05</v>
      </c>
      <c r="AG3837" s="52">
        <v>6893.84</v>
      </c>
      <c r="AH3837" s="52">
        <v>7453.16</v>
      </c>
      <c r="AI3837" s="52">
        <v>8008.16</v>
      </c>
      <c r="AJ3837" s="52">
        <v>8449.76</v>
      </c>
      <c r="AK3837" s="52">
        <v>8993.68</v>
      </c>
      <c r="AL3837" s="52">
        <v>9382.33</v>
      </c>
      <c r="AM3837" s="52">
        <v>9487.2999999999993</v>
      </c>
      <c r="AN3837" s="52">
        <v>9325.75</v>
      </c>
      <c r="AO3837" s="52">
        <v>9260.74</v>
      </c>
      <c r="AP3837" s="52">
        <v>9182.26</v>
      </c>
      <c r="AQ3837" s="52">
        <v>9127.01</v>
      </c>
      <c r="AR3837" s="52">
        <v>9156.9599999999991</v>
      </c>
      <c r="AS3837" s="52">
        <v>9110.66</v>
      </c>
      <c r="AT3837" s="52">
        <v>9103.76</v>
      </c>
      <c r="AU3837" s="52">
        <v>9232.36</v>
      </c>
      <c r="AV3837" s="52">
        <v>9433.4599999999991</v>
      </c>
      <c r="AW3837" s="52">
        <v>9650.68</v>
      </c>
      <c r="AX3837" s="52">
        <v>9951.41</v>
      </c>
      <c r="AY3837" s="52">
        <v>10309.61</v>
      </c>
      <c r="AZ3837" s="52">
        <v>10729.19</v>
      </c>
      <c r="BA3837" s="52">
        <v>11206.24</v>
      </c>
      <c r="BB3837" s="52">
        <v>11711.32</v>
      </c>
      <c r="BC3837">
        <v>2015</v>
      </c>
    </row>
    <row r="3838" spans="1:55" x14ac:dyDescent="0.25">
      <c r="A3838">
        <v>439</v>
      </c>
      <c r="B3838" t="s">
        <v>1083</v>
      </c>
      <c r="C3838" t="s">
        <v>267</v>
      </c>
      <c r="D3838" t="s">
        <v>1084</v>
      </c>
      <c r="E3838" t="s">
        <v>268</v>
      </c>
      <c r="F3838" t="s">
        <v>269</v>
      </c>
      <c r="G3838" t="s">
        <v>270</v>
      </c>
    </row>
    <row r="3839" spans="1:55" x14ac:dyDescent="0.25">
      <c r="A3839">
        <v>439</v>
      </c>
      <c r="B3839" t="s">
        <v>1083</v>
      </c>
      <c r="C3839" t="s">
        <v>271</v>
      </c>
      <c r="D3839" t="s">
        <v>1084</v>
      </c>
      <c r="E3839" t="s">
        <v>272</v>
      </c>
      <c r="F3839" t="s">
        <v>273</v>
      </c>
      <c r="G3839" t="s">
        <v>274</v>
      </c>
      <c r="I3839" t="s">
        <v>243</v>
      </c>
      <c r="J3839">
        <v>6.3E-2</v>
      </c>
      <c r="K3839">
        <v>7.1999999999999995E-2</v>
      </c>
      <c r="L3839">
        <v>7.4999999999999997E-2</v>
      </c>
      <c r="M3839">
        <v>7.2999999999999995E-2</v>
      </c>
      <c r="N3839">
        <v>7.3999999999999996E-2</v>
      </c>
      <c r="O3839">
        <v>7.0999999999999994E-2</v>
      </c>
      <c r="P3839">
        <v>7.1999999999999995E-2</v>
      </c>
      <c r="Q3839">
        <v>7.0999999999999994E-2</v>
      </c>
      <c r="R3839">
        <v>7.0000000000000007E-2</v>
      </c>
      <c r="S3839">
        <v>0.06</v>
      </c>
      <c r="T3839">
        <v>5.8999999999999997E-2</v>
      </c>
      <c r="U3839">
        <v>5.8999999999999997E-2</v>
      </c>
      <c r="V3839">
        <v>0.06</v>
      </c>
      <c r="W3839">
        <v>0.06</v>
      </c>
      <c r="X3839">
        <v>6.0999999999999999E-2</v>
      </c>
      <c r="Y3839">
        <v>6.3E-2</v>
      </c>
      <c r="Z3839">
        <v>6.0999999999999999E-2</v>
      </c>
      <c r="AA3839">
        <v>6.0999999999999999E-2</v>
      </c>
      <c r="AB3839">
        <v>6.2E-2</v>
      </c>
      <c r="AC3839">
        <v>6.0999999999999999E-2</v>
      </c>
      <c r="AD3839">
        <v>6.0999999999999999E-2</v>
      </c>
      <c r="AE3839">
        <v>6.2E-2</v>
      </c>
      <c r="AF3839">
        <v>6.4000000000000001E-2</v>
      </c>
      <c r="AG3839">
        <v>6.4000000000000001E-2</v>
      </c>
      <c r="AH3839">
        <v>6.6000000000000003E-2</v>
      </c>
      <c r="AI3839">
        <v>6.7000000000000004E-2</v>
      </c>
      <c r="AJ3839">
        <v>6.8000000000000005E-2</v>
      </c>
      <c r="AK3839">
        <v>7.0000000000000007E-2</v>
      </c>
      <c r="AL3839">
        <v>7.2999999999999995E-2</v>
      </c>
      <c r="AM3839">
        <v>7.6999999999999999E-2</v>
      </c>
      <c r="AN3839">
        <v>7.4999999999999997E-2</v>
      </c>
      <c r="AO3839">
        <v>7.3999999999999996E-2</v>
      </c>
      <c r="AP3839">
        <v>7.2999999999999995E-2</v>
      </c>
      <c r="AQ3839">
        <v>7.2999999999999995E-2</v>
      </c>
      <c r="AR3839">
        <v>7.2999999999999995E-2</v>
      </c>
      <c r="AS3839">
        <v>7.1999999999999995E-2</v>
      </c>
      <c r="AT3839">
        <v>7.0999999999999994E-2</v>
      </c>
      <c r="AU3839">
        <v>7.0000000000000007E-2</v>
      </c>
      <c r="AV3839">
        <v>6.9000000000000006E-2</v>
      </c>
      <c r="AW3839">
        <v>6.8000000000000005E-2</v>
      </c>
      <c r="AX3839">
        <v>6.8000000000000005E-2</v>
      </c>
      <c r="AY3839">
        <v>6.7000000000000004E-2</v>
      </c>
      <c r="AZ3839">
        <v>6.7000000000000004E-2</v>
      </c>
      <c r="BA3839">
        <v>6.6000000000000003E-2</v>
      </c>
      <c r="BB3839">
        <v>6.6000000000000003E-2</v>
      </c>
      <c r="BC3839">
        <v>2017</v>
      </c>
    </row>
    <row r="3840" spans="1:55" x14ac:dyDescent="0.25">
      <c r="A3840">
        <v>439</v>
      </c>
      <c r="B3840" t="s">
        <v>1083</v>
      </c>
      <c r="C3840" t="s">
        <v>275</v>
      </c>
      <c r="D3840" t="s">
        <v>1084</v>
      </c>
      <c r="E3840" t="s">
        <v>276</v>
      </c>
      <c r="F3840" t="s">
        <v>277</v>
      </c>
      <c r="G3840" t="s">
        <v>278</v>
      </c>
      <c r="I3840" t="s">
        <v>243</v>
      </c>
      <c r="J3840">
        <v>0.13800000000000001</v>
      </c>
      <c r="K3840">
        <v>0.13700000000000001</v>
      </c>
      <c r="L3840">
        <v>0.14000000000000001</v>
      </c>
      <c r="M3840">
        <v>0.14699999999999999</v>
      </c>
      <c r="N3840">
        <v>0.14299999999999999</v>
      </c>
      <c r="O3840">
        <v>0.14399999999999999</v>
      </c>
      <c r="P3840">
        <v>0.152</v>
      </c>
      <c r="Q3840">
        <v>0.14699999999999999</v>
      </c>
      <c r="R3840">
        <v>0.14299999999999999</v>
      </c>
      <c r="S3840">
        <v>0.159</v>
      </c>
      <c r="T3840">
        <v>0.17199999999999999</v>
      </c>
      <c r="U3840">
        <v>0.17399999999999999</v>
      </c>
      <c r="V3840">
        <v>0.185</v>
      </c>
      <c r="W3840">
        <v>0.188</v>
      </c>
      <c r="X3840">
        <v>0.19700000000000001</v>
      </c>
      <c r="Y3840">
        <v>0.19500000000000001</v>
      </c>
      <c r="Z3840">
        <v>0.19700000000000001</v>
      </c>
      <c r="AA3840">
        <v>0.19500000000000001</v>
      </c>
      <c r="AB3840">
        <v>0.20499999999999999</v>
      </c>
      <c r="AC3840">
        <v>0.20300000000000001</v>
      </c>
      <c r="AD3840">
        <v>0.19700000000000001</v>
      </c>
      <c r="AE3840">
        <v>0.19600000000000001</v>
      </c>
      <c r="AF3840">
        <v>0.193</v>
      </c>
      <c r="AG3840">
        <v>0.19400000000000001</v>
      </c>
      <c r="AH3840">
        <v>0.19600000000000001</v>
      </c>
      <c r="AI3840">
        <v>0.19500000000000001</v>
      </c>
      <c r="AJ3840">
        <v>0.21299999999999999</v>
      </c>
      <c r="AK3840">
        <v>0.218</v>
      </c>
      <c r="AL3840">
        <v>0.25600000000000001</v>
      </c>
      <c r="AM3840">
        <v>0.26100000000000001</v>
      </c>
      <c r="AN3840">
        <v>0.28000000000000003</v>
      </c>
      <c r="AO3840">
        <v>0.29299999999999998</v>
      </c>
      <c r="AP3840">
        <v>0.30399999999999999</v>
      </c>
      <c r="AQ3840">
        <v>0.315</v>
      </c>
      <c r="AR3840">
        <v>0.32</v>
      </c>
      <c r="AS3840">
        <v>0.32300000000000001</v>
      </c>
      <c r="AT3840">
        <v>0.32300000000000001</v>
      </c>
      <c r="AU3840">
        <v>0.32300000000000001</v>
      </c>
      <c r="AV3840">
        <v>0.32200000000000001</v>
      </c>
      <c r="AW3840">
        <v>0.32300000000000001</v>
      </c>
      <c r="AX3840">
        <v>0.32400000000000001</v>
      </c>
      <c r="AY3840">
        <v>0.32600000000000001</v>
      </c>
      <c r="AZ3840">
        <v>0.32700000000000001</v>
      </c>
      <c r="BA3840">
        <v>0.32800000000000001</v>
      </c>
      <c r="BB3840">
        <v>0.33</v>
      </c>
      <c r="BC3840">
        <v>2017</v>
      </c>
    </row>
    <row r="3841" spans="1:55" x14ac:dyDescent="0.25">
      <c r="A3841">
        <v>439</v>
      </c>
      <c r="B3841" t="s">
        <v>1083</v>
      </c>
      <c r="C3841" t="s">
        <v>279</v>
      </c>
      <c r="D3841" t="s">
        <v>1084</v>
      </c>
      <c r="E3841" t="s">
        <v>280</v>
      </c>
      <c r="F3841" t="s">
        <v>281</v>
      </c>
      <c r="G3841" t="s">
        <v>282</v>
      </c>
      <c r="I3841" t="s">
        <v>1085</v>
      </c>
      <c r="J3841">
        <v>37.170999999999999</v>
      </c>
      <c r="K3841">
        <v>46.030999999999999</v>
      </c>
      <c r="L3841">
        <v>39.44</v>
      </c>
      <c r="M3841">
        <v>33.012</v>
      </c>
      <c r="N3841">
        <v>29.91</v>
      </c>
      <c r="O3841">
        <v>21.055</v>
      </c>
      <c r="P3841">
        <v>19.835000000000001</v>
      </c>
      <c r="Q3841">
        <v>22.552</v>
      </c>
      <c r="R3841">
        <v>22.663</v>
      </c>
      <c r="S3841">
        <v>23.236000000000001</v>
      </c>
      <c r="T3841">
        <v>30.795999999999999</v>
      </c>
      <c r="U3841">
        <v>24.966000000000001</v>
      </c>
      <c r="V3841">
        <v>33.121000000000002</v>
      </c>
      <c r="W3841">
        <v>36.631999999999998</v>
      </c>
      <c r="X3841">
        <v>33.296999999999997</v>
      </c>
      <c r="Y3841">
        <v>32.965000000000003</v>
      </c>
      <c r="Z3841">
        <v>30.523</v>
      </c>
      <c r="AA3841">
        <v>25.728000000000002</v>
      </c>
      <c r="AB3841">
        <v>21.818999999999999</v>
      </c>
      <c r="AC3841">
        <v>21.57</v>
      </c>
      <c r="AD3841">
        <v>22.361999999999998</v>
      </c>
      <c r="AE3841">
        <v>21.056999999999999</v>
      </c>
      <c r="AF3841">
        <v>20.096</v>
      </c>
      <c r="AG3841">
        <v>20.841000000000001</v>
      </c>
      <c r="AH3841">
        <v>27.376000000000001</v>
      </c>
      <c r="AI3841">
        <v>34.149000000000001</v>
      </c>
      <c r="AJ3841">
        <v>28.776</v>
      </c>
      <c r="AK3841">
        <v>30.739000000000001</v>
      </c>
      <c r="AL3841">
        <v>30.518000000000001</v>
      </c>
      <c r="AM3841">
        <v>28.466999999999999</v>
      </c>
      <c r="AN3841">
        <v>29.626000000000001</v>
      </c>
      <c r="AO3841">
        <v>26.827999999999999</v>
      </c>
      <c r="AP3841">
        <v>24.536999999999999</v>
      </c>
      <c r="AQ3841">
        <v>21.713999999999999</v>
      </c>
      <c r="AR3841">
        <v>21.350999999999999</v>
      </c>
      <c r="AS3841">
        <v>20.795999999999999</v>
      </c>
      <c r="AT3841">
        <v>19.376999999999999</v>
      </c>
      <c r="AU3841">
        <v>19.303000000000001</v>
      </c>
      <c r="AV3841">
        <v>18.404</v>
      </c>
      <c r="AW3841">
        <v>18.754999999999999</v>
      </c>
      <c r="AX3841">
        <v>18.382000000000001</v>
      </c>
      <c r="AY3841">
        <v>18.035</v>
      </c>
      <c r="AZ3841">
        <v>17.744</v>
      </c>
      <c r="BA3841">
        <v>17.5</v>
      </c>
      <c r="BB3841">
        <v>17.262</v>
      </c>
      <c r="BC3841">
        <v>2017</v>
      </c>
    </row>
    <row r="3842" spans="1:55" x14ac:dyDescent="0.25">
      <c r="A3842">
        <v>439</v>
      </c>
      <c r="B3842" t="s">
        <v>1083</v>
      </c>
      <c r="C3842" t="s">
        <v>283</v>
      </c>
      <c r="D3842" t="s">
        <v>1084</v>
      </c>
      <c r="E3842" t="s">
        <v>284</v>
      </c>
      <c r="F3842" t="s">
        <v>285</v>
      </c>
      <c r="G3842" t="s">
        <v>282</v>
      </c>
      <c r="I3842" t="s">
        <v>1085</v>
      </c>
      <c r="J3842">
        <v>32.155999999999999</v>
      </c>
      <c r="K3842">
        <v>43.506999999999998</v>
      </c>
      <c r="L3842">
        <v>29.225000000000001</v>
      </c>
      <c r="M3842">
        <v>13.708</v>
      </c>
      <c r="N3842">
        <v>10.509</v>
      </c>
      <c r="O3842">
        <v>5.78</v>
      </c>
      <c r="P3842">
        <v>7.7119999999999997</v>
      </c>
      <c r="Q3842">
        <v>5.4340000000000002</v>
      </c>
      <c r="R3842">
        <v>16.268999999999998</v>
      </c>
      <c r="S3842">
        <v>27.544</v>
      </c>
      <c r="T3842">
        <v>15.246</v>
      </c>
      <c r="U3842">
        <v>8.6310000000000002</v>
      </c>
      <c r="V3842">
        <v>16.45</v>
      </c>
      <c r="W3842">
        <v>24.959</v>
      </c>
      <c r="X3842">
        <v>26.87</v>
      </c>
      <c r="Y3842">
        <v>29.105</v>
      </c>
      <c r="Z3842">
        <v>27.318000000000001</v>
      </c>
      <c r="AA3842">
        <v>26.131</v>
      </c>
      <c r="AB3842">
        <v>22.094999999999999</v>
      </c>
      <c r="AC3842">
        <v>26.536999999999999</v>
      </c>
      <c r="AD3842">
        <v>19.222999999999999</v>
      </c>
      <c r="AE3842">
        <v>21.248000000000001</v>
      </c>
      <c r="AF3842">
        <v>25.291</v>
      </c>
      <c r="AG3842">
        <v>32.393999999999998</v>
      </c>
      <c r="AH3842">
        <v>27.719000000000001</v>
      </c>
      <c r="AI3842">
        <v>16.102</v>
      </c>
      <c r="AJ3842">
        <v>17.312000000000001</v>
      </c>
      <c r="AK3842">
        <v>13.94</v>
      </c>
      <c r="AL3842">
        <v>21.17</v>
      </c>
      <c r="AM3842">
        <v>23.239000000000001</v>
      </c>
      <c r="AN3842">
        <v>22.494</v>
      </c>
      <c r="AO3842">
        <v>16.614999999999998</v>
      </c>
      <c r="AP3842">
        <v>9.5210000000000008</v>
      </c>
      <c r="AQ3842">
        <v>11.43</v>
      </c>
      <c r="AR3842">
        <v>14.170999999999999</v>
      </c>
      <c r="AS3842">
        <v>11.814</v>
      </c>
      <c r="AT3842">
        <v>9.9649999999999999</v>
      </c>
      <c r="AU3842">
        <v>8.7379999999999995</v>
      </c>
      <c r="AV3842">
        <v>10.961</v>
      </c>
      <c r="AW3842">
        <v>10.510999999999999</v>
      </c>
      <c r="AX3842">
        <v>10.337999999999999</v>
      </c>
      <c r="AY3842">
        <v>10.234999999999999</v>
      </c>
      <c r="AZ3842">
        <v>10.762</v>
      </c>
      <c r="BA3842">
        <v>10.988</v>
      </c>
      <c r="BB3842">
        <v>11.243</v>
      </c>
      <c r="BC3842">
        <v>2017</v>
      </c>
    </row>
    <row r="3843" spans="1:55" x14ac:dyDescent="0.25">
      <c r="A3843">
        <v>439</v>
      </c>
      <c r="B3843" t="s">
        <v>1083</v>
      </c>
      <c r="C3843" t="s">
        <v>286</v>
      </c>
      <c r="D3843" t="s">
        <v>1084</v>
      </c>
      <c r="E3843" t="s">
        <v>287</v>
      </c>
      <c r="F3843" t="s">
        <v>288</v>
      </c>
      <c r="G3843" t="s">
        <v>250</v>
      </c>
      <c r="I3843" t="s">
        <v>1086</v>
      </c>
      <c r="J3843">
        <v>23.571000000000002</v>
      </c>
      <c r="K3843">
        <v>25.373999999999999</v>
      </c>
      <c r="L3843">
        <v>27.306000000000001</v>
      </c>
      <c r="M3843">
        <v>28.658999999999999</v>
      </c>
      <c r="N3843">
        <v>29.818000000000001</v>
      </c>
      <c r="O3843">
        <v>30.655000000000001</v>
      </c>
      <c r="P3843">
        <v>30.655000000000001</v>
      </c>
      <c r="Q3843">
        <v>30.591000000000001</v>
      </c>
      <c r="R3843">
        <v>32.642000000000003</v>
      </c>
      <c r="S3843">
        <v>41.021000000000001</v>
      </c>
      <c r="T3843">
        <v>47.662999999999997</v>
      </c>
      <c r="U3843">
        <v>51.55</v>
      </c>
      <c r="V3843">
        <v>53.621000000000002</v>
      </c>
      <c r="W3843">
        <v>55.393000000000001</v>
      </c>
      <c r="X3843">
        <v>57.344999999999999</v>
      </c>
      <c r="Y3843">
        <v>58.694000000000003</v>
      </c>
      <c r="Z3843">
        <v>62.51</v>
      </c>
      <c r="AA3843">
        <v>64.409000000000006</v>
      </c>
      <c r="AB3843">
        <v>66.391999999999996</v>
      </c>
      <c r="AC3843">
        <v>66.789000000000001</v>
      </c>
      <c r="AD3843">
        <v>67.239000000000004</v>
      </c>
      <c r="AE3843">
        <v>68.427999999999997</v>
      </c>
      <c r="AF3843">
        <v>69.683000000000007</v>
      </c>
      <c r="AG3843">
        <v>70.816999999999993</v>
      </c>
      <c r="AH3843">
        <v>73.2</v>
      </c>
      <c r="AI3843">
        <v>75.754999999999995</v>
      </c>
      <c r="AJ3843">
        <v>80.494</v>
      </c>
      <c r="AK3843">
        <v>84.311999999999998</v>
      </c>
      <c r="AL3843">
        <v>96.091999999999999</v>
      </c>
      <c r="AM3843">
        <v>95.381</v>
      </c>
      <c r="AN3843">
        <v>100.003</v>
      </c>
      <c r="AO3843">
        <v>104.166</v>
      </c>
      <c r="AP3843">
        <v>108.869</v>
      </c>
      <c r="AQ3843">
        <v>114.122</v>
      </c>
      <c r="AR3843">
        <v>117.431</v>
      </c>
      <c r="AS3843">
        <v>116.401</v>
      </c>
      <c r="AT3843">
        <v>115.495</v>
      </c>
      <c r="AU3843">
        <v>119.334</v>
      </c>
      <c r="AV3843">
        <v>124.65900000000001</v>
      </c>
      <c r="AW3843">
        <v>127.17700000000001</v>
      </c>
      <c r="AX3843">
        <v>130.35300000000001</v>
      </c>
      <c r="AY3843">
        <v>133.625</v>
      </c>
      <c r="AZ3843">
        <v>136.99100000000001</v>
      </c>
      <c r="BA3843">
        <v>140.44300000000001</v>
      </c>
      <c r="BB3843">
        <v>143.982</v>
      </c>
      <c r="BC3843">
        <v>2018</v>
      </c>
    </row>
    <row r="3844" spans="1:55" x14ac:dyDescent="0.25">
      <c r="A3844">
        <v>439</v>
      </c>
      <c r="B3844" t="s">
        <v>1083</v>
      </c>
      <c r="C3844" t="s">
        <v>290</v>
      </c>
      <c r="D3844" t="s">
        <v>1084</v>
      </c>
      <c r="E3844" t="s">
        <v>287</v>
      </c>
      <c r="F3844" t="s">
        <v>291</v>
      </c>
      <c r="G3844" t="s">
        <v>235</v>
      </c>
      <c r="I3844" t="s">
        <v>292</v>
      </c>
      <c r="J3844">
        <v>10.909000000000001</v>
      </c>
      <c r="K3844">
        <v>7.65</v>
      </c>
      <c r="L3844">
        <v>7.6139999999999999</v>
      </c>
      <c r="M3844">
        <v>4.9530000000000003</v>
      </c>
      <c r="N3844">
        <v>4.0449999999999999</v>
      </c>
      <c r="O3844">
        <v>2.8079999999999998</v>
      </c>
      <c r="P3844" t="s">
        <v>374</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4.7439999999999998</v>
      </c>
      <c r="AL3844">
        <v>13.971</v>
      </c>
      <c r="AM3844">
        <v>-0.73899999999999999</v>
      </c>
      <c r="AN3844">
        <v>4.8460000000000001</v>
      </c>
      <c r="AO3844">
        <v>4.1619999999999999</v>
      </c>
      <c r="AP3844">
        <v>4.5149999999999997</v>
      </c>
      <c r="AQ3844">
        <v>4.8250000000000002</v>
      </c>
      <c r="AR3844">
        <v>2.899</v>
      </c>
      <c r="AS3844">
        <v>-0.877</v>
      </c>
      <c r="AT3844">
        <v>-0.77800000000000002</v>
      </c>
      <c r="AU3844">
        <v>3.3239999999999998</v>
      </c>
      <c r="AV3844">
        <v>4.4619999999999997</v>
      </c>
      <c r="AW3844">
        <v>2.02</v>
      </c>
      <c r="AX3844">
        <v>2.4980000000000002</v>
      </c>
      <c r="AY3844">
        <v>2.5099999999999998</v>
      </c>
      <c r="AZ3844">
        <v>2.52</v>
      </c>
      <c r="BA3844">
        <v>2.52</v>
      </c>
      <c r="BB3844">
        <v>2.52</v>
      </c>
      <c r="BC3844">
        <v>2018</v>
      </c>
    </row>
    <row r="3845" spans="1:55" x14ac:dyDescent="0.25">
      <c r="A3845">
        <v>439</v>
      </c>
      <c r="B3845" t="s">
        <v>1083</v>
      </c>
      <c r="C3845" t="s">
        <v>293</v>
      </c>
      <c r="D3845" t="s">
        <v>1084</v>
      </c>
      <c r="E3845" t="s">
        <v>294</v>
      </c>
      <c r="F3845" t="s">
        <v>295</v>
      </c>
      <c r="G3845" t="s">
        <v>250</v>
      </c>
      <c r="I3845" t="s">
        <v>1086</v>
      </c>
      <c r="J3845">
        <v>28.65</v>
      </c>
      <c r="K3845">
        <v>33.56</v>
      </c>
      <c r="L3845">
        <v>36.323999999999998</v>
      </c>
      <c r="M3845">
        <v>34.674999999999997</v>
      </c>
      <c r="N3845">
        <v>37.042999999999999</v>
      </c>
      <c r="O3845">
        <v>37.042999999999999</v>
      </c>
      <c r="P3845">
        <v>37.408999999999999</v>
      </c>
      <c r="Q3845">
        <v>31.625</v>
      </c>
      <c r="R3845">
        <v>35.863999999999997</v>
      </c>
      <c r="S3845">
        <v>45.165999999999997</v>
      </c>
      <c r="T3845">
        <v>49.435000000000002</v>
      </c>
      <c r="U3845">
        <v>52.82</v>
      </c>
      <c r="V3845">
        <v>54.753</v>
      </c>
      <c r="W3845">
        <v>55.825000000000003</v>
      </c>
      <c r="X3845">
        <v>58.491</v>
      </c>
      <c r="Y3845">
        <v>60.944000000000003</v>
      </c>
      <c r="Z3845">
        <v>62.49</v>
      </c>
      <c r="AA3845">
        <v>66.436000000000007</v>
      </c>
      <c r="AB3845">
        <v>65.89</v>
      </c>
      <c r="AC3845">
        <v>67.751000000000005</v>
      </c>
      <c r="AD3845">
        <v>66.492999999999995</v>
      </c>
      <c r="AE3845">
        <v>69</v>
      </c>
      <c r="AF3845">
        <v>69.349000000000004</v>
      </c>
      <c r="AG3845">
        <v>71.33</v>
      </c>
      <c r="AH3845">
        <v>74.11</v>
      </c>
      <c r="AI3845">
        <v>77.200999999999993</v>
      </c>
      <c r="AJ3845">
        <v>82.956999999999994</v>
      </c>
      <c r="AK3845">
        <v>87.183000000000007</v>
      </c>
      <c r="AL3845">
        <v>95.046000000000006</v>
      </c>
      <c r="AM3845">
        <v>97.587999999999994</v>
      </c>
      <c r="AN3845">
        <v>103.13200000000001</v>
      </c>
      <c r="AO3845">
        <v>106.136</v>
      </c>
      <c r="AP3845">
        <v>112.499</v>
      </c>
      <c r="AQ3845">
        <v>115.997</v>
      </c>
      <c r="AR3845">
        <v>117.928</v>
      </c>
      <c r="AS3845">
        <v>116.071</v>
      </c>
      <c r="AT3845">
        <v>117.04900000000001</v>
      </c>
      <c r="AU3845">
        <v>120.84099999999999</v>
      </c>
      <c r="AV3845">
        <v>125.25</v>
      </c>
      <c r="AW3845">
        <v>128.37799999999999</v>
      </c>
      <c r="AX3845">
        <v>131.584</v>
      </c>
      <c r="AY3845">
        <v>134.9</v>
      </c>
      <c r="AZ3845">
        <v>138.29900000000001</v>
      </c>
      <c r="BA3845">
        <v>141.78399999999999</v>
      </c>
      <c r="BB3845">
        <v>145.35599999999999</v>
      </c>
      <c r="BC3845">
        <v>2018</v>
      </c>
    </row>
    <row r="3846" spans="1:55" x14ac:dyDescent="0.25">
      <c r="A3846">
        <v>439</v>
      </c>
      <c r="B3846" t="s">
        <v>1083</v>
      </c>
      <c r="C3846" t="s">
        <v>296</v>
      </c>
      <c r="D3846" t="s">
        <v>1084</v>
      </c>
      <c r="E3846" t="s">
        <v>294</v>
      </c>
      <c r="F3846" t="s">
        <v>297</v>
      </c>
      <c r="G3846" t="s">
        <v>235</v>
      </c>
      <c r="I3846" t="s">
        <v>298</v>
      </c>
      <c r="J3846">
        <v>3.343</v>
      </c>
      <c r="K3846">
        <v>17.14</v>
      </c>
      <c r="L3846">
        <v>8.2360000000000007</v>
      </c>
      <c r="M3846">
        <v>-4.54</v>
      </c>
      <c r="N3846">
        <v>6.8289999999999997</v>
      </c>
      <c r="O3846">
        <v>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5.0940000000000003</v>
      </c>
      <c r="AL3846">
        <v>9.0190000000000001</v>
      </c>
      <c r="AM3846">
        <v>2.6739999999999999</v>
      </c>
      <c r="AN3846">
        <v>5.681</v>
      </c>
      <c r="AO3846">
        <v>2.9129999999999998</v>
      </c>
      <c r="AP3846">
        <v>5.9950000000000001</v>
      </c>
      <c r="AQ3846">
        <v>3.11</v>
      </c>
      <c r="AR3846">
        <v>1.665</v>
      </c>
      <c r="AS3846">
        <v>-1.575</v>
      </c>
      <c r="AT3846">
        <v>0.84299999999999997</v>
      </c>
      <c r="AU3846">
        <v>3.24</v>
      </c>
      <c r="AV3846">
        <v>3.649</v>
      </c>
      <c r="AW3846">
        <v>2.4980000000000002</v>
      </c>
      <c r="AX3846">
        <v>2.4980000000000002</v>
      </c>
      <c r="AY3846">
        <v>2.52</v>
      </c>
      <c r="AZ3846">
        <v>2.52</v>
      </c>
      <c r="BA3846">
        <v>2.52</v>
      </c>
      <c r="BB3846">
        <v>2.52</v>
      </c>
      <c r="BC3846">
        <v>2018</v>
      </c>
    </row>
    <row r="3847" spans="1:55" x14ac:dyDescent="0.25">
      <c r="A3847">
        <v>439</v>
      </c>
      <c r="B3847" t="s">
        <v>1083</v>
      </c>
      <c r="C3847" t="s">
        <v>299</v>
      </c>
      <c r="D3847" t="s">
        <v>1084</v>
      </c>
      <c r="E3847" t="s">
        <v>300</v>
      </c>
      <c r="G3847" t="s">
        <v>274</v>
      </c>
    </row>
    <row r="3848" spans="1:55" x14ac:dyDescent="0.25">
      <c r="A3848">
        <v>439</v>
      </c>
      <c r="B3848" t="s">
        <v>1083</v>
      </c>
      <c r="C3848" t="s">
        <v>301</v>
      </c>
      <c r="D3848" t="s">
        <v>1084</v>
      </c>
      <c r="E3848" t="s">
        <v>302</v>
      </c>
      <c r="F3848" t="s">
        <v>303</v>
      </c>
      <c r="G3848" t="s">
        <v>235</v>
      </c>
      <c r="I3848" t="s">
        <v>1087</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3.2010000000000001</v>
      </c>
      <c r="AF3848">
        <v>3.0169999999999999</v>
      </c>
      <c r="AG3848">
        <v>2.1589999999999998</v>
      </c>
      <c r="AH3848">
        <v>22.614999999999998</v>
      </c>
      <c r="AI3848">
        <v>16.338000000000001</v>
      </c>
      <c r="AJ3848">
        <v>3.2360000000000002</v>
      </c>
      <c r="AK3848">
        <v>6.681</v>
      </c>
      <c r="AL3848">
        <v>5.4550000000000001</v>
      </c>
      <c r="AM3848">
        <v>-4.7080000000000002</v>
      </c>
      <c r="AN3848">
        <v>-3.996</v>
      </c>
      <c r="AO3848">
        <v>-2.7280000000000002</v>
      </c>
      <c r="AP3848">
        <v>5.7130000000000001</v>
      </c>
      <c r="AQ3848">
        <v>3.0790000000000002</v>
      </c>
      <c r="AR3848">
        <v>0.223</v>
      </c>
      <c r="AS3848">
        <v>-3.1640000000000001</v>
      </c>
      <c r="AT3848">
        <v>-4.1669999999999998</v>
      </c>
      <c r="AU3848">
        <v>6.9619999999999997</v>
      </c>
      <c r="AV3848">
        <v>1.8180000000000001</v>
      </c>
      <c r="AW3848">
        <v>1.331</v>
      </c>
      <c r="AX3848">
        <v>2.242</v>
      </c>
      <c r="AY3848">
        <v>2.7810000000000001</v>
      </c>
      <c r="AZ3848">
        <v>3.2360000000000002</v>
      </c>
      <c r="BA3848">
        <v>3.3820000000000001</v>
      </c>
      <c r="BB3848">
        <v>3.3940000000000001</v>
      </c>
      <c r="BC3848">
        <v>2017</v>
      </c>
    </row>
    <row r="3849" spans="1:55" x14ac:dyDescent="0.25">
      <c r="A3849">
        <v>439</v>
      </c>
      <c r="B3849" t="s">
        <v>1083</v>
      </c>
      <c r="C3849" t="s">
        <v>305</v>
      </c>
      <c r="D3849" t="s">
        <v>1084</v>
      </c>
      <c r="E3849" t="s">
        <v>306</v>
      </c>
      <c r="F3849" t="s">
        <v>307</v>
      </c>
      <c r="G3849" t="s">
        <v>235</v>
      </c>
      <c r="I3849" t="s">
        <v>1087</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1.51</v>
      </c>
      <c r="AW3849">
        <v>1.1040000000000001</v>
      </c>
      <c r="AX3849">
        <v>2.0310000000000001</v>
      </c>
      <c r="AY3849">
        <v>2.7469999999999999</v>
      </c>
      <c r="AZ3849">
        <v>3.327</v>
      </c>
      <c r="BA3849">
        <v>3.4169999999999998</v>
      </c>
      <c r="BB3849">
        <v>3.4420000000000002</v>
      </c>
      <c r="BC3849">
        <v>2017</v>
      </c>
    </row>
    <row r="3850" spans="1:55" x14ac:dyDescent="0.25">
      <c r="A3850">
        <v>439</v>
      </c>
      <c r="B3850" t="s">
        <v>1083</v>
      </c>
      <c r="C3850" t="s">
        <v>308</v>
      </c>
      <c r="D3850" t="s">
        <v>1084</v>
      </c>
      <c r="E3850" t="s">
        <v>309</v>
      </c>
      <c r="F3850" t="s">
        <v>310</v>
      </c>
      <c r="G3850" t="s">
        <v>235</v>
      </c>
      <c r="I3850" t="s">
        <v>1087</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23.099</v>
      </c>
      <c r="AF3850">
        <v>15.01</v>
      </c>
      <c r="AG3850">
        <v>7.4429999999999996</v>
      </c>
      <c r="AH3850">
        <v>22.491</v>
      </c>
      <c r="AI3850">
        <v>1.5649999999999999</v>
      </c>
      <c r="AJ3850">
        <v>14.289</v>
      </c>
      <c r="AK3850">
        <v>2.3159999999999998</v>
      </c>
      <c r="AL3850">
        <v>4.5830000000000002</v>
      </c>
      <c r="AM3850">
        <v>-11.49</v>
      </c>
      <c r="AN3850">
        <v>12.461</v>
      </c>
      <c r="AO3850">
        <v>-0.85699999999999998</v>
      </c>
      <c r="AP3850">
        <v>-2.2389999999999999</v>
      </c>
      <c r="AQ3850">
        <v>0.84199999999999997</v>
      </c>
      <c r="AR3850">
        <v>6.0119999999999996</v>
      </c>
      <c r="AS3850">
        <v>-7.1539999999999999</v>
      </c>
      <c r="AT3850">
        <v>1.0509999999999999</v>
      </c>
      <c r="AU3850">
        <v>2.2930000000000001</v>
      </c>
      <c r="AV3850">
        <v>3.2989999999999999</v>
      </c>
      <c r="AW3850">
        <v>5.0119999999999996</v>
      </c>
      <c r="AX3850">
        <v>4.9329999999999998</v>
      </c>
      <c r="AY3850">
        <v>4.7329999999999997</v>
      </c>
      <c r="AZ3850">
        <v>4.6369999999999996</v>
      </c>
      <c r="BA3850">
        <v>4.5</v>
      </c>
      <c r="BB3850">
        <v>4.6159999999999997</v>
      </c>
      <c r="BC3850">
        <v>2017</v>
      </c>
    </row>
    <row r="3851" spans="1:55" x14ac:dyDescent="0.25">
      <c r="A3851">
        <v>439</v>
      </c>
      <c r="B3851" t="s">
        <v>1083</v>
      </c>
      <c r="C3851" t="s">
        <v>311</v>
      </c>
      <c r="D3851" t="s">
        <v>1084</v>
      </c>
      <c r="E3851" t="s">
        <v>312</v>
      </c>
      <c r="F3851" t="s">
        <v>313</v>
      </c>
      <c r="G3851" t="s">
        <v>235</v>
      </c>
      <c r="I3851" t="s">
        <v>1087</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23.099</v>
      </c>
      <c r="AF3851">
        <v>15.01</v>
      </c>
      <c r="AG3851">
        <v>7.4429999999999996</v>
      </c>
      <c r="AH3851">
        <v>22.491</v>
      </c>
      <c r="AI3851">
        <v>-1.613</v>
      </c>
      <c r="AJ3851">
        <v>15.247999999999999</v>
      </c>
      <c r="AK3851">
        <v>-2.669</v>
      </c>
      <c r="AL3851">
        <v>2.3570000000000002</v>
      </c>
      <c r="AM3851">
        <v>-15.032</v>
      </c>
      <c r="AN3851">
        <v>11.872999999999999</v>
      </c>
      <c r="AO3851">
        <v>3.0070000000000001</v>
      </c>
      <c r="AP3851">
        <v>-7.7060000000000004</v>
      </c>
      <c r="AQ3851">
        <v>7.484</v>
      </c>
      <c r="AR3851">
        <v>3.649</v>
      </c>
      <c r="AS3851">
        <v>-1.9410000000000001</v>
      </c>
      <c r="AT3851">
        <v>5.1779999999999999</v>
      </c>
      <c r="AU3851">
        <v>-2.1760000000000002</v>
      </c>
      <c r="AV3851">
        <v>1.4279999999999999</v>
      </c>
      <c r="AW3851">
        <v>4.569</v>
      </c>
      <c r="AX3851">
        <v>4.8120000000000003</v>
      </c>
      <c r="AY3851">
        <v>5.1509999999999998</v>
      </c>
      <c r="AZ3851">
        <v>5.1890000000000001</v>
      </c>
      <c r="BA3851">
        <v>5.0430000000000001</v>
      </c>
      <c r="BB3851">
        <v>5.2380000000000004</v>
      </c>
      <c r="BC3851">
        <v>2017</v>
      </c>
    </row>
    <row r="3852" spans="1:55" x14ac:dyDescent="0.25">
      <c r="A3852">
        <v>439</v>
      </c>
      <c r="B3852" t="s">
        <v>1083</v>
      </c>
      <c r="C3852" t="s">
        <v>314</v>
      </c>
      <c r="D3852" t="s">
        <v>1084</v>
      </c>
      <c r="E3852" t="s">
        <v>315</v>
      </c>
      <c r="F3852" t="s">
        <v>316</v>
      </c>
      <c r="G3852" t="s">
        <v>317</v>
      </c>
      <c r="I3852" t="s">
        <v>1088</v>
      </c>
      <c r="J3852" t="s">
        <v>232</v>
      </c>
      <c r="K3852" t="s">
        <v>232</v>
      </c>
      <c r="L3852" t="s">
        <v>232</v>
      </c>
      <c r="M3852" t="s">
        <v>232</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13.1</v>
      </c>
      <c r="AL3852">
        <v>12.65</v>
      </c>
      <c r="AM3852">
        <v>12.938000000000001</v>
      </c>
      <c r="AN3852">
        <v>12.5</v>
      </c>
      <c r="AO3852">
        <v>12.9</v>
      </c>
      <c r="AP3852">
        <v>12.2</v>
      </c>
      <c r="AQ3852">
        <v>12.6</v>
      </c>
      <c r="AR3852">
        <v>11.875</v>
      </c>
      <c r="AS3852">
        <v>13.074999999999999</v>
      </c>
      <c r="AT3852">
        <v>15.275</v>
      </c>
      <c r="AU3852">
        <v>18.125</v>
      </c>
      <c r="AV3852">
        <v>18.274999999999999</v>
      </c>
      <c r="AW3852" t="s">
        <v>232</v>
      </c>
      <c r="AX3852" t="s">
        <v>232</v>
      </c>
      <c r="AY3852" t="s">
        <v>232</v>
      </c>
      <c r="AZ3852" t="s">
        <v>232</v>
      </c>
      <c r="BA3852" t="s">
        <v>232</v>
      </c>
      <c r="BB3852" t="s">
        <v>232</v>
      </c>
      <c r="BC3852">
        <v>2018</v>
      </c>
    </row>
    <row r="3853" spans="1:55" x14ac:dyDescent="0.25">
      <c r="A3853">
        <v>439</v>
      </c>
      <c r="B3853" t="s">
        <v>1083</v>
      </c>
      <c r="C3853" t="s">
        <v>318</v>
      </c>
      <c r="D3853" t="s">
        <v>1084</v>
      </c>
      <c r="E3853" t="s">
        <v>319</v>
      </c>
      <c r="F3853" t="s">
        <v>320</v>
      </c>
      <c r="G3853" t="s">
        <v>321</v>
      </c>
      <c r="H3853" t="s">
        <v>322</v>
      </c>
    </row>
    <row r="3854" spans="1:55" x14ac:dyDescent="0.25">
      <c r="A3854">
        <v>439</v>
      </c>
      <c r="B3854" t="s">
        <v>1083</v>
      </c>
      <c r="C3854" t="s">
        <v>323</v>
      </c>
      <c r="D3854" t="s">
        <v>1084</v>
      </c>
      <c r="E3854" t="s">
        <v>324</v>
      </c>
      <c r="F3854" t="s">
        <v>325</v>
      </c>
      <c r="G3854" t="s">
        <v>321</v>
      </c>
      <c r="H3854" t="s">
        <v>322</v>
      </c>
      <c r="I3854" t="s">
        <v>1089</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2015</v>
      </c>
    </row>
    <row r="3855" spans="1:55" x14ac:dyDescent="0.25">
      <c r="A3855">
        <v>439</v>
      </c>
      <c r="B3855" t="s">
        <v>1083</v>
      </c>
      <c r="C3855" t="s">
        <v>327</v>
      </c>
      <c r="D3855" t="s">
        <v>1084</v>
      </c>
      <c r="E3855" t="s">
        <v>328</v>
      </c>
      <c r="F3855" t="s">
        <v>329</v>
      </c>
      <c r="G3855" t="s">
        <v>229</v>
      </c>
      <c r="H3855" t="s">
        <v>230</v>
      </c>
      <c r="I3855" t="s">
        <v>1090</v>
      </c>
      <c r="J3855" t="s">
        <v>232</v>
      </c>
      <c r="K3855" t="s">
        <v>232</v>
      </c>
      <c r="L3855" t="s">
        <v>232</v>
      </c>
      <c r="M3855" t="s">
        <v>232</v>
      </c>
      <c r="N3855" t="s">
        <v>232</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7.8170000000000002</v>
      </c>
      <c r="AW3855">
        <v>8.3019999999999996</v>
      </c>
      <c r="AX3855">
        <v>8.7680000000000007</v>
      </c>
      <c r="AY3855">
        <v>9.2959999999999994</v>
      </c>
      <c r="AZ3855">
        <v>9.8369999999999997</v>
      </c>
      <c r="BA3855">
        <v>10.198</v>
      </c>
      <c r="BB3855">
        <v>10.699</v>
      </c>
      <c r="BC3855">
        <v>2017</v>
      </c>
    </row>
    <row r="3856" spans="1:55" x14ac:dyDescent="0.25">
      <c r="A3856">
        <v>439</v>
      </c>
      <c r="B3856" t="s">
        <v>1083</v>
      </c>
      <c r="C3856" t="s">
        <v>331</v>
      </c>
      <c r="D3856" t="s">
        <v>1084</v>
      </c>
      <c r="E3856" t="s">
        <v>328</v>
      </c>
      <c r="F3856" t="s">
        <v>329</v>
      </c>
      <c r="G3856" t="s">
        <v>282</v>
      </c>
      <c r="I3856" t="s">
        <v>332</v>
      </c>
      <c r="J3856" t="s">
        <v>232</v>
      </c>
      <c r="K3856" t="s">
        <v>232</v>
      </c>
      <c r="L3856" t="s">
        <v>232</v>
      </c>
      <c r="M3856" t="s">
        <v>232</v>
      </c>
      <c r="N3856" t="s">
        <v>232</v>
      </c>
      <c r="O3856">
        <v>35.695</v>
      </c>
      <c r="P3856">
        <v>31.649000000000001</v>
      </c>
      <c r="Q3856">
        <v>28.858000000000001</v>
      </c>
      <c r="R3856">
        <v>31.427</v>
      </c>
      <c r="S3856">
        <v>35.847999999999999</v>
      </c>
      <c r="T3856">
        <v>36.743000000000002</v>
      </c>
      <c r="U3856">
        <v>34.963000000000001</v>
      </c>
      <c r="V3856">
        <v>37.575000000000003</v>
      </c>
      <c r="W3856">
        <v>34.798000000000002</v>
      </c>
      <c r="X3856">
        <v>32.627000000000002</v>
      </c>
      <c r="Y3856">
        <v>34.374000000000002</v>
      </c>
      <c r="Z3856">
        <v>33.6</v>
      </c>
      <c r="AA3856">
        <v>31.533000000000001</v>
      </c>
      <c r="AB3856">
        <v>30.391999999999999</v>
      </c>
      <c r="AC3856">
        <v>30.940999999999999</v>
      </c>
      <c r="AD3856">
        <v>30.033999999999999</v>
      </c>
      <c r="AE3856">
        <v>30.263999999999999</v>
      </c>
      <c r="AF3856">
        <v>29.582999999999998</v>
      </c>
      <c r="AG3856">
        <v>34.735999999999997</v>
      </c>
      <c r="AH3856">
        <v>36.613</v>
      </c>
      <c r="AI3856">
        <v>33.290999999999997</v>
      </c>
      <c r="AJ3856">
        <v>32.353000000000002</v>
      </c>
      <c r="AK3856">
        <v>32.314</v>
      </c>
      <c r="AL3856">
        <v>30.077000000000002</v>
      </c>
      <c r="AM3856">
        <v>26.466999999999999</v>
      </c>
      <c r="AN3856">
        <v>24.856000000000002</v>
      </c>
      <c r="AO3856">
        <v>26.306000000000001</v>
      </c>
      <c r="AP3856">
        <v>22.69</v>
      </c>
      <c r="AQ3856">
        <v>23.805</v>
      </c>
      <c r="AR3856">
        <v>27.489000000000001</v>
      </c>
      <c r="AS3856">
        <v>24.731000000000002</v>
      </c>
      <c r="AT3856">
        <v>25.2</v>
      </c>
      <c r="AU3856">
        <v>25.687000000000001</v>
      </c>
      <c r="AV3856">
        <v>26.02</v>
      </c>
      <c r="AW3856">
        <v>26.457000000000001</v>
      </c>
      <c r="AX3856">
        <v>26.623999999999999</v>
      </c>
      <c r="AY3856">
        <v>26.84</v>
      </c>
      <c r="AZ3856">
        <v>26.956</v>
      </c>
      <c r="BA3856">
        <v>26.469000000000001</v>
      </c>
      <c r="BB3856">
        <v>26.303000000000001</v>
      </c>
      <c r="BC3856">
        <v>2017</v>
      </c>
    </row>
    <row r="3857" spans="1:55" x14ac:dyDescent="0.25">
      <c r="A3857">
        <v>439</v>
      </c>
      <c r="B3857" t="s">
        <v>1083</v>
      </c>
      <c r="C3857" t="s">
        <v>333</v>
      </c>
      <c r="D3857" t="s">
        <v>1084</v>
      </c>
      <c r="E3857" t="s">
        <v>334</v>
      </c>
      <c r="F3857" t="s">
        <v>335</v>
      </c>
      <c r="G3857" t="s">
        <v>229</v>
      </c>
      <c r="H3857" t="s">
        <v>230</v>
      </c>
      <c r="I3857" t="s">
        <v>1090</v>
      </c>
      <c r="J3857" t="s">
        <v>232</v>
      </c>
      <c r="K3857" t="s">
        <v>232</v>
      </c>
      <c r="L3857" t="s">
        <v>232</v>
      </c>
      <c r="M3857" t="s">
        <v>232</v>
      </c>
      <c r="N3857" t="s">
        <v>232</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8.484</v>
      </c>
      <c r="AV3857">
        <v>9.2560000000000002</v>
      </c>
      <c r="AW3857">
        <v>9.5500000000000007</v>
      </c>
      <c r="AX3857">
        <v>10.000999999999999</v>
      </c>
      <c r="AY3857">
        <v>10.382999999999999</v>
      </c>
      <c r="AZ3857">
        <v>10.456</v>
      </c>
      <c r="BA3857">
        <v>11.026999999999999</v>
      </c>
      <c r="BB3857">
        <v>11.617000000000001</v>
      </c>
      <c r="BC3857">
        <v>2017</v>
      </c>
    </row>
    <row r="3858" spans="1:55" x14ac:dyDescent="0.25">
      <c r="A3858">
        <v>439</v>
      </c>
      <c r="B3858" t="s">
        <v>1083</v>
      </c>
      <c r="C3858" t="s">
        <v>336</v>
      </c>
      <c r="D3858" t="s">
        <v>1084</v>
      </c>
      <c r="E3858" t="s">
        <v>334</v>
      </c>
      <c r="F3858" t="s">
        <v>335</v>
      </c>
      <c r="G3858" t="s">
        <v>282</v>
      </c>
      <c r="I3858" t="s">
        <v>337</v>
      </c>
      <c r="J3858" t="s">
        <v>232</v>
      </c>
      <c r="K3858" t="s">
        <v>232</v>
      </c>
      <c r="L3858" t="s">
        <v>232</v>
      </c>
      <c r="M3858" t="s">
        <v>232</v>
      </c>
      <c r="N3858" t="s">
        <v>232</v>
      </c>
      <c r="O3858">
        <v>42.637</v>
      </c>
      <c r="P3858">
        <v>34.055</v>
      </c>
      <c r="Q3858">
        <v>42.34</v>
      </c>
      <c r="R3858">
        <v>44.530999999999999</v>
      </c>
      <c r="S3858">
        <v>42.779000000000003</v>
      </c>
      <c r="T3858">
        <v>44.243000000000002</v>
      </c>
      <c r="U3858">
        <v>45.179000000000002</v>
      </c>
      <c r="V3858">
        <v>35.689</v>
      </c>
      <c r="W3858">
        <v>36.972000000000001</v>
      </c>
      <c r="X3858">
        <v>34.972000000000001</v>
      </c>
      <c r="Y3858">
        <v>36.119</v>
      </c>
      <c r="Z3858">
        <v>36.904000000000003</v>
      </c>
      <c r="AA3858">
        <v>34.566000000000003</v>
      </c>
      <c r="AB3858">
        <v>35.957999999999998</v>
      </c>
      <c r="AC3858">
        <v>33.720999999999997</v>
      </c>
      <c r="AD3858">
        <v>34.154000000000003</v>
      </c>
      <c r="AE3858">
        <v>33.124000000000002</v>
      </c>
      <c r="AF3858">
        <v>34.201000000000001</v>
      </c>
      <c r="AG3858">
        <v>37.345999999999997</v>
      </c>
      <c r="AH3858">
        <v>37.735999999999997</v>
      </c>
      <c r="AI3858">
        <v>38.881</v>
      </c>
      <c r="AJ3858">
        <v>36.36</v>
      </c>
      <c r="AK3858">
        <v>37.593000000000004</v>
      </c>
      <c r="AL3858">
        <v>35.024000000000001</v>
      </c>
      <c r="AM3858">
        <v>35.576000000000001</v>
      </c>
      <c r="AN3858">
        <v>32.880000000000003</v>
      </c>
      <c r="AO3858">
        <v>36.307000000000002</v>
      </c>
      <c r="AP3858">
        <v>37.137999999999998</v>
      </c>
      <c r="AQ3858">
        <v>33.985999999999997</v>
      </c>
      <c r="AR3858">
        <v>36.085000000000001</v>
      </c>
      <c r="AS3858">
        <v>33.268999999999998</v>
      </c>
      <c r="AT3858">
        <v>28.92</v>
      </c>
      <c r="AU3858">
        <v>29.353000000000002</v>
      </c>
      <c r="AV3858">
        <v>30.812000000000001</v>
      </c>
      <c r="AW3858">
        <v>30.436</v>
      </c>
      <c r="AX3858">
        <v>30.367999999999999</v>
      </c>
      <c r="AY3858">
        <v>29.978999999999999</v>
      </c>
      <c r="AZ3858">
        <v>28.65</v>
      </c>
      <c r="BA3858">
        <v>28.62</v>
      </c>
      <c r="BB3858">
        <v>28.558</v>
      </c>
      <c r="BC3858">
        <v>2017</v>
      </c>
    </row>
    <row r="3859" spans="1:55" x14ac:dyDescent="0.25">
      <c r="A3859">
        <v>439</v>
      </c>
      <c r="B3859" t="s">
        <v>1083</v>
      </c>
      <c r="C3859" t="s">
        <v>338</v>
      </c>
      <c r="D3859" t="s">
        <v>1084</v>
      </c>
      <c r="E3859" t="s">
        <v>339</v>
      </c>
      <c r="F3859" t="s">
        <v>340</v>
      </c>
      <c r="G3859" t="s">
        <v>229</v>
      </c>
      <c r="H3859" t="s">
        <v>230</v>
      </c>
      <c r="I3859" t="s">
        <v>1090</v>
      </c>
      <c r="J3859" t="s">
        <v>232</v>
      </c>
      <c r="K3859" t="s">
        <v>232</v>
      </c>
      <c r="L3859" t="s">
        <v>232</v>
      </c>
      <c r="M3859" t="s">
        <v>232</v>
      </c>
      <c r="N3859" t="s">
        <v>232</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-1.0349999999999999</v>
      </c>
      <c r="AU3859">
        <v>-1.06</v>
      </c>
      <c r="AV3859">
        <v>-1.4390000000000001</v>
      </c>
      <c r="AW3859">
        <v>-1.248</v>
      </c>
      <c r="AX3859">
        <v>-1.2330000000000001</v>
      </c>
      <c r="AY3859">
        <v>-1.087</v>
      </c>
      <c r="AZ3859">
        <v>-0.61799999999999999</v>
      </c>
      <c r="BA3859">
        <v>-0.82899999999999996</v>
      </c>
      <c r="BB3859">
        <v>-0.91700000000000004</v>
      </c>
      <c r="BC3859">
        <v>2017</v>
      </c>
    </row>
    <row r="3860" spans="1:55" x14ac:dyDescent="0.25">
      <c r="A3860">
        <v>439</v>
      </c>
      <c r="B3860" t="s">
        <v>1083</v>
      </c>
      <c r="C3860" t="s">
        <v>341</v>
      </c>
      <c r="D3860" t="s">
        <v>1084</v>
      </c>
      <c r="E3860" t="s">
        <v>339</v>
      </c>
      <c r="F3860" t="s">
        <v>340</v>
      </c>
      <c r="G3860" t="s">
        <v>282</v>
      </c>
      <c r="I3860" t="s">
        <v>342</v>
      </c>
      <c r="J3860" t="s">
        <v>232</v>
      </c>
      <c r="K3860" t="s">
        <v>232</v>
      </c>
      <c r="L3860" t="s">
        <v>232</v>
      </c>
      <c r="M3860" t="s">
        <v>232</v>
      </c>
      <c r="N3860" t="s">
        <v>232</v>
      </c>
      <c r="O3860">
        <v>-6.9420000000000002</v>
      </c>
      <c r="P3860">
        <v>-2.4060000000000001</v>
      </c>
      <c r="Q3860">
        <v>-13.481999999999999</v>
      </c>
      <c r="R3860">
        <v>-13.103999999999999</v>
      </c>
      <c r="S3860">
        <v>-6.931</v>
      </c>
      <c r="T3860">
        <v>-7.5010000000000003</v>
      </c>
      <c r="U3860">
        <v>-10.215999999999999</v>
      </c>
      <c r="V3860">
        <v>1.885</v>
      </c>
      <c r="W3860">
        <v>-2.1739999999999999</v>
      </c>
      <c r="X3860">
        <v>-2.3450000000000002</v>
      </c>
      <c r="Y3860">
        <v>-1.746</v>
      </c>
      <c r="Z3860">
        <v>-3.3039999999999998</v>
      </c>
      <c r="AA3860">
        <v>-3.0329999999999999</v>
      </c>
      <c r="AB3860">
        <v>-5.5670000000000002</v>
      </c>
      <c r="AC3860">
        <v>-2.7810000000000001</v>
      </c>
      <c r="AD3860">
        <v>-4.12</v>
      </c>
      <c r="AE3860">
        <v>-2.86</v>
      </c>
      <c r="AF3860">
        <v>-4.6180000000000003</v>
      </c>
      <c r="AG3860">
        <v>-2.6110000000000002</v>
      </c>
      <c r="AH3860">
        <v>-1.123</v>
      </c>
      <c r="AI3860">
        <v>-5.5910000000000002</v>
      </c>
      <c r="AJ3860">
        <v>-4.008</v>
      </c>
      <c r="AK3860">
        <v>-5.28</v>
      </c>
      <c r="AL3860">
        <v>-4.9470000000000001</v>
      </c>
      <c r="AM3860">
        <v>-9.109</v>
      </c>
      <c r="AN3860">
        <v>-8.0239999999999991</v>
      </c>
      <c r="AO3860">
        <v>-10</v>
      </c>
      <c r="AP3860">
        <v>-14.448</v>
      </c>
      <c r="AQ3860">
        <v>-10.182</v>
      </c>
      <c r="AR3860">
        <v>-8.5960000000000001</v>
      </c>
      <c r="AS3860">
        <v>-8.5380000000000003</v>
      </c>
      <c r="AT3860">
        <v>-3.72</v>
      </c>
      <c r="AU3860">
        <v>-3.6669999999999998</v>
      </c>
      <c r="AV3860">
        <v>-4.7919999999999998</v>
      </c>
      <c r="AW3860">
        <v>-3.9790000000000001</v>
      </c>
      <c r="AX3860">
        <v>-3.7440000000000002</v>
      </c>
      <c r="AY3860">
        <v>-3.1389999999999998</v>
      </c>
      <c r="AZ3860">
        <v>-1.6950000000000001</v>
      </c>
      <c r="BA3860">
        <v>-2.1509999999999998</v>
      </c>
      <c r="BB3860">
        <v>-2.2549999999999999</v>
      </c>
      <c r="BC3860">
        <v>2017</v>
      </c>
    </row>
    <row r="3861" spans="1:55" x14ac:dyDescent="0.25">
      <c r="A3861">
        <v>439</v>
      </c>
      <c r="B3861" t="s">
        <v>1083</v>
      </c>
      <c r="C3861" t="s">
        <v>343</v>
      </c>
      <c r="D3861" t="s">
        <v>1084</v>
      </c>
      <c r="E3861" t="s">
        <v>344</v>
      </c>
      <c r="F3861" t="s">
        <v>345</v>
      </c>
      <c r="G3861" t="s">
        <v>229</v>
      </c>
      <c r="H3861" t="s">
        <v>230</v>
      </c>
      <c r="I3861" t="s">
        <v>1090</v>
      </c>
      <c r="J3861" t="s">
        <v>232</v>
      </c>
      <c r="K3861" t="s">
        <v>232</v>
      </c>
      <c r="L3861" t="s">
        <v>232</v>
      </c>
      <c r="M3861" t="s">
        <v>232</v>
      </c>
      <c r="N3861" t="s">
        <v>232</v>
      </c>
      <c r="O3861" t="s">
        <v>232</v>
      </c>
      <c r="P3861" t="s">
        <v>232</v>
      </c>
      <c r="Q3861" t="s">
        <v>232</v>
      </c>
      <c r="R3861" t="s">
        <v>232</v>
      </c>
      <c r="S3861" t="s">
        <v>232</v>
      </c>
      <c r="T3861" t="s">
        <v>232</v>
      </c>
      <c r="U3861" t="s">
        <v>232</v>
      </c>
      <c r="V3861" t="s">
        <v>232</v>
      </c>
      <c r="W3861" t="s">
        <v>232</v>
      </c>
      <c r="X3861" t="s">
        <v>232</v>
      </c>
      <c r="Y3861" t="s">
        <v>232</v>
      </c>
      <c r="Z3861" t="s">
        <v>232</v>
      </c>
      <c r="AA3861" t="s">
        <v>232</v>
      </c>
      <c r="AB3861" t="s">
        <v>232</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2017</v>
      </c>
    </row>
    <row r="3862" spans="1:55" x14ac:dyDescent="0.25">
      <c r="A3862">
        <v>439</v>
      </c>
      <c r="B3862" t="s">
        <v>1083</v>
      </c>
      <c r="C3862" t="s">
        <v>346</v>
      </c>
      <c r="D3862" t="s">
        <v>1084</v>
      </c>
      <c r="E3862" t="s">
        <v>344</v>
      </c>
      <c r="F3862" t="s">
        <v>345</v>
      </c>
      <c r="G3862" t="s">
        <v>270</v>
      </c>
      <c r="I3862" t="s">
        <v>397</v>
      </c>
      <c r="J3862" t="s">
        <v>232</v>
      </c>
      <c r="K3862" t="s">
        <v>232</v>
      </c>
      <c r="L3862" t="s">
        <v>232</v>
      </c>
      <c r="M3862" t="s">
        <v>232</v>
      </c>
      <c r="N3862" t="s">
        <v>232</v>
      </c>
      <c r="O3862" t="s">
        <v>232</v>
      </c>
      <c r="P3862" t="s">
        <v>232</v>
      </c>
      <c r="Q3862" t="s">
        <v>232</v>
      </c>
      <c r="R3862" t="s">
        <v>232</v>
      </c>
      <c r="S3862" t="s">
        <v>232</v>
      </c>
      <c r="T3862" t="s">
        <v>232</v>
      </c>
      <c r="U3862" t="s">
        <v>232</v>
      </c>
      <c r="V3862" t="s">
        <v>232</v>
      </c>
      <c r="W3862" t="s">
        <v>232</v>
      </c>
      <c r="X3862" t="s">
        <v>232</v>
      </c>
      <c r="Y3862" t="s">
        <v>232</v>
      </c>
      <c r="Z3862" t="s">
        <v>232</v>
      </c>
      <c r="AA3862" t="s">
        <v>232</v>
      </c>
      <c r="AB3862" t="s">
        <v>232</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2017</v>
      </c>
    </row>
    <row r="3863" spans="1:55" x14ac:dyDescent="0.25">
      <c r="A3863">
        <v>439</v>
      </c>
      <c r="B3863" t="s">
        <v>1083</v>
      </c>
      <c r="C3863" t="s">
        <v>347</v>
      </c>
      <c r="D3863" t="s">
        <v>1084</v>
      </c>
      <c r="E3863" t="s">
        <v>348</v>
      </c>
      <c r="F3863" t="s">
        <v>349</v>
      </c>
      <c r="G3863" t="s">
        <v>229</v>
      </c>
      <c r="H3863" t="s">
        <v>230</v>
      </c>
      <c r="I3863" t="s">
        <v>1090</v>
      </c>
      <c r="J3863" t="s">
        <v>232</v>
      </c>
      <c r="K3863" t="s">
        <v>232</v>
      </c>
      <c r="L3863" t="s">
        <v>232</v>
      </c>
      <c r="M3863" t="s">
        <v>232</v>
      </c>
      <c r="N3863" t="s">
        <v>232</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-0.222</v>
      </c>
      <c r="AV3863">
        <v>-0.45</v>
      </c>
      <c r="AW3863">
        <v>-0.23200000000000001</v>
      </c>
      <c r="AX3863">
        <v>-0.02</v>
      </c>
      <c r="AY3863">
        <v>0.30299999999999999</v>
      </c>
      <c r="AZ3863">
        <v>0.91500000000000004</v>
      </c>
      <c r="BA3863">
        <v>0.84299999999999997</v>
      </c>
      <c r="BB3863">
        <v>0.88200000000000001</v>
      </c>
      <c r="BC3863">
        <v>2017</v>
      </c>
    </row>
    <row r="3864" spans="1:55" x14ac:dyDescent="0.25">
      <c r="A3864">
        <v>439</v>
      </c>
      <c r="B3864" t="s">
        <v>1083</v>
      </c>
      <c r="C3864" t="s">
        <v>350</v>
      </c>
      <c r="D3864" t="s">
        <v>1084</v>
      </c>
      <c r="E3864" t="s">
        <v>348</v>
      </c>
      <c r="F3864" t="s">
        <v>349</v>
      </c>
      <c r="G3864" t="s">
        <v>282</v>
      </c>
      <c r="I3864" t="s">
        <v>351</v>
      </c>
      <c r="J3864" t="s">
        <v>232</v>
      </c>
      <c r="K3864" t="s">
        <v>232</v>
      </c>
      <c r="L3864" t="s">
        <v>232</v>
      </c>
      <c r="M3864" t="s">
        <v>232</v>
      </c>
      <c r="N3864" t="s">
        <v>232</v>
      </c>
      <c r="O3864">
        <v>-3.7909999999999999</v>
      </c>
      <c r="P3864">
        <v>1.0129999999999999</v>
      </c>
      <c r="Q3864">
        <v>-9.59</v>
      </c>
      <c r="R3864">
        <v>-7.0609999999999999</v>
      </c>
      <c r="S3864">
        <v>1.752</v>
      </c>
      <c r="T3864">
        <v>1.7709999999999999</v>
      </c>
      <c r="U3864">
        <v>-0.70699999999999996</v>
      </c>
      <c r="V3864">
        <v>10.108000000000001</v>
      </c>
      <c r="W3864">
        <v>3.7450000000000001</v>
      </c>
      <c r="X3864">
        <v>2.6669999999999998</v>
      </c>
      <c r="Y3864">
        <v>3.22</v>
      </c>
      <c r="Z3864">
        <v>1.1419999999999999</v>
      </c>
      <c r="AA3864">
        <v>1.2529999999999999</v>
      </c>
      <c r="AB3864">
        <v>-1.339</v>
      </c>
      <c r="AC3864">
        <v>1.67</v>
      </c>
      <c r="AD3864">
        <v>0.80400000000000005</v>
      </c>
      <c r="AE3864">
        <v>1.179</v>
      </c>
      <c r="AF3864">
        <v>-1.2330000000000001</v>
      </c>
      <c r="AG3864">
        <v>0.83</v>
      </c>
      <c r="AH3864">
        <v>1.4750000000000001</v>
      </c>
      <c r="AI3864">
        <v>-2.8260000000000001</v>
      </c>
      <c r="AJ3864">
        <v>-1.21</v>
      </c>
      <c r="AK3864">
        <v>-2.4390000000000001</v>
      </c>
      <c r="AL3864">
        <v>-2.6419999999999999</v>
      </c>
      <c r="AM3864">
        <v>-6.8840000000000003</v>
      </c>
      <c r="AN3864">
        <v>-5.97</v>
      </c>
      <c r="AO3864">
        <v>-7.9790000000000001</v>
      </c>
      <c r="AP3864">
        <v>-11.891</v>
      </c>
      <c r="AQ3864">
        <v>-7.194</v>
      </c>
      <c r="AR3864">
        <v>-5.0890000000000004</v>
      </c>
      <c r="AS3864">
        <v>-5.2409999999999997</v>
      </c>
      <c r="AT3864">
        <v>-0.77900000000000003</v>
      </c>
      <c r="AU3864">
        <v>-0.76600000000000001</v>
      </c>
      <c r="AV3864">
        <v>-1.498</v>
      </c>
      <c r="AW3864">
        <v>-0.74099999999999999</v>
      </c>
      <c r="AX3864">
        <v>-0.06</v>
      </c>
      <c r="AY3864">
        <v>0.874</v>
      </c>
      <c r="AZ3864">
        <v>2.5059999999999998</v>
      </c>
      <c r="BA3864">
        <v>2.1890000000000001</v>
      </c>
      <c r="BB3864">
        <v>2.1669999999999998</v>
      </c>
      <c r="BC3864">
        <v>2017</v>
      </c>
    </row>
    <row r="3865" spans="1:55" x14ac:dyDescent="0.25">
      <c r="A3865">
        <v>439</v>
      </c>
      <c r="B3865" t="s">
        <v>1083</v>
      </c>
      <c r="C3865" t="s">
        <v>352</v>
      </c>
      <c r="D3865" t="s">
        <v>1084</v>
      </c>
      <c r="E3865" t="s">
        <v>353</v>
      </c>
      <c r="F3865" t="s">
        <v>354</v>
      </c>
      <c r="G3865" t="s">
        <v>229</v>
      </c>
      <c r="H3865" t="s">
        <v>230</v>
      </c>
      <c r="I3865" t="s">
        <v>1090</v>
      </c>
      <c r="J3865" t="s">
        <v>232</v>
      </c>
      <c r="K3865" t="s">
        <v>232</v>
      </c>
      <c r="L3865" t="s">
        <v>232</v>
      </c>
      <c r="M3865" t="s">
        <v>232</v>
      </c>
      <c r="N3865" t="s">
        <v>232</v>
      </c>
      <c r="O3865" t="s">
        <v>232</v>
      </c>
      <c r="P3865" t="s">
        <v>232</v>
      </c>
      <c r="Q3865" t="s">
        <v>232</v>
      </c>
      <c r="R3865">
        <v>4.0410000000000004</v>
      </c>
      <c r="S3865">
        <v>4.9429999999999996</v>
      </c>
      <c r="T3865">
        <v>5.88</v>
      </c>
      <c r="U3865">
        <v>5.6790000000000003</v>
      </c>
      <c r="V3865">
        <v>5.2359999999999998</v>
      </c>
      <c r="W3865">
        <v>5.0389999999999997</v>
      </c>
      <c r="X3865">
        <v>5.09</v>
      </c>
      <c r="Y3865">
        <v>5.0750000000000002</v>
      </c>
      <c r="Z3865">
        <v>5.0620000000000003</v>
      </c>
      <c r="AA3865">
        <v>4.8890000000000002</v>
      </c>
      <c r="AB3865">
        <v>5.8550000000000004</v>
      </c>
      <c r="AC3865">
        <v>5.8540000000000001</v>
      </c>
      <c r="AD3865">
        <v>5.2930000000000001</v>
      </c>
      <c r="AE3865">
        <v>5.8940000000000001</v>
      </c>
      <c r="AF3865">
        <v>6.4539999999999997</v>
      </c>
      <c r="AG3865">
        <v>7.0919999999999996</v>
      </c>
      <c r="AH3865">
        <v>7.18</v>
      </c>
      <c r="AI3865">
        <v>7.4939999999999998</v>
      </c>
      <c r="AJ3865">
        <v>7.351</v>
      </c>
      <c r="AK3865">
        <v>8.1999999999999993</v>
      </c>
      <c r="AL3865">
        <v>8.5510000000000002</v>
      </c>
      <c r="AM3865">
        <v>9.6609999999999996</v>
      </c>
      <c r="AN3865">
        <v>11.462999999999999</v>
      </c>
      <c r="AO3865">
        <v>13.401</v>
      </c>
      <c r="AP3865">
        <v>16.581</v>
      </c>
      <c r="AQ3865">
        <v>19.097000000000001</v>
      </c>
      <c r="AR3865">
        <v>20.556000000000001</v>
      </c>
      <c r="AS3865">
        <v>22.847999999999999</v>
      </c>
      <c r="AT3865">
        <v>24.08</v>
      </c>
      <c r="AU3865">
        <v>25.436</v>
      </c>
      <c r="AV3865">
        <v>26.901</v>
      </c>
      <c r="AW3865">
        <v>28.349</v>
      </c>
      <c r="AX3865">
        <v>29.873000000000001</v>
      </c>
      <c r="AY3865">
        <v>31.140999999999998</v>
      </c>
      <c r="AZ3865">
        <v>31.827999999999999</v>
      </c>
      <c r="BA3865">
        <v>32.713999999999999</v>
      </c>
      <c r="BB3865">
        <v>33.573</v>
      </c>
      <c r="BC3865">
        <v>2017</v>
      </c>
    </row>
    <row r="3866" spans="1:55" x14ac:dyDescent="0.25">
      <c r="A3866">
        <v>439</v>
      </c>
      <c r="B3866" t="s">
        <v>1083</v>
      </c>
      <c r="C3866" t="s">
        <v>355</v>
      </c>
      <c r="D3866" t="s">
        <v>1084</v>
      </c>
      <c r="E3866" t="s">
        <v>353</v>
      </c>
      <c r="F3866" t="s">
        <v>354</v>
      </c>
      <c r="G3866" t="s">
        <v>282</v>
      </c>
      <c r="I3866" t="s">
        <v>379</v>
      </c>
      <c r="J3866" t="s">
        <v>232</v>
      </c>
      <c r="K3866" t="s">
        <v>232</v>
      </c>
      <c r="L3866" t="s">
        <v>232</v>
      </c>
      <c r="M3866" t="s">
        <v>232</v>
      </c>
      <c r="N3866" t="s">
        <v>232</v>
      </c>
      <c r="O3866" t="s">
        <v>232</v>
      </c>
      <c r="P3866" t="s">
        <v>232</v>
      </c>
      <c r="Q3866" t="s">
        <v>232</v>
      </c>
      <c r="R3866">
        <v>171.97800000000001</v>
      </c>
      <c r="S3866">
        <v>203.78899999999999</v>
      </c>
      <c r="T3866">
        <v>212.97200000000001</v>
      </c>
      <c r="U3866">
        <v>191.97300000000001</v>
      </c>
      <c r="V3866">
        <v>143.47399999999999</v>
      </c>
      <c r="W3866">
        <v>129.72399999999999</v>
      </c>
      <c r="X3866">
        <v>116.795</v>
      </c>
      <c r="Y3866">
        <v>107.636</v>
      </c>
      <c r="Z3866">
        <v>103.06</v>
      </c>
      <c r="AA3866">
        <v>95.168000000000006</v>
      </c>
      <c r="AB3866">
        <v>104.364</v>
      </c>
      <c r="AC3866">
        <v>101.321</v>
      </c>
      <c r="AD3866">
        <v>88.244</v>
      </c>
      <c r="AE3866">
        <v>92.623000000000005</v>
      </c>
      <c r="AF3866">
        <v>94.99</v>
      </c>
      <c r="AG3866">
        <v>98.102999999999994</v>
      </c>
      <c r="AH3866">
        <v>88.748000000000005</v>
      </c>
      <c r="AI3866">
        <v>83.96</v>
      </c>
      <c r="AJ3866">
        <v>68.855000000000004</v>
      </c>
      <c r="AK3866">
        <v>67.594999999999999</v>
      </c>
      <c r="AL3866">
        <v>54.838000000000001</v>
      </c>
      <c r="AM3866">
        <v>57.124000000000002</v>
      </c>
      <c r="AN3866">
        <v>61.095999999999997</v>
      </c>
      <c r="AO3866">
        <v>65.114999999999995</v>
      </c>
      <c r="AP3866">
        <v>74.438000000000002</v>
      </c>
      <c r="AQ3866">
        <v>78.953999999999994</v>
      </c>
      <c r="AR3866">
        <v>79.688999999999993</v>
      </c>
      <c r="AS3866">
        <v>84.870999999999995</v>
      </c>
      <c r="AT3866">
        <v>86.524000000000001</v>
      </c>
      <c r="AU3866">
        <v>88.004000000000005</v>
      </c>
      <c r="AV3866">
        <v>89.546000000000006</v>
      </c>
      <c r="AW3866">
        <v>90.347999999999999</v>
      </c>
      <c r="AX3866">
        <v>90.706999999999994</v>
      </c>
      <c r="AY3866">
        <v>89.911000000000001</v>
      </c>
      <c r="AZ3866">
        <v>87.210999999999999</v>
      </c>
      <c r="BA3866">
        <v>84.908000000000001</v>
      </c>
      <c r="BB3866">
        <v>82.534000000000006</v>
      </c>
      <c r="BC3866">
        <v>2017</v>
      </c>
    </row>
    <row r="3867" spans="1:55" x14ac:dyDescent="0.25">
      <c r="A3867">
        <v>439</v>
      </c>
      <c r="B3867" t="s">
        <v>1083</v>
      </c>
      <c r="C3867" t="s">
        <v>356</v>
      </c>
      <c r="D3867" t="s">
        <v>1084</v>
      </c>
      <c r="E3867" t="s">
        <v>357</v>
      </c>
      <c r="F3867" t="s">
        <v>358</v>
      </c>
      <c r="G3867" t="s">
        <v>229</v>
      </c>
      <c r="H3867" t="s">
        <v>230</v>
      </c>
      <c r="I3867" t="s">
        <v>1090</v>
      </c>
      <c r="J3867" t="s">
        <v>232</v>
      </c>
      <c r="K3867" t="s">
        <v>232</v>
      </c>
      <c r="L3867" t="s">
        <v>232</v>
      </c>
      <c r="M3867" t="s">
        <v>232</v>
      </c>
      <c r="N3867" t="s">
        <v>232</v>
      </c>
      <c r="O3867" t="s">
        <v>232</v>
      </c>
      <c r="P3867" t="s">
        <v>232</v>
      </c>
      <c r="Q3867" t="s">
        <v>232</v>
      </c>
      <c r="R3867">
        <v>4.1710000000000003</v>
      </c>
      <c r="S3867">
        <v>5.1319999999999997</v>
      </c>
      <c r="T3867">
        <v>6.0670000000000002</v>
      </c>
      <c r="U3867">
        <v>5.9349999999999996</v>
      </c>
      <c r="V3867">
        <v>5.4649999999999999</v>
      </c>
      <c r="W3867">
        <v>5.32</v>
      </c>
      <c r="X3867">
        <v>5.5039999999999996</v>
      </c>
      <c r="Y3867">
        <v>5.4189999999999996</v>
      </c>
      <c r="Z3867">
        <v>5.5910000000000002</v>
      </c>
      <c r="AA3867">
        <v>5.4790000000000001</v>
      </c>
      <c r="AB3867">
        <v>6.1539999999999999</v>
      </c>
      <c r="AC3867">
        <v>6.2409999999999997</v>
      </c>
      <c r="AD3867">
        <v>6.0270000000000001</v>
      </c>
      <c r="AE3867">
        <v>6.1390000000000002</v>
      </c>
      <c r="AF3867">
        <v>6.7750000000000004</v>
      </c>
      <c r="AG3867">
        <v>7.2030000000000003</v>
      </c>
      <c r="AH3867">
        <v>7.4290000000000003</v>
      </c>
      <c r="AI3867">
        <v>7.5250000000000004</v>
      </c>
      <c r="AJ3867">
        <v>8.1489999999999991</v>
      </c>
      <c r="AK3867">
        <v>8.9489999999999998</v>
      </c>
      <c r="AL3867">
        <v>9.3940000000000001</v>
      </c>
      <c r="AM3867">
        <v>10.955</v>
      </c>
      <c r="AN3867">
        <v>12.592000000000001</v>
      </c>
      <c r="AO3867">
        <v>14.483000000000001</v>
      </c>
      <c r="AP3867">
        <v>17.61</v>
      </c>
      <c r="AQ3867">
        <v>20.673999999999999</v>
      </c>
      <c r="AR3867">
        <v>22.652000000000001</v>
      </c>
      <c r="AS3867">
        <v>24.876999999999999</v>
      </c>
      <c r="AT3867">
        <v>26.093</v>
      </c>
      <c r="AU3867">
        <v>27.268999999999998</v>
      </c>
      <c r="AV3867">
        <v>28.308</v>
      </c>
      <c r="AW3867">
        <v>29.757000000000001</v>
      </c>
      <c r="AX3867">
        <v>31.280999999999999</v>
      </c>
      <c r="AY3867">
        <v>32.548000000000002</v>
      </c>
      <c r="AZ3867">
        <v>33.234999999999999</v>
      </c>
      <c r="BA3867">
        <v>34.122</v>
      </c>
      <c r="BB3867">
        <v>34.979999999999997</v>
      </c>
      <c r="BC3867">
        <v>2017</v>
      </c>
    </row>
    <row r="3868" spans="1:55" x14ac:dyDescent="0.25">
      <c r="A3868">
        <v>439</v>
      </c>
      <c r="B3868" t="s">
        <v>1083</v>
      </c>
      <c r="C3868" t="s">
        <v>359</v>
      </c>
      <c r="D3868" t="s">
        <v>1084</v>
      </c>
      <c r="E3868" t="s">
        <v>357</v>
      </c>
      <c r="F3868" t="s">
        <v>358</v>
      </c>
      <c r="G3868" t="s">
        <v>282</v>
      </c>
      <c r="I3868" t="s">
        <v>360</v>
      </c>
      <c r="J3868" t="s">
        <v>232</v>
      </c>
      <c r="K3868" t="s">
        <v>232</v>
      </c>
      <c r="L3868" t="s">
        <v>232</v>
      </c>
      <c r="M3868" t="s">
        <v>232</v>
      </c>
      <c r="N3868" t="s">
        <v>232</v>
      </c>
      <c r="O3868" t="s">
        <v>232</v>
      </c>
      <c r="P3868" t="s">
        <v>232</v>
      </c>
      <c r="Q3868" t="s">
        <v>232</v>
      </c>
      <c r="R3868">
        <v>177.53200000000001</v>
      </c>
      <c r="S3868">
        <v>211.57300000000001</v>
      </c>
      <c r="T3868">
        <v>219.73400000000001</v>
      </c>
      <c r="U3868">
        <v>200.631</v>
      </c>
      <c r="V3868">
        <v>149.749</v>
      </c>
      <c r="W3868">
        <v>136.94999999999999</v>
      </c>
      <c r="X3868">
        <v>126.28700000000001</v>
      </c>
      <c r="Y3868">
        <v>114.938</v>
      </c>
      <c r="Z3868">
        <v>113.82899999999999</v>
      </c>
      <c r="AA3868">
        <v>106.646</v>
      </c>
      <c r="AB3868">
        <v>109.708</v>
      </c>
      <c r="AC3868">
        <v>108.01300000000001</v>
      </c>
      <c r="AD3868">
        <v>100.479</v>
      </c>
      <c r="AE3868">
        <v>96.477999999999994</v>
      </c>
      <c r="AF3868">
        <v>99.718999999999994</v>
      </c>
      <c r="AG3868">
        <v>99.644000000000005</v>
      </c>
      <c r="AH3868">
        <v>91.822999999999993</v>
      </c>
      <c r="AI3868">
        <v>84.308000000000007</v>
      </c>
      <c r="AJ3868">
        <v>76.33</v>
      </c>
      <c r="AK3868">
        <v>73.77</v>
      </c>
      <c r="AL3868">
        <v>60.244</v>
      </c>
      <c r="AM3868">
        <v>64.775000000000006</v>
      </c>
      <c r="AN3868">
        <v>67.113</v>
      </c>
      <c r="AO3868">
        <v>70.373000000000005</v>
      </c>
      <c r="AP3868">
        <v>79.057000000000002</v>
      </c>
      <c r="AQ3868">
        <v>85.474000000000004</v>
      </c>
      <c r="AR3868">
        <v>87.813999999999993</v>
      </c>
      <c r="AS3868">
        <v>92.408000000000001</v>
      </c>
      <c r="AT3868">
        <v>93.757000000000005</v>
      </c>
      <c r="AU3868">
        <v>94.346999999999994</v>
      </c>
      <c r="AV3868">
        <v>94.231999999999999</v>
      </c>
      <c r="AW3868">
        <v>94.834000000000003</v>
      </c>
      <c r="AX3868">
        <v>94.980999999999995</v>
      </c>
      <c r="AY3868">
        <v>93.975999999999999</v>
      </c>
      <c r="AZ3868">
        <v>91.067999999999998</v>
      </c>
      <c r="BA3868">
        <v>88.561000000000007</v>
      </c>
      <c r="BB3868">
        <v>85.994</v>
      </c>
      <c r="BC3868">
        <v>2017</v>
      </c>
    </row>
    <row r="3869" spans="1:55" x14ac:dyDescent="0.25">
      <c r="A3869">
        <v>439</v>
      </c>
      <c r="B3869" t="s">
        <v>1083</v>
      </c>
      <c r="C3869" t="s">
        <v>361</v>
      </c>
      <c r="D3869" t="s">
        <v>1084</v>
      </c>
      <c r="E3869" t="s">
        <v>362</v>
      </c>
      <c r="F3869" t="s">
        <v>363</v>
      </c>
      <c r="G3869" t="s">
        <v>229</v>
      </c>
      <c r="H3869" t="s">
        <v>230</v>
      </c>
      <c r="I3869" t="s">
        <v>1090</v>
      </c>
      <c r="J3869">
        <v>1.165</v>
      </c>
      <c r="K3869">
        <v>1.4490000000000001</v>
      </c>
      <c r="L3869">
        <v>1.65</v>
      </c>
      <c r="M3869">
        <v>1.7869999999999999</v>
      </c>
      <c r="N3869">
        <v>1.91</v>
      </c>
      <c r="O3869">
        <v>1.9710000000000001</v>
      </c>
      <c r="P3869">
        <v>2.2410000000000001</v>
      </c>
      <c r="Q3869">
        <v>2.2869999999999999</v>
      </c>
      <c r="R3869">
        <v>2.35</v>
      </c>
      <c r="S3869">
        <v>2.4260000000000002</v>
      </c>
      <c r="T3869">
        <v>2.7610000000000001</v>
      </c>
      <c r="U3869">
        <v>2.9580000000000002</v>
      </c>
      <c r="V3869">
        <v>3.65</v>
      </c>
      <c r="W3869">
        <v>3.8839999999999999</v>
      </c>
      <c r="X3869">
        <v>4.3579999999999997</v>
      </c>
      <c r="Y3869">
        <v>4.7149999999999999</v>
      </c>
      <c r="Z3869">
        <v>4.9119999999999999</v>
      </c>
      <c r="AA3869">
        <v>5.1379999999999999</v>
      </c>
      <c r="AB3869">
        <v>5.61</v>
      </c>
      <c r="AC3869">
        <v>5.7779999999999996</v>
      </c>
      <c r="AD3869">
        <v>5.9989999999999997</v>
      </c>
      <c r="AE3869">
        <v>6.3630000000000004</v>
      </c>
      <c r="AF3869">
        <v>6.7939999999999996</v>
      </c>
      <c r="AG3869">
        <v>7.2290000000000001</v>
      </c>
      <c r="AH3869">
        <v>8.0909999999999993</v>
      </c>
      <c r="AI3869">
        <v>8.9250000000000007</v>
      </c>
      <c r="AJ3869">
        <v>10.675000000000001</v>
      </c>
      <c r="AK3869">
        <v>12.131</v>
      </c>
      <c r="AL3869">
        <v>15.593</v>
      </c>
      <c r="AM3869">
        <v>16.911999999999999</v>
      </c>
      <c r="AN3869">
        <v>18.762</v>
      </c>
      <c r="AO3869">
        <v>20.58</v>
      </c>
      <c r="AP3869">
        <v>22.276</v>
      </c>
      <c r="AQ3869">
        <v>24.187000000000001</v>
      </c>
      <c r="AR3869">
        <v>25.795000000000002</v>
      </c>
      <c r="AS3869">
        <v>26.92</v>
      </c>
      <c r="AT3869">
        <v>27.83</v>
      </c>
      <c r="AU3869">
        <v>28.902999999999999</v>
      </c>
      <c r="AV3869">
        <v>30.041</v>
      </c>
      <c r="AW3869">
        <v>31.378</v>
      </c>
      <c r="AX3869">
        <v>32.933999999999997</v>
      </c>
      <c r="AY3869">
        <v>34.634999999999998</v>
      </c>
      <c r="AZ3869">
        <v>36.494999999999997</v>
      </c>
      <c r="BA3869">
        <v>38.529000000000003</v>
      </c>
      <c r="BB3869">
        <v>40.677</v>
      </c>
      <c r="BC3869">
        <v>2017</v>
      </c>
    </row>
    <row r="3870" spans="1:55" x14ac:dyDescent="0.25">
      <c r="A3870">
        <v>439</v>
      </c>
      <c r="B3870" t="s">
        <v>1083</v>
      </c>
      <c r="C3870" t="s">
        <v>364</v>
      </c>
      <c r="D3870" t="s">
        <v>1084</v>
      </c>
      <c r="E3870" t="s">
        <v>365</v>
      </c>
      <c r="F3870" t="s">
        <v>366</v>
      </c>
      <c r="G3870" t="s">
        <v>242</v>
      </c>
      <c r="H3870" t="s">
        <v>230</v>
      </c>
      <c r="I3870" t="s">
        <v>1091</v>
      </c>
      <c r="J3870">
        <v>0.374</v>
      </c>
      <c r="K3870">
        <v>-4.2000000000000003E-2</v>
      </c>
      <c r="L3870">
        <v>-0.33600000000000002</v>
      </c>
      <c r="M3870">
        <v>-0.39</v>
      </c>
      <c r="N3870">
        <v>-0.27100000000000002</v>
      </c>
      <c r="O3870">
        <v>-0.2</v>
      </c>
      <c r="P3870">
        <v>-4.5999999999999999E-2</v>
      </c>
      <c r="Q3870">
        <v>-1.024</v>
      </c>
      <c r="R3870">
        <v>-0.315</v>
      </c>
      <c r="S3870">
        <v>0.161</v>
      </c>
      <c r="T3870">
        <v>-0.64600000000000002</v>
      </c>
      <c r="U3870">
        <v>-0.71599999999999997</v>
      </c>
      <c r="V3870">
        <v>-0.88100000000000001</v>
      </c>
      <c r="W3870">
        <v>-0.64400000000000002</v>
      </c>
      <c r="X3870">
        <v>-0.4</v>
      </c>
      <c r="Y3870">
        <v>-0.25700000000000001</v>
      </c>
      <c r="Z3870">
        <v>-0.222</v>
      </c>
      <c r="AA3870">
        <v>2.9000000000000001E-2</v>
      </c>
      <c r="AB3870">
        <v>2.1999999999999999E-2</v>
      </c>
      <c r="AC3870">
        <v>0.40500000000000003</v>
      </c>
      <c r="AD3870">
        <v>-0.26600000000000001</v>
      </c>
      <c r="AE3870">
        <v>1.7000000000000001E-2</v>
      </c>
      <c r="AF3870">
        <v>0.498</v>
      </c>
      <c r="AG3870">
        <v>1.1779999999999999</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-3.411</v>
      </c>
      <c r="AT3870">
        <v>-3.694</v>
      </c>
      <c r="AU3870">
        <v>-4.3070000000000004</v>
      </c>
      <c r="AV3870">
        <v>-3.1459999999999999</v>
      </c>
      <c r="AW3870">
        <v>-3.6379999999999999</v>
      </c>
      <c r="AX3870">
        <v>-3.7240000000000002</v>
      </c>
      <c r="AY3870">
        <v>-3.7959999999999998</v>
      </c>
      <c r="AZ3870">
        <v>-3.5779999999999998</v>
      </c>
      <c r="BA3870">
        <v>-3.5230000000000001</v>
      </c>
      <c r="BB3870">
        <v>-3.4369999999999998</v>
      </c>
      <c r="BC3870">
        <v>2017</v>
      </c>
    </row>
    <row r="3871" spans="1:55" x14ac:dyDescent="0.25">
      <c r="A3871">
        <v>439</v>
      </c>
      <c r="B3871" t="s">
        <v>1083</v>
      </c>
      <c r="C3871" t="s">
        <v>368</v>
      </c>
      <c r="D3871" t="s">
        <v>1084</v>
      </c>
      <c r="E3871" t="s">
        <v>365</v>
      </c>
      <c r="F3871" t="s">
        <v>366</v>
      </c>
      <c r="G3871" t="s">
        <v>282</v>
      </c>
      <c r="I3871" t="s">
        <v>369</v>
      </c>
      <c r="J3871">
        <v>9.58</v>
      </c>
      <c r="K3871">
        <v>-0.94599999999999995</v>
      </c>
      <c r="L3871">
        <v>-7.1689999999999996</v>
      </c>
      <c r="M3871">
        <v>-7.9139999999999997</v>
      </c>
      <c r="N3871">
        <v>-5.4509999999999996</v>
      </c>
      <c r="O3871">
        <v>-4.0060000000000002</v>
      </c>
      <c r="P3871">
        <v>-0.71899999999999997</v>
      </c>
      <c r="Q3871">
        <v>-15.17</v>
      </c>
      <c r="R3871">
        <v>-4.9809999999999999</v>
      </c>
      <c r="S3871">
        <v>3.7919999999999998</v>
      </c>
      <c r="T3871">
        <v>-15.518000000000001</v>
      </c>
      <c r="U3871">
        <v>-16.475000000000001</v>
      </c>
      <c r="V3871">
        <v>-16.399999999999999</v>
      </c>
      <c r="W3871">
        <v>-11.643000000000001</v>
      </c>
      <c r="X3871">
        <v>-6.4470000000000001</v>
      </c>
      <c r="Y3871">
        <v>-3.86</v>
      </c>
      <c r="Z3871">
        <v>-3.2050000000000001</v>
      </c>
      <c r="AA3871">
        <v>0.40300000000000002</v>
      </c>
      <c r="AB3871">
        <v>0.27600000000000002</v>
      </c>
      <c r="AC3871">
        <v>4.9669999999999996</v>
      </c>
      <c r="AD3871">
        <v>-3.1389999999999998</v>
      </c>
      <c r="AE3871">
        <v>0.191</v>
      </c>
      <c r="AF3871">
        <v>5.1950000000000003</v>
      </c>
      <c r="AG3871">
        <v>11.554</v>
      </c>
      <c r="AH3871">
        <v>0.34300000000000003</v>
      </c>
      <c r="AI3871">
        <v>-18.047000000000001</v>
      </c>
      <c r="AJ3871">
        <v>-11.464</v>
      </c>
      <c r="AK3871">
        <v>-16.798999999999999</v>
      </c>
      <c r="AL3871">
        <v>-9.3580000000000005</v>
      </c>
      <c r="AM3871">
        <v>-5.2279999999999998</v>
      </c>
      <c r="AN3871">
        <v>-7.1319999999999997</v>
      </c>
      <c r="AO3871">
        <v>-10.212</v>
      </c>
      <c r="AP3871">
        <v>-15.016</v>
      </c>
      <c r="AQ3871">
        <v>-10.285</v>
      </c>
      <c r="AR3871">
        <v>-7.18</v>
      </c>
      <c r="AS3871">
        <v>-8.9819999999999993</v>
      </c>
      <c r="AT3871">
        <v>-9.4120000000000008</v>
      </c>
      <c r="AU3871">
        <v>-10.566000000000001</v>
      </c>
      <c r="AV3871">
        <v>-7.4249999999999998</v>
      </c>
      <c r="AW3871">
        <v>-8.2200000000000006</v>
      </c>
      <c r="AX3871">
        <v>-8.016</v>
      </c>
      <c r="AY3871">
        <v>-7.7709999999999999</v>
      </c>
      <c r="AZ3871">
        <v>-6.9509999999999996</v>
      </c>
      <c r="BA3871">
        <v>-6.4829999999999997</v>
      </c>
      <c r="BB3871">
        <v>-5.99</v>
      </c>
      <c r="BC3871">
        <v>2017</v>
      </c>
    </row>
    <row r="3872" spans="1:55" x14ac:dyDescent="0.25">
      <c r="A3872">
        <v>916</v>
      </c>
      <c r="B3872" t="s">
        <v>1092</v>
      </c>
      <c r="C3872" t="s">
        <v>225</v>
      </c>
      <c r="D3872" t="s">
        <v>1093</v>
      </c>
      <c r="E3872" t="s">
        <v>227</v>
      </c>
      <c r="F3872" t="s">
        <v>228</v>
      </c>
      <c r="G3872" t="s">
        <v>229</v>
      </c>
      <c r="H3872" t="s">
        <v>230</v>
      </c>
      <c r="I3872" t="s">
        <v>1094</v>
      </c>
      <c r="J3872" t="s">
        <v>232</v>
      </c>
      <c r="K3872" t="s">
        <v>232</v>
      </c>
      <c r="L3872" t="s">
        <v>232</v>
      </c>
      <c r="M3872" t="s">
        <v>232</v>
      </c>
      <c r="N3872" t="s">
        <v>232</v>
      </c>
      <c r="O3872" t="s">
        <v>232</v>
      </c>
      <c r="P3872" t="s">
        <v>232</v>
      </c>
      <c r="Q3872" t="s">
        <v>232</v>
      </c>
      <c r="R3872" t="s">
        <v>232</v>
      </c>
      <c r="S3872" t="s">
        <v>232</v>
      </c>
      <c r="T3872" t="s">
        <v>232</v>
      </c>
      <c r="U3872" t="s">
        <v>232</v>
      </c>
      <c r="V3872" s="52">
        <v>7899.79</v>
      </c>
      <c r="W3872" s="52">
        <v>7173.01</v>
      </c>
      <c r="X3872" s="52">
        <v>6270.66</v>
      </c>
      <c r="Y3872" s="52">
        <v>5756.47</v>
      </c>
      <c r="Z3872" s="52">
        <v>5785.25</v>
      </c>
      <c r="AA3872" s="52">
        <v>5883.6</v>
      </c>
      <c r="AB3872" s="52">
        <v>5771.81</v>
      </c>
      <c r="AC3872" s="52">
        <v>5927.65</v>
      </c>
      <c r="AD3872" s="52">
        <v>6508.56</v>
      </c>
      <c r="AE3872" s="52">
        <v>7387.22</v>
      </c>
      <c r="AF3872" s="52">
        <v>8111.16</v>
      </c>
      <c r="AG3872" s="52">
        <v>8865.5</v>
      </c>
      <c r="AH3872" s="52">
        <v>9716.59</v>
      </c>
      <c r="AI3872" s="52">
        <v>10659.1</v>
      </c>
      <c r="AJ3872" s="52">
        <v>11799.62</v>
      </c>
      <c r="AK3872" s="52">
        <v>12849.79</v>
      </c>
      <c r="AL3872" s="52">
        <v>13273.83</v>
      </c>
      <c r="AM3872" s="52">
        <v>13433.12</v>
      </c>
      <c r="AN3872" s="52">
        <v>14413.74</v>
      </c>
      <c r="AO3872" s="52">
        <v>15480.35</v>
      </c>
      <c r="AP3872" s="52">
        <v>16223.41</v>
      </c>
      <c r="AQ3872" s="52">
        <v>17196.82</v>
      </c>
      <c r="AR3872" s="52">
        <v>17919.080000000002</v>
      </c>
      <c r="AS3872" s="52">
        <v>18134.11</v>
      </c>
      <c r="AT3872" s="52">
        <v>18333.59</v>
      </c>
      <c r="AU3872" s="52">
        <v>19085.259999999998</v>
      </c>
      <c r="AV3872" s="52">
        <v>19867.759999999998</v>
      </c>
      <c r="AW3872" s="52">
        <v>20504.259999999998</v>
      </c>
      <c r="AX3872" s="52">
        <v>21161.93</v>
      </c>
      <c r="AY3872" s="52">
        <v>21859.119999999999</v>
      </c>
      <c r="AZ3872" s="52">
        <v>22581.97</v>
      </c>
      <c r="BA3872" s="52">
        <v>23610.03</v>
      </c>
      <c r="BB3872" s="52">
        <v>24665.84</v>
      </c>
      <c r="BC3872">
        <v>2017</v>
      </c>
    </row>
    <row r="3873" spans="1:55" x14ac:dyDescent="0.25">
      <c r="A3873">
        <v>916</v>
      </c>
      <c r="B3873" t="s">
        <v>1092</v>
      </c>
      <c r="C3873" t="s">
        <v>233</v>
      </c>
      <c r="D3873" t="s">
        <v>1093</v>
      </c>
      <c r="E3873" t="s">
        <v>227</v>
      </c>
      <c r="F3873" t="s">
        <v>234</v>
      </c>
      <c r="G3873" t="s">
        <v>235</v>
      </c>
      <c r="I3873" t="s">
        <v>236</v>
      </c>
      <c r="J3873" t="s">
        <v>232</v>
      </c>
      <c r="K3873" t="s">
        <v>232</v>
      </c>
      <c r="L3873" t="s">
        <v>232</v>
      </c>
      <c r="M3873" t="s">
        <v>232</v>
      </c>
      <c r="N3873" t="s">
        <v>232</v>
      </c>
      <c r="O3873" t="s">
        <v>232</v>
      </c>
      <c r="P3873" t="s">
        <v>232</v>
      </c>
      <c r="Q3873" t="s">
        <v>232</v>
      </c>
      <c r="R3873" t="s">
        <v>232</v>
      </c>
      <c r="S3873" t="s">
        <v>232</v>
      </c>
      <c r="T3873" t="s">
        <v>232</v>
      </c>
      <c r="U3873" t="s">
        <v>232</v>
      </c>
      <c r="V3873" t="s">
        <v>232</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3.2040000000000002</v>
      </c>
      <c r="AX3873">
        <v>3.2080000000000002</v>
      </c>
      <c r="AY3873">
        <v>3.2949999999999999</v>
      </c>
      <c r="AZ3873">
        <v>3.3069999999999999</v>
      </c>
      <c r="BA3873">
        <v>4.5529999999999999</v>
      </c>
      <c r="BB3873">
        <v>4.4720000000000004</v>
      </c>
      <c r="BC3873">
        <v>2017</v>
      </c>
    </row>
    <row r="3874" spans="1:55" x14ac:dyDescent="0.25">
      <c r="A3874">
        <v>916</v>
      </c>
      <c r="B3874" t="s">
        <v>1092</v>
      </c>
      <c r="C3874" t="s">
        <v>237</v>
      </c>
      <c r="D3874" t="s">
        <v>1093</v>
      </c>
      <c r="E3874" t="s">
        <v>238</v>
      </c>
      <c r="F3874" t="s">
        <v>239</v>
      </c>
      <c r="G3874" t="s">
        <v>229</v>
      </c>
      <c r="H3874" t="s">
        <v>230</v>
      </c>
      <c r="I3874" t="s">
        <v>1094</v>
      </c>
      <c r="J3874" t="s">
        <v>232</v>
      </c>
      <c r="K3874" t="s">
        <v>232</v>
      </c>
      <c r="L3874" t="s">
        <v>232</v>
      </c>
      <c r="M3874" t="s">
        <v>232</v>
      </c>
      <c r="N3874" t="s">
        <v>232</v>
      </c>
      <c r="O3874" t="s">
        <v>232</v>
      </c>
      <c r="P3874" t="s">
        <v>232</v>
      </c>
      <c r="Q3874" t="s">
        <v>232</v>
      </c>
      <c r="R3874" t="s">
        <v>232</v>
      </c>
      <c r="S3874" t="s">
        <v>232</v>
      </c>
      <c r="T3874" t="s">
        <v>232</v>
      </c>
      <c r="U3874" t="s">
        <v>232</v>
      </c>
      <c r="V3874">
        <v>2.4350000000000001</v>
      </c>
      <c r="W3874">
        <v>29.881</v>
      </c>
      <c r="X3874">
        <v>423.46899999999999</v>
      </c>
      <c r="Y3874" s="52">
        <v>1014.19</v>
      </c>
      <c r="Z3874" s="52">
        <v>1415.75</v>
      </c>
      <c r="AA3874" s="52">
        <v>1672.14</v>
      </c>
      <c r="AB3874" s="52">
        <v>1733.26</v>
      </c>
      <c r="AC3874" s="52">
        <v>2016.46</v>
      </c>
      <c r="AD3874" s="52">
        <v>2599.9</v>
      </c>
      <c r="AE3874" s="52">
        <v>3250.59</v>
      </c>
      <c r="AF3874" s="52">
        <v>3776.28</v>
      </c>
      <c r="AG3874" s="52">
        <v>4611.9799999999996</v>
      </c>
      <c r="AH3874" s="52">
        <v>5870.13</v>
      </c>
      <c r="AI3874" s="52">
        <v>7590.59</v>
      </c>
      <c r="AJ3874" s="52">
        <v>10213.73</v>
      </c>
      <c r="AK3874" s="52">
        <v>12849.79</v>
      </c>
      <c r="AL3874" s="52">
        <v>16052.92</v>
      </c>
      <c r="AM3874" s="52">
        <v>17007.650000000001</v>
      </c>
      <c r="AN3874" s="52">
        <v>21815.52</v>
      </c>
      <c r="AO3874" s="52">
        <v>28243.05</v>
      </c>
      <c r="AP3874" s="52">
        <v>31015.19</v>
      </c>
      <c r="AQ3874" s="52">
        <v>35999.03</v>
      </c>
      <c r="AR3874" s="52">
        <v>39675.83</v>
      </c>
      <c r="AS3874" s="52">
        <v>40884.129999999997</v>
      </c>
      <c r="AT3874" s="52">
        <v>46971.15</v>
      </c>
      <c r="AU3874" s="52">
        <v>53101.279999999999</v>
      </c>
      <c r="AV3874" s="52">
        <v>58785.74</v>
      </c>
      <c r="AW3874" s="52">
        <v>63088.39</v>
      </c>
      <c r="AX3874" s="52">
        <v>68127.009999999995</v>
      </c>
      <c r="AY3874" s="52">
        <v>73326.64</v>
      </c>
      <c r="AZ3874" s="52">
        <v>79161.02</v>
      </c>
      <c r="BA3874" s="52">
        <v>86873.55</v>
      </c>
      <c r="BB3874" s="52">
        <v>95608.98</v>
      </c>
      <c r="BC3874">
        <v>2017</v>
      </c>
    </row>
    <row r="3875" spans="1:55" x14ac:dyDescent="0.25">
      <c r="A3875">
        <v>916</v>
      </c>
      <c r="B3875" t="s">
        <v>1092</v>
      </c>
      <c r="C3875" t="s">
        <v>240</v>
      </c>
      <c r="D3875" t="s">
        <v>1093</v>
      </c>
      <c r="E3875" t="s">
        <v>238</v>
      </c>
      <c r="F3875" t="s">
        <v>241</v>
      </c>
      <c r="G3875" t="s">
        <v>242</v>
      </c>
      <c r="H3875" t="s">
        <v>230</v>
      </c>
      <c r="I3875" t="s">
        <v>243</v>
      </c>
      <c r="J3875" t="s">
        <v>232</v>
      </c>
      <c r="K3875" t="s">
        <v>232</v>
      </c>
      <c r="L3875" t="s">
        <v>232</v>
      </c>
      <c r="M3875" t="s">
        <v>232</v>
      </c>
      <c r="N3875" t="s">
        <v>232</v>
      </c>
      <c r="O3875" t="s">
        <v>232</v>
      </c>
      <c r="P3875" t="s">
        <v>232</v>
      </c>
      <c r="Q3875" t="s">
        <v>232</v>
      </c>
      <c r="R3875" t="s">
        <v>232</v>
      </c>
      <c r="S3875" t="s">
        <v>232</v>
      </c>
      <c r="T3875" t="s">
        <v>232</v>
      </c>
      <c r="U3875" t="s">
        <v>232</v>
      </c>
      <c r="V3875">
        <v>2.875</v>
      </c>
      <c r="W3875">
        <v>5.1520000000000001</v>
      </c>
      <c r="X3875">
        <v>11.648</v>
      </c>
      <c r="Y3875">
        <v>16.594000000000001</v>
      </c>
      <c r="Z3875">
        <v>20.893000000000001</v>
      </c>
      <c r="AA3875">
        <v>22.13</v>
      </c>
      <c r="AB3875">
        <v>21.623999999999999</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162.887</v>
      </c>
      <c r="AV3875">
        <v>170.53899999999999</v>
      </c>
      <c r="AW3875">
        <v>164.20699999999999</v>
      </c>
      <c r="AX3875">
        <v>177.322</v>
      </c>
      <c r="AY3875">
        <v>190.85499999999999</v>
      </c>
      <c r="AZ3875">
        <v>206.041</v>
      </c>
      <c r="BA3875">
        <v>226.11500000000001</v>
      </c>
      <c r="BB3875">
        <v>248.852</v>
      </c>
      <c r="BC3875">
        <v>2017</v>
      </c>
    </row>
    <row r="3876" spans="1:55" x14ac:dyDescent="0.25">
      <c r="A3876">
        <v>916</v>
      </c>
      <c r="B3876" t="s">
        <v>1092</v>
      </c>
      <c r="C3876" t="s">
        <v>244</v>
      </c>
      <c r="D3876" t="s">
        <v>1093</v>
      </c>
      <c r="E3876" t="s">
        <v>238</v>
      </c>
      <c r="F3876" t="s">
        <v>245</v>
      </c>
      <c r="G3876" t="s">
        <v>246</v>
      </c>
      <c r="H3876" t="s">
        <v>230</v>
      </c>
      <c r="I3876" t="s">
        <v>243</v>
      </c>
      <c r="J3876" t="s">
        <v>232</v>
      </c>
      <c r="K3876" t="s">
        <v>232</v>
      </c>
      <c r="L3876" t="s">
        <v>232</v>
      </c>
      <c r="M3876" t="s">
        <v>232</v>
      </c>
      <c r="N3876" t="s">
        <v>232</v>
      </c>
      <c r="O3876" t="s">
        <v>232</v>
      </c>
      <c r="P3876" t="s">
        <v>232</v>
      </c>
      <c r="Q3876" t="s">
        <v>232</v>
      </c>
      <c r="R3876" t="s">
        <v>232</v>
      </c>
      <c r="S3876" t="s">
        <v>232</v>
      </c>
      <c r="T3876" t="s">
        <v>232</v>
      </c>
      <c r="U3876" t="s">
        <v>232</v>
      </c>
      <c r="V3876">
        <v>123.355</v>
      </c>
      <c r="W3876">
        <v>114.66</v>
      </c>
      <c r="X3876">
        <v>102.376</v>
      </c>
      <c r="Y3876">
        <v>95.951999999999998</v>
      </c>
      <c r="Z3876">
        <v>98.197000000000003</v>
      </c>
      <c r="AA3876">
        <v>101.589</v>
      </c>
      <c r="AB3876">
        <v>100.78100000000001</v>
      </c>
      <c r="AC3876">
        <v>104.996</v>
      </c>
      <c r="AD3876">
        <v>117.863</v>
      </c>
      <c r="AE3876">
        <v>136.708</v>
      </c>
      <c r="AF3876">
        <v>152.47999999999999</v>
      </c>
      <c r="AG3876">
        <v>169.756</v>
      </c>
      <c r="AH3876">
        <v>191.06100000000001</v>
      </c>
      <c r="AI3876">
        <v>216.12200000000001</v>
      </c>
      <c r="AJ3876">
        <v>246.488</v>
      </c>
      <c r="AK3876">
        <v>275.637</v>
      </c>
      <c r="AL3876">
        <v>290.27</v>
      </c>
      <c r="AM3876">
        <v>295.99299999999999</v>
      </c>
      <c r="AN3876">
        <v>321.30200000000002</v>
      </c>
      <c r="AO3876">
        <v>352.286</v>
      </c>
      <c r="AP3876">
        <v>376.27800000000002</v>
      </c>
      <c r="AQ3876">
        <v>405.85199999999998</v>
      </c>
      <c r="AR3876">
        <v>430.9</v>
      </c>
      <c r="AS3876">
        <v>440.73399999999998</v>
      </c>
      <c r="AT3876">
        <v>450.45299999999997</v>
      </c>
      <c r="AU3876">
        <v>477.83600000000001</v>
      </c>
      <c r="AV3876">
        <v>508.642</v>
      </c>
      <c r="AW3876">
        <v>534.27099999999996</v>
      </c>
      <c r="AX3876">
        <v>562.92200000000003</v>
      </c>
      <c r="AY3876">
        <v>593.55600000000004</v>
      </c>
      <c r="AZ3876">
        <v>625.87199999999996</v>
      </c>
      <c r="BA3876">
        <v>667.92600000000004</v>
      </c>
      <c r="BB3876">
        <v>712.39800000000002</v>
      </c>
      <c r="BC3876">
        <v>2017</v>
      </c>
    </row>
    <row r="3877" spans="1:55" x14ac:dyDescent="0.25">
      <c r="A3877">
        <v>916</v>
      </c>
      <c r="B3877" t="s">
        <v>1092</v>
      </c>
      <c r="C3877" t="s">
        <v>247</v>
      </c>
      <c r="D3877" t="s">
        <v>1093</v>
      </c>
      <c r="E3877" t="s">
        <v>248</v>
      </c>
      <c r="F3877" t="s">
        <v>249</v>
      </c>
      <c r="G3877" t="s">
        <v>250</v>
      </c>
      <c r="I3877" t="s">
        <v>251</v>
      </c>
      <c r="J3877" t="s">
        <v>232</v>
      </c>
      <c r="K3877" t="s">
        <v>232</v>
      </c>
      <c r="L3877" t="s">
        <v>232</v>
      </c>
      <c r="M3877" t="s">
        <v>232</v>
      </c>
      <c r="N3877" t="s">
        <v>232</v>
      </c>
      <c r="O3877" t="s">
        <v>232</v>
      </c>
      <c r="P3877" t="s">
        <v>232</v>
      </c>
      <c r="Q3877" t="s">
        <v>232</v>
      </c>
      <c r="R3877" t="s">
        <v>232</v>
      </c>
      <c r="S3877" t="s">
        <v>232</v>
      </c>
      <c r="T3877" t="s">
        <v>232</v>
      </c>
      <c r="U3877" t="s">
        <v>232</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191.17599999999999</v>
      </c>
      <c r="AQ3877">
        <v>209.33500000000001</v>
      </c>
      <c r="AR3877">
        <v>221.417</v>
      </c>
      <c r="AS3877">
        <v>225.45400000000001</v>
      </c>
      <c r="AT3877">
        <v>256.20299999999997</v>
      </c>
      <c r="AU3877">
        <v>278.23200000000003</v>
      </c>
      <c r="AV3877">
        <v>295.88499999999999</v>
      </c>
      <c r="AW3877">
        <v>307.68400000000003</v>
      </c>
      <c r="AX3877">
        <v>321.93200000000002</v>
      </c>
      <c r="AY3877">
        <v>335.45100000000002</v>
      </c>
      <c r="AZ3877">
        <v>350.55</v>
      </c>
      <c r="BA3877">
        <v>367.952</v>
      </c>
      <c r="BB3877">
        <v>387.61700000000002</v>
      </c>
      <c r="BC3877">
        <v>2017</v>
      </c>
    </row>
    <row r="3878" spans="1:55" x14ac:dyDescent="0.25">
      <c r="A3878">
        <v>916</v>
      </c>
      <c r="B3878" t="s">
        <v>1092</v>
      </c>
      <c r="C3878" t="s">
        <v>252</v>
      </c>
      <c r="D3878" t="s">
        <v>1093</v>
      </c>
      <c r="E3878" t="s">
        <v>253</v>
      </c>
      <c r="F3878" t="s">
        <v>254</v>
      </c>
      <c r="G3878" t="s">
        <v>229</v>
      </c>
      <c r="H3878" t="s">
        <v>220</v>
      </c>
      <c r="I3878" t="s">
        <v>255</v>
      </c>
      <c r="J3878" t="s">
        <v>232</v>
      </c>
      <c r="K3878" t="s">
        <v>232</v>
      </c>
      <c r="L3878" t="s">
        <v>232</v>
      </c>
      <c r="M3878" t="s">
        <v>232</v>
      </c>
      <c r="N3878" t="s">
        <v>232</v>
      </c>
      <c r="O3878" t="s">
        <v>232</v>
      </c>
      <c r="P3878" t="s">
        <v>232</v>
      </c>
      <c r="Q3878" t="s">
        <v>232</v>
      </c>
      <c r="R3878" t="s">
        <v>232</v>
      </c>
      <c r="S3878" t="s">
        <v>232</v>
      </c>
      <c r="T3878" t="s">
        <v>232</v>
      </c>
      <c r="U3878" t="s">
        <v>232</v>
      </c>
      <c r="V3878" s="52">
        <v>463375.92</v>
      </c>
      <c r="W3878" s="52">
        <v>424438.54</v>
      </c>
      <c r="X3878" s="52">
        <v>396877.44</v>
      </c>
      <c r="Y3878" s="52">
        <v>367220.12</v>
      </c>
      <c r="Z3878" s="52">
        <v>373709.77</v>
      </c>
      <c r="AA3878" s="52">
        <v>387379.72</v>
      </c>
      <c r="AB3878" s="52">
        <v>385937.58</v>
      </c>
      <c r="AC3878" s="52">
        <v>397786.23</v>
      </c>
      <c r="AD3878" s="52">
        <v>437827</v>
      </c>
      <c r="AE3878" s="52">
        <v>497418.83</v>
      </c>
      <c r="AF3878" s="52">
        <v>545587.27</v>
      </c>
      <c r="AG3878" s="52">
        <v>592962.59</v>
      </c>
      <c r="AH3878" s="52">
        <v>644558.51</v>
      </c>
      <c r="AI3878" s="52">
        <v>700367.29</v>
      </c>
      <c r="AJ3878" s="52">
        <v>766363.59</v>
      </c>
      <c r="AK3878" s="52">
        <v>825212.09</v>
      </c>
      <c r="AL3878" s="52">
        <v>830528.15</v>
      </c>
      <c r="AM3878" s="52">
        <v>829051.35</v>
      </c>
      <c r="AN3878" s="52">
        <v>876742.65</v>
      </c>
      <c r="AO3878" s="52">
        <v>928462.81</v>
      </c>
      <c r="AP3878" s="52">
        <v>959408.76</v>
      </c>
      <c r="AQ3878" s="52">
        <v>1002098.67</v>
      </c>
      <c r="AR3878" s="52">
        <v>1028785.72</v>
      </c>
      <c r="AS3878" s="52">
        <v>1026230.58</v>
      </c>
      <c r="AT3878" s="52">
        <v>1022708.57</v>
      </c>
      <c r="AU3878" s="52">
        <v>1049067.83</v>
      </c>
      <c r="AV3878" s="52">
        <v>1076106.46</v>
      </c>
      <c r="AW3878" s="52">
        <v>1094337.6000000001</v>
      </c>
      <c r="AX3878" s="52">
        <v>1112918.98</v>
      </c>
      <c r="AY3878" s="52">
        <v>1132770.3799999999</v>
      </c>
      <c r="AZ3878" s="52">
        <v>1153113.23</v>
      </c>
      <c r="BA3878" s="52">
        <v>1187975.67</v>
      </c>
      <c r="BB3878" s="52">
        <v>1222947.6299999999</v>
      </c>
      <c r="BC3878">
        <v>2015</v>
      </c>
    </row>
    <row r="3879" spans="1:55" x14ac:dyDescent="0.25">
      <c r="A3879">
        <v>916</v>
      </c>
      <c r="B3879" t="s">
        <v>1092</v>
      </c>
      <c r="C3879" t="s">
        <v>256</v>
      </c>
      <c r="D3879" t="s">
        <v>1093</v>
      </c>
      <c r="E3879" t="s">
        <v>253</v>
      </c>
      <c r="F3879" t="s">
        <v>257</v>
      </c>
      <c r="G3879" t="s">
        <v>258</v>
      </c>
      <c r="H3879" t="s">
        <v>220</v>
      </c>
      <c r="I3879" t="s">
        <v>255</v>
      </c>
      <c r="J3879" t="s">
        <v>232</v>
      </c>
      <c r="K3879" t="s">
        <v>232</v>
      </c>
      <c r="L3879" t="s">
        <v>232</v>
      </c>
      <c r="M3879" t="s">
        <v>232</v>
      </c>
      <c r="N3879" t="s">
        <v>232</v>
      </c>
      <c r="O3879" t="s">
        <v>232</v>
      </c>
      <c r="P3879" t="s">
        <v>232</v>
      </c>
      <c r="Q3879" t="s">
        <v>232</v>
      </c>
      <c r="R3879" t="s">
        <v>232</v>
      </c>
      <c r="S3879" t="s">
        <v>232</v>
      </c>
      <c r="T3879" t="s">
        <v>232</v>
      </c>
      <c r="U3879" t="s">
        <v>232</v>
      </c>
      <c r="V3879" s="52">
        <v>10545.05</v>
      </c>
      <c r="W3879" s="52">
        <v>9658.9500000000007</v>
      </c>
      <c r="X3879" s="52">
        <v>9031.74</v>
      </c>
      <c r="Y3879" s="52">
        <v>8356.83</v>
      </c>
      <c r="Z3879" s="52">
        <v>8504.51</v>
      </c>
      <c r="AA3879" s="52">
        <v>8815.6</v>
      </c>
      <c r="AB3879" s="52">
        <v>8782.7800000000007</v>
      </c>
      <c r="AC3879" s="52">
        <v>9052.42</v>
      </c>
      <c r="AD3879" s="52">
        <v>9963.6299999999992</v>
      </c>
      <c r="AE3879" s="52">
        <v>11319.76</v>
      </c>
      <c r="AF3879" s="52">
        <v>12415.93</v>
      </c>
      <c r="AG3879" s="52">
        <v>13494.05</v>
      </c>
      <c r="AH3879" s="52">
        <v>14668.22</v>
      </c>
      <c r="AI3879" s="52">
        <v>15938.26</v>
      </c>
      <c r="AJ3879" s="52">
        <v>17440.14</v>
      </c>
      <c r="AK3879" s="52">
        <v>18779.349999999999</v>
      </c>
      <c r="AL3879" s="52">
        <v>18900.330000000002</v>
      </c>
      <c r="AM3879" s="52">
        <v>18866.72</v>
      </c>
      <c r="AN3879" s="52">
        <v>19952.04</v>
      </c>
      <c r="AO3879" s="52">
        <v>21129.03</v>
      </c>
      <c r="AP3879" s="52">
        <v>21833.27</v>
      </c>
      <c r="AQ3879" s="52">
        <v>22804.76</v>
      </c>
      <c r="AR3879" s="52">
        <v>23412.080000000002</v>
      </c>
      <c r="AS3879" s="52">
        <v>23353.93</v>
      </c>
      <c r="AT3879" s="52">
        <v>23273.78</v>
      </c>
      <c r="AU3879" s="52">
        <v>23873.64</v>
      </c>
      <c r="AV3879" s="52">
        <v>24488.959999999999</v>
      </c>
      <c r="AW3879" s="52">
        <v>24903.84</v>
      </c>
      <c r="AX3879" s="52">
        <v>25326.7</v>
      </c>
      <c r="AY3879" s="52">
        <v>25778.46</v>
      </c>
      <c r="AZ3879" s="52">
        <v>26241.4</v>
      </c>
      <c r="BA3879" s="52">
        <v>27034.77</v>
      </c>
      <c r="BB3879" s="52">
        <v>27830.62</v>
      </c>
      <c r="BC3879">
        <v>2015</v>
      </c>
    </row>
    <row r="3880" spans="1:55" x14ac:dyDescent="0.25">
      <c r="A3880">
        <v>916</v>
      </c>
      <c r="B3880" t="s">
        <v>1092</v>
      </c>
      <c r="C3880" t="s">
        <v>259</v>
      </c>
      <c r="D3880" t="s">
        <v>1093</v>
      </c>
      <c r="E3880" t="s">
        <v>260</v>
      </c>
      <c r="F3880" t="s">
        <v>261</v>
      </c>
      <c r="G3880" t="s">
        <v>229</v>
      </c>
      <c r="H3880" t="s">
        <v>220</v>
      </c>
      <c r="I3880" t="s">
        <v>262</v>
      </c>
      <c r="J3880" t="s">
        <v>232</v>
      </c>
      <c r="K3880" t="s">
        <v>232</v>
      </c>
      <c r="L3880" t="s">
        <v>232</v>
      </c>
      <c r="M3880" t="s">
        <v>232</v>
      </c>
      <c r="N3880" t="s">
        <v>232</v>
      </c>
      <c r="O3880" t="s">
        <v>232</v>
      </c>
      <c r="P3880" t="s">
        <v>232</v>
      </c>
      <c r="Q3880" t="s">
        <v>232</v>
      </c>
      <c r="R3880" t="s">
        <v>232</v>
      </c>
      <c r="S3880" t="s">
        <v>232</v>
      </c>
      <c r="T3880" t="s">
        <v>232</v>
      </c>
      <c r="U3880" t="s">
        <v>232</v>
      </c>
      <c r="V3880">
        <v>142.84200000000001</v>
      </c>
      <c r="W3880" s="52">
        <v>1768.13</v>
      </c>
      <c r="X3880" s="52">
        <v>26801.82</v>
      </c>
      <c r="Y3880" s="52">
        <v>64697.81</v>
      </c>
      <c r="Z3880" s="52">
        <v>91453.17</v>
      </c>
      <c r="AA3880" s="52">
        <v>110094.68</v>
      </c>
      <c r="AB3880" s="52">
        <v>115896.04</v>
      </c>
      <c r="AC3880" s="52">
        <v>135318.35999999999</v>
      </c>
      <c r="AD3880" s="52">
        <v>174893.71</v>
      </c>
      <c r="AE3880" s="52">
        <v>218878.74</v>
      </c>
      <c r="AF3880" s="52">
        <v>254006.73</v>
      </c>
      <c r="AG3880" s="52">
        <v>308468.89</v>
      </c>
      <c r="AH3880" s="52">
        <v>389400.19</v>
      </c>
      <c r="AI3880" s="52">
        <v>498747.64</v>
      </c>
      <c r="AJ3880" s="52">
        <v>663362.76</v>
      </c>
      <c r="AK3880" s="52">
        <v>825212.09</v>
      </c>
      <c r="AL3880" s="52">
        <v>1004412.35</v>
      </c>
      <c r="AM3880" s="52">
        <v>1049660.56</v>
      </c>
      <c r="AN3880" s="52">
        <v>1326970.03</v>
      </c>
      <c r="AO3880" s="52">
        <v>1693929.14</v>
      </c>
      <c r="AP3880" s="52">
        <v>1834154.75</v>
      </c>
      <c r="AQ3880" s="52">
        <v>2097747.77</v>
      </c>
      <c r="AR3880" s="52">
        <v>2277902.94</v>
      </c>
      <c r="AS3880" s="52">
        <v>2313680.92</v>
      </c>
      <c r="AT3880" s="52">
        <v>2620207.5099999998</v>
      </c>
      <c r="AU3880" s="52">
        <v>2918840.92</v>
      </c>
      <c r="AV3880" s="52">
        <v>3184038.91</v>
      </c>
      <c r="AW3880" s="52">
        <v>3367105.51</v>
      </c>
      <c r="AX3880" s="52">
        <v>3582841.3</v>
      </c>
      <c r="AY3880" s="52">
        <v>3799889.41</v>
      </c>
      <c r="AZ3880" s="52">
        <v>4042234.68</v>
      </c>
      <c r="BA3880" s="52">
        <v>4371179.6399999997</v>
      </c>
      <c r="BB3880" s="52">
        <v>4740353.07</v>
      </c>
      <c r="BC3880">
        <v>2015</v>
      </c>
    </row>
    <row r="3881" spans="1:55" x14ac:dyDescent="0.25">
      <c r="A3881">
        <v>916</v>
      </c>
      <c r="B3881" t="s">
        <v>1092</v>
      </c>
      <c r="C3881" t="s">
        <v>263</v>
      </c>
      <c r="D3881" t="s">
        <v>1093</v>
      </c>
      <c r="E3881" t="s">
        <v>260</v>
      </c>
      <c r="F3881" t="s">
        <v>264</v>
      </c>
      <c r="G3881" t="s">
        <v>242</v>
      </c>
      <c r="H3881" t="s">
        <v>220</v>
      </c>
      <c r="I3881" t="s">
        <v>262</v>
      </c>
      <c r="J3881" t="s">
        <v>232</v>
      </c>
      <c r="K3881" t="s">
        <v>232</v>
      </c>
      <c r="L3881" t="s">
        <v>232</v>
      </c>
      <c r="M3881" t="s">
        <v>232</v>
      </c>
      <c r="N3881" t="s">
        <v>232</v>
      </c>
      <c r="O3881" t="s">
        <v>232</v>
      </c>
      <c r="P3881" t="s">
        <v>232</v>
      </c>
      <c r="Q3881" t="s">
        <v>232</v>
      </c>
      <c r="R3881" t="s">
        <v>232</v>
      </c>
      <c r="S3881" t="s">
        <v>232</v>
      </c>
      <c r="T3881" t="s">
        <v>232</v>
      </c>
      <c r="U3881" t="s">
        <v>232</v>
      </c>
      <c r="V3881">
        <v>168.64500000000001</v>
      </c>
      <c r="W3881">
        <v>304.84899999999999</v>
      </c>
      <c r="X3881">
        <v>737.24199999999996</v>
      </c>
      <c r="Y3881" s="52">
        <v>1058.58</v>
      </c>
      <c r="Z3881" s="52">
        <v>1349.6</v>
      </c>
      <c r="AA3881" s="52">
        <v>1457.03</v>
      </c>
      <c r="AB3881" s="52">
        <v>1445.9</v>
      </c>
      <c r="AC3881" s="52">
        <v>1132.1300000000001</v>
      </c>
      <c r="AD3881" s="52">
        <v>1230.49</v>
      </c>
      <c r="AE3881" s="52">
        <v>1491.65</v>
      </c>
      <c r="AF3881" s="52">
        <v>1657.15</v>
      </c>
      <c r="AG3881" s="52">
        <v>2062.29</v>
      </c>
      <c r="AH3881" s="52">
        <v>2862.5</v>
      </c>
      <c r="AI3881" s="52">
        <v>3753.44</v>
      </c>
      <c r="AJ3881" s="52">
        <v>5261.03</v>
      </c>
      <c r="AK3881" s="52">
        <v>6733.45</v>
      </c>
      <c r="AL3881" s="52">
        <v>8349.2900000000009</v>
      </c>
      <c r="AM3881" s="52">
        <v>7116.5</v>
      </c>
      <c r="AN3881" s="52">
        <v>9005.26</v>
      </c>
      <c r="AO3881" s="52">
        <v>11553.13</v>
      </c>
      <c r="AP3881" s="52">
        <v>12300.48</v>
      </c>
      <c r="AQ3881" s="52">
        <v>13789.25</v>
      </c>
      <c r="AR3881" s="52">
        <v>12712.1</v>
      </c>
      <c r="AS3881" s="52">
        <v>10434.76</v>
      </c>
      <c r="AT3881" s="52">
        <v>7658.46</v>
      </c>
      <c r="AU3881" s="52">
        <v>8953.48</v>
      </c>
      <c r="AV3881" s="52">
        <v>9236.9699999999993</v>
      </c>
      <c r="AW3881" s="52">
        <v>8763.94</v>
      </c>
      <c r="AX3881" s="52">
        <v>9325.4599999999991</v>
      </c>
      <c r="AY3881" s="52">
        <v>9890.39</v>
      </c>
      <c r="AZ3881" s="52">
        <v>10521.17</v>
      </c>
      <c r="BA3881" s="52">
        <v>11377.36</v>
      </c>
      <c r="BB3881" s="52">
        <v>12338.24</v>
      </c>
      <c r="BC3881">
        <v>2015</v>
      </c>
    </row>
    <row r="3882" spans="1:55" x14ac:dyDescent="0.25">
      <c r="A3882">
        <v>916</v>
      </c>
      <c r="B3882" t="s">
        <v>1092</v>
      </c>
      <c r="C3882" t="s">
        <v>265</v>
      </c>
      <c r="D3882" t="s">
        <v>1093</v>
      </c>
      <c r="E3882" t="s">
        <v>260</v>
      </c>
      <c r="F3882" t="s">
        <v>266</v>
      </c>
      <c r="G3882" t="s">
        <v>246</v>
      </c>
      <c r="H3882" t="s">
        <v>220</v>
      </c>
      <c r="I3882" t="s">
        <v>262</v>
      </c>
      <c r="J3882" t="s">
        <v>232</v>
      </c>
      <c r="K3882" t="s">
        <v>232</v>
      </c>
      <c r="L3882" t="s">
        <v>232</v>
      </c>
      <c r="M3882" t="s">
        <v>232</v>
      </c>
      <c r="N3882" t="s">
        <v>232</v>
      </c>
      <c r="O3882" t="s">
        <v>232</v>
      </c>
      <c r="P3882" t="s">
        <v>232</v>
      </c>
      <c r="Q3882" t="s">
        <v>232</v>
      </c>
      <c r="R3882" t="s">
        <v>232</v>
      </c>
      <c r="S3882" t="s">
        <v>232</v>
      </c>
      <c r="T3882" t="s">
        <v>232</v>
      </c>
      <c r="U3882" t="s">
        <v>232</v>
      </c>
      <c r="V3882" s="52">
        <v>7235.59</v>
      </c>
      <c r="W3882" s="52">
        <v>6784.61</v>
      </c>
      <c r="X3882" s="52">
        <v>6479.51</v>
      </c>
      <c r="Y3882" s="52">
        <v>6121.03</v>
      </c>
      <c r="Z3882" s="52">
        <v>6343.26</v>
      </c>
      <c r="AA3882" s="52">
        <v>6688.68</v>
      </c>
      <c r="AB3882" s="52">
        <v>6738.78</v>
      </c>
      <c r="AC3882" s="52">
        <v>7045.96</v>
      </c>
      <c r="AD3882" s="52">
        <v>7928.56</v>
      </c>
      <c r="AE3882" s="52">
        <v>9205.25</v>
      </c>
      <c r="AF3882" s="52">
        <v>10256.4</v>
      </c>
      <c r="AG3882" s="52">
        <v>11353.99</v>
      </c>
      <c r="AH3882" s="52">
        <v>12674.21</v>
      </c>
      <c r="AI3882" s="52">
        <v>14200.54</v>
      </c>
      <c r="AJ3882" s="52">
        <v>16008.94</v>
      </c>
      <c r="AK3882" s="52">
        <v>17701.349999999999</v>
      </c>
      <c r="AL3882" s="52">
        <v>18161.88</v>
      </c>
      <c r="AM3882" s="52">
        <v>18267.810000000001</v>
      </c>
      <c r="AN3882" s="52">
        <v>19543.77</v>
      </c>
      <c r="AO3882" s="52">
        <v>21129.03</v>
      </c>
      <c r="AP3882" s="52">
        <v>22252.05</v>
      </c>
      <c r="AQ3882" s="52">
        <v>23649.95</v>
      </c>
      <c r="AR3882" s="52">
        <v>24739.18</v>
      </c>
      <c r="AS3882" s="52">
        <v>24941.65</v>
      </c>
      <c r="AT3882" s="52">
        <v>25127.75</v>
      </c>
      <c r="AU3882" s="52">
        <v>26265.39</v>
      </c>
      <c r="AV3882" s="52">
        <v>27549.81</v>
      </c>
      <c r="AW3882" s="52">
        <v>28514.71</v>
      </c>
      <c r="AX3882" s="52">
        <v>29604.42</v>
      </c>
      <c r="AY3882" s="52">
        <v>30758.89</v>
      </c>
      <c r="AZ3882" s="52">
        <v>31959.18</v>
      </c>
      <c r="BA3882" s="52">
        <v>33607.730000000003</v>
      </c>
      <c r="BB3882" s="52">
        <v>35321.129999999997</v>
      </c>
      <c r="BC3882">
        <v>2015</v>
      </c>
    </row>
    <row r="3883" spans="1:55" x14ac:dyDescent="0.25">
      <c r="A3883">
        <v>916</v>
      </c>
      <c r="B3883" t="s">
        <v>1092</v>
      </c>
      <c r="C3883" t="s">
        <v>267</v>
      </c>
      <c r="D3883" t="s">
        <v>1093</v>
      </c>
      <c r="E3883" t="s">
        <v>268</v>
      </c>
      <c r="F3883" t="s">
        <v>269</v>
      </c>
      <c r="G3883" t="s">
        <v>270</v>
      </c>
    </row>
    <row r="3884" spans="1:55" x14ac:dyDescent="0.25">
      <c r="A3884">
        <v>916</v>
      </c>
      <c r="B3884" t="s">
        <v>1092</v>
      </c>
      <c r="C3884" t="s">
        <v>271</v>
      </c>
      <c r="D3884" t="s">
        <v>1093</v>
      </c>
      <c r="E3884" t="s">
        <v>272</v>
      </c>
      <c r="F3884" t="s">
        <v>273</v>
      </c>
      <c r="G3884" t="s">
        <v>274</v>
      </c>
      <c r="I3884" t="s">
        <v>243</v>
      </c>
      <c r="J3884" t="s">
        <v>232</v>
      </c>
      <c r="K3884" t="s">
        <v>232</v>
      </c>
      <c r="L3884" t="s">
        <v>232</v>
      </c>
      <c r="M3884" t="s">
        <v>232</v>
      </c>
      <c r="N3884" t="s">
        <v>232</v>
      </c>
      <c r="O3884" t="s">
        <v>232</v>
      </c>
      <c r="P3884" t="s">
        <v>232</v>
      </c>
      <c r="Q3884" t="s">
        <v>232</v>
      </c>
      <c r="R3884" t="s">
        <v>232</v>
      </c>
      <c r="S3884" t="s">
        <v>232</v>
      </c>
      <c r="T3884" t="s">
        <v>232</v>
      </c>
      <c r="U3884" t="s">
        <v>232</v>
      </c>
      <c r="V3884">
        <v>0.374</v>
      </c>
      <c r="W3884">
        <v>0.33300000000000002</v>
      </c>
      <c r="X3884">
        <v>0.28299999999999997</v>
      </c>
      <c r="Y3884">
        <v>0.25</v>
      </c>
      <c r="Z3884">
        <v>0.24199999999999999</v>
      </c>
      <c r="AA3884">
        <v>0.23699999999999999</v>
      </c>
      <c r="AB3884">
        <v>0.22600000000000001</v>
      </c>
      <c r="AC3884">
        <v>0.224</v>
      </c>
      <c r="AD3884">
        <v>0.23499999999999999</v>
      </c>
      <c r="AE3884">
        <v>0.26100000000000001</v>
      </c>
      <c r="AF3884">
        <v>0.27800000000000002</v>
      </c>
      <c r="AG3884">
        <v>0.29199999999999998</v>
      </c>
      <c r="AH3884">
        <v>0.30399999999999999</v>
      </c>
      <c r="AI3884">
        <v>0.318</v>
      </c>
      <c r="AJ3884">
        <v>0.33500000000000002</v>
      </c>
      <c r="AK3884">
        <v>0.34599999999999997</v>
      </c>
      <c r="AL3884">
        <v>0.34699999999999998</v>
      </c>
      <c r="AM3884">
        <v>0.35299999999999998</v>
      </c>
      <c r="AN3884">
        <v>0.35899999999999999</v>
      </c>
      <c r="AO3884">
        <v>0.371</v>
      </c>
      <c r="AP3884">
        <v>0.377</v>
      </c>
      <c r="AQ3884">
        <v>0.38600000000000001</v>
      </c>
      <c r="AR3884">
        <v>0.38900000000000001</v>
      </c>
      <c r="AS3884">
        <v>0.38100000000000001</v>
      </c>
      <c r="AT3884">
        <v>0.373</v>
      </c>
      <c r="AU3884">
        <v>0.374</v>
      </c>
      <c r="AV3884">
        <v>0.376</v>
      </c>
      <c r="AW3884">
        <v>0.376</v>
      </c>
      <c r="AX3884">
        <v>0.375</v>
      </c>
      <c r="AY3884">
        <v>0.374</v>
      </c>
      <c r="AZ3884">
        <v>0.373</v>
      </c>
      <c r="BA3884">
        <v>0.376</v>
      </c>
      <c r="BB3884">
        <v>0.38</v>
      </c>
      <c r="BC3884">
        <v>2017</v>
      </c>
    </row>
    <row r="3885" spans="1:55" x14ac:dyDescent="0.25">
      <c r="A3885">
        <v>916</v>
      </c>
      <c r="B3885" t="s">
        <v>1092</v>
      </c>
      <c r="C3885" t="s">
        <v>275</v>
      </c>
      <c r="D3885" t="s">
        <v>1093</v>
      </c>
      <c r="E3885" t="s">
        <v>276</v>
      </c>
      <c r="F3885" t="s">
        <v>277</v>
      </c>
      <c r="G3885" t="s">
        <v>278</v>
      </c>
      <c r="I3885" t="s">
        <v>243</v>
      </c>
      <c r="J3885" t="s">
        <v>232</v>
      </c>
      <c r="K3885" t="s">
        <v>232</v>
      </c>
      <c r="L3885" t="s">
        <v>232</v>
      </c>
      <c r="M3885" t="s">
        <v>232</v>
      </c>
      <c r="N3885" t="s">
        <v>232</v>
      </c>
      <c r="O3885" t="s">
        <v>232</v>
      </c>
      <c r="P3885" t="s">
        <v>232</v>
      </c>
      <c r="Q3885" t="s">
        <v>232</v>
      </c>
      <c r="R3885" t="s">
        <v>232</v>
      </c>
      <c r="S3885" t="s">
        <v>232</v>
      </c>
      <c r="T3885" t="s">
        <v>232</v>
      </c>
      <c r="U3885" t="s">
        <v>232</v>
      </c>
      <c r="V3885">
        <v>0.02</v>
      </c>
      <c r="W3885">
        <v>0.26100000000000001</v>
      </c>
      <c r="X3885">
        <v>4.1360000000000001</v>
      </c>
      <c r="Y3885">
        <v>10.57</v>
      </c>
      <c r="Z3885">
        <v>14.417</v>
      </c>
      <c r="AA3885">
        <v>16.46</v>
      </c>
      <c r="AB3885">
        <v>17.198</v>
      </c>
      <c r="AC3885">
        <v>19.204999999999998</v>
      </c>
      <c r="AD3885">
        <v>22.059000000000001</v>
      </c>
      <c r="AE3885">
        <v>23.777999999999999</v>
      </c>
      <c r="AF3885">
        <v>24.765999999999998</v>
      </c>
      <c r="AG3885">
        <v>27.167999999999999</v>
      </c>
      <c r="AH3885">
        <v>30.724</v>
      </c>
      <c r="AI3885">
        <v>35.122</v>
      </c>
      <c r="AJ3885">
        <v>41.436999999999998</v>
      </c>
      <c r="AK3885">
        <v>46.619</v>
      </c>
      <c r="AL3885">
        <v>55.302999999999997</v>
      </c>
      <c r="AM3885">
        <v>57.46</v>
      </c>
      <c r="AN3885">
        <v>67.897000000000006</v>
      </c>
      <c r="AO3885">
        <v>80.171000000000006</v>
      </c>
      <c r="AP3885">
        <v>82.426000000000002</v>
      </c>
      <c r="AQ3885">
        <v>88.7</v>
      </c>
      <c r="AR3885">
        <v>92.076999999999998</v>
      </c>
      <c r="AS3885">
        <v>92.763999999999996</v>
      </c>
      <c r="AT3885">
        <v>104.27500000000001</v>
      </c>
      <c r="AU3885">
        <v>111.129</v>
      </c>
      <c r="AV3885">
        <v>115.574</v>
      </c>
      <c r="AW3885">
        <v>118.083</v>
      </c>
      <c r="AX3885">
        <v>121.024</v>
      </c>
      <c r="AY3885">
        <v>123.538</v>
      </c>
      <c r="AZ3885">
        <v>126.48099999999999</v>
      </c>
      <c r="BA3885">
        <v>130.065</v>
      </c>
      <c r="BB3885">
        <v>134.20699999999999</v>
      </c>
      <c r="BC3885">
        <v>2017</v>
      </c>
    </row>
    <row r="3886" spans="1:55" x14ac:dyDescent="0.25">
      <c r="A3886">
        <v>916</v>
      </c>
      <c r="B3886" t="s">
        <v>1092</v>
      </c>
      <c r="C3886" t="s">
        <v>279</v>
      </c>
      <c r="D3886" t="s">
        <v>1093</v>
      </c>
      <c r="E3886" t="s">
        <v>280</v>
      </c>
      <c r="F3886" t="s">
        <v>281</v>
      </c>
      <c r="G3886" t="s">
        <v>282</v>
      </c>
      <c r="I3886" t="s">
        <v>1094</v>
      </c>
      <c r="J3886" t="s">
        <v>232</v>
      </c>
      <c r="K3886" t="s">
        <v>232</v>
      </c>
      <c r="L3886" t="s">
        <v>232</v>
      </c>
      <c r="M3886" t="s">
        <v>232</v>
      </c>
      <c r="N3886" t="s">
        <v>232</v>
      </c>
      <c r="O3886" t="s">
        <v>232</v>
      </c>
      <c r="P3886" t="s">
        <v>232</v>
      </c>
      <c r="Q3886" t="s">
        <v>232</v>
      </c>
      <c r="R3886" t="s">
        <v>232</v>
      </c>
      <c r="S3886" t="s">
        <v>232</v>
      </c>
      <c r="T3886" t="s">
        <v>232</v>
      </c>
      <c r="U3886" t="s">
        <v>232</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26.562999999999999</v>
      </c>
      <c r="AV3886">
        <v>26.143999999999998</v>
      </c>
      <c r="AW3886">
        <v>26.937000000000001</v>
      </c>
      <c r="AX3886">
        <v>27.466999999999999</v>
      </c>
      <c r="AY3886">
        <v>28.184999999999999</v>
      </c>
      <c r="AZ3886">
        <v>29.295000000000002</v>
      </c>
      <c r="BA3886">
        <v>30.428000000000001</v>
      </c>
      <c r="BB3886">
        <v>31.75</v>
      </c>
      <c r="BC3886">
        <v>2017</v>
      </c>
    </row>
    <row r="3887" spans="1:55" x14ac:dyDescent="0.25">
      <c r="A3887">
        <v>916</v>
      </c>
      <c r="B3887" t="s">
        <v>1092</v>
      </c>
      <c r="C3887" t="s">
        <v>283</v>
      </c>
      <c r="D3887" t="s">
        <v>1093</v>
      </c>
      <c r="E3887" t="s">
        <v>284</v>
      </c>
      <c r="F3887" t="s">
        <v>285</v>
      </c>
      <c r="G3887" t="s">
        <v>282</v>
      </c>
      <c r="I3887" t="s">
        <v>1094</v>
      </c>
      <c r="J3887" t="s">
        <v>232</v>
      </c>
      <c r="K3887" t="s">
        <v>232</v>
      </c>
      <c r="L3887" t="s">
        <v>232</v>
      </c>
      <c r="M3887" t="s">
        <v>232</v>
      </c>
      <c r="N3887" t="s">
        <v>232</v>
      </c>
      <c r="O3887" t="s">
        <v>232</v>
      </c>
      <c r="P3887" t="s">
        <v>232</v>
      </c>
      <c r="Q3887" t="s">
        <v>232</v>
      </c>
      <c r="R3887" t="s">
        <v>232</v>
      </c>
      <c r="S3887" t="s">
        <v>232</v>
      </c>
      <c r="T3887" t="s">
        <v>232</v>
      </c>
      <c r="U3887" t="s">
        <v>232</v>
      </c>
      <c r="V3887">
        <v>7.5019999999999998</v>
      </c>
      <c r="W3887">
        <v>14.101000000000001</v>
      </c>
      <c r="X3887">
        <v>20.902999999999999</v>
      </c>
      <c r="Y3887">
        <v>21.991</v>
      </c>
      <c r="Z3887">
        <v>12.71</v>
      </c>
      <c r="AA3887">
        <v>12.132</v>
      </c>
      <c r="AB3887">
        <v>10.404</v>
      </c>
      <c r="AC3887">
        <v>16.721</v>
      </c>
      <c r="AD3887">
        <v>20.134</v>
      </c>
      <c r="AE3887">
        <v>20.783000000000001</v>
      </c>
      <c r="AF3887">
        <v>23.402000000000001</v>
      </c>
      <c r="AG3887">
        <v>24.847999999999999</v>
      </c>
      <c r="AH3887">
        <v>27.088999999999999</v>
      </c>
      <c r="AI3887">
        <v>29.155999999999999</v>
      </c>
      <c r="AJ3887">
        <v>31.431999999999999</v>
      </c>
      <c r="AK3887">
        <v>27.541</v>
      </c>
      <c r="AL3887">
        <v>32.19</v>
      </c>
      <c r="AM3887">
        <v>25.841000000000001</v>
      </c>
      <c r="AN3887">
        <v>26.309000000000001</v>
      </c>
      <c r="AO3887">
        <v>28.292999999999999</v>
      </c>
      <c r="AP3887">
        <v>25.738</v>
      </c>
      <c r="AQ3887">
        <v>25.108000000000001</v>
      </c>
      <c r="AR3887">
        <v>28.562999999999999</v>
      </c>
      <c r="AS3887">
        <v>25.123000000000001</v>
      </c>
      <c r="AT3887">
        <v>21.356000000000002</v>
      </c>
      <c r="AU3887">
        <v>23.254999999999999</v>
      </c>
      <c r="AV3887">
        <v>26.719000000000001</v>
      </c>
      <c r="AW3887">
        <v>27.071000000000002</v>
      </c>
      <c r="AX3887">
        <v>28.027000000000001</v>
      </c>
      <c r="AY3887">
        <v>28.824000000000002</v>
      </c>
      <c r="AZ3887">
        <v>29.984999999999999</v>
      </c>
      <c r="BA3887">
        <v>31.582999999999998</v>
      </c>
      <c r="BB3887">
        <v>33.28</v>
      </c>
      <c r="BC3887">
        <v>2017</v>
      </c>
    </row>
    <row r="3888" spans="1:55" x14ac:dyDescent="0.25">
      <c r="A3888">
        <v>916</v>
      </c>
      <c r="B3888" t="s">
        <v>1092</v>
      </c>
      <c r="C3888" t="s">
        <v>286</v>
      </c>
      <c r="D3888" t="s">
        <v>1093</v>
      </c>
      <c r="E3888" t="s">
        <v>287</v>
      </c>
      <c r="F3888" t="s">
        <v>288</v>
      </c>
      <c r="G3888" t="s">
        <v>250</v>
      </c>
      <c r="I3888" t="s">
        <v>1095</v>
      </c>
      <c r="J3888" t="s">
        <v>232</v>
      </c>
      <c r="K3888" t="s">
        <v>232</v>
      </c>
      <c r="L3888" t="s">
        <v>232</v>
      </c>
      <c r="M3888" t="s">
        <v>232</v>
      </c>
      <c r="N3888" t="s">
        <v>232</v>
      </c>
      <c r="O3888" t="s">
        <v>232</v>
      </c>
      <c r="P3888" t="s">
        <v>232</v>
      </c>
      <c r="Q3888" t="s">
        <v>232</v>
      </c>
      <c r="R3888" t="s">
        <v>232</v>
      </c>
      <c r="S3888" t="s">
        <v>232</v>
      </c>
      <c r="T3888" t="s">
        <v>232</v>
      </c>
      <c r="U3888" t="s">
        <v>232</v>
      </c>
      <c r="V3888">
        <v>6.3E-2</v>
      </c>
      <c r="W3888">
        <v>1.119</v>
      </c>
      <c r="X3888">
        <v>16.805</v>
      </c>
      <c r="Y3888">
        <v>46.427999999999997</v>
      </c>
      <c r="Z3888">
        <v>64.594999999999999</v>
      </c>
      <c r="AA3888">
        <v>75.861000000000004</v>
      </c>
      <c r="AB3888">
        <v>81.393000000000001</v>
      </c>
      <c r="AC3888">
        <v>88.236999999999995</v>
      </c>
      <c r="AD3888">
        <v>100</v>
      </c>
      <c r="AE3888">
        <v>108.375</v>
      </c>
      <c r="AF3888">
        <v>114.72</v>
      </c>
      <c r="AG3888">
        <v>122.121</v>
      </c>
      <c r="AH3888">
        <v>130.53100000000001</v>
      </c>
      <c r="AI3888">
        <v>140.374</v>
      </c>
      <c r="AJ3888">
        <v>152.411</v>
      </c>
      <c r="AK3888">
        <v>168.845</v>
      </c>
      <c r="AL3888">
        <v>197.8</v>
      </c>
      <c r="AM3888">
        <v>212.232</v>
      </c>
      <c r="AN3888">
        <v>227.35499999999999</v>
      </c>
      <c r="AO3888">
        <v>246.291</v>
      </c>
      <c r="AP3888">
        <v>258.89800000000002</v>
      </c>
      <c r="AQ3888">
        <v>273.99099999999999</v>
      </c>
      <c r="AR3888">
        <v>292.39999999999998</v>
      </c>
      <c r="AS3888">
        <v>311.86200000000002</v>
      </c>
      <c r="AT3888">
        <v>357.245</v>
      </c>
      <c r="AU3888">
        <v>383.78699999999998</v>
      </c>
      <c r="AV3888">
        <v>406.91</v>
      </c>
      <c r="AW3888">
        <v>429.14499999999998</v>
      </c>
      <c r="AX3888">
        <v>450.49</v>
      </c>
      <c r="AY3888">
        <v>470.202</v>
      </c>
      <c r="AZ3888">
        <v>490.13600000000002</v>
      </c>
      <c r="BA3888">
        <v>509.96899999999999</v>
      </c>
      <c r="BB3888">
        <v>530.52099999999996</v>
      </c>
      <c r="BC3888">
        <v>2017</v>
      </c>
    </row>
    <row r="3889" spans="1:55" x14ac:dyDescent="0.25">
      <c r="A3889">
        <v>916</v>
      </c>
      <c r="B3889" t="s">
        <v>1092</v>
      </c>
      <c r="C3889" t="s">
        <v>290</v>
      </c>
      <c r="D3889" t="s">
        <v>1093</v>
      </c>
      <c r="E3889" t="s">
        <v>287</v>
      </c>
      <c r="F3889" t="s">
        <v>291</v>
      </c>
      <c r="G3889" t="s">
        <v>235</v>
      </c>
      <c r="I3889" t="s">
        <v>292</v>
      </c>
      <c r="J3889" t="s">
        <v>232</v>
      </c>
      <c r="K3889" t="s">
        <v>232</v>
      </c>
      <c r="L3889" t="s">
        <v>232</v>
      </c>
      <c r="M3889" t="s">
        <v>232</v>
      </c>
      <c r="N3889" t="s">
        <v>232</v>
      </c>
      <c r="O3889" t="s">
        <v>232</v>
      </c>
      <c r="P3889" t="s">
        <v>232</v>
      </c>
      <c r="Q3889" t="s">
        <v>232</v>
      </c>
      <c r="R3889" t="s">
        <v>232</v>
      </c>
      <c r="S3889" t="s">
        <v>232</v>
      </c>
      <c r="T3889" t="s">
        <v>232</v>
      </c>
      <c r="U3889" t="s">
        <v>232</v>
      </c>
      <c r="V3889" t="s">
        <v>232</v>
      </c>
      <c r="W3889" s="52">
        <v>1662.28</v>
      </c>
      <c r="X3889" s="52">
        <v>1401.99</v>
      </c>
      <c r="Y3889">
        <v>176.27500000000001</v>
      </c>
      <c r="Z3889">
        <v>39.128999999999998</v>
      </c>
      <c r="AA3889">
        <v>17.440999999999999</v>
      </c>
      <c r="AB3889">
        <v>7.2919999999999998</v>
      </c>
      <c r="AC3889">
        <v>8.4079999999999995</v>
      </c>
      <c r="AD3889">
        <v>13.331</v>
      </c>
      <c r="AE3889">
        <v>8.375</v>
      </c>
      <c r="AF3889">
        <v>5.8540000000000001</v>
      </c>
      <c r="AG3889">
        <v>6.452</v>
      </c>
      <c r="AH3889">
        <v>6.8860000000000001</v>
      </c>
      <c r="AI3889">
        <v>7.5410000000000004</v>
      </c>
      <c r="AJ3889">
        <v>8.5749999999999993</v>
      </c>
      <c r="AK3889">
        <v>10.782999999999999</v>
      </c>
      <c r="AL3889">
        <v>17.149000000000001</v>
      </c>
      <c r="AM3889">
        <v>7.2960000000000003</v>
      </c>
      <c r="AN3889">
        <v>7.1260000000000003</v>
      </c>
      <c r="AO3889">
        <v>8.3290000000000006</v>
      </c>
      <c r="AP3889">
        <v>5.1189999999999998</v>
      </c>
      <c r="AQ3889">
        <v>5.83</v>
      </c>
      <c r="AR3889">
        <v>6.7190000000000003</v>
      </c>
      <c r="AS3889">
        <v>6.6559999999999997</v>
      </c>
      <c r="AT3889">
        <v>14.552</v>
      </c>
      <c r="AU3889">
        <v>7.43</v>
      </c>
      <c r="AV3889">
        <v>6.0250000000000004</v>
      </c>
      <c r="AW3889">
        <v>5.4640000000000004</v>
      </c>
      <c r="AX3889">
        <v>4.9740000000000002</v>
      </c>
      <c r="AY3889">
        <v>4.3760000000000003</v>
      </c>
      <c r="AZ3889">
        <v>4.2389999999999999</v>
      </c>
      <c r="BA3889">
        <v>4.0469999999999997</v>
      </c>
      <c r="BB3889">
        <v>4.03</v>
      </c>
      <c r="BC3889">
        <v>2017</v>
      </c>
    </row>
    <row r="3890" spans="1:55" x14ac:dyDescent="0.25">
      <c r="A3890">
        <v>916</v>
      </c>
      <c r="B3890" t="s">
        <v>1092</v>
      </c>
      <c r="C3890" t="s">
        <v>293</v>
      </c>
      <c r="D3890" t="s">
        <v>1093</v>
      </c>
      <c r="E3890" t="s">
        <v>294</v>
      </c>
      <c r="F3890" t="s">
        <v>295</v>
      </c>
      <c r="G3890" t="s">
        <v>250</v>
      </c>
      <c r="I3890" t="s">
        <v>1095</v>
      </c>
      <c r="J3890" t="s">
        <v>232</v>
      </c>
      <c r="K3890" t="s">
        <v>232</v>
      </c>
      <c r="L3890" t="s">
        <v>232</v>
      </c>
      <c r="M3890" t="s">
        <v>232</v>
      </c>
      <c r="N3890" t="s">
        <v>232</v>
      </c>
      <c r="O3890" t="s">
        <v>232</v>
      </c>
      <c r="P3890" t="s">
        <v>232</v>
      </c>
      <c r="Q3890" t="s">
        <v>232</v>
      </c>
      <c r="R3890" t="s">
        <v>232</v>
      </c>
      <c r="S3890" t="s">
        <v>232</v>
      </c>
      <c r="T3890" t="s">
        <v>232</v>
      </c>
      <c r="U3890" t="s">
        <v>232</v>
      </c>
      <c r="V3890">
        <v>0.159</v>
      </c>
      <c r="W3890">
        <v>3.6110000000000002</v>
      </c>
      <c r="X3890">
        <v>34.468000000000004</v>
      </c>
      <c r="Y3890">
        <v>55.283000000000001</v>
      </c>
      <c r="Z3890">
        <v>71.114999999999995</v>
      </c>
      <c r="AA3890">
        <v>79.165999999999997</v>
      </c>
      <c r="AB3890">
        <v>80.653999999999996</v>
      </c>
      <c r="AC3890">
        <v>95.248000000000005</v>
      </c>
      <c r="AD3890">
        <v>104.592</v>
      </c>
      <c r="AE3890">
        <v>111.337</v>
      </c>
      <c r="AF3890">
        <v>118.685</v>
      </c>
      <c r="AG3890">
        <v>126.69799999999999</v>
      </c>
      <c r="AH3890">
        <v>135.249</v>
      </c>
      <c r="AI3890">
        <v>145.52699999999999</v>
      </c>
      <c r="AJ3890">
        <v>157.75200000000001</v>
      </c>
      <c r="AK3890">
        <v>187.33199999999999</v>
      </c>
      <c r="AL3890">
        <v>205.12799999999999</v>
      </c>
      <c r="AM3890">
        <v>217.74600000000001</v>
      </c>
      <c r="AN3890">
        <v>234.73</v>
      </c>
      <c r="AO3890">
        <v>252.1</v>
      </c>
      <c r="AP3890">
        <v>267.226</v>
      </c>
      <c r="AQ3890">
        <v>280.053</v>
      </c>
      <c r="AR3890">
        <v>300.86</v>
      </c>
      <c r="AS3890">
        <v>341.77699999999999</v>
      </c>
      <c r="AT3890">
        <v>370.82799999999997</v>
      </c>
      <c r="AU3890">
        <v>397.15699999999998</v>
      </c>
      <c r="AV3890">
        <v>418.20600000000002</v>
      </c>
      <c r="AW3890">
        <v>441.08199999999999</v>
      </c>
      <c r="AX3890">
        <v>460.97500000000002</v>
      </c>
      <c r="AY3890">
        <v>481.12</v>
      </c>
      <c r="AZ3890">
        <v>500.99</v>
      </c>
      <c r="BA3890">
        <v>521.17999999999995</v>
      </c>
      <c r="BB3890">
        <v>542.18299999999999</v>
      </c>
      <c r="BC3890">
        <v>2017</v>
      </c>
    </row>
    <row r="3891" spans="1:55" x14ac:dyDescent="0.25">
      <c r="A3891">
        <v>916</v>
      </c>
      <c r="B3891" t="s">
        <v>1092</v>
      </c>
      <c r="C3891" t="s">
        <v>296</v>
      </c>
      <c r="D3891" t="s">
        <v>1093</v>
      </c>
      <c r="E3891" t="s">
        <v>294</v>
      </c>
      <c r="F3891" t="s">
        <v>297</v>
      </c>
      <c r="G3891" t="s">
        <v>235</v>
      </c>
      <c r="I3891" t="s">
        <v>298</v>
      </c>
      <c r="J3891" t="s">
        <v>232</v>
      </c>
      <c r="K3891" t="s">
        <v>232</v>
      </c>
      <c r="L3891" t="s">
        <v>232</v>
      </c>
      <c r="M3891" t="s">
        <v>232</v>
      </c>
      <c r="N3891" t="s">
        <v>232</v>
      </c>
      <c r="O3891" t="s">
        <v>232</v>
      </c>
      <c r="P3891" t="s">
        <v>232</v>
      </c>
      <c r="Q3891" t="s">
        <v>232</v>
      </c>
      <c r="R3891" t="s">
        <v>232</v>
      </c>
      <c r="S3891" t="s">
        <v>232</v>
      </c>
      <c r="T3891" t="s">
        <v>232</v>
      </c>
      <c r="U3891" t="s">
        <v>232</v>
      </c>
      <c r="V3891" t="s">
        <v>232</v>
      </c>
      <c r="W3891" s="52">
        <v>2165</v>
      </c>
      <c r="X3891">
        <v>854.58500000000004</v>
      </c>
      <c r="Y3891">
        <v>60.387999999999998</v>
      </c>
      <c r="Z3891">
        <v>28.638000000000002</v>
      </c>
      <c r="AA3891">
        <v>11.321</v>
      </c>
      <c r="AB3891">
        <v>1.88</v>
      </c>
      <c r="AC3891">
        <v>18.094999999999999</v>
      </c>
      <c r="AD3891">
        <v>9.81</v>
      </c>
      <c r="AE3891">
        <v>6.4489999999999998</v>
      </c>
      <c r="AF3891">
        <v>6.6</v>
      </c>
      <c r="AG3891">
        <v>6.7510000000000003</v>
      </c>
      <c r="AH3891">
        <v>6.7489999999999997</v>
      </c>
      <c r="AI3891">
        <v>7.6</v>
      </c>
      <c r="AJ3891">
        <v>8.4</v>
      </c>
      <c r="AK3891">
        <v>18.751000000000001</v>
      </c>
      <c r="AL3891">
        <v>9.5</v>
      </c>
      <c r="AM3891">
        <v>6.1509999999999998</v>
      </c>
      <c r="AN3891">
        <v>7.8</v>
      </c>
      <c r="AO3891">
        <v>7.4</v>
      </c>
      <c r="AP3891">
        <v>6</v>
      </c>
      <c r="AQ3891">
        <v>4.8</v>
      </c>
      <c r="AR3891">
        <v>7.43</v>
      </c>
      <c r="AS3891">
        <v>13.6</v>
      </c>
      <c r="AT3891">
        <v>8.5</v>
      </c>
      <c r="AU3891">
        <v>7.1</v>
      </c>
      <c r="AV3891">
        <v>5.3</v>
      </c>
      <c r="AW3891">
        <v>5.47</v>
      </c>
      <c r="AX3891">
        <v>4.51</v>
      </c>
      <c r="AY3891">
        <v>4.37</v>
      </c>
      <c r="AZ3891">
        <v>4.13</v>
      </c>
      <c r="BA3891">
        <v>4.03</v>
      </c>
      <c r="BB3891">
        <v>4.03</v>
      </c>
      <c r="BC3891">
        <v>2017</v>
      </c>
    </row>
    <row r="3892" spans="1:55" x14ac:dyDescent="0.25">
      <c r="A3892">
        <v>916</v>
      </c>
      <c r="B3892" t="s">
        <v>1092</v>
      </c>
      <c r="C3892" t="s">
        <v>299</v>
      </c>
      <c r="D3892" t="s">
        <v>1093</v>
      </c>
      <c r="E3892" t="s">
        <v>300</v>
      </c>
      <c r="G3892" t="s">
        <v>274</v>
      </c>
    </row>
    <row r="3893" spans="1:55" x14ac:dyDescent="0.25">
      <c r="A3893">
        <v>916</v>
      </c>
      <c r="B3893" t="s">
        <v>1092</v>
      </c>
      <c r="C3893" t="s">
        <v>301</v>
      </c>
      <c r="D3893" t="s">
        <v>1093</v>
      </c>
      <c r="E3893" t="s">
        <v>302</v>
      </c>
      <c r="F3893" t="s">
        <v>303</v>
      </c>
      <c r="G3893" t="s">
        <v>235</v>
      </c>
      <c r="I3893" t="s">
        <v>1096</v>
      </c>
      <c r="J3893" t="s">
        <v>232</v>
      </c>
      <c r="K3893" t="s">
        <v>232</v>
      </c>
      <c r="L3893" t="s">
        <v>232</v>
      </c>
      <c r="M3893" t="s">
        <v>232</v>
      </c>
      <c r="N3893" t="s">
        <v>232</v>
      </c>
      <c r="O3893" t="s">
        <v>232</v>
      </c>
      <c r="P3893" t="s">
        <v>232</v>
      </c>
      <c r="Q3893" t="s">
        <v>232</v>
      </c>
      <c r="R3893" t="s">
        <v>232</v>
      </c>
      <c r="S3893" t="s">
        <v>232</v>
      </c>
      <c r="T3893" t="s">
        <v>232</v>
      </c>
      <c r="U3893" t="s">
        <v>232</v>
      </c>
      <c r="V3893" t="s">
        <v>232</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10.984999999999999</v>
      </c>
      <c r="AK3893">
        <v>24.663</v>
      </c>
      <c r="AL3893">
        <v>6.33</v>
      </c>
      <c r="AM3893">
        <v>-11.202999999999999</v>
      </c>
      <c r="AN3893">
        <v>-5.9</v>
      </c>
      <c r="AO3893">
        <v>4.125</v>
      </c>
      <c r="AP3893">
        <v>28.736999999999998</v>
      </c>
      <c r="AQ3893">
        <v>6.0460000000000003</v>
      </c>
      <c r="AR3893">
        <v>-4.8390000000000004</v>
      </c>
      <c r="AS3893">
        <v>-5.6</v>
      </c>
      <c r="AT3893">
        <v>-8.4359999999999999</v>
      </c>
      <c r="AU3893">
        <v>2.2709999999999999</v>
      </c>
      <c r="AV3893">
        <v>0.40400000000000003</v>
      </c>
      <c r="AW3893">
        <v>3.1749999999999998</v>
      </c>
      <c r="AX3893">
        <v>2.9729999999999999</v>
      </c>
      <c r="AY3893">
        <v>3.1539999999999999</v>
      </c>
      <c r="AZ3893">
        <v>3.1230000000000002</v>
      </c>
      <c r="BA3893">
        <v>3.0470000000000002</v>
      </c>
      <c r="BB3893">
        <v>3.0249999999999999</v>
      </c>
      <c r="BC3893">
        <v>2017</v>
      </c>
    </row>
    <row r="3894" spans="1:55" x14ac:dyDescent="0.25">
      <c r="A3894">
        <v>916</v>
      </c>
      <c r="B3894" t="s">
        <v>1092</v>
      </c>
      <c r="C3894" t="s">
        <v>305</v>
      </c>
      <c r="D3894" t="s">
        <v>1093</v>
      </c>
      <c r="E3894" t="s">
        <v>306</v>
      </c>
      <c r="F3894" t="s">
        <v>307</v>
      </c>
      <c r="G3894" t="s">
        <v>235</v>
      </c>
      <c r="I3894" t="s">
        <v>1096</v>
      </c>
      <c r="J3894" t="s">
        <v>232</v>
      </c>
      <c r="K3894" t="s">
        <v>232</v>
      </c>
      <c r="L3894" t="s">
        <v>232</v>
      </c>
      <c r="M3894" t="s">
        <v>232</v>
      </c>
      <c r="N3894" t="s">
        <v>232</v>
      </c>
      <c r="O3894" t="s">
        <v>232</v>
      </c>
      <c r="P3894" t="s">
        <v>232</v>
      </c>
      <c r="Q3894" t="s">
        <v>232</v>
      </c>
      <c r="R3894" t="s">
        <v>232</v>
      </c>
      <c r="S3894" t="s">
        <v>232</v>
      </c>
      <c r="T3894" t="s">
        <v>232</v>
      </c>
      <c r="U3894" t="s">
        <v>232</v>
      </c>
      <c r="V3894" t="s">
        <v>232</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15.31</v>
      </c>
      <c r="AK3894">
        <v>25.375</v>
      </c>
      <c r="AL3894">
        <v>11.743</v>
      </c>
      <c r="AM3894">
        <v>-14.896000000000001</v>
      </c>
      <c r="AN3894">
        <v>-5.6909999999999998</v>
      </c>
      <c r="AO3894">
        <v>10.157999999999999</v>
      </c>
      <c r="AP3894">
        <v>29.802</v>
      </c>
      <c r="AQ3894">
        <v>7.4329999999999998</v>
      </c>
      <c r="AR3894">
        <v>-8.3629999999999995</v>
      </c>
      <c r="AS3894">
        <v>-9.0530000000000008</v>
      </c>
      <c r="AT3894">
        <v>-11.845000000000001</v>
      </c>
      <c r="AU3894">
        <v>6.548</v>
      </c>
      <c r="AV3894">
        <v>1.7150000000000001</v>
      </c>
      <c r="AW3894">
        <v>3.173</v>
      </c>
      <c r="AX3894">
        <v>2.9729999999999999</v>
      </c>
      <c r="AY3894">
        <v>3.153</v>
      </c>
      <c r="AZ3894">
        <v>3.1230000000000002</v>
      </c>
      <c r="BA3894">
        <v>3.0459999999999998</v>
      </c>
      <c r="BB3894">
        <v>3.0249999999999999</v>
      </c>
      <c r="BC3894">
        <v>2017</v>
      </c>
    </row>
    <row r="3895" spans="1:55" x14ac:dyDescent="0.25">
      <c r="A3895">
        <v>916</v>
      </c>
      <c r="B3895" t="s">
        <v>1092</v>
      </c>
      <c r="C3895" t="s">
        <v>308</v>
      </c>
      <c r="D3895" t="s">
        <v>1093</v>
      </c>
      <c r="E3895" t="s">
        <v>309</v>
      </c>
      <c r="F3895" t="s">
        <v>310</v>
      </c>
      <c r="G3895" t="s">
        <v>235</v>
      </c>
      <c r="I3895" t="s">
        <v>1096</v>
      </c>
      <c r="J3895" t="s">
        <v>232</v>
      </c>
      <c r="K3895" t="s">
        <v>232</v>
      </c>
      <c r="L3895" t="s">
        <v>232</v>
      </c>
      <c r="M3895" t="s">
        <v>232</v>
      </c>
      <c r="N3895" t="s">
        <v>232</v>
      </c>
      <c r="O3895" t="s">
        <v>232</v>
      </c>
      <c r="P3895" t="s">
        <v>232</v>
      </c>
      <c r="Q3895" t="s">
        <v>232</v>
      </c>
      <c r="R3895" t="s">
        <v>232</v>
      </c>
      <c r="S3895" t="s">
        <v>232</v>
      </c>
      <c r="T3895" t="s">
        <v>232</v>
      </c>
      <c r="U3895" t="s">
        <v>232</v>
      </c>
      <c r="V3895" t="s">
        <v>232</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11.949</v>
      </c>
      <c r="AK3895">
        <v>10.821999999999999</v>
      </c>
      <c r="AL3895">
        <v>22.355</v>
      </c>
      <c r="AM3895">
        <v>-11.569000000000001</v>
      </c>
      <c r="AN3895">
        <v>7.4429999999999996</v>
      </c>
      <c r="AO3895">
        <v>11.04</v>
      </c>
      <c r="AP3895">
        <v>6.2569999999999997</v>
      </c>
      <c r="AQ3895">
        <v>0.89800000000000002</v>
      </c>
      <c r="AR3895">
        <v>2.968</v>
      </c>
      <c r="AS3895">
        <v>-4.625</v>
      </c>
      <c r="AT3895">
        <v>-6.0439999999999996</v>
      </c>
      <c r="AU3895">
        <v>9.7460000000000004</v>
      </c>
      <c r="AV3895">
        <v>6.4569999999999999</v>
      </c>
      <c r="AW3895">
        <v>3.26</v>
      </c>
      <c r="AX3895">
        <v>3.1160000000000001</v>
      </c>
      <c r="AY3895">
        <v>3.2240000000000002</v>
      </c>
      <c r="AZ3895">
        <v>3.27</v>
      </c>
      <c r="BA3895">
        <v>5.6369999999999996</v>
      </c>
      <c r="BB3895">
        <v>5.45</v>
      </c>
      <c r="BC3895">
        <v>2017</v>
      </c>
    </row>
    <row r="3896" spans="1:55" x14ac:dyDescent="0.25">
      <c r="A3896">
        <v>916</v>
      </c>
      <c r="B3896" t="s">
        <v>1092</v>
      </c>
      <c r="C3896" t="s">
        <v>311</v>
      </c>
      <c r="D3896" t="s">
        <v>1093</v>
      </c>
      <c r="E3896" t="s">
        <v>312</v>
      </c>
      <c r="F3896" t="s">
        <v>313</v>
      </c>
      <c r="G3896" t="s">
        <v>235</v>
      </c>
      <c r="I3896" t="s">
        <v>1096</v>
      </c>
      <c r="J3896" t="s">
        <v>232</v>
      </c>
      <c r="K3896" t="s">
        <v>232</v>
      </c>
      <c r="L3896" t="s">
        <v>232</v>
      </c>
      <c r="M3896" t="s">
        <v>232</v>
      </c>
      <c r="N3896" t="s">
        <v>232</v>
      </c>
      <c r="O3896" t="s">
        <v>232</v>
      </c>
      <c r="P3896" t="s">
        <v>232</v>
      </c>
      <c r="Q3896" t="s">
        <v>232</v>
      </c>
      <c r="R3896" t="s">
        <v>232</v>
      </c>
      <c r="S3896" t="s">
        <v>232</v>
      </c>
      <c r="T3896" t="s">
        <v>232</v>
      </c>
      <c r="U3896" t="s">
        <v>232</v>
      </c>
      <c r="V3896" t="s">
        <v>232</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12.441000000000001</v>
      </c>
      <c r="AK3896">
        <v>10.638999999999999</v>
      </c>
      <c r="AL3896">
        <v>23.646999999999998</v>
      </c>
      <c r="AM3896">
        <v>-14.301</v>
      </c>
      <c r="AN3896">
        <v>10.093999999999999</v>
      </c>
      <c r="AO3896">
        <v>12.749000000000001</v>
      </c>
      <c r="AP3896">
        <v>5.7919999999999998</v>
      </c>
      <c r="AQ3896">
        <v>0.19800000000000001</v>
      </c>
      <c r="AR3896">
        <v>1.113</v>
      </c>
      <c r="AS3896">
        <v>-9.3810000000000002</v>
      </c>
      <c r="AT3896">
        <v>-8.4580000000000002</v>
      </c>
      <c r="AU3896">
        <v>13.539</v>
      </c>
      <c r="AV3896">
        <v>8.1720000000000006</v>
      </c>
      <c r="AW3896">
        <v>2.0550000000000002</v>
      </c>
      <c r="AX3896">
        <v>2.8889999999999998</v>
      </c>
      <c r="AY3896">
        <v>2.8610000000000002</v>
      </c>
      <c r="AZ3896">
        <v>2.9409999999999998</v>
      </c>
      <c r="BA3896">
        <v>5.69</v>
      </c>
      <c r="BB3896">
        <v>5.5060000000000002</v>
      </c>
      <c r="BC3896">
        <v>2017</v>
      </c>
    </row>
    <row r="3897" spans="1:55" x14ac:dyDescent="0.25">
      <c r="A3897">
        <v>916</v>
      </c>
      <c r="B3897" t="s">
        <v>1092</v>
      </c>
      <c r="C3897" t="s">
        <v>314</v>
      </c>
      <c r="D3897" t="s">
        <v>1093</v>
      </c>
      <c r="E3897" t="s">
        <v>315</v>
      </c>
      <c r="F3897" t="s">
        <v>316</v>
      </c>
      <c r="G3897" t="s">
        <v>317</v>
      </c>
      <c r="I3897" t="s">
        <v>1097</v>
      </c>
      <c r="J3897" t="s">
        <v>232</v>
      </c>
      <c r="K3897" t="s">
        <v>232</v>
      </c>
      <c r="L3897" t="s">
        <v>232</v>
      </c>
      <c r="M3897" t="s">
        <v>232</v>
      </c>
      <c r="N3897" t="s">
        <v>232</v>
      </c>
      <c r="O3897" t="s">
        <v>232</v>
      </c>
      <c r="P3897" t="s">
        <v>232</v>
      </c>
      <c r="Q3897" t="s">
        <v>232</v>
      </c>
      <c r="R3897" t="s">
        <v>232</v>
      </c>
      <c r="S3897" t="s">
        <v>232</v>
      </c>
      <c r="T3897" t="s">
        <v>232</v>
      </c>
      <c r="U3897" t="s">
        <v>232</v>
      </c>
      <c r="V3897" t="s">
        <v>232</v>
      </c>
      <c r="W3897" t="s">
        <v>232</v>
      </c>
      <c r="X3897">
        <v>10.1</v>
      </c>
      <c r="Y3897">
        <v>10.983000000000001</v>
      </c>
      <c r="Z3897">
        <v>12.959</v>
      </c>
      <c r="AA3897">
        <v>13.007999999999999</v>
      </c>
      <c r="AB3897">
        <v>13.116</v>
      </c>
      <c r="AC3897">
        <v>13.465</v>
      </c>
      <c r="AD3897">
        <v>12.753</v>
      </c>
      <c r="AE3897">
        <v>10.433</v>
      </c>
      <c r="AF3897">
        <v>9.3339999999999996</v>
      </c>
      <c r="AG3897">
        <v>8.7769999999999992</v>
      </c>
      <c r="AH3897">
        <v>8.4019999999999992</v>
      </c>
      <c r="AI3897">
        <v>8.1</v>
      </c>
      <c r="AJ3897">
        <v>7.8</v>
      </c>
      <c r="AK3897">
        <v>7.258</v>
      </c>
      <c r="AL3897">
        <v>6.625</v>
      </c>
      <c r="AM3897">
        <v>6.5750000000000002</v>
      </c>
      <c r="AN3897">
        <v>5.7830000000000004</v>
      </c>
      <c r="AO3897">
        <v>5.4</v>
      </c>
      <c r="AP3897">
        <v>5.2919999999999998</v>
      </c>
      <c r="AQ3897">
        <v>5.2249999999999996</v>
      </c>
      <c r="AR3897">
        <v>5.0419999999999998</v>
      </c>
      <c r="AS3897">
        <v>5.1109999999999998</v>
      </c>
      <c r="AT3897">
        <v>4.9509999999999996</v>
      </c>
      <c r="AU3897">
        <v>4.9509999999999996</v>
      </c>
      <c r="AV3897">
        <v>4.9509999999999996</v>
      </c>
      <c r="AW3897">
        <v>4.9509999999999996</v>
      </c>
      <c r="AX3897">
        <v>4.9509999999999996</v>
      </c>
      <c r="AY3897">
        <v>4.9509999999999996</v>
      </c>
      <c r="AZ3897">
        <v>4.9509999999999996</v>
      </c>
      <c r="BA3897">
        <v>4.9509999999999996</v>
      </c>
      <c r="BB3897">
        <v>4.9509999999999996</v>
      </c>
      <c r="BC3897">
        <v>2017</v>
      </c>
    </row>
    <row r="3898" spans="1:55" x14ac:dyDescent="0.25">
      <c r="A3898">
        <v>916</v>
      </c>
      <c r="B3898" t="s">
        <v>1092</v>
      </c>
      <c r="C3898" t="s">
        <v>318</v>
      </c>
      <c r="D3898" t="s">
        <v>1093</v>
      </c>
      <c r="E3898" t="s">
        <v>319</v>
      </c>
      <c r="F3898" t="s">
        <v>320</v>
      </c>
      <c r="G3898" t="s">
        <v>321</v>
      </c>
      <c r="H3898" t="s">
        <v>322</v>
      </c>
    </row>
    <row r="3899" spans="1:55" x14ac:dyDescent="0.25">
      <c r="A3899">
        <v>916</v>
      </c>
      <c r="B3899" t="s">
        <v>1092</v>
      </c>
      <c r="C3899" t="s">
        <v>323</v>
      </c>
      <c r="D3899" t="s">
        <v>1093</v>
      </c>
      <c r="E3899" t="s">
        <v>324</v>
      </c>
      <c r="F3899" t="s">
        <v>325</v>
      </c>
      <c r="G3899" t="s">
        <v>321</v>
      </c>
      <c r="H3899" t="s">
        <v>322</v>
      </c>
      <c r="I3899" t="s">
        <v>1098</v>
      </c>
      <c r="J3899" t="s">
        <v>232</v>
      </c>
      <c r="K3899" t="s">
        <v>232</v>
      </c>
      <c r="L3899" t="s">
        <v>232</v>
      </c>
      <c r="M3899" t="s">
        <v>232</v>
      </c>
      <c r="N3899" t="s">
        <v>232</v>
      </c>
      <c r="O3899" t="s">
        <v>232</v>
      </c>
      <c r="P3899" t="s">
        <v>232</v>
      </c>
      <c r="Q3899" t="s">
        <v>232</v>
      </c>
      <c r="R3899" t="s">
        <v>232</v>
      </c>
      <c r="S3899" t="s">
        <v>232</v>
      </c>
      <c r="T3899" t="s">
        <v>232</v>
      </c>
      <c r="U3899" t="s">
        <v>232</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16.440000000000001</v>
      </c>
      <c r="AO3899">
        <v>16.672999999999998</v>
      </c>
      <c r="AP3899">
        <v>16.91</v>
      </c>
      <c r="AQ3899">
        <v>17.161000000000001</v>
      </c>
      <c r="AR3899">
        <v>17.417999999999999</v>
      </c>
      <c r="AS3899">
        <v>17.670999999999999</v>
      </c>
      <c r="AT3899">
        <v>17.927</v>
      </c>
      <c r="AU3899">
        <v>18.193000000000001</v>
      </c>
      <c r="AV3899">
        <v>18.463000000000001</v>
      </c>
      <c r="AW3899">
        <v>18.736999999999998</v>
      </c>
      <c r="AX3899">
        <v>19.015000000000001</v>
      </c>
      <c r="AY3899">
        <v>19.297000000000001</v>
      </c>
      <c r="AZ3899">
        <v>19.582999999999998</v>
      </c>
      <c r="BA3899">
        <v>19.873999999999999</v>
      </c>
      <c r="BB3899">
        <v>20.169</v>
      </c>
      <c r="BC3899">
        <v>2015</v>
      </c>
    </row>
    <row r="3900" spans="1:55" x14ac:dyDescent="0.25">
      <c r="A3900">
        <v>916</v>
      </c>
      <c r="B3900" t="s">
        <v>1092</v>
      </c>
      <c r="C3900" t="s">
        <v>327</v>
      </c>
      <c r="D3900" t="s">
        <v>1093</v>
      </c>
      <c r="E3900" t="s">
        <v>328</v>
      </c>
      <c r="F3900" t="s">
        <v>329</v>
      </c>
      <c r="G3900" t="s">
        <v>229</v>
      </c>
      <c r="H3900" t="s">
        <v>230</v>
      </c>
      <c r="I3900" t="s">
        <v>1099</v>
      </c>
      <c r="J3900" t="s">
        <v>232</v>
      </c>
      <c r="K3900" t="s">
        <v>232</v>
      </c>
      <c r="L3900" t="s">
        <v>232</v>
      </c>
      <c r="M3900" t="s">
        <v>232</v>
      </c>
      <c r="N3900" t="s">
        <v>232</v>
      </c>
      <c r="O3900" t="s">
        <v>232</v>
      </c>
      <c r="P3900" t="s">
        <v>232</v>
      </c>
      <c r="Q3900" t="s">
        <v>232</v>
      </c>
      <c r="R3900" t="s">
        <v>232</v>
      </c>
      <c r="S3900" t="s">
        <v>232</v>
      </c>
      <c r="T3900" t="s">
        <v>232</v>
      </c>
      <c r="U3900" t="s">
        <v>232</v>
      </c>
      <c r="V3900" t="s">
        <v>232</v>
      </c>
      <c r="W3900" t="s">
        <v>232</v>
      </c>
      <c r="X3900">
        <v>94</v>
      </c>
      <c r="Y3900">
        <v>171</v>
      </c>
      <c r="Z3900">
        <v>187.2</v>
      </c>
      <c r="AA3900">
        <v>225.24600000000001</v>
      </c>
      <c r="AB3900">
        <v>315.24200000000002</v>
      </c>
      <c r="AC3900">
        <v>353.65100000000001</v>
      </c>
      <c r="AD3900">
        <v>568.20000000000005</v>
      </c>
      <c r="AE3900">
        <v>833.9</v>
      </c>
      <c r="AF3900">
        <v>847.81500000000005</v>
      </c>
      <c r="AG3900" s="52">
        <v>1169.19</v>
      </c>
      <c r="AH3900" s="52">
        <v>1441.12</v>
      </c>
      <c r="AI3900" s="52">
        <v>2131.7199999999998</v>
      </c>
      <c r="AJ3900" s="52">
        <v>2803.92</v>
      </c>
      <c r="AK3900" s="52">
        <v>3705.75</v>
      </c>
      <c r="AL3900" s="52">
        <v>4542.24</v>
      </c>
      <c r="AM3900" s="52">
        <v>3765.85</v>
      </c>
      <c r="AN3900" s="52">
        <v>5223.3100000000004</v>
      </c>
      <c r="AO3900" s="52">
        <v>7638.32</v>
      </c>
      <c r="AP3900" s="52">
        <v>8170.3</v>
      </c>
      <c r="AQ3900" s="52">
        <v>8911.32</v>
      </c>
      <c r="AR3900" s="52">
        <v>9419.8799999999992</v>
      </c>
      <c r="AS3900" s="52">
        <v>6791.27</v>
      </c>
      <c r="AT3900" s="52">
        <v>7573.96</v>
      </c>
      <c r="AU3900" s="52">
        <v>10779.2</v>
      </c>
      <c r="AV3900" s="52">
        <v>11979.02</v>
      </c>
      <c r="AW3900" s="52">
        <v>13394.09</v>
      </c>
      <c r="AX3900" s="52">
        <v>14769.51</v>
      </c>
      <c r="AY3900" s="52">
        <v>15759.11</v>
      </c>
      <c r="AZ3900" s="52">
        <v>16964.509999999998</v>
      </c>
      <c r="BA3900" s="52">
        <v>18729.330000000002</v>
      </c>
      <c r="BB3900" s="52">
        <v>20764.86</v>
      </c>
      <c r="BC3900">
        <v>2017</v>
      </c>
    </row>
    <row r="3901" spans="1:55" x14ac:dyDescent="0.25">
      <c r="A3901">
        <v>916</v>
      </c>
      <c r="B3901" t="s">
        <v>1092</v>
      </c>
      <c r="C3901" t="s">
        <v>331</v>
      </c>
      <c r="D3901" t="s">
        <v>1093</v>
      </c>
      <c r="E3901" t="s">
        <v>328</v>
      </c>
      <c r="F3901" t="s">
        <v>329</v>
      </c>
      <c r="G3901" t="s">
        <v>282</v>
      </c>
      <c r="I3901" t="s">
        <v>332</v>
      </c>
      <c r="J3901" t="s">
        <v>232</v>
      </c>
      <c r="K3901" t="s">
        <v>232</v>
      </c>
      <c r="L3901" t="s">
        <v>232</v>
      </c>
      <c r="M3901" t="s">
        <v>232</v>
      </c>
      <c r="N3901" t="s">
        <v>232</v>
      </c>
      <c r="O3901" t="s">
        <v>232</v>
      </c>
      <c r="P3901" t="s">
        <v>232</v>
      </c>
      <c r="Q3901" t="s">
        <v>232</v>
      </c>
      <c r="R3901" t="s">
        <v>232</v>
      </c>
      <c r="S3901" t="s">
        <v>232</v>
      </c>
      <c r="T3901" t="s">
        <v>232</v>
      </c>
      <c r="U3901" t="s">
        <v>232</v>
      </c>
      <c r="V3901" t="s">
        <v>232</v>
      </c>
      <c r="W3901" t="s">
        <v>232</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16.125</v>
      </c>
      <c r="AU3901">
        <v>20.298999999999999</v>
      </c>
      <c r="AV3901">
        <v>20.376999999999999</v>
      </c>
      <c r="AW3901">
        <v>21.231000000000002</v>
      </c>
      <c r="AX3901">
        <v>21.678999999999998</v>
      </c>
      <c r="AY3901">
        <v>21.492000000000001</v>
      </c>
      <c r="AZ3901">
        <v>21.43</v>
      </c>
      <c r="BA3901">
        <v>21.559000000000001</v>
      </c>
      <c r="BB3901">
        <v>21.719000000000001</v>
      </c>
      <c r="BC3901">
        <v>2017</v>
      </c>
    </row>
    <row r="3902" spans="1:55" x14ac:dyDescent="0.25">
      <c r="A3902">
        <v>916</v>
      </c>
      <c r="B3902" t="s">
        <v>1092</v>
      </c>
      <c r="C3902" t="s">
        <v>333</v>
      </c>
      <c r="D3902" t="s">
        <v>1093</v>
      </c>
      <c r="E3902" t="s">
        <v>334</v>
      </c>
      <c r="F3902" t="s">
        <v>335</v>
      </c>
      <c r="G3902" t="s">
        <v>229</v>
      </c>
      <c r="H3902" t="s">
        <v>230</v>
      </c>
      <c r="I3902" t="s">
        <v>1099</v>
      </c>
      <c r="J3902" t="s">
        <v>232</v>
      </c>
      <c r="K3902" t="s">
        <v>232</v>
      </c>
      <c r="L3902" t="s">
        <v>232</v>
      </c>
      <c r="M3902" t="s">
        <v>232</v>
      </c>
      <c r="N3902" t="s">
        <v>232</v>
      </c>
      <c r="O3902" t="s">
        <v>232</v>
      </c>
      <c r="P3902" t="s">
        <v>232</v>
      </c>
      <c r="Q3902" t="s">
        <v>232</v>
      </c>
      <c r="R3902" t="s">
        <v>232</v>
      </c>
      <c r="S3902" t="s">
        <v>232</v>
      </c>
      <c r="T3902" t="s">
        <v>232</v>
      </c>
      <c r="U3902" t="s">
        <v>232</v>
      </c>
      <c r="V3902" t="s">
        <v>232</v>
      </c>
      <c r="W3902" t="s">
        <v>232</v>
      </c>
      <c r="X3902" t="s">
        <v>232</v>
      </c>
      <c r="Y3902" t="s">
        <v>232</v>
      </c>
      <c r="Z3902" t="s">
        <v>232</v>
      </c>
      <c r="AA3902" t="s">
        <v>232</v>
      </c>
      <c r="AB3902" t="s">
        <v>232</v>
      </c>
      <c r="AC3902" t="s">
        <v>232</v>
      </c>
      <c r="AD3902" t="s">
        <v>232</v>
      </c>
      <c r="AE3902" t="s">
        <v>232</v>
      </c>
      <c r="AF3902">
        <v>775.16300000000001</v>
      </c>
      <c r="AG3902">
        <v>984.89200000000005</v>
      </c>
      <c r="AH3902" s="52">
        <v>1248.1400000000001</v>
      </c>
      <c r="AI3902" s="52">
        <v>1679.88</v>
      </c>
      <c r="AJ3902" s="52">
        <v>2022.2</v>
      </c>
      <c r="AK3902" s="52">
        <v>3045.95</v>
      </c>
      <c r="AL3902" s="52">
        <v>4345.25</v>
      </c>
      <c r="AM3902" s="52">
        <v>3991.72</v>
      </c>
      <c r="AN3902" s="52">
        <v>4902.6899999999996</v>
      </c>
      <c r="AO3902" s="52">
        <v>5997.11</v>
      </c>
      <c r="AP3902" s="52">
        <v>6796.05</v>
      </c>
      <c r="AQ3902" s="52">
        <v>7130.92</v>
      </c>
      <c r="AR3902" s="52">
        <v>8435.17</v>
      </c>
      <c r="AS3902" s="52">
        <v>9348.92</v>
      </c>
      <c r="AT3902" s="52">
        <v>10085.64</v>
      </c>
      <c r="AU3902" s="52">
        <v>13092.53</v>
      </c>
      <c r="AV3902" s="52">
        <v>11662.56</v>
      </c>
      <c r="AW3902" s="52">
        <v>12486.51</v>
      </c>
      <c r="AX3902" s="52">
        <v>13622.2</v>
      </c>
      <c r="AY3902" s="52">
        <v>14608.16</v>
      </c>
      <c r="AZ3902" s="52">
        <v>15852.01</v>
      </c>
      <c r="BA3902" s="52">
        <v>17486.509999999998</v>
      </c>
      <c r="BB3902" s="52">
        <v>19328.57</v>
      </c>
      <c r="BC3902">
        <v>2017</v>
      </c>
    </row>
    <row r="3903" spans="1:55" x14ac:dyDescent="0.25">
      <c r="A3903">
        <v>916</v>
      </c>
      <c r="B3903" t="s">
        <v>1092</v>
      </c>
      <c r="C3903" t="s">
        <v>336</v>
      </c>
      <c r="D3903" t="s">
        <v>1093</v>
      </c>
      <c r="E3903" t="s">
        <v>334</v>
      </c>
      <c r="F3903" t="s">
        <v>335</v>
      </c>
      <c r="G3903" t="s">
        <v>282</v>
      </c>
      <c r="I3903" t="s">
        <v>337</v>
      </c>
      <c r="J3903" t="s">
        <v>232</v>
      </c>
      <c r="K3903" t="s">
        <v>232</v>
      </c>
      <c r="L3903" t="s">
        <v>232</v>
      </c>
      <c r="M3903" t="s">
        <v>232</v>
      </c>
      <c r="N3903" t="s">
        <v>232</v>
      </c>
      <c r="O3903" t="s">
        <v>232</v>
      </c>
      <c r="P3903" t="s">
        <v>232</v>
      </c>
      <c r="Q3903" t="s">
        <v>232</v>
      </c>
      <c r="R3903" t="s">
        <v>232</v>
      </c>
      <c r="S3903" t="s">
        <v>232</v>
      </c>
      <c r="T3903" t="s">
        <v>232</v>
      </c>
      <c r="U3903" t="s">
        <v>232</v>
      </c>
      <c r="V3903" t="s">
        <v>232</v>
      </c>
      <c r="W3903" t="s">
        <v>232</v>
      </c>
      <c r="X3903" t="s">
        <v>232</v>
      </c>
      <c r="Y3903" t="s">
        <v>232</v>
      </c>
      <c r="Z3903" t="s">
        <v>232</v>
      </c>
      <c r="AA3903" t="s">
        <v>232</v>
      </c>
      <c r="AB3903" t="s">
        <v>232</v>
      </c>
      <c r="AC3903" t="s">
        <v>232</v>
      </c>
      <c r="AD3903" t="s">
        <v>232</v>
      </c>
      <c r="AE3903" t="s">
        <v>232</v>
      </c>
      <c r="AF3903">
        <v>20.527000000000001</v>
      </c>
      <c r="AG3903">
        <v>21.355</v>
      </c>
      <c r="AH3903">
        <v>21.263000000000002</v>
      </c>
      <c r="AI3903">
        <v>22.131</v>
      </c>
      <c r="AJ3903">
        <v>19.798999999999999</v>
      </c>
      <c r="AK3903">
        <v>23.704000000000001</v>
      </c>
      <c r="AL3903">
        <v>27.068000000000001</v>
      </c>
      <c r="AM3903">
        <v>23.47</v>
      </c>
      <c r="AN3903">
        <v>22.472999999999999</v>
      </c>
      <c r="AO3903">
        <v>21.234000000000002</v>
      </c>
      <c r="AP3903">
        <v>21.911999999999999</v>
      </c>
      <c r="AQ3903">
        <v>19.809000000000001</v>
      </c>
      <c r="AR3903">
        <v>21.26</v>
      </c>
      <c r="AS3903">
        <v>22.867000000000001</v>
      </c>
      <c r="AT3903">
        <v>21.472000000000001</v>
      </c>
      <c r="AU3903">
        <v>24.655999999999999</v>
      </c>
      <c r="AV3903">
        <v>19.838999999999999</v>
      </c>
      <c r="AW3903">
        <v>19.792000000000002</v>
      </c>
      <c r="AX3903">
        <v>19.995000000000001</v>
      </c>
      <c r="AY3903">
        <v>19.922000000000001</v>
      </c>
      <c r="AZ3903">
        <v>20.024999999999999</v>
      </c>
      <c r="BA3903">
        <v>20.129000000000001</v>
      </c>
      <c r="BB3903">
        <v>20.216000000000001</v>
      </c>
      <c r="BC3903">
        <v>2017</v>
      </c>
    </row>
    <row r="3904" spans="1:55" x14ac:dyDescent="0.25">
      <c r="A3904">
        <v>916</v>
      </c>
      <c r="B3904" t="s">
        <v>1092</v>
      </c>
      <c r="C3904" t="s">
        <v>338</v>
      </c>
      <c r="D3904" t="s">
        <v>1093</v>
      </c>
      <c r="E3904" t="s">
        <v>339</v>
      </c>
      <c r="F3904" t="s">
        <v>340</v>
      </c>
      <c r="G3904" t="s">
        <v>229</v>
      </c>
      <c r="H3904" t="s">
        <v>230</v>
      </c>
      <c r="I3904" t="s">
        <v>1099</v>
      </c>
      <c r="J3904" t="s">
        <v>232</v>
      </c>
      <c r="K3904" t="s">
        <v>232</v>
      </c>
      <c r="L3904" t="s">
        <v>232</v>
      </c>
      <c r="M3904" t="s">
        <v>232</v>
      </c>
      <c r="N3904" t="s">
        <v>232</v>
      </c>
      <c r="O3904" t="s">
        <v>232</v>
      </c>
      <c r="P3904" t="s">
        <v>232</v>
      </c>
      <c r="Q3904" t="s">
        <v>232</v>
      </c>
      <c r="R3904" t="s">
        <v>232</v>
      </c>
      <c r="S3904" t="s">
        <v>232</v>
      </c>
      <c r="T3904" t="s">
        <v>232</v>
      </c>
      <c r="U3904" t="s">
        <v>232</v>
      </c>
      <c r="V3904" t="s">
        <v>232</v>
      </c>
      <c r="W3904" t="s">
        <v>232</v>
      </c>
      <c r="X3904" t="s">
        <v>232</v>
      </c>
      <c r="Y3904" t="s">
        <v>232</v>
      </c>
      <c r="Z3904" t="s">
        <v>232</v>
      </c>
      <c r="AA3904" t="s">
        <v>232</v>
      </c>
      <c r="AB3904" t="s">
        <v>232</v>
      </c>
      <c r="AC3904" t="s">
        <v>232</v>
      </c>
      <c r="AD3904" t="s">
        <v>232</v>
      </c>
      <c r="AE3904" t="s">
        <v>232</v>
      </c>
      <c r="AF3904">
        <v>72.650999999999996</v>
      </c>
      <c r="AG3904">
        <v>184.297</v>
      </c>
      <c r="AH3904">
        <v>192.982</v>
      </c>
      <c r="AI3904">
        <v>451.84100000000001</v>
      </c>
      <c r="AJ3904">
        <v>781.71699999999998</v>
      </c>
      <c r="AK3904">
        <v>659.8</v>
      </c>
      <c r="AL3904">
        <v>196.99100000000001</v>
      </c>
      <c r="AM3904">
        <v>-225.87</v>
      </c>
      <c r="AN3904">
        <v>320.62099999999998</v>
      </c>
      <c r="AO3904" s="52">
        <v>1641.21</v>
      </c>
      <c r="AP3904" s="52">
        <v>1374.25</v>
      </c>
      <c r="AQ3904" s="52">
        <v>1780.4</v>
      </c>
      <c r="AR3904">
        <v>984.71</v>
      </c>
      <c r="AS3904" s="52">
        <v>-2557.65</v>
      </c>
      <c r="AT3904" s="52">
        <v>-2511.6799999999998</v>
      </c>
      <c r="AU3904" s="52">
        <v>-2313.33</v>
      </c>
      <c r="AV3904">
        <v>316.45499999999998</v>
      </c>
      <c r="AW3904">
        <v>907.58</v>
      </c>
      <c r="AX3904" s="52">
        <v>1147.31</v>
      </c>
      <c r="AY3904" s="52">
        <v>1150.95</v>
      </c>
      <c r="AZ3904" s="52">
        <v>1112.5</v>
      </c>
      <c r="BA3904" s="52">
        <v>1242.82</v>
      </c>
      <c r="BB3904" s="52">
        <v>1436.29</v>
      </c>
      <c r="BC3904">
        <v>2017</v>
      </c>
    </row>
    <row r="3905" spans="1:55" x14ac:dyDescent="0.25">
      <c r="A3905">
        <v>916</v>
      </c>
      <c r="B3905" t="s">
        <v>1092</v>
      </c>
      <c r="C3905" t="s">
        <v>341</v>
      </c>
      <c r="D3905" t="s">
        <v>1093</v>
      </c>
      <c r="E3905" t="s">
        <v>339</v>
      </c>
      <c r="F3905" t="s">
        <v>340</v>
      </c>
      <c r="G3905" t="s">
        <v>282</v>
      </c>
      <c r="I3905" t="s">
        <v>342</v>
      </c>
      <c r="J3905" t="s">
        <v>232</v>
      </c>
      <c r="K3905" t="s">
        <v>232</v>
      </c>
      <c r="L3905" t="s">
        <v>232</v>
      </c>
      <c r="M3905" t="s">
        <v>232</v>
      </c>
      <c r="N3905" t="s">
        <v>232</v>
      </c>
      <c r="O3905" t="s">
        <v>232</v>
      </c>
      <c r="P3905" t="s">
        <v>232</v>
      </c>
      <c r="Q3905" t="s">
        <v>232</v>
      </c>
      <c r="R3905" t="s">
        <v>232</v>
      </c>
      <c r="S3905" t="s">
        <v>232</v>
      </c>
      <c r="T3905" t="s">
        <v>232</v>
      </c>
      <c r="U3905" t="s">
        <v>232</v>
      </c>
      <c r="V3905" t="s">
        <v>232</v>
      </c>
      <c r="W3905" t="s">
        <v>232</v>
      </c>
      <c r="X3905" t="s">
        <v>232</v>
      </c>
      <c r="Y3905" t="s">
        <v>232</v>
      </c>
      <c r="Z3905" t="s">
        <v>232</v>
      </c>
      <c r="AA3905" t="s">
        <v>232</v>
      </c>
      <c r="AB3905" t="s">
        <v>232</v>
      </c>
      <c r="AC3905" t="s">
        <v>232</v>
      </c>
      <c r="AD3905" t="s">
        <v>232</v>
      </c>
      <c r="AE3905" t="s">
        <v>232</v>
      </c>
      <c r="AF3905">
        <v>1.9239999999999999</v>
      </c>
      <c r="AG3905">
        <v>3.996</v>
      </c>
      <c r="AH3905">
        <v>3.2879999999999998</v>
      </c>
      <c r="AI3905">
        <v>5.9530000000000003</v>
      </c>
      <c r="AJ3905">
        <v>7.6539999999999999</v>
      </c>
      <c r="AK3905">
        <v>5.1349999999999998</v>
      </c>
      <c r="AL3905">
        <v>1.2270000000000001</v>
      </c>
      <c r="AM3905">
        <v>-1.3280000000000001</v>
      </c>
      <c r="AN3905">
        <v>1.47</v>
      </c>
      <c r="AO3905">
        <v>5.8109999999999999</v>
      </c>
      <c r="AP3905">
        <v>4.431</v>
      </c>
      <c r="AQ3905">
        <v>4.9459999999999997</v>
      </c>
      <c r="AR3905">
        <v>2.4820000000000002</v>
      </c>
      <c r="AS3905">
        <v>-6.2560000000000002</v>
      </c>
      <c r="AT3905">
        <v>-5.3470000000000004</v>
      </c>
      <c r="AU3905">
        <v>-4.3559999999999999</v>
      </c>
      <c r="AV3905">
        <v>0.53800000000000003</v>
      </c>
      <c r="AW3905">
        <v>1.4390000000000001</v>
      </c>
      <c r="AX3905">
        <v>1.6839999999999999</v>
      </c>
      <c r="AY3905">
        <v>1.57</v>
      </c>
      <c r="AZ3905">
        <v>1.405</v>
      </c>
      <c r="BA3905">
        <v>1.431</v>
      </c>
      <c r="BB3905">
        <v>1.502</v>
      </c>
      <c r="BC3905">
        <v>2017</v>
      </c>
    </row>
    <row r="3906" spans="1:55" x14ac:dyDescent="0.25">
      <c r="A3906">
        <v>916</v>
      </c>
      <c r="B3906" t="s">
        <v>1092</v>
      </c>
      <c r="C3906" t="s">
        <v>343</v>
      </c>
      <c r="D3906" t="s">
        <v>1093</v>
      </c>
      <c r="E3906" t="s">
        <v>344</v>
      </c>
      <c r="F3906" t="s">
        <v>345</v>
      </c>
      <c r="G3906" t="s">
        <v>229</v>
      </c>
      <c r="H3906" t="s">
        <v>230</v>
      </c>
      <c r="I3906" t="s">
        <v>1099</v>
      </c>
      <c r="J3906" t="s">
        <v>232</v>
      </c>
      <c r="K3906" t="s">
        <v>232</v>
      </c>
      <c r="L3906" t="s">
        <v>232</v>
      </c>
      <c r="M3906" t="s">
        <v>232</v>
      </c>
      <c r="N3906" t="s">
        <v>232</v>
      </c>
      <c r="O3906" t="s">
        <v>232</v>
      </c>
      <c r="P3906" t="s">
        <v>232</v>
      </c>
      <c r="Q3906" t="s">
        <v>232</v>
      </c>
      <c r="R3906" t="s">
        <v>232</v>
      </c>
      <c r="S3906" t="s">
        <v>232</v>
      </c>
      <c r="T3906" t="s">
        <v>232</v>
      </c>
      <c r="U3906" t="s">
        <v>232</v>
      </c>
      <c r="V3906" t="s">
        <v>232</v>
      </c>
      <c r="W3906" t="s">
        <v>232</v>
      </c>
      <c r="X3906" t="s">
        <v>232</v>
      </c>
      <c r="Y3906" t="s">
        <v>232</v>
      </c>
      <c r="Z3906" t="s">
        <v>232</v>
      </c>
      <c r="AA3906" t="s">
        <v>232</v>
      </c>
      <c r="AB3906" t="s">
        <v>232</v>
      </c>
      <c r="AC3906" t="s">
        <v>232</v>
      </c>
      <c r="AD3906" t="s">
        <v>232</v>
      </c>
      <c r="AE3906" t="s">
        <v>232</v>
      </c>
      <c r="AF3906">
        <v>81.677999999999997</v>
      </c>
      <c r="AG3906">
        <v>224.28899999999999</v>
      </c>
      <c r="AH3906">
        <v>203.631</v>
      </c>
      <c r="AI3906">
        <v>426.54399999999998</v>
      </c>
      <c r="AJ3906">
        <v>641.52800000000002</v>
      </c>
      <c r="AK3906">
        <v>457.649</v>
      </c>
      <c r="AL3906">
        <v>128.369</v>
      </c>
      <c r="AM3906">
        <v>-102.277</v>
      </c>
      <c r="AN3906">
        <v>399.20400000000001</v>
      </c>
      <c r="AO3906" s="52">
        <v>1587.89</v>
      </c>
      <c r="AP3906" s="52">
        <v>1306.83</v>
      </c>
      <c r="AQ3906" s="52">
        <v>1559.67</v>
      </c>
      <c r="AR3906">
        <v>979.30600000000004</v>
      </c>
      <c r="AS3906" s="52">
        <v>-2584.48</v>
      </c>
      <c r="AT3906" s="52">
        <v>-2373.5100000000002</v>
      </c>
      <c r="AU3906" s="52">
        <v>-2222.5</v>
      </c>
      <c r="AV3906">
        <v>372.51</v>
      </c>
      <c r="AW3906">
        <v>955.35500000000002</v>
      </c>
      <c r="AX3906" s="52">
        <v>1169.78</v>
      </c>
      <c r="AY3906" s="52">
        <v>1117.24</v>
      </c>
      <c r="AZ3906">
        <v>999.51099999999997</v>
      </c>
      <c r="BA3906">
        <v>942.96</v>
      </c>
      <c r="BB3906">
        <v>927.14</v>
      </c>
      <c r="BC3906">
        <v>2017</v>
      </c>
    </row>
    <row r="3907" spans="1:55" x14ac:dyDescent="0.25">
      <c r="A3907">
        <v>916</v>
      </c>
      <c r="B3907" t="s">
        <v>1092</v>
      </c>
      <c r="C3907" t="s">
        <v>346</v>
      </c>
      <c r="D3907" t="s">
        <v>1093</v>
      </c>
      <c r="E3907" t="s">
        <v>344</v>
      </c>
      <c r="F3907" t="s">
        <v>345</v>
      </c>
      <c r="G3907" t="s">
        <v>270</v>
      </c>
      <c r="I3907" t="s">
        <v>397</v>
      </c>
      <c r="J3907" t="s">
        <v>232</v>
      </c>
      <c r="K3907" t="s">
        <v>232</v>
      </c>
      <c r="L3907" t="s">
        <v>232</v>
      </c>
      <c r="M3907" t="s">
        <v>232</v>
      </c>
      <c r="N3907" t="s">
        <v>232</v>
      </c>
      <c r="O3907" t="s">
        <v>232</v>
      </c>
      <c r="P3907" t="s">
        <v>232</v>
      </c>
      <c r="Q3907" t="s">
        <v>232</v>
      </c>
      <c r="R3907" t="s">
        <v>232</v>
      </c>
      <c r="S3907" t="s">
        <v>232</v>
      </c>
      <c r="T3907" t="s">
        <v>232</v>
      </c>
      <c r="U3907" t="s">
        <v>232</v>
      </c>
      <c r="V3907" t="s">
        <v>232</v>
      </c>
      <c r="W3907" t="s">
        <v>232</v>
      </c>
      <c r="X3907" t="s">
        <v>232</v>
      </c>
      <c r="Y3907" t="s">
        <v>232</v>
      </c>
      <c r="Z3907" t="s">
        <v>232</v>
      </c>
      <c r="AA3907" t="s">
        <v>232</v>
      </c>
      <c r="AB3907" t="s">
        <v>232</v>
      </c>
      <c r="AC3907" t="s">
        <v>232</v>
      </c>
      <c r="AD3907" t="s">
        <v>232</v>
      </c>
      <c r="AE3907" t="s">
        <v>232</v>
      </c>
      <c r="AF3907">
        <v>2.0859999999999999</v>
      </c>
      <c r="AG3907">
        <v>4.7380000000000004</v>
      </c>
      <c r="AH3907">
        <v>3.427</v>
      </c>
      <c r="AI3907">
        <v>5.6459999999999999</v>
      </c>
      <c r="AJ3907">
        <v>6.5010000000000003</v>
      </c>
      <c r="AK3907">
        <v>3.7040000000000002</v>
      </c>
      <c r="AL3907">
        <v>0.80800000000000005</v>
      </c>
      <c r="AM3907">
        <v>-0.58099999999999996</v>
      </c>
      <c r="AN3907">
        <v>1.7989999999999999</v>
      </c>
      <c r="AO3907">
        <v>5.6509999999999998</v>
      </c>
      <c r="AP3907">
        <v>4.2409999999999997</v>
      </c>
      <c r="AQ3907">
        <v>4.4329999999999998</v>
      </c>
      <c r="AR3907">
        <v>2.5310000000000001</v>
      </c>
      <c r="AS3907">
        <v>-6.3280000000000003</v>
      </c>
      <c r="AT3907">
        <v>-4.9429999999999996</v>
      </c>
      <c r="AU3907">
        <v>-4.1269999999999998</v>
      </c>
      <c r="AV3907">
        <v>0.63100000000000001</v>
      </c>
      <c r="AW3907">
        <v>1.508</v>
      </c>
      <c r="AX3907">
        <v>1.714</v>
      </c>
      <c r="AY3907">
        <v>1.5269999999999999</v>
      </c>
      <c r="AZ3907">
        <v>1.2709999999999999</v>
      </c>
      <c r="BA3907">
        <v>1.103</v>
      </c>
      <c r="BB3907">
        <v>0.99399999999999999</v>
      </c>
      <c r="BC3907">
        <v>2017</v>
      </c>
    </row>
    <row r="3908" spans="1:55" x14ac:dyDescent="0.25">
      <c r="A3908">
        <v>916</v>
      </c>
      <c r="B3908" t="s">
        <v>1092</v>
      </c>
      <c r="C3908" t="s">
        <v>347</v>
      </c>
      <c r="D3908" t="s">
        <v>1093</v>
      </c>
      <c r="E3908" t="s">
        <v>348</v>
      </c>
      <c r="F3908" t="s">
        <v>349</v>
      </c>
      <c r="G3908" t="s">
        <v>229</v>
      </c>
      <c r="H3908" t="s">
        <v>230</v>
      </c>
      <c r="I3908" t="s">
        <v>1099</v>
      </c>
      <c r="J3908" t="s">
        <v>232</v>
      </c>
      <c r="K3908" t="s">
        <v>232</v>
      </c>
      <c r="L3908" t="s">
        <v>232</v>
      </c>
      <c r="M3908" t="s">
        <v>232</v>
      </c>
      <c r="N3908" t="s">
        <v>232</v>
      </c>
      <c r="O3908" t="s">
        <v>232</v>
      </c>
      <c r="P3908" t="s">
        <v>232</v>
      </c>
      <c r="Q3908" t="s">
        <v>232</v>
      </c>
      <c r="R3908" t="s">
        <v>232</v>
      </c>
      <c r="S3908" t="s">
        <v>232</v>
      </c>
      <c r="T3908" t="s">
        <v>232</v>
      </c>
      <c r="U3908" t="s">
        <v>232</v>
      </c>
      <c r="V3908" t="s">
        <v>232</v>
      </c>
      <c r="W3908" t="s">
        <v>232</v>
      </c>
      <c r="X3908" t="s">
        <v>232</v>
      </c>
      <c r="Y3908" t="s">
        <v>232</v>
      </c>
      <c r="Z3908" t="s">
        <v>232</v>
      </c>
      <c r="AA3908" t="s">
        <v>232</v>
      </c>
      <c r="AB3908" t="s">
        <v>232</v>
      </c>
      <c r="AC3908" t="s">
        <v>232</v>
      </c>
      <c r="AD3908" t="s">
        <v>232</v>
      </c>
      <c r="AE3908" t="s">
        <v>232</v>
      </c>
      <c r="AF3908">
        <v>84.055000000000007</v>
      </c>
      <c r="AG3908">
        <v>170.13300000000001</v>
      </c>
      <c r="AH3908">
        <v>160.834</v>
      </c>
      <c r="AI3908">
        <v>415.47</v>
      </c>
      <c r="AJ3908">
        <v>735.01800000000003</v>
      </c>
      <c r="AK3908">
        <v>537.50199999999995</v>
      </c>
      <c r="AL3908">
        <v>247.22300000000001</v>
      </c>
      <c r="AM3908">
        <v>-240.91800000000001</v>
      </c>
      <c r="AN3908">
        <v>396.14</v>
      </c>
      <c r="AO3908" s="52">
        <v>1612.05</v>
      </c>
      <c r="AP3908" s="52">
        <v>1173.27</v>
      </c>
      <c r="AQ3908" s="52">
        <v>1590.54</v>
      </c>
      <c r="AR3908">
        <v>799.072</v>
      </c>
      <c r="AS3908" s="52">
        <v>-2405.63</v>
      </c>
      <c r="AT3908" s="52">
        <v>-2198.7800000000002</v>
      </c>
      <c r="AU3908" s="52">
        <v>-2837.36</v>
      </c>
      <c r="AV3908">
        <v>459.39600000000002</v>
      </c>
      <c r="AW3908" s="52">
        <v>1022.55</v>
      </c>
      <c r="AX3908" s="52">
        <v>1249.6199999999999</v>
      </c>
      <c r="AY3908" s="52">
        <v>1243.5899999999999</v>
      </c>
      <c r="AZ3908" s="52">
        <v>1195.8699999999999</v>
      </c>
      <c r="BA3908" s="52">
        <v>1320.62</v>
      </c>
      <c r="BB3908" s="52">
        <v>1510.49</v>
      </c>
      <c r="BC3908">
        <v>2017</v>
      </c>
    </row>
    <row r="3909" spans="1:55" x14ac:dyDescent="0.25">
      <c r="A3909">
        <v>916</v>
      </c>
      <c r="B3909" t="s">
        <v>1092</v>
      </c>
      <c r="C3909" t="s">
        <v>350</v>
      </c>
      <c r="D3909" t="s">
        <v>1093</v>
      </c>
      <c r="E3909" t="s">
        <v>348</v>
      </c>
      <c r="F3909" t="s">
        <v>349</v>
      </c>
      <c r="G3909" t="s">
        <v>282</v>
      </c>
      <c r="I3909" t="s">
        <v>351</v>
      </c>
      <c r="J3909" t="s">
        <v>232</v>
      </c>
      <c r="K3909" t="s">
        <v>232</v>
      </c>
      <c r="L3909" t="s">
        <v>232</v>
      </c>
      <c r="M3909" t="s">
        <v>232</v>
      </c>
      <c r="N3909" t="s">
        <v>232</v>
      </c>
      <c r="O3909" t="s">
        <v>232</v>
      </c>
      <c r="P3909" t="s">
        <v>232</v>
      </c>
      <c r="Q3909" t="s">
        <v>232</v>
      </c>
      <c r="R3909" t="s">
        <v>232</v>
      </c>
      <c r="S3909" t="s">
        <v>232</v>
      </c>
      <c r="T3909" t="s">
        <v>232</v>
      </c>
      <c r="U3909" t="s">
        <v>232</v>
      </c>
      <c r="V3909" t="s">
        <v>232</v>
      </c>
      <c r="W3909" t="s">
        <v>232</v>
      </c>
      <c r="X3909" t="s">
        <v>232</v>
      </c>
      <c r="Y3909" t="s">
        <v>232</v>
      </c>
      <c r="Z3909" t="s">
        <v>232</v>
      </c>
      <c r="AA3909" t="s">
        <v>232</v>
      </c>
      <c r="AB3909" t="s">
        <v>232</v>
      </c>
      <c r="AC3909" t="s">
        <v>232</v>
      </c>
      <c r="AD3909" t="s">
        <v>232</v>
      </c>
      <c r="AE3909" t="s">
        <v>232</v>
      </c>
      <c r="AF3909">
        <v>2.226</v>
      </c>
      <c r="AG3909">
        <v>3.6890000000000001</v>
      </c>
      <c r="AH3909">
        <v>2.74</v>
      </c>
      <c r="AI3909">
        <v>5.4729999999999999</v>
      </c>
      <c r="AJ3909">
        <v>7.1959999999999997</v>
      </c>
      <c r="AK3909">
        <v>4.1829999999999998</v>
      </c>
      <c r="AL3909">
        <v>1.54</v>
      </c>
      <c r="AM3909">
        <v>-1.417</v>
      </c>
      <c r="AN3909">
        <v>1.8160000000000001</v>
      </c>
      <c r="AO3909">
        <v>5.7080000000000002</v>
      </c>
      <c r="AP3909">
        <v>3.7829999999999999</v>
      </c>
      <c r="AQ3909">
        <v>4.4180000000000001</v>
      </c>
      <c r="AR3909">
        <v>2.0139999999999998</v>
      </c>
      <c r="AS3909">
        <v>-5.8840000000000003</v>
      </c>
      <c r="AT3909">
        <v>-4.681</v>
      </c>
      <c r="AU3909">
        <v>-5.343</v>
      </c>
      <c r="AV3909">
        <v>0.78100000000000003</v>
      </c>
      <c r="AW3909">
        <v>1.621</v>
      </c>
      <c r="AX3909">
        <v>1.8340000000000001</v>
      </c>
      <c r="AY3909">
        <v>1.696</v>
      </c>
      <c r="AZ3909">
        <v>1.5109999999999999</v>
      </c>
      <c r="BA3909">
        <v>1.52</v>
      </c>
      <c r="BB3909">
        <v>1.58</v>
      </c>
      <c r="BC3909">
        <v>2017</v>
      </c>
    </row>
    <row r="3910" spans="1:55" x14ac:dyDescent="0.25">
      <c r="A3910">
        <v>916</v>
      </c>
      <c r="B3910" t="s">
        <v>1092</v>
      </c>
      <c r="C3910" t="s">
        <v>352</v>
      </c>
      <c r="D3910" t="s">
        <v>1093</v>
      </c>
      <c r="E3910" t="s">
        <v>353</v>
      </c>
      <c r="F3910" t="s">
        <v>354</v>
      </c>
      <c r="G3910" t="s">
        <v>229</v>
      </c>
      <c r="H3910" t="s">
        <v>230</v>
      </c>
      <c r="I3910" t="s">
        <v>1099</v>
      </c>
      <c r="J3910" t="s">
        <v>232</v>
      </c>
      <c r="K3910" t="s">
        <v>232</v>
      </c>
      <c r="L3910" t="s">
        <v>232</v>
      </c>
      <c r="M3910" t="s">
        <v>232</v>
      </c>
      <c r="N3910" t="s">
        <v>232</v>
      </c>
      <c r="O3910" t="s">
        <v>232</v>
      </c>
      <c r="P3910" t="s">
        <v>232</v>
      </c>
      <c r="Q3910" t="s">
        <v>232</v>
      </c>
      <c r="R3910" t="s">
        <v>232</v>
      </c>
      <c r="S3910" t="s">
        <v>232</v>
      </c>
      <c r="T3910" t="s">
        <v>232</v>
      </c>
      <c r="U3910" t="s">
        <v>232</v>
      </c>
      <c r="V3910" t="s">
        <v>232</v>
      </c>
      <c r="W3910" t="s">
        <v>232</v>
      </c>
      <c r="X3910" t="s">
        <v>232</v>
      </c>
      <c r="Y3910" t="s">
        <v>232</v>
      </c>
      <c r="Z3910" t="s">
        <v>232</v>
      </c>
      <c r="AA3910" t="s">
        <v>232</v>
      </c>
      <c r="AB3910" t="s">
        <v>232</v>
      </c>
      <c r="AC3910" t="s">
        <v>232</v>
      </c>
      <c r="AD3910" t="s">
        <v>232</v>
      </c>
      <c r="AE3910" t="s">
        <v>232</v>
      </c>
      <c r="AF3910">
        <v>296.51799999999997</v>
      </c>
      <c r="AG3910">
        <v>165.10599999999999</v>
      </c>
      <c r="AH3910">
        <v>1.67</v>
      </c>
      <c r="AI3910">
        <v>-465.25900000000001</v>
      </c>
      <c r="AJ3910" s="52">
        <v>-1108.7</v>
      </c>
      <c r="AK3910" s="52">
        <v>-1772.27</v>
      </c>
      <c r="AL3910" s="52">
        <v>-2233.37</v>
      </c>
      <c r="AM3910" s="52">
        <v>-1878.3</v>
      </c>
      <c r="AN3910" s="52">
        <v>-2235.96</v>
      </c>
      <c r="AO3910" s="52">
        <v>-3588.47</v>
      </c>
      <c r="AP3910" s="52">
        <v>-4944.0200000000004</v>
      </c>
      <c r="AQ3910" s="52">
        <v>-6337.58</v>
      </c>
      <c r="AR3910" s="52">
        <v>-7604.32</v>
      </c>
      <c r="AS3910" s="52">
        <v>-12612.82</v>
      </c>
      <c r="AT3910" s="52">
        <v>-11160.06</v>
      </c>
      <c r="AU3910" s="52">
        <v>-8576.3799999999992</v>
      </c>
      <c r="AV3910" s="52">
        <v>-10165.200000000001</v>
      </c>
      <c r="AW3910" s="52">
        <v>-11072.78</v>
      </c>
      <c r="AX3910" s="52">
        <v>-12220.09</v>
      </c>
      <c r="AY3910" s="52">
        <v>-13371.04</v>
      </c>
      <c r="AZ3910" s="52">
        <v>-14483.54</v>
      </c>
      <c r="BA3910" s="52">
        <v>-15726.37</v>
      </c>
      <c r="BB3910" s="52">
        <v>-17162.66</v>
      </c>
      <c r="BC3910">
        <v>2017</v>
      </c>
    </row>
    <row r="3911" spans="1:55" x14ac:dyDescent="0.25">
      <c r="A3911">
        <v>916</v>
      </c>
      <c r="B3911" t="s">
        <v>1092</v>
      </c>
      <c r="C3911" t="s">
        <v>355</v>
      </c>
      <c r="D3911" t="s">
        <v>1093</v>
      </c>
      <c r="E3911" t="s">
        <v>353</v>
      </c>
      <c r="F3911" t="s">
        <v>354</v>
      </c>
      <c r="G3911" t="s">
        <v>282</v>
      </c>
      <c r="I3911" t="s">
        <v>379</v>
      </c>
      <c r="J3911" t="s">
        <v>232</v>
      </c>
      <c r="K3911" t="s">
        <v>232</v>
      </c>
      <c r="L3911" t="s">
        <v>232</v>
      </c>
      <c r="M3911" t="s">
        <v>232</v>
      </c>
      <c r="N3911" t="s">
        <v>232</v>
      </c>
      <c r="O3911" t="s">
        <v>232</v>
      </c>
      <c r="P3911" t="s">
        <v>232</v>
      </c>
      <c r="Q3911" t="s">
        <v>232</v>
      </c>
      <c r="R3911" t="s">
        <v>232</v>
      </c>
      <c r="S3911" t="s">
        <v>232</v>
      </c>
      <c r="T3911" t="s">
        <v>232</v>
      </c>
      <c r="U3911" t="s">
        <v>232</v>
      </c>
      <c r="V3911" t="s">
        <v>232</v>
      </c>
      <c r="W3911" t="s">
        <v>232</v>
      </c>
      <c r="X3911" t="s">
        <v>232</v>
      </c>
      <c r="Y3911" t="s">
        <v>232</v>
      </c>
      <c r="Z3911" t="s">
        <v>232</v>
      </c>
      <c r="AA3911" t="s">
        <v>232</v>
      </c>
      <c r="AB3911" t="s">
        <v>232</v>
      </c>
      <c r="AC3911" t="s">
        <v>232</v>
      </c>
      <c r="AD3911" t="s">
        <v>232</v>
      </c>
      <c r="AE3911" t="s">
        <v>232</v>
      </c>
      <c r="AF3911">
        <v>7.8520000000000003</v>
      </c>
      <c r="AG3911">
        <v>3.58</v>
      </c>
      <c r="AH3911">
        <v>2.8000000000000001E-2</v>
      </c>
      <c r="AI3911">
        <v>-6.1289999999999996</v>
      </c>
      <c r="AJ3911">
        <v>-10.855</v>
      </c>
      <c r="AK3911">
        <v>-13.792</v>
      </c>
      <c r="AL3911">
        <v>-13.913</v>
      </c>
      <c r="AM3911">
        <v>-11.044</v>
      </c>
      <c r="AN3911">
        <v>-10.249000000000001</v>
      </c>
      <c r="AO3911">
        <v>-12.706</v>
      </c>
      <c r="AP3911">
        <v>-15.941000000000001</v>
      </c>
      <c r="AQ3911">
        <v>-17.605</v>
      </c>
      <c r="AR3911">
        <v>-19.166</v>
      </c>
      <c r="AS3911">
        <v>-30.85</v>
      </c>
      <c r="AT3911">
        <v>-23.759</v>
      </c>
      <c r="AU3911">
        <v>-16.151</v>
      </c>
      <c r="AV3911">
        <v>-17.292000000000002</v>
      </c>
      <c r="AW3911">
        <v>-17.550999999999998</v>
      </c>
      <c r="AX3911">
        <v>-17.937000000000001</v>
      </c>
      <c r="AY3911">
        <v>-18.234999999999999</v>
      </c>
      <c r="AZ3911">
        <v>-18.295999999999999</v>
      </c>
      <c r="BA3911">
        <v>-18.103000000000002</v>
      </c>
      <c r="BB3911">
        <v>-17.951000000000001</v>
      </c>
      <c r="BC3911">
        <v>2017</v>
      </c>
    </row>
    <row r="3912" spans="1:55" x14ac:dyDescent="0.25">
      <c r="A3912">
        <v>916</v>
      </c>
      <c r="B3912" t="s">
        <v>1092</v>
      </c>
      <c r="C3912" t="s">
        <v>356</v>
      </c>
      <c r="D3912" t="s">
        <v>1093</v>
      </c>
      <c r="E3912" t="s">
        <v>357</v>
      </c>
      <c r="F3912" t="s">
        <v>358</v>
      </c>
      <c r="G3912" t="s">
        <v>229</v>
      </c>
      <c r="H3912" t="s">
        <v>230</v>
      </c>
      <c r="I3912" t="s">
        <v>1099</v>
      </c>
      <c r="J3912" t="s">
        <v>232</v>
      </c>
      <c r="K3912" t="s">
        <v>232</v>
      </c>
      <c r="L3912" t="s">
        <v>232</v>
      </c>
      <c r="M3912" t="s">
        <v>232</v>
      </c>
      <c r="N3912" t="s">
        <v>232</v>
      </c>
      <c r="O3912" t="s">
        <v>232</v>
      </c>
      <c r="P3912" t="s">
        <v>232</v>
      </c>
      <c r="Q3912" t="s">
        <v>232</v>
      </c>
      <c r="R3912" t="s">
        <v>232</v>
      </c>
      <c r="S3912" t="s">
        <v>232</v>
      </c>
      <c r="T3912" t="s">
        <v>232</v>
      </c>
      <c r="U3912" t="s">
        <v>232</v>
      </c>
      <c r="V3912" t="s">
        <v>232</v>
      </c>
      <c r="W3912" t="s">
        <v>232</v>
      </c>
      <c r="X3912" t="s">
        <v>232</v>
      </c>
      <c r="Y3912" t="s">
        <v>232</v>
      </c>
      <c r="Z3912" t="s">
        <v>232</v>
      </c>
      <c r="AA3912" t="s">
        <v>232</v>
      </c>
      <c r="AB3912" t="s">
        <v>232</v>
      </c>
      <c r="AC3912" t="s">
        <v>232</v>
      </c>
      <c r="AD3912" t="s">
        <v>232</v>
      </c>
      <c r="AE3912" t="s">
        <v>232</v>
      </c>
      <c r="AF3912">
        <v>664.31799999999998</v>
      </c>
      <c r="AG3912">
        <v>690.06600000000003</v>
      </c>
      <c r="AH3912">
        <v>668.7</v>
      </c>
      <c r="AI3912">
        <v>614.79999999999995</v>
      </c>
      <c r="AJ3912">
        <v>680.98099999999999</v>
      </c>
      <c r="AK3912">
        <v>754.74900000000002</v>
      </c>
      <c r="AL3912" s="52">
        <v>1086.1199999999999</v>
      </c>
      <c r="AM3912" s="52">
        <v>1739.38</v>
      </c>
      <c r="AN3912" s="52">
        <v>2330.4899999999998</v>
      </c>
      <c r="AO3912" s="52">
        <v>2869.78</v>
      </c>
      <c r="AP3912" s="52">
        <v>3760.67</v>
      </c>
      <c r="AQ3912" s="52">
        <v>4536.78</v>
      </c>
      <c r="AR3912" s="52">
        <v>5751.55</v>
      </c>
      <c r="AS3912" s="52">
        <v>8946.24</v>
      </c>
      <c r="AT3912" s="52">
        <v>9242.68</v>
      </c>
      <c r="AU3912" s="52">
        <v>10804.77</v>
      </c>
      <c r="AV3912" s="52">
        <v>12861.92</v>
      </c>
      <c r="AW3912" s="52">
        <v>13182.77</v>
      </c>
      <c r="AX3912" s="52">
        <v>13625.38</v>
      </c>
      <c r="AY3912" s="52">
        <v>14099.29</v>
      </c>
      <c r="AZ3912" s="52">
        <v>14663.98</v>
      </c>
      <c r="BA3912" s="52">
        <v>15333.18</v>
      </c>
      <c r="BB3912" s="52">
        <v>16066.98</v>
      </c>
      <c r="BC3912">
        <v>2017</v>
      </c>
    </row>
    <row r="3913" spans="1:55" x14ac:dyDescent="0.25">
      <c r="A3913">
        <v>916</v>
      </c>
      <c r="B3913" t="s">
        <v>1092</v>
      </c>
      <c r="C3913" t="s">
        <v>359</v>
      </c>
      <c r="D3913" t="s">
        <v>1093</v>
      </c>
      <c r="E3913" t="s">
        <v>357</v>
      </c>
      <c r="F3913" t="s">
        <v>358</v>
      </c>
      <c r="G3913" t="s">
        <v>282</v>
      </c>
      <c r="I3913" t="s">
        <v>360</v>
      </c>
      <c r="J3913" t="s">
        <v>232</v>
      </c>
      <c r="K3913" t="s">
        <v>232</v>
      </c>
      <c r="L3913" t="s">
        <v>232</v>
      </c>
      <c r="M3913" t="s">
        <v>232</v>
      </c>
      <c r="N3913" t="s">
        <v>232</v>
      </c>
      <c r="O3913" t="s">
        <v>232</v>
      </c>
      <c r="P3913" t="s">
        <v>232</v>
      </c>
      <c r="Q3913" t="s">
        <v>232</v>
      </c>
      <c r="R3913" t="s">
        <v>232</v>
      </c>
      <c r="S3913" t="s">
        <v>232</v>
      </c>
      <c r="T3913" t="s">
        <v>232</v>
      </c>
      <c r="U3913" t="s">
        <v>232</v>
      </c>
      <c r="V3913" t="s">
        <v>232</v>
      </c>
      <c r="W3913" t="s">
        <v>232</v>
      </c>
      <c r="X3913" t="s">
        <v>232</v>
      </c>
      <c r="Y3913" t="s">
        <v>232</v>
      </c>
      <c r="Z3913" t="s">
        <v>232</v>
      </c>
      <c r="AA3913" t="s">
        <v>232</v>
      </c>
      <c r="AB3913" t="s">
        <v>232</v>
      </c>
      <c r="AC3913" t="s">
        <v>232</v>
      </c>
      <c r="AD3913" t="s">
        <v>232</v>
      </c>
      <c r="AE3913" t="s">
        <v>232</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20.347000000000001</v>
      </c>
      <c r="AV3913">
        <v>21.879000000000001</v>
      </c>
      <c r="AW3913">
        <v>20.896000000000001</v>
      </c>
      <c r="AX3913">
        <v>20</v>
      </c>
      <c r="AY3913">
        <v>19.228000000000002</v>
      </c>
      <c r="AZ3913">
        <v>18.524000000000001</v>
      </c>
      <c r="BA3913">
        <v>17.649999999999999</v>
      </c>
      <c r="BB3913">
        <v>16.805</v>
      </c>
      <c r="BC3913">
        <v>2017</v>
      </c>
    </row>
    <row r="3914" spans="1:55" x14ac:dyDescent="0.25">
      <c r="A3914">
        <v>916</v>
      </c>
      <c r="B3914" t="s">
        <v>1092</v>
      </c>
      <c r="C3914" t="s">
        <v>361</v>
      </c>
      <c r="D3914" t="s">
        <v>1093</v>
      </c>
      <c r="E3914" t="s">
        <v>362</v>
      </c>
      <c r="F3914" t="s">
        <v>363</v>
      </c>
      <c r="G3914" t="s">
        <v>229</v>
      </c>
      <c r="H3914" t="s">
        <v>230</v>
      </c>
      <c r="I3914" t="s">
        <v>1099</v>
      </c>
      <c r="J3914" t="s">
        <v>232</v>
      </c>
      <c r="K3914" t="s">
        <v>232</v>
      </c>
      <c r="L3914" t="s">
        <v>232</v>
      </c>
      <c r="M3914" t="s">
        <v>232</v>
      </c>
      <c r="N3914" t="s">
        <v>232</v>
      </c>
      <c r="O3914" t="s">
        <v>232</v>
      </c>
      <c r="P3914" t="s">
        <v>232</v>
      </c>
      <c r="Q3914" t="s">
        <v>232</v>
      </c>
      <c r="R3914" t="s">
        <v>232</v>
      </c>
      <c r="S3914" t="s">
        <v>232</v>
      </c>
      <c r="T3914" t="s">
        <v>232</v>
      </c>
      <c r="U3914" t="s">
        <v>232</v>
      </c>
      <c r="V3914">
        <v>2.4350000000000001</v>
      </c>
      <c r="W3914">
        <v>29.881</v>
      </c>
      <c r="X3914">
        <v>423.46899999999999</v>
      </c>
      <c r="Y3914" s="52">
        <v>1014.19</v>
      </c>
      <c r="Z3914" s="52">
        <v>1415.75</v>
      </c>
      <c r="AA3914" s="52">
        <v>1672.14</v>
      </c>
      <c r="AB3914" s="52">
        <v>1733.26</v>
      </c>
      <c r="AC3914" s="52">
        <v>2016.46</v>
      </c>
      <c r="AD3914" s="52">
        <v>2599.9</v>
      </c>
      <c r="AE3914" s="52">
        <v>3250.59</v>
      </c>
      <c r="AF3914" s="52">
        <v>3776.28</v>
      </c>
      <c r="AG3914" s="52">
        <v>4611.9799999999996</v>
      </c>
      <c r="AH3914" s="52">
        <v>5870.13</v>
      </c>
      <c r="AI3914" s="52">
        <v>7590.59</v>
      </c>
      <c r="AJ3914" s="52">
        <v>10213.73</v>
      </c>
      <c r="AK3914" s="52">
        <v>12849.79</v>
      </c>
      <c r="AL3914" s="52">
        <v>16052.92</v>
      </c>
      <c r="AM3914" s="52">
        <v>17007.650000000001</v>
      </c>
      <c r="AN3914" s="52">
        <v>21815.52</v>
      </c>
      <c r="AO3914" s="52">
        <v>28243.05</v>
      </c>
      <c r="AP3914" s="52">
        <v>31015.19</v>
      </c>
      <c r="AQ3914" s="52">
        <v>35999.03</v>
      </c>
      <c r="AR3914" s="52">
        <v>39675.83</v>
      </c>
      <c r="AS3914" s="52">
        <v>40884.129999999997</v>
      </c>
      <c r="AT3914" s="52">
        <v>46971.15</v>
      </c>
      <c r="AU3914" s="52">
        <v>53101.279999999999</v>
      </c>
      <c r="AV3914" s="52">
        <v>58785.74</v>
      </c>
      <c r="AW3914" s="52">
        <v>63088.39</v>
      </c>
      <c r="AX3914" s="52">
        <v>68127.009999999995</v>
      </c>
      <c r="AY3914" s="52">
        <v>73326.64</v>
      </c>
      <c r="AZ3914" s="52">
        <v>79161.02</v>
      </c>
      <c r="BA3914" s="52">
        <v>86873.55</v>
      </c>
      <c r="BB3914" s="52">
        <v>95608.98</v>
      </c>
      <c r="BC3914">
        <v>2017</v>
      </c>
    </row>
    <row r="3915" spans="1:55" x14ac:dyDescent="0.25">
      <c r="A3915">
        <v>916</v>
      </c>
      <c r="B3915" t="s">
        <v>1092</v>
      </c>
      <c r="C3915" t="s">
        <v>364</v>
      </c>
      <c r="D3915" t="s">
        <v>1093</v>
      </c>
      <c r="E3915" t="s">
        <v>365</v>
      </c>
      <c r="F3915" t="s">
        <v>366</v>
      </c>
      <c r="G3915" t="s">
        <v>242</v>
      </c>
      <c r="H3915" t="s">
        <v>230</v>
      </c>
      <c r="I3915" t="s">
        <v>1100</v>
      </c>
      <c r="J3915" t="s">
        <v>232</v>
      </c>
      <c r="K3915" t="s">
        <v>232</v>
      </c>
      <c r="L3915" t="s">
        <v>232</v>
      </c>
      <c r="M3915" t="s">
        <v>232</v>
      </c>
      <c r="N3915" t="s">
        <v>232</v>
      </c>
      <c r="O3915" t="s">
        <v>232</v>
      </c>
      <c r="P3915" t="s">
        <v>232</v>
      </c>
      <c r="Q3915" t="s">
        <v>232</v>
      </c>
      <c r="R3915" t="s">
        <v>232</v>
      </c>
      <c r="S3915" t="s">
        <v>232</v>
      </c>
      <c r="T3915" t="s">
        <v>232</v>
      </c>
      <c r="U3915" t="s">
        <v>232</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1.0580000000000001</v>
      </c>
      <c r="AQ3915">
        <v>1.274</v>
      </c>
      <c r="AR3915">
        <v>6.14</v>
      </c>
      <c r="AS3915">
        <v>-5.1349999999999998</v>
      </c>
      <c r="AT3915">
        <v>-8.8849999999999998</v>
      </c>
      <c r="AU3915">
        <v>-5.3890000000000002</v>
      </c>
      <c r="AV3915">
        <v>0.98199999999999998</v>
      </c>
      <c r="AW3915">
        <v>0.221</v>
      </c>
      <c r="AX3915">
        <v>0.99199999999999999</v>
      </c>
      <c r="AY3915">
        <v>1.22</v>
      </c>
      <c r="AZ3915">
        <v>1.423</v>
      </c>
      <c r="BA3915">
        <v>2.6110000000000002</v>
      </c>
      <c r="BB3915">
        <v>3.8069999999999999</v>
      </c>
      <c r="BC3915">
        <v>2017</v>
      </c>
    </row>
    <row r="3916" spans="1:55" x14ac:dyDescent="0.25">
      <c r="A3916">
        <v>916</v>
      </c>
      <c r="B3916" t="s">
        <v>1092</v>
      </c>
      <c r="C3916" t="s">
        <v>368</v>
      </c>
      <c r="D3916" t="s">
        <v>1093</v>
      </c>
      <c r="E3916" t="s">
        <v>365</v>
      </c>
      <c r="F3916" t="s">
        <v>366</v>
      </c>
      <c r="G3916" t="s">
        <v>282</v>
      </c>
      <c r="I3916" t="s">
        <v>369</v>
      </c>
      <c r="J3916" t="s">
        <v>232</v>
      </c>
      <c r="K3916" t="s">
        <v>232</v>
      </c>
      <c r="L3916" t="s">
        <v>232</v>
      </c>
      <c r="M3916" t="s">
        <v>232</v>
      </c>
      <c r="N3916" t="s">
        <v>232</v>
      </c>
      <c r="O3916" t="s">
        <v>232</v>
      </c>
      <c r="P3916" t="s">
        <v>232</v>
      </c>
      <c r="Q3916" t="s">
        <v>232</v>
      </c>
      <c r="R3916" t="s">
        <v>232</v>
      </c>
      <c r="S3916" t="s">
        <v>232</v>
      </c>
      <c r="T3916" t="s">
        <v>232</v>
      </c>
      <c r="U3916" t="s">
        <v>232</v>
      </c>
      <c r="V3916">
        <v>-51.66</v>
      </c>
      <c r="W3916">
        <v>-8.6370000000000005</v>
      </c>
      <c r="X3916">
        <v>-7.8159999999999998</v>
      </c>
      <c r="Y3916">
        <v>-1.284</v>
      </c>
      <c r="Z3916">
        <v>-3.5950000000000002</v>
      </c>
      <c r="AA3916">
        <v>-3.6120000000000001</v>
      </c>
      <c r="AB3916">
        <v>-5.665</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0.50900000000000001</v>
      </c>
      <c r="AQ3916">
        <v>0.53800000000000003</v>
      </c>
      <c r="AR3916">
        <v>2.7730000000000001</v>
      </c>
      <c r="AS3916">
        <v>-2.7850000000000001</v>
      </c>
      <c r="AT3916">
        <v>-6.4720000000000004</v>
      </c>
      <c r="AU3916">
        <v>-3.3079999999999998</v>
      </c>
      <c r="AV3916">
        <v>0.57599999999999996</v>
      </c>
      <c r="AW3916">
        <v>0.13500000000000001</v>
      </c>
      <c r="AX3916">
        <v>0.56000000000000005</v>
      </c>
      <c r="AY3916">
        <v>0.63900000000000001</v>
      </c>
      <c r="AZ3916">
        <v>0.69099999999999995</v>
      </c>
      <c r="BA3916">
        <v>1.155</v>
      </c>
      <c r="BB3916">
        <v>1.53</v>
      </c>
      <c r="BC3916">
        <v>2017</v>
      </c>
    </row>
    <row r="3917" spans="1:55" x14ac:dyDescent="0.25">
      <c r="A3917">
        <v>664</v>
      </c>
      <c r="B3917" t="s">
        <v>1101</v>
      </c>
      <c r="C3917" t="s">
        <v>225</v>
      </c>
      <c r="D3917" t="s">
        <v>1102</v>
      </c>
      <c r="E3917" t="s">
        <v>227</v>
      </c>
      <c r="F3917" t="s">
        <v>228</v>
      </c>
      <c r="G3917" t="s">
        <v>229</v>
      </c>
      <c r="H3917" t="s">
        <v>230</v>
      </c>
      <c r="I3917" t="s">
        <v>1103</v>
      </c>
      <c r="J3917" s="52">
        <v>1131.76</v>
      </c>
      <c r="K3917" s="52">
        <v>1178.17</v>
      </c>
      <c r="L3917" s="52">
        <v>1237.69</v>
      </c>
      <c r="M3917" s="52">
        <v>1257.4100000000001</v>
      </c>
      <c r="N3917" s="52">
        <v>1277.53</v>
      </c>
      <c r="O3917" s="52">
        <v>1329.56</v>
      </c>
      <c r="P3917" s="52">
        <v>1422.39</v>
      </c>
      <c r="Q3917" s="52">
        <v>1505.04</v>
      </c>
      <c r="R3917" s="52">
        <v>1596.71</v>
      </c>
      <c r="S3917" s="52">
        <v>1669.43</v>
      </c>
      <c r="T3917" s="52">
        <v>1738.44</v>
      </c>
      <c r="U3917" s="52">
        <v>1761.72</v>
      </c>
      <c r="V3917" s="52">
        <v>1742.69</v>
      </c>
      <c r="W3917" s="52">
        <v>1741.04</v>
      </c>
      <c r="X3917" s="52">
        <v>1785.11</v>
      </c>
      <c r="Y3917" s="52">
        <v>1861.64</v>
      </c>
      <c r="Z3917" s="52">
        <v>1938.86</v>
      </c>
      <c r="AA3917" s="52">
        <v>1946.83</v>
      </c>
      <c r="AB3917" s="52">
        <v>2004.89</v>
      </c>
      <c r="AC3917" s="52">
        <v>2048.98</v>
      </c>
      <c r="AD3917" s="52">
        <v>2056.09</v>
      </c>
      <c r="AE3917" s="52">
        <v>2137.9</v>
      </c>
      <c r="AF3917" s="52">
        <v>2148.1999999999998</v>
      </c>
      <c r="AG3917" s="52">
        <v>2211.54</v>
      </c>
      <c r="AH3917" s="52">
        <v>2314.0500000000002</v>
      </c>
      <c r="AI3917" s="52">
        <v>2445.13</v>
      </c>
      <c r="AJ3917" s="52">
        <v>2588.2800000000002</v>
      </c>
      <c r="AK3917" s="52">
        <v>2765.6</v>
      </c>
      <c r="AL3917" s="52">
        <v>2772.02</v>
      </c>
      <c r="AM3917" s="52">
        <v>2863.69</v>
      </c>
      <c r="AN3917" s="52">
        <v>3104.3</v>
      </c>
      <c r="AO3917" s="52">
        <v>3294.03</v>
      </c>
      <c r="AP3917" s="52">
        <v>3444.34</v>
      </c>
      <c r="AQ3917" s="52">
        <v>3646.82</v>
      </c>
      <c r="AR3917" s="52">
        <v>3842.19</v>
      </c>
      <c r="AS3917" s="52">
        <v>4061.9</v>
      </c>
      <c r="AT3917" s="52">
        <v>4300.3</v>
      </c>
      <c r="AU3917" s="52">
        <v>4509.8999999999996</v>
      </c>
      <c r="AV3917" s="52">
        <v>4778.47</v>
      </c>
      <c r="AW3917" s="52">
        <v>5057.3900000000003</v>
      </c>
      <c r="AX3917" s="52">
        <v>5357.63</v>
      </c>
      <c r="AY3917" s="52">
        <v>5689.97</v>
      </c>
      <c r="AZ3917" s="52">
        <v>6049.35</v>
      </c>
      <c r="BA3917" s="52">
        <v>6413.35</v>
      </c>
      <c r="BB3917" s="52">
        <v>6796.66</v>
      </c>
      <c r="BC3917">
        <v>2017</v>
      </c>
    </row>
    <row r="3918" spans="1:55" x14ac:dyDescent="0.25">
      <c r="A3918">
        <v>664</v>
      </c>
      <c r="B3918" t="s">
        <v>1101</v>
      </c>
      <c r="C3918" t="s">
        <v>233</v>
      </c>
      <c r="D3918" t="s">
        <v>1102</v>
      </c>
      <c r="E3918" t="s">
        <v>227</v>
      </c>
      <c r="F3918" t="s">
        <v>234</v>
      </c>
      <c r="G3918" t="s">
        <v>235</v>
      </c>
      <c r="I3918" t="s">
        <v>236</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5.8689999999999998</v>
      </c>
      <c r="AU3918">
        <v>4.8739999999999997</v>
      </c>
      <c r="AV3918">
        <v>5.9550000000000001</v>
      </c>
      <c r="AW3918">
        <v>5.8369999999999997</v>
      </c>
      <c r="AX3918">
        <v>5.9370000000000003</v>
      </c>
      <c r="AY3918">
        <v>6.2030000000000003</v>
      </c>
      <c r="AZ3918">
        <v>6.3159999999999998</v>
      </c>
      <c r="BA3918">
        <v>6.0170000000000003</v>
      </c>
      <c r="BB3918">
        <v>5.9770000000000003</v>
      </c>
      <c r="BC3918">
        <v>2017</v>
      </c>
    </row>
    <row r="3919" spans="1:55" x14ac:dyDescent="0.25">
      <c r="A3919">
        <v>664</v>
      </c>
      <c r="B3919" t="s">
        <v>1101</v>
      </c>
      <c r="C3919" t="s">
        <v>237</v>
      </c>
      <c r="D3919" t="s">
        <v>1102</v>
      </c>
      <c r="E3919" t="s">
        <v>238</v>
      </c>
      <c r="F3919" t="s">
        <v>239</v>
      </c>
      <c r="G3919" t="s">
        <v>229</v>
      </c>
      <c r="H3919" t="s">
        <v>230</v>
      </c>
      <c r="I3919" t="s">
        <v>1103</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52">
        <v>1009.41</v>
      </c>
      <c r="AD3919" s="52">
        <v>1076.8499999999999</v>
      </c>
      <c r="AE3919" s="52">
        <v>1142.02</v>
      </c>
      <c r="AF3919" s="52">
        <v>1162.6199999999999</v>
      </c>
      <c r="AG3919" s="52">
        <v>1275.43</v>
      </c>
      <c r="AH3919" s="52">
        <v>1430.19</v>
      </c>
      <c r="AI3919" s="52">
        <v>1586.74</v>
      </c>
      <c r="AJ3919" s="52">
        <v>1862.04</v>
      </c>
      <c r="AK3919" s="52">
        <v>2151.35</v>
      </c>
      <c r="AL3919" s="52">
        <v>2483.06</v>
      </c>
      <c r="AM3919" s="52">
        <v>2863.69</v>
      </c>
      <c r="AN3919" s="52">
        <v>3169.3</v>
      </c>
      <c r="AO3919" s="52">
        <v>3725.92</v>
      </c>
      <c r="AP3919" s="52">
        <v>4261.37</v>
      </c>
      <c r="AQ3919" s="52">
        <v>4745.09</v>
      </c>
      <c r="AR3919" s="52">
        <v>5402.65</v>
      </c>
      <c r="AS3919" s="52">
        <v>6284.19</v>
      </c>
      <c r="AT3919" s="52">
        <v>7194.15</v>
      </c>
      <c r="AU3919" s="52">
        <v>8198.56</v>
      </c>
      <c r="AV3919" s="52">
        <v>9034.98</v>
      </c>
      <c r="AW3919" s="52">
        <v>10139.719999999999</v>
      </c>
      <c r="AX3919" s="52">
        <v>11316.13</v>
      </c>
      <c r="AY3919" s="52">
        <v>12627.13</v>
      </c>
      <c r="AZ3919" s="52">
        <v>14100.91</v>
      </c>
      <c r="BA3919" s="52">
        <v>15704.6</v>
      </c>
      <c r="BB3919" s="52">
        <v>17486.189999999999</v>
      </c>
      <c r="BC3919">
        <v>2017</v>
      </c>
    </row>
    <row r="3920" spans="1:55" x14ac:dyDescent="0.25">
      <c r="A3920">
        <v>664</v>
      </c>
      <c r="B3920" t="s">
        <v>1101</v>
      </c>
      <c r="C3920" t="s">
        <v>240</v>
      </c>
      <c r="D3920" t="s">
        <v>1102</v>
      </c>
      <c r="E3920" t="s">
        <v>238</v>
      </c>
      <c r="F3920" t="s">
        <v>241</v>
      </c>
      <c r="G3920" t="s">
        <v>242</v>
      </c>
      <c r="H3920" t="s">
        <v>230</v>
      </c>
      <c r="I3920" t="s">
        <v>243</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31.957999999999998</v>
      </c>
      <c r="AL3920">
        <v>35.895000000000003</v>
      </c>
      <c r="AM3920">
        <v>37.021999999999998</v>
      </c>
      <c r="AN3920">
        <v>40</v>
      </c>
      <c r="AO3920">
        <v>41.671999999999997</v>
      </c>
      <c r="AP3920">
        <v>50.421999999999997</v>
      </c>
      <c r="AQ3920">
        <v>55.125</v>
      </c>
      <c r="AR3920">
        <v>61.546999999999997</v>
      </c>
      <c r="AS3920">
        <v>64.236000000000004</v>
      </c>
      <c r="AT3920">
        <v>70.876000000000005</v>
      </c>
      <c r="AU3920">
        <v>79.212000000000003</v>
      </c>
      <c r="AV3920">
        <v>89.204999999999998</v>
      </c>
      <c r="AW3920">
        <v>99.245999999999995</v>
      </c>
      <c r="AX3920">
        <v>109.116</v>
      </c>
      <c r="AY3920">
        <v>118.892</v>
      </c>
      <c r="AZ3920">
        <v>129.61600000000001</v>
      </c>
      <c r="BA3920">
        <v>140.929</v>
      </c>
      <c r="BB3920">
        <v>153.191</v>
      </c>
      <c r="BC3920">
        <v>2017</v>
      </c>
    </row>
    <row r="3921" spans="1:55" x14ac:dyDescent="0.25">
      <c r="A3921">
        <v>664</v>
      </c>
      <c r="B3921" t="s">
        <v>1101</v>
      </c>
      <c r="C3921" t="s">
        <v>244</v>
      </c>
      <c r="D3921" t="s">
        <v>1102</v>
      </c>
      <c r="E3921" t="s">
        <v>238</v>
      </c>
      <c r="F3921" t="s">
        <v>245</v>
      </c>
      <c r="G3921" t="s">
        <v>246</v>
      </c>
      <c r="H3921" t="s">
        <v>230</v>
      </c>
      <c r="I3921" t="s">
        <v>243</v>
      </c>
      <c r="J3921">
        <v>16.081</v>
      </c>
      <c r="K3921">
        <v>18.324000000000002</v>
      </c>
      <c r="L3921">
        <v>20.439</v>
      </c>
      <c r="M3921">
        <v>21.577999999999999</v>
      </c>
      <c r="N3921">
        <v>22.713999999999999</v>
      </c>
      <c r="O3921">
        <v>24.387</v>
      </c>
      <c r="P3921">
        <v>26.614999999999998</v>
      </c>
      <c r="Q3921">
        <v>28.858000000000001</v>
      </c>
      <c r="R3921">
        <v>31.695</v>
      </c>
      <c r="S3921">
        <v>34.438000000000002</v>
      </c>
      <c r="T3921">
        <v>37.204000000000001</v>
      </c>
      <c r="U3921">
        <v>38.976999999999997</v>
      </c>
      <c r="V3921">
        <v>39.435000000000002</v>
      </c>
      <c r="W3921">
        <v>40.331000000000003</v>
      </c>
      <c r="X3921">
        <v>42.234999999999999</v>
      </c>
      <c r="Y3921">
        <v>44.969000000000001</v>
      </c>
      <c r="Z3921">
        <v>47.692</v>
      </c>
      <c r="AA3921">
        <v>48.713999999999999</v>
      </c>
      <c r="AB3921">
        <v>50.731000000000002</v>
      </c>
      <c r="AC3921">
        <v>52.595999999999997</v>
      </c>
      <c r="AD3921">
        <v>53.957999999999998</v>
      </c>
      <c r="AE3921">
        <v>57.335000000000001</v>
      </c>
      <c r="AF3921">
        <v>58.523000000000003</v>
      </c>
      <c r="AG3921">
        <v>61.366999999999997</v>
      </c>
      <c r="AH3921">
        <v>65.941000000000003</v>
      </c>
      <c r="AI3921">
        <v>71.846000000000004</v>
      </c>
      <c r="AJ3921">
        <v>78.353999999999999</v>
      </c>
      <c r="AK3921">
        <v>85.971000000000004</v>
      </c>
      <c r="AL3921">
        <v>87.846000000000004</v>
      </c>
      <c r="AM3921">
        <v>91.442999999999998</v>
      </c>
      <c r="AN3921">
        <v>100.282</v>
      </c>
      <c r="AO3921">
        <v>108.633</v>
      </c>
      <c r="AP3921">
        <v>115.76900000000001</v>
      </c>
      <c r="AQ3921">
        <v>124.726</v>
      </c>
      <c r="AR3921">
        <v>133.89400000000001</v>
      </c>
      <c r="AS3921">
        <v>143.06399999999999</v>
      </c>
      <c r="AT3921">
        <v>153.11600000000001</v>
      </c>
      <c r="AU3921">
        <v>163.63200000000001</v>
      </c>
      <c r="AV3921">
        <v>177.285</v>
      </c>
      <c r="AW3921">
        <v>190.97</v>
      </c>
      <c r="AX3921">
        <v>206.53200000000001</v>
      </c>
      <c r="AY3921">
        <v>223.90299999999999</v>
      </c>
      <c r="AZ3921">
        <v>242.97</v>
      </c>
      <c r="BA3921">
        <v>262.928</v>
      </c>
      <c r="BB3921">
        <v>284.47500000000002</v>
      </c>
      <c r="BC3921">
        <v>2017</v>
      </c>
    </row>
    <row r="3922" spans="1:55" x14ac:dyDescent="0.25">
      <c r="A3922">
        <v>664</v>
      </c>
      <c r="B3922" t="s">
        <v>1101</v>
      </c>
      <c r="C3922" t="s">
        <v>247</v>
      </c>
      <c r="D3922" t="s">
        <v>1102</v>
      </c>
      <c r="E3922" t="s">
        <v>248</v>
      </c>
      <c r="F3922" t="s">
        <v>249</v>
      </c>
      <c r="G3922" t="s">
        <v>250</v>
      </c>
      <c r="I3922" t="s">
        <v>251</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167.29400000000001</v>
      </c>
      <c r="AU3922">
        <v>181.79</v>
      </c>
      <c r="AV3922">
        <v>189.077</v>
      </c>
      <c r="AW3922">
        <v>200.49299999999999</v>
      </c>
      <c r="AX3922">
        <v>211.215</v>
      </c>
      <c r="AY3922">
        <v>221.91900000000001</v>
      </c>
      <c r="AZ3922">
        <v>233.09800000000001</v>
      </c>
      <c r="BA3922">
        <v>244.874</v>
      </c>
      <c r="BB3922">
        <v>257.27600000000001</v>
      </c>
      <c r="BC3922">
        <v>2017</v>
      </c>
    </row>
    <row r="3923" spans="1:55" x14ac:dyDescent="0.25">
      <c r="A3923">
        <v>664</v>
      </c>
      <c r="B3923" t="s">
        <v>1101</v>
      </c>
      <c r="C3923" t="s">
        <v>252</v>
      </c>
      <c r="D3923" t="s">
        <v>1102</v>
      </c>
      <c r="E3923" t="s">
        <v>253</v>
      </c>
      <c r="F3923" t="s">
        <v>254</v>
      </c>
      <c r="G3923" t="s">
        <v>229</v>
      </c>
      <c r="H3923" t="s">
        <v>220</v>
      </c>
      <c r="I3923" t="s">
        <v>255</v>
      </c>
      <c r="J3923" s="52">
        <v>71904.75</v>
      </c>
      <c r="K3923" s="52">
        <v>72160.11</v>
      </c>
      <c r="L3923" s="52">
        <v>73148.289999999994</v>
      </c>
      <c r="M3923" s="52">
        <v>71861.45</v>
      </c>
      <c r="N3923" s="52">
        <v>70602.149999999994</v>
      </c>
      <c r="O3923" s="52">
        <v>71053.149999999994</v>
      </c>
      <c r="P3923" s="52">
        <v>73505.899999999994</v>
      </c>
      <c r="Q3923" s="52">
        <v>75210.679999999993</v>
      </c>
      <c r="R3923" s="52">
        <v>77158.75</v>
      </c>
      <c r="S3923" s="52">
        <v>78010.77</v>
      </c>
      <c r="T3923" s="52">
        <v>78885.83</v>
      </c>
      <c r="U3923" s="52">
        <v>77630.09</v>
      </c>
      <c r="V3923" s="52">
        <v>74570.41</v>
      </c>
      <c r="W3923" s="52">
        <v>72344.91</v>
      </c>
      <c r="X3923" s="52">
        <v>72030.62</v>
      </c>
      <c r="Y3923" s="52">
        <v>72945.75</v>
      </c>
      <c r="Z3923" s="52">
        <v>73774.11</v>
      </c>
      <c r="AA3923" s="52">
        <v>71934.720000000001</v>
      </c>
      <c r="AB3923" s="52">
        <v>71937.56</v>
      </c>
      <c r="AC3923" s="52">
        <v>71393.17</v>
      </c>
      <c r="AD3923" s="52">
        <v>69713.179999999993</v>
      </c>
      <c r="AE3923" s="52">
        <v>70536.53</v>
      </c>
      <c r="AF3923" s="52">
        <v>68969.009999999995</v>
      </c>
      <c r="AG3923" s="52">
        <v>69092.36</v>
      </c>
      <c r="AH3923" s="52">
        <v>70349.53</v>
      </c>
      <c r="AI3923" s="52">
        <v>72334.44</v>
      </c>
      <c r="AJ3923" s="52">
        <v>74508.81</v>
      </c>
      <c r="AK3923" s="52">
        <v>77471.02</v>
      </c>
      <c r="AL3923" s="52">
        <v>75561.539999999994</v>
      </c>
      <c r="AM3923" s="52">
        <v>75959.89</v>
      </c>
      <c r="AN3923" s="52">
        <v>80631.259999999995</v>
      </c>
      <c r="AO3923" s="52">
        <v>83393.06</v>
      </c>
      <c r="AP3923" s="52">
        <v>84627.6</v>
      </c>
      <c r="AQ3923" s="52">
        <v>87244.53</v>
      </c>
      <c r="AR3923" s="52">
        <v>89353.18</v>
      </c>
      <c r="AS3923" s="52">
        <v>91898.23</v>
      </c>
      <c r="AT3923" s="52">
        <v>94613.58</v>
      </c>
      <c r="AU3923" s="52">
        <v>96512.21</v>
      </c>
      <c r="AV3923" s="52">
        <v>99483.25</v>
      </c>
      <c r="AW3923" s="52">
        <v>102451.47</v>
      </c>
      <c r="AX3923" s="52">
        <v>105627.96</v>
      </c>
      <c r="AY3923" s="52">
        <v>109198.2</v>
      </c>
      <c r="AZ3923" s="52">
        <v>113031.14</v>
      </c>
      <c r="BA3923" s="52">
        <v>116692.37</v>
      </c>
      <c r="BB3923" s="52">
        <v>120449.86</v>
      </c>
      <c r="BC3923">
        <v>2013</v>
      </c>
    </row>
    <row r="3924" spans="1:55" x14ac:dyDescent="0.25">
      <c r="A3924">
        <v>664</v>
      </c>
      <c r="B3924" t="s">
        <v>1101</v>
      </c>
      <c r="C3924" t="s">
        <v>256</v>
      </c>
      <c r="D3924" t="s">
        <v>1102</v>
      </c>
      <c r="E3924" t="s">
        <v>253</v>
      </c>
      <c r="F3924" t="s">
        <v>257</v>
      </c>
      <c r="G3924" t="s">
        <v>258</v>
      </c>
      <c r="H3924" t="s">
        <v>220</v>
      </c>
      <c r="I3924" t="s">
        <v>255</v>
      </c>
      <c r="J3924" s="52">
        <v>2371.34</v>
      </c>
      <c r="K3924" s="52">
        <v>2379.7600000000002</v>
      </c>
      <c r="L3924" s="52">
        <v>2412.35</v>
      </c>
      <c r="M3924" s="52">
        <v>2369.91</v>
      </c>
      <c r="N3924" s="52">
        <v>2328.38</v>
      </c>
      <c r="O3924" s="52">
        <v>2343.2600000000002</v>
      </c>
      <c r="P3924" s="52">
        <v>2424.14</v>
      </c>
      <c r="Q3924" s="52">
        <v>2480.37</v>
      </c>
      <c r="R3924" s="52">
        <v>2544.61</v>
      </c>
      <c r="S3924" s="52">
        <v>2572.71</v>
      </c>
      <c r="T3924" s="52">
        <v>2601.5700000000002</v>
      </c>
      <c r="U3924" s="52">
        <v>2560.16</v>
      </c>
      <c r="V3924" s="52">
        <v>2459.25</v>
      </c>
      <c r="W3924" s="52">
        <v>2385.86</v>
      </c>
      <c r="X3924" s="52">
        <v>2375.4899999999998</v>
      </c>
      <c r="Y3924" s="52">
        <v>2405.67</v>
      </c>
      <c r="Z3924" s="52">
        <v>2432.9899999999998</v>
      </c>
      <c r="AA3924" s="52">
        <v>2372.33</v>
      </c>
      <c r="AB3924" s="52">
        <v>2372.42</v>
      </c>
      <c r="AC3924" s="52">
        <v>2354.4699999999998</v>
      </c>
      <c r="AD3924" s="52">
        <v>2299.06</v>
      </c>
      <c r="AE3924" s="52">
        <v>2326.2199999999998</v>
      </c>
      <c r="AF3924" s="52">
        <v>2274.52</v>
      </c>
      <c r="AG3924" s="52">
        <v>2278.59</v>
      </c>
      <c r="AH3924" s="52">
        <v>2320.0500000000002</v>
      </c>
      <c r="AI3924" s="52">
        <v>2385.5100000000002</v>
      </c>
      <c r="AJ3924" s="52">
        <v>2457.2199999999998</v>
      </c>
      <c r="AK3924" s="52">
        <v>2554.91</v>
      </c>
      <c r="AL3924" s="52">
        <v>2491.94</v>
      </c>
      <c r="AM3924" s="52">
        <v>2505.0700000000002</v>
      </c>
      <c r="AN3924" s="52">
        <v>2659.13</v>
      </c>
      <c r="AO3924" s="52">
        <v>2750.21</v>
      </c>
      <c r="AP3924" s="52">
        <v>2790.93</v>
      </c>
      <c r="AQ3924" s="52">
        <v>2877.23</v>
      </c>
      <c r="AR3924" s="52">
        <v>2946.77</v>
      </c>
      <c r="AS3924" s="52">
        <v>3030.7</v>
      </c>
      <c r="AT3924" s="52">
        <v>3120.25</v>
      </c>
      <c r="AU3924" s="52">
        <v>3182.87</v>
      </c>
      <c r="AV3924" s="52">
        <v>3280.85</v>
      </c>
      <c r="AW3924" s="52">
        <v>3378.74</v>
      </c>
      <c r="AX3924" s="52">
        <v>3483.49</v>
      </c>
      <c r="AY3924" s="52">
        <v>3601.24</v>
      </c>
      <c r="AZ3924" s="52">
        <v>3727.64</v>
      </c>
      <c r="BA3924" s="52">
        <v>3848.39</v>
      </c>
      <c r="BB3924" s="52">
        <v>3972.3</v>
      </c>
      <c r="BC3924">
        <v>2013</v>
      </c>
    </row>
    <row r="3925" spans="1:55" x14ac:dyDescent="0.25">
      <c r="A3925">
        <v>664</v>
      </c>
      <c r="B3925" t="s">
        <v>1101</v>
      </c>
      <c r="C3925" t="s">
        <v>259</v>
      </c>
      <c r="D3925" t="s">
        <v>1102</v>
      </c>
      <c r="E3925" t="s">
        <v>260</v>
      </c>
      <c r="F3925" t="s">
        <v>261</v>
      </c>
      <c r="G3925" t="s">
        <v>229</v>
      </c>
      <c r="H3925" t="s">
        <v>220</v>
      </c>
      <c r="I3925" t="s">
        <v>262</v>
      </c>
      <c r="J3925" s="52">
        <v>4761.1899999999996</v>
      </c>
      <c r="K3925" s="52">
        <v>5271.05</v>
      </c>
      <c r="L3925" s="52">
        <v>5912.08</v>
      </c>
      <c r="M3925" s="52">
        <v>6443.59</v>
      </c>
      <c r="N3925" s="52">
        <v>7000.64</v>
      </c>
      <c r="O3925" s="52">
        <v>7680.3</v>
      </c>
      <c r="P3925" s="52">
        <v>8709.84</v>
      </c>
      <c r="Q3925" s="52">
        <v>9363.27</v>
      </c>
      <c r="R3925" s="52">
        <v>10128.049999999999</v>
      </c>
      <c r="S3925" s="52">
        <v>11267.6</v>
      </c>
      <c r="T3925" s="52">
        <v>12637.7</v>
      </c>
      <c r="U3925" s="52">
        <v>13940</v>
      </c>
      <c r="V3925" s="52">
        <v>15593.43</v>
      </c>
      <c r="W3925" s="52">
        <v>18966.07</v>
      </c>
      <c r="X3925" s="52">
        <v>21309.51</v>
      </c>
      <c r="Y3925" s="52">
        <v>24069.26</v>
      </c>
      <c r="Z3925" s="52">
        <v>29480.95</v>
      </c>
      <c r="AA3925" s="52">
        <v>32016.17</v>
      </c>
      <c r="AB3925" s="52">
        <v>34091.24</v>
      </c>
      <c r="AC3925" s="52">
        <v>35171.03</v>
      </c>
      <c r="AD3925" s="52">
        <v>36511.18</v>
      </c>
      <c r="AE3925" s="52">
        <v>37679.120000000003</v>
      </c>
      <c r="AF3925" s="52">
        <v>37326.67</v>
      </c>
      <c r="AG3925" s="52">
        <v>39846.660000000003</v>
      </c>
      <c r="AH3925" s="52">
        <v>43479.360000000001</v>
      </c>
      <c r="AI3925" s="52">
        <v>46940.51</v>
      </c>
      <c r="AJ3925" s="52">
        <v>53602.58</v>
      </c>
      <c r="AK3925" s="52">
        <v>60264.49</v>
      </c>
      <c r="AL3925" s="52">
        <v>67684.850000000006</v>
      </c>
      <c r="AM3925" s="52">
        <v>75959.89</v>
      </c>
      <c r="AN3925" s="52">
        <v>82319.509999999995</v>
      </c>
      <c r="AO3925" s="52">
        <v>94327.03</v>
      </c>
      <c r="AP3925" s="52">
        <v>104701.97</v>
      </c>
      <c r="AQ3925" s="52">
        <v>113518.85</v>
      </c>
      <c r="AR3925" s="52">
        <v>125642.91</v>
      </c>
      <c r="AS3925" s="52">
        <v>142176.18</v>
      </c>
      <c r="AT3925" s="52">
        <v>158282.85999999999</v>
      </c>
      <c r="AU3925" s="52">
        <v>175449.99</v>
      </c>
      <c r="AV3925" s="52">
        <v>188099.81</v>
      </c>
      <c r="AW3925" s="52">
        <v>205408.13</v>
      </c>
      <c r="AX3925" s="52">
        <v>223102.43</v>
      </c>
      <c r="AY3925" s="52">
        <v>242331.71</v>
      </c>
      <c r="AZ3925" s="52">
        <v>263473.31</v>
      </c>
      <c r="BA3925" s="52">
        <v>285748.90999999997</v>
      </c>
      <c r="BB3925" s="52">
        <v>309888.96000000002</v>
      </c>
      <c r="BC3925">
        <v>2013</v>
      </c>
    </row>
    <row r="3926" spans="1:55" x14ac:dyDescent="0.25">
      <c r="A3926">
        <v>664</v>
      </c>
      <c r="B3926" t="s">
        <v>1101</v>
      </c>
      <c r="C3926" t="s">
        <v>263</v>
      </c>
      <c r="D3926" t="s">
        <v>1102</v>
      </c>
      <c r="E3926" t="s">
        <v>260</v>
      </c>
      <c r="F3926" t="s">
        <v>264</v>
      </c>
      <c r="G3926" t="s">
        <v>242</v>
      </c>
      <c r="H3926" t="s">
        <v>220</v>
      </c>
      <c r="I3926" t="s">
        <v>262</v>
      </c>
      <c r="J3926">
        <v>641.654</v>
      </c>
      <c r="K3926">
        <v>582.63</v>
      </c>
      <c r="L3926">
        <v>541.28399999999999</v>
      </c>
      <c r="M3926">
        <v>484.06200000000001</v>
      </c>
      <c r="N3926">
        <v>485.68799999999999</v>
      </c>
      <c r="O3926">
        <v>467.39600000000002</v>
      </c>
      <c r="P3926">
        <v>536.79100000000005</v>
      </c>
      <c r="Q3926">
        <v>569.04</v>
      </c>
      <c r="R3926">
        <v>570.524</v>
      </c>
      <c r="S3926">
        <v>546.95000000000005</v>
      </c>
      <c r="T3926">
        <v>552.68100000000004</v>
      </c>
      <c r="U3926">
        <v>506.80200000000002</v>
      </c>
      <c r="V3926">
        <v>484.69900000000001</v>
      </c>
      <c r="W3926">
        <v>326.99400000000003</v>
      </c>
      <c r="X3926">
        <v>380.18299999999999</v>
      </c>
      <c r="Y3926">
        <v>468.00200000000001</v>
      </c>
      <c r="Z3926">
        <v>516.16800000000001</v>
      </c>
      <c r="AA3926">
        <v>507.78</v>
      </c>
      <c r="AB3926">
        <v>564.73599999999999</v>
      </c>
      <c r="AC3926">
        <v>500.113</v>
      </c>
      <c r="AD3926">
        <v>479.303</v>
      </c>
      <c r="AE3926">
        <v>479.60300000000001</v>
      </c>
      <c r="AF3926">
        <v>473.995</v>
      </c>
      <c r="AG3926">
        <v>524.74300000000005</v>
      </c>
      <c r="AH3926">
        <v>549.16300000000001</v>
      </c>
      <c r="AI3926">
        <v>621.28300000000002</v>
      </c>
      <c r="AJ3926">
        <v>743.43899999999996</v>
      </c>
      <c r="AK3926">
        <v>895.226</v>
      </c>
      <c r="AL3926">
        <v>978.45399999999995</v>
      </c>
      <c r="AM3926">
        <v>982.00300000000004</v>
      </c>
      <c r="AN3926" s="52">
        <v>1038.95</v>
      </c>
      <c r="AO3926" s="52">
        <v>1054.98</v>
      </c>
      <c r="AP3926" s="52">
        <v>1238.8800000000001</v>
      </c>
      <c r="AQ3926" s="52">
        <v>1318.79</v>
      </c>
      <c r="AR3926" s="52">
        <v>1431.32</v>
      </c>
      <c r="AS3926" s="52">
        <v>1453.3</v>
      </c>
      <c r="AT3926" s="52">
        <v>1559.39</v>
      </c>
      <c r="AU3926" s="52">
        <v>1695.15</v>
      </c>
      <c r="AV3926" s="52">
        <v>1857.16</v>
      </c>
      <c r="AW3926" s="52">
        <v>2010.51</v>
      </c>
      <c r="AX3926" s="52">
        <v>2151.27</v>
      </c>
      <c r="AY3926" s="52">
        <v>2281.6999999999998</v>
      </c>
      <c r="AZ3926" s="52">
        <v>2421.86</v>
      </c>
      <c r="BA3926" s="52">
        <v>2564.2399999999998</v>
      </c>
      <c r="BB3926" s="52">
        <v>2714.84</v>
      </c>
      <c r="BC3926">
        <v>2013</v>
      </c>
    </row>
    <row r="3927" spans="1:55" x14ac:dyDescent="0.25">
      <c r="A3927">
        <v>664</v>
      </c>
      <c r="B3927" t="s">
        <v>1101</v>
      </c>
      <c r="C3927" t="s">
        <v>265</v>
      </c>
      <c r="D3927" t="s">
        <v>1102</v>
      </c>
      <c r="E3927" t="s">
        <v>260</v>
      </c>
      <c r="F3927" t="s">
        <v>266</v>
      </c>
      <c r="G3927" t="s">
        <v>246</v>
      </c>
      <c r="H3927" t="s">
        <v>220</v>
      </c>
      <c r="I3927" t="s">
        <v>262</v>
      </c>
      <c r="J3927" s="52">
        <v>1021.67</v>
      </c>
      <c r="K3927" s="52">
        <v>1122.3</v>
      </c>
      <c r="L3927" s="52">
        <v>1207.96</v>
      </c>
      <c r="M3927" s="52">
        <v>1233.19</v>
      </c>
      <c r="N3927" s="52">
        <v>1255.3</v>
      </c>
      <c r="O3927" s="52">
        <v>1303.27</v>
      </c>
      <c r="P3927" s="52">
        <v>1375.4</v>
      </c>
      <c r="Q3927" s="52">
        <v>1442.11</v>
      </c>
      <c r="R3927" s="52">
        <v>1531.64</v>
      </c>
      <c r="S3927" s="52">
        <v>1609.26</v>
      </c>
      <c r="T3927" s="52">
        <v>1688.22</v>
      </c>
      <c r="U3927" s="52">
        <v>1717.53</v>
      </c>
      <c r="V3927" s="52">
        <v>1687.44</v>
      </c>
      <c r="W3927" s="52">
        <v>1675.87</v>
      </c>
      <c r="X3927" s="52">
        <v>1704.21</v>
      </c>
      <c r="Y3927" s="52">
        <v>1762.05</v>
      </c>
      <c r="Z3927" s="52">
        <v>1814.69</v>
      </c>
      <c r="AA3927" s="52">
        <v>1799.96</v>
      </c>
      <c r="AB3927" s="52">
        <v>1820.29</v>
      </c>
      <c r="AC3927" s="52">
        <v>1832.6</v>
      </c>
      <c r="AD3927" s="52">
        <v>1829.48</v>
      </c>
      <c r="AE3927" s="52">
        <v>1891.68</v>
      </c>
      <c r="AF3927" s="52">
        <v>1878.91</v>
      </c>
      <c r="AG3927" s="52">
        <v>1917.22</v>
      </c>
      <c r="AH3927" s="52">
        <v>2004.66</v>
      </c>
      <c r="AI3927" s="52">
        <v>2125.42</v>
      </c>
      <c r="AJ3927" s="52">
        <v>2255.5700000000002</v>
      </c>
      <c r="AK3927" s="52">
        <v>2408.25</v>
      </c>
      <c r="AL3927" s="52">
        <v>2394.5700000000002</v>
      </c>
      <c r="AM3927" s="52">
        <v>2425.5500000000002</v>
      </c>
      <c r="AN3927" s="52">
        <v>2604.7199999999998</v>
      </c>
      <c r="AO3927" s="52">
        <v>2750.21</v>
      </c>
      <c r="AP3927" s="52">
        <v>2844.46</v>
      </c>
      <c r="AQ3927" s="52">
        <v>2983.86</v>
      </c>
      <c r="AR3927" s="52">
        <v>3113.81</v>
      </c>
      <c r="AS3927" s="52">
        <v>3236.75</v>
      </c>
      <c r="AT3927" s="52">
        <v>3368.81</v>
      </c>
      <c r="AU3927" s="52">
        <v>3501.74</v>
      </c>
      <c r="AV3927" s="52">
        <v>3690.92</v>
      </c>
      <c r="AW3927" s="52">
        <v>3868.63</v>
      </c>
      <c r="AX3927" s="52">
        <v>4071.86</v>
      </c>
      <c r="AY3927" s="52">
        <v>4297</v>
      </c>
      <c r="AZ3927" s="52">
        <v>4539.87</v>
      </c>
      <c r="BA3927" s="52">
        <v>4784.05</v>
      </c>
      <c r="BB3927" s="52">
        <v>5041.4399999999996</v>
      </c>
      <c r="BC3927">
        <v>2013</v>
      </c>
    </row>
    <row r="3928" spans="1:55" x14ac:dyDescent="0.25">
      <c r="A3928">
        <v>664</v>
      </c>
      <c r="B3928" t="s">
        <v>1101</v>
      </c>
      <c r="C3928" t="s">
        <v>267</v>
      </c>
      <c r="D3928" t="s">
        <v>1102</v>
      </c>
      <c r="E3928" t="s">
        <v>268</v>
      </c>
      <c r="F3928" t="s">
        <v>269</v>
      </c>
      <c r="G3928" t="s">
        <v>270</v>
      </c>
    </row>
    <row r="3929" spans="1:55" x14ac:dyDescent="0.25">
      <c r="A3929">
        <v>664</v>
      </c>
      <c r="B3929" t="s">
        <v>1101</v>
      </c>
      <c r="C3929" t="s">
        <v>271</v>
      </c>
      <c r="D3929" t="s">
        <v>1102</v>
      </c>
      <c r="E3929" t="s">
        <v>272</v>
      </c>
      <c r="F3929" t="s">
        <v>273</v>
      </c>
      <c r="G3929" t="s">
        <v>274</v>
      </c>
      <c r="I3929" t="s">
        <v>243</v>
      </c>
      <c r="J3929">
        <v>0.121</v>
      </c>
      <c r="K3929">
        <v>0.124</v>
      </c>
      <c r="L3929">
        <v>0.13</v>
      </c>
      <c r="M3929">
        <v>0.129</v>
      </c>
      <c r="N3929">
        <v>0.125</v>
      </c>
      <c r="O3929">
        <v>0.126</v>
      </c>
      <c r="P3929">
        <v>0.13</v>
      </c>
      <c r="Q3929">
        <v>0.13300000000000001</v>
      </c>
      <c r="R3929">
        <v>0.13500000000000001</v>
      </c>
      <c r="S3929">
        <v>0.13600000000000001</v>
      </c>
      <c r="T3929">
        <v>0.13600000000000001</v>
      </c>
      <c r="U3929">
        <v>0.13400000000000001</v>
      </c>
      <c r="V3929">
        <v>0.11899999999999999</v>
      </c>
      <c r="W3929">
        <v>0.11700000000000001</v>
      </c>
      <c r="X3929">
        <v>0.11700000000000001</v>
      </c>
      <c r="Y3929">
        <v>0.11700000000000001</v>
      </c>
      <c r="Z3929">
        <v>0.11799999999999999</v>
      </c>
      <c r="AA3929">
        <v>0.113</v>
      </c>
      <c r="AB3929">
        <v>0.114</v>
      </c>
      <c r="AC3929">
        <v>0.112</v>
      </c>
      <c r="AD3929">
        <v>0.108</v>
      </c>
      <c r="AE3929">
        <v>0.109</v>
      </c>
      <c r="AF3929">
        <v>0.107</v>
      </c>
      <c r="AG3929">
        <v>0.106</v>
      </c>
      <c r="AH3929">
        <v>0.105</v>
      </c>
      <c r="AI3929">
        <v>0.106</v>
      </c>
      <c r="AJ3929">
        <v>0.106</v>
      </c>
      <c r="AK3929">
        <v>0.108</v>
      </c>
      <c r="AL3929">
        <v>0.105</v>
      </c>
      <c r="AM3929">
        <v>0.109</v>
      </c>
      <c r="AN3929">
        <v>0.112</v>
      </c>
      <c r="AO3929">
        <v>0.114</v>
      </c>
      <c r="AP3929">
        <v>0.11600000000000001</v>
      </c>
      <c r="AQ3929">
        <v>0.11899999999999999</v>
      </c>
      <c r="AR3929">
        <v>0.121</v>
      </c>
      <c r="AS3929">
        <v>0.124</v>
      </c>
      <c r="AT3929">
        <v>0.127</v>
      </c>
      <c r="AU3929">
        <v>0.128</v>
      </c>
      <c r="AV3929">
        <v>0.13100000000000001</v>
      </c>
      <c r="AW3929">
        <v>0.13400000000000001</v>
      </c>
      <c r="AX3929">
        <v>0.13800000000000001</v>
      </c>
      <c r="AY3929">
        <v>0.14099999999999999</v>
      </c>
      <c r="AZ3929">
        <v>0.14499999999999999</v>
      </c>
      <c r="BA3929">
        <v>0.14799999999999999</v>
      </c>
      <c r="BB3929">
        <v>0.152</v>
      </c>
      <c r="BC3929">
        <v>2017</v>
      </c>
    </row>
    <row r="3930" spans="1:55" x14ac:dyDescent="0.25">
      <c r="A3930">
        <v>664</v>
      </c>
      <c r="B3930" t="s">
        <v>1101</v>
      </c>
      <c r="C3930" t="s">
        <v>275</v>
      </c>
      <c r="D3930" t="s">
        <v>1102</v>
      </c>
      <c r="E3930" t="s">
        <v>276</v>
      </c>
      <c r="F3930" t="s">
        <v>277</v>
      </c>
      <c r="G3930" t="s">
        <v>278</v>
      </c>
      <c r="I3930" t="s">
        <v>243</v>
      </c>
      <c r="J3930">
        <v>4.66</v>
      </c>
      <c r="K3930">
        <v>4.6970000000000001</v>
      </c>
      <c r="L3930">
        <v>4.8940000000000001</v>
      </c>
      <c r="M3930">
        <v>5.2249999999999996</v>
      </c>
      <c r="N3930">
        <v>5.577</v>
      </c>
      <c r="O3930">
        <v>5.8929999999999998</v>
      </c>
      <c r="P3930">
        <v>6.3330000000000002</v>
      </c>
      <c r="Q3930">
        <v>6.4930000000000003</v>
      </c>
      <c r="R3930">
        <v>6.6130000000000004</v>
      </c>
      <c r="S3930">
        <v>7.0019999999999998</v>
      </c>
      <c r="T3930">
        <v>7.4859999999999998</v>
      </c>
      <c r="U3930">
        <v>8.1159999999999997</v>
      </c>
      <c r="V3930">
        <v>9.2409999999999997</v>
      </c>
      <c r="W3930">
        <v>11.317</v>
      </c>
      <c r="X3930">
        <v>12.504</v>
      </c>
      <c r="Y3930">
        <v>13.66</v>
      </c>
      <c r="Z3930">
        <v>16.245999999999999</v>
      </c>
      <c r="AA3930">
        <v>17.786999999999999</v>
      </c>
      <c r="AB3930">
        <v>18.728000000000002</v>
      </c>
      <c r="AC3930">
        <v>19.192</v>
      </c>
      <c r="AD3930">
        <v>19.957000000000001</v>
      </c>
      <c r="AE3930">
        <v>19.917999999999999</v>
      </c>
      <c r="AF3930">
        <v>19.866</v>
      </c>
      <c r="AG3930">
        <v>20.783999999999999</v>
      </c>
      <c r="AH3930">
        <v>21.689</v>
      </c>
      <c r="AI3930">
        <v>22.085000000000001</v>
      </c>
      <c r="AJ3930">
        <v>23.765000000000001</v>
      </c>
      <c r="AK3930">
        <v>25.024000000000001</v>
      </c>
      <c r="AL3930">
        <v>28.265999999999998</v>
      </c>
      <c r="AM3930">
        <v>31.317</v>
      </c>
      <c r="AN3930">
        <v>31.603999999999999</v>
      </c>
      <c r="AO3930">
        <v>34.298000000000002</v>
      </c>
      <c r="AP3930">
        <v>36.808999999999997</v>
      </c>
      <c r="AQ3930">
        <v>38.043999999999997</v>
      </c>
      <c r="AR3930">
        <v>40.35</v>
      </c>
      <c r="AS3930">
        <v>43.926000000000002</v>
      </c>
      <c r="AT3930">
        <v>46.984999999999999</v>
      </c>
      <c r="AU3930">
        <v>50.103999999999999</v>
      </c>
      <c r="AV3930">
        <v>50.963000000000001</v>
      </c>
      <c r="AW3930">
        <v>53.095999999999997</v>
      </c>
      <c r="AX3930">
        <v>54.790999999999997</v>
      </c>
      <c r="AY3930">
        <v>56.396000000000001</v>
      </c>
      <c r="AZ3930">
        <v>58.034999999999997</v>
      </c>
      <c r="BA3930">
        <v>59.73</v>
      </c>
      <c r="BB3930">
        <v>61.468000000000004</v>
      </c>
      <c r="BC3930">
        <v>2017</v>
      </c>
    </row>
    <row r="3931" spans="1:55" x14ac:dyDescent="0.25">
      <c r="A3931">
        <v>664</v>
      </c>
      <c r="B3931" t="s">
        <v>1101</v>
      </c>
      <c r="C3931" t="s">
        <v>279</v>
      </c>
      <c r="D3931" t="s">
        <v>1102</v>
      </c>
      <c r="E3931" t="s">
        <v>280</v>
      </c>
      <c r="F3931" t="s">
        <v>281</v>
      </c>
      <c r="G3931" t="s">
        <v>282</v>
      </c>
      <c r="I3931" t="s">
        <v>1103</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16.199000000000002</v>
      </c>
      <c r="AU3931">
        <v>16.207999999999998</v>
      </c>
      <c r="AV3931">
        <v>17.161999999999999</v>
      </c>
      <c r="AW3931">
        <v>18.962</v>
      </c>
      <c r="AX3931">
        <v>19.712</v>
      </c>
      <c r="AY3931">
        <v>20.111000000000001</v>
      </c>
      <c r="AZ3931">
        <v>20.015999999999998</v>
      </c>
      <c r="BA3931">
        <v>19.890999999999998</v>
      </c>
      <c r="BB3931">
        <v>19.911999999999999</v>
      </c>
      <c r="BC3931">
        <v>2017</v>
      </c>
    </row>
    <row r="3932" spans="1:55" x14ac:dyDescent="0.25">
      <c r="A3932">
        <v>664</v>
      </c>
      <c r="B3932" t="s">
        <v>1101</v>
      </c>
      <c r="C3932" t="s">
        <v>283</v>
      </c>
      <c r="D3932" t="s">
        <v>1102</v>
      </c>
      <c r="E3932" t="s">
        <v>284</v>
      </c>
      <c r="F3932" t="s">
        <v>285</v>
      </c>
      <c r="G3932" t="s">
        <v>282</v>
      </c>
      <c r="I3932" t="s">
        <v>1103</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11.318</v>
      </c>
      <c r="AR3932">
        <v>12.047000000000001</v>
      </c>
      <c r="AS3932">
        <v>14.749000000000001</v>
      </c>
      <c r="AT3932">
        <v>10.983000000000001</v>
      </c>
      <c r="AU3932">
        <v>9.8780000000000001</v>
      </c>
      <c r="AV3932">
        <v>11.782999999999999</v>
      </c>
      <c r="AW3932">
        <v>13.946999999999999</v>
      </c>
      <c r="AX3932">
        <v>14.79</v>
      </c>
      <c r="AY3932">
        <v>15.250999999999999</v>
      </c>
      <c r="AZ3932">
        <v>15.141</v>
      </c>
      <c r="BA3932">
        <v>15.003</v>
      </c>
      <c r="BB3932">
        <v>15.082000000000001</v>
      </c>
      <c r="BC3932">
        <v>2017</v>
      </c>
    </row>
    <row r="3933" spans="1:55" x14ac:dyDescent="0.25">
      <c r="A3933">
        <v>664</v>
      </c>
      <c r="B3933" t="s">
        <v>1101</v>
      </c>
      <c r="C3933" t="s">
        <v>286</v>
      </c>
      <c r="D3933" t="s">
        <v>1102</v>
      </c>
      <c r="E3933" t="s">
        <v>287</v>
      </c>
      <c r="F3933" t="s">
        <v>288</v>
      </c>
      <c r="G3933" t="s">
        <v>250</v>
      </c>
      <c r="I3933" t="s">
        <v>1104</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370.303</v>
      </c>
      <c r="AX3933">
        <v>388.81799999999998</v>
      </c>
      <c r="AY3933">
        <v>408.25900000000001</v>
      </c>
      <c r="AZ3933">
        <v>428.67200000000003</v>
      </c>
      <c r="BA3933">
        <v>450.10599999999999</v>
      </c>
      <c r="BB3933">
        <v>472.61099999999999</v>
      </c>
      <c r="BC3933">
        <v>2018</v>
      </c>
    </row>
    <row r="3934" spans="1:55" x14ac:dyDescent="0.25">
      <c r="A3934">
        <v>664</v>
      </c>
      <c r="B3934" t="s">
        <v>1101</v>
      </c>
      <c r="C3934" t="s">
        <v>290</v>
      </c>
      <c r="D3934" t="s">
        <v>1102</v>
      </c>
      <c r="E3934" t="s">
        <v>287</v>
      </c>
      <c r="F3934" t="s">
        <v>291</v>
      </c>
      <c r="G3934" t="s">
        <v>235</v>
      </c>
      <c r="I3934" t="s">
        <v>292</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4.4039999999999999</v>
      </c>
      <c r="AX3934">
        <v>5</v>
      </c>
      <c r="AY3934">
        <v>5</v>
      </c>
      <c r="AZ3934">
        <v>5</v>
      </c>
      <c r="BA3934">
        <v>5</v>
      </c>
      <c r="BB3934">
        <v>5</v>
      </c>
      <c r="BC3934">
        <v>2018</v>
      </c>
    </row>
    <row r="3935" spans="1:55" x14ac:dyDescent="0.25">
      <c r="A3935">
        <v>664</v>
      </c>
      <c r="B3935" t="s">
        <v>1101</v>
      </c>
      <c r="C3935" t="s">
        <v>293</v>
      </c>
      <c r="D3935" t="s">
        <v>1102</v>
      </c>
      <c r="E3935" t="s">
        <v>294</v>
      </c>
      <c r="F3935" t="s">
        <v>295</v>
      </c>
      <c r="G3935" t="s">
        <v>250</v>
      </c>
      <c r="I3935" t="s">
        <v>1104</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361.94400000000002</v>
      </c>
      <c r="AX3935">
        <v>380.041</v>
      </c>
      <c r="AY3935">
        <v>399.04300000000001</v>
      </c>
      <c r="AZ3935">
        <v>418.995</v>
      </c>
      <c r="BA3935">
        <v>439.94499999999999</v>
      </c>
      <c r="BB3935">
        <v>461.94200000000001</v>
      </c>
      <c r="BC3935">
        <v>2018</v>
      </c>
    </row>
    <row r="3936" spans="1:55" x14ac:dyDescent="0.25">
      <c r="A3936">
        <v>664</v>
      </c>
      <c r="B3936" t="s">
        <v>1101</v>
      </c>
      <c r="C3936" t="s">
        <v>296</v>
      </c>
      <c r="D3936" t="s">
        <v>1102</v>
      </c>
      <c r="E3936" t="s">
        <v>294</v>
      </c>
      <c r="F3936" t="s">
        <v>297</v>
      </c>
      <c r="G3936" t="s">
        <v>235</v>
      </c>
      <c r="I3936" t="s">
        <v>298</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4.68</v>
      </c>
      <c r="AX3936">
        <v>5</v>
      </c>
      <c r="AY3936">
        <v>5</v>
      </c>
      <c r="AZ3936">
        <v>5</v>
      </c>
      <c r="BA3936">
        <v>5</v>
      </c>
      <c r="BB3936">
        <v>5</v>
      </c>
      <c r="BC3936">
        <v>2018</v>
      </c>
    </row>
    <row r="3937" spans="1:55" x14ac:dyDescent="0.25">
      <c r="A3937">
        <v>664</v>
      </c>
      <c r="B3937" t="s">
        <v>1101</v>
      </c>
      <c r="C3937" t="s">
        <v>299</v>
      </c>
      <c r="D3937" t="s">
        <v>1102</v>
      </c>
      <c r="E3937" t="s">
        <v>300</v>
      </c>
      <c r="G3937" t="s">
        <v>274</v>
      </c>
    </row>
    <row r="3938" spans="1:55" x14ac:dyDescent="0.25">
      <c r="A3938">
        <v>664</v>
      </c>
      <c r="B3938" t="s">
        <v>1101</v>
      </c>
      <c r="C3938" t="s">
        <v>301</v>
      </c>
      <c r="D3938" t="s">
        <v>1102</v>
      </c>
      <c r="E3938" t="s">
        <v>302</v>
      </c>
      <c r="F3938" t="s">
        <v>303</v>
      </c>
      <c r="G3938" t="s">
        <v>235</v>
      </c>
      <c r="I3938" t="s">
        <v>1105</v>
      </c>
      <c r="J3938">
        <v>12.5</v>
      </c>
      <c r="K3938">
        <v>-19.7</v>
      </c>
      <c r="L3938">
        <v>-17.5</v>
      </c>
      <c r="M3938">
        <v>-18.100000000000001</v>
      </c>
      <c r="N3938">
        <v>17.899999999999999</v>
      </c>
      <c r="O3938">
        <v>-7.1</v>
      </c>
      <c r="P3938">
        <v>16.8</v>
      </c>
      <c r="Q3938">
        <v>13.3</v>
      </c>
      <c r="R3938">
        <v>9</v>
      </c>
      <c r="S3938" t="s">
        <v>374</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-6.2759999999999998</v>
      </c>
      <c r="AU3938">
        <v>8.3719999999999999</v>
      </c>
      <c r="AV3938">
        <v>2.0339999999999998</v>
      </c>
      <c r="AW3938">
        <v>9.64</v>
      </c>
      <c r="AX3938">
        <v>10.305999999999999</v>
      </c>
      <c r="AY3938">
        <v>9.3249999999999993</v>
      </c>
      <c r="AZ3938">
        <v>8.3040000000000003</v>
      </c>
      <c r="BA3938">
        <v>7.1760000000000002</v>
      </c>
      <c r="BB3938">
        <v>6.8840000000000003</v>
      </c>
      <c r="BC3938">
        <v>2017</v>
      </c>
    </row>
    <row r="3939" spans="1:55" x14ac:dyDescent="0.25">
      <c r="A3939">
        <v>664</v>
      </c>
      <c r="B3939" t="s">
        <v>1101</v>
      </c>
      <c r="C3939" t="s">
        <v>305</v>
      </c>
      <c r="D3939" t="s">
        <v>1102</v>
      </c>
      <c r="E3939" t="s">
        <v>306</v>
      </c>
      <c r="F3939" t="s">
        <v>307</v>
      </c>
      <c r="G3939" t="s">
        <v>235</v>
      </c>
      <c r="I3939" t="s">
        <v>1105</v>
      </c>
      <c r="J3939">
        <v>12.5</v>
      </c>
      <c r="K3939">
        <v>0</v>
      </c>
      <c r="L3939">
        <v>0</v>
      </c>
      <c r="M3939">
        <v>0</v>
      </c>
      <c r="N3939">
        <v>0</v>
      </c>
      <c r="O3939">
        <v>0</v>
      </c>
      <c r="P3939" t="s">
        <v>374</v>
      </c>
      <c r="Q3939" t="s">
        <v>374</v>
      </c>
      <c r="R3939" t="s">
        <v>374</v>
      </c>
      <c r="S3939" t="s">
        <v>374</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7.9210000000000003</v>
      </c>
      <c r="AV3939">
        <v>5.7000000000000002E-2</v>
      </c>
      <c r="AW3939">
        <v>10.935</v>
      </c>
      <c r="AX3939">
        <v>11.223000000000001</v>
      </c>
      <c r="AY3939">
        <v>9.7780000000000005</v>
      </c>
      <c r="AZ3939">
        <v>8.9459999999999997</v>
      </c>
      <c r="BA3939">
        <v>7.6639999999999997</v>
      </c>
      <c r="BB3939">
        <v>7.3</v>
      </c>
      <c r="BC3939">
        <v>2017</v>
      </c>
    </row>
    <row r="3940" spans="1:55" x14ac:dyDescent="0.25">
      <c r="A3940">
        <v>664</v>
      </c>
      <c r="B3940" t="s">
        <v>1101</v>
      </c>
      <c r="C3940" t="s">
        <v>308</v>
      </c>
      <c r="D3940" t="s">
        <v>1102</v>
      </c>
      <c r="E3940" t="s">
        <v>309</v>
      </c>
      <c r="F3940" t="s">
        <v>310</v>
      </c>
      <c r="G3940" t="s">
        <v>235</v>
      </c>
      <c r="I3940" t="s">
        <v>1105</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-2.6150000000000002</v>
      </c>
      <c r="AU3940">
        <v>-6.1639999999999997</v>
      </c>
      <c r="AV3940">
        <v>15.086</v>
      </c>
      <c r="AW3940">
        <v>9.9960000000000004</v>
      </c>
      <c r="AX3940">
        <v>9.2949999999999999</v>
      </c>
      <c r="AY3940">
        <v>9.8710000000000004</v>
      </c>
      <c r="AZ3940">
        <v>8.6120000000000001</v>
      </c>
      <c r="BA3940">
        <v>7.03</v>
      </c>
      <c r="BB3940">
        <v>7.1440000000000001</v>
      </c>
      <c r="BC3940">
        <v>2017</v>
      </c>
    </row>
    <row r="3941" spans="1:55" x14ac:dyDescent="0.25">
      <c r="A3941">
        <v>664</v>
      </c>
      <c r="B3941" t="s">
        <v>1101</v>
      </c>
      <c r="C3941" t="s">
        <v>311</v>
      </c>
      <c r="D3941" t="s">
        <v>1102</v>
      </c>
      <c r="E3941" t="s">
        <v>312</v>
      </c>
      <c r="F3941" t="s">
        <v>313</v>
      </c>
      <c r="G3941" t="s">
        <v>235</v>
      </c>
      <c r="I3941" t="s">
        <v>1105</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-1.786</v>
      </c>
      <c r="AV3941">
        <v>13.442</v>
      </c>
      <c r="AW3941">
        <v>12.978</v>
      </c>
      <c r="AX3941">
        <v>10.912000000000001</v>
      </c>
      <c r="AY3941">
        <v>11.305999999999999</v>
      </c>
      <c r="AZ3941">
        <v>10.385999999999999</v>
      </c>
      <c r="BA3941">
        <v>8.4969999999999999</v>
      </c>
      <c r="BB3941">
        <v>8.5640000000000001</v>
      </c>
      <c r="BC3941">
        <v>2017</v>
      </c>
    </row>
    <row r="3942" spans="1:55" x14ac:dyDescent="0.25">
      <c r="A3942">
        <v>664</v>
      </c>
      <c r="B3942" t="s">
        <v>1101</v>
      </c>
      <c r="C3942" t="s">
        <v>314</v>
      </c>
      <c r="D3942" t="s">
        <v>1102</v>
      </c>
      <c r="E3942" t="s">
        <v>315</v>
      </c>
      <c r="F3942" t="s">
        <v>316</v>
      </c>
      <c r="G3942" t="s">
        <v>317</v>
      </c>
    </row>
    <row r="3943" spans="1:55" x14ac:dyDescent="0.25">
      <c r="A3943">
        <v>664</v>
      </c>
      <c r="B3943" t="s">
        <v>1101</v>
      </c>
      <c r="C3943" t="s">
        <v>318</v>
      </c>
      <c r="D3943" t="s">
        <v>1102</v>
      </c>
      <c r="E3943" t="s">
        <v>319</v>
      </c>
      <c r="F3943" t="s">
        <v>320</v>
      </c>
      <c r="G3943" t="s">
        <v>321</v>
      </c>
      <c r="H3943" t="s">
        <v>322</v>
      </c>
    </row>
    <row r="3944" spans="1:55" x14ac:dyDescent="0.25">
      <c r="A3944">
        <v>664</v>
      </c>
      <c r="B3944" t="s">
        <v>1101</v>
      </c>
      <c r="C3944" t="s">
        <v>323</v>
      </c>
      <c r="D3944" t="s">
        <v>1102</v>
      </c>
      <c r="E3944" t="s">
        <v>324</v>
      </c>
      <c r="F3944" t="s">
        <v>325</v>
      </c>
      <c r="G3944" t="s">
        <v>321</v>
      </c>
      <c r="H3944" t="s">
        <v>322</v>
      </c>
      <c r="I3944" t="s">
        <v>1106</v>
      </c>
      <c r="J3944">
        <v>15.74</v>
      </c>
      <c r="K3944">
        <v>16.327000000000002</v>
      </c>
      <c r="L3944">
        <v>16.920000000000002</v>
      </c>
      <c r="M3944">
        <v>17.498000000000001</v>
      </c>
      <c r="N3944">
        <v>18.094999999999999</v>
      </c>
      <c r="O3944">
        <v>18.712</v>
      </c>
      <c r="P3944">
        <v>19.350999999999999</v>
      </c>
      <c r="Q3944">
        <v>20.010999999999999</v>
      </c>
      <c r="R3944">
        <v>20.693999999999999</v>
      </c>
      <c r="S3944">
        <v>21.4</v>
      </c>
      <c r="T3944">
        <v>22.036999999999999</v>
      </c>
      <c r="U3944">
        <v>22.693999999999999</v>
      </c>
      <c r="V3944">
        <v>23.37</v>
      </c>
      <c r="W3944">
        <v>24.065999999999999</v>
      </c>
      <c r="X3944">
        <v>24.783000000000001</v>
      </c>
      <c r="Y3944">
        <v>25.521000000000001</v>
      </c>
      <c r="Z3944">
        <v>26.280999999999999</v>
      </c>
      <c r="AA3944">
        <v>27.064</v>
      </c>
      <c r="AB3944">
        <v>27.87</v>
      </c>
      <c r="AC3944">
        <v>28.7</v>
      </c>
      <c r="AD3944">
        <v>29.494</v>
      </c>
      <c r="AE3944">
        <v>30.309000000000001</v>
      </c>
      <c r="AF3944">
        <v>31.146999999999998</v>
      </c>
      <c r="AG3944">
        <v>32.009</v>
      </c>
      <c r="AH3944">
        <v>32.893999999999998</v>
      </c>
      <c r="AI3944">
        <v>33.802999999999997</v>
      </c>
      <c r="AJ3944">
        <v>34.738</v>
      </c>
      <c r="AK3944">
        <v>35.698</v>
      </c>
      <c r="AL3944">
        <v>36.686</v>
      </c>
      <c r="AM3944">
        <v>37.700000000000003</v>
      </c>
      <c r="AN3944">
        <v>38.5</v>
      </c>
      <c r="AO3944">
        <v>39.5</v>
      </c>
      <c r="AP3944">
        <v>40.700000000000003</v>
      </c>
      <c r="AQ3944">
        <v>41.8</v>
      </c>
      <c r="AR3944">
        <v>43</v>
      </c>
      <c r="AS3944">
        <v>44.2</v>
      </c>
      <c r="AT3944">
        <v>45.451000000000001</v>
      </c>
      <c r="AU3944">
        <v>46.728999999999999</v>
      </c>
      <c r="AV3944">
        <v>48.033000000000001</v>
      </c>
      <c r="AW3944">
        <v>49.363999999999997</v>
      </c>
      <c r="AX3944">
        <v>50.722000000000001</v>
      </c>
      <c r="AY3944">
        <v>52.106999999999999</v>
      </c>
      <c r="AZ3944">
        <v>53.518999999999998</v>
      </c>
      <c r="BA3944">
        <v>54.959000000000003</v>
      </c>
      <c r="BB3944">
        <v>56.427</v>
      </c>
      <c r="BC3944">
        <v>2013</v>
      </c>
    </row>
    <row r="3945" spans="1:55" x14ac:dyDescent="0.25">
      <c r="A3945">
        <v>664</v>
      </c>
      <c r="B3945" t="s">
        <v>1101</v>
      </c>
      <c r="C3945" t="s">
        <v>327</v>
      </c>
      <c r="D3945" t="s">
        <v>1102</v>
      </c>
      <c r="E3945" t="s">
        <v>328</v>
      </c>
      <c r="F3945" t="s">
        <v>329</v>
      </c>
      <c r="G3945" t="s">
        <v>229</v>
      </c>
      <c r="H3945" t="s">
        <v>230</v>
      </c>
      <c r="I3945" t="s">
        <v>1107</v>
      </c>
      <c r="J3945" t="s">
        <v>232</v>
      </c>
      <c r="K3945" t="s">
        <v>232</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52">
        <v>1067.57</v>
      </c>
      <c r="AS3945" s="52">
        <v>1200.6199999999999</v>
      </c>
      <c r="AT3945" s="52">
        <v>1347.19</v>
      </c>
      <c r="AU3945" s="52">
        <v>1470.86</v>
      </c>
      <c r="AV3945" s="52">
        <v>1653.05</v>
      </c>
      <c r="AW3945" s="52">
        <v>1891.82</v>
      </c>
      <c r="AX3945" s="52">
        <v>2232.2800000000002</v>
      </c>
      <c r="AY3945" s="52">
        <v>2506.89</v>
      </c>
      <c r="AZ3945" s="52">
        <v>2782.02</v>
      </c>
      <c r="BA3945" s="52">
        <v>3072.08</v>
      </c>
      <c r="BB3945" s="52">
        <v>3426.35</v>
      </c>
      <c r="BC3945">
        <v>2017</v>
      </c>
    </row>
    <row r="3946" spans="1:55" x14ac:dyDescent="0.25">
      <c r="A3946">
        <v>664</v>
      </c>
      <c r="B3946" t="s">
        <v>1101</v>
      </c>
      <c r="C3946" t="s">
        <v>331</v>
      </c>
      <c r="D3946" t="s">
        <v>1102</v>
      </c>
      <c r="E3946" t="s">
        <v>328</v>
      </c>
      <c r="F3946" t="s">
        <v>329</v>
      </c>
      <c r="G3946" t="s">
        <v>282</v>
      </c>
      <c r="I3946" t="s">
        <v>332</v>
      </c>
      <c r="J3946" t="s">
        <v>232</v>
      </c>
      <c r="K3946" t="s">
        <v>232</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18.725999999999999</v>
      </c>
      <c r="AU3946">
        <v>17.940000000000001</v>
      </c>
      <c r="AV3946">
        <v>18.295999999999999</v>
      </c>
      <c r="AW3946">
        <v>18.658000000000001</v>
      </c>
      <c r="AX3946">
        <v>19.727</v>
      </c>
      <c r="AY3946">
        <v>19.853000000000002</v>
      </c>
      <c r="AZ3946">
        <v>19.728999999999999</v>
      </c>
      <c r="BA3946">
        <v>19.562000000000001</v>
      </c>
      <c r="BB3946">
        <v>19.594999999999999</v>
      </c>
      <c r="BC3946">
        <v>2017</v>
      </c>
    </row>
    <row r="3947" spans="1:55" x14ac:dyDescent="0.25">
      <c r="A3947">
        <v>664</v>
      </c>
      <c r="B3947" t="s">
        <v>1101</v>
      </c>
      <c r="C3947" t="s">
        <v>333</v>
      </c>
      <c r="D3947" t="s">
        <v>1102</v>
      </c>
      <c r="E3947" t="s">
        <v>334</v>
      </c>
      <c r="F3947" t="s">
        <v>335</v>
      </c>
      <c r="G3947" t="s">
        <v>229</v>
      </c>
      <c r="H3947" t="s">
        <v>230</v>
      </c>
      <c r="I3947" t="s">
        <v>1107</v>
      </c>
      <c r="J3947" t="s">
        <v>232</v>
      </c>
      <c r="K3947" t="s">
        <v>232</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52">
        <v>1030.23</v>
      </c>
      <c r="AQ3947" s="52">
        <v>1205.07</v>
      </c>
      <c r="AR3947" s="52">
        <v>1466.84</v>
      </c>
      <c r="AS3947" s="52">
        <v>1708.96</v>
      </c>
      <c r="AT3947" s="52">
        <v>1943.66</v>
      </c>
      <c r="AU3947" s="52">
        <v>2108.23</v>
      </c>
      <c r="AV3947" s="52">
        <v>2310.4299999999998</v>
      </c>
      <c r="AW3947" s="52">
        <v>2418.66</v>
      </c>
      <c r="AX3947" s="52">
        <v>2681.63</v>
      </c>
      <c r="AY3947" s="52">
        <v>2915.69</v>
      </c>
      <c r="AZ3947" s="52">
        <v>3204.84</v>
      </c>
      <c r="BA3947" s="52">
        <v>3543.24</v>
      </c>
      <c r="BB3947" s="52">
        <v>3950.92</v>
      </c>
      <c r="BC3947">
        <v>2017</v>
      </c>
    </row>
    <row r="3948" spans="1:55" x14ac:dyDescent="0.25">
      <c r="A3948">
        <v>664</v>
      </c>
      <c r="B3948" t="s">
        <v>1101</v>
      </c>
      <c r="C3948" t="s">
        <v>336</v>
      </c>
      <c r="D3948" t="s">
        <v>1102</v>
      </c>
      <c r="E3948" t="s">
        <v>334</v>
      </c>
      <c r="F3948" t="s">
        <v>335</v>
      </c>
      <c r="G3948" t="s">
        <v>282</v>
      </c>
      <c r="I3948" t="s">
        <v>337</v>
      </c>
      <c r="J3948" t="s">
        <v>232</v>
      </c>
      <c r="K3948" t="s">
        <v>232</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27.016999999999999</v>
      </c>
      <c r="AU3948">
        <v>25.715</v>
      </c>
      <c r="AV3948">
        <v>25.571999999999999</v>
      </c>
      <c r="AW3948">
        <v>23.853000000000002</v>
      </c>
      <c r="AX3948">
        <v>23.696999999999999</v>
      </c>
      <c r="AY3948">
        <v>23.091000000000001</v>
      </c>
      <c r="AZ3948">
        <v>22.728000000000002</v>
      </c>
      <c r="BA3948">
        <v>22.562000000000001</v>
      </c>
      <c r="BB3948">
        <v>22.594999999999999</v>
      </c>
      <c r="BC3948">
        <v>2017</v>
      </c>
    </row>
    <row r="3949" spans="1:55" x14ac:dyDescent="0.25">
      <c r="A3949">
        <v>664</v>
      </c>
      <c r="B3949" t="s">
        <v>1101</v>
      </c>
      <c r="C3949" t="s">
        <v>338</v>
      </c>
      <c r="D3949" t="s">
        <v>1102</v>
      </c>
      <c r="E3949" t="s">
        <v>339</v>
      </c>
      <c r="F3949" t="s">
        <v>340</v>
      </c>
      <c r="G3949" t="s">
        <v>229</v>
      </c>
      <c r="H3949" t="s">
        <v>230</v>
      </c>
      <c r="I3949" t="s">
        <v>1107</v>
      </c>
      <c r="J3949" t="s">
        <v>232</v>
      </c>
      <c r="K3949" t="s">
        <v>232</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-596.47</v>
      </c>
      <c r="AU3949">
        <v>-637.37300000000005</v>
      </c>
      <c r="AV3949">
        <v>-657.38599999999997</v>
      </c>
      <c r="AW3949">
        <v>-526.84299999999996</v>
      </c>
      <c r="AX3949">
        <v>-449.35399999999998</v>
      </c>
      <c r="AY3949">
        <v>-408.79399999999998</v>
      </c>
      <c r="AZ3949">
        <v>-422.82799999999997</v>
      </c>
      <c r="BA3949">
        <v>-471.16399999999999</v>
      </c>
      <c r="BB3949">
        <v>-524.572</v>
      </c>
      <c r="BC3949">
        <v>2017</v>
      </c>
    </row>
    <row r="3950" spans="1:55" x14ac:dyDescent="0.25">
      <c r="A3950">
        <v>664</v>
      </c>
      <c r="B3950" t="s">
        <v>1101</v>
      </c>
      <c r="C3950" t="s">
        <v>341</v>
      </c>
      <c r="D3950" t="s">
        <v>1102</v>
      </c>
      <c r="E3950" t="s">
        <v>339</v>
      </c>
      <c r="F3950" t="s">
        <v>340</v>
      </c>
      <c r="G3950" t="s">
        <v>282</v>
      </c>
      <c r="I3950" t="s">
        <v>342</v>
      </c>
      <c r="J3950" t="s">
        <v>232</v>
      </c>
      <c r="K3950" t="s">
        <v>232</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-8.2910000000000004</v>
      </c>
      <c r="AU3950">
        <v>-7.774</v>
      </c>
      <c r="AV3950">
        <v>-7.2759999999999998</v>
      </c>
      <c r="AW3950">
        <v>-5.1959999999999997</v>
      </c>
      <c r="AX3950">
        <v>-3.9710000000000001</v>
      </c>
      <c r="AY3950">
        <v>-3.2370000000000001</v>
      </c>
      <c r="AZ3950">
        <v>-2.9990000000000001</v>
      </c>
      <c r="BA3950">
        <v>-3</v>
      </c>
      <c r="BB3950">
        <v>-3</v>
      </c>
      <c r="BC3950">
        <v>2017</v>
      </c>
    </row>
    <row r="3951" spans="1:55" x14ac:dyDescent="0.25">
      <c r="A3951">
        <v>664</v>
      </c>
      <c r="B3951" t="s">
        <v>1101</v>
      </c>
      <c r="C3951" t="s">
        <v>343</v>
      </c>
      <c r="D3951" t="s">
        <v>1102</v>
      </c>
      <c r="E3951" t="s">
        <v>344</v>
      </c>
      <c r="F3951" t="s">
        <v>345</v>
      </c>
      <c r="G3951" t="s">
        <v>229</v>
      </c>
      <c r="H3951" t="s">
        <v>230</v>
      </c>
    </row>
    <row r="3952" spans="1:55" x14ac:dyDescent="0.25">
      <c r="A3952">
        <v>664</v>
      </c>
      <c r="B3952" t="s">
        <v>1101</v>
      </c>
      <c r="C3952" t="s">
        <v>346</v>
      </c>
      <c r="D3952" t="s">
        <v>1102</v>
      </c>
      <c r="E3952" t="s">
        <v>344</v>
      </c>
      <c r="F3952" t="s">
        <v>345</v>
      </c>
      <c r="G3952" t="s">
        <v>270</v>
      </c>
    </row>
    <row r="3953" spans="1:55" x14ac:dyDescent="0.25">
      <c r="A3953">
        <v>664</v>
      </c>
      <c r="B3953" t="s">
        <v>1101</v>
      </c>
      <c r="C3953" t="s">
        <v>347</v>
      </c>
      <c r="D3953" t="s">
        <v>1102</v>
      </c>
      <c r="E3953" t="s">
        <v>348</v>
      </c>
      <c r="F3953" t="s">
        <v>349</v>
      </c>
      <c r="G3953" t="s">
        <v>229</v>
      </c>
      <c r="H3953" t="s">
        <v>230</v>
      </c>
      <c r="I3953" t="s">
        <v>1107</v>
      </c>
      <c r="J3953" t="s">
        <v>232</v>
      </c>
      <c r="K3953" t="s">
        <v>232</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-377.07799999999997</v>
      </c>
      <c r="AU3953">
        <v>-366.13400000000001</v>
      </c>
      <c r="AV3953">
        <v>-330.87</v>
      </c>
      <c r="AW3953">
        <v>-148.32300000000001</v>
      </c>
      <c r="AX3953">
        <v>-28.734999999999999</v>
      </c>
      <c r="AY3953">
        <v>51.533999999999999</v>
      </c>
      <c r="AZ3953">
        <v>55.674999999999997</v>
      </c>
      <c r="BA3953">
        <v>18.952999999999999</v>
      </c>
      <c r="BB3953">
        <v>-6.819</v>
      </c>
      <c r="BC3953">
        <v>2017</v>
      </c>
    </row>
    <row r="3954" spans="1:55" x14ac:dyDescent="0.25">
      <c r="A3954">
        <v>664</v>
      </c>
      <c r="B3954" t="s">
        <v>1101</v>
      </c>
      <c r="C3954" t="s">
        <v>350</v>
      </c>
      <c r="D3954" t="s">
        <v>1102</v>
      </c>
      <c r="E3954" t="s">
        <v>348</v>
      </c>
      <c r="F3954" t="s">
        <v>349</v>
      </c>
      <c r="G3954" t="s">
        <v>282</v>
      </c>
      <c r="I3954" t="s">
        <v>351</v>
      </c>
      <c r="J3954" t="s">
        <v>232</v>
      </c>
      <c r="K3954" t="s">
        <v>232</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-5.2409999999999997</v>
      </c>
      <c r="AU3954">
        <v>-4.4660000000000002</v>
      </c>
      <c r="AV3954">
        <v>-3.6619999999999999</v>
      </c>
      <c r="AW3954">
        <v>-1.4630000000000001</v>
      </c>
      <c r="AX3954">
        <v>-0.254</v>
      </c>
      <c r="AY3954">
        <v>0.40799999999999997</v>
      </c>
      <c r="AZ3954">
        <v>0.39500000000000002</v>
      </c>
      <c r="BA3954">
        <v>0.121</v>
      </c>
      <c r="BB3954">
        <v>-3.9E-2</v>
      </c>
      <c r="BC3954">
        <v>2017</v>
      </c>
    </row>
    <row r="3955" spans="1:55" x14ac:dyDescent="0.25">
      <c r="A3955">
        <v>664</v>
      </c>
      <c r="B3955" t="s">
        <v>1101</v>
      </c>
      <c r="C3955" t="s">
        <v>352</v>
      </c>
      <c r="D3955" t="s">
        <v>1102</v>
      </c>
      <c r="E3955" t="s">
        <v>353</v>
      </c>
      <c r="F3955" t="s">
        <v>354</v>
      </c>
      <c r="G3955" t="s">
        <v>229</v>
      </c>
      <c r="H3955" t="s">
        <v>230</v>
      </c>
      <c r="I3955" t="s">
        <v>1107</v>
      </c>
      <c r="J3955" t="s">
        <v>232</v>
      </c>
      <c r="K3955" t="s">
        <v>232</v>
      </c>
      <c r="L3955" t="s">
        <v>232</v>
      </c>
      <c r="M3955" t="s">
        <v>232</v>
      </c>
      <c r="N3955" t="s">
        <v>232</v>
      </c>
      <c r="O3955" t="s">
        <v>232</v>
      </c>
      <c r="P3955" t="s">
        <v>232</v>
      </c>
      <c r="Q3955" t="s">
        <v>232</v>
      </c>
      <c r="R3955" t="s">
        <v>232</v>
      </c>
      <c r="S3955" t="s">
        <v>232</v>
      </c>
      <c r="T3955" t="s">
        <v>232</v>
      </c>
      <c r="U3955" t="s">
        <v>232</v>
      </c>
      <c r="V3955" t="s">
        <v>232</v>
      </c>
      <c r="W3955" t="s">
        <v>232</v>
      </c>
      <c r="X3955" t="s">
        <v>232</v>
      </c>
      <c r="Y3955" t="s">
        <v>232</v>
      </c>
      <c r="Z3955" t="s">
        <v>232</v>
      </c>
      <c r="AA3955" t="s">
        <v>232</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740.54899999999998</v>
      </c>
      <c r="AL3955">
        <v>922.01099999999997</v>
      </c>
      <c r="AM3955" s="52">
        <v>1055.68</v>
      </c>
      <c r="AN3955" s="52">
        <v>1274.79</v>
      </c>
      <c r="AO3955" s="52">
        <v>1455.45</v>
      </c>
      <c r="AP3955" s="52">
        <v>1710.37</v>
      </c>
      <c r="AQ3955" s="52">
        <v>1902.45</v>
      </c>
      <c r="AR3955" s="52">
        <v>2399.73</v>
      </c>
      <c r="AS3955" s="52">
        <v>2911.56</v>
      </c>
      <c r="AT3955" s="52">
        <v>3448.71</v>
      </c>
      <c r="AU3955" s="52">
        <v>4022.23</v>
      </c>
      <c r="AV3955" s="52">
        <v>4680.71</v>
      </c>
      <c r="AW3955" s="52">
        <v>5296.83</v>
      </c>
      <c r="AX3955" s="52">
        <v>5759.48</v>
      </c>
      <c r="AY3955" s="52">
        <v>6021.42</v>
      </c>
      <c r="AZ3955" s="52">
        <v>6638.7</v>
      </c>
      <c r="BA3955" s="52">
        <v>7479.7</v>
      </c>
      <c r="BB3955" s="52">
        <v>8368.24</v>
      </c>
      <c r="BC3955">
        <v>2017</v>
      </c>
    </row>
    <row r="3956" spans="1:55" x14ac:dyDescent="0.25">
      <c r="A3956">
        <v>664</v>
      </c>
      <c r="B3956" t="s">
        <v>1101</v>
      </c>
      <c r="C3956" t="s">
        <v>355</v>
      </c>
      <c r="D3956" t="s">
        <v>1102</v>
      </c>
      <c r="E3956" t="s">
        <v>353</v>
      </c>
      <c r="F3956" t="s">
        <v>354</v>
      </c>
      <c r="G3956" t="s">
        <v>282</v>
      </c>
      <c r="I3956" t="s">
        <v>379</v>
      </c>
      <c r="J3956" t="s">
        <v>232</v>
      </c>
      <c r="K3956" t="s">
        <v>232</v>
      </c>
      <c r="L3956" t="s">
        <v>232</v>
      </c>
      <c r="M3956" t="s">
        <v>232</v>
      </c>
      <c r="N3956" t="s">
        <v>232</v>
      </c>
      <c r="O3956" t="s">
        <v>232</v>
      </c>
      <c r="P3956" t="s">
        <v>232</v>
      </c>
      <c r="Q3956" t="s">
        <v>232</v>
      </c>
      <c r="R3956" t="s">
        <v>232</v>
      </c>
      <c r="S3956" t="s">
        <v>232</v>
      </c>
      <c r="T3956" t="s">
        <v>232</v>
      </c>
      <c r="U3956" t="s">
        <v>232</v>
      </c>
      <c r="V3956" t="s">
        <v>232</v>
      </c>
      <c r="W3956" t="s">
        <v>232</v>
      </c>
      <c r="X3956" t="s">
        <v>232</v>
      </c>
      <c r="Y3956" t="s">
        <v>232</v>
      </c>
      <c r="Z3956" t="s">
        <v>232</v>
      </c>
      <c r="AA3956" t="s">
        <v>232</v>
      </c>
      <c r="AB3956">
        <v>50.633000000000003</v>
      </c>
      <c r="AC3956">
        <v>50.353000000000002</v>
      </c>
      <c r="AD3956">
        <v>49.835999999999999</v>
      </c>
      <c r="AE3956">
        <v>52.5</v>
      </c>
      <c r="AF3956">
        <v>58.442</v>
      </c>
      <c r="AG3956">
        <v>56.302</v>
      </c>
      <c r="AH3956">
        <v>49.66</v>
      </c>
      <c r="AI3956">
        <v>43.792000000000002</v>
      </c>
      <c r="AJ3956">
        <v>39.905999999999999</v>
      </c>
      <c r="AK3956">
        <v>34.423000000000002</v>
      </c>
      <c r="AL3956">
        <v>37.131999999999998</v>
      </c>
      <c r="AM3956">
        <v>36.863999999999997</v>
      </c>
      <c r="AN3956">
        <v>40.222999999999999</v>
      </c>
      <c r="AO3956">
        <v>39.063000000000002</v>
      </c>
      <c r="AP3956">
        <v>40.137</v>
      </c>
      <c r="AQ3956">
        <v>40.093000000000004</v>
      </c>
      <c r="AR3956">
        <v>44.417999999999999</v>
      </c>
      <c r="AS3956">
        <v>46.332000000000001</v>
      </c>
      <c r="AT3956">
        <v>47.938000000000002</v>
      </c>
      <c r="AU3956">
        <v>49.06</v>
      </c>
      <c r="AV3956">
        <v>51.807000000000002</v>
      </c>
      <c r="AW3956">
        <v>52.238</v>
      </c>
      <c r="AX3956">
        <v>50.896000000000001</v>
      </c>
      <c r="AY3956">
        <v>47.686</v>
      </c>
      <c r="AZ3956">
        <v>47.08</v>
      </c>
      <c r="BA3956">
        <v>47.627000000000002</v>
      </c>
      <c r="BB3956">
        <v>47.856000000000002</v>
      </c>
      <c r="BC3956">
        <v>2017</v>
      </c>
    </row>
    <row r="3957" spans="1:55" x14ac:dyDescent="0.25">
      <c r="A3957">
        <v>664</v>
      </c>
      <c r="B3957" t="s">
        <v>1101</v>
      </c>
      <c r="C3957" t="s">
        <v>356</v>
      </c>
      <c r="D3957" t="s">
        <v>1102</v>
      </c>
      <c r="E3957" t="s">
        <v>357</v>
      </c>
      <c r="F3957" t="s">
        <v>358</v>
      </c>
      <c r="G3957" t="s">
        <v>229</v>
      </c>
      <c r="H3957" t="s">
        <v>230</v>
      </c>
      <c r="I3957" t="s">
        <v>1107</v>
      </c>
      <c r="J3957" t="s">
        <v>232</v>
      </c>
      <c r="K3957" t="s">
        <v>232</v>
      </c>
      <c r="L3957" t="s">
        <v>232</v>
      </c>
      <c r="M3957" t="s">
        <v>232</v>
      </c>
      <c r="N3957" t="s">
        <v>232</v>
      </c>
      <c r="O3957" t="s">
        <v>232</v>
      </c>
      <c r="P3957" t="s">
        <v>232</v>
      </c>
      <c r="Q3957" t="s">
        <v>232</v>
      </c>
      <c r="R3957" t="s">
        <v>232</v>
      </c>
      <c r="S3957" t="s">
        <v>232</v>
      </c>
      <c r="T3957" t="s">
        <v>232</v>
      </c>
      <c r="U3957" t="s">
        <v>232</v>
      </c>
      <c r="V3957" t="s">
        <v>232</v>
      </c>
      <c r="W3957" t="s">
        <v>232</v>
      </c>
      <c r="X3957" t="s">
        <v>232</v>
      </c>
      <c r="Y3957" t="s">
        <v>232</v>
      </c>
      <c r="Z3957" t="s">
        <v>232</v>
      </c>
      <c r="AA3957" t="s">
        <v>232</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825.524</v>
      </c>
      <c r="AL3957" s="52">
        <v>1029.7</v>
      </c>
      <c r="AM3957" s="52">
        <v>1176.83</v>
      </c>
      <c r="AN3957" s="52">
        <v>1407.27</v>
      </c>
      <c r="AO3957" s="52">
        <v>1603.99</v>
      </c>
      <c r="AP3957" s="52">
        <v>1869.89</v>
      </c>
      <c r="AQ3957" s="52">
        <v>2085.9299999999998</v>
      </c>
      <c r="AR3957" s="52">
        <v>2623.62</v>
      </c>
      <c r="AS3957" s="52">
        <v>3232.97</v>
      </c>
      <c r="AT3957" s="52">
        <v>3827.42</v>
      </c>
      <c r="AU3957" s="52">
        <v>4493.9799999999996</v>
      </c>
      <c r="AV3957" s="52">
        <v>5164.75</v>
      </c>
      <c r="AW3957" s="52">
        <v>5627.71</v>
      </c>
      <c r="AX3957" s="52">
        <v>5970.42</v>
      </c>
      <c r="AY3957" s="52">
        <v>6252.64</v>
      </c>
      <c r="AZ3957" s="52">
        <v>6892.43</v>
      </c>
      <c r="BA3957" s="52">
        <v>7758.34</v>
      </c>
      <c r="BB3957" s="52">
        <v>8678.17</v>
      </c>
      <c r="BC3957">
        <v>2017</v>
      </c>
    </row>
    <row r="3958" spans="1:55" x14ac:dyDescent="0.25">
      <c r="A3958">
        <v>664</v>
      </c>
      <c r="B3958" t="s">
        <v>1101</v>
      </c>
      <c r="C3958" t="s">
        <v>359</v>
      </c>
      <c r="D3958" t="s">
        <v>1102</v>
      </c>
      <c r="E3958" t="s">
        <v>357</v>
      </c>
      <c r="F3958" t="s">
        <v>358</v>
      </c>
      <c r="G3958" t="s">
        <v>282</v>
      </c>
      <c r="I3958" t="s">
        <v>360</v>
      </c>
      <c r="J3958" t="s">
        <v>232</v>
      </c>
      <c r="K3958" t="s">
        <v>232</v>
      </c>
      <c r="L3958" t="s">
        <v>232</v>
      </c>
      <c r="M3958" t="s">
        <v>232</v>
      </c>
      <c r="N3958" t="s">
        <v>232</v>
      </c>
      <c r="O3958" t="s">
        <v>232</v>
      </c>
      <c r="P3958" t="s">
        <v>232</v>
      </c>
      <c r="Q3958" t="s">
        <v>232</v>
      </c>
      <c r="R3958" t="s">
        <v>232</v>
      </c>
      <c r="S3958" t="s">
        <v>232</v>
      </c>
      <c r="T3958" t="s">
        <v>232</v>
      </c>
      <c r="U3958" t="s">
        <v>232</v>
      </c>
      <c r="V3958" t="s">
        <v>232</v>
      </c>
      <c r="W3958" t="s">
        <v>232</v>
      </c>
      <c r="X3958" t="s">
        <v>232</v>
      </c>
      <c r="Y3958" t="s">
        <v>232</v>
      </c>
      <c r="Z3958" t="s">
        <v>232</v>
      </c>
      <c r="AA3958" t="s">
        <v>232</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38.372</v>
      </c>
      <c r="AL3958">
        <v>41.469000000000001</v>
      </c>
      <c r="AM3958">
        <v>41.094999999999999</v>
      </c>
      <c r="AN3958">
        <v>44.402999999999999</v>
      </c>
      <c r="AO3958">
        <v>43.048999999999999</v>
      </c>
      <c r="AP3958">
        <v>43.88</v>
      </c>
      <c r="AQ3958">
        <v>43.96</v>
      </c>
      <c r="AR3958">
        <v>48.561999999999998</v>
      </c>
      <c r="AS3958">
        <v>51.445999999999998</v>
      </c>
      <c r="AT3958">
        <v>53.201999999999998</v>
      </c>
      <c r="AU3958">
        <v>54.814</v>
      </c>
      <c r="AV3958">
        <v>57.164000000000001</v>
      </c>
      <c r="AW3958">
        <v>55.502000000000002</v>
      </c>
      <c r="AX3958">
        <v>52.76</v>
      </c>
      <c r="AY3958">
        <v>49.517000000000003</v>
      </c>
      <c r="AZ3958">
        <v>48.878999999999998</v>
      </c>
      <c r="BA3958">
        <v>49.402000000000001</v>
      </c>
      <c r="BB3958">
        <v>49.628999999999998</v>
      </c>
      <c r="BC3958">
        <v>2017</v>
      </c>
    </row>
    <row r="3959" spans="1:55" x14ac:dyDescent="0.25">
      <c r="A3959">
        <v>664</v>
      </c>
      <c r="B3959" t="s">
        <v>1101</v>
      </c>
      <c r="C3959" t="s">
        <v>361</v>
      </c>
      <c r="D3959" t="s">
        <v>1102</v>
      </c>
      <c r="E3959" t="s">
        <v>362</v>
      </c>
      <c r="F3959" t="s">
        <v>363</v>
      </c>
      <c r="G3959" t="s">
        <v>229</v>
      </c>
      <c r="H3959" t="s">
        <v>230</v>
      </c>
      <c r="I3959" t="s">
        <v>1107</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52">
        <v>1009.41</v>
      </c>
      <c r="AD3959" s="52">
        <v>1076.8499999999999</v>
      </c>
      <c r="AE3959" s="52">
        <v>1142.02</v>
      </c>
      <c r="AF3959" s="52">
        <v>1162.6199999999999</v>
      </c>
      <c r="AG3959" s="52">
        <v>1275.43</v>
      </c>
      <c r="AH3959" s="52">
        <v>1430.19</v>
      </c>
      <c r="AI3959" s="52">
        <v>1586.74</v>
      </c>
      <c r="AJ3959" s="52">
        <v>1862.04</v>
      </c>
      <c r="AK3959" s="52">
        <v>2151.35</v>
      </c>
      <c r="AL3959" s="52">
        <v>2483.06</v>
      </c>
      <c r="AM3959" s="52">
        <v>2863.69</v>
      </c>
      <c r="AN3959" s="52">
        <v>3169.3</v>
      </c>
      <c r="AO3959" s="52">
        <v>3725.92</v>
      </c>
      <c r="AP3959" s="52">
        <v>4261.37</v>
      </c>
      <c r="AQ3959" s="52">
        <v>4745.09</v>
      </c>
      <c r="AR3959" s="52">
        <v>5402.65</v>
      </c>
      <c r="AS3959" s="52">
        <v>6284.19</v>
      </c>
      <c r="AT3959" s="52">
        <v>7194.15</v>
      </c>
      <c r="AU3959" s="52">
        <v>8198.56</v>
      </c>
      <c r="AV3959" s="52">
        <v>9034.98</v>
      </c>
      <c r="AW3959" s="52">
        <v>10139.719999999999</v>
      </c>
      <c r="AX3959" s="52">
        <v>11316.13</v>
      </c>
      <c r="AY3959" s="52">
        <v>12627.13</v>
      </c>
      <c r="AZ3959" s="52">
        <v>14100.91</v>
      </c>
      <c r="BA3959" s="52">
        <v>15704.6</v>
      </c>
      <c r="BB3959" s="52">
        <v>17486.189999999999</v>
      </c>
      <c r="BC3959">
        <v>2017</v>
      </c>
    </row>
    <row r="3960" spans="1:55" x14ac:dyDescent="0.25">
      <c r="A3960">
        <v>664</v>
      </c>
      <c r="B3960" t="s">
        <v>1101</v>
      </c>
      <c r="C3960" t="s">
        <v>364</v>
      </c>
      <c r="D3960" t="s">
        <v>1102</v>
      </c>
      <c r="E3960" t="s">
        <v>365</v>
      </c>
      <c r="F3960" t="s">
        <v>366</v>
      </c>
      <c r="G3960" t="s">
        <v>242</v>
      </c>
      <c r="H3960" t="s">
        <v>230</v>
      </c>
      <c r="I3960" t="s">
        <v>1108</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-4.2990000000000004</v>
      </c>
      <c r="AT3960">
        <v>-3.6970000000000001</v>
      </c>
      <c r="AU3960">
        <v>-5.0209999999999999</v>
      </c>
      <c r="AV3960">
        <v>-4.8010000000000002</v>
      </c>
      <c r="AW3960">
        <v>-4.9770000000000003</v>
      </c>
      <c r="AX3960">
        <v>-5.3710000000000004</v>
      </c>
      <c r="AY3960">
        <v>-5.7779999999999996</v>
      </c>
      <c r="AZ3960">
        <v>-6.319</v>
      </c>
      <c r="BA3960">
        <v>-6.8879999999999999</v>
      </c>
      <c r="BB3960">
        <v>-7.399</v>
      </c>
      <c r="BC3960">
        <v>2017</v>
      </c>
    </row>
    <row r="3961" spans="1:55" x14ac:dyDescent="0.25">
      <c r="A3961">
        <v>664</v>
      </c>
      <c r="B3961" t="s">
        <v>1101</v>
      </c>
      <c r="C3961" t="s">
        <v>368</v>
      </c>
      <c r="D3961" t="s">
        <v>1102</v>
      </c>
      <c r="E3961" t="s">
        <v>365</v>
      </c>
      <c r="F3961" t="s">
        <v>366</v>
      </c>
      <c r="G3961" t="s">
        <v>282</v>
      </c>
      <c r="I3961" t="s">
        <v>369</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-8.7829999999999995</v>
      </c>
      <c r="AR3961">
        <v>-10.368</v>
      </c>
      <c r="AS3961">
        <v>-6.6929999999999996</v>
      </c>
      <c r="AT3961">
        <v>-5.2169999999999996</v>
      </c>
      <c r="AU3961">
        <v>-6.3390000000000004</v>
      </c>
      <c r="AV3961">
        <v>-5.3819999999999997</v>
      </c>
      <c r="AW3961">
        <v>-5.0140000000000002</v>
      </c>
      <c r="AX3961">
        <v>-4.923</v>
      </c>
      <c r="AY3961">
        <v>-4.8600000000000003</v>
      </c>
      <c r="AZ3961">
        <v>-4.875</v>
      </c>
      <c r="BA3961">
        <v>-4.8879999999999999</v>
      </c>
      <c r="BB3961">
        <v>-4.83</v>
      </c>
      <c r="BC3961">
        <v>2017</v>
      </c>
    </row>
    <row r="3962" spans="1:55" x14ac:dyDescent="0.25">
      <c r="A3962">
        <v>826</v>
      </c>
      <c r="B3962" t="s">
        <v>1109</v>
      </c>
      <c r="C3962" t="s">
        <v>225</v>
      </c>
      <c r="D3962" t="s">
        <v>1110</v>
      </c>
      <c r="E3962" t="s">
        <v>227</v>
      </c>
      <c r="F3962" t="s">
        <v>228</v>
      </c>
      <c r="G3962" t="s">
        <v>229</v>
      </c>
      <c r="H3962" t="s">
        <v>230</v>
      </c>
      <c r="I3962" t="s">
        <v>1111</v>
      </c>
      <c r="J3962">
        <v>0.121</v>
      </c>
      <c r="K3962">
        <v>0.11700000000000001</v>
      </c>
      <c r="L3962">
        <v>0.125</v>
      </c>
      <c r="M3962">
        <v>0.124</v>
      </c>
      <c r="N3962">
        <v>0.13</v>
      </c>
      <c r="O3962">
        <v>0.121</v>
      </c>
      <c r="P3962">
        <v>0.12</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0.187</v>
      </c>
      <c r="AV3962">
        <v>0.191</v>
      </c>
      <c r="AW3962">
        <v>0.19600000000000001</v>
      </c>
      <c r="AX3962">
        <v>0.2</v>
      </c>
      <c r="AY3962">
        <v>0.20399999999999999</v>
      </c>
      <c r="AZ3962">
        <v>0.20799999999999999</v>
      </c>
      <c r="BA3962">
        <v>0.21199999999999999</v>
      </c>
      <c r="BB3962">
        <v>0.216</v>
      </c>
      <c r="BC3962">
        <v>2017</v>
      </c>
    </row>
    <row r="3963" spans="1:55" x14ac:dyDescent="0.25">
      <c r="A3963">
        <v>826</v>
      </c>
      <c r="B3963" t="s">
        <v>1109</v>
      </c>
      <c r="C3963" t="s">
        <v>233</v>
      </c>
      <c r="D3963" t="s">
        <v>1110</v>
      </c>
      <c r="E3963" t="s">
        <v>227</v>
      </c>
      <c r="F3963" t="s">
        <v>234</v>
      </c>
      <c r="G3963" t="s">
        <v>235</v>
      </c>
      <c r="I3963" t="s">
        <v>236</v>
      </c>
      <c r="J3963" t="s">
        <v>232</v>
      </c>
      <c r="K3963">
        <v>-3.4830000000000001</v>
      </c>
      <c r="L3963">
        <v>6.7910000000000004</v>
      </c>
      <c r="M3963">
        <v>-0.71299999999999997</v>
      </c>
      <c r="N3963">
        <v>5.024</v>
      </c>
      <c r="O3963">
        <v>-6.6059999999999999</v>
      </c>
      <c r="P3963">
        <v>-1.22</v>
      </c>
      <c r="Q3963">
        <v>-9.1660000000000004</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0.32800000000000001</v>
      </c>
      <c r="AV3963">
        <v>2.2559999999999998</v>
      </c>
      <c r="AW3963">
        <v>2.2730000000000001</v>
      </c>
      <c r="AX3963">
        <v>2.3239999999999998</v>
      </c>
      <c r="AY3963">
        <v>2.0449999999999999</v>
      </c>
      <c r="AZ3963">
        <v>1.931</v>
      </c>
      <c r="BA3963">
        <v>1.94</v>
      </c>
      <c r="BB3963">
        <v>1.8089999999999999</v>
      </c>
      <c r="BC3963">
        <v>2017</v>
      </c>
    </row>
    <row r="3964" spans="1:55" x14ac:dyDescent="0.25">
      <c r="A3964">
        <v>826</v>
      </c>
      <c r="B3964" t="s">
        <v>1109</v>
      </c>
      <c r="C3964" t="s">
        <v>237</v>
      </c>
      <c r="D3964" t="s">
        <v>1110</v>
      </c>
      <c r="E3964" t="s">
        <v>238</v>
      </c>
      <c r="F3964" t="s">
        <v>239</v>
      </c>
      <c r="G3964" t="s">
        <v>229</v>
      </c>
      <c r="H3964" t="s">
        <v>230</v>
      </c>
      <c r="I3964" t="s">
        <v>1111</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0.24199999999999999</v>
      </c>
      <c r="AV3964">
        <v>0.252</v>
      </c>
      <c r="AW3964">
        <v>0.26400000000000001</v>
      </c>
      <c r="AX3964">
        <v>0.27600000000000002</v>
      </c>
      <c r="AY3964">
        <v>0.28899999999999998</v>
      </c>
      <c r="AZ3964">
        <v>0.30099999999999999</v>
      </c>
      <c r="BA3964">
        <v>0.315</v>
      </c>
      <c r="BB3964">
        <v>0.32900000000000001</v>
      </c>
      <c r="BC3964">
        <v>2017</v>
      </c>
    </row>
    <row r="3965" spans="1:55" x14ac:dyDescent="0.25">
      <c r="A3965">
        <v>826</v>
      </c>
      <c r="B3965" t="s">
        <v>1109</v>
      </c>
      <c r="C3965" t="s">
        <v>240</v>
      </c>
      <c r="D3965" t="s">
        <v>1110</v>
      </c>
      <c r="E3965" t="s">
        <v>238</v>
      </c>
      <c r="F3965" t="s">
        <v>241</v>
      </c>
      <c r="G3965" t="s">
        <v>242</v>
      </c>
      <c r="H3965" t="s">
        <v>230</v>
      </c>
      <c r="I3965" t="s">
        <v>243</v>
      </c>
      <c r="J3965">
        <v>4.2000000000000003E-2</v>
      </c>
      <c r="K3965">
        <v>4.3999999999999997E-2</v>
      </c>
      <c r="L3965">
        <v>4.1000000000000002E-2</v>
      </c>
      <c r="M3965">
        <v>3.7999999999999999E-2</v>
      </c>
      <c r="N3965">
        <v>4.2000000000000003E-2</v>
      </c>
      <c r="O3965">
        <v>3.2000000000000001E-2</v>
      </c>
      <c r="P3965">
        <v>3.1E-2</v>
      </c>
      <c r="Q3965">
        <v>7.2999999999999995E-2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0.186</v>
      </c>
      <c r="AV3965">
        <v>0.189</v>
      </c>
      <c r="AW3965">
        <v>0.187</v>
      </c>
      <c r="AX3965">
        <v>0.19600000000000001</v>
      </c>
      <c r="AY3965">
        <v>0.20499999999999999</v>
      </c>
      <c r="AZ3965">
        <v>0.214</v>
      </c>
      <c r="BA3965">
        <v>0.224</v>
      </c>
      <c r="BB3965">
        <v>0.23400000000000001</v>
      </c>
      <c r="BC3965">
        <v>2017</v>
      </c>
    </row>
    <row r="3966" spans="1:55" x14ac:dyDescent="0.25">
      <c r="A3966">
        <v>826</v>
      </c>
      <c r="B3966" t="s">
        <v>1109</v>
      </c>
      <c r="C3966" t="s">
        <v>244</v>
      </c>
      <c r="D3966" t="s">
        <v>1110</v>
      </c>
      <c r="E3966" t="s">
        <v>238</v>
      </c>
      <c r="F3966" t="s">
        <v>245</v>
      </c>
      <c r="G3966" t="s">
        <v>246</v>
      </c>
      <c r="H3966" t="s">
        <v>230</v>
      </c>
      <c r="I3966" t="s">
        <v>243</v>
      </c>
      <c r="J3966">
        <v>5.8000000000000003E-2</v>
      </c>
      <c r="K3966">
        <v>6.0999999999999999E-2</v>
      </c>
      <c r="L3966">
        <v>6.9000000000000006E-2</v>
      </c>
      <c r="M3966">
        <v>7.1999999999999995E-2</v>
      </c>
      <c r="N3966">
        <v>7.8E-2</v>
      </c>
      <c r="O3966">
        <v>7.4999999999999997E-2</v>
      </c>
      <c r="P3966">
        <v>7.5999999999999998E-2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0.22900000000000001</v>
      </c>
      <c r="AV3966">
        <v>0.24</v>
      </c>
      <c r="AW3966">
        <v>0.25</v>
      </c>
      <c r="AX3966">
        <v>0.26100000000000001</v>
      </c>
      <c r="AY3966">
        <v>0.27200000000000002</v>
      </c>
      <c r="AZ3966">
        <v>0.28299999999999997</v>
      </c>
      <c r="BA3966">
        <v>0.29399999999999998</v>
      </c>
      <c r="BB3966">
        <v>0.30599999999999999</v>
      </c>
      <c r="BC3966">
        <v>2017</v>
      </c>
    </row>
    <row r="3967" spans="1:55" x14ac:dyDescent="0.25">
      <c r="A3967">
        <v>826</v>
      </c>
      <c r="B3967" t="s">
        <v>1109</v>
      </c>
      <c r="C3967" t="s">
        <v>247</v>
      </c>
      <c r="D3967" t="s">
        <v>1110</v>
      </c>
      <c r="E3967" t="s">
        <v>248</v>
      </c>
      <c r="F3967" t="s">
        <v>249</v>
      </c>
      <c r="G3967" t="s">
        <v>250</v>
      </c>
      <c r="I3967" t="s">
        <v>251</v>
      </c>
      <c r="J3967">
        <v>30.603999999999999</v>
      </c>
      <c r="K3967">
        <v>32.932000000000002</v>
      </c>
      <c r="L3967">
        <v>32.250999999999998</v>
      </c>
      <c r="M3967">
        <v>34.365000000000002</v>
      </c>
      <c r="N3967">
        <v>36.677</v>
      </c>
      <c r="O3967">
        <v>37.665999999999997</v>
      </c>
      <c r="P3967">
        <v>39.093000000000004</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129.309</v>
      </c>
      <c r="AV3967">
        <v>131.773</v>
      </c>
      <c r="AW3967">
        <v>134.589</v>
      </c>
      <c r="AX3967">
        <v>137.82400000000001</v>
      </c>
      <c r="AY3967">
        <v>141.161</v>
      </c>
      <c r="AZ3967">
        <v>144.59200000000001</v>
      </c>
      <c r="BA3967">
        <v>148.24</v>
      </c>
      <c r="BB3967">
        <v>152.26599999999999</v>
      </c>
      <c r="BC3967">
        <v>2017</v>
      </c>
    </row>
    <row r="3968" spans="1:55" x14ac:dyDescent="0.25">
      <c r="A3968">
        <v>826</v>
      </c>
      <c r="B3968" t="s">
        <v>1109</v>
      </c>
      <c r="C3968" t="s">
        <v>252</v>
      </c>
      <c r="D3968" t="s">
        <v>1110</v>
      </c>
      <c r="E3968" t="s">
        <v>253</v>
      </c>
      <c r="F3968" t="s">
        <v>254</v>
      </c>
      <c r="G3968" t="s">
        <v>229</v>
      </c>
      <c r="H3968" t="s">
        <v>220</v>
      </c>
      <c r="I3968" t="s">
        <v>255</v>
      </c>
      <c r="J3968" s="52">
        <v>2013.28</v>
      </c>
      <c r="K3968" s="52">
        <v>1943.15</v>
      </c>
      <c r="L3968" s="52">
        <v>2075.11</v>
      </c>
      <c r="M3968" s="52">
        <v>1990.52</v>
      </c>
      <c r="N3968" s="52">
        <v>2049.25</v>
      </c>
      <c r="O3968" s="52">
        <v>1897.55</v>
      </c>
      <c r="P3968" s="52">
        <v>1828.69</v>
      </c>
      <c r="Q3968" s="52">
        <v>1620.57</v>
      </c>
      <c r="R3968" s="52">
        <v>1742.31</v>
      </c>
      <c r="S3968" s="52">
        <v>1649.89</v>
      </c>
      <c r="T3968" s="52">
        <v>1584.62</v>
      </c>
      <c r="U3968" s="52">
        <v>1549.52</v>
      </c>
      <c r="V3968" s="52">
        <v>1547.64</v>
      </c>
      <c r="W3968" s="52">
        <v>1541.79</v>
      </c>
      <c r="X3968" s="52">
        <v>1546.7</v>
      </c>
      <c r="Y3968" s="52">
        <v>1523.6</v>
      </c>
      <c r="Z3968" s="52">
        <v>1515.22</v>
      </c>
      <c r="AA3968" s="52">
        <v>1519.14</v>
      </c>
      <c r="AB3968" s="52">
        <v>1596.05</v>
      </c>
      <c r="AC3968" s="52">
        <v>1541.55</v>
      </c>
      <c r="AD3968" s="52">
        <v>1606.02</v>
      </c>
      <c r="AE3968" s="52">
        <v>1554.73</v>
      </c>
      <c r="AF3968" s="52">
        <v>1587.22</v>
      </c>
      <c r="AG3968" s="52">
        <v>1589.9</v>
      </c>
      <c r="AH3968" s="52">
        <v>1535.82</v>
      </c>
      <c r="AI3968" s="52">
        <v>1582.83</v>
      </c>
      <c r="AJ3968" s="52">
        <v>1548.33</v>
      </c>
      <c r="AK3968" s="52">
        <v>1546.17</v>
      </c>
      <c r="AL3968" s="52">
        <v>1481.56</v>
      </c>
      <c r="AM3968" s="52">
        <v>1461.62</v>
      </c>
      <c r="AN3968" s="52">
        <v>1417.25</v>
      </c>
      <c r="AO3968" s="52">
        <v>1420.85</v>
      </c>
      <c r="AP3968" s="52">
        <v>1468.18</v>
      </c>
      <c r="AQ3968" s="52">
        <v>1509.87</v>
      </c>
      <c r="AR3968" s="52">
        <v>1479.54</v>
      </c>
      <c r="AS3968" s="52">
        <v>1611.94</v>
      </c>
      <c r="AT3968" s="52">
        <v>1672.27</v>
      </c>
      <c r="AU3968" s="52">
        <v>1655.63</v>
      </c>
      <c r="AV3968" s="52">
        <v>1664.17</v>
      </c>
      <c r="AW3968" s="52">
        <v>1673.15</v>
      </c>
      <c r="AX3968" s="52">
        <v>1683.11</v>
      </c>
      <c r="AY3968" s="52">
        <v>1688.63</v>
      </c>
      <c r="AZ3968" s="52">
        <v>1692.41</v>
      </c>
      <c r="BA3968" s="52">
        <v>1696.46</v>
      </c>
      <c r="BB3968" s="52">
        <v>1698.81</v>
      </c>
      <c r="BC3968">
        <v>2015</v>
      </c>
    </row>
    <row r="3969" spans="1:55" x14ac:dyDescent="0.25">
      <c r="A3969">
        <v>826</v>
      </c>
      <c r="B3969" t="s">
        <v>1109</v>
      </c>
      <c r="C3969" t="s">
        <v>256</v>
      </c>
      <c r="D3969" t="s">
        <v>1110</v>
      </c>
      <c r="E3969" t="s">
        <v>253</v>
      </c>
      <c r="F3969" t="s">
        <v>257</v>
      </c>
      <c r="G3969" t="s">
        <v>258</v>
      </c>
      <c r="H3969" t="s">
        <v>220</v>
      </c>
      <c r="I3969" t="s">
        <v>255</v>
      </c>
      <c r="J3969" s="52">
        <v>2242.7600000000002</v>
      </c>
      <c r="K3969" s="52">
        <v>2164.64</v>
      </c>
      <c r="L3969" s="52">
        <v>2311.64</v>
      </c>
      <c r="M3969" s="52">
        <v>2217.41</v>
      </c>
      <c r="N3969" s="52">
        <v>2282.83</v>
      </c>
      <c r="O3969" s="52">
        <v>2113.84</v>
      </c>
      <c r="P3969" s="52">
        <v>2037.14</v>
      </c>
      <c r="Q3969" s="52">
        <v>1805.29</v>
      </c>
      <c r="R3969" s="52">
        <v>1940.91</v>
      </c>
      <c r="S3969" s="52">
        <v>1837.95</v>
      </c>
      <c r="T3969" s="52">
        <v>1765.25</v>
      </c>
      <c r="U3969" s="52">
        <v>1726.14</v>
      </c>
      <c r="V3969" s="52">
        <v>1724.05</v>
      </c>
      <c r="W3969" s="52">
        <v>1717.53</v>
      </c>
      <c r="X3969" s="52">
        <v>1723</v>
      </c>
      <c r="Y3969" s="52">
        <v>1697.27</v>
      </c>
      <c r="Z3969" s="52">
        <v>1687.93</v>
      </c>
      <c r="AA3969" s="52">
        <v>1692.3</v>
      </c>
      <c r="AB3969" s="52">
        <v>1777.97</v>
      </c>
      <c r="AC3969" s="52">
        <v>1717.26</v>
      </c>
      <c r="AD3969" s="52">
        <v>1789.08</v>
      </c>
      <c r="AE3969" s="52">
        <v>1731.95</v>
      </c>
      <c r="AF3969" s="52">
        <v>1768.14</v>
      </c>
      <c r="AG3969" s="52">
        <v>1771.13</v>
      </c>
      <c r="AH3969" s="52">
        <v>1710.88</v>
      </c>
      <c r="AI3969" s="52">
        <v>1763.25</v>
      </c>
      <c r="AJ3969" s="52">
        <v>1724.82</v>
      </c>
      <c r="AK3969" s="52">
        <v>1722.41</v>
      </c>
      <c r="AL3969" s="52">
        <v>1650.43</v>
      </c>
      <c r="AM3969" s="52">
        <v>1628.22</v>
      </c>
      <c r="AN3969" s="52">
        <v>1578.79</v>
      </c>
      <c r="AO3969" s="52">
        <v>1582.81</v>
      </c>
      <c r="AP3969" s="52">
        <v>1635.53</v>
      </c>
      <c r="AQ3969" s="52">
        <v>1681.98</v>
      </c>
      <c r="AR3969" s="52">
        <v>1648.19</v>
      </c>
      <c r="AS3969" s="52">
        <v>1795.68</v>
      </c>
      <c r="AT3969" s="52">
        <v>1862.88</v>
      </c>
      <c r="AU3969" s="52">
        <v>1844.34</v>
      </c>
      <c r="AV3969" s="52">
        <v>1853.86</v>
      </c>
      <c r="AW3969" s="52">
        <v>1863.86</v>
      </c>
      <c r="AX3969" s="52">
        <v>1874.96</v>
      </c>
      <c r="AY3969" s="52">
        <v>1881.11</v>
      </c>
      <c r="AZ3969" s="52">
        <v>1885.31</v>
      </c>
      <c r="BA3969" s="52">
        <v>1889.83</v>
      </c>
      <c r="BB3969" s="52">
        <v>1892.45</v>
      </c>
      <c r="BC3969">
        <v>2015</v>
      </c>
    </row>
    <row r="3970" spans="1:55" x14ac:dyDescent="0.25">
      <c r="A3970">
        <v>826</v>
      </c>
      <c r="B3970" t="s">
        <v>1109</v>
      </c>
      <c r="C3970" t="s">
        <v>259</v>
      </c>
      <c r="D3970" t="s">
        <v>1110</v>
      </c>
      <c r="E3970" t="s">
        <v>260</v>
      </c>
      <c r="F3970" t="s">
        <v>261</v>
      </c>
      <c r="G3970" t="s">
        <v>229</v>
      </c>
      <c r="H3970" t="s">
        <v>220</v>
      </c>
      <c r="I3970" t="s">
        <v>262</v>
      </c>
      <c r="J3970">
        <v>616.14300000000003</v>
      </c>
      <c r="K3970">
        <v>639.91899999999998</v>
      </c>
      <c r="L3970">
        <v>669.25099999999998</v>
      </c>
      <c r="M3970">
        <v>684.03899999999999</v>
      </c>
      <c r="N3970">
        <v>751.596</v>
      </c>
      <c r="O3970">
        <v>714.74</v>
      </c>
      <c r="P3970">
        <v>714.88300000000004</v>
      </c>
      <c r="Q3970">
        <v>756.83900000000006</v>
      </c>
      <c r="R3970">
        <v>840.02099999999996</v>
      </c>
      <c r="S3970">
        <v>804.58199999999999</v>
      </c>
      <c r="T3970">
        <v>768.67600000000004</v>
      </c>
      <c r="U3970">
        <v>828.86500000000001</v>
      </c>
      <c r="V3970">
        <v>879.827</v>
      </c>
      <c r="W3970">
        <v>916.46600000000001</v>
      </c>
      <c r="X3970">
        <v>979.16</v>
      </c>
      <c r="Y3970">
        <v>972.47500000000002</v>
      </c>
      <c r="Z3970" s="52">
        <v>1081.9000000000001</v>
      </c>
      <c r="AA3970" s="52">
        <v>1127.71</v>
      </c>
      <c r="AB3970" s="52">
        <v>1279.05</v>
      </c>
      <c r="AC3970" s="52">
        <v>1290.23</v>
      </c>
      <c r="AD3970" s="52">
        <v>1378.16</v>
      </c>
      <c r="AE3970" s="52">
        <v>1415.86</v>
      </c>
      <c r="AF3970" s="52">
        <v>1516.57</v>
      </c>
      <c r="AG3970" s="52">
        <v>1559.23</v>
      </c>
      <c r="AH3970" s="52">
        <v>1531.91</v>
      </c>
      <c r="AI3970" s="52">
        <v>1586.89</v>
      </c>
      <c r="AJ3970" s="52">
        <v>1548.33</v>
      </c>
      <c r="AK3970" s="52">
        <v>1641.24</v>
      </c>
      <c r="AL3970" s="52">
        <v>1703.46</v>
      </c>
      <c r="AM3970" s="52">
        <v>1683.39</v>
      </c>
      <c r="AN3970" s="52">
        <v>1651.52</v>
      </c>
      <c r="AO3970" s="52">
        <v>1686.8</v>
      </c>
      <c r="AP3970" s="52">
        <v>1736.1</v>
      </c>
      <c r="AQ3970" s="52">
        <v>1787.83</v>
      </c>
      <c r="AR3970" s="52">
        <v>1834.35</v>
      </c>
      <c r="AS3970" s="52">
        <v>2068.13</v>
      </c>
      <c r="AT3970" s="52">
        <v>2149.36</v>
      </c>
      <c r="AU3970" s="52">
        <v>2140.87</v>
      </c>
      <c r="AV3970" s="52">
        <v>2192.92</v>
      </c>
      <c r="AW3970" s="52">
        <v>2251.87</v>
      </c>
      <c r="AX3970" s="52">
        <v>2319.7399999999998</v>
      </c>
      <c r="AY3970" s="52">
        <v>2383.6799999999998</v>
      </c>
      <c r="AZ3970" s="52">
        <v>2447.08</v>
      </c>
      <c r="BA3970" s="52">
        <v>2514.83</v>
      </c>
      <c r="BB3970" s="52">
        <v>2586.71</v>
      </c>
      <c r="BC3970">
        <v>2015</v>
      </c>
    </row>
    <row r="3971" spans="1:55" x14ac:dyDescent="0.25">
      <c r="A3971">
        <v>826</v>
      </c>
      <c r="B3971" t="s">
        <v>1109</v>
      </c>
      <c r="C3971" t="s">
        <v>263</v>
      </c>
      <c r="D3971" t="s">
        <v>1110</v>
      </c>
      <c r="E3971" t="s">
        <v>260</v>
      </c>
      <c r="F3971" t="s">
        <v>264</v>
      </c>
      <c r="G3971" t="s">
        <v>242</v>
      </c>
      <c r="H3971" t="s">
        <v>220</v>
      </c>
      <c r="I3971" t="s">
        <v>262</v>
      </c>
      <c r="J3971">
        <v>702.09400000000005</v>
      </c>
      <c r="K3971">
        <v>735.45799999999997</v>
      </c>
      <c r="L3971">
        <v>680.89599999999996</v>
      </c>
      <c r="M3971">
        <v>617.27700000000004</v>
      </c>
      <c r="N3971">
        <v>661.10400000000004</v>
      </c>
      <c r="O3971">
        <v>500.88900000000001</v>
      </c>
      <c r="P3971">
        <v>479.61500000000001</v>
      </c>
      <c r="Q3971" s="52">
        <v>1080.93</v>
      </c>
      <c r="R3971">
        <v>658.65499999999997</v>
      </c>
      <c r="S3971">
        <v>637.48400000000004</v>
      </c>
      <c r="T3971">
        <v>600.45000000000005</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52">
        <v>1016.38</v>
      </c>
      <c r="AH3971" s="52">
        <v>1128.3699999999999</v>
      </c>
      <c r="AI3971" s="52">
        <v>1212.1300000000001</v>
      </c>
      <c r="AJ3971" s="52">
        <v>1166.44</v>
      </c>
      <c r="AK3971" s="52">
        <v>1376.28</v>
      </c>
      <c r="AL3971" s="52">
        <v>1456.91</v>
      </c>
      <c r="AM3971" s="52">
        <v>1332.07</v>
      </c>
      <c r="AN3971" s="52">
        <v>1518.57</v>
      </c>
      <c r="AO3971" s="52">
        <v>1741.14</v>
      </c>
      <c r="AP3971" s="52">
        <v>1798.26</v>
      </c>
      <c r="AQ3971" s="52">
        <v>1731.38</v>
      </c>
      <c r="AR3971" s="52">
        <v>1655.86</v>
      </c>
      <c r="AS3971" s="52">
        <v>1556.5</v>
      </c>
      <c r="AT3971" s="52">
        <v>1598.89</v>
      </c>
      <c r="AU3971" s="52">
        <v>1641.57</v>
      </c>
      <c r="AV3971" s="52">
        <v>1640.61</v>
      </c>
      <c r="AW3971" s="52">
        <v>1598.25</v>
      </c>
      <c r="AX3971" s="52">
        <v>1646.62</v>
      </c>
      <c r="AY3971" s="52">
        <v>1689.16</v>
      </c>
      <c r="AZ3971" s="52">
        <v>1734.54</v>
      </c>
      <c r="BA3971" s="52">
        <v>1784.7</v>
      </c>
      <c r="BB3971" s="52">
        <v>1839.01</v>
      </c>
      <c r="BC3971">
        <v>2015</v>
      </c>
    </row>
    <row r="3972" spans="1:55" x14ac:dyDescent="0.25">
      <c r="A3972">
        <v>826</v>
      </c>
      <c r="B3972" t="s">
        <v>1109</v>
      </c>
      <c r="C3972" t="s">
        <v>265</v>
      </c>
      <c r="D3972" t="s">
        <v>1110</v>
      </c>
      <c r="E3972" t="s">
        <v>260</v>
      </c>
      <c r="F3972" t="s">
        <v>266</v>
      </c>
      <c r="G3972" t="s">
        <v>246</v>
      </c>
      <c r="H3972" t="s">
        <v>220</v>
      </c>
      <c r="I3972" t="s">
        <v>262</v>
      </c>
      <c r="J3972">
        <v>966.27</v>
      </c>
      <c r="K3972" s="52">
        <v>1020.85</v>
      </c>
      <c r="L3972" s="52">
        <v>1157.53</v>
      </c>
      <c r="M3972" s="52">
        <v>1153.83</v>
      </c>
      <c r="N3972" s="52">
        <v>1230.74</v>
      </c>
      <c r="O3972" s="52">
        <v>1175.68</v>
      </c>
      <c r="P3972" s="52">
        <v>1155.82</v>
      </c>
      <c r="Q3972" s="52">
        <v>1049.6099999999999</v>
      </c>
      <c r="R3972" s="52">
        <v>1168.26</v>
      </c>
      <c r="S3972" s="52">
        <v>1149.6600000000001</v>
      </c>
      <c r="T3972" s="52">
        <v>1145.51</v>
      </c>
      <c r="U3972" s="52">
        <v>1158.02</v>
      </c>
      <c r="V3972" s="52">
        <v>1182.97</v>
      </c>
      <c r="W3972" s="52">
        <v>1206.42</v>
      </c>
      <c r="X3972" s="52">
        <v>1236.1099999999999</v>
      </c>
      <c r="Y3972" s="52">
        <v>1243.18</v>
      </c>
      <c r="Z3972" s="52">
        <v>1258.97</v>
      </c>
      <c r="AA3972" s="52">
        <v>1284</v>
      </c>
      <c r="AB3972" s="52">
        <v>1364.19</v>
      </c>
      <c r="AC3972" s="52">
        <v>1336.63</v>
      </c>
      <c r="AD3972" s="52">
        <v>1423.66</v>
      </c>
      <c r="AE3972" s="52">
        <v>1408.42</v>
      </c>
      <c r="AF3972" s="52">
        <v>1460.6</v>
      </c>
      <c r="AG3972" s="52">
        <v>1490.24</v>
      </c>
      <c r="AH3972" s="52">
        <v>1478.3</v>
      </c>
      <c r="AI3972" s="52">
        <v>1571.01</v>
      </c>
      <c r="AJ3972" s="52">
        <v>1583.27</v>
      </c>
      <c r="AK3972" s="52">
        <v>1623.53</v>
      </c>
      <c r="AL3972" s="52">
        <v>1585.95</v>
      </c>
      <c r="AM3972" s="52">
        <v>1576.54</v>
      </c>
      <c r="AN3972" s="52">
        <v>1546.49</v>
      </c>
      <c r="AO3972" s="52">
        <v>1582.81</v>
      </c>
      <c r="AP3972" s="52">
        <v>1666.9</v>
      </c>
      <c r="AQ3972" s="52">
        <v>1744.31</v>
      </c>
      <c r="AR3972" s="52">
        <v>1741.61</v>
      </c>
      <c r="AS3972" s="52">
        <v>1917.76</v>
      </c>
      <c r="AT3972" s="52">
        <v>2011.28</v>
      </c>
      <c r="AU3972" s="52">
        <v>2029.12</v>
      </c>
      <c r="AV3972" s="52">
        <v>2085.5700000000002</v>
      </c>
      <c r="AW3972" s="52">
        <v>2134.11</v>
      </c>
      <c r="AX3972" s="52">
        <v>2191.64</v>
      </c>
      <c r="AY3972" s="52">
        <v>2244.54</v>
      </c>
      <c r="AZ3972" s="52">
        <v>2296.11</v>
      </c>
      <c r="BA3972" s="52">
        <v>2349.3000000000002</v>
      </c>
      <c r="BB3972" s="52">
        <v>2401.79</v>
      </c>
      <c r="BC3972">
        <v>2015</v>
      </c>
    </row>
    <row r="3973" spans="1:55" x14ac:dyDescent="0.25">
      <c r="A3973">
        <v>826</v>
      </c>
      <c r="B3973" t="s">
        <v>1109</v>
      </c>
      <c r="C3973" t="s">
        <v>267</v>
      </c>
      <c r="D3973" t="s">
        <v>1110</v>
      </c>
      <c r="E3973" t="s">
        <v>268</v>
      </c>
      <c r="F3973" t="s">
        <v>269</v>
      </c>
      <c r="G3973" t="s">
        <v>270</v>
      </c>
    </row>
    <row r="3974" spans="1:55" x14ac:dyDescent="0.25">
      <c r="A3974">
        <v>826</v>
      </c>
      <c r="B3974" t="s">
        <v>1109</v>
      </c>
      <c r="C3974" t="s">
        <v>271</v>
      </c>
      <c r="D3974" t="s">
        <v>1110</v>
      </c>
      <c r="E3974" t="s">
        <v>272</v>
      </c>
      <c r="F3974" t="s">
        <v>273</v>
      </c>
      <c r="G3974" t="s">
        <v>274</v>
      </c>
      <c r="I3974" t="s">
        <v>243</v>
      </c>
      <c r="J3974" t="s">
        <v>374</v>
      </c>
      <c r="K3974" t="s">
        <v>374</v>
      </c>
      <c r="L3974" t="s">
        <v>374</v>
      </c>
      <c r="M3974" t="s">
        <v>374</v>
      </c>
      <c r="N3974" t="s">
        <v>374</v>
      </c>
      <c r="O3974" t="s">
        <v>374</v>
      </c>
      <c r="P3974" t="s">
        <v>374</v>
      </c>
      <c r="Q3974" t="s">
        <v>374</v>
      </c>
      <c r="R3974" t="s">
        <v>374</v>
      </c>
      <c r="S3974" t="s">
        <v>374</v>
      </c>
      <c r="T3974" t="s">
        <v>374</v>
      </c>
      <c r="U3974" t="s">
        <v>374</v>
      </c>
      <c r="V3974" t="s">
        <v>374</v>
      </c>
      <c r="W3974" t="s">
        <v>374</v>
      </c>
      <c r="X3974" t="s">
        <v>374</v>
      </c>
      <c r="Y3974" t="s">
        <v>374</v>
      </c>
      <c r="Z3974" t="s">
        <v>374</v>
      </c>
      <c r="AA3974" t="s">
        <v>374</v>
      </c>
      <c r="AB3974" t="s">
        <v>374</v>
      </c>
      <c r="AC3974" t="s">
        <v>374</v>
      </c>
      <c r="AD3974" t="s">
        <v>374</v>
      </c>
      <c r="AE3974" t="s">
        <v>374</v>
      </c>
      <c r="AF3974" t="s">
        <v>374</v>
      </c>
      <c r="AG3974" t="s">
        <v>374</v>
      </c>
      <c r="AH3974" t="s">
        <v>374</v>
      </c>
      <c r="AI3974" t="s">
        <v>374</v>
      </c>
      <c r="AJ3974" t="s">
        <v>374</v>
      </c>
      <c r="AK3974" t="s">
        <v>374</v>
      </c>
      <c r="AL3974" t="s">
        <v>374</v>
      </c>
      <c r="AM3974" t="s">
        <v>374</v>
      </c>
      <c r="AN3974" t="s">
        <v>374</v>
      </c>
      <c r="AO3974" t="s">
        <v>374</v>
      </c>
      <c r="AP3974" t="s">
        <v>374</v>
      </c>
      <c r="AQ3974" t="s">
        <v>374</v>
      </c>
      <c r="AR3974" t="s">
        <v>374</v>
      </c>
      <c r="AS3974" t="s">
        <v>374</v>
      </c>
      <c r="AT3974" t="s">
        <v>374</v>
      </c>
      <c r="AU3974" t="s">
        <v>374</v>
      </c>
      <c r="AV3974" t="s">
        <v>374</v>
      </c>
      <c r="AW3974" t="s">
        <v>374</v>
      </c>
      <c r="AX3974" t="s">
        <v>374</v>
      </c>
      <c r="AY3974" t="s">
        <v>374</v>
      </c>
      <c r="AZ3974" t="s">
        <v>374</v>
      </c>
      <c r="BA3974" t="s">
        <v>374</v>
      </c>
      <c r="BB3974" t="s">
        <v>374</v>
      </c>
      <c r="BC3974">
        <v>2017</v>
      </c>
    </row>
    <row r="3975" spans="1:55" x14ac:dyDescent="0.25">
      <c r="A3975">
        <v>826</v>
      </c>
      <c r="B3975" t="s">
        <v>1109</v>
      </c>
      <c r="C3975" t="s">
        <v>275</v>
      </c>
      <c r="D3975" t="s">
        <v>1110</v>
      </c>
      <c r="E3975" t="s">
        <v>276</v>
      </c>
      <c r="F3975" t="s">
        <v>277</v>
      </c>
      <c r="G3975" t="s">
        <v>278</v>
      </c>
      <c r="I3975" t="s">
        <v>243</v>
      </c>
      <c r="J3975">
        <v>0.63800000000000001</v>
      </c>
      <c r="K3975">
        <v>0.627</v>
      </c>
      <c r="L3975">
        <v>0.57799999999999996</v>
      </c>
      <c r="M3975">
        <v>0.59299999999999997</v>
      </c>
      <c r="N3975">
        <v>0.61099999999999999</v>
      </c>
      <c r="O3975">
        <v>0.60799999999999998</v>
      </c>
      <c r="P3975">
        <v>0.61899999999999999</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1.0529999999999999</v>
      </c>
      <c r="AS3975">
        <v>1.0780000000000001</v>
      </c>
      <c r="AT3975">
        <v>1.069</v>
      </c>
      <c r="AU3975">
        <v>1.0549999999999999</v>
      </c>
      <c r="AV3975">
        <v>1.0509999999999999</v>
      </c>
      <c r="AW3975">
        <v>1.0549999999999999</v>
      </c>
      <c r="AX3975">
        <v>1.0580000000000001</v>
      </c>
      <c r="AY3975">
        <v>1.0620000000000001</v>
      </c>
      <c r="AZ3975">
        <v>1.0660000000000001</v>
      </c>
      <c r="BA3975">
        <v>1.07</v>
      </c>
      <c r="BB3975">
        <v>1.077</v>
      </c>
      <c r="BC3975">
        <v>2017</v>
      </c>
    </row>
    <row r="3976" spans="1:55" x14ac:dyDescent="0.25">
      <c r="A3976">
        <v>826</v>
      </c>
      <c r="B3976" t="s">
        <v>1109</v>
      </c>
      <c r="C3976" t="s">
        <v>279</v>
      </c>
      <c r="D3976" t="s">
        <v>1110</v>
      </c>
      <c r="E3976" t="s">
        <v>280</v>
      </c>
      <c r="F3976" t="s">
        <v>281</v>
      </c>
      <c r="G3976" t="s">
        <v>282</v>
      </c>
    </row>
    <row r="3977" spans="1:55" x14ac:dyDescent="0.25">
      <c r="A3977">
        <v>826</v>
      </c>
      <c r="B3977" t="s">
        <v>1109</v>
      </c>
      <c r="C3977" t="s">
        <v>283</v>
      </c>
      <c r="D3977" t="s">
        <v>1110</v>
      </c>
      <c r="E3977" t="s">
        <v>284</v>
      </c>
      <c r="F3977" t="s">
        <v>285</v>
      </c>
      <c r="G3977" t="s">
        <v>282</v>
      </c>
    </row>
    <row r="3978" spans="1:55" x14ac:dyDescent="0.25">
      <c r="A3978">
        <v>826</v>
      </c>
      <c r="B3978" t="s">
        <v>1109</v>
      </c>
      <c r="C3978" t="s">
        <v>286</v>
      </c>
      <c r="D3978" t="s">
        <v>1110</v>
      </c>
      <c r="E3978" t="s">
        <v>287</v>
      </c>
      <c r="F3978" t="s">
        <v>288</v>
      </c>
      <c r="G3978" t="s">
        <v>250</v>
      </c>
      <c r="I3978" t="s">
        <v>1112</v>
      </c>
      <c r="J3978">
        <v>47.426000000000002</v>
      </c>
      <c r="K3978">
        <v>51.078000000000003</v>
      </c>
      <c r="L3978">
        <v>53.881</v>
      </c>
      <c r="M3978">
        <v>57.280999999999999</v>
      </c>
      <c r="N3978">
        <v>60.398000000000003</v>
      </c>
      <c r="O3978">
        <v>63.11</v>
      </c>
      <c r="P3978">
        <v>67.28</v>
      </c>
      <c r="Q3978">
        <v>60.41</v>
      </c>
      <c r="R3978">
        <v>61.095999999999997</v>
      </c>
      <c r="S3978">
        <v>64.522999999999996</v>
      </c>
      <c r="T3978">
        <v>67.072000000000003</v>
      </c>
      <c r="U3978">
        <v>71.147999999999996</v>
      </c>
      <c r="V3978">
        <v>74.149000000000001</v>
      </c>
      <c r="W3978">
        <v>78.679000000000002</v>
      </c>
      <c r="X3978">
        <v>81.825999999999993</v>
      </c>
      <c r="Y3978">
        <v>85.180999999999997</v>
      </c>
      <c r="Z3978">
        <v>83.760999999999996</v>
      </c>
      <c r="AA3978">
        <v>85.9</v>
      </c>
      <c r="AB3978">
        <v>89.051000000000002</v>
      </c>
      <c r="AC3978">
        <v>90.614000000000004</v>
      </c>
      <c r="AD3978">
        <v>90.956000000000003</v>
      </c>
      <c r="AE3978">
        <v>96.415000000000006</v>
      </c>
      <c r="AF3978">
        <v>99.475999999999999</v>
      </c>
      <c r="AG3978">
        <v>101.1</v>
      </c>
      <c r="AH3978">
        <v>100.352</v>
      </c>
      <c r="AI3978">
        <v>100</v>
      </c>
      <c r="AJ3978">
        <v>99.003</v>
      </c>
      <c r="AK3978">
        <v>102.559</v>
      </c>
      <c r="AL3978">
        <v>116.574</v>
      </c>
      <c r="AM3978">
        <v>128.018</v>
      </c>
      <c r="AN3978">
        <v>123.026</v>
      </c>
      <c r="AO3978">
        <v>124.86799999999999</v>
      </c>
      <c r="AP3978">
        <v>121.065</v>
      </c>
      <c r="AQ3978">
        <v>119.26300000000001</v>
      </c>
      <c r="AR3978">
        <v>121.77200000000001</v>
      </c>
      <c r="AS3978">
        <v>122.46899999999999</v>
      </c>
      <c r="AT3978">
        <v>124.81699999999999</v>
      </c>
      <c r="AU3978">
        <v>125.261</v>
      </c>
      <c r="AV3978">
        <v>127.596</v>
      </c>
      <c r="AW3978">
        <v>130.28399999999999</v>
      </c>
      <c r="AX3978">
        <v>133.50800000000001</v>
      </c>
      <c r="AY3978">
        <v>136.78100000000001</v>
      </c>
      <c r="AZ3978">
        <v>140.214</v>
      </c>
      <c r="BA3978">
        <v>143.78</v>
      </c>
      <c r="BB3978">
        <v>147.488</v>
      </c>
      <c r="BC3978">
        <v>2017</v>
      </c>
    </row>
    <row r="3979" spans="1:55" x14ac:dyDescent="0.25">
      <c r="A3979">
        <v>826</v>
      </c>
      <c r="B3979" t="s">
        <v>1109</v>
      </c>
      <c r="C3979" t="s">
        <v>290</v>
      </c>
      <c r="D3979" t="s">
        <v>1110</v>
      </c>
      <c r="E3979" t="s">
        <v>287</v>
      </c>
      <c r="F3979" t="s">
        <v>291</v>
      </c>
      <c r="G3979" t="s">
        <v>235</v>
      </c>
      <c r="I3979" t="s">
        <v>292</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1.8640000000000001</v>
      </c>
      <c r="AW3979">
        <v>2.1059999999999999</v>
      </c>
      <c r="AX3979">
        <v>2.4750000000000001</v>
      </c>
      <c r="AY3979">
        <v>2.4510000000000001</v>
      </c>
      <c r="AZ3979">
        <v>2.5099999999999998</v>
      </c>
      <c r="BA3979">
        <v>2.5430000000000001</v>
      </c>
      <c r="BB3979">
        <v>2.5790000000000002</v>
      </c>
      <c r="BC3979">
        <v>2017</v>
      </c>
    </row>
    <row r="3980" spans="1:55" x14ac:dyDescent="0.25">
      <c r="A3980">
        <v>826</v>
      </c>
      <c r="B3980" t="s">
        <v>1109</v>
      </c>
      <c r="C3980" t="s">
        <v>293</v>
      </c>
      <c r="D3980" t="s">
        <v>1110</v>
      </c>
      <c r="E3980" t="s">
        <v>294</v>
      </c>
      <c r="F3980" t="s">
        <v>295</v>
      </c>
      <c r="G3980" t="s">
        <v>250</v>
      </c>
      <c r="I3980" t="s">
        <v>1112</v>
      </c>
      <c r="J3980" t="s">
        <v>232</v>
      </c>
      <c r="K3980" t="s">
        <v>232</v>
      </c>
      <c r="L3980" t="s">
        <v>232</v>
      </c>
      <c r="M3980" t="s">
        <v>232</v>
      </c>
      <c r="N3980" t="s">
        <v>232</v>
      </c>
      <c r="O3980" t="s">
        <v>232</v>
      </c>
      <c r="P3980" t="s">
        <v>232</v>
      </c>
      <c r="Q3980" t="s">
        <v>232</v>
      </c>
      <c r="R3980">
        <v>61.698999999999998</v>
      </c>
      <c r="S3980">
        <v>65.16</v>
      </c>
      <c r="T3980">
        <v>67.734999999999999</v>
      </c>
      <c r="U3980">
        <v>71.850999999999999</v>
      </c>
      <c r="V3980">
        <v>74.881</v>
      </c>
      <c r="W3980">
        <v>79.456000000000003</v>
      </c>
      <c r="X3980">
        <v>82.634</v>
      </c>
      <c r="Y3980">
        <v>86.022000000000006</v>
      </c>
      <c r="Z3980">
        <v>84.587000000000003</v>
      </c>
      <c r="AA3980">
        <v>86.733999999999995</v>
      </c>
      <c r="AB3980">
        <v>90.832999999999998</v>
      </c>
      <c r="AC3980">
        <v>91.224000000000004</v>
      </c>
      <c r="AD3980">
        <v>92.165999999999997</v>
      </c>
      <c r="AE3980">
        <v>99.210999999999999</v>
      </c>
      <c r="AF3980">
        <v>100.03400000000001</v>
      </c>
      <c r="AG3980">
        <v>101.307</v>
      </c>
      <c r="AH3980">
        <v>100.637</v>
      </c>
      <c r="AI3980">
        <v>100</v>
      </c>
      <c r="AJ3980">
        <v>103.08</v>
      </c>
      <c r="AK3980">
        <v>103.11799999999999</v>
      </c>
      <c r="AL3980">
        <v>128.11099999999999</v>
      </c>
      <c r="AM3980">
        <v>126.43600000000001</v>
      </c>
      <c r="AN3980">
        <v>124.005</v>
      </c>
      <c r="AO3980">
        <v>122.97799999999999</v>
      </c>
      <c r="AP3980">
        <v>118.268</v>
      </c>
      <c r="AQ3980">
        <v>119.251</v>
      </c>
      <c r="AR3980">
        <v>122.967</v>
      </c>
      <c r="AS3980">
        <v>123.746</v>
      </c>
      <c r="AT3980">
        <v>124.67100000000001</v>
      </c>
      <c r="AU3980">
        <v>127.786</v>
      </c>
      <c r="AV3980">
        <v>130.16800000000001</v>
      </c>
      <c r="AW3980">
        <v>132.91</v>
      </c>
      <c r="AX3980">
        <v>136.19999999999999</v>
      </c>
      <c r="AY3980">
        <v>139.53800000000001</v>
      </c>
      <c r="AZ3980">
        <v>142.833</v>
      </c>
      <c r="BA3980">
        <v>146.46600000000001</v>
      </c>
      <c r="BB3980">
        <v>150.13</v>
      </c>
      <c r="BC3980">
        <v>2017</v>
      </c>
    </row>
    <row r="3981" spans="1:55" x14ac:dyDescent="0.25">
      <c r="A3981">
        <v>826</v>
      </c>
      <c r="B3981" t="s">
        <v>1109</v>
      </c>
      <c r="C3981" t="s">
        <v>296</v>
      </c>
      <c r="D3981" t="s">
        <v>1110</v>
      </c>
      <c r="E3981" t="s">
        <v>294</v>
      </c>
      <c r="F3981" t="s">
        <v>297</v>
      </c>
      <c r="G3981" t="s">
        <v>235</v>
      </c>
      <c r="I3981" t="s">
        <v>298</v>
      </c>
      <c r="J3981" t="s">
        <v>232</v>
      </c>
      <c r="K3981" t="s">
        <v>232</v>
      </c>
      <c r="L3981" t="s">
        <v>232</v>
      </c>
      <c r="M3981" t="s">
        <v>232</v>
      </c>
      <c r="N3981" t="s">
        <v>232</v>
      </c>
      <c r="O3981" t="s">
        <v>232</v>
      </c>
      <c r="P3981" t="s">
        <v>232</v>
      </c>
      <c r="Q3981" t="s">
        <v>232</v>
      </c>
      <c r="R3981" t="s">
        <v>232</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1.8640000000000001</v>
      </c>
      <c r="AW3981">
        <v>2.1059999999999999</v>
      </c>
      <c r="AX3981">
        <v>2.4750000000000001</v>
      </c>
      <c r="AY3981">
        <v>2.4510000000000001</v>
      </c>
      <c r="AZ3981">
        <v>2.3610000000000002</v>
      </c>
      <c r="BA3981">
        <v>2.5430000000000001</v>
      </c>
      <c r="BB3981">
        <v>2.5019999999999998</v>
      </c>
      <c r="BC3981">
        <v>2017</v>
      </c>
    </row>
    <row r="3982" spans="1:55" x14ac:dyDescent="0.25">
      <c r="A3982">
        <v>826</v>
      </c>
      <c r="B3982" t="s">
        <v>1109</v>
      </c>
      <c r="C3982" t="s">
        <v>299</v>
      </c>
      <c r="D3982" t="s">
        <v>1110</v>
      </c>
      <c r="E3982" t="s">
        <v>300</v>
      </c>
      <c r="G3982" t="s">
        <v>274</v>
      </c>
    </row>
    <row r="3983" spans="1:55" x14ac:dyDescent="0.25">
      <c r="A3983">
        <v>826</v>
      </c>
      <c r="B3983" t="s">
        <v>1109</v>
      </c>
      <c r="C3983" t="s">
        <v>301</v>
      </c>
      <c r="D3983" t="s">
        <v>1110</v>
      </c>
      <c r="E3983" t="s">
        <v>302</v>
      </c>
      <c r="F3983" t="s">
        <v>303</v>
      </c>
      <c r="G3983" t="s">
        <v>235</v>
      </c>
      <c r="I3983" t="s">
        <v>1113</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0.28999999999999998</v>
      </c>
      <c r="AL3983">
        <v>-1.169</v>
      </c>
      <c r="AM3983">
        <v>5.1029999999999998</v>
      </c>
      <c r="AN3983">
        <v>-11.94</v>
      </c>
      <c r="AO3983">
        <v>11.939</v>
      </c>
      <c r="AP3983">
        <v>9.7270000000000003</v>
      </c>
      <c r="AQ3983">
        <v>2.1709999999999998</v>
      </c>
      <c r="AR3983">
        <v>16.817</v>
      </c>
      <c r="AS3983">
        <v>7.383</v>
      </c>
      <c r="AT3983">
        <v>0.77</v>
      </c>
      <c r="AU3983">
        <v>3.839</v>
      </c>
      <c r="AV3983">
        <v>3.1059999999999999</v>
      </c>
      <c r="AW3983">
        <v>3.0350000000000001</v>
      </c>
      <c r="AX3983">
        <v>3.0470000000000002</v>
      </c>
      <c r="AY3983">
        <v>3.0190000000000001</v>
      </c>
      <c r="AZ3983">
        <v>2.992</v>
      </c>
      <c r="BA3983">
        <v>2.9470000000000001</v>
      </c>
      <c r="BB3983">
        <v>2.7879999999999998</v>
      </c>
      <c r="BC3983">
        <v>2016</v>
      </c>
    </row>
    <row r="3984" spans="1:55" x14ac:dyDescent="0.25">
      <c r="A3984">
        <v>826</v>
      </c>
      <c r="B3984" t="s">
        <v>1109</v>
      </c>
      <c r="C3984" t="s">
        <v>305</v>
      </c>
      <c r="D3984" t="s">
        <v>1110</v>
      </c>
      <c r="E3984" t="s">
        <v>306</v>
      </c>
      <c r="F3984" t="s">
        <v>307</v>
      </c>
      <c r="G3984" t="s">
        <v>235</v>
      </c>
      <c r="I3984" t="s">
        <v>1113</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-4.415</v>
      </c>
      <c r="AL3984">
        <v>-2.74</v>
      </c>
      <c r="AM3984">
        <v>-0.37</v>
      </c>
      <c r="AN3984">
        <v>-11.411</v>
      </c>
      <c r="AO3984">
        <v>9.8160000000000007</v>
      </c>
      <c r="AP3984">
        <v>17.385000000000002</v>
      </c>
      <c r="AQ3984">
        <v>1.105</v>
      </c>
      <c r="AR3984">
        <v>5.1980000000000004</v>
      </c>
      <c r="AS3984">
        <v>14.234999999999999</v>
      </c>
      <c r="AT3984">
        <v>8.5380000000000003</v>
      </c>
      <c r="AU3984">
        <v>6.4059999999999997</v>
      </c>
      <c r="AV3984">
        <v>4.7210000000000001</v>
      </c>
      <c r="AW3984">
        <v>4.6609999999999996</v>
      </c>
      <c r="AX3984">
        <v>4.7210000000000001</v>
      </c>
      <c r="AY3984">
        <v>4.7510000000000003</v>
      </c>
      <c r="AZ3984">
        <v>4.6849999999999996</v>
      </c>
      <c r="BA3984">
        <v>4.5730000000000004</v>
      </c>
      <c r="BB3984">
        <v>4.4020000000000001</v>
      </c>
      <c r="BC3984">
        <v>2016</v>
      </c>
    </row>
    <row r="3985" spans="1:55" x14ac:dyDescent="0.25">
      <c r="A3985">
        <v>826</v>
      </c>
      <c r="B3985" t="s">
        <v>1109</v>
      </c>
      <c r="C3985" t="s">
        <v>308</v>
      </c>
      <c r="D3985" t="s">
        <v>1110</v>
      </c>
      <c r="E3985" t="s">
        <v>309</v>
      </c>
      <c r="F3985" t="s">
        <v>310</v>
      </c>
      <c r="G3985" t="s">
        <v>235</v>
      </c>
      <c r="I3985" t="s">
        <v>1113</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57.786000000000001</v>
      </c>
      <c r="AL3985">
        <v>-10.414999999999999</v>
      </c>
      <c r="AM3985">
        <v>2.548</v>
      </c>
      <c r="AN3985">
        <v>-18.846</v>
      </c>
      <c r="AO3985">
        <v>17.702000000000002</v>
      </c>
      <c r="AP3985">
        <v>2.423</v>
      </c>
      <c r="AQ3985">
        <v>-1.339</v>
      </c>
      <c r="AR3985">
        <v>4.298</v>
      </c>
      <c r="AS3985">
        <v>-22.434999999999999</v>
      </c>
      <c r="AT3985">
        <v>22.637</v>
      </c>
      <c r="AU3985">
        <v>-6.9610000000000003</v>
      </c>
      <c r="AV3985">
        <v>11.787000000000001</v>
      </c>
      <c r="AW3985">
        <v>1.1579999999999999</v>
      </c>
      <c r="AX3985">
        <v>3.4940000000000002</v>
      </c>
      <c r="AY3985">
        <v>3.2320000000000002</v>
      </c>
      <c r="AZ3985">
        <v>3.0859999999999999</v>
      </c>
      <c r="BA3985">
        <v>3.0510000000000002</v>
      </c>
      <c r="BB3985">
        <v>2.8359999999999999</v>
      </c>
      <c r="BC3985">
        <v>2016</v>
      </c>
    </row>
    <row r="3986" spans="1:55" x14ac:dyDescent="0.25">
      <c r="A3986">
        <v>826</v>
      </c>
      <c r="B3986" t="s">
        <v>1109</v>
      </c>
      <c r="C3986" t="s">
        <v>311</v>
      </c>
      <c r="D3986" t="s">
        <v>1110</v>
      </c>
      <c r="E3986" t="s">
        <v>312</v>
      </c>
      <c r="F3986" t="s">
        <v>313</v>
      </c>
      <c r="G3986" t="s">
        <v>235</v>
      </c>
      <c r="I3986" t="s">
        <v>1113</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191.84200000000001</v>
      </c>
      <c r="AL3986">
        <v>-24.937999999999999</v>
      </c>
      <c r="AM3986">
        <v>-13.254</v>
      </c>
      <c r="AN3986">
        <v>-24.556000000000001</v>
      </c>
      <c r="AO3986">
        <v>50.466000000000001</v>
      </c>
      <c r="AP3986">
        <v>-11.196</v>
      </c>
      <c r="AQ3986">
        <v>-18.48</v>
      </c>
      <c r="AR3986">
        <v>46.597999999999999</v>
      </c>
      <c r="AS3986">
        <v>-20.172000000000001</v>
      </c>
      <c r="AT3986">
        <v>14.446</v>
      </c>
      <c r="AU3986">
        <v>-18.131</v>
      </c>
      <c r="AV3986">
        <v>17.193000000000001</v>
      </c>
      <c r="AW3986">
        <v>-4.851</v>
      </c>
      <c r="AX3986">
        <v>0</v>
      </c>
      <c r="AY3986" t="s">
        <v>374</v>
      </c>
      <c r="AZ3986">
        <v>0</v>
      </c>
      <c r="BA3986">
        <v>0</v>
      </c>
      <c r="BB3986">
        <v>0</v>
      </c>
      <c r="BC3986">
        <v>2016</v>
      </c>
    </row>
    <row r="3987" spans="1:55" x14ac:dyDescent="0.25">
      <c r="A3987">
        <v>826</v>
      </c>
      <c r="B3987" t="s">
        <v>1109</v>
      </c>
      <c r="C3987" t="s">
        <v>314</v>
      </c>
      <c r="D3987" t="s">
        <v>1110</v>
      </c>
      <c r="E3987" t="s">
        <v>315</v>
      </c>
      <c r="F3987" t="s">
        <v>316</v>
      </c>
      <c r="G3987" t="s">
        <v>317</v>
      </c>
    </row>
    <row r="3988" spans="1:55" x14ac:dyDescent="0.25">
      <c r="A3988">
        <v>826</v>
      </c>
      <c r="B3988" t="s">
        <v>1109</v>
      </c>
      <c r="C3988" t="s">
        <v>318</v>
      </c>
      <c r="D3988" t="s">
        <v>1110</v>
      </c>
      <c r="E3988" t="s">
        <v>319</v>
      </c>
      <c r="F3988" t="s">
        <v>320</v>
      </c>
      <c r="G3988" t="s">
        <v>321</v>
      </c>
      <c r="H3988" t="s">
        <v>322</v>
      </c>
    </row>
    <row r="3989" spans="1:55" x14ac:dyDescent="0.25">
      <c r="A3989">
        <v>826</v>
      </c>
      <c r="B3989" t="s">
        <v>1109</v>
      </c>
      <c r="C3989" t="s">
        <v>323</v>
      </c>
      <c r="D3989" t="s">
        <v>1110</v>
      </c>
      <c r="E3989" t="s">
        <v>324</v>
      </c>
      <c r="F3989" t="s">
        <v>325</v>
      </c>
      <c r="G3989" t="s">
        <v>321</v>
      </c>
      <c r="H3989" t="s">
        <v>322</v>
      </c>
      <c r="I3989" t="s">
        <v>1114</v>
      </c>
      <c r="J3989">
        <v>0.06</v>
      </c>
      <c r="K3989">
        <v>0.06</v>
      </c>
      <c r="L3989">
        <v>0.06</v>
      </c>
      <c r="M3989">
        <v>6.2E-2</v>
      </c>
      <c r="N3989">
        <v>6.3E-2</v>
      </c>
      <c r="O3989">
        <v>6.4000000000000001E-2</v>
      </c>
      <c r="P3989">
        <v>6.5000000000000002E-2</v>
      </c>
      <c r="Q3989">
        <v>6.7000000000000004E-2</v>
      </c>
      <c r="R3989">
        <v>6.8000000000000005E-2</v>
      </c>
      <c r="S3989">
        <v>7.0000000000000007E-2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2015</v>
      </c>
    </row>
    <row r="3990" spans="1:55" x14ac:dyDescent="0.25">
      <c r="A3990">
        <v>826</v>
      </c>
      <c r="B3990" t="s">
        <v>1109</v>
      </c>
      <c r="C3990" t="s">
        <v>327</v>
      </c>
      <c r="D3990" t="s">
        <v>1110</v>
      </c>
      <c r="E3990" t="s">
        <v>328</v>
      </c>
      <c r="F3990" t="s">
        <v>329</v>
      </c>
      <c r="G3990" t="s">
        <v>229</v>
      </c>
      <c r="H3990" t="s">
        <v>230</v>
      </c>
      <c r="I3990" t="s">
        <v>1115</v>
      </c>
      <c r="J3990" t="s">
        <v>232</v>
      </c>
      <c r="K3990" t="s">
        <v>232</v>
      </c>
      <c r="L3990" t="s">
        <v>232</v>
      </c>
      <c r="M3990" t="s">
        <v>232</v>
      </c>
      <c r="N3990" t="s">
        <v>232</v>
      </c>
      <c r="O3990" t="s">
        <v>232</v>
      </c>
      <c r="P3990" t="s">
        <v>232</v>
      </c>
      <c r="Q3990" t="s">
        <v>232</v>
      </c>
      <c r="R3990">
        <v>2.4E-2</v>
      </c>
      <c r="S3990">
        <v>0.03</v>
      </c>
      <c r="T3990">
        <v>4.7E-2</v>
      </c>
      <c r="U3990">
        <v>4.4999999999999998E-2</v>
      </c>
      <c r="V3990">
        <v>5.6000000000000001E-2</v>
      </c>
      <c r="W3990">
        <v>5.2999999999999999E-2</v>
      </c>
      <c r="X3990">
        <v>5.0999999999999997E-2</v>
      </c>
      <c r="Y3990">
        <v>0.06</v>
      </c>
      <c r="Z3990">
        <v>0.05</v>
      </c>
      <c r="AA3990">
        <v>8.3000000000000004E-2</v>
      </c>
      <c r="AB3990">
        <v>0.106</v>
      </c>
      <c r="AC3990">
        <v>9.0999999999999998E-2</v>
      </c>
      <c r="AD3990">
        <v>8.5000000000000006E-2</v>
      </c>
      <c r="AE3990">
        <v>0.113</v>
      </c>
      <c r="AF3990">
        <v>0.13700000000000001</v>
      </c>
      <c r="AG3990">
        <v>0.111</v>
      </c>
      <c r="AH3990">
        <v>0.11899999999999999</v>
      </c>
      <c r="AI3990">
        <v>0.127</v>
      </c>
      <c r="AJ3990">
        <v>8.2000000000000003E-2</v>
      </c>
      <c r="AK3990">
        <v>9.1999999999999998E-2</v>
      </c>
      <c r="AL3990">
        <v>0.10100000000000001</v>
      </c>
      <c r="AM3990">
        <v>0.124</v>
      </c>
      <c r="AN3990">
        <v>0.127</v>
      </c>
      <c r="AO3990">
        <v>0.121</v>
      </c>
      <c r="AP3990">
        <v>0.16300000000000001</v>
      </c>
      <c r="AQ3990">
        <v>0.19900000000000001</v>
      </c>
      <c r="AR3990">
        <v>0.315</v>
      </c>
      <c r="AS3990">
        <v>0.34399999999999997</v>
      </c>
      <c r="AT3990">
        <v>0.28399999999999997</v>
      </c>
      <c r="AU3990">
        <v>0.317</v>
      </c>
      <c r="AV3990">
        <v>0.312</v>
      </c>
      <c r="AW3990">
        <v>0.30099999999999999</v>
      </c>
      <c r="AX3990">
        <v>0.30199999999999999</v>
      </c>
      <c r="AY3990">
        <v>0.30299999999999999</v>
      </c>
      <c r="AZ3990">
        <v>0.30199999999999999</v>
      </c>
      <c r="BA3990">
        <v>0.308</v>
      </c>
      <c r="BB3990">
        <v>0.311</v>
      </c>
      <c r="BC3990">
        <v>2017</v>
      </c>
    </row>
    <row r="3991" spans="1:55" x14ac:dyDescent="0.25">
      <c r="A3991">
        <v>826</v>
      </c>
      <c r="B3991" t="s">
        <v>1109</v>
      </c>
      <c r="C3991" t="s">
        <v>331</v>
      </c>
      <c r="D3991" t="s">
        <v>1110</v>
      </c>
      <c r="E3991" t="s">
        <v>328</v>
      </c>
      <c r="F3991" t="s">
        <v>329</v>
      </c>
      <c r="G3991" t="s">
        <v>282</v>
      </c>
      <c r="I3991" t="s">
        <v>332</v>
      </c>
      <c r="J3991" t="s">
        <v>232</v>
      </c>
      <c r="K3991" t="s">
        <v>232</v>
      </c>
      <c r="L3991" t="s">
        <v>232</v>
      </c>
      <c r="M3991" t="s">
        <v>232</v>
      </c>
      <c r="N3991" t="s">
        <v>232</v>
      </c>
      <c r="O3991" t="s">
        <v>232</v>
      </c>
      <c r="P3991" t="s">
        <v>232</v>
      </c>
      <c r="Q3991" t="s">
        <v>232</v>
      </c>
      <c r="R3991">
        <v>41.481000000000002</v>
      </c>
      <c r="S3991">
        <v>52.920999999999999</v>
      </c>
      <c r="T3991">
        <v>85.358999999999995</v>
      </c>
      <c r="U3991">
        <v>74.552999999999997</v>
      </c>
      <c r="V3991">
        <v>84.968999999999994</v>
      </c>
      <c r="W3991">
        <v>76.846000000000004</v>
      </c>
      <c r="X3991">
        <v>67.489999999999995</v>
      </c>
      <c r="Y3991">
        <v>78.81</v>
      </c>
      <c r="Z3991">
        <v>58.448</v>
      </c>
      <c r="AA3991">
        <v>91.414000000000001</v>
      </c>
      <c r="AB3991">
        <v>101.648</v>
      </c>
      <c r="AC3991">
        <v>84.513999999999996</v>
      </c>
      <c r="AD3991">
        <v>73.067999999999998</v>
      </c>
      <c r="AE3991">
        <v>93</v>
      </c>
      <c r="AF3991">
        <v>103.19199999999999</v>
      </c>
      <c r="AG3991">
        <v>80.137</v>
      </c>
      <c r="AH3991">
        <v>85.653999999999996</v>
      </c>
      <c r="AI3991">
        <v>86.638999999999996</v>
      </c>
      <c r="AJ3991">
        <v>55.941000000000003</v>
      </c>
      <c r="AK3991">
        <v>57.743000000000002</v>
      </c>
      <c r="AL3991">
        <v>60.091999999999999</v>
      </c>
      <c r="AM3991">
        <v>73.078999999999994</v>
      </c>
      <c r="AN3991">
        <v>74.433000000000007</v>
      </c>
      <c r="AO3991">
        <v>68.721999999999994</v>
      </c>
      <c r="AP3991">
        <v>88.664000000000001</v>
      </c>
      <c r="AQ3991">
        <v>103.601</v>
      </c>
      <c r="AR3991">
        <v>157.97900000000001</v>
      </c>
      <c r="AS3991">
        <v>151.01599999999999</v>
      </c>
      <c r="AT3991">
        <v>118.21299999999999</v>
      </c>
      <c r="AU3991">
        <v>130.75299999999999</v>
      </c>
      <c r="AV3991">
        <v>123.526</v>
      </c>
      <c r="AW3991">
        <v>114.18</v>
      </c>
      <c r="AX3991">
        <v>109.253</v>
      </c>
      <c r="AY3991">
        <v>105.001</v>
      </c>
      <c r="AZ3991">
        <v>100.331</v>
      </c>
      <c r="BA3991">
        <v>97.667000000000002</v>
      </c>
      <c r="BB3991">
        <v>94.477000000000004</v>
      </c>
      <c r="BC3991">
        <v>2017</v>
      </c>
    </row>
    <row r="3992" spans="1:55" x14ac:dyDescent="0.25">
      <c r="A3992">
        <v>826</v>
      </c>
      <c r="B3992" t="s">
        <v>1109</v>
      </c>
      <c r="C3992" t="s">
        <v>333</v>
      </c>
      <c r="D3992" t="s">
        <v>1110</v>
      </c>
      <c r="E3992" t="s">
        <v>334</v>
      </c>
      <c r="F3992" t="s">
        <v>335</v>
      </c>
      <c r="G3992" t="s">
        <v>229</v>
      </c>
      <c r="H3992" t="s">
        <v>230</v>
      </c>
      <c r="I3992" t="s">
        <v>1115</v>
      </c>
      <c r="J3992" t="s">
        <v>232</v>
      </c>
      <c r="K3992" t="s">
        <v>232</v>
      </c>
      <c r="L3992" t="s">
        <v>232</v>
      </c>
      <c r="M3992" t="s">
        <v>232</v>
      </c>
      <c r="N3992" t="s">
        <v>232</v>
      </c>
      <c r="O3992" t="s">
        <v>232</v>
      </c>
      <c r="P3992" t="s">
        <v>232</v>
      </c>
      <c r="Q3992" t="s">
        <v>232</v>
      </c>
      <c r="R3992" t="s">
        <v>232</v>
      </c>
      <c r="S3992" t="s">
        <v>232</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0.10199999999999999</v>
      </c>
      <c r="AK3992">
        <v>0.114</v>
      </c>
      <c r="AL3992">
        <v>0.13</v>
      </c>
      <c r="AM3992">
        <v>0.13900000000000001</v>
      </c>
      <c r="AN3992">
        <v>0.13900000000000001</v>
      </c>
      <c r="AO3992">
        <v>0.155</v>
      </c>
      <c r="AP3992">
        <v>0.17499999999999999</v>
      </c>
      <c r="AQ3992">
        <v>0.17499999999999999</v>
      </c>
      <c r="AR3992">
        <v>0.22500000000000001</v>
      </c>
      <c r="AS3992">
        <v>0.23200000000000001</v>
      </c>
      <c r="AT3992">
        <v>0.27500000000000002</v>
      </c>
      <c r="AU3992">
        <v>0.28799999999999998</v>
      </c>
      <c r="AV3992">
        <v>0.36199999999999999</v>
      </c>
      <c r="AW3992">
        <v>0.36199999999999999</v>
      </c>
      <c r="AX3992">
        <v>0.36099999999999999</v>
      </c>
      <c r="AY3992">
        <v>0.33300000000000002</v>
      </c>
      <c r="AZ3992">
        <v>0.32500000000000001</v>
      </c>
      <c r="BA3992">
        <v>0.33500000000000002</v>
      </c>
      <c r="BB3992">
        <v>0.34399999999999997</v>
      </c>
      <c r="BC3992">
        <v>2017</v>
      </c>
    </row>
    <row r="3993" spans="1:55" x14ac:dyDescent="0.25">
      <c r="A3993">
        <v>826</v>
      </c>
      <c r="B3993" t="s">
        <v>1109</v>
      </c>
      <c r="C3993" t="s">
        <v>336</v>
      </c>
      <c r="D3993" t="s">
        <v>1110</v>
      </c>
      <c r="E3993" t="s">
        <v>334</v>
      </c>
      <c r="F3993" t="s">
        <v>335</v>
      </c>
      <c r="G3993" t="s">
        <v>282</v>
      </c>
      <c r="I3993" t="s">
        <v>337</v>
      </c>
      <c r="J3993" t="s">
        <v>232</v>
      </c>
      <c r="K3993" t="s">
        <v>232</v>
      </c>
      <c r="L3993" t="s">
        <v>232</v>
      </c>
      <c r="M3993" t="s">
        <v>232</v>
      </c>
      <c r="N3993" t="s">
        <v>232</v>
      </c>
      <c r="O3993" t="s">
        <v>232</v>
      </c>
      <c r="P3993" t="s">
        <v>232</v>
      </c>
      <c r="Q3993" t="s">
        <v>232</v>
      </c>
      <c r="R3993" t="s">
        <v>232</v>
      </c>
      <c r="S3993" t="s">
        <v>232</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69.822000000000003</v>
      </c>
      <c r="AK3993">
        <v>71.67</v>
      </c>
      <c r="AL3993">
        <v>77.251000000000005</v>
      </c>
      <c r="AM3993">
        <v>82.125</v>
      </c>
      <c r="AN3993">
        <v>81.623999999999995</v>
      </c>
      <c r="AO3993">
        <v>88.263000000000005</v>
      </c>
      <c r="AP3993">
        <v>95.013999999999996</v>
      </c>
      <c r="AQ3993">
        <v>91.025000000000006</v>
      </c>
      <c r="AR3993">
        <v>113.036</v>
      </c>
      <c r="AS3993">
        <v>102.02500000000001</v>
      </c>
      <c r="AT3993">
        <v>114.752</v>
      </c>
      <c r="AU3993">
        <v>119.008</v>
      </c>
      <c r="AV3993">
        <v>143.327</v>
      </c>
      <c r="AW3993">
        <v>137.49299999999999</v>
      </c>
      <c r="AX3993">
        <v>130.68199999999999</v>
      </c>
      <c r="AY3993">
        <v>115.453</v>
      </c>
      <c r="AZ3993">
        <v>107.81699999999999</v>
      </c>
      <c r="BA3993">
        <v>106.348</v>
      </c>
      <c r="BB3993">
        <v>104.381</v>
      </c>
      <c r="BC3993">
        <v>2017</v>
      </c>
    </row>
    <row r="3994" spans="1:55" x14ac:dyDescent="0.25">
      <c r="A3994">
        <v>826</v>
      </c>
      <c r="B3994" t="s">
        <v>1109</v>
      </c>
      <c r="C3994" t="s">
        <v>338</v>
      </c>
      <c r="D3994" t="s">
        <v>1110</v>
      </c>
      <c r="E3994" t="s">
        <v>339</v>
      </c>
      <c r="F3994" t="s">
        <v>340</v>
      </c>
      <c r="G3994" t="s">
        <v>229</v>
      </c>
      <c r="H3994" t="s">
        <v>230</v>
      </c>
      <c r="I3994" t="s">
        <v>1115</v>
      </c>
      <c r="J3994" t="s">
        <v>232</v>
      </c>
      <c r="K3994" t="s">
        <v>232</v>
      </c>
      <c r="L3994" t="s">
        <v>232</v>
      </c>
      <c r="M3994" t="s">
        <v>232</v>
      </c>
      <c r="N3994" t="s">
        <v>232</v>
      </c>
      <c r="O3994" t="s">
        <v>232</v>
      </c>
      <c r="P3994" t="s">
        <v>232</v>
      </c>
      <c r="Q3994" t="s">
        <v>232</v>
      </c>
      <c r="R3994" t="s">
        <v>232</v>
      </c>
      <c r="S3994" t="s">
        <v>232</v>
      </c>
      <c r="T3994">
        <v>-2E-3</v>
      </c>
      <c r="U3994">
        <v>2E-3</v>
      </c>
      <c r="V3994" t="s">
        <v>374</v>
      </c>
      <c r="W3994">
        <v>5.0000000000000001E-3</v>
      </c>
      <c r="X3994">
        <v>1E-3</v>
      </c>
      <c r="Y3994">
        <v>-5.0000000000000001E-3</v>
      </c>
      <c r="Z3994">
        <v>-2.1000000000000001E-2</v>
      </c>
      <c r="AA3994">
        <v>6.0000000000000001E-3</v>
      </c>
      <c r="AB3994">
        <v>1.7000000000000001E-2</v>
      </c>
      <c r="AC3994">
        <v>-2E-3</v>
      </c>
      <c r="AD3994" t="s">
        <v>374</v>
      </c>
      <c r="AE3994">
        <v>-1.4E-2</v>
      </c>
      <c r="AF3994">
        <v>4.0000000000000001E-3</v>
      </c>
      <c r="AG3994">
        <v>-1.4E-2</v>
      </c>
      <c r="AH3994">
        <v>-2.8000000000000001E-2</v>
      </c>
      <c r="AI3994">
        <v>-1.4999999999999999E-2</v>
      </c>
      <c r="AJ3994">
        <v>-0.02</v>
      </c>
      <c r="AK3994">
        <v>-2.1999999999999999E-2</v>
      </c>
      <c r="AL3994">
        <v>-2.9000000000000001E-2</v>
      </c>
      <c r="AM3994">
        <v>-1.4999999999999999E-2</v>
      </c>
      <c r="AN3994">
        <v>-1.2E-2</v>
      </c>
      <c r="AO3994">
        <v>-3.4000000000000002E-2</v>
      </c>
      <c r="AP3994">
        <v>-1.2E-2</v>
      </c>
      <c r="AQ3994">
        <v>2.4E-2</v>
      </c>
      <c r="AR3994">
        <v>0.09</v>
      </c>
      <c r="AS3994">
        <v>0.112</v>
      </c>
      <c r="AT3994">
        <v>8.0000000000000002E-3</v>
      </c>
      <c r="AU3994">
        <v>2.8000000000000001E-2</v>
      </c>
      <c r="AV3994">
        <v>-0.05</v>
      </c>
      <c r="AW3994">
        <v>-6.0999999999999999E-2</v>
      </c>
      <c r="AX3994">
        <v>-5.8999999999999997E-2</v>
      </c>
      <c r="AY3994">
        <v>-0.03</v>
      </c>
      <c r="AZ3994">
        <v>-2.3E-2</v>
      </c>
      <c r="BA3994">
        <v>-2.7E-2</v>
      </c>
      <c r="BB3994">
        <v>-3.3000000000000002E-2</v>
      </c>
      <c r="BC3994">
        <v>2017</v>
      </c>
    </row>
    <row r="3995" spans="1:55" x14ac:dyDescent="0.25">
      <c r="A3995">
        <v>826</v>
      </c>
      <c r="B3995" t="s">
        <v>1109</v>
      </c>
      <c r="C3995" t="s">
        <v>341</v>
      </c>
      <c r="D3995" t="s">
        <v>1110</v>
      </c>
      <c r="E3995" t="s">
        <v>339</v>
      </c>
      <c r="F3995" t="s">
        <v>340</v>
      </c>
      <c r="G3995" t="s">
        <v>282</v>
      </c>
      <c r="I3995" t="s">
        <v>342</v>
      </c>
      <c r="J3995" t="s">
        <v>232</v>
      </c>
      <c r="K3995" t="s">
        <v>232</v>
      </c>
      <c r="L3995" t="s">
        <v>232</v>
      </c>
      <c r="M3995" t="s">
        <v>232</v>
      </c>
      <c r="N3995" t="s">
        <v>232</v>
      </c>
      <c r="O3995" t="s">
        <v>232</v>
      </c>
      <c r="P3995" t="s">
        <v>232</v>
      </c>
      <c r="Q3995" t="s">
        <v>232</v>
      </c>
      <c r="R3995" t="s">
        <v>232</v>
      </c>
      <c r="S3995" t="s">
        <v>232</v>
      </c>
      <c r="T3995">
        <v>-4.3369999999999997</v>
      </c>
      <c r="U3995">
        <v>3.1019999999999999</v>
      </c>
      <c r="V3995">
        <v>0.66300000000000003</v>
      </c>
      <c r="W3995">
        <v>7.593</v>
      </c>
      <c r="X3995">
        <v>0.71099999999999997</v>
      </c>
      <c r="Y3995">
        <v>-6.5019999999999998</v>
      </c>
      <c r="Z3995">
        <v>-24.873000000000001</v>
      </c>
      <c r="AA3995">
        <v>6.8170000000000002</v>
      </c>
      <c r="AB3995">
        <v>16.355</v>
      </c>
      <c r="AC3995">
        <v>-2.2650000000000001</v>
      </c>
      <c r="AD3995">
        <v>-0.16800000000000001</v>
      </c>
      <c r="AE3995">
        <v>-11.39</v>
      </c>
      <c r="AF3995">
        <v>2.891</v>
      </c>
      <c r="AG3995">
        <v>-9.7750000000000004</v>
      </c>
      <c r="AH3995">
        <v>-19.843</v>
      </c>
      <c r="AI3995">
        <v>-10.483000000000001</v>
      </c>
      <c r="AJ3995">
        <v>-13.882</v>
      </c>
      <c r="AK3995">
        <v>-13.926</v>
      </c>
      <c r="AL3995">
        <v>-17.158999999999999</v>
      </c>
      <c r="AM3995">
        <v>-9.0459999999999994</v>
      </c>
      <c r="AN3995">
        <v>-7.1909999999999998</v>
      </c>
      <c r="AO3995">
        <v>-19.542000000000002</v>
      </c>
      <c r="AP3995">
        <v>-6.3490000000000002</v>
      </c>
      <c r="AQ3995">
        <v>12.576000000000001</v>
      </c>
      <c r="AR3995">
        <v>44.942999999999998</v>
      </c>
      <c r="AS3995">
        <v>48.991</v>
      </c>
      <c r="AT3995">
        <v>3.46</v>
      </c>
      <c r="AU3995">
        <v>11.744999999999999</v>
      </c>
      <c r="AV3995">
        <v>-19.802</v>
      </c>
      <c r="AW3995">
        <v>-23.312999999999999</v>
      </c>
      <c r="AX3995">
        <v>-21.428999999999998</v>
      </c>
      <c r="AY3995">
        <v>-10.452</v>
      </c>
      <c r="AZ3995">
        <v>-7.4859999999999998</v>
      </c>
      <c r="BA3995">
        <v>-8.6809999999999992</v>
      </c>
      <c r="BB3995">
        <v>-9.9039999999999999</v>
      </c>
      <c r="BC3995">
        <v>2017</v>
      </c>
    </row>
    <row r="3996" spans="1:55" x14ac:dyDescent="0.25">
      <c r="A3996">
        <v>826</v>
      </c>
      <c r="B3996" t="s">
        <v>1109</v>
      </c>
      <c r="C3996" t="s">
        <v>343</v>
      </c>
      <c r="D3996" t="s">
        <v>1110</v>
      </c>
      <c r="E3996" t="s">
        <v>344</v>
      </c>
      <c r="F3996" t="s">
        <v>345</v>
      </c>
      <c r="G3996" t="s">
        <v>229</v>
      </c>
      <c r="H3996" t="s">
        <v>230</v>
      </c>
    </row>
    <row r="3997" spans="1:55" x14ac:dyDescent="0.25">
      <c r="A3997">
        <v>826</v>
      </c>
      <c r="B3997" t="s">
        <v>1109</v>
      </c>
      <c r="C3997" t="s">
        <v>346</v>
      </c>
      <c r="D3997" t="s">
        <v>1110</v>
      </c>
      <c r="E3997" t="s">
        <v>344</v>
      </c>
      <c r="F3997" t="s">
        <v>345</v>
      </c>
      <c r="G3997" t="s">
        <v>270</v>
      </c>
    </row>
    <row r="3998" spans="1:55" x14ac:dyDescent="0.25">
      <c r="A3998">
        <v>826</v>
      </c>
      <c r="B3998" t="s">
        <v>1109</v>
      </c>
      <c r="C3998" t="s">
        <v>347</v>
      </c>
      <c r="D3998" t="s">
        <v>1110</v>
      </c>
      <c r="E3998" t="s">
        <v>348</v>
      </c>
      <c r="F3998" t="s">
        <v>349</v>
      </c>
      <c r="G3998" t="s">
        <v>229</v>
      </c>
      <c r="H3998" t="s">
        <v>230</v>
      </c>
      <c r="I3998" t="s">
        <v>1115</v>
      </c>
      <c r="J3998" t="s">
        <v>232</v>
      </c>
      <c r="K3998" t="s">
        <v>232</v>
      </c>
      <c r="L3998" t="s">
        <v>232</v>
      </c>
      <c r="M3998" t="s">
        <v>232</v>
      </c>
      <c r="N3998" t="s">
        <v>232</v>
      </c>
      <c r="O3998" t="s">
        <v>232</v>
      </c>
      <c r="P3998" t="s">
        <v>232</v>
      </c>
      <c r="Q3998" t="s">
        <v>232</v>
      </c>
      <c r="R3998" t="s">
        <v>232</v>
      </c>
      <c r="S3998" t="s">
        <v>232</v>
      </c>
      <c r="T3998">
        <v>-2E-3</v>
      </c>
      <c r="U3998">
        <v>2E-3</v>
      </c>
      <c r="V3998" t="s">
        <v>374</v>
      </c>
      <c r="W3998">
        <v>5.0000000000000001E-3</v>
      </c>
      <c r="X3998">
        <v>1E-3</v>
      </c>
      <c r="Y3998">
        <v>-5.0000000000000001E-3</v>
      </c>
      <c r="Z3998">
        <v>-2.1000000000000001E-2</v>
      </c>
      <c r="AA3998">
        <v>7.0000000000000001E-3</v>
      </c>
      <c r="AB3998">
        <v>1.7000000000000001E-2</v>
      </c>
      <c r="AC3998">
        <v>-2E-3</v>
      </c>
      <c r="AD3998" t="s">
        <v>374</v>
      </c>
      <c r="AE3998">
        <v>-1.4E-2</v>
      </c>
      <c r="AF3998">
        <v>4.0000000000000001E-3</v>
      </c>
      <c r="AG3998">
        <v>-1.2999999999999999E-2</v>
      </c>
      <c r="AH3998">
        <v>-2.7E-2</v>
      </c>
      <c r="AI3998">
        <v>-1.4999999999999999E-2</v>
      </c>
      <c r="AJ3998">
        <v>-0.02</v>
      </c>
      <c r="AK3998">
        <v>-2.1999999999999999E-2</v>
      </c>
      <c r="AL3998">
        <v>-2.9000000000000001E-2</v>
      </c>
      <c r="AM3998">
        <v>-1.4999999999999999E-2</v>
      </c>
      <c r="AN3998">
        <v>-1.2E-2</v>
      </c>
      <c r="AO3998">
        <v>-3.4000000000000002E-2</v>
      </c>
      <c r="AP3998">
        <v>-1.2E-2</v>
      </c>
      <c r="AQ3998">
        <v>2.4E-2</v>
      </c>
      <c r="AR3998">
        <v>0.09</v>
      </c>
      <c r="AS3998">
        <v>0.112</v>
      </c>
      <c r="AT3998">
        <v>8.9999999999999993E-3</v>
      </c>
      <c r="AU3998">
        <v>2.9000000000000001E-2</v>
      </c>
      <c r="AV3998">
        <v>-0.05</v>
      </c>
      <c r="AW3998">
        <v>-0.06</v>
      </c>
      <c r="AX3998">
        <v>-5.7000000000000002E-2</v>
      </c>
      <c r="AY3998">
        <v>-2.5000000000000001E-2</v>
      </c>
      <c r="AZ3998">
        <v>-1.4999999999999999E-2</v>
      </c>
      <c r="BA3998">
        <v>-1.7999999999999999E-2</v>
      </c>
      <c r="BB3998">
        <v>-2.1999999999999999E-2</v>
      </c>
      <c r="BC3998">
        <v>2017</v>
      </c>
    </row>
    <row r="3999" spans="1:55" x14ac:dyDescent="0.25">
      <c r="A3999">
        <v>826</v>
      </c>
      <c r="B3999" t="s">
        <v>1109</v>
      </c>
      <c r="C3999" t="s">
        <v>350</v>
      </c>
      <c r="D3999" t="s">
        <v>1110</v>
      </c>
      <c r="E3999" t="s">
        <v>348</v>
      </c>
      <c r="F3999" t="s">
        <v>349</v>
      </c>
      <c r="G3999" t="s">
        <v>282</v>
      </c>
      <c r="I3999" t="s">
        <v>351</v>
      </c>
      <c r="J3999" t="s">
        <v>232</v>
      </c>
      <c r="K3999" t="s">
        <v>232</v>
      </c>
      <c r="L3999" t="s">
        <v>232</v>
      </c>
      <c r="M3999" t="s">
        <v>232</v>
      </c>
      <c r="N3999" t="s">
        <v>232</v>
      </c>
      <c r="O3999" t="s">
        <v>232</v>
      </c>
      <c r="P3999" t="s">
        <v>232</v>
      </c>
      <c r="Q3999" t="s">
        <v>232</v>
      </c>
      <c r="R3999" t="s">
        <v>232</v>
      </c>
      <c r="S3999" t="s">
        <v>232</v>
      </c>
      <c r="T3999">
        <v>-4.2759999999999998</v>
      </c>
      <c r="U3999">
        <v>3.1739999999999999</v>
      </c>
      <c r="V3999">
        <v>0.73</v>
      </c>
      <c r="W3999">
        <v>7.6559999999999997</v>
      </c>
      <c r="X3999">
        <v>0.79</v>
      </c>
      <c r="Y3999">
        <v>-6.3559999999999999</v>
      </c>
      <c r="Z3999">
        <v>-24.734999999999999</v>
      </c>
      <c r="AA3999">
        <v>7.3150000000000004</v>
      </c>
      <c r="AB3999">
        <v>16.545999999999999</v>
      </c>
      <c r="AC3999">
        <v>-2.0960000000000001</v>
      </c>
      <c r="AD3999">
        <v>-1.2E-2</v>
      </c>
      <c r="AE3999">
        <v>-11.276</v>
      </c>
      <c r="AF3999">
        <v>3.0329999999999999</v>
      </c>
      <c r="AG3999">
        <v>-9.6620000000000008</v>
      </c>
      <c r="AH3999">
        <v>-19.731000000000002</v>
      </c>
      <c r="AI3999">
        <v>-10.369</v>
      </c>
      <c r="AJ3999">
        <v>-13.776</v>
      </c>
      <c r="AK3999">
        <v>-13.821999999999999</v>
      </c>
      <c r="AL3999">
        <v>-17.065999999999999</v>
      </c>
      <c r="AM3999">
        <v>-8.9190000000000005</v>
      </c>
      <c r="AN3999">
        <v>-7.0970000000000004</v>
      </c>
      <c r="AO3999">
        <v>-19.46</v>
      </c>
      <c r="AP3999">
        <v>-6.3490000000000002</v>
      </c>
      <c r="AQ3999">
        <v>12.621</v>
      </c>
      <c r="AR3999">
        <v>45.082999999999998</v>
      </c>
      <c r="AS3999">
        <v>49.145000000000003</v>
      </c>
      <c r="AT3999">
        <v>3.6389999999999998</v>
      </c>
      <c r="AU3999">
        <v>12.124000000000001</v>
      </c>
      <c r="AV3999">
        <v>-19.751999999999999</v>
      </c>
      <c r="AW3999">
        <v>-22.818999999999999</v>
      </c>
      <c r="AX3999">
        <v>-20.596</v>
      </c>
      <c r="AY3999">
        <v>-8.51</v>
      </c>
      <c r="AZ3999">
        <v>-5.1040000000000001</v>
      </c>
      <c r="BA3999">
        <v>-5.843</v>
      </c>
      <c r="BB3999">
        <v>-6.5890000000000004</v>
      </c>
      <c r="BC3999">
        <v>2017</v>
      </c>
    </row>
    <row r="4000" spans="1:55" x14ac:dyDescent="0.25">
      <c r="A4000">
        <v>826</v>
      </c>
      <c r="B4000" t="s">
        <v>1109</v>
      </c>
      <c r="C4000" t="s">
        <v>352</v>
      </c>
      <c r="D4000" t="s">
        <v>1110</v>
      </c>
      <c r="E4000" t="s">
        <v>353</v>
      </c>
      <c r="F4000" t="s">
        <v>354</v>
      </c>
      <c r="G4000" t="s">
        <v>229</v>
      </c>
      <c r="H4000" t="s">
        <v>230</v>
      </c>
    </row>
    <row r="4001" spans="1:55" x14ac:dyDescent="0.25">
      <c r="A4001">
        <v>826</v>
      </c>
      <c r="B4001" t="s">
        <v>1109</v>
      </c>
      <c r="C4001" t="s">
        <v>355</v>
      </c>
      <c r="D4001" t="s">
        <v>1110</v>
      </c>
      <c r="E4001" t="s">
        <v>353</v>
      </c>
      <c r="F4001" t="s">
        <v>354</v>
      </c>
      <c r="G4001" t="s">
        <v>282</v>
      </c>
    </row>
    <row r="4002" spans="1:55" x14ac:dyDescent="0.25">
      <c r="A4002">
        <v>826</v>
      </c>
      <c r="B4002" t="s">
        <v>1109</v>
      </c>
      <c r="C4002" t="s">
        <v>356</v>
      </c>
      <c r="D4002" t="s">
        <v>1110</v>
      </c>
      <c r="E4002" t="s">
        <v>357</v>
      </c>
      <c r="F4002" t="s">
        <v>358</v>
      </c>
      <c r="G4002" t="s">
        <v>229</v>
      </c>
      <c r="H4002" t="s">
        <v>230</v>
      </c>
      <c r="I4002" t="s">
        <v>1115</v>
      </c>
      <c r="J4002" t="s">
        <v>232</v>
      </c>
      <c r="K4002" t="s">
        <v>232</v>
      </c>
      <c r="L4002" t="s">
        <v>232</v>
      </c>
      <c r="M4002" t="s">
        <v>232</v>
      </c>
      <c r="N4002" t="s">
        <v>232</v>
      </c>
      <c r="O4002" t="s">
        <v>232</v>
      </c>
      <c r="P4002" t="s">
        <v>232</v>
      </c>
      <c r="Q4002" t="s">
        <v>232</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4.5999999999999999E-2</v>
      </c>
      <c r="AT4002">
        <v>5.7000000000000002E-2</v>
      </c>
      <c r="AU4002">
        <v>5.6000000000000001E-2</v>
      </c>
      <c r="AV4002">
        <v>5.5E-2</v>
      </c>
      <c r="AW4002">
        <v>6.2E-2</v>
      </c>
      <c r="AX4002">
        <v>7.8E-2</v>
      </c>
      <c r="AY4002">
        <v>0.10100000000000001</v>
      </c>
      <c r="AZ4002">
        <v>0.123</v>
      </c>
      <c r="BA4002">
        <v>0.14599999999999999</v>
      </c>
      <c r="BB4002">
        <v>0.16800000000000001</v>
      </c>
      <c r="BC4002">
        <v>2017</v>
      </c>
    </row>
    <row r="4003" spans="1:55" x14ac:dyDescent="0.25">
      <c r="A4003">
        <v>826</v>
      </c>
      <c r="B4003" t="s">
        <v>1109</v>
      </c>
      <c r="C4003" t="s">
        <v>359</v>
      </c>
      <c r="D4003" t="s">
        <v>1110</v>
      </c>
      <c r="E4003" t="s">
        <v>357</v>
      </c>
      <c r="F4003" t="s">
        <v>358</v>
      </c>
      <c r="G4003" t="s">
        <v>282</v>
      </c>
      <c r="I4003" t="s">
        <v>360</v>
      </c>
      <c r="J4003" t="s">
        <v>232</v>
      </c>
      <c r="K4003" t="s">
        <v>232</v>
      </c>
      <c r="L4003" t="s">
        <v>232</v>
      </c>
      <c r="M4003" t="s">
        <v>232</v>
      </c>
      <c r="N4003" t="s">
        <v>232</v>
      </c>
      <c r="O4003" t="s">
        <v>232</v>
      </c>
      <c r="P4003" t="s">
        <v>232</v>
      </c>
      <c r="Q4003" t="s">
        <v>232</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20</v>
      </c>
      <c r="AT4003">
        <v>23.593</v>
      </c>
      <c r="AU4003">
        <v>22.997</v>
      </c>
      <c r="AV4003">
        <v>21.888000000000002</v>
      </c>
      <c r="AW4003">
        <v>23.484999999999999</v>
      </c>
      <c r="AX4003">
        <v>28.087</v>
      </c>
      <c r="AY4003">
        <v>35.121000000000002</v>
      </c>
      <c r="AZ4003">
        <v>40.978000000000002</v>
      </c>
      <c r="BA4003">
        <v>46.31</v>
      </c>
      <c r="BB4003">
        <v>51.151000000000003</v>
      </c>
      <c r="BC4003">
        <v>2017</v>
      </c>
    </row>
    <row r="4004" spans="1:55" x14ac:dyDescent="0.25">
      <c r="A4004">
        <v>826</v>
      </c>
      <c r="B4004" t="s">
        <v>1109</v>
      </c>
      <c r="C4004" t="s">
        <v>361</v>
      </c>
      <c r="D4004" t="s">
        <v>1110</v>
      </c>
      <c r="E4004" t="s">
        <v>362</v>
      </c>
      <c r="F4004" t="s">
        <v>363</v>
      </c>
      <c r="G4004" t="s">
        <v>229</v>
      </c>
      <c r="H4004" t="s">
        <v>230</v>
      </c>
      <c r="I4004" t="s">
        <v>1115</v>
      </c>
      <c r="J4004">
        <v>3.5999999999999997E-2</v>
      </c>
      <c r="K4004">
        <v>3.6999999999999998E-2</v>
      </c>
      <c r="L4004">
        <v>4.2000000000000003E-2</v>
      </c>
      <c r="M4004">
        <v>4.3999999999999997E-2</v>
      </c>
      <c r="N4004">
        <v>4.9000000000000002E-2</v>
      </c>
      <c r="O4004">
        <v>4.8000000000000001E-2</v>
      </c>
      <c r="P4004">
        <v>0.05</v>
      </c>
      <c r="Q4004">
        <v>0.05</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0.24199999999999999</v>
      </c>
      <c r="AV4004">
        <v>0.252</v>
      </c>
      <c r="AW4004">
        <v>0.26400000000000001</v>
      </c>
      <c r="AX4004">
        <v>0.27600000000000002</v>
      </c>
      <c r="AY4004">
        <v>0.28899999999999998</v>
      </c>
      <c r="AZ4004">
        <v>0.30099999999999999</v>
      </c>
      <c r="BA4004">
        <v>0.315</v>
      </c>
      <c r="BB4004">
        <v>0.32900000000000001</v>
      </c>
      <c r="BC4004">
        <v>2017</v>
      </c>
    </row>
    <row r="4005" spans="1:55" x14ac:dyDescent="0.25">
      <c r="A4005">
        <v>826</v>
      </c>
      <c r="B4005" t="s">
        <v>1109</v>
      </c>
      <c r="C4005" t="s">
        <v>364</v>
      </c>
      <c r="D4005" t="s">
        <v>1110</v>
      </c>
      <c r="E4005" t="s">
        <v>365</v>
      </c>
      <c r="F4005" t="s">
        <v>366</v>
      </c>
      <c r="G4005" t="s">
        <v>242</v>
      </c>
      <c r="H4005" t="s">
        <v>230</v>
      </c>
      <c r="I4005" t="s">
        <v>1116</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374</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-1.4E-2</v>
      </c>
      <c r="AK4005">
        <v>-7.0000000000000001E-3</v>
      </c>
      <c r="AL4005">
        <v>-8.9999999999999993E-3</v>
      </c>
      <c r="AM4005">
        <v>-1.7999999999999999E-2</v>
      </c>
      <c r="AN4005">
        <v>-3.0000000000000001E-3</v>
      </c>
      <c r="AO4005">
        <v>-2.4E-2</v>
      </c>
      <c r="AP4005">
        <v>-8.0000000000000002E-3</v>
      </c>
      <c r="AQ4005">
        <v>1.4999999999999999E-2</v>
      </c>
      <c r="AR4005">
        <v>4.4999999999999998E-2</v>
      </c>
      <c r="AS4005">
        <v>7.9000000000000001E-2</v>
      </c>
      <c r="AT4005">
        <v>3.5999999999999997E-2</v>
      </c>
      <c r="AU4005">
        <v>3.7999999999999999E-2</v>
      </c>
      <c r="AV4005">
        <v>1.9E-2</v>
      </c>
      <c r="AW4005">
        <v>8.0000000000000002E-3</v>
      </c>
      <c r="AX4005">
        <v>1E-3</v>
      </c>
      <c r="AY4005">
        <v>-4.0000000000000001E-3</v>
      </c>
      <c r="AZ4005">
        <v>-5.0000000000000001E-3</v>
      </c>
      <c r="BA4005">
        <v>-0.01</v>
      </c>
      <c r="BB4005">
        <v>-1.7000000000000001E-2</v>
      </c>
      <c r="BC4005">
        <v>2016</v>
      </c>
    </row>
    <row r="4006" spans="1:55" x14ac:dyDescent="0.25">
      <c r="A4006">
        <v>826</v>
      </c>
      <c r="B4006" t="s">
        <v>1109</v>
      </c>
      <c r="C4006" t="s">
        <v>368</v>
      </c>
      <c r="D4006" t="s">
        <v>1110</v>
      </c>
      <c r="E4006" t="s">
        <v>365</v>
      </c>
      <c r="F4006" t="s">
        <v>366</v>
      </c>
      <c r="G4006" t="s">
        <v>282</v>
      </c>
      <c r="I4006" t="s">
        <v>369</v>
      </c>
      <c r="J4006">
        <v>27.238</v>
      </c>
      <c r="K4006">
        <v>20.587</v>
      </c>
      <c r="L4006">
        <v>11.497999999999999</v>
      </c>
      <c r="M4006">
        <v>10.346</v>
      </c>
      <c r="N4006">
        <v>23.091999999999999</v>
      </c>
      <c r="O4006">
        <v>17.66</v>
      </c>
      <c r="P4006">
        <v>33.844999999999999</v>
      </c>
      <c r="Q4006">
        <v>8.6029999999999998</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-12.87</v>
      </c>
      <c r="AK4006">
        <v>-5.3239999999999998</v>
      </c>
      <c r="AL4006">
        <v>-6.3360000000000003</v>
      </c>
      <c r="AM4006">
        <v>-13.071</v>
      </c>
      <c r="AN4006">
        <v>-2.1579999999999999</v>
      </c>
      <c r="AO4006">
        <v>-13.069000000000001</v>
      </c>
      <c r="AP4006">
        <v>-4.4260000000000002</v>
      </c>
      <c r="AQ4006">
        <v>8.3309999999999995</v>
      </c>
      <c r="AR4006">
        <v>24.861999999999998</v>
      </c>
      <c r="AS4006">
        <v>46.17</v>
      </c>
      <c r="AT4006">
        <v>20.122</v>
      </c>
      <c r="AU4006">
        <v>20.539000000000001</v>
      </c>
      <c r="AV4006">
        <v>10.324999999999999</v>
      </c>
      <c r="AW4006">
        <v>4.2510000000000003</v>
      </c>
      <c r="AX4006">
        <v>0.36699999999999999</v>
      </c>
      <c r="AY4006">
        <v>-1.802</v>
      </c>
      <c r="AZ4006">
        <v>-2.4359999999999999</v>
      </c>
      <c r="BA4006">
        <v>-4.2850000000000001</v>
      </c>
      <c r="BB4006">
        <v>-7.2380000000000004</v>
      </c>
      <c r="BC4006">
        <v>2016</v>
      </c>
    </row>
    <row r="4007" spans="1:55" x14ac:dyDescent="0.25">
      <c r="A4007">
        <v>542</v>
      </c>
      <c r="B4007" t="s">
        <v>1117</v>
      </c>
      <c r="C4007" t="s">
        <v>225</v>
      </c>
      <c r="D4007" t="s">
        <v>1118</v>
      </c>
      <c r="E4007" t="s">
        <v>227</v>
      </c>
      <c r="F4007" t="s">
        <v>228</v>
      </c>
      <c r="G4007" t="s">
        <v>229</v>
      </c>
      <c r="H4007" t="s">
        <v>230</v>
      </c>
      <c r="I4007" t="s">
        <v>1119</v>
      </c>
      <c r="J4007" s="52">
        <v>163065</v>
      </c>
      <c r="K4007" s="52">
        <v>174773.9</v>
      </c>
      <c r="L4007" s="52">
        <v>189219.1</v>
      </c>
      <c r="M4007" s="52">
        <v>214275.5</v>
      </c>
      <c r="N4007" s="52">
        <v>236652</v>
      </c>
      <c r="O4007" s="52">
        <v>254991.8</v>
      </c>
      <c r="P4007" s="52">
        <v>283612.3</v>
      </c>
      <c r="Q4007" s="52">
        <v>318971</v>
      </c>
      <c r="R4007" s="52">
        <v>356943.6</v>
      </c>
      <c r="S4007" s="52">
        <v>382035.6</v>
      </c>
      <c r="T4007" s="52">
        <v>419518</v>
      </c>
      <c r="U4007" s="52">
        <v>462954.8</v>
      </c>
      <c r="V4007" s="52">
        <v>491544.4</v>
      </c>
      <c r="W4007" s="52">
        <v>525199.5</v>
      </c>
      <c r="X4007" s="52">
        <v>573550</v>
      </c>
      <c r="Y4007" s="52">
        <v>628442.1</v>
      </c>
      <c r="Z4007" s="52">
        <v>676169.3</v>
      </c>
      <c r="AA4007" s="52">
        <v>716213.2</v>
      </c>
      <c r="AB4007" s="52">
        <v>677027.8</v>
      </c>
      <c r="AC4007" s="52">
        <v>753590.2</v>
      </c>
      <c r="AD4007" s="52">
        <v>820843.7</v>
      </c>
      <c r="AE4007" s="52">
        <v>857989.5</v>
      </c>
      <c r="AF4007" s="52">
        <v>921759</v>
      </c>
      <c r="AG4007" s="52">
        <v>948796.1</v>
      </c>
      <c r="AH4007" s="52">
        <v>995285.7</v>
      </c>
      <c r="AI4007" s="52">
        <v>1034337.6</v>
      </c>
      <c r="AJ4007" s="52">
        <v>1087876.3</v>
      </c>
      <c r="AK4007" s="52">
        <v>1147311.3999999999</v>
      </c>
      <c r="AL4007" s="52">
        <v>1179771.3</v>
      </c>
      <c r="AM4007" s="52">
        <v>1188118.3999999999</v>
      </c>
      <c r="AN4007" s="52">
        <v>1265308</v>
      </c>
      <c r="AO4007" s="52">
        <v>1311892.8</v>
      </c>
      <c r="AP4007" s="52">
        <v>1341966.3999999999</v>
      </c>
      <c r="AQ4007" s="52">
        <v>1380832.6</v>
      </c>
      <c r="AR4007" s="52">
        <v>1426972.3</v>
      </c>
      <c r="AS4007" s="52">
        <v>1466788.2</v>
      </c>
      <c r="AT4007" s="52">
        <v>1509755.1</v>
      </c>
      <c r="AU4007" s="52">
        <v>1555995.2</v>
      </c>
      <c r="AV4007" s="52">
        <v>1597514.1</v>
      </c>
      <c r="AW4007" s="52">
        <v>1638275.56</v>
      </c>
      <c r="AX4007" s="52">
        <v>1684952.97</v>
      </c>
      <c r="AY4007" s="52">
        <v>1733017.35</v>
      </c>
      <c r="AZ4007" s="52">
        <v>1782192.3</v>
      </c>
      <c r="BA4007" s="52">
        <v>1834524.13</v>
      </c>
      <c r="BB4007" s="52">
        <v>1887878.7</v>
      </c>
      <c r="BC4007">
        <v>2017</v>
      </c>
    </row>
    <row r="4008" spans="1:55" x14ac:dyDescent="0.25">
      <c r="A4008">
        <v>542</v>
      </c>
      <c r="B4008" t="s">
        <v>1117</v>
      </c>
      <c r="C4008" t="s">
        <v>233</v>
      </c>
      <c r="D4008" t="s">
        <v>1118</v>
      </c>
      <c r="E4008" t="s">
        <v>227</v>
      </c>
      <c r="F4008" t="s">
        <v>234</v>
      </c>
      <c r="G4008" t="s">
        <v>235</v>
      </c>
      <c r="I4008" t="s">
        <v>236</v>
      </c>
      <c r="J4008">
        <v>-1.7010000000000001</v>
      </c>
      <c r="K4008">
        <v>7.181</v>
      </c>
      <c r="L4008">
        <v>8.2650000000000006</v>
      </c>
      <c r="M4008">
        <v>13.242000000000001</v>
      </c>
      <c r="N4008">
        <v>10.443</v>
      </c>
      <c r="O4008">
        <v>7.75</v>
      </c>
      <c r="P4008">
        <v>11.224</v>
      </c>
      <c r="Q4008">
        <v>12.467000000000001</v>
      </c>
      <c r="R4008">
        <v>11.904999999999999</v>
      </c>
      <c r="S4008">
        <v>7.03</v>
      </c>
      <c r="T4008">
        <v>9.8109999999999999</v>
      </c>
      <c r="U4008">
        <v>10.353999999999999</v>
      </c>
      <c r="V4008">
        <v>6.1749999999999998</v>
      </c>
      <c r="W4008">
        <v>6.8470000000000004</v>
      </c>
      <c r="X4008">
        <v>9.2059999999999995</v>
      </c>
      <c r="Y4008">
        <v>9.5709999999999997</v>
      </c>
      <c r="Z4008">
        <v>7.5949999999999998</v>
      </c>
      <c r="AA4008">
        <v>5.9219999999999997</v>
      </c>
      <c r="AB4008">
        <v>-5.4710000000000001</v>
      </c>
      <c r="AC4008">
        <v>11.308999999999999</v>
      </c>
      <c r="AD4008">
        <v>8.9239999999999995</v>
      </c>
      <c r="AE4008">
        <v>4.5250000000000004</v>
      </c>
      <c r="AF4008">
        <v>7.4320000000000004</v>
      </c>
      <c r="AG4008">
        <v>2.9329999999999998</v>
      </c>
      <c r="AH4008">
        <v>4.9000000000000004</v>
      </c>
      <c r="AI4008">
        <v>3.9239999999999999</v>
      </c>
      <c r="AJ4008">
        <v>5.1760000000000002</v>
      </c>
      <c r="AK4008">
        <v>5.4630000000000001</v>
      </c>
      <c r="AL4008">
        <v>2.8290000000000002</v>
      </c>
      <c r="AM4008">
        <v>0.70799999999999996</v>
      </c>
      <c r="AN4008">
        <v>6.4969999999999999</v>
      </c>
      <c r="AO4008">
        <v>3.6819999999999999</v>
      </c>
      <c r="AP4008">
        <v>2.2919999999999998</v>
      </c>
      <c r="AQ4008">
        <v>2.8959999999999999</v>
      </c>
      <c r="AR4008">
        <v>3.3410000000000002</v>
      </c>
      <c r="AS4008">
        <v>2.79</v>
      </c>
      <c r="AT4008">
        <v>2.9289999999999998</v>
      </c>
      <c r="AU4008">
        <v>3.0630000000000002</v>
      </c>
      <c r="AV4008">
        <v>2.6680000000000001</v>
      </c>
      <c r="AW4008">
        <v>2.552</v>
      </c>
      <c r="AX4008">
        <v>2.8490000000000002</v>
      </c>
      <c r="AY4008">
        <v>2.8530000000000002</v>
      </c>
      <c r="AZ4008">
        <v>2.8380000000000001</v>
      </c>
      <c r="BA4008">
        <v>2.9359999999999999</v>
      </c>
      <c r="BB4008">
        <v>2.9079999999999999</v>
      </c>
      <c r="BC4008">
        <v>2017</v>
      </c>
    </row>
    <row r="4009" spans="1:55" x14ac:dyDescent="0.25">
      <c r="A4009">
        <v>542</v>
      </c>
      <c r="B4009" t="s">
        <v>1117</v>
      </c>
      <c r="C4009" t="s">
        <v>237</v>
      </c>
      <c r="D4009" t="s">
        <v>1118</v>
      </c>
      <c r="E4009" t="s">
        <v>238</v>
      </c>
      <c r="F4009" t="s">
        <v>239</v>
      </c>
      <c r="G4009" t="s">
        <v>229</v>
      </c>
      <c r="H4009" t="s">
        <v>230</v>
      </c>
      <c r="I4009" t="s">
        <v>1119</v>
      </c>
      <c r="J4009" s="52">
        <v>39471.4</v>
      </c>
      <c r="K4009" s="52">
        <v>49324</v>
      </c>
      <c r="L4009" s="52">
        <v>56858.6</v>
      </c>
      <c r="M4009" s="52">
        <v>67509.3</v>
      </c>
      <c r="N4009" s="52">
        <v>77855.600000000006</v>
      </c>
      <c r="O4009" s="52">
        <v>87239.6</v>
      </c>
      <c r="P4009" s="52">
        <v>101840.2</v>
      </c>
      <c r="Q4009" s="52">
        <v>120204.9</v>
      </c>
      <c r="R4009" s="52">
        <v>144073.4</v>
      </c>
      <c r="S4009" s="52">
        <v>163518.1</v>
      </c>
      <c r="T4009" s="52">
        <v>197712.3</v>
      </c>
      <c r="U4009" s="52">
        <v>238877.2</v>
      </c>
      <c r="V4009" s="52">
        <v>273267.40000000002</v>
      </c>
      <c r="W4009" s="52">
        <v>310073.7</v>
      </c>
      <c r="X4009" s="52">
        <v>366054.2</v>
      </c>
      <c r="Y4009" s="52">
        <v>428927.2</v>
      </c>
      <c r="Z4009" s="52">
        <v>481140.8</v>
      </c>
      <c r="AA4009" s="52">
        <v>530347.1</v>
      </c>
      <c r="AB4009" s="52">
        <v>524476.69999999995</v>
      </c>
      <c r="AC4009" s="52">
        <v>576872.80000000005</v>
      </c>
      <c r="AD4009" s="52">
        <v>635184.5</v>
      </c>
      <c r="AE4009" s="52">
        <v>688164.8</v>
      </c>
      <c r="AF4009" s="52">
        <v>761938.9</v>
      </c>
      <c r="AG4009" s="52">
        <v>810915.4</v>
      </c>
      <c r="AH4009" s="52">
        <v>876033.1</v>
      </c>
      <c r="AI4009" s="52">
        <v>919797.3</v>
      </c>
      <c r="AJ4009" s="52">
        <v>966054.6</v>
      </c>
      <c r="AK4009" s="52">
        <v>1043257.8</v>
      </c>
      <c r="AL4009" s="52">
        <v>1104492.2</v>
      </c>
      <c r="AM4009" s="52">
        <v>1151707.8</v>
      </c>
      <c r="AN4009" s="52">
        <v>1265308</v>
      </c>
      <c r="AO4009" s="52">
        <v>1332681.1000000001</v>
      </c>
      <c r="AP4009" s="52">
        <v>1377456.6</v>
      </c>
      <c r="AQ4009" s="52">
        <v>1429445.3</v>
      </c>
      <c r="AR4009" s="52">
        <v>1486079.4</v>
      </c>
      <c r="AS4009" s="52">
        <v>1564124</v>
      </c>
      <c r="AT4009" s="52">
        <v>1641786.1</v>
      </c>
      <c r="AU4009" s="52">
        <v>1730398.6</v>
      </c>
      <c r="AV4009" s="52">
        <v>1782268.9</v>
      </c>
      <c r="AW4009" s="52">
        <v>1852790.27</v>
      </c>
      <c r="AX4009" s="52">
        <v>1937033.37</v>
      </c>
      <c r="AY4009" s="52">
        <v>2026129.25</v>
      </c>
      <c r="AZ4009" s="52">
        <v>2120824.61</v>
      </c>
      <c r="BA4009" s="52">
        <v>2225789.9900000002</v>
      </c>
      <c r="BB4009" s="52">
        <v>2340792.75</v>
      </c>
      <c r="BC4009">
        <v>2017</v>
      </c>
    </row>
    <row r="4010" spans="1:55" x14ac:dyDescent="0.25">
      <c r="A4010">
        <v>542</v>
      </c>
      <c r="B4010" t="s">
        <v>1117</v>
      </c>
      <c r="C4010" t="s">
        <v>240</v>
      </c>
      <c r="D4010" t="s">
        <v>1118</v>
      </c>
      <c r="E4010" t="s">
        <v>238</v>
      </c>
      <c r="F4010" t="s">
        <v>241</v>
      </c>
      <c r="G4010" t="s">
        <v>242</v>
      </c>
      <c r="H4010" t="s">
        <v>230</v>
      </c>
      <c r="I4010" t="s">
        <v>243</v>
      </c>
      <c r="J4010">
        <v>64.980999999999995</v>
      </c>
      <c r="K4010">
        <v>72.426000000000002</v>
      </c>
      <c r="L4010">
        <v>77.772999999999996</v>
      </c>
      <c r="M4010">
        <v>87.025000000000006</v>
      </c>
      <c r="N4010">
        <v>96.597999999999999</v>
      </c>
      <c r="O4010">
        <v>100.273</v>
      </c>
      <c r="P4010">
        <v>115.53700000000001</v>
      </c>
      <c r="Q4010">
        <v>146.13399999999999</v>
      </c>
      <c r="R4010">
        <v>196.965</v>
      </c>
      <c r="S4010">
        <v>243.52799999999999</v>
      </c>
      <c r="T4010">
        <v>279.34800000000001</v>
      </c>
      <c r="U4010">
        <v>325.733</v>
      </c>
      <c r="V4010">
        <v>350.05099999999999</v>
      </c>
      <c r="W4010">
        <v>386.30200000000002</v>
      </c>
      <c r="X4010">
        <v>455.60500000000002</v>
      </c>
      <c r="Y4010">
        <v>556.12900000000002</v>
      </c>
      <c r="Z4010">
        <v>598.09699999999998</v>
      </c>
      <c r="AA4010">
        <v>557.50400000000002</v>
      </c>
      <c r="AB4010">
        <v>374.24200000000002</v>
      </c>
      <c r="AC4010">
        <v>485.25</v>
      </c>
      <c r="AD4010">
        <v>561.63400000000001</v>
      </c>
      <c r="AE4010">
        <v>533.04999999999995</v>
      </c>
      <c r="AF4010">
        <v>609.02099999999996</v>
      </c>
      <c r="AG4010">
        <v>680.51800000000003</v>
      </c>
      <c r="AH4010">
        <v>764.88099999999997</v>
      </c>
      <c r="AI4010">
        <v>898.13699999999994</v>
      </c>
      <c r="AJ4010" s="52">
        <v>1011.8</v>
      </c>
      <c r="AK4010" s="52">
        <v>1122.68</v>
      </c>
      <c r="AL4010" s="52">
        <v>1002.22</v>
      </c>
      <c r="AM4010">
        <v>901.93499999999995</v>
      </c>
      <c r="AN4010" s="52">
        <v>1094.5</v>
      </c>
      <c r="AO4010" s="52">
        <v>1202.46</v>
      </c>
      <c r="AP4010" s="52">
        <v>1222.81</v>
      </c>
      <c r="AQ4010" s="52">
        <v>1305.6099999999999</v>
      </c>
      <c r="AR4010" s="52">
        <v>1411.33</v>
      </c>
      <c r="AS4010" s="52">
        <v>1382.76</v>
      </c>
      <c r="AT4010" s="52">
        <v>1414.8</v>
      </c>
      <c r="AU4010" s="52">
        <v>1530.75</v>
      </c>
      <c r="AV4010" s="52">
        <v>1619.42</v>
      </c>
      <c r="AW4010" s="52">
        <v>1656.67</v>
      </c>
      <c r="AX4010" s="52">
        <v>1744.36</v>
      </c>
      <c r="AY4010" s="52">
        <v>1831.94</v>
      </c>
      <c r="AZ4010" s="52">
        <v>1929.8</v>
      </c>
      <c r="BA4010" s="52">
        <v>2035.76</v>
      </c>
      <c r="BB4010" s="52">
        <v>2150.9</v>
      </c>
      <c r="BC4010">
        <v>2017</v>
      </c>
    </row>
    <row r="4011" spans="1:55" x14ac:dyDescent="0.25">
      <c r="A4011">
        <v>542</v>
      </c>
      <c r="B4011" t="s">
        <v>1117</v>
      </c>
      <c r="C4011" t="s">
        <v>244</v>
      </c>
      <c r="D4011" t="s">
        <v>1118</v>
      </c>
      <c r="E4011" t="s">
        <v>238</v>
      </c>
      <c r="F4011" t="s">
        <v>245</v>
      </c>
      <c r="G4011" t="s">
        <v>246</v>
      </c>
      <c r="H4011" t="s">
        <v>230</v>
      </c>
      <c r="I4011" t="s">
        <v>243</v>
      </c>
      <c r="J4011">
        <v>83.512</v>
      </c>
      <c r="K4011">
        <v>97.977000000000004</v>
      </c>
      <c r="L4011">
        <v>112.629</v>
      </c>
      <c r="M4011">
        <v>132.53800000000001</v>
      </c>
      <c r="N4011">
        <v>151.661</v>
      </c>
      <c r="O4011">
        <v>168.583</v>
      </c>
      <c r="P4011">
        <v>191.28</v>
      </c>
      <c r="Q4011">
        <v>220.44800000000001</v>
      </c>
      <c r="R4011">
        <v>255.39099999999999</v>
      </c>
      <c r="S4011">
        <v>284.06200000000001</v>
      </c>
      <c r="T4011">
        <v>323.60500000000002</v>
      </c>
      <c r="U4011">
        <v>369.18900000000002</v>
      </c>
      <c r="V4011">
        <v>400.92200000000003</v>
      </c>
      <c r="W4011">
        <v>438.52199999999999</v>
      </c>
      <c r="X4011">
        <v>489.11799999999999</v>
      </c>
      <c r="Y4011">
        <v>547.16700000000003</v>
      </c>
      <c r="Z4011">
        <v>599.50199999999995</v>
      </c>
      <c r="AA4011">
        <v>645.95600000000002</v>
      </c>
      <c r="AB4011">
        <v>617.48699999999997</v>
      </c>
      <c r="AC4011">
        <v>697.24099999999999</v>
      </c>
      <c r="AD4011">
        <v>776.44200000000001</v>
      </c>
      <c r="AE4011">
        <v>829.37800000000004</v>
      </c>
      <c r="AF4011">
        <v>905.11800000000005</v>
      </c>
      <c r="AG4011">
        <v>948.96799999999996</v>
      </c>
      <c r="AH4011" s="52">
        <v>1022.27</v>
      </c>
      <c r="AI4011" s="52">
        <v>1095.47</v>
      </c>
      <c r="AJ4011" s="52">
        <v>1187.04</v>
      </c>
      <c r="AK4011" s="52">
        <v>1285.52</v>
      </c>
      <c r="AL4011" s="52">
        <v>1347.6</v>
      </c>
      <c r="AM4011" s="52">
        <v>1367.48</v>
      </c>
      <c r="AN4011" s="52">
        <v>1473.3</v>
      </c>
      <c r="AO4011" s="52">
        <v>1559.45</v>
      </c>
      <c r="AP4011" s="52">
        <v>1625.79</v>
      </c>
      <c r="AQ4011" s="52">
        <v>1702.23</v>
      </c>
      <c r="AR4011" s="52">
        <v>1792.39</v>
      </c>
      <c r="AS4011" s="52">
        <v>1862.11</v>
      </c>
      <c r="AT4011" s="52">
        <v>1937.61</v>
      </c>
      <c r="AU4011" s="52">
        <v>2034.91</v>
      </c>
      <c r="AV4011" s="52">
        <v>2136.3200000000002</v>
      </c>
      <c r="AW4011" s="52">
        <v>2229.7800000000002</v>
      </c>
      <c r="AX4011" s="52">
        <v>2341.1999999999998</v>
      </c>
      <c r="AY4011" s="52">
        <v>2458.04</v>
      </c>
      <c r="AZ4011" s="52">
        <v>2580.09</v>
      </c>
      <c r="BA4011" s="52">
        <v>2710.89</v>
      </c>
      <c r="BB4011" s="52">
        <v>2848.12</v>
      </c>
      <c r="BC4011">
        <v>2017</v>
      </c>
    </row>
    <row r="4012" spans="1:55" x14ac:dyDescent="0.25">
      <c r="A4012">
        <v>542</v>
      </c>
      <c r="B4012" t="s">
        <v>1117</v>
      </c>
      <c r="C4012" t="s">
        <v>247</v>
      </c>
      <c r="D4012" t="s">
        <v>1118</v>
      </c>
      <c r="E4012" t="s">
        <v>248</v>
      </c>
      <c r="F4012" t="s">
        <v>249</v>
      </c>
      <c r="G4012" t="s">
        <v>250</v>
      </c>
      <c r="I4012" t="s">
        <v>251</v>
      </c>
      <c r="J4012">
        <v>24.206</v>
      </c>
      <c r="K4012">
        <v>28.222000000000001</v>
      </c>
      <c r="L4012">
        <v>30.048999999999999</v>
      </c>
      <c r="M4012">
        <v>31.506</v>
      </c>
      <c r="N4012">
        <v>32.899000000000001</v>
      </c>
      <c r="O4012">
        <v>34.213000000000001</v>
      </c>
      <c r="P4012">
        <v>35.908000000000001</v>
      </c>
      <c r="Q4012">
        <v>37.685000000000002</v>
      </c>
      <c r="R4012">
        <v>40.363</v>
      </c>
      <c r="S4012">
        <v>42.802</v>
      </c>
      <c r="T4012">
        <v>47.128</v>
      </c>
      <c r="U4012">
        <v>51.597999999999999</v>
      </c>
      <c r="V4012">
        <v>55.594000000000001</v>
      </c>
      <c r="W4012">
        <v>59.039000000000001</v>
      </c>
      <c r="X4012">
        <v>63.823</v>
      </c>
      <c r="Y4012">
        <v>68.251999999999995</v>
      </c>
      <c r="Z4012">
        <v>71.156999999999996</v>
      </c>
      <c r="AA4012">
        <v>74.049000000000007</v>
      </c>
      <c r="AB4012">
        <v>77.468000000000004</v>
      </c>
      <c r="AC4012">
        <v>76.55</v>
      </c>
      <c r="AD4012">
        <v>77.382000000000005</v>
      </c>
      <c r="AE4012">
        <v>80.206999999999994</v>
      </c>
      <c r="AF4012">
        <v>82.661000000000001</v>
      </c>
      <c r="AG4012">
        <v>85.468000000000004</v>
      </c>
      <c r="AH4012">
        <v>88.018000000000001</v>
      </c>
      <c r="AI4012">
        <v>88.926000000000002</v>
      </c>
      <c r="AJ4012">
        <v>88.802000000000007</v>
      </c>
      <c r="AK4012">
        <v>90.930999999999997</v>
      </c>
      <c r="AL4012">
        <v>93.619</v>
      </c>
      <c r="AM4012">
        <v>96.935000000000002</v>
      </c>
      <c r="AN4012">
        <v>100</v>
      </c>
      <c r="AO4012">
        <v>101.58499999999999</v>
      </c>
      <c r="AP4012">
        <v>102.645</v>
      </c>
      <c r="AQ4012">
        <v>103.521</v>
      </c>
      <c r="AR4012">
        <v>104.142</v>
      </c>
      <c r="AS4012">
        <v>106.636</v>
      </c>
      <c r="AT4012">
        <v>108.745</v>
      </c>
      <c r="AU4012">
        <v>111.208</v>
      </c>
      <c r="AV4012">
        <v>111.565</v>
      </c>
      <c r="AW4012">
        <v>113.09399999999999</v>
      </c>
      <c r="AX4012">
        <v>114.961</v>
      </c>
      <c r="AY4012">
        <v>116.913</v>
      </c>
      <c r="AZ4012">
        <v>119.001</v>
      </c>
      <c r="BA4012">
        <v>121.328</v>
      </c>
      <c r="BB4012">
        <v>123.991</v>
      </c>
      <c r="BC4012">
        <v>2017</v>
      </c>
    </row>
    <row r="4013" spans="1:55" x14ac:dyDescent="0.25">
      <c r="A4013">
        <v>542</v>
      </c>
      <c r="B4013" t="s">
        <v>1117</v>
      </c>
      <c r="C4013" t="s">
        <v>252</v>
      </c>
      <c r="D4013" t="s">
        <v>1118</v>
      </c>
      <c r="E4013" t="s">
        <v>253</v>
      </c>
      <c r="F4013" t="s">
        <v>254</v>
      </c>
      <c r="G4013" t="s">
        <v>229</v>
      </c>
      <c r="H4013" t="s">
        <v>220</v>
      </c>
      <c r="I4013" t="s">
        <v>255</v>
      </c>
      <c r="J4013" s="52">
        <v>4277252.1900000004</v>
      </c>
      <c r="K4013" s="52">
        <v>4513410.1399999997</v>
      </c>
      <c r="L4013" s="52">
        <v>4811509.09</v>
      </c>
      <c r="M4013" s="52">
        <v>5368913.46</v>
      </c>
      <c r="N4013" s="52">
        <v>5856859.3200000003</v>
      </c>
      <c r="O4013" s="52">
        <v>6248919.2699999996</v>
      </c>
      <c r="P4013" s="52">
        <v>6881509.7599999998</v>
      </c>
      <c r="Q4013" s="52">
        <v>7663576.3700000001</v>
      </c>
      <c r="R4013" s="52">
        <v>8492339.0500000007</v>
      </c>
      <c r="S4013" s="52">
        <v>8999864.7300000004</v>
      </c>
      <c r="T4013" s="52">
        <v>9785981.2599999998</v>
      </c>
      <c r="U4013" s="52">
        <v>10692857.66</v>
      </c>
      <c r="V4013" s="52">
        <v>11235823.970000001</v>
      </c>
      <c r="W4013" s="52">
        <v>11883785.970000001</v>
      </c>
      <c r="X4013" s="52">
        <v>12847899.060000001</v>
      </c>
      <c r="Y4013" s="52">
        <v>13936580.52</v>
      </c>
      <c r="Z4013" s="52">
        <v>14852806.99</v>
      </c>
      <c r="AA4013" s="52">
        <v>15585580.060000001</v>
      </c>
      <c r="AB4013" s="52">
        <v>14626894.58</v>
      </c>
      <c r="AC4013" s="52">
        <v>16165678.220000001</v>
      </c>
      <c r="AD4013" s="52">
        <v>17461746.120000001</v>
      </c>
      <c r="AE4013" s="52">
        <v>18112445.210000001</v>
      </c>
      <c r="AF4013" s="52">
        <v>19346502.41</v>
      </c>
      <c r="AG4013" s="52">
        <v>19811024.02</v>
      </c>
      <c r="AH4013" s="52">
        <v>20699533.23</v>
      </c>
      <c r="AI4013" s="52">
        <v>21466162.16</v>
      </c>
      <c r="AJ4013" s="52">
        <v>22459014.449999999</v>
      </c>
      <c r="AK4013" s="52">
        <v>23566673.469999999</v>
      </c>
      <c r="AL4013" s="52">
        <v>24050113.600000001</v>
      </c>
      <c r="AM4013" s="52">
        <v>24095935.260000002</v>
      </c>
      <c r="AN4013" s="52">
        <v>25533864.879999999</v>
      </c>
      <c r="AO4013" s="52">
        <v>26271147.850000001</v>
      </c>
      <c r="AP4013" s="52">
        <v>26732476.690000001</v>
      </c>
      <c r="AQ4013" s="52">
        <v>27381774.969999999</v>
      </c>
      <c r="AR4013" s="52">
        <v>28119531.969999999</v>
      </c>
      <c r="AS4013" s="52">
        <v>28752126.309999999</v>
      </c>
      <c r="AT4013" s="52">
        <v>29461103.93</v>
      </c>
      <c r="AU4013" s="52">
        <v>30240411.960000001</v>
      </c>
      <c r="AV4013" s="52">
        <v>30921538.18</v>
      </c>
      <c r="AW4013" s="52">
        <v>31582047.34</v>
      </c>
      <c r="AX4013" s="52">
        <v>32350280.609999999</v>
      </c>
      <c r="AY4013" s="52">
        <v>33138291.91</v>
      </c>
      <c r="AZ4013" s="52">
        <v>33940537.140000001</v>
      </c>
      <c r="BA4013" s="52">
        <v>34795614.869999997</v>
      </c>
      <c r="BB4013" s="52">
        <v>35662526.93</v>
      </c>
      <c r="BC4013">
        <v>2017</v>
      </c>
    </row>
    <row r="4014" spans="1:55" x14ac:dyDescent="0.25">
      <c r="A4014">
        <v>542</v>
      </c>
      <c r="B4014" t="s">
        <v>1117</v>
      </c>
      <c r="C4014" t="s">
        <v>256</v>
      </c>
      <c r="D4014" t="s">
        <v>1118</v>
      </c>
      <c r="E4014" t="s">
        <v>253</v>
      </c>
      <c r="F4014" t="s">
        <v>257</v>
      </c>
      <c r="G4014" t="s">
        <v>258</v>
      </c>
      <c r="H4014" t="s">
        <v>220</v>
      </c>
      <c r="I4014" t="s">
        <v>255</v>
      </c>
      <c r="J4014" s="52">
        <v>5084.37</v>
      </c>
      <c r="K4014" s="52">
        <v>5365.09</v>
      </c>
      <c r="L4014" s="52">
        <v>5719.44</v>
      </c>
      <c r="M4014" s="52">
        <v>6382.03</v>
      </c>
      <c r="N4014" s="52">
        <v>6962.05</v>
      </c>
      <c r="O4014" s="52">
        <v>7428.09</v>
      </c>
      <c r="P4014" s="52">
        <v>8180.05</v>
      </c>
      <c r="Q4014" s="52">
        <v>9109.69</v>
      </c>
      <c r="R4014" s="52">
        <v>10094.84</v>
      </c>
      <c r="S4014" s="52">
        <v>10698.14</v>
      </c>
      <c r="T4014" s="52">
        <v>11632.6</v>
      </c>
      <c r="U4014" s="52">
        <v>12710.6</v>
      </c>
      <c r="V4014" s="52">
        <v>13356.02</v>
      </c>
      <c r="W4014" s="52">
        <v>14126.26</v>
      </c>
      <c r="X4014" s="52">
        <v>15272.3</v>
      </c>
      <c r="Y4014" s="52">
        <v>16566.41</v>
      </c>
      <c r="Z4014" s="52">
        <v>17655.53</v>
      </c>
      <c r="AA4014" s="52">
        <v>18526.580000000002</v>
      </c>
      <c r="AB4014" s="52">
        <v>17386.990000000002</v>
      </c>
      <c r="AC4014" s="52">
        <v>19216.14</v>
      </c>
      <c r="AD4014" s="52">
        <v>20756.78</v>
      </c>
      <c r="AE4014" s="52">
        <v>21530.26</v>
      </c>
      <c r="AF4014" s="52">
        <v>22997.19</v>
      </c>
      <c r="AG4014" s="52">
        <v>23549.360000000001</v>
      </c>
      <c r="AH4014" s="52">
        <v>24605.54</v>
      </c>
      <c r="AI4014" s="52">
        <v>25516.83</v>
      </c>
      <c r="AJ4014" s="52">
        <v>26697.03</v>
      </c>
      <c r="AK4014" s="52">
        <v>28013.7</v>
      </c>
      <c r="AL4014" s="52">
        <v>28588.37</v>
      </c>
      <c r="AM4014" s="52">
        <v>28642.84</v>
      </c>
      <c r="AN4014" s="52">
        <v>30352.11</v>
      </c>
      <c r="AO4014" s="52">
        <v>31228.51</v>
      </c>
      <c r="AP4014" s="52">
        <v>31776.9</v>
      </c>
      <c r="AQ4014" s="52">
        <v>32548.720000000001</v>
      </c>
      <c r="AR4014" s="52">
        <v>33425.69</v>
      </c>
      <c r="AS4014" s="52">
        <v>34177.65</v>
      </c>
      <c r="AT4014" s="52">
        <v>35020.410000000003</v>
      </c>
      <c r="AU4014" s="52">
        <v>35946.78</v>
      </c>
      <c r="AV4014" s="52">
        <v>36756.43</v>
      </c>
      <c r="AW4014" s="52">
        <v>37541.58</v>
      </c>
      <c r="AX4014" s="52">
        <v>38454.78</v>
      </c>
      <c r="AY4014" s="52">
        <v>39391.49</v>
      </c>
      <c r="AZ4014" s="52">
        <v>40345.120000000003</v>
      </c>
      <c r="BA4014" s="52">
        <v>41361.550000000003</v>
      </c>
      <c r="BB4014" s="52">
        <v>42392.05</v>
      </c>
      <c r="BC4014">
        <v>2017</v>
      </c>
    </row>
    <row r="4015" spans="1:55" x14ac:dyDescent="0.25">
      <c r="A4015">
        <v>542</v>
      </c>
      <c r="B4015" t="s">
        <v>1117</v>
      </c>
      <c r="C4015" t="s">
        <v>259</v>
      </c>
      <c r="D4015" t="s">
        <v>1118</v>
      </c>
      <c r="E4015" t="s">
        <v>260</v>
      </c>
      <c r="F4015" t="s">
        <v>261</v>
      </c>
      <c r="G4015" t="s">
        <v>229</v>
      </c>
      <c r="H4015" t="s">
        <v>220</v>
      </c>
      <c r="I4015" t="s">
        <v>262</v>
      </c>
      <c r="J4015" s="52">
        <v>1035348.68</v>
      </c>
      <c r="K4015" s="52">
        <v>1273756.79</v>
      </c>
      <c r="L4015" s="52">
        <v>1445814.25</v>
      </c>
      <c r="M4015" s="52">
        <v>1691521.38</v>
      </c>
      <c r="N4015" s="52">
        <v>1926834.75</v>
      </c>
      <c r="O4015" s="52">
        <v>2137924.5</v>
      </c>
      <c r="P4015" s="52">
        <v>2471029.4</v>
      </c>
      <c r="Q4015" s="52">
        <v>2888035.06</v>
      </c>
      <c r="R4015" s="52">
        <v>3427768.87</v>
      </c>
      <c r="S4015" s="52">
        <v>3852103.79</v>
      </c>
      <c r="T4015" s="52">
        <v>4611980.5599999996</v>
      </c>
      <c r="U4015" s="52">
        <v>5517341.8600000003</v>
      </c>
      <c r="V4015" s="52">
        <v>6246402.9800000004</v>
      </c>
      <c r="W4015" s="52">
        <v>7016094.8099999996</v>
      </c>
      <c r="X4015" s="52">
        <v>8199856.0099999998</v>
      </c>
      <c r="Y4015" s="52">
        <v>9512059.1999999993</v>
      </c>
      <c r="Z4015" s="52">
        <v>10568790.15</v>
      </c>
      <c r="AA4015" s="52">
        <v>11540931.09</v>
      </c>
      <c r="AB4015" s="52">
        <v>11331093.65</v>
      </c>
      <c r="AC4015" s="52">
        <v>12374815.99</v>
      </c>
      <c r="AD4015" s="52">
        <v>13512231.960000001</v>
      </c>
      <c r="AE4015" s="52">
        <v>14527389.01</v>
      </c>
      <c r="AF4015" s="52">
        <v>15992089.869999999</v>
      </c>
      <c r="AG4015" s="52">
        <v>16932051.539999999</v>
      </c>
      <c r="AH4015" s="52">
        <v>18219367.829999998</v>
      </c>
      <c r="AI4015" s="52">
        <v>19089045.969999999</v>
      </c>
      <c r="AJ4015" s="52">
        <v>19944026.93</v>
      </c>
      <c r="AK4015" s="52">
        <v>21429331.140000001</v>
      </c>
      <c r="AL4015" s="52">
        <v>22515518.800000001</v>
      </c>
      <c r="AM4015" s="52">
        <v>23357500.890000001</v>
      </c>
      <c r="AN4015" s="52">
        <v>25533864.879999999</v>
      </c>
      <c r="AO4015" s="52">
        <v>26687441.390000001</v>
      </c>
      <c r="AP4015" s="52">
        <v>27439454.850000001</v>
      </c>
      <c r="AQ4015" s="52">
        <v>28345760.039999999</v>
      </c>
      <c r="AR4015" s="52">
        <v>29284280.57</v>
      </c>
      <c r="AS4015" s="52">
        <v>30660112.219999999</v>
      </c>
      <c r="AT4015" s="52">
        <v>32037534.379999999</v>
      </c>
      <c r="AU4015" s="52">
        <v>33629902.280000001</v>
      </c>
      <c r="AV4015" s="52">
        <v>34497658.479999997</v>
      </c>
      <c r="AW4015" s="52">
        <v>35717379.590000004</v>
      </c>
      <c r="AX4015" s="52">
        <v>37190102.030000001</v>
      </c>
      <c r="AY4015" s="52">
        <v>38743098.719999999</v>
      </c>
      <c r="AZ4015" s="52">
        <v>40389539.509999998</v>
      </c>
      <c r="BA4015" s="52">
        <v>42216796.090000004</v>
      </c>
      <c r="BB4015" s="52">
        <v>44218192.850000001</v>
      </c>
      <c r="BC4015">
        <v>2017</v>
      </c>
    </row>
    <row r="4016" spans="1:55" x14ac:dyDescent="0.25">
      <c r="A4016">
        <v>542</v>
      </c>
      <c r="B4016" t="s">
        <v>1117</v>
      </c>
      <c r="C4016" t="s">
        <v>263</v>
      </c>
      <c r="D4016" t="s">
        <v>1118</v>
      </c>
      <c r="E4016" t="s">
        <v>260</v>
      </c>
      <c r="F4016" t="s">
        <v>264</v>
      </c>
      <c r="G4016" t="s">
        <v>242</v>
      </c>
      <c r="H4016" t="s">
        <v>220</v>
      </c>
      <c r="I4016" t="s">
        <v>262</v>
      </c>
      <c r="J4016" s="52">
        <v>1704.47</v>
      </c>
      <c r="K4016" s="52">
        <v>1870.34</v>
      </c>
      <c r="L4016" s="52">
        <v>1977.63</v>
      </c>
      <c r="M4016" s="52">
        <v>2180.5</v>
      </c>
      <c r="N4016" s="52">
        <v>2390.69</v>
      </c>
      <c r="O4016" s="52">
        <v>2457.33</v>
      </c>
      <c r="P4016" s="52">
        <v>2803.36</v>
      </c>
      <c r="Q4016" s="52">
        <v>3511</v>
      </c>
      <c r="R4016" s="52">
        <v>4686.1499999999996</v>
      </c>
      <c r="S4016" s="52">
        <v>5736.94</v>
      </c>
      <c r="T4016" s="52">
        <v>6516.27</v>
      </c>
      <c r="U4016" s="52">
        <v>7523.44</v>
      </c>
      <c r="V4016" s="52">
        <v>8001.53</v>
      </c>
      <c r="W4016" s="52">
        <v>8740.94</v>
      </c>
      <c r="X4016" s="52">
        <v>10205.86</v>
      </c>
      <c r="Y4016" s="52">
        <v>12332.93</v>
      </c>
      <c r="Z4016" s="52">
        <v>13137.85</v>
      </c>
      <c r="AA4016" s="52">
        <v>12131.89</v>
      </c>
      <c r="AB4016" s="52">
        <v>8085.34</v>
      </c>
      <c r="AC4016" s="52">
        <v>10409.36</v>
      </c>
      <c r="AD4016" s="52">
        <v>11947.6</v>
      </c>
      <c r="AE4016" s="52">
        <v>11252.87</v>
      </c>
      <c r="AF4016" s="52">
        <v>12782.54</v>
      </c>
      <c r="AG4016" s="52">
        <v>14209.34</v>
      </c>
      <c r="AH4016" s="52">
        <v>15907.68</v>
      </c>
      <c r="AI4016" s="52">
        <v>18639.52</v>
      </c>
      <c r="AJ4016" s="52">
        <v>20888.38</v>
      </c>
      <c r="AK4016" s="52">
        <v>23060.71</v>
      </c>
      <c r="AL4016" s="52">
        <v>20430.64</v>
      </c>
      <c r="AM4016" s="52">
        <v>18291.919999999998</v>
      </c>
      <c r="AN4016" s="52">
        <v>22086.95</v>
      </c>
      <c r="AO4016" s="52">
        <v>24079.79</v>
      </c>
      <c r="AP4016" s="52">
        <v>24358.78</v>
      </c>
      <c r="AQ4016" s="52">
        <v>25890.02</v>
      </c>
      <c r="AR4016" s="52">
        <v>27811.37</v>
      </c>
      <c r="AS4016" s="52">
        <v>27105.08</v>
      </c>
      <c r="AT4016" s="52">
        <v>27608.25</v>
      </c>
      <c r="AU4016" s="52">
        <v>29749.8</v>
      </c>
      <c r="AV4016" s="52">
        <v>31345.62</v>
      </c>
      <c r="AW4016" s="52">
        <v>31936.73</v>
      </c>
      <c r="AX4016" s="52">
        <v>33490.769999999997</v>
      </c>
      <c r="AY4016" s="52">
        <v>35029.800000000003</v>
      </c>
      <c r="AZ4016" s="52">
        <v>36751.68</v>
      </c>
      <c r="BA4016" s="52">
        <v>38612.42</v>
      </c>
      <c r="BB4016" s="52">
        <v>40631.14</v>
      </c>
      <c r="BC4016">
        <v>2017</v>
      </c>
    </row>
    <row r="4017" spans="1:55" x14ac:dyDescent="0.25">
      <c r="A4017">
        <v>542</v>
      </c>
      <c r="B4017" t="s">
        <v>1117</v>
      </c>
      <c r="C4017" t="s">
        <v>265</v>
      </c>
      <c r="D4017" t="s">
        <v>1118</v>
      </c>
      <c r="E4017" t="s">
        <v>260</v>
      </c>
      <c r="F4017" t="s">
        <v>266</v>
      </c>
      <c r="G4017" t="s">
        <v>246</v>
      </c>
      <c r="H4017" t="s">
        <v>220</v>
      </c>
      <c r="I4017" t="s">
        <v>262</v>
      </c>
      <c r="J4017" s="52">
        <v>2190.5500000000002</v>
      </c>
      <c r="K4017" s="52">
        <v>2530.19</v>
      </c>
      <c r="L4017" s="52">
        <v>2863.96</v>
      </c>
      <c r="M4017" s="52">
        <v>3320.9</v>
      </c>
      <c r="N4017" s="52">
        <v>3753.44</v>
      </c>
      <c r="O4017" s="52">
        <v>4131.3500000000004</v>
      </c>
      <c r="P4017" s="52">
        <v>4641.17</v>
      </c>
      <c r="Q4017" s="52">
        <v>5296.46</v>
      </c>
      <c r="R4017" s="52">
        <v>6076.22</v>
      </c>
      <c r="S4017" s="52">
        <v>6691.83</v>
      </c>
      <c r="T4017" s="52">
        <v>7548.66</v>
      </c>
      <c r="U4017" s="52">
        <v>8527.16</v>
      </c>
      <c r="V4017" s="52">
        <v>9164.3700000000008</v>
      </c>
      <c r="W4017" s="52">
        <v>9922.52</v>
      </c>
      <c r="X4017" s="52">
        <v>10956.58</v>
      </c>
      <c r="Y4017" s="52">
        <v>12134.2</v>
      </c>
      <c r="Z4017" s="52">
        <v>13168.73</v>
      </c>
      <c r="AA4017" s="52">
        <v>14056.7</v>
      </c>
      <c r="AB4017" s="52">
        <v>13340.55</v>
      </c>
      <c r="AC4017" s="52">
        <v>14956.91</v>
      </c>
      <c r="AD4017" s="52">
        <v>16517.2</v>
      </c>
      <c r="AE4017" s="52">
        <v>17508.45</v>
      </c>
      <c r="AF4017" s="52">
        <v>18997.23</v>
      </c>
      <c r="AG4017" s="52">
        <v>19814.599999999999</v>
      </c>
      <c r="AH4017" s="52">
        <v>21260.639999999999</v>
      </c>
      <c r="AI4017" s="52">
        <v>22734.78</v>
      </c>
      <c r="AJ4017" s="52">
        <v>24506.17</v>
      </c>
      <c r="AK4017" s="52">
        <v>26405.61</v>
      </c>
      <c r="AL4017" s="52">
        <v>27471.4</v>
      </c>
      <c r="AM4017" s="52">
        <v>27733.58</v>
      </c>
      <c r="AN4017" s="52">
        <v>29731.040000000001</v>
      </c>
      <c r="AO4017" s="52">
        <v>31228.51</v>
      </c>
      <c r="AP4017" s="52">
        <v>32386.41</v>
      </c>
      <c r="AQ4017" s="52">
        <v>33755.03</v>
      </c>
      <c r="AR4017" s="52">
        <v>35320.400000000001</v>
      </c>
      <c r="AS4017" s="52">
        <v>36501.22</v>
      </c>
      <c r="AT4017" s="52">
        <v>37810.11</v>
      </c>
      <c r="AU4017" s="52">
        <v>39548.07</v>
      </c>
      <c r="AV4017" s="52">
        <v>41350.589999999997</v>
      </c>
      <c r="AW4017" s="52">
        <v>42984.82</v>
      </c>
      <c r="AX4017" s="52">
        <v>44949.85</v>
      </c>
      <c r="AY4017" s="52">
        <v>47001.97</v>
      </c>
      <c r="AZ4017" s="52">
        <v>49135.98</v>
      </c>
      <c r="BA4017" s="52">
        <v>51417.78</v>
      </c>
      <c r="BB4017" s="52">
        <v>53801.71</v>
      </c>
      <c r="BC4017">
        <v>2017</v>
      </c>
    </row>
    <row r="4018" spans="1:55" x14ac:dyDescent="0.25">
      <c r="A4018">
        <v>542</v>
      </c>
      <c r="B4018" t="s">
        <v>1117</v>
      </c>
      <c r="C4018" t="s">
        <v>267</v>
      </c>
      <c r="D4018" t="s">
        <v>1118</v>
      </c>
      <c r="E4018" t="s">
        <v>268</v>
      </c>
      <c r="F4018" t="s">
        <v>269</v>
      </c>
      <c r="G4018" t="s">
        <v>270</v>
      </c>
      <c r="I4018" t="s">
        <v>236</v>
      </c>
      <c r="J4018">
        <v>-2.7919999999999998</v>
      </c>
      <c r="K4018">
        <v>-2.1869999999999998</v>
      </c>
      <c r="L4018">
        <v>-2.0049999999999999</v>
      </c>
      <c r="M4018">
        <v>0.60799999999999998</v>
      </c>
      <c r="N4018">
        <v>0.437</v>
      </c>
      <c r="O4018">
        <v>-2.3420000000000001</v>
      </c>
      <c r="P4018">
        <v>-1.0409999999999999</v>
      </c>
      <c r="Q4018">
        <v>0.495</v>
      </c>
      <c r="R4018">
        <v>2.1</v>
      </c>
      <c r="S4018">
        <v>-9.2999999999999999E-2</v>
      </c>
      <c r="T4018">
        <v>-0.42599999999999999</v>
      </c>
      <c r="U4018">
        <v>0.97199999999999998</v>
      </c>
      <c r="V4018">
        <v>-0.91300000000000003</v>
      </c>
      <c r="W4018">
        <v>-1.9790000000000001</v>
      </c>
      <c r="X4018">
        <v>-0.51700000000000002</v>
      </c>
      <c r="Y4018">
        <v>1.6559999999999999</v>
      </c>
      <c r="Z4018">
        <v>2.9940000000000002</v>
      </c>
      <c r="AA4018">
        <v>3.714</v>
      </c>
      <c r="AB4018">
        <v>-6.6369999999999996</v>
      </c>
      <c r="AC4018">
        <v>-1.575</v>
      </c>
      <c r="AD4018">
        <v>0.21</v>
      </c>
      <c r="AE4018">
        <v>-0.45700000000000002</v>
      </c>
      <c r="AF4018">
        <v>1.869</v>
      </c>
      <c r="AG4018">
        <v>6.4000000000000001E-2</v>
      </c>
      <c r="AH4018">
        <v>0.34599999999999997</v>
      </c>
      <c r="AI4018">
        <v>-0.13700000000000001</v>
      </c>
      <c r="AJ4018">
        <v>0.745</v>
      </c>
      <c r="AK4018">
        <v>2.0720000000000001</v>
      </c>
      <c r="AL4018">
        <v>0.98</v>
      </c>
      <c r="AM4018">
        <v>-2.0499999999999998</v>
      </c>
      <c r="AN4018">
        <v>0.14699999999999999</v>
      </c>
      <c r="AO4018">
        <v>0.20499999999999999</v>
      </c>
      <c r="AP4018">
        <v>-0.80800000000000005</v>
      </c>
      <c r="AQ4018">
        <v>-1.117</v>
      </c>
      <c r="AR4018">
        <v>-0.91900000000000004</v>
      </c>
      <c r="AS4018">
        <v>-1.05</v>
      </c>
      <c r="AT4018">
        <v>-1.05</v>
      </c>
      <c r="AU4018">
        <v>-0.77800000000000002</v>
      </c>
      <c r="AV4018">
        <v>-0.78900000000000003</v>
      </c>
      <c r="AW4018">
        <v>-0.875</v>
      </c>
      <c r="AX4018">
        <v>-0.66300000000000003</v>
      </c>
      <c r="AY4018" t="s">
        <v>232</v>
      </c>
      <c r="AZ4018" t="s">
        <v>232</v>
      </c>
      <c r="BA4018" t="s">
        <v>232</v>
      </c>
      <c r="BB4018" t="s">
        <v>232</v>
      </c>
      <c r="BC4018">
        <v>2017</v>
      </c>
    </row>
    <row r="4019" spans="1:55" x14ac:dyDescent="0.25">
      <c r="A4019">
        <v>542</v>
      </c>
      <c r="B4019" t="s">
        <v>1117</v>
      </c>
      <c r="C4019" t="s">
        <v>271</v>
      </c>
      <c r="D4019" t="s">
        <v>1118</v>
      </c>
      <c r="E4019" t="s">
        <v>272</v>
      </c>
      <c r="F4019" t="s">
        <v>273</v>
      </c>
      <c r="G4019" t="s">
        <v>274</v>
      </c>
      <c r="I4019" t="s">
        <v>243</v>
      </c>
      <c r="J4019">
        <v>0.63</v>
      </c>
      <c r="K4019">
        <v>0.66400000000000003</v>
      </c>
      <c r="L4019">
        <v>0.71699999999999997</v>
      </c>
      <c r="M4019">
        <v>0.79100000000000004</v>
      </c>
      <c r="N4019">
        <v>0.83699999999999997</v>
      </c>
      <c r="O4019">
        <v>0.871</v>
      </c>
      <c r="P4019">
        <v>0.93600000000000005</v>
      </c>
      <c r="Q4019">
        <v>1.0129999999999999</v>
      </c>
      <c r="R4019">
        <v>1.085</v>
      </c>
      <c r="S4019">
        <v>1.1200000000000001</v>
      </c>
      <c r="T4019">
        <v>1.1819999999999999</v>
      </c>
      <c r="U4019">
        <v>1.274</v>
      </c>
      <c r="V4019">
        <v>1.2150000000000001</v>
      </c>
      <c r="W4019">
        <v>1.2729999999999999</v>
      </c>
      <c r="X4019">
        <v>1.35</v>
      </c>
      <c r="Y4019">
        <v>1.427</v>
      </c>
      <c r="Z4019">
        <v>1.48</v>
      </c>
      <c r="AA4019">
        <v>1.5049999999999999</v>
      </c>
      <c r="AB4019">
        <v>1.3859999999999999</v>
      </c>
      <c r="AC4019">
        <v>1.4910000000000001</v>
      </c>
      <c r="AD4019">
        <v>1.5489999999999999</v>
      </c>
      <c r="AE4019">
        <v>1.581</v>
      </c>
      <c r="AF4019">
        <v>1.651</v>
      </c>
      <c r="AG4019">
        <v>1.633</v>
      </c>
      <c r="AH4019">
        <v>1.6279999999999999</v>
      </c>
      <c r="AI4019">
        <v>1.6140000000000001</v>
      </c>
      <c r="AJ4019">
        <v>1.611</v>
      </c>
      <c r="AK4019">
        <v>1.6120000000000001</v>
      </c>
      <c r="AL4019">
        <v>1.611</v>
      </c>
      <c r="AM4019">
        <v>1.629</v>
      </c>
      <c r="AN4019">
        <v>1.647</v>
      </c>
      <c r="AO4019">
        <v>1.641</v>
      </c>
      <c r="AP4019">
        <v>1.627</v>
      </c>
      <c r="AQ4019">
        <v>1.619</v>
      </c>
      <c r="AR4019">
        <v>1.617</v>
      </c>
      <c r="AS4019">
        <v>1.609</v>
      </c>
      <c r="AT4019">
        <v>1.6040000000000001</v>
      </c>
      <c r="AU4019">
        <v>1.5940000000000001</v>
      </c>
      <c r="AV4019">
        <v>1.58</v>
      </c>
      <c r="AW4019">
        <v>1.57</v>
      </c>
      <c r="AX4019">
        <v>1.5589999999999999</v>
      </c>
      <c r="AY4019">
        <v>1.548</v>
      </c>
      <c r="AZ4019">
        <v>1.5369999999999999</v>
      </c>
      <c r="BA4019">
        <v>1.528</v>
      </c>
      <c r="BB4019">
        <v>1.5169999999999999</v>
      </c>
      <c r="BC4019">
        <v>2017</v>
      </c>
    </row>
    <row r="4020" spans="1:55" x14ac:dyDescent="0.25">
      <c r="A4020">
        <v>542</v>
      </c>
      <c r="B4020" t="s">
        <v>1117</v>
      </c>
      <c r="C4020" t="s">
        <v>275</v>
      </c>
      <c r="D4020" t="s">
        <v>1118</v>
      </c>
      <c r="E4020" t="s">
        <v>276</v>
      </c>
      <c r="F4020" t="s">
        <v>277</v>
      </c>
      <c r="G4020" t="s">
        <v>278</v>
      </c>
      <c r="I4020" t="s">
        <v>243</v>
      </c>
      <c r="J4020">
        <v>472.64299999999997</v>
      </c>
      <c r="K4020">
        <v>503.42399999999998</v>
      </c>
      <c r="L4020">
        <v>504.83100000000002</v>
      </c>
      <c r="M4020">
        <v>509.35700000000003</v>
      </c>
      <c r="N4020">
        <v>513.35199999999998</v>
      </c>
      <c r="O4020">
        <v>517.48800000000006</v>
      </c>
      <c r="P4020">
        <v>532.41499999999996</v>
      </c>
      <c r="Q4020">
        <v>545.27599999999995</v>
      </c>
      <c r="R4020">
        <v>564.12900000000002</v>
      </c>
      <c r="S4020">
        <v>575.64300000000003</v>
      </c>
      <c r="T4020">
        <v>610.96699999999998</v>
      </c>
      <c r="U4020">
        <v>647.03099999999995</v>
      </c>
      <c r="V4020">
        <v>681.59699999999998</v>
      </c>
      <c r="W4020">
        <v>707.08799999999997</v>
      </c>
      <c r="X4020">
        <v>748.39599999999996</v>
      </c>
      <c r="Y4020">
        <v>783.90499999999997</v>
      </c>
      <c r="Z4020">
        <v>802.56700000000001</v>
      </c>
      <c r="AA4020">
        <v>821.02700000000004</v>
      </c>
      <c r="AB4020">
        <v>849.37199999999996</v>
      </c>
      <c r="AC4020">
        <v>827.36500000000001</v>
      </c>
      <c r="AD4020">
        <v>818.07</v>
      </c>
      <c r="AE4020">
        <v>829.73599999999999</v>
      </c>
      <c r="AF4020">
        <v>841.81200000000001</v>
      </c>
      <c r="AG4020">
        <v>854.524</v>
      </c>
      <c r="AH4020">
        <v>856.95299999999997</v>
      </c>
      <c r="AI4020">
        <v>839.64099999999996</v>
      </c>
      <c r="AJ4020">
        <v>813.83699999999999</v>
      </c>
      <c r="AK4020">
        <v>811.54499999999996</v>
      </c>
      <c r="AL4020">
        <v>819.59900000000005</v>
      </c>
      <c r="AM4020">
        <v>842.21</v>
      </c>
      <c r="AN4020">
        <v>858.82899999999995</v>
      </c>
      <c r="AO4020">
        <v>854.58600000000001</v>
      </c>
      <c r="AP4020">
        <v>847.25199999999995</v>
      </c>
      <c r="AQ4020">
        <v>839.74900000000002</v>
      </c>
      <c r="AR4020">
        <v>829.10400000000004</v>
      </c>
      <c r="AS4020">
        <v>839.97500000000002</v>
      </c>
      <c r="AT4020">
        <v>847.327</v>
      </c>
      <c r="AU4020">
        <v>850.35500000000002</v>
      </c>
      <c r="AV4020">
        <v>834.27200000000005</v>
      </c>
      <c r="AW4020">
        <v>830.93</v>
      </c>
      <c r="AX4020">
        <v>827.36900000000003</v>
      </c>
      <c r="AY4020">
        <v>824.28700000000003</v>
      </c>
      <c r="AZ4020">
        <v>821.995</v>
      </c>
      <c r="BA4020">
        <v>821.05399999999997</v>
      </c>
      <c r="BB4020">
        <v>821.87300000000005</v>
      </c>
      <c r="BC4020">
        <v>2017</v>
      </c>
    </row>
    <row r="4021" spans="1:55" x14ac:dyDescent="0.25">
      <c r="A4021">
        <v>542</v>
      </c>
      <c r="B4021" t="s">
        <v>1117</v>
      </c>
      <c r="C4021" t="s">
        <v>279</v>
      </c>
      <c r="D4021" t="s">
        <v>1118</v>
      </c>
      <c r="E4021" t="s">
        <v>280</v>
      </c>
      <c r="F4021" t="s">
        <v>281</v>
      </c>
      <c r="G4021" t="s">
        <v>282</v>
      </c>
      <c r="I4021" t="s">
        <v>1119</v>
      </c>
      <c r="J4021">
        <v>34.456000000000003</v>
      </c>
      <c r="K4021">
        <v>32.445</v>
      </c>
      <c r="L4021">
        <v>32.209000000000003</v>
      </c>
      <c r="M4021">
        <v>32.781999999999996</v>
      </c>
      <c r="N4021">
        <v>32.247999999999998</v>
      </c>
      <c r="O4021">
        <v>32.566000000000003</v>
      </c>
      <c r="P4021">
        <v>32.421999999999997</v>
      </c>
      <c r="Q4021">
        <v>33.090000000000003</v>
      </c>
      <c r="R4021">
        <v>34.704000000000001</v>
      </c>
      <c r="S4021">
        <v>37.095999999999997</v>
      </c>
      <c r="T4021">
        <v>39.616</v>
      </c>
      <c r="U4021">
        <v>41.374000000000002</v>
      </c>
      <c r="V4021">
        <v>38.484999999999999</v>
      </c>
      <c r="W4021">
        <v>37.479999999999997</v>
      </c>
      <c r="X4021">
        <v>38.539000000000001</v>
      </c>
      <c r="Y4021">
        <v>39.003</v>
      </c>
      <c r="Z4021">
        <v>39.680999999999997</v>
      </c>
      <c r="AA4021">
        <v>37.424999999999997</v>
      </c>
      <c r="AB4021">
        <v>27.762</v>
      </c>
      <c r="AC4021">
        <v>30.916</v>
      </c>
      <c r="AD4021">
        <v>32.942</v>
      </c>
      <c r="AE4021">
        <v>31.56</v>
      </c>
      <c r="AF4021">
        <v>30.94</v>
      </c>
      <c r="AG4021">
        <v>32.015000000000001</v>
      </c>
      <c r="AH4021">
        <v>32.116999999999997</v>
      </c>
      <c r="AI4021">
        <v>32.162999999999997</v>
      </c>
      <c r="AJ4021">
        <v>32.701000000000001</v>
      </c>
      <c r="AK4021">
        <v>32.58</v>
      </c>
      <c r="AL4021">
        <v>33.018999999999998</v>
      </c>
      <c r="AM4021">
        <v>28.466000000000001</v>
      </c>
      <c r="AN4021">
        <v>32.023000000000003</v>
      </c>
      <c r="AO4021">
        <v>32.959000000000003</v>
      </c>
      <c r="AP4021">
        <v>31.001000000000001</v>
      </c>
      <c r="AQ4021">
        <v>29.102</v>
      </c>
      <c r="AR4021">
        <v>29.277000000000001</v>
      </c>
      <c r="AS4021">
        <v>28.917999999999999</v>
      </c>
      <c r="AT4021">
        <v>29.251999999999999</v>
      </c>
      <c r="AU4021">
        <v>31.076000000000001</v>
      </c>
      <c r="AV4021">
        <v>30.183</v>
      </c>
      <c r="AW4021">
        <v>29.602</v>
      </c>
      <c r="AX4021">
        <v>29.268000000000001</v>
      </c>
      <c r="AY4021">
        <v>29.027000000000001</v>
      </c>
      <c r="AZ4021">
        <v>28.786999999999999</v>
      </c>
      <c r="BA4021">
        <v>28.518000000000001</v>
      </c>
      <c r="BB4021">
        <v>28.259</v>
      </c>
      <c r="BC4021">
        <v>2017</v>
      </c>
    </row>
    <row r="4022" spans="1:55" x14ac:dyDescent="0.25">
      <c r="A4022">
        <v>542</v>
      </c>
      <c r="B4022" t="s">
        <v>1117</v>
      </c>
      <c r="C4022" t="s">
        <v>283</v>
      </c>
      <c r="D4022" t="s">
        <v>1118</v>
      </c>
      <c r="E4022" t="s">
        <v>284</v>
      </c>
      <c r="F4022" t="s">
        <v>285</v>
      </c>
      <c r="G4022" t="s">
        <v>282</v>
      </c>
      <c r="I4022" t="s">
        <v>1119</v>
      </c>
      <c r="J4022">
        <v>23.843</v>
      </c>
      <c r="K4022">
        <v>23.488</v>
      </c>
      <c r="L4022">
        <v>24.969000000000001</v>
      </c>
      <c r="M4022">
        <v>28.652999999999999</v>
      </c>
      <c r="N4022">
        <v>30.335999999999999</v>
      </c>
      <c r="O4022">
        <v>30.393999999999998</v>
      </c>
      <c r="P4022">
        <v>34.677999999999997</v>
      </c>
      <c r="Q4022">
        <v>38.996000000000002</v>
      </c>
      <c r="R4022">
        <v>41.180999999999997</v>
      </c>
      <c r="S4022">
        <v>38.643000000000001</v>
      </c>
      <c r="T4022">
        <v>38.612000000000002</v>
      </c>
      <c r="U4022">
        <v>38.908000000000001</v>
      </c>
      <c r="V4022">
        <v>37.655999999999999</v>
      </c>
      <c r="W4022">
        <v>37.917000000000002</v>
      </c>
      <c r="X4022">
        <v>37.487000000000002</v>
      </c>
      <c r="Y4022">
        <v>37.164000000000001</v>
      </c>
      <c r="Z4022">
        <v>35.591000000000001</v>
      </c>
      <c r="AA4022">
        <v>35.484999999999999</v>
      </c>
      <c r="AB4022">
        <v>38.479999999999997</v>
      </c>
      <c r="AC4022">
        <v>35.405999999999999</v>
      </c>
      <c r="AD4022">
        <v>34.753999999999998</v>
      </c>
      <c r="AE4022">
        <v>31.966000000000001</v>
      </c>
      <c r="AF4022">
        <v>31.606999999999999</v>
      </c>
      <c r="AG4022">
        <v>33.677</v>
      </c>
      <c r="AH4022">
        <v>35.945999999999998</v>
      </c>
      <c r="AI4022">
        <v>33.521999999999998</v>
      </c>
      <c r="AJ4022">
        <v>32.908000000000001</v>
      </c>
      <c r="AK4022">
        <v>33.512</v>
      </c>
      <c r="AL4022">
        <v>33.192999999999998</v>
      </c>
      <c r="AM4022">
        <v>32.134</v>
      </c>
      <c r="AN4022">
        <v>34.576999999999998</v>
      </c>
      <c r="AO4022">
        <v>34.343000000000004</v>
      </c>
      <c r="AP4022">
        <v>34.991</v>
      </c>
      <c r="AQ4022">
        <v>35.020000000000003</v>
      </c>
      <c r="AR4022">
        <v>35.159999999999997</v>
      </c>
      <c r="AS4022">
        <v>36.520000000000003</v>
      </c>
      <c r="AT4022">
        <v>36.173999999999999</v>
      </c>
      <c r="AU4022">
        <v>35.99</v>
      </c>
      <c r="AV4022">
        <v>34.901000000000003</v>
      </c>
      <c r="AW4022">
        <v>34.192</v>
      </c>
      <c r="AX4022">
        <v>33.746000000000002</v>
      </c>
      <c r="AY4022">
        <v>33.381</v>
      </c>
      <c r="AZ4022">
        <v>33.198999999999998</v>
      </c>
      <c r="BA4022">
        <v>33</v>
      </c>
      <c r="BB4022">
        <v>32.713000000000001</v>
      </c>
      <c r="BC4022">
        <v>2017</v>
      </c>
    </row>
    <row r="4023" spans="1:55" x14ac:dyDescent="0.25">
      <c r="A4023">
        <v>542</v>
      </c>
      <c r="B4023" t="s">
        <v>1117</v>
      </c>
      <c r="C4023" t="s">
        <v>286</v>
      </c>
      <c r="D4023" t="s">
        <v>1118</v>
      </c>
      <c r="E4023" t="s">
        <v>287</v>
      </c>
      <c r="F4023" t="s">
        <v>288</v>
      </c>
      <c r="G4023" t="s">
        <v>250</v>
      </c>
      <c r="I4023" t="s">
        <v>1120</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104.45399999999999</v>
      </c>
      <c r="AW4023">
        <v>105.86499999999999</v>
      </c>
      <c r="AX4023">
        <v>107.506</v>
      </c>
      <c r="AY4023">
        <v>109.334</v>
      </c>
      <c r="AZ4023">
        <v>111.30200000000001</v>
      </c>
      <c r="BA4023">
        <v>113.416</v>
      </c>
      <c r="BB4023">
        <v>115.685</v>
      </c>
      <c r="BC4023">
        <v>2017</v>
      </c>
    </row>
    <row r="4024" spans="1:55" x14ac:dyDescent="0.25">
      <c r="A4024">
        <v>542</v>
      </c>
      <c r="B4024" t="s">
        <v>1117</v>
      </c>
      <c r="C4024" t="s">
        <v>290</v>
      </c>
      <c r="D4024" t="s">
        <v>1118</v>
      </c>
      <c r="E4024" t="s">
        <v>287</v>
      </c>
      <c r="F4024" t="s">
        <v>291</v>
      </c>
      <c r="G4024" t="s">
        <v>235</v>
      </c>
      <c r="I4024" t="s">
        <v>292</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1.4770000000000001</v>
      </c>
      <c r="AW4024">
        <v>1.351</v>
      </c>
      <c r="AX4024">
        <v>1.55</v>
      </c>
      <c r="AY4024">
        <v>1.7</v>
      </c>
      <c r="AZ4024">
        <v>1.8</v>
      </c>
      <c r="BA4024">
        <v>1.9</v>
      </c>
      <c r="BB4024">
        <v>2</v>
      </c>
      <c r="BC4024">
        <v>2017</v>
      </c>
    </row>
    <row r="4025" spans="1:55" x14ac:dyDescent="0.25">
      <c r="A4025">
        <v>542</v>
      </c>
      <c r="B4025" t="s">
        <v>1117</v>
      </c>
      <c r="C4025" t="s">
        <v>293</v>
      </c>
      <c r="D4025" t="s">
        <v>1118</v>
      </c>
      <c r="E4025" t="s">
        <v>294</v>
      </c>
      <c r="F4025" t="s">
        <v>295</v>
      </c>
      <c r="G4025" t="s">
        <v>250</v>
      </c>
      <c r="I4025" t="s">
        <v>1120</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105.81100000000001</v>
      </c>
      <c r="AX4025">
        <v>107.45099999999999</v>
      </c>
      <c r="AY4025">
        <v>109.27800000000001</v>
      </c>
      <c r="AZ4025">
        <v>111.245</v>
      </c>
      <c r="BA4025">
        <v>113.35899999999999</v>
      </c>
      <c r="BB4025">
        <v>115.626</v>
      </c>
      <c r="BC4025">
        <v>2017</v>
      </c>
    </row>
    <row r="4026" spans="1:55" x14ac:dyDescent="0.25">
      <c r="A4026">
        <v>542</v>
      </c>
      <c r="B4026" t="s">
        <v>1117</v>
      </c>
      <c r="C4026" t="s">
        <v>296</v>
      </c>
      <c r="D4026" t="s">
        <v>1118</v>
      </c>
      <c r="E4026" t="s">
        <v>294</v>
      </c>
      <c r="F4026" t="s">
        <v>297</v>
      </c>
      <c r="G4026" t="s">
        <v>235</v>
      </c>
      <c r="I4026" t="s">
        <v>298</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1.4</v>
      </c>
      <c r="AX4026">
        <v>1.55</v>
      </c>
      <c r="AY4026">
        <v>1.7</v>
      </c>
      <c r="AZ4026">
        <v>1.8</v>
      </c>
      <c r="BA4026">
        <v>1.9</v>
      </c>
      <c r="BB4026">
        <v>2</v>
      </c>
      <c r="BC4026">
        <v>2017</v>
      </c>
    </row>
    <row r="4027" spans="1:55" x14ac:dyDescent="0.25">
      <c r="A4027">
        <v>542</v>
      </c>
      <c r="B4027" t="s">
        <v>1117</v>
      </c>
      <c r="C4027" t="s">
        <v>299</v>
      </c>
      <c r="D4027" t="s">
        <v>1118</v>
      </c>
      <c r="E4027" t="s">
        <v>300</v>
      </c>
      <c r="G4027" t="s">
        <v>274</v>
      </c>
    </row>
    <row r="4028" spans="1:55" x14ac:dyDescent="0.25">
      <c r="A4028">
        <v>542</v>
      </c>
      <c r="B4028" t="s">
        <v>1117</v>
      </c>
      <c r="C4028" t="s">
        <v>301</v>
      </c>
      <c r="D4028" t="s">
        <v>1118</v>
      </c>
      <c r="E4028" t="s">
        <v>302</v>
      </c>
      <c r="F4028" t="s">
        <v>303</v>
      </c>
      <c r="G4028" t="s">
        <v>235</v>
      </c>
      <c r="I4028" t="s">
        <v>1121</v>
      </c>
      <c r="J4028">
        <v>-5.3230000000000004</v>
      </c>
      <c r="K4028">
        <v>6.2859999999999996</v>
      </c>
      <c r="L4028">
        <v>3.8839999999999999</v>
      </c>
      <c r="M4028">
        <v>10.183</v>
      </c>
      <c r="N4028">
        <v>7.9119999999999999</v>
      </c>
      <c r="O4028">
        <v>0.60399999999999998</v>
      </c>
      <c r="P4028">
        <v>18.431000000000001</v>
      </c>
      <c r="Q4028">
        <v>19.559000000000001</v>
      </c>
      <c r="R4028">
        <v>13.733000000000001</v>
      </c>
      <c r="S4028">
        <v>15.727</v>
      </c>
      <c r="T4028">
        <v>13.502000000000001</v>
      </c>
      <c r="U4028">
        <v>19.997</v>
      </c>
      <c r="V4028">
        <v>4.76</v>
      </c>
      <c r="W4028">
        <v>6.83</v>
      </c>
      <c r="X4028">
        <v>22.754000000000001</v>
      </c>
      <c r="Y4028">
        <v>22.526</v>
      </c>
      <c r="Z4028">
        <v>15.03</v>
      </c>
      <c r="AA4028">
        <v>2.4900000000000002</v>
      </c>
      <c r="AB4028">
        <v>-23.984999999999999</v>
      </c>
      <c r="AC4028">
        <v>24.911999999999999</v>
      </c>
      <c r="AD4028">
        <v>21.794</v>
      </c>
      <c r="AE4028">
        <v>-3.6389999999999998</v>
      </c>
      <c r="AF4028">
        <v>15.007</v>
      </c>
      <c r="AG4028">
        <v>10.617000000000001</v>
      </c>
      <c r="AH4028">
        <v>12.32</v>
      </c>
      <c r="AI4028">
        <v>7.806</v>
      </c>
      <c r="AJ4028">
        <v>12.352</v>
      </c>
      <c r="AK4028">
        <v>11.641999999999999</v>
      </c>
      <c r="AL4028">
        <v>3.1949999999999998</v>
      </c>
      <c r="AM4028">
        <v>-6.7560000000000002</v>
      </c>
      <c r="AN4028">
        <v>17.256</v>
      </c>
      <c r="AO4028">
        <v>14.345000000000001</v>
      </c>
      <c r="AP4028">
        <v>2.4039999999999999</v>
      </c>
      <c r="AQ4028">
        <v>1.71</v>
      </c>
      <c r="AR4028">
        <v>1.466</v>
      </c>
      <c r="AS4028">
        <v>2.0939999999999999</v>
      </c>
      <c r="AT4028">
        <v>4.7279999999999998</v>
      </c>
      <c r="AU4028">
        <v>7.0279999999999996</v>
      </c>
      <c r="AV4028">
        <v>1.7190000000000001</v>
      </c>
      <c r="AW4028">
        <v>3.7679999999999998</v>
      </c>
      <c r="AX4028">
        <v>3.1779999999999999</v>
      </c>
      <c r="AY4028">
        <v>4.0730000000000004</v>
      </c>
      <c r="AZ4028">
        <v>4.05</v>
      </c>
      <c r="BA4028">
        <v>4.0190000000000001</v>
      </c>
      <c r="BB4028">
        <v>4.0540000000000003</v>
      </c>
      <c r="BC4028">
        <v>2017</v>
      </c>
    </row>
    <row r="4029" spans="1:55" x14ac:dyDescent="0.25">
      <c r="A4029">
        <v>542</v>
      </c>
      <c r="B4029" t="s">
        <v>1117</v>
      </c>
      <c r="C4029" t="s">
        <v>305</v>
      </c>
      <c r="D4029" t="s">
        <v>1118</v>
      </c>
      <c r="E4029" t="s">
        <v>306</v>
      </c>
      <c r="F4029" t="s">
        <v>307</v>
      </c>
      <c r="G4029" t="s">
        <v>235</v>
      </c>
      <c r="I4029" t="s">
        <v>1121</v>
      </c>
      <c r="J4029">
        <v>-9</v>
      </c>
      <c r="K4029">
        <v>11.2</v>
      </c>
      <c r="L4029">
        <v>0.3</v>
      </c>
      <c r="M4029">
        <v>13.3</v>
      </c>
      <c r="N4029">
        <v>15.5</v>
      </c>
      <c r="O4029">
        <v>6.1</v>
      </c>
      <c r="P4029">
        <v>8.1</v>
      </c>
      <c r="Q4029">
        <v>20.9</v>
      </c>
      <c r="R4029">
        <v>16.7</v>
      </c>
      <c r="S4029">
        <v>13.33</v>
      </c>
      <c r="T4029">
        <v>12.516999999999999</v>
      </c>
      <c r="U4029">
        <v>20.126000000000001</v>
      </c>
      <c r="V4029">
        <v>3.7509999999999999</v>
      </c>
      <c r="W4029">
        <v>7.7169999999999996</v>
      </c>
      <c r="X4029">
        <v>21.672000000000001</v>
      </c>
      <c r="Y4029">
        <v>21.164999999999999</v>
      </c>
      <c r="Z4029">
        <v>14.323</v>
      </c>
      <c r="AA4029">
        <v>1.5760000000000001</v>
      </c>
      <c r="AB4029">
        <v>-26.788</v>
      </c>
      <c r="AC4029">
        <v>29.786999999999999</v>
      </c>
      <c r="AD4029">
        <v>22.617999999999999</v>
      </c>
      <c r="AE4029">
        <v>-4.5750000000000002</v>
      </c>
      <c r="AF4029">
        <v>15.109</v>
      </c>
      <c r="AG4029">
        <v>11.728</v>
      </c>
      <c r="AH4029">
        <v>11.035</v>
      </c>
      <c r="AI4029">
        <v>6.891</v>
      </c>
      <c r="AJ4029">
        <v>12.465999999999999</v>
      </c>
      <c r="AK4029">
        <v>10.555</v>
      </c>
      <c r="AL4029">
        <v>3.0089999999999999</v>
      </c>
      <c r="AM4029">
        <v>-7.0519999999999996</v>
      </c>
      <c r="AN4029">
        <v>19.105</v>
      </c>
      <c r="AO4029">
        <v>17.568999999999999</v>
      </c>
      <c r="AP4029">
        <v>1.905</v>
      </c>
      <c r="AQ4029">
        <v>1.3180000000000001</v>
      </c>
      <c r="AR4029">
        <v>0.52700000000000002</v>
      </c>
      <c r="AS4029">
        <v>0.71599999999999997</v>
      </c>
      <c r="AT4029">
        <v>3.3250000000000002</v>
      </c>
      <c r="AU4029">
        <v>7.4240000000000004</v>
      </c>
      <c r="AV4029">
        <v>1.8939999999999999</v>
      </c>
      <c r="AW4029">
        <v>3.044</v>
      </c>
      <c r="AX4029">
        <v>2.9449999999999998</v>
      </c>
      <c r="AY4029">
        <v>4.0339999999999998</v>
      </c>
      <c r="AZ4029">
        <v>3.992</v>
      </c>
      <c r="BA4029">
        <v>3.96</v>
      </c>
      <c r="BB4029">
        <v>3.9950000000000001</v>
      </c>
      <c r="BC4029">
        <v>2017</v>
      </c>
    </row>
    <row r="4030" spans="1:55" x14ac:dyDescent="0.25">
      <c r="A4030">
        <v>542</v>
      </c>
      <c r="B4030" t="s">
        <v>1117</v>
      </c>
      <c r="C4030" t="s">
        <v>308</v>
      </c>
      <c r="D4030" t="s">
        <v>1118</v>
      </c>
      <c r="E4030" t="s">
        <v>309</v>
      </c>
      <c r="F4030" t="s">
        <v>310</v>
      </c>
      <c r="G4030" t="s">
        <v>235</v>
      </c>
      <c r="I4030" t="s">
        <v>1121</v>
      </c>
      <c r="J4030">
        <v>8.5760000000000005</v>
      </c>
      <c r="K4030">
        <v>15.97</v>
      </c>
      <c r="L4030">
        <v>8.19</v>
      </c>
      <c r="M4030">
        <v>14.288</v>
      </c>
      <c r="N4030">
        <v>8.2040000000000006</v>
      </c>
      <c r="O4030">
        <v>4.1559999999999997</v>
      </c>
      <c r="P4030">
        <v>26.817</v>
      </c>
      <c r="Q4030">
        <v>21.78</v>
      </c>
      <c r="R4030">
        <v>11.662000000000001</v>
      </c>
      <c r="S4030">
        <v>-3.5670000000000002</v>
      </c>
      <c r="T4030">
        <v>4.5919999999999996</v>
      </c>
      <c r="U4030">
        <v>12.388</v>
      </c>
      <c r="V4030">
        <v>12.843</v>
      </c>
      <c r="W4030">
        <v>9.5890000000000004</v>
      </c>
      <c r="X4030">
        <v>16.562999999999999</v>
      </c>
      <c r="Y4030">
        <v>23.067</v>
      </c>
      <c r="Z4030">
        <v>11.337</v>
      </c>
      <c r="AA4030">
        <v>18.827999999999999</v>
      </c>
      <c r="AB4030">
        <v>14.253</v>
      </c>
      <c r="AC4030">
        <v>13.077999999999999</v>
      </c>
      <c r="AD4030">
        <v>17.172000000000001</v>
      </c>
      <c r="AE4030">
        <v>-2.2850000000000001</v>
      </c>
      <c r="AF4030">
        <v>13.031000000000001</v>
      </c>
      <c r="AG4030">
        <v>13.891999999999999</v>
      </c>
      <c r="AH4030">
        <v>20.622</v>
      </c>
      <c r="AI4030">
        <v>7.8159999999999998</v>
      </c>
      <c r="AJ4030">
        <v>12.084</v>
      </c>
      <c r="AK4030">
        <v>12.656000000000001</v>
      </c>
      <c r="AL4030">
        <v>7.4960000000000004</v>
      </c>
      <c r="AM4030">
        <v>-0.32500000000000001</v>
      </c>
      <c r="AN4030">
        <v>12.696999999999999</v>
      </c>
      <c r="AO4030">
        <v>15.134</v>
      </c>
      <c r="AP4030">
        <v>5.0860000000000003</v>
      </c>
      <c r="AQ4030">
        <v>4.26</v>
      </c>
      <c r="AR4030">
        <v>2.0299999999999998</v>
      </c>
      <c r="AS4030">
        <v>-0.13100000000000001</v>
      </c>
      <c r="AT4030">
        <v>2.5609999999999999</v>
      </c>
      <c r="AU4030">
        <v>1.903</v>
      </c>
      <c r="AV4030">
        <v>4.1959999999999997</v>
      </c>
      <c r="AW4030">
        <v>2.82</v>
      </c>
      <c r="AX4030">
        <v>2.5550000000000002</v>
      </c>
      <c r="AY4030">
        <v>3.8039999999999998</v>
      </c>
      <c r="AZ4030">
        <v>3.641</v>
      </c>
      <c r="BA4030">
        <v>3.5089999999999999</v>
      </c>
      <c r="BB4030">
        <v>3.5169999999999999</v>
      </c>
      <c r="BC4030">
        <v>2017</v>
      </c>
    </row>
    <row r="4031" spans="1:55" x14ac:dyDescent="0.25">
      <c r="A4031">
        <v>542</v>
      </c>
      <c r="B4031" t="s">
        <v>1117</v>
      </c>
      <c r="C4031" t="s">
        <v>311</v>
      </c>
      <c r="D4031" t="s">
        <v>1118</v>
      </c>
      <c r="E4031" t="s">
        <v>312</v>
      </c>
      <c r="F4031" t="s">
        <v>313</v>
      </c>
      <c r="G4031" t="s">
        <v>235</v>
      </c>
      <c r="I4031" t="s">
        <v>1121</v>
      </c>
      <c r="J4031">
        <v>11.4</v>
      </c>
      <c r="K4031">
        <v>17.600000000000001</v>
      </c>
      <c r="L4031">
        <v>6.5</v>
      </c>
      <c r="M4031">
        <v>16.3</v>
      </c>
      <c r="N4031">
        <v>15.6</v>
      </c>
      <c r="O4031">
        <v>7.6</v>
      </c>
      <c r="P4031">
        <v>12.3</v>
      </c>
      <c r="Q4031">
        <v>23.7</v>
      </c>
      <c r="R4031">
        <v>15.3</v>
      </c>
      <c r="S4031">
        <v>-4.0679999999999996</v>
      </c>
      <c r="T4031">
        <v>3.86</v>
      </c>
      <c r="U4031">
        <v>13.83</v>
      </c>
      <c r="V4031">
        <v>12.656000000000001</v>
      </c>
      <c r="W4031">
        <v>8.359</v>
      </c>
      <c r="X4031">
        <v>15.768000000000001</v>
      </c>
      <c r="Y4031">
        <v>22.844999999999999</v>
      </c>
      <c r="Z4031">
        <v>10.289</v>
      </c>
      <c r="AA4031">
        <v>19.239999999999998</v>
      </c>
      <c r="AB4031">
        <v>15.776999999999999</v>
      </c>
      <c r="AC4031">
        <v>16.390999999999998</v>
      </c>
      <c r="AD4031">
        <v>19.106999999999999</v>
      </c>
      <c r="AE4031">
        <v>-2.4849999999999999</v>
      </c>
      <c r="AF4031">
        <v>15.967000000000001</v>
      </c>
      <c r="AG4031">
        <v>16.509</v>
      </c>
      <c r="AH4031">
        <v>20.224</v>
      </c>
      <c r="AI4031">
        <v>9.2089999999999996</v>
      </c>
      <c r="AJ4031">
        <v>13.39</v>
      </c>
      <c r="AK4031">
        <v>12.4</v>
      </c>
      <c r="AL4031">
        <v>6.0220000000000002</v>
      </c>
      <c r="AM4031">
        <v>0.39900000000000002</v>
      </c>
      <c r="AN4031">
        <v>13.494</v>
      </c>
      <c r="AO4031">
        <v>17.079000000000001</v>
      </c>
      <c r="AP4031">
        <v>4.3860000000000001</v>
      </c>
      <c r="AQ4031">
        <v>4.4729999999999999</v>
      </c>
      <c r="AR4031">
        <v>1.089</v>
      </c>
      <c r="AS4031">
        <v>-0.58099999999999996</v>
      </c>
      <c r="AT4031">
        <v>2.085</v>
      </c>
      <c r="AU4031">
        <v>3.754</v>
      </c>
      <c r="AV4031">
        <v>3.968</v>
      </c>
      <c r="AW4031">
        <v>2.339</v>
      </c>
      <c r="AX4031">
        <v>2.6859999999999999</v>
      </c>
      <c r="AY4031">
        <v>3.827</v>
      </c>
      <c r="AZ4031">
        <v>3.641</v>
      </c>
      <c r="BA4031">
        <v>3.4980000000000002</v>
      </c>
      <c r="BB4031">
        <v>3.5059999999999998</v>
      </c>
      <c r="BC4031">
        <v>2017</v>
      </c>
    </row>
    <row r="4032" spans="1:55" x14ac:dyDescent="0.25">
      <c r="A4032">
        <v>542</v>
      </c>
      <c r="B4032" t="s">
        <v>1117</v>
      </c>
      <c r="C4032" t="s">
        <v>314</v>
      </c>
      <c r="D4032" t="s">
        <v>1118</v>
      </c>
      <c r="E4032" t="s">
        <v>315</v>
      </c>
      <c r="F4032" t="s">
        <v>316</v>
      </c>
      <c r="G4032" t="s">
        <v>317</v>
      </c>
      <c r="I4032" t="s">
        <v>1122</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3.8420000000000001</v>
      </c>
      <c r="AW4032">
        <v>4</v>
      </c>
      <c r="AX4032">
        <v>3.85</v>
      </c>
      <c r="AY4032">
        <v>3.9</v>
      </c>
      <c r="AZ4032">
        <v>3.8</v>
      </c>
      <c r="BA4032">
        <v>3.7</v>
      </c>
      <c r="BB4032">
        <v>3.6</v>
      </c>
      <c r="BC4032">
        <v>2017</v>
      </c>
    </row>
    <row r="4033" spans="1:55" x14ac:dyDescent="0.25">
      <c r="A4033">
        <v>542</v>
      </c>
      <c r="B4033" t="s">
        <v>1117</v>
      </c>
      <c r="C4033" t="s">
        <v>318</v>
      </c>
      <c r="D4033" t="s">
        <v>1118</v>
      </c>
      <c r="E4033" t="s">
        <v>319</v>
      </c>
      <c r="F4033" t="s">
        <v>320</v>
      </c>
      <c r="G4033" t="s">
        <v>321</v>
      </c>
      <c r="H4033" t="s">
        <v>322</v>
      </c>
      <c r="I4033" t="s">
        <v>1122</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26.911999999999999</v>
      </c>
      <c r="AX4033">
        <v>26.911999999999999</v>
      </c>
      <c r="AY4033" t="s">
        <v>232</v>
      </c>
      <c r="AZ4033" t="s">
        <v>232</v>
      </c>
      <c r="BA4033" t="s">
        <v>232</v>
      </c>
      <c r="BB4033" t="s">
        <v>232</v>
      </c>
      <c r="BC4033">
        <v>2017</v>
      </c>
    </row>
    <row r="4034" spans="1:55" x14ac:dyDescent="0.25">
      <c r="A4034">
        <v>542</v>
      </c>
      <c r="B4034" t="s">
        <v>1117</v>
      </c>
      <c r="C4034" t="s">
        <v>323</v>
      </c>
      <c r="D4034" t="s">
        <v>1118</v>
      </c>
      <c r="E4034" t="s">
        <v>324</v>
      </c>
      <c r="F4034" t="s">
        <v>325</v>
      </c>
      <c r="G4034" t="s">
        <v>321</v>
      </c>
      <c r="H4034" t="s">
        <v>322</v>
      </c>
      <c r="I4034" t="s">
        <v>1123</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51.246000000000002</v>
      </c>
      <c r="AU4034">
        <v>51.454000000000001</v>
      </c>
      <c r="AV4034">
        <v>51.662999999999997</v>
      </c>
      <c r="AW4034">
        <v>51.874000000000002</v>
      </c>
      <c r="AX4034">
        <v>52.085000000000001</v>
      </c>
      <c r="AY4034">
        <v>52.296999999999997</v>
      </c>
      <c r="AZ4034">
        <v>52.509</v>
      </c>
      <c r="BA4034">
        <v>52.722999999999999</v>
      </c>
      <c r="BB4034">
        <v>52.936999999999998</v>
      </c>
      <c r="BC4034">
        <v>2017</v>
      </c>
    </row>
    <row r="4035" spans="1:55" x14ac:dyDescent="0.25">
      <c r="A4035">
        <v>542</v>
      </c>
      <c r="B4035" t="s">
        <v>1117</v>
      </c>
      <c r="C4035" t="s">
        <v>327</v>
      </c>
      <c r="D4035" t="s">
        <v>1118</v>
      </c>
      <c r="E4035" t="s">
        <v>328</v>
      </c>
      <c r="F4035" t="s">
        <v>329</v>
      </c>
      <c r="G4035" t="s">
        <v>229</v>
      </c>
      <c r="H4035" t="s">
        <v>230</v>
      </c>
      <c r="I4035" t="s">
        <v>1124</v>
      </c>
      <c r="J4035" t="s">
        <v>232</v>
      </c>
      <c r="K4035" t="s">
        <v>232</v>
      </c>
      <c r="L4035" t="s">
        <v>232</v>
      </c>
      <c r="M4035" t="s">
        <v>232</v>
      </c>
      <c r="N4035" t="s">
        <v>232</v>
      </c>
      <c r="O4035" t="s">
        <v>232</v>
      </c>
      <c r="P4035" t="s">
        <v>232</v>
      </c>
      <c r="Q4035" t="s">
        <v>232</v>
      </c>
      <c r="R4035" t="s">
        <v>232</v>
      </c>
      <c r="S4035" t="s">
        <v>232</v>
      </c>
      <c r="T4035" t="s">
        <v>232</v>
      </c>
      <c r="U4035" t="s">
        <v>232</v>
      </c>
      <c r="V4035" t="s">
        <v>232</v>
      </c>
      <c r="W4035" t="s">
        <v>232</v>
      </c>
      <c r="X4035" t="s">
        <v>232</v>
      </c>
      <c r="Y4035" s="52">
        <v>70862</v>
      </c>
      <c r="Z4035" s="52">
        <v>82971</v>
      </c>
      <c r="AA4035" s="52">
        <v>90740</v>
      </c>
      <c r="AB4035" s="52">
        <v>95349.440000000002</v>
      </c>
      <c r="AC4035" s="52">
        <v>106006.34</v>
      </c>
      <c r="AD4035" s="52">
        <v>134647.24</v>
      </c>
      <c r="AE4035" s="52">
        <v>141863.85</v>
      </c>
      <c r="AF4035" s="52">
        <v>155444.45000000001</v>
      </c>
      <c r="AG4035" s="52">
        <v>168216.32000000001</v>
      </c>
      <c r="AH4035" s="52">
        <v>175250.01</v>
      </c>
      <c r="AI4035" s="52">
        <v>188543.6</v>
      </c>
      <c r="AJ4035" s="52">
        <v>206084.2</v>
      </c>
      <c r="AK4035" s="52">
        <v>236006.25</v>
      </c>
      <c r="AL4035" s="52">
        <v>246608.52</v>
      </c>
      <c r="AM4035" s="52">
        <v>245476.8</v>
      </c>
      <c r="AN4035" s="52">
        <v>265779.71999999997</v>
      </c>
      <c r="AO4035" s="52">
        <v>287403.64</v>
      </c>
      <c r="AP4035" s="52">
        <v>304677.45</v>
      </c>
      <c r="AQ4035" s="52">
        <v>308023.65000000002</v>
      </c>
      <c r="AR4035" s="52">
        <v>315003.15000000002</v>
      </c>
      <c r="AS4035" s="52">
        <v>335911</v>
      </c>
      <c r="AT4035" s="52">
        <v>367888</v>
      </c>
      <c r="AU4035" s="52">
        <v>400659</v>
      </c>
      <c r="AV4035" s="52">
        <v>432711.72</v>
      </c>
      <c r="AW4035" s="52">
        <v>454969.89</v>
      </c>
      <c r="AX4035" s="52">
        <v>476522.59</v>
      </c>
      <c r="AY4035" s="52">
        <v>496657.35</v>
      </c>
      <c r="AZ4035" s="52">
        <v>517831.93</v>
      </c>
      <c r="BA4035" s="52">
        <v>543460.84</v>
      </c>
      <c r="BB4035" s="52">
        <v>571540.53</v>
      </c>
      <c r="BC4035">
        <v>2017</v>
      </c>
    </row>
    <row r="4036" spans="1:55" x14ac:dyDescent="0.25">
      <c r="A4036">
        <v>542</v>
      </c>
      <c r="B4036" t="s">
        <v>1117</v>
      </c>
      <c r="C4036" t="s">
        <v>331</v>
      </c>
      <c r="D4036" t="s">
        <v>1118</v>
      </c>
      <c r="E4036" t="s">
        <v>328</v>
      </c>
      <c r="F4036" t="s">
        <v>329</v>
      </c>
      <c r="G4036" t="s">
        <v>282</v>
      </c>
      <c r="I4036" t="s">
        <v>332</v>
      </c>
      <c r="J4036" t="s">
        <v>232</v>
      </c>
      <c r="K4036" t="s">
        <v>232</v>
      </c>
      <c r="L4036" t="s">
        <v>232</v>
      </c>
      <c r="M4036" t="s">
        <v>232</v>
      </c>
      <c r="N4036" t="s">
        <v>232</v>
      </c>
      <c r="O4036" t="s">
        <v>232</v>
      </c>
      <c r="P4036" t="s">
        <v>232</v>
      </c>
      <c r="Q4036" t="s">
        <v>232</v>
      </c>
      <c r="R4036" t="s">
        <v>232</v>
      </c>
      <c r="S4036" t="s">
        <v>232</v>
      </c>
      <c r="T4036" t="s">
        <v>232</v>
      </c>
      <c r="U4036" t="s">
        <v>232</v>
      </c>
      <c r="V4036" t="s">
        <v>232</v>
      </c>
      <c r="W4036" t="s">
        <v>232</v>
      </c>
      <c r="X4036" t="s">
        <v>232</v>
      </c>
      <c r="Y4036">
        <v>16.521000000000001</v>
      </c>
      <c r="Z4036">
        <v>17.245000000000001</v>
      </c>
      <c r="AA4036">
        <v>17.11</v>
      </c>
      <c r="AB4036">
        <v>18.18</v>
      </c>
      <c r="AC4036">
        <v>18.376000000000001</v>
      </c>
      <c r="AD4036">
        <v>21.198</v>
      </c>
      <c r="AE4036">
        <v>20.614999999999998</v>
      </c>
      <c r="AF4036">
        <v>20.401</v>
      </c>
      <c r="AG4036">
        <v>20.744</v>
      </c>
      <c r="AH4036">
        <v>20.004999999999999</v>
      </c>
      <c r="AI4036">
        <v>20.498000000000001</v>
      </c>
      <c r="AJ4036">
        <v>21.332999999999998</v>
      </c>
      <c r="AK4036">
        <v>22.622</v>
      </c>
      <c r="AL4036">
        <v>22.327999999999999</v>
      </c>
      <c r="AM4036">
        <v>21.314</v>
      </c>
      <c r="AN4036">
        <v>21.004999999999999</v>
      </c>
      <c r="AO4036">
        <v>21.565999999999999</v>
      </c>
      <c r="AP4036">
        <v>22.119</v>
      </c>
      <c r="AQ4036">
        <v>21.547999999999998</v>
      </c>
      <c r="AR4036">
        <v>21.196999999999999</v>
      </c>
      <c r="AS4036">
        <v>21.475999999999999</v>
      </c>
      <c r="AT4036">
        <v>22.408000000000001</v>
      </c>
      <c r="AU4036">
        <v>23.154</v>
      </c>
      <c r="AV4036">
        <v>24.279</v>
      </c>
      <c r="AW4036">
        <v>24.556000000000001</v>
      </c>
      <c r="AX4036">
        <v>24.600999999999999</v>
      </c>
      <c r="AY4036">
        <v>24.513000000000002</v>
      </c>
      <c r="AZ4036">
        <v>24.417000000000002</v>
      </c>
      <c r="BA4036">
        <v>24.417000000000002</v>
      </c>
      <c r="BB4036">
        <v>24.417000000000002</v>
      </c>
      <c r="BC4036">
        <v>2017</v>
      </c>
    </row>
    <row r="4037" spans="1:55" x14ac:dyDescent="0.25">
      <c r="A4037">
        <v>542</v>
      </c>
      <c r="B4037" t="s">
        <v>1117</v>
      </c>
      <c r="C4037" t="s">
        <v>333</v>
      </c>
      <c r="D4037" t="s">
        <v>1118</v>
      </c>
      <c r="E4037" t="s">
        <v>334</v>
      </c>
      <c r="F4037" t="s">
        <v>335</v>
      </c>
      <c r="G4037" t="s">
        <v>229</v>
      </c>
      <c r="H4037" t="s">
        <v>230</v>
      </c>
      <c r="I4037" t="s">
        <v>1124</v>
      </c>
      <c r="J4037" t="s">
        <v>232</v>
      </c>
      <c r="K4037" t="s">
        <v>232</v>
      </c>
      <c r="L4037" t="s">
        <v>232</v>
      </c>
      <c r="M4037" t="s">
        <v>232</v>
      </c>
      <c r="N4037" t="s">
        <v>232</v>
      </c>
      <c r="O4037" t="s">
        <v>232</v>
      </c>
      <c r="P4037" t="s">
        <v>232</v>
      </c>
      <c r="Q4037" t="s">
        <v>232</v>
      </c>
      <c r="R4037" t="s">
        <v>232</v>
      </c>
      <c r="S4037" t="s">
        <v>232</v>
      </c>
      <c r="T4037" t="s">
        <v>232</v>
      </c>
      <c r="U4037" t="s">
        <v>232</v>
      </c>
      <c r="V4037" t="s">
        <v>232</v>
      </c>
      <c r="W4037" t="s">
        <v>232</v>
      </c>
      <c r="X4037" t="s">
        <v>232</v>
      </c>
      <c r="Y4037" s="52">
        <v>61095</v>
      </c>
      <c r="Z4037" s="52">
        <v>71299</v>
      </c>
      <c r="AA4037" s="52">
        <v>77765</v>
      </c>
      <c r="AB4037" s="52">
        <v>89276.57</v>
      </c>
      <c r="AC4037" s="52">
        <v>98984.56</v>
      </c>
      <c r="AD4037" s="52">
        <v>108258.65</v>
      </c>
      <c r="AE4037" s="52">
        <v>124132.68</v>
      </c>
      <c r="AF4037" s="52">
        <v>129187.04</v>
      </c>
      <c r="AG4037" s="52">
        <v>155120.51</v>
      </c>
      <c r="AH4037" s="52">
        <v>174436.55</v>
      </c>
      <c r="AI4037" s="52">
        <v>180663.2</v>
      </c>
      <c r="AJ4037" s="52">
        <v>195700.8</v>
      </c>
      <c r="AK4037" s="52">
        <v>213396.12</v>
      </c>
      <c r="AL4037" s="52">
        <v>229789.56</v>
      </c>
      <c r="AM4037" s="52">
        <v>245273.35</v>
      </c>
      <c r="AN4037" s="52">
        <v>246379.73</v>
      </c>
      <c r="AO4037" s="52">
        <v>264870.53000000003</v>
      </c>
      <c r="AP4037" s="52">
        <v>283219</v>
      </c>
      <c r="AQ4037" s="52">
        <v>298734</v>
      </c>
      <c r="AR4037" s="52">
        <v>308797</v>
      </c>
      <c r="AS4037" s="52">
        <v>327262</v>
      </c>
      <c r="AT4037" s="52">
        <v>339236</v>
      </c>
      <c r="AU4037" s="52">
        <v>360492</v>
      </c>
      <c r="AV4037" s="52">
        <v>383632.29</v>
      </c>
      <c r="AW4037" s="52">
        <v>416347.87</v>
      </c>
      <c r="AX4037" s="52">
        <v>447378.91</v>
      </c>
      <c r="AY4037" s="52">
        <v>475129.52</v>
      </c>
      <c r="AZ4037" s="52">
        <v>503234.77</v>
      </c>
      <c r="BA4037" s="52">
        <v>528141.23</v>
      </c>
      <c r="BB4037" s="52">
        <v>555429.39</v>
      </c>
      <c r="BC4037">
        <v>2017</v>
      </c>
    </row>
    <row r="4038" spans="1:55" x14ac:dyDescent="0.25">
      <c r="A4038">
        <v>542</v>
      </c>
      <c r="B4038" t="s">
        <v>1117</v>
      </c>
      <c r="C4038" t="s">
        <v>336</v>
      </c>
      <c r="D4038" t="s">
        <v>1118</v>
      </c>
      <c r="E4038" t="s">
        <v>334</v>
      </c>
      <c r="F4038" t="s">
        <v>335</v>
      </c>
      <c r="G4038" t="s">
        <v>282</v>
      </c>
      <c r="I4038" t="s">
        <v>337</v>
      </c>
      <c r="J4038" t="s">
        <v>232</v>
      </c>
      <c r="K4038" t="s">
        <v>232</v>
      </c>
      <c r="L4038" t="s">
        <v>232</v>
      </c>
      <c r="M4038" t="s">
        <v>232</v>
      </c>
      <c r="N4038" t="s">
        <v>232</v>
      </c>
      <c r="O4038" t="s">
        <v>232</v>
      </c>
      <c r="P4038" t="s">
        <v>232</v>
      </c>
      <c r="Q4038" t="s">
        <v>232</v>
      </c>
      <c r="R4038" t="s">
        <v>232</v>
      </c>
      <c r="S4038" t="s">
        <v>232</v>
      </c>
      <c r="T4038" t="s">
        <v>232</v>
      </c>
      <c r="U4038" t="s">
        <v>232</v>
      </c>
      <c r="V4038" t="s">
        <v>232</v>
      </c>
      <c r="W4038" t="s">
        <v>232</v>
      </c>
      <c r="X4038" t="s">
        <v>232</v>
      </c>
      <c r="Y4038">
        <v>14.244</v>
      </c>
      <c r="Z4038">
        <v>14.819000000000001</v>
      </c>
      <c r="AA4038">
        <v>14.663</v>
      </c>
      <c r="AB4038">
        <v>17.021999999999998</v>
      </c>
      <c r="AC4038">
        <v>17.158999999999999</v>
      </c>
      <c r="AD4038">
        <v>17.044</v>
      </c>
      <c r="AE4038">
        <v>18.038</v>
      </c>
      <c r="AF4038">
        <v>16.954999999999998</v>
      </c>
      <c r="AG4038">
        <v>19.129000000000001</v>
      </c>
      <c r="AH4038">
        <v>19.911999999999999</v>
      </c>
      <c r="AI4038">
        <v>19.641999999999999</v>
      </c>
      <c r="AJ4038">
        <v>20.257999999999999</v>
      </c>
      <c r="AK4038">
        <v>20.454999999999998</v>
      </c>
      <c r="AL4038">
        <v>20.805</v>
      </c>
      <c r="AM4038">
        <v>21.295999999999999</v>
      </c>
      <c r="AN4038">
        <v>19.472000000000001</v>
      </c>
      <c r="AO4038">
        <v>19.875</v>
      </c>
      <c r="AP4038">
        <v>20.561</v>
      </c>
      <c r="AQ4038">
        <v>20.899000000000001</v>
      </c>
      <c r="AR4038">
        <v>20.779</v>
      </c>
      <c r="AS4038">
        <v>20.922999999999998</v>
      </c>
      <c r="AT4038">
        <v>20.663</v>
      </c>
      <c r="AU4038">
        <v>20.832999999999998</v>
      </c>
      <c r="AV4038">
        <v>21.524999999999999</v>
      </c>
      <c r="AW4038">
        <v>22.471</v>
      </c>
      <c r="AX4038">
        <v>23.096</v>
      </c>
      <c r="AY4038">
        <v>23.45</v>
      </c>
      <c r="AZ4038">
        <v>23.728000000000002</v>
      </c>
      <c r="BA4038">
        <v>23.728000000000002</v>
      </c>
      <c r="BB4038">
        <v>23.728000000000002</v>
      </c>
      <c r="BC4038">
        <v>2017</v>
      </c>
    </row>
    <row r="4039" spans="1:55" x14ac:dyDescent="0.25">
      <c r="A4039">
        <v>542</v>
      </c>
      <c r="B4039" t="s">
        <v>1117</v>
      </c>
      <c r="C4039" t="s">
        <v>338</v>
      </c>
      <c r="D4039" t="s">
        <v>1118</v>
      </c>
      <c r="E4039" t="s">
        <v>339</v>
      </c>
      <c r="F4039" t="s">
        <v>340</v>
      </c>
      <c r="G4039" t="s">
        <v>229</v>
      </c>
      <c r="H4039" t="s">
        <v>230</v>
      </c>
      <c r="I4039" t="s">
        <v>1124</v>
      </c>
      <c r="J4039" t="s">
        <v>232</v>
      </c>
      <c r="K4039" t="s">
        <v>232</v>
      </c>
      <c r="L4039" t="s">
        <v>232</v>
      </c>
      <c r="M4039" t="s">
        <v>232</v>
      </c>
      <c r="N4039" t="s">
        <v>232</v>
      </c>
      <c r="O4039" t="s">
        <v>232</v>
      </c>
      <c r="P4039" t="s">
        <v>232</v>
      </c>
      <c r="Q4039" t="s">
        <v>232</v>
      </c>
      <c r="R4039" t="s">
        <v>232</v>
      </c>
      <c r="S4039" t="s">
        <v>232</v>
      </c>
      <c r="T4039" t="s">
        <v>232</v>
      </c>
      <c r="U4039" t="s">
        <v>232</v>
      </c>
      <c r="V4039" t="s">
        <v>232</v>
      </c>
      <c r="W4039" t="s">
        <v>232</v>
      </c>
      <c r="X4039" t="s">
        <v>232</v>
      </c>
      <c r="Y4039" s="52">
        <v>9767</v>
      </c>
      <c r="Z4039" s="52">
        <v>11672</v>
      </c>
      <c r="AA4039" s="52">
        <v>12975</v>
      </c>
      <c r="AB4039" s="52">
        <v>6072.87</v>
      </c>
      <c r="AC4039" s="52">
        <v>7021.79</v>
      </c>
      <c r="AD4039" s="52">
        <v>26388.59</v>
      </c>
      <c r="AE4039" s="52">
        <v>17731.169999999998</v>
      </c>
      <c r="AF4039" s="52">
        <v>26257.41</v>
      </c>
      <c r="AG4039" s="52">
        <v>13095.81</v>
      </c>
      <c r="AH4039">
        <v>813.46</v>
      </c>
      <c r="AI4039" s="52">
        <v>7880.4</v>
      </c>
      <c r="AJ4039" s="52">
        <v>10383.4</v>
      </c>
      <c r="AK4039" s="52">
        <v>22610.12</v>
      </c>
      <c r="AL4039" s="52">
        <v>16818.97</v>
      </c>
      <c r="AM4039">
        <v>203.452</v>
      </c>
      <c r="AN4039" s="52">
        <v>19399.990000000002</v>
      </c>
      <c r="AO4039" s="52">
        <v>22533.11</v>
      </c>
      <c r="AP4039" s="52">
        <v>21458.45</v>
      </c>
      <c r="AQ4039" s="52">
        <v>9289.65</v>
      </c>
      <c r="AR4039" s="52">
        <v>6206.15</v>
      </c>
      <c r="AS4039" s="52">
        <v>8649</v>
      </c>
      <c r="AT4039" s="52">
        <v>28652</v>
      </c>
      <c r="AU4039" s="52">
        <v>40167</v>
      </c>
      <c r="AV4039" s="52">
        <v>49079.43</v>
      </c>
      <c r="AW4039" s="52">
        <v>38622.019999999997</v>
      </c>
      <c r="AX4039" s="52">
        <v>29143.68</v>
      </c>
      <c r="AY4039" s="52">
        <v>21527.83</v>
      </c>
      <c r="AZ4039" s="52">
        <v>14597.15</v>
      </c>
      <c r="BA4039" s="52">
        <v>15319.61</v>
      </c>
      <c r="BB4039" s="52">
        <v>16111.14</v>
      </c>
      <c r="BC4039">
        <v>2017</v>
      </c>
    </row>
    <row r="4040" spans="1:55" x14ac:dyDescent="0.25">
      <c r="A4040">
        <v>542</v>
      </c>
      <c r="B4040" t="s">
        <v>1117</v>
      </c>
      <c r="C4040" t="s">
        <v>341</v>
      </c>
      <c r="D4040" t="s">
        <v>1118</v>
      </c>
      <c r="E4040" t="s">
        <v>339</v>
      </c>
      <c r="F4040" t="s">
        <v>340</v>
      </c>
      <c r="G4040" t="s">
        <v>282</v>
      </c>
      <c r="I4040" t="s">
        <v>342</v>
      </c>
      <c r="J4040" t="s">
        <v>232</v>
      </c>
      <c r="K4040" t="s">
        <v>232</v>
      </c>
      <c r="L4040" t="s">
        <v>232</v>
      </c>
      <c r="M4040" t="s">
        <v>232</v>
      </c>
      <c r="N4040" t="s">
        <v>232</v>
      </c>
      <c r="O4040" t="s">
        <v>232</v>
      </c>
      <c r="P4040" t="s">
        <v>232</v>
      </c>
      <c r="Q4040" t="s">
        <v>232</v>
      </c>
      <c r="R4040" t="s">
        <v>232</v>
      </c>
      <c r="S4040" t="s">
        <v>232</v>
      </c>
      <c r="T4040" t="s">
        <v>232</v>
      </c>
      <c r="U4040" t="s">
        <v>232</v>
      </c>
      <c r="V4040" t="s">
        <v>232</v>
      </c>
      <c r="W4040" t="s">
        <v>232</v>
      </c>
      <c r="X4040" t="s">
        <v>232</v>
      </c>
      <c r="Y4040">
        <v>2.2770000000000001</v>
      </c>
      <c r="Z4040">
        <v>2.4260000000000002</v>
      </c>
      <c r="AA4040">
        <v>2.4470000000000001</v>
      </c>
      <c r="AB4040">
        <v>1.1579999999999999</v>
      </c>
      <c r="AC4040">
        <v>1.2170000000000001</v>
      </c>
      <c r="AD4040">
        <v>4.1539999999999999</v>
      </c>
      <c r="AE4040">
        <v>2.577</v>
      </c>
      <c r="AF4040">
        <v>3.4460000000000002</v>
      </c>
      <c r="AG4040">
        <v>1.615</v>
      </c>
      <c r="AH4040">
        <v>9.2999999999999999E-2</v>
      </c>
      <c r="AI4040">
        <v>0.85699999999999998</v>
      </c>
      <c r="AJ4040">
        <v>1.075</v>
      </c>
      <c r="AK4040">
        <v>2.1669999999999998</v>
      </c>
      <c r="AL4040">
        <v>1.5229999999999999</v>
      </c>
      <c r="AM4040">
        <v>1.7999999999999999E-2</v>
      </c>
      <c r="AN4040">
        <v>1.5329999999999999</v>
      </c>
      <c r="AO4040">
        <v>1.6910000000000001</v>
      </c>
      <c r="AP4040">
        <v>1.5580000000000001</v>
      </c>
      <c r="AQ4040">
        <v>0.65</v>
      </c>
      <c r="AR4040">
        <v>0.41799999999999998</v>
      </c>
      <c r="AS4040">
        <v>0.55300000000000005</v>
      </c>
      <c r="AT4040">
        <v>1.7450000000000001</v>
      </c>
      <c r="AU4040">
        <v>2.3210000000000002</v>
      </c>
      <c r="AV4040">
        <v>2.754</v>
      </c>
      <c r="AW4040">
        <v>2.085</v>
      </c>
      <c r="AX4040">
        <v>1.5049999999999999</v>
      </c>
      <c r="AY4040">
        <v>1.0629999999999999</v>
      </c>
      <c r="AZ4040">
        <v>0.68799999999999994</v>
      </c>
      <c r="BA4040">
        <v>0.68799999999999994</v>
      </c>
      <c r="BB4040">
        <v>0.68799999999999994</v>
      </c>
      <c r="BC4040">
        <v>2017</v>
      </c>
    </row>
    <row r="4041" spans="1:55" x14ac:dyDescent="0.25">
      <c r="A4041">
        <v>542</v>
      </c>
      <c r="B4041" t="s">
        <v>1117</v>
      </c>
      <c r="C4041" t="s">
        <v>343</v>
      </c>
      <c r="D4041" t="s">
        <v>1118</v>
      </c>
      <c r="E4041" t="s">
        <v>344</v>
      </c>
      <c r="F4041" t="s">
        <v>345</v>
      </c>
      <c r="G4041" t="s">
        <v>229</v>
      </c>
      <c r="H4041" t="s">
        <v>230</v>
      </c>
      <c r="I4041" t="s">
        <v>1124</v>
      </c>
      <c r="J4041" t="s">
        <v>232</v>
      </c>
      <c r="K4041" t="s">
        <v>232</v>
      </c>
      <c r="L4041" t="s">
        <v>232</v>
      </c>
      <c r="M4041" t="s">
        <v>232</v>
      </c>
      <c r="N4041" t="s">
        <v>232</v>
      </c>
      <c r="O4041" t="s">
        <v>232</v>
      </c>
      <c r="P4041" t="s">
        <v>232</v>
      </c>
      <c r="Q4041" t="s">
        <v>232</v>
      </c>
      <c r="R4041" t="s">
        <v>232</v>
      </c>
      <c r="S4041" t="s">
        <v>232</v>
      </c>
      <c r="T4041" t="s">
        <v>232</v>
      </c>
      <c r="U4041" t="s">
        <v>232</v>
      </c>
      <c r="V4041" t="s">
        <v>232</v>
      </c>
      <c r="W4041" t="s">
        <v>232</v>
      </c>
      <c r="X4041" t="s">
        <v>232</v>
      </c>
      <c r="Y4041" s="52">
        <v>8612.7800000000007</v>
      </c>
      <c r="Z4041" s="52">
        <v>9259.85</v>
      </c>
      <c r="AA4041" s="52">
        <v>9725.49</v>
      </c>
      <c r="AB4041" s="52">
        <v>12850.87</v>
      </c>
      <c r="AC4041" s="52">
        <v>8717.99</v>
      </c>
      <c r="AD4041" s="52">
        <v>26106.51</v>
      </c>
      <c r="AE4041" s="52">
        <v>18382.7</v>
      </c>
      <c r="AF4041" s="52">
        <v>23405.11</v>
      </c>
      <c r="AG4041" s="52">
        <v>12987.48</v>
      </c>
      <c r="AH4041">
        <v>208.78100000000001</v>
      </c>
      <c r="AI4041" s="52">
        <v>8138.55</v>
      </c>
      <c r="AJ4041" s="52">
        <v>8859.68</v>
      </c>
      <c r="AK4041" s="52">
        <v>17818.830000000002</v>
      </c>
      <c r="AL4041" s="52">
        <v>14425.66</v>
      </c>
      <c r="AM4041" s="52">
        <v>5341.05</v>
      </c>
      <c r="AN4041" s="52">
        <v>19010.41</v>
      </c>
      <c r="AO4041" s="52">
        <v>21944.03</v>
      </c>
      <c r="AP4041" s="52">
        <v>23941.55</v>
      </c>
      <c r="AQ4041" s="52">
        <v>12770.23</v>
      </c>
      <c r="AR4041" s="52">
        <v>9129.01</v>
      </c>
      <c r="AS4041" s="52">
        <v>12213.49</v>
      </c>
      <c r="AT4041" s="52">
        <v>32555.81</v>
      </c>
      <c r="AU4041" s="52">
        <v>43307.68</v>
      </c>
      <c r="AV4041" s="52">
        <v>52520.99</v>
      </c>
      <c r="AW4041" s="52">
        <v>42636.12</v>
      </c>
      <c r="AX4041" s="52">
        <v>32323.46</v>
      </c>
      <c r="AY4041" s="52">
        <v>23760.06</v>
      </c>
      <c r="AZ4041" s="52">
        <v>15874.84</v>
      </c>
      <c r="BA4041" s="52">
        <v>15091.94</v>
      </c>
      <c r="BB4041" s="52">
        <v>14381.9</v>
      </c>
      <c r="BC4041">
        <v>2017</v>
      </c>
    </row>
    <row r="4042" spans="1:55" x14ac:dyDescent="0.25">
      <c r="A4042">
        <v>542</v>
      </c>
      <c r="B4042" t="s">
        <v>1117</v>
      </c>
      <c r="C4042" t="s">
        <v>346</v>
      </c>
      <c r="D4042" t="s">
        <v>1118</v>
      </c>
      <c r="E4042" t="s">
        <v>344</v>
      </c>
      <c r="F4042" t="s">
        <v>345</v>
      </c>
      <c r="G4042" t="s">
        <v>270</v>
      </c>
      <c r="I4042" t="s">
        <v>397</v>
      </c>
      <c r="J4042" t="s">
        <v>232</v>
      </c>
      <c r="K4042" t="s">
        <v>232</v>
      </c>
      <c r="L4042" t="s">
        <v>232</v>
      </c>
      <c r="M4042" t="s">
        <v>232</v>
      </c>
      <c r="N4042" t="s">
        <v>232</v>
      </c>
      <c r="O4042" t="s">
        <v>232</v>
      </c>
      <c r="P4042" t="s">
        <v>232</v>
      </c>
      <c r="Q4042" t="s">
        <v>232</v>
      </c>
      <c r="R4042" t="s">
        <v>232</v>
      </c>
      <c r="S4042" t="s">
        <v>232</v>
      </c>
      <c r="T4042" t="s">
        <v>232</v>
      </c>
      <c r="U4042" t="s">
        <v>232</v>
      </c>
      <c r="V4042" t="s">
        <v>232</v>
      </c>
      <c r="W4042" t="s">
        <v>232</v>
      </c>
      <c r="X4042" t="s">
        <v>232</v>
      </c>
      <c r="Y4042">
        <v>2.0409999999999999</v>
      </c>
      <c r="Z4042">
        <v>1.982</v>
      </c>
      <c r="AA4042">
        <v>1.9019999999999999</v>
      </c>
      <c r="AB4042">
        <v>2.2879999999999998</v>
      </c>
      <c r="AC4042">
        <v>1.4870000000000001</v>
      </c>
      <c r="AD4042">
        <v>4.1189999999999998</v>
      </c>
      <c r="AE4042">
        <v>2.6589999999999998</v>
      </c>
      <c r="AF4042">
        <v>3.129</v>
      </c>
      <c r="AG4042">
        <v>1.603</v>
      </c>
      <c r="AH4042">
        <v>2.4E-2</v>
      </c>
      <c r="AI4042">
        <v>0.88400000000000001</v>
      </c>
      <c r="AJ4042">
        <v>0.92400000000000004</v>
      </c>
      <c r="AK4042">
        <v>1.7430000000000001</v>
      </c>
      <c r="AL4042">
        <v>1.319</v>
      </c>
      <c r="AM4042">
        <v>0.45400000000000001</v>
      </c>
      <c r="AN4042">
        <v>1.5049999999999999</v>
      </c>
      <c r="AO4042">
        <v>1.65</v>
      </c>
      <c r="AP4042">
        <v>1.724</v>
      </c>
      <c r="AQ4042">
        <v>0.88300000000000001</v>
      </c>
      <c r="AR4042">
        <v>0.60899999999999999</v>
      </c>
      <c r="AS4042">
        <v>0.77300000000000002</v>
      </c>
      <c r="AT4042">
        <v>1.962</v>
      </c>
      <c r="AU4042">
        <v>2.4830000000000001</v>
      </c>
      <c r="AV4042">
        <v>2.9239999999999999</v>
      </c>
      <c r="AW4042">
        <v>2.2810000000000001</v>
      </c>
      <c r="AX4042">
        <v>1.6579999999999999</v>
      </c>
      <c r="AY4042">
        <v>1.167</v>
      </c>
      <c r="AZ4042">
        <v>0.747</v>
      </c>
      <c r="BA4042">
        <v>0.67800000000000005</v>
      </c>
      <c r="BB4042">
        <v>0.61599999999999999</v>
      </c>
      <c r="BC4042">
        <v>2017</v>
      </c>
    </row>
    <row r="4043" spans="1:55" x14ac:dyDescent="0.25">
      <c r="A4043">
        <v>542</v>
      </c>
      <c r="B4043" t="s">
        <v>1117</v>
      </c>
      <c r="C4043" t="s">
        <v>347</v>
      </c>
      <c r="D4043" t="s">
        <v>1118</v>
      </c>
      <c r="E4043" t="s">
        <v>348</v>
      </c>
      <c r="F4043" t="s">
        <v>349</v>
      </c>
      <c r="G4043" t="s">
        <v>229</v>
      </c>
      <c r="H4043" t="s">
        <v>230</v>
      </c>
      <c r="I4043" t="s">
        <v>1124</v>
      </c>
      <c r="J4043" t="s">
        <v>232</v>
      </c>
      <c r="K4043" t="s">
        <v>232</v>
      </c>
      <c r="L4043" t="s">
        <v>232</v>
      </c>
      <c r="M4043" t="s">
        <v>232</v>
      </c>
      <c r="N4043" t="s">
        <v>232</v>
      </c>
      <c r="O4043" t="s">
        <v>232</v>
      </c>
      <c r="P4043" t="s">
        <v>232</v>
      </c>
      <c r="Q4043" t="s">
        <v>232</v>
      </c>
      <c r="R4043" t="s">
        <v>232</v>
      </c>
      <c r="S4043" t="s">
        <v>232</v>
      </c>
      <c r="T4043" t="s">
        <v>232</v>
      </c>
      <c r="U4043" t="s">
        <v>232</v>
      </c>
      <c r="V4043" t="s">
        <v>232</v>
      </c>
      <c r="W4043" t="s">
        <v>232</v>
      </c>
      <c r="X4043" t="s">
        <v>232</v>
      </c>
      <c r="Y4043" s="52">
        <v>11710</v>
      </c>
      <c r="Z4043" s="52">
        <v>13636</v>
      </c>
      <c r="AA4043" s="52">
        <v>15233</v>
      </c>
      <c r="AB4043" s="52">
        <v>9471.52</v>
      </c>
      <c r="AC4043" s="52">
        <v>12905.62</v>
      </c>
      <c r="AD4043" s="52">
        <v>33276.879999999997</v>
      </c>
      <c r="AE4043" s="52">
        <v>24928.880000000001</v>
      </c>
      <c r="AF4043" s="52">
        <v>33103.25</v>
      </c>
      <c r="AG4043" s="52">
        <v>19693.39</v>
      </c>
      <c r="AH4043" s="52">
        <v>9523.5</v>
      </c>
      <c r="AI4043" s="52">
        <v>17974.5</v>
      </c>
      <c r="AJ4043" s="52">
        <v>22533.5</v>
      </c>
      <c r="AK4043" s="52">
        <v>14986.87</v>
      </c>
      <c r="AL4043" s="52">
        <v>12741.9</v>
      </c>
      <c r="AM4043" s="52">
        <v>-7528.54</v>
      </c>
      <c r="AN4043" s="52">
        <v>10126.57</v>
      </c>
      <c r="AO4043" s="52">
        <v>12646.39</v>
      </c>
      <c r="AP4043" s="52">
        <v>10845.14</v>
      </c>
      <c r="AQ4043" s="52">
        <v>-2841.95</v>
      </c>
      <c r="AR4043" s="52">
        <v>-4604.1099999999997</v>
      </c>
      <c r="AS4043" s="52">
        <v>-4867.53</v>
      </c>
      <c r="AT4043" s="52">
        <v>12952.91</v>
      </c>
      <c r="AU4043" s="52">
        <v>21284.5</v>
      </c>
      <c r="AV4043" s="52">
        <v>34856.18</v>
      </c>
      <c r="AW4043" s="52">
        <v>23295.61</v>
      </c>
      <c r="AX4043" s="52">
        <v>16312.92</v>
      </c>
      <c r="AY4043" s="52">
        <v>12759.91</v>
      </c>
      <c r="AZ4043" s="52">
        <v>9683.9500000000007</v>
      </c>
      <c r="BA4043" s="52">
        <v>10693.66</v>
      </c>
      <c r="BB4043" s="52">
        <v>11583.03</v>
      </c>
      <c r="BC4043">
        <v>2017</v>
      </c>
    </row>
    <row r="4044" spans="1:55" x14ac:dyDescent="0.25">
      <c r="A4044">
        <v>542</v>
      </c>
      <c r="B4044" t="s">
        <v>1117</v>
      </c>
      <c r="C4044" t="s">
        <v>350</v>
      </c>
      <c r="D4044" t="s">
        <v>1118</v>
      </c>
      <c r="E4044" t="s">
        <v>348</v>
      </c>
      <c r="F4044" t="s">
        <v>349</v>
      </c>
      <c r="G4044" t="s">
        <v>282</v>
      </c>
      <c r="I4044" t="s">
        <v>351</v>
      </c>
      <c r="J4044" t="s">
        <v>232</v>
      </c>
      <c r="K4044" t="s">
        <v>232</v>
      </c>
      <c r="L4044" t="s">
        <v>232</v>
      </c>
      <c r="M4044" t="s">
        <v>232</v>
      </c>
      <c r="N4044" t="s">
        <v>232</v>
      </c>
      <c r="O4044" t="s">
        <v>232</v>
      </c>
      <c r="P4044" t="s">
        <v>232</v>
      </c>
      <c r="Q4044" t="s">
        <v>232</v>
      </c>
      <c r="R4044" t="s">
        <v>232</v>
      </c>
      <c r="S4044" t="s">
        <v>232</v>
      </c>
      <c r="T4044" t="s">
        <v>232</v>
      </c>
      <c r="U4044" t="s">
        <v>232</v>
      </c>
      <c r="V4044" t="s">
        <v>232</v>
      </c>
      <c r="W4044" t="s">
        <v>232</v>
      </c>
      <c r="X4044" t="s">
        <v>232</v>
      </c>
      <c r="Y4044">
        <v>2.73</v>
      </c>
      <c r="Z4044">
        <v>2.8340000000000001</v>
      </c>
      <c r="AA4044">
        <v>2.8719999999999999</v>
      </c>
      <c r="AB4044">
        <v>1.806</v>
      </c>
      <c r="AC4044">
        <v>2.2370000000000001</v>
      </c>
      <c r="AD4044">
        <v>5.2389999999999999</v>
      </c>
      <c r="AE4044">
        <v>3.6230000000000002</v>
      </c>
      <c r="AF4044">
        <v>4.3449999999999998</v>
      </c>
      <c r="AG4044">
        <v>2.4289999999999998</v>
      </c>
      <c r="AH4044">
        <v>1.087</v>
      </c>
      <c r="AI4044">
        <v>1.954</v>
      </c>
      <c r="AJ4044">
        <v>2.3330000000000002</v>
      </c>
      <c r="AK4044">
        <v>1.4370000000000001</v>
      </c>
      <c r="AL4044">
        <v>1.1539999999999999</v>
      </c>
      <c r="AM4044">
        <v>-0.65400000000000003</v>
      </c>
      <c r="AN4044">
        <v>0.8</v>
      </c>
      <c r="AO4044">
        <v>0.94899999999999995</v>
      </c>
      <c r="AP4044">
        <v>0.78700000000000003</v>
      </c>
      <c r="AQ4044">
        <v>-0.19900000000000001</v>
      </c>
      <c r="AR4044">
        <v>-0.31</v>
      </c>
      <c r="AS4044">
        <v>-0.311</v>
      </c>
      <c r="AT4044">
        <v>0.78900000000000003</v>
      </c>
      <c r="AU4044">
        <v>1.23</v>
      </c>
      <c r="AV4044">
        <v>1.956</v>
      </c>
      <c r="AW4044">
        <v>1.2569999999999999</v>
      </c>
      <c r="AX4044">
        <v>0.84199999999999997</v>
      </c>
      <c r="AY4044">
        <v>0.63</v>
      </c>
      <c r="AZ4044">
        <v>0.45700000000000002</v>
      </c>
      <c r="BA4044">
        <v>0.48</v>
      </c>
      <c r="BB4044">
        <v>0.495</v>
      </c>
      <c r="BC4044">
        <v>2017</v>
      </c>
    </row>
    <row r="4045" spans="1:55" x14ac:dyDescent="0.25">
      <c r="A4045">
        <v>542</v>
      </c>
      <c r="B4045" t="s">
        <v>1117</v>
      </c>
      <c r="C4045" t="s">
        <v>352</v>
      </c>
      <c r="D4045" t="s">
        <v>1118</v>
      </c>
      <c r="E4045" t="s">
        <v>353</v>
      </c>
      <c r="F4045" t="s">
        <v>354</v>
      </c>
      <c r="G4045" t="s">
        <v>229</v>
      </c>
      <c r="H4045" t="s">
        <v>230</v>
      </c>
      <c r="I4045" t="s">
        <v>1124</v>
      </c>
      <c r="J4045" t="s">
        <v>232</v>
      </c>
      <c r="K4045" t="s">
        <v>232</v>
      </c>
      <c r="L4045" t="s">
        <v>232</v>
      </c>
      <c r="M4045" t="s">
        <v>232</v>
      </c>
      <c r="N4045" t="s">
        <v>232</v>
      </c>
      <c r="O4045" t="s">
        <v>232</v>
      </c>
      <c r="P4045" t="s">
        <v>232</v>
      </c>
      <c r="Q4045" t="s">
        <v>232</v>
      </c>
      <c r="R4045" t="s">
        <v>232</v>
      </c>
      <c r="S4045" t="s">
        <v>232</v>
      </c>
      <c r="T4045" t="s">
        <v>232</v>
      </c>
      <c r="U4045" t="s">
        <v>232</v>
      </c>
      <c r="V4045" t="s">
        <v>232</v>
      </c>
      <c r="W4045" t="s">
        <v>232</v>
      </c>
      <c r="X4045" t="s">
        <v>232</v>
      </c>
      <c r="Y4045" t="s">
        <v>232</v>
      </c>
      <c r="Z4045" t="s">
        <v>232</v>
      </c>
      <c r="AA4045" t="s">
        <v>232</v>
      </c>
      <c r="AB4045" t="s">
        <v>232</v>
      </c>
      <c r="AC4045" t="s">
        <v>232</v>
      </c>
      <c r="AD4045" t="s">
        <v>232</v>
      </c>
      <c r="AE4045" t="s">
        <v>232</v>
      </c>
      <c r="AF4045" t="s">
        <v>232</v>
      </c>
      <c r="AG4045" s="52">
        <v>164330</v>
      </c>
      <c r="AH4045" s="52">
        <v>197622.31</v>
      </c>
      <c r="AI4045" s="52">
        <v>234429.98</v>
      </c>
      <c r="AJ4045" s="52">
        <v>266300.3</v>
      </c>
      <c r="AK4045" s="52">
        <v>279617.40000000002</v>
      </c>
      <c r="AL4045" s="52">
        <v>297084.24</v>
      </c>
      <c r="AM4045" s="52">
        <v>345666.95</v>
      </c>
      <c r="AN4045" s="52">
        <v>369777.08</v>
      </c>
      <c r="AO4045" s="52">
        <v>398877</v>
      </c>
      <c r="AP4045" s="52">
        <v>-27684.5</v>
      </c>
      <c r="AQ4045" s="52">
        <v>27096.7</v>
      </c>
      <c r="AR4045" s="52">
        <v>51417.24</v>
      </c>
      <c r="AS4045" s="52">
        <v>99364.79</v>
      </c>
      <c r="AT4045" s="52">
        <v>193297.12</v>
      </c>
      <c r="AU4045" s="52">
        <v>201446.87</v>
      </c>
      <c r="AV4045" s="52">
        <v>224478.54</v>
      </c>
      <c r="AW4045" s="52">
        <v>230211.27</v>
      </c>
      <c r="AX4045" s="52">
        <v>243149.98</v>
      </c>
      <c r="AY4045" s="52">
        <v>263377.34999999998</v>
      </c>
      <c r="AZ4045" s="52">
        <v>289839.32</v>
      </c>
      <c r="BA4045" s="52">
        <v>313604.23</v>
      </c>
      <c r="BB4045" s="52">
        <v>334766.09000000003</v>
      </c>
      <c r="BC4045">
        <v>2017</v>
      </c>
    </row>
    <row r="4046" spans="1:55" x14ac:dyDescent="0.25">
      <c r="A4046">
        <v>542</v>
      </c>
      <c r="B4046" t="s">
        <v>1117</v>
      </c>
      <c r="C4046" t="s">
        <v>355</v>
      </c>
      <c r="D4046" t="s">
        <v>1118</v>
      </c>
      <c r="E4046" t="s">
        <v>353</v>
      </c>
      <c r="F4046" t="s">
        <v>354</v>
      </c>
      <c r="G4046" t="s">
        <v>282</v>
      </c>
      <c r="I4046" t="s">
        <v>379</v>
      </c>
      <c r="J4046" t="s">
        <v>232</v>
      </c>
      <c r="K4046" t="s">
        <v>232</v>
      </c>
      <c r="L4046" t="s">
        <v>232</v>
      </c>
      <c r="M4046" t="s">
        <v>232</v>
      </c>
      <c r="N4046" t="s">
        <v>232</v>
      </c>
      <c r="O4046" t="s">
        <v>232</v>
      </c>
      <c r="P4046" t="s">
        <v>232</v>
      </c>
      <c r="Q4046" t="s">
        <v>232</v>
      </c>
      <c r="R4046" t="s">
        <v>232</v>
      </c>
      <c r="S4046" t="s">
        <v>232</v>
      </c>
      <c r="T4046" t="s">
        <v>232</v>
      </c>
      <c r="U4046" t="s">
        <v>232</v>
      </c>
      <c r="V4046" t="s">
        <v>232</v>
      </c>
      <c r="W4046" t="s">
        <v>232</v>
      </c>
      <c r="X4046" t="s">
        <v>232</v>
      </c>
      <c r="Y4046" t="s">
        <v>232</v>
      </c>
      <c r="Z4046" t="s">
        <v>232</v>
      </c>
      <c r="AA4046" t="s">
        <v>232</v>
      </c>
      <c r="AB4046" t="s">
        <v>232</v>
      </c>
      <c r="AC4046" t="s">
        <v>232</v>
      </c>
      <c r="AD4046" t="s">
        <v>232</v>
      </c>
      <c r="AE4046" t="s">
        <v>232</v>
      </c>
      <c r="AF4046" t="s">
        <v>232</v>
      </c>
      <c r="AG4046">
        <v>20.265000000000001</v>
      </c>
      <c r="AH4046">
        <v>22.559000000000001</v>
      </c>
      <c r="AI4046">
        <v>25.486999999999998</v>
      </c>
      <c r="AJ4046">
        <v>27.565999999999999</v>
      </c>
      <c r="AK4046">
        <v>26.802</v>
      </c>
      <c r="AL4046">
        <v>26.898</v>
      </c>
      <c r="AM4046">
        <v>30.013000000000002</v>
      </c>
      <c r="AN4046">
        <v>29.224</v>
      </c>
      <c r="AO4046">
        <v>29.93</v>
      </c>
      <c r="AP4046">
        <v>-2.0099999999999998</v>
      </c>
      <c r="AQ4046">
        <v>1.8959999999999999</v>
      </c>
      <c r="AR4046">
        <v>3.46</v>
      </c>
      <c r="AS4046">
        <v>6.3529999999999998</v>
      </c>
      <c r="AT4046">
        <v>11.773999999999999</v>
      </c>
      <c r="AU4046">
        <v>11.641999999999999</v>
      </c>
      <c r="AV4046">
        <v>12.595000000000001</v>
      </c>
      <c r="AW4046">
        <v>12.425000000000001</v>
      </c>
      <c r="AX4046">
        <v>12.553000000000001</v>
      </c>
      <c r="AY4046">
        <v>12.999000000000001</v>
      </c>
      <c r="AZ4046">
        <v>13.666</v>
      </c>
      <c r="BA4046">
        <v>14.09</v>
      </c>
      <c r="BB4046">
        <v>14.301</v>
      </c>
      <c r="BC4046">
        <v>2017</v>
      </c>
    </row>
    <row r="4047" spans="1:55" x14ac:dyDescent="0.25">
      <c r="A4047">
        <v>542</v>
      </c>
      <c r="B4047" t="s">
        <v>1117</v>
      </c>
      <c r="C4047" t="s">
        <v>356</v>
      </c>
      <c r="D4047" t="s">
        <v>1118</v>
      </c>
      <c r="E4047" t="s">
        <v>357</v>
      </c>
      <c r="F4047" t="s">
        <v>358</v>
      </c>
      <c r="G4047" t="s">
        <v>229</v>
      </c>
      <c r="H4047" t="s">
        <v>230</v>
      </c>
      <c r="I4047" t="s">
        <v>1124</v>
      </c>
      <c r="J4047" t="s">
        <v>232</v>
      </c>
      <c r="K4047" t="s">
        <v>232</v>
      </c>
      <c r="L4047" t="s">
        <v>232</v>
      </c>
      <c r="M4047" t="s">
        <v>232</v>
      </c>
      <c r="N4047" t="s">
        <v>232</v>
      </c>
      <c r="O4047" t="s">
        <v>232</v>
      </c>
      <c r="P4047" t="s">
        <v>232</v>
      </c>
      <c r="Q4047" t="s">
        <v>232</v>
      </c>
      <c r="R4047" t="s">
        <v>232</v>
      </c>
      <c r="S4047" t="s">
        <v>232</v>
      </c>
      <c r="T4047" s="52">
        <v>26432.99</v>
      </c>
      <c r="U4047" s="52">
        <v>29810.11</v>
      </c>
      <c r="V4047" s="52">
        <v>33356.410000000003</v>
      </c>
      <c r="W4047" s="52">
        <v>35372.26</v>
      </c>
      <c r="X4047" s="52">
        <v>37079.17</v>
      </c>
      <c r="Y4047" s="52">
        <v>38366.080000000002</v>
      </c>
      <c r="Z4047" s="52">
        <v>39659.449999999997</v>
      </c>
      <c r="AA4047" s="52">
        <v>54334.559999999998</v>
      </c>
      <c r="AB4047" s="52">
        <v>76932.25</v>
      </c>
      <c r="AC4047" s="52">
        <v>96614.46</v>
      </c>
      <c r="AD4047" s="52">
        <v>108705.57</v>
      </c>
      <c r="AE4047" s="52">
        <v>121815.72</v>
      </c>
      <c r="AF4047" s="52">
        <v>133730</v>
      </c>
      <c r="AG4047" s="52">
        <v>165825</v>
      </c>
      <c r="AH4047" s="52">
        <v>203687</v>
      </c>
      <c r="AI4047" s="52">
        <v>247972</v>
      </c>
      <c r="AJ4047" s="52">
        <v>282783</v>
      </c>
      <c r="AK4047" s="52">
        <v>298902</v>
      </c>
      <c r="AL4047" s="52">
        <v>311046</v>
      </c>
      <c r="AM4047" s="52">
        <v>361409</v>
      </c>
      <c r="AN4047" s="52">
        <v>390037.5</v>
      </c>
      <c r="AO4047" s="52">
        <v>419939</v>
      </c>
      <c r="AP4047" s="52">
        <v>443560.5</v>
      </c>
      <c r="AQ4047" s="52">
        <v>505873.7</v>
      </c>
      <c r="AR4047" s="52">
        <v>554513.68000000005</v>
      </c>
      <c r="AS4047" s="52">
        <v>618231.41</v>
      </c>
      <c r="AT4047" s="52">
        <v>654900</v>
      </c>
      <c r="AU4047" s="52">
        <v>687963.95</v>
      </c>
      <c r="AV4047" s="52">
        <v>725579.41</v>
      </c>
      <c r="AW4047" s="52">
        <v>751139.86</v>
      </c>
      <c r="AX4047" s="52">
        <v>787764.27</v>
      </c>
      <c r="AY4047" s="52">
        <v>833041.75</v>
      </c>
      <c r="AZ4047" s="52">
        <v>886128.17</v>
      </c>
      <c r="BA4047" s="52">
        <v>939405.03</v>
      </c>
      <c r="BB4047" s="52">
        <v>992900.96</v>
      </c>
      <c r="BC4047">
        <v>2017</v>
      </c>
    </row>
    <row r="4048" spans="1:55" x14ac:dyDescent="0.25">
      <c r="A4048">
        <v>542</v>
      </c>
      <c r="B4048" t="s">
        <v>1117</v>
      </c>
      <c r="C4048" t="s">
        <v>359</v>
      </c>
      <c r="D4048" t="s">
        <v>1118</v>
      </c>
      <c r="E4048" t="s">
        <v>357</v>
      </c>
      <c r="F4048" t="s">
        <v>358</v>
      </c>
      <c r="G4048" t="s">
        <v>282</v>
      </c>
      <c r="I4048" t="s">
        <v>360</v>
      </c>
      <c r="J4048" t="s">
        <v>232</v>
      </c>
      <c r="K4048" t="s">
        <v>232</v>
      </c>
      <c r="L4048" t="s">
        <v>232</v>
      </c>
      <c r="M4048" t="s">
        <v>232</v>
      </c>
      <c r="N4048" t="s">
        <v>232</v>
      </c>
      <c r="O4048" t="s">
        <v>232</v>
      </c>
      <c r="P4048" t="s">
        <v>232</v>
      </c>
      <c r="Q4048" t="s">
        <v>232</v>
      </c>
      <c r="R4048" t="s">
        <v>232</v>
      </c>
      <c r="S4048" t="s">
        <v>232</v>
      </c>
      <c r="T4048">
        <v>13.369</v>
      </c>
      <c r="U4048">
        <v>12.478999999999999</v>
      </c>
      <c r="V4048">
        <v>12.207000000000001</v>
      </c>
      <c r="W4048">
        <v>11.407999999999999</v>
      </c>
      <c r="X4048">
        <v>10.129</v>
      </c>
      <c r="Y4048">
        <v>8.9450000000000003</v>
      </c>
      <c r="Z4048">
        <v>8.2430000000000003</v>
      </c>
      <c r="AA4048">
        <v>10.244999999999999</v>
      </c>
      <c r="AB4048">
        <v>14.667999999999999</v>
      </c>
      <c r="AC4048">
        <v>16.748000000000001</v>
      </c>
      <c r="AD4048">
        <v>17.114000000000001</v>
      </c>
      <c r="AE4048">
        <v>17.702000000000002</v>
      </c>
      <c r="AF4048">
        <v>17.550999999999998</v>
      </c>
      <c r="AG4048">
        <v>20.449000000000002</v>
      </c>
      <c r="AH4048">
        <v>23.251000000000001</v>
      </c>
      <c r="AI4048">
        <v>26.959</v>
      </c>
      <c r="AJ4048">
        <v>29.271999999999998</v>
      </c>
      <c r="AK4048">
        <v>28.651</v>
      </c>
      <c r="AL4048">
        <v>28.161999999999999</v>
      </c>
      <c r="AM4048">
        <v>31.38</v>
      </c>
      <c r="AN4048">
        <v>30.824999999999999</v>
      </c>
      <c r="AO4048">
        <v>31.510999999999999</v>
      </c>
      <c r="AP4048">
        <v>32.201000000000001</v>
      </c>
      <c r="AQ4048">
        <v>35.39</v>
      </c>
      <c r="AR4048">
        <v>37.314</v>
      </c>
      <c r="AS4048">
        <v>39.526000000000003</v>
      </c>
      <c r="AT4048">
        <v>39.889000000000003</v>
      </c>
      <c r="AU4048">
        <v>39.758000000000003</v>
      </c>
      <c r="AV4048">
        <v>40.710999999999999</v>
      </c>
      <c r="AW4048">
        <v>40.540999999999997</v>
      </c>
      <c r="AX4048">
        <v>40.668999999999997</v>
      </c>
      <c r="AY4048">
        <v>41.115000000000002</v>
      </c>
      <c r="AZ4048">
        <v>41.781999999999996</v>
      </c>
      <c r="BA4048">
        <v>42.204999999999998</v>
      </c>
      <c r="BB4048">
        <v>42.417000000000002</v>
      </c>
      <c r="BC4048">
        <v>2017</v>
      </c>
    </row>
    <row r="4049" spans="1:55" x14ac:dyDescent="0.25">
      <c r="A4049">
        <v>542</v>
      </c>
      <c r="B4049" t="s">
        <v>1117</v>
      </c>
      <c r="C4049" t="s">
        <v>361</v>
      </c>
      <c r="D4049" t="s">
        <v>1118</v>
      </c>
      <c r="E4049" t="s">
        <v>362</v>
      </c>
      <c r="F4049" t="s">
        <v>363</v>
      </c>
      <c r="G4049" t="s">
        <v>229</v>
      </c>
      <c r="H4049" t="s">
        <v>230</v>
      </c>
      <c r="I4049" t="s">
        <v>1124</v>
      </c>
      <c r="J4049" s="52">
        <v>39471.4</v>
      </c>
      <c r="K4049" s="52">
        <v>49324</v>
      </c>
      <c r="L4049" s="52">
        <v>56858.6</v>
      </c>
      <c r="M4049" s="52">
        <v>67509.3</v>
      </c>
      <c r="N4049" s="52">
        <v>77855.600000000006</v>
      </c>
      <c r="O4049" s="52">
        <v>87239.6</v>
      </c>
      <c r="P4049" s="52">
        <v>101840.2</v>
      </c>
      <c r="Q4049" s="52">
        <v>120204.9</v>
      </c>
      <c r="R4049" s="52">
        <v>144073.4</v>
      </c>
      <c r="S4049" s="52">
        <v>163518.1</v>
      </c>
      <c r="T4049" s="52">
        <v>197712.3</v>
      </c>
      <c r="U4049" s="52">
        <v>238877.2</v>
      </c>
      <c r="V4049" s="52">
        <v>273267.40000000002</v>
      </c>
      <c r="W4049" s="52">
        <v>310073.7</v>
      </c>
      <c r="X4049" s="52">
        <v>366054.2</v>
      </c>
      <c r="Y4049" s="52">
        <v>428927.2</v>
      </c>
      <c r="Z4049" s="52">
        <v>481140.8</v>
      </c>
      <c r="AA4049" s="52">
        <v>530347.1</v>
      </c>
      <c r="AB4049" s="52">
        <v>524476.69999999995</v>
      </c>
      <c r="AC4049" s="52">
        <v>576872.80000000005</v>
      </c>
      <c r="AD4049" s="52">
        <v>635184.5</v>
      </c>
      <c r="AE4049" s="52">
        <v>688164.8</v>
      </c>
      <c r="AF4049" s="52">
        <v>761938.9</v>
      </c>
      <c r="AG4049" s="52">
        <v>810915.4</v>
      </c>
      <c r="AH4049" s="52">
        <v>876033.1</v>
      </c>
      <c r="AI4049" s="52">
        <v>919797.3</v>
      </c>
      <c r="AJ4049" s="52">
        <v>966054.6</v>
      </c>
      <c r="AK4049" s="52">
        <v>1043257.8</v>
      </c>
      <c r="AL4049" s="52">
        <v>1104492.2</v>
      </c>
      <c r="AM4049" s="52">
        <v>1151707.8</v>
      </c>
      <c r="AN4049" s="52">
        <v>1265308</v>
      </c>
      <c r="AO4049" s="52">
        <v>1332681.1000000001</v>
      </c>
      <c r="AP4049" s="52">
        <v>1377456.6</v>
      </c>
      <c r="AQ4049" s="52">
        <v>1429445.3</v>
      </c>
      <c r="AR4049" s="52">
        <v>1486079.4</v>
      </c>
      <c r="AS4049" s="52">
        <v>1564124</v>
      </c>
      <c r="AT4049" s="52">
        <v>1641786.1</v>
      </c>
      <c r="AU4049" s="52">
        <v>1730398.6</v>
      </c>
      <c r="AV4049" s="52">
        <v>1782268.9</v>
      </c>
      <c r="AW4049" s="52">
        <v>1852790.27</v>
      </c>
      <c r="AX4049" s="52">
        <v>1937033.37</v>
      </c>
      <c r="AY4049" s="52">
        <v>2026129.25</v>
      </c>
      <c r="AZ4049" s="52">
        <v>2120824.61</v>
      </c>
      <c r="BA4049" s="52">
        <v>2225789.9900000002</v>
      </c>
      <c r="BB4049" s="52">
        <v>2340792.75</v>
      </c>
      <c r="BC4049">
        <v>2017</v>
      </c>
    </row>
    <row r="4050" spans="1:55" x14ac:dyDescent="0.25">
      <c r="A4050">
        <v>542</v>
      </c>
      <c r="B4050" t="s">
        <v>1117</v>
      </c>
      <c r="C4050" t="s">
        <v>364</v>
      </c>
      <c r="D4050" t="s">
        <v>1118</v>
      </c>
      <c r="E4050" t="s">
        <v>365</v>
      </c>
      <c r="F4050" t="s">
        <v>366</v>
      </c>
      <c r="G4050" t="s">
        <v>242</v>
      </c>
      <c r="H4050" t="s">
        <v>230</v>
      </c>
      <c r="I4050" t="s">
        <v>1125</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76.409000000000006</v>
      </c>
      <c r="AW4050">
        <v>76.028000000000006</v>
      </c>
      <c r="AX4050">
        <v>78.12</v>
      </c>
      <c r="AY4050">
        <v>79.751000000000005</v>
      </c>
      <c r="AZ4050">
        <v>85.141999999999996</v>
      </c>
      <c r="BA4050">
        <v>91.239000000000004</v>
      </c>
      <c r="BB4050">
        <v>95.789000000000001</v>
      </c>
      <c r="BC4050">
        <v>2017</v>
      </c>
    </row>
    <row r="4051" spans="1:55" x14ac:dyDescent="0.25">
      <c r="A4051">
        <v>542</v>
      </c>
      <c r="B4051" t="s">
        <v>1117</v>
      </c>
      <c r="C4051" t="s">
        <v>368</v>
      </c>
      <c r="D4051" t="s">
        <v>1118</v>
      </c>
      <c r="E4051" t="s">
        <v>365</v>
      </c>
      <c r="F4051" t="s">
        <v>366</v>
      </c>
      <c r="G4051" t="s">
        <v>282</v>
      </c>
      <c r="I4051" t="s">
        <v>369</v>
      </c>
      <c r="J4051">
        <v>-10.612</v>
      </c>
      <c r="K4051">
        <v>-8.9570000000000007</v>
      </c>
      <c r="L4051">
        <v>-7.24</v>
      </c>
      <c r="M4051">
        <v>-4.1289999999999996</v>
      </c>
      <c r="N4051">
        <v>-1.9119999999999999</v>
      </c>
      <c r="O4051">
        <v>-2.1720000000000002</v>
      </c>
      <c r="P4051">
        <v>2.2559999999999998</v>
      </c>
      <c r="Q4051">
        <v>5.9059999999999997</v>
      </c>
      <c r="R4051">
        <v>6.4770000000000003</v>
      </c>
      <c r="S4051">
        <v>1.5469999999999999</v>
      </c>
      <c r="T4051">
        <v>-1.004</v>
      </c>
      <c r="U4051">
        <v>-2.4660000000000002</v>
      </c>
      <c r="V4051">
        <v>-0.82899999999999996</v>
      </c>
      <c r="W4051">
        <v>0.437</v>
      </c>
      <c r="X4051">
        <v>-1.052</v>
      </c>
      <c r="Y4051">
        <v>-1.839</v>
      </c>
      <c r="Z4051">
        <v>-4.09</v>
      </c>
      <c r="AA4051">
        <v>-1.9390000000000001</v>
      </c>
      <c r="AB4051">
        <v>10.718</v>
      </c>
      <c r="AC4051">
        <v>4.4889999999999999</v>
      </c>
      <c r="AD4051">
        <v>1.8129999999999999</v>
      </c>
      <c r="AE4051">
        <v>0.40600000000000003</v>
      </c>
      <c r="AF4051">
        <v>0.66800000000000004</v>
      </c>
      <c r="AG4051">
        <v>1.6619999999999999</v>
      </c>
      <c r="AH4051">
        <v>3.8290000000000002</v>
      </c>
      <c r="AI4051">
        <v>1.359</v>
      </c>
      <c r="AJ4051">
        <v>0.20699999999999999</v>
      </c>
      <c r="AK4051">
        <v>0.93300000000000005</v>
      </c>
      <c r="AL4051">
        <v>0.17499999999999999</v>
      </c>
      <c r="AM4051">
        <v>3.669</v>
      </c>
      <c r="AN4051">
        <v>2.5539999999999998</v>
      </c>
      <c r="AO4051">
        <v>1.3839999999999999</v>
      </c>
      <c r="AP4051">
        <v>3.99</v>
      </c>
      <c r="AQ4051">
        <v>5.9169999999999998</v>
      </c>
      <c r="AR4051">
        <v>5.883</v>
      </c>
      <c r="AS4051">
        <v>7.6020000000000003</v>
      </c>
      <c r="AT4051">
        <v>6.9210000000000003</v>
      </c>
      <c r="AU4051">
        <v>4.915</v>
      </c>
      <c r="AV4051">
        <v>4.718</v>
      </c>
      <c r="AW4051">
        <v>4.5890000000000004</v>
      </c>
      <c r="AX4051">
        <v>4.4779999999999998</v>
      </c>
      <c r="AY4051">
        <v>4.3529999999999998</v>
      </c>
      <c r="AZ4051">
        <v>4.4119999999999999</v>
      </c>
      <c r="BA4051">
        <v>4.4820000000000002</v>
      </c>
      <c r="BB4051">
        <v>4.4530000000000003</v>
      </c>
      <c r="BC4051">
        <v>2017</v>
      </c>
    </row>
    <row r="4052" spans="1:55" x14ac:dyDescent="0.25">
      <c r="A4052">
        <v>967</v>
      </c>
      <c r="B4052" t="s">
        <v>1126</v>
      </c>
      <c r="C4052" t="s">
        <v>225</v>
      </c>
      <c r="D4052" t="s">
        <v>1127</v>
      </c>
      <c r="E4052" t="s">
        <v>227</v>
      </c>
      <c r="F4052" t="s">
        <v>228</v>
      </c>
      <c r="G4052" t="s">
        <v>229</v>
      </c>
      <c r="H4052" t="s">
        <v>230</v>
      </c>
      <c r="I4052" t="s">
        <v>1128</v>
      </c>
      <c r="J4052" t="s">
        <v>232</v>
      </c>
      <c r="K4052" t="s">
        <v>232</v>
      </c>
      <c r="L4052" t="s">
        <v>232</v>
      </c>
      <c r="M4052" t="s">
        <v>232</v>
      </c>
      <c r="N4052" t="s">
        <v>232</v>
      </c>
      <c r="O4052" t="s">
        <v>232</v>
      </c>
      <c r="P4052" t="s">
        <v>232</v>
      </c>
      <c r="Q4052" t="s">
        <v>232</v>
      </c>
      <c r="R4052" t="s">
        <v>232</v>
      </c>
      <c r="S4052" t="s">
        <v>232</v>
      </c>
      <c r="T4052" t="s">
        <v>232</v>
      </c>
      <c r="U4052" t="s">
        <v>232</v>
      </c>
      <c r="V4052" t="s">
        <v>232</v>
      </c>
      <c r="W4052" t="s">
        <v>232</v>
      </c>
      <c r="X4052" t="s">
        <v>232</v>
      </c>
      <c r="Y4052" t="s">
        <v>232</v>
      </c>
      <c r="Z4052" t="s">
        <v>232</v>
      </c>
      <c r="AA4052" t="s">
        <v>232</v>
      </c>
      <c r="AB4052" t="s">
        <v>232</v>
      </c>
      <c r="AC4052" t="s">
        <v>232</v>
      </c>
      <c r="AD4052">
        <v>3.1859999999999999</v>
      </c>
      <c r="AE4052">
        <v>3.5369999999999999</v>
      </c>
      <c r="AF4052">
        <v>3.544</v>
      </c>
      <c r="AG4052">
        <v>3.7370000000000001</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6.58</v>
      </c>
      <c r="AW4052">
        <v>6.8559999999999999</v>
      </c>
      <c r="AX4052">
        <v>7.13</v>
      </c>
      <c r="AY4052">
        <v>7.4160000000000004</v>
      </c>
      <c r="AZ4052">
        <v>7.7119999999999997</v>
      </c>
      <c r="BA4052">
        <v>8.0210000000000008</v>
      </c>
      <c r="BB4052">
        <v>8.3409999999999993</v>
      </c>
      <c r="BC4052">
        <v>2018</v>
      </c>
    </row>
    <row r="4053" spans="1:55" x14ac:dyDescent="0.25">
      <c r="A4053">
        <v>967</v>
      </c>
      <c r="B4053" t="s">
        <v>1126</v>
      </c>
      <c r="C4053" t="s">
        <v>233</v>
      </c>
      <c r="D4053" t="s">
        <v>1127</v>
      </c>
      <c r="E4053" t="s">
        <v>227</v>
      </c>
      <c r="F4053" t="s">
        <v>234</v>
      </c>
      <c r="G4053" t="s">
        <v>235</v>
      </c>
      <c r="I4053" t="s">
        <v>236</v>
      </c>
      <c r="J4053" t="s">
        <v>232</v>
      </c>
      <c r="K4053" t="s">
        <v>232</v>
      </c>
      <c r="L4053" t="s">
        <v>232</v>
      </c>
      <c r="M4053" t="s">
        <v>232</v>
      </c>
      <c r="N4053" t="s">
        <v>232</v>
      </c>
      <c r="O4053" t="s">
        <v>232</v>
      </c>
      <c r="P4053" t="s">
        <v>232</v>
      </c>
      <c r="Q4053" t="s">
        <v>232</v>
      </c>
      <c r="R4053" t="s">
        <v>232</v>
      </c>
      <c r="S4053" t="s">
        <v>232</v>
      </c>
      <c r="T4053" t="s">
        <v>232</v>
      </c>
      <c r="U4053" t="s">
        <v>232</v>
      </c>
      <c r="V4053" t="s">
        <v>232</v>
      </c>
      <c r="W4053" t="s">
        <v>232</v>
      </c>
      <c r="X4053" t="s">
        <v>232</v>
      </c>
      <c r="Y4053" t="s">
        <v>232</v>
      </c>
      <c r="Z4053" t="s">
        <v>232</v>
      </c>
      <c r="AA4053" t="s">
        <v>232</v>
      </c>
      <c r="AB4053" t="s">
        <v>232</v>
      </c>
      <c r="AC4053" t="s">
        <v>232</v>
      </c>
      <c r="AD4053" t="s">
        <v>232</v>
      </c>
      <c r="AE4053">
        <v>11.029</v>
      </c>
      <c r="AF4053">
        <v>0.20300000000000001</v>
      </c>
      <c r="AG4053">
        <v>5.42</v>
      </c>
      <c r="AH4053">
        <v>2.6309999999999998</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4</v>
      </c>
      <c r="AW4053">
        <v>4.2</v>
      </c>
      <c r="AX4053">
        <v>4</v>
      </c>
      <c r="AY4053">
        <v>4</v>
      </c>
      <c r="AZ4053">
        <v>4</v>
      </c>
      <c r="BA4053">
        <v>4</v>
      </c>
      <c r="BB4053">
        <v>4</v>
      </c>
      <c r="BC4053">
        <v>2018</v>
      </c>
    </row>
    <row r="4054" spans="1:55" x14ac:dyDescent="0.25">
      <c r="A4054">
        <v>967</v>
      </c>
      <c r="B4054" t="s">
        <v>1126</v>
      </c>
      <c r="C4054" t="s">
        <v>237</v>
      </c>
      <c r="D4054" t="s">
        <v>1127</v>
      </c>
      <c r="E4054" t="s">
        <v>238</v>
      </c>
      <c r="F4054" t="s">
        <v>239</v>
      </c>
      <c r="G4054" t="s">
        <v>229</v>
      </c>
      <c r="H4054" t="s">
        <v>230</v>
      </c>
      <c r="I4054" t="s">
        <v>1128</v>
      </c>
      <c r="J4054" t="s">
        <v>232</v>
      </c>
      <c r="K4054" t="s">
        <v>232</v>
      </c>
      <c r="L4054" t="s">
        <v>232</v>
      </c>
      <c r="M4054" t="s">
        <v>232</v>
      </c>
      <c r="N4054" t="s">
        <v>232</v>
      </c>
      <c r="O4054" t="s">
        <v>232</v>
      </c>
      <c r="P4054" t="s">
        <v>232</v>
      </c>
      <c r="Q4054" t="s">
        <v>232</v>
      </c>
      <c r="R4054" t="s">
        <v>232</v>
      </c>
      <c r="S4054" t="s">
        <v>232</v>
      </c>
      <c r="T4054" t="s">
        <v>232</v>
      </c>
      <c r="U4054" t="s">
        <v>232</v>
      </c>
      <c r="V4054" t="s">
        <v>232</v>
      </c>
      <c r="W4054" t="s">
        <v>232</v>
      </c>
      <c r="X4054" t="s">
        <v>232</v>
      </c>
      <c r="Y4054" t="s">
        <v>232</v>
      </c>
      <c r="Z4054" t="s">
        <v>232</v>
      </c>
      <c r="AA4054" t="s">
        <v>232</v>
      </c>
      <c r="AB4054" t="s">
        <v>232</v>
      </c>
      <c r="AC4054" t="s">
        <v>232</v>
      </c>
      <c r="AD4054">
        <v>2.2679999999999998</v>
      </c>
      <c r="AE4054">
        <v>2.8050000000000002</v>
      </c>
      <c r="AF4054">
        <v>2.8620000000000001</v>
      </c>
      <c r="AG4054">
        <v>2.9670000000000001</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6.7560000000000002</v>
      </c>
      <c r="AW4054">
        <v>7.1059999999999999</v>
      </c>
      <c r="AX4054">
        <v>7.5069999999999997</v>
      </c>
      <c r="AY4054">
        <v>7.944</v>
      </c>
      <c r="AZ4054">
        <v>8.42</v>
      </c>
      <c r="BA4054">
        <v>8.9309999999999992</v>
      </c>
      <c r="BB4054">
        <v>9.4760000000000009</v>
      </c>
      <c r="BC4054">
        <v>2018</v>
      </c>
    </row>
    <row r="4055" spans="1:55" x14ac:dyDescent="0.25">
      <c r="A4055">
        <v>967</v>
      </c>
      <c r="B4055" t="s">
        <v>1126</v>
      </c>
      <c r="C4055" t="s">
        <v>240</v>
      </c>
      <c r="D4055" t="s">
        <v>1127</v>
      </c>
      <c r="E4055" t="s">
        <v>238</v>
      </c>
      <c r="F4055" t="s">
        <v>241</v>
      </c>
      <c r="G4055" t="s">
        <v>242</v>
      </c>
      <c r="H4055" t="s">
        <v>230</v>
      </c>
      <c r="I4055" t="s">
        <v>243</v>
      </c>
      <c r="J4055" t="s">
        <v>232</v>
      </c>
      <c r="K4055" t="s">
        <v>232</v>
      </c>
      <c r="L4055" t="s">
        <v>232</v>
      </c>
      <c r="M4055" t="s">
        <v>232</v>
      </c>
      <c r="N4055" t="s">
        <v>232</v>
      </c>
      <c r="O4055" t="s">
        <v>232</v>
      </c>
      <c r="P4055" t="s">
        <v>232</v>
      </c>
      <c r="Q4055" t="s">
        <v>232</v>
      </c>
      <c r="R4055" t="s">
        <v>232</v>
      </c>
      <c r="S4055" t="s">
        <v>232</v>
      </c>
      <c r="T4055" t="s">
        <v>232</v>
      </c>
      <c r="U4055" t="s">
        <v>232</v>
      </c>
      <c r="V4055" t="s">
        <v>232</v>
      </c>
      <c r="W4055" t="s">
        <v>232</v>
      </c>
      <c r="X4055" t="s">
        <v>232</v>
      </c>
      <c r="Y4055" t="s">
        <v>232</v>
      </c>
      <c r="Z4055" t="s">
        <v>232</v>
      </c>
      <c r="AA4055" t="s">
        <v>232</v>
      </c>
      <c r="AB4055" t="s">
        <v>232</v>
      </c>
      <c r="AC4055" t="s">
        <v>232</v>
      </c>
      <c r="AD4055">
        <v>2.0950000000000002</v>
      </c>
      <c r="AE4055">
        <v>2.512</v>
      </c>
      <c r="AF4055">
        <v>2.7010000000000001</v>
      </c>
      <c r="AG4055">
        <v>3.3540000000000001</v>
      </c>
      <c r="AH4055">
        <v>3.62</v>
      </c>
      <c r="AI4055">
        <v>3.74</v>
      </c>
      <c r="AJ4055">
        <v>3.9180000000000001</v>
      </c>
      <c r="AK4055">
        <v>4.7430000000000003</v>
      </c>
      <c r="AL4055">
        <v>5.7140000000000004</v>
      </c>
      <c r="AM4055">
        <v>5.6680000000000001</v>
      </c>
      <c r="AN4055">
        <v>5.8410000000000002</v>
      </c>
      <c r="AO4055">
        <v>6.6989999999999998</v>
      </c>
      <c r="AP4055">
        <v>6.5030000000000001</v>
      </c>
      <c r="AQ4055">
        <v>7.0750000000000002</v>
      </c>
      <c r="AR4055">
        <v>7.3979999999999997</v>
      </c>
      <c r="AS4055">
        <v>6.444</v>
      </c>
      <c r="AT4055">
        <v>6.7169999999999996</v>
      </c>
      <c r="AU4055">
        <v>7.242</v>
      </c>
      <c r="AV4055">
        <v>7.9809999999999999</v>
      </c>
      <c r="AW4055">
        <v>8.1259999999999994</v>
      </c>
      <c r="AX4055">
        <v>8.6769999999999996</v>
      </c>
      <c r="AY4055">
        <v>9.234</v>
      </c>
      <c r="AZ4055">
        <v>9.8520000000000003</v>
      </c>
      <c r="BA4055">
        <v>10.491</v>
      </c>
      <c r="BB4055">
        <v>11.204000000000001</v>
      </c>
      <c r="BC4055">
        <v>2018</v>
      </c>
    </row>
    <row r="4056" spans="1:55" x14ac:dyDescent="0.25">
      <c r="A4056">
        <v>967</v>
      </c>
      <c r="B4056" t="s">
        <v>1126</v>
      </c>
      <c r="C4056" t="s">
        <v>244</v>
      </c>
      <c r="D4056" t="s">
        <v>1127</v>
      </c>
      <c r="E4056" t="s">
        <v>238</v>
      </c>
      <c r="F4056" t="s">
        <v>245</v>
      </c>
      <c r="G4056" t="s">
        <v>246</v>
      </c>
      <c r="H4056" t="s">
        <v>230</v>
      </c>
      <c r="I4056" t="s">
        <v>243</v>
      </c>
      <c r="J4056" t="s">
        <v>232</v>
      </c>
      <c r="K4056" t="s">
        <v>232</v>
      </c>
      <c r="L4056" t="s">
        <v>232</v>
      </c>
      <c r="M4056" t="s">
        <v>232</v>
      </c>
      <c r="N4056" t="s">
        <v>232</v>
      </c>
      <c r="O4056" t="s">
        <v>232</v>
      </c>
      <c r="P4056" t="s">
        <v>232</v>
      </c>
      <c r="Q4056" t="s">
        <v>232</v>
      </c>
      <c r="R4056" t="s">
        <v>232</v>
      </c>
      <c r="S4056" t="s">
        <v>232</v>
      </c>
      <c r="T4056" t="s">
        <v>232</v>
      </c>
      <c r="U4056" t="s">
        <v>232</v>
      </c>
      <c r="V4056" t="s">
        <v>232</v>
      </c>
      <c r="W4056" t="s">
        <v>232</v>
      </c>
      <c r="X4056" t="s">
        <v>232</v>
      </c>
      <c r="Y4056" t="s">
        <v>232</v>
      </c>
      <c r="Z4056" t="s">
        <v>232</v>
      </c>
      <c r="AA4056" t="s">
        <v>232</v>
      </c>
      <c r="AB4056" t="s">
        <v>232</v>
      </c>
      <c r="AC4056" t="s">
        <v>232</v>
      </c>
      <c r="AD4056">
        <v>7.1719999999999997</v>
      </c>
      <c r="AE4056">
        <v>8.1379999999999999</v>
      </c>
      <c r="AF4056">
        <v>8.2840000000000007</v>
      </c>
      <c r="AG4056">
        <v>8.8949999999999996</v>
      </c>
      <c r="AH4056">
        <v>9.3740000000000006</v>
      </c>
      <c r="AI4056">
        <v>10.037000000000001</v>
      </c>
      <c r="AJ4056">
        <v>10.693</v>
      </c>
      <c r="AK4056">
        <v>11.891999999999999</v>
      </c>
      <c r="AL4056">
        <v>12.667</v>
      </c>
      <c r="AM4056">
        <v>13.223000000000001</v>
      </c>
      <c r="AN4056">
        <v>13.82</v>
      </c>
      <c r="AO4056">
        <v>14.726000000000001</v>
      </c>
      <c r="AP4056">
        <v>15.43</v>
      </c>
      <c r="AQ4056">
        <v>16.241</v>
      </c>
      <c r="AR4056">
        <v>16.751000000000001</v>
      </c>
      <c r="AS4056">
        <v>17.625</v>
      </c>
      <c r="AT4056">
        <v>18.541</v>
      </c>
      <c r="AU4056">
        <v>19.692</v>
      </c>
      <c r="AV4056">
        <v>20.942</v>
      </c>
      <c r="AW4056">
        <v>22.209</v>
      </c>
      <c r="AX4056">
        <v>23.58</v>
      </c>
      <c r="AY4056">
        <v>25.033000000000001</v>
      </c>
      <c r="AZ4056">
        <v>26.573</v>
      </c>
      <c r="BA4056">
        <v>28.209</v>
      </c>
      <c r="BB4056">
        <v>29.951000000000001</v>
      </c>
      <c r="BC4056">
        <v>2018</v>
      </c>
    </row>
    <row r="4057" spans="1:55" x14ac:dyDescent="0.25">
      <c r="A4057">
        <v>967</v>
      </c>
      <c r="B4057" t="s">
        <v>1126</v>
      </c>
      <c r="C4057" t="s">
        <v>247</v>
      </c>
      <c r="D4057" t="s">
        <v>1127</v>
      </c>
      <c r="E4057" t="s">
        <v>248</v>
      </c>
      <c r="F4057" t="s">
        <v>249</v>
      </c>
      <c r="G4057" t="s">
        <v>250</v>
      </c>
      <c r="I4057" t="s">
        <v>251</v>
      </c>
      <c r="J4057" t="s">
        <v>232</v>
      </c>
      <c r="K4057" t="s">
        <v>232</v>
      </c>
      <c r="L4057" t="s">
        <v>232</v>
      </c>
      <c r="M4057" t="s">
        <v>232</v>
      </c>
      <c r="N4057" t="s">
        <v>232</v>
      </c>
      <c r="O4057" t="s">
        <v>232</v>
      </c>
      <c r="P4057" t="s">
        <v>232</v>
      </c>
      <c r="Q4057" t="s">
        <v>232</v>
      </c>
      <c r="R4057" t="s">
        <v>232</v>
      </c>
      <c r="S4057" t="s">
        <v>232</v>
      </c>
      <c r="T4057" t="s">
        <v>232</v>
      </c>
      <c r="U4057" t="s">
        <v>232</v>
      </c>
      <c r="V4057" t="s">
        <v>232</v>
      </c>
      <c r="W4057" t="s">
        <v>232</v>
      </c>
      <c r="X4057" t="s">
        <v>232</v>
      </c>
      <c r="Y4057" t="s">
        <v>232</v>
      </c>
      <c r="Z4057" t="s">
        <v>232</v>
      </c>
      <c r="AA4057" t="s">
        <v>232</v>
      </c>
      <c r="AB4057" t="s">
        <v>232</v>
      </c>
      <c r="AC4057" t="s">
        <v>232</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102.673</v>
      </c>
      <c r="AW4057">
        <v>103.65</v>
      </c>
      <c r="AX4057">
        <v>105.28400000000001</v>
      </c>
      <c r="AY4057">
        <v>107.125</v>
      </c>
      <c r="AZ4057">
        <v>109.184</v>
      </c>
      <c r="BA4057">
        <v>111.345</v>
      </c>
      <c r="BB4057">
        <v>113.60599999999999</v>
      </c>
      <c r="BC4057">
        <v>2018</v>
      </c>
    </row>
    <row r="4058" spans="1:55" x14ac:dyDescent="0.25">
      <c r="A4058">
        <v>967</v>
      </c>
      <c r="B4058" t="s">
        <v>1126</v>
      </c>
      <c r="C4058" t="s">
        <v>252</v>
      </c>
      <c r="D4058" t="s">
        <v>1127</v>
      </c>
      <c r="E4058" t="s">
        <v>253</v>
      </c>
      <c r="F4058" t="s">
        <v>254</v>
      </c>
      <c r="G4058" t="s">
        <v>229</v>
      </c>
      <c r="H4058" t="s">
        <v>220</v>
      </c>
      <c r="I4058" t="s">
        <v>255</v>
      </c>
      <c r="J4058" t="s">
        <v>232</v>
      </c>
      <c r="K4058" t="s">
        <v>232</v>
      </c>
      <c r="L4058" t="s">
        <v>232</v>
      </c>
      <c r="M4058" t="s">
        <v>232</v>
      </c>
      <c r="N4058" t="s">
        <v>232</v>
      </c>
      <c r="O4058" t="s">
        <v>232</v>
      </c>
      <c r="P4058" t="s">
        <v>232</v>
      </c>
      <c r="Q4058" t="s">
        <v>232</v>
      </c>
      <c r="R4058" t="s">
        <v>232</v>
      </c>
      <c r="S4058" t="s">
        <v>232</v>
      </c>
      <c r="T4058" t="s">
        <v>232</v>
      </c>
      <c r="U4058" t="s">
        <v>232</v>
      </c>
      <c r="V4058" t="s">
        <v>232</v>
      </c>
      <c r="W4058" t="s">
        <v>232</v>
      </c>
      <c r="X4058" t="s">
        <v>232</v>
      </c>
      <c r="Y4058" t="s">
        <v>232</v>
      </c>
      <c r="Z4058" t="s">
        <v>232</v>
      </c>
      <c r="AA4058" t="s">
        <v>232</v>
      </c>
      <c r="AB4058" t="s">
        <v>232</v>
      </c>
      <c r="AC4058" t="s">
        <v>232</v>
      </c>
      <c r="AD4058" s="52">
        <v>2164.21</v>
      </c>
      <c r="AE4058" s="52">
        <v>2402.89</v>
      </c>
      <c r="AF4058" s="52">
        <v>2346.29</v>
      </c>
      <c r="AG4058" s="52">
        <v>2431.41</v>
      </c>
      <c r="AH4058" s="52">
        <v>2351.8000000000002</v>
      </c>
      <c r="AI4058" s="52">
        <v>2412.0300000000002</v>
      </c>
      <c r="AJ4058" s="52">
        <v>2459.2800000000002</v>
      </c>
      <c r="AK4058" s="52">
        <v>2625.38</v>
      </c>
      <c r="AL4058" s="52">
        <v>2709.69</v>
      </c>
      <c r="AM4058" s="52">
        <v>2762.49</v>
      </c>
      <c r="AN4058" s="52">
        <v>2809.49</v>
      </c>
      <c r="AO4058" s="52">
        <v>2924.16</v>
      </c>
      <c r="AP4058" s="52">
        <v>2947.42</v>
      </c>
      <c r="AQ4058" s="52">
        <v>3040.44</v>
      </c>
      <c r="AR4058" s="52">
        <v>3104.35</v>
      </c>
      <c r="AS4058" s="52">
        <v>3292.55</v>
      </c>
      <c r="AT4058" s="52">
        <v>3403.43</v>
      </c>
      <c r="AU4058" s="52">
        <v>3517.72</v>
      </c>
      <c r="AV4058" s="52">
        <v>3629.39</v>
      </c>
      <c r="AW4058" s="52">
        <v>3751.81</v>
      </c>
      <c r="AX4058" s="52">
        <v>3870.92</v>
      </c>
      <c r="AY4058" s="52">
        <v>3993.81</v>
      </c>
      <c r="AZ4058" s="52">
        <v>4120.59</v>
      </c>
      <c r="BA4058" s="52">
        <v>4251.41</v>
      </c>
      <c r="BB4058" s="52">
        <v>4386.37</v>
      </c>
      <c r="BC4058">
        <v>0</v>
      </c>
    </row>
    <row r="4059" spans="1:55" x14ac:dyDescent="0.25">
      <c r="A4059">
        <v>967</v>
      </c>
      <c r="B4059" t="s">
        <v>1126</v>
      </c>
      <c r="C4059" t="s">
        <v>256</v>
      </c>
      <c r="D4059" t="s">
        <v>1127</v>
      </c>
      <c r="E4059" t="s">
        <v>253</v>
      </c>
      <c r="F4059" t="s">
        <v>257</v>
      </c>
      <c r="G4059" t="s">
        <v>258</v>
      </c>
      <c r="H4059" t="s">
        <v>220</v>
      </c>
      <c r="I4059" t="s">
        <v>255</v>
      </c>
      <c r="J4059" t="s">
        <v>232</v>
      </c>
      <c r="K4059" t="s">
        <v>232</v>
      </c>
      <c r="L4059" t="s">
        <v>232</v>
      </c>
      <c r="M4059" t="s">
        <v>232</v>
      </c>
      <c r="N4059" t="s">
        <v>232</v>
      </c>
      <c r="O4059" t="s">
        <v>232</v>
      </c>
      <c r="P4059" t="s">
        <v>232</v>
      </c>
      <c r="Q4059" t="s">
        <v>232</v>
      </c>
      <c r="R4059" t="s">
        <v>232</v>
      </c>
      <c r="S4059" t="s">
        <v>232</v>
      </c>
      <c r="T4059" t="s">
        <v>232</v>
      </c>
      <c r="U4059" t="s">
        <v>232</v>
      </c>
      <c r="V4059" t="s">
        <v>232</v>
      </c>
      <c r="W4059" t="s">
        <v>232</v>
      </c>
      <c r="X4059" t="s">
        <v>232</v>
      </c>
      <c r="Y4059" t="s">
        <v>232</v>
      </c>
      <c r="Z4059" t="s">
        <v>232</v>
      </c>
      <c r="AA4059" t="s">
        <v>232</v>
      </c>
      <c r="AB4059" t="s">
        <v>232</v>
      </c>
      <c r="AC4059" t="s">
        <v>232</v>
      </c>
      <c r="AD4059" s="52">
        <v>6122.9</v>
      </c>
      <c r="AE4059" s="52">
        <v>6798.18</v>
      </c>
      <c r="AF4059" s="52">
        <v>6638.04</v>
      </c>
      <c r="AG4059" s="52">
        <v>6878.87</v>
      </c>
      <c r="AH4059" s="52">
        <v>6653.64</v>
      </c>
      <c r="AI4059" s="52">
        <v>6824.03</v>
      </c>
      <c r="AJ4059" s="52">
        <v>6957.72</v>
      </c>
      <c r="AK4059" s="52">
        <v>7427.65</v>
      </c>
      <c r="AL4059" s="52">
        <v>7666.19</v>
      </c>
      <c r="AM4059" s="52">
        <v>7815.55</v>
      </c>
      <c r="AN4059" s="52">
        <v>7948.52</v>
      </c>
      <c r="AO4059" s="52">
        <v>8272.94</v>
      </c>
      <c r="AP4059" s="52">
        <v>8338.74</v>
      </c>
      <c r="AQ4059" s="52">
        <v>8601.91</v>
      </c>
      <c r="AR4059" s="52">
        <v>8782.74</v>
      </c>
      <c r="AS4059" s="52">
        <v>9315.18</v>
      </c>
      <c r="AT4059" s="52">
        <v>9628.8700000000008</v>
      </c>
      <c r="AU4059" s="52">
        <v>9952.23</v>
      </c>
      <c r="AV4059" s="52">
        <v>10268.17</v>
      </c>
      <c r="AW4059" s="52">
        <v>10614.52</v>
      </c>
      <c r="AX4059" s="52">
        <v>10951.49</v>
      </c>
      <c r="AY4059" s="52">
        <v>11299.16</v>
      </c>
      <c r="AZ4059" s="52">
        <v>11657.86</v>
      </c>
      <c r="BA4059" s="52">
        <v>12027.95</v>
      </c>
      <c r="BB4059" s="52">
        <v>12409.79</v>
      </c>
      <c r="BC4059">
        <v>0</v>
      </c>
    </row>
    <row r="4060" spans="1:55" x14ac:dyDescent="0.25">
      <c r="A4060">
        <v>967</v>
      </c>
      <c r="B4060" t="s">
        <v>1126</v>
      </c>
      <c r="C4060" t="s">
        <v>259</v>
      </c>
      <c r="D4060" t="s">
        <v>1127</v>
      </c>
      <c r="E4060" t="s">
        <v>260</v>
      </c>
      <c r="F4060" t="s">
        <v>261</v>
      </c>
      <c r="G4060" t="s">
        <v>229</v>
      </c>
      <c r="H4060" t="s">
        <v>220</v>
      </c>
      <c r="I4060" t="s">
        <v>262</v>
      </c>
      <c r="J4060" t="s">
        <v>232</v>
      </c>
      <c r="K4060" t="s">
        <v>232</v>
      </c>
      <c r="L4060" t="s">
        <v>232</v>
      </c>
      <c r="M4060" t="s">
        <v>232</v>
      </c>
      <c r="N4060" t="s">
        <v>232</v>
      </c>
      <c r="O4060" t="s">
        <v>232</v>
      </c>
      <c r="P4060" t="s">
        <v>232</v>
      </c>
      <c r="Q4060" t="s">
        <v>232</v>
      </c>
      <c r="R4060" t="s">
        <v>232</v>
      </c>
      <c r="S4060" t="s">
        <v>232</v>
      </c>
      <c r="T4060" t="s">
        <v>232</v>
      </c>
      <c r="U4060" t="s">
        <v>232</v>
      </c>
      <c r="V4060" t="s">
        <v>232</v>
      </c>
      <c r="W4060" t="s">
        <v>232</v>
      </c>
      <c r="X4060" t="s">
        <v>232</v>
      </c>
      <c r="Y4060" t="s">
        <v>232</v>
      </c>
      <c r="Z4060" t="s">
        <v>232</v>
      </c>
      <c r="AA4060" t="s">
        <v>232</v>
      </c>
      <c r="AB4060" t="s">
        <v>232</v>
      </c>
      <c r="AC4060" t="s">
        <v>232</v>
      </c>
      <c r="AD4060" s="52">
        <v>1540.66</v>
      </c>
      <c r="AE4060" s="52">
        <v>1905.58</v>
      </c>
      <c r="AF4060" s="52">
        <v>1894.3</v>
      </c>
      <c r="AG4060" s="52">
        <v>1930.64</v>
      </c>
      <c r="AH4060" s="52">
        <v>1786.11</v>
      </c>
      <c r="AI4060" s="52">
        <v>1818.97</v>
      </c>
      <c r="AJ4060" s="52">
        <v>1863.75</v>
      </c>
      <c r="AK4060" s="52">
        <v>2037.51</v>
      </c>
      <c r="AL4060" s="52">
        <v>2258</v>
      </c>
      <c r="AM4060" s="52">
        <v>2329</v>
      </c>
      <c r="AN4060" s="52">
        <v>2480</v>
      </c>
      <c r="AO4060" s="52">
        <v>2704.74</v>
      </c>
      <c r="AP4060" s="52">
        <v>2786.25</v>
      </c>
      <c r="AQ4060" s="52">
        <v>2925.7</v>
      </c>
      <c r="AR4060" s="52">
        <v>3084.58</v>
      </c>
      <c r="AS4060" s="52">
        <v>3278.08</v>
      </c>
      <c r="AT4060" s="52">
        <v>3403.43</v>
      </c>
      <c r="AU4060" s="52">
        <v>3566.22</v>
      </c>
      <c r="AV4060" s="52">
        <v>3726.41</v>
      </c>
      <c r="AW4060" s="52">
        <v>3888.76</v>
      </c>
      <c r="AX4060" s="52">
        <v>4075.45</v>
      </c>
      <c r="AY4060" s="52">
        <v>4278.3500000000004</v>
      </c>
      <c r="AZ4060" s="52">
        <v>4499.0200000000004</v>
      </c>
      <c r="BA4060" s="52">
        <v>4733.74</v>
      </c>
      <c r="BB4060" s="52">
        <v>4983.1899999999996</v>
      </c>
      <c r="BC4060">
        <v>0</v>
      </c>
    </row>
    <row r="4061" spans="1:55" x14ac:dyDescent="0.25">
      <c r="A4061">
        <v>967</v>
      </c>
      <c r="B4061" t="s">
        <v>1126</v>
      </c>
      <c r="C4061" t="s">
        <v>263</v>
      </c>
      <c r="D4061" t="s">
        <v>1127</v>
      </c>
      <c r="E4061" t="s">
        <v>260</v>
      </c>
      <c r="F4061" t="s">
        <v>264</v>
      </c>
      <c r="G4061" t="s">
        <v>242</v>
      </c>
      <c r="H4061" t="s">
        <v>220</v>
      </c>
      <c r="I4061" t="s">
        <v>262</v>
      </c>
      <c r="J4061" t="s">
        <v>232</v>
      </c>
      <c r="K4061" t="s">
        <v>232</v>
      </c>
      <c r="L4061" t="s">
        <v>232</v>
      </c>
      <c r="M4061" t="s">
        <v>232</v>
      </c>
      <c r="N4061" t="s">
        <v>232</v>
      </c>
      <c r="O4061" t="s">
        <v>232</v>
      </c>
      <c r="P4061" t="s">
        <v>232</v>
      </c>
      <c r="Q4061" t="s">
        <v>232</v>
      </c>
      <c r="R4061" t="s">
        <v>232</v>
      </c>
      <c r="S4061" t="s">
        <v>232</v>
      </c>
      <c r="T4061" t="s">
        <v>232</v>
      </c>
      <c r="U4061" t="s">
        <v>232</v>
      </c>
      <c r="V4061" t="s">
        <v>232</v>
      </c>
      <c r="W4061" t="s">
        <v>232</v>
      </c>
      <c r="X4061" t="s">
        <v>232</v>
      </c>
      <c r="Y4061" t="s">
        <v>232</v>
      </c>
      <c r="Z4061" t="s">
        <v>232</v>
      </c>
      <c r="AA4061" t="s">
        <v>232</v>
      </c>
      <c r="AB4061" t="s">
        <v>232</v>
      </c>
      <c r="AC4061" t="s">
        <v>232</v>
      </c>
      <c r="AD4061" s="52">
        <v>1423.32</v>
      </c>
      <c r="AE4061" s="52">
        <v>1706.38</v>
      </c>
      <c r="AF4061" s="52">
        <v>1788.22</v>
      </c>
      <c r="AG4061" s="52">
        <v>2182.8000000000002</v>
      </c>
      <c r="AH4061" s="52">
        <v>2220</v>
      </c>
      <c r="AI4061" s="52">
        <v>2265.7800000000002</v>
      </c>
      <c r="AJ4061" s="52">
        <v>2340.12</v>
      </c>
      <c r="AK4061" s="52">
        <v>2792.68</v>
      </c>
      <c r="AL4061" s="52">
        <v>3323.13</v>
      </c>
      <c r="AM4061" s="52">
        <v>3243.83</v>
      </c>
      <c r="AN4061" s="52">
        <v>3290.7</v>
      </c>
      <c r="AO4061" s="52">
        <v>3763.4</v>
      </c>
      <c r="AP4061" s="52">
        <v>3581.93</v>
      </c>
      <c r="AQ4061" s="52">
        <v>3885.78</v>
      </c>
      <c r="AR4061" s="52">
        <v>4098.92</v>
      </c>
      <c r="AS4061" s="52">
        <v>3637.43</v>
      </c>
      <c r="AT4061" s="52">
        <v>3766.26</v>
      </c>
      <c r="AU4061" s="52">
        <v>4026.8</v>
      </c>
      <c r="AV4061" s="52">
        <v>4402.5600000000004</v>
      </c>
      <c r="AW4061" s="52">
        <v>4447</v>
      </c>
      <c r="AX4061" s="52">
        <v>4710.8500000000004</v>
      </c>
      <c r="AY4061" s="52">
        <v>4973.3599999999997</v>
      </c>
      <c r="AZ4061" s="52">
        <v>5263.67</v>
      </c>
      <c r="BA4061" s="52">
        <v>5561.08</v>
      </c>
      <c r="BB4061" s="52">
        <v>5891.67</v>
      </c>
      <c r="BC4061">
        <v>0</v>
      </c>
    </row>
    <row r="4062" spans="1:55" x14ac:dyDescent="0.25">
      <c r="A4062">
        <v>967</v>
      </c>
      <c r="B4062" t="s">
        <v>1126</v>
      </c>
      <c r="C4062" t="s">
        <v>265</v>
      </c>
      <c r="D4062" t="s">
        <v>1127</v>
      </c>
      <c r="E4062" t="s">
        <v>260</v>
      </c>
      <c r="F4062" t="s">
        <v>266</v>
      </c>
      <c r="G4062" t="s">
        <v>246</v>
      </c>
      <c r="H4062" t="s">
        <v>220</v>
      </c>
      <c r="I4062" t="s">
        <v>262</v>
      </c>
      <c r="J4062" t="s">
        <v>232</v>
      </c>
      <c r="K4062" t="s">
        <v>232</v>
      </c>
      <c r="L4062" t="s">
        <v>232</v>
      </c>
      <c r="M4062" t="s">
        <v>232</v>
      </c>
      <c r="N4062" t="s">
        <v>232</v>
      </c>
      <c r="O4062" t="s">
        <v>232</v>
      </c>
      <c r="P4062" t="s">
        <v>232</v>
      </c>
      <c r="Q4062" t="s">
        <v>232</v>
      </c>
      <c r="R4062" t="s">
        <v>232</v>
      </c>
      <c r="S4062" t="s">
        <v>232</v>
      </c>
      <c r="T4062" t="s">
        <v>232</v>
      </c>
      <c r="U4062" t="s">
        <v>232</v>
      </c>
      <c r="V4062" t="s">
        <v>232</v>
      </c>
      <c r="W4062" t="s">
        <v>232</v>
      </c>
      <c r="X4062" t="s">
        <v>232</v>
      </c>
      <c r="Y4062" t="s">
        <v>232</v>
      </c>
      <c r="Z4062" t="s">
        <v>232</v>
      </c>
      <c r="AA4062" t="s">
        <v>232</v>
      </c>
      <c r="AB4062" t="s">
        <v>232</v>
      </c>
      <c r="AC4062" t="s">
        <v>232</v>
      </c>
      <c r="AD4062" s="52">
        <v>4872.3</v>
      </c>
      <c r="AE4062" s="52">
        <v>5528.3</v>
      </c>
      <c r="AF4062" s="52">
        <v>5483.47</v>
      </c>
      <c r="AG4062" s="52">
        <v>5787.93</v>
      </c>
      <c r="AH4062" s="52">
        <v>5749.13</v>
      </c>
      <c r="AI4062" s="52">
        <v>6080.02</v>
      </c>
      <c r="AJ4062" s="52">
        <v>6386.75</v>
      </c>
      <c r="AK4062" s="52">
        <v>7001.27</v>
      </c>
      <c r="AL4062" s="52">
        <v>7366.66</v>
      </c>
      <c r="AM4062" s="52">
        <v>7567.45</v>
      </c>
      <c r="AN4062" s="52">
        <v>7785.87</v>
      </c>
      <c r="AO4062" s="52">
        <v>8272.94</v>
      </c>
      <c r="AP4062" s="52">
        <v>8498.69</v>
      </c>
      <c r="AQ4062" s="52">
        <v>8920.7199999999993</v>
      </c>
      <c r="AR4062" s="52">
        <v>9280.59</v>
      </c>
      <c r="AS4062" s="52">
        <v>9948.4699999999993</v>
      </c>
      <c r="AT4062" s="52">
        <v>10395.89</v>
      </c>
      <c r="AU4062" s="52">
        <v>10949.28</v>
      </c>
      <c r="AV4062" s="52">
        <v>11551.58</v>
      </c>
      <c r="AW4062" s="52">
        <v>12153.55</v>
      </c>
      <c r="AX4062" s="52">
        <v>12801.21</v>
      </c>
      <c r="AY4062" s="52">
        <v>13482.17</v>
      </c>
      <c r="AZ4062" s="52">
        <v>14198.01</v>
      </c>
      <c r="BA4062" s="52">
        <v>14952.31</v>
      </c>
      <c r="BB4062" s="52">
        <v>15749.84</v>
      </c>
      <c r="BC4062">
        <v>0</v>
      </c>
    </row>
    <row r="4063" spans="1:55" x14ac:dyDescent="0.25">
      <c r="A4063">
        <v>967</v>
      </c>
      <c r="B4063" t="s">
        <v>1126</v>
      </c>
      <c r="C4063" t="s">
        <v>267</v>
      </c>
      <c r="D4063" t="s">
        <v>1127</v>
      </c>
      <c r="E4063" t="s">
        <v>268</v>
      </c>
      <c r="F4063" t="s">
        <v>269</v>
      </c>
      <c r="G4063" t="s">
        <v>270</v>
      </c>
    </row>
    <row r="4064" spans="1:55" x14ac:dyDescent="0.25">
      <c r="A4064">
        <v>967</v>
      </c>
      <c r="B4064" t="s">
        <v>1126</v>
      </c>
      <c r="C4064" t="s">
        <v>271</v>
      </c>
      <c r="D4064" t="s">
        <v>1127</v>
      </c>
      <c r="E4064" t="s">
        <v>272</v>
      </c>
      <c r="F4064" t="s">
        <v>273</v>
      </c>
      <c r="G4064" t="s">
        <v>274</v>
      </c>
      <c r="I4064" t="s">
        <v>243</v>
      </c>
      <c r="J4064" t="s">
        <v>232</v>
      </c>
      <c r="K4064" t="s">
        <v>232</v>
      </c>
      <c r="L4064" t="s">
        <v>232</v>
      </c>
      <c r="M4064" t="s">
        <v>232</v>
      </c>
      <c r="N4064" t="s">
        <v>232</v>
      </c>
      <c r="O4064" t="s">
        <v>232</v>
      </c>
      <c r="P4064" t="s">
        <v>232</v>
      </c>
      <c r="Q4064" t="s">
        <v>232</v>
      </c>
      <c r="R4064" t="s">
        <v>232</v>
      </c>
      <c r="S4064" t="s">
        <v>232</v>
      </c>
      <c r="T4064" t="s">
        <v>232</v>
      </c>
      <c r="U4064" t="s">
        <v>232</v>
      </c>
      <c r="V4064" t="s">
        <v>232</v>
      </c>
      <c r="W4064" t="s">
        <v>232</v>
      </c>
      <c r="X4064" t="s">
        <v>232</v>
      </c>
      <c r="Y4064" t="s">
        <v>232</v>
      </c>
      <c r="Z4064" t="s">
        <v>232</v>
      </c>
      <c r="AA4064" t="s">
        <v>232</v>
      </c>
      <c r="AB4064" t="s">
        <v>232</v>
      </c>
      <c r="AC4064" t="s">
        <v>232</v>
      </c>
      <c r="AD4064">
        <v>1.4E-2</v>
      </c>
      <c r="AE4064">
        <v>1.6E-2</v>
      </c>
      <c r="AF4064">
        <v>1.4999999999999999E-2</v>
      </c>
      <c r="AG4064">
        <v>1.4999999999999999E-2</v>
      </c>
      <c r="AH4064">
        <v>1.4999999999999999E-2</v>
      </c>
      <c r="AI4064">
        <v>1.4999999999999999E-2</v>
      </c>
      <c r="AJ4064">
        <v>1.4999999999999999E-2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1.4999999999999999E-2</v>
      </c>
      <c r="AW4064">
        <v>1.6E-2</v>
      </c>
      <c r="AX4064">
        <v>1.6E-2</v>
      </c>
      <c r="AY4064">
        <v>1.6E-2</v>
      </c>
      <c r="AZ4064">
        <v>1.6E-2</v>
      </c>
      <c r="BA4064">
        <v>1.6E-2</v>
      </c>
      <c r="BB4064">
        <v>1.6E-2</v>
      </c>
      <c r="BC4064">
        <v>2018</v>
      </c>
    </row>
    <row r="4065" spans="1:55" x14ac:dyDescent="0.25">
      <c r="A4065">
        <v>967</v>
      </c>
      <c r="B4065" t="s">
        <v>1126</v>
      </c>
      <c r="C4065" t="s">
        <v>275</v>
      </c>
      <c r="D4065" t="s">
        <v>1127</v>
      </c>
      <c r="E4065" t="s">
        <v>276</v>
      </c>
      <c r="F4065" t="s">
        <v>277</v>
      </c>
      <c r="G4065" t="s">
        <v>278</v>
      </c>
      <c r="I4065" t="s">
        <v>243</v>
      </c>
      <c r="J4065" t="s">
        <v>232</v>
      </c>
      <c r="K4065" t="s">
        <v>232</v>
      </c>
      <c r="L4065" t="s">
        <v>232</v>
      </c>
      <c r="M4065" t="s">
        <v>232</v>
      </c>
      <c r="N4065" t="s">
        <v>232</v>
      </c>
      <c r="O4065" t="s">
        <v>232</v>
      </c>
      <c r="P4065" t="s">
        <v>232</v>
      </c>
      <c r="Q4065" t="s">
        <v>232</v>
      </c>
      <c r="R4065" t="s">
        <v>232</v>
      </c>
      <c r="S4065" t="s">
        <v>232</v>
      </c>
      <c r="T4065" t="s">
        <v>232</v>
      </c>
      <c r="U4065" t="s">
        <v>232</v>
      </c>
      <c r="V4065" t="s">
        <v>232</v>
      </c>
      <c r="W4065" t="s">
        <v>232</v>
      </c>
      <c r="X4065" t="s">
        <v>232</v>
      </c>
      <c r="Y4065" t="s">
        <v>232</v>
      </c>
      <c r="Z4065" t="s">
        <v>232</v>
      </c>
      <c r="AA4065" t="s">
        <v>232</v>
      </c>
      <c r="AB4065" t="s">
        <v>232</v>
      </c>
      <c r="AC4065" t="s">
        <v>232</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0.32800000000000001</v>
      </c>
      <c r="AQ4065">
        <v>0.32800000000000001</v>
      </c>
      <c r="AR4065">
        <v>0.33200000000000002</v>
      </c>
      <c r="AS4065">
        <v>0.33</v>
      </c>
      <c r="AT4065">
        <v>0.32700000000000001</v>
      </c>
      <c r="AU4065">
        <v>0.32600000000000001</v>
      </c>
      <c r="AV4065">
        <v>0.32300000000000001</v>
      </c>
      <c r="AW4065">
        <v>0.32</v>
      </c>
      <c r="AX4065">
        <v>0.318</v>
      </c>
      <c r="AY4065">
        <v>0.317</v>
      </c>
      <c r="AZ4065">
        <v>0.317</v>
      </c>
      <c r="BA4065">
        <v>0.317</v>
      </c>
      <c r="BB4065">
        <v>0.316</v>
      </c>
      <c r="BC4065">
        <v>2018</v>
      </c>
    </row>
    <row r="4066" spans="1:55" x14ac:dyDescent="0.25">
      <c r="A4066">
        <v>967</v>
      </c>
      <c r="B4066" t="s">
        <v>1126</v>
      </c>
      <c r="C4066" t="s">
        <v>279</v>
      </c>
      <c r="D4066" t="s">
        <v>1127</v>
      </c>
      <c r="E4066" t="s">
        <v>280</v>
      </c>
      <c r="F4066" t="s">
        <v>281</v>
      </c>
      <c r="G4066" t="s">
        <v>282</v>
      </c>
    </row>
    <row r="4067" spans="1:55" x14ac:dyDescent="0.25">
      <c r="A4067">
        <v>967</v>
      </c>
      <c r="B4067" t="s">
        <v>1126</v>
      </c>
      <c r="C4067" t="s">
        <v>283</v>
      </c>
      <c r="D4067" t="s">
        <v>1127</v>
      </c>
      <c r="E4067" t="s">
        <v>284</v>
      </c>
      <c r="F4067" t="s">
        <v>285</v>
      </c>
      <c r="G4067" t="s">
        <v>282</v>
      </c>
      <c r="I4067" t="s">
        <v>1128</v>
      </c>
      <c r="J4067" t="s">
        <v>232</v>
      </c>
      <c r="K4067" t="s">
        <v>232</v>
      </c>
      <c r="L4067" t="s">
        <v>232</v>
      </c>
      <c r="M4067" t="s">
        <v>232</v>
      </c>
      <c r="N4067" t="s">
        <v>232</v>
      </c>
      <c r="O4067" t="s">
        <v>232</v>
      </c>
      <c r="P4067" t="s">
        <v>232</v>
      </c>
      <c r="Q4067" t="s">
        <v>232</v>
      </c>
      <c r="R4067" t="s">
        <v>232</v>
      </c>
      <c r="S4067" t="s">
        <v>232</v>
      </c>
      <c r="T4067" t="s">
        <v>232</v>
      </c>
      <c r="U4067" t="s">
        <v>232</v>
      </c>
      <c r="V4067" t="s">
        <v>232</v>
      </c>
      <c r="W4067" t="s">
        <v>232</v>
      </c>
      <c r="X4067" t="s">
        <v>232</v>
      </c>
      <c r="Y4067" t="s">
        <v>232</v>
      </c>
      <c r="Z4067" t="s">
        <v>232</v>
      </c>
      <c r="AA4067" t="s">
        <v>232</v>
      </c>
      <c r="AB4067" t="s">
        <v>232</v>
      </c>
      <c r="AC4067" t="s">
        <v>232</v>
      </c>
      <c r="AD4067" t="s">
        <v>232</v>
      </c>
      <c r="AE4067" t="s">
        <v>232</v>
      </c>
      <c r="AF4067" t="s">
        <v>232</v>
      </c>
      <c r="AG4067" t="s">
        <v>232</v>
      </c>
      <c r="AH4067" t="s">
        <v>232</v>
      </c>
      <c r="AI4067" t="s">
        <v>232</v>
      </c>
      <c r="AJ4067" t="s">
        <v>232</v>
      </c>
      <c r="AK4067" t="s">
        <v>232</v>
      </c>
      <c r="AL4067" t="s">
        <v>232</v>
      </c>
      <c r="AM4067">
        <v>13.297000000000001</v>
      </c>
      <c r="AN4067">
        <v>13.926</v>
      </c>
      <c r="AO4067">
        <v>10.717000000000001</v>
      </c>
      <c r="AP4067">
        <v>10.766</v>
      </c>
      <c r="AQ4067">
        <v>17.736000000000001</v>
      </c>
      <c r="AR4067">
        <v>14.018000000000001</v>
      </c>
      <c r="AS4067">
        <v>15.074</v>
      </c>
      <c r="AT4067">
        <v>14.411</v>
      </c>
      <c r="AU4067">
        <v>17.423999999999999</v>
      </c>
      <c r="AV4067">
        <v>17.771000000000001</v>
      </c>
      <c r="AW4067">
        <v>17.481999999999999</v>
      </c>
      <c r="AX4067">
        <v>18.126999999999999</v>
      </c>
      <c r="AY4067">
        <v>18.402000000000001</v>
      </c>
      <c r="AZ4067">
        <v>18.925999999999998</v>
      </c>
      <c r="BA4067">
        <v>19.486999999999998</v>
      </c>
      <c r="BB4067">
        <v>20.056000000000001</v>
      </c>
      <c r="BC4067">
        <v>2018</v>
      </c>
    </row>
    <row r="4068" spans="1:55" x14ac:dyDescent="0.25">
      <c r="A4068">
        <v>967</v>
      </c>
      <c r="B4068" t="s">
        <v>1126</v>
      </c>
      <c r="C4068" t="s">
        <v>286</v>
      </c>
      <c r="D4068" t="s">
        <v>1127</v>
      </c>
      <c r="E4068" t="s">
        <v>287</v>
      </c>
      <c r="F4068" t="s">
        <v>288</v>
      </c>
      <c r="G4068" t="s">
        <v>250</v>
      </c>
      <c r="I4068" t="s">
        <v>1129</v>
      </c>
      <c r="J4068" t="s">
        <v>232</v>
      </c>
      <c r="K4068" t="s">
        <v>232</v>
      </c>
      <c r="L4068" t="s">
        <v>232</v>
      </c>
      <c r="M4068" t="s">
        <v>232</v>
      </c>
      <c r="N4068" t="s">
        <v>232</v>
      </c>
      <c r="O4068" t="s">
        <v>232</v>
      </c>
      <c r="P4068" t="s">
        <v>232</v>
      </c>
      <c r="Q4068" t="s">
        <v>232</v>
      </c>
      <c r="R4068" t="s">
        <v>232</v>
      </c>
      <c r="S4068" t="s">
        <v>232</v>
      </c>
      <c r="T4068" t="s">
        <v>232</v>
      </c>
      <c r="U4068" t="s">
        <v>232</v>
      </c>
      <c r="V4068" t="s">
        <v>232</v>
      </c>
      <c r="W4068" t="s">
        <v>232</v>
      </c>
      <c r="X4068" t="s">
        <v>232</v>
      </c>
      <c r="Y4068" t="s">
        <v>232</v>
      </c>
      <c r="Z4068" t="s">
        <v>232</v>
      </c>
      <c r="AA4068" t="s">
        <v>232</v>
      </c>
      <c r="AB4068" t="s">
        <v>232</v>
      </c>
      <c r="AC4068" t="s">
        <v>232</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102.56</v>
      </c>
      <c r="AW4068">
        <v>104.86</v>
      </c>
      <c r="AX4068">
        <v>106.27500000000001</v>
      </c>
      <c r="AY4068">
        <v>108.15600000000001</v>
      </c>
      <c r="AZ4068">
        <v>110.172</v>
      </c>
      <c r="BA4068">
        <v>112.375</v>
      </c>
      <c r="BB4068">
        <v>114.622</v>
      </c>
      <c r="BC4068">
        <v>2018</v>
      </c>
    </row>
    <row r="4069" spans="1:55" x14ac:dyDescent="0.25">
      <c r="A4069">
        <v>967</v>
      </c>
      <c r="B4069" t="s">
        <v>1126</v>
      </c>
      <c r="C4069" t="s">
        <v>290</v>
      </c>
      <c r="D4069" t="s">
        <v>1127</v>
      </c>
      <c r="E4069" t="s">
        <v>287</v>
      </c>
      <c r="F4069" t="s">
        <v>291</v>
      </c>
      <c r="G4069" t="s">
        <v>235</v>
      </c>
      <c r="I4069" t="s">
        <v>292</v>
      </c>
      <c r="J4069" t="s">
        <v>232</v>
      </c>
      <c r="K4069" t="s">
        <v>232</v>
      </c>
      <c r="L4069" t="s">
        <v>232</v>
      </c>
      <c r="M4069" t="s">
        <v>232</v>
      </c>
      <c r="N4069" t="s">
        <v>232</v>
      </c>
      <c r="O4069" t="s">
        <v>232</v>
      </c>
      <c r="P4069" t="s">
        <v>232</v>
      </c>
      <c r="Q4069" t="s">
        <v>232</v>
      </c>
      <c r="R4069" t="s">
        <v>232</v>
      </c>
      <c r="S4069" t="s">
        <v>232</v>
      </c>
      <c r="T4069" t="s">
        <v>232</v>
      </c>
      <c r="U4069" t="s">
        <v>232</v>
      </c>
      <c r="V4069" t="s">
        <v>232</v>
      </c>
      <c r="W4069" t="s">
        <v>232</v>
      </c>
      <c r="X4069" t="s">
        <v>232</v>
      </c>
      <c r="Y4069" t="s">
        <v>232</v>
      </c>
      <c r="Z4069" t="s">
        <v>232</v>
      </c>
      <c r="AA4069" t="s">
        <v>232</v>
      </c>
      <c r="AB4069" t="s">
        <v>232</v>
      </c>
      <c r="AC4069" t="s">
        <v>232</v>
      </c>
      <c r="AD4069" t="s">
        <v>232</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1.056</v>
      </c>
      <c r="AW4069">
        <v>2.2429999999999999</v>
      </c>
      <c r="AX4069">
        <v>1.349</v>
      </c>
      <c r="AY4069">
        <v>1.77</v>
      </c>
      <c r="AZ4069">
        <v>1.8640000000000001</v>
      </c>
      <c r="BA4069">
        <v>2</v>
      </c>
      <c r="BB4069">
        <v>2</v>
      </c>
      <c r="BC4069">
        <v>2018</v>
      </c>
    </row>
    <row r="4070" spans="1:55" x14ac:dyDescent="0.25">
      <c r="A4070">
        <v>967</v>
      </c>
      <c r="B4070" t="s">
        <v>1126</v>
      </c>
      <c r="C4070" t="s">
        <v>293</v>
      </c>
      <c r="D4070" t="s">
        <v>1127</v>
      </c>
      <c r="E4070" t="s">
        <v>294</v>
      </c>
      <c r="F4070" t="s">
        <v>295</v>
      </c>
      <c r="G4070" t="s">
        <v>250</v>
      </c>
      <c r="I4070" t="s">
        <v>1129</v>
      </c>
      <c r="J4070" t="s">
        <v>232</v>
      </c>
      <c r="K4070" t="s">
        <v>232</v>
      </c>
      <c r="L4070" t="s">
        <v>232</v>
      </c>
      <c r="M4070" t="s">
        <v>232</v>
      </c>
      <c r="N4070" t="s">
        <v>232</v>
      </c>
      <c r="O4070" t="s">
        <v>232</v>
      </c>
      <c r="P4070" t="s">
        <v>232</v>
      </c>
      <c r="Q4070" t="s">
        <v>232</v>
      </c>
      <c r="R4070" t="s">
        <v>232</v>
      </c>
      <c r="S4070" t="s">
        <v>232</v>
      </c>
      <c r="T4070" t="s">
        <v>232</v>
      </c>
      <c r="U4070" t="s">
        <v>232</v>
      </c>
      <c r="V4070" t="s">
        <v>232</v>
      </c>
      <c r="W4070" t="s">
        <v>232</v>
      </c>
      <c r="X4070" t="s">
        <v>232</v>
      </c>
      <c r="Y4070" t="s">
        <v>232</v>
      </c>
      <c r="Z4070" t="s">
        <v>232</v>
      </c>
      <c r="AA4070" t="s">
        <v>232</v>
      </c>
      <c r="AB4070" t="s">
        <v>232</v>
      </c>
      <c r="AC4070" t="s">
        <v>232</v>
      </c>
      <c r="AD4070" t="s">
        <v>232</v>
      </c>
      <c r="AE4070" t="s">
        <v>232</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104.008</v>
      </c>
      <c r="AX4070">
        <v>106.492</v>
      </c>
      <c r="AY4070">
        <v>108.105</v>
      </c>
      <c r="AZ4070">
        <v>110.267</v>
      </c>
      <c r="BA4070">
        <v>110.664</v>
      </c>
      <c r="BB4070">
        <v>111.063</v>
      </c>
      <c r="BC4070">
        <v>2018</v>
      </c>
    </row>
    <row r="4071" spans="1:55" x14ac:dyDescent="0.25">
      <c r="A4071">
        <v>967</v>
      </c>
      <c r="B4071" t="s">
        <v>1126</v>
      </c>
      <c r="C4071" t="s">
        <v>296</v>
      </c>
      <c r="D4071" t="s">
        <v>1127</v>
      </c>
      <c r="E4071" t="s">
        <v>294</v>
      </c>
      <c r="F4071" t="s">
        <v>297</v>
      </c>
      <c r="G4071" t="s">
        <v>235</v>
      </c>
      <c r="I4071" t="s">
        <v>298</v>
      </c>
      <c r="J4071" t="s">
        <v>232</v>
      </c>
      <c r="K4071" t="s">
        <v>232</v>
      </c>
      <c r="L4071" t="s">
        <v>232</v>
      </c>
      <c r="M4071" t="s">
        <v>232</v>
      </c>
      <c r="N4071" t="s">
        <v>232</v>
      </c>
      <c r="O4071" t="s">
        <v>232</v>
      </c>
      <c r="P4071" t="s">
        <v>232</v>
      </c>
      <c r="Q4071" t="s">
        <v>232</v>
      </c>
      <c r="R4071" t="s">
        <v>232</v>
      </c>
      <c r="S4071" t="s">
        <v>232</v>
      </c>
      <c r="T4071" t="s">
        <v>232</v>
      </c>
      <c r="U4071" t="s">
        <v>232</v>
      </c>
      <c r="V4071" t="s">
        <v>232</v>
      </c>
      <c r="W4071" t="s">
        <v>232</v>
      </c>
      <c r="X4071" t="s">
        <v>232</v>
      </c>
      <c r="Y4071" t="s">
        <v>232</v>
      </c>
      <c r="Z4071" t="s">
        <v>232</v>
      </c>
      <c r="AA4071" t="s">
        <v>232</v>
      </c>
      <c r="AB4071" t="s">
        <v>232</v>
      </c>
      <c r="AC4071" t="s">
        <v>232</v>
      </c>
      <c r="AD4071" t="s">
        <v>232</v>
      </c>
      <c r="AE4071" t="s">
        <v>232</v>
      </c>
      <c r="AF4071" t="s">
        <v>232</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0.58499999999999996</v>
      </c>
      <c r="AX4071">
        <v>2.3889999999999998</v>
      </c>
      <c r="AY4071">
        <v>1.5149999999999999</v>
      </c>
      <c r="AZ4071">
        <v>2</v>
      </c>
      <c r="BA4071">
        <v>0.36</v>
      </c>
      <c r="BB4071">
        <v>0.36</v>
      </c>
      <c r="BC4071">
        <v>2018</v>
      </c>
    </row>
    <row r="4072" spans="1:55" x14ac:dyDescent="0.25">
      <c r="A4072">
        <v>967</v>
      </c>
      <c r="B4072" t="s">
        <v>1126</v>
      </c>
      <c r="C4072" t="s">
        <v>299</v>
      </c>
      <c r="D4072" t="s">
        <v>1127</v>
      </c>
      <c r="E4072" t="s">
        <v>300</v>
      </c>
      <c r="G4072" t="s">
        <v>274</v>
      </c>
    </row>
    <row r="4073" spans="1:55" x14ac:dyDescent="0.25">
      <c r="A4073">
        <v>967</v>
      </c>
      <c r="B4073" t="s">
        <v>1126</v>
      </c>
      <c r="C4073" t="s">
        <v>301</v>
      </c>
      <c r="D4073" t="s">
        <v>1127</v>
      </c>
      <c r="E4073" t="s">
        <v>302</v>
      </c>
      <c r="F4073" t="s">
        <v>303</v>
      </c>
      <c r="G4073" t="s">
        <v>235</v>
      </c>
      <c r="I4073" t="s">
        <v>1130</v>
      </c>
      <c r="J4073" t="s">
        <v>232</v>
      </c>
      <c r="K4073" t="s">
        <v>232</v>
      </c>
      <c r="L4073" t="s">
        <v>232</v>
      </c>
      <c r="M4073" t="s">
        <v>232</v>
      </c>
      <c r="N4073" t="s">
        <v>232</v>
      </c>
      <c r="O4073" t="s">
        <v>232</v>
      </c>
      <c r="P4073" t="s">
        <v>232</v>
      </c>
      <c r="Q4073" t="s">
        <v>232</v>
      </c>
      <c r="R4073" t="s">
        <v>232</v>
      </c>
      <c r="S4073" t="s">
        <v>232</v>
      </c>
      <c r="T4073" t="s">
        <v>232</v>
      </c>
      <c r="U4073" t="s">
        <v>232</v>
      </c>
      <c r="V4073" t="s">
        <v>232</v>
      </c>
      <c r="W4073" t="s">
        <v>232</v>
      </c>
      <c r="X4073" t="s">
        <v>232</v>
      </c>
      <c r="Y4073" t="s">
        <v>232</v>
      </c>
      <c r="Z4073" t="s">
        <v>232</v>
      </c>
      <c r="AA4073" t="s">
        <v>232</v>
      </c>
      <c r="AB4073" t="s">
        <v>232</v>
      </c>
      <c r="AC4073" t="s">
        <v>232</v>
      </c>
      <c r="AD4073" t="s">
        <v>232</v>
      </c>
      <c r="AE4073">
        <v>-17.701000000000001</v>
      </c>
      <c r="AF4073">
        <v>-4.9000000000000004</v>
      </c>
      <c r="AG4073">
        <v>13.839</v>
      </c>
      <c r="AH4073">
        <v>23.504000000000001</v>
      </c>
      <c r="AI4073">
        <v>4.3019999999999996</v>
      </c>
      <c r="AJ4073">
        <v>6.391</v>
      </c>
      <c r="AK4073">
        <v>17.904</v>
      </c>
      <c r="AL4073">
        <v>18.056000000000001</v>
      </c>
      <c r="AM4073">
        <v>-0.309</v>
      </c>
      <c r="AN4073">
        <v>3.8490000000000002</v>
      </c>
      <c r="AO4073">
        <v>8.58</v>
      </c>
      <c r="AP4073">
        <v>-16.317</v>
      </c>
      <c r="AQ4073">
        <v>-1.2450000000000001</v>
      </c>
      <c r="AR4073">
        <v>7.1909999999999998</v>
      </c>
      <c r="AS4073">
        <v>-14.66</v>
      </c>
      <c r="AT4073">
        <v>6.12</v>
      </c>
      <c r="AU4073">
        <v>7.56</v>
      </c>
      <c r="AV4073">
        <v>14.087999999999999</v>
      </c>
      <c r="AW4073">
        <v>0.30499999999999999</v>
      </c>
      <c r="AX4073">
        <v>5.6760000000000002</v>
      </c>
      <c r="AY4073">
        <v>4.7119999999999997</v>
      </c>
      <c r="AZ4073">
        <v>4.9470000000000001</v>
      </c>
      <c r="BA4073">
        <v>4.6059999999999999</v>
      </c>
      <c r="BB4073">
        <v>4.5270000000000001</v>
      </c>
      <c r="BC4073">
        <v>2018</v>
      </c>
    </row>
    <row r="4074" spans="1:55" x14ac:dyDescent="0.25">
      <c r="A4074">
        <v>967</v>
      </c>
      <c r="B4074" t="s">
        <v>1126</v>
      </c>
      <c r="C4074" t="s">
        <v>305</v>
      </c>
      <c r="D4074" t="s">
        <v>1127</v>
      </c>
      <c r="E4074" t="s">
        <v>306</v>
      </c>
      <c r="F4074" t="s">
        <v>307</v>
      </c>
      <c r="G4074" t="s">
        <v>235</v>
      </c>
      <c r="I4074" t="s">
        <v>1130</v>
      </c>
      <c r="J4074" t="s">
        <v>232</v>
      </c>
      <c r="K4074" t="s">
        <v>232</v>
      </c>
      <c r="L4074" t="s">
        <v>232</v>
      </c>
      <c r="M4074" t="s">
        <v>232</v>
      </c>
      <c r="N4074" t="s">
        <v>232</v>
      </c>
      <c r="O4074" t="s">
        <v>232</v>
      </c>
      <c r="P4074" t="s">
        <v>232</v>
      </c>
      <c r="Q4074" t="s">
        <v>232</v>
      </c>
      <c r="R4074" t="s">
        <v>232</v>
      </c>
      <c r="S4074" t="s">
        <v>232</v>
      </c>
      <c r="T4074" t="s">
        <v>232</v>
      </c>
      <c r="U4074" t="s">
        <v>232</v>
      </c>
      <c r="V4074" t="s">
        <v>232</v>
      </c>
      <c r="W4074" t="s">
        <v>232</v>
      </c>
      <c r="X4074" t="s">
        <v>232</v>
      </c>
      <c r="Y4074" t="s">
        <v>232</v>
      </c>
      <c r="Z4074" t="s">
        <v>232</v>
      </c>
      <c r="AA4074" t="s">
        <v>232</v>
      </c>
      <c r="AB4074" t="s">
        <v>232</v>
      </c>
      <c r="AC4074" t="s">
        <v>232</v>
      </c>
      <c r="AD4074" t="s">
        <v>232</v>
      </c>
      <c r="AE4074">
        <v>-18.305</v>
      </c>
      <c r="AF4074">
        <v>-7.4219999999999997</v>
      </c>
      <c r="AG4074">
        <v>5.883</v>
      </c>
      <c r="AH4074">
        <v>15.148999999999999</v>
      </c>
      <c r="AI4074">
        <v>5.5540000000000003</v>
      </c>
      <c r="AJ4074">
        <v>7.665</v>
      </c>
      <c r="AK4074">
        <v>23.260999999999999</v>
      </c>
      <c r="AL4074">
        <v>22.545000000000002</v>
      </c>
      <c r="AM4074">
        <v>-2.6240000000000001</v>
      </c>
      <c r="AN4074">
        <v>0.95299999999999996</v>
      </c>
      <c r="AO4074">
        <v>10.01</v>
      </c>
      <c r="AP4074">
        <v>-15.58</v>
      </c>
      <c r="AQ4074">
        <v>-4.4999999999999998E-2</v>
      </c>
      <c r="AR4074">
        <v>3.4820000000000002</v>
      </c>
      <c r="AS4074">
        <v>-15.131</v>
      </c>
      <c r="AT4074">
        <v>7.3760000000000003</v>
      </c>
      <c r="AU4074">
        <v>7.9169999999999998</v>
      </c>
      <c r="AV4074">
        <v>12.571</v>
      </c>
      <c r="AW4074">
        <v>0.35499999999999998</v>
      </c>
      <c r="AX4074">
        <v>5.5279999999999996</v>
      </c>
      <c r="AY4074">
        <v>4.4880000000000004</v>
      </c>
      <c r="AZ4074">
        <v>4.6609999999999996</v>
      </c>
      <c r="BA4074">
        <v>4.2629999999999999</v>
      </c>
      <c r="BB4074">
        <v>4.1260000000000003</v>
      </c>
      <c r="BC4074">
        <v>2018</v>
      </c>
    </row>
    <row r="4075" spans="1:55" x14ac:dyDescent="0.25">
      <c r="A4075">
        <v>967</v>
      </c>
      <c r="B4075" t="s">
        <v>1126</v>
      </c>
      <c r="C4075" t="s">
        <v>308</v>
      </c>
      <c r="D4075" t="s">
        <v>1127</v>
      </c>
      <c r="E4075" t="s">
        <v>309</v>
      </c>
      <c r="F4075" t="s">
        <v>310</v>
      </c>
      <c r="G4075" t="s">
        <v>235</v>
      </c>
      <c r="I4075" t="s">
        <v>1130</v>
      </c>
      <c r="J4075" t="s">
        <v>232</v>
      </c>
      <c r="K4075" t="s">
        <v>232</v>
      </c>
      <c r="L4075" t="s">
        <v>232</v>
      </c>
      <c r="M4075" t="s">
        <v>232</v>
      </c>
      <c r="N4075" t="s">
        <v>232</v>
      </c>
      <c r="O4075" t="s">
        <v>232</v>
      </c>
      <c r="P4075" t="s">
        <v>232</v>
      </c>
      <c r="Q4075" t="s">
        <v>232</v>
      </c>
      <c r="R4075" t="s">
        <v>232</v>
      </c>
      <c r="S4075" t="s">
        <v>232</v>
      </c>
      <c r="T4075" t="s">
        <v>232</v>
      </c>
      <c r="U4075" t="s">
        <v>232</v>
      </c>
      <c r="V4075" t="s">
        <v>232</v>
      </c>
      <c r="W4075" t="s">
        <v>232</v>
      </c>
      <c r="X4075" t="s">
        <v>232</v>
      </c>
      <c r="Y4075" t="s">
        <v>232</v>
      </c>
      <c r="Z4075" t="s">
        <v>232</v>
      </c>
      <c r="AA4075" t="s">
        <v>232</v>
      </c>
      <c r="AB4075" t="s">
        <v>232</v>
      </c>
      <c r="AC4075" t="s">
        <v>232</v>
      </c>
      <c r="AD4075" t="s">
        <v>232</v>
      </c>
      <c r="AE4075">
        <v>60.185000000000002</v>
      </c>
      <c r="AF4075">
        <v>-32.959000000000003</v>
      </c>
      <c r="AG4075">
        <v>-5.0259999999999998</v>
      </c>
      <c r="AH4075">
        <v>123.604</v>
      </c>
      <c r="AI4075">
        <v>8.36</v>
      </c>
      <c r="AJ4075">
        <v>33.040999999999997</v>
      </c>
      <c r="AK4075">
        <v>35.369999999999997</v>
      </c>
      <c r="AL4075">
        <v>7.3380000000000001</v>
      </c>
      <c r="AM4075">
        <v>6.3250000000000002</v>
      </c>
      <c r="AN4075">
        <v>6.7</v>
      </c>
      <c r="AO4075">
        <v>31.2</v>
      </c>
      <c r="AP4075">
        <v>-1.6719999999999999</v>
      </c>
      <c r="AQ4075">
        <v>-17.141999999999999</v>
      </c>
      <c r="AR4075">
        <v>-7.2119999999999997</v>
      </c>
      <c r="AS4075">
        <v>-25.405999999999999</v>
      </c>
      <c r="AT4075">
        <v>2.1019999999999999</v>
      </c>
      <c r="AU4075">
        <v>19.131</v>
      </c>
      <c r="AV4075">
        <v>5.9660000000000002</v>
      </c>
      <c r="AW4075">
        <v>2.4929999999999999</v>
      </c>
      <c r="AX4075">
        <v>8.141</v>
      </c>
      <c r="AY4075">
        <v>7.4020000000000001</v>
      </c>
      <c r="AZ4075">
        <v>6.7569999999999997</v>
      </c>
      <c r="BA4075">
        <v>6.8620000000000001</v>
      </c>
      <c r="BB4075">
        <v>7.1280000000000001</v>
      </c>
      <c r="BC4075">
        <v>2018</v>
      </c>
    </row>
    <row r="4076" spans="1:55" x14ac:dyDescent="0.25">
      <c r="A4076">
        <v>967</v>
      </c>
      <c r="B4076" t="s">
        <v>1126</v>
      </c>
      <c r="C4076" t="s">
        <v>311</v>
      </c>
      <c r="D4076" t="s">
        <v>1127</v>
      </c>
      <c r="E4076" t="s">
        <v>312</v>
      </c>
      <c r="F4076" t="s">
        <v>313</v>
      </c>
      <c r="G4076" t="s">
        <v>235</v>
      </c>
      <c r="I4076" t="s">
        <v>1130</v>
      </c>
      <c r="J4076" t="s">
        <v>232</v>
      </c>
      <c r="K4076" t="s">
        <v>232</v>
      </c>
      <c r="L4076" t="s">
        <v>232</v>
      </c>
      <c r="M4076" t="s">
        <v>232</v>
      </c>
      <c r="N4076" t="s">
        <v>232</v>
      </c>
      <c r="O4076" t="s">
        <v>232</v>
      </c>
      <c r="P4076" t="s">
        <v>232</v>
      </c>
      <c r="Q4076" t="s">
        <v>232</v>
      </c>
      <c r="R4076" t="s">
        <v>232</v>
      </c>
      <c r="S4076" t="s">
        <v>232</v>
      </c>
      <c r="T4076" t="s">
        <v>232</v>
      </c>
      <c r="U4076" t="s">
        <v>232</v>
      </c>
      <c r="V4076" t="s">
        <v>232</v>
      </c>
      <c r="W4076" t="s">
        <v>232</v>
      </c>
      <c r="X4076" t="s">
        <v>232</v>
      </c>
      <c r="Y4076" t="s">
        <v>232</v>
      </c>
      <c r="Z4076" t="s">
        <v>232</v>
      </c>
      <c r="AA4076" t="s">
        <v>232</v>
      </c>
      <c r="AB4076" t="s">
        <v>232</v>
      </c>
      <c r="AC4076" t="s">
        <v>232</v>
      </c>
      <c r="AD4076" t="s">
        <v>232</v>
      </c>
      <c r="AE4076">
        <v>-50.475000000000001</v>
      </c>
      <c r="AF4076">
        <v>168.803</v>
      </c>
      <c r="AG4076">
        <v>53.94</v>
      </c>
      <c r="AH4076">
        <v>105.81399999999999</v>
      </c>
      <c r="AI4076">
        <v>7.2350000000000003</v>
      </c>
      <c r="AJ4076">
        <v>81.293999999999997</v>
      </c>
      <c r="AK4076">
        <v>69.311000000000007</v>
      </c>
      <c r="AL4076">
        <v>24.190999999999999</v>
      </c>
      <c r="AM4076">
        <v>-23.962</v>
      </c>
      <c r="AN4076">
        <v>47.125999999999998</v>
      </c>
      <c r="AO4076">
        <v>6.6349999999999998</v>
      </c>
      <c r="AP4076">
        <v>-15.369</v>
      </c>
      <c r="AQ4076">
        <v>-13.615</v>
      </c>
      <c r="AR4076">
        <v>-3.875</v>
      </c>
      <c r="AS4076">
        <v>-27.055</v>
      </c>
      <c r="AT4076">
        <v>-13.654</v>
      </c>
      <c r="AU4076">
        <v>23.202999999999999</v>
      </c>
      <c r="AV4076">
        <v>1.091</v>
      </c>
      <c r="AW4076">
        <v>1.0489999999999999</v>
      </c>
      <c r="AX4076">
        <v>6.91</v>
      </c>
      <c r="AY4076">
        <v>6.3819999999999997</v>
      </c>
      <c r="AZ4076">
        <v>6.569</v>
      </c>
      <c r="BA4076">
        <v>6.5940000000000003</v>
      </c>
      <c r="BB4076">
        <v>6.827</v>
      </c>
      <c r="BC4076">
        <v>2018</v>
      </c>
    </row>
    <row r="4077" spans="1:55" x14ac:dyDescent="0.25">
      <c r="A4077">
        <v>967</v>
      </c>
      <c r="B4077" t="s">
        <v>1126</v>
      </c>
      <c r="C4077" t="s">
        <v>314</v>
      </c>
      <c r="D4077" t="s">
        <v>1127</v>
      </c>
      <c r="E4077" t="s">
        <v>315</v>
      </c>
      <c r="F4077" t="s">
        <v>316</v>
      </c>
      <c r="G4077" t="s">
        <v>317</v>
      </c>
      <c r="I4077" t="s">
        <v>1131</v>
      </c>
      <c r="J4077" t="s">
        <v>232</v>
      </c>
      <c r="K4077" t="s">
        <v>232</v>
      </c>
      <c r="L4077" t="s">
        <v>232</v>
      </c>
      <c r="M4077" t="s">
        <v>232</v>
      </c>
      <c r="N4077" t="s">
        <v>232</v>
      </c>
      <c r="O4077" t="s">
        <v>232</v>
      </c>
      <c r="P4077" t="s">
        <v>232</v>
      </c>
      <c r="Q4077" t="s">
        <v>232</v>
      </c>
      <c r="R4077" t="s">
        <v>232</v>
      </c>
      <c r="S4077" t="s">
        <v>232</v>
      </c>
      <c r="T4077" t="s">
        <v>232</v>
      </c>
      <c r="U4077" t="s">
        <v>232</v>
      </c>
      <c r="V4077" t="s">
        <v>232</v>
      </c>
      <c r="W4077" t="s">
        <v>232</v>
      </c>
      <c r="X4077" t="s">
        <v>232</v>
      </c>
      <c r="Y4077" t="s">
        <v>232</v>
      </c>
      <c r="Z4077" t="s">
        <v>232</v>
      </c>
      <c r="AA4077" t="s">
        <v>232</v>
      </c>
      <c r="AB4077" t="s">
        <v>232</v>
      </c>
      <c r="AC4077" t="s">
        <v>232</v>
      </c>
      <c r="AD4077" t="s">
        <v>232</v>
      </c>
      <c r="AE4077" t="s">
        <v>232</v>
      </c>
      <c r="AF4077" t="s">
        <v>232</v>
      </c>
      <c r="AG4077" t="s">
        <v>232</v>
      </c>
      <c r="AH4077" t="s">
        <v>232</v>
      </c>
      <c r="AI4077" t="s">
        <v>232</v>
      </c>
      <c r="AJ4077" t="s">
        <v>232</v>
      </c>
      <c r="AK4077" t="s">
        <v>232</v>
      </c>
      <c r="AL4077" t="s">
        <v>232</v>
      </c>
      <c r="AM4077" t="s">
        <v>232</v>
      </c>
      <c r="AN4077" t="s">
        <v>232</v>
      </c>
      <c r="AO4077" t="s">
        <v>232</v>
      </c>
      <c r="AP4077">
        <v>30.9</v>
      </c>
      <c r="AQ4077">
        <v>30</v>
      </c>
      <c r="AR4077">
        <v>35.299999999999997</v>
      </c>
      <c r="AS4077">
        <v>32.9</v>
      </c>
      <c r="AT4077">
        <v>27.5</v>
      </c>
      <c r="AU4077">
        <v>30.5</v>
      </c>
      <c r="AV4077" t="s">
        <v>232</v>
      </c>
      <c r="AW4077" t="s">
        <v>232</v>
      </c>
      <c r="AX4077" t="s">
        <v>232</v>
      </c>
      <c r="AY4077" t="s">
        <v>232</v>
      </c>
      <c r="AZ4077" t="s">
        <v>232</v>
      </c>
      <c r="BA4077" t="s">
        <v>232</v>
      </c>
      <c r="BB4077" t="s">
        <v>232</v>
      </c>
      <c r="BC4077">
        <v>2018</v>
      </c>
    </row>
    <row r="4078" spans="1:55" x14ac:dyDescent="0.25">
      <c r="A4078">
        <v>967</v>
      </c>
      <c r="B4078" t="s">
        <v>1126</v>
      </c>
      <c r="C4078" t="s">
        <v>318</v>
      </c>
      <c r="D4078" t="s">
        <v>1127</v>
      </c>
      <c r="E4078" t="s">
        <v>319</v>
      </c>
      <c r="F4078" t="s">
        <v>320</v>
      </c>
      <c r="G4078" t="s">
        <v>321</v>
      </c>
      <c r="H4078" t="s">
        <v>322</v>
      </c>
    </row>
    <row r="4079" spans="1:55" x14ac:dyDescent="0.25">
      <c r="A4079">
        <v>967</v>
      </c>
      <c r="B4079" t="s">
        <v>1126</v>
      </c>
      <c r="C4079" t="s">
        <v>323</v>
      </c>
      <c r="D4079" t="s">
        <v>1127</v>
      </c>
      <c r="E4079" t="s">
        <v>324</v>
      </c>
      <c r="F4079" t="s">
        <v>325</v>
      </c>
      <c r="G4079" t="s">
        <v>321</v>
      </c>
      <c r="H4079" t="s">
        <v>322</v>
      </c>
      <c r="I4079" t="s">
        <v>1132</v>
      </c>
      <c r="J4079" t="s">
        <v>232</v>
      </c>
      <c r="K4079" t="s">
        <v>232</v>
      </c>
      <c r="L4079" t="s">
        <v>232</v>
      </c>
      <c r="M4079" t="s">
        <v>232</v>
      </c>
      <c r="N4079" t="s">
        <v>232</v>
      </c>
      <c r="O4079" t="s">
        <v>232</v>
      </c>
      <c r="P4079" t="s">
        <v>232</v>
      </c>
      <c r="Q4079" t="s">
        <v>232</v>
      </c>
      <c r="R4079" t="s">
        <v>232</v>
      </c>
      <c r="S4079" t="s">
        <v>232</v>
      </c>
      <c r="T4079" t="s">
        <v>232</v>
      </c>
      <c r="U4079" t="s">
        <v>232</v>
      </c>
      <c r="V4079" t="s">
        <v>232</v>
      </c>
      <c r="W4079" t="s">
        <v>232</v>
      </c>
      <c r="X4079" t="s">
        <v>232</v>
      </c>
      <c r="Y4079" t="s">
        <v>232</v>
      </c>
      <c r="Z4079" t="s">
        <v>232</v>
      </c>
      <c r="AA4079" t="s">
        <v>232</v>
      </c>
      <c r="AB4079" t="s">
        <v>232</v>
      </c>
      <c r="AC4079" t="s">
        <v>232</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1.8129999999999999</v>
      </c>
      <c r="AW4079">
        <v>1.827</v>
      </c>
      <c r="AX4079">
        <v>1.8420000000000001</v>
      </c>
      <c r="AY4079">
        <v>1.857</v>
      </c>
      <c r="AZ4079">
        <v>1.8720000000000001</v>
      </c>
      <c r="BA4079">
        <v>1.887</v>
      </c>
      <c r="BB4079">
        <v>1.9019999999999999</v>
      </c>
      <c r="BC4079">
        <v>0</v>
      </c>
    </row>
    <row r="4080" spans="1:55" x14ac:dyDescent="0.25">
      <c r="A4080">
        <v>967</v>
      </c>
      <c r="B4080" t="s">
        <v>1126</v>
      </c>
      <c r="C4080" t="s">
        <v>327</v>
      </c>
      <c r="D4080" t="s">
        <v>1127</v>
      </c>
      <c r="E4080" t="s">
        <v>328</v>
      </c>
      <c r="F4080" t="s">
        <v>329</v>
      </c>
      <c r="G4080" t="s">
        <v>229</v>
      </c>
      <c r="H4080" t="s">
        <v>230</v>
      </c>
      <c r="I4080" t="s">
        <v>1133</v>
      </c>
      <c r="J4080" t="s">
        <v>232</v>
      </c>
      <c r="K4080" t="s">
        <v>232</v>
      </c>
      <c r="L4080" t="s">
        <v>232</v>
      </c>
      <c r="M4080" t="s">
        <v>232</v>
      </c>
      <c r="N4080" t="s">
        <v>232</v>
      </c>
      <c r="O4080" t="s">
        <v>232</v>
      </c>
      <c r="P4080" t="s">
        <v>232</v>
      </c>
      <c r="Q4080" t="s">
        <v>232</v>
      </c>
      <c r="R4080" t="s">
        <v>232</v>
      </c>
      <c r="S4080" t="s">
        <v>232</v>
      </c>
      <c r="T4080" t="s">
        <v>232</v>
      </c>
      <c r="U4080" t="s">
        <v>232</v>
      </c>
      <c r="V4080" t="s">
        <v>232</v>
      </c>
      <c r="W4080" t="s">
        <v>232</v>
      </c>
      <c r="X4080" t="s">
        <v>232</v>
      </c>
      <c r="Y4080" t="s">
        <v>232</v>
      </c>
      <c r="Z4080" t="s">
        <v>232</v>
      </c>
      <c r="AA4080" t="s">
        <v>232</v>
      </c>
      <c r="AB4080" t="s">
        <v>232</v>
      </c>
      <c r="AC4080">
        <v>3.5000000000000003E-2</v>
      </c>
      <c r="AD4080">
        <v>0.128</v>
      </c>
      <c r="AE4080">
        <v>0.32100000000000001</v>
      </c>
      <c r="AF4080">
        <v>0.5</v>
      </c>
      <c r="AG4080">
        <v>0.59</v>
      </c>
      <c r="AH4080">
        <v>0.61099999999999999</v>
      </c>
      <c r="AI4080">
        <v>0.628</v>
      </c>
      <c r="AJ4080">
        <v>0.72</v>
      </c>
      <c r="AK4080">
        <v>0.89800000000000002</v>
      </c>
      <c r="AL4080">
        <v>0.94299999999999995</v>
      </c>
      <c r="AM4080">
        <v>1.151</v>
      </c>
      <c r="AN4080">
        <v>1.1519999999999999</v>
      </c>
      <c r="AO4080">
        <v>1.3049999999999999</v>
      </c>
      <c r="AP4080">
        <v>1.3220000000000001</v>
      </c>
      <c r="AQ4080">
        <v>1.3120000000000001</v>
      </c>
      <c r="AR4080">
        <v>1.3340000000000001</v>
      </c>
      <c r="AS4080">
        <v>1.4550000000000001</v>
      </c>
      <c r="AT4080">
        <v>1.5960000000000001</v>
      </c>
      <c r="AU4080">
        <v>1.6819999999999999</v>
      </c>
      <c r="AV4080">
        <v>1.7549999999999999</v>
      </c>
      <c r="AW4080">
        <v>1.913</v>
      </c>
      <c r="AX4080">
        <v>1.9690000000000001</v>
      </c>
      <c r="AY4080">
        <v>2.0680000000000001</v>
      </c>
      <c r="AZ4080">
        <v>2.169</v>
      </c>
      <c r="BA4080">
        <v>2.2799999999999998</v>
      </c>
      <c r="BB4080">
        <v>2.3929999999999998</v>
      </c>
      <c r="BC4080">
        <v>2018</v>
      </c>
    </row>
    <row r="4081" spans="1:55" x14ac:dyDescent="0.25">
      <c r="A4081">
        <v>967</v>
      </c>
      <c r="B4081" t="s">
        <v>1126</v>
      </c>
      <c r="C4081" t="s">
        <v>331</v>
      </c>
      <c r="D4081" t="s">
        <v>1127</v>
      </c>
      <c r="E4081" t="s">
        <v>328</v>
      </c>
      <c r="F4081" t="s">
        <v>329</v>
      </c>
      <c r="G4081" t="s">
        <v>282</v>
      </c>
      <c r="I4081" t="s">
        <v>332</v>
      </c>
      <c r="J4081" t="s">
        <v>232</v>
      </c>
      <c r="K4081" t="s">
        <v>232</v>
      </c>
      <c r="L4081" t="s">
        <v>232</v>
      </c>
      <c r="M4081" t="s">
        <v>232</v>
      </c>
      <c r="N4081" t="s">
        <v>232</v>
      </c>
      <c r="O4081" t="s">
        <v>232</v>
      </c>
      <c r="P4081" t="s">
        <v>232</v>
      </c>
      <c r="Q4081" t="s">
        <v>232</v>
      </c>
      <c r="R4081" t="s">
        <v>232</v>
      </c>
      <c r="S4081" t="s">
        <v>232</v>
      </c>
      <c r="T4081" t="s">
        <v>232</v>
      </c>
      <c r="U4081" t="s">
        <v>232</v>
      </c>
      <c r="V4081" t="s">
        <v>232</v>
      </c>
      <c r="W4081" t="s">
        <v>232</v>
      </c>
      <c r="X4081" t="s">
        <v>232</v>
      </c>
      <c r="Y4081" t="s">
        <v>232</v>
      </c>
      <c r="Z4081" t="s">
        <v>232</v>
      </c>
      <c r="AA4081" t="s">
        <v>232</v>
      </c>
      <c r="AB4081" t="s">
        <v>232</v>
      </c>
      <c r="AC4081" t="s">
        <v>232</v>
      </c>
      <c r="AD4081">
        <v>5.6639999999999997</v>
      </c>
      <c r="AE4081">
        <v>11.455</v>
      </c>
      <c r="AF4081">
        <v>17.46</v>
      </c>
      <c r="AG4081">
        <v>19.876000000000001</v>
      </c>
      <c r="AH4081">
        <v>20.969000000000001</v>
      </c>
      <c r="AI4081">
        <v>20.919</v>
      </c>
      <c r="AJ4081">
        <v>23.062000000000001</v>
      </c>
      <c r="AK4081">
        <v>25.946999999999999</v>
      </c>
      <c r="AL4081">
        <v>24.291</v>
      </c>
      <c r="AM4081">
        <v>28.289000000000001</v>
      </c>
      <c r="AN4081">
        <v>26.175999999999998</v>
      </c>
      <c r="AO4081">
        <v>27.103999999999999</v>
      </c>
      <c r="AP4081">
        <v>26.129000000000001</v>
      </c>
      <c r="AQ4081">
        <v>24.638999999999999</v>
      </c>
      <c r="AR4081">
        <v>23.963000000000001</v>
      </c>
      <c r="AS4081">
        <v>25.059000000000001</v>
      </c>
      <c r="AT4081">
        <v>26.286000000000001</v>
      </c>
      <c r="AU4081">
        <v>26.216999999999999</v>
      </c>
      <c r="AV4081">
        <v>25.98</v>
      </c>
      <c r="AW4081">
        <v>26.920999999999999</v>
      </c>
      <c r="AX4081">
        <v>26.227</v>
      </c>
      <c r="AY4081">
        <v>26.033999999999999</v>
      </c>
      <c r="AZ4081">
        <v>25.76</v>
      </c>
      <c r="BA4081">
        <v>25.53</v>
      </c>
      <c r="BB4081">
        <v>25.254000000000001</v>
      </c>
      <c r="BC4081">
        <v>2018</v>
      </c>
    </row>
    <row r="4082" spans="1:55" x14ac:dyDescent="0.25">
      <c r="A4082">
        <v>967</v>
      </c>
      <c r="B4082" t="s">
        <v>1126</v>
      </c>
      <c r="C4082" t="s">
        <v>333</v>
      </c>
      <c r="D4082" t="s">
        <v>1127</v>
      </c>
      <c r="E4082" t="s">
        <v>334</v>
      </c>
      <c r="F4082" t="s">
        <v>335</v>
      </c>
      <c r="G4082" t="s">
        <v>229</v>
      </c>
      <c r="H4082" t="s">
        <v>230</v>
      </c>
      <c r="I4082" t="s">
        <v>1133</v>
      </c>
      <c r="J4082" t="s">
        <v>232</v>
      </c>
      <c r="K4082" t="s">
        <v>232</v>
      </c>
      <c r="L4082" t="s">
        <v>232</v>
      </c>
      <c r="M4082" t="s">
        <v>232</v>
      </c>
      <c r="N4082" t="s">
        <v>232</v>
      </c>
      <c r="O4082" t="s">
        <v>232</v>
      </c>
      <c r="P4082" t="s">
        <v>232</v>
      </c>
      <c r="Q4082" t="s">
        <v>232</v>
      </c>
      <c r="R4082" t="s">
        <v>232</v>
      </c>
      <c r="S4082" t="s">
        <v>232</v>
      </c>
      <c r="T4082" t="s">
        <v>232</v>
      </c>
      <c r="U4082" t="s">
        <v>232</v>
      </c>
      <c r="V4082" t="s">
        <v>232</v>
      </c>
      <c r="W4082" t="s">
        <v>232</v>
      </c>
      <c r="X4082" t="s">
        <v>232</v>
      </c>
      <c r="Y4082" t="s">
        <v>232</v>
      </c>
      <c r="Z4082" t="s">
        <v>232</v>
      </c>
      <c r="AA4082" t="s">
        <v>232</v>
      </c>
      <c r="AB4082" t="s">
        <v>232</v>
      </c>
      <c r="AC4082">
        <v>4.3999999999999997E-2</v>
      </c>
      <c r="AD4082">
        <v>0.20399999999999999</v>
      </c>
      <c r="AE4082">
        <v>0.23899999999999999</v>
      </c>
      <c r="AF4082">
        <v>0.40200000000000002</v>
      </c>
      <c r="AG4082">
        <v>0.54300000000000004</v>
      </c>
      <c r="AH4082">
        <v>0.749</v>
      </c>
      <c r="AI4082">
        <v>0.72</v>
      </c>
      <c r="AJ4082">
        <v>0.63400000000000001</v>
      </c>
      <c r="AK4082">
        <v>0.65500000000000003</v>
      </c>
      <c r="AL4082">
        <v>0.95</v>
      </c>
      <c r="AM4082">
        <v>1.1719999999999999</v>
      </c>
      <c r="AN4082">
        <v>1.2729999999999999</v>
      </c>
      <c r="AO4082">
        <v>1.391</v>
      </c>
      <c r="AP4082">
        <v>1.45</v>
      </c>
      <c r="AQ4082">
        <v>1.48</v>
      </c>
      <c r="AR4082">
        <v>1.476</v>
      </c>
      <c r="AS4082">
        <v>1.5680000000000001</v>
      </c>
      <c r="AT4082">
        <v>1.6779999999999999</v>
      </c>
      <c r="AU4082">
        <v>1.766</v>
      </c>
      <c r="AV4082">
        <v>1.948</v>
      </c>
      <c r="AW4082">
        <v>2.2749999999999999</v>
      </c>
      <c r="AX4082">
        <v>2.266</v>
      </c>
      <c r="AY4082">
        <v>2.3140000000000001</v>
      </c>
      <c r="AZ4082">
        <v>2.4340000000000002</v>
      </c>
      <c r="BA4082">
        <v>2.5259999999999998</v>
      </c>
      <c r="BB4082">
        <v>2.6509999999999998</v>
      </c>
      <c r="BC4082">
        <v>2018</v>
      </c>
    </row>
    <row r="4083" spans="1:55" x14ac:dyDescent="0.25">
      <c r="A4083">
        <v>967</v>
      </c>
      <c r="B4083" t="s">
        <v>1126</v>
      </c>
      <c r="C4083" t="s">
        <v>336</v>
      </c>
      <c r="D4083" t="s">
        <v>1127</v>
      </c>
      <c r="E4083" t="s">
        <v>334</v>
      </c>
      <c r="F4083" t="s">
        <v>335</v>
      </c>
      <c r="G4083" t="s">
        <v>282</v>
      </c>
      <c r="I4083" t="s">
        <v>337</v>
      </c>
      <c r="J4083" t="s">
        <v>232</v>
      </c>
      <c r="K4083" t="s">
        <v>232</v>
      </c>
      <c r="L4083" t="s">
        <v>232</v>
      </c>
      <c r="M4083" t="s">
        <v>232</v>
      </c>
      <c r="N4083" t="s">
        <v>232</v>
      </c>
      <c r="O4083" t="s">
        <v>232</v>
      </c>
      <c r="P4083" t="s">
        <v>232</v>
      </c>
      <c r="Q4083" t="s">
        <v>232</v>
      </c>
      <c r="R4083" t="s">
        <v>232</v>
      </c>
      <c r="S4083" t="s">
        <v>232</v>
      </c>
      <c r="T4083" t="s">
        <v>232</v>
      </c>
      <c r="U4083" t="s">
        <v>232</v>
      </c>
      <c r="V4083" t="s">
        <v>232</v>
      </c>
      <c r="W4083" t="s">
        <v>232</v>
      </c>
      <c r="X4083" t="s">
        <v>232</v>
      </c>
      <c r="Y4083" t="s">
        <v>232</v>
      </c>
      <c r="Z4083" t="s">
        <v>232</v>
      </c>
      <c r="AA4083" t="s">
        <v>232</v>
      </c>
      <c r="AB4083" t="s">
        <v>232</v>
      </c>
      <c r="AC4083" t="s">
        <v>232</v>
      </c>
      <c r="AD4083">
        <v>9</v>
      </c>
      <c r="AE4083">
        <v>8.5370000000000008</v>
      </c>
      <c r="AF4083">
        <v>14.032</v>
      </c>
      <c r="AG4083">
        <v>18.29</v>
      </c>
      <c r="AH4083">
        <v>25.701000000000001</v>
      </c>
      <c r="AI4083">
        <v>23.992000000000001</v>
      </c>
      <c r="AJ4083">
        <v>20.318000000000001</v>
      </c>
      <c r="AK4083">
        <v>18.914999999999999</v>
      </c>
      <c r="AL4083">
        <v>24.478999999999999</v>
      </c>
      <c r="AM4083">
        <v>28.79</v>
      </c>
      <c r="AN4083">
        <v>28.925000000000001</v>
      </c>
      <c r="AO4083">
        <v>28.888999999999999</v>
      </c>
      <c r="AP4083">
        <v>28.669</v>
      </c>
      <c r="AQ4083">
        <v>27.786999999999999</v>
      </c>
      <c r="AR4083">
        <v>26.507999999999999</v>
      </c>
      <c r="AS4083">
        <v>26.998999999999999</v>
      </c>
      <c r="AT4083">
        <v>27.641999999999999</v>
      </c>
      <c r="AU4083">
        <v>27.535</v>
      </c>
      <c r="AV4083">
        <v>28.834</v>
      </c>
      <c r="AW4083">
        <v>32.01</v>
      </c>
      <c r="AX4083">
        <v>30.18</v>
      </c>
      <c r="AY4083">
        <v>29.123999999999999</v>
      </c>
      <c r="AZ4083">
        <v>28.907</v>
      </c>
      <c r="BA4083">
        <v>28.280999999999999</v>
      </c>
      <c r="BB4083">
        <v>27.977</v>
      </c>
      <c r="BC4083">
        <v>2018</v>
      </c>
    </row>
    <row r="4084" spans="1:55" x14ac:dyDescent="0.25">
      <c r="A4084">
        <v>967</v>
      </c>
      <c r="B4084" t="s">
        <v>1126</v>
      </c>
      <c r="C4084" t="s">
        <v>338</v>
      </c>
      <c r="D4084" t="s">
        <v>1127</v>
      </c>
      <c r="E4084" t="s">
        <v>339</v>
      </c>
      <c r="F4084" t="s">
        <v>340</v>
      </c>
      <c r="G4084" t="s">
        <v>229</v>
      </c>
      <c r="H4084" t="s">
        <v>230</v>
      </c>
      <c r="I4084" t="s">
        <v>1133</v>
      </c>
      <c r="J4084" t="s">
        <v>232</v>
      </c>
      <c r="K4084" t="s">
        <v>232</v>
      </c>
      <c r="L4084" t="s">
        <v>232</v>
      </c>
      <c r="M4084" t="s">
        <v>232</v>
      </c>
      <c r="N4084" t="s">
        <v>232</v>
      </c>
      <c r="O4084" t="s">
        <v>232</v>
      </c>
      <c r="P4084" t="s">
        <v>232</v>
      </c>
      <c r="Q4084" t="s">
        <v>232</v>
      </c>
      <c r="R4084" t="s">
        <v>232</v>
      </c>
      <c r="S4084" t="s">
        <v>232</v>
      </c>
      <c r="T4084" t="s">
        <v>232</v>
      </c>
      <c r="U4084" t="s">
        <v>232</v>
      </c>
      <c r="V4084" t="s">
        <v>232</v>
      </c>
      <c r="W4084" t="s">
        <v>232</v>
      </c>
      <c r="X4084" t="s">
        <v>232</v>
      </c>
      <c r="Y4084" t="s">
        <v>232</v>
      </c>
      <c r="Z4084" t="s">
        <v>232</v>
      </c>
      <c r="AA4084" t="s">
        <v>232</v>
      </c>
      <c r="AB4084" t="s">
        <v>232</v>
      </c>
      <c r="AC4084">
        <v>-8.9999999999999993E-3</v>
      </c>
      <c r="AD4084">
        <v>-7.5999999999999998E-2</v>
      </c>
      <c r="AE4084">
        <v>8.2000000000000003E-2</v>
      </c>
      <c r="AF4084">
        <v>9.8000000000000004E-2</v>
      </c>
      <c r="AG4084">
        <v>4.7E-2</v>
      </c>
      <c r="AH4084">
        <v>-0.13800000000000001</v>
      </c>
      <c r="AI4084">
        <v>-9.1999999999999998E-2</v>
      </c>
      <c r="AJ4084">
        <v>8.5999999999999993E-2</v>
      </c>
      <c r="AK4084">
        <v>0.24299999999999999</v>
      </c>
      <c r="AL4084">
        <v>-7.0000000000000001E-3</v>
      </c>
      <c r="AM4084">
        <v>-0.02</v>
      </c>
      <c r="AN4084">
        <v>-0.121</v>
      </c>
      <c r="AO4084">
        <v>-8.5999999999999993E-2</v>
      </c>
      <c r="AP4084">
        <v>-0.129</v>
      </c>
      <c r="AQ4084">
        <v>-0.16800000000000001</v>
      </c>
      <c r="AR4084">
        <v>-0.14199999999999999</v>
      </c>
      <c r="AS4084">
        <v>-0.113</v>
      </c>
      <c r="AT4084">
        <v>-8.2000000000000003E-2</v>
      </c>
      <c r="AU4084">
        <v>-8.5000000000000006E-2</v>
      </c>
      <c r="AV4084">
        <v>-0.193</v>
      </c>
      <c r="AW4084">
        <v>-0.36199999999999999</v>
      </c>
      <c r="AX4084">
        <v>-0.29699999999999999</v>
      </c>
      <c r="AY4084">
        <v>-0.245</v>
      </c>
      <c r="AZ4084">
        <v>-0.26500000000000001</v>
      </c>
      <c r="BA4084">
        <v>-0.246</v>
      </c>
      <c r="BB4084">
        <v>-0.25800000000000001</v>
      </c>
      <c r="BC4084">
        <v>2018</v>
      </c>
    </row>
    <row r="4085" spans="1:55" x14ac:dyDescent="0.25">
      <c r="A4085">
        <v>967</v>
      </c>
      <c r="B4085" t="s">
        <v>1126</v>
      </c>
      <c r="C4085" t="s">
        <v>341</v>
      </c>
      <c r="D4085" t="s">
        <v>1127</v>
      </c>
      <c r="E4085" t="s">
        <v>339</v>
      </c>
      <c r="F4085" t="s">
        <v>340</v>
      </c>
      <c r="G4085" t="s">
        <v>282</v>
      </c>
      <c r="I4085" t="s">
        <v>342</v>
      </c>
      <c r="J4085" t="s">
        <v>232</v>
      </c>
      <c r="K4085" t="s">
        <v>232</v>
      </c>
      <c r="L4085" t="s">
        <v>232</v>
      </c>
      <c r="M4085" t="s">
        <v>232</v>
      </c>
      <c r="N4085" t="s">
        <v>232</v>
      </c>
      <c r="O4085" t="s">
        <v>232</v>
      </c>
      <c r="P4085" t="s">
        <v>232</v>
      </c>
      <c r="Q4085" t="s">
        <v>232</v>
      </c>
      <c r="R4085" t="s">
        <v>232</v>
      </c>
      <c r="S4085" t="s">
        <v>232</v>
      </c>
      <c r="T4085" t="s">
        <v>232</v>
      </c>
      <c r="U4085" t="s">
        <v>232</v>
      </c>
      <c r="V4085" t="s">
        <v>232</v>
      </c>
      <c r="W4085" t="s">
        <v>232</v>
      </c>
      <c r="X4085" t="s">
        <v>232</v>
      </c>
      <c r="Y4085" t="s">
        <v>232</v>
      </c>
      <c r="Z4085" t="s">
        <v>232</v>
      </c>
      <c r="AA4085" t="s">
        <v>232</v>
      </c>
      <c r="AB4085" t="s">
        <v>232</v>
      </c>
      <c r="AC4085" t="s">
        <v>232</v>
      </c>
      <c r="AD4085">
        <v>-3.3359999999999999</v>
      </c>
      <c r="AE4085">
        <v>2.9180000000000001</v>
      </c>
      <c r="AF4085">
        <v>3.4279999999999999</v>
      </c>
      <c r="AG4085">
        <v>1.5860000000000001</v>
      </c>
      <c r="AH4085">
        <v>-4.7320000000000002</v>
      </c>
      <c r="AI4085">
        <v>-3.073</v>
      </c>
      <c r="AJ4085">
        <v>2.7440000000000002</v>
      </c>
      <c r="AK4085">
        <v>7.0309999999999997</v>
      </c>
      <c r="AL4085">
        <v>-0.188</v>
      </c>
      <c r="AM4085">
        <v>-0.501</v>
      </c>
      <c r="AN4085">
        <v>-2.7480000000000002</v>
      </c>
      <c r="AO4085">
        <v>-1.784</v>
      </c>
      <c r="AP4085">
        <v>-2.54</v>
      </c>
      <c r="AQ4085">
        <v>-3.1480000000000001</v>
      </c>
      <c r="AR4085">
        <v>-2.5449999999999999</v>
      </c>
      <c r="AS4085">
        <v>-1.94</v>
      </c>
      <c r="AT4085">
        <v>-1.3560000000000001</v>
      </c>
      <c r="AU4085">
        <v>-1.3180000000000001</v>
      </c>
      <c r="AV4085">
        <v>-2.8540000000000001</v>
      </c>
      <c r="AW4085">
        <v>-5.09</v>
      </c>
      <c r="AX4085">
        <v>-3.952</v>
      </c>
      <c r="AY4085">
        <v>-3.089</v>
      </c>
      <c r="AZ4085">
        <v>-3.1469999999999998</v>
      </c>
      <c r="BA4085">
        <v>-2.7509999999999999</v>
      </c>
      <c r="BB4085">
        <v>-2.7229999999999999</v>
      </c>
      <c r="BC4085">
        <v>2018</v>
      </c>
    </row>
    <row r="4086" spans="1:55" x14ac:dyDescent="0.25">
      <c r="A4086">
        <v>967</v>
      </c>
      <c r="B4086" t="s">
        <v>1126</v>
      </c>
      <c r="C4086" t="s">
        <v>343</v>
      </c>
      <c r="D4086" t="s">
        <v>1127</v>
      </c>
      <c r="E4086" t="s">
        <v>344</v>
      </c>
      <c r="F4086" t="s">
        <v>345</v>
      </c>
      <c r="G4086" t="s">
        <v>229</v>
      </c>
      <c r="H4086" t="s">
        <v>230</v>
      </c>
    </row>
    <row r="4087" spans="1:55" x14ac:dyDescent="0.25">
      <c r="A4087">
        <v>967</v>
      </c>
      <c r="B4087" t="s">
        <v>1126</v>
      </c>
      <c r="C4087" t="s">
        <v>346</v>
      </c>
      <c r="D4087" t="s">
        <v>1127</v>
      </c>
      <c r="E4087" t="s">
        <v>344</v>
      </c>
      <c r="F4087" t="s">
        <v>345</v>
      </c>
      <c r="G4087" t="s">
        <v>270</v>
      </c>
    </row>
    <row r="4088" spans="1:55" x14ac:dyDescent="0.25">
      <c r="A4088">
        <v>967</v>
      </c>
      <c r="B4088" t="s">
        <v>1126</v>
      </c>
      <c r="C4088" t="s">
        <v>347</v>
      </c>
      <c r="D4088" t="s">
        <v>1127</v>
      </c>
      <c r="E4088" t="s">
        <v>348</v>
      </c>
      <c r="F4088" t="s">
        <v>349</v>
      </c>
      <c r="G4088" t="s">
        <v>229</v>
      </c>
      <c r="H4088" t="s">
        <v>230</v>
      </c>
      <c r="I4088" t="s">
        <v>1133</v>
      </c>
      <c r="J4088" t="s">
        <v>232</v>
      </c>
      <c r="K4088" t="s">
        <v>232</v>
      </c>
      <c r="L4088" t="s">
        <v>232</v>
      </c>
      <c r="M4088" t="s">
        <v>232</v>
      </c>
      <c r="N4088" t="s">
        <v>232</v>
      </c>
      <c r="O4088" t="s">
        <v>232</v>
      </c>
      <c r="P4088" t="s">
        <v>232</v>
      </c>
      <c r="Q4088" t="s">
        <v>232</v>
      </c>
      <c r="R4088" t="s">
        <v>232</v>
      </c>
      <c r="S4088" t="s">
        <v>232</v>
      </c>
      <c r="T4088" t="s">
        <v>232</v>
      </c>
      <c r="U4088" t="s">
        <v>232</v>
      </c>
      <c r="V4088" t="s">
        <v>232</v>
      </c>
      <c r="W4088" t="s">
        <v>232</v>
      </c>
      <c r="X4088" t="s">
        <v>232</v>
      </c>
      <c r="Y4088" t="s">
        <v>232</v>
      </c>
      <c r="Z4088" t="s">
        <v>232</v>
      </c>
      <c r="AA4088" t="s">
        <v>232</v>
      </c>
      <c r="AB4088" t="s">
        <v>232</v>
      </c>
      <c r="AC4088" t="s">
        <v>232</v>
      </c>
      <c r="AD4088" t="s">
        <v>232</v>
      </c>
      <c r="AE4088" t="s">
        <v>232</v>
      </c>
      <c r="AF4088" t="s">
        <v>232</v>
      </c>
      <c r="AG4088" t="s">
        <v>232</v>
      </c>
      <c r="AH4088" t="s">
        <v>232</v>
      </c>
      <c r="AI4088" t="s">
        <v>232</v>
      </c>
      <c r="AJ4088" t="s">
        <v>232</v>
      </c>
      <c r="AK4088" t="s">
        <v>232</v>
      </c>
      <c r="AL4088" t="s">
        <v>232</v>
      </c>
      <c r="AM4088" t="s">
        <v>232</v>
      </c>
      <c r="AN4088">
        <v>-0.112</v>
      </c>
      <c r="AO4088">
        <v>-7.6999999999999999E-2</v>
      </c>
      <c r="AP4088">
        <v>-0.11899999999999999</v>
      </c>
      <c r="AQ4088">
        <v>-0.156</v>
      </c>
      <c r="AR4088">
        <v>-0.129</v>
      </c>
      <c r="AS4088">
        <v>-9.7000000000000003E-2</v>
      </c>
      <c r="AT4088">
        <v>-6.3E-2</v>
      </c>
      <c r="AU4088">
        <v>-6.6000000000000003E-2</v>
      </c>
      <c r="AV4088">
        <v>-0.17399999999999999</v>
      </c>
      <c r="AW4088">
        <v>-0.33500000000000002</v>
      </c>
      <c r="AX4088">
        <v>-0.26200000000000001</v>
      </c>
      <c r="AY4088">
        <v>-0.20200000000000001</v>
      </c>
      <c r="AZ4088">
        <v>-0.216</v>
      </c>
      <c r="BA4088">
        <v>-0.193</v>
      </c>
      <c r="BB4088">
        <v>-0.19900000000000001</v>
      </c>
      <c r="BC4088">
        <v>2018</v>
      </c>
    </row>
    <row r="4089" spans="1:55" x14ac:dyDescent="0.25">
      <c r="A4089">
        <v>967</v>
      </c>
      <c r="B4089" t="s">
        <v>1126</v>
      </c>
      <c r="C4089" t="s">
        <v>350</v>
      </c>
      <c r="D4089" t="s">
        <v>1127</v>
      </c>
      <c r="E4089" t="s">
        <v>348</v>
      </c>
      <c r="F4089" t="s">
        <v>349</v>
      </c>
      <c r="G4089" t="s">
        <v>282</v>
      </c>
      <c r="I4089" t="s">
        <v>351</v>
      </c>
      <c r="J4089" t="s">
        <v>232</v>
      </c>
      <c r="K4089" t="s">
        <v>232</v>
      </c>
      <c r="L4089" t="s">
        <v>232</v>
      </c>
      <c r="M4089" t="s">
        <v>232</v>
      </c>
      <c r="N4089" t="s">
        <v>232</v>
      </c>
      <c r="O4089" t="s">
        <v>232</v>
      </c>
      <c r="P4089" t="s">
        <v>232</v>
      </c>
      <c r="Q4089" t="s">
        <v>232</v>
      </c>
      <c r="R4089" t="s">
        <v>232</v>
      </c>
      <c r="S4089" t="s">
        <v>232</v>
      </c>
      <c r="T4089" t="s">
        <v>232</v>
      </c>
      <c r="U4089" t="s">
        <v>232</v>
      </c>
      <c r="V4089" t="s">
        <v>232</v>
      </c>
      <c r="W4089" t="s">
        <v>232</v>
      </c>
      <c r="X4089" t="s">
        <v>232</v>
      </c>
      <c r="Y4089" t="s">
        <v>232</v>
      </c>
      <c r="Z4089" t="s">
        <v>232</v>
      </c>
      <c r="AA4089" t="s">
        <v>232</v>
      </c>
      <c r="AB4089" t="s">
        <v>232</v>
      </c>
      <c r="AC4089" t="s">
        <v>232</v>
      </c>
      <c r="AD4089" t="s">
        <v>232</v>
      </c>
      <c r="AE4089" t="s">
        <v>232</v>
      </c>
      <c r="AF4089" t="s">
        <v>232</v>
      </c>
      <c r="AG4089" t="s">
        <v>232</v>
      </c>
      <c r="AH4089" t="s">
        <v>232</v>
      </c>
      <c r="AI4089" t="s">
        <v>232</v>
      </c>
      <c r="AJ4089" t="s">
        <v>232</v>
      </c>
      <c r="AK4089" t="s">
        <v>232</v>
      </c>
      <c r="AL4089" t="s">
        <v>232</v>
      </c>
      <c r="AM4089" t="s">
        <v>232</v>
      </c>
      <c r="AN4089">
        <v>-2.5529999999999999</v>
      </c>
      <c r="AO4089">
        <v>-1.6040000000000001</v>
      </c>
      <c r="AP4089">
        <v>-2.3570000000000002</v>
      </c>
      <c r="AQ4089">
        <v>-2.9319999999999999</v>
      </c>
      <c r="AR4089">
        <v>-2.3239999999999998</v>
      </c>
      <c r="AS4089">
        <v>-1.6639999999999999</v>
      </c>
      <c r="AT4089">
        <v>-1.04</v>
      </c>
      <c r="AU4089">
        <v>-1.0269999999999999</v>
      </c>
      <c r="AV4089">
        <v>-2.577</v>
      </c>
      <c r="AW4089">
        <v>-4.71</v>
      </c>
      <c r="AX4089">
        <v>-3.4889999999999999</v>
      </c>
      <c r="AY4089">
        <v>-2.5409999999999999</v>
      </c>
      <c r="AZ4089">
        <v>-2.5630000000000002</v>
      </c>
      <c r="BA4089">
        <v>-2.1560000000000001</v>
      </c>
      <c r="BB4089">
        <v>-2.101</v>
      </c>
      <c r="BC4089">
        <v>2018</v>
      </c>
    </row>
    <row r="4090" spans="1:55" x14ac:dyDescent="0.25">
      <c r="A4090">
        <v>967</v>
      </c>
      <c r="B4090" t="s">
        <v>1126</v>
      </c>
      <c r="C4090" t="s">
        <v>352</v>
      </c>
      <c r="D4090" t="s">
        <v>1127</v>
      </c>
      <c r="E4090" t="s">
        <v>353</v>
      </c>
      <c r="F4090" t="s">
        <v>354</v>
      </c>
      <c r="G4090" t="s">
        <v>229</v>
      </c>
      <c r="H4090" t="s">
        <v>230</v>
      </c>
    </row>
    <row r="4091" spans="1:55" x14ac:dyDescent="0.25">
      <c r="A4091">
        <v>967</v>
      </c>
      <c r="B4091" t="s">
        <v>1126</v>
      </c>
      <c r="C4091" t="s">
        <v>355</v>
      </c>
      <c r="D4091" t="s">
        <v>1127</v>
      </c>
      <c r="E4091" t="s">
        <v>353</v>
      </c>
      <c r="F4091" t="s">
        <v>354</v>
      </c>
      <c r="G4091" t="s">
        <v>282</v>
      </c>
    </row>
    <row r="4092" spans="1:55" x14ac:dyDescent="0.25">
      <c r="A4092">
        <v>967</v>
      </c>
      <c r="B4092" t="s">
        <v>1126</v>
      </c>
      <c r="C4092" t="s">
        <v>356</v>
      </c>
      <c r="D4092" t="s">
        <v>1127</v>
      </c>
      <c r="E4092" t="s">
        <v>357</v>
      </c>
      <c r="F4092" t="s">
        <v>358</v>
      </c>
      <c r="G4092" t="s">
        <v>229</v>
      </c>
      <c r="H4092" t="s">
        <v>230</v>
      </c>
      <c r="I4092" t="s">
        <v>1133</v>
      </c>
      <c r="J4092" t="s">
        <v>232</v>
      </c>
      <c r="K4092" t="s">
        <v>232</v>
      </c>
      <c r="L4092" t="s">
        <v>232</v>
      </c>
      <c r="M4092" t="s">
        <v>232</v>
      </c>
      <c r="N4092" t="s">
        <v>232</v>
      </c>
      <c r="O4092" t="s">
        <v>232</v>
      </c>
      <c r="P4092" t="s">
        <v>232</v>
      </c>
      <c r="Q4092" t="s">
        <v>232</v>
      </c>
      <c r="R4092" t="s">
        <v>232</v>
      </c>
      <c r="S4092" t="s">
        <v>232</v>
      </c>
      <c r="T4092" t="s">
        <v>232</v>
      </c>
      <c r="U4092" t="s">
        <v>232</v>
      </c>
      <c r="V4092" t="s">
        <v>232</v>
      </c>
      <c r="W4092" t="s">
        <v>232</v>
      </c>
      <c r="X4092" t="s">
        <v>232</v>
      </c>
      <c r="Y4092" t="s">
        <v>232</v>
      </c>
      <c r="Z4092" t="s">
        <v>232</v>
      </c>
      <c r="AA4092" t="s">
        <v>232</v>
      </c>
      <c r="AB4092" t="s">
        <v>232</v>
      </c>
      <c r="AC4092" t="s">
        <v>232</v>
      </c>
      <c r="AD4092" t="s">
        <v>232</v>
      </c>
      <c r="AE4092" t="s">
        <v>232</v>
      </c>
      <c r="AF4092" t="s">
        <v>232</v>
      </c>
      <c r="AG4092" t="s">
        <v>232</v>
      </c>
      <c r="AH4092" t="s">
        <v>232</v>
      </c>
      <c r="AI4092" t="s">
        <v>232</v>
      </c>
      <c r="AJ4092">
        <v>0.52</v>
      </c>
      <c r="AK4092">
        <v>0.50600000000000001</v>
      </c>
      <c r="AL4092">
        <v>0.38100000000000001</v>
      </c>
      <c r="AM4092">
        <v>0.249</v>
      </c>
      <c r="AN4092">
        <v>0.26</v>
      </c>
      <c r="AO4092">
        <v>0.253</v>
      </c>
      <c r="AP4092">
        <v>0.41299999999999998</v>
      </c>
      <c r="AQ4092">
        <v>0.47899999999999998</v>
      </c>
      <c r="AR4092">
        <v>0.58899999999999997</v>
      </c>
      <c r="AS4092">
        <v>0.75800000000000001</v>
      </c>
      <c r="AT4092">
        <v>0.871</v>
      </c>
      <c r="AU4092">
        <v>1.046</v>
      </c>
      <c r="AV4092">
        <v>1.149</v>
      </c>
      <c r="AW4092">
        <v>1.397</v>
      </c>
      <c r="AX4092">
        <v>1.669</v>
      </c>
      <c r="AY4092">
        <v>1.9279999999999999</v>
      </c>
      <c r="AZ4092">
        <v>2.198</v>
      </c>
      <c r="BA4092">
        <v>2.4500000000000002</v>
      </c>
      <c r="BB4092">
        <v>2.7160000000000002</v>
      </c>
      <c r="BC4092">
        <v>2018</v>
      </c>
    </row>
    <row r="4093" spans="1:55" x14ac:dyDescent="0.25">
      <c r="A4093">
        <v>967</v>
      </c>
      <c r="B4093" t="s">
        <v>1126</v>
      </c>
      <c r="C4093" t="s">
        <v>359</v>
      </c>
      <c r="D4093" t="s">
        <v>1127</v>
      </c>
      <c r="E4093" t="s">
        <v>357</v>
      </c>
      <c r="F4093" t="s">
        <v>358</v>
      </c>
      <c r="G4093" t="s">
        <v>282</v>
      </c>
      <c r="I4093" t="s">
        <v>360</v>
      </c>
      <c r="J4093" t="s">
        <v>232</v>
      </c>
      <c r="K4093" t="s">
        <v>232</v>
      </c>
      <c r="L4093" t="s">
        <v>232</v>
      </c>
      <c r="M4093" t="s">
        <v>232</v>
      </c>
      <c r="N4093" t="s">
        <v>232</v>
      </c>
      <c r="O4093" t="s">
        <v>232</v>
      </c>
      <c r="P4093" t="s">
        <v>232</v>
      </c>
      <c r="Q4093" t="s">
        <v>232</v>
      </c>
      <c r="R4093" t="s">
        <v>232</v>
      </c>
      <c r="S4093" t="s">
        <v>232</v>
      </c>
      <c r="T4093" t="s">
        <v>232</v>
      </c>
      <c r="U4093" t="s">
        <v>232</v>
      </c>
      <c r="V4093" t="s">
        <v>232</v>
      </c>
      <c r="W4093" t="s">
        <v>232</v>
      </c>
      <c r="X4093" t="s">
        <v>232</v>
      </c>
      <c r="Y4093" t="s">
        <v>232</v>
      </c>
      <c r="Z4093" t="s">
        <v>232</v>
      </c>
      <c r="AA4093" t="s">
        <v>232</v>
      </c>
      <c r="AB4093" t="s">
        <v>232</v>
      </c>
      <c r="AC4093" t="s">
        <v>232</v>
      </c>
      <c r="AD4093" t="s">
        <v>232</v>
      </c>
      <c r="AE4093" t="s">
        <v>232</v>
      </c>
      <c r="AF4093" t="s">
        <v>232</v>
      </c>
      <c r="AG4093" t="s">
        <v>232</v>
      </c>
      <c r="AH4093" t="s">
        <v>232</v>
      </c>
      <c r="AI4093" t="s">
        <v>232</v>
      </c>
      <c r="AJ4093">
        <v>16.669</v>
      </c>
      <c r="AK4093">
        <v>14.635</v>
      </c>
      <c r="AL4093">
        <v>9.8130000000000006</v>
      </c>
      <c r="AM4093">
        <v>6.1189999999999998</v>
      </c>
      <c r="AN4093">
        <v>5.9039999999999999</v>
      </c>
      <c r="AO4093">
        <v>5.25</v>
      </c>
      <c r="AP4093">
        <v>8.1560000000000006</v>
      </c>
      <c r="AQ4093">
        <v>8.9890000000000008</v>
      </c>
      <c r="AR4093">
        <v>10.571999999999999</v>
      </c>
      <c r="AS4093">
        <v>13.048</v>
      </c>
      <c r="AT4093">
        <v>14.349</v>
      </c>
      <c r="AU4093">
        <v>16.305</v>
      </c>
      <c r="AV4093">
        <v>17.004999999999999</v>
      </c>
      <c r="AW4093">
        <v>19.652000000000001</v>
      </c>
      <c r="AX4093">
        <v>22.225999999999999</v>
      </c>
      <c r="AY4093">
        <v>24.274000000000001</v>
      </c>
      <c r="AZ4093">
        <v>26.102</v>
      </c>
      <c r="BA4093">
        <v>27.431000000000001</v>
      </c>
      <c r="BB4093">
        <v>28.655999999999999</v>
      </c>
      <c r="BC4093">
        <v>2018</v>
      </c>
    </row>
    <row r="4094" spans="1:55" x14ac:dyDescent="0.25">
      <c r="A4094">
        <v>967</v>
      </c>
      <c r="B4094" t="s">
        <v>1126</v>
      </c>
      <c r="C4094" t="s">
        <v>361</v>
      </c>
      <c r="D4094" t="s">
        <v>1127</v>
      </c>
      <c r="E4094" t="s">
        <v>362</v>
      </c>
      <c r="F4094" t="s">
        <v>363</v>
      </c>
      <c r="G4094" t="s">
        <v>229</v>
      </c>
      <c r="H4094" t="s">
        <v>230</v>
      </c>
      <c r="I4094" t="s">
        <v>1133</v>
      </c>
      <c r="J4094" t="s">
        <v>232</v>
      </c>
      <c r="K4094" t="s">
        <v>232</v>
      </c>
      <c r="L4094" t="s">
        <v>232</v>
      </c>
      <c r="M4094" t="s">
        <v>232</v>
      </c>
      <c r="N4094" t="s">
        <v>232</v>
      </c>
      <c r="O4094" t="s">
        <v>232</v>
      </c>
      <c r="P4094" t="s">
        <v>232</v>
      </c>
      <c r="Q4094" t="s">
        <v>232</v>
      </c>
      <c r="R4094" t="s">
        <v>232</v>
      </c>
      <c r="S4094" t="s">
        <v>232</v>
      </c>
      <c r="T4094" t="s">
        <v>232</v>
      </c>
      <c r="U4094" t="s">
        <v>232</v>
      </c>
      <c r="V4094" t="s">
        <v>232</v>
      </c>
      <c r="W4094" t="s">
        <v>232</v>
      </c>
      <c r="X4094" t="s">
        <v>232</v>
      </c>
      <c r="Y4094" t="s">
        <v>232</v>
      </c>
      <c r="Z4094" t="s">
        <v>232</v>
      </c>
      <c r="AA4094" t="s">
        <v>232</v>
      </c>
      <c r="AB4094" t="s">
        <v>232</v>
      </c>
      <c r="AC4094" t="s">
        <v>232</v>
      </c>
      <c r="AD4094">
        <v>2.2679999999999998</v>
      </c>
      <c r="AE4094">
        <v>2.8050000000000002</v>
      </c>
      <c r="AF4094">
        <v>2.8620000000000001</v>
      </c>
      <c r="AG4094">
        <v>2.9670000000000001</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6.7560000000000002</v>
      </c>
      <c r="AW4094">
        <v>7.1059999999999999</v>
      </c>
      <c r="AX4094">
        <v>7.5069999999999997</v>
      </c>
      <c r="AY4094">
        <v>7.944</v>
      </c>
      <c r="AZ4094">
        <v>8.42</v>
      </c>
      <c r="BA4094">
        <v>8.9309999999999992</v>
      </c>
      <c r="BB4094">
        <v>9.4760000000000009</v>
      </c>
      <c r="BC4094">
        <v>2018</v>
      </c>
    </row>
    <row r="4095" spans="1:55" x14ac:dyDescent="0.25">
      <c r="A4095">
        <v>967</v>
      </c>
      <c r="B4095" t="s">
        <v>1126</v>
      </c>
      <c r="C4095" t="s">
        <v>364</v>
      </c>
      <c r="D4095" t="s">
        <v>1127</v>
      </c>
      <c r="E4095" t="s">
        <v>365</v>
      </c>
      <c r="F4095" t="s">
        <v>366</v>
      </c>
      <c r="G4095" t="s">
        <v>242</v>
      </c>
      <c r="H4095" t="s">
        <v>230</v>
      </c>
      <c r="I4095" t="s">
        <v>450</v>
      </c>
      <c r="J4095" t="s">
        <v>232</v>
      </c>
      <c r="K4095" t="s">
        <v>232</v>
      </c>
      <c r="L4095" t="s">
        <v>232</v>
      </c>
      <c r="M4095" t="s">
        <v>232</v>
      </c>
      <c r="N4095" t="s">
        <v>232</v>
      </c>
      <c r="O4095" t="s">
        <v>232</v>
      </c>
      <c r="P4095" t="s">
        <v>232</v>
      </c>
      <c r="Q4095" t="s">
        <v>232</v>
      </c>
      <c r="R4095" t="s">
        <v>232</v>
      </c>
      <c r="S4095" t="s">
        <v>232</v>
      </c>
      <c r="T4095" t="s">
        <v>232</v>
      </c>
      <c r="U4095" t="s">
        <v>232</v>
      </c>
      <c r="V4095" t="s">
        <v>232</v>
      </c>
      <c r="W4095" t="s">
        <v>232</v>
      </c>
      <c r="X4095" t="s">
        <v>232</v>
      </c>
      <c r="Y4095" t="s">
        <v>232</v>
      </c>
      <c r="Z4095" t="s">
        <v>232</v>
      </c>
      <c r="AA4095" t="s">
        <v>232</v>
      </c>
      <c r="AB4095" t="s">
        <v>232</v>
      </c>
      <c r="AC4095" t="s">
        <v>232</v>
      </c>
      <c r="AD4095">
        <v>-7.8E-2</v>
      </c>
      <c r="AE4095">
        <v>-0.183</v>
      </c>
      <c r="AF4095">
        <v>-0.2</v>
      </c>
      <c r="AG4095">
        <v>-0.28599999999999998</v>
      </c>
      <c r="AH4095">
        <v>-0.25800000000000001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-0.46700000000000003</v>
      </c>
      <c r="AV4095">
        <v>-0.66600000000000004</v>
      </c>
      <c r="AW4095">
        <v>-0.85099999999999998</v>
      </c>
      <c r="AX4095">
        <v>-0.879</v>
      </c>
      <c r="AY4095">
        <v>-0.85899999999999999</v>
      </c>
      <c r="AZ4095">
        <v>-0.87</v>
      </c>
      <c r="BA4095">
        <v>-0.876</v>
      </c>
      <c r="BB4095">
        <v>-0.89900000000000002</v>
      </c>
      <c r="BC4095">
        <v>2018</v>
      </c>
    </row>
    <row r="4096" spans="1:55" x14ac:dyDescent="0.25">
      <c r="A4096">
        <v>967</v>
      </c>
      <c r="B4096" t="s">
        <v>1126</v>
      </c>
      <c r="C4096" t="s">
        <v>368</v>
      </c>
      <c r="D4096" t="s">
        <v>1127</v>
      </c>
      <c r="E4096" t="s">
        <v>365</v>
      </c>
      <c r="F4096" t="s">
        <v>366</v>
      </c>
      <c r="G4096" t="s">
        <v>282</v>
      </c>
      <c r="I4096" t="s">
        <v>369</v>
      </c>
      <c r="J4096" t="s">
        <v>232</v>
      </c>
      <c r="K4096" t="s">
        <v>232</v>
      </c>
      <c r="L4096" t="s">
        <v>232</v>
      </c>
      <c r="M4096" t="s">
        <v>232</v>
      </c>
      <c r="N4096" t="s">
        <v>232</v>
      </c>
      <c r="O4096" t="s">
        <v>232</v>
      </c>
      <c r="P4096" t="s">
        <v>232</v>
      </c>
      <c r="Q4096" t="s">
        <v>232</v>
      </c>
      <c r="R4096" t="s">
        <v>232</v>
      </c>
      <c r="S4096" t="s">
        <v>232</v>
      </c>
      <c r="T4096" t="s">
        <v>232</v>
      </c>
      <c r="U4096" t="s">
        <v>232</v>
      </c>
      <c r="V4096" t="s">
        <v>232</v>
      </c>
      <c r="W4096" t="s">
        <v>232</v>
      </c>
      <c r="X4096" t="s">
        <v>232</v>
      </c>
      <c r="Y4096" t="s">
        <v>232</v>
      </c>
      <c r="Z4096" t="s">
        <v>232</v>
      </c>
      <c r="AA4096" t="s">
        <v>232</v>
      </c>
      <c r="AB4096" t="s">
        <v>232</v>
      </c>
      <c r="AC4096" t="s">
        <v>232</v>
      </c>
      <c r="AD4096">
        <v>-3.7090000000000001</v>
      </c>
      <c r="AE4096">
        <v>-7.2869999999999999</v>
      </c>
      <c r="AF4096">
        <v>-7.407</v>
      </c>
      <c r="AG4096">
        <v>-8.5399999999999991</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-6.4429999999999996</v>
      </c>
      <c r="AV4096">
        <v>-8.3469999999999995</v>
      </c>
      <c r="AW4096">
        <v>-10.467000000000001</v>
      </c>
      <c r="AX4096">
        <v>-10.124000000000001</v>
      </c>
      <c r="AY4096">
        <v>-9.3000000000000007</v>
      </c>
      <c r="AZ4096">
        <v>-8.8309999999999995</v>
      </c>
      <c r="BA4096">
        <v>-8.3520000000000003</v>
      </c>
      <c r="BB4096">
        <v>-8.0210000000000008</v>
      </c>
      <c r="BC4096">
        <v>2018</v>
      </c>
    </row>
    <row r="4097" spans="1:55" x14ac:dyDescent="0.25">
      <c r="A4097">
        <v>443</v>
      </c>
      <c r="B4097" t="s">
        <v>1134</v>
      </c>
      <c r="C4097" t="s">
        <v>225</v>
      </c>
      <c r="D4097" t="s">
        <v>1135</v>
      </c>
      <c r="E4097" t="s">
        <v>227</v>
      </c>
      <c r="F4097" t="s">
        <v>228</v>
      </c>
      <c r="G4097" t="s">
        <v>229</v>
      </c>
      <c r="H4097" t="s">
        <v>230</v>
      </c>
      <c r="I4097" t="s">
        <v>1136</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39.28</v>
      </c>
      <c r="AV4097">
        <v>39.963999999999999</v>
      </c>
      <c r="AW4097">
        <v>40.944000000000003</v>
      </c>
      <c r="AX4097">
        <v>42.143000000000001</v>
      </c>
      <c r="AY4097">
        <v>43.36</v>
      </c>
      <c r="AZ4097">
        <v>44.453000000000003</v>
      </c>
      <c r="BA4097">
        <v>45.670999999999999</v>
      </c>
      <c r="BB4097">
        <v>46.987000000000002</v>
      </c>
      <c r="BC4097">
        <v>2017</v>
      </c>
    </row>
    <row r="4098" spans="1:55" x14ac:dyDescent="0.25">
      <c r="A4098">
        <v>443</v>
      </c>
      <c r="B4098" t="s">
        <v>1134</v>
      </c>
      <c r="C4098" t="s">
        <v>233</v>
      </c>
      <c r="D4098" t="s">
        <v>1135</v>
      </c>
      <c r="E4098" t="s">
        <v>227</v>
      </c>
      <c r="F4098" t="s">
        <v>234</v>
      </c>
      <c r="G4098" t="s">
        <v>235</v>
      </c>
      <c r="I4098" t="s">
        <v>236</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0.5</v>
      </c>
      <c r="AS4098">
        <v>0.59299999999999997</v>
      </c>
      <c r="AT4098">
        <v>2.9260000000000002</v>
      </c>
      <c r="AU4098">
        <v>-3.4820000000000002</v>
      </c>
      <c r="AV4098">
        <v>1.74</v>
      </c>
      <c r="AW4098">
        <v>2.4529999999999998</v>
      </c>
      <c r="AX4098">
        <v>2.9279999999999999</v>
      </c>
      <c r="AY4098">
        <v>2.8879999999999999</v>
      </c>
      <c r="AZ4098">
        <v>2.52</v>
      </c>
      <c r="BA4098">
        <v>2.7410000000000001</v>
      </c>
      <c r="BB4098">
        <v>2.88</v>
      </c>
      <c r="BC4098">
        <v>2017</v>
      </c>
    </row>
    <row r="4099" spans="1:55" x14ac:dyDescent="0.25">
      <c r="A4099">
        <v>443</v>
      </c>
      <c r="B4099" t="s">
        <v>1134</v>
      </c>
      <c r="C4099" t="s">
        <v>237</v>
      </c>
      <c r="D4099" t="s">
        <v>1135</v>
      </c>
      <c r="E4099" t="s">
        <v>238</v>
      </c>
      <c r="F4099" t="s">
        <v>239</v>
      </c>
      <c r="G4099" t="s">
        <v>229</v>
      </c>
      <c r="H4099" t="s">
        <v>230</v>
      </c>
      <c r="I4099" t="s">
        <v>1136</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36.261000000000003</v>
      </c>
      <c r="AV4099">
        <v>42.582999999999998</v>
      </c>
      <c r="AW4099">
        <v>41.341999999999999</v>
      </c>
      <c r="AX4099">
        <v>43.170999999999999</v>
      </c>
      <c r="AY4099">
        <v>45.154000000000003</v>
      </c>
      <c r="AZ4099">
        <v>47.091000000000001</v>
      </c>
      <c r="BA4099">
        <v>49.302999999999997</v>
      </c>
      <c r="BB4099">
        <v>51.823999999999998</v>
      </c>
      <c r="BC4099">
        <v>2017</v>
      </c>
    </row>
    <row r="4100" spans="1:55" x14ac:dyDescent="0.25">
      <c r="A4100">
        <v>443</v>
      </c>
      <c r="B4100" t="s">
        <v>1134</v>
      </c>
      <c r="C4100" t="s">
        <v>240</v>
      </c>
      <c r="D4100" t="s">
        <v>1135</v>
      </c>
      <c r="E4100" t="s">
        <v>238</v>
      </c>
      <c r="F4100" t="s">
        <v>241</v>
      </c>
      <c r="G4100" t="s">
        <v>242</v>
      </c>
      <c r="H4100" t="s">
        <v>230</v>
      </c>
      <c r="I4100" t="s">
        <v>243</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119.533</v>
      </c>
      <c r="AV4100">
        <v>141.05000000000001</v>
      </c>
      <c r="AW4100">
        <v>136.94</v>
      </c>
      <c r="AX4100">
        <v>142.999</v>
      </c>
      <c r="AY4100">
        <v>149.56800000000001</v>
      </c>
      <c r="AZ4100">
        <v>155.982</v>
      </c>
      <c r="BA4100">
        <v>163.309</v>
      </c>
      <c r="BB4100">
        <v>171.661</v>
      </c>
      <c r="BC4100">
        <v>2017</v>
      </c>
    </row>
    <row r="4101" spans="1:55" x14ac:dyDescent="0.25">
      <c r="A4101">
        <v>443</v>
      </c>
      <c r="B4101" t="s">
        <v>1134</v>
      </c>
      <c r="C4101" t="s">
        <v>244</v>
      </c>
      <c r="D4101" t="s">
        <v>1135</v>
      </c>
      <c r="E4101" t="s">
        <v>238</v>
      </c>
      <c r="F4101" t="s">
        <v>245</v>
      </c>
      <c r="G4101" t="s">
        <v>246</v>
      </c>
      <c r="H4101" t="s">
        <v>230</v>
      </c>
      <c r="I4101" t="s">
        <v>243</v>
      </c>
      <c r="J4101">
        <v>45.999000000000002</v>
      </c>
      <c r="K4101">
        <v>40.823999999999998</v>
      </c>
      <c r="L4101">
        <v>39.226999999999997</v>
      </c>
      <c r="M4101">
        <v>42.905000000000001</v>
      </c>
      <c r="N4101">
        <v>46.781999999999996</v>
      </c>
      <c r="O4101">
        <v>46.207000000000001</v>
      </c>
      <c r="P4101">
        <v>51.174999999999997</v>
      </c>
      <c r="Q4101">
        <v>56.71</v>
      </c>
      <c r="R4101">
        <v>52.81</v>
      </c>
      <c r="S4101">
        <v>69.093000000000004</v>
      </c>
      <c r="T4101">
        <v>52.878</v>
      </c>
      <c r="U4101">
        <v>32.249000000000002</v>
      </c>
      <c r="V4101">
        <v>60.296999999999997</v>
      </c>
      <c r="W4101">
        <v>83.411000000000001</v>
      </c>
      <c r="X4101">
        <v>92.531999999999996</v>
      </c>
      <c r="Y4101">
        <v>96.05</v>
      </c>
      <c r="Z4101">
        <v>98.393000000000001</v>
      </c>
      <c r="AA4101">
        <v>102.58499999999999</v>
      </c>
      <c r="AB4101">
        <v>107.53100000000001</v>
      </c>
      <c r="AC4101">
        <v>107.13200000000001</v>
      </c>
      <c r="AD4101">
        <v>114.66500000000001</v>
      </c>
      <c r="AE4101">
        <v>117.425</v>
      </c>
      <c r="AF4101">
        <v>122.878</v>
      </c>
      <c r="AG4101">
        <v>146.858</v>
      </c>
      <c r="AH4101">
        <v>167.04300000000001</v>
      </c>
      <c r="AI4101">
        <v>189.601</v>
      </c>
      <c r="AJ4101">
        <v>210.029</v>
      </c>
      <c r="AK4101">
        <v>228.59299999999999</v>
      </c>
      <c r="AL4101">
        <v>238.81800000000001</v>
      </c>
      <c r="AM4101">
        <v>223.61099999999999</v>
      </c>
      <c r="AN4101">
        <v>220.85400000000001</v>
      </c>
      <c r="AO4101">
        <v>247.17699999999999</v>
      </c>
      <c r="AP4101">
        <v>268.608</v>
      </c>
      <c r="AQ4101">
        <v>276.46499999999997</v>
      </c>
      <c r="AR4101">
        <v>283.10399999999998</v>
      </c>
      <c r="AS4101">
        <v>287.82900000000001</v>
      </c>
      <c r="AT4101">
        <v>299.49</v>
      </c>
      <c r="AU4101">
        <v>294.55799999999999</v>
      </c>
      <c r="AV4101">
        <v>306.44099999999997</v>
      </c>
      <c r="AW4101">
        <v>319.541</v>
      </c>
      <c r="AX4101">
        <v>335.76600000000002</v>
      </c>
      <c r="AY4101">
        <v>352.64400000000001</v>
      </c>
      <c r="AZ4101">
        <v>369.01</v>
      </c>
      <c r="BA4101">
        <v>386.98200000000003</v>
      </c>
      <c r="BB4101">
        <v>406.45800000000003</v>
      </c>
      <c r="BC4101">
        <v>2017</v>
      </c>
    </row>
    <row r="4102" spans="1:55" x14ac:dyDescent="0.25">
      <c r="A4102">
        <v>443</v>
      </c>
      <c r="B4102" t="s">
        <v>1134</v>
      </c>
      <c r="C4102" t="s">
        <v>247</v>
      </c>
      <c r="D4102" t="s">
        <v>1135</v>
      </c>
      <c r="E4102" t="s">
        <v>248</v>
      </c>
      <c r="F4102" t="s">
        <v>249</v>
      </c>
      <c r="G4102" t="s">
        <v>250</v>
      </c>
      <c r="I4102" t="s">
        <v>251</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117.752</v>
      </c>
      <c r="AS4102">
        <v>87.185000000000002</v>
      </c>
      <c r="AT4102">
        <v>81.222999999999999</v>
      </c>
      <c r="AU4102">
        <v>92.311999999999998</v>
      </c>
      <c r="AV4102">
        <v>106.554</v>
      </c>
      <c r="AW4102">
        <v>100.97199999999999</v>
      </c>
      <c r="AX4102">
        <v>102.43899999999999</v>
      </c>
      <c r="AY4102">
        <v>104.13800000000001</v>
      </c>
      <c r="AZ4102">
        <v>105.934</v>
      </c>
      <c r="BA4102">
        <v>107.95099999999999</v>
      </c>
      <c r="BB4102">
        <v>110.29600000000001</v>
      </c>
      <c r="BC4102">
        <v>2017</v>
      </c>
    </row>
    <row r="4103" spans="1:55" x14ac:dyDescent="0.25">
      <c r="A4103">
        <v>443</v>
      </c>
      <c r="B4103" t="s">
        <v>1134</v>
      </c>
      <c r="C4103" t="s">
        <v>252</v>
      </c>
      <c r="D4103" t="s">
        <v>1135</v>
      </c>
      <c r="E4103" t="s">
        <v>253</v>
      </c>
      <c r="F4103" t="s">
        <v>254</v>
      </c>
      <c r="G4103" t="s">
        <v>229</v>
      </c>
      <c r="H4103" t="s">
        <v>220</v>
      </c>
      <c r="I4103" t="s">
        <v>255</v>
      </c>
      <c r="J4103" s="52">
        <v>11433.69</v>
      </c>
      <c r="K4103" s="52">
        <v>8868.91</v>
      </c>
      <c r="L4103" s="52">
        <v>7677.54</v>
      </c>
      <c r="M4103" s="52">
        <v>7724.82</v>
      </c>
      <c r="N4103" s="52">
        <v>7956.83</v>
      </c>
      <c r="O4103" s="52">
        <v>7169.93</v>
      </c>
      <c r="P4103" s="52">
        <v>7351.6</v>
      </c>
      <c r="Q4103" s="52">
        <v>7531.77</v>
      </c>
      <c r="R4103" s="52">
        <v>6436.11</v>
      </c>
      <c r="S4103" s="52">
        <v>7716.95</v>
      </c>
      <c r="T4103" s="52">
        <v>5612.7</v>
      </c>
      <c r="U4103" s="52">
        <v>5185.7</v>
      </c>
      <c r="V4103" s="52">
        <v>9079.3799999999992</v>
      </c>
      <c r="W4103" s="52">
        <v>11771.72</v>
      </c>
      <c r="X4103" s="52">
        <v>10340.52</v>
      </c>
      <c r="Y4103" s="52">
        <v>9815.84</v>
      </c>
      <c r="Z4103" s="52">
        <v>9260.31</v>
      </c>
      <c r="AA4103" s="52">
        <v>8980.7000000000007</v>
      </c>
      <c r="AB4103" s="52">
        <v>9054.7099999999991</v>
      </c>
      <c r="AC4103" s="52">
        <v>8955.06</v>
      </c>
      <c r="AD4103" s="52">
        <v>9534.9699999999993</v>
      </c>
      <c r="AE4103" s="52">
        <v>9174.6299999999992</v>
      </c>
      <c r="AF4103" s="52">
        <v>9018.4500000000007</v>
      </c>
      <c r="AG4103" s="52">
        <v>10055.06</v>
      </c>
      <c r="AH4103" s="52">
        <v>10300.17</v>
      </c>
      <c r="AI4103" s="52">
        <v>10437.61</v>
      </c>
      <c r="AJ4103" s="52">
        <v>10546.43</v>
      </c>
      <c r="AK4103" s="52">
        <v>10466</v>
      </c>
      <c r="AL4103" s="52">
        <v>10594.03</v>
      </c>
      <c r="AM4103" s="52">
        <v>9722.64</v>
      </c>
      <c r="AN4103" s="52">
        <v>9234.7000000000007</v>
      </c>
      <c r="AO4103" s="52">
        <v>9808.31</v>
      </c>
      <c r="AP4103" s="52">
        <v>10157.56</v>
      </c>
      <c r="AQ4103" s="52">
        <v>10049.51</v>
      </c>
      <c r="AR4103" s="52">
        <v>9731.17</v>
      </c>
      <c r="AS4103" s="52">
        <v>9452.6299999999992</v>
      </c>
      <c r="AT4103" s="52">
        <v>9401.09</v>
      </c>
      <c r="AU4103" s="52">
        <v>8827.68</v>
      </c>
      <c r="AV4103" s="52">
        <v>8737.7199999999993</v>
      </c>
      <c r="AW4103" s="52">
        <v>8709.26</v>
      </c>
      <c r="AX4103" s="52">
        <v>8721.18</v>
      </c>
      <c r="AY4103" s="52">
        <v>8729.65</v>
      </c>
      <c r="AZ4103" s="52">
        <v>8706.8700000000008</v>
      </c>
      <c r="BA4103" s="52">
        <v>8702.9</v>
      </c>
      <c r="BB4103" s="52">
        <v>8710.69</v>
      </c>
      <c r="BC4103">
        <v>2016</v>
      </c>
    </row>
    <row r="4104" spans="1:55" x14ac:dyDescent="0.25">
      <c r="A4104">
        <v>443</v>
      </c>
      <c r="B4104" t="s">
        <v>1134</v>
      </c>
      <c r="C4104" t="s">
        <v>256</v>
      </c>
      <c r="D4104" t="s">
        <v>1135</v>
      </c>
      <c r="E4104" t="s">
        <v>253</v>
      </c>
      <c r="F4104" t="s">
        <v>257</v>
      </c>
      <c r="G4104" t="s">
        <v>258</v>
      </c>
      <c r="H4104" t="s">
        <v>220</v>
      </c>
      <c r="I4104" t="s">
        <v>255</v>
      </c>
      <c r="J4104" s="52">
        <v>77932.009999999995</v>
      </c>
      <c r="K4104" s="52">
        <v>60450.46</v>
      </c>
      <c r="L4104" s="52">
        <v>52330.12</v>
      </c>
      <c r="M4104" s="52">
        <v>52652.39</v>
      </c>
      <c r="N4104" s="52">
        <v>54233.71</v>
      </c>
      <c r="O4104" s="52">
        <v>48870.22</v>
      </c>
      <c r="P4104" s="52">
        <v>50108.52</v>
      </c>
      <c r="Q4104" s="52">
        <v>51336.5</v>
      </c>
      <c r="R4104" s="52">
        <v>43868.51</v>
      </c>
      <c r="S4104" s="52">
        <v>52598.74</v>
      </c>
      <c r="T4104" s="52">
        <v>38256.160000000003</v>
      </c>
      <c r="U4104" s="52">
        <v>35345.71</v>
      </c>
      <c r="V4104" s="52">
        <v>61885.03</v>
      </c>
      <c r="W4104" s="52">
        <v>80236.009999999995</v>
      </c>
      <c r="X4104" s="52">
        <v>70480.97</v>
      </c>
      <c r="Y4104" s="52">
        <v>66904.77</v>
      </c>
      <c r="Z4104" s="52">
        <v>63118.27</v>
      </c>
      <c r="AA4104" s="52">
        <v>61212.45</v>
      </c>
      <c r="AB4104" s="52">
        <v>61716.86</v>
      </c>
      <c r="AC4104" s="52">
        <v>61037.69</v>
      </c>
      <c r="AD4104" s="52">
        <v>64990.32</v>
      </c>
      <c r="AE4104" s="52">
        <v>62534.239999999998</v>
      </c>
      <c r="AF4104" s="52">
        <v>61469.72</v>
      </c>
      <c r="AG4104" s="52">
        <v>68535.3</v>
      </c>
      <c r="AH4104" s="52">
        <v>70205.960000000006</v>
      </c>
      <c r="AI4104" s="52">
        <v>71142.75</v>
      </c>
      <c r="AJ4104" s="52">
        <v>71884.490000000005</v>
      </c>
      <c r="AK4104" s="52">
        <v>71336.240000000005</v>
      </c>
      <c r="AL4104" s="52">
        <v>72208.92</v>
      </c>
      <c r="AM4104" s="52">
        <v>66269.490000000005</v>
      </c>
      <c r="AN4104" s="52">
        <v>62943.72</v>
      </c>
      <c r="AO4104" s="52">
        <v>66853.460000000006</v>
      </c>
      <c r="AP4104" s="52">
        <v>69233.95</v>
      </c>
      <c r="AQ4104" s="52">
        <v>68497.42</v>
      </c>
      <c r="AR4104" s="52">
        <v>66327.63</v>
      </c>
      <c r="AS4104" s="52">
        <v>64429.1</v>
      </c>
      <c r="AT4104" s="52">
        <v>64077.79</v>
      </c>
      <c r="AU4104" s="52">
        <v>60169.45</v>
      </c>
      <c r="AV4104" s="52">
        <v>59556.3</v>
      </c>
      <c r="AW4104" s="52">
        <v>59362.31</v>
      </c>
      <c r="AX4104" s="52">
        <v>59443.519999999997</v>
      </c>
      <c r="AY4104" s="52">
        <v>59501.31</v>
      </c>
      <c r="AZ4104" s="52">
        <v>59346.02</v>
      </c>
      <c r="BA4104" s="52">
        <v>59318.97</v>
      </c>
      <c r="BB4104" s="52">
        <v>59372.08</v>
      </c>
      <c r="BC4104">
        <v>2016</v>
      </c>
    </row>
    <row r="4105" spans="1:55" x14ac:dyDescent="0.25">
      <c r="A4105">
        <v>443</v>
      </c>
      <c r="B4105" t="s">
        <v>1134</v>
      </c>
      <c r="C4105" t="s">
        <v>259</v>
      </c>
      <c r="D4105" t="s">
        <v>1135</v>
      </c>
      <c r="E4105" t="s">
        <v>260</v>
      </c>
      <c r="F4105" t="s">
        <v>261</v>
      </c>
      <c r="G4105" t="s">
        <v>229</v>
      </c>
      <c r="H4105" t="s">
        <v>220</v>
      </c>
      <c r="I4105" t="s">
        <v>262</v>
      </c>
      <c r="J4105" s="52">
        <v>5667.1</v>
      </c>
      <c r="K4105" s="52">
        <v>4915.5</v>
      </c>
      <c r="L4105" s="52">
        <v>4150.97</v>
      </c>
      <c r="M4105" s="52">
        <v>3884.7</v>
      </c>
      <c r="N4105" s="52">
        <v>4015.38</v>
      </c>
      <c r="O4105" s="52">
        <v>3793.88</v>
      </c>
      <c r="P4105" s="52">
        <v>2890.46</v>
      </c>
      <c r="Q4105" s="52">
        <v>3280.61</v>
      </c>
      <c r="R4105" s="52">
        <v>2886.55</v>
      </c>
      <c r="S4105" s="52">
        <v>3401.29</v>
      </c>
      <c r="T4105" s="52">
        <v>2501.21</v>
      </c>
      <c r="U4105" s="52">
        <v>2302.1</v>
      </c>
      <c r="V4105" s="52">
        <v>4103.22</v>
      </c>
      <c r="W4105" s="52">
        <v>4885.53</v>
      </c>
      <c r="X4105" s="52">
        <v>4032.65</v>
      </c>
      <c r="Y4105" s="52">
        <v>4139.7700000000004</v>
      </c>
      <c r="Z4105" s="52">
        <v>4511.54</v>
      </c>
      <c r="AA4105" s="52">
        <v>4168.1000000000004</v>
      </c>
      <c r="AB4105" s="52">
        <v>3481.7</v>
      </c>
      <c r="AC4105" s="52">
        <v>4066.37</v>
      </c>
      <c r="AD4105" s="52">
        <v>5218.68</v>
      </c>
      <c r="AE4105" s="52">
        <v>4632.1499999999996</v>
      </c>
      <c r="AF4105" s="52">
        <v>4789.08</v>
      </c>
      <c r="AG4105" s="52">
        <v>5598.42</v>
      </c>
      <c r="AH4105" s="52">
        <v>6361.25</v>
      </c>
      <c r="AI4105" s="52">
        <v>7888.24</v>
      </c>
      <c r="AJ4105" s="52">
        <v>9258.52</v>
      </c>
      <c r="AK4105" s="52">
        <v>9583.6299999999992</v>
      </c>
      <c r="AL4105" s="52">
        <v>11511.36</v>
      </c>
      <c r="AM4105" s="52">
        <v>8750.9500000000007</v>
      </c>
      <c r="AN4105" s="52">
        <v>9234.67</v>
      </c>
      <c r="AO4105" s="52">
        <v>11498.01</v>
      </c>
      <c r="AP4105" s="52">
        <v>12799.07</v>
      </c>
      <c r="AQ4105" s="52">
        <v>12691.03</v>
      </c>
      <c r="AR4105" s="52">
        <v>11458.67</v>
      </c>
      <c r="AS4105" s="52">
        <v>8241.2900000000009</v>
      </c>
      <c r="AT4105" s="52">
        <v>7635.89</v>
      </c>
      <c r="AU4105" s="52">
        <v>8149.05</v>
      </c>
      <c r="AV4105" s="52">
        <v>9310.35</v>
      </c>
      <c r="AW4105" s="52">
        <v>8793.91</v>
      </c>
      <c r="AX4105" s="52">
        <v>8933.9</v>
      </c>
      <c r="AY4105" s="52">
        <v>9090.85</v>
      </c>
      <c r="AZ4105" s="52">
        <v>9223.56</v>
      </c>
      <c r="BA4105" s="52">
        <v>9394.9</v>
      </c>
      <c r="BB4105" s="52">
        <v>9607.5499999999993</v>
      </c>
      <c r="BC4105">
        <v>2016</v>
      </c>
    </row>
    <row r="4106" spans="1:55" x14ac:dyDescent="0.25">
      <c r="A4106">
        <v>443</v>
      </c>
      <c r="B4106" t="s">
        <v>1134</v>
      </c>
      <c r="C4106" t="s">
        <v>263</v>
      </c>
      <c r="D4106" t="s">
        <v>1135</v>
      </c>
      <c r="E4106" t="s">
        <v>260</v>
      </c>
      <c r="F4106" t="s">
        <v>264</v>
      </c>
      <c r="G4106" t="s">
        <v>242</v>
      </c>
      <c r="H4106" t="s">
        <v>220</v>
      </c>
      <c r="I4106" t="s">
        <v>262</v>
      </c>
      <c r="J4106" s="52">
        <v>20966.18</v>
      </c>
      <c r="K4106" s="52">
        <v>17631.849999999999</v>
      </c>
      <c r="L4106" s="52">
        <v>14417.54</v>
      </c>
      <c r="M4106" s="52">
        <v>12973.99</v>
      </c>
      <c r="N4106" s="52">
        <v>13410.42</v>
      </c>
      <c r="O4106" s="52">
        <v>12670.69</v>
      </c>
      <c r="P4106" s="52">
        <v>9653.4699999999993</v>
      </c>
      <c r="Q4106" s="52">
        <v>10956.48</v>
      </c>
      <c r="R4106" s="52">
        <v>9640.41</v>
      </c>
      <c r="S4106" s="52">
        <v>11359.51</v>
      </c>
      <c r="T4106" s="52">
        <v>8588.15</v>
      </c>
      <c r="U4106" s="52">
        <v>7960.51</v>
      </c>
      <c r="V4106" s="52">
        <v>13989.93</v>
      </c>
      <c r="W4106" s="52">
        <v>16213.49</v>
      </c>
      <c r="X4106" s="52">
        <v>13549.78</v>
      </c>
      <c r="Y4106" s="52">
        <v>13871.99</v>
      </c>
      <c r="Z4106" s="52">
        <v>15068.13</v>
      </c>
      <c r="AA4106" s="52">
        <v>13740.68</v>
      </c>
      <c r="AB4106" s="52">
        <v>11424.92</v>
      </c>
      <c r="AC4106" s="52">
        <v>13358.13</v>
      </c>
      <c r="AD4106" s="52">
        <v>17012.78</v>
      </c>
      <c r="AE4106" s="52">
        <v>15108.11</v>
      </c>
      <c r="AF4106" s="52">
        <v>15759.07</v>
      </c>
      <c r="AG4106" s="52">
        <v>18786.75</v>
      </c>
      <c r="AH4106" s="52">
        <v>21585.56</v>
      </c>
      <c r="AI4106" s="52">
        <v>27014.77</v>
      </c>
      <c r="AJ4106" s="52">
        <v>31907.200000000001</v>
      </c>
      <c r="AK4106" s="52">
        <v>33732.519999999997</v>
      </c>
      <c r="AL4106" s="52">
        <v>42827.13</v>
      </c>
      <c r="AM4106" s="52">
        <v>30414.74</v>
      </c>
      <c r="AN4106" s="52">
        <v>32216.41</v>
      </c>
      <c r="AO4106" s="52">
        <v>41657.440000000002</v>
      </c>
      <c r="AP4106" s="52">
        <v>45726.19</v>
      </c>
      <c r="AQ4106" s="52">
        <v>44754.34</v>
      </c>
      <c r="AR4106" s="52">
        <v>40278.050000000003</v>
      </c>
      <c r="AS4106" s="52">
        <v>27398.080000000002</v>
      </c>
      <c r="AT4106" s="52">
        <v>25267.15</v>
      </c>
      <c r="AU4106" s="52">
        <v>26863.33</v>
      </c>
      <c r="AV4106" s="52">
        <v>30839.200000000001</v>
      </c>
      <c r="AW4106" s="52">
        <v>29128.55</v>
      </c>
      <c r="AX4106" s="52">
        <v>29592.240000000002</v>
      </c>
      <c r="AY4106" s="52">
        <v>30112.11</v>
      </c>
      <c r="AZ4106" s="52">
        <v>30551.7</v>
      </c>
      <c r="BA4106" s="52">
        <v>31119.26</v>
      </c>
      <c r="BB4106" s="52">
        <v>31823.63</v>
      </c>
      <c r="BC4106">
        <v>2016</v>
      </c>
    </row>
    <row r="4107" spans="1:55" x14ac:dyDescent="0.25">
      <c r="A4107">
        <v>443</v>
      </c>
      <c r="B4107" t="s">
        <v>1134</v>
      </c>
      <c r="C4107" t="s">
        <v>265</v>
      </c>
      <c r="D4107" t="s">
        <v>1135</v>
      </c>
      <c r="E4107" t="s">
        <v>260</v>
      </c>
      <c r="F4107" t="s">
        <v>266</v>
      </c>
      <c r="G4107" t="s">
        <v>246</v>
      </c>
      <c r="H4107" t="s">
        <v>220</v>
      </c>
      <c r="I4107" t="s">
        <v>262</v>
      </c>
      <c r="J4107" s="52">
        <v>33576.22</v>
      </c>
      <c r="K4107" s="52">
        <v>28508.53</v>
      </c>
      <c r="L4107" s="52">
        <v>26203.81</v>
      </c>
      <c r="M4107" s="52">
        <v>27397.75</v>
      </c>
      <c r="N4107" s="52">
        <v>29238.92</v>
      </c>
      <c r="O4107" s="52">
        <v>27180.63</v>
      </c>
      <c r="P4107" s="52">
        <v>28430.400000000001</v>
      </c>
      <c r="Q4107" s="52">
        <v>29847.54</v>
      </c>
      <c r="R4107" s="52">
        <v>26405.040000000001</v>
      </c>
      <c r="S4107" s="52">
        <v>32901.199999999997</v>
      </c>
      <c r="T4107" s="52">
        <v>24825.29</v>
      </c>
      <c r="U4107" s="52">
        <v>23712.38</v>
      </c>
      <c r="V4107" s="52">
        <v>42463.02</v>
      </c>
      <c r="W4107" s="52">
        <v>56359.12</v>
      </c>
      <c r="X4107" s="52">
        <v>50564.11</v>
      </c>
      <c r="Y4107" s="52">
        <v>49004.92</v>
      </c>
      <c r="Z4107" s="52">
        <v>47078.01</v>
      </c>
      <c r="AA4107" s="52">
        <v>46443.83</v>
      </c>
      <c r="AB4107" s="52">
        <v>47353.62</v>
      </c>
      <c r="AC4107" s="52">
        <v>47508.76</v>
      </c>
      <c r="AD4107" s="52">
        <v>51716.03</v>
      </c>
      <c r="AE4107" s="52">
        <v>50852.95</v>
      </c>
      <c r="AF4107" s="52">
        <v>50778.12</v>
      </c>
      <c r="AG4107" s="52">
        <v>57666.09</v>
      </c>
      <c r="AH4107" s="52">
        <v>60662.09</v>
      </c>
      <c r="AI4107" s="52">
        <v>63386.19</v>
      </c>
      <c r="AJ4107" s="52">
        <v>65985.37</v>
      </c>
      <c r="AK4107" s="52">
        <v>67241.27</v>
      </c>
      <c r="AL4107" s="52">
        <v>69387.66</v>
      </c>
      <c r="AM4107" s="52">
        <v>64165.78</v>
      </c>
      <c r="AN4107" s="52">
        <v>61655.76</v>
      </c>
      <c r="AO4107" s="52">
        <v>66853.460000000006</v>
      </c>
      <c r="AP4107" s="52">
        <v>70561.929999999993</v>
      </c>
      <c r="AQ4107" s="52">
        <v>71036.06</v>
      </c>
      <c r="AR4107" s="52">
        <v>70087.37</v>
      </c>
      <c r="AS4107" s="52">
        <v>68809.31</v>
      </c>
      <c r="AT4107" s="52">
        <v>69182.17</v>
      </c>
      <c r="AU4107" s="52">
        <v>66197.460000000006</v>
      </c>
      <c r="AV4107" s="52">
        <v>67000.19</v>
      </c>
      <c r="AW4107" s="52">
        <v>67969.39</v>
      </c>
      <c r="AX4107" s="52">
        <v>69483.63</v>
      </c>
      <c r="AY4107" s="52">
        <v>70997.03</v>
      </c>
      <c r="AZ4107" s="52">
        <v>72277.03</v>
      </c>
      <c r="BA4107" s="52">
        <v>73741.2</v>
      </c>
      <c r="BB4107" s="52">
        <v>75351.86</v>
      </c>
      <c r="BC4107">
        <v>2016</v>
      </c>
    </row>
    <row r="4108" spans="1:55" x14ac:dyDescent="0.25">
      <c r="A4108">
        <v>443</v>
      </c>
      <c r="B4108" t="s">
        <v>1134</v>
      </c>
      <c r="C4108" t="s">
        <v>267</v>
      </c>
      <c r="D4108" t="s">
        <v>1135</v>
      </c>
      <c r="E4108" t="s">
        <v>268</v>
      </c>
      <c r="F4108" t="s">
        <v>269</v>
      </c>
      <c r="G4108" t="s">
        <v>270</v>
      </c>
    </row>
    <row r="4109" spans="1:55" x14ac:dyDescent="0.25">
      <c r="A4109">
        <v>443</v>
      </c>
      <c r="B4109" t="s">
        <v>1134</v>
      </c>
      <c r="C4109" t="s">
        <v>271</v>
      </c>
      <c r="D4109" t="s">
        <v>1135</v>
      </c>
      <c r="E4109" t="s">
        <v>272</v>
      </c>
      <c r="F4109" t="s">
        <v>273</v>
      </c>
      <c r="G4109" t="s">
        <v>274</v>
      </c>
      <c r="I4109" t="s">
        <v>243</v>
      </c>
      <c r="J4109">
        <v>0.34699999999999998</v>
      </c>
      <c r="K4109">
        <v>0.27700000000000002</v>
      </c>
      <c r="L4109">
        <v>0.25</v>
      </c>
      <c r="M4109">
        <v>0.25600000000000001</v>
      </c>
      <c r="N4109">
        <v>0.25800000000000001</v>
      </c>
      <c r="O4109">
        <v>0.23899999999999999</v>
      </c>
      <c r="P4109">
        <v>0.25</v>
      </c>
      <c r="Q4109">
        <v>0.26100000000000001</v>
      </c>
      <c r="R4109">
        <v>0.224</v>
      </c>
      <c r="S4109">
        <v>0.27200000000000002</v>
      </c>
      <c r="T4109">
        <v>0.193</v>
      </c>
      <c r="U4109">
        <v>0.111</v>
      </c>
      <c r="V4109">
        <v>0.183</v>
      </c>
      <c r="W4109">
        <v>0.24199999999999999</v>
      </c>
      <c r="X4109">
        <v>0.255</v>
      </c>
      <c r="Y4109">
        <v>0.251</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0.28499999999999998</v>
      </c>
      <c r="AM4109">
        <v>0.26600000000000001</v>
      </c>
      <c r="AN4109">
        <v>0.247</v>
      </c>
      <c r="AO4109">
        <v>0.26</v>
      </c>
      <c r="AP4109">
        <v>0.26900000000000002</v>
      </c>
      <c r="AQ4109">
        <v>0.26300000000000001</v>
      </c>
      <c r="AR4109">
        <v>0.255</v>
      </c>
      <c r="AS4109">
        <v>0.249</v>
      </c>
      <c r="AT4109">
        <v>0.248</v>
      </c>
      <c r="AU4109">
        <v>0.23100000000000001</v>
      </c>
      <c r="AV4109">
        <v>0.22700000000000001</v>
      </c>
      <c r="AW4109">
        <v>0.22500000000000001</v>
      </c>
      <c r="AX4109">
        <v>0.224</v>
      </c>
      <c r="AY4109">
        <v>0.222</v>
      </c>
      <c r="AZ4109">
        <v>0.22</v>
      </c>
      <c r="BA4109">
        <v>0.218</v>
      </c>
      <c r="BB4109">
        <v>0.217</v>
      </c>
      <c r="BC4109">
        <v>2017</v>
      </c>
    </row>
    <row r="4110" spans="1:55" x14ac:dyDescent="0.25">
      <c r="A4110">
        <v>443</v>
      </c>
      <c r="B4110" t="s">
        <v>1134</v>
      </c>
      <c r="C4110" t="s">
        <v>275</v>
      </c>
      <c r="D4110" t="s">
        <v>1135</v>
      </c>
      <c r="E4110" t="s">
        <v>276</v>
      </c>
      <c r="F4110" t="s">
        <v>277</v>
      </c>
      <c r="G4110" t="s">
        <v>278</v>
      </c>
      <c r="I4110" t="s">
        <v>243</v>
      </c>
      <c r="J4110">
        <v>0.16900000000000001</v>
      </c>
      <c r="K4110">
        <v>0.17199999999999999</v>
      </c>
      <c r="L4110">
        <v>0.158</v>
      </c>
      <c r="M4110">
        <v>0.14199999999999999</v>
      </c>
      <c r="N4110">
        <v>0.13700000000000001</v>
      </c>
      <c r="O4110">
        <v>0.14000000000000001</v>
      </c>
      <c r="P4110">
        <v>0.10199999999999999</v>
      </c>
      <c r="Q4110">
        <v>0.11</v>
      </c>
      <c r="R4110">
        <v>0.109</v>
      </c>
      <c r="S4110">
        <v>0.10299999999999999</v>
      </c>
      <c r="T4110">
        <v>0.10100000000000001</v>
      </c>
      <c r="U4110">
        <v>9.7000000000000003E-2</v>
      </c>
      <c r="V4110">
        <v>9.7000000000000003E-2</v>
      </c>
      <c r="W4110">
        <v>8.6999999999999994E-2</v>
      </c>
      <c r="X4110">
        <v>0.08</v>
      </c>
      <c r="Y4110">
        <v>8.4000000000000005E-2</v>
      </c>
      <c r="Z4110">
        <v>9.6000000000000002E-2</v>
      </c>
      <c r="AA4110">
        <v>0.09</v>
      </c>
      <c r="AB4110">
        <v>7.3999999999999996E-2</v>
      </c>
      <c r="AC4110">
        <v>8.5999999999999993E-2</v>
      </c>
      <c r="AD4110">
        <v>0.10100000000000001</v>
      </c>
      <c r="AE4110">
        <v>9.0999999999999998E-2</v>
      </c>
      <c r="AF4110">
        <v>9.4E-2</v>
      </c>
      <c r="AG4110">
        <v>9.7000000000000003E-2</v>
      </c>
      <c r="AH4110">
        <v>0.105</v>
      </c>
      <c r="AI4110">
        <v>0.124</v>
      </c>
      <c r="AJ4110">
        <v>0.14000000000000001</v>
      </c>
      <c r="AK4110">
        <v>0.14299999999999999</v>
      </c>
      <c r="AL4110">
        <v>0.16600000000000001</v>
      </c>
      <c r="AM4110">
        <v>0.13600000000000001</v>
      </c>
      <c r="AN4110">
        <v>0.15</v>
      </c>
      <c r="AO4110">
        <v>0.17199999999999999</v>
      </c>
      <c r="AP4110">
        <v>0.18099999999999999</v>
      </c>
      <c r="AQ4110">
        <v>0.17899999999999999</v>
      </c>
      <c r="AR4110">
        <v>0.16300000000000001</v>
      </c>
      <c r="AS4110">
        <v>0.12</v>
      </c>
      <c r="AT4110">
        <v>0.11</v>
      </c>
      <c r="AU4110">
        <v>0.123</v>
      </c>
      <c r="AV4110">
        <v>0.13900000000000001</v>
      </c>
      <c r="AW4110">
        <v>0.129</v>
      </c>
      <c r="AX4110">
        <v>0.129</v>
      </c>
      <c r="AY4110">
        <v>0.128</v>
      </c>
      <c r="AZ4110">
        <v>0.128</v>
      </c>
      <c r="BA4110">
        <v>0.127</v>
      </c>
      <c r="BB4110">
        <v>0.128</v>
      </c>
      <c r="BC4110">
        <v>2017</v>
      </c>
    </row>
    <row r="4111" spans="1:55" x14ac:dyDescent="0.25">
      <c r="A4111">
        <v>443</v>
      </c>
      <c r="B4111" t="s">
        <v>1134</v>
      </c>
      <c r="C4111" t="s">
        <v>279</v>
      </c>
      <c r="D4111" t="s">
        <v>1135</v>
      </c>
      <c r="E4111" t="s">
        <v>280</v>
      </c>
      <c r="F4111" t="s">
        <v>281</v>
      </c>
      <c r="G4111" t="s">
        <v>282</v>
      </c>
      <c r="I4111" t="s">
        <v>1136</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29.073</v>
      </c>
      <c r="AV4111">
        <v>23.556999999999999</v>
      </c>
      <c r="AW4111">
        <v>25.567</v>
      </c>
      <c r="AX4111">
        <v>26.036000000000001</v>
      </c>
      <c r="AY4111">
        <v>26.666</v>
      </c>
      <c r="AZ4111">
        <v>26.826000000000001</v>
      </c>
      <c r="BA4111">
        <v>26.684000000000001</v>
      </c>
      <c r="BB4111">
        <v>26.48</v>
      </c>
      <c r="BC4111">
        <v>2017</v>
      </c>
    </row>
    <row r="4112" spans="1:55" x14ac:dyDescent="0.25">
      <c r="A4112">
        <v>443</v>
      </c>
      <c r="B4112" t="s">
        <v>1134</v>
      </c>
      <c r="C4112" t="s">
        <v>283</v>
      </c>
      <c r="D4112" t="s">
        <v>1135</v>
      </c>
      <c r="E4112" t="s">
        <v>284</v>
      </c>
      <c r="F4112" t="s">
        <v>285</v>
      </c>
      <c r="G4112" t="s">
        <v>282</v>
      </c>
      <c r="I4112" t="s">
        <v>1136</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39.587000000000003</v>
      </c>
      <c r="AV4112">
        <v>36.296999999999997</v>
      </c>
      <c r="AW4112">
        <v>33.012</v>
      </c>
      <c r="AX4112">
        <v>34.036999999999999</v>
      </c>
      <c r="AY4112">
        <v>34.649000000000001</v>
      </c>
      <c r="AZ4112">
        <v>33.472999999999999</v>
      </c>
      <c r="BA4112">
        <v>32.781999999999996</v>
      </c>
      <c r="BB4112">
        <v>31.989000000000001</v>
      </c>
      <c r="BC4112">
        <v>2017</v>
      </c>
    </row>
    <row r="4113" spans="1:55" x14ac:dyDescent="0.25">
      <c r="A4113">
        <v>443</v>
      </c>
      <c r="B4113" t="s">
        <v>1134</v>
      </c>
      <c r="C4113" t="s">
        <v>286</v>
      </c>
      <c r="D4113" t="s">
        <v>1135</v>
      </c>
      <c r="E4113" t="s">
        <v>287</v>
      </c>
      <c r="F4113" t="s">
        <v>288</v>
      </c>
      <c r="G4113" t="s">
        <v>250</v>
      </c>
      <c r="I4113" t="s">
        <v>1137</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182.18</v>
      </c>
      <c r="AW4113">
        <v>186.73400000000001</v>
      </c>
      <c r="AX4113">
        <v>191.77600000000001</v>
      </c>
      <c r="AY4113">
        <v>200.79</v>
      </c>
      <c r="AZ4113">
        <v>208.62</v>
      </c>
      <c r="BA4113">
        <v>214.87899999999999</v>
      </c>
      <c r="BB4113">
        <v>221.32499999999999</v>
      </c>
      <c r="BC4113">
        <v>2018</v>
      </c>
    </row>
    <row r="4114" spans="1:55" x14ac:dyDescent="0.25">
      <c r="A4114">
        <v>443</v>
      </c>
      <c r="B4114" t="s">
        <v>1134</v>
      </c>
      <c r="C4114" t="s">
        <v>290</v>
      </c>
      <c r="D4114" t="s">
        <v>1135</v>
      </c>
      <c r="E4114" t="s">
        <v>287</v>
      </c>
      <c r="F4114" t="s">
        <v>291</v>
      </c>
      <c r="G4114" t="s">
        <v>235</v>
      </c>
      <c r="I4114" t="s">
        <v>292</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0.7</v>
      </c>
      <c r="AW4114">
        <v>2.5</v>
      </c>
      <c r="AX4114">
        <v>2.7</v>
      </c>
      <c r="AY4114">
        <v>4.7</v>
      </c>
      <c r="AZ4114">
        <v>3.9</v>
      </c>
      <c r="BA4114">
        <v>3</v>
      </c>
      <c r="BB4114">
        <v>3</v>
      </c>
      <c r="BC4114">
        <v>2018</v>
      </c>
    </row>
    <row r="4115" spans="1:55" x14ac:dyDescent="0.25">
      <c r="A4115">
        <v>443</v>
      </c>
      <c r="B4115" t="s">
        <v>1134</v>
      </c>
      <c r="C4115" t="s">
        <v>293</v>
      </c>
      <c r="D4115" t="s">
        <v>1135</v>
      </c>
      <c r="E4115" t="s">
        <v>294</v>
      </c>
      <c r="F4115" t="s">
        <v>295</v>
      </c>
      <c r="G4115" t="s">
        <v>250</v>
      </c>
      <c r="I4115" t="s">
        <v>1137</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188.90799999999999</v>
      </c>
      <c r="AW4115">
        <v>194.19800000000001</v>
      </c>
      <c r="AX4115">
        <v>200.024</v>
      </c>
      <c r="AY4115">
        <v>212.02500000000001</v>
      </c>
      <c r="AZ4115">
        <v>218.81</v>
      </c>
      <c r="BA4115">
        <v>224.93600000000001</v>
      </c>
      <c r="BB4115">
        <v>231.23500000000001</v>
      </c>
      <c r="BC4115">
        <v>2018</v>
      </c>
    </row>
    <row r="4116" spans="1:55" x14ac:dyDescent="0.25">
      <c r="A4116">
        <v>443</v>
      </c>
      <c r="B4116" t="s">
        <v>1134</v>
      </c>
      <c r="C4116" t="s">
        <v>296</v>
      </c>
      <c r="D4116" t="s">
        <v>1135</v>
      </c>
      <c r="E4116" t="s">
        <v>294</v>
      </c>
      <c r="F4116" t="s">
        <v>297</v>
      </c>
      <c r="G4116" t="s">
        <v>235</v>
      </c>
      <c r="I4116" t="s">
        <v>298</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1.1000000000000001</v>
      </c>
      <c r="AW4116">
        <v>2.8</v>
      </c>
      <c r="AX4116">
        <v>3</v>
      </c>
      <c r="AY4116">
        <v>6</v>
      </c>
      <c r="AZ4116">
        <v>3.2</v>
      </c>
      <c r="BA4116">
        <v>2.8</v>
      </c>
      <c r="BB4116">
        <v>2.8</v>
      </c>
      <c r="BC4116">
        <v>2018</v>
      </c>
    </row>
    <row r="4117" spans="1:55" x14ac:dyDescent="0.25">
      <c r="A4117">
        <v>443</v>
      </c>
      <c r="B4117" t="s">
        <v>1134</v>
      </c>
      <c r="C4117" t="s">
        <v>299</v>
      </c>
      <c r="D4117" t="s">
        <v>1135</v>
      </c>
      <c r="E4117" t="s">
        <v>300</v>
      </c>
      <c r="G4117" t="s">
        <v>274</v>
      </c>
    </row>
    <row r="4118" spans="1:55" x14ac:dyDescent="0.25">
      <c r="A4118">
        <v>443</v>
      </c>
      <c r="B4118" t="s">
        <v>1134</v>
      </c>
      <c r="C4118" t="s">
        <v>301</v>
      </c>
      <c r="D4118" t="s">
        <v>1135</v>
      </c>
      <c r="E4118" t="s">
        <v>302</v>
      </c>
      <c r="F4118" t="s">
        <v>303</v>
      </c>
      <c r="G4118" t="s">
        <v>235</v>
      </c>
      <c r="I4118" t="s">
        <v>1138</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6.8360000000000003</v>
      </c>
      <c r="AT4118">
        <v>4.2039999999999997</v>
      </c>
      <c r="AU4118">
        <v>11.452</v>
      </c>
      <c r="AV4118">
        <v>2.85</v>
      </c>
      <c r="AW4118">
        <v>3.24</v>
      </c>
      <c r="AX4118">
        <v>3.5840000000000001</v>
      </c>
      <c r="AY4118">
        <v>3.9860000000000002</v>
      </c>
      <c r="AZ4118">
        <v>3.6520000000000001</v>
      </c>
      <c r="BA4118">
        <v>3.0990000000000002</v>
      </c>
      <c r="BB4118">
        <v>3.266</v>
      </c>
      <c r="BC4118">
        <v>2017</v>
      </c>
    </row>
    <row r="4119" spans="1:55" x14ac:dyDescent="0.25">
      <c r="A4119">
        <v>443</v>
      </c>
      <c r="B4119" t="s">
        <v>1134</v>
      </c>
      <c r="C4119" t="s">
        <v>305</v>
      </c>
      <c r="D4119" t="s">
        <v>1135</v>
      </c>
      <c r="E4119" t="s">
        <v>306</v>
      </c>
      <c r="F4119" t="s">
        <v>307</v>
      </c>
      <c r="G4119" t="s">
        <v>235</v>
      </c>
      <c r="I4119" t="s">
        <v>1138</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6.8360000000000003</v>
      </c>
      <c r="AT4119">
        <v>4.2039999999999997</v>
      </c>
      <c r="AU4119">
        <v>11.452</v>
      </c>
      <c r="AV4119">
        <v>2.85</v>
      </c>
      <c r="AW4119">
        <v>3.24</v>
      </c>
      <c r="AX4119">
        <v>3.5840000000000001</v>
      </c>
      <c r="AY4119">
        <v>3.9860000000000002</v>
      </c>
      <c r="AZ4119">
        <v>3.6520000000000001</v>
      </c>
      <c r="BA4119">
        <v>3.0990000000000002</v>
      </c>
      <c r="BB4119">
        <v>3.266</v>
      </c>
      <c r="BC4119">
        <v>2017</v>
      </c>
    </row>
    <row r="4120" spans="1:55" x14ac:dyDescent="0.25">
      <c r="A4120">
        <v>443</v>
      </c>
      <c r="B4120" t="s">
        <v>1134</v>
      </c>
      <c r="C4120" t="s">
        <v>308</v>
      </c>
      <c r="D4120" t="s">
        <v>1135</v>
      </c>
      <c r="E4120" t="s">
        <v>309</v>
      </c>
      <c r="F4120" t="s">
        <v>310</v>
      </c>
      <c r="G4120" t="s">
        <v>235</v>
      </c>
      <c r="I4120" t="s">
        <v>1138</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-81.784000000000006</v>
      </c>
      <c r="V4120">
        <v>611.28200000000004</v>
      </c>
      <c r="W4120">
        <v>52.554000000000002</v>
      </c>
      <c r="X4120">
        <v>5.2370000000000001</v>
      </c>
      <c r="Y4120">
        <v>7.53</v>
      </c>
      <c r="Z4120">
        <v>-0.49399999999999999</v>
      </c>
      <c r="AA4120">
        <v>0.40200000000000002</v>
      </c>
      <c r="AB4120">
        <v>2.5920000000000001</v>
      </c>
      <c r="AC4120">
        <v>-14.316000000000001</v>
      </c>
      <c r="AD4120">
        <v>8.9879999999999995</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-0.86799999999999999</v>
      </c>
      <c r="AT4120">
        <v>2.4609999999999999</v>
      </c>
      <c r="AU4120">
        <v>-3.262</v>
      </c>
      <c r="AV4120">
        <v>0.95</v>
      </c>
      <c r="AW4120">
        <v>1.92</v>
      </c>
      <c r="AX4120">
        <v>2.4319999999999999</v>
      </c>
      <c r="AY4120">
        <v>2.4319999999999999</v>
      </c>
      <c r="AZ4120">
        <v>1.8660000000000001</v>
      </c>
      <c r="BA4120">
        <v>1.865</v>
      </c>
      <c r="BB4120">
        <v>1.863</v>
      </c>
      <c r="BC4120">
        <v>2017</v>
      </c>
    </row>
    <row r="4121" spans="1:55" x14ac:dyDescent="0.25">
      <c r="A4121">
        <v>443</v>
      </c>
      <c r="B4121" t="s">
        <v>1134</v>
      </c>
      <c r="C4121" t="s">
        <v>311</v>
      </c>
      <c r="D4121" t="s">
        <v>1135</v>
      </c>
      <c r="E4121" t="s">
        <v>312</v>
      </c>
      <c r="F4121" t="s">
        <v>313</v>
      </c>
      <c r="G4121" t="s">
        <v>235</v>
      </c>
      <c r="I4121" t="s">
        <v>1138</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52">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1.92</v>
      </c>
      <c r="AX4121">
        <v>2.4319999999999999</v>
      </c>
      <c r="AY4121">
        <v>2.4319999999999999</v>
      </c>
      <c r="AZ4121">
        <v>1.8660000000000001</v>
      </c>
      <c r="BA4121">
        <v>1.865</v>
      </c>
      <c r="BB4121">
        <v>1.863</v>
      </c>
      <c r="BC4121">
        <v>2017</v>
      </c>
    </row>
    <row r="4122" spans="1:55" x14ac:dyDescent="0.25">
      <c r="A4122">
        <v>443</v>
      </c>
      <c r="B4122" t="s">
        <v>1134</v>
      </c>
      <c r="C4122" t="s">
        <v>314</v>
      </c>
      <c r="D4122" t="s">
        <v>1135</v>
      </c>
      <c r="E4122" t="s">
        <v>315</v>
      </c>
      <c r="F4122" t="s">
        <v>316</v>
      </c>
      <c r="G4122" t="s">
        <v>317</v>
      </c>
      <c r="I4122" t="s">
        <v>1139</v>
      </c>
      <c r="J4122" t="s">
        <v>232</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1.3220000000000001</v>
      </c>
      <c r="AU4122">
        <v>1.3220000000000001</v>
      </c>
      <c r="AV4122">
        <v>1.3220000000000001</v>
      </c>
      <c r="AW4122">
        <v>1.3220000000000001</v>
      </c>
      <c r="AX4122">
        <v>1.3220000000000001</v>
      </c>
      <c r="AY4122">
        <v>1.3220000000000001</v>
      </c>
      <c r="AZ4122">
        <v>1.3220000000000001</v>
      </c>
      <c r="BA4122">
        <v>1.3220000000000001</v>
      </c>
      <c r="BB4122">
        <v>1.3220000000000001</v>
      </c>
      <c r="BC4122">
        <v>2015</v>
      </c>
    </row>
    <row r="4123" spans="1:55" x14ac:dyDescent="0.25">
      <c r="A4123">
        <v>443</v>
      </c>
      <c r="B4123" t="s">
        <v>1134</v>
      </c>
      <c r="C4123" t="s">
        <v>318</v>
      </c>
      <c r="D4123" t="s">
        <v>1135</v>
      </c>
      <c r="E4123" t="s">
        <v>319</v>
      </c>
      <c r="F4123" t="s">
        <v>320</v>
      </c>
      <c r="G4123" t="s">
        <v>321</v>
      </c>
      <c r="H4123" t="s">
        <v>322</v>
      </c>
    </row>
    <row r="4124" spans="1:55" x14ac:dyDescent="0.25">
      <c r="A4124">
        <v>443</v>
      </c>
      <c r="B4124" t="s">
        <v>1134</v>
      </c>
      <c r="C4124" t="s">
        <v>323</v>
      </c>
      <c r="D4124" t="s">
        <v>1135</v>
      </c>
      <c r="E4124" t="s">
        <v>324</v>
      </c>
      <c r="F4124" t="s">
        <v>325</v>
      </c>
      <c r="G4124" t="s">
        <v>321</v>
      </c>
      <c r="H4124" t="s">
        <v>322</v>
      </c>
      <c r="I4124" t="s">
        <v>1140</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4.45</v>
      </c>
      <c r="AV4124">
        <v>4.5739999999999998</v>
      </c>
      <c r="AW4124">
        <v>4.7009999999999996</v>
      </c>
      <c r="AX4124">
        <v>4.8319999999999999</v>
      </c>
      <c r="AY4124">
        <v>4.9669999999999996</v>
      </c>
      <c r="AZ4124">
        <v>5.1059999999999999</v>
      </c>
      <c r="BA4124">
        <v>5.2480000000000002</v>
      </c>
      <c r="BB4124">
        <v>5.3940000000000001</v>
      </c>
      <c r="BC4124">
        <v>2016</v>
      </c>
    </row>
    <row r="4125" spans="1:55" x14ac:dyDescent="0.25">
      <c r="A4125">
        <v>443</v>
      </c>
      <c r="B4125" t="s">
        <v>1134</v>
      </c>
      <c r="C4125" t="s">
        <v>327</v>
      </c>
      <c r="D4125" t="s">
        <v>1135</v>
      </c>
      <c r="E4125" t="s">
        <v>328</v>
      </c>
      <c r="F4125" t="s">
        <v>329</v>
      </c>
      <c r="G4125" t="s">
        <v>229</v>
      </c>
      <c r="H4125" t="s">
        <v>230</v>
      </c>
      <c r="I4125" t="s">
        <v>1141</v>
      </c>
      <c r="J4125" t="s">
        <v>232</v>
      </c>
      <c r="K4125" t="s">
        <v>232</v>
      </c>
      <c r="L4125" t="s">
        <v>232</v>
      </c>
      <c r="M4125" t="s">
        <v>232</v>
      </c>
      <c r="N4125" t="s">
        <v>232</v>
      </c>
      <c r="O4125" t="s">
        <v>232</v>
      </c>
      <c r="P4125" t="s">
        <v>232</v>
      </c>
      <c r="Q4125" t="s">
        <v>232</v>
      </c>
      <c r="R4125" t="s">
        <v>232</v>
      </c>
      <c r="S4125" t="s">
        <v>232</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21.184000000000001</v>
      </c>
      <c r="AV4125">
        <v>24.864999999999998</v>
      </c>
      <c r="AW4125">
        <v>24.777000000000001</v>
      </c>
      <c r="AX4125">
        <v>25.113</v>
      </c>
      <c r="AY4125">
        <v>26.405999999999999</v>
      </c>
      <c r="AZ4125">
        <v>27.108000000000001</v>
      </c>
      <c r="BA4125">
        <v>27.707999999999998</v>
      </c>
      <c r="BB4125">
        <v>28.495000000000001</v>
      </c>
      <c r="BC4125">
        <v>2017</v>
      </c>
    </row>
    <row r="4126" spans="1:55" x14ac:dyDescent="0.25">
      <c r="A4126">
        <v>443</v>
      </c>
      <c r="B4126" t="s">
        <v>1134</v>
      </c>
      <c r="C4126" t="s">
        <v>331</v>
      </c>
      <c r="D4126" t="s">
        <v>1135</v>
      </c>
      <c r="E4126" t="s">
        <v>328</v>
      </c>
      <c r="F4126" t="s">
        <v>329</v>
      </c>
      <c r="G4126" t="s">
        <v>282</v>
      </c>
      <c r="I4126" t="s">
        <v>332</v>
      </c>
      <c r="J4126" t="s">
        <v>232</v>
      </c>
      <c r="K4126" t="s">
        <v>232</v>
      </c>
      <c r="L4126" t="s">
        <v>232</v>
      </c>
      <c r="M4126" t="s">
        <v>232</v>
      </c>
      <c r="N4126" t="s">
        <v>232</v>
      </c>
      <c r="O4126" t="s">
        <v>232</v>
      </c>
      <c r="P4126" t="s">
        <v>232</v>
      </c>
      <c r="Q4126" t="s">
        <v>232</v>
      </c>
      <c r="R4126" t="s">
        <v>232</v>
      </c>
      <c r="S4126" t="s">
        <v>232</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71.421999999999997</v>
      </c>
      <c r="AJ4126">
        <v>63.808999999999997</v>
      </c>
      <c r="AK4126">
        <v>67.491</v>
      </c>
      <c r="AL4126">
        <v>60.561</v>
      </c>
      <c r="AM4126">
        <v>69.700999999999993</v>
      </c>
      <c r="AN4126">
        <v>70.703000000000003</v>
      </c>
      <c r="AO4126">
        <v>72.34</v>
      </c>
      <c r="AP4126">
        <v>71.242000000000004</v>
      </c>
      <c r="AQ4126">
        <v>72.260000000000005</v>
      </c>
      <c r="AR4126">
        <v>66.644999999999996</v>
      </c>
      <c r="AS4126">
        <v>59.999000000000002</v>
      </c>
      <c r="AT4126">
        <v>54.06</v>
      </c>
      <c r="AU4126">
        <v>58.42</v>
      </c>
      <c r="AV4126">
        <v>58.390999999999998</v>
      </c>
      <c r="AW4126">
        <v>59.930999999999997</v>
      </c>
      <c r="AX4126">
        <v>58.171999999999997</v>
      </c>
      <c r="AY4126">
        <v>58.478999999999999</v>
      </c>
      <c r="AZ4126">
        <v>57.566000000000003</v>
      </c>
      <c r="BA4126">
        <v>56.2</v>
      </c>
      <c r="BB4126">
        <v>54.982999999999997</v>
      </c>
      <c r="BC4126">
        <v>2017</v>
      </c>
    </row>
    <row r="4127" spans="1:55" x14ac:dyDescent="0.25">
      <c r="A4127">
        <v>443</v>
      </c>
      <c r="B4127" t="s">
        <v>1134</v>
      </c>
      <c r="C4127" t="s">
        <v>333</v>
      </c>
      <c r="D4127" t="s">
        <v>1135</v>
      </c>
      <c r="E4127" t="s">
        <v>334</v>
      </c>
      <c r="F4127" t="s">
        <v>335</v>
      </c>
      <c r="G4127" t="s">
        <v>229</v>
      </c>
      <c r="H4127" t="s">
        <v>230</v>
      </c>
      <c r="I4127" t="s">
        <v>1141</v>
      </c>
      <c r="J4127" t="s">
        <v>232</v>
      </c>
      <c r="K4127" t="s">
        <v>232</v>
      </c>
      <c r="L4127" t="s">
        <v>232</v>
      </c>
      <c r="M4127" t="s">
        <v>232</v>
      </c>
      <c r="N4127" t="s">
        <v>232</v>
      </c>
      <c r="O4127" t="s">
        <v>232</v>
      </c>
      <c r="P4127" t="s">
        <v>232</v>
      </c>
      <c r="Q4127" t="s">
        <v>232</v>
      </c>
      <c r="R4127" t="s">
        <v>232</v>
      </c>
      <c r="S4127" t="s">
        <v>232</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17.768000000000001</v>
      </c>
      <c r="AU4127">
        <v>18.795999999999999</v>
      </c>
      <c r="AV4127">
        <v>20.027000000000001</v>
      </c>
      <c r="AW4127">
        <v>20.831</v>
      </c>
      <c r="AX4127">
        <v>21.832999999999998</v>
      </c>
      <c r="AY4127">
        <v>23.120999999999999</v>
      </c>
      <c r="AZ4127">
        <v>24.187999999999999</v>
      </c>
      <c r="BA4127">
        <v>25.157</v>
      </c>
      <c r="BB4127">
        <v>26.175999999999998</v>
      </c>
      <c r="BC4127">
        <v>2017</v>
      </c>
    </row>
    <row r="4128" spans="1:55" x14ac:dyDescent="0.25">
      <c r="A4128">
        <v>443</v>
      </c>
      <c r="B4128" t="s">
        <v>1134</v>
      </c>
      <c r="C4128" t="s">
        <v>336</v>
      </c>
      <c r="D4128" t="s">
        <v>1135</v>
      </c>
      <c r="E4128" t="s">
        <v>334</v>
      </c>
      <c r="F4128" t="s">
        <v>335</v>
      </c>
      <c r="G4128" t="s">
        <v>282</v>
      </c>
      <c r="I4128" t="s">
        <v>337</v>
      </c>
      <c r="J4128" t="s">
        <v>232</v>
      </c>
      <c r="K4128" t="s">
        <v>232</v>
      </c>
      <c r="L4128" t="s">
        <v>232</v>
      </c>
      <c r="M4128" t="s">
        <v>232</v>
      </c>
      <c r="N4128" t="s">
        <v>232</v>
      </c>
      <c r="O4128" t="s">
        <v>232</v>
      </c>
      <c r="P4128" t="s">
        <v>232</v>
      </c>
      <c r="Q4128" t="s">
        <v>232</v>
      </c>
      <c r="R4128" t="s">
        <v>232</v>
      </c>
      <c r="S4128" t="s">
        <v>232</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53.750999999999998</v>
      </c>
      <c r="AU4128">
        <v>51.835999999999999</v>
      </c>
      <c r="AV4128">
        <v>47.03</v>
      </c>
      <c r="AW4128">
        <v>50.387</v>
      </c>
      <c r="AX4128">
        <v>50.573</v>
      </c>
      <c r="AY4128">
        <v>51.204000000000001</v>
      </c>
      <c r="AZ4128">
        <v>51.365000000000002</v>
      </c>
      <c r="BA4128">
        <v>51.026000000000003</v>
      </c>
      <c r="BB4128">
        <v>50.509</v>
      </c>
      <c r="BC4128">
        <v>2017</v>
      </c>
    </row>
    <row r="4129" spans="1:55" x14ac:dyDescent="0.25">
      <c r="A4129">
        <v>443</v>
      </c>
      <c r="B4129" t="s">
        <v>1134</v>
      </c>
      <c r="C4129" t="s">
        <v>338</v>
      </c>
      <c r="D4129" t="s">
        <v>1135</v>
      </c>
      <c r="E4129" t="s">
        <v>339</v>
      </c>
      <c r="F4129" t="s">
        <v>340</v>
      </c>
      <c r="G4129" t="s">
        <v>229</v>
      </c>
      <c r="H4129" t="s">
        <v>230</v>
      </c>
      <c r="I4129" t="s">
        <v>1141</v>
      </c>
      <c r="J4129" t="s">
        <v>232</v>
      </c>
      <c r="K4129" t="s">
        <v>232</v>
      </c>
      <c r="L4129" t="s">
        <v>232</v>
      </c>
      <c r="M4129" t="s">
        <v>232</v>
      </c>
      <c r="N4129" t="s">
        <v>232</v>
      </c>
      <c r="O4129" t="s">
        <v>232</v>
      </c>
      <c r="P4129" t="s">
        <v>232</v>
      </c>
      <c r="Q4129" t="s">
        <v>232</v>
      </c>
      <c r="R4129" t="s">
        <v>232</v>
      </c>
      <c r="S4129" t="s">
        <v>232</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10.217000000000001</v>
      </c>
      <c r="AJ4129">
        <v>9.3989999999999991</v>
      </c>
      <c r="AK4129">
        <v>12.189</v>
      </c>
      <c r="AL4129">
        <v>7.9889999999999999</v>
      </c>
      <c r="AM4129">
        <v>8.391</v>
      </c>
      <c r="AN4129">
        <v>8.5879999999999992</v>
      </c>
      <c r="AO4129">
        <v>14.148</v>
      </c>
      <c r="AP4129">
        <v>15.798999999999999</v>
      </c>
      <c r="AQ4129">
        <v>16.850000000000001</v>
      </c>
      <c r="AR4129">
        <v>10.351000000000001</v>
      </c>
      <c r="AS4129">
        <v>1.9279999999999999</v>
      </c>
      <c r="AT4129">
        <v>0.10199999999999999</v>
      </c>
      <c r="AU4129">
        <v>2.3879999999999999</v>
      </c>
      <c r="AV4129">
        <v>4.8380000000000001</v>
      </c>
      <c r="AW4129">
        <v>3.9460000000000002</v>
      </c>
      <c r="AX4129">
        <v>3.28</v>
      </c>
      <c r="AY4129">
        <v>3.2850000000000001</v>
      </c>
      <c r="AZ4129">
        <v>2.92</v>
      </c>
      <c r="BA4129">
        <v>2.5510000000000002</v>
      </c>
      <c r="BB4129">
        <v>2.319</v>
      </c>
      <c r="BC4129">
        <v>2017</v>
      </c>
    </row>
    <row r="4130" spans="1:55" x14ac:dyDescent="0.25">
      <c r="A4130">
        <v>443</v>
      </c>
      <c r="B4130" t="s">
        <v>1134</v>
      </c>
      <c r="C4130" t="s">
        <v>341</v>
      </c>
      <c r="D4130" t="s">
        <v>1135</v>
      </c>
      <c r="E4130" t="s">
        <v>339</v>
      </c>
      <c r="F4130" t="s">
        <v>340</v>
      </c>
      <c r="G4130" t="s">
        <v>282</v>
      </c>
      <c r="I4130" t="s">
        <v>342</v>
      </c>
      <c r="J4130" t="s">
        <v>232</v>
      </c>
      <c r="K4130" t="s">
        <v>232</v>
      </c>
      <c r="L4130" t="s">
        <v>232</v>
      </c>
      <c r="M4130" t="s">
        <v>232</v>
      </c>
      <c r="N4130" t="s">
        <v>232</v>
      </c>
      <c r="O4130" t="s">
        <v>232</v>
      </c>
      <c r="P4130" t="s">
        <v>232</v>
      </c>
      <c r="Q4130" t="s">
        <v>232</v>
      </c>
      <c r="R4130" t="s">
        <v>232</v>
      </c>
      <c r="S4130" t="s">
        <v>232</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43.302999999999997</v>
      </c>
      <c r="AJ4130">
        <v>31.895</v>
      </c>
      <c r="AK4130">
        <v>37.411000000000001</v>
      </c>
      <c r="AL4130">
        <v>20.164999999999999</v>
      </c>
      <c r="AM4130">
        <v>27.513000000000002</v>
      </c>
      <c r="AN4130">
        <v>25.962</v>
      </c>
      <c r="AO4130">
        <v>33.280999999999999</v>
      </c>
      <c r="AP4130">
        <v>32.427999999999997</v>
      </c>
      <c r="AQ4130">
        <v>34.113999999999997</v>
      </c>
      <c r="AR4130">
        <v>22.364000000000001</v>
      </c>
      <c r="AS4130">
        <v>5.593</v>
      </c>
      <c r="AT4130">
        <v>0.309</v>
      </c>
      <c r="AU4130">
        <v>6.585</v>
      </c>
      <c r="AV4130">
        <v>11.362</v>
      </c>
      <c r="AW4130">
        <v>9.5440000000000005</v>
      </c>
      <c r="AX4130">
        <v>7.5990000000000002</v>
      </c>
      <c r="AY4130">
        <v>7.2750000000000004</v>
      </c>
      <c r="AZ4130">
        <v>6.2009999999999996</v>
      </c>
      <c r="BA4130">
        <v>5.1740000000000004</v>
      </c>
      <c r="BB4130">
        <v>4.4740000000000002</v>
      </c>
      <c r="BC4130">
        <v>2017</v>
      </c>
    </row>
    <row r="4131" spans="1:55" x14ac:dyDescent="0.25">
      <c r="A4131">
        <v>443</v>
      </c>
      <c r="B4131" t="s">
        <v>1134</v>
      </c>
      <c r="C4131" t="s">
        <v>343</v>
      </c>
      <c r="D4131" t="s">
        <v>1135</v>
      </c>
      <c r="E4131" t="s">
        <v>344</v>
      </c>
      <c r="F4131" t="s">
        <v>345</v>
      </c>
      <c r="G4131" t="s">
        <v>229</v>
      </c>
      <c r="H4131" t="s">
        <v>230</v>
      </c>
    </row>
    <row r="4132" spans="1:55" x14ac:dyDescent="0.25">
      <c r="A4132">
        <v>443</v>
      </c>
      <c r="B4132" t="s">
        <v>1134</v>
      </c>
      <c r="C4132" t="s">
        <v>346</v>
      </c>
      <c r="D4132" t="s">
        <v>1135</v>
      </c>
      <c r="E4132" t="s">
        <v>344</v>
      </c>
      <c r="F4132" t="s">
        <v>345</v>
      </c>
      <c r="G4132" t="s">
        <v>270</v>
      </c>
    </row>
    <row r="4133" spans="1:55" x14ac:dyDescent="0.25">
      <c r="A4133">
        <v>443</v>
      </c>
      <c r="B4133" t="s">
        <v>1134</v>
      </c>
      <c r="C4133" t="s">
        <v>347</v>
      </c>
      <c r="D4133" t="s">
        <v>1135</v>
      </c>
      <c r="E4133" t="s">
        <v>348</v>
      </c>
      <c r="F4133" t="s">
        <v>349</v>
      </c>
      <c r="G4133" t="s">
        <v>229</v>
      </c>
      <c r="H4133" t="s">
        <v>230</v>
      </c>
      <c r="I4133" t="s">
        <v>1141</v>
      </c>
      <c r="J4133" t="s">
        <v>232</v>
      </c>
      <c r="K4133" t="s">
        <v>232</v>
      </c>
      <c r="L4133" t="s">
        <v>232</v>
      </c>
      <c r="M4133" t="s">
        <v>232</v>
      </c>
      <c r="N4133" t="s">
        <v>232</v>
      </c>
      <c r="O4133" t="s">
        <v>232</v>
      </c>
      <c r="P4133" t="s">
        <v>232</v>
      </c>
      <c r="Q4133" t="s">
        <v>232</v>
      </c>
      <c r="R4133" t="s">
        <v>232</v>
      </c>
      <c r="S4133" t="s">
        <v>232</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-4.6989999999999998</v>
      </c>
      <c r="AU4133">
        <v>-3.4340000000000002</v>
      </c>
      <c r="AV4133">
        <v>-0.64200000000000002</v>
      </c>
      <c r="AW4133">
        <v>-1.5980000000000001</v>
      </c>
      <c r="AX4133">
        <v>-2.6070000000000002</v>
      </c>
      <c r="AY4133">
        <v>-3.0070000000000001</v>
      </c>
      <c r="AZ4133">
        <v>-3.3940000000000001</v>
      </c>
      <c r="BA4133">
        <v>-3.7949999999999999</v>
      </c>
      <c r="BB4133">
        <v>-4.1219999999999999</v>
      </c>
      <c r="BC4133">
        <v>2017</v>
      </c>
    </row>
    <row r="4134" spans="1:55" x14ac:dyDescent="0.25">
      <c r="A4134">
        <v>443</v>
      </c>
      <c r="B4134" t="s">
        <v>1134</v>
      </c>
      <c r="C4134" t="s">
        <v>350</v>
      </c>
      <c r="D4134" t="s">
        <v>1135</v>
      </c>
      <c r="E4134" t="s">
        <v>348</v>
      </c>
      <c r="F4134" t="s">
        <v>349</v>
      </c>
      <c r="G4134" t="s">
        <v>282</v>
      </c>
      <c r="I4134" t="s">
        <v>351</v>
      </c>
      <c r="J4134" t="s">
        <v>232</v>
      </c>
      <c r="K4134" t="s">
        <v>232</v>
      </c>
      <c r="L4134" t="s">
        <v>232</v>
      </c>
      <c r="M4134" t="s">
        <v>232</v>
      </c>
      <c r="N4134" t="s">
        <v>232</v>
      </c>
      <c r="O4134" t="s">
        <v>232</v>
      </c>
      <c r="P4134" t="s">
        <v>232</v>
      </c>
      <c r="Q4134" t="s">
        <v>232</v>
      </c>
      <c r="R4134" t="s">
        <v>232</v>
      </c>
      <c r="S4134" t="s">
        <v>232</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-14.217000000000001</v>
      </c>
      <c r="AU4134">
        <v>-9.4689999999999994</v>
      </c>
      <c r="AV4134">
        <v>-1.5069999999999999</v>
      </c>
      <c r="AW4134">
        <v>-3.8639999999999999</v>
      </c>
      <c r="AX4134">
        <v>-6.0380000000000003</v>
      </c>
      <c r="AY4134">
        <v>-6.6589999999999998</v>
      </c>
      <c r="AZ4134">
        <v>-7.2080000000000002</v>
      </c>
      <c r="BA4134">
        <v>-7.6980000000000004</v>
      </c>
      <c r="BB4134">
        <v>-7.9539999999999997</v>
      </c>
      <c r="BC4134">
        <v>2017</v>
      </c>
    </row>
    <row r="4135" spans="1:55" x14ac:dyDescent="0.25">
      <c r="A4135">
        <v>443</v>
      </c>
      <c r="B4135" t="s">
        <v>1134</v>
      </c>
      <c r="C4135" t="s">
        <v>352</v>
      </c>
      <c r="D4135" t="s">
        <v>1135</v>
      </c>
      <c r="E4135" t="s">
        <v>353</v>
      </c>
      <c r="F4135" t="s">
        <v>354</v>
      </c>
      <c r="G4135" t="s">
        <v>229</v>
      </c>
      <c r="H4135" t="s">
        <v>230</v>
      </c>
    </row>
    <row r="4136" spans="1:55" x14ac:dyDescent="0.25">
      <c r="A4136">
        <v>443</v>
      </c>
      <c r="B4136" t="s">
        <v>1134</v>
      </c>
      <c r="C4136" t="s">
        <v>355</v>
      </c>
      <c r="D4136" t="s">
        <v>1135</v>
      </c>
      <c r="E4136" t="s">
        <v>353</v>
      </c>
      <c r="F4136" t="s">
        <v>354</v>
      </c>
      <c r="G4136" t="s">
        <v>282</v>
      </c>
    </row>
    <row r="4137" spans="1:55" x14ac:dyDescent="0.25">
      <c r="A4137">
        <v>443</v>
      </c>
      <c r="B4137" t="s">
        <v>1134</v>
      </c>
      <c r="C4137" t="s">
        <v>356</v>
      </c>
      <c r="D4137" t="s">
        <v>1135</v>
      </c>
      <c r="E4137" t="s">
        <v>357</v>
      </c>
      <c r="F4137" t="s">
        <v>358</v>
      </c>
      <c r="G4137" t="s">
        <v>229</v>
      </c>
      <c r="H4137" t="s">
        <v>230</v>
      </c>
      <c r="I4137" t="s">
        <v>1141</v>
      </c>
      <c r="J4137" t="s">
        <v>232</v>
      </c>
      <c r="K4137" t="s">
        <v>232</v>
      </c>
      <c r="L4137" t="s">
        <v>232</v>
      </c>
      <c r="M4137" t="s">
        <v>232</v>
      </c>
      <c r="N4137" t="s">
        <v>232</v>
      </c>
      <c r="O4137" t="s">
        <v>232</v>
      </c>
      <c r="P4137" t="s">
        <v>232</v>
      </c>
      <c r="Q4137" t="s">
        <v>232</v>
      </c>
      <c r="R4137" t="s">
        <v>232</v>
      </c>
      <c r="S4137" t="s">
        <v>232</v>
      </c>
      <c r="T4137" t="s">
        <v>232</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7.3529999999999998</v>
      </c>
      <c r="AX4137">
        <v>9.0530000000000008</v>
      </c>
      <c r="AY4137">
        <v>11.853</v>
      </c>
      <c r="AZ4137">
        <v>14.653</v>
      </c>
      <c r="BA4137">
        <v>17.113</v>
      </c>
      <c r="BB4137">
        <v>19.913</v>
      </c>
      <c r="BC4137">
        <v>2017</v>
      </c>
    </row>
    <row r="4138" spans="1:55" x14ac:dyDescent="0.25">
      <c r="A4138">
        <v>443</v>
      </c>
      <c r="B4138" t="s">
        <v>1134</v>
      </c>
      <c r="C4138" t="s">
        <v>359</v>
      </c>
      <c r="D4138" t="s">
        <v>1135</v>
      </c>
      <c r="E4138" t="s">
        <v>357</v>
      </c>
      <c r="F4138" t="s">
        <v>358</v>
      </c>
      <c r="G4138" t="s">
        <v>282</v>
      </c>
      <c r="I4138" t="s">
        <v>360</v>
      </c>
      <c r="J4138" t="s">
        <v>232</v>
      </c>
      <c r="K4138" t="s">
        <v>232</v>
      </c>
      <c r="L4138" t="s">
        <v>232</v>
      </c>
      <c r="M4138" t="s">
        <v>232</v>
      </c>
      <c r="N4138" t="s">
        <v>232</v>
      </c>
      <c r="O4138" t="s">
        <v>232</v>
      </c>
      <c r="P4138" t="s">
        <v>232</v>
      </c>
      <c r="Q4138" t="s">
        <v>232</v>
      </c>
      <c r="R4138" t="s">
        <v>232</v>
      </c>
      <c r="S4138" t="s">
        <v>232</v>
      </c>
      <c r="T4138" t="s">
        <v>232</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20.683</v>
      </c>
      <c r="AV4138">
        <v>14.8</v>
      </c>
      <c r="AW4138">
        <v>17.783999999999999</v>
      </c>
      <c r="AX4138">
        <v>20.969000000000001</v>
      </c>
      <c r="AY4138">
        <v>26.248999999999999</v>
      </c>
      <c r="AZ4138">
        <v>31.114999999999998</v>
      </c>
      <c r="BA4138">
        <v>34.709000000000003</v>
      </c>
      <c r="BB4138">
        <v>38.423000000000002</v>
      </c>
      <c r="BC4138">
        <v>2017</v>
      </c>
    </row>
    <row r="4139" spans="1:55" x14ac:dyDescent="0.25">
      <c r="A4139">
        <v>443</v>
      </c>
      <c r="B4139" t="s">
        <v>1134</v>
      </c>
      <c r="C4139" t="s">
        <v>361</v>
      </c>
      <c r="D4139" t="s">
        <v>1135</v>
      </c>
      <c r="E4139" t="s">
        <v>362</v>
      </c>
      <c r="F4139" t="s">
        <v>363</v>
      </c>
      <c r="G4139" t="s">
        <v>229</v>
      </c>
      <c r="H4139" t="s">
        <v>230</v>
      </c>
      <c r="I4139" t="s">
        <v>1141</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36.261000000000003</v>
      </c>
      <c r="AV4139">
        <v>42.582999999999998</v>
      </c>
      <c r="AW4139">
        <v>41.341999999999999</v>
      </c>
      <c r="AX4139">
        <v>43.170999999999999</v>
      </c>
      <c r="AY4139">
        <v>45.154000000000003</v>
      </c>
      <c r="AZ4139">
        <v>47.091000000000001</v>
      </c>
      <c r="BA4139">
        <v>49.302999999999997</v>
      </c>
      <c r="BB4139">
        <v>51.823999999999998</v>
      </c>
      <c r="BC4139">
        <v>2017</v>
      </c>
    </row>
    <row r="4140" spans="1:55" x14ac:dyDescent="0.25">
      <c r="A4140">
        <v>443</v>
      </c>
      <c r="B4140" t="s">
        <v>1134</v>
      </c>
      <c r="C4140" t="s">
        <v>364</v>
      </c>
      <c r="D4140" t="s">
        <v>1135</v>
      </c>
      <c r="E4140" t="s">
        <v>365</v>
      </c>
      <c r="F4140" t="s">
        <v>366</v>
      </c>
      <c r="G4140" t="s">
        <v>242</v>
      </c>
      <c r="H4140" t="s">
        <v>230</v>
      </c>
      <c r="I4140" t="s">
        <v>1142</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7.093</v>
      </c>
      <c r="AV4140">
        <v>17.97</v>
      </c>
      <c r="AW4140">
        <v>10.195</v>
      </c>
      <c r="AX4140">
        <v>11.441000000000001</v>
      </c>
      <c r="AY4140">
        <v>11.94</v>
      </c>
      <c r="AZ4140">
        <v>10.367000000000001</v>
      </c>
      <c r="BA4140">
        <v>9.9589999999999996</v>
      </c>
      <c r="BB4140">
        <v>9.4570000000000007</v>
      </c>
      <c r="BC4140">
        <v>2017</v>
      </c>
    </row>
    <row r="4141" spans="1:55" x14ac:dyDescent="0.25">
      <c r="A4141">
        <v>443</v>
      </c>
      <c r="B4141" t="s">
        <v>1134</v>
      </c>
      <c r="C4141" t="s">
        <v>368</v>
      </c>
      <c r="D4141" t="s">
        <v>1135</v>
      </c>
      <c r="E4141" t="s">
        <v>365</v>
      </c>
      <c r="F4141" t="s">
        <v>366</v>
      </c>
      <c r="G4141" t="s">
        <v>282</v>
      </c>
      <c r="I4141" t="s">
        <v>369</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5.9340000000000002</v>
      </c>
      <c r="AV4141">
        <v>12.74</v>
      </c>
      <c r="AW4141">
        <v>7.4450000000000003</v>
      </c>
      <c r="AX4141">
        <v>8.0009999999999994</v>
      </c>
      <c r="AY4141">
        <v>7.9829999999999997</v>
      </c>
      <c r="AZ4141">
        <v>6.6470000000000002</v>
      </c>
      <c r="BA4141">
        <v>6.0979999999999999</v>
      </c>
      <c r="BB4141">
        <v>5.5090000000000003</v>
      </c>
      <c r="BC4141">
        <v>2017</v>
      </c>
    </row>
    <row r="4142" spans="1:55" x14ac:dyDescent="0.25">
      <c r="A4142">
        <v>917</v>
      </c>
      <c r="B4142" t="s">
        <v>1143</v>
      </c>
      <c r="C4142" t="s">
        <v>225</v>
      </c>
      <c r="D4142" t="s">
        <v>1144</v>
      </c>
      <c r="E4142" t="s">
        <v>227</v>
      </c>
      <c r="F4142" t="s">
        <v>228</v>
      </c>
      <c r="G4142" t="s">
        <v>229</v>
      </c>
      <c r="H4142" t="s">
        <v>230</v>
      </c>
      <c r="I4142" t="s">
        <v>1145</v>
      </c>
      <c r="J4142" t="s">
        <v>232</v>
      </c>
      <c r="K4142" t="s">
        <v>232</v>
      </c>
      <c r="L4142" t="s">
        <v>232</v>
      </c>
      <c r="M4142" t="s">
        <v>232</v>
      </c>
      <c r="N4142" t="s">
        <v>232</v>
      </c>
      <c r="O4142" t="s">
        <v>232</v>
      </c>
      <c r="P4142" t="s">
        <v>232</v>
      </c>
      <c r="Q4142" t="s">
        <v>232</v>
      </c>
      <c r="R4142" t="s">
        <v>232</v>
      </c>
      <c r="S4142" t="s">
        <v>232</v>
      </c>
      <c r="T4142" t="s">
        <v>232</v>
      </c>
      <c r="U4142" t="s">
        <v>232</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185.126</v>
      </c>
      <c r="AX4142">
        <v>191.398</v>
      </c>
      <c r="AY4142">
        <v>198.631</v>
      </c>
      <c r="AZ4142">
        <v>207.72800000000001</v>
      </c>
      <c r="BA4142">
        <v>214.69499999999999</v>
      </c>
      <c r="BB4142">
        <v>221.89500000000001</v>
      </c>
      <c r="BC4142">
        <v>2016</v>
      </c>
    </row>
    <row r="4143" spans="1:55" x14ac:dyDescent="0.25">
      <c r="A4143">
        <v>917</v>
      </c>
      <c r="B4143" t="s">
        <v>1143</v>
      </c>
      <c r="C4143" t="s">
        <v>233</v>
      </c>
      <c r="D4143" t="s">
        <v>1144</v>
      </c>
      <c r="E4143" t="s">
        <v>227</v>
      </c>
      <c r="F4143" t="s">
        <v>234</v>
      </c>
      <c r="G4143" t="s">
        <v>235</v>
      </c>
      <c r="I4143" t="s">
        <v>236</v>
      </c>
      <c r="J4143" t="s">
        <v>232</v>
      </c>
      <c r="K4143" t="s">
        <v>232</v>
      </c>
      <c r="L4143" t="s">
        <v>232</v>
      </c>
      <c r="M4143" t="s">
        <v>232</v>
      </c>
      <c r="N4143" t="s">
        <v>232</v>
      </c>
      <c r="O4143" t="s">
        <v>232</v>
      </c>
      <c r="P4143" t="s">
        <v>232</v>
      </c>
      <c r="Q4143" t="s">
        <v>232</v>
      </c>
      <c r="R4143" t="s">
        <v>232</v>
      </c>
      <c r="S4143" t="s">
        <v>232</v>
      </c>
      <c r="T4143" t="s">
        <v>232</v>
      </c>
      <c r="U4143" t="s">
        <v>232</v>
      </c>
      <c r="V4143" t="s">
        <v>232</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3.7589999999999999</v>
      </c>
      <c r="AX4143">
        <v>3.3879999999999999</v>
      </c>
      <c r="AY4143">
        <v>3.7789999999999999</v>
      </c>
      <c r="AZ4143">
        <v>4.58</v>
      </c>
      <c r="BA4143">
        <v>3.3540000000000001</v>
      </c>
      <c r="BB4143">
        <v>3.3540000000000001</v>
      </c>
      <c r="BC4143">
        <v>2016</v>
      </c>
    </row>
    <row r="4144" spans="1:55" x14ac:dyDescent="0.25">
      <c r="A4144">
        <v>917</v>
      </c>
      <c r="B4144" t="s">
        <v>1143</v>
      </c>
      <c r="C4144" t="s">
        <v>237</v>
      </c>
      <c r="D4144" t="s">
        <v>1144</v>
      </c>
      <c r="E4144" t="s">
        <v>238</v>
      </c>
      <c r="F4144" t="s">
        <v>239</v>
      </c>
      <c r="G4144" t="s">
        <v>229</v>
      </c>
      <c r="H4144" t="s">
        <v>230</v>
      </c>
      <c r="I4144" t="s">
        <v>1145</v>
      </c>
      <c r="J4144" t="s">
        <v>232</v>
      </c>
      <c r="K4144" t="s">
        <v>232</v>
      </c>
      <c r="L4144" t="s">
        <v>232</v>
      </c>
      <c r="M4144" t="s">
        <v>232</v>
      </c>
      <c r="N4144" t="s">
        <v>232</v>
      </c>
      <c r="O4144" t="s">
        <v>232</v>
      </c>
      <c r="P4144" t="s">
        <v>232</v>
      </c>
      <c r="Q4144" t="s">
        <v>232</v>
      </c>
      <c r="R4144" t="s">
        <v>232</v>
      </c>
      <c r="S4144" t="s">
        <v>232</v>
      </c>
      <c r="T4144" t="s">
        <v>232</v>
      </c>
      <c r="U4144" t="s">
        <v>232</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557.11300000000006</v>
      </c>
      <c r="AW4144">
        <v>590.82299999999998</v>
      </c>
      <c r="AX4144">
        <v>640.62099999999998</v>
      </c>
      <c r="AY4144">
        <v>697.86500000000001</v>
      </c>
      <c r="AZ4144">
        <v>765.96699999999998</v>
      </c>
      <c r="BA4144">
        <v>830.85599999999999</v>
      </c>
      <c r="BB4144">
        <v>901.24099999999999</v>
      </c>
      <c r="BC4144">
        <v>2016</v>
      </c>
    </row>
    <row r="4145" spans="1:55" x14ac:dyDescent="0.25">
      <c r="A4145">
        <v>917</v>
      </c>
      <c r="B4145" t="s">
        <v>1143</v>
      </c>
      <c r="C4145" t="s">
        <v>240</v>
      </c>
      <c r="D4145" t="s">
        <v>1144</v>
      </c>
      <c r="E4145" t="s">
        <v>238</v>
      </c>
      <c r="F4145" t="s">
        <v>241</v>
      </c>
      <c r="G4145" t="s">
        <v>242</v>
      </c>
      <c r="H4145" t="s">
        <v>230</v>
      </c>
      <c r="I4145" t="s">
        <v>243</v>
      </c>
      <c r="J4145" t="s">
        <v>232</v>
      </c>
      <c r="K4145" t="s">
        <v>232</v>
      </c>
      <c r="L4145" t="s">
        <v>232</v>
      </c>
      <c r="M4145" t="s">
        <v>232</v>
      </c>
      <c r="N4145" t="s">
        <v>232</v>
      </c>
      <c r="O4145" t="s">
        <v>232</v>
      </c>
      <c r="P4145" t="s">
        <v>232</v>
      </c>
      <c r="Q4145" t="s">
        <v>232</v>
      </c>
      <c r="R4145" t="s">
        <v>232</v>
      </c>
      <c r="S4145" t="s">
        <v>232</v>
      </c>
      <c r="T4145" t="s">
        <v>232</v>
      </c>
      <c r="U4145" t="s">
        <v>232</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8.093</v>
      </c>
      <c r="AW4145">
        <v>8.3339999999999996</v>
      </c>
      <c r="AX4145">
        <v>8.7810000000000006</v>
      </c>
      <c r="AY4145">
        <v>9.2880000000000003</v>
      </c>
      <c r="AZ4145">
        <v>9.8970000000000002</v>
      </c>
      <c r="BA4145">
        <v>10.423</v>
      </c>
      <c r="BB4145">
        <v>10.976000000000001</v>
      </c>
      <c r="BC4145">
        <v>2016</v>
      </c>
    </row>
    <row r="4146" spans="1:55" x14ac:dyDescent="0.25">
      <c r="A4146">
        <v>917</v>
      </c>
      <c r="B4146" t="s">
        <v>1143</v>
      </c>
      <c r="C4146" t="s">
        <v>244</v>
      </c>
      <c r="D4146" t="s">
        <v>1144</v>
      </c>
      <c r="E4146" t="s">
        <v>238</v>
      </c>
      <c r="F4146" t="s">
        <v>245</v>
      </c>
      <c r="G4146" t="s">
        <v>246</v>
      </c>
      <c r="H4146" t="s">
        <v>230</v>
      </c>
      <c r="I4146" t="s">
        <v>243</v>
      </c>
      <c r="J4146" t="s">
        <v>232</v>
      </c>
      <c r="K4146" t="s">
        <v>232</v>
      </c>
      <c r="L4146" t="s">
        <v>232</v>
      </c>
      <c r="M4146" t="s">
        <v>232</v>
      </c>
      <c r="N4146" t="s">
        <v>232</v>
      </c>
      <c r="O4146" t="s">
        <v>232</v>
      </c>
      <c r="P4146" t="s">
        <v>232</v>
      </c>
      <c r="Q4146" t="s">
        <v>232</v>
      </c>
      <c r="R4146" t="s">
        <v>232</v>
      </c>
      <c r="S4146" t="s">
        <v>232</v>
      </c>
      <c r="T4146" t="s">
        <v>232</v>
      </c>
      <c r="U4146" t="s">
        <v>232</v>
      </c>
      <c r="V4146">
        <v>8.1059999999999999</v>
      </c>
      <c r="W4146">
        <v>7.2190000000000003</v>
      </c>
      <c r="X4146">
        <v>5.9130000000000003</v>
      </c>
      <c r="Y4146">
        <v>5.7089999999999996</v>
      </c>
      <c r="Z4146">
        <v>6.226</v>
      </c>
      <c r="AA4146">
        <v>6.9610000000000003</v>
      </c>
      <c r="AB4146">
        <v>7.1890000000000001</v>
      </c>
      <c r="AC4146">
        <v>7.5590000000000002</v>
      </c>
      <c r="AD4146">
        <v>8.1489999999999991</v>
      </c>
      <c r="AE4146">
        <v>8.7710000000000008</v>
      </c>
      <c r="AF4146">
        <v>8.9079999999999995</v>
      </c>
      <c r="AG4146">
        <v>9.7110000000000003</v>
      </c>
      <c r="AH4146">
        <v>10.673999999999999</v>
      </c>
      <c r="AI4146">
        <v>10.987</v>
      </c>
      <c r="AJ4146">
        <v>11.670999999999999</v>
      </c>
      <c r="AK4146">
        <v>13.007999999999999</v>
      </c>
      <c r="AL4146">
        <v>14.263999999999999</v>
      </c>
      <c r="AM4146">
        <v>14.788</v>
      </c>
      <c r="AN4146">
        <v>14.89</v>
      </c>
      <c r="AO4146">
        <v>16.106000000000002</v>
      </c>
      <c r="AP4146">
        <v>16.399999999999999</v>
      </c>
      <c r="AQ4146">
        <v>18.510000000000002</v>
      </c>
      <c r="AR4146">
        <v>19.619</v>
      </c>
      <c r="AS4146">
        <v>20.597000000000001</v>
      </c>
      <c r="AT4146">
        <v>21.725000000000001</v>
      </c>
      <c r="AU4146">
        <v>23.187999999999999</v>
      </c>
      <c r="AV4146">
        <v>24.530999999999999</v>
      </c>
      <c r="AW4146">
        <v>25.905000000000001</v>
      </c>
      <c r="AX4146">
        <v>27.341999999999999</v>
      </c>
      <c r="AY4146">
        <v>28.965</v>
      </c>
      <c r="AZ4146">
        <v>30.919</v>
      </c>
      <c r="BA4146">
        <v>32.618000000000002</v>
      </c>
      <c r="BB4146">
        <v>34.417000000000002</v>
      </c>
      <c r="BC4146">
        <v>2016</v>
      </c>
    </row>
    <row r="4147" spans="1:55" x14ac:dyDescent="0.25">
      <c r="A4147">
        <v>917</v>
      </c>
      <c r="B4147" t="s">
        <v>1143</v>
      </c>
      <c r="C4147" t="s">
        <v>247</v>
      </c>
      <c r="D4147" t="s">
        <v>1144</v>
      </c>
      <c r="E4147" t="s">
        <v>248</v>
      </c>
      <c r="F4147" t="s">
        <v>249</v>
      </c>
      <c r="G4147" t="s">
        <v>250</v>
      </c>
      <c r="I4147" t="s">
        <v>251</v>
      </c>
      <c r="J4147" t="s">
        <v>232</v>
      </c>
      <c r="K4147" t="s">
        <v>232</v>
      </c>
      <c r="L4147" t="s">
        <v>232</v>
      </c>
      <c r="M4147" t="s">
        <v>232</v>
      </c>
      <c r="N4147" t="s">
        <v>232</v>
      </c>
      <c r="O4147" t="s">
        <v>232</v>
      </c>
      <c r="P4147" t="s">
        <v>232</v>
      </c>
      <c r="Q4147" t="s">
        <v>232</v>
      </c>
      <c r="R4147" t="s">
        <v>232</v>
      </c>
      <c r="S4147" t="s">
        <v>232</v>
      </c>
      <c r="T4147" t="s">
        <v>232</v>
      </c>
      <c r="U4147" t="s">
        <v>232</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312.25099999999998</v>
      </c>
      <c r="AW4147">
        <v>319.14699999999999</v>
      </c>
      <c r="AX4147">
        <v>334.70600000000002</v>
      </c>
      <c r="AY4147">
        <v>351.33699999999999</v>
      </c>
      <c r="AZ4147">
        <v>368.73500000000001</v>
      </c>
      <c r="BA4147">
        <v>386.99299999999999</v>
      </c>
      <c r="BB4147">
        <v>406.15600000000001</v>
      </c>
      <c r="BC4147">
        <v>2016</v>
      </c>
    </row>
    <row r="4148" spans="1:55" x14ac:dyDescent="0.25">
      <c r="A4148">
        <v>917</v>
      </c>
      <c r="B4148" t="s">
        <v>1143</v>
      </c>
      <c r="C4148" t="s">
        <v>252</v>
      </c>
      <c r="D4148" t="s">
        <v>1144</v>
      </c>
      <c r="E4148" t="s">
        <v>253</v>
      </c>
      <c r="F4148" t="s">
        <v>254</v>
      </c>
      <c r="G4148" t="s">
        <v>229</v>
      </c>
      <c r="H4148" t="s">
        <v>220</v>
      </c>
      <c r="I4148" t="s">
        <v>255</v>
      </c>
      <c r="J4148" t="s">
        <v>232</v>
      </c>
      <c r="K4148" t="s">
        <v>232</v>
      </c>
      <c r="L4148" t="s">
        <v>232</v>
      </c>
      <c r="M4148" t="s">
        <v>232</v>
      </c>
      <c r="N4148" t="s">
        <v>232</v>
      </c>
      <c r="O4148" t="s">
        <v>232</v>
      </c>
      <c r="P4148" t="s">
        <v>232</v>
      </c>
      <c r="Q4148" t="s">
        <v>232</v>
      </c>
      <c r="R4148" t="s">
        <v>232</v>
      </c>
      <c r="S4148" t="s">
        <v>232</v>
      </c>
      <c r="T4148" t="s">
        <v>232</v>
      </c>
      <c r="U4148" t="s">
        <v>232</v>
      </c>
      <c r="V4148" s="52">
        <v>21820.639999999999</v>
      </c>
      <c r="W4148" s="52">
        <v>18666.580000000002</v>
      </c>
      <c r="X4148" s="52">
        <v>14903.68</v>
      </c>
      <c r="Y4148" s="52">
        <v>13877.81</v>
      </c>
      <c r="Z4148" s="52">
        <v>14653.6</v>
      </c>
      <c r="AA4148" s="52">
        <v>15865.13</v>
      </c>
      <c r="AB4148" s="52">
        <v>15951.41</v>
      </c>
      <c r="AC4148" s="52">
        <v>16302.05</v>
      </c>
      <c r="AD4148" s="52">
        <v>17024.13</v>
      </c>
      <c r="AE4148" s="52">
        <v>17763.740000000002</v>
      </c>
      <c r="AF4148" s="52">
        <v>17600.64</v>
      </c>
      <c r="AG4148" s="52">
        <v>18615.09</v>
      </c>
      <c r="AH4148" s="52">
        <v>19679.66</v>
      </c>
      <c r="AI4148" s="52">
        <v>19444.150000000001</v>
      </c>
      <c r="AJ4148" s="52">
        <v>19824.43</v>
      </c>
      <c r="AK4148" s="52">
        <v>21348.61</v>
      </c>
      <c r="AL4148" s="52">
        <v>22710.35</v>
      </c>
      <c r="AM4148" s="52">
        <v>23063.78</v>
      </c>
      <c r="AN4148" s="52">
        <v>22706.42</v>
      </c>
      <c r="AO4148" s="52">
        <v>23737.040000000001</v>
      </c>
      <c r="AP4148" s="52">
        <v>23250.240000000002</v>
      </c>
      <c r="AQ4148" s="52">
        <v>25281.7</v>
      </c>
      <c r="AR4148" s="52">
        <v>25770.43</v>
      </c>
      <c r="AS4148" s="52">
        <v>26215.95</v>
      </c>
      <c r="AT4148" s="52">
        <v>26814.87</v>
      </c>
      <c r="AU4148" s="52">
        <v>27562.78</v>
      </c>
      <c r="AV4148" s="52">
        <v>27955.59</v>
      </c>
      <c r="AW4148" s="52">
        <v>28436.23</v>
      </c>
      <c r="AX4148" s="52">
        <v>28852.16</v>
      </c>
      <c r="AY4148" s="52">
        <v>29353.77</v>
      </c>
      <c r="AZ4148" s="52">
        <v>30094.67</v>
      </c>
      <c r="BA4148" s="52">
        <v>30524.66</v>
      </c>
      <c r="BB4148" s="52">
        <v>30928.080000000002</v>
      </c>
      <c r="BC4148">
        <v>2016</v>
      </c>
    </row>
    <row r="4149" spans="1:55" x14ac:dyDescent="0.25">
      <c r="A4149">
        <v>917</v>
      </c>
      <c r="B4149" t="s">
        <v>1143</v>
      </c>
      <c r="C4149" t="s">
        <v>256</v>
      </c>
      <c r="D4149" t="s">
        <v>1144</v>
      </c>
      <c r="E4149" t="s">
        <v>253</v>
      </c>
      <c r="F4149" t="s">
        <v>257</v>
      </c>
      <c r="G4149" t="s">
        <v>258</v>
      </c>
      <c r="H4149" t="s">
        <v>220</v>
      </c>
      <c r="I4149" t="s">
        <v>255</v>
      </c>
      <c r="J4149" t="s">
        <v>232</v>
      </c>
      <c r="K4149" t="s">
        <v>232</v>
      </c>
      <c r="L4149" t="s">
        <v>232</v>
      </c>
      <c r="M4149" t="s">
        <v>232</v>
      </c>
      <c r="N4149" t="s">
        <v>232</v>
      </c>
      <c r="O4149" t="s">
        <v>232</v>
      </c>
      <c r="P4149" t="s">
        <v>232</v>
      </c>
      <c r="Q4149" t="s">
        <v>232</v>
      </c>
      <c r="R4149" t="s">
        <v>232</v>
      </c>
      <c r="S4149" t="s">
        <v>232</v>
      </c>
      <c r="T4149" t="s">
        <v>232</v>
      </c>
      <c r="U4149" t="s">
        <v>232</v>
      </c>
      <c r="V4149" s="52">
        <v>2666.78</v>
      </c>
      <c r="W4149" s="52">
        <v>2281.31</v>
      </c>
      <c r="X4149" s="52">
        <v>1821.43</v>
      </c>
      <c r="Y4149" s="52">
        <v>1696.06</v>
      </c>
      <c r="Z4149" s="52">
        <v>1790.87</v>
      </c>
      <c r="AA4149" s="52">
        <v>1938.93</v>
      </c>
      <c r="AB4149" s="52">
        <v>1949.48</v>
      </c>
      <c r="AC4149" s="52">
        <v>1992.33</v>
      </c>
      <c r="AD4149" s="52">
        <v>2080.58</v>
      </c>
      <c r="AE4149" s="52">
        <v>2170.9699999999998</v>
      </c>
      <c r="AF4149" s="52">
        <v>2151.04</v>
      </c>
      <c r="AG4149" s="52">
        <v>2275.02</v>
      </c>
      <c r="AH4149" s="52">
        <v>2405.12</v>
      </c>
      <c r="AI4149" s="52">
        <v>2376.34</v>
      </c>
      <c r="AJ4149" s="52">
        <v>2422.81</v>
      </c>
      <c r="AK4149" s="52">
        <v>2609.09</v>
      </c>
      <c r="AL4149" s="52">
        <v>2775.51</v>
      </c>
      <c r="AM4149" s="52">
        <v>2818.71</v>
      </c>
      <c r="AN4149" s="52">
        <v>2775.03</v>
      </c>
      <c r="AO4149" s="52">
        <v>2900.99</v>
      </c>
      <c r="AP4149" s="52">
        <v>2841.49</v>
      </c>
      <c r="AQ4149" s="52">
        <v>3089.77</v>
      </c>
      <c r="AR4149" s="52">
        <v>3149.5</v>
      </c>
      <c r="AS4149" s="52">
        <v>3203.94</v>
      </c>
      <c r="AT4149" s="52">
        <v>3277.14</v>
      </c>
      <c r="AU4149" s="52">
        <v>3368.55</v>
      </c>
      <c r="AV4149" s="52">
        <v>3416.55</v>
      </c>
      <c r="AW4149" s="52">
        <v>3475.29</v>
      </c>
      <c r="AX4149" s="52">
        <v>3526.12</v>
      </c>
      <c r="AY4149" s="52">
        <v>3587.43</v>
      </c>
      <c r="AZ4149" s="52">
        <v>3677.98</v>
      </c>
      <c r="BA4149" s="52">
        <v>3730.53</v>
      </c>
      <c r="BB4149" s="52">
        <v>3779.83</v>
      </c>
      <c r="BC4149">
        <v>2016</v>
      </c>
    </row>
    <row r="4150" spans="1:55" x14ac:dyDescent="0.25">
      <c r="A4150">
        <v>917</v>
      </c>
      <c r="B4150" t="s">
        <v>1143</v>
      </c>
      <c r="C4150" t="s">
        <v>259</v>
      </c>
      <c r="D4150" t="s">
        <v>1144</v>
      </c>
      <c r="E4150" t="s">
        <v>260</v>
      </c>
      <c r="F4150" t="s">
        <v>261</v>
      </c>
      <c r="G4150" t="s">
        <v>229</v>
      </c>
      <c r="H4150" t="s">
        <v>220</v>
      </c>
      <c r="I4150" t="s">
        <v>262</v>
      </c>
      <c r="J4150" t="s">
        <v>232</v>
      </c>
      <c r="K4150" t="s">
        <v>232</v>
      </c>
      <c r="L4150" t="s">
        <v>232</v>
      </c>
      <c r="M4150" t="s">
        <v>232</v>
      </c>
      <c r="N4150" t="s">
        <v>232</v>
      </c>
      <c r="O4150" t="s">
        <v>232</v>
      </c>
      <c r="P4150" t="s">
        <v>232</v>
      </c>
      <c r="Q4150" t="s">
        <v>232</v>
      </c>
      <c r="R4150" t="s">
        <v>232</v>
      </c>
      <c r="S4150" t="s">
        <v>232</v>
      </c>
      <c r="T4150" t="s">
        <v>232</v>
      </c>
      <c r="U4150" t="s">
        <v>232</v>
      </c>
      <c r="V4150">
        <v>166.68700000000001</v>
      </c>
      <c r="W4150" s="52">
        <v>1184.46</v>
      </c>
      <c r="X4150" s="52">
        <v>2656.18</v>
      </c>
      <c r="Y4150" s="52">
        <v>3512.92</v>
      </c>
      <c r="Z4150" s="52">
        <v>5020.28</v>
      </c>
      <c r="AA4150" s="52">
        <v>6484.88</v>
      </c>
      <c r="AB4150" s="52">
        <v>7112.02</v>
      </c>
      <c r="AC4150" s="52">
        <v>9999.39</v>
      </c>
      <c r="AD4150" s="52">
        <v>13278.66</v>
      </c>
      <c r="AE4150" s="52">
        <v>14871.48</v>
      </c>
      <c r="AF4150" s="52">
        <v>15033.38</v>
      </c>
      <c r="AG4150" s="52">
        <v>16531.87</v>
      </c>
      <c r="AH4150" s="52">
        <v>18370.12</v>
      </c>
      <c r="AI4150" s="52">
        <v>19444.150000000001</v>
      </c>
      <c r="AJ4150" s="52">
        <v>21686.27</v>
      </c>
      <c r="AK4150" s="52">
        <v>26827.8</v>
      </c>
      <c r="AL4150" s="52">
        <v>35150.14</v>
      </c>
      <c r="AM4150" s="52">
        <v>37137.65</v>
      </c>
      <c r="AN4150" s="52">
        <v>40230.85</v>
      </c>
      <c r="AO4150" s="52">
        <v>51512.04</v>
      </c>
      <c r="AP4150" s="52">
        <v>54823.24</v>
      </c>
      <c r="AQ4150" s="52">
        <v>61506.19</v>
      </c>
      <c r="AR4150" s="52">
        <v>67971.13</v>
      </c>
      <c r="AS4150" s="52">
        <v>71516.05</v>
      </c>
      <c r="AT4150" s="52">
        <v>77575.839999999997</v>
      </c>
      <c r="AU4150" s="52">
        <v>84784.86</v>
      </c>
      <c r="AV4150" s="52">
        <v>87291.62</v>
      </c>
      <c r="AW4150" s="52">
        <v>90753.4</v>
      </c>
      <c r="AX4150" s="52">
        <v>96569.89</v>
      </c>
      <c r="AY4150" s="52">
        <v>103130.76</v>
      </c>
      <c r="AZ4150" s="52">
        <v>110969.43</v>
      </c>
      <c r="BA4150" s="52">
        <v>118128.37</v>
      </c>
      <c r="BB4150" s="52">
        <v>125616.25</v>
      </c>
      <c r="BC4150">
        <v>2016</v>
      </c>
    </row>
    <row r="4151" spans="1:55" x14ac:dyDescent="0.25">
      <c r="A4151">
        <v>917</v>
      </c>
      <c r="B4151" t="s">
        <v>1143</v>
      </c>
      <c r="C4151" t="s">
        <v>263</v>
      </c>
      <c r="D4151" t="s">
        <v>1144</v>
      </c>
      <c r="E4151" t="s">
        <v>260</v>
      </c>
      <c r="F4151" t="s">
        <v>264</v>
      </c>
      <c r="G4151" t="s">
        <v>242</v>
      </c>
      <c r="H4151" t="s">
        <v>220</v>
      </c>
      <c r="I4151" t="s">
        <v>262</v>
      </c>
      <c r="J4151" t="s">
        <v>232</v>
      </c>
      <c r="K4151" t="s">
        <v>232</v>
      </c>
      <c r="L4151" t="s">
        <v>232</v>
      </c>
      <c r="M4151" t="s">
        <v>232</v>
      </c>
      <c r="N4151" t="s">
        <v>232</v>
      </c>
      <c r="O4151" t="s">
        <v>232</v>
      </c>
      <c r="P4151" t="s">
        <v>232</v>
      </c>
      <c r="Q4151" t="s">
        <v>232</v>
      </c>
      <c r="R4151" t="s">
        <v>232</v>
      </c>
      <c r="S4151" t="s">
        <v>232</v>
      </c>
      <c r="T4151" t="s">
        <v>232</v>
      </c>
      <c r="U4151" t="s">
        <v>232</v>
      </c>
      <c r="V4151">
        <v>207.06399999999999</v>
      </c>
      <c r="W4151">
        <v>147.505</v>
      </c>
      <c r="X4151">
        <v>244.77199999999999</v>
      </c>
      <c r="Y4151">
        <v>324.84300000000002</v>
      </c>
      <c r="Z4151">
        <v>390.96199999999999</v>
      </c>
      <c r="AA4151">
        <v>373.37400000000002</v>
      </c>
      <c r="AB4151">
        <v>339.08199999999999</v>
      </c>
      <c r="AC4151">
        <v>254.83199999999999</v>
      </c>
      <c r="AD4151">
        <v>277.93700000000001</v>
      </c>
      <c r="AE4151">
        <v>307.03800000000001</v>
      </c>
      <c r="AF4151">
        <v>320.43</v>
      </c>
      <c r="AG4151">
        <v>378.35700000000003</v>
      </c>
      <c r="AH4151">
        <v>431.16199999999998</v>
      </c>
      <c r="AI4151">
        <v>473.87299999999999</v>
      </c>
      <c r="AJ4151">
        <v>540.53899999999999</v>
      </c>
      <c r="AK4151">
        <v>719.77499999999998</v>
      </c>
      <c r="AL4151">
        <v>960.95</v>
      </c>
      <c r="AM4151">
        <v>865.59699999999998</v>
      </c>
      <c r="AN4151">
        <v>875.26400000000001</v>
      </c>
      <c r="AO4151" s="52">
        <v>1116.3399999999999</v>
      </c>
      <c r="AP4151" s="52">
        <v>1166.1500000000001</v>
      </c>
      <c r="AQ4151" s="52">
        <v>1269.79</v>
      </c>
      <c r="AR4151" s="52">
        <v>1266.6400000000001</v>
      </c>
      <c r="AS4151" s="52">
        <v>1109.43</v>
      </c>
      <c r="AT4151" s="52">
        <v>1109.5899999999999</v>
      </c>
      <c r="AU4151" s="52">
        <v>1231.1500000000001</v>
      </c>
      <c r="AV4151" s="52">
        <v>1268.03</v>
      </c>
      <c r="AW4151" s="52">
        <v>1280.18</v>
      </c>
      <c r="AX4151" s="52">
        <v>1323.68</v>
      </c>
      <c r="AY4151" s="52">
        <v>1372.51</v>
      </c>
      <c r="AZ4151" s="52">
        <v>1433.82</v>
      </c>
      <c r="BA4151" s="52">
        <v>1481.86</v>
      </c>
      <c r="BB4151" s="52">
        <v>1529.79</v>
      </c>
      <c r="BC4151">
        <v>2016</v>
      </c>
    </row>
    <row r="4152" spans="1:55" x14ac:dyDescent="0.25">
      <c r="A4152">
        <v>917</v>
      </c>
      <c r="B4152" t="s">
        <v>1143</v>
      </c>
      <c r="C4152" t="s">
        <v>265</v>
      </c>
      <c r="D4152" t="s">
        <v>1144</v>
      </c>
      <c r="E4152" t="s">
        <v>260</v>
      </c>
      <c r="F4152" t="s">
        <v>266</v>
      </c>
      <c r="G4152" t="s">
        <v>246</v>
      </c>
      <c r="H4152" t="s">
        <v>220</v>
      </c>
      <c r="I4152" t="s">
        <v>262</v>
      </c>
      <c r="J4152" t="s">
        <v>232</v>
      </c>
      <c r="K4152" t="s">
        <v>232</v>
      </c>
      <c r="L4152" t="s">
        <v>232</v>
      </c>
      <c r="M4152" t="s">
        <v>232</v>
      </c>
      <c r="N4152" t="s">
        <v>232</v>
      </c>
      <c r="O4152" t="s">
        <v>232</v>
      </c>
      <c r="P4152" t="s">
        <v>232</v>
      </c>
      <c r="Q4152" t="s">
        <v>232</v>
      </c>
      <c r="R4152" t="s">
        <v>232</v>
      </c>
      <c r="S4152" t="s">
        <v>232</v>
      </c>
      <c r="T4152" t="s">
        <v>232</v>
      </c>
      <c r="U4152" t="s">
        <v>232</v>
      </c>
      <c r="V4152" s="52">
        <v>1829.84</v>
      </c>
      <c r="W4152" s="52">
        <v>1602.43</v>
      </c>
      <c r="X4152" s="52">
        <v>1306.72</v>
      </c>
      <c r="Y4152" s="52">
        <v>1242.29</v>
      </c>
      <c r="Z4152" s="52">
        <v>1335.76</v>
      </c>
      <c r="AA4152" s="52">
        <v>1471.13</v>
      </c>
      <c r="AB4152" s="52">
        <v>1495.78</v>
      </c>
      <c r="AC4152" s="52">
        <v>1550.73</v>
      </c>
      <c r="AD4152" s="52">
        <v>1655.62</v>
      </c>
      <c r="AE4152" s="52">
        <v>1765.44</v>
      </c>
      <c r="AF4152" s="52">
        <v>1776.9</v>
      </c>
      <c r="AG4152" s="52">
        <v>1914.22</v>
      </c>
      <c r="AH4152" s="52">
        <v>2078.17</v>
      </c>
      <c r="AI4152" s="52">
        <v>2117.25</v>
      </c>
      <c r="AJ4152" s="52">
        <v>2223.9899999999998</v>
      </c>
      <c r="AK4152" s="52">
        <v>2459.3200000000002</v>
      </c>
      <c r="AL4152" s="52">
        <v>2667.07</v>
      </c>
      <c r="AM4152" s="52">
        <v>2729.23</v>
      </c>
      <c r="AN4152" s="52">
        <v>2718.25</v>
      </c>
      <c r="AO4152" s="52">
        <v>2900.99</v>
      </c>
      <c r="AP4152" s="52">
        <v>2896</v>
      </c>
      <c r="AQ4152" s="52">
        <v>3204.28</v>
      </c>
      <c r="AR4152" s="52">
        <v>3328.02</v>
      </c>
      <c r="AS4152" s="52">
        <v>3421.76</v>
      </c>
      <c r="AT4152" s="52">
        <v>3538.19</v>
      </c>
      <c r="AU4152" s="52">
        <v>3706.02</v>
      </c>
      <c r="AV4152" s="52">
        <v>3843.58</v>
      </c>
      <c r="AW4152" s="52">
        <v>3979.18</v>
      </c>
      <c r="AX4152" s="52">
        <v>4121.6899999999996</v>
      </c>
      <c r="AY4152" s="52">
        <v>4280.5200000000004</v>
      </c>
      <c r="AZ4152" s="52">
        <v>4479.38</v>
      </c>
      <c r="BA4152" s="52">
        <v>4637.53</v>
      </c>
      <c r="BB4152" s="52">
        <v>4797.16</v>
      </c>
      <c r="BC4152">
        <v>2016</v>
      </c>
    </row>
    <row r="4153" spans="1:55" x14ac:dyDescent="0.25">
      <c r="A4153">
        <v>917</v>
      </c>
      <c r="B4153" t="s">
        <v>1143</v>
      </c>
      <c r="C4153" t="s">
        <v>267</v>
      </c>
      <c r="D4153" t="s">
        <v>1144</v>
      </c>
      <c r="E4153" t="s">
        <v>268</v>
      </c>
      <c r="F4153" t="s">
        <v>269</v>
      </c>
      <c r="G4153" t="s">
        <v>270</v>
      </c>
    </row>
    <row r="4154" spans="1:55" x14ac:dyDescent="0.25">
      <c r="A4154">
        <v>917</v>
      </c>
      <c r="B4154" t="s">
        <v>1143</v>
      </c>
      <c r="C4154" t="s">
        <v>271</v>
      </c>
      <c r="D4154" t="s">
        <v>1144</v>
      </c>
      <c r="E4154" t="s">
        <v>272</v>
      </c>
      <c r="F4154" t="s">
        <v>273</v>
      </c>
      <c r="G4154" t="s">
        <v>274</v>
      </c>
      <c r="I4154" t="s">
        <v>243</v>
      </c>
      <c r="J4154" t="s">
        <v>232</v>
      </c>
      <c r="K4154" t="s">
        <v>232</v>
      </c>
      <c r="L4154" t="s">
        <v>232</v>
      </c>
      <c r="M4154" t="s">
        <v>232</v>
      </c>
      <c r="N4154" t="s">
        <v>232</v>
      </c>
      <c r="O4154" t="s">
        <v>232</v>
      </c>
      <c r="P4154" t="s">
        <v>232</v>
      </c>
      <c r="Q4154" t="s">
        <v>232</v>
      </c>
      <c r="R4154" t="s">
        <v>232</v>
      </c>
      <c r="S4154" t="s">
        <v>232</v>
      </c>
      <c r="T4154" t="s">
        <v>232</v>
      </c>
      <c r="U4154" t="s">
        <v>232</v>
      </c>
      <c r="V4154">
        <v>2.5000000000000001E-2</v>
      </c>
      <c r="W4154">
        <v>2.1000000000000001E-2</v>
      </c>
      <c r="X4154">
        <v>1.6E-2</v>
      </c>
      <c r="Y4154">
        <v>1.4999999999999999E-2</v>
      </c>
      <c r="Z4154">
        <v>1.4999999999999999E-2</v>
      </c>
      <c r="AA4154">
        <v>1.6E-2</v>
      </c>
      <c r="AB4154">
        <v>1.6E-2</v>
      </c>
      <c r="AC4154">
        <v>1.6E-2</v>
      </c>
      <c r="AD4154">
        <v>1.6E-2</v>
      </c>
      <c r="AE4154">
        <v>1.7000000000000001E-2</v>
      </c>
      <c r="AF4154">
        <v>1.6E-2</v>
      </c>
      <c r="AG4154">
        <v>1.7000000000000001E-2</v>
      </c>
      <c r="AH4154">
        <v>1.7000000000000001E-2</v>
      </c>
      <c r="AI4154">
        <v>1.6E-2</v>
      </c>
      <c r="AJ4154">
        <v>1.6E-2</v>
      </c>
      <c r="AK4154">
        <v>1.6E-2</v>
      </c>
      <c r="AL4154">
        <v>1.7000000000000001E-2</v>
      </c>
      <c r="AM4154">
        <v>1.7999999999999999E-2</v>
      </c>
      <c r="AN4154">
        <v>1.7000000000000001E-2</v>
      </c>
      <c r="AO4154">
        <v>1.7000000000000001E-2</v>
      </c>
      <c r="AP4154">
        <v>1.6E-2</v>
      </c>
      <c r="AQ4154">
        <v>1.7999999999999999E-2</v>
      </c>
      <c r="AR4154">
        <v>1.7999999999999999E-2</v>
      </c>
      <c r="AS4154">
        <v>1.7999999999999999E-2</v>
      </c>
      <c r="AT4154">
        <v>1.7999999999999999E-2</v>
      </c>
      <c r="AU4154">
        <v>1.7999999999999999E-2</v>
      </c>
      <c r="AV4154">
        <v>1.7999999999999999E-2</v>
      </c>
      <c r="AW4154">
        <v>1.7999999999999999E-2</v>
      </c>
      <c r="AX4154">
        <v>1.7999999999999999E-2</v>
      </c>
      <c r="AY4154">
        <v>1.7999999999999999E-2</v>
      </c>
      <c r="AZ4154">
        <v>1.7999999999999999E-2</v>
      </c>
      <c r="BA4154">
        <v>1.7999999999999999E-2</v>
      </c>
      <c r="BB4154">
        <v>1.7999999999999999E-2</v>
      </c>
      <c r="BC4154">
        <v>2016</v>
      </c>
    </row>
    <row r="4155" spans="1:55" x14ac:dyDescent="0.25">
      <c r="A4155">
        <v>917</v>
      </c>
      <c r="B4155" t="s">
        <v>1143</v>
      </c>
      <c r="C4155" t="s">
        <v>275</v>
      </c>
      <c r="D4155" t="s">
        <v>1144</v>
      </c>
      <c r="E4155" t="s">
        <v>276</v>
      </c>
      <c r="F4155" t="s">
        <v>277</v>
      </c>
      <c r="G4155" t="s">
        <v>278</v>
      </c>
      <c r="I4155" t="s">
        <v>243</v>
      </c>
      <c r="J4155" t="s">
        <v>232</v>
      </c>
      <c r="K4155" t="s">
        <v>232</v>
      </c>
      <c r="L4155" t="s">
        <v>232</v>
      </c>
      <c r="M4155" t="s">
        <v>232</v>
      </c>
      <c r="N4155" t="s">
        <v>232</v>
      </c>
      <c r="O4155" t="s">
        <v>232</v>
      </c>
      <c r="P4155" t="s">
        <v>232</v>
      </c>
      <c r="Q4155" t="s">
        <v>232</v>
      </c>
      <c r="R4155" t="s">
        <v>232</v>
      </c>
      <c r="S4155" t="s">
        <v>232</v>
      </c>
      <c r="T4155" t="s">
        <v>232</v>
      </c>
      <c r="U4155" t="s">
        <v>232</v>
      </c>
      <c r="V4155">
        <v>9.0999999999999998E-2</v>
      </c>
      <c r="W4155">
        <v>0.73899999999999999</v>
      </c>
      <c r="X4155">
        <v>2.0329999999999999</v>
      </c>
      <c r="Y4155">
        <v>2.8279999999999998</v>
      </c>
      <c r="Z4155">
        <v>3.758</v>
      </c>
      <c r="AA4155">
        <v>4.4080000000000004</v>
      </c>
      <c r="AB4155">
        <v>4.7549999999999999</v>
      </c>
      <c r="AC4155">
        <v>6.4480000000000004</v>
      </c>
      <c r="AD4155">
        <v>8.02</v>
      </c>
      <c r="AE4155">
        <v>8.4239999999999995</v>
      </c>
      <c r="AF4155">
        <v>8.4600000000000009</v>
      </c>
      <c r="AG4155">
        <v>8.6359999999999992</v>
      </c>
      <c r="AH4155">
        <v>8.84</v>
      </c>
      <c r="AI4155">
        <v>9.1839999999999993</v>
      </c>
      <c r="AJ4155">
        <v>9.7509999999999994</v>
      </c>
      <c r="AK4155">
        <v>10.909000000000001</v>
      </c>
      <c r="AL4155">
        <v>13.179</v>
      </c>
      <c r="AM4155">
        <v>13.606999999999999</v>
      </c>
      <c r="AN4155">
        <v>14.8</v>
      </c>
      <c r="AO4155">
        <v>17.757000000000001</v>
      </c>
      <c r="AP4155">
        <v>18.931000000000001</v>
      </c>
      <c r="AQ4155">
        <v>19.195</v>
      </c>
      <c r="AR4155">
        <v>20.423999999999999</v>
      </c>
      <c r="AS4155">
        <v>20.9</v>
      </c>
      <c r="AT4155">
        <v>21.925000000000001</v>
      </c>
      <c r="AU4155">
        <v>22.878</v>
      </c>
      <c r="AV4155">
        <v>22.710999999999999</v>
      </c>
      <c r="AW4155">
        <v>22.806999999999999</v>
      </c>
      <c r="AX4155">
        <v>23.43</v>
      </c>
      <c r="AY4155">
        <v>24.093</v>
      </c>
      <c r="AZ4155">
        <v>24.773</v>
      </c>
      <c r="BA4155">
        <v>25.472000000000001</v>
      </c>
      <c r="BB4155">
        <v>26.186</v>
      </c>
      <c r="BC4155">
        <v>2016</v>
      </c>
    </row>
    <row r="4156" spans="1:55" x14ac:dyDescent="0.25">
      <c r="A4156">
        <v>917</v>
      </c>
      <c r="B4156" t="s">
        <v>1143</v>
      </c>
      <c r="C4156" t="s">
        <v>279</v>
      </c>
      <c r="D4156" t="s">
        <v>1144</v>
      </c>
      <c r="E4156" t="s">
        <v>280</v>
      </c>
      <c r="F4156" t="s">
        <v>281</v>
      </c>
      <c r="G4156" t="s">
        <v>282</v>
      </c>
      <c r="I4156" t="s">
        <v>1145</v>
      </c>
      <c r="J4156" t="s">
        <v>232</v>
      </c>
      <c r="K4156" t="s">
        <v>232</v>
      </c>
      <c r="L4156" t="s">
        <v>232</v>
      </c>
      <c r="M4156" t="s">
        <v>232</v>
      </c>
      <c r="N4156" t="s">
        <v>232</v>
      </c>
      <c r="O4156" t="s">
        <v>232</v>
      </c>
      <c r="P4156" t="s">
        <v>232</v>
      </c>
      <c r="Q4156" t="s">
        <v>232</v>
      </c>
      <c r="R4156" t="s">
        <v>232</v>
      </c>
      <c r="S4156" t="s">
        <v>232</v>
      </c>
      <c r="T4156" t="s">
        <v>232</v>
      </c>
      <c r="U4156" t="s">
        <v>232</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30.716000000000001</v>
      </c>
      <c r="AV4156">
        <v>28.273</v>
      </c>
      <c r="AW4156">
        <v>27.946000000000002</v>
      </c>
      <c r="AX4156">
        <v>28.061</v>
      </c>
      <c r="AY4156">
        <v>28.13</v>
      </c>
      <c r="AZ4156">
        <v>27.917999999999999</v>
      </c>
      <c r="BA4156">
        <v>26.428999999999998</v>
      </c>
      <c r="BB4156">
        <v>26.042000000000002</v>
      </c>
      <c r="BC4156">
        <v>2016</v>
      </c>
    </row>
    <row r="4157" spans="1:55" x14ac:dyDescent="0.25">
      <c r="A4157">
        <v>917</v>
      </c>
      <c r="B4157" t="s">
        <v>1143</v>
      </c>
      <c r="C4157" t="s">
        <v>283</v>
      </c>
      <c r="D4157" t="s">
        <v>1144</v>
      </c>
      <c r="E4157" t="s">
        <v>284</v>
      </c>
      <c r="F4157" t="s">
        <v>285</v>
      </c>
      <c r="G4157" t="s">
        <v>282</v>
      </c>
      <c r="I4157" t="s">
        <v>1145</v>
      </c>
      <c r="J4157" t="s">
        <v>232</v>
      </c>
      <c r="K4157" t="s">
        <v>232</v>
      </c>
      <c r="L4157" t="s">
        <v>232</v>
      </c>
      <c r="M4157" t="s">
        <v>232</v>
      </c>
      <c r="N4157" t="s">
        <v>232</v>
      </c>
      <c r="O4157" t="s">
        <v>232</v>
      </c>
      <c r="P4157" t="s">
        <v>232</v>
      </c>
      <c r="Q4157" t="s">
        <v>232</v>
      </c>
      <c r="R4157" t="s">
        <v>232</v>
      </c>
      <c r="S4157" t="s">
        <v>232</v>
      </c>
      <c r="T4157" t="s">
        <v>232</v>
      </c>
      <c r="U4157" t="s">
        <v>232</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14.223000000000001</v>
      </c>
      <c r="AM4157">
        <v>27.754000000000001</v>
      </c>
      <c r="AN4157">
        <v>24.869</v>
      </c>
      <c r="AO4157">
        <v>22.263000000000002</v>
      </c>
      <c r="AP4157">
        <v>38.372</v>
      </c>
      <c r="AQ4157">
        <v>20.289000000000001</v>
      </c>
      <c r="AR4157">
        <v>20.407</v>
      </c>
      <c r="AS4157">
        <v>18.283999999999999</v>
      </c>
      <c r="AT4157">
        <v>20.106000000000002</v>
      </c>
      <c r="AU4157">
        <v>24.484000000000002</v>
      </c>
      <c r="AV4157">
        <v>18.446999999999999</v>
      </c>
      <c r="AW4157">
        <v>17.058</v>
      </c>
      <c r="AX4157">
        <v>19.491</v>
      </c>
      <c r="AY4157">
        <v>20.173999999999999</v>
      </c>
      <c r="AZ4157">
        <v>20.187999999999999</v>
      </c>
      <c r="BA4157">
        <v>17.295999999999999</v>
      </c>
      <c r="BB4157">
        <v>16.721</v>
      </c>
      <c r="BC4157">
        <v>2016</v>
      </c>
    </row>
    <row r="4158" spans="1:55" x14ac:dyDescent="0.25">
      <c r="A4158">
        <v>917</v>
      </c>
      <c r="B4158" t="s">
        <v>1143</v>
      </c>
      <c r="C4158" t="s">
        <v>286</v>
      </c>
      <c r="D4158" t="s">
        <v>1144</v>
      </c>
      <c r="E4158" t="s">
        <v>287</v>
      </c>
      <c r="F4158" t="s">
        <v>288</v>
      </c>
      <c r="G4158" t="s">
        <v>250</v>
      </c>
      <c r="I4158" t="s">
        <v>1146</v>
      </c>
      <c r="J4158" t="s">
        <v>232</v>
      </c>
      <c r="K4158" t="s">
        <v>232</v>
      </c>
      <c r="L4158" t="s">
        <v>232</v>
      </c>
      <c r="M4158" t="s">
        <v>232</v>
      </c>
      <c r="N4158" t="s">
        <v>232</v>
      </c>
      <c r="O4158" t="s">
        <v>232</v>
      </c>
      <c r="P4158" t="s">
        <v>232</v>
      </c>
      <c r="Q4158" t="s">
        <v>232</v>
      </c>
      <c r="R4158" t="s">
        <v>232</v>
      </c>
      <c r="S4158" t="s">
        <v>232</v>
      </c>
      <c r="T4158" t="s">
        <v>232</v>
      </c>
      <c r="U4158" t="s">
        <v>232</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157.33099999999999</v>
      </c>
      <c r="AX4158">
        <v>165.001</v>
      </c>
      <c r="AY4158">
        <v>173.2</v>
      </c>
      <c r="AZ4158">
        <v>181.77600000000001</v>
      </c>
      <c r="BA4158">
        <v>190.77699999999999</v>
      </c>
      <c r="BB4158">
        <v>200.22399999999999</v>
      </c>
      <c r="BC4158">
        <v>2017</v>
      </c>
    </row>
    <row r="4159" spans="1:55" x14ac:dyDescent="0.25">
      <c r="A4159">
        <v>917</v>
      </c>
      <c r="B4159" t="s">
        <v>1143</v>
      </c>
      <c r="C4159" t="s">
        <v>290</v>
      </c>
      <c r="D4159" t="s">
        <v>1144</v>
      </c>
      <c r="E4159" t="s">
        <v>287</v>
      </c>
      <c r="F4159" t="s">
        <v>291</v>
      </c>
      <c r="G4159" t="s">
        <v>235</v>
      </c>
      <c r="I4159" t="s">
        <v>292</v>
      </c>
      <c r="J4159" t="s">
        <v>232</v>
      </c>
      <c r="K4159" t="s">
        <v>232</v>
      </c>
      <c r="L4159" t="s">
        <v>232</v>
      </c>
      <c r="M4159" t="s">
        <v>232</v>
      </c>
      <c r="N4159" t="s">
        <v>232</v>
      </c>
      <c r="O4159" t="s">
        <v>232</v>
      </c>
      <c r="P4159" t="s">
        <v>232</v>
      </c>
      <c r="Q4159" t="s">
        <v>232</v>
      </c>
      <c r="R4159" t="s">
        <v>232</v>
      </c>
      <c r="S4159" t="s">
        <v>232</v>
      </c>
      <c r="T4159" t="s">
        <v>232</v>
      </c>
      <c r="U4159" t="s">
        <v>232</v>
      </c>
      <c r="V4159" t="s">
        <v>232</v>
      </c>
      <c r="W4159" s="52">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2.2080000000000002</v>
      </c>
      <c r="AX4159">
        <v>4.875</v>
      </c>
      <c r="AY4159">
        <v>4.9690000000000003</v>
      </c>
      <c r="AZ4159">
        <v>4.952</v>
      </c>
      <c r="BA4159">
        <v>4.952</v>
      </c>
      <c r="BB4159">
        <v>4.952</v>
      </c>
      <c r="BC4159">
        <v>2017</v>
      </c>
    </row>
    <row r="4160" spans="1:55" x14ac:dyDescent="0.25">
      <c r="A4160">
        <v>917</v>
      </c>
      <c r="B4160" t="s">
        <v>1143</v>
      </c>
      <c r="C4160" t="s">
        <v>293</v>
      </c>
      <c r="D4160" t="s">
        <v>1144</v>
      </c>
      <c r="E4160" t="s">
        <v>294</v>
      </c>
      <c r="F4160" t="s">
        <v>295</v>
      </c>
      <c r="G4160" t="s">
        <v>250</v>
      </c>
      <c r="I4160" t="s">
        <v>1146</v>
      </c>
      <c r="J4160" t="s">
        <v>232</v>
      </c>
      <c r="K4160" t="s">
        <v>232</v>
      </c>
      <c r="L4160" t="s">
        <v>232</v>
      </c>
      <c r="M4160" t="s">
        <v>232</v>
      </c>
      <c r="N4160" t="s">
        <v>232</v>
      </c>
      <c r="O4160" t="s">
        <v>232</v>
      </c>
      <c r="P4160" t="s">
        <v>232</v>
      </c>
      <c r="Q4160" t="s">
        <v>232</v>
      </c>
      <c r="R4160" t="s">
        <v>232</v>
      </c>
      <c r="S4160" t="s">
        <v>232</v>
      </c>
      <c r="T4160" t="s">
        <v>232</v>
      </c>
      <c r="U4160" t="s">
        <v>232</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162.00899999999999</v>
      </c>
      <c r="AX4160">
        <v>170.20099999999999</v>
      </c>
      <c r="AY4160">
        <v>178.62899999999999</v>
      </c>
      <c r="AZ4160">
        <v>187.47399999999999</v>
      </c>
      <c r="BA4160">
        <v>196.75700000000001</v>
      </c>
      <c r="BB4160">
        <v>206.5</v>
      </c>
      <c r="BC4160">
        <v>2017</v>
      </c>
    </row>
    <row r="4161" spans="1:55" x14ac:dyDescent="0.25">
      <c r="A4161">
        <v>917</v>
      </c>
      <c r="B4161" t="s">
        <v>1143</v>
      </c>
      <c r="C4161" t="s">
        <v>296</v>
      </c>
      <c r="D4161" t="s">
        <v>1144</v>
      </c>
      <c r="E4161" t="s">
        <v>294</v>
      </c>
      <c r="F4161" t="s">
        <v>297</v>
      </c>
      <c r="G4161" t="s">
        <v>235</v>
      </c>
      <c r="I4161" t="s">
        <v>298</v>
      </c>
      <c r="J4161" t="s">
        <v>232</v>
      </c>
      <c r="K4161" t="s">
        <v>232</v>
      </c>
      <c r="L4161" t="s">
        <v>232</v>
      </c>
      <c r="M4161" t="s">
        <v>232</v>
      </c>
      <c r="N4161" t="s">
        <v>232</v>
      </c>
      <c r="O4161" t="s">
        <v>232</v>
      </c>
      <c r="P4161" t="s">
        <v>232</v>
      </c>
      <c r="Q4161" t="s">
        <v>232</v>
      </c>
      <c r="R4161" t="s">
        <v>232</v>
      </c>
      <c r="S4161" t="s">
        <v>232</v>
      </c>
      <c r="T4161" t="s">
        <v>232</v>
      </c>
      <c r="U4161" t="s">
        <v>232</v>
      </c>
      <c r="V4161" t="s">
        <v>232</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4.7450000000000001</v>
      </c>
      <c r="AX4161">
        <v>5.056</v>
      </c>
      <c r="AY4161">
        <v>4.952</v>
      </c>
      <c r="AZ4161">
        <v>4.952</v>
      </c>
      <c r="BA4161">
        <v>4.952</v>
      </c>
      <c r="BB4161">
        <v>4.952</v>
      </c>
      <c r="BC4161">
        <v>2017</v>
      </c>
    </row>
    <row r="4162" spans="1:55" x14ac:dyDescent="0.25">
      <c r="A4162">
        <v>917</v>
      </c>
      <c r="B4162" t="s">
        <v>1143</v>
      </c>
      <c r="C4162" t="s">
        <v>299</v>
      </c>
      <c r="D4162" t="s">
        <v>1144</v>
      </c>
      <c r="E4162" t="s">
        <v>300</v>
      </c>
      <c r="G4162" t="s">
        <v>274</v>
      </c>
    </row>
    <row r="4163" spans="1:55" x14ac:dyDescent="0.25">
      <c r="A4163">
        <v>917</v>
      </c>
      <c r="B4163" t="s">
        <v>1143</v>
      </c>
      <c r="C4163" t="s">
        <v>301</v>
      </c>
      <c r="D4163" t="s">
        <v>1144</v>
      </c>
      <c r="E4163" t="s">
        <v>302</v>
      </c>
      <c r="F4163" t="s">
        <v>303</v>
      </c>
      <c r="G4163" t="s">
        <v>235</v>
      </c>
      <c r="I4163" t="s">
        <v>1147</v>
      </c>
      <c r="J4163" t="s">
        <v>232</v>
      </c>
      <c r="K4163" t="s">
        <v>232</v>
      </c>
      <c r="L4163" t="s">
        <v>232</v>
      </c>
      <c r="M4163" t="s">
        <v>232</v>
      </c>
      <c r="N4163" t="s">
        <v>232</v>
      </c>
      <c r="O4163" t="s">
        <v>232</v>
      </c>
      <c r="P4163" t="s">
        <v>232</v>
      </c>
      <c r="Q4163" t="s">
        <v>232</v>
      </c>
      <c r="R4163" t="s">
        <v>232</v>
      </c>
      <c r="S4163" t="s">
        <v>232</v>
      </c>
      <c r="T4163" t="s">
        <v>232</v>
      </c>
      <c r="U4163" t="s">
        <v>232</v>
      </c>
      <c r="V4163" t="s">
        <v>232</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3.6920000000000002</v>
      </c>
      <c r="AU4163">
        <v>1.0549999999999999</v>
      </c>
      <c r="AV4163">
        <v>1.8660000000000001</v>
      </c>
      <c r="AW4163">
        <v>5.4969999999999999</v>
      </c>
      <c r="AX4163">
        <v>2.673</v>
      </c>
      <c r="AY4163">
        <v>4.1619999999999999</v>
      </c>
      <c r="AZ4163">
        <v>4.5419999999999998</v>
      </c>
      <c r="BA4163">
        <v>3.1749999999999998</v>
      </c>
      <c r="BB4163">
        <v>1.3540000000000001</v>
      </c>
      <c r="BC4163">
        <v>2017</v>
      </c>
    </row>
    <row r="4164" spans="1:55" x14ac:dyDescent="0.25">
      <c r="A4164">
        <v>917</v>
      </c>
      <c r="B4164" t="s">
        <v>1143</v>
      </c>
      <c r="C4164" t="s">
        <v>305</v>
      </c>
      <c r="D4164" t="s">
        <v>1144</v>
      </c>
      <c r="E4164" t="s">
        <v>306</v>
      </c>
      <c r="F4164" t="s">
        <v>307</v>
      </c>
      <c r="G4164" t="s">
        <v>235</v>
      </c>
      <c r="I4164" t="s">
        <v>1147</v>
      </c>
      <c r="J4164" t="s">
        <v>232</v>
      </c>
      <c r="K4164" t="s">
        <v>232</v>
      </c>
      <c r="L4164" t="s">
        <v>232</v>
      </c>
      <c r="M4164" t="s">
        <v>232</v>
      </c>
      <c r="N4164" t="s">
        <v>232</v>
      </c>
      <c r="O4164" t="s">
        <v>232</v>
      </c>
      <c r="P4164" t="s">
        <v>232</v>
      </c>
      <c r="Q4164" t="s">
        <v>232</v>
      </c>
      <c r="R4164" t="s">
        <v>232</v>
      </c>
      <c r="S4164" t="s">
        <v>232</v>
      </c>
      <c r="T4164" t="s">
        <v>232</v>
      </c>
      <c r="U4164" t="s">
        <v>232</v>
      </c>
      <c r="V4164" t="s">
        <v>232</v>
      </c>
      <c r="W4164">
        <v>23.952000000000002</v>
      </c>
      <c r="X4164">
        <v>-5.867</v>
      </c>
      <c r="Y4164">
        <v>33.104999999999997</v>
      </c>
      <c r="Z4164">
        <v>35.174999999999997</v>
      </c>
      <c r="AA4164">
        <v>-20.2</v>
      </c>
      <c r="AB4164">
        <v>0</v>
      </c>
      <c r="AC4164" t="s">
        <v>374</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2.6509999999999998</v>
      </c>
      <c r="AU4164">
        <v>7.4169999999999998</v>
      </c>
      <c r="AV4164">
        <v>3.0939999999999999</v>
      </c>
      <c r="AW4164">
        <v>5.8780000000000001</v>
      </c>
      <c r="AX4164">
        <v>2.8420000000000001</v>
      </c>
      <c r="AY4164">
        <v>4.2629999999999999</v>
      </c>
      <c r="AZ4164">
        <v>4.5999999999999996</v>
      </c>
      <c r="BA4164">
        <v>3.1589999999999998</v>
      </c>
      <c r="BB4164">
        <v>0.98899999999999999</v>
      </c>
      <c r="BC4164">
        <v>2017</v>
      </c>
    </row>
    <row r="4165" spans="1:55" x14ac:dyDescent="0.25">
      <c r="A4165">
        <v>917</v>
      </c>
      <c r="B4165" t="s">
        <v>1143</v>
      </c>
      <c r="C4165" t="s">
        <v>308</v>
      </c>
      <c r="D4165" t="s">
        <v>1144</v>
      </c>
      <c r="E4165" t="s">
        <v>309</v>
      </c>
      <c r="F4165" t="s">
        <v>310</v>
      </c>
      <c r="G4165" t="s">
        <v>235</v>
      </c>
      <c r="I4165" t="s">
        <v>1147</v>
      </c>
      <c r="J4165" t="s">
        <v>232</v>
      </c>
      <c r="K4165" t="s">
        <v>232</v>
      </c>
      <c r="L4165" t="s">
        <v>232</v>
      </c>
      <c r="M4165" t="s">
        <v>232</v>
      </c>
      <c r="N4165" t="s">
        <v>232</v>
      </c>
      <c r="O4165" t="s">
        <v>232</v>
      </c>
      <c r="P4165" t="s">
        <v>232</v>
      </c>
      <c r="Q4165" t="s">
        <v>232</v>
      </c>
      <c r="R4165" t="s">
        <v>232</v>
      </c>
      <c r="S4165" t="s">
        <v>232</v>
      </c>
      <c r="T4165" t="s">
        <v>232</v>
      </c>
      <c r="U4165" t="s">
        <v>232</v>
      </c>
      <c r="V4165" t="s">
        <v>232</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-1.5880000000000001</v>
      </c>
      <c r="AU4165">
        <v>1.2789999999999999</v>
      </c>
      <c r="AV4165">
        <v>-2.9039999999999999</v>
      </c>
      <c r="AW4165">
        <v>3.3420000000000001</v>
      </c>
      <c r="AX4165">
        <v>1.3069999999999999</v>
      </c>
      <c r="AY4165">
        <v>2.5670000000000002</v>
      </c>
      <c r="AZ4165">
        <v>4.673</v>
      </c>
      <c r="BA4165">
        <v>-3.23</v>
      </c>
      <c r="BB4165">
        <v>-2.3359999999999999</v>
      </c>
      <c r="BC4165">
        <v>2017</v>
      </c>
    </row>
    <row r="4166" spans="1:55" x14ac:dyDescent="0.25">
      <c r="A4166">
        <v>917</v>
      </c>
      <c r="B4166" t="s">
        <v>1143</v>
      </c>
      <c r="C4166" t="s">
        <v>311</v>
      </c>
      <c r="D4166" t="s">
        <v>1144</v>
      </c>
      <c r="E4166" t="s">
        <v>312</v>
      </c>
      <c r="F4166" t="s">
        <v>313</v>
      </c>
      <c r="G4166" t="s">
        <v>235</v>
      </c>
      <c r="I4166" t="s">
        <v>1147</v>
      </c>
      <c r="J4166" t="s">
        <v>232</v>
      </c>
      <c r="K4166" t="s">
        <v>232</v>
      </c>
      <c r="L4166" t="s">
        <v>232</v>
      </c>
      <c r="M4166" t="s">
        <v>232</v>
      </c>
      <c r="N4166" t="s">
        <v>232</v>
      </c>
      <c r="O4166" t="s">
        <v>232</v>
      </c>
      <c r="P4166" t="s">
        <v>232</v>
      </c>
      <c r="Q4166" t="s">
        <v>232</v>
      </c>
      <c r="R4166" t="s">
        <v>232</v>
      </c>
      <c r="S4166" t="s">
        <v>232</v>
      </c>
      <c r="T4166" t="s">
        <v>232</v>
      </c>
      <c r="U4166" t="s">
        <v>232</v>
      </c>
      <c r="V4166" t="s">
        <v>232</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-3.456</v>
      </c>
      <c r="AU4166">
        <v>6.0090000000000003</v>
      </c>
      <c r="AV4166">
        <v>-3.8319999999999999</v>
      </c>
      <c r="AW4166">
        <v>3.48</v>
      </c>
      <c r="AX4166">
        <v>0.77200000000000002</v>
      </c>
      <c r="AY4166">
        <v>2.4300000000000002</v>
      </c>
      <c r="AZ4166">
        <v>5.1589999999999998</v>
      </c>
      <c r="BA4166">
        <v>-5.093</v>
      </c>
      <c r="BB4166">
        <v>-4.0890000000000004</v>
      </c>
      <c r="BC4166">
        <v>2017</v>
      </c>
    </row>
    <row r="4167" spans="1:55" x14ac:dyDescent="0.25">
      <c r="A4167">
        <v>917</v>
      </c>
      <c r="B4167" t="s">
        <v>1143</v>
      </c>
      <c r="C4167" t="s">
        <v>314</v>
      </c>
      <c r="D4167" t="s">
        <v>1144</v>
      </c>
      <c r="E4167" t="s">
        <v>315</v>
      </c>
      <c r="F4167" t="s">
        <v>316</v>
      </c>
      <c r="G4167" t="s">
        <v>317</v>
      </c>
      <c r="I4167" t="s">
        <v>1148</v>
      </c>
      <c r="J4167" t="s">
        <v>232</v>
      </c>
      <c r="K4167" t="s">
        <v>232</v>
      </c>
      <c r="L4167" t="s">
        <v>232</v>
      </c>
      <c r="M4167" t="s">
        <v>232</v>
      </c>
      <c r="N4167" t="s">
        <v>232</v>
      </c>
      <c r="O4167" t="s">
        <v>232</v>
      </c>
      <c r="P4167" t="s">
        <v>232</v>
      </c>
      <c r="Q4167" t="s">
        <v>232</v>
      </c>
      <c r="R4167" t="s">
        <v>232</v>
      </c>
      <c r="S4167" t="s">
        <v>232</v>
      </c>
      <c r="T4167" t="s">
        <v>232</v>
      </c>
      <c r="U4167" t="s">
        <v>232</v>
      </c>
      <c r="V4167" t="s">
        <v>232</v>
      </c>
      <c r="W4167" t="s">
        <v>232</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6.7990000000000004</v>
      </c>
      <c r="AW4167">
        <v>6.7990000000000004</v>
      </c>
      <c r="AX4167">
        <v>6.7990000000000004</v>
      </c>
      <c r="AY4167">
        <v>6.7990000000000004</v>
      </c>
      <c r="AZ4167">
        <v>6.7990000000000004</v>
      </c>
      <c r="BA4167">
        <v>6.7990000000000004</v>
      </c>
      <c r="BB4167">
        <v>6.7990000000000004</v>
      </c>
      <c r="BC4167">
        <v>2017</v>
      </c>
    </row>
    <row r="4168" spans="1:55" x14ac:dyDescent="0.25">
      <c r="A4168">
        <v>917</v>
      </c>
      <c r="B4168" t="s">
        <v>1143</v>
      </c>
      <c r="C4168" t="s">
        <v>318</v>
      </c>
      <c r="D4168" t="s">
        <v>1144</v>
      </c>
      <c r="E4168" t="s">
        <v>319</v>
      </c>
      <c r="F4168" t="s">
        <v>320</v>
      </c>
      <c r="G4168" t="s">
        <v>321</v>
      </c>
      <c r="H4168" t="s">
        <v>322</v>
      </c>
    </row>
    <row r="4169" spans="1:55" x14ac:dyDescent="0.25">
      <c r="A4169">
        <v>917</v>
      </c>
      <c r="B4169" t="s">
        <v>1143</v>
      </c>
      <c r="C4169" t="s">
        <v>323</v>
      </c>
      <c r="D4169" t="s">
        <v>1144</v>
      </c>
      <c r="E4169" t="s">
        <v>324</v>
      </c>
      <c r="F4169" t="s">
        <v>325</v>
      </c>
      <c r="G4169" t="s">
        <v>321</v>
      </c>
      <c r="H4169" t="s">
        <v>322</v>
      </c>
      <c r="I4169" t="s">
        <v>1149</v>
      </c>
      <c r="J4169" t="s">
        <v>232</v>
      </c>
      <c r="K4169" t="s">
        <v>232</v>
      </c>
      <c r="L4169" t="s">
        <v>232</v>
      </c>
      <c r="M4169" t="s">
        <v>232</v>
      </c>
      <c r="N4169" t="s">
        <v>232</v>
      </c>
      <c r="O4169" t="s">
        <v>232</v>
      </c>
      <c r="P4169" t="s">
        <v>232</v>
      </c>
      <c r="Q4169" t="s">
        <v>232</v>
      </c>
      <c r="R4169" t="s">
        <v>232</v>
      </c>
      <c r="S4169" t="s">
        <v>232</v>
      </c>
      <c r="T4169" t="s">
        <v>232</v>
      </c>
      <c r="U4169" t="s">
        <v>232</v>
      </c>
      <c r="V4169">
        <v>4.43</v>
      </c>
      <c r="W4169">
        <v>4.5049999999999999</v>
      </c>
      <c r="X4169">
        <v>4.5250000000000004</v>
      </c>
      <c r="Y4169">
        <v>4.5960000000000001</v>
      </c>
      <c r="Z4169">
        <v>4.6609999999999996</v>
      </c>
      <c r="AA4169">
        <v>4.7320000000000002</v>
      </c>
      <c r="AB4169">
        <v>4.806</v>
      </c>
      <c r="AC4169">
        <v>4.875</v>
      </c>
      <c r="AD4169">
        <v>4.9219999999999997</v>
      </c>
      <c r="AE4169">
        <v>4.968</v>
      </c>
      <c r="AF4169">
        <v>5.0129999999999999</v>
      </c>
      <c r="AG4169">
        <v>5.0730000000000004</v>
      </c>
      <c r="AH4169">
        <v>5.1360000000000001</v>
      </c>
      <c r="AI4169">
        <v>5.1890000000000001</v>
      </c>
      <c r="AJ4169">
        <v>5.2480000000000002</v>
      </c>
      <c r="AK4169">
        <v>5.2889999999999997</v>
      </c>
      <c r="AL4169">
        <v>5.3479999999999999</v>
      </c>
      <c r="AM4169">
        <v>5.4180000000000001</v>
      </c>
      <c r="AN4169">
        <v>5.4779999999999998</v>
      </c>
      <c r="AO4169">
        <v>5.5519999999999996</v>
      </c>
      <c r="AP4169">
        <v>5.6630000000000003</v>
      </c>
      <c r="AQ4169">
        <v>5.7770000000000001</v>
      </c>
      <c r="AR4169">
        <v>5.8949999999999996</v>
      </c>
      <c r="AS4169">
        <v>6.0190000000000001</v>
      </c>
      <c r="AT4169">
        <v>6.14</v>
      </c>
      <c r="AU4169">
        <v>6.2569999999999997</v>
      </c>
      <c r="AV4169">
        <v>6.3819999999999997</v>
      </c>
      <c r="AW4169">
        <v>6.51</v>
      </c>
      <c r="AX4169">
        <v>6.6340000000000003</v>
      </c>
      <c r="AY4169">
        <v>6.7670000000000003</v>
      </c>
      <c r="AZ4169">
        <v>6.9029999999999996</v>
      </c>
      <c r="BA4169">
        <v>7.0330000000000004</v>
      </c>
      <c r="BB4169">
        <v>7.1749999999999998</v>
      </c>
      <c r="BC4169">
        <v>2017</v>
      </c>
    </row>
    <row r="4170" spans="1:55" x14ac:dyDescent="0.25">
      <c r="A4170">
        <v>917</v>
      </c>
      <c r="B4170" t="s">
        <v>1143</v>
      </c>
      <c r="C4170" t="s">
        <v>327</v>
      </c>
      <c r="D4170" t="s">
        <v>1144</v>
      </c>
      <c r="E4170" t="s">
        <v>328</v>
      </c>
      <c r="F4170" t="s">
        <v>329</v>
      </c>
      <c r="G4170" t="s">
        <v>229</v>
      </c>
      <c r="H4170" t="s">
        <v>230</v>
      </c>
      <c r="I4170" t="s">
        <v>1150</v>
      </c>
      <c r="J4170" t="s">
        <v>232</v>
      </c>
      <c r="K4170" t="s">
        <v>232</v>
      </c>
      <c r="L4170" t="s">
        <v>232</v>
      </c>
      <c r="M4170" t="s">
        <v>232</v>
      </c>
      <c r="N4170" t="s">
        <v>232</v>
      </c>
      <c r="O4170" t="s">
        <v>232</v>
      </c>
      <c r="P4170" t="s">
        <v>232</v>
      </c>
      <c r="Q4170" t="s">
        <v>232</v>
      </c>
      <c r="R4170" t="s">
        <v>232</v>
      </c>
      <c r="S4170" t="s">
        <v>232</v>
      </c>
      <c r="T4170" t="s">
        <v>232</v>
      </c>
      <c r="U4170" t="s">
        <v>232</v>
      </c>
      <c r="V4170" t="s">
        <v>232</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142.03</v>
      </c>
      <c r="AS4170">
        <v>153.333</v>
      </c>
      <c r="AT4170">
        <v>157.66399999999999</v>
      </c>
      <c r="AU4170">
        <v>176.91800000000001</v>
      </c>
      <c r="AV4170">
        <v>182.74</v>
      </c>
      <c r="AW4170">
        <v>201.74700000000001</v>
      </c>
      <c r="AX4170">
        <v>207.75800000000001</v>
      </c>
      <c r="AY4170">
        <v>227.345</v>
      </c>
      <c r="AZ4170">
        <v>248.02799999999999</v>
      </c>
      <c r="BA4170">
        <v>267.11599999999999</v>
      </c>
      <c r="BB4170">
        <v>284.39800000000002</v>
      </c>
      <c r="BC4170">
        <v>2017</v>
      </c>
    </row>
    <row r="4171" spans="1:55" x14ac:dyDescent="0.25">
      <c r="A4171">
        <v>917</v>
      </c>
      <c r="B4171" t="s">
        <v>1143</v>
      </c>
      <c r="C4171" t="s">
        <v>331</v>
      </c>
      <c r="D4171" t="s">
        <v>1144</v>
      </c>
      <c r="E4171" t="s">
        <v>328</v>
      </c>
      <c r="F4171" t="s">
        <v>329</v>
      </c>
      <c r="G4171" t="s">
        <v>282</v>
      </c>
      <c r="I4171" t="s">
        <v>332</v>
      </c>
      <c r="J4171" t="s">
        <v>232</v>
      </c>
      <c r="K4171" t="s">
        <v>232</v>
      </c>
      <c r="L4171" t="s">
        <v>232</v>
      </c>
      <c r="M4171" t="s">
        <v>232</v>
      </c>
      <c r="N4171" t="s">
        <v>232</v>
      </c>
      <c r="O4171" t="s">
        <v>232</v>
      </c>
      <c r="P4171" t="s">
        <v>232</v>
      </c>
      <c r="Q4171" t="s">
        <v>232</v>
      </c>
      <c r="R4171" t="s">
        <v>232</v>
      </c>
      <c r="S4171" t="s">
        <v>232</v>
      </c>
      <c r="T4171" t="s">
        <v>232</v>
      </c>
      <c r="U4171" t="s">
        <v>232</v>
      </c>
      <c r="V4171" t="s">
        <v>232</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35.445999999999998</v>
      </c>
      <c r="AS4171">
        <v>35.618000000000002</v>
      </c>
      <c r="AT4171">
        <v>33.1</v>
      </c>
      <c r="AU4171">
        <v>33.350999999999999</v>
      </c>
      <c r="AV4171">
        <v>32.801000000000002</v>
      </c>
      <c r="AW4171">
        <v>34.146999999999998</v>
      </c>
      <c r="AX4171">
        <v>32.430999999999997</v>
      </c>
      <c r="AY4171">
        <v>32.576999999999998</v>
      </c>
      <c r="AZ4171">
        <v>32.381</v>
      </c>
      <c r="BA4171">
        <v>32.149000000000001</v>
      </c>
      <c r="BB4171">
        <v>31.556000000000001</v>
      </c>
      <c r="BC4171">
        <v>2017</v>
      </c>
    </row>
    <row r="4172" spans="1:55" x14ac:dyDescent="0.25">
      <c r="A4172">
        <v>917</v>
      </c>
      <c r="B4172" t="s">
        <v>1143</v>
      </c>
      <c r="C4172" t="s">
        <v>333</v>
      </c>
      <c r="D4172" t="s">
        <v>1144</v>
      </c>
      <c r="E4172" t="s">
        <v>334</v>
      </c>
      <c r="F4172" t="s">
        <v>335</v>
      </c>
      <c r="G4172" t="s">
        <v>229</v>
      </c>
      <c r="H4172" t="s">
        <v>230</v>
      </c>
      <c r="I4172" t="s">
        <v>1150</v>
      </c>
      <c r="J4172" t="s">
        <v>232</v>
      </c>
      <c r="K4172" t="s">
        <v>232</v>
      </c>
      <c r="L4172" t="s">
        <v>232</v>
      </c>
      <c r="M4172" t="s">
        <v>232</v>
      </c>
      <c r="N4172" t="s">
        <v>232</v>
      </c>
      <c r="O4172" t="s">
        <v>232</v>
      </c>
      <c r="P4172" t="s">
        <v>232</v>
      </c>
      <c r="Q4172" t="s">
        <v>232</v>
      </c>
      <c r="R4172" t="s">
        <v>232</v>
      </c>
      <c r="S4172" t="s">
        <v>232</v>
      </c>
      <c r="T4172" t="s">
        <v>232</v>
      </c>
      <c r="U4172" t="s">
        <v>232</v>
      </c>
      <c r="V4172" t="s">
        <v>232</v>
      </c>
      <c r="W4172" t="s">
        <v>232</v>
      </c>
      <c r="X4172" t="s">
        <v>232</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155.696</v>
      </c>
      <c r="AS4172">
        <v>165.048</v>
      </c>
      <c r="AT4172">
        <v>188.26300000000001</v>
      </c>
      <c r="AU4172">
        <v>201.27099999999999</v>
      </c>
      <c r="AV4172">
        <v>190.04400000000001</v>
      </c>
      <c r="AW4172">
        <v>221.38200000000001</v>
      </c>
      <c r="AX4172">
        <v>226.97900000000001</v>
      </c>
      <c r="AY4172">
        <v>248.25800000000001</v>
      </c>
      <c r="AZ4172">
        <v>271.017</v>
      </c>
      <c r="BA4172">
        <v>292.06599999999997</v>
      </c>
      <c r="BB4172">
        <v>311.77100000000002</v>
      </c>
      <c r="BC4172">
        <v>2017</v>
      </c>
    </row>
    <row r="4173" spans="1:55" x14ac:dyDescent="0.25">
      <c r="A4173">
        <v>917</v>
      </c>
      <c r="B4173" t="s">
        <v>1143</v>
      </c>
      <c r="C4173" t="s">
        <v>336</v>
      </c>
      <c r="D4173" t="s">
        <v>1144</v>
      </c>
      <c r="E4173" t="s">
        <v>334</v>
      </c>
      <c r="F4173" t="s">
        <v>335</v>
      </c>
      <c r="G4173" t="s">
        <v>282</v>
      </c>
      <c r="I4173" t="s">
        <v>337</v>
      </c>
      <c r="J4173" t="s">
        <v>232</v>
      </c>
      <c r="K4173" t="s">
        <v>232</v>
      </c>
      <c r="L4173" t="s">
        <v>232</v>
      </c>
      <c r="M4173" t="s">
        <v>232</v>
      </c>
      <c r="N4173" t="s">
        <v>232</v>
      </c>
      <c r="O4173" t="s">
        <v>232</v>
      </c>
      <c r="P4173" t="s">
        <v>232</v>
      </c>
      <c r="Q4173" t="s">
        <v>232</v>
      </c>
      <c r="R4173" t="s">
        <v>232</v>
      </c>
      <c r="S4173" t="s">
        <v>232</v>
      </c>
      <c r="T4173" t="s">
        <v>232</v>
      </c>
      <c r="U4173" t="s">
        <v>232</v>
      </c>
      <c r="V4173" t="s">
        <v>232</v>
      </c>
      <c r="W4173" t="s">
        <v>232</v>
      </c>
      <c r="X4173" t="s">
        <v>232</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38.856000000000002</v>
      </c>
      <c r="AS4173">
        <v>38.340000000000003</v>
      </c>
      <c r="AT4173">
        <v>39.524000000000001</v>
      </c>
      <c r="AU4173">
        <v>37.942</v>
      </c>
      <c r="AV4173">
        <v>34.112000000000002</v>
      </c>
      <c r="AW4173">
        <v>37.47</v>
      </c>
      <c r="AX4173">
        <v>35.430999999999997</v>
      </c>
      <c r="AY4173">
        <v>35.573999999999998</v>
      </c>
      <c r="AZ4173">
        <v>35.381999999999998</v>
      </c>
      <c r="BA4173">
        <v>35.152000000000001</v>
      </c>
      <c r="BB4173">
        <v>34.594000000000001</v>
      </c>
      <c r="BC4173">
        <v>2017</v>
      </c>
    </row>
    <row r="4174" spans="1:55" x14ac:dyDescent="0.25">
      <c r="A4174">
        <v>917</v>
      </c>
      <c r="B4174" t="s">
        <v>1143</v>
      </c>
      <c r="C4174" t="s">
        <v>338</v>
      </c>
      <c r="D4174" t="s">
        <v>1144</v>
      </c>
      <c r="E4174" t="s">
        <v>339</v>
      </c>
      <c r="F4174" t="s">
        <v>340</v>
      </c>
      <c r="G4174" t="s">
        <v>229</v>
      </c>
      <c r="H4174" t="s">
        <v>230</v>
      </c>
      <c r="I4174" t="s">
        <v>1150</v>
      </c>
      <c r="J4174" t="s">
        <v>232</v>
      </c>
      <c r="K4174" t="s">
        <v>232</v>
      </c>
      <c r="L4174" t="s">
        <v>232</v>
      </c>
      <c r="M4174" t="s">
        <v>232</v>
      </c>
      <c r="N4174" t="s">
        <v>232</v>
      </c>
      <c r="O4174" t="s">
        <v>232</v>
      </c>
      <c r="P4174" t="s">
        <v>232</v>
      </c>
      <c r="Q4174" t="s">
        <v>232</v>
      </c>
      <c r="R4174" t="s">
        <v>232</v>
      </c>
      <c r="S4174" t="s">
        <v>232</v>
      </c>
      <c r="T4174" t="s">
        <v>232</v>
      </c>
      <c r="U4174" t="s">
        <v>232</v>
      </c>
      <c r="V4174" t="s">
        <v>232</v>
      </c>
      <c r="W4174" t="s">
        <v>232</v>
      </c>
      <c r="X4174" t="s">
        <v>232</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-13.664999999999999</v>
      </c>
      <c r="AS4174">
        <v>-11.715999999999999</v>
      </c>
      <c r="AT4174">
        <v>-30.599</v>
      </c>
      <c r="AU4174">
        <v>-24.352</v>
      </c>
      <c r="AV4174">
        <v>-7.3040000000000003</v>
      </c>
      <c r="AW4174">
        <v>-19.635000000000002</v>
      </c>
      <c r="AX4174">
        <v>-19.221</v>
      </c>
      <c r="AY4174">
        <v>-20.913</v>
      </c>
      <c r="AZ4174">
        <v>-22.989000000000001</v>
      </c>
      <c r="BA4174">
        <v>-24.95</v>
      </c>
      <c r="BB4174">
        <v>-27.373000000000001</v>
      </c>
      <c r="BC4174">
        <v>2017</v>
      </c>
    </row>
    <row r="4175" spans="1:55" x14ac:dyDescent="0.25">
      <c r="A4175">
        <v>917</v>
      </c>
      <c r="B4175" t="s">
        <v>1143</v>
      </c>
      <c r="C4175" t="s">
        <v>341</v>
      </c>
      <c r="D4175" t="s">
        <v>1144</v>
      </c>
      <c r="E4175" t="s">
        <v>339</v>
      </c>
      <c r="F4175" t="s">
        <v>340</v>
      </c>
      <c r="G4175" t="s">
        <v>282</v>
      </c>
      <c r="I4175" t="s">
        <v>342</v>
      </c>
      <c r="J4175" t="s">
        <v>232</v>
      </c>
      <c r="K4175" t="s">
        <v>232</v>
      </c>
      <c r="L4175" t="s">
        <v>232</v>
      </c>
      <c r="M4175" t="s">
        <v>232</v>
      </c>
      <c r="N4175" t="s">
        <v>232</v>
      </c>
      <c r="O4175" t="s">
        <v>232</v>
      </c>
      <c r="P4175" t="s">
        <v>232</v>
      </c>
      <c r="Q4175" t="s">
        <v>232</v>
      </c>
      <c r="R4175" t="s">
        <v>232</v>
      </c>
      <c r="S4175" t="s">
        <v>232</v>
      </c>
      <c r="T4175" t="s">
        <v>232</v>
      </c>
      <c r="U4175" t="s">
        <v>232</v>
      </c>
      <c r="V4175" t="s">
        <v>232</v>
      </c>
      <c r="W4175" t="s">
        <v>232</v>
      </c>
      <c r="X4175" t="s">
        <v>232</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-3.41</v>
      </c>
      <c r="AS4175">
        <v>-2.7210000000000001</v>
      </c>
      <c r="AT4175">
        <v>-6.4240000000000004</v>
      </c>
      <c r="AU4175">
        <v>-4.5910000000000002</v>
      </c>
      <c r="AV4175">
        <v>-1.3109999999999999</v>
      </c>
      <c r="AW4175">
        <v>-3.323</v>
      </c>
      <c r="AX4175">
        <v>-3</v>
      </c>
      <c r="AY4175">
        <v>-2.9969999999999999</v>
      </c>
      <c r="AZ4175">
        <v>-3.0009999999999999</v>
      </c>
      <c r="BA4175">
        <v>-3.0030000000000001</v>
      </c>
      <c r="BB4175">
        <v>-3.0369999999999999</v>
      </c>
      <c r="BC4175">
        <v>2017</v>
      </c>
    </row>
    <row r="4176" spans="1:55" x14ac:dyDescent="0.25">
      <c r="A4176">
        <v>917</v>
      </c>
      <c r="B4176" t="s">
        <v>1143</v>
      </c>
      <c r="C4176" t="s">
        <v>343</v>
      </c>
      <c r="D4176" t="s">
        <v>1144</v>
      </c>
      <c r="E4176" t="s">
        <v>344</v>
      </c>
      <c r="F4176" t="s">
        <v>345</v>
      </c>
      <c r="G4176" t="s">
        <v>229</v>
      </c>
      <c r="H4176" t="s">
        <v>230</v>
      </c>
      <c r="I4176" t="s">
        <v>1150</v>
      </c>
      <c r="J4176" t="s">
        <v>232</v>
      </c>
      <c r="K4176" t="s">
        <v>232</v>
      </c>
      <c r="L4176" t="s">
        <v>232</v>
      </c>
      <c r="M4176" t="s">
        <v>232</v>
      </c>
      <c r="N4176" t="s">
        <v>232</v>
      </c>
      <c r="O4176" t="s">
        <v>232</v>
      </c>
      <c r="P4176" t="s">
        <v>232</v>
      </c>
      <c r="Q4176" t="s">
        <v>232</v>
      </c>
      <c r="R4176" t="s">
        <v>232</v>
      </c>
      <c r="S4176" t="s">
        <v>232</v>
      </c>
      <c r="T4176" t="s">
        <v>232</v>
      </c>
      <c r="U4176" t="s">
        <v>232</v>
      </c>
      <c r="V4176" t="s">
        <v>232</v>
      </c>
      <c r="W4176" t="s">
        <v>232</v>
      </c>
      <c r="X4176" t="s">
        <v>232</v>
      </c>
      <c r="Y4176" t="s">
        <v>232</v>
      </c>
      <c r="Z4176" t="s">
        <v>232</v>
      </c>
      <c r="AA4176" t="s">
        <v>232</v>
      </c>
      <c r="AB4176" t="s">
        <v>232</v>
      </c>
      <c r="AC4176" t="s">
        <v>232</v>
      </c>
      <c r="AD4176" t="s">
        <v>232</v>
      </c>
      <c r="AE4176" t="s">
        <v>232</v>
      </c>
      <c r="AF4176" t="s">
        <v>232</v>
      </c>
      <c r="AG4176" t="s">
        <v>232</v>
      </c>
      <c r="AH4176" t="s">
        <v>232</v>
      </c>
      <c r="AI4176" t="s">
        <v>232</v>
      </c>
      <c r="AJ4176" t="s">
        <v>232</v>
      </c>
      <c r="AK4176" t="s">
        <v>232</v>
      </c>
      <c r="AL4176" t="s">
        <v>232</v>
      </c>
      <c r="AM4176" t="s">
        <v>232</v>
      </c>
      <c r="AN4176" t="s">
        <v>232</v>
      </c>
      <c r="AO4176" t="s">
        <v>232</v>
      </c>
      <c r="AP4176" t="s">
        <v>232</v>
      </c>
      <c r="AQ4176" t="s">
        <v>232</v>
      </c>
      <c r="AR4176">
        <v>-20.193999999999999</v>
      </c>
      <c r="AS4176">
        <v>-11.281000000000001</v>
      </c>
      <c r="AT4176">
        <v>-31.850999999999999</v>
      </c>
      <c r="AU4176">
        <v>-29.439</v>
      </c>
      <c r="AV4176">
        <v>-7.3860000000000001</v>
      </c>
      <c r="AW4176">
        <v>-16.88</v>
      </c>
      <c r="AX4176">
        <v>-17.178000000000001</v>
      </c>
      <c r="AY4176">
        <v>-19.792000000000002</v>
      </c>
      <c r="AZ4176">
        <v>-24.210999999999999</v>
      </c>
      <c r="BA4176">
        <v>-25.5</v>
      </c>
      <c r="BB4176">
        <v>-27.11</v>
      </c>
      <c r="BC4176">
        <v>2017</v>
      </c>
    </row>
    <row r="4177" spans="1:55" x14ac:dyDescent="0.25">
      <c r="A4177">
        <v>917</v>
      </c>
      <c r="B4177" t="s">
        <v>1143</v>
      </c>
      <c r="C4177" t="s">
        <v>346</v>
      </c>
      <c r="D4177" t="s">
        <v>1144</v>
      </c>
      <c r="E4177" t="s">
        <v>344</v>
      </c>
      <c r="F4177" t="s">
        <v>345</v>
      </c>
      <c r="G4177" t="s">
        <v>270</v>
      </c>
      <c r="I4177" t="s">
        <v>397</v>
      </c>
      <c r="J4177" t="s">
        <v>232</v>
      </c>
      <c r="K4177" t="s">
        <v>232</v>
      </c>
      <c r="L4177" t="s">
        <v>232</v>
      </c>
      <c r="M4177" t="s">
        <v>232</v>
      </c>
      <c r="N4177" t="s">
        <v>232</v>
      </c>
      <c r="O4177" t="s">
        <v>232</v>
      </c>
      <c r="P4177" t="s">
        <v>232</v>
      </c>
      <c r="Q4177" t="s">
        <v>232</v>
      </c>
      <c r="R4177" t="s">
        <v>232</v>
      </c>
      <c r="S4177" t="s">
        <v>232</v>
      </c>
      <c r="T4177" t="s">
        <v>232</v>
      </c>
      <c r="U4177" t="s">
        <v>232</v>
      </c>
      <c r="V4177" t="s">
        <v>232</v>
      </c>
      <c r="W4177" t="s">
        <v>232</v>
      </c>
      <c r="X4177" t="s">
        <v>232</v>
      </c>
      <c r="Y4177" t="s">
        <v>232</v>
      </c>
      <c r="Z4177" t="s">
        <v>232</v>
      </c>
      <c r="AA4177" t="s">
        <v>232</v>
      </c>
      <c r="AB4177" t="s">
        <v>232</v>
      </c>
      <c r="AC4177" t="s">
        <v>232</v>
      </c>
      <c r="AD4177" t="s">
        <v>232</v>
      </c>
      <c r="AE4177" t="s">
        <v>232</v>
      </c>
      <c r="AF4177" t="s">
        <v>232</v>
      </c>
      <c r="AG4177" t="s">
        <v>232</v>
      </c>
      <c r="AH4177" t="s">
        <v>232</v>
      </c>
      <c r="AI4177" t="s">
        <v>232</v>
      </c>
      <c r="AJ4177" t="s">
        <v>232</v>
      </c>
      <c r="AK4177" t="s">
        <v>232</v>
      </c>
      <c r="AL4177" t="s">
        <v>232</v>
      </c>
      <c r="AM4177" t="s">
        <v>232</v>
      </c>
      <c r="AN4177" t="s">
        <v>232</v>
      </c>
      <c r="AO4177" t="s">
        <v>232</v>
      </c>
      <c r="AP4177" t="s">
        <v>232</v>
      </c>
      <c r="AQ4177" t="s">
        <v>232</v>
      </c>
      <c r="AR4177">
        <v>-5.1219999999999999</v>
      </c>
      <c r="AS4177">
        <v>-2.5960000000000001</v>
      </c>
      <c r="AT4177">
        <v>-6.7039999999999997</v>
      </c>
      <c r="AU4177">
        <v>-5.7089999999999996</v>
      </c>
      <c r="AV4177">
        <v>-1.3280000000000001</v>
      </c>
      <c r="AW4177">
        <v>-2.8170000000000002</v>
      </c>
      <c r="AX4177">
        <v>-2.6539999999999999</v>
      </c>
      <c r="AY4177">
        <v>-2.8210000000000002</v>
      </c>
      <c r="AZ4177">
        <v>-3.1749999999999998</v>
      </c>
      <c r="BA4177">
        <v>-3.0739999999999998</v>
      </c>
      <c r="BB4177">
        <v>-3.0030000000000001</v>
      </c>
      <c r="BC4177">
        <v>2017</v>
      </c>
    </row>
    <row r="4178" spans="1:55" x14ac:dyDescent="0.25">
      <c r="A4178">
        <v>917</v>
      </c>
      <c r="B4178" t="s">
        <v>1143</v>
      </c>
      <c r="C4178" t="s">
        <v>347</v>
      </c>
      <c r="D4178" t="s">
        <v>1144</v>
      </c>
      <c r="E4178" t="s">
        <v>348</v>
      </c>
      <c r="F4178" t="s">
        <v>349</v>
      </c>
      <c r="G4178" t="s">
        <v>229</v>
      </c>
      <c r="H4178" t="s">
        <v>230</v>
      </c>
      <c r="I4178" t="s">
        <v>1150</v>
      </c>
      <c r="J4178" t="s">
        <v>232</v>
      </c>
      <c r="K4178" t="s">
        <v>232</v>
      </c>
      <c r="L4178" t="s">
        <v>232</v>
      </c>
      <c r="M4178" t="s">
        <v>232</v>
      </c>
      <c r="N4178" t="s">
        <v>232</v>
      </c>
      <c r="O4178" t="s">
        <v>232</v>
      </c>
      <c r="P4178" t="s">
        <v>232</v>
      </c>
      <c r="Q4178" t="s">
        <v>232</v>
      </c>
      <c r="R4178" t="s">
        <v>232</v>
      </c>
      <c r="S4178" t="s">
        <v>232</v>
      </c>
      <c r="T4178" t="s">
        <v>232</v>
      </c>
      <c r="U4178" t="s">
        <v>232</v>
      </c>
      <c r="V4178" t="s">
        <v>232</v>
      </c>
      <c r="W4178" t="s">
        <v>232</v>
      </c>
      <c r="X4178" t="s">
        <v>232</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-10.228</v>
      </c>
      <c r="AS4178">
        <v>-7.6550000000000002</v>
      </c>
      <c r="AT4178">
        <v>-25.474</v>
      </c>
      <c r="AU4178">
        <v>-18.481000000000002</v>
      </c>
      <c r="AV4178">
        <v>-0.155</v>
      </c>
      <c r="AW4178">
        <v>-10.897</v>
      </c>
      <c r="AX4178">
        <v>-9.968</v>
      </c>
      <c r="AY4178">
        <v>-10.798999999999999</v>
      </c>
      <c r="AZ4178">
        <v>-11.266999999999999</v>
      </c>
      <c r="BA4178">
        <v>-11.612</v>
      </c>
      <c r="BB4178">
        <v>-12.301</v>
      </c>
      <c r="BC4178">
        <v>2017</v>
      </c>
    </row>
    <row r="4179" spans="1:55" x14ac:dyDescent="0.25">
      <c r="A4179">
        <v>917</v>
      </c>
      <c r="B4179" t="s">
        <v>1143</v>
      </c>
      <c r="C4179" t="s">
        <v>350</v>
      </c>
      <c r="D4179" t="s">
        <v>1144</v>
      </c>
      <c r="E4179" t="s">
        <v>348</v>
      </c>
      <c r="F4179" t="s">
        <v>349</v>
      </c>
      <c r="G4179" t="s">
        <v>282</v>
      </c>
      <c r="I4179" t="s">
        <v>351</v>
      </c>
      <c r="J4179" t="s">
        <v>232</v>
      </c>
      <c r="K4179" t="s">
        <v>232</v>
      </c>
      <c r="L4179" t="s">
        <v>232</v>
      </c>
      <c r="M4179" t="s">
        <v>232</v>
      </c>
      <c r="N4179" t="s">
        <v>232</v>
      </c>
      <c r="O4179" t="s">
        <v>232</v>
      </c>
      <c r="P4179" t="s">
        <v>232</v>
      </c>
      <c r="Q4179" t="s">
        <v>232</v>
      </c>
      <c r="R4179" t="s">
        <v>232</v>
      </c>
      <c r="S4179" t="s">
        <v>232</v>
      </c>
      <c r="T4179" t="s">
        <v>232</v>
      </c>
      <c r="U4179" t="s">
        <v>232</v>
      </c>
      <c r="V4179" t="s">
        <v>232</v>
      </c>
      <c r="W4179" t="s">
        <v>232</v>
      </c>
      <c r="X4179" t="s">
        <v>232</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-2.5529999999999999</v>
      </c>
      <c r="AS4179">
        <v>-1.778</v>
      </c>
      <c r="AT4179">
        <v>-5.3479999999999999</v>
      </c>
      <c r="AU4179">
        <v>-3.484</v>
      </c>
      <c r="AV4179">
        <v>-2.8000000000000001E-2</v>
      </c>
      <c r="AW4179">
        <v>-1.8440000000000001</v>
      </c>
      <c r="AX4179">
        <v>-1.556</v>
      </c>
      <c r="AY4179">
        <v>-1.5469999999999999</v>
      </c>
      <c r="AZ4179">
        <v>-1.4710000000000001</v>
      </c>
      <c r="BA4179">
        <v>-1.3979999999999999</v>
      </c>
      <c r="BB4179">
        <v>-1.365</v>
      </c>
      <c r="BC4179">
        <v>2017</v>
      </c>
    </row>
    <row r="4180" spans="1:55" x14ac:dyDescent="0.25">
      <c r="A4180">
        <v>917</v>
      </c>
      <c r="B4180" t="s">
        <v>1143</v>
      </c>
      <c r="C4180" t="s">
        <v>352</v>
      </c>
      <c r="D4180" t="s">
        <v>1144</v>
      </c>
      <c r="E4180" t="s">
        <v>353</v>
      </c>
      <c r="F4180" t="s">
        <v>354</v>
      </c>
      <c r="G4180" t="s">
        <v>229</v>
      </c>
      <c r="H4180" t="s">
        <v>230</v>
      </c>
    </row>
    <row r="4181" spans="1:55" x14ac:dyDescent="0.25">
      <c r="A4181">
        <v>917</v>
      </c>
      <c r="B4181" t="s">
        <v>1143</v>
      </c>
      <c r="C4181" t="s">
        <v>355</v>
      </c>
      <c r="D4181" t="s">
        <v>1144</v>
      </c>
      <c r="E4181" t="s">
        <v>353</v>
      </c>
      <c r="F4181" t="s">
        <v>354</v>
      </c>
      <c r="G4181" t="s">
        <v>282</v>
      </c>
    </row>
    <row r="4182" spans="1:55" x14ac:dyDescent="0.25">
      <c r="A4182">
        <v>917</v>
      </c>
      <c r="B4182" t="s">
        <v>1143</v>
      </c>
      <c r="C4182" t="s">
        <v>356</v>
      </c>
      <c r="D4182" t="s">
        <v>1144</v>
      </c>
      <c r="E4182" t="s">
        <v>357</v>
      </c>
      <c r="F4182" t="s">
        <v>358</v>
      </c>
      <c r="G4182" t="s">
        <v>229</v>
      </c>
      <c r="H4182" t="s">
        <v>230</v>
      </c>
      <c r="I4182" t="s">
        <v>1150</v>
      </c>
      <c r="J4182" t="s">
        <v>232</v>
      </c>
      <c r="K4182" t="s">
        <v>232</v>
      </c>
      <c r="L4182" t="s">
        <v>232</v>
      </c>
      <c r="M4182" t="s">
        <v>232</v>
      </c>
      <c r="N4182" t="s">
        <v>232</v>
      </c>
      <c r="O4182" t="s">
        <v>232</v>
      </c>
      <c r="P4182" t="s">
        <v>232</v>
      </c>
      <c r="Q4182" t="s">
        <v>232</v>
      </c>
      <c r="R4182" t="s">
        <v>232</v>
      </c>
      <c r="S4182" t="s">
        <v>232</v>
      </c>
      <c r="T4182" t="s">
        <v>232</v>
      </c>
      <c r="U4182" t="s">
        <v>232</v>
      </c>
      <c r="V4182" t="s">
        <v>232</v>
      </c>
      <c r="W4182" t="s">
        <v>232</v>
      </c>
      <c r="X4182" t="s">
        <v>232</v>
      </c>
      <c r="Y4182" t="s">
        <v>232</v>
      </c>
      <c r="Z4182" t="s">
        <v>232</v>
      </c>
      <c r="AA4182" t="s">
        <v>232</v>
      </c>
      <c r="AB4182" t="s">
        <v>232</v>
      </c>
      <c r="AC4182" t="s">
        <v>232</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312.12299999999999</v>
      </c>
      <c r="AW4182">
        <v>331.38799999999998</v>
      </c>
      <c r="AX4182">
        <v>355.584</v>
      </c>
      <c r="AY4182">
        <v>385.71899999999999</v>
      </c>
      <c r="AZ4182">
        <v>417.66</v>
      </c>
      <c r="BA4182">
        <v>452.21499999999997</v>
      </c>
      <c r="BB4182">
        <v>489.988</v>
      </c>
      <c r="BC4182">
        <v>2017</v>
      </c>
    </row>
    <row r="4183" spans="1:55" x14ac:dyDescent="0.25">
      <c r="A4183">
        <v>917</v>
      </c>
      <c r="B4183" t="s">
        <v>1143</v>
      </c>
      <c r="C4183" t="s">
        <v>359</v>
      </c>
      <c r="D4183" t="s">
        <v>1144</v>
      </c>
      <c r="E4183" t="s">
        <v>357</v>
      </c>
      <c r="F4183" t="s">
        <v>358</v>
      </c>
      <c r="G4183" t="s">
        <v>282</v>
      </c>
      <c r="I4183" t="s">
        <v>360</v>
      </c>
      <c r="J4183" t="s">
        <v>232</v>
      </c>
      <c r="K4183" t="s">
        <v>232</v>
      </c>
      <c r="L4183" t="s">
        <v>232</v>
      </c>
      <c r="M4183" t="s">
        <v>232</v>
      </c>
      <c r="N4183" t="s">
        <v>232</v>
      </c>
      <c r="O4183" t="s">
        <v>232</v>
      </c>
      <c r="P4183" t="s">
        <v>232</v>
      </c>
      <c r="Q4183" t="s">
        <v>232</v>
      </c>
      <c r="R4183" t="s">
        <v>232</v>
      </c>
      <c r="S4183" t="s">
        <v>232</v>
      </c>
      <c r="T4183" t="s">
        <v>232</v>
      </c>
      <c r="U4183" t="s">
        <v>232</v>
      </c>
      <c r="V4183" t="s">
        <v>232</v>
      </c>
      <c r="W4183" t="s">
        <v>232</v>
      </c>
      <c r="X4183" t="s">
        <v>232</v>
      </c>
      <c r="Y4183" t="s">
        <v>232</v>
      </c>
      <c r="Z4183" t="s">
        <v>232</v>
      </c>
      <c r="AA4183" t="s">
        <v>232</v>
      </c>
      <c r="AB4183" t="s">
        <v>232</v>
      </c>
      <c r="AC4183" t="s">
        <v>232</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56.024999999999999</v>
      </c>
      <c r="AW4183">
        <v>56.088999999999999</v>
      </c>
      <c r="AX4183">
        <v>55.506</v>
      </c>
      <c r="AY4183">
        <v>55.271000000000001</v>
      </c>
      <c r="AZ4183">
        <v>54.527000000000001</v>
      </c>
      <c r="BA4183">
        <v>54.427999999999997</v>
      </c>
      <c r="BB4183">
        <v>54.368000000000002</v>
      </c>
      <c r="BC4183">
        <v>2017</v>
      </c>
    </row>
    <row r="4184" spans="1:55" x14ac:dyDescent="0.25">
      <c r="A4184">
        <v>917</v>
      </c>
      <c r="B4184" t="s">
        <v>1143</v>
      </c>
      <c r="C4184" t="s">
        <v>361</v>
      </c>
      <c r="D4184" t="s">
        <v>1144</v>
      </c>
      <c r="E4184" t="s">
        <v>362</v>
      </c>
      <c r="F4184" t="s">
        <v>363</v>
      </c>
      <c r="G4184" t="s">
        <v>229</v>
      </c>
      <c r="H4184" t="s">
        <v>230</v>
      </c>
      <c r="I4184" t="s">
        <v>1150</v>
      </c>
      <c r="J4184" t="s">
        <v>232</v>
      </c>
      <c r="K4184" t="s">
        <v>232</v>
      </c>
      <c r="L4184" t="s">
        <v>232</v>
      </c>
      <c r="M4184" t="s">
        <v>232</v>
      </c>
      <c r="N4184" t="s">
        <v>232</v>
      </c>
      <c r="O4184" t="s">
        <v>232</v>
      </c>
      <c r="P4184" t="s">
        <v>232</v>
      </c>
      <c r="Q4184" t="s">
        <v>232</v>
      </c>
      <c r="R4184" t="s">
        <v>232</v>
      </c>
      <c r="S4184" t="s">
        <v>232</v>
      </c>
      <c r="T4184" t="s">
        <v>232</v>
      </c>
      <c r="U4184" t="s">
        <v>232</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557.11300000000006</v>
      </c>
      <c r="AW4184">
        <v>590.82299999999998</v>
      </c>
      <c r="AX4184">
        <v>640.62099999999998</v>
      </c>
      <c r="AY4184">
        <v>697.86500000000001</v>
      </c>
      <c r="AZ4184">
        <v>765.96699999999998</v>
      </c>
      <c r="BA4184">
        <v>830.85599999999999</v>
      </c>
      <c r="BB4184">
        <v>901.24099999999999</v>
      </c>
      <c r="BC4184">
        <v>2017</v>
      </c>
    </row>
    <row r="4185" spans="1:55" x14ac:dyDescent="0.25">
      <c r="A4185">
        <v>917</v>
      </c>
      <c r="B4185" t="s">
        <v>1143</v>
      </c>
      <c r="C4185" t="s">
        <v>364</v>
      </c>
      <c r="D4185" t="s">
        <v>1144</v>
      </c>
      <c r="E4185" t="s">
        <v>365</v>
      </c>
      <c r="F4185" t="s">
        <v>366</v>
      </c>
      <c r="G4185" t="s">
        <v>242</v>
      </c>
      <c r="H4185" t="s">
        <v>230</v>
      </c>
      <c r="I4185" t="s">
        <v>1151</v>
      </c>
      <c r="J4185" t="s">
        <v>232</v>
      </c>
      <c r="K4185" t="s">
        <v>232</v>
      </c>
      <c r="L4185" t="s">
        <v>232</v>
      </c>
      <c r="M4185" t="s">
        <v>232</v>
      </c>
      <c r="N4185" t="s">
        <v>232</v>
      </c>
      <c r="O4185" t="s">
        <v>232</v>
      </c>
      <c r="P4185" t="s">
        <v>232</v>
      </c>
      <c r="Q4185" t="s">
        <v>232</v>
      </c>
      <c r="R4185" t="s">
        <v>232</v>
      </c>
      <c r="S4185" t="s">
        <v>232</v>
      </c>
      <c r="T4185" t="s">
        <v>232</v>
      </c>
      <c r="U4185" t="s">
        <v>232</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-0.73599999999999999</v>
      </c>
      <c r="AM4185">
        <v>4.1000000000000002E-2</v>
      </c>
      <c r="AN4185">
        <v>-0.105</v>
      </c>
      <c r="AO4185">
        <v>-0.18</v>
      </c>
      <c r="AP4185">
        <v>0.248</v>
      </c>
      <c r="AQ4185">
        <v>-0.97199999999999998</v>
      </c>
      <c r="AR4185">
        <v>-1.1950000000000001</v>
      </c>
      <c r="AS4185">
        <v>-1.069</v>
      </c>
      <c r="AT4185">
        <v>-0.79200000000000004</v>
      </c>
      <c r="AU4185">
        <v>-0.48</v>
      </c>
      <c r="AV4185">
        <v>-0.79500000000000004</v>
      </c>
      <c r="AW4185">
        <v>-0.90700000000000003</v>
      </c>
      <c r="AX4185">
        <v>-0.753</v>
      </c>
      <c r="AY4185">
        <v>-0.73899999999999999</v>
      </c>
      <c r="AZ4185">
        <v>-0.76500000000000001</v>
      </c>
      <c r="BA4185">
        <v>-0.95199999999999996</v>
      </c>
      <c r="BB4185">
        <v>-1.0229999999999999</v>
      </c>
      <c r="BC4185">
        <v>2017</v>
      </c>
    </row>
    <row r="4186" spans="1:55" x14ac:dyDescent="0.25">
      <c r="A4186">
        <v>917</v>
      </c>
      <c r="B4186" t="s">
        <v>1143</v>
      </c>
      <c r="C4186" t="s">
        <v>368</v>
      </c>
      <c r="D4186" t="s">
        <v>1144</v>
      </c>
      <c r="E4186" t="s">
        <v>365</v>
      </c>
      <c r="F4186" t="s">
        <v>366</v>
      </c>
      <c r="G4186" t="s">
        <v>282</v>
      </c>
      <c r="I4186" t="s">
        <v>369</v>
      </c>
      <c r="J4186" t="s">
        <v>232</v>
      </c>
      <c r="K4186" t="s">
        <v>232</v>
      </c>
      <c r="L4186" t="s">
        <v>232</v>
      </c>
      <c r="M4186" t="s">
        <v>232</v>
      </c>
      <c r="N4186" t="s">
        <v>232</v>
      </c>
      <c r="O4186" t="s">
        <v>232</v>
      </c>
      <c r="P4186" t="s">
        <v>232</v>
      </c>
      <c r="Q4186" t="s">
        <v>232</v>
      </c>
      <c r="R4186" t="s">
        <v>232</v>
      </c>
      <c r="S4186" t="s">
        <v>232</v>
      </c>
      <c r="T4186" t="s">
        <v>232</v>
      </c>
      <c r="U4186" t="s">
        <v>232</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-14.324999999999999</v>
      </c>
      <c r="AM4186">
        <v>0.87</v>
      </c>
      <c r="AN4186">
        <v>-2.1859999999999999</v>
      </c>
      <c r="AO4186">
        <v>-2.9020000000000001</v>
      </c>
      <c r="AP4186">
        <v>3.7490000000000001</v>
      </c>
      <c r="AQ4186">
        <v>-13.253</v>
      </c>
      <c r="AR4186">
        <v>-15.997999999999999</v>
      </c>
      <c r="AS4186">
        <v>-16.001000000000001</v>
      </c>
      <c r="AT4186">
        <v>-11.618</v>
      </c>
      <c r="AU4186">
        <v>-6.234</v>
      </c>
      <c r="AV4186">
        <v>-9.827</v>
      </c>
      <c r="AW4186">
        <v>-10.888</v>
      </c>
      <c r="AX4186">
        <v>-8.57</v>
      </c>
      <c r="AY4186">
        <v>-7.9560000000000004</v>
      </c>
      <c r="AZ4186">
        <v>-7.73</v>
      </c>
      <c r="BA4186">
        <v>-9.1329999999999991</v>
      </c>
      <c r="BB4186">
        <v>-9.3209999999999997</v>
      </c>
      <c r="BC4186">
        <v>2016</v>
      </c>
    </row>
    <row r="4187" spans="1:55" x14ac:dyDescent="0.25">
      <c r="A4187">
        <v>544</v>
      </c>
      <c r="B4187" t="s">
        <v>1152</v>
      </c>
      <c r="C4187" t="s">
        <v>225</v>
      </c>
      <c r="D4187" t="s">
        <v>1153</v>
      </c>
      <c r="E4187" t="s">
        <v>227</v>
      </c>
      <c r="F4187" t="s">
        <v>228</v>
      </c>
      <c r="G4187" t="s">
        <v>229</v>
      </c>
      <c r="H4187" t="s">
        <v>230</v>
      </c>
      <c r="I4187" t="s">
        <v>1154</v>
      </c>
      <c r="J4187" s="52">
        <v>11305.05</v>
      </c>
      <c r="K4187" s="52">
        <v>13038.33</v>
      </c>
      <c r="L4187" s="52">
        <v>13653.04</v>
      </c>
      <c r="M4187" s="52">
        <v>14062.67</v>
      </c>
      <c r="N4187" s="52">
        <v>14968.08</v>
      </c>
      <c r="O4187" s="52">
        <v>16333.4</v>
      </c>
      <c r="P4187" s="52">
        <v>17122.14</v>
      </c>
      <c r="Q4187" s="52">
        <v>16957.82</v>
      </c>
      <c r="R4187" s="52">
        <v>16601.71</v>
      </c>
      <c r="S4187" s="52">
        <v>18244.09</v>
      </c>
      <c r="T4187" s="52">
        <v>19463.96</v>
      </c>
      <c r="U4187" s="52">
        <v>20242.259999999998</v>
      </c>
      <c r="V4187" s="52">
        <v>21659.1</v>
      </c>
      <c r="W4187" s="52">
        <v>22929.8</v>
      </c>
      <c r="X4187" s="52">
        <v>24800.9</v>
      </c>
      <c r="Y4187" s="52">
        <v>26548.12</v>
      </c>
      <c r="Z4187" s="52">
        <v>28377.93</v>
      </c>
      <c r="AA4187" s="52">
        <v>30337.98</v>
      </c>
      <c r="AB4187" s="52">
        <v>31636.240000000002</v>
      </c>
      <c r="AC4187" s="52">
        <v>32910.54</v>
      </c>
      <c r="AD4187" s="52">
        <v>35026.269999999997</v>
      </c>
      <c r="AE4187" s="52">
        <v>36697.760000000002</v>
      </c>
      <c r="AF4187" s="52">
        <v>39196.339999999997</v>
      </c>
      <c r="AG4187" s="52">
        <v>41618.35</v>
      </c>
      <c r="AH4187" s="52">
        <v>44609.38</v>
      </c>
      <c r="AI4187" s="52">
        <v>47705.2</v>
      </c>
      <c r="AJ4187" s="52">
        <v>51976.5</v>
      </c>
      <c r="AK4187" s="52">
        <v>56057.41</v>
      </c>
      <c r="AL4187" s="52">
        <v>60442.39</v>
      </c>
      <c r="AM4187" s="52">
        <v>64898.8</v>
      </c>
      <c r="AN4187" s="52">
        <v>70102.55</v>
      </c>
      <c r="AO4187" s="52">
        <v>75701.259999999995</v>
      </c>
      <c r="AP4187" s="52">
        <v>81609.86</v>
      </c>
      <c r="AQ4187" s="52">
        <v>88160.11</v>
      </c>
      <c r="AR4187" s="52">
        <v>94870.83</v>
      </c>
      <c r="AS4187" s="52">
        <v>101767.55</v>
      </c>
      <c r="AT4187" s="52">
        <v>108914.78</v>
      </c>
      <c r="AU4187" s="52">
        <v>116356</v>
      </c>
      <c r="AV4187" s="52">
        <v>123919.65</v>
      </c>
      <c r="AW4187" s="52">
        <v>132247.22</v>
      </c>
      <c r="AX4187" s="52">
        <v>141267.71</v>
      </c>
      <c r="AY4187" s="52">
        <v>150846.51999999999</v>
      </c>
      <c r="AZ4187" s="52">
        <v>161065.70000000001</v>
      </c>
      <c r="BA4187" s="52">
        <v>171944</v>
      </c>
      <c r="BB4187" s="52">
        <v>183567.78</v>
      </c>
      <c r="BC4187">
        <v>2017</v>
      </c>
    </row>
    <row r="4188" spans="1:55" x14ac:dyDescent="0.25">
      <c r="A4188">
        <v>544</v>
      </c>
      <c r="B4188" t="s">
        <v>1152</v>
      </c>
      <c r="C4188" t="s">
        <v>233</v>
      </c>
      <c r="D4188" t="s">
        <v>1153</v>
      </c>
      <c r="E4188" t="s">
        <v>227</v>
      </c>
      <c r="F4188" t="s">
        <v>234</v>
      </c>
      <c r="G4188" t="s">
        <v>235</v>
      </c>
      <c r="I4188" t="s">
        <v>236</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6.5</v>
      </c>
      <c r="AW4188">
        <v>6.72</v>
      </c>
      <c r="AX4188">
        <v>6.8209999999999997</v>
      </c>
      <c r="AY4188">
        <v>6.7809999999999997</v>
      </c>
      <c r="AZ4188">
        <v>6.7750000000000004</v>
      </c>
      <c r="BA4188">
        <v>6.7539999999999996</v>
      </c>
      <c r="BB4188">
        <v>6.76</v>
      </c>
      <c r="BC4188">
        <v>2017</v>
      </c>
    </row>
    <row r="4189" spans="1:55" x14ac:dyDescent="0.25">
      <c r="A4189">
        <v>544</v>
      </c>
      <c r="B4189" t="s">
        <v>1152</v>
      </c>
      <c r="C4189" t="s">
        <v>237</v>
      </c>
      <c r="D4189" t="s">
        <v>1153</v>
      </c>
      <c r="E4189" t="s">
        <v>238</v>
      </c>
      <c r="F4189" t="s">
        <v>239</v>
      </c>
      <c r="G4189" t="s">
        <v>229</v>
      </c>
      <c r="H4189" t="s">
        <v>230</v>
      </c>
      <c r="I4189" t="s">
        <v>1154</v>
      </c>
      <c r="J4189">
        <v>19.794</v>
      </c>
      <c r="K4189">
        <v>22.643000000000001</v>
      </c>
      <c r="L4189">
        <v>39.652000000000001</v>
      </c>
      <c r="M4189">
        <v>72.540999999999997</v>
      </c>
      <c r="N4189">
        <v>103.866</v>
      </c>
      <c r="O4189">
        <v>167.92500000000001</v>
      </c>
      <c r="P4189">
        <v>247.89</v>
      </c>
      <c r="Q4189">
        <v>321.85700000000003</v>
      </c>
      <c r="R4189">
        <v>469.35599999999999</v>
      </c>
      <c r="S4189">
        <v>852.82</v>
      </c>
      <c r="T4189" s="52">
        <v>1224.8499999999999</v>
      </c>
      <c r="U4189" s="52">
        <v>1443.36</v>
      </c>
      <c r="V4189" s="52">
        <v>1687.85</v>
      </c>
      <c r="W4189" s="52">
        <v>1901.15</v>
      </c>
      <c r="X4189" s="52">
        <v>2215.0100000000002</v>
      </c>
      <c r="Y4189" s="52">
        <v>2836.74</v>
      </c>
      <c r="Z4189" s="52">
        <v>3450.46</v>
      </c>
      <c r="AA4189" s="52">
        <v>4399.45</v>
      </c>
      <c r="AB4189" s="52">
        <v>4399.45</v>
      </c>
      <c r="AC4189" s="52">
        <v>9920.0300000000007</v>
      </c>
      <c r="AD4189" s="52">
        <v>14132.2</v>
      </c>
      <c r="AE4189" s="52">
        <v>16671.689999999999</v>
      </c>
      <c r="AF4189" s="52">
        <v>19693.98</v>
      </c>
      <c r="AG4189" s="52">
        <v>23650.99</v>
      </c>
      <c r="AH4189" s="52">
        <v>28059.24</v>
      </c>
      <c r="AI4189" s="52">
        <v>32483.360000000001</v>
      </c>
      <c r="AJ4189" s="52">
        <v>39704.19</v>
      </c>
      <c r="AK4189" s="52">
        <v>45647.65</v>
      </c>
      <c r="AL4189" s="52">
        <v>51950.01</v>
      </c>
      <c r="AM4189" s="52">
        <v>54789.54</v>
      </c>
      <c r="AN4189" s="52">
        <v>61996.76</v>
      </c>
      <c r="AO4189" s="52">
        <v>71961.759999999995</v>
      </c>
      <c r="AP4189" s="52">
        <v>81609.86</v>
      </c>
      <c r="AQ4189" s="52">
        <v>93867.57</v>
      </c>
      <c r="AR4189" s="52">
        <v>106797.29</v>
      </c>
      <c r="AS4189" s="52">
        <v>117251.58</v>
      </c>
      <c r="AT4189" s="52">
        <v>129279.12</v>
      </c>
      <c r="AU4189" s="52">
        <v>140749</v>
      </c>
      <c r="AV4189" s="52">
        <v>152518.37</v>
      </c>
      <c r="AW4189" s="52">
        <v>167334.98000000001</v>
      </c>
      <c r="AX4189" s="52">
        <v>184862.07</v>
      </c>
      <c r="AY4189" s="52">
        <v>203580.82</v>
      </c>
      <c r="AZ4189" s="52">
        <v>224099.99</v>
      </c>
      <c r="BA4189" s="52">
        <v>246653.95</v>
      </c>
      <c r="BB4189" s="52">
        <v>271451.49</v>
      </c>
      <c r="BC4189">
        <v>2017</v>
      </c>
    </row>
    <row r="4190" spans="1:55" x14ac:dyDescent="0.25">
      <c r="A4190">
        <v>544</v>
      </c>
      <c r="B4190" t="s">
        <v>1152</v>
      </c>
      <c r="C4190" t="s">
        <v>240</v>
      </c>
      <c r="D4190" t="s">
        <v>1153</v>
      </c>
      <c r="E4190" t="s">
        <v>238</v>
      </c>
      <c r="F4190" t="s">
        <v>241</v>
      </c>
      <c r="G4190" t="s">
        <v>242</v>
      </c>
      <c r="H4190" t="s">
        <v>230</v>
      </c>
      <c r="I4190" t="s">
        <v>243</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15.916</v>
      </c>
      <c r="AU4190">
        <v>17.068999999999999</v>
      </c>
      <c r="AV4190">
        <v>18.434000000000001</v>
      </c>
      <c r="AW4190">
        <v>20.152999999999999</v>
      </c>
      <c r="AX4190">
        <v>22.013000000000002</v>
      </c>
      <c r="AY4190">
        <v>23.977</v>
      </c>
      <c r="AZ4190">
        <v>26.100999999999999</v>
      </c>
      <c r="BA4190">
        <v>28.411000000000001</v>
      </c>
      <c r="BB4190">
        <v>30.922000000000001</v>
      </c>
      <c r="BC4190">
        <v>2017</v>
      </c>
    </row>
    <row r="4191" spans="1:55" x14ac:dyDescent="0.25">
      <c r="A4191">
        <v>544</v>
      </c>
      <c r="B4191" t="s">
        <v>1152</v>
      </c>
      <c r="C4191" t="s">
        <v>244</v>
      </c>
      <c r="D4191" t="s">
        <v>1153</v>
      </c>
      <c r="E4191" t="s">
        <v>238</v>
      </c>
      <c r="F4191" t="s">
        <v>245</v>
      </c>
      <c r="G4191" t="s">
        <v>246</v>
      </c>
      <c r="H4191" t="s">
        <v>230</v>
      </c>
      <c r="I4191" t="s">
        <v>243</v>
      </c>
      <c r="J4191">
        <v>1.8759999999999999</v>
      </c>
      <c r="K4191">
        <v>2.3690000000000002</v>
      </c>
      <c r="L4191">
        <v>2.6339999999999999</v>
      </c>
      <c r="M4191">
        <v>2.819</v>
      </c>
      <c r="N4191">
        <v>3.109</v>
      </c>
      <c r="O4191">
        <v>3.4990000000000001</v>
      </c>
      <c r="P4191">
        <v>3.742</v>
      </c>
      <c r="Q4191">
        <v>3.798</v>
      </c>
      <c r="R4191">
        <v>3.8490000000000002</v>
      </c>
      <c r="S4191">
        <v>4.3959999999999999</v>
      </c>
      <c r="T4191">
        <v>4.8650000000000002</v>
      </c>
      <c r="U4191">
        <v>5.2309999999999999</v>
      </c>
      <c r="V4191">
        <v>5.7249999999999996</v>
      </c>
      <c r="W4191">
        <v>6.2039999999999997</v>
      </c>
      <c r="X4191">
        <v>6.8540000000000001</v>
      </c>
      <c r="Y4191">
        <v>7.4909999999999997</v>
      </c>
      <c r="Z4191">
        <v>8.1530000000000005</v>
      </c>
      <c r="AA4191">
        <v>8.8670000000000009</v>
      </c>
      <c r="AB4191">
        <v>9.35</v>
      </c>
      <c r="AC4191">
        <v>9.8680000000000003</v>
      </c>
      <c r="AD4191">
        <v>10.737</v>
      </c>
      <c r="AE4191">
        <v>11.496</v>
      </c>
      <c r="AF4191">
        <v>12.473000000000001</v>
      </c>
      <c r="AG4191">
        <v>13.489000000000001</v>
      </c>
      <c r="AH4191">
        <v>14.848000000000001</v>
      </c>
      <c r="AI4191">
        <v>16.373000000000001</v>
      </c>
      <c r="AJ4191">
        <v>18.379000000000001</v>
      </c>
      <c r="AK4191">
        <v>20.353999999999999</v>
      </c>
      <c r="AL4191">
        <v>22.373000000000001</v>
      </c>
      <c r="AM4191">
        <v>24.206</v>
      </c>
      <c r="AN4191">
        <v>26.452000000000002</v>
      </c>
      <c r="AO4191">
        <v>29.161000000000001</v>
      </c>
      <c r="AP4191">
        <v>32.04</v>
      </c>
      <c r="AQ4191">
        <v>35.219000000000001</v>
      </c>
      <c r="AR4191">
        <v>38.616999999999997</v>
      </c>
      <c r="AS4191">
        <v>41.866999999999997</v>
      </c>
      <c r="AT4191">
        <v>45.296999999999997</v>
      </c>
      <c r="AU4191">
        <v>49.311999999999998</v>
      </c>
      <c r="AV4191">
        <v>53.701000000000001</v>
      </c>
      <c r="AW4191">
        <v>58.329000000000001</v>
      </c>
      <c r="AX4191">
        <v>63.609000000000002</v>
      </c>
      <c r="AY4191">
        <v>69.334000000000003</v>
      </c>
      <c r="AZ4191">
        <v>75.563000000000002</v>
      </c>
      <c r="BA4191">
        <v>82.337999999999994</v>
      </c>
      <c r="BB4191">
        <v>89.744</v>
      </c>
      <c r="BC4191">
        <v>2017</v>
      </c>
    </row>
    <row r="4192" spans="1:55" x14ac:dyDescent="0.25">
      <c r="A4192">
        <v>544</v>
      </c>
      <c r="B4192" t="s">
        <v>1152</v>
      </c>
      <c r="C4192" t="s">
        <v>247</v>
      </c>
      <c r="D4192" t="s">
        <v>1153</v>
      </c>
      <c r="E4192" t="s">
        <v>248</v>
      </c>
      <c r="F4192" t="s">
        <v>249</v>
      </c>
      <c r="G4192" t="s">
        <v>250</v>
      </c>
      <c r="I4192" t="s">
        <v>251</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120.964</v>
      </c>
      <c r="AV4192">
        <v>123.078</v>
      </c>
      <c r="AW4192">
        <v>126.532</v>
      </c>
      <c r="AX4192">
        <v>130.85900000000001</v>
      </c>
      <c r="AY4192">
        <v>134.959</v>
      </c>
      <c r="AZ4192">
        <v>139.136</v>
      </c>
      <c r="BA4192">
        <v>143.44999999999999</v>
      </c>
      <c r="BB4192">
        <v>147.875</v>
      </c>
      <c r="BC4192">
        <v>2017</v>
      </c>
    </row>
    <row r="4193" spans="1:55" x14ac:dyDescent="0.25">
      <c r="A4193">
        <v>544</v>
      </c>
      <c r="B4193" t="s">
        <v>1152</v>
      </c>
      <c r="C4193" t="s">
        <v>252</v>
      </c>
      <c r="D4193" t="s">
        <v>1153</v>
      </c>
      <c r="E4193" t="s">
        <v>253</v>
      </c>
      <c r="F4193" t="s">
        <v>254</v>
      </c>
      <c r="G4193" t="s">
        <v>229</v>
      </c>
      <c r="H4193" t="s">
        <v>220</v>
      </c>
      <c r="I4193" t="s">
        <v>255</v>
      </c>
      <c r="J4193" s="52">
        <v>3626039.77</v>
      </c>
      <c r="K4193" s="52">
        <v>4103408.64</v>
      </c>
      <c r="L4193" s="52">
        <v>4200141.3099999996</v>
      </c>
      <c r="M4193" s="52">
        <v>4217471.49</v>
      </c>
      <c r="N4193" s="52">
        <v>4370377.87</v>
      </c>
      <c r="O4193" s="52">
        <v>4641156.54</v>
      </c>
      <c r="P4193" s="52">
        <v>4731928.84</v>
      </c>
      <c r="Q4193" s="52">
        <v>4556773.45</v>
      </c>
      <c r="R4193" s="52">
        <v>4336538.8499999996</v>
      </c>
      <c r="S4193" s="52">
        <v>4632716.57</v>
      </c>
      <c r="T4193" s="52">
        <v>4762549.7699999996</v>
      </c>
      <c r="U4193" s="52">
        <v>4810835.6900000004</v>
      </c>
      <c r="V4193" s="52">
        <v>5001202.9800000004</v>
      </c>
      <c r="W4193" s="52">
        <v>5148071.03</v>
      </c>
      <c r="X4193" s="52">
        <v>5421336.9500000002</v>
      </c>
      <c r="Y4193" s="52">
        <v>5659921.7000000002</v>
      </c>
      <c r="Z4193" s="52">
        <v>5910357.21</v>
      </c>
      <c r="AA4193" s="52">
        <v>6182049.6299999999</v>
      </c>
      <c r="AB4193" s="52">
        <v>6338837.6200000001</v>
      </c>
      <c r="AC4193" s="52">
        <v>6483938.4100000001</v>
      </c>
      <c r="AD4193" s="52">
        <v>6785420.5599999996</v>
      </c>
      <c r="AE4193" s="52">
        <v>6990391.8099999996</v>
      </c>
      <c r="AF4193" s="52">
        <v>7341529.3099999996</v>
      </c>
      <c r="AG4193" s="52">
        <v>7664872.7699999996</v>
      </c>
      <c r="AH4193" s="52">
        <v>8078398.4800000004</v>
      </c>
      <c r="AI4193" s="52">
        <v>8486958.6899999995</v>
      </c>
      <c r="AJ4193" s="52">
        <v>9115578.1199999992</v>
      </c>
      <c r="AK4193" s="52">
        <v>9691721.4600000009</v>
      </c>
      <c r="AL4193" s="52">
        <v>10301497.24</v>
      </c>
      <c r="AM4193" s="52">
        <v>10904007.67</v>
      </c>
      <c r="AN4193" s="52">
        <v>11611118.220000001</v>
      </c>
      <c r="AO4193" s="52">
        <v>12360444.02</v>
      </c>
      <c r="AP4193" s="52">
        <v>13136037.08</v>
      </c>
      <c r="AQ4193" s="52">
        <v>13988934.199999999</v>
      </c>
      <c r="AR4193" s="52">
        <v>14840069.75</v>
      </c>
      <c r="AS4193" s="52">
        <v>15675839.529999999</v>
      </c>
      <c r="AT4193" s="52">
        <v>16538612.130000001</v>
      </c>
      <c r="AU4193" s="52">
        <v>17417739.489999998</v>
      </c>
      <c r="AV4193" s="52">
        <v>18286640.760000002</v>
      </c>
      <c r="AW4193" s="52">
        <v>19238494.210000001</v>
      </c>
      <c r="AX4193" s="52">
        <v>20259008.969999999</v>
      </c>
      <c r="AY4193" s="52">
        <v>21325604.32</v>
      </c>
      <c r="AZ4193" s="52">
        <v>22447080.489999998</v>
      </c>
      <c r="BA4193" s="52">
        <v>23622974.98</v>
      </c>
      <c r="BB4193" s="52">
        <v>24861926.350000001</v>
      </c>
      <c r="BC4193">
        <v>2016</v>
      </c>
    </row>
    <row r="4194" spans="1:55" x14ac:dyDescent="0.25">
      <c r="A4194">
        <v>544</v>
      </c>
      <c r="B4194" t="s">
        <v>1152</v>
      </c>
      <c r="C4194" t="s">
        <v>256</v>
      </c>
      <c r="D4194" t="s">
        <v>1153</v>
      </c>
      <c r="E4194" t="s">
        <v>253</v>
      </c>
      <c r="F4194" t="s">
        <v>257</v>
      </c>
      <c r="G4194" t="s">
        <v>258</v>
      </c>
      <c r="H4194" t="s">
        <v>220</v>
      </c>
      <c r="I4194" t="s">
        <v>255</v>
      </c>
      <c r="J4194" s="52">
        <v>1396.79</v>
      </c>
      <c r="K4194" s="52">
        <v>1580.67</v>
      </c>
      <c r="L4194" s="52">
        <v>1617.94</v>
      </c>
      <c r="M4194" s="52">
        <v>1624.61</v>
      </c>
      <c r="N4194" s="52">
        <v>1683.51</v>
      </c>
      <c r="O4194" s="52">
        <v>1787.82</v>
      </c>
      <c r="P4194" s="52">
        <v>1822.78</v>
      </c>
      <c r="Q4194" s="52">
        <v>1755.31</v>
      </c>
      <c r="R4194" s="52">
        <v>1670.48</v>
      </c>
      <c r="S4194" s="52">
        <v>1784.57</v>
      </c>
      <c r="T4194" s="52">
        <v>1834.58</v>
      </c>
      <c r="U4194" s="52">
        <v>1853.18</v>
      </c>
      <c r="V4194" s="52">
        <v>1926.51</v>
      </c>
      <c r="W4194" s="52">
        <v>1983.09</v>
      </c>
      <c r="X4194" s="52">
        <v>2088.35</v>
      </c>
      <c r="Y4194" s="52">
        <v>2180.2600000000002</v>
      </c>
      <c r="Z4194" s="52">
        <v>2276.73</v>
      </c>
      <c r="AA4194" s="52">
        <v>2381.39</v>
      </c>
      <c r="AB4194" s="52">
        <v>2441.7800000000002</v>
      </c>
      <c r="AC4194" s="52">
        <v>2497.6799999999998</v>
      </c>
      <c r="AD4194" s="52">
        <v>2613.81</v>
      </c>
      <c r="AE4194" s="52">
        <v>2692.77</v>
      </c>
      <c r="AF4194" s="52">
        <v>2828.03</v>
      </c>
      <c r="AG4194" s="52">
        <v>2952.58</v>
      </c>
      <c r="AH4194" s="52">
        <v>3111.88</v>
      </c>
      <c r="AI4194" s="52">
        <v>3269.26</v>
      </c>
      <c r="AJ4194" s="52">
        <v>3511.41</v>
      </c>
      <c r="AK4194" s="52">
        <v>3733.34</v>
      </c>
      <c r="AL4194" s="52">
        <v>3968.24</v>
      </c>
      <c r="AM4194" s="52">
        <v>4200.33</v>
      </c>
      <c r="AN4194" s="52">
        <v>4472.71</v>
      </c>
      <c r="AO4194" s="52">
        <v>4761.3599999999997</v>
      </c>
      <c r="AP4194" s="52">
        <v>5060.13</v>
      </c>
      <c r="AQ4194" s="52">
        <v>5388.67</v>
      </c>
      <c r="AR4194" s="52">
        <v>5716.54</v>
      </c>
      <c r="AS4194" s="52">
        <v>6038.48</v>
      </c>
      <c r="AT4194" s="52">
        <v>6370.83</v>
      </c>
      <c r="AU4194" s="52">
        <v>6709.48</v>
      </c>
      <c r="AV4194" s="52">
        <v>7044.19</v>
      </c>
      <c r="AW4194" s="52">
        <v>7410.85</v>
      </c>
      <c r="AX4194" s="52">
        <v>7803.96</v>
      </c>
      <c r="AY4194" s="52">
        <v>8214.83</v>
      </c>
      <c r="AZ4194" s="52">
        <v>8646.83</v>
      </c>
      <c r="BA4194" s="52">
        <v>9099.7999999999993</v>
      </c>
      <c r="BB4194" s="52">
        <v>9577.0499999999993</v>
      </c>
      <c r="BC4194">
        <v>2016</v>
      </c>
    </row>
    <row r="4195" spans="1:55" x14ac:dyDescent="0.25">
      <c r="A4195">
        <v>544</v>
      </c>
      <c r="B4195" t="s">
        <v>1152</v>
      </c>
      <c r="C4195" t="s">
        <v>259</v>
      </c>
      <c r="D4195" t="s">
        <v>1153</v>
      </c>
      <c r="E4195" t="s">
        <v>260</v>
      </c>
      <c r="F4195" t="s">
        <v>261</v>
      </c>
      <c r="G4195" t="s">
        <v>229</v>
      </c>
      <c r="H4195" t="s">
        <v>220</v>
      </c>
      <c r="I4195" t="s">
        <v>262</v>
      </c>
      <c r="J4195" s="52">
        <v>6348.76</v>
      </c>
      <c r="K4195" s="52">
        <v>7126.07</v>
      </c>
      <c r="L4195" s="52">
        <v>12198.19</v>
      </c>
      <c r="M4195" s="52">
        <v>21755.51</v>
      </c>
      <c r="N4195" s="52">
        <v>30326.91</v>
      </c>
      <c r="O4195" s="52">
        <v>47716.14</v>
      </c>
      <c r="P4195" s="52">
        <v>68507.520000000004</v>
      </c>
      <c r="Q4195" s="52">
        <v>86486.78</v>
      </c>
      <c r="R4195" s="52">
        <v>122600.68</v>
      </c>
      <c r="S4195" s="52">
        <v>216556.34</v>
      </c>
      <c r="T4195" s="52">
        <v>299704.08</v>
      </c>
      <c r="U4195" s="52">
        <v>343032.35</v>
      </c>
      <c r="V4195" s="52">
        <v>389733.2</v>
      </c>
      <c r="W4195" s="52">
        <v>426836.25</v>
      </c>
      <c r="X4195" s="52">
        <v>484189.21</v>
      </c>
      <c r="Y4195" s="52">
        <v>604777.39</v>
      </c>
      <c r="Z4195" s="52">
        <v>718638.23</v>
      </c>
      <c r="AA4195" s="52">
        <v>896488.14</v>
      </c>
      <c r="AB4195" s="52">
        <v>881502.59</v>
      </c>
      <c r="AC4195" s="52">
        <v>1954415.95</v>
      </c>
      <c r="AD4195" s="52">
        <v>2737744.05</v>
      </c>
      <c r="AE4195" s="52">
        <v>3175715.94</v>
      </c>
      <c r="AF4195" s="52">
        <v>3688709.35</v>
      </c>
      <c r="AG4195" s="52">
        <v>4355815.28</v>
      </c>
      <c r="AH4195" s="52">
        <v>5081301.42</v>
      </c>
      <c r="AI4195" s="52">
        <v>5778929.7300000004</v>
      </c>
      <c r="AJ4195" s="52">
        <v>6963275.0800000001</v>
      </c>
      <c r="AK4195" s="52">
        <v>7891986.8399999999</v>
      </c>
      <c r="AL4195" s="52">
        <v>8854098.7899999991</v>
      </c>
      <c r="AM4195" s="52">
        <v>9205493.6799999997</v>
      </c>
      <c r="AN4195" s="52">
        <v>10268552.619999999</v>
      </c>
      <c r="AO4195" s="52">
        <v>11749861.470000001</v>
      </c>
      <c r="AP4195" s="52">
        <v>13136037.08</v>
      </c>
      <c r="AQ4195" s="52">
        <v>14894573.9</v>
      </c>
      <c r="AR4195" s="52">
        <v>16705654.560000001</v>
      </c>
      <c r="AS4195" s="52">
        <v>18060934.09</v>
      </c>
      <c r="AT4195" s="52">
        <v>19630919.120000001</v>
      </c>
      <c r="AU4195" s="52">
        <v>21069213.579999998</v>
      </c>
      <c r="AV4195" s="52">
        <v>22506912.710000001</v>
      </c>
      <c r="AW4195" s="52">
        <v>24342840.780000001</v>
      </c>
      <c r="AX4195" s="52">
        <v>26510816.600000001</v>
      </c>
      <c r="AY4195" s="52">
        <v>28780802.239999998</v>
      </c>
      <c r="AZ4195" s="52">
        <v>31231916.34</v>
      </c>
      <c r="BA4195" s="52">
        <v>33887196.090000004</v>
      </c>
      <c r="BB4195" s="52">
        <v>36764660</v>
      </c>
      <c r="BC4195">
        <v>2016</v>
      </c>
    </row>
    <row r="4196" spans="1:55" x14ac:dyDescent="0.25">
      <c r="A4196">
        <v>544</v>
      </c>
      <c r="B4196" t="s">
        <v>1152</v>
      </c>
      <c r="C4196" t="s">
        <v>263</v>
      </c>
      <c r="D4196" t="s">
        <v>1153</v>
      </c>
      <c r="E4196" t="s">
        <v>260</v>
      </c>
      <c r="F4196" t="s">
        <v>264</v>
      </c>
      <c r="G4196" t="s">
        <v>242</v>
      </c>
      <c r="H4196" t="s">
        <v>220</v>
      </c>
      <c r="I4196" t="s">
        <v>262</v>
      </c>
      <c r="J4196">
        <v>613.55399999999997</v>
      </c>
      <c r="K4196">
        <v>351.82600000000002</v>
      </c>
      <c r="L4196">
        <v>344.14</v>
      </c>
      <c r="M4196">
        <v>613.77599999999995</v>
      </c>
      <c r="N4196">
        <v>855.596</v>
      </c>
      <c r="O4196" s="52">
        <v>1047.04</v>
      </c>
      <c r="P4196">
        <v>712.07100000000003</v>
      </c>
      <c r="Q4196">
        <v>487.67500000000001</v>
      </c>
      <c r="R4196">
        <v>308.81799999999998</v>
      </c>
      <c r="S4196">
        <v>370.81599999999997</v>
      </c>
      <c r="T4196">
        <v>426.322</v>
      </c>
      <c r="U4196">
        <v>487.95499999999998</v>
      </c>
      <c r="V4196">
        <v>543.56100000000004</v>
      </c>
      <c r="W4196">
        <v>595.30899999999997</v>
      </c>
      <c r="X4196">
        <v>673.42</v>
      </c>
      <c r="Y4196">
        <v>763.12599999999998</v>
      </c>
      <c r="Z4196">
        <v>775.94200000000001</v>
      </c>
      <c r="AA4196">
        <v>716.31899999999996</v>
      </c>
      <c r="AB4196">
        <v>267.28399999999999</v>
      </c>
      <c r="AC4196">
        <v>278.72399999999999</v>
      </c>
      <c r="AD4196">
        <v>333.16</v>
      </c>
      <c r="AE4196">
        <v>334.63799999999998</v>
      </c>
      <c r="AF4196">
        <v>345.38499999999999</v>
      </c>
      <c r="AG4196">
        <v>416.07</v>
      </c>
      <c r="AH4196">
        <v>479.63</v>
      </c>
      <c r="AI4196">
        <v>542.38199999999995</v>
      </c>
      <c r="AJ4196">
        <v>686.65200000000004</v>
      </c>
      <c r="AK4196">
        <v>822.36</v>
      </c>
      <c r="AL4196" s="52">
        <v>1013.82</v>
      </c>
      <c r="AM4196" s="52">
        <v>1080.47</v>
      </c>
      <c r="AN4196" s="52">
        <v>1242.96</v>
      </c>
      <c r="AO4196" s="52">
        <v>1463.47</v>
      </c>
      <c r="AP4196" s="52">
        <v>1640.94</v>
      </c>
      <c r="AQ4196" s="52">
        <v>1899.98</v>
      </c>
      <c r="AR4196" s="52">
        <v>2075.14</v>
      </c>
      <c r="AS4196" s="52">
        <v>2212.4</v>
      </c>
      <c r="AT4196" s="52">
        <v>2416.86</v>
      </c>
      <c r="AU4196" s="52">
        <v>2555.09</v>
      </c>
      <c r="AV4196" s="52">
        <v>2720.32</v>
      </c>
      <c r="AW4196" s="52">
        <v>2931.8</v>
      </c>
      <c r="AX4196" s="52">
        <v>3156.9</v>
      </c>
      <c r="AY4196" s="52">
        <v>3389.63</v>
      </c>
      <c r="AZ4196" s="52">
        <v>3637.66</v>
      </c>
      <c r="BA4196" s="52">
        <v>3903.3</v>
      </c>
      <c r="BB4196" s="52">
        <v>4187.9399999999996</v>
      </c>
      <c r="BC4196">
        <v>2016</v>
      </c>
    </row>
    <row r="4197" spans="1:55" x14ac:dyDescent="0.25">
      <c r="A4197">
        <v>544</v>
      </c>
      <c r="B4197" t="s">
        <v>1152</v>
      </c>
      <c r="C4197" t="s">
        <v>265</v>
      </c>
      <c r="D4197" t="s">
        <v>1153</v>
      </c>
      <c r="E4197" t="s">
        <v>260</v>
      </c>
      <c r="F4197" t="s">
        <v>266</v>
      </c>
      <c r="G4197" t="s">
        <v>246</v>
      </c>
      <c r="H4197" t="s">
        <v>220</v>
      </c>
      <c r="I4197" t="s">
        <v>262</v>
      </c>
      <c r="J4197">
        <v>601.79100000000005</v>
      </c>
      <c r="K4197">
        <v>745.44799999999998</v>
      </c>
      <c r="L4197">
        <v>810.16499999999996</v>
      </c>
      <c r="M4197">
        <v>845.36800000000005</v>
      </c>
      <c r="N4197">
        <v>907.62800000000004</v>
      </c>
      <c r="O4197">
        <v>994.34799999999996</v>
      </c>
      <c r="P4197" s="52">
        <v>1034.21</v>
      </c>
      <c r="Q4197" s="52">
        <v>1020.56</v>
      </c>
      <c r="R4197" s="52">
        <v>1005.48</v>
      </c>
      <c r="S4197" s="52">
        <v>1116.27</v>
      </c>
      <c r="T4197" s="52">
        <v>1190.5</v>
      </c>
      <c r="U4197" s="52">
        <v>1243.24</v>
      </c>
      <c r="V4197" s="52">
        <v>1321.89</v>
      </c>
      <c r="W4197" s="52">
        <v>1392.95</v>
      </c>
      <c r="X4197" s="52">
        <v>1498.21</v>
      </c>
      <c r="Y4197" s="52">
        <v>1596.95</v>
      </c>
      <c r="Z4197" s="52">
        <v>1698.14</v>
      </c>
      <c r="AA4197" s="52">
        <v>1806.83</v>
      </c>
      <c r="AB4197" s="52">
        <v>1873.51</v>
      </c>
      <c r="AC4197" s="52">
        <v>1944.07</v>
      </c>
      <c r="AD4197" s="52">
        <v>2079.94</v>
      </c>
      <c r="AE4197" s="52">
        <v>2189.7600000000002</v>
      </c>
      <c r="AF4197" s="52">
        <v>2336.14</v>
      </c>
      <c r="AG4197" s="52">
        <v>2484.3200000000002</v>
      </c>
      <c r="AH4197" s="52">
        <v>2688.85</v>
      </c>
      <c r="AI4197" s="52">
        <v>2912.82</v>
      </c>
      <c r="AJ4197" s="52">
        <v>3223.25</v>
      </c>
      <c r="AK4197" s="52">
        <v>3519.04</v>
      </c>
      <c r="AL4197" s="52">
        <v>3813.19</v>
      </c>
      <c r="AM4197" s="52">
        <v>4066.99</v>
      </c>
      <c r="AN4197" s="52">
        <v>4381.1899999999996</v>
      </c>
      <c r="AO4197" s="52">
        <v>4761.3599999999997</v>
      </c>
      <c r="AP4197" s="52">
        <v>5157.1899999999996</v>
      </c>
      <c r="AQ4197" s="52">
        <v>5588.39</v>
      </c>
      <c r="AR4197" s="52">
        <v>6040.58</v>
      </c>
      <c r="AS4197" s="52">
        <v>6449.01</v>
      </c>
      <c r="AT4197" s="52">
        <v>6878.33</v>
      </c>
      <c r="AU4197" s="52">
        <v>7381.66</v>
      </c>
      <c r="AV4197" s="52">
        <v>7924.64</v>
      </c>
      <c r="AW4197" s="52">
        <v>8485.3700000000008</v>
      </c>
      <c r="AX4197" s="52">
        <v>9122.07</v>
      </c>
      <c r="AY4197" s="52">
        <v>9801.94</v>
      </c>
      <c r="AZ4197" s="52">
        <v>10530.9</v>
      </c>
      <c r="BA4197" s="52">
        <v>11312.23</v>
      </c>
      <c r="BB4197" s="52">
        <v>12154.68</v>
      </c>
      <c r="BC4197">
        <v>2016</v>
      </c>
    </row>
    <row r="4198" spans="1:55" x14ac:dyDescent="0.25">
      <c r="A4198">
        <v>544</v>
      </c>
      <c r="B4198" t="s">
        <v>1152</v>
      </c>
      <c r="C4198" t="s">
        <v>267</v>
      </c>
      <c r="D4198" t="s">
        <v>1153</v>
      </c>
      <c r="E4198" t="s">
        <v>268</v>
      </c>
      <c r="F4198" t="s">
        <v>269</v>
      </c>
      <c r="G4198" t="s">
        <v>270</v>
      </c>
    </row>
    <row r="4199" spans="1:55" x14ac:dyDescent="0.25">
      <c r="A4199">
        <v>544</v>
      </c>
      <c r="B4199" t="s">
        <v>1152</v>
      </c>
      <c r="C4199" t="s">
        <v>271</v>
      </c>
      <c r="D4199" t="s">
        <v>1153</v>
      </c>
      <c r="E4199" t="s">
        <v>272</v>
      </c>
      <c r="F4199" t="s">
        <v>273</v>
      </c>
      <c r="G4199" t="s">
        <v>274</v>
      </c>
      <c r="I4199" t="s">
        <v>243</v>
      </c>
      <c r="J4199">
        <v>1.4E-2</v>
      </c>
      <c r="K4199">
        <v>1.6E-2</v>
      </c>
      <c r="L4199">
        <v>1.7000000000000001E-2</v>
      </c>
      <c r="M4199">
        <v>1.7000000000000001E-2</v>
      </c>
      <c r="N4199">
        <v>1.7000000000000001E-2</v>
      </c>
      <c r="O4199">
        <v>1.7999999999999999E-2</v>
      </c>
      <c r="P4199">
        <v>1.7999999999999999E-2</v>
      </c>
      <c r="Q4199">
        <v>1.7000000000000001E-2</v>
      </c>
      <c r="R4199">
        <v>1.6E-2</v>
      </c>
      <c r="S4199">
        <v>1.7000000000000001E-2</v>
      </c>
      <c r="T4199">
        <v>1.7999999999999999E-2</v>
      </c>
      <c r="U4199">
        <v>1.7999999999999999E-2</v>
      </c>
      <c r="V4199">
        <v>1.7000000000000001E-2</v>
      </c>
      <c r="W4199">
        <v>1.7999999999999999E-2</v>
      </c>
      <c r="X4199">
        <v>1.9E-2</v>
      </c>
      <c r="Y4199">
        <v>0.02</v>
      </c>
      <c r="Z4199">
        <v>0.02</v>
      </c>
      <c r="AA4199">
        <v>2.1000000000000001E-2</v>
      </c>
      <c r="AB4199">
        <v>2.1000000000000001E-2</v>
      </c>
      <c r="AC4199">
        <v>2.1000000000000001E-2</v>
      </c>
      <c r="AD4199">
        <v>2.1000000000000001E-2</v>
      </c>
      <c r="AE4199">
        <v>2.1999999999999999E-2</v>
      </c>
      <c r="AF4199">
        <v>2.3E-2</v>
      </c>
      <c r="AG4199">
        <v>2.3E-2</v>
      </c>
      <c r="AH4199">
        <v>2.4E-2</v>
      </c>
      <c r="AI4199">
        <v>2.4E-2</v>
      </c>
      <c r="AJ4199">
        <v>2.5000000000000001E-2</v>
      </c>
      <c r="AK4199">
        <v>2.5999999999999999E-2</v>
      </c>
      <c r="AL4199">
        <v>2.7E-2</v>
      </c>
      <c r="AM4199">
        <v>2.9000000000000001E-2</v>
      </c>
      <c r="AN4199">
        <v>0.03</v>
      </c>
      <c r="AO4199">
        <v>3.1E-2</v>
      </c>
      <c r="AP4199">
        <v>3.2000000000000001E-2</v>
      </c>
      <c r="AQ4199">
        <v>3.4000000000000002E-2</v>
      </c>
      <c r="AR4199">
        <v>3.5000000000000003E-2</v>
      </c>
      <c r="AS4199">
        <v>3.5999999999999997E-2</v>
      </c>
      <c r="AT4199">
        <v>3.6999999999999998E-2</v>
      </c>
      <c r="AU4199">
        <v>3.9E-2</v>
      </c>
      <c r="AV4199">
        <v>0.04</v>
      </c>
      <c r="AW4199">
        <v>4.1000000000000002E-2</v>
      </c>
      <c r="AX4199">
        <v>4.2000000000000003E-2</v>
      </c>
      <c r="AY4199">
        <v>4.3999999999999997E-2</v>
      </c>
      <c r="AZ4199">
        <v>4.4999999999999998E-2</v>
      </c>
      <c r="BA4199">
        <v>4.5999999999999999E-2</v>
      </c>
      <c r="BB4199">
        <v>4.8000000000000001E-2</v>
      </c>
      <c r="BC4199">
        <v>2017</v>
      </c>
    </row>
    <row r="4200" spans="1:55" x14ac:dyDescent="0.25">
      <c r="A4200">
        <v>544</v>
      </c>
      <c r="B4200" t="s">
        <v>1152</v>
      </c>
      <c r="C4200" t="s">
        <v>275</v>
      </c>
      <c r="D4200" t="s">
        <v>1153</v>
      </c>
      <c r="E4200" t="s">
        <v>276</v>
      </c>
      <c r="F4200" t="s">
        <v>277</v>
      </c>
      <c r="G4200" t="s">
        <v>278</v>
      </c>
      <c r="I4200" t="s">
        <v>243</v>
      </c>
      <c r="J4200">
        <v>10.55</v>
      </c>
      <c r="K4200">
        <v>9.5589999999999993</v>
      </c>
      <c r="L4200">
        <v>15.055999999999999</v>
      </c>
      <c r="M4200">
        <v>25.734999999999999</v>
      </c>
      <c r="N4200">
        <v>33.412999999999997</v>
      </c>
      <c r="O4200">
        <v>47.987000000000002</v>
      </c>
      <c r="P4200">
        <v>66.242000000000004</v>
      </c>
      <c r="Q4200">
        <v>84.745000000000005</v>
      </c>
      <c r="R4200">
        <v>121.932</v>
      </c>
      <c r="S4200">
        <v>194</v>
      </c>
      <c r="T4200">
        <v>251.74600000000001</v>
      </c>
      <c r="U4200">
        <v>275.91699999999997</v>
      </c>
      <c r="V4200">
        <v>294.82900000000001</v>
      </c>
      <c r="W4200">
        <v>306.42500000000001</v>
      </c>
      <c r="X4200">
        <v>323.178</v>
      </c>
      <c r="Y4200">
        <v>378.709</v>
      </c>
      <c r="Z4200">
        <v>423.19099999999997</v>
      </c>
      <c r="AA4200">
        <v>496.166</v>
      </c>
      <c r="AB4200">
        <v>470.50900000000001</v>
      </c>
      <c r="AC4200" s="52">
        <v>1005.32</v>
      </c>
      <c r="AD4200" s="52">
        <v>1316.26</v>
      </c>
      <c r="AE4200" s="52">
        <v>1450.26</v>
      </c>
      <c r="AF4200" s="52">
        <v>1578.98</v>
      </c>
      <c r="AG4200" s="52">
        <v>1753.32</v>
      </c>
      <c r="AH4200" s="52">
        <v>1889.77</v>
      </c>
      <c r="AI4200" s="52">
        <v>1983.97</v>
      </c>
      <c r="AJ4200" s="52">
        <v>2160.33</v>
      </c>
      <c r="AK4200" s="52">
        <v>2242.66</v>
      </c>
      <c r="AL4200" s="52">
        <v>2321.9699999999998</v>
      </c>
      <c r="AM4200" s="52">
        <v>2263.4699999999998</v>
      </c>
      <c r="AN4200" s="52">
        <v>2343.7800000000002</v>
      </c>
      <c r="AO4200" s="52">
        <v>2467.75</v>
      </c>
      <c r="AP4200" s="52">
        <v>2547.13</v>
      </c>
      <c r="AQ4200" s="52">
        <v>2665.27</v>
      </c>
      <c r="AR4200" s="52">
        <v>2765.57</v>
      </c>
      <c r="AS4200" s="52">
        <v>2800.58</v>
      </c>
      <c r="AT4200" s="52">
        <v>2854.03</v>
      </c>
      <c r="AU4200" s="52">
        <v>2854.26</v>
      </c>
      <c r="AV4200" s="52">
        <v>2840.12</v>
      </c>
      <c r="AW4200" s="52">
        <v>2868.8</v>
      </c>
      <c r="AX4200" s="52">
        <v>2906.23</v>
      </c>
      <c r="AY4200" s="52">
        <v>2936.24</v>
      </c>
      <c r="AZ4200" s="52">
        <v>2965.74</v>
      </c>
      <c r="BA4200" s="52">
        <v>2995.63</v>
      </c>
      <c r="BB4200" s="52">
        <v>3024.73</v>
      </c>
      <c r="BC4200">
        <v>2017</v>
      </c>
    </row>
    <row r="4201" spans="1:55" x14ac:dyDescent="0.25">
      <c r="A4201">
        <v>544</v>
      </c>
      <c r="B4201" t="s">
        <v>1152</v>
      </c>
      <c r="C4201" t="s">
        <v>279</v>
      </c>
      <c r="D4201" t="s">
        <v>1153</v>
      </c>
      <c r="E4201" t="s">
        <v>280</v>
      </c>
      <c r="F4201" t="s">
        <v>281</v>
      </c>
      <c r="G4201" t="s">
        <v>282</v>
      </c>
    </row>
    <row r="4202" spans="1:55" x14ac:dyDescent="0.25">
      <c r="A4202">
        <v>544</v>
      </c>
      <c r="B4202" t="s">
        <v>1152</v>
      </c>
      <c r="C4202" t="s">
        <v>283</v>
      </c>
      <c r="D4202" t="s">
        <v>1153</v>
      </c>
      <c r="E4202" t="s">
        <v>284</v>
      </c>
      <c r="F4202" t="s">
        <v>285</v>
      </c>
      <c r="G4202" t="s">
        <v>282</v>
      </c>
    </row>
    <row r="4203" spans="1:55" x14ac:dyDescent="0.25">
      <c r="A4203">
        <v>544</v>
      </c>
      <c r="B4203" t="s">
        <v>1152</v>
      </c>
      <c r="C4203" t="s">
        <v>286</v>
      </c>
      <c r="D4203" t="s">
        <v>1153</v>
      </c>
      <c r="E4203" t="s">
        <v>287</v>
      </c>
      <c r="F4203" t="s">
        <v>288</v>
      </c>
      <c r="G4203" t="s">
        <v>250</v>
      </c>
      <c r="I4203" t="s">
        <v>1155</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107.455</v>
      </c>
      <c r="AX4203">
        <v>111.001</v>
      </c>
      <c r="AY4203">
        <v>114.44199999999999</v>
      </c>
      <c r="AZ4203">
        <v>117.99</v>
      </c>
      <c r="BA4203">
        <v>121.64700000000001</v>
      </c>
      <c r="BB4203">
        <v>125.41800000000001</v>
      </c>
      <c r="BC4203">
        <v>2018</v>
      </c>
    </row>
    <row r="4204" spans="1:55" x14ac:dyDescent="0.25">
      <c r="A4204">
        <v>544</v>
      </c>
      <c r="B4204" t="s">
        <v>1152</v>
      </c>
      <c r="C4204" t="s">
        <v>290</v>
      </c>
      <c r="D4204" t="s">
        <v>1153</v>
      </c>
      <c r="E4204" t="s">
        <v>287</v>
      </c>
      <c r="F4204" t="s">
        <v>291</v>
      </c>
      <c r="G4204" t="s">
        <v>235</v>
      </c>
      <c r="I4204" t="s">
        <v>292</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2.04</v>
      </c>
      <c r="AW4204">
        <v>3.1</v>
      </c>
      <c r="AX4204">
        <v>3.3</v>
      </c>
      <c r="AY4204">
        <v>3.1</v>
      </c>
      <c r="AZ4204">
        <v>3.1</v>
      </c>
      <c r="BA4204">
        <v>3.1</v>
      </c>
      <c r="BB4204">
        <v>3.1</v>
      </c>
      <c r="BC4204">
        <v>2018</v>
      </c>
    </row>
    <row r="4205" spans="1:55" x14ac:dyDescent="0.25">
      <c r="A4205">
        <v>544</v>
      </c>
      <c r="B4205" t="s">
        <v>1152</v>
      </c>
      <c r="C4205" t="s">
        <v>293</v>
      </c>
      <c r="D4205" t="s">
        <v>1153</v>
      </c>
      <c r="E4205" t="s">
        <v>294</v>
      </c>
      <c r="F4205" t="s">
        <v>295</v>
      </c>
      <c r="G4205" t="s">
        <v>250</v>
      </c>
      <c r="I4205" t="s">
        <v>1155</v>
      </c>
      <c r="J4205" t="s">
        <v>232</v>
      </c>
      <c r="K4205" t="s">
        <v>232</v>
      </c>
      <c r="L4205" t="s">
        <v>232</v>
      </c>
      <c r="M4205" t="s">
        <v>232</v>
      </c>
      <c r="N4205" t="s">
        <v>232</v>
      </c>
      <c r="O4205" t="s">
        <v>232</v>
      </c>
      <c r="P4205" t="s">
        <v>232</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104.158</v>
      </c>
      <c r="AW4205">
        <v>107.179</v>
      </c>
      <c r="AX4205">
        <v>110.501</v>
      </c>
      <c r="AY4205">
        <v>113.92700000000001</v>
      </c>
      <c r="AZ4205">
        <v>117.458</v>
      </c>
      <c r="BA4205">
        <v>121.1</v>
      </c>
      <c r="BB4205">
        <v>124.854</v>
      </c>
      <c r="BC4205">
        <v>2018</v>
      </c>
    </row>
    <row r="4206" spans="1:55" x14ac:dyDescent="0.25">
      <c r="A4206">
        <v>544</v>
      </c>
      <c r="B4206" t="s">
        <v>1152</v>
      </c>
      <c r="C4206" t="s">
        <v>296</v>
      </c>
      <c r="D4206" t="s">
        <v>1153</v>
      </c>
      <c r="E4206" t="s">
        <v>294</v>
      </c>
      <c r="F4206" t="s">
        <v>297</v>
      </c>
      <c r="G4206" t="s">
        <v>235</v>
      </c>
      <c r="I4206" t="s">
        <v>298</v>
      </c>
      <c r="J4206" t="s">
        <v>232</v>
      </c>
      <c r="K4206" t="s">
        <v>232</v>
      </c>
      <c r="L4206" t="s">
        <v>232</v>
      </c>
      <c r="M4206" t="s">
        <v>232</v>
      </c>
      <c r="N4206" t="s">
        <v>232</v>
      </c>
      <c r="O4206" t="s">
        <v>232</v>
      </c>
      <c r="P4206" t="s">
        <v>232</v>
      </c>
      <c r="Q4206" t="s">
        <v>232</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v>
      </c>
      <c r="AW4206">
        <v>2.9</v>
      </c>
      <c r="AX4206">
        <v>3.1</v>
      </c>
      <c r="AY4206">
        <v>3.1</v>
      </c>
      <c r="AZ4206">
        <v>3.1</v>
      </c>
      <c r="BA4206">
        <v>3.1</v>
      </c>
      <c r="BB4206">
        <v>3.1</v>
      </c>
      <c r="BC4206">
        <v>2018</v>
      </c>
    </row>
    <row r="4207" spans="1:55" x14ac:dyDescent="0.25">
      <c r="A4207">
        <v>544</v>
      </c>
      <c r="B4207" t="s">
        <v>1152</v>
      </c>
      <c r="C4207" t="s">
        <v>299</v>
      </c>
      <c r="D4207" t="s">
        <v>1153</v>
      </c>
      <c r="E4207" t="s">
        <v>300</v>
      </c>
      <c r="G4207" t="s">
        <v>274</v>
      </c>
    </row>
    <row r="4208" spans="1:55" x14ac:dyDescent="0.25">
      <c r="A4208">
        <v>544</v>
      </c>
      <c r="B4208" t="s">
        <v>1152</v>
      </c>
      <c r="C4208" t="s">
        <v>301</v>
      </c>
      <c r="D4208" t="s">
        <v>1153</v>
      </c>
      <c r="E4208" t="s">
        <v>302</v>
      </c>
      <c r="F4208" t="s">
        <v>303</v>
      </c>
      <c r="G4208" t="s">
        <v>235</v>
      </c>
      <c r="I4208" t="s">
        <v>1156</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34.253</v>
      </c>
      <c r="AQ4208">
        <v>13.061999999999999</v>
      </c>
      <c r="AR4208">
        <v>12.430999999999999</v>
      </c>
      <c r="AS4208">
        <v>0.57499999999999996</v>
      </c>
      <c r="AT4208">
        <v>-8.5419999999999998</v>
      </c>
      <c r="AU4208">
        <v>5.4790000000000001</v>
      </c>
      <c r="AV4208">
        <v>8.0709999999999997</v>
      </c>
      <c r="AW4208">
        <v>6.1070000000000002</v>
      </c>
      <c r="AX4208">
        <v>3.613</v>
      </c>
      <c r="AY4208">
        <v>3.6709999999999998</v>
      </c>
      <c r="AZ4208">
        <v>3.157</v>
      </c>
      <c r="BA4208">
        <v>2.5070000000000001</v>
      </c>
      <c r="BB4208">
        <v>3.2210000000000001</v>
      </c>
      <c r="BC4208">
        <v>2016</v>
      </c>
    </row>
    <row r="4209" spans="1:55" x14ac:dyDescent="0.25">
      <c r="A4209">
        <v>544</v>
      </c>
      <c r="B4209" t="s">
        <v>1152</v>
      </c>
      <c r="C4209" t="s">
        <v>305</v>
      </c>
      <c r="D4209" t="s">
        <v>1153</v>
      </c>
      <c r="E4209" t="s">
        <v>306</v>
      </c>
      <c r="F4209" t="s">
        <v>307</v>
      </c>
      <c r="G4209" t="s">
        <v>235</v>
      </c>
      <c r="I4209" t="s">
        <v>1156</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36.415999999999997</v>
      </c>
      <c r="AQ4209">
        <v>11.042999999999999</v>
      </c>
      <c r="AR4209">
        <v>14.856</v>
      </c>
      <c r="AS4209">
        <v>0.23499999999999999</v>
      </c>
      <c r="AT4209">
        <v>-17.55</v>
      </c>
      <c r="AU4209">
        <v>5.2409999999999997</v>
      </c>
      <c r="AV4209">
        <v>9.5489999999999995</v>
      </c>
      <c r="AW4209">
        <v>6.0090000000000003</v>
      </c>
      <c r="AX4209">
        <v>3.165</v>
      </c>
      <c r="AY4209">
        <v>3.206</v>
      </c>
      <c r="AZ4209">
        <v>2.6019999999999999</v>
      </c>
      <c r="BA4209">
        <v>1.909</v>
      </c>
      <c r="BB4209">
        <v>2.7850000000000001</v>
      </c>
      <c r="BC4209">
        <v>2016</v>
      </c>
    </row>
    <row r="4210" spans="1:55" x14ac:dyDescent="0.25">
      <c r="A4210">
        <v>544</v>
      </c>
      <c r="B4210" t="s">
        <v>1152</v>
      </c>
      <c r="C4210" t="s">
        <v>308</v>
      </c>
      <c r="D4210" t="s">
        <v>1153</v>
      </c>
      <c r="E4210" t="s">
        <v>309</v>
      </c>
      <c r="F4210" t="s">
        <v>310</v>
      </c>
      <c r="G4210" t="s">
        <v>235</v>
      </c>
      <c r="I4210" t="s">
        <v>1156</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7.0819999999999999</v>
      </c>
      <c r="AU4210">
        <v>4.83</v>
      </c>
      <c r="AV4210">
        <v>10.167999999999999</v>
      </c>
      <c r="AW4210">
        <v>5.9790000000000001</v>
      </c>
      <c r="AX4210">
        <v>4.1219999999999999</v>
      </c>
      <c r="AY4210">
        <v>11.994999999999999</v>
      </c>
      <c r="AZ4210">
        <v>2.5419999999999998</v>
      </c>
      <c r="BA4210">
        <v>6.8250000000000002</v>
      </c>
      <c r="BB4210">
        <v>6.7809999999999997</v>
      </c>
      <c r="BC4210">
        <v>2016</v>
      </c>
    </row>
    <row r="4211" spans="1:55" x14ac:dyDescent="0.25">
      <c r="A4211">
        <v>544</v>
      </c>
      <c r="B4211" t="s">
        <v>1152</v>
      </c>
      <c r="C4211" t="s">
        <v>311</v>
      </c>
      <c r="D4211" t="s">
        <v>1153</v>
      </c>
      <c r="E4211" t="s">
        <v>312</v>
      </c>
      <c r="F4211" t="s">
        <v>313</v>
      </c>
      <c r="G4211" t="s">
        <v>235</v>
      </c>
      <c r="I4211" t="s">
        <v>1156</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10.762</v>
      </c>
      <c r="AU4211">
        <v>5.3780000000000001</v>
      </c>
      <c r="AV4211">
        <v>10.913</v>
      </c>
      <c r="AW4211">
        <v>7.431</v>
      </c>
      <c r="AX4211">
        <v>4.2729999999999997</v>
      </c>
      <c r="AY4211">
        <v>13.358000000000001</v>
      </c>
      <c r="AZ4211">
        <v>2.6379999999999999</v>
      </c>
      <c r="BA4211">
        <v>7.2859999999999996</v>
      </c>
      <c r="BB4211">
        <v>7.2480000000000002</v>
      </c>
      <c r="BC4211">
        <v>2016</v>
      </c>
    </row>
    <row r="4212" spans="1:55" x14ac:dyDescent="0.25">
      <c r="A4212">
        <v>544</v>
      </c>
      <c r="B4212" t="s">
        <v>1152</v>
      </c>
      <c r="C4212" t="s">
        <v>314</v>
      </c>
      <c r="D4212" t="s">
        <v>1153</v>
      </c>
      <c r="E4212" t="s">
        <v>315</v>
      </c>
      <c r="F4212" t="s">
        <v>316</v>
      </c>
      <c r="G4212" t="s">
        <v>317</v>
      </c>
    </row>
    <row r="4213" spans="1:55" x14ac:dyDescent="0.25">
      <c r="A4213">
        <v>544</v>
      </c>
      <c r="B4213" t="s">
        <v>1152</v>
      </c>
      <c r="C4213" t="s">
        <v>318</v>
      </c>
      <c r="D4213" t="s">
        <v>1153</v>
      </c>
      <c r="E4213" t="s">
        <v>319</v>
      </c>
      <c r="F4213" t="s">
        <v>320</v>
      </c>
      <c r="G4213" t="s">
        <v>321</v>
      </c>
      <c r="H4213" t="s">
        <v>322</v>
      </c>
    </row>
    <row r="4214" spans="1:55" x14ac:dyDescent="0.25">
      <c r="A4214">
        <v>544</v>
      </c>
      <c r="B4214" t="s">
        <v>1152</v>
      </c>
      <c r="C4214" t="s">
        <v>323</v>
      </c>
      <c r="D4214" t="s">
        <v>1153</v>
      </c>
      <c r="E4214" t="s">
        <v>324</v>
      </c>
      <c r="F4214" t="s">
        <v>325</v>
      </c>
      <c r="G4214" t="s">
        <v>321</v>
      </c>
      <c r="H4214" t="s">
        <v>322</v>
      </c>
      <c r="I4214" t="s">
        <v>1157</v>
      </c>
      <c r="J4214">
        <v>3.1179999999999999</v>
      </c>
      <c r="K4214">
        <v>3.177</v>
      </c>
      <c r="L4214">
        <v>3.2509999999999999</v>
      </c>
      <c r="M4214">
        <v>3.3340000000000001</v>
      </c>
      <c r="N4214">
        <v>3.4249999999999998</v>
      </c>
      <c r="O4214">
        <v>3.5190000000000001</v>
      </c>
      <c r="P4214">
        <v>3.6179999999999999</v>
      </c>
      <c r="Q4214">
        <v>3.7210000000000001</v>
      </c>
      <c r="R4214">
        <v>3.8279999999999998</v>
      </c>
      <c r="S4214">
        <v>3.9380000000000002</v>
      </c>
      <c r="T4214">
        <v>4.0869999999999997</v>
      </c>
      <c r="U4214">
        <v>4.2080000000000002</v>
      </c>
      <c r="V4214">
        <v>4.3310000000000004</v>
      </c>
      <c r="W4214">
        <v>4.4539999999999997</v>
      </c>
      <c r="X4214">
        <v>4.5750000000000002</v>
      </c>
      <c r="Y4214">
        <v>4.6909999999999998</v>
      </c>
      <c r="Z4214">
        <v>4.8010000000000002</v>
      </c>
      <c r="AA4214">
        <v>4.907</v>
      </c>
      <c r="AB4214">
        <v>4.9909999999999997</v>
      </c>
      <c r="AC4214">
        <v>5.0759999999999996</v>
      </c>
      <c r="AD4214">
        <v>5.1619999999999999</v>
      </c>
      <c r="AE4214">
        <v>5.25</v>
      </c>
      <c r="AF4214">
        <v>5.3390000000000004</v>
      </c>
      <c r="AG4214">
        <v>5.43</v>
      </c>
      <c r="AH4214">
        <v>5.5220000000000002</v>
      </c>
      <c r="AI4214">
        <v>5.6210000000000004</v>
      </c>
      <c r="AJ4214">
        <v>5.702</v>
      </c>
      <c r="AK4214">
        <v>5.7839999999999998</v>
      </c>
      <c r="AL4214">
        <v>5.867</v>
      </c>
      <c r="AM4214">
        <v>5.952</v>
      </c>
      <c r="AN4214">
        <v>6.0380000000000003</v>
      </c>
      <c r="AO4214">
        <v>6.1239999999999997</v>
      </c>
      <c r="AP4214">
        <v>6.2130000000000001</v>
      </c>
      <c r="AQ4214">
        <v>6.3019999999999996</v>
      </c>
      <c r="AR4214">
        <v>6.3929999999999998</v>
      </c>
      <c r="AS4214">
        <v>6.492</v>
      </c>
      <c r="AT4214">
        <v>6.585</v>
      </c>
      <c r="AU4214">
        <v>6.68</v>
      </c>
      <c r="AV4214">
        <v>6.7770000000000001</v>
      </c>
      <c r="AW4214">
        <v>6.8739999999999997</v>
      </c>
      <c r="AX4214">
        <v>6.9729999999999999</v>
      </c>
      <c r="AY4214">
        <v>7.0730000000000004</v>
      </c>
      <c r="AZ4214">
        <v>7.1749999999999998</v>
      </c>
      <c r="BA4214">
        <v>7.2789999999999999</v>
      </c>
      <c r="BB4214">
        <v>7.383</v>
      </c>
      <c r="BC4214">
        <v>2016</v>
      </c>
    </row>
    <row r="4215" spans="1:55" x14ac:dyDescent="0.25">
      <c r="A4215">
        <v>544</v>
      </c>
      <c r="B4215" t="s">
        <v>1152</v>
      </c>
      <c r="C4215" t="s">
        <v>327</v>
      </c>
      <c r="D4215" t="s">
        <v>1153</v>
      </c>
      <c r="E4215" t="s">
        <v>328</v>
      </c>
      <c r="F4215" t="s">
        <v>329</v>
      </c>
      <c r="G4215" t="s">
        <v>229</v>
      </c>
      <c r="H4215" t="s">
        <v>230</v>
      </c>
      <c r="I4215" t="s">
        <v>1158</v>
      </c>
      <c r="J4215" t="s">
        <v>232</v>
      </c>
      <c r="K4215" t="s">
        <v>232</v>
      </c>
      <c r="L4215" t="s">
        <v>232</v>
      </c>
      <c r="M4215" t="s">
        <v>232</v>
      </c>
      <c r="N4215" t="s">
        <v>232</v>
      </c>
      <c r="O4215" t="s">
        <v>232</v>
      </c>
      <c r="P4215" t="s">
        <v>232</v>
      </c>
      <c r="Q4215" t="s">
        <v>232</v>
      </c>
      <c r="R4215" t="s">
        <v>232</v>
      </c>
      <c r="S4215" t="s">
        <v>232</v>
      </c>
      <c r="T4215" t="s">
        <v>232</v>
      </c>
      <c r="U4215" t="s">
        <v>232</v>
      </c>
      <c r="V4215" t="s">
        <v>232</v>
      </c>
      <c r="W4215" t="s">
        <v>232</v>
      </c>
      <c r="X4215" t="s">
        <v>232</v>
      </c>
      <c r="Y4215" t="s">
        <v>232</v>
      </c>
      <c r="Z4215" t="s">
        <v>232</v>
      </c>
      <c r="AA4215" t="s">
        <v>232</v>
      </c>
      <c r="AB4215" t="s">
        <v>232</v>
      </c>
      <c r="AC4215" t="s">
        <v>232</v>
      </c>
      <c r="AD4215" s="52">
        <v>2248.9</v>
      </c>
      <c r="AE4215" s="52">
        <v>2476.12</v>
      </c>
      <c r="AF4215" s="52">
        <v>2683.15</v>
      </c>
      <c r="AG4215" s="52">
        <v>2797.96</v>
      </c>
      <c r="AH4215" s="52">
        <v>3104.19</v>
      </c>
      <c r="AI4215" s="52">
        <v>3886.08</v>
      </c>
      <c r="AJ4215" s="52">
        <v>4962.37</v>
      </c>
      <c r="AK4215" s="52">
        <v>6134.09</v>
      </c>
      <c r="AL4215" s="52">
        <v>7133.7</v>
      </c>
      <c r="AM4215" s="52">
        <v>8098.59</v>
      </c>
      <c r="AN4215" s="52">
        <v>12099.14</v>
      </c>
      <c r="AO4215" s="52">
        <v>13891.23</v>
      </c>
      <c r="AP4215" s="52">
        <v>16958.400000000001</v>
      </c>
      <c r="AQ4215" s="52">
        <v>19186.55</v>
      </c>
      <c r="AR4215" s="52">
        <v>21541.93</v>
      </c>
      <c r="AS4215" s="52">
        <v>24224.6</v>
      </c>
      <c r="AT4215" s="52">
        <v>20490</v>
      </c>
      <c r="AU4215" s="52">
        <v>23065.85</v>
      </c>
      <c r="AV4215" s="52">
        <v>24895.48</v>
      </c>
      <c r="AW4215" s="52">
        <v>27063.85</v>
      </c>
      <c r="AX4215" s="52">
        <v>29679.02</v>
      </c>
      <c r="AY4215" s="52">
        <v>32803.97</v>
      </c>
      <c r="AZ4215" s="52">
        <v>36138.660000000003</v>
      </c>
      <c r="BA4215" s="52">
        <v>39760.639999999999</v>
      </c>
      <c r="BB4215" s="52">
        <v>43723.97</v>
      </c>
      <c r="BC4215">
        <v>2016</v>
      </c>
    </row>
    <row r="4216" spans="1:55" x14ac:dyDescent="0.25">
      <c r="A4216">
        <v>544</v>
      </c>
      <c r="B4216" t="s">
        <v>1152</v>
      </c>
      <c r="C4216" t="s">
        <v>331</v>
      </c>
      <c r="D4216" t="s">
        <v>1153</v>
      </c>
      <c r="E4216" t="s">
        <v>328</v>
      </c>
      <c r="F4216" t="s">
        <v>329</v>
      </c>
      <c r="G4216" t="s">
        <v>282</v>
      </c>
      <c r="I4216" t="s">
        <v>332</v>
      </c>
      <c r="J4216" t="s">
        <v>232</v>
      </c>
      <c r="K4216" t="s">
        <v>232</v>
      </c>
      <c r="L4216" t="s">
        <v>232</v>
      </c>
      <c r="M4216" t="s">
        <v>232</v>
      </c>
      <c r="N4216" t="s">
        <v>232</v>
      </c>
      <c r="O4216" t="s">
        <v>232</v>
      </c>
      <c r="P4216" t="s">
        <v>232</v>
      </c>
      <c r="Q4216" t="s">
        <v>232</v>
      </c>
      <c r="R4216" t="s">
        <v>232</v>
      </c>
      <c r="S4216" t="s">
        <v>232</v>
      </c>
      <c r="T4216" t="s">
        <v>232</v>
      </c>
      <c r="U4216" t="s">
        <v>232</v>
      </c>
      <c r="V4216" t="s">
        <v>232</v>
      </c>
      <c r="W4216" t="s">
        <v>232</v>
      </c>
      <c r="X4216" t="s">
        <v>232</v>
      </c>
      <c r="Y4216" t="s">
        <v>232</v>
      </c>
      <c r="Z4216" t="s">
        <v>232</v>
      </c>
      <c r="AA4216" t="s">
        <v>232</v>
      </c>
      <c r="AB4216" t="s">
        <v>232</v>
      </c>
      <c r="AC4216" t="s">
        <v>232</v>
      </c>
      <c r="AD4216">
        <v>15.913</v>
      </c>
      <c r="AE4216">
        <v>14.852</v>
      </c>
      <c r="AF4216">
        <v>13.624000000000001</v>
      </c>
      <c r="AG4216">
        <v>11.83</v>
      </c>
      <c r="AH4216">
        <v>11.063000000000001</v>
      </c>
      <c r="AI4216">
        <v>11.962999999999999</v>
      </c>
      <c r="AJ4216">
        <v>12.497999999999999</v>
      </c>
      <c r="AK4216">
        <v>13.438000000000001</v>
      </c>
      <c r="AL4216">
        <v>13.731999999999999</v>
      </c>
      <c r="AM4216">
        <v>14.781000000000001</v>
      </c>
      <c r="AN4216">
        <v>19.515999999999998</v>
      </c>
      <c r="AO4216">
        <v>19.303999999999998</v>
      </c>
      <c r="AP4216">
        <v>20.78</v>
      </c>
      <c r="AQ4216">
        <v>20.440000000000001</v>
      </c>
      <c r="AR4216">
        <v>20.170999999999999</v>
      </c>
      <c r="AS4216">
        <v>20.66</v>
      </c>
      <c r="AT4216">
        <v>15.849</v>
      </c>
      <c r="AU4216">
        <v>16.388000000000002</v>
      </c>
      <c r="AV4216">
        <v>16.323</v>
      </c>
      <c r="AW4216">
        <v>16.172999999999998</v>
      </c>
      <c r="AX4216">
        <v>16.055</v>
      </c>
      <c r="AY4216">
        <v>16.113</v>
      </c>
      <c r="AZ4216">
        <v>16.126000000000001</v>
      </c>
      <c r="BA4216">
        <v>16.12</v>
      </c>
      <c r="BB4216">
        <v>16.106999999999999</v>
      </c>
      <c r="BC4216">
        <v>2016</v>
      </c>
    </row>
    <row r="4217" spans="1:55" x14ac:dyDescent="0.25">
      <c r="A4217">
        <v>544</v>
      </c>
      <c r="B4217" t="s">
        <v>1152</v>
      </c>
      <c r="C4217" t="s">
        <v>333</v>
      </c>
      <c r="D4217" t="s">
        <v>1153</v>
      </c>
      <c r="E4217" t="s">
        <v>334</v>
      </c>
      <c r="F4217" t="s">
        <v>335</v>
      </c>
      <c r="G4217" t="s">
        <v>229</v>
      </c>
      <c r="H4217" t="s">
        <v>230</v>
      </c>
      <c r="I4217" t="s">
        <v>1158</v>
      </c>
      <c r="J4217" t="s">
        <v>232</v>
      </c>
      <c r="K4217" t="s">
        <v>232</v>
      </c>
      <c r="L4217" t="s">
        <v>232</v>
      </c>
      <c r="M4217" t="s">
        <v>232</v>
      </c>
      <c r="N4217" t="s">
        <v>232</v>
      </c>
      <c r="O4217" t="s">
        <v>232</v>
      </c>
      <c r="P4217" t="s">
        <v>232</v>
      </c>
      <c r="Q4217" t="s">
        <v>232</v>
      </c>
      <c r="R4217" t="s">
        <v>232</v>
      </c>
      <c r="S4217" t="s">
        <v>232</v>
      </c>
      <c r="T4217" t="s">
        <v>232</v>
      </c>
      <c r="U4217" t="s">
        <v>232</v>
      </c>
      <c r="V4217" t="s">
        <v>232</v>
      </c>
      <c r="W4217" t="s">
        <v>232</v>
      </c>
      <c r="X4217" t="s">
        <v>232</v>
      </c>
      <c r="Y4217" t="s">
        <v>232</v>
      </c>
      <c r="Z4217" t="s">
        <v>232</v>
      </c>
      <c r="AA4217" t="s">
        <v>232</v>
      </c>
      <c r="AB4217" t="s">
        <v>232</v>
      </c>
      <c r="AC4217" t="s">
        <v>232</v>
      </c>
      <c r="AD4217" s="52">
        <v>2822.4</v>
      </c>
      <c r="AE4217" s="52">
        <v>3427.63</v>
      </c>
      <c r="AF4217" s="52">
        <v>3082.81</v>
      </c>
      <c r="AG4217" s="52">
        <v>4016.6</v>
      </c>
      <c r="AH4217" s="52">
        <v>3721.04</v>
      </c>
      <c r="AI4217" s="52">
        <v>5124.3500000000004</v>
      </c>
      <c r="AJ4217" s="52">
        <v>5937.91</v>
      </c>
      <c r="AK4217" s="52">
        <v>7192.4</v>
      </c>
      <c r="AL4217" s="52">
        <v>7768.05</v>
      </c>
      <c r="AM4217" s="52">
        <v>10056.42</v>
      </c>
      <c r="AN4217" s="52">
        <v>13833.22</v>
      </c>
      <c r="AO4217" s="52">
        <v>14972.58</v>
      </c>
      <c r="AP4217" s="52">
        <v>17315.75</v>
      </c>
      <c r="AQ4217" s="52">
        <v>23700.880000000001</v>
      </c>
      <c r="AR4217" s="52">
        <v>25738.6</v>
      </c>
      <c r="AS4217" s="52">
        <v>26933.02</v>
      </c>
      <c r="AT4217" s="52">
        <v>26455</v>
      </c>
      <c r="AU4217" s="52">
        <v>30921</v>
      </c>
      <c r="AV4217" s="52">
        <v>31872</v>
      </c>
      <c r="AW4217" s="52">
        <v>35077.68</v>
      </c>
      <c r="AX4217" s="52">
        <v>38913.230000000003</v>
      </c>
      <c r="AY4217" s="52">
        <v>42751.97</v>
      </c>
      <c r="AZ4217" s="52">
        <v>47063.35</v>
      </c>
      <c r="BA4217" s="52">
        <v>51808.29</v>
      </c>
      <c r="BB4217" s="52">
        <v>57019.25</v>
      </c>
      <c r="BC4217">
        <v>2016</v>
      </c>
    </row>
    <row r="4218" spans="1:55" x14ac:dyDescent="0.25">
      <c r="A4218">
        <v>544</v>
      </c>
      <c r="B4218" t="s">
        <v>1152</v>
      </c>
      <c r="C4218" t="s">
        <v>336</v>
      </c>
      <c r="D4218" t="s">
        <v>1153</v>
      </c>
      <c r="E4218" t="s">
        <v>334</v>
      </c>
      <c r="F4218" t="s">
        <v>335</v>
      </c>
      <c r="G4218" t="s">
        <v>282</v>
      </c>
      <c r="I4218" t="s">
        <v>337</v>
      </c>
      <c r="J4218" t="s">
        <v>232</v>
      </c>
      <c r="K4218" t="s">
        <v>232</v>
      </c>
      <c r="L4218" t="s">
        <v>232</v>
      </c>
      <c r="M4218" t="s">
        <v>232</v>
      </c>
      <c r="N4218" t="s">
        <v>232</v>
      </c>
      <c r="O4218" t="s">
        <v>232</v>
      </c>
      <c r="P4218" t="s">
        <v>232</v>
      </c>
      <c r="Q4218" t="s">
        <v>232</v>
      </c>
      <c r="R4218" t="s">
        <v>232</v>
      </c>
      <c r="S4218" t="s">
        <v>232</v>
      </c>
      <c r="T4218" t="s">
        <v>232</v>
      </c>
      <c r="U4218" t="s">
        <v>232</v>
      </c>
      <c r="V4218" t="s">
        <v>232</v>
      </c>
      <c r="W4218" t="s">
        <v>232</v>
      </c>
      <c r="X4218" t="s">
        <v>232</v>
      </c>
      <c r="Y4218" t="s">
        <v>232</v>
      </c>
      <c r="Z4218" t="s">
        <v>232</v>
      </c>
      <c r="AA4218" t="s">
        <v>232</v>
      </c>
      <c r="AB4218" t="s">
        <v>232</v>
      </c>
      <c r="AC4218" t="s">
        <v>232</v>
      </c>
      <c r="AD4218">
        <v>19.971</v>
      </c>
      <c r="AE4218">
        <v>20.56</v>
      </c>
      <c r="AF4218">
        <v>15.654</v>
      </c>
      <c r="AG4218">
        <v>16.983000000000001</v>
      </c>
      <c r="AH4218">
        <v>13.260999999999999</v>
      </c>
      <c r="AI4218">
        <v>15.775</v>
      </c>
      <c r="AJ4218">
        <v>14.955</v>
      </c>
      <c r="AK4218">
        <v>15.756</v>
      </c>
      <c r="AL4218">
        <v>14.952999999999999</v>
      </c>
      <c r="AM4218">
        <v>18.355</v>
      </c>
      <c r="AN4218">
        <v>22.312999999999999</v>
      </c>
      <c r="AO4218">
        <v>20.806000000000001</v>
      </c>
      <c r="AP4218">
        <v>21.218</v>
      </c>
      <c r="AQ4218">
        <v>25.248999999999999</v>
      </c>
      <c r="AR4218">
        <v>24.1</v>
      </c>
      <c r="AS4218">
        <v>22.97</v>
      </c>
      <c r="AT4218">
        <v>20.463000000000001</v>
      </c>
      <c r="AU4218">
        <v>21.969000000000001</v>
      </c>
      <c r="AV4218">
        <v>20.896999999999998</v>
      </c>
      <c r="AW4218">
        <v>20.963000000000001</v>
      </c>
      <c r="AX4218">
        <v>21.05</v>
      </c>
      <c r="AY4218">
        <v>21</v>
      </c>
      <c r="AZ4218">
        <v>21.001000000000001</v>
      </c>
      <c r="BA4218">
        <v>21.004000000000001</v>
      </c>
      <c r="BB4218">
        <v>21.004999999999999</v>
      </c>
      <c r="BC4218">
        <v>2016</v>
      </c>
    </row>
    <row r="4219" spans="1:55" x14ac:dyDescent="0.25">
      <c r="A4219">
        <v>544</v>
      </c>
      <c r="B4219" t="s">
        <v>1152</v>
      </c>
      <c r="C4219" t="s">
        <v>338</v>
      </c>
      <c r="D4219" t="s">
        <v>1153</v>
      </c>
      <c r="E4219" t="s">
        <v>339</v>
      </c>
      <c r="F4219" t="s">
        <v>340</v>
      </c>
      <c r="G4219" t="s">
        <v>229</v>
      </c>
      <c r="H4219" t="s">
        <v>230</v>
      </c>
      <c r="I4219" t="s">
        <v>1158</v>
      </c>
      <c r="J4219" t="s">
        <v>232</v>
      </c>
      <c r="K4219" t="s">
        <v>232</v>
      </c>
      <c r="L4219" t="s">
        <v>232</v>
      </c>
      <c r="M4219" t="s">
        <v>232</v>
      </c>
      <c r="N4219" t="s">
        <v>232</v>
      </c>
      <c r="O4219" t="s">
        <v>232</v>
      </c>
      <c r="P4219" t="s">
        <v>232</v>
      </c>
      <c r="Q4219" t="s">
        <v>232</v>
      </c>
      <c r="R4219" t="s">
        <v>232</v>
      </c>
      <c r="S4219" t="s">
        <v>232</v>
      </c>
      <c r="T4219" t="s">
        <v>232</v>
      </c>
      <c r="U4219" t="s">
        <v>232</v>
      </c>
      <c r="V4219" t="s">
        <v>232</v>
      </c>
      <c r="W4219" t="s">
        <v>232</v>
      </c>
      <c r="X4219" t="s">
        <v>232</v>
      </c>
      <c r="Y4219" t="s">
        <v>232</v>
      </c>
      <c r="Z4219" t="s">
        <v>232</v>
      </c>
      <c r="AA4219" t="s">
        <v>232</v>
      </c>
      <c r="AB4219" t="s">
        <v>232</v>
      </c>
      <c r="AC4219" t="s">
        <v>232</v>
      </c>
      <c r="AD4219">
        <v>-573.5</v>
      </c>
      <c r="AE4219">
        <v>-951.51400000000001</v>
      </c>
      <c r="AF4219">
        <v>-399.66300000000001</v>
      </c>
      <c r="AG4219" s="52">
        <v>-1218.6400000000001</v>
      </c>
      <c r="AH4219">
        <v>-616.85299999999995</v>
      </c>
      <c r="AI4219" s="52">
        <v>-1238.28</v>
      </c>
      <c r="AJ4219">
        <v>-975.54</v>
      </c>
      <c r="AK4219" s="52">
        <v>-1058.32</v>
      </c>
      <c r="AL4219">
        <v>-634.346</v>
      </c>
      <c r="AM4219" s="52">
        <v>-1957.82</v>
      </c>
      <c r="AN4219" s="52">
        <v>-1734.07</v>
      </c>
      <c r="AO4219" s="52">
        <v>-1081.3599999999999</v>
      </c>
      <c r="AP4219">
        <v>-357.351</v>
      </c>
      <c r="AQ4219" s="52">
        <v>-4514.33</v>
      </c>
      <c r="AR4219" s="52">
        <v>-4196.67</v>
      </c>
      <c r="AS4219" s="52">
        <v>-2708.41</v>
      </c>
      <c r="AT4219" s="52">
        <v>-5965</v>
      </c>
      <c r="AU4219" s="52">
        <v>-7855.15</v>
      </c>
      <c r="AV4219" s="52">
        <v>-6976.53</v>
      </c>
      <c r="AW4219" s="52">
        <v>-8013.83</v>
      </c>
      <c r="AX4219" s="52">
        <v>-9234.2099999999991</v>
      </c>
      <c r="AY4219" s="52">
        <v>-9948</v>
      </c>
      <c r="AZ4219" s="52">
        <v>-10924.69</v>
      </c>
      <c r="BA4219" s="52">
        <v>-12047.65</v>
      </c>
      <c r="BB4219" s="52">
        <v>-13295.27</v>
      </c>
      <c r="BC4219">
        <v>2016</v>
      </c>
    </row>
    <row r="4220" spans="1:55" x14ac:dyDescent="0.25">
      <c r="A4220">
        <v>544</v>
      </c>
      <c r="B4220" t="s">
        <v>1152</v>
      </c>
      <c r="C4220" t="s">
        <v>341</v>
      </c>
      <c r="D4220" t="s">
        <v>1153</v>
      </c>
      <c r="E4220" t="s">
        <v>339</v>
      </c>
      <c r="F4220" t="s">
        <v>340</v>
      </c>
      <c r="G4220" t="s">
        <v>282</v>
      </c>
      <c r="I4220" t="s">
        <v>342</v>
      </c>
      <c r="J4220" t="s">
        <v>232</v>
      </c>
      <c r="K4220" t="s">
        <v>232</v>
      </c>
      <c r="L4220" t="s">
        <v>232</v>
      </c>
      <c r="M4220" t="s">
        <v>232</v>
      </c>
      <c r="N4220" t="s">
        <v>232</v>
      </c>
      <c r="O4220" t="s">
        <v>232</v>
      </c>
      <c r="P4220" t="s">
        <v>232</v>
      </c>
      <c r="Q4220" t="s">
        <v>232</v>
      </c>
      <c r="R4220" t="s">
        <v>232</v>
      </c>
      <c r="S4220" t="s">
        <v>232</v>
      </c>
      <c r="T4220" t="s">
        <v>232</v>
      </c>
      <c r="U4220" t="s">
        <v>232</v>
      </c>
      <c r="V4220" t="s">
        <v>232</v>
      </c>
      <c r="W4220" t="s">
        <v>232</v>
      </c>
      <c r="X4220" t="s">
        <v>232</v>
      </c>
      <c r="Y4220" t="s">
        <v>232</v>
      </c>
      <c r="Z4220" t="s">
        <v>232</v>
      </c>
      <c r="AA4220" t="s">
        <v>232</v>
      </c>
      <c r="AB4220" t="s">
        <v>232</v>
      </c>
      <c r="AC4220" t="s">
        <v>232</v>
      </c>
      <c r="AD4220">
        <v>-4.0579999999999998</v>
      </c>
      <c r="AE4220">
        <v>-5.7069999999999999</v>
      </c>
      <c r="AF4220">
        <v>-2.0289999999999999</v>
      </c>
      <c r="AG4220">
        <v>-5.1529999999999996</v>
      </c>
      <c r="AH4220">
        <v>-2.198</v>
      </c>
      <c r="AI4220">
        <v>-3.8119999999999998</v>
      </c>
      <c r="AJ4220">
        <v>-2.4569999999999999</v>
      </c>
      <c r="AK4220">
        <v>-2.3180000000000001</v>
      </c>
      <c r="AL4220">
        <v>-1.2210000000000001</v>
      </c>
      <c r="AM4220">
        <v>-3.573</v>
      </c>
      <c r="AN4220">
        <v>-2.7970000000000002</v>
      </c>
      <c r="AO4220">
        <v>-1.5029999999999999</v>
      </c>
      <c r="AP4220">
        <v>-0.438</v>
      </c>
      <c r="AQ4220">
        <v>-4.8090000000000002</v>
      </c>
      <c r="AR4220">
        <v>-3.93</v>
      </c>
      <c r="AS4220">
        <v>-2.31</v>
      </c>
      <c r="AT4220">
        <v>-4.6139999999999999</v>
      </c>
      <c r="AU4220">
        <v>-5.5810000000000004</v>
      </c>
      <c r="AV4220">
        <v>-4.5739999999999998</v>
      </c>
      <c r="AW4220">
        <v>-4.7889999999999997</v>
      </c>
      <c r="AX4220">
        <v>-4.9950000000000001</v>
      </c>
      <c r="AY4220">
        <v>-4.8869999999999996</v>
      </c>
      <c r="AZ4220">
        <v>-4.875</v>
      </c>
      <c r="BA4220">
        <v>-4.8840000000000003</v>
      </c>
      <c r="BB4220">
        <v>-4.8979999999999997</v>
      </c>
      <c r="BC4220">
        <v>2016</v>
      </c>
    </row>
    <row r="4221" spans="1:55" x14ac:dyDescent="0.25">
      <c r="A4221">
        <v>544</v>
      </c>
      <c r="B4221" t="s">
        <v>1152</v>
      </c>
      <c r="C4221" t="s">
        <v>343</v>
      </c>
      <c r="D4221" t="s">
        <v>1153</v>
      </c>
      <c r="E4221" t="s">
        <v>344</v>
      </c>
      <c r="F4221" t="s">
        <v>345</v>
      </c>
      <c r="G4221" t="s">
        <v>229</v>
      </c>
      <c r="H4221" t="s">
        <v>230</v>
      </c>
    </row>
    <row r="4222" spans="1:55" x14ac:dyDescent="0.25">
      <c r="A4222">
        <v>544</v>
      </c>
      <c r="B4222" t="s">
        <v>1152</v>
      </c>
      <c r="C4222" t="s">
        <v>346</v>
      </c>
      <c r="D4222" t="s">
        <v>1153</v>
      </c>
      <c r="E4222" t="s">
        <v>344</v>
      </c>
      <c r="F4222" t="s">
        <v>345</v>
      </c>
      <c r="G4222" t="s">
        <v>270</v>
      </c>
    </row>
    <row r="4223" spans="1:55" x14ac:dyDescent="0.25">
      <c r="A4223">
        <v>544</v>
      </c>
      <c r="B4223" t="s">
        <v>1152</v>
      </c>
      <c r="C4223" t="s">
        <v>347</v>
      </c>
      <c r="D4223" t="s">
        <v>1153</v>
      </c>
      <c r="E4223" t="s">
        <v>348</v>
      </c>
      <c r="F4223" t="s">
        <v>349</v>
      </c>
      <c r="G4223" t="s">
        <v>229</v>
      </c>
      <c r="H4223" t="s">
        <v>230</v>
      </c>
      <c r="I4223" t="s">
        <v>1158</v>
      </c>
      <c r="J4223" t="s">
        <v>232</v>
      </c>
      <c r="K4223" t="s">
        <v>232</v>
      </c>
      <c r="L4223" t="s">
        <v>232</v>
      </c>
      <c r="M4223" t="s">
        <v>232</v>
      </c>
      <c r="N4223" t="s">
        <v>232</v>
      </c>
      <c r="O4223" t="s">
        <v>232</v>
      </c>
      <c r="P4223" t="s">
        <v>232</v>
      </c>
      <c r="Q4223" t="s">
        <v>232</v>
      </c>
      <c r="R4223" t="s">
        <v>232</v>
      </c>
      <c r="S4223" t="s">
        <v>232</v>
      </c>
      <c r="T4223" t="s">
        <v>232</v>
      </c>
      <c r="U4223" t="s">
        <v>232</v>
      </c>
      <c r="V4223" t="s">
        <v>232</v>
      </c>
      <c r="W4223" t="s">
        <v>232</v>
      </c>
      <c r="X4223" t="s">
        <v>232</v>
      </c>
      <c r="Y4223" t="s">
        <v>232</v>
      </c>
      <c r="Z4223" t="s">
        <v>232</v>
      </c>
      <c r="AA4223" t="s">
        <v>232</v>
      </c>
      <c r="AB4223" t="s">
        <v>232</v>
      </c>
      <c r="AC4223" t="s">
        <v>232</v>
      </c>
      <c r="AD4223">
        <v>-533.56899999999996</v>
      </c>
      <c r="AE4223">
        <v>-905.46400000000006</v>
      </c>
      <c r="AF4223">
        <v>-318.65699999999998</v>
      </c>
      <c r="AG4223" s="52">
        <v>-1136.1500000000001</v>
      </c>
      <c r="AH4223">
        <v>-435.93200000000002</v>
      </c>
      <c r="AI4223">
        <v>-965.86400000000003</v>
      </c>
      <c r="AJ4223">
        <v>-756.96600000000001</v>
      </c>
      <c r="AK4223">
        <v>-847.51400000000001</v>
      </c>
      <c r="AL4223">
        <v>-378.25099999999998</v>
      </c>
      <c r="AM4223" s="52">
        <v>-1788.7</v>
      </c>
      <c r="AN4223" s="52">
        <v>-1483</v>
      </c>
      <c r="AO4223">
        <v>-749.00099999999998</v>
      </c>
      <c r="AP4223">
        <v>132.63200000000001</v>
      </c>
      <c r="AQ4223" s="52">
        <v>-3608.79</v>
      </c>
      <c r="AR4223" s="52">
        <v>-3415.71</v>
      </c>
      <c r="AS4223" s="52">
        <v>-1682.99</v>
      </c>
      <c r="AT4223" s="52">
        <v>-4479.57</v>
      </c>
      <c r="AU4223" s="52">
        <v>-6006.73</v>
      </c>
      <c r="AV4223" s="52">
        <v>-4706.1000000000004</v>
      </c>
      <c r="AW4223" s="52">
        <v>-4832.1499999999996</v>
      </c>
      <c r="AX4223" s="52">
        <v>-5477.97</v>
      </c>
      <c r="AY4223" s="52">
        <v>-5850.32</v>
      </c>
      <c r="AZ4223" s="52">
        <v>-6477.8</v>
      </c>
      <c r="BA4223" s="52">
        <v>-7371.37</v>
      </c>
      <c r="BB4223" s="52">
        <v>-8217.33</v>
      </c>
      <c r="BC4223">
        <v>2016</v>
      </c>
    </row>
    <row r="4224" spans="1:55" x14ac:dyDescent="0.25">
      <c r="A4224">
        <v>544</v>
      </c>
      <c r="B4224" t="s">
        <v>1152</v>
      </c>
      <c r="C4224" t="s">
        <v>350</v>
      </c>
      <c r="D4224" t="s">
        <v>1153</v>
      </c>
      <c r="E4224" t="s">
        <v>348</v>
      </c>
      <c r="F4224" t="s">
        <v>349</v>
      </c>
      <c r="G4224" t="s">
        <v>282</v>
      </c>
      <c r="I4224" t="s">
        <v>351</v>
      </c>
      <c r="J4224" t="s">
        <v>232</v>
      </c>
      <c r="K4224" t="s">
        <v>232</v>
      </c>
      <c r="L4224" t="s">
        <v>232</v>
      </c>
      <c r="M4224" t="s">
        <v>232</v>
      </c>
      <c r="N4224" t="s">
        <v>232</v>
      </c>
      <c r="O4224" t="s">
        <v>232</v>
      </c>
      <c r="P4224" t="s">
        <v>232</v>
      </c>
      <c r="Q4224" t="s">
        <v>232</v>
      </c>
      <c r="R4224" t="s">
        <v>232</v>
      </c>
      <c r="S4224" t="s">
        <v>232</v>
      </c>
      <c r="T4224" t="s">
        <v>232</v>
      </c>
      <c r="U4224" t="s">
        <v>232</v>
      </c>
      <c r="V4224" t="s">
        <v>232</v>
      </c>
      <c r="W4224" t="s">
        <v>232</v>
      </c>
      <c r="X4224" t="s">
        <v>232</v>
      </c>
      <c r="Y4224" t="s">
        <v>232</v>
      </c>
      <c r="Z4224" t="s">
        <v>232</v>
      </c>
      <c r="AA4224" t="s">
        <v>232</v>
      </c>
      <c r="AB4224" t="s">
        <v>232</v>
      </c>
      <c r="AC4224" t="s">
        <v>232</v>
      </c>
      <c r="AD4224">
        <v>-3.7759999999999998</v>
      </c>
      <c r="AE4224">
        <v>-5.431</v>
      </c>
      <c r="AF4224">
        <v>-1.6180000000000001</v>
      </c>
      <c r="AG4224">
        <v>-4.8040000000000003</v>
      </c>
      <c r="AH4224">
        <v>-1.554</v>
      </c>
      <c r="AI4224">
        <v>-2.9729999999999999</v>
      </c>
      <c r="AJ4224">
        <v>-1.907</v>
      </c>
      <c r="AK4224">
        <v>-1.857</v>
      </c>
      <c r="AL4224">
        <v>-0.72799999999999998</v>
      </c>
      <c r="AM4224">
        <v>-3.2650000000000001</v>
      </c>
      <c r="AN4224">
        <v>-2.3919999999999999</v>
      </c>
      <c r="AO4224">
        <v>-1.0409999999999999</v>
      </c>
      <c r="AP4224">
        <v>0.16300000000000001</v>
      </c>
      <c r="AQ4224">
        <v>-3.8450000000000002</v>
      </c>
      <c r="AR4224">
        <v>-3.198</v>
      </c>
      <c r="AS4224">
        <v>-1.4350000000000001</v>
      </c>
      <c r="AT4224">
        <v>-3.4649999999999999</v>
      </c>
      <c r="AU4224">
        <v>-4.2679999999999998</v>
      </c>
      <c r="AV4224">
        <v>-3.0859999999999999</v>
      </c>
      <c r="AW4224">
        <v>-2.8879999999999999</v>
      </c>
      <c r="AX4224">
        <v>-2.9630000000000001</v>
      </c>
      <c r="AY4224">
        <v>-2.8740000000000001</v>
      </c>
      <c r="AZ4224">
        <v>-2.891</v>
      </c>
      <c r="BA4224">
        <v>-2.9889999999999999</v>
      </c>
      <c r="BB4224">
        <v>-3.0270000000000001</v>
      </c>
      <c r="BC4224">
        <v>2016</v>
      </c>
    </row>
    <row r="4225" spans="1:55" x14ac:dyDescent="0.25">
      <c r="A4225">
        <v>544</v>
      </c>
      <c r="B4225" t="s">
        <v>1152</v>
      </c>
      <c r="C4225" t="s">
        <v>352</v>
      </c>
      <c r="D4225" t="s">
        <v>1153</v>
      </c>
      <c r="E4225" t="s">
        <v>353</v>
      </c>
      <c r="F4225" t="s">
        <v>354</v>
      </c>
      <c r="G4225" t="s">
        <v>229</v>
      </c>
      <c r="H4225" t="s">
        <v>230</v>
      </c>
    </row>
    <row r="4226" spans="1:55" x14ac:dyDescent="0.25">
      <c r="A4226">
        <v>544</v>
      </c>
      <c r="B4226" t="s">
        <v>1152</v>
      </c>
      <c r="C4226" t="s">
        <v>355</v>
      </c>
      <c r="D4226" t="s">
        <v>1153</v>
      </c>
      <c r="E4226" t="s">
        <v>353</v>
      </c>
      <c r="F4226" t="s">
        <v>354</v>
      </c>
      <c r="G4226" t="s">
        <v>282</v>
      </c>
    </row>
    <row r="4227" spans="1:55" x14ac:dyDescent="0.25">
      <c r="A4227">
        <v>544</v>
      </c>
      <c r="B4227" t="s">
        <v>1152</v>
      </c>
      <c r="C4227" t="s">
        <v>356</v>
      </c>
      <c r="D4227" t="s">
        <v>1153</v>
      </c>
      <c r="E4227" t="s">
        <v>357</v>
      </c>
      <c r="F4227" t="s">
        <v>358</v>
      </c>
      <c r="G4227" t="s">
        <v>229</v>
      </c>
      <c r="H4227" t="s">
        <v>230</v>
      </c>
      <c r="I4227" t="s">
        <v>1158</v>
      </c>
      <c r="J4227" t="s">
        <v>232</v>
      </c>
      <c r="K4227" t="s">
        <v>232</v>
      </c>
      <c r="L4227" t="s">
        <v>232</v>
      </c>
      <c r="M4227" t="s">
        <v>232</v>
      </c>
      <c r="N4227" t="s">
        <v>232</v>
      </c>
      <c r="O4227" t="s">
        <v>232</v>
      </c>
      <c r="P4227" t="s">
        <v>232</v>
      </c>
      <c r="Q4227" t="s">
        <v>232</v>
      </c>
      <c r="R4227" t="s">
        <v>232</v>
      </c>
      <c r="S4227" t="s">
        <v>232</v>
      </c>
      <c r="T4227" t="s">
        <v>232</v>
      </c>
      <c r="U4227" t="s">
        <v>232</v>
      </c>
      <c r="V4227" t="s">
        <v>232</v>
      </c>
      <c r="W4227" t="s">
        <v>232</v>
      </c>
      <c r="X4227" t="s">
        <v>232</v>
      </c>
      <c r="Y4227" t="s">
        <v>232</v>
      </c>
      <c r="Z4227" t="s">
        <v>232</v>
      </c>
      <c r="AA4227" t="s">
        <v>232</v>
      </c>
      <c r="AB4227" t="s">
        <v>232</v>
      </c>
      <c r="AC4227" t="s">
        <v>232</v>
      </c>
      <c r="AD4227" t="s">
        <v>232</v>
      </c>
      <c r="AE4227" s="52">
        <v>15799.88</v>
      </c>
      <c r="AF4227" s="52">
        <v>18779.080000000002</v>
      </c>
      <c r="AG4227" s="52">
        <v>21331.29</v>
      </c>
      <c r="AH4227" s="52">
        <v>22641.67</v>
      </c>
      <c r="AI4227" s="52">
        <v>23790.16</v>
      </c>
      <c r="AJ4227" s="52">
        <v>24601.82</v>
      </c>
      <c r="AK4227" s="52">
        <v>25272.080000000002</v>
      </c>
      <c r="AL4227" s="52">
        <v>27020.799999999999</v>
      </c>
      <c r="AM4227" s="52">
        <v>29848.34</v>
      </c>
      <c r="AN4227" s="52">
        <v>33182.01</v>
      </c>
      <c r="AO4227" s="52">
        <v>35294.28</v>
      </c>
      <c r="AP4227" s="52">
        <v>43747.13</v>
      </c>
      <c r="AQ4227" s="52">
        <v>50943.15</v>
      </c>
      <c r="AR4227" s="52">
        <v>60326.89</v>
      </c>
      <c r="AS4227" s="52">
        <v>65661.649999999994</v>
      </c>
      <c r="AT4227" s="52">
        <v>72935.87</v>
      </c>
      <c r="AU4227" s="52">
        <v>84876.33</v>
      </c>
      <c r="AV4227" s="52">
        <v>96047.2</v>
      </c>
      <c r="AW4227" s="52">
        <v>107303.94</v>
      </c>
      <c r="AX4227" s="52">
        <v>120667.59</v>
      </c>
      <c r="AY4227" s="52">
        <v>134351.07999999999</v>
      </c>
      <c r="AZ4227" s="52">
        <v>149968.47</v>
      </c>
      <c r="BA4227" s="52">
        <v>166380.22</v>
      </c>
      <c r="BB4227" s="52">
        <v>184015.47</v>
      </c>
      <c r="BC4227">
        <v>2016</v>
      </c>
    </row>
    <row r="4228" spans="1:55" x14ac:dyDescent="0.25">
      <c r="A4228">
        <v>544</v>
      </c>
      <c r="B4228" t="s">
        <v>1152</v>
      </c>
      <c r="C4228" t="s">
        <v>359</v>
      </c>
      <c r="D4228" t="s">
        <v>1153</v>
      </c>
      <c r="E4228" t="s">
        <v>357</v>
      </c>
      <c r="F4228" t="s">
        <v>358</v>
      </c>
      <c r="G4228" t="s">
        <v>282</v>
      </c>
      <c r="I4228" t="s">
        <v>360</v>
      </c>
      <c r="J4228" t="s">
        <v>232</v>
      </c>
      <c r="K4228" t="s">
        <v>232</v>
      </c>
      <c r="L4228" t="s">
        <v>232</v>
      </c>
      <c r="M4228" t="s">
        <v>232</v>
      </c>
      <c r="N4228" t="s">
        <v>232</v>
      </c>
      <c r="O4228" t="s">
        <v>232</v>
      </c>
      <c r="P4228" t="s">
        <v>232</v>
      </c>
      <c r="Q4228" t="s">
        <v>232</v>
      </c>
      <c r="R4228" t="s">
        <v>232</v>
      </c>
      <c r="S4228" t="s">
        <v>232</v>
      </c>
      <c r="T4228" t="s">
        <v>232</v>
      </c>
      <c r="U4228" t="s">
        <v>232</v>
      </c>
      <c r="V4228" t="s">
        <v>232</v>
      </c>
      <c r="W4228" t="s">
        <v>232</v>
      </c>
      <c r="X4228" t="s">
        <v>232</v>
      </c>
      <c r="Y4228" t="s">
        <v>232</v>
      </c>
      <c r="Z4228" t="s">
        <v>232</v>
      </c>
      <c r="AA4228" t="s">
        <v>232</v>
      </c>
      <c r="AB4228" t="s">
        <v>232</v>
      </c>
      <c r="AC4228" t="s">
        <v>232</v>
      </c>
      <c r="AD4228" t="s">
        <v>232</v>
      </c>
      <c r="AE4228">
        <v>94.771000000000001</v>
      </c>
      <c r="AF4228">
        <v>95.353999999999999</v>
      </c>
      <c r="AG4228">
        <v>90.191999999999993</v>
      </c>
      <c r="AH4228">
        <v>80.691999999999993</v>
      </c>
      <c r="AI4228">
        <v>73.238</v>
      </c>
      <c r="AJ4228">
        <v>61.963000000000001</v>
      </c>
      <c r="AK4228">
        <v>55.363</v>
      </c>
      <c r="AL4228">
        <v>52.012999999999998</v>
      </c>
      <c r="AM4228">
        <v>54.478000000000002</v>
      </c>
      <c r="AN4228">
        <v>53.521999999999998</v>
      </c>
      <c r="AO4228">
        <v>49.045999999999999</v>
      </c>
      <c r="AP4228">
        <v>53.604999999999997</v>
      </c>
      <c r="AQ4228">
        <v>54.271000000000001</v>
      </c>
      <c r="AR4228">
        <v>56.487000000000002</v>
      </c>
      <c r="AS4228">
        <v>56.000999999999998</v>
      </c>
      <c r="AT4228">
        <v>56.417000000000002</v>
      </c>
      <c r="AU4228">
        <v>60.302999999999997</v>
      </c>
      <c r="AV4228">
        <v>62.973999999999997</v>
      </c>
      <c r="AW4228">
        <v>64.125</v>
      </c>
      <c r="AX4228">
        <v>65.274000000000001</v>
      </c>
      <c r="AY4228">
        <v>65.994</v>
      </c>
      <c r="AZ4228">
        <v>66.92</v>
      </c>
      <c r="BA4228">
        <v>67.454999999999998</v>
      </c>
      <c r="BB4228">
        <v>67.789000000000001</v>
      </c>
      <c r="BC4228">
        <v>2016</v>
      </c>
    </row>
    <row r="4229" spans="1:55" x14ac:dyDescent="0.25">
      <c r="A4229">
        <v>544</v>
      </c>
      <c r="B4229" t="s">
        <v>1152</v>
      </c>
      <c r="C4229" t="s">
        <v>361</v>
      </c>
      <c r="D4229" t="s">
        <v>1153</v>
      </c>
      <c r="E4229" t="s">
        <v>362</v>
      </c>
      <c r="F4229" t="s">
        <v>363</v>
      </c>
      <c r="G4229" t="s">
        <v>229</v>
      </c>
      <c r="H4229" t="s">
        <v>230</v>
      </c>
      <c r="I4229" t="s">
        <v>1158</v>
      </c>
      <c r="J4229" t="s">
        <v>232</v>
      </c>
      <c r="K4229" t="s">
        <v>232</v>
      </c>
      <c r="L4229" t="s">
        <v>232</v>
      </c>
      <c r="M4229" t="s">
        <v>232</v>
      </c>
      <c r="N4229" t="s">
        <v>232</v>
      </c>
      <c r="O4229" t="s">
        <v>232</v>
      </c>
      <c r="P4229" t="s">
        <v>232</v>
      </c>
      <c r="Q4229" t="s">
        <v>232</v>
      </c>
      <c r="R4229" t="s">
        <v>232</v>
      </c>
      <c r="S4229" t="s">
        <v>232</v>
      </c>
      <c r="T4229" s="52">
        <v>1196.3599999999999</v>
      </c>
      <c r="U4229" s="52">
        <v>1467.89</v>
      </c>
      <c r="V4229" s="52">
        <v>1719.45</v>
      </c>
      <c r="W4229" s="52">
        <v>1953.15</v>
      </c>
      <c r="X4229" s="52">
        <v>2258.33</v>
      </c>
      <c r="Y4229" s="52">
        <v>2834.14</v>
      </c>
      <c r="Z4229" s="52">
        <v>3484.96</v>
      </c>
      <c r="AA4229" s="52">
        <v>4399.45</v>
      </c>
      <c r="AB4229" s="52">
        <v>4399.45</v>
      </c>
      <c r="AC4229" s="52">
        <v>9920.0300000000007</v>
      </c>
      <c r="AD4229" s="52">
        <v>14132.2</v>
      </c>
      <c r="AE4229" s="52">
        <v>16671.689999999999</v>
      </c>
      <c r="AF4229" s="52">
        <v>19693.98</v>
      </c>
      <c r="AG4229" s="52">
        <v>23650.99</v>
      </c>
      <c r="AH4229" s="52">
        <v>28059.24</v>
      </c>
      <c r="AI4229" s="52">
        <v>32483.360000000001</v>
      </c>
      <c r="AJ4229" s="52">
        <v>39704.19</v>
      </c>
      <c r="AK4229" s="52">
        <v>45647.65</v>
      </c>
      <c r="AL4229" s="52">
        <v>51950.01</v>
      </c>
      <c r="AM4229" s="52">
        <v>54789.54</v>
      </c>
      <c r="AN4229" s="52">
        <v>61996.76</v>
      </c>
      <c r="AO4229" s="52">
        <v>71961.759999999995</v>
      </c>
      <c r="AP4229" s="52">
        <v>81609.86</v>
      </c>
      <c r="AQ4229" s="52">
        <v>93867.57</v>
      </c>
      <c r="AR4229" s="52">
        <v>106797.29</v>
      </c>
      <c r="AS4229" s="52">
        <v>117251.58</v>
      </c>
      <c r="AT4229" s="52">
        <v>129279.12</v>
      </c>
      <c r="AU4229" s="52">
        <v>140749</v>
      </c>
      <c r="AV4229" s="52">
        <v>152518.37</v>
      </c>
      <c r="AW4229" s="52">
        <v>167334.98000000001</v>
      </c>
      <c r="AX4229" s="52">
        <v>184862.07</v>
      </c>
      <c r="AY4229" s="52">
        <v>203580.82</v>
      </c>
      <c r="AZ4229" s="52">
        <v>224099.99</v>
      </c>
      <c r="BA4229" s="52">
        <v>246653.95</v>
      </c>
      <c r="BB4229" s="52">
        <v>271451.49</v>
      </c>
      <c r="BC4229">
        <v>2016</v>
      </c>
    </row>
    <row r="4230" spans="1:55" x14ac:dyDescent="0.25">
      <c r="A4230">
        <v>544</v>
      </c>
      <c r="B4230" t="s">
        <v>1152</v>
      </c>
      <c r="C4230" t="s">
        <v>364</v>
      </c>
      <c r="D4230" t="s">
        <v>1153</v>
      </c>
      <c r="E4230" t="s">
        <v>365</v>
      </c>
      <c r="F4230" t="s">
        <v>366</v>
      </c>
      <c r="G4230" t="s">
        <v>242</v>
      </c>
      <c r="H4230" t="s">
        <v>230</v>
      </c>
      <c r="I4230" t="s">
        <v>1159</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-2.956</v>
      </c>
      <c r="AQ4230">
        <v>-3.883</v>
      </c>
      <c r="AR4230">
        <v>-3.8849999999999998</v>
      </c>
      <c r="AS4230">
        <v>-3.8519999999999999</v>
      </c>
      <c r="AT4230">
        <v>-2.6819999999999999</v>
      </c>
      <c r="AU4230">
        <v>-2.8780000000000001</v>
      </c>
      <c r="AV4230">
        <v>-3.1520000000000001</v>
      </c>
      <c r="AW4230">
        <v>-3.3130000000000002</v>
      </c>
      <c r="AX4230">
        <v>-3.286</v>
      </c>
      <c r="AY4230">
        <v>-2.96</v>
      </c>
      <c r="AZ4230">
        <v>-3.24</v>
      </c>
      <c r="BA4230">
        <v>-3.4529999999999998</v>
      </c>
      <c r="BB4230">
        <v>-3.1779999999999999</v>
      </c>
      <c r="BC4230">
        <v>2016</v>
      </c>
    </row>
    <row r="4231" spans="1:55" x14ac:dyDescent="0.25">
      <c r="A4231">
        <v>544</v>
      </c>
      <c r="B4231" t="s">
        <v>1152</v>
      </c>
      <c r="C4231" t="s">
        <v>368</v>
      </c>
      <c r="D4231" t="s">
        <v>1153</v>
      </c>
      <c r="E4231" t="s">
        <v>365</v>
      </c>
      <c r="F4231" t="s">
        <v>366</v>
      </c>
      <c r="G4231" t="s">
        <v>282</v>
      </c>
      <c r="I4231" t="s">
        <v>369</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-28.995999999999999</v>
      </c>
      <c r="AQ4231">
        <v>-32.427</v>
      </c>
      <c r="AR4231">
        <v>-29.282</v>
      </c>
      <c r="AS4231">
        <v>-26.815999999999999</v>
      </c>
      <c r="AT4231">
        <v>-16.853999999999999</v>
      </c>
      <c r="AU4231">
        <v>-16.86</v>
      </c>
      <c r="AV4231">
        <v>-17.099</v>
      </c>
      <c r="AW4231">
        <v>-16.440000000000001</v>
      </c>
      <c r="AX4231">
        <v>-14.927</v>
      </c>
      <c r="AY4231">
        <v>-12.345000000000001</v>
      </c>
      <c r="AZ4231">
        <v>-12.413</v>
      </c>
      <c r="BA4231">
        <v>-12.154999999999999</v>
      </c>
      <c r="BB4231">
        <v>-10.279</v>
      </c>
      <c r="BC4231">
        <v>2016</v>
      </c>
    </row>
    <row r="4232" spans="1:55" x14ac:dyDescent="0.25">
      <c r="A4232">
        <v>941</v>
      </c>
      <c r="B4232" t="s">
        <v>1160</v>
      </c>
      <c r="C4232" t="s">
        <v>225</v>
      </c>
      <c r="D4232" t="s">
        <v>1161</v>
      </c>
      <c r="E4232" t="s">
        <v>227</v>
      </c>
      <c r="F4232" t="s">
        <v>228</v>
      </c>
      <c r="G4232" t="s">
        <v>229</v>
      </c>
      <c r="H4232" t="s">
        <v>230</v>
      </c>
      <c r="I4232" t="s">
        <v>1162</v>
      </c>
      <c r="J4232" t="s">
        <v>232</v>
      </c>
      <c r="K4232" t="s">
        <v>232</v>
      </c>
      <c r="L4232" t="s">
        <v>232</v>
      </c>
      <c r="M4232" t="s">
        <v>232</v>
      </c>
      <c r="N4232" t="s">
        <v>232</v>
      </c>
      <c r="O4232" t="s">
        <v>232</v>
      </c>
      <c r="P4232" t="s">
        <v>232</v>
      </c>
      <c r="Q4232" t="s">
        <v>232</v>
      </c>
      <c r="R4232" t="s">
        <v>232</v>
      </c>
      <c r="S4232" t="s">
        <v>232</v>
      </c>
      <c r="T4232" t="s">
        <v>232</v>
      </c>
      <c r="U4232" t="s">
        <v>232</v>
      </c>
      <c r="V4232">
        <v>10.879</v>
      </c>
      <c r="W4232">
        <v>9.6389999999999993</v>
      </c>
      <c r="X4232">
        <v>9.8510000000000009</v>
      </c>
      <c r="Y4232">
        <v>9.6449999999999996</v>
      </c>
      <c r="Z4232">
        <v>9.8729999999999993</v>
      </c>
      <c r="AA4232">
        <v>10.759</v>
      </c>
      <c r="AB4232">
        <v>11.461</v>
      </c>
      <c r="AC4232">
        <v>11.760999999999999</v>
      </c>
      <c r="AD4232">
        <v>12.397</v>
      </c>
      <c r="AE4232">
        <v>13.198</v>
      </c>
      <c r="AF4232">
        <v>14.135</v>
      </c>
      <c r="AG4232">
        <v>15.327</v>
      </c>
      <c r="AH4232">
        <v>16.603999999999999</v>
      </c>
      <c r="AI4232">
        <v>18.38</v>
      </c>
      <c r="AJ4232">
        <v>20.565999999999999</v>
      </c>
      <c r="AK4232">
        <v>22.617999999999999</v>
      </c>
      <c r="AL4232">
        <v>21.815999999999999</v>
      </c>
      <c r="AM4232">
        <v>18.673999999999999</v>
      </c>
      <c r="AN4232">
        <v>17.937999999999999</v>
      </c>
      <c r="AO4232">
        <v>19.082999999999998</v>
      </c>
      <c r="AP4232">
        <v>19.852</v>
      </c>
      <c r="AQ4232">
        <v>20.335000000000001</v>
      </c>
      <c r="AR4232">
        <v>20.713000000000001</v>
      </c>
      <c r="AS4232">
        <v>21.327999999999999</v>
      </c>
      <c r="AT4232">
        <v>21.768000000000001</v>
      </c>
      <c r="AU4232">
        <v>22.777999999999999</v>
      </c>
      <c r="AV4232">
        <v>23.864000000000001</v>
      </c>
      <c r="AW4232">
        <v>24.62</v>
      </c>
      <c r="AX4232">
        <v>25.395</v>
      </c>
      <c r="AY4232">
        <v>26.17</v>
      </c>
      <c r="AZ4232">
        <v>26.952999999999999</v>
      </c>
      <c r="BA4232">
        <v>27.768000000000001</v>
      </c>
      <c r="BB4232">
        <v>28.614000000000001</v>
      </c>
      <c r="BC4232">
        <v>2018</v>
      </c>
    </row>
    <row r="4233" spans="1:55" x14ac:dyDescent="0.25">
      <c r="A4233">
        <v>941</v>
      </c>
      <c r="B4233" t="s">
        <v>1160</v>
      </c>
      <c r="C4233" t="s">
        <v>233</v>
      </c>
      <c r="D4233" t="s">
        <v>1161</v>
      </c>
      <c r="E4233" t="s">
        <v>227</v>
      </c>
      <c r="F4233" t="s">
        <v>234</v>
      </c>
      <c r="G4233" t="s">
        <v>235</v>
      </c>
      <c r="I4233" t="s">
        <v>236</v>
      </c>
      <c r="J4233" t="s">
        <v>232</v>
      </c>
      <c r="K4233" t="s">
        <v>232</v>
      </c>
      <c r="L4233" t="s">
        <v>232</v>
      </c>
      <c r="M4233" t="s">
        <v>232</v>
      </c>
      <c r="N4233" t="s">
        <v>232</v>
      </c>
      <c r="O4233" t="s">
        <v>232</v>
      </c>
      <c r="P4233" t="s">
        <v>232</v>
      </c>
      <c r="Q4233" t="s">
        <v>232</v>
      </c>
      <c r="R4233" t="s">
        <v>232</v>
      </c>
      <c r="S4233" t="s">
        <v>232</v>
      </c>
      <c r="T4233" t="s">
        <v>232</v>
      </c>
      <c r="U4233" t="s">
        <v>232</v>
      </c>
      <c r="V4233" t="s">
        <v>232</v>
      </c>
      <c r="W4233">
        <v>-11.4</v>
      </c>
      <c r="X4233">
        <v>2.2000000000000002</v>
      </c>
      <c r="Y4233">
        <v>-2.0840000000000001</v>
      </c>
      <c r="Z4233">
        <v>2.359</v>
      </c>
      <c r="AA4233">
        <v>8.9740000000000002</v>
      </c>
      <c r="AB4233">
        <v>6.5220000000000002</v>
      </c>
      <c r="AC4233">
        <v>2.6190000000000002</v>
      </c>
      <c r="AD4233">
        <v>5.407</v>
      </c>
      <c r="AE4233">
        <v>6.4610000000000003</v>
      </c>
      <c r="AF4233">
        <v>7.1029999999999998</v>
      </c>
      <c r="AG4233">
        <v>8.4309999999999992</v>
      </c>
      <c r="AH4233">
        <v>8.3360000000000003</v>
      </c>
      <c r="AI4233">
        <v>10.696999999999999</v>
      </c>
      <c r="AJ4233">
        <v>11.888999999999999</v>
      </c>
      <c r="AK4233">
        <v>9.9789999999999992</v>
      </c>
      <c r="AL4233">
        <v>-3.548</v>
      </c>
      <c r="AM4233">
        <v>-14.401999999999999</v>
      </c>
      <c r="AN4233">
        <v>-3.9409999999999998</v>
      </c>
      <c r="AO4233">
        <v>6.3810000000000002</v>
      </c>
      <c r="AP4233">
        <v>4.0350000000000001</v>
      </c>
      <c r="AQ4233">
        <v>2.4300000000000002</v>
      </c>
      <c r="AR4233">
        <v>1.8580000000000001</v>
      </c>
      <c r="AS4233">
        <v>2.972</v>
      </c>
      <c r="AT4233">
        <v>2.0640000000000001</v>
      </c>
      <c r="AU4233">
        <v>4.6360000000000001</v>
      </c>
      <c r="AV4233">
        <v>4.7699999999999996</v>
      </c>
      <c r="AW4233">
        <v>3.1659999999999999</v>
      </c>
      <c r="AX4233">
        <v>3.149</v>
      </c>
      <c r="AY4233">
        <v>3.0529999999999999</v>
      </c>
      <c r="AZ4233">
        <v>2.9910000000000001</v>
      </c>
      <c r="BA4233">
        <v>3.0219999999999998</v>
      </c>
      <c r="BB4233">
        <v>3.0489999999999999</v>
      </c>
      <c r="BC4233">
        <v>2018</v>
      </c>
    </row>
    <row r="4234" spans="1:55" x14ac:dyDescent="0.25">
      <c r="A4234">
        <v>941</v>
      </c>
      <c r="B4234" t="s">
        <v>1160</v>
      </c>
      <c r="C4234" t="s">
        <v>237</v>
      </c>
      <c r="D4234" t="s">
        <v>1161</v>
      </c>
      <c r="E4234" t="s">
        <v>238</v>
      </c>
      <c r="F4234" t="s">
        <v>239</v>
      </c>
      <c r="G4234" t="s">
        <v>229</v>
      </c>
      <c r="H4234" t="s">
        <v>230</v>
      </c>
      <c r="I4234" t="s">
        <v>1162</v>
      </c>
      <c r="J4234" t="s">
        <v>232</v>
      </c>
      <c r="K4234" t="s">
        <v>232</v>
      </c>
      <c r="L4234" t="s">
        <v>232</v>
      </c>
      <c r="M4234" t="s">
        <v>232</v>
      </c>
      <c r="N4234" t="s">
        <v>232</v>
      </c>
      <c r="O4234" t="s">
        <v>232</v>
      </c>
      <c r="P4234" t="s">
        <v>232</v>
      </c>
      <c r="Q4234" t="s">
        <v>232</v>
      </c>
      <c r="R4234" t="s">
        <v>232</v>
      </c>
      <c r="S4234" t="s">
        <v>232</v>
      </c>
      <c r="T4234" t="s">
        <v>232</v>
      </c>
      <c r="U4234" t="s">
        <v>232</v>
      </c>
      <c r="V4234">
        <v>1.774</v>
      </c>
      <c r="W4234">
        <v>2.5910000000000002</v>
      </c>
      <c r="X4234">
        <v>3.6070000000000002</v>
      </c>
      <c r="Y4234">
        <v>4.0590000000000002</v>
      </c>
      <c r="Z4234">
        <v>4.6779999999999999</v>
      </c>
      <c r="AA4234">
        <v>5.3940000000000001</v>
      </c>
      <c r="AB4234">
        <v>6.0220000000000002</v>
      </c>
      <c r="AC4234">
        <v>6.2720000000000002</v>
      </c>
      <c r="AD4234">
        <v>6.85</v>
      </c>
      <c r="AE4234">
        <v>7.46</v>
      </c>
      <c r="AF4234">
        <v>8.3970000000000002</v>
      </c>
      <c r="AG4234">
        <v>9.5530000000000008</v>
      </c>
      <c r="AH4234">
        <v>11.048999999999999</v>
      </c>
      <c r="AI4234">
        <v>13.597</v>
      </c>
      <c r="AJ4234">
        <v>17.102</v>
      </c>
      <c r="AK4234">
        <v>22.591999999999999</v>
      </c>
      <c r="AL4234">
        <v>24.350999999999999</v>
      </c>
      <c r="AM4234">
        <v>18.827000000000002</v>
      </c>
      <c r="AN4234">
        <v>17.937999999999999</v>
      </c>
      <c r="AO4234">
        <v>20.303000000000001</v>
      </c>
      <c r="AP4234">
        <v>21.885999999999999</v>
      </c>
      <c r="AQ4234">
        <v>22.786999999999999</v>
      </c>
      <c r="AR4234">
        <v>23.617999999999999</v>
      </c>
      <c r="AS4234">
        <v>24.32</v>
      </c>
      <c r="AT4234">
        <v>25.038</v>
      </c>
      <c r="AU4234">
        <v>27.033000000000001</v>
      </c>
      <c r="AV4234">
        <v>29.524000000000001</v>
      </c>
      <c r="AW4234">
        <v>31.236999999999998</v>
      </c>
      <c r="AX4234">
        <v>32.963000000000001</v>
      </c>
      <c r="AY4234">
        <v>34.756999999999998</v>
      </c>
      <c r="AZ4234">
        <v>36.600999999999999</v>
      </c>
      <c r="BA4234">
        <v>38.531999999999996</v>
      </c>
      <c r="BB4234">
        <v>40.578000000000003</v>
      </c>
      <c r="BC4234">
        <v>2018</v>
      </c>
    </row>
    <row r="4235" spans="1:55" x14ac:dyDescent="0.25">
      <c r="A4235">
        <v>941</v>
      </c>
      <c r="B4235" t="s">
        <v>1160</v>
      </c>
      <c r="C4235" t="s">
        <v>240</v>
      </c>
      <c r="D4235" t="s">
        <v>1161</v>
      </c>
      <c r="E4235" t="s">
        <v>238</v>
      </c>
      <c r="F4235" t="s">
        <v>241</v>
      </c>
      <c r="G4235" t="s">
        <v>242</v>
      </c>
      <c r="H4235" t="s">
        <v>230</v>
      </c>
      <c r="I4235" t="s">
        <v>243</v>
      </c>
      <c r="J4235" t="s">
        <v>232</v>
      </c>
      <c r="K4235" t="s">
        <v>232</v>
      </c>
      <c r="L4235" t="s">
        <v>232</v>
      </c>
      <c r="M4235" t="s">
        <v>232</v>
      </c>
      <c r="N4235" t="s">
        <v>232</v>
      </c>
      <c r="O4235" t="s">
        <v>232</v>
      </c>
      <c r="P4235" t="s">
        <v>232</v>
      </c>
      <c r="Q4235" t="s">
        <v>232</v>
      </c>
      <c r="R4235" t="s">
        <v>232</v>
      </c>
      <c r="S4235" t="s">
        <v>232</v>
      </c>
      <c r="T4235" t="s">
        <v>232</v>
      </c>
      <c r="U4235" t="s">
        <v>232</v>
      </c>
      <c r="V4235">
        <v>1.694</v>
      </c>
      <c r="W4235">
        <v>2.7280000000000002</v>
      </c>
      <c r="X4235">
        <v>4.532</v>
      </c>
      <c r="Y4235">
        <v>5.41</v>
      </c>
      <c r="Z4235">
        <v>5.97</v>
      </c>
      <c r="AA4235">
        <v>6.5270000000000001</v>
      </c>
      <c r="AB4235">
        <v>7.1779999999999999</v>
      </c>
      <c r="AC4235">
        <v>7.5339999999999998</v>
      </c>
      <c r="AD4235">
        <v>7.9409999999999998</v>
      </c>
      <c r="AE4235">
        <v>8.3510000000000009</v>
      </c>
      <c r="AF4235">
        <v>9.5530000000000008</v>
      </c>
      <c r="AG4235">
        <v>11.753</v>
      </c>
      <c r="AH4235">
        <v>14.377000000000001</v>
      </c>
      <c r="AI4235">
        <v>16.949000000000002</v>
      </c>
      <c r="AJ4235">
        <v>21.466000000000001</v>
      </c>
      <c r="AK4235">
        <v>30.946000000000002</v>
      </c>
      <c r="AL4235">
        <v>35.762999999999998</v>
      </c>
      <c r="AM4235">
        <v>26.238</v>
      </c>
      <c r="AN4235">
        <v>23.809000000000001</v>
      </c>
      <c r="AO4235">
        <v>28.495999999999999</v>
      </c>
      <c r="AP4235">
        <v>28.140999999999998</v>
      </c>
      <c r="AQ4235">
        <v>30.26</v>
      </c>
      <c r="AR4235">
        <v>31.385000000000002</v>
      </c>
      <c r="AS4235">
        <v>26.986000000000001</v>
      </c>
      <c r="AT4235">
        <v>27.707000000000001</v>
      </c>
      <c r="AU4235">
        <v>30.524000000000001</v>
      </c>
      <c r="AV4235">
        <v>34.881</v>
      </c>
      <c r="AW4235">
        <v>35.720999999999997</v>
      </c>
      <c r="AX4235">
        <v>38.101999999999997</v>
      </c>
      <c r="AY4235">
        <v>40.402999999999999</v>
      </c>
      <c r="AZ4235">
        <v>42.822000000000003</v>
      </c>
      <c r="BA4235">
        <v>45.265999999999998</v>
      </c>
      <c r="BB4235">
        <v>47.975000000000001</v>
      </c>
      <c r="BC4235">
        <v>2018</v>
      </c>
    </row>
    <row r="4236" spans="1:55" x14ac:dyDescent="0.25">
      <c r="A4236">
        <v>941</v>
      </c>
      <c r="B4236" t="s">
        <v>1160</v>
      </c>
      <c r="C4236" t="s">
        <v>244</v>
      </c>
      <c r="D4236" t="s">
        <v>1161</v>
      </c>
      <c r="E4236" t="s">
        <v>238</v>
      </c>
      <c r="F4236" t="s">
        <v>245</v>
      </c>
      <c r="G4236" t="s">
        <v>246</v>
      </c>
      <c r="H4236" t="s">
        <v>230</v>
      </c>
      <c r="I4236" t="s">
        <v>243</v>
      </c>
      <c r="J4236" t="s">
        <v>232</v>
      </c>
      <c r="K4236" t="s">
        <v>232</v>
      </c>
      <c r="L4236" t="s">
        <v>232</v>
      </c>
      <c r="M4236" t="s">
        <v>232</v>
      </c>
      <c r="N4236" t="s">
        <v>232</v>
      </c>
      <c r="O4236" t="s">
        <v>232</v>
      </c>
      <c r="P4236" t="s">
        <v>232</v>
      </c>
      <c r="Q4236" t="s">
        <v>232</v>
      </c>
      <c r="R4236" t="s">
        <v>232</v>
      </c>
      <c r="S4236" t="s">
        <v>232</v>
      </c>
      <c r="T4236" t="s">
        <v>232</v>
      </c>
      <c r="U4236" t="s">
        <v>232</v>
      </c>
      <c r="V4236">
        <v>16.082000000000001</v>
      </c>
      <c r="W4236">
        <v>14.586</v>
      </c>
      <c r="X4236">
        <v>15.225</v>
      </c>
      <c r="Y4236">
        <v>15.221</v>
      </c>
      <c r="Z4236">
        <v>15.865</v>
      </c>
      <c r="AA4236">
        <v>17.587</v>
      </c>
      <c r="AB4236">
        <v>18.945</v>
      </c>
      <c r="AC4236">
        <v>19.722000000000001</v>
      </c>
      <c r="AD4236">
        <v>21.253</v>
      </c>
      <c r="AE4236">
        <v>23.122</v>
      </c>
      <c r="AF4236">
        <v>25.155999999999999</v>
      </c>
      <c r="AG4236">
        <v>27.783999999999999</v>
      </c>
      <c r="AH4236">
        <v>30.91</v>
      </c>
      <c r="AI4236">
        <v>35.281999999999996</v>
      </c>
      <c r="AJ4236">
        <v>40.671999999999997</v>
      </c>
      <c r="AK4236">
        <v>45.932000000000002</v>
      </c>
      <c r="AL4236">
        <v>45.164000000000001</v>
      </c>
      <c r="AM4236">
        <v>38.954000000000001</v>
      </c>
      <c r="AN4236">
        <v>37.854999999999997</v>
      </c>
      <c r="AO4236">
        <v>41.112000000000002</v>
      </c>
      <c r="AP4236">
        <v>43.591000000000001</v>
      </c>
      <c r="AQ4236">
        <v>45.433999999999997</v>
      </c>
      <c r="AR4236">
        <v>47.154000000000003</v>
      </c>
      <c r="AS4236">
        <v>49.073999999999998</v>
      </c>
      <c r="AT4236">
        <v>50.634999999999998</v>
      </c>
      <c r="AU4236">
        <v>53.99</v>
      </c>
      <c r="AV4236">
        <v>57.84</v>
      </c>
      <c r="AW4236">
        <v>60.731999999999999</v>
      </c>
      <c r="AX4236">
        <v>63.953000000000003</v>
      </c>
      <c r="AY4236">
        <v>67.275999999999996</v>
      </c>
      <c r="AZ4236">
        <v>70.721999999999994</v>
      </c>
      <c r="BA4236">
        <v>74.369</v>
      </c>
      <c r="BB4236">
        <v>78.239999999999995</v>
      </c>
      <c r="BC4236">
        <v>2018</v>
      </c>
    </row>
    <row r="4237" spans="1:55" x14ac:dyDescent="0.25">
      <c r="A4237">
        <v>941</v>
      </c>
      <c r="B4237" t="s">
        <v>1160</v>
      </c>
      <c r="C4237" t="s">
        <v>247</v>
      </c>
      <c r="D4237" t="s">
        <v>1161</v>
      </c>
      <c r="E4237" t="s">
        <v>248</v>
      </c>
      <c r="F4237" t="s">
        <v>249</v>
      </c>
      <c r="G4237" t="s">
        <v>250</v>
      </c>
      <c r="I4237" t="s">
        <v>251</v>
      </c>
      <c r="J4237" t="s">
        <v>232</v>
      </c>
      <c r="K4237" t="s">
        <v>232</v>
      </c>
      <c r="L4237" t="s">
        <v>232</v>
      </c>
      <c r="M4237" t="s">
        <v>232</v>
      </c>
      <c r="N4237" t="s">
        <v>232</v>
      </c>
      <c r="O4237" t="s">
        <v>232</v>
      </c>
      <c r="P4237" t="s">
        <v>232</v>
      </c>
      <c r="Q4237" t="s">
        <v>232</v>
      </c>
      <c r="R4237" t="s">
        <v>232</v>
      </c>
      <c r="S4237" t="s">
        <v>232</v>
      </c>
      <c r="T4237" t="s">
        <v>232</v>
      </c>
      <c r="U4237" t="s">
        <v>232</v>
      </c>
      <c r="V4237">
        <v>16.308</v>
      </c>
      <c r="W4237">
        <v>26.879000000000001</v>
      </c>
      <c r="X4237">
        <v>36.619</v>
      </c>
      <c r="Y4237">
        <v>42.081000000000003</v>
      </c>
      <c r="Z4237">
        <v>47.384</v>
      </c>
      <c r="AA4237">
        <v>50.137</v>
      </c>
      <c r="AB4237">
        <v>52.545000000000002</v>
      </c>
      <c r="AC4237">
        <v>53.331000000000003</v>
      </c>
      <c r="AD4237">
        <v>55.26</v>
      </c>
      <c r="AE4237">
        <v>56.527000000000001</v>
      </c>
      <c r="AF4237">
        <v>59.405999999999999</v>
      </c>
      <c r="AG4237">
        <v>62.326999999999998</v>
      </c>
      <c r="AH4237">
        <v>66.542000000000002</v>
      </c>
      <c r="AI4237">
        <v>73.977000000000004</v>
      </c>
      <c r="AJ4237">
        <v>83.156999999999996</v>
      </c>
      <c r="AK4237">
        <v>99.885000000000005</v>
      </c>
      <c r="AL4237">
        <v>111.623</v>
      </c>
      <c r="AM4237">
        <v>100.818</v>
      </c>
      <c r="AN4237">
        <v>100</v>
      </c>
      <c r="AO4237">
        <v>106.395</v>
      </c>
      <c r="AP4237">
        <v>110.242</v>
      </c>
      <c r="AQ4237">
        <v>112.057</v>
      </c>
      <c r="AR4237">
        <v>114.02800000000001</v>
      </c>
      <c r="AS4237">
        <v>114.029</v>
      </c>
      <c r="AT4237">
        <v>115.018</v>
      </c>
      <c r="AU4237">
        <v>118.682</v>
      </c>
      <c r="AV4237">
        <v>123.715</v>
      </c>
      <c r="AW4237">
        <v>126.879</v>
      </c>
      <c r="AX4237">
        <v>129.80199999999999</v>
      </c>
      <c r="AY4237">
        <v>132.809</v>
      </c>
      <c r="AZ4237">
        <v>135.79499999999999</v>
      </c>
      <c r="BA4237">
        <v>138.76599999999999</v>
      </c>
      <c r="BB4237">
        <v>141.81</v>
      </c>
      <c r="BC4237">
        <v>2018</v>
      </c>
    </row>
    <row r="4238" spans="1:55" x14ac:dyDescent="0.25">
      <c r="A4238">
        <v>941</v>
      </c>
      <c r="B4238" t="s">
        <v>1160</v>
      </c>
      <c r="C4238" t="s">
        <v>252</v>
      </c>
      <c r="D4238" t="s">
        <v>1161</v>
      </c>
      <c r="E4238" t="s">
        <v>253</v>
      </c>
      <c r="F4238" t="s">
        <v>254</v>
      </c>
      <c r="G4238" t="s">
        <v>229</v>
      </c>
      <c r="H4238" t="s">
        <v>220</v>
      </c>
      <c r="I4238" t="s">
        <v>255</v>
      </c>
      <c r="J4238" t="s">
        <v>232</v>
      </c>
      <c r="K4238" t="s">
        <v>232</v>
      </c>
      <c r="L4238" t="s">
        <v>232</v>
      </c>
      <c r="M4238" t="s">
        <v>232</v>
      </c>
      <c r="N4238" t="s">
        <v>232</v>
      </c>
      <c r="O4238" t="s">
        <v>232</v>
      </c>
      <c r="P4238" t="s">
        <v>232</v>
      </c>
      <c r="Q4238" t="s">
        <v>232</v>
      </c>
      <c r="R4238" t="s">
        <v>232</v>
      </c>
      <c r="S4238" t="s">
        <v>232</v>
      </c>
      <c r="T4238" t="s">
        <v>232</v>
      </c>
      <c r="U4238" t="s">
        <v>232</v>
      </c>
      <c r="V4238" s="52">
        <v>4064.37</v>
      </c>
      <c r="W4238" s="52">
        <v>3611.87</v>
      </c>
      <c r="X4238" s="52">
        <v>3749.23</v>
      </c>
      <c r="Y4238" s="52">
        <v>3857.23</v>
      </c>
      <c r="Z4238" s="52">
        <v>3997.87</v>
      </c>
      <c r="AA4238" s="52">
        <v>4400.51</v>
      </c>
      <c r="AB4238" s="52">
        <v>4734.21</v>
      </c>
      <c r="AC4238" s="52">
        <v>4901.82</v>
      </c>
      <c r="AD4238" s="52">
        <v>5204.8900000000003</v>
      </c>
      <c r="AE4238" s="52">
        <v>5607.9</v>
      </c>
      <c r="AF4238" s="52">
        <v>6090.15</v>
      </c>
      <c r="AG4238" s="52">
        <v>6665.52</v>
      </c>
      <c r="AH4238" s="52">
        <v>7293.67</v>
      </c>
      <c r="AI4238" s="52">
        <v>8170.05</v>
      </c>
      <c r="AJ4238" s="52">
        <v>9231.07</v>
      </c>
      <c r="AK4238" s="52">
        <v>10239.75</v>
      </c>
      <c r="AL4238" s="52">
        <v>9953.2199999999993</v>
      </c>
      <c r="AM4238" s="52">
        <v>8633.93</v>
      </c>
      <c r="AN4238" s="52">
        <v>8459.25</v>
      </c>
      <c r="AO4238" s="52">
        <v>9198.14</v>
      </c>
      <c r="AP4238" s="52">
        <v>9708.67</v>
      </c>
      <c r="AQ4238" s="52">
        <v>10047.700000000001</v>
      </c>
      <c r="AR4238" s="52">
        <v>10348.74</v>
      </c>
      <c r="AS4238" s="52">
        <v>10738.75</v>
      </c>
      <c r="AT4238" s="52">
        <v>11055.84</v>
      </c>
      <c r="AU4238" s="52">
        <v>11680.21</v>
      </c>
      <c r="AV4238" s="52">
        <v>12336.88</v>
      </c>
      <c r="AW4238" s="52">
        <v>12765.72</v>
      </c>
      <c r="AX4238" s="52">
        <v>13194.1</v>
      </c>
      <c r="AY4238" s="52">
        <v>13624.2</v>
      </c>
      <c r="AZ4238" s="52">
        <v>14059.8</v>
      </c>
      <c r="BA4238" s="52">
        <v>14513.74</v>
      </c>
      <c r="BB4238" s="52">
        <v>14986.2</v>
      </c>
      <c r="BC4238">
        <v>2018</v>
      </c>
    </row>
    <row r="4239" spans="1:55" x14ac:dyDescent="0.25">
      <c r="A4239">
        <v>941</v>
      </c>
      <c r="B4239" t="s">
        <v>1160</v>
      </c>
      <c r="C4239" t="s">
        <v>256</v>
      </c>
      <c r="D4239" t="s">
        <v>1161</v>
      </c>
      <c r="E4239" t="s">
        <v>253</v>
      </c>
      <c r="F4239" t="s">
        <v>257</v>
      </c>
      <c r="G4239" t="s">
        <v>258</v>
      </c>
      <c r="H4239" t="s">
        <v>220</v>
      </c>
      <c r="I4239" t="s">
        <v>255</v>
      </c>
      <c r="J4239" t="s">
        <v>232</v>
      </c>
      <c r="K4239" t="s">
        <v>232</v>
      </c>
      <c r="L4239" t="s">
        <v>232</v>
      </c>
      <c r="M4239" t="s">
        <v>232</v>
      </c>
      <c r="N4239" t="s">
        <v>232</v>
      </c>
      <c r="O4239" t="s">
        <v>232</v>
      </c>
      <c r="P4239" t="s">
        <v>232</v>
      </c>
      <c r="Q4239" t="s">
        <v>232</v>
      </c>
      <c r="R4239" t="s">
        <v>232</v>
      </c>
      <c r="S4239" t="s">
        <v>232</v>
      </c>
      <c r="T4239" t="s">
        <v>232</v>
      </c>
      <c r="U4239" t="s">
        <v>232</v>
      </c>
      <c r="V4239" s="52">
        <v>8756.48</v>
      </c>
      <c r="W4239" s="52">
        <v>7781.59</v>
      </c>
      <c r="X4239" s="52">
        <v>8077.53</v>
      </c>
      <c r="Y4239" s="52">
        <v>8310.2099999999991</v>
      </c>
      <c r="Z4239" s="52">
        <v>8613.2000000000007</v>
      </c>
      <c r="AA4239" s="52">
        <v>9480.67</v>
      </c>
      <c r="AB4239" s="52">
        <v>10199.620000000001</v>
      </c>
      <c r="AC4239" s="52">
        <v>10560.71</v>
      </c>
      <c r="AD4239" s="52">
        <v>11213.66</v>
      </c>
      <c r="AE4239" s="52">
        <v>12081.93</v>
      </c>
      <c r="AF4239" s="52">
        <v>13120.9</v>
      </c>
      <c r="AG4239" s="52">
        <v>14360.52</v>
      </c>
      <c r="AH4239" s="52">
        <v>15713.85</v>
      </c>
      <c r="AI4239" s="52">
        <v>17601.95</v>
      </c>
      <c r="AJ4239" s="52">
        <v>19887.87</v>
      </c>
      <c r="AK4239" s="52">
        <v>22061.01</v>
      </c>
      <c r="AL4239" s="52">
        <v>21443.7</v>
      </c>
      <c r="AM4239" s="52">
        <v>18601.349999999999</v>
      </c>
      <c r="AN4239" s="52">
        <v>18225.03</v>
      </c>
      <c r="AO4239" s="52">
        <v>19816.91</v>
      </c>
      <c r="AP4239" s="52">
        <v>20916.82</v>
      </c>
      <c r="AQ4239" s="52">
        <v>21647.26</v>
      </c>
      <c r="AR4239" s="52">
        <v>22295.82</v>
      </c>
      <c r="AS4239" s="52">
        <v>23136.080000000002</v>
      </c>
      <c r="AT4239" s="52">
        <v>23819.24</v>
      </c>
      <c r="AU4239" s="52">
        <v>25164.42</v>
      </c>
      <c r="AV4239" s="52">
        <v>26579.18</v>
      </c>
      <c r="AW4239" s="52">
        <v>27503.09</v>
      </c>
      <c r="AX4239" s="52">
        <v>28426.01</v>
      </c>
      <c r="AY4239" s="52">
        <v>29352.63</v>
      </c>
      <c r="AZ4239" s="52">
        <v>30291.119999999999</v>
      </c>
      <c r="BA4239" s="52">
        <v>31269.119999999999</v>
      </c>
      <c r="BB4239" s="52">
        <v>32287</v>
      </c>
      <c r="BC4239">
        <v>2018</v>
      </c>
    </row>
    <row r="4240" spans="1:55" x14ac:dyDescent="0.25">
      <c r="A4240">
        <v>941</v>
      </c>
      <c r="B4240" t="s">
        <v>1160</v>
      </c>
      <c r="C4240" t="s">
        <v>259</v>
      </c>
      <c r="D4240" t="s">
        <v>1161</v>
      </c>
      <c r="E4240" t="s">
        <v>260</v>
      </c>
      <c r="F4240" t="s">
        <v>261</v>
      </c>
      <c r="G4240" t="s">
        <v>229</v>
      </c>
      <c r="H4240" t="s">
        <v>220</v>
      </c>
      <c r="I4240" t="s">
        <v>262</v>
      </c>
      <c r="J4240" t="s">
        <v>232</v>
      </c>
      <c r="K4240" t="s">
        <v>232</v>
      </c>
      <c r="L4240" t="s">
        <v>232</v>
      </c>
      <c r="M4240" t="s">
        <v>232</v>
      </c>
      <c r="N4240" t="s">
        <v>232</v>
      </c>
      <c r="O4240" t="s">
        <v>232</v>
      </c>
      <c r="P4240" t="s">
        <v>232</v>
      </c>
      <c r="Q4240" t="s">
        <v>232</v>
      </c>
      <c r="R4240" t="s">
        <v>232</v>
      </c>
      <c r="S4240" t="s">
        <v>232</v>
      </c>
      <c r="T4240" t="s">
        <v>232</v>
      </c>
      <c r="U4240" t="s">
        <v>232</v>
      </c>
      <c r="V4240">
        <v>662.803</v>
      </c>
      <c r="W4240">
        <v>970.84799999999996</v>
      </c>
      <c r="X4240" s="52">
        <v>1372.94</v>
      </c>
      <c r="Y4240" s="52">
        <v>1623.14</v>
      </c>
      <c r="Z4240" s="52">
        <v>1894.34</v>
      </c>
      <c r="AA4240" s="52">
        <v>2206.2600000000002</v>
      </c>
      <c r="AB4240" s="52">
        <v>2487.6</v>
      </c>
      <c r="AC4240" s="52">
        <v>2614.21</v>
      </c>
      <c r="AD4240" s="52">
        <v>2876.2</v>
      </c>
      <c r="AE4240" s="52">
        <v>3169.95</v>
      </c>
      <c r="AF4240" s="52">
        <v>3617.93</v>
      </c>
      <c r="AG4240" s="52">
        <v>4154.43</v>
      </c>
      <c r="AH4240" s="52">
        <v>4853.34</v>
      </c>
      <c r="AI4240" s="52">
        <v>6043.96</v>
      </c>
      <c r="AJ4240" s="52">
        <v>7676.31</v>
      </c>
      <c r="AK4240" s="52">
        <v>10228</v>
      </c>
      <c r="AL4240" s="52">
        <v>11110.1</v>
      </c>
      <c r="AM4240" s="52">
        <v>8704.6</v>
      </c>
      <c r="AN4240" s="52">
        <v>8459.25</v>
      </c>
      <c r="AO4240" s="52">
        <v>9786.33</v>
      </c>
      <c r="AP4240" s="52">
        <v>10702.99</v>
      </c>
      <c r="AQ4240" s="52">
        <v>11259.17</v>
      </c>
      <c r="AR4240" s="52">
        <v>11800.42</v>
      </c>
      <c r="AS4240" s="52">
        <v>12245.29</v>
      </c>
      <c r="AT4240" s="52">
        <v>12716.22</v>
      </c>
      <c r="AU4240" s="52">
        <v>13862.28</v>
      </c>
      <c r="AV4240" s="52">
        <v>15262.61</v>
      </c>
      <c r="AW4240" s="52">
        <v>16197</v>
      </c>
      <c r="AX4240" s="52">
        <v>17126.18</v>
      </c>
      <c r="AY4240" s="52">
        <v>18094.21</v>
      </c>
      <c r="AZ4240" s="52">
        <v>19092.53</v>
      </c>
      <c r="BA4240" s="52">
        <v>20140.12</v>
      </c>
      <c r="BB4240" s="52">
        <v>21251.9</v>
      </c>
      <c r="BC4240">
        <v>2018</v>
      </c>
    </row>
    <row r="4241" spans="1:55" x14ac:dyDescent="0.25">
      <c r="A4241">
        <v>941</v>
      </c>
      <c r="B4241" t="s">
        <v>1160</v>
      </c>
      <c r="C4241" t="s">
        <v>263</v>
      </c>
      <c r="D4241" t="s">
        <v>1161</v>
      </c>
      <c r="E4241" t="s">
        <v>260</v>
      </c>
      <c r="F4241" t="s">
        <v>264</v>
      </c>
      <c r="G4241" t="s">
        <v>242</v>
      </c>
      <c r="H4241" t="s">
        <v>220</v>
      </c>
      <c r="I4241" t="s">
        <v>262</v>
      </c>
      <c r="J4241" t="s">
        <v>232</v>
      </c>
      <c r="K4241" t="s">
        <v>232</v>
      </c>
      <c r="L4241" t="s">
        <v>232</v>
      </c>
      <c r="M4241" t="s">
        <v>232</v>
      </c>
      <c r="N4241" t="s">
        <v>232</v>
      </c>
      <c r="O4241" t="s">
        <v>232</v>
      </c>
      <c r="P4241" t="s">
        <v>232</v>
      </c>
      <c r="Q4241" t="s">
        <v>232</v>
      </c>
      <c r="R4241" t="s">
        <v>232</v>
      </c>
      <c r="S4241" t="s">
        <v>232</v>
      </c>
      <c r="T4241" t="s">
        <v>232</v>
      </c>
      <c r="U4241" t="s">
        <v>232</v>
      </c>
      <c r="V4241">
        <v>632.90800000000002</v>
      </c>
      <c r="W4241" s="52">
        <v>1022.24</v>
      </c>
      <c r="X4241" s="52">
        <v>1724.98</v>
      </c>
      <c r="Y4241" s="52">
        <v>2163.46</v>
      </c>
      <c r="Z4241" s="52">
        <v>2417.46</v>
      </c>
      <c r="AA4241" s="52">
        <v>2669.57</v>
      </c>
      <c r="AB4241" s="52">
        <v>2965.16</v>
      </c>
      <c r="AC4241" s="52">
        <v>3140.33</v>
      </c>
      <c r="AD4241" s="52">
        <v>3334.25</v>
      </c>
      <c r="AE4241" s="52">
        <v>3548.51</v>
      </c>
      <c r="AF4241" s="52">
        <v>4116.13</v>
      </c>
      <c r="AG4241" s="52">
        <v>5111.5</v>
      </c>
      <c r="AH4241" s="52">
        <v>6315.4</v>
      </c>
      <c r="AI4241" s="52">
        <v>7533.79</v>
      </c>
      <c r="AJ4241" s="52">
        <v>9635.17</v>
      </c>
      <c r="AK4241" s="52">
        <v>14010.24</v>
      </c>
      <c r="AL4241" s="52">
        <v>16316.83</v>
      </c>
      <c r="AM4241" s="52">
        <v>12131.33</v>
      </c>
      <c r="AN4241" s="52">
        <v>11228.13</v>
      </c>
      <c r="AO4241" s="52">
        <v>13735.62</v>
      </c>
      <c r="AP4241" s="52">
        <v>13762.16</v>
      </c>
      <c r="AQ4241" s="52">
        <v>14951.88</v>
      </c>
      <c r="AR4241" s="52">
        <v>15680.89</v>
      </c>
      <c r="AS4241" s="52">
        <v>13587.68</v>
      </c>
      <c r="AT4241" s="52">
        <v>14071.88</v>
      </c>
      <c r="AU4241" s="52">
        <v>15652.61</v>
      </c>
      <c r="AV4241" s="52">
        <v>18031.990000000002</v>
      </c>
      <c r="AW4241" s="52">
        <v>18522.099999999999</v>
      </c>
      <c r="AX4241" s="52">
        <v>19796.3</v>
      </c>
      <c r="AY4241" s="52">
        <v>21033.59</v>
      </c>
      <c r="AZ4241" s="52">
        <v>22337.48</v>
      </c>
      <c r="BA4241" s="52">
        <v>23660.09</v>
      </c>
      <c r="BB4241" s="52">
        <v>25126.29</v>
      </c>
      <c r="BC4241">
        <v>2018</v>
      </c>
    </row>
    <row r="4242" spans="1:55" x14ac:dyDescent="0.25">
      <c r="A4242">
        <v>941</v>
      </c>
      <c r="B4242" t="s">
        <v>1160</v>
      </c>
      <c r="C4242" t="s">
        <v>265</v>
      </c>
      <c r="D4242" t="s">
        <v>1161</v>
      </c>
      <c r="E4242" t="s">
        <v>260</v>
      </c>
      <c r="F4242" t="s">
        <v>266</v>
      </c>
      <c r="G4242" t="s">
        <v>246</v>
      </c>
      <c r="H4242" t="s">
        <v>220</v>
      </c>
      <c r="I4242" t="s">
        <v>262</v>
      </c>
      <c r="J4242" t="s">
        <v>232</v>
      </c>
      <c r="K4242" t="s">
        <v>232</v>
      </c>
      <c r="L4242" t="s">
        <v>232</v>
      </c>
      <c r="M4242" t="s">
        <v>232</v>
      </c>
      <c r="N4242" t="s">
        <v>232</v>
      </c>
      <c r="O4242" t="s">
        <v>232</v>
      </c>
      <c r="P4242" t="s">
        <v>232</v>
      </c>
      <c r="Q4242" t="s">
        <v>232</v>
      </c>
      <c r="R4242" t="s">
        <v>232</v>
      </c>
      <c r="S4242" t="s">
        <v>232</v>
      </c>
      <c r="T4242" t="s">
        <v>232</v>
      </c>
      <c r="U4242" t="s">
        <v>232</v>
      </c>
      <c r="V4242" s="52">
        <v>6008.34</v>
      </c>
      <c r="W4242" s="52">
        <v>5465.92</v>
      </c>
      <c r="X4242" s="52">
        <v>5794.94</v>
      </c>
      <c r="Y4242" s="52">
        <v>6086.88</v>
      </c>
      <c r="Z4242" s="52">
        <v>6424.32</v>
      </c>
      <c r="AA4242" s="52">
        <v>7193.29</v>
      </c>
      <c r="AB4242" s="52">
        <v>7825.88</v>
      </c>
      <c r="AC4242" s="52">
        <v>8219.94</v>
      </c>
      <c r="AD4242" s="52">
        <v>8923.27</v>
      </c>
      <c r="AE4242" s="52">
        <v>9825.0400000000009</v>
      </c>
      <c r="AF4242" s="52">
        <v>10838.75</v>
      </c>
      <c r="AG4242" s="52">
        <v>12083.05</v>
      </c>
      <c r="AH4242" s="52">
        <v>13577.69</v>
      </c>
      <c r="AI4242" s="52">
        <v>15682.84</v>
      </c>
      <c r="AJ4242" s="52">
        <v>18255.79</v>
      </c>
      <c r="AK4242" s="52">
        <v>20794.63</v>
      </c>
      <c r="AL4242" s="52">
        <v>20605.87</v>
      </c>
      <c r="AM4242" s="52">
        <v>18010.86</v>
      </c>
      <c r="AN4242" s="52">
        <v>17852.11</v>
      </c>
      <c r="AO4242" s="52">
        <v>19816.91</v>
      </c>
      <c r="AP4242" s="52">
        <v>21318.03</v>
      </c>
      <c r="AQ4242" s="52">
        <v>22449.55</v>
      </c>
      <c r="AR4242" s="52">
        <v>23559.64</v>
      </c>
      <c r="AS4242" s="52">
        <v>24708.98</v>
      </c>
      <c r="AT4242" s="52">
        <v>25716.66</v>
      </c>
      <c r="AU4242" s="52">
        <v>27685.49</v>
      </c>
      <c r="AV4242" s="52">
        <v>29901.29</v>
      </c>
      <c r="AW4242" s="52">
        <v>31490.82</v>
      </c>
      <c r="AX4242" s="52">
        <v>33227.21</v>
      </c>
      <c r="AY4242" s="52">
        <v>35023.589999999997</v>
      </c>
      <c r="AZ4242" s="52">
        <v>36891.31</v>
      </c>
      <c r="BA4242" s="52">
        <v>38871.58</v>
      </c>
      <c r="BB4242" s="52">
        <v>40976.93</v>
      </c>
      <c r="BC4242">
        <v>2018</v>
      </c>
    </row>
    <row r="4243" spans="1:55" x14ac:dyDescent="0.25">
      <c r="A4243">
        <v>941</v>
      </c>
      <c r="B4243" t="s">
        <v>1160</v>
      </c>
      <c r="C4243" t="s">
        <v>267</v>
      </c>
      <c r="D4243" t="s">
        <v>1161</v>
      </c>
      <c r="E4243" t="s">
        <v>268</v>
      </c>
      <c r="F4243" t="s">
        <v>269</v>
      </c>
      <c r="G4243" t="s">
        <v>270</v>
      </c>
    </row>
    <row r="4244" spans="1:55" x14ac:dyDescent="0.25">
      <c r="A4244">
        <v>941</v>
      </c>
      <c r="B4244" t="s">
        <v>1160</v>
      </c>
      <c r="C4244" t="s">
        <v>271</v>
      </c>
      <c r="D4244" t="s">
        <v>1161</v>
      </c>
      <c r="E4244" t="s">
        <v>272</v>
      </c>
      <c r="F4244" t="s">
        <v>273</v>
      </c>
      <c r="G4244" t="s">
        <v>274</v>
      </c>
      <c r="I4244" t="s">
        <v>243</v>
      </c>
      <c r="J4244" t="s">
        <v>232</v>
      </c>
      <c r="K4244" t="s">
        <v>232</v>
      </c>
      <c r="L4244" t="s">
        <v>232</v>
      </c>
      <c r="M4244" t="s">
        <v>232</v>
      </c>
      <c r="N4244" t="s">
        <v>232</v>
      </c>
      <c r="O4244" t="s">
        <v>232</v>
      </c>
      <c r="P4244" t="s">
        <v>232</v>
      </c>
      <c r="Q4244" t="s">
        <v>232</v>
      </c>
      <c r="R4244" t="s">
        <v>232</v>
      </c>
      <c r="S4244" t="s">
        <v>232</v>
      </c>
      <c r="T4244" t="s">
        <v>232</v>
      </c>
      <c r="U4244" t="s">
        <v>232</v>
      </c>
      <c r="V4244">
        <v>4.9000000000000002E-2</v>
      </c>
      <c r="W4244">
        <v>4.2000000000000003E-2</v>
      </c>
      <c r="X4244">
        <v>4.2000000000000003E-2</v>
      </c>
      <c r="Y4244">
        <v>0.04</v>
      </c>
      <c r="Z4244">
        <v>3.9E-2</v>
      </c>
      <c r="AA4244">
        <v>4.1000000000000002E-2</v>
      </c>
      <c r="AB4244">
        <v>4.2999999999999997E-2</v>
      </c>
      <c r="AC4244">
        <v>4.2000000000000003E-2</v>
      </c>
      <c r="AD4244">
        <v>4.2000000000000003E-2</v>
      </c>
      <c r="AE4244">
        <v>4.3999999999999997E-2</v>
      </c>
      <c r="AF4244">
        <v>4.5999999999999999E-2</v>
      </c>
      <c r="AG4244">
        <v>4.8000000000000001E-2</v>
      </c>
      <c r="AH4244">
        <v>4.9000000000000002E-2</v>
      </c>
      <c r="AI4244">
        <v>5.1999999999999998E-2</v>
      </c>
      <c r="AJ4244">
        <v>5.5E-2</v>
      </c>
      <c r="AK4244">
        <v>5.8000000000000003E-2</v>
      </c>
      <c r="AL4244">
        <v>5.3999999999999999E-2</v>
      </c>
      <c r="AM4244">
        <v>4.5999999999999999E-2</v>
      </c>
      <c r="AN4244">
        <v>4.2000000000000003E-2</v>
      </c>
      <c r="AO4244">
        <v>4.2999999999999997E-2</v>
      </c>
      <c r="AP4244">
        <v>4.3999999999999997E-2</v>
      </c>
      <c r="AQ4244">
        <v>4.2999999999999997E-2</v>
      </c>
      <c r="AR4244">
        <v>4.2999999999999997E-2</v>
      </c>
      <c r="AS4244">
        <v>4.2000000000000003E-2</v>
      </c>
      <c r="AT4244">
        <v>4.2000000000000003E-2</v>
      </c>
      <c r="AU4244">
        <v>4.2000000000000003E-2</v>
      </c>
      <c r="AV4244">
        <v>4.2999999999999997E-2</v>
      </c>
      <c r="AW4244">
        <v>4.2999999999999997E-2</v>
      </c>
      <c r="AX4244">
        <v>4.2999999999999997E-2</v>
      </c>
      <c r="AY4244">
        <v>4.2000000000000003E-2</v>
      </c>
      <c r="AZ4244">
        <v>4.2000000000000003E-2</v>
      </c>
      <c r="BA4244">
        <v>4.2000000000000003E-2</v>
      </c>
      <c r="BB4244">
        <v>4.2000000000000003E-2</v>
      </c>
      <c r="BC4244">
        <v>2018</v>
      </c>
    </row>
    <row r="4245" spans="1:55" x14ac:dyDescent="0.25">
      <c r="A4245">
        <v>941</v>
      </c>
      <c r="B4245" t="s">
        <v>1160</v>
      </c>
      <c r="C4245" t="s">
        <v>275</v>
      </c>
      <c r="D4245" t="s">
        <v>1161</v>
      </c>
      <c r="E4245" t="s">
        <v>276</v>
      </c>
      <c r="F4245" t="s">
        <v>277</v>
      </c>
      <c r="G4245" t="s">
        <v>278</v>
      </c>
      <c r="I4245" t="s">
        <v>243</v>
      </c>
      <c r="J4245" t="s">
        <v>232</v>
      </c>
      <c r="K4245" t="s">
        <v>232</v>
      </c>
      <c r="L4245" t="s">
        <v>232</v>
      </c>
      <c r="M4245" t="s">
        <v>232</v>
      </c>
      <c r="N4245" t="s">
        <v>232</v>
      </c>
      <c r="O4245" t="s">
        <v>232</v>
      </c>
      <c r="P4245" t="s">
        <v>232</v>
      </c>
      <c r="Q4245" t="s">
        <v>232</v>
      </c>
      <c r="R4245" t="s">
        <v>232</v>
      </c>
      <c r="S4245" t="s">
        <v>232</v>
      </c>
      <c r="T4245" t="s">
        <v>232</v>
      </c>
      <c r="U4245" t="s">
        <v>232</v>
      </c>
      <c r="V4245">
        <v>0.11</v>
      </c>
      <c r="W4245">
        <v>0.17799999999999999</v>
      </c>
      <c r="X4245">
        <v>0.23699999999999999</v>
      </c>
      <c r="Y4245">
        <v>0.26700000000000002</v>
      </c>
      <c r="Z4245">
        <v>0.29499999999999998</v>
      </c>
      <c r="AA4245">
        <v>0.307</v>
      </c>
      <c r="AB4245">
        <v>0.318</v>
      </c>
      <c r="AC4245">
        <v>0.318</v>
      </c>
      <c r="AD4245">
        <v>0.32200000000000001</v>
      </c>
      <c r="AE4245">
        <v>0.32300000000000001</v>
      </c>
      <c r="AF4245">
        <v>0.33400000000000002</v>
      </c>
      <c r="AG4245">
        <v>0.34399999999999997</v>
      </c>
      <c r="AH4245">
        <v>0.35699999999999998</v>
      </c>
      <c r="AI4245">
        <v>0.38500000000000001</v>
      </c>
      <c r="AJ4245">
        <v>0.42</v>
      </c>
      <c r="AK4245">
        <v>0.49199999999999999</v>
      </c>
      <c r="AL4245">
        <v>0.53900000000000003</v>
      </c>
      <c r="AM4245">
        <v>0.48299999999999998</v>
      </c>
      <c r="AN4245">
        <v>0.47399999999999998</v>
      </c>
      <c r="AO4245">
        <v>0.49399999999999999</v>
      </c>
      <c r="AP4245">
        <v>0.502</v>
      </c>
      <c r="AQ4245">
        <v>0.502</v>
      </c>
      <c r="AR4245">
        <v>0.501</v>
      </c>
      <c r="AS4245">
        <v>0.496</v>
      </c>
      <c r="AT4245">
        <v>0.49399999999999999</v>
      </c>
      <c r="AU4245">
        <v>0.501</v>
      </c>
      <c r="AV4245">
        <v>0.51</v>
      </c>
      <c r="AW4245">
        <v>0.51400000000000001</v>
      </c>
      <c r="AX4245">
        <v>0.51500000000000001</v>
      </c>
      <c r="AY4245">
        <v>0.51700000000000002</v>
      </c>
      <c r="AZ4245">
        <v>0.51800000000000002</v>
      </c>
      <c r="BA4245">
        <v>0.51800000000000002</v>
      </c>
      <c r="BB4245">
        <v>0.51900000000000002</v>
      </c>
      <c r="BC4245">
        <v>2018</v>
      </c>
    </row>
    <row r="4246" spans="1:55" x14ac:dyDescent="0.25">
      <c r="A4246">
        <v>941</v>
      </c>
      <c r="B4246" t="s">
        <v>1160</v>
      </c>
      <c r="C4246" t="s">
        <v>279</v>
      </c>
      <c r="D4246" t="s">
        <v>1161</v>
      </c>
      <c r="E4246" t="s">
        <v>280</v>
      </c>
      <c r="F4246" t="s">
        <v>281</v>
      </c>
      <c r="G4246" t="s">
        <v>282</v>
      </c>
      <c r="I4246" t="s">
        <v>1162</v>
      </c>
      <c r="J4246" t="s">
        <v>232</v>
      </c>
      <c r="K4246" t="s">
        <v>232</v>
      </c>
      <c r="L4246" t="s">
        <v>232</v>
      </c>
      <c r="M4246" t="s">
        <v>232</v>
      </c>
      <c r="N4246" t="s">
        <v>232</v>
      </c>
      <c r="O4246" t="s">
        <v>232</v>
      </c>
      <c r="P4246" t="s">
        <v>232</v>
      </c>
      <c r="Q4246" t="s">
        <v>232</v>
      </c>
      <c r="R4246" t="s">
        <v>232</v>
      </c>
      <c r="S4246" t="s">
        <v>232</v>
      </c>
      <c r="T4246" t="s">
        <v>232</v>
      </c>
      <c r="U4246" t="s">
        <v>232</v>
      </c>
      <c r="V4246">
        <v>22.91</v>
      </c>
      <c r="W4246">
        <v>10.186999999999999</v>
      </c>
      <c r="X4246">
        <v>16.670999999999999</v>
      </c>
      <c r="Y4246">
        <v>15.891999999999999</v>
      </c>
      <c r="Z4246">
        <v>19.164000000000001</v>
      </c>
      <c r="AA4246">
        <v>21.332000000000001</v>
      </c>
      <c r="AB4246">
        <v>25.966000000000001</v>
      </c>
      <c r="AC4246">
        <v>22.402000000000001</v>
      </c>
      <c r="AD4246">
        <v>24.731000000000002</v>
      </c>
      <c r="AE4246">
        <v>28.19</v>
      </c>
      <c r="AF4246">
        <v>28.158999999999999</v>
      </c>
      <c r="AG4246">
        <v>30.172999999999998</v>
      </c>
      <c r="AH4246">
        <v>33.03</v>
      </c>
      <c r="AI4246">
        <v>35.142000000000003</v>
      </c>
      <c r="AJ4246">
        <v>39.225999999999999</v>
      </c>
      <c r="AK4246">
        <v>41.536000000000001</v>
      </c>
      <c r="AL4246">
        <v>35.088000000000001</v>
      </c>
      <c r="AM4246">
        <v>21.981999999999999</v>
      </c>
      <c r="AN4246">
        <v>19.314</v>
      </c>
      <c r="AO4246">
        <v>25.169</v>
      </c>
      <c r="AP4246">
        <v>26.170999999999999</v>
      </c>
      <c r="AQ4246">
        <v>24.283999999999999</v>
      </c>
      <c r="AR4246">
        <v>22.670999999999999</v>
      </c>
      <c r="AS4246">
        <v>22.207999999999998</v>
      </c>
      <c r="AT4246">
        <v>20.721</v>
      </c>
      <c r="AU4246">
        <v>22.266999999999999</v>
      </c>
      <c r="AV4246">
        <v>24.036000000000001</v>
      </c>
      <c r="AW4246">
        <v>24.748999999999999</v>
      </c>
      <c r="AX4246">
        <v>25.167000000000002</v>
      </c>
      <c r="AY4246">
        <v>25.655000000000001</v>
      </c>
      <c r="AZ4246">
        <v>26.193999999999999</v>
      </c>
      <c r="BA4246">
        <v>26.742999999999999</v>
      </c>
      <c r="BB4246">
        <v>27.329000000000001</v>
      </c>
      <c r="BC4246">
        <v>2018</v>
      </c>
    </row>
    <row r="4247" spans="1:55" x14ac:dyDescent="0.25">
      <c r="A4247">
        <v>941</v>
      </c>
      <c r="B4247" t="s">
        <v>1160</v>
      </c>
      <c r="C4247" t="s">
        <v>283</v>
      </c>
      <c r="D4247" t="s">
        <v>1161</v>
      </c>
      <c r="E4247" t="s">
        <v>284</v>
      </c>
      <c r="F4247" t="s">
        <v>285</v>
      </c>
      <c r="G4247" t="s">
        <v>282</v>
      </c>
      <c r="I4247" t="s">
        <v>1162</v>
      </c>
      <c r="J4247" t="s">
        <v>232</v>
      </c>
      <c r="K4247" t="s">
        <v>232</v>
      </c>
      <c r="L4247" t="s">
        <v>232</v>
      </c>
      <c r="M4247" t="s">
        <v>232</v>
      </c>
      <c r="N4247" t="s">
        <v>232</v>
      </c>
      <c r="O4247" t="s">
        <v>232</v>
      </c>
      <c r="P4247" t="s">
        <v>232</v>
      </c>
      <c r="Q4247" t="s">
        <v>232</v>
      </c>
      <c r="R4247" t="s">
        <v>232</v>
      </c>
      <c r="S4247" t="s">
        <v>232</v>
      </c>
      <c r="T4247" t="s">
        <v>232</v>
      </c>
      <c r="U4247" t="s">
        <v>232</v>
      </c>
      <c r="V4247">
        <v>18.206</v>
      </c>
      <c r="W4247">
        <v>16.036999999999999</v>
      </c>
      <c r="X4247">
        <v>16.606000000000002</v>
      </c>
      <c r="Y4247">
        <v>12.64</v>
      </c>
      <c r="Z4247">
        <v>10.621</v>
      </c>
      <c r="AA4247">
        <v>13.952999999999999</v>
      </c>
      <c r="AB4247">
        <v>13.907</v>
      </c>
      <c r="AC4247">
        <v>21.253</v>
      </c>
      <c r="AD4247">
        <v>20.009</v>
      </c>
      <c r="AE4247">
        <v>20.661999999999999</v>
      </c>
      <c r="AF4247">
        <v>21.68</v>
      </c>
      <c r="AG4247">
        <v>22.382999999999999</v>
      </c>
      <c r="AH4247">
        <v>20.744</v>
      </c>
      <c r="AI4247">
        <v>23.295999999999999</v>
      </c>
      <c r="AJ4247">
        <v>18.341000000000001</v>
      </c>
      <c r="AK4247">
        <v>20.774000000000001</v>
      </c>
      <c r="AL4247">
        <v>22.742000000000001</v>
      </c>
      <c r="AM4247">
        <v>29.757000000000001</v>
      </c>
      <c r="AN4247">
        <v>21.37</v>
      </c>
      <c r="AO4247">
        <v>22.015999999999998</v>
      </c>
      <c r="AP4247">
        <v>22.547000000000001</v>
      </c>
      <c r="AQ4247">
        <v>21.562000000000001</v>
      </c>
      <c r="AR4247">
        <v>20.934000000000001</v>
      </c>
      <c r="AS4247">
        <v>21.762</v>
      </c>
      <c r="AT4247">
        <v>22.335000000000001</v>
      </c>
      <c r="AU4247">
        <v>22.977</v>
      </c>
      <c r="AV4247">
        <v>23.077000000000002</v>
      </c>
      <c r="AW4247">
        <v>23.367999999999999</v>
      </c>
      <c r="AX4247">
        <v>23.45</v>
      </c>
      <c r="AY4247">
        <v>23.416</v>
      </c>
      <c r="AZ4247">
        <v>23.640999999999998</v>
      </c>
      <c r="BA4247">
        <v>23.966999999999999</v>
      </c>
      <c r="BB4247">
        <v>24.292000000000002</v>
      </c>
      <c r="BC4247">
        <v>2018</v>
      </c>
    </row>
    <row r="4248" spans="1:55" x14ac:dyDescent="0.25">
      <c r="A4248">
        <v>941</v>
      </c>
      <c r="B4248" t="s">
        <v>1160</v>
      </c>
      <c r="C4248" t="s">
        <v>286</v>
      </c>
      <c r="D4248" t="s">
        <v>1161</v>
      </c>
      <c r="E4248" t="s">
        <v>287</v>
      </c>
      <c r="F4248" t="s">
        <v>288</v>
      </c>
      <c r="G4248" t="s">
        <v>250</v>
      </c>
      <c r="I4248" t="s">
        <v>1163</v>
      </c>
      <c r="J4248" t="s">
        <v>232</v>
      </c>
      <c r="K4248" t="s">
        <v>232</v>
      </c>
      <c r="L4248" t="s">
        <v>232</v>
      </c>
      <c r="M4248" t="s">
        <v>232</v>
      </c>
      <c r="N4248" t="s">
        <v>232</v>
      </c>
      <c r="O4248" t="s">
        <v>232</v>
      </c>
      <c r="P4248" t="s">
        <v>232</v>
      </c>
      <c r="Q4248" t="s">
        <v>232</v>
      </c>
      <c r="R4248" t="s">
        <v>232</v>
      </c>
      <c r="S4248" t="s">
        <v>232</v>
      </c>
      <c r="T4248" t="s">
        <v>232</v>
      </c>
      <c r="U4248" t="s">
        <v>232</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108.19199999999999</v>
      </c>
      <c r="AX4248">
        <v>110.81699999999999</v>
      </c>
      <c r="AY4248">
        <v>113.16200000000001</v>
      </c>
      <c r="AZ4248">
        <v>115.496</v>
      </c>
      <c r="BA4248">
        <v>117.919</v>
      </c>
      <c r="BB4248">
        <v>120.377</v>
      </c>
      <c r="BC4248">
        <v>2018</v>
      </c>
    </row>
    <row r="4249" spans="1:55" x14ac:dyDescent="0.25">
      <c r="A4249">
        <v>941</v>
      </c>
      <c r="B4249" t="s">
        <v>1160</v>
      </c>
      <c r="C4249" t="s">
        <v>290</v>
      </c>
      <c r="D4249" t="s">
        <v>1161</v>
      </c>
      <c r="E4249" t="s">
        <v>287</v>
      </c>
      <c r="F4249" t="s">
        <v>291</v>
      </c>
      <c r="G4249" t="s">
        <v>235</v>
      </c>
      <c r="I4249" t="s">
        <v>292</v>
      </c>
      <c r="J4249" t="s">
        <v>232</v>
      </c>
      <c r="K4249" t="s">
        <v>232</v>
      </c>
      <c r="L4249" t="s">
        <v>232</v>
      </c>
      <c r="M4249" t="s">
        <v>232</v>
      </c>
      <c r="N4249" t="s">
        <v>232</v>
      </c>
      <c r="O4249" t="s">
        <v>232</v>
      </c>
      <c r="P4249" t="s">
        <v>232</v>
      </c>
      <c r="Q4249" t="s">
        <v>232</v>
      </c>
      <c r="R4249" t="s">
        <v>232</v>
      </c>
      <c r="S4249" t="s">
        <v>232</v>
      </c>
      <c r="T4249" t="s">
        <v>232</v>
      </c>
      <c r="U4249" t="s">
        <v>232</v>
      </c>
      <c r="V4249" t="s">
        <v>232</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2.427</v>
      </c>
      <c r="AX4249">
        <v>2.4260000000000002</v>
      </c>
      <c r="AY4249">
        <v>2.1160000000000001</v>
      </c>
      <c r="AZ4249">
        <v>2.0630000000000002</v>
      </c>
      <c r="BA4249">
        <v>2.0979999999999999</v>
      </c>
      <c r="BB4249">
        <v>2.0840000000000001</v>
      </c>
      <c r="BC4249">
        <v>2018</v>
      </c>
    </row>
    <row r="4250" spans="1:55" x14ac:dyDescent="0.25">
      <c r="A4250">
        <v>941</v>
      </c>
      <c r="B4250" t="s">
        <v>1160</v>
      </c>
      <c r="C4250" t="s">
        <v>293</v>
      </c>
      <c r="D4250" t="s">
        <v>1161</v>
      </c>
      <c r="E4250" t="s">
        <v>294</v>
      </c>
      <c r="F4250" t="s">
        <v>295</v>
      </c>
      <c r="G4250" t="s">
        <v>250</v>
      </c>
      <c r="I4250" t="s">
        <v>1163</v>
      </c>
      <c r="J4250" t="s">
        <v>232</v>
      </c>
      <c r="K4250" t="s">
        <v>232</v>
      </c>
      <c r="L4250" t="s">
        <v>232</v>
      </c>
      <c r="M4250" t="s">
        <v>232</v>
      </c>
      <c r="N4250" t="s">
        <v>232</v>
      </c>
      <c r="O4250" t="s">
        <v>232</v>
      </c>
      <c r="P4250" t="s">
        <v>232</v>
      </c>
      <c r="Q4250" t="s">
        <v>232</v>
      </c>
      <c r="R4250" t="s">
        <v>232</v>
      </c>
      <c r="S4250" t="s">
        <v>232</v>
      </c>
      <c r="T4250" t="s">
        <v>232</v>
      </c>
      <c r="U4250" t="s">
        <v>232</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108.78400000000001</v>
      </c>
      <c r="AX4250">
        <v>111.42100000000001</v>
      </c>
      <c r="AY4250">
        <v>113.756</v>
      </c>
      <c r="AZ4250">
        <v>116.15</v>
      </c>
      <c r="BA4250">
        <v>118.583</v>
      </c>
      <c r="BB4250">
        <v>121.03100000000001</v>
      </c>
      <c r="BC4250">
        <v>2018</v>
      </c>
    </row>
    <row r="4251" spans="1:55" x14ac:dyDescent="0.25">
      <c r="A4251">
        <v>941</v>
      </c>
      <c r="B4251" t="s">
        <v>1160</v>
      </c>
      <c r="C4251" t="s">
        <v>296</v>
      </c>
      <c r="D4251" t="s">
        <v>1161</v>
      </c>
      <c r="E4251" t="s">
        <v>294</v>
      </c>
      <c r="F4251" t="s">
        <v>297</v>
      </c>
      <c r="G4251" t="s">
        <v>235</v>
      </c>
      <c r="I4251" t="s">
        <v>298</v>
      </c>
      <c r="J4251" t="s">
        <v>232</v>
      </c>
      <c r="K4251" t="s">
        <v>232</v>
      </c>
      <c r="L4251" t="s">
        <v>232</v>
      </c>
      <c r="M4251" t="s">
        <v>232</v>
      </c>
      <c r="N4251" t="s">
        <v>232</v>
      </c>
      <c r="O4251" t="s">
        <v>232</v>
      </c>
      <c r="P4251" t="s">
        <v>232</v>
      </c>
      <c r="Q4251" t="s">
        <v>232</v>
      </c>
      <c r="R4251" t="s">
        <v>232</v>
      </c>
      <c r="S4251" t="s">
        <v>232</v>
      </c>
      <c r="T4251" t="s">
        <v>232</v>
      </c>
      <c r="U4251" t="s">
        <v>232</v>
      </c>
      <c r="V4251" t="s">
        <v>232</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2.423</v>
      </c>
      <c r="AX4251">
        <v>2.4239999999999999</v>
      </c>
      <c r="AY4251">
        <v>2.0960000000000001</v>
      </c>
      <c r="AZ4251">
        <v>2.105</v>
      </c>
      <c r="BA4251">
        <v>2.0939999999999999</v>
      </c>
      <c r="BB4251">
        <v>2.0649999999999999</v>
      </c>
      <c r="BC4251">
        <v>2018</v>
      </c>
    </row>
    <row r="4252" spans="1:55" x14ac:dyDescent="0.25">
      <c r="A4252">
        <v>941</v>
      </c>
      <c r="B4252" t="s">
        <v>1160</v>
      </c>
      <c r="C4252" t="s">
        <v>299</v>
      </c>
      <c r="D4252" t="s">
        <v>1161</v>
      </c>
      <c r="E4252" t="s">
        <v>300</v>
      </c>
      <c r="G4252" t="s">
        <v>274</v>
      </c>
    </row>
    <row r="4253" spans="1:55" x14ac:dyDescent="0.25">
      <c r="A4253">
        <v>941</v>
      </c>
      <c r="B4253" t="s">
        <v>1160</v>
      </c>
      <c r="C4253" t="s">
        <v>301</v>
      </c>
      <c r="D4253" t="s">
        <v>1161</v>
      </c>
      <c r="E4253" t="s">
        <v>302</v>
      </c>
      <c r="F4253" t="s">
        <v>303</v>
      </c>
      <c r="G4253" t="s">
        <v>235</v>
      </c>
      <c r="I4253" t="s">
        <v>1164</v>
      </c>
      <c r="J4253" t="s">
        <v>232</v>
      </c>
      <c r="K4253" t="s">
        <v>232</v>
      </c>
      <c r="L4253" t="s">
        <v>232</v>
      </c>
      <c r="M4253" t="s">
        <v>232</v>
      </c>
      <c r="N4253" t="s">
        <v>232</v>
      </c>
      <c r="O4253" t="s">
        <v>232</v>
      </c>
      <c r="P4253" t="s">
        <v>232</v>
      </c>
      <c r="Q4253" t="s">
        <v>232</v>
      </c>
      <c r="R4253" t="s">
        <v>232</v>
      </c>
      <c r="S4253" t="s">
        <v>232</v>
      </c>
      <c r="T4253" t="s">
        <v>232</v>
      </c>
      <c r="U4253" t="s">
        <v>232</v>
      </c>
      <c r="V4253" t="s">
        <v>232</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1.1930000000000001</v>
      </c>
      <c r="AS4253">
        <v>2.1269999999999998</v>
      </c>
      <c r="AT4253">
        <v>4.4249999999999998</v>
      </c>
      <c r="AU4253">
        <v>8.89</v>
      </c>
      <c r="AV4253">
        <v>4.6580000000000004</v>
      </c>
      <c r="AW4253">
        <v>3.1</v>
      </c>
      <c r="AX4253">
        <v>3.1</v>
      </c>
      <c r="AY4253">
        <v>3.14</v>
      </c>
      <c r="AZ4253">
        <v>3.1</v>
      </c>
      <c r="BA4253">
        <v>3.1</v>
      </c>
      <c r="BB4253">
        <v>3.1</v>
      </c>
      <c r="BC4253">
        <v>2018</v>
      </c>
    </row>
    <row r="4254" spans="1:55" x14ac:dyDescent="0.25">
      <c r="A4254">
        <v>941</v>
      </c>
      <c r="B4254" t="s">
        <v>1160</v>
      </c>
      <c r="C4254" t="s">
        <v>305</v>
      </c>
      <c r="D4254" t="s">
        <v>1161</v>
      </c>
      <c r="E4254" t="s">
        <v>306</v>
      </c>
      <c r="F4254" t="s">
        <v>307</v>
      </c>
      <c r="G4254" t="s">
        <v>235</v>
      </c>
      <c r="I4254" t="s">
        <v>1164</v>
      </c>
      <c r="J4254" t="s">
        <v>232</v>
      </c>
      <c r="K4254" t="s">
        <v>232</v>
      </c>
      <c r="L4254" t="s">
        <v>232</v>
      </c>
      <c r="M4254" t="s">
        <v>232</v>
      </c>
      <c r="N4254" t="s">
        <v>232</v>
      </c>
      <c r="O4254" t="s">
        <v>232</v>
      </c>
      <c r="P4254" t="s">
        <v>232</v>
      </c>
      <c r="Q4254" t="s">
        <v>232</v>
      </c>
      <c r="R4254" t="s">
        <v>232</v>
      </c>
      <c r="S4254" t="s">
        <v>232</v>
      </c>
      <c r="T4254" t="s">
        <v>232</v>
      </c>
      <c r="U4254" t="s">
        <v>232</v>
      </c>
      <c r="V4254" t="s">
        <v>232</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1.1930000000000001</v>
      </c>
      <c r="AS4254">
        <v>2.1269999999999998</v>
      </c>
      <c r="AT4254">
        <v>4.4249999999999998</v>
      </c>
      <c r="AU4254">
        <v>8.89</v>
      </c>
      <c r="AV4254">
        <v>4.6580000000000004</v>
      </c>
      <c r="AW4254">
        <v>3.1</v>
      </c>
      <c r="AX4254">
        <v>3.1</v>
      </c>
      <c r="AY4254">
        <v>3.14</v>
      </c>
      <c r="AZ4254">
        <v>3.1</v>
      </c>
      <c r="BA4254">
        <v>3.1</v>
      </c>
      <c r="BB4254">
        <v>3.1</v>
      </c>
      <c r="BC4254">
        <v>2018</v>
      </c>
    </row>
    <row r="4255" spans="1:55" x14ac:dyDescent="0.25">
      <c r="A4255">
        <v>941</v>
      </c>
      <c r="B4255" t="s">
        <v>1160</v>
      </c>
      <c r="C4255" t="s">
        <v>308</v>
      </c>
      <c r="D4255" t="s">
        <v>1161</v>
      </c>
      <c r="E4255" t="s">
        <v>309</v>
      </c>
      <c r="F4255" t="s">
        <v>310</v>
      </c>
      <c r="G4255" t="s">
        <v>235</v>
      </c>
      <c r="I4255" t="s">
        <v>1164</v>
      </c>
      <c r="J4255" t="s">
        <v>232</v>
      </c>
      <c r="K4255" t="s">
        <v>232</v>
      </c>
      <c r="L4255" t="s">
        <v>232</v>
      </c>
      <c r="M4255" t="s">
        <v>232</v>
      </c>
      <c r="N4255" t="s">
        <v>232</v>
      </c>
      <c r="O4255" t="s">
        <v>232</v>
      </c>
      <c r="P4255" t="s">
        <v>232</v>
      </c>
      <c r="Q4255" t="s">
        <v>232</v>
      </c>
      <c r="R4255" t="s">
        <v>232</v>
      </c>
      <c r="S4255" t="s">
        <v>232</v>
      </c>
      <c r="T4255" t="s">
        <v>232</v>
      </c>
      <c r="U4255" t="s">
        <v>232</v>
      </c>
      <c r="V4255" t="s">
        <v>232</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5.9809999999999999</v>
      </c>
      <c r="AS4255">
        <v>3.1139999999999999</v>
      </c>
      <c r="AT4255">
        <v>4.4020000000000001</v>
      </c>
      <c r="AU4255">
        <v>6.2380000000000004</v>
      </c>
      <c r="AV4255">
        <v>1.4350000000000001</v>
      </c>
      <c r="AW4255">
        <v>1.2</v>
      </c>
      <c r="AX4255">
        <v>1.8</v>
      </c>
      <c r="AY4255">
        <v>1.8</v>
      </c>
      <c r="AZ4255">
        <v>1.6</v>
      </c>
      <c r="BA4255">
        <v>1.6</v>
      </c>
      <c r="BB4255">
        <v>1.6</v>
      </c>
      <c r="BC4255">
        <v>2018</v>
      </c>
    </row>
    <row r="4256" spans="1:55" x14ac:dyDescent="0.25">
      <c r="A4256">
        <v>941</v>
      </c>
      <c r="B4256" t="s">
        <v>1160</v>
      </c>
      <c r="C4256" t="s">
        <v>311</v>
      </c>
      <c r="D4256" t="s">
        <v>1161</v>
      </c>
      <c r="E4256" t="s">
        <v>312</v>
      </c>
      <c r="F4256" t="s">
        <v>313</v>
      </c>
      <c r="G4256" t="s">
        <v>235</v>
      </c>
      <c r="I4256" t="s">
        <v>1164</v>
      </c>
      <c r="J4256" t="s">
        <v>232</v>
      </c>
      <c r="K4256" t="s">
        <v>232</v>
      </c>
      <c r="L4256" t="s">
        <v>232</v>
      </c>
      <c r="M4256" t="s">
        <v>232</v>
      </c>
      <c r="N4256" t="s">
        <v>232</v>
      </c>
      <c r="O4256" t="s">
        <v>232</v>
      </c>
      <c r="P4256" t="s">
        <v>232</v>
      </c>
      <c r="Q4256" t="s">
        <v>232</v>
      </c>
      <c r="R4256" t="s">
        <v>232</v>
      </c>
      <c r="S4256" t="s">
        <v>232</v>
      </c>
      <c r="T4256" t="s">
        <v>232</v>
      </c>
      <c r="U4256" t="s">
        <v>232</v>
      </c>
      <c r="V4256" t="s">
        <v>232</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5.9809999999999999</v>
      </c>
      <c r="AS4256">
        <v>3.1139999999999999</v>
      </c>
      <c r="AT4256">
        <v>4.4020000000000001</v>
      </c>
      <c r="AU4256">
        <v>6.2380000000000004</v>
      </c>
      <c r="AV4256">
        <v>1.4350000000000001</v>
      </c>
      <c r="AW4256">
        <v>1.2</v>
      </c>
      <c r="AX4256">
        <v>1.8</v>
      </c>
      <c r="AY4256">
        <v>1.8</v>
      </c>
      <c r="AZ4256">
        <v>1.6</v>
      </c>
      <c r="BA4256">
        <v>1.6</v>
      </c>
      <c r="BB4256">
        <v>1.6</v>
      </c>
      <c r="BC4256">
        <v>2018</v>
      </c>
    </row>
    <row r="4257" spans="1:55" x14ac:dyDescent="0.25">
      <c r="A4257">
        <v>941</v>
      </c>
      <c r="B4257" t="s">
        <v>1160</v>
      </c>
      <c r="C4257" t="s">
        <v>314</v>
      </c>
      <c r="D4257" t="s">
        <v>1161</v>
      </c>
      <c r="E4257" t="s">
        <v>315</v>
      </c>
      <c r="F4257" t="s">
        <v>316</v>
      </c>
      <c r="G4257" t="s">
        <v>317</v>
      </c>
      <c r="I4257" t="s">
        <v>1165</v>
      </c>
      <c r="J4257" t="s">
        <v>232</v>
      </c>
      <c r="K4257" t="s">
        <v>232</v>
      </c>
      <c r="L4257" t="s">
        <v>232</v>
      </c>
      <c r="M4257" t="s">
        <v>232</v>
      </c>
      <c r="N4257" t="s">
        <v>232</v>
      </c>
      <c r="O4257" t="s">
        <v>232</v>
      </c>
      <c r="P4257" t="s">
        <v>232</v>
      </c>
      <c r="Q4257" t="s">
        <v>232</v>
      </c>
      <c r="R4257" t="s">
        <v>232</v>
      </c>
      <c r="S4257" t="s">
        <v>232</v>
      </c>
      <c r="T4257" t="s">
        <v>232</v>
      </c>
      <c r="U4257" t="s">
        <v>232</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7.3460000000000001</v>
      </c>
      <c r="AX4257">
        <v>7.3090000000000002</v>
      </c>
      <c r="AY4257">
        <v>7.3250000000000002</v>
      </c>
      <c r="AZ4257">
        <v>7.3410000000000002</v>
      </c>
      <c r="BA4257">
        <v>7.3109999999999999</v>
      </c>
      <c r="BB4257">
        <v>7.2610000000000001</v>
      </c>
      <c r="BC4257">
        <v>2018</v>
      </c>
    </row>
    <row r="4258" spans="1:55" x14ac:dyDescent="0.25">
      <c r="A4258">
        <v>941</v>
      </c>
      <c r="B4258" t="s">
        <v>1160</v>
      </c>
      <c r="C4258" t="s">
        <v>318</v>
      </c>
      <c r="D4258" t="s">
        <v>1161</v>
      </c>
      <c r="E4258" t="s">
        <v>319</v>
      </c>
      <c r="F4258" t="s">
        <v>320</v>
      </c>
      <c r="G4258" t="s">
        <v>321</v>
      </c>
      <c r="H4258" t="s">
        <v>322</v>
      </c>
      <c r="I4258" t="s">
        <v>1165</v>
      </c>
      <c r="J4258" t="s">
        <v>232</v>
      </c>
      <c r="K4258" t="s">
        <v>232</v>
      </c>
      <c r="L4258" t="s">
        <v>232</v>
      </c>
      <c r="M4258" t="s">
        <v>232</v>
      </c>
      <c r="N4258" t="s">
        <v>232</v>
      </c>
      <c r="O4258" t="s">
        <v>232</v>
      </c>
      <c r="P4258" t="s">
        <v>232</v>
      </c>
      <c r="Q4258" t="s">
        <v>232</v>
      </c>
      <c r="R4258" t="s">
        <v>232</v>
      </c>
      <c r="S4258" t="s">
        <v>232</v>
      </c>
      <c r="T4258" t="s">
        <v>232</v>
      </c>
      <c r="U4258" t="s">
        <v>232</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0.90900000000000003</v>
      </c>
      <c r="AX4258">
        <v>0.90900000000000003</v>
      </c>
      <c r="AY4258" t="s">
        <v>232</v>
      </c>
      <c r="AZ4258" t="s">
        <v>232</v>
      </c>
      <c r="BA4258" t="s">
        <v>232</v>
      </c>
      <c r="BB4258" t="s">
        <v>232</v>
      </c>
      <c r="BC4258">
        <v>2018</v>
      </c>
    </row>
    <row r="4259" spans="1:55" x14ac:dyDescent="0.25">
      <c r="A4259">
        <v>941</v>
      </c>
      <c r="B4259" t="s">
        <v>1160</v>
      </c>
      <c r="C4259" t="s">
        <v>323</v>
      </c>
      <c r="D4259" t="s">
        <v>1161</v>
      </c>
      <c r="E4259" t="s">
        <v>324</v>
      </c>
      <c r="F4259" t="s">
        <v>325</v>
      </c>
      <c r="G4259" t="s">
        <v>321</v>
      </c>
      <c r="H4259" t="s">
        <v>322</v>
      </c>
      <c r="I4259" t="s">
        <v>448</v>
      </c>
      <c r="J4259" t="s">
        <v>232</v>
      </c>
      <c r="K4259" t="s">
        <v>232</v>
      </c>
      <c r="L4259" t="s">
        <v>232</v>
      </c>
      <c r="M4259" t="s">
        <v>232</v>
      </c>
      <c r="N4259" t="s">
        <v>232</v>
      </c>
      <c r="O4259" t="s">
        <v>232</v>
      </c>
      <c r="P4259" t="s">
        <v>232</v>
      </c>
      <c r="Q4259" t="s">
        <v>232</v>
      </c>
      <c r="R4259" t="s">
        <v>232</v>
      </c>
      <c r="S4259" t="s">
        <v>232</v>
      </c>
      <c r="T4259" t="s">
        <v>232</v>
      </c>
      <c r="U4259" t="s">
        <v>232</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1.929</v>
      </c>
      <c r="AX4259">
        <v>1.925</v>
      </c>
      <c r="AY4259">
        <v>1.921</v>
      </c>
      <c r="AZ4259">
        <v>1.917</v>
      </c>
      <c r="BA4259">
        <v>1.913</v>
      </c>
      <c r="BB4259">
        <v>1.909</v>
      </c>
      <c r="BC4259">
        <v>2018</v>
      </c>
    </row>
    <row r="4260" spans="1:55" x14ac:dyDescent="0.25">
      <c r="A4260">
        <v>941</v>
      </c>
      <c r="B4260" t="s">
        <v>1160</v>
      </c>
      <c r="C4260" t="s">
        <v>327</v>
      </c>
      <c r="D4260" t="s">
        <v>1161</v>
      </c>
      <c r="E4260" t="s">
        <v>328</v>
      </c>
      <c r="F4260" t="s">
        <v>329</v>
      </c>
      <c r="G4260" t="s">
        <v>229</v>
      </c>
      <c r="H4260" t="s">
        <v>230</v>
      </c>
      <c r="I4260" t="s">
        <v>1166</v>
      </c>
      <c r="J4260" t="s">
        <v>232</v>
      </c>
      <c r="K4260" t="s">
        <v>232</v>
      </c>
      <c r="L4260" t="s">
        <v>232</v>
      </c>
      <c r="M4260" t="s">
        <v>232</v>
      </c>
      <c r="N4260" t="s">
        <v>232</v>
      </c>
      <c r="O4260" t="s">
        <v>232</v>
      </c>
      <c r="P4260" t="s">
        <v>232</v>
      </c>
      <c r="Q4260" t="s">
        <v>232</v>
      </c>
      <c r="R4260" t="s">
        <v>232</v>
      </c>
      <c r="S4260" t="s">
        <v>232</v>
      </c>
      <c r="T4260" t="s">
        <v>232</v>
      </c>
      <c r="U4260" t="s">
        <v>232</v>
      </c>
      <c r="V4260" t="s">
        <v>232</v>
      </c>
      <c r="W4260" t="s">
        <v>232</v>
      </c>
      <c r="X4260" t="s">
        <v>232</v>
      </c>
      <c r="Y4260" t="s">
        <v>232</v>
      </c>
      <c r="Z4260" t="s">
        <v>232</v>
      </c>
      <c r="AA4260" t="s">
        <v>232</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11.218</v>
      </c>
      <c r="AX4260">
        <v>11.818</v>
      </c>
      <c r="AY4260">
        <v>12.048999999999999</v>
      </c>
      <c r="AZ4260">
        <v>12.702</v>
      </c>
      <c r="BA4260">
        <v>13.356</v>
      </c>
      <c r="BB4260">
        <v>14.08</v>
      </c>
      <c r="BC4260">
        <v>2017</v>
      </c>
    </row>
    <row r="4261" spans="1:55" x14ac:dyDescent="0.25">
      <c r="A4261">
        <v>941</v>
      </c>
      <c r="B4261" t="s">
        <v>1160</v>
      </c>
      <c r="C4261" t="s">
        <v>331</v>
      </c>
      <c r="D4261" t="s">
        <v>1161</v>
      </c>
      <c r="E4261" t="s">
        <v>328</v>
      </c>
      <c r="F4261" t="s">
        <v>329</v>
      </c>
      <c r="G4261" t="s">
        <v>282</v>
      </c>
      <c r="I4261" t="s">
        <v>332</v>
      </c>
      <c r="J4261" t="s">
        <v>232</v>
      </c>
      <c r="K4261" t="s">
        <v>232</v>
      </c>
      <c r="L4261" t="s">
        <v>232</v>
      </c>
      <c r="M4261" t="s">
        <v>232</v>
      </c>
      <c r="N4261" t="s">
        <v>232</v>
      </c>
      <c r="O4261" t="s">
        <v>232</v>
      </c>
      <c r="P4261" t="s">
        <v>232</v>
      </c>
      <c r="Q4261" t="s">
        <v>232</v>
      </c>
      <c r="R4261" t="s">
        <v>232</v>
      </c>
      <c r="S4261" t="s">
        <v>232</v>
      </c>
      <c r="T4261" t="s">
        <v>232</v>
      </c>
      <c r="U4261" t="s">
        <v>232</v>
      </c>
      <c r="V4261" t="s">
        <v>232</v>
      </c>
      <c r="W4261" t="s">
        <v>232</v>
      </c>
      <c r="X4261" t="s">
        <v>232</v>
      </c>
      <c r="Y4261" t="s">
        <v>232</v>
      </c>
      <c r="Z4261" t="s">
        <v>232</v>
      </c>
      <c r="AA4261" t="s">
        <v>232</v>
      </c>
      <c r="AB4261">
        <v>36.387999999999998</v>
      </c>
      <c r="AC4261">
        <v>35.863</v>
      </c>
      <c r="AD4261">
        <v>33.710999999999999</v>
      </c>
      <c r="AE4261">
        <v>32.365000000000002</v>
      </c>
      <c r="AF4261">
        <v>31.756</v>
      </c>
      <c r="AG4261">
        <v>31.361000000000001</v>
      </c>
      <c r="AH4261">
        <v>32.481000000000002</v>
      </c>
      <c r="AI4261">
        <v>33.484000000000002</v>
      </c>
      <c r="AJ4261">
        <v>33.409999999999997</v>
      </c>
      <c r="AK4261">
        <v>33.695</v>
      </c>
      <c r="AL4261">
        <v>33.463999999999999</v>
      </c>
      <c r="AM4261">
        <v>35.783999999999999</v>
      </c>
      <c r="AN4261">
        <v>36.543999999999997</v>
      </c>
      <c r="AO4261">
        <v>35.64</v>
      </c>
      <c r="AP4261">
        <v>37.353000000000002</v>
      </c>
      <c r="AQ4261">
        <v>36.707000000000001</v>
      </c>
      <c r="AR4261">
        <v>36.128</v>
      </c>
      <c r="AS4261">
        <v>36.244</v>
      </c>
      <c r="AT4261">
        <v>36.206000000000003</v>
      </c>
      <c r="AU4261">
        <v>35.603000000000002</v>
      </c>
      <c r="AV4261">
        <v>36.860999999999997</v>
      </c>
      <c r="AW4261">
        <v>35.912999999999997</v>
      </c>
      <c r="AX4261">
        <v>35.851999999999997</v>
      </c>
      <c r="AY4261">
        <v>34.667000000000002</v>
      </c>
      <c r="AZ4261">
        <v>34.704999999999998</v>
      </c>
      <c r="BA4261">
        <v>34.661000000000001</v>
      </c>
      <c r="BB4261">
        <v>34.698999999999998</v>
      </c>
      <c r="BC4261">
        <v>2017</v>
      </c>
    </row>
    <row r="4262" spans="1:55" x14ac:dyDescent="0.25">
      <c r="A4262">
        <v>941</v>
      </c>
      <c r="B4262" t="s">
        <v>1160</v>
      </c>
      <c r="C4262" t="s">
        <v>333</v>
      </c>
      <c r="D4262" t="s">
        <v>1161</v>
      </c>
      <c r="E4262" t="s">
        <v>334</v>
      </c>
      <c r="F4262" t="s">
        <v>335</v>
      </c>
      <c r="G4262" t="s">
        <v>229</v>
      </c>
      <c r="H4262" t="s">
        <v>230</v>
      </c>
      <c r="I4262" t="s">
        <v>1166</v>
      </c>
      <c r="J4262" t="s">
        <v>232</v>
      </c>
      <c r="K4262" t="s">
        <v>232</v>
      </c>
      <c r="L4262" t="s">
        <v>232</v>
      </c>
      <c r="M4262" t="s">
        <v>232</v>
      </c>
      <c r="N4262" t="s">
        <v>232</v>
      </c>
      <c r="O4262" t="s">
        <v>232</v>
      </c>
      <c r="P4262" t="s">
        <v>232</v>
      </c>
      <c r="Q4262" t="s">
        <v>232</v>
      </c>
      <c r="R4262" t="s">
        <v>232</v>
      </c>
      <c r="S4262" t="s">
        <v>232</v>
      </c>
      <c r="T4262" t="s">
        <v>232</v>
      </c>
      <c r="U4262" t="s">
        <v>232</v>
      </c>
      <c r="V4262" t="s">
        <v>232</v>
      </c>
      <c r="W4262" t="s">
        <v>232</v>
      </c>
      <c r="X4262" t="s">
        <v>232</v>
      </c>
      <c r="Y4262" t="s">
        <v>232</v>
      </c>
      <c r="Z4262" t="s">
        <v>232</v>
      </c>
      <c r="AA4262" t="s">
        <v>232</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11.468999999999999</v>
      </c>
      <c r="AX4262">
        <v>11.976000000000001</v>
      </c>
      <c r="AY4262">
        <v>12.287000000000001</v>
      </c>
      <c r="AZ4262">
        <v>12.901</v>
      </c>
      <c r="BA4262">
        <v>13.547000000000001</v>
      </c>
      <c r="BB4262">
        <v>14.176</v>
      </c>
      <c r="BC4262">
        <v>2017</v>
      </c>
    </row>
    <row r="4263" spans="1:55" x14ac:dyDescent="0.25">
      <c r="A4263">
        <v>941</v>
      </c>
      <c r="B4263" t="s">
        <v>1160</v>
      </c>
      <c r="C4263" t="s">
        <v>336</v>
      </c>
      <c r="D4263" t="s">
        <v>1161</v>
      </c>
      <c r="E4263" t="s">
        <v>334</v>
      </c>
      <c r="F4263" t="s">
        <v>335</v>
      </c>
      <c r="G4263" t="s">
        <v>282</v>
      </c>
      <c r="I4263" t="s">
        <v>337</v>
      </c>
      <c r="J4263" t="s">
        <v>232</v>
      </c>
      <c r="K4263" t="s">
        <v>232</v>
      </c>
      <c r="L4263" t="s">
        <v>232</v>
      </c>
      <c r="M4263" t="s">
        <v>232</v>
      </c>
      <c r="N4263" t="s">
        <v>232</v>
      </c>
      <c r="O4263" t="s">
        <v>232</v>
      </c>
      <c r="P4263" t="s">
        <v>232</v>
      </c>
      <c r="Q4263" t="s">
        <v>232</v>
      </c>
      <c r="R4263" t="s">
        <v>232</v>
      </c>
      <c r="S4263" t="s">
        <v>232</v>
      </c>
      <c r="T4263" t="s">
        <v>232</v>
      </c>
      <c r="U4263" t="s">
        <v>232</v>
      </c>
      <c r="V4263" t="s">
        <v>232</v>
      </c>
      <c r="W4263" t="s">
        <v>232</v>
      </c>
      <c r="X4263" t="s">
        <v>232</v>
      </c>
      <c r="Y4263" t="s">
        <v>232</v>
      </c>
      <c r="Z4263" t="s">
        <v>232</v>
      </c>
      <c r="AA4263" t="s">
        <v>232</v>
      </c>
      <c r="AB4263">
        <v>37.027000000000001</v>
      </c>
      <c r="AC4263">
        <v>39.305999999999997</v>
      </c>
      <c r="AD4263">
        <v>36.219000000000001</v>
      </c>
      <c r="AE4263">
        <v>34.353000000000002</v>
      </c>
      <c r="AF4263">
        <v>34.262999999999998</v>
      </c>
      <c r="AG4263">
        <v>32.954999999999998</v>
      </c>
      <c r="AH4263">
        <v>33.478000000000002</v>
      </c>
      <c r="AI4263">
        <v>34.509</v>
      </c>
      <c r="AJ4263">
        <v>33.868000000000002</v>
      </c>
      <c r="AK4263">
        <v>33.098999999999997</v>
      </c>
      <c r="AL4263">
        <v>36.616</v>
      </c>
      <c r="AM4263">
        <v>42.789000000000001</v>
      </c>
      <c r="AN4263">
        <v>43.024000000000001</v>
      </c>
      <c r="AO4263">
        <v>38.828000000000003</v>
      </c>
      <c r="AP4263">
        <v>37.177999999999997</v>
      </c>
      <c r="AQ4263">
        <v>37.267000000000003</v>
      </c>
      <c r="AR4263">
        <v>37.81</v>
      </c>
      <c r="AS4263">
        <v>37.78</v>
      </c>
      <c r="AT4263">
        <v>36.606999999999999</v>
      </c>
      <c r="AU4263">
        <v>36.423000000000002</v>
      </c>
      <c r="AV4263">
        <v>37.590000000000003</v>
      </c>
      <c r="AW4263">
        <v>36.716999999999999</v>
      </c>
      <c r="AX4263">
        <v>36.332999999999998</v>
      </c>
      <c r="AY4263">
        <v>35.35</v>
      </c>
      <c r="AZ4263">
        <v>35.247999999999998</v>
      </c>
      <c r="BA4263">
        <v>35.156999999999996</v>
      </c>
      <c r="BB4263">
        <v>34.935000000000002</v>
      </c>
      <c r="BC4263">
        <v>2017</v>
      </c>
    </row>
    <row r="4264" spans="1:55" x14ac:dyDescent="0.25">
      <c r="A4264">
        <v>941</v>
      </c>
      <c r="B4264" t="s">
        <v>1160</v>
      </c>
      <c r="C4264" t="s">
        <v>338</v>
      </c>
      <c r="D4264" t="s">
        <v>1161</v>
      </c>
      <c r="E4264" t="s">
        <v>339</v>
      </c>
      <c r="F4264" t="s">
        <v>340</v>
      </c>
      <c r="G4264" t="s">
        <v>229</v>
      </c>
      <c r="H4264" t="s">
        <v>230</v>
      </c>
      <c r="I4264" t="s">
        <v>1166</v>
      </c>
      <c r="J4264" t="s">
        <v>232</v>
      </c>
      <c r="K4264" t="s">
        <v>232</v>
      </c>
      <c r="L4264" t="s">
        <v>232</v>
      </c>
      <c r="M4264" t="s">
        <v>232</v>
      </c>
      <c r="N4264" t="s">
        <v>232</v>
      </c>
      <c r="O4264" t="s">
        <v>232</v>
      </c>
      <c r="P4264" t="s">
        <v>232</v>
      </c>
      <c r="Q4264" t="s">
        <v>232</v>
      </c>
      <c r="R4264" t="s">
        <v>232</v>
      </c>
      <c r="S4264" t="s">
        <v>232</v>
      </c>
      <c r="T4264" t="s">
        <v>232</v>
      </c>
      <c r="U4264" t="s">
        <v>232</v>
      </c>
      <c r="V4264" t="s">
        <v>232</v>
      </c>
      <c r="W4264" t="s">
        <v>232</v>
      </c>
      <c r="X4264" t="s">
        <v>232</v>
      </c>
      <c r="Y4264" t="s">
        <v>232</v>
      </c>
      <c r="Z4264" t="s">
        <v>232</v>
      </c>
      <c r="AA4264" t="s">
        <v>232</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-0.251</v>
      </c>
      <c r="AX4264">
        <v>-0.158</v>
      </c>
      <c r="AY4264">
        <v>-0.23799999999999999</v>
      </c>
      <c r="AZ4264">
        <v>-0.19800000000000001</v>
      </c>
      <c r="BA4264">
        <v>-0.191</v>
      </c>
      <c r="BB4264">
        <v>-9.6000000000000002E-2</v>
      </c>
      <c r="BC4264">
        <v>2017</v>
      </c>
    </row>
    <row r="4265" spans="1:55" x14ac:dyDescent="0.25">
      <c r="A4265">
        <v>941</v>
      </c>
      <c r="B4265" t="s">
        <v>1160</v>
      </c>
      <c r="C4265" t="s">
        <v>341</v>
      </c>
      <c r="D4265" t="s">
        <v>1161</v>
      </c>
      <c r="E4265" t="s">
        <v>339</v>
      </c>
      <c r="F4265" t="s">
        <v>340</v>
      </c>
      <c r="G4265" t="s">
        <v>282</v>
      </c>
      <c r="I4265" t="s">
        <v>342</v>
      </c>
      <c r="J4265" t="s">
        <v>232</v>
      </c>
      <c r="K4265" t="s">
        <v>232</v>
      </c>
      <c r="L4265" t="s">
        <v>232</v>
      </c>
      <c r="M4265" t="s">
        <v>232</v>
      </c>
      <c r="N4265" t="s">
        <v>232</v>
      </c>
      <c r="O4265" t="s">
        <v>232</v>
      </c>
      <c r="P4265" t="s">
        <v>232</v>
      </c>
      <c r="Q4265" t="s">
        <v>232</v>
      </c>
      <c r="R4265" t="s">
        <v>232</v>
      </c>
      <c r="S4265" t="s">
        <v>232</v>
      </c>
      <c r="T4265" t="s">
        <v>232</v>
      </c>
      <c r="U4265" t="s">
        <v>232</v>
      </c>
      <c r="V4265" t="s">
        <v>232</v>
      </c>
      <c r="W4265" t="s">
        <v>232</v>
      </c>
      <c r="X4265" t="s">
        <v>232</v>
      </c>
      <c r="Y4265" t="s">
        <v>232</v>
      </c>
      <c r="Z4265" t="s">
        <v>232</v>
      </c>
      <c r="AA4265" t="s">
        <v>232</v>
      </c>
      <c r="AB4265">
        <v>-0.64</v>
      </c>
      <c r="AC4265">
        <v>-3.4430000000000001</v>
      </c>
      <c r="AD4265">
        <v>-2.508</v>
      </c>
      <c r="AE4265">
        <v>-1.988</v>
      </c>
      <c r="AF4265">
        <v>-2.508</v>
      </c>
      <c r="AG4265">
        <v>-1.595</v>
      </c>
      <c r="AH4265">
        <v>-0.996</v>
      </c>
      <c r="AI4265">
        <v>-1.0249999999999999</v>
      </c>
      <c r="AJ4265">
        <v>-0.45900000000000002</v>
      </c>
      <c r="AK4265">
        <v>0.59699999999999998</v>
      </c>
      <c r="AL4265">
        <v>-3.1509999999999998</v>
      </c>
      <c r="AM4265">
        <v>-7.0049999999999999</v>
      </c>
      <c r="AN4265">
        <v>-6.48</v>
      </c>
      <c r="AO4265">
        <v>-3.1869999999999998</v>
      </c>
      <c r="AP4265">
        <v>0.17499999999999999</v>
      </c>
      <c r="AQ4265">
        <v>-0.56000000000000005</v>
      </c>
      <c r="AR4265">
        <v>-1.6819999999999999</v>
      </c>
      <c r="AS4265">
        <v>-1.536</v>
      </c>
      <c r="AT4265">
        <v>-0.4</v>
      </c>
      <c r="AU4265">
        <v>-0.82</v>
      </c>
      <c r="AV4265">
        <v>-0.73</v>
      </c>
      <c r="AW4265">
        <v>-0.80400000000000005</v>
      </c>
      <c r="AX4265">
        <v>-0.48099999999999998</v>
      </c>
      <c r="AY4265">
        <v>-0.68400000000000005</v>
      </c>
      <c r="AZ4265">
        <v>-0.54200000000000004</v>
      </c>
      <c r="BA4265">
        <v>-0.495</v>
      </c>
      <c r="BB4265">
        <v>-0.23599999999999999</v>
      </c>
      <c r="BC4265">
        <v>2017</v>
      </c>
    </row>
    <row r="4266" spans="1:55" x14ac:dyDescent="0.25">
      <c r="A4266">
        <v>941</v>
      </c>
      <c r="B4266" t="s">
        <v>1160</v>
      </c>
      <c r="C4266" t="s">
        <v>343</v>
      </c>
      <c r="D4266" t="s">
        <v>1161</v>
      </c>
      <c r="E4266" t="s">
        <v>344</v>
      </c>
      <c r="F4266" t="s">
        <v>345</v>
      </c>
      <c r="G4266" t="s">
        <v>229</v>
      </c>
      <c r="H4266" t="s">
        <v>230</v>
      </c>
      <c r="I4266" t="s">
        <v>1166</v>
      </c>
      <c r="J4266" t="s">
        <v>232</v>
      </c>
      <c r="K4266" t="s">
        <v>232</v>
      </c>
      <c r="L4266" t="s">
        <v>232</v>
      </c>
      <c r="M4266" t="s">
        <v>232</v>
      </c>
      <c r="N4266" t="s">
        <v>232</v>
      </c>
      <c r="O4266" t="s">
        <v>232</v>
      </c>
      <c r="P4266" t="s">
        <v>232</v>
      </c>
      <c r="Q4266" t="s">
        <v>232</v>
      </c>
      <c r="R4266" t="s">
        <v>232</v>
      </c>
      <c r="S4266" t="s">
        <v>232</v>
      </c>
      <c r="T4266" t="s">
        <v>232</v>
      </c>
      <c r="U4266" t="s">
        <v>232</v>
      </c>
      <c r="V4266" t="s">
        <v>232</v>
      </c>
      <c r="W4266" t="s">
        <v>232</v>
      </c>
      <c r="X4266" t="s">
        <v>232</v>
      </c>
      <c r="Y4266" t="s">
        <v>232</v>
      </c>
      <c r="Z4266" t="s">
        <v>232</v>
      </c>
      <c r="AA4266" t="s">
        <v>232</v>
      </c>
      <c r="AB4266" t="s">
        <v>232</v>
      </c>
      <c r="AC4266" t="s">
        <v>232</v>
      </c>
      <c r="AD4266" t="s">
        <v>232</v>
      </c>
      <c r="AE4266" t="s">
        <v>232</v>
      </c>
      <c r="AF4266">
        <v>-0.14199999999999999</v>
      </c>
      <c r="AG4266">
        <v>-0.151</v>
      </c>
      <c r="AH4266">
        <v>-0.112</v>
      </c>
      <c r="AI4266">
        <v>-0.13300000000000001</v>
      </c>
      <c r="AJ4266">
        <v>-0.39500000000000002</v>
      </c>
      <c r="AK4266">
        <v>-0.66500000000000004</v>
      </c>
      <c r="AL4266">
        <v>-1.1319999999999999</v>
      </c>
      <c r="AM4266">
        <v>-1.1879999999999999</v>
      </c>
      <c r="AN4266">
        <v>-1.0369999999999999</v>
      </c>
      <c r="AO4266">
        <v>-0.59199999999999997</v>
      </c>
      <c r="AP4266">
        <v>-8.7999999999999995E-2</v>
      </c>
      <c r="AQ4266">
        <v>-0.31900000000000001</v>
      </c>
      <c r="AR4266">
        <v>-0.26800000000000002</v>
      </c>
      <c r="AS4266">
        <v>-0.32600000000000001</v>
      </c>
      <c r="AT4266">
        <v>2.1999999999999999E-2</v>
      </c>
      <c r="AU4266">
        <v>-0.25700000000000001</v>
      </c>
      <c r="AV4266">
        <v>-0.35</v>
      </c>
      <c r="AW4266">
        <v>-0.26100000000000001</v>
      </c>
      <c r="AX4266">
        <v>-0.25900000000000001</v>
      </c>
      <c r="AY4266">
        <v>-0.23100000000000001</v>
      </c>
      <c r="AZ4266">
        <v>-0.152</v>
      </c>
      <c r="BA4266">
        <v>-0.13200000000000001</v>
      </c>
      <c r="BB4266">
        <v>-4.3999999999999997E-2</v>
      </c>
      <c r="BC4266">
        <v>2017</v>
      </c>
    </row>
    <row r="4267" spans="1:55" x14ac:dyDescent="0.25">
      <c r="A4267">
        <v>941</v>
      </c>
      <c r="B4267" t="s">
        <v>1160</v>
      </c>
      <c r="C4267" t="s">
        <v>346</v>
      </c>
      <c r="D4267" t="s">
        <v>1161</v>
      </c>
      <c r="E4267" t="s">
        <v>344</v>
      </c>
      <c r="F4267" t="s">
        <v>345</v>
      </c>
      <c r="G4267" t="s">
        <v>270</v>
      </c>
      <c r="I4267" t="s">
        <v>397</v>
      </c>
      <c r="J4267" t="s">
        <v>232</v>
      </c>
      <c r="K4267" t="s">
        <v>232</v>
      </c>
      <c r="L4267" t="s">
        <v>232</v>
      </c>
      <c r="M4267" t="s">
        <v>232</v>
      </c>
      <c r="N4267" t="s">
        <v>232</v>
      </c>
      <c r="O4267" t="s">
        <v>232</v>
      </c>
      <c r="P4267" t="s">
        <v>232</v>
      </c>
      <c r="Q4267" t="s">
        <v>232</v>
      </c>
      <c r="R4267" t="s">
        <v>232</v>
      </c>
      <c r="S4267" t="s">
        <v>232</v>
      </c>
      <c r="T4267" t="s">
        <v>232</v>
      </c>
      <c r="U4267" t="s">
        <v>232</v>
      </c>
      <c r="V4267" t="s">
        <v>232</v>
      </c>
      <c r="W4267" t="s">
        <v>232</v>
      </c>
      <c r="X4267" t="s">
        <v>232</v>
      </c>
      <c r="Y4267" t="s">
        <v>232</v>
      </c>
      <c r="Z4267" t="s">
        <v>232</v>
      </c>
      <c r="AA4267" t="s">
        <v>232</v>
      </c>
      <c r="AB4267" t="s">
        <v>232</v>
      </c>
      <c r="AC4267" t="s">
        <v>232</v>
      </c>
      <c r="AD4267" t="s">
        <v>232</v>
      </c>
      <c r="AE4267" t="s">
        <v>232</v>
      </c>
      <c r="AF4267">
        <v>-1.657</v>
      </c>
      <c r="AG4267">
        <v>-1.579</v>
      </c>
      <c r="AH4267">
        <v>-1.0149999999999999</v>
      </c>
      <c r="AI4267">
        <v>-0.998</v>
      </c>
      <c r="AJ4267">
        <v>-2.4489999999999998</v>
      </c>
      <c r="AK4267">
        <v>-3.1949999999999998</v>
      </c>
      <c r="AL4267">
        <v>-4.7590000000000003</v>
      </c>
      <c r="AM4267">
        <v>-5.7329999999999997</v>
      </c>
      <c r="AN4267">
        <v>-5.2830000000000004</v>
      </c>
      <c r="AO4267">
        <v>-2.8679999999999999</v>
      </c>
      <c r="AP4267">
        <v>-0.40200000000000002</v>
      </c>
      <c r="AQ4267">
        <v>-1.4119999999999999</v>
      </c>
      <c r="AR4267">
        <v>-1.1339999999999999</v>
      </c>
      <c r="AS4267">
        <v>-1.3380000000000001</v>
      </c>
      <c r="AT4267">
        <v>0.09</v>
      </c>
      <c r="AU4267">
        <v>-0.95899999999999996</v>
      </c>
      <c r="AV4267">
        <v>-1.2</v>
      </c>
      <c r="AW4267">
        <v>-0.84499999999999997</v>
      </c>
      <c r="AX4267">
        <v>-0.79100000000000004</v>
      </c>
      <c r="AY4267">
        <v>-0.66900000000000004</v>
      </c>
      <c r="AZ4267">
        <v>-0.41699999999999998</v>
      </c>
      <c r="BA4267">
        <v>-0.34200000000000003</v>
      </c>
      <c r="BB4267">
        <v>-0.11</v>
      </c>
      <c r="BC4267">
        <v>2017</v>
      </c>
    </row>
    <row r="4268" spans="1:55" x14ac:dyDescent="0.25">
      <c r="A4268">
        <v>941</v>
      </c>
      <c r="B4268" t="s">
        <v>1160</v>
      </c>
      <c r="C4268" t="s">
        <v>347</v>
      </c>
      <c r="D4268" t="s">
        <v>1161</v>
      </c>
      <c r="E4268" t="s">
        <v>348</v>
      </c>
      <c r="F4268" t="s">
        <v>349</v>
      </c>
      <c r="G4268" t="s">
        <v>229</v>
      </c>
      <c r="H4268" t="s">
        <v>230</v>
      </c>
      <c r="I4268" t="s">
        <v>1166</v>
      </c>
      <c r="J4268" t="s">
        <v>232</v>
      </c>
      <c r="K4268" t="s">
        <v>232</v>
      </c>
      <c r="L4268" t="s">
        <v>232</v>
      </c>
      <c r="M4268" t="s">
        <v>232</v>
      </c>
      <c r="N4268" t="s">
        <v>232</v>
      </c>
      <c r="O4268" t="s">
        <v>232</v>
      </c>
      <c r="P4268" t="s">
        <v>232</v>
      </c>
      <c r="Q4268" t="s">
        <v>232</v>
      </c>
      <c r="R4268" t="s">
        <v>232</v>
      </c>
      <c r="S4268" t="s">
        <v>232</v>
      </c>
      <c r="T4268" t="s">
        <v>232</v>
      </c>
      <c r="U4268" t="s">
        <v>232</v>
      </c>
      <c r="V4268" t="s">
        <v>232</v>
      </c>
      <c r="W4268" t="s">
        <v>232</v>
      </c>
      <c r="X4268" t="s">
        <v>232</v>
      </c>
      <c r="Y4268" t="s">
        <v>232</v>
      </c>
      <c r="Z4268" t="s">
        <v>232</v>
      </c>
      <c r="AA4268" t="s">
        <v>232</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0.06</v>
      </c>
      <c r="AW4268">
        <v>1.4E-2</v>
      </c>
      <c r="AX4268">
        <v>0.13600000000000001</v>
      </c>
      <c r="AY4268">
        <v>7.4999999999999997E-2</v>
      </c>
      <c r="AZ4268">
        <v>8.8999999999999996E-2</v>
      </c>
      <c r="BA4268">
        <v>9.8000000000000004E-2</v>
      </c>
      <c r="BB4268">
        <v>0.19700000000000001</v>
      </c>
      <c r="BC4268">
        <v>2017</v>
      </c>
    </row>
    <row r="4269" spans="1:55" x14ac:dyDescent="0.25">
      <c r="A4269">
        <v>941</v>
      </c>
      <c r="B4269" t="s">
        <v>1160</v>
      </c>
      <c r="C4269" t="s">
        <v>350</v>
      </c>
      <c r="D4269" t="s">
        <v>1161</v>
      </c>
      <c r="E4269" t="s">
        <v>348</v>
      </c>
      <c r="F4269" t="s">
        <v>349</v>
      </c>
      <c r="G4269" t="s">
        <v>282</v>
      </c>
      <c r="I4269" t="s">
        <v>351</v>
      </c>
      <c r="J4269" t="s">
        <v>232</v>
      </c>
      <c r="K4269" t="s">
        <v>232</v>
      </c>
      <c r="L4269" t="s">
        <v>232</v>
      </c>
      <c r="M4269" t="s">
        <v>232</v>
      </c>
      <c r="N4269" t="s">
        <v>232</v>
      </c>
      <c r="O4269" t="s">
        <v>232</v>
      </c>
      <c r="P4269" t="s">
        <v>232</v>
      </c>
      <c r="Q4269" t="s">
        <v>232</v>
      </c>
      <c r="R4269" t="s">
        <v>232</v>
      </c>
      <c r="S4269" t="s">
        <v>232</v>
      </c>
      <c r="T4269" t="s">
        <v>232</v>
      </c>
      <c r="U4269" t="s">
        <v>232</v>
      </c>
      <c r="V4269" t="s">
        <v>232</v>
      </c>
      <c r="W4269" t="s">
        <v>232</v>
      </c>
      <c r="X4269" t="s">
        <v>232</v>
      </c>
      <c r="Y4269" t="s">
        <v>232</v>
      </c>
      <c r="Z4269" t="s">
        <v>232</v>
      </c>
      <c r="AA4269" t="s">
        <v>232</v>
      </c>
      <c r="AB4269">
        <v>2.9000000000000001E-2</v>
      </c>
      <c r="AC4269">
        <v>-2.7679999999999998</v>
      </c>
      <c r="AD4269">
        <v>-1.542</v>
      </c>
      <c r="AE4269">
        <v>-1.073</v>
      </c>
      <c r="AF4269">
        <v>-1.716</v>
      </c>
      <c r="AG4269">
        <v>-0.83</v>
      </c>
      <c r="AH4269">
        <v>-0.28699999999999998</v>
      </c>
      <c r="AI4269">
        <v>-0.47099999999999997</v>
      </c>
      <c r="AJ4269">
        <v>1.9E-2</v>
      </c>
      <c r="AK4269">
        <v>0.92200000000000004</v>
      </c>
      <c r="AL4269">
        <v>-2.7770000000000001</v>
      </c>
      <c r="AM4269">
        <v>-5.867</v>
      </c>
      <c r="AN4269">
        <v>-5.056</v>
      </c>
      <c r="AO4269">
        <v>-1.758</v>
      </c>
      <c r="AP4269">
        <v>1.7010000000000001</v>
      </c>
      <c r="AQ4269">
        <v>0.88400000000000001</v>
      </c>
      <c r="AR4269">
        <v>-0.19800000000000001</v>
      </c>
      <c r="AS4269">
        <v>0.25600000000000001</v>
      </c>
      <c r="AT4269">
        <v>0.83199999999999996</v>
      </c>
      <c r="AU4269">
        <v>0.27900000000000003</v>
      </c>
      <c r="AV4269">
        <v>0.20399999999999999</v>
      </c>
      <c r="AW4269">
        <v>4.3999999999999997E-2</v>
      </c>
      <c r="AX4269">
        <v>0.41199999999999998</v>
      </c>
      <c r="AY4269">
        <v>0.215</v>
      </c>
      <c r="AZ4269">
        <v>0.24399999999999999</v>
      </c>
      <c r="BA4269">
        <v>0.255</v>
      </c>
      <c r="BB4269">
        <v>0.48499999999999999</v>
      </c>
      <c r="BC4269">
        <v>2017</v>
      </c>
    </row>
    <row r="4270" spans="1:55" x14ac:dyDescent="0.25">
      <c r="A4270">
        <v>941</v>
      </c>
      <c r="B4270" t="s">
        <v>1160</v>
      </c>
      <c r="C4270" t="s">
        <v>352</v>
      </c>
      <c r="D4270" t="s">
        <v>1161</v>
      </c>
      <c r="E4270" t="s">
        <v>353</v>
      </c>
      <c r="F4270" t="s">
        <v>354</v>
      </c>
      <c r="G4270" t="s">
        <v>229</v>
      </c>
      <c r="H4270" t="s">
        <v>230</v>
      </c>
      <c r="I4270" t="s">
        <v>1166</v>
      </c>
      <c r="J4270" t="s">
        <v>232</v>
      </c>
      <c r="K4270" t="s">
        <v>232</v>
      </c>
      <c r="L4270" t="s">
        <v>232</v>
      </c>
      <c r="M4270" t="s">
        <v>232</v>
      </c>
      <c r="N4270" t="s">
        <v>232</v>
      </c>
      <c r="O4270" t="s">
        <v>232</v>
      </c>
      <c r="P4270" t="s">
        <v>232</v>
      </c>
      <c r="Q4270" t="s">
        <v>232</v>
      </c>
      <c r="R4270" t="s">
        <v>232</v>
      </c>
      <c r="S4270" t="s">
        <v>232</v>
      </c>
      <c r="T4270" t="s">
        <v>232</v>
      </c>
      <c r="U4270" t="s">
        <v>232</v>
      </c>
      <c r="V4270" t="s">
        <v>232</v>
      </c>
      <c r="W4270" t="s">
        <v>232</v>
      </c>
      <c r="X4270" t="s">
        <v>232</v>
      </c>
      <c r="Y4270" t="s">
        <v>232</v>
      </c>
      <c r="Z4270" t="s">
        <v>232</v>
      </c>
      <c r="AA4270" t="s">
        <v>232</v>
      </c>
      <c r="AB4270" t="s">
        <v>232</v>
      </c>
      <c r="AC4270" t="s">
        <v>232</v>
      </c>
      <c r="AD4270">
        <v>0.64200000000000002</v>
      </c>
      <c r="AE4270">
        <v>0.78300000000000003</v>
      </c>
      <c r="AF4270">
        <v>0.79300000000000004</v>
      </c>
      <c r="AG4270">
        <v>0.84099999999999997</v>
      </c>
      <c r="AH4270">
        <v>0.98399999999999999</v>
      </c>
      <c r="AI4270">
        <v>1.129</v>
      </c>
      <c r="AJ4270">
        <v>1.016</v>
      </c>
      <c r="AK4270">
        <v>0.93600000000000005</v>
      </c>
      <c r="AL4270">
        <v>1.923</v>
      </c>
      <c r="AM4270">
        <v>3.452</v>
      </c>
      <c r="AN4270">
        <v>5.109</v>
      </c>
      <c r="AO4270">
        <v>6.3330000000000002</v>
      </c>
      <c r="AP4270">
        <v>6.4409999999999998</v>
      </c>
      <c r="AQ4270">
        <v>6.6660000000000004</v>
      </c>
      <c r="AR4270">
        <v>6.9909999999999997</v>
      </c>
      <c r="AS4270">
        <v>7.5529999999999999</v>
      </c>
      <c r="AT4270">
        <v>7.7619999999999996</v>
      </c>
      <c r="AU4270">
        <v>8.6809999999999992</v>
      </c>
      <c r="AV4270">
        <v>8.9689999999999994</v>
      </c>
      <c r="AW4270">
        <v>9.3260000000000005</v>
      </c>
      <c r="AX4270">
        <v>9.4450000000000003</v>
      </c>
      <c r="AY4270">
        <v>9.9280000000000008</v>
      </c>
      <c r="AZ4270">
        <v>9.9949999999999992</v>
      </c>
      <c r="BA4270">
        <v>10.138</v>
      </c>
      <c r="BB4270">
        <v>10.260999999999999</v>
      </c>
      <c r="BC4270">
        <v>2017</v>
      </c>
    </row>
    <row r="4271" spans="1:55" x14ac:dyDescent="0.25">
      <c r="A4271">
        <v>941</v>
      </c>
      <c r="B4271" t="s">
        <v>1160</v>
      </c>
      <c r="C4271" t="s">
        <v>355</v>
      </c>
      <c r="D4271" t="s">
        <v>1161</v>
      </c>
      <c r="E4271" t="s">
        <v>353</v>
      </c>
      <c r="F4271" t="s">
        <v>354</v>
      </c>
      <c r="G4271" t="s">
        <v>282</v>
      </c>
      <c r="I4271" t="s">
        <v>379</v>
      </c>
      <c r="J4271" t="s">
        <v>232</v>
      </c>
      <c r="K4271" t="s">
        <v>232</v>
      </c>
      <c r="L4271" t="s">
        <v>232</v>
      </c>
      <c r="M4271" t="s">
        <v>232</v>
      </c>
      <c r="N4271" t="s">
        <v>232</v>
      </c>
      <c r="O4271" t="s">
        <v>232</v>
      </c>
      <c r="P4271" t="s">
        <v>232</v>
      </c>
      <c r="Q4271" t="s">
        <v>232</v>
      </c>
      <c r="R4271" t="s">
        <v>232</v>
      </c>
      <c r="S4271" t="s">
        <v>232</v>
      </c>
      <c r="T4271" t="s">
        <v>232</v>
      </c>
      <c r="U4271" t="s">
        <v>232</v>
      </c>
      <c r="V4271" t="s">
        <v>232</v>
      </c>
      <c r="W4271" t="s">
        <v>232</v>
      </c>
      <c r="X4271" t="s">
        <v>232</v>
      </c>
      <c r="Y4271" t="s">
        <v>232</v>
      </c>
      <c r="Z4271" t="s">
        <v>232</v>
      </c>
      <c r="AA4271" t="s">
        <v>232</v>
      </c>
      <c r="AB4271" t="s">
        <v>232</v>
      </c>
      <c r="AC4271" t="s">
        <v>232</v>
      </c>
      <c r="AD4271">
        <v>9.375</v>
      </c>
      <c r="AE4271">
        <v>10.500999999999999</v>
      </c>
      <c r="AF4271">
        <v>9.4380000000000006</v>
      </c>
      <c r="AG4271">
        <v>8.8000000000000007</v>
      </c>
      <c r="AH4271">
        <v>8.9039999999999999</v>
      </c>
      <c r="AI4271">
        <v>8.3010000000000002</v>
      </c>
      <c r="AJ4271">
        <v>5.9390000000000001</v>
      </c>
      <c r="AK4271">
        <v>4.1420000000000003</v>
      </c>
      <c r="AL4271">
        <v>7.8959999999999999</v>
      </c>
      <c r="AM4271">
        <v>18.334</v>
      </c>
      <c r="AN4271">
        <v>28.48</v>
      </c>
      <c r="AO4271">
        <v>31.193000000000001</v>
      </c>
      <c r="AP4271">
        <v>29.43</v>
      </c>
      <c r="AQ4271">
        <v>29.253</v>
      </c>
      <c r="AR4271">
        <v>29.597999999999999</v>
      </c>
      <c r="AS4271">
        <v>31.058</v>
      </c>
      <c r="AT4271">
        <v>31.001000000000001</v>
      </c>
      <c r="AU4271">
        <v>32.113</v>
      </c>
      <c r="AV4271">
        <v>30.378</v>
      </c>
      <c r="AW4271">
        <v>29.856000000000002</v>
      </c>
      <c r="AX4271">
        <v>28.652000000000001</v>
      </c>
      <c r="AY4271">
        <v>28.562999999999999</v>
      </c>
      <c r="AZ4271">
        <v>27.309000000000001</v>
      </c>
      <c r="BA4271">
        <v>26.311</v>
      </c>
      <c r="BB4271">
        <v>25.286999999999999</v>
      </c>
      <c r="BC4271">
        <v>2017</v>
      </c>
    </row>
    <row r="4272" spans="1:55" x14ac:dyDescent="0.25">
      <c r="A4272">
        <v>941</v>
      </c>
      <c r="B4272" t="s">
        <v>1160</v>
      </c>
      <c r="C4272" t="s">
        <v>356</v>
      </c>
      <c r="D4272" t="s">
        <v>1161</v>
      </c>
      <c r="E4272" t="s">
        <v>357</v>
      </c>
      <c r="F4272" t="s">
        <v>358</v>
      </c>
      <c r="G4272" t="s">
        <v>229</v>
      </c>
      <c r="H4272" t="s">
        <v>230</v>
      </c>
      <c r="I4272" t="s">
        <v>1166</v>
      </c>
      <c r="J4272" t="s">
        <v>232</v>
      </c>
      <c r="K4272" t="s">
        <v>232</v>
      </c>
      <c r="L4272" t="s">
        <v>232</v>
      </c>
      <c r="M4272" t="s">
        <v>232</v>
      </c>
      <c r="N4272" t="s">
        <v>232</v>
      </c>
      <c r="O4272" t="s">
        <v>232</v>
      </c>
      <c r="P4272" t="s">
        <v>232</v>
      </c>
      <c r="Q4272" t="s">
        <v>232</v>
      </c>
      <c r="R4272" t="s">
        <v>232</v>
      </c>
      <c r="S4272" t="s">
        <v>232</v>
      </c>
      <c r="T4272" t="s">
        <v>232</v>
      </c>
      <c r="U4272" t="s">
        <v>232</v>
      </c>
      <c r="V4272" t="s">
        <v>232</v>
      </c>
      <c r="W4272" t="s">
        <v>232</v>
      </c>
      <c r="X4272" t="s">
        <v>232</v>
      </c>
      <c r="Y4272" t="s">
        <v>232</v>
      </c>
      <c r="Z4272" t="s">
        <v>232</v>
      </c>
      <c r="AA4272" t="s">
        <v>232</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6.6769999999999996</v>
      </c>
      <c r="AN4272">
        <v>8.3230000000000004</v>
      </c>
      <c r="AO4272">
        <v>8.7040000000000006</v>
      </c>
      <c r="AP4272">
        <v>9.0860000000000003</v>
      </c>
      <c r="AQ4272">
        <v>8.8930000000000007</v>
      </c>
      <c r="AR4272">
        <v>9.6690000000000005</v>
      </c>
      <c r="AS4272">
        <v>8.9529999999999994</v>
      </c>
      <c r="AT4272">
        <v>10.092000000000001</v>
      </c>
      <c r="AU4272">
        <v>10.807</v>
      </c>
      <c r="AV4272">
        <v>11.095000000000001</v>
      </c>
      <c r="AW4272">
        <v>11.452</v>
      </c>
      <c r="AX4272">
        <v>11.57</v>
      </c>
      <c r="AY4272">
        <v>12.053000000000001</v>
      </c>
      <c r="AZ4272">
        <v>12.121</v>
      </c>
      <c r="BA4272">
        <v>12.263999999999999</v>
      </c>
      <c r="BB4272">
        <v>12.387</v>
      </c>
      <c r="BC4272">
        <v>2017</v>
      </c>
    </row>
    <row r="4273" spans="1:55" x14ac:dyDescent="0.25">
      <c r="A4273">
        <v>941</v>
      </c>
      <c r="B4273" t="s">
        <v>1160</v>
      </c>
      <c r="C4273" t="s">
        <v>359</v>
      </c>
      <c r="D4273" t="s">
        <v>1161</v>
      </c>
      <c r="E4273" t="s">
        <v>357</v>
      </c>
      <c r="F4273" t="s">
        <v>358</v>
      </c>
      <c r="G4273" t="s">
        <v>282</v>
      </c>
      <c r="I4273" t="s">
        <v>360</v>
      </c>
      <c r="J4273" t="s">
        <v>232</v>
      </c>
      <c r="K4273" t="s">
        <v>232</v>
      </c>
      <c r="L4273" t="s">
        <v>232</v>
      </c>
      <c r="M4273" t="s">
        <v>232</v>
      </c>
      <c r="N4273" t="s">
        <v>232</v>
      </c>
      <c r="O4273" t="s">
        <v>232</v>
      </c>
      <c r="P4273" t="s">
        <v>232</v>
      </c>
      <c r="Q4273" t="s">
        <v>232</v>
      </c>
      <c r="R4273" t="s">
        <v>232</v>
      </c>
      <c r="S4273" t="s">
        <v>232</v>
      </c>
      <c r="T4273" t="s">
        <v>232</v>
      </c>
      <c r="U4273" t="s">
        <v>232</v>
      </c>
      <c r="V4273" t="s">
        <v>232</v>
      </c>
      <c r="W4273" t="s">
        <v>232</v>
      </c>
      <c r="X4273" t="s">
        <v>232</v>
      </c>
      <c r="Y4273" t="s">
        <v>232</v>
      </c>
      <c r="Z4273" t="s">
        <v>232</v>
      </c>
      <c r="AA4273" t="s">
        <v>232</v>
      </c>
      <c r="AB4273">
        <v>9.5399999999999991</v>
      </c>
      <c r="AC4273">
        <v>14.423</v>
      </c>
      <c r="AD4273">
        <v>14.759</v>
      </c>
      <c r="AE4273">
        <v>17.484999999999999</v>
      </c>
      <c r="AF4273">
        <v>14.904</v>
      </c>
      <c r="AG4273">
        <v>14.347</v>
      </c>
      <c r="AH4273">
        <v>14.135</v>
      </c>
      <c r="AI4273">
        <v>11.523</v>
      </c>
      <c r="AJ4273">
        <v>9.6349999999999998</v>
      </c>
      <c r="AK4273">
        <v>8.1210000000000004</v>
      </c>
      <c r="AL4273">
        <v>18.038</v>
      </c>
      <c r="AM4273">
        <v>35.466000000000001</v>
      </c>
      <c r="AN4273">
        <v>46.401000000000003</v>
      </c>
      <c r="AO4273">
        <v>42.87</v>
      </c>
      <c r="AP4273">
        <v>41.515999999999998</v>
      </c>
      <c r="AQ4273">
        <v>39.026000000000003</v>
      </c>
      <c r="AR4273">
        <v>40.936999999999998</v>
      </c>
      <c r="AS4273">
        <v>36.814</v>
      </c>
      <c r="AT4273">
        <v>40.305999999999997</v>
      </c>
      <c r="AU4273">
        <v>39.975999999999999</v>
      </c>
      <c r="AV4273">
        <v>37.578000000000003</v>
      </c>
      <c r="AW4273">
        <v>36.661000000000001</v>
      </c>
      <c r="AX4273">
        <v>35.100999999999999</v>
      </c>
      <c r="AY4273">
        <v>34.68</v>
      </c>
      <c r="AZ4273">
        <v>33.116999999999997</v>
      </c>
      <c r="BA4273">
        <v>31.827999999999999</v>
      </c>
      <c r="BB4273">
        <v>30.524999999999999</v>
      </c>
      <c r="BC4273">
        <v>2017</v>
      </c>
    </row>
    <row r="4274" spans="1:55" x14ac:dyDescent="0.25">
      <c r="A4274">
        <v>941</v>
      </c>
      <c r="B4274" t="s">
        <v>1160</v>
      </c>
      <c r="C4274" t="s">
        <v>361</v>
      </c>
      <c r="D4274" t="s">
        <v>1161</v>
      </c>
      <c r="E4274" t="s">
        <v>362</v>
      </c>
      <c r="F4274" t="s">
        <v>363</v>
      </c>
      <c r="G4274" t="s">
        <v>229</v>
      </c>
      <c r="H4274" t="s">
        <v>230</v>
      </c>
      <c r="I4274" t="s">
        <v>1166</v>
      </c>
      <c r="J4274" t="s">
        <v>232</v>
      </c>
      <c r="K4274" t="s">
        <v>232</v>
      </c>
      <c r="L4274" t="s">
        <v>232</v>
      </c>
      <c r="M4274" t="s">
        <v>232</v>
      </c>
      <c r="N4274" t="s">
        <v>232</v>
      </c>
      <c r="O4274" t="s">
        <v>232</v>
      </c>
      <c r="P4274" t="s">
        <v>232</v>
      </c>
      <c r="Q4274" t="s">
        <v>232</v>
      </c>
      <c r="R4274" t="s">
        <v>232</v>
      </c>
      <c r="S4274" t="s">
        <v>232</v>
      </c>
      <c r="T4274" t="s">
        <v>232</v>
      </c>
      <c r="U4274" t="s">
        <v>232</v>
      </c>
      <c r="V4274">
        <v>1.774</v>
      </c>
      <c r="W4274">
        <v>2.5910000000000002</v>
      </c>
      <c r="X4274">
        <v>3.6070000000000002</v>
      </c>
      <c r="Y4274">
        <v>4.0590000000000002</v>
      </c>
      <c r="Z4274">
        <v>4.6779999999999999</v>
      </c>
      <c r="AA4274">
        <v>5.3940000000000001</v>
      </c>
      <c r="AB4274">
        <v>6.0220000000000002</v>
      </c>
      <c r="AC4274">
        <v>6.2720000000000002</v>
      </c>
      <c r="AD4274">
        <v>6.85</v>
      </c>
      <c r="AE4274">
        <v>7.46</v>
      </c>
      <c r="AF4274">
        <v>8.3970000000000002</v>
      </c>
      <c r="AG4274">
        <v>9.5530000000000008</v>
      </c>
      <c r="AH4274">
        <v>11.048999999999999</v>
      </c>
      <c r="AI4274">
        <v>13.597</v>
      </c>
      <c r="AJ4274">
        <v>17.102</v>
      </c>
      <c r="AK4274">
        <v>22.591999999999999</v>
      </c>
      <c r="AL4274">
        <v>24.350999999999999</v>
      </c>
      <c r="AM4274">
        <v>18.827000000000002</v>
      </c>
      <c r="AN4274">
        <v>17.937999999999999</v>
      </c>
      <c r="AO4274">
        <v>20.303000000000001</v>
      </c>
      <c r="AP4274">
        <v>21.885999999999999</v>
      </c>
      <c r="AQ4274">
        <v>22.786999999999999</v>
      </c>
      <c r="AR4274">
        <v>23.617999999999999</v>
      </c>
      <c r="AS4274">
        <v>24.32</v>
      </c>
      <c r="AT4274">
        <v>25.038</v>
      </c>
      <c r="AU4274">
        <v>27.033000000000001</v>
      </c>
      <c r="AV4274">
        <v>29.524000000000001</v>
      </c>
      <c r="AW4274">
        <v>31.236999999999998</v>
      </c>
      <c r="AX4274">
        <v>32.963000000000001</v>
      </c>
      <c r="AY4274">
        <v>34.756999999999998</v>
      </c>
      <c r="AZ4274">
        <v>36.600999999999999</v>
      </c>
      <c r="BA4274">
        <v>38.531999999999996</v>
      </c>
      <c r="BB4274">
        <v>40.578000000000003</v>
      </c>
      <c r="BC4274">
        <v>2017</v>
      </c>
    </row>
    <row r="4275" spans="1:55" x14ac:dyDescent="0.25">
      <c r="A4275">
        <v>941</v>
      </c>
      <c r="B4275" t="s">
        <v>1160</v>
      </c>
      <c r="C4275" t="s">
        <v>364</v>
      </c>
      <c r="D4275" t="s">
        <v>1161</v>
      </c>
      <c r="E4275" t="s">
        <v>365</v>
      </c>
      <c r="F4275" t="s">
        <v>366</v>
      </c>
      <c r="G4275" t="s">
        <v>242</v>
      </c>
      <c r="H4275" t="s">
        <v>230</v>
      </c>
      <c r="I4275" t="s">
        <v>450</v>
      </c>
      <c r="J4275" t="s">
        <v>232</v>
      </c>
      <c r="K4275" t="s">
        <v>232</v>
      </c>
      <c r="L4275" t="s">
        <v>232</v>
      </c>
      <c r="M4275" t="s">
        <v>232</v>
      </c>
      <c r="N4275" t="s">
        <v>232</v>
      </c>
      <c r="O4275" t="s">
        <v>232</v>
      </c>
      <c r="P4275" t="s">
        <v>232</v>
      </c>
      <c r="Q4275" t="s">
        <v>232</v>
      </c>
      <c r="R4275" t="s">
        <v>232</v>
      </c>
      <c r="S4275" t="s">
        <v>232</v>
      </c>
      <c r="T4275" t="s">
        <v>232</v>
      </c>
      <c r="U4275" t="s">
        <v>232</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2.0390000000000001</v>
      </c>
      <c r="AN4275">
        <v>0.48799999999999999</v>
      </c>
      <c r="AO4275">
        <v>-0.9</v>
      </c>
      <c r="AP4275">
        <v>-1.0209999999999999</v>
      </c>
      <c r="AQ4275">
        <v>-0.82499999999999996</v>
      </c>
      <c r="AR4275">
        <v>-0.54600000000000004</v>
      </c>
      <c r="AS4275">
        <v>-0.125</v>
      </c>
      <c r="AT4275">
        <v>0.44600000000000001</v>
      </c>
      <c r="AU4275">
        <v>0.216</v>
      </c>
      <c r="AV4275">
        <v>-0.33600000000000002</v>
      </c>
      <c r="AW4275">
        <v>-0.49299999999999999</v>
      </c>
      <c r="AX4275">
        <v>-0.65400000000000003</v>
      </c>
      <c r="AY4275">
        <v>-0.90500000000000003</v>
      </c>
      <c r="AZ4275">
        <v>-1.093</v>
      </c>
      <c r="BA4275">
        <v>-1.2569999999999999</v>
      </c>
      <c r="BB4275">
        <v>-1.4570000000000001</v>
      </c>
      <c r="BC4275">
        <v>2018</v>
      </c>
    </row>
    <row r="4276" spans="1:55" x14ac:dyDescent="0.25">
      <c r="A4276">
        <v>941</v>
      </c>
      <c r="B4276" t="s">
        <v>1160</v>
      </c>
      <c r="C4276" t="s">
        <v>368</v>
      </c>
      <c r="D4276" t="s">
        <v>1161</v>
      </c>
      <c r="E4276" t="s">
        <v>365</v>
      </c>
      <c r="F4276" t="s">
        <v>366</v>
      </c>
      <c r="G4276" t="s">
        <v>282</v>
      </c>
      <c r="I4276" t="s">
        <v>369</v>
      </c>
      <c r="J4276" t="s">
        <v>232</v>
      </c>
      <c r="K4276" t="s">
        <v>232</v>
      </c>
      <c r="L4276" t="s">
        <v>232</v>
      </c>
      <c r="M4276" t="s">
        <v>232</v>
      </c>
      <c r="N4276" t="s">
        <v>232</v>
      </c>
      <c r="O4276" t="s">
        <v>232</v>
      </c>
      <c r="P4276" t="s">
        <v>232</v>
      </c>
      <c r="Q4276" t="s">
        <v>232</v>
      </c>
      <c r="R4276" t="s">
        <v>232</v>
      </c>
      <c r="S4276" t="s">
        <v>232</v>
      </c>
      <c r="T4276" t="s">
        <v>232</v>
      </c>
      <c r="U4276" t="s">
        <v>232</v>
      </c>
      <c r="V4276">
        <v>11.3</v>
      </c>
      <c r="W4276">
        <v>15.279</v>
      </c>
      <c r="X4276">
        <v>4.4400000000000004</v>
      </c>
      <c r="Y4276">
        <v>-0.29899999999999999</v>
      </c>
      <c r="Z4276">
        <v>-4.6859999999999999</v>
      </c>
      <c r="AA4276">
        <v>-5.2859999999999996</v>
      </c>
      <c r="AB4276">
        <v>-9.0489999999999995</v>
      </c>
      <c r="AC4276">
        <v>-7.22</v>
      </c>
      <c r="AD4276">
        <v>-4.7149999999999999</v>
      </c>
      <c r="AE4276">
        <v>-7.52</v>
      </c>
      <c r="AF4276">
        <v>-6.4779999999999998</v>
      </c>
      <c r="AG4276">
        <v>-7.7880000000000003</v>
      </c>
      <c r="AH4276">
        <v>-12.291</v>
      </c>
      <c r="AI4276">
        <v>-11.848000000000001</v>
      </c>
      <c r="AJ4276">
        <v>-20.887</v>
      </c>
      <c r="AK4276">
        <v>-20.763999999999999</v>
      </c>
      <c r="AL4276">
        <v>-12.348000000000001</v>
      </c>
      <c r="AM4276">
        <v>7.7709999999999999</v>
      </c>
      <c r="AN4276">
        <v>2.052</v>
      </c>
      <c r="AO4276">
        <v>-3.157</v>
      </c>
      <c r="AP4276">
        <v>-3.6280000000000001</v>
      </c>
      <c r="AQ4276">
        <v>-2.7250000000000001</v>
      </c>
      <c r="AR4276">
        <v>-1.74</v>
      </c>
      <c r="AS4276">
        <v>-0.46500000000000002</v>
      </c>
      <c r="AT4276">
        <v>1.61</v>
      </c>
      <c r="AU4276">
        <v>0.70699999999999996</v>
      </c>
      <c r="AV4276">
        <v>-0.96199999999999997</v>
      </c>
      <c r="AW4276">
        <v>-1.381</v>
      </c>
      <c r="AX4276">
        <v>-1.7170000000000001</v>
      </c>
      <c r="AY4276">
        <v>-2.2389999999999999</v>
      </c>
      <c r="AZ4276">
        <v>-2.552</v>
      </c>
      <c r="BA4276">
        <v>-2.7770000000000001</v>
      </c>
      <c r="BB4276">
        <v>-3.0369999999999999</v>
      </c>
      <c r="BC4276">
        <v>2018</v>
      </c>
    </row>
    <row r="4277" spans="1:55" x14ac:dyDescent="0.25">
      <c r="A4277">
        <v>446</v>
      </c>
      <c r="B4277" t="s">
        <v>1167</v>
      </c>
      <c r="C4277" t="s">
        <v>225</v>
      </c>
      <c r="D4277" t="s">
        <v>1168</v>
      </c>
      <c r="E4277" t="s">
        <v>227</v>
      </c>
      <c r="F4277" t="s">
        <v>228</v>
      </c>
      <c r="G4277" t="s">
        <v>229</v>
      </c>
      <c r="H4277" t="s">
        <v>230</v>
      </c>
      <c r="I4277" t="s">
        <v>1169</v>
      </c>
      <c r="J4277" s="52">
        <v>28569.71</v>
      </c>
      <c r="K4277" s="52">
        <v>28726.75</v>
      </c>
      <c r="L4277" s="52">
        <v>18158.52</v>
      </c>
      <c r="M4277" s="52">
        <v>22282.28</v>
      </c>
      <c r="N4277" s="52">
        <v>32193.27</v>
      </c>
      <c r="O4277" s="52">
        <v>40016.199999999997</v>
      </c>
      <c r="P4277" s="52">
        <v>37305.81</v>
      </c>
      <c r="Q4277" s="52">
        <v>43546.7</v>
      </c>
      <c r="R4277" s="52">
        <v>31262.66</v>
      </c>
      <c r="S4277" s="52">
        <v>18071.27</v>
      </c>
      <c r="T4277" s="52">
        <v>15645.87</v>
      </c>
      <c r="U4277" s="52">
        <v>21622.59</v>
      </c>
      <c r="V4277" s="52">
        <v>22594.5</v>
      </c>
      <c r="W4277" s="52">
        <v>24176.05</v>
      </c>
      <c r="X4277" s="52">
        <v>26117.33</v>
      </c>
      <c r="Y4277" s="52">
        <v>27813.07</v>
      </c>
      <c r="Z4277" s="52">
        <v>28936.22</v>
      </c>
      <c r="AA4277" s="52">
        <v>31884.799999999999</v>
      </c>
      <c r="AB4277" s="52">
        <v>33128.300000000003</v>
      </c>
      <c r="AC4277" s="52">
        <v>32863.279999999999</v>
      </c>
      <c r="AD4277" s="52">
        <v>33224.769999999997</v>
      </c>
      <c r="AE4277" s="52">
        <v>34520.54</v>
      </c>
      <c r="AF4277" s="52">
        <v>35694.239999999998</v>
      </c>
      <c r="AG4277" s="52">
        <v>36301.040000000001</v>
      </c>
      <c r="AH4277" s="52">
        <v>39023.620000000003</v>
      </c>
      <c r="AI4277" s="52">
        <v>40096.14</v>
      </c>
      <c r="AJ4277" s="52">
        <v>40778.35</v>
      </c>
      <c r="AK4277" s="52">
        <v>44587.42</v>
      </c>
      <c r="AL4277" s="52">
        <v>48711.25</v>
      </c>
      <c r="AM4277" s="52">
        <v>53608.91</v>
      </c>
      <c r="AN4277" s="52">
        <v>57917.59</v>
      </c>
      <c r="AO4277" s="52">
        <v>58449.1</v>
      </c>
      <c r="AP4277" s="52">
        <v>60039</v>
      </c>
      <c r="AQ4277" s="52">
        <v>61611.519999999997</v>
      </c>
      <c r="AR4277" s="52">
        <v>62772.46</v>
      </c>
      <c r="AS4277" s="52">
        <v>63032.98</v>
      </c>
      <c r="AT4277" s="52">
        <v>64044.99</v>
      </c>
      <c r="AU4277" s="52">
        <v>64398.52</v>
      </c>
      <c r="AV4277" s="52">
        <v>64559.51</v>
      </c>
      <c r="AW4277" s="52">
        <v>65398.79</v>
      </c>
      <c r="AX4277" s="52">
        <v>66674.06</v>
      </c>
      <c r="AY4277" s="52">
        <v>68340.91</v>
      </c>
      <c r="AZ4277" s="52">
        <v>70322.8</v>
      </c>
      <c r="BA4277" s="52">
        <v>72502.81</v>
      </c>
      <c r="BB4277" s="52">
        <v>74859.149999999994</v>
      </c>
      <c r="BC4277">
        <v>2017</v>
      </c>
    </row>
    <row r="4278" spans="1:55" x14ac:dyDescent="0.25">
      <c r="A4278">
        <v>446</v>
      </c>
      <c r="B4278" t="s">
        <v>1167</v>
      </c>
      <c r="C4278" t="s">
        <v>233</v>
      </c>
      <c r="D4278" t="s">
        <v>1168</v>
      </c>
      <c r="E4278" t="s">
        <v>227</v>
      </c>
      <c r="F4278" t="s">
        <v>234</v>
      </c>
      <c r="G4278" t="s">
        <v>235</v>
      </c>
      <c r="I4278" t="s">
        <v>236</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1.7010000000000001</v>
      </c>
      <c r="AK4278">
        <v>9.3409999999999993</v>
      </c>
      <c r="AL4278">
        <v>9.2490000000000006</v>
      </c>
      <c r="AM4278">
        <v>10.054</v>
      </c>
      <c r="AN4278">
        <v>8.0370000000000008</v>
      </c>
      <c r="AO4278">
        <v>0.91800000000000004</v>
      </c>
      <c r="AP4278">
        <v>2.72</v>
      </c>
      <c r="AQ4278">
        <v>2.6190000000000002</v>
      </c>
      <c r="AR4278">
        <v>1.8839999999999999</v>
      </c>
      <c r="AS4278">
        <v>0.41499999999999998</v>
      </c>
      <c r="AT4278">
        <v>1.6060000000000001</v>
      </c>
      <c r="AU4278">
        <v>0.55200000000000005</v>
      </c>
      <c r="AV4278">
        <v>0.25</v>
      </c>
      <c r="AW4278">
        <v>1.3</v>
      </c>
      <c r="AX4278">
        <v>1.95</v>
      </c>
      <c r="AY4278">
        <v>2.5</v>
      </c>
      <c r="AZ4278">
        <v>2.9</v>
      </c>
      <c r="BA4278">
        <v>3.1</v>
      </c>
      <c r="BB4278">
        <v>3.25</v>
      </c>
      <c r="BC4278">
        <v>2017</v>
      </c>
    </row>
    <row r="4279" spans="1:55" x14ac:dyDescent="0.25">
      <c r="A4279">
        <v>446</v>
      </c>
      <c r="B4279" t="s">
        <v>1167</v>
      </c>
      <c r="C4279" t="s">
        <v>237</v>
      </c>
      <c r="D4279" t="s">
        <v>1168</v>
      </c>
      <c r="E4279" t="s">
        <v>238</v>
      </c>
      <c r="F4279" t="s">
        <v>239</v>
      </c>
      <c r="G4279" t="s">
        <v>229</v>
      </c>
      <c r="H4279" t="s">
        <v>230</v>
      </c>
      <c r="I4279" t="s">
        <v>1169</v>
      </c>
      <c r="J4279">
        <v>13.805</v>
      </c>
      <c r="K4279">
        <v>16.565999999999999</v>
      </c>
      <c r="L4279">
        <v>12.423</v>
      </c>
      <c r="M4279">
        <v>16.341999999999999</v>
      </c>
      <c r="N4279">
        <v>27.777999999999999</v>
      </c>
      <c r="O4279">
        <v>58.500999999999998</v>
      </c>
      <c r="P4279">
        <v>106.58799999999999</v>
      </c>
      <c r="Q4279">
        <v>730.40599999999995</v>
      </c>
      <c r="R4279" s="52">
        <v>1337.08</v>
      </c>
      <c r="S4279" s="52">
        <v>1331.16</v>
      </c>
      <c r="T4279" s="52">
        <v>1945.47</v>
      </c>
      <c r="U4279" s="52">
        <v>4074.34</v>
      </c>
      <c r="V4279" s="52">
        <v>9366.44</v>
      </c>
      <c r="W4279" s="52">
        <v>12938.49</v>
      </c>
      <c r="X4279" s="52">
        <v>15091.42</v>
      </c>
      <c r="Y4279" s="52">
        <v>17776.04</v>
      </c>
      <c r="Z4279" s="52">
        <v>20132.43</v>
      </c>
      <c r="AA4279" s="52">
        <v>23900.75</v>
      </c>
      <c r="AB4279" s="52">
        <v>25846.22</v>
      </c>
      <c r="AC4279" s="52">
        <v>25877.77</v>
      </c>
      <c r="AD4279" s="52">
        <v>25638.16</v>
      </c>
      <c r="AE4279" s="52">
        <v>26153.86</v>
      </c>
      <c r="AF4279" s="52">
        <v>28378.38</v>
      </c>
      <c r="AG4279" s="52">
        <v>29355.55</v>
      </c>
      <c r="AH4279" s="52">
        <v>31876.87</v>
      </c>
      <c r="AI4279" s="52">
        <v>32396.12</v>
      </c>
      <c r="AJ4279" s="52">
        <v>33238.36</v>
      </c>
      <c r="AK4279" s="52">
        <v>37496.78</v>
      </c>
      <c r="AL4279" s="52">
        <v>44060.52</v>
      </c>
      <c r="AM4279" s="52">
        <v>53482.03</v>
      </c>
      <c r="AN4279" s="52">
        <v>57917.59</v>
      </c>
      <c r="AO4279" s="52">
        <v>60414.080000000002</v>
      </c>
      <c r="AP4279" s="52">
        <v>66677.820000000007</v>
      </c>
      <c r="AQ4279" s="52">
        <v>70651.37</v>
      </c>
      <c r="AR4279" s="52">
        <v>72806.37</v>
      </c>
      <c r="AS4279" s="52">
        <v>75335.64</v>
      </c>
      <c r="AT4279" s="52">
        <v>77242.87</v>
      </c>
      <c r="AU4279" s="52">
        <v>80491.149999999994</v>
      </c>
      <c r="AV4279" s="52">
        <v>85037.21</v>
      </c>
      <c r="AW4279" s="52">
        <v>87858.19</v>
      </c>
      <c r="AX4279" s="52">
        <v>91385.03</v>
      </c>
      <c r="AY4279" s="52">
        <v>95567.5</v>
      </c>
      <c r="AZ4279" s="52">
        <v>100324.53</v>
      </c>
      <c r="BA4279" s="52">
        <v>105469.24</v>
      </c>
      <c r="BB4279" s="52">
        <v>111098.34</v>
      </c>
      <c r="BC4279">
        <v>2017</v>
      </c>
    </row>
    <row r="4280" spans="1:55" x14ac:dyDescent="0.25">
      <c r="A4280">
        <v>446</v>
      </c>
      <c r="B4280" t="s">
        <v>1167</v>
      </c>
      <c r="C4280" t="s">
        <v>240</v>
      </c>
      <c r="D4280" t="s">
        <v>1168</v>
      </c>
      <c r="E4280" t="s">
        <v>238</v>
      </c>
      <c r="F4280" t="s">
        <v>241</v>
      </c>
      <c r="G4280" t="s">
        <v>242</v>
      </c>
      <c r="H4280" t="s">
        <v>230</v>
      </c>
      <c r="I4280" t="s">
        <v>243</v>
      </c>
      <c r="J4280">
        <v>4.0179999999999998</v>
      </c>
      <c r="K4280">
        <v>3.84</v>
      </c>
      <c r="L4280">
        <v>2.6190000000000002</v>
      </c>
      <c r="M4280">
        <v>3.609</v>
      </c>
      <c r="N4280">
        <v>4.266</v>
      </c>
      <c r="O4280">
        <v>3.5630000000000002</v>
      </c>
      <c r="P4280">
        <v>2.778</v>
      </c>
      <c r="Q4280">
        <v>3.2519999999999998</v>
      </c>
      <c r="R4280">
        <v>3.2669999999999999</v>
      </c>
      <c r="S4280">
        <v>2.68</v>
      </c>
      <c r="T4280">
        <v>2.7989999999999999</v>
      </c>
      <c r="U4280">
        <v>4.3899999999999997</v>
      </c>
      <c r="V4280">
        <v>5.468</v>
      </c>
      <c r="W4280">
        <v>7.43</v>
      </c>
      <c r="X4280">
        <v>8.9819999999999993</v>
      </c>
      <c r="Y4280">
        <v>10.962999999999999</v>
      </c>
      <c r="Z4280">
        <v>12.816000000000001</v>
      </c>
      <c r="AA4280">
        <v>15.525</v>
      </c>
      <c r="AB4280">
        <v>17.047999999999998</v>
      </c>
      <c r="AC4280">
        <v>17.161999999999999</v>
      </c>
      <c r="AD4280">
        <v>17.007000000000001</v>
      </c>
      <c r="AE4280">
        <v>17.349</v>
      </c>
      <c r="AF4280">
        <v>18.824999999999999</v>
      </c>
      <c r="AG4280">
        <v>19.472999999999999</v>
      </c>
      <c r="AH4280">
        <v>21.146000000000001</v>
      </c>
      <c r="AI4280">
        <v>21.49</v>
      </c>
      <c r="AJ4280">
        <v>22.048999999999999</v>
      </c>
      <c r="AK4280">
        <v>24.873000000000001</v>
      </c>
      <c r="AL4280">
        <v>29.228000000000002</v>
      </c>
      <c r="AM4280">
        <v>35.476999999999997</v>
      </c>
      <c r="AN4280">
        <v>38.42</v>
      </c>
      <c r="AO4280">
        <v>40.076000000000001</v>
      </c>
      <c r="AP4280">
        <v>44.231000000000002</v>
      </c>
      <c r="AQ4280">
        <v>46.866999999999997</v>
      </c>
      <c r="AR4280">
        <v>48.295999999999999</v>
      </c>
      <c r="AS4280">
        <v>49.973999999999997</v>
      </c>
      <c r="AT4280">
        <v>51.238999999999997</v>
      </c>
      <c r="AU4280">
        <v>53.393999999999998</v>
      </c>
      <c r="AV4280">
        <v>56.408999999999999</v>
      </c>
      <c r="AW4280">
        <v>58.280999999999999</v>
      </c>
      <c r="AX4280">
        <v>60.62</v>
      </c>
      <c r="AY4280">
        <v>63.395000000000003</v>
      </c>
      <c r="AZ4280">
        <v>66.55</v>
      </c>
      <c r="BA4280">
        <v>69.962999999999994</v>
      </c>
      <c r="BB4280">
        <v>73.697000000000003</v>
      </c>
      <c r="BC4280">
        <v>2017</v>
      </c>
    </row>
    <row r="4281" spans="1:55" x14ac:dyDescent="0.25">
      <c r="A4281">
        <v>446</v>
      </c>
      <c r="B4281" t="s">
        <v>1167</v>
      </c>
      <c r="C4281" t="s">
        <v>244</v>
      </c>
      <c r="D4281" t="s">
        <v>1168</v>
      </c>
      <c r="E4281" t="s">
        <v>238</v>
      </c>
      <c r="F4281" t="s">
        <v>245</v>
      </c>
      <c r="G4281" t="s">
        <v>246</v>
      </c>
      <c r="H4281" t="s">
        <v>230</v>
      </c>
      <c r="I4281" t="s">
        <v>243</v>
      </c>
      <c r="J4281">
        <v>15.164</v>
      </c>
      <c r="K4281">
        <v>16.690000000000001</v>
      </c>
      <c r="L4281">
        <v>11.202</v>
      </c>
      <c r="M4281">
        <v>14.284000000000001</v>
      </c>
      <c r="N4281">
        <v>21.382999999999999</v>
      </c>
      <c r="O4281">
        <v>27.419</v>
      </c>
      <c r="P4281">
        <v>26.077000000000002</v>
      </c>
      <c r="Q4281">
        <v>31.192</v>
      </c>
      <c r="R4281">
        <v>23.183</v>
      </c>
      <c r="S4281">
        <v>13.926</v>
      </c>
      <c r="T4281">
        <v>12.507999999999999</v>
      </c>
      <c r="U4281">
        <v>17.870999999999999</v>
      </c>
      <c r="V4281">
        <v>19.100000000000001</v>
      </c>
      <c r="W4281">
        <v>20.920999999999999</v>
      </c>
      <c r="X4281">
        <v>23.084</v>
      </c>
      <c r="Y4281">
        <v>25.097999999999999</v>
      </c>
      <c r="Z4281">
        <v>26.59</v>
      </c>
      <c r="AA4281">
        <v>29.803999999999998</v>
      </c>
      <c r="AB4281">
        <v>31.315000000000001</v>
      </c>
      <c r="AC4281">
        <v>31.513000000000002</v>
      </c>
      <c r="AD4281">
        <v>32.572000000000003</v>
      </c>
      <c r="AE4281">
        <v>34.584000000000003</v>
      </c>
      <c r="AF4281">
        <v>36.326000000000001</v>
      </c>
      <c r="AG4281">
        <v>37.630000000000003</v>
      </c>
      <c r="AH4281">
        <v>41.540999999999997</v>
      </c>
      <c r="AI4281">
        <v>44.012</v>
      </c>
      <c r="AJ4281">
        <v>46.116</v>
      </c>
      <c r="AK4281">
        <v>51.777999999999999</v>
      </c>
      <c r="AL4281">
        <v>57.667000000000002</v>
      </c>
      <c r="AM4281">
        <v>63.948999999999998</v>
      </c>
      <c r="AN4281">
        <v>69.894000000000005</v>
      </c>
      <c r="AO4281">
        <v>72.007999999999996</v>
      </c>
      <c r="AP4281">
        <v>75.385999999999996</v>
      </c>
      <c r="AQ4281">
        <v>78.718000000000004</v>
      </c>
      <c r="AR4281">
        <v>81.718000000000004</v>
      </c>
      <c r="AS4281">
        <v>82.935000000000002</v>
      </c>
      <c r="AT4281">
        <v>85.188000000000002</v>
      </c>
      <c r="AU4281">
        <v>87.286000000000001</v>
      </c>
      <c r="AV4281">
        <v>89.477999999999994</v>
      </c>
      <c r="AW4281">
        <v>92.251999999999995</v>
      </c>
      <c r="AX4281">
        <v>96.015000000000001</v>
      </c>
      <c r="AY4281">
        <v>100.462</v>
      </c>
      <c r="AZ4281">
        <v>105.514</v>
      </c>
      <c r="BA4281">
        <v>111.039</v>
      </c>
      <c r="BB4281">
        <v>117.047</v>
      </c>
      <c r="BC4281">
        <v>2017</v>
      </c>
    </row>
    <row r="4282" spans="1:55" x14ac:dyDescent="0.25">
      <c r="A4282">
        <v>446</v>
      </c>
      <c r="B4282" t="s">
        <v>1167</v>
      </c>
      <c r="C4282" t="s">
        <v>247</v>
      </c>
      <c r="D4282" t="s">
        <v>1168</v>
      </c>
      <c r="E4282" t="s">
        <v>248</v>
      </c>
      <c r="F4282" t="s">
        <v>249</v>
      </c>
      <c r="G4282" t="s">
        <v>250</v>
      </c>
      <c r="I4282" t="s">
        <v>251</v>
      </c>
      <c r="J4282">
        <v>4.8000000000000001E-2</v>
      </c>
      <c r="K4282">
        <v>5.8000000000000003E-2</v>
      </c>
      <c r="L4282">
        <v>6.8000000000000005E-2</v>
      </c>
      <c r="M4282">
        <v>7.2999999999999995E-2</v>
      </c>
      <c r="N4282">
        <v>8.5999999999999993E-2</v>
      </c>
      <c r="O4282">
        <v>0.14599999999999999</v>
      </c>
      <c r="P4282">
        <v>0.28599999999999998</v>
      </c>
      <c r="Q4282">
        <v>1.677</v>
      </c>
      <c r="R4282">
        <v>4.2770000000000001</v>
      </c>
      <c r="S4282">
        <v>7.3659999999999997</v>
      </c>
      <c r="T4282">
        <v>12.433999999999999</v>
      </c>
      <c r="U4282">
        <v>18.843</v>
      </c>
      <c r="V4282">
        <v>41.454999999999998</v>
      </c>
      <c r="W4282">
        <v>53.518000000000001</v>
      </c>
      <c r="X4282">
        <v>57.783000000000001</v>
      </c>
      <c r="Y4282">
        <v>63.912999999999997</v>
      </c>
      <c r="Z4282">
        <v>69.575000000000003</v>
      </c>
      <c r="AA4282">
        <v>74.959999999999994</v>
      </c>
      <c r="AB4282">
        <v>78.019000000000005</v>
      </c>
      <c r="AC4282">
        <v>78.744</v>
      </c>
      <c r="AD4282">
        <v>77.165999999999997</v>
      </c>
      <c r="AE4282">
        <v>75.763000000000005</v>
      </c>
      <c r="AF4282">
        <v>79.504000000000005</v>
      </c>
      <c r="AG4282">
        <v>80.867000000000004</v>
      </c>
      <c r="AH4282">
        <v>81.686000000000007</v>
      </c>
      <c r="AI4282">
        <v>80.796000000000006</v>
      </c>
      <c r="AJ4282">
        <v>81.510000000000005</v>
      </c>
      <c r="AK4282">
        <v>84.096999999999994</v>
      </c>
      <c r="AL4282">
        <v>90.451999999999998</v>
      </c>
      <c r="AM4282">
        <v>99.763000000000005</v>
      </c>
      <c r="AN4282">
        <v>100</v>
      </c>
      <c r="AO4282">
        <v>103.36199999999999</v>
      </c>
      <c r="AP4282">
        <v>111.05800000000001</v>
      </c>
      <c r="AQ4282">
        <v>114.672</v>
      </c>
      <c r="AR4282">
        <v>115.985</v>
      </c>
      <c r="AS4282">
        <v>119.518</v>
      </c>
      <c r="AT4282">
        <v>120.607</v>
      </c>
      <c r="AU4282">
        <v>124.989</v>
      </c>
      <c r="AV4282">
        <v>131.71899999999999</v>
      </c>
      <c r="AW4282">
        <v>134.34200000000001</v>
      </c>
      <c r="AX4282">
        <v>137.06200000000001</v>
      </c>
      <c r="AY4282">
        <v>139.839</v>
      </c>
      <c r="AZ4282">
        <v>142.66300000000001</v>
      </c>
      <c r="BA4282">
        <v>145.46899999999999</v>
      </c>
      <c r="BB4282">
        <v>148.41</v>
      </c>
      <c r="BC4282">
        <v>2017</v>
      </c>
    </row>
    <row r="4283" spans="1:55" x14ac:dyDescent="0.25">
      <c r="A4283">
        <v>446</v>
      </c>
      <c r="B4283" t="s">
        <v>1167</v>
      </c>
      <c r="C4283" t="s">
        <v>252</v>
      </c>
      <c r="D4283" t="s">
        <v>1168</v>
      </c>
      <c r="E4283" t="s">
        <v>253</v>
      </c>
      <c r="F4283" t="s">
        <v>254</v>
      </c>
      <c r="G4283" t="s">
        <v>229</v>
      </c>
      <c r="H4283" t="s">
        <v>220</v>
      </c>
      <c r="I4283" t="s">
        <v>255</v>
      </c>
      <c r="J4283" s="52">
        <v>11204223.99</v>
      </c>
      <c r="K4283" s="52">
        <v>11350834.470000001</v>
      </c>
      <c r="L4283" s="52">
        <v>7202173.8200000003</v>
      </c>
      <c r="M4283" s="52">
        <v>8837773.3599999994</v>
      </c>
      <c r="N4283" s="52">
        <v>12768748.859999999</v>
      </c>
      <c r="O4283" s="52">
        <v>15693211.4</v>
      </c>
      <c r="P4283" s="52">
        <v>14414325.539999999</v>
      </c>
      <c r="Q4283" s="52">
        <v>16641479.109999999</v>
      </c>
      <c r="R4283" s="52">
        <v>11817711.449999999</v>
      </c>
      <c r="S4283" s="52">
        <v>6757995.5499999998</v>
      </c>
      <c r="T4283" s="52">
        <v>5788294.5</v>
      </c>
      <c r="U4283" s="52">
        <v>7855696.4400000004</v>
      </c>
      <c r="V4283" s="52">
        <v>8006928.6799999997</v>
      </c>
      <c r="W4283" s="52">
        <v>8334090.9900000002</v>
      </c>
      <c r="X4283" s="52">
        <v>8779975.8599999994</v>
      </c>
      <c r="Y4283" s="52">
        <v>9168924.5299999993</v>
      </c>
      <c r="Z4283" s="52">
        <v>9422458.7699999996</v>
      </c>
      <c r="AA4283" s="52">
        <v>10309635.26</v>
      </c>
      <c r="AB4283" s="52">
        <v>10638456.189999999</v>
      </c>
      <c r="AC4283" s="52">
        <v>10410622.689999999</v>
      </c>
      <c r="AD4283" s="52">
        <v>10269246.550000001</v>
      </c>
      <c r="AE4283" s="52">
        <v>10274400.57</v>
      </c>
      <c r="AF4283" s="52">
        <v>10132241.560000001</v>
      </c>
      <c r="AG4283" s="52">
        <v>9807210.7400000002</v>
      </c>
      <c r="AH4283" s="52">
        <v>10101195.51</v>
      </c>
      <c r="AI4283" s="52">
        <v>10057092.16</v>
      </c>
      <c r="AJ4283" s="52">
        <v>10050487.960000001</v>
      </c>
      <c r="AK4283" s="52">
        <v>10910998.41</v>
      </c>
      <c r="AL4283" s="52">
        <v>11848865.880000001</v>
      </c>
      <c r="AM4283" s="52">
        <v>12815421.08</v>
      </c>
      <c r="AN4283" s="52">
        <v>13353863.09</v>
      </c>
      <c r="AO4283" s="52">
        <v>12738537</v>
      </c>
      <c r="AP4283" s="52">
        <v>12211974.43</v>
      </c>
      <c r="AQ4283" s="52">
        <v>11677469.17</v>
      </c>
      <c r="AR4283" s="52">
        <v>11202807.35</v>
      </c>
      <c r="AS4283" s="52">
        <v>10772145.039999999</v>
      </c>
      <c r="AT4283" s="52">
        <v>10662315.66</v>
      </c>
      <c r="AU4283" s="52">
        <v>10587756.560000001</v>
      </c>
      <c r="AV4283" s="52">
        <v>10594800.390000001</v>
      </c>
      <c r="AW4283" s="52">
        <v>10781342.92</v>
      </c>
      <c r="AX4283" s="52">
        <v>11075802.66</v>
      </c>
      <c r="AY4283" s="52">
        <v>11471804.65</v>
      </c>
      <c r="AZ4283" s="52">
        <v>11969394.07</v>
      </c>
      <c r="BA4283" s="52">
        <v>12537751.23</v>
      </c>
      <c r="BB4283" s="52">
        <v>13155462.66</v>
      </c>
      <c r="BC4283">
        <v>2012</v>
      </c>
    </row>
    <row r="4284" spans="1:55" x14ac:dyDescent="0.25">
      <c r="A4284">
        <v>446</v>
      </c>
      <c r="B4284" t="s">
        <v>1167</v>
      </c>
      <c r="C4284" t="s">
        <v>256</v>
      </c>
      <c r="D4284" t="s">
        <v>1168</v>
      </c>
      <c r="E4284" t="s">
        <v>253</v>
      </c>
      <c r="F4284" t="s">
        <v>257</v>
      </c>
      <c r="G4284" t="s">
        <v>258</v>
      </c>
      <c r="H4284" t="s">
        <v>220</v>
      </c>
      <c r="I4284" t="s">
        <v>255</v>
      </c>
      <c r="J4284" s="52">
        <v>13803.44</v>
      </c>
      <c r="K4284" s="52">
        <v>13984.06</v>
      </c>
      <c r="L4284" s="52">
        <v>8872.9699999999993</v>
      </c>
      <c r="M4284" s="52">
        <v>10888.01</v>
      </c>
      <c r="N4284" s="52">
        <v>15730.91</v>
      </c>
      <c r="O4284" s="52">
        <v>19333.8</v>
      </c>
      <c r="P4284" s="52">
        <v>17758.23</v>
      </c>
      <c r="Q4284" s="52">
        <v>20502.05</v>
      </c>
      <c r="R4284" s="52">
        <v>14559.24</v>
      </c>
      <c r="S4284" s="52">
        <v>8325.75</v>
      </c>
      <c r="T4284" s="52">
        <v>7131.09</v>
      </c>
      <c r="U4284" s="52">
        <v>9678.1</v>
      </c>
      <c r="V4284" s="52">
        <v>9864.42</v>
      </c>
      <c r="W4284" s="52">
        <v>10267.48</v>
      </c>
      <c r="X4284" s="52">
        <v>10816.8</v>
      </c>
      <c r="Y4284" s="52">
        <v>11295.98</v>
      </c>
      <c r="Z4284" s="52">
        <v>11608.33</v>
      </c>
      <c r="AA4284" s="52">
        <v>12701.32</v>
      </c>
      <c r="AB4284" s="52">
        <v>13106.42</v>
      </c>
      <c r="AC4284" s="52">
        <v>12825.73</v>
      </c>
      <c r="AD4284" s="52">
        <v>12651.56</v>
      </c>
      <c r="AE4284" s="52">
        <v>12657.91</v>
      </c>
      <c r="AF4284" s="52">
        <v>12482.77</v>
      </c>
      <c r="AG4284" s="52">
        <v>12082.34</v>
      </c>
      <c r="AH4284" s="52">
        <v>12444.52</v>
      </c>
      <c r="AI4284" s="52">
        <v>12390.19</v>
      </c>
      <c r="AJ4284" s="52">
        <v>12382.05</v>
      </c>
      <c r="AK4284" s="52">
        <v>13442.19</v>
      </c>
      <c r="AL4284" s="52">
        <v>14597.63</v>
      </c>
      <c r="AM4284" s="52">
        <v>15788.41</v>
      </c>
      <c r="AN4284" s="52">
        <v>16451.759999999998</v>
      </c>
      <c r="AO4284" s="52">
        <v>15693.69</v>
      </c>
      <c r="AP4284" s="52">
        <v>15044.97</v>
      </c>
      <c r="AQ4284" s="52">
        <v>14386.47</v>
      </c>
      <c r="AR4284" s="52">
        <v>13801.69</v>
      </c>
      <c r="AS4284" s="52">
        <v>13271.12</v>
      </c>
      <c r="AT4284" s="52">
        <v>13135.81</v>
      </c>
      <c r="AU4284" s="52">
        <v>13043.96</v>
      </c>
      <c r="AV4284" s="52">
        <v>13052.64</v>
      </c>
      <c r="AW4284" s="52">
        <v>13282.45</v>
      </c>
      <c r="AX4284" s="52">
        <v>13645.22</v>
      </c>
      <c r="AY4284" s="52">
        <v>14133.09</v>
      </c>
      <c r="AZ4284" s="52">
        <v>14746.12</v>
      </c>
      <c r="BA4284" s="52">
        <v>15446.32</v>
      </c>
      <c r="BB4284" s="52">
        <v>16207.33</v>
      </c>
      <c r="BC4284">
        <v>2012</v>
      </c>
    </row>
    <row r="4285" spans="1:55" x14ac:dyDescent="0.25">
      <c r="A4285">
        <v>446</v>
      </c>
      <c r="B4285" t="s">
        <v>1167</v>
      </c>
      <c r="C4285" t="s">
        <v>259</v>
      </c>
      <c r="D4285" t="s">
        <v>1168</v>
      </c>
      <c r="E4285" t="s">
        <v>260</v>
      </c>
      <c r="F4285" t="s">
        <v>261</v>
      </c>
      <c r="G4285" t="s">
        <v>229</v>
      </c>
      <c r="H4285" t="s">
        <v>220</v>
      </c>
      <c r="I4285" t="s">
        <v>262</v>
      </c>
      <c r="J4285" s="52">
        <v>5413.78</v>
      </c>
      <c r="K4285" s="52">
        <v>6545.57</v>
      </c>
      <c r="L4285" s="52">
        <v>4927.38</v>
      </c>
      <c r="M4285" s="52">
        <v>6481.59</v>
      </c>
      <c r="N4285" s="52">
        <v>11017.48</v>
      </c>
      <c r="O4285" s="52">
        <v>22942.45</v>
      </c>
      <c r="P4285" s="52">
        <v>41183.61</v>
      </c>
      <c r="Q4285" s="52">
        <v>279126.46000000002</v>
      </c>
      <c r="R4285" s="52">
        <v>505433.42</v>
      </c>
      <c r="S4285" s="52">
        <v>497805.6</v>
      </c>
      <c r="T4285" s="52">
        <v>719738.63</v>
      </c>
      <c r="U4285" s="52">
        <v>1480246.59</v>
      </c>
      <c r="V4285" s="52">
        <v>3319235.12</v>
      </c>
      <c r="W4285" s="52">
        <v>4460222.63</v>
      </c>
      <c r="X4285" s="52">
        <v>5073348.8099999996</v>
      </c>
      <c r="Y4285" s="52">
        <v>5860091.2000000002</v>
      </c>
      <c r="Z4285" s="52">
        <v>6555692.1699999999</v>
      </c>
      <c r="AA4285" s="52">
        <v>7728072.7300000004</v>
      </c>
      <c r="AB4285" s="52">
        <v>8299968.0899999999</v>
      </c>
      <c r="AC4285" s="52">
        <v>8197713.1500000004</v>
      </c>
      <c r="AD4285" s="52">
        <v>7924346.5199999996</v>
      </c>
      <c r="AE4285" s="52">
        <v>7784214.4400000004</v>
      </c>
      <c r="AF4285" s="52">
        <v>8055547.54</v>
      </c>
      <c r="AG4285" s="52">
        <v>7930794.8700000001</v>
      </c>
      <c r="AH4285" s="52">
        <v>8251272.6399999997</v>
      </c>
      <c r="AI4285" s="52">
        <v>8125738.7599999998</v>
      </c>
      <c r="AJ4285" s="52">
        <v>8192135.6200000001</v>
      </c>
      <c r="AK4285" s="52">
        <v>9175844.0800000001</v>
      </c>
      <c r="AL4285" s="52">
        <v>10717591.09</v>
      </c>
      <c r="AM4285" s="52">
        <v>12785090.560000001</v>
      </c>
      <c r="AN4285" s="52">
        <v>13353863.09</v>
      </c>
      <c r="AO4285" s="52">
        <v>13166790.199999999</v>
      </c>
      <c r="AP4285" s="52">
        <v>13562315.48</v>
      </c>
      <c r="AQ4285" s="52">
        <v>13390826.960000001</v>
      </c>
      <c r="AR4285" s="52">
        <v>12993529.359999999</v>
      </c>
      <c r="AS4285" s="52">
        <v>12874632.92</v>
      </c>
      <c r="AT4285" s="52">
        <v>12859520.109999999</v>
      </c>
      <c r="AU4285" s="52">
        <v>13233546.289999999</v>
      </c>
      <c r="AV4285" s="52">
        <v>13955375.550000001</v>
      </c>
      <c r="AW4285" s="52">
        <v>14483896.77</v>
      </c>
      <c r="AX4285" s="52">
        <v>15180754.970000001</v>
      </c>
      <c r="AY4285" s="52">
        <v>16042098.810000001</v>
      </c>
      <c r="AZ4285" s="52">
        <v>17075882.600000001</v>
      </c>
      <c r="BA4285" s="52">
        <v>18238564.84</v>
      </c>
      <c r="BB4285" s="52">
        <v>19524001.219999999</v>
      </c>
      <c r="BC4285">
        <v>2012</v>
      </c>
    </row>
    <row r="4286" spans="1:55" x14ac:dyDescent="0.25">
      <c r="A4286">
        <v>446</v>
      </c>
      <c r="B4286" t="s">
        <v>1167</v>
      </c>
      <c r="C4286" t="s">
        <v>263</v>
      </c>
      <c r="D4286" t="s">
        <v>1168</v>
      </c>
      <c r="E4286" t="s">
        <v>260</v>
      </c>
      <c r="F4286" t="s">
        <v>264</v>
      </c>
      <c r="G4286" t="s">
        <v>242</v>
      </c>
      <c r="H4286" t="s">
        <v>220</v>
      </c>
      <c r="I4286" t="s">
        <v>262</v>
      </c>
      <c r="J4286" s="52">
        <v>1575.56</v>
      </c>
      <c r="K4286" s="52">
        <v>1517.33</v>
      </c>
      <c r="L4286" s="52">
        <v>1038.76</v>
      </c>
      <c r="M4286" s="52">
        <v>1431.39</v>
      </c>
      <c r="N4286" s="52">
        <v>1692.11</v>
      </c>
      <c r="O4286" s="52">
        <v>1397.48</v>
      </c>
      <c r="P4286" s="52">
        <v>1073.33</v>
      </c>
      <c r="Q4286" s="52">
        <v>1242.79</v>
      </c>
      <c r="R4286" s="52">
        <v>1235.08</v>
      </c>
      <c r="S4286" s="52">
        <v>1002.25</v>
      </c>
      <c r="T4286" s="52">
        <v>1035.46</v>
      </c>
      <c r="U4286" s="52">
        <v>1594.75</v>
      </c>
      <c r="V4286" s="52">
        <v>1937.9</v>
      </c>
      <c r="W4286" s="52">
        <v>2561.29</v>
      </c>
      <c r="X4286" s="52">
        <v>3019.67</v>
      </c>
      <c r="Y4286" s="52">
        <v>3614.22</v>
      </c>
      <c r="Z4286" s="52">
        <v>4173.21</v>
      </c>
      <c r="AA4286" s="52">
        <v>5019.8599999999997</v>
      </c>
      <c r="AB4286" s="52">
        <v>5474.55</v>
      </c>
      <c r="AC4286" s="52">
        <v>5436.75</v>
      </c>
      <c r="AD4286" s="52">
        <v>5256.62</v>
      </c>
      <c r="AE4286" s="52">
        <v>5163.66</v>
      </c>
      <c r="AF4286" s="52">
        <v>5343.65</v>
      </c>
      <c r="AG4286" s="52">
        <v>5260.89</v>
      </c>
      <c r="AH4286" s="52">
        <v>5473.48</v>
      </c>
      <c r="AI4286" s="52">
        <v>5390.21</v>
      </c>
      <c r="AJ4286" s="52">
        <v>5434.25</v>
      </c>
      <c r="AK4286" s="52">
        <v>6086.8</v>
      </c>
      <c r="AL4286" s="52">
        <v>7109.51</v>
      </c>
      <c r="AM4286" s="52">
        <v>8480.99</v>
      </c>
      <c r="AN4286" s="52">
        <v>8858.2800000000007</v>
      </c>
      <c r="AO4286" s="52">
        <v>8734.19</v>
      </c>
      <c r="AP4286" s="52">
        <v>8996.56</v>
      </c>
      <c r="AQ4286" s="52">
        <v>8882.7999999999993</v>
      </c>
      <c r="AR4286" s="52">
        <v>8619.26</v>
      </c>
      <c r="AS4286" s="52">
        <v>8540.39</v>
      </c>
      <c r="AT4286" s="52">
        <v>8530.36</v>
      </c>
      <c r="AU4286" s="52">
        <v>8778.4699999999993</v>
      </c>
      <c r="AV4286" s="52">
        <v>9257.2999999999993</v>
      </c>
      <c r="AW4286" s="52">
        <v>9607.89</v>
      </c>
      <c r="AX4286" s="52">
        <v>10070.15</v>
      </c>
      <c r="AY4286" s="52">
        <v>10641.53</v>
      </c>
      <c r="AZ4286" s="52">
        <v>11327.29</v>
      </c>
      <c r="BA4286" s="52">
        <v>12098.55</v>
      </c>
      <c r="BB4286" s="52">
        <v>12951.25</v>
      </c>
      <c r="BC4286">
        <v>2012</v>
      </c>
    </row>
    <row r="4287" spans="1:55" x14ac:dyDescent="0.25">
      <c r="A4287">
        <v>446</v>
      </c>
      <c r="B4287" t="s">
        <v>1167</v>
      </c>
      <c r="C4287" t="s">
        <v>265</v>
      </c>
      <c r="D4287" t="s">
        <v>1168</v>
      </c>
      <c r="E4287" t="s">
        <v>260</v>
      </c>
      <c r="F4287" t="s">
        <v>266</v>
      </c>
      <c r="G4287" t="s">
        <v>246</v>
      </c>
      <c r="H4287" t="s">
        <v>220</v>
      </c>
      <c r="I4287" t="s">
        <v>262</v>
      </c>
      <c r="J4287" s="52">
        <v>5947.07</v>
      </c>
      <c r="K4287" s="52">
        <v>6594.9</v>
      </c>
      <c r="L4287" s="52">
        <v>4443.0600000000004</v>
      </c>
      <c r="M4287" s="52">
        <v>5665.59</v>
      </c>
      <c r="N4287" s="52">
        <v>8480.9699999999993</v>
      </c>
      <c r="O4287" s="52">
        <v>10753.07</v>
      </c>
      <c r="P4287" s="52">
        <v>10075.61</v>
      </c>
      <c r="Q4287" s="52">
        <v>11920.09</v>
      </c>
      <c r="R4287" s="52">
        <v>8763.4</v>
      </c>
      <c r="S4287" s="52">
        <v>5207.87</v>
      </c>
      <c r="T4287" s="52">
        <v>4627.53</v>
      </c>
      <c r="U4287" s="52">
        <v>6492.75</v>
      </c>
      <c r="V4287" s="52">
        <v>6768.57</v>
      </c>
      <c r="W4287" s="52">
        <v>7212.05</v>
      </c>
      <c r="X4287" s="52">
        <v>7760.14</v>
      </c>
      <c r="Y4287" s="52">
        <v>8273.83</v>
      </c>
      <c r="Z4287" s="52">
        <v>8658.2999999999993</v>
      </c>
      <c r="AA4287" s="52">
        <v>9636.89</v>
      </c>
      <c r="AB4287" s="52">
        <v>10056.19</v>
      </c>
      <c r="AC4287" s="52">
        <v>9982.92</v>
      </c>
      <c r="AD4287" s="52">
        <v>10067.469999999999</v>
      </c>
      <c r="AE4287" s="52">
        <v>10293.43</v>
      </c>
      <c r="AF4287" s="52">
        <v>10311.61</v>
      </c>
      <c r="AG4287" s="52">
        <v>10166.17</v>
      </c>
      <c r="AH4287" s="52">
        <v>10752.8</v>
      </c>
      <c r="AI4287" s="52">
        <v>11039.31</v>
      </c>
      <c r="AJ4287" s="52">
        <v>11365.93</v>
      </c>
      <c r="AK4287" s="52">
        <v>12670.56</v>
      </c>
      <c r="AL4287" s="52">
        <v>14027.28</v>
      </c>
      <c r="AM4287" s="52">
        <v>15287.21</v>
      </c>
      <c r="AN4287" s="52">
        <v>16115.12</v>
      </c>
      <c r="AO4287" s="52">
        <v>15693.69</v>
      </c>
      <c r="AP4287" s="52">
        <v>15333.55</v>
      </c>
      <c r="AQ4287" s="52">
        <v>14919.66</v>
      </c>
      <c r="AR4287" s="52">
        <v>14584.03</v>
      </c>
      <c r="AS4287" s="52">
        <v>14173.36</v>
      </c>
      <c r="AT4287" s="52">
        <v>14182.2</v>
      </c>
      <c r="AU4287" s="52">
        <v>14350.75</v>
      </c>
      <c r="AV4287" s="52">
        <v>14684.07</v>
      </c>
      <c r="AW4287" s="52">
        <v>15208.31</v>
      </c>
      <c r="AX4287" s="52">
        <v>15949.92</v>
      </c>
      <c r="AY4287" s="52">
        <v>16863.62</v>
      </c>
      <c r="AZ4287" s="52">
        <v>17959.169999999998</v>
      </c>
      <c r="BA4287" s="52">
        <v>19201.79</v>
      </c>
      <c r="BB4287" s="52">
        <v>20569.48</v>
      </c>
      <c r="BC4287">
        <v>2012</v>
      </c>
    </row>
    <row r="4288" spans="1:55" x14ac:dyDescent="0.25">
      <c r="A4288">
        <v>446</v>
      </c>
      <c r="B4288" t="s">
        <v>1167</v>
      </c>
      <c r="C4288" t="s">
        <v>267</v>
      </c>
      <c r="D4288" t="s">
        <v>1168</v>
      </c>
      <c r="E4288" t="s">
        <v>268</v>
      </c>
      <c r="F4288" t="s">
        <v>269</v>
      </c>
      <c r="G4288" t="s">
        <v>270</v>
      </c>
    </row>
    <row r="4289" spans="1:55" x14ac:dyDescent="0.25">
      <c r="A4289">
        <v>446</v>
      </c>
      <c r="B4289" t="s">
        <v>1167</v>
      </c>
      <c r="C4289" t="s">
        <v>271</v>
      </c>
      <c r="D4289" t="s">
        <v>1168</v>
      </c>
      <c r="E4289" t="s">
        <v>272</v>
      </c>
      <c r="F4289" t="s">
        <v>273</v>
      </c>
      <c r="G4289" t="s">
        <v>274</v>
      </c>
      <c r="I4289" t="s">
        <v>243</v>
      </c>
      <c r="J4289">
        <v>0.114</v>
      </c>
      <c r="K4289">
        <v>0.113</v>
      </c>
      <c r="L4289">
        <v>7.0999999999999994E-2</v>
      </c>
      <c r="M4289">
        <v>8.5000000000000006E-2</v>
      </c>
      <c r="N4289">
        <v>0.11799999999999999</v>
      </c>
      <c r="O4289">
        <v>0.14199999999999999</v>
      </c>
      <c r="P4289">
        <v>0.128</v>
      </c>
      <c r="Q4289">
        <v>0.14299999999999999</v>
      </c>
      <c r="R4289">
        <v>9.9000000000000005E-2</v>
      </c>
      <c r="S4289">
        <v>5.5E-2</v>
      </c>
      <c r="T4289">
        <v>4.5999999999999999E-2</v>
      </c>
      <c r="U4289">
        <v>6.2E-2</v>
      </c>
      <c r="V4289">
        <v>5.8000000000000003E-2</v>
      </c>
      <c r="W4289">
        <v>6.0999999999999999E-2</v>
      </c>
      <c r="X4289">
        <v>6.4000000000000001E-2</v>
      </c>
      <c r="Y4289">
        <v>6.5000000000000002E-2</v>
      </c>
      <c r="Z4289">
        <v>6.6000000000000003E-2</v>
      </c>
      <c r="AA4289">
        <v>6.9000000000000006E-2</v>
      </c>
      <c r="AB4289">
        <v>7.0000000000000007E-2</v>
      </c>
      <c r="AC4289">
        <v>6.7000000000000004E-2</v>
      </c>
      <c r="AD4289">
        <v>6.5000000000000002E-2</v>
      </c>
      <c r="AE4289">
        <v>6.6000000000000003E-2</v>
      </c>
      <c r="AF4289">
        <v>6.6000000000000003E-2</v>
      </c>
      <c r="AG4289">
        <v>6.5000000000000002E-2</v>
      </c>
      <c r="AH4289">
        <v>6.6000000000000003E-2</v>
      </c>
      <c r="AI4289">
        <v>6.5000000000000002E-2</v>
      </c>
      <c r="AJ4289">
        <v>6.3E-2</v>
      </c>
      <c r="AK4289">
        <v>6.5000000000000002E-2</v>
      </c>
      <c r="AL4289">
        <v>6.9000000000000006E-2</v>
      </c>
      <c r="AM4289">
        <v>7.5999999999999998E-2</v>
      </c>
      <c r="AN4289">
        <v>7.8E-2</v>
      </c>
      <c r="AO4289">
        <v>7.5999999999999998E-2</v>
      </c>
      <c r="AP4289">
        <v>7.4999999999999997E-2</v>
      </c>
      <c r="AQ4289">
        <v>7.4999999999999997E-2</v>
      </c>
      <c r="AR4289">
        <v>7.3999999999999996E-2</v>
      </c>
      <c r="AS4289">
        <v>7.1999999999999995E-2</v>
      </c>
      <c r="AT4289">
        <v>7.0999999999999994E-2</v>
      </c>
      <c r="AU4289">
        <v>6.8000000000000005E-2</v>
      </c>
      <c r="AV4289">
        <v>6.6000000000000003E-2</v>
      </c>
      <c r="AW4289">
        <v>6.5000000000000002E-2</v>
      </c>
      <c r="AX4289">
        <v>6.4000000000000001E-2</v>
      </c>
      <c r="AY4289">
        <v>6.3E-2</v>
      </c>
      <c r="AZ4289">
        <v>6.3E-2</v>
      </c>
      <c r="BA4289">
        <v>6.3E-2</v>
      </c>
      <c r="BB4289">
        <v>6.2E-2</v>
      </c>
      <c r="BC4289">
        <v>2017</v>
      </c>
    </row>
    <row r="4290" spans="1:55" x14ac:dyDescent="0.25">
      <c r="A4290">
        <v>446</v>
      </c>
      <c r="B4290" t="s">
        <v>1167</v>
      </c>
      <c r="C4290" t="s">
        <v>275</v>
      </c>
      <c r="D4290" t="s">
        <v>1168</v>
      </c>
      <c r="E4290" t="s">
        <v>276</v>
      </c>
      <c r="F4290" t="s">
        <v>277</v>
      </c>
      <c r="G4290" t="s">
        <v>278</v>
      </c>
      <c r="I4290" t="s">
        <v>243</v>
      </c>
      <c r="J4290">
        <v>0.91</v>
      </c>
      <c r="K4290">
        <v>0.99299999999999999</v>
      </c>
      <c r="L4290">
        <v>1.109</v>
      </c>
      <c r="M4290">
        <v>1.1439999999999999</v>
      </c>
      <c r="N4290">
        <v>1.2989999999999999</v>
      </c>
      <c r="O4290">
        <v>2.1339999999999999</v>
      </c>
      <c r="P4290">
        <v>4.0869999999999997</v>
      </c>
      <c r="Q4290">
        <v>23.416</v>
      </c>
      <c r="R4290">
        <v>57.674999999999997</v>
      </c>
      <c r="S4290">
        <v>95.587000000000003</v>
      </c>
      <c r="T4290">
        <v>155.53399999999999</v>
      </c>
      <c r="U4290">
        <v>227.98500000000001</v>
      </c>
      <c r="V4290">
        <v>490.39</v>
      </c>
      <c r="W4290">
        <v>618.44100000000003</v>
      </c>
      <c r="X4290">
        <v>653.77099999999996</v>
      </c>
      <c r="Y4290">
        <v>708.26800000000003</v>
      </c>
      <c r="Z4290">
        <v>757.15700000000004</v>
      </c>
      <c r="AA4290">
        <v>801.92600000000004</v>
      </c>
      <c r="AB4290">
        <v>825.35900000000004</v>
      </c>
      <c r="AC4290">
        <v>821.17399999999998</v>
      </c>
      <c r="AD4290">
        <v>787.12400000000002</v>
      </c>
      <c r="AE4290">
        <v>756.23099999999999</v>
      </c>
      <c r="AF4290">
        <v>781.21199999999999</v>
      </c>
      <c r="AG4290">
        <v>780.11699999999996</v>
      </c>
      <c r="AH4290">
        <v>767.36</v>
      </c>
      <c r="AI4290">
        <v>736.07299999999998</v>
      </c>
      <c r="AJ4290">
        <v>720.76199999999994</v>
      </c>
      <c r="AK4290">
        <v>724.18600000000004</v>
      </c>
      <c r="AL4290">
        <v>764.053</v>
      </c>
      <c r="AM4290">
        <v>836.32600000000002</v>
      </c>
      <c r="AN4290">
        <v>828.654</v>
      </c>
      <c r="AO4290">
        <v>838.98599999999999</v>
      </c>
      <c r="AP4290">
        <v>884.48599999999999</v>
      </c>
      <c r="AQ4290">
        <v>897.529</v>
      </c>
      <c r="AR4290">
        <v>890.94200000000001</v>
      </c>
      <c r="AS4290">
        <v>908.36800000000005</v>
      </c>
      <c r="AT4290">
        <v>906.73699999999997</v>
      </c>
      <c r="AU4290">
        <v>922.15</v>
      </c>
      <c r="AV4290">
        <v>950.375</v>
      </c>
      <c r="AW4290">
        <v>952.36699999999996</v>
      </c>
      <c r="AX4290">
        <v>951.77599999999995</v>
      </c>
      <c r="AY4290">
        <v>951.28399999999999</v>
      </c>
      <c r="AZ4290">
        <v>950.81700000000001</v>
      </c>
      <c r="BA4290">
        <v>949.83699999999999</v>
      </c>
      <c r="BB4290">
        <v>949.173</v>
      </c>
      <c r="BC4290">
        <v>2017</v>
      </c>
    </row>
    <row r="4291" spans="1:55" x14ac:dyDescent="0.25">
      <c r="A4291">
        <v>446</v>
      </c>
      <c r="B4291" t="s">
        <v>1167</v>
      </c>
      <c r="C4291" t="s">
        <v>279</v>
      </c>
      <c r="D4291" t="s">
        <v>1168</v>
      </c>
      <c r="E4291" t="s">
        <v>280</v>
      </c>
      <c r="F4291" t="s">
        <v>281</v>
      </c>
      <c r="G4291" t="s">
        <v>282</v>
      </c>
    </row>
    <row r="4292" spans="1:55" x14ac:dyDescent="0.25">
      <c r="A4292">
        <v>446</v>
      </c>
      <c r="B4292" t="s">
        <v>1167</v>
      </c>
      <c r="C4292" t="s">
        <v>283</v>
      </c>
      <c r="D4292" t="s">
        <v>1168</v>
      </c>
      <c r="E4292" t="s">
        <v>284</v>
      </c>
      <c r="F4292" t="s">
        <v>285</v>
      </c>
      <c r="G4292" t="s">
        <v>282</v>
      </c>
      <c r="I4292" t="s">
        <v>1169</v>
      </c>
      <c r="J4292">
        <v>14.65</v>
      </c>
      <c r="K4292">
        <v>-1.2869999999999999</v>
      </c>
      <c r="L4292">
        <v>65.167000000000002</v>
      </c>
      <c r="M4292">
        <v>-11.025</v>
      </c>
      <c r="N4292">
        <v>-13.829000000000001</v>
      </c>
      <c r="O4292">
        <v>-6.181</v>
      </c>
      <c r="P4292">
        <v>-2.1379999999999999</v>
      </c>
      <c r="Q4292">
        <v>-2.2189999999999999</v>
      </c>
      <c r="R4292">
        <v>-5.5990000000000002</v>
      </c>
      <c r="S4292">
        <v>26.013000000000002</v>
      </c>
      <c r="T4292">
        <v>18.021000000000001</v>
      </c>
      <c r="U4292">
        <v>19.561</v>
      </c>
      <c r="V4292">
        <v>36.319000000000003</v>
      </c>
      <c r="W4292">
        <v>23.309000000000001</v>
      </c>
      <c r="X4292">
        <v>26.611000000000001</v>
      </c>
      <c r="Y4292">
        <v>23.64</v>
      </c>
      <c r="Z4292">
        <v>20.321999999999999</v>
      </c>
      <c r="AA4292">
        <v>-3.387</v>
      </c>
      <c r="AB4292">
        <v>4.125</v>
      </c>
      <c r="AC4292">
        <v>6.0110000000000001</v>
      </c>
      <c r="AD4292">
        <v>5.7750000000000004</v>
      </c>
      <c r="AE4292">
        <v>5.94</v>
      </c>
      <c r="AF4292">
        <v>8.5960000000000001</v>
      </c>
      <c r="AG4292">
        <v>7.0590000000000002</v>
      </c>
      <c r="AH4292">
        <v>9.6679999999999993</v>
      </c>
      <c r="AI4292">
        <v>10.49</v>
      </c>
      <c r="AJ4292">
        <v>7.9539999999999997</v>
      </c>
      <c r="AK4292">
        <v>12.624000000000001</v>
      </c>
      <c r="AL4292">
        <v>6.9560000000000004</v>
      </c>
      <c r="AM4292">
        <v>6.4370000000000003</v>
      </c>
      <c r="AN4292">
        <v>3.92</v>
      </c>
      <c r="AO4292">
        <v>2.8650000000000002</v>
      </c>
      <c r="AP4292">
        <v>8.2000000000000003E-2</v>
      </c>
      <c r="AQ4292">
        <v>2.63</v>
      </c>
      <c r="AR4292">
        <v>-0.60899999999999999</v>
      </c>
      <c r="AS4292">
        <v>5.2619999999999996</v>
      </c>
      <c r="AT4292">
        <v>-7.1999999999999995E-2</v>
      </c>
      <c r="AU4292">
        <v>-6.0549999999999997</v>
      </c>
      <c r="AV4292">
        <v>-4.9850000000000003</v>
      </c>
      <c r="AW4292">
        <v>-4.6319999999999997</v>
      </c>
      <c r="AX4292">
        <v>-3.5449999999999999</v>
      </c>
      <c r="AY4292">
        <v>-2.6789999999999998</v>
      </c>
      <c r="AZ4292">
        <v>-1.617</v>
      </c>
      <c r="BA4292">
        <v>-0.56499999999999995</v>
      </c>
      <c r="BB4292">
        <v>0.69799999999999995</v>
      </c>
      <c r="BC4292">
        <v>2017</v>
      </c>
    </row>
    <row r="4293" spans="1:55" x14ac:dyDescent="0.25">
      <c r="A4293">
        <v>446</v>
      </c>
      <c r="B4293" t="s">
        <v>1167</v>
      </c>
      <c r="C4293" t="s">
        <v>286</v>
      </c>
      <c r="D4293" t="s">
        <v>1168</v>
      </c>
      <c r="E4293" t="s">
        <v>287</v>
      </c>
      <c r="F4293" t="s">
        <v>288</v>
      </c>
      <c r="G4293" t="s">
        <v>250</v>
      </c>
      <c r="I4293" t="s">
        <v>1170</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122.42100000000001</v>
      </c>
      <c r="AW4293">
        <v>124.884</v>
      </c>
      <c r="AX4293">
        <v>127.79900000000001</v>
      </c>
      <c r="AY4293">
        <v>130.751</v>
      </c>
      <c r="AZ4293">
        <v>133.73400000000001</v>
      </c>
      <c r="BA4293">
        <v>136.739</v>
      </c>
      <c r="BB4293">
        <v>139.875</v>
      </c>
      <c r="BC4293">
        <v>2018</v>
      </c>
    </row>
    <row r="4294" spans="1:55" x14ac:dyDescent="0.25">
      <c r="A4294">
        <v>446</v>
      </c>
      <c r="B4294" t="s">
        <v>1167</v>
      </c>
      <c r="C4294" t="s">
        <v>290</v>
      </c>
      <c r="D4294" t="s">
        <v>1168</v>
      </c>
      <c r="E4294" t="s">
        <v>287</v>
      </c>
      <c r="F4294" t="s">
        <v>291</v>
      </c>
      <c r="G4294" t="s">
        <v>235</v>
      </c>
      <c r="I4294" t="s">
        <v>292</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6.0679999999999996</v>
      </c>
      <c r="AW4294">
        <v>2.012</v>
      </c>
      <c r="AX4294">
        <v>2.3340000000000001</v>
      </c>
      <c r="AY4294">
        <v>2.31</v>
      </c>
      <c r="AZ4294">
        <v>2.282</v>
      </c>
      <c r="BA4294">
        <v>2.2469999999999999</v>
      </c>
      <c r="BB4294">
        <v>2.2930000000000001</v>
      </c>
      <c r="BC4294">
        <v>2018</v>
      </c>
    </row>
    <row r="4295" spans="1:55" x14ac:dyDescent="0.25">
      <c r="A4295">
        <v>446</v>
      </c>
      <c r="B4295" t="s">
        <v>1167</v>
      </c>
      <c r="C4295" t="s">
        <v>293</v>
      </c>
      <c r="D4295" t="s">
        <v>1168</v>
      </c>
      <c r="E4295" t="s">
        <v>294</v>
      </c>
      <c r="F4295" t="s">
        <v>295</v>
      </c>
      <c r="G4295" t="s">
        <v>250</v>
      </c>
      <c r="I4295" t="s">
        <v>1170</v>
      </c>
      <c r="J4295" t="s">
        <v>232</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123.991</v>
      </c>
      <c r="AW4295">
        <v>126.773</v>
      </c>
      <c r="AX4295">
        <v>129.75399999999999</v>
      </c>
      <c r="AY4295">
        <v>132.75899999999999</v>
      </c>
      <c r="AZ4295">
        <v>135.78700000000001</v>
      </c>
      <c r="BA4295">
        <v>138.82900000000001</v>
      </c>
      <c r="BB4295">
        <v>142.018</v>
      </c>
      <c r="BC4295">
        <v>2018</v>
      </c>
    </row>
    <row r="4296" spans="1:55" x14ac:dyDescent="0.25">
      <c r="A4296">
        <v>446</v>
      </c>
      <c r="B4296" t="s">
        <v>1167</v>
      </c>
      <c r="C4296" t="s">
        <v>296</v>
      </c>
      <c r="D4296" t="s">
        <v>1168</v>
      </c>
      <c r="E4296" t="s">
        <v>294</v>
      </c>
      <c r="F4296" t="s">
        <v>297</v>
      </c>
      <c r="G4296" t="s">
        <v>235</v>
      </c>
      <c r="I4296" t="s">
        <v>298</v>
      </c>
      <c r="J4296" t="s">
        <v>232</v>
      </c>
      <c r="K4296" t="s">
        <v>232</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3.9790000000000001</v>
      </c>
      <c r="AW4296">
        <v>2.2440000000000002</v>
      </c>
      <c r="AX4296">
        <v>2.3519999999999999</v>
      </c>
      <c r="AY4296">
        <v>2.3159999999999998</v>
      </c>
      <c r="AZ4296">
        <v>2.2799999999999998</v>
      </c>
      <c r="BA4296">
        <v>2.2400000000000002</v>
      </c>
      <c r="BB4296">
        <v>2.2970000000000002</v>
      </c>
      <c r="BC4296">
        <v>2018</v>
      </c>
    </row>
    <row r="4297" spans="1:55" x14ac:dyDescent="0.25">
      <c r="A4297">
        <v>446</v>
      </c>
      <c r="B4297" t="s">
        <v>1167</v>
      </c>
      <c r="C4297" t="s">
        <v>299</v>
      </c>
      <c r="D4297" t="s">
        <v>1168</v>
      </c>
      <c r="E4297" t="s">
        <v>300</v>
      </c>
      <c r="G4297" t="s">
        <v>274</v>
      </c>
    </row>
    <row r="4298" spans="1:55" x14ac:dyDescent="0.25">
      <c r="A4298">
        <v>446</v>
      </c>
      <c r="B4298" t="s">
        <v>1167</v>
      </c>
      <c r="C4298" t="s">
        <v>301</v>
      </c>
      <c r="D4298" t="s">
        <v>1168</v>
      </c>
      <c r="E4298" t="s">
        <v>302</v>
      </c>
      <c r="F4298" t="s">
        <v>303</v>
      </c>
      <c r="G4298" t="s">
        <v>235</v>
      </c>
      <c r="I4298" t="s">
        <v>1171</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53.606999999999999</v>
      </c>
      <c r="AB4298">
        <v>3.9769999999999999</v>
      </c>
      <c r="AC4298">
        <v>-2.734</v>
      </c>
      <c r="AD4298">
        <v>-3.0289999999999999</v>
      </c>
      <c r="AE4298">
        <v>17.288</v>
      </c>
      <c r="AF4298">
        <v>-18.597000000000001</v>
      </c>
      <c r="AG4298">
        <v>27.475000000000001</v>
      </c>
      <c r="AH4298">
        <v>16.013999999999999</v>
      </c>
      <c r="AI4298">
        <v>-8.1999999999999993</v>
      </c>
      <c r="AJ4298">
        <v>-2.5099999999999998</v>
      </c>
      <c r="AK4298">
        <v>12.625</v>
      </c>
      <c r="AL4298">
        <v>23.649000000000001</v>
      </c>
      <c r="AM4298">
        <v>11.199</v>
      </c>
      <c r="AN4298">
        <v>-10.433</v>
      </c>
      <c r="AO4298">
        <v>-2.319</v>
      </c>
      <c r="AP4298">
        <v>4.3360000000000003</v>
      </c>
      <c r="AQ4298">
        <v>7.149</v>
      </c>
      <c r="AR4298">
        <v>0.58499999999999996</v>
      </c>
      <c r="AS4298">
        <v>4.34</v>
      </c>
      <c r="AT4298">
        <v>4.8170000000000002</v>
      </c>
      <c r="AU4298">
        <v>-0.26300000000000001</v>
      </c>
      <c r="AV4298">
        <v>4.2279999999999998</v>
      </c>
      <c r="AW4298">
        <v>5.1269999999999998</v>
      </c>
      <c r="AX4298">
        <v>3.972</v>
      </c>
      <c r="AY4298">
        <v>1.698</v>
      </c>
      <c r="AZ4298">
        <v>2.0329999999999999</v>
      </c>
      <c r="BA4298">
        <v>2.3199999999999998</v>
      </c>
      <c r="BB4298">
        <v>2.2999999999999998</v>
      </c>
      <c r="BC4298">
        <v>2017</v>
      </c>
    </row>
    <row r="4299" spans="1:55" x14ac:dyDescent="0.25">
      <c r="A4299">
        <v>446</v>
      </c>
      <c r="B4299" t="s">
        <v>1167</v>
      </c>
      <c r="C4299" t="s">
        <v>305</v>
      </c>
      <c r="D4299" t="s">
        <v>1168</v>
      </c>
      <c r="E4299" t="s">
        <v>306</v>
      </c>
      <c r="F4299" t="s">
        <v>307</v>
      </c>
      <c r="G4299" t="s">
        <v>235</v>
      </c>
      <c r="I4299" t="s">
        <v>1171</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3.3969999999999998</v>
      </c>
      <c r="AB4299">
        <v>0.93100000000000005</v>
      </c>
      <c r="AC4299">
        <v>-10.465</v>
      </c>
      <c r="AD4299">
        <v>-0.83899999999999997</v>
      </c>
      <c r="AE4299">
        <v>21.85</v>
      </c>
      <c r="AF4299">
        <v>-9.5229999999999997</v>
      </c>
      <c r="AG4299">
        <v>1.7350000000000001</v>
      </c>
      <c r="AH4299">
        <v>17.771000000000001</v>
      </c>
      <c r="AI4299">
        <v>-6.1</v>
      </c>
      <c r="AJ4299">
        <v>-6.4119999999999999</v>
      </c>
      <c r="AK4299">
        <v>18.579999999999998</v>
      </c>
      <c r="AL4299">
        <v>24.577999999999999</v>
      </c>
      <c r="AM4299">
        <v>6.5579999999999998</v>
      </c>
      <c r="AN4299">
        <v>0.505</v>
      </c>
      <c r="AO4299">
        <v>2.161</v>
      </c>
      <c r="AP4299">
        <v>9.4280000000000008</v>
      </c>
      <c r="AQ4299">
        <v>2.81</v>
      </c>
      <c r="AR4299">
        <v>-1.5089999999999999</v>
      </c>
      <c r="AS4299">
        <v>-3.4590000000000001</v>
      </c>
      <c r="AT4299">
        <v>7.17</v>
      </c>
      <c r="AU4299">
        <v>-0.90600000000000003</v>
      </c>
      <c r="AV4299">
        <v>3.7530000000000001</v>
      </c>
      <c r="AW4299">
        <v>6.3</v>
      </c>
      <c r="AX4299">
        <v>4.7370000000000001</v>
      </c>
      <c r="AY4299">
        <v>0.95499999999999996</v>
      </c>
      <c r="AZ4299">
        <v>1.1719999999999999</v>
      </c>
      <c r="BA4299">
        <v>1.3740000000000001</v>
      </c>
      <c r="BB4299">
        <v>1.242</v>
      </c>
      <c r="BC4299">
        <v>2017</v>
      </c>
    </row>
    <row r="4300" spans="1:55" x14ac:dyDescent="0.25">
      <c r="A4300">
        <v>446</v>
      </c>
      <c r="B4300" t="s">
        <v>1167</v>
      </c>
      <c r="C4300" t="s">
        <v>308</v>
      </c>
      <c r="D4300" t="s">
        <v>1168</v>
      </c>
      <c r="E4300" t="s">
        <v>309</v>
      </c>
      <c r="F4300" t="s">
        <v>310</v>
      </c>
      <c r="G4300" t="s">
        <v>235</v>
      </c>
      <c r="I4300" t="s">
        <v>1171</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15.744</v>
      </c>
      <c r="AB4300">
        <v>-3.9039999999999999</v>
      </c>
      <c r="AC4300">
        <v>17.786000000000001</v>
      </c>
      <c r="AD4300">
        <v>-0.78700000000000003</v>
      </c>
      <c r="AE4300">
        <v>9.3369999999999997</v>
      </c>
      <c r="AF4300">
        <v>-13.538</v>
      </c>
      <c r="AG4300">
        <v>75.7</v>
      </c>
      <c r="AH4300">
        <v>-4.101</v>
      </c>
      <c r="AI4300">
        <v>3.4049999999999998</v>
      </c>
      <c r="AJ4300">
        <v>3.0049999999999999</v>
      </c>
      <c r="AK4300">
        <v>4.0309999999999997</v>
      </c>
      <c r="AL4300">
        <v>19.968</v>
      </c>
      <c r="AM4300">
        <v>5.3230000000000004</v>
      </c>
      <c r="AN4300">
        <v>-9.8740000000000006</v>
      </c>
      <c r="AO4300">
        <v>5.2759999999999998</v>
      </c>
      <c r="AP4300">
        <v>-12.016</v>
      </c>
      <c r="AQ4300">
        <v>0.70299999999999996</v>
      </c>
      <c r="AR4300">
        <v>-6.26</v>
      </c>
      <c r="AS4300">
        <v>20.331</v>
      </c>
      <c r="AT4300">
        <v>0.81299999999999994</v>
      </c>
      <c r="AU4300">
        <v>-4.109</v>
      </c>
      <c r="AV4300">
        <v>2.4380000000000002</v>
      </c>
      <c r="AW4300">
        <v>7.0949999999999998</v>
      </c>
      <c r="AX4300">
        <v>4.234</v>
      </c>
      <c r="AY4300">
        <v>4.24</v>
      </c>
      <c r="AZ4300">
        <v>4.7530000000000001</v>
      </c>
      <c r="BA4300">
        <v>5.4210000000000003</v>
      </c>
      <c r="BB4300">
        <v>6.1470000000000002</v>
      </c>
      <c r="BC4300">
        <v>2017</v>
      </c>
    </row>
    <row r="4301" spans="1:55" x14ac:dyDescent="0.25">
      <c r="A4301">
        <v>446</v>
      </c>
      <c r="B4301" t="s">
        <v>1167</v>
      </c>
      <c r="C4301" t="s">
        <v>311</v>
      </c>
      <c r="D4301" t="s">
        <v>1168</v>
      </c>
      <c r="E4301" t="s">
        <v>312</v>
      </c>
      <c r="F4301" t="s">
        <v>313</v>
      </c>
      <c r="G4301" t="s">
        <v>235</v>
      </c>
      <c r="I4301" t="s">
        <v>1171</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27.021000000000001</v>
      </c>
      <c r="AF4301">
        <v>60.445999999999998</v>
      </c>
      <c r="AG4301">
        <v>30.263999999999999</v>
      </c>
      <c r="AH4301">
        <v>12.519</v>
      </c>
      <c r="AI4301">
        <v>1.718</v>
      </c>
      <c r="AJ4301">
        <v>9.4870000000000001</v>
      </c>
      <c r="AK4301">
        <v>14.91</v>
      </c>
      <c r="AL4301">
        <v>14.045999999999999</v>
      </c>
      <c r="AM4301">
        <v>-8.3559999999999999</v>
      </c>
      <c r="AN4301">
        <v>-7.3920000000000003</v>
      </c>
      <c r="AO4301">
        <v>0.30199999999999999</v>
      </c>
      <c r="AP4301">
        <v>2.581</v>
      </c>
      <c r="AQ4301">
        <v>-3.294</v>
      </c>
      <c r="AR4301">
        <v>-8.5009999999999994</v>
      </c>
      <c r="AS4301">
        <v>-4.2359999999999998</v>
      </c>
      <c r="AT4301">
        <v>-0.41599999999999998</v>
      </c>
      <c r="AU4301">
        <v>0.752</v>
      </c>
      <c r="AV4301">
        <v>1.3680000000000001</v>
      </c>
      <c r="AW4301">
        <v>3.4820000000000002</v>
      </c>
      <c r="AX4301">
        <v>5.5270000000000001</v>
      </c>
      <c r="AY4301">
        <v>5.9390000000000001</v>
      </c>
      <c r="AZ4301">
        <v>7.7910000000000004</v>
      </c>
      <c r="BA4301">
        <v>8.51</v>
      </c>
      <c r="BB4301">
        <v>8.9510000000000005</v>
      </c>
      <c r="BC4301">
        <v>2017</v>
      </c>
    </row>
    <row r="4302" spans="1:55" x14ac:dyDescent="0.25">
      <c r="A4302">
        <v>446</v>
      </c>
      <c r="B4302" t="s">
        <v>1167</v>
      </c>
      <c r="C4302" t="s">
        <v>314</v>
      </c>
      <c r="D4302" t="s">
        <v>1168</v>
      </c>
      <c r="E4302" t="s">
        <v>315</v>
      </c>
      <c r="F4302" t="s">
        <v>316</v>
      </c>
      <c r="G4302" t="s">
        <v>317</v>
      </c>
    </row>
    <row r="4303" spans="1:55" x14ac:dyDescent="0.25">
      <c r="A4303">
        <v>446</v>
      </c>
      <c r="B4303" t="s">
        <v>1167</v>
      </c>
      <c r="C4303" t="s">
        <v>318</v>
      </c>
      <c r="D4303" t="s">
        <v>1168</v>
      </c>
      <c r="E4303" t="s">
        <v>319</v>
      </c>
      <c r="F4303" t="s">
        <v>320</v>
      </c>
      <c r="G4303" t="s">
        <v>321</v>
      </c>
      <c r="H4303" t="s">
        <v>322</v>
      </c>
    </row>
    <row r="4304" spans="1:55" x14ac:dyDescent="0.25">
      <c r="A4304">
        <v>446</v>
      </c>
      <c r="B4304" t="s">
        <v>1167</v>
      </c>
      <c r="C4304" t="s">
        <v>323</v>
      </c>
      <c r="D4304" t="s">
        <v>1168</v>
      </c>
      <c r="E4304" t="s">
        <v>324</v>
      </c>
      <c r="F4304" t="s">
        <v>325</v>
      </c>
      <c r="G4304" t="s">
        <v>321</v>
      </c>
      <c r="H4304" t="s">
        <v>322</v>
      </c>
      <c r="I4304" t="s">
        <v>1172</v>
      </c>
      <c r="J4304">
        <v>2.5499999999999998</v>
      </c>
      <c r="K4304">
        <v>2.5310000000000001</v>
      </c>
      <c r="L4304">
        <v>2.5209999999999999</v>
      </c>
      <c r="M4304">
        <v>2.5209999999999999</v>
      </c>
      <c r="N4304">
        <v>2.5209999999999999</v>
      </c>
      <c r="O4304">
        <v>2.5499999999999998</v>
      </c>
      <c r="P4304">
        <v>2.5880000000000001</v>
      </c>
      <c r="Q4304">
        <v>2.617</v>
      </c>
      <c r="R4304">
        <v>2.645</v>
      </c>
      <c r="S4304">
        <v>2.6739999999999999</v>
      </c>
      <c r="T4304">
        <v>2.7029999999999998</v>
      </c>
      <c r="U4304">
        <v>2.7519999999999998</v>
      </c>
      <c r="V4304">
        <v>2.8220000000000001</v>
      </c>
      <c r="W4304">
        <v>2.9009999999999998</v>
      </c>
      <c r="X4304">
        <v>2.9750000000000001</v>
      </c>
      <c r="Y4304">
        <v>3.0329999999999999</v>
      </c>
      <c r="Z4304">
        <v>3.0710000000000002</v>
      </c>
      <c r="AA4304">
        <v>3.093</v>
      </c>
      <c r="AB4304">
        <v>3.1139999999999999</v>
      </c>
      <c r="AC4304">
        <v>3.157</v>
      </c>
      <c r="AD4304">
        <v>3.2349999999999999</v>
      </c>
      <c r="AE4304">
        <v>3.36</v>
      </c>
      <c r="AF4304">
        <v>3.5230000000000001</v>
      </c>
      <c r="AG4304">
        <v>3.7010000000000001</v>
      </c>
      <c r="AH4304">
        <v>3.863</v>
      </c>
      <c r="AI4304">
        <v>3.9870000000000001</v>
      </c>
      <c r="AJ4304">
        <v>4.0570000000000004</v>
      </c>
      <c r="AK4304">
        <v>4.0860000000000003</v>
      </c>
      <c r="AL4304">
        <v>4.1109999999999998</v>
      </c>
      <c r="AM4304">
        <v>4.1829999999999998</v>
      </c>
      <c r="AN4304">
        <v>4.3369999999999997</v>
      </c>
      <c r="AO4304">
        <v>4.5880000000000001</v>
      </c>
      <c r="AP4304">
        <v>4.9160000000000004</v>
      </c>
      <c r="AQ4304">
        <v>5.2759999999999998</v>
      </c>
      <c r="AR4304">
        <v>5.6029999999999998</v>
      </c>
      <c r="AS4304">
        <v>5.851</v>
      </c>
      <c r="AT4304">
        <v>6.0069999999999997</v>
      </c>
      <c r="AU4304">
        <v>6.0819999999999999</v>
      </c>
      <c r="AV4304">
        <v>6.0940000000000003</v>
      </c>
      <c r="AW4304">
        <v>6.0659999999999998</v>
      </c>
      <c r="AX4304">
        <v>6.02</v>
      </c>
      <c r="AY4304">
        <v>5.9569999999999999</v>
      </c>
      <c r="AZ4304">
        <v>5.875</v>
      </c>
      <c r="BA4304">
        <v>5.7830000000000004</v>
      </c>
      <c r="BB4304">
        <v>5.69</v>
      </c>
      <c r="BC4304">
        <v>2012</v>
      </c>
    </row>
    <row r="4305" spans="1:55" x14ac:dyDescent="0.25">
      <c r="A4305">
        <v>446</v>
      </c>
      <c r="B4305" t="s">
        <v>1167</v>
      </c>
      <c r="C4305" t="s">
        <v>327</v>
      </c>
      <c r="D4305" t="s">
        <v>1168</v>
      </c>
      <c r="E4305" t="s">
        <v>328</v>
      </c>
      <c r="F4305" t="s">
        <v>329</v>
      </c>
      <c r="G4305" t="s">
        <v>229</v>
      </c>
      <c r="H4305" t="s">
        <v>230</v>
      </c>
      <c r="I4305" t="s">
        <v>1173</v>
      </c>
      <c r="J4305" t="s">
        <v>232</v>
      </c>
      <c r="K4305" t="s">
        <v>232</v>
      </c>
      <c r="L4305" t="s">
        <v>232</v>
      </c>
      <c r="M4305" t="s">
        <v>232</v>
      </c>
      <c r="N4305" t="s">
        <v>232</v>
      </c>
      <c r="O4305" t="s">
        <v>232</v>
      </c>
      <c r="P4305" t="s">
        <v>232</v>
      </c>
      <c r="Q4305" t="s">
        <v>232</v>
      </c>
      <c r="R4305" t="s">
        <v>232</v>
      </c>
      <c r="S4305" t="s">
        <v>232</v>
      </c>
      <c r="T4305">
        <v>191.1</v>
      </c>
      <c r="U4305">
        <v>655.9</v>
      </c>
      <c r="V4305" s="52">
        <v>1138.1099999999999</v>
      </c>
      <c r="W4305" s="52">
        <v>2052</v>
      </c>
      <c r="X4305" s="52">
        <v>2748.28</v>
      </c>
      <c r="Y4305" s="52">
        <v>3105.67</v>
      </c>
      <c r="Z4305" s="52">
        <v>3604.57</v>
      </c>
      <c r="AA4305" s="52">
        <v>3825.55</v>
      </c>
      <c r="AB4305" s="52">
        <v>4503.54</v>
      </c>
      <c r="AC4305" s="52">
        <v>4880.28</v>
      </c>
      <c r="AD4305" s="52">
        <v>4848.8100000000004</v>
      </c>
      <c r="AE4305" s="52">
        <v>4684.83</v>
      </c>
      <c r="AF4305" s="52">
        <v>5847.85</v>
      </c>
      <c r="AG4305" s="52">
        <v>6596.7</v>
      </c>
      <c r="AH4305" s="52">
        <v>7485.26</v>
      </c>
      <c r="AI4305" s="52">
        <v>7405</v>
      </c>
      <c r="AJ4305" s="52">
        <v>8485.8700000000008</v>
      </c>
      <c r="AK4305" s="52">
        <v>9081.7900000000009</v>
      </c>
      <c r="AL4305" s="52">
        <v>10741</v>
      </c>
      <c r="AM4305" s="52">
        <v>12801.52</v>
      </c>
      <c r="AN4305" s="52">
        <v>12567.4</v>
      </c>
      <c r="AO4305" s="52">
        <v>13768.88</v>
      </c>
      <c r="AP4305" s="52">
        <v>14461.86</v>
      </c>
      <c r="AQ4305" s="52">
        <v>14199.07</v>
      </c>
      <c r="AR4305" s="52">
        <v>16397.87</v>
      </c>
      <c r="AS4305" s="52">
        <v>14432.76</v>
      </c>
      <c r="AT4305" s="52">
        <v>14958</v>
      </c>
      <c r="AU4305" s="52">
        <v>17520.62</v>
      </c>
      <c r="AV4305" s="52">
        <v>17545.66</v>
      </c>
      <c r="AW4305" s="52">
        <v>19098.22</v>
      </c>
      <c r="AX4305" s="52">
        <v>21304.82</v>
      </c>
      <c r="AY4305" s="52">
        <v>22577.65</v>
      </c>
      <c r="AZ4305" s="52">
        <v>24017.47</v>
      </c>
      <c r="BA4305" s="52">
        <v>25614.080000000002</v>
      </c>
      <c r="BB4305" s="52">
        <v>26701.01</v>
      </c>
      <c r="BC4305">
        <v>2017</v>
      </c>
    </row>
    <row r="4306" spans="1:55" x14ac:dyDescent="0.25">
      <c r="A4306">
        <v>446</v>
      </c>
      <c r="B4306" t="s">
        <v>1167</v>
      </c>
      <c r="C4306" t="s">
        <v>331</v>
      </c>
      <c r="D4306" t="s">
        <v>1168</v>
      </c>
      <c r="E4306" t="s">
        <v>328</v>
      </c>
      <c r="F4306" t="s">
        <v>329</v>
      </c>
      <c r="G4306" t="s">
        <v>282</v>
      </c>
      <c r="I4306" t="s">
        <v>332</v>
      </c>
      <c r="J4306" t="s">
        <v>232</v>
      </c>
      <c r="K4306" t="s">
        <v>232</v>
      </c>
      <c r="L4306" t="s">
        <v>232</v>
      </c>
      <c r="M4306" t="s">
        <v>232</v>
      </c>
      <c r="N4306" t="s">
        <v>232</v>
      </c>
      <c r="O4306" t="s">
        <v>232</v>
      </c>
      <c r="P4306" t="s">
        <v>232</v>
      </c>
      <c r="Q4306" t="s">
        <v>232</v>
      </c>
      <c r="R4306" t="s">
        <v>232</v>
      </c>
      <c r="S4306" t="s">
        <v>232</v>
      </c>
      <c r="T4306">
        <v>9.8230000000000004</v>
      </c>
      <c r="U4306">
        <v>16.097999999999999</v>
      </c>
      <c r="V4306">
        <v>12.151</v>
      </c>
      <c r="W4306">
        <v>15.86</v>
      </c>
      <c r="X4306">
        <v>18.210999999999999</v>
      </c>
      <c r="Y4306">
        <v>17.471</v>
      </c>
      <c r="Z4306">
        <v>17.904</v>
      </c>
      <c r="AA4306">
        <v>16.006</v>
      </c>
      <c r="AB4306">
        <v>17.423999999999999</v>
      </c>
      <c r="AC4306">
        <v>18.859000000000002</v>
      </c>
      <c r="AD4306">
        <v>18.911999999999999</v>
      </c>
      <c r="AE4306">
        <v>17.913</v>
      </c>
      <c r="AF4306">
        <v>20.606999999999999</v>
      </c>
      <c r="AG4306">
        <v>22.472000000000001</v>
      </c>
      <c r="AH4306">
        <v>23.481999999999999</v>
      </c>
      <c r="AI4306">
        <v>22.858000000000001</v>
      </c>
      <c r="AJ4306">
        <v>25.53</v>
      </c>
      <c r="AK4306">
        <v>24.22</v>
      </c>
      <c r="AL4306">
        <v>24.378</v>
      </c>
      <c r="AM4306">
        <v>23.936</v>
      </c>
      <c r="AN4306">
        <v>21.699000000000002</v>
      </c>
      <c r="AO4306">
        <v>22.791</v>
      </c>
      <c r="AP4306">
        <v>21.689</v>
      </c>
      <c r="AQ4306">
        <v>20.097000000000001</v>
      </c>
      <c r="AR4306">
        <v>22.523</v>
      </c>
      <c r="AS4306">
        <v>19.158000000000001</v>
      </c>
      <c r="AT4306">
        <v>19.364999999999998</v>
      </c>
      <c r="AU4306">
        <v>21.766999999999999</v>
      </c>
      <c r="AV4306">
        <v>20.632999999999999</v>
      </c>
      <c r="AW4306">
        <v>21.738</v>
      </c>
      <c r="AX4306">
        <v>23.312999999999999</v>
      </c>
      <c r="AY4306">
        <v>23.625</v>
      </c>
      <c r="AZ4306">
        <v>23.94</v>
      </c>
      <c r="BA4306">
        <v>24.286000000000001</v>
      </c>
      <c r="BB4306">
        <v>24.033999999999999</v>
      </c>
      <c r="BC4306">
        <v>2017</v>
      </c>
    </row>
    <row r="4307" spans="1:55" x14ac:dyDescent="0.25">
      <c r="A4307">
        <v>446</v>
      </c>
      <c r="B4307" t="s">
        <v>1167</v>
      </c>
      <c r="C4307" t="s">
        <v>333</v>
      </c>
      <c r="D4307" t="s">
        <v>1168</v>
      </c>
      <c r="E4307" t="s">
        <v>334</v>
      </c>
      <c r="F4307" t="s">
        <v>335</v>
      </c>
      <c r="G4307" t="s">
        <v>229</v>
      </c>
      <c r="H4307" t="s">
        <v>230</v>
      </c>
      <c r="I4307" t="s">
        <v>1173</v>
      </c>
      <c r="J4307" t="s">
        <v>232</v>
      </c>
      <c r="K4307" t="s">
        <v>232</v>
      </c>
      <c r="L4307" t="s">
        <v>232</v>
      </c>
      <c r="M4307" t="s">
        <v>232</v>
      </c>
      <c r="N4307" t="s">
        <v>232</v>
      </c>
      <c r="O4307" t="s">
        <v>232</v>
      </c>
      <c r="P4307" t="s">
        <v>232</v>
      </c>
      <c r="Q4307" t="s">
        <v>232</v>
      </c>
      <c r="R4307" t="s">
        <v>232</v>
      </c>
      <c r="S4307" t="s">
        <v>232</v>
      </c>
      <c r="T4307">
        <v>778.3</v>
      </c>
      <c r="U4307" s="52">
        <v>1450.88</v>
      </c>
      <c r="V4307" s="52">
        <v>3385.17</v>
      </c>
      <c r="W4307" s="52">
        <v>2982.4</v>
      </c>
      <c r="X4307" s="52">
        <v>7144.56</v>
      </c>
      <c r="Y4307" s="52">
        <v>5532.09</v>
      </c>
      <c r="Z4307" s="52">
        <v>8779.86</v>
      </c>
      <c r="AA4307" s="52">
        <v>9696.9599999999991</v>
      </c>
      <c r="AB4307" s="52">
        <v>8970.18</v>
      </c>
      <c r="AC4307" s="52">
        <v>9209.27</v>
      </c>
      <c r="AD4307" s="52">
        <v>10991.88</v>
      </c>
      <c r="AE4307" s="52">
        <v>10187.39</v>
      </c>
      <c r="AF4307" s="52">
        <v>10444.81</v>
      </c>
      <c r="AG4307" s="52">
        <v>10699.55</v>
      </c>
      <c r="AH4307" s="52">
        <v>10621.58</v>
      </c>
      <c r="AI4307" s="52">
        <v>10183.19</v>
      </c>
      <c r="AJ4307" s="52">
        <v>11995.81</v>
      </c>
      <c r="AK4307" s="52">
        <v>13171.95</v>
      </c>
      <c r="AL4307" s="52">
        <v>15067.54</v>
      </c>
      <c r="AM4307" s="52">
        <v>17122.84</v>
      </c>
      <c r="AN4307" s="52">
        <v>16894.32</v>
      </c>
      <c r="AO4307" s="52">
        <v>17347.14</v>
      </c>
      <c r="AP4307" s="52">
        <v>20058.560000000001</v>
      </c>
      <c r="AQ4307" s="52">
        <v>20434.52</v>
      </c>
      <c r="AR4307" s="52">
        <v>20905.32</v>
      </c>
      <c r="AS4307" s="52">
        <v>21299.759999999998</v>
      </c>
      <c r="AT4307" s="52">
        <v>22243</v>
      </c>
      <c r="AU4307" s="52">
        <v>24438.62</v>
      </c>
      <c r="AV4307" s="52">
        <v>26888.66</v>
      </c>
      <c r="AW4307" s="52">
        <v>29407.57</v>
      </c>
      <c r="AX4307" s="52">
        <v>31380.82</v>
      </c>
      <c r="AY4307" s="52">
        <v>33069.08</v>
      </c>
      <c r="AZ4307" s="52">
        <v>34656.79</v>
      </c>
      <c r="BA4307" s="52">
        <v>36376.22</v>
      </c>
      <c r="BB4307" s="52">
        <v>38396.269999999997</v>
      </c>
      <c r="BC4307">
        <v>2017</v>
      </c>
    </row>
    <row r="4308" spans="1:55" x14ac:dyDescent="0.25">
      <c r="A4308">
        <v>446</v>
      </c>
      <c r="B4308" t="s">
        <v>1167</v>
      </c>
      <c r="C4308" t="s">
        <v>336</v>
      </c>
      <c r="D4308" t="s">
        <v>1168</v>
      </c>
      <c r="E4308" t="s">
        <v>334</v>
      </c>
      <c r="F4308" t="s">
        <v>335</v>
      </c>
      <c r="G4308" t="s">
        <v>282</v>
      </c>
      <c r="I4308" t="s">
        <v>337</v>
      </c>
      <c r="J4308" t="s">
        <v>232</v>
      </c>
      <c r="K4308" t="s">
        <v>232</v>
      </c>
      <c r="L4308" t="s">
        <v>232</v>
      </c>
      <c r="M4308" t="s">
        <v>232</v>
      </c>
      <c r="N4308" t="s">
        <v>232</v>
      </c>
      <c r="O4308" t="s">
        <v>232</v>
      </c>
      <c r="P4308" t="s">
        <v>232</v>
      </c>
      <c r="Q4308" t="s">
        <v>232</v>
      </c>
      <c r="R4308" t="s">
        <v>232</v>
      </c>
      <c r="S4308" t="s">
        <v>232</v>
      </c>
      <c r="T4308">
        <v>40.006</v>
      </c>
      <c r="U4308">
        <v>35.61</v>
      </c>
      <c r="V4308">
        <v>36.140999999999998</v>
      </c>
      <c r="W4308">
        <v>23.050999999999998</v>
      </c>
      <c r="X4308">
        <v>47.341999999999999</v>
      </c>
      <c r="Y4308">
        <v>31.120999999999999</v>
      </c>
      <c r="Z4308">
        <v>43.610999999999997</v>
      </c>
      <c r="AA4308">
        <v>40.572000000000003</v>
      </c>
      <c r="AB4308">
        <v>34.706000000000003</v>
      </c>
      <c r="AC4308">
        <v>35.588000000000001</v>
      </c>
      <c r="AD4308">
        <v>42.872999999999998</v>
      </c>
      <c r="AE4308">
        <v>38.951999999999998</v>
      </c>
      <c r="AF4308">
        <v>36.805999999999997</v>
      </c>
      <c r="AG4308">
        <v>36.448</v>
      </c>
      <c r="AH4308">
        <v>33.320999999999998</v>
      </c>
      <c r="AI4308">
        <v>31.433</v>
      </c>
      <c r="AJ4308">
        <v>36.090000000000003</v>
      </c>
      <c r="AK4308">
        <v>35.128</v>
      </c>
      <c r="AL4308">
        <v>34.197000000000003</v>
      </c>
      <c r="AM4308">
        <v>32.015999999999998</v>
      </c>
      <c r="AN4308">
        <v>29.17</v>
      </c>
      <c r="AO4308">
        <v>28.713999999999999</v>
      </c>
      <c r="AP4308">
        <v>30.082999999999998</v>
      </c>
      <c r="AQ4308">
        <v>28.922999999999998</v>
      </c>
      <c r="AR4308">
        <v>28.713999999999999</v>
      </c>
      <c r="AS4308">
        <v>28.273</v>
      </c>
      <c r="AT4308">
        <v>28.795999999999999</v>
      </c>
      <c r="AU4308">
        <v>30.361999999999998</v>
      </c>
      <c r="AV4308">
        <v>31.62</v>
      </c>
      <c r="AW4308">
        <v>33.472000000000001</v>
      </c>
      <c r="AX4308">
        <v>34.338999999999999</v>
      </c>
      <c r="AY4308">
        <v>34.603000000000002</v>
      </c>
      <c r="AZ4308">
        <v>34.545000000000002</v>
      </c>
      <c r="BA4308">
        <v>34.49</v>
      </c>
      <c r="BB4308">
        <v>34.561</v>
      </c>
      <c r="BC4308">
        <v>2017</v>
      </c>
    </row>
    <row r="4309" spans="1:55" x14ac:dyDescent="0.25">
      <c r="A4309">
        <v>446</v>
      </c>
      <c r="B4309" t="s">
        <v>1167</v>
      </c>
      <c r="C4309" t="s">
        <v>338</v>
      </c>
      <c r="D4309" t="s">
        <v>1168</v>
      </c>
      <c r="E4309" t="s">
        <v>339</v>
      </c>
      <c r="F4309" t="s">
        <v>340</v>
      </c>
      <c r="G4309" t="s">
        <v>229</v>
      </c>
      <c r="H4309" t="s">
        <v>230</v>
      </c>
      <c r="I4309" t="s">
        <v>1173</v>
      </c>
      <c r="J4309" t="s">
        <v>232</v>
      </c>
      <c r="K4309" t="s">
        <v>232</v>
      </c>
      <c r="L4309" t="s">
        <v>232</v>
      </c>
      <c r="M4309" t="s">
        <v>232</v>
      </c>
      <c r="N4309" t="s">
        <v>232</v>
      </c>
      <c r="O4309" t="s">
        <v>232</v>
      </c>
      <c r="P4309" t="s">
        <v>232</v>
      </c>
      <c r="Q4309" t="s">
        <v>232</v>
      </c>
      <c r="R4309" t="s">
        <v>232</v>
      </c>
      <c r="S4309" t="s">
        <v>232</v>
      </c>
      <c r="T4309">
        <v>-587.20000000000005</v>
      </c>
      <c r="U4309">
        <v>-794.97699999999998</v>
      </c>
      <c r="V4309" s="52">
        <v>-2247.0700000000002</v>
      </c>
      <c r="W4309">
        <v>-930.399</v>
      </c>
      <c r="X4309" s="52">
        <v>-4396.28</v>
      </c>
      <c r="Y4309" s="52">
        <v>-2426.42</v>
      </c>
      <c r="Z4309" s="52">
        <v>-5175.29</v>
      </c>
      <c r="AA4309" s="52">
        <v>-5871.41</v>
      </c>
      <c r="AB4309" s="52">
        <v>-4466.6499999999996</v>
      </c>
      <c r="AC4309" s="52">
        <v>-4329</v>
      </c>
      <c r="AD4309" s="52">
        <v>-6143.07</v>
      </c>
      <c r="AE4309" s="52">
        <v>-5502.56</v>
      </c>
      <c r="AF4309" s="52">
        <v>-4596.95</v>
      </c>
      <c r="AG4309" s="52">
        <v>-4102.8500000000004</v>
      </c>
      <c r="AH4309" s="52">
        <v>-3136.31</v>
      </c>
      <c r="AI4309" s="52">
        <v>-2778.19</v>
      </c>
      <c r="AJ4309" s="52">
        <v>-3509.94</v>
      </c>
      <c r="AK4309" s="52">
        <v>-4090.16</v>
      </c>
      <c r="AL4309" s="52">
        <v>-4326.54</v>
      </c>
      <c r="AM4309" s="52">
        <v>-4321.32</v>
      </c>
      <c r="AN4309" s="52">
        <v>-4326.92</v>
      </c>
      <c r="AO4309" s="52">
        <v>-3578.27</v>
      </c>
      <c r="AP4309" s="52">
        <v>-5596.69</v>
      </c>
      <c r="AQ4309" s="52">
        <v>-6235.46</v>
      </c>
      <c r="AR4309" s="52">
        <v>-4507.46</v>
      </c>
      <c r="AS4309" s="52">
        <v>-6867</v>
      </c>
      <c r="AT4309" s="52">
        <v>-7285</v>
      </c>
      <c r="AU4309" s="52">
        <v>-6918</v>
      </c>
      <c r="AV4309" s="52">
        <v>-9343</v>
      </c>
      <c r="AW4309" s="52">
        <v>-10309.34</v>
      </c>
      <c r="AX4309" s="52">
        <v>-10076</v>
      </c>
      <c r="AY4309" s="52">
        <v>-10491.42</v>
      </c>
      <c r="AZ4309" s="52">
        <v>-10639.33</v>
      </c>
      <c r="BA4309" s="52">
        <v>-10762.14</v>
      </c>
      <c r="BB4309" s="52">
        <v>-11695.26</v>
      </c>
      <c r="BC4309">
        <v>2017</v>
      </c>
    </row>
    <row r="4310" spans="1:55" x14ac:dyDescent="0.25">
      <c r="A4310">
        <v>446</v>
      </c>
      <c r="B4310" t="s">
        <v>1167</v>
      </c>
      <c r="C4310" t="s">
        <v>341</v>
      </c>
      <c r="D4310" t="s">
        <v>1168</v>
      </c>
      <c r="E4310" t="s">
        <v>339</v>
      </c>
      <c r="F4310" t="s">
        <v>340</v>
      </c>
      <c r="G4310" t="s">
        <v>282</v>
      </c>
      <c r="I4310" t="s">
        <v>342</v>
      </c>
      <c r="J4310" t="s">
        <v>232</v>
      </c>
      <c r="K4310" t="s">
        <v>232</v>
      </c>
      <c r="L4310" t="s">
        <v>232</v>
      </c>
      <c r="M4310" t="s">
        <v>232</v>
      </c>
      <c r="N4310" t="s">
        <v>232</v>
      </c>
      <c r="O4310" t="s">
        <v>232</v>
      </c>
      <c r="P4310" t="s">
        <v>232</v>
      </c>
      <c r="Q4310" t="s">
        <v>232</v>
      </c>
      <c r="R4310" t="s">
        <v>232</v>
      </c>
      <c r="S4310" t="s">
        <v>232</v>
      </c>
      <c r="T4310">
        <v>-30.183</v>
      </c>
      <c r="U4310">
        <v>-19.512</v>
      </c>
      <c r="V4310">
        <v>-23.991</v>
      </c>
      <c r="W4310">
        <v>-7.1909999999999998</v>
      </c>
      <c r="X4310">
        <v>-29.131</v>
      </c>
      <c r="Y4310">
        <v>-13.65</v>
      </c>
      <c r="Z4310">
        <v>-25.706</v>
      </c>
      <c r="AA4310">
        <v>-24.565999999999999</v>
      </c>
      <c r="AB4310">
        <v>-17.282</v>
      </c>
      <c r="AC4310">
        <v>-16.728999999999999</v>
      </c>
      <c r="AD4310">
        <v>-23.960999999999999</v>
      </c>
      <c r="AE4310">
        <v>-21.039000000000001</v>
      </c>
      <c r="AF4310">
        <v>-16.199000000000002</v>
      </c>
      <c r="AG4310">
        <v>-13.976000000000001</v>
      </c>
      <c r="AH4310">
        <v>-9.8390000000000004</v>
      </c>
      <c r="AI4310">
        <v>-8.5760000000000005</v>
      </c>
      <c r="AJ4310">
        <v>-10.56</v>
      </c>
      <c r="AK4310">
        <v>-10.907999999999999</v>
      </c>
      <c r="AL4310">
        <v>-9.82</v>
      </c>
      <c r="AM4310">
        <v>-8.08</v>
      </c>
      <c r="AN4310">
        <v>-7.4710000000000001</v>
      </c>
      <c r="AO4310">
        <v>-5.923</v>
      </c>
      <c r="AP4310">
        <v>-8.3940000000000001</v>
      </c>
      <c r="AQ4310">
        <v>-8.8260000000000005</v>
      </c>
      <c r="AR4310">
        <v>-6.1909999999999998</v>
      </c>
      <c r="AS4310">
        <v>-9.1150000000000002</v>
      </c>
      <c r="AT4310">
        <v>-9.4309999999999992</v>
      </c>
      <c r="AU4310">
        <v>-8.5950000000000006</v>
      </c>
      <c r="AV4310">
        <v>-10.987</v>
      </c>
      <c r="AW4310">
        <v>-11.734</v>
      </c>
      <c r="AX4310">
        <v>-11.026</v>
      </c>
      <c r="AY4310">
        <v>-10.978</v>
      </c>
      <c r="AZ4310">
        <v>-10.605</v>
      </c>
      <c r="BA4310">
        <v>-10.204000000000001</v>
      </c>
      <c r="BB4310">
        <v>-10.526999999999999</v>
      </c>
      <c r="BC4310">
        <v>2017</v>
      </c>
    </row>
    <row r="4311" spans="1:55" x14ac:dyDescent="0.25">
      <c r="A4311">
        <v>446</v>
      </c>
      <c r="B4311" t="s">
        <v>1167</v>
      </c>
      <c r="C4311" t="s">
        <v>343</v>
      </c>
      <c r="D4311" t="s">
        <v>1168</v>
      </c>
      <c r="E4311" t="s">
        <v>344</v>
      </c>
      <c r="F4311" t="s">
        <v>345</v>
      </c>
      <c r="G4311" t="s">
        <v>229</v>
      </c>
      <c r="H4311" t="s">
        <v>230</v>
      </c>
      <c r="I4311" t="s">
        <v>1173</v>
      </c>
      <c r="J4311" t="s">
        <v>232</v>
      </c>
      <c r="K4311" t="s">
        <v>232</v>
      </c>
      <c r="L4311" t="s">
        <v>232</v>
      </c>
      <c r="M4311" t="s">
        <v>232</v>
      </c>
      <c r="N4311" t="s">
        <v>232</v>
      </c>
      <c r="O4311" t="s">
        <v>232</v>
      </c>
      <c r="P4311" t="s">
        <v>232</v>
      </c>
      <c r="Q4311" t="s">
        <v>232</v>
      </c>
      <c r="R4311" t="s">
        <v>232</v>
      </c>
      <c r="S4311" t="s">
        <v>232</v>
      </c>
      <c r="T4311" t="s">
        <v>232</v>
      </c>
      <c r="U4311" t="s">
        <v>232</v>
      </c>
      <c r="V4311" t="s">
        <v>232</v>
      </c>
      <c r="W4311" t="s">
        <v>232</v>
      </c>
      <c r="X4311" t="s">
        <v>232</v>
      </c>
      <c r="Y4311" t="s">
        <v>232</v>
      </c>
      <c r="Z4311" t="s">
        <v>232</v>
      </c>
      <c r="AA4311" t="s">
        <v>232</v>
      </c>
      <c r="AB4311" t="s">
        <v>232</v>
      </c>
      <c r="AC4311" t="s">
        <v>232</v>
      </c>
      <c r="AD4311" s="52">
        <v>-5981.52</v>
      </c>
      <c r="AE4311" s="52">
        <v>-4669.74</v>
      </c>
      <c r="AF4311" s="52">
        <v>-4364.37</v>
      </c>
      <c r="AG4311" s="52">
        <v>-5407.46</v>
      </c>
      <c r="AH4311" s="52">
        <v>-4511.47</v>
      </c>
      <c r="AI4311" s="52">
        <v>-4581.58</v>
      </c>
      <c r="AJ4311" s="52">
        <v>-6272.33</v>
      </c>
      <c r="AK4311" s="52">
        <v>-6993.54</v>
      </c>
      <c r="AL4311" s="52">
        <v>-7300.82</v>
      </c>
      <c r="AM4311" s="52">
        <v>-7928.38</v>
      </c>
      <c r="AN4311" s="52">
        <v>-7081.03</v>
      </c>
      <c r="AO4311" s="52">
        <v>-7428.48</v>
      </c>
      <c r="AP4311" s="52">
        <v>-11316.53</v>
      </c>
      <c r="AQ4311" s="52">
        <v>-9628.35</v>
      </c>
      <c r="AR4311" s="52">
        <v>-9862.35</v>
      </c>
      <c r="AS4311" s="52">
        <v>-9151.64</v>
      </c>
      <c r="AT4311" s="52">
        <v>-8961.1</v>
      </c>
      <c r="AU4311" s="52">
        <v>-10438.06</v>
      </c>
      <c r="AV4311" s="52">
        <v>-8927.16</v>
      </c>
      <c r="AW4311" s="52">
        <v>-12374.09</v>
      </c>
      <c r="AX4311" s="52">
        <v>-13222.96</v>
      </c>
      <c r="AY4311" s="52">
        <v>-12991.62</v>
      </c>
      <c r="AZ4311" s="52">
        <v>-13556.5</v>
      </c>
      <c r="BA4311" s="52">
        <v>-14459.77</v>
      </c>
      <c r="BB4311" s="52">
        <v>-15226.16</v>
      </c>
      <c r="BC4311">
        <v>2017</v>
      </c>
    </row>
    <row r="4312" spans="1:55" x14ac:dyDescent="0.25">
      <c r="A4312">
        <v>446</v>
      </c>
      <c r="B4312" t="s">
        <v>1167</v>
      </c>
      <c r="C4312" t="s">
        <v>346</v>
      </c>
      <c r="D4312" t="s">
        <v>1168</v>
      </c>
      <c r="E4312" t="s">
        <v>344</v>
      </c>
      <c r="F4312" t="s">
        <v>345</v>
      </c>
      <c r="G4312" t="s">
        <v>270</v>
      </c>
      <c r="I4312" t="s">
        <v>397</v>
      </c>
      <c r="J4312" t="s">
        <v>232</v>
      </c>
      <c r="K4312" t="s">
        <v>232</v>
      </c>
      <c r="L4312" t="s">
        <v>232</v>
      </c>
      <c r="M4312" t="s">
        <v>232</v>
      </c>
      <c r="N4312" t="s">
        <v>232</v>
      </c>
      <c r="O4312" t="s">
        <v>232</v>
      </c>
      <c r="P4312" t="s">
        <v>232</v>
      </c>
      <c r="Q4312" t="s">
        <v>232</v>
      </c>
      <c r="R4312" t="s">
        <v>232</v>
      </c>
      <c r="S4312" t="s">
        <v>232</v>
      </c>
      <c r="T4312" t="s">
        <v>232</v>
      </c>
      <c r="U4312" t="s">
        <v>232</v>
      </c>
      <c r="V4312" t="s">
        <v>232</v>
      </c>
      <c r="W4312" t="s">
        <v>232</v>
      </c>
      <c r="X4312" t="s">
        <v>232</v>
      </c>
      <c r="Y4312" t="s">
        <v>232</v>
      </c>
      <c r="Z4312" t="s">
        <v>232</v>
      </c>
      <c r="AA4312" t="s">
        <v>232</v>
      </c>
      <c r="AB4312" t="s">
        <v>232</v>
      </c>
      <c r="AC4312" t="s">
        <v>232</v>
      </c>
      <c r="AD4312">
        <v>-22.390999999999998</v>
      </c>
      <c r="AE4312">
        <v>-16.997</v>
      </c>
      <c r="AF4312">
        <v>-15.368</v>
      </c>
      <c r="AG4312">
        <v>-18.305</v>
      </c>
      <c r="AH4312">
        <v>-14.541</v>
      </c>
      <c r="AI4312">
        <v>-13.874000000000001</v>
      </c>
      <c r="AJ4312">
        <v>-17.462</v>
      </c>
      <c r="AK4312">
        <v>-17.481000000000002</v>
      </c>
      <c r="AL4312">
        <v>-16.173999999999999</v>
      </c>
      <c r="AM4312">
        <v>-15.613</v>
      </c>
      <c r="AN4312">
        <v>-12.597</v>
      </c>
      <c r="AO4312">
        <v>-12.148</v>
      </c>
      <c r="AP4312">
        <v>-17.254999999999999</v>
      </c>
      <c r="AQ4312">
        <v>-13.875</v>
      </c>
      <c r="AR4312">
        <v>-13.581</v>
      </c>
      <c r="AS4312">
        <v>-12.119</v>
      </c>
      <c r="AT4312">
        <v>-11.436999999999999</v>
      </c>
      <c r="AU4312">
        <v>-12.824</v>
      </c>
      <c r="AV4312">
        <v>-10.54</v>
      </c>
      <c r="AW4312">
        <v>-14.03</v>
      </c>
      <c r="AX4312">
        <v>-14.394</v>
      </c>
      <c r="AY4312">
        <v>-13.57</v>
      </c>
      <c r="AZ4312">
        <v>-13.576000000000001</v>
      </c>
      <c r="BA4312">
        <v>-13.872999999999999</v>
      </c>
      <c r="BB4312">
        <v>-13.991</v>
      </c>
      <c r="BC4312">
        <v>2017</v>
      </c>
    </row>
    <row r="4313" spans="1:55" x14ac:dyDescent="0.25">
      <c r="A4313">
        <v>446</v>
      </c>
      <c r="B4313" t="s">
        <v>1167</v>
      </c>
      <c r="C4313" t="s">
        <v>347</v>
      </c>
      <c r="D4313" t="s">
        <v>1168</v>
      </c>
      <c r="E4313" t="s">
        <v>348</v>
      </c>
      <c r="F4313" t="s">
        <v>349</v>
      </c>
      <c r="G4313" t="s">
        <v>229</v>
      </c>
      <c r="H4313" t="s">
        <v>230</v>
      </c>
      <c r="I4313" t="s">
        <v>1173</v>
      </c>
      <c r="J4313" t="s">
        <v>232</v>
      </c>
      <c r="K4313" t="s">
        <v>232</v>
      </c>
      <c r="L4313" t="s">
        <v>232</v>
      </c>
      <c r="M4313" t="s">
        <v>232</v>
      </c>
      <c r="N4313" t="s">
        <v>232</v>
      </c>
      <c r="O4313" t="s">
        <v>232</v>
      </c>
      <c r="P4313" t="s">
        <v>232</v>
      </c>
      <c r="Q4313" t="s">
        <v>232</v>
      </c>
      <c r="R4313" t="s">
        <v>232</v>
      </c>
      <c r="S4313" t="s">
        <v>232</v>
      </c>
      <c r="T4313">
        <v>-373.7</v>
      </c>
      <c r="U4313">
        <v>-589.47699999999998</v>
      </c>
      <c r="V4313" s="52">
        <v>-1728.49</v>
      </c>
      <c r="W4313">
        <v>-146.69900000000001</v>
      </c>
      <c r="X4313" s="52">
        <v>-2908.58</v>
      </c>
      <c r="Y4313">
        <v>-551.22</v>
      </c>
      <c r="Z4313" s="52">
        <v>-2522.29</v>
      </c>
      <c r="AA4313" s="52">
        <v>-2389.31</v>
      </c>
      <c r="AB4313" s="52">
        <v>-1114.73</v>
      </c>
      <c r="AC4313">
        <v>-704.20100000000002</v>
      </c>
      <c r="AD4313" s="52">
        <v>-1945.66</v>
      </c>
      <c r="AE4313" s="52">
        <v>-1190.98</v>
      </c>
      <c r="AF4313">
        <v>115.339</v>
      </c>
      <c r="AG4313">
        <v>771.15</v>
      </c>
      <c r="AH4313">
        <v>785.68600000000004</v>
      </c>
      <c r="AI4313">
        <v>631.81299999999999</v>
      </c>
      <c r="AJ4313">
        <v>871.05799999999999</v>
      </c>
      <c r="AK4313">
        <v>640.84199999999998</v>
      </c>
      <c r="AL4313">
        <v>652.46400000000006</v>
      </c>
      <c r="AM4313" s="52">
        <v>1477.68</v>
      </c>
      <c r="AN4313" s="52">
        <v>1577.68</v>
      </c>
      <c r="AO4313" s="52">
        <v>2086.73</v>
      </c>
      <c r="AP4313">
        <v>-131.69200000000001</v>
      </c>
      <c r="AQ4313">
        <v>-515.45699999999999</v>
      </c>
      <c r="AR4313" s="52">
        <v>1806.8</v>
      </c>
      <c r="AS4313">
        <v>-145.23699999999999</v>
      </c>
      <c r="AT4313">
        <v>-100</v>
      </c>
      <c r="AU4313">
        <v>604.80799999999999</v>
      </c>
      <c r="AV4313" s="52">
        <v>-1129</v>
      </c>
      <c r="AW4313" s="52">
        <v>-1058.81</v>
      </c>
      <c r="AX4313">
        <v>177.208</v>
      </c>
      <c r="AY4313" s="52">
        <v>1133.8</v>
      </c>
      <c r="AZ4313" s="52">
        <v>2308.34</v>
      </c>
      <c r="BA4313" s="52">
        <v>3458.36</v>
      </c>
      <c r="BB4313" s="52">
        <v>3772.49</v>
      </c>
      <c r="BC4313">
        <v>2017</v>
      </c>
    </row>
    <row r="4314" spans="1:55" x14ac:dyDescent="0.25">
      <c r="A4314">
        <v>446</v>
      </c>
      <c r="B4314" t="s">
        <v>1167</v>
      </c>
      <c r="C4314" t="s">
        <v>350</v>
      </c>
      <c r="D4314" t="s">
        <v>1168</v>
      </c>
      <c r="E4314" t="s">
        <v>348</v>
      </c>
      <c r="F4314" t="s">
        <v>349</v>
      </c>
      <c r="G4314" t="s">
        <v>282</v>
      </c>
      <c r="I4314" t="s">
        <v>351</v>
      </c>
      <c r="J4314" t="s">
        <v>232</v>
      </c>
      <c r="K4314" t="s">
        <v>232</v>
      </c>
      <c r="L4314" t="s">
        <v>232</v>
      </c>
      <c r="M4314" t="s">
        <v>232</v>
      </c>
      <c r="N4314" t="s">
        <v>232</v>
      </c>
      <c r="O4314" t="s">
        <v>232</v>
      </c>
      <c r="P4314" t="s">
        <v>232</v>
      </c>
      <c r="Q4314" t="s">
        <v>232</v>
      </c>
      <c r="R4314" t="s">
        <v>232</v>
      </c>
      <c r="S4314" t="s">
        <v>232</v>
      </c>
      <c r="T4314">
        <v>-19.209</v>
      </c>
      <c r="U4314">
        <v>-14.468</v>
      </c>
      <c r="V4314">
        <v>-18.454000000000001</v>
      </c>
      <c r="W4314">
        <v>-1.1339999999999999</v>
      </c>
      <c r="X4314">
        <v>-19.273</v>
      </c>
      <c r="Y4314">
        <v>-3.101</v>
      </c>
      <c r="Z4314">
        <v>-12.528</v>
      </c>
      <c r="AA4314">
        <v>-9.9969999999999999</v>
      </c>
      <c r="AB4314">
        <v>-4.3129999999999997</v>
      </c>
      <c r="AC4314">
        <v>-2.7210000000000001</v>
      </c>
      <c r="AD4314">
        <v>-7.5890000000000004</v>
      </c>
      <c r="AE4314">
        <v>-4.5540000000000003</v>
      </c>
      <c r="AF4314">
        <v>0.40600000000000003</v>
      </c>
      <c r="AG4314">
        <v>2.6269999999999998</v>
      </c>
      <c r="AH4314">
        <v>2.4649999999999999</v>
      </c>
      <c r="AI4314">
        <v>1.95</v>
      </c>
      <c r="AJ4314">
        <v>2.621</v>
      </c>
      <c r="AK4314">
        <v>1.7090000000000001</v>
      </c>
      <c r="AL4314">
        <v>1.4810000000000001</v>
      </c>
      <c r="AM4314">
        <v>2.7629999999999999</v>
      </c>
      <c r="AN4314">
        <v>2.7240000000000002</v>
      </c>
      <c r="AO4314">
        <v>3.4540000000000002</v>
      </c>
      <c r="AP4314">
        <v>-0.19800000000000001</v>
      </c>
      <c r="AQ4314">
        <v>-0.73</v>
      </c>
      <c r="AR4314">
        <v>2.4820000000000002</v>
      </c>
      <c r="AS4314">
        <v>-0.193</v>
      </c>
      <c r="AT4314">
        <v>-0.129</v>
      </c>
      <c r="AU4314">
        <v>0.751</v>
      </c>
      <c r="AV4314">
        <v>-1.3280000000000001</v>
      </c>
      <c r="AW4314">
        <v>-1.2050000000000001</v>
      </c>
      <c r="AX4314">
        <v>0.19400000000000001</v>
      </c>
      <c r="AY4314">
        <v>1.1859999999999999</v>
      </c>
      <c r="AZ4314">
        <v>2.3010000000000002</v>
      </c>
      <c r="BA4314">
        <v>3.2789999999999999</v>
      </c>
      <c r="BB4314">
        <v>3.3959999999999999</v>
      </c>
      <c r="BC4314">
        <v>2017</v>
      </c>
    </row>
    <row r="4315" spans="1:55" x14ac:dyDescent="0.25">
      <c r="A4315">
        <v>446</v>
      </c>
      <c r="B4315" t="s">
        <v>1167</v>
      </c>
      <c r="C4315" t="s">
        <v>352</v>
      </c>
      <c r="D4315" t="s">
        <v>1168</v>
      </c>
      <c r="E4315" t="s">
        <v>353</v>
      </c>
      <c r="F4315" t="s">
        <v>354</v>
      </c>
      <c r="G4315" t="s">
        <v>229</v>
      </c>
      <c r="H4315" t="s">
        <v>230</v>
      </c>
      <c r="I4315" t="s">
        <v>1173</v>
      </c>
      <c r="J4315" t="s">
        <v>232</v>
      </c>
      <c r="K4315" t="s">
        <v>232</v>
      </c>
      <c r="L4315" t="s">
        <v>232</v>
      </c>
      <c r="M4315" t="s">
        <v>232</v>
      </c>
      <c r="N4315" t="s">
        <v>232</v>
      </c>
      <c r="O4315" t="s">
        <v>232</v>
      </c>
      <c r="P4315" t="s">
        <v>232</v>
      </c>
      <c r="Q4315" t="s">
        <v>232</v>
      </c>
      <c r="R4315" t="s">
        <v>232</v>
      </c>
      <c r="S4315" t="s">
        <v>232</v>
      </c>
      <c r="T4315" t="s">
        <v>232</v>
      </c>
      <c r="U4315" t="s">
        <v>232</v>
      </c>
      <c r="V4315" t="s">
        <v>232</v>
      </c>
      <c r="W4315" t="s">
        <v>232</v>
      </c>
      <c r="X4315" t="s">
        <v>232</v>
      </c>
      <c r="Y4315" t="s">
        <v>232</v>
      </c>
      <c r="Z4315" t="s">
        <v>232</v>
      </c>
      <c r="AA4315" t="s">
        <v>232</v>
      </c>
      <c r="AB4315" t="s">
        <v>232</v>
      </c>
      <c r="AC4315" t="s">
        <v>232</v>
      </c>
      <c r="AD4315" s="52">
        <v>37240.589999999997</v>
      </c>
      <c r="AE4315" s="52">
        <v>42171.38</v>
      </c>
      <c r="AF4315" s="52">
        <v>44797.94</v>
      </c>
      <c r="AG4315" s="52">
        <v>49503.19</v>
      </c>
      <c r="AH4315" s="52">
        <v>52339</v>
      </c>
      <c r="AI4315" s="52">
        <v>55323.5</v>
      </c>
      <c r="AJ4315" s="52">
        <v>59211.64</v>
      </c>
      <c r="AK4315" s="52">
        <v>61200.18</v>
      </c>
      <c r="AL4315" s="52">
        <v>65704.2</v>
      </c>
      <c r="AM4315" s="52">
        <v>69990</v>
      </c>
      <c r="AN4315" s="52">
        <v>73930.960000000006</v>
      </c>
      <c r="AO4315" s="52">
        <v>77496.77</v>
      </c>
      <c r="AP4315" s="52">
        <v>82094</v>
      </c>
      <c r="AQ4315" s="52">
        <v>89111</v>
      </c>
      <c r="AR4315" s="52">
        <v>94268</v>
      </c>
      <c r="AS4315" s="52">
        <v>101165</v>
      </c>
      <c r="AT4315" s="52">
        <v>108482</v>
      </c>
      <c r="AU4315" s="52">
        <v>115432</v>
      </c>
      <c r="AV4315" s="52">
        <v>124775</v>
      </c>
      <c r="AW4315" s="52">
        <v>135084.34</v>
      </c>
      <c r="AX4315" s="52">
        <v>145160.34</v>
      </c>
      <c r="AY4315" s="52">
        <v>155651.76999999999</v>
      </c>
      <c r="AZ4315" s="52">
        <v>166291.09</v>
      </c>
      <c r="BA4315" s="52">
        <v>177053.23</v>
      </c>
      <c r="BB4315" s="52">
        <v>188748.5</v>
      </c>
      <c r="BC4315">
        <v>2017</v>
      </c>
    </row>
    <row r="4316" spans="1:55" x14ac:dyDescent="0.25">
      <c r="A4316">
        <v>446</v>
      </c>
      <c r="B4316" t="s">
        <v>1167</v>
      </c>
      <c r="C4316" t="s">
        <v>355</v>
      </c>
      <c r="D4316" t="s">
        <v>1168</v>
      </c>
      <c r="E4316" t="s">
        <v>353</v>
      </c>
      <c r="F4316" t="s">
        <v>354</v>
      </c>
      <c r="G4316" t="s">
        <v>282</v>
      </c>
      <c r="I4316" t="s">
        <v>379</v>
      </c>
      <c r="J4316" t="s">
        <v>232</v>
      </c>
      <c r="K4316" t="s">
        <v>232</v>
      </c>
      <c r="L4316" t="s">
        <v>232</v>
      </c>
      <c r="M4316" t="s">
        <v>232</v>
      </c>
      <c r="N4316" t="s">
        <v>232</v>
      </c>
      <c r="O4316" t="s">
        <v>232</v>
      </c>
      <c r="P4316" t="s">
        <v>232</v>
      </c>
      <c r="Q4316" t="s">
        <v>232</v>
      </c>
      <c r="R4316" t="s">
        <v>232</v>
      </c>
      <c r="S4316" t="s">
        <v>232</v>
      </c>
      <c r="T4316" t="s">
        <v>232</v>
      </c>
      <c r="U4316" t="s">
        <v>232</v>
      </c>
      <c r="V4316" t="s">
        <v>232</v>
      </c>
      <c r="W4316" t="s">
        <v>232</v>
      </c>
      <c r="X4316" t="s">
        <v>232</v>
      </c>
      <c r="Y4316" t="s">
        <v>232</v>
      </c>
      <c r="Z4316" t="s">
        <v>232</v>
      </c>
      <c r="AA4316" t="s">
        <v>232</v>
      </c>
      <c r="AB4316" t="s">
        <v>232</v>
      </c>
      <c r="AC4316" t="s">
        <v>232</v>
      </c>
      <c r="AD4316">
        <v>145.255</v>
      </c>
      <c r="AE4316">
        <v>161.24299999999999</v>
      </c>
      <c r="AF4316">
        <v>157.85900000000001</v>
      </c>
      <c r="AG4316">
        <v>168.63300000000001</v>
      </c>
      <c r="AH4316">
        <v>164.191</v>
      </c>
      <c r="AI4316">
        <v>170.77199999999999</v>
      </c>
      <c r="AJ4316">
        <v>178.142</v>
      </c>
      <c r="AK4316">
        <v>163.215</v>
      </c>
      <c r="AL4316">
        <v>149.12299999999999</v>
      </c>
      <c r="AM4316">
        <v>130.86600000000001</v>
      </c>
      <c r="AN4316">
        <v>127.649</v>
      </c>
      <c r="AO4316">
        <v>128.27600000000001</v>
      </c>
      <c r="AP4316">
        <v>123.12</v>
      </c>
      <c r="AQ4316">
        <v>126.128</v>
      </c>
      <c r="AR4316">
        <v>129.47800000000001</v>
      </c>
      <c r="AS4316">
        <v>134.286</v>
      </c>
      <c r="AT4316">
        <v>140.44300000000001</v>
      </c>
      <c r="AU4316">
        <v>143.41</v>
      </c>
      <c r="AV4316">
        <v>146.72999999999999</v>
      </c>
      <c r="AW4316">
        <v>153.75299999999999</v>
      </c>
      <c r="AX4316">
        <v>158.845</v>
      </c>
      <c r="AY4316">
        <v>162.87100000000001</v>
      </c>
      <c r="AZ4316">
        <v>165.75299999999999</v>
      </c>
      <c r="BA4316">
        <v>167.87200000000001</v>
      </c>
      <c r="BB4316">
        <v>169.893</v>
      </c>
      <c r="BC4316">
        <v>2017</v>
      </c>
    </row>
    <row r="4317" spans="1:55" x14ac:dyDescent="0.25">
      <c r="A4317">
        <v>446</v>
      </c>
      <c r="B4317" t="s">
        <v>1167</v>
      </c>
      <c r="C4317" t="s">
        <v>356</v>
      </c>
      <c r="D4317" t="s">
        <v>1168</v>
      </c>
      <c r="E4317" t="s">
        <v>357</v>
      </c>
      <c r="F4317" t="s">
        <v>358</v>
      </c>
      <c r="G4317" t="s">
        <v>229</v>
      </c>
      <c r="H4317" t="s">
        <v>230</v>
      </c>
      <c r="I4317" t="s">
        <v>1173</v>
      </c>
      <c r="J4317" t="s">
        <v>232</v>
      </c>
      <c r="K4317" t="s">
        <v>232</v>
      </c>
      <c r="L4317" t="s">
        <v>232</v>
      </c>
      <c r="M4317" t="s">
        <v>232</v>
      </c>
      <c r="N4317" t="s">
        <v>232</v>
      </c>
      <c r="O4317" t="s">
        <v>232</v>
      </c>
      <c r="P4317" t="s">
        <v>232</v>
      </c>
      <c r="Q4317" t="s">
        <v>232</v>
      </c>
      <c r="R4317" t="s">
        <v>232</v>
      </c>
      <c r="S4317" t="s">
        <v>232</v>
      </c>
      <c r="T4317" t="s">
        <v>232</v>
      </c>
      <c r="U4317" t="s">
        <v>232</v>
      </c>
      <c r="V4317" t="s">
        <v>232</v>
      </c>
      <c r="W4317" t="s">
        <v>232</v>
      </c>
      <c r="X4317" t="s">
        <v>232</v>
      </c>
      <c r="Y4317" t="s">
        <v>232</v>
      </c>
      <c r="Z4317" t="s">
        <v>232</v>
      </c>
      <c r="AA4317" t="s">
        <v>232</v>
      </c>
      <c r="AB4317" t="s">
        <v>232</v>
      </c>
      <c r="AC4317" t="s">
        <v>232</v>
      </c>
      <c r="AD4317" s="52">
        <v>37989.089999999997</v>
      </c>
      <c r="AE4317" s="52">
        <v>42680.58</v>
      </c>
      <c r="AF4317" s="52">
        <v>46320.63</v>
      </c>
      <c r="AG4317" s="52">
        <v>50321.89</v>
      </c>
      <c r="AH4317" s="52">
        <v>54082</v>
      </c>
      <c r="AI4317" s="52">
        <v>57984.5</v>
      </c>
      <c r="AJ4317" s="52">
        <v>60850.92</v>
      </c>
      <c r="AK4317" s="52">
        <v>63364.15</v>
      </c>
      <c r="AL4317" s="52">
        <v>70888</v>
      </c>
      <c r="AM4317" s="52">
        <v>77112</v>
      </c>
      <c r="AN4317" s="52">
        <v>79298</v>
      </c>
      <c r="AO4317" s="52">
        <v>80887</v>
      </c>
      <c r="AP4317" s="52">
        <v>86959</v>
      </c>
      <c r="AQ4317" s="52">
        <v>95692</v>
      </c>
      <c r="AR4317" s="52">
        <v>100345</v>
      </c>
      <c r="AS4317" s="52">
        <v>106008</v>
      </c>
      <c r="AT4317" s="52">
        <v>112890</v>
      </c>
      <c r="AU4317" s="52">
        <v>119898</v>
      </c>
      <c r="AV4317" s="52">
        <v>128338</v>
      </c>
      <c r="AW4317" s="52">
        <v>138647.34</v>
      </c>
      <c r="AX4317" s="52">
        <v>148723.34</v>
      </c>
      <c r="AY4317" s="52">
        <v>159214.76999999999</v>
      </c>
      <c r="AZ4317" s="52">
        <v>169854.09</v>
      </c>
      <c r="BA4317" s="52">
        <v>180616.23</v>
      </c>
      <c r="BB4317" s="52">
        <v>192311.5</v>
      </c>
      <c r="BC4317">
        <v>2017</v>
      </c>
    </row>
    <row r="4318" spans="1:55" x14ac:dyDescent="0.25">
      <c r="A4318">
        <v>446</v>
      </c>
      <c r="B4318" t="s">
        <v>1167</v>
      </c>
      <c r="C4318" t="s">
        <v>359</v>
      </c>
      <c r="D4318" t="s">
        <v>1168</v>
      </c>
      <c r="E4318" t="s">
        <v>357</v>
      </c>
      <c r="F4318" t="s">
        <v>358</v>
      </c>
      <c r="G4318" t="s">
        <v>282</v>
      </c>
      <c r="I4318" t="s">
        <v>360</v>
      </c>
      <c r="J4318" t="s">
        <v>232</v>
      </c>
      <c r="K4318" t="s">
        <v>232</v>
      </c>
      <c r="L4318" t="s">
        <v>232</v>
      </c>
      <c r="M4318" t="s">
        <v>232</v>
      </c>
      <c r="N4318" t="s">
        <v>232</v>
      </c>
      <c r="O4318" t="s">
        <v>232</v>
      </c>
      <c r="P4318" t="s">
        <v>232</v>
      </c>
      <c r="Q4318" t="s">
        <v>232</v>
      </c>
      <c r="R4318" t="s">
        <v>232</v>
      </c>
      <c r="S4318" t="s">
        <v>232</v>
      </c>
      <c r="T4318" t="s">
        <v>232</v>
      </c>
      <c r="U4318" t="s">
        <v>232</v>
      </c>
      <c r="V4318" t="s">
        <v>232</v>
      </c>
      <c r="W4318" t="s">
        <v>232</v>
      </c>
      <c r="X4318" t="s">
        <v>232</v>
      </c>
      <c r="Y4318" t="s">
        <v>232</v>
      </c>
      <c r="Z4318" t="s">
        <v>232</v>
      </c>
      <c r="AA4318" t="s">
        <v>232</v>
      </c>
      <c r="AB4318" t="s">
        <v>232</v>
      </c>
      <c r="AC4318" t="s">
        <v>232</v>
      </c>
      <c r="AD4318">
        <v>148.17400000000001</v>
      </c>
      <c r="AE4318">
        <v>163.19</v>
      </c>
      <c r="AF4318">
        <v>163.22499999999999</v>
      </c>
      <c r="AG4318">
        <v>171.422</v>
      </c>
      <c r="AH4318">
        <v>169.65899999999999</v>
      </c>
      <c r="AI4318">
        <v>178.98599999999999</v>
      </c>
      <c r="AJ4318">
        <v>183.07400000000001</v>
      </c>
      <c r="AK4318">
        <v>168.98599999999999</v>
      </c>
      <c r="AL4318">
        <v>160.88800000000001</v>
      </c>
      <c r="AM4318">
        <v>144.18299999999999</v>
      </c>
      <c r="AN4318">
        <v>136.91499999999999</v>
      </c>
      <c r="AO4318">
        <v>133.88800000000001</v>
      </c>
      <c r="AP4318">
        <v>130.417</v>
      </c>
      <c r="AQ4318">
        <v>135.44300000000001</v>
      </c>
      <c r="AR4318">
        <v>137.82400000000001</v>
      </c>
      <c r="AS4318">
        <v>140.714</v>
      </c>
      <c r="AT4318">
        <v>146.149</v>
      </c>
      <c r="AU4318">
        <v>148.958</v>
      </c>
      <c r="AV4318">
        <v>150.91999999999999</v>
      </c>
      <c r="AW4318">
        <v>157.80799999999999</v>
      </c>
      <c r="AX4318">
        <v>162.744</v>
      </c>
      <c r="AY4318">
        <v>166.59899999999999</v>
      </c>
      <c r="AZ4318">
        <v>169.30500000000001</v>
      </c>
      <c r="BA4318">
        <v>171.25</v>
      </c>
      <c r="BB4318">
        <v>173.1</v>
      </c>
      <c r="BC4318">
        <v>2017</v>
      </c>
    </row>
    <row r="4319" spans="1:55" x14ac:dyDescent="0.25">
      <c r="A4319">
        <v>446</v>
      </c>
      <c r="B4319" t="s">
        <v>1167</v>
      </c>
      <c r="C4319" t="s">
        <v>361</v>
      </c>
      <c r="D4319" t="s">
        <v>1168</v>
      </c>
      <c r="E4319" t="s">
        <v>362</v>
      </c>
      <c r="F4319" t="s">
        <v>363</v>
      </c>
      <c r="G4319" t="s">
        <v>229</v>
      </c>
      <c r="H4319" t="s">
        <v>230</v>
      </c>
      <c r="I4319" t="s">
        <v>1173</v>
      </c>
      <c r="J4319">
        <v>13.805</v>
      </c>
      <c r="K4319">
        <v>16.565999999999999</v>
      </c>
      <c r="L4319">
        <v>12.423</v>
      </c>
      <c r="M4319">
        <v>16.341999999999999</v>
      </c>
      <c r="N4319">
        <v>27.777999999999999</v>
      </c>
      <c r="O4319">
        <v>58.500999999999998</v>
      </c>
      <c r="P4319">
        <v>106.58799999999999</v>
      </c>
      <c r="Q4319">
        <v>730.40599999999995</v>
      </c>
      <c r="R4319" s="52">
        <v>1337.08</v>
      </c>
      <c r="S4319" s="52">
        <v>1331.16</v>
      </c>
      <c r="T4319" s="52">
        <v>1945.47</v>
      </c>
      <c r="U4319" s="52">
        <v>4074.34</v>
      </c>
      <c r="V4319" s="52">
        <v>9366.44</v>
      </c>
      <c r="W4319" s="52">
        <v>12938.49</v>
      </c>
      <c r="X4319" s="52">
        <v>15091.42</v>
      </c>
      <c r="Y4319" s="52">
        <v>17776.04</v>
      </c>
      <c r="Z4319" s="52">
        <v>20132.43</v>
      </c>
      <c r="AA4319" s="52">
        <v>23900.75</v>
      </c>
      <c r="AB4319" s="52">
        <v>25846.22</v>
      </c>
      <c r="AC4319" s="52">
        <v>25877.77</v>
      </c>
      <c r="AD4319" s="52">
        <v>25638.16</v>
      </c>
      <c r="AE4319" s="52">
        <v>26153.86</v>
      </c>
      <c r="AF4319" s="52">
        <v>28378.38</v>
      </c>
      <c r="AG4319" s="52">
        <v>29355.55</v>
      </c>
      <c r="AH4319" s="52">
        <v>31876.87</v>
      </c>
      <c r="AI4319" s="52">
        <v>32396.12</v>
      </c>
      <c r="AJ4319" s="52">
        <v>33238.36</v>
      </c>
      <c r="AK4319" s="52">
        <v>37496.78</v>
      </c>
      <c r="AL4319" s="52">
        <v>44060.52</v>
      </c>
      <c r="AM4319" s="52">
        <v>53482.03</v>
      </c>
      <c r="AN4319" s="52">
        <v>57917.59</v>
      </c>
      <c r="AO4319" s="52">
        <v>60414.080000000002</v>
      </c>
      <c r="AP4319" s="52">
        <v>66677.820000000007</v>
      </c>
      <c r="AQ4319" s="52">
        <v>70651.37</v>
      </c>
      <c r="AR4319" s="52">
        <v>72806.37</v>
      </c>
      <c r="AS4319" s="52">
        <v>75335.64</v>
      </c>
      <c r="AT4319" s="52">
        <v>77242.87</v>
      </c>
      <c r="AU4319" s="52">
        <v>80491.149999999994</v>
      </c>
      <c r="AV4319" s="52">
        <v>85037.21</v>
      </c>
      <c r="AW4319" s="52">
        <v>87858.19</v>
      </c>
      <c r="AX4319" s="52">
        <v>91385.03</v>
      </c>
      <c r="AY4319" s="52">
        <v>95567.5</v>
      </c>
      <c r="AZ4319" s="52">
        <v>100324.53</v>
      </c>
      <c r="BA4319" s="52">
        <v>105469.24</v>
      </c>
      <c r="BB4319" s="52">
        <v>111098.34</v>
      </c>
      <c r="BC4319">
        <v>2017</v>
      </c>
    </row>
    <row r="4320" spans="1:55" x14ac:dyDescent="0.25">
      <c r="A4320">
        <v>446</v>
      </c>
      <c r="B4320" t="s">
        <v>1167</v>
      </c>
      <c r="C4320" t="s">
        <v>364</v>
      </c>
      <c r="D4320" t="s">
        <v>1168</v>
      </c>
      <c r="E4320" t="s">
        <v>365</v>
      </c>
      <c r="F4320" t="s">
        <v>366</v>
      </c>
      <c r="G4320" t="s">
        <v>242</v>
      </c>
      <c r="H4320" t="s">
        <v>230</v>
      </c>
      <c r="I4320" t="s">
        <v>1174</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-3.4039999999999999</v>
      </c>
      <c r="AH4320">
        <v>-3.6240000000000001</v>
      </c>
      <c r="AI4320">
        <v>-2.2330000000000001</v>
      </c>
      <c r="AJ4320">
        <v>-1.8069999999999999</v>
      </c>
      <c r="AK4320">
        <v>-2.2890000000000001</v>
      </c>
      <c r="AL4320">
        <v>-4.8049999999999997</v>
      </c>
      <c r="AM4320">
        <v>-7.6449999999999996</v>
      </c>
      <c r="AN4320">
        <v>-7.6719999999999997</v>
      </c>
      <c r="AO4320">
        <v>-6.2949999999999999</v>
      </c>
      <c r="AP4320">
        <v>-11.141</v>
      </c>
      <c r="AQ4320">
        <v>-12.86</v>
      </c>
      <c r="AR4320">
        <v>-13.605</v>
      </c>
      <c r="AS4320">
        <v>-9.625</v>
      </c>
      <c r="AT4320">
        <v>-11.859</v>
      </c>
      <c r="AU4320">
        <v>-13.709</v>
      </c>
      <c r="AV4320">
        <v>-15.238</v>
      </c>
      <c r="AW4320">
        <v>-16.407</v>
      </c>
      <c r="AX4320">
        <v>-17.224</v>
      </c>
      <c r="AY4320">
        <v>-17.183</v>
      </c>
      <c r="AZ4320">
        <v>-17.006</v>
      </c>
      <c r="BA4320">
        <v>-16.776</v>
      </c>
      <c r="BB4320">
        <v>-16.302</v>
      </c>
      <c r="BC4320">
        <v>2017</v>
      </c>
    </row>
    <row r="4321" spans="1:55" x14ac:dyDescent="0.25">
      <c r="A4321">
        <v>446</v>
      </c>
      <c r="B4321" t="s">
        <v>1167</v>
      </c>
      <c r="C4321" t="s">
        <v>368</v>
      </c>
      <c r="D4321" t="s">
        <v>1168</v>
      </c>
      <c r="E4321" t="s">
        <v>365</v>
      </c>
      <c r="F4321" t="s">
        <v>366</v>
      </c>
      <c r="G4321" t="s">
        <v>282</v>
      </c>
      <c r="I4321" t="s">
        <v>369</v>
      </c>
      <c r="J4321">
        <v>-3.46</v>
      </c>
      <c r="K4321">
        <v>-19.427</v>
      </c>
      <c r="L4321">
        <v>37.838999999999999</v>
      </c>
      <c r="M4321">
        <v>-32.613999999999997</v>
      </c>
      <c r="N4321">
        <v>-27.167000000000002</v>
      </c>
      <c r="O4321">
        <v>-13.779</v>
      </c>
      <c r="P4321">
        <v>-7.56</v>
      </c>
      <c r="Q4321">
        <v>-6.15</v>
      </c>
      <c r="R4321">
        <v>-21.702999999999999</v>
      </c>
      <c r="S4321">
        <v>-22.513999999999999</v>
      </c>
      <c r="T4321">
        <v>-39.229999999999997</v>
      </c>
      <c r="U4321">
        <v>-57.500999999999998</v>
      </c>
      <c r="V4321">
        <v>-50.561999999999998</v>
      </c>
      <c r="W4321">
        <v>-6.1929999999999996</v>
      </c>
      <c r="X4321">
        <v>-6.2530000000000001</v>
      </c>
      <c r="Y4321">
        <v>-9.7710000000000008</v>
      </c>
      <c r="Z4321">
        <v>-10.273</v>
      </c>
      <c r="AA4321">
        <v>-32.44</v>
      </c>
      <c r="AB4321">
        <v>-29.937000000000001</v>
      </c>
      <c r="AC4321">
        <v>-19.393000000000001</v>
      </c>
      <c r="AD4321">
        <v>-17.614000000000001</v>
      </c>
      <c r="AE4321">
        <v>-19.702000000000002</v>
      </c>
      <c r="AF4321">
        <v>-16.885000000000002</v>
      </c>
      <c r="AG4321">
        <v>-17.478999999999999</v>
      </c>
      <c r="AH4321">
        <v>-17.135999999999999</v>
      </c>
      <c r="AI4321">
        <v>-10.39</v>
      </c>
      <c r="AJ4321">
        <v>-8.1980000000000004</v>
      </c>
      <c r="AK4321">
        <v>-9.202</v>
      </c>
      <c r="AL4321">
        <v>-16.440000000000001</v>
      </c>
      <c r="AM4321">
        <v>-21.55</v>
      </c>
      <c r="AN4321">
        <v>-19.97</v>
      </c>
      <c r="AO4321">
        <v>-15.709</v>
      </c>
      <c r="AP4321">
        <v>-25.189</v>
      </c>
      <c r="AQ4321">
        <v>-27.439</v>
      </c>
      <c r="AR4321">
        <v>-28.170999999999999</v>
      </c>
      <c r="AS4321">
        <v>-19.260999999999999</v>
      </c>
      <c r="AT4321">
        <v>-23.143999999999998</v>
      </c>
      <c r="AU4321">
        <v>-25.675000000000001</v>
      </c>
      <c r="AV4321">
        <v>-27.013000000000002</v>
      </c>
      <c r="AW4321">
        <v>-28.152000000000001</v>
      </c>
      <c r="AX4321">
        <v>-28.413</v>
      </c>
      <c r="AY4321">
        <v>-27.103999999999999</v>
      </c>
      <c r="AZ4321">
        <v>-25.553000000000001</v>
      </c>
      <c r="BA4321">
        <v>-23.978000000000002</v>
      </c>
      <c r="BB4321">
        <v>-22.120999999999999</v>
      </c>
      <c r="BC4321">
        <v>2017</v>
      </c>
    </row>
    <row r="4322" spans="1:55" x14ac:dyDescent="0.25">
      <c r="A4322">
        <v>666</v>
      </c>
      <c r="B4322" t="s">
        <v>1175</v>
      </c>
      <c r="C4322" t="s">
        <v>225</v>
      </c>
      <c r="D4322" t="s">
        <v>1176</v>
      </c>
      <c r="E4322" t="s">
        <v>227</v>
      </c>
      <c r="F4322" t="s">
        <v>228</v>
      </c>
      <c r="G4322" t="s">
        <v>229</v>
      </c>
      <c r="H4322" t="s">
        <v>230</v>
      </c>
      <c r="I4322" t="s">
        <v>1177</v>
      </c>
      <c r="J4322">
        <v>6.0380000000000003</v>
      </c>
      <c r="K4322">
        <v>6.2240000000000002</v>
      </c>
      <c r="L4322">
        <v>6.57</v>
      </c>
      <c r="M4322">
        <v>6.7649999999999997</v>
      </c>
      <c r="N4322">
        <v>7.0579999999999998</v>
      </c>
      <c r="O4322">
        <v>7.2919999999999998</v>
      </c>
      <c r="P4322">
        <v>7.5890000000000004</v>
      </c>
      <c r="Q4322">
        <v>7.7510000000000003</v>
      </c>
      <c r="R4322">
        <v>8.3510000000000009</v>
      </c>
      <c r="S4322">
        <v>8.8119999999999994</v>
      </c>
      <c r="T4322">
        <v>9.2690000000000001</v>
      </c>
      <c r="U4322">
        <v>9.7110000000000003</v>
      </c>
      <c r="V4322">
        <v>10.315</v>
      </c>
      <c r="W4322">
        <v>10.712</v>
      </c>
      <c r="X4322">
        <v>11.192</v>
      </c>
      <c r="Y4322">
        <v>11.507</v>
      </c>
      <c r="Z4322">
        <v>12.073</v>
      </c>
      <c r="AA4322">
        <v>12.493</v>
      </c>
      <c r="AB4322">
        <v>12.669</v>
      </c>
      <c r="AC4322">
        <v>12.87</v>
      </c>
      <c r="AD4322">
        <v>13.500999999999999</v>
      </c>
      <c r="AE4322">
        <v>13.944000000000001</v>
      </c>
      <c r="AF4322">
        <v>14.163</v>
      </c>
      <c r="AG4322">
        <v>14.74</v>
      </c>
      <c r="AH4322">
        <v>15.093</v>
      </c>
      <c r="AI4322">
        <v>15.563000000000001</v>
      </c>
      <c r="AJ4322">
        <v>16.25</v>
      </c>
      <c r="AK4322">
        <v>17.062000000000001</v>
      </c>
      <c r="AL4322">
        <v>18.006</v>
      </c>
      <c r="AM4322">
        <v>18.574000000000002</v>
      </c>
      <c r="AN4322">
        <v>19.742000000000001</v>
      </c>
      <c r="AO4322">
        <v>21.056999999999999</v>
      </c>
      <c r="AP4322">
        <v>22.091999999999999</v>
      </c>
      <c r="AQ4322">
        <v>22.57</v>
      </c>
      <c r="AR4322">
        <v>23.24</v>
      </c>
      <c r="AS4322">
        <v>23.818000000000001</v>
      </c>
      <c r="AT4322">
        <v>24.547000000000001</v>
      </c>
      <c r="AU4322">
        <v>24.163</v>
      </c>
      <c r="AV4322">
        <v>24.518999999999998</v>
      </c>
      <c r="AW4322">
        <v>25.466999999999999</v>
      </c>
      <c r="AX4322">
        <v>25.536999999999999</v>
      </c>
      <c r="AY4322">
        <v>26.245999999999999</v>
      </c>
      <c r="AZ4322">
        <v>26.998999999999999</v>
      </c>
      <c r="BA4322">
        <v>27.599</v>
      </c>
      <c r="BB4322">
        <v>28.07</v>
      </c>
      <c r="BC4322">
        <v>2016</v>
      </c>
    </row>
    <row r="4323" spans="1:55" x14ac:dyDescent="0.25">
      <c r="A4323">
        <v>666</v>
      </c>
      <c r="B4323" t="s">
        <v>1175</v>
      </c>
      <c r="C4323" t="s">
        <v>233</v>
      </c>
      <c r="D4323" t="s">
        <v>1176</v>
      </c>
      <c r="E4323" t="s">
        <v>227</v>
      </c>
      <c r="F4323" t="s">
        <v>234</v>
      </c>
      <c r="G4323" t="s">
        <v>235</v>
      </c>
      <c r="I4323" t="s">
        <v>236</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5.5359999999999996</v>
      </c>
      <c r="AM4323">
        <v>3.149</v>
      </c>
      <c r="AN4323">
        <v>6.2889999999999997</v>
      </c>
      <c r="AO4323">
        <v>6.6639999999999997</v>
      </c>
      <c r="AP4323">
        <v>4.9130000000000003</v>
      </c>
      <c r="AQ4323">
        <v>2.1669999999999998</v>
      </c>
      <c r="AR4323">
        <v>2.9670000000000001</v>
      </c>
      <c r="AS4323">
        <v>2.4860000000000002</v>
      </c>
      <c r="AT4323">
        <v>3.0609999999999999</v>
      </c>
      <c r="AU4323">
        <v>-1.5640000000000001</v>
      </c>
      <c r="AV4323">
        <v>1.474</v>
      </c>
      <c r="AW4323">
        <v>3.867</v>
      </c>
      <c r="AX4323">
        <v>0.27200000000000002</v>
      </c>
      <c r="AY4323">
        <v>2.7759999999999998</v>
      </c>
      <c r="AZ4323">
        <v>2.87</v>
      </c>
      <c r="BA4323">
        <v>2.2229999999999999</v>
      </c>
      <c r="BB4323">
        <v>1.706</v>
      </c>
      <c r="BC4323">
        <v>2016</v>
      </c>
    </row>
    <row r="4324" spans="1:55" x14ac:dyDescent="0.25">
      <c r="A4324">
        <v>666</v>
      </c>
      <c r="B4324" t="s">
        <v>1175</v>
      </c>
      <c r="C4324" t="s">
        <v>237</v>
      </c>
      <c r="D4324" t="s">
        <v>1176</v>
      </c>
      <c r="E4324" t="s">
        <v>238</v>
      </c>
      <c r="F4324" t="s">
        <v>239</v>
      </c>
      <c r="G4324" t="s">
        <v>229</v>
      </c>
      <c r="H4324" t="s">
        <v>230</v>
      </c>
      <c r="I4324" t="s">
        <v>1177</v>
      </c>
      <c r="J4324">
        <v>0.36499999999999999</v>
      </c>
      <c r="K4324">
        <v>0.41499999999999998</v>
      </c>
      <c r="L4324">
        <v>0.42899999999999999</v>
      </c>
      <c r="M4324">
        <v>0.48499999999999999</v>
      </c>
      <c r="N4324">
        <v>0.56200000000000006</v>
      </c>
      <c r="O4324">
        <v>0.68400000000000005</v>
      </c>
      <c r="P4324">
        <v>0.81299999999999994</v>
      </c>
      <c r="Q4324">
        <v>0.95299999999999996</v>
      </c>
      <c r="R4324">
        <v>1.208</v>
      </c>
      <c r="S4324">
        <v>1.4490000000000001</v>
      </c>
      <c r="T4324">
        <v>1.724</v>
      </c>
      <c r="U4324">
        <v>2.0880000000000001</v>
      </c>
      <c r="V4324">
        <v>2.5009999999999999</v>
      </c>
      <c r="W4324">
        <v>2.8620000000000001</v>
      </c>
      <c r="X4324">
        <v>3.2789999999999999</v>
      </c>
      <c r="Y4324">
        <v>3.7650000000000001</v>
      </c>
      <c r="Z4324">
        <v>4.2240000000000002</v>
      </c>
      <c r="AA4324">
        <v>4.774</v>
      </c>
      <c r="AB4324">
        <v>5.2770000000000001</v>
      </c>
      <c r="AC4324">
        <v>5.7220000000000004</v>
      </c>
      <c r="AD4324">
        <v>6.32</v>
      </c>
      <c r="AE4324">
        <v>7.1849999999999996</v>
      </c>
      <c r="AF4324">
        <v>8.0220000000000002</v>
      </c>
      <c r="AG4324">
        <v>8.5549999999999997</v>
      </c>
      <c r="AH4324">
        <v>9.3119999999999994</v>
      </c>
      <c r="AI4324">
        <v>10.215</v>
      </c>
      <c r="AJ4324">
        <v>11.499000000000001</v>
      </c>
      <c r="AK4324">
        <v>13.484999999999999</v>
      </c>
      <c r="AL4324">
        <v>15.544</v>
      </c>
      <c r="AM4324">
        <v>16.225999999999999</v>
      </c>
      <c r="AN4324">
        <v>18.161999999999999</v>
      </c>
      <c r="AO4324">
        <v>20.681000000000001</v>
      </c>
      <c r="AP4324">
        <v>22.59</v>
      </c>
      <c r="AQ4324">
        <v>25.385000000000002</v>
      </c>
      <c r="AR4324">
        <v>29.274000000000001</v>
      </c>
      <c r="AS4324">
        <v>32.405000000000001</v>
      </c>
      <c r="AT4324">
        <v>34.325000000000003</v>
      </c>
      <c r="AU4324">
        <v>35.529000000000003</v>
      </c>
      <c r="AV4324">
        <v>38.203000000000003</v>
      </c>
      <c r="AW4324">
        <v>41.671999999999997</v>
      </c>
      <c r="AX4324">
        <v>44.320999999999998</v>
      </c>
      <c r="AY4324">
        <v>47.993000000000002</v>
      </c>
      <c r="AZ4324">
        <v>52.027000000000001</v>
      </c>
      <c r="BA4324">
        <v>56.183999999999997</v>
      </c>
      <c r="BB4324">
        <v>60.421999999999997</v>
      </c>
      <c r="BC4324">
        <v>2016</v>
      </c>
    </row>
    <row r="4325" spans="1:55" x14ac:dyDescent="0.25">
      <c r="A4325">
        <v>666</v>
      </c>
      <c r="B4325" t="s">
        <v>1175</v>
      </c>
      <c r="C4325" t="s">
        <v>240</v>
      </c>
      <c r="D4325" t="s">
        <v>1176</v>
      </c>
      <c r="E4325" t="s">
        <v>238</v>
      </c>
      <c r="F4325" t="s">
        <v>241</v>
      </c>
      <c r="G4325" t="s">
        <v>242</v>
      </c>
      <c r="H4325" t="s">
        <v>230</v>
      </c>
      <c r="I4325" t="s">
        <v>243</v>
      </c>
      <c r="J4325">
        <v>0.47</v>
      </c>
      <c r="K4325">
        <v>0.47699999999999998</v>
      </c>
      <c r="L4325">
        <v>0.39700000000000002</v>
      </c>
      <c r="M4325">
        <v>0.436</v>
      </c>
      <c r="N4325">
        <v>0.39100000000000001</v>
      </c>
      <c r="O4325">
        <v>0.312</v>
      </c>
      <c r="P4325">
        <v>0.35899999999999999</v>
      </c>
      <c r="Q4325">
        <v>0.46800000000000003</v>
      </c>
      <c r="R4325">
        <v>0.53100000000000003</v>
      </c>
      <c r="S4325">
        <v>0.55200000000000005</v>
      </c>
      <c r="T4325">
        <v>0.66600000000000004</v>
      </c>
      <c r="U4325">
        <v>0.75600000000000001</v>
      </c>
      <c r="V4325">
        <v>0.877</v>
      </c>
      <c r="W4325">
        <v>0.876</v>
      </c>
      <c r="X4325">
        <v>0.92300000000000004</v>
      </c>
      <c r="Y4325">
        <v>1.038</v>
      </c>
      <c r="Z4325">
        <v>0.98299999999999998</v>
      </c>
      <c r="AA4325">
        <v>1.036</v>
      </c>
      <c r="AB4325">
        <v>0.95499999999999996</v>
      </c>
      <c r="AC4325">
        <v>0.93700000000000006</v>
      </c>
      <c r="AD4325">
        <v>0.91100000000000003</v>
      </c>
      <c r="AE4325">
        <v>0.754</v>
      </c>
      <c r="AF4325">
        <v>0.82499999999999996</v>
      </c>
      <c r="AG4325">
        <v>1.1930000000000001</v>
      </c>
      <c r="AH4325">
        <v>1.488</v>
      </c>
      <c r="AI4325">
        <v>1.5960000000000001</v>
      </c>
      <c r="AJ4325">
        <v>1.6339999999999999</v>
      </c>
      <c r="AK4325">
        <v>1.891</v>
      </c>
      <c r="AL4325">
        <v>1.7549999999999999</v>
      </c>
      <c r="AM4325">
        <v>2.0739999999999998</v>
      </c>
      <c r="AN4325">
        <v>2.5249999999999999</v>
      </c>
      <c r="AO4325">
        <v>2.7789999999999999</v>
      </c>
      <c r="AP4325">
        <v>2.6549999999999998</v>
      </c>
      <c r="AQ4325">
        <v>2.5059999999999998</v>
      </c>
      <c r="AR4325">
        <v>2.6469999999999998</v>
      </c>
      <c r="AS4325">
        <v>2.351</v>
      </c>
      <c r="AT4325">
        <v>2.4420000000000002</v>
      </c>
      <c r="AU4325">
        <v>2.7330000000000001</v>
      </c>
      <c r="AV4325">
        <v>2.762</v>
      </c>
      <c r="AW4325">
        <v>2.8109999999999999</v>
      </c>
      <c r="AX4325">
        <v>2.8919999999999999</v>
      </c>
      <c r="AY4325">
        <v>3.0409999999999999</v>
      </c>
      <c r="AZ4325">
        <v>3.2</v>
      </c>
      <c r="BA4325">
        <v>3.3530000000000002</v>
      </c>
      <c r="BB4325">
        <v>3.4980000000000002</v>
      </c>
      <c r="BC4325">
        <v>2016</v>
      </c>
    </row>
    <row r="4326" spans="1:55" x14ac:dyDescent="0.25">
      <c r="A4326">
        <v>666</v>
      </c>
      <c r="B4326" t="s">
        <v>1175</v>
      </c>
      <c r="C4326" t="s">
        <v>244</v>
      </c>
      <c r="D4326" t="s">
        <v>1176</v>
      </c>
      <c r="E4326" t="s">
        <v>238</v>
      </c>
      <c r="F4326" t="s">
        <v>245</v>
      </c>
      <c r="G4326" t="s">
        <v>246</v>
      </c>
      <c r="H4326" t="s">
        <v>230</v>
      </c>
      <c r="I4326" t="s">
        <v>243</v>
      </c>
      <c r="J4326">
        <v>0.65100000000000002</v>
      </c>
      <c r="K4326">
        <v>0.73499999999999999</v>
      </c>
      <c r="L4326">
        <v>0.82399999999999995</v>
      </c>
      <c r="M4326">
        <v>0.88100000000000001</v>
      </c>
      <c r="N4326">
        <v>0.95299999999999996</v>
      </c>
      <c r="O4326">
        <v>1.0149999999999999</v>
      </c>
      <c r="P4326">
        <v>1.0780000000000001</v>
      </c>
      <c r="Q4326">
        <v>1.1279999999999999</v>
      </c>
      <c r="R4326">
        <v>1.258</v>
      </c>
      <c r="S4326">
        <v>1.38</v>
      </c>
      <c r="T4326">
        <v>1.506</v>
      </c>
      <c r="U4326">
        <v>1.631</v>
      </c>
      <c r="V4326">
        <v>1.772</v>
      </c>
      <c r="W4326">
        <v>1.8839999999999999</v>
      </c>
      <c r="X4326">
        <v>2.0099999999999998</v>
      </c>
      <c r="Y4326">
        <v>2.11</v>
      </c>
      <c r="Z4326">
        <v>2.254</v>
      </c>
      <c r="AA4326">
        <v>2.3730000000000002</v>
      </c>
      <c r="AB4326">
        <v>2.4340000000000002</v>
      </c>
      <c r="AC4326">
        <v>2.508</v>
      </c>
      <c r="AD4326">
        <v>2.69</v>
      </c>
      <c r="AE4326">
        <v>2.839</v>
      </c>
      <c r="AF4326">
        <v>2.9289999999999998</v>
      </c>
      <c r="AG4326">
        <v>3.105</v>
      </c>
      <c r="AH4326">
        <v>3.2650000000000001</v>
      </c>
      <c r="AI4326">
        <v>3.4710000000000001</v>
      </c>
      <c r="AJ4326">
        <v>3.7349999999999999</v>
      </c>
      <c r="AK4326">
        <v>4.0259999999999998</v>
      </c>
      <c r="AL4326">
        <v>4.3319999999999999</v>
      </c>
      <c r="AM4326">
        <v>4.5019999999999998</v>
      </c>
      <c r="AN4326">
        <v>4.8410000000000002</v>
      </c>
      <c r="AO4326">
        <v>5.2720000000000002</v>
      </c>
      <c r="AP4326">
        <v>5.6369999999999996</v>
      </c>
      <c r="AQ4326">
        <v>5.86</v>
      </c>
      <c r="AR4326">
        <v>6.1479999999999997</v>
      </c>
      <c r="AS4326">
        <v>6.3680000000000003</v>
      </c>
      <c r="AT4326">
        <v>6.6349999999999998</v>
      </c>
      <c r="AU4326">
        <v>6.6550000000000002</v>
      </c>
      <c r="AV4326">
        <v>6.9059999999999997</v>
      </c>
      <c r="AW4326">
        <v>7.3</v>
      </c>
      <c r="AX4326">
        <v>7.4729999999999999</v>
      </c>
      <c r="AY4326">
        <v>7.84</v>
      </c>
      <c r="AZ4326">
        <v>8.2319999999999993</v>
      </c>
      <c r="BA4326">
        <v>8.5890000000000004</v>
      </c>
      <c r="BB4326">
        <v>8.9190000000000005</v>
      </c>
      <c r="BC4326">
        <v>2016</v>
      </c>
    </row>
    <row r="4327" spans="1:55" x14ac:dyDescent="0.25">
      <c r="A4327">
        <v>666</v>
      </c>
      <c r="B4327" t="s">
        <v>1175</v>
      </c>
      <c r="C4327" t="s">
        <v>247</v>
      </c>
      <c r="D4327" t="s">
        <v>1176</v>
      </c>
      <c r="E4327" t="s">
        <v>248</v>
      </c>
      <c r="F4327" t="s">
        <v>249</v>
      </c>
      <c r="G4327" t="s">
        <v>250</v>
      </c>
      <c r="I4327" t="s">
        <v>251</v>
      </c>
      <c r="J4327">
        <v>6.0510000000000002</v>
      </c>
      <c r="K4327">
        <v>6.665</v>
      </c>
      <c r="L4327">
        <v>6.5359999999999996</v>
      </c>
      <c r="M4327">
        <v>7.1719999999999997</v>
      </c>
      <c r="N4327">
        <v>7.9569999999999999</v>
      </c>
      <c r="O4327">
        <v>9.375</v>
      </c>
      <c r="P4327">
        <v>10.715</v>
      </c>
      <c r="Q4327">
        <v>12.295999999999999</v>
      </c>
      <c r="R4327">
        <v>14.468</v>
      </c>
      <c r="S4327">
        <v>16.443999999999999</v>
      </c>
      <c r="T4327">
        <v>18.600999999999999</v>
      </c>
      <c r="U4327">
        <v>21.498000000000001</v>
      </c>
      <c r="V4327">
        <v>24.241</v>
      </c>
      <c r="W4327">
        <v>26.712</v>
      </c>
      <c r="X4327">
        <v>29.297999999999998</v>
      </c>
      <c r="Y4327">
        <v>32.722999999999999</v>
      </c>
      <c r="Z4327">
        <v>34.991</v>
      </c>
      <c r="AA4327">
        <v>38.213000000000001</v>
      </c>
      <c r="AB4327">
        <v>41.656999999999996</v>
      </c>
      <c r="AC4327">
        <v>44.459000000000003</v>
      </c>
      <c r="AD4327">
        <v>46.811999999999998</v>
      </c>
      <c r="AE4327">
        <v>51.527000000000001</v>
      </c>
      <c r="AF4327">
        <v>56.637999999999998</v>
      </c>
      <c r="AG4327">
        <v>58.04</v>
      </c>
      <c r="AH4327">
        <v>61.698</v>
      </c>
      <c r="AI4327">
        <v>65.634</v>
      </c>
      <c r="AJ4327">
        <v>70.763999999999996</v>
      </c>
      <c r="AK4327">
        <v>79.034999999999997</v>
      </c>
      <c r="AL4327">
        <v>86.322999999999993</v>
      </c>
      <c r="AM4327">
        <v>87.358999999999995</v>
      </c>
      <c r="AN4327">
        <v>91.998999999999995</v>
      </c>
      <c r="AO4327">
        <v>98.212000000000003</v>
      </c>
      <c r="AP4327">
        <v>102.256</v>
      </c>
      <c r="AQ4327">
        <v>112.47199999999999</v>
      </c>
      <c r="AR4327">
        <v>125.965</v>
      </c>
      <c r="AS4327">
        <v>136.05500000000001</v>
      </c>
      <c r="AT4327">
        <v>139.83500000000001</v>
      </c>
      <c r="AU4327">
        <v>147.03800000000001</v>
      </c>
      <c r="AV4327">
        <v>155.809</v>
      </c>
      <c r="AW4327">
        <v>163.62899999999999</v>
      </c>
      <c r="AX4327">
        <v>173.56</v>
      </c>
      <c r="AY4327">
        <v>182.86099999999999</v>
      </c>
      <c r="AZ4327">
        <v>192.70099999999999</v>
      </c>
      <c r="BA4327">
        <v>203.57400000000001</v>
      </c>
      <c r="BB4327">
        <v>215.25899999999999</v>
      </c>
      <c r="BC4327">
        <v>2016</v>
      </c>
    </row>
    <row r="4328" spans="1:55" x14ac:dyDescent="0.25">
      <c r="A4328">
        <v>666</v>
      </c>
      <c r="B4328" t="s">
        <v>1175</v>
      </c>
      <c r="C4328" t="s">
        <v>252</v>
      </c>
      <c r="D4328" t="s">
        <v>1176</v>
      </c>
      <c r="E4328" t="s">
        <v>253</v>
      </c>
      <c r="F4328" t="s">
        <v>254</v>
      </c>
      <c r="G4328" t="s">
        <v>229</v>
      </c>
      <c r="H4328" t="s">
        <v>220</v>
      </c>
      <c r="I4328" t="s">
        <v>255</v>
      </c>
      <c r="J4328" s="52">
        <v>4713.3900000000003</v>
      </c>
      <c r="K4328" s="52">
        <v>4733.3900000000003</v>
      </c>
      <c r="L4328" s="52">
        <v>4870.96</v>
      </c>
      <c r="M4328" s="52">
        <v>4889.92</v>
      </c>
      <c r="N4328" s="52">
        <v>5197.01</v>
      </c>
      <c r="O4328" s="52">
        <v>5245.44</v>
      </c>
      <c r="P4328" s="52">
        <v>5325.73</v>
      </c>
      <c r="Q4328" s="52">
        <v>5196.1899999999996</v>
      </c>
      <c r="R4328" s="52">
        <v>5450.52</v>
      </c>
      <c r="S4328" s="52">
        <v>5590.11</v>
      </c>
      <c r="T4328" s="52">
        <v>5719.9</v>
      </c>
      <c r="U4328" s="52">
        <v>5910.22</v>
      </c>
      <c r="V4328" s="52">
        <v>6039.41</v>
      </c>
      <c r="W4328" s="52">
        <v>6123.37</v>
      </c>
      <c r="X4328" s="52">
        <v>6266.04</v>
      </c>
      <c r="Y4328" s="52">
        <v>6129.26</v>
      </c>
      <c r="Z4328" s="52">
        <v>6482.83</v>
      </c>
      <c r="AA4328" s="52">
        <v>6703.43</v>
      </c>
      <c r="AB4328" s="52">
        <v>6792.34</v>
      </c>
      <c r="AC4328" s="52">
        <v>6895.05</v>
      </c>
      <c r="AD4328" s="52">
        <v>7227.62</v>
      </c>
      <c r="AE4328" s="52">
        <v>7458.67</v>
      </c>
      <c r="AF4328" s="52">
        <v>7570.42</v>
      </c>
      <c r="AG4328" s="52">
        <v>7872.56</v>
      </c>
      <c r="AH4328" s="52">
        <v>8055.12</v>
      </c>
      <c r="AI4328" s="52">
        <v>8299.41</v>
      </c>
      <c r="AJ4328" s="52">
        <v>8659.3799999999992</v>
      </c>
      <c r="AK4328" s="52">
        <v>9030.77</v>
      </c>
      <c r="AL4328" s="52">
        <v>9466.85</v>
      </c>
      <c r="AM4328" s="52">
        <v>9699.5400000000009</v>
      </c>
      <c r="AN4328" s="52">
        <v>10240.41</v>
      </c>
      <c r="AO4328" s="52">
        <v>10849.61</v>
      </c>
      <c r="AP4328" s="52">
        <v>11306.37</v>
      </c>
      <c r="AQ4328" s="52">
        <v>11473.96</v>
      </c>
      <c r="AR4328" s="52">
        <v>11735.18</v>
      </c>
      <c r="AS4328" s="52">
        <v>11946.31</v>
      </c>
      <c r="AT4328" s="52">
        <v>12229.45</v>
      </c>
      <c r="AU4328" s="52">
        <v>11957.45</v>
      </c>
      <c r="AV4328" s="52">
        <v>12052.34</v>
      </c>
      <c r="AW4328" s="52">
        <v>12434.48</v>
      </c>
      <c r="AX4328" s="52">
        <v>12384.74</v>
      </c>
      <c r="AY4328" s="52">
        <v>12576.22</v>
      </c>
      <c r="AZ4328" s="52">
        <v>12782.27</v>
      </c>
      <c r="BA4328" s="52">
        <v>12909.97</v>
      </c>
      <c r="BB4328" s="52">
        <v>12973.04</v>
      </c>
      <c r="BC4328">
        <v>2016</v>
      </c>
    </row>
    <row r="4329" spans="1:55" x14ac:dyDescent="0.25">
      <c r="A4329">
        <v>666</v>
      </c>
      <c r="B4329" t="s">
        <v>1175</v>
      </c>
      <c r="C4329" t="s">
        <v>256</v>
      </c>
      <c r="D4329" t="s">
        <v>1176</v>
      </c>
      <c r="E4329" t="s">
        <v>253</v>
      </c>
      <c r="F4329" t="s">
        <v>257</v>
      </c>
      <c r="G4329" t="s">
        <v>258</v>
      </c>
      <c r="H4329" t="s">
        <v>220</v>
      </c>
      <c r="I4329" t="s">
        <v>255</v>
      </c>
      <c r="J4329" s="52">
        <v>1180.02</v>
      </c>
      <c r="K4329" s="52">
        <v>1185.02</v>
      </c>
      <c r="L4329" s="52">
        <v>1219.46</v>
      </c>
      <c r="M4329" s="52">
        <v>1224.21</v>
      </c>
      <c r="N4329" s="52">
        <v>1301.0899999999999</v>
      </c>
      <c r="O4329" s="52">
        <v>1313.22</v>
      </c>
      <c r="P4329" s="52">
        <v>1333.32</v>
      </c>
      <c r="Q4329" s="52">
        <v>1300.8900000000001</v>
      </c>
      <c r="R4329" s="52">
        <v>1364.56</v>
      </c>
      <c r="S4329" s="52">
        <v>1399.51</v>
      </c>
      <c r="T4329" s="52">
        <v>1432</v>
      </c>
      <c r="U4329" s="52">
        <v>1479.65</v>
      </c>
      <c r="V4329" s="52">
        <v>1511.99</v>
      </c>
      <c r="W4329" s="52">
        <v>1533.01</v>
      </c>
      <c r="X4329" s="52">
        <v>1568.73</v>
      </c>
      <c r="Y4329" s="52">
        <v>1534.48</v>
      </c>
      <c r="Z4329" s="52">
        <v>1623</v>
      </c>
      <c r="AA4329" s="52">
        <v>1678.23</v>
      </c>
      <c r="AB4329" s="52">
        <v>1700.49</v>
      </c>
      <c r="AC4329" s="52">
        <v>1726.2</v>
      </c>
      <c r="AD4329" s="52">
        <v>1809.47</v>
      </c>
      <c r="AE4329" s="52">
        <v>1867.31</v>
      </c>
      <c r="AF4329" s="52">
        <v>1895.28</v>
      </c>
      <c r="AG4329" s="52">
        <v>1970.93</v>
      </c>
      <c r="AH4329" s="52">
        <v>2016.63</v>
      </c>
      <c r="AI4329" s="52">
        <v>2077.79</v>
      </c>
      <c r="AJ4329" s="52">
        <v>2167.91</v>
      </c>
      <c r="AK4329" s="52">
        <v>2260.89</v>
      </c>
      <c r="AL4329" s="52">
        <v>2370.06</v>
      </c>
      <c r="AM4329" s="52">
        <v>2428.3200000000002</v>
      </c>
      <c r="AN4329" s="52">
        <v>2563.73</v>
      </c>
      <c r="AO4329" s="52">
        <v>2716.24</v>
      </c>
      <c r="AP4329" s="52">
        <v>2830.6</v>
      </c>
      <c r="AQ4329" s="52">
        <v>2872.55</v>
      </c>
      <c r="AR4329" s="52">
        <v>2937.95</v>
      </c>
      <c r="AS4329" s="52">
        <v>2990.81</v>
      </c>
      <c r="AT4329" s="52">
        <v>3061.69</v>
      </c>
      <c r="AU4329" s="52">
        <v>2993.59</v>
      </c>
      <c r="AV4329" s="52">
        <v>3017.35</v>
      </c>
      <c r="AW4329" s="52">
        <v>3113.02</v>
      </c>
      <c r="AX4329" s="52">
        <v>3100.57</v>
      </c>
      <c r="AY4329" s="52">
        <v>3148.51</v>
      </c>
      <c r="AZ4329" s="52">
        <v>3200.09</v>
      </c>
      <c r="BA4329" s="52">
        <v>3232.06</v>
      </c>
      <c r="BB4329" s="52">
        <v>3247.85</v>
      </c>
      <c r="BC4329">
        <v>2016</v>
      </c>
    </row>
    <row r="4330" spans="1:55" x14ac:dyDescent="0.25">
      <c r="A4330">
        <v>666</v>
      </c>
      <c r="B4330" t="s">
        <v>1175</v>
      </c>
      <c r="C4330" t="s">
        <v>259</v>
      </c>
      <c r="D4330" t="s">
        <v>1176</v>
      </c>
      <c r="E4330" t="s">
        <v>260</v>
      </c>
      <c r="F4330" t="s">
        <v>261</v>
      </c>
      <c r="G4330" t="s">
        <v>229</v>
      </c>
      <c r="H4330" t="s">
        <v>220</v>
      </c>
      <c r="I4330" t="s">
        <v>262</v>
      </c>
      <c r="J4330">
        <v>285.21800000000002</v>
      </c>
      <c r="K4330">
        <v>315.49099999999999</v>
      </c>
      <c r="L4330">
        <v>318.36599999999999</v>
      </c>
      <c r="M4330">
        <v>350.71300000000002</v>
      </c>
      <c r="N4330">
        <v>413.51100000000002</v>
      </c>
      <c r="O4330">
        <v>491.77600000000001</v>
      </c>
      <c r="P4330">
        <v>570.63699999999994</v>
      </c>
      <c r="Q4330">
        <v>638.92999999999995</v>
      </c>
      <c r="R4330">
        <v>788.55799999999999</v>
      </c>
      <c r="S4330">
        <v>919.22900000000004</v>
      </c>
      <c r="T4330" s="52">
        <v>1063.94</v>
      </c>
      <c r="U4330" s="52">
        <v>1270.57</v>
      </c>
      <c r="V4330" s="52">
        <v>1464.04</v>
      </c>
      <c r="W4330" s="52">
        <v>1635.7</v>
      </c>
      <c r="X4330" s="52">
        <v>1835.8</v>
      </c>
      <c r="Y4330" s="52">
        <v>2005.65</v>
      </c>
      <c r="Z4330" s="52">
        <v>2268.38</v>
      </c>
      <c r="AA4330" s="52">
        <v>2561.62</v>
      </c>
      <c r="AB4330" s="52">
        <v>2829.49</v>
      </c>
      <c r="AC4330" s="52">
        <v>3065.5</v>
      </c>
      <c r="AD4330" s="52">
        <v>3383.36</v>
      </c>
      <c r="AE4330" s="52">
        <v>3843.22</v>
      </c>
      <c r="AF4330" s="52">
        <v>4287.72</v>
      </c>
      <c r="AG4330" s="52">
        <v>4569.2</v>
      </c>
      <c r="AH4330" s="52">
        <v>4969.8500000000004</v>
      </c>
      <c r="AI4330" s="52">
        <v>5447.27</v>
      </c>
      <c r="AJ4330" s="52">
        <v>6127.72</v>
      </c>
      <c r="AK4330" s="52">
        <v>7137.5</v>
      </c>
      <c r="AL4330" s="52">
        <v>8172.09</v>
      </c>
      <c r="AM4330" s="52">
        <v>8473.4599999999991</v>
      </c>
      <c r="AN4330" s="52">
        <v>9421.08</v>
      </c>
      <c r="AO4330" s="52">
        <v>10655.65</v>
      </c>
      <c r="AP4330" s="52">
        <v>11561.41</v>
      </c>
      <c r="AQ4330" s="52">
        <v>12904.97</v>
      </c>
      <c r="AR4330" s="52">
        <v>14782.22</v>
      </c>
      <c r="AS4330" s="52">
        <v>16253.51</v>
      </c>
      <c r="AT4330" s="52">
        <v>17101.02</v>
      </c>
      <c r="AU4330" s="52">
        <v>17581.97</v>
      </c>
      <c r="AV4330" s="52">
        <v>18778.63</v>
      </c>
      <c r="AW4330" s="52">
        <v>20346.47</v>
      </c>
      <c r="AX4330" s="52">
        <v>21494.95</v>
      </c>
      <c r="AY4330" s="52">
        <v>22997.01</v>
      </c>
      <c r="AZ4330" s="52">
        <v>24631.58</v>
      </c>
      <c r="BA4330" s="52">
        <v>26281.35</v>
      </c>
      <c r="BB4330" s="52">
        <v>27925.58</v>
      </c>
      <c r="BC4330">
        <v>2016</v>
      </c>
    </row>
    <row r="4331" spans="1:55" x14ac:dyDescent="0.25">
      <c r="A4331">
        <v>666</v>
      </c>
      <c r="B4331" t="s">
        <v>1175</v>
      </c>
      <c r="C4331" t="s">
        <v>263</v>
      </c>
      <c r="D4331" t="s">
        <v>1176</v>
      </c>
      <c r="E4331" t="s">
        <v>260</v>
      </c>
      <c r="F4331" t="s">
        <v>264</v>
      </c>
      <c r="G4331" t="s">
        <v>242</v>
      </c>
      <c r="H4331" t="s">
        <v>220</v>
      </c>
      <c r="I4331" t="s">
        <v>262</v>
      </c>
      <c r="J4331">
        <v>366.60399999999998</v>
      </c>
      <c r="K4331">
        <v>362.63299999999998</v>
      </c>
      <c r="L4331">
        <v>294.238</v>
      </c>
      <c r="M4331">
        <v>315.39</v>
      </c>
      <c r="N4331">
        <v>287.56</v>
      </c>
      <c r="O4331">
        <v>224.453</v>
      </c>
      <c r="P4331">
        <v>251.60400000000001</v>
      </c>
      <c r="Q4331">
        <v>313.97000000000003</v>
      </c>
      <c r="R4331">
        <v>346.85199999999998</v>
      </c>
      <c r="S4331">
        <v>350.49200000000002</v>
      </c>
      <c r="T4331">
        <v>411.21300000000002</v>
      </c>
      <c r="U4331">
        <v>460.13200000000001</v>
      </c>
      <c r="V4331">
        <v>513.33600000000001</v>
      </c>
      <c r="W4331">
        <v>500.55799999999999</v>
      </c>
      <c r="X4331">
        <v>517.00900000000001</v>
      </c>
      <c r="Y4331">
        <v>552.96500000000003</v>
      </c>
      <c r="Z4331">
        <v>527.61</v>
      </c>
      <c r="AA4331">
        <v>555.91099999999994</v>
      </c>
      <c r="AB4331">
        <v>511.82100000000003</v>
      </c>
      <c r="AC4331">
        <v>501.76</v>
      </c>
      <c r="AD4331">
        <v>487.52800000000002</v>
      </c>
      <c r="AE4331">
        <v>403.30099999999999</v>
      </c>
      <c r="AF4331">
        <v>441.11900000000003</v>
      </c>
      <c r="AG4331">
        <v>637.05100000000004</v>
      </c>
      <c r="AH4331">
        <v>794.36099999999999</v>
      </c>
      <c r="AI4331">
        <v>851.04600000000005</v>
      </c>
      <c r="AJ4331">
        <v>870.72400000000005</v>
      </c>
      <c r="AK4331" s="52">
        <v>1001.12</v>
      </c>
      <c r="AL4331">
        <v>922.42700000000002</v>
      </c>
      <c r="AM4331" s="52">
        <v>1083</v>
      </c>
      <c r="AN4331" s="52">
        <v>1309.5899999999999</v>
      </c>
      <c r="AO4331" s="52">
        <v>1431.87</v>
      </c>
      <c r="AP4331" s="52">
        <v>1358.87</v>
      </c>
      <c r="AQ4331" s="52">
        <v>1273.8800000000001</v>
      </c>
      <c r="AR4331" s="52">
        <v>1336.39</v>
      </c>
      <c r="AS4331" s="52">
        <v>1179.1199999999999</v>
      </c>
      <c r="AT4331" s="52">
        <v>1216.6400000000001</v>
      </c>
      <c r="AU4331" s="52">
        <v>1352.7</v>
      </c>
      <c r="AV4331" s="52">
        <v>1357.78</v>
      </c>
      <c r="AW4331" s="52">
        <v>1372.51</v>
      </c>
      <c r="AX4331" s="52">
        <v>1402.35</v>
      </c>
      <c r="AY4331" s="52">
        <v>1457.15</v>
      </c>
      <c r="AZ4331" s="52">
        <v>1514.94</v>
      </c>
      <c r="BA4331" s="52">
        <v>1568.4</v>
      </c>
      <c r="BB4331" s="52">
        <v>1616.67</v>
      </c>
      <c r="BC4331">
        <v>2016</v>
      </c>
    </row>
    <row r="4332" spans="1:55" x14ac:dyDescent="0.25">
      <c r="A4332">
        <v>666</v>
      </c>
      <c r="B4332" t="s">
        <v>1175</v>
      </c>
      <c r="C4332" t="s">
        <v>265</v>
      </c>
      <c r="D4332" t="s">
        <v>1176</v>
      </c>
      <c r="E4332" t="s">
        <v>260</v>
      </c>
      <c r="F4332" t="s">
        <v>266</v>
      </c>
      <c r="G4332" t="s">
        <v>246</v>
      </c>
      <c r="H4332" t="s">
        <v>220</v>
      </c>
      <c r="I4332" t="s">
        <v>262</v>
      </c>
      <c r="J4332">
        <v>508.39800000000002</v>
      </c>
      <c r="K4332">
        <v>558.85900000000004</v>
      </c>
      <c r="L4332">
        <v>610.63499999999999</v>
      </c>
      <c r="M4332">
        <v>637.02</v>
      </c>
      <c r="N4332">
        <v>701.45500000000004</v>
      </c>
      <c r="O4332">
        <v>730.38499999999999</v>
      </c>
      <c r="P4332">
        <v>756.49300000000005</v>
      </c>
      <c r="Q4332">
        <v>756.34900000000005</v>
      </c>
      <c r="R4332">
        <v>821.346</v>
      </c>
      <c r="S4332">
        <v>875.40899999999999</v>
      </c>
      <c r="T4332">
        <v>929.25699999999995</v>
      </c>
      <c r="U4332">
        <v>992.65200000000004</v>
      </c>
      <c r="V4332" s="52">
        <v>1037.47</v>
      </c>
      <c r="W4332" s="52">
        <v>1076.81</v>
      </c>
      <c r="X4332" s="52">
        <v>1125.43</v>
      </c>
      <c r="Y4332" s="52">
        <v>1123.95</v>
      </c>
      <c r="Z4332" s="52">
        <v>1210.55</v>
      </c>
      <c r="AA4332" s="52">
        <v>1273.33</v>
      </c>
      <c r="AB4332" s="52">
        <v>1304.74</v>
      </c>
      <c r="AC4332" s="52">
        <v>1343.59</v>
      </c>
      <c r="AD4332" s="52">
        <v>1439.88</v>
      </c>
      <c r="AE4332" s="52">
        <v>1518.5</v>
      </c>
      <c r="AF4332" s="52">
        <v>1565.63</v>
      </c>
      <c r="AG4332" s="52">
        <v>1658.35</v>
      </c>
      <c r="AH4332" s="52">
        <v>1742.49</v>
      </c>
      <c r="AI4332" s="52">
        <v>1851.25</v>
      </c>
      <c r="AJ4332" s="52">
        <v>1990</v>
      </c>
      <c r="AK4332" s="52">
        <v>2131.11</v>
      </c>
      <c r="AL4332" s="52">
        <v>2277.46</v>
      </c>
      <c r="AM4332" s="52">
        <v>2351.23</v>
      </c>
      <c r="AN4332" s="52">
        <v>2511.27</v>
      </c>
      <c r="AO4332" s="52">
        <v>2716.24</v>
      </c>
      <c r="AP4332" s="52">
        <v>2884.89</v>
      </c>
      <c r="AQ4332" s="52">
        <v>2979.01</v>
      </c>
      <c r="AR4332" s="52">
        <v>3104.49</v>
      </c>
      <c r="AS4332" s="52">
        <v>3194.14</v>
      </c>
      <c r="AT4332" s="52">
        <v>3305.58</v>
      </c>
      <c r="AU4332" s="52">
        <v>3293.5</v>
      </c>
      <c r="AV4332" s="52">
        <v>3394.49</v>
      </c>
      <c r="AW4332" s="52">
        <v>3564.39</v>
      </c>
      <c r="AX4332" s="52">
        <v>3624.26</v>
      </c>
      <c r="AY4332" s="52">
        <v>3756.8</v>
      </c>
      <c r="AZ4332" s="52">
        <v>3897.37</v>
      </c>
      <c r="BA4332" s="52">
        <v>4017.87</v>
      </c>
      <c r="BB4332" s="52">
        <v>4122</v>
      </c>
      <c r="BC4332">
        <v>2016</v>
      </c>
    </row>
    <row r="4333" spans="1:55" x14ac:dyDescent="0.25">
      <c r="A4333">
        <v>666</v>
      </c>
      <c r="B4333" t="s">
        <v>1175</v>
      </c>
      <c r="C4333" t="s">
        <v>267</v>
      </c>
      <c r="D4333" t="s">
        <v>1176</v>
      </c>
      <c r="E4333" t="s">
        <v>268</v>
      </c>
      <c r="F4333" t="s">
        <v>269</v>
      </c>
      <c r="G4333" t="s">
        <v>270</v>
      </c>
    </row>
    <row r="4334" spans="1:55" x14ac:dyDescent="0.25">
      <c r="A4334">
        <v>666</v>
      </c>
      <c r="B4334" t="s">
        <v>1175</v>
      </c>
      <c r="C4334" t="s">
        <v>271</v>
      </c>
      <c r="D4334" t="s">
        <v>1176</v>
      </c>
      <c r="E4334" t="s">
        <v>272</v>
      </c>
      <c r="F4334" t="s">
        <v>273</v>
      </c>
      <c r="G4334" t="s">
        <v>274</v>
      </c>
      <c r="I4334" t="s">
        <v>243</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6.0000000000000001E-3</v>
      </c>
      <c r="U4334">
        <v>6.0000000000000001E-3</v>
      </c>
      <c r="V4334">
        <v>5.0000000000000001E-3</v>
      </c>
      <c r="W4334">
        <v>5.0000000000000001E-3</v>
      </c>
      <c r="X4334">
        <v>6.0000000000000001E-3</v>
      </c>
      <c r="Y4334">
        <v>6.0000000000000001E-3</v>
      </c>
      <c r="Z4334">
        <v>6.0000000000000001E-3</v>
      </c>
      <c r="AA4334">
        <v>6.0000000000000001E-3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6.0000000000000001E-3</v>
      </c>
      <c r="AP4334">
        <v>6.0000000000000001E-3</v>
      </c>
      <c r="AQ4334">
        <v>6.0000000000000001E-3</v>
      </c>
      <c r="AR4334">
        <v>6.0000000000000001E-3</v>
      </c>
      <c r="AS4334">
        <v>6.0000000000000001E-3</v>
      </c>
      <c r="AT4334">
        <v>5.0000000000000001E-3</v>
      </c>
      <c r="AU4334">
        <v>5.0000000000000001E-3</v>
      </c>
      <c r="AV4334">
        <v>5.0000000000000001E-3</v>
      </c>
      <c r="AW4334">
        <v>5.0000000000000001E-3</v>
      </c>
      <c r="AX4334">
        <v>5.0000000000000001E-3</v>
      </c>
      <c r="AY4334">
        <v>5.0000000000000001E-3</v>
      </c>
      <c r="AZ4334">
        <v>5.0000000000000001E-3</v>
      </c>
      <c r="BA4334">
        <v>5.0000000000000001E-3</v>
      </c>
      <c r="BB4334">
        <v>5.0000000000000001E-3</v>
      </c>
      <c r="BC4334">
        <v>2016</v>
      </c>
    </row>
    <row r="4335" spans="1:55" x14ac:dyDescent="0.25">
      <c r="A4335">
        <v>666</v>
      </c>
      <c r="B4335" t="s">
        <v>1175</v>
      </c>
      <c r="C4335" t="s">
        <v>275</v>
      </c>
      <c r="D4335" t="s">
        <v>1176</v>
      </c>
      <c r="E4335" t="s">
        <v>276</v>
      </c>
      <c r="F4335" t="s">
        <v>277</v>
      </c>
      <c r="G4335" t="s">
        <v>278</v>
      </c>
      <c r="I4335" t="s">
        <v>243</v>
      </c>
      <c r="J4335">
        <v>0.56100000000000005</v>
      </c>
      <c r="K4335">
        <v>0.56499999999999995</v>
      </c>
      <c r="L4335">
        <v>0.52100000000000002</v>
      </c>
      <c r="M4335">
        <v>0.55100000000000005</v>
      </c>
      <c r="N4335">
        <v>0.59</v>
      </c>
      <c r="O4335">
        <v>0.67300000000000004</v>
      </c>
      <c r="P4335">
        <v>0.754</v>
      </c>
      <c r="Q4335">
        <v>0.84499999999999997</v>
      </c>
      <c r="R4335">
        <v>0.96</v>
      </c>
      <c r="S4335">
        <v>1.05</v>
      </c>
      <c r="T4335">
        <v>1.145</v>
      </c>
      <c r="U4335">
        <v>1.28</v>
      </c>
      <c r="V4335">
        <v>1.411</v>
      </c>
      <c r="W4335">
        <v>1.5189999999999999</v>
      </c>
      <c r="X4335">
        <v>1.631</v>
      </c>
      <c r="Y4335">
        <v>1.784</v>
      </c>
      <c r="Z4335">
        <v>1.8740000000000001</v>
      </c>
      <c r="AA4335">
        <v>2.012</v>
      </c>
      <c r="AB4335">
        <v>2.169</v>
      </c>
      <c r="AC4335">
        <v>2.282</v>
      </c>
      <c r="AD4335">
        <v>2.35</v>
      </c>
      <c r="AE4335">
        <v>2.5310000000000001</v>
      </c>
      <c r="AF4335">
        <v>2.7389999999999999</v>
      </c>
      <c r="AG4335">
        <v>2.7549999999999999</v>
      </c>
      <c r="AH4335">
        <v>2.8519999999999999</v>
      </c>
      <c r="AI4335">
        <v>2.9420000000000002</v>
      </c>
      <c r="AJ4335">
        <v>3.0790000000000002</v>
      </c>
      <c r="AK4335">
        <v>3.3490000000000002</v>
      </c>
      <c r="AL4335">
        <v>3.5880000000000001</v>
      </c>
      <c r="AM4335">
        <v>3.6040000000000001</v>
      </c>
      <c r="AN4335">
        <v>3.7519999999999998</v>
      </c>
      <c r="AO4335">
        <v>3.923</v>
      </c>
      <c r="AP4335">
        <v>4.008</v>
      </c>
      <c r="AQ4335">
        <v>4.3319999999999999</v>
      </c>
      <c r="AR4335">
        <v>4.7619999999999996</v>
      </c>
      <c r="AS4335">
        <v>5.0890000000000004</v>
      </c>
      <c r="AT4335">
        <v>5.173</v>
      </c>
      <c r="AU4335">
        <v>5.3380000000000001</v>
      </c>
      <c r="AV4335">
        <v>5.532</v>
      </c>
      <c r="AW4335">
        <v>5.7080000000000002</v>
      </c>
      <c r="AX4335">
        <v>5.931</v>
      </c>
      <c r="AY4335">
        <v>6.1210000000000004</v>
      </c>
      <c r="AZ4335">
        <v>6.32</v>
      </c>
      <c r="BA4335">
        <v>6.5410000000000004</v>
      </c>
      <c r="BB4335">
        <v>6.7750000000000004</v>
      </c>
      <c r="BC4335">
        <v>2016</v>
      </c>
    </row>
    <row r="4336" spans="1:55" x14ac:dyDescent="0.25">
      <c r="A4336">
        <v>666</v>
      </c>
      <c r="B4336" t="s">
        <v>1175</v>
      </c>
      <c r="C4336" t="s">
        <v>279</v>
      </c>
      <c r="D4336" t="s">
        <v>1176</v>
      </c>
      <c r="E4336" t="s">
        <v>280</v>
      </c>
      <c r="F4336" t="s">
        <v>281</v>
      </c>
      <c r="G4336" t="s">
        <v>282</v>
      </c>
      <c r="I4336" t="s">
        <v>1177</v>
      </c>
      <c r="J4336">
        <v>30.154</v>
      </c>
      <c r="K4336">
        <v>30.568999999999999</v>
      </c>
      <c r="L4336">
        <v>32.950000000000003</v>
      </c>
      <c r="M4336">
        <v>28.917999999999999</v>
      </c>
      <c r="N4336">
        <v>32.082000000000001</v>
      </c>
      <c r="O4336">
        <v>31.667000000000002</v>
      </c>
      <c r="P4336">
        <v>29.428999999999998</v>
      </c>
      <c r="Q4336">
        <v>32.945</v>
      </c>
      <c r="R4336">
        <v>37.377000000000002</v>
      </c>
      <c r="S4336">
        <v>40.539000000000001</v>
      </c>
      <c r="T4336">
        <v>46.747999999999998</v>
      </c>
      <c r="U4336">
        <v>57.6</v>
      </c>
      <c r="V4336">
        <v>58.420999999999999</v>
      </c>
      <c r="W4336">
        <v>60.100999999999999</v>
      </c>
      <c r="X4336">
        <v>55.604999999999997</v>
      </c>
      <c r="Y4336">
        <v>58.804000000000002</v>
      </c>
      <c r="Z4336">
        <v>59.607999999999997</v>
      </c>
      <c r="AA4336">
        <v>50.143000000000001</v>
      </c>
      <c r="AB4336">
        <v>45.018000000000001</v>
      </c>
      <c r="AC4336">
        <v>40.783000000000001</v>
      </c>
      <c r="AD4336">
        <v>36.484999999999999</v>
      </c>
      <c r="AE4336">
        <v>31.074999999999999</v>
      </c>
      <c r="AF4336">
        <v>25.841000000000001</v>
      </c>
      <c r="AG4336">
        <v>24.556999999999999</v>
      </c>
      <c r="AH4336">
        <v>22.408000000000001</v>
      </c>
      <c r="AI4336">
        <v>19.893000000000001</v>
      </c>
      <c r="AJ4336">
        <v>20.864999999999998</v>
      </c>
      <c r="AK4336">
        <v>23.364000000000001</v>
      </c>
      <c r="AL4336">
        <v>26.248000000000001</v>
      </c>
      <c r="AM4336">
        <v>27.898</v>
      </c>
      <c r="AN4336">
        <v>26.806000000000001</v>
      </c>
      <c r="AO4336">
        <v>25.155999999999999</v>
      </c>
      <c r="AP4336">
        <v>31.398</v>
      </c>
      <c r="AQ4336">
        <v>30.155999999999999</v>
      </c>
      <c r="AR4336">
        <v>30.702999999999999</v>
      </c>
      <c r="AS4336">
        <v>28.654</v>
      </c>
      <c r="AT4336">
        <v>27.939</v>
      </c>
      <c r="AU4336">
        <v>23.408999999999999</v>
      </c>
      <c r="AV4336">
        <v>24.106999999999999</v>
      </c>
      <c r="AW4336">
        <v>31.664000000000001</v>
      </c>
      <c r="AX4336">
        <v>21.71</v>
      </c>
      <c r="AY4336">
        <v>25.751999999999999</v>
      </c>
      <c r="AZ4336">
        <v>28.675000000000001</v>
      </c>
      <c r="BA4336">
        <v>24.113</v>
      </c>
      <c r="BB4336">
        <v>20.353999999999999</v>
      </c>
      <c r="BC4336">
        <v>2016</v>
      </c>
    </row>
    <row r="4337" spans="1:55" x14ac:dyDescent="0.25">
      <c r="A4337">
        <v>666</v>
      </c>
      <c r="B4337" t="s">
        <v>1175</v>
      </c>
      <c r="C4337" t="s">
        <v>283</v>
      </c>
      <c r="D4337" t="s">
        <v>1176</v>
      </c>
      <c r="E4337" t="s">
        <v>284</v>
      </c>
      <c r="F4337" t="s">
        <v>285</v>
      </c>
      <c r="G4337" t="s">
        <v>282</v>
      </c>
      <c r="I4337" t="s">
        <v>1177</v>
      </c>
      <c r="J4337">
        <v>40.959000000000003</v>
      </c>
      <c r="K4337">
        <v>38.277999999999999</v>
      </c>
      <c r="L4337">
        <v>42.860999999999997</v>
      </c>
      <c r="M4337">
        <v>37.302</v>
      </c>
      <c r="N4337">
        <v>43.173000000000002</v>
      </c>
      <c r="O4337">
        <v>49.33</v>
      </c>
      <c r="P4337">
        <v>28.74</v>
      </c>
      <c r="Q4337">
        <v>25.922000000000001</v>
      </c>
      <c r="R4337">
        <v>20.22</v>
      </c>
      <c r="S4337">
        <v>16.856999999999999</v>
      </c>
      <c r="T4337">
        <v>39.518999999999998</v>
      </c>
      <c r="U4337">
        <v>25.07</v>
      </c>
      <c r="V4337">
        <v>28.78</v>
      </c>
      <c r="W4337">
        <v>19.484999999999999</v>
      </c>
      <c r="X4337">
        <v>28.541</v>
      </c>
      <c r="Y4337">
        <v>30.436</v>
      </c>
      <c r="Z4337">
        <v>24.053999999999998</v>
      </c>
      <c r="AA4337">
        <v>21.539000000000001</v>
      </c>
      <c r="AB4337">
        <v>11.542</v>
      </c>
      <c r="AC4337">
        <v>15.986000000000001</v>
      </c>
      <c r="AD4337">
        <v>32.606999999999999</v>
      </c>
      <c r="AE4337">
        <v>36.363999999999997</v>
      </c>
      <c r="AF4337">
        <v>33.576999999999998</v>
      </c>
      <c r="AG4337">
        <v>27.236999999999998</v>
      </c>
      <c r="AH4337">
        <v>33.353000000000002</v>
      </c>
      <c r="AI4337">
        <v>29.437999999999999</v>
      </c>
      <c r="AJ4337">
        <v>38.798999999999999</v>
      </c>
      <c r="AK4337">
        <v>42.293999999999997</v>
      </c>
      <c r="AL4337">
        <v>44.16</v>
      </c>
      <c r="AM4337">
        <v>29.504000000000001</v>
      </c>
      <c r="AN4337">
        <v>17.933</v>
      </c>
      <c r="AO4337">
        <v>11.718999999999999</v>
      </c>
      <c r="AP4337">
        <v>23.041</v>
      </c>
      <c r="AQ4337">
        <v>25.053999999999998</v>
      </c>
      <c r="AR4337">
        <v>25.873999999999999</v>
      </c>
      <c r="AS4337">
        <v>24.704999999999998</v>
      </c>
      <c r="AT4337">
        <v>19.576000000000001</v>
      </c>
      <c r="AU4337">
        <v>18.802</v>
      </c>
      <c r="AV4337">
        <v>18.346</v>
      </c>
      <c r="AW4337">
        <v>19.085000000000001</v>
      </c>
      <c r="AX4337">
        <v>17.367999999999999</v>
      </c>
      <c r="AY4337">
        <v>16.904</v>
      </c>
      <c r="AZ4337">
        <v>15.949</v>
      </c>
      <c r="BA4337">
        <v>15.554</v>
      </c>
      <c r="BB4337">
        <v>17.087</v>
      </c>
      <c r="BC4337">
        <v>2016</v>
      </c>
    </row>
    <row r="4338" spans="1:55" x14ac:dyDescent="0.25">
      <c r="A4338">
        <v>666</v>
      </c>
      <c r="B4338" t="s">
        <v>1175</v>
      </c>
      <c r="C4338" t="s">
        <v>286</v>
      </c>
      <c r="D4338" t="s">
        <v>1176</v>
      </c>
      <c r="E4338" t="s">
        <v>287</v>
      </c>
      <c r="F4338" t="s">
        <v>288</v>
      </c>
      <c r="G4338" t="s">
        <v>250</v>
      </c>
      <c r="I4338" t="s">
        <v>1178</v>
      </c>
      <c r="J4338">
        <v>3.9860000000000002</v>
      </c>
      <c r="K4338">
        <v>4.4580000000000002</v>
      </c>
      <c r="L4338">
        <v>5.0999999999999996</v>
      </c>
      <c r="M4338">
        <v>5.8680000000000003</v>
      </c>
      <c r="N4338">
        <v>6.5469999999999997</v>
      </c>
      <c r="O4338">
        <v>7.5289999999999999</v>
      </c>
      <c r="P4338">
        <v>8.7100000000000009</v>
      </c>
      <c r="Q4338">
        <v>9.7590000000000003</v>
      </c>
      <c r="R4338">
        <v>10.968999999999999</v>
      </c>
      <c r="S4338">
        <v>12.577999999999999</v>
      </c>
      <c r="T4338">
        <v>14.083</v>
      </c>
      <c r="U4338">
        <v>16.518999999999998</v>
      </c>
      <c r="V4338">
        <v>19.509</v>
      </c>
      <c r="W4338">
        <v>21.591999999999999</v>
      </c>
      <c r="X4338">
        <v>23.385000000000002</v>
      </c>
      <c r="Y4338">
        <v>25.658999999999999</v>
      </c>
      <c r="Z4338">
        <v>27.94</v>
      </c>
      <c r="AA4338">
        <v>30.28</v>
      </c>
      <c r="AB4338">
        <v>32.774000000000001</v>
      </c>
      <c r="AC4338">
        <v>35.322000000000003</v>
      </c>
      <c r="AD4338">
        <v>37.462000000000003</v>
      </c>
      <c r="AE4338">
        <v>40.445999999999998</v>
      </c>
      <c r="AF4338">
        <v>45.386000000000003</v>
      </c>
      <c r="AG4338">
        <v>48.265000000000001</v>
      </c>
      <c r="AH4338">
        <v>50.505000000000003</v>
      </c>
      <c r="AI4338">
        <v>52.344999999999999</v>
      </c>
      <c r="AJ4338">
        <v>55.661999999999999</v>
      </c>
      <c r="AK4338">
        <v>60.771000000000001</v>
      </c>
      <c r="AL4338">
        <v>67.266000000000005</v>
      </c>
      <c r="AM4338">
        <v>71.188999999999993</v>
      </c>
      <c r="AN4338">
        <v>73.543000000000006</v>
      </c>
      <c r="AO4338">
        <v>77.959999999999994</v>
      </c>
      <c r="AP4338">
        <v>82.221999999999994</v>
      </c>
      <c r="AQ4338">
        <v>86.332999999999998</v>
      </c>
      <c r="AR4338">
        <v>90.275000000000006</v>
      </c>
      <c r="AS4338">
        <v>94.156000000000006</v>
      </c>
      <c r="AT4338">
        <v>100</v>
      </c>
      <c r="AU4338">
        <v>104.51600000000001</v>
      </c>
      <c r="AV4338">
        <v>109.95099999999999</v>
      </c>
      <c r="AW4338">
        <v>115.88800000000001</v>
      </c>
      <c r="AX4338">
        <v>122.378</v>
      </c>
      <c r="AY4338">
        <v>129.10900000000001</v>
      </c>
      <c r="AZ4338">
        <v>136.21</v>
      </c>
      <c r="BA4338">
        <v>143.70099999999999</v>
      </c>
      <c r="BB4338">
        <v>151.60499999999999</v>
      </c>
      <c r="BC4338">
        <v>2017</v>
      </c>
    </row>
    <row r="4339" spans="1:55" x14ac:dyDescent="0.25">
      <c r="A4339">
        <v>666</v>
      </c>
      <c r="B4339" t="s">
        <v>1175</v>
      </c>
      <c r="C4339" t="s">
        <v>290</v>
      </c>
      <c r="D4339" t="s">
        <v>1176</v>
      </c>
      <c r="E4339" t="s">
        <v>287</v>
      </c>
      <c r="F4339" t="s">
        <v>291</v>
      </c>
      <c r="G4339" t="s">
        <v>235</v>
      </c>
      <c r="I4339" t="s">
        <v>292</v>
      </c>
      <c r="J4339">
        <v>19.629000000000001</v>
      </c>
      <c r="K4339">
        <v>11.853</v>
      </c>
      <c r="L4339">
        <v>14.397</v>
      </c>
      <c r="M4339">
        <v>15.06</v>
      </c>
      <c r="N4339">
        <v>11.57</v>
      </c>
      <c r="O4339">
        <v>14.988</v>
      </c>
      <c r="P4339">
        <v>15.694000000000001</v>
      </c>
      <c r="Q4339">
        <v>12.035</v>
      </c>
      <c r="R4339">
        <v>12.401</v>
      </c>
      <c r="S4339">
        <v>14.670999999999999</v>
      </c>
      <c r="T4339">
        <v>11.967000000000001</v>
      </c>
      <c r="U4339">
        <v>17.3</v>
      </c>
      <c r="V4339">
        <v>18.094999999999999</v>
      </c>
      <c r="W4339">
        <v>10.678000000000001</v>
      </c>
      <c r="X4339">
        <v>8.3040000000000003</v>
      </c>
      <c r="Y4339">
        <v>9.7240000000000002</v>
      </c>
      <c r="Z4339">
        <v>8.89</v>
      </c>
      <c r="AA4339">
        <v>8.3759999999999994</v>
      </c>
      <c r="AB4339">
        <v>8.2370000000000001</v>
      </c>
      <c r="AC4339">
        <v>7.774</v>
      </c>
      <c r="AD4339">
        <v>6.06</v>
      </c>
      <c r="AE4339">
        <v>7.9649999999999999</v>
      </c>
      <c r="AF4339">
        <v>12.212</v>
      </c>
      <c r="AG4339">
        <v>6.343</v>
      </c>
      <c r="AH4339">
        <v>4.641</v>
      </c>
      <c r="AI4339">
        <v>3.645</v>
      </c>
      <c r="AJ4339">
        <v>6.3369999999999997</v>
      </c>
      <c r="AK4339">
        <v>9.1769999999999996</v>
      </c>
      <c r="AL4339">
        <v>10.688000000000001</v>
      </c>
      <c r="AM4339">
        <v>5.8319999999999999</v>
      </c>
      <c r="AN4339">
        <v>3.3069999999999999</v>
      </c>
      <c r="AO4339">
        <v>6.0049999999999999</v>
      </c>
      <c r="AP4339">
        <v>5.4669999999999996</v>
      </c>
      <c r="AQ4339">
        <v>5</v>
      </c>
      <c r="AR4339">
        <v>4.5650000000000004</v>
      </c>
      <c r="AS4339">
        <v>4.3</v>
      </c>
      <c r="AT4339">
        <v>6.2060000000000004</v>
      </c>
      <c r="AU4339">
        <v>4.516</v>
      </c>
      <c r="AV4339">
        <v>5.2</v>
      </c>
      <c r="AW4339">
        <v>5.4</v>
      </c>
      <c r="AX4339">
        <v>5.6</v>
      </c>
      <c r="AY4339">
        <v>5.5</v>
      </c>
      <c r="AZ4339">
        <v>5.5</v>
      </c>
      <c r="BA4339">
        <v>5.5</v>
      </c>
      <c r="BB4339">
        <v>5.5</v>
      </c>
      <c r="BC4339">
        <v>2017</v>
      </c>
    </row>
    <row r="4340" spans="1:55" x14ac:dyDescent="0.25">
      <c r="A4340">
        <v>666</v>
      </c>
      <c r="B4340" t="s">
        <v>1175</v>
      </c>
      <c r="C4340" t="s">
        <v>293</v>
      </c>
      <c r="D4340" t="s">
        <v>1176</v>
      </c>
      <c r="E4340" t="s">
        <v>294</v>
      </c>
      <c r="F4340" t="s">
        <v>295</v>
      </c>
      <c r="G4340" t="s">
        <v>250</v>
      </c>
      <c r="I4340" t="s">
        <v>1178</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29.576000000000001</v>
      </c>
      <c r="AA4340">
        <v>31.734999999999999</v>
      </c>
      <c r="AB4340">
        <v>34.575000000000003</v>
      </c>
      <c r="AC4340">
        <v>36.762999999999998</v>
      </c>
      <c r="AD4340">
        <v>39.337000000000003</v>
      </c>
      <c r="AE4340">
        <v>43.627000000000002</v>
      </c>
      <c r="AF4340">
        <v>46.994</v>
      </c>
      <c r="AG4340">
        <v>49.42</v>
      </c>
      <c r="AH4340">
        <v>51.244999999999997</v>
      </c>
      <c r="AI4340">
        <v>53.86</v>
      </c>
      <c r="AJ4340">
        <v>57.052999999999997</v>
      </c>
      <c r="AK4340">
        <v>63.13</v>
      </c>
      <c r="AL4340">
        <v>69.784000000000006</v>
      </c>
      <c r="AM4340">
        <v>72.259</v>
      </c>
      <c r="AN4340">
        <v>74.869</v>
      </c>
      <c r="AO4340">
        <v>80.245999999999995</v>
      </c>
      <c r="AP4340">
        <v>84.233999999999995</v>
      </c>
      <c r="AQ4340">
        <v>88.87</v>
      </c>
      <c r="AR4340">
        <v>90.658000000000001</v>
      </c>
      <c r="AS4340">
        <v>97.44</v>
      </c>
      <c r="AT4340">
        <v>101.774</v>
      </c>
      <c r="AU4340">
        <v>106.786</v>
      </c>
      <c r="AV4340">
        <v>112.339</v>
      </c>
      <c r="AW4340">
        <v>118.405</v>
      </c>
      <c r="AX4340">
        <v>125.036</v>
      </c>
      <c r="AY4340">
        <v>131.91300000000001</v>
      </c>
      <c r="AZ4340">
        <v>139.16800000000001</v>
      </c>
      <c r="BA4340">
        <v>146.82300000000001</v>
      </c>
      <c r="BB4340">
        <v>154.898</v>
      </c>
      <c r="BC4340">
        <v>2017</v>
      </c>
    </row>
    <row r="4341" spans="1:55" x14ac:dyDescent="0.25">
      <c r="A4341">
        <v>666</v>
      </c>
      <c r="B4341" t="s">
        <v>1175</v>
      </c>
      <c r="C4341" t="s">
        <v>296</v>
      </c>
      <c r="D4341" t="s">
        <v>1176</v>
      </c>
      <c r="E4341" t="s">
        <v>294</v>
      </c>
      <c r="F4341" t="s">
        <v>297</v>
      </c>
      <c r="G4341" t="s">
        <v>235</v>
      </c>
      <c r="I4341" t="s">
        <v>298</v>
      </c>
      <c r="J4341" t="s">
        <v>232</v>
      </c>
      <c r="K4341">
        <v>12.5</v>
      </c>
      <c r="L4341">
        <v>19.135999999999999</v>
      </c>
      <c r="M4341">
        <v>10.363</v>
      </c>
      <c r="N4341">
        <v>11.268000000000001</v>
      </c>
      <c r="O4341">
        <v>19.831</v>
      </c>
      <c r="P4341">
        <v>12.676</v>
      </c>
      <c r="Q4341">
        <v>9.0619999999999994</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4.4480000000000004</v>
      </c>
      <c r="AU4341">
        <v>4.9249999999999998</v>
      </c>
      <c r="AV4341">
        <v>5.2</v>
      </c>
      <c r="AW4341">
        <v>5.4</v>
      </c>
      <c r="AX4341">
        <v>5.6</v>
      </c>
      <c r="AY4341">
        <v>5.5</v>
      </c>
      <c r="AZ4341">
        <v>5.5</v>
      </c>
      <c r="BA4341">
        <v>5.5</v>
      </c>
      <c r="BB4341">
        <v>5.5</v>
      </c>
      <c r="BC4341">
        <v>2017</v>
      </c>
    </row>
    <row r="4342" spans="1:55" x14ac:dyDescent="0.25">
      <c r="A4342">
        <v>666</v>
      </c>
      <c r="B4342" t="s">
        <v>1175</v>
      </c>
      <c r="C4342" t="s">
        <v>299</v>
      </c>
      <c r="D4342" t="s">
        <v>1176</v>
      </c>
      <c r="E4342" t="s">
        <v>300</v>
      </c>
      <c r="G4342" t="s">
        <v>274</v>
      </c>
    </row>
    <row r="4343" spans="1:55" x14ac:dyDescent="0.25">
      <c r="A4343">
        <v>666</v>
      </c>
      <c r="B4343" t="s">
        <v>1175</v>
      </c>
      <c r="C4343" t="s">
        <v>301</v>
      </c>
      <c r="D4343" t="s">
        <v>1176</v>
      </c>
      <c r="E4343" t="s">
        <v>302</v>
      </c>
      <c r="F4343" t="s">
        <v>303</v>
      </c>
      <c r="G4343" t="s">
        <v>235</v>
      </c>
      <c r="I4343" t="s">
        <v>1179</v>
      </c>
      <c r="J4343">
        <v>0</v>
      </c>
      <c r="K4343">
        <v>0</v>
      </c>
      <c r="L4343">
        <v>0</v>
      </c>
      <c r="M4343">
        <v>0</v>
      </c>
      <c r="N4343" t="s">
        <v>374</v>
      </c>
      <c r="O4343" t="s">
        <v>374</v>
      </c>
      <c r="P4343" t="s">
        <v>374</v>
      </c>
      <c r="Q4343" t="s">
        <v>374</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1.2070000000000001</v>
      </c>
      <c r="AS4343">
        <v>5.9459999999999997</v>
      </c>
      <c r="AT4343">
        <v>0.76400000000000001</v>
      </c>
      <c r="AU4343">
        <v>3.04</v>
      </c>
      <c r="AV4343">
        <v>2.899</v>
      </c>
      <c r="AW4343">
        <v>13.385</v>
      </c>
      <c r="AX4343">
        <v>-6.1589999999999998</v>
      </c>
      <c r="AY4343">
        <v>8.0380000000000003</v>
      </c>
      <c r="AZ4343">
        <v>8.2289999999999992</v>
      </c>
      <c r="BA4343">
        <v>-0.45200000000000001</v>
      </c>
      <c r="BB4343">
        <v>-2.9</v>
      </c>
      <c r="BC4343">
        <v>2018</v>
      </c>
    </row>
    <row r="4344" spans="1:55" x14ac:dyDescent="0.25">
      <c r="A4344">
        <v>666</v>
      </c>
      <c r="B4344" t="s">
        <v>1175</v>
      </c>
      <c r="C4344" t="s">
        <v>305</v>
      </c>
      <c r="D4344" t="s">
        <v>1176</v>
      </c>
      <c r="E4344" t="s">
        <v>306</v>
      </c>
      <c r="F4344" t="s">
        <v>307</v>
      </c>
      <c r="G4344" t="s">
        <v>235</v>
      </c>
      <c r="I4344" t="s">
        <v>1179</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1.762</v>
      </c>
      <c r="AS4344">
        <v>6.7510000000000003</v>
      </c>
      <c r="AT4344">
        <v>-0.72399999999999998</v>
      </c>
      <c r="AU4344">
        <v>3.6579999999999999</v>
      </c>
      <c r="AV4344">
        <v>3.1989999999999998</v>
      </c>
      <c r="AW4344">
        <v>11.44</v>
      </c>
      <c r="AX4344">
        <v>-4.1710000000000003</v>
      </c>
      <c r="AY4344">
        <v>6.556</v>
      </c>
      <c r="AZ4344">
        <v>6.83</v>
      </c>
      <c r="BA4344">
        <v>-0.312</v>
      </c>
      <c r="BB4344">
        <v>-0.88400000000000001</v>
      </c>
      <c r="BC4344">
        <v>2018</v>
      </c>
    </row>
    <row r="4345" spans="1:55" x14ac:dyDescent="0.25">
      <c r="A4345">
        <v>666</v>
      </c>
      <c r="B4345" t="s">
        <v>1175</v>
      </c>
      <c r="C4345" t="s">
        <v>308</v>
      </c>
      <c r="D4345" t="s">
        <v>1176</v>
      </c>
      <c r="E4345" t="s">
        <v>309</v>
      </c>
      <c r="F4345" t="s">
        <v>310</v>
      </c>
      <c r="G4345" t="s">
        <v>235</v>
      </c>
      <c r="I4345" t="s">
        <v>1179</v>
      </c>
      <c r="J4345">
        <v>0</v>
      </c>
      <c r="K4345">
        <v>0</v>
      </c>
      <c r="L4345">
        <v>0</v>
      </c>
      <c r="M4345" t="s">
        <v>374</v>
      </c>
      <c r="N4345" t="s">
        <v>374</v>
      </c>
      <c r="O4345" t="s">
        <v>374</v>
      </c>
      <c r="P4345" t="s">
        <v>374</v>
      </c>
      <c r="Q4345">
        <v>0</v>
      </c>
      <c r="R4345" t="s">
        <v>374</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4.0339999999999998</v>
      </c>
      <c r="AM4345">
        <v>-5.5359999999999996</v>
      </c>
      <c r="AN4345">
        <v>3.347</v>
      </c>
      <c r="AO4345">
        <v>8.5609999999999999</v>
      </c>
      <c r="AP4345">
        <v>-2.2850000000000001</v>
      </c>
      <c r="AQ4345">
        <v>-8.4640000000000004</v>
      </c>
      <c r="AR4345">
        <v>-3.9060000000000001</v>
      </c>
      <c r="AS4345">
        <v>11.554</v>
      </c>
      <c r="AT4345">
        <v>7.7649999999999997</v>
      </c>
      <c r="AU4345">
        <v>6.218</v>
      </c>
      <c r="AV4345">
        <v>9.1720000000000006</v>
      </c>
      <c r="AW4345">
        <v>4.0140000000000002</v>
      </c>
      <c r="AX4345">
        <v>4.4340000000000002</v>
      </c>
      <c r="AY4345">
        <v>2.7080000000000002</v>
      </c>
      <c r="AZ4345">
        <v>4.4169999999999998</v>
      </c>
      <c r="BA4345">
        <v>5.548</v>
      </c>
      <c r="BB4345">
        <v>3.694</v>
      </c>
      <c r="BC4345">
        <v>2018</v>
      </c>
    </row>
    <row r="4346" spans="1:55" x14ac:dyDescent="0.25">
      <c r="A4346">
        <v>666</v>
      </c>
      <c r="B4346" t="s">
        <v>1175</v>
      </c>
      <c r="C4346" t="s">
        <v>311</v>
      </c>
      <c r="D4346" t="s">
        <v>1176</v>
      </c>
      <c r="E4346" t="s">
        <v>312</v>
      </c>
      <c r="F4346" t="s">
        <v>313</v>
      </c>
      <c r="G4346" t="s">
        <v>235</v>
      </c>
      <c r="I4346" t="s">
        <v>1179</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3.8050000000000002</v>
      </c>
      <c r="AM4346">
        <v>-5.2039999999999997</v>
      </c>
      <c r="AN4346">
        <v>3.68</v>
      </c>
      <c r="AO4346">
        <v>9.3390000000000004</v>
      </c>
      <c r="AP4346">
        <v>-2.1829999999999998</v>
      </c>
      <c r="AQ4346">
        <v>-8.234</v>
      </c>
      <c r="AR4346">
        <v>-3.4620000000000002</v>
      </c>
      <c r="AS4346">
        <v>9.6709999999999994</v>
      </c>
      <c r="AT4346">
        <v>6.3109999999999999</v>
      </c>
      <c r="AU4346">
        <v>9.8689999999999998</v>
      </c>
      <c r="AV4346">
        <v>9.3879999999999999</v>
      </c>
      <c r="AW4346">
        <v>4.0330000000000004</v>
      </c>
      <c r="AX4346">
        <v>4.5359999999999996</v>
      </c>
      <c r="AY4346">
        <v>2.7120000000000002</v>
      </c>
      <c r="AZ4346">
        <v>4.4630000000000001</v>
      </c>
      <c r="BA4346">
        <v>5.633</v>
      </c>
      <c r="BB4346">
        <v>3.74</v>
      </c>
      <c r="BC4346">
        <v>2018</v>
      </c>
    </row>
    <row r="4347" spans="1:55" x14ac:dyDescent="0.25">
      <c r="A4347">
        <v>666</v>
      </c>
      <c r="B4347" t="s">
        <v>1175</v>
      </c>
      <c r="C4347" t="s">
        <v>314</v>
      </c>
      <c r="D4347" t="s">
        <v>1176</v>
      </c>
      <c r="E4347" t="s">
        <v>315</v>
      </c>
      <c r="F4347" t="s">
        <v>316</v>
      </c>
      <c r="G4347" t="s">
        <v>317</v>
      </c>
    </row>
    <row r="4348" spans="1:55" x14ac:dyDescent="0.25">
      <c r="A4348">
        <v>666</v>
      </c>
      <c r="B4348" t="s">
        <v>1175</v>
      </c>
      <c r="C4348" t="s">
        <v>318</v>
      </c>
      <c r="D4348" t="s">
        <v>1176</v>
      </c>
      <c r="E4348" t="s">
        <v>319</v>
      </c>
      <c r="F4348" t="s">
        <v>320</v>
      </c>
      <c r="G4348" t="s">
        <v>321</v>
      </c>
      <c r="H4348" t="s">
        <v>322</v>
      </c>
    </row>
    <row r="4349" spans="1:55" x14ac:dyDescent="0.25">
      <c r="A4349">
        <v>666</v>
      </c>
      <c r="B4349" t="s">
        <v>1175</v>
      </c>
      <c r="C4349" t="s">
        <v>323</v>
      </c>
      <c r="D4349" t="s">
        <v>1176</v>
      </c>
      <c r="E4349" t="s">
        <v>324</v>
      </c>
      <c r="F4349" t="s">
        <v>325</v>
      </c>
      <c r="G4349" t="s">
        <v>321</v>
      </c>
      <c r="H4349" t="s">
        <v>322</v>
      </c>
      <c r="I4349" t="s">
        <v>1180</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2016</v>
      </c>
    </row>
    <row r="4350" spans="1:55" x14ac:dyDescent="0.25">
      <c r="A4350">
        <v>666</v>
      </c>
      <c r="B4350" t="s">
        <v>1175</v>
      </c>
      <c r="C4350" t="s">
        <v>327</v>
      </c>
      <c r="D4350" t="s">
        <v>1176</v>
      </c>
      <c r="E4350" t="s">
        <v>328</v>
      </c>
      <c r="F4350" t="s">
        <v>329</v>
      </c>
      <c r="G4350" t="s">
        <v>229</v>
      </c>
      <c r="H4350" t="s">
        <v>230</v>
      </c>
      <c r="I4350" t="s">
        <v>1181</v>
      </c>
      <c r="J4350" t="s">
        <v>232</v>
      </c>
      <c r="K4350" t="s">
        <v>232</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8.5589999999999993</v>
      </c>
      <c r="AO4350">
        <v>9.6270000000000007</v>
      </c>
      <c r="AP4350">
        <v>13.145</v>
      </c>
      <c r="AQ4350">
        <v>13.273999999999999</v>
      </c>
      <c r="AR4350">
        <v>14.583</v>
      </c>
      <c r="AS4350">
        <v>15.3</v>
      </c>
      <c r="AT4350">
        <v>14.051</v>
      </c>
      <c r="AU4350">
        <v>15.476000000000001</v>
      </c>
      <c r="AV4350">
        <v>15.816000000000001</v>
      </c>
      <c r="AW4350">
        <v>17.396999999999998</v>
      </c>
      <c r="AX4350">
        <v>18.623999999999999</v>
      </c>
      <c r="AY4350">
        <v>20.140999999999998</v>
      </c>
      <c r="AZ4350">
        <v>21.9</v>
      </c>
      <c r="BA4350">
        <v>23.617999999999999</v>
      </c>
      <c r="BB4350">
        <v>25.408000000000001</v>
      </c>
      <c r="BC4350">
        <v>2018</v>
      </c>
    </row>
    <row r="4351" spans="1:55" x14ac:dyDescent="0.25">
      <c r="A4351">
        <v>666</v>
      </c>
      <c r="B4351" t="s">
        <v>1175</v>
      </c>
      <c r="C4351" t="s">
        <v>331</v>
      </c>
      <c r="D4351" t="s">
        <v>1176</v>
      </c>
      <c r="E4351" t="s">
        <v>328</v>
      </c>
      <c r="F4351" t="s">
        <v>329</v>
      </c>
      <c r="G4351" t="s">
        <v>282</v>
      </c>
      <c r="I4351" t="s">
        <v>332</v>
      </c>
      <c r="J4351" t="s">
        <v>232</v>
      </c>
      <c r="K4351" t="s">
        <v>232</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52.347999999999999</v>
      </c>
      <c r="AK4351">
        <v>53.267000000000003</v>
      </c>
      <c r="AL4351">
        <v>57.183999999999997</v>
      </c>
      <c r="AM4351">
        <v>57.49</v>
      </c>
      <c r="AN4351">
        <v>47.128</v>
      </c>
      <c r="AO4351">
        <v>46.552</v>
      </c>
      <c r="AP4351">
        <v>58.189</v>
      </c>
      <c r="AQ4351">
        <v>52.292000000000002</v>
      </c>
      <c r="AR4351">
        <v>49.813000000000002</v>
      </c>
      <c r="AS4351">
        <v>47.213999999999999</v>
      </c>
      <c r="AT4351">
        <v>40.936</v>
      </c>
      <c r="AU4351">
        <v>43.558</v>
      </c>
      <c r="AV4351">
        <v>41.401000000000003</v>
      </c>
      <c r="AW4351">
        <v>41.747999999999998</v>
      </c>
      <c r="AX4351">
        <v>42.021000000000001</v>
      </c>
      <c r="AY4351">
        <v>41.966000000000001</v>
      </c>
      <c r="AZ4351">
        <v>42.093000000000004</v>
      </c>
      <c r="BA4351">
        <v>42.036999999999999</v>
      </c>
      <c r="BB4351">
        <v>42.052</v>
      </c>
      <c r="BC4351">
        <v>2018</v>
      </c>
    </row>
    <row r="4352" spans="1:55" x14ac:dyDescent="0.25">
      <c r="A4352">
        <v>666</v>
      </c>
      <c r="B4352" t="s">
        <v>1175</v>
      </c>
      <c r="C4352" t="s">
        <v>333</v>
      </c>
      <c r="D4352" t="s">
        <v>1176</v>
      </c>
      <c r="E4352" t="s">
        <v>334</v>
      </c>
      <c r="F4352" t="s">
        <v>335</v>
      </c>
      <c r="G4352" t="s">
        <v>229</v>
      </c>
      <c r="H4352" t="s">
        <v>230</v>
      </c>
      <c r="I4352" t="s">
        <v>1181</v>
      </c>
      <c r="J4352" t="s">
        <v>232</v>
      </c>
      <c r="K4352" t="s">
        <v>232</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13.712</v>
      </c>
      <c r="AR4352">
        <v>13.661</v>
      </c>
      <c r="AS4352">
        <v>15.625</v>
      </c>
      <c r="AT4352">
        <v>16.228999999999999</v>
      </c>
      <c r="AU4352">
        <v>16.571999999999999</v>
      </c>
      <c r="AV4352">
        <v>17.7</v>
      </c>
      <c r="AW4352">
        <v>19.634</v>
      </c>
      <c r="AX4352">
        <v>20.916</v>
      </c>
      <c r="AY4352">
        <v>22.542999999999999</v>
      </c>
      <c r="AZ4352">
        <v>24.388000000000002</v>
      </c>
      <c r="BA4352">
        <v>26.234999999999999</v>
      </c>
      <c r="BB4352">
        <v>28.425000000000001</v>
      </c>
      <c r="BC4352">
        <v>2018</v>
      </c>
    </row>
    <row r="4353" spans="1:55" x14ac:dyDescent="0.25">
      <c r="A4353">
        <v>666</v>
      </c>
      <c r="B4353" t="s">
        <v>1175</v>
      </c>
      <c r="C4353" t="s">
        <v>336</v>
      </c>
      <c r="D4353" t="s">
        <v>1176</v>
      </c>
      <c r="E4353" t="s">
        <v>334</v>
      </c>
      <c r="F4353" t="s">
        <v>335</v>
      </c>
      <c r="G4353" t="s">
        <v>282</v>
      </c>
      <c r="I4353" t="s">
        <v>337</v>
      </c>
      <c r="J4353" t="s">
        <v>232</v>
      </c>
      <c r="K4353" t="s">
        <v>232</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40.99</v>
      </c>
      <c r="AK4353">
        <v>43.869</v>
      </c>
      <c r="AL4353">
        <v>49.584000000000003</v>
      </c>
      <c r="AM4353">
        <v>60.369</v>
      </c>
      <c r="AN4353">
        <v>50.962000000000003</v>
      </c>
      <c r="AO4353">
        <v>55.442</v>
      </c>
      <c r="AP4353">
        <v>53.64</v>
      </c>
      <c r="AQ4353">
        <v>54.015000000000001</v>
      </c>
      <c r="AR4353">
        <v>46.665999999999997</v>
      </c>
      <c r="AS4353">
        <v>48.216000000000001</v>
      </c>
      <c r="AT4353">
        <v>47.280999999999999</v>
      </c>
      <c r="AU4353">
        <v>46.643999999999998</v>
      </c>
      <c r="AV4353">
        <v>46.332999999999998</v>
      </c>
      <c r="AW4353">
        <v>47.115000000000002</v>
      </c>
      <c r="AX4353">
        <v>47.192</v>
      </c>
      <c r="AY4353">
        <v>46.970999999999997</v>
      </c>
      <c r="AZ4353">
        <v>46.875999999999998</v>
      </c>
      <c r="BA4353">
        <v>46.695999999999998</v>
      </c>
      <c r="BB4353">
        <v>47.043999999999997</v>
      </c>
      <c r="BC4353">
        <v>2018</v>
      </c>
    </row>
    <row r="4354" spans="1:55" x14ac:dyDescent="0.25">
      <c r="A4354">
        <v>666</v>
      </c>
      <c r="B4354" t="s">
        <v>1175</v>
      </c>
      <c r="C4354" t="s">
        <v>338</v>
      </c>
      <c r="D4354" t="s">
        <v>1176</v>
      </c>
      <c r="E4354" t="s">
        <v>339</v>
      </c>
      <c r="F4354" t="s">
        <v>340</v>
      </c>
      <c r="G4354" t="s">
        <v>229</v>
      </c>
      <c r="H4354" t="s">
        <v>230</v>
      </c>
      <c r="I4354" t="s">
        <v>1181</v>
      </c>
      <c r="J4354" t="s">
        <v>232</v>
      </c>
      <c r="K4354" t="s">
        <v>232</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-0.69599999999999995</v>
      </c>
      <c r="AO4354">
        <v>-1.839</v>
      </c>
      <c r="AP4354">
        <v>1.028</v>
      </c>
      <c r="AQ4354">
        <v>-0.438</v>
      </c>
      <c r="AR4354">
        <v>0.92100000000000004</v>
      </c>
      <c r="AS4354">
        <v>-0.32500000000000001</v>
      </c>
      <c r="AT4354">
        <v>-2.1779999999999999</v>
      </c>
      <c r="AU4354">
        <v>-1.0960000000000001</v>
      </c>
      <c r="AV4354">
        <v>-1.8839999999999999</v>
      </c>
      <c r="AW4354">
        <v>-2.2370000000000001</v>
      </c>
      <c r="AX4354">
        <v>-2.2919999999999998</v>
      </c>
      <c r="AY4354">
        <v>-2.4020000000000001</v>
      </c>
      <c r="AZ4354">
        <v>-2.4889999999999999</v>
      </c>
      <c r="BA4354">
        <v>-2.617</v>
      </c>
      <c r="BB4354">
        <v>-3.016</v>
      </c>
      <c r="BC4354">
        <v>2018</v>
      </c>
    </row>
    <row r="4355" spans="1:55" x14ac:dyDescent="0.25">
      <c r="A4355">
        <v>666</v>
      </c>
      <c r="B4355" t="s">
        <v>1175</v>
      </c>
      <c r="C4355" t="s">
        <v>341</v>
      </c>
      <c r="D4355" t="s">
        <v>1176</v>
      </c>
      <c r="E4355" t="s">
        <v>339</v>
      </c>
      <c r="F4355" t="s">
        <v>340</v>
      </c>
      <c r="G4355" t="s">
        <v>282</v>
      </c>
      <c r="I4355" t="s">
        <v>342</v>
      </c>
      <c r="J4355" t="s">
        <v>232</v>
      </c>
      <c r="K4355" t="s">
        <v>232</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11.358000000000001</v>
      </c>
      <c r="AK4355">
        <v>9.3979999999999997</v>
      </c>
      <c r="AL4355">
        <v>7.6</v>
      </c>
      <c r="AM4355">
        <v>-2.8780000000000001</v>
      </c>
      <c r="AN4355">
        <v>-3.8340000000000001</v>
      </c>
      <c r="AO4355">
        <v>-8.89</v>
      </c>
      <c r="AP4355">
        <v>4.5490000000000004</v>
      </c>
      <c r="AQ4355">
        <v>-1.7230000000000001</v>
      </c>
      <c r="AR4355">
        <v>3.1480000000000001</v>
      </c>
      <c r="AS4355">
        <v>-1.002</v>
      </c>
      <c r="AT4355">
        <v>-6.3449999999999998</v>
      </c>
      <c r="AU4355">
        <v>-3.085</v>
      </c>
      <c r="AV4355">
        <v>-4.9320000000000004</v>
      </c>
      <c r="AW4355">
        <v>-5.3680000000000003</v>
      </c>
      <c r="AX4355">
        <v>-5.1710000000000003</v>
      </c>
      <c r="AY4355">
        <v>-5.0049999999999999</v>
      </c>
      <c r="AZ4355">
        <v>-4.7830000000000004</v>
      </c>
      <c r="BA4355">
        <v>-4.6580000000000004</v>
      </c>
      <c r="BB4355">
        <v>-4.992</v>
      </c>
      <c r="BC4355">
        <v>2018</v>
      </c>
    </row>
    <row r="4356" spans="1:55" x14ac:dyDescent="0.25">
      <c r="A4356">
        <v>666</v>
      </c>
      <c r="B4356" t="s">
        <v>1175</v>
      </c>
      <c r="C4356" t="s">
        <v>343</v>
      </c>
      <c r="D4356" t="s">
        <v>1176</v>
      </c>
      <c r="E4356" t="s">
        <v>344</v>
      </c>
      <c r="F4356" t="s">
        <v>345</v>
      </c>
      <c r="G4356" t="s">
        <v>229</v>
      </c>
      <c r="H4356" t="s">
        <v>230</v>
      </c>
    </row>
    <row r="4357" spans="1:55" x14ac:dyDescent="0.25">
      <c r="A4357">
        <v>666</v>
      </c>
      <c r="B4357" t="s">
        <v>1175</v>
      </c>
      <c r="C4357" t="s">
        <v>346</v>
      </c>
      <c r="D4357" t="s">
        <v>1176</v>
      </c>
      <c r="E4357" t="s">
        <v>344</v>
      </c>
      <c r="F4357" t="s">
        <v>345</v>
      </c>
      <c r="G4357" t="s">
        <v>270</v>
      </c>
    </row>
    <row r="4358" spans="1:55" x14ac:dyDescent="0.25">
      <c r="A4358">
        <v>666</v>
      </c>
      <c r="B4358" t="s">
        <v>1175</v>
      </c>
      <c r="C4358" t="s">
        <v>347</v>
      </c>
      <c r="D4358" t="s">
        <v>1176</v>
      </c>
      <c r="E4358" t="s">
        <v>348</v>
      </c>
      <c r="F4358" t="s">
        <v>349</v>
      </c>
      <c r="G4358" t="s">
        <v>229</v>
      </c>
      <c r="H4358" t="s">
        <v>230</v>
      </c>
      <c r="I4358" t="s">
        <v>1181</v>
      </c>
      <c r="J4358" t="s">
        <v>232</v>
      </c>
      <c r="K4358" t="s">
        <v>232</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-0.60799999999999998</v>
      </c>
      <c r="AO4358">
        <v>-1.7070000000000001</v>
      </c>
      <c r="AP4358">
        <v>1.1930000000000001</v>
      </c>
      <c r="AQ4358">
        <v>-0.27300000000000002</v>
      </c>
      <c r="AR4358">
        <v>1.099</v>
      </c>
      <c r="AS4358">
        <v>-5.0999999999999997E-2</v>
      </c>
      <c r="AT4358">
        <v>-2.1080000000000001</v>
      </c>
      <c r="AU4358">
        <v>-0.78500000000000003</v>
      </c>
      <c r="AV4358">
        <v>-1.56</v>
      </c>
      <c r="AW4358">
        <v>-1.798</v>
      </c>
      <c r="AX4358">
        <v>-1.8009999999999999</v>
      </c>
      <c r="AY4358">
        <v>-1.869</v>
      </c>
      <c r="AZ4358">
        <v>-1.8660000000000001</v>
      </c>
      <c r="BA4358">
        <v>-1.944</v>
      </c>
      <c r="BB4358">
        <v>-1.9790000000000001</v>
      </c>
      <c r="BC4358">
        <v>2018</v>
      </c>
    </row>
    <row r="4359" spans="1:55" x14ac:dyDescent="0.25">
      <c r="A4359">
        <v>666</v>
      </c>
      <c r="B4359" t="s">
        <v>1175</v>
      </c>
      <c r="C4359" t="s">
        <v>350</v>
      </c>
      <c r="D4359" t="s">
        <v>1176</v>
      </c>
      <c r="E4359" t="s">
        <v>348</v>
      </c>
      <c r="F4359" t="s">
        <v>349</v>
      </c>
      <c r="G4359" t="s">
        <v>282</v>
      </c>
      <c r="I4359" t="s">
        <v>351</v>
      </c>
      <c r="J4359" t="s">
        <v>232</v>
      </c>
      <c r="K4359" t="s">
        <v>232</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13.811999999999999</v>
      </c>
      <c r="AK4359">
        <v>11.54</v>
      </c>
      <c r="AL4359">
        <v>8.298</v>
      </c>
      <c r="AM4359">
        <v>-2.1989999999999998</v>
      </c>
      <c r="AN4359">
        <v>-3.3460000000000001</v>
      </c>
      <c r="AO4359">
        <v>-8.2530000000000001</v>
      </c>
      <c r="AP4359">
        <v>5.282</v>
      </c>
      <c r="AQ4359">
        <v>-1.075</v>
      </c>
      <c r="AR4359">
        <v>3.7530000000000001</v>
      </c>
      <c r="AS4359">
        <v>-0.157</v>
      </c>
      <c r="AT4359">
        <v>-6.141</v>
      </c>
      <c r="AU4359">
        <v>-2.21</v>
      </c>
      <c r="AV4359">
        <v>-4.0819999999999999</v>
      </c>
      <c r="AW4359">
        <v>-4.3140000000000001</v>
      </c>
      <c r="AX4359">
        <v>-4.0620000000000003</v>
      </c>
      <c r="AY4359">
        <v>-3.8940000000000001</v>
      </c>
      <c r="AZ4359">
        <v>-3.5859999999999999</v>
      </c>
      <c r="BA4359">
        <v>-3.46</v>
      </c>
      <c r="BB4359">
        <v>-3.2749999999999999</v>
      </c>
      <c r="BC4359">
        <v>2018</v>
      </c>
    </row>
    <row r="4360" spans="1:55" x14ac:dyDescent="0.25">
      <c r="A4360">
        <v>666</v>
      </c>
      <c r="B4360" t="s">
        <v>1175</v>
      </c>
      <c r="C4360" t="s">
        <v>352</v>
      </c>
      <c r="D4360" t="s">
        <v>1176</v>
      </c>
      <c r="E4360" t="s">
        <v>353</v>
      </c>
      <c r="F4360" t="s">
        <v>354</v>
      </c>
      <c r="G4360" t="s">
        <v>229</v>
      </c>
      <c r="H4360" t="s">
        <v>230</v>
      </c>
      <c r="I4360" t="s">
        <v>1181</v>
      </c>
      <c r="J4360" t="s">
        <v>232</v>
      </c>
      <c r="K4360" t="s">
        <v>232</v>
      </c>
      <c r="L4360" t="s">
        <v>232</v>
      </c>
      <c r="M4360" t="s">
        <v>232</v>
      </c>
      <c r="N4360" t="s">
        <v>232</v>
      </c>
      <c r="O4360" t="s">
        <v>232</v>
      </c>
      <c r="P4360" t="s">
        <v>232</v>
      </c>
      <c r="Q4360" t="s">
        <v>232</v>
      </c>
      <c r="R4360" t="s">
        <v>232</v>
      </c>
      <c r="S4360" t="s">
        <v>232</v>
      </c>
      <c r="T4360" t="s">
        <v>232</v>
      </c>
      <c r="U4360" t="s">
        <v>232</v>
      </c>
      <c r="V4360" t="s">
        <v>232</v>
      </c>
      <c r="W4360" t="s">
        <v>232</v>
      </c>
      <c r="X4360" t="s">
        <v>232</v>
      </c>
      <c r="Y4360" t="s">
        <v>232</v>
      </c>
      <c r="Z4360" t="s">
        <v>232</v>
      </c>
      <c r="AA4360" t="s">
        <v>232</v>
      </c>
      <c r="AB4360" t="s">
        <v>232</v>
      </c>
      <c r="AC4360" t="s">
        <v>232</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-1.0549999999999999</v>
      </c>
      <c r="AS4360">
        <v>3.7999999999999999E-2</v>
      </c>
      <c r="AT4360">
        <v>-0.27700000000000002</v>
      </c>
      <c r="AU4360">
        <v>-0.36399999999999999</v>
      </c>
      <c r="AV4360">
        <v>-0.67100000000000004</v>
      </c>
      <c r="AW4360">
        <v>-1.504</v>
      </c>
      <c r="AX4360">
        <v>-0.623</v>
      </c>
      <c r="AY4360">
        <v>0.996</v>
      </c>
      <c r="AZ4360">
        <v>1.2589999999999999</v>
      </c>
      <c r="BA4360">
        <v>0.40699999999999997</v>
      </c>
      <c r="BB4360">
        <v>2.7010000000000001</v>
      </c>
      <c r="BC4360">
        <v>2018</v>
      </c>
    </row>
    <row r="4361" spans="1:55" x14ac:dyDescent="0.25">
      <c r="A4361">
        <v>666</v>
      </c>
      <c r="B4361" t="s">
        <v>1175</v>
      </c>
      <c r="C4361" t="s">
        <v>355</v>
      </c>
      <c r="D4361" t="s">
        <v>1176</v>
      </c>
      <c r="E4361" t="s">
        <v>353</v>
      </c>
      <c r="F4361" t="s">
        <v>354</v>
      </c>
      <c r="G4361" t="s">
        <v>282</v>
      </c>
      <c r="I4361" t="s">
        <v>379</v>
      </c>
      <c r="J4361" t="s">
        <v>232</v>
      </c>
      <c r="K4361" t="s">
        <v>232</v>
      </c>
      <c r="L4361" t="s">
        <v>232</v>
      </c>
      <c r="M4361" t="s">
        <v>232</v>
      </c>
      <c r="N4361" t="s">
        <v>232</v>
      </c>
      <c r="O4361" t="s">
        <v>232</v>
      </c>
      <c r="P4361" t="s">
        <v>232</v>
      </c>
      <c r="Q4361" t="s">
        <v>232</v>
      </c>
      <c r="R4361" t="s">
        <v>232</v>
      </c>
      <c r="S4361" t="s">
        <v>232</v>
      </c>
      <c r="T4361" t="s">
        <v>232</v>
      </c>
      <c r="U4361" t="s">
        <v>232</v>
      </c>
      <c r="V4361" t="s">
        <v>232</v>
      </c>
      <c r="W4361" t="s">
        <v>232</v>
      </c>
      <c r="X4361" t="s">
        <v>232</v>
      </c>
      <c r="Y4361" t="s">
        <v>232</v>
      </c>
      <c r="Z4361" t="s">
        <v>232</v>
      </c>
      <c r="AA4361" t="s">
        <v>232</v>
      </c>
      <c r="AB4361" t="s">
        <v>232</v>
      </c>
      <c r="AC4361" t="s">
        <v>232</v>
      </c>
      <c r="AD4361">
        <v>0.22800000000000001</v>
      </c>
      <c r="AE4361">
        <v>0.109</v>
      </c>
      <c r="AF4361">
        <v>0.109</v>
      </c>
      <c r="AG4361">
        <v>20.838000000000001</v>
      </c>
      <c r="AH4361">
        <v>13.449</v>
      </c>
      <c r="AI4361">
        <v>16.803000000000001</v>
      </c>
      <c r="AJ4361">
        <v>5.3689999999999998</v>
      </c>
      <c r="AK4361">
        <v>-2.7749999999999999</v>
      </c>
      <c r="AL4361">
        <v>-9.9860000000000007</v>
      </c>
      <c r="AM4361">
        <v>-15.874000000000001</v>
      </c>
      <c r="AN4361">
        <v>-4.1070000000000002</v>
      </c>
      <c r="AO4361">
        <v>1.8919999999999999</v>
      </c>
      <c r="AP4361">
        <v>-2.887</v>
      </c>
      <c r="AQ4361">
        <v>-2.133</v>
      </c>
      <c r="AR4361">
        <v>-3.6030000000000002</v>
      </c>
      <c r="AS4361">
        <v>0.11600000000000001</v>
      </c>
      <c r="AT4361">
        <v>-0.80700000000000005</v>
      </c>
      <c r="AU4361">
        <v>-1.0249999999999999</v>
      </c>
      <c r="AV4361">
        <v>-1.756</v>
      </c>
      <c r="AW4361">
        <v>-3.61</v>
      </c>
      <c r="AX4361">
        <v>-1.405</v>
      </c>
      <c r="AY4361">
        <v>2.0760000000000001</v>
      </c>
      <c r="AZ4361">
        <v>2.42</v>
      </c>
      <c r="BA4361">
        <v>0.72399999999999998</v>
      </c>
      <c r="BB4361">
        <v>4.47</v>
      </c>
      <c r="BC4361">
        <v>2018</v>
      </c>
    </row>
    <row r="4362" spans="1:55" x14ac:dyDescent="0.25">
      <c r="A4362">
        <v>666</v>
      </c>
      <c r="B4362" t="s">
        <v>1175</v>
      </c>
      <c r="C4362" t="s">
        <v>356</v>
      </c>
      <c r="D4362" t="s">
        <v>1176</v>
      </c>
      <c r="E4362" t="s">
        <v>357</v>
      </c>
      <c r="F4362" t="s">
        <v>358</v>
      </c>
      <c r="G4362" t="s">
        <v>229</v>
      </c>
      <c r="H4362" t="s">
        <v>230</v>
      </c>
      <c r="I4362" t="s">
        <v>1181</v>
      </c>
      <c r="J4362" t="s">
        <v>232</v>
      </c>
      <c r="K4362" t="s">
        <v>232</v>
      </c>
      <c r="L4362" t="s">
        <v>232</v>
      </c>
      <c r="M4362" t="s">
        <v>232</v>
      </c>
      <c r="N4362" t="s">
        <v>232</v>
      </c>
      <c r="O4362" t="s">
        <v>232</v>
      </c>
      <c r="P4362" t="s">
        <v>232</v>
      </c>
      <c r="Q4362" t="s">
        <v>232</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11.478999999999999</v>
      </c>
      <c r="AS4362">
        <v>14.021000000000001</v>
      </c>
      <c r="AT4362">
        <v>12.772</v>
      </c>
      <c r="AU4362">
        <v>13.07</v>
      </c>
      <c r="AV4362">
        <v>14.891999999999999</v>
      </c>
      <c r="AW4362">
        <v>15.813000000000001</v>
      </c>
      <c r="AX4362">
        <v>16.535</v>
      </c>
      <c r="AY4362">
        <v>16.722000000000001</v>
      </c>
      <c r="AZ4362">
        <v>16.960999999999999</v>
      </c>
      <c r="BA4362">
        <v>17.077999999999999</v>
      </c>
      <c r="BB4362">
        <v>19.518000000000001</v>
      </c>
      <c r="BC4362">
        <v>2018</v>
      </c>
    </row>
    <row r="4363" spans="1:55" x14ac:dyDescent="0.25">
      <c r="A4363">
        <v>666</v>
      </c>
      <c r="B4363" t="s">
        <v>1175</v>
      </c>
      <c r="C4363" t="s">
        <v>359</v>
      </c>
      <c r="D4363" t="s">
        <v>1176</v>
      </c>
      <c r="E4363" t="s">
        <v>357</v>
      </c>
      <c r="F4363" t="s">
        <v>358</v>
      </c>
      <c r="G4363" t="s">
        <v>282</v>
      </c>
      <c r="I4363" t="s">
        <v>360</v>
      </c>
      <c r="J4363" t="s">
        <v>232</v>
      </c>
      <c r="K4363" t="s">
        <v>232</v>
      </c>
      <c r="L4363" t="s">
        <v>232</v>
      </c>
      <c r="M4363" t="s">
        <v>232</v>
      </c>
      <c r="N4363" t="s">
        <v>232</v>
      </c>
      <c r="O4363" t="s">
        <v>232</v>
      </c>
      <c r="P4363" t="s">
        <v>232</v>
      </c>
      <c r="Q4363" t="s">
        <v>232</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51.036000000000001</v>
      </c>
      <c r="AK4363">
        <v>50.935000000000002</v>
      </c>
      <c r="AL4363">
        <v>44.871000000000002</v>
      </c>
      <c r="AM4363">
        <v>34.076999999999998</v>
      </c>
      <c r="AN4363">
        <v>31.82</v>
      </c>
      <c r="AO4363">
        <v>33.713000000000001</v>
      </c>
      <c r="AP4363">
        <v>36.991</v>
      </c>
      <c r="AQ4363">
        <v>38.545000000000002</v>
      </c>
      <c r="AR4363">
        <v>39.21</v>
      </c>
      <c r="AS4363">
        <v>43.268999999999998</v>
      </c>
      <c r="AT4363">
        <v>37.21</v>
      </c>
      <c r="AU4363">
        <v>36.787999999999997</v>
      </c>
      <c r="AV4363">
        <v>38.981999999999999</v>
      </c>
      <c r="AW4363">
        <v>37.947000000000003</v>
      </c>
      <c r="AX4363">
        <v>37.305999999999997</v>
      </c>
      <c r="AY4363">
        <v>34.841999999999999</v>
      </c>
      <c r="AZ4363">
        <v>32.6</v>
      </c>
      <c r="BA4363">
        <v>30.396999999999998</v>
      </c>
      <c r="BB4363">
        <v>32.302</v>
      </c>
      <c r="BC4363">
        <v>2018</v>
      </c>
    </row>
    <row r="4364" spans="1:55" x14ac:dyDescent="0.25">
      <c r="A4364">
        <v>666</v>
      </c>
      <c r="B4364" t="s">
        <v>1175</v>
      </c>
      <c r="C4364" t="s">
        <v>361</v>
      </c>
      <c r="D4364" t="s">
        <v>1176</v>
      </c>
      <c r="E4364" t="s">
        <v>362</v>
      </c>
      <c r="F4364" t="s">
        <v>363</v>
      </c>
      <c r="G4364" t="s">
        <v>229</v>
      </c>
      <c r="H4364" t="s">
        <v>230</v>
      </c>
      <c r="I4364" t="s">
        <v>1181</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12.349</v>
      </c>
      <c r="AK4364">
        <v>13.484999999999999</v>
      </c>
      <c r="AL4364">
        <v>15.544</v>
      </c>
      <c r="AM4364">
        <v>16.225999999999999</v>
      </c>
      <c r="AN4364">
        <v>18.161999999999999</v>
      </c>
      <c r="AO4364">
        <v>20.681000000000001</v>
      </c>
      <c r="AP4364">
        <v>22.59</v>
      </c>
      <c r="AQ4364">
        <v>25.385000000000002</v>
      </c>
      <c r="AR4364">
        <v>29.274000000000001</v>
      </c>
      <c r="AS4364">
        <v>32.405000000000001</v>
      </c>
      <c r="AT4364">
        <v>34.325000000000003</v>
      </c>
      <c r="AU4364">
        <v>35.529000000000003</v>
      </c>
      <c r="AV4364">
        <v>38.203000000000003</v>
      </c>
      <c r="AW4364">
        <v>41.671999999999997</v>
      </c>
      <c r="AX4364">
        <v>44.320999999999998</v>
      </c>
      <c r="AY4364">
        <v>47.993000000000002</v>
      </c>
      <c r="AZ4364">
        <v>52.027000000000001</v>
      </c>
      <c r="BA4364">
        <v>56.183999999999997</v>
      </c>
      <c r="BB4364">
        <v>60.421999999999997</v>
      </c>
      <c r="BC4364">
        <v>2018</v>
      </c>
    </row>
    <row r="4365" spans="1:55" x14ac:dyDescent="0.25">
      <c r="A4365">
        <v>666</v>
      </c>
      <c r="B4365" t="s">
        <v>1175</v>
      </c>
      <c r="C4365" t="s">
        <v>364</v>
      </c>
      <c r="D4365" t="s">
        <v>1176</v>
      </c>
      <c r="E4365" t="s">
        <v>365</v>
      </c>
      <c r="F4365" t="s">
        <v>366</v>
      </c>
      <c r="G4365" t="s">
        <v>242</v>
      </c>
      <c r="H4365" t="s">
        <v>230</v>
      </c>
      <c r="I4365" t="s">
        <v>1182</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-0.128</v>
      </c>
      <c r="AR4365">
        <v>-0.128</v>
      </c>
      <c r="AS4365">
        <v>-9.2999999999999999E-2</v>
      </c>
      <c r="AT4365">
        <v>-0.20399999999999999</v>
      </c>
      <c r="AU4365">
        <v>-0.126</v>
      </c>
      <c r="AV4365">
        <v>-0.159</v>
      </c>
      <c r="AW4365">
        <v>-0.35399999999999998</v>
      </c>
      <c r="AX4365">
        <v>-0.126</v>
      </c>
      <c r="AY4365">
        <v>-0.26900000000000002</v>
      </c>
      <c r="AZ4365">
        <v>-0.40699999999999997</v>
      </c>
      <c r="BA4365">
        <v>-0.28699999999999998</v>
      </c>
      <c r="BB4365">
        <v>-0.114</v>
      </c>
      <c r="BC4365">
        <v>2018</v>
      </c>
    </row>
    <row r="4366" spans="1:55" x14ac:dyDescent="0.25">
      <c r="A4366">
        <v>666</v>
      </c>
      <c r="B4366" t="s">
        <v>1175</v>
      </c>
      <c r="C4366" t="s">
        <v>368</v>
      </c>
      <c r="D4366" t="s">
        <v>1176</v>
      </c>
      <c r="E4366" t="s">
        <v>365</v>
      </c>
      <c r="F4366" t="s">
        <v>366</v>
      </c>
      <c r="G4366" t="s">
        <v>282</v>
      </c>
      <c r="I4366" t="s">
        <v>369</v>
      </c>
      <c r="J4366">
        <v>-8.2289999999999992</v>
      </c>
      <c r="K4366">
        <v>-10.973000000000001</v>
      </c>
      <c r="L4366">
        <v>33.508000000000003</v>
      </c>
      <c r="M4366">
        <v>39.073</v>
      </c>
      <c r="N4366">
        <v>44.527999999999999</v>
      </c>
      <c r="O4366">
        <v>47.247999999999998</v>
      </c>
      <c r="P4366">
        <v>45.087000000000003</v>
      </c>
      <c r="Q4366">
        <v>46.475999999999999</v>
      </c>
      <c r="R4366">
        <v>15.500999999999999</v>
      </c>
      <c r="S4366">
        <v>15.677</v>
      </c>
      <c r="T4366">
        <v>27.495000000000001</v>
      </c>
      <c r="U4366">
        <v>-31.407</v>
      </c>
      <c r="V4366">
        <v>-19</v>
      </c>
      <c r="W4366">
        <v>-9.0519999999999996</v>
      </c>
      <c r="X4366">
        <v>-7.2859999999999996</v>
      </c>
      <c r="Y4366">
        <v>-18.78</v>
      </c>
      <c r="Z4366">
        <v>-25.734999999999999</v>
      </c>
      <c r="AA4366">
        <v>-30.161999999999999</v>
      </c>
      <c r="AB4366">
        <v>-19.209</v>
      </c>
      <c r="AC4366">
        <v>-26.006</v>
      </c>
      <c r="AD4366">
        <v>-4.6989999999999998</v>
      </c>
      <c r="AE4366">
        <v>5.2</v>
      </c>
      <c r="AF4366">
        <v>6.7859999999999996</v>
      </c>
      <c r="AG4366">
        <v>2.2949999999999999</v>
      </c>
      <c r="AH4366">
        <v>10.468999999999999</v>
      </c>
      <c r="AI4366">
        <v>9.5340000000000007</v>
      </c>
      <c r="AJ4366">
        <v>18.696000000000002</v>
      </c>
      <c r="AK4366">
        <v>18.93</v>
      </c>
      <c r="AL4366">
        <v>17.911999999999999</v>
      </c>
      <c r="AM4366">
        <v>1.6060000000000001</v>
      </c>
      <c r="AN4366">
        <v>-8.8729999999999993</v>
      </c>
      <c r="AO4366">
        <v>-13.436999999999999</v>
      </c>
      <c r="AP4366">
        <v>-8.3569999999999993</v>
      </c>
      <c r="AQ4366">
        <v>-5.1020000000000003</v>
      </c>
      <c r="AR4366">
        <v>-4.8289999999999997</v>
      </c>
      <c r="AS4366">
        <v>-3.9489999999999998</v>
      </c>
      <c r="AT4366">
        <v>-8.3629999999999995</v>
      </c>
      <c r="AU4366">
        <v>-4.6070000000000002</v>
      </c>
      <c r="AV4366">
        <v>-5.7610000000000001</v>
      </c>
      <c r="AW4366">
        <v>-12.579000000000001</v>
      </c>
      <c r="AX4366">
        <v>-4.3419999999999996</v>
      </c>
      <c r="AY4366">
        <v>-8.8480000000000008</v>
      </c>
      <c r="AZ4366">
        <v>-12.726000000000001</v>
      </c>
      <c r="BA4366">
        <v>-8.56</v>
      </c>
      <c r="BB4366">
        <v>-3.2669999999999999</v>
      </c>
      <c r="BC4366">
        <v>2016</v>
      </c>
    </row>
    <row r="4367" spans="1:55" x14ac:dyDescent="0.25">
      <c r="A4367">
        <v>668</v>
      </c>
      <c r="B4367" t="s">
        <v>1183</v>
      </c>
      <c r="C4367" t="s">
        <v>225</v>
      </c>
      <c r="D4367" t="s">
        <v>1184</v>
      </c>
      <c r="E4367" t="s">
        <v>227</v>
      </c>
      <c r="F4367" t="s">
        <v>228</v>
      </c>
      <c r="G4367" t="s">
        <v>229</v>
      </c>
      <c r="H4367" t="s">
        <v>230</v>
      </c>
      <c r="I4367" t="s">
        <v>1185</v>
      </c>
      <c r="J4367" t="s">
        <v>232</v>
      </c>
      <c r="K4367" t="s">
        <v>232</v>
      </c>
      <c r="L4367" t="s">
        <v>232</v>
      </c>
      <c r="M4367" t="s">
        <v>232</v>
      </c>
      <c r="N4367" t="s">
        <v>232</v>
      </c>
      <c r="O4367" t="s">
        <v>232</v>
      </c>
      <c r="P4367" t="s">
        <v>232</v>
      </c>
      <c r="Q4367" t="s">
        <v>232</v>
      </c>
      <c r="R4367" t="s">
        <v>232</v>
      </c>
      <c r="S4367" t="s">
        <v>232</v>
      </c>
      <c r="T4367" t="s">
        <v>232</v>
      </c>
      <c r="U4367" t="s">
        <v>232</v>
      </c>
      <c r="V4367" t="s">
        <v>232</v>
      </c>
      <c r="W4367" t="s">
        <v>232</v>
      </c>
      <c r="X4367" t="s">
        <v>232</v>
      </c>
      <c r="Y4367" t="s">
        <v>232</v>
      </c>
      <c r="Z4367" t="s">
        <v>232</v>
      </c>
      <c r="AA4367" t="s">
        <v>232</v>
      </c>
      <c r="AB4367" t="s">
        <v>232</v>
      </c>
      <c r="AC4367" t="s">
        <v>232</v>
      </c>
      <c r="AD4367">
        <v>0.9</v>
      </c>
      <c r="AE4367">
        <v>0.92500000000000004</v>
      </c>
      <c r="AF4367">
        <v>0.96599999999999997</v>
      </c>
      <c r="AG4367">
        <v>0.68600000000000005</v>
      </c>
      <c r="AH4367">
        <v>0.71299999999999997</v>
      </c>
      <c r="AI4367">
        <v>0.755</v>
      </c>
      <c r="AJ4367">
        <v>0.81899999999999995</v>
      </c>
      <c r="AK4367">
        <v>0.92600000000000005</v>
      </c>
      <c r="AL4367">
        <v>0.98299999999999998</v>
      </c>
      <c r="AM4367">
        <v>1.034</v>
      </c>
      <c r="AN4367">
        <v>1.1000000000000001</v>
      </c>
      <c r="AO4367">
        <v>1.1839999999999999</v>
      </c>
      <c r="AP4367">
        <v>1.284</v>
      </c>
      <c r="AQ4367">
        <v>1.3979999999999999</v>
      </c>
      <c r="AR4367">
        <v>1.407</v>
      </c>
      <c r="AS4367">
        <v>1.407</v>
      </c>
      <c r="AT4367">
        <v>1.3839999999999999</v>
      </c>
      <c r="AU4367">
        <v>1.419</v>
      </c>
      <c r="AV4367">
        <v>1.4359999999999999</v>
      </c>
      <c r="AW4367">
        <v>1.4430000000000001</v>
      </c>
      <c r="AX4367">
        <v>1.4650000000000001</v>
      </c>
      <c r="AY4367">
        <v>1.4830000000000001</v>
      </c>
      <c r="AZ4367">
        <v>1.4650000000000001</v>
      </c>
      <c r="BA4367">
        <v>1.4570000000000001</v>
      </c>
      <c r="BB4367">
        <v>1.512</v>
      </c>
      <c r="BC4367">
        <v>2017</v>
      </c>
    </row>
    <row r="4368" spans="1:55" x14ac:dyDescent="0.25">
      <c r="A4368">
        <v>668</v>
      </c>
      <c r="B4368" t="s">
        <v>1183</v>
      </c>
      <c r="C4368" t="s">
        <v>233</v>
      </c>
      <c r="D4368" t="s">
        <v>1184</v>
      </c>
      <c r="E4368" t="s">
        <v>227</v>
      </c>
      <c r="F4368" t="s">
        <v>234</v>
      </c>
      <c r="G4368" t="s">
        <v>235</v>
      </c>
      <c r="I4368" t="s">
        <v>236</v>
      </c>
      <c r="J4368" t="s">
        <v>232</v>
      </c>
      <c r="K4368" t="s">
        <v>232</v>
      </c>
      <c r="L4368" t="s">
        <v>232</v>
      </c>
      <c r="M4368" t="s">
        <v>232</v>
      </c>
      <c r="N4368" t="s">
        <v>232</v>
      </c>
      <c r="O4368" t="s">
        <v>232</v>
      </c>
      <c r="P4368" t="s">
        <v>232</v>
      </c>
      <c r="Q4368" t="s">
        <v>232</v>
      </c>
      <c r="R4368" t="s">
        <v>232</v>
      </c>
      <c r="S4368" t="s">
        <v>232</v>
      </c>
      <c r="T4368" t="s">
        <v>232</v>
      </c>
      <c r="U4368" t="s">
        <v>232</v>
      </c>
      <c r="V4368" t="s">
        <v>232</v>
      </c>
      <c r="W4368" t="s">
        <v>232</v>
      </c>
      <c r="X4368" t="s">
        <v>232</v>
      </c>
      <c r="Y4368" t="s">
        <v>232</v>
      </c>
      <c r="Z4368" t="s">
        <v>232</v>
      </c>
      <c r="AA4368" t="s">
        <v>232</v>
      </c>
      <c r="AB4368" t="s">
        <v>232</v>
      </c>
      <c r="AC4368" t="s">
        <v>232</v>
      </c>
      <c r="AD4368" t="s">
        <v>232</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0.44</v>
      </c>
      <c r="AX4368">
        <v>1.5529999999999999</v>
      </c>
      <c r="AY4368">
        <v>1.2529999999999999</v>
      </c>
      <c r="AZ4368">
        <v>-1.264</v>
      </c>
      <c r="BA4368">
        <v>-0.495</v>
      </c>
      <c r="BB4368">
        <v>3.75</v>
      </c>
      <c r="BC4368">
        <v>2017</v>
      </c>
    </row>
    <row r="4369" spans="1:55" x14ac:dyDescent="0.25">
      <c r="A4369">
        <v>668</v>
      </c>
      <c r="B4369" t="s">
        <v>1183</v>
      </c>
      <c r="C4369" t="s">
        <v>237</v>
      </c>
      <c r="D4369" t="s">
        <v>1184</v>
      </c>
      <c r="E4369" t="s">
        <v>238</v>
      </c>
      <c r="F4369" t="s">
        <v>239</v>
      </c>
      <c r="G4369" t="s">
        <v>229</v>
      </c>
      <c r="H4369" t="s">
        <v>230</v>
      </c>
      <c r="I4369" t="s">
        <v>1185</v>
      </c>
      <c r="J4369" t="s">
        <v>232</v>
      </c>
      <c r="K4369" t="s">
        <v>232</v>
      </c>
      <c r="L4369" t="s">
        <v>232</v>
      </c>
      <c r="M4369" t="s">
        <v>232</v>
      </c>
      <c r="N4369" t="s">
        <v>232</v>
      </c>
      <c r="O4369" t="s">
        <v>232</v>
      </c>
      <c r="P4369" t="s">
        <v>232</v>
      </c>
      <c r="Q4369" t="s">
        <v>232</v>
      </c>
      <c r="R4369" t="s">
        <v>232</v>
      </c>
      <c r="S4369" t="s">
        <v>232</v>
      </c>
      <c r="T4369" t="s">
        <v>232</v>
      </c>
      <c r="U4369" t="s">
        <v>232</v>
      </c>
      <c r="V4369" t="s">
        <v>232</v>
      </c>
      <c r="W4369" t="s">
        <v>232</v>
      </c>
      <c r="X4369" t="s">
        <v>232</v>
      </c>
      <c r="Y4369" t="s">
        <v>232</v>
      </c>
      <c r="Z4369" t="s">
        <v>232</v>
      </c>
      <c r="AA4369" t="s">
        <v>232</v>
      </c>
      <c r="AB4369" t="s">
        <v>232</v>
      </c>
      <c r="AC4369" t="s">
        <v>232</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3.2490000000000001</v>
      </c>
      <c r="AW4369">
        <v>3.2210000000000001</v>
      </c>
      <c r="AX4369">
        <v>3.2170000000000001</v>
      </c>
      <c r="AY4369">
        <v>3.266</v>
      </c>
      <c r="AZ4369">
        <v>3.4369999999999998</v>
      </c>
      <c r="BA4369">
        <v>3.4990000000000001</v>
      </c>
      <c r="BB4369">
        <v>3.7120000000000002</v>
      </c>
      <c r="BC4369">
        <v>2017</v>
      </c>
    </row>
    <row r="4370" spans="1:55" x14ac:dyDescent="0.25">
      <c r="A4370">
        <v>668</v>
      </c>
      <c r="B4370" t="s">
        <v>1183</v>
      </c>
      <c r="C4370" t="s">
        <v>240</v>
      </c>
      <c r="D4370" t="s">
        <v>1184</v>
      </c>
      <c r="E4370" t="s">
        <v>238</v>
      </c>
      <c r="F4370" t="s">
        <v>241</v>
      </c>
      <c r="G4370" t="s">
        <v>242</v>
      </c>
      <c r="H4370" t="s">
        <v>230</v>
      </c>
      <c r="I4370" t="s">
        <v>243</v>
      </c>
      <c r="J4370" t="s">
        <v>232</v>
      </c>
      <c r="K4370" t="s">
        <v>232</v>
      </c>
      <c r="L4370" t="s">
        <v>232</v>
      </c>
      <c r="M4370" t="s">
        <v>232</v>
      </c>
      <c r="N4370" t="s">
        <v>232</v>
      </c>
      <c r="O4370" t="s">
        <v>232</v>
      </c>
      <c r="P4370" t="s">
        <v>232</v>
      </c>
      <c r="Q4370" t="s">
        <v>232</v>
      </c>
      <c r="R4370" t="s">
        <v>232</v>
      </c>
      <c r="S4370" t="s">
        <v>232</v>
      </c>
      <c r="T4370" t="s">
        <v>232</v>
      </c>
      <c r="U4370" t="s">
        <v>232</v>
      </c>
      <c r="V4370" t="s">
        <v>232</v>
      </c>
      <c r="W4370" t="s">
        <v>232</v>
      </c>
      <c r="X4370" t="s">
        <v>232</v>
      </c>
      <c r="Y4370" t="s">
        <v>232</v>
      </c>
      <c r="Z4370" t="s">
        <v>232</v>
      </c>
      <c r="AA4370" t="s">
        <v>232</v>
      </c>
      <c r="AB4370" t="s">
        <v>232</v>
      </c>
      <c r="AC4370" t="s">
        <v>232</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3.2490000000000001</v>
      </c>
      <c r="AW4370">
        <v>3.2210000000000001</v>
      </c>
      <c r="AX4370">
        <v>3.2170000000000001</v>
      </c>
      <c r="AY4370">
        <v>3.266</v>
      </c>
      <c r="AZ4370">
        <v>3.4369999999999998</v>
      </c>
      <c r="BA4370">
        <v>3.4990000000000001</v>
      </c>
      <c r="BB4370">
        <v>3.7120000000000002</v>
      </c>
      <c r="BC4370">
        <v>2017</v>
      </c>
    </row>
    <row r="4371" spans="1:55" x14ac:dyDescent="0.25">
      <c r="A4371">
        <v>668</v>
      </c>
      <c r="B4371" t="s">
        <v>1183</v>
      </c>
      <c r="C4371" t="s">
        <v>244</v>
      </c>
      <c r="D4371" t="s">
        <v>1184</v>
      </c>
      <c r="E4371" t="s">
        <v>238</v>
      </c>
      <c r="F4371" t="s">
        <v>245</v>
      </c>
      <c r="G4371" t="s">
        <v>246</v>
      </c>
      <c r="H4371" t="s">
        <v>230</v>
      </c>
      <c r="I4371" t="s">
        <v>243</v>
      </c>
      <c r="J4371" t="s">
        <v>232</v>
      </c>
      <c r="K4371" t="s">
        <v>232</v>
      </c>
      <c r="L4371" t="s">
        <v>232</v>
      </c>
      <c r="M4371" t="s">
        <v>232</v>
      </c>
      <c r="N4371" t="s">
        <v>232</v>
      </c>
      <c r="O4371" t="s">
        <v>232</v>
      </c>
      <c r="P4371" t="s">
        <v>232</v>
      </c>
      <c r="Q4371" t="s">
        <v>232</v>
      </c>
      <c r="R4371" t="s">
        <v>232</v>
      </c>
      <c r="S4371" t="s">
        <v>232</v>
      </c>
      <c r="T4371" t="s">
        <v>232</v>
      </c>
      <c r="U4371" t="s">
        <v>232</v>
      </c>
      <c r="V4371" t="s">
        <v>232</v>
      </c>
      <c r="W4371" t="s">
        <v>232</v>
      </c>
      <c r="X4371" t="s">
        <v>232</v>
      </c>
      <c r="Y4371" t="s">
        <v>232</v>
      </c>
      <c r="Z4371" t="s">
        <v>232</v>
      </c>
      <c r="AA4371" t="s">
        <v>232</v>
      </c>
      <c r="AB4371" t="s">
        <v>232</v>
      </c>
      <c r="AC4371" t="s">
        <v>232</v>
      </c>
      <c r="AD4371">
        <v>2.8050000000000002</v>
      </c>
      <c r="AE4371">
        <v>2.9460000000000002</v>
      </c>
      <c r="AF4371">
        <v>3.125</v>
      </c>
      <c r="AG4371">
        <v>2.2610000000000001</v>
      </c>
      <c r="AH4371">
        <v>2.4140000000000001</v>
      </c>
      <c r="AI4371">
        <v>2.6349999999999998</v>
      </c>
      <c r="AJ4371">
        <v>2.944</v>
      </c>
      <c r="AK4371">
        <v>3.42</v>
      </c>
      <c r="AL4371">
        <v>3.6989999999999998</v>
      </c>
      <c r="AM4371">
        <v>3.9209999999999998</v>
      </c>
      <c r="AN4371">
        <v>4.218</v>
      </c>
      <c r="AO4371">
        <v>4.6379999999999999</v>
      </c>
      <c r="AP4371">
        <v>5.125</v>
      </c>
      <c r="AQ4371">
        <v>5.6760000000000002</v>
      </c>
      <c r="AR4371">
        <v>5.8230000000000004</v>
      </c>
      <c r="AS4371">
        <v>5.8860000000000001</v>
      </c>
      <c r="AT4371">
        <v>5.8529999999999998</v>
      </c>
      <c r="AU4371">
        <v>6.1120000000000001</v>
      </c>
      <c r="AV4371">
        <v>6.327</v>
      </c>
      <c r="AW4371">
        <v>6.468</v>
      </c>
      <c r="AX4371">
        <v>6.7060000000000004</v>
      </c>
      <c r="AY4371">
        <v>6.931</v>
      </c>
      <c r="AZ4371">
        <v>6.9850000000000003</v>
      </c>
      <c r="BA4371">
        <v>7.0949999999999998</v>
      </c>
      <c r="BB4371">
        <v>7.5149999999999997</v>
      </c>
      <c r="BC4371">
        <v>2017</v>
      </c>
    </row>
    <row r="4372" spans="1:55" x14ac:dyDescent="0.25">
      <c r="A4372">
        <v>668</v>
      </c>
      <c r="B4372" t="s">
        <v>1183</v>
      </c>
      <c r="C4372" t="s">
        <v>247</v>
      </c>
      <c r="D4372" t="s">
        <v>1184</v>
      </c>
      <c r="E4372" t="s">
        <v>248</v>
      </c>
      <c r="F4372" t="s">
        <v>249</v>
      </c>
      <c r="G4372" t="s">
        <v>250</v>
      </c>
      <c r="I4372" t="s">
        <v>251</v>
      </c>
      <c r="J4372" t="s">
        <v>232</v>
      </c>
      <c r="K4372" t="s">
        <v>232</v>
      </c>
      <c r="L4372" t="s">
        <v>232</v>
      </c>
      <c r="M4372" t="s">
        <v>232</v>
      </c>
      <c r="N4372" t="s">
        <v>232</v>
      </c>
      <c r="O4372" t="s">
        <v>232</v>
      </c>
      <c r="P4372" t="s">
        <v>232</v>
      </c>
      <c r="Q4372" t="s">
        <v>232</v>
      </c>
      <c r="R4372" t="s">
        <v>232</v>
      </c>
      <c r="S4372" t="s">
        <v>232</v>
      </c>
      <c r="T4372" t="s">
        <v>232</v>
      </c>
      <c r="U4372" t="s">
        <v>232</v>
      </c>
      <c r="V4372" t="s">
        <v>232</v>
      </c>
      <c r="W4372" t="s">
        <v>232</v>
      </c>
      <c r="X4372" t="s">
        <v>232</v>
      </c>
      <c r="Y4372" t="s">
        <v>232</v>
      </c>
      <c r="Z4372" t="s">
        <v>232</v>
      </c>
      <c r="AA4372" t="s">
        <v>232</v>
      </c>
      <c r="AB4372" t="s">
        <v>232</v>
      </c>
      <c r="AC4372" t="s">
        <v>232</v>
      </c>
      <c r="AD4372">
        <v>97.103999999999999</v>
      </c>
      <c r="AE4372">
        <v>97.905000000000001</v>
      </c>
      <c r="AF4372">
        <v>96.013999999999996</v>
      </c>
      <c r="AG4372">
        <v>109.00700000000001</v>
      </c>
      <c r="AH4372">
        <v>125.742</v>
      </c>
      <c r="AI4372">
        <v>125.703</v>
      </c>
      <c r="AJ4372">
        <v>136.63800000000001</v>
      </c>
      <c r="AK4372">
        <v>148.178</v>
      </c>
      <c r="AL4372">
        <v>175.57</v>
      </c>
      <c r="AM4372">
        <v>171.018</v>
      </c>
      <c r="AN4372">
        <v>181.702</v>
      </c>
      <c r="AO4372">
        <v>202.47800000000001</v>
      </c>
      <c r="AP4372">
        <v>211.929</v>
      </c>
      <c r="AQ4372">
        <v>219.27799999999999</v>
      </c>
      <c r="AR4372">
        <v>222.941</v>
      </c>
      <c r="AS4372">
        <v>224.74600000000001</v>
      </c>
      <c r="AT4372">
        <v>236.715</v>
      </c>
      <c r="AU4372">
        <v>231.48599999999999</v>
      </c>
      <c r="AV4372">
        <v>226.24100000000001</v>
      </c>
      <c r="AW4372">
        <v>223.28700000000001</v>
      </c>
      <c r="AX4372">
        <v>219.57300000000001</v>
      </c>
      <c r="AY4372">
        <v>220.18299999999999</v>
      </c>
      <c r="AZ4372">
        <v>234.666</v>
      </c>
      <c r="BA4372">
        <v>240.09399999999999</v>
      </c>
      <c r="BB4372">
        <v>245.51499999999999</v>
      </c>
      <c r="BC4372">
        <v>2017</v>
      </c>
    </row>
    <row r="4373" spans="1:55" x14ac:dyDescent="0.25">
      <c r="A4373">
        <v>668</v>
      </c>
      <c r="B4373" t="s">
        <v>1183</v>
      </c>
      <c r="C4373" t="s">
        <v>252</v>
      </c>
      <c r="D4373" t="s">
        <v>1184</v>
      </c>
      <c r="E4373" t="s">
        <v>253</v>
      </c>
      <c r="F4373" t="s">
        <v>254</v>
      </c>
      <c r="G4373" t="s">
        <v>229</v>
      </c>
      <c r="H4373" t="s">
        <v>220</v>
      </c>
      <c r="I4373" t="s">
        <v>255</v>
      </c>
      <c r="J4373" t="s">
        <v>232</v>
      </c>
      <c r="K4373" t="s">
        <v>232</v>
      </c>
      <c r="L4373" t="s">
        <v>232</v>
      </c>
      <c r="M4373" t="s">
        <v>232</v>
      </c>
      <c r="N4373" t="s">
        <v>232</v>
      </c>
      <c r="O4373" t="s">
        <v>232</v>
      </c>
      <c r="P4373" t="s">
        <v>232</v>
      </c>
      <c r="Q4373" t="s">
        <v>232</v>
      </c>
      <c r="R4373" t="s">
        <v>232</v>
      </c>
      <c r="S4373" t="s">
        <v>232</v>
      </c>
      <c r="T4373" t="s">
        <v>232</v>
      </c>
      <c r="U4373" t="s">
        <v>232</v>
      </c>
      <c r="V4373" t="s">
        <v>232</v>
      </c>
      <c r="W4373" t="s">
        <v>232</v>
      </c>
      <c r="X4373" t="s">
        <v>232</v>
      </c>
      <c r="Y4373" t="s">
        <v>232</v>
      </c>
      <c r="Z4373" t="s">
        <v>232</v>
      </c>
      <c r="AA4373" t="s">
        <v>232</v>
      </c>
      <c r="AB4373" t="s">
        <v>232</v>
      </c>
      <c r="AC4373" t="s">
        <v>232</v>
      </c>
      <c r="AD4373">
        <v>339.33499999999998</v>
      </c>
      <c r="AE4373">
        <v>336.267</v>
      </c>
      <c r="AF4373">
        <v>342.94299999999998</v>
      </c>
      <c r="AG4373">
        <v>239.405</v>
      </c>
      <c r="AH4373">
        <v>244.196</v>
      </c>
      <c r="AI4373">
        <v>251.774</v>
      </c>
      <c r="AJ4373">
        <v>263.85199999999998</v>
      </c>
      <c r="AK4373">
        <v>286.779</v>
      </c>
      <c r="AL4373">
        <v>291.82100000000003</v>
      </c>
      <c r="AM4373">
        <v>295.00900000000001</v>
      </c>
      <c r="AN4373">
        <v>302.89100000000002</v>
      </c>
      <c r="AO4373">
        <v>316.43400000000003</v>
      </c>
      <c r="AP4373">
        <v>333.93700000000001</v>
      </c>
      <c r="AQ4373">
        <v>354.56299999999999</v>
      </c>
      <c r="AR4373">
        <v>348.53300000000002</v>
      </c>
      <c r="AS4373">
        <v>340.12299999999999</v>
      </c>
      <c r="AT4373">
        <v>326.29700000000003</v>
      </c>
      <c r="AU4373">
        <v>326.00900000000001</v>
      </c>
      <c r="AV4373">
        <v>321.78899999999999</v>
      </c>
      <c r="AW4373">
        <v>315.14</v>
      </c>
      <c r="AX4373">
        <v>312.12599999999998</v>
      </c>
      <c r="AY4373">
        <v>308.29199999999997</v>
      </c>
      <c r="AZ4373">
        <v>296.97199999999998</v>
      </c>
      <c r="BA4373">
        <v>288.33499999999998</v>
      </c>
      <c r="BB4373">
        <v>291.93599999999998</v>
      </c>
      <c r="BC4373">
        <v>2009</v>
      </c>
    </row>
    <row r="4374" spans="1:55" x14ac:dyDescent="0.25">
      <c r="A4374">
        <v>668</v>
      </c>
      <c r="B4374" t="s">
        <v>1183</v>
      </c>
      <c r="C4374" t="s">
        <v>256</v>
      </c>
      <c r="D4374" t="s">
        <v>1184</v>
      </c>
      <c r="E4374" t="s">
        <v>253</v>
      </c>
      <c r="F4374" t="s">
        <v>257</v>
      </c>
      <c r="G4374" t="s">
        <v>258</v>
      </c>
      <c r="H4374" t="s">
        <v>220</v>
      </c>
      <c r="I4374" t="s">
        <v>255</v>
      </c>
      <c r="J4374" t="s">
        <v>232</v>
      </c>
      <c r="K4374" t="s">
        <v>232</v>
      </c>
      <c r="L4374" t="s">
        <v>232</v>
      </c>
      <c r="M4374" t="s">
        <v>232</v>
      </c>
      <c r="N4374" t="s">
        <v>232</v>
      </c>
      <c r="O4374" t="s">
        <v>232</v>
      </c>
      <c r="P4374" t="s">
        <v>232</v>
      </c>
      <c r="Q4374" t="s">
        <v>232</v>
      </c>
      <c r="R4374" t="s">
        <v>232</v>
      </c>
      <c r="S4374" t="s">
        <v>232</v>
      </c>
      <c r="T4374" t="s">
        <v>232</v>
      </c>
      <c r="U4374" t="s">
        <v>232</v>
      </c>
      <c r="V4374" t="s">
        <v>232</v>
      </c>
      <c r="W4374" t="s">
        <v>232</v>
      </c>
      <c r="X4374" t="s">
        <v>232</v>
      </c>
      <c r="Y4374" t="s">
        <v>232</v>
      </c>
      <c r="Z4374" t="s">
        <v>232</v>
      </c>
      <c r="AA4374" t="s">
        <v>232</v>
      </c>
      <c r="AB4374" t="s">
        <v>232</v>
      </c>
      <c r="AC4374" t="s">
        <v>232</v>
      </c>
      <c r="AD4374" s="52">
        <v>1328.82</v>
      </c>
      <c r="AE4374" s="52">
        <v>1316.81</v>
      </c>
      <c r="AF4374" s="52">
        <v>1342.95</v>
      </c>
      <c r="AG4374">
        <v>937.50099999999998</v>
      </c>
      <c r="AH4374">
        <v>956.26300000000003</v>
      </c>
      <c r="AI4374">
        <v>985.93799999999999</v>
      </c>
      <c r="AJ4374" s="52">
        <v>1033.24</v>
      </c>
      <c r="AK4374" s="52">
        <v>1123.01</v>
      </c>
      <c r="AL4374" s="52">
        <v>1142.76</v>
      </c>
      <c r="AM4374" s="52">
        <v>1155.24</v>
      </c>
      <c r="AN4374" s="52">
        <v>1186.1099999999999</v>
      </c>
      <c r="AO4374" s="52">
        <v>1239.1400000000001</v>
      </c>
      <c r="AP4374" s="52">
        <v>1307.68</v>
      </c>
      <c r="AQ4374" s="52">
        <v>1388.45</v>
      </c>
      <c r="AR4374" s="52">
        <v>1364.84</v>
      </c>
      <c r="AS4374" s="52">
        <v>1331.91</v>
      </c>
      <c r="AT4374" s="52">
        <v>1277.77</v>
      </c>
      <c r="AU4374" s="52">
        <v>1276.6400000000001</v>
      </c>
      <c r="AV4374" s="52">
        <v>1260.1099999999999</v>
      </c>
      <c r="AW4374" s="52">
        <v>1234.08</v>
      </c>
      <c r="AX4374" s="52">
        <v>1222.27</v>
      </c>
      <c r="AY4374" s="52">
        <v>1207.26</v>
      </c>
      <c r="AZ4374" s="52">
        <v>1162.93</v>
      </c>
      <c r="BA4374" s="52">
        <v>1129.1099999999999</v>
      </c>
      <c r="BB4374" s="52">
        <v>1143.21</v>
      </c>
      <c r="BC4374">
        <v>2009</v>
      </c>
    </row>
    <row r="4375" spans="1:55" x14ac:dyDescent="0.25">
      <c r="A4375">
        <v>668</v>
      </c>
      <c r="B4375" t="s">
        <v>1183</v>
      </c>
      <c r="C4375" t="s">
        <v>259</v>
      </c>
      <c r="D4375" t="s">
        <v>1184</v>
      </c>
      <c r="E4375" t="s">
        <v>260</v>
      </c>
      <c r="F4375" t="s">
        <v>261</v>
      </c>
      <c r="G4375" t="s">
        <v>229</v>
      </c>
      <c r="H4375" t="s">
        <v>220</v>
      </c>
      <c r="I4375" t="s">
        <v>262</v>
      </c>
      <c r="J4375" t="s">
        <v>232</v>
      </c>
      <c r="K4375" t="s">
        <v>232</v>
      </c>
      <c r="L4375" t="s">
        <v>232</v>
      </c>
      <c r="M4375" t="s">
        <v>232</v>
      </c>
      <c r="N4375" t="s">
        <v>232</v>
      </c>
      <c r="O4375" t="s">
        <v>232</v>
      </c>
      <c r="P4375" t="s">
        <v>232</v>
      </c>
      <c r="Q4375" t="s">
        <v>232</v>
      </c>
      <c r="R4375" t="s">
        <v>232</v>
      </c>
      <c r="S4375" t="s">
        <v>232</v>
      </c>
      <c r="T4375" t="s">
        <v>232</v>
      </c>
      <c r="U4375" t="s">
        <v>232</v>
      </c>
      <c r="V4375" t="s">
        <v>232</v>
      </c>
      <c r="W4375" t="s">
        <v>232</v>
      </c>
      <c r="X4375" t="s">
        <v>232</v>
      </c>
      <c r="Y4375" t="s">
        <v>232</v>
      </c>
      <c r="Z4375" t="s">
        <v>232</v>
      </c>
      <c r="AA4375" t="s">
        <v>232</v>
      </c>
      <c r="AB4375" t="s">
        <v>232</v>
      </c>
      <c r="AC4375" t="s">
        <v>232</v>
      </c>
      <c r="AD4375">
        <v>329.50799999999998</v>
      </c>
      <c r="AE4375">
        <v>329.22199999999998</v>
      </c>
      <c r="AF4375">
        <v>329.274</v>
      </c>
      <c r="AG4375">
        <v>260.96800000000002</v>
      </c>
      <c r="AH4375">
        <v>307.05799999999999</v>
      </c>
      <c r="AI4375">
        <v>316.48700000000002</v>
      </c>
      <c r="AJ4375">
        <v>360.524</v>
      </c>
      <c r="AK4375">
        <v>424.94200000000001</v>
      </c>
      <c r="AL4375">
        <v>512.351</v>
      </c>
      <c r="AM4375">
        <v>504.51799999999997</v>
      </c>
      <c r="AN4375">
        <v>550.36</v>
      </c>
      <c r="AO4375">
        <v>640.70899999999995</v>
      </c>
      <c r="AP4375">
        <v>707.70799999999997</v>
      </c>
      <c r="AQ4375">
        <v>777.47900000000004</v>
      </c>
      <c r="AR4375">
        <v>777.02099999999996</v>
      </c>
      <c r="AS4375">
        <v>764.41099999999994</v>
      </c>
      <c r="AT4375">
        <v>772.39300000000003</v>
      </c>
      <c r="AU4375">
        <v>754.66300000000001</v>
      </c>
      <c r="AV4375">
        <v>728.01900000000001</v>
      </c>
      <c r="AW4375">
        <v>703.66700000000003</v>
      </c>
      <c r="AX4375">
        <v>685.34299999999996</v>
      </c>
      <c r="AY4375">
        <v>678.80499999999995</v>
      </c>
      <c r="AZ4375">
        <v>696.89200000000005</v>
      </c>
      <c r="BA4375">
        <v>692.274</v>
      </c>
      <c r="BB4375">
        <v>716.74800000000005</v>
      </c>
      <c r="BC4375">
        <v>2009</v>
      </c>
    </row>
    <row r="4376" spans="1:55" x14ac:dyDescent="0.25">
      <c r="A4376">
        <v>668</v>
      </c>
      <c r="B4376" t="s">
        <v>1183</v>
      </c>
      <c r="C4376" t="s">
        <v>263</v>
      </c>
      <c r="D4376" t="s">
        <v>1184</v>
      </c>
      <c r="E4376" t="s">
        <v>260</v>
      </c>
      <c r="F4376" t="s">
        <v>264</v>
      </c>
      <c r="G4376" t="s">
        <v>242</v>
      </c>
      <c r="H4376" t="s">
        <v>220</v>
      </c>
      <c r="I4376" t="s">
        <v>262</v>
      </c>
      <c r="J4376" t="s">
        <v>232</v>
      </c>
      <c r="K4376" t="s">
        <v>232</v>
      </c>
      <c r="L4376" t="s">
        <v>232</v>
      </c>
      <c r="M4376" t="s">
        <v>232</v>
      </c>
      <c r="N4376" t="s">
        <v>232</v>
      </c>
      <c r="O4376" t="s">
        <v>232</v>
      </c>
      <c r="P4376" t="s">
        <v>232</v>
      </c>
      <c r="Q4376" t="s">
        <v>232</v>
      </c>
      <c r="R4376" t="s">
        <v>232</v>
      </c>
      <c r="S4376" t="s">
        <v>232</v>
      </c>
      <c r="T4376" t="s">
        <v>232</v>
      </c>
      <c r="U4376" t="s">
        <v>232</v>
      </c>
      <c r="V4376" t="s">
        <v>232</v>
      </c>
      <c r="W4376" t="s">
        <v>232</v>
      </c>
      <c r="X4376" t="s">
        <v>232</v>
      </c>
      <c r="Y4376" t="s">
        <v>232</v>
      </c>
      <c r="Z4376" t="s">
        <v>232</v>
      </c>
      <c r="AA4376" t="s">
        <v>232</v>
      </c>
      <c r="AB4376" t="s">
        <v>232</v>
      </c>
      <c r="AC4376" t="s">
        <v>232</v>
      </c>
      <c r="AD4376">
        <v>329.50799999999998</v>
      </c>
      <c r="AE4376">
        <v>329.22199999999998</v>
      </c>
      <c r="AF4376">
        <v>329.274</v>
      </c>
      <c r="AG4376">
        <v>260.96800000000002</v>
      </c>
      <c r="AH4376">
        <v>307.05799999999999</v>
      </c>
      <c r="AI4376">
        <v>316.48700000000002</v>
      </c>
      <c r="AJ4376">
        <v>360.524</v>
      </c>
      <c r="AK4376">
        <v>424.94200000000001</v>
      </c>
      <c r="AL4376">
        <v>512.351</v>
      </c>
      <c r="AM4376">
        <v>504.51799999999997</v>
      </c>
      <c r="AN4376">
        <v>550.36</v>
      </c>
      <c r="AO4376">
        <v>640.70899999999995</v>
      </c>
      <c r="AP4376">
        <v>707.70799999999997</v>
      </c>
      <c r="AQ4376">
        <v>777.47900000000004</v>
      </c>
      <c r="AR4376">
        <v>777.02099999999996</v>
      </c>
      <c r="AS4376">
        <v>764.41099999999994</v>
      </c>
      <c r="AT4376">
        <v>772.39300000000003</v>
      </c>
      <c r="AU4376">
        <v>754.66300000000001</v>
      </c>
      <c r="AV4376">
        <v>728.01900000000001</v>
      </c>
      <c r="AW4376">
        <v>703.66700000000003</v>
      </c>
      <c r="AX4376">
        <v>685.34299999999996</v>
      </c>
      <c r="AY4376">
        <v>678.80499999999995</v>
      </c>
      <c r="AZ4376">
        <v>696.89200000000005</v>
      </c>
      <c r="BA4376">
        <v>692.274</v>
      </c>
      <c r="BB4376">
        <v>716.74800000000005</v>
      </c>
      <c r="BC4376">
        <v>2009</v>
      </c>
    </row>
    <row r="4377" spans="1:55" x14ac:dyDescent="0.25">
      <c r="A4377">
        <v>668</v>
      </c>
      <c r="B4377" t="s">
        <v>1183</v>
      </c>
      <c r="C4377" t="s">
        <v>265</v>
      </c>
      <c r="D4377" t="s">
        <v>1184</v>
      </c>
      <c r="E4377" t="s">
        <v>260</v>
      </c>
      <c r="F4377" t="s">
        <v>266</v>
      </c>
      <c r="G4377" t="s">
        <v>246</v>
      </c>
      <c r="H4377" t="s">
        <v>220</v>
      </c>
      <c r="I4377" t="s">
        <v>262</v>
      </c>
      <c r="J4377" t="s">
        <v>232</v>
      </c>
      <c r="K4377" t="s">
        <v>232</v>
      </c>
      <c r="L4377" t="s">
        <v>232</v>
      </c>
      <c r="M4377" t="s">
        <v>232</v>
      </c>
      <c r="N4377" t="s">
        <v>232</v>
      </c>
      <c r="O4377" t="s">
        <v>232</v>
      </c>
      <c r="P4377" t="s">
        <v>232</v>
      </c>
      <c r="Q4377" t="s">
        <v>232</v>
      </c>
      <c r="R4377" t="s">
        <v>232</v>
      </c>
      <c r="S4377" t="s">
        <v>232</v>
      </c>
      <c r="T4377" t="s">
        <v>232</v>
      </c>
      <c r="U4377" t="s">
        <v>232</v>
      </c>
      <c r="V4377" t="s">
        <v>232</v>
      </c>
      <c r="W4377" t="s">
        <v>232</v>
      </c>
      <c r="X4377" t="s">
        <v>232</v>
      </c>
      <c r="Y4377" t="s">
        <v>232</v>
      </c>
      <c r="Z4377" t="s">
        <v>232</v>
      </c>
      <c r="AA4377" t="s">
        <v>232</v>
      </c>
      <c r="AB4377" t="s">
        <v>232</v>
      </c>
      <c r="AC4377" t="s">
        <v>232</v>
      </c>
      <c r="AD4377" s="52">
        <v>1057.4100000000001</v>
      </c>
      <c r="AE4377" s="52">
        <v>1070.83</v>
      </c>
      <c r="AF4377" s="52">
        <v>1109.3699999999999</v>
      </c>
      <c r="AG4377">
        <v>788.82</v>
      </c>
      <c r="AH4377">
        <v>826.26800000000003</v>
      </c>
      <c r="AI4377">
        <v>878.44299999999998</v>
      </c>
      <c r="AJ4377">
        <v>948.44399999999996</v>
      </c>
      <c r="AK4377" s="52">
        <v>1058.55</v>
      </c>
      <c r="AL4377" s="52">
        <v>1098.1099999999999</v>
      </c>
      <c r="AM4377" s="52">
        <v>1118.57</v>
      </c>
      <c r="AN4377" s="52">
        <v>1161.8399999999999</v>
      </c>
      <c r="AO4377" s="52">
        <v>1239.1400000000001</v>
      </c>
      <c r="AP4377" s="52">
        <v>1332.77</v>
      </c>
      <c r="AQ4377" s="52">
        <v>1439.91</v>
      </c>
      <c r="AR4377" s="52">
        <v>1442.21</v>
      </c>
      <c r="AS4377" s="52">
        <v>1422.46</v>
      </c>
      <c r="AT4377" s="52">
        <v>1379.55</v>
      </c>
      <c r="AU4377" s="52">
        <v>1404.53</v>
      </c>
      <c r="AV4377" s="52">
        <v>1417.61</v>
      </c>
      <c r="AW4377" s="52">
        <v>1413.01</v>
      </c>
      <c r="AX4377" s="52">
        <v>1428.72</v>
      </c>
      <c r="AY4377" s="52">
        <v>1440.5</v>
      </c>
      <c r="AZ4377" s="52">
        <v>1416.32</v>
      </c>
      <c r="BA4377" s="52">
        <v>1403.63</v>
      </c>
      <c r="BB4377" s="52">
        <v>1450.9</v>
      </c>
      <c r="BC4377">
        <v>2009</v>
      </c>
    </row>
    <row r="4378" spans="1:55" x14ac:dyDescent="0.25">
      <c r="A4378">
        <v>668</v>
      </c>
      <c r="B4378" t="s">
        <v>1183</v>
      </c>
      <c r="C4378" t="s">
        <v>267</v>
      </c>
      <c r="D4378" t="s">
        <v>1184</v>
      </c>
      <c r="E4378" t="s">
        <v>268</v>
      </c>
      <c r="F4378" t="s">
        <v>269</v>
      </c>
      <c r="G4378" t="s">
        <v>270</v>
      </c>
    </row>
    <row r="4379" spans="1:55" x14ac:dyDescent="0.25">
      <c r="A4379">
        <v>668</v>
      </c>
      <c r="B4379" t="s">
        <v>1183</v>
      </c>
      <c r="C4379" t="s">
        <v>271</v>
      </c>
      <c r="D4379" t="s">
        <v>1184</v>
      </c>
      <c r="E4379" t="s">
        <v>272</v>
      </c>
      <c r="F4379" t="s">
        <v>273</v>
      </c>
      <c r="G4379" t="s">
        <v>274</v>
      </c>
      <c r="I4379" t="s">
        <v>243</v>
      </c>
      <c r="J4379" t="s">
        <v>232</v>
      </c>
      <c r="K4379" t="s">
        <v>232</v>
      </c>
      <c r="L4379" t="s">
        <v>232</v>
      </c>
      <c r="M4379" t="s">
        <v>232</v>
      </c>
      <c r="N4379" t="s">
        <v>232</v>
      </c>
      <c r="O4379" t="s">
        <v>232</v>
      </c>
      <c r="P4379" t="s">
        <v>232</v>
      </c>
      <c r="Q4379" t="s">
        <v>232</v>
      </c>
      <c r="R4379" t="s">
        <v>232</v>
      </c>
      <c r="S4379" t="s">
        <v>232</v>
      </c>
      <c r="T4379" t="s">
        <v>232</v>
      </c>
      <c r="U4379" t="s">
        <v>232</v>
      </c>
      <c r="V4379" t="s">
        <v>232</v>
      </c>
      <c r="W4379" t="s">
        <v>232</v>
      </c>
      <c r="X4379" t="s">
        <v>232</v>
      </c>
      <c r="Y4379" t="s">
        <v>232</v>
      </c>
      <c r="Z4379" t="s">
        <v>232</v>
      </c>
      <c r="AA4379" t="s">
        <v>232</v>
      </c>
      <c r="AB4379" t="s">
        <v>232</v>
      </c>
      <c r="AC4379" t="s">
        <v>232</v>
      </c>
      <c r="AD4379">
        <v>6.0000000000000001E-3</v>
      </c>
      <c r="AE4379">
        <v>6.0000000000000001E-3</v>
      </c>
      <c r="AF4379">
        <v>6.0000000000000001E-3</v>
      </c>
      <c r="AG4379">
        <v>4.0000000000000001E-3</v>
      </c>
      <c r="AH4379">
        <v>4.0000000000000001E-3</v>
      </c>
      <c r="AI4379">
        <v>4.0000000000000001E-3</v>
      </c>
      <c r="AJ4379">
        <v>4.0000000000000001E-3</v>
      </c>
      <c r="AK4379">
        <v>4.0000000000000001E-3</v>
      </c>
      <c r="AL4379">
        <v>4.0000000000000001E-3</v>
      </c>
      <c r="AM4379">
        <v>5.0000000000000001E-3</v>
      </c>
      <c r="AN4379">
        <v>5.0000000000000001E-3</v>
      </c>
      <c r="AO4379">
        <v>5.0000000000000001E-3</v>
      </c>
      <c r="AP4379">
        <v>5.0000000000000001E-3</v>
      </c>
      <c r="AQ4379">
        <v>5.0000000000000001E-3</v>
      </c>
      <c r="AR4379">
        <v>5.0000000000000001E-3</v>
      </c>
      <c r="AS4379">
        <v>5.0000000000000001E-3</v>
      </c>
      <c r="AT4379">
        <v>5.0000000000000001E-3</v>
      </c>
      <c r="AU4379">
        <v>5.0000000000000001E-3</v>
      </c>
      <c r="AV4379">
        <v>5.0000000000000001E-3</v>
      </c>
      <c r="AW4379">
        <v>5.0000000000000001E-3</v>
      </c>
      <c r="AX4379">
        <v>4.0000000000000001E-3</v>
      </c>
      <c r="AY4379">
        <v>4.0000000000000001E-3</v>
      </c>
      <c r="AZ4379">
        <v>4.0000000000000001E-3</v>
      </c>
      <c r="BA4379">
        <v>4.0000000000000001E-3</v>
      </c>
      <c r="BB4379">
        <v>4.0000000000000001E-3</v>
      </c>
      <c r="BC4379">
        <v>2017</v>
      </c>
    </row>
    <row r="4380" spans="1:55" x14ac:dyDescent="0.25">
      <c r="A4380">
        <v>668</v>
      </c>
      <c r="B4380" t="s">
        <v>1183</v>
      </c>
      <c r="C4380" t="s">
        <v>275</v>
      </c>
      <c r="D4380" t="s">
        <v>1184</v>
      </c>
      <c r="E4380" t="s">
        <v>276</v>
      </c>
      <c r="F4380" t="s">
        <v>277</v>
      </c>
      <c r="G4380" t="s">
        <v>278</v>
      </c>
      <c r="I4380" t="s">
        <v>243</v>
      </c>
      <c r="J4380" t="s">
        <v>232</v>
      </c>
      <c r="K4380" t="s">
        <v>232</v>
      </c>
      <c r="L4380" t="s">
        <v>232</v>
      </c>
      <c r="M4380" t="s">
        <v>232</v>
      </c>
      <c r="N4380" t="s">
        <v>232</v>
      </c>
      <c r="O4380" t="s">
        <v>232</v>
      </c>
      <c r="P4380" t="s">
        <v>232</v>
      </c>
      <c r="Q4380" t="s">
        <v>232</v>
      </c>
      <c r="R4380" t="s">
        <v>232</v>
      </c>
      <c r="S4380" t="s">
        <v>232</v>
      </c>
      <c r="T4380" t="s">
        <v>232</v>
      </c>
      <c r="U4380" t="s">
        <v>232</v>
      </c>
      <c r="V4380" t="s">
        <v>232</v>
      </c>
      <c r="W4380" t="s">
        <v>232</v>
      </c>
      <c r="X4380" t="s">
        <v>232</v>
      </c>
      <c r="Y4380" t="s">
        <v>232</v>
      </c>
      <c r="Z4380" t="s">
        <v>232</v>
      </c>
      <c r="AA4380" t="s">
        <v>232</v>
      </c>
      <c r="AB4380" t="s">
        <v>232</v>
      </c>
      <c r="AC4380" t="s">
        <v>232</v>
      </c>
      <c r="AD4380">
        <v>0.312</v>
      </c>
      <c r="AE4380">
        <v>0.307</v>
      </c>
      <c r="AF4380">
        <v>0.29699999999999999</v>
      </c>
      <c r="AG4380">
        <v>0.33100000000000002</v>
      </c>
      <c r="AH4380">
        <v>0.372</v>
      </c>
      <c r="AI4380">
        <v>0.36</v>
      </c>
      <c r="AJ4380">
        <v>0.38</v>
      </c>
      <c r="AK4380">
        <v>0.40100000000000002</v>
      </c>
      <c r="AL4380">
        <v>0.46700000000000003</v>
      </c>
      <c r="AM4380">
        <v>0.45100000000000001</v>
      </c>
      <c r="AN4380">
        <v>0.47399999999999998</v>
      </c>
      <c r="AO4380">
        <v>0.51700000000000002</v>
      </c>
      <c r="AP4380">
        <v>0.53100000000000003</v>
      </c>
      <c r="AQ4380">
        <v>0.54</v>
      </c>
      <c r="AR4380">
        <v>0.53900000000000003</v>
      </c>
      <c r="AS4380">
        <v>0.53700000000000003</v>
      </c>
      <c r="AT4380">
        <v>0.56000000000000005</v>
      </c>
      <c r="AU4380">
        <v>0.53700000000000003</v>
      </c>
      <c r="AV4380">
        <v>0.51400000000000001</v>
      </c>
      <c r="AW4380">
        <v>0.498</v>
      </c>
      <c r="AX4380">
        <v>0.48</v>
      </c>
      <c r="AY4380">
        <v>0.47099999999999997</v>
      </c>
      <c r="AZ4380">
        <v>0.49199999999999999</v>
      </c>
      <c r="BA4380">
        <v>0.49299999999999999</v>
      </c>
      <c r="BB4380">
        <v>0.49399999999999999</v>
      </c>
      <c r="BC4380">
        <v>2017</v>
      </c>
    </row>
    <row r="4381" spans="1:55" x14ac:dyDescent="0.25">
      <c r="A4381">
        <v>668</v>
      </c>
      <c r="B4381" t="s">
        <v>1183</v>
      </c>
      <c r="C4381" t="s">
        <v>279</v>
      </c>
      <c r="D4381" t="s">
        <v>1184</v>
      </c>
      <c r="E4381" t="s">
        <v>280</v>
      </c>
      <c r="F4381" t="s">
        <v>281</v>
      </c>
      <c r="G4381" t="s">
        <v>282</v>
      </c>
    </row>
    <row r="4382" spans="1:55" x14ac:dyDescent="0.25">
      <c r="A4382">
        <v>668</v>
      </c>
      <c r="B4382" t="s">
        <v>1183</v>
      </c>
      <c r="C4382" t="s">
        <v>283</v>
      </c>
      <c r="D4382" t="s">
        <v>1184</v>
      </c>
      <c r="E4382" t="s">
        <v>284</v>
      </c>
      <c r="F4382" t="s">
        <v>285</v>
      </c>
      <c r="G4382" t="s">
        <v>282</v>
      </c>
    </row>
    <row r="4383" spans="1:55" x14ac:dyDescent="0.25">
      <c r="A4383">
        <v>668</v>
      </c>
      <c r="B4383" t="s">
        <v>1183</v>
      </c>
      <c r="C4383" t="s">
        <v>286</v>
      </c>
      <c r="D4383" t="s">
        <v>1184</v>
      </c>
      <c r="E4383" t="s">
        <v>287</v>
      </c>
      <c r="F4383" t="s">
        <v>288</v>
      </c>
      <c r="G4383" t="s">
        <v>250</v>
      </c>
      <c r="I4383" t="s">
        <v>1186</v>
      </c>
      <c r="J4383" t="s">
        <v>232</v>
      </c>
      <c r="K4383" t="s">
        <v>232</v>
      </c>
      <c r="L4383" t="s">
        <v>232</v>
      </c>
      <c r="M4383" t="s">
        <v>232</v>
      </c>
      <c r="N4383" t="s">
        <v>232</v>
      </c>
      <c r="O4383" t="s">
        <v>232</v>
      </c>
      <c r="P4383" t="s">
        <v>232</v>
      </c>
      <c r="Q4383" t="s">
        <v>232</v>
      </c>
      <c r="R4383" t="s">
        <v>232</v>
      </c>
      <c r="S4383" t="s">
        <v>232</v>
      </c>
      <c r="T4383" t="s">
        <v>232</v>
      </c>
      <c r="U4383" t="s">
        <v>232</v>
      </c>
      <c r="V4383" t="s">
        <v>232</v>
      </c>
      <c r="W4383" t="s">
        <v>232</v>
      </c>
      <c r="X4383" t="s">
        <v>232</v>
      </c>
      <c r="Y4383" t="s">
        <v>232</v>
      </c>
      <c r="Z4383" t="s">
        <v>232</v>
      </c>
      <c r="AA4383" t="s">
        <v>232</v>
      </c>
      <c r="AB4383" t="s">
        <v>232</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576.06600000000003</v>
      </c>
      <c r="AW4383">
        <v>704.678</v>
      </c>
      <c r="AX4383">
        <v>849.13699999999994</v>
      </c>
      <c r="AY4383">
        <v>997.73599999999999</v>
      </c>
      <c r="AZ4383" s="52">
        <v>1242.18</v>
      </c>
      <c r="BA4383" s="52">
        <v>1540.3</v>
      </c>
      <c r="BB4383" s="52">
        <v>1748.25</v>
      </c>
      <c r="BC4383">
        <v>2017</v>
      </c>
    </row>
    <row r="4384" spans="1:55" x14ac:dyDescent="0.25">
      <c r="A4384">
        <v>668</v>
      </c>
      <c r="B4384" t="s">
        <v>1183</v>
      </c>
      <c r="C4384" t="s">
        <v>290</v>
      </c>
      <c r="D4384" t="s">
        <v>1184</v>
      </c>
      <c r="E4384" t="s">
        <v>287</v>
      </c>
      <c r="F4384" t="s">
        <v>291</v>
      </c>
      <c r="G4384" t="s">
        <v>235</v>
      </c>
      <c r="I4384" t="s">
        <v>292</v>
      </c>
      <c r="J4384" t="s">
        <v>232</v>
      </c>
      <c r="K4384" t="s">
        <v>232</v>
      </c>
      <c r="L4384" t="s">
        <v>232</v>
      </c>
      <c r="M4384" t="s">
        <v>232</v>
      </c>
      <c r="N4384" t="s">
        <v>232</v>
      </c>
      <c r="O4384" t="s">
        <v>232</v>
      </c>
      <c r="P4384" t="s">
        <v>232</v>
      </c>
      <c r="Q4384" t="s">
        <v>232</v>
      </c>
      <c r="R4384" t="s">
        <v>232</v>
      </c>
      <c r="S4384" t="s">
        <v>232</v>
      </c>
      <c r="T4384" t="s">
        <v>232</v>
      </c>
      <c r="U4384" t="s">
        <v>232</v>
      </c>
      <c r="V4384" t="s">
        <v>232</v>
      </c>
      <c r="W4384" t="s">
        <v>232</v>
      </c>
      <c r="X4384" t="s">
        <v>232</v>
      </c>
      <c r="Y4384" t="s">
        <v>232</v>
      </c>
      <c r="Z4384" t="s">
        <v>232</v>
      </c>
      <c r="AA4384" t="s">
        <v>232</v>
      </c>
      <c r="AB4384" t="s">
        <v>232</v>
      </c>
      <c r="AC4384" t="s">
        <v>232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23.428999999999998</v>
      </c>
      <c r="AW4384">
        <v>22.326000000000001</v>
      </c>
      <c r="AX4384">
        <v>20.5</v>
      </c>
      <c r="AY4384">
        <v>17.5</v>
      </c>
      <c r="AZ4384">
        <v>24.5</v>
      </c>
      <c r="BA4384">
        <v>24</v>
      </c>
      <c r="BB4384">
        <v>13.5</v>
      </c>
      <c r="BC4384">
        <v>2017</v>
      </c>
    </row>
    <row r="4385" spans="1:55" x14ac:dyDescent="0.25">
      <c r="A4385">
        <v>668</v>
      </c>
      <c r="B4385" t="s">
        <v>1183</v>
      </c>
      <c r="C4385" t="s">
        <v>293</v>
      </c>
      <c r="D4385" t="s">
        <v>1184</v>
      </c>
      <c r="E4385" t="s">
        <v>294</v>
      </c>
      <c r="F4385" t="s">
        <v>295</v>
      </c>
      <c r="G4385" t="s">
        <v>250</v>
      </c>
      <c r="I4385" t="s">
        <v>1186</v>
      </c>
      <c r="J4385" t="s">
        <v>232</v>
      </c>
      <c r="K4385" t="s">
        <v>232</v>
      </c>
      <c r="L4385" t="s">
        <v>232</v>
      </c>
      <c r="M4385" t="s">
        <v>232</v>
      </c>
      <c r="N4385" t="s">
        <v>232</v>
      </c>
      <c r="O4385" t="s">
        <v>232</v>
      </c>
      <c r="P4385" t="s">
        <v>232</v>
      </c>
      <c r="Q4385" t="s">
        <v>232</v>
      </c>
      <c r="R4385" t="s">
        <v>232</v>
      </c>
      <c r="S4385" t="s">
        <v>232</v>
      </c>
      <c r="T4385" t="s">
        <v>232</v>
      </c>
      <c r="U4385" t="s">
        <v>232</v>
      </c>
      <c r="V4385" t="s">
        <v>232</v>
      </c>
      <c r="W4385" t="s">
        <v>232</v>
      </c>
      <c r="X4385" t="s">
        <v>232</v>
      </c>
      <c r="Y4385" t="s">
        <v>232</v>
      </c>
      <c r="Z4385" t="s">
        <v>232</v>
      </c>
      <c r="AA4385" t="s">
        <v>232</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639.20600000000002</v>
      </c>
      <c r="AW4385">
        <v>778.56700000000001</v>
      </c>
      <c r="AX4385">
        <v>926.495</v>
      </c>
      <c r="AY4385" s="52">
        <v>1074.73</v>
      </c>
      <c r="AZ4385" s="52">
        <v>1429.4</v>
      </c>
      <c r="BA4385" s="52">
        <v>1643.81</v>
      </c>
      <c r="BB4385" s="52">
        <v>1841.06</v>
      </c>
      <c r="BC4385">
        <v>2017</v>
      </c>
    </row>
    <row r="4386" spans="1:55" x14ac:dyDescent="0.25">
      <c r="A4386">
        <v>668</v>
      </c>
      <c r="B4386" t="s">
        <v>1183</v>
      </c>
      <c r="C4386" t="s">
        <v>296</v>
      </c>
      <c r="D4386" t="s">
        <v>1184</v>
      </c>
      <c r="E4386" t="s">
        <v>294</v>
      </c>
      <c r="F4386" t="s">
        <v>297</v>
      </c>
      <c r="G4386" t="s">
        <v>235</v>
      </c>
      <c r="I4386" t="s">
        <v>298</v>
      </c>
      <c r="J4386" t="s">
        <v>232</v>
      </c>
      <c r="K4386" t="s">
        <v>232</v>
      </c>
      <c r="L4386" t="s">
        <v>232</v>
      </c>
      <c r="M4386" t="s">
        <v>232</v>
      </c>
      <c r="N4386" t="s">
        <v>232</v>
      </c>
      <c r="O4386" t="s">
        <v>232</v>
      </c>
      <c r="P4386" t="s">
        <v>232</v>
      </c>
      <c r="Q4386" t="s">
        <v>232</v>
      </c>
      <c r="R4386" t="s">
        <v>232</v>
      </c>
      <c r="S4386" t="s">
        <v>232</v>
      </c>
      <c r="T4386" t="s">
        <v>232</v>
      </c>
      <c r="U4386" t="s">
        <v>232</v>
      </c>
      <c r="V4386" t="s">
        <v>232</v>
      </c>
      <c r="W4386" t="s">
        <v>232</v>
      </c>
      <c r="X4386" t="s">
        <v>232</v>
      </c>
      <c r="Y4386" t="s">
        <v>232</v>
      </c>
      <c r="Z4386" t="s">
        <v>232</v>
      </c>
      <c r="AA4386" t="s">
        <v>232</v>
      </c>
      <c r="AB4386" t="s">
        <v>232</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27.206</v>
      </c>
      <c r="AW4386">
        <v>21.802</v>
      </c>
      <c r="AX4386">
        <v>19</v>
      </c>
      <c r="AY4386">
        <v>16</v>
      </c>
      <c r="AZ4386">
        <v>33</v>
      </c>
      <c r="BA4386">
        <v>15</v>
      </c>
      <c r="BB4386">
        <v>12</v>
      </c>
      <c r="BC4386">
        <v>2017</v>
      </c>
    </row>
    <row r="4387" spans="1:55" x14ac:dyDescent="0.25">
      <c r="A4387">
        <v>668</v>
      </c>
      <c r="B4387" t="s">
        <v>1183</v>
      </c>
      <c r="C4387" t="s">
        <v>299</v>
      </c>
      <c r="D4387" t="s">
        <v>1184</v>
      </c>
      <c r="E4387" t="s">
        <v>300</v>
      </c>
      <c r="G4387" t="s">
        <v>274</v>
      </c>
    </row>
    <row r="4388" spans="1:55" x14ac:dyDescent="0.25">
      <c r="A4388">
        <v>668</v>
      </c>
      <c r="B4388" t="s">
        <v>1183</v>
      </c>
      <c r="C4388" t="s">
        <v>301</v>
      </c>
      <c r="D4388" t="s">
        <v>1184</v>
      </c>
      <c r="E4388" t="s">
        <v>302</v>
      </c>
      <c r="F4388" t="s">
        <v>303</v>
      </c>
      <c r="G4388" t="s">
        <v>235</v>
      </c>
      <c r="I4388" t="s">
        <v>1187</v>
      </c>
      <c r="J4388" t="s">
        <v>232</v>
      </c>
      <c r="K4388" t="s">
        <v>232</v>
      </c>
      <c r="L4388" t="s">
        <v>232</v>
      </c>
      <c r="M4388" t="s">
        <v>232</v>
      </c>
      <c r="N4388" t="s">
        <v>232</v>
      </c>
      <c r="O4388" t="s">
        <v>232</v>
      </c>
      <c r="P4388" t="s">
        <v>232</v>
      </c>
      <c r="Q4388" t="s">
        <v>232</v>
      </c>
      <c r="R4388" t="s">
        <v>232</v>
      </c>
      <c r="S4388" t="s">
        <v>232</v>
      </c>
      <c r="T4388" t="s">
        <v>232</v>
      </c>
      <c r="U4388" t="s">
        <v>232</v>
      </c>
      <c r="V4388" t="s">
        <v>232</v>
      </c>
      <c r="W4388" t="s">
        <v>232</v>
      </c>
      <c r="X4388" t="s">
        <v>232</v>
      </c>
      <c r="Y4388" t="s">
        <v>232</v>
      </c>
      <c r="Z4388" t="s">
        <v>232</v>
      </c>
      <c r="AA4388" t="s">
        <v>232</v>
      </c>
      <c r="AB4388" t="s">
        <v>232</v>
      </c>
      <c r="AC4388" t="s">
        <v>232</v>
      </c>
      <c r="AD4388">
        <v>-9.67</v>
      </c>
      <c r="AE4388">
        <v>9.7149999999999999</v>
      </c>
      <c r="AF4388">
        <v>15.483000000000001</v>
      </c>
      <c r="AG4388">
        <v>-14.242000000000001</v>
      </c>
      <c r="AH4388">
        <v>534.87400000000002</v>
      </c>
      <c r="AI4388">
        <v>4.5519999999999996</v>
      </c>
      <c r="AJ4388">
        <v>44.192999999999998</v>
      </c>
      <c r="AK4388">
        <v>-6.7869999999999999</v>
      </c>
      <c r="AL4388">
        <v>13.507999999999999</v>
      </c>
      <c r="AM4388">
        <v>-26.195</v>
      </c>
      <c r="AN4388">
        <v>4.84</v>
      </c>
      <c r="AO4388">
        <v>22.297000000000001</v>
      </c>
      <c r="AP4388">
        <v>16.294</v>
      </c>
      <c r="AQ4388">
        <v>-8.7829999999999995</v>
      </c>
      <c r="AR4388">
        <v>30.184000000000001</v>
      </c>
      <c r="AS4388">
        <v>-6.5</v>
      </c>
      <c r="AT4388">
        <v>-15.968</v>
      </c>
      <c r="AU4388">
        <v>-16.364999999999998</v>
      </c>
      <c r="AV4388">
        <v>-13.01</v>
      </c>
      <c r="AW4388">
        <v>-4.4139999999999997</v>
      </c>
      <c r="AX4388">
        <v>1.161</v>
      </c>
      <c r="AY4388">
        <v>3.617</v>
      </c>
      <c r="AZ4388">
        <v>-13.372999999999999</v>
      </c>
      <c r="BA4388">
        <v>5.117</v>
      </c>
      <c r="BB4388">
        <v>6.9210000000000003</v>
      </c>
      <c r="BC4388">
        <v>2017</v>
      </c>
    </row>
    <row r="4389" spans="1:55" x14ac:dyDescent="0.25">
      <c r="A4389">
        <v>668</v>
      </c>
      <c r="B4389" t="s">
        <v>1183</v>
      </c>
      <c r="C4389" t="s">
        <v>305</v>
      </c>
      <c r="D4389" t="s">
        <v>1184</v>
      </c>
      <c r="E4389" t="s">
        <v>306</v>
      </c>
      <c r="F4389" t="s">
        <v>307</v>
      </c>
      <c r="G4389" t="s">
        <v>235</v>
      </c>
      <c r="I4389" t="s">
        <v>1187</v>
      </c>
      <c r="J4389" t="s">
        <v>232</v>
      </c>
      <c r="K4389" t="s">
        <v>232</v>
      </c>
      <c r="L4389" t="s">
        <v>232</v>
      </c>
      <c r="M4389" t="s">
        <v>232</v>
      </c>
      <c r="N4389" t="s">
        <v>232</v>
      </c>
      <c r="O4389" t="s">
        <v>232</v>
      </c>
      <c r="P4389" t="s">
        <v>232</v>
      </c>
      <c r="Q4389" t="s">
        <v>232</v>
      </c>
      <c r="R4389" t="s">
        <v>232</v>
      </c>
      <c r="S4389" t="s">
        <v>232</v>
      </c>
      <c r="T4389" t="s">
        <v>232</v>
      </c>
      <c r="U4389" t="s">
        <v>232</v>
      </c>
      <c r="V4389" t="s">
        <v>232</v>
      </c>
      <c r="W4389" t="s">
        <v>232</v>
      </c>
      <c r="X4389" t="s">
        <v>232</v>
      </c>
      <c r="Y4389" t="s">
        <v>232</v>
      </c>
      <c r="Z4389" t="s">
        <v>232</v>
      </c>
      <c r="AA4389" t="s">
        <v>232</v>
      </c>
      <c r="AB4389">
        <v>-95.921000000000006</v>
      </c>
      <c r="AC4389" s="52">
        <v>1540.41</v>
      </c>
      <c r="AD4389">
        <v>-0.56100000000000005</v>
      </c>
      <c r="AE4389">
        <v>5.59</v>
      </c>
      <c r="AF4389">
        <v>5.98</v>
      </c>
      <c r="AG4389">
        <v>-13.683999999999999</v>
      </c>
      <c r="AH4389">
        <v>135.30600000000001</v>
      </c>
      <c r="AI4389">
        <v>-14.13</v>
      </c>
      <c r="AJ4389">
        <v>48.478000000000002</v>
      </c>
      <c r="AK4389">
        <v>-4.7880000000000003</v>
      </c>
      <c r="AL4389">
        <v>30.63</v>
      </c>
      <c r="AM4389">
        <v>-17.359000000000002</v>
      </c>
      <c r="AN4389">
        <v>-9.6679999999999993</v>
      </c>
      <c r="AO4389">
        <v>64.173000000000002</v>
      </c>
      <c r="AP4389">
        <v>33.103999999999999</v>
      </c>
      <c r="AQ4389">
        <v>-7.117</v>
      </c>
      <c r="AR4389">
        <v>70.171000000000006</v>
      </c>
      <c r="AS4389">
        <v>7.0090000000000003</v>
      </c>
      <c r="AT4389">
        <v>-15.895</v>
      </c>
      <c r="AU4389">
        <v>-24.547000000000001</v>
      </c>
      <c r="AV4389">
        <v>-17.007000000000001</v>
      </c>
      <c r="AW4389">
        <v>-3.206</v>
      </c>
      <c r="AX4389">
        <v>-1.143</v>
      </c>
      <c r="AY4389">
        <v>4.2290000000000001</v>
      </c>
      <c r="AZ4389">
        <v>-11.68</v>
      </c>
      <c r="BA4389">
        <v>3.1309999999999998</v>
      </c>
      <c r="BB4389">
        <v>4.4779999999999998</v>
      </c>
      <c r="BC4389">
        <v>2017</v>
      </c>
    </row>
    <row r="4390" spans="1:55" x14ac:dyDescent="0.25">
      <c r="A4390">
        <v>668</v>
      </c>
      <c r="B4390" t="s">
        <v>1183</v>
      </c>
      <c r="C4390" t="s">
        <v>308</v>
      </c>
      <c r="D4390" t="s">
        <v>1184</v>
      </c>
      <c r="E4390" t="s">
        <v>309</v>
      </c>
      <c r="F4390" t="s">
        <v>310</v>
      </c>
      <c r="G4390" t="s">
        <v>235</v>
      </c>
      <c r="I4390" t="s">
        <v>1187</v>
      </c>
      <c r="J4390" t="s">
        <v>232</v>
      </c>
      <c r="K4390" t="s">
        <v>232</v>
      </c>
      <c r="L4390" t="s">
        <v>232</v>
      </c>
      <c r="M4390" t="s">
        <v>232</v>
      </c>
      <c r="N4390" t="s">
        <v>232</v>
      </c>
      <c r="O4390" t="s">
        <v>232</v>
      </c>
      <c r="P4390" t="s">
        <v>232</v>
      </c>
      <c r="Q4390" t="s">
        <v>232</v>
      </c>
      <c r="R4390" t="s">
        <v>232</v>
      </c>
      <c r="S4390" t="s">
        <v>232</v>
      </c>
      <c r="T4390" t="s">
        <v>232</v>
      </c>
      <c r="U4390" t="s">
        <v>232</v>
      </c>
      <c r="V4390" t="s">
        <v>232</v>
      </c>
      <c r="W4390" t="s">
        <v>232</v>
      </c>
      <c r="X4390" t="s">
        <v>232</v>
      </c>
      <c r="Y4390" t="s">
        <v>232</v>
      </c>
      <c r="Z4390" t="s">
        <v>232</v>
      </c>
      <c r="AA4390" t="s">
        <v>232</v>
      </c>
      <c r="AB4390" t="s">
        <v>232</v>
      </c>
      <c r="AC4390" t="s">
        <v>232</v>
      </c>
      <c r="AD4390">
        <v>90.272000000000006</v>
      </c>
      <c r="AE4390">
        <v>39.750999999999998</v>
      </c>
      <c r="AF4390">
        <v>11.881</v>
      </c>
      <c r="AG4390">
        <v>-51.112000000000002</v>
      </c>
      <c r="AH4390">
        <v>76.396000000000001</v>
      </c>
      <c r="AI4390">
        <v>1.99</v>
      </c>
      <c r="AJ4390">
        <v>27.600999999999999</v>
      </c>
      <c r="AK4390">
        <v>2.7269999999999999</v>
      </c>
      <c r="AL4390">
        <v>1.893</v>
      </c>
      <c r="AM4390">
        <v>-21.434000000000001</v>
      </c>
      <c r="AN4390">
        <v>12.757</v>
      </c>
      <c r="AO4390">
        <v>18.407</v>
      </c>
      <c r="AP4390">
        <v>44.41</v>
      </c>
      <c r="AQ4390">
        <v>-6.8959999999999999</v>
      </c>
      <c r="AR4390">
        <v>4.774</v>
      </c>
      <c r="AS4390">
        <v>4.5289999999999999</v>
      </c>
      <c r="AT4390">
        <v>-8.7520000000000007</v>
      </c>
      <c r="AU4390">
        <v>-10.581</v>
      </c>
      <c r="AV4390">
        <v>-7.0289999999999999</v>
      </c>
      <c r="AW4390">
        <v>1.9690000000000001</v>
      </c>
      <c r="AX4390">
        <v>5.6689999999999996</v>
      </c>
      <c r="AY4390">
        <v>3.0979999999999999</v>
      </c>
      <c r="AZ4390">
        <v>-3.2210000000000001</v>
      </c>
      <c r="BA4390">
        <v>2.992</v>
      </c>
      <c r="BB4390">
        <v>5.351</v>
      </c>
      <c r="BC4390">
        <v>2017</v>
      </c>
    </row>
    <row r="4391" spans="1:55" x14ac:dyDescent="0.25">
      <c r="A4391">
        <v>668</v>
      </c>
      <c r="B4391" t="s">
        <v>1183</v>
      </c>
      <c r="C4391" t="s">
        <v>311</v>
      </c>
      <c r="D4391" t="s">
        <v>1184</v>
      </c>
      <c r="E4391" t="s">
        <v>312</v>
      </c>
      <c r="F4391" t="s">
        <v>313</v>
      </c>
      <c r="G4391" t="s">
        <v>235</v>
      </c>
      <c r="I4391" t="s">
        <v>1187</v>
      </c>
      <c r="J4391" t="s">
        <v>232</v>
      </c>
      <c r="K4391" t="s">
        <v>232</v>
      </c>
      <c r="L4391" t="s">
        <v>232</v>
      </c>
      <c r="M4391" t="s">
        <v>232</v>
      </c>
      <c r="N4391" t="s">
        <v>232</v>
      </c>
      <c r="O4391" t="s">
        <v>232</v>
      </c>
      <c r="P4391" t="s">
        <v>232</v>
      </c>
      <c r="Q4391" t="s">
        <v>232</v>
      </c>
      <c r="R4391" t="s">
        <v>232</v>
      </c>
      <c r="S4391" t="s">
        <v>232</v>
      </c>
      <c r="T4391" t="s">
        <v>232</v>
      </c>
      <c r="U4391" t="s">
        <v>232</v>
      </c>
      <c r="V4391" t="s">
        <v>232</v>
      </c>
      <c r="W4391" t="s">
        <v>232</v>
      </c>
      <c r="X4391" t="s">
        <v>232</v>
      </c>
      <c r="Y4391" t="s">
        <v>232</v>
      </c>
      <c r="Z4391" t="s">
        <v>232</v>
      </c>
      <c r="AA4391" t="s">
        <v>232</v>
      </c>
      <c r="AB4391">
        <v>47.741999999999997</v>
      </c>
      <c r="AC4391">
        <v>44.429000000000002</v>
      </c>
      <c r="AD4391">
        <v>91.628</v>
      </c>
      <c r="AE4391">
        <v>46.954999999999998</v>
      </c>
      <c r="AF4391">
        <v>5.4619999999999997</v>
      </c>
      <c r="AG4391">
        <v>-53.061999999999998</v>
      </c>
      <c r="AH4391">
        <v>-20.004999999999999</v>
      </c>
      <c r="AI4391">
        <v>11.172000000000001</v>
      </c>
      <c r="AJ4391">
        <v>-9.4220000000000006</v>
      </c>
      <c r="AK4391">
        <v>22.681000000000001</v>
      </c>
      <c r="AL4391">
        <v>10.196</v>
      </c>
      <c r="AM4391">
        <v>-25.417000000000002</v>
      </c>
      <c r="AN4391">
        <v>29.175999999999998</v>
      </c>
      <c r="AO4391">
        <v>56.994999999999997</v>
      </c>
      <c r="AP4391">
        <v>80.358000000000004</v>
      </c>
      <c r="AQ4391">
        <v>-5.2590000000000003</v>
      </c>
      <c r="AR4391">
        <v>16.381</v>
      </c>
      <c r="AS4391">
        <v>-3.621</v>
      </c>
      <c r="AT4391">
        <v>-11.893000000000001</v>
      </c>
      <c r="AU4391">
        <v>-6.742</v>
      </c>
      <c r="AV4391">
        <v>0.58299999999999996</v>
      </c>
      <c r="AW4391">
        <v>2.2189999999999999</v>
      </c>
      <c r="AX4391">
        <v>6.875</v>
      </c>
      <c r="AY4391">
        <v>7.1429999999999998</v>
      </c>
      <c r="AZ4391">
        <v>2.2839999999999998</v>
      </c>
      <c r="BA4391">
        <v>2.8210000000000002</v>
      </c>
      <c r="BB4391">
        <v>5.0380000000000003</v>
      </c>
      <c r="BC4391">
        <v>2017</v>
      </c>
    </row>
    <row r="4392" spans="1:55" x14ac:dyDescent="0.25">
      <c r="A4392">
        <v>668</v>
      </c>
      <c r="B4392" t="s">
        <v>1183</v>
      </c>
      <c r="C4392" t="s">
        <v>314</v>
      </c>
      <c r="D4392" t="s">
        <v>1184</v>
      </c>
      <c r="E4392" t="s">
        <v>315</v>
      </c>
      <c r="F4392" t="s">
        <v>316</v>
      </c>
      <c r="G4392" t="s">
        <v>317</v>
      </c>
    </row>
    <row r="4393" spans="1:55" x14ac:dyDescent="0.25">
      <c r="A4393">
        <v>668</v>
      </c>
      <c r="B4393" t="s">
        <v>1183</v>
      </c>
      <c r="C4393" t="s">
        <v>318</v>
      </c>
      <c r="D4393" t="s">
        <v>1184</v>
      </c>
      <c r="E4393" t="s">
        <v>319</v>
      </c>
      <c r="F4393" t="s">
        <v>320</v>
      </c>
      <c r="G4393" t="s">
        <v>321</v>
      </c>
      <c r="H4393" t="s">
        <v>322</v>
      </c>
    </row>
    <row r="4394" spans="1:55" x14ac:dyDescent="0.25">
      <c r="A4394">
        <v>668</v>
      </c>
      <c r="B4394" t="s">
        <v>1183</v>
      </c>
      <c r="C4394" t="s">
        <v>323</v>
      </c>
      <c r="D4394" t="s">
        <v>1184</v>
      </c>
      <c r="E4394" t="s">
        <v>324</v>
      </c>
      <c r="F4394" t="s">
        <v>325</v>
      </c>
      <c r="G4394" t="s">
        <v>321</v>
      </c>
      <c r="H4394" t="s">
        <v>322</v>
      </c>
      <c r="I4394" t="s">
        <v>1188</v>
      </c>
      <c r="J4394" t="s">
        <v>232</v>
      </c>
      <c r="K4394" t="s">
        <v>232</v>
      </c>
      <c r="L4394" t="s">
        <v>232</v>
      </c>
      <c r="M4394" t="s">
        <v>232</v>
      </c>
      <c r="N4394" t="s">
        <v>232</v>
      </c>
      <c r="O4394" t="s">
        <v>232</v>
      </c>
      <c r="P4394" t="s">
        <v>232</v>
      </c>
      <c r="Q4394" t="s">
        <v>232</v>
      </c>
      <c r="R4394" t="s">
        <v>232</v>
      </c>
      <c r="S4394" t="s">
        <v>232</v>
      </c>
      <c r="T4394" t="s">
        <v>232</v>
      </c>
      <c r="U4394" t="s">
        <v>232</v>
      </c>
      <c r="V4394" t="s">
        <v>232</v>
      </c>
      <c r="W4394" t="s">
        <v>232</v>
      </c>
      <c r="X4394" t="s">
        <v>232</v>
      </c>
      <c r="Y4394" t="s">
        <v>232</v>
      </c>
      <c r="Z4394" t="s">
        <v>232</v>
      </c>
      <c r="AA4394" t="s">
        <v>232</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2009</v>
      </c>
    </row>
    <row r="4395" spans="1:55" x14ac:dyDescent="0.25">
      <c r="A4395">
        <v>668</v>
      </c>
      <c r="B4395" t="s">
        <v>1183</v>
      </c>
      <c r="C4395" t="s">
        <v>327</v>
      </c>
      <c r="D4395" t="s">
        <v>1184</v>
      </c>
      <c r="E4395" t="s">
        <v>328</v>
      </c>
      <c r="F4395" t="s">
        <v>329</v>
      </c>
      <c r="G4395" t="s">
        <v>229</v>
      </c>
      <c r="H4395" t="s">
        <v>230</v>
      </c>
      <c r="I4395" t="s">
        <v>1189</v>
      </c>
      <c r="J4395" t="s">
        <v>232</v>
      </c>
      <c r="K4395" t="s">
        <v>232</v>
      </c>
      <c r="L4395" t="s">
        <v>232</v>
      </c>
      <c r="M4395" t="s">
        <v>232</v>
      </c>
      <c r="N4395" t="s">
        <v>232</v>
      </c>
      <c r="O4395" t="s">
        <v>232</v>
      </c>
      <c r="P4395" t="s">
        <v>232</v>
      </c>
      <c r="Q4395" t="s">
        <v>232</v>
      </c>
      <c r="R4395" t="s">
        <v>232</v>
      </c>
      <c r="S4395" t="s">
        <v>232</v>
      </c>
      <c r="T4395" t="s">
        <v>232</v>
      </c>
      <c r="U4395" t="s">
        <v>232</v>
      </c>
      <c r="V4395" t="s">
        <v>232</v>
      </c>
      <c r="W4395" t="s">
        <v>232</v>
      </c>
      <c r="X4395" t="s">
        <v>232</v>
      </c>
      <c r="Y4395" t="s">
        <v>232</v>
      </c>
      <c r="Z4395" t="s">
        <v>232</v>
      </c>
      <c r="AA4395" t="s">
        <v>232</v>
      </c>
      <c r="AB4395" t="s">
        <v>232</v>
      </c>
      <c r="AC4395" t="s">
        <v>232</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0.88600000000000001</v>
      </c>
      <c r="AW4395">
        <v>0.93300000000000005</v>
      </c>
      <c r="AX4395">
        <v>0.94</v>
      </c>
      <c r="AY4395">
        <v>0.94599999999999995</v>
      </c>
      <c r="AZ4395">
        <v>0.97799999999999998</v>
      </c>
      <c r="BA4395">
        <v>1.014</v>
      </c>
      <c r="BB4395">
        <v>1.0309999999999999</v>
      </c>
      <c r="BC4395">
        <v>2017</v>
      </c>
    </row>
    <row r="4396" spans="1:55" x14ac:dyDescent="0.25">
      <c r="A4396">
        <v>668</v>
      </c>
      <c r="B4396" t="s">
        <v>1183</v>
      </c>
      <c r="C4396" t="s">
        <v>331</v>
      </c>
      <c r="D4396" t="s">
        <v>1184</v>
      </c>
      <c r="E4396" t="s">
        <v>328</v>
      </c>
      <c r="F4396" t="s">
        <v>329</v>
      </c>
      <c r="G4396" t="s">
        <v>282</v>
      </c>
      <c r="I4396" t="s">
        <v>332</v>
      </c>
      <c r="J4396" t="s">
        <v>232</v>
      </c>
      <c r="K4396" t="s">
        <v>232</v>
      </c>
      <c r="L4396" t="s">
        <v>232</v>
      </c>
      <c r="M4396" t="s">
        <v>232</v>
      </c>
      <c r="N4396" t="s">
        <v>232</v>
      </c>
      <c r="O4396" t="s">
        <v>232</v>
      </c>
      <c r="P4396" t="s">
        <v>232</v>
      </c>
      <c r="Q4396" t="s">
        <v>232</v>
      </c>
      <c r="R4396" t="s">
        <v>232</v>
      </c>
      <c r="S4396" t="s">
        <v>232</v>
      </c>
      <c r="T4396" t="s">
        <v>232</v>
      </c>
      <c r="U4396" t="s">
        <v>232</v>
      </c>
      <c r="V4396" t="s">
        <v>232</v>
      </c>
      <c r="W4396" t="s">
        <v>232</v>
      </c>
      <c r="X4396" t="s">
        <v>232</v>
      </c>
      <c r="Y4396" t="s">
        <v>232</v>
      </c>
      <c r="Z4396" t="s">
        <v>232</v>
      </c>
      <c r="AA4396" t="s">
        <v>232</v>
      </c>
      <c r="AB4396" t="s">
        <v>232</v>
      </c>
      <c r="AC4396" t="s">
        <v>232</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28.234999999999999</v>
      </c>
      <c r="AV4396">
        <v>27.268999999999998</v>
      </c>
      <c r="AW4396">
        <v>28.963000000000001</v>
      </c>
      <c r="AX4396">
        <v>29.219000000000001</v>
      </c>
      <c r="AY4396">
        <v>28.952000000000002</v>
      </c>
      <c r="AZ4396">
        <v>28.446000000000002</v>
      </c>
      <c r="BA4396">
        <v>28.965</v>
      </c>
      <c r="BB4396">
        <v>27.765000000000001</v>
      </c>
      <c r="BC4396">
        <v>2017</v>
      </c>
    </row>
    <row r="4397" spans="1:55" x14ac:dyDescent="0.25">
      <c r="A4397">
        <v>668</v>
      </c>
      <c r="B4397" t="s">
        <v>1183</v>
      </c>
      <c r="C4397" t="s">
        <v>333</v>
      </c>
      <c r="D4397" t="s">
        <v>1184</v>
      </c>
      <c r="E4397" t="s">
        <v>334</v>
      </c>
      <c r="F4397" t="s">
        <v>335</v>
      </c>
      <c r="G4397" t="s">
        <v>229</v>
      </c>
      <c r="H4397" t="s">
        <v>230</v>
      </c>
      <c r="I4397" t="s">
        <v>1189</v>
      </c>
      <c r="J4397" t="s">
        <v>232</v>
      </c>
      <c r="K4397" t="s">
        <v>232</v>
      </c>
      <c r="L4397" t="s">
        <v>232</v>
      </c>
      <c r="M4397" t="s">
        <v>232</v>
      </c>
      <c r="N4397" t="s">
        <v>232</v>
      </c>
      <c r="O4397" t="s">
        <v>232</v>
      </c>
      <c r="P4397" t="s">
        <v>232</v>
      </c>
      <c r="Q4397" t="s">
        <v>232</v>
      </c>
      <c r="R4397" t="s">
        <v>232</v>
      </c>
      <c r="S4397" t="s">
        <v>232</v>
      </c>
      <c r="T4397" t="s">
        <v>232</v>
      </c>
      <c r="U4397" t="s">
        <v>232</v>
      </c>
      <c r="V4397" t="s">
        <v>232</v>
      </c>
      <c r="W4397" t="s">
        <v>232</v>
      </c>
      <c r="X4397" t="s">
        <v>232</v>
      </c>
      <c r="Y4397" t="s">
        <v>232</v>
      </c>
      <c r="Z4397" t="s">
        <v>232</v>
      </c>
      <c r="AA4397" t="s">
        <v>232</v>
      </c>
      <c r="AB4397" t="s">
        <v>232</v>
      </c>
      <c r="AC4397" t="s">
        <v>232</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1.0960000000000001</v>
      </c>
      <c r="AV4397">
        <v>1.0669999999999999</v>
      </c>
      <c r="AW4397">
        <v>1.1259999999999999</v>
      </c>
      <c r="AX4397">
        <v>1.1479999999999999</v>
      </c>
      <c r="AY4397">
        <v>1.153</v>
      </c>
      <c r="AZ4397">
        <v>1.175</v>
      </c>
      <c r="BA4397">
        <v>1.2150000000000001</v>
      </c>
      <c r="BB4397">
        <v>1.1950000000000001</v>
      </c>
      <c r="BC4397">
        <v>2017</v>
      </c>
    </row>
    <row r="4398" spans="1:55" x14ac:dyDescent="0.25">
      <c r="A4398">
        <v>668</v>
      </c>
      <c r="B4398" t="s">
        <v>1183</v>
      </c>
      <c r="C4398" t="s">
        <v>336</v>
      </c>
      <c r="D4398" t="s">
        <v>1184</v>
      </c>
      <c r="E4398" t="s">
        <v>334</v>
      </c>
      <c r="F4398" t="s">
        <v>335</v>
      </c>
      <c r="G4398" t="s">
        <v>282</v>
      </c>
      <c r="I4398" t="s">
        <v>337</v>
      </c>
      <c r="J4398" t="s">
        <v>232</v>
      </c>
      <c r="K4398" t="s">
        <v>232</v>
      </c>
      <c r="L4398" t="s">
        <v>232</v>
      </c>
      <c r="M4398" t="s">
        <v>232</v>
      </c>
      <c r="N4398" t="s">
        <v>232</v>
      </c>
      <c r="O4398" t="s">
        <v>232</v>
      </c>
      <c r="P4398" t="s">
        <v>232</v>
      </c>
      <c r="Q4398" t="s">
        <v>232</v>
      </c>
      <c r="R4398" t="s">
        <v>232</v>
      </c>
      <c r="S4398" t="s">
        <v>232</v>
      </c>
      <c r="T4398" t="s">
        <v>232</v>
      </c>
      <c r="U4398" t="s">
        <v>232</v>
      </c>
      <c r="V4398" t="s">
        <v>232</v>
      </c>
      <c r="W4398" t="s">
        <v>232</v>
      </c>
      <c r="X4398" t="s">
        <v>232</v>
      </c>
      <c r="Y4398" t="s">
        <v>232</v>
      </c>
      <c r="Z4398" t="s">
        <v>232</v>
      </c>
      <c r="AA4398" t="s">
        <v>232</v>
      </c>
      <c r="AB4398" t="s">
        <v>232</v>
      </c>
      <c r="AC4398" t="s">
        <v>232</v>
      </c>
      <c r="AD4398">
        <v>14.305</v>
      </c>
      <c r="AE4398">
        <v>11.862</v>
      </c>
      <c r="AF4398">
        <v>12.525</v>
      </c>
      <c r="AG4398">
        <v>8.8330000000000002</v>
      </c>
      <c r="AH4398">
        <v>11.926</v>
      </c>
      <c r="AI4398">
        <v>11.494999999999999</v>
      </c>
      <c r="AJ4398">
        <v>10.471</v>
      </c>
      <c r="AK4398">
        <v>15.788</v>
      </c>
      <c r="AL4398">
        <v>21.423999999999999</v>
      </c>
      <c r="AM4398">
        <v>23.559000000000001</v>
      </c>
      <c r="AN4398">
        <v>24.652000000000001</v>
      </c>
      <c r="AO4398">
        <v>29.358000000000001</v>
      </c>
      <c r="AP4398">
        <v>30.247</v>
      </c>
      <c r="AQ4398">
        <v>33.048999999999999</v>
      </c>
      <c r="AR4398">
        <v>32.323</v>
      </c>
      <c r="AS4398">
        <v>36.219000000000001</v>
      </c>
      <c r="AT4398">
        <v>35.487000000000002</v>
      </c>
      <c r="AU4398">
        <v>33.363999999999997</v>
      </c>
      <c r="AV4398">
        <v>32.835999999999999</v>
      </c>
      <c r="AW4398">
        <v>34.965000000000003</v>
      </c>
      <c r="AX4398">
        <v>35.68</v>
      </c>
      <c r="AY4398">
        <v>35.286999999999999</v>
      </c>
      <c r="AZ4398">
        <v>34.177</v>
      </c>
      <c r="BA4398">
        <v>34.728999999999999</v>
      </c>
      <c r="BB4398">
        <v>32.19</v>
      </c>
      <c r="BC4398">
        <v>2017</v>
      </c>
    </row>
    <row r="4399" spans="1:55" x14ac:dyDescent="0.25">
      <c r="A4399">
        <v>668</v>
      </c>
      <c r="B4399" t="s">
        <v>1183</v>
      </c>
      <c r="C4399" t="s">
        <v>338</v>
      </c>
      <c r="D4399" t="s">
        <v>1184</v>
      </c>
      <c r="E4399" t="s">
        <v>339</v>
      </c>
      <c r="F4399" t="s">
        <v>340</v>
      </c>
      <c r="G4399" t="s">
        <v>229</v>
      </c>
      <c r="H4399" t="s">
        <v>230</v>
      </c>
      <c r="I4399" t="s">
        <v>1189</v>
      </c>
      <c r="J4399" t="s">
        <v>232</v>
      </c>
      <c r="K4399" t="s">
        <v>232</v>
      </c>
      <c r="L4399" t="s">
        <v>232</v>
      </c>
      <c r="M4399" t="s">
        <v>232</v>
      </c>
      <c r="N4399" t="s">
        <v>232</v>
      </c>
      <c r="O4399" t="s">
        <v>232</v>
      </c>
      <c r="P4399" t="s">
        <v>232</v>
      </c>
      <c r="Q4399" t="s">
        <v>232</v>
      </c>
      <c r="R4399" t="s">
        <v>232</v>
      </c>
      <c r="S4399" t="s">
        <v>232</v>
      </c>
      <c r="T4399" t="s">
        <v>232</v>
      </c>
      <c r="U4399" t="s">
        <v>232</v>
      </c>
      <c r="V4399" t="s">
        <v>232</v>
      </c>
      <c r="W4399" t="s">
        <v>232</v>
      </c>
      <c r="X4399" t="s">
        <v>232</v>
      </c>
      <c r="Y4399" t="s">
        <v>232</v>
      </c>
      <c r="Z4399" t="s">
        <v>232</v>
      </c>
      <c r="AA4399" t="s">
        <v>232</v>
      </c>
      <c r="AB4399" t="s">
        <v>232</v>
      </c>
      <c r="AC4399" t="s">
        <v>232</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-0.16800000000000001</v>
      </c>
      <c r="AV4399">
        <v>-0.18099999999999999</v>
      </c>
      <c r="AW4399">
        <v>-0.193</v>
      </c>
      <c r="AX4399">
        <v>-0.20799999999999999</v>
      </c>
      <c r="AY4399">
        <v>-0.20699999999999999</v>
      </c>
      <c r="AZ4399">
        <v>-0.19700000000000001</v>
      </c>
      <c r="BA4399">
        <v>-0.20200000000000001</v>
      </c>
      <c r="BB4399">
        <v>-0.16400000000000001</v>
      </c>
      <c r="BC4399">
        <v>2017</v>
      </c>
    </row>
    <row r="4400" spans="1:55" x14ac:dyDescent="0.25">
      <c r="A4400">
        <v>668</v>
      </c>
      <c r="B4400" t="s">
        <v>1183</v>
      </c>
      <c r="C4400" t="s">
        <v>341</v>
      </c>
      <c r="D4400" t="s">
        <v>1184</v>
      </c>
      <c r="E4400" t="s">
        <v>339</v>
      </c>
      <c r="F4400" t="s">
        <v>340</v>
      </c>
      <c r="G4400" t="s">
        <v>282</v>
      </c>
      <c r="I4400" t="s">
        <v>342</v>
      </c>
      <c r="J4400" t="s">
        <v>232</v>
      </c>
      <c r="K4400" t="s">
        <v>232</v>
      </c>
      <c r="L4400" t="s">
        <v>232</v>
      </c>
      <c r="M4400" t="s">
        <v>232</v>
      </c>
      <c r="N4400" t="s">
        <v>232</v>
      </c>
      <c r="O4400" t="s">
        <v>232</v>
      </c>
      <c r="P4400" t="s">
        <v>232</v>
      </c>
      <c r="Q4400" t="s">
        <v>232</v>
      </c>
      <c r="R4400" t="s">
        <v>232</v>
      </c>
      <c r="S4400" t="s">
        <v>232</v>
      </c>
      <c r="T4400" t="s">
        <v>232</v>
      </c>
      <c r="U4400" t="s">
        <v>232</v>
      </c>
      <c r="V4400" t="s">
        <v>232</v>
      </c>
      <c r="W4400" t="s">
        <v>232</v>
      </c>
      <c r="X4400" t="s">
        <v>232</v>
      </c>
      <c r="Y4400" t="s">
        <v>232</v>
      </c>
      <c r="Z4400" t="s">
        <v>232</v>
      </c>
      <c r="AA4400" t="s">
        <v>232</v>
      </c>
      <c r="AB4400" t="s">
        <v>232</v>
      </c>
      <c r="AC4400" t="s">
        <v>232</v>
      </c>
      <c r="AD4400">
        <v>-7.9000000000000001E-2</v>
      </c>
      <c r="AE4400">
        <v>-0.92300000000000004</v>
      </c>
      <c r="AF4400">
        <v>-1.5469999999999999</v>
      </c>
      <c r="AG4400">
        <v>0.35099999999999998</v>
      </c>
      <c r="AH4400">
        <v>-0.54600000000000004</v>
      </c>
      <c r="AI4400">
        <v>-0.496</v>
      </c>
      <c r="AJ4400">
        <v>4.1630000000000003</v>
      </c>
      <c r="AK4400">
        <v>2.2410000000000001</v>
      </c>
      <c r="AL4400">
        <v>-2.6560000000000001</v>
      </c>
      <c r="AM4400">
        <v>-1.3759999999999999</v>
      </c>
      <c r="AN4400">
        <v>1.1459999999999999</v>
      </c>
      <c r="AO4400">
        <v>-4.3179999999999996</v>
      </c>
      <c r="AP4400">
        <v>-2.8090000000000002</v>
      </c>
      <c r="AQ4400">
        <v>-5.9580000000000002</v>
      </c>
      <c r="AR4400">
        <v>-3.1160000000000001</v>
      </c>
      <c r="AS4400">
        <v>-4.4000000000000004</v>
      </c>
      <c r="AT4400">
        <v>-3.74</v>
      </c>
      <c r="AU4400">
        <v>-5.1289999999999996</v>
      </c>
      <c r="AV4400">
        <v>-5.5670000000000002</v>
      </c>
      <c r="AW4400">
        <v>-6.0019999999999998</v>
      </c>
      <c r="AX4400">
        <v>-6.4610000000000003</v>
      </c>
      <c r="AY4400">
        <v>-6.335</v>
      </c>
      <c r="AZ4400">
        <v>-5.7320000000000002</v>
      </c>
      <c r="BA4400">
        <v>-5.7640000000000002</v>
      </c>
      <c r="BB4400">
        <v>-4.4249999999999998</v>
      </c>
      <c r="BC4400">
        <v>2017</v>
      </c>
    </row>
    <row r="4401" spans="1:55" x14ac:dyDescent="0.25">
      <c r="A4401">
        <v>668</v>
      </c>
      <c r="B4401" t="s">
        <v>1183</v>
      </c>
      <c r="C4401" t="s">
        <v>343</v>
      </c>
      <c r="D4401" t="s">
        <v>1184</v>
      </c>
      <c r="E4401" t="s">
        <v>344</v>
      </c>
      <c r="F4401" t="s">
        <v>345</v>
      </c>
      <c r="G4401" t="s">
        <v>229</v>
      </c>
      <c r="H4401" t="s">
        <v>230</v>
      </c>
    </row>
    <row r="4402" spans="1:55" x14ac:dyDescent="0.25">
      <c r="A4402">
        <v>668</v>
      </c>
      <c r="B4402" t="s">
        <v>1183</v>
      </c>
      <c r="C4402" t="s">
        <v>346</v>
      </c>
      <c r="D4402" t="s">
        <v>1184</v>
      </c>
      <c r="E4402" t="s">
        <v>344</v>
      </c>
      <c r="F4402" t="s">
        <v>345</v>
      </c>
      <c r="G4402" t="s">
        <v>270</v>
      </c>
    </row>
    <row r="4403" spans="1:55" x14ac:dyDescent="0.25">
      <c r="A4403">
        <v>668</v>
      </c>
      <c r="B4403" t="s">
        <v>1183</v>
      </c>
      <c r="C4403" t="s">
        <v>347</v>
      </c>
      <c r="D4403" t="s">
        <v>1184</v>
      </c>
      <c r="E4403" t="s">
        <v>348</v>
      </c>
      <c r="F4403" t="s">
        <v>349</v>
      </c>
      <c r="G4403" t="s">
        <v>229</v>
      </c>
      <c r="H4403" t="s">
        <v>230</v>
      </c>
      <c r="I4403" t="s">
        <v>1189</v>
      </c>
      <c r="J4403" t="s">
        <v>232</v>
      </c>
      <c r="K4403" t="s">
        <v>232</v>
      </c>
      <c r="L4403" t="s">
        <v>232</v>
      </c>
      <c r="M4403" t="s">
        <v>232</v>
      </c>
      <c r="N4403" t="s">
        <v>232</v>
      </c>
      <c r="O4403" t="s">
        <v>232</v>
      </c>
      <c r="P4403" t="s">
        <v>232</v>
      </c>
      <c r="Q4403" t="s">
        <v>232</v>
      </c>
      <c r="R4403" t="s">
        <v>232</v>
      </c>
      <c r="S4403" t="s">
        <v>232</v>
      </c>
      <c r="T4403" t="s">
        <v>232</v>
      </c>
      <c r="U4403" t="s">
        <v>232</v>
      </c>
      <c r="V4403" t="s">
        <v>232</v>
      </c>
      <c r="W4403" t="s">
        <v>232</v>
      </c>
      <c r="X4403" t="s">
        <v>232</v>
      </c>
      <c r="Y4403" t="s">
        <v>232</v>
      </c>
      <c r="Z4403" t="s">
        <v>232</v>
      </c>
      <c r="AA4403" t="s">
        <v>232</v>
      </c>
      <c r="AB4403" t="s">
        <v>232</v>
      </c>
      <c r="AC4403" t="s">
        <v>232</v>
      </c>
      <c r="AD4403">
        <v>6.0000000000000001E-3</v>
      </c>
      <c r="AE4403">
        <v>-3.0000000000000001E-3</v>
      </c>
      <c r="AF4403">
        <v>-7.0000000000000001E-3</v>
      </c>
      <c r="AG4403">
        <v>1.0999999999999999E-2</v>
      </c>
      <c r="AH4403">
        <v>-2E-3</v>
      </c>
      <c r="AI4403">
        <v>-3.0000000000000001E-3</v>
      </c>
      <c r="AJ4403">
        <v>0.05</v>
      </c>
      <c r="AK4403">
        <v>3.7999999999999999E-2</v>
      </c>
      <c r="AL4403">
        <v>-3.3000000000000002E-2</v>
      </c>
      <c r="AM4403">
        <v>-1.0999999999999999E-2</v>
      </c>
      <c r="AN4403">
        <v>3.4000000000000002E-2</v>
      </c>
      <c r="AO4403">
        <v>-9.6000000000000002E-2</v>
      </c>
      <c r="AP4403">
        <v>-7.5999999999999998E-2</v>
      </c>
      <c r="AQ4403">
        <v>-0.16700000000000001</v>
      </c>
      <c r="AR4403">
        <v>-0.09</v>
      </c>
      <c r="AS4403">
        <v>-0.13</v>
      </c>
      <c r="AT4403">
        <v>-0.113</v>
      </c>
      <c r="AU4403">
        <v>-0.154</v>
      </c>
      <c r="AV4403">
        <v>-0.155</v>
      </c>
      <c r="AW4403">
        <v>-0.155</v>
      </c>
      <c r="AX4403">
        <v>-0.16700000000000001</v>
      </c>
      <c r="AY4403">
        <v>-0.16200000000000001</v>
      </c>
      <c r="AZ4403">
        <v>-0.13600000000000001</v>
      </c>
      <c r="BA4403">
        <v>-0.129</v>
      </c>
      <c r="BB4403">
        <v>-0.11799999999999999</v>
      </c>
      <c r="BC4403">
        <v>2017</v>
      </c>
    </row>
    <row r="4404" spans="1:55" x14ac:dyDescent="0.25">
      <c r="A4404">
        <v>668</v>
      </c>
      <c r="B4404" t="s">
        <v>1183</v>
      </c>
      <c r="C4404" t="s">
        <v>350</v>
      </c>
      <c r="D4404" t="s">
        <v>1184</v>
      </c>
      <c r="E4404" t="s">
        <v>348</v>
      </c>
      <c r="F4404" t="s">
        <v>349</v>
      </c>
      <c r="G4404" t="s">
        <v>282</v>
      </c>
      <c r="I4404" t="s">
        <v>351</v>
      </c>
      <c r="J4404" t="s">
        <v>232</v>
      </c>
      <c r="K4404" t="s">
        <v>232</v>
      </c>
      <c r="L4404" t="s">
        <v>232</v>
      </c>
      <c r="M4404" t="s">
        <v>232</v>
      </c>
      <c r="N4404" t="s">
        <v>232</v>
      </c>
      <c r="O4404" t="s">
        <v>232</v>
      </c>
      <c r="P4404" t="s">
        <v>232</v>
      </c>
      <c r="Q4404" t="s">
        <v>232</v>
      </c>
      <c r="R4404" t="s">
        <v>232</v>
      </c>
      <c r="S4404" t="s">
        <v>232</v>
      </c>
      <c r="T4404" t="s">
        <v>232</v>
      </c>
      <c r="U4404" t="s">
        <v>232</v>
      </c>
      <c r="V4404" t="s">
        <v>232</v>
      </c>
      <c r="W4404" t="s">
        <v>232</v>
      </c>
      <c r="X4404" t="s">
        <v>232</v>
      </c>
      <c r="Y4404" t="s">
        <v>232</v>
      </c>
      <c r="Z4404" t="s">
        <v>232</v>
      </c>
      <c r="AA4404" t="s">
        <v>232</v>
      </c>
      <c r="AB4404" t="s">
        <v>232</v>
      </c>
      <c r="AC4404" t="s">
        <v>232</v>
      </c>
      <c r="AD4404">
        <v>0.69299999999999995</v>
      </c>
      <c r="AE4404">
        <v>-0.33100000000000002</v>
      </c>
      <c r="AF4404">
        <v>-0.75</v>
      </c>
      <c r="AG4404">
        <v>1.369</v>
      </c>
      <c r="AH4404">
        <v>-0.21</v>
      </c>
      <c r="AI4404">
        <v>-0.30399999999999999</v>
      </c>
      <c r="AJ4404">
        <v>4.2569999999999997</v>
      </c>
      <c r="AK4404">
        <v>2.5739999999999998</v>
      </c>
      <c r="AL4404">
        <v>-1.984</v>
      </c>
      <c r="AM4404">
        <v>-0.628</v>
      </c>
      <c r="AN4404">
        <v>1.708</v>
      </c>
      <c r="AO4404">
        <v>-4.0119999999999996</v>
      </c>
      <c r="AP4404">
        <v>-2.7869999999999999</v>
      </c>
      <c r="AQ4404">
        <v>-5.4770000000000003</v>
      </c>
      <c r="AR4404">
        <v>-2.879</v>
      </c>
      <c r="AS4404">
        <v>-4.0979999999999999</v>
      </c>
      <c r="AT4404">
        <v>-3.4540000000000002</v>
      </c>
      <c r="AU4404">
        <v>-4.6890000000000001</v>
      </c>
      <c r="AV4404">
        <v>-4.7679999999999998</v>
      </c>
      <c r="AW4404">
        <v>-4.8040000000000003</v>
      </c>
      <c r="AX4404">
        <v>-5.181</v>
      </c>
      <c r="AY4404">
        <v>-4.9489999999999998</v>
      </c>
      <c r="AZ4404">
        <v>-3.9510000000000001</v>
      </c>
      <c r="BA4404">
        <v>-3.698</v>
      </c>
      <c r="BB4404">
        <v>-3.1720000000000002</v>
      </c>
      <c r="BC4404">
        <v>2017</v>
      </c>
    </row>
    <row r="4405" spans="1:55" x14ac:dyDescent="0.25">
      <c r="A4405">
        <v>668</v>
      </c>
      <c r="B4405" t="s">
        <v>1183</v>
      </c>
      <c r="C4405" t="s">
        <v>352</v>
      </c>
      <c r="D4405" t="s">
        <v>1184</v>
      </c>
      <c r="E4405" t="s">
        <v>353</v>
      </c>
      <c r="F4405" t="s">
        <v>354</v>
      </c>
      <c r="G4405" t="s">
        <v>229</v>
      </c>
      <c r="H4405" t="s">
        <v>230</v>
      </c>
      <c r="I4405" t="s">
        <v>1189</v>
      </c>
      <c r="J4405" t="s">
        <v>232</v>
      </c>
      <c r="K4405" t="s">
        <v>232</v>
      </c>
      <c r="L4405" t="s">
        <v>232</v>
      </c>
      <c r="M4405" t="s">
        <v>232</v>
      </c>
      <c r="N4405" t="s">
        <v>232</v>
      </c>
      <c r="O4405" t="s">
        <v>232</v>
      </c>
      <c r="P4405" t="s">
        <v>232</v>
      </c>
      <c r="Q4405" t="s">
        <v>232</v>
      </c>
      <c r="R4405" t="s">
        <v>232</v>
      </c>
      <c r="S4405" t="s">
        <v>232</v>
      </c>
      <c r="T4405" t="s">
        <v>232</v>
      </c>
      <c r="U4405" t="s">
        <v>232</v>
      </c>
      <c r="V4405" t="s">
        <v>232</v>
      </c>
      <c r="W4405" t="s">
        <v>232</v>
      </c>
      <c r="X4405" t="s">
        <v>232</v>
      </c>
      <c r="Y4405" t="s">
        <v>232</v>
      </c>
      <c r="Z4405" t="s">
        <v>232</v>
      </c>
      <c r="AA4405" t="s">
        <v>232</v>
      </c>
      <c r="AB4405" t="s">
        <v>232</v>
      </c>
      <c r="AC4405" t="s">
        <v>232</v>
      </c>
      <c r="AD4405">
        <v>4.3869999999999996</v>
      </c>
      <c r="AE4405">
        <v>4.492</v>
      </c>
      <c r="AF4405">
        <v>4.5970000000000004</v>
      </c>
      <c r="AG4405">
        <v>4.702</v>
      </c>
      <c r="AH4405">
        <v>4.8019999999999996</v>
      </c>
      <c r="AI4405">
        <v>4.9039999999999999</v>
      </c>
      <c r="AJ4405">
        <v>4.9690000000000003</v>
      </c>
      <c r="AK4405">
        <v>4.5780000000000003</v>
      </c>
      <c r="AL4405">
        <v>3.38</v>
      </c>
      <c r="AM4405">
        <v>1.9730000000000001</v>
      </c>
      <c r="AN4405">
        <v>0.33800000000000002</v>
      </c>
      <c r="AO4405">
        <v>0.40699999999999997</v>
      </c>
      <c r="AP4405">
        <v>0.41399999999999998</v>
      </c>
      <c r="AQ4405">
        <v>0.48499999999999999</v>
      </c>
      <c r="AR4405">
        <v>0.56799999999999995</v>
      </c>
      <c r="AS4405">
        <v>0.63700000000000001</v>
      </c>
      <c r="AT4405">
        <v>0.748</v>
      </c>
      <c r="AU4405">
        <v>1.04</v>
      </c>
      <c r="AV4405">
        <v>1.2370000000000001</v>
      </c>
      <c r="AW4405">
        <v>1.3540000000000001</v>
      </c>
      <c r="AX4405">
        <v>1.5669999999999999</v>
      </c>
      <c r="AY4405">
        <v>1.7729999999999999</v>
      </c>
      <c r="AZ4405">
        <v>1.9590000000000001</v>
      </c>
      <c r="BA4405">
        <v>2.1549999999999998</v>
      </c>
      <c r="BB4405">
        <v>2.3439999999999999</v>
      </c>
      <c r="BC4405">
        <v>2017</v>
      </c>
    </row>
    <row r="4406" spans="1:55" x14ac:dyDescent="0.25">
      <c r="A4406">
        <v>668</v>
      </c>
      <c r="B4406" t="s">
        <v>1183</v>
      </c>
      <c r="C4406" t="s">
        <v>355</v>
      </c>
      <c r="D4406" t="s">
        <v>1184</v>
      </c>
      <c r="E4406" t="s">
        <v>353</v>
      </c>
      <c r="F4406" t="s">
        <v>354</v>
      </c>
      <c r="G4406" t="s">
        <v>282</v>
      </c>
      <c r="I4406" t="s">
        <v>379</v>
      </c>
      <c r="J4406" t="s">
        <v>232</v>
      </c>
      <c r="K4406" t="s">
        <v>232</v>
      </c>
      <c r="L4406" t="s">
        <v>232</v>
      </c>
      <c r="M4406" t="s">
        <v>232</v>
      </c>
      <c r="N4406" t="s">
        <v>232</v>
      </c>
      <c r="O4406" t="s">
        <v>232</v>
      </c>
      <c r="P4406" t="s">
        <v>232</v>
      </c>
      <c r="Q4406" t="s">
        <v>232</v>
      </c>
      <c r="R4406" t="s">
        <v>232</v>
      </c>
      <c r="S4406" t="s">
        <v>232</v>
      </c>
      <c r="T4406" t="s">
        <v>232</v>
      </c>
      <c r="U4406" t="s">
        <v>232</v>
      </c>
      <c r="V4406" t="s">
        <v>232</v>
      </c>
      <c r="W4406" t="s">
        <v>232</v>
      </c>
      <c r="X4406" t="s">
        <v>232</v>
      </c>
      <c r="Y4406" t="s">
        <v>232</v>
      </c>
      <c r="Z4406" t="s">
        <v>232</v>
      </c>
      <c r="AA4406" t="s">
        <v>232</v>
      </c>
      <c r="AB4406" t="s">
        <v>232</v>
      </c>
      <c r="AC4406" t="s">
        <v>232</v>
      </c>
      <c r="AD4406">
        <v>478.976</v>
      </c>
      <c r="AE4406">
        <v>469.74099999999999</v>
      </c>
      <c r="AF4406">
        <v>462.26600000000002</v>
      </c>
      <c r="AG4406">
        <v>591.053</v>
      </c>
      <c r="AH4406">
        <v>526.697</v>
      </c>
      <c r="AI4406">
        <v>466.47500000000002</v>
      </c>
      <c r="AJ4406">
        <v>421.46</v>
      </c>
      <c r="AK4406">
        <v>312.13499999999999</v>
      </c>
      <c r="AL4406">
        <v>200.27600000000001</v>
      </c>
      <c r="AM4406">
        <v>110.95399999999999</v>
      </c>
      <c r="AN4406">
        <v>16.782</v>
      </c>
      <c r="AO4406">
        <v>16.97</v>
      </c>
      <c r="AP4406">
        <v>15.241</v>
      </c>
      <c r="AQ4406">
        <v>15.887</v>
      </c>
      <c r="AR4406">
        <v>18.114000000000001</v>
      </c>
      <c r="AS4406">
        <v>20.13</v>
      </c>
      <c r="AT4406">
        <v>22.837</v>
      </c>
      <c r="AU4406">
        <v>31.684000000000001</v>
      </c>
      <c r="AV4406">
        <v>38.076999999999998</v>
      </c>
      <c r="AW4406">
        <v>42.045000000000002</v>
      </c>
      <c r="AX4406">
        <v>48.7</v>
      </c>
      <c r="AY4406">
        <v>54.274999999999999</v>
      </c>
      <c r="AZ4406">
        <v>57.01</v>
      </c>
      <c r="BA4406">
        <v>61.594000000000001</v>
      </c>
      <c r="BB4406">
        <v>63.146000000000001</v>
      </c>
      <c r="BC4406">
        <v>2017</v>
      </c>
    </row>
    <row r="4407" spans="1:55" x14ac:dyDescent="0.25">
      <c r="A4407">
        <v>668</v>
      </c>
      <c r="B4407" t="s">
        <v>1183</v>
      </c>
      <c r="C4407" t="s">
        <v>356</v>
      </c>
      <c r="D4407" t="s">
        <v>1184</v>
      </c>
      <c r="E4407" t="s">
        <v>357</v>
      </c>
      <c r="F4407" t="s">
        <v>358</v>
      </c>
      <c r="G4407" t="s">
        <v>229</v>
      </c>
      <c r="H4407" t="s">
        <v>230</v>
      </c>
      <c r="I4407" t="s">
        <v>1189</v>
      </c>
      <c r="J4407" t="s">
        <v>232</v>
      </c>
      <c r="K4407" t="s">
        <v>232</v>
      </c>
      <c r="L4407" t="s">
        <v>232</v>
      </c>
      <c r="M4407" t="s">
        <v>232</v>
      </c>
      <c r="N4407" t="s">
        <v>232</v>
      </c>
      <c r="O4407" t="s">
        <v>232</v>
      </c>
      <c r="P4407" t="s">
        <v>232</v>
      </c>
      <c r="Q4407" t="s">
        <v>232</v>
      </c>
      <c r="R4407" t="s">
        <v>232</v>
      </c>
      <c r="S4407" t="s">
        <v>232</v>
      </c>
      <c r="T4407" t="s">
        <v>232</v>
      </c>
      <c r="U4407" t="s">
        <v>232</v>
      </c>
      <c r="V4407" t="s">
        <v>232</v>
      </c>
      <c r="W4407" t="s">
        <v>232</v>
      </c>
      <c r="X4407" t="s">
        <v>232</v>
      </c>
      <c r="Y4407" t="s">
        <v>232</v>
      </c>
      <c r="Z4407" t="s">
        <v>232</v>
      </c>
      <c r="AA4407" t="s">
        <v>232</v>
      </c>
      <c r="AB4407" t="s">
        <v>232</v>
      </c>
      <c r="AC4407" t="s">
        <v>232</v>
      </c>
      <c r="AD4407">
        <v>3.6789999999999998</v>
      </c>
      <c r="AE4407">
        <v>3.8170000000000002</v>
      </c>
      <c r="AF4407">
        <v>3.956</v>
      </c>
      <c r="AG4407">
        <v>4.0970000000000004</v>
      </c>
      <c r="AH4407">
        <v>4.2510000000000003</v>
      </c>
      <c r="AI4407">
        <v>4.4059999999999997</v>
      </c>
      <c r="AJ4407">
        <v>4.5620000000000003</v>
      </c>
      <c r="AK4407">
        <v>4.6159999999999997</v>
      </c>
      <c r="AL4407">
        <v>3.407</v>
      </c>
      <c r="AM4407">
        <v>2.016</v>
      </c>
      <c r="AN4407">
        <v>0.438</v>
      </c>
      <c r="AO4407">
        <v>0.46400000000000002</v>
      </c>
      <c r="AP4407">
        <v>0.47799999999999998</v>
      </c>
      <c r="AQ4407">
        <v>0.54700000000000004</v>
      </c>
      <c r="AR4407">
        <v>0.68</v>
      </c>
      <c r="AS4407">
        <v>0.81899999999999995</v>
      </c>
      <c r="AT4407">
        <v>0.92800000000000005</v>
      </c>
      <c r="AU4407">
        <v>1.121</v>
      </c>
      <c r="AV4407">
        <v>1.3169999999999999</v>
      </c>
      <c r="AW4407">
        <v>1.5029999999999999</v>
      </c>
      <c r="AX4407">
        <v>1.6919999999999999</v>
      </c>
      <c r="AY4407">
        <v>1.9079999999999999</v>
      </c>
      <c r="AZ4407">
        <v>2.0939999999999999</v>
      </c>
      <c r="BA4407">
        <v>2.29</v>
      </c>
      <c r="BB4407">
        <v>2.472</v>
      </c>
      <c r="BC4407">
        <v>2017</v>
      </c>
    </row>
    <row r="4408" spans="1:55" x14ac:dyDescent="0.25">
      <c r="A4408">
        <v>668</v>
      </c>
      <c r="B4408" t="s">
        <v>1183</v>
      </c>
      <c r="C4408" t="s">
        <v>359</v>
      </c>
      <c r="D4408" t="s">
        <v>1184</v>
      </c>
      <c r="E4408" t="s">
        <v>357</v>
      </c>
      <c r="F4408" t="s">
        <v>358</v>
      </c>
      <c r="G4408" t="s">
        <v>282</v>
      </c>
      <c r="I4408" t="s">
        <v>360</v>
      </c>
      <c r="J4408" t="s">
        <v>232</v>
      </c>
      <c r="K4408" t="s">
        <v>232</v>
      </c>
      <c r="L4408" t="s">
        <v>232</v>
      </c>
      <c r="M4408" t="s">
        <v>232</v>
      </c>
      <c r="N4408" t="s">
        <v>232</v>
      </c>
      <c r="O4408" t="s">
        <v>232</v>
      </c>
      <c r="P4408" t="s">
        <v>232</v>
      </c>
      <c r="Q4408" t="s">
        <v>232</v>
      </c>
      <c r="R4408" t="s">
        <v>232</v>
      </c>
      <c r="S4408" t="s">
        <v>232</v>
      </c>
      <c r="T4408" t="s">
        <v>232</v>
      </c>
      <c r="U4408" t="s">
        <v>232</v>
      </c>
      <c r="V4408" t="s">
        <v>232</v>
      </c>
      <c r="W4408" t="s">
        <v>232</v>
      </c>
      <c r="X4408" t="s">
        <v>232</v>
      </c>
      <c r="Y4408" t="s">
        <v>232</v>
      </c>
      <c r="Z4408" t="s">
        <v>232</v>
      </c>
      <c r="AA4408" t="s">
        <v>232</v>
      </c>
      <c r="AB4408" t="s">
        <v>232</v>
      </c>
      <c r="AC4408" t="s">
        <v>232</v>
      </c>
      <c r="AD4408">
        <v>401.625</v>
      </c>
      <c r="AE4408">
        <v>399.12900000000002</v>
      </c>
      <c r="AF4408">
        <v>397.79500000000002</v>
      </c>
      <c r="AG4408">
        <v>514.91600000000005</v>
      </c>
      <c r="AH4408">
        <v>466.25</v>
      </c>
      <c r="AI4408">
        <v>419.11</v>
      </c>
      <c r="AJ4408">
        <v>386.93099999999998</v>
      </c>
      <c r="AK4408">
        <v>314.72800000000001</v>
      </c>
      <c r="AL4408">
        <v>201.87700000000001</v>
      </c>
      <c r="AM4408">
        <v>113.39400000000001</v>
      </c>
      <c r="AN4408">
        <v>21.791</v>
      </c>
      <c r="AO4408">
        <v>19.321999999999999</v>
      </c>
      <c r="AP4408">
        <v>17.593</v>
      </c>
      <c r="AQ4408">
        <v>17.914000000000001</v>
      </c>
      <c r="AR4408">
        <v>21.675999999999998</v>
      </c>
      <c r="AS4408">
        <v>25.88</v>
      </c>
      <c r="AT4408">
        <v>28.302</v>
      </c>
      <c r="AU4408">
        <v>34.122</v>
      </c>
      <c r="AV4408">
        <v>40.540999999999997</v>
      </c>
      <c r="AW4408">
        <v>46.664000000000001</v>
      </c>
      <c r="AX4408">
        <v>52.603999999999999</v>
      </c>
      <c r="AY4408">
        <v>58.43</v>
      </c>
      <c r="AZ4408">
        <v>60.927999999999997</v>
      </c>
      <c r="BA4408">
        <v>65.442999999999998</v>
      </c>
      <c r="BB4408">
        <v>66.58</v>
      </c>
      <c r="BC4408">
        <v>2017</v>
      </c>
    </row>
    <row r="4409" spans="1:55" x14ac:dyDescent="0.25">
      <c r="A4409">
        <v>668</v>
      </c>
      <c r="B4409" t="s">
        <v>1183</v>
      </c>
      <c r="C4409" t="s">
        <v>361</v>
      </c>
      <c r="D4409" t="s">
        <v>1184</v>
      </c>
      <c r="E4409" t="s">
        <v>362</v>
      </c>
      <c r="F4409" t="s">
        <v>363</v>
      </c>
      <c r="G4409" t="s">
        <v>229</v>
      </c>
      <c r="H4409" t="s">
        <v>230</v>
      </c>
      <c r="I4409" t="s">
        <v>1189</v>
      </c>
      <c r="J4409" t="s">
        <v>232</v>
      </c>
      <c r="K4409" t="s">
        <v>232</v>
      </c>
      <c r="L4409" t="s">
        <v>232</v>
      </c>
      <c r="M4409" t="s">
        <v>232</v>
      </c>
      <c r="N4409" t="s">
        <v>232</v>
      </c>
      <c r="O4409" t="s">
        <v>232</v>
      </c>
      <c r="P4409" t="s">
        <v>232</v>
      </c>
      <c r="Q4409" t="s">
        <v>232</v>
      </c>
      <c r="R4409" t="s">
        <v>232</v>
      </c>
      <c r="S4409" t="s">
        <v>232</v>
      </c>
      <c r="T4409" t="s">
        <v>232</v>
      </c>
      <c r="U4409" t="s">
        <v>232</v>
      </c>
      <c r="V4409" t="s">
        <v>232</v>
      </c>
      <c r="W4409" t="s">
        <v>232</v>
      </c>
      <c r="X4409" t="s">
        <v>232</v>
      </c>
      <c r="Y4409" t="s">
        <v>232</v>
      </c>
      <c r="Z4409" t="s">
        <v>232</v>
      </c>
      <c r="AA4409" t="s">
        <v>232</v>
      </c>
      <c r="AB4409" t="s">
        <v>232</v>
      </c>
      <c r="AC4409" t="s">
        <v>232</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3.2490000000000001</v>
      </c>
      <c r="AW4409">
        <v>3.2210000000000001</v>
      </c>
      <c r="AX4409">
        <v>3.2170000000000001</v>
      </c>
      <c r="AY4409">
        <v>3.266</v>
      </c>
      <c r="AZ4409">
        <v>3.4369999999999998</v>
      </c>
      <c r="BA4409">
        <v>3.4990000000000001</v>
      </c>
      <c r="BB4409">
        <v>3.7120000000000002</v>
      </c>
      <c r="BC4409">
        <v>2017</v>
      </c>
    </row>
    <row r="4410" spans="1:55" x14ac:dyDescent="0.25">
      <c r="A4410">
        <v>668</v>
      </c>
      <c r="B4410" t="s">
        <v>1183</v>
      </c>
      <c r="C4410" t="s">
        <v>364</v>
      </c>
      <c r="D4410" t="s">
        <v>1184</v>
      </c>
      <c r="E4410" t="s">
        <v>365</v>
      </c>
      <c r="F4410" t="s">
        <v>366</v>
      </c>
      <c r="G4410" t="s">
        <v>242</v>
      </c>
      <c r="H4410" t="s">
        <v>230</v>
      </c>
      <c r="I4410" t="s">
        <v>1190</v>
      </c>
      <c r="J4410" t="s">
        <v>232</v>
      </c>
      <c r="K4410" t="s">
        <v>232</v>
      </c>
      <c r="L4410" t="s">
        <v>232</v>
      </c>
      <c r="M4410" t="s">
        <v>232</v>
      </c>
      <c r="N4410" t="s">
        <v>232</v>
      </c>
      <c r="O4410" t="s">
        <v>232</v>
      </c>
      <c r="P4410" t="s">
        <v>232</v>
      </c>
      <c r="Q4410" t="s">
        <v>232</v>
      </c>
      <c r="R4410" t="s">
        <v>232</v>
      </c>
      <c r="S4410" t="s">
        <v>232</v>
      </c>
      <c r="T4410" t="s">
        <v>232</v>
      </c>
      <c r="U4410" t="s">
        <v>232</v>
      </c>
      <c r="V4410" t="s">
        <v>232</v>
      </c>
      <c r="W4410" t="s">
        <v>232</v>
      </c>
      <c r="X4410" t="s">
        <v>232</v>
      </c>
      <c r="Y4410" t="s">
        <v>232</v>
      </c>
      <c r="Z4410" t="s">
        <v>232</v>
      </c>
      <c r="AA4410" t="s">
        <v>232</v>
      </c>
      <c r="AB4410" t="s">
        <v>232</v>
      </c>
      <c r="AC4410" t="s">
        <v>232</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-0.41399999999999998</v>
      </c>
      <c r="AO4410">
        <v>-0.42199999999999999</v>
      </c>
      <c r="AP4410">
        <v>-0.47</v>
      </c>
      <c r="AQ4410">
        <v>-0.66400000000000003</v>
      </c>
      <c r="AR4410">
        <v>-0.82799999999999996</v>
      </c>
      <c r="AS4410">
        <v>-0.84399999999999997</v>
      </c>
      <c r="AT4410">
        <v>-0.60799999999999998</v>
      </c>
      <c r="AU4410">
        <v>-0.76900000000000002</v>
      </c>
      <c r="AV4410">
        <v>-0.75800000000000001</v>
      </c>
      <c r="AW4410">
        <v>-0.754</v>
      </c>
      <c r="AX4410">
        <v>-0.75900000000000001</v>
      </c>
      <c r="AY4410">
        <v>-0.82199999999999995</v>
      </c>
      <c r="AZ4410">
        <v>-0.59699999999999998</v>
      </c>
      <c r="BA4410">
        <v>-0.63500000000000001</v>
      </c>
      <c r="BB4410">
        <v>-0.66</v>
      </c>
      <c r="BC4410">
        <v>2017</v>
      </c>
    </row>
    <row r="4411" spans="1:55" x14ac:dyDescent="0.25">
      <c r="A4411">
        <v>668</v>
      </c>
      <c r="B4411" t="s">
        <v>1183</v>
      </c>
      <c r="C4411" t="s">
        <v>368</v>
      </c>
      <c r="D4411" t="s">
        <v>1184</v>
      </c>
      <c r="E4411" t="s">
        <v>365</v>
      </c>
      <c r="F4411" t="s">
        <v>366</v>
      </c>
      <c r="G4411" t="s">
        <v>282</v>
      </c>
      <c r="I4411" t="s">
        <v>369</v>
      </c>
      <c r="J4411" t="s">
        <v>232</v>
      </c>
      <c r="K4411" t="s">
        <v>232</v>
      </c>
      <c r="L4411" t="s">
        <v>232</v>
      </c>
      <c r="M4411" t="s">
        <v>232</v>
      </c>
      <c r="N4411" t="s">
        <v>232</v>
      </c>
      <c r="O4411" t="s">
        <v>232</v>
      </c>
      <c r="P4411" t="s">
        <v>232</v>
      </c>
      <c r="Q4411" t="s">
        <v>232</v>
      </c>
      <c r="R4411" t="s">
        <v>232</v>
      </c>
      <c r="S4411" t="s">
        <v>232</v>
      </c>
      <c r="T4411" t="s">
        <v>232</v>
      </c>
      <c r="U4411" t="s">
        <v>232</v>
      </c>
      <c r="V4411" t="s">
        <v>232</v>
      </c>
      <c r="W4411" t="s">
        <v>232</v>
      </c>
      <c r="X4411" t="s">
        <v>232</v>
      </c>
      <c r="Y4411" t="s">
        <v>232</v>
      </c>
      <c r="Z4411" t="s">
        <v>232</v>
      </c>
      <c r="AA4411" t="s">
        <v>232</v>
      </c>
      <c r="AB4411" t="s">
        <v>232</v>
      </c>
      <c r="AC4411" t="s">
        <v>232</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-20.701000000000001</v>
      </c>
      <c r="AO4411">
        <v>-17.606000000000002</v>
      </c>
      <c r="AP4411">
        <v>-17.253</v>
      </c>
      <c r="AQ4411">
        <v>-21.664000000000001</v>
      </c>
      <c r="AR4411">
        <v>-26.387</v>
      </c>
      <c r="AS4411">
        <v>-26.675999999999998</v>
      </c>
      <c r="AT4411">
        <v>-18.55</v>
      </c>
      <c r="AU4411">
        <v>-23.402999999999999</v>
      </c>
      <c r="AV4411">
        <v>-23.338000000000001</v>
      </c>
      <c r="AW4411">
        <v>-23.408000000000001</v>
      </c>
      <c r="AX4411">
        <v>-23.584</v>
      </c>
      <c r="AY4411">
        <v>-25.177</v>
      </c>
      <c r="AZ4411">
        <v>-17.361999999999998</v>
      </c>
      <c r="BA4411">
        <v>-18.155999999999999</v>
      </c>
      <c r="BB4411">
        <v>-17.768000000000001</v>
      </c>
      <c r="BC4411">
        <v>2017</v>
      </c>
    </row>
    <row r="4412" spans="1:55" x14ac:dyDescent="0.25">
      <c r="A4412">
        <v>672</v>
      </c>
      <c r="B4412" t="s">
        <v>1191</v>
      </c>
      <c r="C4412" t="s">
        <v>225</v>
      </c>
      <c r="D4412" t="s">
        <v>1192</v>
      </c>
      <c r="E4412" t="s">
        <v>227</v>
      </c>
      <c r="F4412" t="s">
        <v>228</v>
      </c>
      <c r="G4412" t="s">
        <v>229</v>
      </c>
      <c r="H4412" t="s">
        <v>230</v>
      </c>
      <c r="I4412" t="s">
        <v>1193</v>
      </c>
      <c r="J4412">
        <v>70.709999999999994</v>
      </c>
      <c r="K4412">
        <v>56.54</v>
      </c>
      <c r="L4412">
        <v>57.398000000000003</v>
      </c>
      <c r="M4412">
        <v>54.695</v>
      </c>
      <c r="N4412">
        <v>50.152000000000001</v>
      </c>
      <c r="O4412">
        <v>50.456000000000003</v>
      </c>
      <c r="P4412">
        <v>44.728000000000002</v>
      </c>
      <c r="Q4412">
        <v>38.152000000000001</v>
      </c>
      <c r="R4412">
        <v>41.043999999999997</v>
      </c>
      <c r="S4412">
        <v>43.999000000000002</v>
      </c>
      <c r="T4412">
        <v>45.636000000000003</v>
      </c>
      <c r="U4412">
        <v>52.78</v>
      </c>
      <c r="V4412">
        <v>51.347999999999999</v>
      </c>
      <c r="W4412">
        <v>49.415999999999997</v>
      </c>
      <c r="X4412">
        <v>50.372</v>
      </c>
      <c r="Y4412">
        <v>44.128</v>
      </c>
      <c r="Z4412">
        <v>45.289000000000001</v>
      </c>
      <c r="AA4412">
        <v>45.014000000000003</v>
      </c>
      <c r="AB4412">
        <v>44.844999999999999</v>
      </c>
      <c r="AC4412">
        <v>45.052</v>
      </c>
      <c r="AD4412">
        <v>46.71</v>
      </c>
      <c r="AE4412">
        <v>45.887</v>
      </c>
      <c r="AF4412">
        <v>45.445999999999998</v>
      </c>
      <c r="AG4412">
        <v>51.362000000000002</v>
      </c>
      <c r="AH4412">
        <v>53.652999999999999</v>
      </c>
      <c r="AI4412">
        <v>60.021999999999998</v>
      </c>
      <c r="AJ4412">
        <v>63.923999999999999</v>
      </c>
      <c r="AK4412">
        <v>67.984999999999999</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25.228000000000002</v>
      </c>
      <c r="AX4412">
        <v>25.581</v>
      </c>
      <c r="AY4412">
        <v>25.949000000000002</v>
      </c>
      <c r="AZ4412">
        <v>26.331</v>
      </c>
      <c r="BA4412">
        <v>26.728999999999999</v>
      </c>
      <c r="BB4412">
        <v>27.141999999999999</v>
      </c>
      <c r="BC4412">
        <v>2016</v>
      </c>
    </row>
    <row r="4413" spans="1:55" x14ac:dyDescent="0.25">
      <c r="A4413">
        <v>672</v>
      </c>
      <c r="B4413" t="s">
        <v>1191</v>
      </c>
      <c r="C4413" t="s">
        <v>233</v>
      </c>
      <c r="D4413" t="s">
        <v>1192</v>
      </c>
      <c r="E4413" t="s">
        <v>227</v>
      </c>
      <c r="F4413" t="s">
        <v>234</v>
      </c>
      <c r="G4413" t="s">
        <v>235</v>
      </c>
      <c r="I4413" t="s">
        <v>236</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2.6659999999999999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4.2699999999999996</v>
      </c>
      <c r="AX4413">
        <v>1.401</v>
      </c>
      <c r="AY4413">
        <v>1.4370000000000001</v>
      </c>
      <c r="AZ4413">
        <v>1.4730000000000001</v>
      </c>
      <c r="BA4413">
        <v>1.51</v>
      </c>
      <c r="BB4413">
        <v>1.5469999999999999</v>
      </c>
      <c r="BC4413">
        <v>2016</v>
      </c>
    </row>
    <row r="4414" spans="1:55" x14ac:dyDescent="0.25">
      <c r="A4414">
        <v>672</v>
      </c>
      <c r="B4414" t="s">
        <v>1191</v>
      </c>
      <c r="C4414" t="s">
        <v>237</v>
      </c>
      <c r="D4414" t="s">
        <v>1192</v>
      </c>
      <c r="E4414" t="s">
        <v>238</v>
      </c>
      <c r="F4414" t="s">
        <v>239</v>
      </c>
      <c r="G4414" t="s">
        <v>229</v>
      </c>
      <c r="H4414" t="s">
        <v>230</v>
      </c>
      <c r="I4414" t="s">
        <v>1193</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23.748000000000001</v>
      </c>
      <c r="AT4414">
        <v>25.753</v>
      </c>
      <c r="AU4414">
        <v>42.344999999999999</v>
      </c>
      <c r="AV4414">
        <v>60.386000000000003</v>
      </c>
      <c r="AW4414">
        <v>62.293999999999997</v>
      </c>
      <c r="AX4414">
        <v>69.858000000000004</v>
      </c>
      <c r="AY4414">
        <v>78.603999999999999</v>
      </c>
      <c r="AZ4414">
        <v>89.272999999999996</v>
      </c>
      <c r="BA4414">
        <v>102.31</v>
      </c>
      <c r="BB4414">
        <v>118.18600000000001</v>
      </c>
      <c r="BC4414">
        <v>2016</v>
      </c>
    </row>
    <row r="4415" spans="1:55" x14ac:dyDescent="0.25">
      <c r="A4415">
        <v>672</v>
      </c>
      <c r="B4415" t="s">
        <v>1191</v>
      </c>
      <c r="C4415" t="s">
        <v>240</v>
      </c>
      <c r="D4415" t="s">
        <v>1192</v>
      </c>
      <c r="E4415" t="s">
        <v>238</v>
      </c>
      <c r="F4415" t="s">
        <v>241</v>
      </c>
      <c r="G4415" t="s">
        <v>242</v>
      </c>
      <c r="H4415" t="s">
        <v>230</v>
      </c>
      <c r="I4415" t="s">
        <v>243</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17.193999999999999</v>
      </c>
      <c r="AT4415">
        <v>18.539000000000001</v>
      </c>
      <c r="AU4415">
        <v>30.565000000000001</v>
      </c>
      <c r="AV4415">
        <v>43.587000000000003</v>
      </c>
      <c r="AW4415">
        <v>44.963999999999999</v>
      </c>
      <c r="AX4415">
        <v>50.423999999999999</v>
      </c>
      <c r="AY4415">
        <v>56.737000000000002</v>
      </c>
      <c r="AZ4415">
        <v>64.438000000000002</v>
      </c>
      <c r="BA4415">
        <v>73.847999999999999</v>
      </c>
      <c r="BB4415">
        <v>85.307000000000002</v>
      </c>
      <c r="BC4415">
        <v>2016</v>
      </c>
    </row>
    <row r="4416" spans="1:55" x14ac:dyDescent="0.25">
      <c r="A4416">
        <v>672</v>
      </c>
      <c r="B4416" t="s">
        <v>1191</v>
      </c>
      <c r="C4416" t="s">
        <v>244</v>
      </c>
      <c r="D4416" t="s">
        <v>1192</v>
      </c>
      <c r="E4416" t="s">
        <v>238</v>
      </c>
      <c r="F4416" t="s">
        <v>245</v>
      </c>
      <c r="G4416" t="s">
        <v>246</v>
      </c>
      <c r="H4416" t="s">
        <v>230</v>
      </c>
      <c r="I4416" t="s">
        <v>243</v>
      </c>
      <c r="J4416">
        <v>83.602000000000004</v>
      </c>
      <c r="K4416">
        <v>73.171999999999997</v>
      </c>
      <c r="L4416">
        <v>78.873000000000005</v>
      </c>
      <c r="M4416">
        <v>78.102000000000004</v>
      </c>
      <c r="N4416">
        <v>74.198999999999998</v>
      </c>
      <c r="O4416">
        <v>77.010000000000005</v>
      </c>
      <c r="P4416">
        <v>69.641999999999996</v>
      </c>
      <c r="Q4416">
        <v>60.872999999999998</v>
      </c>
      <c r="R4416">
        <v>67.795000000000002</v>
      </c>
      <c r="S4416">
        <v>75.525999999999996</v>
      </c>
      <c r="T4416">
        <v>81.266999999999996</v>
      </c>
      <c r="U4416">
        <v>97.168999999999997</v>
      </c>
      <c r="V4416">
        <v>96.688000000000002</v>
      </c>
      <c r="W4416">
        <v>95.254000000000005</v>
      </c>
      <c r="X4416">
        <v>99.17</v>
      </c>
      <c r="Y4416">
        <v>88.697000000000003</v>
      </c>
      <c r="Z4416">
        <v>92.698999999999998</v>
      </c>
      <c r="AA4416">
        <v>93.725999999999999</v>
      </c>
      <c r="AB4416">
        <v>94.423000000000002</v>
      </c>
      <c r="AC4416">
        <v>96.228999999999999</v>
      </c>
      <c r="AD4416">
        <v>102.002</v>
      </c>
      <c r="AE4416">
        <v>102.4</v>
      </c>
      <c r="AF4416">
        <v>103.023</v>
      </c>
      <c r="AG4416">
        <v>118.595</v>
      </c>
      <c r="AH4416">
        <v>127.221</v>
      </c>
      <c r="AI4416">
        <v>146.755</v>
      </c>
      <c r="AJ4416">
        <v>161.02500000000001</v>
      </c>
      <c r="AK4416">
        <v>175.857</v>
      </c>
      <c r="AL4416">
        <v>184.05699999999999</v>
      </c>
      <c r="AM4416">
        <v>179.91800000000001</v>
      </c>
      <c r="AN4416">
        <v>187.79599999999999</v>
      </c>
      <c r="AO4416">
        <v>63.923999999999999</v>
      </c>
      <c r="AP4416">
        <v>146.399</v>
      </c>
      <c r="AQ4416">
        <v>94.105000000000004</v>
      </c>
      <c r="AR4416">
        <v>45.048999999999999</v>
      </c>
      <c r="AS4416">
        <v>39.601999999999997</v>
      </c>
      <c r="AT4416">
        <v>37.076999999999998</v>
      </c>
      <c r="AU4416">
        <v>61.966999999999999</v>
      </c>
      <c r="AV4416">
        <v>74.692999999999998</v>
      </c>
      <c r="AW4416">
        <v>79.268000000000001</v>
      </c>
      <c r="AX4416">
        <v>82.057000000000002</v>
      </c>
      <c r="AY4416">
        <v>84.966999999999999</v>
      </c>
      <c r="AZ4416">
        <v>88.003</v>
      </c>
      <c r="BA4416">
        <v>91.183000000000007</v>
      </c>
      <c r="BB4416">
        <v>94.531000000000006</v>
      </c>
      <c r="BC4416">
        <v>2016</v>
      </c>
    </row>
    <row r="4417" spans="1:55" x14ac:dyDescent="0.25">
      <c r="A4417">
        <v>672</v>
      </c>
      <c r="B4417" t="s">
        <v>1191</v>
      </c>
      <c r="C4417" t="s">
        <v>247</v>
      </c>
      <c r="D4417" t="s">
        <v>1192</v>
      </c>
      <c r="E4417" t="s">
        <v>248</v>
      </c>
      <c r="F4417" t="s">
        <v>249</v>
      </c>
      <c r="G4417" t="s">
        <v>250</v>
      </c>
      <c r="I4417" t="s">
        <v>251</v>
      </c>
      <c r="J4417">
        <v>16.303999999999998</v>
      </c>
      <c r="K4417">
        <v>17.614999999999998</v>
      </c>
      <c r="L4417">
        <v>17.3</v>
      </c>
      <c r="M4417">
        <v>17.300999999999998</v>
      </c>
      <c r="N4417">
        <v>17.667999999999999</v>
      </c>
      <c r="O4417">
        <v>17.274000000000001</v>
      </c>
      <c r="P4417">
        <v>16.893000000000001</v>
      </c>
      <c r="Q4417">
        <v>17.355</v>
      </c>
      <c r="R4417">
        <v>17.466999999999999</v>
      </c>
      <c r="S4417">
        <v>18.103999999999999</v>
      </c>
      <c r="T4417">
        <v>19.001999999999999</v>
      </c>
      <c r="U4417">
        <v>18.027999999999999</v>
      </c>
      <c r="V4417">
        <v>19.681999999999999</v>
      </c>
      <c r="W4417">
        <v>20.004999999999999</v>
      </c>
      <c r="X4417">
        <v>20.962</v>
      </c>
      <c r="Y4417">
        <v>25.638999999999999</v>
      </c>
      <c r="Z4417">
        <v>28.492000000000001</v>
      </c>
      <c r="AA4417">
        <v>30.963000000000001</v>
      </c>
      <c r="AB4417">
        <v>31.23</v>
      </c>
      <c r="AC4417">
        <v>37.036999999999999</v>
      </c>
      <c r="AD4417">
        <v>41.963999999999999</v>
      </c>
      <c r="AE4417">
        <v>44.98</v>
      </c>
      <c r="AF4417">
        <v>57.237000000000002</v>
      </c>
      <c r="AG4417">
        <v>65.453000000000003</v>
      </c>
      <c r="AH4417">
        <v>80.254000000000005</v>
      </c>
      <c r="AI4417">
        <v>103.181</v>
      </c>
      <c r="AJ4417">
        <v>112.944</v>
      </c>
      <c r="AK4417">
        <v>125.38800000000001</v>
      </c>
      <c r="AL4417">
        <v>129.43700000000001</v>
      </c>
      <c r="AM4417">
        <v>94.058000000000007</v>
      </c>
      <c r="AN4417">
        <v>125.066</v>
      </c>
      <c r="AO4417">
        <v>168.15799999999999</v>
      </c>
      <c r="AP4417">
        <v>192.24199999999999</v>
      </c>
      <c r="AQ4417">
        <v>199.58099999999999</v>
      </c>
      <c r="AR4417">
        <v>198.71199999999999</v>
      </c>
      <c r="AS4417">
        <v>175.75299999999999</v>
      </c>
      <c r="AT4417">
        <v>205.79599999999999</v>
      </c>
      <c r="AU4417">
        <v>206.31399999999999</v>
      </c>
      <c r="AV4417">
        <v>249.584</v>
      </c>
      <c r="AW4417">
        <v>246.928</v>
      </c>
      <c r="AX4417">
        <v>273.084</v>
      </c>
      <c r="AY4417">
        <v>302.92099999999999</v>
      </c>
      <c r="AZ4417">
        <v>339.03899999999999</v>
      </c>
      <c r="BA4417">
        <v>382.77</v>
      </c>
      <c r="BB4417">
        <v>435.43200000000002</v>
      </c>
      <c r="BC4417">
        <v>2016</v>
      </c>
    </row>
    <row r="4418" spans="1:55" x14ac:dyDescent="0.25">
      <c r="A4418">
        <v>672</v>
      </c>
      <c r="B4418" t="s">
        <v>1191</v>
      </c>
      <c r="C4418" t="s">
        <v>252</v>
      </c>
      <c r="D4418" t="s">
        <v>1192</v>
      </c>
      <c r="E4418" t="s">
        <v>253</v>
      </c>
      <c r="F4418" t="s">
        <v>254</v>
      </c>
      <c r="G4418" t="s">
        <v>229</v>
      </c>
      <c r="H4418" t="s">
        <v>220</v>
      </c>
      <c r="I4418" t="s">
        <v>255</v>
      </c>
      <c r="J4418" s="52">
        <v>23663.47</v>
      </c>
      <c r="K4418" s="52">
        <v>18088.21</v>
      </c>
      <c r="L4418" s="52">
        <v>17535.599999999999</v>
      </c>
      <c r="M4418" s="52">
        <v>16035.6</v>
      </c>
      <c r="N4418" s="52">
        <v>14094.42</v>
      </c>
      <c r="O4418" s="52">
        <v>14258.78</v>
      </c>
      <c r="P4418" s="52">
        <v>12166.9</v>
      </c>
      <c r="Q4418" s="52">
        <v>9952.34</v>
      </c>
      <c r="R4418" s="52">
        <v>9489.9699999999993</v>
      </c>
      <c r="S4418" s="52">
        <v>9730.8799999999992</v>
      </c>
      <c r="T4418" s="52">
        <v>10712.59</v>
      </c>
      <c r="U4418" s="52">
        <v>12105.49</v>
      </c>
      <c r="V4418" s="52">
        <v>11513.1</v>
      </c>
      <c r="W4418" s="52">
        <v>10836.86</v>
      </c>
      <c r="X4418" s="52">
        <v>10832.72</v>
      </c>
      <c r="Y4418" s="52">
        <v>9290.02</v>
      </c>
      <c r="Z4418" s="52">
        <v>9357.2999999999993</v>
      </c>
      <c r="AA4418" s="52">
        <v>9149.27</v>
      </c>
      <c r="AB4418" s="52">
        <v>8951.01</v>
      </c>
      <c r="AC4418" s="52">
        <v>8851.07</v>
      </c>
      <c r="AD4418" s="52">
        <v>9017.4699999999993</v>
      </c>
      <c r="AE4418" s="52">
        <v>8723.68</v>
      </c>
      <c r="AF4418" s="52">
        <v>8510.58</v>
      </c>
      <c r="AG4418" s="52">
        <v>9476.3700000000008</v>
      </c>
      <c r="AH4418" s="52">
        <v>9737.4599999999991</v>
      </c>
      <c r="AI4418" s="52">
        <v>10737.43</v>
      </c>
      <c r="AJ4418" s="52">
        <v>11234.43</v>
      </c>
      <c r="AK4418" s="52">
        <v>11762.18</v>
      </c>
      <c r="AL4418" s="52">
        <v>11870.41</v>
      </c>
      <c r="AM4418" s="52">
        <v>11361.12</v>
      </c>
      <c r="AN4418" s="52">
        <v>11564.65</v>
      </c>
      <c r="AO4418" s="52">
        <v>3932.65</v>
      </c>
      <c r="AP4418" s="52">
        <v>8330.5499999999993</v>
      </c>
      <c r="AQ4418" s="52">
        <v>5277.14</v>
      </c>
      <c r="AR4418" s="52">
        <v>2482.12</v>
      </c>
      <c r="AS4418" s="52">
        <v>2137.52</v>
      </c>
      <c r="AT4418" s="52">
        <v>1960.01</v>
      </c>
      <c r="AU4418" s="52">
        <v>3182.9</v>
      </c>
      <c r="AV4418" s="52">
        <v>3714.87</v>
      </c>
      <c r="AW4418" s="52">
        <v>3835.19</v>
      </c>
      <c r="AX4418" s="52">
        <v>3850.47</v>
      </c>
      <c r="AY4418" s="52">
        <v>3867.17</v>
      </c>
      <c r="AZ4418" s="52">
        <v>3885.33</v>
      </c>
      <c r="BA4418" s="52">
        <v>3905</v>
      </c>
      <c r="BB4418" s="52">
        <v>3926.19</v>
      </c>
      <c r="BC4418">
        <v>2014</v>
      </c>
    </row>
    <row r="4419" spans="1:55" x14ac:dyDescent="0.25">
      <c r="A4419">
        <v>672</v>
      </c>
      <c r="B4419" t="s">
        <v>1191</v>
      </c>
      <c r="C4419" t="s">
        <v>256</v>
      </c>
      <c r="D4419" t="s">
        <v>1192</v>
      </c>
      <c r="E4419" t="s">
        <v>253</v>
      </c>
      <c r="F4419" t="s">
        <v>257</v>
      </c>
      <c r="G4419" t="s">
        <v>258</v>
      </c>
      <c r="H4419" t="s">
        <v>220</v>
      </c>
      <c r="I4419" t="s">
        <v>255</v>
      </c>
      <c r="J4419" s="52">
        <v>64937.67</v>
      </c>
      <c r="K4419" s="52">
        <v>49637.94</v>
      </c>
      <c r="L4419" s="52">
        <v>48121.46</v>
      </c>
      <c r="M4419" s="52">
        <v>44005.15</v>
      </c>
      <c r="N4419" s="52">
        <v>38678.120000000003</v>
      </c>
      <c r="O4419" s="52">
        <v>39129.18</v>
      </c>
      <c r="P4419" s="52">
        <v>33388.589999999997</v>
      </c>
      <c r="Q4419" s="52">
        <v>27311.38</v>
      </c>
      <c r="R4419" s="52">
        <v>26042.53</v>
      </c>
      <c r="S4419" s="52">
        <v>26703.64</v>
      </c>
      <c r="T4419" s="52">
        <v>29397.65</v>
      </c>
      <c r="U4419" s="52">
        <v>33220.080000000002</v>
      </c>
      <c r="V4419" s="52">
        <v>31594.42</v>
      </c>
      <c r="W4419" s="52">
        <v>29738.67</v>
      </c>
      <c r="X4419" s="52">
        <v>29727.33</v>
      </c>
      <c r="Y4419" s="52">
        <v>25493.81</v>
      </c>
      <c r="Z4419" s="52">
        <v>25678.46</v>
      </c>
      <c r="AA4419" s="52">
        <v>25107.57</v>
      </c>
      <c r="AB4419" s="52">
        <v>24563.5</v>
      </c>
      <c r="AC4419" s="52">
        <v>24289.25</v>
      </c>
      <c r="AD4419" s="52">
        <v>24745.88</v>
      </c>
      <c r="AE4419" s="52">
        <v>23939.66</v>
      </c>
      <c r="AF4419" s="52">
        <v>23354.87</v>
      </c>
      <c r="AG4419" s="52">
        <v>26005.21</v>
      </c>
      <c r="AH4419" s="52">
        <v>26721.68</v>
      </c>
      <c r="AI4419" s="52">
        <v>29465.82</v>
      </c>
      <c r="AJ4419" s="52">
        <v>30829.7</v>
      </c>
      <c r="AK4419" s="52">
        <v>32277.96</v>
      </c>
      <c r="AL4419" s="52">
        <v>32574.959999999999</v>
      </c>
      <c r="AM4419" s="52">
        <v>31177.38</v>
      </c>
      <c r="AN4419" s="52">
        <v>31735.91</v>
      </c>
      <c r="AO4419" s="52">
        <v>10792.05</v>
      </c>
      <c r="AP4419" s="52">
        <v>22860.83</v>
      </c>
      <c r="AQ4419" s="52">
        <v>14481.61</v>
      </c>
      <c r="AR4419" s="52">
        <v>6811.46</v>
      </c>
      <c r="AS4419" s="52">
        <v>5865.83</v>
      </c>
      <c r="AT4419" s="52">
        <v>5378.69</v>
      </c>
      <c r="AU4419" s="52">
        <v>8734.56</v>
      </c>
      <c r="AV4419" s="52">
        <v>10194.4</v>
      </c>
      <c r="AW4419" s="52">
        <v>10524.6</v>
      </c>
      <c r="AX4419" s="52">
        <v>10566.51</v>
      </c>
      <c r="AY4419" s="52">
        <v>10612.34</v>
      </c>
      <c r="AZ4419" s="52">
        <v>10662.2</v>
      </c>
      <c r="BA4419" s="52">
        <v>10716.15</v>
      </c>
      <c r="BB4419" s="52">
        <v>10774.31</v>
      </c>
      <c r="BC4419">
        <v>2014</v>
      </c>
    </row>
    <row r="4420" spans="1:55" x14ac:dyDescent="0.25">
      <c r="A4420">
        <v>672</v>
      </c>
      <c r="B4420" t="s">
        <v>1191</v>
      </c>
      <c r="C4420" t="s">
        <v>259</v>
      </c>
      <c r="D4420" t="s">
        <v>1192</v>
      </c>
      <c r="E4420" t="s">
        <v>260</v>
      </c>
      <c r="F4420" t="s">
        <v>261</v>
      </c>
      <c r="G4420" t="s">
        <v>229</v>
      </c>
      <c r="H4420" t="s">
        <v>220</v>
      </c>
      <c r="I4420" t="s">
        <v>262</v>
      </c>
      <c r="J4420" s="52">
        <v>3858.08</v>
      </c>
      <c r="K4420" s="52">
        <v>3186.28</v>
      </c>
      <c r="L4420" s="52">
        <v>3033.69</v>
      </c>
      <c r="M4420" s="52">
        <v>2774.31</v>
      </c>
      <c r="N4420" s="52">
        <v>2490.2399999999998</v>
      </c>
      <c r="O4420" s="52">
        <v>2463.06</v>
      </c>
      <c r="P4420" s="52">
        <v>2055.3000000000002</v>
      </c>
      <c r="Q4420" s="52">
        <v>1727.24</v>
      </c>
      <c r="R4420" s="52">
        <v>1657.6</v>
      </c>
      <c r="S4420" s="52">
        <v>1761.73</v>
      </c>
      <c r="T4420" s="52">
        <v>2035.6</v>
      </c>
      <c r="U4420" s="52">
        <v>2182.35</v>
      </c>
      <c r="V4420" s="52">
        <v>2266.06</v>
      </c>
      <c r="W4420" s="52">
        <v>2167.9499999999998</v>
      </c>
      <c r="X4420" s="52">
        <v>2270.8000000000002</v>
      </c>
      <c r="Y4420" s="52">
        <v>2381.86</v>
      </c>
      <c r="Z4420" s="52">
        <v>2666.1</v>
      </c>
      <c r="AA4420" s="52">
        <v>2832.89</v>
      </c>
      <c r="AB4420" s="52">
        <v>2795.37</v>
      </c>
      <c r="AC4420" s="52">
        <v>3278.16</v>
      </c>
      <c r="AD4420" s="52">
        <v>3784.12</v>
      </c>
      <c r="AE4420" s="52">
        <v>3923.95</v>
      </c>
      <c r="AF4420" s="52">
        <v>4871.24</v>
      </c>
      <c r="AG4420" s="52">
        <v>6202.56</v>
      </c>
      <c r="AH4420" s="52">
        <v>7814.65</v>
      </c>
      <c r="AI4420" s="52">
        <v>11079.03</v>
      </c>
      <c r="AJ4420" s="52">
        <v>12688.62</v>
      </c>
      <c r="AK4420" s="52">
        <v>14748.36</v>
      </c>
      <c r="AL4420" s="52">
        <v>15364.73</v>
      </c>
      <c r="AM4420" s="52">
        <v>10686.09</v>
      </c>
      <c r="AN4420" s="52">
        <v>14463.47</v>
      </c>
      <c r="AO4420" s="52">
        <v>6613.08</v>
      </c>
      <c r="AP4420" s="52">
        <v>16014.78</v>
      </c>
      <c r="AQ4420" s="52">
        <v>10532.16</v>
      </c>
      <c r="AR4420" s="52">
        <v>4932.2700000000004</v>
      </c>
      <c r="AS4420" s="52">
        <v>3756.76</v>
      </c>
      <c r="AT4420" s="52">
        <v>4033.62</v>
      </c>
      <c r="AU4420" s="52">
        <v>6566.76</v>
      </c>
      <c r="AV4420" s="52">
        <v>9271.73</v>
      </c>
      <c r="AW4420" s="52">
        <v>9470.17</v>
      </c>
      <c r="AX4420" s="52">
        <v>10515.01</v>
      </c>
      <c r="AY4420" s="52">
        <v>11714.46</v>
      </c>
      <c r="AZ4420" s="52">
        <v>13172.81</v>
      </c>
      <c r="BA4420" s="52">
        <v>14947.17</v>
      </c>
      <c r="BB4420" s="52">
        <v>17095.89</v>
      </c>
      <c r="BC4420">
        <v>2014</v>
      </c>
    </row>
    <row r="4421" spans="1:55" x14ac:dyDescent="0.25">
      <c r="A4421">
        <v>672</v>
      </c>
      <c r="B4421" t="s">
        <v>1191</v>
      </c>
      <c r="C4421" t="s">
        <v>263</v>
      </c>
      <c r="D4421" t="s">
        <v>1192</v>
      </c>
      <c r="E4421" t="s">
        <v>260</v>
      </c>
      <c r="F4421" t="s">
        <v>264</v>
      </c>
      <c r="G4421" t="s">
        <v>242</v>
      </c>
      <c r="H4421" t="s">
        <v>220</v>
      </c>
      <c r="I4421" t="s">
        <v>262</v>
      </c>
      <c r="J4421" s="52">
        <v>13031.83</v>
      </c>
      <c r="K4421" s="52">
        <v>10762.56</v>
      </c>
      <c r="L4421" s="52">
        <v>10247.11</v>
      </c>
      <c r="M4421" s="52">
        <v>9371.01</v>
      </c>
      <c r="N4421" s="52">
        <v>8411.48</v>
      </c>
      <c r="O4421" s="52">
        <v>8319.67</v>
      </c>
      <c r="P4421" s="52">
        <v>6524.78</v>
      </c>
      <c r="Q4421" s="52">
        <v>5815.61</v>
      </c>
      <c r="R4421" s="52">
        <v>5795.81</v>
      </c>
      <c r="S4421" s="52">
        <v>5881.53</v>
      </c>
      <c r="T4421" s="52">
        <v>7193.54</v>
      </c>
      <c r="U4421" s="52">
        <v>7776.95</v>
      </c>
      <c r="V4421" s="52">
        <v>7703.53</v>
      </c>
      <c r="W4421" s="52">
        <v>6780.86</v>
      </c>
      <c r="X4421" s="52">
        <v>6192.59</v>
      </c>
      <c r="Y4421" s="52">
        <v>6882.21</v>
      </c>
      <c r="Z4421" s="52">
        <v>7372.45</v>
      </c>
      <c r="AA4421" s="52">
        <v>7424.95</v>
      </c>
      <c r="AB4421" s="52">
        <v>5980.04</v>
      </c>
      <c r="AC4421" s="52">
        <v>7067.88</v>
      </c>
      <c r="AD4421" s="52">
        <v>7388.14</v>
      </c>
      <c r="AE4421" s="52">
        <v>6485.16</v>
      </c>
      <c r="AF4421" s="52">
        <v>3833.57</v>
      </c>
      <c r="AG4421" s="52">
        <v>4831.42</v>
      </c>
      <c r="AH4421" s="52">
        <v>5988.39</v>
      </c>
      <c r="AI4421" s="52">
        <v>8467.7199999999993</v>
      </c>
      <c r="AJ4421" s="52">
        <v>9659.64</v>
      </c>
      <c r="AK4421" s="52">
        <v>11711.14</v>
      </c>
      <c r="AL4421" s="52">
        <v>12570.87</v>
      </c>
      <c r="AM4421" s="52">
        <v>8524.77</v>
      </c>
      <c r="AN4421" s="52">
        <v>11417.42</v>
      </c>
      <c r="AO4421" s="52">
        <v>5402.25</v>
      </c>
      <c r="AP4421" s="52">
        <v>12693.64</v>
      </c>
      <c r="AQ4421" s="52">
        <v>8282.15</v>
      </c>
      <c r="AR4421" s="52">
        <v>3876.41</v>
      </c>
      <c r="AS4421" s="52">
        <v>2719.95</v>
      </c>
      <c r="AT4421" s="52">
        <v>2903.74</v>
      </c>
      <c r="AU4421" s="52">
        <v>4739.92</v>
      </c>
      <c r="AV4421" s="52">
        <v>6692.38</v>
      </c>
      <c r="AW4421" s="52">
        <v>6835.62</v>
      </c>
      <c r="AX4421" s="52">
        <v>7589.79</v>
      </c>
      <c r="AY4421" s="52">
        <v>8455.5499999999993</v>
      </c>
      <c r="AZ4421" s="52">
        <v>9508.2000000000007</v>
      </c>
      <c r="BA4421" s="52">
        <v>10788.94</v>
      </c>
      <c r="BB4421" s="52">
        <v>12339.9</v>
      </c>
      <c r="BC4421">
        <v>2014</v>
      </c>
    </row>
    <row r="4422" spans="1:55" x14ac:dyDescent="0.25">
      <c r="A4422">
        <v>672</v>
      </c>
      <c r="B4422" t="s">
        <v>1191</v>
      </c>
      <c r="C4422" t="s">
        <v>265</v>
      </c>
      <c r="D4422" t="s">
        <v>1192</v>
      </c>
      <c r="E4422" t="s">
        <v>260</v>
      </c>
      <c r="F4422" t="s">
        <v>266</v>
      </c>
      <c r="G4422" t="s">
        <v>246</v>
      </c>
      <c r="H4422" t="s">
        <v>220</v>
      </c>
      <c r="I4422" t="s">
        <v>262</v>
      </c>
      <c r="J4422" s="52">
        <v>27977.74</v>
      </c>
      <c r="K4422" s="52">
        <v>23409.33</v>
      </c>
      <c r="L4422" s="52">
        <v>24096.36</v>
      </c>
      <c r="M4422" s="52">
        <v>22898.14</v>
      </c>
      <c r="N4422" s="52">
        <v>20852.46</v>
      </c>
      <c r="O4422" s="52">
        <v>21762.86</v>
      </c>
      <c r="P4422" s="52">
        <v>18943.900000000001</v>
      </c>
      <c r="Q4422" s="52">
        <v>15879.1</v>
      </c>
      <c r="R4422" s="52">
        <v>15675.34</v>
      </c>
      <c r="S4422" s="52">
        <v>16703.47</v>
      </c>
      <c r="T4422" s="52">
        <v>19076.810000000001</v>
      </c>
      <c r="U4422" s="52">
        <v>22286.36</v>
      </c>
      <c r="V4422" s="52">
        <v>21678.82</v>
      </c>
      <c r="W4422" s="52">
        <v>20888.939999999999</v>
      </c>
      <c r="X4422" s="52">
        <v>21326.84</v>
      </c>
      <c r="Y4422" s="52">
        <v>18673.14</v>
      </c>
      <c r="Z4422" s="52">
        <v>19152.79</v>
      </c>
      <c r="AA4422" s="52">
        <v>19049.91</v>
      </c>
      <c r="AB4422" s="52">
        <v>18846.88</v>
      </c>
      <c r="AC4422" s="52">
        <v>18905.560000000001</v>
      </c>
      <c r="AD4422" s="52">
        <v>19691.53</v>
      </c>
      <c r="AE4422" s="52">
        <v>19467.77</v>
      </c>
      <c r="AF4422" s="52">
        <v>19292.689999999999</v>
      </c>
      <c r="AG4422" s="52">
        <v>21880.97</v>
      </c>
      <c r="AH4422" s="52">
        <v>23089.11</v>
      </c>
      <c r="AI4422" s="52">
        <v>26253.22</v>
      </c>
      <c r="AJ4422" s="52">
        <v>28299.7</v>
      </c>
      <c r="AK4422" s="52">
        <v>30425.08</v>
      </c>
      <c r="AL4422" s="52">
        <v>31302.23</v>
      </c>
      <c r="AM4422" s="52">
        <v>30187.66</v>
      </c>
      <c r="AN4422" s="52">
        <v>31086.53</v>
      </c>
      <c r="AO4422" s="52">
        <v>10792.05</v>
      </c>
      <c r="AP4422" s="52">
        <v>23299.32</v>
      </c>
      <c r="AQ4422" s="52">
        <v>15018.33</v>
      </c>
      <c r="AR4422" s="52">
        <v>7197.56</v>
      </c>
      <c r="AS4422" s="52">
        <v>6264.61</v>
      </c>
      <c r="AT4422" s="52">
        <v>5807.16</v>
      </c>
      <c r="AU4422" s="52">
        <v>9609.6200000000008</v>
      </c>
      <c r="AV4422" s="52">
        <v>11468.59</v>
      </c>
      <c r="AW4422" s="52">
        <v>12050.58</v>
      </c>
      <c r="AX4422" s="52">
        <v>12351.21</v>
      </c>
      <c r="AY4422" s="52">
        <v>12662.66</v>
      </c>
      <c r="AZ4422" s="52">
        <v>12985.4</v>
      </c>
      <c r="BA4422" s="52">
        <v>13321.57</v>
      </c>
      <c r="BB4422" s="52">
        <v>13674.18</v>
      </c>
      <c r="BC4422">
        <v>2014</v>
      </c>
    </row>
    <row r="4423" spans="1:55" x14ac:dyDescent="0.25">
      <c r="A4423">
        <v>672</v>
      </c>
      <c r="B4423" t="s">
        <v>1191</v>
      </c>
      <c r="C4423" t="s">
        <v>267</v>
      </c>
      <c r="D4423" t="s">
        <v>1192</v>
      </c>
      <c r="E4423" t="s">
        <v>268</v>
      </c>
      <c r="F4423" t="s">
        <v>269</v>
      </c>
      <c r="G4423" t="s">
        <v>270</v>
      </c>
    </row>
    <row r="4424" spans="1:55" x14ac:dyDescent="0.25">
      <c r="A4424">
        <v>672</v>
      </c>
      <c r="B4424" t="s">
        <v>1191</v>
      </c>
      <c r="C4424" t="s">
        <v>271</v>
      </c>
      <c r="D4424" t="s">
        <v>1192</v>
      </c>
      <c r="E4424" t="s">
        <v>272</v>
      </c>
      <c r="F4424" t="s">
        <v>273</v>
      </c>
      <c r="G4424" t="s">
        <v>274</v>
      </c>
      <c r="I4424" t="s">
        <v>243</v>
      </c>
      <c r="J4424">
        <v>0.63100000000000001</v>
      </c>
      <c r="K4424">
        <v>0.496</v>
      </c>
      <c r="L4424">
        <v>0.502</v>
      </c>
      <c r="M4424">
        <v>0.46600000000000003</v>
      </c>
      <c r="N4424">
        <v>0.41</v>
      </c>
      <c r="O4424">
        <v>0.39800000000000002</v>
      </c>
      <c r="P4424">
        <v>0.34100000000000003</v>
      </c>
      <c r="Q4424">
        <v>0.28000000000000003</v>
      </c>
      <c r="R4424">
        <v>0.28799999999999998</v>
      </c>
      <c r="S4424">
        <v>0.29799999999999999</v>
      </c>
      <c r="T4424">
        <v>0.29699999999999999</v>
      </c>
      <c r="U4424">
        <v>0.33500000000000002</v>
      </c>
      <c r="V4424">
        <v>0.29299999999999998</v>
      </c>
      <c r="W4424">
        <v>0.27700000000000002</v>
      </c>
      <c r="X4424">
        <v>0.27400000000000002</v>
      </c>
      <c r="Y4424">
        <v>0.23100000000000001</v>
      </c>
      <c r="Z4424">
        <v>0.22900000000000001</v>
      </c>
      <c r="AA4424">
        <v>0.218</v>
      </c>
      <c r="AB4424">
        <v>0.21199999999999999</v>
      </c>
      <c r="AC4424">
        <v>0.20599999999999999</v>
      </c>
      <c r="AD4424">
        <v>0.20399999999999999</v>
      </c>
      <c r="AE4424">
        <v>0.19500000000000001</v>
      </c>
      <c r="AF4424">
        <v>0.188</v>
      </c>
      <c r="AG4424">
        <v>0.20399999999999999</v>
      </c>
      <c r="AH4424">
        <v>0.20300000000000001</v>
      </c>
      <c r="AI4424">
        <v>0.216</v>
      </c>
      <c r="AJ4424">
        <v>0.219</v>
      </c>
      <c r="AK4424">
        <v>0.221</v>
      </c>
      <c r="AL4424">
        <v>0.22</v>
      </c>
      <c r="AM4424">
        <v>0.214</v>
      </c>
      <c r="AN4424">
        <v>0.21</v>
      </c>
      <c r="AO4424">
        <v>6.7000000000000004E-2</v>
      </c>
      <c r="AP4424">
        <v>0.14699999999999999</v>
      </c>
      <c r="AQ4424">
        <v>0.09</v>
      </c>
      <c r="AR4424">
        <v>4.1000000000000002E-2</v>
      </c>
      <c r="AS4424">
        <v>3.4000000000000002E-2</v>
      </c>
      <c r="AT4424">
        <v>3.1E-2</v>
      </c>
      <c r="AU4424">
        <v>4.9000000000000002E-2</v>
      </c>
      <c r="AV4424">
        <v>5.5E-2</v>
      </c>
      <c r="AW4424">
        <v>5.6000000000000001E-2</v>
      </c>
      <c r="AX4424">
        <v>5.5E-2</v>
      </c>
      <c r="AY4424">
        <v>5.3999999999999999E-2</v>
      </c>
      <c r="AZ4424">
        <v>5.1999999999999998E-2</v>
      </c>
      <c r="BA4424">
        <v>5.0999999999999997E-2</v>
      </c>
      <c r="BB4424">
        <v>0.05</v>
      </c>
      <c r="BC4424">
        <v>2016</v>
      </c>
    </row>
    <row r="4425" spans="1:55" x14ac:dyDescent="0.25">
      <c r="A4425">
        <v>672</v>
      </c>
      <c r="B4425" t="s">
        <v>1191</v>
      </c>
      <c r="C4425" t="s">
        <v>275</v>
      </c>
      <c r="D4425" t="s">
        <v>1192</v>
      </c>
      <c r="E4425" t="s">
        <v>276</v>
      </c>
      <c r="F4425" t="s">
        <v>277</v>
      </c>
      <c r="G4425" t="s">
        <v>278</v>
      </c>
      <c r="I4425" t="s">
        <v>243</v>
      </c>
      <c r="J4425">
        <v>0.13800000000000001</v>
      </c>
      <c r="K4425">
        <v>0.13600000000000001</v>
      </c>
      <c r="L4425">
        <v>0.126</v>
      </c>
      <c r="M4425">
        <v>0.121</v>
      </c>
      <c r="N4425">
        <v>0.11899999999999999</v>
      </c>
      <c r="O4425">
        <v>0.113</v>
      </c>
      <c r="P4425">
        <v>0.108</v>
      </c>
      <c r="Q4425">
        <v>0.109</v>
      </c>
      <c r="R4425">
        <v>0.106</v>
      </c>
      <c r="S4425">
        <v>0.105</v>
      </c>
      <c r="T4425">
        <v>0.107</v>
      </c>
      <c r="U4425">
        <v>9.8000000000000004E-2</v>
      </c>
      <c r="V4425">
        <v>0.105</v>
      </c>
      <c r="W4425">
        <v>0.104</v>
      </c>
      <c r="X4425">
        <v>0.106</v>
      </c>
      <c r="Y4425">
        <v>0.128</v>
      </c>
      <c r="Z4425">
        <v>0.13900000000000001</v>
      </c>
      <c r="AA4425">
        <v>0.14899999999999999</v>
      </c>
      <c r="AB4425">
        <v>0.14799999999999999</v>
      </c>
      <c r="AC4425">
        <v>0.17299999999999999</v>
      </c>
      <c r="AD4425">
        <v>0.192</v>
      </c>
      <c r="AE4425">
        <v>0.20200000000000001</v>
      </c>
      <c r="AF4425">
        <v>0.252</v>
      </c>
      <c r="AG4425">
        <v>0.28299999999999997</v>
      </c>
      <c r="AH4425">
        <v>0.33800000000000002</v>
      </c>
      <c r="AI4425">
        <v>0.42199999999999999</v>
      </c>
      <c r="AJ4425">
        <v>0.44800000000000001</v>
      </c>
      <c r="AK4425">
        <v>0.48499999999999999</v>
      </c>
      <c r="AL4425">
        <v>0.49099999999999999</v>
      </c>
      <c r="AM4425">
        <v>0.35399999999999998</v>
      </c>
      <c r="AN4425">
        <v>0.46500000000000002</v>
      </c>
      <c r="AO4425">
        <v>0.61299999999999999</v>
      </c>
      <c r="AP4425">
        <v>0.68700000000000006</v>
      </c>
      <c r="AQ4425">
        <v>0.70099999999999996</v>
      </c>
      <c r="AR4425">
        <v>0.68500000000000005</v>
      </c>
      <c r="AS4425">
        <v>0.6</v>
      </c>
      <c r="AT4425">
        <v>0.69499999999999995</v>
      </c>
      <c r="AU4425">
        <v>0.68300000000000005</v>
      </c>
      <c r="AV4425">
        <v>0.80800000000000005</v>
      </c>
      <c r="AW4425">
        <v>0.78600000000000003</v>
      </c>
      <c r="AX4425">
        <v>0.85099999999999998</v>
      </c>
      <c r="AY4425">
        <v>0.92500000000000004</v>
      </c>
      <c r="AZ4425">
        <v>1.014</v>
      </c>
      <c r="BA4425">
        <v>1.1220000000000001</v>
      </c>
      <c r="BB4425">
        <v>1.25</v>
      </c>
      <c r="BC4425">
        <v>2016</v>
      </c>
    </row>
    <row r="4426" spans="1:55" x14ac:dyDescent="0.25">
      <c r="A4426">
        <v>672</v>
      </c>
      <c r="B4426" t="s">
        <v>1191</v>
      </c>
      <c r="C4426" t="s">
        <v>279</v>
      </c>
      <c r="D4426" t="s">
        <v>1192</v>
      </c>
      <c r="E4426" t="s">
        <v>280</v>
      </c>
      <c r="F4426" t="s">
        <v>281</v>
      </c>
      <c r="G4426" t="s">
        <v>282</v>
      </c>
      <c r="I4426" t="s">
        <v>1193</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77.162999999999997</v>
      </c>
      <c r="AT4426">
        <v>68.888999999999996</v>
      </c>
      <c r="AU4426">
        <v>43.268000000000001</v>
      </c>
      <c r="AV4426">
        <v>33.395000000000003</v>
      </c>
      <c r="AW4426">
        <v>37.253999999999998</v>
      </c>
      <c r="AX4426">
        <v>35.164000000000001</v>
      </c>
      <c r="AY4426">
        <v>33.124000000000002</v>
      </c>
      <c r="AZ4426">
        <v>30.241</v>
      </c>
      <c r="BA4426">
        <v>27.596</v>
      </c>
      <c r="BB4426">
        <v>24.771999999999998</v>
      </c>
      <c r="BC4426">
        <v>2016</v>
      </c>
    </row>
    <row r="4427" spans="1:55" x14ac:dyDescent="0.25">
      <c r="A4427">
        <v>672</v>
      </c>
      <c r="B4427" t="s">
        <v>1191</v>
      </c>
      <c r="C4427" t="s">
        <v>283</v>
      </c>
      <c r="D4427" t="s">
        <v>1192</v>
      </c>
      <c r="E4427" t="s">
        <v>284</v>
      </c>
      <c r="F4427" t="s">
        <v>285</v>
      </c>
      <c r="G4427" t="s">
        <v>282</v>
      </c>
    </row>
    <row r="4428" spans="1:55" x14ac:dyDescent="0.25">
      <c r="A4428">
        <v>672</v>
      </c>
      <c r="B4428" t="s">
        <v>1191</v>
      </c>
      <c r="C4428" t="s">
        <v>286</v>
      </c>
      <c r="D4428" t="s">
        <v>1192</v>
      </c>
      <c r="E4428" t="s">
        <v>287</v>
      </c>
      <c r="F4428" t="s">
        <v>288</v>
      </c>
      <c r="G4428" t="s">
        <v>250</v>
      </c>
      <c r="I4428" t="s">
        <v>1194</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184.208</v>
      </c>
      <c r="AT4428">
        <v>231.88300000000001</v>
      </c>
      <c r="AU4428">
        <v>298.04599999999999</v>
      </c>
      <c r="AV4428">
        <v>366.86099999999999</v>
      </c>
      <c r="AW4428">
        <v>421.89</v>
      </c>
      <c r="AX4428">
        <v>485.17399999999998</v>
      </c>
      <c r="AY4428">
        <v>557.95000000000005</v>
      </c>
      <c r="AZ4428">
        <v>641.64200000000005</v>
      </c>
      <c r="BA4428">
        <v>737.88900000000001</v>
      </c>
      <c r="BB4428">
        <v>848.572</v>
      </c>
      <c r="BC4428">
        <v>2017</v>
      </c>
    </row>
    <row r="4429" spans="1:55" x14ac:dyDescent="0.25">
      <c r="A4429">
        <v>672</v>
      </c>
      <c r="B4429" t="s">
        <v>1191</v>
      </c>
      <c r="C4429" t="s">
        <v>290</v>
      </c>
      <c r="D4429" t="s">
        <v>1192</v>
      </c>
      <c r="E4429" t="s">
        <v>287</v>
      </c>
      <c r="F4429" t="s">
        <v>291</v>
      </c>
      <c r="G4429" t="s">
        <v>235</v>
      </c>
      <c r="I4429" t="s">
        <v>292</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9.8390000000000004</v>
      </c>
      <c r="AT4429">
        <v>25.881</v>
      </c>
      <c r="AU4429">
        <v>28.533000000000001</v>
      </c>
      <c r="AV4429">
        <v>23.088999999999999</v>
      </c>
      <c r="AW4429">
        <v>15</v>
      </c>
      <c r="AX4429">
        <v>15</v>
      </c>
      <c r="AY4429">
        <v>15</v>
      </c>
      <c r="AZ4429">
        <v>15</v>
      </c>
      <c r="BA4429">
        <v>15</v>
      </c>
      <c r="BB4429">
        <v>15</v>
      </c>
      <c r="BC4429">
        <v>2017</v>
      </c>
    </row>
    <row r="4430" spans="1:55" x14ac:dyDescent="0.25">
      <c r="A4430">
        <v>672</v>
      </c>
      <c r="B4430" t="s">
        <v>1191</v>
      </c>
      <c r="C4430" t="s">
        <v>293</v>
      </c>
      <c r="D4430" t="s">
        <v>1192</v>
      </c>
      <c r="E4430" t="s">
        <v>294</v>
      </c>
      <c r="F4430" t="s">
        <v>295</v>
      </c>
      <c r="G4430" t="s">
        <v>250</v>
      </c>
      <c r="I4430" t="s">
        <v>1194</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96.539000000000001</v>
      </c>
      <c r="AI4430">
        <v>99.441000000000003</v>
      </c>
      <c r="AJ4430">
        <v>106.629</v>
      </c>
      <c r="AK4430">
        <v>114.71299999999999</v>
      </c>
      <c r="AL4430">
        <v>125.871</v>
      </c>
      <c r="AM4430">
        <v>126.28400000000001</v>
      </c>
      <c r="AN4430">
        <v>130.483</v>
      </c>
      <c r="AO4430">
        <v>165.25200000000001</v>
      </c>
      <c r="AP4430">
        <v>159.18</v>
      </c>
      <c r="AQ4430">
        <v>161.89400000000001</v>
      </c>
      <c r="AR4430">
        <v>173.45</v>
      </c>
      <c r="AS4430">
        <v>200.71199999999999</v>
      </c>
      <c r="AT4430">
        <v>250.89099999999999</v>
      </c>
      <c r="AU4430">
        <v>336.17899999999997</v>
      </c>
      <c r="AV4430">
        <v>386.60599999999999</v>
      </c>
      <c r="AW4430">
        <v>444.59699999999998</v>
      </c>
      <c r="AX4430">
        <v>511.286</v>
      </c>
      <c r="AY4430">
        <v>587.97900000000004</v>
      </c>
      <c r="AZ4430">
        <v>676.17600000000004</v>
      </c>
      <c r="BA4430">
        <v>777.60199999999998</v>
      </c>
      <c r="BB4430">
        <v>894.24199999999996</v>
      </c>
      <c r="BC4430">
        <v>2017</v>
      </c>
    </row>
    <row r="4431" spans="1:55" x14ac:dyDescent="0.25">
      <c r="A4431">
        <v>672</v>
      </c>
      <c r="B4431" t="s">
        <v>1191</v>
      </c>
      <c r="C4431" t="s">
        <v>296</v>
      </c>
      <c r="D4431" t="s">
        <v>1192</v>
      </c>
      <c r="E4431" t="s">
        <v>294</v>
      </c>
      <c r="F4431" t="s">
        <v>297</v>
      </c>
      <c r="G4431" t="s">
        <v>235</v>
      </c>
      <c r="I4431" t="s">
        <v>298</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-3.4609999999999999</v>
      </c>
      <c r="AI4431">
        <v>3.0059999999999998</v>
      </c>
      <c r="AJ4431">
        <v>7.2290000000000001</v>
      </c>
      <c r="AK4431">
        <v>7.5810000000000004</v>
      </c>
      <c r="AL4431">
        <v>9.7279999999999998</v>
      </c>
      <c r="AM4431">
        <v>0.32800000000000001</v>
      </c>
      <c r="AN4431">
        <v>3.3250000000000002</v>
      </c>
      <c r="AO4431">
        <v>26.646000000000001</v>
      </c>
      <c r="AP4431">
        <v>-3.6739999999999999</v>
      </c>
      <c r="AQ4431">
        <v>1.704</v>
      </c>
      <c r="AR4431">
        <v>7.1379999999999999</v>
      </c>
      <c r="AS4431">
        <v>15.718</v>
      </c>
      <c r="AT4431">
        <v>25</v>
      </c>
      <c r="AU4431">
        <v>33.994</v>
      </c>
      <c r="AV4431">
        <v>15</v>
      </c>
      <c r="AW4431">
        <v>15</v>
      </c>
      <c r="AX4431">
        <v>15</v>
      </c>
      <c r="AY4431">
        <v>15</v>
      </c>
      <c r="AZ4431">
        <v>15</v>
      </c>
      <c r="BA4431">
        <v>15</v>
      </c>
      <c r="BB4431">
        <v>15</v>
      </c>
      <c r="BC4431">
        <v>2017</v>
      </c>
    </row>
    <row r="4432" spans="1:55" x14ac:dyDescent="0.25">
      <c r="A4432">
        <v>672</v>
      </c>
      <c r="B4432" t="s">
        <v>1191</v>
      </c>
      <c r="C4432" t="s">
        <v>299</v>
      </c>
      <c r="D4432" t="s">
        <v>1192</v>
      </c>
      <c r="E4432" t="s">
        <v>300</v>
      </c>
      <c r="G4432" t="s">
        <v>274</v>
      </c>
    </row>
    <row r="4433" spans="1:55" x14ac:dyDescent="0.25">
      <c r="A4433">
        <v>672</v>
      </c>
      <c r="B4433" t="s">
        <v>1191</v>
      </c>
      <c r="C4433" t="s">
        <v>301</v>
      </c>
      <c r="D4433" t="s">
        <v>1192</v>
      </c>
      <c r="E4433" t="s">
        <v>302</v>
      </c>
      <c r="F4433" t="s">
        <v>303</v>
      </c>
      <c r="G4433" t="s">
        <v>235</v>
      </c>
      <c r="I4433" t="s">
        <v>1195</v>
      </c>
      <c r="J4433" t="s">
        <v>232</v>
      </c>
      <c r="K4433" t="s">
        <v>232</v>
      </c>
      <c r="L4433" t="s">
        <v>232</v>
      </c>
      <c r="M4433" t="s">
        <v>232</v>
      </c>
      <c r="N4433" t="s">
        <v>232</v>
      </c>
      <c r="O4433" t="s">
        <v>232</v>
      </c>
      <c r="P4433" t="s">
        <v>232</v>
      </c>
      <c r="Q4433" t="s">
        <v>232</v>
      </c>
      <c r="R4433" t="s">
        <v>232</v>
      </c>
      <c r="S4433" t="s">
        <v>232</v>
      </c>
      <c r="T4433" t="s">
        <v>232</v>
      </c>
      <c r="U4433" t="s">
        <v>232</v>
      </c>
      <c r="V4433">
        <v>-21.606999999999999</v>
      </c>
      <c r="W4433">
        <v>18.015999999999998</v>
      </c>
      <c r="X4433">
        <v>-25.381</v>
      </c>
      <c r="Y4433">
        <v>-21.849</v>
      </c>
      <c r="Z4433">
        <v>17.994</v>
      </c>
      <c r="AA4433">
        <v>8.4420000000000002</v>
      </c>
      <c r="AB4433">
        <v>-26.187000000000001</v>
      </c>
      <c r="AC4433">
        <v>4.4349999999999996</v>
      </c>
      <c r="AD4433">
        <v>-10.073</v>
      </c>
      <c r="AE4433">
        <v>21.035</v>
      </c>
      <c r="AF4433">
        <v>49.262</v>
      </c>
      <c r="AG4433">
        <v>14.01</v>
      </c>
      <c r="AH4433">
        <v>-8.0289999999999999</v>
      </c>
      <c r="AI4433">
        <v>14.055</v>
      </c>
      <c r="AJ4433">
        <v>0.92700000000000005</v>
      </c>
      <c r="AK4433">
        <v>20.457000000000001</v>
      </c>
      <c r="AL4433">
        <v>11.032999999999999</v>
      </c>
      <c r="AM4433">
        <v>22.443999999999999</v>
      </c>
      <c r="AN4433">
        <v>11.090999999999999</v>
      </c>
      <c r="AO4433">
        <v>-54.639000000000003</v>
      </c>
      <c r="AP4433">
        <v>115.571</v>
      </c>
      <c r="AQ4433">
        <v>29.321000000000002</v>
      </c>
      <c r="AR4433">
        <v>-9.3330000000000002</v>
      </c>
      <c r="AS4433">
        <v>-33.594000000000001</v>
      </c>
      <c r="AT4433">
        <v>-42.826000000000001</v>
      </c>
      <c r="AU4433">
        <v>-4.5490000000000004</v>
      </c>
      <c r="AV4433">
        <v>55.387</v>
      </c>
      <c r="AW4433">
        <v>-6.2690000000000001</v>
      </c>
      <c r="AX4433">
        <v>23.344000000000001</v>
      </c>
      <c r="AY4433">
        <v>-0.188</v>
      </c>
      <c r="AZ4433">
        <v>1.6910000000000001</v>
      </c>
      <c r="BA4433">
        <v>-7.1589999999999998</v>
      </c>
      <c r="BB4433">
        <v>0.373</v>
      </c>
      <c r="BC4433">
        <v>2017</v>
      </c>
    </row>
    <row r="4434" spans="1:55" x14ac:dyDescent="0.25">
      <c r="A4434">
        <v>672</v>
      </c>
      <c r="B4434" t="s">
        <v>1191</v>
      </c>
      <c r="C4434" t="s">
        <v>305</v>
      </c>
      <c r="D4434" t="s">
        <v>1192</v>
      </c>
      <c r="E4434" t="s">
        <v>306</v>
      </c>
      <c r="F4434" t="s">
        <v>307</v>
      </c>
      <c r="G4434" t="s">
        <v>235</v>
      </c>
      <c r="I4434" t="s">
        <v>1195</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22.512</v>
      </c>
      <c r="X4434">
        <v>-21.681000000000001</v>
      </c>
      <c r="Y4434">
        <v>-14.458</v>
      </c>
      <c r="Z4434">
        <v>14.141</v>
      </c>
      <c r="AA4434">
        <v>9.2490000000000006</v>
      </c>
      <c r="AB4434">
        <v>-28.12</v>
      </c>
      <c r="AC4434">
        <v>0.63700000000000001</v>
      </c>
      <c r="AD4434">
        <v>-9.7460000000000004</v>
      </c>
      <c r="AE4434">
        <v>20.875</v>
      </c>
      <c r="AF4434">
        <v>50.752000000000002</v>
      </c>
      <c r="AG4434">
        <v>18.39</v>
      </c>
      <c r="AH4434">
        <v>-10.311</v>
      </c>
      <c r="AI4434">
        <v>13.679</v>
      </c>
      <c r="AJ4434">
        <v>0.128</v>
      </c>
      <c r="AK4434">
        <v>24.015000000000001</v>
      </c>
      <c r="AL4434">
        <v>7.6950000000000003</v>
      </c>
      <c r="AM4434">
        <v>20.611000000000001</v>
      </c>
      <c r="AN4434">
        <v>8.18</v>
      </c>
      <c r="AO4434">
        <v>-59.56</v>
      </c>
      <c r="AP4434">
        <v>135.80600000000001</v>
      </c>
      <c r="AQ4434">
        <v>32.363</v>
      </c>
      <c r="AR4434">
        <v>-8.4160000000000004</v>
      </c>
      <c r="AS4434">
        <v>-34.537999999999997</v>
      </c>
      <c r="AT4434">
        <v>-44.360999999999997</v>
      </c>
      <c r="AU4434">
        <v>-4.9619999999999997</v>
      </c>
      <c r="AV4434">
        <v>54.231999999999999</v>
      </c>
      <c r="AW4434">
        <v>-6.0149999999999997</v>
      </c>
      <c r="AX4434">
        <v>23.416</v>
      </c>
      <c r="AY4434">
        <v>-0.191</v>
      </c>
      <c r="AZ4434">
        <v>2.7829999999999999</v>
      </c>
      <c r="BA4434">
        <v>-6.0860000000000003</v>
      </c>
      <c r="BB4434">
        <v>-1.113</v>
      </c>
      <c r="BC4434">
        <v>2017</v>
      </c>
    </row>
    <row r="4435" spans="1:55" x14ac:dyDescent="0.25">
      <c r="A4435">
        <v>672</v>
      </c>
      <c r="B4435" t="s">
        <v>1191</v>
      </c>
      <c r="C4435" t="s">
        <v>308</v>
      </c>
      <c r="D4435" t="s">
        <v>1192</v>
      </c>
      <c r="E4435" t="s">
        <v>309</v>
      </c>
      <c r="F4435" t="s">
        <v>310</v>
      </c>
      <c r="G4435" t="s">
        <v>235</v>
      </c>
      <c r="I4435" t="s">
        <v>1195</v>
      </c>
      <c r="J4435" t="s">
        <v>232</v>
      </c>
      <c r="K4435" t="s">
        <v>232</v>
      </c>
      <c r="L4435" t="s">
        <v>232</v>
      </c>
      <c r="M4435" t="s">
        <v>232</v>
      </c>
      <c r="N4435" t="s">
        <v>232</v>
      </c>
      <c r="O4435" t="s">
        <v>232</v>
      </c>
      <c r="P4435" t="s">
        <v>232</v>
      </c>
      <c r="Q4435" t="s">
        <v>232</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34.771999999999998</v>
      </c>
      <c r="AW4435">
        <v>-23.087</v>
      </c>
      <c r="AX4435">
        <v>-4.7320000000000002</v>
      </c>
      <c r="AY4435">
        <v>-3.9580000000000002</v>
      </c>
      <c r="AZ4435">
        <v>-0.91600000000000004</v>
      </c>
      <c r="BA4435">
        <v>-8.0000000000000002E-3</v>
      </c>
      <c r="BB4435">
        <v>0.156</v>
      </c>
      <c r="BC4435">
        <v>2017</v>
      </c>
    </row>
    <row r="4436" spans="1:55" x14ac:dyDescent="0.25">
      <c r="A4436">
        <v>672</v>
      </c>
      <c r="B4436" t="s">
        <v>1191</v>
      </c>
      <c r="C4436" t="s">
        <v>311</v>
      </c>
      <c r="D4436" t="s">
        <v>1192</v>
      </c>
      <c r="E4436" t="s">
        <v>312</v>
      </c>
      <c r="F4436" t="s">
        <v>313</v>
      </c>
      <c r="G4436" t="s">
        <v>235</v>
      </c>
      <c r="I4436" t="s">
        <v>1195</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-23.135999999999999</v>
      </c>
      <c r="AX4436">
        <v>-4.9080000000000004</v>
      </c>
      <c r="AY4436">
        <v>-3.9830000000000001</v>
      </c>
      <c r="AZ4436">
        <v>-0.95099999999999996</v>
      </c>
      <c r="BA4436">
        <v>5.0999999999999997E-2</v>
      </c>
      <c r="BB4436">
        <v>0.16700000000000001</v>
      </c>
      <c r="BC4436">
        <v>2017</v>
      </c>
    </row>
    <row r="4437" spans="1:55" x14ac:dyDescent="0.25">
      <c r="A4437">
        <v>672</v>
      </c>
      <c r="B4437" t="s">
        <v>1191</v>
      </c>
      <c r="C4437" t="s">
        <v>314</v>
      </c>
      <c r="D4437" t="s">
        <v>1192</v>
      </c>
      <c r="E4437" t="s">
        <v>315</v>
      </c>
      <c r="F4437" t="s">
        <v>316</v>
      </c>
      <c r="G4437" t="s">
        <v>317</v>
      </c>
    </row>
    <row r="4438" spans="1:55" x14ac:dyDescent="0.25">
      <c r="A4438">
        <v>672</v>
      </c>
      <c r="B4438" t="s">
        <v>1191</v>
      </c>
      <c r="C4438" t="s">
        <v>318</v>
      </c>
      <c r="D4438" t="s">
        <v>1192</v>
      </c>
      <c r="E4438" t="s">
        <v>319</v>
      </c>
      <c r="F4438" t="s">
        <v>320</v>
      </c>
      <c r="G4438" t="s">
        <v>321</v>
      </c>
      <c r="H4438" t="s">
        <v>322</v>
      </c>
    </row>
    <row r="4439" spans="1:55" x14ac:dyDescent="0.25">
      <c r="A4439">
        <v>672</v>
      </c>
      <c r="B4439" t="s">
        <v>1191</v>
      </c>
      <c r="C4439" t="s">
        <v>323</v>
      </c>
      <c r="D4439" t="s">
        <v>1192</v>
      </c>
      <c r="E4439" t="s">
        <v>324</v>
      </c>
      <c r="F4439" t="s">
        <v>325</v>
      </c>
      <c r="G4439" t="s">
        <v>321</v>
      </c>
      <c r="H4439" t="s">
        <v>322</v>
      </c>
      <c r="I4439" t="s">
        <v>1196</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2014</v>
      </c>
    </row>
    <row r="4440" spans="1:55" x14ac:dyDescent="0.25">
      <c r="A4440">
        <v>672</v>
      </c>
      <c r="B4440" t="s">
        <v>1191</v>
      </c>
      <c r="C4440" t="s">
        <v>327</v>
      </c>
      <c r="D4440" t="s">
        <v>1192</v>
      </c>
      <c r="E4440" t="s">
        <v>328</v>
      </c>
      <c r="F4440" t="s">
        <v>329</v>
      </c>
      <c r="G4440" t="s">
        <v>229</v>
      </c>
      <c r="H4440" t="s">
        <v>230</v>
      </c>
      <c r="I4440" t="s">
        <v>1197</v>
      </c>
      <c r="J4440" t="s">
        <v>232</v>
      </c>
      <c r="K4440" t="s">
        <v>232</v>
      </c>
      <c r="L4440" t="s">
        <v>232</v>
      </c>
      <c r="M4440" t="s">
        <v>232</v>
      </c>
      <c r="N4440" t="s">
        <v>232</v>
      </c>
      <c r="O4440" t="s">
        <v>232</v>
      </c>
      <c r="P4440" t="s">
        <v>232</v>
      </c>
      <c r="Q4440" t="s">
        <v>232</v>
      </c>
      <c r="R4440" t="s">
        <v>232</v>
      </c>
      <c r="S4440" t="s">
        <v>232</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42.448999999999998</v>
      </c>
      <c r="AW4440">
        <v>50.698999999999998</v>
      </c>
      <c r="AX4440">
        <v>52.601999999999997</v>
      </c>
      <c r="AY4440">
        <v>53.398000000000003</v>
      </c>
      <c r="AZ4440">
        <v>55.652999999999999</v>
      </c>
      <c r="BA4440">
        <v>58.134999999999998</v>
      </c>
      <c r="BB4440">
        <v>59.374000000000002</v>
      </c>
      <c r="BC4440">
        <v>2018</v>
      </c>
    </row>
    <row r="4441" spans="1:55" x14ac:dyDescent="0.25">
      <c r="A4441">
        <v>672</v>
      </c>
      <c r="B4441" t="s">
        <v>1191</v>
      </c>
      <c r="C4441" t="s">
        <v>331</v>
      </c>
      <c r="D4441" t="s">
        <v>1192</v>
      </c>
      <c r="E4441" t="s">
        <v>328</v>
      </c>
      <c r="F4441" t="s">
        <v>329</v>
      </c>
      <c r="G4441" t="s">
        <v>282</v>
      </c>
      <c r="I4441" t="s">
        <v>332</v>
      </c>
      <c r="J4441" t="s">
        <v>232</v>
      </c>
      <c r="K4441" t="s">
        <v>232</v>
      </c>
      <c r="L4441" t="s">
        <v>232</v>
      </c>
      <c r="M4441" t="s">
        <v>232</v>
      </c>
      <c r="N4441" t="s">
        <v>232</v>
      </c>
      <c r="O4441" t="s">
        <v>232</v>
      </c>
      <c r="P4441" t="s">
        <v>232</v>
      </c>
      <c r="Q4441" t="s">
        <v>232</v>
      </c>
      <c r="R4441" t="s">
        <v>232</v>
      </c>
      <c r="S4441" t="s">
        <v>232</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51.218000000000004</v>
      </c>
      <c r="AT4441">
        <v>31.742999999999999</v>
      </c>
      <c r="AU4441">
        <v>51.8</v>
      </c>
      <c r="AV4441">
        <v>70.296999999999997</v>
      </c>
      <c r="AW4441">
        <v>81.387</v>
      </c>
      <c r="AX4441">
        <v>75.299000000000007</v>
      </c>
      <c r="AY4441">
        <v>67.933000000000007</v>
      </c>
      <c r="AZ4441">
        <v>62.341000000000001</v>
      </c>
      <c r="BA4441">
        <v>56.822000000000003</v>
      </c>
      <c r="BB4441">
        <v>50.238</v>
      </c>
      <c r="BC4441">
        <v>2018</v>
      </c>
    </row>
    <row r="4442" spans="1:55" x14ac:dyDescent="0.25">
      <c r="A4442">
        <v>672</v>
      </c>
      <c r="B4442" t="s">
        <v>1191</v>
      </c>
      <c r="C4442" t="s">
        <v>333</v>
      </c>
      <c r="D4442" t="s">
        <v>1192</v>
      </c>
      <c r="E4442" t="s">
        <v>334</v>
      </c>
      <c r="F4442" t="s">
        <v>335</v>
      </c>
      <c r="G4442" t="s">
        <v>229</v>
      </c>
      <c r="H4442" t="s">
        <v>230</v>
      </c>
      <c r="I4442" t="s">
        <v>1197</v>
      </c>
      <c r="J4442" t="s">
        <v>232</v>
      </c>
      <c r="K4442" t="s">
        <v>232</v>
      </c>
      <c r="L4442" t="s">
        <v>232</v>
      </c>
      <c r="M4442" t="s">
        <v>232</v>
      </c>
      <c r="N4442" t="s">
        <v>232</v>
      </c>
      <c r="O4442" t="s">
        <v>232</v>
      </c>
      <c r="P4442" t="s">
        <v>232</v>
      </c>
      <c r="Q4442" t="s">
        <v>232</v>
      </c>
      <c r="R4442" t="s">
        <v>232</v>
      </c>
      <c r="S4442" t="s">
        <v>232</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46.915999999999997</v>
      </c>
      <c r="AW4442">
        <v>57.503999999999998</v>
      </c>
      <c r="AX4442">
        <v>63.031999999999996</v>
      </c>
      <c r="AY4442">
        <v>69.287000000000006</v>
      </c>
      <c r="AZ4442">
        <v>78.381</v>
      </c>
      <c r="BA4442">
        <v>85.004999999999995</v>
      </c>
      <c r="BB4442">
        <v>91.427999999999997</v>
      </c>
      <c r="BC4442">
        <v>2018</v>
      </c>
    </row>
    <row r="4443" spans="1:55" x14ac:dyDescent="0.25">
      <c r="A4443">
        <v>672</v>
      </c>
      <c r="B4443" t="s">
        <v>1191</v>
      </c>
      <c r="C4443" t="s">
        <v>336</v>
      </c>
      <c r="D4443" t="s">
        <v>1192</v>
      </c>
      <c r="E4443" t="s">
        <v>334</v>
      </c>
      <c r="F4443" t="s">
        <v>335</v>
      </c>
      <c r="G4443" t="s">
        <v>282</v>
      </c>
      <c r="I4443" t="s">
        <v>337</v>
      </c>
      <c r="J4443" t="s">
        <v>232</v>
      </c>
      <c r="K4443" t="s">
        <v>232</v>
      </c>
      <c r="L4443" t="s">
        <v>232</v>
      </c>
      <c r="M4443" t="s">
        <v>232</v>
      </c>
      <c r="N4443" t="s">
        <v>232</v>
      </c>
      <c r="O4443" t="s">
        <v>232</v>
      </c>
      <c r="P4443" t="s">
        <v>232</v>
      </c>
      <c r="Q4443" t="s">
        <v>232</v>
      </c>
      <c r="R4443" t="s">
        <v>232</v>
      </c>
      <c r="S4443" t="s">
        <v>232</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182.178</v>
      </c>
      <c r="AT4443">
        <v>145.06899999999999</v>
      </c>
      <c r="AU4443">
        <v>94.760999999999996</v>
      </c>
      <c r="AV4443">
        <v>77.694000000000003</v>
      </c>
      <c r="AW4443">
        <v>92.311000000000007</v>
      </c>
      <c r="AX4443">
        <v>90.228999999999999</v>
      </c>
      <c r="AY4443">
        <v>88.147000000000006</v>
      </c>
      <c r="AZ4443">
        <v>87.799000000000007</v>
      </c>
      <c r="BA4443">
        <v>83.085999999999999</v>
      </c>
      <c r="BB4443">
        <v>77.358999999999995</v>
      </c>
      <c r="BC4443">
        <v>2018</v>
      </c>
    </row>
    <row r="4444" spans="1:55" x14ac:dyDescent="0.25">
      <c r="A4444">
        <v>672</v>
      </c>
      <c r="B4444" t="s">
        <v>1191</v>
      </c>
      <c r="C4444" t="s">
        <v>338</v>
      </c>
      <c r="D4444" t="s">
        <v>1192</v>
      </c>
      <c r="E4444" t="s">
        <v>339</v>
      </c>
      <c r="F4444" t="s">
        <v>340</v>
      </c>
      <c r="G4444" t="s">
        <v>229</v>
      </c>
      <c r="H4444" t="s">
        <v>230</v>
      </c>
      <c r="I4444" t="s">
        <v>1197</v>
      </c>
      <c r="J4444" t="s">
        <v>232</v>
      </c>
      <c r="K4444" t="s">
        <v>232</v>
      </c>
      <c r="L4444" t="s">
        <v>232</v>
      </c>
      <c r="M4444" t="s">
        <v>232</v>
      </c>
      <c r="N4444" t="s">
        <v>232</v>
      </c>
      <c r="O4444" t="s">
        <v>232</v>
      </c>
      <c r="P4444" t="s">
        <v>232</v>
      </c>
      <c r="Q4444" t="s">
        <v>232</v>
      </c>
      <c r="R4444" t="s">
        <v>232</v>
      </c>
      <c r="S4444" t="s">
        <v>232</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-4.4669999999999996</v>
      </c>
      <c r="AW4444">
        <v>-6.8049999999999997</v>
      </c>
      <c r="AX4444">
        <v>-10.43</v>
      </c>
      <c r="AY4444">
        <v>-15.888999999999999</v>
      </c>
      <c r="AZ4444">
        <v>-22.727</v>
      </c>
      <c r="BA4444">
        <v>-26.870999999999999</v>
      </c>
      <c r="BB4444">
        <v>-32.054000000000002</v>
      </c>
      <c r="BC4444">
        <v>2018</v>
      </c>
    </row>
    <row r="4445" spans="1:55" x14ac:dyDescent="0.25">
      <c r="A4445">
        <v>672</v>
      </c>
      <c r="B4445" t="s">
        <v>1191</v>
      </c>
      <c r="C4445" t="s">
        <v>341</v>
      </c>
      <c r="D4445" t="s">
        <v>1192</v>
      </c>
      <c r="E4445" t="s">
        <v>339</v>
      </c>
      <c r="F4445" t="s">
        <v>340</v>
      </c>
      <c r="G4445" t="s">
        <v>282</v>
      </c>
      <c r="I4445" t="s">
        <v>342</v>
      </c>
      <c r="J4445" t="s">
        <v>232</v>
      </c>
      <c r="K4445" t="s">
        <v>232</v>
      </c>
      <c r="L4445" t="s">
        <v>232</v>
      </c>
      <c r="M4445" t="s">
        <v>232</v>
      </c>
      <c r="N4445" t="s">
        <v>232</v>
      </c>
      <c r="O4445" t="s">
        <v>232</v>
      </c>
      <c r="P4445" t="s">
        <v>232</v>
      </c>
      <c r="Q4445" t="s">
        <v>232</v>
      </c>
      <c r="R4445" t="s">
        <v>232</v>
      </c>
      <c r="S4445" t="s">
        <v>232</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-130.96</v>
      </c>
      <c r="AT4445">
        <v>-113.325</v>
      </c>
      <c r="AU4445">
        <v>-42.960999999999999</v>
      </c>
      <c r="AV4445">
        <v>-7.3970000000000002</v>
      </c>
      <c r="AW4445">
        <v>-10.923999999999999</v>
      </c>
      <c r="AX4445">
        <v>-14.93</v>
      </c>
      <c r="AY4445">
        <v>-20.213000000000001</v>
      </c>
      <c r="AZ4445">
        <v>-25.457999999999998</v>
      </c>
      <c r="BA4445">
        <v>-26.263999999999999</v>
      </c>
      <c r="BB4445">
        <v>-27.120999999999999</v>
      </c>
      <c r="BC4445">
        <v>2018</v>
      </c>
    </row>
    <row r="4446" spans="1:55" x14ac:dyDescent="0.25">
      <c r="A4446">
        <v>672</v>
      </c>
      <c r="B4446" t="s">
        <v>1191</v>
      </c>
      <c r="C4446" t="s">
        <v>343</v>
      </c>
      <c r="D4446" t="s">
        <v>1192</v>
      </c>
      <c r="E4446" t="s">
        <v>344</v>
      </c>
      <c r="F4446" t="s">
        <v>345</v>
      </c>
      <c r="G4446" t="s">
        <v>229</v>
      </c>
      <c r="H4446" t="s">
        <v>230</v>
      </c>
    </row>
    <row r="4447" spans="1:55" x14ac:dyDescent="0.25">
      <c r="A4447">
        <v>672</v>
      </c>
      <c r="B4447" t="s">
        <v>1191</v>
      </c>
      <c r="C4447" t="s">
        <v>346</v>
      </c>
      <c r="D4447" t="s">
        <v>1192</v>
      </c>
      <c r="E4447" t="s">
        <v>344</v>
      </c>
      <c r="F4447" t="s">
        <v>345</v>
      </c>
      <c r="G4447" t="s">
        <v>270</v>
      </c>
    </row>
    <row r="4448" spans="1:55" x14ac:dyDescent="0.25">
      <c r="A4448">
        <v>672</v>
      </c>
      <c r="B4448" t="s">
        <v>1191</v>
      </c>
      <c r="C4448" t="s">
        <v>347</v>
      </c>
      <c r="D4448" t="s">
        <v>1192</v>
      </c>
      <c r="E4448" t="s">
        <v>348</v>
      </c>
      <c r="F4448" t="s">
        <v>349</v>
      </c>
      <c r="G4448" t="s">
        <v>229</v>
      </c>
      <c r="H4448" t="s">
        <v>230</v>
      </c>
      <c r="I4448" t="s">
        <v>1197</v>
      </c>
      <c r="J4448" t="s">
        <v>232</v>
      </c>
      <c r="K4448" t="s">
        <v>232</v>
      </c>
      <c r="L4448" t="s">
        <v>232</v>
      </c>
      <c r="M4448" t="s">
        <v>232</v>
      </c>
      <c r="N4448" t="s">
        <v>232</v>
      </c>
      <c r="O4448" t="s">
        <v>232</v>
      </c>
      <c r="P4448" t="s">
        <v>232</v>
      </c>
      <c r="Q4448" t="s">
        <v>232</v>
      </c>
      <c r="R4448" t="s">
        <v>232</v>
      </c>
      <c r="S4448" t="s">
        <v>232</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-4.4669999999999996</v>
      </c>
      <c r="AW4448">
        <v>-6.8049999999999997</v>
      </c>
      <c r="AX4448">
        <v>-10.43</v>
      </c>
      <c r="AY4448">
        <v>-15.888999999999999</v>
      </c>
      <c r="AZ4448">
        <v>-22.727</v>
      </c>
      <c r="BA4448">
        <v>-26.870999999999999</v>
      </c>
      <c r="BB4448">
        <v>-32.054000000000002</v>
      </c>
      <c r="BC4448">
        <v>2018</v>
      </c>
    </row>
    <row r="4449" spans="1:55" x14ac:dyDescent="0.25">
      <c r="A4449">
        <v>672</v>
      </c>
      <c r="B4449" t="s">
        <v>1191</v>
      </c>
      <c r="C4449" t="s">
        <v>350</v>
      </c>
      <c r="D4449" t="s">
        <v>1192</v>
      </c>
      <c r="E4449" t="s">
        <v>348</v>
      </c>
      <c r="F4449" t="s">
        <v>349</v>
      </c>
      <c r="G4449" t="s">
        <v>282</v>
      </c>
      <c r="I4449" t="s">
        <v>351</v>
      </c>
      <c r="J4449" t="s">
        <v>232</v>
      </c>
      <c r="K4449" t="s">
        <v>232</v>
      </c>
      <c r="L4449" t="s">
        <v>232</v>
      </c>
      <c r="M4449" t="s">
        <v>232</v>
      </c>
      <c r="N4449" t="s">
        <v>232</v>
      </c>
      <c r="O4449" t="s">
        <v>232</v>
      </c>
      <c r="P4449" t="s">
        <v>232</v>
      </c>
      <c r="Q4449" t="s">
        <v>232</v>
      </c>
      <c r="R4449" t="s">
        <v>232</v>
      </c>
      <c r="S4449" t="s">
        <v>232</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-130.96</v>
      </c>
      <c r="AT4449">
        <v>-113.325</v>
      </c>
      <c r="AU4449">
        <v>-42.960999999999999</v>
      </c>
      <c r="AV4449">
        <v>-7.3970000000000002</v>
      </c>
      <c r="AW4449">
        <v>-10.923999999999999</v>
      </c>
      <c r="AX4449">
        <v>-14.93</v>
      </c>
      <c r="AY4449">
        <v>-20.213000000000001</v>
      </c>
      <c r="AZ4449">
        <v>-25.457999999999998</v>
      </c>
      <c r="BA4449">
        <v>-26.263999999999999</v>
      </c>
      <c r="BB4449">
        <v>-27.120999999999999</v>
      </c>
      <c r="BC4449">
        <v>2018</v>
      </c>
    </row>
    <row r="4450" spans="1:55" x14ac:dyDescent="0.25">
      <c r="A4450">
        <v>672</v>
      </c>
      <c r="B4450" t="s">
        <v>1191</v>
      </c>
      <c r="C4450" t="s">
        <v>352</v>
      </c>
      <c r="D4450" t="s">
        <v>1192</v>
      </c>
      <c r="E4450" t="s">
        <v>353</v>
      </c>
      <c r="F4450" t="s">
        <v>354</v>
      </c>
      <c r="G4450" t="s">
        <v>229</v>
      </c>
      <c r="H4450" t="s">
        <v>230</v>
      </c>
    </row>
    <row r="4451" spans="1:55" x14ac:dyDescent="0.25">
      <c r="A4451">
        <v>672</v>
      </c>
      <c r="B4451" t="s">
        <v>1191</v>
      </c>
      <c r="C4451" t="s">
        <v>355</v>
      </c>
      <c r="D4451" t="s">
        <v>1192</v>
      </c>
      <c r="E4451" t="s">
        <v>353</v>
      </c>
      <c r="F4451" t="s">
        <v>354</v>
      </c>
      <c r="G4451" t="s">
        <v>282</v>
      </c>
    </row>
    <row r="4452" spans="1:55" x14ac:dyDescent="0.25">
      <c r="A4452">
        <v>672</v>
      </c>
      <c r="B4452" t="s">
        <v>1191</v>
      </c>
      <c r="C4452" t="s">
        <v>356</v>
      </c>
      <c r="D4452" t="s">
        <v>1192</v>
      </c>
      <c r="E4452" t="s">
        <v>357</v>
      </c>
      <c r="F4452" t="s">
        <v>358</v>
      </c>
      <c r="G4452" t="s">
        <v>229</v>
      </c>
      <c r="H4452" t="s">
        <v>230</v>
      </c>
    </row>
    <row r="4453" spans="1:55" x14ac:dyDescent="0.25">
      <c r="A4453">
        <v>672</v>
      </c>
      <c r="B4453" t="s">
        <v>1191</v>
      </c>
      <c r="C4453" t="s">
        <v>359</v>
      </c>
      <c r="D4453" t="s">
        <v>1192</v>
      </c>
      <c r="E4453" t="s">
        <v>357</v>
      </c>
      <c r="F4453" t="s">
        <v>358</v>
      </c>
      <c r="G4453" t="s">
        <v>282</v>
      </c>
    </row>
    <row r="4454" spans="1:55" x14ac:dyDescent="0.25">
      <c r="A4454">
        <v>672</v>
      </c>
      <c r="B4454" t="s">
        <v>1191</v>
      </c>
      <c r="C4454" t="s">
        <v>361</v>
      </c>
      <c r="D4454" t="s">
        <v>1192</v>
      </c>
      <c r="E4454" t="s">
        <v>362</v>
      </c>
      <c r="F4454" t="s">
        <v>363</v>
      </c>
      <c r="G4454" t="s">
        <v>229</v>
      </c>
      <c r="H4454" t="s">
        <v>230</v>
      </c>
      <c r="I4454" t="s">
        <v>1197</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23.748000000000001</v>
      </c>
      <c r="AT4454">
        <v>25.753</v>
      </c>
      <c r="AU4454">
        <v>42.344999999999999</v>
      </c>
      <c r="AV4454">
        <v>60.386000000000003</v>
      </c>
      <c r="AW4454">
        <v>62.293999999999997</v>
      </c>
      <c r="AX4454">
        <v>69.858000000000004</v>
      </c>
      <c r="AY4454">
        <v>78.603999999999999</v>
      </c>
      <c r="AZ4454">
        <v>89.272999999999996</v>
      </c>
      <c r="BA4454">
        <v>102.31</v>
      </c>
      <c r="BB4454">
        <v>118.18600000000001</v>
      </c>
      <c r="BC4454">
        <v>2018</v>
      </c>
    </row>
    <row r="4455" spans="1:55" x14ac:dyDescent="0.25">
      <c r="A4455">
        <v>672</v>
      </c>
      <c r="B4455" t="s">
        <v>1191</v>
      </c>
      <c r="C4455" t="s">
        <v>364</v>
      </c>
      <c r="D4455" t="s">
        <v>1192</v>
      </c>
      <c r="E4455" t="s">
        <v>365</v>
      </c>
      <c r="F4455" t="s">
        <v>366</v>
      </c>
      <c r="G4455" t="s">
        <v>242</v>
      </c>
      <c r="H4455" t="s">
        <v>230</v>
      </c>
      <c r="I4455" t="s">
        <v>1198</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0.88900000000000001</v>
      </c>
      <c r="AW4455">
        <v>-9.6000000000000002E-2</v>
      </c>
      <c r="AX4455">
        <v>-3.9460000000000002</v>
      </c>
      <c r="AY4455">
        <v>-3.9460000000000002</v>
      </c>
      <c r="AZ4455">
        <v>-4.8899999999999997</v>
      </c>
      <c r="BA4455">
        <v>-3.52</v>
      </c>
      <c r="BB4455">
        <v>-3.0529999999999999</v>
      </c>
      <c r="BC4455">
        <v>2017</v>
      </c>
    </row>
    <row r="4456" spans="1:55" x14ac:dyDescent="0.25">
      <c r="A4456">
        <v>672</v>
      </c>
      <c r="B4456" t="s">
        <v>1191</v>
      </c>
      <c r="C4456" t="s">
        <v>368</v>
      </c>
      <c r="D4456" t="s">
        <v>1192</v>
      </c>
      <c r="E4456" t="s">
        <v>365</v>
      </c>
      <c r="F4456" t="s">
        <v>366</v>
      </c>
      <c r="G4456" t="s">
        <v>282</v>
      </c>
      <c r="I4456" t="s">
        <v>369</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-54.354999999999997</v>
      </c>
      <c r="AT4456">
        <v>-24.677</v>
      </c>
      <c r="AU4456">
        <v>7.8959999999999999</v>
      </c>
      <c r="AV4456">
        <v>2.04</v>
      </c>
      <c r="AW4456">
        <v>-0.214</v>
      </c>
      <c r="AX4456">
        <v>-7.8250000000000002</v>
      </c>
      <c r="AY4456">
        <v>-6.9539999999999997</v>
      </c>
      <c r="AZ4456">
        <v>-7.5880000000000001</v>
      </c>
      <c r="BA4456">
        <v>-4.7670000000000003</v>
      </c>
      <c r="BB4456">
        <v>-3.5779999999999998</v>
      </c>
      <c r="BC4456">
        <v>2016</v>
      </c>
    </row>
    <row r="4457" spans="1:55" x14ac:dyDescent="0.25">
      <c r="A4457">
        <v>946</v>
      </c>
      <c r="B4457" t="s">
        <v>1199</v>
      </c>
      <c r="C4457" t="s">
        <v>225</v>
      </c>
      <c r="D4457" t="s">
        <v>1200</v>
      </c>
      <c r="E4457" t="s">
        <v>227</v>
      </c>
      <c r="F4457" t="s">
        <v>228</v>
      </c>
      <c r="G4457" t="s">
        <v>229</v>
      </c>
      <c r="H4457" t="s">
        <v>230</v>
      </c>
      <c r="I4457" t="s">
        <v>1201</v>
      </c>
      <c r="J4457" t="s">
        <v>232</v>
      </c>
      <c r="K4457" t="s">
        <v>232</v>
      </c>
      <c r="L4457" t="s">
        <v>232</v>
      </c>
      <c r="M4457" t="s">
        <v>232</v>
      </c>
      <c r="N4457" t="s">
        <v>232</v>
      </c>
      <c r="O4457" t="s">
        <v>232</v>
      </c>
      <c r="P4457" t="s">
        <v>232</v>
      </c>
      <c r="Q4457" t="s">
        <v>232</v>
      </c>
      <c r="R4457" t="s">
        <v>232</v>
      </c>
      <c r="S4457" t="s">
        <v>232</v>
      </c>
      <c r="T4457" t="s">
        <v>232</v>
      </c>
      <c r="U4457" t="s">
        <v>232</v>
      </c>
      <c r="V4457" t="s">
        <v>232</v>
      </c>
      <c r="W4457" t="s">
        <v>232</v>
      </c>
      <c r="X4457" t="s">
        <v>232</v>
      </c>
      <c r="Y4457">
        <v>14.571999999999999</v>
      </c>
      <c r="Z4457">
        <v>15.335000000000001</v>
      </c>
      <c r="AA4457">
        <v>16.606999999999999</v>
      </c>
      <c r="AB4457">
        <v>17.847000000000001</v>
      </c>
      <c r="AC4457">
        <v>17.645</v>
      </c>
      <c r="AD4457">
        <v>18.321000000000002</v>
      </c>
      <c r="AE4457">
        <v>19.515999999999998</v>
      </c>
      <c r="AF4457">
        <v>20.835000000000001</v>
      </c>
      <c r="AG4457">
        <v>23.030999999999999</v>
      </c>
      <c r="AH4457">
        <v>24.54</v>
      </c>
      <c r="AI4457">
        <v>26.436</v>
      </c>
      <c r="AJ4457">
        <v>28.393999999999998</v>
      </c>
      <c r="AK4457">
        <v>31.542000000000002</v>
      </c>
      <c r="AL4457">
        <v>32.371000000000002</v>
      </c>
      <c r="AM4457">
        <v>27.576000000000001</v>
      </c>
      <c r="AN4457">
        <v>28.027999999999999</v>
      </c>
      <c r="AO4457">
        <v>29.721</v>
      </c>
      <c r="AP4457">
        <v>30.859000000000002</v>
      </c>
      <c r="AQ4457">
        <v>31.939</v>
      </c>
      <c r="AR4457">
        <v>33.067999999999998</v>
      </c>
      <c r="AS4457">
        <v>33.737000000000002</v>
      </c>
      <c r="AT4457">
        <v>34.53</v>
      </c>
      <c r="AU4457">
        <v>35.96</v>
      </c>
      <c r="AV4457">
        <v>37.198999999999998</v>
      </c>
      <c r="AW4457">
        <v>38.283999999999999</v>
      </c>
      <c r="AX4457">
        <v>39.29</v>
      </c>
      <c r="AY4457">
        <v>40.320999999999998</v>
      </c>
      <c r="AZ4457">
        <v>41.218000000000004</v>
      </c>
      <c r="BA4457">
        <v>42.119</v>
      </c>
      <c r="BB4457">
        <v>42.963999999999999</v>
      </c>
      <c r="BC4457">
        <v>2018</v>
      </c>
    </row>
    <row r="4458" spans="1:55" x14ac:dyDescent="0.25">
      <c r="A4458">
        <v>946</v>
      </c>
      <c r="B4458" t="s">
        <v>1199</v>
      </c>
      <c r="C4458" t="s">
        <v>233</v>
      </c>
      <c r="D4458" t="s">
        <v>1200</v>
      </c>
      <c r="E4458" t="s">
        <v>227</v>
      </c>
      <c r="F4458" t="s">
        <v>234</v>
      </c>
      <c r="G4458" t="s">
        <v>235</v>
      </c>
      <c r="I4458" t="s">
        <v>236</v>
      </c>
      <c r="J4458" t="s">
        <v>232</v>
      </c>
      <c r="K4458" t="s">
        <v>232</v>
      </c>
      <c r="L4458" t="s">
        <v>232</v>
      </c>
      <c r="M4458" t="s">
        <v>232</v>
      </c>
      <c r="N4458" t="s">
        <v>232</v>
      </c>
      <c r="O4458" t="s">
        <v>232</v>
      </c>
      <c r="P4458" t="s">
        <v>232</v>
      </c>
      <c r="Q4458" t="s">
        <v>232</v>
      </c>
      <c r="R4458" t="s">
        <v>232</v>
      </c>
      <c r="S4458" t="s">
        <v>232</v>
      </c>
      <c r="T4458" t="s">
        <v>232</v>
      </c>
      <c r="U4458" t="s">
        <v>232</v>
      </c>
      <c r="V4458" t="s">
        <v>232</v>
      </c>
      <c r="W4458" t="s">
        <v>232</v>
      </c>
      <c r="X4458" t="s">
        <v>232</v>
      </c>
      <c r="Y4458" t="s">
        <v>232</v>
      </c>
      <c r="Z4458">
        <v>5.2389999999999999</v>
      </c>
      <c r="AA4458">
        <v>8.2929999999999993</v>
      </c>
      <c r="AB4458">
        <v>7.4669999999999996</v>
      </c>
      <c r="AC4458">
        <v>-1.1339999999999999</v>
      </c>
      <c r="AD4458">
        <v>3.8319999999999999</v>
      </c>
      <c r="AE4458">
        <v>6.524</v>
      </c>
      <c r="AF4458">
        <v>6.7610000000000001</v>
      </c>
      <c r="AG4458">
        <v>10.538</v>
      </c>
      <c r="AH4458">
        <v>6.55</v>
      </c>
      <c r="AI4458">
        <v>7.7279999999999998</v>
      </c>
      <c r="AJ4458">
        <v>7.4059999999999997</v>
      </c>
      <c r="AK4458">
        <v>11.087</v>
      </c>
      <c r="AL4458">
        <v>2.6280000000000001</v>
      </c>
      <c r="AM4458">
        <v>-14.814</v>
      </c>
      <c r="AN4458">
        <v>1.639</v>
      </c>
      <c r="AO4458">
        <v>6.0430000000000001</v>
      </c>
      <c r="AP4458">
        <v>3.827</v>
      </c>
      <c r="AQ4458">
        <v>3.4990000000000001</v>
      </c>
      <c r="AR4458">
        <v>3.5369999999999999</v>
      </c>
      <c r="AS4458">
        <v>2.0209999999999999</v>
      </c>
      <c r="AT4458">
        <v>2.3530000000000002</v>
      </c>
      <c r="AU4458">
        <v>4.1399999999999997</v>
      </c>
      <c r="AV4458">
        <v>3.4460000000000002</v>
      </c>
      <c r="AW4458">
        <v>2.9180000000000001</v>
      </c>
      <c r="AX4458">
        <v>2.6280000000000001</v>
      </c>
      <c r="AY4458">
        <v>2.6219999999999999</v>
      </c>
      <c r="AZ4458">
        <v>2.2250000000000001</v>
      </c>
      <c r="BA4458">
        <v>2.1850000000000001</v>
      </c>
      <c r="BB4458">
        <v>2.0070000000000001</v>
      </c>
      <c r="BC4458">
        <v>2018</v>
      </c>
    </row>
    <row r="4459" spans="1:55" x14ac:dyDescent="0.25">
      <c r="A4459">
        <v>946</v>
      </c>
      <c r="B4459" t="s">
        <v>1199</v>
      </c>
      <c r="C4459" t="s">
        <v>237</v>
      </c>
      <c r="D4459" t="s">
        <v>1200</v>
      </c>
      <c r="E4459" t="s">
        <v>238</v>
      </c>
      <c r="F4459" t="s">
        <v>239</v>
      </c>
      <c r="G4459" t="s">
        <v>229</v>
      </c>
      <c r="H4459" t="s">
        <v>230</v>
      </c>
      <c r="I4459" t="s">
        <v>1201</v>
      </c>
      <c r="J4459" t="s">
        <v>232</v>
      </c>
      <c r="K4459" t="s">
        <v>232</v>
      </c>
      <c r="L4459" t="s">
        <v>232</v>
      </c>
      <c r="M4459" t="s">
        <v>232</v>
      </c>
      <c r="N4459" t="s">
        <v>232</v>
      </c>
      <c r="O4459" t="s">
        <v>232</v>
      </c>
      <c r="P4459" t="s">
        <v>232</v>
      </c>
      <c r="Q4459" t="s">
        <v>232</v>
      </c>
      <c r="R4459" t="s">
        <v>232</v>
      </c>
      <c r="S4459" t="s">
        <v>232</v>
      </c>
      <c r="T4459" t="s">
        <v>232</v>
      </c>
      <c r="U4459" t="s">
        <v>232</v>
      </c>
      <c r="V4459" t="s">
        <v>232</v>
      </c>
      <c r="W4459" t="s">
        <v>232</v>
      </c>
      <c r="X4459" t="s">
        <v>232</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28.027999999999999</v>
      </c>
      <c r="AO4459">
        <v>31.274999999999999</v>
      </c>
      <c r="AP4459">
        <v>33.348999999999997</v>
      </c>
      <c r="AQ4459">
        <v>34.96</v>
      </c>
      <c r="AR4459">
        <v>36.567999999999998</v>
      </c>
      <c r="AS4459">
        <v>37.433999999999997</v>
      </c>
      <c r="AT4459">
        <v>38.848999999999997</v>
      </c>
      <c r="AU4459">
        <v>42.191000000000003</v>
      </c>
      <c r="AV4459">
        <v>45.134</v>
      </c>
      <c r="AW4459">
        <v>47.430999999999997</v>
      </c>
      <c r="AX4459">
        <v>49.832000000000001</v>
      </c>
      <c r="AY4459">
        <v>52.365000000000002</v>
      </c>
      <c r="AZ4459">
        <v>54.872</v>
      </c>
      <c r="BA4459">
        <v>57.447000000000003</v>
      </c>
      <c r="BB4459">
        <v>60.07</v>
      </c>
      <c r="BC4459">
        <v>2018</v>
      </c>
    </row>
    <row r="4460" spans="1:55" x14ac:dyDescent="0.25">
      <c r="A4460">
        <v>946</v>
      </c>
      <c r="B4460" t="s">
        <v>1199</v>
      </c>
      <c r="C4460" t="s">
        <v>240</v>
      </c>
      <c r="D4460" t="s">
        <v>1200</v>
      </c>
      <c r="E4460" t="s">
        <v>238</v>
      </c>
      <c r="F4460" t="s">
        <v>241</v>
      </c>
      <c r="G4460" t="s">
        <v>242</v>
      </c>
      <c r="H4460" t="s">
        <v>230</v>
      </c>
      <c r="I4460" t="s">
        <v>243</v>
      </c>
      <c r="J4460" t="s">
        <v>232</v>
      </c>
      <c r="K4460" t="s">
        <v>232</v>
      </c>
      <c r="L4460" t="s">
        <v>232</v>
      </c>
      <c r="M4460" t="s">
        <v>232</v>
      </c>
      <c r="N4460" t="s">
        <v>232</v>
      </c>
      <c r="O4460" t="s">
        <v>232</v>
      </c>
      <c r="P4460" t="s">
        <v>232</v>
      </c>
      <c r="Q4460" t="s">
        <v>232</v>
      </c>
      <c r="R4460" t="s">
        <v>232</v>
      </c>
      <c r="S4460" t="s">
        <v>232</v>
      </c>
      <c r="T4460" t="s">
        <v>232</v>
      </c>
      <c r="U4460" t="s">
        <v>232</v>
      </c>
      <c r="V4460" t="s">
        <v>232</v>
      </c>
      <c r="W4460" t="s">
        <v>232</v>
      </c>
      <c r="X4460" t="s">
        <v>232</v>
      </c>
      <c r="Y4460">
        <v>6.6980000000000004</v>
      </c>
      <c r="Z4460">
        <v>8.3849999999999998</v>
      </c>
      <c r="AA4460">
        <v>10.121</v>
      </c>
      <c r="AB4460">
        <v>11.241</v>
      </c>
      <c r="AC4460">
        <v>10.973000000000001</v>
      </c>
      <c r="AD4460">
        <v>11.539</v>
      </c>
      <c r="AE4460">
        <v>12.253</v>
      </c>
      <c r="AF4460">
        <v>14.275</v>
      </c>
      <c r="AG4460">
        <v>18.803000000000001</v>
      </c>
      <c r="AH4460">
        <v>22.646999999999998</v>
      </c>
      <c r="AI4460">
        <v>26.181999999999999</v>
      </c>
      <c r="AJ4460">
        <v>30.234999999999999</v>
      </c>
      <c r="AK4460">
        <v>39.786999999999999</v>
      </c>
      <c r="AL4460">
        <v>48.125</v>
      </c>
      <c r="AM4460">
        <v>37.533000000000001</v>
      </c>
      <c r="AN4460">
        <v>37.200000000000003</v>
      </c>
      <c r="AO4460">
        <v>43.564</v>
      </c>
      <c r="AP4460">
        <v>42.887</v>
      </c>
      <c r="AQ4460">
        <v>46.423000000000002</v>
      </c>
      <c r="AR4460">
        <v>48.631999999999998</v>
      </c>
      <c r="AS4460">
        <v>41.537999999999997</v>
      </c>
      <c r="AT4460">
        <v>42.991</v>
      </c>
      <c r="AU4460">
        <v>47.64</v>
      </c>
      <c r="AV4460">
        <v>53.323</v>
      </c>
      <c r="AW4460">
        <v>54.24</v>
      </c>
      <c r="AX4460">
        <v>57.601999999999997</v>
      </c>
      <c r="AY4460">
        <v>60.871000000000002</v>
      </c>
      <c r="AZ4460">
        <v>64.197999999999993</v>
      </c>
      <c r="BA4460">
        <v>67.488</v>
      </c>
      <c r="BB4460">
        <v>71.022000000000006</v>
      </c>
      <c r="BC4460">
        <v>2018</v>
      </c>
    </row>
    <row r="4461" spans="1:55" x14ac:dyDescent="0.25">
      <c r="A4461">
        <v>946</v>
      </c>
      <c r="B4461" t="s">
        <v>1199</v>
      </c>
      <c r="C4461" t="s">
        <v>244</v>
      </c>
      <c r="D4461" t="s">
        <v>1200</v>
      </c>
      <c r="E4461" t="s">
        <v>238</v>
      </c>
      <c r="F4461" t="s">
        <v>245</v>
      </c>
      <c r="G4461" t="s">
        <v>246</v>
      </c>
      <c r="H4461" t="s">
        <v>230</v>
      </c>
      <c r="I4461" t="s">
        <v>243</v>
      </c>
      <c r="J4461" t="s">
        <v>232</v>
      </c>
      <c r="K4461" t="s">
        <v>232</v>
      </c>
      <c r="L4461" t="s">
        <v>232</v>
      </c>
      <c r="M4461" t="s">
        <v>232</v>
      </c>
      <c r="N4461" t="s">
        <v>232</v>
      </c>
      <c r="O4461" t="s">
        <v>232</v>
      </c>
      <c r="P4461" t="s">
        <v>232</v>
      </c>
      <c r="Q4461" t="s">
        <v>232</v>
      </c>
      <c r="R4461" t="s">
        <v>232</v>
      </c>
      <c r="S4461" t="s">
        <v>232</v>
      </c>
      <c r="T4461" t="s">
        <v>232</v>
      </c>
      <c r="U4461" t="s">
        <v>232</v>
      </c>
      <c r="V4461" t="s">
        <v>232</v>
      </c>
      <c r="W4461" t="s">
        <v>232</v>
      </c>
      <c r="X4461" t="s">
        <v>232</v>
      </c>
      <c r="Y4461">
        <v>24.741</v>
      </c>
      <c r="Z4461">
        <v>26.513999999999999</v>
      </c>
      <c r="AA4461">
        <v>29.207999999999998</v>
      </c>
      <c r="AB4461">
        <v>31.742000000000001</v>
      </c>
      <c r="AC4461">
        <v>31.835000000000001</v>
      </c>
      <c r="AD4461">
        <v>33.793999999999997</v>
      </c>
      <c r="AE4461">
        <v>36.787999999999997</v>
      </c>
      <c r="AF4461">
        <v>39.896000000000001</v>
      </c>
      <c r="AG4461">
        <v>44.92</v>
      </c>
      <c r="AH4461">
        <v>49.151000000000003</v>
      </c>
      <c r="AI4461">
        <v>54.597999999999999</v>
      </c>
      <c r="AJ4461">
        <v>60.415999999999997</v>
      </c>
      <c r="AK4461">
        <v>68.918000000000006</v>
      </c>
      <c r="AL4461">
        <v>72.105000000000004</v>
      </c>
      <c r="AM4461">
        <v>61.890999999999998</v>
      </c>
      <c r="AN4461">
        <v>63.639000000000003</v>
      </c>
      <c r="AO4461">
        <v>68.894999999999996</v>
      </c>
      <c r="AP4461">
        <v>72.903999999999996</v>
      </c>
      <c r="AQ4461">
        <v>76.778000000000006</v>
      </c>
      <c r="AR4461">
        <v>80.998000000000005</v>
      </c>
      <c r="AS4461">
        <v>83.519000000000005</v>
      </c>
      <c r="AT4461">
        <v>86.418000000000006</v>
      </c>
      <c r="AU4461">
        <v>91.706999999999994</v>
      </c>
      <c r="AV4461">
        <v>97.006</v>
      </c>
      <c r="AW4461">
        <v>101.611</v>
      </c>
      <c r="AX4461">
        <v>106.459</v>
      </c>
      <c r="AY4461">
        <v>111.52200000000001</v>
      </c>
      <c r="AZ4461">
        <v>116.36199999999999</v>
      </c>
      <c r="BA4461">
        <v>121.369</v>
      </c>
      <c r="BB4461">
        <v>126.396</v>
      </c>
      <c r="BC4461">
        <v>2018</v>
      </c>
    </row>
    <row r="4462" spans="1:55" x14ac:dyDescent="0.25">
      <c r="A4462">
        <v>946</v>
      </c>
      <c r="B4462" t="s">
        <v>1199</v>
      </c>
      <c r="C4462" t="s">
        <v>247</v>
      </c>
      <c r="D4462" t="s">
        <v>1200</v>
      </c>
      <c r="E4462" t="s">
        <v>248</v>
      </c>
      <c r="F4462" t="s">
        <v>249</v>
      </c>
      <c r="G4462" t="s">
        <v>250</v>
      </c>
      <c r="I4462" t="s">
        <v>251</v>
      </c>
      <c r="J4462" t="s">
        <v>232</v>
      </c>
      <c r="K4462" t="s">
        <v>232</v>
      </c>
      <c r="L4462" t="s">
        <v>232</v>
      </c>
      <c r="M4462" t="s">
        <v>232</v>
      </c>
      <c r="N4462" t="s">
        <v>232</v>
      </c>
      <c r="O4462" t="s">
        <v>232</v>
      </c>
      <c r="P4462" t="s">
        <v>232</v>
      </c>
      <c r="Q4462" t="s">
        <v>232</v>
      </c>
      <c r="R4462" t="s">
        <v>232</v>
      </c>
      <c r="S4462" t="s">
        <v>232</v>
      </c>
      <c r="T4462" t="s">
        <v>232</v>
      </c>
      <c r="U4462" t="s">
        <v>232</v>
      </c>
      <c r="V4462" t="s">
        <v>232</v>
      </c>
      <c r="W4462" t="s">
        <v>232</v>
      </c>
      <c r="X4462" t="s">
        <v>232</v>
      </c>
      <c r="Y4462">
        <v>53.250999999999998</v>
      </c>
      <c r="Z4462">
        <v>63.344999999999999</v>
      </c>
      <c r="AA4462">
        <v>70.599000000000004</v>
      </c>
      <c r="AB4462">
        <v>72.963999999999999</v>
      </c>
      <c r="AC4462">
        <v>72.045000000000002</v>
      </c>
      <c r="AD4462">
        <v>72.968000000000004</v>
      </c>
      <c r="AE4462">
        <v>72.733000000000004</v>
      </c>
      <c r="AF4462">
        <v>72.962999999999994</v>
      </c>
      <c r="AG4462">
        <v>72.373000000000005</v>
      </c>
      <c r="AH4462">
        <v>74.319999999999993</v>
      </c>
      <c r="AI4462">
        <v>79.445999999999998</v>
      </c>
      <c r="AJ4462">
        <v>84.804000000000002</v>
      </c>
      <c r="AK4462">
        <v>92.07</v>
      </c>
      <c r="AL4462">
        <v>101.005</v>
      </c>
      <c r="AM4462">
        <v>97.677000000000007</v>
      </c>
      <c r="AN4462">
        <v>100</v>
      </c>
      <c r="AO4462">
        <v>105.22799999999999</v>
      </c>
      <c r="AP4462">
        <v>108.068</v>
      </c>
      <c r="AQ4462">
        <v>109.459</v>
      </c>
      <c r="AR4462">
        <v>110.584</v>
      </c>
      <c r="AS4462">
        <v>110.96</v>
      </c>
      <c r="AT4462">
        <v>112.508</v>
      </c>
      <c r="AU4462">
        <v>117.327</v>
      </c>
      <c r="AV4462">
        <v>121.33</v>
      </c>
      <c r="AW4462">
        <v>123.89100000000001</v>
      </c>
      <c r="AX4462">
        <v>126.83</v>
      </c>
      <c r="AY4462">
        <v>129.87</v>
      </c>
      <c r="AZ4462">
        <v>133.126</v>
      </c>
      <c r="BA4462">
        <v>136.39400000000001</v>
      </c>
      <c r="BB4462">
        <v>139.816</v>
      </c>
      <c r="BC4462">
        <v>2018</v>
      </c>
    </row>
    <row r="4463" spans="1:55" x14ac:dyDescent="0.25">
      <c r="A4463">
        <v>946</v>
      </c>
      <c r="B4463" t="s">
        <v>1199</v>
      </c>
      <c r="C4463" t="s">
        <v>252</v>
      </c>
      <c r="D4463" t="s">
        <v>1200</v>
      </c>
      <c r="E4463" t="s">
        <v>253</v>
      </c>
      <c r="F4463" t="s">
        <v>254</v>
      </c>
      <c r="G4463" t="s">
        <v>229</v>
      </c>
      <c r="H4463" t="s">
        <v>220</v>
      </c>
      <c r="I4463" t="s">
        <v>255</v>
      </c>
      <c r="J4463" t="s">
        <v>232</v>
      </c>
      <c r="K4463" t="s">
        <v>232</v>
      </c>
      <c r="L4463" t="s">
        <v>232</v>
      </c>
      <c r="M4463" t="s">
        <v>232</v>
      </c>
      <c r="N4463" t="s">
        <v>232</v>
      </c>
      <c r="O4463" t="s">
        <v>232</v>
      </c>
      <c r="P4463" t="s">
        <v>232</v>
      </c>
      <c r="Q4463" t="s">
        <v>232</v>
      </c>
      <c r="R4463" t="s">
        <v>232</v>
      </c>
      <c r="S4463" t="s">
        <v>232</v>
      </c>
      <c r="T4463" t="s">
        <v>232</v>
      </c>
      <c r="U4463" t="s">
        <v>232</v>
      </c>
      <c r="V4463" t="s">
        <v>232</v>
      </c>
      <c r="W4463" t="s">
        <v>232</v>
      </c>
      <c r="X4463" t="s">
        <v>232</v>
      </c>
      <c r="Y4463" s="52">
        <v>4015.28</v>
      </c>
      <c r="Z4463" s="52">
        <v>4257.91</v>
      </c>
      <c r="AA4463" s="52">
        <v>4645.0600000000004</v>
      </c>
      <c r="AB4463" s="52">
        <v>5028.32</v>
      </c>
      <c r="AC4463" s="52">
        <v>5006.7</v>
      </c>
      <c r="AD4463" s="52">
        <v>5235.2299999999996</v>
      </c>
      <c r="AE4463" s="52">
        <v>5622.88</v>
      </c>
      <c r="AF4463" s="52">
        <v>6051.4</v>
      </c>
      <c r="AG4463" s="52">
        <v>6743.69</v>
      </c>
      <c r="AH4463" s="52">
        <v>7266.54</v>
      </c>
      <c r="AI4463" s="52">
        <v>7956.69</v>
      </c>
      <c r="AJ4463" s="52">
        <v>8683.39</v>
      </c>
      <c r="AK4463" s="52">
        <v>9761.41</v>
      </c>
      <c r="AL4463" s="52">
        <v>10121.530000000001</v>
      </c>
      <c r="AM4463" s="52">
        <v>8718.3799999999992</v>
      </c>
      <c r="AN4463" s="52">
        <v>9049.1</v>
      </c>
      <c r="AO4463" s="52">
        <v>9815.15</v>
      </c>
      <c r="AP4463" s="52">
        <v>10328.4</v>
      </c>
      <c r="AQ4463" s="52">
        <v>10798.47</v>
      </c>
      <c r="AR4463" s="52">
        <v>11277</v>
      </c>
      <c r="AS4463" s="52">
        <v>11613.65</v>
      </c>
      <c r="AT4463" s="52">
        <v>12038.92</v>
      </c>
      <c r="AU4463" s="52">
        <v>12729.17</v>
      </c>
      <c r="AV4463" s="52">
        <v>13354.75</v>
      </c>
      <c r="AW4463" s="52">
        <v>13939.55</v>
      </c>
      <c r="AX4463" s="52">
        <v>14509</v>
      </c>
      <c r="AY4463" s="52">
        <v>15100.88</v>
      </c>
      <c r="AZ4463" s="52">
        <v>15656.11</v>
      </c>
      <c r="BA4463" s="52">
        <v>16225.38</v>
      </c>
      <c r="BB4463" s="52">
        <v>16785.97</v>
      </c>
      <c r="BC4463">
        <v>2018</v>
      </c>
    </row>
    <row r="4464" spans="1:55" x14ac:dyDescent="0.25">
      <c r="A4464">
        <v>946</v>
      </c>
      <c r="B4464" t="s">
        <v>1199</v>
      </c>
      <c r="C4464" t="s">
        <v>256</v>
      </c>
      <c r="D4464" t="s">
        <v>1200</v>
      </c>
      <c r="E4464" t="s">
        <v>253</v>
      </c>
      <c r="F4464" t="s">
        <v>257</v>
      </c>
      <c r="G4464" t="s">
        <v>258</v>
      </c>
      <c r="H4464" t="s">
        <v>220</v>
      </c>
      <c r="I4464" t="s">
        <v>255</v>
      </c>
      <c r="J4464" t="s">
        <v>232</v>
      </c>
      <c r="K4464" t="s">
        <v>232</v>
      </c>
      <c r="L4464" t="s">
        <v>232</v>
      </c>
      <c r="M4464" t="s">
        <v>232</v>
      </c>
      <c r="N4464" t="s">
        <v>232</v>
      </c>
      <c r="O4464" t="s">
        <v>232</v>
      </c>
      <c r="P4464" t="s">
        <v>232</v>
      </c>
      <c r="Q4464" t="s">
        <v>232</v>
      </c>
      <c r="R4464" t="s">
        <v>232</v>
      </c>
      <c r="S4464" t="s">
        <v>232</v>
      </c>
      <c r="T4464" t="s">
        <v>232</v>
      </c>
      <c r="U4464" t="s">
        <v>232</v>
      </c>
      <c r="V4464" t="s">
        <v>232</v>
      </c>
      <c r="W4464" t="s">
        <v>232</v>
      </c>
      <c r="X4464" t="s">
        <v>232</v>
      </c>
      <c r="Y4464" s="52">
        <v>9307.49</v>
      </c>
      <c r="Z4464" s="52">
        <v>9869.92</v>
      </c>
      <c r="AA4464" s="52">
        <v>10767.32</v>
      </c>
      <c r="AB4464" s="52">
        <v>11655.72</v>
      </c>
      <c r="AC4464" s="52">
        <v>11605.61</v>
      </c>
      <c r="AD4464" s="52">
        <v>12135.36</v>
      </c>
      <c r="AE4464" s="52">
        <v>13033.93</v>
      </c>
      <c r="AF4464" s="52">
        <v>14027.26</v>
      </c>
      <c r="AG4464" s="52">
        <v>15631.98</v>
      </c>
      <c r="AH4464" s="52">
        <v>16843.98</v>
      </c>
      <c r="AI4464" s="52">
        <v>18443.75</v>
      </c>
      <c r="AJ4464" s="52">
        <v>20128.25</v>
      </c>
      <c r="AK4464" s="52">
        <v>22627.13</v>
      </c>
      <c r="AL4464" s="52">
        <v>23461.9</v>
      </c>
      <c r="AM4464" s="52">
        <v>20209.36</v>
      </c>
      <c r="AN4464" s="52">
        <v>20975.96</v>
      </c>
      <c r="AO4464" s="52">
        <v>22751.69</v>
      </c>
      <c r="AP4464" s="52">
        <v>23941.4</v>
      </c>
      <c r="AQ4464" s="52">
        <v>25031.040000000001</v>
      </c>
      <c r="AR4464" s="52">
        <v>26140.28</v>
      </c>
      <c r="AS4464" s="52">
        <v>26920.639999999999</v>
      </c>
      <c r="AT4464" s="52">
        <v>27906.43</v>
      </c>
      <c r="AU4464" s="52">
        <v>29506.44</v>
      </c>
      <c r="AV4464" s="52">
        <v>30956.560000000001</v>
      </c>
      <c r="AW4464" s="52">
        <v>32312.11</v>
      </c>
      <c r="AX4464" s="52">
        <v>33632.11</v>
      </c>
      <c r="AY4464" s="52">
        <v>35004.1</v>
      </c>
      <c r="AZ4464" s="52">
        <v>36291.14</v>
      </c>
      <c r="BA4464" s="52">
        <v>37610.730000000003</v>
      </c>
      <c r="BB4464" s="52">
        <v>38910.18</v>
      </c>
      <c r="BC4464">
        <v>2018</v>
      </c>
    </row>
    <row r="4465" spans="1:55" x14ac:dyDescent="0.25">
      <c r="A4465">
        <v>946</v>
      </c>
      <c r="B4465" t="s">
        <v>1199</v>
      </c>
      <c r="C4465" t="s">
        <v>259</v>
      </c>
      <c r="D4465" t="s">
        <v>1200</v>
      </c>
      <c r="E4465" t="s">
        <v>260</v>
      </c>
      <c r="F4465" t="s">
        <v>261</v>
      </c>
      <c r="G4465" t="s">
        <v>229</v>
      </c>
      <c r="H4465" t="s">
        <v>220</v>
      </c>
      <c r="I4465" t="s">
        <v>262</v>
      </c>
      <c r="J4465" t="s">
        <v>232</v>
      </c>
      <c r="K4465" t="s">
        <v>232</v>
      </c>
      <c r="L4465" t="s">
        <v>232</v>
      </c>
      <c r="M4465" t="s">
        <v>232</v>
      </c>
      <c r="N4465" t="s">
        <v>232</v>
      </c>
      <c r="O4465" t="s">
        <v>232</v>
      </c>
      <c r="P4465" t="s">
        <v>232</v>
      </c>
      <c r="Q4465" t="s">
        <v>232</v>
      </c>
      <c r="R4465" t="s">
        <v>232</v>
      </c>
      <c r="S4465" t="s">
        <v>232</v>
      </c>
      <c r="T4465" t="s">
        <v>232</v>
      </c>
      <c r="U4465" t="s">
        <v>232</v>
      </c>
      <c r="V4465" t="s">
        <v>232</v>
      </c>
      <c r="W4465" t="s">
        <v>232</v>
      </c>
      <c r="X4465" t="s">
        <v>232</v>
      </c>
      <c r="Y4465" s="52">
        <v>2138.1799999999998</v>
      </c>
      <c r="Z4465" s="52">
        <v>2697.19</v>
      </c>
      <c r="AA4465" s="52">
        <v>3279.37</v>
      </c>
      <c r="AB4465" s="52">
        <v>3668.86</v>
      </c>
      <c r="AC4465" s="52">
        <v>3607.09</v>
      </c>
      <c r="AD4465" s="52">
        <v>3820.03</v>
      </c>
      <c r="AE4465" s="52">
        <v>4089.67</v>
      </c>
      <c r="AF4465" s="52">
        <v>4415.28</v>
      </c>
      <c r="AG4465" s="52">
        <v>4880.6400000000003</v>
      </c>
      <c r="AH4465" s="52">
        <v>5400.46</v>
      </c>
      <c r="AI4465" s="52">
        <v>6321.23</v>
      </c>
      <c r="AJ4465" s="52">
        <v>7363.87</v>
      </c>
      <c r="AK4465" s="52">
        <v>8987.2999999999993</v>
      </c>
      <c r="AL4465" s="52">
        <v>10223.219999999999</v>
      </c>
      <c r="AM4465" s="52">
        <v>8515.81</v>
      </c>
      <c r="AN4465" s="52">
        <v>9049.1</v>
      </c>
      <c r="AO4465" s="52">
        <v>10328.31</v>
      </c>
      <c r="AP4465" s="52">
        <v>11161.66</v>
      </c>
      <c r="AQ4465" s="52">
        <v>11819.94</v>
      </c>
      <c r="AR4465" s="52">
        <v>12470.54</v>
      </c>
      <c r="AS4465" s="52">
        <v>12886.46</v>
      </c>
      <c r="AT4465" s="52">
        <v>13544.73</v>
      </c>
      <c r="AU4465" s="52">
        <v>14934.8</v>
      </c>
      <c r="AV4465" s="52">
        <v>16203.34</v>
      </c>
      <c r="AW4465" s="52">
        <v>17269.84</v>
      </c>
      <c r="AX4465" s="52">
        <v>18401.830000000002</v>
      </c>
      <c r="AY4465" s="52">
        <v>19611.53</v>
      </c>
      <c r="AZ4465" s="52">
        <v>20842.3</v>
      </c>
      <c r="BA4465" s="52">
        <v>22130.45</v>
      </c>
      <c r="BB4465" s="52">
        <v>23469.53</v>
      </c>
      <c r="BC4465">
        <v>2018</v>
      </c>
    </row>
    <row r="4466" spans="1:55" x14ac:dyDescent="0.25">
      <c r="A4466">
        <v>946</v>
      </c>
      <c r="B4466" t="s">
        <v>1199</v>
      </c>
      <c r="C4466" t="s">
        <v>263</v>
      </c>
      <c r="D4466" t="s">
        <v>1200</v>
      </c>
      <c r="E4466" t="s">
        <v>260</v>
      </c>
      <c r="F4466" t="s">
        <v>264</v>
      </c>
      <c r="G4466" t="s">
        <v>242</v>
      </c>
      <c r="H4466" t="s">
        <v>220</v>
      </c>
      <c r="I4466" t="s">
        <v>262</v>
      </c>
      <c r="J4466" t="s">
        <v>232</v>
      </c>
      <c r="K4466" t="s">
        <v>232</v>
      </c>
      <c r="L4466" t="s">
        <v>232</v>
      </c>
      <c r="M4466" t="s">
        <v>232</v>
      </c>
      <c r="N4466" t="s">
        <v>232</v>
      </c>
      <c r="O4466" t="s">
        <v>232</v>
      </c>
      <c r="P4466" t="s">
        <v>232</v>
      </c>
      <c r="Q4466" t="s">
        <v>232</v>
      </c>
      <c r="R4466" t="s">
        <v>232</v>
      </c>
      <c r="S4466" t="s">
        <v>232</v>
      </c>
      <c r="T4466" t="s">
        <v>232</v>
      </c>
      <c r="U4466" t="s">
        <v>232</v>
      </c>
      <c r="V4466" t="s">
        <v>232</v>
      </c>
      <c r="W4466" t="s">
        <v>232</v>
      </c>
      <c r="X4466" t="s">
        <v>232</v>
      </c>
      <c r="Y4466" s="52">
        <v>1845.67</v>
      </c>
      <c r="Z4466" s="52">
        <v>2328.2199999999998</v>
      </c>
      <c r="AA4466" s="52">
        <v>2830.75</v>
      </c>
      <c r="AB4466" s="52">
        <v>3166.96</v>
      </c>
      <c r="AC4466" s="52">
        <v>3113.64</v>
      </c>
      <c r="AD4466" s="52">
        <v>3297.45</v>
      </c>
      <c r="AE4466" s="52">
        <v>3530.2</v>
      </c>
      <c r="AF4466" s="52">
        <v>4146.1099999999997</v>
      </c>
      <c r="AG4466" s="52">
        <v>5505.59</v>
      </c>
      <c r="AH4466" s="52">
        <v>6706.03</v>
      </c>
      <c r="AI4466" s="52">
        <v>7880.35</v>
      </c>
      <c r="AJ4466" s="52">
        <v>9246.51</v>
      </c>
      <c r="AK4466" s="52">
        <v>12313.17</v>
      </c>
      <c r="AL4466" s="52">
        <v>15047.25</v>
      </c>
      <c r="AM4466" s="52">
        <v>11866.63</v>
      </c>
      <c r="AN4466" s="52">
        <v>12010.68</v>
      </c>
      <c r="AO4466" s="52">
        <v>14386.61</v>
      </c>
      <c r="AP4466" s="52">
        <v>14354.29</v>
      </c>
      <c r="AQ4466" s="52">
        <v>15695.74</v>
      </c>
      <c r="AR4466" s="52">
        <v>16584.72</v>
      </c>
      <c r="AS4466" s="52">
        <v>14299.14</v>
      </c>
      <c r="AT4466" s="52">
        <v>14988.71</v>
      </c>
      <c r="AU4466" s="52">
        <v>16863.650000000001</v>
      </c>
      <c r="AV4466" s="52">
        <v>19143.419999999998</v>
      </c>
      <c r="AW4466" s="52">
        <v>19748.939999999999</v>
      </c>
      <c r="AX4466" s="52">
        <v>21270.85</v>
      </c>
      <c r="AY4466" s="52">
        <v>22797.39</v>
      </c>
      <c r="AZ4466" s="52">
        <v>24384.63</v>
      </c>
      <c r="BA4466" s="52">
        <v>25998.28</v>
      </c>
      <c r="BB4466" s="52">
        <v>27748.22</v>
      </c>
      <c r="BC4466">
        <v>2018</v>
      </c>
    </row>
    <row r="4467" spans="1:55" x14ac:dyDescent="0.25">
      <c r="A4467">
        <v>946</v>
      </c>
      <c r="B4467" t="s">
        <v>1199</v>
      </c>
      <c r="C4467" t="s">
        <v>265</v>
      </c>
      <c r="D4467" t="s">
        <v>1200</v>
      </c>
      <c r="E4467" t="s">
        <v>260</v>
      </c>
      <c r="F4467" t="s">
        <v>266</v>
      </c>
      <c r="G4467" t="s">
        <v>246</v>
      </c>
      <c r="H4467" t="s">
        <v>220</v>
      </c>
      <c r="I4467" t="s">
        <v>262</v>
      </c>
      <c r="J4467" t="s">
        <v>232</v>
      </c>
      <c r="K4467" t="s">
        <v>232</v>
      </c>
      <c r="L4467" t="s">
        <v>232</v>
      </c>
      <c r="M4467" t="s">
        <v>232</v>
      </c>
      <c r="N4467" t="s">
        <v>232</v>
      </c>
      <c r="O4467" t="s">
        <v>232</v>
      </c>
      <c r="P4467" t="s">
        <v>232</v>
      </c>
      <c r="Q4467" t="s">
        <v>232</v>
      </c>
      <c r="R4467" t="s">
        <v>232</v>
      </c>
      <c r="S4467" t="s">
        <v>232</v>
      </c>
      <c r="T4467" t="s">
        <v>232</v>
      </c>
      <c r="U4467" t="s">
        <v>232</v>
      </c>
      <c r="V4467" t="s">
        <v>232</v>
      </c>
      <c r="W4467" t="s">
        <v>232</v>
      </c>
      <c r="X4467" t="s">
        <v>232</v>
      </c>
      <c r="Y4467" s="52">
        <v>6817.35</v>
      </c>
      <c r="Z4467" s="52">
        <v>7361.67</v>
      </c>
      <c r="AA4467" s="52">
        <v>8169.51</v>
      </c>
      <c r="AB4467" s="52">
        <v>8943.11</v>
      </c>
      <c r="AC4467" s="52">
        <v>9033.24</v>
      </c>
      <c r="AD4467" s="52">
        <v>9656.7099999999991</v>
      </c>
      <c r="AE4467" s="52">
        <v>10599.22</v>
      </c>
      <c r="AF4467" s="52">
        <v>11587.46</v>
      </c>
      <c r="AG4467" s="52">
        <v>13152.86</v>
      </c>
      <c r="AH4467" s="52">
        <v>14554.19</v>
      </c>
      <c r="AI4467" s="52">
        <v>16432.86</v>
      </c>
      <c r="AJ4467" s="52">
        <v>18476.45</v>
      </c>
      <c r="AK4467" s="52">
        <v>21328.25</v>
      </c>
      <c r="AL4467" s="52">
        <v>22545.22</v>
      </c>
      <c r="AM4467" s="52">
        <v>19567.82</v>
      </c>
      <c r="AN4467" s="52">
        <v>20546.75</v>
      </c>
      <c r="AO4467" s="52">
        <v>22751.69</v>
      </c>
      <c r="AP4467" s="52">
        <v>24400.63</v>
      </c>
      <c r="AQ4467" s="52">
        <v>25958.73</v>
      </c>
      <c r="AR4467" s="52">
        <v>27622.03</v>
      </c>
      <c r="AS4467" s="52">
        <v>28750.84</v>
      </c>
      <c r="AT4467" s="52">
        <v>30129.43</v>
      </c>
      <c r="AU4467" s="52">
        <v>32462.51</v>
      </c>
      <c r="AV4467" s="52">
        <v>34825.79</v>
      </c>
      <c r="AW4467" s="52">
        <v>36997.120000000003</v>
      </c>
      <c r="AX4467" s="52">
        <v>39312.629999999997</v>
      </c>
      <c r="AY4467" s="52">
        <v>41766.93</v>
      </c>
      <c r="AZ4467" s="52">
        <v>44198.68</v>
      </c>
      <c r="BA4467" s="52">
        <v>46755.03</v>
      </c>
      <c r="BB4467" s="52">
        <v>49382.71</v>
      </c>
      <c r="BC4467">
        <v>2018</v>
      </c>
    </row>
    <row r="4468" spans="1:55" x14ac:dyDescent="0.25">
      <c r="A4468">
        <v>946</v>
      </c>
      <c r="B4468" t="s">
        <v>1199</v>
      </c>
      <c r="C4468" t="s">
        <v>267</v>
      </c>
      <c r="D4468" t="s">
        <v>1200</v>
      </c>
      <c r="E4468" t="s">
        <v>268</v>
      </c>
      <c r="F4468" t="s">
        <v>269</v>
      </c>
      <c r="G4468" t="s">
        <v>270</v>
      </c>
    </row>
    <row r="4469" spans="1:55" x14ac:dyDescent="0.25">
      <c r="A4469">
        <v>946</v>
      </c>
      <c r="B4469" t="s">
        <v>1199</v>
      </c>
      <c r="C4469" t="s">
        <v>271</v>
      </c>
      <c r="D4469" t="s">
        <v>1200</v>
      </c>
      <c r="E4469" t="s">
        <v>272</v>
      </c>
      <c r="F4469" t="s">
        <v>273</v>
      </c>
      <c r="G4469" t="s">
        <v>274</v>
      </c>
      <c r="I4469" t="s">
        <v>243</v>
      </c>
      <c r="J4469" t="s">
        <v>232</v>
      </c>
      <c r="K4469" t="s">
        <v>232</v>
      </c>
      <c r="L4469" t="s">
        <v>232</v>
      </c>
      <c r="M4469" t="s">
        <v>232</v>
      </c>
      <c r="N4469" t="s">
        <v>232</v>
      </c>
      <c r="O4469" t="s">
        <v>232</v>
      </c>
      <c r="P4469" t="s">
        <v>232</v>
      </c>
      <c r="Q4469" t="s">
        <v>232</v>
      </c>
      <c r="R4469" t="s">
        <v>232</v>
      </c>
      <c r="S4469" t="s">
        <v>232</v>
      </c>
      <c r="T4469" t="s">
        <v>232</v>
      </c>
      <c r="U4469" t="s">
        <v>232</v>
      </c>
      <c r="V4469" t="s">
        <v>232</v>
      </c>
      <c r="W4469" t="s">
        <v>232</v>
      </c>
      <c r="X4469" t="s">
        <v>232</v>
      </c>
      <c r="Y4469">
        <v>6.5000000000000002E-2</v>
      </c>
      <c r="Z4469">
        <v>6.5000000000000002E-2</v>
      </c>
      <c r="AA4469">
        <v>6.8000000000000005E-2</v>
      </c>
      <c r="AB4469">
        <v>7.0999999999999994E-2</v>
      </c>
      <c r="AC4469">
        <v>6.8000000000000005E-2</v>
      </c>
      <c r="AD4469">
        <v>6.7000000000000004E-2</v>
      </c>
      <c r="AE4469">
        <v>7.0000000000000007E-2</v>
      </c>
      <c r="AF4469">
        <v>7.2999999999999995E-2</v>
      </c>
      <c r="AG4469">
        <v>7.6999999999999999E-2</v>
      </c>
      <c r="AH4469">
        <v>7.8E-2</v>
      </c>
      <c r="AI4469">
        <v>0.08</v>
      </c>
      <c r="AJ4469">
        <v>8.2000000000000003E-2</v>
      </c>
      <c r="AK4469">
        <v>8.5999999999999993E-2</v>
      </c>
      <c r="AL4469">
        <v>8.5999999999999993E-2</v>
      </c>
      <c r="AM4469">
        <v>7.3999999999999996E-2</v>
      </c>
      <c r="AN4469">
        <v>7.0999999999999994E-2</v>
      </c>
      <c r="AO4469">
        <v>7.1999999999999995E-2</v>
      </c>
      <c r="AP4469">
        <v>7.2999999999999995E-2</v>
      </c>
      <c r="AQ4469">
        <v>7.2999999999999995E-2</v>
      </c>
      <c r="AR4469">
        <v>7.2999999999999995E-2</v>
      </c>
      <c r="AS4469">
        <v>7.1999999999999995E-2</v>
      </c>
      <c r="AT4469">
        <v>7.1999999999999995E-2</v>
      </c>
      <c r="AU4469">
        <v>7.1999999999999995E-2</v>
      </c>
      <c r="AV4469">
        <v>7.1999999999999995E-2</v>
      </c>
      <c r="AW4469">
        <v>7.1999999999999995E-2</v>
      </c>
      <c r="AX4469">
        <v>7.0999999999999994E-2</v>
      </c>
      <c r="AY4469">
        <v>7.0000000000000007E-2</v>
      </c>
      <c r="AZ4469">
        <v>6.9000000000000006E-2</v>
      </c>
      <c r="BA4469">
        <v>6.8000000000000005E-2</v>
      </c>
      <c r="BB4469">
        <v>6.7000000000000004E-2</v>
      </c>
      <c r="BC4469">
        <v>2018</v>
      </c>
    </row>
    <row r="4470" spans="1:55" x14ac:dyDescent="0.25">
      <c r="A4470">
        <v>946</v>
      </c>
      <c r="B4470" t="s">
        <v>1199</v>
      </c>
      <c r="C4470" t="s">
        <v>275</v>
      </c>
      <c r="D4470" t="s">
        <v>1200</v>
      </c>
      <c r="E4470" t="s">
        <v>276</v>
      </c>
      <c r="F4470" t="s">
        <v>277</v>
      </c>
      <c r="G4470" t="s">
        <v>278</v>
      </c>
      <c r="I4470" t="s">
        <v>243</v>
      </c>
      <c r="J4470" t="s">
        <v>232</v>
      </c>
      <c r="K4470" t="s">
        <v>232</v>
      </c>
      <c r="L4470" t="s">
        <v>232</v>
      </c>
      <c r="M4470" t="s">
        <v>232</v>
      </c>
      <c r="N4470" t="s">
        <v>232</v>
      </c>
      <c r="O4470" t="s">
        <v>232</v>
      </c>
      <c r="P4470" t="s">
        <v>232</v>
      </c>
      <c r="Q4470" t="s">
        <v>232</v>
      </c>
      <c r="R4470" t="s">
        <v>232</v>
      </c>
      <c r="S4470" t="s">
        <v>232</v>
      </c>
      <c r="T4470" t="s">
        <v>232</v>
      </c>
      <c r="U4470" t="s">
        <v>232</v>
      </c>
      <c r="V4470" t="s">
        <v>232</v>
      </c>
      <c r="W4470" t="s">
        <v>232</v>
      </c>
      <c r="X4470" t="s">
        <v>232</v>
      </c>
      <c r="Y4470">
        <v>0.314</v>
      </c>
      <c r="Z4470">
        <v>0.36599999999999999</v>
      </c>
      <c r="AA4470">
        <v>0.40100000000000002</v>
      </c>
      <c r="AB4470">
        <v>0.41</v>
      </c>
      <c r="AC4470">
        <v>0.39900000000000002</v>
      </c>
      <c r="AD4470">
        <v>0.39600000000000002</v>
      </c>
      <c r="AE4470">
        <v>0.38600000000000001</v>
      </c>
      <c r="AF4470">
        <v>0.38100000000000001</v>
      </c>
      <c r="AG4470">
        <v>0.371</v>
      </c>
      <c r="AH4470">
        <v>0.371</v>
      </c>
      <c r="AI4470">
        <v>0.38500000000000001</v>
      </c>
      <c r="AJ4470">
        <v>0.39900000000000002</v>
      </c>
      <c r="AK4470">
        <v>0.42099999999999999</v>
      </c>
      <c r="AL4470">
        <v>0.45300000000000001</v>
      </c>
      <c r="AM4470">
        <v>0.435</v>
      </c>
      <c r="AN4470">
        <v>0.44</v>
      </c>
      <c r="AO4470">
        <v>0.45400000000000001</v>
      </c>
      <c r="AP4470">
        <v>0.45700000000000002</v>
      </c>
      <c r="AQ4470">
        <v>0.45500000000000002</v>
      </c>
      <c r="AR4470">
        <v>0.45100000000000001</v>
      </c>
      <c r="AS4470">
        <v>0.44800000000000001</v>
      </c>
      <c r="AT4470">
        <v>0.45</v>
      </c>
      <c r="AU4470">
        <v>0.46</v>
      </c>
      <c r="AV4470">
        <v>0.46500000000000002</v>
      </c>
      <c r="AW4470">
        <v>0.46700000000000003</v>
      </c>
      <c r="AX4470">
        <v>0.46800000000000003</v>
      </c>
      <c r="AY4470">
        <v>0.47</v>
      </c>
      <c r="AZ4470">
        <v>0.47199999999999998</v>
      </c>
      <c r="BA4470">
        <v>0.47299999999999998</v>
      </c>
      <c r="BB4470">
        <v>0.47499999999999998</v>
      </c>
      <c r="BC4470">
        <v>2018</v>
      </c>
    </row>
    <row r="4471" spans="1:55" x14ac:dyDescent="0.25">
      <c r="A4471">
        <v>946</v>
      </c>
      <c r="B4471" t="s">
        <v>1199</v>
      </c>
      <c r="C4471" t="s">
        <v>279</v>
      </c>
      <c r="D4471" t="s">
        <v>1200</v>
      </c>
      <c r="E4471" t="s">
        <v>280</v>
      </c>
      <c r="F4471" t="s">
        <v>281</v>
      </c>
      <c r="G4471" t="s">
        <v>282</v>
      </c>
      <c r="I4471" t="s">
        <v>1201</v>
      </c>
      <c r="J4471" t="s">
        <v>232</v>
      </c>
      <c r="K4471" t="s">
        <v>232</v>
      </c>
      <c r="L4471" t="s">
        <v>232</v>
      </c>
      <c r="M4471" t="s">
        <v>232</v>
      </c>
      <c r="N4471" t="s">
        <v>232</v>
      </c>
      <c r="O4471" t="s">
        <v>232</v>
      </c>
      <c r="P4471" t="s">
        <v>232</v>
      </c>
      <c r="Q4471" t="s">
        <v>232</v>
      </c>
      <c r="R4471" t="s">
        <v>232</v>
      </c>
      <c r="S4471" t="s">
        <v>232</v>
      </c>
      <c r="T4471" t="s">
        <v>232</v>
      </c>
      <c r="U4471" t="s">
        <v>232</v>
      </c>
      <c r="V4471" t="s">
        <v>232</v>
      </c>
      <c r="W4471" t="s">
        <v>232</v>
      </c>
      <c r="X4471" t="s">
        <v>232</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v>
      </c>
      <c r="AO4471">
        <v>21.716000000000001</v>
      </c>
      <c r="AP4471">
        <v>19.373999999999999</v>
      </c>
      <c r="AQ4471">
        <v>19.462</v>
      </c>
      <c r="AR4471">
        <v>19.029</v>
      </c>
      <c r="AS4471">
        <v>20.61</v>
      </c>
      <c r="AT4471">
        <v>17.713000000000001</v>
      </c>
      <c r="AU4471">
        <v>17.856999999999999</v>
      </c>
      <c r="AV4471">
        <v>18.606999999999999</v>
      </c>
      <c r="AW4471">
        <v>18.614999999999998</v>
      </c>
      <c r="AX4471">
        <v>19.012</v>
      </c>
      <c r="AY4471">
        <v>19.192</v>
      </c>
      <c r="AZ4471">
        <v>19.393000000000001</v>
      </c>
      <c r="BA4471">
        <v>19.515999999999998</v>
      </c>
      <c r="BB4471">
        <v>19.62</v>
      </c>
      <c r="BC4471">
        <v>2018</v>
      </c>
    </row>
    <row r="4472" spans="1:55" x14ac:dyDescent="0.25">
      <c r="A4472">
        <v>946</v>
      </c>
      <c r="B4472" t="s">
        <v>1199</v>
      </c>
      <c r="C4472" t="s">
        <v>283</v>
      </c>
      <c r="D4472" t="s">
        <v>1200</v>
      </c>
      <c r="E4472" t="s">
        <v>284</v>
      </c>
      <c r="F4472" t="s">
        <v>285</v>
      </c>
      <c r="G4472" t="s">
        <v>282</v>
      </c>
      <c r="I4472" t="s">
        <v>1201</v>
      </c>
      <c r="J4472" t="s">
        <v>232</v>
      </c>
      <c r="K4472" t="s">
        <v>232</v>
      </c>
      <c r="L4472" t="s">
        <v>232</v>
      </c>
      <c r="M4472" t="s">
        <v>232</v>
      </c>
      <c r="N4472" t="s">
        <v>232</v>
      </c>
      <c r="O4472" t="s">
        <v>232</v>
      </c>
      <c r="P4472" t="s">
        <v>232</v>
      </c>
      <c r="Q4472" t="s">
        <v>232</v>
      </c>
      <c r="R4472" t="s">
        <v>232</v>
      </c>
      <c r="S4472" t="s">
        <v>232</v>
      </c>
      <c r="T4472" t="s">
        <v>232</v>
      </c>
      <c r="U4472" t="s">
        <v>232</v>
      </c>
      <c r="V4472" t="s">
        <v>232</v>
      </c>
      <c r="W4472" t="s">
        <v>232</v>
      </c>
      <c r="X4472" t="s">
        <v>232</v>
      </c>
      <c r="Y4472">
        <v>13.583</v>
      </c>
      <c r="Z4472">
        <v>12.44</v>
      </c>
      <c r="AA4472">
        <v>14.861000000000001</v>
      </c>
      <c r="AB4472">
        <v>12.752000000000001</v>
      </c>
      <c r="AC4472">
        <v>10.659000000000001</v>
      </c>
      <c r="AD4472">
        <v>13.241</v>
      </c>
      <c r="AE4472">
        <v>14.52</v>
      </c>
      <c r="AF4472">
        <v>15.554</v>
      </c>
      <c r="AG4472">
        <v>15.105</v>
      </c>
      <c r="AH4472">
        <v>15.1</v>
      </c>
      <c r="AI4472">
        <v>16.79</v>
      </c>
      <c r="AJ4472">
        <v>15.829000000000001</v>
      </c>
      <c r="AK4472">
        <v>16.620999999999999</v>
      </c>
      <c r="AL4472">
        <v>14.282</v>
      </c>
      <c r="AM4472">
        <v>13.801</v>
      </c>
      <c r="AN4472">
        <v>16.725000000000001</v>
      </c>
      <c r="AO4472">
        <v>17.170000000000002</v>
      </c>
      <c r="AP4472">
        <v>17.965</v>
      </c>
      <c r="AQ4472">
        <v>20.297000000000001</v>
      </c>
      <c r="AR4472">
        <v>22.193000000000001</v>
      </c>
      <c r="AS4472">
        <v>17.806000000000001</v>
      </c>
      <c r="AT4472">
        <v>16.893000000000001</v>
      </c>
      <c r="AU4472">
        <v>18.736000000000001</v>
      </c>
      <c r="AV4472">
        <v>19.960999999999999</v>
      </c>
      <c r="AW4472">
        <v>19.733000000000001</v>
      </c>
      <c r="AX4472">
        <v>19.648</v>
      </c>
      <c r="AY4472">
        <v>19.489999999999998</v>
      </c>
      <c r="AZ4472">
        <v>19.206</v>
      </c>
      <c r="BA4472">
        <v>18.710999999999999</v>
      </c>
      <c r="BB4472">
        <v>18.123999999999999</v>
      </c>
      <c r="BC4472">
        <v>2018</v>
      </c>
    </row>
    <row r="4473" spans="1:55" x14ac:dyDescent="0.25">
      <c r="A4473">
        <v>946</v>
      </c>
      <c r="B4473" t="s">
        <v>1199</v>
      </c>
      <c r="C4473" t="s">
        <v>286</v>
      </c>
      <c r="D4473" t="s">
        <v>1200</v>
      </c>
      <c r="E4473" t="s">
        <v>287</v>
      </c>
      <c r="F4473" t="s">
        <v>288</v>
      </c>
      <c r="G4473" t="s">
        <v>250</v>
      </c>
      <c r="I4473" t="s">
        <v>1202</v>
      </c>
      <c r="J4473" t="s">
        <v>232</v>
      </c>
      <c r="K4473" t="s">
        <v>232</v>
      </c>
      <c r="L4473" t="s">
        <v>232</v>
      </c>
      <c r="M4473" t="s">
        <v>232</v>
      </c>
      <c r="N4473" t="s">
        <v>232</v>
      </c>
      <c r="O4473" t="s">
        <v>232</v>
      </c>
      <c r="P4473" t="s">
        <v>232</v>
      </c>
      <c r="Q4473" t="s">
        <v>232</v>
      </c>
      <c r="R4473" t="s">
        <v>232</v>
      </c>
      <c r="S4473" t="s">
        <v>232</v>
      </c>
      <c r="T4473" t="s">
        <v>232</v>
      </c>
      <c r="U4473" t="s">
        <v>232</v>
      </c>
      <c r="V4473" t="s">
        <v>232</v>
      </c>
      <c r="W4473" t="s">
        <v>232</v>
      </c>
      <c r="X4473" t="s">
        <v>232</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109.486</v>
      </c>
      <c r="AX4473">
        <v>112.026</v>
      </c>
      <c r="AY4473">
        <v>114.669</v>
      </c>
      <c r="AZ4473">
        <v>117.496</v>
      </c>
      <c r="BA4473">
        <v>120.39700000000001</v>
      </c>
      <c r="BB4473">
        <v>123.45699999999999</v>
      </c>
      <c r="BC4473">
        <v>2018</v>
      </c>
    </row>
    <row r="4474" spans="1:55" x14ac:dyDescent="0.25">
      <c r="A4474">
        <v>946</v>
      </c>
      <c r="B4474" t="s">
        <v>1199</v>
      </c>
      <c r="C4474" t="s">
        <v>290</v>
      </c>
      <c r="D4474" t="s">
        <v>1200</v>
      </c>
      <c r="E4474" t="s">
        <v>287</v>
      </c>
      <c r="F4474" t="s">
        <v>291</v>
      </c>
      <c r="G4474" t="s">
        <v>235</v>
      </c>
      <c r="I4474" t="s">
        <v>292</v>
      </c>
      <c r="J4474" t="s">
        <v>232</v>
      </c>
      <c r="K4474" t="s">
        <v>232</v>
      </c>
      <c r="L4474" t="s">
        <v>232</v>
      </c>
      <c r="M4474" t="s">
        <v>232</v>
      </c>
      <c r="N4474" t="s">
        <v>232</v>
      </c>
      <c r="O4474" t="s">
        <v>232</v>
      </c>
      <c r="P4474" t="s">
        <v>232</v>
      </c>
      <c r="Q4474" t="s">
        <v>232</v>
      </c>
      <c r="R4474" t="s">
        <v>232</v>
      </c>
      <c r="S4474" t="s">
        <v>232</v>
      </c>
      <c r="T4474" t="s">
        <v>232</v>
      </c>
      <c r="U4474" t="s">
        <v>232</v>
      </c>
      <c r="V4474" t="s">
        <v>232</v>
      </c>
      <c r="W4474" t="s">
        <v>232</v>
      </c>
      <c r="X4474" t="s">
        <v>232</v>
      </c>
      <c r="Y4474" t="s">
        <v>232</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2.2610000000000001</v>
      </c>
      <c r="AX4474">
        <v>2.3199999999999998</v>
      </c>
      <c r="AY4474">
        <v>2.36</v>
      </c>
      <c r="AZ4474">
        <v>2.4649999999999999</v>
      </c>
      <c r="BA4474">
        <v>2.4689999999999999</v>
      </c>
      <c r="BB4474">
        <v>2.5419999999999998</v>
      </c>
      <c r="BC4474">
        <v>2018</v>
      </c>
    </row>
    <row r="4475" spans="1:55" x14ac:dyDescent="0.25">
      <c r="A4475">
        <v>946</v>
      </c>
      <c r="B4475" t="s">
        <v>1199</v>
      </c>
      <c r="C4475" t="s">
        <v>293</v>
      </c>
      <c r="D4475" t="s">
        <v>1200</v>
      </c>
      <c r="E4475" t="s">
        <v>294</v>
      </c>
      <c r="F4475" t="s">
        <v>295</v>
      </c>
      <c r="G4475" t="s">
        <v>250</v>
      </c>
      <c r="I4475" t="s">
        <v>1202</v>
      </c>
      <c r="J4475" t="s">
        <v>232</v>
      </c>
      <c r="K4475" t="s">
        <v>232</v>
      </c>
      <c r="L4475" t="s">
        <v>232</v>
      </c>
      <c r="M4475" t="s">
        <v>232</v>
      </c>
      <c r="N4475" t="s">
        <v>232</v>
      </c>
      <c r="O4475" t="s">
        <v>232</v>
      </c>
      <c r="P4475" t="s">
        <v>232</v>
      </c>
      <c r="Q4475" t="s">
        <v>232</v>
      </c>
      <c r="R4475" t="s">
        <v>232</v>
      </c>
      <c r="S4475" t="s">
        <v>232</v>
      </c>
      <c r="T4475" t="s">
        <v>232</v>
      </c>
      <c r="U4475" t="s">
        <v>232</v>
      </c>
      <c r="V4475" t="s">
        <v>232</v>
      </c>
      <c r="W4475" t="s">
        <v>232</v>
      </c>
      <c r="X4475" t="s">
        <v>232</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110.11499999999999</v>
      </c>
      <c r="AX4475">
        <v>112.669</v>
      </c>
      <c r="AY4475">
        <v>115.328</v>
      </c>
      <c r="AZ4475">
        <v>118.17100000000001</v>
      </c>
      <c r="BA4475">
        <v>121.08799999999999</v>
      </c>
      <c r="BB4475">
        <v>124.166</v>
      </c>
      <c r="BC4475">
        <v>2018</v>
      </c>
    </row>
    <row r="4476" spans="1:55" x14ac:dyDescent="0.25">
      <c r="A4476">
        <v>946</v>
      </c>
      <c r="B4476" t="s">
        <v>1199</v>
      </c>
      <c r="C4476" t="s">
        <v>296</v>
      </c>
      <c r="D4476" t="s">
        <v>1200</v>
      </c>
      <c r="E4476" t="s">
        <v>294</v>
      </c>
      <c r="F4476" t="s">
        <v>297</v>
      </c>
      <c r="G4476" t="s">
        <v>235</v>
      </c>
      <c r="I4476" t="s">
        <v>298</v>
      </c>
      <c r="J4476" t="s">
        <v>232</v>
      </c>
      <c r="K4476" t="s">
        <v>232</v>
      </c>
      <c r="L4476" t="s">
        <v>232</v>
      </c>
      <c r="M4476" t="s">
        <v>232</v>
      </c>
      <c r="N4476" t="s">
        <v>232</v>
      </c>
      <c r="O4476" t="s">
        <v>232</v>
      </c>
      <c r="P4476" t="s">
        <v>232</v>
      </c>
      <c r="Q4476" t="s">
        <v>232</v>
      </c>
      <c r="R4476" t="s">
        <v>232</v>
      </c>
      <c r="S4476" t="s">
        <v>232</v>
      </c>
      <c r="T4476" t="s">
        <v>232</v>
      </c>
      <c r="U4476" t="s">
        <v>232</v>
      </c>
      <c r="V4476" t="s">
        <v>232</v>
      </c>
      <c r="W4476" t="s">
        <v>232</v>
      </c>
      <c r="X4476" t="s">
        <v>232</v>
      </c>
      <c r="Y4476" t="s">
        <v>232</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2.2610000000000001</v>
      </c>
      <c r="AX4476">
        <v>2.3199999999999998</v>
      </c>
      <c r="AY4476">
        <v>2.36</v>
      </c>
      <c r="AZ4476">
        <v>2.4649999999999999</v>
      </c>
      <c r="BA4476">
        <v>2.4689999999999999</v>
      </c>
      <c r="BB4476">
        <v>2.5419999999999998</v>
      </c>
      <c r="BC4476">
        <v>2018</v>
      </c>
    </row>
    <row r="4477" spans="1:55" x14ac:dyDescent="0.25">
      <c r="A4477">
        <v>946</v>
      </c>
      <c r="B4477" t="s">
        <v>1199</v>
      </c>
      <c r="C4477" t="s">
        <v>299</v>
      </c>
      <c r="D4477" t="s">
        <v>1200</v>
      </c>
      <c r="E4477" t="s">
        <v>300</v>
      </c>
      <c r="G4477" t="s">
        <v>274</v>
      </c>
    </row>
    <row r="4478" spans="1:55" x14ac:dyDescent="0.25">
      <c r="A4478">
        <v>946</v>
      </c>
      <c r="B4478" t="s">
        <v>1199</v>
      </c>
      <c r="C4478" t="s">
        <v>301</v>
      </c>
      <c r="D4478" t="s">
        <v>1200</v>
      </c>
      <c r="E4478" t="s">
        <v>302</v>
      </c>
      <c r="F4478" t="s">
        <v>303</v>
      </c>
      <c r="G4478" t="s">
        <v>235</v>
      </c>
      <c r="I4478" t="s">
        <v>1203</v>
      </c>
      <c r="J4478" t="s">
        <v>232</v>
      </c>
      <c r="K4478" t="s">
        <v>232</v>
      </c>
      <c r="L4478" t="s">
        <v>232</v>
      </c>
      <c r="M4478" t="s">
        <v>232</v>
      </c>
      <c r="N4478" t="s">
        <v>232</v>
      </c>
      <c r="O4478" t="s">
        <v>232</v>
      </c>
      <c r="P4478" t="s">
        <v>232</v>
      </c>
      <c r="Q4478" t="s">
        <v>232</v>
      </c>
      <c r="R4478" t="s">
        <v>232</v>
      </c>
      <c r="S4478" t="s">
        <v>232</v>
      </c>
      <c r="T4478" t="s">
        <v>232</v>
      </c>
      <c r="U4478" t="s">
        <v>232</v>
      </c>
      <c r="V4478" t="s">
        <v>232</v>
      </c>
      <c r="W4478" t="s">
        <v>232</v>
      </c>
      <c r="X4478" t="s">
        <v>232</v>
      </c>
      <c r="Y4478" t="s">
        <v>232</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12.188000000000001</v>
      </c>
      <c r="AM4478">
        <v>-27.997</v>
      </c>
      <c r="AN4478">
        <v>18.670999999999999</v>
      </c>
      <c r="AO4478">
        <v>15.007</v>
      </c>
      <c r="AP4478">
        <v>6.6449999999999996</v>
      </c>
      <c r="AQ4478">
        <v>9.1120000000000001</v>
      </c>
      <c r="AR4478">
        <v>3.0960000000000001</v>
      </c>
      <c r="AS4478">
        <v>6.8150000000000004</v>
      </c>
      <c r="AT4478">
        <v>3.8180000000000001</v>
      </c>
      <c r="AU4478">
        <v>12.02</v>
      </c>
      <c r="AV4478">
        <v>4.3479999999999999</v>
      </c>
      <c r="AW4478">
        <v>4.2430000000000003</v>
      </c>
      <c r="AX4478">
        <v>5.4279999999999999</v>
      </c>
      <c r="AY4478">
        <v>5.0590000000000002</v>
      </c>
      <c r="AZ4478">
        <v>5.0309999999999997</v>
      </c>
      <c r="BA4478">
        <v>4.6669999999999998</v>
      </c>
      <c r="BB4478">
        <v>4.6710000000000003</v>
      </c>
      <c r="BC4478">
        <v>2017</v>
      </c>
    </row>
    <row r="4479" spans="1:55" x14ac:dyDescent="0.25">
      <c r="A4479">
        <v>946</v>
      </c>
      <c r="B4479" t="s">
        <v>1199</v>
      </c>
      <c r="C4479" t="s">
        <v>305</v>
      </c>
      <c r="D4479" t="s">
        <v>1200</v>
      </c>
      <c r="E4479" t="s">
        <v>306</v>
      </c>
      <c r="F4479" t="s">
        <v>307</v>
      </c>
      <c r="G4479" t="s">
        <v>235</v>
      </c>
    </row>
    <row r="4480" spans="1:55" x14ac:dyDescent="0.25">
      <c r="A4480">
        <v>946</v>
      </c>
      <c r="B4480" t="s">
        <v>1199</v>
      </c>
      <c r="C4480" t="s">
        <v>308</v>
      </c>
      <c r="D4480" t="s">
        <v>1200</v>
      </c>
      <c r="E4480" t="s">
        <v>309</v>
      </c>
      <c r="F4480" t="s">
        <v>310</v>
      </c>
      <c r="G4480" t="s">
        <v>235</v>
      </c>
      <c r="I4480" t="s">
        <v>1203</v>
      </c>
      <c r="J4480" t="s">
        <v>232</v>
      </c>
      <c r="K4480" t="s">
        <v>232</v>
      </c>
      <c r="L4480" t="s">
        <v>232</v>
      </c>
      <c r="M4480" t="s">
        <v>232</v>
      </c>
      <c r="N4480" t="s">
        <v>232</v>
      </c>
      <c r="O4480" t="s">
        <v>232</v>
      </c>
      <c r="P4480" t="s">
        <v>232</v>
      </c>
      <c r="Q4480" t="s">
        <v>232</v>
      </c>
      <c r="R4480" t="s">
        <v>232</v>
      </c>
      <c r="S4480" t="s">
        <v>232</v>
      </c>
      <c r="T4480" t="s">
        <v>232</v>
      </c>
      <c r="U4480" t="s">
        <v>232</v>
      </c>
      <c r="V4480" t="s">
        <v>232</v>
      </c>
      <c r="W4480" t="s">
        <v>232</v>
      </c>
      <c r="X4480" t="s">
        <v>232</v>
      </c>
      <c r="Y4480" t="s">
        <v>232</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12.645</v>
      </c>
      <c r="AK4480">
        <v>3.1739999999999999</v>
      </c>
      <c r="AL4480">
        <v>13.507999999999999</v>
      </c>
      <c r="AM4480">
        <v>-12.788</v>
      </c>
      <c r="AN4480">
        <v>18.942</v>
      </c>
      <c r="AO4480">
        <v>15.404</v>
      </c>
      <c r="AP4480">
        <v>12.388999999999999</v>
      </c>
      <c r="AQ4480">
        <v>9.86</v>
      </c>
      <c r="AR4480">
        <v>3.2690000000000001</v>
      </c>
      <c r="AS4480">
        <v>0.875</v>
      </c>
      <c r="AT4480">
        <v>4.008</v>
      </c>
      <c r="AU4480">
        <v>13.590999999999999</v>
      </c>
      <c r="AV4480">
        <v>4.9130000000000003</v>
      </c>
      <c r="AW4480">
        <v>3.246</v>
      </c>
      <c r="AX4480">
        <v>4.4909999999999997</v>
      </c>
      <c r="AY4480">
        <v>4.4379999999999997</v>
      </c>
      <c r="AZ4480">
        <v>4.125</v>
      </c>
      <c r="BA4480">
        <v>3.8860000000000001</v>
      </c>
      <c r="BB4480">
        <v>3.7309999999999999</v>
      </c>
      <c r="BC4480">
        <v>2017</v>
      </c>
    </row>
    <row r="4481" spans="1:55" x14ac:dyDescent="0.25">
      <c r="A4481">
        <v>946</v>
      </c>
      <c r="B4481" t="s">
        <v>1199</v>
      </c>
      <c r="C4481" t="s">
        <v>311</v>
      </c>
      <c r="D4481" t="s">
        <v>1200</v>
      </c>
      <c r="E4481" t="s">
        <v>312</v>
      </c>
      <c r="F4481" t="s">
        <v>313</v>
      </c>
      <c r="G4481" t="s">
        <v>235</v>
      </c>
    </row>
    <row r="4482" spans="1:55" x14ac:dyDescent="0.25">
      <c r="A4482">
        <v>946</v>
      </c>
      <c r="B4482" t="s">
        <v>1199</v>
      </c>
      <c r="C4482" t="s">
        <v>314</v>
      </c>
      <c r="D4482" t="s">
        <v>1200</v>
      </c>
      <c r="E4482" t="s">
        <v>315</v>
      </c>
      <c r="F4482" t="s">
        <v>316</v>
      </c>
      <c r="G4482" t="s">
        <v>317</v>
      </c>
      <c r="I4482" t="s">
        <v>1204</v>
      </c>
      <c r="J4482" t="s">
        <v>232</v>
      </c>
      <c r="K4482" t="s">
        <v>232</v>
      </c>
      <c r="L4482" t="s">
        <v>232</v>
      </c>
      <c r="M4482" t="s">
        <v>232</v>
      </c>
      <c r="N4482" t="s">
        <v>232</v>
      </c>
      <c r="O4482" t="s">
        <v>232</v>
      </c>
      <c r="P4482" t="s">
        <v>232</v>
      </c>
      <c r="Q4482" t="s">
        <v>232</v>
      </c>
      <c r="R4482" t="s">
        <v>232</v>
      </c>
      <c r="S4482" t="s">
        <v>232</v>
      </c>
      <c r="T4482" t="s">
        <v>232</v>
      </c>
      <c r="U4482" t="s">
        <v>232</v>
      </c>
      <c r="V4482" t="s">
        <v>232</v>
      </c>
      <c r="W4482" t="s">
        <v>232</v>
      </c>
      <c r="X4482" t="s">
        <v>232</v>
      </c>
      <c r="Y4482" t="s">
        <v>232</v>
      </c>
      <c r="Z4482" t="s">
        <v>232</v>
      </c>
      <c r="AA4482" t="s">
        <v>232</v>
      </c>
      <c r="AB4482" t="s">
        <v>232</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6.3</v>
      </c>
      <c r="AW4482">
        <v>6.25</v>
      </c>
      <c r="AX4482">
        <v>6.2</v>
      </c>
      <c r="AY4482">
        <v>6.15</v>
      </c>
      <c r="AZ4482">
        <v>6.05</v>
      </c>
      <c r="BA4482">
        <v>6</v>
      </c>
      <c r="BB4482">
        <v>6</v>
      </c>
      <c r="BC4482">
        <v>2017</v>
      </c>
    </row>
    <row r="4483" spans="1:55" x14ac:dyDescent="0.25">
      <c r="A4483">
        <v>946</v>
      </c>
      <c r="B4483" t="s">
        <v>1199</v>
      </c>
      <c r="C4483" t="s">
        <v>318</v>
      </c>
      <c r="D4483" t="s">
        <v>1200</v>
      </c>
      <c r="E4483" t="s">
        <v>319</v>
      </c>
      <c r="F4483" t="s">
        <v>320</v>
      </c>
      <c r="G4483" t="s">
        <v>321</v>
      </c>
      <c r="H4483" t="s">
        <v>322</v>
      </c>
      <c r="I4483" t="s">
        <v>1204</v>
      </c>
      <c r="J4483" t="s">
        <v>232</v>
      </c>
      <c r="K4483" t="s">
        <v>232</v>
      </c>
      <c r="L4483" t="s">
        <v>232</v>
      </c>
      <c r="M4483" t="s">
        <v>232</v>
      </c>
      <c r="N4483" t="s">
        <v>232</v>
      </c>
      <c r="O4483" t="s">
        <v>232</v>
      </c>
      <c r="P4483" t="s">
        <v>232</v>
      </c>
      <c r="Q4483" t="s">
        <v>232</v>
      </c>
      <c r="R4483" t="s">
        <v>232</v>
      </c>
      <c r="S4483" t="s">
        <v>232</v>
      </c>
      <c r="T4483" t="s">
        <v>232</v>
      </c>
      <c r="U4483" t="s">
        <v>232</v>
      </c>
      <c r="V4483" t="s">
        <v>232</v>
      </c>
      <c r="W4483" t="s">
        <v>232</v>
      </c>
      <c r="X4483" t="s">
        <v>232</v>
      </c>
      <c r="Y4483" t="s">
        <v>232</v>
      </c>
      <c r="Z4483" t="s">
        <v>232</v>
      </c>
      <c r="AA4483" t="s">
        <v>232</v>
      </c>
      <c r="AB4483" t="s">
        <v>232</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1.367</v>
      </c>
      <c r="AW4483">
        <v>1.3720000000000001</v>
      </c>
      <c r="AX4483">
        <v>1.377</v>
      </c>
      <c r="AY4483" t="s">
        <v>232</v>
      </c>
      <c r="AZ4483" t="s">
        <v>232</v>
      </c>
      <c r="BA4483" t="s">
        <v>232</v>
      </c>
      <c r="BB4483" t="s">
        <v>232</v>
      </c>
      <c r="BC4483">
        <v>2017</v>
      </c>
    </row>
    <row r="4484" spans="1:55" x14ac:dyDescent="0.25">
      <c r="A4484">
        <v>946</v>
      </c>
      <c r="B4484" t="s">
        <v>1199</v>
      </c>
      <c r="C4484" t="s">
        <v>323</v>
      </c>
      <c r="D4484" t="s">
        <v>1200</v>
      </c>
      <c r="E4484" t="s">
        <v>324</v>
      </c>
      <c r="F4484" t="s">
        <v>325</v>
      </c>
      <c r="G4484" t="s">
        <v>321</v>
      </c>
      <c r="H4484" t="s">
        <v>322</v>
      </c>
      <c r="I4484" t="s">
        <v>1205</v>
      </c>
      <c r="J4484" t="s">
        <v>232</v>
      </c>
      <c r="K4484" t="s">
        <v>232</v>
      </c>
      <c r="L4484" t="s">
        <v>232</v>
      </c>
      <c r="M4484" t="s">
        <v>232</v>
      </c>
      <c r="N4484" t="s">
        <v>232</v>
      </c>
      <c r="O4484" t="s">
        <v>232</v>
      </c>
      <c r="P4484" t="s">
        <v>232</v>
      </c>
      <c r="Q4484" t="s">
        <v>232</v>
      </c>
      <c r="R4484" t="s">
        <v>232</v>
      </c>
      <c r="S4484" t="s">
        <v>232</v>
      </c>
      <c r="T4484" t="s">
        <v>232</v>
      </c>
      <c r="U4484" t="s">
        <v>232</v>
      </c>
      <c r="V4484" t="s">
        <v>232</v>
      </c>
      <c r="W4484" t="s">
        <v>232</v>
      </c>
      <c r="X4484" t="s">
        <v>232</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2.8250000000000002</v>
      </c>
      <c r="AV4484">
        <v>2.7850000000000001</v>
      </c>
      <c r="AW4484">
        <v>2.746</v>
      </c>
      <c r="AX4484">
        <v>2.7080000000000002</v>
      </c>
      <c r="AY4484">
        <v>2.67</v>
      </c>
      <c r="AZ4484">
        <v>2.633</v>
      </c>
      <c r="BA4484">
        <v>2.5960000000000001</v>
      </c>
      <c r="BB4484">
        <v>2.56</v>
      </c>
      <c r="BC4484">
        <v>2018</v>
      </c>
    </row>
    <row r="4485" spans="1:55" x14ac:dyDescent="0.25">
      <c r="A4485">
        <v>946</v>
      </c>
      <c r="B4485" t="s">
        <v>1199</v>
      </c>
      <c r="C4485" t="s">
        <v>327</v>
      </c>
      <c r="D4485" t="s">
        <v>1200</v>
      </c>
      <c r="E4485" t="s">
        <v>328</v>
      </c>
      <c r="F4485" t="s">
        <v>329</v>
      </c>
      <c r="G4485" t="s">
        <v>229</v>
      </c>
      <c r="H4485" t="s">
        <v>230</v>
      </c>
      <c r="I4485" t="s">
        <v>1206</v>
      </c>
      <c r="J4485" t="s">
        <v>232</v>
      </c>
      <c r="K4485" t="s">
        <v>232</v>
      </c>
      <c r="L4485" t="s">
        <v>232</v>
      </c>
      <c r="M4485" t="s">
        <v>232</v>
      </c>
      <c r="N4485" t="s">
        <v>232</v>
      </c>
      <c r="O4485" t="s">
        <v>232</v>
      </c>
      <c r="P4485" t="s">
        <v>232</v>
      </c>
      <c r="Q4485" t="s">
        <v>232</v>
      </c>
      <c r="R4485" t="s">
        <v>232</v>
      </c>
      <c r="S4485" t="s">
        <v>232</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13.85</v>
      </c>
      <c r="AV4485">
        <v>15.372</v>
      </c>
      <c r="AW4485">
        <v>16.533999999999999</v>
      </c>
      <c r="AX4485">
        <v>17.341000000000001</v>
      </c>
      <c r="AY4485">
        <v>18.216000000000001</v>
      </c>
      <c r="AZ4485">
        <v>19.065999999999999</v>
      </c>
      <c r="BA4485">
        <v>19.919</v>
      </c>
      <c r="BB4485">
        <v>20.794</v>
      </c>
      <c r="BC4485">
        <v>2017</v>
      </c>
    </row>
    <row r="4486" spans="1:55" x14ac:dyDescent="0.25">
      <c r="A4486">
        <v>946</v>
      </c>
      <c r="B4486" t="s">
        <v>1199</v>
      </c>
      <c r="C4486" t="s">
        <v>331</v>
      </c>
      <c r="D4486" t="s">
        <v>1200</v>
      </c>
      <c r="E4486" t="s">
        <v>328</v>
      </c>
      <c r="F4486" t="s">
        <v>329</v>
      </c>
      <c r="G4486" t="s">
        <v>282</v>
      </c>
      <c r="I4486" t="s">
        <v>332</v>
      </c>
      <c r="J4486" t="s">
        <v>232</v>
      </c>
      <c r="K4486" t="s">
        <v>232</v>
      </c>
      <c r="L4486" t="s">
        <v>232</v>
      </c>
      <c r="M4486" t="s">
        <v>232</v>
      </c>
      <c r="N4486" t="s">
        <v>232</v>
      </c>
      <c r="O4486" t="s">
        <v>232</v>
      </c>
      <c r="P4486" t="s">
        <v>232</v>
      </c>
      <c r="Q4486" t="s">
        <v>232</v>
      </c>
      <c r="R4486" t="s">
        <v>232</v>
      </c>
      <c r="S4486" t="s">
        <v>232</v>
      </c>
      <c r="T4486" t="s">
        <v>232</v>
      </c>
      <c r="U4486" t="s">
        <v>232</v>
      </c>
      <c r="V4486" t="s">
        <v>232</v>
      </c>
      <c r="W4486" t="s">
        <v>232</v>
      </c>
      <c r="X4486" t="s">
        <v>232</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34.308999999999997</v>
      </c>
      <c r="AO4486">
        <v>32.561</v>
      </c>
      <c r="AP4486">
        <v>32.069000000000003</v>
      </c>
      <c r="AQ4486">
        <v>32.094000000000001</v>
      </c>
      <c r="AR4486">
        <v>33.363</v>
      </c>
      <c r="AS4486">
        <v>34.11</v>
      </c>
      <c r="AT4486">
        <v>33.591999999999999</v>
      </c>
      <c r="AU4486">
        <v>32.826000000000001</v>
      </c>
      <c r="AV4486">
        <v>34.058</v>
      </c>
      <c r="AW4486">
        <v>34.857999999999997</v>
      </c>
      <c r="AX4486">
        <v>34.798000000000002</v>
      </c>
      <c r="AY4486">
        <v>34.786999999999999</v>
      </c>
      <c r="AZ4486">
        <v>34.746000000000002</v>
      </c>
      <c r="BA4486">
        <v>34.673000000000002</v>
      </c>
      <c r="BB4486">
        <v>34.616</v>
      </c>
      <c r="BC4486">
        <v>2017</v>
      </c>
    </row>
    <row r="4487" spans="1:55" x14ac:dyDescent="0.25">
      <c r="A4487">
        <v>946</v>
      </c>
      <c r="B4487" t="s">
        <v>1199</v>
      </c>
      <c r="C4487" t="s">
        <v>333</v>
      </c>
      <c r="D4487" t="s">
        <v>1200</v>
      </c>
      <c r="E4487" t="s">
        <v>334</v>
      </c>
      <c r="F4487" t="s">
        <v>335</v>
      </c>
      <c r="G4487" t="s">
        <v>229</v>
      </c>
      <c r="H4487" t="s">
        <v>230</v>
      </c>
      <c r="I4487" t="s">
        <v>1206</v>
      </c>
      <c r="J4487" t="s">
        <v>232</v>
      </c>
      <c r="K4487" t="s">
        <v>232</v>
      </c>
      <c r="L4487" t="s">
        <v>232</v>
      </c>
      <c r="M4487" t="s">
        <v>232</v>
      </c>
      <c r="N4487" t="s">
        <v>232</v>
      </c>
      <c r="O4487" t="s">
        <v>232</v>
      </c>
      <c r="P4487" t="s">
        <v>232</v>
      </c>
      <c r="Q4487" t="s">
        <v>232</v>
      </c>
      <c r="R4487" t="s">
        <v>232</v>
      </c>
      <c r="S4487" t="s">
        <v>232</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13.66</v>
      </c>
      <c r="AV4487">
        <v>14.946</v>
      </c>
      <c r="AW4487">
        <v>16.355</v>
      </c>
      <c r="AX4487">
        <v>17.169</v>
      </c>
      <c r="AY4487">
        <v>18.059999999999999</v>
      </c>
      <c r="AZ4487">
        <v>18.920999999999999</v>
      </c>
      <c r="BA4487">
        <v>19.774000000000001</v>
      </c>
      <c r="BB4487">
        <v>20.654</v>
      </c>
      <c r="BC4487">
        <v>2017</v>
      </c>
    </row>
    <row r="4488" spans="1:55" x14ac:dyDescent="0.25">
      <c r="A4488">
        <v>946</v>
      </c>
      <c r="B4488" t="s">
        <v>1199</v>
      </c>
      <c r="C4488" t="s">
        <v>336</v>
      </c>
      <c r="D4488" t="s">
        <v>1200</v>
      </c>
      <c r="E4488" t="s">
        <v>334</v>
      </c>
      <c r="F4488" t="s">
        <v>335</v>
      </c>
      <c r="G4488" t="s">
        <v>282</v>
      </c>
      <c r="I4488" t="s">
        <v>337</v>
      </c>
      <c r="J4488" t="s">
        <v>232</v>
      </c>
      <c r="K4488" t="s">
        <v>232</v>
      </c>
      <c r="L4488" t="s">
        <v>232</v>
      </c>
      <c r="M4488" t="s">
        <v>232</v>
      </c>
      <c r="N4488" t="s">
        <v>232</v>
      </c>
      <c r="O4488" t="s">
        <v>232</v>
      </c>
      <c r="P4488" t="s">
        <v>232</v>
      </c>
      <c r="Q4488" t="s">
        <v>232</v>
      </c>
      <c r="R4488" t="s">
        <v>232</v>
      </c>
      <c r="S4488" t="s">
        <v>232</v>
      </c>
      <c r="T4488" t="s">
        <v>232</v>
      </c>
      <c r="U4488" t="s">
        <v>232</v>
      </c>
      <c r="V4488" t="s">
        <v>232</v>
      </c>
      <c r="W4488" t="s">
        <v>232</v>
      </c>
      <c r="X4488" t="s">
        <v>232</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41.209000000000003</v>
      </c>
      <c r="AO4488">
        <v>41.503999999999998</v>
      </c>
      <c r="AP4488">
        <v>35.216000000000001</v>
      </c>
      <c r="AQ4488">
        <v>34.715000000000003</v>
      </c>
      <c r="AR4488">
        <v>34.027000000000001</v>
      </c>
      <c r="AS4488">
        <v>34.317999999999998</v>
      </c>
      <c r="AT4488">
        <v>33.332999999999998</v>
      </c>
      <c r="AU4488">
        <v>32.377000000000002</v>
      </c>
      <c r="AV4488">
        <v>33.116</v>
      </c>
      <c r="AW4488">
        <v>34.481000000000002</v>
      </c>
      <c r="AX4488">
        <v>34.454000000000001</v>
      </c>
      <c r="AY4488">
        <v>34.488999999999997</v>
      </c>
      <c r="AZ4488">
        <v>34.481999999999999</v>
      </c>
      <c r="BA4488">
        <v>34.421999999999997</v>
      </c>
      <c r="BB4488">
        <v>34.383000000000003</v>
      </c>
      <c r="BC4488">
        <v>2017</v>
      </c>
    </row>
    <row r="4489" spans="1:55" x14ac:dyDescent="0.25">
      <c r="A4489">
        <v>946</v>
      </c>
      <c r="B4489" t="s">
        <v>1199</v>
      </c>
      <c r="C4489" t="s">
        <v>338</v>
      </c>
      <c r="D4489" t="s">
        <v>1200</v>
      </c>
      <c r="E4489" t="s">
        <v>339</v>
      </c>
      <c r="F4489" t="s">
        <v>340</v>
      </c>
      <c r="G4489" t="s">
        <v>229</v>
      </c>
      <c r="H4489" t="s">
        <v>230</v>
      </c>
      <c r="I4489" t="s">
        <v>1206</v>
      </c>
      <c r="J4489" t="s">
        <v>232</v>
      </c>
      <c r="K4489" t="s">
        <v>232</v>
      </c>
      <c r="L4489" t="s">
        <v>232</v>
      </c>
      <c r="M4489" t="s">
        <v>232</v>
      </c>
      <c r="N4489" t="s">
        <v>232</v>
      </c>
      <c r="O4489" t="s">
        <v>232</v>
      </c>
      <c r="P4489" t="s">
        <v>232</v>
      </c>
      <c r="Q4489" t="s">
        <v>232</v>
      </c>
      <c r="R4489" t="s">
        <v>232</v>
      </c>
      <c r="S4489" t="s">
        <v>232</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v>
      </c>
      <c r="AV4489">
        <v>0.42499999999999999</v>
      </c>
      <c r="AW4489">
        <v>0.17899999999999999</v>
      </c>
      <c r="AX4489">
        <v>0.17199999999999999</v>
      </c>
      <c r="AY4489">
        <v>0.156</v>
      </c>
      <c r="AZ4489">
        <v>0.14499999999999999</v>
      </c>
      <c r="BA4489">
        <v>0.14399999999999999</v>
      </c>
      <c r="BB4489">
        <v>0.14000000000000001</v>
      </c>
      <c r="BC4489">
        <v>2017</v>
      </c>
    </row>
    <row r="4490" spans="1:55" x14ac:dyDescent="0.25">
      <c r="A4490">
        <v>946</v>
      </c>
      <c r="B4490" t="s">
        <v>1199</v>
      </c>
      <c r="C4490" t="s">
        <v>341</v>
      </c>
      <c r="D4490" t="s">
        <v>1200</v>
      </c>
      <c r="E4490" t="s">
        <v>339</v>
      </c>
      <c r="F4490" t="s">
        <v>340</v>
      </c>
      <c r="G4490" t="s">
        <v>282</v>
      </c>
      <c r="I4490" t="s">
        <v>342</v>
      </c>
      <c r="J4490" t="s">
        <v>232</v>
      </c>
      <c r="K4490" t="s">
        <v>232</v>
      </c>
      <c r="L4490" t="s">
        <v>232</v>
      </c>
      <c r="M4490" t="s">
        <v>232</v>
      </c>
      <c r="N4490" t="s">
        <v>232</v>
      </c>
      <c r="O4490" t="s">
        <v>232</v>
      </c>
      <c r="P4490" t="s">
        <v>232</v>
      </c>
      <c r="Q4490" t="s">
        <v>232</v>
      </c>
      <c r="R4490" t="s">
        <v>232</v>
      </c>
      <c r="S4490" t="s">
        <v>232</v>
      </c>
      <c r="T4490" t="s">
        <v>232</v>
      </c>
      <c r="U4490" t="s">
        <v>232</v>
      </c>
      <c r="V4490" t="s">
        <v>232</v>
      </c>
      <c r="W4490" t="s">
        <v>232</v>
      </c>
      <c r="X4490" t="s">
        <v>232</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-6.9009999999999998</v>
      </c>
      <c r="AO4490">
        <v>-8.9429999999999996</v>
      </c>
      <c r="AP4490">
        <v>-3.1469999999999998</v>
      </c>
      <c r="AQ4490">
        <v>-2.621</v>
      </c>
      <c r="AR4490">
        <v>-0.66500000000000004</v>
      </c>
      <c r="AS4490">
        <v>-0.20699999999999999</v>
      </c>
      <c r="AT4490">
        <v>0.25900000000000001</v>
      </c>
      <c r="AU4490">
        <v>0.45</v>
      </c>
      <c r="AV4490">
        <v>0.94199999999999995</v>
      </c>
      <c r="AW4490">
        <v>0.377</v>
      </c>
      <c r="AX4490">
        <v>0.34399999999999997</v>
      </c>
      <c r="AY4490">
        <v>0.29799999999999999</v>
      </c>
      <c r="AZ4490">
        <v>0.26400000000000001</v>
      </c>
      <c r="BA4490">
        <v>0.251</v>
      </c>
      <c r="BB4490">
        <v>0.23300000000000001</v>
      </c>
      <c r="BC4490">
        <v>2017</v>
      </c>
    </row>
    <row r="4491" spans="1:55" x14ac:dyDescent="0.25">
      <c r="A4491">
        <v>946</v>
      </c>
      <c r="B4491" t="s">
        <v>1199</v>
      </c>
      <c r="C4491" t="s">
        <v>343</v>
      </c>
      <c r="D4491" t="s">
        <v>1200</v>
      </c>
      <c r="E4491" t="s">
        <v>344</v>
      </c>
      <c r="F4491" t="s">
        <v>345</v>
      </c>
      <c r="G4491" t="s">
        <v>229</v>
      </c>
      <c r="H4491" t="s">
        <v>230</v>
      </c>
      <c r="I4491" t="s">
        <v>1206</v>
      </c>
      <c r="J4491" t="s">
        <v>232</v>
      </c>
      <c r="K4491" t="s">
        <v>232</v>
      </c>
      <c r="L4491" t="s">
        <v>232</v>
      </c>
      <c r="M4491" t="s">
        <v>232</v>
      </c>
      <c r="N4491" t="s">
        <v>232</v>
      </c>
      <c r="O4491" t="s">
        <v>232</v>
      </c>
      <c r="P4491" t="s">
        <v>232</v>
      </c>
      <c r="Q4491" t="s">
        <v>232</v>
      </c>
      <c r="R4491" t="s">
        <v>232</v>
      </c>
      <c r="S4491" t="s">
        <v>232</v>
      </c>
      <c r="T4491" t="s">
        <v>232</v>
      </c>
      <c r="U4491" t="s">
        <v>232</v>
      </c>
      <c r="V4491" t="s">
        <v>232</v>
      </c>
      <c r="W4491" t="s">
        <v>232</v>
      </c>
      <c r="X4491" t="s">
        <v>232</v>
      </c>
      <c r="Y4491" t="s">
        <v>232</v>
      </c>
      <c r="Z4491" t="s">
        <v>232</v>
      </c>
      <c r="AA4491" t="s">
        <v>232</v>
      </c>
      <c r="AB4491" t="s">
        <v>232</v>
      </c>
      <c r="AC4491" t="s">
        <v>232</v>
      </c>
      <c r="AD4491">
        <v>-6.0999999999999999E-2</v>
      </c>
      <c r="AE4491">
        <v>-0.188</v>
      </c>
      <c r="AF4491">
        <v>-4.1000000000000002E-2</v>
      </c>
      <c r="AG4491">
        <v>-0.13100000000000001</v>
      </c>
      <c r="AH4491">
        <v>-0.28399999999999997</v>
      </c>
      <c r="AI4491">
        <v>-0.23599999999999999</v>
      </c>
      <c r="AJ4491">
        <v>-0.77</v>
      </c>
      <c r="AK4491">
        <v>-1.917</v>
      </c>
      <c r="AL4491">
        <v>-2.8079999999999998</v>
      </c>
      <c r="AM4491">
        <v>-1.9490000000000001</v>
      </c>
      <c r="AN4491">
        <v>-1.345</v>
      </c>
      <c r="AO4491">
        <v>-1.351</v>
      </c>
      <c r="AP4491">
        <v>-0.79900000000000004</v>
      </c>
      <c r="AQ4491">
        <v>-0.56699999999999995</v>
      </c>
      <c r="AR4491">
        <v>-0.309</v>
      </c>
      <c r="AS4491">
        <v>-8.4000000000000005E-2</v>
      </c>
      <c r="AT4491">
        <v>0.28199999999999997</v>
      </c>
      <c r="AU4491">
        <v>0.26700000000000002</v>
      </c>
      <c r="AV4491">
        <v>0.39900000000000002</v>
      </c>
      <c r="AW4491">
        <v>0.11</v>
      </c>
      <c r="AX4491">
        <v>0.1</v>
      </c>
      <c r="AY4491">
        <v>0.105</v>
      </c>
      <c r="AZ4491">
        <v>0.11</v>
      </c>
      <c r="BA4491">
        <v>0.115</v>
      </c>
      <c r="BB4491">
        <v>0.14000000000000001</v>
      </c>
      <c r="BC4491">
        <v>2017</v>
      </c>
    </row>
    <row r="4492" spans="1:55" x14ac:dyDescent="0.25">
      <c r="A4492">
        <v>946</v>
      </c>
      <c r="B4492" t="s">
        <v>1199</v>
      </c>
      <c r="C4492" t="s">
        <v>346</v>
      </c>
      <c r="D4492" t="s">
        <v>1200</v>
      </c>
      <c r="E4492" t="s">
        <v>344</v>
      </c>
      <c r="F4492" t="s">
        <v>345</v>
      </c>
      <c r="G4492" t="s">
        <v>270</v>
      </c>
      <c r="I4492" t="s">
        <v>397</v>
      </c>
      <c r="J4492" t="s">
        <v>232</v>
      </c>
      <c r="K4492" t="s">
        <v>232</v>
      </c>
      <c r="L4492" t="s">
        <v>232</v>
      </c>
      <c r="M4492" t="s">
        <v>232</v>
      </c>
      <c r="N4492" t="s">
        <v>232</v>
      </c>
      <c r="O4492" t="s">
        <v>232</v>
      </c>
      <c r="P4492" t="s">
        <v>232</v>
      </c>
      <c r="Q4492" t="s">
        <v>232</v>
      </c>
      <c r="R4492" t="s">
        <v>232</v>
      </c>
      <c r="S4492" t="s">
        <v>232</v>
      </c>
      <c r="T4492" t="s">
        <v>232</v>
      </c>
      <c r="U4492" t="s">
        <v>232</v>
      </c>
      <c r="V4492" t="s">
        <v>232</v>
      </c>
      <c r="W4492" t="s">
        <v>232</v>
      </c>
      <c r="X4492" t="s">
        <v>232</v>
      </c>
      <c r="Y4492" t="s">
        <v>232</v>
      </c>
      <c r="Z4492" t="s">
        <v>232</v>
      </c>
      <c r="AA4492" t="s">
        <v>232</v>
      </c>
      <c r="AB4492" t="s">
        <v>232</v>
      </c>
      <c r="AC4492" t="s">
        <v>232</v>
      </c>
      <c r="AD4492" t="s">
        <v>232</v>
      </c>
      <c r="AE4492" t="s">
        <v>232</v>
      </c>
      <c r="AF4492" t="s">
        <v>232</v>
      </c>
      <c r="AG4492" t="s">
        <v>232</v>
      </c>
      <c r="AH4492" t="s">
        <v>232</v>
      </c>
      <c r="AI4492">
        <v>-1.153</v>
      </c>
      <c r="AJ4492">
        <v>-3.3849999999999998</v>
      </c>
      <c r="AK4492">
        <v>-7.4909999999999997</v>
      </c>
      <c r="AL4492">
        <v>-9.702</v>
      </c>
      <c r="AM4492">
        <v>-6.7859999999999996</v>
      </c>
      <c r="AN4492">
        <v>-4.4640000000000004</v>
      </c>
      <c r="AO4492">
        <v>-4.1609999999999996</v>
      </c>
      <c r="AP4492">
        <v>-2.3410000000000002</v>
      </c>
      <c r="AQ4492">
        <v>-1.6</v>
      </c>
      <c r="AR4492">
        <v>-0.84299999999999997</v>
      </c>
      <c r="AS4492">
        <v>-0.222</v>
      </c>
      <c r="AT4492">
        <v>0.71599999999999997</v>
      </c>
      <c r="AU4492">
        <v>0.63300000000000001</v>
      </c>
      <c r="AV4492">
        <v>0.88800000000000001</v>
      </c>
      <c r="AW4492">
        <v>0.23400000000000001</v>
      </c>
      <c r="AX4492">
        <v>0.20100000000000001</v>
      </c>
      <c r="AY4492">
        <v>0.20100000000000001</v>
      </c>
      <c r="AZ4492">
        <v>0.20100000000000001</v>
      </c>
      <c r="BA4492">
        <v>0.20100000000000001</v>
      </c>
      <c r="BB4492">
        <v>0.23400000000000001</v>
      </c>
      <c r="BC4492">
        <v>2017</v>
      </c>
    </row>
    <row r="4493" spans="1:55" x14ac:dyDescent="0.25">
      <c r="A4493">
        <v>946</v>
      </c>
      <c r="B4493" t="s">
        <v>1199</v>
      </c>
      <c r="C4493" t="s">
        <v>347</v>
      </c>
      <c r="D4493" t="s">
        <v>1200</v>
      </c>
      <c r="E4493" t="s">
        <v>348</v>
      </c>
      <c r="F4493" t="s">
        <v>349</v>
      </c>
      <c r="G4493" t="s">
        <v>229</v>
      </c>
      <c r="H4493" t="s">
        <v>230</v>
      </c>
      <c r="I4493" t="s">
        <v>1206</v>
      </c>
      <c r="J4493" t="s">
        <v>232</v>
      </c>
      <c r="K4493" t="s">
        <v>232</v>
      </c>
      <c r="L4493" t="s">
        <v>232</v>
      </c>
      <c r="M4493" t="s">
        <v>232</v>
      </c>
      <c r="N4493" t="s">
        <v>232</v>
      </c>
      <c r="O4493" t="s">
        <v>232</v>
      </c>
      <c r="P4493" t="s">
        <v>232</v>
      </c>
      <c r="Q4493" t="s">
        <v>232</v>
      </c>
      <c r="R4493" t="s">
        <v>232</v>
      </c>
      <c r="S4493" t="s">
        <v>232</v>
      </c>
      <c r="T4493" t="s">
        <v>232</v>
      </c>
      <c r="U4493" t="s">
        <v>232</v>
      </c>
      <c r="V4493" t="s">
        <v>232</v>
      </c>
      <c r="W4493" t="s">
        <v>232</v>
      </c>
      <c r="X4493" t="s">
        <v>232</v>
      </c>
      <c r="Y4493" t="s">
        <v>232</v>
      </c>
      <c r="Z4493" t="s">
        <v>232</v>
      </c>
      <c r="AA4493" t="s">
        <v>232</v>
      </c>
      <c r="AB4493" t="s">
        <v>232</v>
      </c>
      <c r="AC4493" t="s">
        <v>232</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-1.4610000000000001</v>
      </c>
      <c r="AO4493">
        <v>-2.266</v>
      </c>
      <c r="AP4493">
        <v>-0.38500000000000001</v>
      </c>
      <c r="AQ4493">
        <v>-0.31</v>
      </c>
      <c r="AR4493">
        <v>0.36</v>
      </c>
      <c r="AS4493">
        <v>0.48599999999999999</v>
      </c>
      <c r="AT4493">
        <v>0.621</v>
      </c>
      <c r="AU4493">
        <v>0.66800000000000004</v>
      </c>
      <c r="AV4493">
        <v>0.81699999999999995</v>
      </c>
      <c r="AW4493">
        <v>0.54600000000000004</v>
      </c>
      <c r="AX4493">
        <v>0.48499999999999999</v>
      </c>
      <c r="AY4493">
        <v>0.47699999999999998</v>
      </c>
      <c r="AZ4493">
        <v>0.48099999999999998</v>
      </c>
      <c r="BA4493">
        <v>0.49299999999999999</v>
      </c>
      <c r="BB4493">
        <v>0.48299999999999998</v>
      </c>
      <c r="BC4493">
        <v>2017</v>
      </c>
    </row>
    <row r="4494" spans="1:55" x14ac:dyDescent="0.25">
      <c r="A4494">
        <v>946</v>
      </c>
      <c r="B4494" t="s">
        <v>1199</v>
      </c>
      <c r="C4494" t="s">
        <v>350</v>
      </c>
      <c r="D4494" t="s">
        <v>1200</v>
      </c>
      <c r="E4494" t="s">
        <v>348</v>
      </c>
      <c r="F4494" t="s">
        <v>349</v>
      </c>
      <c r="G4494" t="s">
        <v>282</v>
      </c>
      <c r="I4494" t="s">
        <v>351</v>
      </c>
      <c r="J4494" t="s">
        <v>232</v>
      </c>
      <c r="K4494" t="s">
        <v>232</v>
      </c>
      <c r="L4494" t="s">
        <v>232</v>
      </c>
      <c r="M4494" t="s">
        <v>232</v>
      </c>
      <c r="N4494" t="s">
        <v>232</v>
      </c>
      <c r="O4494" t="s">
        <v>232</v>
      </c>
      <c r="P4494" t="s">
        <v>232</v>
      </c>
      <c r="Q4494" t="s">
        <v>232</v>
      </c>
      <c r="R4494" t="s">
        <v>232</v>
      </c>
      <c r="S4494" t="s">
        <v>232</v>
      </c>
      <c r="T4494" t="s">
        <v>232</v>
      </c>
      <c r="U4494" t="s">
        <v>232</v>
      </c>
      <c r="V4494" t="s">
        <v>232</v>
      </c>
      <c r="W4494" t="s">
        <v>232</v>
      </c>
      <c r="X4494" t="s">
        <v>232</v>
      </c>
      <c r="Y4494" t="s">
        <v>232</v>
      </c>
      <c r="Z4494" t="s">
        <v>232</v>
      </c>
      <c r="AA4494" t="s">
        <v>232</v>
      </c>
      <c r="AB4494" t="s">
        <v>232</v>
      </c>
      <c r="AC4494" t="s">
        <v>232</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-5.2119999999999997</v>
      </c>
      <c r="AO4494">
        <v>-7.2450000000000001</v>
      </c>
      <c r="AP4494">
        <v>-1.153</v>
      </c>
      <c r="AQ4494">
        <v>-0.88600000000000001</v>
      </c>
      <c r="AR4494">
        <v>0.98599999999999999</v>
      </c>
      <c r="AS4494">
        <v>1.2989999999999999</v>
      </c>
      <c r="AT4494">
        <v>1.599</v>
      </c>
      <c r="AU4494">
        <v>1.583</v>
      </c>
      <c r="AV4494">
        <v>1.8109999999999999</v>
      </c>
      <c r="AW4494">
        <v>1.151</v>
      </c>
      <c r="AX4494">
        <v>0.97399999999999998</v>
      </c>
      <c r="AY4494">
        <v>0.91100000000000003</v>
      </c>
      <c r="AZ4494">
        <v>0.876</v>
      </c>
      <c r="BA4494">
        <v>0.85799999999999998</v>
      </c>
      <c r="BB4494">
        <v>0.80500000000000005</v>
      </c>
      <c r="BC4494">
        <v>2017</v>
      </c>
    </row>
    <row r="4495" spans="1:55" x14ac:dyDescent="0.25">
      <c r="A4495">
        <v>946</v>
      </c>
      <c r="B4495" t="s">
        <v>1199</v>
      </c>
      <c r="C4495" t="s">
        <v>352</v>
      </c>
      <c r="D4495" t="s">
        <v>1200</v>
      </c>
      <c r="E4495" t="s">
        <v>353</v>
      </c>
      <c r="F4495" t="s">
        <v>354</v>
      </c>
      <c r="G4495" t="s">
        <v>229</v>
      </c>
      <c r="H4495" t="s">
        <v>230</v>
      </c>
      <c r="I4495" t="s">
        <v>1206</v>
      </c>
      <c r="J4495" t="s">
        <v>232</v>
      </c>
      <c r="K4495" t="s">
        <v>232</v>
      </c>
      <c r="L4495" t="s">
        <v>232</v>
      </c>
      <c r="M4495" t="s">
        <v>232</v>
      </c>
      <c r="N4495" t="s">
        <v>232</v>
      </c>
      <c r="O4495" t="s">
        <v>232</v>
      </c>
      <c r="P4495" t="s">
        <v>232</v>
      </c>
      <c r="Q4495" t="s">
        <v>232</v>
      </c>
      <c r="R4495" t="s">
        <v>232</v>
      </c>
      <c r="S4495" t="s">
        <v>232</v>
      </c>
      <c r="T4495" t="s">
        <v>232</v>
      </c>
      <c r="U4495" t="s">
        <v>232</v>
      </c>
      <c r="V4495" t="s">
        <v>232</v>
      </c>
      <c r="W4495" t="s">
        <v>232</v>
      </c>
      <c r="X4495" t="s">
        <v>232</v>
      </c>
      <c r="Y4495" t="s">
        <v>232</v>
      </c>
      <c r="Z4495" t="s">
        <v>232</v>
      </c>
      <c r="AA4495" t="s">
        <v>232</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5.6109999999999998</v>
      </c>
      <c r="AN4495">
        <v>7.3769999999999998</v>
      </c>
      <c r="AO4495">
        <v>10.36</v>
      </c>
      <c r="AP4495">
        <v>11.15</v>
      </c>
      <c r="AQ4495">
        <v>11.946</v>
      </c>
      <c r="AR4495">
        <v>11.958</v>
      </c>
      <c r="AS4495">
        <v>12.97</v>
      </c>
      <c r="AT4495">
        <v>12.544</v>
      </c>
      <c r="AU4495">
        <v>13.662000000000001</v>
      </c>
      <c r="AV4495">
        <v>13.237</v>
      </c>
      <c r="AW4495">
        <v>13.058</v>
      </c>
      <c r="AX4495">
        <v>12.885999999999999</v>
      </c>
      <c r="AY4495">
        <v>12.73</v>
      </c>
      <c r="AZ4495">
        <v>12.585000000000001</v>
      </c>
      <c r="BA4495">
        <v>12.441000000000001</v>
      </c>
      <c r="BB4495">
        <v>12.301</v>
      </c>
      <c r="BC4495">
        <v>2017</v>
      </c>
    </row>
    <row r="4496" spans="1:55" x14ac:dyDescent="0.25">
      <c r="A4496">
        <v>946</v>
      </c>
      <c r="B4496" t="s">
        <v>1199</v>
      </c>
      <c r="C4496" t="s">
        <v>355</v>
      </c>
      <c r="D4496" t="s">
        <v>1200</v>
      </c>
      <c r="E4496" t="s">
        <v>353</v>
      </c>
      <c r="F4496" t="s">
        <v>354</v>
      </c>
      <c r="G4496" t="s">
        <v>282</v>
      </c>
      <c r="I4496" t="s">
        <v>379</v>
      </c>
      <c r="J4496" t="s">
        <v>232</v>
      </c>
      <c r="K4496" t="s">
        <v>232</v>
      </c>
      <c r="L4496" t="s">
        <v>232</v>
      </c>
      <c r="M4496" t="s">
        <v>232</v>
      </c>
      <c r="N4496" t="s">
        <v>232</v>
      </c>
      <c r="O4496" t="s">
        <v>232</v>
      </c>
      <c r="P4496" t="s">
        <v>232</v>
      </c>
      <c r="Q4496" t="s">
        <v>232</v>
      </c>
      <c r="R4496" t="s">
        <v>232</v>
      </c>
      <c r="S4496" t="s">
        <v>232</v>
      </c>
      <c r="T4496" t="s">
        <v>232</v>
      </c>
      <c r="U4496" t="s">
        <v>232</v>
      </c>
      <c r="V4496" t="s">
        <v>232</v>
      </c>
      <c r="W4496" t="s">
        <v>232</v>
      </c>
      <c r="X4496" t="s">
        <v>232</v>
      </c>
      <c r="Y4496" t="s">
        <v>232</v>
      </c>
      <c r="Z4496" t="s">
        <v>232</v>
      </c>
      <c r="AA4496" t="s">
        <v>232</v>
      </c>
      <c r="AB4496">
        <v>9.9429999999999996</v>
      </c>
      <c r="AC4496">
        <v>14.3</v>
      </c>
      <c r="AD4496">
        <v>10.725</v>
      </c>
      <c r="AE4496">
        <v>11.696999999999999</v>
      </c>
      <c r="AF4496">
        <v>11.579000000000001</v>
      </c>
      <c r="AG4496">
        <v>10.346</v>
      </c>
      <c r="AH4496">
        <v>10.488</v>
      </c>
      <c r="AI4496">
        <v>10.09</v>
      </c>
      <c r="AJ4496">
        <v>7.8789999999999996</v>
      </c>
      <c r="AK4496">
        <v>8.2550000000000008</v>
      </c>
      <c r="AL4496">
        <v>10.054</v>
      </c>
      <c r="AM4496">
        <v>20.834</v>
      </c>
      <c r="AN4496">
        <v>26.321000000000002</v>
      </c>
      <c r="AO4496">
        <v>33.127000000000002</v>
      </c>
      <c r="AP4496">
        <v>33.435000000000002</v>
      </c>
      <c r="AQ4496">
        <v>34.171999999999997</v>
      </c>
      <c r="AR4496">
        <v>32.700000000000003</v>
      </c>
      <c r="AS4496">
        <v>34.646999999999998</v>
      </c>
      <c r="AT4496">
        <v>32.287999999999997</v>
      </c>
      <c r="AU4496">
        <v>32.381</v>
      </c>
      <c r="AV4496">
        <v>29.327999999999999</v>
      </c>
      <c r="AW4496">
        <v>27.53</v>
      </c>
      <c r="AX4496">
        <v>25.859000000000002</v>
      </c>
      <c r="AY4496">
        <v>24.31</v>
      </c>
      <c r="AZ4496">
        <v>22.934999999999999</v>
      </c>
      <c r="BA4496">
        <v>21.655999999999999</v>
      </c>
      <c r="BB4496">
        <v>20.477</v>
      </c>
      <c r="BC4496">
        <v>2017</v>
      </c>
    </row>
    <row r="4497" spans="1:55" x14ac:dyDescent="0.25">
      <c r="A4497">
        <v>946</v>
      </c>
      <c r="B4497" t="s">
        <v>1199</v>
      </c>
      <c r="C4497" t="s">
        <v>356</v>
      </c>
      <c r="D4497" t="s">
        <v>1200</v>
      </c>
      <c r="E4497" t="s">
        <v>357</v>
      </c>
      <c r="F4497" t="s">
        <v>358</v>
      </c>
      <c r="G4497" t="s">
        <v>229</v>
      </c>
      <c r="H4497" t="s">
        <v>230</v>
      </c>
      <c r="I4497" t="s">
        <v>1206</v>
      </c>
      <c r="J4497" t="s">
        <v>232</v>
      </c>
      <c r="K4497" t="s">
        <v>232</v>
      </c>
      <c r="L4497" t="s">
        <v>232</v>
      </c>
      <c r="M4497" t="s">
        <v>232</v>
      </c>
      <c r="N4497" t="s">
        <v>232</v>
      </c>
      <c r="O4497" t="s">
        <v>232</v>
      </c>
      <c r="P4497" t="s">
        <v>232</v>
      </c>
      <c r="Q4497" t="s">
        <v>232</v>
      </c>
      <c r="R4497" t="s">
        <v>232</v>
      </c>
      <c r="S4497" t="s">
        <v>232</v>
      </c>
      <c r="T4497" t="s">
        <v>232</v>
      </c>
      <c r="U4497" t="s">
        <v>232</v>
      </c>
      <c r="V4497" t="s">
        <v>232</v>
      </c>
      <c r="W4497" t="s">
        <v>232</v>
      </c>
      <c r="X4497" t="s">
        <v>232</v>
      </c>
      <c r="Y4497" t="s">
        <v>232</v>
      </c>
      <c r="Z4497" t="s">
        <v>232</v>
      </c>
      <c r="AA4497" t="s">
        <v>232</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7.8150000000000004</v>
      </c>
      <c r="AN4497">
        <v>10.15</v>
      </c>
      <c r="AO4497">
        <v>11.629</v>
      </c>
      <c r="AP4497">
        <v>13.263999999999999</v>
      </c>
      <c r="AQ4497">
        <v>13.55</v>
      </c>
      <c r="AR4497">
        <v>14.824999999999999</v>
      </c>
      <c r="AS4497">
        <v>15.94</v>
      </c>
      <c r="AT4497">
        <v>15.513999999999999</v>
      </c>
      <c r="AU4497">
        <v>16.632000000000001</v>
      </c>
      <c r="AV4497">
        <v>16.207000000000001</v>
      </c>
      <c r="AW4497">
        <v>16.027999999999999</v>
      </c>
      <c r="AX4497">
        <v>15.856</v>
      </c>
      <c r="AY4497">
        <v>15.7</v>
      </c>
      <c r="AZ4497">
        <v>15.555</v>
      </c>
      <c r="BA4497">
        <v>15.411</v>
      </c>
      <c r="BB4497">
        <v>15.271000000000001</v>
      </c>
      <c r="BC4497">
        <v>2017</v>
      </c>
    </row>
    <row r="4498" spans="1:55" x14ac:dyDescent="0.25">
      <c r="A4498">
        <v>946</v>
      </c>
      <c r="B4498" t="s">
        <v>1199</v>
      </c>
      <c r="C4498" t="s">
        <v>359</v>
      </c>
      <c r="D4498" t="s">
        <v>1200</v>
      </c>
      <c r="E4498" t="s">
        <v>357</v>
      </c>
      <c r="F4498" t="s">
        <v>358</v>
      </c>
      <c r="G4498" t="s">
        <v>282</v>
      </c>
      <c r="I4498" t="s">
        <v>360</v>
      </c>
      <c r="J4498" t="s">
        <v>232</v>
      </c>
      <c r="K4498" t="s">
        <v>232</v>
      </c>
      <c r="L4498" t="s">
        <v>232</v>
      </c>
      <c r="M4498" t="s">
        <v>232</v>
      </c>
      <c r="N4498" t="s">
        <v>232</v>
      </c>
      <c r="O4498" t="s">
        <v>232</v>
      </c>
      <c r="P4498" t="s">
        <v>232</v>
      </c>
      <c r="Q4498" t="s">
        <v>232</v>
      </c>
      <c r="R4498" t="s">
        <v>232</v>
      </c>
      <c r="S4498" t="s">
        <v>232</v>
      </c>
      <c r="T4498" t="s">
        <v>232</v>
      </c>
      <c r="U4498" t="s">
        <v>232</v>
      </c>
      <c r="V4498" t="s">
        <v>232</v>
      </c>
      <c r="W4498" t="s">
        <v>232</v>
      </c>
      <c r="X4498" t="s">
        <v>232</v>
      </c>
      <c r="Y4498" t="s">
        <v>232</v>
      </c>
      <c r="Z4498" t="s">
        <v>232</v>
      </c>
      <c r="AA4498" t="s">
        <v>232</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29.013999999999999</v>
      </c>
      <c r="AN4498">
        <v>36.216000000000001</v>
      </c>
      <c r="AO4498">
        <v>37.183</v>
      </c>
      <c r="AP4498">
        <v>39.774000000000001</v>
      </c>
      <c r="AQ4498">
        <v>38.759</v>
      </c>
      <c r="AR4498">
        <v>40.540999999999997</v>
      </c>
      <c r="AS4498">
        <v>42.581000000000003</v>
      </c>
      <c r="AT4498">
        <v>39.933</v>
      </c>
      <c r="AU4498">
        <v>39.42</v>
      </c>
      <c r="AV4498">
        <v>35.908000000000001</v>
      </c>
      <c r="AW4498">
        <v>33.792000000000002</v>
      </c>
      <c r="AX4498">
        <v>31.818999999999999</v>
      </c>
      <c r="AY4498">
        <v>29.981999999999999</v>
      </c>
      <c r="AZ4498">
        <v>28.347999999999999</v>
      </c>
      <c r="BA4498">
        <v>26.826000000000001</v>
      </c>
      <c r="BB4498">
        <v>25.420999999999999</v>
      </c>
      <c r="BC4498">
        <v>2017</v>
      </c>
    </row>
    <row r="4499" spans="1:55" x14ac:dyDescent="0.25">
      <c r="A4499">
        <v>946</v>
      </c>
      <c r="B4499" t="s">
        <v>1199</v>
      </c>
      <c r="C4499" t="s">
        <v>361</v>
      </c>
      <c r="D4499" t="s">
        <v>1200</v>
      </c>
      <c r="E4499" t="s">
        <v>362</v>
      </c>
      <c r="F4499" t="s">
        <v>363</v>
      </c>
      <c r="G4499" t="s">
        <v>229</v>
      </c>
      <c r="H4499" t="s">
        <v>230</v>
      </c>
      <c r="I4499" t="s">
        <v>1206</v>
      </c>
      <c r="J4499" t="s">
        <v>232</v>
      </c>
      <c r="K4499" t="s">
        <v>232</v>
      </c>
      <c r="L4499" t="s">
        <v>232</v>
      </c>
      <c r="M4499" t="s">
        <v>232</v>
      </c>
      <c r="N4499" t="s">
        <v>232</v>
      </c>
      <c r="O4499" t="s">
        <v>232</v>
      </c>
      <c r="P4499" t="s">
        <v>232</v>
      </c>
      <c r="Q4499" t="s">
        <v>232</v>
      </c>
      <c r="R4499" t="s">
        <v>232</v>
      </c>
      <c r="S4499" t="s">
        <v>232</v>
      </c>
      <c r="T4499" t="s">
        <v>232</v>
      </c>
      <c r="U4499" t="s">
        <v>232</v>
      </c>
      <c r="V4499" t="s">
        <v>232</v>
      </c>
      <c r="W4499" t="s">
        <v>232</v>
      </c>
      <c r="X4499" t="s">
        <v>232</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28.027999999999999</v>
      </c>
      <c r="AO4499">
        <v>31.274999999999999</v>
      </c>
      <c r="AP4499">
        <v>33.348999999999997</v>
      </c>
      <c r="AQ4499">
        <v>34.96</v>
      </c>
      <c r="AR4499">
        <v>36.567999999999998</v>
      </c>
      <c r="AS4499">
        <v>37.433999999999997</v>
      </c>
      <c r="AT4499">
        <v>38.848999999999997</v>
      </c>
      <c r="AU4499">
        <v>42.191000000000003</v>
      </c>
      <c r="AV4499">
        <v>45.134</v>
      </c>
      <c r="AW4499">
        <v>47.430999999999997</v>
      </c>
      <c r="AX4499">
        <v>49.832000000000001</v>
      </c>
      <c r="AY4499">
        <v>52.365000000000002</v>
      </c>
      <c r="AZ4499">
        <v>54.872</v>
      </c>
      <c r="BA4499">
        <v>57.447000000000003</v>
      </c>
      <c r="BB4499">
        <v>60.07</v>
      </c>
      <c r="BC4499">
        <v>2017</v>
      </c>
    </row>
    <row r="4500" spans="1:55" x14ac:dyDescent="0.25">
      <c r="A4500">
        <v>946</v>
      </c>
      <c r="B4500" t="s">
        <v>1199</v>
      </c>
      <c r="C4500" t="s">
        <v>364</v>
      </c>
      <c r="D4500" t="s">
        <v>1200</v>
      </c>
      <c r="E4500" t="s">
        <v>365</v>
      </c>
      <c r="F4500" t="s">
        <v>366</v>
      </c>
      <c r="G4500" t="s">
        <v>242</v>
      </c>
      <c r="H4500" t="s">
        <v>230</v>
      </c>
      <c r="I4500" t="s">
        <v>1207</v>
      </c>
      <c r="J4500" t="s">
        <v>232</v>
      </c>
      <c r="K4500" t="s">
        <v>232</v>
      </c>
      <c r="L4500" t="s">
        <v>232</v>
      </c>
      <c r="M4500" t="s">
        <v>232</v>
      </c>
      <c r="N4500" t="s">
        <v>232</v>
      </c>
      <c r="O4500" t="s">
        <v>232</v>
      </c>
      <c r="P4500" t="s">
        <v>232</v>
      </c>
      <c r="Q4500" t="s">
        <v>232</v>
      </c>
      <c r="R4500" t="s">
        <v>232</v>
      </c>
      <c r="S4500" t="s">
        <v>232</v>
      </c>
      <c r="T4500" t="s">
        <v>232</v>
      </c>
      <c r="U4500" t="s">
        <v>232</v>
      </c>
      <c r="V4500" t="s">
        <v>232</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-1.9019999999999999</v>
      </c>
      <c r="AJ4500">
        <v>-3.294</v>
      </c>
      <c r="AK4500">
        <v>-6.1619999999999999</v>
      </c>
      <c r="AL4500">
        <v>-6.5469999999999997</v>
      </c>
      <c r="AM4500">
        <v>0.53700000000000003</v>
      </c>
      <c r="AN4500">
        <v>-0.47399999999999998</v>
      </c>
      <c r="AO4500">
        <v>-1.9810000000000001</v>
      </c>
      <c r="AP4500">
        <v>-0.60499999999999998</v>
      </c>
      <c r="AQ4500">
        <v>0.38800000000000001</v>
      </c>
      <c r="AR4500">
        <v>1.538</v>
      </c>
      <c r="AS4500">
        <v>-1.165</v>
      </c>
      <c r="AT4500">
        <v>-0.35299999999999998</v>
      </c>
      <c r="AU4500">
        <v>0.41899999999999998</v>
      </c>
      <c r="AV4500">
        <v>0.72199999999999998</v>
      </c>
      <c r="AW4500">
        <v>0.60599999999999998</v>
      </c>
      <c r="AX4500">
        <v>0.36599999999999999</v>
      </c>
      <c r="AY4500">
        <v>0.18099999999999999</v>
      </c>
      <c r="AZ4500">
        <v>-0.12</v>
      </c>
      <c r="BA4500">
        <v>-0.54300000000000004</v>
      </c>
      <c r="BB4500">
        <v>-1.0620000000000001</v>
      </c>
      <c r="BC4500">
        <v>2017</v>
      </c>
    </row>
    <row r="4501" spans="1:55" x14ac:dyDescent="0.25">
      <c r="A4501">
        <v>946</v>
      </c>
      <c r="B4501" t="s">
        <v>1199</v>
      </c>
      <c r="C4501" t="s">
        <v>368</v>
      </c>
      <c r="D4501" t="s">
        <v>1200</v>
      </c>
      <c r="E4501" t="s">
        <v>365</v>
      </c>
      <c r="F4501" t="s">
        <v>366</v>
      </c>
      <c r="G4501" t="s">
        <v>282</v>
      </c>
      <c r="I4501" t="s">
        <v>369</v>
      </c>
      <c r="J4501" t="s">
        <v>232</v>
      </c>
      <c r="K4501" t="s">
        <v>232</v>
      </c>
      <c r="L4501" t="s">
        <v>232</v>
      </c>
      <c r="M4501" t="s">
        <v>232</v>
      </c>
      <c r="N4501" t="s">
        <v>232</v>
      </c>
      <c r="O4501" t="s">
        <v>232</v>
      </c>
      <c r="P4501" t="s">
        <v>232</v>
      </c>
      <c r="Q4501" t="s">
        <v>232</v>
      </c>
      <c r="R4501" t="s">
        <v>232</v>
      </c>
      <c r="S4501" t="s">
        <v>232</v>
      </c>
      <c r="T4501" t="s">
        <v>232</v>
      </c>
      <c r="U4501" t="s">
        <v>232</v>
      </c>
      <c r="V4501" t="s">
        <v>232</v>
      </c>
      <c r="W4501" t="s">
        <v>232</v>
      </c>
      <c r="X4501" t="s">
        <v>232</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-7.2640000000000002</v>
      </c>
      <c r="AJ4501">
        <v>-10.896000000000001</v>
      </c>
      <c r="AK4501">
        <v>-15.488</v>
      </c>
      <c r="AL4501">
        <v>-13.605</v>
      </c>
      <c r="AM4501">
        <v>1.43</v>
      </c>
      <c r="AN4501">
        <v>-1.2749999999999999</v>
      </c>
      <c r="AO4501">
        <v>-4.5460000000000003</v>
      </c>
      <c r="AP4501">
        <v>-1.41</v>
      </c>
      <c r="AQ4501">
        <v>0.83599999999999997</v>
      </c>
      <c r="AR4501">
        <v>3.1629999999999998</v>
      </c>
      <c r="AS4501">
        <v>-2.8039999999999998</v>
      </c>
      <c r="AT4501">
        <v>-0.82</v>
      </c>
      <c r="AU4501">
        <v>0.879</v>
      </c>
      <c r="AV4501">
        <v>1.3540000000000001</v>
      </c>
      <c r="AW4501">
        <v>1.117</v>
      </c>
      <c r="AX4501">
        <v>0.63600000000000001</v>
      </c>
      <c r="AY4501">
        <v>0.29799999999999999</v>
      </c>
      <c r="AZ4501">
        <v>-0.187</v>
      </c>
      <c r="BA4501">
        <v>-0.80500000000000005</v>
      </c>
      <c r="BB4501">
        <v>-1.496</v>
      </c>
      <c r="BC4501">
        <v>2017</v>
      </c>
    </row>
    <row r="4502" spans="1:55" x14ac:dyDescent="0.25">
      <c r="A4502">
        <v>137</v>
      </c>
      <c r="B4502" t="s">
        <v>1208</v>
      </c>
      <c r="C4502" t="s">
        <v>225</v>
      </c>
      <c r="D4502" t="s">
        <v>1209</v>
      </c>
      <c r="E4502" t="s">
        <v>227</v>
      </c>
      <c r="F4502" t="s">
        <v>228</v>
      </c>
      <c r="G4502" t="s">
        <v>229</v>
      </c>
      <c r="H4502" t="s">
        <v>230</v>
      </c>
      <c r="I4502" t="s">
        <v>1210</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46.119</v>
      </c>
      <c r="AT4502">
        <v>47.231999999999999</v>
      </c>
      <c r="AU4502">
        <v>47.962000000000003</v>
      </c>
      <c r="AV4502">
        <v>49.381</v>
      </c>
      <c r="AW4502">
        <v>50.715000000000003</v>
      </c>
      <c r="AX4502">
        <v>52.110999999999997</v>
      </c>
      <c r="AY4502">
        <v>53.506999999999998</v>
      </c>
      <c r="AZ4502">
        <v>54.924999999999997</v>
      </c>
      <c r="BA4502">
        <v>56.35</v>
      </c>
      <c r="BB4502">
        <v>57.83</v>
      </c>
      <c r="BC4502">
        <v>2017</v>
      </c>
    </row>
    <row r="4503" spans="1:55" x14ac:dyDescent="0.25">
      <c r="A4503">
        <v>137</v>
      </c>
      <c r="B4503" t="s">
        <v>1208</v>
      </c>
      <c r="C4503" t="s">
        <v>233</v>
      </c>
      <c r="D4503" t="s">
        <v>1209</v>
      </c>
      <c r="E4503" t="s">
        <v>227</v>
      </c>
      <c r="F4503" t="s">
        <v>234</v>
      </c>
      <c r="G4503" t="s">
        <v>235</v>
      </c>
      <c r="I4503" t="s">
        <v>236</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1.629</v>
      </c>
      <c r="AH4503">
        <v>3.6120000000000001</v>
      </c>
      <c r="AI4503">
        <v>3.173</v>
      </c>
      <c r="AJ4503">
        <v>5.1779999999999999</v>
      </c>
      <c r="AK4503">
        <v>8.3550000000000004</v>
      </c>
      <c r="AL4503">
        <v>-1.28</v>
      </c>
      <c r="AM4503">
        <v>-4.3579999999999997</v>
      </c>
      <c r="AN4503">
        <v>4.8650000000000002</v>
      </c>
      <c r="AO4503">
        <v>2.5390000000000001</v>
      </c>
      <c r="AP4503">
        <v>-0.35299999999999998</v>
      </c>
      <c r="AQ4503">
        <v>3.6539999999999999</v>
      </c>
      <c r="AR4503">
        <v>4.2969999999999997</v>
      </c>
      <c r="AS4503">
        <v>3.9159999999999999</v>
      </c>
      <c r="AT4503">
        <v>2.411</v>
      </c>
      <c r="AU4503">
        <v>1.546</v>
      </c>
      <c r="AV4503">
        <v>2.96</v>
      </c>
      <c r="AW4503">
        <v>2.7010000000000001</v>
      </c>
      <c r="AX4503">
        <v>2.754</v>
      </c>
      <c r="AY4503">
        <v>2.6779999999999999</v>
      </c>
      <c r="AZ4503">
        <v>2.65</v>
      </c>
      <c r="BA4503">
        <v>2.5950000000000002</v>
      </c>
      <c r="BB4503">
        <v>2.625</v>
      </c>
      <c r="BC4503">
        <v>2017</v>
      </c>
    </row>
    <row r="4504" spans="1:55" x14ac:dyDescent="0.25">
      <c r="A4504">
        <v>137</v>
      </c>
      <c r="B4504" t="s">
        <v>1208</v>
      </c>
      <c r="C4504" t="s">
        <v>237</v>
      </c>
      <c r="D4504" t="s">
        <v>1209</v>
      </c>
      <c r="E4504" t="s">
        <v>238</v>
      </c>
      <c r="F4504" t="s">
        <v>239</v>
      </c>
      <c r="G4504" t="s">
        <v>229</v>
      </c>
      <c r="H4504" t="s">
        <v>230</v>
      </c>
      <c r="I4504" t="s">
        <v>1210</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33.808999999999997</v>
      </c>
      <c r="AK4504">
        <v>37.179000000000002</v>
      </c>
      <c r="AL4504">
        <v>38.128999999999998</v>
      </c>
      <c r="AM4504">
        <v>36.975999999999999</v>
      </c>
      <c r="AN4504">
        <v>40.177999999999997</v>
      </c>
      <c r="AO4504">
        <v>43.164999999999999</v>
      </c>
      <c r="AP4504">
        <v>44.112000000000002</v>
      </c>
      <c r="AQ4504">
        <v>46.5</v>
      </c>
      <c r="AR4504">
        <v>49.823999999999998</v>
      </c>
      <c r="AS4504">
        <v>51.579000000000001</v>
      </c>
      <c r="AT4504">
        <v>53.302999999999997</v>
      </c>
      <c r="AU4504">
        <v>55.298999999999999</v>
      </c>
      <c r="AV4504">
        <v>58.207999999999998</v>
      </c>
      <c r="AW4504">
        <v>60.893000000000001</v>
      </c>
      <c r="AX4504">
        <v>63.753999999999998</v>
      </c>
      <c r="AY4504">
        <v>66.694999999999993</v>
      </c>
      <c r="AZ4504">
        <v>69.765000000000001</v>
      </c>
      <c r="BA4504">
        <v>72.847999999999999</v>
      </c>
      <c r="BB4504">
        <v>76.161000000000001</v>
      </c>
      <c r="BC4504">
        <v>2017</v>
      </c>
    </row>
    <row r="4505" spans="1:55" x14ac:dyDescent="0.25">
      <c r="A4505">
        <v>137</v>
      </c>
      <c r="B4505" t="s">
        <v>1208</v>
      </c>
      <c r="C4505" t="s">
        <v>240</v>
      </c>
      <c r="D4505" t="s">
        <v>1209</v>
      </c>
      <c r="E4505" t="s">
        <v>238</v>
      </c>
      <c r="F4505" t="s">
        <v>241</v>
      </c>
      <c r="G4505" t="s">
        <v>242</v>
      </c>
      <c r="H4505" t="s">
        <v>230</v>
      </c>
      <c r="I4505" t="s">
        <v>243</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20.547000000000001</v>
      </c>
      <c r="AA4505">
        <v>18.503</v>
      </c>
      <c r="AB4505">
        <v>19.341000000000001</v>
      </c>
      <c r="AC4505">
        <v>21.172999999999998</v>
      </c>
      <c r="AD4505">
        <v>21.321999999999999</v>
      </c>
      <c r="AE4505">
        <v>21.286999999999999</v>
      </c>
      <c r="AF4505">
        <v>23.689</v>
      </c>
      <c r="AG4505">
        <v>29.608000000000001</v>
      </c>
      <c r="AH4505">
        <v>34.722000000000001</v>
      </c>
      <c r="AI4505">
        <v>37.408000000000001</v>
      </c>
      <c r="AJ4505">
        <v>42.45</v>
      </c>
      <c r="AK4505">
        <v>50.959000000000003</v>
      </c>
      <c r="AL4505">
        <v>56.113999999999997</v>
      </c>
      <c r="AM4505">
        <v>51.500999999999998</v>
      </c>
      <c r="AN4505">
        <v>53.311999999999998</v>
      </c>
      <c r="AO4505">
        <v>60.06</v>
      </c>
      <c r="AP4505">
        <v>56.709000000000003</v>
      </c>
      <c r="AQ4505">
        <v>61.759</v>
      </c>
      <c r="AR4505">
        <v>66.209000000000003</v>
      </c>
      <c r="AS4505">
        <v>57.232999999999997</v>
      </c>
      <c r="AT4505">
        <v>58.984999999999999</v>
      </c>
      <c r="AU4505">
        <v>62.441000000000003</v>
      </c>
      <c r="AV4505">
        <v>68.77</v>
      </c>
      <c r="AW4505">
        <v>69.634</v>
      </c>
      <c r="AX4505">
        <v>73.692999999999998</v>
      </c>
      <c r="AY4505">
        <v>77.528999999999996</v>
      </c>
      <c r="AZ4505">
        <v>81.622</v>
      </c>
      <c r="BA4505">
        <v>85.58</v>
      </c>
      <c r="BB4505">
        <v>90.046000000000006</v>
      </c>
      <c r="BC4505">
        <v>2017</v>
      </c>
    </row>
    <row r="4506" spans="1:55" x14ac:dyDescent="0.25">
      <c r="A4506">
        <v>137</v>
      </c>
      <c r="B4506" t="s">
        <v>1208</v>
      </c>
      <c r="C4506" t="s">
        <v>244</v>
      </c>
      <c r="D4506" t="s">
        <v>1209</v>
      </c>
      <c r="E4506" t="s">
        <v>238</v>
      </c>
      <c r="F4506" t="s">
        <v>245</v>
      </c>
      <c r="G4506" t="s">
        <v>246</v>
      </c>
      <c r="H4506" t="s">
        <v>230</v>
      </c>
      <c r="I4506" t="s">
        <v>243</v>
      </c>
      <c r="J4506">
        <v>5.7030000000000003</v>
      </c>
      <c r="K4506">
        <v>6.2919999999999998</v>
      </c>
      <c r="L4506">
        <v>6.75</v>
      </c>
      <c r="M4506">
        <v>7.1470000000000002</v>
      </c>
      <c r="N4506">
        <v>7.7549999999999999</v>
      </c>
      <c r="O4506">
        <v>8.4480000000000004</v>
      </c>
      <c r="P4506">
        <v>9.4789999999999992</v>
      </c>
      <c r="Q4506">
        <v>10.097</v>
      </c>
      <c r="R4506">
        <v>11.337999999999999</v>
      </c>
      <c r="S4506">
        <v>12.936999999999999</v>
      </c>
      <c r="T4506">
        <v>14.135</v>
      </c>
      <c r="U4506">
        <v>15.875999999999999</v>
      </c>
      <c r="V4506">
        <v>16.533000000000001</v>
      </c>
      <c r="W4506">
        <v>17.635999999999999</v>
      </c>
      <c r="X4506">
        <v>18.701000000000001</v>
      </c>
      <c r="Y4506">
        <v>19.366</v>
      </c>
      <c r="Z4506">
        <v>20.02</v>
      </c>
      <c r="AA4506">
        <v>21.574000000000002</v>
      </c>
      <c r="AB4506">
        <v>23.234000000000002</v>
      </c>
      <c r="AC4506">
        <v>25.553999999999998</v>
      </c>
      <c r="AD4506">
        <v>28.33</v>
      </c>
      <c r="AE4506">
        <v>29.684999999999999</v>
      </c>
      <c r="AF4506">
        <v>31.306000000000001</v>
      </c>
      <c r="AG4506">
        <v>32.406999999999996</v>
      </c>
      <c r="AH4506">
        <v>34.481000000000002</v>
      </c>
      <c r="AI4506">
        <v>36.683</v>
      </c>
      <c r="AJ4506">
        <v>39.750999999999998</v>
      </c>
      <c r="AK4506">
        <v>44.228999999999999</v>
      </c>
      <c r="AL4506">
        <v>44.512</v>
      </c>
      <c r="AM4506">
        <v>42.896000000000001</v>
      </c>
      <c r="AN4506">
        <v>45.506999999999998</v>
      </c>
      <c r="AO4506">
        <v>47.637999999999998</v>
      </c>
      <c r="AP4506">
        <v>48.38</v>
      </c>
      <c r="AQ4506">
        <v>51.027999999999999</v>
      </c>
      <c r="AR4506">
        <v>54.228000000000002</v>
      </c>
      <c r="AS4506">
        <v>56.954000000000001</v>
      </c>
      <c r="AT4506">
        <v>58.965000000000003</v>
      </c>
      <c r="AU4506">
        <v>61.015000000000001</v>
      </c>
      <c r="AV4506">
        <v>64.236999999999995</v>
      </c>
      <c r="AW4506">
        <v>67.144999999999996</v>
      </c>
      <c r="AX4506">
        <v>70.433999999999997</v>
      </c>
      <c r="AY4506">
        <v>73.823999999999998</v>
      </c>
      <c r="AZ4506">
        <v>77.347999999999999</v>
      </c>
      <c r="BA4506">
        <v>81</v>
      </c>
      <c r="BB4506">
        <v>84.867000000000004</v>
      </c>
      <c r="BC4506">
        <v>2017</v>
      </c>
    </row>
    <row r="4507" spans="1:55" x14ac:dyDescent="0.25">
      <c r="A4507">
        <v>137</v>
      </c>
      <c r="B4507" t="s">
        <v>1208</v>
      </c>
      <c r="C4507" t="s">
        <v>247</v>
      </c>
      <c r="D4507" t="s">
        <v>1209</v>
      </c>
      <c r="E4507" t="s">
        <v>248</v>
      </c>
      <c r="F4507" t="s">
        <v>249</v>
      </c>
      <c r="G4507" t="s">
        <v>250</v>
      </c>
      <c r="I4507" t="s">
        <v>251</v>
      </c>
      <c r="J4507">
        <v>40.848999999999997</v>
      </c>
      <c r="K4507">
        <v>44.253</v>
      </c>
      <c r="L4507">
        <v>44.235999999999997</v>
      </c>
      <c r="M4507">
        <v>47.762999999999998</v>
      </c>
      <c r="N4507">
        <v>50.564</v>
      </c>
      <c r="O4507">
        <v>50.75</v>
      </c>
      <c r="P4507">
        <v>50.707999999999998</v>
      </c>
      <c r="Q4507">
        <v>50.74</v>
      </c>
      <c r="R4507">
        <v>52.148000000000003</v>
      </c>
      <c r="S4507">
        <v>54.244999999999997</v>
      </c>
      <c r="T4507">
        <v>55.609000000000002</v>
      </c>
      <c r="U4507">
        <v>56.622</v>
      </c>
      <c r="V4507">
        <v>58.734000000000002</v>
      </c>
      <c r="W4507">
        <v>62.241</v>
      </c>
      <c r="X4507">
        <v>64.445999999999998</v>
      </c>
      <c r="Y4507">
        <v>65.948999999999998</v>
      </c>
      <c r="Z4507">
        <v>67.915999999999997</v>
      </c>
      <c r="AA4507">
        <v>66.643000000000001</v>
      </c>
      <c r="AB4507">
        <v>66.367999999999995</v>
      </c>
      <c r="AC4507">
        <v>69.905000000000001</v>
      </c>
      <c r="AD4507">
        <v>74.959000000000003</v>
      </c>
      <c r="AE4507">
        <v>75.302000000000007</v>
      </c>
      <c r="AF4507">
        <v>76.567999999999998</v>
      </c>
      <c r="AG4507">
        <v>78.622</v>
      </c>
      <c r="AH4507">
        <v>80.945999999999998</v>
      </c>
      <c r="AI4507">
        <v>84.340999999999994</v>
      </c>
      <c r="AJ4507">
        <v>90.275999999999996</v>
      </c>
      <c r="AK4507">
        <v>91.62</v>
      </c>
      <c r="AL4507">
        <v>95.179000000000002</v>
      </c>
      <c r="AM4507">
        <v>96.509</v>
      </c>
      <c r="AN4507">
        <v>100</v>
      </c>
      <c r="AO4507">
        <v>104.774</v>
      </c>
      <c r="AP4507">
        <v>107.452</v>
      </c>
      <c r="AQ4507">
        <v>109.27500000000001</v>
      </c>
      <c r="AR4507">
        <v>112.264</v>
      </c>
      <c r="AS4507">
        <v>111.83799999999999</v>
      </c>
      <c r="AT4507">
        <v>112.855</v>
      </c>
      <c r="AU4507">
        <v>115.29900000000001</v>
      </c>
      <c r="AV4507">
        <v>117.875</v>
      </c>
      <c r="AW4507">
        <v>120.069</v>
      </c>
      <c r="AX4507">
        <v>122.34099999999999</v>
      </c>
      <c r="AY4507">
        <v>124.64700000000001</v>
      </c>
      <c r="AZ4507">
        <v>127.02</v>
      </c>
      <c r="BA4507">
        <v>129.27799999999999</v>
      </c>
      <c r="BB4507">
        <v>131.69900000000001</v>
      </c>
      <c r="BC4507">
        <v>2017</v>
      </c>
    </row>
    <row r="4508" spans="1:55" x14ac:dyDescent="0.25">
      <c r="A4508">
        <v>137</v>
      </c>
      <c r="B4508" t="s">
        <v>1208</v>
      </c>
      <c r="C4508" t="s">
        <v>252</v>
      </c>
      <c r="D4508" t="s">
        <v>1209</v>
      </c>
      <c r="E4508" t="s">
        <v>253</v>
      </c>
      <c r="F4508" t="s">
        <v>254</v>
      </c>
      <c r="G4508" t="s">
        <v>229</v>
      </c>
      <c r="H4508" t="s">
        <v>220</v>
      </c>
      <c r="I4508" t="s">
        <v>255</v>
      </c>
      <c r="J4508" s="52">
        <v>31431.18</v>
      </c>
      <c r="K4508" s="52">
        <v>31586.59</v>
      </c>
      <c r="L4508" s="52">
        <v>31888.74</v>
      </c>
      <c r="M4508" s="52">
        <v>32490.33</v>
      </c>
      <c r="N4508" s="52">
        <v>33999.07</v>
      </c>
      <c r="O4508" s="52">
        <v>35833.11</v>
      </c>
      <c r="P4508" s="52">
        <v>39228.46</v>
      </c>
      <c r="Q4508" s="52">
        <v>40514.39</v>
      </c>
      <c r="R4508" s="52">
        <v>43567.25</v>
      </c>
      <c r="S4508" s="52">
        <v>47367.22</v>
      </c>
      <c r="T4508" s="52">
        <v>49325.42</v>
      </c>
      <c r="U4508" s="52">
        <v>52869.55</v>
      </c>
      <c r="V4508" s="52">
        <v>53104.41</v>
      </c>
      <c r="W4508" s="52">
        <v>54556.66</v>
      </c>
      <c r="X4508" s="52">
        <v>55827.77</v>
      </c>
      <c r="Y4508" s="52">
        <v>56362.17</v>
      </c>
      <c r="Z4508" s="52">
        <v>56396.06</v>
      </c>
      <c r="AA4508" s="52">
        <v>58984.88</v>
      </c>
      <c r="AB4508" s="52">
        <v>62040.54</v>
      </c>
      <c r="AC4508" s="52">
        <v>66430.559999999998</v>
      </c>
      <c r="AD4508" s="52">
        <v>71008.3</v>
      </c>
      <c r="AE4508" s="52">
        <v>71910.710000000006</v>
      </c>
      <c r="AF4508" s="52">
        <v>73808.13</v>
      </c>
      <c r="AG4508" s="52">
        <v>74299.350000000006</v>
      </c>
      <c r="AH4508" s="52">
        <v>75856.34</v>
      </c>
      <c r="AI4508" s="52">
        <v>77199.009999999995</v>
      </c>
      <c r="AJ4508" s="52">
        <v>79836.75</v>
      </c>
      <c r="AK4508" s="52">
        <v>85216.94</v>
      </c>
      <c r="AL4508" s="52">
        <v>82802.570000000007</v>
      </c>
      <c r="AM4508" s="52">
        <v>77636.88</v>
      </c>
      <c r="AN4508" s="52">
        <v>80024.740000000005</v>
      </c>
      <c r="AO4508" s="52">
        <v>80490</v>
      </c>
      <c r="AP4508" s="52">
        <v>78217.52</v>
      </c>
      <c r="AQ4508" s="52">
        <v>79236.149999999994</v>
      </c>
      <c r="AR4508" s="52">
        <v>80740.61</v>
      </c>
      <c r="AS4508" s="52">
        <v>81923.34</v>
      </c>
      <c r="AT4508" s="52">
        <v>81963.7</v>
      </c>
      <c r="AU4508" s="52">
        <v>81199.05</v>
      </c>
      <c r="AV4508" s="52">
        <v>82027.759999999995</v>
      </c>
      <c r="AW4508" s="52">
        <v>82186.58</v>
      </c>
      <c r="AX4508" s="52">
        <v>82388.58</v>
      </c>
      <c r="AY4508" s="52">
        <v>82530.080000000002</v>
      </c>
      <c r="AZ4508" s="52">
        <v>82649</v>
      </c>
      <c r="BA4508" s="52">
        <v>82724.12</v>
      </c>
      <c r="BB4508" s="52">
        <v>82823.72</v>
      </c>
      <c r="BC4508">
        <v>2017</v>
      </c>
    </row>
    <row r="4509" spans="1:55" x14ac:dyDescent="0.25">
      <c r="A4509">
        <v>137</v>
      </c>
      <c r="B4509" t="s">
        <v>1208</v>
      </c>
      <c r="C4509" t="s">
        <v>256</v>
      </c>
      <c r="D4509" t="s">
        <v>1209</v>
      </c>
      <c r="E4509" t="s">
        <v>253</v>
      </c>
      <c r="F4509" t="s">
        <v>257</v>
      </c>
      <c r="G4509" t="s">
        <v>258</v>
      </c>
      <c r="H4509" t="s">
        <v>220</v>
      </c>
      <c r="I4509" t="s">
        <v>255</v>
      </c>
      <c r="J4509" s="52">
        <v>36344.269999999997</v>
      </c>
      <c r="K4509" s="52">
        <v>36523.980000000003</v>
      </c>
      <c r="L4509" s="52">
        <v>36873.35</v>
      </c>
      <c r="M4509" s="52">
        <v>37568.980000000003</v>
      </c>
      <c r="N4509" s="52">
        <v>39313.56</v>
      </c>
      <c r="O4509" s="52">
        <v>41434.269999999997</v>
      </c>
      <c r="P4509" s="52">
        <v>45360.37</v>
      </c>
      <c r="Q4509" s="52">
        <v>46847.3</v>
      </c>
      <c r="R4509" s="52">
        <v>50377.36</v>
      </c>
      <c r="S4509" s="52">
        <v>54771.31</v>
      </c>
      <c r="T4509" s="52">
        <v>57035.6</v>
      </c>
      <c r="U4509" s="52">
        <v>61133.73</v>
      </c>
      <c r="V4509" s="52">
        <v>61405.31</v>
      </c>
      <c r="W4509" s="52">
        <v>63084.56</v>
      </c>
      <c r="X4509" s="52">
        <v>64554.35</v>
      </c>
      <c r="Y4509" s="52">
        <v>65172.3</v>
      </c>
      <c r="Z4509" s="52">
        <v>65211.48</v>
      </c>
      <c r="AA4509" s="52">
        <v>68204.960000000006</v>
      </c>
      <c r="AB4509" s="52">
        <v>71738.27</v>
      </c>
      <c r="AC4509" s="52">
        <v>76814.5</v>
      </c>
      <c r="AD4509" s="52">
        <v>82107.8</v>
      </c>
      <c r="AE4509" s="52">
        <v>83151.259999999995</v>
      </c>
      <c r="AF4509" s="52">
        <v>85345.279999999999</v>
      </c>
      <c r="AG4509" s="52">
        <v>85913.279999999999</v>
      </c>
      <c r="AH4509" s="52">
        <v>87713.65</v>
      </c>
      <c r="AI4509" s="52">
        <v>89266.2</v>
      </c>
      <c r="AJ4509" s="52">
        <v>92316.24</v>
      </c>
      <c r="AK4509" s="52">
        <v>98537.43</v>
      </c>
      <c r="AL4509" s="52">
        <v>95745.66</v>
      </c>
      <c r="AM4509" s="52">
        <v>89772.51</v>
      </c>
      <c r="AN4509" s="52">
        <v>92533.62</v>
      </c>
      <c r="AO4509" s="52">
        <v>93071.6</v>
      </c>
      <c r="AP4509" s="52">
        <v>90443.91</v>
      </c>
      <c r="AQ4509" s="52">
        <v>91621.759999999995</v>
      </c>
      <c r="AR4509" s="52">
        <v>93361.39</v>
      </c>
      <c r="AS4509" s="52">
        <v>94729</v>
      </c>
      <c r="AT4509" s="52">
        <v>94775.67</v>
      </c>
      <c r="AU4509" s="52">
        <v>93891.49</v>
      </c>
      <c r="AV4509" s="52">
        <v>94849.74</v>
      </c>
      <c r="AW4509" s="52">
        <v>95033.38</v>
      </c>
      <c r="AX4509" s="52">
        <v>95266.96</v>
      </c>
      <c r="AY4509" s="52">
        <v>95430.58</v>
      </c>
      <c r="AZ4509" s="52">
        <v>95568.09</v>
      </c>
      <c r="BA4509" s="52">
        <v>95654.95</v>
      </c>
      <c r="BB4509" s="52">
        <v>95770.12</v>
      </c>
      <c r="BC4509">
        <v>2017</v>
      </c>
    </row>
    <row r="4510" spans="1:55" x14ac:dyDescent="0.25">
      <c r="A4510">
        <v>137</v>
      </c>
      <c r="B4510" t="s">
        <v>1208</v>
      </c>
      <c r="C4510" t="s">
        <v>259</v>
      </c>
      <c r="D4510" t="s">
        <v>1209</v>
      </c>
      <c r="E4510" t="s">
        <v>260</v>
      </c>
      <c r="F4510" t="s">
        <v>261</v>
      </c>
      <c r="G4510" t="s">
        <v>229</v>
      </c>
      <c r="H4510" t="s">
        <v>220</v>
      </c>
      <c r="I4510" t="s">
        <v>262</v>
      </c>
      <c r="J4510" s="52">
        <v>12839.35</v>
      </c>
      <c r="K4510" s="52">
        <v>13978.01</v>
      </c>
      <c r="L4510" s="52">
        <v>14106.26</v>
      </c>
      <c r="M4510" s="52">
        <v>15518.5</v>
      </c>
      <c r="N4510" s="52">
        <v>17191.18</v>
      </c>
      <c r="O4510" s="52">
        <v>18185.25</v>
      </c>
      <c r="P4510" s="52">
        <v>19891.86</v>
      </c>
      <c r="Q4510" s="52">
        <v>20556.849999999999</v>
      </c>
      <c r="R4510" s="52">
        <v>22719.57</v>
      </c>
      <c r="S4510" s="52">
        <v>25694.44</v>
      </c>
      <c r="T4510" s="52">
        <v>27429.17</v>
      </c>
      <c r="U4510" s="52">
        <v>29935.8</v>
      </c>
      <c r="V4510" s="52">
        <v>31190.13</v>
      </c>
      <c r="W4510" s="52">
        <v>33956.879999999997</v>
      </c>
      <c r="X4510" s="52">
        <v>35978.870000000003</v>
      </c>
      <c r="Y4510" s="52">
        <v>37170.33</v>
      </c>
      <c r="Z4510" s="52">
        <v>38302.06</v>
      </c>
      <c r="AA4510" s="52">
        <v>39309.11</v>
      </c>
      <c r="AB4510" s="52">
        <v>41175.360000000001</v>
      </c>
      <c r="AC4510" s="52">
        <v>46438.05</v>
      </c>
      <c r="AD4510" s="52">
        <v>53227.4</v>
      </c>
      <c r="AE4510" s="52">
        <v>54150.11</v>
      </c>
      <c r="AF4510" s="52">
        <v>56513.23</v>
      </c>
      <c r="AG4510" s="52">
        <v>58415.79</v>
      </c>
      <c r="AH4510" s="52">
        <v>61402.32</v>
      </c>
      <c r="AI4510" s="52">
        <v>65110.68</v>
      </c>
      <c r="AJ4510" s="52">
        <v>72073.14</v>
      </c>
      <c r="AK4510" s="52">
        <v>78076.05</v>
      </c>
      <c r="AL4510" s="52">
        <v>78810.83</v>
      </c>
      <c r="AM4510" s="52">
        <v>74926.850000000006</v>
      </c>
      <c r="AN4510" s="52">
        <v>80024.94</v>
      </c>
      <c r="AO4510" s="52">
        <v>84332.21</v>
      </c>
      <c r="AP4510" s="52">
        <v>84046.39</v>
      </c>
      <c r="AQ4510" s="52">
        <v>86584.960000000006</v>
      </c>
      <c r="AR4510" s="52">
        <v>90642.559999999998</v>
      </c>
      <c r="AS4510" s="52">
        <v>91621.05</v>
      </c>
      <c r="AT4510" s="52">
        <v>92499.77</v>
      </c>
      <c r="AU4510" s="52">
        <v>93621.62</v>
      </c>
      <c r="AV4510" s="52">
        <v>96689.94</v>
      </c>
      <c r="AW4510" s="52">
        <v>98680.74</v>
      </c>
      <c r="AX4510" s="52">
        <v>100795.21</v>
      </c>
      <c r="AY4510" s="52">
        <v>102871.53</v>
      </c>
      <c r="AZ4510" s="52">
        <v>104980.46</v>
      </c>
      <c r="BA4510" s="52">
        <v>106943.98</v>
      </c>
      <c r="BB4510" s="52">
        <v>109077.8</v>
      </c>
      <c r="BC4510">
        <v>2017</v>
      </c>
    </row>
    <row r="4511" spans="1:55" x14ac:dyDescent="0.25">
      <c r="A4511">
        <v>137</v>
      </c>
      <c r="B4511" t="s">
        <v>1208</v>
      </c>
      <c r="C4511" t="s">
        <v>263</v>
      </c>
      <c r="D4511" t="s">
        <v>1209</v>
      </c>
      <c r="E4511" t="s">
        <v>260</v>
      </c>
      <c r="F4511" t="s">
        <v>264</v>
      </c>
      <c r="G4511" t="s">
        <v>242</v>
      </c>
      <c r="H4511" t="s">
        <v>220</v>
      </c>
      <c r="I4511" t="s">
        <v>262</v>
      </c>
      <c r="J4511" s="52">
        <v>17738.53</v>
      </c>
      <c r="K4511" s="52">
        <v>15251.81</v>
      </c>
      <c r="L4511" s="52">
        <v>12514.67</v>
      </c>
      <c r="M4511" s="52">
        <v>12284.38</v>
      </c>
      <c r="N4511" s="52">
        <v>12032.97</v>
      </c>
      <c r="O4511" s="52">
        <v>12444.14</v>
      </c>
      <c r="P4511" s="52">
        <v>18022.939999999999</v>
      </c>
      <c r="Q4511" s="52">
        <v>22239.52</v>
      </c>
      <c r="R4511" s="52">
        <v>24976.57</v>
      </c>
      <c r="S4511" s="52">
        <v>26333.47</v>
      </c>
      <c r="T4511" s="52">
        <v>33201.25</v>
      </c>
      <c r="U4511" s="52">
        <v>35490.120000000003</v>
      </c>
      <c r="V4511" s="52">
        <v>39219.74</v>
      </c>
      <c r="W4511" s="52">
        <v>39643.49</v>
      </c>
      <c r="X4511" s="52">
        <v>43482.86</v>
      </c>
      <c r="Y4511" s="52">
        <v>50911.12</v>
      </c>
      <c r="Z4511" s="52">
        <v>49920.89</v>
      </c>
      <c r="AA4511" s="52">
        <v>44382.17</v>
      </c>
      <c r="AB4511" s="52">
        <v>45821.99</v>
      </c>
      <c r="AC4511" s="52">
        <v>49539.61</v>
      </c>
      <c r="AD4511" s="52">
        <v>49173.440000000002</v>
      </c>
      <c r="AE4511" s="52">
        <v>48489.55</v>
      </c>
      <c r="AF4511" s="52">
        <v>53348.37</v>
      </c>
      <c r="AG4511" s="52">
        <v>66045.429999999993</v>
      </c>
      <c r="AH4511" s="52">
        <v>76318.34</v>
      </c>
      <c r="AI4511" s="52">
        <v>81104.539999999994</v>
      </c>
      <c r="AJ4511" s="52">
        <v>90494.69</v>
      </c>
      <c r="AK4511" s="52">
        <v>107013.82</v>
      </c>
      <c r="AL4511" s="52">
        <v>115987.04</v>
      </c>
      <c r="AM4511" s="52">
        <v>104357.92</v>
      </c>
      <c r="AN4511" s="52">
        <v>106184.61</v>
      </c>
      <c r="AO4511" s="52">
        <v>117340.49</v>
      </c>
      <c r="AP4511" s="52">
        <v>108047.82</v>
      </c>
      <c r="AQ4511" s="52">
        <v>114998.32</v>
      </c>
      <c r="AR4511" s="52">
        <v>120449.61</v>
      </c>
      <c r="AS4511" s="52">
        <v>101665</v>
      </c>
      <c r="AT4511" s="52">
        <v>102361.02</v>
      </c>
      <c r="AU4511" s="52">
        <v>105712.98</v>
      </c>
      <c r="AV4511" s="52">
        <v>114234.24000000001</v>
      </c>
      <c r="AW4511" s="52">
        <v>112846.46</v>
      </c>
      <c r="AX4511" s="52">
        <v>116510.09</v>
      </c>
      <c r="AY4511" s="52">
        <v>119582.85</v>
      </c>
      <c r="AZ4511" s="52">
        <v>122822.84</v>
      </c>
      <c r="BA4511" s="52">
        <v>125635.03</v>
      </c>
      <c r="BB4511" s="52">
        <v>128963.57</v>
      </c>
      <c r="BC4511">
        <v>2017</v>
      </c>
    </row>
    <row r="4512" spans="1:55" x14ac:dyDescent="0.25">
      <c r="A4512">
        <v>137</v>
      </c>
      <c r="B4512" t="s">
        <v>1208</v>
      </c>
      <c r="C4512" t="s">
        <v>265</v>
      </c>
      <c r="D4512" t="s">
        <v>1209</v>
      </c>
      <c r="E4512" t="s">
        <v>260</v>
      </c>
      <c r="F4512" t="s">
        <v>266</v>
      </c>
      <c r="G4512" t="s">
        <v>246</v>
      </c>
      <c r="H4512" t="s">
        <v>220</v>
      </c>
      <c r="I4512" t="s">
        <v>262</v>
      </c>
      <c r="J4512" s="52">
        <v>15658.56</v>
      </c>
      <c r="K4512" s="52">
        <v>17224.77</v>
      </c>
      <c r="L4512" s="52">
        <v>18463.98</v>
      </c>
      <c r="M4512" s="52">
        <v>19549.07</v>
      </c>
      <c r="N4512" s="52">
        <v>21195.040000000001</v>
      </c>
      <c r="O4512" s="52">
        <v>23044.9</v>
      </c>
      <c r="P4512" s="52">
        <v>25736.41</v>
      </c>
      <c r="Q4512" s="52">
        <v>27237.48</v>
      </c>
      <c r="R4512" s="52">
        <v>30322.799999999999</v>
      </c>
      <c r="S4512" s="52">
        <v>34260.17</v>
      </c>
      <c r="T4512" s="52">
        <v>37011.699999999997</v>
      </c>
      <c r="U4512" s="52">
        <v>41012.79</v>
      </c>
      <c r="V4512" s="52">
        <v>42133.85</v>
      </c>
      <c r="W4512" s="52">
        <v>44311.65</v>
      </c>
      <c r="X4512" s="52">
        <v>46312.27</v>
      </c>
      <c r="Y4512" s="52">
        <v>47735.96</v>
      </c>
      <c r="Z4512" s="52">
        <v>48639.27</v>
      </c>
      <c r="AA4512" s="52">
        <v>51749.27</v>
      </c>
      <c r="AB4512" s="52">
        <v>55042.76</v>
      </c>
      <c r="AC4512" s="52">
        <v>59788.65</v>
      </c>
      <c r="AD4512" s="52">
        <v>65337.25</v>
      </c>
      <c r="AE4512" s="52">
        <v>67618.75</v>
      </c>
      <c r="AF4512" s="52">
        <v>70500.95</v>
      </c>
      <c r="AG4512" s="52">
        <v>72288.06</v>
      </c>
      <c r="AH4512" s="52">
        <v>75789.77</v>
      </c>
      <c r="AI4512" s="52">
        <v>79533.67</v>
      </c>
      <c r="AJ4512" s="52">
        <v>84740.42</v>
      </c>
      <c r="AK4512" s="52">
        <v>92881.01</v>
      </c>
      <c r="AL4512" s="52">
        <v>92004.79</v>
      </c>
      <c r="AM4512" s="52">
        <v>86922.71</v>
      </c>
      <c r="AN4512" s="52">
        <v>90640.19</v>
      </c>
      <c r="AO4512" s="52">
        <v>93071.6</v>
      </c>
      <c r="AP4512" s="52">
        <v>92178.72</v>
      </c>
      <c r="AQ4512" s="52">
        <v>95017.43</v>
      </c>
      <c r="AR4512" s="52">
        <v>98653.53</v>
      </c>
      <c r="AS4512" s="52">
        <v>101169.15</v>
      </c>
      <c r="AT4512" s="52">
        <v>102325.4</v>
      </c>
      <c r="AU4512" s="52">
        <v>103297.91</v>
      </c>
      <c r="AV4512" s="52">
        <v>106704.93</v>
      </c>
      <c r="AW4512" s="52">
        <v>108812.5</v>
      </c>
      <c r="AX4512" s="52">
        <v>111357.7</v>
      </c>
      <c r="AY4512" s="52">
        <v>113867.88</v>
      </c>
      <c r="AZ4512" s="52">
        <v>116391.58</v>
      </c>
      <c r="BA4512" s="52">
        <v>118911.54</v>
      </c>
      <c r="BB4512" s="52">
        <v>121546.3</v>
      </c>
      <c r="BC4512">
        <v>2017</v>
      </c>
    </row>
    <row r="4513" spans="1:55" x14ac:dyDescent="0.25">
      <c r="A4513">
        <v>137</v>
      </c>
      <c r="B4513" t="s">
        <v>1208</v>
      </c>
      <c r="C4513" t="s">
        <v>267</v>
      </c>
      <c r="D4513" t="s">
        <v>1209</v>
      </c>
      <c r="E4513" t="s">
        <v>268</v>
      </c>
      <c r="F4513" t="s">
        <v>269</v>
      </c>
      <c r="G4513" t="s">
        <v>270</v>
      </c>
      <c r="I4513" t="s">
        <v>236</v>
      </c>
      <c r="J4513" t="s">
        <v>232</v>
      </c>
      <c r="K4513" t="s">
        <v>232</v>
      </c>
      <c r="L4513" t="s">
        <v>232</v>
      </c>
      <c r="M4513" t="s">
        <v>232</v>
      </c>
      <c r="N4513" t="s">
        <v>232</v>
      </c>
      <c r="O4513">
        <v>-1.41</v>
      </c>
      <c r="P4513">
        <v>1.69</v>
      </c>
      <c r="Q4513">
        <v>-0.107</v>
      </c>
      <c r="R4513">
        <v>2.3650000000000002</v>
      </c>
      <c r="S4513">
        <v>6.266</v>
      </c>
      <c r="T4513">
        <v>5.9820000000000002</v>
      </c>
      <c r="U4513">
        <v>9.2490000000000006</v>
      </c>
      <c r="V4513">
        <v>5.7549999999999999</v>
      </c>
      <c r="W4513">
        <v>4.9290000000000003</v>
      </c>
      <c r="X4513">
        <v>3.8250000000000002</v>
      </c>
      <c r="Y4513">
        <v>0.39400000000000002</v>
      </c>
      <c r="Z4513">
        <v>-4.0069999999999997</v>
      </c>
      <c r="AA4513">
        <v>-4.2149999999999999</v>
      </c>
      <c r="AB4513">
        <v>-4.0069999999999997</v>
      </c>
      <c r="AC4513">
        <v>-1.9359999999999999</v>
      </c>
      <c r="AD4513">
        <v>0.66500000000000004</v>
      </c>
      <c r="AE4513">
        <v>-0.06</v>
      </c>
      <c r="AF4513">
        <v>0.45700000000000002</v>
      </c>
      <c r="AG4513">
        <v>-1.2629999999999999</v>
      </c>
      <c r="AH4513">
        <v>-1.228</v>
      </c>
      <c r="AI4513">
        <v>-1.673</v>
      </c>
      <c r="AJ4513" t="s">
        <v>374</v>
      </c>
      <c r="AK4513">
        <v>5.4340000000000002</v>
      </c>
      <c r="AL4513">
        <v>2.17</v>
      </c>
      <c r="AM4513">
        <v>-3.5840000000000001</v>
      </c>
      <c r="AN4513">
        <v>-0.29799999999999999</v>
      </c>
      <c r="AO4513">
        <v>0.51600000000000001</v>
      </c>
      <c r="AP4513">
        <v>-1.9219999999999999</v>
      </c>
      <c r="AQ4513">
        <v>-0.92300000000000004</v>
      </c>
      <c r="AR4513">
        <v>0.371</v>
      </c>
      <c r="AS4513">
        <v>1.242</v>
      </c>
      <c r="AT4513">
        <v>0.76700000000000002</v>
      </c>
      <c r="AU4513">
        <v>-0.41399999999999998</v>
      </c>
      <c r="AV4513">
        <v>-4.2999999999999997E-2</v>
      </c>
      <c r="AW4513">
        <v>9.2999999999999999E-2</v>
      </c>
      <c r="AX4513">
        <v>0.28199999999999997</v>
      </c>
      <c r="AY4513" t="s">
        <v>232</v>
      </c>
      <c r="AZ4513" t="s">
        <v>232</v>
      </c>
      <c r="BA4513" t="s">
        <v>232</v>
      </c>
      <c r="BB4513" t="s">
        <v>232</v>
      </c>
      <c r="BC4513">
        <v>2017</v>
      </c>
    </row>
    <row r="4514" spans="1:55" x14ac:dyDescent="0.25">
      <c r="A4514">
        <v>137</v>
      </c>
      <c r="B4514" t="s">
        <v>1208</v>
      </c>
      <c r="C4514" t="s">
        <v>271</v>
      </c>
      <c r="D4514" t="s">
        <v>1209</v>
      </c>
      <c r="E4514" t="s">
        <v>272</v>
      </c>
      <c r="F4514" t="s">
        <v>273</v>
      </c>
      <c r="G4514" t="s">
        <v>274</v>
      </c>
      <c r="I4514" t="s">
        <v>243</v>
      </c>
      <c r="J4514">
        <v>4.2999999999999997E-2</v>
      </c>
      <c r="K4514">
        <v>4.2999999999999997E-2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5.1999999999999998E-2</v>
      </c>
      <c r="U4514">
        <v>5.5E-2</v>
      </c>
      <c r="V4514">
        <v>0.05</v>
      </c>
      <c r="W4514">
        <v>5.0999999999999997E-2</v>
      </c>
      <c r="X4514">
        <v>5.1999999999999998E-2</v>
      </c>
      <c r="Y4514">
        <v>5.0999999999999997E-2</v>
      </c>
      <c r="Z4514">
        <v>4.9000000000000002E-2</v>
      </c>
      <c r="AA4514">
        <v>0.05</v>
      </c>
      <c r="AB4514">
        <v>5.1999999999999998E-2</v>
      </c>
      <c r="AC4514">
        <v>5.5E-2</v>
      </c>
      <c r="AD4514">
        <v>5.7000000000000002E-2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4.8000000000000001E-2</v>
      </c>
      <c r="AQ4514">
        <v>4.9000000000000002E-2</v>
      </c>
      <c r="AR4514">
        <v>4.9000000000000002E-2</v>
      </c>
      <c r="AS4514">
        <v>4.9000000000000002E-2</v>
      </c>
      <c r="AT4514">
        <v>4.9000000000000002E-2</v>
      </c>
      <c r="AU4514">
        <v>4.8000000000000001E-2</v>
      </c>
      <c r="AV4514">
        <v>4.8000000000000001E-2</v>
      </c>
      <c r="AW4514">
        <v>4.7E-2</v>
      </c>
      <c r="AX4514">
        <v>4.7E-2</v>
      </c>
      <c r="AY4514">
        <v>4.5999999999999999E-2</v>
      </c>
      <c r="AZ4514">
        <v>4.5999999999999999E-2</v>
      </c>
      <c r="BA4514">
        <v>4.5999999999999999E-2</v>
      </c>
      <c r="BB4514">
        <v>4.4999999999999998E-2</v>
      </c>
      <c r="BC4514">
        <v>2017</v>
      </c>
    </row>
    <row r="4515" spans="1:55" x14ac:dyDescent="0.25">
      <c r="A4515">
        <v>137</v>
      </c>
      <c r="B4515" t="s">
        <v>1208</v>
      </c>
      <c r="C4515" t="s">
        <v>275</v>
      </c>
      <c r="D4515" t="s">
        <v>1209</v>
      </c>
      <c r="E4515" t="s">
        <v>276</v>
      </c>
      <c r="F4515" t="s">
        <v>277</v>
      </c>
      <c r="G4515" t="s">
        <v>278</v>
      </c>
      <c r="I4515" t="s">
        <v>243</v>
      </c>
      <c r="J4515">
        <v>0.82</v>
      </c>
      <c r="K4515">
        <v>0.81200000000000006</v>
      </c>
      <c r="L4515">
        <v>0.76400000000000001</v>
      </c>
      <c r="M4515">
        <v>0.79400000000000004</v>
      </c>
      <c r="N4515">
        <v>0.81100000000000005</v>
      </c>
      <c r="O4515">
        <v>0.78900000000000003</v>
      </c>
      <c r="P4515">
        <v>0.77300000000000002</v>
      </c>
      <c r="Q4515">
        <v>0.755</v>
      </c>
      <c r="R4515">
        <v>0.749</v>
      </c>
      <c r="S4515">
        <v>0.75</v>
      </c>
      <c r="T4515">
        <v>0.74099999999999999</v>
      </c>
      <c r="U4515">
        <v>0.73</v>
      </c>
      <c r="V4515">
        <v>0.74</v>
      </c>
      <c r="W4515">
        <v>0.76600000000000001</v>
      </c>
      <c r="X4515">
        <v>0.77700000000000002</v>
      </c>
      <c r="Y4515">
        <v>0.77900000000000003</v>
      </c>
      <c r="Z4515">
        <v>0.78700000000000003</v>
      </c>
      <c r="AA4515">
        <v>0.76</v>
      </c>
      <c r="AB4515">
        <v>0.748</v>
      </c>
      <c r="AC4515">
        <v>0.77700000000000002</v>
      </c>
      <c r="AD4515">
        <v>0.81499999999999995</v>
      </c>
      <c r="AE4515">
        <v>0.80100000000000005</v>
      </c>
      <c r="AF4515">
        <v>0.80200000000000005</v>
      </c>
      <c r="AG4515">
        <v>0.80800000000000005</v>
      </c>
      <c r="AH4515">
        <v>0.81</v>
      </c>
      <c r="AI4515">
        <v>0.81899999999999995</v>
      </c>
      <c r="AJ4515">
        <v>0.85099999999999998</v>
      </c>
      <c r="AK4515">
        <v>0.84099999999999997</v>
      </c>
      <c r="AL4515">
        <v>0.85699999999999998</v>
      </c>
      <c r="AM4515">
        <v>0.86199999999999999</v>
      </c>
      <c r="AN4515">
        <v>0.88300000000000001</v>
      </c>
      <c r="AO4515">
        <v>0.90600000000000003</v>
      </c>
      <c r="AP4515">
        <v>0.91200000000000003</v>
      </c>
      <c r="AQ4515">
        <v>0.91100000000000003</v>
      </c>
      <c r="AR4515">
        <v>0.91900000000000004</v>
      </c>
      <c r="AS4515">
        <v>0.90600000000000003</v>
      </c>
      <c r="AT4515">
        <v>0.90400000000000003</v>
      </c>
      <c r="AU4515">
        <v>0.90600000000000003</v>
      </c>
      <c r="AV4515">
        <v>0.90600000000000003</v>
      </c>
      <c r="AW4515">
        <v>0.90700000000000003</v>
      </c>
      <c r="AX4515">
        <v>0.90500000000000003</v>
      </c>
      <c r="AY4515">
        <v>0.90300000000000002</v>
      </c>
      <c r="AZ4515">
        <v>0.90200000000000002</v>
      </c>
      <c r="BA4515">
        <v>0.89900000000000002</v>
      </c>
      <c r="BB4515">
        <v>0.89700000000000002</v>
      </c>
      <c r="BC4515">
        <v>2017</v>
      </c>
    </row>
    <row r="4516" spans="1:55" x14ac:dyDescent="0.25">
      <c r="A4516">
        <v>137</v>
      </c>
      <c r="B4516" t="s">
        <v>1208</v>
      </c>
      <c r="C4516" t="s">
        <v>279</v>
      </c>
      <c r="D4516" t="s">
        <v>1209</v>
      </c>
      <c r="E4516" t="s">
        <v>280</v>
      </c>
      <c r="F4516" t="s">
        <v>281</v>
      </c>
      <c r="G4516" t="s">
        <v>282</v>
      </c>
      <c r="I4516" t="s">
        <v>1210</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19.087</v>
      </c>
      <c r="AT4516">
        <v>19.178000000000001</v>
      </c>
      <c r="AU4516">
        <v>18.994</v>
      </c>
      <c r="AV4516">
        <v>18.024999999999999</v>
      </c>
      <c r="AW4516">
        <v>19.009</v>
      </c>
      <c r="AX4516">
        <v>19.039000000000001</v>
      </c>
      <c r="AY4516">
        <v>19.157</v>
      </c>
      <c r="AZ4516">
        <v>19.213999999999999</v>
      </c>
      <c r="BA4516">
        <v>19.263000000000002</v>
      </c>
      <c r="BB4516">
        <v>19.295999999999999</v>
      </c>
      <c r="BC4516">
        <v>2017</v>
      </c>
    </row>
    <row r="4517" spans="1:55" x14ac:dyDescent="0.25">
      <c r="A4517">
        <v>137</v>
      </c>
      <c r="B4517" t="s">
        <v>1208</v>
      </c>
      <c r="C4517" t="s">
        <v>283</v>
      </c>
      <c r="D4517" t="s">
        <v>1209</v>
      </c>
      <c r="E4517" t="s">
        <v>284</v>
      </c>
      <c r="F4517" t="s">
        <v>285</v>
      </c>
      <c r="G4517" t="s">
        <v>282</v>
      </c>
      <c r="I4517" t="s">
        <v>1210</v>
      </c>
      <c r="J4517">
        <v>15.544</v>
      </c>
      <c r="K4517">
        <v>14.526</v>
      </c>
      <c r="L4517">
        <v>11.2</v>
      </c>
      <c r="M4517">
        <v>14.914</v>
      </c>
      <c r="N4517">
        <v>16.555</v>
      </c>
      <c r="O4517">
        <v>29.748999999999999</v>
      </c>
      <c r="P4517">
        <v>30.669</v>
      </c>
      <c r="Q4517">
        <v>30.143999999999998</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34.694000000000003</v>
      </c>
      <c r="AD4517">
        <v>34.869</v>
      </c>
      <c r="AE4517">
        <v>30.077000000000002</v>
      </c>
      <c r="AF4517">
        <v>29.026</v>
      </c>
      <c r="AG4517">
        <v>26.937000000000001</v>
      </c>
      <c r="AH4517">
        <v>32.119</v>
      </c>
      <c r="AI4517">
        <v>31.957000000000001</v>
      </c>
      <c r="AJ4517">
        <v>28.187000000000001</v>
      </c>
      <c r="AK4517">
        <v>28.946000000000002</v>
      </c>
      <c r="AL4517">
        <v>28.266999999999999</v>
      </c>
      <c r="AM4517">
        <v>23.422000000000001</v>
      </c>
      <c r="AN4517">
        <v>24.556000000000001</v>
      </c>
      <c r="AO4517">
        <v>25.492999999999999</v>
      </c>
      <c r="AP4517">
        <v>25.006</v>
      </c>
      <c r="AQ4517">
        <v>24.434999999999999</v>
      </c>
      <c r="AR4517">
        <v>25.1</v>
      </c>
      <c r="AS4517">
        <v>24.210999999999999</v>
      </c>
      <c r="AT4517">
        <v>24.234999999999999</v>
      </c>
      <c r="AU4517">
        <v>23.94</v>
      </c>
      <c r="AV4517">
        <v>23.195</v>
      </c>
      <c r="AW4517">
        <v>24.039000000000001</v>
      </c>
      <c r="AX4517">
        <v>24.081</v>
      </c>
      <c r="AY4517">
        <v>24.009</v>
      </c>
      <c r="AZ4517">
        <v>24.033999999999999</v>
      </c>
      <c r="BA4517">
        <v>24.059000000000001</v>
      </c>
      <c r="BB4517">
        <v>24.189</v>
      </c>
      <c r="BC4517">
        <v>2017</v>
      </c>
    </row>
    <row r="4518" spans="1:55" x14ac:dyDescent="0.25">
      <c r="A4518">
        <v>137</v>
      </c>
      <c r="B4518" t="s">
        <v>1208</v>
      </c>
      <c r="C4518" t="s">
        <v>286</v>
      </c>
      <c r="D4518" t="s">
        <v>1209</v>
      </c>
      <c r="E4518" t="s">
        <v>287</v>
      </c>
      <c r="F4518" t="s">
        <v>288</v>
      </c>
      <c r="G4518" t="s">
        <v>250</v>
      </c>
      <c r="I4518" t="s">
        <v>829</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94.847999999999999</v>
      </c>
      <c r="AP4518">
        <v>97.587000000000003</v>
      </c>
      <c r="AQ4518">
        <v>99.242999999999995</v>
      </c>
      <c r="AR4518">
        <v>99.933999999999997</v>
      </c>
      <c r="AS4518">
        <v>99.994</v>
      </c>
      <c r="AT4518">
        <v>100.033</v>
      </c>
      <c r="AU4518">
        <v>102.145</v>
      </c>
      <c r="AV4518">
        <v>104.20699999999999</v>
      </c>
      <c r="AW4518">
        <v>105.834</v>
      </c>
      <c r="AX4518">
        <v>107.80500000000001</v>
      </c>
      <c r="AY4518">
        <v>109.825</v>
      </c>
      <c r="AZ4518">
        <v>111.965</v>
      </c>
      <c r="BA4518">
        <v>114.06399999999999</v>
      </c>
      <c r="BB4518">
        <v>116.26</v>
      </c>
      <c r="BC4518">
        <v>2018</v>
      </c>
    </row>
    <row r="4519" spans="1:55" x14ac:dyDescent="0.25">
      <c r="A4519">
        <v>137</v>
      </c>
      <c r="B4519" t="s">
        <v>1208</v>
      </c>
      <c r="C4519" t="s">
        <v>290</v>
      </c>
      <c r="D4519" t="s">
        <v>1209</v>
      </c>
      <c r="E4519" t="s">
        <v>287</v>
      </c>
      <c r="F4519" t="s">
        <v>291</v>
      </c>
      <c r="G4519" t="s">
        <v>235</v>
      </c>
      <c r="I4519" t="s">
        <v>292</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v>
      </c>
      <c r="AQ4519">
        <v>1.698</v>
      </c>
      <c r="AR4519">
        <v>0.69599999999999995</v>
      </c>
      <c r="AS4519">
        <v>0.06</v>
      </c>
      <c r="AT4519">
        <v>3.9E-2</v>
      </c>
      <c r="AU4519">
        <v>2.1110000000000002</v>
      </c>
      <c r="AV4519">
        <v>2.0179999999999998</v>
      </c>
      <c r="AW4519">
        <v>1.5609999999999999</v>
      </c>
      <c r="AX4519">
        <v>1.863</v>
      </c>
      <c r="AY4519">
        <v>1.8740000000000001</v>
      </c>
      <c r="AZ4519">
        <v>1.9490000000000001</v>
      </c>
      <c r="BA4519">
        <v>1.875</v>
      </c>
      <c r="BB4519">
        <v>1.925</v>
      </c>
      <c r="BC4519">
        <v>2018</v>
      </c>
    </row>
    <row r="4520" spans="1:55" x14ac:dyDescent="0.25">
      <c r="A4520">
        <v>137</v>
      </c>
      <c r="B4520" t="s">
        <v>1208</v>
      </c>
      <c r="C4520" t="s">
        <v>293</v>
      </c>
      <c r="D4520" t="s">
        <v>1209</v>
      </c>
      <c r="E4520" t="s">
        <v>294</v>
      </c>
      <c r="F4520" t="s">
        <v>295</v>
      </c>
      <c r="G4520" t="s">
        <v>250</v>
      </c>
      <c r="I4520" t="s">
        <v>829</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96.19</v>
      </c>
      <c r="AP4520">
        <v>98.52</v>
      </c>
      <c r="AQ4520">
        <v>100</v>
      </c>
      <c r="AR4520">
        <v>99.01</v>
      </c>
      <c r="AS4520">
        <v>99.82</v>
      </c>
      <c r="AT4520">
        <v>101.36</v>
      </c>
      <c r="AU4520">
        <v>102.94</v>
      </c>
      <c r="AV4520">
        <v>104.88</v>
      </c>
      <c r="AW4520">
        <v>106.884</v>
      </c>
      <c r="AX4520">
        <v>108.589</v>
      </c>
      <c r="AY4520">
        <v>110.878</v>
      </c>
      <c r="AZ4520">
        <v>112.89100000000001</v>
      </c>
      <c r="BA4520">
        <v>115.063</v>
      </c>
      <c r="BB4520">
        <v>117.27800000000001</v>
      </c>
      <c r="BC4520">
        <v>2018</v>
      </c>
    </row>
    <row r="4521" spans="1:55" x14ac:dyDescent="0.25">
      <c r="A4521">
        <v>137</v>
      </c>
      <c r="B4521" t="s">
        <v>1208</v>
      </c>
      <c r="C4521" t="s">
        <v>296</v>
      </c>
      <c r="D4521" t="s">
        <v>1209</v>
      </c>
      <c r="E4521" t="s">
        <v>294</v>
      </c>
      <c r="F4521" t="s">
        <v>297</v>
      </c>
      <c r="G4521" t="s">
        <v>235</v>
      </c>
      <c r="I4521" t="s">
        <v>298</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3.3519999999999999</v>
      </c>
      <c r="AP4521">
        <v>2.4220000000000002</v>
      </c>
      <c r="AQ4521">
        <v>1.502</v>
      </c>
      <c r="AR4521">
        <v>-0.99</v>
      </c>
      <c r="AS4521">
        <v>0.81799999999999995</v>
      </c>
      <c r="AT4521">
        <v>1.5429999999999999</v>
      </c>
      <c r="AU4521">
        <v>1.5589999999999999</v>
      </c>
      <c r="AV4521">
        <v>1.885</v>
      </c>
      <c r="AW4521">
        <v>1.91</v>
      </c>
      <c r="AX4521">
        <v>1.5960000000000001</v>
      </c>
      <c r="AY4521">
        <v>2.1080000000000001</v>
      </c>
      <c r="AZ4521">
        <v>1.8149999999999999</v>
      </c>
      <c r="BA4521">
        <v>1.925</v>
      </c>
      <c r="BB4521">
        <v>1.925</v>
      </c>
      <c r="BC4521">
        <v>2018</v>
      </c>
    </row>
    <row r="4522" spans="1:55" x14ac:dyDescent="0.25">
      <c r="A4522">
        <v>137</v>
      </c>
      <c r="B4522" t="s">
        <v>1208</v>
      </c>
      <c r="C4522" t="s">
        <v>299</v>
      </c>
      <c r="D4522" t="s">
        <v>1209</v>
      </c>
      <c r="E4522" t="s">
        <v>300</v>
      </c>
      <c r="G4522" t="s">
        <v>274</v>
      </c>
    </row>
    <row r="4523" spans="1:55" x14ac:dyDescent="0.25">
      <c r="A4523">
        <v>137</v>
      </c>
      <c r="B4523" t="s">
        <v>1208</v>
      </c>
      <c r="C4523" t="s">
        <v>301</v>
      </c>
      <c r="D4523" t="s">
        <v>1209</v>
      </c>
      <c r="E4523" t="s">
        <v>302</v>
      </c>
      <c r="F4523" t="s">
        <v>303</v>
      </c>
      <c r="G4523" t="s">
        <v>235</v>
      </c>
      <c r="I4523" t="s">
        <v>1211</v>
      </c>
      <c r="J4523" t="s">
        <v>232</v>
      </c>
      <c r="K4523" t="s">
        <v>232</v>
      </c>
      <c r="L4523" t="s">
        <v>232</v>
      </c>
      <c r="M4523" t="s">
        <v>232</v>
      </c>
      <c r="N4523" t="s">
        <v>232</v>
      </c>
      <c r="O4523" t="s">
        <v>232</v>
      </c>
      <c r="P4523" t="s">
        <v>232</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11.605</v>
      </c>
      <c r="AI4523">
        <v>5.7640000000000002</v>
      </c>
      <c r="AJ4523">
        <v>12.384</v>
      </c>
      <c r="AK4523">
        <v>6.7370000000000001</v>
      </c>
      <c r="AL4523">
        <v>9.2349999999999994</v>
      </c>
      <c r="AM4523">
        <v>-13.677</v>
      </c>
      <c r="AN4523">
        <v>12.172000000000001</v>
      </c>
      <c r="AO4523">
        <v>5.3339999999999996</v>
      </c>
      <c r="AP4523">
        <v>4.7610000000000001</v>
      </c>
      <c r="AQ4523">
        <v>5.0979999999999999</v>
      </c>
      <c r="AR4523">
        <v>19.466999999999999</v>
      </c>
      <c r="AS4523">
        <v>4.3339999999999996</v>
      </c>
      <c r="AT4523">
        <v>4.4530000000000003</v>
      </c>
      <c r="AU4523">
        <v>-2.1720000000000002</v>
      </c>
      <c r="AV4523">
        <v>5.4880000000000004</v>
      </c>
      <c r="AW4523">
        <v>6.51</v>
      </c>
      <c r="AX4523">
        <v>4.875</v>
      </c>
      <c r="AY4523">
        <v>4.282</v>
      </c>
      <c r="AZ4523">
        <v>4.2519999999999998</v>
      </c>
      <c r="BA4523">
        <v>4.1079999999999997</v>
      </c>
      <c r="BB4523">
        <v>4.1050000000000004</v>
      </c>
      <c r="BC4523">
        <v>2017</v>
      </c>
    </row>
    <row r="4524" spans="1:55" x14ac:dyDescent="0.25">
      <c r="A4524">
        <v>137</v>
      </c>
      <c r="B4524" t="s">
        <v>1208</v>
      </c>
      <c r="C4524" t="s">
        <v>305</v>
      </c>
      <c r="D4524" t="s">
        <v>1209</v>
      </c>
      <c r="E4524" t="s">
        <v>306</v>
      </c>
      <c r="F4524" t="s">
        <v>307</v>
      </c>
      <c r="G4524" t="s">
        <v>235</v>
      </c>
      <c r="I4524" t="s">
        <v>1211</v>
      </c>
      <c r="J4524" t="s">
        <v>232</v>
      </c>
      <c r="K4524" t="s">
        <v>232</v>
      </c>
      <c r="L4524" t="s">
        <v>232</v>
      </c>
      <c r="M4524" t="s">
        <v>232</v>
      </c>
      <c r="N4524" t="s">
        <v>232</v>
      </c>
      <c r="O4524" t="s">
        <v>232</v>
      </c>
      <c r="P4524" t="s">
        <v>232</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6.7249999999999996</v>
      </c>
      <c r="AF4524">
        <v>-2.5299999999999998</v>
      </c>
      <c r="AG4524">
        <v>1.6890000000000001</v>
      </c>
      <c r="AH4524">
        <v>9.577</v>
      </c>
      <c r="AI4524">
        <v>2.7370000000000001</v>
      </c>
      <c r="AJ4524">
        <v>6.3</v>
      </c>
      <c r="AK4524">
        <v>-1.5960000000000001</v>
      </c>
      <c r="AL4524">
        <v>8.5</v>
      </c>
      <c r="AM4524">
        <v>-18.902000000000001</v>
      </c>
      <c r="AN4524">
        <v>11.372</v>
      </c>
      <c r="AO4524">
        <v>10.079000000000001</v>
      </c>
      <c r="AP4524">
        <v>-3.2269999999999999</v>
      </c>
      <c r="AQ4524">
        <v>-2.0310000000000001</v>
      </c>
      <c r="AR4524">
        <v>16</v>
      </c>
      <c r="AS4524">
        <v>-4.0339999999999998</v>
      </c>
      <c r="AT4524">
        <v>4.5919999999999996</v>
      </c>
      <c r="AU4524">
        <v>1.675</v>
      </c>
      <c r="AV4524">
        <v>-3.524</v>
      </c>
      <c r="AW4524">
        <v>3.18</v>
      </c>
      <c r="AX4524">
        <v>5.1520000000000001</v>
      </c>
      <c r="AY4524">
        <v>1.3169999999999999</v>
      </c>
      <c r="AZ4524">
        <v>1.1970000000000001</v>
      </c>
      <c r="BA4524">
        <v>1.151</v>
      </c>
      <c r="BB4524">
        <v>1.099</v>
      </c>
      <c r="BC4524">
        <v>2017</v>
      </c>
    </row>
    <row r="4525" spans="1:55" x14ac:dyDescent="0.25">
      <c r="A4525">
        <v>137</v>
      </c>
      <c r="B4525" t="s">
        <v>1208</v>
      </c>
      <c r="C4525" t="s">
        <v>308</v>
      </c>
      <c r="D4525" t="s">
        <v>1209</v>
      </c>
      <c r="E4525" t="s">
        <v>309</v>
      </c>
      <c r="F4525" t="s">
        <v>310</v>
      </c>
      <c r="G4525" t="s">
        <v>235</v>
      </c>
      <c r="I4525" t="s">
        <v>1211</v>
      </c>
      <c r="J4525" t="s">
        <v>232</v>
      </c>
      <c r="K4525" t="s">
        <v>232</v>
      </c>
      <c r="L4525" t="s">
        <v>232</v>
      </c>
      <c r="M4525" t="s">
        <v>232</v>
      </c>
      <c r="N4525" t="s">
        <v>232</v>
      </c>
      <c r="O4525" t="s">
        <v>232</v>
      </c>
      <c r="P4525" t="s">
        <v>232</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13.129</v>
      </c>
      <c r="AK4525">
        <v>8.1059999999999999</v>
      </c>
      <c r="AL4525">
        <v>5.4720000000000004</v>
      </c>
      <c r="AM4525">
        <v>-11.641999999999999</v>
      </c>
      <c r="AN4525">
        <v>10.372</v>
      </c>
      <c r="AO4525">
        <v>4.0460000000000003</v>
      </c>
      <c r="AP4525">
        <v>2.7519999999999998</v>
      </c>
      <c r="AQ4525">
        <v>5.2640000000000002</v>
      </c>
      <c r="AR4525">
        <v>16.384</v>
      </c>
      <c r="AS4525">
        <v>5.2590000000000003</v>
      </c>
      <c r="AT4525">
        <v>3.8050000000000002</v>
      </c>
      <c r="AU4525">
        <v>-1.897</v>
      </c>
      <c r="AV4525">
        <v>5.6559999999999997</v>
      </c>
      <c r="AW4525">
        <v>5.47</v>
      </c>
      <c r="AX4525">
        <v>4.5570000000000004</v>
      </c>
      <c r="AY4525">
        <v>4.0880000000000001</v>
      </c>
      <c r="AZ4525">
        <v>4.0650000000000004</v>
      </c>
      <c r="BA4525">
        <v>3.9369999999999998</v>
      </c>
      <c r="BB4525">
        <v>3.9529999999999998</v>
      </c>
      <c r="BC4525">
        <v>2017</v>
      </c>
    </row>
    <row r="4526" spans="1:55" x14ac:dyDescent="0.25">
      <c r="A4526">
        <v>137</v>
      </c>
      <c r="B4526" t="s">
        <v>1208</v>
      </c>
      <c r="C4526" t="s">
        <v>311</v>
      </c>
      <c r="D4526" t="s">
        <v>1209</v>
      </c>
      <c r="E4526" t="s">
        <v>312</v>
      </c>
      <c r="F4526" t="s">
        <v>313</v>
      </c>
      <c r="G4526" t="s">
        <v>235</v>
      </c>
      <c r="I4526" t="s">
        <v>1211</v>
      </c>
      <c r="J4526" t="s">
        <v>232</v>
      </c>
      <c r="K4526" t="s">
        <v>232</v>
      </c>
      <c r="L4526" t="s">
        <v>232</v>
      </c>
      <c r="M4526" t="s">
        <v>232</v>
      </c>
      <c r="N4526" t="s">
        <v>232</v>
      </c>
      <c r="O4526" t="s">
        <v>232</v>
      </c>
      <c r="P4526" t="s">
        <v>232</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-1.363</v>
      </c>
      <c r="AG4526">
        <v>2.0539999999999998</v>
      </c>
      <c r="AH4526">
        <v>6.9820000000000002</v>
      </c>
      <c r="AI4526">
        <v>-1.897</v>
      </c>
      <c r="AJ4526">
        <v>16.021000000000001</v>
      </c>
      <c r="AK4526">
        <v>0.51800000000000002</v>
      </c>
      <c r="AL4526">
        <v>5.7149999999999999</v>
      </c>
      <c r="AM4526">
        <v>-17.059999999999999</v>
      </c>
      <c r="AN4526">
        <v>13.363</v>
      </c>
      <c r="AO4526">
        <v>9.3930000000000007</v>
      </c>
      <c r="AP4526">
        <v>-5.9219999999999997</v>
      </c>
      <c r="AQ4526">
        <v>5.5860000000000003</v>
      </c>
      <c r="AR4526">
        <v>20.670999999999999</v>
      </c>
      <c r="AS4526">
        <v>-7.3179999999999996</v>
      </c>
      <c r="AT4526">
        <v>2.528</v>
      </c>
      <c r="AU4526">
        <v>1.3260000000000001</v>
      </c>
      <c r="AV4526">
        <v>-0.40600000000000003</v>
      </c>
      <c r="AW4526">
        <v>3.036</v>
      </c>
      <c r="AX4526">
        <v>2.0150000000000001</v>
      </c>
      <c r="AY4526">
        <v>2.34</v>
      </c>
      <c r="AZ4526">
        <v>1.8360000000000001</v>
      </c>
      <c r="BA4526">
        <v>1.508</v>
      </c>
      <c r="BB4526">
        <v>1.508</v>
      </c>
      <c r="BC4526">
        <v>2017</v>
      </c>
    </row>
    <row r="4527" spans="1:55" x14ac:dyDescent="0.25">
      <c r="A4527">
        <v>137</v>
      </c>
      <c r="B4527" t="s">
        <v>1208</v>
      </c>
      <c r="C4527" t="s">
        <v>314</v>
      </c>
      <c r="D4527" t="s">
        <v>1209</v>
      </c>
      <c r="E4527" t="s">
        <v>315</v>
      </c>
      <c r="F4527" t="s">
        <v>316</v>
      </c>
      <c r="G4527" t="s">
        <v>317</v>
      </c>
      <c r="I4527" t="s">
        <v>447</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v>
      </c>
      <c r="AE4527">
        <v>2</v>
      </c>
      <c r="AF4527">
        <v>2.4169999999999998</v>
      </c>
      <c r="AG4527">
        <v>3</v>
      </c>
      <c r="AH4527">
        <v>4</v>
      </c>
      <c r="AI4527">
        <v>4</v>
      </c>
      <c r="AJ4527">
        <v>4</v>
      </c>
      <c r="AK4527">
        <v>4</v>
      </c>
      <c r="AL4527">
        <v>4.0830000000000002</v>
      </c>
      <c r="AM4527">
        <v>5.5830000000000002</v>
      </c>
      <c r="AN4527">
        <v>6</v>
      </c>
      <c r="AO4527">
        <v>6</v>
      </c>
      <c r="AP4527">
        <v>6.0949999999999998</v>
      </c>
      <c r="AQ4527">
        <v>6.8209999999999997</v>
      </c>
      <c r="AR4527">
        <v>7.0739999999999998</v>
      </c>
      <c r="AS4527">
        <v>6.7729999999999997</v>
      </c>
      <c r="AT4527">
        <v>6.3419999999999996</v>
      </c>
      <c r="AU4527">
        <v>5.8209999999999997</v>
      </c>
      <c r="AV4527">
        <v>4.9569999999999999</v>
      </c>
      <c r="AW4527">
        <v>5.0010000000000003</v>
      </c>
      <c r="AX4527">
        <v>4.9740000000000002</v>
      </c>
      <c r="AY4527">
        <v>5.0410000000000004</v>
      </c>
      <c r="AZ4527">
        <v>5.0620000000000003</v>
      </c>
      <c r="BA4527">
        <v>5.0359999999999996</v>
      </c>
      <c r="BB4527">
        <v>5.0110000000000001</v>
      </c>
      <c r="BC4527">
        <v>2018</v>
      </c>
    </row>
    <row r="4528" spans="1:55" x14ac:dyDescent="0.25">
      <c r="A4528">
        <v>137</v>
      </c>
      <c r="B4528" t="s">
        <v>1208</v>
      </c>
      <c r="C4528" t="s">
        <v>318</v>
      </c>
      <c r="D4528" t="s">
        <v>1209</v>
      </c>
      <c r="E4528" t="s">
        <v>319</v>
      </c>
      <c r="F4528" t="s">
        <v>320</v>
      </c>
      <c r="G4528" t="s">
        <v>321</v>
      </c>
      <c r="H4528" t="s">
        <v>322</v>
      </c>
      <c r="I4528" t="s">
        <v>447</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0.31900000000000001</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0.46400000000000002</v>
      </c>
      <c r="AX4528">
        <v>0.47399999999999998</v>
      </c>
      <c r="AY4528" t="s">
        <v>232</v>
      </c>
      <c r="AZ4528" t="s">
        <v>232</v>
      </c>
      <c r="BA4528" t="s">
        <v>232</v>
      </c>
      <c r="BB4528" t="s">
        <v>232</v>
      </c>
      <c r="BC4528">
        <v>2018</v>
      </c>
    </row>
    <row r="4529" spans="1:55" x14ac:dyDescent="0.25">
      <c r="A4529">
        <v>137</v>
      </c>
      <c r="B4529" t="s">
        <v>1208</v>
      </c>
      <c r="C4529" t="s">
        <v>323</v>
      </c>
      <c r="D4529" t="s">
        <v>1209</v>
      </c>
      <c r="E4529" t="s">
        <v>324</v>
      </c>
      <c r="F4529" t="s">
        <v>325</v>
      </c>
      <c r="G4529" t="s">
        <v>321</v>
      </c>
      <c r="H4529" t="s">
        <v>322</v>
      </c>
      <c r="I4529" t="s">
        <v>448</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0.61699999999999999</v>
      </c>
      <c r="AX4529">
        <v>0.63300000000000001</v>
      </c>
      <c r="AY4529">
        <v>0.64800000000000002</v>
      </c>
      <c r="AZ4529">
        <v>0.66500000000000004</v>
      </c>
      <c r="BA4529">
        <v>0.68100000000000005</v>
      </c>
      <c r="BB4529">
        <v>0.69799999999999995</v>
      </c>
      <c r="BC4529">
        <v>2018</v>
      </c>
    </row>
    <row r="4530" spans="1:55" x14ac:dyDescent="0.25">
      <c r="A4530">
        <v>137</v>
      </c>
      <c r="B4530" t="s">
        <v>1208</v>
      </c>
      <c r="C4530" t="s">
        <v>327</v>
      </c>
      <c r="D4530" t="s">
        <v>1209</v>
      </c>
      <c r="E4530" t="s">
        <v>328</v>
      </c>
      <c r="F4530" t="s">
        <v>329</v>
      </c>
      <c r="G4530" t="s">
        <v>229</v>
      </c>
      <c r="H4530" t="s">
        <v>230</v>
      </c>
      <c r="I4530" t="s">
        <v>1212</v>
      </c>
      <c r="J4530" t="s">
        <v>232</v>
      </c>
      <c r="K4530" t="s">
        <v>232</v>
      </c>
      <c r="L4530" t="s">
        <v>232</v>
      </c>
      <c r="M4530" t="s">
        <v>232</v>
      </c>
      <c r="N4530" t="s">
        <v>232</v>
      </c>
      <c r="O4530" t="s">
        <v>232</v>
      </c>
      <c r="P4530" t="s">
        <v>232</v>
      </c>
      <c r="Q4530" t="s">
        <v>232</v>
      </c>
      <c r="R4530" t="s">
        <v>232</v>
      </c>
      <c r="S4530" t="s">
        <v>232</v>
      </c>
      <c r="T4530" t="s">
        <v>232</v>
      </c>
      <c r="U4530" t="s">
        <v>232</v>
      </c>
      <c r="V4530" t="s">
        <v>232</v>
      </c>
      <c r="W4530" t="s">
        <v>232</v>
      </c>
      <c r="X4530" t="s">
        <v>232</v>
      </c>
      <c r="Y4530">
        <v>6.8380000000000001</v>
      </c>
      <c r="Z4530">
        <v>7.1349999999999998</v>
      </c>
      <c r="AA4530">
        <v>7.7</v>
      </c>
      <c r="AB4530">
        <v>8.1920000000000002</v>
      </c>
      <c r="AC4530">
        <v>8.9459999999999997</v>
      </c>
      <c r="AD4530">
        <v>10.086</v>
      </c>
      <c r="AE4530">
        <v>10.493</v>
      </c>
      <c r="AF4530">
        <v>10.991</v>
      </c>
      <c r="AG4530">
        <v>11.441000000000001</v>
      </c>
      <c r="AH4530">
        <v>11.884</v>
      </c>
      <c r="AI4530">
        <v>13.11</v>
      </c>
      <c r="AJ4530">
        <v>14.063000000000001</v>
      </c>
      <c r="AK4530">
        <v>15.599</v>
      </c>
      <c r="AL4530">
        <v>16.401</v>
      </c>
      <c r="AM4530">
        <v>16.443000000000001</v>
      </c>
      <c r="AN4530">
        <v>17.465</v>
      </c>
      <c r="AO4530">
        <v>18.507999999999999</v>
      </c>
      <c r="AP4530">
        <v>19.591999999999999</v>
      </c>
      <c r="AQ4530">
        <v>20.597999999999999</v>
      </c>
      <c r="AR4530">
        <v>21.565000000000001</v>
      </c>
      <c r="AS4530">
        <v>22.33</v>
      </c>
      <c r="AT4530">
        <v>23.222999999999999</v>
      </c>
      <c r="AU4530">
        <v>24.588000000000001</v>
      </c>
      <c r="AV4530">
        <v>26.971</v>
      </c>
      <c r="AW4530">
        <v>27.577000000000002</v>
      </c>
      <c r="AX4530">
        <v>29.03</v>
      </c>
      <c r="AY4530">
        <v>30.385999999999999</v>
      </c>
      <c r="AZ4530">
        <v>31.911999999999999</v>
      </c>
      <c r="BA4530">
        <v>33.360999999999997</v>
      </c>
      <c r="BB4530">
        <v>34.899000000000001</v>
      </c>
      <c r="BC4530">
        <v>2017</v>
      </c>
    </row>
    <row r="4531" spans="1:55" x14ac:dyDescent="0.25">
      <c r="A4531">
        <v>137</v>
      </c>
      <c r="B4531" t="s">
        <v>1208</v>
      </c>
      <c r="C4531" t="s">
        <v>331</v>
      </c>
      <c r="D4531" t="s">
        <v>1209</v>
      </c>
      <c r="E4531" t="s">
        <v>328</v>
      </c>
      <c r="F4531" t="s">
        <v>329</v>
      </c>
      <c r="G4531" t="s">
        <v>282</v>
      </c>
      <c r="I4531" t="s">
        <v>332</v>
      </c>
      <c r="J4531" t="s">
        <v>232</v>
      </c>
      <c r="K4531" t="s">
        <v>232</v>
      </c>
      <c r="L4531" t="s">
        <v>232</v>
      </c>
      <c r="M4531" t="s">
        <v>232</v>
      </c>
      <c r="N4531" t="s">
        <v>232</v>
      </c>
      <c r="O4531" t="s">
        <v>232</v>
      </c>
      <c r="P4531" t="s">
        <v>232</v>
      </c>
      <c r="Q4531" t="s">
        <v>232</v>
      </c>
      <c r="R4531" t="s">
        <v>232</v>
      </c>
      <c r="S4531" t="s">
        <v>232</v>
      </c>
      <c r="T4531" t="s">
        <v>232</v>
      </c>
      <c r="U4531" t="s">
        <v>232</v>
      </c>
      <c r="V4531" t="s">
        <v>232</v>
      </c>
      <c r="W4531" t="s">
        <v>232</v>
      </c>
      <c r="X4531" t="s">
        <v>232</v>
      </c>
      <c r="Y4531">
        <v>45.347000000000001</v>
      </c>
      <c r="Z4531">
        <v>45.26</v>
      </c>
      <c r="AA4531">
        <v>46.982999999999997</v>
      </c>
      <c r="AB4531">
        <v>47.134999999999998</v>
      </c>
      <c r="AC4531">
        <v>45.070999999999998</v>
      </c>
      <c r="AD4531">
        <v>43.701000000000001</v>
      </c>
      <c r="AE4531">
        <v>44.139000000000003</v>
      </c>
      <c r="AF4531">
        <v>43.8</v>
      </c>
      <c r="AG4531">
        <v>43.686999999999998</v>
      </c>
      <c r="AH4531">
        <v>42.540999999999997</v>
      </c>
      <c r="AI4531">
        <v>43.655999999999999</v>
      </c>
      <c r="AJ4531">
        <v>41.595999999999997</v>
      </c>
      <c r="AK4531">
        <v>41.957000000000001</v>
      </c>
      <c r="AL4531">
        <v>43.015000000000001</v>
      </c>
      <c r="AM4531">
        <v>44.469000000000001</v>
      </c>
      <c r="AN4531">
        <v>43.468000000000004</v>
      </c>
      <c r="AO4531">
        <v>42.878999999999998</v>
      </c>
      <c r="AP4531">
        <v>44.414999999999999</v>
      </c>
      <c r="AQ4531">
        <v>44.298000000000002</v>
      </c>
      <c r="AR4531">
        <v>43.281999999999996</v>
      </c>
      <c r="AS4531">
        <v>43.292000000000002</v>
      </c>
      <c r="AT4531">
        <v>43.567999999999998</v>
      </c>
      <c r="AU4531">
        <v>44.463999999999999</v>
      </c>
      <c r="AV4531">
        <v>46.335000000000001</v>
      </c>
      <c r="AW4531">
        <v>45.286999999999999</v>
      </c>
      <c r="AX4531">
        <v>45.534999999999997</v>
      </c>
      <c r="AY4531">
        <v>45.56</v>
      </c>
      <c r="AZ4531">
        <v>45.741</v>
      </c>
      <c r="BA4531">
        <v>45.795999999999999</v>
      </c>
      <c r="BB4531">
        <v>45.823</v>
      </c>
      <c r="BC4531">
        <v>2017</v>
      </c>
    </row>
    <row r="4532" spans="1:55" x14ac:dyDescent="0.25">
      <c r="A4532">
        <v>137</v>
      </c>
      <c r="B4532" t="s">
        <v>1208</v>
      </c>
      <c r="C4532" t="s">
        <v>333</v>
      </c>
      <c r="D4532" t="s">
        <v>1209</v>
      </c>
      <c r="E4532" t="s">
        <v>334</v>
      </c>
      <c r="F4532" t="s">
        <v>335</v>
      </c>
      <c r="G4532" t="s">
        <v>229</v>
      </c>
      <c r="H4532" t="s">
        <v>230</v>
      </c>
      <c r="I4532" t="s">
        <v>1212</v>
      </c>
      <c r="J4532" t="s">
        <v>232</v>
      </c>
      <c r="K4532" t="s">
        <v>232</v>
      </c>
      <c r="L4532" t="s">
        <v>232</v>
      </c>
      <c r="M4532" t="s">
        <v>232</v>
      </c>
      <c r="N4532" t="s">
        <v>232</v>
      </c>
      <c r="O4532" t="s">
        <v>232</v>
      </c>
      <c r="P4532" t="s">
        <v>232</v>
      </c>
      <c r="Q4532" t="s">
        <v>232</v>
      </c>
      <c r="R4532" t="s">
        <v>232</v>
      </c>
      <c r="S4532" t="s">
        <v>232</v>
      </c>
      <c r="T4532" t="s">
        <v>232</v>
      </c>
      <c r="U4532" t="s">
        <v>232</v>
      </c>
      <c r="V4532" t="s">
        <v>232</v>
      </c>
      <c r="W4532" t="s">
        <v>232</v>
      </c>
      <c r="X4532" t="s">
        <v>232</v>
      </c>
      <c r="Y4532">
        <v>6.4169999999999998</v>
      </c>
      <c r="Z4532">
        <v>6.8689999999999998</v>
      </c>
      <c r="AA4532">
        <v>7.2089999999999996</v>
      </c>
      <c r="AB4532">
        <v>7.6040000000000001</v>
      </c>
      <c r="AC4532">
        <v>8.2189999999999994</v>
      </c>
      <c r="AD4532">
        <v>8.7270000000000003</v>
      </c>
      <c r="AE4532">
        <v>9.0879999999999992</v>
      </c>
      <c r="AF4532">
        <v>10.379</v>
      </c>
      <c r="AG4532">
        <v>11.391999999999999</v>
      </c>
      <c r="AH4532">
        <v>12.243</v>
      </c>
      <c r="AI4532">
        <v>13.087</v>
      </c>
      <c r="AJ4532">
        <v>13.407999999999999</v>
      </c>
      <c r="AK4532">
        <v>14.055999999999999</v>
      </c>
      <c r="AL4532">
        <v>15.135</v>
      </c>
      <c r="AM4532">
        <v>16.692</v>
      </c>
      <c r="AN4532">
        <v>17.728999999999999</v>
      </c>
      <c r="AO4532">
        <v>18.286999999999999</v>
      </c>
      <c r="AP4532">
        <v>19.440000000000001</v>
      </c>
      <c r="AQ4532">
        <v>20.143999999999998</v>
      </c>
      <c r="AR4532">
        <v>20.908999999999999</v>
      </c>
      <c r="AS4532">
        <v>21.643000000000001</v>
      </c>
      <c r="AT4532">
        <v>22.353999999999999</v>
      </c>
      <c r="AU4532">
        <v>23.824000000000002</v>
      </c>
      <c r="AV4532">
        <v>25.456</v>
      </c>
      <c r="AW4532">
        <v>26.937999999999999</v>
      </c>
      <c r="AX4532">
        <v>28.228999999999999</v>
      </c>
      <c r="AY4532">
        <v>29.588000000000001</v>
      </c>
      <c r="AZ4532">
        <v>30.847999999999999</v>
      </c>
      <c r="BA4532">
        <v>32.179000000000002</v>
      </c>
      <c r="BB4532">
        <v>33.713000000000001</v>
      </c>
      <c r="BC4532">
        <v>2017</v>
      </c>
    </row>
    <row r="4533" spans="1:55" x14ac:dyDescent="0.25">
      <c r="A4533">
        <v>137</v>
      </c>
      <c r="B4533" t="s">
        <v>1208</v>
      </c>
      <c r="C4533" t="s">
        <v>336</v>
      </c>
      <c r="D4533" t="s">
        <v>1209</v>
      </c>
      <c r="E4533" t="s">
        <v>334</v>
      </c>
      <c r="F4533" t="s">
        <v>335</v>
      </c>
      <c r="G4533" t="s">
        <v>282</v>
      </c>
      <c r="I4533" t="s">
        <v>337</v>
      </c>
      <c r="J4533" t="s">
        <v>232</v>
      </c>
      <c r="K4533" t="s">
        <v>232</v>
      </c>
      <c r="L4533" t="s">
        <v>232</v>
      </c>
      <c r="M4533" t="s">
        <v>232</v>
      </c>
      <c r="N4533" t="s">
        <v>232</v>
      </c>
      <c r="O4533" t="s">
        <v>232</v>
      </c>
      <c r="P4533" t="s">
        <v>232</v>
      </c>
      <c r="Q4533" t="s">
        <v>232</v>
      </c>
      <c r="R4533" t="s">
        <v>232</v>
      </c>
      <c r="S4533" t="s">
        <v>232</v>
      </c>
      <c r="T4533" t="s">
        <v>232</v>
      </c>
      <c r="U4533" t="s">
        <v>232</v>
      </c>
      <c r="V4533" t="s">
        <v>232</v>
      </c>
      <c r="W4533" t="s">
        <v>232</v>
      </c>
      <c r="X4533" t="s">
        <v>232</v>
      </c>
      <c r="Y4533">
        <v>42.554000000000002</v>
      </c>
      <c r="Z4533">
        <v>43.57</v>
      </c>
      <c r="AA4533">
        <v>43.991</v>
      </c>
      <c r="AB4533">
        <v>43.750999999999998</v>
      </c>
      <c r="AC4533">
        <v>41.411999999999999</v>
      </c>
      <c r="AD4533">
        <v>37.813000000000002</v>
      </c>
      <c r="AE4533">
        <v>38.228999999999999</v>
      </c>
      <c r="AF4533">
        <v>41.36</v>
      </c>
      <c r="AG4533">
        <v>43.500999999999998</v>
      </c>
      <c r="AH4533">
        <v>43.823999999999998</v>
      </c>
      <c r="AI4533">
        <v>43.579000000000001</v>
      </c>
      <c r="AJ4533">
        <v>39.659999999999997</v>
      </c>
      <c r="AK4533">
        <v>37.805999999999997</v>
      </c>
      <c r="AL4533">
        <v>39.695999999999998</v>
      </c>
      <c r="AM4533">
        <v>45.143000000000001</v>
      </c>
      <c r="AN4533">
        <v>44.125999999999998</v>
      </c>
      <c r="AO4533">
        <v>42.366</v>
      </c>
      <c r="AP4533">
        <v>44.07</v>
      </c>
      <c r="AQ4533">
        <v>43.322000000000003</v>
      </c>
      <c r="AR4533">
        <v>41.966000000000001</v>
      </c>
      <c r="AS4533">
        <v>41.960999999999999</v>
      </c>
      <c r="AT4533">
        <v>41.936999999999998</v>
      </c>
      <c r="AU4533">
        <v>43.082999999999998</v>
      </c>
      <c r="AV4533">
        <v>43.732999999999997</v>
      </c>
      <c r="AW4533">
        <v>44.238</v>
      </c>
      <c r="AX4533">
        <v>44.279000000000003</v>
      </c>
      <c r="AY4533">
        <v>44.363</v>
      </c>
      <c r="AZ4533">
        <v>44.216999999999999</v>
      </c>
      <c r="BA4533">
        <v>44.173000000000002</v>
      </c>
      <c r="BB4533">
        <v>44.265000000000001</v>
      </c>
      <c r="BC4533">
        <v>2017</v>
      </c>
    </row>
    <row r="4534" spans="1:55" x14ac:dyDescent="0.25">
      <c r="A4534">
        <v>137</v>
      </c>
      <c r="B4534" t="s">
        <v>1208</v>
      </c>
      <c r="C4534" t="s">
        <v>338</v>
      </c>
      <c r="D4534" t="s">
        <v>1209</v>
      </c>
      <c r="E4534" t="s">
        <v>339</v>
      </c>
      <c r="F4534" t="s">
        <v>340</v>
      </c>
      <c r="G4534" t="s">
        <v>229</v>
      </c>
      <c r="H4534" t="s">
        <v>230</v>
      </c>
      <c r="I4534" t="s">
        <v>1212</v>
      </c>
      <c r="J4534" t="s">
        <v>232</v>
      </c>
      <c r="K4534" t="s">
        <v>232</v>
      </c>
      <c r="L4534" t="s">
        <v>232</v>
      </c>
      <c r="M4534" t="s">
        <v>232</v>
      </c>
      <c r="N4534" t="s">
        <v>232</v>
      </c>
      <c r="O4534" t="s">
        <v>232</v>
      </c>
      <c r="P4534" t="s">
        <v>232</v>
      </c>
      <c r="Q4534" t="s">
        <v>232</v>
      </c>
      <c r="R4534" t="s">
        <v>232</v>
      </c>
      <c r="S4534" t="s">
        <v>232</v>
      </c>
      <c r="T4534" t="s">
        <v>232</v>
      </c>
      <c r="U4534" t="s">
        <v>232</v>
      </c>
      <c r="V4534" t="s">
        <v>232</v>
      </c>
      <c r="W4534" t="s">
        <v>232</v>
      </c>
      <c r="X4534" t="s">
        <v>232</v>
      </c>
      <c r="Y4534">
        <v>0.42099999999999999</v>
      </c>
      <c r="Z4534">
        <v>0.26600000000000001</v>
      </c>
      <c r="AA4534">
        <v>0.49</v>
      </c>
      <c r="AB4534">
        <v>0.58799999999999997</v>
      </c>
      <c r="AC4534">
        <v>0.72599999999999998</v>
      </c>
      <c r="AD4534">
        <v>1.359</v>
      </c>
      <c r="AE4534">
        <v>1.405</v>
      </c>
      <c r="AF4534">
        <v>0.61199999999999999</v>
      </c>
      <c r="AG4534">
        <v>4.9000000000000002E-2</v>
      </c>
      <c r="AH4534">
        <v>-0.35799999999999998</v>
      </c>
      <c r="AI4534">
        <v>2.3E-2</v>
      </c>
      <c r="AJ4534">
        <v>0.65500000000000003</v>
      </c>
      <c r="AK4534">
        <v>1.5429999999999999</v>
      </c>
      <c r="AL4534">
        <v>1.266</v>
      </c>
      <c r="AM4534">
        <v>-0.249</v>
      </c>
      <c r="AN4534">
        <v>-0.26400000000000001</v>
      </c>
      <c r="AO4534">
        <v>0.221</v>
      </c>
      <c r="AP4534">
        <v>0.152</v>
      </c>
      <c r="AQ4534">
        <v>0.45400000000000001</v>
      </c>
      <c r="AR4534">
        <v>0.65600000000000003</v>
      </c>
      <c r="AS4534">
        <v>0.68700000000000006</v>
      </c>
      <c r="AT4534">
        <v>0.86899999999999999</v>
      </c>
      <c r="AU4534">
        <v>0.76400000000000001</v>
      </c>
      <c r="AV4534">
        <v>1.514</v>
      </c>
      <c r="AW4534">
        <v>0.63900000000000001</v>
      </c>
      <c r="AX4534">
        <v>0.80100000000000005</v>
      </c>
      <c r="AY4534">
        <v>0.79800000000000004</v>
      </c>
      <c r="AZ4534">
        <v>1.0640000000000001</v>
      </c>
      <c r="BA4534">
        <v>1.1819999999999999</v>
      </c>
      <c r="BB4534">
        <v>1.1870000000000001</v>
      </c>
      <c r="BC4534">
        <v>2017</v>
      </c>
    </row>
    <row r="4535" spans="1:55" x14ac:dyDescent="0.25">
      <c r="A4535">
        <v>137</v>
      </c>
      <c r="B4535" t="s">
        <v>1208</v>
      </c>
      <c r="C4535" t="s">
        <v>341</v>
      </c>
      <c r="D4535" t="s">
        <v>1209</v>
      </c>
      <c r="E4535" t="s">
        <v>339</v>
      </c>
      <c r="F4535" t="s">
        <v>340</v>
      </c>
      <c r="G4535" t="s">
        <v>282</v>
      </c>
      <c r="I4535" t="s">
        <v>342</v>
      </c>
      <c r="J4535" t="s">
        <v>232</v>
      </c>
      <c r="K4535" t="s">
        <v>232</v>
      </c>
      <c r="L4535" t="s">
        <v>232</v>
      </c>
      <c r="M4535" t="s">
        <v>232</v>
      </c>
      <c r="N4535" t="s">
        <v>232</v>
      </c>
      <c r="O4535" t="s">
        <v>232</v>
      </c>
      <c r="P4535" t="s">
        <v>232</v>
      </c>
      <c r="Q4535" t="s">
        <v>232</v>
      </c>
      <c r="R4535" t="s">
        <v>232</v>
      </c>
      <c r="S4535" t="s">
        <v>232</v>
      </c>
      <c r="T4535" t="s">
        <v>232</v>
      </c>
      <c r="U4535" t="s">
        <v>232</v>
      </c>
      <c r="V4535" t="s">
        <v>232</v>
      </c>
      <c r="W4535" t="s">
        <v>232</v>
      </c>
      <c r="X4535" t="s">
        <v>232</v>
      </c>
      <c r="Y4535">
        <v>2.7919999999999998</v>
      </c>
      <c r="Z4535">
        <v>1.69</v>
      </c>
      <c r="AA4535">
        <v>2.9910000000000001</v>
      </c>
      <c r="AB4535">
        <v>3.3839999999999999</v>
      </c>
      <c r="AC4535">
        <v>3.6589999999999998</v>
      </c>
      <c r="AD4535">
        <v>5.8879999999999999</v>
      </c>
      <c r="AE4535">
        <v>5.91</v>
      </c>
      <c r="AF4535">
        <v>2.44</v>
      </c>
      <c r="AG4535">
        <v>0.186</v>
      </c>
      <c r="AH4535">
        <v>-1.2829999999999999</v>
      </c>
      <c r="AI4535">
        <v>7.8E-2</v>
      </c>
      <c r="AJ4535">
        <v>1.9359999999999999</v>
      </c>
      <c r="AK4535">
        <v>4.1509999999999998</v>
      </c>
      <c r="AL4535">
        <v>3.32</v>
      </c>
      <c r="AM4535">
        <v>-0.67400000000000004</v>
      </c>
      <c r="AN4535">
        <v>-0.65800000000000003</v>
      </c>
      <c r="AO4535">
        <v>0.51300000000000001</v>
      </c>
      <c r="AP4535">
        <v>0.34499999999999997</v>
      </c>
      <c r="AQ4535">
        <v>0.97599999999999998</v>
      </c>
      <c r="AR4535">
        <v>1.3160000000000001</v>
      </c>
      <c r="AS4535">
        <v>1.331</v>
      </c>
      <c r="AT4535">
        <v>1.631</v>
      </c>
      <c r="AU4535">
        <v>1.381</v>
      </c>
      <c r="AV4535">
        <v>2.6019999999999999</v>
      </c>
      <c r="AW4535">
        <v>1.0489999999999999</v>
      </c>
      <c r="AX4535">
        <v>1.2569999999999999</v>
      </c>
      <c r="AY4535">
        <v>1.1970000000000001</v>
      </c>
      <c r="AZ4535">
        <v>1.5249999999999999</v>
      </c>
      <c r="BA4535">
        <v>1.623</v>
      </c>
      <c r="BB4535">
        <v>1.5580000000000001</v>
      </c>
      <c r="BC4535">
        <v>2017</v>
      </c>
    </row>
    <row r="4536" spans="1:55" x14ac:dyDescent="0.25">
      <c r="A4536">
        <v>137</v>
      </c>
      <c r="B4536" t="s">
        <v>1208</v>
      </c>
      <c r="C4536" t="s">
        <v>343</v>
      </c>
      <c r="D4536" t="s">
        <v>1209</v>
      </c>
      <c r="E4536" t="s">
        <v>344</v>
      </c>
      <c r="F4536" t="s">
        <v>345</v>
      </c>
      <c r="G4536" t="s">
        <v>229</v>
      </c>
      <c r="H4536" t="s">
        <v>230</v>
      </c>
      <c r="I4536" t="s">
        <v>1212</v>
      </c>
      <c r="J4536" t="s">
        <v>232</v>
      </c>
      <c r="K4536" t="s">
        <v>232</v>
      </c>
      <c r="L4536" t="s">
        <v>232</v>
      </c>
      <c r="M4536" t="s">
        <v>232</v>
      </c>
      <c r="N4536" t="s">
        <v>232</v>
      </c>
      <c r="O4536" t="s">
        <v>232</v>
      </c>
      <c r="P4536" t="s">
        <v>232</v>
      </c>
      <c r="Q4536" t="s">
        <v>232</v>
      </c>
      <c r="R4536" t="s">
        <v>232</v>
      </c>
      <c r="S4536" t="s">
        <v>232</v>
      </c>
      <c r="T4536" t="s">
        <v>232</v>
      </c>
      <c r="U4536" t="s">
        <v>232</v>
      </c>
      <c r="V4536" t="s">
        <v>232</v>
      </c>
      <c r="W4536" t="s">
        <v>232</v>
      </c>
      <c r="X4536" t="s">
        <v>232</v>
      </c>
      <c r="Y4536">
        <v>0.216</v>
      </c>
      <c r="Z4536">
        <v>0.33200000000000002</v>
      </c>
      <c r="AA4536">
        <v>0.76500000000000001</v>
      </c>
      <c r="AB4536">
        <v>0.76500000000000001</v>
      </c>
      <c r="AC4536">
        <v>0.69399999999999995</v>
      </c>
      <c r="AD4536">
        <v>1.2929999999999999</v>
      </c>
      <c r="AE4536">
        <v>1.411</v>
      </c>
      <c r="AF4536">
        <v>0.56299999999999994</v>
      </c>
      <c r="AG4536">
        <v>0.19400000000000001</v>
      </c>
      <c r="AH4536">
        <v>-0.21099999999999999</v>
      </c>
      <c r="AI4536">
        <v>0.245</v>
      </c>
      <c r="AJ4536">
        <v>0.65400000000000003</v>
      </c>
      <c r="AK4536">
        <v>0.745</v>
      </c>
      <c r="AL4536">
        <v>0.92100000000000004</v>
      </c>
      <c r="AM4536">
        <v>0.35599999999999998</v>
      </c>
      <c r="AN4536">
        <v>-0.21299999999999999</v>
      </c>
      <c r="AO4536">
        <v>0.127</v>
      </c>
      <c r="AP4536">
        <v>0.53100000000000003</v>
      </c>
      <c r="AQ4536">
        <v>0.64300000000000002</v>
      </c>
      <c r="AR4536">
        <v>0.57599999999999996</v>
      </c>
      <c r="AS4536">
        <v>0.41499999999999998</v>
      </c>
      <c r="AT4536">
        <v>0.64100000000000001</v>
      </c>
      <c r="AU4536">
        <v>0.86499999999999999</v>
      </c>
      <c r="AV4536">
        <v>0.92600000000000005</v>
      </c>
      <c r="AW4536">
        <v>0.61299999999999999</v>
      </c>
      <c r="AX4536">
        <v>0.92</v>
      </c>
      <c r="AY4536">
        <v>0.70599999999999996</v>
      </c>
      <c r="AZ4536">
        <v>0.97699999999999998</v>
      </c>
      <c r="BA4536">
        <v>1.1080000000000001</v>
      </c>
      <c r="BB4536">
        <v>1.135</v>
      </c>
      <c r="BC4536">
        <v>2017</v>
      </c>
    </row>
    <row r="4537" spans="1:55" x14ac:dyDescent="0.25">
      <c r="A4537">
        <v>137</v>
      </c>
      <c r="B4537" t="s">
        <v>1208</v>
      </c>
      <c r="C4537" t="s">
        <v>346</v>
      </c>
      <c r="D4537" t="s">
        <v>1209</v>
      </c>
      <c r="E4537" t="s">
        <v>344</v>
      </c>
      <c r="F4537" t="s">
        <v>345</v>
      </c>
      <c r="G4537" t="s">
        <v>270</v>
      </c>
      <c r="I4537" t="s">
        <v>397</v>
      </c>
      <c r="J4537" t="s">
        <v>232</v>
      </c>
      <c r="K4537" t="s">
        <v>232</v>
      </c>
      <c r="L4537" t="s">
        <v>232</v>
      </c>
      <c r="M4537" t="s">
        <v>232</v>
      </c>
      <c r="N4537" t="s">
        <v>232</v>
      </c>
      <c r="O4537" t="s">
        <v>232</v>
      </c>
      <c r="P4537" t="s">
        <v>232</v>
      </c>
      <c r="Q4537" t="s">
        <v>232</v>
      </c>
      <c r="R4537" t="s">
        <v>232</v>
      </c>
      <c r="S4537" t="s">
        <v>232</v>
      </c>
      <c r="T4537" t="s">
        <v>232</v>
      </c>
      <c r="U4537" t="s">
        <v>232</v>
      </c>
      <c r="V4537" t="s">
        <v>232</v>
      </c>
      <c r="W4537" t="s">
        <v>232</v>
      </c>
      <c r="X4537" t="s">
        <v>232</v>
      </c>
      <c r="Y4537">
        <v>1.4710000000000001</v>
      </c>
      <c r="Z4537">
        <v>2.0609999999999999</v>
      </c>
      <c r="AA4537">
        <v>4.5570000000000004</v>
      </c>
      <c r="AB4537">
        <v>4.3</v>
      </c>
      <c r="AC4537">
        <v>3.4910000000000001</v>
      </c>
      <c r="AD4537">
        <v>5.64</v>
      </c>
      <c r="AE4537">
        <v>5.9329999999999998</v>
      </c>
      <c r="AF4537">
        <v>2.2530000000000001</v>
      </c>
      <c r="AG4537">
        <v>0.73199999999999998</v>
      </c>
      <c r="AH4537">
        <v>-0.747</v>
      </c>
      <c r="AI4537">
        <v>0.80300000000000005</v>
      </c>
      <c r="AJ4537">
        <v>1.9359999999999999</v>
      </c>
      <c r="AK4537">
        <v>2.1139999999999999</v>
      </c>
      <c r="AL4537">
        <v>2.4670000000000001</v>
      </c>
      <c r="AM4537">
        <v>0.92900000000000005</v>
      </c>
      <c r="AN4537">
        <v>-0.52800000000000002</v>
      </c>
      <c r="AO4537">
        <v>0.29599999999999999</v>
      </c>
      <c r="AP4537">
        <v>1.1819999999999999</v>
      </c>
      <c r="AQ4537">
        <v>1.371</v>
      </c>
      <c r="AR4537">
        <v>1.1619999999999999</v>
      </c>
      <c r="AS4537">
        <v>0.81499999999999995</v>
      </c>
      <c r="AT4537">
        <v>1.212</v>
      </c>
      <c r="AU4537">
        <v>1.5580000000000001</v>
      </c>
      <c r="AV4537">
        <v>1.59</v>
      </c>
      <c r="AW4537">
        <v>1.008</v>
      </c>
      <c r="AX4537">
        <v>1.4470000000000001</v>
      </c>
      <c r="AY4537">
        <v>1.0620000000000001</v>
      </c>
      <c r="AZ4537">
        <v>1.405</v>
      </c>
      <c r="BA4537">
        <v>1.5249999999999999</v>
      </c>
      <c r="BB4537">
        <v>1.4930000000000001</v>
      </c>
      <c r="BC4537">
        <v>2017</v>
      </c>
    </row>
    <row r="4538" spans="1:55" x14ac:dyDescent="0.25">
      <c r="A4538">
        <v>137</v>
      </c>
      <c r="B4538" t="s">
        <v>1208</v>
      </c>
      <c r="C4538" t="s">
        <v>347</v>
      </c>
      <c r="D4538" t="s">
        <v>1209</v>
      </c>
      <c r="E4538" t="s">
        <v>348</v>
      </c>
      <c r="F4538" t="s">
        <v>349</v>
      </c>
      <c r="G4538" t="s">
        <v>229</v>
      </c>
      <c r="H4538" t="s">
        <v>230</v>
      </c>
      <c r="I4538" t="s">
        <v>1212</v>
      </c>
      <c r="J4538" t="s">
        <v>232</v>
      </c>
      <c r="K4538" t="s">
        <v>232</v>
      </c>
      <c r="L4538" t="s">
        <v>232</v>
      </c>
      <c r="M4538" t="s">
        <v>232</v>
      </c>
      <c r="N4538" t="s">
        <v>232</v>
      </c>
      <c r="O4538" t="s">
        <v>232</v>
      </c>
      <c r="P4538" t="s">
        <v>232</v>
      </c>
      <c r="Q4538" t="s">
        <v>232</v>
      </c>
      <c r="R4538" t="s">
        <v>232</v>
      </c>
      <c r="S4538" t="s">
        <v>232</v>
      </c>
      <c r="T4538" t="s">
        <v>232</v>
      </c>
      <c r="U4538" t="s">
        <v>232</v>
      </c>
      <c r="V4538" t="s">
        <v>232</v>
      </c>
      <c r="W4538" t="s">
        <v>232</v>
      </c>
      <c r="X4538" t="s">
        <v>232</v>
      </c>
      <c r="Y4538">
        <v>0.21299999999999999</v>
      </c>
      <c r="Z4538">
        <v>9.9000000000000005E-2</v>
      </c>
      <c r="AA4538">
        <v>0.33600000000000002</v>
      </c>
      <c r="AB4538">
        <v>0.40600000000000003</v>
      </c>
      <c r="AC4538">
        <v>0.55400000000000005</v>
      </c>
      <c r="AD4538">
        <v>1.0720000000000001</v>
      </c>
      <c r="AE4538">
        <v>1.0920000000000001</v>
      </c>
      <c r="AF4538">
        <v>0.33400000000000002</v>
      </c>
      <c r="AG4538">
        <v>-0.188</v>
      </c>
      <c r="AH4538">
        <v>-0.57099999999999995</v>
      </c>
      <c r="AI4538">
        <v>-0.185</v>
      </c>
      <c r="AJ4538">
        <v>0.39900000000000002</v>
      </c>
      <c r="AK4538">
        <v>1.1659999999999999</v>
      </c>
      <c r="AL4538">
        <v>0.79600000000000004</v>
      </c>
      <c r="AM4538">
        <v>-0.435</v>
      </c>
      <c r="AN4538">
        <v>-0.36099999999999999</v>
      </c>
      <c r="AO4538">
        <v>0.123</v>
      </c>
      <c r="AP4538">
        <v>5.8000000000000003E-2</v>
      </c>
      <c r="AQ4538">
        <v>0.377</v>
      </c>
      <c r="AR4538">
        <v>0.52600000000000002</v>
      </c>
      <c r="AS4538">
        <v>0.57799999999999996</v>
      </c>
      <c r="AT4538">
        <v>0.76900000000000002</v>
      </c>
      <c r="AU4538">
        <v>0.68500000000000005</v>
      </c>
      <c r="AV4538">
        <v>1.417</v>
      </c>
      <c r="AW4538">
        <v>0.47199999999999998</v>
      </c>
      <c r="AX4538">
        <v>0.57699999999999996</v>
      </c>
      <c r="AY4538">
        <v>0.44500000000000001</v>
      </c>
      <c r="AZ4538">
        <v>0.64200000000000002</v>
      </c>
      <c r="BA4538">
        <v>0.66400000000000003</v>
      </c>
      <c r="BB4538">
        <v>0.57999999999999996</v>
      </c>
      <c r="BC4538">
        <v>2017</v>
      </c>
    </row>
    <row r="4539" spans="1:55" x14ac:dyDescent="0.25">
      <c r="A4539">
        <v>137</v>
      </c>
      <c r="B4539" t="s">
        <v>1208</v>
      </c>
      <c r="C4539" t="s">
        <v>350</v>
      </c>
      <c r="D4539" t="s">
        <v>1209</v>
      </c>
      <c r="E4539" t="s">
        <v>348</v>
      </c>
      <c r="F4539" t="s">
        <v>349</v>
      </c>
      <c r="G4539" t="s">
        <v>282</v>
      </c>
      <c r="I4539" t="s">
        <v>351</v>
      </c>
      <c r="J4539" t="s">
        <v>232</v>
      </c>
      <c r="K4539" t="s">
        <v>232</v>
      </c>
      <c r="L4539" t="s">
        <v>232</v>
      </c>
      <c r="M4539" t="s">
        <v>232</v>
      </c>
      <c r="N4539" t="s">
        <v>232</v>
      </c>
      <c r="O4539" t="s">
        <v>232</v>
      </c>
      <c r="P4539" t="s">
        <v>232</v>
      </c>
      <c r="Q4539" t="s">
        <v>232</v>
      </c>
      <c r="R4539" t="s">
        <v>232</v>
      </c>
      <c r="S4539" t="s">
        <v>232</v>
      </c>
      <c r="T4539" t="s">
        <v>232</v>
      </c>
      <c r="U4539" t="s">
        <v>232</v>
      </c>
      <c r="V4539" t="s">
        <v>232</v>
      </c>
      <c r="W4539" t="s">
        <v>232</v>
      </c>
      <c r="X4539" t="s">
        <v>232</v>
      </c>
      <c r="Y4539">
        <v>1.409</v>
      </c>
      <c r="Z4539">
        <v>0.625</v>
      </c>
      <c r="AA4539">
        <v>2.048</v>
      </c>
      <c r="AB4539">
        <v>2.3340000000000001</v>
      </c>
      <c r="AC4539">
        <v>2.7909999999999999</v>
      </c>
      <c r="AD4539">
        <v>4.6459999999999999</v>
      </c>
      <c r="AE4539">
        <v>4.5949999999999998</v>
      </c>
      <c r="AF4539">
        <v>1.331</v>
      </c>
      <c r="AG4539">
        <v>-0.71899999999999997</v>
      </c>
      <c r="AH4539">
        <v>-2.044</v>
      </c>
      <c r="AI4539">
        <v>-0.61699999999999999</v>
      </c>
      <c r="AJ4539">
        <v>1.179</v>
      </c>
      <c r="AK4539">
        <v>3.1360000000000001</v>
      </c>
      <c r="AL4539">
        <v>2.0880000000000001</v>
      </c>
      <c r="AM4539">
        <v>-1.177</v>
      </c>
      <c r="AN4539">
        <v>-0.89800000000000002</v>
      </c>
      <c r="AO4539">
        <v>0.28399999999999997</v>
      </c>
      <c r="AP4539">
        <v>0.13100000000000001</v>
      </c>
      <c r="AQ4539">
        <v>0.81100000000000005</v>
      </c>
      <c r="AR4539">
        <v>1.056</v>
      </c>
      <c r="AS4539">
        <v>1.121</v>
      </c>
      <c r="AT4539">
        <v>1.4419999999999999</v>
      </c>
      <c r="AU4539">
        <v>1.238</v>
      </c>
      <c r="AV4539">
        <v>2.4350000000000001</v>
      </c>
      <c r="AW4539">
        <v>0.77500000000000002</v>
      </c>
      <c r="AX4539">
        <v>0.90500000000000003</v>
      </c>
      <c r="AY4539">
        <v>0.66800000000000004</v>
      </c>
      <c r="AZ4539">
        <v>0.92</v>
      </c>
      <c r="BA4539">
        <v>0.91100000000000003</v>
      </c>
      <c r="BB4539">
        <v>0.76100000000000001</v>
      </c>
      <c r="BC4539">
        <v>2017</v>
      </c>
    </row>
    <row r="4540" spans="1:55" x14ac:dyDescent="0.25">
      <c r="A4540">
        <v>137</v>
      </c>
      <c r="B4540" t="s">
        <v>1208</v>
      </c>
      <c r="C4540" t="s">
        <v>352</v>
      </c>
      <c r="D4540" t="s">
        <v>1209</v>
      </c>
      <c r="E4540" t="s">
        <v>353</v>
      </c>
      <c r="F4540" t="s">
        <v>354</v>
      </c>
      <c r="G4540" t="s">
        <v>229</v>
      </c>
      <c r="H4540" t="s">
        <v>230</v>
      </c>
      <c r="I4540" t="s">
        <v>1212</v>
      </c>
      <c r="J4540" t="s">
        <v>232</v>
      </c>
      <c r="K4540" t="s">
        <v>232</v>
      </c>
      <c r="L4540" t="s">
        <v>232</v>
      </c>
      <c r="M4540" t="s">
        <v>232</v>
      </c>
      <c r="N4540" t="s">
        <v>232</v>
      </c>
      <c r="O4540" t="s">
        <v>232</v>
      </c>
      <c r="P4540" t="s">
        <v>232</v>
      </c>
      <c r="Q4540" t="s">
        <v>232</v>
      </c>
      <c r="R4540" t="s">
        <v>232</v>
      </c>
      <c r="S4540" t="s">
        <v>232</v>
      </c>
      <c r="T4540" t="s">
        <v>232</v>
      </c>
      <c r="U4540" t="s">
        <v>232</v>
      </c>
      <c r="V4540" t="s">
        <v>232</v>
      </c>
      <c r="W4540" t="s">
        <v>232</v>
      </c>
      <c r="X4540" t="s">
        <v>232</v>
      </c>
      <c r="Y4540" t="s">
        <v>232</v>
      </c>
      <c r="Z4540" t="s">
        <v>232</v>
      </c>
      <c r="AA4540" t="s">
        <v>232</v>
      </c>
      <c r="AB4540" t="s">
        <v>232</v>
      </c>
      <c r="AC4540" t="s">
        <v>232</v>
      </c>
      <c r="AD4540" t="s">
        <v>232</v>
      </c>
      <c r="AE4540" t="s">
        <v>232</v>
      </c>
      <c r="AF4540">
        <v>-8.5150000000000006</v>
      </c>
      <c r="AG4540">
        <v>-8.843</v>
      </c>
      <c r="AH4540">
        <v>-8.4589999999999996</v>
      </c>
      <c r="AI4540">
        <v>-7.8419999999999996</v>
      </c>
      <c r="AJ4540">
        <v>-8.5370000000000008</v>
      </c>
      <c r="AK4540">
        <v>-9.7739999999999991</v>
      </c>
      <c r="AL4540">
        <v>-8.8079999999999998</v>
      </c>
      <c r="AM4540">
        <v>-7.5570000000000004</v>
      </c>
      <c r="AN4540">
        <v>-5.4189999999999996</v>
      </c>
      <c r="AO4540">
        <v>-4.9429999999999996</v>
      </c>
      <c r="AP4540">
        <v>-4.7220000000000004</v>
      </c>
      <c r="AQ4540">
        <v>-4.1920000000000002</v>
      </c>
      <c r="AR4540">
        <v>-5.3949999999999996</v>
      </c>
      <c r="AS4540">
        <v>-6.3019999999999996</v>
      </c>
      <c r="AT4540">
        <v>-6.3140000000000001</v>
      </c>
      <c r="AU4540">
        <v>-6.335</v>
      </c>
      <c r="AV4540">
        <v>-6.3369999999999997</v>
      </c>
      <c r="AW4540">
        <v>-5.87</v>
      </c>
      <c r="AX4540">
        <v>-5.4710000000000001</v>
      </c>
      <c r="AY4540">
        <v>-5.024</v>
      </c>
      <c r="AZ4540">
        <v>-4.7149999999999999</v>
      </c>
      <c r="BA4540">
        <v>-4.4429999999999996</v>
      </c>
      <c r="BB4540">
        <v>-4.1230000000000002</v>
      </c>
      <c r="BC4540">
        <v>2017</v>
      </c>
    </row>
    <row r="4541" spans="1:55" x14ac:dyDescent="0.25">
      <c r="A4541">
        <v>137</v>
      </c>
      <c r="B4541" t="s">
        <v>1208</v>
      </c>
      <c r="C4541" t="s">
        <v>355</v>
      </c>
      <c r="D4541" t="s">
        <v>1209</v>
      </c>
      <c r="E4541" t="s">
        <v>353</v>
      </c>
      <c r="F4541" t="s">
        <v>354</v>
      </c>
      <c r="G4541" t="s">
        <v>282</v>
      </c>
      <c r="I4541" t="s">
        <v>379</v>
      </c>
      <c r="J4541" t="s">
        <v>232</v>
      </c>
      <c r="K4541" t="s">
        <v>232</v>
      </c>
      <c r="L4541" t="s">
        <v>232</v>
      </c>
      <c r="M4541" t="s">
        <v>232</v>
      </c>
      <c r="N4541" t="s">
        <v>232</v>
      </c>
      <c r="O4541" t="s">
        <v>232</v>
      </c>
      <c r="P4541" t="s">
        <v>232</v>
      </c>
      <c r="Q4541" t="s">
        <v>232</v>
      </c>
      <c r="R4541" t="s">
        <v>232</v>
      </c>
      <c r="S4541" t="s">
        <v>232</v>
      </c>
      <c r="T4541" t="s">
        <v>232</v>
      </c>
      <c r="U4541" t="s">
        <v>232</v>
      </c>
      <c r="V4541" t="s">
        <v>232</v>
      </c>
      <c r="W4541" t="s">
        <v>232</v>
      </c>
      <c r="X4541" t="s">
        <v>232</v>
      </c>
      <c r="Y4541" t="s">
        <v>232</v>
      </c>
      <c r="Z4541" t="s">
        <v>232</v>
      </c>
      <c r="AA4541" t="s">
        <v>232</v>
      </c>
      <c r="AB4541" t="s">
        <v>232</v>
      </c>
      <c r="AC4541" t="s">
        <v>232</v>
      </c>
      <c r="AD4541" t="s">
        <v>232</v>
      </c>
      <c r="AE4541" t="s">
        <v>232</v>
      </c>
      <c r="AF4541">
        <v>-33.932000000000002</v>
      </c>
      <c r="AG4541">
        <v>-33.768999999999998</v>
      </c>
      <c r="AH4541">
        <v>-30.28</v>
      </c>
      <c r="AI4541">
        <v>-26.114000000000001</v>
      </c>
      <c r="AJ4541">
        <v>-25.251999999999999</v>
      </c>
      <c r="AK4541">
        <v>-26.289000000000001</v>
      </c>
      <c r="AL4541">
        <v>-23.100999999999999</v>
      </c>
      <c r="AM4541">
        <v>-20.437000000000001</v>
      </c>
      <c r="AN4541">
        <v>-13.486000000000001</v>
      </c>
      <c r="AO4541">
        <v>-11.451000000000001</v>
      </c>
      <c r="AP4541">
        <v>-10.704000000000001</v>
      </c>
      <c r="AQ4541">
        <v>-9.0139999999999993</v>
      </c>
      <c r="AR4541">
        <v>-10.827</v>
      </c>
      <c r="AS4541">
        <v>-12.218</v>
      </c>
      <c r="AT4541">
        <v>-11.845000000000001</v>
      </c>
      <c r="AU4541">
        <v>-11.456</v>
      </c>
      <c r="AV4541">
        <v>-10.887</v>
      </c>
      <c r="AW4541">
        <v>-9.64</v>
      </c>
      <c r="AX4541">
        <v>-8.5809999999999995</v>
      </c>
      <c r="AY4541">
        <v>-7.5330000000000004</v>
      </c>
      <c r="AZ4541">
        <v>-6.7590000000000003</v>
      </c>
      <c r="BA4541">
        <v>-6.0990000000000002</v>
      </c>
      <c r="BB4541">
        <v>-5.4130000000000003</v>
      </c>
      <c r="BC4541">
        <v>2017</v>
      </c>
    </row>
    <row r="4542" spans="1:55" x14ac:dyDescent="0.25">
      <c r="A4542">
        <v>137</v>
      </c>
      <c r="B4542" t="s">
        <v>1208</v>
      </c>
      <c r="C4542" t="s">
        <v>356</v>
      </c>
      <c r="D4542" t="s">
        <v>1209</v>
      </c>
      <c r="E4542" t="s">
        <v>357</v>
      </c>
      <c r="F4542" t="s">
        <v>358</v>
      </c>
      <c r="G4542" t="s">
        <v>229</v>
      </c>
      <c r="H4542" t="s">
        <v>230</v>
      </c>
      <c r="I4542" t="s">
        <v>1212</v>
      </c>
      <c r="J4542" t="s">
        <v>232</v>
      </c>
      <c r="K4542" t="s">
        <v>232</v>
      </c>
      <c r="L4542" t="s">
        <v>232</v>
      </c>
      <c r="M4542" t="s">
        <v>232</v>
      </c>
      <c r="N4542" t="s">
        <v>232</v>
      </c>
      <c r="O4542" t="s">
        <v>232</v>
      </c>
      <c r="P4542" t="s">
        <v>232</v>
      </c>
      <c r="Q4542" t="s">
        <v>232</v>
      </c>
      <c r="R4542" t="s">
        <v>232</v>
      </c>
      <c r="S4542" t="s">
        <v>232</v>
      </c>
      <c r="T4542" t="s">
        <v>232</v>
      </c>
      <c r="U4542" t="s">
        <v>232</v>
      </c>
      <c r="V4542" t="s">
        <v>232</v>
      </c>
      <c r="W4542" t="s">
        <v>232</v>
      </c>
      <c r="X4542" t="s">
        <v>232</v>
      </c>
      <c r="Y4542">
        <v>1.347</v>
      </c>
      <c r="Z4542">
        <v>1.3640000000000001</v>
      </c>
      <c r="AA4542">
        <v>1.4</v>
      </c>
      <c r="AB4542">
        <v>1.4039999999999999</v>
      </c>
      <c r="AC4542">
        <v>1.415</v>
      </c>
      <c r="AD4542">
        <v>1.498</v>
      </c>
      <c r="AE4542">
        <v>1.6379999999999999</v>
      </c>
      <c r="AF4542">
        <v>1.7050000000000001</v>
      </c>
      <c r="AG4542">
        <v>1.794</v>
      </c>
      <c r="AH4542">
        <v>2.0259999999999998</v>
      </c>
      <c r="AI4542">
        <v>2.2229999999999999</v>
      </c>
      <c r="AJ4542">
        <v>2.629</v>
      </c>
      <c r="AK4542">
        <v>2.867</v>
      </c>
      <c r="AL4542">
        <v>5.6840000000000002</v>
      </c>
      <c r="AM4542">
        <v>5.8140000000000001</v>
      </c>
      <c r="AN4542">
        <v>7.95</v>
      </c>
      <c r="AO4542">
        <v>8.0730000000000004</v>
      </c>
      <c r="AP4542">
        <v>9.5809999999999995</v>
      </c>
      <c r="AQ4542">
        <v>11.013999999999999</v>
      </c>
      <c r="AR4542">
        <v>11.331</v>
      </c>
      <c r="AS4542">
        <v>11.446999999999999</v>
      </c>
      <c r="AT4542">
        <v>11.023999999999999</v>
      </c>
      <c r="AU4542">
        <v>12.696999999999999</v>
      </c>
      <c r="AV4542">
        <v>12.695</v>
      </c>
      <c r="AW4542">
        <v>13.162000000000001</v>
      </c>
      <c r="AX4542">
        <v>13.561</v>
      </c>
      <c r="AY4542">
        <v>14.007999999999999</v>
      </c>
      <c r="AZ4542">
        <v>14.317</v>
      </c>
      <c r="BA4542">
        <v>14.589</v>
      </c>
      <c r="BB4542">
        <v>14.909000000000001</v>
      </c>
      <c r="BC4542">
        <v>2017</v>
      </c>
    </row>
    <row r="4543" spans="1:55" x14ac:dyDescent="0.25">
      <c r="A4543">
        <v>137</v>
      </c>
      <c r="B4543" t="s">
        <v>1208</v>
      </c>
      <c r="C4543" t="s">
        <v>359</v>
      </c>
      <c r="D4543" t="s">
        <v>1209</v>
      </c>
      <c r="E4543" t="s">
        <v>357</v>
      </c>
      <c r="F4543" t="s">
        <v>358</v>
      </c>
      <c r="G4543" t="s">
        <v>282</v>
      </c>
      <c r="I4543" t="s">
        <v>360</v>
      </c>
      <c r="J4543" t="s">
        <v>232</v>
      </c>
      <c r="K4543" t="s">
        <v>232</v>
      </c>
      <c r="L4543" t="s">
        <v>232</v>
      </c>
      <c r="M4543" t="s">
        <v>232</v>
      </c>
      <c r="N4543" t="s">
        <v>232</v>
      </c>
      <c r="O4543" t="s">
        <v>232</v>
      </c>
      <c r="P4543" t="s">
        <v>232</v>
      </c>
      <c r="Q4543" t="s">
        <v>232</v>
      </c>
      <c r="R4543" t="s">
        <v>232</v>
      </c>
      <c r="S4543" t="s">
        <v>232</v>
      </c>
      <c r="T4543" t="s">
        <v>232</v>
      </c>
      <c r="U4543" t="s">
        <v>232</v>
      </c>
      <c r="V4543" t="s">
        <v>232</v>
      </c>
      <c r="W4543" t="s">
        <v>232</v>
      </c>
      <c r="X4543" t="s">
        <v>232</v>
      </c>
      <c r="Y4543">
        <v>8.9339999999999993</v>
      </c>
      <c r="Z4543">
        <v>8.6549999999999994</v>
      </c>
      <c r="AA4543">
        <v>8.5449999999999999</v>
      </c>
      <c r="AB4543">
        <v>8.0760000000000005</v>
      </c>
      <c r="AC4543">
        <v>7.1289999999999996</v>
      </c>
      <c r="AD4543">
        <v>6.4889999999999999</v>
      </c>
      <c r="AE4543">
        <v>6.891</v>
      </c>
      <c r="AF4543">
        <v>6.7939999999999996</v>
      </c>
      <c r="AG4543">
        <v>6.8490000000000002</v>
      </c>
      <c r="AH4543">
        <v>7.2519999999999998</v>
      </c>
      <c r="AI4543">
        <v>7.4009999999999998</v>
      </c>
      <c r="AJ4543">
        <v>7.7759999999999998</v>
      </c>
      <c r="AK4543">
        <v>7.7119999999999997</v>
      </c>
      <c r="AL4543">
        <v>14.907</v>
      </c>
      <c r="AM4543">
        <v>15.724</v>
      </c>
      <c r="AN4543">
        <v>19.786000000000001</v>
      </c>
      <c r="AO4543">
        <v>18.702999999999999</v>
      </c>
      <c r="AP4543">
        <v>21.72</v>
      </c>
      <c r="AQ4543">
        <v>23.684999999999999</v>
      </c>
      <c r="AR4543">
        <v>22.741</v>
      </c>
      <c r="AS4543">
        <v>22.193000000000001</v>
      </c>
      <c r="AT4543">
        <v>20.683</v>
      </c>
      <c r="AU4543">
        <v>22.960999999999999</v>
      </c>
      <c r="AV4543">
        <v>21.809000000000001</v>
      </c>
      <c r="AW4543">
        <v>21.614999999999998</v>
      </c>
      <c r="AX4543">
        <v>21.271000000000001</v>
      </c>
      <c r="AY4543">
        <v>21.003</v>
      </c>
      <c r="AZ4543">
        <v>20.521000000000001</v>
      </c>
      <c r="BA4543">
        <v>20.026</v>
      </c>
      <c r="BB4543">
        <v>19.576000000000001</v>
      </c>
      <c r="BC4543">
        <v>2017</v>
      </c>
    </row>
    <row r="4544" spans="1:55" x14ac:dyDescent="0.25">
      <c r="A4544">
        <v>137</v>
      </c>
      <c r="B4544" t="s">
        <v>1208</v>
      </c>
      <c r="C4544" t="s">
        <v>361</v>
      </c>
      <c r="D4544" t="s">
        <v>1209</v>
      </c>
      <c r="E4544" t="s">
        <v>362</v>
      </c>
      <c r="F4544" t="s">
        <v>363</v>
      </c>
      <c r="G4544" t="s">
        <v>229</v>
      </c>
      <c r="H4544" t="s">
        <v>230</v>
      </c>
      <c r="I4544" t="s">
        <v>1212</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33.808999999999997</v>
      </c>
      <c r="AK4544">
        <v>37.179000000000002</v>
      </c>
      <c r="AL4544">
        <v>38.128999999999998</v>
      </c>
      <c r="AM4544">
        <v>36.975999999999999</v>
      </c>
      <c r="AN4544">
        <v>40.177999999999997</v>
      </c>
      <c r="AO4544">
        <v>43.164999999999999</v>
      </c>
      <c r="AP4544">
        <v>44.112000000000002</v>
      </c>
      <c r="AQ4544">
        <v>46.5</v>
      </c>
      <c r="AR4544">
        <v>49.823999999999998</v>
      </c>
      <c r="AS4544">
        <v>51.579000000000001</v>
      </c>
      <c r="AT4544">
        <v>53.302999999999997</v>
      </c>
      <c r="AU4544">
        <v>55.298999999999999</v>
      </c>
      <c r="AV4544">
        <v>58.207999999999998</v>
      </c>
      <c r="AW4544">
        <v>60.893000000000001</v>
      </c>
      <c r="AX4544">
        <v>63.753999999999998</v>
      </c>
      <c r="AY4544">
        <v>66.694999999999993</v>
      </c>
      <c r="AZ4544">
        <v>69.765000000000001</v>
      </c>
      <c r="BA4544">
        <v>72.847999999999999</v>
      </c>
      <c r="BB4544">
        <v>76.161000000000001</v>
      </c>
      <c r="BC4544">
        <v>2017</v>
      </c>
    </row>
    <row r="4545" spans="1:55" x14ac:dyDescent="0.25">
      <c r="A4545">
        <v>137</v>
      </c>
      <c r="B4545" t="s">
        <v>1208</v>
      </c>
      <c r="C4545" t="s">
        <v>364</v>
      </c>
      <c r="D4545" t="s">
        <v>1209</v>
      </c>
      <c r="E4545" t="s">
        <v>365</v>
      </c>
      <c r="F4545" t="s">
        <v>366</v>
      </c>
      <c r="G4545" t="s">
        <v>242</v>
      </c>
      <c r="H4545" t="s">
        <v>230</v>
      </c>
      <c r="I4545" t="s">
        <v>1064</v>
      </c>
      <c r="J4545" t="s">
        <v>232</v>
      </c>
      <c r="K4545" t="s">
        <v>232</v>
      </c>
      <c r="L4545" t="s">
        <v>232</v>
      </c>
      <c r="M4545" t="s">
        <v>232</v>
      </c>
      <c r="N4545" t="s">
        <v>232</v>
      </c>
      <c r="O4545" t="s">
        <v>232</v>
      </c>
      <c r="P4545" t="s">
        <v>232</v>
      </c>
      <c r="Q4545" t="s">
        <v>232</v>
      </c>
      <c r="R4545" t="s">
        <v>232</v>
      </c>
      <c r="S4545" t="s">
        <v>232</v>
      </c>
      <c r="T4545" t="s">
        <v>232</v>
      </c>
      <c r="U4545" t="s">
        <v>232</v>
      </c>
      <c r="V4545" t="s">
        <v>232</v>
      </c>
      <c r="W4545" t="s">
        <v>232</v>
      </c>
      <c r="X4545" t="s">
        <v>232</v>
      </c>
      <c r="Y4545">
        <v>2.4729999999999999</v>
      </c>
      <c r="Z4545">
        <v>2.367</v>
      </c>
      <c r="AA4545">
        <v>1.839</v>
      </c>
      <c r="AB4545">
        <v>1.6479999999999999</v>
      </c>
      <c r="AC4545">
        <v>2.2719999999999998</v>
      </c>
      <c r="AD4545">
        <v>2.6880000000000002</v>
      </c>
      <c r="AE4545">
        <v>1.77</v>
      </c>
      <c r="AF4545">
        <v>2.2109999999999999</v>
      </c>
      <c r="AG4545">
        <v>1.919</v>
      </c>
      <c r="AH4545">
        <v>4.0979999999999999</v>
      </c>
      <c r="AI4545">
        <v>4.109</v>
      </c>
      <c r="AJ4545">
        <v>4.2039999999999997</v>
      </c>
      <c r="AK4545">
        <v>4.9619999999999997</v>
      </c>
      <c r="AL4545">
        <v>4.25</v>
      </c>
      <c r="AM4545">
        <v>3.7130000000000001</v>
      </c>
      <c r="AN4545">
        <v>3.556</v>
      </c>
      <c r="AO4545">
        <v>3.6320000000000001</v>
      </c>
      <c r="AP4545">
        <v>3.1949999999999998</v>
      </c>
      <c r="AQ4545">
        <v>3.3460000000000001</v>
      </c>
      <c r="AR4545">
        <v>3.4159999999999999</v>
      </c>
      <c r="AS4545">
        <v>2.9329999999999998</v>
      </c>
      <c r="AT4545">
        <v>2.9820000000000002</v>
      </c>
      <c r="AU4545">
        <v>3.0880000000000001</v>
      </c>
      <c r="AV4545">
        <v>3.5550000000000002</v>
      </c>
      <c r="AW4545">
        <v>3.5019999999999998</v>
      </c>
      <c r="AX4545">
        <v>3.7160000000000002</v>
      </c>
      <c r="AY4545">
        <v>3.762</v>
      </c>
      <c r="AZ4545">
        <v>3.9340000000000002</v>
      </c>
      <c r="BA4545">
        <v>4.1050000000000004</v>
      </c>
      <c r="BB4545">
        <v>4.4059999999999997</v>
      </c>
      <c r="BC4545">
        <v>2017</v>
      </c>
    </row>
    <row r="4546" spans="1:55" x14ac:dyDescent="0.25">
      <c r="A4546">
        <v>137</v>
      </c>
      <c r="B4546" t="s">
        <v>1208</v>
      </c>
      <c r="C4546" t="s">
        <v>368</v>
      </c>
      <c r="D4546" t="s">
        <v>1209</v>
      </c>
      <c r="E4546" t="s">
        <v>365</v>
      </c>
      <c r="F4546" t="s">
        <v>366</v>
      </c>
      <c r="G4546" t="s">
        <v>282</v>
      </c>
      <c r="I4546" t="s">
        <v>369</v>
      </c>
      <c r="J4546" t="s">
        <v>232</v>
      </c>
      <c r="K4546" t="s">
        <v>232</v>
      </c>
      <c r="L4546" t="s">
        <v>232</v>
      </c>
      <c r="M4546" t="s">
        <v>232</v>
      </c>
      <c r="N4546" t="s">
        <v>232</v>
      </c>
      <c r="O4546" t="s">
        <v>232</v>
      </c>
      <c r="P4546" t="s">
        <v>232</v>
      </c>
      <c r="Q4546" t="s">
        <v>232</v>
      </c>
      <c r="R4546" t="s">
        <v>232</v>
      </c>
      <c r="S4546" t="s">
        <v>232</v>
      </c>
      <c r="T4546" t="s">
        <v>232</v>
      </c>
      <c r="U4546" t="s">
        <v>232</v>
      </c>
      <c r="V4546" t="s">
        <v>232</v>
      </c>
      <c r="W4546" t="s">
        <v>232</v>
      </c>
      <c r="X4546" t="s">
        <v>232</v>
      </c>
      <c r="Y4546">
        <v>11.973000000000001</v>
      </c>
      <c r="Z4546">
        <v>11.519</v>
      </c>
      <c r="AA4546">
        <v>9.9380000000000006</v>
      </c>
      <c r="AB4546">
        <v>8.5210000000000008</v>
      </c>
      <c r="AC4546">
        <v>10.728</v>
      </c>
      <c r="AD4546">
        <v>12.605</v>
      </c>
      <c r="AE4546">
        <v>8.3140000000000001</v>
      </c>
      <c r="AF4546">
        <v>9.3330000000000002</v>
      </c>
      <c r="AG4546">
        <v>6.48</v>
      </c>
      <c r="AH4546">
        <v>11.802</v>
      </c>
      <c r="AI4546">
        <v>10.984999999999999</v>
      </c>
      <c r="AJ4546">
        <v>9.9030000000000005</v>
      </c>
      <c r="AK4546">
        <v>9.7370000000000001</v>
      </c>
      <c r="AL4546">
        <v>7.5739999999999998</v>
      </c>
      <c r="AM4546">
        <v>7.21</v>
      </c>
      <c r="AN4546">
        <v>6.67</v>
      </c>
      <c r="AO4546">
        <v>6.0469999999999997</v>
      </c>
      <c r="AP4546">
        <v>5.633</v>
      </c>
      <c r="AQ4546">
        <v>5.4169999999999998</v>
      </c>
      <c r="AR4546">
        <v>5.16</v>
      </c>
      <c r="AS4546">
        <v>5.1239999999999997</v>
      </c>
      <c r="AT4546">
        <v>5.056</v>
      </c>
      <c r="AU4546">
        <v>4.9459999999999997</v>
      </c>
      <c r="AV4546">
        <v>5.17</v>
      </c>
      <c r="AW4546">
        <v>5.03</v>
      </c>
      <c r="AX4546">
        <v>5.0419999999999998</v>
      </c>
      <c r="AY4546">
        <v>4.8520000000000003</v>
      </c>
      <c r="AZ4546">
        <v>4.82</v>
      </c>
      <c r="BA4546">
        <v>4.7960000000000003</v>
      </c>
      <c r="BB4546">
        <v>4.8940000000000001</v>
      </c>
      <c r="BC4546">
        <v>2017</v>
      </c>
    </row>
    <row r="4547" spans="1:55" x14ac:dyDescent="0.25">
      <c r="A4547">
        <v>546</v>
      </c>
      <c r="B4547" t="s">
        <v>1213</v>
      </c>
      <c r="C4547" t="s">
        <v>225</v>
      </c>
      <c r="D4547" t="s">
        <v>1214</v>
      </c>
      <c r="E4547" t="s">
        <v>227</v>
      </c>
      <c r="F4547" t="s">
        <v>228</v>
      </c>
      <c r="G4547" t="s">
        <v>229</v>
      </c>
      <c r="H4547" t="s">
        <v>230</v>
      </c>
      <c r="I4547" t="s">
        <v>1215</v>
      </c>
      <c r="J4547" t="s">
        <v>232</v>
      </c>
      <c r="K4547" t="s">
        <v>232</v>
      </c>
      <c r="L4547" t="s">
        <v>232</v>
      </c>
      <c r="M4547" t="s">
        <v>232</v>
      </c>
      <c r="N4547" t="s">
        <v>232</v>
      </c>
      <c r="O4547" t="s">
        <v>232</v>
      </c>
      <c r="P4547" t="s">
        <v>232</v>
      </c>
      <c r="Q4547" t="s">
        <v>232</v>
      </c>
      <c r="R4547" t="s">
        <v>232</v>
      </c>
      <c r="S4547" t="s">
        <v>232</v>
      </c>
      <c r="T4547" t="s">
        <v>232</v>
      </c>
      <c r="U4547" t="s">
        <v>232</v>
      </c>
      <c r="V4547" t="s">
        <v>232</v>
      </c>
      <c r="W4547" t="s">
        <v>232</v>
      </c>
      <c r="X4547" t="s">
        <v>232</v>
      </c>
      <c r="Y4547" t="s">
        <v>232</v>
      </c>
      <c r="Z4547" t="s">
        <v>232</v>
      </c>
      <c r="AA4547" t="s">
        <v>232</v>
      </c>
      <c r="AB4547" t="s">
        <v>232</v>
      </c>
      <c r="AC4547" t="s">
        <v>232</v>
      </c>
      <c r="AD4547" t="s">
        <v>232</v>
      </c>
      <c r="AE4547">
        <v>112.58499999999999</v>
      </c>
      <c r="AF4547">
        <v>122.658</v>
      </c>
      <c r="AG4547">
        <v>136.952</v>
      </c>
      <c r="AH4547">
        <v>173.59399999999999</v>
      </c>
      <c r="AI4547">
        <v>187.58500000000001</v>
      </c>
      <c r="AJ4547">
        <v>212.56</v>
      </c>
      <c r="AK4547">
        <v>243.27199999999999</v>
      </c>
      <c r="AL4547">
        <v>251.52799999999999</v>
      </c>
      <c r="AM4547">
        <v>254.84899999999999</v>
      </c>
      <c r="AN4547">
        <v>319.23599999999999</v>
      </c>
      <c r="AO4547">
        <v>388.42200000000003</v>
      </c>
      <c r="AP4547">
        <v>424.3</v>
      </c>
      <c r="AQ4547">
        <v>471.822</v>
      </c>
      <c r="AR4547">
        <v>466.15600000000001</v>
      </c>
      <c r="AS4547">
        <v>365.49099999999999</v>
      </c>
      <c r="AT4547">
        <v>362.35599999999999</v>
      </c>
      <c r="AU4547">
        <v>397.52</v>
      </c>
      <c r="AV4547">
        <v>416.23500000000001</v>
      </c>
      <c r="AW4547">
        <v>434.14100000000002</v>
      </c>
      <c r="AX4547">
        <v>452.16300000000001</v>
      </c>
      <c r="AY4547">
        <v>470.82100000000003</v>
      </c>
      <c r="AZ4547">
        <v>490.18900000000002</v>
      </c>
      <c r="BA4547">
        <v>510.36399999999998</v>
      </c>
      <c r="BB4547">
        <v>531.46600000000001</v>
      </c>
      <c r="BC4547">
        <v>2017</v>
      </c>
    </row>
    <row r="4548" spans="1:55" x14ac:dyDescent="0.25">
      <c r="A4548">
        <v>546</v>
      </c>
      <c r="B4548" t="s">
        <v>1213</v>
      </c>
      <c r="C4548" t="s">
        <v>233</v>
      </c>
      <c r="D4548" t="s">
        <v>1214</v>
      </c>
      <c r="E4548" t="s">
        <v>227</v>
      </c>
      <c r="F4548" t="s">
        <v>234</v>
      </c>
      <c r="G4548" t="s">
        <v>235</v>
      </c>
      <c r="I4548" t="s">
        <v>236</v>
      </c>
      <c r="J4548" t="s">
        <v>232</v>
      </c>
      <c r="K4548" t="s">
        <v>232</v>
      </c>
      <c r="L4548" t="s">
        <v>232</v>
      </c>
      <c r="M4548" t="s">
        <v>232</v>
      </c>
      <c r="N4548" t="s">
        <v>232</v>
      </c>
      <c r="O4548" t="s">
        <v>232</v>
      </c>
      <c r="P4548" t="s">
        <v>232</v>
      </c>
      <c r="Q4548" t="s">
        <v>232</v>
      </c>
      <c r="R4548" t="s">
        <v>232</v>
      </c>
      <c r="S4548" t="s">
        <v>232</v>
      </c>
      <c r="T4548" t="s">
        <v>232</v>
      </c>
      <c r="U4548" t="s">
        <v>232</v>
      </c>
      <c r="V4548" t="s">
        <v>232</v>
      </c>
      <c r="W4548" t="s">
        <v>232</v>
      </c>
      <c r="X4548" t="s">
        <v>232</v>
      </c>
      <c r="Y4548" t="s">
        <v>232</v>
      </c>
      <c r="Z4548" t="s">
        <v>232</v>
      </c>
      <c r="AA4548" t="s">
        <v>232</v>
      </c>
      <c r="AB4548" t="s">
        <v>232</v>
      </c>
      <c r="AC4548" t="s">
        <v>232</v>
      </c>
      <c r="AD4548" t="s">
        <v>232</v>
      </c>
      <c r="AE4548" t="s">
        <v>232</v>
      </c>
      <c r="AF4548">
        <v>8.9469999999999992</v>
      </c>
      <c r="AG4548">
        <v>11.654</v>
      </c>
      <c r="AH4548">
        <v>26.754999999999999</v>
      </c>
      <c r="AI4548">
        <v>8.06</v>
      </c>
      <c r="AJ4548">
        <v>13.314</v>
      </c>
      <c r="AK4548">
        <v>14.449</v>
      </c>
      <c r="AL4548">
        <v>3.3940000000000001</v>
      </c>
      <c r="AM4548">
        <v>1.32</v>
      </c>
      <c r="AN4548">
        <v>25.265000000000001</v>
      </c>
      <c r="AO4548">
        <v>21.672000000000001</v>
      </c>
      <c r="AP4548">
        <v>9.2370000000000001</v>
      </c>
      <c r="AQ4548">
        <v>11.2</v>
      </c>
      <c r="AR4548">
        <v>-1.2010000000000001</v>
      </c>
      <c r="AS4548">
        <v>-21.594999999999999</v>
      </c>
      <c r="AT4548">
        <v>-0.85799999999999998</v>
      </c>
      <c r="AU4548">
        <v>9.7040000000000006</v>
      </c>
      <c r="AV4548">
        <v>4.7080000000000002</v>
      </c>
      <c r="AW4548">
        <v>4.3019999999999996</v>
      </c>
      <c r="AX4548">
        <v>4.1509999999999998</v>
      </c>
      <c r="AY4548">
        <v>4.1260000000000003</v>
      </c>
      <c r="AZ4548">
        <v>4.1139999999999999</v>
      </c>
      <c r="BA4548">
        <v>4.1159999999999997</v>
      </c>
      <c r="BB4548">
        <v>4.1349999999999998</v>
      </c>
      <c r="BC4548">
        <v>2017</v>
      </c>
    </row>
    <row r="4549" spans="1:55" x14ac:dyDescent="0.25">
      <c r="A4549">
        <v>546</v>
      </c>
      <c r="B4549" t="s">
        <v>1213</v>
      </c>
      <c r="C4549" t="s">
        <v>237</v>
      </c>
      <c r="D4549" t="s">
        <v>1214</v>
      </c>
      <c r="E4549" t="s">
        <v>238</v>
      </c>
      <c r="F4549" t="s">
        <v>239</v>
      </c>
      <c r="G4549" t="s">
        <v>229</v>
      </c>
      <c r="H4549" t="s">
        <v>230</v>
      </c>
      <c r="I4549" t="s">
        <v>1215</v>
      </c>
      <c r="J4549" t="s">
        <v>232</v>
      </c>
      <c r="K4549" t="s">
        <v>232</v>
      </c>
      <c r="L4549" t="s">
        <v>232</v>
      </c>
      <c r="M4549" t="s">
        <v>232</v>
      </c>
      <c r="N4549" t="s">
        <v>232</v>
      </c>
      <c r="O4549" t="s">
        <v>232</v>
      </c>
      <c r="P4549" t="s">
        <v>232</v>
      </c>
      <c r="Q4549" t="s">
        <v>232</v>
      </c>
      <c r="R4549" t="s">
        <v>232</v>
      </c>
      <c r="S4549" t="s">
        <v>232</v>
      </c>
      <c r="T4549" t="s">
        <v>232</v>
      </c>
      <c r="U4549" t="s">
        <v>232</v>
      </c>
      <c r="V4549" t="s">
        <v>232</v>
      </c>
      <c r="W4549" t="s">
        <v>232</v>
      </c>
      <c r="X4549" t="s">
        <v>232</v>
      </c>
      <c r="Y4549" t="s">
        <v>232</v>
      </c>
      <c r="Z4549" t="s">
        <v>232</v>
      </c>
      <c r="AA4549" t="s">
        <v>232</v>
      </c>
      <c r="AB4549" t="s">
        <v>232</v>
      </c>
      <c r="AC4549" t="s">
        <v>232</v>
      </c>
      <c r="AD4549" t="s">
        <v>232</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362.35500000000002</v>
      </c>
      <c r="AU4549">
        <v>405.79</v>
      </c>
      <c r="AV4549">
        <v>440.31599999999997</v>
      </c>
      <c r="AW4549">
        <v>466.06</v>
      </c>
      <c r="AX4549">
        <v>491.3</v>
      </c>
      <c r="AY4549">
        <v>520.65599999999995</v>
      </c>
      <c r="AZ4549">
        <v>552.21699999999998</v>
      </c>
      <c r="BA4549">
        <v>585.39599999999996</v>
      </c>
      <c r="BB4549">
        <v>621.58900000000006</v>
      </c>
      <c r="BC4549">
        <v>2017</v>
      </c>
    </row>
    <row r="4550" spans="1:55" x14ac:dyDescent="0.25">
      <c r="A4550">
        <v>546</v>
      </c>
      <c r="B4550" t="s">
        <v>1213</v>
      </c>
      <c r="C4550" t="s">
        <v>240</v>
      </c>
      <c r="D4550" t="s">
        <v>1214</v>
      </c>
      <c r="E4550" t="s">
        <v>238</v>
      </c>
      <c r="F4550" t="s">
        <v>241</v>
      </c>
      <c r="G4550" t="s">
        <v>242</v>
      </c>
      <c r="H4550" t="s">
        <v>230</v>
      </c>
      <c r="I4550" t="s">
        <v>243</v>
      </c>
      <c r="J4550" t="s">
        <v>232</v>
      </c>
      <c r="K4550" t="s">
        <v>232</v>
      </c>
      <c r="L4550" t="s">
        <v>232</v>
      </c>
      <c r="M4550" t="s">
        <v>232</v>
      </c>
      <c r="N4550" t="s">
        <v>232</v>
      </c>
      <c r="O4550" t="s">
        <v>232</v>
      </c>
      <c r="P4550" t="s">
        <v>232</v>
      </c>
      <c r="Q4550" t="s">
        <v>232</v>
      </c>
      <c r="R4550" t="s">
        <v>232</v>
      </c>
      <c r="S4550" t="s">
        <v>232</v>
      </c>
      <c r="T4550" t="s">
        <v>232</v>
      </c>
      <c r="U4550" t="s">
        <v>232</v>
      </c>
      <c r="V4550" t="s">
        <v>232</v>
      </c>
      <c r="W4550" t="s">
        <v>232</v>
      </c>
      <c r="X4550" t="s">
        <v>232</v>
      </c>
      <c r="Y4550" t="s">
        <v>232</v>
      </c>
      <c r="Z4550" t="s">
        <v>232</v>
      </c>
      <c r="AA4550" t="s">
        <v>232</v>
      </c>
      <c r="AB4550" t="s">
        <v>232</v>
      </c>
      <c r="AC4550" t="s">
        <v>232</v>
      </c>
      <c r="AD4550" t="s">
        <v>232</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45.322000000000003</v>
      </c>
      <c r="AU4550">
        <v>50.558999999999997</v>
      </c>
      <c r="AV4550">
        <v>54.545000000000002</v>
      </c>
      <c r="AW4550">
        <v>58.055</v>
      </c>
      <c r="AX4550">
        <v>62.158000000000001</v>
      </c>
      <c r="AY4550">
        <v>66.673000000000002</v>
      </c>
      <c r="AZ4550">
        <v>71.688999999999993</v>
      </c>
      <c r="BA4550">
        <v>77.085999999999999</v>
      </c>
      <c r="BB4550">
        <v>82.99</v>
      </c>
      <c r="BC4550">
        <v>2017</v>
      </c>
    </row>
    <row r="4551" spans="1:55" x14ac:dyDescent="0.25">
      <c r="A4551">
        <v>546</v>
      </c>
      <c r="B4551" t="s">
        <v>1213</v>
      </c>
      <c r="C4551" t="s">
        <v>244</v>
      </c>
      <c r="D4551" t="s">
        <v>1214</v>
      </c>
      <c r="E4551" t="s">
        <v>238</v>
      </c>
      <c r="F4551" t="s">
        <v>245</v>
      </c>
      <c r="G4551" t="s">
        <v>246</v>
      </c>
      <c r="H4551" t="s">
        <v>230</v>
      </c>
      <c r="I4551" t="s">
        <v>243</v>
      </c>
      <c r="J4551" t="s">
        <v>232</v>
      </c>
      <c r="K4551" t="s">
        <v>232</v>
      </c>
      <c r="L4551" t="s">
        <v>232</v>
      </c>
      <c r="M4551" t="s">
        <v>232</v>
      </c>
      <c r="N4551" t="s">
        <v>232</v>
      </c>
      <c r="O4551" t="s">
        <v>232</v>
      </c>
      <c r="P4551" t="s">
        <v>232</v>
      </c>
      <c r="Q4551" t="s">
        <v>232</v>
      </c>
      <c r="R4551" t="s">
        <v>232</v>
      </c>
      <c r="S4551" t="s">
        <v>232</v>
      </c>
      <c r="T4551" t="s">
        <v>232</v>
      </c>
      <c r="U4551" t="s">
        <v>232</v>
      </c>
      <c r="V4551" t="s">
        <v>232</v>
      </c>
      <c r="W4551" t="s">
        <v>232</v>
      </c>
      <c r="X4551" t="s">
        <v>232</v>
      </c>
      <c r="Y4551" t="s">
        <v>232</v>
      </c>
      <c r="Z4551" t="s">
        <v>232</v>
      </c>
      <c r="AA4551" t="s">
        <v>232</v>
      </c>
      <c r="AB4551" t="s">
        <v>232</v>
      </c>
      <c r="AC4551" t="s">
        <v>232</v>
      </c>
      <c r="AD4551" t="s">
        <v>232</v>
      </c>
      <c r="AE4551">
        <v>15.12</v>
      </c>
      <c r="AF4551">
        <v>16.734000000000002</v>
      </c>
      <c r="AG4551">
        <v>19.030999999999999</v>
      </c>
      <c r="AH4551">
        <v>24.771999999999998</v>
      </c>
      <c r="AI4551">
        <v>27.602</v>
      </c>
      <c r="AJ4551">
        <v>32.223999999999997</v>
      </c>
      <c r="AK4551">
        <v>37.869999999999997</v>
      </c>
      <c r="AL4551">
        <v>39.917000000000002</v>
      </c>
      <c r="AM4551">
        <v>40.752000000000002</v>
      </c>
      <c r="AN4551">
        <v>51.643000000000001</v>
      </c>
      <c r="AO4551">
        <v>64.147999999999996</v>
      </c>
      <c r="AP4551">
        <v>71.418000000000006</v>
      </c>
      <c r="AQ4551">
        <v>80.81</v>
      </c>
      <c r="AR4551">
        <v>81.349999999999994</v>
      </c>
      <c r="AS4551">
        <v>64.465000000000003</v>
      </c>
      <c r="AT4551">
        <v>64.61</v>
      </c>
      <c r="AU4551">
        <v>72.227999999999994</v>
      </c>
      <c r="AV4551">
        <v>77.334000000000003</v>
      </c>
      <c r="AW4551">
        <v>82.093999999999994</v>
      </c>
      <c r="AX4551">
        <v>87.287999999999997</v>
      </c>
      <c r="AY4551">
        <v>92.778999999999996</v>
      </c>
      <c r="AZ4551">
        <v>98.594999999999999</v>
      </c>
      <c r="BA4551">
        <v>104.78</v>
      </c>
      <c r="BB4551">
        <v>111.396</v>
      </c>
      <c r="BC4551">
        <v>2017</v>
      </c>
    </row>
    <row r="4552" spans="1:55" x14ac:dyDescent="0.25">
      <c r="A4552">
        <v>546</v>
      </c>
      <c r="B4552" t="s">
        <v>1213</v>
      </c>
      <c r="C4552" t="s">
        <v>247</v>
      </c>
      <c r="D4552" t="s">
        <v>1214</v>
      </c>
      <c r="E4552" t="s">
        <v>248</v>
      </c>
      <c r="F4552" t="s">
        <v>249</v>
      </c>
      <c r="G4552" t="s">
        <v>250</v>
      </c>
      <c r="I4552" t="s">
        <v>251</v>
      </c>
      <c r="J4552" t="s">
        <v>232</v>
      </c>
      <c r="K4552" t="s">
        <v>232</v>
      </c>
      <c r="L4552" t="s">
        <v>232</v>
      </c>
      <c r="M4552" t="s">
        <v>232</v>
      </c>
      <c r="N4552" t="s">
        <v>232</v>
      </c>
      <c r="O4552" t="s">
        <v>232</v>
      </c>
      <c r="P4552" t="s">
        <v>232</v>
      </c>
      <c r="Q4552" t="s">
        <v>232</v>
      </c>
      <c r="R4552" t="s">
        <v>232</v>
      </c>
      <c r="S4552" t="s">
        <v>232</v>
      </c>
      <c r="T4552" t="s">
        <v>232</v>
      </c>
      <c r="U4552" t="s">
        <v>232</v>
      </c>
      <c r="V4552" t="s">
        <v>232</v>
      </c>
      <c r="W4552" t="s">
        <v>232</v>
      </c>
      <c r="X4552" t="s">
        <v>232</v>
      </c>
      <c r="Y4552" t="s">
        <v>232</v>
      </c>
      <c r="Z4552" t="s">
        <v>232</v>
      </c>
      <c r="AA4552" t="s">
        <v>232</v>
      </c>
      <c r="AB4552" t="s">
        <v>232</v>
      </c>
      <c r="AC4552" t="s">
        <v>232</v>
      </c>
      <c r="AD4552" t="s">
        <v>232</v>
      </c>
      <c r="AE4552">
        <v>48.601999999999997</v>
      </c>
      <c r="AF4552">
        <v>47.959000000000003</v>
      </c>
      <c r="AG4552">
        <v>47.997</v>
      </c>
      <c r="AH4552">
        <v>48.918999999999997</v>
      </c>
      <c r="AI4552">
        <v>51.642000000000003</v>
      </c>
      <c r="AJ4552">
        <v>55.673000000000002</v>
      </c>
      <c r="AK4552">
        <v>60.584000000000003</v>
      </c>
      <c r="AL4552">
        <v>66.695999999999998</v>
      </c>
      <c r="AM4552">
        <v>67.281999999999996</v>
      </c>
      <c r="AN4552">
        <v>70.497</v>
      </c>
      <c r="AO4552">
        <v>75.78</v>
      </c>
      <c r="AP4552">
        <v>81.031999999999996</v>
      </c>
      <c r="AQ4552">
        <v>87.292000000000002</v>
      </c>
      <c r="AR4552">
        <v>94.832999999999998</v>
      </c>
      <c r="AS4552">
        <v>99.102999999999994</v>
      </c>
      <c r="AT4552">
        <v>100</v>
      </c>
      <c r="AU4552">
        <v>102.08</v>
      </c>
      <c r="AV4552">
        <v>105.785</v>
      </c>
      <c r="AW4552">
        <v>107.352</v>
      </c>
      <c r="AX4552">
        <v>108.65600000000001</v>
      </c>
      <c r="AY4552">
        <v>110.58499999999999</v>
      </c>
      <c r="AZ4552">
        <v>112.654</v>
      </c>
      <c r="BA4552">
        <v>114.702</v>
      </c>
      <c r="BB4552">
        <v>116.95699999999999</v>
      </c>
      <c r="BC4552">
        <v>2017</v>
      </c>
    </row>
    <row r="4553" spans="1:55" x14ac:dyDescent="0.25">
      <c r="A4553">
        <v>546</v>
      </c>
      <c r="B4553" t="s">
        <v>1213</v>
      </c>
      <c r="C4553" t="s">
        <v>252</v>
      </c>
      <c r="D4553" t="s">
        <v>1214</v>
      </c>
      <c r="E4553" t="s">
        <v>253</v>
      </c>
      <c r="F4553" t="s">
        <v>254</v>
      </c>
      <c r="G4553" t="s">
        <v>229</v>
      </c>
      <c r="H4553" t="s">
        <v>220</v>
      </c>
      <c r="I4553" t="s">
        <v>255</v>
      </c>
      <c r="J4553" t="s">
        <v>232</v>
      </c>
      <c r="K4553" t="s">
        <v>232</v>
      </c>
      <c r="L4553" t="s">
        <v>232</v>
      </c>
      <c r="M4553" t="s">
        <v>232</v>
      </c>
      <c r="N4553" t="s">
        <v>232</v>
      </c>
      <c r="O4553" t="s">
        <v>232</v>
      </c>
      <c r="P4553" t="s">
        <v>232</v>
      </c>
      <c r="Q4553" t="s">
        <v>232</v>
      </c>
      <c r="R4553" t="s">
        <v>232</v>
      </c>
      <c r="S4553" t="s">
        <v>232</v>
      </c>
      <c r="T4553" t="s">
        <v>232</v>
      </c>
      <c r="U4553" t="s">
        <v>232</v>
      </c>
      <c r="V4553" t="s">
        <v>232</v>
      </c>
      <c r="W4553" t="s">
        <v>232</v>
      </c>
      <c r="X4553" t="s">
        <v>232</v>
      </c>
      <c r="Y4553" t="s">
        <v>232</v>
      </c>
      <c r="Z4553" t="s">
        <v>232</v>
      </c>
      <c r="AA4553" t="s">
        <v>232</v>
      </c>
      <c r="AB4553" t="s">
        <v>232</v>
      </c>
      <c r="AC4553" t="s">
        <v>232</v>
      </c>
      <c r="AD4553" t="s">
        <v>232</v>
      </c>
      <c r="AE4553" s="52">
        <v>258044.92</v>
      </c>
      <c r="AF4553" s="52">
        <v>278442.28000000003</v>
      </c>
      <c r="AG4553" s="52">
        <v>306597.06</v>
      </c>
      <c r="AH4553" s="52">
        <v>375227.23</v>
      </c>
      <c r="AI4553" s="52">
        <v>387350.63</v>
      </c>
      <c r="AJ4553" s="52">
        <v>414002.38</v>
      </c>
      <c r="AK4553" s="52">
        <v>452094.41</v>
      </c>
      <c r="AL4553" s="52">
        <v>457989.8</v>
      </c>
      <c r="AM4553" s="52">
        <v>470114.37</v>
      </c>
      <c r="AN4553" s="52">
        <v>578011.94999999995</v>
      </c>
      <c r="AO4553" s="52">
        <v>696971.11</v>
      </c>
      <c r="AP4553" s="52">
        <v>729037.8</v>
      </c>
      <c r="AQ4553" s="52">
        <v>776661.73</v>
      </c>
      <c r="AR4553" s="52">
        <v>732719.27</v>
      </c>
      <c r="AS4553" s="52">
        <v>565075.76</v>
      </c>
      <c r="AT4553" s="52">
        <v>561879.36</v>
      </c>
      <c r="AU4553" s="52">
        <v>608666.36</v>
      </c>
      <c r="AV4553" s="52">
        <v>628699.30000000005</v>
      </c>
      <c r="AW4553" s="52">
        <v>646235.41</v>
      </c>
      <c r="AX4553" s="52">
        <v>662648.68000000005</v>
      </c>
      <c r="AY4553" s="52">
        <v>678648.33</v>
      </c>
      <c r="AZ4553" s="52">
        <v>696319.64</v>
      </c>
      <c r="BA4553" s="52">
        <v>715875.73</v>
      </c>
      <c r="BB4553" s="52">
        <v>737572.22</v>
      </c>
      <c r="BC4553">
        <v>2017</v>
      </c>
    </row>
    <row r="4554" spans="1:55" x14ac:dyDescent="0.25">
      <c r="A4554">
        <v>546</v>
      </c>
      <c r="B4554" t="s">
        <v>1213</v>
      </c>
      <c r="C4554" t="s">
        <v>256</v>
      </c>
      <c r="D4554" t="s">
        <v>1214</v>
      </c>
      <c r="E4554" t="s">
        <v>253</v>
      </c>
      <c r="F4554" t="s">
        <v>257</v>
      </c>
      <c r="G4554" t="s">
        <v>258</v>
      </c>
      <c r="H4554" t="s">
        <v>220</v>
      </c>
      <c r="I4554" t="s">
        <v>255</v>
      </c>
      <c r="J4554" t="s">
        <v>232</v>
      </c>
      <c r="K4554" t="s">
        <v>232</v>
      </c>
      <c r="L4554" t="s">
        <v>232</v>
      </c>
      <c r="M4554" t="s">
        <v>232</v>
      </c>
      <c r="N4554" t="s">
        <v>232</v>
      </c>
      <c r="O4554" t="s">
        <v>232</v>
      </c>
      <c r="P4554" t="s">
        <v>232</v>
      </c>
      <c r="Q4554" t="s">
        <v>232</v>
      </c>
      <c r="R4554" t="s">
        <v>232</v>
      </c>
      <c r="S4554" t="s">
        <v>232</v>
      </c>
      <c r="T4554" t="s">
        <v>232</v>
      </c>
      <c r="U4554" t="s">
        <v>232</v>
      </c>
      <c r="V4554" t="s">
        <v>232</v>
      </c>
      <c r="W4554" t="s">
        <v>232</v>
      </c>
      <c r="X4554" t="s">
        <v>232</v>
      </c>
      <c r="Y4554" t="s">
        <v>232</v>
      </c>
      <c r="Z4554" t="s">
        <v>232</v>
      </c>
      <c r="AA4554" t="s">
        <v>232</v>
      </c>
      <c r="AB4554" t="s">
        <v>232</v>
      </c>
      <c r="AC4554" t="s">
        <v>232</v>
      </c>
      <c r="AD4554" t="s">
        <v>232</v>
      </c>
      <c r="AE4554" s="52">
        <v>42616.34</v>
      </c>
      <c r="AF4554" s="52">
        <v>45984.98</v>
      </c>
      <c r="AG4554" s="52">
        <v>50634.76</v>
      </c>
      <c r="AH4554" s="52">
        <v>61969.09</v>
      </c>
      <c r="AI4554" s="52">
        <v>63971.28</v>
      </c>
      <c r="AJ4554" s="52">
        <v>68372.84</v>
      </c>
      <c r="AK4554" s="52">
        <v>74663.77</v>
      </c>
      <c r="AL4554" s="52">
        <v>75637.399999999994</v>
      </c>
      <c r="AM4554" s="52">
        <v>77639.78</v>
      </c>
      <c r="AN4554" s="52">
        <v>95459.16</v>
      </c>
      <c r="AO4554" s="52">
        <v>115105.36</v>
      </c>
      <c r="AP4554" s="52">
        <v>120401.2</v>
      </c>
      <c r="AQ4554" s="52">
        <v>128266.33</v>
      </c>
      <c r="AR4554" s="52">
        <v>121009.2</v>
      </c>
      <c r="AS4554" s="52">
        <v>93322.73</v>
      </c>
      <c r="AT4554" s="52">
        <v>92794.85</v>
      </c>
      <c r="AU4554" s="52">
        <v>100521.76</v>
      </c>
      <c r="AV4554" s="52">
        <v>103830.22</v>
      </c>
      <c r="AW4554" s="52">
        <v>106726.32</v>
      </c>
      <c r="AX4554" s="52">
        <v>109436.99</v>
      </c>
      <c r="AY4554" s="52">
        <v>112079.34</v>
      </c>
      <c r="AZ4554" s="52">
        <v>114997.77</v>
      </c>
      <c r="BA4554" s="52">
        <v>118227.48</v>
      </c>
      <c r="BB4554" s="52">
        <v>121810.67</v>
      </c>
      <c r="BC4554">
        <v>2017</v>
      </c>
    </row>
    <row r="4555" spans="1:55" x14ac:dyDescent="0.25">
      <c r="A4555">
        <v>546</v>
      </c>
      <c r="B4555" t="s">
        <v>1213</v>
      </c>
      <c r="C4555" t="s">
        <v>259</v>
      </c>
      <c r="D4555" t="s">
        <v>1214</v>
      </c>
      <c r="E4555" t="s">
        <v>260</v>
      </c>
      <c r="F4555" t="s">
        <v>261</v>
      </c>
      <c r="G4555" t="s">
        <v>229</v>
      </c>
      <c r="H4555" t="s">
        <v>220</v>
      </c>
      <c r="I4555" t="s">
        <v>262</v>
      </c>
      <c r="J4555" t="s">
        <v>232</v>
      </c>
      <c r="K4555" t="s">
        <v>232</v>
      </c>
      <c r="L4555" t="s">
        <v>232</v>
      </c>
      <c r="M4555" t="s">
        <v>232</v>
      </c>
      <c r="N4555" t="s">
        <v>232</v>
      </c>
      <c r="O4555" t="s">
        <v>232</v>
      </c>
      <c r="P4555" t="s">
        <v>232</v>
      </c>
      <c r="Q4555" t="s">
        <v>232</v>
      </c>
      <c r="R4555" t="s">
        <v>232</v>
      </c>
      <c r="S4555" t="s">
        <v>232</v>
      </c>
      <c r="T4555" t="s">
        <v>232</v>
      </c>
      <c r="U4555" t="s">
        <v>232</v>
      </c>
      <c r="V4555" t="s">
        <v>232</v>
      </c>
      <c r="W4555" t="s">
        <v>232</v>
      </c>
      <c r="X4555" t="s">
        <v>232</v>
      </c>
      <c r="Y4555" t="s">
        <v>232</v>
      </c>
      <c r="Z4555" t="s">
        <v>232</v>
      </c>
      <c r="AA4555" t="s">
        <v>232</v>
      </c>
      <c r="AB4555" t="s">
        <v>232</v>
      </c>
      <c r="AC4555" t="s">
        <v>232</v>
      </c>
      <c r="AD4555" t="s">
        <v>232</v>
      </c>
      <c r="AE4555" s="52">
        <v>125413.71</v>
      </c>
      <c r="AF4555" s="52">
        <v>133536.88</v>
      </c>
      <c r="AG4555" s="52">
        <v>147157.72</v>
      </c>
      <c r="AH4555" s="52">
        <v>183556.44</v>
      </c>
      <c r="AI4555" s="52">
        <v>200034.28</v>
      </c>
      <c r="AJ4555" s="52">
        <v>230486.52</v>
      </c>
      <c r="AK4555" s="52">
        <v>273895.19</v>
      </c>
      <c r="AL4555" s="52">
        <v>305462.49</v>
      </c>
      <c r="AM4555" s="52">
        <v>316301.42</v>
      </c>
      <c r="AN4555" s="52">
        <v>407481.44</v>
      </c>
      <c r="AO4555" s="52">
        <v>528166.16</v>
      </c>
      <c r="AP4555" s="52">
        <v>590752.57999999996</v>
      </c>
      <c r="AQ4555" s="52">
        <v>677967.08</v>
      </c>
      <c r="AR4555" s="52">
        <v>694860.11</v>
      </c>
      <c r="AS4555" s="52">
        <v>560009.28</v>
      </c>
      <c r="AT4555" s="52">
        <v>561877.81000000006</v>
      </c>
      <c r="AU4555" s="52">
        <v>621329.05000000005</v>
      </c>
      <c r="AV4555" s="52">
        <v>665072.28</v>
      </c>
      <c r="AW4555" s="52">
        <v>693748.37</v>
      </c>
      <c r="AX4555" s="52">
        <v>720004.97</v>
      </c>
      <c r="AY4555" s="52">
        <v>750482.01</v>
      </c>
      <c r="AZ4555" s="52">
        <v>784430.68</v>
      </c>
      <c r="BA4555" s="52">
        <v>821121.02</v>
      </c>
      <c r="BB4555" s="52">
        <v>862644.71</v>
      </c>
      <c r="BC4555">
        <v>2017</v>
      </c>
    </row>
    <row r="4556" spans="1:55" x14ac:dyDescent="0.25">
      <c r="A4556">
        <v>546</v>
      </c>
      <c r="B4556" t="s">
        <v>1213</v>
      </c>
      <c r="C4556" t="s">
        <v>263</v>
      </c>
      <c r="D4556" t="s">
        <v>1214</v>
      </c>
      <c r="E4556" t="s">
        <v>260</v>
      </c>
      <c r="F4556" t="s">
        <v>264</v>
      </c>
      <c r="G4556" t="s">
        <v>242</v>
      </c>
      <c r="H4556" t="s">
        <v>220</v>
      </c>
      <c r="I4556" t="s">
        <v>262</v>
      </c>
      <c r="J4556" t="s">
        <v>232</v>
      </c>
      <c r="K4556" t="s">
        <v>232</v>
      </c>
      <c r="L4556" t="s">
        <v>232</v>
      </c>
      <c r="M4556" t="s">
        <v>232</v>
      </c>
      <c r="N4556" t="s">
        <v>232</v>
      </c>
      <c r="O4556" t="s">
        <v>232</v>
      </c>
      <c r="P4556" t="s">
        <v>232</v>
      </c>
      <c r="Q4556" t="s">
        <v>232</v>
      </c>
      <c r="R4556" t="s">
        <v>232</v>
      </c>
      <c r="S4556" t="s">
        <v>232</v>
      </c>
      <c r="T4556" t="s">
        <v>232</v>
      </c>
      <c r="U4556" t="s">
        <v>232</v>
      </c>
      <c r="V4556" t="s">
        <v>232</v>
      </c>
      <c r="W4556" t="s">
        <v>232</v>
      </c>
      <c r="X4556" t="s">
        <v>232</v>
      </c>
      <c r="Y4556" t="s">
        <v>232</v>
      </c>
      <c r="Z4556" t="s">
        <v>232</v>
      </c>
      <c r="AA4556" t="s">
        <v>232</v>
      </c>
      <c r="AB4556" t="s">
        <v>232</v>
      </c>
      <c r="AC4556" t="s">
        <v>232</v>
      </c>
      <c r="AD4556" t="s">
        <v>232</v>
      </c>
      <c r="AE4556" s="52">
        <v>15611.34</v>
      </c>
      <c r="AF4556" s="52">
        <v>16622.64</v>
      </c>
      <c r="AG4556" s="52">
        <v>18346.560000000001</v>
      </c>
      <c r="AH4556" s="52">
        <v>22881.1</v>
      </c>
      <c r="AI4556" s="52">
        <v>24969.75</v>
      </c>
      <c r="AJ4556" s="52">
        <v>28805.63</v>
      </c>
      <c r="AK4556" s="52">
        <v>34084.160000000003</v>
      </c>
      <c r="AL4556" s="52">
        <v>38086.67</v>
      </c>
      <c r="AM4556" s="52">
        <v>39615.339999999997</v>
      </c>
      <c r="AN4556" s="52">
        <v>50921.11</v>
      </c>
      <c r="AO4556" s="52">
        <v>65867.58</v>
      </c>
      <c r="AP4556" s="52">
        <v>73937.75</v>
      </c>
      <c r="AQ4556" s="52">
        <v>84859.86</v>
      </c>
      <c r="AR4556" s="52">
        <v>86997.5</v>
      </c>
      <c r="AS4556" s="52">
        <v>70133</v>
      </c>
      <c r="AT4556" s="52">
        <v>70278.05</v>
      </c>
      <c r="AU4556" s="52">
        <v>77414.52</v>
      </c>
      <c r="AV4556" s="52">
        <v>82387.75</v>
      </c>
      <c r="AW4556" s="52">
        <v>86416.6</v>
      </c>
      <c r="AX4556" s="52">
        <v>91093.48</v>
      </c>
      <c r="AY4556" s="52">
        <v>96103.18</v>
      </c>
      <c r="AZ4556" s="52">
        <v>101834.6</v>
      </c>
      <c r="BA4556" s="52">
        <v>108126.96</v>
      </c>
      <c r="BB4556" s="52">
        <v>115174.53</v>
      </c>
      <c r="BC4556">
        <v>2017</v>
      </c>
    </row>
    <row r="4557" spans="1:55" x14ac:dyDescent="0.25">
      <c r="A4557">
        <v>546</v>
      </c>
      <c r="B4557" t="s">
        <v>1213</v>
      </c>
      <c r="C4557" t="s">
        <v>265</v>
      </c>
      <c r="D4557" t="s">
        <v>1214</v>
      </c>
      <c r="E4557" t="s">
        <v>260</v>
      </c>
      <c r="F4557" t="s">
        <v>266</v>
      </c>
      <c r="G4557" t="s">
        <v>246</v>
      </c>
      <c r="H4557" t="s">
        <v>220</v>
      </c>
      <c r="I4557" t="s">
        <v>262</v>
      </c>
      <c r="J4557" t="s">
        <v>232</v>
      </c>
      <c r="K4557" t="s">
        <v>232</v>
      </c>
      <c r="L4557" t="s">
        <v>232</v>
      </c>
      <c r="M4557" t="s">
        <v>232</v>
      </c>
      <c r="N4557" t="s">
        <v>232</v>
      </c>
      <c r="O4557" t="s">
        <v>232</v>
      </c>
      <c r="P4557" t="s">
        <v>232</v>
      </c>
      <c r="Q4557" t="s">
        <v>232</v>
      </c>
      <c r="R4557" t="s">
        <v>232</v>
      </c>
      <c r="S4557" t="s">
        <v>232</v>
      </c>
      <c r="T4557" t="s">
        <v>232</v>
      </c>
      <c r="U4557" t="s">
        <v>232</v>
      </c>
      <c r="V4557" t="s">
        <v>232</v>
      </c>
      <c r="W4557" t="s">
        <v>232</v>
      </c>
      <c r="X4557" t="s">
        <v>232</v>
      </c>
      <c r="Y4557" t="s">
        <v>232</v>
      </c>
      <c r="Z4557" t="s">
        <v>232</v>
      </c>
      <c r="AA4557" t="s">
        <v>232</v>
      </c>
      <c r="AB4557" t="s">
        <v>232</v>
      </c>
      <c r="AC4557" t="s">
        <v>232</v>
      </c>
      <c r="AD4557" t="s">
        <v>232</v>
      </c>
      <c r="AE4557" s="52">
        <v>34655.68</v>
      </c>
      <c r="AF4557" s="52">
        <v>37986.69</v>
      </c>
      <c r="AG4557" s="52">
        <v>42604.45</v>
      </c>
      <c r="AH4557" s="52">
        <v>53544.959999999999</v>
      </c>
      <c r="AI4557" s="52">
        <v>56996.61</v>
      </c>
      <c r="AJ4557" s="52">
        <v>62761.91</v>
      </c>
      <c r="AK4557" s="52">
        <v>70377.789999999994</v>
      </c>
      <c r="AL4557" s="52">
        <v>72682.179999999993</v>
      </c>
      <c r="AM4557" s="52">
        <v>75175.13</v>
      </c>
      <c r="AN4557" s="52">
        <v>93505.86</v>
      </c>
      <c r="AO4557" s="52">
        <v>115105.36</v>
      </c>
      <c r="AP4557" s="52">
        <v>122710.63</v>
      </c>
      <c r="AQ4557" s="52">
        <v>133020.12</v>
      </c>
      <c r="AR4557" s="52">
        <v>127868.53</v>
      </c>
      <c r="AS4557" s="52">
        <v>99667.28</v>
      </c>
      <c r="AT4557" s="52">
        <v>100186.79</v>
      </c>
      <c r="AU4557" s="52">
        <v>110592.42</v>
      </c>
      <c r="AV4557" s="52">
        <v>116807.87</v>
      </c>
      <c r="AW4557" s="52">
        <v>122200.82</v>
      </c>
      <c r="AX4557" s="52">
        <v>127921.06</v>
      </c>
      <c r="AY4557" s="52">
        <v>133733.20000000001</v>
      </c>
      <c r="AZ4557" s="52">
        <v>140054.82999999999</v>
      </c>
      <c r="BA4557" s="52">
        <v>146972.14000000001</v>
      </c>
      <c r="BB4557" s="52">
        <v>154595.57</v>
      </c>
      <c r="BC4557">
        <v>2017</v>
      </c>
    </row>
    <row r="4558" spans="1:55" x14ac:dyDescent="0.25">
      <c r="A4558">
        <v>546</v>
      </c>
      <c r="B4558" t="s">
        <v>1213</v>
      </c>
      <c r="C4558" t="s">
        <v>267</v>
      </c>
      <c r="D4558" t="s">
        <v>1214</v>
      </c>
      <c r="E4558" t="s">
        <v>268</v>
      </c>
      <c r="F4558" t="s">
        <v>269</v>
      </c>
      <c r="G4558" t="s">
        <v>270</v>
      </c>
    </row>
    <row r="4559" spans="1:55" x14ac:dyDescent="0.25">
      <c r="A4559">
        <v>546</v>
      </c>
      <c r="B4559" t="s">
        <v>1213</v>
      </c>
      <c r="C4559" t="s">
        <v>271</v>
      </c>
      <c r="D4559" t="s">
        <v>1214</v>
      </c>
      <c r="E4559" t="s">
        <v>272</v>
      </c>
      <c r="F4559" t="s">
        <v>273</v>
      </c>
      <c r="G4559" t="s">
        <v>274</v>
      </c>
      <c r="I4559" t="s">
        <v>243</v>
      </c>
      <c r="J4559" t="s">
        <v>232</v>
      </c>
      <c r="K4559" t="s">
        <v>232</v>
      </c>
      <c r="L4559" t="s">
        <v>232</v>
      </c>
      <c r="M4559" t="s">
        <v>232</v>
      </c>
      <c r="N4559" t="s">
        <v>232</v>
      </c>
      <c r="O4559" t="s">
        <v>232</v>
      </c>
      <c r="P4559" t="s">
        <v>232</v>
      </c>
      <c r="Q4559" t="s">
        <v>232</v>
      </c>
      <c r="R4559" t="s">
        <v>232</v>
      </c>
      <c r="S4559" t="s">
        <v>232</v>
      </c>
      <c r="T4559" t="s">
        <v>232</v>
      </c>
      <c r="U4559" t="s">
        <v>232</v>
      </c>
      <c r="V4559" t="s">
        <v>232</v>
      </c>
      <c r="W4559" t="s">
        <v>232</v>
      </c>
      <c r="X4559" t="s">
        <v>232</v>
      </c>
      <c r="Y4559" t="s">
        <v>232</v>
      </c>
      <c r="Z4559" t="s">
        <v>232</v>
      </c>
      <c r="AA4559" t="s">
        <v>232</v>
      </c>
      <c r="AB4559" t="s">
        <v>232</v>
      </c>
      <c r="AC4559" t="s">
        <v>232</v>
      </c>
      <c r="AD4559" t="s">
        <v>232</v>
      </c>
      <c r="AE4559">
        <v>2.9000000000000001E-2</v>
      </c>
      <c r="AF4559">
        <v>3.1E-2</v>
      </c>
      <c r="AG4559">
        <v>3.3000000000000002E-2</v>
      </c>
      <c r="AH4559">
        <v>3.9E-2</v>
      </c>
      <c r="AI4559">
        <v>4.1000000000000002E-2</v>
      </c>
      <c r="AJ4559">
        <v>4.3999999999999997E-2</v>
      </c>
      <c r="AK4559">
        <v>4.7E-2</v>
      </c>
      <c r="AL4559">
        <v>4.8000000000000001E-2</v>
      </c>
      <c r="AM4559">
        <v>4.9000000000000002E-2</v>
      </c>
      <c r="AN4559">
        <v>5.8000000000000003E-2</v>
      </c>
      <c r="AO4559">
        <v>6.7000000000000004E-2</v>
      </c>
      <c r="AP4559">
        <v>7.0999999999999994E-2</v>
      </c>
      <c r="AQ4559">
        <v>7.6999999999999999E-2</v>
      </c>
      <c r="AR4559">
        <v>7.2999999999999995E-2</v>
      </c>
      <c r="AS4559">
        <v>5.6000000000000001E-2</v>
      </c>
      <c r="AT4559">
        <v>5.2999999999999999E-2</v>
      </c>
      <c r="AU4559">
        <v>5.7000000000000002E-2</v>
      </c>
      <c r="AV4559">
        <v>5.7000000000000002E-2</v>
      </c>
      <c r="AW4559">
        <v>5.8000000000000003E-2</v>
      </c>
      <c r="AX4559">
        <v>5.8000000000000003E-2</v>
      </c>
      <c r="AY4559">
        <v>5.8000000000000003E-2</v>
      </c>
      <c r="AZ4559">
        <v>5.8999999999999997E-2</v>
      </c>
      <c r="BA4559">
        <v>5.8999999999999997E-2</v>
      </c>
      <c r="BB4559">
        <v>5.8999999999999997E-2</v>
      </c>
      <c r="BC4559">
        <v>2017</v>
      </c>
    </row>
    <row r="4560" spans="1:55" x14ac:dyDescent="0.25">
      <c r="A4560">
        <v>546</v>
      </c>
      <c r="B4560" t="s">
        <v>1213</v>
      </c>
      <c r="C4560" t="s">
        <v>275</v>
      </c>
      <c r="D4560" t="s">
        <v>1214</v>
      </c>
      <c r="E4560" t="s">
        <v>276</v>
      </c>
      <c r="F4560" t="s">
        <v>277</v>
      </c>
      <c r="G4560" t="s">
        <v>278</v>
      </c>
      <c r="I4560" t="s">
        <v>243</v>
      </c>
      <c r="J4560" t="s">
        <v>232</v>
      </c>
      <c r="K4560" t="s">
        <v>232</v>
      </c>
      <c r="L4560" t="s">
        <v>232</v>
      </c>
      <c r="M4560" t="s">
        <v>232</v>
      </c>
      <c r="N4560" t="s">
        <v>232</v>
      </c>
      <c r="O4560" t="s">
        <v>232</v>
      </c>
      <c r="P4560" t="s">
        <v>232</v>
      </c>
      <c r="Q4560" t="s">
        <v>232</v>
      </c>
      <c r="R4560" t="s">
        <v>232</v>
      </c>
      <c r="S4560" t="s">
        <v>232</v>
      </c>
      <c r="T4560" t="s">
        <v>232</v>
      </c>
      <c r="U4560" t="s">
        <v>232</v>
      </c>
      <c r="V4560" t="s">
        <v>232</v>
      </c>
      <c r="W4560" t="s">
        <v>232</v>
      </c>
      <c r="X4560" t="s">
        <v>232</v>
      </c>
      <c r="Y4560" t="s">
        <v>232</v>
      </c>
      <c r="Z4560" t="s">
        <v>232</v>
      </c>
      <c r="AA4560" t="s">
        <v>232</v>
      </c>
      <c r="AB4560" t="s">
        <v>232</v>
      </c>
      <c r="AC4560" t="s">
        <v>232</v>
      </c>
      <c r="AD4560" t="s">
        <v>232</v>
      </c>
      <c r="AE4560">
        <v>3.6190000000000002</v>
      </c>
      <c r="AF4560">
        <v>3.5150000000000001</v>
      </c>
      <c r="AG4560">
        <v>3.4540000000000002</v>
      </c>
      <c r="AH4560">
        <v>3.4279999999999999</v>
      </c>
      <c r="AI4560">
        <v>3.51</v>
      </c>
      <c r="AJ4560">
        <v>3.6720000000000002</v>
      </c>
      <c r="AK4560">
        <v>3.8919999999999999</v>
      </c>
      <c r="AL4560">
        <v>4.2030000000000003</v>
      </c>
      <c r="AM4560">
        <v>4.2080000000000002</v>
      </c>
      <c r="AN4560">
        <v>4.3579999999999997</v>
      </c>
      <c r="AO4560">
        <v>4.5890000000000004</v>
      </c>
      <c r="AP4560">
        <v>4.8140000000000001</v>
      </c>
      <c r="AQ4560">
        <v>5.0970000000000004</v>
      </c>
      <c r="AR4560">
        <v>5.4340000000000002</v>
      </c>
      <c r="AS4560">
        <v>5.6189999999999998</v>
      </c>
      <c r="AT4560">
        <v>5.6079999999999997</v>
      </c>
      <c r="AU4560">
        <v>5.6180000000000003</v>
      </c>
      <c r="AV4560">
        <v>5.694</v>
      </c>
      <c r="AW4560">
        <v>5.6769999999999996</v>
      </c>
      <c r="AX4560">
        <v>5.6289999999999996</v>
      </c>
      <c r="AY4560">
        <v>5.6120000000000001</v>
      </c>
      <c r="AZ4560">
        <v>5.601</v>
      </c>
      <c r="BA4560">
        <v>5.5869999999999997</v>
      </c>
      <c r="BB4560">
        <v>5.58</v>
      </c>
      <c r="BC4560">
        <v>2017</v>
      </c>
    </row>
    <row r="4561" spans="1:55" x14ac:dyDescent="0.25">
      <c r="A4561">
        <v>546</v>
      </c>
      <c r="B4561" t="s">
        <v>1213</v>
      </c>
      <c r="C4561" t="s">
        <v>279</v>
      </c>
      <c r="D4561" t="s">
        <v>1214</v>
      </c>
      <c r="E4561" t="s">
        <v>280</v>
      </c>
      <c r="F4561" t="s">
        <v>281</v>
      </c>
      <c r="G4561" t="s">
        <v>282</v>
      </c>
      <c r="I4561" t="s">
        <v>1215</v>
      </c>
      <c r="J4561" t="s">
        <v>232</v>
      </c>
      <c r="K4561" t="s">
        <v>232</v>
      </c>
      <c r="L4561" t="s">
        <v>232</v>
      </c>
      <c r="M4561" t="s">
        <v>232</v>
      </c>
      <c r="N4561" t="s">
        <v>232</v>
      </c>
      <c r="O4561" t="s">
        <v>232</v>
      </c>
      <c r="P4561" t="s">
        <v>232</v>
      </c>
      <c r="Q4561" t="s">
        <v>232</v>
      </c>
      <c r="R4561" t="s">
        <v>232</v>
      </c>
      <c r="S4561" t="s">
        <v>232</v>
      </c>
      <c r="T4561" t="s">
        <v>232</v>
      </c>
      <c r="U4561" t="s">
        <v>232</v>
      </c>
      <c r="V4561" t="s">
        <v>232</v>
      </c>
      <c r="W4561" t="s">
        <v>232</v>
      </c>
      <c r="X4561" t="s">
        <v>232</v>
      </c>
      <c r="Y4561" t="s">
        <v>232</v>
      </c>
      <c r="Z4561" t="s">
        <v>232</v>
      </c>
      <c r="AA4561" t="s">
        <v>232</v>
      </c>
      <c r="AB4561" t="s">
        <v>232</v>
      </c>
      <c r="AC4561" t="s">
        <v>232</v>
      </c>
      <c r="AD4561" t="s">
        <v>232</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21.617999999999999</v>
      </c>
      <c r="AU4561">
        <v>18.966999999999999</v>
      </c>
      <c r="AV4561">
        <v>15.79</v>
      </c>
      <c r="AW4561">
        <v>13.823</v>
      </c>
      <c r="AX4561">
        <v>12.994</v>
      </c>
      <c r="AY4561">
        <v>12.542999999999999</v>
      </c>
      <c r="AZ4561">
        <v>12.145</v>
      </c>
      <c r="BA4561">
        <v>11.763</v>
      </c>
      <c r="BB4561">
        <v>11.391</v>
      </c>
      <c r="BC4561">
        <v>2017</v>
      </c>
    </row>
    <row r="4562" spans="1:55" x14ac:dyDescent="0.25">
      <c r="A4562">
        <v>546</v>
      </c>
      <c r="B4562" t="s">
        <v>1213</v>
      </c>
      <c r="C4562" t="s">
        <v>283</v>
      </c>
      <c r="D4562" t="s">
        <v>1214</v>
      </c>
      <c r="E4562" t="s">
        <v>284</v>
      </c>
      <c r="F4562" t="s">
        <v>285</v>
      </c>
      <c r="G4562" t="s">
        <v>282</v>
      </c>
    </row>
    <row r="4563" spans="1:55" x14ac:dyDescent="0.25">
      <c r="A4563">
        <v>546</v>
      </c>
      <c r="B4563" t="s">
        <v>1213</v>
      </c>
      <c r="C4563" t="s">
        <v>286</v>
      </c>
      <c r="D4563" t="s">
        <v>1214</v>
      </c>
      <c r="E4563" t="s">
        <v>287</v>
      </c>
      <c r="F4563" t="s">
        <v>288</v>
      </c>
      <c r="G4563" t="s">
        <v>250</v>
      </c>
      <c r="I4563" t="s">
        <v>1216</v>
      </c>
      <c r="J4563" t="s">
        <v>232</v>
      </c>
      <c r="K4563" t="s">
        <v>232</v>
      </c>
      <c r="L4563" t="s">
        <v>232</v>
      </c>
      <c r="M4563" t="s">
        <v>232</v>
      </c>
      <c r="N4563" t="s">
        <v>232</v>
      </c>
      <c r="O4563" t="s">
        <v>232</v>
      </c>
      <c r="P4563" t="s">
        <v>232</v>
      </c>
      <c r="Q4563" t="s">
        <v>232</v>
      </c>
      <c r="R4563" t="s">
        <v>232</v>
      </c>
      <c r="S4563" t="s">
        <v>232</v>
      </c>
      <c r="T4563" t="s">
        <v>232</v>
      </c>
      <c r="U4563" t="s">
        <v>232</v>
      </c>
      <c r="V4563" t="s">
        <v>232</v>
      </c>
      <c r="W4563" t="s">
        <v>232</v>
      </c>
      <c r="X4563" t="s">
        <v>232</v>
      </c>
      <c r="Y4563" t="s">
        <v>232</v>
      </c>
      <c r="Z4563" t="s">
        <v>232</v>
      </c>
      <c r="AA4563" t="s">
        <v>232</v>
      </c>
      <c r="AB4563" t="s">
        <v>232</v>
      </c>
      <c r="AC4563" t="s">
        <v>232</v>
      </c>
      <c r="AD4563" t="s">
        <v>232</v>
      </c>
      <c r="AE4563">
        <v>82.093000000000004</v>
      </c>
      <c r="AF4563">
        <v>79.926000000000002</v>
      </c>
      <c r="AG4563">
        <v>78.677999999999997</v>
      </c>
      <c r="AH4563">
        <v>79.450999999999993</v>
      </c>
      <c r="AI4563">
        <v>82.942999999999998</v>
      </c>
      <c r="AJ4563">
        <v>87.215000000000003</v>
      </c>
      <c r="AK4563">
        <v>92.072999999999993</v>
      </c>
      <c r="AL4563">
        <v>100</v>
      </c>
      <c r="AM4563">
        <v>101.169</v>
      </c>
      <c r="AN4563">
        <v>104.012</v>
      </c>
      <c r="AO4563">
        <v>110.04900000000001</v>
      </c>
      <c r="AP4563">
        <v>116.771</v>
      </c>
      <c r="AQ4563">
        <v>123.202</v>
      </c>
      <c r="AR4563">
        <v>130.65</v>
      </c>
      <c r="AS4563">
        <v>136.60599999999999</v>
      </c>
      <c r="AT4563">
        <v>139.84399999999999</v>
      </c>
      <c r="AU4563">
        <v>141.559</v>
      </c>
      <c r="AV4563">
        <v>145.81299999999999</v>
      </c>
      <c r="AW4563">
        <v>149.458</v>
      </c>
      <c r="AX4563">
        <v>153.52199999999999</v>
      </c>
      <c r="AY4563">
        <v>158.09800000000001</v>
      </c>
      <c r="AZ4563">
        <v>163.01599999999999</v>
      </c>
      <c r="BA4563">
        <v>168.08799999999999</v>
      </c>
      <c r="BB4563">
        <v>173.148</v>
      </c>
      <c r="BC4563">
        <v>2017</v>
      </c>
    </row>
    <row r="4564" spans="1:55" x14ac:dyDescent="0.25">
      <c r="A4564">
        <v>546</v>
      </c>
      <c r="B4564" t="s">
        <v>1213</v>
      </c>
      <c r="C4564" t="s">
        <v>290</v>
      </c>
      <c r="D4564" t="s">
        <v>1214</v>
      </c>
      <c r="E4564" t="s">
        <v>287</v>
      </c>
      <c r="F4564" t="s">
        <v>291</v>
      </c>
      <c r="G4564" t="s">
        <v>235</v>
      </c>
      <c r="I4564" t="s">
        <v>292</v>
      </c>
      <c r="J4564" t="s">
        <v>232</v>
      </c>
      <c r="K4564" t="s">
        <v>232</v>
      </c>
      <c r="L4564" t="s">
        <v>232</v>
      </c>
      <c r="M4564" t="s">
        <v>232</v>
      </c>
      <c r="N4564" t="s">
        <v>232</v>
      </c>
      <c r="O4564" t="s">
        <v>232</v>
      </c>
      <c r="P4564" t="s">
        <v>232</v>
      </c>
      <c r="Q4564" t="s">
        <v>232</v>
      </c>
      <c r="R4564" t="s">
        <v>232</v>
      </c>
      <c r="S4564" t="s">
        <v>232</v>
      </c>
      <c r="T4564" t="s">
        <v>232</v>
      </c>
      <c r="U4564" t="s">
        <v>232</v>
      </c>
      <c r="V4564" t="s">
        <v>232</v>
      </c>
      <c r="W4564" t="s">
        <v>232</v>
      </c>
      <c r="X4564" t="s">
        <v>232</v>
      </c>
      <c r="Y4564" t="s">
        <v>232</v>
      </c>
      <c r="Z4564" t="s">
        <v>232</v>
      </c>
      <c r="AA4564" t="s">
        <v>232</v>
      </c>
      <c r="AB4564" t="s">
        <v>232</v>
      </c>
      <c r="AC4564" t="s">
        <v>232</v>
      </c>
      <c r="AD4564" t="s">
        <v>232</v>
      </c>
      <c r="AE4564" t="s">
        <v>232</v>
      </c>
      <c r="AF4564">
        <v>-2.6389999999999998</v>
      </c>
      <c r="AG4564">
        <v>-1.5609999999999999</v>
      </c>
      <c r="AH4564">
        <v>0.98299999999999998</v>
      </c>
      <c r="AI4564">
        <v>4.3949999999999996</v>
      </c>
      <c r="AJ4564">
        <v>5.15</v>
      </c>
      <c r="AK4564">
        <v>5.5709999999999997</v>
      </c>
      <c r="AL4564">
        <v>8.61</v>
      </c>
      <c r="AM4564">
        <v>1.169</v>
      </c>
      <c r="AN4564">
        <v>2.81</v>
      </c>
      <c r="AO4564">
        <v>5.8040000000000003</v>
      </c>
      <c r="AP4564">
        <v>6.1079999999999997</v>
      </c>
      <c r="AQ4564">
        <v>5.5069999999999997</v>
      </c>
      <c r="AR4564">
        <v>6.0449999999999999</v>
      </c>
      <c r="AS4564">
        <v>4.5590000000000002</v>
      </c>
      <c r="AT4564">
        <v>2.37</v>
      </c>
      <c r="AU4564">
        <v>1.2270000000000001</v>
      </c>
      <c r="AV4564">
        <v>3.0049999999999999</v>
      </c>
      <c r="AW4564">
        <v>2.5</v>
      </c>
      <c r="AX4564">
        <v>2.72</v>
      </c>
      <c r="AY4564">
        <v>2.98</v>
      </c>
      <c r="AZ4564">
        <v>3.1110000000000002</v>
      </c>
      <c r="BA4564">
        <v>3.1110000000000002</v>
      </c>
      <c r="BB4564">
        <v>3.0110000000000001</v>
      </c>
      <c r="BC4564">
        <v>2017</v>
      </c>
    </row>
    <row r="4565" spans="1:55" x14ac:dyDescent="0.25">
      <c r="A4565">
        <v>546</v>
      </c>
      <c r="B4565" t="s">
        <v>1213</v>
      </c>
      <c r="C4565" t="s">
        <v>293</v>
      </c>
      <c r="D4565" t="s">
        <v>1214</v>
      </c>
      <c r="E4565" t="s">
        <v>294</v>
      </c>
      <c r="F4565" t="s">
        <v>295</v>
      </c>
      <c r="G4565" t="s">
        <v>250</v>
      </c>
      <c r="I4565" t="s">
        <v>1216</v>
      </c>
      <c r="J4565" t="s">
        <v>232</v>
      </c>
      <c r="K4565" t="s">
        <v>232</v>
      </c>
      <c r="L4565" t="s">
        <v>232</v>
      </c>
      <c r="M4565" t="s">
        <v>232</v>
      </c>
      <c r="N4565" t="s">
        <v>232</v>
      </c>
      <c r="O4565" t="s">
        <v>232</v>
      </c>
      <c r="P4565" t="s">
        <v>232</v>
      </c>
      <c r="Q4565" t="s">
        <v>232</v>
      </c>
      <c r="R4565" t="s">
        <v>232</v>
      </c>
      <c r="S4565" t="s">
        <v>232</v>
      </c>
      <c r="T4565" t="s">
        <v>232</v>
      </c>
      <c r="U4565" t="s">
        <v>232</v>
      </c>
      <c r="V4565" t="s">
        <v>232</v>
      </c>
      <c r="W4565" t="s">
        <v>232</v>
      </c>
      <c r="X4565" t="s">
        <v>232</v>
      </c>
      <c r="Y4565" t="s">
        <v>232</v>
      </c>
      <c r="Z4565" t="s">
        <v>232</v>
      </c>
      <c r="AA4565" t="s">
        <v>232</v>
      </c>
      <c r="AB4565" t="s">
        <v>232</v>
      </c>
      <c r="AC4565" t="s">
        <v>232</v>
      </c>
      <c r="AD4565" t="s">
        <v>232</v>
      </c>
      <c r="AE4565">
        <v>80.704999999999998</v>
      </c>
      <c r="AF4565">
        <v>79.438000000000002</v>
      </c>
      <c r="AG4565">
        <v>78.366</v>
      </c>
      <c r="AH4565">
        <v>80.561999999999998</v>
      </c>
      <c r="AI4565">
        <v>85.072000000000003</v>
      </c>
      <c r="AJ4565">
        <v>88.974000000000004</v>
      </c>
      <c r="AK4565">
        <v>95.305000000000007</v>
      </c>
      <c r="AL4565">
        <v>101.184</v>
      </c>
      <c r="AM4565">
        <v>101.934</v>
      </c>
      <c r="AN4565">
        <v>105.926</v>
      </c>
      <c r="AO4565">
        <v>113.136</v>
      </c>
      <c r="AP4565">
        <v>119.739</v>
      </c>
      <c r="AQ4565">
        <v>126.587</v>
      </c>
      <c r="AR4565">
        <v>133.66800000000001</v>
      </c>
      <c r="AS4565">
        <v>138.655</v>
      </c>
      <c r="AT4565">
        <v>140.65799999999999</v>
      </c>
      <c r="AU4565">
        <v>143.52699999999999</v>
      </c>
      <c r="AV4565">
        <v>147.75200000000001</v>
      </c>
      <c r="AW4565">
        <v>151.446</v>
      </c>
      <c r="AX4565">
        <v>155.56399999999999</v>
      </c>
      <c r="AY4565">
        <v>160.20099999999999</v>
      </c>
      <c r="AZ4565">
        <v>165.184</v>
      </c>
      <c r="BA4565">
        <v>170.32300000000001</v>
      </c>
      <c r="BB4565">
        <v>175.45099999999999</v>
      </c>
      <c r="BC4565">
        <v>2017</v>
      </c>
    </row>
    <row r="4566" spans="1:55" x14ac:dyDescent="0.25">
      <c r="A4566">
        <v>546</v>
      </c>
      <c r="B4566" t="s">
        <v>1213</v>
      </c>
      <c r="C4566" t="s">
        <v>296</v>
      </c>
      <c r="D4566" t="s">
        <v>1214</v>
      </c>
      <c r="E4566" t="s">
        <v>294</v>
      </c>
      <c r="F4566" t="s">
        <v>297</v>
      </c>
      <c r="G4566" t="s">
        <v>235</v>
      </c>
      <c r="I4566" t="s">
        <v>298</v>
      </c>
      <c r="J4566" t="s">
        <v>232</v>
      </c>
      <c r="K4566" t="s">
        <v>232</v>
      </c>
      <c r="L4566" t="s">
        <v>232</v>
      </c>
      <c r="M4566" t="s">
        <v>232</v>
      </c>
      <c r="N4566" t="s">
        <v>232</v>
      </c>
      <c r="O4566" t="s">
        <v>232</v>
      </c>
      <c r="P4566" t="s">
        <v>232</v>
      </c>
      <c r="Q4566" t="s">
        <v>232</v>
      </c>
      <c r="R4566" t="s">
        <v>232</v>
      </c>
      <c r="S4566" t="s">
        <v>232</v>
      </c>
      <c r="T4566" t="s">
        <v>232</v>
      </c>
      <c r="U4566" t="s">
        <v>232</v>
      </c>
      <c r="V4566" t="s">
        <v>232</v>
      </c>
      <c r="W4566" t="s">
        <v>232</v>
      </c>
      <c r="X4566" t="s">
        <v>232</v>
      </c>
      <c r="Y4566" t="s">
        <v>232</v>
      </c>
      <c r="Z4566" t="s">
        <v>232</v>
      </c>
      <c r="AA4566" t="s">
        <v>232</v>
      </c>
      <c r="AB4566" t="s">
        <v>232</v>
      </c>
      <c r="AC4566" t="s">
        <v>232</v>
      </c>
      <c r="AD4566" t="s">
        <v>232</v>
      </c>
      <c r="AE4566" t="s">
        <v>232</v>
      </c>
      <c r="AF4566">
        <v>-1.569</v>
      </c>
      <c r="AG4566">
        <v>-1.35</v>
      </c>
      <c r="AH4566">
        <v>2.8029999999999999</v>
      </c>
      <c r="AI4566">
        <v>5.5970000000000004</v>
      </c>
      <c r="AJ4566">
        <v>4.5869999999999997</v>
      </c>
      <c r="AK4566">
        <v>7.1159999999999997</v>
      </c>
      <c r="AL4566">
        <v>6.1689999999999996</v>
      </c>
      <c r="AM4566">
        <v>0.74099999999999999</v>
      </c>
      <c r="AN4566">
        <v>3.9169999999999998</v>
      </c>
      <c r="AO4566">
        <v>6.8070000000000004</v>
      </c>
      <c r="AP4566">
        <v>5.8360000000000003</v>
      </c>
      <c r="AQ4566">
        <v>5.7190000000000003</v>
      </c>
      <c r="AR4566">
        <v>5.5940000000000003</v>
      </c>
      <c r="AS4566">
        <v>3.7309999999999999</v>
      </c>
      <c r="AT4566">
        <v>1.444</v>
      </c>
      <c r="AU4566">
        <v>2.0390000000000001</v>
      </c>
      <c r="AV4566">
        <v>2.944</v>
      </c>
      <c r="AW4566">
        <v>2.5</v>
      </c>
      <c r="AX4566">
        <v>2.72</v>
      </c>
      <c r="AY4566">
        <v>2.98</v>
      </c>
      <c r="AZ4566">
        <v>3.1110000000000002</v>
      </c>
      <c r="BA4566">
        <v>3.1110000000000002</v>
      </c>
      <c r="BB4566">
        <v>3.0110000000000001</v>
      </c>
      <c r="BC4566">
        <v>2017</v>
      </c>
    </row>
    <row r="4567" spans="1:55" x14ac:dyDescent="0.25">
      <c r="A4567">
        <v>546</v>
      </c>
      <c r="B4567" t="s">
        <v>1213</v>
      </c>
      <c r="C4567" t="s">
        <v>299</v>
      </c>
      <c r="D4567" t="s">
        <v>1214</v>
      </c>
      <c r="E4567" t="s">
        <v>300</v>
      </c>
      <c r="G4567" t="s">
        <v>274</v>
      </c>
    </row>
    <row r="4568" spans="1:55" x14ac:dyDescent="0.25">
      <c r="A4568">
        <v>546</v>
      </c>
      <c r="B4568" t="s">
        <v>1213</v>
      </c>
      <c r="C4568" t="s">
        <v>301</v>
      </c>
      <c r="D4568" t="s">
        <v>1214</v>
      </c>
      <c r="E4568" t="s">
        <v>302</v>
      </c>
      <c r="F4568" t="s">
        <v>303</v>
      </c>
      <c r="G4568" t="s">
        <v>235</v>
      </c>
    </row>
    <row r="4569" spans="1:55" x14ac:dyDescent="0.25">
      <c r="A4569">
        <v>546</v>
      </c>
      <c r="B4569" t="s">
        <v>1213</v>
      </c>
      <c r="C4569" t="s">
        <v>305</v>
      </c>
      <c r="D4569" t="s">
        <v>1214</v>
      </c>
      <c r="E4569" t="s">
        <v>306</v>
      </c>
      <c r="F4569" t="s">
        <v>307</v>
      </c>
      <c r="G4569" t="s">
        <v>235</v>
      </c>
    </row>
    <row r="4570" spans="1:55" x14ac:dyDescent="0.25">
      <c r="A4570">
        <v>546</v>
      </c>
      <c r="B4570" t="s">
        <v>1213</v>
      </c>
      <c r="C4570" t="s">
        <v>308</v>
      </c>
      <c r="D4570" t="s">
        <v>1214</v>
      </c>
      <c r="E4570" t="s">
        <v>309</v>
      </c>
      <c r="F4570" t="s">
        <v>310</v>
      </c>
      <c r="G4570" t="s">
        <v>235</v>
      </c>
    </row>
    <row r="4571" spans="1:55" x14ac:dyDescent="0.25">
      <c r="A4571">
        <v>546</v>
      </c>
      <c r="B4571" t="s">
        <v>1213</v>
      </c>
      <c r="C4571" t="s">
        <v>311</v>
      </c>
      <c r="D4571" t="s">
        <v>1214</v>
      </c>
      <c r="E4571" t="s">
        <v>312</v>
      </c>
      <c r="F4571" t="s">
        <v>313</v>
      </c>
      <c r="G4571" t="s">
        <v>235</v>
      </c>
    </row>
    <row r="4572" spans="1:55" x14ac:dyDescent="0.25">
      <c r="A4572">
        <v>546</v>
      </c>
      <c r="B4572" t="s">
        <v>1213</v>
      </c>
      <c r="C4572" t="s">
        <v>314</v>
      </c>
      <c r="D4572" t="s">
        <v>1214</v>
      </c>
      <c r="E4572" t="s">
        <v>315</v>
      </c>
      <c r="F4572" t="s">
        <v>316</v>
      </c>
      <c r="G4572" t="s">
        <v>317</v>
      </c>
      <c r="I4572" t="s">
        <v>1217</v>
      </c>
      <c r="J4572" t="s">
        <v>232</v>
      </c>
      <c r="K4572" t="s">
        <v>232</v>
      </c>
      <c r="L4572" t="s">
        <v>232</v>
      </c>
      <c r="M4572" t="s">
        <v>232</v>
      </c>
      <c r="N4572" t="s">
        <v>232</v>
      </c>
      <c r="O4572" t="s">
        <v>232</v>
      </c>
      <c r="P4572" t="s">
        <v>232</v>
      </c>
      <c r="Q4572" t="s">
        <v>232</v>
      </c>
      <c r="R4572" t="s">
        <v>232</v>
      </c>
      <c r="S4572" t="s">
        <v>232</v>
      </c>
      <c r="T4572" t="s">
        <v>232</v>
      </c>
      <c r="U4572" t="s">
        <v>232</v>
      </c>
      <c r="V4572" t="s">
        <v>232</v>
      </c>
      <c r="W4572" t="s">
        <v>232</v>
      </c>
      <c r="X4572" t="s">
        <v>232</v>
      </c>
      <c r="Y4572" t="s">
        <v>232</v>
      </c>
      <c r="Z4572" t="s">
        <v>232</v>
      </c>
      <c r="AA4572" t="s">
        <v>232</v>
      </c>
      <c r="AB4572" t="s">
        <v>232</v>
      </c>
      <c r="AC4572" t="s">
        <v>232</v>
      </c>
      <c r="AD4572" t="s">
        <v>232</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1.8</v>
      </c>
      <c r="AX4572">
        <v>1.8</v>
      </c>
      <c r="AY4572">
        <v>1.8</v>
      </c>
      <c r="AZ4572">
        <v>1.8</v>
      </c>
      <c r="BA4572">
        <v>1.8</v>
      </c>
      <c r="BB4572">
        <v>1.8</v>
      </c>
      <c r="BC4572">
        <v>2017</v>
      </c>
    </row>
    <row r="4573" spans="1:55" x14ac:dyDescent="0.25">
      <c r="A4573">
        <v>546</v>
      </c>
      <c r="B4573" t="s">
        <v>1213</v>
      </c>
      <c r="C4573" t="s">
        <v>318</v>
      </c>
      <c r="D4573" t="s">
        <v>1214</v>
      </c>
      <c r="E4573" t="s">
        <v>319</v>
      </c>
      <c r="F4573" t="s">
        <v>320</v>
      </c>
      <c r="G4573" t="s">
        <v>321</v>
      </c>
      <c r="H4573" t="s">
        <v>322</v>
      </c>
      <c r="I4573" t="s">
        <v>1217</v>
      </c>
      <c r="J4573" t="s">
        <v>232</v>
      </c>
      <c r="K4573" t="s">
        <v>232</v>
      </c>
      <c r="L4573" t="s">
        <v>232</v>
      </c>
      <c r="M4573" t="s">
        <v>232</v>
      </c>
      <c r="N4573" t="s">
        <v>232</v>
      </c>
      <c r="O4573" t="s">
        <v>232</v>
      </c>
      <c r="P4573" t="s">
        <v>232</v>
      </c>
      <c r="Q4573" t="s">
        <v>232</v>
      </c>
      <c r="R4573" t="s">
        <v>232</v>
      </c>
      <c r="S4573" t="s">
        <v>232</v>
      </c>
      <c r="T4573" t="s">
        <v>232</v>
      </c>
      <c r="U4573" t="s">
        <v>232</v>
      </c>
      <c r="V4573" t="s">
        <v>232</v>
      </c>
      <c r="W4573" t="s">
        <v>232</v>
      </c>
      <c r="X4573" t="s">
        <v>232</v>
      </c>
      <c r="Y4573" t="s">
        <v>232</v>
      </c>
      <c r="Z4573" t="s">
        <v>232</v>
      </c>
      <c r="AA4573" t="s">
        <v>232</v>
      </c>
      <c r="AB4573" t="s">
        <v>232</v>
      </c>
      <c r="AC4573" t="s">
        <v>232</v>
      </c>
      <c r="AD4573" t="s">
        <v>232</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0.39</v>
      </c>
      <c r="AW4573">
        <v>0.39600000000000002</v>
      </c>
      <c r="AX4573">
        <v>0.40200000000000002</v>
      </c>
      <c r="AY4573" t="s">
        <v>232</v>
      </c>
      <c r="AZ4573" t="s">
        <v>232</v>
      </c>
      <c r="BA4573" t="s">
        <v>232</v>
      </c>
      <c r="BB4573" t="s">
        <v>232</v>
      </c>
      <c r="BC4573">
        <v>2017</v>
      </c>
    </row>
    <row r="4574" spans="1:55" x14ac:dyDescent="0.25">
      <c r="A4574">
        <v>546</v>
      </c>
      <c r="B4574" t="s">
        <v>1213</v>
      </c>
      <c r="C4574" t="s">
        <v>323</v>
      </c>
      <c r="D4574" t="s">
        <v>1214</v>
      </c>
      <c r="E4574" t="s">
        <v>324</v>
      </c>
      <c r="F4574" t="s">
        <v>325</v>
      </c>
      <c r="G4574" t="s">
        <v>321</v>
      </c>
      <c r="H4574" t="s">
        <v>322</v>
      </c>
      <c r="I4574" t="s">
        <v>1218</v>
      </c>
      <c r="J4574" t="s">
        <v>232</v>
      </c>
      <c r="K4574" t="s">
        <v>232</v>
      </c>
      <c r="L4574" t="s">
        <v>232</v>
      </c>
      <c r="M4574" t="s">
        <v>232</v>
      </c>
      <c r="N4574" t="s">
        <v>232</v>
      </c>
      <c r="O4574" t="s">
        <v>232</v>
      </c>
      <c r="P4574" t="s">
        <v>232</v>
      </c>
      <c r="Q4574" t="s">
        <v>232</v>
      </c>
      <c r="R4574" t="s">
        <v>232</v>
      </c>
      <c r="S4574" t="s">
        <v>232</v>
      </c>
      <c r="T4574" t="s">
        <v>232</v>
      </c>
      <c r="U4574" t="s">
        <v>232</v>
      </c>
      <c r="V4574" t="s">
        <v>232</v>
      </c>
      <c r="W4574" t="s">
        <v>232</v>
      </c>
      <c r="X4574" t="s">
        <v>232</v>
      </c>
      <c r="Y4574" t="s">
        <v>232</v>
      </c>
      <c r="Z4574" t="s">
        <v>232</v>
      </c>
      <c r="AA4574" t="s">
        <v>232</v>
      </c>
      <c r="AB4574" t="s">
        <v>232</v>
      </c>
      <c r="AC4574" t="s">
        <v>232</v>
      </c>
      <c r="AD4574" t="s">
        <v>232</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0.66200000000000003</v>
      </c>
      <c r="AW4574">
        <v>0.67200000000000004</v>
      </c>
      <c r="AX4574">
        <v>0.68200000000000005</v>
      </c>
      <c r="AY4574">
        <v>0.69399999999999995</v>
      </c>
      <c r="AZ4574">
        <v>0.70399999999999996</v>
      </c>
      <c r="BA4574">
        <v>0.71299999999999997</v>
      </c>
      <c r="BB4574">
        <v>0.72099999999999997</v>
      </c>
      <c r="BC4574">
        <v>2017</v>
      </c>
    </row>
    <row r="4575" spans="1:55" x14ac:dyDescent="0.25">
      <c r="A4575">
        <v>546</v>
      </c>
      <c r="B4575" t="s">
        <v>1213</v>
      </c>
      <c r="C4575" t="s">
        <v>327</v>
      </c>
      <c r="D4575" t="s">
        <v>1214</v>
      </c>
      <c r="E4575" t="s">
        <v>328</v>
      </c>
      <c r="F4575" t="s">
        <v>329</v>
      </c>
      <c r="G4575" t="s">
        <v>229</v>
      </c>
      <c r="H4575" t="s">
        <v>230</v>
      </c>
      <c r="I4575" t="s">
        <v>1219</v>
      </c>
      <c r="J4575" t="s">
        <v>232</v>
      </c>
      <c r="K4575" t="s">
        <v>232</v>
      </c>
      <c r="L4575" t="s">
        <v>232</v>
      </c>
      <c r="M4575" t="s">
        <v>232</v>
      </c>
      <c r="N4575" t="s">
        <v>232</v>
      </c>
      <c r="O4575" t="s">
        <v>232</v>
      </c>
      <c r="P4575" t="s">
        <v>232</v>
      </c>
      <c r="Q4575" t="s">
        <v>232</v>
      </c>
      <c r="R4575" t="s">
        <v>232</v>
      </c>
      <c r="S4575" t="s">
        <v>232</v>
      </c>
      <c r="T4575" t="s">
        <v>232</v>
      </c>
      <c r="U4575" t="s">
        <v>232</v>
      </c>
      <c r="V4575" t="s">
        <v>232</v>
      </c>
      <c r="W4575" t="s">
        <v>232</v>
      </c>
      <c r="X4575" t="s">
        <v>232</v>
      </c>
      <c r="Y4575" t="s">
        <v>232</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141.96299999999999</v>
      </c>
      <c r="AW4575">
        <v>149.36600000000001</v>
      </c>
      <c r="AX4575">
        <v>155.73599999999999</v>
      </c>
      <c r="AY4575">
        <v>163.21899999999999</v>
      </c>
      <c r="AZ4575">
        <v>171.18</v>
      </c>
      <c r="BA4575">
        <v>179.416</v>
      </c>
      <c r="BB4575">
        <v>188.334</v>
      </c>
      <c r="BC4575">
        <v>2017</v>
      </c>
    </row>
    <row r="4576" spans="1:55" x14ac:dyDescent="0.25">
      <c r="A4576">
        <v>546</v>
      </c>
      <c r="B4576" t="s">
        <v>1213</v>
      </c>
      <c r="C4576" t="s">
        <v>331</v>
      </c>
      <c r="D4576" t="s">
        <v>1214</v>
      </c>
      <c r="E4576" t="s">
        <v>328</v>
      </c>
      <c r="F4576" t="s">
        <v>329</v>
      </c>
      <c r="G4576" t="s">
        <v>282</v>
      </c>
      <c r="I4576" t="s">
        <v>332</v>
      </c>
      <c r="J4576" t="s">
        <v>232</v>
      </c>
      <c r="K4576" t="s">
        <v>232</v>
      </c>
      <c r="L4576" t="s">
        <v>232</v>
      </c>
      <c r="M4576" t="s">
        <v>232</v>
      </c>
      <c r="N4576" t="s">
        <v>232</v>
      </c>
      <c r="O4576" t="s">
        <v>232</v>
      </c>
      <c r="P4576" t="s">
        <v>232</v>
      </c>
      <c r="Q4576" t="s">
        <v>232</v>
      </c>
      <c r="R4576" t="s">
        <v>232</v>
      </c>
      <c r="S4576" t="s">
        <v>232</v>
      </c>
      <c r="T4576" t="s">
        <v>232</v>
      </c>
      <c r="U4576" t="s">
        <v>232</v>
      </c>
      <c r="V4576" t="s">
        <v>232</v>
      </c>
      <c r="W4576" t="s">
        <v>232</v>
      </c>
      <c r="X4576" t="s">
        <v>232</v>
      </c>
      <c r="Y4576" t="s">
        <v>232</v>
      </c>
      <c r="Z4576" t="s">
        <v>232</v>
      </c>
      <c r="AA4576" t="s">
        <v>232</v>
      </c>
      <c r="AB4576" t="s">
        <v>232</v>
      </c>
      <c r="AC4576" t="s">
        <v>232</v>
      </c>
      <c r="AD4576" t="s">
        <v>232</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30.067</v>
      </c>
      <c r="AU4576">
        <v>31.81</v>
      </c>
      <c r="AV4576">
        <v>32.241</v>
      </c>
      <c r="AW4576">
        <v>32.048999999999999</v>
      </c>
      <c r="AX4576">
        <v>31.699000000000002</v>
      </c>
      <c r="AY4576">
        <v>31.349</v>
      </c>
      <c r="AZ4576">
        <v>30.998999999999999</v>
      </c>
      <c r="BA4576">
        <v>30.649000000000001</v>
      </c>
      <c r="BB4576">
        <v>30.298999999999999</v>
      </c>
      <c r="BC4576">
        <v>2017</v>
      </c>
    </row>
    <row r="4577" spans="1:55" x14ac:dyDescent="0.25">
      <c r="A4577">
        <v>546</v>
      </c>
      <c r="B4577" t="s">
        <v>1213</v>
      </c>
      <c r="C4577" t="s">
        <v>333</v>
      </c>
      <c r="D4577" t="s">
        <v>1214</v>
      </c>
      <c r="E4577" t="s">
        <v>334</v>
      </c>
      <c r="F4577" t="s">
        <v>335</v>
      </c>
      <c r="G4577" t="s">
        <v>229</v>
      </c>
      <c r="H4577" t="s">
        <v>230</v>
      </c>
      <c r="I4577" t="s">
        <v>1219</v>
      </c>
      <c r="J4577" t="s">
        <v>232</v>
      </c>
      <c r="K4577" t="s">
        <v>232</v>
      </c>
      <c r="L4577" t="s">
        <v>232</v>
      </c>
      <c r="M4577" t="s">
        <v>232</v>
      </c>
      <c r="N4577" t="s">
        <v>232</v>
      </c>
      <c r="O4577" t="s">
        <v>232</v>
      </c>
      <c r="P4577" t="s">
        <v>232</v>
      </c>
      <c r="Q4577" t="s">
        <v>232</v>
      </c>
      <c r="R4577" t="s">
        <v>232</v>
      </c>
      <c r="S4577" t="s">
        <v>232</v>
      </c>
      <c r="T4577" t="s">
        <v>232</v>
      </c>
      <c r="U4577" t="s">
        <v>232</v>
      </c>
      <c r="V4577" t="s">
        <v>232</v>
      </c>
      <c r="W4577" t="s">
        <v>232</v>
      </c>
      <c r="X4577" t="s">
        <v>232</v>
      </c>
      <c r="Y4577" t="s">
        <v>232</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79.870999999999995</v>
      </c>
      <c r="AW4577">
        <v>83.096999999999994</v>
      </c>
      <c r="AX4577">
        <v>88.088999999999999</v>
      </c>
      <c r="AY4577">
        <v>93.873000000000005</v>
      </c>
      <c r="AZ4577">
        <v>100.116</v>
      </c>
      <c r="BA4577">
        <v>106.71599999999999</v>
      </c>
      <c r="BB4577">
        <v>113.93600000000001</v>
      </c>
      <c r="BC4577">
        <v>2017</v>
      </c>
    </row>
    <row r="4578" spans="1:55" x14ac:dyDescent="0.25">
      <c r="A4578">
        <v>546</v>
      </c>
      <c r="B4578" t="s">
        <v>1213</v>
      </c>
      <c r="C4578" t="s">
        <v>336</v>
      </c>
      <c r="D4578" t="s">
        <v>1214</v>
      </c>
      <c r="E4578" t="s">
        <v>334</v>
      </c>
      <c r="F4578" t="s">
        <v>335</v>
      </c>
      <c r="G4578" t="s">
        <v>282</v>
      </c>
      <c r="I4578" t="s">
        <v>337</v>
      </c>
      <c r="J4578" t="s">
        <v>232</v>
      </c>
      <c r="K4578" t="s">
        <v>232</v>
      </c>
      <c r="L4578" t="s">
        <v>232</v>
      </c>
      <c r="M4578" t="s">
        <v>232</v>
      </c>
      <c r="N4578" t="s">
        <v>232</v>
      </c>
      <c r="O4578" t="s">
        <v>232</v>
      </c>
      <c r="P4578" t="s">
        <v>232</v>
      </c>
      <c r="Q4578" t="s">
        <v>232</v>
      </c>
      <c r="R4578" t="s">
        <v>232</v>
      </c>
      <c r="S4578" t="s">
        <v>232</v>
      </c>
      <c r="T4578" t="s">
        <v>232</v>
      </c>
      <c r="U4578" t="s">
        <v>232</v>
      </c>
      <c r="V4578" t="s">
        <v>232</v>
      </c>
      <c r="W4578" t="s">
        <v>232</v>
      </c>
      <c r="X4578" t="s">
        <v>232</v>
      </c>
      <c r="Y4578" t="s">
        <v>232</v>
      </c>
      <c r="Z4578" t="s">
        <v>232</v>
      </c>
      <c r="AA4578" t="s">
        <v>232</v>
      </c>
      <c r="AB4578" t="s">
        <v>232</v>
      </c>
      <c r="AC4578" t="s">
        <v>232</v>
      </c>
      <c r="AD4578" t="s">
        <v>232</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18.715</v>
      </c>
      <c r="AU4578">
        <v>18.582000000000001</v>
      </c>
      <c r="AV4578">
        <v>18.138999999999999</v>
      </c>
      <c r="AW4578">
        <v>17.829999999999998</v>
      </c>
      <c r="AX4578">
        <v>17.93</v>
      </c>
      <c r="AY4578">
        <v>18.03</v>
      </c>
      <c r="AZ4578">
        <v>18.13</v>
      </c>
      <c r="BA4578">
        <v>18.23</v>
      </c>
      <c r="BB4578">
        <v>18.329999999999998</v>
      </c>
      <c r="BC4578">
        <v>2017</v>
      </c>
    </row>
    <row r="4579" spans="1:55" x14ac:dyDescent="0.25">
      <c r="A4579">
        <v>546</v>
      </c>
      <c r="B4579" t="s">
        <v>1213</v>
      </c>
      <c r="C4579" t="s">
        <v>338</v>
      </c>
      <c r="D4579" t="s">
        <v>1214</v>
      </c>
      <c r="E4579" t="s">
        <v>339</v>
      </c>
      <c r="F4579" t="s">
        <v>340</v>
      </c>
      <c r="G4579" t="s">
        <v>229</v>
      </c>
      <c r="H4579" t="s">
        <v>230</v>
      </c>
      <c r="I4579" t="s">
        <v>1219</v>
      </c>
      <c r="J4579" t="s">
        <v>232</v>
      </c>
      <c r="K4579" t="s">
        <v>232</v>
      </c>
      <c r="L4579" t="s">
        <v>232</v>
      </c>
      <c r="M4579" t="s">
        <v>232</v>
      </c>
      <c r="N4579" t="s">
        <v>232</v>
      </c>
      <c r="O4579" t="s">
        <v>232</v>
      </c>
      <c r="P4579" t="s">
        <v>232</v>
      </c>
      <c r="Q4579" t="s">
        <v>232</v>
      </c>
      <c r="R4579" t="s">
        <v>232</v>
      </c>
      <c r="S4579" t="s">
        <v>232</v>
      </c>
      <c r="T4579" t="s">
        <v>232</v>
      </c>
      <c r="U4579" t="s">
        <v>232</v>
      </c>
      <c r="V4579" t="s">
        <v>232</v>
      </c>
      <c r="W4579" t="s">
        <v>232</v>
      </c>
      <c r="X4579" t="s">
        <v>232</v>
      </c>
      <c r="Y4579" t="s">
        <v>232</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62.091999999999999</v>
      </c>
      <c r="AW4579">
        <v>66.269000000000005</v>
      </c>
      <c r="AX4579">
        <v>67.647000000000006</v>
      </c>
      <c r="AY4579">
        <v>69.346000000000004</v>
      </c>
      <c r="AZ4579">
        <v>71.064999999999998</v>
      </c>
      <c r="BA4579">
        <v>72.7</v>
      </c>
      <c r="BB4579">
        <v>74.397999999999996</v>
      </c>
      <c r="BC4579">
        <v>2017</v>
      </c>
    </row>
    <row r="4580" spans="1:55" x14ac:dyDescent="0.25">
      <c r="A4580">
        <v>546</v>
      </c>
      <c r="B4580" t="s">
        <v>1213</v>
      </c>
      <c r="C4580" t="s">
        <v>341</v>
      </c>
      <c r="D4580" t="s">
        <v>1214</v>
      </c>
      <c r="E4580" t="s">
        <v>339</v>
      </c>
      <c r="F4580" t="s">
        <v>340</v>
      </c>
      <c r="G4580" t="s">
        <v>282</v>
      </c>
      <c r="I4580" t="s">
        <v>342</v>
      </c>
      <c r="J4580" t="s">
        <v>232</v>
      </c>
      <c r="K4580" t="s">
        <v>232</v>
      </c>
      <c r="L4580" t="s">
        <v>232</v>
      </c>
      <c r="M4580" t="s">
        <v>232</v>
      </c>
      <c r="N4580" t="s">
        <v>232</v>
      </c>
      <c r="O4580" t="s">
        <v>232</v>
      </c>
      <c r="P4580" t="s">
        <v>232</v>
      </c>
      <c r="Q4580" t="s">
        <v>232</v>
      </c>
      <c r="R4580" t="s">
        <v>232</v>
      </c>
      <c r="S4580" t="s">
        <v>232</v>
      </c>
      <c r="T4580" t="s">
        <v>232</v>
      </c>
      <c r="U4580" t="s">
        <v>232</v>
      </c>
      <c r="V4580" t="s">
        <v>232</v>
      </c>
      <c r="W4580" t="s">
        <v>232</v>
      </c>
      <c r="X4580" t="s">
        <v>232</v>
      </c>
      <c r="Y4580" t="s">
        <v>232</v>
      </c>
      <c r="Z4580" t="s">
        <v>232</v>
      </c>
      <c r="AA4580" t="s">
        <v>232</v>
      </c>
      <c r="AB4580" t="s">
        <v>232</v>
      </c>
      <c r="AC4580" t="s">
        <v>232</v>
      </c>
      <c r="AD4580" t="s">
        <v>232</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11.351000000000001</v>
      </c>
      <c r="AU4580">
        <v>13.228</v>
      </c>
      <c r="AV4580">
        <v>14.102</v>
      </c>
      <c r="AW4580">
        <v>14.218999999999999</v>
      </c>
      <c r="AX4580">
        <v>13.769</v>
      </c>
      <c r="AY4580">
        <v>13.319000000000001</v>
      </c>
      <c r="AZ4580">
        <v>12.869</v>
      </c>
      <c r="BA4580">
        <v>12.419</v>
      </c>
      <c r="BB4580">
        <v>11.968999999999999</v>
      </c>
      <c r="BC4580">
        <v>2017</v>
      </c>
    </row>
    <row r="4581" spans="1:55" x14ac:dyDescent="0.25">
      <c r="A4581">
        <v>546</v>
      </c>
      <c r="B4581" t="s">
        <v>1213</v>
      </c>
      <c r="C4581" t="s">
        <v>343</v>
      </c>
      <c r="D4581" t="s">
        <v>1214</v>
      </c>
      <c r="E4581" t="s">
        <v>344</v>
      </c>
      <c r="F4581" t="s">
        <v>345</v>
      </c>
      <c r="G4581" t="s">
        <v>229</v>
      </c>
      <c r="H4581" t="s">
        <v>230</v>
      </c>
    </row>
    <row r="4582" spans="1:55" x14ac:dyDescent="0.25">
      <c r="A4582">
        <v>546</v>
      </c>
      <c r="B4582" t="s">
        <v>1213</v>
      </c>
      <c r="C4582" t="s">
        <v>346</v>
      </c>
      <c r="D4582" t="s">
        <v>1214</v>
      </c>
      <c r="E4582" t="s">
        <v>344</v>
      </c>
      <c r="F4582" t="s">
        <v>345</v>
      </c>
      <c r="G4582" t="s">
        <v>270</v>
      </c>
    </row>
    <row r="4583" spans="1:55" x14ac:dyDescent="0.25">
      <c r="A4583">
        <v>546</v>
      </c>
      <c r="B4583" t="s">
        <v>1213</v>
      </c>
      <c r="C4583" t="s">
        <v>347</v>
      </c>
      <c r="D4583" t="s">
        <v>1214</v>
      </c>
      <c r="E4583" t="s">
        <v>348</v>
      </c>
      <c r="F4583" t="s">
        <v>349</v>
      </c>
      <c r="G4583" t="s">
        <v>229</v>
      </c>
      <c r="H4583" t="s">
        <v>230</v>
      </c>
      <c r="I4583" t="s">
        <v>1219</v>
      </c>
      <c r="J4583" t="s">
        <v>232</v>
      </c>
      <c r="K4583" t="s">
        <v>232</v>
      </c>
      <c r="L4583" t="s">
        <v>232</v>
      </c>
      <c r="M4583" t="s">
        <v>232</v>
      </c>
      <c r="N4583" t="s">
        <v>232</v>
      </c>
      <c r="O4583" t="s">
        <v>232</v>
      </c>
      <c r="P4583" t="s">
        <v>232</v>
      </c>
      <c r="Q4583" t="s">
        <v>232</v>
      </c>
      <c r="R4583" t="s">
        <v>232</v>
      </c>
      <c r="S4583" t="s">
        <v>232</v>
      </c>
      <c r="T4583" t="s">
        <v>232</v>
      </c>
      <c r="U4583" t="s">
        <v>232</v>
      </c>
      <c r="V4583" t="s">
        <v>232</v>
      </c>
      <c r="W4583" t="s">
        <v>232</v>
      </c>
      <c r="X4583" t="s">
        <v>232</v>
      </c>
      <c r="Y4583" t="s">
        <v>232</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t="s">
        <v>232</v>
      </c>
      <c r="AW4583" t="s">
        <v>232</v>
      </c>
      <c r="AX4583" t="s">
        <v>232</v>
      </c>
      <c r="AY4583" t="s">
        <v>232</v>
      </c>
      <c r="AZ4583" t="s">
        <v>232</v>
      </c>
      <c r="BA4583" t="s">
        <v>232</v>
      </c>
      <c r="BB4583" t="s">
        <v>232</v>
      </c>
      <c r="BC4583">
        <v>2017</v>
      </c>
    </row>
    <row r="4584" spans="1:55" x14ac:dyDescent="0.25">
      <c r="A4584">
        <v>546</v>
      </c>
      <c r="B4584" t="s">
        <v>1213</v>
      </c>
      <c r="C4584" t="s">
        <v>350</v>
      </c>
      <c r="D4584" t="s">
        <v>1214</v>
      </c>
      <c r="E4584" t="s">
        <v>348</v>
      </c>
      <c r="F4584" t="s">
        <v>349</v>
      </c>
      <c r="G4584" t="s">
        <v>282</v>
      </c>
      <c r="I4584" t="s">
        <v>351</v>
      </c>
      <c r="J4584" t="s">
        <v>232</v>
      </c>
      <c r="K4584" t="s">
        <v>232</v>
      </c>
      <c r="L4584" t="s">
        <v>232</v>
      </c>
      <c r="M4584" t="s">
        <v>232</v>
      </c>
      <c r="N4584" t="s">
        <v>232</v>
      </c>
      <c r="O4584" t="s">
        <v>232</v>
      </c>
      <c r="P4584" t="s">
        <v>232</v>
      </c>
      <c r="Q4584" t="s">
        <v>232</v>
      </c>
      <c r="R4584" t="s">
        <v>232</v>
      </c>
      <c r="S4584" t="s">
        <v>232</v>
      </c>
      <c r="T4584" t="s">
        <v>232</v>
      </c>
      <c r="U4584" t="s">
        <v>232</v>
      </c>
      <c r="V4584" t="s">
        <v>232</v>
      </c>
      <c r="W4584" t="s">
        <v>232</v>
      </c>
      <c r="X4584" t="s">
        <v>232</v>
      </c>
      <c r="Y4584" t="s">
        <v>232</v>
      </c>
      <c r="Z4584" t="s">
        <v>232</v>
      </c>
      <c r="AA4584" t="s">
        <v>232</v>
      </c>
      <c r="AB4584" t="s">
        <v>232</v>
      </c>
      <c r="AC4584" t="s">
        <v>232</v>
      </c>
      <c r="AD4584" t="s">
        <v>232</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11.351000000000001</v>
      </c>
      <c r="AU4584">
        <v>13.228</v>
      </c>
      <c r="AV4584" t="s">
        <v>232</v>
      </c>
      <c r="AW4584" t="s">
        <v>232</v>
      </c>
      <c r="AX4584" t="s">
        <v>232</v>
      </c>
      <c r="AY4584" t="s">
        <v>232</v>
      </c>
      <c r="AZ4584" t="s">
        <v>232</v>
      </c>
      <c r="BA4584" t="s">
        <v>232</v>
      </c>
      <c r="BB4584" t="s">
        <v>232</v>
      </c>
      <c r="BC4584">
        <v>2017</v>
      </c>
    </row>
    <row r="4585" spans="1:55" x14ac:dyDescent="0.25">
      <c r="A4585">
        <v>546</v>
      </c>
      <c r="B4585" t="s">
        <v>1213</v>
      </c>
      <c r="C4585" t="s">
        <v>352</v>
      </c>
      <c r="D4585" t="s">
        <v>1214</v>
      </c>
      <c r="E4585" t="s">
        <v>353</v>
      </c>
      <c r="F4585" t="s">
        <v>354</v>
      </c>
      <c r="G4585" t="s">
        <v>229</v>
      </c>
      <c r="H4585" t="s">
        <v>230</v>
      </c>
    </row>
    <row r="4586" spans="1:55" x14ac:dyDescent="0.25">
      <c r="A4586">
        <v>546</v>
      </c>
      <c r="B4586" t="s">
        <v>1213</v>
      </c>
      <c r="C4586" t="s">
        <v>355</v>
      </c>
      <c r="D4586" t="s">
        <v>1214</v>
      </c>
      <c r="E4586" t="s">
        <v>353</v>
      </c>
      <c r="F4586" t="s">
        <v>354</v>
      </c>
      <c r="G4586" t="s">
        <v>282</v>
      </c>
    </row>
    <row r="4587" spans="1:55" x14ac:dyDescent="0.25">
      <c r="A4587">
        <v>546</v>
      </c>
      <c r="B4587" t="s">
        <v>1213</v>
      </c>
      <c r="C4587" t="s">
        <v>356</v>
      </c>
      <c r="D4587" t="s">
        <v>1214</v>
      </c>
      <c r="E4587" t="s">
        <v>357</v>
      </c>
      <c r="F4587" t="s">
        <v>358</v>
      </c>
      <c r="G4587" t="s">
        <v>229</v>
      </c>
      <c r="H4587" t="s">
        <v>230</v>
      </c>
      <c r="I4587" t="s">
        <v>1219</v>
      </c>
      <c r="J4587" t="s">
        <v>232</v>
      </c>
      <c r="K4587" t="s">
        <v>232</v>
      </c>
      <c r="L4587" t="s">
        <v>232</v>
      </c>
      <c r="M4587" t="s">
        <v>232</v>
      </c>
      <c r="N4587" t="s">
        <v>232</v>
      </c>
      <c r="O4587" t="s">
        <v>232</v>
      </c>
      <c r="P4587" t="s">
        <v>232</v>
      </c>
      <c r="Q4587" t="s">
        <v>232</v>
      </c>
      <c r="R4587" t="s">
        <v>232</v>
      </c>
      <c r="S4587" t="s">
        <v>232</v>
      </c>
      <c r="T4587" t="s">
        <v>232</v>
      </c>
      <c r="U4587" t="s">
        <v>232</v>
      </c>
      <c r="V4587" t="s">
        <v>232</v>
      </c>
      <c r="W4587" t="s">
        <v>232</v>
      </c>
      <c r="X4587" t="s">
        <v>232</v>
      </c>
      <c r="Y4587" t="s">
        <v>232</v>
      </c>
      <c r="Z4587" t="s">
        <v>232</v>
      </c>
      <c r="AA4587" t="s">
        <v>232</v>
      </c>
      <c r="AB4587" t="s">
        <v>232</v>
      </c>
      <c r="AC4587" t="s">
        <v>232</v>
      </c>
      <c r="AD4587" t="s">
        <v>232</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2017</v>
      </c>
    </row>
    <row r="4588" spans="1:55" x14ac:dyDescent="0.25">
      <c r="A4588">
        <v>546</v>
      </c>
      <c r="B4588" t="s">
        <v>1213</v>
      </c>
      <c r="C4588" t="s">
        <v>359</v>
      </c>
      <c r="D4588" t="s">
        <v>1214</v>
      </c>
      <c r="E4588" t="s">
        <v>357</v>
      </c>
      <c r="F4588" t="s">
        <v>358</v>
      </c>
      <c r="G4588" t="s">
        <v>282</v>
      </c>
      <c r="I4588" t="s">
        <v>360</v>
      </c>
      <c r="J4588" t="s">
        <v>232</v>
      </c>
      <c r="K4588" t="s">
        <v>232</v>
      </c>
      <c r="L4588" t="s">
        <v>232</v>
      </c>
      <c r="M4588" t="s">
        <v>232</v>
      </c>
      <c r="N4588" t="s">
        <v>232</v>
      </c>
      <c r="O4588" t="s">
        <v>232</v>
      </c>
      <c r="P4588" t="s">
        <v>232</v>
      </c>
      <c r="Q4588" t="s">
        <v>232</v>
      </c>
      <c r="R4588" t="s">
        <v>232</v>
      </c>
      <c r="S4588" t="s">
        <v>232</v>
      </c>
      <c r="T4588" t="s">
        <v>232</v>
      </c>
      <c r="U4588" t="s">
        <v>232</v>
      </c>
      <c r="V4588" t="s">
        <v>232</v>
      </c>
      <c r="W4588" t="s">
        <v>232</v>
      </c>
      <c r="X4588" t="s">
        <v>232</v>
      </c>
      <c r="Y4588" t="s">
        <v>232</v>
      </c>
      <c r="Z4588" t="s">
        <v>232</v>
      </c>
      <c r="AA4588" t="s">
        <v>232</v>
      </c>
      <c r="AB4588" t="s">
        <v>232</v>
      </c>
      <c r="AC4588" t="s">
        <v>232</v>
      </c>
      <c r="AD4588" t="s">
        <v>232</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2017</v>
      </c>
    </row>
    <row r="4589" spans="1:55" x14ac:dyDescent="0.25">
      <c r="A4589">
        <v>546</v>
      </c>
      <c r="B4589" t="s">
        <v>1213</v>
      </c>
      <c r="C4589" t="s">
        <v>361</v>
      </c>
      <c r="D4589" t="s">
        <v>1214</v>
      </c>
      <c r="E4589" t="s">
        <v>362</v>
      </c>
      <c r="F4589" t="s">
        <v>363</v>
      </c>
      <c r="G4589" t="s">
        <v>229</v>
      </c>
      <c r="H4589" t="s">
        <v>230</v>
      </c>
      <c r="I4589" t="s">
        <v>1219</v>
      </c>
      <c r="J4589" t="s">
        <v>232</v>
      </c>
      <c r="K4589" t="s">
        <v>232</v>
      </c>
      <c r="L4589" t="s">
        <v>232</v>
      </c>
      <c r="M4589" t="s">
        <v>232</v>
      </c>
      <c r="N4589" t="s">
        <v>232</v>
      </c>
      <c r="O4589" t="s">
        <v>232</v>
      </c>
      <c r="P4589" t="s">
        <v>232</v>
      </c>
      <c r="Q4589" t="s">
        <v>232</v>
      </c>
      <c r="R4589" t="s">
        <v>232</v>
      </c>
      <c r="S4589" t="s">
        <v>232</v>
      </c>
      <c r="T4589" t="s">
        <v>232</v>
      </c>
      <c r="U4589" t="s">
        <v>232</v>
      </c>
      <c r="V4589" t="s">
        <v>232</v>
      </c>
      <c r="W4589" t="s">
        <v>232</v>
      </c>
      <c r="X4589" t="s">
        <v>232</v>
      </c>
      <c r="Y4589" t="s">
        <v>232</v>
      </c>
      <c r="Z4589" t="s">
        <v>232</v>
      </c>
      <c r="AA4589" t="s">
        <v>232</v>
      </c>
      <c r="AB4589" t="s">
        <v>232</v>
      </c>
      <c r="AC4589" t="s">
        <v>232</v>
      </c>
      <c r="AD4589" t="s">
        <v>232</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362.35500000000002</v>
      </c>
      <c r="AU4589">
        <v>405.79</v>
      </c>
      <c r="AV4589">
        <v>440.31599999999997</v>
      </c>
      <c r="AW4589">
        <v>466.06</v>
      </c>
      <c r="AX4589">
        <v>491.3</v>
      </c>
      <c r="AY4589">
        <v>520.65599999999995</v>
      </c>
      <c r="AZ4589">
        <v>552.21699999999998</v>
      </c>
      <c r="BA4589">
        <v>585.39599999999996</v>
      </c>
      <c r="BB4589">
        <v>621.58900000000006</v>
      </c>
      <c r="BC4589">
        <v>2017</v>
      </c>
    </row>
    <row r="4590" spans="1:55" x14ac:dyDescent="0.25">
      <c r="A4590">
        <v>546</v>
      </c>
      <c r="B4590" t="s">
        <v>1213</v>
      </c>
      <c r="C4590" t="s">
        <v>364</v>
      </c>
      <c r="D4590" t="s">
        <v>1214</v>
      </c>
      <c r="E4590" t="s">
        <v>365</v>
      </c>
      <c r="F4590" t="s">
        <v>366</v>
      </c>
      <c r="G4590" t="s">
        <v>242</v>
      </c>
      <c r="H4590" t="s">
        <v>230</v>
      </c>
      <c r="I4590" t="s">
        <v>1220</v>
      </c>
      <c r="J4590" t="s">
        <v>232</v>
      </c>
      <c r="K4590" t="s">
        <v>232</v>
      </c>
      <c r="L4590" t="s">
        <v>232</v>
      </c>
      <c r="M4590" t="s">
        <v>232</v>
      </c>
      <c r="N4590" t="s">
        <v>232</v>
      </c>
      <c r="O4590" t="s">
        <v>232</v>
      </c>
      <c r="P4590" t="s">
        <v>232</v>
      </c>
      <c r="Q4590" t="s">
        <v>232</v>
      </c>
      <c r="R4590" t="s">
        <v>232</v>
      </c>
      <c r="S4590" t="s">
        <v>232</v>
      </c>
      <c r="T4590" t="s">
        <v>232</v>
      </c>
      <c r="U4590" t="s">
        <v>232</v>
      </c>
      <c r="V4590" t="s">
        <v>232</v>
      </c>
      <c r="W4590" t="s">
        <v>232</v>
      </c>
      <c r="X4590" t="s">
        <v>232</v>
      </c>
      <c r="Y4590" t="s">
        <v>232</v>
      </c>
      <c r="Z4590" t="s">
        <v>232</v>
      </c>
      <c r="AA4590" t="s">
        <v>232</v>
      </c>
      <c r="AB4590" t="s">
        <v>232</v>
      </c>
      <c r="AC4590" t="s">
        <v>232</v>
      </c>
      <c r="AD4590" t="s">
        <v>232</v>
      </c>
      <c r="AE4590" t="s">
        <v>232</v>
      </c>
      <c r="AF4590">
        <v>2.3519999999999999</v>
      </c>
      <c r="AG4590">
        <v>2.5510000000000002</v>
      </c>
      <c r="AH4590">
        <v>3.5209999999999999</v>
      </c>
      <c r="AI4590">
        <v>2.9020000000000001</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12.340999999999999</v>
      </c>
      <c r="AU4590">
        <v>16.661999999999999</v>
      </c>
      <c r="AV4590">
        <v>19.108000000000001</v>
      </c>
      <c r="AW4590">
        <v>21.7</v>
      </c>
      <c r="AX4590">
        <v>24.032</v>
      </c>
      <c r="AY4590">
        <v>26.332000000000001</v>
      </c>
      <c r="AZ4590">
        <v>28.832999999999998</v>
      </c>
      <c r="BA4590">
        <v>31.542000000000002</v>
      </c>
      <c r="BB4590">
        <v>34.594000000000001</v>
      </c>
      <c r="BC4590">
        <v>2017</v>
      </c>
    </row>
    <row r="4591" spans="1:55" x14ac:dyDescent="0.25">
      <c r="A4591">
        <v>546</v>
      </c>
      <c r="B4591" t="s">
        <v>1213</v>
      </c>
      <c r="C4591" t="s">
        <v>368</v>
      </c>
      <c r="D4591" t="s">
        <v>1214</v>
      </c>
      <c r="E4591" t="s">
        <v>365</v>
      </c>
      <c r="F4591" t="s">
        <v>366</v>
      </c>
      <c r="G4591" t="s">
        <v>282</v>
      </c>
      <c r="I4591" t="s">
        <v>369</v>
      </c>
      <c r="J4591" t="s">
        <v>232</v>
      </c>
      <c r="K4591" t="s">
        <v>232</v>
      </c>
      <c r="L4591" t="s">
        <v>232</v>
      </c>
      <c r="M4591" t="s">
        <v>232</v>
      </c>
      <c r="N4591" t="s">
        <v>232</v>
      </c>
      <c r="O4591" t="s">
        <v>232</v>
      </c>
      <c r="P4591" t="s">
        <v>232</v>
      </c>
      <c r="Q4591" t="s">
        <v>232</v>
      </c>
      <c r="R4591" t="s">
        <v>232</v>
      </c>
      <c r="S4591" t="s">
        <v>232</v>
      </c>
      <c r="T4591" t="s">
        <v>232</v>
      </c>
      <c r="U4591" t="s">
        <v>232</v>
      </c>
      <c r="V4591" t="s">
        <v>232</v>
      </c>
      <c r="W4591" t="s">
        <v>232</v>
      </c>
      <c r="X4591" t="s">
        <v>232</v>
      </c>
      <c r="Y4591" t="s">
        <v>232</v>
      </c>
      <c r="Z4591" t="s">
        <v>232</v>
      </c>
      <c r="AA4591" t="s">
        <v>232</v>
      </c>
      <c r="AB4591" t="s">
        <v>232</v>
      </c>
      <c r="AC4591" t="s">
        <v>232</v>
      </c>
      <c r="AD4591" t="s">
        <v>232</v>
      </c>
      <c r="AE4591" t="s">
        <v>232</v>
      </c>
      <c r="AF4591">
        <v>32.125</v>
      </c>
      <c r="AG4591">
        <v>31.125</v>
      </c>
      <c r="AH4591">
        <v>33.264000000000003</v>
      </c>
      <c r="AI4591">
        <v>23.995000000000001</v>
      </c>
      <c r="AJ4591">
        <v>14.742000000000001</v>
      </c>
      <c r="AK4591">
        <v>21.635000000000002</v>
      </c>
      <c r="AL4591">
        <v>16.033999999999999</v>
      </c>
      <c r="AM4591">
        <v>28.166</v>
      </c>
      <c r="AN4591">
        <v>39.43</v>
      </c>
      <c r="AO4591">
        <v>40.860999999999997</v>
      </c>
      <c r="AP4591">
        <v>39.256</v>
      </c>
      <c r="AQ4591">
        <v>40.234000000000002</v>
      </c>
      <c r="AR4591">
        <v>34.17</v>
      </c>
      <c r="AS4591">
        <v>25.317</v>
      </c>
      <c r="AT4591">
        <v>27.23</v>
      </c>
      <c r="AU4591">
        <v>32.954999999999998</v>
      </c>
      <c r="AV4591">
        <v>35.031999999999996</v>
      </c>
      <c r="AW4591">
        <v>37.378999999999998</v>
      </c>
      <c r="AX4591">
        <v>38.661999999999999</v>
      </c>
      <c r="AY4591">
        <v>39.494</v>
      </c>
      <c r="AZ4591">
        <v>40.219000000000001</v>
      </c>
      <c r="BA4591">
        <v>40.917000000000002</v>
      </c>
      <c r="BB4591">
        <v>41.685000000000002</v>
      </c>
      <c r="BC4591">
        <v>2017</v>
      </c>
    </row>
    <row r="4592" spans="1:55" x14ac:dyDescent="0.25">
      <c r="A4592">
        <v>674</v>
      </c>
      <c r="B4592" t="s">
        <v>1221</v>
      </c>
      <c r="C4592" t="s">
        <v>225</v>
      </c>
      <c r="D4592" t="s">
        <v>1222</v>
      </c>
      <c r="E4592" t="s">
        <v>227</v>
      </c>
      <c r="F4592" t="s">
        <v>228</v>
      </c>
      <c r="G4592" t="s">
        <v>229</v>
      </c>
      <c r="H4592" t="s">
        <v>230</v>
      </c>
      <c r="I4592" t="s">
        <v>1223</v>
      </c>
      <c r="J4592" s="52">
        <v>4211.68</v>
      </c>
      <c r="K4592" s="52">
        <v>3798.93</v>
      </c>
      <c r="L4592" s="52">
        <v>3726.75</v>
      </c>
      <c r="M4592" s="52">
        <v>3760.3</v>
      </c>
      <c r="N4592" s="52">
        <v>3826.48</v>
      </c>
      <c r="O4592" s="52">
        <v>3870.73</v>
      </c>
      <c r="P4592" s="52">
        <v>3946.61</v>
      </c>
      <c r="Q4592" s="52">
        <v>3992.97</v>
      </c>
      <c r="R4592" s="52">
        <v>4129.01</v>
      </c>
      <c r="S4592" s="52">
        <v>4297.2700000000004</v>
      </c>
      <c r="T4592" s="52">
        <v>4431.72</v>
      </c>
      <c r="U4592" s="52">
        <v>4152.24</v>
      </c>
      <c r="V4592" s="52">
        <v>4201.28</v>
      </c>
      <c r="W4592" s="52">
        <v>4289.5</v>
      </c>
      <c r="X4592" s="52">
        <v>4287.6899999999996</v>
      </c>
      <c r="Y4592" s="52">
        <v>4359.67</v>
      </c>
      <c r="Z4592" s="52">
        <v>4453.58</v>
      </c>
      <c r="AA4592" s="52">
        <v>4618.07</v>
      </c>
      <c r="AB4592" s="52">
        <v>4798.97</v>
      </c>
      <c r="AC4592" s="52">
        <v>5024.4799999999996</v>
      </c>
      <c r="AD4592" s="52">
        <v>5248.42</v>
      </c>
      <c r="AE4592" s="52">
        <v>5562.28</v>
      </c>
      <c r="AF4592" s="52">
        <v>4872.12</v>
      </c>
      <c r="AG4592" s="52">
        <v>5348.85</v>
      </c>
      <c r="AH4592" s="52">
        <v>5630.04</v>
      </c>
      <c r="AI4592" s="52">
        <v>5897.79</v>
      </c>
      <c r="AJ4592" s="52">
        <v>6216.19</v>
      </c>
      <c r="AK4592" s="52">
        <v>6571.17</v>
      </c>
      <c r="AL4592" s="52">
        <v>7039.83</v>
      </c>
      <c r="AM4592" s="52">
        <v>6756.62</v>
      </c>
      <c r="AN4592" s="52">
        <v>6775.02</v>
      </c>
      <c r="AO4592" s="52">
        <v>6873</v>
      </c>
      <c r="AP4592" s="52">
        <v>7081.7</v>
      </c>
      <c r="AQ4592" s="52">
        <v>7240.41</v>
      </c>
      <c r="AR4592" s="52">
        <v>7481.51</v>
      </c>
      <c r="AS4592" s="52">
        <v>7713.24</v>
      </c>
      <c r="AT4592" s="52">
        <v>8035.82</v>
      </c>
      <c r="AU4592" s="52">
        <v>8381.92</v>
      </c>
      <c r="AV4592" s="52">
        <v>8817.56</v>
      </c>
      <c r="AW4592" s="52">
        <v>9275.44</v>
      </c>
      <c r="AX4592" s="52">
        <v>9763.24</v>
      </c>
      <c r="AY4592" s="52">
        <v>10264.91</v>
      </c>
      <c r="AZ4592" s="52">
        <v>10763.17</v>
      </c>
      <c r="BA4592" s="52">
        <v>11283.81</v>
      </c>
      <c r="BB4592" s="52">
        <v>11826.13</v>
      </c>
      <c r="BC4592">
        <v>2016</v>
      </c>
    </row>
    <row r="4593" spans="1:55" x14ac:dyDescent="0.25">
      <c r="A4593">
        <v>674</v>
      </c>
      <c r="B4593" t="s">
        <v>1221</v>
      </c>
      <c r="C4593" t="s">
        <v>233</v>
      </c>
      <c r="D4593" t="s">
        <v>1222</v>
      </c>
      <c r="E4593" t="s">
        <v>227</v>
      </c>
      <c r="F4593" t="s">
        <v>234</v>
      </c>
      <c r="G4593" t="s">
        <v>235</v>
      </c>
      <c r="I4593" t="s">
        <v>236</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7.1319999999999997</v>
      </c>
      <c r="AM4593">
        <v>-4.0229999999999997</v>
      </c>
      <c r="AN4593">
        <v>0.27200000000000002</v>
      </c>
      <c r="AO4593">
        <v>1.446</v>
      </c>
      <c r="AP4593">
        <v>3.0369999999999999</v>
      </c>
      <c r="AQ4593">
        <v>2.2410000000000001</v>
      </c>
      <c r="AR4593">
        <v>3.33</v>
      </c>
      <c r="AS4593">
        <v>3.097</v>
      </c>
      <c r="AT4593">
        <v>4.1820000000000004</v>
      </c>
      <c r="AU4593">
        <v>4.3070000000000004</v>
      </c>
      <c r="AV4593">
        <v>5.1970000000000001</v>
      </c>
      <c r="AW4593">
        <v>5.1929999999999996</v>
      </c>
      <c r="AX4593">
        <v>5.2590000000000003</v>
      </c>
      <c r="AY4593">
        <v>5.1379999999999999</v>
      </c>
      <c r="AZ4593">
        <v>4.8540000000000001</v>
      </c>
      <c r="BA4593">
        <v>4.8369999999999997</v>
      </c>
      <c r="BB4593">
        <v>4.806</v>
      </c>
      <c r="BC4593">
        <v>2016</v>
      </c>
    </row>
    <row r="4594" spans="1:55" x14ac:dyDescent="0.25">
      <c r="A4594">
        <v>674</v>
      </c>
      <c r="B4594" t="s">
        <v>1221</v>
      </c>
      <c r="C4594" t="s">
        <v>237</v>
      </c>
      <c r="D4594" t="s">
        <v>1222</v>
      </c>
      <c r="E4594" t="s">
        <v>238</v>
      </c>
      <c r="F4594" t="s">
        <v>239</v>
      </c>
      <c r="G4594" t="s">
        <v>229</v>
      </c>
      <c r="H4594" t="s">
        <v>230</v>
      </c>
      <c r="I4594" t="s">
        <v>1223</v>
      </c>
      <c r="J4594">
        <v>170.8</v>
      </c>
      <c r="K4594">
        <v>195.363</v>
      </c>
      <c r="L4594">
        <v>246.642</v>
      </c>
      <c r="M4594">
        <v>302.30500000000001</v>
      </c>
      <c r="N4594">
        <v>339</v>
      </c>
      <c r="O4594">
        <v>378.64</v>
      </c>
      <c r="P4594">
        <v>440.76</v>
      </c>
      <c r="Q4594">
        <v>548.64</v>
      </c>
      <c r="R4594">
        <v>687.36</v>
      </c>
      <c r="S4594">
        <v>801.06</v>
      </c>
      <c r="T4594">
        <v>920.78</v>
      </c>
      <c r="U4594">
        <v>982.72</v>
      </c>
      <c r="V4594" s="52">
        <v>1118.6199999999999</v>
      </c>
      <c r="W4594" s="52">
        <v>1290.18</v>
      </c>
      <c r="X4594" s="52">
        <v>1826.24</v>
      </c>
      <c r="Y4594" s="52">
        <v>2695.74</v>
      </c>
      <c r="Z4594" s="52">
        <v>3244.89</v>
      </c>
      <c r="AA4594" s="52">
        <v>3610.03</v>
      </c>
      <c r="AB4594" s="52">
        <v>4068.35</v>
      </c>
      <c r="AC4594" s="52">
        <v>4676.79</v>
      </c>
      <c r="AD4594" s="52">
        <v>5248.42</v>
      </c>
      <c r="AE4594" s="52">
        <v>5968.62</v>
      </c>
      <c r="AF4594" s="52">
        <v>6008.37</v>
      </c>
      <c r="AG4594" s="52">
        <v>6778.63</v>
      </c>
      <c r="AH4594" s="52">
        <v>8155.57</v>
      </c>
      <c r="AI4594" s="52">
        <v>10093.83</v>
      </c>
      <c r="AJ4594" s="52">
        <v>11816.69</v>
      </c>
      <c r="AK4594" s="52">
        <v>13759.7</v>
      </c>
      <c r="AL4594" s="52">
        <v>16080.92</v>
      </c>
      <c r="AM4594" s="52">
        <v>16726.21</v>
      </c>
      <c r="AN4594" s="52">
        <v>18245.21</v>
      </c>
      <c r="AO4594" s="52">
        <v>20033.849999999999</v>
      </c>
      <c r="AP4594" s="52">
        <v>21773.57</v>
      </c>
      <c r="AQ4594" s="52">
        <v>23397.03</v>
      </c>
      <c r="AR4594" s="52">
        <v>25774.51</v>
      </c>
      <c r="AS4594" s="52">
        <v>28462.639999999999</v>
      </c>
      <c r="AT4594" s="52">
        <v>31634.06</v>
      </c>
      <c r="AU4594" s="52">
        <v>35728.85</v>
      </c>
      <c r="AV4594" s="52">
        <v>40326.339999999997</v>
      </c>
      <c r="AW4594" s="52">
        <v>45243.05</v>
      </c>
      <c r="AX4594" s="52">
        <v>50599.95</v>
      </c>
      <c r="AY4594" s="52">
        <v>56263.29</v>
      </c>
      <c r="AZ4594" s="52">
        <v>62050.2</v>
      </c>
      <c r="BA4594" s="52">
        <v>68304.33</v>
      </c>
      <c r="BB4594" s="52">
        <v>75166.460000000006</v>
      </c>
      <c r="BC4594">
        <v>2016</v>
      </c>
    </row>
    <row r="4595" spans="1:55" x14ac:dyDescent="0.25">
      <c r="A4595">
        <v>674</v>
      </c>
      <c r="B4595" t="s">
        <v>1221</v>
      </c>
      <c r="C4595" t="s">
        <v>240</v>
      </c>
      <c r="D4595" t="s">
        <v>1222</v>
      </c>
      <c r="E4595" t="s">
        <v>238</v>
      </c>
      <c r="F4595" t="s">
        <v>241</v>
      </c>
      <c r="G4595" t="s">
        <v>242</v>
      </c>
      <c r="H4595" t="s">
        <v>230</v>
      </c>
      <c r="I4595" t="s">
        <v>243</v>
      </c>
      <c r="J4595">
        <v>4.0419999999999998</v>
      </c>
      <c r="K4595">
        <v>3.5950000000000002</v>
      </c>
      <c r="L4595">
        <v>3.5259999999999998</v>
      </c>
      <c r="M4595">
        <v>3.512</v>
      </c>
      <c r="N4595">
        <v>2.9390000000000001</v>
      </c>
      <c r="O4595">
        <v>2.8580000000000001</v>
      </c>
      <c r="P4595">
        <v>3.258</v>
      </c>
      <c r="Q4595">
        <v>2.5659999999999998</v>
      </c>
      <c r="R4595">
        <v>2.4420000000000002</v>
      </c>
      <c r="S4595">
        <v>2.4980000000000002</v>
      </c>
      <c r="T4595">
        <v>3.081</v>
      </c>
      <c r="U4595">
        <v>2.677</v>
      </c>
      <c r="V4595">
        <v>3.0009999999999999</v>
      </c>
      <c r="W4595">
        <v>3.371</v>
      </c>
      <c r="X4595">
        <v>2.9769999999999999</v>
      </c>
      <c r="Y4595">
        <v>3.16</v>
      </c>
      <c r="Z4595">
        <v>3.9950000000000001</v>
      </c>
      <c r="AA4595">
        <v>3.5459999999999998</v>
      </c>
      <c r="AB4595">
        <v>3.738</v>
      </c>
      <c r="AC4595">
        <v>3.7210000000000001</v>
      </c>
      <c r="AD4595">
        <v>3.8780000000000001</v>
      </c>
      <c r="AE4595">
        <v>4.53</v>
      </c>
      <c r="AF4595">
        <v>4.3970000000000002</v>
      </c>
      <c r="AG4595">
        <v>5.4740000000000002</v>
      </c>
      <c r="AH4595">
        <v>4.3639999999999999</v>
      </c>
      <c r="AI4595">
        <v>5.0389999999999997</v>
      </c>
      <c r="AJ4595">
        <v>5.516</v>
      </c>
      <c r="AK4595">
        <v>7.343</v>
      </c>
      <c r="AL4595">
        <v>9.4130000000000003</v>
      </c>
      <c r="AM4595">
        <v>8.5500000000000007</v>
      </c>
      <c r="AN4595">
        <v>8.73</v>
      </c>
      <c r="AO4595">
        <v>9.8930000000000007</v>
      </c>
      <c r="AP4595">
        <v>9.92</v>
      </c>
      <c r="AQ4595">
        <v>10.602</v>
      </c>
      <c r="AR4595">
        <v>10.673999999999999</v>
      </c>
      <c r="AS4595">
        <v>9.7029999999999994</v>
      </c>
      <c r="AT4595">
        <v>9.9589999999999996</v>
      </c>
      <c r="AU4595">
        <v>11.465999999999999</v>
      </c>
      <c r="AV4595">
        <v>12.093</v>
      </c>
      <c r="AW4595">
        <v>12.734</v>
      </c>
      <c r="AX4595">
        <v>13.542</v>
      </c>
      <c r="AY4595">
        <v>14.503</v>
      </c>
      <c r="AZ4595">
        <v>15.595000000000001</v>
      </c>
      <c r="BA4595">
        <v>16.777000000000001</v>
      </c>
      <c r="BB4595">
        <v>18.053999999999998</v>
      </c>
      <c r="BC4595">
        <v>2016</v>
      </c>
    </row>
    <row r="4596" spans="1:55" x14ac:dyDescent="0.25">
      <c r="A4596">
        <v>674</v>
      </c>
      <c r="B4596" t="s">
        <v>1221</v>
      </c>
      <c r="C4596" t="s">
        <v>244</v>
      </c>
      <c r="D4596" t="s">
        <v>1222</v>
      </c>
      <c r="E4596" t="s">
        <v>238</v>
      </c>
      <c r="F4596" t="s">
        <v>245</v>
      </c>
      <c r="G4596" t="s">
        <v>246</v>
      </c>
      <c r="H4596" t="s">
        <v>230</v>
      </c>
      <c r="I4596" t="s">
        <v>243</v>
      </c>
      <c r="J4596">
        <v>7.851</v>
      </c>
      <c r="K4596">
        <v>7.7510000000000003</v>
      </c>
      <c r="L4596">
        <v>8.0739999999999998</v>
      </c>
      <c r="M4596">
        <v>8.4649999999999999</v>
      </c>
      <c r="N4596">
        <v>8.9250000000000007</v>
      </c>
      <c r="O4596">
        <v>9.3140000000000001</v>
      </c>
      <c r="P4596">
        <v>9.6880000000000006</v>
      </c>
      <c r="Q4596">
        <v>10.044</v>
      </c>
      <c r="R4596">
        <v>10.753</v>
      </c>
      <c r="S4596">
        <v>11.63</v>
      </c>
      <c r="T4596">
        <v>12.442</v>
      </c>
      <c r="U4596">
        <v>12.052</v>
      </c>
      <c r="V4596">
        <v>12.472</v>
      </c>
      <c r="W4596">
        <v>13.036</v>
      </c>
      <c r="X4596">
        <v>13.308</v>
      </c>
      <c r="Y4596">
        <v>13.816000000000001</v>
      </c>
      <c r="Z4596">
        <v>14.372</v>
      </c>
      <c r="AA4596">
        <v>15.159000000000001</v>
      </c>
      <c r="AB4596">
        <v>15.930999999999999</v>
      </c>
      <c r="AC4596">
        <v>16.920000000000002</v>
      </c>
      <c r="AD4596">
        <v>18.068999999999999</v>
      </c>
      <c r="AE4596">
        <v>19.57</v>
      </c>
      <c r="AF4596">
        <v>17.413</v>
      </c>
      <c r="AG4596">
        <v>19.471</v>
      </c>
      <c r="AH4596">
        <v>21.047000000000001</v>
      </c>
      <c r="AI4596">
        <v>22.734999999999999</v>
      </c>
      <c r="AJ4596">
        <v>24.687000000000001</v>
      </c>
      <c r="AK4596">
        <v>26.797999999999998</v>
      </c>
      <c r="AL4596">
        <v>29.268000000000001</v>
      </c>
      <c r="AM4596">
        <v>28.303999999999998</v>
      </c>
      <c r="AN4596">
        <v>28.712</v>
      </c>
      <c r="AO4596">
        <v>29.736000000000001</v>
      </c>
      <c r="AP4596">
        <v>31.225999999999999</v>
      </c>
      <c r="AQ4596">
        <v>32.485999999999997</v>
      </c>
      <c r="AR4596">
        <v>34.203000000000003</v>
      </c>
      <c r="AS4596">
        <v>35.64</v>
      </c>
      <c r="AT4596">
        <v>37.536000000000001</v>
      </c>
      <c r="AU4596">
        <v>39.896999999999998</v>
      </c>
      <c r="AV4596">
        <v>42.917000000000002</v>
      </c>
      <c r="AW4596">
        <v>45.948</v>
      </c>
      <c r="AX4596">
        <v>49.375</v>
      </c>
      <c r="AY4596">
        <v>52.991</v>
      </c>
      <c r="AZ4596">
        <v>56.713000000000001</v>
      </c>
      <c r="BA4596">
        <v>60.688000000000002</v>
      </c>
      <c r="BB4596">
        <v>64.936000000000007</v>
      </c>
      <c r="BC4596">
        <v>2016</v>
      </c>
    </row>
    <row r="4597" spans="1:55" x14ac:dyDescent="0.25">
      <c r="A4597">
        <v>674</v>
      </c>
      <c r="B4597" t="s">
        <v>1221</v>
      </c>
      <c r="C4597" t="s">
        <v>247</v>
      </c>
      <c r="D4597" t="s">
        <v>1222</v>
      </c>
      <c r="E4597" t="s">
        <v>248</v>
      </c>
      <c r="F4597" t="s">
        <v>249</v>
      </c>
      <c r="G4597" t="s">
        <v>250</v>
      </c>
      <c r="I4597" t="s">
        <v>251</v>
      </c>
      <c r="J4597">
        <v>4.0549999999999997</v>
      </c>
      <c r="K4597">
        <v>5.1429999999999998</v>
      </c>
      <c r="L4597">
        <v>6.6180000000000003</v>
      </c>
      <c r="M4597">
        <v>8.0389999999999997</v>
      </c>
      <c r="N4597">
        <v>8.859</v>
      </c>
      <c r="O4597">
        <v>9.782</v>
      </c>
      <c r="P4597">
        <v>11.167999999999999</v>
      </c>
      <c r="Q4597">
        <v>13.74</v>
      </c>
      <c r="R4597">
        <v>16.646999999999998</v>
      </c>
      <c r="S4597">
        <v>18.640999999999998</v>
      </c>
      <c r="T4597">
        <v>20.777000000000001</v>
      </c>
      <c r="U4597">
        <v>23.667000000000002</v>
      </c>
      <c r="V4597">
        <v>26.626000000000001</v>
      </c>
      <c r="W4597">
        <v>30.077999999999999</v>
      </c>
      <c r="X4597">
        <v>42.593000000000004</v>
      </c>
      <c r="Y4597">
        <v>61.834000000000003</v>
      </c>
      <c r="Z4597">
        <v>72.86</v>
      </c>
      <c r="AA4597">
        <v>78.171999999999997</v>
      </c>
      <c r="AB4597">
        <v>84.775000000000006</v>
      </c>
      <c r="AC4597">
        <v>93.08</v>
      </c>
      <c r="AD4597">
        <v>100</v>
      </c>
      <c r="AE4597">
        <v>107.30500000000001</v>
      </c>
      <c r="AF4597">
        <v>123.322</v>
      </c>
      <c r="AG4597">
        <v>126.73099999999999</v>
      </c>
      <c r="AH4597">
        <v>144.858</v>
      </c>
      <c r="AI4597">
        <v>171.14599999999999</v>
      </c>
      <c r="AJ4597">
        <v>190.095</v>
      </c>
      <c r="AK4597">
        <v>209.39500000000001</v>
      </c>
      <c r="AL4597">
        <v>228.428</v>
      </c>
      <c r="AM4597">
        <v>247.553</v>
      </c>
      <c r="AN4597">
        <v>269.30099999999999</v>
      </c>
      <c r="AO4597">
        <v>291.48599999999999</v>
      </c>
      <c r="AP4597">
        <v>307.46199999999999</v>
      </c>
      <c r="AQ4597">
        <v>323.14499999999998</v>
      </c>
      <c r="AR4597">
        <v>344.51</v>
      </c>
      <c r="AS4597">
        <v>369.01</v>
      </c>
      <c r="AT4597">
        <v>393.66300000000001</v>
      </c>
      <c r="AU4597">
        <v>426.26100000000002</v>
      </c>
      <c r="AV4597">
        <v>457.34199999999998</v>
      </c>
      <c r="AW4597">
        <v>487.77300000000002</v>
      </c>
      <c r="AX4597">
        <v>518.27</v>
      </c>
      <c r="AY4597">
        <v>548.11300000000006</v>
      </c>
      <c r="AZ4597">
        <v>576.505</v>
      </c>
      <c r="BA4597">
        <v>605.33000000000004</v>
      </c>
      <c r="BB4597">
        <v>635.59699999999998</v>
      </c>
      <c r="BC4597">
        <v>2016</v>
      </c>
    </row>
    <row r="4598" spans="1:55" x14ac:dyDescent="0.25">
      <c r="A4598">
        <v>674</v>
      </c>
      <c r="B4598" t="s">
        <v>1221</v>
      </c>
      <c r="C4598" t="s">
        <v>252</v>
      </c>
      <c r="D4598" t="s">
        <v>1222</v>
      </c>
      <c r="E4598" t="s">
        <v>253</v>
      </c>
      <c r="F4598" t="s">
        <v>254</v>
      </c>
      <c r="G4598" t="s">
        <v>229</v>
      </c>
      <c r="H4598" t="s">
        <v>220</v>
      </c>
      <c r="I4598" t="s">
        <v>255</v>
      </c>
      <c r="J4598" s="52">
        <v>481526.4</v>
      </c>
      <c r="K4598" s="52">
        <v>422879.32</v>
      </c>
      <c r="L4598" s="52">
        <v>404172.89</v>
      </c>
      <c r="M4598" s="52">
        <v>397395.75</v>
      </c>
      <c r="N4598" s="52">
        <v>393900.37</v>
      </c>
      <c r="O4598" s="52">
        <v>387805.47</v>
      </c>
      <c r="P4598" s="52">
        <v>384495.69</v>
      </c>
      <c r="Q4598" s="52">
        <v>377997.62</v>
      </c>
      <c r="R4598" s="52">
        <v>379583.06</v>
      </c>
      <c r="S4598" s="52">
        <v>383494.37</v>
      </c>
      <c r="T4598" s="52">
        <v>383839.05</v>
      </c>
      <c r="U4598" s="52">
        <v>348978.72</v>
      </c>
      <c r="V4598" s="52">
        <v>342572.55</v>
      </c>
      <c r="W4598" s="52">
        <v>339255.37</v>
      </c>
      <c r="X4598" s="52">
        <v>328817</v>
      </c>
      <c r="Y4598" s="52">
        <v>324077.84999999998</v>
      </c>
      <c r="Z4598" s="52">
        <v>320802.09000000003</v>
      </c>
      <c r="AA4598" s="52">
        <v>322283.3</v>
      </c>
      <c r="AB4598" s="52">
        <v>324468.45</v>
      </c>
      <c r="AC4598" s="52">
        <v>329197.57</v>
      </c>
      <c r="AD4598" s="52">
        <v>333342.61</v>
      </c>
      <c r="AE4598" s="52">
        <v>342594.48</v>
      </c>
      <c r="AF4598" s="52">
        <v>291115.5</v>
      </c>
      <c r="AG4598" s="52">
        <v>310163.15999999997</v>
      </c>
      <c r="AH4598" s="52">
        <v>316946.56</v>
      </c>
      <c r="AI4598" s="52">
        <v>322453.09000000003</v>
      </c>
      <c r="AJ4598" s="52">
        <v>330189.33</v>
      </c>
      <c r="AK4598" s="52">
        <v>339226.46</v>
      </c>
      <c r="AL4598" s="52">
        <v>353284.34</v>
      </c>
      <c r="AM4598" s="52">
        <v>329660.31</v>
      </c>
      <c r="AN4598" s="52">
        <v>321402.75</v>
      </c>
      <c r="AO4598" s="52">
        <v>317036.65999999997</v>
      </c>
      <c r="AP4598" s="52">
        <v>317654.59999999998</v>
      </c>
      <c r="AQ4598" s="52">
        <v>315836.23</v>
      </c>
      <c r="AR4598" s="52">
        <v>317393.48</v>
      </c>
      <c r="AS4598" s="52">
        <v>318263.56</v>
      </c>
      <c r="AT4598" s="52">
        <v>322516.59000000003</v>
      </c>
      <c r="AU4598" s="52">
        <v>327252.44</v>
      </c>
      <c r="AV4598" s="52">
        <v>334937.14</v>
      </c>
      <c r="AW4598" s="52">
        <v>342836.33</v>
      </c>
      <c r="AX4598" s="52">
        <v>351208.36</v>
      </c>
      <c r="AY4598" s="52">
        <v>359453.19</v>
      </c>
      <c r="AZ4598" s="52">
        <v>366967.89</v>
      </c>
      <c r="BA4598" s="52">
        <v>374678.36</v>
      </c>
      <c r="BB4598" s="52">
        <v>382524.43</v>
      </c>
      <c r="BC4598">
        <v>2010</v>
      </c>
    </row>
    <row r="4599" spans="1:55" x14ac:dyDescent="0.25">
      <c r="A4599">
        <v>674</v>
      </c>
      <c r="B4599" t="s">
        <v>1221</v>
      </c>
      <c r="C4599" t="s">
        <v>256</v>
      </c>
      <c r="D4599" t="s">
        <v>1222</v>
      </c>
      <c r="E4599" t="s">
        <v>253</v>
      </c>
      <c r="F4599" t="s">
        <v>257</v>
      </c>
      <c r="G4599" t="s">
        <v>258</v>
      </c>
      <c r="H4599" t="s">
        <v>220</v>
      </c>
      <c r="I4599" t="s">
        <v>255</v>
      </c>
      <c r="J4599" s="52">
        <v>2083.3000000000002</v>
      </c>
      <c r="K4599" s="52">
        <v>1829.57</v>
      </c>
      <c r="L4599" s="52">
        <v>1748.64</v>
      </c>
      <c r="M4599" s="52">
        <v>1719.32</v>
      </c>
      <c r="N4599" s="52">
        <v>1704.19</v>
      </c>
      <c r="O4599" s="52">
        <v>1677.83</v>
      </c>
      <c r="P4599" s="52">
        <v>1663.51</v>
      </c>
      <c r="Q4599" s="52">
        <v>1635.39</v>
      </c>
      <c r="R4599" s="52">
        <v>1642.25</v>
      </c>
      <c r="S4599" s="52">
        <v>1659.17</v>
      </c>
      <c r="T4599" s="52">
        <v>1660.66</v>
      </c>
      <c r="U4599" s="52">
        <v>1509.84</v>
      </c>
      <c r="V4599" s="52">
        <v>1482.13</v>
      </c>
      <c r="W4599" s="52">
        <v>1467.78</v>
      </c>
      <c r="X4599" s="52">
        <v>1422.61</v>
      </c>
      <c r="Y4599" s="52">
        <v>1402.11</v>
      </c>
      <c r="Z4599" s="52">
        <v>1387.94</v>
      </c>
      <c r="AA4599" s="52">
        <v>1394.35</v>
      </c>
      <c r="AB4599" s="52">
        <v>1403.8</v>
      </c>
      <c r="AC4599" s="52">
        <v>1424.26</v>
      </c>
      <c r="AD4599" s="52">
        <v>1442.19</v>
      </c>
      <c r="AE4599" s="52">
        <v>1482.22</v>
      </c>
      <c r="AF4599" s="52">
        <v>1259.5</v>
      </c>
      <c r="AG4599" s="52">
        <v>1341.91</v>
      </c>
      <c r="AH4599" s="52">
        <v>1371.26</v>
      </c>
      <c r="AI4599" s="52">
        <v>1395.08</v>
      </c>
      <c r="AJ4599" s="52">
        <v>1428.55</v>
      </c>
      <c r="AK4599" s="52">
        <v>1467.65</v>
      </c>
      <c r="AL4599" s="52">
        <v>1528.47</v>
      </c>
      <c r="AM4599" s="52">
        <v>1426.26</v>
      </c>
      <c r="AN4599" s="52">
        <v>1390.54</v>
      </c>
      <c r="AO4599" s="52">
        <v>1371.65</v>
      </c>
      <c r="AP4599" s="52">
        <v>1374.32</v>
      </c>
      <c r="AQ4599" s="52">
        <v>1366.45</v>
      </c>
      <c r="AR4599" s="52">
        <v>1373.19</v>
      </c>
      <c r="AS4599" s="52">
        <v>1376.95</v>
      </c>
      <c r="AT4599" s="52">
        <v>1395.36</v>
      </c>
      <c r="AU4599" s="52">
        <v>1415.84</v>
      </c>
      <c r="AV4599" s="52">
        <v>1449.09</v>
      </c>
      <c r="AW4599" s="52">
        <v>1483.27</v>
      </c>
      <c r="AX4599" s="52">
        <v>1519.49</v>
      </c>
      <c r="AY4599" s="52">
        <v>1555.16</v>
      </c>
      <c r="AZ4599" s="52">
        <v>1587.67</v>
      </c>
      <c r="BA4599" s="52">
        <v>1621.03</v>
      </c>
      <c r="BB4599" s="52">
        <v>1654.98</v>
      </c>
      <c r="BC4599">
        <v>2010</v>
      </c>
    </row>
    <row r="4600" spans="1:55" x14ac:dyDescent="0.25">
      <c r="A4600">
        <v>674</v>
      </c>
      <c r="B4600" t="s">
        <v>1221</v>
      </c>
      <c r="C4600" t="s">
        <v>259</v>
      </c>
      <c r="D4600" t="s">
        <v>1222</v>
      </c>
      <c r="E4600" t="s">
        <v>260</v>
      </c>
      <c r="F4600" t="s">
        <v>261</v>
      </c>
      <c r="G4600" t="s">
        <v>229</v>
      </c>
      <c r="H4600" t="s">
        <v>220</v>
      </c>
      <c r="I4600" t="s">
        <v>262</v>
      </c>
      <c r="J4600" s="52">
        <v>19527.78</v>
      </c>
      <c r="K4600" s="52">
        <v>21746.84</v>
      </c>
      <c r="L4600" s="52">
        <v>26748.77</v>
      </c>
      <c r="M4600" s="52">
        <v>31948.18</v>
      </c>
      <c r="N4600" s="52">
        <v>34896.86</v>
      </c>
      <c r="O4600" s="52">
        <v>37935.65</v>
      </c>
      <c r="P4600" s="52">
        <v>42940.78</v>
      </c>
      <c r="Q4600" s="52">
        <v>51937.38</v>
      </c>
      <c r="R4600" s="52">
        <v>63189.5</v>
      </c>
      <c r="S4600" s="52">
        <v>71487.8</v>
      </c>
      <c r="T4600" s="52">
        <v>79750.34</v>
      </c>
      <c r="U4600" s="52">
        <v>82593.539999999994</v>
      </c>
      <c r="V4600" s="52">
        <v>91212.43</v>
      </c>
      <c r="W4600" s="52">
        <v>102040.01</v>
      </c>
      <c r="X4600" s="52">
        <v>140051.72</v>
      </c>
      <c r="Y4600" s="52">
        <v>200388.74</v>
      </c>
      <c r="Z4600" s="52">
        <v>233737.15</v>
      </c>
      <c r="AA4600" s="52">
        <v>251934.32</v>
      </c>
      <c r="AB4600" s="52">
        <v>275069.74</v>
      </c>
      <c r="AC4600" s="52">
        <v>306416.96000000002</v>
      </c>
      <c r="AD4600" s="52">
        <v>333342.61</v>
      </c>
      <c r="AE4600" s="52">
        <v>367621.44</v>
      </c>
      <c r="AF4600" s="52">
        <v>359008.1</v>
      </c>
      <c r="AG4600" s="52">
        <v>393071.73</v>
      </c>
      <c r="AH4600" s="52">
        <v>459123.15</v>
      </c>
      <c r="AI4600" s="52">
        <v>551865.31000000006</v>
      </c>
      <c r="AJ4600" s="52">
        <v>627674.89</v>
      </c>
      <c r="AK4600" s="52">
        <v>710323.58</v>
      </c>
      <c r="AL4600" s="52">
        <v>806999.7</v>
      </c>
      <c r="AM4600" s="52">
        <v>816083.62</v>
      </c>
      <c r="AN4600" s="52">
        <v>865541.51</v>
      </c>
      <c r="AO4600" s="52">
        <v>924118.87</v>
      </c>
      <c r="AP4600" s="52">
        <v>976668.32</v>
      </c>
      <c r="AQ4600" s="52">
        <v>1020609.91</v>
      </c>
      <c r="AR4600" s="52">
        <v>1093450.8700000001</v>
      </c>
      <c r="AS4600" s="52">
        <v>1174424.67</v>
      </c>
      <c r="AT4600" s="52">
        <v>1269628.28</v>
      </c>
      <c r="AU4600" s="52">
        <v>1394949.89</v>
      </c>
      <c r="AV4600" s="52">
        <v>1531806.68</v>
      </c>
      <c r="AW4600" s="52">
        <v>1672262.15</v>
      </c>
      <c r="AX4600" s="52">
        <v>1820207.39</v>
      </c>
      <c r="AY4600" s="52">
        <v>1970209.96</v>
      </c>
      <c r="AZ4600" s="52">
        <v>2115587.96</v>
      </c>
      <c r="BA4600" s="52">
        <v>2268041.14</v>
      </c>
      <c r="BB4600" s="52">
        <v>2431312.56</v>
      </c>
      <c r="BC4600">
        <v>2010</v>
      </c>
    </row>
    <row r="4601" spans="1:55" x14ac:dyDescent="0.25">
      <c r="A4601">
        <v>674</v>
      </c>
      <c r="B4601" t="s">
        <v>1221</v>
      </c>
      <c r="C4601" t="s">
        <v>263</v>
      </c>
      <c r="D4601" t="s">
        <v>1222</v>
      </c>
      <c r="E4601" t="s">
        <v>260</v>
      </c>
      <c r="F4601" t="s">
        <v>264</v>
      </c>
      <c r="G4601" t="s">
        <v>242</v>
      </c>
      <c r="H4601" t="s">
        <v>220</v>
      </c>
      <c r="I4601" t="s">
        <v>262</v>
      </c>
      <c r="J4601">
        <v>462.13299999999998</v>
      </c>
      <c r="K4601">
        <v>400.15499999999997</v>
      </c>
      <c r="L4601">
        <v>382.41399999999999</v>
      </c>
      <c r="M4601">
        <v>371.10300000000001</v>
      </c>
      <c r="N4601">
        <v>302.58699999999999</v>
      </c>
      <c r="O4601">
        <v>286.31700000000001</v>
      </c>
      <c r="P4601">
        <v>317.44900000000001</v>
      </c>
      <c r="Q4601">
        <v>242.87700000000001</v>
      </c>
      <c r="R4601">
        <v>224.53700000000001</v>
      </c>
      <c r="S4601">
        <v>222.92</v>
      </c>
      <c r="T4601">
        <v>266.87599999999998</v>
      </c>
      <c r="U4601">
        <v>225.006</v>
      </c>
      <c r="V4601">
        <v>244.673</v>
      </c>
      <c r="W4601">
        <v>266.59199999999998</v>
      </c>
      <c r="X4601">
        <v>228.29499999999999</v>
      </c>
      <c r="Y4601">
        <v>234.88800000000001</v>
      </c>
      <c r="Z4601">
        <v>287.76499999999999</v>
      </c>
      <c r="AA4601">
        <v>247.43700000000001</v>
      </c>
      <c r="AB4601">
        <v>252.756</v>
      </c>
      <c r="AC4601">
        <v>243.816</v>
      </c>
      <c r="AD4601">
        <v>246.28299999999999</v>
      </c>
      <c r="AE4601">
        <v>278.98700000000002</v>
      </c>
      <c r="AF4601">
        <v>262.74200000000002</v>
      </c>
      <c r="AG4601">
        <v>317.42099999999999</v>
      </c>
      <c r="AH4601">
        <v>245.67</v>
      </c>
      <c r="AI4601">
        <v>275.51600000000002</v>
      </c>
      <c r="AJ4601">
        <v>292.99099999999999</v>
      </c>
      <c r="AK4601">
        <v>379.06599999999997</v>
      </c>
      <c r="AL4601">
        <v>472.38</v>
      </c>
      <c r="AM4601">
        <v>417.17700000000002</v>
      </c>
      <c r="AN4601">
        <v>414.14499999999998</v>
      </c>
      <c r="AO4601">
        <v>456.32900000000001</v>
      </c>
      <c r="AP4601">
        <v>444.95800000000003</v>
      </c>
      <c r="AQ4601">
        <v>462.46</v>
      </c>
      <c r="AR4601">
        <v>452.81</v>
      </c>
      <c r="AS4601">
        <v>400.34800000000001</v>
      </c>
      <c r="AT4601">
        <v>399.68900000000002</v>
      </c>
      <c r="AU4601">
        <v>447.65699999999998</v>
      </c>
      <c r="AV4601">
        <v>459.346</v>
      </c>
      <c r="AW4601">
        <v>470.67200000000003</v>
      </c>
      <c r="AX4601">
        <v>487.142</v>
      </c>
      <c r="AY4601">
        <v>507.84899999999999</v>
      </c>
      <c r="AZ4601">
        <v>531.71699999999998</v>
      </c>
      <c r="BA4601">
        <v>557.08699999999999</v>
      </c>
      <c r="BB4601">
        <v>583.96900000000005</v>
      </c>
      <c r="BC4601">
        <v>2010</v>
      </c>
    </row>
    <row r="4602" spans="1:55" x14ac:dyDescent="0.25">
      <c r="A4602">
        <v>674</v>
      </c>
      <c r="B4602" t="s">
        <v>1221</v>
      </c>
      <c r="C4602" t="s">
        <v>265</v>
      </c>
      <c r="D4602" t="s">
        <v>1222</v>
      </c>
      <c r="E4602" t="s">
        <v>260</v>
      </c>
      <c r="F4602" t="s">
        <v>266</v>
      </c>
      <c r="G4602" t="s">
        <v>246</v>
      </c>
      <c r="H4602" t="s">
        <v>220</v>
      </c>
      <c r="I4602" t="s">
        <v>262</v>
      </c>
      <c r="J4602">
        <v>897.57100000000003</v>
      </c>
      <c r="K4602">
        <v>862.82799999999997</v>
      </c>
      <c r="L4602">
        <v>875.61400000000003</v>
      </c>
      <c r="M4602">
        <v>894.649</v>
      </c>
      <c r="N4602">
        <v>918.779</v>
      </c>
      <c r="O4602">
        <v>933.17200000000003</v>
      </c>
      <c r="P4602">
        <v>943.83399999999995</v>
      </c>
      <c r="Q4602">
        <v>950.83199999999999</v>
      </c>
      <c r="R4602">
        <v>988.49199999999996</v>
      </c>
      <c r="S4602" s="52">
        <v>1037.83</v>
      </c>
      <c r="T4602" s="52">
        <v>1077.6400000000001</v>
      </c>
      <c r="U4602" s="52">
        <v>1012.91</v>
      </c>
      <c r="V4602" s="52">
        <v>1016.98</v>
      </c>
      <c r="W4602" s="52">
        <v>1030.99</v>
      </c>
      <c r="X4602" s="52">
        <v>1020.6</v>
      </c>
      <c r="Y4602" s="52">
        <v>1026.99</v>
      </c>
      <c r="Z4602" s="52">
        <v>1035.22</v>
      </c>
      <c r="AA4602" s="52">
        <v>1057.93</v>
      </c>
      <c r="AB4602" s="52">
        <v>1077.0999999999999</v>
      </c>
      <c r="AC4602" s="52">
        <v>1108.57</v>
      </c>
      <c r="AD4602" s="52">
        <v>1147.6300000000001</v>
      </c>
      <c r="AE4602" s="52">
        <v>1205.3499999999999</v>
      </c>
      <c r="AF4602" s="52">
        <v>1040.43</v>
      </c>
      <c r="AG4602" s="52">
        <v>1129.0899999999999</v>
      </c>
      <c r="AH4602" s="52">
        <v>1184.8499999999999</v>
      </c>
      <c r="AI4602" s="52">
        <v>1242.98</v>
      </c>
      <c r="AJ4602" s="52">
        <v>1311.32</v>
      </c>
      <c r="AK4602" s="52">
        <v>1383.4</v>
      </c>
      <c r="AL4602" s="52">
        <v>1468.75</v>
      </c>
      <c r="AM4602" s="52">
        <v>1380.99</v>
      </c>
      <c r="AN4602" s="52">
        <v>1362.08</v>
      </c>
      <c r="AO4602" s="52">
        <v>1371.65</v>
      </c>
      <c r="AP4602" s="52">
        <v>1400.68</v>
      </c>
      <c r="AQ4602" s="52">
        <v>1417.1</v>
      </c>
      <c r="AR4602" s="52">
        <v>1451.03</v>
      </c>
      <c r="AS4602" s="52">
        <v>1470.57</v>
      </c>
      <c r="AT4602" s="52">
        <v>1506.51</v>
      </c>
      <c r="AU4602" s="52">
        <v>1557.69</v>
      </c>
      <c r="AV4602" s="52">
        <v>1630.21</v>
      </c>
      <c r="AW4602" s="52">
        <v>1698.33</v>
      </c>
      <c r="AX4602" s="52">
        <v>1776.13</v>
      </c>
      <c r="AY4602" s="52">
        <v>1855.62</v>
      </c>
      <c r="AZ4602" s="52">
        <v>1933.61</v>
      </c>
      <c r="BA4602" s="52">
        <v>2015.15</v>
      </c>
      <c r="BB4602" s="52">
        <v>2100.41</v>
      </c>
      <c r="BC4602">
        <v>2010</v>
      </c>
    </row>
    <row r="4603" spans="1:55" x14ac:dyDescent="0.25">
      <c r="A4603">
        <v>674</v>
      </c>
      <c r="B4603" t="s">
        <v>1221</v>
      </c>
      <c r="C4603" t="s">
        <v>267</v>
      </c>
      <c r="D4603" t="s">
        <v>1222</v>
      </c>
      <c r="E4603" t="s">
        <v>268</v>
      </c>
      <c r="F4603" t="s">
        <v>269</v>
      </c>
      <c r="G4603" t="s">
        <v>270</v>
      </c>
    </row>
    <row r="4604" spans="1:55" x14ac:dyDescent="0.25">
      <c r="A4604">
        <v>674</v>
      </c>
      <c r="B4604" t="s">
        <v>1221</v>
      </c>
      <c r="C4604" t="s">
        <v>271</v>
      </c>
      <c r="D4604" t="s">
        <v>1222</v>
      </c>
      <c r="E4604" t="s">
        <v>272</v>
      </c>
      <c r="F4604" t="s">
        <v>273</v>
      </c>
      <c r="G4604" t="s">
        <v>274</v>
      </c>
      <c r="I4604" t="s">
        <v>243</v>
      </c>
      <c r="J4604">
        <v>5.8999999999999997E-2</v>
      </c>
      <c r="K4604">
        <v>5.2999999999999999E-2</v>
      </c>
      <c r="L4604">
        <v>5.0999999999999997E-2</v>
      </c>
      <c r="M4604">
        <v>5.0999999999999997E-2</v>
      </c>
      <c r="N4604">
        <v>4.9000000000000002E-2</v>
      </c>
      <c r="O4604">
        <v>4.8000000000000001E-2</v>
      </c>
      <c r="P4604">
        <v>4.7E-2</v>
      </c>
      <c r="Q4604">
        <v>4.5999999999999999E-2</v>
      </c>
      <c r="R4604">
        <v>4.5999999999999999E-2</v>
      </c>
      <c r="S4604">
        <v>4.5999999999999999E-2</v>
      </c>
      <c r="T4604">
        <v>4.4999999999999998E-2</v>
      </c>
      <c r="U4604">
        <v>4.2000000000000003E-2</v>
      </c>
      <c r="V4604">
        <v>3.7999999999999999E-2</v>
      </c>
      <c r="W4604">
        <v>3.7999999999999999E-2</v>
      </c>
      <c r="X4604">
        <v>3.6999999999999998E-2</v>
      </c>
      <c r="Y4604">
        <v>3.5999999999999997E-2</v>
      </c>
      <c r="Z4604">
        <v>3.5000000000000003E-2</v>
      </c>
      <c r="AA4604">
        <v>3.5000000000000003E-2</v>
      </c>
      <c r="AB4604">
        <v>3.5999999999999997E-2</v>
      </c>
      <c r="AC4604">
        <v>3.5999999999999997E-2</v>
      </c>
      <c r="AD4604">
        <v>3.5999999999999997E-2</v>
      </c>
      <c r="AE4604">
        <v>3.6999999999999998E-2</v>
      </c>
      <c r="AF4604">
        <v>3.2000000000000001E-2</v>
      </c>
      <c r="AG4604">
        <v>3.4000000000000002E-2</v>
      </c>
      <c r="AH4604">
        <v>3.4000000000000002E-2</v>
      </c>
      <c r="AI4604">
        <v>3.3000000000000002E-2</v>
      </c>
      <c r="AJ4604">
        <v>3.4000000000000002E-2</v>
      </c>
      <c r="AK4604">
        <v>3.4000000000000002E-2</v>
      </c>
      <c r="AL4604">
        <v>3.5000000000000003E-2</v>
      </c>
      <c r="AM4604">
        <v>3.4000000000000002E-2</v>
      </c>
      <c r="AN4604">
        <v>3.2000000000000001E-2</v>
      </c>
      <c r="AO4604">
        <v>3.1E-2</v>
      </c>
      <c r="AP4604">
        <v>3.1E-2</v>
      </c>
      <c r="AQ4604">
        <v>3.1E-2</v>
      </c>
      <c r="AR4604">
        <v>3.1E-2</v>
      </c>
      <c r="AS4604">
        <v>3.1E-2</v>
      </c>
      <c r="AT4604">
        <v>3.1E-2</v>
      </c>
      <c r="AU4604">
        <v>3.1E-2</v>
      </c>
      <c r="AV4604">
        <v>3.2000000000000001E-2</v>
      </c>
      <c r="AW4604">
        <v>3.2000000000000001E-2</v>
      </c>
      <c r="AX4604">
        <v>3.3000000000000002E-2</v>
      </c>
      <c r="AY4604">
        <v>3.3000000000000002E-2</v>
      </c>
      <c r="AZ4604">
        <v>3.4000000000000002E-2</v>
      </c>
      <c r="BA4604">
        <v>3.4000000000000002E-2</v>
      </c>
      <c r="BB4604">
        <v>3.5000000000000003E-2</v>
      </c>
      <c r="BC4604">
        <v>2016</v>
      </c>
    </row>
    <row r="4605" spans="1:55" x14ac:dyDescent="0.25">
      <c r="A4605">
        <v>674</v>
      </c>
      <c r="B4605" t="s">
        <v>1221</v>
      </c>
      <c r="C4605" t="s">
        <v>275</v>
      </c>
      <c r="D4605" t="s">
        <v>1222</v>
      </c>
      <c r="E4605" t="s">
        <v>276</v>
      </c>
      <c r="F4605" t="s">
        <v>277</v>
      </c>
      <c r="G4605" t="s">
        <v>278</v>
      </c>
      <c r="I4605" t="s">
        <v>243</v>
      </c>
      <c r="J4605">
        <v>21.756</v>
      </c>
      <c r="K4605">
        <v>25.204000000000001</v>
      </c>
      <c r="L4605">
        <v>30.548999999999999</v>
      </c>
      <c r="M4605">
        <v>35.71</v>
      </c>
      <c r="N4605">
        <v>37.981999999999999</v>
      </c>
      <c r="O4605">
        <v>40.652000000000001</v>
      </c>
      <c r="P4605">
        <v>45.496000000000002</v>
      </c>
      <c r="Q4605">
        <v>54.622999999999998</v>
      </c>
      <c r="R4605">
        <v>63.924999999999997</v>
      </c>
      <c r="S4605">
        <v>68.882000000000005</v>
      </c>
      <c r="T4605">
        <v>74.004000000000005</v>
      </c>
      <c r="U4605">
        <v>81.540999999999997</v>
      </c>
      <c r="V4605">
        <v>89.69</v>
      </c>
      <c r="W4605">
        <v>98.972999999999999</v>
      </c>
      <c r="X4605">
        <v>137.22399999999999</v>
      </c>
      <c r="Y4605">
        <v>195.12299999999999</v>
      </c>
      <c r="Z4605">
        <v>225.785</v>
      </c>
      <c r="AA4605">
        <v>238.13800000000001</v>
      </c>
      <c r="AB4605">
        <v>255.381</v>
      </c>
      <c r="AC4605">
        <v>276.40600000000001</v>
      </c>
      <c r="AD4605">
        <v>290.46300000000002</v>
      </c>
      <c r="AE4605">
        <v>304.99299999999999</v>
      </c>
      <c r="AF4605">
        <v>345.05700000000002</v>
      </c>
      <c r="AG4605">
        <v>348.13099999999997</v>
      </c>
      <c r="AH4605">
        <v>387.49599999999998</v>
      </c>
      <c r="AI4605">
        <v>443.98700000000002</v>
      </c>
      <c r="AJ4605">
        <v>478.65899999999999</v>
      </c>
      <c r="AK4605">
        <v>513.46199999999999</v>
      </c>
      <c r="AL4605">
        <v>549.44600000000003</v>
      </c>
      <c r="AM4605">
        <v>590.94299999999998</v>
      </c>
      <c r="AN4605">
        <v>635.45399999999995</v>
      </c>
      <c r="AO4605">
        <v>673.73</v>
      </c>
      <c r="AP4605">
        <v>697.28099999999995</v>
      </c>
      <c r="AQ4605">
        <v>720.21199999999999</v>
      </c>
      <c r="AR4605">
        <v>753.57</v>
      </c>
      <c r="AS4605">
        <v>798.62099999999998</v>
      </c>
      <c r="AT4605">
        <v>842.76300000000003</v>
      </c>
      <c r="AU4605">
        <v>895.52499999999998</v>
      </c>
      <c r="AV4605">
        <v>939.63599999999997</v>
      </c>
      <c r="AW4605">
        <v>984.65099999999995</v>
      </c>
      <c r="AX4605" s="52">
        <v>1024.82</v>
      </c>
      <c r="AY4605" s="52">
        <v>1061.75</v>
      </c>
      <c r="AZ4605" s="52">
        <v>1094.1099999999999</v>
      </c>
      <c r="BA4605" s="52">
        <v>1125.49</v>
      </c>
      <c r="BB4605" s="52">
        <v>1157.54</v>
      </c>
      <c r="BC4605">
        <v>2016</v>
      </c>
    </row>
    <row r="4606" spans="1:55" x14ac:dyDescent="0.25">
      <c r="A4606">
        <v>674</v>
      </c>
      <c r="B4606" t="s">
        <v>1221</v>
      </c>
      <c r="C4606" t="s">
        <v>279</v>
      </c>
      <c r="D4606" t="s">
        <v>1222</v>
      </c>
      <c r="E4606" t="s">
        <v>280</v>
      </c>
      <c r="F4606" t="s">
        <v>281</v>
      </c>
      <c r="G4606" t="s">
        <v>282</v>
      </c>
      <c r="I4606" t="s">
        <v>1223</v>
      </c>
      <c r="J4606">
        <v>14.962</v>
      </c>
      <c r="K4606">
        <v>11.478</v>
      </c>
      <c r="L4606">
        <v>8.4860000000000007</v>
      </c>
      <c r="M4606">
        <v>8.3650000000000002</v>
      </c>
      <c r="N4606">
        <v>8.6140000000000008</v>
      </c>
      <c r="O4606">
        <v>8.5459999999999994</v>
      </c>
      <c r="P4606">
        <v>9.0389999999999997</v>
      </c>
      <c r="Q4606">
        <v>10.105</v>
      </c>
      <c r="R4606">
        <v>13.294</v>
      </c>
      <c r="S4606">
        <v>13.39</v>
      </c>
      <c r="T4606">
        <v>14.818</v>
      </c>
      <c r="U4606">
        <v>10.56</v>
      </c>
      <c r="V4606">
        <v>11.295999999999999</v>
      </c>
      <c r="W4606">
        <v>11.448</v>
      </c>
      <c r="X4606">
        <v>10.903</v>
      </c>
      <c r="Y4606">
        <v>11.252000000000001</v>
      </c>
      <c r="Z4606">
        <v>12.24</v>
      </c>
      <c r="AA4606">
        <v>12.813000000000001</v>
      </c>
      <c r="AB4606">
        <v>15.082000000000001</v>
      </c>
      <c r="AC4606">
        <v>14.903</v>
      </c>
      <c r="AD4606">
        <v>15.045</v>
      </c>
      <c r="AE4606">
        <v>18.5</v>
      </c>
      <c r="AF4606">
        <v>14.263</v>
      </c>
      <c r="AG4606">
        <v>16.846</v>
      </c>
      <c r="AH4606">
        <v>25.835999999999999</v>
      </c>
      <c r="AI4606">
        <v>23.773</v>
      </c>
      <c r="AJ4606">
        <v>24.972999999999999</v>
      </c>
      <c r="AK4606">
        <v>33.018000000000001</v>
      </c>
      <c r="AL4606">
        <v>40.960999999999999</v>
      </c>
      <c r="AM4606">
        <v>35.648000000000003</v>
      </c>
      <c r="AN4606">
        <v>23.423999999999999</v>
      </c>
      <c r="AO4606">
        <v>17.638000000000002</v>
      </c>
      <c r="AP4606">
        <v>17.561</v>
      </c>
      <c r="AQ4606">
        <v>15.861000000000001</v>
      </c>
      <c r="AR4606">
        <v>15.58</v>
      </c>
      <c r="AS4606">
        <v>16.808</v>
      </c>
      <c r="AT4606">
        <v>18.550999999999998</v>
      </c>
      <c r="AU4606">
        <v>18.879000000000001</v>
      </c>
      <c r="AV4606">
        <v>19.719000000000001</v>
      </c>
      <c r="AW4606">
        <v>20.795999999999999</v>
      </c>
      <c r="AX4606">
        <v>22.016999999999999</v>
      </c>
      <c r="AY4606">
        <v>22.92</v>
      </c>
      <c r="AZ4606">
        <v>22.852</v>
      </c>
      <c r="BA4606">
        <v>22.587</v>
      </c>
      <c r="BB4606">
        <v>22.056000000000001</v>
      </c>
      <c r="BC4606">
        <v>2016</v>
      </c>
    </row>
    <row r="4607" spans="1:55" x14ac:dyDescent="0.25">
      <c r="A4607">
        <v>674</v>
      </c>
      <c r="B4607" t="s">
        <v>1221</v>
      </c>
      <c r="C4607" t="s">
        <v>283</v>
      </c>
      <c r="D4607" t="s">
        <v>1222</v>
      </c>
      <c r="E4607" t="s">
        <v>284</v>
      </c>
      <c r="F4607" t="s">
        <v>285</v>
      </c>
      <c r="G4607" t="s">
        <v>282</v>
      </c>
      <c r="I4607" t="s">
        <v>1223</v>
      </c>
      <c r="J4607">
        <v>1.181</v>
      </c>
      <c r="K4607">
        <v>1.381</v>
      </c>
      <c r="L4607">
        <v>-2.1000000000000001E-2</v>
      </c>
      <c r="M4607">
        <v>1.3320000000000001</v>
      </c>
      <c r="N4607">
        <v>2.036</v>
      </c>
      <c r="O4607">
        <v>2.1179999999999999</v>
      </c>
      <c r="P4607">
        <v>4.6589999999999998</v>
      </c>
      <c r="Q4607">
        <v>4.6139999999999999</v>
      </c>
      <c r="R4607">
        <v>7.1509999999999998</v>
      </c>
      <c r="S4607">
        <v>10.032</v>
      </c>
      <c r="T4607">
        <v>6.2119999999999997</v>
      </c>
      <c r="U4607">
        <v>1.9750000000000001</v>
      </c>
      <c r="V4607">
        <v>4.7069999999999999</v>
      </c>
      <c r="W4607">
        <v>3.7879999999999998</v>
      </c>
      <c r="X4607">
        <v>1.595</v>
      </c>
      <c r="Y4607">
        <v>2.5150000000000001</v>
      </c>
      <c r="Z4607">
        <v>8.4689999999999994</v>
      </c>
      <c r="AA4607">
        <v>6.8319999999999999</v>
      </c>
      <c r="AB4607">
        <v>7.09</v>
      </c>
      <c r="AC4607">
        <v>8.5679999999999996</v>
      </c>
      <c r="AD4607">
        <v>8.0730000000000004</v>
      </c>
      <c r="AE4607">
        <v>15.419</v>
      </c>
      <c r="AF4607">
        <v>2.851</v>
      </c>
      <c r="AG4607">
        <v>10.794</v>
      </c>
      <c r="AH4607">
        <v>16.663</v>
      </c>
      <c r="AI4607">
        <v>9.4450000000000003</v>
      </c>
      <c r="AJ4607">
        <v>14.451000000000001</v>
      </c>
      <c r="AK4607">
        <v>19.59</v>
      </c>
      <c r="AL4607">
        <v>22.91</v>
      </c>
      <c r="AM4607">
        <v>15.102</v>
      </c>
      <c r="AN4607">
        <v>12.930999999999999</v>
      </c>
      <c r="AO4607">
        <v>9.968</v>
      </c>
      <c r="AP4607">
        <v>8.9139999999999997</v>
      </c>
      <c r="AQ4607">
        <v>9.6349999999999998</v>
      </c>
      <c r="AR4607">
        <v>15.265000000000001</v>
      </c>
      <c r="AS4607">
        <v>14.911</v>
      </c>
      <c r="AT4607">
        <v>19.122</v>
      </c>
      <c r="AU4607">
        <v>18.393000000000001</v>
      </c>
      <c r="AV4607">
        <v>19.986000000000001</v>
      </c>
      <c r="AW4607">
        <v>19.370999999999999</v>
      </c>
      <c r="AX4607">
        <v>18.523</v>
      </c>
      <c r="AY4607">
        <v>18.445</v>
      </c>
      <c r="AZ4607">
        <v>18.113</v>
      </c>
      <c r="BA4607">
        <v>18.013000000000002</v>
      </c>
      <c r="BB4607">
        <v>17.844000000000001</v>
      </c>
      <c r="BC4607">
        <v>2016</v>
      </c>
    </row>
    <row r="4608" spans="1:55" x14ac:dyDescent="0.25">
      <c r="A4608">
        <v>674</v>
      </c>
      <c r="B4608" t="s">
        <v>1221</v>
      </c>
      <c r="C4608" t="s">
        <v>286</v>
      </c>
      <c r="D4608" t="s">
        <v>1222</v>
      </c>
      <c r="E4608" t="s">
        <v>287</v>
      </c>
      <c r="F4608" t="s">
        <v>288</v>
      </c>
      <c r="G4608" t="s">
        <v>250</v>
      </c>
      <c r="I4608" t="s">
        <v>1224</v>
      </c>
      <c r="J4608">
        <v>4.3739999999999997</v>
      </c>
      <c r="K4608">
        <v>5.7069999999999999</v>
      </c>
      <c r="L4608">
        <v>7.5279999999999996</v>
      </c>
      <c r="M4608">
        <v>8.9930000000000003</v>
      </c>
      <c r="N4608">
        <v>9.8670000000000009</v>
      </c>
      <c r="O4608">
        <v>10.91</v>
      </c>
      <c r="P4608">
        <v>12.491</v>
      </c>
      <c r="Q4608">
        <v>14.422000000000001</v>
      </c>
      <c r="R4608">
        <v>18.22</v>
      </c>
      <c r="S4608">
        <v>19.863</v>
      </c>
      <c r="T4608">
        <v>22.219000000000001</v>
      </c>
      <c r="U4608">
        <v>24.116</v>
      </c>
      <c r="V4608">
        <v>27.63</v>
      </c>
      <c r="W4608">
        <v>30.39</v>
      </c>
      <c r="X4608">
        <v>42.238999999999997</v>
      </c>
      <c r="Y4608">
        <v>62.951999999999998</v>
      </c>
      <c r="Z4608">
        <v>75.391999999999996</v>
      </c>
      <c r="AA4608">
        <v>78.778000000000006</v>
      </c>
      <c r="AB4608">
        <v>83.67</v>
      </c>
      <c r="AC4608">
        <v>90.415000000000006</v>
      </c>
      <c r="AD4608">
        <v>100.062</v>
      </c>
      <c r="AE4608">
        <v>107.98399999999999</v>
      </c>
      <c r="AF4608">
        <v>125.8</v>
      </c>
      <c r="AG4608">
        <v>123.657</v>
      </c>
      <c r="AH4608">
        <v>140.91399999999999</v>
      </c>
      <c r="AI4608">
        <v>166.791</v>
      </c>
      <c r="AJ4608">
        <v>184.74700000000001</v>
      </c>
      <c r="AK4608">
        <v>203.75399999999999</v>
      </c>
      <c r="AL4608">
        <v>222.696</v>
      </c>
      <c r="AM4608">
        <v>242.636</v>
      </c>
      <c r="AN4608">
        <v>265.07400000000001</v>
      </c>
      <c r="AO4608">
        <v>290.20999999999998</v>
      </c>
      <c r="AP4608">
        <v>306.79199999999997</v>
      </c>
      <c r="AQ4608">
        <v>324.66699999999997</v>
      </c>
      <c r="AR4608">
        <v>344.40800000000002</v>
      </c>
      <c r="AS4608">
        <v>369.90800000000002</v>
      </c>
      <c r="AT4608">
        <v>394.54500000000002</v>
      </c>
      <c r="AU4608">
        <v>427.21600000000001</v>
      </c>
      <c r="AV4608">
        <v>458.36599999999999</v>
      </c>
      <c r="AW4608">
        <v>488.86500000000001</v>
      </c>
      <c r="AX4608">
        <v>519.43100000000004</v>
      </c>
      <c r="AY4608">
        <v>549.34100000000001</v>
      </c>
      <c r="AZ4608">
        <v>577.79600000000005</v>
      </c>
      <c r="BA4608">
        <v>606.68600000000004</v>
      </c>
      <c r="BB4608">
        <v>637.02</v>
      </c>
      <c r="BC4608">
        <v>2017</v>
      </c>
    </row>
    <row r="4609" spans="1:55" x14ac:dyDescent="0.25">
      <c r="A4609">
        <v>674</v>
      </c>
      <c r="B4609" t="s">
        <v>1221</v>
      </c>
      <c r="C4609" t="s">
        <v>290</v>
      </c>
      <c r="D4609" t="s">
        <v>1222</v>
      </c>
      <c r="E4609" t="s">
        <v>287</v>
      </c>
      <c r="F4609" t="s">
        <v>291</v>
      </c>
      <c r="G4609" t="s">
        <v>235</v>
      </c>
      <c r="I4609" t="s">
        <v>292</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8.0619999999999994</v>
      </c>
      <c r="AD4609">
        <v>10.67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6.66</v>
      </c>
      <c r="AU4609">
        <v>8.2810000000000006</v>
      </c>
      <c r="AV4609">
        <v>7.2910000000000004</v>
      </c>
      <c r="AW4609">
        <v>6.6539999999999999</v>
      </c>
      <c r="AX4609">
        <v>6.2519999999999998</v>
      </c>
      <c r="AY4609">
        <v>5.758</v>
      </c>
      <c r="AZ4609">
        <v>5.18</v>
      </c>
      <c r="BA4609">
        <v>5</v>
      </c>
      <c r="BB4609">
        <v>5</v>
      </c>
      <c r="BC4609">
        <v>2017</v>
      </c>
    </row>
    <row r="4610" spans="1:55" x14ac:dyDescent="0.25">
      <c r="A4610">
        <v>674</v>
      </c>
      <c r="B4610" t="s">
        <v>1221</v>
      </c>
      <c r="C4610" t="s">
        <v>293</v>
      </c>
      <c r="D4610" t="s">
        <v>1222</v>
      </c>
      <c r="E4610" t="s">
        <v>294</v>
      </c>
      <c r="F4610" t="s">
        <v>295</v>
      </c>
      <c r="G4610" t="s">
        <v>250</v>
      </c>
      <c r="I4610" t="s">
        <v>1224</v>
      </c>
      <c r="J4610">
        <v>4.3380000000000001</v>
      </c>
      <c r="K4610">
        <v>5.6589999999999998</v>
      </c>
      <c r="L4610">
        <v>7.4649999999999999</v>
      </c>
      <c r="M4610">
        <v>8.9190000000000005</v>
      </c>
      <c r="N4610">
        <v>9.7889999999999997</v>
      </c>
      <c r="O4610">
        <v>10.929</v>
      </c>
      <c r="P4610">
        <v>12.099</v>
      </c>
      <c r="Q4610">
        <v>15.632</v>
      </c>
      <c r="R4610">
        <v>18.34</v>
      </c>
      <c r="S4610">
        <v>20.283000000000001</v>
      </c>
      <c r="T4610">
        <v>23.091000000000001</v>
      </c>
      <c r="U4610">
        <v>25.797999999999998</v>
      </c>
      <c r="V4610">
        <v>29.945</v>
      </c>
      <c r="W4610">
        <v>32.417000000000002</v>
      </c>
      <c r="X4610">
        <v>52.262</v>
      </c>
      <c r="Y4610">
        <v>71.762</v>
      </c>
      <c r="Z4610">
        <v>77.704999999999998</v>
      </c>
      <c r="AA4610">
        <v>81.468000000000004</v>
      </c>
      <c r="AB4610">
        <v>86.683999999999997</v>
      </c>
      <c r="AC4610">
        <v>95.442999999999998</v>
      </c>
      <c r="AD4610">
        <v>104.858</v>
      </c>
      <c r="AE4610">
        <v>110.81699999999999</v>
      </c>
      <c r="AF4610">
        <v>125.8</v>
      </c>
      <c r="AG4610">
        <v>124.806</v>
      </c>
      <c r="AH4610">
        <v>158.91200000000001</v>
      </c>
      <c r="AI4610">
        <v>177.09200000000001</v>
      </c>
      <c r="AJ4610">
        <v>196.27</v>
      </c>
      <c r="AK4610">
        <v>212.393</v>
      </c>
      <c r="AL4610">
        <v>233.93199999999999</v>
      </c>
      <c r="AM4610">
        <v>252.63200000000001</v>
      </c>
      <c r="AN4610">
        <v>278.38799999999998</v>
      </c>
      <c r="AO4610">
        <v>297.60399999999998</v>
      </c>
      <c r="AP4610">
        <v>314.8</v>
      </c>
      <c r="AQ4610">
        <v>334.5</v>
      </c>
      <c r="AR4610">
        <v>354.65800000000002</v>
      </c>
      <c r="AS4610">
        <v>381.48</v>
      </c>
      <c r="AT4610">
        <v>408</v>
      </c>
      <c r="AU4610">
        <v>444.74799999999999</v>
      </c>
      <c r="AV4610">
        <v>471.70400000000001</v>
      </c>
      <c r="AW4610">
        <v>501.82799999999997</v>
      </c>
      <c r="AX4610">
        <v>532.15099999999995</v>
      </c>
      <c r="AY4610">
        <v>560.88800000000003</v>
      </c>
      <c r="AZ4610">
        <v>588.93200000000002</v>
      </c>
      <c r="BA4610">
        <v>618.37900000000002</v>
      </c>
      <c r="BB4610">
        <v>649.29700000000003</v>
      </c>
      <c r="BC4610">
        <v>2017</v>
      </c>
    </row>
    <row r="4611" spans="1:55" x14ac:dyDescent="0.25">
      <c r="A4611">
        <v>674</v>
      </c>
      <c r="B4611" t="s">
        <v>1221</v>
      </c>
      <c r="C4611" t="s">
        <v>296</v>
      </c>
      <c r="D4611" t="s">
        <v>1222</v>
      </c>
      <c r="E4611" t="s">
        <v>294</v>
      </c>
      <c r="F4611" t="s">
        <v>297</v>
      </c>
      <c r="G4611" t="s">
        <v>235</v>
      </c>
      <c r="I4611" t="s">
        <v>298</v>
      </c>
      <c r="J4611" t="s">
        <v>232</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6.952</v>
      </c>
      <c r="AU4611">
        <v>9.0069999999999997</v>
      </c>
      <c r="AV4611">
        <v>6.0609999999999999</v>
      </c>
      <c r="AW4611">
        <v>6.3860000000000001</v>
      </c>
      <c r="AX4611">
        <v>6.0430000000000001</v>
      </c>
      <c r="AY4611">
        <v>5.4</v>
      </c>
      <c r="AZ4611">
        <v>5</v>
      </c>
      <c r="BA4611">
        <v>5</v>
      </c>
      <c r="BB4611">
        <v>5</v>
      </c>
      <c r="BC4611">
        <v>2017</v>
      </c>
    </row>
    <row r="4612" spans="1:55" x14ac:dyDescent="0.25">
      <c r="A4612">
        <v>674</v>
      </c>
      <c r="B4612" t="s">
        <v>1221</v>
      </c>
      <c r="C4612" t="s">
        <v>299</v>
      </c>
      <c r="D4612" t="s">
        <v>1222</v>
      </c>
      <c r="E4612" t="s">
        <v>300</v>
      </c>
      <c r="G4612" t="s">
        <v>274</v>
      </c>
    </row>
    <row r="4613" spans="1:55" x14ac:dyDescent="0.25">
      <c r="A4613">
        <v>674</v>
      </c>
      <c r="B4613" t="s">
        <v>1221</v>
      </c>
      <c r="C4613" t="s">
        <v>301</v>
      </c>
      <c r="D4613" t="s">
        <v>1222</v>
      </c>
      <c r="E4613" t="s">
        <v>302</v>
      </c>
      <c r="F4613" t="s">
        <v>303</v>
      </c>
      <c r="G4613" t="s">
        <v>235</v>
      </c>
      <c r="I4613" t="s">
        <v>1225</v>
      </c>
      <c r="J4613">
        <v>-0.63200000000000001</v>
      </c>
      <c r="K4613">
        <v>-32.987000000000002</v>
      </c>
      <c r="L4613">
        <v>-8.4039999999999999</v>
      </c>
      <c r="M4613">
        <v>-14.422000000000001</v>
      </c>
      <c r="N4613">
        <v>-6.3289999999999997</v>
      </c>
      <c r="O4613">
        <v>-0.89100000000000001</v>
      </c>
      <c r="P4613">
        <v>10.904999999999999</v>
      </c>
      <c r="Q4613">
        <v>-8.4039999999999999</v>
      </c>
      <c r="R4613">
        <v>1.712</v>
      </c>
      <c r="S4613">
        <v>-7.4509999999999996</v>
      </c>
      <c r="T4613">
        <v>39.988</v>
      </c>
      <c r="U4613">
        <v>-15.945</v>
      </c>
      <c r="V4613">
        <v>8.2959999999999994</v>
      </c>
      <c r="W4613">
        <v>13.369</v>
      </c>
      <c r="X4613">
        <v>3.5049999999999999</v>
      </c>
      <c r="Y4613">
        <v>5.8959999999999999</v>
      </c>
      <c r="Z4613">
        <v>-4.2450000000000001</v>
      </c>
      <c r="AA4613">
        <v>0.66800000000000004</v>
      </c>
      <c r="AB4613">
        <v>16.439</v>
      </c>
      <c r="AC4613">
        <v>2.7410000000000001</v>
      </c>
      <c r="AD4613">
        <v>5.1529999999999996</v>
      </c>
      <c r="AE4613">
        <v>10.766</v>
      </c>
      <c r="AF4613">
        <v>31.602</v>
      </c>
      <c r="AG4613">
        <v>-20.289000000000001</v>
      </c>
      <c r="AH4613">
        <v>2.452</v>
      </c>
      <c r="AI4613">
        <v>24.591000000000001</v>
      </c>
      <c r="AJ4613">
        <v>-0.754</v>
      </c>
      <c r="AK4613">
        <v>39.433999999999997</v>
      </c>
      <c r="AL4613">
        <v>17.094999999999999</v>
      </c>
      <c r="AM4613">
        <v>-7.3120000000000003</v>
      </c>
      <c r="AN4613">
        <v>-20.530999999999999</v>
      </c>
      <c r="AO4613">
        <v>4.0110000000000001</v>
      </c>
      <c r="AP4613">
        <v>17.212</v>
      </c>
      <c r="AQ4613">
        <v>12.364000000000001</v>
      </c>
      <c r="AR4613">
        <v>2.9180000000000001</v>
      </c>
      <c r="AS4613">
        <v>-7.0919999999999996</v>
      </c>
      <c r="AT4613">
        <v>21.016999999999999</v>
      </c>
      <c r="AU4613">
        <v>4.9340000000000002</v>
      </c>
      <c r="AV4613">
        <v>-1.6459999999999999</v>
      </c>
      <c r="AW4613">
        <v>13.804</v>
      </c>
      <c r="AX4613">
        <v>7.6779999999999999</v>
      </c>
      <c r="AY4613">
        <v>7.915</v>
      </c>
      <c r="AZ4613">
        <v>5.8479999999999999</v>
      </c>
      <c r="BA4613">
        <v>5.2359999999999998</v>
      </c>
      <c r="BB4613">
        <v>4.9740000000000002</v>
      </c>
      <c r="BC4613">
        <v>2017</v>
      </c>
    </row>
    <row r="4614" spans="1:55" x14ac:dyDescent="0.25">
      <c r="A4614">
        <v>674</v>
      </c>
      <c r="B4614" t="s">
        <v>1221</v>
      </c>
      <c r="C4614" t="s">
        <v>305</v>
      </c>
      <c r="D4614" t="s">
        <v>1222</v>
      </c>
      <c r="E4614" t="s">
        <v>306</v>
      </c>
      <c r="F4614" t="s">
        <v>307</v>
      </c>
      <c r="G4614" t="s">
        <v>235</v>
      </c>
      <c r="I4614" t="s">
        <v>1225</v>
      </c>
      <c r="J4614">
        <v>-0.63200000000000001</v>
      </c>
      <c r="K4614">
        <v>-34.49</v>
      </c>
      <c r="L4614">
        <v>-8.6869999999999994</v>
      </c>
      <c r="M4614">
        <v>-15.143000000000001</v>
      </c>
      <c r="N4614">
        <v>-4.7510000000000003</v>
      </c>
      <c r="O4614">
        <v>-5.3079999999999998</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-13.481</v>
      </c>
      <c r="AO4614">
        <v>4.2990000000000004</v>
      </c>
      <c r="AP4614">
        <v>21.152999999999999</v>
      </c>
      <c r="AQ4614">
        <v>13.379</v>
      </c>
      <c r="AR4614">
        <v>6.1829999999999998</v>
      </c>
      <c r="AS4614">
        <v>-7.7789999999999999</v>
      </c>
      <c r="AT4614">
        <v>19.715</v>
      </c>
      <c r="AU4614">
        <v>11.316000000000001</v>
      </c>
      <c r="AV4614">
        <v>-1.641</v>
      </c>
      <c r="AW4614">
        <v>12.422000000000001</v>
      </c>
      <c r="AX4614">
        <v>8.9510000000000005</v>
      </c>
      <c r="AY4614">
        <v>9.1059999999999999</v>
      </c>
      <c r="AZ4614">
        <v>6.4980000000000002</v>
      </c>
      <c r="BA4614">
        <v>5.1660000000000004</v>
      </c>
      <c r="BB4614">
        <v>4.7549999999999999</v>
      </c>
      <c r="BC4614">
        <v>2017</v>
      </c>
    </row>
    <row r="4615" spans="1:55" x14ac:dyDescent="0.25">
      <c r="A4615">
        <v>674</v>
      </c>
      <c r="B4615" t="s">
        <v>1221</v>
      </c>
      <c r="C4615" t="s">
        <v>308</v>
      </c>
      <c r="D4615" t="s">
        <v>1222</v>
      </c>
      <c r="E4615" t="s">
        <v>309</v>
      </c>
      <c r="F4615" t="s">
        <v>310</v>
      </c>
      <c r="G4615" t="s">
        <v>235</v>
      </c>
      <c r="I4615" t="s">
        <v>1225</v>
      </c>
      <c r="J4615" t="s">
        <v>374</v>
      </c>
      <c r="K4615">
        <v>-24.748000000000001</v>
      </c>
      <c r="L4615">
        <v>-3.1019999999999999</v>
      </c>
      <c r="M4615">
        <v>-5.4279999999999999</v>
      </c>
      <c r="N4615">
        <v>9.7569999999999997</v>
      </c>
      <c r="O4615">
        <v>-9.8870000000000005</v>
      </c>
      <c r="P4615">
        <v>12.718999999999999</v>
      </c>
      <c r="Q4615">
        <v>2.3719999999999999</v>
      </c>
      <c r="R4615">
        <v>-7.2839999999999998</v>
      </c>
      <c r="S4615">
        <v>11.444000000000001</v>
      </c>
      <c r="T4615">
        <v>2.7530000000000001</v>
      </c>
      <c r="U4615">
        <v>1.8240000000000001</v>
      </c>
      <c r="V4615">
        <v>3.802</v>
      </c>
      <c r="W4615">
        <v>6.6580000000000004</v>
      </c>
      <c r="X4615">
        <v>15.553000000000001</v>
      </c>
      <c r="Y4615">
        <v>6.4610000000000003</v>
      </c>
      <c r="Z4615">
        <v>4.335</v>
      </c>
      <c r="AA4615">
        <v>-14.914</v>
      </c>
      <c r="AB4615">
        <v>14.695</v>
      </c>
      <c r="AC4615">
        <v>15.414</v>
      </c>
      <c r="AD4615">
        <v>9.2739999999999991</v>
      </c>
      <c r="AE4615">
        <v>29.300999999999998</v>
      </c>
      <c r="AF4615">
        <v>5.077</v>
      </c>
      <c r="AG4615">
        <v>-31.63</v>
      </c>
      <c r="AH4615">
        <v>-1.17</v>
      </c>
      <c r="AI4615">
        <v>32.978000000000002</v>
      </c>
      <c r="AJ4615">
        <v>2.4630000000000001</v>
      </c>
      <c r="AK4615">
        <v>18.628</v>
      </c>
      <c r="AL4615">
        <v>12.920999999999999</v>
      </c>
      <c r="AM4615">
        <v>-17.795000000000002</v>
      </c>
      <c r="AN4615">
        <v>-10.157</v>
      </c>
      <c r="AO4615">
        <v>6.4530000000000003</v>
      </c>
      <c r="AP4615">
        <v>6.3120000000000003</v>
      </c>
      <c r="AQ4615">
        <v>-1.1759999999999999</v>
      </c>
      <c r="AR4615">
        <v>4.28</v>
      </c>
      <c r="AS4615">
        <v>2.5609999999999999</v>
      </c>
      <c r="AT4615">
        <v>-7.41</v>
      </c>
      <c r="AU4615">
        <v>-1.2789999999999999</v>
      </c>
      <c r="AV4615">
        <v>-6.2779999999999996</v>
      </c>
      <c r="AW4615">
        <v>19.297000000000001</v>
      </c>
      <c r="AX4615">
        <v>5.9169999999999998</v>
      </c>
      <c r="AY4615">
        <v>4.2930000000000001</v>
      </c>
      <c r="AZ4615">
        <v>4.43</v>
      </c>
      <c r="BA4615">
        <v>4.8440000000000003</v>
      </c>
      <c r="BB4615">
        <v>4.5380000000000003</v>
      </c>
      <c r="BC4615">
        <v>2017</v>
      </c>
    </row>
    <row r="4616" spans="1:55" x14ac:dyDescent="0.25">
      <c r="A4616">
        <v>674</v>
      </c>
      <c r="B4616" t="s">
        <v>1221</v>
      </c>
      <c r="C4616" t="s">
        <v>311</v>
      </c>
      <c r="D4616" t="s">
        <v>1222</v>
      </c>
      <c r="E4616" t="s">
        <v>312</v>
      </c>
      <c r="F4616" t="s">
        <v>313</v>
      </c>
      <c r="G4616" t="s">
        <v>235</v>
      </c>
      <c r="I4616" t="s">
        <v>1225</v>
      </c>
      <c r="J4616" t="s">
        <v>374</v>
      </c>
      <c r="K4616">
        <v>-24.957000000000001</v>
      </c>
      <c r="L4616">
        <v>-0.184</v>
      </c>
      <c r="M4616">
        <v>-5.0259999999999998</v>
      </c>
      <c r="N4616">
        <v>8.5960000000000001</v>
      </c>
      <c r="O4616">
        <v>-13.116</v>
      </c>
      <c r="P4616">
        <v>9.8569999999999993</v>
      </c>
      <c r="Q4616">
        <v>-2.4870000000000001</v>
      </c>
      <c r="R4616">
        <v>-15.29</v>
      </c>
      <c r="S4616">
        <v>11.835000000000001</v>
      </c>
      <c r="T4616">
        <v>-2.1139999999999999</v>
      </c>
      <c r="U4616">
        <v>4.5620000000000003</v>
      </c>
      <c r="V4616">
        <v>-2.4430000000000001</v>
      </c>
      <c r="W4616">
        <v>4.968</v>
      </c>
      <c r="X4616">
        <v>23.6</v>
      </c>
      <c r="Y4616">
        <v>4.6420000000000003</v>
      </c>
      <c r="Z4616">
        <v>-3.3570000000000002</v>
      </c>
      <c r="AA4616">
        <v>-30.626999999999999</v>
      </c>
      <c r="AB4616">
        <v>12.929</v>
      </c>
      <c r="AC4616">
        <v>24.167999999999999</v>
      </c>
      <c r="AD4616">
        <v>2.5019999999999998</v>
      </c>
      <c r="AE4616">
        <v>34.298999999999999</v>
      </c>
      <c r="AF4616">
        <v>-7.726</v>
      </c>
      <c r="AG4616">
        <v>-17.920999999999999</v>
      </c>
      <c r="AH4616">
        <v>-12.519</v>
      </c>
      <c r="AI4616">
        <v>70.05</v>
      </c>
      <c r="AJ4616">
        <v>-3.14</v>
      </c>
      <c r="AK4616">
        <v>12.547000000000001</v>
      </c>
      <c r="AL4616">
        <v>1.145</v>
      </c>
      <c r="AM4616">
        <v>-10.27</v>
      </c>
      <c r="AN4616">
        <v>-11.3</v>
      </c>
      <c r="AO4616">
        <v>9.4019999999999992</v>
      </c>
      <c r="AP4616">
        <v>2.9529999999999998</v>
      </c>
      <c r="AQ4616">
        <v>10.377000000000001</v>
      </c>
      <c r="AR4616">
        <v>8.4260000000000002</v>
      </c>
      <c r="AS4616">
        <v>7.09</v>
      </c>
      <c r="AT4616">
        <v>-8.7260000000000009</v>
      </c>
      <c r="AU4616">
        <v>5.1619999999999999</v>
      </c>
      <c r="AV4616">
        <v>-4.9710000000000001</v>
      </c>
      <c r="AW4616">
        <v>15.833</v>
      </c>
      <c r="AX4616">
        <v>6.3579999999999997</v>
      </c>
      <c r="AY4616">
        <v>3.879</v>
      </c>
      <c r="AZ4616">
        <v>3.9340000000000002</v>
      </c>
      <c r="BA4616">
        <v>4.3410000000000002</v>
      </c>
      <c r="BB4616">
        <v>4.0019999999999998</v>
      </c>
      <c r="BC4616">
        <v>2017</v>
      </c>
    </row>
    <row r="4617" spans="1:55" x14ac:dyDescent="0.25">
      <c r="A4617">
        <v>674</v>
      </c>
      <c r="B4617" t="s">
        <v>1221</v>
      </c>
      <c r="C4617" t="s">
        <v>314</v>
      </c>
      <c r="D4617" t="s">
        <v>1222</v>
      </c>
      <c r="E4617" t="s">
        <v>315</v>
      </c>
      <c r="F4617" t="s">
        <v>316</v>
      </c>
      <c r="G4617" t="s">
        <v>317</v>
      </c>
    </row>
    <row r="4618" spans="1:55" x14ac:dyDescent="0.25">
      <c r="A4618">
        <v>674</v>
      </c>
      <c r="B4618" t="s">
        <v>1221</v>
      </c>
      <c r="C4618" t="s">
        <v>318</v>
      </c>
      <c r="D4618" t="s">
        <v>1222</v>
      </c>
      <c r="E4618" t="s">
        <v>319</v>
      </c>
      <c r="F4618" t="s">
        <v>320</v>
      </c>
      <c r="G4618" t="s">
        <v>321</v>
      </c>
      <c r="H4618" t="s">
        <v>322</v>
      </c>
    </row>
    <row r="4619" spans="1:55" x14ac:dyDescent="0.25">
      <c r="A4619">
        <v>674</v>
      </c>
      <c r="B4619" t="s">
        <v>1221</v>
      </c>
      <c r="C4619" t="s">
        <v>323</v>
      </c>
      <c r="D4619" t="s">
        <v>1222</v>
      </c>
      <c r="E4619" t="s">
        <v>324</v>
      </c>
      <c r="F4619" t="s">
        <v>325</v>
      </c>
      <c r="G4619" t="s">
        <v>321</v>
      </c>
      <c r="H4619" t="s">
        <v>322</v>
      </c>
      <c r="I4619" t="s">
        <v>1226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11.545999999999999</v>
      </c>
      <c r="U4619">
        <v>11.898</v>
      </c>
      <c r="V4619">
        <v>12.263999999999999</v>
      </c>
      <c r="W4619">
        <v>12.644</v>
      </c>
      <c r="X4619">
        <v>13.04</v>
      </c>
      <c r="Y4619">
        <v>13.452999999999999</v>
      </c>
      <c r="Z4619">
        <v>13.882999999999999</v>
      </c>
      <c r="AA4619">
        <v>14.329000000000001</v>
      </c>
      <c r="AB4619">
        <v>14.79</v>
      </c>
      <c r="AC4619">
        <v>15.263</v>
      </c>
      <c r="AD4619">
        <v>15.744999999999999</v>
      </c>
      <c r="AE4619">
        <v>16.236000000000001</v>
      </c>
      <c r="AF4619">
        <v>16.736000000000001</v>
      </c>
      <c r="AG4619">
        <v>17.245000000000001</v>
      </c>
      <c r="AH4619">
        <v>17.763000000000002</v>
      </c>
      <c r="AI4619">
        <v>18.29</v>
      </c>
      <c r="AJ4619">
        <v>18.826000000000001</v>
      </c>
      <c r="AK4619">
        <v>19.370999999999999</v>
      </c>
      <c r="AL4619">
        <v>19.927</v>
      </c>
      <c r="AM4619">
        <v>20.495999999999999</v>
      </c>
      <c r="AN4619">
        <v>21.08</v>
      </c>
      <c r="AO4619">
        <v>21.678999999999998</v>
      </c>
      <c r="AP4619">
        <v>22.294</v>
      </c>
      <c r="AQ4619">
        <v>22.925000000000001</v>
      </c>
      <c r="AR4619">
        <v>23.571999999999999</v>
      </c>
      <c r="AS4619">
        <v>24.234999999999999</v>
      </c>
      <c r="AT4619">
        <v>24.916</v>
      </c>
      <c r="AU4619">
        <v>25.613</v>
      </c>
      <c r="AV4619">
        <v>26.326000000000001</v>
      </c>
      <c r="AW4619">
        <v>27.055</v>
      </c>
      <c r="AX4619">
        <v>27.798999999999999</v>
      </c>
      <c r="AY4619">
        <v>28.556999999999999</v>
      </c>
      <c r="AZ4619">
        <v>29.33</v>
      </c>
      <c r="BA4619">
        <v>30.116</v>
      </c>
      <c r="BB4619">
        <v>30.916</v>
      </c>
      <c r="BC4619">
        <v>2010</v>
      </c>
    </row>
    <row r="4620" spans="1:55" x14ac:dyDescent="0.25">
      <c r="A4620">
        <v>674</v>
      </c>
      <c r="B4620" t="s">
        <v>1221</v>
      </c>
      <c r="C4620" t="s">
        <v>327</v>
      </c>
      <c r="D4620" t="s">
        <v>1222</v>
      </c>
      <c r="E4620" t="s">
        <v>328</v>
      </c>
      <c r="F4620" t="s">
        <v>329</v>
      </c>
      <c r="G4620" t="s">
        <v>229</v>
      </c>
      <c r="H4620" t="s">
        <v>230</v>
      </c>
      <c r="I4620" t="s">
        <v>1227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52">
        <v>1044.96</v>
      </c>
      <c r="AH4620" s="52">
        <v>1653.45</v>
      </c>
      <c r="AI4620" s="52">
        <v>1863.54</v>
      </c>
      <c r="AJ4620" s="52">
        <v>2477.04</v>
      </c>
      <c r="AK4620" s="52">
        <v>2201.06</v>
      </c>
      <c r="AL4620" s="52">
        <v>2562.94</v>
      </c>
      <c r="AM4620" s="52">
        <v>1927.74</v>
      </c>
      <c r="AN4620" s="52">
        <v>2403.4899999999998</v>
      </c>
      <c r="AO4620" s="52">
        <v>2338.89</v>
      </c>
      <c r="AP4620" s="52">
        <v>2358.16</v>
      </c>
      <c r="AQ4620" s="52">
        <v>2549.61</v>
      </c>
      <c r="AR4620" s="52">
        <v>3203.71</v>
      </c>
      <c r="AS4620" s="52">
        <v>3381.04</v>
      </c>
      <c r="AT4620" s="52">
        <v>4681.79</v>
      </c>
      <c r="AU4620" s="52">
        <v>5271.75</v>
      </c>
      <c r="AV4620" s="52">
        <v>6015.82</v>
      </c>
      <c r="AW4620" s="52">
        <v>7184.89</v>
      </c>
      <c r="AX4620" s="52">
        <v>7593.69</v>
      </c>
      <c r="AY4620" s="52">
        <v>8314.15</v>
      </c>
      <c r="AZ4620" s="52">
        <v>9194.7800000000007</v>
      </c>
      <c r="BA4620" s="52">
        <v>10278.15</v>
      </c>
      <c r="BB4620" s="52">
        <v>11406.55</v>
      </c>
      <c r="BC4620">
        <v>2017</v>
      </c>
    </row>
    <row r="4621" spans="1:55" x14ac:dyDescent="0.25">
      <c r="A4621">
        <v>674</v>
      </c>
      <c r="B4621" t="s">
        <v>1221</v>
      </c>
      <c r="C4621" t="s">
        <v>331</v>
      </c>
      <c r="D4621" t="s">
        <v>1222</v>
      </c>
      <c r="E4621" t="s">
        <v>328</v>
      </c>
      <c r="F4621" t="s">
        <v>329</v>
      </c>
      <c r="G4621" t="s">
        <v>282</v>
      </c>
      <c r="I4621" t="s">
        <v>332</v>
      </c>
      <c r="J4621">
        <v>15.093999999999999</v>
      </c>
      <c r="K4621">
        <v>10.862</v>
      </c>
      <c r="L4621">
        <v>9.9250000000000007</v>
      </c>
      <c r="M4621">
        <v>9.8710000000000004</v>
      </c>
      <c r="N4621">
        <v>10.430999999999999</v>
      </c>
      <c r="O4621">
        <v>12.587</v>
      </c>
      <c r="P4621">
        <v>11.78</v>
      </c>
      <c r="Q4621">
        <v>10.353</v>
      </c>
      <c r="R4621">
        <v>14.179</v>
      </c>
      <c r="S4621">
        <v>15.42</v>
      </c>
      <c r="T4621">
        <v>16.396999999999998</v>
      </c>
      <c r="U4621">
        <v>11.045</v>
      </c>
      <c r="V4621">
        <v>13.846</v>
      </c>
      <c r="W4621">
        <v>12.944000000000001</v>
      </c>
      <c r="X4621">
        <v>11.196999999999999</v>
      </c>
      <c r="Y4621">
        <v>11.432</v>
      </c>
      <c r="Z4621">
        <v>12.87</v>
      </c>
      <c r="AA4621">
        <v>14.976000000000001</v>
      </c>
      <c r="AB4621">
        <v>13.689</v>
      </c>
      <c r="AC4621">
        <v>15.01</v>
      </c>
      <c r="AD4621">
        <v>15.513</v>
      </c>
      <c r="AE4621">
        <v>14.042</v>
      </c>
      <c r="AF4621">
        <v>10.163</v>
      </c>
      <c r="AG4621">
        <v>15.414999999999999</v>
      </c>
      <c r="AH4621">
        <v>20.274000000000001</v>
      </c>
      <c r="AI4621">
        <v>18.462</v>
      </c>
      <c r="AJ4621">
        <v>20.962</v>
      </c>
      <c r="AK4621">
        <v>15.996</v>
      </c>
      <c r="AL4621">
        <v>15.938000000000001</v>
      </c>
      <c r="AM4621">
        <v>11.525</v>
      </c>
      <c r="AN4621">
        <v>13.173</v>
      </c>
      <c r="AO4621">
        <v>11.675000000000001</v>
      </c>
      <c r="AP4621">
        <v>10.83</v>
      </c>
      <c r="AQ4621">
        <v>10.897</v>
      </c>
      <c r="AR4621">
        <v>12.43</v>
      </c>
      <c r="AS4621">
        <v>11.879</v>
      </c>
      <c r="AT4621">
        <v>14.8</v>
      </c>
      <c r="AU4621">
        <v>14.755000000000001</v>
      </c>
      <c r="AV4621">
        <v>14.917999999999999</v>
      </c>
      <c r="AW4621">
        <v>15.881</v>
      </c>
      <c r="AX4621">
        <v>15.007</v>
      </c>
      <c r="AY4621">
        <v>14.776999999999999</v>
      </c>
      <c r="AZ4621">
        <v>14.818</v>
      </c>
      <c r="BA4621">
        <v>15.048</v>
      </c>
      <c r="BB4621">
        <v>15.175000000000001</v>
      </c>
      <c r="BC4621">
        <v>2017</v>
      </c>
    </row>
    <row r="4622" spans="1:55" x14ac:dyDescent="0.25">
      <c r="A4622">
        <v>674</v>
      </c>
      <c r="B4622" t="s">
        <v>1221</v>
      </c>
      <c r="C4622" t="s">
        <v>333</v>
      </c>
      <c r="D4622" t="s">
        <v>1222</v>
      </c>
      <c r="E4622" t="s">
        <v>334</v>
      </c>
      <c r="F4622" t="s">
        <v>335</v>
      </c>
      <c r="G4622" t="s">
        <v>229</v>
      </c>
      <c r="H4622" t="s">
        <v>230</v>
      </c>
      <c r="I4622" t="s">
        <v>1227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52">
        <v>1097.1300000000001</v>
      </c>
      <c r="AF4622">
        <v>909.86199999999997</v>
      </c>
      <c r="AG4622" s="52">
        <v>1307.08</v>
      </c>
      <c r="AH4622" s="52">
        <v>2054.06</v>
      </c>
      <c r="AI4622" s="52">
        <v>2153.98</v>
      </c>
      <c r="AJ4622" s="52">
        <v>2531.1999999999998</v>
      </c>
      <c r="AK4622" s="52">
        <v>2569.67</v>
      </c>
      <c r="AL4622" s="52">
        <v>2878.68</v>
      </c>
      <c r="AM4622" s="52">
        <v>2353.16</v>
      </c>
      <c r="AN4622" s="52">
        <v>2562.13</v>
      </c>
      <c r="AO4622" s="52">
        <v>2816.86</v>
      </c>
      <c r="AP4622" s="52">
        <v>2926.78</v>
      </c>
      <c r="AQ4622" s="52">
        <v>3482.63</v>
      </c>
      <c r="AR4622" s="52">
        <v>3796.63</v>
      </c>
      <c r="AS4622" s="52">
        <v>4327.79</v>
      </c>
      <c r="AT4622" s="52">
        <v>5098.57</v>
      </c>
      <c r="AU4622" s="52">
        <v>6135.17</v>
      </c>
      <c r="AV4622" s="52">
        <v>6897.86</v>
      </c>
      <c r="AW4622" s="52">
        <v>8329.17</v>
      </c>
      <c r="AX4622" s="52">
        <v>9669.9599999999991</v>
      </c>
      <c r="AY4622" s="52">
        <v>11099.86</v>
      </c>
      <c r="AZ4622" s="52">
        <v>12233.44</v>
      </c>
      <c r="BA4622" s="52">
        <v>13365.99</v>
      </c>
      <c r="BB4622" s="52">
        <v>14354.39</v>
      </c>
      <c r="BC4622">
        <v>2017</v>
      </c>
    </row>
    <row r="4623" spans="1:55" x14ac:dyDescent="0.25">
      <c r="A4623">
        <v>674</v>
      </c>
      <c r="B4623" t="s">
        <v>1221</v>
      </c>
      <c r="C4623" t="s">
        <v>336</v>
      </c>
      <c r="D4623" t="s">
        <v>1222</v>
      </c>
      <c r="E4623" t="s">
        <v>334</v>
      </c>
      <c r="F4623" t="s">
        <v>335</v>
      </c>
      <c r="G4623" t="s">
        <v>282</v>
      </c>
      <c r="I4623" t="s">
        <v>337</v>
      </c>
      <c r="J4623">
        <v>29.271000000000001</v>
      </c>
      <c r="K4623">
        <v>24.056000000000001</v>
      </c>
      <c r="L4623">
        <v>19.379000000000001</v>
      </c>
      <c r="M4623">
        <v>17.927</v>
      </c>
      <c r="N4623">
        <v>18.523</v>
      </c>
      <c r="O4623">
        <v>15.765000000000001</v>
      </c>
      <c r="P4623">
        <v>14.769</v>
      </c>
      <c r="Q4623">
        <v>13.013</v>
      </c>
      <c r="R4623">
        <v>14.925000000000001</v>
      </c>
      <c r="S4623">
        <v>19.672000000000001</v>
      </c>
      <c r="T4623">
        <v>17.027000000000001</v>
      </c>
      <c r="U4623">
        <v>16.391999999999999</v>
      </c>
      <c r="V4623">
        <v>20.041</v>
      </c>
      <c r="W4623">
        <v>20.584</v>
      </c>
      <c r="X4623">
        <v>19.754999999999999</v>
      </c>
      <c r="Y4623">
        <v>17.611000000000001</v>
      </c>
      <c r="Z4623">
        <v>17.771999999999998</v>
      </c>
      <c r="AA4623">
        <v>17.378</v>
      </c>
      <c r="AB4623">
        <v>19.939</v>
      </c>
      <c r="AC4623">
        <v>17.792000000000002</v>
      </c>
      <c r="AD4623">
        <v>18.321000000000002</v>
      </c>
      <c r="AE4623">
        <v>18.382000000000001</v>
      </c>
      <c r="AF4623">
        <v>15.143000000000001</v>
      </c>
      <c r="AG4623">
        <v>19.282</v>
      </c>
      <c r="AH4623">
        <v>25.186</v>
      </c>
      <c r="AI4623">
        <v>21.34</v>
      </c>
      <c r="AJ4623">
        <v>21.420999999999999</v>
      </c>
      <c r="AK4623">
        <v>18.675000000000001</v>
      </c>
      <c r="AL4623">
        <v>17.901</v>
      </c>
      <c r="AM4623">
        <v>14.069000000000001</v>
      </c>
      <c r="AN4623">
        <v>14.042999999999999</v>
      </c>
      <c r="AO4623">
        <v>14.06</v>
      </c>
      <c r="AP4623">
        <v>13.442</v>
      </c>
      <c r="AQ4623">
        <v>14.885</v>
      </c>
      <c r="AR4623">
        <v>14.73</v>
      </c>
      <c r="AS4623">
        <v>15.205</v>
      </c>
      <c r="AT4623">
        <v>16.117000000000001</v>
      </c>
      <c r="AU4623">
        <v>17.170999999999999</v>
      </c>
      <c r="AV4623">
        <v>17.105</v>
      </c>
      <c r="AW4623">
        <v>18.41</v>
      </c>
      <c r="AX4623">
        <v>19.111000000000001</v>
      </c>
      <c r="AY4623">
        <v>19.728000000000002</v>
      </c>
      <c r="AZ4623">
        <v>19.715</v>
      </c>
      <c r="BA4623">
        <v>19.568000000000001</v>
      </c>
      <c r="BB4623">
        <v>19.097000000000001</v>
      </c>
      <c r="BC4623">
        <v>2017</v>
      </c>
    </row>
    <row r="4624" spans="1:55" x14ac:dyDescent="0.25">
      <c r="A4624">
        <v>674</v>
      </c>
      <c r="B4624" t="s">
        <v>1221</v>
      </c>
      <c r="C4624" t="s">
        <v>338</v>
      </c>
      <c r="D4624" t="s">
        <v>1222</v>
      </c>
      <c r="E4624" t="s">
        <v>339</v>
      </c>
      <c r="F4624" t="s">
        <v>340</v>
      </c>
      <c r="G4624" t="s">
        <v>229</v>
      </c>
      <c r="H4624" t="s">
        <v>230</v>
      </c>
      <c r="I4624" t="s">
        <v>1227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-54.164000000000001</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-416.78100000000001</v>
      </c>
      <c r="AU4624">
        <v>-863.42100000000005</v>
      </c>
      <c r="AV4624">
        <v>-882.04300000000001</v>
      </c>
      <c r="AW4624" s="52">
        <v>-1144.29</v>
      </c>
      <c r="AX4624" s="52">
        <v>-2076.27</v>
      </c>
      <c r="AY4624" s="52">
        <v>-2785.71</v>
      </c>
      <c r="AZ4624" s="52">
        <v>-3038.66</v>
      </c>
      <c r="BA4624" s="52">
        <v>-3087.84</v>
      </c>
      <c r="BB4624" s="52">
        <v>-2947.84</v>
      </c>
      <c r="BC4624">
        <v>2017</v>
      </c>
    </row>
    <row r="4625" spans="1:55" x14ac:dyDescent="0.25">
      <c r="A4625">
        <v>674</v>
      </c>
      <c r="B4625" t="s">
        <v>1221</v>
      </c>
      <c r="C4625" t="s">
        <v>341</v>
      </c>
      <c r="D4625" t="s">
        <v>1222</v>
      </c>
      <c r="E4625" t="s">
        <v>339</v>
      </c>
      <c r="F4625" t="s">
        <v>340</v>
      </c>
      <c r="G4625" t="s">
        <v>282</v>
      </c>
      <c r="I4625" t="s">
        <v>342</v>
      </c>
      <c r="J4625">
        <v>-14.178000000000001</v>
      </c>
      <c r="K4625">
        <v>-13.194000000000001</v>
      </c>
      <c r="L4625">
        <v>-9.4529999999999994</v>
      </c>
      <c r="M4625">
        <v>-8.0559999999999992</v>
      </c>
      <c r="N4625">
        <v>-8.093</v>
      </c>
      <c r="O4625">
        <v>-3.1779999999999999</v>
      </c>
      <c r="P4625">
        <v>-2.9889999999999999</v>
      </c>
      <c r="Q4625">
        <v>-2.66</v>
      </c>
      <c r="R4625">
        <v>-0.746</v>
      </c>
      <c r="S4625">
        <v>-4.2530000000000001</v>
      </c>
      <c r="T4625">
        <v>-0.63</v>
      </c>
      <c r="U4625">
        <v>-5.3470000000000004</v>
      </c>
      <c r="V4625">
        <v>-6.1950000000000003</v>
      </c>
      <c r="W4625">
        <v>-7.64</v>
      </c>
      <c r="X4625">
        <v>-8.5579999999999998</v>
      </c>
      <c r="Y4625">
        <v>-6.18</v>
      </c>
      <c r="Z4625">
        <v>-4.9020000000000001</v>
      </c>
      <c r="AA4625">
        <v>-2.4009999999999998</v>
      </c>
      <c r="AB4625">
        <v>-6.25</v>
      </c>
      <c r="AC4625">
        <v>-2.7829999999999999</v>
      </c>
      <c r="AD4625">
        <v>-2.8090000000000002</v>
      </c>
      <c r="AE4625">
        <v>-4.34</v>
      </c>
      <c r="AF4625">
        <v>-4.9800000000000004</v>
      </c>
      <c r="AG4625">
        <v>-3.867</v>
      </c>
      <c r="AH4625">
        <v>-4.9119999999999999</v>
      </c>
      <c r="AI4625">
        <v>-2.8769999999999998</v>
      </c>
      <c r="AJ4625">
        <v>-0.45800000000000002</v>
      </c>
      <c r="AK4625">
        <v>-2.6789999999999998</v>
      </c>
      <c r="AL4625">
        <v>-1.9630000000000001</v>
      </c>
      <c r="AM4625">
        <v>-2.5430000000000001</v>
      </c>
      <c r="AN4625">
        <v>-0.86899999999999999</v>
      </c>
      <c r="AO4625">
        <v>-2.3860000000000001</v>
      </c>
      <c r="AP4625">
        <v>-2.6120000000000001</v>
      </c>
      <c r="AQ4625">
        <v>-3.988</v>
      </c>
      <c r="AR4625">
        <v>-2.2999999999999998</v>
      </c>
      <c r="AS4625">
        <v>-3.3260000000000001</v>
      </c>
      <c r="AT4625">
        <v>-1.3180000000000001</v>
      </c>
      <c r="AU4625">
        <v>-2.4169999999999998</v>
      </c>
      <c r="AV4625">
        <v>-2.1869999999999998</v>
      </c>
      <c r="AW4625">
        <v>-2.5289999999999999</v>
      </c>
      <c r="AX4625">
        <v>-4.1029999999999998</v>
      </c>
      <c r="AY4625">
        <v>-4.9509999999999996</v>
      </c>
      <c r="AZ4625">
        <v>-4.8970000000000002</v>
      </c>
      <c r="BA4625">
        <v>-4.5209999999999999</v>
      </c>
      <c r="BB4625">
        <v>-3.9220000000000002</v>
      </c>
      <c r="BC4625">
        <v>2017</v>
      </c>
    </row>
    <row r="4626" spans="1:55" x14ac:dyDescent="0.25">
      <c r="A4626">
        <v>674</v>
      </c>
      <c r="B4626" t="s">
        <v>1221</v>
      </c>
      <c r="C4626" t="s">
        <v>343</v>
      </c>
      <c r="D4626" t="s">
        <v>1222</v>
      </c>
      <c r="E4626" t="s">
        <v>344</v>
      </c>
      <c r="F4626" t="s">
        <v>345</v>
      </c>
      <c r="G4626" t="s">
        <v>229</v>
      </c>
      <c r="H4626" t="s">
        <v>230</v>
      </c>
    </row>
    <row r="4627" spans="1:55" x14ac:dyDescent="0.25">
      <c r="A4627">
        <v>674</v>
      </c>
      <c r="B4627" t="s">
        <v>1221</v>
      </c>
      <c r="C4627" t="s">
        <v>346</v>
      </c>
      <c r="D4627" t="s">
        <v>1222</v>
      </c>
      <c r="E4627" t="s">
        <v>344</v>
      </c>
      <c r="F4627" t="s">
        <v>345</v>
      </c>
      <c r="G4627" t="s">
        <v>270</v>
      </c>
    </row>
    <row r="4628" spans="1:55" x14ac:dyDescent="0.25">
      <c r="A4628">
        <v>674</v>
      </c>
      <c r="B4628" t="s">
        <v>1221</v>
      </c>
      <c r="C4628" t="s">
        <v>347</v>
      </c>
      <c r="D4628" t="s">
        <v>1222</v>
      </c>
      <c r="E4628" t="s">
        <v>348</v>
      </c>
      <c r="F4628" t="s">
        <v>349</v>
      </c>
      <c r="G4628" t="s">
        <v>229</v>
      </c>
      <c r="H4628" t="s">
        <v>230</v>
      </c>
      <c r="I4628" t="s">
        <v>1227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230.636</v>
      </c>
      <c r="AK4628">
        <v>-213.01499999999999</v>
      </c>
      <c r="AL4628">
        <v>-188.4</v>
      </c>
      <c r="AM4628">
        <v>-296.92200000000003</v>
      </c>
      <c r="AN4628">
        <v>-10.738</v>
      </c>
      <c r="AO4628">
        <v>-307.702</v>
      </c>
      <c r="AP4628">
        <v>-413.57</v>
      </c>
      <c r="AQ4628">
        <v>-774.36</v>
      </c>
      <c r="AR4628">
        <v>-450.52300000000002</v>
      </c>
      <c r="AS4628">
        <v>-716.45399999999995</v>
      </c>
      <c r="AT4628">
        <v>-138.035</v>
      </c>
      <c r="AU4628">
        <v>-577.93700000000001</v>
      </c>
      <c r="AV4628">
        <v>-530.34299999999996</v>
      </c>
      <c r="AW4628">
        <v>-712.38800000000003</v>
      </c>
      <c r="AX4628" s="52">
        <v>-1605.57</v>
      </c>
      <c r="AY4628" s="52">
        <v>-2308.4</v>
      </c>
      <c r="AZ4628" s="52">
        <v>-2492.38</v>
      </c>
      <c r="BA4628" s="52">
        <v>-2476.67</v>
      </c>
      <c r="BB4628" s="52">
        <v>-2259.38</v>
      </c>
      <c r="BC4628">
        <v>2017</v>
      </c>
    </row>
    <row r="4629" spans="1:55" x14ac:dyDescent="0.25">
      <c r="A4629">
        <v>674</v>
      </c>
      <c r="B4629" t="s">
        <v>1221</v>
      </c>
      <c r="C4629" t="s">
        <v>350</v>
      </c>
      <c r="D4629" t="s">
        <v>1222</v>
      </c>
      <c r="E4629" t="s">
        <v>348</v>
      </c>
      <c r="F4629" t="s">
        <v>349</v>
      </c>
      <c r="G4629" t="s">
        <v>282</v>
      </c>
      <c r="I4629" t="s">
        <v>351</v>
      </c>
      <c r="J4629">
        <v>-13.709</v>
      </c>
      <c r="K4629">
        <v>-12.507999999999999</v>
      </c>
      <c r="L4629">
        <v>-8.5609999999999999</v>
      </c>
      <c r="M4629">
        <v>-7.0709999999999997</v>
      </c>
      <c r="N4629">
        <v>-6.7649999999999997</v>
      </c>
      <c r="O4629">
        <v>-1.837</v>
      </c>
      <c r="P4629">
        <v>-1.7410000000000001</v>
      </c>
      <c r="Q4629">
        <v>-1.4019999999999999</v>
      </c>
      <c r="R4629">
        <v>0.89800000000000002</v>
      </c>
      <c r="S4629">
        <v>-2.6269999999999998</v>
      </c>
      <c r="T4629">
        <v>0.879</v>
      </c>
      <c r="U4629">
        <v>-3.3239999999999998</v>
      </c>
      <c r="V4629">
        <v>-2.7679999999999998</v>
      </c>
      <c r="W4629">
        <v>-3.6360000000000001</v>
      </c>
      <c r="X4629">
        <v>-3.17</v>
      </c>
      <c r="Y4629">
        <v>-1.0760000000000001</v>
      </c>
      <c r="Z4629">
        <v>-0.223</v>
      </c>
      <c r="AA4629">
        <v>0.64</v>
      </c>
      <c r="AB4629">
        <v>-3.5270000000000001</v>
      </c>
      <c r="AC4629">
        <v>-0.67500000000000004</v>
      </c>
      <c r="AD4629">
        <v>-0.47499999999999998</v>
      </c>
      <c r="AE4629">
        <v>-2.3559999999999999</v>
      </c>
      <c r="AF4629">
        <v>-2.7850000000000001</v>
      </c>
      <c r="AG4629">
        <v>-1.653</v>
      </c>
      <c r="AH4629">
        <v>-1.976</v>
      </c>
      <c r="AI4629">
        <v>-0.23599999999999999</v>
      </c>
      <c r="AJ4629">
        <v>1.952</v>
      </c>
      <c r="AK4629">
        <v>-1.548</v>
      </c>
      <c r="AL4629">
        <v>-1.1719999999999999</v>
      </c>
      <c r="AM4629">
        <v>-1.7749999999999999</v>
      </c>
      <c r="AN4629">
        <v>-5.8999999999999997E-2</v>
      </c>
      <c r="AO4629">
        <v>-1.536</v>
      </c>
      <c r="AP4629">
        <v>-1.899</v>
      </c>
      <c r="AQ4629">
        <v>-3.31</v>
      </c>
      <c r="AR4629">
        <v>-1.748</v>
      </c>
      <c r="AS4629">
        <v>-2.5169999999999999</v>
      </c>
      <c r="AT4629">
        <v>-0.436</v>
      </c>
      <c r="AU4629">
        <v>-1.6180000000000001</v>
      </c>
      <c r="AV4629">
        <v>-1.3149999999999999</v>
      </c>
      <c r="AW4629">
        <v>-1.575</v>
      </c>
      <c r="AX4629">
        <v>-3.173</v>
      </c>
      <c r="AY4629">
        <v>-4.1029999999999998</v>
      </c>
      <c r="AZ4629">
        <v>-4.0170000000000003</v>
      </c>
      <c r="BA4629">
        <v>-3.6259999999999999</v>
      </c>
      <c r="BB4629">
        <v>-3.0059999999999998</v>
      </c>
      <c r="BC4629">
        <v>2017</v>
      </c>
    </row>
    <row r="4630" spans="1:55" x14ac:dyDescent="0.25">
      <c r="A4630">
        <v>674</v>
      </c>
      <c r="B4630" t="s">
        <v>1221</v>
      </c>
      <c r="C4630" t="s">
        <v>352</v>
      </c>
      <c r="D4630" t="s">
        <v>1222</v>
      </c>
      <c r="E4630" t="s">
        <v>353</v>
      </c>
      <c r="F4630" t="s">
        <v>354</v>
      </c>
      <c r="G4630" t="s">
        <v>229</v>
      </c>
      <c r="H4630" t="s">
        <v>230</v>
      </c>
    </row>
    <row r="4631" spans="1:55" x14ac:dyDescent="0.25">
      <c r="A4631">
        <v>674</v>
      </c>
      <c r="B4631" t="s">
        <v>1221</v>
      </c>
      <c r="C4631" t="s">
        <v>355</v>
      </c>
      <c r="D4631" t="s">
        <v>1222</v>
      </c>
      <c r="E4631" t="s">
        <v>353</v>
      </c>
      <c r="F4631" t="s">
        <v>354</v>
      </c>
      <c r="G4631" t="s">
        <v>282</v>
      </c>
    </row>
    <row r="4632" spans="1:55" x14ac:dyDescent="0.25">
      <c r="A4632">
        <v>674</v>
      </c>
      <c r="B4632" t="s">
        <v>1221</v>
      </c>
      <c r="C4632" t="s">
        <v>356</v>
      </c>
      <c r="D4632" t="s">
        <v>1222</v>
      </c>
      <c r="E4632" t="s">
        <v>357</v>
      </c>
      <c r="F4632" t="s">
        <v>358</v>
      </c>
      <c r="G4632" t="s">
        <v>229</v>
      </c>
      <c r="H4632" t="s">
        <v>230</v>
      </c>
      <c r="I4632" t="s">
        <v>1227</v>
      </c>
      <c r="J4632" t="s">
        <v>232</v>
      </c>
      <c r="K4632" t="s">
        <v>232</v>
      </c>
      <c r="L4632" t="s">
        <v>232</v>
      </c>
      <c r="M4632" t="s">
        <v>232</v>
      </c>
      <c r="N4632" t="s">
        <v>232</v>
      </c>
      <c r="O4632" t="s">
        <v>232</v>
      </c>
      <c r="P4632" t="s">
        <v>232</v>
      </c>
      <c r="Q4632" t="s">
        <v>232</v>
      </c>
      <c r="R4632" t="s">
        <v>232</v>
      </c>
      <c r="S4632" t="s">
        <v>232</v>
      </c>
      <c r="T4632" s="52">
        <v>1089.06</v>
      </c>
      <c r="U4632" s="52">
        <v>1360.01</v>
      </c>
      <c r="V4632" s="52">
        <v>1535.52</v>
      </c>
      <c r="W4632" s="52">
        <v>1636</v>
      </c>
      <c r="X4632" s="52">
        <v>2073.54</v>
      </c>
      <c r="Y4632" s="52">
        <v>3138.07</v>
      </c>
      <c r="Z4632" s="52">
        <v>3954.48</v>
      </c>
      <c r="AA4632" s="52">
        <v>3895.11</v>
      </c>
      <c r="AB4632" s="52">
        <v>5195.83</v>
      </c>
      <c r="AC4632" s="52">
        <v>5597.49</v>
      </c>
      <c r="AD4632" s="52">
        <v>5652.36</v>
      </c>
      <c r="AE4632" s="52">
        <v>5886.49</v>
      </c>
      <c r="AF4632" s="52">
        <v>6339.42</v>
      </c>
      <c r="AG4632" s="52">
        <v>6775.57</v>
      </c>
      <c r="AH4632" s="52">
        <v>7751.64</v>
      </c>
      <c r="AI4632" s="52">
        <v>8727.84</v>
      </c>
      <c r="AJ4632" s="52">
        <v>4415.5</v>
      </c>
      <c r="AK4632" s="52">
        <v>4506.33</v>
      </c>
      <c r="AL4632" s="52">
        <v>5259.77</v>
      </c>
      <c r="AM4632" s="52">
        <v>6156.85</v>
      </c>
      <c r="AN4632" s="52">
        <v>6328.29</v>
      </c>
      <c r="AO4632" s="52">
        <v>7005.69</v>
      </c>
      <c r="AP4632" s="52">
        <v>7735.24</v>
      </c>
      <c r="AQ4632" s="52">
        <v>8444.09</v>
      </c>
      <c r="AR4632" s="52">
        <v>8931.18</v>
      </c>
      <c r="AS4632" s="52">
        <v>10156.959999999999</v>
      </c>
      <c r="AT4632" s="52">
        <v>13253.71</v>
      </c>
      <c r="AU4632" s="52">
        <v>14391.53</v>
      </c>
      <c r="AV4632" s="52">
        <v>15993.14</v>
      </c>
      <c r="AW4632" s="52">
        <v>18557.46</v>
      </c>
      <c r="AX4632" s="52">
        <v>21301.759999999998</v>
      </c>
      <c r="AY4632" s="52">
        <v>24462.43</v>
      </c>
      <c r="AZ4632" s="52">
        <v>27959.599999999999</v>
      </c>
      <c r="BA4632" s="52">
        <v>31514.400000000001</v>
      </c>
      <c r="BB4632" s="52">
        <v>35022.68</v>
      </c>
      <c r="BC4632">
        <v>2017</v>
      </c>
    </row>
    <row r="4633" spans="1:55" x14ac:dyDescent="0.25">
      <c r="A4633">
        <v>674</v>
      </c>
      <c r="B4633" t="s">
        <v>1221</v>
      </c>
      <c r="C4633" t="s">
        <v>359</v>
      </c>
      <c r="D4633" t="s">
        <v>1222</v>
      </c>
      <c r="E4633" t="s">
        <v>357</v>
      </c>
      <c r="F4633" t="s">
        <v>358</v>
      </c>
      <c r="G4633" t="s">
        <v>282</v>
      </c>
      <c r="I4633" t="s">
        <v>360</v>
      </c>
      <c r="J4633" t="s">
        <v>232</v>
      </c>
      <c r="K4633" t="s">
        <v>232</v>
      </c>
      <c r="L4633" t="s">
        <v>232</v>
      </c>
      <c r="M4633" t="s">
        <v>232</v>
      </c>
      <c r="N4633" t="s">
        <v>232</v>
      </c>
      <c r="O4633" t="s">
        <v>232</v>
      </c>
      <c r="P4633" t="s">
        <v>232</v>
      </c>
      <c r="Q4633" t="s">
        <v>232</v>
      </c>
      <c r="R4633" t="s">
        <v>232</v>
      </c>
      <c r="S4633" t="s">
        <v>232</v>
      </c>
      <c r="T4633">
        <v>118.27500000000001</v>
      </c>
      <c r="U4633">
        <v>138.392</v>
      </c>
      <c r="V4633">
        <v>137.26900000000001</v>
      </c>
      <c r="W4633">
        <v>126.804</v>
      </c>
      <c r="X4633">
        <v>113.542</v>
      </c>
      <c r="Y4633">
        <v>116.40900000000001</v>
      </c>
      <c r="Z4633">
        <v>121.86799999999999</v>
      </c>
      <c r="AA4633">
        <v>107.89700000000001</v>
      </c>
      <c r="AB4633">
        <v>127.714</v>
      </c>
      <c r="AC4633">
        <v>119.687</v>
      </c>
      <c r="AD4633">
        <v>107.696</v>
      </c>
      <c r="AE4633">
        <v>98.623999999999995</v>
      </c>
      <c r="AF4633">
        <v>105.51</v>
      </c>
      <c r="AG4633">
        <v>99.954999999999998</v>
      </c>
      <c r="AH4633">
        <v>95.046999999999997</v>
      </c>
      <c r="AI4633">
        <v>86.466999999999999</v>
      </c>
      <c r="AJ4633">
        <v>37.366999999999997</v>
      </c>
      <c r="AK4633">
        <v>32.75</v>
      </c>
      <c r="AL4633">
        <v>32.707999999999998</v>
      </c>
      <c r="AM4633">
        <v>36.81</v>
      </c>
      <c r="AN4633">
        <v>34.685000000000002</v>
      </c>
      <c r="AO4633">
        <v>34.969000000000001</v>
      </c>
      <c r="AP4633">
        <v>35.526000000000003</v>
      </c>
      <c r="AQ4633">
        <v>36.090000000000003</v>
      </c>
      <c r="AR4633">
        <v>34.651000000000003</v>
      </c>
      <c r="AS4633">
        <v>35.685000000000002</v>
      </c>
      <c r="AT4633">
        <v>41.896999999999998</v>
      </c>
      <c r="AU4633">
        <v>40.28</v>
      </c>
      <c r="AV4633">
        <v>39.658999999999999</v>
      </c>
      <c r="AW4633">
        <v>41.017000000000003</v>
      </c>
      <c r="AX4633">
        <v>42.097999999999999</v>
      </c>
      <c r="AY4633">
        <v>43.478000000000002</v>
      </c>
      <c r="AZ4633">
        <v>45.06</v>
      </c>
      <c r="BA4633">
        <v>46.137999999999998</v>
      </c>
      <c r="BB4633">
        <v>46.593000000000004</v>
      </c>
      <c r="BC4633">
        <v>2017</v>
      </c>
    </row>
    <row r="4634" spans="1:55" x14ac:dyDescent="0.25">
      <c r="A4634">
        <v>674</v>
      </c>
      <c r="B4634" t="s">
        <v>1221</v>
      </c>
      <c r="C4634" t="s">
        <v>361</v>
      </c>
      <c r="D4634" t="s">
        <v>1222</v>
      </c>
      <c r="E4634" t="s">
        <v>362</v>
      </c>
      <c r="F4634" t="s">
        <v>363</v>
      </c>
      <c r="G4634" t="s">
        <v>229</v>
      </c>
      <c r="H4634" t="s">
        <v>230</v>
      </c>
      <c r="I4634" t="s">
        <v>1227</v>
      </c>
      <c r="J4634">
        <v>170.8</v>
      </c>
      <c r="K4634">
        <v>195.363</v>
      </c>
      <c r="L4634">
        <v>246.642</v>
      </c>
      <c r="M4634">
        <v>302.30500000000001</v>
      </c>
      <c r="N4634">
        <v>339</v>
      </c>
      <c r="O4634">
        <v>378.64</v>
      </c>
      <c r="P4634">
        <v>440.76</v>
      </c>
      <c r="Q4634">
        <v>548.64</v>
      </c>
      <c r="R4634">
        <v>687.36</v>
      </c>
      <c r="S4634">
        <v>801.06</v>
      </c>
      <c r="T4634">
        <v>920.78</v>
      </c>
      <c r="U4634">
        <v>982.72</v>
      </c>
      <c r="V4634" s="52">
        <v>1118.6199999999999</v>
      </c>
      <c r="W4634" s="52">
        <v>1290.18</v>
      </c>
      <c r="X4634" s="52">
        <v>1826.24</v>
      </c>
      <c r="Y4634" s="52">
        <v>2695.74</v>
      </c>
      <c r="Z4634" s="52">
        <v>3244.89</v>
      </c>
      <c r="AA4634" s="52">
        <v>3610.03</v>
      </c>
      <c r="AB4634" s="52">
        <v>4068.35</v>
      </c>
      <c r="AC4634" s="52">
        <v>4676.79</v>
      </c>
      <c r="AD4634" s="52">
        <v>5248.42</v>
      </c>
      <c r="AE4634" s="52">
        <v>5968.62</v>
      </c>
      <c r="AF4634" s="52">
        <v>6008.37</v>
      </c>
      <c r="AG4634" s="52">
        <v>6778.63</v>
      </c>
      <c r="AH4634" s="52">
        <v>8155.57</v>
      </c>
      <c r="AI4634" s="52">
        <v>10093.83</v>
      </c>
      <c r="AJ4634" s="52">
        <v>11816.69</v>
      </c>
      <c r="AK4634" s="52">
        <v>13759.7</v>
      </c>
      <c r="AL4634" s="52">
        <v>16080.92</v>
      </c>
      <c r="AM4634" s="52">
        <v>16726.21</v>
      </c>
      <c r="AN4634" s="52">
        <v>18245.21</v>
      </c>
      <c r="AO4634" s="52">
        <v>20033.849999999999</v>
      </c>
      <c r="AP4634" s="52">
        <v>21773.57</v>
      </c>
      <c r="AQ4634" s="52">
        <v>23397.03</v>
      </c>
      <c r="AR4634" s="52">
        <v>25774.51</v>
      </c>
      <c r="AS4634" s="52">
        <v>28462.639999999999</v>
      </c>
      <c r="AT4634" s="52">
        <v>31634.06</v>
      </c>
      <c r="AU4634" s="52">
        <v>35728.85</v>
      </c>
      <c r="AV4634" s="52">
        <v>40326.339999999997</v>
      </c>
      <c r="AW4634" s="52">
        <v>45243.05</v>
      </c>
      <c r="AX4634" s="52">
        <v>50599.95</v>
      </c>
      <c r="AY4634" s="52">
        <v>56263.29</v>
      </c>
      <c r="AZ4634" s="52">
        <v>62050.2</v>
      </c>
      <c r="BA4634" s="52">
        <v>68304.33</v>
      </c>
      <c r="BB4634" s="52">
        <v>75166.460000000006</v>
      </c>
      <c r="BC4634">
        <v>2017</v>
      </c>
    </row>
    <row r="4635" spans="1:55" x14ac:dyDescent="0.25">
      <c r="A4635">
        <v>674</v>
      </c>
      <c r="B4635" t="s">
        <v>1221</v>
      </c>
      <c r="C4635" t="s">
        <v>364</v>
      </c>
      <c r="D4635" t="s">
        <v>1222</v>
      </c>
      <c r="E4635" t="s">
        <v>365</v>
      </c>
      <c r="F4635" t="s">
        <v>366</v>
      </c>
      <c r="G4635" t="s">
        <v>242</v>
      </c>
      <c r="H4635" t="s">
        <v>230</v>
      </c>
      <c r="I4635" t="s">
        <v>1228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-0.72499999999999998</v>
      </c>
      <c r="AJ4635">
        <v>-0.57899999999999996</v>
      </c>
      <c r="AK4635">
        <v>-0.97499999999999998</v>
      </c>
      <c r="AL4635">
        <v>-1.698</v>
      </c>
      <c r="AM4635">
        <v>-1.7589999999999999</v>
      </c>
      <c r="AN4635">
        <v>-0.90900000000000003</v>
      </c>
      <c r="AO4635">
        <v>-0.76600000000000001</v>
      </c>
      <c r="AP4635">
        <v>-0.88200000000000001</v>
      </c>
      <c r="AQ4635">
        <v>-0.67300000000000004</v>
      </c>
      <c r="AR4635">
        <v>-3.4000000000000002E-2</v>
      </c>
      <c r="AS4635">
        <v>-0.184</v>
      </c>
      <c r="AT4635">
        <v>5.7000000000000002E-2</v>
      </c>
      <c r="AU4635">
        <v>-5.6000000000000001E-2</v>
      </c>
      <c r="AV4635">
        <v>3.2000000000000001E-2</v>
      </c>
      <c r="AW4635">
        <v>-0.182</v>
      </c>
      <c r="AX4635">
        <v>-0.47299999999999998</v>
      </c>
      <c r="AY4635">
        <v>-0.64900000000000002</v>
      </c>
      <c r="AZ4635">
        <v>-0.73899999999999999</v>
      </c>
      <c r="BA4635">
        <v>-0.76700000000000002</v>
      </c>
      <c r="BB4635">
        <v>-0.76</v>
      </c>
      <c r="BC4635">
        <v>2017</v>
      </c>
    </row>
    <row r="4636" spans="1:55" x14ac:dyDescent="0.25">
      <c r="A4636">
        <v>674</v>
      </c>
      <c r="B4636" t="s">
        <v>1221</v>
      </c>
      <c r="C4636" t="s">
        <v>368</v>
      </c>
      <c r="D4636" t="s">
        <v>1222</v>
      </c>
      <c r="E4636" t="s">
        <v>365</v>
      </c>
      <c r="F4636" t="s">
        <v>366</v>
      </c>
      <c r="G4636" t="s">
        <v>282</v>
      </c>
      <c r="I4636" t="s">
        <v>369</v>
      </c>
      <c r="J4636">
        <v>-13.763</v>
      </c>
      <c r="K4636">
        <v>-10.093</v>
      </c>
      <c r="L4636">
        <v>-8.4890000000000008</v>
      </c>
      <c r="M4636">
        <v>-7.0369999999999999</v>
      </c>
      <c r="N4636">
        <v>-6.5759999999999996</v>
      </c>
      <c r="O4636">
        <v>-6.423</v>
      </c>
      <c r="P4636">
        <v>-4.3780000000000001</v>
      </c>
      <c r="Q4636">
        <v>-5.4889999999999999</v>
      </c>
      <c r="R4636">
        <v>-6.141</v>
      </c>
      <c r="S4636">
        <v>-3.3570000000000002</v>
      </c>
      <c r="T4636">
        <v>-8.6</v>
      </c>
      <c r="U4636">
        <v>-8.5820000000000007</v>
      </c>
      <c r="V4636">
        <v>-6.5869999999999997</v>
      </c>
      <c r="W4636">
        <v>-7.66</v>
      </c>
      <c r="X4636">
        <v>-9.3059999999999992</v>
      </c>
      <c r="Y4636">
        <v>-8.734</v>
      </c>
      <c r="Z4636">
        <v>-3.8210000000000002</v>
      </c>
      <c r="AA4636">
        <v>-5.6920000000000002</v>
      </c>
      <c r="AB4636">
        <v>-7.74</v>
      </c>
      <c r="AC4636">
        <v>-6.0330000000000004</v>
      </c>
      <c r="AD4636">
        <v>-6.7169999999999996</v>
      </c>
      <c r="AE4636">
        <v>-3.0920000000000001</v>
      </c>
      <c r="AF4636">
        <v>-10.848000000000001</v>
      </c>
      <c r="AG4636">
        <v>-5.9909999999999997</v>
      </c>
      <c r="AH4636">
        <v>-9.1430000000000007</v>
      </c>
      <c r="AI4636">
        <v>-14.388999999999999</v>
      </c>
      <c r="AJ4636">
        <v>-10.497999999999999</v>
      </c>
      <c r="AK4636">
        <v>-13.282999999999999</v>
      </c>
      <c r="AL4636">
        <v>-18.035</v>
      </c>
      <c r="AM4636">
        <v>-20.576000000000001</v>
      </c>
      <c r="AN4636">
        <v>-10.414</v>
      </c>
      <c r="AO4636">
        <v>-7.7439999999999998</v>
      </c>
      <c r="AP4636">
        <v>-8.89</v>
      </c>
      <c r="AQ4636">
        <v>-6.3490000000000002</v>
      </c>
      <c r="AR4636">
        <v>-0.315</v>
      </c>
      <c r="AS4636">
        <v>-1.897</v>
      </c>
      <c r="AT4636">
        <v>0.57099999999999995</v>
      </c>
      <c r="AU4636">
        <v>-0.48499999999999999</v>
      </c>
      <c r="AV4636">
        <v>0.26700000000000002</v>
      </c>
      <c r="AW4636">
        <v>-1.4259999999999999</v>
      </c>
      <c r="AX4636">
        <v>-3.4940000000000002</v>
      </c>
      <c r="AY4636">
        <v>-4.4749999999999996</v>
      </c>
      <c r="AZ4636">
        <v>-4.7389999999999999</v>
      </c>
      <c r="BA4636">
        <v>-4.5739999999999998</v>
      </c>
      <c r="BB4636">
        <v>-4.2119999999999997</v>
      </c>
      <c r="BC4636">
        <v>2016</v>
      </c>
    </row>
    <row r="4637" spans="1:55" x14ac:dyDescent="0.25">
      <c r="A4637">
        <v>676</v>
      </c>
      <c r="B4637" t="s">
        <v>1229</v>
      </c>
      <c r="C4637" t="s">
        <v>225</v>
      </c>
      <c r="D4637" t="s">
        <v>1230</v>
      </c>
      <c r="E4637" t="s">
        <v>227</v>
      </c>
      <c r="F4637" t="s">
        <v>228</v>
      </c>
      <c r="G4637" t="s">
        <v>229</v>
      </c>
      <c r="H4637" t="s">
        <v>230</v>
      </c>
      <c r="I4637" t="s">
        <v>1231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52">
        <v>1047.3399999999999</v>
      </c>
      <c r="AO4637" s="52">
        <v>1098.17</v>
      </c>
      <c r="AP4637" s="52">
        <v>1118.8800000000001</v>
      </c>
      <c r="AQ4637" s="52">
        <v>1177.07</v>
      </c>
      <c r="AR4637" s="52">
        <v>1244.1600000000001</v>
      </c>
      <c r="AS4637" s="52">
        <v>1280.8599999999999</v>
      </c>
      <c r="AT4637" s="52">
        <v>1309.94</v>
      </c>
      <c r="AU4637" s="52">
        <v>1362.33</v>
      </c>
      <c r="AV4637" s="52">
        <v>1405.52</v>
      </c>
      <c r="AW4637" s="52">
        <v>1461.74</v>
      </c>
      <c r="AX4637" s="52">
        <v>1534.83</v>
      </c>
      <c r="AY4637" s="52">
        <v>1619.24</v>
      </c>
      <c r="AZ4637" s="52">
        <v>1716.4</v>
      </c>
      <c r="BA4637" s="52">
        <v>1827.96</v>
      </c>
      <c r="BB4637" s="52">
        <v>1946.78</v>
      </c>
      <c r="BC4637">
        <v>2011</v>
      </c>
    </row>
    <row r="4638" spans="1:55" x14ac:dyDescent="0.25">
      <c r="A4638">
        <v>676</v>
      </c>
      <c r="B4638" t="s">
        <v>1229</v>
      </c>
      <c r="C4638" t="s">
        <v>233</v>
      </c>
      <c r="D4638" t="s">
        <v>1230</v>
      </c>
      <c r="E4638" t="s">
        <v>227</v>
      </c>
      <c r="F4638" t="s">
        <v>234</v>
      </c>
      <c r="G4638" t="s">
        <v>235</v>
      </c>
      <c r="I4638" t="s">
        <v>236</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v>
      </c>
      <c r="AX4638">
        <v>5</v>
      </c>
      <c r="AY4638">
        <v>5.5</v>
      </c>
      <c r="AZ4638">
        <v>6</v>
      </c>
      <c r="BA4638">
        <v>6.5</v>
      </c>
      <c r="BB4638">
        <v>6.5</v>
      </c>
      <c r="BC4638">
        <v>2011</v>
      </c>
    </row>
    <row r="4639" spans="1:55" x14ac:dyDescent="0.25">
      <c r="A4639">
        <v>676</v>
      </c>
      <c r="B4639" t="s">
        <v>1229</v>
      </c>
      <c r="C4639" t="s">
        <v>237</v>
      </c>
      <c r="D4639" t="s">
        <v>1230</v>
      </c>
      <c r="E4639" t="s">
        <v>238</v>
      </c>
      <c r="F4639" t="s">
        <v>239</v>
      </c>
      <c r="G4639" t="s">
        <v>229</v>
      </c>
      <c r="H4639" t="s">
        <v>230</v>
      </c>
      <c r="I4639" t="s">
        <v>1231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52">
        <v>1047.3399999999999</v>
      </c>
      <c r="AO4639" s="52">
        <v>1252.75</v>
      </c>
      <c r="AP4639" s="52">
        <v>1501.73</v>
      </c>
      <c r="AQ4639" s="52">
        <v>2011.12</v>
      </c>
      <c r="AR4639" s="52">
        <v>2569.69</v>
      </c>
      <c r="AS4639" s="52">
        <v>3198.56</v>
      </c>
      <c r="AT4639" s="52">
        <v>3943.23</v>
      </c>
      <c r="AU4639" s="52">
        <v>4546.97</v>
      </c>
      <c r="AV4639" s="52">
        <v>5071.74</v>
      </c>
      <c r="AW4639" s="52">
        <v>5673.17</v>
      </c>
      <c r="AX4639" s="52">
        <v>6389.46</v>
      </c>
      <c r="AY4639" s="52">
        <v>7167.3</v>
      </c>
      <c r="AZ4639" s="52">
        <v>8011.29</v>
      </c>
      <c r="BA4639" s="52">
        <v>8935.43</v>
      </c>
      <c r="BB4639" s="52">
        <v>9937.7999999999993</v>
      </c>
      <c r="BC4639">
        <v>2011</v>
      </c>
    </row>
    <row r="4640" spans="1:55" x14ac:dyDescent="0.25">
      <c r="A4640">
        <v>676</v>
      </c>
      <c r="B4640" t="s">
        <v>1229</v>
      </c>
      <c r="C4640" t="s">
        <v>240</v>
      </c>
      <c r="D4640" t="s">
        <v>1230</v>
      </c>
      <c r="E4640" t="s">
        <v>238</v>
      </c>
      <c r="F4640" t="s">
        <v>241</v>
      </c>
      <c r="G4640" t="s">
        <v>242</v>
      </c>
      <c r="H4640" t="s">
        <v>230</v>
      </c>
      <c r="I4640" t="s">
        <v>243</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6.226</v>
      </c>
      <c r="AV4640">
        <v>6.9249999999999998</v>
      </c>
      <c r="AW4640">
        <v>7.4359999999999999</v>
      </c>
      <c r="AX4640">
        <v>7.8609999999999998</v>
      </c>
      <c r="AY4640">
        <v>8.3450000000000006</v>
      </c>
      <c r="AZ4640">
        <v>8.9179999999999993</v>
      </c>
      <c r="BA4640">
        <v>9.5749999999999993</v>
      </c>
      <c r="BB4640">
        <v>10.268000000000001</v>
      </c>
      <c r="BC4640">
        <v>2011</v>
      </c>
    </row>
    <row r="4641" spans="1:55" x14ac:dyDescent="0.25">
      <c r="A4641">
        <v>676</v>
      </c>
      <c r="B4641" t="s">
        <v>1229</v>
      </c>
      <c r="C4641" t="s">
        <v>244</v>
      </c>
      <c r="D4641" t="s">
        <v>1230</v>
      </c>
      <c r="E4641" t="s">
        <v>238</v>
      </c>
      <c r="F4641" t="s">
        <v>245</v>
      </c>
      <c r="G4641" t="s">
        <v>246</v>
      </c>
      <c r="H4641" t="s">
        <v>230</v>
      </c>
      <c r="I4641" t="s">
        <v>243</v>
      </c>
      <c r="J4641">
        <v>2.4220000000000002</v>
      </c>
      <c r="K4641">
        <v>2.512</v>
      </c>
      <c r="L4641">
        <v>2.734</v>
      </c>
      <c r="M4641">
        <v>2.9460000000000002</v>
      </c>
      <c r="N4641">
        <v>3.2170000000000001</v>
      </c>
      <c r="O4641">
        <v>3.47</v>
      </c>
      <c r="P4641">
        <v>3.5329999999999999</v>
      </c>
      <c r="Q4641">
        <v>3.6789999999999998</v>
      </c>
      <c r="R4641">
        <v>3.9289999999999998</v>
      </c>
      <c r="S4641">
        <v>4.1379999999999999</v>
      </c>
      <c r="T4641">
        <v>4.5380000000000003</v>
      </c>
      <c r="U4641">
        <v>5.101</v>
      </c>
      <c r="V4641">
        <v>4.8339999999999996</v>
      </c>
      <c r="W4641">
        <v>5.4290000000000003</v>
      </c>
      <c r="X4641">
        <v>4.9729999999999999</v>
      </c>
      <c r="Y4641">
        <v>5.7789999999999999</v>
      </c>
      <c r="Z4641">
        <v>6.4720000000000004</v>
      </c>
      <c r="AA4641">
        <v>7.0170000000000003</v>
      </c>
      <c r="AB4641">
        <v>7.1719999999999997</v>
      </c>
      <c r="AC4641">
        <v>7.5330000000000004</v>
      </c>
      <c r="AD4641">
        <v>7.7610000000000001</v>
      </c>
      <c r="AE4641">
        <v>7.6079999999999997</v>
      </c>
      <c r="AF4641">
        <v>7.8639999999999999</v>
      </c>
      <c r="AG4641">
        <v>8.468</v>
      </c>
      <c r="AH4641">
        <v>9.1669999999999998</v>
      </c>
      <c r="AI4641">
        <v>9.7609999999999992</v>
      </c>
      <c r="AJ4641">
        <v>10.529</v>
      </c>
      <c r="AK4641">
        <v>11.85</v>
      </c>
      <c r="AL4641">
        <v>13.004</v>
      </c>
      <c r="AM4641">
        <v>14.194000000000001</v>
      </c>
      <c r="AN4641">
        <v>15.346</v>
      </c>
      <c r="AO4641">
        <v>16.428000000000001</v>
      </c>
      <c r="AP4641">
        <v>17.058</v>
      </c>
      <c r="AQ4641">
        <v>18.260000000000002</v>
      </c>
      <c r="AR4641">
        <v>19.666</v>
      </c>
      <c r="AS4641">
        <v>20.463000000000001</v>
      </c>
      <c r="AT4641">
        <v>21.155999999999999</v>
      </c>
      <c r="AU4641">
        <v>22.420999999999999</v>
      </c>
      <c r="AV4641">
        <v>23.652999999999999</v>
      </c>
      <c r="AW4641">
        <v>25.036999999999999</v>
      </c>
      <c r="AX4641">
        <v>26.837</v>
      </c>
      <c r="AY4641">
        <v>28.902000000000001</v>
      </c>
      <c r="AZ4641">
        <v>31.27</v>
      </c>
      <c r="BA4641">
        <v>33.993000000000002</v>
      </c>
      <c r="BB4641">
        <v>36.96</v>
      </c>
      <c r="BC4641">
        <v>2011</v>
      </c>
    </row>
    <row r="4642" spans="1:55" x14ac:dyDescent="0.25">
      <c r="A4642">
        <v>676</v>
      </c>
      <c r="B4642" t="s">
        <v>1229</v>
      </c>
      <c r="C4642" t="s">
        <v>247</v>
      </c>
      <c r="D4642" t="s">
        <v>1230</v>
      </c>
      <c r="E4642" t="s">
        <v>248</v>
      </c>
      <c r="F4642" t="s">
        <v>249</v>
      </c>
      <c r="G4642" t="s">
        <v>250</v>
      </c>
      <c r="I4642" t="s">
        <v>251</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333.76299999999998</v>
      </c>
      <c r="AV4642">
        <v>360.84500000000003</v>
      </c>
      <c r="AW4642">
        <v>388.11099999999999</v>
      </c>
      <c r="AX4642">
        <v>416.298</v>
      </c>
      <c r="AY4642">
        <v>442.63299999999998</v>
      </c>
      <c r="AZ4642">
        <v>466.75099999999998</v>
      </c>
      <c r="BA4642">
        <v>488.81900000000002</v>
      </c>
      <c r="BB4642">
        <v>510.47399999999999</v>
      </c>
      <c r="BC4642">
        <v>2011</v>
      </c>
    </row>
    <row r="4643" spans="1:55" x14ac:dyDescent="0.25">
      <c r="A4643">
        <v>676</v>
      </c>
      <c r="B4643" t="s">
        <v>1229</v>
      </c>
      <c r="C4643" t="s">
        <v>252</v>
      </c>
      <c r="D4643" t="s">
        <v>1230</v>
      </c>
      <c r="E4643" t="s">
        <v>253</v>
      </c>
      <c r="F4643" t="s">
        <v>254</v>
      </c>
      <c r="G4643" t="s">
        <v>229</v>
      </c>
      <c r="H4643" t="s">
        <v>220</v>
      </c>
      <c r="I4643" t="s">
        <v>255</v>
      </c>
      <c r="J4643" s="52">
        <v>57256.09</v>
      </c>
      <c r="K4643" s="52">
        <v>52766.67</v>
      </c>
      <c r="L4643" s="52">
        <v>52728.89</v>
      </c>
      <c r="M4643" s="52">
        <v>53191.49</v>
      </c>
      <c r="N4643" s="52">
        <v>54139.57</v>
      </c>
      <c r="O4643" s="52">
        <v>54166.55</v>
      </c>
      <c r="P4643" s="52">
        <v>51173.75</v>
      </c>
      <c r="Q4643" s="52">
        <v>48914.400000000001</v>
      </c>
      <c r="R4643" s="52">
        <v>47513.38</v>
      </c>
      <c r="S4643" s="52">
        <v>45750.76</v>
      </c>
      <c r="T4643" s="52">
        <v>46565.69</v>
      </c>
      <c r="U4643" s="52">
        <v>49464.84</v>
      </c>
      <c r="V4643" s="52">
        <v>45288.77</v>
      </c>
      <c r="W4643" s="52">
        <v>49386.15</v>
      </c>
      <c r="X4643" s="52">
        <v>43993.73</v>
      </c>
      <c r="Y4643" s="52">
        <v>49452.89</v>
      </c>
      <c r="Z4643" s="52">
        <v>53333.26</v>
      </c>
      <c r="AA4643" s="52">
        <v>55463.62</v>
      </c>
      <c r="AB4643" s="52">
        <v>54533.19</v>
      </c>
      <c r="AC4643" s="52">
        <v>54949.62</v>
      </c>
      <c r="AD4643" s="52">
        <v>54015.56</v>
      </c>
      <c r="AE4643" s="52">
        <v>50668.04</v>
      </c>
      <c r="AF4643" s="52">
        <v>49669.5</v>
      </c>
      <c r="AG4643" s="52">
        <v>51360.33</v>
      </c>
      <c r="AH4643" s="52">
        <v>52986.22</v>
      </c>
      <c r="AI4643" s="52">
        <v>53637.37</v>
      </c>
      <c r="AJ4643" s="52">
        <v>54606.49</v>
      </c>
      <c r="AK4643" s="52">
        <v>58203.31</v>
      </c>
      <c r="AL4643" s="52">
        <v>60933.71</v>
      </c>
      <c r="AM4643" s="52">
        <v>64160.51</v>
      </c>
      <c r="AN4643" s="52">
        <v>66651.38</v>
      </c>
      <c r="AO4643" s="52">
        <v>67930.289999999994</v>
      </c>
      <c r="AP4643" s="52">
        <v>67273.83</v>
      </c>
      <c r="AQ4643" s="52">
        <v>68790.89</v>
      </c>
      <c r="AR4643" s="52">
        <v>70676.490000000005</v>
      </c>
      <c r="AS4643" s="52">
        <v>70724.58</v>
      </c>
      <c r="AT4643" s="52">
        <v>70305.240000000005</v>
      </c>
      <c r="AU4643" s="52">
        <v>71070.61</v>
      </c>
      <c r="AV4643" s="52">
        <v>71270.95</v>
      </c>
      <c r="AW4643" s="52">
        <v>72046.84</v>
      </c>
      <c r="AX4643" s="52">
        <v>73531.47</v>
      </c>
      <c r="AY4643" s="52">
        <v>75404.06</v>
      </c>
      <c r="AZ4643" s="52">
        <v>77690.81</v>
      </c>
      <c r="BA4643" s="52">
        <v>80424.490000000005</v>
      </c>
      <c r="BB4643" s="52">
        <v>83254.36</v>
      </c>
      <c r="BC4643">
        <v>2011</v>
      </c>
    </row>
    <row r="4644" spans="1:55" x14ac:dyDescent="0.25">
      <c r="A4644">
        <v>676</v>
      </c>
      <c r="B4644" t="s">
        <v>1229</v>
      </c>
      <c r="C4644" t="s">
        <v>256</v>
      </c>
      <c r="D4644" t="s">
        <v>1230</v>
      </c>
      <c r="E4644" t="s">
        <v>253</v>
      </c>
      <c r="F4644" t="s">
        <v>257</v>
      </c>
      <c r="G4644" t="s">
        <v>258</v>
      </c>
      <c r="H4644" t="s">
        <v>220</v>
      </c>
      <c r="I4644" t="s">
        <v>255</v>
      </c>
      <c r="J4644">
        <v>856.49099999999999</v>
      </c>
      <c r="K4644">
        <v>789.33399999999995</v>
      </c>
      <c r="L4644">
        <v>788.76900000000001</v>
      </c>
      <c r="M4644">
        <v>795.68899999999996</v>
      </c>
      <c r="N4644">
        <v>809.87099999999998</v>
      </c>
      <c r="O4644">
        <v>810.27499999999998</v>
      </c>
      <c r="P4644">
        <v>765.50599999999997</v>
      </c>
      <c r="Q4644">
        <v>731.70799999999997</v>
      </c>
      <c r="R4644">
        <v>710.75099999999998</v>
      </c>
      <c r="S4644">
        <v>684.38400000000001</v>
      </c>
      <c r="T4644">
        <v>696.57399999999996</v>
      </c>
      <c r="U4644">
        <v>739.94200000000001</v>
      </c>
      <c r="V4644">
        <v>677.47299999999996</v>
      </c>
      <c r="W4644">
        <v>738.76499999999999</v>
      </c>
      <c r="X4644">
        <v>658.1</v>
      </c>
      <c r="Y4644">
        <v>739.76400000000001</v>
      </c>
      <c r="Z4644">
        <v>797.81</v>
      </c>
      <c r="AA4644">
        <v>829.678</v>
      </c>
      <c r="AB4644">
        <v>815.75900000000001</v>
      </c>
      <c r="AC4644">
        <v>821.98900000000003</v>
      </c>
      <c r="AD4644">
        <v>808.01599999999996</v>
      </c>
      <c r="AE4644">
        <v>757.94100000000003</v>
      </c>
      <c r="AF4644">
        <v>743.00400000000002</v>
      </c>
      <c r="AG4644">
        <v>768.29700000000003</v>
      </c>
      <c r="AH4644">
        <v>792.61800000000005</v>
      </c>
      <c r="AI4644">
        <v>802.35900000000004</v>
      </c>
      <c r="AJ4644">
        <v>816.85599999999999</v>
      </c>
      <c r="AK4644">
        <v>870.66099999999994</v>
      </c>
      <c r="AL4644">
        <v>911.505</v>
      </c>
      <c r="AM4644">
        <v>959.774</v>
      </c>
      <c r="AN4644">
        <v>997.03499999999997</v>
      </c>
      <c r="AO4644" s="52">
        <v>1016.17</v>
      </c>
      <c r="AP4644" s="52">
        <v>1006.35</v>
      </c>
      <c r="AQ4644" s="52">
        <v>1029.04</v>
      </c>
      <c r="AR4644" s="52">
        <v>1057.25</v>
      </c>
      <c r="AS4644" s="52">
        <v>1057.97</v>
      </c>
      <c r="AT4644" s="52">
        <v>1051.69</v>
      </c>
      <c r="AU4644" s="52">
        <v>1063.1400000000001</v>
      </c>
      <c r="AV4644" s="52">
        <v>1066.1400000000001</v>
      </c>
      <c r="AW4644" s="52">
        <v>1077.75</v>
      </c>
      <c r="AX4644" s="52">
        <v>1099.95</v>
      </c>
      <c r="AY4644" s="52">
        <v>1127.97</v>
      </c>
      <c r="AZ4644" s="52">
        <v>1162.17</v>
      </c>
      <c r="BA4644" s="52">
        <v>1203.07</v>
      </c>
      <c r="BB4644" s="52">
        <v>1245.4000000000001</v>
      </c>
      <c r="BC4644">
        <v>2011</v>
      </c>
    </row>
    <row r="4645" spans="1:55" x14ac:dyDescent="0.25">
      <c r="A4645">
        <v>676</v>
      </c>
      <c r="B4645" t="s">
        <v>1229</v>
      </c>
      <c r="C4645" t="s">
        <v>259</v>
      </c>
      <c r="D4645" t="s">
        <v>1230</v>
      </c>
      <c r="E4645" t="s">
        <v>260</v>
      </c>
      <c r="F4645" t="s">
        <v>261</v>
      </c>
      <c r="G4645" t="s">
        <v>229</v>
      </c>
      <c r="H4645" t="s">
        <v>220</v>
      </c>
      <c r="I4645" t="s">
        <v>262</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52">
        <v>1042.46</v>
      </c>
      <c r="V4645" s="52">
        <v>1081.17</v>
      </c>
      <c r="W4645" s="52">
        <v>1511.16</v>
      </c>
      <c r="X4645" s="52">
        <v>1725.84</v>
      </c>
      <c r="Y4645" s="52">
        <v>3472.54</v>
      </c>
      <c r="Z4645" s="52">
        <v>5567.26</v>
      </c>
      <c r="AA4645" s="52">
        <v>6812.46</v>
      </c>
      <c r="AB4645" s="52">
        <v>8232.14</v>
      </c>
      <c r="AC4645" s="52">
        <v>11531.53</v>
      </c>
      <c r="AD4645" s="52">
        <v>14914.24</v>
      </c>
      <c r="AE4645" s="52">
        <v>17355.97</v>
      </c>
      <c r="AF4645" s="52">
        <v>20920.900000000001</v>
      </c>
      <c r="AG4645" s="52">
        <v>23871.25</v>
      </c>
      <c r="AH4645" s="52">
        <v>28283.21</v>
      </c>
      <c r="AI4645" s="52">
        <v>31706.080000000002</v>
      </c>
      <c r="AJ4645" s="52">
        <v>38724.17</v>
      </c>
      <c r="AK4645" s="52">
        <v>42967.01</v>
      </c>
      <c r="AL4645" s="52">
        <v>50364.67</v>
      </c>
      <c r="AM4645" s="52">
        <v>57221.19</v>
      </c>
      <c r="AN4645" s="52">
        <v>66651.38</v>
      </c>
      <c r="AO4645" s="52">
        <v>77491.990000000005</v>
      </c>
      <c r="AP4645" s="52">
        <v>90292.98</v>
      </c>
      <c r="AQ4645" s="52">
        <v>117535.36</v>
      </c>
      <c r="AR4645" s="52">
        <v>145975.60999999999</v>
      </c>
      <c r="AS4645" s="52">
        <v>176613.2</v>
      </c>
      <c r="AT4645" s="52">
        <v>211635.86</v>
      </c>
      <c r="AU4645" s="52">
        <v>237207.64</v>
      </c>
      <c r="AV4645" s="52">
        <v>257177.29</v>
      </c>
      <c r="AW4645" s="52">
        <v>279621.39</v>
      </c>
      <c r="AX4645" s="52">
        <v>306110.03999999998</v>
      </c>
      <c r="AY4645" s="52">
        <v>333763.03999999998</v>
      </c>
      <c r="AZ4645" s="52">
        <v>362622.29</v>
      </c>
      <c r="BA4645" s="52">
        <v>393129.92</v>
      </c>
      <c r="BB4645" s="52">
        <v>424991.51</v>
      </c>
      <c r="BC4645">
        <v>2011</v>
      </c>
    </row>
    <row r="4646" spans="1:55" x14ac:dyDescent="0.25">
      <c r="A4646">
        <v>676</v>
      </c>
      <c r="B4646" t="s">
        <v>1229</v>
      </c>
      <c r="C4646" t="s">
        <v>263</v>
      </c>
      <c r="D4646" t="s">
        <v>1230</v>
      </c>
      <c r="E4646" t="s">
        <v>260</v>
      </c>
      <c r="F4646" t="s">
        <v>264</v>
      </c>
      <c r="G4646" t="s">
        <v>242</v>
      </c>
      <c r="H4646" t="s">
        <v>220</v>
      </c>
      <c r="I4646" t="s">
        <v>262</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324.81299999999999</v>
      </c>
      <c r="AV4646">
        <v>351.14</v>
      </c>
      <c r="AW4646">
        <v>366.53199999999998</v>
      </c>
      <c r="AX4646">
        <v>376.6</v>
      </c>
      <c r="AY4646">
        <v>388.6</v>
      </c>
      <c r="AZ4646">
        <v>403.67500000000001</v>
      </c>
      <c r="BA4646">
        <v>421.255</v>
      </c>
      <c r="BB4646">
        <v>439.11900000000003</v>
      </c>
      <c r="BC4646">
        <v>2011</v>
      </c>
    </row>
    <row r="4647" spans="1:55" x14ac:dyDescent="0.25">
      <c r="A4647">
        <v>676</v>
      </c>
      <c r="B4647" t="s">
        <v>1229</v>
      </c>
      <c r="C4647" t="s">
        <v>265</v>
      </c>
      <c r="D4647" t="s">
        <v>1230</v>
      </c>
      <c r="E4647" t="s">
        <v>260</v>
      </c>
      <c r="F4647" t="s">
        <v>266</v>
      </c>
      <c r="G4647" t="s">
        <v>246</v>
      </c>
      <c r="H4647" t="s">
        <v>220</v>
      </c>
      <c r="I4647" t="s">
        <v>262</v>
      </c>
      <c r="J4647">
        <v>369.01100000000002</v>
      </c>
      <c r="K4647">
        <v>372.25099999999998</v>
      </c>
      <c r="L4647">
        <v>394.96899999999999</v>
      </c>
      <c r="M4647">
        <v>414.03800000000001</v>
      </c>
      <c r="N4647">
        <v>436.62400000000002</v>
      </c>
      <c r="O4647">
        <v>450.65899999999999</v>
      </c>
      <c r="P4647">
        <v>434.33</v>
      </c>
      <c r="Q4647">
        <v>425.42200000000003</v>
      </c>
      <c r="R4647">
        <v>427.81</v>
      </c>
      <c r="S4647">
        <v>428.09100000000001</v>
      </c>
      <c r="T4647">
        <v>452.02300000000002</v>
      </c>
      <c r="U4647">
        <v>496.40499999999997</v>
      </c>
      <c r="V4647">
        <v>464.85399999999998</v>
      </c>
      <c r="W4647">
        <v>518.92100000000005</v>
      </c>
      <c r="X4647">
        <v>472.13099999999997</v>
      </c>
      <c r="Y4647">
        <v>541.846</v>
      </c>
      <c r="Z4647">
        <v>595.06200000000001</v>
      </c>
      <c r="AA4647">
        <v>629.50300000000004</v>
      </c>
      <c r="AB4647">
        <v>625.90899999999999</v>
      </c>
      <c r="AC4647">
        <v>639.79600000000005</v>
      </c>
      <c r="AD4647">
        <v>642.97900000000004</v>
      </c>
      <c r="AE4647">
        <v>616.35900000000004</v>
      </c>
      <c r="AF4647">
        <v>613.77099999999996</v>
      </c>
      <c r="AG4647">
        <v>646.45000000000005</v>
      </c>
      <c r="AH4647">
        <v>684.86900000000003</v>
      </c>
      <c r="AI4647">
        <v>714.87900000000002</v>
      </c>
      <c r="AJ4647">
        <v>749.822</v>
      </c>
      <c r="AK4647">
        <v>820.68200000000002</v>
      </c>
      <c r="AL4647">
        <v>875.89099999999996</v>
      </c>
      <c r="AM4647">
        <v>929.30600000000004</v>
      </c>
      <c r="AN4647">
        <v>976.63400000000001</v>
      </c>
      <c r="AO4647" s="52">
        <v>1016.17</v>
      </c>
      <c r="AP4647" s="52">
        <v>1025.6500000000001</v>
      </c>
      <c r="AQ4647" s="52">
        <v>1067.18</v>
      </c>
      <c r="AR4647" s="52">
        <v>1117.18</v>
      </c>
      <c r="AS4647" s="52">
        <v>1129.8900000000001</v>
      </c>
      <c r="AT4647" s="52">
        <v>1135.47</v>
      </c>
      <c r="AU4647" s="52">
        <v>1169.6500000000001</v>
      </c>
      <c r="AV4647" s="52">
        <v>1199.4000000000001</v>
      </c>
      <c r="AW4647" s="52">
        <v>1234.01</v>
      </c>
      <c r="AX4647" s="52">
        <v>1285.74</v>
      </c>
      <c r="AY4647" s="52">
        <v>1345.89</v>
      </c>
      <c r="AZ4647" s="52">
        <v>1415.4</v>
      </c>
      <c r="BA4647" s="52">
        <v>1495.57</v>
      </c>
      <c r="BB4647" s="52">
        <v>1580.59</v>
      </c>
      <c r="BC4647">
        <v>2011</v>
      </c>
    </row>
    <row r="4648" spans="1:55" x14ac:dyDescent="0.25">
      <c r="A4648">
        <v>676</v>
      </c>
      <c r="B4648" t="s">
        <v>1229</v>
      </c>
      <c r="C4648" t="s">
        <v>267</v>
      </c>
      <c r="D4648" t="s">
        <v>1230</v>
      </c>
      <c r="E4648" t="s">
        <v>268</v>
      </c>
      <c r="F4648" t="s">
        <v>269</v>
      </c>
      <c r="G4648" t="s">
        <v>270</v>
      </c>
    </row>
    <row r="4649" spans="1:55" x14ac:dyDescent="0.25">
      <c r="A4649">
        <v>676</v>
      </c>
      <c r="B4649" t="s">
        <v>1229</v>
      </c>
      <c r="C4649" t="s">
        <v>271</v>
      </c>
      <c r="D4649" t="s">
        <v>1230</v>
      </c>
      <c r="E4649" t="s">
        <v>272</v>
      </c>
      <c r="F4649" t="s">
        <v>273</v>
      </c>
      <c r="G4649" t="s">
        <v>274</v>
      </c>
      <c r="I4649" t="s">
        <v>243</v>
      </c>
      <c r="J4649">
        <v>1.7999999999999999E-2</v>
      </c>
      <c r="K4649">
        <v>1.7000000000000001E-2</v>
      </c>
      <c r="L4649">
        <v>1.7000000000000001E-2</v>
      </c>
      <c r="M4649">
        <v>1.7999999999999999E-2</v>
      </c>
      <c r="N4649">
        <v>1.7999999999999999E-2</v>
      </c>
      <c r="O4649">
        <v>1.7999999999999999E-2</v>
      </c>
      <c r="P4649">
        <v>1.7000000000000001E-2</v>
      </c>
      <c r="Q4649">
        <v>1.7000000000000001E-2</v>
      </c>
      <c r="R4649">
        <v>1.7000000000000001E-2</v>
      </c>
      <c r="S4649">
        <v>1.6E-2</v>
      </c>
      <c r="T4649">
        <v>1.7000000000000001E-2</v>
      </c>
      <c r="U4649">
        <v>1.7999999999999999E-2</v>
      </c>
      <c r="V4649">
        <v>1.4999999999999999E-2</v>
      </c>
      <c r="W4649">
        <v>1.6E-2</v>
      </c>
      <c r="X4649">
        <v>1.4E-2</v>
      </c>
      <c r="Y4649">
        <v>1.4999999999999999E-2</v>
      </c>
      <c r="Z4649">
        <v>1.6E-2</v>
      </c>
      <c r="AA4649">
        <v>1.6E-2</v>
      </c>
      <c r="AB4649">
        <v>1.6E-2</v>
      </c>
      <c r="AC4649">
        <v>1.6E-2</v>
      </c>
      <c r="AD4649">
        <v>1.4999999999999999E-2</v>
      </c>
      <c r="AE4649">
        <v>1.4999999999999999E-2</v>
      </c>
      <c r="AF4649">
        <v>1.4E-2</v>
      </c>
      <c r="AG4649">
        <v>1.4999999999999999E-2</v>
      </c>
      <c r="AH4649">
        <v>1.4999999999999999E-2</v>
      </c>
      <c r="AI4649">
        <v>1.4E-2</v>
      </c>
      <c r="AJ4649">
        <v>1.4E-2</v>
      </c>
      <c r="AK4649">
        <v>1.4999999999999999E-2</v>
      </c>
      <c r="AL4649">
        <v>1.6E-2</v>
      </c>
      <c r="AM4649">
        <v>1.7000000000000001E-2</v>
      </c>
      <c r="AN4649">
        <v>1.7000000000000001E-2</v>
      </c>
      <c r="AO4649">
        <v>1.7000000000000001E-2</v>
      </c>
      <c r="AP4649">
        <v>1.7000000000000001E-2</v>
      </c>
      <c r="AQ4649">
        <v>1.7000000000000001E-2</v>
      </c>
      <c r="AR4649">
        <v>1.7999999999999999E-2</v>
      </c>
      <c r="AS4649">
        <v>1.7999999999999999E-2</v>
      </c>
      <c r="AT4649">
        <v>1.7999999999999999E-2</v>
      </c>
      <c r="AU4649">
        <v>1.7999999999999999E-2</v>
      </c>
      <c r="AV4649">
        <v>1.7000000000000001E-2</v>
      </c>
      <c r="AW4649">
        <v>1.7999999999999999E-2</v>
      </c>
      <c r="AX4649">
        <v>1.7999999999999999E-2</v>
      </c>
      <c r="AY4649">
        <v>1.7999999999999999E-2</v>
      </c>
      <c r="AZ4649">
        <v>1.9E-2</v>
      </c>
      <c r="BA4649">
        <v>1.9E-2</v>
      </c>
      <c r="BB4649">
        <v>0.02</v>
      </c>
      <c r="BC4649">
        <v>2011</v>
      </c>
    </row>
    <row r="4650" spans="1:55" x14ac:dyDescent="0.25">
      <c r="A4650">
        <v>676</v>
      </c>
      <c r="B4650" t="s">
        <v>1229</v>
      </c>
      <c r="C4650" t="s">
        <v>275</v>
      </c>
      <c r="D4650" t="s">
        <v>1230</v>
      </c>
      <c r="E4650" t="s">
        <v>276</v>
      </c>
      <c r="F4650" t="s">
        <v>277</v>
      </c>
      <c r="G4650" t="s">
        <v>278</v>
      </c>
      <c r="I4650" t="s">
        <v>243</v>
      </c>
      <c r="J4650">
        <v>0.72</v>
      </c>
      <c r="K4650">
        <v>0.76500000000000001</v>
      </c>
      <c r="L4650">
        <v>0.79</v>
      </c>
      <c r="M4650">
        <v>0.84599999999999997</v>
      </c>
      <c r="N4650">
        <v>0.92</v>
      </c>
      <c r="O4650">
        <v>0.97199999999999998</v>
      </c>
      <c r="P4650">
        <v>1.079</v>
      </c>
      <c r="Q4650">
        <v>1.2090000000000001</v>
      </c>
      <c r="R4650">
        <v>1.508</v>
      </c>
      <c r="S4650">
        <v>1.76</v>
      </c>
      <c r="T4650">
        <v>1.8029999999999999</v>
      </c>
      <c r="U4650">
        <v>2.1</v>
      </c>
      <c r="V4650">
        <v>2.3260000000000001</v>
      </c>
      <c r="W4650">
        <v>2.9119999999999999</v>
      </c>
      <c r="X4650">
        <v>3.6549999999999998</v>
      </c>
      <c r="Y4650">
        <v>6.4089999999999998</v>
      </c>
      <c r="Z4650">
        <v>9.3559999999999999</v>
      </c>
      <c r="AA4650">
        <v>10.821999999999999</v>
      </c>
      <c r="AB4650">
        <v>13.151999999999999</v>
      </c>
      <c r="AC4650">
        <v>18.024000000000001</v>
      </c>
      <c r="AD4650">
        <v>23.196000000000002</v>
      </c>
      <c r="AE4650">
        <v>28.158999999999999</v>
      </c>
      <c r="AF4650">
        <v>34.085999999999999</v>
      </c>
      <c r="AG4650">
        <v>36.927</v>
      </c>
      <c r="AH4650">
        <v>41.296999999999997</v>
      </c>
      <c r="AI4650">
        <v>44.351999999999997</v>
      </c>
      <c r="AJ4650">
        <v>51.643999999999998</v>
      </c>
      <c r="AK4650">
        <v>52.354999999999997</v>
      </c>
      <c r="AL4650">
        <v>57.500999999999998</v>
      </c>
      <c r="AM4650">
        <v>61.573999999999998</v>
      </c>
      <c r="AN4650">
        <v>68.245999999999995</v>
      </c>
      <c r="AO4650">
        <v>76.259</v>
      </c>
      <c r="AP4650">
        <v>88.034999999999997</v>
      </c>
      <c r="AQ4650">
        <v>110.137</v>
      </c>
      <c r="AR4650">
        <v>130.66499999999999</v>
      </c>
      <c r="AS4650">
        <v>156.31</v>
      </c>
      <c r="AT4650">
        <v>186.386</v>
      </c>
      <c r="AU4650">
        <v>202.80199999999999</v>
      </c>
      <c r="AV4650">
        <v>214.423</v>
      </c>
      <c r="AW4650">
        <v>226.596</v>
      </c>
      <c r="AX4650">
        <v>238.08099999999999</v>
      </c>
      <c r="AY4650">
        <v>247.98699999999999</v>
      </c>
      <c r="AZ4650">
        <v>256.19799999999998</v>
      </c>
      <c r="BA4650">
        <v>262.863</v>
      </c>
      <c r="BB4650">
        <v>268.88099999999997</v>
      </c>
      <c r="BC4650">
        <v>2011</v>
      </c>
    </row>
    <row r="4651" spans="1:55" x14ac:dyDescent="0.25">
      <c r="A4651">
        <v>676</v>
      </c>
      <c r="B4651" t="s">
        <v>1229</v>
      </c>
      <c r="C4651" t="s">
        <v>279</v>
      </c>
      <c r="D4651" t="s">
        <v>1230</v>
      </c>
      <c r="E4651" t="s">
        <v>280</v>
      </c>
      <c r="F4651" t="s">
        <v>281</v>
      </c>
      <c r="G4651" t="s">
        <v>282</v>
      </c>
      <c r="I4651" t="s">
        <v>1231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23.036000000000001</v>
      </c>
      <c r="AL4651">
        <v>23.167000000000002</v>
      </c>
      <c r="AM4651">
        <v>24.419</v>
      </c>
      <c r="AN4651">
        <v>22.823</v>
      </c>
      <c r="AO4651">
        <v>12.425000000000001</v>
      </c>
      <c r="AP4651">
        <v>12.048999999999999</v>
      </c>
      <c r="AQ4651">
        <v>12.702</v>
      </c>
      <c r="AR4651">
        <v>11.986000000000001</v>
      </c>
      <c r="AS4651">
        <v>12.166</v>
      </c>
      <c r="AT4651">
        <v>10.664999999999999</v>
      </c>
      <c r="AU4651">
        <v>13.355</v>
      </c>
      <c r="AV4651">
        <v>10.852</v>
      </c>
      <c r="AW4651">
        <v>12.407</v>
      </c>
      <c r="AX4651">
        <v>12.887</v>
      </c>
      <c r="AY4651">
        <v>12.95</v>
      </c>
      <c r="AZ4651">
        <v>13.224</v>
      </c>
      <c r="BA4651">
        <v>13.462</v>
      </c>
      <c r="BB4651">
        <v>13.545</v>
      </c>
      <c r="BC4651">
        <v>2011</v>
      </c>
    </row>
    <row r="4652" spans="1:55" x14ac:dyDescent="0.25">
      <c r="A4652">
        <v>676</v>
      </c>
      <c r="B4652" t="s">
        <v>1229</v>
      </c>
      <c r="C4652" t="s">
        <v>283</v>
      </c>
      <c r="D4652" t="s">
        <v>1230</v>
      </c>
      <c r="E4652" t="s">
        <v>284</v>
      </c>
      <c r="F4652" t="s">
        <v>285</v>
      </c>
      <c r="G4652" t="s">
        <v>282</v>
      </c>
      <c r="I4652" t="s">
        <v>1231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23.841999999999999</v>
      </c>
      <c r="AL4652">
        <v>15.37</v>
      </c>
      <c r="AM4652">
        <v>20.478999999999999</v>
      </c>
      <c r="AN4652">
        <v>26.25</v>
      </c>
      <c r="AO4652">
        <v>3.8119999999999998</v>
      </c>
      <c r="AP4652">
        <v>2.847</v>
      </c>
      <c r="AQ4652">
        <v>4.3440000000000003</v>
      </c>
      <c r="AR4652">
        <v>3.81</v>
      </c>
      <c r="AS4652">
        <v>3.238</v>
      </c>
      <c r="AT4652">
        <v>-2.2599999999999998</v>
      </c>
      <c r="AU4652">
        <v>2.3260000000000001</v>
      </c>
      <c r="AV4652">
        <v>1.6339999999999999</v>
      </c>
      <c r="AW4652">
        <v>5.6219999999999999</v>
      </c>
      <c r="AX4652">
        <v>5.3170000000000002</v>
      </c>
      <c r="AY4652">
        <v>5.3</v>
      </c>
      <c r="AZ4652">
        <v>5.4969999999999999</v>
      </c>
      <c r="BA4652">
        <v>5.7839999999999998</v>
      </c>
      <c r="BB4652">
        <v>5.8949999999999996</v>
      </c>
      <c r="BC4652">
        <v>2011</v>
      </c>
    </row>
    <row r="4653" spans="1:55" x14ac:dyDescent="0.25">
      <c r="A4653">
        <v>676</v>
      </c>
      <c r="B4653" t="s">
        <v>1229</v>
      </c>
      <c r="C4653" t="s">
        <v>286</v>
      </c>
      <c r="D4653" t="s">
        <v>1230</v>
      </c>
      <c r="E4653" t="s">
        <v>287</v>
      </c>
      <c r="F4653" t="s">
        <v>288</v>
      </c>
      <c r="G4653" t="s">
        <v>250</v>
      </c>
      <c r="I4653" t="s">
        <v>1232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118.67</v>
      </c>
      <c r="AX4653">
        <v>128.346</v>
      </c>
      <c r="AY4653">
        <v>137.50399999999999</v>
      </c>
      <c r="AZ4653">
        <v>145.96100000000001</v>
      </c>
      <c r="BA4653">
        <v>153.732</v>
      </c>
      <c r="BB4653">
        <v>161.39099999999999</v>
      </c>
      <c r="BC4653">
        <v>2018</v>
      </c>
    </row>
    <row r="4654" spans="1:55" x14ac:dyDescent="0.25">
      <c r="A4654">
        <v>676</v>
      </c>
      <c r="B4654" t="s">
        <v>1229</v>
      </c>
      <c r="C4654" t="s">
        <v>290</v>
      </c>
      <c r="D4654" t="s">
        <v>1230</v>
      </c>
      <c r="E4654" t="s">
        <v>287</v>
      </c>
      <c r="F4654" t="s">
        <v>291</v>
      </c>
      <c r="G4654" t="s">
        <v>235</v>
      </c>
      <c r="I4654" t="s">
        <v>292</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8.657</v>
      </c>
      <c r="AX4654">
        <v>8.1539999999999999</v>
      </c>
      <c r="AY4654">
        <v>7.1360000000000001</v>
      </c>
      <c r="AZ4654">
        <v>6.15</v>
      </c>
      <c r="BA4654">
        <v>5.3239999999999998</v>
      </c>
      <c r="BB4654">
        <v>4.9820000000000002</v>
      </c>
      <c r="BC4654">
        <v>2018</v>
      </c>
    </row>
    <row r="4655" spans="1:55" x14ac:dyDescent="0.25">
      <c r="A4655">
        <v>676</v>
      </c>
      <c r="B4655" t="s">
        <v>1229</v>
      </c>
      <c r="C4655" t="s">
        <v>293</v>
      </c>
      <c r="D4655" t="s">
        <v>1230</v>
      </c>
      <c r="E4655" t="s">
        <v>294</v>
      </c>
      <c r="F4655" t="s">
        <v>295</v>
      </c>
      <c r="G4655" t="s">
        <v>250</v>
      </c>
      <c r="I4655" t="s">
        <v>1232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119.04900000000001</v>
      </c>
      <c r="AX4655">
        <v>128.24600000000001</v>
      </c>
      <c r="AY4655">
        <v>136.81800000000001</v>
      </c>
      <c r="AZ4655">
        <v>144.941</v>
      </c>
      <c r="BA4655">
        <v>152.76499999999999</v>
      </c>
      <c r="BB4655">
        <v>160.35300000000001</v>
      </c>
      <c r="BC4655">
        <v>2018</v>
      </c>
    </row>
    <row r="4656" spans="1:55" x14ac:dyDescent="0.25">
      <c r="A4656">
        <v>676</v>
      </c>
      <c r="B4656" t="s">
        <v>1229</v>
      </c>
      <c r="C4656" t="s">
        <v>296</v>
      </c>
      <c r="D4656" t="s">
        <v>1230</v>
      </c>
      <c r="E4656" t="s">
        <v>294</v>
      </c>
      <c r="F4656" t="s">
        <v>297</v>
      </c>
      <c r="G4656" t="s">
        <v>235</v>
      </c>
      <c r="I4656" t="s">
        <v>298</v>
      </c>
      <c r="J4656" t="s">
        <v>232</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8.3320000000000007</v>
      </c>
      <c r="AX4656">
        <v>7.7249999999999996</v>
      </c>
      <c r="AY4656">
        <v>6.6840000000000002</v>
      </c>
      <c r="AZ4656">
        <v>5.9379999999999997</v>
      </c>
      <c r="BA4656">
        <v>5.3979999999999997</v>
      </c>
      <c r="BB4656">
        <v>4.9669999999999996</v>
      </c>
      <c r="BC4656">
        <v>2018</v>
      </c>
    </row>
    <row r="4657" spans="1:55" x14ac:dyDescent="0.25">
      <c r="A4657">
        <v>676</v>
      </c>
      <c r="B4657" t="s">
        <v>1229</v>
      </c>
      <c r="C4657" t="s">
        <v>299</v>
      </c>
      <c r="D4657" t="s">
        <v>1230</v>
      </c>
      <c r="E4657" t="s">
        <v>300</v>
      </c>
      <c r="G4657" t="s">
        <v>274</v>
      </c>
    </row>
    <row r="4658" spans="1:55" x14ac:dyDescent="0.25">
      <c r="A4658">
        <v>676</v>
      </c>
      <c r="B4658" t="s">
        <v>1229</v>
      </c>
      <c r="C4658" t="s">
        <v>301</v>
      </c>
      <c r="D4658" t="s">
        <v>1230</v>
      </c>
      <c r="E4658" t="s">
        <v>302</v>
      </c>
      <c r="F4658" t="s">
        <v>303</v>
      </c>
      <c r="G4658" t="s">
        <v>235</v>
      </c>
      <c r="I4658" t="s">
        <v>1233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0.59199999999999997</v>
      </c>
      <c r="AT4658">
        <v>4.9400000000000004</v>
      </c>
      <c r="AU4658">
        <v>0.40899999999999997</v>
      </c>
      <c r="AV4658">
        <v>-1.3660000000000001</v>
      </c>
      <c r="AW4658">
        <v>7.6619999999999999</v>
      </c>
      <c r="AX4658">
        <v>5.6040000000000001</v>
      </c>
      <c r="AY4658">
        <v>5.8230000000000004</v>
      </c>
      <c r="AZ4658">
        <v>6.1820000000000004</v>
      </c>
      <c r="BA4658">
        <v>6.3289999999999997</v>
      </c>
      <c r="BB4658">
        <v>6.1989999999999998</v>
      </c>
      <c r="BC4658">
        <v>2017</v>
      </c>
    </row>
    <row r="4659" spans="1:55" x14ac:dyDescent="0.25">
      <c r="A4659">
        <v>676</v>
      </c>
      <c r="B4659" t="s">
        <v>1229</v>
      </c>
      <c r="C4659" t="s">
        <v>305</v>
      </c>
      <c r="D4659" t="s">
        <v>1230</v>
      </c>
      <c r="E4659" t="s">
        <v>306</v>
      </c>
      <c r="F4659" t="s">
        <v>307</v>
      </c>
      <c r="G4659" t="s">
        <v>235</v>
      </c>
      <c r="I4659" t="s">
        <v>1233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0.59199999999999997</v>
      </c>
      <c r="AT4659">
        <v>4.9400000000000004</v>
      </c>
      <c r="AU4659">
        <v>0.40899999999999997</v>
      </c>
      <c r="AV4659">
        <v>-1.3660000000000001</v>
      </c>
      <c r="AW4659">
        <v>7.6619999999999999</v>
      </c>
      <c r="AX4659">
        <v>5.6040000000000001</v>
      </c>
      <c r="AY4659">
        <v>5.8230000000000004</v>
      </c>
      <c r="AZ4659">
        <v>6.1820000000000004</v>
      </c>
      <c r="BA4659">
        <v>6.3289999999999997</v>
      </c>
      <c r="BB4659">
        <v>6.1989999999999998</v>
      </c>
      <c r="BC4659">
        <v>2017</v>
      </c>
    </row>
    <row r="4660" spans="1:55" x14ac:dyDescent="0.25">
      <c r="A4660">
        <v>676</v>
      </c>
      <c r="B4660" t="s">
        <v>1229</v>
      </c>
      <c r="C4660" t="s">
        <v>308</v>
      </c>
      <c r="D4660" t="s">
        <v>1230</v>
      </c>
      <c r="E4660" t="s">
        <v>309</v>
      </c>
      <c r="F4660" t="s">
        <v>310</v>
      </c>
      <c r="G4660" t="s">
        <v>235</v>
      </c>
      <c r="I4660" t="s">
        <v>1233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-4.806</v>
      </c>
      <c r="AT4660">
        <v>-1.3340000000000001</v>
      </c>
      <c r="AU4660">
        <v>12.295</v>
      </c>
      <c r="AV4660">
        <v>8.9979999999999993</v>
      </c>
      <c r="AW4660">
        <v>2.1890000000000001</v>
      </c>
      <c r="AX4660">
        <v>8.0079999999999991</v>
      </c>
      <c r="AY4660">
        <v>6.3170000000000002</v>
      </c>
      <c r="AZ4660">
        <v>6.5709999999999997</v>
      </c>
      <c r="BA4660">
        <v>7.2510000000000003</v>
      </c>
      <c r="BB4660">
        <v>7.2759999999999998</v>
      </c>
      <c r="BC4660">
        <v>2017</v>
      </c>
    </row>
    <row r="4661" spans="1:55" x14ac:dyDescent="0.25">
      <c r="A4661">
        <v>676</v>
      </c>
      <c r="B4661" t="s">
        <v>1229</v>
      </c>
      <c r="C4661" t="s">
        <v>311</v>
      </c>
      <c r="D4661" t="s">
        <v>1230</v>
      </c>
      <c r="E4661" t="s">
        <v>312</v>
      </c>
      <c r="F4661" t="s">
        <v>313</v>
      </c>
      <c r="G4661" t="s">
        <v>235</v>
      </c>
      <c r="I4661" t="s">
        <v>1233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-4.806</v>
      </c>
      <c r="AT4661">
        <v>-1.3340000000000001</v>
      </c>
      <c r="AU4661">
        <v>12.295</v>
      </c>
      <c r="AV4661">
        <v>8.9979999999999993</v>
      </c>
      <c r="AW4661">
        <v>2.1890000000000001</v>
      </c>
      <c r="AX4661">
        <v>8.0079999999999991</v>
      </c>
      <c r="AY4661">
        <v>6.3170000000000002</v>
      </c>
      <c r="AZ4661">
        <v>6.5709999999999997</v>
      </c>
      <c r="BA4661">
        <v>7.2510000000000003</v>
      </c>
      <c r="BB4661">
        <v>7.2759999999999998</v>
      </c>
      <c r="BC4661">
        <v>2017</v>
      </c>
    </row>
    <row r="4662" spans="1:55" x14ac:dyDescent="0.25">
      <c r="A4662">
        <v>676</v>
      </c>
      <c r="B4662" t="s">
        <v>1229</v>
      </c>
      <c r="C4662" t="s">
        <v>314</v>
      </c>
      <c r="D4662" t="s">
        <v>1230</v>
      </c>
      <c r="E4662" t="s">
        <v>315</v>
      </c>
      <c r="F4662" t="s">
        <v>316</v>
      </c>
      <c r="G4662" t="s">
        <v>317</v>
      </c>
    </row>
    <row r="4663" spans="1:55" x14ac:dyDescent="0.25">
      <c r="A4663">
        <v>676</v>
      </c>
      <c r="B4663" t="s">
        <v>1229</v>
      </c>
      <c r="C4663" t="s">
        <v>318</v>
      </c>
      <c r="D4663" t="s">
        <v>1230</v>
      </c>
      <c r="E4663" t="s">
        <v>319</v>
      </c>
      <c r="F4663" t="s">
        <v>320</v>
      </c>
      <c r="G4663" t="s">
        <v>321</v>
      </c>
      <c r="H4663" t="s">
        <v>322</v>
      </c>
    </row>
    <row r="4664" spans="1:55" x14ac:dyDescent="0.25">
      <c r="A4664">
        <v>676</v>
      </c>
      <c r="B4664" t="s">
        <v>1229</v>
      </c>
      <c r="C4664" t="s">
        <v>323</v>
      </c>
      <c r="D4664" t="s">
        <v>1230</v>
      </c>
      <c r="E4664" t="s">
        <v>324</v>
      </c>
      <c r="F4664" t="s">
        <v>325</v>
      </c>
      <c r="G4664" t="s">
        <v>321</v>
      </c>
      <c r="H4664" t="s">
        <v>322</v>
      </c>
      <c r="I4664" t="s">
        <v>1234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2016</v>
      </c>
    </row>
    <row r="4665" spans="1:55" x14ac:dyDescent="0.25">
      <c r="A4665">
        <v>676</v>
      </c>
      <c r="B4665" t="s">
        <v>1229</v>
      </c>
      <c r="C4665" t="s">
        <v>327</v>
      </c>
      <c r="D4665" t="s">
        <v>1230</v>
      </c>
      <c r="E4665" t="s">
        <v>328</v>
      </c>
      <c r="F4665" t="s">
        <v>329</v>
      </c>
      <c r="G4665" t="s">
        <v>229</v>
      </c>
      <c r="H4665" t="s">
        <v>230</v>
      </c>
      <c r="I4665" t="s">
        <v>1235</v>
      </c>
      <c r="J4665" t="s">
        <v>232</v>
      </c>
      <c r="K4665" t="s">
        <v>232</v>
      </c>
      <c r="L4665" t="s">
        <v>232</v>
      </c>
      <c r="M4665" t="s">
        <v>232</v>
      </c>
      <c r="N4665" t="s">
        <v>232</v>
      </c>
      <c r="O4665" t="s">
        <v>232</v>
      </c>
      <c r="P4665" t="s">
        <v>232</v>
      </c>
      <c r="Q4665" t="s">
        <v>232</v>
      </c>
      <c r="R4665" t="s">
        <v>232</v>
      </c>
      <c r="S4665" t="s">
        <v>232</v>
      </c>
      <c r="T4665" t="s">
        <v>232</v>
      </c>
      <c r="U4665" t="s">
        <v>232</v>
      </c>
      <c r="V4665" t="s">
        <v>232</v>
      </c>
      <c r="W4665" t="s">
        <v>232</v>
      </c>
      <c r="X4665" t="s">
        <v>232</v>
      </c>
      <c r="Y4665" t="s">
        <v>232</v>
      </c>
      <c r="Z4665" t="s">
        <v>232</v>
      </c>
      <c r="AA4665" t="s">
        <v>232</v>
      </c>
      <c r="AB4665" t="s">
        <v>232</v>
      </c>
      <c r="AC4665" t="s">
        <v>232</v>
      </c>
      <c r="AD4665" t="s">
        <v>232</v>
      </c>
      <c r="AE4665" t="s">
        <v>232</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52">
        <v>1065.95</v>
      </c>
      <c r="AV4665" s="52">
        <v>1127.05</v>
      </c>
      <c r="AW4665" s="52">
        <v>1445.26</v>
      </c>
      <c r="AX4665" s="52">
        <v>1519.01</v>
      </c>
      <c r="AY4665" s="52">
        <v>1718.68</v>
      </c>
      <c r="AZ4665" s="52">
        <v>1946.84</v>
      </c>
      <c r="BA4665" s="52">
        <v>2189.89</v>
      </c>
      <c r="BB4665" s="52">
        <v>2437.11</v>
      </c>
      <c r="BC4665">
        <v>2018</v>
      </c>
    </row>
    <row r="4666" spans="1:55" x14ac:dyDescent="0.25">
      <c r="A4666">
        <v>676</v>
      </c>
      <c r="B4666" t="s">
        <v>1229</v>
      </c>
      <c r="C4666" t="s">
        <v>331</v>
      </c>
      <c r="D4666" t="s">
        <v>1230</v>
      </c>
      <c r="E4666" t="s">
        <v>328</v>
      </c>
      <c r="F4666" t="s">
        <v>329</v>
      </c>
      <c r="G4666" t="s">
        <v>282</v>
      </c>
      <c r="I4666" t="s">
        <v>332</v>
      </c>
      <c r="J4666" t="s">
        <v>232</v>
      </c>
      <c r="K4666" t="s">
        <v>232</v>
      </c>
      <c r="L4666" t="s">
        <v>232</v>
      </c>
      <c r="M4666" t="s">
        <v>232</v>
      </c>
      <c r="N4666" t="s">
        <v>232</v>
      </c>
      <c r="O4666" t="s">
        <v>232</v>
      </c>
      <c r="P4666" t="s">
        <v>232</v>
      </c>
      <c r="Q4666" t="s">
        <v>232</v>
      </c>
      <c r="R4666" t="s">
        <v>232</v>
      </c>
      <c r="S4666" t="s">
        <v>232</v>
      </c>
      <c r="T4666" t="s">
        <v>232</v>
      </c>
      <c r="U4666" t="s">
        <v>232</v>
      </c>
      <c r="V4666" t="s">
        <v>232</v>
      </c>
      <c r="W4666" t="s">
        <v>232</v>
      </c>
      <c r="X4666" t="s">
        <v>232</v>
      </c>
      <c r="Y4666" t="s">
        <v>232</v>
      </c>
      <c r="Z4666" t="s">
        <v>232</v>
      </c>
      <c r="AA4666" t="s">
        <v>232</v>
      </c>
      <c r="AB4666" t="s">
        <v>232</v>
      </c>
      <c r="AC4666" t="s">
        <v>232</v>
      </c>
      <c r="AD4666" t="s">
        <v>232</v>
      </c>
      <c r="AE4666" t="s">
        <v>232</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25.248000000000001</v>
      </c>
      <c r="AV4666">
        <v>23.533000000000001</v>
      </c>
      <c r="AW4666">
        <v>27.016999999999999</v>
      </c>
      <c r="AX4666">
        <v>25.300999999999998</v>
      </c>
      <c r="AY4666">
        <v>25.466999999999999</v>
      </c>
      <c r="AZ4666">
        <v>25.762</v>
      </c>
      <c r="BA4666">
        <v>25.952999999999999</v>
      </c>
      <c r="BB4666">
        <v>25.931999999999999</v>
      </c>
      <c r="BC4666">
        <v>2018</v>
      </c>
    </row>
    <row r="4667" spans="1:55" x14ac:dyDescent="0.25">
      <c r="A4667">
        <v>676</v>
      </c>
      <c r="B4667" t="s">
        <v>1229</v>
      </c>
      <c r="C4667" t="s">
        <v>333</v>
      </c>
      <c r="D4667" t="s">
        <v>1230</v>
      </c>
      <c r="E4667" t="s">
        <v>334</v>
      </c>
      <c r="F4667" t="s">
        <v>335</v>
      </c>
      <c r="G4667" t="s">
        <v>229</v>
      </c>
      <c r="H4667" t="s">
        <v>230</v>
      </c>
      <c r="I4667" t="s">
        <v>1235</v>
      </c>
      <c r="J4667" t="s">
        <v>232</v>
      </c>
      <c r="K4667" t="s">
        <v>232</v>
      </c>
      <c r="L4667" t="s">
        <v>232</v>
      </c>
      <c r="M4667" t="s">
        <v>232</v>
      </c>
      <c r="N4667" t="s">
        <v>232</v>
      </c>
      <c r="O4667" t="s">
        <v>232</v>
      </c>
      <c r="P4667" t="s">
        <v>232</v>
      </c>
      <c r="Q4667" t="s">
        <v>232</v>
      </c>
      <c r="R4667" t="s">
        <v>232</v>
      </c>
      <c r="S4667" t="s">
        <v>232</v>
      </c>
      <c r="T4667" t="s">
        <v>232</v>
      </c>
      <c r="U4667" t="s">
        <v>232</v>
      </c>
      <c r="V4667" t="s">
        <v>232</v>
      </c>
      <c r="W4667" t="s">
        <v>232</v>
      </c>
      <c r="X4667" t="s">
        <v>232</v>
      </c>
      <c r="Y4667" t="s">
        <v>232</v>
      </c>
      <c r="Z4667" t="s">
        <v>232</v>
      </c>
      <c r="AA4667" t="s">
        <v>232</v>
      </c>
      <c r="AB4667" t="s">
        <v>232</v>
      </c>
      <c r="AC4667" t="s">
        <v>232</v>
      </c>
      <c r="AD4667" t="s">
        <v>232</v>
      </c>
      <c r="AE4667" t="s">
        <v>232</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52">
        <v>1096.6400000000001</v>
      </c>
      <c r="AU4667" s="52">
        <v>1375.33</v>
      </c>
      <c r="AV4667" s="52">
        <v>1369.7</v>
      </c>
      <c r="AW4667" s="52">
        <v>1494.18</v>
      </c>
      <c r="AX4667" s="52">
        <v>1681.91</v>
      </c>
      <c r="AY4667" s="52">
        <v>1883.48</v>
      </c>
      <c r="AZ4667" s="52">
        <v>2108.34</v>
      </c>
      <c r="BA4667" s="52">
        <v>2305.85</v>
      </c>
      <c r="BB4667" s="52">
        <v>2570.4</v>
      </c>
      <c r="BC4667">
        <v>2018</v>
      </c>
    </row>
    <row r="4668" spans="1:55" x14ac:dyDescent="0.25">
      <c r="A4668">
        <v>676</v>
      </c>
      <c r="B4668" t="s">
        <v>1229</v>
      </c>
      <c r="C4668" t="s">
        <v>336</v>
      </c>
      <c r="D4668" t="s">
        <v>1230</v>
      </c>
      <c r="E4668" t="s">
        <v>334</v>
      </c>
      <c r="F4668" t="s">
        <v>335</v>
      </c>
      <c r="G4668" t="s">
        <v>282</v>
      </c>
      <c r="I4668" t="s">
        <v>337</v>
      </c>
      <c r="J4668" t="s">
        <v>232</v>
      </c>
      <c r="K4668" t="s">
        <v>232</v>
      </c>
      <c r="L4668" t="s">
        <v>232</v>
      </c>
      <c r="M4668" t="s">
        <v>232</v>
      </c>
      <c r="N4668" t="s">
        <v>232</v>
      </c>
      <c r="O4668" t="s">
        <v>232</v>
      </c>
      <c r="P4668" t="s">
        <v>232</v>
      </c>
      <c r="Q4668" t="s">
        <v>232</v>
      </c>
      <c r="R4668" t="s">
        <v>232</v>
      </c>
      <c r="S4668" t="s">
        <v>232</v>
      </c>
      <c r="T4668" t="s">
        <v>232</v>
      </c>
      <c r="U4668" t="s">
        <v>232</v>
      </c>
      <c r="V4668" t="s">
        <v>232</v>
      </c>
      <c r="W4668" t="s">
        <v>232</v>
      </c>
      <c r="X4668" t="s">
        <v>232</v>
      </c>
      <c r="Y4668" t="s">
        <v>232</v>
      </c>
      <c r="Z4668" t="s">
        <v>232</v>
      </c>
      <c r="AA4668" t="s">
        <v>232</v>
      </c>
      <c r="AB4668" t="s">
        <v>232</v>
      </c>
      <c r="AC4668" t="s">
        <v>232</v>
      </c>
      <c r="AD4668" t="s">
        <v>232</v>
      </c>
      <c r="AE4668" t="s">
        <v>232</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32.576999999999998</v>
      </c>
      <c r="AV4668">
        <v>28.6</v>
      </c>
      <c r="AW4668">
        <v>27.931999999999999</v>
      </c>
      <c r="AX4668">
        <v>28.013999999999999</v>
      </c>
      <c r="AY4668">
        <v>27.908999999999999</v>
      </c>
      <c r="AZ4668">
        <v>27.899000000000001</v>
      </c>
      <c r="BA4668">
        <v>27.327000000000002</v>
      </c>
      <c r="BB4668">
        <v>27.35</v>
      </c>
      <c r="BC4668">
        <v>2018</v>
      </c>
    </row>
    <row r="4669" spans="1:55" x14ac:dyDescent="0.25">
      <c r="A4669">
        <v>676</v>
      </c>
      <c r="B4669" t="s">
        <v>1229</v>
      </c>
      <c r="C4669" t="s">
        <v>338</v>
      </c>
      <c r="D4669" t="s">
        <v>1230</v>
      </c>
      <c r="E4669" t="s">
        <v>339</v>
      </c>
      <c r="F4669" t="s">
        <v>340</v>
      </c>
      <c r="G4669" t="s">
        <v>229</v>
      </c>
      <c r="H4669" t="s">
        <v>230</v>
      </c>
      <c r="I4669" t="s">
        <v>1235</v>
      </c>
      <c r="J4669" t="s">
        <v>232</v>
      </c>
      <c r="K4669" t="s">
        <v>232</v>
      </c>
      <c r="L4669" t="s">
        <v>232</v>
      </c>
      <c r="M4669" t="s">
        <v>232</v>
      </c>
      <c r="N4669" t="s">
        <v>232</v>
      </c>
      <c r="O4669" t="s">
        <v>232</v>
      </c>
      <c r="P4669" t="s">
        <v>232</v>
      </c>
      <c r="Q4669" t="s">
        <v>232</v>
      </c>
      <c r="R4669" t="s">
        <v>232</v>
      </c>
      <c r="S4669" t="s">
        <v>232</v>
      </c>
      <c r="T4669" t="s">
        <v>232</v>
      </c>
      <c r="U4669" t="s">
        <v>232</v>
      </c>
      <c r="V4669" t="s">
        <v>232</v>
      </c>
      <c r="W4669" t="s">
        <v>232</v>
      </c>
      <c r="X4669" t="s">
        <v>232</v>
      </c>
      <c r="Y4669" t="s">
        <v>232</v>
      </c>
      <c r="Z4669" t="s">
        <v>232</v>
      </c>
      <c r="AA4669" t="s">
        <v>232</v>
      </c>
      <c r="AB4669" t="s">
        <v>232</v>
      </c>
      <c r="AC4669" t="s">
        <v>232</v>
      </c>
      <c r="AD4669" t="s">
        <v>232</v>
      </c>
      <c r="AE4669" t="s">
        <v>232</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-242.65700000000001</v>
      </c>
      <c r="AW4669">
        <v>-48.917999999999999</v>
      </c>
      <c r="AX4669">
        <v>-162.9</v>
      </c>
      <c r="AY4669">
        <v>-164.798</v>
      </c>
      <c r="AZ4669">
        <v>-161.49299999999999</v>
      </c>
      <c r="BA4669">
        <v>-115.96</v>
      </c>
      <c r="BB4669">
        <v>-133.29</v>
      </c>
      <c r="BC4669">
        <v>2018</v>
      </c>
    </row>
    <row r="4670" spans="1:55" x14ac:dyDescent="0.25">
      <c r="A4670">
        <v>676</v>
      </c>
      <c r="B4670" t="s">
        <v>1229</v>
      </c>
      <c r="C4670" t="s">
        <v>341</v>
      </c>
      <c r="D4670" t="s">
        <v>1230</v>
      </c>
      <c r="E4670" t="s">
        <v>339</v>
      </c>
      <c r="F4670" t="s">
        <v>340</v>
      </c>
      <c r="G4670" t="s">
        <v>282</v>
      </c>
      <c r="I4670" t="s">
        <v>342</v>
      </c>
      <c r="J4670" t="s">
        <v>232</v>
      </c>
      <c r="K4670" t="s">
        <v>232</v>
      </c>
      <c r="L4670" t="s">
        <v>232</v>
      </c>
      <c r="M4670" t="s">
        <v>232</v>
      </c>
      <c r="N4670" t="s">
        <v>232</v>
      </c>
      <c r="O4670" t="s">
        <v>232</v>
      </c>
      <c r="P4670" t="s">
        <v>232</v>
      </c>
      <c r="Q4670" t="s">
        <v>232</v>
      </c>
      <c r="R4670" t="s">
        <v>232</v>
      </c>
      <c r="S4670" t="s">
        <v>232</v>
      </c>
      <c r="T4670" t="s">
        <v>232</v>
      </c>
      <c r="U4670" t="s">
        <v>232</v>
      </c>
      <c r="V4670" t="s">
        <v>232</v>
      </c>
      <c r="W4670" t="s">
        <v>232</v>
      </c>
      <c r="X4670" t="s">
        <v>232</v>
      </c>
      <c r="Y4670" t="s">
        <v>232</v>
      </c>
      <c r="Z4670" t="s">
        <v>232</v>
      </c>
      <c r="AA4670" t="s">
        <v>232</v>
      </c>
      <c r="AB4670" t="s">
        <v>232</v>
      </c>
      <c r="AC4670" t="s">
        <v>232</v>
      </c>
      <c r="AD4670" t="s">
        <v>232</v>
      </c>
      <c r="AE4670" t="s">
        <v>232</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-7.3280000000000003</v>
      </c>
      <c r="AV4670">
        <v>-5.0670000000000002</v>
      </c>
      <c r="AW4670">
        <v>-0.91400000000000003</v>
      </c>
      <c r="AX4670">
        <v>-2.7130000000000001</v>
      </c>
      <c r="AY4670">
        <v>-2.4420000000000002</v>
      </c>
      <c r="AZ4670">
        <v>-2.137</v>
      </c>
      <c r="BA4670">
        <v>-1.3740000000000001</v>
      </c>
      <c r="BB4670">
        <v>-1.4179999999999999</v>
      </c>
      <c r="BC4670">
        <v>2018</v>
      </c>
    </row>
    <row r="4671" spans="1:55" x14ac:dyDescent="0.25">
      <c r="A4671">
        <v>676</v>
      </c>
      <c r="B4671" t="s">
        <v>1229</v>
      </c>
      <c r="C4671" t="s">
        <v>343</v>
      </c>
      <c r="D4671" t="s">
        <v>1230</v>
      </c>
      <c r="E4671" t="s">
        <v>344</v>
      </c>
      <c r="F4671" t="s">
        <v>345</v>
      </c>
      <c r="G4671" t="s">
        <v>229</v>
      </c>
      <c r="H4671" t="s">
        <v>230</v>
      </c>
    </row>
    <row r="4672" spans="1:55" x14ac:dyDescent="0.25">
      <c r="A4672">
        <v>676</v>
      </c>
      <c r="B4672" t="s">
        <v>1229</v>
      </c>
      <c r="C4672" t="s">
        <v>346</v>
      </c>
      <c r="D4672" t="s">
        <v>1230</v>
      </c>
      <c r="E4672" t="s">
        <v>344</v>
      </c>
      <c r="F4672" t="s">
        <v>345</v>
      </c>
      <c r="G4672" t="s">
        <v>270</v>
      </c>
    </row>
    <row r="4673" spans="1:55" x14ac:dyDescent="0.25">
      <c r="A4673">
        <v>676</v>
      </c>
      <c r="B4673" t="s">
        <v>1229</v>
      </c>
      <c r="C4673" t="s">
        <v>347</v>
      </c>
      <c r="D4673" t="s">
        <v>1230</v>
      </c>
      <c r="E4673" t="s">
        <v>348</v>
      </c>
      <c r="F4673" t="s">
        <v>349</v>
      </c>
      <c r="G4673" t="s">
        <v>229</v>
      </c>
      <c r="H4673" t="s">
        <v>230</v>
      </c>
      <c r="I4673" t="s">
        <v>1235</v>
      </c>
      <c r="J4673" t="s">
        <v>232</v>
      </c>
      <c r="K4673" t="s">
        <v>232</v>
      </c>
      <c r="L4673" t="s">
        <v>232</v>
      </c>
      <c r="M4673" t="s">
        <v>232</v>
      </c>
      <c r="N4673" t="s">
        <v>232</v>
      </c>
      <c r="O4673" t="s">
        <v>232</v>
      </c>
      <c r="P4673" t="s">
        <v>232</v>
      </c>
      <c r="Q4673" t="s">
        <v>232</v>
      </c>
      <c r="R4673" t="s">
        <v>232</v>
      </c>
      <c r="S4673" t="s">
        <v>232</v>
      </c>
      <c r="T4673" t="s">
        <v>232</v>
      </c>
      <c r="U4673" t="s">
        <v>232</v>
      </c>
      <c r="V4673" t="s">
        <v>232</v>
      </c>
      <c r="W4673" t="s">
        <v>232</v>
      </c>
      <c r="X4673" t="s">
        <v>232</v>
      </c>
      <c r="Y4673" t="s">
        <v>232</v>
      </c>
      <c r="Z4673" t="s">
        <v>232</v>
      </c>
      <c r="AA4673" t="s">
        <v>232</v>
      </c>
      <c r="AB4673" t="s">
        <v>232</v>
      </c>
      <c r="AC4673" t="s">
        <v>232</v>
      </c>
      <c r="AD4673" t="s">
        <v>232</v>
      </c>
      <c r="AE4673" t="s">
        <v>232</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-45.41</v>
      </c>
      <c r="AW4673">
        <v>177.23</v>
      </c>
      <c r="AX4673">
        <v>71.004999999999995</v>
      </c>
      <c r="AY4673">
        <v>87.819000000000003</v>
      </c>
      <c r="AZ4673">
        <v>108.482</v>
      </c>
      <c r="BA4673">
        <v>143.43299999999999</v>
      </c>
      <c r="BB4673">
        <v>106.622</v>
      </c>
      <c r="BC4673">
        <v>2018</v>
      </c>
    </row>
    <row r="4674" spans="1:55" x14ac:dyDescent="0.25">
      <c r="A4674">
        <v>676</v>
      </c>
      <c r="B4674" t="s">
        <v>1229</v>
      </c>
      <c r="C4674" t="s">
        <v>350</v>
      </c>
      <c r="D4674" t="s">
        <v>1230</v>
      </c>
      <c r="E4674" t="s">
        <v>348</v>
      </c>
      <c r="F4674" t="s">
        <v>349</v>
      </c>
      <c r="G4674" t="s">
        <v>282</v>
      </c>
      <c r="I4674" t="s">
        <v>351</v>
      </c>
      <c r="J4674" t="s">
        <v>232</v>
      </c>
      <c r="K4674" t="s">
        <v>232</v>
      </c>
      <c r="L4674" t="s">
        <v>232</v>
      </c>
      <c r="M4674" t="s">
        <v>232</v>
      </c>
      <c r="N4674" t="s">
        <v>232</v>
      </c>
      <c r="O4674" t="s">
        <v>232</v>
      </c>
      <c r="P4674" t="s">
        <v>232</v>
      </c>
      <c r="Q4674" t="s">
        <v>232</v>
      </c>
      <c r="R4674" t="s">
        <v>232</v>
      </c>
      <c r="S4674" t="s">
        <v>232</v>
      </c>
      <c r="T4674" t="s">
        <v>232</v>
      </c>
      <c r="U4674" t="s">
        <v>232</v>
      </c>
      <c r="V4674" t="s">
        <v>232</v>
      </c>
      <c r="W4674" t="s">
        <v>232</v>
      </c>
      <c r="X4674" t="s">
        <v>232</v>
      </c>
      <c r="Y4674" t="s">
        <v>232</v>
      </c>
      <c r="Z4674" t="s">
        <v>232</v>
      </c>
      <c r="AA4674" t="s">
        <v>232</v>
      </c>
      <c r="AB4674" t="s">
        <v>232</v>
      </c>
      <c r="AC4674" t="s">
        <v>232</v>
      </c>
      <c r="AD4674" t="s">
        <v>232</v>
      </c>
      <c r="AE4674" t="s">
        <v>232</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-3.0510000000000002</v>
      </c>
      <c r="AV4674">
        <v>-0.94799999999999995</v>
      </c>
      <c r="AW4674">
        <v>3.3130000000000002</v>
      </c>
      <c r="AX4674">
        <v>1.1830000000000001</v>
      </c>
      <c r="AY4674">
        <v>1.3009999999999999</v>
      </c>
      <c r="AZ4674">
        <v>1.4359999999999999</v>
      </c>
      <c r="BA4674">
        <v>1.7</v>
      </c>
      <c r="BB4674">
        <v>1.1339999999999999</v>
      </c>
      <c r="BC4674">
        <v>2018</v>
      </c>
    </row>
    <row r="4675" spans="1:55" x14ac:dyDescent="0.25">
      <c r="A4675">
        <v>676</v>
      </c>
      <c r="B4675" t="s">
        <v>1229</v>
      </c>
      <c r="C4675" t="s">
        <v>352</v>
      </c>
      <c r="D4675" t="s">
        <v>1230</v>
      </c>
      <c r="E4675" t="s">
        <v>353</v>
      </c>
      <c r="F4675" t="s">
        <v>354</v>
      </c>
      <c r="G4675" t="s">
        <v>229</v>
      </c>
      <c r="H4675" t="s">
        <v>230</v>
      </c>
    </row>
    <row r="4676" spans="1:55" x14ac:dyDescent="0.25">
      <c r="A4676">
        <v>676</v>
      </c>
      <c r="B4676" t="s">
        <v>1229</v>
      </c>
      <c r="C4676" t="s">
        <v>355</v>
      </c>
      <c r="D4676" t="s">
        <v>1230</v>
      </c>
      <c r="E4676" t="s">
        <v>353</v>
      </c>
      <c r="F4676" t="s">
        <v>354</v>
      </c>
      <c r="G4676" t="s">
        <v>282</v>
      </c>
    </row>
    <row r="4677" spans="1:55" x14ac:dyDescent="0.25">
      <c r="A4677">
        <v>676</v>
      </c>
      <c r="B4677" t="s">
        <v>1229</v>
      </c>
      <c r="C4677" t="s">
        <v>356</v>
      </c>
      <c r="D4677" t="s">
        <v>1230</v>
      </c>
      <c r="E4677" t="s">
        <v>357</v>
      </c>
      <c r="F4677" t="s">
        <v>358</v>
      </c>
      <c r="G4677" t="s">
        <v>229</v>
      </c>
      <c r="H4677" t="s">
        <v>230</v>
      </c>
      <c r="I4677" t="s">
        <v>1235</v>
      </c>
      <c r="J4677" t="s">
        <v>232</v>
      </c>
      <c r="K4677" t="s">
        <v>232</v>
      </c>
      <c r="L4677" t="s">
        <v>232</v>
      </c>
      <c r="M4677" t="s">
        <v>232</v>
      </c>
      <c r="N4677" t="s">
        <v>232</v>
      </c>
      <c r="O4677" t="s">
        <v>232</v>
      </c>
      <c r="P4677" t="s">
        <v>232</v>
      </c>
      <c r="Q4677" t="s">
        <v>232</v>
      </c>
      <c r="R4677" t="s">
        <v>232</v>
      </c>
      <c r="S4677" t="s">
        <v>232</v>
      </c>
      <c r="T4677" t="s">
        <v>232</v>
      </c>
      <c r="U4677" t="s">
        <v>232</v>
      </c>
      <c r="V4677" t="s">
        <v>232</v>
      </c>
      <c r="W4677" t="s">
        <v>232</v>
      </c>
      <c r="X4677" t="s">
        <v>232</v>
      </c>
      <c r="Y4677" t="s">
        <v>232</v>
      </c>
      <c r="Z4677" t="s">
        <v>232</v>
      </c>
      <c r="AA4677" t="s">
        <v>232</v>
      </c>
      <c r="AB4677" t="s">
        <v>232</v>
      </c>
      <c r="AC4677" t="s">
        <v>232</v>
      </c>
      <c r="AD4677" t="s">
        <v>232</v>
      </c>
      <c r="AE4677" t="s">
        <v>232</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52">
        <v>1017.37</v>
      </c>
      <c r="AR4677" s="52">
        <v>1227.29</v>
      </c>
      <c r="AS4677" s="52">
        <v>1741.14</v>
      </c>
      <c r="AT4677" s="52">
        <v>2172.77</v>
      </c>
      <c r="AU4677" s="52">
        <v>2614.14</v>
      </c>
      <c r="AV4677" s="52">
        <v>2935.55</v>
      </c>
      <c r="AW4677" s="52">
        <v>3156.79</v>
      </c>
      <c r="AX4677" s="52">
        <v>3510.17</v>
      </c>
      <c r="AY4677" s="52">
        <v>3843.01</v>
      </c>
      <c r="AZ4677" s="52">
        <v>4140.93</v>
      </c>
      <c r="BA4677" s="52">
        <v>4403.6000000000004</v>
      </c>
      <c r="BB4677" s="52">
        <v>4696.6499999999996</v>
      </c>
      <c r="BC4677">
        <v>2018</v>
      </c>
    </row>
    <row r="4678" spans="1:55" x14ac:dyDescent="0.25">
      <c r="A4678">
        <v>676</v>
      </c>
      <c r="B4678" t="s">
        <v>1229</v>
      </c>
      <c r="C4678" t="s">
        <v>359</v>
      </c>
      <c r="D4678" t="s">
        <v>1230</v>
      </c>
      <c r="E4678" t="s">
        <v>357</v>
      </c>
      <c r="F4678" t="s">
        <v>358</v>
      </c>
      <c r="G4678" t="s">
        <v>282</v>
      </c>
      <c r="I4678" t="s">
        <v>360</v>
      </c>
      <c r="J4678" t="s">
        <v>232</v>
      </c>
      <c r="K4678" t="s">
        <v>232</v>
      </c>
      <c r="L4678" t="s">
        <v>232</v>
      </c>
      <c r="M4678" t="s">
        <v>232</v>
      </c>
      <c r="N4678" t="s">
        <v>232</v>
      </c>
      <c r="O4678" t="s">
        <v>232</v>
      </c>
      <c r="P4678" t="s">
        <v>232</v>
      </c>
      <c r="Q4678" t="s">
        <v>232</v>
      </c>
      <c r="R4678" t="s">
        <v>232</v>
      </c>
      <c r="S4678" t="s">
        <v>232</v>
      </c>
      <c r="T4678" t="s">
        <v>232</v>
      </c>
      <c r="U4678" t="s">
        <v>232</v>
      </c>
      <c r="V4678" t="s">
        <v>232</v>
      </c>
      <c r="W4678" t="s">
        <v>232</v>
      </c>
      <c r="X4678" t="s">
        <v>232</v>
      </c>
      <c r="Y4678" t="s">
        <v>232</v>
      </c>
      <c r="Z4678" t="s">
        <v>232</v>
      </c>
      <c r="AA4678" t="s">
        <v>232</v>
      </c>
      <c r="AB4678" t="s">
        <v>232</v>
      </c>
      <c r="AC4678" t="s">
        <v>232</v>
      </c>
      <c r="AD4678" t="s">
        <v>232</v>
      </c>
      <c r="AE4678" t="s">
        <v>232</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59.247</v>
      </c>
      <c r="AR4678">
        <v>54.743000000000002</v>
      </c>
      <c r="AS4678">
        <v>61.167999999999999</v>
      </c>
      <c r="AT4678">
        <v>61.343000000000004</v>
      </c>
      <c r="AU4678">
        <v>61.92</v>
      </c>
      <c r="AV4678">
        <v>61.295000000000002</v>
      </c>
      <c r="AW4678">
        <v>59.012</v>
      </c>
      <c r="AX4678">
        <v>58.466000000000001</v>
      </c>
      <c r="AY4678">
        <v>56.945999999999998</v>
      </c>
      <c r="AZ4678">
        <v>54.796999999999997</v>
      </c>
      <c r="BA4678">
        <v>52.188000000000002</v>
      </c>
      <c r="BB4678">
        <v>49.973999999999997</v>
      </c>
      <c r="BC4678">
        <v>2018</v>
      </c>
    </row>
    <row r="4679" spans="1:55" x14ac:dyDescent="0.25">
      <c r="A4679">
        <v>676</v>
      </c>
      <c r="B4679" t="s">
        <v>1229</v>
      </c>
      <c r="C4679" t="s">
        <v>361</v>
      </c>
      <c r="D4679" t="s">
        <v>1230</v>
      </c>
      <c r="E4679" t="s">
        <v>362</v>
      </c>
      <c r="F4679" t="s">
        <v>363</v>
      </c>
      <c r="G4679" t="s">
        <v>229</v>
      </c>
      <c r="H4679" t="s">
        <v>230</v>
      </c>
      <c r="I4679" t="s">
        <v>1235</v>
      </c>
      <c r="J4679" t="s">
        <v>232</v>
      </c>
      <c r="K4679" t="s">
        <v>232</v>
      </c>
      <c r="L4679" t="s">
        <v>232</v>
      </c>
      <c r="M4679" t="s">
        <v>232</v>
      </c>
      <c r="N4679" t="s">
        <v>232</v>
      </c>
      <c r="O4679" t="s">
        <v>232</v>
      </c>
      <c r="P4679" t="s">
        <v>232</v>
      </c>
      <c r="Q4679" t="s">
        <v>232</v>
      </c>
      <c r="R4679" t="s">
        <v>232</v>
      </c>
      <c r="S4679" t="s">
        <v>232</v>
      </c>
      <c r="T4679" t="s">
        <v>232</v>
      </c>
      <c r="U4679" t="s">
        <v>232</v>
      </c>
      <c r="V4679" t="s">
        <v>232</v>
      </c>
      <c r="W4679" t="s">
        <v>232</v>
      </c>
      <c r="X4679" t="s">
        <v>232</v>
      </c>
      <c r="Y4679" t="s">
        <v>232</v>
      </c>
      <c r="Z4679" t="s">
        <v>232</v>
      </c>
      <c r="AA4679" t="s">
        <v>232</v>
      </c>
      <c r="AB4679" t="s">
        <v>232</v>
      </c>
      <c r="AC4679" t="s">
        <v>232</v>
      </c>
      <c r="AD4679" t="s">
        <v>232</v>
      </c>
      <c r="AE4679" t="s">
        <v>232</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52">
        <v>1150.04</v>
      </c>
      <c r="AP4679" s="52">
        <v>1377.24</v>
      </c>
      <c r="AQ4679" s="52">
        <v>1717.16</v>
      </c>
      <c r="AR4679" s="52">
        <v>2241.91</v>
      </c>
      <c r="AS4679" s="52">
        <v>2846.5</v>
      </c>
      <c r="AT4679" s="52">
        <v>3542.02</v>
      </c>
      <c r="AU4679" s="52">
        <v>4221.83</v>
      </c>
      <c r="AV4679" s="52">
        <v>4789.24</v>
      </c>
      <c r="AW4679" s="52">
        <v>5349.39</v>
      </c>
      <c r="AX4679" s="52">
        <v>6003.8</v>
      </c>
      <c r="AY4679" s="52">
        <v>6748.52</v>
      </c>
      <c r="AZ4679" s="52">
        <v>7556.93</v>
      </c>
      <c r="BA4679" s="52">
        <v>8437.94</v>
      </c>
      <c r="BB4679" s="52">
        <v>9398.2099999999991</v>
      </c>
      <c r="BC4679">
        <v>2018</v>
      </c>
    </row>
    <row r="4680" spans="1:55" x14ac:dyDescent="0.25">
      <c r="A4680">
        <v>676</v>
      </c>
      <c r="B4680" t="s">
        <v>1229</v>
      </c>
      <c r="C4680" t="s">
        <v>364</v>
      </c>
      <c r="D4680" t="s">
        <v>1230</v>
      </c>
      <c r="E4680" t="s">
        <v>365</v>
      </c>
      <c r="F4680" t="s">
        <v>366</v>
      </c>
      <c r="G4680" t="s">
        <v>242</v>
      </c>
      <c r="H4680" t="s">
        <v>230</v>
      </c>
      <c r="I4680" t="s">
        <v>1236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-0.57199999999999995</v>
      </c>
      <c r="AT4680">
        <v>-0.71</v>
      </c>
      <c r="AU4680">
        <v>-0.68700000000000006</v>
      </c>
      <c r="AV4680">
        <v>-0.63800000000000001</v>
      </c>
      <c r="AW4680">
        <v>-0.505</v>
      </c>
      <c r="AX4680">
        <v>-0.59499999999999997</v>
      </c>
      <c r="AY4680">
        <v>-0.63800000000000001</v>
      </c>
      <c r="AZ4680">
        <v>-0.68899999999999995</v>
      </c>
      <c r="BA4680">
        <v>-0.73499999999999999</v>
      </c>
      <c r="BB4680">
        <v>-0.78600000000000003</v>
      </c>
      <c r="BC4680">
        <v>2017</v>
      </c>
    </row>
    <row r="4681" spans="1:55" x14ac:dyDescent="0.25">
      <c r="A4681">
        <v>676</v>
      </c>
      <c r="B4681" t="s">
        <v>1229</v>
      </c>
      <c r="C4681" t="s">
        <v>368</v>
      </c>
      <c r="D4681" t="s">
        <v>1230</v>
      </c>
      <c r="E4681" t="s">
        <v>365</v>
      </c>
      <c r="F4681" t="s">
        <v>366</v>
      </c>
      <c r="G4681" t="s">
        <v>282</v>
      </c>
      <c r="I4681" t="s">
        <v>369</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-8.9280000000000008</v>
      </c>
      <c r="AT4681">
        <v>-12.923999999999999</v>
      </c>
      <c r="AU4681">
        <v>-11.029</v>
      </c>
      <c r="AV4681">
        <v>-9.218</v>
      </c>
      <c r="AW4681">
        <v>-6.7850000000000001</v>
      </c>
      <c r="AX4681">
        <v>-7.57</v>
      </c>
      <c r="AY4681">
        <v>-7.65</v>
      </c>
      <c r="AZ4681">
        <v>-7.726</v>
      </c>
      <c r="BA4681">
        <v>-7.6779999999999999</v>
      </c>
      <c r="BB4681">
        <v>-7.65</v>
      </c>
      <c r="BC4681">
        <v>2011</v>
      </c>
    </row>
    <row r="4682" spans="1:55" x14ac:dyDescent="0.25">
      <c r="A4682">
        <v>548</v>
      </c>
      <c r="B4682" t="s">
        <v>1237</v>
      </c>
      <c r="C4682" t="s">
        <v>225</v>
      </c>
      <c r="D4682" t="s">
        <v>1238</v>
      </c>
      <c r="E4682" t="s">
        <v>227</v>
      </c>
      <c r="F4682" t="s">
        <v>228</v>
      </c>
      <c r="G4682" t="s">
        <v>229</v>
      </c>
      <c r="H4682" t="s">
        <v>230</v>
      </c>
      <c r="I4682" t="s">
        <v>1239</v>
      </c>
      <c r="J4682">
        <v>147.68600000000001</v>
      </c>
      <c r="K4682">
        <v>157.93799999999999</v>
      </c>
      <c r="L4682">
        <v>167.321</v>
      </c>
      <c r="M4682">
        <v>177.779</v>
      </c>
      <c r="N4682">
        <v>191.578</v>
      </c>
      <c r="O4682">
        <v>189.90100000000001</v>
      </c>
      <c r="P4682">
        <v>192.089</v>
      </c>
      <c r="Q4682">
        <v>202.44</v>
      </c>
      <c r="R4682">
        <v>222.55799999999999</v>
      </c>
      <c r="S4682">
        <v>242.721</v>
      </c>
      <c r="T4682">
        <v>264.584</v>
      </c>
      <c r="U4682">
        <v>289.846</v>
      </c>
      <c r="V4682">
        <v>315.601</v>
      </c>
      <c r="W4682">
        <v>346.83199999999999</v>
      </c>
      <c r="X4682">
        <v>378.78</v>
      </c>
      <c r="Y4682">
        <v>416.01299999999998</v>
      </c>
      <c r="Z4682">
        <v>457.62299999999999</v>
      </c>
      <c r="AA4682">
        <v>491.15499999999997</v>
      </c>
      <c r="AB4682">
        <v>455.012</v>
      </c>
      <c r="AC4682">
        <v>482.90800000000002</v>
      </c>
      <c r="AD4682">
        <v>524.78</v>
      </c>
      <c r="AE4682">
        <v>527.49599999999998</v>
      </c>
      <c r="AF4682">
        <v>555.93399999999997</v>
      </c>
      <c r="AG4682">
        <v>588.11500000000001</v>
      </c>
      <c r="AH4682">
        <v>628.005</v>
      </c>
      <c r="AI4682">
        <v>659.25400000000002</v>
      </c>
      <c r="AJ4682">
        <v>696.07</v>
      </c>
      <c r="AK4682">
        <v>739.91499999999996</v>
      </c>
      <c r="AL4682">
        <v>775.66899999999998</v>
      </c>
      <c r="AM4682">
        <v>763.928</v>
      </c>
      <c r="AN4682">
        <v>821.43499999999995</v>
      </c>
      <c r="AO4682">
        <v>864.92</v>
      </c>
      <c r="AP4682">
        <v>912.26099999999997</v>
      </c>
      <c r="AQ4682">
        <v>955.08</v>
      </c>
      <c r="AR4682" s="52">
        <v>1012.45</v>
      </c>
      <c r="AS4682" s="52">
        <v>1064</v>
      </c>
      <c r="AT4682" s="52">
        <v>1108.93</v>
      </c>
      <c r="AU4682" s="52">
        <v>1174.33</v>
      </c>
      <c r="AV4682" s="52">
        <v>1229.8</v>
      </c>
      <c r="AW4682" s="52">
        <v>1287.1099999999999</v>
      </c>
      <c r="AX4682" s="52">
        <v>1348.89</v>
      </c>
      <c r="AY4682" s="52">
        <v>1414.18</v>
      </c>
      <c r="AZ4682" s="52">
        <v>1482.62</v>
      </c>
      <c r="BA4682" s="52">
        <v>1554.38</v>
      </c>
      <c r="BB4682" s="52">
        <v>1629.61</v>
      </c>
      <c r="BC4682">
        <v>2018</v>
      </c>
    </row>
    <row r="4683" spans="1:55" x14ac:dyDescent="0.25">
      <c r="A4683">
        <v>548</v>
      </c>
      <c r="B4683" t="s">
        <v>1237</v>
      </c>
      <c r="C4683" t="s">
        <v>233</v>
      </c>
      <c r="D4683" t="s">
        <v>1238</v>
      </c>
      <c r="E4683" t="s">
        <v>227</v>
      </c>
      <c r="F4683" t="s">
        <v>234</v>
      </c>
      <c r="G4683" t="s">
        <v>235</v>
      </c>
      <c r="I4683" t="s">
        <v>236</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5.2939999999999996</v>
      </c>
      <c r="AP4683">
        <v>5.4729999999999999</v>
      </c>
      <c r="AQ4683">
        <v>4.694</v>
      </c>
      <c r="AR4683">
        <v>6.0069999999999997</v>
      </c>
      <c r="AS4683">
        <v>5.0919999999999996</v>
      </c>
      <c r="AT4683">
        <v>4.2229999999999999</v>
      </c>
      <c r="AU4683">
        <v>5.8970000000000002</v>
      </c>
      <c r="AV4683">
        <v>4.7240000000000002</v>
      </c>
      <c r="AW4683">
        <v>4.66</v>
      </c>
      <c r="AX4683">
        <v>4.8</v>
      </c>
      <c r="AY4683">
        <v>4.84</v>
      </c>
      <c r="AZ4683">
        <v>4.84</v>
      </c>
      <c r="BA4683">
        <v>4.84</v>
      </c>
      <c r="BB4683">
        <v>4.84</v>
      </c>
      <c r="BC4683">
        <v>2018</v>
      </c>
    </row>
    <row r="4684" spans="1:55" x14ac:dyDescent="0.25">
      <c r="A4684">
        <v>548</v>
      </c>
      <c r="B4684" t="s">
        <v>1237</v>
      </c>
      <c r="C4684" t="s">
        <v>237</v>
      </c>
      <c r="D4684" t="s">
        <v>1238</v>
      </c>
      <c r="E4684" t="s">
        <v>238</v>
      </c>
      <c r="F4684" t="s">
        <v>239</v>
      </c>
      <c r="G4684" t="s">
        <v>229</v>
      </c>
      <c r="H4684" t="s">
        <v>230</v>
      </c>
      <c r="I4684" t="s">
        <v>1239</v>
      </c>
      <c r="J4684">
        <v>57.43</v>
      </c>
      <c r="K4684">
        <v>62.067</v>
      </c>
      <c r="L4684">
        <v>67.417000000000002</v>
      </c>
      <c r="M4684">
        <v>74.944000000000003</v>
      </c>
      <c r="N4684">
        <v>85.700999999999993</v>
      </c>
      <c r="O4684">
        <v>83.46</v>
      </c>
      <c r="P4684">
        <v>77.129000000000005</v>
      </c>
      <c r="Q4684">
        <v>85.781000000000006</v>
      </c>
      <c r="R4684">
        <v>97.72</v>
      </c>
      <c r="S4684">
        <v>111.31699999999999</v>
      </c>
      <c r="T4684">
        <v>125.979</v>
      </c>
      <c r="U4684">
        <v>145.107</v>
      </c>
      <c r="V4684">
        <v>161.81299999999999</v>
      </c>
      <c r="W4684">
        <v>184.91499999999999</v>
      </c>
      <c r="X4684">
        <v>209.9</v>
      </c>
      <c r="Y4684">
        <v>238.90700000000001</v>
      </c>
      <c r="Z4684">
        <v>272.476</v>
      </c>
      <c r="AA4684">
        <v>302.61500000000001</v>
      </c>
      <c r="AB4684">
        <v>304.16899999999998</v>
      </c>
      <c r="AC4684">
        <v>322.98399999999998</v>
      </c>
      <c r="AD4684">
        <v>382.73099999999999</v>
      </c>
      <c r="AE4684">
        <v>378.62700000000001</v>
      </c>
      <c r="AF4684">
        <v>411.52199999999999</v>
      </c>
      <c r="AG4684">
        <v>449.70600000000002</v>
      </c>
      <c r="AH4684">
        <v>509.07100000000003</v>
      </c>
      <c r="AI4684">
        <v>561.39499999999998</v>
      </c>
      <c r="AJ4684">
        <v>616.34400000000005</v>
      </c>
      <c r="AK4684">
        <v>687.14800000000002</v>
      </c>
      <c r="AL4684">
        <v>795.18399999999997</v>
      </c>
      <c r="AM4684">
        <v>736.221</v>
      </c>
      <c r="AN4684">
        <v>821.43499999999995</v>
      </c>
      <c r="AO4684">
        <v>911.73299999999995</v>
      </c>
      <c r="AP4684">
        <v>971.25099999999998</v>
      </c>
      <c r="AQ4684" s="52">
        <v>1018.61</v>
      </c>
      <c r="AR4684" s="52">
        <v>1106.44</v>
      </c>
      <c r="AS4684" s="52">
        <v>1158.51</v>
      </c>
      <c r="AT4684" s="52">
        <v>1231.02</v>
      </c>
      <c r="AU4684" s="52">
        <v>1353.38</v>
      </c>
      <c r="AV4684" s="52">
        <v>1429.84</v>
      </c>
      <c r="AW4684" s="52">
        <v>1527.79</v>
      </c>
      <c r="AX4684" s="52">
        <v>1636.5</v>
      </c>
      <c r="AY4684" s="52">
        <v>1756.79</v>
      </c>
      <c r="AZ4684" s="52">
        <v>1887.7</v>
      </c>
      <c r="BA4684" s="52">
        <v>2027.69</v>
      </c>
      <c r="BB4684" s="52">
        <v>2181.4699999999998</v>
      </c>
      <c r="BC4684">
        <v>2018</v>
      </c>
    </row>
    <row r="4685" spans="1:55" x14ac:dyDescent="0.25">
      <c r="A4685">
        <v>548</v>
      </c>
      <c r="B4685" t="s">
        <v>1237</v>
      </c>
      <c r="C4685" t="s">
        <v>240</v>
      </c>
      <c r="D4685" t="s">
        <v>1238</v>
      </c>
      <c r="E4685" t="s">
        <v>238</v>
      </c>
      <c r="F4685" t="s">
        <v>241</v>
      </c>
      <c r="G4685" t="s">
        <v>242</v>
      </c>
      <c r="H4685" t="s">
        <v>230</v>
      </c>
      <c r="I4685" t="s">
        <v>243</v>
      </c>
      <c r="J4685">
        <v>26.382000000000001</v>
      </c>
      <c r="K4685">
        <v>26.937999999999999</v>
      </c>
      <c r="L4685">
        <v>28.867999999999999</v>
      </c>
      <c r="M4685">
        <v>32.286000000000001</v>
      </c>
      <c r="N4685">
        <v>36.567999999999998</v>
      </c>
      <c r="O4685">
        <v>33.612000000000002</v>
      </c>
      <c r="P4685">
        <v>29.879000000000001</v>
      </c>
      <c r="Q4685">
        <v>34.045999999999999</v>
      </c>
      <c r="R4685">
        <v>37.314999999999998</v>
      </c>
      <c r="S4685">
        <v>41.094999999999999</v>
      </c>
      <c r="T4685">
        <v>46.575000000000003</v>
      </c>
      <c r="U4685">
        <v>52.765000000000001</v>
      </c>
      <c r="V4685">
        <v>63.521000000000001</v>
      </c>
      <c r="W4685">
        <v>71.837000000000003</v>
      </c>
      <c r="X4685">
        <v>79.984999999999999</v>
      </c>
      <c r="Y4685">
        <v>95.394999999999996</v>
      </c>
      <c r="Z4685">
        <v>108.3</v>
      </c>
      <c r="AA4685">
        <v>107.57</v>
      </c>
      <c r="AB4685">
        <v>77.507999999999996</v>
      </c>
      <c r="AC4685">
        <v>84.995999999999995</v>
      </c>
      <c r="AD4685">
        <v>100.71899999999999</v>
      </c>
      <c r="AE4685">
        <v>99.638999999999996</v>
      </c>
      <c r="AF4685">
        <v>108.29600000000001</v>
      </c>
      <c r="AG4685">
        <v>118.34399999999999</v>
      </c>
      <c r="AH4685">
        <v>133.96600000000001</v>
      </c>
      <c r="AI4685">
        <v>148.245</v>
      </c>
      <c r="AJ4685">
        <v>168.084</v>
      </c>
      <c r="AK4685">
        <v>199.96</v>
      </c>
      <c r="AL4685">
        <v>238.64500000000001</v>
      </c>
      <c r="AM4685">
        <v>208.91399999999999</v>
      </c>
      <c r="AN4685">
        <v>255.024</v>
      </c>
      <c r="AO4685">
        <v>297.96100000000001</v>
      </c>
      <c r="AP4685">
        <v>314.44299999999998</v>
      </c>
      <c r="AQ4685">
        <v>323.27600000000001</v>
      </c>
      <c r="AR4685">
        <v>338.06599999999997</v>
      </c>
      <c r="AS4685">
        <v>296.63600000000002</v>
      </c>
      <c r="AT4685">
        <v>296.75299999999999</v>
      </c>
      <c r="AU4685">
        <v>314.70800000000003</v>
      </c>
      <c r="AV4685">
        <v>354.34800000000001</v>
      </c>
      <c r="AW4685">
        <v>373.447</v>
      </c>
      <c r="AX4685">
        <v>401.98500000000001</v>
      </c>
      <c r="AY4685">
        <v>431.53699999999998</v>
      </c>
      <c r="AZ4685">
        <v>464.46600000000001</v>
      </c>
      <c r="BA4685">
        <v>499.83699999999999</v>
      </c>
      <c r="BB4685">
        <v>539.63199999999995</v>
      </c>
      <c r="BC4685">
        <v>2018</v>
      </c>
    </row>
    <row r="4686" spans="1:55" x14ac:dyDescent="0.25">
      <c r="A4686">
        <v>548</v>
      </c>
      <c r="B4686" t="s">
        <v>1237</v>
      </c>
      <c r="C4686" t="s">
        <v>244</v>
      </c>
      <c r="D4686" t="s">
        <v>1238</v>
      </c>
      <c r="E4686" t="s">
        <v>238</v>
      </c>
      <c r="F4686" t="s">
        <v>245</v>
      </c>
      <c r="G4686" t="s">
        <v>246</v>
      </c>
      <c r="H4686" t="s">
        <v>230</v>
      </c>
      <c r="I4686" t="s">
        <v>243</v>
      </c>
      <c r="J4686">
        <v>45.963000000000001</v>
      </c>
      <c r="K4686">
        <v>53.804000000000002</v>
      </c>
      <c r="L4686">
        <v>60.523000000000003</v>
      </c>
      <c r="M4686">
        <v>66.823999999999998</v>
      </c>
      <c r="N4686">
        <v>74.61</v>
      </c>
      <c r="O4686">
        <v>76.295000000000002</v>
      </c>
      <c r="P4686">
        <v>78.727999999999994</v>
      </c>
      <c r="Q4686">
        <v>85.022999999999996</v>
      </c>
      <c r="R4686">
        <v>96.768000000000001</v>
      </c>
      <c r="S4686">
        <v>109.673</v>
      </c>
      <c r="T4686">
        <v>124.026</v>
      </c>
      <c r="U4686">
        <v>140.46299999999999</v>
      </c>
      <c r="V4686">
        <v>156.43</v>
      </c>
      <c r="W4686">
        <v>175.983</v>
      </c>
      <c r="X4686">
        <v>196.297</v>
      </c>
      <c r="Y4686">
        <v>220.113</v>
      </c>
      <c r="Z4686">
        <v>246.56200000000001</v>
      </c>
      <c r="AA4686">
        <v>269.19200000000001</v>
      </c>
      <c r="AB4686">
        <v>252.19</v>
      </c>
      <c r="AC4686">
        <v>271.51600000000002</v>
      </c>
      <c r="AD4686">
        <v>301.654</v>
      </c>
      <c r="AE4686">
        <v>309.86500000000001</v>
      </c>
      <c r="AF4686">
        <v>331.73700000000002</v>
      </c>
      <c r="AG4686">
        <v>357.45699999999999</v>
      </c>
      <c r="AH4686">
        <v>391.97800000000001</v>
      </c>
      <c r="AI4686">
        <v>424.29899999999998</v>
      </c>
      <c r="AJ4686">
        <v>461.55200000000002</v>
      </c>
      <c r="AK4686">
        <v>503.80599999999998</v>
      </c>
      <c r="AL4686">
        <v>538.423</v>
      </c>
      <c r="AM4686">
        <v>534.31600000000003</v>
      </c>
      <c r="AN4686">
        <v>581.23299999999995</v>
      </c>
      <c r="AO4686">
        <v>624.78599999999994</v>
      </c>
      <c r="AP4686">
        <v>671.62400000000002</v>
      </c>
      <c r="AQ4686">
        <v>715.48400000000004</v>
      </c>
      <c r="AR4686">
        <v>772.81100000000004</v>
      </c>
      <c r="AS4686">
        <v>820.846</v>
      </c>
      <c r="AT4686">
        <v>864.86400000000003</v>
      </c>
      <c r="AU4686">
        <v>933.27599999999995</v>
      </c>
      <c r="AV4686">
        <v>999.39700000000005</v>
      </c>
      <c r="AW4686" s="52">
        <v>1064.57</v>
      </c>
      <c r="AX4686" s="52">
        <v>1138.96</v>
      </c>
      <c r="AY4686" s="52">
        <v>1218.9100000000001</v>
      </c>
      <c r="AZ4686" s="52">
        <v>1304.3499999999999</v>
      </c>
      <c r="BA4686" s="52">
        <v>1395.82</v>
      </c>
      <c r="BB4686" s="52">
        <v>1494</v>
      </c>
      <c r="BC4686">
        <v>2018</v>
      </c>
    </row>
    <row r="4687" spans="1:55" x14ac:dyDescent="0.25">
      <c r="A4687">
        <v>548</v>
      </c>
      <c r="B4687" t="s">
        <v>1237</v>
      </c>
      <c r="C4687" t="s">
        <v>247</v>
      </c>
      <c r="D4687" t="s">
        <v>1238</v>
      </c>
      <c r="E4687" t="s">
        <v>248</v>
      </c>
      <c r="F4687" t="s">
        <v>249</v>
      </c>
      <c r="G4687" t="s">
        <v>250</v>
      </c>
      <c r="I4687" t="s">
        <v>251</v>
      </c>
      <c r="J4687">
        <v>38.886000000000003</v>
      </c>
      <c r="K4687">
        <v>39.298999999999999</v>
      </c>
      <c r="L4687">
        <v>40.292000000000002</v>
      </c>
      <c r="M4687">
        <v>42.155000000000001</v>
      </c>
      <c r="N4687">
        <v>44.734000000000002</v>
      </c>
      <c r="O4687">
        <v>43.948999999999998</v>
      </c>
      <c r="P4687">
        <v>40.152999999999999</v>
      </c>
      <c r="Q4687">
        <v>42.374000000000002</v>
      </c>
      <c r="R4687">
        <v>43.908000000000001</v>
      </c>
      <c r="S4687">
        <v>45.862000000000002</v>
      </c>
      <c r="T4687">
        <v>47.613999999999997</v>
      </c>
      <c r="U4687">
        <v>50.064</v>
      </c>
      <c r="V4687">
        <v>51.271000000000001</v>
      </c>
      <c r="W4687">
        <v>53.314999999999998</v>
      </c>
      <c r="X4687">
        <v>55.414999999999999</v>
      </c>
      <c r="Y4687">
        <v>57.427999999999997</v>
      </c>
      <c r="Z4687">
        <v>59.542000000000002</v>
      </c>
      <c r="AA4687">
        <v>61.613</v>
      </c>
      <c r="AB4687">
        <v>66.849000000000004</v>
      </c>
      <c r="AC4687">
        <v>66.882999999999996</v>
      </c>
      <c r="AD4687">
        <v>72.932000000000002</v>
      </c>
      <c r="AE4687">
        <v>71.778000000000006</v>
      </c>
      <c r="AF4687">
        <v>74.024000000000001</v>
      </c>
      <c r="AG4687">
        <v>76.465999999999994</v>
      </c>
      <c r="AH4687">
        <v>81.061999999999998</v>
      </c>
      <c r="AI4687">
        <v>85.156000000000006</v>
      </c>
      <c r="AJ4687">
        <v>88.546000000000006</v>
      </c>
      <c r="AK4687">
        <v>92.869</v>
      </c>
      <c r="AL4687">
        <v>102.51600000000001</v>
      </c>
      <c r="AM4687">
        <v>96.373000000000005</v>
      </c>
      <c r="AN4687">
        <v>100</v>
      </c>
      <c r="AO4687">
        <v>105.41200000000001</v>
      </c>
      <c r="AP4687">
        <v>106.46599999999999</v>
      </c>
      <c r="AQ4687">
        <v>106.652</v>
      </c>
      <c r="AR4687">
        <v>109.28400000000001</v>
      </c>
      <c r="AS4687">
        <v>108.883</v>
      </c>
      <c r="AT4687">
        <v>111.009</v>
      </c>
      <c r="AU4687">
        <v>115.247</v>
      </c>
      <c r="AV4687">
        <v>116.26600000000001</v>
      </c>
      <c r="AW4687">
        <v>118.699</v>
      </c>
      <c r="AX4687">
        <v>121.322</v>
      </c>
      <c r="AY4687">
        <v>124.227</v>
      </c>
      <c r="AZ4687">
        <v>127.321</v>
      </c>
      <c r="BA4687">
        <v>130.44999999999999</v>
      </c>
      <c r="BB4687">
        <v>133.864</v>
      </c>
      <c r="BC4687">
        <v>2018</v>
      </c>
    </row>
    <row r="4688" spans="1:55" x14ac:dyDescent="0.25">
      <c r="A4688">
        <v>548</v>
      </c>
      <c r="B4688" t="s">
        <v>1237</v>
      </c>
      <c r="C4688" t="s">
        <v>252</v>
      </c>
      <c r="D4688" t="s">
        <v>1238</v>
      </c>
      <c r="E4688" t="s">
        <v>253</v>
      </c>
      <c r="F4688" t="s">
        <v>254</v>
      </c>
      <c r="G4688" t="s">
        <v>229</v>
      </c>
      <c r="H4688" t="s">
        <v>220</v>
      </c>
      <c r="I4688" t="s">
        <v>255</v>
      </c>
      <c r="J4688" s="52">
        <v>10636.04</v>
      </c>
      <c r="K4688" s="52">
        <v>11100.12</v>
      </c>
      <c r="L4688" s="52">
        <v>11466.8</v>
      </c>
      <c r="M4688" s="52">
        <v>11887.54</v>
      </c>
      <c r="N4688" s="52">
        <v>12498.21</v>
      </c>
      <c r="O4688" s="52">
        <v>12001.62</v>
      </c>
      <c r="P4688" s="52">
        <v>11815.9</v>
      </c>
      <c r="Q4688" s="52">
        <v>12136.22</v>
      </c>
      <c r="R4688" s="52">
        <v>13019.36</v>
      </c>
      <c r="S4688" s="52">
        <v>13863.33</v>
      </c>
      <c r="T4688" s="52">
        <v>14483.96</v>
      </c>
      <c r="U4688" s="52">
        <v>15627.46</v>
      </c>
      <c r="V4688" s="52">
        <v>16551.8</v>
      </c>
      <c r="W4688" s="52">
        <v>17694.18</v>
      </c>
      <c r="X4688" s="52">
        <v>18805.77</v>
      </c>
      <c r="Y4688" s="52">
        <v>20114.939999999999</v>
      </c>
      <c r="Z4688" s="52">
        <v>21563</v>
      </c>
      <c r="AA4688" s="52">
        <v>22561.82</v>
      </c>
      <c r="AB4688" s="52">
        <v>20373.52</v>
      </c>
      <c r="AC4688" s="52">
        <v>21078.94</v>
      </c>
      <c r="AD4688" s="52">
        <v>22335.91</v>
      </c>
      <c r="AE4688" s="52">
        <v>21866.57</v>
      </c>
      <c r="AF4688" s="52">
        <v>22482.78</v>
      </c>
      <c r="AG4688" s="52">
        <v>23227.29</v>
      </c>
      <c r="AH4688" s="52">
        <v>24242.52</v>
      </c>
      <c r="AI4688" s="52">
        <v>24899.21</v>
      </c>
      <c r="AJ4688" s="52">
        <v>25942.27</v>
      </c>
      <c r="AK4688" s="52">
        <v>27303.14</v>
      </c>
      <c r="AL4688" s="52">
        <v>28103.95</v>
      </c>
      <c r="AM4688" s="52">
        <v>27203.48</v>
      </c>
      <c r="AN4688" s="52">
        <v>28732.959999999999</v>
      </c>
      <c r="AO4688" s="52">
        <v>29761.200000000001</v>
      </c>
      <c r="AP4688" s="52">
        <v>30913.62</v>
      </c>
      <c r="AQ4688" s="52">
        <v>31610.83</v>
      </c>
      <c r="AR4688" s="52">
        <v>32969.629999999997</v>
      </c>
      <c r="AS4688" s="52">
        <v>34117.699999999997</v>
      </c>
      <c r="AT4688" s="52">
        <v>35055.69</v>
      </c>
      <c r="AU4688" s="52">
        <v>36671.85</v>
      </c>
      <c r="AV4688" s="52">
        <v>37974.339999999997</v>
      </c>
      <c r="AW4688" s="52">
        <v>39239.410000000003</v>
      </c>
      <c r="AX4688" s="52">
        <v>40603.86</v>
      </c>
      <c r="AY4688" s="52">
        <v>42032.15</v>
      </c>
      <c r="AZ4688" s="52">
        <v>43515.39</v>
      </c>
      <c r="BA4688" s="52">
        <v>45059.66</v>
      </c>
      <c r="BB4688" s="52">
        <v>46674.1</v>
      </c>
      <c r="BC4688">
        <v>2018</v>
      </c>
    </row>
    <row r="4689" spans="1:55" x14ac:dyDescent="0.25">
      <c r="A4689">
        <v>548</v>
      </c>
      <c r="B4689" t="s">
        <v>1237</v>
      </c>
      <c r="C4689" t="s">
        <v>256</v>
      </c>
      <c r="D4689" t="s">
        <v>1238</v>
      </c>
      <c r="E4689" t="s">
        <v>253</v>
      </c>
      <c r="F4689" t="s">
        <v>257</v>
      </c>
      <c r="G4689" t="s">
        <v>258</v>
      </c>
      <c r="H4689" t="s">
        <v>220</v>
      </c>
      <c r="I4689" t="s">
        <v>255</v>
      </c>
      <c r="J4689" s="52">
        <v>7683.08</v>
      </c>
      <c r="K4689" s="52">
        <v>8018.31</v>
      </c>
      <c r="L4689" s="52">
        <v>8283.19</v>
      </c>
      <c r="M4689" s="52">
        <v>8587.1200000000008</v>
      </c>
      <c r="N4689" s="52">
        <v>9028.25</v>
      </c>
      <c r="O4689" s="52">
        <v>8669.5300000000007</v>
      </c>
      <c r="P4689" s="52">
        <v>8535.3700000000008</v>
      </c>
      <c r="Q4689" s="52">
        <v>8766.76</v>
      </c>
      <c r="R4689" s="52">
        <v>9404.7099999999991</v>
      </c>
      <c r="S4689" s="52">
        <v>10014.36</v>
      </c>
      <c r="T4689" s="52">
        <v>10462.68</v>
      </c>
      <c r="U4689" s="52">
        <v>11288.7</v>
      </c>
      <c r="V4689" s="52">
        <v>11956.41</v>
      </c>
      <c r="W4689" s="52">
        <v>12781.62</v>
      </c>
      <c r="X4689" s="52">
        <v>13584.59</v>
      </c>
      <c r="Y4689" s="52">
        <v>14530.29</v>
      </c>
      <c r="Z4689" s="52">
        <v>15576.32</v>
      </c>
      <c r="AA4689" s="52">
        <v>16297.83</v>
      </c>
      <c r="AB4689" s="52">
        <v>14717.08</v>
      </c>
      <c r="AC4689" s="52">
        <v>15226.65</v>
      </c>
      <c r="AD4689" s="52">
        <v>16134.64</v>
      </c>
      <c r="AE4689" s="52">
        <v>15795.6</v>
      </c>
      <c r="AF4689" s="52">
        <v>16240.73</v>
      </c>
      <c r="AG4689" s="52">
        <v>16778.54</v>
      </c>
      <c r="AH4689" s="52">
        <v>17511.91</v>
      </c>
      <c r="AI4689" s="52">
        <v>17986.27</v>
      </c>
      <c r="AJ4689" s="52">
        <v>18739.740000000002</v>
      </c>
      <c r="AK4689" s="52">
        <v>19722.78</v>
      </c>
      <c r="AL4689" s="52">
        <v>20301.259999999998</v>
      </c>
      <c r="AM4689" s="52">
        <v>19650.79</v>
      </c>
      <c r="AN4689" s="52">
        <v>20755.63</v>
      </c>
      <c r="AO4689" s="52">
        <v>21498.39</v>
      </c>
      <c r="AP4689" s="52">
        <v>22330.86</v>
      </c>
      <c r="AQ4689" s="52">
        <v>22834.49</v>
      </c>
      <c r="AR4689" s="52">
        <v>23816.05</v>
      </c>
      <c r="AS4689" s="52">
        <v>24645.37</v>
      </c>
      <c r="AT4689" s="52">
        <v>25322.93</v>
      </c>
      <c r="AU4689" s="52">
        <v>26490.39</v>
      </c>
      <c r="AV4689" s="52">
        <v>27431.26</v>
      </c>
      <c r="AW4689" s="52">
        <v>28345.1</v>
      </c>
      <c r="AX4689" s="52">
        <v>29330.73</v>
      </c>
      <c r="AY4689" s="52">
        <v>30362.47</v>
      </c>
      <c r="AZ4689" s="52">
        <v>31433.91</v>
      </c>
      <c r="BA4689" s="52">
        <v>32549.439999999999</v>
      </c>
      <c r="BB4689" s="52">
        <v>33715.65</v>
      </c>
      <c r="BC4689">
        <v>2018</v>
      </c>
    </row>
    <row r="4690" spans="1:55" x14ac:dyDescent="0.25">
      <c r="A4690">
        <v>548</v>
      </c>
      <c r="B4690" t="s">
        <v>1237</v>
      </c>
      <c r="C4690" t="s">
        <v>259</v>
      </c>
      <c r="D4690" t="s">
        <v>1238</v>
      </c>
      <c r="E4690" t="s">
        <v>260</v>
      </c>
      <c r="F4690" t="s">
        <v>261</v>
      </c>
      <c r="G4690" t="s">
        <v>229</v>
      </c>
      <c r="H4690" t="s">
        <v>220</v>
      </c>
      <c r="I4690" t="s">
        <v>262</v>
      </c>
      <c r="J4690" s="52">
        <v>4135.96</v>
      </c>
      <c r="K4690" s="52">
        <v>4362.18</v>
      </c>
      <c r="L4690" s="52">
        <v>4620.22</v>
      </c>
      <c r="M4690" s="52">
        <v>5011.24</v>
      </c>
      <c r="N4690" s="52">
        <v>5590.94</v>
      </c>
      <c r="O4690" s="52">
        <v>5274.6</v>
      </c>
      <c r="P4690" s="52">
        <v>4744.42</v>
      </c>
      <c r="Q4690" s="52">
        <v>5142.55</v>
      </c>
      <c r="R4690" s="52">
        <v>5716.48</v>
      </c>
      <c r="S4690" s="52">
        <v>6358.03</v>
      </c>
      <c r="T4690" s="52">
        <v>6896.38</v>
      </c>
      <c r="U4690" s="52">
        <v>7823.66</v>
      </c>
      <c r="V4690" s="52">
        <v>8486.33</v>
      </c>
      <c r="W4690" s="52">
        <v>9433.7199999999993</v>
      </c>
      <c r="X4690" s="52">
        <v>10421.17</v>
      </c>
      <c r="Y4690" s="52">
        <v>11551.56</v>
      </c>
      <c r="Z4690" s="52">
        <v>12838.96</v>
      </c>
      <c r="AA4690" s="52">
        <v>13901</v>
      </c>
      <c r="AB4690" s="52">
        <v>13619.41</v>
      </c>
      <c r="AC4690" s="52">
        <v>14098.26</v>
      </c>
      <c r="AD4690" s="52">
        <v>16289.96</v>
      </c>
      <c r="AE4690" s="52">
        <v>15695.42</v>
      </c>
      <c r="AF4690" s="52">
        <v>16642.55</v>
      </c>
      <c r="AG4690" s="52">
        <v>17760.900000000001</v>
      </c>
      <c r="AH4690" s="52">
        <v>19651.38</v>
      </c>
      <c r="AI4690" s="52">
        <v>21203.200000000001</v>
      </c>
      <c r="AJ4690" s="52">
        <v>22970.91</v>
      </c>
      <c r="AK4690" s="52">
        <v>25356.02</v>
      </c>
      <c r="AL4690" s="52">
        <v>28811.01</v>
      </c>
      <c r="AM4690" s="52">
        <v>26216.83</v>
      </c>
      <c r="AN4690" s="52">
        <v>28732.959999999999</v>
      </c>
      <c r="AO4690" s="52">
        <v>31372</v>
      </c>
      <c r="AP4690" s="52">
        <v>32912.61</v>
      </c>
      <c r="AQ4690" s="52">
        <v>33713.65</v>
      </c>
      <c r="AR4690" s="52">
        <v>36030.480000000003</v>
      </c>
      <c r="AS4690" s="52">
        <v>37148.379999999997</v>
      </c>
      <c r="AT4690" s="52">
        <v>38915.11</v>
      </c>
      <c r="AU4690" s="52">
        <v>42263.31</v>
      </c>
      <c r="AV4690" s="52">
        <v>44151.37</v>
      </c>
      <c r="AW4690" s="52">
        <v>46576.94</v>
      </c>
      <c r="AX4690" s="52">
        <v>49261.32</v>
      </c>
      <c r="AY4690" s="52">
        <v>52215.24</v>
      </c>
      <c r="AZ4690" s="52">
        <v>55404.43</v>
      </c>
      <c r="BA4690" s="52">
        <v>58780.34</v>
      </c>
      <c r="BB4690" s="52">
        <v>62479.94</v>
      </c>
      <c r="BC4690">
        <v>2018</v>
      </c>
    </row>
    <row r="4691" spans="1:55" x14ac:dyDescent="0.25">
      <c r="A4691">
        <v>548</v>
      </c>
      <c r="B4691" t="s">
        <v>1237</v>
      </c>
      <c r="C4691" t="s">
        <v>263</v>
      </c>
      <c r="D4691" t="s">
        <v>1238</v>
      </c>
      <c r="E4691" t="s">
        <v>260</v>
      </c>
      <c r="F4691" t="s">
        <v>264</v>
      </c>
      <c r="G4691" t="s">
        <v>242</v>
      </c>
      <c r="H4691" t="s">
        <v>220</v>
      </c>
      <c r="I4691" t="s">
        <v>262</v>
      </c>
      <c r="J4691" s="52">
        <v>1899.98</v>
      </c>
      <c r="K4691" s="52">
        <v>1893.24</v>
      </c>
      <c r="L4691" s="52">
        <v>1978.38</v>
      </c>
      <c r="M4691" s="52">
        <v>2158.89</v>
      </c>
      <c r="N4691" s="52">
        <v>2385.62</v>
      </c>
      <c r="O4691" s="52">
        <v>2124.29</v>
      </c>
      <c r="P4691" s="52">
        <v>1837.93</v>
      </c>
      <c r="Q4691" s="52">
        <v>2041.02</v>
      </c>
      <c r="R4691" s="52">
        <v>2182.86</v>
      </c>
      <c r="S4691" s="52">
        <v>2347.1799999999998</v>
      </c>
      <c r="T4691" s="52">
        <v>2549.61</v>
      </c>
      <c r="U4691" s="52">
        <v>2844.9</v>
      </c>
      <c r="V4691" s="52">
        <v>3331.39</v>
      </c>
      <c r="W4691" s="52">
        <v>3664.87</v>
      </c>
      <c r="X4691" s="52">
        <v>3971.09</v>
      </c>
      <c r="Y4691" s="52">
        <v>4612.5</v>
      </c>
      <c r="Z4691" s="52">
        <v>5103.04</v>
      </c>
      <c r="AA4691" s="52">
        <v>4941.3599999999997</v>
      </c>
      <c r="AB4691" s="52">
        <v>3470.47</v>
      </c>
      <c r="AC4691" s="52">
        <v>3710.07</v>
      </c>
      <c r="AD4691" s="52">
        <v>4286.83</v>
      </c>
      <c r="AE4691" s="52">
        <v>4130.38</v>
      </c>
      <c r="AF4691" s="52">
        <v>4379.6400000000003</v>
      </c>
      <c r="AG4691" s="52">
        <v>4673.91</v>
      </c>
      <c r="AH4691" s="52">
        <v>5171.42</v>
      </c>
      <c r="AI4691" s="52">
        <v>5599.05</v>
      </c>
      <c r="AJ4691" s="52">
        <v>6264.42</v>
      </c>
      <c r="AK4691" s="52">
        <v>7378.59</v>
      </c>
      <c r="AL4691" s="52">
        <v>8646.57</v>
      </c>
      <c r="AM4691" s="52">
        <v>7439.44</v>
      </c>
      <c r="AN4691" s="52">
        <v>8920.48</v>
      </c>
      <c r="AO4691" s="52">
        <v>10252.59</v>
      </c>
      <c r="AP4691" s="52">
        <v>10655.46</v>
      </c>
      <c r="AQ4691" s="52">
        <v>10699.66</v>
      </c>
      <c r="AR4691" s="52">
        <v>11008.87</v>
      </c>
      <c r="AS4691" s="52">
        <v>9511.81</v>
      </c>
      <c r="AT4691" s="52">
        <v>9380.98</v>
      </c>
      <c r="AU4691" s="52">
        <v>9827.67</v>
      </c>
      <c r="AV4691" s="52">
        <v>10941.75</v>
      </c>
      <c r="AW4691" s="52">
        <v>11385.11</v>
      </c>
      <c r="AX4691" s="52">
        <v>12100.44</v>
      </c>
      <c r="AY4691" s="52">
        <v>12826.16</v>
      </c>
      <c r="AZ4691" s="52">
        <v>13632.21</v>
      </c>
      <c r="BA4691" s="52">
        <v>14489.7</v>
      </c>
      <c r="BB4691" s="52">
        <v>15455.74</v>
      </c>
      <c r="BC4691">
        <v>2018</v>
      </c>
    </row>
    <row r="4692" spans="1:55" x14ac:dyDescent="0.25">
      <c r="A4692">
        <v>548</v>
      </c>
      <c r="B4692" t="s">
        <v>1237</v>
      </c>
      <c r="C4692" t="s">
        <v>265</v>
      </c>
      <c r="D4692" t="s">
        <v>1238</v>
      </c>
      <c r="E4692" t="s">
        <v>260</v>
      </c>
      <c r="F4692" t="s">
        <v>266</v>
      </c>
      <c r="G4692" t="s">
        <v>246</v>
      </c>
      <c r="H4692" t="s">
        <v>220</v>
      </c>
      <c r="I4692" t="s">
        <v>262</v>
      </c>
      <c r="J4692" s="52">
        <v>3310.18</v>
      </c>
      <c r="K4692" s="52">
        <v>3781.45</v>
      </c>
      <c r="L4692" s="52">
        <v>4147.7299999999996</v>
      </c>
      <c r="M4692" s="52">
        <v>4468.32</v>
      </c>
      <c r="N4692" s="52">
        <v>4867.38</v>
      </c>
      <c r="O4692" s="52">
        <v>4821.82</v>
      </c>
      <c r="P4692" s="52">
        <v>4842.7700000000004</v>
      </c>
      <c r="Q4692" s="52">
        <v>5097.08</v>
      </c>
      <c r="R4692" s="52">
        <v>5660.82</v>
      </c>
      <c r="S4692" s="52">
        <v>6264.11</v>
      </c>
      <c r="T4692" s="52">
        <v>6789.47</v>
      </c>
      <c r="U4692" s="52">
        <v>7573.25</v>
      </c>
      <c r="V4692" s="52">
        <v>8204.01</v>
      </c>
      <c r="W4692" s="52">
        <v>8978.0300000000007</v>
      </c>
      <c r="X4692" s="52">
        <v>9745.7900000000009</v>
      </c>
      <c r="Y4692" s="52">
        <v>10642.83</v>
      </c>
      <c r="Z4692" s="52">
        <v>11617.91</v>
      </c>
      <c r="AA4692" s="52">
        <v>12365.68</v>
      </c>
      <c r="AB4692" s="52">
        <v>11292</v>
      </c>
      <c r="AC4692" s="52">
        <v>11851.68</v>
      </c>
      <c r="AD4692" s="52">
        <v>12839.13</v>
      </c>
      <c r="AE4692" s="52">
        <v>12845.01</v>
      </c>
      <c r="AF4692" s="52">
        <v>13415.94</v>
      </c>
      <c r="AG4692" s="52">
        <v>14117.58</v>
      </c>
      <c r="AH4692" s="52">
        <v>15131.32</v>
      </c>
      <c r="AI4692" s="52">
        <v>16025.26</v>
      </c>
      <c r="AJ4692" s="52">
        <v>17201.89</v>
      </c>
      <c r="AK4692" s="52">
        <v>18590.62</v>
      </c>
      <c r="AL4692" s="52">
        <v>19508.07</v>
      </c>
      <c r="AM4692" s="52">
        <v>19026.98</v>
      </c>
      <c r="AN4692" s="52">
        <v>20330.919999999998</v>
      </c>
      <c r="AO4692" s="52">
        <v>21498.39</v>
      </c>
      <c r="AP4692" s="52">
        <v>22759.19</v>
      </c>
      <c r="AQ4692" s="52">
        <v>23680.78</v>
      </c>
      <c r="AR4692" s="52">
        <v>25166.05</v>
      </c>
      <c r="AS4692" s="52">
        <v>26320.880000000001</v>
      </c>
      <c r="AT4692" s="52">
        <v>27340.13</v>
      </c>
      <c r="AU4692" s="52">
        <v>29144.3</v>
      </c>
      <c r="AV4692" s="52">
        <v>30859.87</v>
      </c>
      <c r="AW4692" s="52">
        <v>32454.93</v>
      </c>
      <c r="AX4692" s="52">
        <v>34284.74</v>
      </c>
      <c r="AY4692" s="52">
        <v>36228.54</v>
      </c>
      <c r="AZ4692" s="52">
        <v>38283.1</v>
      </c>
      <c r="BA4692" s="52">
        <v>40463.19</v>
      </c>
      <c r="BB4692" s="52">
        <v>42790.09</v>
      </c>
      <c r="BC4692">
        <v>2018</v>
      </c>
    </row>
    <row r="4693" spans="1:55" x14ac:dyDescent="0.25">
      <c r="A4693">
        <v>548</v>
      </c>
      <c r="B4693" t="s">
        <v>1237</v>
      </c>
      <c r="C4693" t="s">
        <v>267</v>
      </c>
      <c r="D4693" t="s">
        <v>1238</v>
      </c>
      <c r="E4693" t="s">
        <v>268</v>
      </c>
      <c r="F4693" t="s">
        <v>269</v>
      </c>
      <c r="G4693" t="s">
        <v>270</v>
      </c>
    </row>
    <row r="4694" spans="1:55" x14ac:dyDescent="0.25">
      <c r="A4694">
        <v>548</v>
      </c>
      <c r="B4694" t="s">
        <v>1237</v>
      </c>
      <c r="C4694" t="s">
        <v>271</v>
      </c>
      <c r="D4694" t="s">
        <v>1238</v>
      </c>
      <c r="E4694" t="s">
        <v>272</v>
      </c>
      <c r="F4694" t="s">
        <v>273</v>
      </c>
      <c r="G4694" t="s">
        <v>274</v>
      </c>
      <c r="I4694" t="s">
        <v>243</v>
      </c>
      <c r="J4694">
        <v>0.34699999999999998</v>
      </c>
      <c r="K4694">
        <v>0.36499999999999999</v>
      </c>
      <c r="L4694">
        <v>0.38500000000000001</v>
      </c>
      <c r="M4694">
        <v>0.39900000000000002</v>
      </c>
      <c r="N4694">
        <v>0.41199999999999998</v>
      </c>
      <c r="O4694">
        <v>0.39400000000000002</v>
      </c>
      <c r="P4694">
        <v>0.38500000000000001</v>
      </c>
      <c r="Q4694">
        <v>0.39100000000000001</v>
      </c>
      <c r="R4694">
        <v>0.41099999999999998</v>
      </c>
      <c r="S4694">
        <v>0.433</v>
      </c>
      <c r="T4694">
        <v>0.45300000000000001</v>
      </c>
      <c r="U4694">
        <v>0.48499999999999999</v>
      </c>
      <c r="V4694">
        <v>0.47399999999999998</v>
      </c>
      <c r="W4694">
        <v>0.51100000000000001</v>
      </c>
      <c r="X4694">
        <v>0.54200000000000004</v>
      </c>
      <c r="Y4694">
        <v>0.57399999999999995</v>
      </c>
      <c r="Z4694">
        <v>0.60899999999999999</v>
      </c>
      <c r="AA4694">
        <v>0.627</v>
      </c>
      <c r="AB4694">
        <v>0.56599999999999995</v>
      </c>
      <c r="AC4694">
        <v>0.58099999999999996</v>
      </c>
      <c r="AD4694">
        <v>0.60199999999999998</v>
      </c>
      <c r="AE4694">
        <v>0.59099999999999997</v>
      </c>
      <c r="AF4694">
        <v>0.60499999999999998</v>
      </c>
      <c r="AG4694">
        <v>0.61499999999999999</v>
      </c>
      <c r="AH4694">
        <v>0.624</v>
      </c>
      <c r="AI4694">
        <v>0.625</v>
      </c>
      <c r="AJ4694">
        <v>0.627</v>
      </c>
      <c r="AK4694">
        <v>0.63200000000000001</v>
      </c>
      <c r="AL4694">
        <v>0.64400000000000002</v>
      </c>
      <c r="AM4694">
        <v>0.63600000000000001</v>
      </c>
      <c r="AN4694">
        <v>0.65</v>
      </c>
      <c r="AO4694">
        <v>0.65700000000000003</v>
      </c>
      <c r="AP4694">
        <v>0.67200000000000004</v>
      </c>
      <c r="AQ4694">
        <v>0.68100000000000005</v>
      </c>
      <c r="AR4694">
        <v>0.69699999999999995</v>
      </c>
      <c r="AS4694">
        <v>0.70899999999999996</v>
      </c>
      <c r="AT4694">
        <v>0.71599999999999997</v>
      </c>
      <c r="AU4694">
        <v>0.73099999999999998</v>
      </c>
      <c r="AV4694">
        <v>0.73899999999999999</v>
      </c>
      <c r="AW4694">
        <v>0.749</v>
      </c>
      <c r="AX4694">
        <v>0.75800000000000001</v>
      </c>
      <c r="AY4694">
        <v>0.76800000000000002</v>
      </c>
      <c r="AZ4694">
        <v>0.77700000000000002</v>
      </c>
      <c r="BA4694">
        <v>0.78700000000000003</v>
      </c>
      <c r="BB4694">
        <v>0.79600000000000004</v>
      </c>
      <c r="BC4694">
        <v>2018</v>
      </c>
    </row>
    <row r="4695" spans="1:55" x14ac:dyDescent="0.25">
      <c r="A4695">
        <v>548</v>
      </c>
      <c r="B4695" t="s">
        <v>1237</v>
      </c>
      <c r="C4695" t="s">
        <v>275</v>
      </c>
      <c r="D4695" t="s">
        <v>1238</v>
      </c>
      <c r="E4695" t="s">
        <v>276</v>
      </c>
      <c r="F4695" t="s">
        <v>277</v>
      </c>
      <c r="G4695" t="s">
        <v>278</v>
      </c>
      <c r="I4695" t="s">
        <v>243</v>
      </c>
      <c r="J4695">
        <v>1.2490000000000001</v>
      </c>
      <c r="K4695">
        <v>1.1539999999999999</v>
      </c>
      <c r="L4695">
        <v>1.1140000000000001</v>
      </c>
      <c r="M4695">
        <v>1.1220000000000001</v>
      </c>
      <c r="N4695">
        <v>1.149</v>
      </c>
      <c r="O4695">
        <v>1.0940000000000001</v>
      </c>
      <c r="P4695">
        <v>0.98</v>
      </c>
      <c r="Q4695">
        <v>1.0089999999999999</v>
      </c>
      <c r="R4695">
        <v>1.01</v>
      </c>
      <c r="S4695">
        <v>1.0149999999999999</v>
      </c>
      <c r="T4695">
        <v>1.016</v>
      </c>
      <c r="U4695">
        <v>1.0329999999999999</v>
      </c>
      <c r="V4695">
        <v>1.034</v>
      </c>
      <c r="W4695">
        <v>1.0509999999999999</v>
      </c>
      <c r="X4695">
        <v>1.069</v>
      </c>
      <c r="Y4695">
        <v>1.085</v>
      </c>
      <c r="Z4695">
        <v>1.105</v>
      </c>
      <c r="AA4695">
        <v>1.1240000000000001</v>
      </c>
      <c r="AB4695">
        <v>1.206</v>
      </c>
      <c r="AC4695">
        <v>1.19</v>
      </c>
      <c r="AD4695">
        <v>1.2689999999999999</v>
      </c>
      <c r="AE4695">
        <v>1.222</v>
      </c>
      <c r="AF4695">
        <v>1.2410000000000001</v>
      </c>
      <c r="AG4695">
        <v>1.258</v>
      </c>
      <c r="AH4695">
        <v>1.2989999999999999</v>
      </c>
      <c r="AI4695">
        <v>1.323</v>
      </c>
      <c r="AJ4695">
        <v>1.335</v>
      </c>
      <c r="AK4695">
        <v>1.3640000000000001</v>
      </c>
      <c r="AL4695">
        <v>1.4770000000000001</v>
      </c>
      <c r="AM4695">
        <v>1.3779999999999999</v>
      </c>
      <c r="AN4695">
        <v>1.413</v>
      </c>
      <c r="AO4695">
        <v>1.4590000000000001</v>
      </c>
      <c r="AP4695">
        <v>1.446</v>
      </c>
      <c r="AQ4695">
        <v>1.4239999999999999</v>
      </c>
      <c r="AR4695">
        <v>1.4319999999999999</v>
      </c>
      <c r="AS4695">
        <v>1.411</v>
      </c>
      <c r="AT4695">
        <v>1.423</v>
      </c>
      <c r="AU4695">
        <v>1.45</v>
      </c>
      <c r="AV4695">
        <v>1.431</v>
      </c>
      <c r="AW4695">
        <v>1.4350000000000001</v>
      </c>
      <c r="AX4695">
        <v>1.4370000000000001</v>
      </c>
      <c r="AY4695">
        <v>1.4410000000000001</v>
      </c>
      <c r="AZ4695">
        <v>1.4470000000000001</v>
      </c>
      <c r="BA4695">
        <v>1.4530000000000001</v>
      </c>
      <c r="BB4695">
        <v>1.46</v>
      </c>
      <c r="BC4695">
        <v>2018</v>
      </c>
    </row>
    <row r="4696" spans="1:55" x14ac:dyDescent="0.25">
      <c r="A4696">
        <v>548</v>
      </c>
      <c r="B4696" t="s">
        <v>1237</v>
      </c>
      <c r="C4696" t="s">
        <v>279</v>
      </c>
      <c r="D4696" t="s">
        <v>1238</v>
      </c>
      <c r="E4696" t="s">
        <v>280</v>
      </c>
      <c r="F4696" t="s">
        <v>281</v>
      </c>
      <c r="G4696" t="s">
        <v>282</v>
      </c>
      <c r="I4696" t="s">
        <v>1239</v>
      </c>
      <c r="J4696">
        <v>34.881999999999998</v>
      </c>
      <c r="K4696">
        <v>40.148000000000003</v>
      </c>
      <c r="L4696">
        <v>42.512999999999998</v>
      </c>
      <c r="M4696">
        <v>41.158000000000001</v>
      </c>
      <c r="N4696">
        <v>35.856000000000002</v>
      </c>
      <c r="O4696">
        <v>29.876000000000001</v>
      </c>
      <c r="P4696">
        <v>27.917000000000002</v>
      </c>
      <c r="Q4696">
        <v>24.829000000000001</v>
      </c>
      <c r="R4696">
        <v>27.646000000000001</v>
      </c>
      <c r="S4696">
        <v>30.481999999999999</v>
      </c>
      <c r="T4696">
        <v>35.433</v>
      </c>
      <c r="U4696">
        <v>39.869</v>
      </c>
      <c r="V4696">
        <v>38.747</v>
      </c>
      <c r="W4696">
        <v>41.987000000000002</v>
      </c>
      <c r="X4696">
        <v>43.802999999999997</v>
      </c>
      <c r="Y4696">
        <v>46.923999999999999</v>
      </c>
      <c r="Z4696">
        <v>45.19</v>
      </c>
      <c r="AA4696">
        <v>46.314</v>
      </c>
      <c r="AB4696">
        <v>28.783999999999999</v>
      </c>
      <c r="AC4696">
        <v>23.81</v>
      </c>
      <c r="AD4696">
        <v>28.036999999999999</v>
      </c>
      <c r="AE4696">
        <v>26.652000000000001</v>
      </c>
      <c r="AF4696">
        <v>25.100999999999999</v>
      </c>
      <c r="AG4696">
        <v>24.298999999999999</v>
      </c>
      <c r="AH4696">
        <v>23.643000000000001</v>
      </c>
      <c r="AI4696">
        <v>22.274999999999999</v>
      </c>
      <c r="AJ4696">
        <v>22.396000000000001</v>
      </c>
      <c r="AK4696">
        <v>23.027000000000001</v>
      </c>
      <c r="AL4696">
        <v>21.117000000000001</v>
      </c>
      <c r="AM4696">
        <v>18.927</v>
      </c>
      <c r="AN4696">
        <v>23.385999999999999</v>
      </c>
      <c r="AO4696">
        <v>23.187999999999999</v>
      </c>
      <c r="AP4696">
        <v>25.748999999999999</v>
      </c>
      <c r="AQ4696">
        <v>25.937000000000001</v>
      </c>
      <c r="AR4696">
        <v>24.978000000000002</v>
      </c>
      <c r="AS4696">
        <v>25.137</v>
      </c>
      <c r="AT4696">
        <v>25.834</v>
      </c>
      <c r="AU4696">
        <v>25.558</v>
      </c>
      <c r="AV4696">
        <v>23.626000000000001</v>
      </c>
      <c r="AW4696">
        <v>24.614000000000001</v>
      </c>
      <c r="AX4696">
        <v>24.564</v>
      </c>
      <c r="AY4696">
        <v>24.715</v>
      </c>
      <c r="AZ4696">
        <v>24.975999999999999</v>
      </c>
      <c r="BA4696">
        <v>25.065000000000001</v>
      </c>
      <c r="BB4696">
        <v>25.178999999999998</v>
      </c>
      <c r="BC4696">
        <v>2018</v>
      </c>
    </row>
    <row r="4697" spans="1:55" x14ac:dyDescent="0.25">
      <c r="A4697">
        <v>548</v>
      </c>
      <c r="B4697" t="s">
        <v>1237</v>
      </c>
      <c r="C4697" t="s">
        <v>283</v>
      </c>
      <c r="D4697" t="s">
        <v>1238</v>
      </c>
      <c r="E4697" t="s">
        <v>284</v>
      </c>
      <c r="F4697" t="s">
        <v>285</v>
      </c>
      <c r="G4697" t="s">
        <v>282</v>
      </c>
      <c r="I4697" t="s">
        <v>1239</v>
      </c>
      <c r="J4697">
        <v>29.771000000000001</v>
      </c>
      <c r="K4697">
        <v>29.423999999999999</v>
      </c>
      <c r="L4697">
        <v>29.669</v>
      </c>
      <c r="M4697">
        <v>29.308</v>
      </c>
      <c r="N4697">
        <v>28.712</v>
      </c>
      <c r="O4697">
        <v>23.777999999999999</v>
      </c>
      <c r="P4697">
        <v>23.710999999999999</v>
      </c>
      <c r="Q4697">
        <v>29.257000000000001</v>
      </c>
      <c r="R4697">
        <v>28.984000000000002</v>
      </c>
      <c r="S4697">
        <v>26.922000000000001</v>
      </c>
      <c r="T4697">
        <v>28.617000000000001</v>
      </c>
      <c r="U4697">
        <v>27.166</v>
      </c>
      <c r="V4697">
        <v>29.452999999999999</v>
      </c>
      <c r="W4697">
        <v>32.203000000000003</v>
      </c>
      <c r="X4697">
        <v>31.33</v>
      </c>
      <c r="Y4697">
        <v>37.863</v>
      </c>
      <c r="Z4697">
        <v>41.07</v>
      </c>
      <c r="AA4697">
        <v>40.796999999999997</v>
      </c>
      <c r="AB4697">
        <v>41.076999999999998</v>
      </c>
      <c r="AC4697">
        <v>38.639000000000003</v>
      </c>
      <c r="AD4697">
        <v>36.463999999999999</v>
      </c>
      <c r="AE4697">
        <v>33.963999999999999</v>
      </c>
      <c r="AF4697">
        <v>32.511000000000003</v>
      </c>
      <c r="AG4697">
        <v>35.222999999999999</v>
      </c>
      <c r="AH4697">
        <v>34.9</v>
      </c>
      <c r="AI4697">
        <v>36.234000000000002</v>
      </c>
      <c r="AJ4697">
        <v>37.975999999999999</v>
      </c>
      <c r="AK4697">
        <v>37.898000000000003</v>
      </c>
      <c r="AL4697">
        <v>37.643000000000001</v>
      </c>
      <c r="AM4697">
        <v>33.966999999999999</v>
      </c>
      <c r="AN4697">
        <v>33.468000000000004</v>
      </c>
      <c r="AO4697">
        <v>34.082000000000001</v>
      </c>
      <c r="AP4697">
        <v>30.914999999999999</v>
      </c>
      <c r="AQ4697">
        <v>29.420999999999999</v>
      </c>
      <c r="AR4697">
        <v>29.366</v>
      </c>
      <c r="AS4697">
        <v>28.170999999999999</v>
      </c>
      <c r="AT4697">
        <v>28.263999999999999</v>
      </c>
      <c r="AU4697">
        <v>28.533999999999999</v>
      </c>
      <c r="AV4697">
        <v>25.954999999999998</v>
      </c>
      <c r="AW4697">
        <v>26.754000000000001</v>
      </c>
      <c r="AX4697">
        <v>26.635000000000002</v>
      </c>
      <c r="AY4697">
        <v>26.353000000000002</v>
      </c>
      <c r="AZ4697">
        <v>26.109000000000002</v>
      </c>
      <c r="BA4697">
        <v>25.890999999999998</v>
      </c>
      <c r="BB4697">
        <v>25.68</v>
      </c>
      <c r="BC4697">
        <v>2018</v>
      </c>
    </row>
    <row r="4698" spans="1:55" x14ac:dyDescent="0.25">
      <c r="A4698">
        <v>548</v>
      </c>
      <c r="B4698" t="s">
        <v>1237</v>
      </c>
      <c r="C4698" t="s">
        <v>286</v>
      </c>
      <c r="D4698" t="s">
        <v>1238</v>
      </c>
      <c r="E4698" t="s">
        <v>287</v>
      </c>
      <c r="F4698" t="s">
        <v>288</v>
      </c>
      <c r="G4698" t="s">
        <v>250</v>
      </c>
      <c r="I4698" t="s">
        <v>1240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123.099</v>
      </c>
      <c r="AX4698">
        <v>126.238</v>
      </c>
      <c r="AY4698">
        <v>129.404</v>
      </c>
      <c r="AZ4698">
        <v>132.52500000000001</v>
      </c>
      <c r="BA4698">
        <v>135.596</v>
      </c>
      <c r="BB4698">
        <v>138.642</v>
      </c>
      <c r="BC4698">
        <v>2018</v>
      </c>
    </row>
    <row r="4699" spans="1:55" x14ac:dyDescent="0.25">
      <c r="A4699">
        <v>548</v>
      </c>
      <c r="B4699" t="s">
        <v>1237</v>
      </c>
      <c r="C4699" t="s">
        <v>290</v>
      </c>
      <c r="D4699" t="s">
        <v>1238</v>
      </c>
      <c r="E4699" t="s">
        <v>287</v>
      </c>
      <c r="F4699" t="s">
        <v>291</v>
      </c>
      <c r="G4699" t="s">
        <v>235</v>
      </c>
      <c r="I4699" t="s">
        <v>292</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2.0009999999999999</v>
      </c>
      <c r="AX4699">
        <v>2.5499999999999998</v>
      </c>
      <c r="AY4699">
        <v>2.508</v>
      </c>
      <c r="AZ4699">
        <v>2.4119999999999999</v>
      </c>
      <c r="BA4699">
        <v>2.3170000000000002</v>
      </c>
      <c r="BB4699">
        <v>2.2469999999999999</v>
      </c>
      <c r="BC4699">
        <v>2018</v>
      </c>
    </row>
    <row r="4700" spans="1:55" x14ac:dyDescent="0.25">
      <c r="A4700">
        <v>548</v>
      </c>
      <c r="B4700" t="s">
        <v>1237</v>
      </c>
      <c r="C4700" t="s">
        <v>293</v>
      </c>
      <c r="D4700" t="s">
        <v>1238</v>
      </c>
      <c r="E4700" t="s">
        <v>294</v>
      </c>
      <c r="F4700" t="s">
        <v>295</v>
      </c>
      <c r="G4700" t="s">
        <v>250</v>
      </c>
      <c r="I4700" t="s">
        <v>1240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123.96599999999999</v>
      </c>
      <c r="AX4700">
        <v>127.128</v>
      </c>
      <c r="AY4700">
        <v>130.316</v>
      </c>
      <c r="AZ4700">
        <v>133.46</v>
      </c>
      <c r="BA4700">
        <v>136.55199999999999</v>
      </c>
      <c r="BB4700">
        <v>139.62</v>
      </c>
      <c r="BC4700">
        <v>2018</v>
      </c>
    </row>
    <row r="4701" spans="1:55" x14ac:dyDescent="0.25">
      <c r="A4701">
        <v>548</v>
      </c>
      <c r="B4701" t="s">
        <v>1237</v>
      </c>
      <c r="C4701" t="s">
        <v>296</v>
      </c>
      <c r="D4701" t="s">
        <v>1238</v>
      </c>
      <c r="E4701" t="s">
        <v>294</v>
      </c>
      <c r="F4701" t="s">
        <v>297</v>
      </c>
      <c r="G4701" t="s">
        <v>235</v>
      </c>
      <c r="I4701" t="s">
        <v>298</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2.367</v>
      </c>
      <c r="AX4701">
        <v>2.5499999999999998</v>
      </c>
      <c r="AY4701">
        <v>2.508</v>
      </c>
      <c r="AZ4701">
        <v>2.4119999999999999</v>
      </c>
      <c r="BA4701">
        <v>2.3170000000000002</v>
      </c>
      <c r="BB4701">
        <v>2.2469999999999999</v>
      </c>
      <c r="BC4701">
        <v>2018</v>
      </c>
    </row>
    <row r="4702" spans="1:55" x14ac:dyDescent="0.25">
      <c r="A4702">
        <v>548</v>
      </c>
      <c r="B4702" t="s">
        <v>1237</v>
      </c>
      <c r="C4702" t="s">
        <v>299</v>
      </c>
      <c r="D4702" t="s">
        <v>1238</v>
      </c>
      <c r="E4702" t="s">
        <v>300</v>
      </c>
      <c r="G4702" t="s">
        <v>274</v>
      </c>
    </row>
    <row r="4703" spans="1:55" x14ac:dyDescent="0.25">
      <c r="A4703">
        <v>548</v>
      </c>
      <c r="B4703" t="s">
        <v>1237</v>
      </c>
      <c r="C4703" t="s">
        <v>301</v>
      </c>
      <c r="D4703" t="s">
        <v>1238</v>
      </c>
      <c r="E4703" t="s">
        <v>302</v>
      </c>
      <c r="F4703" t="s">
        <v>303</v>
      </c>
      <c r="G4703" t="s">
        <v>235</v>
      </c>
      <c r="I4703" t="s">
        <v>1241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8.8190000000000008</v>
      </c>
      <c r="AV4703">
        <v>6.9480000000000004</v>
      </c>
      <c r="AW4703">
        <v>3.5510000000000002</v>
      </c>
      <c r="AX4703">
        <v>4.0419999999999998</v>
      </c>
      <c r="AY4703">
        <v>4.1710000000000003</v>
      </c>
      <c r="AZ4703">
        <v>4.1340000000000003</v>
      </c>
      <c r="BA4703">
        <v>3.992</v>
      </c>
      <c r="BB4703">
        <v>3.9289999999999998</v>
      </c>
      <c r="BC4703">
        <v>2017</v>
      </c>
    </row>
    <row r="4704" spans="1:55" x14ac:dyDescent="0.25">
      <c r="A4704">
        <v>548</v>
      </c>
      <c r="B4704" t="s">
        <v>1237</v>
      </c>
      <c r="C4704" t="s">
        <v>305</v>
      </c>
      <c r="D4704" t="s">
        <v>1238</v>
      </c>
      <c r="E4704" t="s">
        <v>306</v>
      </c>
      <c r="F4704" t="s">
        <v>307</v>
      </c>
      <c r="G4704" t="s">
        <v>235</v>
      </c>
      <c r="I4704" t="s">
        <v>1241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0.49</v>
      </c>
      <c r="AW4704">
        <v>10.012</v>
      </c>
      <c r="AX4704">
        <v>4.0750000000000002</v>
      </c>
      <c r="AY4704">
        <v>4.3470000000000004</v>
      </c>
      <c r="AZ4704">
        <v>4.3440000000000003</v>
      </c>
      <c r="BA4704">
        <v>4.1639999999999997</v>
      </c>
      <c r="BB4704">
        <v>4.1440000000000001</v>
      </c>
      <c r="BC4704">
        <v>2017</v>
      </c>
    </row>
    <row r="4705" spans="1:55" x14ac:dyDescent="0.25">
      <c r="A4705">
        <v>548</v>
      </c>
      <c r="B4705" t="s">
        <v>1237</v>
      </c>
      <c r="C4705" t="s">
        <v>308</v>
      </c>
      <c r="D4705" t="s">
        <v>1238</v>
      </c>
      <c r="E4705" t="s">
        <v>309</v>
      </c>
      <c r="F4705" t="s">
        <v>310</v>
      </c>
      <c r="G4705" t="s">
        <v>235</v>
      </c>
      <c r="I4705" t="s">
        <v>1241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5.28</v>
      </c>
      <c r="AB4705">
        <v>-0.26800000000000002</v>
      </c>
      <c r="AC4705">
        <v>13.657</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7.8040000000000003</v>
      </c>
      <c r="AV4705">
        <v>6.141</v>
      </c>
      <c r="AW4705">
        <v>3.7749999999999999</v>
      </c>
      <c r="AX4705">
        <v>4.0880000000000001</v>
      </c>
      <c r="AY4705">
        <v>3.734</v>
      </c>
      <c r="AZ4705">
        <v>3.5369999999999999</v>
      </c>
      <c r="BA4705">
        <v>3.6629999999999998</v>
      </c>
      <c r="BB4705">
        <v>3.5369999999999999</v>
      </c>
      <c r="BC4705">
        <v>2017</v>
      </c>
    </row>
    <row r="4706" spans="1:55" x14ac:dyDescent="0.25">
      <c r="A4706">
        <v>548</v>
      </c>
      <c r="B4706" t="s">
        <v>1237</v>
      </c>
      <c r="C4706" t="s">
        <v>311</v>
      </c>
      <c r="D4706" t="s">
        <v>1238</v>
      </c>
      <c r="E4706" t="s">
        <v>312</v>
      </c>
      <c r="F4706" t="s">
        <v>313</v>
      </c>
      <c r="G4706" t="s">
        <v>235</v>
      </c>
      <c r="I4706" t="s">
        <v>1241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4.5359999999999996</v>
      </c>
      <c r="AB4706">
        <v>4.5389999999999997</v>
      </c>
      <c r="AC4706">
        <v>14.098000000000001</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2.222</v>
      </c>
      <c r="AW4706">
        <v>8.359</v>
      </c>
      <c r="AX4706">
        <v>4.1180000000000003</v>
      </c>
      <c r="AY4706">
        <v>3.71</v>
      </c>
      <c r="AZ4706">
        <v>3.35</v>
      </c>
      <c r="BA4706">
        <v>3.4220000000000002</v>
      </c>
      <c r="BB4706">
        <v>3.258</v>
      </c>
      <c r="BC4706">
        <v>2017</v>
      </c>
    </row>
    <row r="4707" spans="1:55" x14ac:dyDescent="0.25">
      <c r="A4707">
        <v>548</v>
      </c>
      <c r="B4707" t="s">
        <v>1237</v>
      </c>
      <c r="C4707" t="s">
        <v>314</v>
      </c>
      <c r="D4707" t="s">
        <v>1238</v>
      </c>
      <c r="E4707" t="s">
        <v>315</v>
      </c>
      <c r="F4707" t="s">
        <v>316</v>
      </c>
      <c r="G4707" t="s">
        <v>317</v>
      </c>
      <c r="I4707" t="s">
        <v>1242</v>
      </c>
      <c r="J4707" t="s">
        <v>232</v>
      </c>
      <c r="K4707" t="s">
        <v>232</v>
      </c>
      <c r="L4707" t="s">
        <v>232</v>
      </c>
      <c r="M4707" t="s">
        <v>232</v>
      </c>
      <c r="N4707" t="s">
        <v>232</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3.0249999999999999</v>
      </c>
      <c r="AO4707">
        <v>3.0750000000000002</v>
      </c>
      <c r="AP4707">
        <v>2.9249999999999998</v>
      </c>
      <c r="AQ4707">
        <v>3.3</v>
      </c>
      <c r="AR4707">
        <v>2.85</v>
      </c>
      <c r="AS4707">
        <v>3.15</v>
      </c>
      <c r="AT4707">
        <v>3.45</v>
      </c>
      <c r="AU4707">
        <v>3.4249999999999998</v>
      </c>
      <c r="AV4707">
        <v>3.3250000000000002</v>
      </c>
      <c r="AW4707">
        <v>3.3250000000000002</v>
      </c>
      <c r="AX4707">
        <v>3.3250000000000002</v>
      </c>
      <c r="AY4707">
        <v>3.3250000000000002</v>
      </c>
      <c r="AZ4707">
        <v>3.3250000000000002</v>
      </c>
      <c r="BA4707">
        <v>3.3250000000000002</v>
      </c>
      <c r="BB4707">
        <v>3.3250000000000002</v>
      </c>
      <c r="BC4707">
        <v>2018</v>
      </c>
    </row>
    <row r="4708" spans="1:55" x14ac:dyDescent="0.25">
      <c r="A4708">
        <v>548</v>
      </c>
      <c r="B4708" t="s">
        <v>1237</v>
      </c>
      <c r="C4708" t="s">
        <v>318</v>
      </c>
      <c r="D4708" t="s">
        <v>1238</v>
      </c>
      <c r="E4708" t="s">
        <v>319</v>
      </c>
      <c r="F4708" t="s">
        <v>320</v>
      </c>
      <c r="G4708" t="s">
        <v>321</v>
      </c>
      <c r="H4708" t="s">
        <v>322</v>
      </c>
    </row>
    <row r="4709" spans="1:55" x14ac:dyDescent="0.25">
      <c r="A4709">
        <v>548</v>
      </c>
      <c r="B4709" t="s">
        <v>1237</v>
      </c>
      <c r="C4709" t="s">
        <v>323</v>
      </c>
      <c r="D4709" t="s">
        <v>1238</v>
      </c>
      <c r="E4709" t="s">
        <v>324</v>
      </c>
      <c r="F4709" t="s">
        <v>325</v>
      </c>
      <c r="G4709" t="s">
        <v>321</v>
      </c>
      <c r="H4709" t="s">
        <v>322</v>
      </c>
      <c r="I4709" t="s">
        <v>1243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32.384999999999998</v>
      </c>
      <c r="AW4709">
        <v>32.801000000000002</v>
      </c>
      <c r="AX4709">
        <v>33.220999999999997</v>
      </c>
      <c r="AY4709">
        <v>33.645000000000003</v>
      </c>
      <c r="AZ4709">
        <v>34.070999999999998</v>
      </c>
      <c r="BA4709">
        <v>34.496000000000002</v>
      </c>
      <c r="BB4709">
        <v>34.914999999999999</v>
      </c>
      <c r="BC4709">
        <v>2018</v>
      </c>
    </row>
    <row r="4710" spans="1:55" x14ac:dyDescent="0.25">
      <c r="A4710">
        <v>548</v>
      </c>
      <c r="B4710" t="s">
        <v>1237</v>
      </c>
      <c r="C4710" t="s">
        <v>327</v>
      </c>
      <c r="D4710" t="s">
        <v>1238</v>
      </c>
      <c r="E4710" t="s">
        <v>328</v>
      </c>
      <c r="F4710" t="s">
        <v>329</v>
      </c>
      <c r="G4710" t="s">
        <v>229</v>
      </c>
      <c r="H4710" t="s">
        <v>230</v>
      </c>
      <c r="I4710" t="s">
        <v>1244</v>
      </c>
      <c r="J4710" t="s">
        <v>232</v>
      </c>
      <c r="K4710" t="s">
        <v>232</v>
      </c>
      <c r="L4710" t="s">
        <v>232</v>
      </c>
      <c r="M4710" t="s">
        <v>232</v>
      </c>
      <c r="N4710" t="s">
        <v>232</v>
      </c>
      <c r="O4710" t="s">
        <v>232</v>
      </c>
      <c r="P4710" t="s">
        <v>232</v>
      </c>
      <c r="Q4710" t="s">
        <v>232</v>
      </c>
      <c r="R4710" t="s">
        <v>232</v>
      </c>
      <c r="S4710" t="s">
        <v>232</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262.99400000000003</v>
      </c>
      <c r="AV4710">
        <v>276.59899999999999</v>
      </c>
      <c r="AW4710">
        <v>304.81799999999998</v>
      </c>
      <c r="AX4710">
        <v>290.84100000000001</v>
      </c>
      <c r="AY4710">
        <v>309.99</v>
      </c>
      <c r="AZ4710">
        <v>332.834</v>
      </c>
      <c r="BA4710">
        <v>355.48599999999999</v>
      </c>
      <c r="BB4710">
        <v>382.06799999999998</v>
      </c>
      <c r="BC4710">
        <v>2017</v>
      </c>
    </row>
    <row r="4711" spans="1:55" x14ac:dyDescent="0.25">
      <c r="A4711">
        <v>548</v>
      </c>
      <c r="B4711" t="s">
        <v>1237</v>
      </c>
      <c r="C4711" t="s">
        <v>331</v>
      </c>
      <c r="D4711" t="s">
        <v>1238</v>
      </c>
      <c r="E4711" t="s">
        <v>328</v>
      </c>
      <c r="F4711" t="s">
        <v>329</v>
      </c>
      <c r="G4711" t="s">
        <v>282</v>
      </c>
      <c r="I4711" t="s">
        <v>332</v>
      </c>
      <c r="J4711" t="s">
        <v>232</v>
      </c>
      <c r="K4711" t="s">
        <v>232</v>
      </c>
      <c r="L4711" t="s">
        <v>232</v>
      </c>
      <c r="M4711" t="s">
        <v>232</v>
      </c>
      <c r="N4711" t="s">
        <v>232</v>
      </c>
      <c r="O4711" t="s">
        <v>232</v>
      </c>
      <c r="P4711" t="s">
        <v>232</v>
      </c>
      <c r="Q4711" t="s">
        <v>232</v>
      </c>
      <c r="R4711" t="s">
        <v>232</v>
      </c>
      <c r="S4711" t="s">
        <v>232</v>
      </c>
      <c r="T4711">
        <v>31.109000000000002</v>
      </c>
      <c r="U4711">
        <v>29.407</v>
      </c>
      <c r="V4711">
        <v>30.440999999999999</v>
      </c>
      <c r="W4711">
        <v>28.452000000000002</v>
      </c>
      <c r="X4711">
        <v>29.126000000000001</v>
      </c>
      <c r="Y4711">
        <v>26.065000000000001</v>
      </c>
      <c r="Z4711">
        <v>26.024999999999999</v>
      </c>
      <c r="AA4711">
        <v>26.364999999999998</v>
      </c>
      <c r="AB4711">
        <v>22.806000000000001</v>
      </c>
      <c r="AC4711">
        <v>21.946999999999999</v>
      </c>
      <c r="AD4711">
        <v>19.858000000000001</v>
      </c>
      <c r="AE4711">
        <v>24.202000000000002</v>
      </c>
      <c r="AF4711">
        <v>23.513999999999999</v>
      </c>
      <c r="AG4711">
        <v>23.806000000000001</v>
      </c>
      <c r="AH4711">
        <v>22.850999999999999</v>
      </c>
      <c r="AI4711">
        <v>22.013000000000002</v>
      </c>
      <c r="AJ4711">
        <v>23.298999999999999</v>
      </c>
      <c r="AK4711">
        <v>23.649000000000001</v>
      </c>
      <c r="AL4711">
        <v>23.849</v>
      </c>
      <c r="AM4711">
        <v>25.364999999999998</v>
      </c>
      <c r="AN4711">
        <v>22.602</v>
      </c>
      <c r="AO4711">
        <v>23.853999999999999</v>
      </c>
      <c r="AP4711">
        <v>25.763000000000002</v>
      </c>
      <c r="AQ4711">
        <v>24.646999999999998</v>
      </c>
      <c r="AR4711">
        <v>23.66</v>
      </c>
      <c r="AS4711">
        <v>22.515000000000001</v>
      </c>
      <c r="AT4711">
        <v>20.399999999999999</v>
      </c>
      <c r="AU4711">
        <v>19.431999999999999</v>
      </c>
      <c r="AV4711">
        <v>19.344999999999999</v>
      </c>
      <c r="AW4711">
        <v>19.952000000000002</v>
      </c>
      <c r="AX4711">
        <v>17.771999999999998</v>
      </c>
      <c r="AY4711">
        <v>17.645</v>
      </c>
      <c r="AZ4711">
        <v>17.632000000000001</v>
      </c>
      <c r="BA4711">
        <v>17.532</v>
      </c>
      <c r="BB4711">
        <v>17.513999999999999</v>
      </c>
      <c r="BC4711">
        <v>2017</v>
      </c>
    </row>
    <row r="4712" spans="1:55" x14ac:dyDescent="0.25">
      <c r="A4712">
        <v>548</v>
      </c>
      <c r="B4712" t="s">
        <v>1237</v>
      </c>
      <c r="C4712" t="s">
        <v>333</v>
      </c>
      <c r="D4712" t="s">
        <v>1238</v>
      </c>
      <c r="E4712" t="s">
        <v>334</v>
      </c>
      <c r="F4712" t="s">
        <v>335</v>
      </c>
      <c r="G4712" t="s">
        <v>229</v>
      </c>
      <c r="H4712" t="s">
        <v>230</v>
      </c>
      <c r="I4712" t="s">
        <v>1244</v>
      </c>
      <c r="J4712" t="s">
        <v>232</v>
      </c>
      <c r="K4712" t="s">
        <v>232</v>
      </c>
      <c r="L4712" t="s">
        <v>232</v>
      </c>
      <c r="M4712" t="s">
        <v>232</v>
      </c>
      <c r="N4712" t="s">
        <v>232</v>
      </c>
      <c r="O4712" t="s">
        <v>232</v>
      </c>
      <c r="P4712" t="s">
        <v>232</v>
      </c>
      <c r="Q4712" t="s">
        <v>232</v>
      </c>
      <c r="R4712" t="s">
        <v>232</v>
      </c>
      <c r="S4712" t="s">
        <v>232</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295.97199999999998</v>
      </c>
      <c r="AV4712">
        <v>328.49299999999999</v>
      </c>
      <c r="AW4712">
        <v>350.67399999999998</v>
      </c>
      <c r="AX4712">
        <v>332.166</v>
      </c>
      <c r="AY4712">
        <v>354.75599999999997</v>
      </c>
      <c r="AZ4712">
        <v>379.09699999999998</v>
      </c>
      <c r="BA4712">
        <v>405.25299999999999</v>
      </c>
      <c r="BB4712">
        <v>435.87400000000002</v>
      </c>
      <c r="BC4712">
        <v>2017</v>
      </c>
    </row>
    <row r="4713" spans="1:55" x14ac:dyDescent="0.25">
      <c r="A4713">
        <v>548</v>
      </c>
      <c r="B4713" t="s">
        <v>1237</v>
      </c>
      <c r="C4713" t="s">
        <v>336</v>
      </c>
      <c r="D4713" t="s">
        <v>1238</v>
      </c>
      <c r="E4713" t="s">
        <v>334</v>
      </c>
      <c r="F4713" t="s">
        <v>335</v>
      </c>
      <c r="G4713" t="s">
        <v>282</v>
      </c>
      <c r="I4713" t="s">
        <v>337</v>
      </c>
      <c r="J4713" t="s">
        <v>232</v>
      </c>
      <c r="K4713" t="s">
        <v>232</v>
      </c>
      <c r="L4713" t="s">
        <v>232</v>
      </c>
      <c r="M4713" t="s">
        <v>232</v>
      </c>
      <c r="N4713" t="s">
        <v>232</v>
      </c>
      <c r="O4713" t="s">
        <v>232</v>
      </c>
      <c r="P4713" t="s">
        <v>232</v>
      </c>
      <c r="Q4713" t="s">
        <v>232</v>
      </c>
      <c r="R4713" t="s">
        <v>232</v>
      </c>
      <c r="S4713" t="s">
        <v>232</v>
      </c>
      <c r="T4713">
        <v>30.957999999999998</v>
      </c>
      <c r="U4713">
        <v>27.782</v>
      </c>
      <c r="V4713">
        <v>28.61</v>
      </c>
      <c r="W4713">
        <v>24.963000000000001</v>
      </c>
      <c r="X4713">
        <v>23.6</v>
      </c>
      <c r="Y4713">
        <v>22.919</v>
      </c>
      <c r="Z4713">
        <v>22.709</v>
      </c>
      <c r="AA4713">
        <v>21.456</v>
      </c>
      <c r="AB4713">
        <v>23.442</v>
      </c>
      <c r="AC4713">
        <v>24.992999999999999</v>
      </c>
      <c r="AD4713">
        <v>25.995999999999999</v>
      </c>
      <c r="AE4713">
        <v>28.623999999999999</v>
      </c>
      <c r="AF4713">
        <v>27.53</v>
      </c>
      <c r="AG4713">
        <v>28.468</v>
      </c>
      <c r="AH4713">
        <v>26.251999999999999</v>
      </c>
      <c r="AI4713">
        <v>24.885999999999999</v>
      </c>
      <c r="AJ4713">
        <v>25.937999999999999</v>
      </c>
      <c r="AK4713">
        <v>26.256</v>
      </c>
      <c r="AL4713">
        <v>27.302</v>
      </c>
      <c r="AM4713">
        <v>31.327999999999999</v>
      </c>
      <c r="AN4713">
        <v>26.981999999999999</v>
      </c>
      <c r="AO4713">
        <v>27.472999999999999</v>
      </c>
      <c r="AP4713">
        <v>28.91</v>
      </c>
      <c r="AQ4713">
        <v>28.175000000000001</v>
      </c>
      <c r="AR4713">
        <v>26.326000000000001</v>
      </c>
      <c r="AS4713">
        <v>25.100999999999999</v>
      </c>
      <c r="AT4713">
        <v>23.042000000000002</v>
      </c>
      <c r="AU4713">
        <v>21.869</v>
      </c>
      <c r="AV4713">
        <v>22.974</v>
      </c>
      <c r="AW4713">
        <v>22.952999999999999</v>
      </c>
      <c r="AX4713">
        <v>20.297000000000001</v>
      </c>
      <c r="AY4713">
        <v>20.193000000000001</v>
      </c>
      <c r="AZ4713">
        <v>20.082999999999998</v>
      </c>
      <c r="BA4713">
        <v>19.986000000000001</v>
      </c>
      <c r="BB4713">
        <v>19.981000000000002</v>
      </c>
      <c r="BC4713">
        <v>2017</v>
      </c>
    </row>
    <row r="4714" spans="1:55" x14ac:dyDescent="0.25">
      <c r="A4714">
        <v>548</v>
      </c>
      <c r="B4714" t="s">
        <v>1237</v>
      </c>
      <c r="C4714" t="s">
        <v>338</v>
      </c>
      <c r="D4714" t="s">
        <v>1238</v>
      </c>
      <c r="E4714" t="s">
        <v>339</v>
      </c>
      <c r="F4714" t="s">
        <v>340</v>
      </c>
      <c r="G4714" t="s">
        <v>229</v>
      </c>
      <c r="H4714" t="s">
        <v>230</v>
      </c>
      <c r="I4714" t="s">
        <v>1244</v>
      </c>
      <c r="J4714" t="s">
        <v>232</v>
      </c>
      <c r="K4714" t="s">
        <v>232</v>
      </c>
      <c r="L4714" t="s">
        <v>232</v>
      </c>
      <c r="M4714" t="s">
        <v>232</v>
      </c>
      <c r="N4714" t="s">
        <v>232</v>
      </c>
      <c r="O4714" t="s">
        <v>232</v>
      </c>
      <c r="P4714" t="s">
        <v>232</v>
      </c>
      <c r="Q4714" t="s">
        <v>232</v>
      </c>
      <c r="R4714" t="s">
        <v>232</v>
      </c>
      <c r="S4714" t="s">
        <v>232</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-32.978000000000002</v>
      </c>
      <c r="AV4714">
        <v>-51.893000000000001</v>
      </c>
      <c r="AW4714">
        <v>-45.856000000000002</v>
      </c>
      <c r="AX4714">
        <v>-41.323999999999998</v>
      </c>
      <c r="AY4714">
        <v>-44.767000000000003</v>
      </c>
      <c r="AZ4714">
        <v>-46.264000000000003</v>
      </c>
      <c r="BA4714">
        <v>-49.767000000000003</v>
      </c>
      <c r="BB4714">
        <v>-53.805999999999997</v>
      </c>
      <c r="BC4714">
        <v>2017</v>
      </c>
    </row>
    <row r="4715" spans="1:55" x14ac:dyDescent="0.25">
      <c r="A4715">
        <v>548</v>
      </c>
      <c r="B4715" t="s">
        <v>1237</v>
      </c>
      <c r="C4715" t="s">
        <v>341</v>
      </c>
      <c r="D4715" t="s">
        <v>1238</v>
      </c>
      <c r="E4715" t="s">
        <v>339</v>
      </c>
      <c r="F4715" t="s">
        <v>340</v>
      </c>
      <c r="G4715" t="s">
        <v>282</v>
      </c>
      <c r="I4715" t="s">
        <v>342</v>
      </c>
      <c r="J4715" t="s">
        <v>232</v>
      </c>
      <c r="K4715" t="s">
        <v>232</v>
      </c>
      <c r="L4715" t="s">
        <v>232</v>
      </c>
      <c r="M4715" t="s">
        <v>232</v>
      </c>
      <c r="N4715" t="s">
        <v>232</v>
      </c>
      <c r="O4715" t="s">
        <v>232</v>
      </c>
      <c r="P4715" t="s">
        <v>232</v>
      </c>
      <c r="Q4715" t="s">
        <v>232</v>
      </c>
      <c r="R4715" t="s">
        <v>232</v>
      </c>
      <c r="S4715" t="s">
        <v>232</v>
      </c>
      <c r="T4715">
        <v>0.151</v>
      </c>
      <c r="U4715">
        <v>1.6240000000000001</v>
      </c>
      <c r="V4715">
        <v>1.831</v>
      </c>
      <c r="W4715">
        <v>3.4889999999999999</v>
      </c>
      <c r="X4715">
        <v>5.5259999999999998</v>
      </c>
      <c r="Y4715">
        <v>3.1469999999999998</v>
      </c>
      <c r="Z4715">
        <v>3.3159999999999998</v>
      </c>
      <c r="AA4715">
        <v>4.9089999999999998</v>
      </c>
      <c r="AB4715">
        <v>-0.63600000000000001</v>
      </c>
      <c r="AC4715">
        <v>-3.0449999999999999</v>
      </c>
      <c r="AD4715">
        <v>-6.1390000000000002</v>
      </c>
      <c r="AE4715">
        <v>-4.423</v>
      </c>
      <c r="AF4715">
        <v>-4.016</v>
      </c>
      <c r="AG4715">
        <v>-4.6619999999999999</v>
      </c>
      <c r="AH4715">
        <v>-3.4009999999999998</v>
      </c>
      <c r="AI4715">
        <v>-2.8730000000000002</v>
      </c>
      <c r="AJ4715">
        <v>-2.6389999999999998</v>
      </c>
      <c r="AK4715">
        <v>-2.6070000000000002</v>
      </c>
      <c r="AL4715">
        <v>-3.4529999999999998</v>
      </c>
      <c r="AM4715">
        <v>-5.9630000000000001</v>
      </c>
      <c r="AN4715">
        <v>-4.38</v>
      </c>
      <c r="AO4715">
        <v>-3.6179999999999999</v>
      </c>
      <c r="AP4715">
        <v>-3.1469999999999998</v>
      </c>
      <c r="AQ4715">
        <v>-3.528</v>
      </c>
      <c r="AR4715">
        <v>-2.6659999999999999</v>
      </c>
      <c r="AS4715">
        <v>-2.5859999999999999</v>
      </c>
      <c r="AT4715">
        <v>-2.6419999999999999</v>
      </c>
      <c r="AU4715">
        <v>-2.4369999999999998</v>
      </c>
      <c r="AV4715">
        <v>-3.629</v>
      </c>
      <c r="AW4715">
        <v>-3.0009999999999999</v>
      </c>
      <c r="AX4715">
        <v>-2.5249999999999999</v>
      </c>
      <c r="AY4715">
        <v>-2.548</v>
      </c>
      <c r="AZ4715">
        <v>-2.4510000000000001</v>
      </c>
      <c r="BA4715">
        <v>-2.4540000000000002</v>
      </c>
      <c r="BB4715">
        <v>-2.4660000000000002</v>
      </c>
      <c r="BC4715">
        <v>2017</v>
      </c>
    </row>
    <row r="4716" spans="1:55" x14ac:dyDescent="0.25">
      <c r="A4716">
        <v>548</v>
      </c>
      <c r="B4716" t="s">
        <v>1237</v>
      </c>
      <c r="C4716" t="s">
        <v>343</v>
      </c>
      <c r="D4716" t="s">
        <v>1238</v>
      </c>
      <c r="E4716" t="s">
        <v>344</v>
      </c>
      <c r="F4716" t="s">
        <v>345</v>
      </c>
      <c r="G4716" t="s">
        <v>229</v>
      </c>
      <c r="H4716" t="s">
        <v>230</v>
      </c>
      <c r="I4716" t="s">
        <v>1244</v>
      </c>
      <c r="J4716" t="s">
        <v>232</v>
      </c>
      <c r="K4716" t="s">
        <v>232</v>
      </c>
      <c r="L4716" t="s">
        <v>232</v>
      </c>
      <c r="M4716" t="s">
        <v>232</v>
      </c>
      <c r="N4716" t="s">
        <v>232</v>
      </c>
      <c r="O4716" t="s">
        <v>232</v>
      </c>
      <c r="P4716" t="s">
        <v>232</v>
      </c>
      <c r="Q4716" t="s">
        <v>232</v>
      </c>
      <c r="R4716" t="s">
        <v>232</v>
      </c>
      <c r="S4716" t="s">
        <v>232</v>
      </c>
      <c r="T4716" t="s">
        <v>232</v>
      </c>
      <c r="U4716">
        <v>3.077</v>
      </c>
      <c r="V4716">
        <v>3.7069999999999999</v>
      </c>
      <c r="W4716">
        <v>6.9180000000000001</v>
      </c>
      <c r="X4716">
        <v>12.005000000000001</v>
      </c>
      <c r="Y4716">
        <v>7.524</v>
      </c>
      <c r="Z4716">
        <v>8.2230000000000008</v>
      </c>
      <c r="AA4716">
        <v>11.096</v>
      </c>
      <c r="AB4716">
        <v>2.258</v>
      </c>
      <c r="AC4716">
        <v>-13.523999999999999</v>
      </c>
      <c r="AD4716">
        <v>-27.532</v>
      </c>
      <c r="AE4716">
        <v>-15.525</v>
      </c>
      <c r="AF4716">
        <v>-14.343</v>
      </c>
      <c r="AG4716">
        <v>-18.574999999999999</v>
      </c>
      <c r="AH4716">
        <v>-16.640999999999998</v>
      </c>
      <c r="AI4716">
        <v>-14.465</v>
      </c>
      <c r="AJ4716">
        <v>-15.976000000000001</v>
      </c>
      <c r="AK4716">
        <v>-19.78</v>
      </c>
      <c r="AL4716">
        <v>-26.29</v>
      </c>
      <c r="AM4716">
        <v>-37.814999999999998</v>
      </c>
      <c r="AN4716">
        <v>-34.012</v>
      </c>
      <c r="AO4716">
        <v>-26.94</v>
      </c>
      <c r="AP4716">
        <v>-30.818999999999999</v>
      </c>
      <c r="AQ4716">
        <v>-30.904</v>
      </c>
      <c r="AR4716">
        <v>-26.853000000000002</v>
      </c>
      <c r="AS4716">
        <v>-32.024999999999999</v>
      </c>
      <c r="AT4716">
        <v>-33.115000000000002</v>
      </c>
      <c r="AU4716">
        <v>-34.715000000000003</v>
      </c>
      <c r="AV4716">
        <v>-64.069000000000003</v>
      </c>
      <c r="AW4716">
        <v>-39.448</v>
      </c>
      <c r="AX4716">
        <v>-41.722000000000001</v>
      </c>
      <c r="AY4716">
        <v>-45.131</v>
      </c>
      <c r="AZ4716">
        <v>-46.591999999999999</v>
      </c>
      <c r="BA4716">
        <v>-49.847000000000001</v>
      </c>
      <c r="BB4716">
        <v>-53.892000000000003</v>
      </c>
      <c r="BC4716">
        <v>2017</v>
      </c>
    </row>
    <row r="4717" spans="1:55" x14ac:dyDescent="0.25">
      <c r="A4717">
        <v>548</v>
      </c>
      <c r="B4717" t="s">
        <v>1237</v>
      </c>
      <c r="C4717" t="s">
        <v>346</v>
      </c>
      <c r="D4717" t="s">
        <v>1238</v>
      </c>
      <c r="E4717" t="s">
        <v>344</v>
      </c>
      <c r="F4717" t="s">
        <v>345</v>
      </c>
      <c r="G4717" t="s">
        <v>270</v>
      </c>
      <c r="I4717" t="s">
        <v>397</v>
      </c>
      <c r="J4717" t="s">
        <v>232</v>
      </c>
      <c r="K4717" t="s">
        <v>232</v>
      </c>
      <c r="L4717" t="s">
        <v>232</v>
      </c>
      <c r="M4717" t="s">
        <v>232</v>
      </c>
      <c r="N4717" t="s">
        <v>232</v>
      </c>
      <c r="O4717" t="s">
        <v>232</v>
      </c>
      <c r="P4717" t="s">
        <v>232</v>
      </c>
      <c r="Q4717" t="s">
        <v>232</v>
      </c>
      <c r="R4717" t="s">
        <v>232</v>
      </c>
      <c r="S4717" t="s">
        <v>232</v>
      </c>
      <c r="T4717" t="s">
        <v>232</v>
      </c>
      <c r="U4717">
        <v>2.0779999999999998</v>
      </c>
      <c r="V4717">
        <v>2.157</v>
      </c>
      <c r="W4717">
        <v>3.464</v>
      </c>
      <c r="X4717">
        <v>5.2720000000000002</v>
      </c>
      <c r="Y4717">
        <v>2.9550000000000001</v>
      </c>
      <c r="Z4717">
        <v>4.3369999999999997</v>
      </c>
      <c r="AA4717">
        <v>4.8780000000000001</v>
      </c>
      <c r="AB4717">
        <v>0.81200000000000006</v>
      </c>
      <c r="AC4717">
        <v>-4.4050000000000002</v>
      </c>
      <c r="AD4717">
        <v>-7.5759999999999996</v>
      </c>
      <c r="AE4717">
        <v>-4.0460000000000003</v>
      </c>
      <c r="AF4717">
        <v>-3.407</v>
      </c>
      <c r="AG4717">
        <v>-4.0380000000000003</v>
      </c>
      <c r="AH4717">
        <v>-3.24</v>
      </c>
      <c r="AI4717">
        <v>-2.552</v>
      </c>
      <c r="AJ4717">
        <v>-2.5859999999999999</v>
      </c>
      <c r="AK4717">
        <v>-2.9159999999999999</v>
      </c>
      <c r="AL4717">
        <v>-3.355</v>
      </c>
      <c r="AM4717">
        <v>-4.9059999999999997</v>
      </c>
      <c r="AN4717">
        <v>-4.0620000000000003</v>
      </c>
      <c r="AO4717">
        <v>-2.9140000000000001</v>
      </c>
      <c r="AP4717">
        <v>-3.1480000000000001</v>
      </c>
      <c r="AQ4717">
        <v>-3.0049999999999999</v>
      </c>
      <c r="AR4717">
        <v>-2.4300000000000002</v>
      </c>
      <c r="AS4717">
        <v>-2.774</v>
      </c>
      <c r="AT4717">
        <v>-2.6840000000000002</v>
      </c>
      <c r="AU4717">
        <v>-2.58</v>
      </c>
      <c r="AV4717">
        <v>-4.4980000000000002</v>
      </c>
      <c r="AW4717">
        <v>-2.5870000000000002</v>
      </c>
      <c r="AX4717">
        <v>-2.5529999999999999</v>
      </c>
      <c r="AY4717">
        <v>-2.5720000000000001</v>
      </c>
      <c r="AZ4717">
        <v>-2.4710000000000001</v>
      </c>
      <c r="BA4717">
        <v>-2.4590000000000001</v>
      </c>
      <c r="BB4717">
        <v>-2.4710000000000001</v>
      </c>
      <c r="BC4717">
        <v>2017</v>
      </c>
    </row>
    <row r="4718" spans="1:55" x14ac:dyDescent="0.25">
      <c r="A4718">
        <v>548</v>
      </c>
      <c r="B4718" t="s">
        <v>1237</v>
      </c>
      <c r="C4718" t="s">
        <v>347</v>
      </c>
      <c r="D4718" t="s">
        <v>1238</v>
      </c>
      <c r="E4718" t="s">
        <v>348</v>
      </c>
      <c r="F4718" t="s">
        <v>349</v>
      </c>
      <c r="G4718" t="s">
        <v>229</v>
      </c>
      <c r="H4718" t="s">
        <v>230</v>
      </c>
      <c r="I4718" t="s">
        <v>1244</v>
      </c>
      <c r="J4718" t="s">
        <v>232</v>
      </c>
      <c r="K4718" t="s">
        <v>232</v>
      </c>
      <c r="L4718" t="s">
        <v>232</v>
      </c>
      <c r="M4718" t="s">
        <v>232</v>
      </c>
      <c r="N4718" t="s">
        <v>232</v>
      </c>
      <c r="O4718" t="s">
        <v>232</v>
      </c>
      <c r="P4718" t="s">
        <v>232</v>
      </c>
      <c r="Q4718" t="s">
        <v>232</v>
      </c>
      <c r="R4718" t="s">
        <v>232</v>
      </c>
      <c r="S4718" t="s">
        <v>232</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-8.3330000000000002</v>
      </c>
      <c r="AV4718">
        <v>-29.321999999999999</v>
      </c>
      <c r="AW4718">
        <v>-15.579000000000001</v>
      </c>
      <c r="AX4718">
        <v>-11.394</v>
      </c>
      <c r="AY4718">
        <v>-11.603999999999999</v>
      </c>
      <c r="AZ4718">
        <v>-9.7270000000000003</v>
      </c>
      <c r="BA4718">
        <v>-9.3539999999999992</v>
      </c>
      <c r="BB4718">
        <v>-9.2889999999999997</v>
      </c>
      <c r="BC4718">
        <v>2017</v>
      </c>
    </row>
    <row r="4719" spans="1:55" x14ac:dyDescent="0.25">
      <c r="A4719">
        <v>548</v>
      </c>
      <c r="B4719" t="s">
        <v>1237</v>
      </c>
      <c r="C4719" t="s">
        <v>350</v>
      </c>
      <c r="D4719" t="s">
        <v>1238</v>
      </c>
      <c r="E4719" t="s">
        <v>348</v>
      </c>
      <c r="F4719" t="s">
        <v>349</v>
      </c>
      <c r="G4719" t="s">
        <v>282</v>
      </c>
      <c r="I4719" t="s">
        <v>351</v>
      </c>
      <c r="J4719" t="s">
        <v>232</v>
      </c>
      <c r="K4719" t="s">
        <v>232</v>
      </c>
      <c r="L4719" t="s">
        <v>232</v>
      </c>
      <c r="M4719" t="s">
        <v>232</v>
      </c>
      <c r="N4719" t="s">
        <v>232</v>
      </c>
      <c r="O4719" t="s">
        <v>232</v>
      </c>
      <c r="P4719" t="s">
        <v>232</v>
      </c>
      <c r="Q4719" t="s">
        <v>232</v>
      </c>
      <c r="R4719" t="s">
        <v>232</v>
      </c>
      <c r="S4719" t="s">
        <v>232</v>
      </c>
      <c r="T4719">
        <v>3.044</v>
      </c>
      <c r="U4719">
        <v>5.07</v>
      </c>
      <c r="V4719">
        <v>4.1369999999999996</v>
      </c>
      <c r="W4719">
        <v>5.8280000000000003</v>
      </c>
      <c r="X4719">
        <v>6.851</v>
      </c>
      <c r="Y4719">
        <v>5.3730000000000002</v>
      </c>
      <c r="Z4719">
        <v>5.2249999999999996</v>
      </c>
      <c r="AA4719">
        <v>6.4980000000000002</v>
      </c>
      <c r="AB4719">
        <v>1.07</v>
      </c>
      <c r="AC4719">
        <v>-1.4770000000000001</v>
      </c>
      <c r="AD4719">
        <v>-4.6189999999999998</v>
      </c>
      <c r="AE4719">
        <v>-2.9649999999999999</v>
      </c>
      <c r="AF4719">
        <v>-2.3860000000000001</v>
      </c>
      <c r="AG4719">
        <v>-4.5629999999999997</v>
      </c>
      <c r="AH4719">
        <v>-2.9609999999999999</v>
      </c>
      <c r="AI4719">
        <v>-1.46</v>
      </c>
      <c r="AJ4719">
        <v>-1.6659999999999999</v>
      </c>
      <c r="AK4719">
        <v>-1.899</v>
      </c>
      <c r="AL4719">
        <v>-2.0720000000000001</v>
      </c>
      <c r="AM4719">
        <v>-4.9610000000000003</v>
      </c>
      <c r="AN4719">
        <v>-2.944</v>
      </c>
      <c r="AO4719">
        <v>-2.0129999999999999</v>
      </c>
      <c r="AP4719">
        <v>-2.101</v>
      </c>
      <c r="AQ4719">
        <v>-2.1709999999999998</v>
      </c>
      <c r="AR4719">
        <v>-0.91900000000000004</v>
      </c>
      <c r="AS4719">
        <v>-0.94799999999999995</v>
      </c>
      <c r="AT4719">
        <v>-0.77100000000000002</v>
      </c>
      <c r="AU4719">
        <v>-0.61599999999999999</v>
      </c>
      <c r="AV4719">
        <v>-2.0510000000000002</v>
      </c>
      <c r="AW4719">
        <v>-1.02</v>
      </c>
      <c r="AX4719">
        <v>-0.69599999999999995</v>
      </c>
      <c r="AY4719">
        <v>-0.66100000000000003</v>
      </c>
      <c r="AZ4719">
        <v>-0.51500000000000001</v>
      </c>
      <c r="BA4719">
        <v>-0.46100000000000002</v>
      </c>
      <c r="BB4719">
        <v>-0.42599999999999999</v>
      </c>
      <c r="BC4719">
        <v>2017</v>
      </c>
    </row>
    <row r="4720" spans="1:55" x14ac:dyDescent="0.25">
      <c r="A4720">
        <v>548</v>
      </c>
      <c r="B4720" t="s">
        <v>1237</v>
      </c>
      <c r="C4720" t="s">
        <v>352</v>
      </c>
      <c r="D4720" t="s">
        <v>1238</v>
      </c>
      <c r="E4720" t="s">
        <v>353</v>
      </c>
      <c r="F4720" t="s">
        <v>354</v>
      </c>
      <c r="G4720" t="s">
        <v>229</v>
      </c>
      <c r="H4720" t="s">
        <v>230</v>
      </c>
    </row>
    <row r="4721" spans="1:55" x14ac:dyDescent="0.25">
      <c r="A4721">
        <v>548</v>
      </c>
      <c r="B4721" t="s">
        <v>1237</v>
      </c>
      <c r="C4721" t="s">
        <v>355</v>
      </c>
      <c r="D4721" t="s">
        <v>1238</v>
      </c>
      <c r="E4721" t="s">
        <v>353</v>
      </c>
      <c r="F4721" t="s">
        <v>354</v>
      </c>
      <c r="G4721" t="s">
        <v>282</v>
      </c>
    </row>
    <row r="4722" spans="1:55" x14ac:dyDescent="0.25">
      <c r="A4722">
        <v>548</v>
      </c>
      <c r="B4722" t="s">
        <v>1237</v>
      </c>
      <c r="C4722" t="s">
        <v>356</v>
      </c>
      <c r="D4722" t="s">
        <v>1238</v>
      </c>
      <c r="E4722" t="s">
        <v>357</v>
      </c>
      <c r="F4722" t="s">
        <v>358</v>
      </c>
      <c r="G4722" t="s">
        <v>229</v>
      </c>
      <c r="H4722" t="s">
        <v>230</v>
      </c>
      <c r="I4722" t="s">
        <v>1244</v>
      </c>
      <c r="J4722" t="s">
        <v>232</v>
      </c>
      <c r="K4722" t="s">
        <v>232</v>
      </c>
      <c r="L4722" t="s">
        <v>232</v>
      </c>
      <c r="M4722" t="s">
        <v>232</v>
      </c>
      <c r="N4722" t="s">
        <v>232</v>
      </c>
      <c r="O4722" t="s">
        <v>232</v>
      </c>
      <c r="P4722" t="s">
        <v>232</v>
      </c>
      <c r="Q4722" t="s">
        <v>232</v>
      </c>
      <c r="R4722" t="s">
        <v>232</v>
      </c>
      <c r="S4722" t="s">
        <v>232</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804.12800000000004</v>
      </c>
      <c r="AW4722">
        <v>860.41300000000001</v>
      </c>
      <c r="AX4722">
        <v>913.50199999999995</v>
      </c>
      <c r="AY4722">
        <v>970.553</v>
      </c>
      <c r="AZ4722" s="52">
        <v>1029.82</v>
      </c>
      <c r="BA4722" s="52">
        <v>1092.99</v>
      </c>
      <c r="BB4722" s="52">
        <v>1161.26</v>
      </c>
      <c r="BC4722">
        <v>2017</v>
      </c>
    </row>
    <row r="4723" spans="1:55" x14ac:dyDescent="0.25">
      <c r="A4723">
        <v>548</v>
      </c>
      <c r="B4723" t="s">
        <v>1237</v>
      </c>
      <c r="C4723" t="s">
        <v>359</v>
      </c>
      <c r="D4723" t="s">
        <v>1238</v>
      </c>
      <c r="E4723" t="s">
        <v>357</v>
      </c>
      <c r="F4723" t="s">
        <v>358</v>
      </c>
      <c r="G4723" t="s">
        <v>282</v>
      </c>
      <c r="I4723" t="s">
        <v>360</v>
      </c>
      <c r="J4723" t="s">
        <v>232</v>
      </c>
      <c r="K4723" t="s">
        <v>232</v>
      </c>
      <c r="L4723" t="s">
        <v>232</v>
      </c>
      <c r="M4723" t="s">
        <v>232</v>
      </c>
      <c r="N4723" t="s">
        <v>232</v>
      </c>
      <c r="O4723" t="s">
        <v>232</v>
      </c>
      <c r="P4723" t="s">
        <v>232</v>
      </c>
      <c r="Q4723" t="s">
        <v>232</v>
      </c>
      <c r="R4723" t="s">
        <v>232</v>
      </c>
      <c r="S4723" t="s">
        <v>232</v>
      </c>
      <c r="T4723">
        <v>75.182000000000002</v>
      </c>
      <c r="U4723">
        <v>68.275999999999996</v>
      </c>
      <c r="V4723">
        <v>59.948999999999998</v>
      </c>
      <c r="W4723">
        <v>51.860999999999997</v>
      </c>
      <c r="X4723">
        <v>44.344000000000001</v>
      </c>
      <c r="Y4723">
        <v>38.707999999999998</v>
      </c>
      <c r="Z4723">
        <v>33.234999999999999</v>
      </c>
      <c r="AA4723">
        <v>30.041</v>
      </c>
      <c r="AB4723">
        <v>34.113999999999997</v>
      </c>
      <c r="AC4723">
        <v>34.850999999999999</v>
      </c>
      <c r="AD4723">
        <v>32.979999999999997</v>
      </c>
      <c r="AE4723">
        <v>38.606000000000002</v>
      </c>
      <c r="AF4723">
        <v>40.094000000000001</v>
      </c>
      <c r="AG4723">
        <v>41.981000000000002</v>
      </c>
      <c r="AH4723">
        <v>42.555999999999997</v>
      </c>
      <c r="AI4723">
        <v>41.356999999999999</v>
      </c>
      <c r="AJ4723">
        <v>40.225000000000001</v>
      </c>
      <c r="AK4723">
        <v>39.906999999999996</v>
      </c>
      <c r="AL4723">
        <v>39.92</v>
      </c>
      <c r="AM4723">
        <v>51.124000000000002</v>
      </c>
      <c r="AN4723">
        <v>51.94</v>
      </c>
      <c r="AO4723">
        <v>52.636000000000003</v>
      </c>
      <c r="AP4723">
        <v>54.552</v>
      </c>
      <c r="AQ4723">
        <v>56.447000000000003</v>
      </c>
      <c r="AR4723">
        <v>56.16</v>
      </c>
      <c r="AS4723">
        <v>57.877000000000002</v>
      </c>
      <c r="AT4723">
        <v>56.634</v>
      </c>
      <c r="AU4723">
        <v>55.155999999999999</v>
      </c>
      <c r="AV4723">
        <v>56.238999999999997</v>
      </c>
      <c r="AW4723">
        <v>56.317999999999998</v>
      </c>
      <c r="AX4723">
        <v>55.820999999999998</v>
      </c>
      <c r="AY4723">
        <v>55.246000000000002</v>
      </c>
      <c r="AZ4723">
        <v>54.554000000000002</v>
      </c>
      <c r="BA4723">
        <v>53.902999999999999</v>
      </c>
      <c r="BB4723">
        <v>53.232999999999997</v>
      </c>
      <c r="BC4723">
        <v>2017</v>
      </c>
    </row>
    <row r="4724" spans="1:55" x14ac:dyDescent="0.25">
      <c r="A4724">
        <v>548</v>
      </c>
      <c r="B4724" t="s">
        <v>1237</v>
      </c>
      <c r="C4724" t="s">
        <v>361</v>
      </c>
      <c r="D4724" t="s">
        <v>1238</v>
      </c>
      <c r="E4724" t="s">
        <v>362</v>
      </c>
      <c r="F4724" t="s">
        <v>363</v>
      </c>
      <c r="G4724" t="s">
        <v>229</v>
      </c>
      <c r="H4724" t="s">
        <v>230</v>
      </c>
      <c r="I4724" t="s">
        <v>1244</v>
      </c>
      <c r="J4724">
        <v>57.43</v>
      </c>
      <c r="K4724">
        <v>62.067</v>
      </c>
      <c r="L4724">
        <v>67.417000000000002</v>
      </c>
      <c r="M4724">
        <v>74.944000000000003</v>
      </c>
      <c r="N4724">
        <v>85.700999999999993</v>
      </c>
      <c r="O4724">
        <v>83.46</v>
      </c>
      <c r="P4724">
        <v>77.129000000000005</v>
      </c>
      <c r="Q4724">
        <v>85.781000000000006</v>
      </c>
      <c r="R4724">
        <v>97.72</v>
      </c>
      <c r="S4724">
        <v>111.31699999999999</v>
      </c>
      <c r="T4724">
        <v>125.979</v>
      </c>
      <c r="U4724">
        <v>145.107</v>
      </c>
      <c r="V4724">
        <v>161.81299999999999</v>
      </c>
      <c r="W4724">
        <v>184.91499999999999</v>
      </c>
      <c r="X4724">
        <v>209.9</v>
      </c>
      <c r="Y4724">
        <v>238.90700000000001</v>
      </c>
      <c r="Z4724">
        <v>272.476</v>
      </c>
      <c r="AA4724">
        <v>302.61500000000001</v>
      </c>
      <c r="AB4724">
        <v>304.16899999999998</v>
      </c>
      <c r="AC4724">
        <v>322.98399999999998</v>
      </c>
      <c r="AD4724">
        <v>382.73099999999999</v>
      </c>
      <c r="AE4724">
        <v>378.62700000000001</v>
      </c>
      <c r="AF4724">
        <v>411.52199999999999</v>
      </c>
      <c r="AG4724">
        <v>449.70600000000002</v>
      </c>
      <c r="AH4724">
        <v>509.07100000000003</v>
      </c>
      <c r="AI4724">
        <v>561.39499999999998</v>
      </c>
      <c r="AJ4724">
        <v>616.34400000000005</v>
      </c>
      <c r="AK4724">
        <v>687.14800000000002</v>
      </c>
      <c r="AL4724">
        <v>795.18399999999997</v>
      </c>
      <c r="AM4724">
        <v>736.221</v>
      </c>
      <c r="AN4724">
        <v>821.43499999999995</v>
      </c>
      <c r="AO4724">
        <v>911.73299999999995</v>
      </c>
      <c r="AP4724">
        <v>971.25099999999998</v>
      </c>
      <c r="AQ4724" s="52">
        <v>1018.61</v>
      </c>
      <c r="AR4724" s="52">
        <v>1106.44</v>
      </c>
      <c r="AS4724" s="52">
        <v>1158.51</v>
      </c>
      <c r="AT4724" s="52">
        <v>1231.02</v>
      </c>
      <c r="AU4724" s="52">
        <v>1353.38</v>
      </c>
      <c r="AV4724" s="52">
        <v>1429.84</v>
      </c>
      <c r="AW4724" s="52">
        <v>1527.79</v>
      </c>
      <c r="AX4724" s="52">
        <v>1636.5</v>
      </c>
      <c r="AY4724" s="52">
        <v>1756.79</v>
      </c>
      <c r="AZ4724" s="52">
        <v>1887.7</v>
      </c>
      <c r="BA4724" s="52">
        <v>2027.69</v>
      </c>
      <c r="BB4724" s="52">
        <v>2181.4699999999998</v>
      </c>
      <c r="BC4724">
        <v>2017</v>
      </c>
    </row>
    <row r="4725" spans="1:55" x14ac:dyDescent="0.25">
      <c r="A4725">
        <v>548</v>
      </c>
      <c r="B4725" t="s">
        <v>1237</v>
      </c>
      <c r="C4725" t="s">
        <v>364</v>
      </c>
      <c r="D4725" t="s">
        <v>1238</v>
      </c>
      <c r="E4725" t="s">
        <v>365</v>
      </c>
      <c r="F4725" t="s">
        <v>366</v>
      </c>
      <c r="G4725" t="s">
        <v>242</v>
      </c>
      <c r="H4725" t="s">
        <v>230</v>
      </c>
      <c r="I4725" t="s">
        <v>1245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9.3650000000000002</v>
      </c>
      <c r="AV4725">
        <v>8.2539999999999996</v>
      </c>
      <c r="AW4725">
        <v>7.9930000000000003</v>
      </c>
      <c r="AX4725">
        <v>8.3249999999999993</v>
      </c>
      <c r="AY4725">
        <v>7.0679999999999996</v>
      </c>
      <c r="AZ4725">
        <v>5.2619999999999996</v>
      </c>
      <c r="BA4725">
        <v>4.1269999999999998</v>
      </c>
      <c r="BB4725">
        <v>2.7029999999999998</v>
      </c>
      <c r="BC4725">
        <v>2018</v>
      </c>
    </row>
    <row r="4726" spans="1:55" x14ac:dyDescent="0.25">
      <c r="A4726">
        <v>548</v>
      </c>
      <c r="B4726" t="s">
        <v>1237</v>
      </c>
      <c r="C4726" t="s">
        <v>368</v>
      </c>
      <c r="D4726" t="s">
        <v>1238</v>
      </c>
      <c r="E4726" t="s">
        <v>365</v>
      </c>
      <c r="F4726" t="s">
        <v>366</v>
      </c>
      <c r="G4726" t="s">
        <v>282</v>
      </c>
      <c r="I4726" t="s">
        <v>369</v>
      </c>
      <c r="J4726">
        <v>-1.008</v>
      </c>
      <c r="K4726">
        <v>-9.1660000000000004</v>
      </c>
      <c r="L4726">
        <v>-12.419</v>
      </c>
      <c r="M4726">
        <v>-10.785</v>
      </c>
      <c r="N4726">
        <v>-4.5309999999999997</v>
      </c>
      <c r="O4726">
        <v>-1.7849999999999999</v>
      </c>
      <c r="P4726">
        <v>-0.34</v>
      </c>
      <c r="Q4726">
        <v>7.5640000000000001</v>
      </c>
      <c r="R4726">
        <v>5.0039999999999996</v>
      </c>
      <c r="S4726">
        <v>0.76500000000000001</v>
      </c>
      <c r="T4726">
        <v>-1.8680000000000001</v>
      </c>
      <c r="U4726">
        <v>-7.9269999999999996</v>
      </c>
      <c r="V4726">
        <v>-3.4119999999999999</v>
      </c>
      <c r="W4726">
        <v>-4.1639999999999997</v>
      </c>
      <c r="X4726">
        <v>-5.6509999999999998</v>
      </c>
      <c r="Y4726">
        <v>-9.0609999999999999</v>
      </c>
      <c r="Z4726">
        <v>-4.12</v>
      </c>
      <c r="AA4726">
        <v>-5.5179999999999998</v>
      </c>
      <c r="AB4726">
        <v>12.294</v>
      </c>
      <c r="AC4726">
        <v>14.829000000000001</v>
      </c>
      <c r="AD4726">
        <v>8.4269999999999996</v>
      </c>
      <c r="AE4726">
        <v>7.3129999999999997</v>
      </c>
      <c r="AF4726">
        <v>6.6390000000000002</v>
      </c>
      <c r="AG4726">
        <v>11.307</v>
      </c>
      <c r="AH4726">
        <v>11.256</v>
      </c>
      <c r="AI4726">
        <v>13.959</v>
      </c>
      <c r="AJ4726">
        <v>15.58</v>
      </c>
      <c r="AK4726">
        <v>14.872</v>
      </c>
      <c r="AL4726">
        <v>16.526</v>
      </c>
      <c r="AM4726">
        <v>15.04</v>
      </c>
      <c r="AN4726">
        <v>10.082000000000001</v>
      </c>
      <c r="AO4726">
        <v>10.894</v>
      </c>
      <c r="AP4726">
        <v>5.1660000000000004</v>
      </c>
      <c r="AQ4726">
        <v>3.484</v>
      </c>
      <c r="AR4726">
        <v>4.3879999999999999</v>
      </c>
      <c r="AS4726">
        <v>3.0339999999999998</v>
      </c>
      <c r="AT4726">
        <v>2.4289999999999998</v>
      </c>
      <c r="AU4726">
        <v>2.976</v>
      </c>
      <c r="AV4726">
        <v>2.3290000000000002</v>
      </c>
      <c r="AW4726">
        <v>2.14</v>
      </c>
      <c r="AX4726">
        <v>2.0710000000000002</v>
      </c>
      <c r="AY4726">
        <v>1.6379999999999999</v>
      </c>
      <c r="AZ4726">
        <v>1.133</v>
      </c>
      <c r="BA4726">
        <v>0.82599999999999996</v>
      </c>
      <c r="BB4726">
        <v>0.501</v>
      </c>
      <c r="BC4726">
        <v>2018</v>
      </c>
    </row>
    <row r="4727" spans="1:55" x14ac:dyDescent="0.25">
      <c r="A4727">
        <v>556</v>
      </c>
      <c r="B4727" t="s">
        <v>1246</v>
      </c>
      <c r="C4727" t="s">
        <v>225</v>
      </c>
      <c r="D4727" t="s">
        <v>1247</v>
      </c>
      <c r="E4727" t="s">
        <v>227</v>
      </c>
      <c r="F4727" t="s">
        <v>228</v>
      </c>
      <c r="G4727" t="s">
        <v>229</v>
      </c>
      <c r="H4727" t="s">
        <v>230</v>
      </c>
      <c r="I4727" t="s">
        <v>1248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34.484999999999999</v>
      </c>
      <c r="AI4727">
        <v>29.866</v>
      </c>
      <c r="AJ4727">
        <v>37.567</v>
      </c>
      <c r="AK4727">
        <v>40.622</v>
      </c>
      <c r="AL4727">
        <v>44.488</v>
      </c>
      <c r="AM4727">
        <v>41.539000000000001</v>
      </c>
      <c r="AN4727">
        <v>44.484999999999999</v>
      </c>
      <c r="AO4727">
        <v>48.235999999999997</v>
      </c>
      <c r="AP4727">
        <v>49.387</v>
      </c>
      <c r="AQ4727">
        <v>52.982999999999997</v>
      </c>
      <c r="AR4727">
        <v>56.866999999999997</v>
      </c>
      <c r="AS4727">
        <v>58.506999999999998</v>
      </c>
      <c r="AT4727">
        <v>62.771999999999998</v>
      </c>
      <c r="AU4727">
        <v>67.11</v>
      </c>
      <c r="AV4727">
        <v>71.802999999999997</v>
      </c>
      <c r="AW4727">
        <v>76.328000000000003</v>
      </c>
      <c r="AX4727">
        <v>80.56</v>
      </c>
      <c r="AY4727">
        <v>85.004000000000005</v>
      </c>
      <c r="AZ4727">
        <v>89.703999999999994</v>
      </c>
      <c r="BA4727">
        <v>94.629000000000005</v>
      </c>
      <c r="BB4727">
        <v>99.852999999999994</v>
      </c>
      <c r="BC4727">
        <v>2017</v>
      </c>
    </row>
    <row r="4728" spans="1:55" x14ac:dyDescent="0.25">
      <c r="A4728">
        <v>556</v>
      </c>
      <c r="B4728" t="s">
        <v>1246</v>
      </c>
      <c r="C4728" t="s">
        <v>233</v>
      </c>
      <c r="D4728" t="s">
        <v>1247</v>
      </c>
      <c r="E4728" t="s">
        <v>227</v>
      </c>
      <c r="F4728" t="s">
        <v>234</v>
      </c>
      <c r="G4728" t="s">
        <v>235</v>
      </c>
      <c r="I4728" t="s">
        <v>236</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5.9429999999999996</v>
      </c>
      <c r="AI4728">
        <v>-13.394</v>
      </c>
      <c r="AJ4728">
        <v>25.788</v>
      </c>
      <c r="AK4728">
        <v>8.1300000000000008</v>
      </c>
      <c r="AL4728">
        <v>9.5169999999999995</v>
      </c>
      <c r="AM4728">
        <v>-6.6289999999999996</v>
      </c>
      <c r="AN4728">
        <v>7.093</v>
      </c>
      <c r="AO4728">
        <v>8.4309999999999992</v>
      </c>
      <c r="AP4728">
        <v>2.3879999999999999</v>
      </c>
      <c r="AQ4728">
        <v>7.2809999999999997</v>
      </c>
      <c r="AR4728">
        <v>7.33</v>
      </c>
      <c r="AS4728">
        <v>2.8849999999999998</v>
      </c>
      <c r="AT4728">
        <v>7.2889999999999997</v>
      </c>
      <c r="AU4728">
        <v>6.9119999999999999</v>
      </c>
      <c r="AV4728">
        <v>6.992</v>
      </c>
      <c r="AW4728">
        <v>6.3029999999999999</v>
      </c>
      <c r="AX4728">
        <v>5.5439999999999996</v>
      </c>
      <c r="AY4728">
        <v>5.516</v>
      </c>
      <c r="AZ4728">
        <v>5.53</v>
      </c>
      <c r="BA4728">
        <v>5.49</v>
      </c>
      <c r="BB4728">
        <v>5.52</v>
      </c>
      <c r="BC4728">
        <v>2017</v>
      </c>
    </row>
    <row r="4729" spans="1:55" x14ac:dyDescent="0.25">
      <c r="A4729">
        <v>556</v>
      </c>
      <c r="B4729" t="s">
        <v>1246</v>
      </c>
      <c r="C4729" t="s">
        <v>237</v>
      </c>
      <c r="D4729" t="s">
        <v>1247</v>
      </c>
      <c r="E4729" t="s">
        <v>238</v>
      </c>
      <c r="F4729" t="s">
        <v>239</v>
      </c>
      <c r="G4729" t="s">
        <v>229</v>
      </c>
      <c r="H4729" t="s">
        <v>230</v>
      </c>
      <c r="I4729" t="s">
        <v>1248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67.837000000000003</v>
      </c>
      <c r="AU4729">
        <v>74.866</v>
      </c>
      <c r="AV4729">
        <v>81.703000000000003</v>
      </c>
      <c r="AW4729">
        <v>88.588999999999999</v>
      </c>
      <c r="AX4729">
        <v>95.745000000000005</v>
      </c>
      <c r="AY4729">
        <v>103.55200000000001</v>
      </c>
      <c r="AZ4729">
        <v>112.054</v>
      </c>
      <c r="BA4729">
        <v>120.977</v>
      </c>
      <c r="BB4729">
        <v>130.227</v>
      </c>
      <c r="BC4729">
        <v>2017</v>
      </c>
    </row>
    <row r="4730" spans="1:55" x14ac:dyDescent="0.25">
      <c r="A4730">
        <v>556</v>
      </c>
      <c r="B4730" t="s">
        <v>1246</v>
      </c>
      <c r="C4730" t="s">
        <v>240</v>
      </c>
      <c r="D4730" t="s">
        <v>1247</v>
      </c>
      <c r="E4730" t="s">
        <v>238</v>
      </c>
      <c r="F4730" t="s">
        <v>241</v>
      </c>
      <c r="G4730" t="s">
        <v>242</v>
      </c>
      <c r="H4730" t="s">
        <v>230</v>
      </c>
      <c r="I4730" t="s">
        <v>243</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4.4020000000000001</v>
      </c>
      <c r="AU4730">
        <v>4.8579999999999997</v>
      </c>
      <c r="AV4730">
        <v>5.3019999999999996</v>
      </c>
      <c r="AW4730">
        <v>5.7489999999999997</v>
      </c>
      <c r="AX4730">
        <v>6.2130000000000001</v>
      </c>
      <c r="AY4730">
        <v>6.72</v>
      </c>
      <c r="AZ4730">
        <v>7.2720000000000002</v>
      </c>
      <c r="BA4730">
        <v>7.851</v>
      </c>
      <c r="BB4730">
        <v>8.4510000000000005</v>
      </c>
      <c r="BC4730">
        <v>2017</v>
      </c>
    </row>
    <row r="4731" spans="1:55" x14ac:dyDescent="0.25">
      <c r="A4731">
        <v>556</v>
      </c>
      <c r="B4731" t="s">
        <v>1246</v>
      </c>
      <c r="C4731" t="s">
        <v>244</v>
      </c>
      <c r="D4731" t="s">
        <v>1247</v>
      </c>
      <c r="E4731" t="s">
        <v>238</v>
      </c>
      <c r="F4731" t="s">
        <v>245</v>
      </c>
      <c r="G4731" t="s">
        <v>246</v>
      </c>
      <c r="H4731" t="s">
        <v>230</v>
      </c>
      <c r="I4731" t="s">
        <v>243</v>
      </c>
      <c r="J4731">
        <v>0.224</v>
      </c>
      <c r="K4731">
        <v>0.26400000000000001</v>
      </c>
      <c r="L4731">
        <v>0.30199999999999999</v>
      </c>
      <c r="M4731">
        <v>0.32700000000000001</v>
      </c>
      <c r="N4731">
        <v>0.39800000000000002</v>
      </c>
      <c r="O4731">
        <v>0.46700000000000003</v>
      </c>
      <c r="P4731">
        <v>0.51800000000000002</v>
      </c>
      <c r="Q4731">
        <v>0.57699999999999996</v>
      </c>
      <c r="R4731">
        <v>0.65</v>
      </c>
      <c r="S4731">
        <v>0.73799999999999999</v>
      </c>
      <c r="T4731">
        <v>0.73499999999999999</v>
      </c>
      <c r="U4731">
        <v>0.81200000000000006</v>
      </c>
      <c r="V4731">
        <v>0.88400000000000001</v>
      </c>
      <c r="W4731">
        <v>0.95399999999999996</v>
      </c>
      <c r="X4731">
        <v>1.048</v>
      </c>
      <c r="Y4731">
        <v>1.149</v>
      </c>
      <c r="Z4731">
        <v>1.276</v>
      </c>
      <c r="AA4731">
        <v>1.4330000000000001</v>
      </c>
      <c r="AB4731">
        <v>1.591</v>
      </c>
      <c r="AC4731">
        <v>1.7310000000000001</v>
      </c>
      <c r="AD4731">
        <v>1.8540000000000001</v>
      </c>
      <c r="AE4731">
        <v>1.96</v>
      </c>
      <c r="AF4731">
        <v>2.1120000000000001</v>
      </c>
      <c r="AG4731">
        <v>2.698</v>
      </c>
      <c r="AH4731">
        <v>2.9350000000000001</v>
      </c>
      <c r="AI4731">
        <v>2.621</v>
      </c>
      <c r="AJ4731">
        <v>3.3969999999999998</v>
      </c>
      <c r="AK4731">
        <v>3.7709999999999999</v>
      </c>
      <c r="AL4731">
        <v>4.2110000000000003</v>
      </c>
      <c r="AM4731">
        <v>3.9620000000000002</v>
      </c>
      <c r="AN4731">
        <v>4.2919999999999998</v>
      </c>
      <c r="AO4731">
        <v>4.7510000000000003</v>
      </c>
      <c r="AP4731">
        <v>4.9580000000000002</v>
      </c>
      <c r="AQ4731">
        <v>5.4119999999999999</v>
      </c>
      <c r="AR4731">
        <v>5.9189999999999996</v>
      </c>
      <c r="AS4731">
        <v>6.1539999999999999</v>
      </c>
      <c r="AT4731">
        <v>6.6749999999999998</v>
      </c>
      <c r="AU4731">
        <v>7.2720000000000002</v>
      </c>
      <c r="AV4731">
        <v>7.9560000000000004</v>
      </c>
      <c r="AW4731">
        <v>8.6080000000000005</v>
      </c>
      <c r="AX4731">
        <v>9.2750000000000004</v>
      </c>
      <c r="AY4731">
        <v>9.99</v>
      </c>
      <c r="AZ4731">
        <v>10.760999999999999</v>
      </c>
      <c r="BA4731">
        <v>11.587</v>
      </c>
      <c r="BB4731">
        <v>12.481999999999999</v>
      </c>
      <c r="BC4731">
        <v>2017</v>
      </c>
    </row>
    <row r="4732" spans="1:55" x14ac:dyDescent="0.25">
      <c r="A4732">
        <v>556</v>
      </c>
      <c r="B4732" t="s">
        <v>1246</v>
      </c>
      <c r="C4732" t="s">
        <v>247</v>
      </c>
      <c r="D4732" t="s">
        <v>1247</v>
      </c>
      <c r="E4732" t="s">
        <v>248</v>
      </c>
      <c r="F4732" t="s">
        <v>249</v>
      </c>
      <c r="G4732" t="s">
        <v>250</v>
      </c>
      <c r="I4732" t="s">
        <v>251</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45.536999999999999</v>
      </c>
      <c r="AI4732">
        <v>49.86</v>
      </c>
      <c r="AJ4732">
        <v>53.67</v>
      </c>
      <c r="AK4732">
        <v>58.872999999999998</v>
      </c>
      <c r="AL4732">
        <v>65.36</v>
      </c>
      <c r="AM4732">
        <v>72.269000000000005</v>
      </c>
      <c r="AN4732">
        <v>74.471000000000004</v>
      </c>
      <c r="AO4732">
        <v>83.984999999999999</v>
      </c>
      <c r="AP4732">
        <v>89.790999999999997</v>
      </c>
      <c r="AQ4732">
        <v>95.563999999999993</v>
      </c>
      <c r="AR4732">
        <v>100</v>
      </c>
      <c r="AS4732">
        <v>107.93</v>
      </c>
      <c r="AT4732">
        <v>108.069</v>
      </c>
      <c r="AU4732">
        <v>111.557</v>
      </c>
      <c r="AV4732">
        <v>113.788</v>
      </c>
      <c r="AW4732">
        <v>116.063</v>
      </c>
      <c r="AX4732">
        <v>118.849</v>
      </c>
      <c r="AY4732">
        <v>121.82</v>
      </c>
      <c r="AZ4732">
        <v>124.91500000000001</v>
      </c>
      <c r="BA4732">
        <v>127.843</v>
      </c>
      <c r="BB4732">
        <v>130.41900000000001</v>
      </c>
      <c r="BC4732">
        <v>2017</v>
      </c>
    </row>
    <row r="4733" spans="1:55" x14ac:dyDescent="0.25">
      <c r="A4733">
        <v>556</v>
      </c>
      <c r="B4733" t="s">
        <v>1246</v>
      </c>
      <c r="C4733" t="s">
        <v>252</v>
      </c>
      <c r="D4733" t="s">
        <v>1247</v>
      </c>
      <c r="E4733" t="s">
        <v>253</v>
      </c>
      <c r="F4733" t="s">
        <v>254</v>
      </c>
      <c r="G4733" t="s">
        <v>229</v>
      </c>
      <c r="H4733" t="s">
        <v>220</v>
      </c>
      <c r="I4733" t="s">
        <v>255</v>
      </c>
      <c r="J4733" s="52">
        <v>34743.449999999997</v>
      </c>
      <c r="K4733" s="52">
        <v>36068.879999999997</v>
      </c>
      <c r="L4733" s="52">
        <v>37579.9</v>
      </c>
      <c r="M4733" s="52">
        <v>37853.97</v>
      </c>
      <c r="N4733" s="52">
        <v>42917.760000000002</v>
      </c>
      <c r="O4733" s="52">
        <v>46972.59</v>
      </c>
      <c r="P4733" s="52">
        <v>49130.89</v>
      </c>
      <c r="Q4733" s="52">
        <v>52131.61</v>
      </c>
      <c r="R4733" s="52">
        <v>55242.22</v>
      </c>
      <c r="S4733" s="52">
        <v>58845.56</v>
      </c>
      <c r="T4733" s="52">
        <v>54342.81</v>
      </c>
      <c r="U4733" s="52">
        <v>55473.68</v>
      </c>
      <c r="V4733" s="52">
        <v>57441.9</v>
      </c>
      <c r="W4733" s="52">
        <v>58938.05</v>
      </c>
      <c r="X4733" s="52">
        <v>61714.5</v>
      </c>
      <c r="Y4733" s="52">
        <v>65033.07</v>
      </c>
      <c r="Z4733" s="52">
        <v>69428.990000000005</v>
      </c>
      <c r="AA4733" s="52">
        <v>75058.25</v>
      </c>
      <c r="AB4733" s="52">
        <v>80725.86</v>
      </c>
      <c r="AC4733" s="52">
        <v>84832.67</v>
      </c>
      <c r="AD4733" s="52">
        <v>87560.05</v>
      </c>
      <c r="AE4733" s="52">
        <v>88654.39</v>
      </c>
      <c r="AF4733" s="52">
        <v>92526.95</v>
      </c>
      <c r="AG4733" s="52">
        <v>114184.77</v>
      </c>
      <c r="AH4733" s="52">
        <v>119126.15</v>
      </c>
      <c r="AI4733" s="52">
        <v>101671.57</v>
      </c>
      <c r="AJ4733" s="52">
        <v>125656.8</v>
      </c>
      <c r="AK4733" s="52">
        <v>133243.31</v>
      </c>
      <c r="AL4733" s="52">
        <v>143705.91</v>
      </c>
      <c r="AM4733" s="52">
        <v>131965.54999999999</v>
      </c>
      <c r="AN4733" s="52">
        <v>138993.06</v>
      </c>
      <c r="AO4733" s="52">
        <v>148223.5</v>
      </c>
      <c r="AP4733" s="52">
        <v>149257.54</v>
      </c>
      <c r="AQ4733" s="52">
        <v>157482.04</v>
      </c>
      <c r="AR4733" s="52">
        <v>166234.93</v>
      </c>
      <c r="AS4733" s="52">
        <v>168207</v>
      </c>
      <c r="AT4733" s="52">
        <v>177489.09</v>
      </c>
      <c r="AU4733" s="52">
        <v>186624.43</v>
      </c>
      <c r="AV4733" s="52">
        <v>196377.33</v>
      </c>
      <c r="AW4733" s="52">
        <v>205309.3</v>
      </c>
      <c r="AX4733" s="52">
        <v>213115.04</v>
      </c>
      <c r="AY4733" s="52">
        <v>221158.02</v>
      </c>
      <c r="AZ4733" s="52">
        <v>229535.46</v>
      </c>
      <c r="BA4733" s="52">
        <v>238141.28</v>
      </c>
      <c r="BB4733" s="52">
        <v>247138.9</v>
      </c>
      <c r="BC4733">
        <v>2014</v>
      </c>
    </row>
    <row r="4734" spans="1:55" x14ac:dyDescent="0.25">
      <c r="A4734">
        <v>556</v>
      </c>
      <c r="B4734" t="s">
        <v>1246</v>
      </c>
      <c r="C4734" t="s">
        <v>256</v>
      </c>
      <c r="D4734" t="s">
        <v>1247</v>
      </c>
      <c r="E4734" t="s">
        <v>253</v>
      </c>
      <c r="F4734" t="s">
        <v>257</v>
      </c>
      <c r="G4734" t="s">
        <v>258</v>
      </c>
      <c r="H4734" t="s">
        <v>220</v>
      </c>
      <c r="I4734" t="s">
        <v>255</v>
      </c>
      <c r="J4734" s="52">
        <v>3422.08</v>
      </c>
      <c r="K4734" s="52">
        <v>3552.63</v>
      </c>
      <c r="L4734" s="52">
        <v>3701.46</v>
      </c>
      <c r="M4734" s="52">
        <v>3728.45</v>
      </c>
      <c r="N4734" s="52">
        <v>4227.22</v>
      </c>
      <c r="O4734" s="52">
        <v>4626.6000000000004</v>
      </c>
      <c r="P4734" s="52">
        <v>4839.18</v>
      </c>
      <c r="Q4734" s="52">
        <v>5134.74</v>
      </c>
      <c r="R4734" s="52">
        <v>5441.12</v>
      </c>
      <c r="S4734" s="52">
        <v>5796.04</v>
      </c>
      <c r="T4734" s="52">
        <v>5352.54</v>
      </c>
      <c r="U4734" s="52">
        <v>5463.92</v>
      </c>
      <c r="V4734" s="52">
        <v>5657.78</v>
      </c>
      <c r="W4734" s="52">
        <v>5805.15</v>
      </c>
      <c r="X4734" s="52">
        <v>6078.62</v>
      </c>
      <c r="Y4734" s="52">
        <v>6405.48</v>
      </c>
      <c r="Z4734" s="52">
        <v>6838.46</v>
      </c>
      <c r="AA4734" s="52">
        <v>7392.92</v>
      </c>
      <c r="AB4734" s="52">
        <v>7951.15</v>
      </c>
      <c r="AC4734" s="52">
        <v>8355.66</v>
      </c>
      <c r="AD4734" s="52">
        <v>8624.2900000000009</v>
      </c>
      <c r="AE4734" s="52">
        <v>8732.08</v>
      </c>
      <c r="AF4734" s="52">
        <v>9113.51</v>
      </c>
      <c r="AG4734" s="52">
        <v>11246.71</v>
      </c>
      <c r="AH4734" s="52">
        <v>11733.42</v>
      </c>
      <c r="AI4734" s="52">
        <v>10014.219999999999</v>
      </c>
      <c r="AJ4734" s="52">
        <v>12376.66</v>
      </c>
      <c r="AK4734" s="52">
        <v>13123.9</v>
      </c>
      <c r="AL4734" s="52">
        <v>14154.42</v>
      </c>
      <c r="AM4734" s="52">
        <v>12998.05</v>
      </c>
      <c r="AN4734" s="52">
        <v>13690.22</v>
      </c>
      <c r="AO4734" s="52">
        <v>14599.38</v>
      </c>
      <c r="AP4734" s="52">
        <v>14701.23</v>
      </c>
      <c r="AQ4734" s="52">
        <v>15511.31</v>
      </c>
      <c r="AR4734" s="52">
        <v>16373.43</v>
      </c>
      <c r="AS4734" s="52">
        <v>16567.669999999998</v>
      </c>
      <c r="AT4734" s="52">
        <v>17481.919999999998</v>
      </c>
      <c r="AU4734" s="52">
        <v>18381.71</v>
      </c>
      <c r="AV4734" s="52">
        <v>19342.330000000002</v>
      </c>
      <c r="AW4734" s="52">
        <v>20222.09</v>
      </c>
      <c r="AX4734" s="52">
        <v>20990.92</v>
      </c>
      <c r="AY4734" s="52">
        <v>21783.119999999999</v>
      </c>
      <c r="AZ4734" s="52">
        <v>22608.27</v>
      </c>
      <c r="BA4734" s="52">
        <v>23455.9</v>
      </c>
      <c r="BB4734" s="52">
        <v>24342.13</v>
      </c>
      <c r="BC4734">
        <v>2014</v>
      </c>
    </row>
    <row r="4735" spans="1:55" x14ac:dyDescent="0.25">
      <c r="A4735">
        <v>556</v>
      </c>
      <c r="B4735" t="s">
        <v>1246</v>
      </c>
      <c r="C4735" t="s">
        <v>259</v>
      </c>
      <c r="D4735" t="s">
        <v>1247</v>
      </c>
      <c r="E4735" t="s">
        <v>260</v>
      </c>
      <c r="F4735" t="s">
        <v>261</v>
      </c>
      <c r="G4735" t="s">
        <v>229</v>
      </c>
      <c r="H4735" t="s">
        <v>220</v>
      </c>
      <c r="I4735" t="s">
        <v>262</v>
      </c>
      <c r="J4735" s="52">
        <v>3114.43</v>
      </c>
      <c r="K4735" s="52">
        <v>3510.1</v>
      </c>
      <c r="L4735" s="52">
        <v>3837.23</v>
      </c>
      <c r="M4735" s="52">
        <v>3949.72</v>
      </c>
      <c r="N4735" s="52">
        <v>4557.04</v>
      </c>
      <c r="O4735" s="52">
        <v>5236.76</v>
      </c>
      <c r="P4735" s="52">
        <v>5975.63</v>
      </c>
      <c r="Q4735" s="52">
        <v>7100.09</v>
      </c>
      <c r="R4735" s="52">
        <v>7888.35</v>
      </c>
      <c r="S4735" s="52">
        <v>8930.83</v>
      </c>
      <c r="T4735" s="52">
        <v>10426.48</v>
      </c>
      <c r="U4735" s="52">
        <v>12146.36</v>
      </c>
      <c r="V4735" s="52">
        <v>14194.56</v>
      </c>
      <c r="W4735" s="52">
        <v>16210.15</v>
      </c>
      <c r="X4735" s="52">
        <v>18434.64</v>
      </c>
      <c r="Y4735" s="52">
        <v>22399.8</v>
      </c>
      <c r="Z4735" s="52">
        <v>24806.52</v>
      </c>
      <c r="AA4735" s="52">
        <v>30059.98</v>
      </c>
      <c r="AB4735" s="52">
        <v>31294.11</v>
      </c>
      <c r="AC4735" s="52">
        <v>33458.089999999997</v>
      </c>
      <c r="AD4735" s="52">
        <v>34924.57</v>
      </c>
      <c r="AE4735" s="52">
        <v>35589.769999999997</v>
      </c>
      <c r="AF4735" s="52">
        <v>37788.35</v>
      </c>
      <c r="AG4735" s="52">
        <v>47242.14</v>
      </c>
      <c r="AH4735" s="52">
        <v>54246.93</v>
      </c>
      <c r="AI4735" s="52">
        <v>50693.5</v>
      </c>
      <c r="AJ4735" s="52">
        <v>67440.39</v>
      </c>
      <c r="AK4735" s="52">
        <v>78444.289999999994</v>
      </c>
      <c r="AL4735" s="52">
        <v>93925.52</v>
      </c>
      <c r="AM4735" s="52">
        <v>95369.95</v>
      </c>
      <c r="AN4735" s="52">
        <v>103509.31</v>
      </c>
      <c r="AO4735" s="52">
        <v>124486.01</v>
      </c>
      <c r="AP4735" s="52">
        <v>134019.25</v>
      </c>
      <c r="AQ4735" s="52">
        <v>150496.34</v>
      </c>
      <c r="AR4735" s="52">
        <v>166234.93</v>
      </c>
      <c r="AS4735" s="52">
        <v>181546.66</v>
      </c>
      <c r="AT4735" s="52">
        <v>191811.13</v>
      </c>
      <c r="AU4735" s="52">
        <v>208191.7</v>
      </c>
      <c r="AV4735" s="52">
        <v>223453.14</v>
      </c>
      <c r="AW4735" s="52">
        <v>238288.95</v>
      </c>
      <c r="AX4735" s="52">
        <v>253284.92</v>
      </c>
      <c r="AY4735" s="52">
        <v>269415.01</v>
      </c>
      <c r="AZ4735" s="52">
        <v>286724.59999999998</v>
      </c>
      <c r="BA4735" s="52">
        <v>304447.26</v>
      </c>
      <c r="BB4735" s="52">
        <v>322316.64</v>
      </c>
      <c r="BC4735">
        <v>2014</v>
      </c>
    </row>
    <row r="4736" spans="1:55" x14ac:dyDescent="0.25">
      <c r="A4736">
        <v>556</v>
      </c>
      <c r="B4736" t="s">
        <v>1246</v>
      </c>
      <c r="C4736" t="s">
        <v>263</v>
      </c>
      <c r="D4736" t="s">
        <v>1247</v>
      </c>
      <c r="E4736" t="s">
        <v>260</v>
      </c>
      <c r="F4736" t="s">
        <v>264</v>
      </c>
      <c r="G4736" t="s">
        <v>242</v>
      </c>
      <c r="H4736" t="s">
        <v>220</v>
      </c>
      <c r="I4736" t="s">
        <v>262</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52">
        <v>1091.55</v>
      </c>
      <c r="U4736" s="52">
        <v>1184.6600000000001</v>
      </c>
      <c r="V4736" s="52">
        <v>1343.01</v>
      </c>
      <c r="W4736" s="52">
        <v>1479.45</v>
      </c>
      <c r="X4736" s="52">
        <v>1591.14</v>
      </c>
      <c r="Y4736" s="52">
        <v>1903.13</v>
      </c>
      <c r="Z4736" s="52">
        <v>2107.61</v>
      </c>
      <c r="AA4736" s="52">
        <v>2553.9499999999998</v>
      </c>
      <c r="AB4736" s="52">
        <v>2658.8</v>
      </c>
      <c r="AC4736" s="52">
        <v>2842.66</v>
      </c>
      <c r="AD4736" s="52">
        <v>2967.25</v>
      </c>
      <c r="AE4736" s="52">
        <v>2780.45</v>
      </c>
      <c r="AF4736" s="52">
        <v>2952.22</v>
      </c>
      <c r="AG4736" s="52">
        <v>3690.79</v>
      </c>
      <c r="AH4736" s="52">
        <v>4238.04</v>
      </c>
      <c r="AI4736" s="52">
        <v>3960.43</v>
      </c>
      <c r="AJ4736" s="52">
        <v>5268.78</v>
      </c>
      <c r="AK4736" s="52">
        <v>6128.46</v>
      </c>
      <c r="AL4736" s="52">
        <v>7337.93</v>
      </c>
      <c r="AM4736" s="52">
        <v>7450.78</v>
      </c>
      <c r="AN4736" s="52">
        <v>8086.67</v>
      </c>
      <c r="AO4736" s="52">
        <v>8078.26</v>
      </c>
      <c r="AP4736" s="52">
        <v>8719.5300000000007</v>
      </c>
      <c r="AQ4736" s="52">
        <v>9766.15</v>
      </c>
      <c r="AR4736" s="52">
        <v>10787.47</v>
      </c>
      <c r="AS4736" s="52">
        <v>11781.09</v>
      </c>
      <c r="AT4736" s="52">
        <v>12447.19</v>
      </c>
      <c r="AU4736" s="52">
        <v>13510.17</v>
      </c>
      <c r="AV4736" s="52">
        <v>14500.53</v>
      </c>
      <c r="AW4736" s="52">
        <v>15463.27</v>
      </c>
      <c r="AX4736" s="52">
        <v>16436.400000000001</v>
      </c>
      <c r="AY4736" s="52">
        <v>17483.13</v>
      </c>
      <c r="AZ4736" s="52">
        <v>18606.400000000001</v>
      </c>
      <c r="BA4736" s="52">
        <v>19756.47</v>
      </c>
      <c r="BB4736" s="52">
        <v>20916.07</v>
      </c>
      <c r="BC4736">
        <v>2014</v>
      </c>
    </row>
    <row r="4737" spans="1:55" x14ac:dyDescent="0.25">
      <c r="A4737">
        <v>556</v>
      </c>
      <c r="B4737" t="s">
        <v>1246</v>
      </c>
      <c r="C4737" t="s">
        <v>265</v>
      </c>
      <c r="D4737" t="s">
        <v>1247</v>
      </c>
      <c r="E4737" t="s">
        <v>260</v>
      </c>
      <c r="F4737" t="s">
        <v>266</v>
      </c>
      <c r="G4737" t="s">
        <v>246</v>
      </c>
      <c r="H4737" t="s">
        <v>220</v>
      </c>
      <c r="I4737" t="s">
        <v>262</v>
      </c>
      <c r="J4737" s="52">
        <v>1474.37</v>
      </c>
      <c r="K4737" s="52">
        <v>1675.43</v>
      </c>
      <c r="L4737" s="52">
        <v>1853.47</v>
      </c>
      <c r="M4737" s="52">
        <v>1940.11</v>
      </c>
      <c r="N4737" s="52">
        <v>2279.0100000000002</v>
      </c>
      <c r="O4737" s="52">
        <v>2573.2199999999998</v>
      </c>
      <c r="P4737" s="52">
        <v>2745.64</v>
      </c>
      <c r="Q4737" s="52">
        <v>2985.39</v>
      </c>
      <c r="R4737" s="52">
        <v>3275.08</v>
      </c>
      <c r="S4737" s="52">
        <v>3625.5</v>
      </c>
      <c r="T4737" s="52">
        <v>3473.38</v>
      </c>
      <c r="U4737" s="52">
        <v>3665.58</v>
      </c>
      <c r="V4737" s="52">
        <v>3882.14</v>
      </c>
      <c r="W4737" s="52">
        <v>4077.63</v>
      </c>
      <c r="X4737" s="52">
        <v>4360.8900000000003</v>
      </c>
      <c r="Y4737" s="52">
        <v>4691.74</v>
      </c>
      <c r="Z4737" s="52">
        <v>5100.6000000000004</v>
      </c>
      <c r="AA4737" s="52">
        <v>5609.24</v>
      </c>
      <c r="AB4737" s="52">
        <v>6100.7</v>
      </c>
      <c r="AC4737" s="52">
        <v>6503.64</v>
      </c>
      <c r="AD4737" s="52">
        <v>6862.78</v>
      </c>
      <c r="AE4737" s="52">
        <v>7100.94</v>
      </c>
      <c r="AF4737" s="52">
        <v>7528.37</v>
      </c>
      <c r="AG4737" s="52">
        <v>9463.07</v>
      </c>
      <c r="AH4737" s="52">
        <v>10138.370000000001</v>
      </c>
      <c r="AI4737" s="52">
        <v>8922.39</v>
      </c>
      <c r="AJ4737" s="52">
        <v>11360.99</v>
      </c>
      <c r="AK4737" s="52">
        <v>12370.54</v>
      </c>
      <c r="AL4737" s="52">
        <v>13601.4</v>
      </c>
      <c r="AM4737" s="52">
        <v>12585.43</v>
      </c>
      <c r="AN4737" s="52">
        <v>13410.09</v>
      </c>
      <c r="AO4737" s="52">
        <v>14599.38</v>
      </c>
      <c r="AP4737" s="52">
        <v>14983.22</v>
      </c>
      <c r="AQ4737" s="52">
        <v>16086.19</v>
      </c>
      <c r="AR4737" s="52">
        <v>17301.55</v>
      </c>
      <c r="AS4737" s="52">
        <v>17694.03</v>
      </c>
      <c r="AT4737" s="52">
        <v>18874.509999999998</v>
      </c>
      <c r="AU4737" s="52">
        <v>20223.259999999998</v>
      </c>
      <c r="AV4737" s="52">
        <v>21759.91</v>
      </c>
      <c r="AW4737" s="52">
        <v>23154.14</v>
      </c>
      <c r="AX4737" s="52">
        <v>24536.32</v>
      </c>
      <c r="AY4737" s="52">
        <v>25991.65</v>
      </c>
      <c r="AZ4737" s="52">
        <v>27534.42</v>
      </c>
      <c r="BA4737" s="52">
        <v>29158.74</v>
      </c>
      <c r="BB4737" s="52">
        <v>30893.72</v>
      </c>
      <c r="BC4737">
        <v>2014</v>
      </c>
    </row>
    <row r="4738" spans="1:55" x14ac:dyDescent="0.25">
      <c r="A4738">
        <v>556</v>
      </c>
      <c r="B4738" t="s">
        <v>1246</v>
      </c>
      <c r="C4738" t="s">
        <v>267</v>
      </c>
      <c r="D4738" t="s">
        <v>1247</v>
      </c>
      <c r="E4738" t="s">
        <v>268</v>
      </c>
      <c r="F4738" t="s">
        <v>269</v>
      </c>
      <c r="G4738" t="s">
        <v>270</v>
      </c>
    </row>
    <row r="4739" spans="1:55" x14ac:dyDescent="0.25">
      <c r="A4739">
        <v>556</v>
      </c>
      <c r="B4739" t="s">
        <v>1246</v>
      </c>
      <c r="C4739" t="s">
        <v>271</v>
      </c>
      <c r="D4739" t="s">
        <v>1247</v>
      </c>
      <c r="E4739" t="s">
        <v>272</v>
      </c>
      <c r="F4739" t="s">
        <v>273</v>
      </c>
      <c r="G4739" t="s">
        <v>274</v>
      </c>
      <c r="I4739" t="s">
        <v>243</v>
      </c>
      <c r="J4739">
        <v>2E-3</v>
      </c>
      <c r="K4739">
        <v>2E-3</v>
      </c>
      <c r="L4739">
        <v>2E-3</v>
      </c>
      <c r="M4739">
        <v>2E-3</v>
      </c>
      <c r="N4739">
        <v>2E-3</v>
      </c>
      <c r="O4739">
        <v>2E-3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3.0000000000000001E-3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5.0000000000000001E-3</v>
      </c>
      <c r="AR4739">
        <v>5.0000000000000001E-3</v>
      </c>
      <c r="AS4739">
        <v>5.0000000000000001E-3</v>
      </c>
      <c r="AT4739">
        <v>6.0000000000000001E-3</v>
      </c>
      <c r="AU4739">
        <v>6.0000000000000001E-3</v>
      </c>
      <c r="AV4739">
        <v>6.0000000000000001E-3</v>
      </c>
      <c r="AW4739">
        <v>6.0000000000000001E-3</v>
      </c>
      <c r="AX4739">
        <v>6.0000000000000001E-3</v>
      </c>
      <c r="AY4739">
        <v>6.0000000000000001E-3</v>
      </c>
      <c r="AZ4739">
        <v>6.0000000000000001E-3</v>
      </c>
      <c r="BA4739">
        <v>7.0000000000000001E-3</v>
      </c>
      <c r="BB4739">
        <v>7.0000000000000001E-3</v>
      </c>
      <c r="BC4739">
        <v>2017</v>
      </c>
    </row>
    <row r="4740" spans="1:55" x14ac:dyDescent="0.25">
      <c r="A4740">
        <v>556</v>
      </c>
      <c r="B4740" t="s">
        <v>1246</v>
      </c>
      <c r="C4740" t="s">
        <v>275</v>
      </c>
      <c r="D4740" t="s">
        <v>1247</v>
      </c>
      <c r="E4740" t="s">
        <v>276</v>
      </c>
      <c r="F4740" t="s">
        <v>277</v>
      </c>
      <c r="G4740" t="s">
        <v>278</v>
      </c>
      <c r="I4740" t="s">
        <v>243</v>
      </c>
      <c r="J4740">
        <v>2.1120000000000001</v>
      </c>
      <c r="K4740">
        <v>2.0950000000000002</v>
      </c>
      <c r="L4740">
        <v>2.0699999999999998</v>
      </c>
      <c r="M4740">
        <v>2.036</v>
      </c>
      <c r="N4740">
        <v>2</v>
      </c>
      <c r="O4740">
        <v>2.0350000000000001</v>
      </c>
      <c r="P4740">
        <v>2.1760000000000002</v>
      </c>
      <c r="Q4740">
        <v>2.3780000000000001</v>
      </c>
      <c r="R4740">
        <v>2.4089999999999998</v>
      </c>
      <c r="S4740">
        <v>2.4630000000000001</v>
      </c>
      <c r="T4740">
        <v>3.0019999999999998</v>
      </c>
      <c r="U4740">
        <v>3.3140000000000001</v>
      </c>
      <c r="V4740">
        <v>3.6560000000000001</v>
      </c>
      <c r="W4740">
        <v>3.9750000000000001</v>
      </c>
      <c r="X4740">
        <v>4.2270000000000003</v>
      </c>
      <c r="Y4740">
        <v>4.774</v>
      </c>
      <c r="Z4740">
        <v>4.8630000000000004</v>
      </c>
      <c r="AA4740">
        <v>5.359</v>
      </c>
      <c r="AB4740">
        <v>5.13</v>
      </c>
      <c r="AC4740">
        <v>5.1449999999999996</v>
      </c>
      <c r="AD4740">
        <v>5.0890000000000004</v>
      </c>
      <c r="AE4740">
        <v>5.0119999999999996</v>
      </c>
      <c r="AF4740">
        <v>5.0190000000000001</v>
      </c>
      <c r="AG4740">
        <v>4.992</v>
      </c>
      <c r="AH4740">
        <v>5.351</v>
      </c>
      <c r="AI4740">
        <v>5.6820000000000004</v>
      </c>
      <c r="AJ4740">
        <v>5.9359999999999999</v>
      </c>
      <c r="AK4740">
        <v>6.3410000000000002</v>
      </c>
      <c r="AL4740">
        <v>6.9059999999999997</v>
      </c>
      <c r="AM4740">
        <v>7.5780000000000003</v>
      </c>
      <c r="AN4740">
        <v>7.7190000000000003</v>
      </c>
      <c r="AO4740">
        <v>8.5269999999999992</v>
      </c>
      <c r="AP4740">
        <v>8.9450000000000003</v>
      </c>
      <c r="AQ4740">
        <v>9.3559999999999999</v>
      </c>
      <c r="AR4740">
        <v>9.6080000000000005</v>
      </c>
      <c r="AS4740">
        <v>10.26</v>
      </c>
      <c r="AT4740">
        <v>10.162000000000001</v>
      </c>
      <c r="AU4740">
        <v>10.295</v>
      </c>
      <c r="AV4740">
        <v>10.269</v>
      </c>
      <c r="AW4740">
        <v>10.291</v>
      </c>
      <c r="AX4740">
        <v>10.323</v>
      </c>
      <c r="AY4740">
        <v>10.365</v>
      </c>
      <c r="AZ4740">
        <v>10.413</v>
      </c>
      <c r="BA4740">
        <v>10.441000000000001</v>
      </c>
      <c r="BB4740">
        <v>10.433</v>
      </c>
      <c r="BC4740">
        <v>2017</v>
      </c>
    </row>
    <row r="4741" spans="1:55" x14ac:dyDescent="0.25">
      <c r="A4741">
        <v>556</v>
      </c>
      <c r="B4741" t="s">
        <v>1246</v>
      </c>
      <c r="C4741" t="s">
        <v>279</v>
      </c>
      <c r="D4741" t="s">
        <v>1247</v>
      </c>
      <c r="E4741" t="s">
        <v>280</v>
      </c>
      <c r="F4741" t="s">
        <v>281</v>
      </c>
      <c r="G4741" t="s">
        <v>282</v>
      </c>
      <c r="I4741" t="s">
        <v>1248</v>
      </c>
      <c r="J4741" t="s">
        <v>232</v>
      </c>
      <c r="K4741" t="s">
        <v>232</v>
      </c>
      <c r="L4741" t="s">
        <v>232</v>
      </c>
      <c r="M4741" t="s">
        <v>232</v>
      </c>
      <c r="N4741" t="s">
        <v>232</v>
      </c>
      <c r="O4741" t="s">
        <v>232</v>
      </c>
      <c r="P4741" t="s">
        <v>232</v>
      </c>
      <c r="Q4741" t="s">
        <v>232</v>
      </c>
      <c r="R4741" t="s">
        <v>232</v>
      </c>
      <c r="S4741" t="s">
        <v>232</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20.001999999999999</v>
      </c>
      <c r="BC4741">
        <v>2017</v>
      </c>
    </row>
    <row r="4742" spans="1:55" x14ac:dyDescent="0.25">
      <c r="A4742">
        <v>556</v>
      </c>
      <c r="B4742" t="s">
        <v>1246</v>
      </c>
      <c r="C4742" t="s">
        <v>283</v>
      </c>
      <c r="D4742" t="s">
        <v>1247</v>
      </c>
      <c r="E4742" t="s">
        <v>284</v>
      </c>
      <c r="F4742" t="s">
        <v>285</v>
      </c>
      <c r="G4742" t="s">
        <v>282</v>
      </c>
      <c r="I4742" t="s">
        <v>1248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v>
      </c>
      <c r="AP4742">
        <v>13.355</v>
      </c>
      <c r="AQ4742">
        <v>15.695</v>
      </c>
      <c r="AR4742">
        <v>16.34</v>
      </c>
      <c r="AS4742">
        <v>12.509</v>
      </c>
      <c r="AT4742">
        <v>-3.492</v>
      </c>
      <c r="AU4742">
        <v>-2.069</v>
      </c>
      <c r="AV4742">
        <v>-4.0330000000000004</v>
      </c>
      <c r="AW4742">
        <v>1.085</v>
      </c>
      <c r="AX4742">
        <v>6.3890000000000002</v>
      </c>
      <c r="AY4742">
        <v>6.8150000000000004</v>
      </c>
      <c r="AZ4742">
        <v>8.0860000000000003</v>
      </c>
      <c r="BA4742">
        <v>9.0239999999999991</v>
      </c>
      <c r="BB4742">
        <v>9.6050000000000004</v>
      </c>
      <c r="BC4742">
        <v>2017</v>
      </c>
    </row>
    <row r="4743" spans="1:55" x14ac:dyDescent="0.25">
      <c r="A4743">
        <v>556</v>
      </c>
      <c r="B4743" t="s">
        <v>1246</v>
      </c>
      <c r="C4743" t="s">
        <v>286</v>
      </c>
      <c r="D4743" t="s">
        <v>1247</v>
      </c>
      <c r="E4743" t="s">
        <v>287</v>
      </c>
      <c r="F4743" t="s">
        <v>288</v>
      </c>
      <c r="G4743" t="s">
        <v>250</v>
      </c>
      <c r="I4743" t="s">
        <v>1249</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191.55199999999999</v>
      </c>
      <c r="AW4743">
        <v>195.792</v>
      </c>
      <c r="AX4743">
        <v>200.31</v>
      </c>
      <c r="AY4743">
        <v>205.24600000000001</v>
      </c>
      <c r="AZ4743">
        <v>210.46100000000001</v>
      </c>
      <c r="BA4743">
        <v>215.39400000000001</v>
      </c>
      <c r="BB4743">
        <v>219.73500000000001</v>
      </c>
      <c r="BC4743">
        <v>2017</v>
      </c>
    </row>
    <row r="4744" spans="1:55" x14ac:dyDescent="0.25">
      <c r="A4744">
        <v>556</v>
      </c>
      <c r="B4744" t="s">
        <v>1246</v>
      </c>
      <c r="C4744" t="s">
        <v>290</v>
      </c>
      <c r="D4744" t="s">
        <v>1247</v>
      </c>
      <c r="E4744" t="s">
        <v>287</v>
      </c>
      <c r="F4744" t="s">
        <v>291</v>
      </c>
      <c r="G4744" t="s">
        <v>235</v>
      </c>
      <c r="I4744" t="s">
        <v>292</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1.4730000000000001</v>
      </c>
      <c r="AW4744">
        <v>2.2130000000000001</v>
      </c>
      <c r="AX4744">
        <v>2.3079999999999998</v>
      </c>
      <c r="AY4744">
        <v>2.464</v>
      </c>
      <c r="AZ4744">
        <v>2.5409999999999999</v>
      </c>
      <c r="BA4744">
        <v>2.3439999999999999</v>
      </c>
      <c r="BB4744">
        <v>2.0150000000000001</v>
      </c>
      <c r="BC4744">
        <v>2017</v>
      </c>
    </row>
    <row r="4745" spans="1:55" x14ac:dyDescent="0.25">
      <c r="A4745">
        <v>556</v>
      </c>
      <c r="B4745" t="s">
        <v>1246</v>
      </c>
      <c r="C4745" t="s">
        <v>293</v>
      </c>
      <c r="D4745" t="s">
        <v>1247</v>
      </c>
      <c r="E4745" t="s">
        <v>294</v>
      </c>
      <c r="F4745" t="s">
        <v>295</v>
      </c>
      <c r="G4745" t="s">
        <v>250</v>
      </c>
      <c r="I4745" t="s">
        <v>1249</v>
      </c>
      <c r="J4745" t="s">
        <v>232</v>
      </c>
      <c r="K4745" t="s">
        <v>232</v>
      </c>
      <c r="L4745" t="s">
        <v>232</v>
      </c>
      <c r="M4745" t="s">
        <v>232</v>
      </c>
      <c r="N4745" t="s">
        <v>232</v>
      </c>
      <c r="O4745" t="s">
        <v>232</v>
      </c>
      <c r="P4745" t="s">
        <v>232</v>
      </c>
      <c r="Q4745" t="s">
        <v>232</v>
      </c>
      <c r="R4745" t="s">
        <v>232</v>
      </c>
      <c r="S4745" t="s">
        <v>232</v>
      </c>
      <c r="T4745" t="s">
        <v>232</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237.696</v>
      </c>
      <c r="AW4745">
        <v>242.72800000000001</v>
      </c>
      <c r="AX4745">
        <v>248.60599999999999</v>
      </c>
      <c r="AY4745">
        <v>254.87899999999999</v>
      </c>
      <c r="AZ4745">
        <v>261.57100000000003</v>
      </c>
      <c r="BA4745">
        <v>266.84199999999998</v>
      </c>
      <c r="BB4745">
        <v>272.21899999999999</v>
      </c>
      <c r="BC4745">
        <v>2017</v>
      </c>
    </row>
    <row r="4746" spans="1:55" x14ac:dyDescent="0.25">
      <c r="A4746">
        <v>556</v>
      </c>
      <c r="B4746" t="s">
        <v>1246</v>
      </c>
      <c r="C4746" t="s">
        <v>296</v>
      </c>
      <c r="D4746" t="s">
        <v>1247</v>
      </c>
      <c r="E4746" t="s">
        <v>294</v>
      </c>
      <c r="F4746" t="s">
        <v>297</v>
      </c>
      <c r="G4746" t="s">
        <v>235</v>
      </c>
      <c r="I4746" t="s">
        <v>298</v>
      </c>
      <c r="J4746" t="s">
        <v>232</v>
      </c>
      <c r="K4746" t="s">
        <v>232</v>
      </c>
      <c r="L4746" t="s">
        <v>232</v>
      </c>
      <c r="M4746" t="s">
        <v>232</v>
      </c>
      <c r="N4746" t="s">
        <v>232</v>
      </c>
      <c r="O4746" t="s">
        <v>232</v>
      </c>
      <c r="P4746" t="s">
        <v>232</v>
      </c>
      <c r="Q4746" t="s">
        <v>232</v>
      </c>
      <c r="R4746" t="s">
        <v>232</v>
      </c>
      <c r="S4746" t="s">
        <v>232</v>
      </c>
      <c r="T4746" t="s">
        <v>232</v>
      </c>
      <c r="U4746" t="s">
        <v>232</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1.3169999999999999</v>
      </c>
      <c r="AW4746">
        <v>2.117</v>
      </c>
      <c r="AX4746">
        <v>2.4220000000000002</v>
      </c>
      <c r="AY4746">
        <v>2.5230000000000001</v>
      </c>
      <c r="AZ4746">
        <v>2.625</v>
      </c>
      <c r="BA4746">
        <v>2.0150000000000001</v>
      </c>
      <c r="BB4746">
        <v>2.0150000000000001</v>
      </c>
      <c r="BC4746">
        <v>2017</v>
      </c>
    </row>
    <row r="4747" spans="1:55" x14ac:dyDescent="0.25">
      <c r="A4747">
        <v>556</v>
      </c>
      <c r="B4747" t="s">
        <v>1246</v>
      </c>
      <c r="C4747" t="s">
        <v>299</v>
      </c>
      <c r="D4747" t="s">
        <v>1247</v>
      </c>
      <c r="E4747" t="s">
        <v>300</v>
      </c>
      <c r="G4747" t="s">
        <v>274</v>
      </c>
    </row>
    <row r="4748" spans="1:55" x14ac:dyDescent="0.25">
      <c r="A4748">
        <v>556</v>
      </c>
      <c r="B4748" t="s">
        <v>1246</v>
      </c>
      <c r="C4748" t="s">
        <v>301</v>
      </c>
      <c r="D4748" t="s">
        <v>1247</v>
      </c>
      <c r="E4748" t="s">
        <v>302</v>
      </c>
      <c r="F4748" t="s">
        <v>303</v>
      </c>
      <c r="G4748" t="s">
        <v>235</v>
      </c>
      <c r="I4748" t="s">
        <v>1250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8.4469999999999992</v>
      </c>
      <c r="AA4748">
        <v>18.548999999999999</v>
      </c>
      <c r="AB4748">
        <v>15.558999999999999</v>
      </c>
      <c r="AC4748">
        <v>7.7380000000000004</v>
      </c>
      <c r="AD4748">
        <v>-11.541</v>
      </c>
      <c r="AE4748">
        <v>16.548999999999999</v>
      </c>
      <c r="AF4748">
        <v>-0.21299999999999999</v>
      </c>
      <c r="AG4748">
        <v>10.478</v>
      </c>
      <c r="AH4748">
        <v>20.422000000000001</v>
      </c>
      <c r="AI4748">
        <v>7.976</v>
      </c>
      <c r="AJ4748">
        <v>10.73</v>
      </c>
      <c r="AK4748">
        <v>47.125999999999998</v>
      </c>
      <c r="AL4748">
        <v>11.67</v>
      </c>
      <c r="AM4748">
        <v>-19.853000000000002</v>
      </c>
      <c r="AN4748">
        <v>3.113</v>
      </c>
      <c r="AO4748">
        <v>45.613999999999997</v>
      </c>
      <c r="AP4748">
        <v>-7.06</v>
      </c>
      <c r="AQ4748">
        <v>14.938000000000001</v>
      </c>
      <c r="AR4748">
        <v>17.448</v>
      </c>
      <c r="AS4748">
        <v>16.11</v>
      </c>
      <c r="AT4748">
        <v>23.527999999999999</v>
      </c>
      <c r="AU4748">
        <v>3.7690000000000001</v>
      </c>
      <c r="AV4748">
        <v>5.7450000000000001</v>
      </c>
      <c r="AW4748">
        <v>0.316</v>
      </c>
      <c r="AX4748">
        <v>0.19800000000000001</v>
      </c>
      <c r="AY4748">
        <v>7.5090000000000003</v>
      </c>
      <c r="AZ4748">
        <v>5.4450000000000003</v>
      </c>
      <c r="BA4748">
        <v>5.7450000000000001</v>
      </c>
      <c r="BB4748">
        <v>7.84</v>
      </c>
      <c r="BC4748">
        <v>2017</v>
      </c>
    </row>
    <row r="4749" spans="1:55" x14ac:dyDescent="0.25">
      <c r="A4749">
        <v>556</v>
      </c>
      <c r="B4749" t="s">
        <v>1246</v>
      </c>
      <c r="C4749" t="s">
        <v>305</v>
      </c>
      <c r="D4749" t="s">
        <v>1247</v>
      </c>
      <c r="E4749" t="s">
        <v>306</v>
      </c>
      <c r="F4749" t="s">
        <v>307</v>
      </c>
      <c r="G4749" t="s">
        <v>235</v>
      </c>
      <c r="I4749" t="s">
        <v>1250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7.9729999999999999</v>
      </c>
      <c r="AA4749">
        <v>20.759</v>
      </c>
      <c r="AB4749">
        <v>14.632</v>
      </c>
      <c r="AC4749">
        <v>8.7170000000000005</v>
      </c>
      <c r="AD4749">
        <v>-12.561</v>
      </c>
      <c r="AE4749">
        <v>16.869</v>
      </c>
      <c r="AF4749">
        <v>-0.61099999999999999</v>
      </c>
      <c r="AG4749">
        <v>13.228</v>
      </c>
      <c r="AH4749">
        <v>21.512</v>
      </c>
      <c r="AI4749">
        <v>4.2009999999999996</v>
      </c>
      <c r="AJ4749">
        <v>14.314</v>
      </c>
      <c r="AK4749">
        <v>50.368000000000002</v>
      </c>
      <c r="AL4749">
        <v>11.180999999999999</v>
      </c>
      <c r="AM4749">
        <v>-26.533000000000001</v>
      </c>
      <c r="AN4749">
        <v>4.1829999999999998</v>
      </c>
      <c r="AO4749">
        <v>48.167000000000002</v>
      </c>
      <c r="AP4749">
        <v>-8.6780000000000008</v>
      </c>
      <c r="AQ4749">
        <v>11.112</v>
      </c>
      <c r="AR4749">
        <v>17.821000000000002</v>
      </c>
      <c r="AS4749">
        <v>11.571</v>
      </c>
      <c r="AT4749">
        <v>18.268000000000001</v>
      </c>
      <c r="AU4749">
        <v>0.35399999999999998</v>
      </c>
      <c r="AV4749">
        <v>11.948</v>
      </c>
      <c r="AW4749">
        <v>-3.129</v>
      </c>
      <c r="AX4749">
        <v>2.5990000000000002</v>
      </c>
      <c r="AY4749">
        <v>3.452</v>
      </c>
      <c r="AZ4749">
        <v>3.87</v>
      </c>
      <c r="BA4749">
        <v>4.6379999999999999</v>
      </c>
      <c r="BB4749">
        <v>7.2679999999999998</v>
      </c>
      <c r="BC4749">
        <v>2017</v>
      </c>
    </row>
    <row r="4750" spans="1:55" x14ac:dyDescent="0.25">
      <c r="A4750">
        <v>556</v>
      </c>
      <c r="B4750" t="s">
        <v>1246</v>
      </c>
      <c r="C4750" t="s">
        <v>308</v>
      </c>
      <c r="D4750" t="s">
        <v>1247</v>
      </c>
      <c r="E4750" t="s">
        <v>309</v>
      </c>
      <c r="F4750" t="s">
        <v>310</v>
      </c>
      <c r="G4750" t="s">
        <v>235</v>
      </c>
      <c r="I4750" t="s">
        <v>1250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13.201000000000001</v>
      </c>
      <c r="AA4750">
        <v>14.007</v>
      </c>
      <c r="AB4750">
        <v>14.824999999999999</v>
      </c>
      <c r="AC4750">
        <v>9.9770000000000003</v>
      </c>
      <c r="AD4750">
        <v>5.4950000000000001</v>
      </c>
      <c r="AE4750">
        <v>13.311999999999999</v>
      </c>
      <c r="AF4750">
        <v>5.6509999999999998</v>
      </c>
      <c r="AG4750">
        <v>12.237</v>
      </c>
      <c r="AH4750">
        <v>7.9820000000000002</v>
      </c>
      <c r="AI4750">
        <v>-31.613</v>
      </c>
      <c r="AJ4750">
        <v>50.161999999999999</v>
      </c>
      <c r="AK4750">
        <v>79.117000000000004</v>
      </c>
      <c r="AL4750">
        <v>14.929</v>
      </c>
      <c r="AM4750">
        <v>-6.617</v>
      </c>
      <c r="AN4750">
        <v>9.1159999999999997</v>
      </c>
      <c r="AO4750">
        <v>31.097999999999999</v>
      </c>
      <c r="AP4750">
        <v>2.2919999999999998</v>
      </c>
      <c r="AQ4750">
        <v>19.585000000000001</v>
      </c>
      <c r="AR4750">
        <v>14.909000000000001</v>
      </c>
      <c r="AS4750">
        <v>4.548</v>
      </c>
      <c r="AT4750">
        <v>2.1110000000000002</v>
      </c>
      <c r="AU4750">
        <v>3.16</v>
      </c>
      <c r="AV4750">
        <v>15.555</v>
      </c>
      <c r="AW4750">
        <v>6.7409999999999997</v>
      </c>
      <c r="AX4750">
        <v>6.226</v>
      </c>
      <c r="AY4750">
        <v>5.7859999999999996</v>
      </c>
      <c r="AZ4750">
        <v>5.4740000000000002</v>
      </c>
      <c r="BA4750">
        <v>5.484</v>
      </c>
      <c r="BB4750">
        <v>5.6120000000000001</v>
      </c>
      <c r="BC4750">
        <v>2017</v>
      </c>
    </row>
    <row r="4751" spans="1:55" x14ac:dyDescent="0.25">
      <c r="A4751">
        <v>556</v>
      </c>
      <c r="B4751" t="s">
        <v>1246</v>
      </c>
      <c r="C4751" t="s">
        <v>311</v>
      </c>
      <c r="D4751" t="s">
        <v>1247</v>
      </c>
      <c r="E4751" t="s">
        <v>312</v>
      </c>
      <c r="F4751" t="s">
        <v>313</v>
      </c>
      <c r="G4751" t="s">
        <v>235</v>
      </c>
      <c r="I4751" t="s">
        <v>1250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-8.2919999999999998</v>
      </c>
      <c r="AA4751">
        <v>17.401</v>
      </c>
      <c r="AB4751">
        <v>15.276999999999999</v>
      </c>
      <c r="AC4751">
        <v>3.4380000000000002</v>
      </c>
      <c r="AD4751">
        <v>19.053999999999998</v>
      </c>
      <c r="AE4751">
        <v>13.14</v>
      </c>
      <c r="AF4751">
        <v>19.004999999999999</v>
      </c>
      <c r="AG4751">
        <v>9.2609999999999992</v>
      </c>
      <c r="AH4751">
        <v>9.02</v>
      </c>
      <c r="AI4751">
        <v>-13.188000000000001</v>
      </c>
      <c r="AJ4751">
        <v>30.466999999999999</v>
      </c>
      <c r="AK4751">
        <v>-22.175000000000001</v>
      </c>
      <c r="AL4751">
        <v>53.177999999999997</v>
      </c>
      <c r="AM4751">
        <v>-45.17</v>
      </c>
      <c r="AN4751">
        <v>8.6780000000000008</v>
      </c>
      <c r="AO4751">
        <v>89.224999999999994</v>
      </c>
      <c r="AP4751">
        <v>-8.6829999999999998</v>
      </c>
      <c r="AQ4751">
        <v>7.5940000000000003</v>
      </c>
      <c r="AR4751">
        <v>-7.9610000000000003</v>
      </c>
      <c r="AS4751">
        <v>-12.58</v>
      </c>
      <c r="AT4751">
        <v>9.0630000000000006</v>
      </c>
      <c r="AU4751">
        <v>22.603000000000002</v>
      </c>
      <c r="AV4751">
        <v>7.133</v>
      </c>
      <c r="AW4751">
        <v>4.1970000000000001</v>
      </c>
      <c r="AX4751">
        <v>9.7539999999999996</v>
      </c>
      <c r="AY4751">
        <v>9.2490000000000006</v>
      </c>
      <c r="AZ4751">
        <v>5.4710000000000001</v>
      </c>
      <c r="BA4751">
        <v>3.0739999999999998</v>
      </c>
      <c r="BB4751">
        <v>3.4359999999999999</v>
      </c>
      <c r="BC4751">
        <v>2017</v>
      </c>
    </row>
    <row r="4752" spans="1:55" x14ac:dyDescent="0.25">
      <c r="A4752">
        <v>556</v>
      </c>
      <c r="B4752" t="s">
        <v>1246</v>
      </c>
      <c r="C4752" t="s">
        <v>314</v>
      </c>
      <c r="D4752" t="s">
        <v>1247</v>
      </c>
      <c r="E4752" t="s">
        <v>315</v>
      </c>
      <c r="F4752" t="s">
        <v>316</v>
      </c>
      <c r="G4752" t="s">
        <v>317</v>
      </c>
    </row>
    <row r="4753" spans="1:55" x14ac:dyDescent="0.25">
      <c r="A4753">
        <v>556</v>
      </c>
      <c r="B4753" t="s">
        <v>1246</v>
      </c>
      <c r="C4753" t="s">
        <v>318</v>
      </c>
      <c r="D4753" t="s">
        <v>1247</v>
      </c>
      <c r="E4753" t="s">
        <v>319</v>
      </c>
      <c r="F4753" t="s">
        <v>320</v>
      </c>
      <c r="G4753" t="s">
        <v>321</v>
      </c>
      <c r="H4753" t="s">
        <v>322</v>
      </c>
    </row>
    <row r="4754" spans="1:55" x14ac:dyDescent="0.25">
      <c r="A4754">
        <v>556</v>
      </c>
      <c r="B4754" t="s">
        <v>1246</v>
      </c>
      <c r="C4754" t="s">
        <v>323</v>
      </c>
      <c r="D4754" t="s">
        <v>1247</v>
      </c>
      <c r="E4754" t="s">
        <v>324</v>
      </c>
      <c r="F4754" t="s">
        <v>325</v>
      </c>
      <c r="G4754" t="s">
        <v>321</v>
      </c>
      <c r="H4754" t="s">
        <v>322</v>
      </c>
      <c r="I4754" t="s">
        <v>1251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2014</v>
      </c>
    </row>
    <row r="4755" spans="1:55" x14ac:dyDescent="0.25">
      <c r="A4755">
        <v>556</v>
      </c>
      <c r="B4755" t="s">
        <v>1246</v>
      </c>
      <c r="C4755" t="s">
        <v>327</v>
      </c>
      <c r="D4755" t="s">
        <v>1247</v>
      </c>
      <c r="E4755" t="s">
        <v>328</v>
      </c>
      <c r="F4755" t="s">
        <v>329</v>
      </c>
      <c r="G4755" t="s">
        <v>229</v>
      </c>
      <c r="H4755" t="s">
        <v>230</v>
      </c>
      <c r="I4755" t="s">
        <v>1252</v>
      </c>
      <c r="J4755" t="s">
        <v>232</v>
      </c>
      <c r="K4755" t="s">
        <v>232</v>
      </c>
      <c r="L4755" t="s">
        <v>232</v>
      </c>
      <c r="M4755" t="s">
        <v>232</v>
      </c>
      <c r="N4755" t="s">
        <v>232</v>
      </c>
      <c r="O4755" t="s">
        <v>232</v>
      </c>
      <c r="P4755" t="s">
        <v>232</v>
      </c>
      <c r="Q4755" t="s">
        <v>232</v>
      </c>
      <c r="R4755" t="s">
        <v>232</v>
      </c>
      <c r="S4755" t="s">
        <v>232</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20.155999999999999</v>
      </c>
      <c r="AV4755">
        <v>22.25</v>
      </c>
      <c r="AW4755">
        <v>23.021000000000001</v>
      </c>
      <c r="AX4755">
        <v>24.92</v>
      </c>
      <c r="AY4755">
        <v>26.838000000000001</v>
      </c>
      <c r="AZ4755">
        <v>28.826000000000001</v>
      </c>
      <c r="BA4755">
        <v>30.922999999999998</v>
      </c>
      <c r="BB4755">
        <v>33.140999999999998</v>
      </c>
      <c r="BC4755">
        <v>2017</v>
      </c>
    </row>
    <row r="4756" spans="1:55" x14ac:dyDescent="0.25">
      <c r="A4756">
        <v>556</v>
      </c>
      <c r="B4756" t="s">
        <v>1246</v>
      </c>
      <c r="C4756" t="s">
        <v>331</v>
      </c>
      <c r="D4756" t="s">
        <v>1247</v>
      </c>
      <c r="E4756" t="s">
        <v>328</v>
      </c>
      <c r="F4756" t="s">
        <v>329</v>
      </c>
      <c r="G4756" t="s">
        <v>282</v>
      </c>
      <c r="I4756" t="s">
        <v>332</v>
      </c>
      <c r="J4756" t="s">
        <v>232</v>
      </c>
      <c r="K4756" t="s">
        <v>232</v>
      </c>
      <c r="L4756" t="s">
        <v>232</v>
      </c>
      <c r="M4756" t="s">
        <v>232</v>
      </c>
      <c r="N4756" t="s">
        <v>232</v>
      </c>
      <c r="O4756" t="s">
        <v>232</v>
      </c>
      <c r="P4756" t="s">
        <v>232</v>
      </c>
      <c r="Q4756" t="s">
        <v>232</v>
      </c>
      <c r="R4756" t="s">
        <v>232</v>
      </c>
      <c r="S4756" t="s">
        <v>232</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27.085000000000001</v>
      </c>
      <c r="AT4756">
        <v>27.303000000000001</v>
      </c>
      <c r="AU4756">
        <v>26.922000000000001</v>
      </c>
      <c r="AV4756">
        <v>27.233000000000001</v>
      </c>
      <c r="AW4756">
        <v>25.986000000000001</v>
      </c>
      <c r="AX4756">
        <v>26.027999999999999</v>
      </c>
      <c r="AY4756">
        <v>25.917000000000002</v>
      </c>
      <c r="AZ4756">
        <v>25.725000000000001</v>
      </c>
      <c r="BA4756">
        <v>25.561</v>
      </c>
      <c r="BB4756">
        <v>25.449000000000002</v>
      </c>
      <c r="BC4756">
        <v>2017</v>
      </c>
    </row>
    <row r="4757" spans="1:55" x14ac:dyDescent="0.25">
      <c r="A4757">
        <v>556</v>
      </c>
      <c r="B4757" t="s">
        <v>1246</v>
      </c>
      <c r="C4757" t="s">
        <v>333</v>
      </c>
      <c r="D4757" t="s">
        <v>1247</v>
      </c>
      <c r="E4757" t="s">
        <v>334</v>
      </c>
      <c r="F4757" t="s">
        <v>335</v>
      </c>
      <c r="G4757" t="s">
        <v>229</v>
      </c>
      <c r="H4757" t="s">
        <v>230</v>
      </c>
      <c r="I4757" t="s">
        <v>1252</v>
      </c>
      <c r="J4757" t="s">
        <v>232</v>
      </c>
      <c r="K4757" t="s">
        <v>232</v>
      </c>
      <c r="L4757" t="s">
        <v>232</v>
      </c>
      <c r="M4757" t="s">
        <v>232</v>
      </c>
      <c r="N4757" t="s">
        <v>232</v>
      </c>
      <c r="O4757" t="s">
        <v>232</v>
      </c>
      <c r="P4757" t="s">
        <v>232</v>
      </c>
      <c r="Q4757" t="s">
        <v>232</v>
      </c>
      <c r="R4757" t="s">
        <v>232</v>
      </c>
      <c r="S4757" t="s">
        <v>232</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24.446999999999999</v>
      </c>
      <c r="AU4757">
        <v>22.181999999999999</v>
      </c>
      <c r="AV4757">
        <v>26.541</v>
      </c>
      <c r="AW4757">
        <v>27.302</v>
      </c>
      <c r="AX4757">
        <v>29.329000000000001</v>
      </c>
      <c r="AY4757">
        <v>31.536999999999999</v>
      </c>
      <c r="AZ4757">
        <v>33.831000000000003</v>
      </c>
      <c r="BA4757">
        <v>36.22</v>
      </c>
      <c r="BB4757">
        <v>38.712000000000003</v>
      </c>
      <c r="BC4757">
        <v>2017</v>
      </c>
    </row>
    <row r="4758" spans="1:55" x14ac:dyDescent="0.25">
      <c r="A4758">
        <v>556</v>
      </c>
      <c r="B4758" t="s">
        <v>1246</v>
      </c>
      <c r="C4758" t="s">
        <v>336</v>
      </c>
      <c r="D4758" t="s">
        <v>1247</v>
      </c>
      <c r="E4758" t="s">
        <v>334</v>
      </c>
      <c r="F4758" t="s">
        <v>335</v>
      </c>
      <c r="G4758" t="s">
        <v>282</v>
      </c>
      <c r="I4758" t="s">
        <v>337</v>
      </c>
      <c r="J4758" t="s">
        <v>232</v>
      </c>
      <c r="K4758" t="s">
        <v>232</v>
      </c>
      <c r="L4758" t="s">
        <v>232</v>
      </c>
      <c r="M4758" t="s">
        <v>232</v>
      </c>
      <c r="N4758" t="s">
        <v>232</v>
      </c>
      <c r="O4758" t="s">
        <v>232</v>
      </c>
      <c r="P4758" t="s">
        <v>232</v>
      </c>
      <c r="Q4758" t="s">
        <v>232</v>
      </c>
      <c r="R4758" t="s">
        <v>232</v>
      </c>
      <c r="S4758" t="s">
        <v>232</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34.659999999999997</v>
      </c>
      <c r="AL4758">
        <v>35.423999999999999</v>
      </c>
      <c r="AM4758">
        <v>36.944000000000003</v>
      </c>
      <c r="AN4758">
        <v>33.043999999999997</v>
      </c>
      <c r="AO4758">
        <v>29.940999999999999</v>
      </c>
      <c r="AP4758">
        <v>29.302</v>
      </c>
      <c r="AQ4758">
        <v>27.311</v>
      </c>
      <c r="AR4758">
        <v>33.533999999999999</v>
      </c>
      <c r="AS4758">
        <v>33.874000000000002</v>
      </c>
      <c r="AT4758">
        <v>36.039000000000001</v>
      </c>
      <c r="AU4758">
        <v>29.629000000000001</v>
      </c>
      <c r="AV4758">
        <v>32.484999999999999</v>
      </c>
      <c r="AW4758">
        <v>30.818999999999999</v>
      </c>
      <c r="AX4758">
        <v>30.632999999999999</v>
      </c>
      <c r="AY4758">
        <v>30.454999999999998</v>
      </c>
      <c r="AZ4758">
        <v>30.192</v>
      </c>
      <c r="BA4758">
        <v>29.94</v>
      </c>
      <c r="BB4758">
        <v>29.725999999999999</v>
      </c>
      <c r="BC4758">
        <v>2017</v>
      </c>
    </row>
    <row r="4759" spans="1:55" x14ac:dyDescent="0.25">
      <c r="A4759">
        <v>556</v>
      </c>
      <c r="B4759" t="s">
        <v>1246</v>
      </c>
      <c r="C4759" t="s">
        <v>338</v>
      </c>
      <c r="D4759" t="s">
        <v>1247</v>
      </c>
      <c r="E4759" t="s">
        <v>339</v>
      </c>
      <c r="F4759" t="s">
        <v>340</v>
      </c>
      <c r="G4759" t="s">
        <v>229</v>
      </c>
      <c r="H4759" t="s">
        <v>230</v>
      </c>
      <c r="I4759" t="s">
        <v>1252</v>
      </c>
      <c r="J4759" t="s">
        <v>232</v>
      </c>
      <c r="K4759" t="s">
        <v>232</v>
      </c>
      <c r="L4759" t="s">
        <v>232</v>
      </c>
      <c r="M4759" t="s">
        <v>232</v>
      </c>
      <c r="N4759" t="s">
        <v>232</v>
      </c>
      <c r="O4759" t="s">
        <v>232</v>
      </c>
      <c r="P4759" t="s">
        <v>232</v>
      </c>
      <c r="Q4759" t="s">
        <v>232</v>
      </c>
      <c r="R4759" t="s">
        <v>232</v>
      </c>
      <c r="S4759" t="s">
        <v>232</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-5.9260000000000002</v>
      </c>
      <c r="AU4759">
        <v>-2.0270000000000001</v>
      </c>
      <c r="AV4759">
        <v>-4.2910000000000004</v>
      </c>
      <c r="AW4759">
        <v>-4.282</v>
      </c>
      <c r="AX4759">
        <v>-4.4089999999999998</v>
      </c>
      <c r="AY4759">
        <v>-4.6989999999999998</v>
      </c>
      <c r="AZ4759">
        <v>-5.0049999999999999</v>
      </c>
      <c r="BA4759">
        <v>-5.2969999999999997</v>
      </c>
      <c r="BB4759">
        <v>-5.5709999999999997</v>
      </c>
      <c r="BC4759">
        <v>2017</v>
      </c>
    </row>
    <row r="4760" spans="1:55" x14ac:dyDescent="0.25">
      <c r="A4760">
        <v>556</v>
      </c>
      <c r="B4760" t="s">
        <v>1246</v>
      </c>
      <c r="C4760" t="s">
        <v>341</v>
      </c>
      <c r="D4760" t="s">
        <v>1247</v>
      </c>
      <c r="E4760" t="s">
        <v>339</v>
      </c>
      <c r="F4760" t="s">
        <v>340</v>
      </c>
      <c r="G4760" t="s">
        <v>282</v>
      </c>
      <c r="I4760" t="s">
        <v>342</v>
      </c>
      <c r="J4760" t="s">
        <v>232</v>
      </c>
      <c r="K4760" t="s">
        <v>232</v>
      </c>
      <c r="L4760" t="s">
        <v>232</v>
      </c>
      <c r="M4760" t="s">
        <v>232</v>
      </c>
      <c r="N4760" t="s">
        <v>232</v>
      </c>
      <c r="O4760" t="s">
        <v>232</v>
      </c>
      <c r="P4760" t="s">
        <v>232</v>
      </c>
      <c r="Q4760" t="s">
        <v>232</v>
      </c>
      <c r="R4760" t="s">
        <v>232</v>
      </c>
      <c r="S4760" t="s">
        <v>232</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-8.7360000000000007</v>
      </c>
      <c r="AU4760">
        <v>-2.7069999999999999</v>
      </c>
      <c r="AV4760">
        <v>-5.2519999999999998</v>
      </c>
      <c r="AW4760">
        <v>-4.8330000000000002</v>
      </c>
      <c r="AX4760">
        <v>-4.6050000000000004</v>
      </c>
      <c r="AY4760">
        <v>-4.5380000000000003</v>
      </c>
      <c r="AZ4760">
        <v>-4.4669999999999996</v>
      </c>
      <c r="BA4760">
        <v>-4.3780000000000001</v>
      </c>
      <c r="BB4760">
        <v>-4.2779999999999996</v>
      </c>
      <c r="BC4760">
        <v>2017</v>
      </c>
    </row>
    <row r="4761" spans="1:55" x14ac:dyDescent="0.25">
      <c r="A4761">
        <v>556</v>
      </c>
      <c r="B4761" t="s">
        <v>1246</v>
      </c>
      <c r="C4761" t="s">
        <v>343</v>
      </c>
      <c r="D4761" t="s">
        <v>1247</v>
      </c>
      <c r="E4761" t="s">
        <v>344</v>
      </c>
      <c r="F4761" t="s">
        <v>345</v>
      </c>
      <c r="G4761" t="s">
        <v>229</v>
      </c>
      <c r="H4761" t="s">
        <v>230</v>
      </c>
    </row>
    <row r="4762" spans="1:55" x14ac:dyDescent="0.25">
      <c r="A4762">
        <v>556</v>
      </c>
      <c r="B4762" t="s">
        <v>1246</v>
      </c>
      <c r="C4762" t="s">
        <v>346</v>
      </c>
      <c r="D4762" t="s">
        <v>1247</v>
      </c>
      <c r="E4762" t="s">
        <v>344</v>
      </c>
      <c r="F4762" t="s">
        <v>345</v>
      </c>
      <c r="G4762" t="s">
        <v>270</v>
      </c>
    </row>
    <row r="4763" spans="1:55" x14ac:dyDescent="0.25">
      <c r="A4763">
        <v>556</v>
      </c>
      <c r="B4763" t="s">
        <v>1246</v>
      </c>
      <c r="C4763" t="s">
        <v>347</v>
      </c>
      <c r="D4763" t="s">
        <v>1247</v>
      </c>
      <c r="E4763" t="s">
        <v>348</v>
      </c>
      <c r="F4763" t="s">
        <v>349</v>
      </c>
      <c r="G4763" t="s">
        <v>229</v>
      </c>
      <c r="H4763" t="s">
        <v>230</v>
      </c>
      <c r="I4763" t="s">
        <v>1252</v>
      </c>
      <c r="J4763" t="s">
        <v>232</v>
      </c>
      <c r="K4763" t="s">
        <v>232</v>
      </c>
      <c r="L4763" t="s">
        <v>232</v>
      </c>
      <c r="M4763" t="s">
        <v>232</v>
      </c>
      <c r="N4763" t="s">
        <v>232</v>
      </c>
      <c r="O4763" t="s">
        <v>232</v>
      </c>
      <c r="P4763" t="s">
        <v>232</v>
      </c>
      <c r="Q4763" t="s">
        <v>232</v>
      </c>
      <c r="R4763" t="s">
        <v>232</v>
      </c>
      <c r="S4763" t="s">
        <v>232</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-0.97</v>
      </c>
      <c r="AV4763">
        <v>-2.9239999999999999</v>
      </c>
      <c r="AW4763">
        <v>-2.4990000000000001</v>
      </c>
      <c r="AX4763">
        <v>-2.2709999999999999</v>
      </c>
      <c r="AY4763">
        <v>-2.3199999999999998</v>
      </c>
      <c r="AZ4763">
        <v>-2.5110000000000001</v>
      </c>
      <c r="BA4763">
        <v>-2.5289999999999999</v>
      </c>
      <c r="BB4763">
        <v>-2.4940000000000002</v>
      </c>
      <c r="BC4763">
        <v>2017</v>
      </c>
    </row>
    <row r="4764" spans="1:55" x14ac:dyDescent="0.25">
      <c r="A4764">
        <v>556</v>
      </c>
      <c r="B4764" t="s">
        <v>1246</v>
      </c>
      <c r="C4764" t="s">
        <v>350</v>
      </c>
      <c r="D4764" t="s">
        <v>1247</v>
      </c>
      <c r="E4764" t="s">
        <v>348</v>
      </c>
      <c r="F4764" t="s">
        <v>349</v>
      </c>
      <c r="G4764" t="s">
        <v>282</v>
      </c>
      <c r="I4764" t="s">
        <v>351</v>
      </c>
      <c r="J4764" t="s">
        <v>232</v>
      </c>
      <c r="K4764" t="s">
        <v>232</v>
      </c>
      <c r="L4764" t="s">
        <v>232</v>
      </c>
      <c r="M4764" t="s">
        <v>232</v>
      </c>
      <c r="N4764" t="s">
        <v>232</v>
      </c>
      <c r="O4764" t="s">
        <v>232</v>
      </c>
      <c r="P4764" t="s">
        <v>232</v>
      </c>
      <c r="Q4764" t="s">
        <v>232</v>
      </c>
      <c r="R4764" t="s">
        <v>232</v>
      </c>
      <c r="S4764" t="s">
        <v>232</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-6.9080000000000004</v>
      </c>
      <c r="AU4764">
        <v>-1.2949999999999999</v>
      </c>
      <c r="AV4764">
        <v>-3.5790000000000002</v>
      </c>
      <c r="AW4764">
        <v>-2.8210000000000002</v>
      </c>
      <c r="AX4764">
        <v>-2.371</v>
      </c>
      <c r="AY4764">
        <v>-2.2400000000000002</v>
      </c>
      <c r="AZ4764">
        <v>-2.2410000000000001</v>
      </c>
      <c r="BA4764">
        <v>-2.09</v>
      </c>
      <c r="BB4764">
        <v>-1.915</v>
      </c>
      <c r="BC4764">
        <v>2017</v>
      </c>
    </row>
    <row r="4765" spans="1:55" x14ac:dyDescent="0.25">
      <c r="A4765">
        <v>556</v>
      </c>
      <c r="B4765" t="s">
        <v>1246</v>
      </c>
      <c r="C4765" t="s">
        <v>352</v>
      </c>
      <c r="D4765" t="s">
        <v>1247</v>
      </c>
      <c r="E4765" t="s">
        <v>353</v>
      </c>
      <c r="F4765" t="s">
        <v>354</v>
      </c>
      <c r="G4765" t="s">
        <v>229</v>
      </c>
      <c r="H4765" t="s">
        <v>230</v>
      </c>
    </row>
    <row r="4766" spans="1:55" x14ac:dyDescent="0.25">
      <c r="A4766">
        <v>556</v>
      </c>
      <c r="B4766" t="s">
        <v>1246</v>
      </c>
      <c r="C4766" t="s">
        <v>355</v>
      </c>
      <c r="D4766" t="s">
        <v>1247</v>
      </c>
      <c r="E4766" t="s">
        <v>353</v>
      </c>
      <c r="F4766" t="s">
        <v>354</v>
      </c>
      <c r="G4766" t="s">
        <v>282</v>
      </c>
    </row>
    <row r="4767" spans="1:55" x14ac:dyDescent="0.25">
      <c r="A4767">
        <v>556</v>
      </c>
      <c r="B4767" t="s">
        <v>1246</v>
      </c>
      <c r="C4767" t="s">
        <v>356</v>
      </c>
      <c r="D4767" t="s">
        <v>1247</v>
      </c>
      <c r="E4767" t="s">
        <v>357</v>
      </c>
      <c r="F4767" t="s">
        <v>358</v>
      </c>
      <c r="G4767" t="s">
        <v>229</v>
      </c>
      <c r="H4767" t="s">
        <v>230</v>
      </c>
      <c r="I4767" t="s">
        <v>1252</v>
      </c>
      <c r="J4767" t="s">
        <v>232</v>
      </c>
      <c r="K4767" t="s">
        <v>232</v>
      </c>
      <c r="L4767" t="s">
        <v>232</v>
      </c>
      <c r="M4767" t="s">
        <v>232</v>
      </c>
      <c r="N4767" t="s">
        <v>232</v>
      </c>
      <c r="O4767" t="s">
        <v>232</v>
      </c>
      <c r="P4767" t="s">
        <v>232</v>
      </c>
      <c r="Q4767" t="s">
        <v>232</v>
      </c>
      <c r="R4767" t="s">
        <v>232</v>
      </c>
      <c r="S4767" t="s">
        <v>232</v>
      </c>
      <c r="T4767" t="s">
        <v>232</v>
      </c>
      <c r="U4767" t="s">
        <v>232</v>
      </c>
      <c r="V4767" t="s">
        <v>232</v>
      </c>
      <c r="W4767" t="s">
        <v>232</v>
      </c>
      <c r="X4767" t="s">
        <v>232</v>
      </c>
      <c r="Y4767" t="s">
        <v>232</v>
      </c>
      <c r="Z4767" t="s">
        <v>232</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33.676000000000002</v>
      </c>
      <c r="AT4767">
        <v>40.277999999999999</v>
      </c>
      <c r="AU4767">
        <v>46.110999999999997</v>
      </c>
      <c r="AV4767">
        <v>50.222000000000001</v>
      </c>
      <c r="AW4767">
        <v>54.423999999999999</v>
      </c>
      <c r="AX4767">
        <v>58.747999999999998</v>
      </c>
      <c r="AY4767">
        <v>63.353999999999999</v>
      </c>
      <c r="AZ4767">
        <v>68.259</v>
      </c>
      <c r="BA4767">
        <v>73.447000000000003</v>
      </c>
      <c r="BB4767">
        <v>78.900999999999996</v>
      </c>
      <c r="BC4767">
        <v>2017</v>
      </c>
    </row>
    <row r="4768" spans="1:55" x14ac:dyDescent="0.25">
      <c r="A4768">
        <v>556</v>
      </c>
      <c r="B4768" t="s">
        <v>1246</v>
      </c>
      <c r="C4768" t="s">
        <v>359</v>
      </c>
      <c r="D4768" t="s">
        <v>1247</v>
      </c>
      <c r="E4768" t="s">
        <v>357</v>
      </c>
      <c r="F4768" t="s">
        <v>358</v>
      </c>
      <c r="G4768" t="s">
        <v>282</v>
      </c>
      <c r="I4768" t="s">
        <v>360</v>
      </c>
      <c r="J4768" t="s">
        <v>232</v>
      </c>
      <c r="K4768" t="s">
        <v>232</v>
      </c>
      <c r="L4768" t="s">
        <v>232</v>
      </c>
      <c r="M4768" t="s">
        <v>232</v>
      </c>
      <c r="N4768" t="s">
        <v>232</v>
      </c>
      <c r="O4768" t="s">
        <v>232</v>
      </c>
      <c r="P4768" t="s">
        <v>232</v>
      </c>
      <c r="Q4768" t="s">
        <v>232</v>
      </c>
      <c r="R4768" t="s">
        <v>232</v>
      </c>
      <c r="S4768" t="s">
        <v>232</v>
      </c>
      <c r="T4768" t="s">
        <v>232</v>
      </c>
      <c r="U4768" t="s">
        <v>232</v>
      </c>
      <c r="V4768" t="s">
        <v>232</v>
      </c>
      <c r="W4768" t="s">
        <v>232</v>
      </c>
      <c r="X4768" t="s">
        <v>232</v>
      </c>
      <c r="Y4768" t="s">
        <v>232</v>
      </c>
      <c r="Z4768" t="s">
        <v>232</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51.863999999999997</v>
      </c>
      <c r="AP4768">
        <v>57.124000000000002</v>
      </c>
      <c r="AQ4768">
        <v>55.948999999999998</v>
      </c>
      <c r="AR4768">
        <v>55.064999999999998</v>
      </c>
      <c r="AS4768">
        <v>53.329000000000001</v>
      </c>
      <c r="AT4768">
        <v>59.375</v>
      </c>
      <c r="AU4768">
        <v>61.591000000000001</v>
      </c>
      <c r="AV4768">
        <v>61.469000000000001</v>
      </c>
      <c r="AW4768">
        <v>61.433999999999997</v>
      </c>
      <c r="AX4768">
        <v>61.357999999999997</v>
      </c>
      <c r="AY4768">
        <v>61.180999999999997</v>
      </c>
      <c r="AZ4768">
        <v>60.915999999999997</v>
      </c>
      <c r="BA4768">
        <v>60.712000000000003</v>
      </c>
      <c r="BB4768">
        <v>60.587000000000003</v>
      </c>
      <c r="BC4768">
        <v>2017</v>
      </c>
    </row>
    <row r="4769" spans="1:55" x14ac:dyDescent="0.25">
      <c r="A4769">
        <v>556</v>
      </c>
      <c r="B4769" t="s">
        <v>1246</v>
      </c>
      <c r="C4769" t="s">
        <v>361</v>
      </c>
      <c r="D4769" t="s">
        <v>1247</v>
      </c>
      <c r="E4769" t="s">
        <v>362</v>
      </c>
      <c r="F4769" t="s">
        <v>363</v>
      </c>
      <c r="G4769" t="s">
        <v>229</v>
      </c>
      <c r="H4769" t="s">
        <v>230</v>
      </c>
      <c r="I4769" t="s">
        <v>1252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67.837000000000003</v>
      </c>
      <c r="AU4769">
        <v>74.866</v>
      </c>
      <c r="AV4769">
        <v>81.703000000000003</v>
      </c>
      <c r="AW4769">
        <v>88.588999999999999</v>
      </c>
      <c r="AX4769">
        <v>95.745000000000005</v>
      </c>
      <c r="AY4769">
        <v>103.55200000000001</v>
      </c>
      <c r="AZ4769">
        <v>112.054</v>
      </c>
      <c r="BA4769">
        <v>120.977</v>
      </c>
      <c r="BB4769">
        <v>130.227</v>
      </c>
      <c r="BC4769">
        <v>2017</v>
      </c>
    </row>
    <row r="4770" spans="1:55" x14ac:dyDescent="0.25">
      <c r="A4770">
        <v>556</v>
      </c>
      <c r="B4770" t="s">
        <v>1246</v>
      </c>
      <c r="C4770" t="s">
        <v>364</v>
      </c>
      <c r="D4770" t="s">
        <v>1247</v>
      </c>
      <c r="E4770" t="s">
        <v>365</v>
      </c>
      <c r="F4770" t="s">
        <v>366</v>
      </c>
      <c r="G4770" t="s">
        <v>242</v>
      </c>
      <c r="H4770" t="s">
        <v>230</v>
      </c>
      <c r="I4770" t="s">
        <v>1253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-1.034</v>
      </c>
      <c r="AU4770">
        <v>-1.0720000000000001</v>
      </c>
      <c r="AV4770">
        <v>-1.274</v>
      </c>
      <c r="AW4770">
        <v>-1.087</v>
      </c>
      <c r="AX4770">
        <v>-0.84599999999999997</v>
      </c>
      <c r="AY4770">
        <v>-0.88600000000000001</v>
      </c>
      <c r="AZ4770">
        <v>-0.86599999999999999</v>
      </c>
      <c r="BA4770">
        <v>-0.86199999999999999</v>
      </c>
      <c r="BB4770">
        <v>-0.878</v>
      </c>
      <c r="BC4770">
        <v>2017</v>
      </c>
    </row>
    <row r="4771" spans="1:55" x14ac:dyDescent="0.25">
      <c r="A4771">
        <v>556</v>
      </c>
      <c r="B4771" t="s">
        <v>1246</v>
      </c>
      <c r="C4771" t="s">
        <v>368</v>
      </c>
      <c r="D4771" t="s">
        <v>1247</v>
      </c>
      <c r="E4771" t="s">
        <v>365</v>
      </c>
      <c r="F4771" t="s">
        <v>366</v>
      </c>
      <c r="G4771" t="s">
        <v>282</v>
      </c>
      <c r="I4771" t="s">
        <v>369</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-14.82</v>
      </c>
      <c r="AP4771">
        <v>-6.6449999999999996</v>
      </c>
      <c r="AQ4771">
        <v>-4.3049999999999997</v>
      </c>
      <c r="AR4771">
        <v>-3.66</v>
      </c>
      <c r="AS4771">
        <v>-7.4909999999999997</v>
      </c>
      <c r="AT4771">
        <v>-23.492000000000001</v>
      </c>
      <c r="AU4771">
        <v>-22.068999999999999</v>
      </c>
      <c r="AV4771">
        <v>-24.033000000000001</v>
      </c>
      <c r="AW4771">
        <v>-18.914999999999999</v>
      </c>
      <c r="AX4771">
        <v>-13.611000000000001</v>
      </c>
      <c r="AY4771">
        <v>-13.185</v>
      </c>
      <c r="AZ4771">
        <v>-11.914</v>
      </c>
      <c r="BA4771">
        <v>-10.976000000000001</v>
      </c>
      <c r="BB4771">
        <v>-10.395</v>
      </c>
      <c r="BC4771">
        <v>2017</v>
      </c>
    </row>
    <row r="4772" spans="1:55" x14ac:dyDescent="0.25">
      <c r="A4772">
        <v>678</v>
      </c>
      <c r="B4772" t="s">
        <v>1254</v>
      </c>
      <c r="C4772" t="s">
        <v>225</v>
      </c>
      <c r="D4772" t="s">
        <v>1255</v>
      </c>
      <c r="E4772" t="s">
        <v>227</v>
      </c>
      <c r="F4772" t="s">
        <v>228</v>
      </c>
      <c r="G4772" t="s">
        <v>229</v>
      </c>
      <c r="H4772" t="s">
        <v>230</v>
      </c>
      <c r="I4772" t="s">
        <v>1256</v>
      </c>
      <c r="J4772" s="52">
        <v>1209.8800000000001</v>
      </c>
      <c r="K4772" s="52">
        <v>1154.92</v>
      </c>
      <c r="L4772" s="52">
        <v>1021.45</v>
      </c>
      <c r="M4772" s="52">
        <v>1054.42</v>
      </c>
      <c r="N4772" s="52">
        <v>1079.93</v>
      </c>
      <c r="O4772" s="52">
        <v>1114.95</v>
      </c>
      <c r="P4772" s="52">
        <v>1183</v>
      </c>
      <c r="Q4772" s="52">
        <v>1212.33</v>
      </c>
      <c r="R4772" s="52">
        <v>1212.98</v>
      </c>
      <c r="S4772" s="52">
        <v>1342.67</v>
      </c>
      <c r="T4772" s="52">
        <v>1467.68</v>
      </c>
      <c r="U4772" s="52">
        <v>1580.4</v>
      </c>
      <c r="V4772" s="52">
        <v>1555.71</v>
      </c>
      <c r="W4772" s="52">
        <v>1611.11</v>
      </c>
      <c r="X4772" s="52">
        <v>1672.37</v>
      </c>
      <c r="Y4772" s="52">
        <v>1722.49</v>
      </c>
      <c r="Z4772" s="52">
        <v>1847.9</v>
      </c>
      <c r="AA4772" s="52">
        <v>1936.54</v>
      </c>
      <c r="AB4772" s="52">
        <v>1993.19</v>
      </c>
      <c r="AC4772" s="52">
        <v>2117.67</v>
      </c>
      <c r="AD4772" s="52">
        <v>2116.39</v>
      </c>
      <c r="AE4772" s="52">
        <v>2441.81</v>
      </c>
      <c r="AF4772" s="52">
        <v>2517.66</v>
      </c>
      <c r="AG4772" s="52">
        <v>2747.24</v>
      </c>
      <c r="AH4772" s="52">
        <v>2790.1</v>
      </c>
      <c r="AI4772" s="52">
        <v>2972.43</v>
      </c>
      <c r="AJ4772" s="52">
        <v>3111.01</v>
      </c>
      <c r="AK4772" s="52">
        <v>3219.69</v>
      </c>
      <c r="AL4772" s="52">
        <v>3373.38</v>
      </c>
      <c r="AM4772" s="52">
        <v>3531.22</v>
      </c>
      <c r="AN4772" s="52">
        <v>3722.38</v>
      </c>
      <c r="AO4772" s="52">
        <v>3843.01</v>
      </c>
      <c r="AP4772" s="52">
        <v>3810.87</v>
      </c>
      <c r="AQ4772" s="52">
        <v>3898.66</v>
      </c>
      <c r="AR4772" s="52">
        <v>4174.5200000000004</v>
      </c>
      <c r="AS4772" s="52">
        <v>4432.07</v>
      </c>
      <c r="AT4772" s="52">
        <v>4687.58</v>
      </c>
      <c r="AU4772" s="52">
        <v>4940.74</v>
      </c>
      <c r="AV4772" s="52">
        <v>5182.83</v>
      </c>
      <c r="AW4772" s="52">
        <v>5441.97</v>
      </c>
      <c r="AX4772" s="52">
        <v>5708.63</v>
      </c>
      <c r="AY4772" s="52">
        <v>5982.64</v>
      </c>
      <c r="AZ4772" s="52">
        <v>6269.81</v>
      </c>
      <c r="BA4772" s="52">
        <v>6570.76</v>
      </c>
      <c r="BB4772" s="52">
        <v>6886.16</v>
      </c>
      <c r="BC4772">
        <v>2016</v>
      </c>
    </row>
    <row r="4773" spans="1:55" x14ac:dyDescent="0.25">
      <c r="A4773">
        <v>678</v>
      </c>
      <c r="B4773" t="s">
        <v>1254</v>
      </c>
      <c r="C4773" t="s">
        <v>233</v>
      </c>
      <c r="D4773" t="s">
        <v>1255</v>
      </c>
      <c r="E4773" t="s">
        <v>227</v>
      </c>
      <c r="F4773" t="s">
        <v>234</v>
      </c>
      <c r="G4773" t="s">
        <v>235</v>
      </c>
      <c r="I4773" t="s">
        <v>236</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3.2410000000000001</v>
      </c>
      <c r="AP4773">
        <v>-0.83699999999999997</v>
      </c>
      <c r="AQ4773">
        <v>2.3039999999999998</v>
      </c>
      <c r="AR4773">
        <v>7.0759999999999996</v>
      </c>
      <c r="AS4773">
        <v>6.17</v>
      </c>
      <c r="AT4773">
        <v>5.7649999999999997</v>
      </c>
      <c r="AU4773">
        <v>5.4009999999999998</v>
      </c>
      <c r="AV4773">
        <v>4.9000000000000004</v>
      </c>
      <c r="AW4773">
        <v>5</v>
      </c>
      <c r="AX4773">
        <v>4.9000000000000004</v>
      </c>
      <c r="AY4773">
        <v>4.8</v>
      </c>
      <c r="AZ4773">
        <v>4.8</v>
      </c>
      <c r="BA4773">
        <v>4.8</v>
      </c>
      <c r="BB4773">
        <v>4.8</v>
      </c>
      <c r="BC4773">
        <v>2016</v>
      </c>
    </row>
    <row r="4774" spans="1:55" x14ac:dyDescent="0.25">
      <c r="A4774">
        <v>678</v>
      </c>
      <c r="B4774" t="s">
        <v>1254</v>
      </c>
      <c r="C4774" t="s">
        <v>237</v>
      </c>
      <c r="D4774" t="s">
        <v>1255</v>
      </c>
      <c r="E4774" t="s">
        <v>238</v>
      </c>
      <c r="F4774" t="s">
        <v>239</v>
      </c>
      <c r="G4774" t="s">
        <v>229</v>
      </c>
      <c r="H4774" t="s">
        <v>230</v>
      </c>
      <c r="I4774" t="s">
        <v>1256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52">
        <v>1401.97</v>
      </c>
      <c r="Y4774" s="52">
        <v>1650.18</v>
      </c>
      <c r="Z4774" s="52">
        <v>1734.52</v>
      </c>
      <c r="AA4774" s="52">
        <v>1857.88</v>
      </c>
      <c r="AB4774" s="52">
        <v>1959.38</v>
      </c>
      <c r="AC4774" s="52">
        <v>2117.67</v>
      </c>
      <c r="AD4774" s="52">
        <v>2103.27</v>
      </c>
      <c r="AE4774" s="52">
        <v>2540.1999999999998</v>
      </c>
      <c r="AF4774" s="52">
        <v>2711.12</v>
      </c>
      <c r="AG4774" s="52">
        <v>2733.68</v>
      </c>
      <c r="AH4774" s="52">
        <v>2876.23</v>
      </c>
      <c r="AI4774" s="52">
        <v>3294.06</v>
      </c>
      <c r="AJ4774" s="52">
        <v>3607.84</v>
      </c>
      <c r="AK4774" s="52">
        <v>3903.96</v>
      </c>
      <c r="AL4774" s="52">
        <v>4366.47</v>
      </c>
      <c r="AM4774" s="52">
        <v>4807.34</v>
      </c>
      <c r="AN4774" s="52">
        <v>5288.94</v>
      </c>
      <c r="AO4774" s="52">
        <v>6123.93</v>
      </c>
      <c r="AP4774" s="52">
        <v>6352.36</v>
      </c>
      <c r="AQ4774" s="52">
        <v>6540.56</v>
      </c>
      <c r="AR4774" s="52">
        <v>7093.03</v>
      </c>
      <c r="AS4774" s="52">
        <v>7747.73</v>
      </c>
      <c r="AT4774" s="52">
        <v>8308.39</v>
      </c>
      <c r="AU4774" s="52">
        <v>8926.49</v>
      </c>
      <c r="AV4774" s="52">
        <v>9542.2999999999993</v>
      </c>
      <c r="AW4774" s="52">
        <v>10229.11</v>
      </c>
      <c r="AX4774" s="52">
        <v>10970.67</v>
      </c>
      <c r="AY4774" s="52">
        <v>11754.77</v>
      </c>
      <c r="AZ4774" s="52">
        <v>12594.9</v>
      </c>
      <c r="BA4774" s="52">
        <v>13495.09</v>
      </c>
      <c r="BB4774" s="52">
        <v>14459.61</v>
      </c>
      <c r="BC4774">
        <v>2016</v>
      </c>
    </row>
    <row r="4775" spans="1:55" x14ac:dyDescent="0.25">
      <c r="A4775">
        <v>678</v>
      </c>
      <c r="B4775" t="s">
        <v>1254</v>
      </c>
      <c r="C4775" t="s">
        <v>240</v>
      </c>
      <c r="D4775" t="s">
        <v>1255</v>
      </c>
      <c r="E4775" t="s">
        <v>238</v>
      </c>
      <c r="F4775" t="s">
        <v>241</v>
      </c>
      <c r="G4775" t="s">
        <v>242</v>
      </c>
      <c r="H4775" t="s">
        <v>230</v>
      </c>
      <c r="I4775" t="s">
        <v>243</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2.9620000000000002</v>
      </c>
      <c r="AE4775">
        <v>3.468</v>
      </c>
      <c r="AF4775">
        <v>3.9020000000000001</v>
      </c>
      <c r="AG4775">
        <v>4.7119999999999997</v>
      </c>
      <c r="AH4775">
        <v>5.45</v>
      </c>
      <c r="AI4775">
        <v>6.2549999999999999</v>
      </c>
      <c r="AJ4775">
        <v>6.9059999999999997</v>
      </c>
      <c r="AK4775">
        <v>8.157</v>
      </c>
      <c r="AL4775">
        <v>9.7970000000000006</v>
      </c>
      <c r="AM4775">
        <v>10.207000000000001</v>
      </c>
      <c r="AN4775">
        <v>10.699</v>
      </c>
      <c r="AO4775">
        <v>12.99</v>
      </c>
      <c r="AP4775">
        <v>12.45</v>
      </c>
      <c r="AQ4775">
        <v>13.243</v>
      </c>
      <c r="AR4775">
        <v>14.369</v>
      </c>
      <c r="AS4775">
        <v>13.106</v>
      </c>
      <c r="AT4775">
        <v>14.016</v>
      </c>
      <c r="AU4775">
        <v>15.366</v>
      </c>
      <c r="AV4775">
        <v>17.187000000000001</v>
      </c>
      <c r="AW4775">
        <v>17.832999999999998</v>
      </c>
      <c r="AX4775">
        <v>19.332000000000001</v>
      </c>
      <c r="AY4775">
        <v>20.831</v>
      </c>
      <c r="AZ4775">
        <v>22.463999999999999</v>
      </c>
      <c r="BA4775">
        <v>24.169</v>
      </c>
      <c r="BB4775">
        <v>25.896000000000001</v>
      </c>
      <c r="BC4775">
        <v>2016</v>
      </c>
    </row>
    <row r="4776" spans="1:55" x14ac:dyDescent="0.25">
      <c r="A4776">
        <v>678</v>
      </c>
      <c r="B4776" t="s">
        <v>1254</v>
      </c>
      <c r="C4776" t="s">
        <v>244</v>
      </c>
      <c r="D4776" t="s">
        <v>1255</v>
      </c>
      <c r="E4776" t="s">
        <v>238</v>
      </c>
      <c r="F4776" t="s">
        <v>245</v>
      </c>
      <c r="G4776" t="s">
        <v>246</v>
      </c>
      <c r="H4776" t="s">
        <v>230</v>
      </c>
      <c r="I4776" t="s">
        <v>243</v>
      </c>
      <c r="J4776">
        <v>3.952</v>
      </c>
      <c r="K4776">
        <v>4.1289999999999996</v>
      </c>
      <c r="L4776">
        <v>3.8780000000000001</v>
      </c>
      <c r="M4776">
        <v>4.16</v>
      </c>
      <c r="N4776">
        <v>4.4139999999999997</v>
      </c>
      <c r="O4776">
        <v>4.7009999999999996</v>
      </c>
      <c r="P4776">
        <v>5.0890000000000004</v>
      </c>
      <c r="Q4776">
        <v>5.3440000000000003</v>
      </c>
      <c r="R4776">
        <v>5.5350000000000001</v>
      </c>
      <c r="S4776">
        <v>6.367</v>
      </c>
      <c r="T4776">
        <v>7.22</v>
      </c>
      <c r="U4776">
        <v>8.0380000000000003</v>
      </c>
      <c r="V4776">
        <v>8.093</v>
      </c>
      <c r="W4776">
        <v>8.5790000000000006</v>
      </c>
      <c r="X4776">
        <v>9.0960000000000001</v>
      </c>
      <c r="Y4776">
        <v>9.5649999999999995</v>
      </c>
      <c r="Z4776">
        <v>10.449</v>
      </c>
      <c r="AA4776">
        <v>11.138999999999999</v>
      </c>
      <c r="AB4776">
        <v>11.593999999999999</v>
      </c>
      <c r="AC4776">
        <v>12.496</v>
      </c>
      <c r="AD4776">
        <v>12.768000000000001</v>
      </c>
      <c r="AE4776">
        <v>15.054</v>
      </c>
      <c r="AF4776">
        <v>15.766999999999999</v>
      </c>
      <c r="AG4776">
        <v>17.524000000000001</v>
      </c>
      <c r="AH4776">
        <v>18.277000000000001</v>
      </c>
      <c r="AI4776">
        <v>20.077999999999999</v>
      </c>
      <c r="AJ4776">
        <v>21.65</v>
      </c>
      <c r="AK4776">
        <v>23.007999999999999</v>
      </c>
      <c r="AL4776">
        <v>24.574999999999999</v>
      </c>
      <c r="AM4776">
        <v>25.920999999999999</v>
      </c>
      <c r="AN4776">
        <v>27.643000000000001</v>
      </c>
      <c r="AO4776">
        <v>29.135000000000002</v>
      </c>
      <c r="AP4776">
        <v>29.445</v>
      </c>
      <c r="AQ4776">
        <v>30.652000000000001</v>
      </c>
      <c r="AR4776">
        <v>33.442</v>
      </c>
      <c r="AS4776">
        <v>35.884999999999998</v>
      </c>
      <c r="AT4776">
        <v>38.368000000000002</v>
      </c>
      <c r="AU4776">
        <v>41.209000000000003</v>
      </c>
      <c r="AV4776">
        <v>44.203000000000003</v>
      </c>
      <c r="AW4776">
        <v>47.238999999999997</v>
      </c>
      <c r="AX4776">
        <v>50.588000000000001</v>
      </c>
      <c r="AY4776">
        <v>54.119</v>
      </c>
      <c r="AZ4776">
        <v>57.89</v>
      </c>
      <c r="BA4776">
        <v>61.926000000000002</v>
      </c>
      <c r="BB4776">
        <v>66.256</v>
      </c>
      <c r="BC4776">
        <v>2016</v>
      </c>
    </row>
    <row r="4777" spans="1:55" x14ac:dyDescent="0.25">
      <c r="A4777">
        <v>678</v>
      </c>
      <c r="B4777" t="s">
        <v>1254</v>
      </c>
      <c r="C4777" t="s">
        <v>247</v>
      </c>
      <c r="D4777" t="s">
        <v>1255</v>
      </c>
      <c r="E4777" t="s">
        <v>248</v>
      </c>
      <c r="F4777" t="s">
        <v>249</v>
      </c>
      <c r="G4777" t="s">
        <v>250</v>
      </c>
      <c r="I4777" t="s">
        <v>251</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129.43899999999999</v>
      </c>
      <c r="AM4777">
        <v>136.13800000000001</v>
      </c>
      <c r="AN4777">
        <v>142.08500000000001</v>
      </c>
      <c r="AO4777">
        <v>159.352</v>
      </c>
      <c r="AP4777">
        <v>166.691</v>
      </c>
      <c r="AQ4777">
        <v>167.76400000000001</v>
      </c>
      <c r="AR4777">
        <v>169.91300000000001</v>
      </c>
      <c r="AS4777">
        <v>174.81100000000001</v>
      </c>
      <c r="AT4777">
        <v>177.24299999999999</v>
      </c>
      <c r="AU4777">
        <v>180.67099999999999</v>
      </c>
      <c r="AV4777">
        <v>184.114</v>
      </c>
      <c r="AW4777">
        <v>187.96700000000001</v>
      </c>
      <c r="AX4777">
        <v>192.17699999999999</v>
      </c>
      <c r="AY4777">
        <v>196.48099999999999</v>
      </c>
      <c r="AZ4777">
        <v>200.88200000000001</v>
      </c>
      <c r="BA4777">
        <v>205.381</v>
      </c>
      <c r="BB4777">
        <v>209.98099999999999</v>
      </c>
      <c r="BC4777">
        <v>2016</v>
      </c>
    </row>
    <row r="4778" spans="1:55" x14ac:dyDescent="0.25">
      <c r="A4778">
        <v>678</v>
      </c>
      <c r="B4778" t="s">
        <v>1254</v>
      </c>
      <c r="C4778" t="s">
        <v>252</v>
      </c>
      <c r="D4778" t="s">
        <v>1255</v>
      </c>
      <c r="E4778" t="s">
        <v>253</v>
      </c>
      <c r="F4778" t="s">
        <v>254</v>
      </c>
      <c r="G4778" t="s">
        <v>229</v>
      </c>
      <c r="H4778" t="s">
        <v>220</v>
      </c>
      <c r="I4778" t="s">
        <v>255</v>
      </c>
      <c r="J4778" s="52">
        <v>170643.03</v>
      </c>
      <c r="K4778" s="52">
        <v>162891.60999999999</v>
      </c>
      <c r="L4778" s="52">
        <v>141194.64000000001</v>
      </c>
      <c r="M4778" s="52">
        <v>142727.75</v>
      </c>
      <c r="N4778" s="52">
        <v>143155.76999999999</v>
      </c>
      <c r="O4778" s="52">
        <v>144917.62</v>
      </c>
      <c r="P4778" s="52">
        <v>151049.35</v>
      </c>
      <c r="Q4778" s="52">
        <v>152395.10999999999</v>
      </c>
      <c r="R4778" s="52">
        <v>150349.14000000001</v>
      </c>
      <c r="S4778" s="52">
        <v>164126.28</v>
      </c>
      <c r="T4778" s="52">
        <v>176626.09</v>
      </c>
      <c r="U4778" s="52">
        <v>186693.91</v>
      </c>
      <c r="V4778" s="52">
        <v>179798.68</v>
      </c>
      <c r="W4778" s="52">
        <v>181671.74</v>
      </c>
      <c r="X4778" s="52">
        <v>183665.9</v>
      </c>
      <c r="Y4778" s="52">
        <v>184157.04</v>
      </c>
      <c r="Z4778" s="52">
        <v>192400.54</v>
      </c>
      <c r="AA4778" s="52">
        <v>196466.87</v>
      </c>
      <c r="AB4778" s="52">
        <v>197070.73</v>
      </c>
      <c r="AC4778" s="52">
        <v>203998.43</v>
      </c>
      <c r="AD4778" s="52">
        <v>198465.97</v>
      </c>
      <c r="AE4778" s="52">
        <v>222636.37</v>
      </c>
      <c r="AF4778" s="52">
        <v>222934.49</v>
      </c>
      <c r="AG4778" s="52">
        <v>236039.15</v>
      </c>
      <c r="AH4778" s="52">
        <v>232409.04</v>
      </c>
      <c r="AI4778" s="52">
        <v>239868.4</v>
      </c>
      <c r="AJ4778" s="52">
        <v>243070.89</v>
      </c>
      <c r="AK4778" s="52">
        <v>243417.09</v>
      </c>
      <c r="AL4778" s="52">
        <v>246671.46</v>
      </c>
      <c r="AM4778" s="52">
        <v>249764.5</v>
      </c>
      <c r="AN4778" s="52">
        <v>254842.49</v>
      </c>
      <c r="AO4778" s="52">
        <v>254924.81</v>
      </c>
      <c r="AP4778" s="52">
        <v>245213.87</v>
      </c>
      <c r="AQ4778" s="52">
        <v>243564.56</v>
      </c>
      <c r="AR4778" s="52">
        <v>253341.59</v>
      </c>
      <c r="AS4778" s="52">
        <v>261281.11</v>
      </c>
      <c r="AT4778" s="52">
        <v>268353.90999999997</v>
      </c>
      <c r="AU4778" s="52">
        <v>274564.07</v>
      </c>
      <c r="AV4778" s="52">
        <v>279518.78000000003</v>
      </c>
      <c r="AW4778" s="52">
        <v>284989.75</v>
      </c>
      <c r="AX4778" s="52">
        <v>290268.03000000003</v>
      </c>
      <c r="AY4778" s="52">
        <v>295334.17</v>
      </c>
      <c r="AZ4778" s="52">
        <v>300474.23</v>
      </c>
      <c r="BA4778" s="52">
        <v>305709.3</v>
      </c>
      <c r="BB4778" s="52">
        <v>311056.82</v>
      </c>
      <c r="BC4778">
        <v>2016</v>
      </c>
    </row>
    <row r="4779" spans="1:55" x14ac:dyDescent="0.25">
      <c r="A4779">
        <v>678</v>
      </c>
      <c r="B4779" t="s">
        <v>1254</v>
      </c>
      <c r="C4779" t="s">
        <v>256</v>
      </c>
      <c r="D4779" t="s">
        <v>1255</v>
      </c>
      <c r="E4779" t="s">
        <v>253</v>
      </c>
      <c r="F4779" t="s">
        <v>257</v>
      </c>
      <c r="G4779" t="s">
        <v>258</v>
      </c>
      <c r="H4779" t="s">
        <v>220</v>
      </c>
      <c r="I4779" t="s">
        <v>255</v>
      </c>
      <c r="J4779" s="52">
        <v>1293.68</v>
      </c>
      <c r="K4779" s="52">
        <v>1234.92</v>
      </c>
      <c r="L4779" s="52">
        <v>1070.43</v>
      </c>
      <c r="M4779" s="52">
        <v>1082.05</v>
      </c>
      <c r="N4779" s="52">
        <v>1085.3</v>
      </c>
      <c r="O4779" s="52">
        <v>1098.6500000000001</v>
      </c>
      <c r="P4779" s="52">
        <v>1145.1400000000001</v>
      </c>
      <c r="Q4779" s="52">
        <v>1155.3399999999999</v>
      </c>
      <c r="R4779" s="52">
        <v>1139.83</v>
      </c>
      <c r="S4779" s="52">
        <v>1244.28</v>
      </c>
      <c r="T4779" s="52">
        <v>1339.04</v>
      </c>
      <c r="U4779" s="52">
        <v>1415.37</v>
      </c>
      <c r="V4779" s="52">
        <v>1363.09</v>
      </c>
      <c r="W4779" s="52">
        <v>1377.29</v>
      </c>
      <c r="X4779" s="52">
        <v>1392.41</v>
      </c>
      <c r="Y4779" s="52">
        <v>1396.14</v>
      </c>
      <c r="Z4779" s="52">
        <v>1458.63</v>
      </c>
      <c r="AA4779" s="52">
        <v>1489.46</v>
      </c>
      <c r="AB4779" s="52">
        <v>1494.04</v>
      </c>
      <c r="AC4779" s="52">
        <v>1546.56</v>
      </c>
      <c r="AD4779" s="52">
        <v>1504.62</v>
      </c>
      <c r="AE4779" s="52">
        <v>1687.86</v>
      </c>
      <c r="AF4779" s="52">
        <v>1690.12</v>
      </c>
      <c r="AG4779" s="52">
        <v>1789.47</v>
      </c>
      <c r="AH4779" s="52">
        <v>1761.95</v>
      </c>
      <c r="AI4779" s="52">
        <v>1818.5</v>
      </c>
      <c r="AJ4779" s="52">
        <v>1842.78</v>
      </c>
      <c r="AK4779" s="52">
        <v>1845.4</v>
      </c>
      <c r="AL4779" s="52">
        <v>1870.07</v>
      </c>
      <c r="AM4779" s="52">
        <v>1893.52</v>
      </c>
      <c r="AN4779" s="52">
        <v>1932.02</v>
      </c>
      <c r="AO4779" s="52">
        <v>1932.64</v>
      </c>
      <c r="AP4779" s="52">
        <v>1859.02</v>
      </c>
      <c r="AQ4779" s="52">
        <v>1846.52</v>
      </c>
      <c r="AR4779" s="52">
        <v>1920.64</v>
      </c>
      <c r="AS4779" s="52">
        <v>1980.83</v>
      </c>
      <c r="AT4779" s="52">
        <v>2034.45</v>
      </c>
      <c r="AU4779" s="52">
        <v>2081.5300000000002</v>
      </c>
      <c r="AV4779" s="52">
        <v>2119.09</v>
      </c>
      <c r="AW4779" s="52">
        <v>2160.5700000000002</v>
      </c>
      <c r="AX4779" s="52">
        <v>2200.59</v>
      </c>
      <c r="AY4779" s="52">
        <v>2238.9899999999998</v>
      </c>
      <c r="AZ4779" s="52">
        <v>2277.96</v>
      </c>
      <c r="BA4779" s="52">
        <v>2317.65</v>
      </c>
      <c r="BB4779" s="52">
        <v>2358.19</v>
      </c>
      <c r="BC4779">
        <v>2016</v>
      </c>
    </row>
    <row r="4780" spans="1:55" x14ac:dyDescent="0.25">
      <c r="A4780">
        <v>678</v>
      </c>
      <c r="B4780" t="s">
        <v>1254</v>
      </c>
      <c r="C4780" t="s">
        <v>259</v>
      </c>
      <c r="D4780" t="s">
        <v>1255</v>
      </c>
      <c r="E4780" t="s">
        <v>260</v>
      </c>
      <c r="F4780" t="s">
        <v>261</v>
      </c>
      <c r="G4780" t="s">
        <v>229</v>
      </c>
      <c r="H4780" t="s">
        <v>220</v>
      </c>
      <c r="I4780" t="s">
        <v>262</v>
      </c>
      <c r="J4780" s="52">
        <v>60521.93</v>
      </c>
      <c r="K4780" s="52">
        <v>63610.45</v>
      </c>
      <c r="L4780" s="52">
        <v>66659.69</v>
      </c>
      <c r="M4780" s="52">
        <v>73153.100000000006</v>
      </c>
      <c r="N4780" s="52">
        <v>82045.679999999993</v>
      </c>
      <c r="O4780" s="52">
        <v>83272.14</v>
      </c>
      <c r="P4780" s="52">
        <v>87593.63</v>
      </c>
      <c r="Q4780" s="52">
        <v>87181.99</v>
      </c>
      <c r="R4780" s="52">
        <v>85507.62</v>
      </c>
      <c r="S4780" s="52">
        <v>94090.240000000005</v>
      </c>
      <c r="T4780" s="52">
        <v>105594.42</v>
      </c>
      <c r="U4780" s="52">
        <v>109074.07</v>
      </c>
      <c r="V4780" s="52">
        <v>102943.92</v>
      </c>
      <c r="W4780" s="52">
        <v>107239.25</v>
      </c>
      <c r="X4780" s="52">
        <v>153970.1</v>
      </c>
      <c r="Y4780" s="52">
        <v>176426.02</v>
      </c>
      <c r="Z4780" s="52">
        <v>180595.14</v>
      </c>
      <c r="AA4780" s="52">
        <v>188486.48</v>
      </c>
      <c r="AB4780" s="52">
        <v>193727.69</v>
      </c>
      <c r="AC4780" s="52">
        <v>203998.43</v>
      </c>
      <c r="AD4780" s="52">
        <v>197236.02</v>
      </c>
      <c r="AE4780" s="52">
        <v>231607.81</v>
      </c>
      <c r="AF4780" s="52">
        <v>240064.95</v>
      </c>
      <c r="AG4780" s="52">
        <v>234873.69</v>
      </c>
      <c r="AH4780" s="52">
        <v>239583.7</v>
      </c>
      <c r="AI4780" s="52">
        <v>265823.11</v>
      </c>
      <c r="AJ4780" s="52">
        <v>281889.51</v>
      </c>
      <c r="AK4780" s="52">
        <v>295149.48</v>
      </c>
      <c r="AL4780" s="52">
        <v>319288.96000000002</v>
      </c>
      <c r="AM4780" s="52">
        <v>340024.44</v>
      </c>
      <c r="AN4780" s="52">
        <v>362092.49</v>
      </c>
      <c r="AO4780" s="52">
        <v>406228.49</v>
      </c>
      <c r="AP4780" s="52">
        <v>408748.76</v>
      </c>
      <c r="AQ4780" s="52">
        <v>408614.66</v>
      </c>
      <c r="AR4780" s="52">
        <v>430459.48</v>
      </c>
      <c r="AS4780" s="52">
        <v>456747.06</v>
      </c>
      <c r="AT4780" s="52">
        <v>475637.69</v>
      </c>
      <c r="AU4780" s="52">
        <v>496058.5</v>
      </c>
      <c r="AV4780" s="52">
        <v>514632.18</v>
      </c>
      <c r="AW4780" s="52">
        <v>535686.59</v>
      </c>
      <c r="AX4780" s="52">
        <v>557828.07999999996</v>
      </c>
      <c r="AY4780" s="52">
        <v>580275.81999999995</v>
      </c>
      <c r="AZ4780" s="52">
        <v>603597.79</v>
      </c>
      <c r="BA4780" s="52">
        <v>627868.48</v>
      </c>
      <c r="BB4780" s="52">
        <v>653159.72</v>
      </c>
      <c r="BC4780">
        <v>2016</v>
      </c>
    </row>
    <row r="4781" spans="1:55" x14ac:dyDescent="0.25">
      <c r="A4781">
        <v>678</v>
      </c>
      <c r="B4781" t="s">
        <v>1254</v>
      </c>
      <c r="C4781" t="s">
        <v>263</v>
      </c>
      <c r="D4781" t="s">
        <v>1255</v>
      </c>
      <c r="E4781" t="s">
        <v>260</v>
      </c>
      <c r="F4781" t="s">
        <v>264</v>
      </c>
      <c r="G4781" t="s">
        <v>242</v>
      </c>
      <c r="H4781" t="s">
        <v>220</v>
      </c>
      <c r="I4781" t="s">
        <v>262</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331.76499999999999</v>
      </c>
      <c r="AD4781">
        <v>277.78300000000002</v>
      </c>
      <c r="AE4781">
        <v>316.17399999999998</v>
      </c>
      <c r="AF4781">
        <v>345.48099999999999</v>
      </c>
      <c r="AG4781">
        <v>404.82900000000001</v>
      </c>
      <c r="AH4781">
        <v>453.96899999999999</v>
      </c>
      <c r="AI4781">
        <v>504.78899999999999</v>
      </c>
      <c r="AJ4781">
        <v>539.577</v>
      </c>
      <c r="AK4781">
        <v>616.721</v>
      </c>
      <c r="AL4781">
        <v>716.36099999999999</v>
      </c>
      <c r="AM4781">
        <v>721.976</v>
      </c>
      <c r="AN4781">
        <v>732.45399999999995</v>
      </c>
      <c r="AO4781">
        <v>861.68700000000001</v>
      </c>
      <c r="AP4781">
        <v>801.08399999999995</v>
      </c>
      <c r="AQ4781">
        <v>827.34699999999998</v>
      </c>
      <c r="AR4781">
        <v>872.02700000000004</v>
      </c>
      <c r="AS4781">
        <v>772.63900000000001</v>
      </c>
      <c r="AT4781">
        <v>802.40700000000004</v>
      </c>
      <c r="AU4781">
        <v>853.90499999999997</v>
      </c>
      <c r="AV4781">
        <v>926.90800000000002</v>
      </c>
      <c r="AW4781">
        <v>933.88</v>
      </c>
      <c r="AX4781">
        <v>982.98900000000003</v>
      </c>
      <c r="AY4781" s="52">
        <v>1028.33</v>
      </c>
      <c r="AZ4781" s="52">
        <v>1076.57</v>
      </c>
      <c r="BA4781" s="52">
        <v>1124.47</v>
      </c>
      <c r="BB4781" s="52">
        <v>1169.76</v>
      </c>
      <c r="BC4781">
        <v>2016</v>
      </c>
    </row>
    <row r="4782" spans="1:55" x14ac:dyDescent="0.25">
      <c r="A4782">
        <v>678</v>
      </c>
      <c r="B4782" t="s">
        <v>1254</v>
      </c>
      <c r="C4782" t="s">
        <v>265</v>
      </c>
      <c r="D4782" t="s">
        <v>1255</v>
      </c>
      <c r="E4782" t="s">
        <v>260</v>
      </c>
      <c r="F4782" t="s">
        <v>266</v>
      </c>
      <c r="G4782" t="s">
        <v>246</v>
      </c>
      <c r="H4782" t="s">
        <v>220</v>
      </c>
      <c r="I4782" t="s">
        <v>262</v>
      </c>
      <c r="J4782">
        <v>557.37</v>
      </c>
      <c r="K4782">
        <v>582.38900000000001</v>
      </c>
      <c r="L4782">
        <v>536.00699999999995</v>
      </c>
      <c r="M4782">
        <v>563.04700000000003</v>
      </c>
      <c r="N4782">
        <v>585.11300000000006</v>
      </c>
      <c r="O4782">
        <v>611.048</v>
      </c>
      <c r="P4782">
        <v>649.72500000000002</v>
      </c>
      <c r="Q4782">
        <v>671.72699999999998</v>
      </c>
      <c r="R4782">
        <v>686.07899999999995</v>
      </c>
      <c r="S4782">
        <v>778.31200000000001</v>
      </c>
      <c r="T4782">
        <v>868.93499999999995</v>
      </c>
      <c r="U4782">
        <v>949.52800000000002</v>
      </c>
      <c r="V4782">
        <v>935.3</v>
      </c>
      <c r="W4782">
        <v>967.43399999999997</v>
      </c>
      <c r="X4782">
        <v>998.93700000000001</v>
      </c>
      <c r="Y4782" s="52">
        <v>1022.61</v>
      </c>
      <c r="Z4782" s="52">
        <v>1087.95</v>
      </c>
      <c r="AA4782" s="52">
        <v>1130.0999999999999</v>
      </c>
      <c r="AB4782" s="52">
        <v>1146.33</v>
      </c>
      <c r="AC4782" s="52">
        <v>1203.77</v>
      </c>
      <c r="AD4782" s="52">
        <v>1197.3</v>
      </c>
      <c r="AE4782" s="52">
        <v>1372.57</v>
      </c>
      <c r="AF4782" s="52">
        <v>1396.15</v>
      </c>
      <c r="AG4782" s="52">
        <v>1505.67</v>
      </c>
      <c r="AH4782" s="52">
        <v>1522.42</v>
      </c>
      <c r="AI4782" s="52">
        <v>1620.23</v>
      </c>
      <c r="AJ4782" s="52">
        <v>1691.55</v>
      </c>
      <c r="AK4782" s="52">
        <v>1739.47</v>
      </c>
      <c r="AL4782" s="52">
        <v>1797.01</v>
      </c>
      <c r="AM4782" s="52">
        <v>1833.41</v>
      </c>
      <c r="AN4782" s="52">
        <v>1892.48</v>
      </c>
      <c r="AO4782" s="52">
        <v>1932.64</v>
      </c>
      <c r="AP4782" s="52">
        <v>1894.68</v>
      </c>
      <c r="AQ4782" s="52">
        <v>1914.95</v>
      </c>
      <c r="AR4782" s="52">
        <v>2029.51</v>
      </c>
      <c r="AS4782" s="52">
        <v>2115.5</v>
      </c>
      <c r="AT4782" s="52">
        <v>2196.5100000000002</v>
      </c>
      <c r="AU4782" s="52">
        <v>2290.0700000000002</v>
      </c>
      <c r="AV4782" s="52">
        <v>2383.96</v>
      </c>
      <c r="AW4782" s="52">
        <v>2473.84</v>
      </c>
      <c r="AX4782" s="52">
        <v>2572.27</v>
      </c>
      <c r="AY4782" s="52">
        <v>2671.57</v>
      </c>
      <c r="AZ4782" s="52">
        <v>2774.31</v>
      </c>
      <c r="BA4782" s="52">
        <v>2881.14</v>
      </c>
      <c r="BB4782" s="52">
        <v>2992.89</v>
      </c>
      <c r="BC4782">
        <v>2016</v>
      </c>
    </row>
    <row r="4783" spans="1:55" x14ac:dyDescent="0.25">
      <c r="A4783">
        <v>678</v>
      </c>
      <c r="B4783" t="s">
        <v>1254</v>
      </c>
      <c r="C4783" t="s">
        <v>267</v>
      </c>
      <c r="D4783" t="s">
        <v>1255</v>
      </c>
      <c r="E4783" t="s">
        <v>268</v>
      </c>
      <c r="F4783" t="s">
        <v>269</v>
      </c>
      <c r="G4783" t="s">
        <v>270</v>
      </c>
    </row>
    <row r="4784" spans="1:55" x14ac:dyDescent="0.25">
      <c r="A4784">
        <v>678</v>
      </c>
      <c r="B4784" t="s">
        <v>1254</v>
      </c>
      <c r="C4784" t="s">
        <v>271</v>
      </c>
      <c r="D4784" t="s">
        <v>1255</v>
      </c>
      <c r="E4784" t="s">
        <v>272</v>
      </c>
      <c r="F4784" t="s">
        <v>273</v>
      </c>
      <c r="G4784" t="s">
        <v>274</v>
      </c>
      <c r="I4784" t="s">
        <v>243</v>
      </c>
      <c r="J4784">
        <v>0.03</v>
      </c>
      <c r="K4784">
        <v>2.8000000000000001E-2</v>
      </c>
      <c r="L4784">
        <v>2.5000000000000001E-2</v>
      </c>
      <c r="M4784">
        <v>2.5000000000000001E-2</v>
      </c>
      <c r="N4784">
        <v>2.4E-2</v>
      </c>
      <c r="O4784">
        <v>2.4E-2</v>
      </c>
      <c r="P4784">
        <v>2.5000000000000001E-2</v>
      </c>
      <c r="Q4784">
        <v>2.5000000000000001E-2</v>
      </c>
      <c r="R4784">
        <v>2.4E-2</v>
      </c>
      <c r="S4784">
        <v>2.5000000000000001E-2</v>
      </c>
      <c r="T4784">
        <v>2.5999999999999999E-2</v>
      </c>
      <c r="U4784">
        <v>2.8000000000000001E-2</v>
      </c>
      <c r="V4784">
        <v>2.5000000000000001E-2</v>
      </c>
      <c r="W4784">
        <v>2.5000000000000001E-2</v>
      </c>
      <c r="X4784">
        <v>2.5000000000000001E-2</v>
      </c>
      <c r="Y4784">
        <v>2.5000000000000001E-2</v>
      </c>
      <c r="Z4784">
        <v>2.5999999999999999E-2</v>
      </c>
      <c r="AA4784">
        <v>2.5999999999999999E-2</v>
      </c>
      <c r="AB4784">
        <v>2.5999999999999999E-2</v>
      </c>
      <c r="AC4784">
        <v>2.7E-2</v>
      </c>
      <c r="AD4784">
        <v>2.5000000000000001E-2</v>
      </c>
      <c r="AE4784">
        <v>2.9000000000000001E-2</v>
      </c>
      <c r="AF4784">
        <v>2.9000000000000001E-2</v>
      </c>
      <c r="AG4784">
        <v>0.03</v>
      </c>
      <c r="AH4784">
        <v>2.9000000000000001E-2</v>
      </c>
      <c r="AI4784">
        <v>0.03</v>
      </c>
      <c r="AJ4784">
        <v>2.9000000000000001E-2</v>
      </c>
      <c r="AK4784">
        <v>2.9000000000000001E-2</v>
      </c>
      <c r="AL4784">
        <v>2.9000000000000001E-2</v>
      </c>
      <c r="AM4784">
        <v>3.1E-2</v>
      </c>
      <c r="AN4784">
        <v>3.1E-2</v>
      </c>
      <c r="AO4784">
        <v>3.1E-2</v>
      </c>
      <c r="AP4784">
        <v>2.9000000000000001E-2</v>
      </c>
      <c r="AQ4784">
        <v>2.9000000000000001E-2</v>
      </c>
      <c r="AR4784">
        <v>0.03</v>
      </c>
      <c r="AS4784">
        <v>3.1E-2</v>
      </c>
      <c r="AT4784">
        <v>3.2000000000000001E-2</v>
      </c>
      <c r="AU4784">
        <v>3.2000000000000001E-2</v>
      </c>
      <c r="AV4784">
        <v>3.3000000000000002E-2</v>
      </c>
      <c r="AW4784">
        <v>3.3000000000000002E-2</v>
      </c>
      <c r="AX4784">
        <v>3.4000000000000002E-2</v>
      </c>
      <c r="AY4784">
        <v>3.4000000000000002E-2</v>
      </c>
      <c r="AZ4784">
        <v>3.4000000000000002E-2</v>
      </c>
      <c r="BA4784">
        <v>3.5000000000000003E-2</v>
      </c>
      <c r="BB4784">
        <v>3.5000000000000003E-2</v>
      </c>
      <c r="BC4784">
        <v>2016</v>
      </c>
    </row>
    <row r="4785" spans="1:55" x14ac:dyDescent="0.25">
      <c r="A4785">
        <v>678</v>
      </c>
      <c r="B4785" t="s">
        <v>1254</v>
      </c>
      <c r="C4785" t="s">
        <v>275</v>
      </c>
      <c r="D4785" t="s">
        <v>1255</v>
      </c>
      <c r="E4785" t="s">
        <v>276</v>
      </c>
      <c r="F4785" t="s">
        <v>277</v>
      </c>
      <c r="G4785" t="s">
        <v>278</v>
      </c>
      <c r="I4785" t="s">
        <v>243</v>
      </c>
      <c r="J4785">
        <v>108.58499999999999</v>
      </c>
      <c r="K4785">
        <v>109.223</v>
      </c>
      <c r="L4785">
        <v>124.364</v>
      </c>
      <c r="M4785">
        <v>129.92400000000001</v>
      </c>
      <c r="N4785">
        <v>140.22200000000001</v>
      </c>
      <c r="O4785">
        <v>136.27699999999999</v>
      </c>
      <c r="P4785">
        <v>134.816</v>
      </c>
      <c r="Q4785">
        <v>129.78800000000001</v>
      </c>
      <c r="R4785">
        <v>124.63200000000001</v>
      </c>
      <c r="S4785">
        <v>120.89</v>
      </c>
      <c r="T4785">
        <v>121.52200000000001</v>
      </c>
      <c r="U4785">
        <v>114.872</v>
      </c>
      <c r="V4785">
        <v>110.065</v>
      </c>
      <c r="W4785">
        <v>110.849</v>
      </c>
      <c r="X4785">
        <v>154.13399999999999</v>
      </c>
      <c r="Y4785">
        <v>172.52500000000001</v>
      </c>
      <c r="Z4785">
        <v>165.99600000000001</v>
      </c>
      <c r="AA4785">
        <v>166.78700000000001</v>
      </c>
      <c r="AB4785">
        <v>168.99799999999999</v>
      </c>
      <c r="AC4785">
        <v>169.46700000000001</v>
      </c>
      <c r="AD4785">
        <v>164.73400000000001</v>
      </c>
      <c r="AE4785">
        <v>168.74100000000001</v>
      </c>
      <c r="AF4785">
        <v>171.94800000000001</v>
      </c>
      <c r="AG4785">
        <v>155.99299999999999</v>
      </c>
      <c r="AH4785">
        <v>157.37</v>
      </c>
      <c r="AI4785">
        <v>164.065</v>
      </c>
      <c r="AJ4785">
        <v>166.64599999999999</v>
      </c>
      <c r="AK4785">
        <v>169.678</v>
      </c>
      <c r="AL4785">
        <v>177.678</v>
      </c>
      <c r="AM4785">
        <v>185.46</v>
      </c>
      <c r="AN4785">
        <v>191.33199999999999</v>
      </c>
      <c r="AO4785">
        <v>210.19300000000001</v>
      </c>
      <c r="AP4785">
        <v>215.73500000000001</v>
      </c>
      <c r="AQ4785">
        <v>213.381</v>
      </c>
      <c r="AR4785">
        <v>212.1</v>
      </c>
      <c r="AS4785">
        <v>215.905</v>
      </c>
      <c r="AT4785">
        <v>216.542</v>
      </c>
      <c r="AU4785">
        <v>216.613</v>
      </c>
      <c r="AV4785">
        <v>215.87299999999999</v>
      </c>
      <c r="AW4785">
        <v>216.541</v>
      </c>
      <c r="AX4785">
        <v>216.86199999999999</v>
      </c>
      <c r="AY4785">
        <v>217.20400000000001</v>
      </c>
      <c r="AZ4785">
        <v>217.56700000000001</v>
      </c>
      <c r="BA4785">
        <v>217.92400000000001</v>
      </c>
      <c r="BB4785">
        <v>218.23699999999999</v>
      </c>
      <c r="BC4785">
        <v>2016</v>
      </c>
    </row>
    <row r="4786" spans="1:55" x14ac:dyDescent="0.25">
      <c r="A4786">
        <v>678</v>
      </c>
      <c r="B4786" t="s">
        <v>1254</v>
      </c>
      <c r="C4786" t="s">
        <v>279</v>
      </c>
      <c r="D4786" t="s">
        <v>1255</v>
      </c>
      <c r="E4786" t="s">
        <v>280</v>
      </c>
      <c r="F4786" t="s">
        <v>281</v>
      </c>
      <c r="G4786" t="s">
        <v>282</v>
      </c>
      <c r="I4786" t="s">
        <v>1256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24.236000000000001</v>
      </c>
      <c r="AM4786">
        <v>22.021000000000001</v>
      </c>
      <c r="AN4786">
        <v>24.026</v>
      </c>
      <c r="AO4786">
        <v>19.722999999999999</v>
      </c>
      <c r="AP4786">
        <v>17.183</v>
      </c>
      <c r="AQ4786">
        <v>19.323</v>
      </c>
      <c r="AR4786">
        <v>20.16</v>
      </c>
      <c r="AS4786">
        <v>20.760999999999999</v>
      </c>
      <c r="AT4786">
        <v>22.709</v>
      </c>
      <c r="AU4786">
        <v>22.07</v>
      </c>
      <c r="AV4786">
        <v>18.895</v>
      </c>
      <c r="AW4786">
        <v>20.861999999999998</v>
      </c>
      <c r="AX4786">
        <v>21.416</v>
      </c>
      <c r="AY4786">
        <v>21.550999999999998</v>
      </c>
      <c r="AZ4786">
        <v>21.585999999999999</v>
      </c>
      <c r="BA4786">
        <v>21.550999999999998</v>
      </c>
      <c r="BB4786">
        <v>21.414000000000001</v>
      </c>
      <c r="BC4786">
        <v>2016</v>
      </c>
    </row>
    <row r="4787" spans="1:55" x14ac:dyDescent="0.25">
      <c r="A4787">
        <v>678</v>
      </c>
      <c r="B4787" t="s">
        <v>1254</v>
      </c>
      <c r="C4787" t="s">
        <v>283</v>
      </c>
      <c r="D4787" t="s">
        <v>1255</v>
      </c>
      <c r="E4787" t="s">
        <v>284</v>
      </c>
      <c r="F4787" t="s">
        <v>285</v>
      </c>
      <c r="G4787" t="s">
        <v>282</v>
      </c>
      <c r="I4787" t="s">
        <v>1256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13.331</v>
      </c>
      <c r="AM4787">
        <v>15.595000000000001</v>
      </c>
      <c r="AN4787">
        <v>13.305999999999999</v>
      </c>
      <c r="AO4787">
        <v>14.666</v>
      </c>
      <c r="AP4787">
        <v>14.99</v>
      </c>
      <c r="AQ4787">
        <v>16.436</v>
      </c>
      <c r="AR4787">
        <v>15.452999999999999</v>
      </c>
      <c r="AS4787">
        <v>15.436999999999999</v>
      </c>
      <c r="AT4787">
        <v>15.464</v>
      </c>
      <c r="AU4787">
        <v>16.158999999999999</v>
      </c>
      <c r="AV4787">
        <v>11.6</v>
      </c>
      <c r="AW4787">
        <v>15.215</v>
      </c>
      <c r="AX4787">
        <v>15.316000000000001</v>
      </c>
      <c r="AY4787">
        <v>15.257999999999999</v>
      </c>
      <c r="AZ4787">
        <v>15.143000000000001</v>
      </c>
      <c r="BA4787">
        <v>14.888999999999999</v>
      </c>
      <c r="BB4787">
        <v>14.551</v>
      </c>
      <c r="BC4787">
        <v>2016</v>
      </c>
    </row>
    <row r="4788" spans="1:55" x14ac:dyDescent="0.25">
      <c r="A4788">
        <v>678</v>
      </c>
      <c r="B4788" t="s">
        <v>1254</v>
      </c>
      <c r="C4788" t="s">
        <v>286</v>
      </c>
      <c r="D4788" t="s">
        <v>1255</v>
      </c>
      <c r="E4788" t="s">
        <v>287</v>
      </c>
      <c r="F4788" t="s">
        <v>288</v>
      </c>
      <c r="G4788" t="s">
        <v>250</v>
      </c>
      <c r="I4788" t="s">
        <v>1257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149.23699999999999</v>
      </c>
      <c r="AX4788">
        <v>152.57900000000001</v>
      </c>
      <c r="AY4788">
        <v>155.99700000000001</v>
      </c>
      <c r="AZ4788">
        <v>159.49</v>
      </c>
      <c r="BA4788">
        <v>163.06299999999999</v>
      </c>
      <c r="BB4788">
        <v>166.715</v>
      </c>
      <c r="BC4788">
        <v>2017</v>
      </c>
    </row>
    <row r="4789" spans="1:55" x14ac:dyDescent="0.25">
      <c r="A4789">
        <v>678</v>
      </c>
      <c r="B4789" t="s">
        <v>1254</v>
      </c>
      <c r="C4789" t="s">
        <v>290</v>
      </c>
      <c r="D4789" t="s">
        <v>1255</v>
      </c>
      <c r="E4789" t="s">
        <v>287</v>
      </c>
      <c r="F4789" t="s">
        <v>291</v>
      </c>
      <c r="G4789" t="s">
        <v>235</v>
      </c>
      <c r="I4789" t="s">
        <v>292</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1.6519999999999999</v>
      </c>
      <c r="AX4789">
        <v>2.2400000000000002</v>
      </c>
      <c r="AY4789">
        <v>2.2400000000000002</v>
      </c>
      <c r="AZ4789">
        <v>2.2400000000000002</v>
      </c>
      <c r="BA4789">
        <v>2.2400000000000002</v>
      </c>
      <c r="BB4789">
        <v>2.2400000000000002</v>
      </c>
      <c r="BC4789">
        <v>2017</v>
      </c>
    </row>
    <row r="4790" spans="1:55" x14ac:dyDescent="0.25">
      <c r="A4790">
        <v>678</v>
      </c>
      <c r="B4790" t="s">
        <v>1254</v>
      </c>
      <c r="C4790" t="s">
        <v>293</v>
      </c>
      <c r="D4790" t="s">
        <v>1255</v>
      </c>
      <c r="E4790" t="s">
        <v>294</v>
      </c>
      <c r="F4790" t="s">
        <v>295</v>
      </c>
      <c r="G4790" t="s">
        <v>250</v>
      </c>
      <c r="I4790" t="s">
        <v>1257</v>
      </c>
      <c r="J4790" t="s">
        <v>232</v>
      </c>
      <c r="K4790" t="s">
        <v>232</v>
      </c>
      <c r="L4790" t="s">
        <v>232</v>
      </c>
      <c r="M4790" t="s">
        <v>232</v>
      </c>
      <c r="N4790" t="s">
        <v>232</v>
      </c>
      <c r="O4790" t="s">
        <v>232</v>
      </c>
      <c r="P4790" t="s">
        <v>232</v>
      </c>
      <c r="Q4790" t="s">
        <v>232</v>
      </c>
      <c r="R4790" t="s">
        <v>232</v>
      </c>
      <c r="S4790" t="s">
        <v>232</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147.249</v>
      </c>
      <c r="AX4790">
        <v>150.547</v>
      </c>
      <c r="AY4790">
        <v>153.91900000000001</v>
      </c>
      <c r="AZ4790">
        <v>157.36600000000001</v>
      </c>
      <c r="BA4790">
        <v>160.89099999999999</v>
      </c>
      <c r="BB4790">
        <v>164.494</v>
      </c>
      <c r="BC4790">
        <v>2017</v>
      </c>
    </row>
    <row r="4791" spans="1:55" x14ac:dyDescent="0.25">
      <c r="A4791">
        <v>678</v>
      </c>
      <c r="B4791" t="s">
        <v>1254</v>
      </c>
      <c r="C4791" t="s">
        <v>296</v>
      </c>
      <c r="D4791" t="s">
        <v>1255</v>
      </c>
      <c r="E4791" t="s">
        <v>294</v>
      </c>
      <c r="F4791" t="s">
        <v>297</v>
      </c>
      <c r="G4791" t="s">
        <v>235</v>
      </c>
      <c r="I4791" t="s">
        <v>298</v>
      </c>
      <c r="J4791" t="s">
        <v>232</v>
      </c>
      <c r="K4791" t="s">
        <v>232</v>
      </c>
      <c r="L4791" t="s">
        <v>232</v>
      </c>
      <c r="M4791" t="s">
        <v>232</v>
      </c>
      <c r="N4791" t="s">
        <v>232</v>
      </c>
      <c r="O4791" t="s">
        <v>232</v>
      </c>
      <c r="P4791" t="s">
        <v>232</v>
      </c>
      <c r="Q4791" t="s">
        <v>232</v>
      </c>
      <c r="R4791" t="s">
        <v>232</v>
      </c>
      <c r="S4791" t="s">
        <v>232</v>
      </c>
      <c r="T4791" t="s">
        <v>232</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2.2400000000000002</v>
      </c>
      <c r="AX4791">
        <v>2.2400000000000002</v>
      </c>
      <c r="AY4791">
        <v>2.2400000000000002</v>
      </c>
      <c r="AZ4791">
        <v>2.2400000000000002</v>
      </c>
      <c r="BA4791">
        <v>2.2400000000000002</v>
      </c>
      <c r="BB4791">
        <v>2.2400000000000002</v>
      </c>
      <c r="BC4791">
        <v>2017</v>
      </c>
    </row>
    <row r="4792" spans="1:55" x14ac:dyDescent="0.25">
      <c r="A4792">
        <v>678</v>
      </c>
      <c r="B4792" t="s">
        <v>1254</v>
      </c>
      <c r="C4792" t="s">
        <v>299</v>
      </c>
      <c r="D4792" t="s">
        <v>1255</v>
      </c>
      <c r="E4792" t="s">
        <v>300</v>
      </c>
      <c r="G4792" t="s">
        <v>274</v>
      </c>
    </row>
    <row r="4793" spans="1:55" x14ac:dyDescent="0.25">
      <c r="A4793">
        <v>678</v>
      </c>
      <c r="B4793" t="s">
        <v>1254</v>
      </c>
      <c r="C4793" t="s">
        <v>301</v>
      </c>
      <c r="D4793" t="s">
        <v>1255</v>
      </c>
      <c r="E4793" t="s">
        <v>302</v>
      </c>
      <c r="F4793" t="s">
        <v>303</v>
      </c>
      <c r="G4793" t="s">
        <v>235</v>
      </c>
      <c r="I4793" t="s">
        <v>1258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18.876000000000001</v>
      </c>
      <c r="AO4793">
        <v>12.35</v>
      </c>
      <c r="AP4793">
        <v>4.0540000000000003</v>
      </c>
      <c r="AQ4793">
        <v>25.928999999999998</v>
      </c>
      <c r="AR4793">
        <v>10.722</v>
      </c>
      <c r="AS4793">
        <v>46.527999999999999</v>
      </c>
      <c r="AT4793">
        <v>15.851000000000001</v>
      </c>
      <c r="AU4793">
        <v>1.895</v>
      </c>
      <c r="AV4793">
        <v>3.05</v>
      </c>
      <c r="AW4793">
        <v>4.7779999999999996</v>
      </c>
      <c r="AX4793">
        <v>5.0279999999999996</v>
      </c>
      <c r="AY4793">
        <v>4.6559999999999997</v>
      </c>
      <c r="AZ4793">
        <v>3.9769999999999999</v>
      </c>
      <c r="BA4793">
        <v>-8.7370000000000001</v>
      </c>
      <c r="BB4793">
        <v>4.218</v>
      </c>
      <c r="BC4793">
        <v>2016</v>
      </c>
    </row>
    <row r="4794" spans="1:55" x14ac:dyDescent="0.25">
      <c r="A4794">
        <v>678</v>
      </c>
      <c r="B4794" t="s">
        <v>1254</v>
      </c>
      <c r="C4794" t="s">
        <v>305</v>
      </c>
      <c r="D4794" t="s">
        <v>1255</v>
      </c>
      <c r="E4794" t="s">
        <v>306</v>
      </c>
      <c r="F4794" t="s">
        <v>307</v>
      </c>
      <c r="G4794" t="s">
        <v>235</v>
      </c>
      <c r="I4794" t="s">
        <v>1258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16.343</v>
      </c>
      <c r="AO4794">
        <v>8.3160000000000007</v>
      </c>
      <c r="AP4794">
        <v>7.5439999999999996</v>
      </c>
      <c r="AQ4794">
        <v>1.9930000000000001</v>
      </c>
      <c r="AR4794">
        <v>12.561</v>
      </c>
      <c r="AS4794">
        <v>49.863999999999997</v>
      </c>
      <c r="AT4794">
        <v>13.336</v>
      </c>
      <c r="AU4794">
        <v>4.2960000000000003</v>
      </c>
      <c r="AV4794">
        <v>4.452</v>
      </c>
      <c r="AW4794">
        <v>4.734</v>
      </c>
      <c r="AX4794">
        <v>4.6630000000000003</v>
      </c>
      <c r="AY4794">
        <v>4.5750000000000002</v>
      </c>
      <c r="AZ4794">
        <v>4.7329999999999997</v>
      </c>
      <c r="BA4794">
        <v>4.9370000000000003</v>
      </c>
      <c r="BB4794">
        <v>4.2060000000000004</v>
      </c>
      <c r="BC4794">
        <v>2016</v>
      </c>
    </row>
    <row r="4795" spans="1:55" x14ac:dyDescent="0.25">
      <c r="A4795">
        <v>678</v>
      </c>
      <c r="B4795" t="s">
        <v>1254</v>
      </c>
      <c r="C4795" t="s">
        <v>308</v>
      </c>
      <c r="D4795" t="s">
        <v>1255</v>
      </c>
      <c r="E4795" t="s">
        <v>309</v>
      </c>
      <c r="F4795" t="s">
        <v>310</v>
      </c>
      <c r="G4795" t="s">
        <v>235</v>
      </c>
      <c r="I4795" t="s">
        <v>1258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-1.0149999999999999</v>
      </c>
      <c r="AO4795">
        <v>4.5270000000000001</v>
      </c>
      <c r="AP4795">
        <v>8.6189999999999998</v>
      </c>
      <c r="AQ4795">
        <v>10.734999999999999</v>
      </c>
      <c r="AR4795">
        <v>-0.84899999999999998</v>
      </c>
      <c r="AS4795">
        <v>30.742000000000001</v>
      </c>
      <c r="AT4795">
        <v>-3.7320000000000002</v>
      </c>
      <c r="AU4795">
        <v>5.9249999999999998</v>
      </c>
      <c r="AV4795">
        <v>8.6609999999999996</v>
      </c>
      <c r="AW4795">
        <v>0.91</v>
      </c>
      <c r="AX4795">
        <v>1.1579999999999999</v>
      </c>
      <c r="AY4795">
        <v>1.909</v>
      </c>
      <c r="AZ4795">
        <v>2.0299999999999998</v>
      </c>
      <c r="BA4795">
        <v>2.161</v>
      </c>
      <c r="BB4795">
        <v>2.645</v>
      </c>
      <c r="BC4795">
        <v>2016</v>
      </c>
    </row>
    <row r="4796" spans="1:55" x14ac:dyDescent="0.25">
      <c r="A4796">
        <v>678</v>
      </c>
      <c r="B4796" t="s">
        <v>1254</v>
      </c>
      <c r="C4796" t="s">
        <v>311</v>
      </c>
      <c r="D4796" t="s">
        <v>1255</v>
      </c>
      <c r="E4796" t="s">
        <v>312</v>
      </c>
      <c r="F4796" t="s">
        <v>313</v>
      </c>
      <c r="G4796" t="s">
        <v>235</v>
      </c>
      <c r="I4796" t="s">
        <v>1258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-2.081</v>
      </c>
      <c r="AO4796">
        <v>5.117</v>
      </c>
      <c r="AP4796">
        <v>14.778</v>
      </c>
      <c r="AQ4796">
        <v>7.1130000000000004</v>
      </c>
      <c r="AR4796">
        <v>-2.3010000000000002</v>
      </c>
      <c r="AS4796">
        <v>32.046999999999997</v>
      </c>
      <c r="AT4796">
        <v>-3.9729999999999999</v>
      </c>
      <c r="AU4796">
        <v>6.4039999999999999</v>
      </c>
      <c r="AV4796">
        <v>8.8940000000000001</v>
      </c>
      <c r="AW4796">
        <v>0.78600000000000003</v>
      </c>
      <c r="AX4796">
        <v>0.217</v>
      </c>
      <c r="AY4796">
        <v>1.121</v>
      </c>
      <c r="AZ4796">
        <v>1.2729999999999999</v>
      </c>
      <c r="BA4796">
        <v>1.421</v>
      </c>
      <c r="BB4796">
        <v>2.008</v>
      </c>
      <c r="BC4796">
        <v>2016</v>
      </c>
    </row>
    <row r="4797" spans="1:55" x14ac:dyDescent="0.25">
      <c r="A4797">
        <v>678</v>
      </c>
      <c r="B4797" t="s">
        <v>1254</v>
      </c>
      <c r="C4797" t="s">
        <v>314</v>
      </c>
      <c r="D4797" t="s">
        <v>1255</v>
      </c>
      <c r="E4797" t="s">
        <v>315</v>
      </c>
      <c r="F4797" t="s">
        <v>316</v>
      </c>
      <c r="G4797" t="s">
        <v>317</v>
      </c>
    </row>
    <row r="4798" spans="1:55" x14ac:dyDescent="0.25">
      <c r="A4798">
        <v>678</v>
      </c>
      <c r="B4798" t="s">
        <v>1254</v>
      </c>
      <c r="C4798" t="s">
        <v>318</v>
      </c>
      <c r="D4798" t="s">
        <v>1255</v>
      </c>
      <c r="E4798" t="s">
        <v>319</v>
      </c>
      <c r="F4798" t="s">
        <v>320</v>
      </c>
      <c r="G4798" t="s">
        <v>321</v>
      </c>
      <c r="H4798" t="s">
        <v>322</v>
      </c>
    </row>
    <row r="4799" spans="1:55" x14ac:dyDescent="0.25">
      <c r="A4799">
        <v>678</v>
      </c>
      <c r="B4799" t="s">
        <v>1254</v>
      </c>
      <c r="C4799" t="s">
        <v>323</v>
      </c>
      <c r="D4799" t="s">
        <v>1255</v>
      </c>
      <c r="E4799" t="s">
        <v>324</v>
      </c>
      <c r="F4799" t="s">
        <v>325</v>
      </c>
      <c r="G4799" t="s">
        <v>321</v>
      </c>
      <c r="H4799" t="s">
        <v>322</v>
      </c>
      <c r="I4799" t="s">
        <v>1259</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2017</v>
      </c>
    </row>
    <row r="4800" spans="1:55" x14ac:dyDescent="0.25">
      <c r="A4800">
        <v>678</v>
      </c>
      <c r="B4800" t="s">
        <v>1254</v>
      </c>
      <c r="C4800" t="s">
        <v>327</v>
      </c>
      <c r="D4800" t="s">
        <v>1255</v>
      </c>
      <c r="E4800" t="s">
        <v>328</v>
      </c>
      <c r="F4800" t="s">
        <v>329</v>
      </c>
      <c r="G4800" t="s">
        <v>229</v>
      </c>
      <c r="H4800" t="s">
        <v>230</v>
      </c>
      <c r="I4800" t="s">
        <v>1260</v>
      </c>
      <c r="J4800" t="s">
        <v>232</v>
      </c>
      <c r="K4800" t="s">
        <v>232</v>
      </c>
      <c r="L4800" t="s">
        <v>232</v>
      </c>
      <c r="M4800" t="s">
        <v>232</v>
      </c>
      <c r="N4800" t="s">
        <v>232</v>
      </c>
      <c r="O4800" t="s">
        <v>232</v>
      </c>
      <c r="P4800" t="s">
        <v>232</v>
      </c>
      <c r="Q4800" t="s">
        <v>232</v>
      </c>
      <c r="R4800" t="s">
        <v>232</v>
      </c>
      <c r="S4800" t="s">
        <v>232</v>
      </c>
      <c r="T4800" t="s">
        <v>232</v>
      </c>
      <c r="U4800" t="s">
        <v>232</v>
      </c>
      <c r="V4800" t="s">
        <v>232</v>
      </c>
      <c r="W4800" t="s">
        <v>232</v>
      </c>
      <c r="X4800" t="s">
        <v>232</v>
      </c>
      <c r="Y4800" t="s">
        <v>232</v>
      </c>
      <c r="Z4800" t="s">
        <v>232</v>
      </c>
      <c r="AA4800" t="s">
        <v>232</v>
      </c>
      <c r="AB4800" t="s">
        <v>232</v>
      </c>
      <c r="AC4800" t="s">
        <v>232</v>
      </c>
      <c r="AD4800">
        <v>352.28199999999998</v>
      </c>
      <c r="AE4800">
        <v>394.851</v>
      </c>
      <c r="AF4800">
        <v>456.69200000000001</v>
      </c>
      <c r="AG4800">
        <v>536.52800000000002</v>
      </c>
      <c r="AH4800">
        <v>557.96</v>
      </c>
      <c r="AI4800">
        <v>621.60500000000002</v>
      </c>
      <c r="AJ4800" s="52">
        <v>1798.67</v>
      </c>
      <c r="AK4800">
        <v>730.25400000000002</v>
      </c>
      <c r="AL4800">
        <v>741.5</v>
      </c>
      <c r="AM4800">
        <v>918.93600000000004</v>
      </c>
      <c r="AN4800">
        <v>935.80700000000002</v>
      </c>
      <c r="AO4800" s="52">
        <v>1049.94</v>
      </c>
      <c r="AP4800">
        <v>925.84299999999996</v>
      </c>
      <c r="AQ4800" s="52">
        <v>1137.22</v>
      </c>
      <c r="AR4800" s="52">
        <v>1215.1199999999999</v>
      </c>
      <c r="AS4800" s="52">
        <v>1481.12</v>
      </c>
      <c r="AT4800" s="52">
        <v>1522.19</v>
      </c>
      <c r="AU4800" s="52">
        <v>1789.71</v>
      </c>
      <c r="AV4800" s="52">
        <v>1473.21</v>
      </c>
      <c r="AW4800" s="52">
        <v>2091.86</v>
      </c>
      <c r="AX4800" s="52">
        <v>2299.39</v>
      </c>
      <c r="AY4800" s="52">
        <v>2484.88</v>
      </c>
      <c r="AZ4800" s="52">
        <v>2691.13</v>
      </c>
      <c r="BA4800" s="52">
        <v>2924.84</v>
      </c>
      <c r="BB4800" s="52">
        <v>3174.8</v>
      </c>
      <c r="BC4800">
        <v>2016</v>
      </c>
    </row>
    <row r="4801" spans="1:55" x14ac:dyDescent="0.25">
      <c r="A4801">
        <v>678</v>
      </c>
      <c r="B4801" t="s">
        <v>1254</v>
      </c>
      <c r="C4801" t="s">
        <v>331</v>
      </c>
      <c r="D4801" t="s">
        <v>1255</v>
      </c>
      <c r="E4801" t="s">
        <v>328</v>
      </c>
      <c r="F4801" t="s">
        <v>329</v>
      </c>
      <c r="G4801" t="s">
        <v>282</v>
      </c>
      <c r="I4801" t="s">
        <v>332</v>
      </c>
      <c r="J4801" t="s">
        <v>232</v>
      </c>
      <c r="K4801" t="s">
        <v>232</v>
      </c>
      <c r="L4801" t="s">
        <v>232</v>
      </c>
      <c r="M4801" t="s">
        <v>232</v>
      </c>
      <c r="N4801" t="s">
        <v>232</v>
      </c>
      <c r="O4801" t="s">
        <v>232</v>
      </c>
      <c r="P4801" t="s">
        <v>232</v>
      </c>
      <c r="Q4801" t="s">
        <v>232</v>
      </c>
      <c r="R4801" t="s">
        <v>232</v>
      </c>
      <c r="S4801" t="s">
        <v>232</v>
      </c>
      <c r="T4801" t="s">
        <v>232</v>
      </c>
      <c r="U4801" t="s">
        <v>232</v>
      </c>
      <c r="V4801" t="s">
        <v>232</v>
      </c>
      <c r="W4801" t="s">
        <v>232</v>
      </c>
      <c r="X4801" t="s">
        <v>232</v>
      </c>
      <c r="Y4801" t="s">
        <v>232</v>
      </c>
      <c r="Z4801" t="s">
        <v>232</v>
      </c>
      <c r="AA4801" t="s">
        <v>232</v>
      </c>
      <c r="AB4801" t="s">
        <v>232</v>
      </c>
      <c r="AC4801" t="s">
        <v>232</v>
      </c>
      <c r="AD4801">
        <v>16.748999999999999</v>
      </c>
      <c r="AE4801">
        <v>15.544</v>
      </c>
      <c r="AF4801">
        <v>16.844999999999999</v>
      </c>
      <c r="AG4801">
        <v>19.626999999999999</v>
      </c>
      <c r="AH4801">
        <v>19.399000000000001</v>
      </c>
      <c r="AI4801">
        <v>18.87</v>
      </c>
      <c r="AJ4801">
        <v>49.853999999999999</v>
      </c>
      <c r="AK4801">
        <v>18.704999999999998</v>
      </c>
      <c r="AL4801">
        <v>16.981999999999999</v>
      </c>
      <c r="AM4801">
        <v>19.114999999999998</v>
      </c>
      <c r="AN4801">
        <v>17.693999999999999</v>
      </c>
      <c r="AO4801">
        <v>17.145</v>
      </c>
      <c r="AP4801">
        <v>14.574999999999999</v>
      </c>
      <c r="AQ4801">
        <v>17.387</v>
      </c>
      <c r="AR4801">
        <v>17.131</v>
      </c>
      <c r="AS4801">
        <v>19.117000000000001</v>
      </c>
      <c r="AT4801">
        <v>18.321000000000002</v>
      </c>
      <c r="AU4801">
        <v>20.048999999999999</v>
      </c>
      <c r="AV4801">
        <v>15.439</v>
      </c>
      <c r="AW4801">
        <v>20.45</v>
      </c>
      <c r="AX4801">
        <v>20.959</v>
      </c>
      <c r="AY4801">
        <v>21.138999999999999</v>
      </c>
      <c r="AZ4801">
        <v>21.367000000000001</v>
      </c>
      <c r="BA4801">
        <v>21.672999999999998</v>
      </c>
      <c r="BB4801">
        <v>21.956</v>
      </c>
      <c r="BC4801">
        <v>2016</v>
      </c>
    </row>
    <row r="4802" spans="1:55" x14ac:dyDescent="0.25">
      <c r="A4802">
        <v>678</v>
      </c>
      <c r="B4802" t="s">
        <v>1254</v>
      </c>
      <c r="C4802" t="s">
        <v>333</v>
      </c>
      <c r="D4802" t="s">
        <v>1255</v>
      </c>
      <c r="E4802" t="s">
        <v>334</v>
      </c>
      <c r="F4802" t="s">
        <v>335</v>
      </c>
      <c r="G4802" t="s">
        <v>229</v>
      </c>
      <c r="H4802" t="s">
        <v>230</v>
      </c>
      <c r="I4802" t="s">
        <v>1260</v>
      </c>
      <c r="J4802" t="s">
        <v>232</v>
      </c>
      <c r="K4802" t="s">
        <v>232</v>
      </c>
      <c r="L4802" t="s">
        <v>232</v>
      </c>
      <c r="M4802" t="s">
        <v>232</v>
      </c>
      <c r="N4802" t="s">
        <v>232</v>
      </c>
      <c r="O4802" t="s">
        <v>232</v>
      </c>
      <c r="P4802" t="s">
        <v>232</v>
      </c>
      <c r="Q4802" t="s">
        <v>232</v>
      </c>
      <c r="R4802" t="s">
        <v>232</v>
      </c>
      <c r="S4802" t="s">
        <v>232</v>
      </c>
      <c r="T4802" t="s">
        <v>232</v>
      </c>
      <c r="U4802" t="s">
        <v>232</v>
      </c>
      <c r="V4802" t="s">
        <v>232</v>
      </c>
      <c r="W4802" t="s">
        <v>232</v>
      </c>
      <c r="X4802" t="s">
        <v>232</v>
      </c>
      <c r="Y4802" t="s">
        <v>232</v>
      </c>
      <c r="Z4802" t="s">
        <v>232</v>
      </c>
      <c r="AA4802" t="s">
        <v>232</v>
      </c>
      <c r="AB4802" t="s">
        <v>232</v>
      </c>
      <c r="AC4802" t="s">
        <v>232</v>
      </c>
      <c r="AD4802">
        <v>407.86200000000002</v>
      </c>
      <c r="AE4802">
        <v>465.94299999999998</v>
      </c>
      <c r="AF4802">
        <v>540.57899999999995</v>
      </c>
      <c r="AG4802">
        <v>568.99</v>
      </c>
      <c r="AH4802">
        <v>625.83500000000004</v>
      </c>
      <c r="AI4802">
        <v>712.65599999999995</v>
      </c>
      <c r="AJ4802">
        <v>796.30200000000002</v>
      </c>
      <c r="AK4802">
        <v>838.95</v>
      </c>
      <c r="AL4802">
        <v>828.24</v>
      </c>
      <c r="AM4802" s="52">
        <v>1097.79</v>
      </c>
      <c r="AN4802" s="52">
        <v>1071.5999999999999</v>
      </c>
      <c r="AO4802" s="52">
        <v>1259.19</v>
      </c>
      <c r="AP4802">
        <v>986.59100000000001</v>
      </c>
      <c r="AQ4802" s="52">
        <v>1292.3599999999999</v>
      </c>
      <c r="AR4802" s="52">
        <v>1419.86</v>
      </c>
      <c r="AS4802" s="52">
        <v>1622.27</v>
      </c>
      <c r="AT4802" s="52">
        <v>1850.1</v>
      </c>
      <c r="AU4802" s="52">
        <v>2045.03</v>
      </c>
      <c r="AV4802" s="52">
        <v>1925.86</v>
      </c>
      <c r="AW4802" s="52">
        <v>2403.54</v>
      </c>
      <c r="AX4802" s="52">
        <v>2625.4</v>
      </c>
      <c r="AY4802" s="52">
        <v>2843.24</v>
      </c>
      <c r="AZ4802" s="52">
        <v>3074.27</v>
      </c>
      <c r="BA4802" s="52">
        <v>3327.58</v>
      </c>
      <c r="BB4802" s="52">
        <v>3608.01</v>
      </c>
      <c r="BC4802">
        <v>2016</v>
      </c>
    </row>
    <row r="4803" spans="1:55" x14ac:dyDescent="0.25">
      <c r="A4803">
        <v>678</v>
      </c>
      <c r="B4803" t="s">
        <v>1254</v>
      </c>
      <c r="C4803" t="s">
        <v>336</v>
      </c>
      <c r="D4803" t="s">
        <v>1255</v>
      </c>
      <c r="E4803" t="s">
        <v>334</v>
      </c>
      <c r="F4803" t="s">
        <v>335</v>
      </c>
      <c r="G4803" t="s">
        <v>282</v>
      </c>
      <c r="I4803" t="s">
        <v>337</v>
      </c>
      <c r="J4803" t="s">
        <v>232</v>
      </c>
      <c r="K4803" t="s">
        <v>232</v>
      </c>
      <c r="L4803" t="s">
        <v>232</v>
      </c>
      <c r="M4803" t="s">
        <v>232</v>
      </c>
      <c r="N4803" t="s">
        <v>232</v>
      </c>
      <c r="O4803" t="s">
        <v>232</v>
      </c>
      <c r="P4803" t="s">
        <v>232</v>
      </c>
      <c r="Q4803" t="s">
        <v>232</v>
      </c>
      <c r="R4803" t="s">
        <v>232</v>
      </c>
      <c r="S4803" t="s">
        <v>232</v>
      </c>
      <c r="T4803" t="s">
        <v>232</v>
      </c>
      <c r="U4803" t="s">
        <v>232</v>
      </c>
      <c r="V4803" t="s">
        <v>232</v>
      </c>
      <c r="W4803" t="s">
        <v>232</v>
      </c>
      <c r="X4803" t="s">
        <v>232</v>
      </c>
      <c r="Y4803" t="s">
        <v>232</v>
      </c>
      <c r="Z4803" t="s">
        <v>232</v>
      </c>
      <c r="AA4803" t="s">
        <v>232</v>
      </c>
      <c r="AB4803" t="s">
        <v>232</v>
      </c>
      <c r="AC4803" t="s">
        <v>232</v>
      </c>
      <c r="AD4803">
        <v>19.391999999999999</v>
      </c>
      <c r="AE4803">
        <v>18.343</v>
      </c>
      <c r="AF4803">
        <v>19.939</v>
      </c>
      <c r="AG4803">
        <v>20.814</v>
      </c>
      <c r="AH4803">
        <v>21.759</v>
      </c>
      <c r="AI4803">
        <v>21.635000000000002</v>
      </c>
      <c r="AJ4803">
        <v>22.071000000000002</v>
      </c>
      <c r="AK4803">
        <v>21.49</v>
      </c>
      <c r="AL4803">
        <v>18.968</v>
      </c>
      <c r="AM4803">
        <v>22.835999999999999</v>
      </c>
      <c r="AN4803">
        <v>20.260999999999999</v>
      </c>
      <c r="AO4803">
        <v>20.562000000000001</v>
      </c>
      <c r="AP4803">
        <v>15.531000000000001</v>
      </c>
      <c r="AQ4803">
        <v>19.759</v>
      </c>
      <c r="AR4803">
        <v>20.018000000000001</v>
      </c>
      <c r="AS4803">
        <v>20.939</v>
      </c>
      <c r="AT4803">
        <v>22.268000000000001</v>
      </c>
      <c r="AU4803">
        <v>22.91</v>
      </c>
      <c r="AV4803">
        <v>20.181999999999999</v>
      </c>
      <c r="AW4803">
        <v>23.497</v>
      </c>
      <c r="AX4803">
        <v>23.931000000000001</v>
      </c>
      <c r="AY4803">
        <v>24.187999999999999</v>
      </c>
      <c r="AZ4803">
        <v>24.408999999999999</v>
      </c>
      <c r="BA4803">
        <v>24.658000000000001</v>
      </c>
      <c r="BB4803">
        <v>24.952000000000002</v>
      </c>
      <c r="BC4803">
        <v>2016</v>
      </c>
    </row>
    <row r="4804" spans="1:55" x14ac:dyDescent="0.25">
      <c r="A4804">
        <v>678</v>
      </c>
      <c r="B4804" t="s">
        <v>1254</v>
      </c>
      <c r="C4804" t="s">
        <v>338</v>
      </c>
      <c r="D4804" t="s">
        <v>1255</v>
      </c>
      <c r="E4804" t="s">
        <v>339</v>
      </c>
      <c r="F4804" t="s">
        <v>340</v>
      </c>
      <c r="G4804" t="s">
        <v>229</v>
      </c>
      <c r="H4804" t="s">
        <v>230</v>
      </c>
      <c r="I4804" t="s">
        <v>1260</v>
      </c>
      <c r="J4804" t="s">
        <v>232</v>
      </c>
      <c r="K4804" t="s">
        <v>232</v>
      </c>
      <c r="L4804" t="s">
        <v>232</v>
      </c>
      <c r="M4804" t="s">
        <v>232</v>
      </c>
      <c r="N4804" t="s">
        <v>232</v>
      </c>
      <c r="O4804" t="s">
        <v>232</v>
      </c>
      <c r="P4804" t="s">
        <v>232</v>
      </c>
      <c r="Q4804" t="s">
        <v>232</v>
      </c>
      <c r="R4804" t="s">
        <v>232</v>
      </c>
      <c r="S4804" t="s">
        <v>232</v>
      </c>
      <c r="T4804" t="s">
        <v>232</v>
      </c>
      <c r="U4804" t="s">
        <v>232</v>
      </c>
      <c r="V4804" t="s">
        <v>232</v>
      </c>
      <c r="W4804" t="s">
        <v>232</v>
      </c>
      <c r="X4804" t="s">
        <v>232</v>
      </c>
      <c r="Y4804" t="s">
        <v>232</v>
      </c>
      <c r="Z4804" t="s">
        <v>232</v>
      </c>
      <c r="AA4804" t="s">
        <v>232</v>
      </c>
      <c r="AB4804" t="s">
        <v>232</v>
      </c>
      <c r="AC4804" t="s">
        <v>232</v>
      </c>
      <c r="AD4804">
        <v>-55.58</v>
      </c>
      <c r="AE4804">
        <v>-71.091999999999999</v>
      </c>
      <c r="AF4804">
        <v>-83.887</v>
      </c>
      <c r="AG4804">
        <v>-32.462000000000003</v>
      </c>
      <c r="AH4804">
        <v>-67.875</v>
      </c>
      <c r="AI4804">
        <v>-91.051000000000002</v>
      </c>
      <c r="AJ4804" s="52">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-452.654</v>
      </c>
      <c r="AW4804">
        <v>-311.685</v>
      </c>
      <c r="AX4804">
        <v>-326.00400000000002</v>
      </c>
      <c r="AY4804">
        <v>-358.36</v>
      </c>
      <c r="AZ4804">
        <v>-383.14299999999997</v>
      </c>
      <c r="BA4804">
        <v>-402.73500000000001</v>
      </c>
      <c r="BB4804">
        <v>-433.21300000000002</v>
      </c>
      <c r="BC4804">
        <v>2016</v>
      </c>
    </row>
    <row r="4805" spans="1:55" x14ac:dyDescent="0.25">
      <c r="A4805">
        <v>678</v>
      </c>
      <c r="B4805" t="s">
        <v>1254</v>
      </c>
      <c r="C4805" t="s">
        <v>341</v>
      </c>
      <c r="D4805" t="s">
        <v>1255</v>
      </c>
      <c r="E4805" t="s">
        <v>339</v>
      </c>
      <c r="F4805" t="s">
        <v>340</v>
      </c>
      <c r="G4805" t="s">
        <v>282</v>
      </c>
      <c r="I4805" t="s">
        <v>342</v>
      </c>
      <c r="J4805" t="s">
        <v>232</v>
      </c>
      <c r="K4805" t="s">
        <v>232</v>
      </c>
      <c r="L4805" t="s">
        <v>232</v>
      </c>
      <c r="M4805" t="s">
        <v>232</v>
      </c>
      <c r="N4805" t="s">
        <v>232</v>
      </c>
      <c r="O4805" t="s">
        <v>232</v>
      </c>
      <c r="P4805" t="s">
        <v>232</v>
      </c>
      <c r="Q4805" t="s">
        <v>232</v>
      </c>
      <c r="R4805" t="s">
        <v>232</v>
      </c>
      <c r="S4805" t="s">
        <v>232</v>
      </c>
      <c r="T4805" t="s">
        <v>232</v>
      </c>
      <c r="U4805" t="s">
        <v>232</v>
      </c>
      <c r="V4805" t="s">
        <v>232</v>
      </c>
      <c r="W4805" t="s">
        <v>232</v>
      </c>
      <c r="X4805" t="s">
        <v>232</v>
      </c>
      <c r="Y4805" t="s">
        <v>232</v>
      </c>
      <c r="Z4805" t="s">
        <v>232</v>
      </c>
      <c r="AA4805" t="s">
        <v>232</v>
      </c>
      <c r="AB4805" t="s">
        <v>232</v>
      </c>
      <c r="AC4805" t="s">
        <v>232</v>
      </c>
      <c r="AD4805">
        <v>-2.6429999999999998</v>
      </c>
      <c r="AE4805">
        <v>-2.7989999999999999</v>
      </c>
      <c r="AF4805">
        <v>-3.0939999999999999</v>
      </c>
      <c r="AG4805">
        <v>-1.1870000000000001</v>
      </c>
      <c r="AH4805">
        <v>-2.36</v>
      </c>
      <c r="AI4805">
        <v>-2.7639999999999998</v>
      </c>
      <c r="AJ4805">
        <v>27.783000000000001</v>
      </c>
      <c r="AK4805">
        <v>-2.7839999999999998</v>
      </c>
      <c r="AL4805">
        <v>-1.9870000000000001</v>
      </c>
      <c r="AM4805">
        <v>-3.72</v>
      </c>
      <c r="AN4805">
        <v>-2.5680000000000001</v>
      </c>
      <c r="AO4805">
        <v>-3.4169999999999998</v>
      </c>
      <c r="AP4805">
        <v>-0.95599999999999996</v>
      </c>
      <c r="AQ4805">
        <v>-2.3719999999999999</v>
      </c>
      <c r="AR4805">
        <v>-2.8860000000000001</v>
      </c>
      <c r="AS4805">
        <v>-1.8220000000000001</v>
      </c>
      <c r="AT4805">
        <v>-3.9470000000000001</v>
      </c>
      <c r="AU4805">
        <v>-2.86</v>
      </c>
      <c r="AV4805">
        <v>-4.7439999999999998</v>
      </c>
      <c r="AW4805">
        <v>-3.0470000000000002</v>
      </c>
      <c r="AX4805">
        <v>-2.972</v>
      </c>
      <c r="AY4805">
        <v>-3.0489999999999999</v>
      </c>
      <c r="AZ4805">
        <v>-3.0419999999999998</v>
      </c>
      <c r="BA4805">
        <v>-2.984</v>
      </c>
      <c r="BB4805">
        <v>-2.996</v>
      </c>
      <c r="BC4805">
        <v>2016</v>
      </c>
    </row>
    <row r="4806" spans="1:55" x14ac:dyDescent="0.25">
      <c r="A4806">
        <v>678</v>
      </c>
      <c r="B4806" t="s">
        <v>1254</v>
      </c>
      <c r="C4806" t="s">
        <v>343</v>
      </c>
      <c r="D4806" t="s">
        <v>1255</v>
      </c>
      <c r="E4806" t="s">
        <v>344</v>
      </c>
      <c r="F4806" t="s">
        <v>345</v>
      </c>
      <c r="G4806" t="s">
        <v>229</v>
      </c>
      <c r="H4806" t="s">
        <v>230</v>
      </c>
    </row>
    <row r="4807" spans="1:55" x14ac:dyDescent="0.25">
      <c r="A4807">
        <v>678</v>
      </c>
      <c r="B4807" t="s">
        <v>1254</v>
      </c>
      <c r="C4807" t="s">
        <v>346</v>
      </c>
      <c r="D4807" t="s">
        <v>1255</v>
      </c>
      <c r="E4807" t="s">
        <v>344</v>
      </c>
      <c r="F4807" t="s">
        <v>345</v>
      </c>
      <c r="G4807" t="s">
        <v>270</v>
      </c>
    </row>
    <row r="4808" spans="1:55" x14ac:dyDescent="0.25">
      <c r="A4808">
        <v>678</v>
      </c>
      <c r="B4808" t="s">
        <v>1254</v>
      </c>
      <c r="C4808" t="s">
        <v>347</v>
      </c>
      <c r="D4808" t="s">
        <v>1255</v>
      </c>
      <c r="E4808" t="s">
        <v>348</v>
      </c>
      <c r="F4808" t="s">
        <v>349</v>
      </c>
      <c r="G4808" t="s">
        <v>229</v>
      </c>
      <c r="H4808" t="s">
        <v>230</v>
      </c>
      <c r="I4808" t="s">
        <v>1260</v>
      </c>
      <c r="J4808" t="s">
        <v>232</v>
      </c>
      <c r="K4808" t="s">
        <v>232</v>
      </c>
      <c r="L4808" t="s">
        <v>232</v>
      </c>
      <c r="M4808" t="s">
        <v>232</v>
      </c>
      <c r="N4808" t="s">
        <v>232</v>
      </c>
      <c r="O4808" t="s">
        <v>232</v>
      </c>
      <c r="P4808" t="s">
        <v>232</v>
      </c>
      <c r="Q4808" t="s">
        <v>232</v>
      </c>
      <c r="R4808" t="s">
        <v>232</v>
      </c>
      <c r="S4808" t="s">
        <v>232</v>
      </c>
      <c r="T4808" t="s">
        <v>232</v>
      </c>
      <c r="U4808" t="s">
        <v>232</v>
      </c>
      <c r="V4808" t="s">
        <v>232</v>
      </c>
      <c r="W4808" t="s">
        <v>232</v>
      </c>
      <c r="X4808" t="s">
        <v>232</v>
      </c>
      <c r="Y4808" t="s">
        <v>232</v>
      </c>
      <c r="Z4808" t="s">
        <v>232</v>
      </c>
      <c r="AA4808" t="s">
        <v>232</v>
      </c>
      <c r="AB4808" t="s">
        <v>232</v>
      </c>
      <c r="AC4808" t="s">
        <v>232</v>
      </c>
      <c r="AD4808">
        <v>-39.58</v>
      </c>
      <c r="AE4808">
        <v>-56.491999999999997</v>
      </c>
      <c r="AF4808">
        <v>-65.506</v>
      </c>
      <c r="AG4808">
        <v>-13.673999999999999</v>
      </c>
      <c r="AH4808">
        <v>-50.664999999999999</v>
      </c>
      <c r="AI4808">
        <v>-72.796000000000006</v>
      </c>
      <c r="AJ4808" s="52">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-368.35500000000002</v>
      </c>
      <c r="AW4808">
        <v>-210.62899999999999</v>
      </c>
      <c r="AX4808">
        <v>-226.92400000000001</v>
      </c>
      <c r="AY4808">
        <v>-247.24</v>
      </c>
      <c r="AZ4808">
        <v>-260.483</v>
      </c>
      <c r="BA4808">
        <v>-266.00299999999999</v>
      </c>
      <c r="BB4808">
        <v>-285.47800000000001</v>
      </c>
      <c r="BC4808">
        <v>2016</v>
      </c>
    </row>
    <row r="4809" spans="1:55" x14ac:dyDescent="0.25">
      <c r="A4809">
        <v>678</v>
      </c>
      <c r="B4809" t="s">
        <v>1254</v>
      </c>
      <c r="C4809" t="s">
        <v>350</v>
      </c>
      <c r="D4809" t="s">
        <v>1255</v>
      </c>
      <c r="E4809" t="s">
        <v>348</v>
      </c>
      <c r="F4809" t="s">
        <v>349</v>
      </c>
      <c r="G4809" t="s">
        <v>282</v>
      </c>
      <c r="I4809" t="s">
        <v>351</v>
      </c>
      <c r="J4809" t="s">
        <v>232</v>
      </c>
      <c r="K4809" t="s">
        <v>232</v>
      </c>
      <c r="L4809" t="s">
        <v>232</v>
      </c>
      <c r="M4809" t="s">
        <v>232</v>
      </c>
      <c r="N4809" t="s">
        <v>232</v>
      </c>
      <c r="O4809" t="s">
        <v>232</v>
      </c>
      <c r="P4809" t="s">
        <v>232</v>
      </c>
      <c r="Q4809" t="s">
        <v>232</v>
      </c>
      <c r="R4809" t="s">
        <v>232</v>
      </c>
      <c r="S4809" t="s">
        <v>232</v>
      </c>
      <c r="T4809" t="s">
        <v>232</v>
      </c>
      <c r="U4809" t="s">
        <v>232</v>
      </c>
      <c r="V4809" t="s">
        <v>232</v>
      </c>
      <c r="W4809" t="s">
        <v>232</v>
      </c>
      <c r="X4809" t="s">
        <v>232</v>
      </c>
      <c r="Y4809" t="s">
        <v>232</v>
      </c>
      <c r="Z4809" t="s">
        <v>232</v>
      </c>
      <c r="AA4809" t="s">
        <v>232</v>
      </c>
      <c r="AB4809" t="s">
        <v>232</v>
      </c>
      <c r="AC4809" t="s">
        <v>232</v>
      </c>
      <c r="AD4809">
        <v>-1.8819999999999999</v>
      </c>
      <c r="AE4809">
        <v>-2.2240000000000002</v>
      </c>
      <c r="AF4809">
        <v>-2.4159999999999999</v>
      </c>
      <c r="AG4809">
        <v>-0.5</v>
      </c>
      <c r="AH4809">
        <v>-1.7609999999999999</v>
      </c>
      <c r="AI4809">
        <v>-2.21</v>
      </c>
      <c r="AJ4809">
        <v>28.213000000000001</v>
      </c>
      <c r="AK4809">
        <v>-2.4289999999999998</v>
      </c>
      <c r="AL4809">
        <v>-1.6639999999999999</v>
      </c>
      <c r="AM4809">
        <v>-3.3940000000000001</v>
      </c>
      <c r="AN4809">
        <v>-2.1669999999999998</v>
      </c>
      <c r="AO4809">
        <v>-2.839</v>
      </c>
      <c r="AP4809">
        <v>-0.439</v>
      </c>
      <c r="AQ4809">
        <v>-1.877</v>
      </c>
      <c r="AR4809">
        <v>-2.298</v>
      </c>
      <c r="AS4809">
        <v>-1.2290000000000001</v>
      </c>
      <c r="AT4809">
        <v>-3.2719999999999998</v>
      </c>
      <c r="AU4809">
        <v>-2.0270000000000001</v>
      </c>
      <c r="AV4809">
        <v>-3.86</v>
      </c>
      <c r="AW4809">
        <v>-2.0590000000000002</v>
      </c>
      <c r="AX4809">
        <v>-2.0680000000000001</v>
      </c>
      <c r="AY4809">
        <v>-2.1030000000000002</v>
      </c>
      <c r="AZ4809">
        <v>-2.0680000000000001</v>
      </c>
      <c r="BA4809">
        <v>-1.9710000000000001</v>
      </c>
      <c r="BB4809">
        <v>-1.974</v>
      </c>
      <c r="BC4809">
        <v>2016</v>
      </c>
    </row>
    <row r="4810" spans="1:55" x14ac:dyDescent="0.25">
      <c r="A4810">
        <v>678</v>
      </c>
      <c r="B4810" t="s">
        <v>1254</v>
      </c>
      <c r="C4810" t="s">
        <v>352</v>
      </c>
      <c r="D4810" t="s">
        <v>1255</v>
      </c>
      <c r="E4810" t="s">
        <v>353</v>
      </c>
      <c r="F4810" t="s">
        <v>354</v>
      </c>
      <c r="G4810" t="s">
        <v>229</v>
      </c>
      <c r="H4810" t="s">
        <v>230</v>
      </c>
      <c r="I4810" t="s">
        <v>1260</v>
      </c>
      <c r="J4810" t="s">
        <v>232</v>
      </c>
      <c r="K4810" t="s">
        <v>232</v>
      </c>
      <c r="L4810" t="s">
        <v>232</v>
      </c>
      <c r="M4810" t="s">
        <v>232</v>
      </c>
      <c r="N4810" t="s">
        <v>232</v>
      </c>
      <c r="O4810" t="s">
        <v>232</v>
      </c>
      <c r="P4810" t="s">
        <v>232</v>
      </c>
      <c r="Q4810" t="s">
        <v>232</v>
      </c>
      <c r="R4810" t="s">
        <v>232</v>
      </c>
      <c r="S4810" t="s">
        <v>232</v>
      </c>
      <c r="T4810" t="s">
        <v>232</v>
      </c>
      <c r="U4810" t="s">
        <v>232</v>
      </c>
      <c r="V4810" t="s">
        <v>232</v>
      </c>
      <c r="W4810" t="s">
        <v>232</v>
      </c>
      <c r="X4810" t="s">
        <v>232</v>
      </c>
      <c r="Y4810" t="s">
        <v>232</v>
      </c>
      <c r="Z4810" t="s">
        <v>232</v>
      </c>
      <c r="AA4810" t="s">
        <v>232</v>
      </c>
      <c r="AB4810" t="s">
        <v>232</v>
      </c>
      <c r="AC4810" t="s">
        <v>232</v>
      </c>
      <c r="AD4810" s="52">
        <v>1901.93</v>
      </c>
      <c r="AE4810" s="52">
        <v>1949.91</v>
      </c>
      <c r="AF4810" s="52">
        <v>1137.97</v>
      </c>
      <c r="AG4810">
        <v>999.96299999999997</v>
      </c>
      <c r="AH4810" s="52">
        <v>1046.02</v>
      </c>
      <c r="AI4810" s="52">
        <v>1380.27</v>
      </c>
      <c r="AJ4810">
        <v>474.12599999999998</v>
      </c>
      <c r="AK4810">
        <v>513.77200000000005</v>
      </c>
      <c r="AL4810">
        <v>636.05399999999997</v>
      </c>
      <c r="AM4810">
        <v>595.86900000000003</v>
      </c>
      <c r="AN4810">
        <v>895.78200000000004</v>
      </c>
      <c r="AO4810" s="52">
        <v>1049.6300000000001</v>
      </c>
      <c r="AP4810" s="52">
        <v>1347.14</v>
      </c>
      <c r="AQ4810" s="52">
        <v>1341.66</v>
      </c>
      <c r="AR4810" s="52">
        <v>1418.89</v>
      </c>
      <c r="AS4810" s="52">
        <v>1911.03</v>
      </c>
      <c r="AT4810" s="52">
        <v>2464.12</v>
      </c>
      <c r="AU4810" s="52">
        <v>2666.06</v>
      </c>
      <c r="AV4810" s="52">
        <v>3041.82</v>
      </c>
      <c r="AW4810" s="52">
        <v>3291.86</v>
      </c>
      <c r="AX4810" s="52">
        <v>3574.74</v>
      </c>
      <c r="AY4810" s="52">
        <v>3872.33</v>
      </c>
      <c r="AZ4810" s="52">
        <v>4212.13</v>
      </c>
      <c r="BA4810" s="52">
        <v>4588.46</v>
      </c>
      <c r="BB4810" s="52">
        <v>4781.8900000000003</v>
      </c>
      <c r="BC4810">
        <v>2016</v>
      </c>
    </row>
    <row r="4811" spans="1:55" x14ac:dyDescent="0.25">
      <c r="A4811">
        <v>678</v>
      </c>
      <c r="B4811" t="s">
        <v>1254</v>
      </c>
      <c r="C4811" t="s">
        <v>355</v>
      </c>
      <c r="D4811" t="s">
        <v>1255</v>
      </c>
      <c r="E4811" t="s">
        <v>353</v>
      </c>
      <c r="F4811" t="s">
        <v>354</v>
      </c>
      <c r="G4811" t="s">
        <v>282</v>
      </c>
      <c r="I4811" t="s">
        <v>379</v>
      </c>
      <c r="J4811" t="s">
        <v>232</v>
      </c>
      <c r="K4811" t="s">
        <v>232</v>
      </c>
      <c r="L4811" t="s">
        <v>232</v>
      </c>
      <c r="M4811" t="s">
        <v>232</v>
      </c>
      <c r="N4811" t="s">
        <v>232</v>
      </c>
      <c r="O4811" t="s">
        <v>232</v>
      </c>
      <c r="P4811" t="s">
        <v>232</v>
      </c>
      <c r="Q4811" t="s">
        <v>232</v>
      </c>
      <c r="R4811" t="s">
        <v>232</v>
      </c>
      <c r="S4811" t="s">
        <v>232</v>
      </c>
      <c r="T4811" t="s">
        <v>232</v>
      </c>
      <c r="U4811" t="s">
        <v>232</v>
      </c>
      <c r="V4811" t="s">
        <v>232</v>
      </c>
      <c r="W4811" t="s">
        <v>232</v>
      </c>
      <c r="X4811" t="s">
        <v>232</v>
      </c>
      <c r="Y4811" t="s">
        <v>232</v>
      </c>
      <c r="Z4811" t="s">
        <v>232</v>
      </c>
      <c r="AA4811" t="s">
        <v>232</v>
      </c>
      <c r="AB4811" t="s">
        <v>232</v>
      </c>
      <c r="AC4811" t="s">
        <v>232</v>
      </c>
      <c r="AD4811">
        <v>90.427000000000007</v>
      </c>
      <c r="AE4811">
        <v>76.762</v>
      </c>
      <c r="AF4811">
        <v>41.973999999999997</v>
      </c>
      <c r="AG4811">
        <v>36.579000000000001</v>
      </c>
      <c r="AH4811">
        <v>36.368000000000002</v>
      </c>
      <c r="AI4811">
        <v>41.902000000000001</v>
      </c>
      <c r="AJ4811">
        <v>13.141999999999999</v>
      </c>
      <c r="AK4811">
        <v>13.16</v>
      </c>
      <c r="AL4811">
        <v>14.567</v>
      </c>
      <c r="AM4811">
        <v>12.395</v>
      </c>
      <c r="AN4811">
        <v>16.937000000000001</v>
      </c>
      <c r="AO4811">
        <v>17.14</v>
      </c>
      <c r="AP4811">
        <v>21.207000000000001</v>
      </c>
      <c r="AQ4811">
        <v>20.513000000000002</v>
      </c>
      <c r="AR4811">
        <v>20.004000000000001</v>
      </c>
      <c r="AS4811">
        <v>24.666</v>
      </c>
      <c r="AT4811">
        <v>29.658000000000001</v>
      </c>
      <c r="AU4811">
        <v>29.867000000000001</v>
      </c>
      <c r="AV4811">
        <v>31.876999999999999</v>
      </c>
      <c r="AW4811">
        <v>32.180999999999997</v>
      </c>
      <c r="AX4811">
        <v>32.585000000000001</v>
      </c>
      <c r="AY4811">
        <v>32.942999999999998</v>
      </c>
      <c r="AZ4811">
        <v>33.442999999999998</v>
      </c>
      <c r="BA4811">
        <v>34.000999999999998</v>
      </c>
      <c r="BB4811">
        <v>33.070999999999998</v>
      </c>
      <c r="BC4811">
        <v>2016</v>
      </c>
    </row>
    <row r="4812" spans="1:55" x14ac:dyDescent="0.25">
      <c r="A4812">
        <v>678</v>
      </c>
      <c r="B4812" t="s">
        <v>1254</v>
      </c>
      <c r="C4812" t="s">
        <v>356</v>
      </c>
      <c r="D4812" t="s">
        <v>1255</v>
      </c>
      <c r="E4812" t="s">
        <v>357</v>
      </c>
      <c r="F4812" t="s">
        <v>358</v>
      </c>
      <c r="G4812" t="s">
        <v>229</v>
      </c>
      <c r="H4812" t="s">
        <v>230</v>
      </c>
      <c r="I4812" t="s">
        <v>1260</v>
      </c>
      <c r="J4812" t="s">
        <v>232</v>
      </c>
      <c r="K4812" t="s">
        <v>232</v>
      </c>
      <c r="L4812" t="s">
        <v>232</v>
      </c>
      <c r="M4812" t="s">
        <v>232</v>
      </c>
      <c r="N4812" t="s">
        <v>232</v>
      </c>
      <c r="O4812" t="s">
        <v>232</v>
      </c>
      <c r="P4812" t="s">
        <v>232</v>
      </c>
      <c r="Q4812" t="s">
        <v>232</v>
      </c>
      <c r="R4812" t="s">
        <v>232</v>
      </c>
      <c r="S4812" t="s">
        <v>232</v>
      </c>
      <c r="T4812" t="s">
        <v>232</v>
      </c>
      <c r="U4812" t="s">
        <v>232</v>
      </c>
      <c r="V4812" t="s">
        <v>232</v>
      </c>
      <c r="W4812" t="s">
        <v>232</v>
      </c>
      <c r="X4812" t="s">
        <v>232</v>
      </c>
      <c r="Y4812" t="s">
        <v>232</v>
      </c>
      <c r="Z4812" t="s">
        <v>232</v>
      </c>
      <c r="AA4812" t="s">
        <v>232</v>
      </c>
      <c r="AB4812" t="s">
        <v>232</v>
      </c>
      <c r="AC4812" t="s">
        <v>232</v>
      </c>
      <c r="AD4812" s="52">
        <v>1903.92</v>
      </c>
      <c r="AE4812" s="52">
        <v>1968.6</v>
      </c>
      <c r="AF4812" s="52">
        <v>1156.0999999999999</v>
      </c>
      <c r="AG4812" s="52">
        <v>1206.9100000000001</v>
      </c>
      <c r="AH4812" s="52">
        <v>1220.51</v>
      </c>
      <c r="AI4812" s="52">
        <v>1535.9</v>
      </c>
      <c r="AJ4812">
        <v>651.78499999999997</v>
      </c>
      <c r="AK4812">
        <v>723.58100000000002</v>
      </c>
      <c r="AL4812">
        <v>884.88300000000004</v>
      </c>
      <c r="AM4812" s="52">
        <v>1054.5999999999999</v>
      </c>
      <c r="AN4812" s="52">
        <v>1337.51</v>
      </c>
      <c r="AO4812" s="52">
        <v>1467.59</v>
      </c>
      <c r="AP4812" s="52">
        <v>1612.86</v>
      </c>
      <c r="AQ4812" s="52">
        <v>1725.52</v>
      </c>
      <c r="AR4812" s="52">
        <v>1940.44</v>
      </c>
      <c r="AS4812" s="52">
        <v>2375.9499999999998</v>
      </c>
      <c r="AT4812" s="52">
        <v>2986.45</v>
      </c>
      <c r="AU4812" s="52">
        <v>3164.1</v>
      </c>
      <c r="AV4812" s="52">
        <v>3494.19</v>
      </c>
      <c r="AW4812" s="52">
        <v>3777.39</v>
      </c>
      <c r="AX4812" s="52">
        <v>4120.9799999999996</v>
      </c>
      <c r="AY4812" s="52">
        <v>4490.4399999999996</v>
      </c>
      <c r="AZ4812" s="52">
        <v>4900.28</v>
      </c>
      <c r="BA4812" s="52">
        <v>5277.11</v>
      </c>
      <c r="BB4812" s="52">
        <v>5718.94</v>
      </c>
      <c r="BC4812">
        <v>2016</v>
      </c>
    </row>
    <row r="4813" spans="1:55" x14ac:dyDescent="0.25">
      <c r="A4813">
        <v>678</v>
      </c>
      <c r="B4813" t="s">
        <v>1254</v>
      </c>
      <c r="C4813" t="s">
        <v>359</v>
      </c>
      <c r="D4813" t="s">
        <v>1255</v>
      </c>
      <c r="E4813" t="s">
        <v>357</v>
      </c>
      <c r="F4813" t="s">
        <v>358</v>
      </c>
      <c r="G4813" t="s">
        <v>282</v>
      </c>
      <c r="I4813" t="s">
        <v>360</v>
      </c>
      <c r="J4813" t="s">
        <v>232</v>
      </c>
      <c r="K4813" t="s">
        <v>232</v>
      </c>
      <c r="L4813" t="s">
        <v>232</v>
      </c>
      <c r="M4813" t="s">
        <v>232</v>
      </c>
      <c r="N4813" t="s">
        <v>232</v>
      </c>
      <c r="O4813" t="s">
        <v>232</v>
      </c>
      <c r="P4813" t="s">
        <v>232</v>
      </c>
      <c r="Q4813" t="s">
        <v>232</v>
      </c>
      <c r="R4813" t="s">
        <v>232</v>
      </c>
      <c r="S4813" t="s">
        <v>232</v>
      </c>
      <c r="T4813" t="s">
        <v>232</v>
      </c>
      <c r="U4813" t="s">
        <v>232</v>
      </c>
      <c r="V4813" t="s">
        <v>232</v>
      </c>
      <c r="W4813" t="s">
        <v>232</v>
      </c>
      <c r="X4813" t="s">
        <v>232</v>
      </c>
      <c r="Y4813" t="s">
        <v>232</v>
      </c>
      <c r="Z4813" t="s">
        <v>232</v>
      </c>
      <c r="AA4813" t="s">
        <v>232</v>
      </c>
      <c r="AB4813" t="s">
        <v>232</v>
      </c>
      <c r="AC4813" t="s">
        <v>232</v>
      </c>
      <c r="AD4813">
        <v>90.522000000000006</v>
      </c>
      <c r="AE4813">
        <v>77.498000000000005</v>
      </c>
      <c r="AF4813">
        <v>42.643000000000001</v>
      </c>
      <c r="AG4813">
        <v>44.15</v>
      </c>
      <c r="AH4813">
        <v>42.433999999999997</v>
      </c>
      <c r="AI4813">
        <v>46.625999999999998</v>
      </c>
      <c r="AJ4813">
        <v>18.065999999999999</v>
      </c>
      <c r="AK4813">
        <v>18.535</v>
      </c>
      <c r="AL4813">
        <v>20.265000000000001</v>
      </c>
      <c r="AM4813">
        <v>21.937000000000001</v>
      </c>
      <c r="AN4813">
        <v>25.289000000000001</v>
      </c>
      <c r="AO4813">
        <v>23.965</v>
      </c>
      <c r="AP4813">
        <v>25.39</v>
      </c>
      <c r="AQ4813">
        <v>26.382000000000001</v>
      </c>
      <c r="AR4813">
        <v>27.356999999999999</v>
      </c>
      <c r="AS4813">
        <v>30.666</v>
      </c>
      <c r="AT4813">
        <v>35.945</v>
      </c>
      <c r="AU4813">
        <v>35.445999999999998</v>
      </c>
      <c r="AV4813">
        <v>36.618000000000002</v>
      </c>
      <c r="AW4813">
        <v>36.927999999999997</v>
      </c>
      <c r="AX4813">
        <v>37.564</v>
      </c>
      <c r="AY4813">
        <v>38.201000000000001</v>
      </c>
      <c r="AZ4813">
        <v>38.906999999999996</v>
      </c>
      <c r="BA4813">
        <v>39.103999999999999</v>
      </c>
      <c r="BB4813">
        <v>39.551000000000002</v>
      </c>
      <c r="BC4813">
        <v>2016</v>
      </c>
    </row>
    <row r="4814" spans="1:55" x14ac:dyDescent="0.25">
      <c r="A4814">
        <v>678</v>
      </c>
      <c r="B4814" t="s">
        <v>1254</v>
      </c>
      <c r="C4814" t="s">
        <v>361</v>
      </c>
      <c r="D4814" t="s">
        <v>1255</v>
      </c>
      <c r="E4814" t="s">
        <v>362</v>
      </c>
      <c r="F4814" t="s">
        <v>363</v>
      </c>
      <c r="G4814" t="s">
        <v>229</v>
      </c>
      <c r="H4814" t="s">
        <v>230</v>
      </c>
      <c r="I4814" t="s">
        <v>1260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52">
        <v>1401.97</v>
      </c>
      <c r="Y4814" s="52">
        <v>1650.18</v>
      </c>
      <c r="Z4814" s="52">
        <v>1734.52</v>
      </c>
      <c r="AA4814" s="52">
        <v>1857.88</v>
      </c>
      <c r="AB4814" s="52">
        <v>1959.38</v>
      </c>
      <c r="AC4814" s="52">
        <v>2117.67</v>
      </c>
      <c r="AD4814" s="52">
        <v>2103.27</v>
      </c>
      <c r="AE4814" s="52">
        <v>2540.1999999999998</v>
      </c>
      <c r="AF4814" s="52">
        <v>2711.12</v>
      </c>
      <c r="AG4814" s="52">
        <v>2733.68</v>
      </c>
      <c r="AH4814" s="52">
        <v>2876.23</v>
      </c>
      <c r="AI4814" s="52">
        <v>3294.06</v>
      </c>
      <c r="AJ4814" s="52">
        <v>3607.84</v>
      </c>
      <c r="AK4814" s="52">
        <v>3903.96</v>
      </c>
      <c r="AL4814" s="52">
        <v>4366.47</v>
      </c>
      <c r="AM4814" s="52">
        <v>4807.34</v>
      </c>
      <c r="AN4814" s="52">
        <v>5288.94</v>
      </c>
      <c r="AO4814" s="52">
        <v>6123.93</v>
      </c>
      <c r="AP4814" s="52">
        <v>6352.36</v>
      </c>
      <c r="AQ4814" s="52">
        <v>6540.56</v>
      </c>
      <c r="AR4814" s="52">
        <v>7093.03</v>
      </c>
      <c r="AS4814" s="52">
        <v>7747.73</v>
      </c>
      <c r="AT4814" s="52">
        <v>8308.39</v>
      </c>
      <c r="AU4814" s="52">
        <v>8926.49</v>
      </c>
      <c r="AV4814" s="52">
        <v>9542.2999999999993</v>
      </c>
      <c r="AW4814" s="52">
        <v>10229.11</v>
      </c>
      <c r="AX4814" s="52">
        <v>10970.67</v>
      </c>
      <c r="AY4814" s="52">
        <v>11754.77</v>
      </c>
      <c r="AZ4814" s="52">
        <v>12594.9</v>
      </c>
      <c r="BA4814" s="52">
        <v>13495.09</v>
      </c>
      <c r="BB4814" s="52">
        <v>14459.61</v>
      </c>
      <c r="BC4814">
        <v>2016</v>
      </c>
    </row>
    <row r="4815" spans="1:55" x14ac:dyDescent="0.25">
      <c r="A4815">
        <v>678</v>
      </c>
      <c r="B4815" t="s">
        <v>1254</v>
      </c>
      <c r="C4815" t="s">
        <v>364</v>
      </c>
      <c r="D4815" t="s">
        <v>1255</v>
      </c>
      <c r="E4815" t="s">
        <v>365</v>
      </c>
      <c r="F4815" t="s">
        <v>366</v>
      </c>
      <c r="G4815" t="s">
        <v>242</v>
      </c>
      <c r="H4815" t="s">
        <v>230</v>
      </c>
      <c r="I4815" t="s">
        <v>529</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-0.374</v>
      </c>
      <c r="AI4815">
        <v>-0.44500000000000001</v>
      </c>
      <c r="AJ4815">
        <v>-0.22500000000000001</v>
      </c>
      <c r="AK4815">
        <v>-0.45400000000000001</v>
      </c>
      <c r="AL4815">
        <v>-1.3380000000000001</v>
      </c>
      <c r="AM4815">
        <v>-1.117</v>
      </c>
      <c r="AN4815">
        <v>-1.147</v>
      </c>
      <c r="AO4815">
        <v>-0.65700000000000003</v>
      </c>
      <c r="AP4815">
        <v>-0.27300000000000002</v>
      </c>
      <c r="AQ4815">
        <v>-0.38200000000000001</v>
      </c>
      <c r="AR4815">
        <v>-0.67600000000000005</v>
      </c>
      <c r="AS4815">
        <v>-0.69799999999999995</v>
      </c>
      <c r="AT4815">
        <v>-1.0149999999999999</v>
      </c>
      <c r="AU4815">
        <v>-0.90800000000000003</v>
      </c>
      <c r="AV4815">
        <v>-1.254</v>
      </c>
      <c r="AW4815">
        <v>-1.0069999999999999</v>
      </c>
      <c r="AX4815">
        <v>-1.179</v>
      </c>
      <c r="AY4815">
        <v>-1.3109999999999999</v>
      </c>
      <c r="AZ4815">
        <v>-1.4470000000000001</v>
      </c>
      <c r="BA4815">
        <v>-1.61</v>
      </c>
      <c r="BB4815">
        <v>-1.7769999999999999</v>
      </c>
      <c r="BC4815">
        <v>2016</v>
      </c>
    </row>
    <row r="4816" spans="1:55" x14ac:dyDescent="0.25">
      <c r="A4816">
        <v>678</v>
      </c>
      <c r="B4816" t="s">
        <v>1254</v>
      </c>
      <c r="C4816" t="s">
        <v>368</v>
      </c>
      <c r="D4816" t="s">
        <v>1255</v>
      </c>
      <c r="E4816" t="s">
        <v>365</v>
      </c>
      <c r="F4816" t="s">
        <v>366</v>
      </c>
      <c r="G4816" t="s">
        <v>282</v>
      </c>
      <c r="I4816" t="s">
        <v>369</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-13.654999999999999</v>
      </c>
      <c r="AM4816">
        <v>-10.948</v>
      </c>
      <c r="AN4816">
        <v>-10.718999999999999</v>
      </c>
      <c r="AO4816">
        <v>-5.0570000000000004</v>
      </c>
      <c r="AP4816">
        <v>-2.1930000000000001</v>
      </c>
      <c r="AQ4816">
        <v>-2.887</v>
      </c>
      <c r="AR4816">
        <v>-4.7069999999999999</v>
      </c>
      <c r="AS4816">
        <v>-5.3230000000000004</v>
      </c>
      <c r="AT4816">
        <v>-7.2450000000000001</v>
      </c>
      <c r="AU4816">
        <v>-5.9109999999999996</v>
      </c>
      <c r="AV4816">
        <v>-7.2949999999999999</v>
      </c>
      <c r="AW4816">
        <v>-5.6470000000000002</v>
      </c>
      <c r="AX4816">
        <v>-6.1</v>
      </c>
      <c r="AY4816">
        <v>-6.2939999999999996</v>
      </c>
      <c r="AZ4816">
        <v>-6.4429999999999996</v>
      </c>
      <c r="BA4816">
        <v>-6.6619999999999999</v>
      </c>
      <c r="BB4816">
        <v>-6.8630000000000004</v>
      </c>
      <c r="BC4816">
        <v>2016</v>
      </c>
    </row>
    <row r="4817" spans="1:55" x14ac:dyDescent="0.25">
      <c r="A4817">
        <v>181</v>
      </c>
      <c r="B4817" t="s">
        <v>1261</v>
      </c>
      <c r="C4817" t="s">
        <v>225</v>
      </c>
      <c r="D4817" t="s">
        <v>1262</v>
      </c>
      <c r="E4817" t="s">
        <v>227</v>
      </c>
      <c r="F4817" t="s">
        <v>228</v>
      </c>
      <c r="G4817" t="s">
        <v>229</v>
      </c>
      <c r="H4817" t="s">
        <v>230</v>
      </c>
      <c r="I4817" t="s">
        <v>1263</v>
      </c>
      <c r="J4817" t="s">
        <v>232</v>
      </c>
      <c r="K4817" t="s">
        <v>232</v>
      </c>
      <c r="L4817" t="s">
        <v>232</v>
      </c>
      <c r="M4817" t="s">
        <v>232</v>
      </c>
      <c r="N4817" t="s">
        <v>232</v>
      </c>
      <c r="O4817" t="s">
        <v>232</v>
      </c>
      <c r="P4817" t="s">
        <v>232</v>
      </c>
      <c r="Q4817" t="s">
        <v>232</v>
      </c>
      <c r="R4817" t="s">
        <v>232</v>
      </c>
      <c r="S4817" t="s">
        <v>232</v>
      </c>
      <c r="T4817" t="s">
        <v>232</v>
      </c>
      <c r="U4817" t="s">
        <v>232</v>
      </c>
      <c r="V4817" t="s">
        <v>232</v>
      </c>
      <c r="W4817" t="s">
        <v>232</v>
      </c>
      <c r="X4817" t="s">
        <v>232</v>
      </c>
      <c r="Y4817" t="s">
        <v>232</v>
      </c>
      <c r="Z4817" t="s">
        <v>232</v>
      </c>
      <c r="AA4817" t="s">
        <v>232</v>
      </c>
      <c r="AB4817" t="s">
        <v>232</v>
      </c>
      <c r="AC4817" t="s">
        <v>232</v>
      </c>
      <c r="AD4817">
        <v>5.3920000000000003</v>
      </c>
      <c r="AE4817">
        <v>5.4260000000000002</v>
      </c>
      <c r="AF4817">
        <v>5.585</v>
      </c>
      <c r="AG4817">
        <v>5.7249999999999996</v>
      </c>
      <c r="AH4817">
        <v>5.7519999999999998</v>
      </c>
      <c r="AI4817">
        <v>5.9720000000000004</v>
      </c>
      <c r="AJ4817">
        <v>6.0819999999999999</v>
      </c>
      <c r="AK4817">
        <v>6.3230000000000004</v>
      </c>
      <c r="AL4817">
        <v>6.5330000000000004</v>
      </c>
      <c r="AM4817">
        <v>6.3739999999999997</v>
      </c>
      <c r="AN4817">
        <v>6.6</v>
      </c>
      <c r="AO4817">
        <v>6.69</v>
      </c>
      <c r="AP4817">
        <v>6.8689999999999998</v>
      </c>
      <c r="AQ4817">
        <v>7.1840000000000002</v>
      </c>
      <c r="AR4817">
        <v>7.8019999999999996</v>
      </c>
      <c r="AS4817">
        <v>8.6259999999999994</v>
      </c>
      <c r="AT4817">
        <v>9.1159999999999997</v>
      </c>
      <c r="AU4817">
        <v>9.7230000000000008</v>
      </c>
      <c r="AV4817">
        <v>10.343999999999999</v>
      </c>
      <c r="AW4817">
        <v>10.881</v>
      </c>
      <c r="AX4817">
        <v>11.364000000000001</v>
      </c>
      <c r="AY4817">
        <v>11.791</v>
      </c>
      <c r="AZ4817">
        <v>12.2</v>
      </c>
      <c r="BA4817">
        <v>12.598000000000001</v>
      </c>
      <c r="BB4817">
        <v>12.994999999999999</v>
      </c>
      <c r="BC4817">
        <v>2017</v>
      </c>
    </row>
    <row r="4818" spans="1:55" x14ac:dyDescent="0.25">
      <c r="A4818">
        <v>181</v>
      </c>
      <c r="B4818" t="s">
        <v>1261</v>
      </c>
      <c r="C4818" t="s">
        <v>233</v>
      </c>
      <c r="D4818" t="s">
        <v>1262</v>
      </c>
      <c r="E4818" t="s">
        <v>227</v>
      </c>
      <c r="F4818" t="s">
        <v>234</v>
      </c>
      <c r="G4818" t="s">
        <v>235</v>
      </c>
      <c r="I4818" t="s">
        <v>236</v>
      </c>
      <c r="J4818" t="s">
        <v>232</v>
      </c>
      <c r="K4818" t="s">
        <v>232</v>
      </c>
      <c r="L4818" t="s">
        <v>232</v>
      </c>
      <c r="M4818" t="s">
        <v>232</v>
      </c>
      <c r="N4818" t="s">
        <v>232</v>
      </c>
      <c r="O4818" t="s">
        <v>232</v>
      </c>
      <c r="P4818" t="s">
        <v>232</v>
      </c>
      <c r="Q4818" t="s">
        <v>232</v>
      </c>
      <c r="R4818" t="s">
        <v>232</v>
      </c>
      <c r="S4818" t="s">
        <v>232</v>
      </c>
      <c r="T4818" t="s">
        <v>232</v>
      </c>
      <c r="U4818" t="s">
        <v>232</v>
      </c>
      <c r="V4818" t="s">
        <v>232</v>
      </c>
      <c r="W4818" t="s">
        <v>232</v>
      </c>
      <c r="X4818" t="s">
        <v>232</v>
      </c>
      <c r="Y4818" t="s">
        <v>232</v>
      </c>
      <c r="Z4818" t="s">
        <v>232</v>
      </c>
      <c r="AA4818" t="s">
        <v>232</v>
      </c>
      <c r="AB4818" t="s">
        <v>232</v>
      </c>
      <c r="AC4818" t="s">
        <v>232</v>
      </c>
      <c r="AD4818" t="s">
        <v>232</v>
      </c>
      <c r="AE4818">
        <v>0.623</v>
      </c>
      <c r="AF4818">
        <v>2.9249999999999998</v>
      </c>
      <c r="AG4818">
        <v>2.516</v>
      </c>
      <c r="AH4818">
        <v>0.46800000000000003</v>
      </c>
      <c r="AI4818">
        <v>3.823</v>
      </c>
      <c r="AJ4818">
        <v>1.85</v>
      </c>
      <c r="AK4818">
        <v>3.9609999999999999</v>
      </c>
      <c r="AL4818">
        <v>3.3210000000000002</v>
      </c>
      <c r="AM4818">
        <v>-2.4430000000000001</v>
      </c>
      <c r="AN4818">
        <v>3.5430000000000001</v>
      </c>
      <c r="AO4818">
        <v>1.3740000000000001</v>
      </c>
      <c r="AP4818">
        <v>2.6749999999999998</v>
      </c>
      <c r="AQ4818">
        <v>4.58</v>
      </c>
      <c r="AR4818">
        <v>8.609</v>
      </c>
      <c r="AS4818">
        <v>10.553000000000001</v>
      </c>
      <c r="AT4818">
        <v>5.6909999999999998</v>
      </c>
      <c r="AU4818">
        <v>6.65</v>
      </c>
      <c r="AV4818">
        <v>6.3920000000000003</v>
      </c>
      <c r="AW4818">
        <v>5.1890000000000001</v>
      </c>
      <c r="AX4818">
        <v>4.444</v>
      </c>
      <c r="AY4818">
        <v>3.7559999999999998</v>
      </c>
      <c r="AZ4818">
        <v>3.4660000000000002</v>
      </c>
      <c r="BA4818">
        <v>3.2589999999999999</v>
      </c>
      <c r="BB4818">
        <v>3.1560000000000001</v>
      </c>
      <c r="BC4818">
        <v>2017</v>
      </c>
    </row>
    <row r="4819" spans="1:55" x14ac:dyDescent="0.25">
      <c r="A4819">
        <v>181</v>
      </c>
      <c r="B4819" t="s">
        <v>1261</v>
      </c>
      <c r="C4819" t="s">
        <v>237</v>
      </c>
      <c r="D4819" t="s">
        <v>1262</v>
      </c>
      <c r="E4819" t="s">
        <v>238</v>
      </c>
      <c r="F4819" t="s">
        <v>239</v>
      </c>
      <c r="G4819" t="s">
        <v>229</v>
      </c>
      <c r="H4819" t="s">
        <v>230</v>
      </c>
      <c r="I4819" t="s">
        <v>1263</v>
      </c>
      <c r="J4819" t="s">
        <v>232</v>
      </c>
      <c r="K4819" t="s">
        <v>232</v>
      </c>
      <c r="L4819" t="s">
        <v>232</v>
      </c>
      <c r="M4819" t="s">
        <v>232</v>
      </c>
      <c r="N4819" t="s">
        <v>232</v>
      </c>
      <c r="O4819" t="s">
        <v>232</v>
      </c>
      <c r="P4819" t="s">
        <v>232</v>
      </c>
      <c r="Q4819" t="s">
        <v>232</v>
      </c>
      <c r="R4819" t="s">
        <v>232</v>
      </c>
      <c r="S4819" t="s">
        <v>232</v>
      </c>
      <c r="T4819" t="s">
        <v>232</v>
      </c>
      <c r="U4819" t="s">
        <v>232</v>
      </c>
      <c r="V4819" t="s">
        <v>232</v>
      </c>
      <c r="W4819" t="s">
        <v>232</v>
      </c>
      <c r="X4819" t="s">
        <v>232</v>
      </c>
      <c r="Y4819">
        <v>2.7679999999999998</v>
      </c>
      <c r="Z4819">
        <v>2.8820000000000001</v>
      </c>
      <c r="AA4819">
        <v>3.1230000000000002</v>
      </c>
      <c r="AB4819">
        <v>3.33</v>
      </c>
      <c r="AC4819">
        <v>3.569</v>
      </c>
      <c r="AD4819">
        <v>4.1369999999999996</v>
      </c>
      <c r="AE4819">
        <v>4.2629999999999999</v>
      </c>
      <c r="AF4819">
        <v>4.5119999999999996</v>
      </c>
      <c r="AG4819">
        <v>4.7590000000000003</v>
      </c>
      <c r="AH4819">
        <v>4.8520000000000003</v>
      </c>
      <c r="AI4819">
        <v>5.149</v>
      </c>
      <c r="AJ4819">
        <v>5.3860000000000001</v>
      </c>
      <c r="AK4819">
        <v>5.7569999999999997</v>
      </c>
      <c r="AL4819">
        <v>6.1289999999999996</v>
      </c>
      <c r="AM4819">
        <v>6.1390000000000002</v>
      </c>
      <c r="AN4819">
        <v>6.6</v>
      </c>
      <c r="AO4819">
        <v>6.835</v>
      </c>
      <c r="AP4819">
        <v>7.1680000000000001</v>
      </c>
      <c r="AQ4819">
        <v>7.6449999999999996</v>
      </c>
      <c r="AR4819">
        <v>8.5050000000000008</v>
      </c>
      <c r="AS4819">
        <v>9.6440000000000001</v>
      </c>
      <c r="AT4819">
        <v>10.343</v>
      </c>
      <c r="AU4819">
        <v>11.295</v>
      </c>
      <c r="AV4819">
        <v>12.276999999999999</v>
      </c>
      <c r="AW4819">
        <v>13.196</v>
      </c>
      <c r="AX4819">
        <v>14.09</v>
      </c>
      <c r="AY4819">
        <v>14.942</v>
      </c>
      <c r="AZ4819">
        <v>15.802</v>
      </c>
      <c r="BA4819">
        <v>16.675999999999998</v>
      </c>
      <c r="BB4819">
        <v>17.568999999999999</v>
      </c>
      <c r="BC4819">
        <v>2017</v>
      </c>
    </row>
    <row r="4820" spans="1:55" x14ac:dyDescent="0.25">
      <c r="A4820">
        <v>181</v>
      </c>
      <c r="B4820" t="s">
        <v>1261</v>
      </c>
      <c r="C4820" t="s">
        <v>240</v>
      </c>
      <c r="D4820" t="s">
        <v>1262</v>
      </c>
      <c r="E4820" t="s">
        <v>238</v>
      </c>
      <c r="F4820" t="s">
        <v>241</v>
      </c>
      <c r="G4820" t="s">
        <v>242</v>
      </c>
      <c r="H4820" t="s">
        <v>230</v>
      </c>
      <c r="I4820" t="s">
        <v>243</v>
      </c>
      <c r="J4820" t="s">
        <v>232</v>
      </c>
      <c r="K4820" t="s">
        <v>232</v>
      </c>
      <c r="L4820" t="s">
        <v>232</v>
      </c>
      <c r="M4820" t="s">
        <v>232</v>
      </c>
      <c r="N4820" t="s">
        <v>232</v>
      </c>
      <c r="O4820" t="s">
        <v>232</v>
      </c>
      <c r="P4820" t="s">
        <v>232</v>
      </c>
      <c r="Q4820" t="s">
        <v>232</v>
      </c>
      <c r="R4820" t="s">
        <v>232</v>
      </c>
      <c r="S4820" t="s">
        <v>232</v>
      </c>
      <c r="T4820" t="s">
        <v>232</v>
      </c>
      <c r="U4820" t="s">
        <v>232</v>
      </c>
      <c r="V4820" t="s">
        <v>232</v>
      </c>
      <c r="W4820" t="s">
        <v>232</v>
      </c>
      <c r="X4820" t="s">
        <v>232</v>
      </c>
      <c r="Y4820">
        <v>3.367</v>
      </c>
      <c r="Z4820">
        <v>3.4329999999999998</v>
      </c>
      <c r="AA4820">
        <v>3.4750000000000001</v>
      </c>
      <c r="AB4820">
        <v>3.6819999999999999</v>
      </c>
      <c r="AC4820">
        <v>3.8420000000000001</v>
      </c>
      <c r="AD4820">
        <v>4.0590000000000002</v>
      </c>
      <c r="AE4820">
        <v>4.0679999999999996</v>
      </c>
      <c r="AF4820">
        <v>4.4740000000000002</v>
      </c>
      <c r="AG4820">
        <v>5.4219999999999997</v>
      </c>
      <c r="AH4820">
        <v>6.0490000000000004</v>
      </c>
      <c r="AI4820">
        <v>6.4020000000000001</v>
      </c>
      <c r="AJ4820">
        <v>6.79</v>
      </c>
      <c r="AK4820">
        <v>7.944</v>
      </c>
      <c r="AL4820">
        <v>9.02</v>
      </c>
      <c r="AM4820">
        <v>8.5500000000000007</v>
      </c>
      <c r="AN4820">
        <v>8.7569999999999997</v>
      </c>
      <c r="AO4820">
        <v>9.5109999999999992</v>
      </c>
      <c r="AP4820">
        <v>9.2149999999999999</v>
      </c>
      <c r="AQ4820">
        <v>10.154</v>
      </c>
      <c r="AR4820">
        <v>11.302</v>
      </c>
      <c r="AS4820">
        <v>10.701000000000001</v>
      </c>
      <c r="AT4820">
        <v>11.446</v>
      </c>
      <c r="AU4820">
        <v>12.754</v>
      </c>
      <c r="AV4820">
        <v>14.505000000000001</v>
      </c>
      <c r="AW4820">
        <v>15.134</v>
      </c>
      <c r="AX4820">
        <v>16.338000000000001</v>
      </c>
      <c r="AY4820">
        <v>17.428000000000001</v>
      </c>
      <c r="AZ4820">
        <v>18.55</v>
      </c>
      <c r="BA4820">
        <v>19.658999999999999</v>
      </c>
      <c r="BB4820">
        <v>20.844999999999999</v>
      </c>
      <c r="BC4820">
        <v>2017</v>
      </c>
    </row>
    <row r="4821" spans="1:55" x14ac:dyDescent="0.25">
      <c r="A4821">
        <v>181</v>
      </c>
      <c r="B4821" t="s">
        <v>1261</v>
      </c>
      <c r="C4821" t="s">
        <v>244</v>
      </c>
      <c r="D4821" t="s">
        <v>1262</v>
      </c>
      <c r="E4821" t="s">
        <v>238</v>
      </c>
      <c r="F4821" t="s">
        <v>245</v>
      </c>
      <c r="G4821" t="s">
        <v>246</v>
      </c>
      <c r="H4821" t="s">
        <v>230</v>
      </c>
      <c r="I4821" t="s">
        <v>243</v>
      </c>
      <c r="J4821">
        <v>1.93</v>
      </c>
      <c r="K4821">
        <v>2.17</v>
      </c>
      <c r="L4821">
        <v>2.306</v>
      </c>
      <c r="M4821">
        <v>2.4590000000000001</v>
      </c>
      <c r="N4821">
        <v>2.5680000000000001</v>
      </c>
      <c r="O4821">
        <v>2.7120000000000002</v>
      </c>
      <c r="P4821">
        <v>2.8719999999999999</v>
      </c>
      <c r="Q4821">
        <v>3.1110000000000002</v>
      </c>
      <c r="R4821">
        <v>3.44</v>
      </c>
      <c r="S4821">
        <v>3.8290000000000002</v>
      </c>
      <c r="T4821">
        <v>4.157</v>
      </c>
      <c r="U4821">
        <v>4.5510000000000002</v>
      </c>
      <c r="V4821">
        <v>5.0309999999999997</v>
      </c>
      <c r="W4821">
        <v>5.3529999999999998</v>
      </c>
      <c r="X4821">
        <v>5.7190000000000003</v>
      </c>
      <c r="Y4821">
        <v>6.24</v>
      </c>
      <c r="Z4821">
        <v>6.609</v>
      </c>
      <c r="AA4821">
        <v>7.048</v>
      </c>
      <c r="AB4821">
        <v>7.37</v>
      </c>
      <c r="AC4821">
        <v>7.7590000000000003</v>
      </c>
      <c r="AD4821">
        <v>7.8540000000000001</v>
      </c>
      <c r="AE4821">
        <v>8.0760000000000005</v>
      </c>
      <c r="AF4821">
        <v>8.4429999999999996</v>
      </c>
      <c r="AG4821">
        <v>8.8170000000000002</v>
      </c>
      <c r="AH4821">
        <v>9.0960000000000001</v>
      </c>
      <c r="AI4821">
        <v>9.7379999999999995</v>
      </c>
      <c r="AJ4821">
        <v>10.218999999999999</v>
      </c>
      <c r="AK4821">
        <v>10.909000000000001</v>
      </c>
      <c r="AL4821">
        <v>11.49</v>
      </c>
      <c r="AM4821">
        <v>11.295</v>
      </c>
      <c r="AN4821">
        <v>11.831</v>
      </c>
      <c r="AO4821">
        <v>12.244999999999999</v>
      </c>
      <c r="AP4821">
        <v>12.813000000000001</v>
      </c>
      <c r="AQ4821">
        <v>13.635</v>
      </c>
      <c r="AR4821">
        <v>15.089</v>
      </c>
      <c r="AS4821">
        <v>16.86</v>
      </c>
      <c r="AT4821">
        <v>18.013999999999999</v>
      </c>
      <c r="AU4821">
        <v>19.577000000000002</v>
      </c>
      <c r="AV4821">
        <v>21.297999999999998</v>
      </c>
      <c r="AW4821">
        <v>22.802</v>
      </c>
      <c r="AX4821">
        <v>24.312999999999999</v>
      </c>
      <c r="AY4821">
        <v>25.75</v>
      </c>
      <c r="AZ4821">
        <v>27.193999999999999</v>
      </c>
      <c r="BA4821">
        <v>28.661999999999999</v>
      </c>
      <c r="BB4821">
        <v>30.184999999999999</v>
      </c>
      <c r="BC4821">
        <v>2017</v>
      </c>
    </row>
    <row r="4822" spans="1:55" x14ac:dyDescent="0.25">
      <c r="A4822">
        <v>181</v>
      </c>
      <c r="B4822" t="s">
        <v>1261</v>
      </c>
      <c r="C4822" t="s">
        <v>247</v>
      </c>
      <c r="D4822" t="s">
        <v>1262</v>
      </c>
      <c r="E4822" t="s">
        <v>248</v>
      </c>
      <c r="F4822" t="s">
        <v>249</v>
      </c>
      <c r="G4822" t="s">
        <v>250</v>
      </c>
      <c r="I4822" t="s">
        <v>251</v>
      </c>
      <c r="J4822" t="s">
        <v>232</v>
      </c>
      <c r="K4822" t="s">
        <v>232</v>
      </c>
      <c r="L4822" t="s">
        <v>232</v>
      </c>
      <c r="M4822" t="s">
        <v>232</v>
      </c>
      <c r="N4822" t="s">
        <v>232</v>
      </c>
      <c r="O4822" t="s">
        <v>232</v>
      </c>
      <c r="P4822" t="s">
        <v>232</v>
      </c>
      <c r="Q4822" t="s">
        <v>232</v>
      </c>
      <c r="R4822" t="s">
        <v>232</v>
      </c>
      <c r="S4822" t="s">
        <v>232</v>
      </c>
      <c r="T4822" t="s">
        <v>232</v>
      </c>
      <c r="U4822" t="s">
        <v>232</v>
      </c>
      <c r="V4822" t="s">
        <v>232</v>
      </c>
      <c r="W4822" t="s">
        <v>232</v>
      </c>
      <c r="X4822" t="s">
        <v>232</v>
      </c>
      <c r="Y4822" t="s">
        <v>232</v>
      </c>
      <c r="Z4822" t="s">
        <v>232</v>
      </c>
      <c r="AA4822" t="s">
        <v>232</v>
      </c>
      <c r="AB4822" t="s">
        <v>232</v>
      </c>
      <c r="AC4822" t="s">
        <v>232</v>
      </c>
      <c r="AD4822">
        <v>76.716999999999999</v>
      </c>
      <c r="AE4822">
        <v>78.563999999999993</v>
      </c>
      <c r="AF4822">
        <v>80.793999999999997</v>
      </c>
      <c r="AG4822">
        <v>83.122</v>
      </c>
      <c r="AH4822">
        <v>84.361000000000004</v>
      </c>
      <c r="AI4822">
        <v>86.225999999999999</v>
      </c>
      <c r="AJ4822">
        <v>88.552999999999997</v>
      </c>
      <c r="AK4822">
        <v>91.052000000000007</v>
      </c>
      <c r="AL4822">
        <v>93.807000000000002</v>
      </c>
      <c r="AM4822">
        <v>96.311999999999998</v>
      </c>
      <c r="AN4822">
        <v>100</v>
      </c>
      <c r="AO4822">
        <v>102.17</v>
      </c>
      <c r="AP4822">
        <v>104.357</v>
      </c>
      <c r="AQ4822">
        <v>106.42400000000001</v>
      </c>
      <c r="AR4822">
        <v>109.01300000000001</v>
      </c>
      <c r="AS4822">
        <v>111.80200000000001</v>
      </c>
      <c r="AT4822">
        <v>113.455</v>
      </c>
      <c r="AU4822">
        <v>116.17100000000001</v>
      </c>
      <c r="AV4822">
        <v>118.685</v>
      </c>
      <c r="AW4822">
        <v>121.273</v>
      </c>
      <c r="AX4822">
        <v>123.985</v>
      </c>
      <c r="AY4822">
        <v>126.72499999999999</v>
      </c>
      <c r="AZ4822">
        <v>129.52199999999999</v>
      </c>
      <c r="BA4822">
        <v>132.37899999999999</v>
      </c>
      <c r="BB4822">
        <v>135.19499999999999</v>
      </c>
      <c r="BC4822">
        <v>2017</v>
      </c>
    </row>
    <row r="4823" spans="1:55" x14ac:dyDescent="0.25">
      <c r="A4823">
        <v>181</v>
      </c>
      <c r="B4823" t="s">
        <v>1261</v>
      </c>
      <c r="C4823" t="s">
        <v>252</v>
      </c>
      <c r="D4823" t="s">
        <v>1262</v>
      </c>
      <c r="E4823" t="s">
        <v>253</v>
      </c>
      <c r="F4823" t="s">
        <v>254</v>
      </c>
      <c r="G4823" t="s">
        <v>229</v>
      </c>
      <c r="H4823" t="s">
        <v>220</v>
      </c>
      <c r="I4823" t="s">
        <v>255</v>
      </c>
      <c r="J4823" t="s">
        <v>232</v>
      </c>
      <c r="K4823" t="s">
        <v>232</v>
      </c>
      <c r="L4823" t="s">
        <v>232</v>
      </c>
      <c r="M4823" t="s">
        <v>232</v>
      </c>
      <c r="N4823" t="s">
        <v>232</v>
      </c>
      <c r="O4823" t="s">
        <v>232</v>
      </c>
      <c r="P4823" t="s">
        <v>232</v>
      </c>
      <c r="Q4823" t="s">
        <v>232</v>
      </c>
      <c r="R4823" t="s">
        <v>232</v>
      </c>
      <c r="S4823" t="s">
        <v>232</v>
      </c>
      <c r="T4823" t="s">
        <v>232</v>
      </c>
      <c r="U4823" t="s">
        <v>232</v>
      </c>
      <c r="V4823" t="s">
        <v>232</v>
      </c>
      <c r="W4823" t="s">
        <v>232</v>
      </c>
      <c r="X4823" t="s">
        <v>232</v>
      </c>
      <c r="Y4823" t="s">
        <v>232</v>
      </c>
      <c r="Z4823" t="s">
        <v>232</v>
      </c>
      <c r="AA4823" t="s">
        <v>232</v>
      </c>
      <c r="AB4823" t="s">
        <v>232</v>
      </c>
      <c r="AC4823" t="s">
        <v>232</v>
      </c>
      <c r="AD4823" s="52">
        <v>13870.8</v>
      </c>
      <c r="AE4823" s="52">
        <v>13862.52</v>
      </c>
      <c r="AF4823" s="52">
        <v>14151.34</v>
      </c>
      <c r="AG4823" s="52">
        <v>14410.41</v>
      </c>
      <c r="AH4823" s="52">
        <v>14384.78</v>
      </c>
      <c r="AI4823" s="52">
        <v>14830.83</v>
      </c>
      <c r="AJ4823" s="52">
        <v>15018.31</v>
      </c>
      <c r="AK4823" s="52">
        <v>15589.38</v>
      </c>
      <c r="AL4823" s="52">
        <v>16019.59</v>
      </c>
      <c r="AM4823" s="52">
        <v>15510.53</v>
      </c>
      <c r="AN4823" s="52">
        <v>15939.8</v>
      </c>
      <c r="AO4823" s="52">
        <v>16121.28</v>
      </c>
      <c r="AP4823" s="52">
        <v>16451.12</v>
      </c>
      <c r="AQ4823" s="52">
        <v>17002.45</v>
      </c>
      <c r="AR4823" s="52">
        <v>18168.849999999999</v>
      </c>
      <c r="AS4823" s="52">
        <v>19617.189999999999</v>
      </c>
      <c r="AT4823" s="52">
        <v>20240.009999999998</v>
      </c>
      <c r="AU4823" s="52">
        <v>21122.49</v>
      </c>
      <c r="AV4823" s="52">
        <v>22149.67</v>
      </c>
      <c r="AW4823" s="52">
        <v>23022.74</v>
      </c>
      <c r="AX4823" s="52">
        <v>23855.1</v>
      </c>
      <c r="AY4823" s="52">
        <v>24603.47</v>
      </c>
      <c r="AZ4823" s="52">
        <v>25354.91</v>
      </c>
      <c r="BA4823" s="52">
        <v>26128.9</v>
      </c>
      <c r="BB4823" s="52">
        <v>26899.75</v>
      </c>
      <c r="BC4823">
        <v>2017</v>
      </c>
    </row>
    <row r="4824" spans="1:55" x14ac:dyDescent="0.25">
      <c r="A4824">
        <v>181</v>
      </c>
      <c r="B4824" t="s">
        <v>1261</v>
      </c>
      <c r="C4824" t="s">
        <v>256</v>
      </c>
      <c r="D4824" t="s">
        <v>1262</v>
      </c>
      <c r="E4824" t="s">
        <v>253</v>
      </c>
      <c r="F4824" t="s">
        <v>257</v>
      </c>
      <c r="G4824" t="s">
        <v>258</v>
      </c>
      <c r="H4824" t="s">
        <v>220</v>
      </c>
      <c r="I4824" t="s">
        <v>255</v>
      </c>
      <c r="J4824" s="52">
        <v>14209.12</v>
      </c>
      <c r="K4824" s="52">
        <v>14465.85</v>
      </c>
      <c r="L4824" s="52">
        <v>14393.96</v>
      </c>
      <c r="M4824" s="52">
        <v>14237.61</v>
      </c>
      <c r="N4824" s="52">
        <v>14467.92</v>
      </c>
      <c r="O4824" s="52">
        <v>14689.84</v>
      </c>
      <c r="P4824" s="52">
        <v>14849.53</v>
      </c>
      <c r="Q4824" s="52">
        <v>15585</v>
      </c>
      <c r="R4824" s="52">
        <v>16533.919999999998</v>
      </c>
      <c r="S4824" s="52">
        <v>17537.43</v>
      </c>
      <c r="T4824" s="52">
        <v>18175.89</v>
      </c>
      <c r="U4824" s="52">
        <v>18745.54</v>
      </c>
      <c r="V4824" s="52">
        <v>20045.46</v>
      </c>
      <c r="W4824" s="52">
        <v>20627.919999999998</v>
      </c>
      <c r="X4824" s="52">
        <v>21363.31</v>
      </c>
      <c r="Y4824" s="52">
        <v>22632.080000000002</v>
      </c>
      <c r="Z4824" s="52">
        <v>23414.48</v>
      </c>
      <c r="AA4824" s="52">
        <v>24355.98</v>
      </c>
      <c r="AB4824" s="52">
        <v>25002.69</v>
      </c>
      <c r="AC4824" s="52">
        <v>25797.62</v>
      </c>
      <c r="AD4824" s="52">
        <v>25386.74</v>
      </c>
      <c r="AE4824" s="52">
        <v>25371.58</v>
      </c>
      <c r="AF4824" s="52">
        <v>25900.19</v>
      </c>
      <c r="AG4824" s="52">
        <v>26374.35</v>
      </c>
      <c r="AH4824" s="52">
        <v>26327.439999999999</v>
      </c>
      <c r="AI4824" s="52">
        <v>27143.8</v>
      </c>
      <c r="AJ4824" s="52">
        <v>27486.93</v>
      </c>
      <c r="AK4824" s="52">
        <v>28532.11</v>
      </c>
      <c r="AL4824" s="52">
        <v>29319.5</v>
      </c>
      <c r="AM4824" s="52">
        <v>28387.81</v>
      </c>
      <c r="AN4824" s="52">
        <v>29173.47</v>
      </c>
      <c r="AO4824" s="52">
        <v>29505.62</v>
      </c>
      <c r="AP4824" s="52">
        <v>30109.31</v>
      </c>
      <c r="AQ4824" s="52">
        <v>31118.37</v>
      </c>
      <c r="AR4824" s="52">
        <v>33253.15</v>
      </c>
      <c r="AS4824" s="52">
        <v>35903.93</v>
      </c>
      <c r="AT4824" s="52">
        <v>37043.85</v>
      </c>
      <c r="AU4824" s="52">
        <v>38658.97</v>
      </c>
      <c r="AV4824" s="52">
        <v>40538.949999999997</v>
      </c>
      <c r="AW4824" s="52">
        <v>42136.86</v>
      </c>
      <c r="AX4824" s="52">
        <v>43660.27</v>
      </c>
      <c r="AY4824" s="52">
        <v>45029.96</v>
      </c>
      <c r="AZ4824" s="52">
        <v>46405.26</v>
      </c>
      <c r="BA4824" s="52">
        <v>47821.84</v>
      </c>
      <c r="BB4824" s="52">
        <v>49232.69</v>
      </c>
      <c r="BC4824">
        <v>2017</v>
      </c>
    </row>
    <row r="4825" spans="1:55" x14ac:dyDescent="0.25">
      <c r="A4825">
        <v>181</v>
      </c>
      <c r="B4825" t="s">
        <v>1261</v>
      </c>
      <c r="C4825" t="s">
        <v>259</v>
      </c>
      <c r="D4825" t="s">
        <v>1262</v>
      </c>
      <c r="E4825" t="s">
        <v>260</v>
      </c>
      <c r="F4825" t="s">
        <v>261</v>
      </c>
      <c r="G4825" t="s">
        <v>229</v>
      </c>
      <c r="H4825" t="s">
        <v>220</v>
      </c>
      <c r="I4825" t="s">
        <v>262</v>
      </c>
      <c r="J4825" t="s">
        <v>232</v>
      </c>
      <c r="K4825" t="s">
        <v>232</v>
      </c>
      <c r="L4825" t="s">
        <v>232</v>
      </c>
      <c r="M4825" t="s">
        <v>232</v>
      </c>
      <c r="N4825" t="s">
        <v>232</v>
      </c>
      <c r="O4825" t="s">
        <v>232</v>
      </c>
      <c r="P4825" t="s">
        <v>232</v>
      </c>
      <c r="Q4825" t="s">
        <v>232</v>
      </c>
      <c r="R4825" t="s">
        <v>232</v>
      </c>
      <c r="S4825" t="s">
        <v>232</v>
      </c>
      <c r="T4825" t="s">
        <v>232</v>
      </c>
      <c r="U4825" t="s">
        <v>232</v>
      </c>
      <c r="V4825" t="s">
        <v>232</v>
      </c>
      <c r="W4825" t="s">
        <v>232</v>
      </c>
      <c r="X4825" t="s">
        <v>232</v>
      </c>
      <c r="Y4825" s="52">
        <v>7353.03</v>
      </c>
      <c r="Z4825" s="52">
        <v>7616.33</v>
      </c>
      <c r="AA4825" s="52">
        <v>8188.51</v>
      </c>
      <c r="AB4825" s="52">
        <v>8667.89</v>
      </c>
      <c r="AC4825" s="52">
        <v>9236.23</v>
      </c>
      <c r="AD4825" s="52">
        <v>10641.29</v>
      </c>
      <c r="AE4825" s="52">
        <v>10890.99</v>
      </c>
      <c r="AF4825" s="52">
        <v>11433.43</v>
      </c>
      <c r="AG4825" s="52">
        <v>11978.26</v>
      </c>
      <c r="AH4825" s="52">
        <v>12135.11</v>
      </c>
      <c r="AI4825" s="52">
        <v>12788.02</v>
      </c>
      <c r="AJ4825" s="52">
        <v>13299.15</v>
      </c>
      <c r="AK4825" s="52">
        <v>14194.42</v>
      </c>
      <c r="AL4825" s="52">
        <v>15027.46</v>
      </c>
      <c r="AM4825" s="52">
        <v>14938.51</v>
      </c>
      <c r="AN4825" s="52">
        <v>15939.8</v>
      </c>
      <c r="AO4825" s="52">
        <v>16471.16</v>
      </c>
      <c r="AP4825" s="52">
        <v>17167.86</v>
      </c>
      <c r="AQ4825" s="52">
        <v>18094.759999999998</v>
      </c>
      <c r="AR4825" s="52">
        <v>19806.43</v>
      </c>
      <c r="AS4825" s="52">
        <v>21932.48</v>
      </c>
      <c r="AT4825" s="52">
        <v>22963.29</v>
      </c>
      <c r="AU4825" s="52">
        <v>24538.23</v>
      </c>
      <c r="AV4825" s="52">
        <v>26288.42</v>
      </c>
      <c r="AW4825" s="52">
        <v>27920.43</v>
      </c>
      <c r="AX4825" s="52">
        <v>29576.74</v>
      </c>
      <c r="AY4825" s="52">
        <v>31178.66</v>
      </c>
      <c r="AZ4825" s="52">
        <v>32840.269999999997</v>
      </c>
      <c r="BA4825" s="52">
        <v>34589.06</v>
      </c>
      <c r="BB4825" s="52">
        <v>36367.019999999997</v>
      </c>
      <c r="BC4825">
        <v>2017</v>
      </c>
    </row>
    <row r="4826" spans="1:55" x14ac:dyDescent="0.25">
      <c r="A4826">
        <v>181</v>
      </c>
      <c r="B4826" t="s">
        <v>1261</v>
      </c>
      <c r="C4826" t="s">
        <v>263</v>
      </c>
      <c r="D4826" t="s">
        <v>1262</v>
      </c>
      <c r="E4826" t="s">
        <v>260</v>
      </c>
      <c r="F4826" t="s">
        <v>264</v>
      </c>
      <c r="G4826" t="s">
        <v>242</v>
      </c>
      <c r="H4826" t="s">
        <v>220</v>
      </c>
      <c r="I4826" t="s">
        <v>262</v>
      </c>
      <c r="J4826" t="s">
        <v>232</v>
      </c>
      <c r="K4826" t="s">
        <v>232</v>
      </c>
      <c r="L4826" t="s">
        <v>232</v>
      </c>
      <c r="M4826" t="s">
        <v>232</v>
      </c>
      <c r="N4826" t="s">
        <v>232</v>
      </c>
      <c r="O4826" t="s">
        <v>232</v>
      </c>
      <c r="P4826" t="s">
        <v>232</v>
      </c>
      <c r="Q4826" t="s">
        <v>232</v>
      </c>
      <c r="R4826" t="s">
        <v>232</v>
      </c>
      <c r="S4826" t="s">
        <v>232</v>
      </c>
      <c r="T4826" t="s">
        <v>232</v>
      </c>
      <c r="U4826" t="s">
        <v>232</v>
      </c>
      <c r="V4826" t="s">
        <v>232</v>
      </c>
      <c r="W4826" t="s">
        <v>232</v>
      </c>
      <c r="X4826" t="s">
        <v>232</v>
      </c>
      <c r="Y4826" s="52">
        <v>8943.2999999999993</v>
      </c>
      <c r="Z4826" s="52">
        <v>9071.56</v>
      </c>
      <c r="AA4826" s="52">
        <v>9111.74</v>
      </c>
      <c r="AB4826" s="52">
        <v>9583.84</v>
      </c>
      <c r="AC4826" s="52">
        <v>9944.33</v>
      </c>
      <c r="AD4826" s="52">
        <v>10440.48</v>
      </c>
      <c r="AE4826" s="52">
        <v>10391.870000000001</v>
      </c>
      <c r="AF4826" s="52">
        <v>11337.66</v>
      </c>
      <c r="AG4826" s="52">
        <v>13648.26</v>
      </c>
      <c r="AH4826" s="52">
        <v>15126.47</v>
      </c>
      <c r="AI4826" s="52">
        <v>15899.49</v>
      </c>
      <c r="AJ4826" s="52">
        <v>16765.53</v>
      </c>
      <c r="AK4826" s="52">
        <v>19584.63</v>
      </c>
      <c r="AL4826" s="52">
        <v>22116.12</v>
      </c>
      <c r="AM4826" s="52">
        <v>20806.32</v>
      </c>
      <c r="AN4826" s="52">
        <v>21150.42</v>
      </c>
      <c r="AO4826" s="52">
        <v>22918.1</v>
      </c>
      <c r="AP4826" s="52">
        <v>22070.54</v>
      </c>
      <c r="AQ4826" s="52">
        <v>24032.66</v>
      </c>
      <c r="AR4826" s="52">
        <v>26319.61</v>
      </c>
      <c r="AS4826" s="52">
        <v>24336.83</v>
      </c>
      <c r="AT4826" s="52">
        <v>25411.37</v>
      </c>
      <c r="AU4826" s="52">
        <v>27707.38</v>
      </c>
      <c r="AV4826" s="52">
        <v>31058.43</v>
      </c>
      <c r="AW4826" s="52">
        <v>32021.78</v>
      </c>
      <c r="AX4826" s="52">
        <v>34295.919999999998</v>
      </c>
      <c r="AY4826" s="52">
        <v>36365.15</v>
      </c>
      <c r="AZ4826" s="52">
        <v>38551.050000000003</v>
      </c>
      <c r="BA4826" s="52">
        <v>40774.29</v>
      </c>
      <c r="BB4826" s="52">
        <v>43149.13</v>
      </c>
      <c r="BC4826">
        <v>2017</v>
      </c>
    </row>
    <row r="4827" spans="1:55" x14ac:dyDescent="0.25">
      <c r="A4827">
        <v>181</v>
      </c>
      <c r="B4827" t="s">
        <v>1261</v>
      </c>
      <c r="C4827" t="s">
        <v>265</v>
      </c>
      <c r="D4827" t="s">
        <v>1262</v>
      </c>
      <c r="E4827" t="s">
        <v>260</v>
      </c>
      <c r="F4827" t="s">
        <v>266</v>
      </c>
      <c r="G4827" t="s">
        <v>246</v>
      </c>
      <c r="H4827" t="s">
        <v>220</v>
      </c>
      <c r="I4827" t="s">
        <v>262</v>
      </c>
      <c r="J4827" s="52">
        <v>6121.86</v>
      </c>
      <c r="K4827" s="52">
        <v>6822.12</v>
      </c>
      <c r="L4827" s="52">
        <v>7207.64</v>
      </c>
      <c r="M4827" s="52">
        <v>7408.56</v>
      </c>
      <c r="N4827" s="52">
        <v>7800.06</v>
      </c>
      <c r="O4827" s="52">
        <v>8170.19</v>
      </c>
      <c r="P4827" s="52">
        <v>8425.2800000000007</v>
      </c>
      <c r="Q4827" s="52">
        <v>9061.27</v>
      </c>
      <c r="R4827" s="52">
        <v>9951.99</v>
      </c>
      <c r="S4827" s="52">
        <v>10969.89</v>
      </c>
      <c r="T4827" s="52">
        <v>11794.74</v>
      </c>
      <c r="U4827" s="52">
        <v>12575.82</v>
      </c>
      <c r="V4827" s="52">
        <v>13754.39</v>
      </c>
      <c r="W4827" s="52">
        <v>14489.4</v>
      </c>
      <c r="X4827" s="52">
        <v>15326.36</v>
      </c>
      <c r="Y4827" s="52">
        <v>16577.04</v>
      </c>
      <c r="Z4827" s="52">
        <v>17464.150000000001</v>
      </c>
      <c r="AA4827" s="52">
        <v>18479.66</v>
      </c>
      <c r="AB4827" s="52">
        <v>19183.86</v>
      </c>
      <c r="AC4827" s="52">
        <v>20079.599999999999</v>
      </c>
      <c r="AD4827" s="52">
        <v>20201.490000000002</v>
      </c>
      <c r="AE4827" s="52">
        <v>20632.22</v>
      </c>
      <c r="AF4827" s="52">
        <v>21395.3</v>
      </c>
      <c r="AG4827" s="52">
        <v>22191.57</v>
      </c>
      <c r="AH4827" s="52">
        <v>22748.46</v>
      </c>
      <c r="AI4827" s="52">
        <v>24184.36</v>
      </c>
      <c r="AJ4827" s="52">
        <v>25231.25</v>
      </c>
      <c r="AK4827" s="52">
        <v>26894.26</v>
      </c>
      <c r="AL4827" s="52">
        <v>28173.96</v>
      </c>
      <c r="AM4827" s="52">
        <v>27486.639999999999</v>
      </c>
      <c r="AN4827" s="52">
        <v>28576.52</v>
      </c>
      <c r="AO4827" s="52">
        <v>29505.62</v>
      </c>
      <c r="AP4827" s="52">
        <v>30686.84</v>
      </c>
      <c r="AQ4827" s="52">
        <v>32271.67</v>
      </c>
      <c r="AR4827" s="52">
        <v>35138.080000000002</v>
      </c>
      <c r="AS4827" s="52">
        <v>38344.86</v>
      </c>
      <c r="AT4827" s="52">
        <v>39994.720000000001</v>
      </c>
      <c r="AU4827" s="52">
        <v>42531.98</v>
      </c>
      <c r="AV4827" s="52">
        <v>45605.88</v>
      </c>
      <c r="AW4827" s="52">
        <v>48246.38</v>
      </c>
      <c r="AX4827" s="52">
        <v>51034.559999999998</v>
      </c>
      <c r="AY4827" s="52">
        <v>53729.8</v>
      </c>
      <c r="AZ4827" s="52">
        <v>56516.58</v>
      </c>
      <c r="BA4827" s="52">
        <v>59448.77</v>
      </c>
      <c r="BB4827" s="52">
        <v>62483.49</v>
      </c>
      <c r="BC4827">
        <v>2017</v>
      </c>
    </row>
    <row r="4828" spans="1:55" x14ac:dyDescent="0.25">
      <c r="A4828">
        <v>181</v>
      </c>
      <c r="B4828" t="s">
        <v>1261</v>
      </c>
      <c r="C4828" t="s">
        <v>267</v>
      </c>
      <c r="D4828" t="s">
        <v>1262</v>
      </c>
      <c r="E4828" t="s">
        <v>268</v>
      </c>
      <c r="F4828" t="s">
        <v>269</v>
      </c>
      <c r="G4828" t="s">
        <v>270</v>
      </c>
      <c r="I4828" t="s">
        <v>236</v>
      </c>
      <c r="J4828" t="s">
        <v>232</v>
      </c>
      <c r="K4828" t="s">
        <v>232</v>
      </c>
      <c r="L4828" t="s">
        <v>232</v>
      </c>
      <c r="M4828" t="s">
        <v>232</v>
      </c>
      <c r="N4828" t="s">
        <v>232</v>
      </c>
      <c r="O4828" t="s">
        <v>232</v>
      </c>
      <c r="P4828" t="s">
        <v>232</v>
      </c>
      <c r="Q4828" t="s">
        <v>232</v>
      </c>
      <c r="R4828" t="s">
        <v>232</v>
      </c>
      <c r="S4828" t="s">
        <v>232</v>
      </c>
      <c r="T4828" t="s">
        <v>232</v>
      </c>
      <c r="U4828" t="s">
        <v>232</v>
      </c>
      <c r="V4828" t="s">
        <v>232</v>
      </c>
      <c r="W4828" t="s">
        <v>232</v>
      </c>
      <c r="X4828" t="s">
        <v>232</v>
      </c>
      <c r="Y4828" t="s">
        <v>232</v>
      </c>
      <c r="Z4828" t="s">
        <v>232</v>
      </c>
      <c r="AA4828" t="s">
        <v>232</v>
      </c>
      <c r="AB4828" t="s">
        <v>232</v>
      </c>
      <c r="AC4828" t="s">
        <v>232</v>
      </c>
      <c r="AD4828">
        <v>0.60199999999999998</v>
      </c>
      <c r="AE4828">
        <v>-0.74299999999999999</v>
      </c>
      <c r="AF4828">
        <v>8.5000000000000006E-2</v>
      </c>
      <c r="AG4828">
        <v>0.44800000000000001</v>
      </c>
      <c r="AH4828">
        <v>-1.2589999999999999</v>
      </c>
      <c r="AI4828">
        <v>0.185</v>
      </c>
      <c r="AJ4828">
        <v>-0.25800000000000001</v>
      </c>
      <c r="AK4828">
        <v>1.4970000000000001</v>
      </c>
      <c r="AL4828">
        <v>2.9460000000000002</v>
      </c>
      <c r="AM4828">
        <v>-1.2050000000000001</v>
      </c>
      <c r="AN4828">
        <v>0.28699999999999998</v>
      </c>
      <c r="AO4828">
        <v>-1.022</v>
      </c>
      <c r="AP4828">
        <v>-2.1379999999999999</v>
      </c>
      <c r="AQ4828">
        <v>-2.7480000000000002</v>
      </c>
      <c r="AR4828">
        <v>-0.84799999999999998</v>
      </c>
      <c r="AS4828">
        <v>2.218</v>
      </c>
      <c r="AT4828">
        <v>0.77300000000000002</v>
      </c>
      <c r="AU4828">
        <v>0.62</v>
      </c>
      <c r="AV4828">
        <v>0.81599999999999995</v>
      </c>
      <c r="AW4828">
        <v>0.57799999999999996</v>
      </c>
      <c r="AX4828">
        <v>0.32600000000000001</v>
      </c>
      <c r="AY4828" t="s">
        <v>232</v>
      </c>
      <c r="AZ4828" t="s">
        <v>232</v>
      </c>
      <c r="BA4828" t="s">
        <v>232</v>
      </c>
      <c r="BB4828" t="s">
        <v>232</v>
      </c>
      <c r="BC4828">
        <v>2017</v>
      </c>
    </row>
    <row r="4829" spans="1:55" x14ac:dyDescent="0.25">
      <c r="A4829">
        <v>181</v>
      </c>
      <c r="B4829" t="s">
        <v>1261</v>
      </c>
      <c r="C4829" t="s">
        <v>271</v>
      </c>
      <c r="D4829" t="s">
        <v>1262</v>
      </c>
      <c r="E4829" t="s">
        <v>272</v>
      </c>
      <c r="F4829" t="s">
        <v>273</v>
      </c>
      <c r="G4829" t="s">
        <v>274</v>
      </c>
      <c r="I4829" t="s">
        <v>243</v>
      </c>
      <c r="J4829">
        <v>1.4999999999999999E-2</v>
      </c>
      <c r="K4829">
        <v>1.4999999999999999E-2</v>
      </c>
      <c r="L4829">
        <v>1.4999999999999999E-2</v>
      </c>
      <c r="M4829">
        <v>1.4999999999999999E-2</v>
      </c>
      <c r="N4829">
        <v>1.4E-2</v>
      </c>
      <c r="O4829">
        <v>1.4E-2</v>
      </c>
      <c r="P4829">
        <v>1.4E-2</v>
      </c>
      <c r="Q4829">
        <v>1.4E-2</v>
      </c>
      <c r="R4829">
        <v>1.4999999999999999E-2</v>
      </c>
      <c r="S4829">
        <v>1.4999999999999999E-2</v>
      </c>
      <c r="T4829">
        <v>1.4999999999999999E-2</v>
      </c>
      <c r="U4829">
        <v>1.6E-2</v>
      </c>
      <c r="V4829">
        <v>1.4999999999999999E-2</v>
      </c>
      <c r="W4829">
        <v>1.6E-2</v>
      </c>
      <c r="X4829">
        <v>1.6E-2</v>
      </c>
      <c r="Y4829">
        <v>1.6E-2</v>
      </c>
      <c r="Z4829">
        <v>1.6E-2</v>
      </c>
      <c r="AA4829">
        <v>1.6E-2</v>
      </c>
      <c r="AB4829">
        <v>1.7000000000000001E-2</v>
      </c>
      <c r="AC4829">
        <v>1.7000000000000001E-2</v>
      </c>
      <c r="AD4829">
        <v>1.6E-2</v>
      </c>
      <c r="AE4829">
        <v>1.4999999999999999E-2</v>
      </c>
      <c r="AF4829">
        <v>1.4999999999999999E-2</v>
      </c>
      <c r="AG4829">
        <v>1.4999999999999999E-2</v>
      </c>
      <c r="AH4829">
        <v>1.4E-2</v>
      </c>
      <c r="AI4829">
        <v>1.4E-2</v>
      </c>
      <c r="AJ4829">
        <v>1.4E-2</v>
      </c>
      <c r="AK4829">
        <v>1.4E-2</v>
      </c>
      <c r="AL4829">
        <v>1.4E-2</v>
      </c>
      <c r="AM4829">
        <v>1.2999999999999999E-2</v>
      </c>
      <c r="AN4829">
        <v>1.2999999999999999E-2</v>
      </c>
      <c r="AO4829">
        <v>1.2999999999999999E-2</v>
      </c>
      <c r="AP4829">
        <v>1.2999999999999999E-2</v>
      </c>
      <c r="AQ4829">
        <v>1.2999999999999999E-2</v>
      </c>
      <c r="AR4829">
        <v>1.4E-2</v>
      </c>
      <c r="AS4829">
        <v>1.4999999999999999E-2</v>
      </c>
      <c r="AT4829">
        <v>1.4999999999999999E-2</v>
      </c>
      <c r="AU4829">
        <v>1.4999999999999999E-2</v>
      </c>
      <c r="AV4829">
        <v>1.6E-2</v>
      </c>
      <c r="AW4829">
        <v>1.6E-2</v>
      </c>
      <c r="AX4829">
        <v>1.6E-2</v>
      </c>
      <c r="AY4829">
        <v>1.6E-2</v>
      </c>
      <c r="AZ4829">
        <v>1.6E-2</v>
      </c>
      <c r="BA4829">
        <v>1.6E-2</v>
      </c>
      <c r="BB4829">
        <v>1.6E-2</v>
      </c>
      <c r="BC4829">
        <v>2017</v>
      </c>
    </row>
    <row r="4830" spans="1:55" x14ac:dyDescent="0.25">
      <c r="A4830">
        <v>181</v>
      </c>
      <c r="B4830" t="s">
        <v>1261</v>
      </c>
      <c r="C4830" t="s">
        <v>275</v>
      </c>
      <c r="D4830" t="s">
        <v>1262</v>
      </c>
      <c r="E4830" t="s">
        <v>276</v>
      </c>
      <c r="F4830" t="s">
        <v>277</v>
      </c>
      <c r="G4830" t="s">
        <v>278</v>
      </c>
      <c r="I4830" t="s">
        <v>243</v>
      </c>
      <c r="J4830">
        <v>0.499</v>
      </c>
      <c r="K4830">
        <v>0.48499999999999999</v>
      </c>
      <c r="L4830">
        <v>0.46</v>
      </c>
      <c r="M4830">
        <v>0.442</v>
      </c>
      <c r="N4830">
        <v>0.42699999999999999</v>
      </c>
      <c r="O4830">
        <v>0.41499999999999998</v>
      </c>
      <c r="P4830">
        <v>0.42699999999999999</v>
      </c>
      <c r="Q4830">
        <v>0.433</v>
      </c>
      <c r="R4830">
        <v>0.42599999999999999</v>
      </c>
      <c r="S4830">
        <v>0.42199999999999999</v>
      </c>
      <c r="T4830">
        <v>0.42499999999999999</v>
      </c>
      <c r="U4830">
        <v>0.42899999999999999</v>
      </c>
      <c r="V4830">
        <v>0.42599999999999999</v>
      </c>
      <c r="W4830">
        <v>0.42899999999999999</v>
      </c>
      <c r="X4830">
        <v>0.439</v>
      </c>
      <c r="Y4830">
        <v>0.44400000000000001</v>
      </c>
      <c r="Z4830">
        <v>0.436</v>
      </c>
      <c r="AA4830">
        <v>0.443</v>
      </c>
      <c r="AB4830">
        <v>0.45200000000000001</v>
      </c>
      <c r="AC4830">
        <v>0.46</v>
      </c>
      <c r="AD4830">
        <v>0.52700000000000002</v>
      </c>
      <c r="AE4830">
        <v>0.52800000000000002</v>
      </c>
      <c r="AF4830">
        <v>0.53400000000000003</v>
      </c>
      <c r="AG4830">
        <v>0.54</v>
      </c>
      <c r="AH4830">
        <v>0.53300000000000003</v>
      </c>
      <c r="AI4830">
        <v>0.52900000000000003</v>
      </c>
      <c r="AJ4830">
        <v>0.52700000000000002</v>
      </c>
      <c r="AK4830">
        <v>0.52800000000000002</v>
      </c>
      <c r="AL4830">
        <v>0.53300000000000003</v>
      </c>
      <c r="AM4830">
        <v>0.54300000000000004</v>
      </c>
      <c r="AN4830">
        <v>0.55800000000000005</v>
      </c>
      <c r="AO4830">
        <v>0.55800000000000005</v>
      </c>
      <c r="AP4830">
        <v>0.55900000000000005</v>
      </c>
      <c r="AQ4830">
        <v>0.56100000000000005</v>
      </c>
      <c r="AR4830">
        <v>0.56399999999999995</v>
      </c>
      <c r="AS4830">
        <v>0.57199999999999995</v>
      </c>
      <c r="AT4830">
        <v>0.57399999999999995</v>
      </c>
      <c r="AU4830">
        <v>0.57699999999999996</v>
      </c>
      <c r="AV4830">
        <v>0.57599999999999996</v>
      </c>
      <c r="AW4830">
        <v>0.57899999999999996</v>
      </c>
      <c r="AX4830">
        <v>0.57999999999999996</v>
      </c>
      <c r="AY4830">
        <v>0.57999999999999996</v>
      </c>
      <c r="AZ4830">
        <v>0.58099999999999996</v>
      </c>
      <c r="BA4830">
        <v>0.58199999999999996</v>
      </c>
      <c r="BB4830">
        <v>0.58199999999999996</v>
      </c>
      <c r="BC4830">
        <v>2017</v>
      </c>
    </row>
    <row r="4831" spans="1:55" x14ac:dyDescent="0.25">
      <c r="A4831">
        <v>181</v>
      </c>
      <c r="B4831" t="s">
        <v>1261</v>
      </c>
      <c r="C4831" t="s">
        <v>279</v>
      </c>
      <c r="D4831" t="s">
        <v>1262</v>
      </c>
      <c r="E4831" t="s">
        <v>280</v>
      </c>
      <c r="F4831" t="s">
        <v>281</v>
      </c>
      <c r="G4831" t="s">
        <v>282</v>
      </c>
      <c r="I4831" t="s">
        <v>1263</v>
      </c>
      <c r="J4831">
        <v>24.472000000000001</v>
      </c>
      <c r="K4831">
        <v>27.332999999999998</v>
      </c>
      <c r="L4831">
        <v>33.281999999999996</v>
      </c>
      <c r="M4831">
        <v>30.501999999999999</v>
      </c>
      <c r="N4831">
        <v>29.472000000000001</v>
      </c>
      <c r="O4831">
        <v>28.751999999999999</v>
      </c>
      <c r="P4831">
        <v>25.733000000000001</v>
      </c>
      <c r="Q4831">
        <v>27.01</v>
      </c>
      <c r="R4831">
        <v>28.751000000000001</v>
      </c>
      <c r="S4831">
        <v>29.597999999999999</v>
      </c>
      <c r="T4831">
        <v>33.493000000000002</v>
      </c>
      <c r="U4831">
        <v>31.518000000000001</v>
      </c>
      <c r="V4831">
        <v>26.74</v>
      </c>
      <c r="W4831">
        <v>29.181999999999999</v>
      </c>
      <c r="X4831">
        <v>30.129000000000001</v>
      </c>
      <c r="Y4831">
        <v>31.530999999999999</v>
      </c>
      <c r="Z4831">
        <v>28.308</v>
      </c>
      <c r="AA4831">
        <v>25.414000000000001</v>
      </c>
      <c r="AB4831">
        <v>23.135000000000002</v>
      </c>
      <c r="AC4831">
        <v>23.745999999999999</v>
      </c>
      <c r="AD4831">
        <v>26.599</v>
      </c>
      <c r="AE4831">
        <v>18.539000000000001</v>
      </c>
      <c r="AF4831">
        <v>15.702999999999999</v>
      </c>
      <c r="AG4831">
        <v>19.068000000000001</v>
      </c>
      <c r="AH4831">
        <v>19.103999999999999</v>
      </c>
      <c r="AI4831">
        <v>21.344999999999999</v>
      </c>
      <c r="AJ4831">
        <v>21.279</v>
      </c>
      <c r="AK4831">
        <v>20.97</v>
      </c>
      <c r="AL4831">
        <v>21.686</v>
      </c>
      <c r="AM4831">
        <v>20.765000000000001</v>
      </c>
      <c r="AN4831">
        <v>23.611000000000001</v>
      </c>
      <c r="AO4831">
        <v>19.372</v>
      </c>
      <c r="AP4831">
        <v>17.991</v>
      </c>
      <c r="AQ4831">
        <v>19.135000000000002</v>
      </c>
      <c r="AR4831">
        <v>17.759</v>
      </c>
      <c r="AS4831">
        <v>25.469000000000001</v>
      </c>
      <c r="AT4831">
        <v>24.416</v>
      </c>
      <c r="AU4831">
        <v>19.28</v>
      </c>
      <c r="AV4831">
        <v>19.05</v>
      </c>
      <c r="AW4831">
        <v>19.585999999999999</v>
      </c>
      <c r="AX4831">
        <v>20.026</v>
      </c>
      <c r="AY4831">
        <v>19.977</v>
      </c>
      <c r="AZ4831">
        <v>19.887</v>
      </c>
      <c r="BA4831">
        <v>19.759</v>
      </c>
      <c r="BB4831">
        <v>19.648</v>
      </c>
      <c r="BC4831">
        <v>2017</v>
      </c>
    </row>
    <row r="4832" spans="1:55" x14ac:dyDescent="0.25">
      <c r="A4832">
        <v>181</v>
      </c>
      <c r="B4832" t="s">
        <v>1261</v>
      </c>
      <c r="C4832" t="s">
        <v>283</v>
      </c>
      <c r="D4832" t="s">
        <v>1262</v>
      </c>
      <c r="E4832" t="s">
        <v>284</v>
      </c>
      <c r="F4832" t="s">
        <v>285</v>
      </c>
      <c r="G4832" t="s">
        <v>282</v>
      </c>
      <c r="I4832" t="s">
        <v>1263</v>
      </c>
      <c r="J4832">
        <v>49.396000000000001</v>
      </c>
      <c r="K4832">
        <v>56.405999999999999</v>
      </c>
      <c r="L4832">
        <v>53.372</v>
      </c>
      <c r="M4832">
        <v>47.414999999999999</v>
      </c>
      <c r="N4832">
        <v>48.042000000000002</v>
      </c>
      <c r="O4832">
        <v>41.374000000000002</v>
      </c>
      <c r="P4832">
        <v>41.688000000000002</v>
      </c>
      <c r="Q4832">
        <v>45.722999999999999</v>
      </c>
      <c r="R4832">
        <v>51</v>
      </c>
      <c r="S4832">
        <v>45.728999999999999</v>
      </c>
      <c r="T4832">
        <v>48.776000000000003</v>
      </c>
      <c r="U4832">
        <v>48.884</v>
      </c>
      <c r="V4832">
        <v>44.280999999999999</v>
      </c>
      <c r="W4832">
        <v>40.972999999999999</v>
      </c>
      <c r="X4832">
        <v>40.037999999999997</v>
      </c>
      <c r="Y4832">
        <v>31.503</v>
      </c>
      <c r="Z4832">
        <v>25.210999999999999</v>
      </c>
      <c r="AA4832">
        <v>29.806000000000001</v>
      </c>
      <c r="AB4832">
        <v>27.189</v>
      </c>
      <c r="AC4832">
        <v>31.509</v>
      </c>
      <c r="AD4832">
        <v>21.437999999999999</v>
      </c>
      <c r="AE4832">
        <v>16.975000000000001</v>
      </c>
      <c r="AF4832">
        <v>16.699000000000002</v>
      </c>
      <c r="AG4832">
        <v>17.835999999999999</v>
      </c>
      <c r="AH4832">
        <v>13.615</v>
      </c>
      <c r="AI4832">
        <v>13.180999999999999</v>
      </c>
      <c r="AJ4832">
        <v>11.92</v>
      </c>
      <c r="AK4832">
        <v>17.100000000000001</v>
      </c>
      <c r="AL4832">
        <v>20.634</v>
      </c>
      <c r="AM4832">
        <v>14.186999999999999</v>
      </c>
      <c r="AN4832">
        <v>18.954000000000001</v>
      </c>
      <c r="AO4832">
        <v>19.172000000000001</v>
      </c>
      <c r="AP4832">
        <v>19.693000000000001</v>
      </c>
      <c r="AQ4832">
        <v>21.798999999999999</v>
      </c>
      <c r="AR4832">
        <v>26.507000000000001</v>
      </c>
      <c r="AS4832">
        <v>27.818999999999999</v>
      </c>
      <c r="AT4832">
        <v>27.864999999999998</v>
      </c>
      <c r="AU4832">
        <v>29.673999999999999</v>
      </c>
      <c r="AV4832">
        <v>29.111000000000001</v>
      </c>
      <c r="AW4832">
        <v>28.920999999999999</v>
      </c>
      <c r="AX4832">
        <v>28.805</v>
      </c>
      <c r="AY4832">
        <v>28.553999999999998</v>
      </c>
      <c r="AZ4832">
        <v>28.242000000000001</v>
      </c>
      <c r="BA4832">
        <v>27.920999999999999</v>
      </c>
      <c r="BB4832">
        <v>27.670999999999999</v>
      </c>
      <c r="BC4832">
        <v>2017</v>
      </c>
    </row>
    <row r="4833" spans="1:55" x14ac:dyDescent="0.25">
      <c r="A4833">
        <v>181</v>
      </c>
      <c r="B4833" t="s">
        <v>1261</v>
      </c>
      <c r="C4833" t="s">
        <v>286</v>
      </c>
      <c r="D4833" t="s">
        <v>1262</v>
      </c>
      <c r="E4833" t="s">
        <v>287</v>
      </c>
      <c r="F4833" t="s">
        <v>288</v>
      </c>
      <c r="G4833" t="s">
        <v>250</v>
      </c>
      <c r="I4833" t="s">
        <v>1264</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105.85299999999999</v>
      </c>
      <c r="AX4833">
        <v>107.90600000000001</v>
      </c>
      <c r="AY4833">
        <v>110.01900000000001</v>
      </c>
      <c r="AZ4833">
        <v>112.187</v>
      </c>
      <c r="BA4833">
        <v>114.408</v>
      </c>
      <c r="BB4833">
        <v>116.681</v>
      </c>
      <c r="BC4833">
        <v>2018</v>
      </c>
    </row>
    <row r="4834" spans="1:55" x14ac:dyDescent="0.25">
      <c r="A4834">
        <v>181</v>
      </c>
      <c r="B4834" t="s">
        <v>1261</v>
      </c>
      <c r="C4834" t="s">
        <v>290</v>
      </c>
      <c r="D4834" t="s">
        <v>1262</v>
      </c>
      <c r="E4834" t="s">
        <v>287</v>
      </c>
      <c r="F4834" t="s">
        <v>291</v>
      </c>
      <c r="G4834" t="s">
        <v>235</v>
      </c>
      <c r="I4834" t="s">
        <v>292</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1.827</v>
      </c>
      <c r="AX4834">
        <v>1.9390000000000001</v>
      </c>
      <c r="AY4834">
        <v>1.958</v>
      </c>
      <c r="AZ4834">
        <v>1.9710000000000001</v>
      </c>
      <c r="BA4834">
        <v>1.98</v>
      </c>
      <c r="BB4834">
        <v>1.986</v>
      </c>
      <c r="BC4834">
        <v>2018</v>
      </c>
    </row>
    <row r="4835" spans="1:55" x14ac:dyDescent="0.25">
      <c r="A4835">
        <v>181</v>
      </c>
      <c r="B4835" t="s">
        <v>1261</v>
      </c>
      <c r="C4835" t="s">
        <v>293</v>
      </c>
      <c r="D4835" t="s">
        <v>1262</v>
      </c>
      <c r="E4835" t="s">
        <v>294</v>
      </c>
      <c r="F4835" t="s">
        <v>295</v>
      </c>
      <c r="G4835" t="s">
        <v>250</v>
      </c>
      <c r="I4835" t="s">
        <v>1264</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104.114</v>
      </c>
      <c r="AX4835">
        <v>106.143</v>
      </c>
      <c r="AY4835">
        <v>108.22799999999999</v>
      </c>
      <c r="AZ4835">
        <v>110.366</v>
      </c>
      <c r="BA4835">
        <v>112.554</v>
      </c>
      <c r="BB4835">
        <v>114.79300000000001</v>
      </c>
      <c r="BC4835">
        <v>2018</v>
      </c>
    </row>
    <row r="4836" spans="1:55" x14ac:dyDescent="0.25">
      <c r="A4836">
        <v>181</v>
      </c>
      <c r="B4836" t="s">
        <v>1261</v>
      </c>
      <c r="C4836" t="s">
        <v>296</v>
      </c>
      <c r="D4836" t="s">
        <v>1262</v>
      </c>
      <c r="E4836" t="s">
        <v>294</v>
      </c>
      <c r="F4836" t="s">
        <v>297</v>
      </c>
      <c r="G4836" t="s">
        <v>235</v>
      </c>
      <c r="I4836" t="s">
        <v>298</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1.9419999999999999</v>
      </c>
      <c r="AX4836">
        <v>1.9490000000000001</v>
      </c>
      <c r="AY4836">
        <v>1.9650000000000001</v>
      </c>
      <c r="AZ4836">
        <v>1.9750000000000001</v>
      </c>
      <c r="BA4836">
        <v>1.9830000000000001</v>
      </c>
      <c r="BB4836">
        <v>1.9890000000000001</v>
      </c>
      <c r="BC4836">
        <v>2018</v>
      </c>
    </row>
    <row r="4837" spans="1:55" x14ac:dyDescent="0.25">
      <c r="A4837">
        <v>181</v>
      </c>
      <c r="B4837" t="s">
        <v>1261</v>
      </c>
      <c r="C4837" t="s">
        <v>299</v>
      </c>
      <c r="D4837" t="s">
        <v>1262</v>
      </c>
      <c r="E4837" t="s">
        <v>300</v>
      </c>
      <c r="G4837" t="s">
        <v>274</v>
      </c>
    </row>
    <row r="4838" spans="1:55" x14ac:dyDescent="0.25">
      <c r="A4838">
        <v>181</v>
      </c>
      <c r="B4838" t="s">
        <v>1261</v>
      </c>
      <c r="C4838" t="s">
        <v>301</v>
      </c>
      <c r="D4838" t="s">
        <v>1262</v>
      </c>
      <c r="E4838" t="s">
        <v>302</v>
      </c>
      <c r="F4838" t="s">
        <v>303</v>
      </c>
      <c r="G4838" t="s">
        <v>235</v>
      </c>
      <c r="I4838" t="s">
        <v>1265</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0.30299999999999999</v>
      </c>
      <c r="AN4838">
        <v>7.6340000000000003</v>
      </c>
      <c r="AO4838">
        <v>-0.51100000000000001</v>
      </c>
      <c r="AP4838">
        <v>5.1230000000000002</v>
      </c>
      <c r="AQ4838">
        <v>7.0000000000000007E-2</v>
      </c>
      <c r="AR4838">
        <v>0.35</v>
      </c>
      <c r="AS4838">
        <v>18.033999999999999</v>
      </c>
      <c r="AT4838">
        <v>1.409</v>
      </c>
      <c r="AU4838">
        <v>-0.128</v>
      </c>
      <c r="AV4838">
        <v>0.54</v>
      </c>
      <c r="AW4838">
        <v>1.85</v>
      </c>
      <c r="AX4838">
        <v>1.87</v>
      </c>
      <c r="AY4838">
        <v>1.67</v>
      </c>
      <c r="AZ4838">
        <v>1.65</v>
      </c>
      <c r="BA4838">
        <v>1.61</v>
      </c>
      <c r="BB4838">
        <v>1.6</v>
      </c>
      <c r="BC4838">
        <v>2017</v>
      </c>
    </row>
    <row r="4839" spans="1:55" x14ac:dyDescent="0.25">
      <c r="A4839">
        <v>181</v>
      </c>
      <c r="B4839" t="s">
        <v>1261</v>
      </c>
      <c r="C4839" t="s">
        <v>305</v>
      </c>
      <c r="D4839" t="s">
        <v>1262</v>
      </c>
      <c r="E4839" t="s">
        <v>306</v>
      </c>
      <c r="F4839" t="s">
        <v>307</v>
      </c>
      <c r="G4839" t="s">
        <v>235</v>
      </c>
      <c r="I4839" t="s">
        <v>1265</v>
      </c>
      <c r="J4839" t="s">
        <v>232</v>
      </c>
      <c r="K4839" t="s">
        <v>232</v>
      </c>
      <c r="L4839" t="s">
        <v>232</v>
      </c>
      <c r="M4839" t="s">
        <v>232</v>
      </c>
      <c r="N4839" t="s">
        <v>232</v>
      </c>
      <c r="O4839" t="s">
        <v>232</v>
      </c>
      <c r="P4839" t="s">
        <v>232</v>
      </c>
      <c r="Q4839" t="s">
        <v>232</v>
      </c>
      <c r="R4839" t="s">
        <v>232</v>
      </c>
      <c r="S4839" t="s">
        <v>232</v>
      </c>
      <c r="T4839" t="s">
        <v>232</v>
      </c>
      <c r="U4839" t="s">
        <v>232</v>
      </c>
      <c r="V4839" t="s">
        <v>232</v>
      </c>
      <c r="W4839" t="s">
        <v>232</v>
      </c>
      <c r="X4839" t="s">
        <v>232</v>
      </c>
      <c r="Y4839" t="s">
        <v>232</v>
      </c>
      <c r="Z4839" t="s">
        <v>232</v>
      </c>
      <c r="AA4839" t="s">
        <v>232</v>
      </c>
      <c r="AB4839" t="s">
        <v>232</v>
      </c>
      <c r="AC4839" t="s">
        <v>232</v>
      </c>
      <c r="AD4839" t="s">
        <v>232</v>
      </c>
      <c r="AE4839">
        <v>-9.157</v>
      </c>
      <c r="AF4839">
        <v>1.242</v>
      </c>
      <c r="AG4839">
        <v>4.5549999999999997</v>
      </c>
      <c r="AH4839">
        <v>-1.1759999999999999</v>
      </c>
      <c r="AI4839">
        <v>5.9859999999999998</v>
      </c>
      <c r="AJ4839">
        <v>18.433</v>
      </c>
      <c r="AK4839">
        <v>8.1300000000000008</v>
      </c>
      <c r="AL4839">
        <v>19.529</v>
      </c>
      <c r="AM4839">
        <v>0.30299999999999999</v>
      </c>
      <c r="AN4839">
        <v>7.6340000000000003</v>
      </c>
      <c r="AO4839">
        <v>-0.51100000000000001</v>
      </c>
      <c r="AP4839">
        <v>5.1230000000000002</v>
      </c>
      <c r="AQ4839">
        <v>7.0000000000000007E-2</v>
      </c>
      <c r="AR4839">
        <v>0.35</v>
      </c>
      <c r="AS4839">
        <v>18.033999999999999</v>
      </c>
      <c r="AT4839">
        <v>1.409</v>
      </c>
      <c r="AU4839">
        <v>-0.128</v>
      </c>
      <c r="AV4839">
        <v>0.54</v>
      </c>
      <c r="AW4839">
        <v>1.85</v>
      </c>
      <c r="AX4839">
        <v>1.87</v>
      </c>
      <c r="AY4839">
        <v>1.67</v>
      </c>
      <c r="AZ4839">
        <v>1.65</v>
      </c>
      <c r="BA4839">
        <v>1.61</v>
      </c>
      <c r="BB4839">
        <v>1.6</v>
      </c>
      <c r="BC4839">
        <v>2017</v>
      </c>
    </row>
    <row r="4840" spans="1:55" x14ac:dyDescent="0.25">
      <c r="A4840">
        <v>181</v>
      </c>
      <c r="B4840" t="s">
        <v>1261</v>
      </c>
      <c r="C4840" t="s">
        <v>308</v>
      </c>
      <c r="D4840" t="s">
        <v>1262</v>
      </c>
      <c r="E4840" t="s">
        <v>309</v>
      </c>
      <c r="F4840" t="s">
        <v>310</v>
      </c>
      <c r="G4840" t="s">
        <v>235</v>
      </c>
      <c r="I4840" t="s">
        <v>1265</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-0.438</v>
      </c>
      <c r="AN4840">
        <v>6.883</v>
      </c>
      <c r="AO4840">
        <v>1.5469999999999999</v>
      </c>
      <c r="AP4840">
        <v>6.992</v>
      </c>
      <c r="AQ4840">
        <v>0.93300000000000005</v>
      </c>
      <c r="AR4840">
        <v>4.1399999999999997</v>
      </c>
      <c r="AS4840">
        <v>14.85</v>
      </c>
      <c r="AT4840">
        <v>4.3689999999999998</v>
      </c>
      <c r="AU4840">
        <v>5.343</v>
      </c>
      <c r="AV4840">
        <v>1.64</v>
      </c>
      <c r="AW4840">
        <v>2.2400000000000002</v>
      </c>
      <c r="AX4840">
        <v>2.2250000000000001</v>
      </c>
      <c r="AY4840">
        <v>2.23</v>
      </c>
      <c r="AZ4840">
        <v>2.17</v>
      </c>
      <c r="BA4840">
        <v>2.14</v>
      </c>
      <c r="BB4840">
        <v>2.14</v>
      </c>
      <c r="BC4840">
        <v>2017</v>
      </c>
    </row>
    <row r="4841" spans="1:55" x14ac:dyDescent="0.25">
      <c r="A4841">
        <v>181</v>
      </c>
      <c r="B4841" t="s">
        <v>1261</v>
      </c>
      <c r="C4841" t="s">
        <v>311</v>
      </c>
      <c r="D4841" t="s">
        <v>1262</v>
      </c>
      <c r="E4841" t="s">
        <v>312</v>
      </c>
      <c r="F4841" t="s">
        <v>313</v>
      </c>
      <c r="G4841" t="s">
        <v>235</v>
      </c>
      <c r="I4841" t="s">
        <v>1265</v>
      </c>
      <c r="J4841" t="s">
        <v>232</v>
      </c>
      <c r="K4841" t="s">
        <v>232</v>
      </c>
      <c r="L4841" t="s">
        <v>232</v>
      </c>
      <c r="M4841" t="s">
        <v>232</v>
      </c>
      <c r="N4841" t="s">
        <v>232</v>
      </c>
      <c r="O4841" t="s">
        <v>232</v>
      </c>
      <c r="P4841" t="s">
        <v>232</v>
      </c>
      <c r="Q4841" t="s">
        <v>232</v>
      </c>
      <c r="R4841" t="s">
        <v>232</v>
      </c>
      <c r="S4841" t="s">
        <v>232</v>
      </c>
      <c r="T4841" t="s">
        <v>232</v>
      </c>
      <c r="U4841" t="s">
        <v>232</v>
      </c>
      <c r="V4841" t="s">
        <v>232</v>
      </c>
      <c r="W4841" t="s">
        <v>232</v>
      </c>
      <c r="X4841" t="s">
        <v>232</v>
      </c>
      <c r="Y4841" t="s">
        <v>232</v>
      </c>
      <c r="Z4841" t="s">
        <v>232</v>
      </c>
      <c r="AA4841" t="s">
        <v>232</v>
      </c>
      <c r="AB4841" t="s">
        <v>232</v>
      </c>
      <c r="AC4841" t="s">
        <v>232</v>
      </c>
      <c r="AD4841" t="s">
        <v>232</v>
      </c>
      <c r="AE4841">
        <v>-3.9790000000000001</v>
      </c>
      <c r="AF4841">
        <v>6.3120000000000003</v>
      </c>
      <c r="AG4841">
        <v>-0.34200000000000003</v>
      </c>
      <c r="AH4841">
        <v>-2.1040000000000001</v>
      </c>
      <c r="AI4841">
        <v>4.3029999999999999</v>
      </c>
      <c r="AJ4841">
        <v>17.510999999999999</v>
      </c>
      <c r="AK4841">
        <v>10.865</v>
      </c>
      <c r="AL4841">
        <v>19.408999999999999</v>
      </c>
      <c r="AM4841">
        <v>-0.438</v>
      </c>
      <c r="AN4841">
        <v>6.883</v>
      </c>
      <c r="AO4841">
        <v>1.5469999999999999</v>
      </c>
      <c r="AP4841">
        <v>6.992</v>
      </c>
      <c r="AQ4841">
        <v>0.93300000000000005</v>
      </c>
      <c r="AR4841">
        <v>4.1399999999999997</v>
      </c>
      <c r="AS4841">
        <v>14.85</v>
      </c>
      <c r="AT4841">
        <v>4.3689999999999998</v>
      </c>
      <c r="AU4841">
        <v>5.343</v>
      </c>
      <c r="AV4841">
        <v>1.64</v>
      </c>
      <c r="AW4841">
        <v>2.2400000000000002</v>
      </c>
      <c r="AX4841">
        <v>2.2250000000000001</v>
      </c>
      <c r="AY4841">
        <v>2.23</v>
      </c>
      <c r="AZ4841">
        <v>2.17</v>
      </c>
      <c r="BA4841">
        <v>2.14</v>
      </c>
      <c r="BB4841">
        <v>2.14</v>
      </c>
      <c r="BC4841">
        <v>2017</v>
      </c>
    </row>
    <row r="4842" spans="1:55" x14ac:dyDescent="0.25">
      <c r="A4842">
        <v>181</v>
      </c>
      <c r="B4842" t="s">
        <v>1261</v>
      </c>
      <c r="C4842" t="s">
        <v>314</v>
      </c>
      <c r="D4842" t="s">
        <v>1262</v>
      </c>
      <c r="E4842" t="s">
        <v>315</v>
      </c>
      <c r="F4842" t="s">
        <v>316</v>
      </c>
      <c r="G4842" t="s">
        <v>317</v>
      </c>
      <c r="I4842" t="s">
        <v>1266</v>
      </c>
      <c r="J4842" t="s">
        <v>232</v>
      </c>
      <c r="K4842" t="s">
        <v>232</v>
      </c>
      <c r="L4842" t="s">
        <v>232</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6.867</v>
      </c>
      <c r="AO4842">
        <v>6.4080000000000004</v>
      </c>
      <c r="AP4842">
        <v>6.1920000000000002</v>
      </c>
      <c r="AQ4842">
        <v>6.1</v>
      </c>
      <c r="AR4842">
        <v>5.7329999999999997</v>
      </c>
      <c r="AS4842">
        <v>5.367</v>
      </c>
      <c r="AT4842">
        <v>4.7</v>
      </c>
      <c r="AU4842">
        <v>4.008</v>
      </c>
      <c r="AV4842">
        <v>4</v>
      </c>
      <c r="AW4842">
        <v>4.0999999999999996</v>
      </c>
      <c r="AX4842">
        <v>4.3</v>
      </c>
      <c r="AY4842">
        <v>4.5</v>
      </c>
      <c r="AZ4842">
        <v>4.7</v>
      </c>
      <c r="BA4842">
        <v>4.74</v>
      </c>
      <c r="BB4842">
        <v>4.74</v>
      </c>
      <c r="BC4842">
        <v>2017</v>
      </c>
    </row>
    <row r="4843" spans="1:55" x14ac:dyDescent="0.25">
      <c r="A4843">
        <v>181</v>
      </c>
      <c r="B4843" t="s">
        <v>1261</v>
      </c>
      <c r="C4843" t="s">
        <v>318</v>
      </c>
      <c r="D4843" t="s">
        <v>1262</v>
      </c>
      <c r="E4843" t="s">
        <v>319</v>
      </c>
      <c r="F4843" t="s">
        <v>320</v>
      </c>
      <c r="G4843" t="s">
        <v>321</v>
      </c>
      <c r="H4843" t="s">
        <v>322</v>
      </c>
      <c r="I4843" t="s">
        <v>1266</v>
      </c>
      <c r="J4843" t="s">
        <v>232</v>
      </c>
      <c r="K4843" t="s">
        <v>232</v>
      </c>
      <c r="L4843" t="s">
        <v>232</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0.20699999999999999</v>
      </c>
      <c r="AV4843">
        <v>0.218</v>
      </c>
      <c r="AW4843">
        <v>0.22600000000000001</v>
      </c>
      <c r="AX4843">
        <v>0.23100000000000001</v>
      </c>
      <c r="AY4843" t="s">
        <v>232</v>
      </c>
      <c r="AZ4843" t="s">
        <v>232</v>
      </c>
      <c r="BA4843" t="s">
        <v>232</v>
      </c>
      <c r="BB4843" t="s">
        <v>232</v>
      </c>
      <c r="BC4843">
        <v>2017</v>
      </c>
    </row>
    <row r="4844" spans="1:55" x14ac:dyDescent="0.25">
      <c r="A4844">
        <v>181</v>
      </c>
      <c r="B4844" t="s">
        <v>1261</v>
      </c>
      <c r="C4844" t="s">
        <v>323</v>
      </c>
      <c r="D4844" t="s">
        <v>1262</v>
      </c>
      <c r="E4844" t="s">
        <v>324</v>
      </c>
      <c r="F4844" t="s">
        <v>325</v>
      </c>
      <c r="G4844" t="s">
        <v>321</v>
      </c>
      <c r="H4844" t="s">
        <v>322</v>
      </c>
      <c r="I4844" t="s">
        <v>1267</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0.46700000000000003</v>
      </c>
      <c r="AW4844">
        <v>0.47299999999999998</v>
      </c>
      <c r="AX4844">
        <v>0.47599999999999998</v>
      </c>
      <c r="AY4844">
        <v>0.47899999999999998</v>
      </c>
      <c r="AZ4844">
        <v>0.48099999999999998</v>
      </c>
      <c r="BA4844">
        <v>0.48199999999999998</v>
      </c>
      <c r="BB4844">
        <v>0.48299999999999998</v>
      </c>
      <c r="BC4844">
        <v>2017</v>
      </c>
    </row>
    <row r="4845" spans="1:55" x14ac:dyDescent="0.25">
      <c r="A4845">
        <v>181</v>
      </c>
      <c r="B4845" t="s">
        <v>1261</v>
      </c>
      <c r="C4845" t="s">
        <v>327</v>
      </c>
      <c r="D4845" t="s">
        <v>1262</v>
      </c>
      <c r="E4845" t="s">
        <v>328</v>
      </c>
      <c r="F4845" t="s">
        <v>329</v>
      </c>
      <c r="G4845" t="s">
        <v>229</v>
      </c>
      <c r="H4845" t="s">
        <v>230</v>
      </c>
      <c r="I4845" t="s">
        <v>1268</v>
      </c>
      <c r="J4845" t="s">
        <v>232</v>
      </c>
      <c r="K4845" t="s">
        <v>232</v>
      </c>
      <c r="L4845" t="s">
        <v>232</v>
      </c>
      <c r="M4845" t="s">
        <v>232</v>
      </c>
      <c r="N4845" t="s">
        <v>232</v>
      </c>
      <c r="O4845" t="s">
        <v>232</v>
      </c>
      <c r="P4845" t="s">
        <v>232</v>
      </c>
      <c r="Q4845" t="s">
        <v>232</v>
      </c>
      <c r="R4845" t="s">
        <v>232</v>
      </c>
      <c r="S4845" t="s">
        <v>232</v>
      </c>
      <c r="T4845" t="s">
        <v>232</v>
      </c>
      <c r="U4845" t="s">
        <v>232</v>
      </c>
      <c r="V4845" t="s">
        <v>232</v>
      </c>
      <c r="W4845" t="s">
        <v>232</v>
      </c>
      <c r="X4845" t="s">
        <v>232</v>
      </c>
      <c r="Y4845" t="s">
        <v>232</v>
      </c>
      <c r="Z4845" t="s">
        <v>232</v>
      </c>
      <c r="AA4845" t="s">
        <v>232</v>
      </c>
      <c r="AB4845" t="s">
        <v>232</v>
      </c>
      <c r="AC4845" t="s">
        <v>232</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3.87</v>
      </c>
      <c r="AU4845">
        <v>4.4240000000000004</v>
      </c>
      <c r="AV4845">
        <v>4.6879999999999997</v>
      </c>
      <c r="AW4845">
        <v>4.9530000000000003</v>
      </c>
      <c r="AX4845">
        <v>5.2569999999999997</v>
      </c>
      <c r="AY4845">
        <v>5.5250000000000004</v>
      </c>
      <c r="AZ4845">
        <v>5.8620000000000001</v>
      </c>
      <c r="BA4845">
        <v>6.0019999999999998</v>
      </c>
      <c r="BB4845">
        <v>6.3230000000000004</v>
      </c>
      <c r="BC4845">
        <v>2017</v>
      </c>
    </row>
    <row r="4846" spans="1:55" x14ac:dyDescent="0.25">
      <c r="A4846">
        <v>181</v>
      </c>
      <c r="B4846" t="s">
        <v>1261</v>
      </c>
      <c r="C4846" t="s">
        <v>331</v>
      </c>
      <c r="D4846" t="s">
        <v>1262</v>
      </c>
      <c r="E4846" t="s">
        <v>328</v>
      </c>
      <c r="F4846" t="s">
        <v>329</v>
      </c>
      <c r="G4846" t="s">
        <v>282</v>
      </c>
      <c r="I4846" t="s">
        <v>332</v>
      </c>
      <c r="J4846" t="s">
        <v>232</v>
      </c>
      <c r="K4846" t="s">
        <v>232</v>
      </c>
      <c r="L4846" t="s">
        <v>232</v>
      </c>
      <c r="M4846" t="s">
        <v>232</v>
      </c>
      <c r="N4846" t="s">
        <v>232</v>
      </c>
      <c r="O4846" t="s">
        <v>232</v>
      </c>
      <c r="P4846" t="s">
        <v>232</v>
      </c>
      <c r="Q4846" t="s">
        <v>232</v>
      </c>
      <c r="R4846" t="s">
        <v>232</v>
      </c>
      <c r="S4846" t="s">
        <v>232</v>
      </c>
      <c r="T4846" t="s">
        <v>232</v>
      </c>
      <c r="U4846" t="s">
        <v>232</v>
      </c>
      <c r="V4846" t="s">
        <v>232</v>
      </c>
      <c r="W4846" t="s">
        <v>232</v>
      </c>
      <c r="X4846" t="s">
        <v>232</v>
      </c>
      <c r="Y4846" t="s">
        <v>232</v>
      </c>
      <c r="Z4846" t="s">
        <v>232</v>
      </c>
      <c r="AA4846" t="s">
        <v>232</v>
      </c>
      <c r="AB4846" t="s">
        <v>232</v>
      </c>
      <c r="AC4846" t="s">
        <v>232</v>
      </c>
      <c r="AD4846">
        <v>36.908999999999999</v>
      </c>
      <c r="AE4846">
        <v>37.924999999999997</v>
      </c>
      <c r="AF4846">
        <v>37.838000000000001</v>
      </c>
      <c r="AG4846">
        <v>36.372</v>
      </c>
      <c r="AH4846">
        <v>37.962000000000003</v>
      </c>
      <c r="AI4846">
        <v>39.564</v>
      </c>
      <c r="AJ4846">
        <v>39.804000000000002</v>
      </c>
      <c r="AK4846">
        <v>38.997999999999998</v>
      </c>
      <c r="AL4846">
        <v>38.454000000000001</v>
      </c>
      <c r="AM4846">
        <v>38.643999999999998</v>
      </c>
      <c r="AN4846">
        <v>38.67</v>
      </c>
      <c r="AO4846">
        <v>38.835000000000001</v>
      </c>
      <c r="AP4846">
        <v>39.225000000000001</v>
      </c>
      <c r="AQ4846">
        <v>39.520000000000003</v>
      </c>
      <c r="AR4846">
        <v>39.338999999999999</v>
      </c>
      <c r="AS4846">
        <v>38.518999999999998</v>
      </c>
      <c r="AT4846">
        <v>37.414000000000001</v>
      </c>
      <c r="AU4846">
        <v>39.167999999999999</v>
      </c>
      <c r="AV4846">
        <v>38.186</v>
      </c>
      <c r="AW4846">
        <v>37.533999999999999</v>
      </c>
      <c r="AX4846">
        <v>37.311999999999998</v>
      </c>
      <c r="AY4846">
        <v>36.973999999999997</v>
      </c>
      <c r="AZ4846">
        <v>37.1</v>
      </c>
      <c r="BA4846">
        <v>35.991</v>
      </c>
      <c r="BB4846">
        <v>35.991</v>
      </c>
      <c r="BC4846">
        <v>2017</v>
      </c>
    </row>
    <row r="4847" spans="1:55" x14ac:dyDescent="0.25">
      <c r="A4847">
        <v>181</v>
      </c>
      <c r="B4847" t="s">
        <v>1261</v>
      </c>
      <c r="C4847" t="s">
        <v>333</v>
      </c>
      <c r="D4847" t="s">
        <v>1262</v>
      </c>
      <c r="E4847" t="s">
        <v>334</v>
      </c>
      <c r="F4847" t="s">
        <v>335</v>
      </c>
      <c r="G4847" t="s">
        <v>229</v>
      </c>
      <c r="H4847" t="s">
        <v>230</v>
      </c>
      <c r="I4847" t="s">
        <v>1268</v>
      </c>
      <c r="J4847" t="s">
        <v>232</v>
      </c>
      <c r="K4847" t="s">
        <v>232</v>
      </c>
      <c r="L4847" t="s">
        <v>232</v>
      </c>
      <c r="M4847" t="s">
        <v>232</v>
      </c>
      <c r="N4847" t="s">
        <v>232</v>
      </c>
      <c r="O4847" t="s">
        <v>232</v>
      </c>
      <c r="P4847" t="s">
        <v>232</v>
      </c>
      <c r="Q4847" t="s">
        <v>232</v>
      </c>
      <c r="R4847" t="s">
        <v>232</v>
      </c>
      <c r="S4847" t="s">
        <v>232</v>
      </c>
      <c r="T4847" t="s">
        <v>232</v>
      </c>
      <c r="U4847" t="s">
        <v>232</v>
      </c>
      <c r="V4847" t="s">
        <v>232</v>
      </c>
      <c r="W4847" t="s">
        <v>232</v>
      </c>
      <c r="X4847" t="s">
        <v>232</v>
      </c>
      <c r="Y4847" t="s">
        <v>232</v>
      </c>
      <c r="Z4847" t="s">
        <v>232</v>
      </c>
      <c r="AA4847" t="s">
        <v>232</v>
      </c>
      <c r="AB4847" t="s">
        <v>232</v>
      </c>
      <c r="AC4847" t="s">
        <v>232</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3.7730000000000001</v>
      </c>
      <c r="AU4847">
        <v>4.0309999999999997</v>
      </c>
      <c r="AV4847">
        <v>4.5810000000000004</v>
      </c>
      <c r="AW4847">
        <v>4.8710000000000004</v>
      </c>
      <c r="AX4847">
        <v>5.1710000000000003</v>
      </c>
      <c r="AY4847">
        <v>5.4219999999999997</v>
      </c>
      <c r="AZ4847">
        <v>5.7489999999999997</v>
      </c>
      <c r="BA4847">
        <v>5.9059999999999997</v>
      </c>
      <c r="BB4847">
        <v>6.2210000000000001</v>
      </c>
      <c r="BC4847">
        <v>2017</v>
      </c>
    </row>
    <row r="4848" spans="1:55" x14ac:dyDescent="0.25">
      <c r="A4848">
        <v>181</v>
      </c>
      <c r="B4848" t="s">
        <v>1261</v>
      </c>
      <c r="C4848" t="s">
        <v>336</v>
      </c>
      <c r="D4848" t="s">
        <v>1262</v>
      </c>
      <c r="E4848" t="s">
        <v>334</v>
      </c>
      <c r="F4848" t="s">
        <v>335</v>
      </c>
      <c r="G4848" t="s">
        <v>282</v>
      </c>
      <c r="I4848" t="s">
        <v>337</v>
      </c>
      <c r="J4848" t="s">
        <v>232</v>
      </c>
      <c r="K4848" t="s">
        <v>232</v>
      </c>
      <c r="L4848" t="s">
        <v>232</v>
      </c>
      <c r="M4848" t="s">
        <v>232</v>
      </c>
      <c r="N4848" t="s">
        <v>232</v>
      </c>
      <c r="O4848" t="s">
        <v>232</v>
      </c>
      <c r="P4848" t="s">
        <v>232</v>
      </c>
      <c r="Q4848" t="s">
        <v>232</v>
      </c>
      <c r="R4848" t="s">
        <v>232</v>
      </c>
      <c r="S4848" t="s">
        <v>232</v>
      </c>
      <c r="T4848" t="s">
        <v>232</v>
      </c>
      <c r="U4848" t="s">
        <v>232</v>
      </c>
      <c r="V4848" t="s">
        <v>232</v>
      </c>
      <c r="W4848" t="s">
        <v>232</v>
      </c>
      <c r="X4848" t="s">
        <v>232</v>
      </c>
      <c r="Y4848" t="s">
        <v>232</v>
      </c>
      <c r="Z4848" t="s">
        <v>232</v>
      </c>
      <c r="AA4848" t="s">
        <v>232</v>
      </c>
      <c r="AB4848" t="s">
        <v>232</v>
      </c>
      <c r="AC4848" t="s">
        <v>232</v>
      </c>
      <c r="AD4848">
        <v>42.737000000000002</v>
      </c>
      <c r="AE4848">
        <v>44.451000000000001</v>
      </c>
      <c r="AF4848">
        <v>43.49</v>
      </c>
      <c r="AG4848">
        <v>45.515000000000001</v>
      </c>
      <c r="AH4848">
        <v>42.383000000000003</v>
      </c>
      <c r="AI4848">
        <v>42.177999999999997</v>
      </c>
      <c r="AJ4848">
        <v>42.322000000000003</v>
      </c>
      <c r="AK4848">
        <v>41.145000000000003</v>
      </c>
      <c r="AL4848">
        <v>42.636000000000003</v>
      </c>
      <c r="AM4848">
        <v>41.881999999999998</v>
      </c>
      <c r="AN4848">
        <v>41.061999999999998</v>
      </c>
      <c r="AO4848">
        <v>41.244</v>
      </c>
      <c r="AP4848">
        <v>42.710999999999999</v>
      </c>
      <c r="AQ4848">
        <v>41.947000000000003</v>
      </c>
      <c r="AR4848">
        <v>41.085999999999999</v>
      </c>
      <c r="AS4848">
        <v>39.6</v>
      </c>
      <c r="AT4848">
        <v>36.481999999999999</v>
      </c>
      <c r="AU4848">
        <v>35.691000000000003</v>
      </c>
      <c r="AV4848">
        <v>37.316000000000003</v>
      </c>
      <c r="AW4848">
        <v>36.915999999999997</v>
      </c>
      <c r="AX4848">
        <v>36.701999999999998</v>
      </c>
      <c r="AY4848">
        <v>36.289000000000001</v>
      </c>
      <c r="AZ4848">
        <v>36.378999999999998</v>
      </c>
      <c r="BA4848">
        <v>35.414999999999999</v>
      </c>
      <c r="BB4848">
        <v>35.408999999999999</v>
      </c>
      <c r="BC4848">
        <v>2017</v>
      </c>
    </row>
    <row r="4849" spans="1:55" x14ac:dyDescent="0.25">
      <c r="A4849">
        <v>181</v>
      </c>
      <c r="B4849" t="s">
        <v>1261</v>
      </c>
      <c r="C4849" t="s">
        <v>338</v>
      </c>
      <c r="D4849" t="s">
        <v>1262</v>
      </c>
      <c r="E4849" t="s">
        <v>339</v>
      </c>
      <c r="F4849" t="s">
        <v>340</v>
      </c>
      <c r="G4849" t="s">
        <v>229</v>
      </c>
      <c r="H4849" t="s">
        <v>230</v>
      </c>
      <c r="I4849" t="s">
        <v>1268</v>
      </c>
      <c r="J4849" t="s">
        <v>232</v>
      </c>
      <c r="K4849" t="s">
        <v>232</v>
      </c>
      <c r="L4849" t="s">
        <v>232</v>
      </c>
      <c r="M4849" t="s">
        <v>232</v>
      </c>
      <c r="N4849" t="s">
        <v>232</v>
      </c>
      <c r="O4849" t="s">
        <v>232</v>
      </c>
      <c r="P4849" t="s">
        <v>232</v>
      </c>
      <c r="Q4849" t="s">
        <v>232</v>
      </c>
      <c r="R4849" t="s">
        <v>232</v>
      </c>
      <c r="S4849" t="s">
        <v>232</v>
      </c>
      <c r="T4849" t="s">
        <v>232</v>
      </c>
      <c r="U4849" t="s">
        <v>232</v>
      </c>
      <c r="V4849" t="s">
        <v>232</v>
      </c>
      <c r="W4849" t="s">
        <v>232</v>
      </c>
      <c r="X4849" t="s">
        <v>232</v>
      </c>
      <c r="Y4849" t="s">
        <v>232</v>
      </c>
      <c r="Z4849" t="s">
        <v>232</v>
      </c>
      <c r="AA4849" t="s">
        <v>232</v>
      </c>
      <c r="AB4849" t="s">
        <v>232</v>
      </c>
      <c r="AC4849" t="s">
        <v>232</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9.6000000000000002E-2</v>
      </c>
      <c r="AU4849">
        <v>0.39300000000000002</v>
      </c>
      <c r="AV4849">
        <v>0.107</v>
      </c>
      <c r="AW4849">
        <v>8.1000000000000003E-2</v>
      </c>
      <c r="AX4849">
        <v>8.5999999999999993E-2</v>
      </c>
      <c r="AY4849">
        <v>0.10199999999999999</v>
      </c>
      <c r="AZ4849">
        <v>0.114</v>
      </c>
      <c r="BA4849">
        <v>9.6000000000000002E-2</v>
      </c>
      <c r="BB4849">
        <v>0.10199999999999999</v>
      </c>
      <c r="BC4849">
        <v>2017</v>
      </c>
    </row>
    <row r="4850" spans="1:55" x14ac:dyDescent="0.25">
      <c r="A4850">
        <v>181</v>
      </c>
      <c r="B4850" t="s">
        <v>1261</v>
      </c>
      <c r="C4850" t="s">
        <v>341</v>
      </c>
      <c r="D4850" t="s">
        <v>1262</v>
      </c>
      <c r="E4850" t="s">
        <v>339</v>
      </c>
      <c r="F4850" t="s">
        <v>340</v>
      </c>
      <c r="G4850" t="s">
        <v>282</v>
      </c>
      <c r="I4850" t="s">
        <v>342</v>
      </c>
      <c r="J4850" t="s">
        <v>232</v>
      </c>
      <c r="K4850" t="s">
        <v>232</v>
      </c>
      <c r="L4850" t="s">
        <v>232</v>
      </c>
      <c r="M4850" t="s">
        <v>232</v>
      </c>
      <c r="N4850" t="s">
        <v>232</v>
      </c>
      <c r="O4850" t="s">
        <v>232</v>
      </c>
      <c r="P4850" t="s">
        <v>232</v>
      </c>
      <c r="Q4850" t="s">
        <v>232</v>
      </c>
      <c r="R4850" t="s">
        <v>232</v>
      </c>
      <c r="S4850" t="s">
        <v>232</v>
      </c>
      <c r="T4850" t="s">
        <v>232</v>
      </c>
      <c r="U4850" t="s">
        <v>232</v>
      </c>
      <c r="V4850" t="s">
        <v>232</v>
      </c>
      <c r="W4850" t="s">
        <v>232</v>
      </c>
      <c r="X4850" t="s">
        <v>232</v>
      </c>
      <c r="Y4850" t="s">
        <v>232</v>
      </c>
      <c r="Z4850" t="s">
        <v>232</v>
      </c>
      <c r="AA4850" t="s">
        <v>232</v>
      </c>
      <c r="AB4850" t="s">
        <v>232</v>
      </c>
      <c r="AC4850" t="s">
        <v>232</v>
      </c>
      <c r="AD4850">
        <v>-5.8280000000000003</v>
      </c>
      <c r="AE4850">
        <v>-6.5259999999999998</v>
      </c>
      <c r="AF4850">
        <v>-5.6509999999999998</v>
      </c>
      <c r="AG4850">
        <v>-9.1430000000000007</v>
      </c>
      <c r="AH4850">
        <v>-4.42</v>
      </c>
      <c r="AI4850">
        <v>-2.6139999999999999</v>
      </c>
      <c r="AJ4850">
        <v>-2.5179999999999998</v>
      </c>
      <c r="AK4850">
        <v>-2.1469999999999998</v>
      </c>
      <c r="AL4850">
        <v>-4.1820000000000004</v>
      </c>
      <c r="AM4850">
        <v>-3.2389999999999999</v>
      </c>
      <c r="AN4850">
        <v>-2.3929999999999998</v>
      </c>
      <c r="AO4850">
        <v>-2.41</v>
      </c>
      <c r="AP4850">
        <v>-3.4860000000000002</v>
      </c>
      <c r="AQ4850">
        <v>-2.4260000000000002</v>
      </c>
      <c r="AR4850">
        <v>-1.7470000000000001</v>
      </c>
      <c r="AS4850">
        <v>-1.081</v>
      </c>
      <c r="AT4850">
        <v>0.93200000000000005</v>
      </c>
      <c r="AU4850">
        <v>3.4780000000000002</v>
      </c>
      <c r="AV4850">
        <v>0.87</v>
      </c>
      <c r="AW4850">
        <v>0.61699999999999999</v>
      </c>
      <c r="AX4850">
        <v>0.61</v>
      </c>
      <c r="AY4850">
        <v>0.68500000000000005</v>
      </c>
      <c r="AZ4850">
        <v>0.72099999999999997</v>
      </c>
      <c r="BA4850">
        <v>0.57599999999999996</v>
      </c>
      <c r="BB4850">
        <v>0.58199999999999996</v>
      </c>
      <c r="BC4850">
        <v>2017</v>
      </c>
    </row>
    <row r="4851" spans="1:55" x14ac:dyDescent="0.25">
      <c r="A4851">
        <v>181</v>
      </c>
      <c r="B4851" t="s">
        <v>1261</v>
      </c>
      <c r="C4851" t="s">
        <v>343</v>
      </c>
      <c r="D4851" t="s">
        <v>1262</v>
      </c>
      <c r="E4851" t="s">
        <v>344</v>
      </c>
      <c r="F4851" t="s">
        <v>345</v>
      </c>
      <c r="G4851" t="s">
        <v>229</v>
      </c>
      <c r="H4851" t="s">
        <v>230</v>
      </c>
      <c r="I4851" t="s">
        <v>1268</v>
      </c>
      <c r="J4851" t="s">
        <v>232</v>
      </c>
      <c r="K4851" t="s">
        <v>232</v>
      </c>
      <c r="L4851" t="s">
        <v>232</v>
      </c>
      <c r="M4851" t="s">
        <v>232</v>
      </c>
      <c r="N4851" t="s">
        <v>232</v>
      </c>
      <c r="O4851" t="s">
        <v>232</v>
      </c>
      <c r="P4851" t="s">
        <v>232</v>
      </c>
      <c r="Q4851" t="s">
        <v>232</v>
      </c>
      <c r="R4851" t="s">
        <v>232</v>
      </c>
      <c r="S4851" t="s">
        <v>232</v>
      </c>
      <c r="T4851" t="s">
        <v>232</v>
      </c>
      <c r="U4851" t="s">
        <v>232</v>
      </c>
      <c r="V4851" t="s">
        <v>232</v>
      </c>
      <c r="W4851" t="s">
        <v>232</v>
      </c>
      <c r="X4851" t="s">
        <v>232</v>
      </c>
      <c r="Y4851" t="s">
        <v>232</v>
      </c>
      <c r="Z4851" t="s">
        <v>232</v>
      </c>
      <c r="AA4851" t="s">
        <v>232</v>
      </c>
      <c r="AB4851" t="s">
        <v>232</v>
      </c>
      <c r="AC4851" t="s">
        <v>232</v>
      </c>
      <c r="AD4851">
        <v>-0.22700000000000001</v>
      </c>
      <c r="AE4851">
        <v>-0.26400000000000001</v>
      </c>
      <c r="AF4851">
        <v>-0.25700000000000001</v>
      </c>
      <c r="AG4851">
        <v>-0.44500000000000001</v>
      </c>
      <c r="AH4851">
        <v>-0.223</v>
      </c>
      <c r="AI4851">
        <v>-0.21199999999999999</v>
      </c>
      <c r="AJ4851">
        <v>-0.16300000000000001</v>
      </c>
      <c r="AK4851">
        <v>-0.19700000000000001</v>
      </c>
      <c r="AL4851">
        <v>-0.36699999999999999</v>
      </c>
      <c r="AM4851">
        <v>-0.20200000000000001</v>
      </c>
      <c r="AN4851">
        <v>-0.23899999999999999</v>
      </c>
      <c r="AO4851">
        <v>-0.18099999999999999</v>
      </c>
      <c r="AP4851">
        <v>-0.245</v>
      </c>
      <c r="AQ4851">
        <v>-0.113</v>
      </c>
      <c r="AR4851">
        <v>-0.13300000000000001</v>
      </c>
      <c r="AS4851">
        <v>-0.19900000000000001</v>
      </c>
      <c r="AT4851">
        <v>6.0999999999999999E-2</v>
      </c>
      <c r="AU4851">
        <v>0.38400000000000001</v>
      </c>
      <c r="AV4851">
        <v>0.05</v>
      </c>
      <c r="AW4851">
        <v>3.4000000000000002E-2</v>
      </c>
      <c r="AX4851">
        <v>5.0999999999999997E-2</v>
      </c>
      <c r="AY4851">
        <v>0.10199999999999999</v>
      </c>
      <c r="AZ4851">
        <v>0.122</v>
      </c>
      <c r="BA4851">
        <v>0.107</v>
      </c>
      <c r="BB4851">
        <v>0.113</v>
      </c>
      <c r="BC4851">
        <v>2017</v>
      </c>
    </row>
    <row r="4852" spans="1:55" x14ac:dyDescent="0.25">
      <c r="A4852">
        <v>181</v>
      </c>
      <c r="B4852" t="s">
        <v>1261</v>
      </c>
      <c r="C4852" t="s">
        <v>346</v>
      </c>
      <c r="D4852" t="s">
        <v>1262</v>
      </c>
      <c r="E4852" t="s">
        <v>344</v>
      </c>
      <c r="F4852" t="s">
        <v>345</v>
      </c>
      <c r="G4852" t="s">
        <v>270</v>
      </c>
      <c r="I4852" t="s">
        <v>397</v>
      </c>
      <c r="J4852" t="s">
        <v>232</v>
      </c>
      <c r="K4852" t="s">
        <v>232</v>
      </c>
      <c r="L4852" t="s">
        <v>232</v>
      </c>
      <c r="M4852" t="s">
        <v>232</v>
      </c>
      <c r="N4852" t="s">
        <v>232</v>
      </c>
      <c r="O4852" t="s">
        <v>232</v>
      </c>
      <c r="P4852" t="s">
        <v>232</v>
      </c>
      <c r="Q4852" t="s">
        <v>232</v>
      </c>
      <c r="R4852" t="s">
        <v>232</v>
      </c>
      <c r="S4852" t="s">
        <v>232</v>
      </c>
      <c r="T4852" t="s">
        <v>232</v>
      </c>
      <c r="U4852" t="s">
        <v>232</v>
      </c>
      <c r="V4852" t="s">
        <v>232</v>
      </c>
      <c r="W4852" t="s">
        <v>232</v>
      </c>
      <c r="X4852" t="s">
        <v>232</v>
      </c>
      <c r="Y4852" t="s">
        <v>232</v>
      </c>
      <c r="Z4852" t="s">
        <v>232</v>
      </c>
      <c r="AA4852" t="s">
        <v>232</v>
      </c>
      <c r="AB4852" t="s">
        <v>232</v>
      </c>
      <c r="AC4852" t="s">
        <v>232</v>
      </c>
      <c r="AD4852">
        <v>-5.6180000000000003</v>
      </c>
      <c r="AE4852">
        <v>-6.1449999999999996</v>
      </c>
      <c r="AF4852">
        <v>-5.694</v>
      </c>
      <c r="AG4852">
        <v>-9.3859999999999992</v>
      </c>
      <c r="AH4852">
        <v>-4.532</v>
      </c>
      <c r="AI4852">
        <v>-4.1260000000000003</v>
      </c>
      <c r="AJ4852">
        <v>-3.012</v>
      </c>
      <c r="AK4852">
        <v>-3.4660000000000002</v>
      </c>
      <c r="AL4852">
        <v>-6.165</v>
      </c>
      <c r="AM4852">
        <v>-3.2530000000000001</v>
      </c>
      <c r="AN4852">
        <v>-3.6320000000000001</v>
      </c>
      <c r="AO4852">
        <v>-2.62</v>
      </c>
      <c r="AP4852">
        <v>-3.3410000000000002</v>
      </c>
      <c r="AQ4852">
        <v>-1.4319999999999999</v>
      </c>
      <c r="AR4852">
        <v>-1.5509999999999999</v>
      </c>
      <c r="AS4852">
        <v>-2.1139999999999999</v>
      </c>
      <c r="AT4852">
        <v>0.59</v>
      </c>
      <c r="AU4852">
        <v>3.42</v>
      </c>
      <c r="AV4852">
        <v>0.40799999999999997</v>
      </c>
      <c r="AW4852">
        <v>0.26</v>
      </c>
      <c r="AX4852">
        <v>0.36499999999999999</v>
      </c>
      <c r="AY4852">
        <v>0.68200000000000005</v>
      </c>
      <c r="AZ4852">
        <v>0.76800000000000002</v>
      </c>
      <c r="BA4852">
        <v>0.63800000000000001</v>
      </c>
      <c r="BB4852">
        <v>0.64300000000000002</v>
      </c>
      <c r="BC4852">
        <v>2017</v>
      </c>
    </row>
    <row r="4853" spans="1:55" x14ac:dyDescent="0.25">
      <c r="A4853">
        <v>181</v>
      </c>
      <c r="B4853" t="s">
        <v>1261</v>
      </c>
      <c r="C4853" t="s">
        <v>347</v>
      </c>
      <c r="D4853" t="s">
        <v>1262</v>
      </c>
      <c r="E4853" t="s">
        <v>348</v>
      </c>
      <c r="F4853" t="s">
        <v>349</v>
      </c>
      <c r="G4853" t="s">
        <v>229</v>
      </c>
      <c r="H4853" t="s">
        <v>230</v>
      </c>
      <c r="I4853" t="s">
        <v>1268</v>
      </c>
      <c r="J4853" t="s">
        <v>232</v>
      </c>
      <c r="K4853" t="s">
        <v>232</v>
      </c>
      <c r="L4853" t="s">
        <v>232</v>
      </c>
      <c r="M4853" t="s">
        <v>232</v>
      </c>
      <c r="N4853" t="s">
        <v>232</v>
      </c>
      <c r="O4853" t="s">
        <v>232</v>
      </c>
      <c r="P4853" t="s">
        <v>232</v>
      </c>
      <c r="Q4853" t="s">
        <v>232</v>
      </c>
      <c r="R4853" t="s">
        <v>232</v>
      </c>
      <c r="S4853" t="s">
        <v>232</v>
      </c>
      <c r="T4853" t="s">
        <v>232</v>
      </c>
      <c r="U4853" t="s">
        <v>232</v>
      </c>
      <c r="V4853" t="s">
        <v>232</v>
      </c>
      <c r="W4853" t="s">
        <v>232</v>
      </c>
      <c r="X4853" t="s">
        <v>232</v>
      </c>
      <c r="Y4853" t="s">
        <v>232</v>
      </c>
      <c r="Z4853" t="s">
        <v>232</v>
      </c>
      <c r="AA4853" t="s">
        <v>232</v>
      </c>
      <c r="AB4853" t="s">
        <v>232</v>
      </c>
      <c r="AC4853" t="s">
        <v>232</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0.313</v>
      </c>
      <c r="AU4853">
        <v>0.59799999999999998</v>
      </c>
      <c r="AV4853">
        <v>0.30099999999999999</v>
      </c>
      <c r="AW4853">
        <v>0.26900000000000002</v>
      </c>
      <c r="AX4853">
        <v>0.26600000000000001</v>
      </c>
      <c r="AY4853">
        <v>0.28599999999999998</v>
      </c>
      <c r="AZ4853">
        <v>0.308</v>
      </c>
      <c r="BA4853">
        <v>0.30099999999999999</v>
      </c>
      <c r="BB4853">
        <v>0.318</v>
      </c>
      <c r="BC4853">
        <v>2017</v>
      </c>
    </row>
    <row r="4854" spans="1:55" x14ac:dyDescent="0.25">
      <c r="A4854">
        <v>181</v>
      </c>
      <c r="B4854" t="s">
        <v>1261</v>
      </c>
      <c r="C4854" t="s">
        <v>350</v>
      </c>
      <c r="D4854" t="s">
        <v>1262</v>
      </c>
      <c r="E4854" t="s">
        <v>348</v>
      </c>
      <c r="F4854" t="s">
        <v>349</v>
      </c>
      <c r="G4854" t="s">
        <v>282</v>
      </c>
      <c r="I4854" t="s">
        <v>351</v>
      </c>
      <c r="J4854" t="s">
        <v>232</v>
      </c>
      <c r="K4854" t="s">
        <v>232</v>
      </c>
      <c r="L4854" t="s">
        <v>232</v>
      </c>
      <c r="M4854" t="s">
        <v>232</v>
      </c>
      <c r="N4854" t="s">
        <v>232</v>
      </c>
      <c r="O4854" t="s">
        <v>232</v>
      </c>
      <c r="P4854" t="s">
        <v>232</v>
      </c>
      <c r="Q4854" t="s">
        <v>232</v>
      </c>
      <c r="R4854" t="s">
        <v>232</v>
      </c>
      <c r="S4854" t="s">
        <v>232</v>
      </c>
      <c r="T4854" t="s">
        <v>232</v>
      </c>
      <c r="U4854" t="s">
        <v>232</v>
      </c>
      <c r="V4854" t="s">
        <v>232</v>
      </c>
      <c r="W4854" t="s">
        <v>232</v>
      </c>
      <c r="X4854" t="s">
        <v>232</v>
      </c>
      <c r="Y4854" t="s">
        <v>232</v>
      </c>
      <c r="Z4854" t="s">
        <v>232</v>
      </c>
      <c r="AA4854" t="s">
        <v>232</v>
      </c>
      <c r="AB4854" t="s">
        <v>232</v>
      </c>
      <c r="AC4854" t="s">
        <v>232</v>
      </c>
      <c r="AD4854">
        <v>-1.5249999999999999</v>
      </c>
      <c r="AE4854">
        <v>-2.5499999999999998</v>
      </c>
      <c r="AF4854">
        <v>-1.589</v>
      </c>
      <c r="AG4854">
        <v>-5.577</v>
      </c>
      <c r="AH4854">
        <v>-0.69699999999999995</v>
      </c>
      <c r="AI4854">
        <v>1.1539999999999999</v>
      </c>
      <c r="AJ4854">
        <v>1.1830000000000001</v>
      </c>
      <c r="AK4854">
        <v>1.3340000000000001</v>
      </c>
      <c r="AL4854">
        <v>-0.83899999999999997</v>
      </c>
      <c r="AM4854">
        <v>3.1E-2</v>
      </c>
      <c r="AN4854">
        <v>0.69199999999999995</v>
      </c>
      <c r="AO4854">
        <v>0.76400000000000001</v>
      </c>
      <c r="AP4854">
        <v>-0.48499999999999999</v>
      </c>
      <c r="AQ4854">
        <v>0.439</v>
      </c>
      <c r="AR4854">
        <v>0.96499999999999997</v>
      </c>
      <c r="AS4854">
        <v>1.288</v>
      </c>
      <c r="AT4854">
        <v>3.0219999999999998</v>
      </c>
      <c r="AU4854">
        <v>5.2919999999999998</v>
      </c>
      <c r="AV4854">
        <v>2.4500000000000002</v>
      </c>
      <c r="AW4854">
        <v>2.0409999999999999</v>
      </c>
      <c r="AX4854">
        <v>1.887</v>
      </c>
      <c r="AY4854">
        <v>1.9139999999999999</v>
      </c>
      <c r="AZ4854">
        <v>1.95</v>
      </c>
      <c r="BA4854">
        <v>1.8049999999999999</v>
      </c>
      <c r="BB4854">
        <v>1.8109999999999999</v>
      </c>
      <c r="BC4854">
        <v>2017</v>
      </c>
    </row>
    <row r="4855" spans="1:55" x14ac:dyDescent="0.25">
      <c r="A4855">
        <v>181</v>
      </c>
      <c r="B4855" t="s">
        <v>1261</v>
      </c>
      <c r="C4855" t="s">
        <v>352</v>
      </c>
      <c r="D4855" t="s">
        <v>1262</v>
      </c>
      <c r="E4855" t="s">
        <v>353</v>
      </c>
      <c r="F4855" t="s">
        <v>354</v>
      </c>
      <c r="G4855" t="s">
        <v>229</v>
      </c>
      <c r="H4855" t="s">
        <v>230</v>
      </c>
      <c r="I4855" t="s">
        <v>1268</v>
      </c>
      <c r="J4855" t="s">
        <v>232</v>
      </c>
      <c r="K4855" t="s">
        <v>232</v>
      </c>
      <c r="L4855" t="s">
        <v>232</v>
      </c>
      <c r="M4855" t="s">
        <v>232</v>
      </c>
      <c r="N4855" t="s">
        <v>232</v>
      </c>
      <c r="O4855" t="s">
        <v>232</v>
      </c>
      <c r="P4855" t="s">
        <v>232</v>
      </c>
      <c r="Q4855" t="s">
        <v>232</v>
      </c>
      <c r="R4855" t="s">
        <v>232</v>
      </c>
      <c r="S4855" t="s">
        <v>232</v>
      </c>
      <c r="T4855" t="s">
        <v>232</v>
      </c>
      <c r="U4855" t="s">
        <v>232</v>
      </c>
      <c r="V4855" t="s">
        <v>232</v>
      </c>
      <c r="W4855" t="s">
        <v>232</v>
      </c>
      <c r="X4855" t="s">
        <v>232</v>
      </c>
      <c r="Y4855" t="s">
        <v>232</v>
      </c>
      <c r="Z4855" t="s">
        <v>232</v>
      </c>
      <c r="AA4855" t="s">
        <v>232</v>
      </c>
      <c r="AB4855" t="s">
        <v>232</v>
      </c>
      <c r="AC4855" t="s">
        <v>232</v>
      </c>
      <c r="AD4855" t="s">
        <v>232</v>
      </c>
      <c r="AE4855" t="s">
        <v>232</v>
      </c>
      <c r="AF4855" t="s">
        <v>232</v>
      </c>
      <c r="AG4855" t="s">
        <v>232</v>
      </c>
      <c r="AH4855">
        <v>3.0979999999999999</v>
      </c>
      <c r="AI4855">
        <v>3.177</v>
      </c>
      <c r="AJ4855">
        <v>3.0139999999999998</v>
      </c>
      <c r="AK4855">
        <v>3.0449999999999999</v>
      </c>
      <c r="AL4855">
        <v>3.31</v>
      </c>
      <c r="AM4855">
        <v>3.5150000000000001</v>
      </c>
      <c r="AN4855">
        <v>3.774</v>
      </c>
      <c r="AO4855">
        <v>3.9750000000000001</v>
      </c>
      <c r="AP4855">
        <v>4.1529999999999996</v>
      </c>
      <c r="AQ4855">
        <v>4.5090000000000003</v>
      </c>
      <c r="AR4855">
        <v>4.58</v>
      </c>
      <c r="AS4855">
        <v>4.774</v>
      </c>
      <c r="AT4855">
        <v>4.4470000000000001</v>
      </c>
      <c r="AU4855">
        <v>4.2830000000000004</v>
      </c>
      <c r="AV4855" t="s">
        <v>232</v>
      </c>
      <c r="AW4855" t="s">
        <v>232</v>
      </c>
      <c r="AX4855" t="s">
        <v>232</v>
      </c>
      <c r="AY4855" t="s">
        <v>232</v>
      </c>
      <c r="AZ4855" t="s">
        <v>232</v>
      </c>
      <c r="BA4855" t="s">
        <v>232</v>
      </c>
      <c r="BB4855" t="s">
        <v>232</v>
      </c>
      <c r="BC4855">
        <v>2017</v>
      </c>
    </row>
    <row r="4856" spans="1:55" x14ac:dyDescent="0.25">
      <c r="A4856">
        <v>181</v>
      </c>
      <c r="B4856" t="s">
        <v>1261</v>
      </c>
      <c r="C4856" t="s">
        <v>355</v>
      </c>
      <c r="D4856" t="s">
        <v>1262</v>
      </c>
      <c r="E4856" t="s">
        <v>353</v>
      </c>
      <c r="F4856" t="s">
        <v>354</v>
      </c>
      <c r="G4856" t="s">
        <v>282</v>
      </c>
      <c r="I4856" t="s">
        <v>379</v>
      </c>
      <c r="J4856" t="s">
        <v>232</v>
      </c>
      <c r="K4856" t="s">
        <v>232</v>
      </c>
      <c r="L4856" t="s">
        <v>232</v>
      </c>
      <c r="M4856" t="s">
        <v>232</v>
      </c>
      <c r="N4856" t="s">
        <v>232</v>
      </c>
      <c r="O4856" t="s">
        <v>232</v>
      </c>
      <c r="P4856" t="s">
        <v>232</v>
      </c>
      <c r="Q4856" t="s">
        <v>232</v>
      </c>
      <c r="R4856" t="s">
        <v>232</v>
      </c>
      <c r="S4856" t="s">
        <v>232</v>
      </c>
      <c r="T4856" t="s">
        <v>232</v>
      </c>
      <c r="U4856" t="s">
        <v>232</v>
      </c>
      <c r="V4856" t="s">
        <v>232</v>
      </c>
      <c r="W4856" t="s">
        <v>232</v>
      </c>
      <c r="X4856" t="s">
        <v>232</v>
      </c>
      <c r="Y4856" t="s">
        <v>232</v>
      </c>
      <c r="Z4856" t="s">
        <v>232</v>
      </c>
      <c r="AA4856" t="s">
        <v>232</v>
      </c>
      <c r="AB4856" t="s">
        <v>232</v>
      </c>
      <c r="AC4856" t="s">
        <v>232</v>
      </c>
      <c r="AD4856" t="s">
        <v>232</v>
      </c>
      <c r="AE4856" t="s">
        <v>232</v>
      </c>
      <c r="AF4856" t="s">
        <v>232</v>
      </c>
      <c r="AG4856" t="s">
        <v>232</v>
      </c>
      <c r="AH4856">
        <v>63.85</v>
      </c>
      <c r="AI4856">
        <v>61.688000000000002</v>
      </c>
      <c r="AJ4856">
        <v>55.953000000000003</v>
      </c>
      <c r="AK4856">
        <v>52.878999999999998</v>
      </c>
      <c r="AL4856">
        <v>54.012</v>
      </c>
      <c r="AM4856">
        <v>57.26</v>
      </c>
      <c r="AN4856">
        <v>57.185000000000002</v>
      </c>
      <c r="AO4856">
        <v>58.158000000000001</v>
      </c>
      <c r="AP4856">
        <v>57.929000000000002</v>
      </c>
      <c r="AQ4856">
        <v>58.973999999999997</v>
      </c>
      <c r="AR4856">
        <v>53.851999999999997</v>
      </c>
      <c r="AS4856">
        <v>49.506</v>
      </c>
      <c r="AT4856">
        <v>42.994</v>
      </c>
      <c r="AU4856">
        <v>37.92</v>
      </c>
      <c r="AV4856" t="s">
        <v>232</v>
      </c>
      <c r="AW4856" t="s">
        <v>232</v>
      </c>
      <c r="AX4856" t="s">
        <v>232</v>
      </c>
      <c r="AY4856" t="s">
        <v>232</v>
      </c>
      <c r="AZ4856" t="s">
        <v>232</v>
      </c>
      <c r="BA4856" t="s">
        <v>232</v>
      </c>
      <c r="BB4856" t="s">
        <v>232</v>
      </c>
      <c r="BC4856">
        <v>2017</v>
      </c>
    </row>
    <row r="4857" spans="1:55" x14ac:dyDescent="0.25">
      <c r="A4857">
        <v>181</v>
      </c>
      <c r="B4857" t="s">
        <v>1261</v>
      </c>
      <c r="C4857" t="s">
        <v>356</v>
      </c>
      <c r="D4857" t="s">
        <v>1262</v>
      </c>
      <c r="E4857" t="s">
        <v>357</v>
      </c>
      <c r="F4857" t="s">
        <v>358</v>
      </c>
      <c r="G4857" t="s">
        <v>229</v>
      </c>
      <c r="H4857" t="s">
        <v>230</v>
      </c>
      <c r="I4857" t="s">
        <v>1268</v>
      </c>
      <c r="J4857" t="s">
        <v>232</v>
      </c>
      <c r="K4857" t="s">
        <v>232</v>
      </c>
      <c r="L4857" t="s">
        <v>232</v>
      </c>
      <c r="M4857" t="s">
        <v>232</v>
      </c>
      <c r="N4857" t="s">
        <v>232</v>
      </c>
      <c r="O4857" t="s">
        <v>232</v>
      </c>
      <c r="P4857" t="s">
        <v>232</v>
      </c>
      <c r="Q4857" t="s">
        <v>232</v>
      </c>
      <c r="R4857" t="s">
        <v>232</v>
      </c>
      <c r="S4857" t="s">
        <v>232</v>
      </c>
      <c r="T4857" t="s">
        <v>232</v>
      </c>
      <c r="U4857" t="s">
        <v>232</v>
      </c>
      <c r="V4857" t="s">
        <v>232</v>
      </c>
      <c r="W4857" t="s">
        <v>232</v>
      </c>
      <c r="X4857" t="s">
        <v>232</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5.7350000000000003</v>
      </c>
      <c r="AU4857">
        <v>5.6710000000000003</v>
      </c>
      <c r="AV4857">
        <v>5.57</v>
      </c>
      <c r="AW4857">
        <v>5.6029999999999998</v>
      </c>
      <c r="AX4857">
        <v>5.5060000000000002</v>
      </c>
      <c r="AY4857">
        <v>5.33</v>
      </c>
      <c r="AZ4857">
        <v>5.0759999999999996</v>
      </c>
      <c r="BA4857">
        <v>5.008</v>
      </c>
      <c r="BB4857">
        <v>4.9550000000000001</v>
      </c>
      <c r="BC4857">
        <v>2017</v>
      </c>
    </row>
    <row r="4858" spans="1:55" x14ac:dyDescent="0.25">
      <c r="A4858">
        <v>181</v>
      </c>
      <c r="B4858" t="s">
        <v>1261</v>
      </c>
      <c r="C4858" t="s">
        <v>359</v>
      </c>
      <c r="D4858" t="s">
        <v>1262</v>
      </c>
      <c r="E4858" t="s">
        <v>357</v>
      </c>
      <c r="F4858" t="s">
        <v>358</v>
      </c>
      <c r="G4858" t="s">
        <v>282</v>
      </c>
      <c r="I4858" t="s">
        <v>360</v>
      </c>
      <c r="J4858" t="s">
        <v>232</v>
      </c>
      <c r="K4858" t="s">
        <v>232</v>
      </c>
      <c r="L4858" t="s">
        <v>232</v>
      </c>
      <c r="M4858" t="s">
        <v>232</v>
      </c>
      <c r="N4858" t="s">
        <v>232</v>
      </c>
      <c r="O4858" t="s">
        <v>232</v>
      </c>
      <c r="P4858" t="s">
        <v>232</v>
      </c>
      <c r="Q4858" t="s">
        <v>232</v>
      </c>
      <c r="R4858" t="s">
        <v>232</v>
      </c>
      <c r="S4858" t="s">
        <v>232</v>
      </c>
      <c r="T4858" t="s">
        <v>232</v>
      </c>
      <c r="U4858" t="s">
        <v>232</v>
      </c>
      <c r="V4858" t="s">
        <v>232</v>
      </c>
      <c r="W4858" t="s">
        <v>232</v>
      </c>
      <c r="X4858" t="s">
        <v>232</v>
      </c>
      <c r="Y4858">
        <v>45.118000000000002</v>
      </c>
      <c r="Z4858">
        <v>51.252000000000002</v>
      </c>
      <c r="AA4858">
        <v>60.546999999999997</v>
      </c>
      <c r="AB4858">
        <v>66.090999999999994</v>
      </c>
      <c r="AC4858">
        <v>69.483000000000004</v>
      </c>
      <c r="AD4858">
        <v>64.153999999999996</v>
      </c>
      <c r="AE4858">
        <v>70.120999999999995</v>
      </c>
      <c r="AF4858">
        <v>64.876999999999995</v>
      </c>
      <c r="AG4858">
        <v>68.659000000000006</v>
      </c>
      <c r="AH4858">
        <v>71.09</v>
      </c>
      <c r="AI4858">
        <v>70.036000000000001</v>
      </c>
      <c r="AJ4858">
        <v>64.477999999999994</v>
      </c>
      <c r="AK4858">
        <v>62.26</v>
      </c>
      <c r="AL4858">
        <v>62.606999999999999</v>
      </c>
      <c r="AM4858">
        <v>67.649000000000001</v>
      </c>
      <c r="AN4858">
        <v>67.460999999999999</v>
      </c>
      <c r="AO4858">
        <v>70.173000000000002</v>
      </c>
      <c r="AP4858">
        <v>67.728999999999999</v>
      </c>
      <c r="AQ4858">
        <v>68.364000000000004</v>
      </c>
      <c r="AR4858">
        <v>63.372</v>
      </c>
      <c r="AS4858">
        <v>57.92</v>
      </c>
      <c r="AT4858">
        <v>55.447000000000003</v>
      </c>
      <c r="AU4858">
        <v>50.204999999999998</v>
      </c>
      <c r="AV4858">
        <v>45.369</v>
      </c>
      <c r="AW4858">
        <v>42.457999999999998</v>
      </c>
      <c r="AX4858">
        <v>39.073999999999998</v>
      </c>
      <c r="AY4858">
        <v>35.67</v>
      </c>
      <c r="AZ4858">
        <v>32.122999999999998</v>
      </c>
      <c r="BA4858">
        <v>30.029</v>
      </c>
      <c r="BB4858">
        <v>28.206</v>
      </c>
      <c r="BC4858">
        <v>2017</v>
      </c>
    </row>
    <row r="4859" spans="1:55" x14ac:dyDescent="0.25">
      <c r="A4859">
        <v>181</v>
      </c>
      <c r="B4859" t="s">
        <v>1261</v>
      </c>
      <c r="C4859" t="s">
        <v>361</v>
      </c>
      <c r="D4859" t="s">
        <v>1262</v>
      </c>
      <c r="E4859" t="s">
        <v>362</v>
      </c>
      <c r="F4859" t="s">
        <v>363</v>
      </c>
      <c r="G4859" t="s">
        <v>229</v>
      </c>
      <c r="H4859" t="s">
        <v>230</v>
      </c>
      <c r="I4859" t="s">
        <v>1268</v>
      </c>
      <c r="J4859">
        <v>0.96299999999999997</v>
      </c>
      <c r="K4859">
        <v>1.052</v>
      </c>
      <c r="L4859">
        <v>1.06</v>
      </c>
      <c r="M4859">
        <v>1.0860000000000001</v>
      </c>
      <c r="N4859">
        <v>1.095</v>
      </c>
      <c r="O4859">
        <v>1.1259999999999999</v>
      </c>
      <c r="P4859">
        <v>1.2270000000000001</v>
      </c>
      <c r="Q4859">
        <v>1.3460000000000001</v>
      </c>
      <c r="R4859">
        <v>1.464</v>
      </c>
      <c r="S4859">
        <v>1.6160000000000001</v>
      </c>
      <c r="T4859">
        <v>1.7669999999999999</v>
      </c>
      <c r="U4859">
        <v>1.954</v>
      </c>
      <c r="V4859">
        <v>2.1440000000000001</v>
      </c>
      <c r="W4859">
        <v>2.2959999999999998</v>
      </c>
      <c r="X4859">
        <v>2.512</v>
      </c>
      <c r="Y4859">
        <v>2.7679999999999998</v>
      </c>
      <c r="Z4859">
        <v>2.8820000000000001</v>
      </c>
      <c r="AA4859">
        <v>3.1230000000000002</v>
      </c>
      <c r="AB4859">
        <v>3.33</v>
      </c>
      <c r="AC4859">
        <v>3.569</v>
      </c>
      <c r="AD4859">
        <v>4.1369999999999996</v>
      </c>
      <c r="AE4859">
        <v>4.2629999999999999</v>
      </c>
      <c r="AF4859">
        <v>4.5119999999999996</v>
      </c>
      <c r="AG4859">
        <v>4.7590000000000003</v>
      </c>
      <c r="AH4859">
        <v>4.8520000000000003</v>
      </c>
      <c r="AI4859">
        <v>5.149</v>
      </c>
      <c r="AJ4859">
        <v>5.3860000000000001</v>
      </c>
      <c r="AK4859">
        <v>5.7569999999999997</v>
      </c>
      <c r="AL4859">
        <v>6.1289999999999996</v>
      </c>
      <c r="AM4859">
        <v>6.1390000000000002</v>
      </c>
      <c r="AN4859">
        <v>6.6</v>
      </c>
      <c r="AO4859">
        <v>6.835</v>
      </c>
      <c r="AP4859">
        <v>7.1680000000000001</v>
      </c>
      <c r="AQ4859">
        <v>7.6449999999999996</v>
      </c>
      <c r="AR4859">
        <v>8.5050000000000008</v>
      </c>
      <c r="AS4859">
        <v>9.6440000000000001</v>
      </c>
      <c r="AT4859">
        <v>10.343</v>
      </c>
      <c r="AU4859">
        <v>11.295</v>
      </c>
      <c r="AV4859">
        <v>12.276999999999999</v>
      </c>
      <c r="AW4859">
        <v>13.196</v>
      </c>
      <c r="AX4859">
        <v>14.09</v>
      </c>
      <c r="AY4859">
        <v>14.942</v>
      </c>
      <c r="AZ4859">
        <v>15.802</v>
      </c>
      <c r="BA4859">
        <v>16.675999999999998</v>
      </c>
      <c r="BB4859">
        <v>17.568999999999999</v>
      </c>
      <c r="BC4859">
        <v>2017</v>
      </c>
    </row>
    <row r="4860" spans="1:55" x14ac:dyDescent="0.25">
      <c r="A4860">
        <v>181</v>
      </c>
      <c r="B4860" t="s">
        <v>1261</v>
      </c>
      <c r="C4860" t="s">
        <v>364</v>
      </c>
      <c r="D4860" t="s">
        <v>1262</v>
      </c>
      <c r="E4860" t="s">
        <v>365</v>
      </c>
      <c r="F4860" t="s">
        <v>366</v>
      </c>
      <c r="G4860" t="s">
        <v>242</v>
      </c>
      <c r="H4860" t="s">
        <v>230</v>
      </c>
      <c r="I4860" t="s">
        <v>1064</v>
      </c>
      <c r="J4860" t="s">
        <v>232</v>
      </c>
      <c r="K4860" t="s">
        <v>232</v>
      </c>
      <c r="L4860" t="s">
        <v>232</v>
      </c>
      <c r="M4860" t="s">
        <v>232</v>
      </c>
      <c r="N4860" t="s">
        <v>232</v>
      </c>
      <c r="O4860" t="s">
        <v>232</v>
      </c>
      <c r="P4860" t="s">
        <v>232</v>
      </c>
      <c r="Q4860" t="s">
        <v>232</v>
      </c>
      <c r="R4860" t="s">
        <v>232</v>
      </c>
      <c r="S4860" t="s">
        <v>232</v>
      </c>
      <c r="T4860" t="s">
        <v>232</v>
      </c>
      <c r="U4860" t="s">
        <v>232</v>
      </c>
      <c r="V4860" t="s">
        <v>232</v>
      </c>
      <c r="W4860" t="s">
        <v>232</v>
      </c>
      <c r="X4860" t="s">
        <v>232</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-0.56200000000000006</v>
      </c>
      <c r="AN4860">
        <v>-0.40799999999999997</v>
      </c>
      <c r="AO4860">
        <v>-1.9E-2</v>
      </c>
      <c r="AP4860">
        <v>0.157</v>
      </c>
      <c r="AQ4860">
        <v>0.27</v>
      </c>
      <c r="AR4860">
        <v>0.98899999999999999</v>
      </c>
      <c r="AS4860">
        <v>0.251</v>
      </c>
      <c r="AT4860">
        <v>0.39500000000000002</v>
      </c>
      <c r="AU4860">
        <v>1.325</v>
      </c>
      <c r="AV4860">
        <v>1.4590000000000001</v>
      </c>
      <c r="AW4860">
        <v>1.413</v>
      </c>
      <c r="AX4860">
        <v>1.4339999999999999</v>
      </c>
      <c r="AY4860">
        <v>1.4950000000000001</v>
      </c>
      <c r="AZ4860">
        <v>1.55</v>
      </c>
      <c r="BA4860">
        <v>1.6040000000000001</v>
      </c>
      <c r="BB4860">
        <v>1.6719999999999999</v>
      </c>
      <c r="BC4860">
        <v>2017</v>
      </c>
    </row>
    <row r="4861" spans="1:55" x14ac:dyDescent="0.25">
      <c r="A4861">
        <v>181</v>
      </c>
      <c r="B4861" t="s">
        <v>1261</v>
      </c>
      <c r="C4861" t="s">
        <v>368</v>
      </c>
      <c r="D4861" t="s">
        <v>1262</v>
      </c>
      <c r="E4861" t="s">
        <v>365</v>
      </c>
      <c r="F4861" t="s">
        <v>366</v>
      </c>
      <c r="G4861" t="s">
        <v>282</v>
      </c>
      <c r="I4861" t="s">
        <v>369</v>
      </c>
      <c r="J4861" t="s">
        <v>232</v>
      </c>
      <c r="K4861" t="s">
        <v>232</v>
      </c>
      <c r="L4861" t="s">
        <v>232</v>
      </c>
      <c r="M4861" t="s">
        <v>232</v>
      </c>
      <c r="N4861" t="s">
        <v>232</v>
      </c>
      <c r="O4861" t="s">
        <v>232</v>
      </c>
      <c r="P4861" t="s">
        <v>232</v>
      </c>
      <c r="Q4861" t="s">
        <v>232</v>
      </c>
      <c r="R4861" t="s">
        <v>232</v>
      </c>
      <c r="S4861" t="s">
        <v>232</v>
      </c>
      <c r="T4861" t="s">
        <v>232</v>
      </c>
      <c r="U4861" t="s">
        <v>232</v>
      </c>
      <c r="V4861" t="s">
        <v>232</v>
      </c>
      <c r="W4861" t="s">
        <v>232</v>
      </c>
      <c r="X4861" t="s">
        <v>232</v>
      </c>
      <c r="Y4861">
        <v>-4.8689999999999998</v>
      </c>
      <c r="Z4861">
        <v>-5.2729999999999997</v>
      </c>
      <c r="AA4861">
        <v>-2.7469999999999999</v>
      </c>
      <c r="AB4861">
        <v>-2.6739999999999999</v>
      </c>
      <c r="AC4861">
        <v>-1.512</v>
      </c>
      <c r="AD4861">
        <v>-5.1609999999999996</v>
      </c>
      <c r="AE4861">
        <v>-1.5640000000000001</v>
      </c>
      <c r="AF4861">
        <v>0.997</v>
      </c>
      <c r="AG4861">
        <v>-1.232</v>
      </c>
      <c r="AH4861">
        <v>-5.4880000000000004</v>
      </c>
      <c r="AI4861">
        <v>-8.1630000000000003</v>
      </c>
      <c r="AJ4861">
        <v>-9.3529999999999998</v>
      </c>
      <c r="AK4861">
        <v>-3.87</v>
      </c>
      <c r="AL4861">
        <v>-1.052</v>
      </c>
      <c r="AM4861">
        <v>-6.5789999999999997</v>
      </c>
      <c r="AN4861">
        <v>-4.657</v>
      </c>
      <c r="AO4861">
        <v>-0.20100000000000001</v>
      </c>
      <c r="AP4861">
        <v>1.702</v>
      </c>
      <c r="AQ4861">
        <v>2.6640000000000001</v>
      </c>
      <c r="AR4861">
        <v>8.7479999999999993</v>
      </c>
      <c r="AS4861">
        <v>2.35</v>
      </c>
      <c r="AT4861">
        <v>3.4489999999999998</v>
      </c>
      <c r="AU4861">
        <v>10.393000000000001</v>
      </c>
      <c r="AV4861">
        <v>10.06</v>
      </c>
      <c r="AW4861">
        <v>9.3360000000000003</v>
      </c>
      <c r="AX4861">
        <v>8.7799999999999994</v>
      </c>
      <c r="AY4861">
        <v>8.577</v>
      </c>
      <c r="AZ4861">
        <v>8.3559999999999999</v>
      </c>
      <c r="BA4861">
        <v>8.1609999999999996</v>
      </c>
      <c r="BB4861">
        <v>8.0220000000000002</v>
      </c>
      <c r="BC4861">
        <v>2017</v>
      </c>
    </row>
    <row r="4862" spans="1:55" x14ac:dyDescent="0.25">
      <c r="A4862">
        <v>867</v>
      </c>
      <c r="B4862" t="s">
        <v>1269</v>
      </c>
      <c r="C4862" t="s">
        <v>225</v>
      </c>
      <c r="D4862" t="s">
        <v>1270</v>
      </c>
      <c r="E4862" t="s">
        <v>227</v>
      </c>
      <c r="F4862" t="s">
        <v>228</v>
      </c>
      <c r="G4862" t="s">
        <v>229</v>
      </c>
      <c r="H4862" t="s">
        <v>230</v>
      </c>
      <c r="I4862" t="s">
        <v>1271</v>
      </c>
      <c r="J4862" t="s">
        <v>232</v>
      </c>
      <c r="K4862" t="s">
        <v>232</v>
      </c>
      <c r="L4862" t="s">
        <v>232</v>
      </c>
      <c r="M4862" t="s">
        <v>232</v>
      </c>
      <c r="N4862" t="s">
        <v>232</v>
      </c>
      <c r="O4862" t="s">
        <v>232</v>
      </c>
      <c r="P4862" t="s">
        <v>232</v>
      </c>
      <c r="Q4862" t="s">
        <v>232</v>
      </c>
      <c r="R4862" t="s">
        <v>232</v>
      </c>
      <c r="S4862" t="s">
        <v>232</v>
      </c>
      <c r="T4862" t="s">
        <v>232</v>
      </c>
      <c r="U4862" t="s">
        <v>232</v>
      </c>
      <c r="V4862" t="s">
        <v>232</v>
      </c>
      <c r="W4862" t="s">
        <v>232</v>
      </c>
      <c r="X4862" t="s">
        <v>232</v>
      </c>
      <c r="Y4862" t="s">
        <v>232</v>
      </c>
      <c r="Z4862" t="s">
        <v>232</v>
      </c>
      <c r="AA4862">
        <v>0.11899999999999999</v>
      </c>
      <c r="AB4862">
        <v>0.11600000000000001</v>
      </c>
      <c r="AC4862">
        <v>0.123</v>
      </c>
      <c r="AD4862">
        <v>0.129</v>
      </c>
      <c r="AE4862">
        <v>0.13300000000000001</v>
      </c>
      <c r="AF4862">
        <v>0.13300000000000001</v>
      </c>
      <c r="AG4862">
        <v>0.13300000000000001</v>
      </c>
      <c r="AH4862">
        <v>0.13800000000000001</v>
      </c>
      <c r="AI4862">
        <v>0.14000000000000001</v>
      </c>
      <c r="AJ4862">
        <v>0.14499999999999999</v>
      </c>
      <c r="AK4862">
        <v>0.14199999999999999</v>
      </c>
      <c r="AL4862">
        <v>0.13900000000000001</v>
      </c>
      <c r="AM4862">
        <v>0.14899999999999999</v>
      </c>
      <c r="AN4862">
        <v>0.151</v>
      </c>
      <c r="AO4862">
        <v>0.156</v>
      </c>
      <c r="AP4862">
        <v>0.16</v>
      </c>
      <c r="AQ4862">
        <v>0.159</v>
      </c>
      <c r="AR4862">
        <v>0.158</v>
      </c>
      <c r="AS4862">
        <v>0.161</v>
      </c>
      <c r="AT4862">
        <v>0.16800000000000001</v>
      </c>
      <c r="AU4862">
        <v>0.17199999999999999</v>
      </c>
      <c r="AV4862">
        <v>0.17599999999999999</v>
      </c>
      <c r="AW4862">
        <v>0.18099999999999999</v>
      </c>
      <c r="AX4862">
        <v>0.184</v>
      </c>
      <c r="AY4862">
        <v>0.188</v>
      </c>
      <c r="AZ4862">
        <v>0.191</v>
      </c>
      <c r="BA4862">
        <v>0.193</v>
      </c>
      <c r="BB4862">
        <v>0.19600000000000001</v>
      </c>
      <c r="BC4862">
        <v>2017</v>
      </c>
    </row>
    <row r="4863" spans="1:55" x14ac:dyDescent="0.25">
      <c r="A4863">
        <v>867</v>
      </c>
      <c r="B4863" t="s">
        <v>1269</v>
      </c>
      <c r="C4863" t="s">
        <v>233</v>
      </c>
      <c r="D4863" t="s">
        <v>1270</v>
      </c>
      <c r="E4863" t="s">
        <v>227</v>
      </c>
      <c r="F4863" t="s">
        <v>234</v>
      </c>
      <c r="G4863" t="s">
        <v>235</v>
      </c>
      <c r="I4863" t="s">
        <v>236</v>
      </c>
      <c r="J4863" t="s">
        <v>232</v>
      </c>
      <c r="K4863" t="s">
        <v>232</v>
      </c>
      <c r="L4863" t="s">
        <v>232</v>
      </c>
      <c r="M4863" t="s">
        <v>232</v>
      </c>
      <c r="N4863" t="s">
        <v>232</v>
      </c>
      <c r="O4863" t="s">
        <v>232</v>
      </c>
      <c r="P4863" t="s">
        <v>232</v>
      </c>
      <c r="Q4863" t="s">
        <v>232</v>
      </c>
      <c r="R4863" t="s">
        <v>232</v>
      </c>
      <c r="S4863" t="s">
        <v>232</v>
      </c>
      <c r="T4863" t="s">
        <v>232</v>
      </c>
      <c r="U4863" t="s">
        <v>232</v>
      </c>
      <c r="V4863" t="s">
        <v>232</v>
      </c>
      <c r="W4863" t="s">
        <v>232</v>
      </c>
      <c r="X4863" t="s">
        <v>232</v>
      </c>
      <c r="Y4863" t="s">
        <v>232</v>
      </c>
      <c r="Z4863" t="s">
        <v>232</v>
      </c>
      <c r="AA4863" t="s">
        <v>232</v>
      </c>
      <c r="AB4863">
        <v>-2.42</v>
      </c>
      <c r="AC4863">
        <v>6.03</v>
      </c>
      <c r="AD4863">
        <v>5.3339999999999996</v>
      </c>
      <c r="AE4863">
        <v>2.738</v>
      </c>
      <c r="AF4863">
        <v>0.21</v>
      </c>
      <c r="AG4863">
        <v>-0.27200000000000002</v>
      </c>
      <c r="AH4863">
        <v>3.5950000000000002</v>
      </c>
      <c r="AI4863">
        <v>1.6759999999999999</v>
      </c>
      <c r="AJ4863">
        <v>3.9929999999999999</v>
      </c>
      <c r="AK4863">
        <v>-2.351</v>
      </c>
      <c r="AL4863">
        <v>-1.7689999999999999</v>
      </c>
      <c r="AM4863">
        <v>7.056</v>
      </c>
      <c r="AN4863">
        <v>1.087</v>
      </c>
      <c r="AO4863">
        <v>3.1549999999999998</v>
      </c>
      <c r="AP4863">
        <v>2.79</v>
      </c>
      <c r="AQ4863">
        <v>-0.69399999999999995</v>
      </c>
      <c r="AR4863">
        <v>-0.627</v>
      </c>
      <c r="AS4863">
        <v>1.78</v>
      </c>
      <c r="AT4863">
        <v>4.5490000000000004</v>
      </c>
      <c r="AU4863">
        <v>2.5539999999999998</v>
      </c>
      <c r="AV4863">
        <v>2.411</v>
      </c>
      <c r="AW4863">
        <v>2.302</v>
      </c>
      <c r="AX4863">
        <v>2.0049999999999999</v>
      </c>
      <c r="AY4863">
        <v>1.8480000000000001</v>
      </c>
      <c r="AZ4863">
        <v>1.6459999999999999</v>
      </c>
      <c r="BA4863">
        <v>1.246</v>
      </c>
      <c r="BB4863">
        <v>1.3460000000000001</v>
      </c>
      <c r="BC4863">
        <v>2017</v>
      </c>
    </row>
    <row r="4864" spans="1:55" x14ac:dyDescent="0.25">
      <c r="A4864">
        <v>867</v>
      </c>
      <c r="B4864" t="s">
        <v>1269</v>
      </c>
      <c r="C4864" t="s">
        <v>237</v>
      </c>
      <c r="D4864" t="s">
        <v>1270</v>
      </c>
      <c r="E4864" t="s">
        <v>238</v>
      </c>
      <c r="F4864" t="s">
        <v>239</v>
      </c>
      <c r="G4864" t="s">
        <v>229</v>
      </c>
      <c r="H4864" t="s">
        <v>230</v>
      </c>
      <c r="I4864" t="s">
        <v>1271</v>
      </c>
      <c r="J4864" t="s">
        <v>232</v>
      </c>
      <c r="K4864" t="s">
        <v>232</v>
      </c>
      <c r="L4864" t="s">
        <v>232</v>
      </c>
      <c r="M4864" t="s">
        <v>232</v>
      </c>
      <c r="N4864" t="s">
        <v>232</v>
      </c>
      <c r="O4864" t="s">
        <v>232</v>
      </c>
      <c r="P4864" t="s">
        <v>232</v>
      </c>
      <c r="Q4864" t="s">
        <v>232</v>
      </c>
      <c r="R4864" t="s">
        <v>232</v>
      </c>
      <c r="S4864" t="s">
        <v>232</v>
      </c>
      <c r="T4864" t="s">
        <v>232</v>
      </c>
      <c r="U4864" t="s">
        <v>232</v>
      </c>
      <c r="V4864" t="s">
        <v>232</v>
      </c>
      <c r="W4864" t="s">
        <v>232</v>
      </c>
      <c r="X4864" t="s">
        <v>232</v>
      </c>
      <c r="Y4864" t="s">
        <v>232</v>
      </c>
      <c r="Z4864" t="s">
        <v>232</v>
      </c>
      <c r="AA4864">
        <v>0.108</v>
      </c>
      <c r="AB4864">
        <v>0.11</v>
      </c>
      <c r="AC4864">
        <v>0.109</v>
      </c>
      <c r="AD4864">
        <v>0.112</v>
      </c>
      <c r="AE4864">
        <v>0.11700000000000001</v>
      </c>
      <c r="AF4864">
        <v>0.127</v>
      </c>
      <c r="AG4864">
        <v>0.129</v>
      </c>
      <c r="AH4864">
        <v>0.13300000000000001</v>
      </c>
      <c r="AI4864">
        <v>0.14000000000000001</v>
      </c>
      <c r="AJ4864">
        <v>0.14699999999999999</v>
      </c>
      <c r="AK4864">
        <v>0.154</v>
      </c>
      <c r="AL4864">
        <v>0.155</v>
      </c>
      <c r="AM4864">
        <v>0.155</v>
      </c>
      <c r="AN4864">
        <v>0.16800000000000001</v>
      </c>
      <c r="AO4864">
        <v>0.17599999999999999</v>
      </c>
      <c r="AP4864">
        <v>0.187</v>
      </c>
      <c r="AQ4864">
        <v>0.192</v>
      </c>
      <c r="AR4864">
        <v>0.185</v>
      </c>
      <c r="AS4864">
        <v>0.18099999999999999</v>
      </c>
      <c r="AT4864">
        <v>0.19800000000000001</v>
      </c>
      <c r="AU4864">
        <v>0.20799999999999999</v>
      </c>
      <c r="AV4864">
        <v>0.214</v>
      </c>
      <c r="AW4864">
        <v>0.22</v>
      </c>
      <c r="AX4864">
        <v>0.22800000000000001</v>
      </c>
      <c r="AY4864">
        <v>0.23599999999999999</v>
      </c>
      <c r="AZ4864">
        <v>0.24299999999999999</v>
      </c>
      <c r="BA4864">
        <v>0.25</v>
      </c>
      <c r="BB4864">
        <v>0.25600000000000001</v>
      </c>
      <c r="BC4864">
        <v>2017</v>
      </c>
    </row>
    <row r="4865" spans="1:55" x14ac:dyDescent="0.25">
      <c r="A4865">
        <v>867</v>
      </c>
      <c r="B4865" t="s">
        <v>1269</v>
      </c>
      <c r="C4865" t="s">
        <v>240</v>
      </c>
      <c r="D4865" t="s">
        <v>1270</v>
      </c>
      <c r="E4865" t="s">
        <v>238</v>
      </c>
      <c r="F4865" t="s">
        <v>241</v>
      </c>
      <c r="G4865" t="s">
        <v>242</v>
      </c>
      <c r="H4865" t="s">
        <v>230</v>
      </c>
      <c r="I4865" t="s">
        <v>243</v>
      </c>
      <c r="J4865" t="s">
        <v>232</v>
      </c>
      <c r="K4865" t="s">
        <v>232</v>
      </c>
      <c r="L4865" t="s">
        <v>232</v>
      </c>
      <c r="M4865" t="s">
        <v>232</v>
      </c>
      <c r="N4865" t="s">
        <v>232</v>
      </c>
      <c r="O4865" t="s">
        <v>232</v>
      </c>
      <c r="P4865" t="s">
        <v>232</v>
      </c>
      <c r="Q4865" t="s">
        <v>232</v>
      </c>
      <c r="R4865" t="s">
        <v>232</v>
      </c>
      <c r="S4865" t="s">
        <v>232</v>
      </c>
      <c r="T4865" t="s">
        <v>232</v>
      </c>
      <c r="U4865" t="s">
        <v>232</v>
      </c>
      <c r="V4865" t="s">
        <v>232</v>
      </c>
      <c r="W4865" t="s">
        <v>232</v>
      </c>
      <c r="X4865" t="s">
        <v>232</v>
      </c>
      <c r="Y4865" t="s">
        <v>232</v>
      </c>
      <c r="Z4865" t="s">
        <v>232</v>
      </c>
      <c r="AA4865">
        <v>0.108</v>
      </c>
      <c r="AB4865">
        <v>0.11</v>
      </c>
      <c r="AC4865">
        <v>0.109</v>
      </c>
      <c r="AD4865">
        <v>0.112</v>
      </c>
      <c r="AE4865">
        <v>0.11700000000000001</v>
      </c>
      <c r="AF4865">
        <v>0.127</v>
      </c>
      <c r="AG4865">
        <v>0.129</v>
      </c>
      <c r="AH4865">
        <v>0.13300000000000001</v>
      </c>
      <c r="AI4865">
        <v>0.14000000000000001</v>
      </c>
      <c r="AJ4865">
        <v>0.14699999999999999</v>
      </c>
      <c r="AK4865">
        <v>0.154</v>
      </c>
      <c r="AL4865">
        <v>0.155</v>
      </c>
      <c r="AM4865">
        <v>0.155</v>
      </c>
      <c r="AN4865">
        <v>0.16800000000000001</v>
      </c>
      <c r="AO4865">
        <v>0.17599999999999999</v>
      </c>
      <c r="AP4865">
        <v>0.187</v>
      </c>
      <c r="AQ4865">
        <v>0.192</v>
      </c>
      <c r="AR4865">
        <v>0.185</v>
      </c>
      <c r="AS4865">
        <v>0.18099999999999999</v>
      </c>
      <c r="AT4865">
        <v>0.19800000000000001</v>
      </c>
      <c r="AU4865">
        <v>0.20799999999999999</v>
      </c>
      <c r="AV4865">
        <v>0.214</v>
      </c>
      <c r="AW4865">
        <v>0.22</v>
      </c>
      <c r="AX4865">
        <v>0.22800000000000001</v>
      </c>
      <c r="AY4865">
        <v>0.23599999999999999</v>
      </c>
      <c r="AZ4865">
        <v>0.24299999999999999</v>
      </c>
      <c r="BA4865">
        <v>0.25</v>
      </c>
      <c r="BB4865">
        <v>0.25600000000000001</v>
      </c>
      <c r="BC4865">
        <v>2017</v>
      </c>
    </row>
    <row r="4866" spans="1:55" x14ac:dyDescent="0.25">
      <c r="A4866">
        <v>867</v>
      </c>
      <c r="B4866" t="s">
        <v>1269</v>
      </c>
      <c r="C4866" t="s">
        <v>244</v>
      </c>
      <c r="D4866" t="s">
        <v>1270</v>
      </c>
      <c r="E4866" t="s">
        <v>238</v>
      </c>
      <c r="F4866" t="s">
        <v>245</v>
      </c>
      <c r="G4866" t="s">
        <v>246</v>
      </c>
      <c r="H4866" t="s">
        <v>230</v>
      </c>
      <c r="I4866" t="s">
        <v>243</v>
      </c>
      <c r="J4866" t="s">
        <v>232</v>
      </c>
      <c r="K4866" t="s">
        <v>232</v>
      </c>
      <c r="L4866" t="s">
        <v>232</v>
      </c>
      <c r="M4866" t="s">
        <v>232</v>
      </c>
      <c r="N4866" t="s">
        <v>232</v>
      </c>
      <c r="O4866" t="s">
        <v>232</v>
      </c>
      <c r="P4866" t="s">
        <v>232</v>
      </c>
      <c r="Q4866" t="s">
        <v>232</v>
      </c>
      <c r="R4866" t="s">
        <v>232</v>
      </c>
      <c r="S4866" t="s">
        <v>232</v>
      </c>
      <c r="T4866" t="s">
        <v>232</v>
      </c>
      <c r="U4866" t="s">
        <v>232</v>
      </c>
      <c r="V4866" t="s">
        <v>232</v>
      </c>
      <c r="W4866" t="s">
        <v>232</v>
      </c>
      <c r="X4866" t="s">
        <v>232</v>
      </c>
      <c r="Y4866" t="s">
        <v>232</v>
      </c>
      <c r="Z4866" t="s">
        <v>232</v>
      </c>
      <c r="AA4866">
        <v>9.4E-2</v>
      </c>
      <c r="AB4866">
        <v>9.1999999999999998E-2</v>
      </c>
      <c r="AC4866">
        <v>9.9000000000000005E-2</v>
      </c>
      <c r="AD4866">
        <v>0.107</v>
      </c>
      <c r="AE4866">
        <v>0.112</v>
      </c>
      <c r="AF4866">
        <v>0.114</v>
      </c>
      <c r="AG4866">
        <v>0.11600000000000001</v>
      </c>
      <c r="AH4866">
        <v>0.124</v>
      </c>
      <c r="AI4866">
        <v>0.13</v>
      </c>
      <c r="AJ4866">
        <v>0.13900000000000001</v>
      </c>
      <c r="AK4866">
        <v>0.13900000000000001</v>
      </c>
      <c r="AL4866">
        <v>0.13900000000000001</v>
      </c>
      <c r="AM4866">
        <v>0.15</v>
      </c>
      <c r="AN4866">
        <v>0.154</v>
      </c>
      <c r="AO4866">
        <v>0.16200000000000001</v>
      </c>
      <c r="AP4866">
        <v>0.17</v>
      </c>
      <c r="AQ4866">
        <v>0.17199999999999999</v>
      </c>
      <c r="AR4866">
        <v>0.17399999999999999</v>
      </c>
      <c r="AS4866">
        <v>0.17899999999999999</v>
      </c>
      <c r="AT4866">
        <v>0.189</v>
      </c>
      <c r="AU4866">
        <v>0.19700000000000001</v>
      </c>
      <c r="AV4866">
        <v>0.20699999999999999</v>
      </c>
      <c r="AW4866">
        <v>0.215</v>
      </c>
      <c r="AX4866">
        <v>0.224</v>
      </c>
      <c r="AY4866">
        <v>0.23300000000000001</v>
      </c>
      <c r="AZ4866">
        <v>0.24199999999999999</v>
      </c>
      <c r="BA4866">
        <v>0.25</v>
      </c>
      <c r="BB4866">
        <v>0.25800000000000001</v>
      </c>
      <c r="BC4866">
        <v>2017</v>
      </c>
    </row>
    <row r="4867" spans="1:55" x14ac:dyDescent="0.25">
      <c r="A4867">
        <v>867</v>
      </c>
      <c r="B4867" t="s">
        <v>1269</v>
      </c>
      <c r="C4867" t="s">
        <v>247</v>
      </c>
      <c r="D4867" t="s">
        <v>1270</v>
      </c>
      <c r="E4867" t="s">
        <v>248</v>
      </c>
      <c r="F4867" t="s">
        <v>249</v>
      </c>
      <c r="G4867" t="s">
        <v>250</v>
      </c>
      <c r="I4867" t="s">
        <v>251</v>
      </c>
      <c r="J4867" t="s">
        <v>232</v>
      </c>
      <c r="K4867" t="s">
        <v>232</v>
      </c>
      <c r="L4867" t="s">
        <v>232</v>
      </c>
      <c r="M4867" t="s">
        <v>232</v>
      </c>
      <c r="N4867" t="s">
        <v>232</v>
      </c>
      <c r="O4867" t="s">
        <v>232</v>
      </c>
      <c r="P4867" t="s">
        <v>232</v>
      </c>
      <c r="Q4867" t="s">
        <v>232</v>
      </c>
      <c r="R4867" t="s">
        <v>232</v>
      </c>
      <c r="S4867" t="s">
        <v>232</v>
      </c>
      <c r="T4867" t="s">
        <v>232</v>
      </c>
      <c r="U4867" t="s">
        <v>232</v>
      </c>
      <c r="V4867" t="s">
        <v>232</v>
      </c>
      <c r="W4867" t="s">
        <v>232</v>
      </c>
      <c r="X4867" t="s">
        <v>232</v>
      </c>
      <c r="Y4867" t="s">
        <v>232</v>
      </c>
      <c r="Z4867" t="s">
        <v>232</v>
      </c>
      <c r="AA4867">
        <v>90.807000000000002</v>
      </c>
      <c r="AB4867">
        <v>95.075999999999993</v>
      </c>
      <c r="AC4867">
        <v>89.019000000000005</v>
      </c>
      <c r="AD4867">
        <v>86.989000000000004</v>
      </c>
      <c r="AE4867">
        <v>87.893000000000001</v>
      </c>
      <c r="AF4867">
        <v>95.108000000000004</v>
      </c>
      <c r="AG4867">
        <v>97.043000000000006</v>
      </c>
      <c r="AH4867">
        <v>96.53</v>
      </c>
      <c r="AI4867">
        <v>100.336</v>
      </c>
      <c r="AJ4867">
        <v>100.88500000000001</v>
      </c>
      <c r="AK4867">
        <v>108.654</v>
      </c>
      <c r="AL4867">
        <v>111.33</v>
      </c>
      <c r="AM4867">
        <v>103.729</v>
      </c>
      <c r="AN4867">
        <v>111.52</v>
      </c>
      <c r="AO4867">
        <v>112.753</v>
      </c>
      <c r="AP4867">
        <v>116.60599999999999</v>
      </c>
      <c r="AQ4867">
        <v>121.006</v>
      </c>
      <c r="AR4867">
        <v>117.241</v>
      </c>
      <c r="AS4867">
        <v>112.89400000000001</v>
      </c>
      <c r="AT4867">
        <v>117.714</v>
      </c>
      <c r="AU4867">
        <v>120.54600000000001</v>
      </c>
      <c r="AV4867">
        <v>121.34</v>
      </c>
      <c r="AW4867">
        <v>121.605</v>
      </c>
      <c r="AX4867">
        <v>123.693</v>
      </c>
      <c r="AY4867">
        <v>125.66800000000001</v>
      </c>
      <c r="AZ4867">
        <v>127.318</v>
      </c>
      <c r="BA4867">
        <v>129.26400000000001</v>
      </c>
      <c r="BB4867">
        <v>130.59399999999999</v>
      </c>
      <c r="BC4867">
        <v>2017</v>
      </c>
    </row>
    <row r="4868" spans="1:55" x14ac:dyDescent="0.25">
      <c r="A4868">
        <v>867</v>
      </c>
      <c r="B4868" t="s">
        <v>1269</v>
      </c>
      <c r="C4868" t="s">
        <v>252</v>
      </c>
      <c r="D4868" t="s">
        <v>1270</v>
      </c>
      <c r="E4868" t="s">
        <v>253</v>
      </c>
      <c r="F4868" t="s">
        <v>254</v>
      </c>
      <c r="G4868" t="s">
        <v>229</v>
      </c>
      <c r="H4868" t="s">
        <v>220</v>
      </c>
      <c r="I4868" t="s">
        <v>255</v>
      </c>
      <c r="J4868" t="s">
        <v>232</v>
      </c>
      <c r="K4868" t="s">
        <v>232</v>
      </c>
      <c r="L4868" t="s">
        <v>232</v>
      </c>
      <c r="M4868" t="s">
        <v>232</v>
      </c>
      <c r="N4868" t="s">
        <v>232</v>
      </c>
      <c r="O4868" t="s">
        <v>232</v>
      </c>
      <c r="P4868" t="s">
        <v>232</v>
      </c>
      <c r="Q4868" t="s">
        <v>232</v>
      </c>
      <c r="R4868" t="s">
        <v>232</v>
      </c>
      <c r="S4868" t="s">
        <v>232</v>
      </c>
      <c r="T4868" t="s">
        <v>232</v>
      </c>
      <c r="U4868" t="s">
        <v>232</v>
      </c>
      <c r="V4868" t="s">
        <v>232</v>
      </c>
      <c r="W4868" t="s">
        <v>232</v>
      </c>
      <c r="X4868" t="s">
        <v>232</v>
      </c>
      <c r="Y4868" t="s">
        <v>232</v>
      </c>
      <c r="Z4868" t="s">
        <v>232</v>
      </c>
      <c r="AA4868" s="52">
        <v>2406.79</v>
      </c>
      <c r="AB4868" s="52">
        <v>2313.73</v>
      </c>
      <c r="AC4868" s="52">
        <v>2414.08</v>
      </c>
      <c r="AD4868" s="52">
        <v>2523.42</v>
      </c>
      <c r="AE4868" s="52">
        <v>2627.99</v>
      </c>
      <c r="AF4868" s="52">
        <v>2677.24</v>
      </c>
      <c r="AG4868" s="52">
        <v>2654.95</v>
      </c>
      <c r="AH4868" s="52">
        <v>2725.03</v>
      </c>
      <c r="AI4868" s="52">
        <v>2731.44</v>
      </c>
      <c r="AJ4868" s="52">
        <v>2824.33</v>
      </c>
      <c r="AK4868" s="52">
        <v>2741.03</v>
      </c>
      <c r="AL4868" s="52">
        <v>2657.65</v>
      </c>
      <c r="AM4868" s="52">
        <v>2855.95</v>
      </c>
      <c r="AN4868" s="52">
        <v>2851.96</v>
      </c>
      <c r="AO4868" s="52">
        <v>2928.8</v>
      </c>
      <c r="AP4868" s="52">
        <v>2999.35</v>
      </c>
      <c r="AQ4868" s="52">
        <v>2967.52</v>
      </c>
      <c r="AR4868" s="52">
        <v>2938</v>
      </c>
      <c r="AS4868" s="52">
        <v>2979.22</v>
      </c>
      <c r="AT4868" s="52">
        <v>3103.22</v>
      </c>
      <c r="AU4868" s="52">
        <v>3132.37</v>
      </c>
      <c r="AV4868" s="52">
        <v>3157.36</v>
      </c>
      <c r="AW4868" s="52">
        <v>3179.16</v>
      </c>
      <c r="AX4868" s="52">
        <v>3191.83</v>
      </c>
      <c r="AY4868" s="52">
        <v>3199.6</v>
      </c>
      <c r="AZ4868" s="52">
        <v>3201.07</v>
      </c>
      <c r="BA4868" s="52">
        <v>3189.93</v>
      </c>
      <c r="BB4868" s="52">
        <v>3181.96</v>
      </c>
      <c r="BC4868">
        <v>2016</v>
      </c>
    </row>
    <row r="4869" spans="1:55" x14ac:dyDescent="0.25">
      <c r="A4869">
        <v>867</v>
      </c>
      <c r="B4869" t="s">
        <v>1269</v>
      </c>
      <c r="C4869" t="s">
        <v>256</v>
      </c>
      <c r="D4869" t="s">
        <v>1270</v>
      </c>
      <c r="E4869" t="s">
        <v>253</v>
      </c>
      <c r="F4869" t="s">
        <v>257</v>
      </c>
      <c r="G4869" t="s">
        <v>258</v>
      </c>
      <c r="H4869" t="s">
        <v>220</v>
      </c>
      <c r="I4869" t="s">
        <v>255</v>
      </c>
      <c r="J4869" t="s">
        <v>232</v>
      </c>
      <c r="K4869" t="s">
        <v>232</v>
      </c>
      <c r="L4869" t="s">
        <v>232</v>
      </c>
      <c r="M4869" t="s">
        <v>232</v>
      </c>
      <c r="N4869" t="s">
        <v>232</v>
      </c>
      <c r="O4869" t="s">
        <v>232</v>
      </c>
      <c r="P4869" t="s">
        <v>232</v>
      </c>
      <c r="Q4869" t="s">
        <v>232</v>
      </c>
      <c r="R4869" t="s">
        <v>232</v>
      </c>
      <c r="S4869" t="s">
        <v>232</v>
      </c>
      <c r="T4869" t="s">
        <v>232</v>
      </c>
      <c r="U4869" t="s">
        <v>232</v>
      </c>
      <c r="V4869" t="s">
        <v>232</v>
      </c>
      <c r="W4869" t="s">
        <v>232</v>
      </c>
      <c r="X4869" t="s">
        <v>232</v>
      </c>
      <c r="Y4869" t="s">
        <v>232</v>
      </c>
      <c r="Z4869" t="s">
        <v>232</v>
      </c>
      <c r="AA4869" s="52">
        <v>2504.8000000000002</v>
      </c>
      <c r="AB4869" s="52">
        <v>2407.9499999999998</v>
      </c>
      <c r="AC4869" s="52">
        <v>2512.38</v>
      </c>
      <c r="AD4869" s="52">
        <v>2626.17</v>
      </c>
      <c r="AE4869" s="52">
        <v>2735</v>
      </c>
      <c r="AF4869" s="52">
        <v>2786.27</v>
      </c>
      <c r="AG4869" s="52">
        <v>2763.06</v>
      </c>
      <c r="AH4869" s="52">
        <v>2836</v>
      </c>
      <c r="AI4869" s="52">
        <v>2842.67</v>
      </c>
      <c r="AJ4869" s="52">
        <v>2939.34</v>
      </c>
      <c r="AK4869" s="52">
        <v>2852.65</v>
      </c>
      <c r="AL4869" s="52">
        <v>2765.88</v>
      </c>
      <c r="AM4869" s="52">
        <v>2972.25</v>
      </c>
      <c r="AN4869" s="52">
        <v>2968.09</v>
      </c>
      <c r="AO4869" s="52">
        <v>3048.06</v>
      </c>
      <c r="AP4869" s="52">
        <v>3121.49</v>
      </c>
      <c r="AQ4869" s="52">
        <v>3088.36</v>
      </c>
      <c r="AR4869" s="52">
        <v>3057.64</v>
      </c>
      <c r="AS4869" s="52">
        <v>3100.54</v>
      </c>
      <c r="AT4869" s="52">
        <v>3229.59</v>
      </c>
      <c r="AU4869" s="52">
        <v>3259.92</v>
      </c>
      <c r="AV4869" s="52">
        <v>3285.93</v>
      </c>
      <c r="AW4869" s="52">
        <v>3308.62</v>
      </c>
      <c r="AX4869" s="52">
        <v>3321.8</v>
      </c>
      <c r="AY4869" s="52">
        <v>3329.9</v>
      </c>
      <c r="AZ4869" s="52">
        <v>3331.42</v>
      </c>
      <c r="BA4869" s="52">
        <v>3319.83</v>
      </c>
      <c r="BB4869" s="52">
        <v>3311.54</v>
      </c>
      <c r="BC4869">
        <v>2016</v>
      </c>
    </row>
    <row r="4870" spans="1:55" x14ac:dyDescent="0.25">
      <c r="A4870">
        <v>867</v>
      </c>
      <c r="B4870" t="s">
        <v>1269</v>
      </c>
      <c r="C4870" t="s">
        <v>259</v>
      </c>
      <c r="D4870" t="s">
        <v>1270</v>
      </c>
      <c r="E4870" t="s">
        <v>260</v>
      </c>
      <c r="F4870" t="s">
        <v>261</v>
      </c>
      <c r="G4870" t="s">
        <v>229</v>
      </c>
      <c r="H4870" t="s">
        <v>220</v>
      </c>
      <c r="I4870" t="s">
        <v>262</v>
      </c>
      <c r="J4870" t="s">
        <v>232</v>
      </c>
      <c r="K4870" t="s">
        <v>232</v>
      </c>
      <c r="L4870" t="s">
        <v>232</v>
      </c>
      <c r="M4870" t="s">
        <v>232</v>
      </c>
      <c r="N4870" t="s">
        <v>232</v>
      </c>
      <c r="O4870" t="s">
        <v>232</v>
      </c>
      <c r="P4870" t="s">
        <v>232</v>
      </c>
      <c r="Q4870" t="s">
        <v>232</v>
      </c>
      <c r="R4870" t="s">
        <v>232</v>
      </c>
      <c r="S4870" t="s">
        <v>232</v>
      </c>
      <c r="T4870" t="s">
        <v>232</v>
      </c>
      <c r="U4870" t="s">
        <v>232</v>
      </c>
      <c r="V4870" t="s">
        <v>232</v>
      </c>
      <c r="W4870" t="s">
        <v>232</v>
      </c>
      <c r="X4870" t="s">
        <v>232</v>
      </c>
      <c r="Y4870" t="s">
        <v>232</v>
      </c>
      <c r="Z4870" t="s">
        <v>232</v>
      </c>
      <c r="AA4870" s="52">
        <v>2185.54</v>
      </c>
      <c r="AB4870" s="52">
        <v>2199.8000000000002</v>
      </c>
      <c r="AC4870" s="52">
        <v>2148.98</v>
      </c>
      <c r="AD4870" s="52">
        <v>2195.08</v>
      </c>
      <c r="AE4870" s="52">
        <v>2309.83</v>
      </c>
      <c r="AF4870" s="52">
        <v>2546.27</v>
      </c>
      <c r="AG4870" s="52">
        <v>2576.4299999999998</v>
      </c>
      <c r="AH4870" s="52">
        <v>2630.46</v>
      </c>
      <c r="AI4870" s="52">
        <v>2740.61</v>
      </c>
      <c r="AJ4870" s="52">
        <v>2849.33</v>
      </c>
      <c r="AK4870" s="52">
        <v>2978.24</v>
      </c>
      <c r="AL4870" s="52">
        <v>2958.77</v>
      </c>
      <c r="AM4870" s="52">
        <v>2962.44</v>
      </c>
      <c r="AN4870" s="52">
        <v>3180.5</v>
      </c>
      <c r="AO4870" s="52">
        <v>3302.32</v>
      </c>
      <c r="AP4870" s="52">
        <v>3497.43</v>
      </c>
      <c r="AQ4870" s="52">
        <v>3590.89</v>
      </c>
      <c r="AR4870" s="52">
        <v>3444.55</v>
      </c>
      <c r="AS4870" s="52">
        <v>3363.37</v>
      </c>
      <c r="AT4870" s="52">
        <v>3652.92</v>
      </c>
      <c r="AU4870" s="52">
        <v>3775.94</v>
      </c>
      <c r="AV4870" s="52">
        <v>3831.14</v>
      </c>
      <c r="AW4870" s="52">
        <v>3866</v>
      </c>
      <c r="AX4870" s="52">
        <v>3948.07</v>
      </c>
      <c r="AY4870" s="52">
        <v>4020.89</v>
      </c>
      <c r="AZ4870" s="52">
        <v>4075.54</v>
      </c>
      <c r="BA4870" s="52">
        <v>4123.43</v>
      </c>
      <c r="BB4870" s="52">
        <v>4155.47</v>
      </c>
      <c r="BC4870">
        <v>2016</v>
      </c>
    </row>
    <row r="4871" spans="1:55" x14ac:dyDescent="0.25">
      <c r="A4871">
        <v>867</v>
      </c>
      <c r="B4871" t="s">
        <v>1269</v>
      </c>
      <c r="C4871" t="s">
        <v>263</v>
      </c>
      <c r="D4871" t="s">
        <v>1270</v>
      </c>
      <c r="E4871" t="s">
        <v>260</v>
      </c>
      <c r="F4871" t="s">
        <v>264</v>
      </c>
      <c r="G4871" t="s">
        <v>242</v>
      </c>
      <c r="H4871" t="s">
        <v>220</v>
      </c>
      <c r="I4871" t="s">
        <v>262</v>
      </c>
      <c r="J4871" t="s">
        <v>232</v>
      </c>
      <c r="K4871" t="s">
        <v>232</v>
      </c>
      <c r="L4871" t="s">
        <v>232</v>
      </c>
      <c r="M4871" t="s">
        <v>232</v>
      </c>
      <c r="N4871" t="s">
        <v>232</v>
      </c>
      <c r="O4871" t="s">
        <v>232</v>
      </c>
      <c r="P4871" t="s">
        <v>232</v>
      </c>
      <c r="Q4871" t="s">
        <v>232</v>
      </c>
      <c r="R4871" t="s">
        <v>232</v>
      </c>
      <c r="S4871" t="s">
        <v>232</v>
      </c>
      <c r="T4871" t="s">
        <v>232</v>
      </c>
      <c r="U4871" t="s">
        <v>232</v>
      </c>
      <c r="V4871" t="s">
        <v>232</v>
      </c>
      <c r="W4871" t="s">
        <v>232</v>
      </c>
      <c r="X4871" t="s">
        <v>232</v>
      </c>
      <c r="Y4871" t="s">
        <v>232</v>
      </c>
      <c r="Z4871" t="s">
        <v>232</v>
      </c>
      <c r="AA4871" s="52">
        <v>2185.54</v>
      </c>
      <c r="AB4871" s="52">
        <v>2199.8000000000002</v>
      </c>
      <c r="AC4871" s="52">
        <v>2148.98</v>
      </c>
      <c r="AD4871" s="52">
        <v>2195.08</v>
      </c>
      <c r="AE4871" s="52">
        <v>2309.83</v>
      </c>
      <c r="AF4871" s="52">
        <v>2546.27</v>
      </c>
      <c r="AG4871" s="52">
        <v>2576.4299999999998</v>
      </c>
      <c r="AH4871" s="52">
        <v>2630.46</v>
      </c>
      <c r="AI4871" s="52">
        <v>2740.61</v>
      </c>
      <c r="AJ4871" s="52">
        <v>2849.33</v>
      </c>
      <c r="AK4871" s="52">
        <v>2978.24</v>
      </c>
      <c r="AL4871" s="52">
        <v>2958.77</v>
      </c>
      <c r="AM4871" s="52">
        <v>2962.44</v>
      </c>
      <c r="AN4871" s="52">
        <v>3180.5</v>
      </c>
      <c r="AO4871" s="52">
        <v>3302.32</v>
      </c>
      <c r="AP4871" s="52">
        <v>3497.43</v>
      </c>
      <c r="AQ4871" s="52">
        <v>3590.89</v>
      </c>
      <c r="AR4871" s="52">
        <v>3444.55</v>
      </c>
      <c r="AS4871" s="52">
        <v>3363.37</v>
      </c>
      <c r="AT4871" s="52">
        <v>3652.92</v>
      </c>
      <c r="AU4871" s="52">
        <v>3775.94</v>
      </c>
      <c r="AV4871" s="52">
        <v>3831.14</v>
      </c>
      <c r="AW4871" s="52">
        <v>3866</v>
      </c>
      <c r="AX4871" s="52">
        <v>3948.07</v>
      </c>
      <c r="AY4871" s="52">
        <v>4020.89</v>
      </c>
      <c r="AZ4871" s="52">
        <v>4075.54</v>
      </c>
      <c r="BA4871" s="52">
        <v>4123.43</v>
      </c>
      <c r="BB4871" s="52">
        <v>4155.47</v>
      </c>
      <c r="BC4871">
        <v>2016</v>
      </c>
    </row>
    <row r="4872" spans="1:55" x14ac:dyDescent="0.25">
      <c r="A4872">
        <v>867</v>
      </c>
      <c r="B4872" t="s">
        <v>1269</v>
      </c>
      <c r="C4872" t="s">
        <v>265</v>
      </c>
      <c r="D4872" t="s">
        <v>1270</v>
      </c>
      <c r="E4872" t="s">
        <v>260</v>
      </c>
      <c r="F4872" t="s">
        <v>266</v>
      </c>
      <c r="G4872" t="s">
        <v>246</v>
      </c>
      <c r="H4872" t="s">
        <v>220</v>
      </c>
      <c r="I4872" t="s">
        <v>262</v>
      </c>
      <c r="J4872" t="s">
        <v>232</v>
      </c>
      <c r="K4872" t="s">
        <v>232</v>
      </c>
      <c r="L4872" t="s">
        <v>232</v>
      </c>
      <c r="M4872" t="s">
        <v>232</v>
      </c>
      <c r="N4872" t="s">
        <v>232</v>
      </c>
      <c r="O4872" t="s">
        <v>232</v>
      </c>
      <c r="P4872" t="s">
        <v>232</v>
      </c>
      <c r="Q4872" t="s">
        <v>232</v>
      </c>
      <c r="R4872" t="s">
        <v>232</v>
      </c>
      <c r="S4872" t="s">
        <v>232</v>
      </c>
      <c r="T4872" t="s">
        <v>232</v>
      </c>
      <c r="U4872" t="s">
        <v>232</v>
      </c>
      <c r="V4872" t="s">
        <v>232</v>
      </c>
      <c r="W4872" t="s">
        <v>232</v>
      </c>
      <c r="X4872" t="s">
        <v>232</v>
      </c>
      <c r="Y4872" t="s">
        <v>232</v>
      </c>
      <c r="Z4872" t="s">
        <v>232</v>
      </c>
      <c r="AA4872" s="52">
        <v>1900.47</v>
      </c>
      <c r="AB4872" s="52">
        <v>1847.55</v>
      </c>
      <c r="AC4872" s="52">
        <v>1955.52</v>
      </c>
      <c r="AD4872" s="52">
        <v>2089.7800000000002</v>
      </c>
      <c r="AE4872" s="52">
        <v>2224.11</v>
      </c>
      <c r="AF4872" s="52">
        <v>2301.64</v>
      </c>
      <c r="AG4872" s="52">
        <v>2324.86</v>
      </c>
      <c r="AH4872" s="52">
        <v>2450.4699999999998</v>
      </c>
      <c r="AI4872" s="52">
        <v>2532.7399999999998</v>
      </c>
      <c r="AJ4872" s="52">
        <v>2698.13</v>
      </c>
      <c r="AK4872" s="52">
        <v>2688.89</v>
      </c>
      <c r="AL4872" s="52">
        <v>2657.81</v>
      </c>
      <c r="AM4872" s="52">
        <v>2877.9</v>
      </c>
      <c r="AN4872" s="52">
        <v>2907.36</v>
      </c>
      <c r="AO4872" s="52">
        <v>3048.06</v>
      </c>
      <c r="AP4872" s="52">
        <v>3181.37</v>
      </c>
      <c r="AQ4872" s="52">
        <v>3202.82</v>
      </c>
      <c r="AR4872" s="52">
        <v>3230.96</v>
      </c>
      <c r="AS4872" s="52">
        <v>3311.33</v>
      </c>
      <c r="AT4872" s="52">
        <v>3486.86</v>
      </c>
      <c r="AU4872" s="52">
        <v>3586.51</v>
      </c>
      <c r="AV4872" s="52">
        <v>3696.64</v>
      </c>
      <c r="AW4872" s="52">
        <v>3788.34</v>
      </c>
      <c r="AX4872" s="52">
        <v>3882.86</v>
      </c>
      <c r="AY4872" s="52">
        <v>3973.24</v>
      </c>
      <c r="AZ4872" s="52">
        <v>4057.31</v>
      </c>
      <c r="BA4872" s="52">
        <v>4126.97</v>
      </c>
      <c r="BB4872" s="52">
        <v>4202.83</v>
      </c>
      <c r="BC4872">
        <v>2016</v>
      </c>
    </row>
    <row r="4873" spans="1:55" x14ac:dyDescent="0.25">
      <c r="A4873">
        <v>867</v>
      </c>
      <c r="B4873" t="s">
        <v>1269</v>
      </c>
      <c r="C4873" t="s">
        <v>267</v>
      </c>
      <c r="D4873" t="s">
        <v>1270</v>
      </c>
      <c r="E4873" t="s">
        <v>268</v>
      </c>
      <c r="F4873" t="s">
        <v>269</v>
      </c>
      <c r="G4873" t="s">
        <v>270</v>
      </c>
    </row>
    <row r="4874" spans="1:55" x14ac:dyDescent="0.25">
      <c r="A4874">
        <v>867</v>
      </c>
      <c r="B4874" t="s">
        <v>1269</v>
      </c>
      <c r="C4874" t="s">
        <v>271</v>
      </c>
      <c r="D4874" t="s">
        <v>1270</v>
      </c>
      <c r="E4874" t="s">
        <v>272</v>
      </c>
      <c r="F4874" t="s">
        <v>273</v>
      </c>
      <c r="G4874" t="s">
        <v>274</v>
      </c>
      <c r="I4874" t="s">
        <v>243</v>
      </c>
      <c r="J4874" t="s">
        <v>232</v>
      </c>
      <c r="K4874" t="s">
        <v>232</v>
      </c>
      <c r="L4874" t="s">
        <v>232</v>
      </c>
      <c r="M4874" t="s">
        <v>232</v>
      </c>
      <c r="N4874" t="s">
        <v>232</v>
      </c>
      <c r="O4874" t="s">
        <v>232</v>
      </c>
      <c r="P4874" t="s">
        <v>232</v>
      </c>
      <c r="Q4874" t="s">
        <v>232</v>
      </c>
      <c r="R4874" t="s">
        <v>232</v>
      </c>
      <c r="S4874" t="s">
        <v>232</v>
      </c>
      <c r="T4874" t="s">
        <v>232</v>
      </c>
      <c r="U4874" t="s">
        <v>232</v>
      </c>
      <c r="V4874" t="s">
        <v>232</v>
      </c>
      <c r="W4874" t="s">
        <v>232</v>
      </c>
      <c r="X4874" t="s">
        <v>232</v>
      </c>
      <c r="Y4874" t="s">
        <v>232</v>
      </c>
      <c r="Z4874" t="s">
        <v>232</v>
      </c>
      <c r="AA4874" t="s">
        <v>374</v>
      </c>
      <c r="AB4874" t="s">
        <v>374</v>
      </c>
      <c r="AC4874" t="s">
        <v>374</v>
      </c>
      <c r="AD4874" t="s">
        <v>374</v>
      </c>
      <c r="AE4874" t="s">
        <v>374</v>
      </c>
      <c r="AF4874" t="s">
        <v>374</v>
      </c>
      <c r="AG4874" t="s">
        <v>374</v>
      </c>
      <c r="AH4874" t="s">
        <v>374</v>
      </c>
      <c r="AI4874" t="s">
        <v>374</v>
      </c>
      <c r="AJ4874" t="s">
        <v>374</v>
      </c>
      <c r="AK4874" t="s">
        <v>374</v>
      </c>
      <c r="AL4874" t="s">
        <v>374</v>
      </c>
      <c r="AM4874" t="s">
        <v>374</v>
      </c>
      <c r="AN4874" t="s">
        <v>374</v>
      </c>
      <c r="AO4874" t="s">
        <v>374</v>
      </c>
      <c r="AP4874" t="s">
        <v>374</v>
      </c>
      <c r="AQ4874" t="s">
        <v>374</v>
      </c>
      <c r="AR4874" t="s">
        <v>374</v>
      </c>
      <c r="AS4874" t="s">
        <v>374</v>
      </c>
      <c r="AT4874" t="s">
        <v>374</v>
      </c>
      <c r="AU4874" t="s">
        <v>374</v>
      </c>
      <c r="AV4874" t="s">
        <v>374</v>
      </c>
      <c r="AW4874" t="s">
        <v>374</v>
      </c>
      <c r="AX4874" t="s">
        <v>374</v>
      </c>
      <c r="AY4874" t="s">
        <v>374</v>
      </c>
      <c r="AZ4874" t="s">
        <v>374</v>
      </c>
      <c r="BA4874" t="s">
        <v>374</v>
      </c>
      <c r="BB4874" t="s">
        <v>374</v>
      </c>
      <c r="BC4874">
        <v>2017</v>
      </c>
    </row>
    <row r="4875" spans="1:55" x14ac:dyDescent="0.25">
      <c r="A4875">
        <v>867</v>
      </c>
      <c r="B4875" t="s">
        <v>1269</v>
      </c>
      <c r="C4875" t="s">
        <v>275</v>
      </c>
      <c r="D4875" t="s">
        <v>1270</v>
      </c>
      <c r="E4875" t="s">
        <v>276</v>
      </c>
      <c r="F4875" t="s">
        <v>277</v>
      </c>
      <c r="G4875" t="s">
        <v>278</v>
      </c>
      <c r="I4875" t="s">
        <v>243</v>
      </c>
      <c r="J4875" t="s">
        <v>232</v>
      </c>
      <c r="K4875" t="s">
        <v>232</v>
      </c>
      <c r="L4875" t="s">
        <v>232</v>
      </c>
      <c r="M4875" t="s">
        <v>232</v>
      </c>
      <c r="N4875" t="s">
        <v>232</v>
      </c>
      <c r="O4875" t="s">
        <v>232</v>
      </c>
      <c r="P4875" t="s">
        <v>232</v>
      </c>
      <c r="Q4875" t="s">
        <v>232</v>
      </c>
      <c r="R4875" t="s">
        <v>232</v>
      </c>
      <c r="S4875" t="s">
        <v>232</v>
      </c>
      <c r="T4875" t="s">
        <v>232</v>
      </c>
      <c r="U4875" t="s">
        <v>232</v>
      </c>
      <c r="V4875" t="s">
        <v>232</v>
      </c>
      <c r="W4875" t="s">
        <v>232</v>
      </c>
      <c r="X4875" t="s">
        <v>232</v>
      </c>
      <c r="Y4875" t="s">
        <v>232</v>
      </c>
      <c r="Z4875" t="s">
        <v>232</v>
      </c>
      <c r="AA4875">
        <v>1.1499999999999999</v>
      </c>
      <c r="AB4875">
        <v>1.1910000000000001</v>
      </c>
      <c r="AC4875">
        <v>1.099</v>
      </c>
      <c r="AD4875">
        <v>1.05</v>
      </c>
      <c r="AE4875">
        <v>1.0389999999999999</v>
      </c>
      <c r="AF4875">
        <v>1.1060000000000001</v>
      </c>
      <c r="AG4875">
        <v>1.1080000000000001</v>
      </c>
      <c r="AH4875">
        <v>1.073</v>
      </c>
      <c r="AI4875">
        <v>1.0820000000000001</v>
      </c>
      <c r="AJ4875">
        <v>1.056</v>
      </c>
      <c r="AK4875">
        <v>1.1080000000000001</v>
      </c>
      <c r="AL4875">
        <v>1.113</v>
      </c>
      <c r="AM4875">
        <v>1.0289999999999999</v>
      </c>
      <c r="AN4875">
        <v>1.0940000000000001</v>
      </c>
      <c r="AO4875">
        <v>1.083</v>
      </c>
      <c r="AP4875">
        <v>1.099</v>
      </c>
      <c r="AQ4875">
        <v>1.121</v>
      </c>
      <c r="AR4875">
        <v>1.0660000000000001</v>
      </c>
      <c r="AS4875">
        <v>1.016</v>
      </c>
      <c r="AT4875">
        <v>1.048</v>
      </c>
      <c r="AU4875">
        <v>1.0529999999999999</v>
      </c>
      <c r="AV4875">
        <v>1.036</v>
      </c>
      <c r="AW4875">
        <v>1.02</v>
      </c>
      <c r="AX4875">
        <v>1.0169999999999999</v>
      </c>
      <c r="AY4875">
        <v>1.012</v>
      </c>
      <c r="AZ4875">
        <v>1.004</v>
      </c>
      <c r="BA4875">
        <v>0.999</v>
      </c>
      <c r="BB4875">
        <v>0.98899999999999999</v>
      </c>
      <c r="BC4875">
        <v>2017</v>
      </c>
    </row>
    <row r="4876" spans="1:55" x14ac:dyDescent="0.25">
      <c r="A4876">
        <v>867</v>
      </c>
      <c r="B4876" t="s">
        <v>1269</v>
      </c>
      <c r="C4876" t="s">
        <v>279</v>
      </c>
      <c r="D4876" t="s">
        <v>1270</v>
      </c>
      <c r="E4876" t="s">
        <v>280</v>
      </c>
      <c r="F4876" t="s">
        <v>281</v>
      </c>
      <c r="G4876" t="s">
        <v>282</v>
      </c>
    </row>
    <row r="4877" spans="1:55" x14ac:dyDescent="0.25">
      <c r="A4877">
        <v>867</v>
      </c>
      <c r="B4877" t="s">
        <v>1269</v>
      </c>
      <c r="C4877" t="s">
        <v>283</v>
      </c>
      <c r="D4877" t="s">
        <v>1270</v>
      </c>
      <c r="E4877" t="s">
        <v>284</v>
      </c>
      <c r="F4877" t="s">
        <v>285</v>
      </c>
      <c r="G4877" t="s">
        <v>282</v>
      </c>
    </row>
    <row r="4878" spans="1:55" x14ac:dyDescent="0.25">
      <c r="A4878">
        <v>867</v>
      </c>
      <c r="B4878" t="s">
        <v>1269</v>
      </c>
      <c r="C4878" t="s">
        <v>286</v>
      </c>
      <c r="D4878" t="s">
        <v>1270</v>
      </c>
      <c r="E4878" t="s">
        <v>287</v>
      </c>
      <c r="F4878" t="s">
        <v>288</v>
      </c>
      <c r="G4878" t="s">
        <v>250</v>
      </c>
      <c r="I4878" t="s">
        <v>1272</v>
      </c>
      <c r="J4878" t="s">
        <v>232</v>
      </c>
      <c r="K4878" t="s">
        <v>232</v>
      </c>
      <c r="L4878" t="s">
        <v>232</v>
      </c>
      <c r="M4878" t="s">
        <v>232</v>
      </c>
      <c r="N4878" t="s">
        <v>232</v>
      </c>
      <c r="O4878" t="s">
        <v>232</v>
      </c>
      <c r="P4878" t="s">
        <v>232</v>
      </c>
      <c r="Q4878" t="s">
        <v>232</v>
      </c>
      <c r="R4878" t="s">
        <v>232</v>
      </c>
      <c r="S4878" t="s">
        <v>232</v>
      </c>
      <c r="T4878" t="s">
        <v>232</v>
      </c>
      <c r="U4878" t="s">
        <v>232</v>
      </c>
      <c r="V4878" t="s">
        <v>232</v>
      </c>
      <c r="W4878" t="s">
        <v>232</v>
      </c>
      <c r="X4878" t="s">
        <v>232</v>
      </c>
      <c r="Y4878" t="s">
        <v>232</v>
      </c>
      <c r="Z4878" t="s">
        <v>232</v>
      </c>
      <c r="AA4878" t="s">
        <v>232</v>
      </c>
      <c r="AB4878" t="s">
        <v>232</v>
      </c>
      <c r="AC4878" t="s">
        <v>232</v>
      </c>
      <c r="AD4878" t="s">
        <v>232</v>
      </c>
      <c r="AE4878" t="s">
        <v>232</v>
      </c>
      <c r="AF4878" t="s">
        <v>232</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146.52699999999999</v>
      </c>
      <c r="AV4878">
        <v>147.636</v>
      </c>
      <c r="AW4878">
        <v>147.876</v>
      </c>
      <c r="AX4878">
        <v>150.952</v>
      </c>
      <c r="AY4878">
        <v>154.13</v>
      </c>
      <c r="AZ4878">
        <v>157.386</v>
      </c>
      <c r="BA4878">
        <v>160.73699999999999</v>
      </c>
      <c r="BB4878">
        <v>164.15899999999999</v>
      </c>
      <c r="BC4878">
        <v>2017</v>
      </c>
    </row>
    <row r="4879" spans="1:55" x14ac:dyDescent="0.25">
      <c r="A4879">
        <v>867</v>
      </c>
      <c r="B4879" t="s">
        <v>1269</v>
      </c>
      <c r="C4879" t="s">
        <v>290</v>
      </c>
      <c r="D4879" t="s">
        <v>1270</v>
      </c>
      <c r="E4879" t="s">
        <v>287</v>
      </c>
      <c r="F4879" t="s">
        <v>291</v>
      </c>
      <c r="G4879" t="s">
        <v>235</v>
      </c>
      <c r="I4879" t="s">
        <v>292</v>
      </c>
      <c r="J4879" t="s">
        <v>232</v>
      </c>
      <c r="K4879" t="s">
        <v>232</v>
      </c>
      <c r="L4879" t="s">
        <v>232</v>
      </c>
      <c r="M4879" t="s">
        <v>232</v>
      </c>
      <c r="N4879" t="s">
        <v>232</v>
      </c>
      <c r="O4879" t="s">
        <v>232</v>
      </c>
      <c r="P4879" t="s">
        <v>232</v>
      </c>
      <c r="Q4879" t="s">
        <v>232</v>
      </c>
      <c r="R4879" t="s">
        <v>232</v>
      </c>
      <c r="S4879" t="s">
        <v>232</v>
      </c>
      <c r="T4879" t="s">
        <v>232</v>
      </c>
      <c r="U4879" t="s">
        <v>232</v>
      </c>
      <c r="V4879" t="s">
        <v>232</v>
      </c>
      <c r="W4879" t="s">
        <v>232</v>
      </c>
      <c r="X4879" t="s">
        <v>232</v>
      </c>
      <c r="Y4879" t="s">
        <v>232</v>
      </c>
      <c r="Z4879" t="s">
        <v>232</v>
      </c>
      <c r="AA4879" t="s">
        <v>232</v>
      </c>
      <c r="AB4879" t="s">
        <v>232</v>
      </c>
      <c r="AC4879" t="s">
        <v>232</v>
      </c>
      <c r="AD4879" t="s">
        <v>232</v>
      </c>
      <c r="AE4879" t="s">
        <v>232</v>
      </c>
      <c r="AF4879" t="s">
        <v>232</v>
      </c>
      <c r="AG4879" t="s">
        <v>232</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3.3000000000000002E-2</v>
      </c>
      <c r="AV4879">
        <v>0.75700000000000001</v>
      </c>
      <c r="AW4879">
        <v>0.16300000000000001</v>
      </c>
      <c r="AX4879">
        <v>2.08</v>
      </c>
      <c r="AY4879">
        <v>2.1059999999999999</v>
      </c>
      <c r="AZ4879">
        <v>2.113</v>
      </c>
      <c r="BA4879">
        <v>2.129</v>
      </c>
      <c r="BB4879">
        <v>2.129</v>
      </c>
      <c r="BC4879">
        <v>2017</v>
      </c>
    </row>
    <row r="4880" spans="1:55" x14ac:dyDescent="0.25">
      <c r="A4880">
        <v>867</v>
      </c>
      <c r="B4880" t="s">
        <v>1269</v>
      </c>
      <c r="C4880" t="s">
        <v>293</v>
      </c>
      <c r="D4880" t="s">
        <v>1270</v>
      </c>
      <c r="E4880" t="s">
        <v>294</v>
      </c>
      <c r="F4880" t="s">
        <v>295</v>
      </c>
      <c r="G4880" t="s">
        <v>250</v>
      </c>
      <c r="I4880" t="s">
        <v>1272</v>
      </c>
      <c r="J4880" t="s">
        <v>232</v>
      </c>
      <c r="K4880" t="s">
        <v>232</v>
      </c>
      <c r="L4880" t="s">
        <v>232</v>
      </c>
      <c r="M4880" t="s">
        <v>232</v>
      </c>
      <c r="N4880" t="s">
        <v>232</v>
      </c>
      <c r="O4880" t="s">
        <v>232</v>
      </c>
      <c r="P4880" t="s">
        <v>232</v>
      </c>
      <c r="Q4880" t="s">
        <v>232</v>
      </c>
      <c r="R4880" t="s">
        <v>232</v>
      </c>
      <c r="S4880" t="s">
        <v>232</v>
      </c>
      <c r="T4880" t="s">
        <v>232</v>
      </c>
      <c r="U4880" t="s">
        <v>232</v>
      </c>
      <c r="V4880" t="s">
        <v>232</v>
      </c>
      <c r="W4880" t="s">
        <v>232</v>
      </c>
      <c r="X4880" t="s">
        <v>232</v>
      </c>
      <c r="Y4880" t="s">
        <v>232</v>
      </c>
      <c r="Z4880" t="s">
        <v>232</v>
      </c>
      <c r="AA4880" t="s">
        <v>232</v>
      </c>
      <c r="AB4880" t="s">
        <v>232</v>
      </c>
      <c r="AC4880" t="s">
        <v>232</v>
      </c>
      <c r="AD4880" t="s">
        <v>232</v>
      </c>
      <c r="AE4880" t="s">
        <v>232</v>
      </c>
      <c r="AF4880" t="s">
        <v>232</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148.761</v>
      </c>
      <c r="AV4880">
        <v>149.887</v>
      </c>
      <c r="AW4880">
        <v>150.131</v>
      </c>
      <c r="AX4880">
        <v>153.25399999999999</v>
      </c>
      <c r="AY4880">
        <v>156.48099999999999</v>
      </c>
      <c r="AZ4880">
        <v>159.78700000000001</v>
      </c>
      <c r="BA4880">
        <v>163.18799999999999</v>
      </c>
      <c r="BB4880">
        <v>166.66200000000001</v>
      </c>
      <c r="BC4880">
        <v>2017</v>
      </c>
    </row>
    <row r="4881" spans="1:55" x14ac:dyDescent="0.25">
      <c r="A4881">
        <v>867</v>
      </c>
      <c r="B4881" t="s">
        <v>1269</v>
      </c>
      <c r="C4881" t="s">
        <v>296</v>
      </c>
      <c r="D4881" t="s">
        <v>1270</v>
      </c>
      <c r="E4881" t="s">
        <v>294</v>
      </c>
      <c r="F4881" t="s">
        <v>297</v>
      </c>
      <c r="G4881" t="s">
        <v>235</v>
      </c>
      <c r="I4881" t="s">
        <v>298</v>
      </c>
      <c r="J4881" t="s">
        <v>232</v>
      </c>
      <c r="K4881" t="s">
        <v>232</v>
      </c>
      <c r="L4881" t="s">
        <v>232</v>
      </c>
      <c r="M4881" t="s">
        <v>232</v>
      </c>
      <c r="N4881" t="s">
        <v>232</v>
      </c>
      <c r="O4881" t="s">
        <v>232</v>
      </c>
      <c r="P4881" t="s">
        <v>232</v>
      </c>
      <c r="Q4881" t="s">
        <v>232</v>
      </c>
      <c r="R4881" t="s">
        <v>232</v>
      </c>
      <c r="S4881" t="s">
        <v>232</v>
      </c>
      <c r="T4881" t="s">
        <v>232</v>
      </c>
      <c r="U4881" t="s">
        <v>232</v>
      </c>
      <c r="V4881" t="s">
        <v>232</v>
      </c>
      <c r="W4881" t="s">
        <v>232</v>
      </c>
      <c r="X4881" t="s">
        <v>232</v>
      </c>
      <c r="Y4881" t="s">
        <v>232</v>
      </c>
      <c r="Z4881" t="s">
        <v>232</v>
      </c>
      <c r="AA4881" t="s">
        <v>232</v>
      </c>
      <c r="AB4881" t="s">
        <v>232</v>
      </c>
      <c r="AC4881" t="s">
        <v>232</v>
      </c>
      <c r="AD4881" t="s">
        <v>232</v>
      </c>
      <c r="AE4881" t="s">
        <v>232</v>
      </c>
      <c r="AF4881" t="s">
        <v>232</v>
      </c>
      <c r="AG4881" t="s">
        <v>232</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3.3000000000000002E-2</v>
      </c>
      <c r="AV4881">
        <v>0.75700000000000001</v>
      </c>
      <c r="AW4881">
        <v>0.16300000000000001</v>
      </c>
      <c r="AX4881">
        <v>2.08</v>
      </c>
      <c r="AY4881">
        <v>2.1059999999999999</v>
      </c>
      <c r="AZ4881">
        <v>2.113</v>
      </c>
      <c r="BA4881">
        <v>2.129</v>
      </c>
      <c r="BB4881">
        <v>2.129</v>
      </c>
      <c r="BC4881">
        <v>2017</v>
      </c>
    </row>
    <row r="4882" spans="1:55" x14ac:dyDescent="0.25">
      <c r="A4882">
        <v>867</v>
      </c>
      <c r="B4882" t="s">
        <v>1269</v>
      </c>
      <c r="C4882" t="s">
        <v>299</v>
      </c>
      <c r="D4882" t="s">
        <v>1270</v>
      </c>
      <c r="E4882" t="s">
        <v>300</v>
      </c>
      <c r="G4882" t="s">
        <v>274</v>
      </c>
    </row>
    <row r="4883" spans="1:55" x14ac:dyDescent="0.25">
      <c r="A4883">
        <v>867</v>
      </c>
      <c r="B4883" t="s">
        <v>1269</v>
      </c>
      <c r="C4883" t="s">
        <v>301</v>
      </c>
      <c r="D4883" t="s">
        <v>1270</v>
      </c>
      <c r="E4883" t="s">
        <v>302</v>
      </c>
      <c r="F4883" t="s">
        <v>303</v>
      </c>
      <c r="G4883" t="s">
        <v>235</v>
      </c>
    </row>
    <row r="4884" spans="1:55" x14ac:dyDescent="0.25">
      <c r="A4884">
        <v>867</v>
      </c>
      <c r="B4884" t="s">
        <v>1269</v>
      </c>
      <c r="C4884" t="s">
        <v>305</v>
      </c>
      <c r="D4884" t="s">
        <v>1270</v>
      </c>
      <c r="E4884" t="s">
        <v>306</v>
      </c>
      <c r="F4884" t="s">
        <v>307</v>
      </c>
      <c r="G4884" t="s">
        <v>235</v>
      </c>
    </row>
    <row r="4885" spans="1:55" x14ac:dyDescent="0.25">
      <c r="A4885">
        <v>867</v>
      </c>
      <c r="B4885" t="s">
        <v>1269</v>
      </c>
      <c r="C4885" t="s">
        <v>308</v>
      </c>
      <c r="D4885" t="s">
        <v>1270</v>
      </c>
      <c r="E4885" t="s">
        <v>309</v>
      </c>
      <c r="F4885" t="s">
        <v>310</v>
      </c>
      <c r="G4885" t="s">
        <v>235</v>
      </c>
      <c r="I4885" t="s">
        <v>1273</v>
      </c>
      <c r="J4885" t="s">
        <v>232</v>
      </c>
      <c r="K4885" t="s">
        <v>232</v>
      </c>
      <c r="L4885" t="s">
        <v>232</v>
      </c>
      <c r="M4885" t="s">
        <v>232</v>
      </c>
      <c r="N4885" t="s">
        <v>232</v>
      </c>
      <c r="O4885" t="s">
        <v>232</v>
      </c>
      <c r="P4885" t="s">
        <v>232</v>
      </c>
      <c r="Q4885" t="s">
        <v>232</v>
      </c>
      <c r="R4885" t="s">
        <v>232</v>
      </c>
      <c r="S4885" t="s">
        <v>232</v>
      </c>
      <c r="T4885" t="s">
        <v>232</v>
      </c>
      <c r="U4885" t="s">
        <v>232</v>
      </c>
      <c r="V4885" t="s">
        <v>232</v>
      </c>
      <c r="W4885" t="s">
        <v>232</v>
      </c>
      <c r="X4885" t="s">
        <v>232</v>
      </c>
      <c r="Y4885" t="s">
        <v>232</v>
      </c>
      <c r="Z4885">
        <v>-4.7649999999999997</v>
      </c>
      <c r="AA4885">
        <v>18.041</v>
      </c>
      <c r="AB4885">
        <v>-3.3000000000000002E-2</v>
      </c>
      <c r="AC4885">
        <v>-14.696</v>
      </c>
      <c r="AD4885">
        <v>37.526000000000003</v>
      </c>
      <c r="AE4885">
        <v>1.1100000000000001</v>
      </c>
      <c r="AF4885">
        <v>3.5819999999999999</v>
      </c>
      <c r="AG4885">
        <v>2.8740000000000001</v>
      </c>
      <c r="AH4885">
        <v>-12.327999999999999</v>
      </c>
      <c r="AI4885">
        <v>17.318999999999999</v>
      </c>
      <c r="AJ4885">
        <v>-25.943999999999999</v>
      </c>
      <c r="AK4885">
        <v>-3.2730000000000001</v>
      </c>
      <c r="AL4885">
        <v>1.976</v>
      </c>
      <c r="AM4885">
        <v>7.0289999999999999</v>
      </c>
      <c r="AN4885">
        <v>23.597000000000001</v>
      </c>
      <c r="AO4885">
        <v>16.113</v>
      </c>
      <c r="AP4885">
        <v>12.068</v>
      </c>
      <c r="AQ4885">
        <v>-1.474</v>
      </c>
      <c r="AR4885">
        <v>-6.6310000000000002</v>
      </c>
      <c r="AS4885">
        <v>9.42</v>
      </c>
      <c r="AT4885">
        <v>-14.311</v>
      </c>
      <c r="AU4885">
        <v>14.385</v>
      </c>
      <c r="AV4885">
        <v>-2.726</v>
      </c>
      <c r="AW4885">
        <v>2.0910000000000002</v>
      </c>
      <c r="AX4885">
        <v>3.4039999999999999</v>
      </c>
      <c r="AY4885">
        <v>3.5470000000000002</v>
      </c>
      <c r="AZ4885">
        <v>3.306</v>
      </c>
      <c r="BA4885">
        <v>3.0179999999999998</v>
      </c>
      <c r="BB4885">
        <v>3.9319999999999999</v>
      </c>
      <c r="BC4885">
        <v>2017</v>
      </c>
    </row>
    <row r="4886" spans="1:55" x14ac:dyDescent="0.25">
      <c r="A4886">
        <v>867</v>
      </c>
      <c r="B4886" t="s">
        <v>1269</v>
      </c>
      <c r="C4886" t="s">
        <v>311</v>
      </c>
      <c r="D4886" t="s">
        <v>1270</v>
      </c>
      <c r="E4886" t="s">
        <v>312</v>
      </c>
      <c r="F4886" t="s">
        <v>313</v>
      </c>
      <c r="G4886" t="s">
        <v>235</v>
      </c>
    </row>
    <row r="4887" spans="1:55" x14ac:dyDescent="0.25">
      <c r="A4887">
        <v>867</v>
      </c>
      <c r="B4887" t="s">
        <v>1269</v>
      </c>
      <c r="C4887" t="s">
        <v>314</v>
      </c>
      <c r="D4887" t="s">
        <v>1270</v>
      </c>
      <c r="E4887" t="s">
        <v>315</v>
      </c>
      <c r="F4887" t="s">
        <v>316</v>
      </c>
      <c r="G4887" t="s">
        <v>317</v>
      </c>
    </row>
    <row r="4888" spans="1:55" x14ac:dyDescent="0.25">
      <c r="A4888">
        <v>867</v>
      </c>
      <c r="B4888" t="s">
        <v>1269</v>
      </c>
      <c r="C4888" t="s">
        <v>318</v>
      </c>
      <c r="D4888" t="s">
        <v>1270</v>
      </c>
      <c r="E4888" t="s">
        <v>319</v>
      </c>
      <c r="F4888" t="s">
        <v>320</v>
      </c>
      <c r="G4888" t="s">
        <v>321</v>
      </c>
      <c r="H4888" t="s">
        <v>322</v>
      </c>
    </row>
    <row r="4889" spans="1:55" x14ac:dyDescent="0.25">
      <c r="A4889">
        <v>867</v>
      </c>
      <c r="B4889" t="s">
        <v>1269</v>
      </c>
      <c r="C4889" t="s">
        <v>323</v>
      </c>
      <c r="D4889" t="s">
        <v>1270</v>
      </c>
      <c r="E4889" t="s">
        <v>324</v>
      </c>
      <c r="F4889" t="s">
        <v>325</v>
      </c>
      <c r="G4889" t="s">
        <v>321</v>
      </c>
      <c r="H4889" t="s">
        <v>322</v>
      </c>
      <c r="I4889" t="s">
        <v>1274</v>
      </c>
      <c r="J4889" t="s">
        <v>232</v>
      </c>
      <c r="K4889" t="s">
        <v>232</v>
      </c>
      <c r="L4889" t="s">
        <v>232</v>
      </c>
      <c r="M4889" t="s">
        <v>232</v>
      </c>
      <c r="N4889" t="s">
        <v>232</v>
      </c>
      <c r="O4889" t="s">
        <v>232</v>
      </c>
      <c r="P4889" t="s">
        <v>232</v>
      </c>
      <c r="Q4889" t="s">
        <v>232</v>
      </c>
      <c r="R4889" t="s">
        <v>232</v>
      </c>
      <c r="S4889" t="s">
        <v>232</v>
      </c>
      <c r="T4889" t="s">
        <v>232</v>
      </c>
      <c r="U4889" t="s">
        <v>232</v>
      </c>
      <c r="V4889" t="s">
        <v>232</v>
      </c>
      <c r="W4889" t="s">
        <v>232</v>
      </c>
      <c r="X4889" t="s">
        <v>232</v>
      </c>
      <c r="Y4889" t="s">
        <v>232</v>
      </c>
      <c r="Z4889" t="s">
        <v>232</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5.5E-2</v>
      </c>
      <c r="AV4889">
        <v>5.6000000000000001E-2</v>
      </c>
      <c r="AW4889">
        <v>5.7000000000000002E-2</v>
      </c>
      <c r="AX4889">
        <v>5.8000000000000003E-2</v>
      </c>
      <c r="AY4889">
        <v>5.8999999999999997E-2</v>
      </c>
      <c r="AZ4889">
        <v>0.06</v>
      </c>
      <c r="BA4889">
        <v>6.0999999999999999E-2</v>
      </c>
      <c r="BB4889">
        <v>6.0999999999999999E-2</v>
      </c>
      <c r="BC4889">
        <v>2016</v>
      </c>
    </row>
    <row r="4890" spans="1:55" x14ac:dyDescent="0.25">
      <c r="A4890">
        <v>867</v>
      </c>
      <c r="B4890" t="s">
        <v>1269</v>
      </c>
      <c r="C4890" t="s">
        <v>327</v>
      </c>
      <c r="D4890" t="s">
        <v>1270</v>
      </c>
      <c r="E4890" t="s">
        <v>328</v>
      </c>
      <c r="F4890" t="s">
        <v>329</v>
      </c>
      <c r="G4890" t="s">
        <v>229</v>
      </c>
      <c r="H4890" t="s">
        <v>230</v>
      </c>
      <c r="I4890" t="s">
        <v>1275</v>
      </c>
      <c r="J4890" t="s">
        <v>232</v>
      </c>
      <c r="K4890" t="s">
        <v>232</v>
      </c>
      <c r="L4890" t="s">
        <v>232</v>
      </c>
      <c r="M4890" t="s">
        <v>232</v>
      </c>
      <c r="N4890" t="s">
        <v>232</v>
      </c>
      <c r="O4890" t="s">
        <v>232</v>
      </c>
      <c r="P4890" t="s">
        <v>232</v>
      </c>
      <c r="Q4890" t="s">
        <v>232</v>
      </c>
      <c r="R4890" t="s">
        <v>232</v>
      </c>
      <c r="S4890" t="s">
        <v>232</v>
      </c>
      <c r="T4890" t="s">
        <v>232</v>
      </c>
      <c r="U4890" t="s">
        <v>232</v>
      </c>
      <c r="V4890" t="s">
        <v>232</v>
      </c>
      <c r="W4890" t="s">
        <v>232</v>
      </c>
      <c r="X4890" t="s">
        <v>232</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0.14299999999999999</v>
      </c>
      <c r="AW4890">
        <v>0.14799999999999999</v>
      </c>
      <c r="AX4890">
        <v>0.153</v>
      </c>
      <c r="AY4890">
        <v>0.158</v>
      </c>
      <c r="AZ4890">
        <v>0.16200000000000001</v>
      </c>
      <c r="BA4890">
        <v>0.16600000000000001</v>
      </c>
      <c r="BB4890">
        <v>0.16900000000000001</v>
      </c>
      <c r="BC4890">
        <v>2017</v>
      </c>
    </row>
    <row r="4891" spans="1:55" x14ac:dyDescent="0.25">
      <c r="A4891">
        <v>867</v>
      </c>
      <c r="B4891" t="s">
        <v>1269</v>
      </c>
      <c r="C4891" t="s">
        <v>331</v>
      </c>
      <c r="D4891" t="s">
        <v>1270</v>
      </c>
      <c r="E4891" t="s">
        <v>328</v>
      </c>
      <c r="F4891" t="s">
        <v>329</v>
      </c>
      <c r="G4891" t="s">
        <v>282</v>
      </c>
      <c r="I4891" t="s">
        <v>332</v>
      </c>
      <c r="J4891" t="s">
        <v>232</v>
      </c>
      <c r="K4891" t="s">
        <v>232</v>
      </c>
      <c r="L4891" t="s">
        <v>232</v>
      </c>
      <c r="M4891" t="s">
        <v>232</v>
      </c>
      <c r="N4891" t="s">
        <v>232</v>
      </c>
      <c r="O4891" t="s">
        <v>232</v>
      </c>
      <c r="P4891" t="s">
        <v>232</v>
      </c>
      <c r="Q4891" t="s">
        <v>232</v>
      </c>
      <c r="R4891" t="s">
        <v>232</v>
      </c>
      <c r="S4891" t="s">
        <v>232</v>
      </c>
      <c r="T4891" t="s">
        <v>232</v>
      </c>
      <c r="U4891" t="s">
        <v>232</v>
      </c>
      <c r="V4891" t="s">
        <v>232</v>
      </c>
      <c r="W4891" t="s">
        <v>232</v>
      </c>
      <c r="X4891" t="s">
        <v>232</v>
      </c>
      <c r="Y4891" t="s">
        <v>232</v>
      </c>
      <c r="Z4891" t="s">
        <v>232</v>
      </c>
      <c r="AA4891">
        <v>64.144999999999996</v>
      </c>
      <c r="AB4891">
        <v>65.248999999999995</v>
      </c>
      <c r="AC4891">
        <v>59.923999999999999</v>
      </c>
      <c r="AD4891">
        <v>65.864999999999995</v>
      </c>
      <c r="AE4891">
        <v>70.025999999999996</v>
      </c>
      <c r="AF4891">
        <v>62.929000000000002</v>
      </c>
      <c r="AG4891">
        <v>64.649000000000001</v>
      </c>
      <c r="AH4891">
        <v>53.006</v>
      </c>
      <c r="AI4891">
        <v>62.006</v>
      </c>
      <c r="AJ4891">
        <v>59.938000000000002</v>
      </c>
      <c r="AK4891">
        <v>65.853999999999999</v>
      </c>
      <c r="AL4891">
        <v>64.179000000000002</v>
      </c>
      <c r="AM4891">
        <v>63.052999999999997</v>
      </c>
      <c r="AN4891">
        <v>60.029000000000003</v>
      </c>
      <c r="AO4891">
        <v>56.976999999999997</v>
      </c>
      <c r="AP4891">
        <v>50.792000000000002</v>
      </c>
      <c r="AQ4891">
        <v>53.084000000000003</v>
      </c>
      <c r="AR4891">
        <v>52.646000000000001</v>
      </c>
      <c r="AS4891">
        <v>59.825000000000003</v>
      </c>
      <c r="AT4891">
        <v>61.857999999999997</v>
      </c>
      <c r="AU4891">
        <v>70.031000000000006</v>
      </c>
      <c r="AV4891">
        <v>66.742999999999995</v>
      </c>
      <c r="AW4891">
        <v>67.317999999999998</v>
      </c>
      <c r="AX4891">
        <v>67.266000000000005</v>
      </c>
      <c r="AY4891">
        <v>66.893000000000001</v>
      </c>
      <c r="AZ4891">
        <v>66.721999999999994</v>
      </c>
      <c r="BA4891">
        <v>66.599000000000004</v>
      </c>
      <c r="BB4891">
        <v>66.066000000000003</v>
      </c>
      <c r="BC4891">
        <v>2017</v>
      </c>
    </row>
    <row r="4892" spans="1:55" x14ac:dyDescent="0.25">
      <c r="A4892">
        <v>867</v>
      </c>
      <c r="B4892" t="s">
        <v>1269</v>
      </c>
      <c r="C4892" t="s">
        <v>333</v>
      </c>
      <c r="D4892" t="s">
        <v>1270</v>
      </c>
      <c r="E4892" t="s">
        <v>334</v>
      </c>
      <c r="F4892" t="s">
        <v>335</v>
      </c>
      <c r="G4892" t="s">
        <v>229</v>
      </c>
      <c r="H4892" t="s">
        <v>230</v>
      </c>
      <c r="I4892" t="s">
        <v>1275</v>
      </c>
      <c r="J4892" t="s">
        <v>232</v>
      </c>
      <c r="K4892" t="s">
        <v>232</v>
      </c>
      <c r="L4892" t="s">
        <v>232</v>
      </c>
      <c r="M4892" t="s">
        <v>232</v>
      </c>
      <c r="N4892" t="s">
        <v>232</v>
      </c>
      <c r="O4892" t="s">
        <v>232</v>
      </c>
      <c r="P4892" t="s">
        <v>232</v>
      </c>
      <c r="Q4892" t="s">
        <v>232</v>
      </c>
      <c r="R4892" t="s">
        <v>232</v>
      </c>
      <c r="S4892" t="s">
        <v>232</v>
      </c>
      <c r="T4892" t="s">
        <v>232</v>
      </c>
      <c r="U4892" t="s">
        <v>232</v>
      </c>
      <c r="V4892" t="s">
        <v>232</v>
      </c>
      <c r="W4892" t="s">
        <v>232</v>
      </c>
      <c r="X4892" t="s">
        <v>232</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0.14000000000000001</v>
      </c>
      <c r="AW4892">
        <v>0.14599999999999999</v>
      </c>
      <c r="AX4892">
        <v>0.153</v>
      </c>
      <c r="AY4892">
        <v>0.159</v>
      </c>
      <c r="AZ4892">
        <v>0.16400000000000001</v>
      </c>
      <c r="BA4892">
        <v>0.16900000000000001</v>
      </c>
      <c r="BB4892">
        <v>0.17199999999999999</v>
      </c>
      <c r="BC4892">
        <v>2017</v>
      </c>
    </row>
    <row r="4893" spans="1:55" x14ac:dyDescent="0.25">
      <c r="A4893">
        <v>867</v>
      </c>
      <c r="B4893" t="s">
        <v>1269</v>
      </c>
      <c r="C4893" t="s">
        <v>336</v>
      </c>
      <c r="D4893" t="s">
        <v>1270</v>
      </c>
      <c r="E4893" t="s">
        <v>334</v>
      </c>
      <c r="F4893" t="s">
        <v>335</v>
      </c>
      <c r="G4893" t="s">
        <v>282</v>
      </c>
      <c r="I4893" t="s">
        <v>337</v>
      </c>
      <c r="J4893" t="s">
        <v>232</v>
      </c>
      <c r="K4893" t="s">
        <v>232</v>
      </c>
      <c r="L4893" t="s">
        <v>232</v>
      </c>
      <c r="M4893" t="s">
        <v>232</v>
      </c>
      <c r="N4893" t="s">
        <v>232</v>
      </c>
      <c r="O4893" t="s">
        <v>232</v>
      </c>
      <c r="P4893" t="s">
        <v>232</v>
      </c>
      <c r="Q4893" t="s">
        <v>232</v>
      </c>
      <c r="R4893" t="s">
        <v>232</v>
      </c>
      <c r="S4893" t="s">
        <v>232</v>
      </c>
      <c r="T4893" t="s">
        <v>232</v>
      </c>
      <c r="U4893" t="s">
        <v>232</v>
      </c>
      <c r="V4893" t="s">
        <v>232</v>
      </c>
      <c r="W4893" t="s">
        <v>232</v>
      </c>
      <c r="X4893" t="s">
        <v>232</v>
      </c>
      <c r="Y4893" t="s">
        <v>232</v>
      </c>
      <c r="Z4893" t="s">
        <v>232</v>
      </c>
      <c r="AA4893">
        <v>56.076000000000001</v>
      </c>
      <c r="AB4893">
        <v>51.460999999999999</v>
      </c>
      <c r="AC4893">
        <v>50.573</v>
      </c>
      <c r="AD4893">
        <v>57.845999999999997</v>
      </c>
      <c r="AE4893">
        <v>61.796999999999997</v>
      </c>
      <c r="AF4893">
        <v>57.585999999999999</v>
      </c>
      <c r="AG4893">
        <v>53.906999999999996</v>
      </c>
      <c r="AH4893">
        <v>54.606000000000002</v>
      </c>
      <c r="AI4893">
        <v>83.918000000000006</v>
      </c>
      <c r="AJ4893">
        <v>59.707999999999998</v>
      </c>
      <c r="AK4893">
        <v>65.594999999999999</v>
      </c>
      <c r="AL4893">
        <v>60.7</v>
      </c>
      <c r="AM4893">
        <v>61.576000000000001</v>
      </c>
      <c r="AN4893">
        <v>56.667999999999999</v>
      </c>
      <c r="AO4893">
        <v>54.883000000000003</v>
      </c>
      <c r="AP4893">
        <v>51.53</v>
      </c>
      <c r="AQ4893">
        <v>53.307000000000002</v>
      </c>
      <c r="AR4893">
        <v>49.435000000000002</v>
      </c>
      <c r="AS4893">
        <v>56.978999999999999</v>
      </c>
      <c r="AT4893">
        <v>57.902999999999999</v>
      </c>
      <c r="AU4893">
        <v>65.53</v>
      </c>
      <c r="AV4893">
        <v>65.472999999999999</v>
      </c>
      <c r="AW4893">
        <v>66.478999999999999</v>
      </c>
      <c r="AX4893">
        <v>67.328999999999994</v>
      </c>
      <c r="AY4893">
        <v>67.38</v>
      </c>
      <c r="AZ4893">
        <v>67.578000000000003</v>
      </c>
      <c r="BA4893">
        <v>67.832999999999998</v>
      </c>
      <c r="BB4893">
        <v>67.47</v>
      </c>
      <c r="BC4893">
        <v>2017</v>
      </c>
    </row>
    <row r="4894" spans="1:55" x14ac:dyDescent="0.25">
      <c r="A4894">
        <v>867</v>
      </c>
      <c r="B4894" t="s">
        <v>1269</v>
      </c>
      <c r="C4894" t="s">
        <v>338</v>
      </c>
      <c r="D4894" t="s">
        <v>1270</v>
      </c>
      <c r="E4894" t="s">
        <v>339</v>
      </c>
      <c r="F4894" t="s">
        <v>340</v>
      </c>
      <c r="G4894" t="s">
        <v>229</v>
      </c>
      <c r="H4894" t="s">
        <v>230</v>
      </c>
      <c r="I4894" t="s">
        <v>1275</v>
      </c>
      <c r="J4894" t="s">
        <v>232</v>
      </c>
      <c r="K4894" t="s">
        <v>232</v>
      </c>
      <c r="L4894" t="s">
        <v>232</v>
      </c>
      <c r="M4894" t="s">
        <v>232</v>
      </c>
      <c r="N4894" t="s">
        <v>232</v>
      </c>
      <c r="O4894" t="s">
        <v>232</v>
      </c>
      <c r="P4894" t="s">
        <v>232</v>
      </c>
      <c r="Q4894" t="s">
        <v>232</v>
      </c>
      <c r="R4894" t="s">
        <v>232</v>
      </c>
      <c r="S4894" t="s">
        <v>232</v>
      </c>
      <c r="T4894" t="s">
        <v>232</v>
      </c>
      <c r="U4894" t="s">
        <v>232</v>
      </c>
      <c r="V4894" t="s">
        <v>232</v>
      </c>
      <c r="W4894" t="s">
        <v>232</v>
      </c>
      <c r="X4894" t="s">
        <v>232</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374</v>
      </c>
      <c r="AK4894" t="s">
        <v>374</v>
      </c>
      <c r="AL4894">
        <v>5.0000000000000001E-3</v>
      </c>
      <c r="AM4894">
        <v>2E-3</v>
      </c>
      <c r="AN4894">
        <v>6.0000000000000001E-3</v>
      </c>
      <c r="AO4894">
        <v>4.0000000000000001E-3</v>
      </c>
      <c r="AP4894">
        <v>-1E-3</v>
      </c>
      <c r="AQ4894" t="s">
        <v>374</v>
      </c>
      <c r="AR4894">
        <v>6.0000000000000001E-3</v>
      </c>
      <c r="AS4894">
        <v>5.0000000000000001E-3</v>
      </c>
      <c r="AT4894">
        <v>8.0000000000000002E-3</v>
      </c>
      <c r="AU4894">
        <v>8.9999999999999993E-3</v>
      </c>
      <c r="AV4894">
        <v>3.0000000000000001E-3</v>
      </c>
      <c r="AW4894">
        <v>2E-3</v>
      </c>
      <c r="AX4894" t="s">
        <v>374</v>
      </c>
      <c r="AY4894">
        <v>-1E-3</v>
      </c>
      <c r="AZ4894">
        <v>-2E-3</v>
      </c>
      <c r="BA4894">
        <v>-3.0000000000000001E-3</v>
      </c>
      <c r="BB4894">
        <v>-4.0000000000000001E-3</v>
      </c>
      <c r="BC4894">
        <v>2017</v>
      </c>
    </row>
    <row r="4895" spans="1:55" x14ac:dyDescent="0.25">
      <c r="A4895">
        <v>867</v>
      </c>
      <c r="B4895" t="s">
        <v>1269</v>
      </c>
      <c r="C4895" t="s">
        <v>341</v>
      </c>
      <c r="D4895" t="s">
        <v>1270</v>
      </c>
      <c r="E4895" t="s">
        <v>339</v>
      </c>
      <c r="F4895" t="s">
        <v>340</v>
      </c>
      <c r="G4895" t="s">
        <v>282</v>
      </c>
      <c r="I4895" t="s">
        <v>342</v>
      </c>
      <c r="J4895" t="s">
        <v>232</v>
      </c>
      <c r="K4895" t="s">
        <v>232</v>
      </c>
      <c r="L4895" t="s">
        <v>232</v>
      </c>
      <c r="M4895" t="s">
        <v>232</v>
      </c>
      <c r="N4895" t="s">
        <v>232</v>
      </c>
      <c r="O4895" t="s">
        <v>232</v>
      </c>
      <c r="P4895" t="s">
        <v>232</v>
      </c>
      <c r="Q4895" t="s">
        <v>232</v>
      </c>
      <c r="R4895" t="s">
        <v>232</v>
      </c>
      <c r="S4895" t="s">
        <v>232</v>
      </c>
      <c r="T4895" t="s">
        <v>232</v>
      </c>
      <c r="U4895" t="s">
        <v>232</v>
      </c>
      <c r="V4895" t="s">
        <v>232</v>
      </c>
      <c r="W4895" t="s">
        <v>232</v>
      </c>
      <c r="X4895" t="s">
        <v>232</v>
      </c>
      <c r="Y4895" t="s">
        <v>232</v>
      </c>
      <c r="Z4895" t="s">
        <v>232</v>
      </c>
      <c r="AA4895">
        <v>8.0679999999999996</v>
      </c>
      <c r="AB4895">
        <v>13.788</v>
      </c>
      <c r="AC4895">
        <v>9.3510000000000009</v>
      </c>
      <c r="AD4895">
        <v>8.02</v>
      </c>
      <c r="AE4895">
        <v>8.2289999999999992</v>
      </c>
      <c r="AF4895">
        <v>5.343</v>
      </c>
      <c r="AG4895">
        <v>10.742000000000001</v>
      </c>
      <c r="AH4895">
        <v>-1.6</v>
      </c>
      <c r="AI4895">
        <v>-21.913</v>
      </c>
      <c r="AJ4895">
        <v>0.23</v>
      </c>
      <c r="AK4895">
        <v>0.25900000000000001</v>
      </c>
      <c r="AL4895">
        <v>3.4790000000000001</v>
      </c>
      <c r="AM4895">
        <v>1.4770000000000001</v>
      </c>
      <c r="AN4895">
        <v>3.3610000000000002</v>
      </c>
      <c r="AO4895">
        <v>2.0939999999999999</v>
      </c>
      <c r="AP4895">
        <v>-0.73799999999999999</v>
      </c>
      <c r="AQ4895">
        <v>-0.224</v>
      </c>
      <c r="AR4895">
        <v>3.21</v>
      </c>
      <c r="AS4895">
        <v>2.847</v>
      </c>
      <c r="AT4895">
        <v>3.9540000000000002</v>
      </c>
      <c r="AU4895">
        <v>4.5010000000000003</v>
      </c>
      <c r="AV4895">
        <v>1.27</v>
      </c>
      <c r="AW4895">
        <v>0.83899999999999997</v>
      </c>
      <c r="AX4895">
        <v>-6.3E-2</v>
      </c>
      <c r="AY4895">
        <v>-0.48699999999999999</v>
      </c>
      <c r="AZ4895">
        <v>-0.85499999999999998</v>
      </c>
      <c r="BA4895">
        <v>-1.234</v>
      </c>
      <c r="BB4895">
        <v>-1.4039999999999999</v>
      </c>
      <c r="BC4895">
        <v>2017</v>
      </c>
    </row>
    <row r="4896" spans="1:55" x14ac:dyDescent="0.25">
      <c r="A4896">
        <v>867</v>
      </c>
      <c r="B4896" t="s">
        <v>1269</v>
      </c>
      <c r="C4896" t="s">
        <v>343</v>
      </c>
      <c r="D4896" t="s">
        <v>1270</v>
      </c>
      <c r="E4896" t="s">
        <v>344</v>
      </c>
      <c r="F4896" t="s">
        <v>345</v>
      </c>
      <c r="G4896" t="s">
        <v>229</v>
      </c>
      <c r="H4896" t="s">
        <v>230</v>
      </c>
    </row>
    <row r="4897" spans="1:55" x14ac:dyDescent="0.25">
      <c r="A4897">
        <v>867</v>
      </c>
      <c r="B4897" t="s">
        <v>1269</v>
      </c>
      <c r="C4897" t="s">
        <v>346</v>
      </c>
      <c r="D4897" t="s">
        <v>1270</v>
      </c>
      <c r="E4897" t="s">
        <v>344</v>
      </c>
      <c r="F4897" t="s">
        <v>345</v>
      </c>
      <c r="G4897" t="s">
        <v>270</v>
      </c>
    </row>
    <row r="4898" spans="1:55" x14ac:dyDescent="0.25">
      <c r="A4898">
        <v>867</v>
      </c>
      <c r="B4898" t="s">
        <v>1269</v>
      </c>
      <c r="C4898" t="s">
        <v>347</v>
      </c>
      <c r="D4898" t="s">
        <v>1270</v>
      </c>
      <c r="E4898" t="s">
        <v>348</v>
      </c>
      <c r="F4898" t="s">
        <v>349</v>
      </c>
      <c r="G4898" t="s">
        <v>229</v>
      </c>
      <c r="H4898" t="s">
        <v>230</v>
      </c>
      <c r="I4898" t="s">
        <v>1275</v>
      </c>
      <c r="J4898" t="s">
        <v>232</v>
      </c>
      <c r="K4898" t="s">
        <v>232</v>
      </c>
      <c r="L4898" t="s">
        <v>232</v>
      </c>
      <c r="M4898" t="s">
        <v>232</v>
      </c>
      <c r="N4898" t="s">
        <v>232</v>
      </c>
      <c r="O4898" t="s">
        <v>232</v>
      </c>
      <c r="P4898" t="s">
        <v>232</v>
      </c>
      <c r="Q4898" t="s">
        <v>232</v>
      </c>
      <c r="R4898" t="s">
        <v>232</v>
      </c>
      <c r="S4898" t="s">
        <v>232</v>
      </c>
      <c r="T4898" t="s">
        <v>232</v>
      </c>
      <c r="U4898" t="s">
        <v>232</v>
      </c>
      <c r="V4898" t="s">
        <v>232</v>
      </c>
      <c r="W4898" t="s">
        <v>232</v>
      </c>
      <c r="X4898" t="s">
        <v>232</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374</v>
      </c>
      <c r="AQ4898">
        <v>1E-3</v>
      </c>
      <c r="AR4898">
        <v>7.0000000000000001E-3</v>
      </c>
      <c r="AS4898">
        <v>6.0000000000000001E-3</v>
      </c>
      <c r="AT4898">
        <v>8.9999999999999993E-3</v>
      </c>
      <c r="AU4898">
        <v>0.01</v>
      </c>
      <c r="AV4898">
        <v>3.0000000000000001E-3</v>
      </c>
      <c r="AW4898">
        <v>2E-3</v>
      </c>
      <c r="AX4898" t="s">
        <v>374</v>
      </c>
      <c r="AY4898">
        <v>-1E-3</v>
      </c>
      <c r="AZ4898">
        <v>-2E-3</v>
      </c>
      <c r="BA4898">
        <v>-3.0000000000000001E-3</v>
      </c>
      <c r="BB4898">
        <v>-3.0000000000000001E-3</v>
      </c>
      <c r="BC4898">
        <v>2017</v>
      </c>
    </row>
    <row r="4899" spans="1:55" x14ac:dyDescent="0.25">
      <c r="A4899">
        <v>867</v>
      </c>
      <c r="B4899" t="s">
        <v>1269</v>
      </c>
      <c r="C4899" t="s">
        <v>350</v>
      </c>
      <c r="D4899" t="s">
        <v>1270</v>
      </c>
      <c r="E4899" t="s">
        <v>348</v>
      </c>
      <c r="F4899" t="s">
        <v>349</v>
      </c>
      <c r="G4899" t="s">
        <v>282</v>
      </c>
      <c r="I4899" t="s">
        <v>351</v>
      </c>
      <c r="J4899" t="s">
        <v>232</v>
      </c>
      <c r="K4899" t="s">
        <v>232</v>
      </c>
      <c r="L4899" t="s">
        <v>232</v>
      </c>
      <c r="M4899" t="s">
        <v>232</v>
      </c>
      <c r="N4899" t="s">
        <v>232</v>
      </c>
      <c r="O4899" t="s">
        <v>232</v>
      </c>
      <c r="P4899" t="s">
        <v>232</v>
      </c>
      <c r="Q4899" t="s">
        <v>232</v>
      </c>
      <c r="R4899" t="s">
        <v>232</v>
      </c>
      <c r="S4899" t="s">
        <v>232</v>
      </c>
      <c r="T4899" t="s">
        <v>232</v>
      </c>
      <c r="U4899" t="s">
        <v>232</v>
      </c>
      <c r="V4899" t="s">
        <v>232</v>
      </c>
      <c r="W4899" t="s">
        <v>232</v>
      </c>
      <c r="X4899" t="s">
        <v>232</v>
      </c>
      <c r="Y4899" t="s">
        <v>232</v>
      </c>
      <c r="Z4899" t="s">
        <v>232</v>
      </c>
      <c r="AA4899">
        <v>14.352</v>
      </c>
      <c r="AB4899">
        <v>18.722000000000001</v>
      </c>
      <c r="AC4899">
        <v>13.323</v>
      </c>
      <c r="AD4899">
        <v>9.8149999999999995</v>
      </c>
      <c r="AE4899">
        <v>9.5190000000000001</v>
      </c>
      <c r="AF4899">
        <v>5.7910000000000004</v>
      </c>
      <c r="AG4899">
        <v>11.420999999999999</v>
      </c>
      <c r="AH4899">
        <v>-0.97099999999999997</v>
      </c>
      <c r="AI4899">
        <v>-21.248999999999999</v>
      </c>
      <c r="AJ4899">
        <v>0.85499999999999998</v>
      </c>
      <c r="AK4899">
        <v>0.84299999999999997</v>
      </c>
      <c r="AL4899">
        <v>4.3289999999999997</v>
      </c>
      <c r="AM4899">
        <v>2.056</v>
      </c>
      <c r="AN4899">
        <v>3.8919999999999999</v>
      </c>
      <c r="AO4899">
        <v>2.9039999999999999</v>
      </c>
      <c r="AP4899">
        <v>2.9000000000000001E-2</v>
      </c>
      <c r="AQ4899">
        <v>0.38600000000000001</v>
      </c>
      <c r="AR4899">
        <v>3.6150000000000002</v>
      </c>
      <c r="AS4899">
        <v>3.2509999999999999</v>
      </c>
      <c r="AT4899">
        <v>4.34</v>
      </c>
      <c r="AU4899">
        <v>4.8099999999999996</v>
      </c>
      <c r="AV4899">
        <v>1.5609999999999999</v>
      </c>
      <c r="AW4899">
        <v>1.0900000000000001</v>
      </c>
      <c r="AX4899">
        <v>0.17</v>
      </c>
      <c r="AY4899">
        <v>-0.26500000000000001</v>
      </c>
      <c r="AZ4899">
        <v>-0.63900000000000001</v>
      </c>
      <c r="BA4899">
        <v>-1.018</v>
      </c>
      <c r="BB4899">
        <v>-1.1839999999999999</v>
      </c>
      <c r="BC4899">
        <v>2017</v>
      </c>
    </row>
    <row r="4900" spans="1:55" x14ac:dyDescent="0.25">
      <c r="A4900">
        <v>867</v>
      </c>
      <c r="B4900" t="s">
        <v>1269</v>
      </c>
      <c r="C4900" t="s">
        <v>352</v>
      </c>
      <c r="D4900" t="s">
        <v>1270</v>
      </c>
      <c r="E4900" t="s">
        <v>353</v>
      </c>
      <c r="F4900" t="s">
        <v>354</v>
      </c>
      <c r="G4900" t="s">
        <v>229</v>
      </c>
      <c r="H4900" t="s">
        <v>230</v>
      </c>
    </row>
    <row r="4901" spans="1:55" x14ac:dyDescent="0.25">
      <c r="A4901">
        <v>867</v>
      </c>
      <c r="B4901" t="s">
        <v>1269</v>
      </c>
      <c r="C4901" t="s">
        <v>355</v>
      </c>
      <c r="D4901" t="s">
        <v>1270</v>
      </c>
      <c r="E4901" t="s">
        <v>353</v>
      </c>
      <c r="F4901" t="s">
        <v>354</v>
      </c>
      <c r="G4901" t="s">
        <v>282</v>
      </c>
    </row>
    <row r="4902" spans="1:55" x14ac:dyDescent="0.25">
      <c r="A4902">
        <v>867</v>
      </c>
      <c r="B4902" t="s">
        <v>1269</v>
      </c>
      <c r="C4902" t="s">
        <v>356</v>
      </c>
      <c r="D4902" t="s">
        <v>1270</v>
      </c>
      <c r="E4902" t="s">
        <v>357</v>
      </c>
      <c r="F4902" t="s">
        <v>358</v>
      </c>
      <c r="G4902" t="s">
        <v>229</v>
      </c>
      <c r="H4902" t="s">
        <v>230</v>
      </c>
      <c r="I4902" t="s">
        <v>1275</v>
      </c>
      <c r="J4902" t="s">
        <v>232</v>
      </c>
      <c r="K4902" t="s">
        <v>232</v>
      </c>
      <c r="L4902" t="s">
        <v>232</v>
      </c>
      <c r="M4902" t="s">
        <v>232</v>
      </c>
      <c r="N4902" t="s">
        <v>232</v>
      </c>
      <c r="O4902" t="s">
        <v>232</v>
      </c>
      <c r="P4902" t="s">
        <v>232</v>
      </c>
      <c r="Q4902" t="s">
        <v>232</v>
      </c>
      <c r="R4902" t="s">
        <v>232</v>
      </c>
      <c r="S4902" t="s">
        <v>232</v>
      </c>
      <c r="T4902" t="s">
        <v>232</v>
      </c>
      <c r="U4902" t="s">
        <v>232</v>
      </c>
      <c r="V4902" t="s">
        <v>232</v>
      </c>
      <c r="W4902" t="s">
        <v>232</v>
      </c>
      <c r="X4902" t="s">
        <v>232</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5.0999999999999997E-2</v>
      </c>
      <c r="AX4902">
        <v>5.1999999999999998E-2</v>
      </c>
      <c r="AY4902">
        <v>5.1999999999999998E-2</v>
      </c>
      <c r="AZ4902">
        <v>5.2999999999999999E-2</v>
      </c>
      <c r="BA4902">
        <v>5.5E-2</v>
      </c>
      <c r="BB4902">
        <v>5.8000000000000003E-2</v>
      </c>
      <c r="BC4902">
        <v>2017</v>
      </c>
    </row>
    <row r="4903" spans="1:55" x14ac:dyDescent="0.25">
      <c r="A4903">
        <v>867</v>
      </c>
      <c r="B4903" t="s">
        <v>1269</v>
      </c>
      <c r="C4903" t="s">
        <v>359</v>
      </c>
      <c r="D4903" t="s">
        <v>1270</v>
      </c>
      <c r="E4903" t="s">
        <v>357</v>
      </c>
      <c r="F4903" t="s">
        <v>358</v>
      </c>
      <c r="G4903" t="s">
        <v>282</v>
      </c>
      <c r="I4903" t="s">
        <v>360</v>
      </c>
      <c r="J4903" t="s">
        <v>232</v>
      </c>
      <c r="K4903" t="s">
        <v>232</v>
      </c>
      <c r="L4903" t="s">
        <v>232</v>
      </c>
      <c r="M4903" t="s">
        <v>232</v>
      </c>
      <c r="N4903" t="s">
        <v>232</v>
      </c>
      <c r="O4903" t="s">
        <v>232</v>
      </c>
      <c r="P4903" t="s">
        <v>232</v>
      </c>
      <c r="Q4903" t="s">
        <v>232</v>
      </c>
      <c r="R4903" t="s">
        <v>232</v>
      </c>
      <c r="S4903" t="s">
        <v>232</v>
      </c>
      <c r="T4903" t="s">
        <v>232</v>
      </c>
      <c r="U4903" t="s">
        <v>232</v>
      </c>
      <c r="V4903" t="s">
        <v>232</v>
      </c>
      <c r="W4903" t="s">
        <v>232</v>
      </c>
      <c r="X4903" t="s">
        <v>232</v>
      </c>
      <c r="Y4903" t="s">
        <v>232</v>
      </c>
      <c r="Z4903" t="s">
        <v>232</v>
      </c>
      <c r="AA4903">
        <v>8.907</v>
      </c>
      <c r="AB4903">
        <v>18.489000000000001</v>
      </c>
      <c r="AC4903">
        <v>27.047999999999998</v>
      </c>
      <c r="AD4903">
        <v>27.934000000000001</v>
      </c>
      <c r="AE4903">
        <v>34.368000000000002</v>
      </c>
      <c r="AF4903">
        <v>38.783999999999999</v>
      </c>
      <c r="AG4903">
        <v>44.54</v>
      </c>
      <c r="AH4903">
        <v>46.862000000000002</v>
      </c>
      <c r="AI4903">
        <v>44.993000000000002</v>
      </c>
      <c r="AJ4903">
        <v>43.286999999999999</v>
      </c>
      <c r="AK4903">
        <v>41.188000000000002</v>
      </c>
      <c r="AL4903">
        <v>41.604999999999997</v>
      </c>
      <c r="AM4903">
        <v>40.228999999999999</v>
      </c>
      <c r="AN4903">
        <v>37.155999999999999</v>
      </c>
      <c r="AO4903">
        <v>35.255000000000003</v>
      </c>
      <c r="AP4903">
        <v>36.369</v>
      </c>
      <c r="AQ4903">
        <v>32.323</v>
      </c>
      <c r="AR4903">
        <v>35.107999999999997</v>
      </c>
      <c r="AS4903">
        <v>34.286000000000001</v>
      </c>
      <c r="AT4903">
        <v>29.806999999999999</v>
      </c>
      <c r="AU4903">
        <v>27.23</v>
      </c>
      <c r="AV4903">
        <v>25.245000000000001</v>
      </c>
      <c r="AW4903">
        <v>23.373000000000001</v>
      </c>
      <c r="AX4903">
        <v>22.837</v>
      </c>
      <c r="AY4903">
        <v>22.238</v>
      </c>
      <c r="AZ4903">
        <v>21.954999999999998</v>
      </c>
      <c r="BA4903">
        <v>22.114000000000001</v>
      </c>
      <c r="BB4903">
        <v>22.545000000000002</v>
      </c>
      <c r="BC4903">
        <v>2017</v>
      </c>
    </row>
    <row r="4904" spans="1:55" x14ac:dyDescent="0.25">
      <c r="A4904">
        <v>867</v>
      </c>
      <c r="B4904" t="s">
        <v>1269</v>
      </c>
      <c r="C4904" t="s">
        <v>361</v>
      </c>
      <c r="D4904" t="s">
        <v>1270</v>
      </c>
      <c r="E4904" t="s">
        <v>362</v>
      </c>
      <c r="F4904" t="s">
        <v>363</v>
      </c>
      <c r="G4904" t="s">
        <v>229</v>
      </c>
      <c r="H4904" t="s">
        <v>230</v>
      </c>
      <c r="I4904" t="s">
        <v>1275</v>
      </c>
      <c r="J4904" t="s">
        <v>232</v>
      </c>
      <c r="K4904" t="s">
        <v>232</v>
      </c>
      <c r="L4904" t="s">
        <v>232</v>
      </c>
      <c r="M4904" t="s">
        <v>232</v>
      </c>
      <c r="N4904" t="s">
        <v>232</v>
      </c>
      <c r="O4904" t="s">
        <v>232</v>
      </c>
      <c r="P4904" t="s">
        <v>232</v>
      </c>
      <c r="Q4904" t="s">
        <v>232</v>
      </c>
      <c r="R4904" t="s">
        <v>232</v>
      </c>
      <c r="S4904" t="s">
        <v>232</v>
      </c>
      <c r="T4904" t="s">
        <v>232</v>
      </c>
      <c r="U4904" t="s">
        <v>232</v>
      </c>
      <c r="V4904" t="s">
        <v>232</v>
      </c>
      <c r="W4904" t="s">
        <v>232</v>
      </c>
      <c r="X4904" t="s">
        <v>232</v>
      </c>
      <c r="Y4904" t="s">
        <v>232</v>
      </c>
      <c r="Z4904" t="s">
        <v>232</v>
      </c>
      <c r="AA4904">
        <v>0.108</v>
      </c>
      <c r="AB4904">
        <v>0.11</v>
      </c>
      <c r="AC4904">
        <v>0.109</v>
      </c>
      <c r="AD4904">
        <v>0.112</v>
      </c>
      <c r="AE4904">
        <v>0.11700000000000001</v>
      </c>
      <c r="AF4904">
        <v>0.127</v>
      </c>
      <c r="AG4904">
        <v>0.129</v>
      </c>
      <c r="AH4904">
        <v>0.13300000000000001</v>
      </c>
      <c r="AI4904">
        <v>0.14000000000000001</v>
      </c>
      <c r="AJ4904">
        <v>0.14699999999999999</v>
      </c>
      <c r="AK4904">
        <v>0.154</v>
      </c>
      <c r="AL4904">
        <v>0.155</v>
      </c>
      <c r="AM4904">
        <v>0.155</v>
      </c>
      <c r="AN4904">
        <v>0.16800000000000001</v>
      </c>
      <c r="AO4904">
        <v>0.17599999999999999</v>
      </c>
      <c r="AP4904">
        <v>0.187</v>
      </c>
      <c r="AQ4904">
        <v>0.192</v>
      </c>
      <c r="AR4904">
        <v>0.185</v>
      </c>
      <c r="AS4904">
        <v>0.18099999999999999</v>
      </c>
      <c r="AT4904">
        <v>0.19800000000000001</v>
      </c>
      <c r="AU4904">
        <v>0.20799999999999999</v>
      </c>
      <c r="AV4904">
        <v>0.214</v>
      </c>
      <c r="AW4904">
        <v>0.22</v>
      </c>
      <c r="AX4904">
        <v>0.22800000000000001</v>
      </c>
      <c r="AY4904">
        <v>0.23599999999999999</v>
      </c>
      <c r="AZ4904">
        <v>0.24299999999999999</v>
      </c>
      <c r="BA4904">
        <v>0.25</v>
      </c>
      <c r="BB4904">
        <v>0.25600000000000001</v>
      </c>
      <c r="BC4904">
        <v>2017</v>
      </c>
    </row>
    <row r="4905" spans="1:55" x14ac:dyDescent="0.25">
      <c r="A4905">
        <v>867</v>
      </c>
      <c r="B4905" t="s">
        <v>1269</v>
      </c>
      <c r="C4905" t="s">
        <v>364</v>
      </c>
      <c r="D4905" t="s">
        <v>1270</v>
      </c>
      <c r="E4905" t="s">
        <v>365</v>
      </c>
      <c r="F4905" t="s">
        <v>366</v>
      </c>
      <c r="G4905" t="s">
        <v>242</v>
      </c>
      <c r="H4905" t="s">
        <v>230</v>
      </c>
      <c r="I4905" t="s">
        <v>1276</v>
      </c>
      <c r="J4905" t="s">
        <v>232</v>
      </c>
      <c r="K4905" t="s">
        <v>232</v>
      </c>
      <c r="L4905" t="s">
        <v>232</v>
      </c>
      <c r="M4905" t="s">
        <v>232</v>
      </c>
      <c r="N4905" t="s">
        <v>232</v>
      </c>
      <c r="O4905" t="s">
        <v>232</v>
      </c>
      <c r="P4905" t="s">
        <v>232</v>
      </c>
      <c r="Q4905" t="s">
        <v>232</v>
      </c>
      <c r="R4905" t="s">
        <v>232</v>
      </c>
      <c r="S4905" t="s">
        <v>232</v>
      </c>
      <c r="T4905" t="s">
        <v>232</v>
      </c>
      <c r="U4905" t="s">
        <v>232</v>
      </c>
      <c r="V4905" t="s">
        <v>232</v>
      </c>
      <c r="W4905" t="s">
        <v>232</v>
      </c>
      <c r="X4905" t="s">
        <v>232</v>
      </c>
      <c r="Y4905">
        <v>-0.02</v>
      </c>
      <c r="Z4905">
        <v>-3.3000000000000002E-2</v>
      </c>
      <c r="AA4905">
        <v>-1.4999999999999999E-2</v>
      </c>
      <c r="AB4905">
        <v>-1.2E-2</v>
      </c>
      <c r="AC4905">
        <v>-1.4999999999999999E-2</v>
      </c>
      <c r="AD4905">
        <v>-1.2E-2</v>
      </c>
      <c r="AE4905">
        <v>-6.0000000000000001E-3</v>
      </c>
      <c r="AF4905">
        <v>8.0000000000000002E-3</v>
      </c>
      <c r="AG4905">
        <v>-3.0000000000000001E-3</v>
      </c>
      <c r="AH4905">
        <v>3.0000000000000001E-3</v>
      </c>
      <c r="AI4905">
        <v>1.0999999999999999E-2</v>
      </c>
      <c r="AJ4905">
        <v>3.0000000000000001E-3</v>
      </c>
      <c r="AK4905">
        <v>1.0999999999999999E-2</v>
      </c>
      <c r="AL4905">
        <v>1.4999999999999999E-2</v>
      </c>
      <c r="AM4905">
        <v>-1.2E-2</v>
      </c>
      <c r="AN4905">
        <v>-0.03</v>
      </c>
      <c r="AO4905">
        <v>-4.0000000000000001E-3</v>
      </c>
      <c r="AP4905">
        <v>-1.2E-2</v>
      </c>
      <c r="AQ4905">
        <v>-2.1000000000000001E-2</v>
      </c>
      <c r="AR4905">
        <v>-3.0000000000000001E-3</v>
      </c>
      <c r="AS4905">
        <v>2.5999999999999999E-2</v>
      </c>
      <c r="AT4905">
        <v>1.9E-2</v>
      </c>
      <c r="AU4905">
        <v>0.01</v>
      </c>
      <c r="AV4905">
        <v>8.0000000000000002E-3</v>
      </c>
      <c r="AW4905">
        <v>8.0000000000000002E-3</v>
      </c>
      <c r="AX4905">
        <v>5.0000000000000001E-3</v>
      </c>
      <c r="AY4905">
        <v>4.0000000000000001E-3</v>
      </c>
      <c r="AZ4905">
        <v>3.0000000000000001E-3</v>
      </c>
      <c r="BA4905">
        <v>3.0000000000000001E-3</v>
      </c>
      <c r="BB4905">
        <v>2E-3</v>
      </c>
      <c r="BC4905">
        <v>2017</v>
      </c>
    </row>
    <row r="4906" spans="1:55" x14ac:dyDescent="0.25">
      <c r="A4906">
        <v>867</v>
      </c>
      <c r="B4906" t="s">
        <v>1269</v>
      </c>
      <c r="C4906" t="s">
        <v>368</v>
      </c>
      <c r="D4906" t="s">
        <v>1270</v>
      </c>
      <c r="E4906" t="s">
        <v>365</v>
      </c>
      <c r="F4906" t="s">
        <v>366</v>
      </c>
      <c r="G4906" t="s">
        <v>282</v>
      </c>
      <c r="I4906" t="s">
        <v>369</v>
      </c>
      <c r="J4906" t="s">
        <v>232</v>
      </c>
      <c r="K4906" t="s">
        <v>232</v>
      </c>
      <c r="L4906" t="s">
        <v>232</v>
      </c>
      <c r="M4906" t="s">
        <v>232</v>
      </c>
      <c r="N4906" t="s">
        <v>232</v>
      </c>
      <c r="O4906" t="s">
        <v>232</v>
      </c>
      <c r="P4906" t="s">
        <v>232</v>
      </c>
      <c r="Q4906" t="s">
        <v>232</v>
      </c>
      <c r="R4906" t="s">
        <v>232</v>
      </c>
      <c r="S4906" t="s">
        <v>232</v>
      </c>
      <c r="T4906" t="s">
        <v>232</v>
      </c>
      <c r="U4906" t="s">
        <v>232</v>
      </c>
      <c r="V4906" t="s">
        <v>232</v>
      </c>
      <c r="W4906" t="s">
        <v>232</v>
      </c>
      <c r="X4906" t="s">
        <v>232</v>
      </c>
      <c r="Y4906" t="s">
        <v>232</v>
      </c>
      <c r="Z4906" t="s">
        <v>232</v>
      </c>
      <c r="AA4906">
        <v>-13.984</v>
      </c>
      <c r="AB4906">
        <v>-10.645</v>
      </c>
      <c r="AC4906">
        <v>-13.375</v>
      </c>
      <c r="AD4906">
        <v>-10.861000000000001</v>
      </c>
      <c r="AE4906">
        <v>-4.7930000000000001</v>
      </c>
      <c r="AF4906">
        <v>6.1470000000000002</v>
      </c>
      <c r="AG4906">
        <v>-2.5779999999999998</v>
      </c>
      <c r="AH4906">
        <v>2.411</v>
      </c>
      <c r="AI4906">
        <v>7.6059999999999999</v>
      </c>
      <c r="AJ4906">
        <v>1.865</v>
      </c>
      <c r="AK4906">
        <v>7.2640000000000002</v>
      </c>
      <c r="AL4906">
        <v>9.3789999999999996</v>
      </c>
      <c r="AM4906">
        <v>-8.0510000000000002</v>
      </c>
      <c r="AN4906">
        <v>-17.858000000000001</v>
      </c>
      <c r="AO4906">
        <v>-2.2440000000000002</v>
      </c>
      <c r="AP4906">
        <v>-6.3120000000000003</v>
      </c>
      <c r="AQ4906">
        <v>-10.746</v>
      </c>
      <c r="AR4906">
        <v>-1.734</v>
      </c>
      <c r="AS4906">
        <v>14.379</v>
      </c>
      <c r="AT4906">
        <v>9.7089999999999996</v>
      </c>
      <c r="AU4906">
        <v>4.8070000000000004</v>
      </c>
      <c r="AV4906">
        <v>3.7770000000000001</v>
      </c>
      <c r="AW4906">
        <v>3.448</v>
      </c>
      <c r="AX4906">
        <v>2.3969999999999998</v>
      </c>
      <c r="AY4906">
        <v>1.671</v>
      </c>
      <c r="AZ4906">
        <v>1.3340000000000001</v>
      </c>
      <c r="BA4906">
        <v>1.0740000000000001</v>
      </c>
      <c r="BB4906">
        <v>0.94899999999999995</v>
      </c>
      <c r="BC4906">
        <v>2017</v>
      </c>
    </row>
    <row r="4907" spans="1:55" x14ac:dyDescent="0.25">
      <c r="A4907">
        <v>682</v>
      </c>
      <c r="B4907" t="s">
        <v>1277</v>
      </c>
      <c r="C4907" t="s">
        <v>225</v>
      </c>
      <c r="D4907" t="s">
        <v>1278</v>
      </c>
      <c r="E4907" t="s">
        <v>227</v>
      </c>
      <c r="F4907" t="s">
        <v>228</v>
      </c>
      <c r="G4907" t="s">
        <v>229</v>
      </c>
      <c r="H4907" t="s">
        <v>230</v>
      </c>
      <c r="I4907" t="s">
        <v>1279</v>
      </c>
      <c r="J4907" t="s">
        <v>232</v>
      </c>
      <c r="K4907" t="s">
        <v>232</v>
      </c>
      <c r="L4907" t="s">
        <v>232</v>
      </c>
      <c r="M4907" t="s">
        <v>232</v>
      </c>
      <c r="N4907" t="s">
        <v>232</v>
      </c>
      <c r="O4907" t="s">
        <v>232</v>
      </c>
      <c r="P4907" t="s">
        <v>232</v>
      </c>
      <c r="Q4907" t="s">
        <v>232</v>
      </c>
      <c r="R4907" t="s">
        <v>232</v>
      </c>
      <c r="S4907" t="s">
        <v>232</v>
      </c>
      <c r="T4907">
        <v>328.84399999999999</v>
      </c>
      <c r="U4907">
        <v>328.84399999999999</v>
      </c>
      <c r="V4907">
        <v>334.67</v>
      </c>
      <c r="W4907">
        <v>354.327</v>
      </c>
      <c r="X4907">
        <v>343.48200000000003</v>
      </c>
      <c r="Y4907">
        <v>377.21199999999999</v>
      </c>
      <c r="Z4907">
        <v>399.161</v>
      </c>
      <c r="AA4907">
        <v>383.01600000000002</v>
      </c>
      <c r="AB4907">
        <v>393.65600000000001</v>
      </c>
      <c r="AC4907">
        <v>424.01799999999997</v>
      </c>
      <c r="AD4907">
        <v>422.19299999999998</v>
      </c>
      <c r="AE4907">
        <v>430.67399999999998</v>
      </c>
      <c r="AF4907">
        <v>433.53699999999998</v>
      </c>
      <c r="AG4907">
        <v>459.45699999999999</v>
      </c>
      <c r="AH4907">
        <v>485.863</v>
      </c>
      <c r="AI4907">
        <v>529.44200000000001</v>
      </c>
      <c r="AJ4907">
        <v>629.34299999999996</v>
      </c>
      <c r="AK4907">
        <v>647.077</v>
      </c>
      <c r="AL4907">
        <v>654.06500000000005</v>
      </c>
      <c r="AM4907">
        <v>647.24900000000002</v>
      </c>
      <c r="AN4907">
        <v>678.14700000000005</v>
      </c>
      <c r="AO4907">
        <v>710.04700000000003</v>
      </c>
      <c r="AP4907">
        <v>751.19500000000005</v>
      </c>
      <c r="AQ4907">
        <v>796.94500000000005</v>
      </c>
      <c r="AR4907">
        <v>841.41099999999994</v>
      </c>
      <c r="AS4907">
        <v>845.08399999999995</v>
      </c>
      <c r="AT4907">
        <v>860.64400000000001</v>
      </c>
      <c r="AU4907">
        <v>886.58600000000001</v>
      </c>
      <c r="AV4907">
        <v>913.23400000000004</v>
      </c>
      <c r="AW4907">
        <v>971.26199999999994</v>
      </c>
      <c r="AX4907" s="52">
        <v>1016.96</v>
      </c>
      <c r="AY4907" s="52">
        <v>1069.04</v>
      </c>
      <c r="AZ4907" s="52">
        <v>1180.32</v>
      </c>
      <c r="BA4907" s="52">
        <v>1259.8399999999999</v>
      </c>
      <c r="BB4907" s="52">
        <v>1361.76</v>
      </c>
      <c r="BC4907">
        <v>2014</v>
      </c>
    </row>
    <row r="4908" spans="1:55" x14ac:dyDescent="0.25">
      <c r="A4908">
        <v>682</v>
      </c>
      <c r="B4908" t="s">
        <v>1277</v>
      </c>
      <c r="C4908" t="s">
        <v>233</v>
      </c>
      <c r="D4908" t="s">
        <v>1278</v>
      </c>
      <c r="E4908" t="s">
        <v>227</v>
      </c>
      <c r="F4908" t="s">
        <v>234</v>
      </c>
      <c r="G4908" t="s">
        <v>235</v>
      </c>
      <c r="I4908" t="s">
        <v>236</v>
      </c>
      <c r="J4908" t="s">
        <v>232</v>
      </c>
      <c r="K4908" t="s">
        <v>232</v>
      </c>
      <c r="L4908" t="s">
        <v>232</v>
      </c>
      <c r="M4908" t="s">
        <v>232</v>
      </c>
      <c r="N4908" t="s">
        <v>232</v>
      </c>
      <c r="O4908" t="s">
        <v>232</v>
      </c>
      <c r="P4908" t="s">
        <v>232</v>
      </c>
      <c r="Q4908" t="s">
        <v>232</v>
      </c>
      <c r="R4908" t="s">
        <v>232</v>
      </c>
      <c r="S4908" t="s">
        <v>232</v>
      </c>
      <c r="T4908" t="s">
        <v>232</v>
      </c>
      <c r="U4908">
        <v>0</v>
      </c>
      <c r="V4908">
        <v>1.772</v>
      </c>
      <c r="W4908">
        <v>5.8739999999999997</v>
      </c>
      <c r="X4908">
        <v>-3.0609999999999999</v>
      </c>
      <c r="Y4908">
        <v>9.82</v>
      </c>
      <c r="Z4908">
        <v>5.819</v>
      </c>
      <c r="AA4908">
        <v>-4.0449999999999999</v>
      </c>
      <c r="AB4908">
        <v>2.778</v>
      </c>
      <c r="AC4908">
        <v>7.7130000000000001</v>
      </c>
      <c r="AD4908">
        <v>-0.43</v>
      </c>
      <c r="AE4908">
        <v>2.0089999999999999</v>
      </c>
      <c r="AF4908">
        <v>0.66500000000000004</v>
      </c>
      <c r="AG4908">
        <v>5.9790000000000001</v>
      </c>
      <c r="AH4908">
        <v>5.7469999999999999</v>
      </c>
      <c r="AI4908">
        <v>8.9689999999999994</v>
      </c>
      <c r="AJ4908">
        <v>18.869</v>
      </c>
      <c r="AK4908">
        <v>2.8180000000000001</v>
      </c>
      <c r="AL4908">
        <v>1.08</v>
      </c>
      <c r="AM4908">
        <v>-1.042</v>
      </c>
      <c r="AN4908">
        <v>4.774</v>
      </c>
      <c r="AO4908">
        <v>4.7039999999999997</v>
      </c>
      <c r="AP4908">
        <v>5.7949999999999999</v>
      </c>
      <c r="AQ4908">
        <v>6.09</v>
      </c>
      <c r="AR4908">
        <v>5.58</v>
      </c>
      <c r="AS4908">
        <v>0.437</v>
      </c>
      <c r="AT4908">
        <v>1.841</v>
      </c>
      <c r="AU4908">
        <v>3.0139999999999998</v>
      </c>
      <c r="AV4908">
        <v>3.0059999999999998</v>
      </c>
      <c r="AW4908">
        <v>6.3540000000000001</v>
      </c>
      <c r="AX4908">
        <v>4.7050000000000001</v>
      </c>
      <c r="AY4908">
        <v>5.1219999999999999</v>
      </c>
      <c r="AZ4908">
        <v>10.409000000000001</v>
      </c>
      <c r="BA4908">
        <v>6.7370000000000001</v>
      </c>
      <c r="BB4908">
        <v>8.09</v>
      </c>
      <c r="BC4908">
        <v>2014</v>
      </c>
    </row>
    <row r="4909" spans="1:55" x14ac:dyDescent="0.25">
      <c r="A4909">
        <v>682</v>
      </c>
      <c r="B4909" t="s">
        <v>1277</v>
      </c>
      <c r="C4909" t="s">
        <v>237</v>
      </c>
      <c r="D4909" t="s">
        <v>1278</v>
      </c>
      <c r="E4909" t="s">
        <v>238</v>
      </c>
      <c r="F4909" t="s">
        <v>239</v>
      </c>
      <c r="G4909" t="s">
        <v>229</v>
      </c>
      <c r="H4909" t="s">
        <v>230</v>
      </c>
      <c r="I4909" t="s">
        <v>1279</v>
      </c>
      <c r="J4909" t="s">
        <v>232</v>
      </c>
      <c r="K4909" t="s">
        <v>232</v>
      </c>
      <c r="L4909" t="s">
        <v>232</v>
      </c>
      <c r="M4909" t="s">
        <v>232</v>
      </c>
      <c r="N4909" t="s">
        <v>232</v>
      </c>
      <c r="O4909" t="s">
        <v>232</v>
      </c>
      <c r="P4909" t="s">
        <v>232</v>
      </c>
      <c r="Q4909" t="s">
        <v>232</v>
      </c>
      <c r="R4909" t="s">
        <v>232</v>
      </c>
      <c r="S4909" t="s">
        <v>232</v>
      </c>
      <c r="T4909">
        <v>97.819000000000003</v>
      </c>
      <c r="U4909">
        <v>113.919</v>
      </c>
      <c r="V4909">
        <v>127.44199999999999</v>
      </c>
      <c r="W4909">
        <v>151.001</v>
      </c>
      <c r="X4909">
        <v>162.61600000000001</v>
      </c>
      <c r="Y4909">
        <v>183.66</v>
      </c>
      <c r="Z4909">
        <v>197.95599999999999</v>
      </c>
      <c r="AA4909">
        <v>212.89</v>
      </c>
      <c r="AB4909">
        <v>259.17599999999999</v>
      </c>
      <c r="AC4909">
        <v>294.50599999999997</v>
      </c>
      <c r="AD4909">
        <v>309.084</v>
      </c>
      <c r="AE4909">
        <v>331.178</v>
      </c>
      <c r="AF4909">
        <v>359.89800000000002</v>
      </c>
      <c r="AG4909">
        <v>411.13600000000002</v>
      </c>
      <c r="AH4909">
        <v>485.863</v>
      </c>
      <c r="AI4909">
        <v>580.03200000000004</v>
      </c>
      <c r="AJ4909">
        <v>816.73699999999997</v>
      </c>
      <c r="AK4909">
        <v>868.01300000000003</v>
      </c>
      <c r="AL4909">
        <v>960.20899999999995</v>
      </c>
      <c r="AM4909">
        <v>960.85799999999995</v>
      </c>
      <c r="AN4909" s="52">
        <v>1196.77</v>
      </c>
      <c r="AO4909" s="52">
        <v>1452.35</v>
      </c>
      <c r="AP4909" s="52">
        <v>1551.7</v>
      </c>
      <c r="AQ4909" s="52">
        <v>1695.79</v>
      </c>
      <c r="AR4909" s="52">
        <v>1626.48</v>
      </c>
      <c r="AS4909" s="52">
        <v>1564.56</v>
      </c>
      <c r="AT4909" s="52">
        <v>1647.13</v>
      </c>
      <c r="AU4909" s="52">
        <v>1754.14</v>
      </c>
      <c r="AV4909" s="52">
        <v>1853.34</v>
      </c>
      <c r="AW4909" s="52">
        <v>2079.83</v>
      </c>
      <c r="AX4909" s="52">
        <v>2239.63</v>
      </c>
      <c r="AY4909" s="52">
        <v>2434.87</v>
      </c>
      <c r="AZ4909" s="52">
        <v>2770.01</v>
      </c>
      <c r="BA4909" s="52">
        <v>3041.28</v>
      </c>
      <c r="BB4909" s="52">
        <v>3387.16</v>
      </c>
      <c r="BC4909">
        <v>2014</v>
      </c>
    </row>
    <row r="4910" spans="1:55" x14ac:dyDescent="0.25">
      <c r="A4910">
        <v>682</v>
      </c>
      <c r="B4910" t="s">
        <v>1277</v>
      </c>
      <c r="C4910" t="s">
        <v>240</v>
      </c>
      <c r="D4910" t="s">
        <v>1278</v>
      </c>
      <c r="E4910" t="s">
        <v>238</v>
      </c>
      <c r="F4910" t="s">
        <v>241</v>
      </c>
      <c r="G4910" t="s">
        <v>242</v>
      </c>
      <c r="H4910" t="s">
        <v>230</v>
      </c>
      <c r="I4910" t="s">
        <v>243</v>
      </c>
      <c r="J4910" t="s">
        <v>232</v>
      </c>
      <c r="K4910" t="s">
        <v>232</v>
      </c>
      <c r="L4910" t="s">
        <v>232</v>
      </c>
      <c r="M4910" t="s">
        <v>232</v>
      </c>
      <c r="N4910" t="s">
        <v>232</v>
      </c>
      <c r="O4910" t="s">
        <v>232</v>
      </c>
      <c r="P4910" t="s">
        <v>232</v>
      </c>
      <c r="Q4910" t="s">
        <v>232</v>
      </c>
      <c r="R4910" t="s">
        <v>232</v>
      </c>
      <c r="S4910" t="s">
        <v>232</v>
      </c>
      <c r="T4910">
        <v>1.2130000000000001</v>
      </c>
      <c r="U4910">
        <v>1.39</v>
      </c>
      <c r="V4910">
        <v>1.464</v>
      </c>
      <c r="W4910">
        <v>1.25</v>
      </c>
      <c r="X4910">
        <v>1.3160000000000001</v>
      </c>
      <c r="Y4910">
        <v>1.415</v>
      </c>
      <c r="Z4910">
        <v>1.4430000000000001</v>
      </c>
      <c r="AA4910">
        <v>1.4019999999999999</v>
      </c>
      <c r="AB4910">
        <v>1.371</v>
      </c>
      <c r="AC4910">
        <v>1.4059999999999999</v>
      </c>
      <c r="AD4910">
        <v>1.294</v>
      </c>
      <c r="AE4910">
        <v>1.296</v>
      </c>
      <c r="AF4910">
        <v>1.3240000000000001</v>
      </c>
      <c r="AG4910">
        <v>1.5629999999999999</v>
      </c>
      <c r="AH4910">
        <v>1.831</v>
      </c>
      <c r="AI4910">
        <v>2.1840000000000002</v>
      </c>
      <c r="AJ4910">
        <v>3.11</v>
      </c>
      <c r="AK4910">
        <v>3.343</v>
      </c>
      <c r="AL4910">
        <v>3.9780000000000002</v>
      </c>
      <c r="AM4910">
        <v>3.6709999999999998</v>
      </c>
      <c r="AN4910">
        <v>4.3440000000000003</v>
      </c>
      <c r="AO4910">
        <v>5.18</v>
      </c>
      <c r="AP4910">
        <v>5.226</v>
      </c>
      <c r="AQ4910">
        <v>5.7240000000000002</v>
      </c>
      <c r="AR4910">
        <v>5.391</v>
      </c>
      <c r="AS4910">
        <v>4.8310000000000004</v>
      </c>
      <c r="AT4910">
        <v>4.6859999999999999</v>
      </c>
      <c r="AU4910">
        <v>4.9189999999999996</v>
      </c>
      <c r="AV4910">
        <v>5.194</v>
      </c>
      <c r="AW4910">
        <v>5.569</v>
      </c>
      <c r="AX4910">
        <v>5.6970000000000001</v>
      </c>
      <c r="AY4910">
        <v>5.931</v>
      </c>
      <c r="AZ4910">
        <v>6.6289999999999996</v>
      </c>
      <c r="BA4910">
        <v>7.2789999999999999</v>
      </c>
      <c r="BB4910">
        <v>8.1059999999999999</v>
      </c>
      <c r="BC4910">
        <v>2014</v>
      </c>
    </row>
    <row r="4911" spans="1:55" x14ac:dyDescent="0.25">
      <c r="A4911">
        <v>682</v>
      </c>
      <c r="B4911" t="s">
        <v>1277</v>
      </c>
      <c r="C4911" t="s">
        <v>244</v>
      </c>
      <c r="D4911" t="s">
        <v>1278</v>
      </c>
      <c r="E4911" t="s">
        <v>238</v>
      </c>
      <c r="F4911" t="s">
        <v>245</v>
      </c>
      <c r="G4911" t="s">
        <v>246</v>
      </c>
      <c r="H4911" t="s">
        <v>230</v>
      </c>
      <c r="I4911" t="s">
        <v>243</v>
      </c>
      <c r="J4911" t="s">
        <v>232</v>
      </c>
      <c r="K4911" t="s">
        <v>232</v>
      </c>
      <c r="L4911" t="s">
        <v>232</v>
      </c>
      <c r="M4911" t="s">
        <v>232</v>
      </c>
      <c r="N4911" t="s">
        <v>232</v>
      </c>
      <c r="O4911" t="s">
        <v>232</v>
      </c>
      <c r="P4911" t="s">
        <v>232</v>
      </c>
      <c r="Q4911" t="s">
        <v>232</v>
      </c>
      <c r="R4911" t="s">
        <v>232</v>
      </c>
      <c r="S4911" t="s">
        <v>232</v>
      </c>
      <c r="T4911">
        <v>3.7679999999999998</v>
      </c>
      <c r="U4911">
        <v>3.895</v>
      </c>
      <c r="V4911">
        <v>4.0540000000000003</v>
      </c>
      <c r="W4911">
        <v>4.3940000000000001</v>
      </c>
      <c r="X4911">
        <v>4.351</v>
      </c>
      <c r="Y4911">
        <v>4.8780000000000001</v>
      </c>
      <c r="Z4911">
        <v>5.2560000000000002</v>
      </c>
      <c r="AA4911">
        <v>5.1310000000000002</v>
      </c>
      <c r="AB4911">
        <v>5.3330000000000002</v>
      </c>
      <c r="AC4911">
        <v>5.827</v>
      </c>
      <c r="AD4911">
        <v>5.931</v>
      </c>
      <c r="AE4911">
        <v>6.1829999999999998</v>
      </c>
      <c r="AF4911">
        <v>6.3230000000000004</v>
      </c>
      <c r="AG4911">
        <v>6.8250000000000002</v>
      </c>
      <c r="AH4911">
        <v>7.4119999999999999</v>
      </c>
      <c r="AI4911">
        <v>8.3279999999999994</v>
      </c>
      <c r="AJ4911">
        <v>10.199</v>
      </c>
      <c r="AK4911">
        <v>10.768000000000001</v>
      </c>
      <c r="AL4911">
        <v>11.096</v>
      </c>
      <c r="AM4911">
        <v>11.065</v>
      </c>
      <c r="AN4911">
        <v>11.728</v>
      </c>
      <c r="AO4911">
        <v>12.536</v>
      </c>
      <c r="AP4911">
        <v>13.516999999999999</v>
      </c>
      <c r="AQ4911">
        <v>14.592000000000001</v>
      </c>
      <c r="AR4911">
        <v>15.696999999999999</v>
      </c>
      <c r="AS4911">
        <v>15.933999999999999</v>
      </c>
      <c r="AT4911">
        <v>16.405000000000001</v>
      </c>
      <c r="AU4911">
        <v>17.221</v>
      </c>
      <c r="AV4911">
        <v>18.138000000000002</v>
      </c>
      <c r="AW4911">
        <v>19.634</v>
      </c>
      <c r="AX4911">
        <v>20.986999999999998</v>
      </c>
      <c r="AY4911">
        <v>22.521000000000001</v>
      </c>
      <c r="AZ4911">
        <v>25.379000000000001</v>
      </c>
      <c r="BA4911">
        <v>27.65</v>
      </c>
      <c r="BB4911">
        <v>30.513000000000002</v>
      </c>
      <c r="BC4911">
        <v>2014</v>
      </c>
    </row>
    <row r="4912" spans="1:55" x14ac:dyDescent="0.25">
      <c r="A4912">
        <v>682</v>
      </c>
      <c r="B4912" t="s">
        <v>1277</v>
      </c>
      <c r="C4912" t="s">
        <v>247</v>
      </c>
      <c r="D4912" t="s">
        <v>1278</v>
      </c>
      <c r="E4912" t="s">
        <v>248</v>
      </c>
      <c r="F4912" t="s">
        <v>249</v>
      </c>
      <c r="G4912" t="s">
        <v>250</v>
      </c>
      <c r="I4912" t="s">
        <v>251</v>
      </c>
      <c r="J4912" t="s">
        <v>232</v>
      </c>
      <c r="K4912" t="s">
        <v>232</v>
      </c>
      <c r="L4912" t="s">
        <v>232</v>
      </c>
      <c r="M4912" t="s">
        <v>232</v>
      </c>
      <c r="N4912" t="s">
        <v>232</v>
      </c>
      <c r="O4912" t="s">
        <v>232</v>
      </c>
      <c r="P4912" t="s">
        <v>232</v>
      </c>
      <c r="Q4912" t="s">
        <v>232</v>
      </c>
      <c r="R4912" t="s">
        <v>232</v>
      </c>
      <c r="S4912" t="s">
        <v>232</v>
      </c>
      <c r="T4912">
        <v>29.745999999999999</v>
      </c>
      <c r="U4912">
        <v>34.642000000000003</v>
      </c>
      <c r="V4912">
        <v>38.08</v>
      </c>
      <c r="W4912">
        <v>42.616</v>
      </c>
      <c r="X4912">
        <v>47.343000000000004</v>
      </c>
      <c r="Y4912">
        <v>48.689</v>
      </c>
      <c r="Z4912">
        <v>49.593000000000004</v>
      </c>
      <c r="AA4912">
        <v>55.582999999999998</v>
      </c>
      <c r="AB4912">
        <v>65.837999999999994</v>
      </c>
      <c r="AC4912">
        <v>69.456000000000003</v>
      </c>
      <c r="AD4912">
        <v>73.209000000000003</v>
      </c>
      <c r="AE4912">
        <v>76.897999999999996</v>
      </c>
      <c r="AF4912">
        <v>83.013999999999996</v>
      </c>
      <c r="AG4912">
        <v>89.483000000000004</v>
      </c>
      <c r="AH4912">
        <v>100</v>
      </c>
      <c r="AI4912">
        <v>109.55500000000001</v>
      </c>
      <c r="AJ4912">
        <v>129.77600000000001</v>
      </c>
      <c r="AK4912">
        <v>134.14400000000001</v>
      </c>
      <c r="AL4912">
        <v>146.80600000000001</v>
      </c>
      <c r="AM4912">
        <v>148.453</v>
      </c>
      <c r="AN4912">
        <v>176.477</v>
      </c>
      <c r="AO4912">
        <v>204.54300000000001</v>
      </c>
      <c r="AP4912">
        <v>206.56399999999999</v>
      </c>
      <c r="AQ4912">
        <v>212.78700000000001</v>
      </c>
      <c r="AR4912">
        <v>193.303</v>
      </c>
      <c r="AS4912">
        <v>185.137</v>
      </c>
      <c r="AT4912">
        <v>191.38300000000001</v>
      </c>
      <c r="AU4912">
        <v>197.85300000000001</v>
      </c>
      <c r="AV4912">
        <v>202.94200000000001</v>
      </c>
      <c r="AW4912">
        <v>214.137</v>
      </c>
      <c r="AX4912">
        <v>220.22800000000001</v>
      </c>
      <c r="AY4912">
        <v>227.761</v>
      </c>
      <c r="AZ4912">
        <v>234.68199999999999</v>
      </c>
      <c r="BA4912">
        <v>241.40299999999999</v>
      </c>
      <c r="BB4912">
        <v>248.73400000000001</v>
      </c>
      <c r="BC4912">
        <v>2014</v>
      </c>
    </row>
    <row r="4913" spans="1:55" x14ac:dyDescent="0.25">
      <c r="A4913">
        <v>682</v>
      </c>
      <c r="B4913" t="s">
        <v>1277</v>
      </c>
      <c r="C4913" t="s">
        <v>252</v>
      </c>
      <c r="D4913" t="s">
        <v>1278</v>
      </c>
      <c r="E4913" t="s">
        <v>253</v>
      </c>
      <c r="F4913" t="s">
        <v>254</v>
      </c>
      <c r="G4913" t="s">
        <v>229</v>
      </c>
      <c r="H4913" t="s">
        <v>220</v>
      </c>
      <c r="I4913" t="s">
        <v>255</v>
      </c>
      <c r="J4913" t="s">
        <v>232</v>
      </c>
      <c r="K4913" t="s">
        <v>232</v>
      </c>
      <c r="L4913" t="s">
        <v>232</v>
      </c>
      <c r="M4913" t="s">
        <v>232</v>
      </c>
      <c r="N4913" t="s">
        <v>232</v>
      </c>
      <c r="O4913" t="s">
        <v>232</v>
      </c>
      <c r="P4913" t="s">
        <v>232</v>
      </c>
      <c r="Q4913" t="s">
        <v>232</v>
      </c>
      <c r="R4913" t="s">
        <v>232</v>
      </c>
      <c r="S4913" t="s">
        <v>232</v>
      </c>
      <c r="T4913" s="52">
        <v>161976.59</v>
      </c>
      <c r="U4913" s="52">
        <v>157699.57999999999</v>
      </c>
      <c r="V4913" s="52">
        <v>156278.44</v>
      </c>
      <c r="W4913" s="52">
        <v>161069.32</v>
      </c>
      <c r="X4913" s="52">
        <v>151885.54999999999</v>
      </c>
      <c r="Y4913" s="52">
        <v>162093.32</v>
      </c>
      <c r="Z4913" s="52">
        <v>166504.69</v>
      </c>
      <c r="AA4913" s="52">
        <v>154963.87</v>
      </c>
      <c r="AB4913" s="52">
        <v>154419.01999999999</v>
      </c>
      <c r="AC4913" s="52">
        <v>161294.07999999999</v>
      </c>
      <c r="AD4913" s="52">
        <v>155824.98000000001</v>
      </c>
      <c r="AE4913" s="52">
        <v>154320.65</v>
      </c>
      <c r="AF4913" s="52">
        <v>150886.22</v>
      </c>
      <c r="AG4913" s="52">
        <v>155371.12</v>
      </c>
      <c r="AH4913" s="52">
        <v>159672.95999999999</v>
      </c>
      <c r="AI4913" s="52">
        <v>169109.86</v>
      </c>
      <c r="AJ4913" s="52">
        <v>195406.33</v>
      </c>
      <c r="AK4913" s="52">
        <v>195332.25</v>
      </c>
      <c r="AL4913" s="52">
        <v>191944.6</v>
      </c>
      <c r="AM4913" s="52">
        <v>184595.19</v>
      </c>
      <c r="AN4913" s="52">
        <v>187874.77</v>
      </c>
      <c r="AO4913" s="52">
        <v>190991.3</v>
      </c>
      <c r="AP4913" s="52">
        <v>196121.27</v>
      </c>
      <c r="AQ4913" s="52">
        <v>201953.24</v>
      </c>
      <c r="AR4913" s="52">
        <v>207043.48</v>
      </c>
      <c r="AS4913" s="52">
        <v>202059.59</v>
      </c>
      <c r="AT4913" s="52">
        <v>200102.26</v>
      </c>
      <c r="AU4913" s="52">
        <v>200576.73</v>
      </c>
      <c r="AV4913" s="52">
        <v>200898.61</v>
      </c>
      <c r="AW4913" s="52">
        <v>207811.56</v>
      </c>
      <c r="AX4913" s="52">
        <v>211643.68</v>
      </c>
      <c r="AY4913" s="52">
        <v>216377.08</v>
      </c>
      <c r="AZ4913" s="52">
        <v>232357.61</v>
      </c>
      <c r="BA4913" s="52">
        <v>241219</v>
      </c>
      <c r="BB4913" s="52">
        <v>253588.43</v>
      </c>
      <c r="BC4913">
        <v>2014</v>
      </c>
    </row>
    <row r="4914" spans="1:55" x14ac:dyDescent="0.25">
      <c r="A4914">
        <v>682</v>
      </c>
      <c r="B4914" t="s">
        <v>1277</v>
      </c>
      <c r="C4914" t="s">
        <v>256</v>
      </c>
      <c r="D4914" t="s">
        <v>1278</v>
      </c>
      <c r="E4914" t="s">
        <v>253</v>
      </c>
      <c r="F4914" t="s">
        <v>257</v>
      </c>
      <c r="G4914" t="s">
        <v>258</v>
      </c>
      <c r="H4914" t="s">
        <v>220</v>
      </c>
      <c r="I4914" t="s">
        <v>255</v>
      </c>
      <c r="J4914" t="s">
        <v>232</v>
      </c>
      <c r="K4914" t="s">
        <v>232</v>
      </c>
      <c r="L4914" t="s">
        <v>232</v>
      </c>
      <c r="M4914" t="s">
        <v>232</v>
      </c>
      <c r="N4914" t="s">
        <v>232</v>
      </c>
      <c r="O4914" t="s">
        <v>232</v>
      </c>
      <c r="P4914" t="s">
        <v>232</v>
      </c>
      <c r="Q4914" t="s">
        <v>232</v>
      </c>
      <c r="R4914" t="s">
        <v>232</v>
      </c>
      <c r="S4914" t="s">
        <v>232</v>
      </c>
      <c r="T4914" s="52">
        <v>2859.72</v>
      </c>
      <c r="U4914" s="52">
        <v>2784.21</v>
      </c>
      <c r="V4914" s="52">
        <v>2759.12</v>
      </c>
      <c r="W4914" s="52">
        <v>2843.7</v>
      </c>
      <c r="X4914" s="52">
        <v>2681.56</v>
      </c>
      <c r="Y4914" s="52">
        <v>2861.78</v>
      </c>
      <c r="Z4914" s="52">
        <v>2939.66</v>
      </c>
      <c r="AA4914" s="52">
        <v>2735.91</v>
      </c>
      <c r="AB4914" s="52">
        <v>2726.29</v>
      </c>
      <c r="AC4914" s="52">
        <v>2847.67</v>
      </c>
      <c r="AD4914" s="52">
        <v>2751.11</v>
      </c>
      <c r="AE4914" s="52">
        <v>2724.55</v>
      </c>
      <c r="AF4914" s="52">
        <v>2663.91</v>
      </c>
      <c r="AG4914" s="52">
        <v>2743.1</v>
      </c>
      <c r="AH4914" s="52">
        <v>2819.05</v>
      </c>
      <c r="AI4914" s="52">
        <v>2985.66</v>
      </c>
      <c r="AJ4914" s="52">
        <v>3449.92</v>
      </c>
      <c r="AK4914" s="52">
        <v>3448.61</v>
      </c>
      <c r="AL4914" s="52">
        <v>3388.81</v>
      </c>
      <c r="AM4914" s="52">
        <v>3259.05</v>
      </c>
      <c r="AN4914" s="52">
        <v>3316.95</v>
      </c>
      <c r="AO4914" s="52">
        <v>3371.97</v>
      </c>
      <c r="AP4914" s="52">
        <v>3462.54</v>
      </c>
      <c r="AQ4914" s="52">
        <v>3565.51</v>
      </c>
      <c r="AR4914" s="52">
        <v>3655.38</v>
      </c>
      <c r="AS4914" s="52">
        <v>3567.39</v>
      </c>
      <c r="AT4914" s="52">
        <v>3532.83</v>
      </c>
      <c r="AU4914" s="52">
        <v>3541.21</v>
      </c>
      <c r="AV4914" s="52">
        <v>3546.89</v>
      </c>
      <c r="AW4914" s="52">
        <v>3668.94</v>
      </c>
      <c r="AX4914" s="52">
        <v>3736.6</v>
      </c>
      <c r="AY4914" s="52">
        <v>3820.16</v>
      </c>
      <c r="AZ4914" s="52">
        <v>4102.3</v>
      </c>
      <c r="BA4914" s="52">
        <v>4258.75</v>
      </c>
      <c r="BB4914" s="52">
        <v>4477.13</v>
      </c>
      <c r="BC4914">
        <v>2014</v>
      </c>
    </row>
    <row r="4915" spans="1:55" x14ac:dyDescent="0.25">
      <c r="A4915">
        <v>682</v>
      </c>
      <c r="B4915" t="s">
        <v>1277</v>
      </c>
      <c r="C4915" t="s">
        <v>259</v>
      </c>
      <c r="D4915" t="s">
        <v>1278</v>
      </c>
      <c r="E4915" t="s">
        <v>260</v>
      </c>
      <c r="F4915" t="s">
        <v>261</v>
      </c>
      <c r="G4915" t="s">
        <v>229</v>
      </c>
      <c r="H4915" t="s">
        <v>220</v>
      </c>
      <c r="I4915" t="s">
        <v>262</v>
      </c>
      <c r="J4915" t="s">
        <v>232</v>
      </c>
      <c r="K4915" t="s">
        <v>232</v>
      </c>
      <c r="L4915" t="s">
        <v>232</v>
      </c>
      <c r="M4915" t="s">
        <v>232</v>
      </c>
      <c r="N4915" t="s">
        <v>232</v>
      </c>
      <c r="O4915" t="s">
        <v>232</v>
      </c>
      <c r="P4915" t="s">
        <v>232</v>
      </c>
      <c r="Q4915" t="s">
        <v>232</v>
      </c>
      <c r="R4915" t="s">
        <v>232</v>
      </c>
      <c r="S4915" t="s">
        <v>232</v>
      </c>
      <c r="T4915" s="52">
        <v>48181.93</v>
      </c>
      <c r="U4915" s="52">
        <v>54630.84</v>
      </c>
      <c r="V4915" s="52">
        <v>59510.51</v>
      </c>
      <c r="W4915" s="52">
        <v>68641.63</v>
      </c>
      <c r="X4915" s="52">
        <v>71907.850000000006</v>
      </c>
      <c r="Y4915" s="52">
        <v>78921.38</v>
      </c>
      <c r="Z4915" s="52">
        <v>82574.720000000001</v>
      </c>
      <c r="AA4915" s="52">
        <v>86132.84</v>
      </c>
      <c r="AB4915" s="52">
        <v>101666.8</v>
      </c>
      <c r="AC4915" s="52">
        <v>112028.46</v>
      </c>
      <c r="AD4915" s="52">
        <v>114078.23</v>
      </c>
      <c r="AE4915" s="52">
        <v>118668.74</v>
      </c>
      <c r="AF4915" s="52">
        <v>125257.41</v>
      </c>
      <c r="AG4915" s="52">
        <v>139030.63</v>
      </c>
      <c r="AH4915" s="52">
        <v>159672.95999999999</v>
      </c>
      <c r="AI4915" s="52">
        <v>185268.9</v>
      </c>
      <c r="AJ4915" s="52">
        <v>253590.66</v>
      </c>
      <c r="AK4915" s="52">
        <v>262025.91</v>
      </c>
      <c r="AL4915" s="52">
        <v>281786.88</v>
      </c>
      <c r="AM4915" s="52">
        <v>274036.21999999997</v>
      </c>
      <c r="AN4915" s="52">
        <v>331555.27</v>
      </c>
      <c r="AO4915" s="52">
        <v>390659.61</v>
      </c>
      <c r="AP4915" s="52">
        <v>405114.99</v>
      </c>
      <c r="AQ4915" s="52">
        <v>429729.39</v>
      </c>
      <c r="AR4915" s="52">
        <v>400222.23</v>
      </c>
      <c r="AS4915" s="52">
        <v>374086.54</v>
      </c>
      <c r="AT4915" s="52">
        <v>382961.37</v>
      </c>
      <c r="AU4915" s="52">
        <v>396847.58</v>
      </c>
      <c r="AV4915" s="52">
        <v>407707.73</v>
      </c>
      <c r="AW4915" s="52">
        <v>445002.11</v>
      </c>
      <c r="AX4915" s="52">
        <v>466099.35</v>
      </c>
      <c r="AY4915" s="52">
        <v>492822.67</v>
      </c>
      <c r="AZ4915" s="52">
        <v>545302.04</v>
      </c>
      <c r="BA4915" s="52">
        <v>582309.18000000005</v>
      </c>
      <c r="BB4915" s="52">
        <v>630759.94999999995</v>
      </c>
      <c r="BC4915">
        <v>2014</v>
      </c>
    </row>
    <row r="4916" spans="1:55" x14ac:dyDescent="0.25">
      <c r="A4916">
        <v>682</v>
      </c>
      <c r="B4916" t="s">
        <v>1277</v>
      </c>
      <c r="C4916" t="s">
        <v>263</v>
      </c>
      <c r="D4916" t="s">
        <v>1278</v>
      </c>
      <c r="E4916" t="s">
        <v>260</v>
      </c>
      <c r="F4916" t="s">
        <v>264</v>
      </c>
      <c r="G4916" t="s">
        <v>242</v>
      </c>
      <c r="H4916" t="s">
        <v>220</v>
      </c>
      <c r="I4916" t="s">
        <v>262</v>
      </c>
      <c r="J4916" t="s">
        <v>232</v>
      </c>
      <c r="K4916" t="s">
        <v>232</v>
      </c>
      <c r="L4916" t="s">
        <v>232</v>
      </c>
      <c r="M4916" t="s">
        <v>232</v>
      </c>
      <c r="N4916" t="s">
        <v>232</v>
      </c>
      <c r="O4916" t="s">
        <v>232</v>
      </c>
      <c r="P4916" t="s">
        <v>232</v>
      </c>
      <c r="Q4916" t="s">
        <v>232</v>
      </c>
      <c r="R4916" t="s">
        <v>232</v>
      </c>
      <c r="S4916" t="s">
        <v>232</v>
      </c>
      <c r="T4916">
        <v>597.72400000000005</v>
      </c>
      <c r="U4916">
        <v>666.66899999999998</v>
      </c>
      <c r="V4916">
        <v>683.81700000000001</v>
      </c>
      <c r="W4916">
        <v>568.197</v>
      </c>
      <c r="X4916">
        <v>581.87300000000005</v>
      </c>
      <c r="Y4916">
        <v>608.16300000000001</v>
      </c>
      <c r="Z4916">
        <v>601.76900000000001</v>
      </c>
      <c r="AA4916">
        <v>567.22299999999996</v>
      </c>
      <c r="AB4916">
        <v>537.91999999999996</v>
      </c>
      <c r="AC4916">
        <v>534.70600000000002</v>
      </c>
      <c r="AD4916">
        <v>477.46800000000002</v>
      </c>
      <c r="AE4916">
        <v>464.22199999999998</v>
      </c>
      <c r="AF4916">
        <v>460.947</v>
      </c>
      <c r="AG4916">
        <v>528.57299999999998</v>
      </c>
      <c r="AH4916">
        <v>601.78200000000004</v>
      </c>
      <c r="AI4916">
        <v>697.54899999999998</v>
      </c>
      <c r="AJ4916">
        <v>965.56100000000004</v>
      </c>
      <c r="AK4916" s="52">
        <v>1009.07</v>
      </c>
      <c r="AL4916" s="52">
        <v>1167.53</v>
      </c>
      <c r="AM4916" s="52">
        <v>1046.83</v>
      </c>
      <c r="AN4916" s="52">
        <v>1203.3800000000001</v>
      </c>
      <c r="AO4916" s="52">
        <v>1393.25</v>
      </c>
      <c r="AP4916" s="52">
        <v>1364.28</v>
      </c>
      <c r="AQ4916" s="52">
        <v>1450.57</v>
      </c>
      <c r="AR4916" s="52">
        <v>1326.67</v>
      </c>
      <c r="AS4916" s="52">
        <v>1154.98</v>
      </c>
      <c r="AT4916" s="52">
        <v>1089.43</v>
      </c>
      <c r="AU4916" s="52">
        <v>1112.8699999999999</v>
      </c>
      <c r="AV4916" s="52">
        <v>1142.52</v>
      </c>
      <c r="AW4916" s="52">
        <v>1191.51</v>
      </c>
      <c r="AX4916" s="52">
        <v>1185.5999999999999</v>
      </c>
      <c r="AY4916" s="52">
        <v>1200.47</v>
      </c>
      <c r="AZ4916" s="52">
        <v>1305.06</v>
      </c>
      <c r="BA4916" s="52">
        <v>1393.63</v>
      </c>
      <c r="BB4916" s="52">
        <v>1509.58</v>
      </c>
      <c r="BC4916">
        <v>2014</v>
      </c>
    </row>
    <row r="4917" spans="1:55" x14ac:dyDescent="0.25">
      <c r="A4917">
        <v>682</v>
      </c>
      <c r="B4917" t="s">
        <v>1277</v>
      </c>
      <c r="C4917" t="s">
        <v>265</v>
      </c>
      <c r="D4917" t="s">
        <v>1278</v>
      </c>
      <c r="E4917" t="s">
        <v>260</v>
      </c>
      <c r="F4917" t="s">
        <v>266</v>
      </c>
      <c r="G4917" t="s">
        <v>246</v>
      </c>
      <c r="H4917" t="s">
        <v>220</v>
      </c>
      <c r="I4917" t="s">
        <v>262</v>
      </c>
      <c r="J4917" t="s">
        <v>232</v>
      </c>
      <c r="K4917" t="s">
        <v>232</v>
      </c>
      <c r="L4917" t="s">
        <v>232</v>
      </c>
      <c r="M4917" t="s">
        <v>232</v>
      </c>
      <c r="N4917" t="s">
        <v>232</v>
      </c>
      <c r="O4917" t="s">
        <v>232</v>
      </c>
      <c r="P4917" t="s">
        <v>232</v>
      </c>
      <c r="Q4917" t="s">
        <v>232</v>
      </c>
      <c r="R4917" t="s">
        <v>232</v>
      </c>
      <c r="S4917" t="s">
        <v>232</v>
      </c>
      <c r="T4917" s="52">
        <v>1855.74</v>
      </c>
      <c r="U4917" s="52">
        <v>1867.84</v>
      </c>
      <c r="V4917" s="52">
        <v>1893.19</v>
      </c>
      <c r="W4917" s="52">
        <v>1997.46</v>
      </c>
      <c r="X4917" s="52">
        <v>1923.79</v>
      </c>
      <c r="Y4917" s="52">
        <v>2096.13</v>
      </c>
      <c r="Z4917" s="52">
        <v>2192.6</v>
      </c>
      <c r="AA4917" s="52">
        <v>2075.8200000000002</v>
      </c>
      <c r="AB4917" s="52">
        <v>2091.8000000000002</v>
      </c>
      <c r="AC4917" s="52">
        <v>2216.48</v>
      </c>
      <c r="AD4917" s="52">
        <v>2189.19</v>
      </c>
      <c r="AE4917" s="52">
        <v>2215.61</v>
      </c>
      <c r="AF4917" s="52">
        <v>2200.5700000000002</v>
      </c>
      <c r="AG4917" s="52">
        <v>2308.06</v>
      </c>
      <c r="AH4917" s="52">
        <v>2435.8200000000002</v>
      </c>
      <c r="AI4917" s="52">
        <v>2660.14</v>
      </c>
      <c r="AJ4917" s="52">
        <v>3166.81</v>
      </c>
      <c r="AK4917" s="52">
        <v>3250.65</v>
      </c>
      <c r="AL4917" s="52">
        <v>3256.4</v>
      </c>
      <c r="AM4917" s="52">
        <v>3155.59</v>
      </c>
      <c r="AN4917" s="52">
        <v>3249.08</v>
      </c>
      <c r="AO4917" s="52">
        <v>3371.97</v>
      </c>
      <c r="AP4917" s="52">
        <v>3528.96</v>
      </c>
      <c r="AQ4917" s="52">
        <v>3697.65</v>
      </c>
      <c r="AR4917" s="52">
        <v>3862.58</v>
      </c>
      <c r="AS4917" s="52">
        <v>3809.92</v>
      </c>
      <c r="AT4917" s="52">
        <v>3814.25</v>
      </c>
      <c r="AU4917" s="52">
        <v>3895.98</v>
      </c>
      <c r="AV4917" s="52">
        <v>3990.21</v>
      </c>
      <c r="AW4917" s="52">
        <v>4200.91</v>
      </c>
      <c r="AX4917" s="52">
        <v>4367.71</v>
      </c>
      <c r="AY4917" s="52">
        <v>4558.22</v>
      </c>
      <c r="AZ4917" s="52">
        <v>4996.16</v>
      </c>
      <c r="BA4917" s="52">
        <v>5294.18</v>
      </c>
      <c r="BB4917" s="52">
        <v>5682.14</v>
      </c>
      <c r="BC4917">
        <v>2014</v>
      </c>
    </row>
    <row r="4918" spans="1:55" x14ac:dyDescent="0.25">
      <c r="A4918">
        <v>682</v>
      </c>
      <c r="B4918" t="s">
        <v>1277</v>
      </c>
      <c r="C4918" t="s">
        <v>267</v>
      </c>
      <c r="D4918" t="s">
        <v>1278</v>
      </c>
      <c r="E4918" t="s">
        <v>268</v>
      </c>
      <c r="F4918" t="s">
        <v>269</v>
      </c>
      <c r="G4918" t="s">
        <v>270</v>
      </c>
    </row>
    <row r="4919" spans="1:55" x14ac:dyDescent="0.25">
      <c r="A4919">
        <v>682</v>
      </c>
      <c r="B4919" t="s">
        <v>1277</v>
      </c>
      <c r="C4919" t="s">
        <v>271</v>
      </c>
      <c r="D4919" t="s">
        <v>1278</v>
      </c>
      <c r="E4919" t="s">
        <v>272</v>
      </c>
      <c r="F4919" t="s">
        <v>273</v>
      </c>
      <c r="G4919" t="s">
        <v>274</v>
      </c>
      <c r="I4919" t="s">
        <v>243</v>
      </c>
      <c r="J4919" t="s">
        <v>232</v>
      </c>
      <c r="K4919" t="s">
        <v>232</v>
      </c>
      <c r="L4919" t="s">
        <v>232</v>
      </c>
      <c r="M4919" t="s">
        <v>232</v>
      </c>
      <c r="N4919" t="s">
        <v>232</v>
      </c>
      <c r="O4919" t="s">
        <v>232</v>
      </c>
      <c r="P4919" t="s">
        <v>232</v>
      </c>
      <c r="Q4919" t="s">
        <v>232</v>
      </c>
      <c r="R4919" t="s">
        <v>232</v>
      </c>
      <c r="S4919" t="s">
        <v>232</v>
      </c>
      <c r="T4919">
        <v>1.4E-2</v>
      </c>
      <c r="U4919">
        <v>1.2999999999999999E-2</v>
      </c>
      <c r="V4919">
        <v>1.2E-2</v>
      </c>
      <c r="W4919">
        <v>1.2999999999999999E-2</v>
      </c>
      <c r="X4919">
        <v>1.2E-2</v>
      </c>
      <c r="Y4919">
        <v>1.2999999999999999E-2</v>
      </c>
      <c r="Z4919">
        <v>1.2999999999999999E-2</v>
      </c>
      <c r="AA4919">
        <v>1.2E-2</v>
      </c>
      <c r="AB4919">
        <v>1.2E-2</v>
      </c>
      <c r="AC4919">
        <v>1.2E-2</v>
      </c>
      <c r="AD4919">
        <v>1.2E-2</v>
      </c>
      <c r="AE4919">
        <v>1.2E-2</v>
      </c>
      <c r="AF4919">
        <v>1.2E-2</v>
      </c>
      <c r="AG4919">
        <v>1.2E-2</v>
      </c>
      <c r="AH4919">
        <v>1.2E-2</v>
      </c>
      <c r="AI4919">
        <v>1.2E-2</v>
      </c>
      <c r="AJ4919">
        <v>1.4E-2</v>
      </c>
      <c r="AK4919">
        <v>1.4E-2</v>
      </c>
      <c r="AL4919">
        <v>1.2999999999999999E-2</v>
      </c>
      <c r="AM4919">
        <v>1.2999999999999999E-2</v>
      </c>
      <c r="AN4919">
        <v>1.2999999999999999E-2</v>
      </c>
      <c r="AO4919">
        <v>1.2999999999999999E-2</v>
      </c>
      <c r="AP4919">
        <v>1.4E-2</v>
      </c>
      <c r="AQ4919">
        <v>1.4E-2</v>
      </c>
      <c r="AR4919">
        <v>1.4E-2</v>
      </c>
      <c r="AS4919">
        <v>1.4E-2</v>
      </c>
      <c r="AT4919">
        <v>1.4E-2</v>
      </c>
      <c r="AU4919">
        <v>1.2999999999999999E-2</v>
      </c>
      <c r="AV4919">
        <v>1.2999999999999999E-2</v>
      </c>
      <c r="AW4919">
        <v>1.4E-2</v>
      </c>
      <c r="AX4919">
        <v>1.4E-2</v>
      </c>
      <c r="AY4919">
        <v>1.4E-2</v>
      </c>
      <c r="AZ4919">
        <v>1.4999999999999999E-2</v>
      </c>
      <c r="BA4919">
        <v>1.6E-2</v>
      </c>
      <c r="BB4919">
        <v>1.6E-2</v>
      </c>
      <c r="BC4919">
        <v>2014</v>
      </c>
    </row>
    <row r="4920" spans="1:55" x14ac:dyDescent="0.25">
      <c r="A4920">
        <v>682</v>
      </c>
      <c r="B4920" t="s">
        <v>1277</v>
      </c>
      <c r="C4920" t="s">
        <v>275</v>
      </c>
      <c r="D4920" t="s">
        <v>1278</v>
      </c>
      <c r="E4920" t="s">
        <v>276</v>
      </c>
      <c r="F4920" t="s">
        <v>277</v>
      </c>
      <c r="G4920" t="s">
        <v>278</v>
      </c>
      <c r="I4920" t="s">
        <v>243</v>
      </c>
      <c r="J4920" t="s">
        <v>232</v>
      </c>
      <c r="K4920" t="s">
        <v>232</v>
      </c>
      <c r="L4920" t="s">
        <v>232</v>
      </c>
      <c r="M4920" t="s">
        <v>232</v>
      </c>
      <c r="N4920" t="s">
        <v>232</v>
      </c>
      <c r="O4920" t="s">
        <v>232</v>
      </c>
      <c r="P4920" t="s">
        <v>232</v>
      </c>
      <c r="Q4920" t="s">
        <v>232</v>
      </c>
      <c r="R4920" t="s">
        <v>232</v>
      </c>
      <c r="S4920" t="s">
        <v>232</v>
      </c>
      <c r="T4920">
        <v>25.963999999999999</v>
      </c>
      <c r="U4920">
        <v>29.248000000000001</v>
      </c>
      <c r="V4920">
        <v>31.434000000000001</v>
      </c>
      <c r="W4920">
        <v>34.363999999999997</v>
      </c>
      <c r="X4920">
        <v>37.378</v>
      </c>
      <c r="Y4920">
        <v>37.651000000000003</v>
      </c>
      <c r="Z4920">
        <v>37.661000000000001</v>
      </c>
      <c r="AA4920">
        <v>41.493000000000002</v>
      </c>
      <c r="AB4920">
        <v>48.601999999999997</v>
      </c>
      <c r="AC4920">
        <v>50.542999999999999</v>
      </c>
      <c r="AD4920">
        <v>52.11</v>
      </c>
      <c r="AE4920">
        <v>53.56</v>
      </c>
      <c r="AF4920">
        <v>56.92</v>
      </c>
      <c r="AG4920">
        <v>60.237000000000002</v>
      </c>
      <c r="AH4920">
        <v>65.552000000000007</v>
      </c>
      <c r="AI4920">
        <v>69.646000000000001</v>
      </c>
      <c r="AJ4920">
        <v>80.078000000000003</v>
      </c>
      <c r="AK4920">
        <v>80.606999999999999</v>
      </c>
      <c r="AL4920">
        <v>86.533000000000001</v>
      </c>
      <c r="AM4920">
        <v>86.840999999999994</v>
      </c>
      <c r="AN4920">
        <v>102.04600000000001</v>
      </c>
      <c r="AO4920">
        <v>115.855</v>
      </c>
      <c r="AP4920">
        <v>114.797</v>
      </c>
      <c r="AQ4920">
        <v>116.217</v>
      </c>
      <c r="AR4920">
        <v>103.61499999999999</v>
      </c>
      <c r="AS4920">
        <v>98.188000000000002</v>
      </c>
      <c r="AT4920">
        <v>100.40300000000001</v>
      </c>
      <c r="AU4920">
        <v>101.861</v>
      </c>
      <c r="AV4920">
        <v>102.17700000000001</v>
      </c>
      <c r="AW4920">
        <v>105.93</v>
      </c>
      <c r="AX4920">
        <v>106.715</v>
      </c>
      <c r="AY4920">
        <v>108.117</v>
      </c>
      <c r="AZ4920">
        <v>109.14400000000001</v>
      </c>
      <c r="BA4920">
        <v>109.99</v>
      </c>
      <c r="BB4920">
        <v>111.00700000000001</v>
      </c>
      <c r="BC4920">
        <v>2014</v>
      </c>
    </row>
    <row r="4921" spans="1:55" x14ac:dyDescent="0.25">
      <c r="A4921">
        <v>682</v>
      </c>
      <c r="B4921" t="s">
        <v>1277</v>
      </c>
      <c r="C4921" t="s">
        <v>279</v>
      </c>
      <c r="D4921" t="s">
        <v>1278</v>
      </c>
      <c r="E4921" t="s">
        <v>280</v>
      </c>
      <c r="F4921" t="s">
        <v>281</v>
      </c>
      <c r="G4921" t="s">
        <v>282</v>
      </c>
      <c r="I4921" t="s">
        <v>1279</v>
      </c>
      <c r="J4921" t="s">
        <v>232</v>
      </c>
      <c r="K4921" t="s">
        <v>232</v>
      </c>
      <c r="L4921" t="s">
        <v>232</v>
      </c>
      <c r="M4921" t="s">
        <v>232</v>
      </c>
      <c r="N4921" t="s">
        <v>232</v>
      </c>
      <c r="O4921" t="s">
        <v>232</v>
      </c>
      <c r="P4921" t="s">
        <v>232</v>
      </c>
      <c r="Q4921" t="s">
        <v>232</v>
      </c>
      <c r="R4921" t="s">
        <v>232</v>
      </c>
      <c r="S4921" t="s">
        <v>232</v>
      </c>
      <c r="T4921">
        <v>15.66</v>
      </c>
      <c r="U4921">
        <v>17.899999999999999</v>
      </c>
      <c r="V4921">
        <v>20.672000000000001</v>
      </c>
      <c r="W4921">
        <v>14.327</v>
      </c>
      <c r="X4921">
        <v>49.098999999999997</v>
      </c>
      <c r="Y4921">
        <v>20.376999999999999</v>
      </c>
      <c r="Z4921">
        <v>17.625</v>
      </c>
      <c r="AA4921">
        <v>15.14</v>
      </c>
      <c r="AB4921">
        <v>13.972</v>
      </c>
      <c r="AC4921">
        <v>17.771999999999998</v>
      </c>
      <c r="AD4921">
        <v>20.63</v>
      </c>
      <c r="AE4921">
        <v>23.535</v>
      </c>
      <c r="AF4921">
        <v>14.587999999999999</v>
      </c>
      <c r="AG4921">
        <v>26.222999999999999</v>
      </c>
      <c r="AH4921">
        <v>47.238999999999997</v>
      </c>
      <c r="AI4921">
        <v>61.469000000000001</v>
      </c>
      <c r="AJ4921">
        <v>30.821999999999999</v>
      </c>
      <c r="AK4921">
        <v>31.751999999999999</v>
      </c>
      <c r="AL4921">
        <v>41.679000000000002</v>
      </c>
      <c r="AM4921">
        <v>34.854999999999997</v>
      </c>
      <c r="AN4921">
        <v>39.192999999999998</v>
      </c>
      <c r="AO4921">
        <v>43.429000000000002</v>
      </c>
      <c r="AP4921">
        <v>58.826000000000001</v>
      </c>
      <c r="AQ4921">
        <v>56.021000000000001</v>
      </c>
      <c r="AR4921">
        <v>52.195999999999998</v>
      </c>
      <c r="AS4921">
        <v>38.808</v>
      </c>
      <c r="AT4921">
        <v>39.904000000000003</v>
      </c>
      <c r="AU4921">
        <v>37.347999999999999</v>
      </c>
      <c r="AV4921">
        <v>40.698</v>
      </c>
      <c r="AW4921">
        <v>42.789000000000001</v>
      </c>
      <c r="AX4921">
        <v>43.470999999999997</v>
      </c>
      <c r="AY4921">
        <v>40.305999999999997</v>
      </c>
      <c r="AZ4921">
        <v>38.820999999999998</v>
      </c>
      <c r="BA4921">
        <v>39.988999999999997</v>
      </c>
      <c r="BB4921">
        <v>34.85</v>
      </c>
      <c r="BC4921">
        <v>2014</v>
      </c>
    </row>
    <row r="4922" spans="1:55" x14ac:dyDescent="0.25">
      <c r="A4922">
        <v>682</v>
      </c>
      <c r="B4922" t="s">
        <v>1277</v>
      </c>
      <c r="C4922" t="s">
        <v>283</v>
      </c>
      <c r="D4922" t="s">
        <v>1278</v>
      </c>
      <c r="E4922" t="s">
        <v>284</v>
      </c>
      <c r="F4922" t="s">
        <v>285</v>
      </c>
      <c r="G4922" t="s">
        <v>282</v>
      </c>
      <c r="I4922" t="s">
        <v>1279</v>
      </c>
      <c r="J4922" t="s">
        <v>232</v>
      </c>
      <c r="K4922" t="s">
        <v>232</v>
      </c>
      <c r="L4922" t="s">
        <v>232</v>
      </c>
      <c r="M4922" t="s">
        <v>232</v>
      </c>
      <c r="N4922" t="s">
        <v>232</v>
      </c>
      <c r="O4922" t="s">
        <v>232</v>
      </c>
      <c r="P4922" t="s">
        <v>232</v>
      </c>
      <c r="Q4922" t="s">
        <v>232</v>
      </c>
      <c r="R4922" t="s">
        <v>232</v>
      </c>
      <c r="S4922" t="s">
        <v>232</v>
      </c>
      <c r="T4922">
        <v>9.2319999999999993</v>
      </c>
      <c r="U4922">
        <v>11.926</v>
      </c>
      <c r="V4922">
        <v>13.563000000000001</v>
      </c>
      <c r="W4922">
        <v>6.8419999999999996</v>
      </c>
      <c r="X4922">
        <v>44.703000000000003</v>
      </c>
      <c r="Y4922">
        <v>18.856999999999999</v>
      </c>
      <c r="Z4922">
        <v>13.561</v>
      </c>
      <c r="AA4922">
        <v>9.7729999999999997</v>
      </c>
      <c r="AB4922">
        <v>17.885000000000002</v>
      </c>
      <c r="AC4922">
        <v>22.532</v>
      </c>
      <c r="AD4922">
        <v>15.711</v>
      </c>
      <c r="AE4922">
        <v>13.451000000000001</v>
      </c>
      <c r="AF4922">
        <v>16.951000000000001</v>
      </c>
      <c r="AG4922">
        <v>13.076000000000001</v>
      </c>
      <c r="AH4922">
        <v>15.797000000000001</v>
      </c>
      <c r="AI4922">
        <v>20.041</v>
      </c>
      <c r="AJ4922">
        <v>28.571999999999999</v>
      </c>
      <c r="AK4922">
        <v>24.783999999999999</v>
      </c>
      <c r="AL4922">
        <v>24.972999999999999</v>
      </c>
      <c r="AM4922">
        <v>21.73</v>
      </c>
      <c r="AN4922">
        <v>30.702999999999999</v>
      </c>
      <c r="AO4922">
        <v>38.116</v>
      </c>
      <c r="AP4922">
        <v>35.073999999999998</v>
      </c>
      <c r="AQ4922">
        <v>33.323999999999998</v>
      </c>
      <c r="AR4922">
        <v>25.032</v>
      </c>
      <c r="AS4922">
        <v>19.015000000000001</v>
      </c>
      <c r="AT4922">
        <v>24.82</v>
      </c>
      <c r="AU4922">
        <v>22.934999999999999</v>
      </c>
      <c r="AV4922">
        <v>22.65</v>
      </c>
      <c r="AW4922">
        <v>25.658999999999999</v>
      </c>
      <c r="AX4922">
        <v>25.701000000000001</v>
      </c>
      <c r="AY4922">
        <v>25.25</v>
      </c>
      <c r="AZ4922">
        <v>28.071999999999999</v>
      </c>
      <c r="BA4922">
        <v>28.497</v>
      </c>
      <c r="BB4922">
        <v>29.638000000000002</v>
      </c>
      <c r="BC4922">
        <v>2014</v>
      </c>
    </row>
    <row r="4923" spans="1:55" x14ac:dyDescent="0.25">
      <c r="A4923">
        <v>682</v>
      </c>
      <c r="B4923" t="s">
        <v>1277</v>
      </c>
      <c r="C4923" t="s">
        <v>286</v>
      </c>
      <c r="D4923" t="s">
        <v>1278</v>
      </c>
      <c r="E4923" t="s">
        <v>287</v>
      </c>
      <c r="F4923" t="s">
        <v>288</v>
      </c>
      <c r="G4923" t="s">
        <v>250</v>
      </c>
      <c r="I4923" t="s">
        <v>1280</v>
      </c>
      <c r="J4923" t="s">
        <v>232</v>
      </c>
      <c r="K4923" t="s">
        <v>232</v>
      </c>
      <c r="L4923" t="s">
        <v>232</v>
      </c>
      <c r="M4923" t="s">
        <v>232</v>
      </c>
      <c r="N4923" t="s">
        <v>232</v>
      </c>
      <c r="O4923" t="s">
        <v>232</v>
      </c>
      <c r="P4923" t="s">
        <v>232</v>
      </c>
      <c r="Q4923" t="s">
        <v>232</v>
      </c>
      <c r="R4923" t="s">
        <v>232</v>
      </c>
      <c r="S4923" t="s">
        <v>232</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171.07900000000001</v>
      </c>
      <c r="AW4923">
        <v>177.751</v>
      </c>
      <c r="AX4923">
        <v>184.86099999999999</v>
      </c>
      <c r="AY4923">
        <v>192.441</v>
      </c>
      <c r="AZ4923">
        <v>200.71600000000001</v>
      </c>
      <c r="BA4923">
        <v>209.346</v>
      </c>
      <c r="BB4923">
        <v>218.34800000000001</v>
      </c>
      <c r="BC4923">
        <v>2017</v>
      </c>
    </row>
    <row r="4924" spans="1:55" x14ac:dyDescent="0.25">
      <c r="A4924">
        <v>682</v>
      </c>
      <c r="B4924" t="s">
        <v>1277</v>
      </c>
      <c r="C4924" t="s">
        <v>290</v>
      </c>
      <c r="D4924" t="s">
        <v>1278</v>
      </c>
      <c r="E4924" t="s">
        <v>287</v>
      </c>
      <c r="F4924" t="s">
        <v>291</v>
      </c>
      <c r="G4924" t="s">
        <v>235</v>
      </c>
      <c r="I4924" t="s">
        <v>292</v>
      </c>
      <c r="J4924" t="s">
        <v>232</v>
      </c>
      <c r="K4924" t="s">
        <v>232</v>
      </c>
      <c r="L4924" t="s">
        <v>232</v>
      </c>
      <c r="M4924" t="s">
        <v>232</v>
      </c>
      <c r="N4924" t="s">
        <v>232</v>
      </c>
      <c r="O4924" t="s">
        <v>232</v>
      </c>
      <c r="P4924" t="s">
        <v>232</v>
      </c>
      <c r="Q4924" t="s">
        <v>232</v>
      </c>
      <c r="R4924" t="s">
        <v>232</v>
      </c>
      <c r="S4924" t="s">
        <v>232</v>
      </c>
      <c r="T4924" t="s">
        <v>232</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v>
      </c>
      <c r="AW4924">
        <v>3.9</v>
      </c>
      <c r="AX4924">
        <v>4</v>
      </c>
      <c r="AY4924">
        <v>4.0999999999999996</v>
      </c>
      <c r="AZ4924">
        <v>4.3</v>
      </c>
      <c r="BA4924">
        <v>4.3</v>
      </c>
      <c r="BB4924">
        <v>4.3</v>
      </c>
      <c r="BC4924">
        <v>2017</v>
      </c>
    </row>
    <row r="4925" spans="1:55" x14ac:dyDescent="0.25">
      <c r="A4925">
        <v>682</v>
      </c>
      <c r="B4925" t="s">
        <v>1277</v>
      </c>
      <c r="C4925" t="s">
        <v>293</v>
      </c>
      <c r="D4925" t="s">
        <v>1278</v>
      </c>
      <c r="E4925" t="s">
        <v>294</v>
      </c>
      <c r="F4925" t="s">
        <v>295</v>
      </c>
      <c r="G4925" t="s">
        <v>250</v>
      </c>
      <c r="I4925" t="s">
        <v>1280</v>
      </c>
      <c r="J4925" t="s">
        <v>232</v>
      </c>
      <c r="K4925" t="s">
        <v>232</v>
      </c>
      <c r="L4925" t="s">
        <v>232</v>
      </c>
      <c r="M4925" t="s">
        <v>232</v>
      </c>
      <c r="N4925" t="s">
        <v>232</v>
      </c>
      <c r="O4925" t="s">
        <v>232</v>
      </c>
      <c r="P4925" t="s">
        <v>232</v>
      </c>
      <c r="Q4925" t="s">
        <v>232</v>
      </c>
      <c r="R4925" t="s">
        <v>232</v>
      </c>
      <c r="S4925" t="s">
        <v>232</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177.654</v>
      </c>
      <c r="AX4925">
        <v>184.93799999999999</v>
      </c>
      <c r="AY4925">
        <v>192.89099999999999</v>
      </c>
      <c r="AZ4925">
        <v>201.185</v>
      </c>
      <c r="BA4925">
        <v>209.83600000000001</v>
      </c>
      <c r="BB4925">
        <v>218.85900000000001</v>
      </c>
      <c r="BC4925">
        <v>2017</v>
      </c>
    </row>
    <row r="4926" spans="1:55" x14ac:dyDescent="0.25">
      <c r="A4926">
        <v>682</v>
      </c>
      <c r="B4926" t="s">
        <v>1277</v>
      </c>
      <c r="C4926" t="s">
        <v>296</v>
      </c>
      <c r="D4926" t="s">
        <v>1278</v>
      </c>
      <c r="E4926" t="s">
        <v>294</v>
      </c>
      <c r="F4926" t="s">
        <v>297</v>
      </c>
      <c r="G4926" t="s">
        <v>235</v>
      </c>
      <c r="I4926" t="s">
        <v>298</v>
      </c>
      <c r="J4926" t="s">
        <v>232</v>
      </c>
      <c r="K4926" t="s">
        <v>232</v>
      </c>
      <c r="L4926" t="s">
        <v>232</v>
      </c>
      <c r="M4926" t="s">
        <v>232</v>
      </c>
      <c r="N4926" t="s">
        <v>232</v>
      </c>
      <c r="O4926" t="s">
        <v>232</v>
      </c>
      <c r="P4926" t="s">
        <v>232</v>
      </c>
      <c r="Q4926" t="s">
        <v>232</v>
      </c>
      <c r="R4926" t="s">
        <v>232</v>
      </c>
      <c r="S4926" t="s">
        <v>232</v>
      </c>
      <c r="T4926" t="s">
        <v>232</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4</v>
      </c>
      <c r="AX4926">
        <v>4.0999999999999996</v>
      </c>
      <c r="AY4926">
        <v>4.3</v>
      </c>
      <c r="AZ4926">
        <v>4.3</v>
      </c>
      <c r="BA4926">
        <v>4.3</v>
      </c>
      <c r="BB4926">
        <v>4.3</v>
      </c>
      <c r="BC4926">
        <v>2017</v>
      </c>
    </row>
    <row r="4927" spans="1:55" x14ac:dyDescent="0.25">
      <c r="A4927">
        <v>682</v>
      </c>
      <c r="B4927" t="s">
        <v>1277</v>
      </c>
      <c r="C4927" t="s">
        <v>299</v>
      </c>
      <c r="D4927" t="s">
        <v>1278</v>
      </c>
      <c r="E4927" t="s">
        <v>300</v>
      </c>
      <c r="G4927" t="s">
        <v>274</v>
      </c>
    </row>
    <row r="4928" spans="1:55" x14ac:dyDescent="0.25">
      <c r="A4928">
        <v>682</v>
      </c>
      <c r="B4928" t="s">
        <v>1277</v>
      </c>
      <c r="C4928" t="s">
        <v>301</v>
      </c>
      <c r="D4928" t="s">
        <v>1278</v>
      </c>
      <c r="E4928" t="s">
        <v>302</v>
      </c>
      <c r="F4928" t="s">
        <v>303</v>
      </c>
      <c r="G4928" t="s">
        <v>235</v>
      </c>
      <c r="I4928" t="s">
        <v>1281</v>
      </c>
      <c r="J4928" t="s">
        <v>232</v>
      </c>
      <c r="K4928" t="s">
        <v>232</v>
      </c>
      <c r="L4928" t="s">
        <v>232</v>
      </c>
      <c r="M4928" t="s">
        <v>232</v>
      </c>
      <c r="N4928" t="s">
        <v>232</v>
      </c>
      <c r="O4928" t="s">
        <v>232</v>
      </c>
      <c r="P4928" t="s">
        <v>232</v>
      </c>
      <c r="Q4928" t="s">
        <v>232</v>
      </c>
      <c r="R4928" t="s">
        <v>232</v>
      </c>
      <c r="S4928" t="s">
        <v>232</v>
      </c>
      <c r="T4928" t="s">
        <v>232</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-5.3460000000000001</v>
      </c>
      <c r="AV4928">
        <v>8.3219999999999992</v>
      </c>
      <c r="AW4928">
        <v>2.2839999999999998</v>
      </c>
      <c r="AX4928">
        <v>3.5630000000000002</v>
      </c>
      <c r="AY4928">
        <v>4.2009999999999996</v>
      </c>
      <c r="AZ4928">
        <v>6.4859999999999998</v>
      </c>
      <c r="BA4928">
        <v>6.1779999999999999</v>
      </c>
      <c r="BB4928">
        <v>7.2830000000000004</v>
      </c>
      <c r="BC4928">
        <v>2016</v>
      </c>
    </row>
    <row r="4929" spans="1:55" x14ac:dyDescent="0.25">
      <c r="A4929">
        <v>682</v>
      </c>
      <c r="B4929" t="s">
        <v>1277</v>
      </c>
      <c r="C4929" t="s">
        <v>305</v>
      </c>
      <c r="D4929" t="s">
        <v>1278</v>
      </c>
      <c r="E4929" t="s">
        <v>306</v>
      </c>
      <c r="F4929" t="s">
        <v>307</v>
      </c>
      <c r="G4929" t="s">
        <v>235</v>
      </c>
      <c r="I4929" t="s">
        <v>1281</v>
      </c>
      <c r="J4929" t="s">
        <v>232</v>
      </c>
      <c r="K4929" t="s">
        <v>232</v>
      </c>
      <c r="L4929" t="s">
        <v>232</v>
      </c>
      <c r="M4929" t="s">
        <v>232</v>
      </c>
      <c r="N4929" t="s">
        <v>232</v>
      </c>
      <c r="O4929" t="s">
        <v>232</v>
      </c>
      <c r="P4929" t="s">
        <v>232</v>
      </c>
      <c r="Q4929" t="s">
        <v>232</v>
      </c>
      <c r="R4929" t="s">
        <v>232</v>
      </c>
      <c r="S4929" t="s">
        <v>232</v>
      </c>
      <c r="T4929" t="s">
        <v>232</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-5.3460000000000001</v>
      </c>
      <c r="AV4929">
        <v>8.3219999999999992</v>
      </c>
      <c r="AW4929">
        <v>2.2839999999999998</v>
      </c>
      <c r="AX4929">
        <v>3.5630000000000002</v>
      </c>
      <c r="AY4929">
        <v>4.2009999999999996</v>
      </c>
      <c r="AZ4929">
        <v>6.4859999999999998</v>
      </c>
      <c r="BA4929">
        <v>6.1779999999999999</v>
      </c>
      <c r="BB4929">
        <v>7.2830000000000004</v>
      </c>
      <c r="BC4929">
        <v>2016</v>
      </c>
    </row>
    <row r="4930" spans="1:55" x14ac:dyDescent="0.25">
      <c r="A4930">
        <v>682</v>
      </c>
      <c r="B4930" t="s">
        <v>1277</v>
      </c>
      <c r="C4930" t="s">
        <v>308</v>
      </c>
      <c r="D4930" t="s">
        <v>1278</v>
      </c>
      <c r="E4930" t="s">
        <v>309</v>
      </c>
      <c r="F4930" t="s">
        <v>310</v>
      </c>
      <c r="G4930" t="s">
        <v>235</v>
      </c>
      <c r="I4930" t="s">
        <v>1281</v>
      </c>
      <c r="J4930" t="s">
        <v>232</v>
      </c>
      <c r="K4930" t="s">
        <v>232</v>
      </c>
      <c r="L4930" t="s">
        <v>232</v>
      </c>
      <c r="M4930" t="s">
        <v>232</v>
      </c>
      <c r="N4930" t="s">
        <v>232</v>
      </c>
      <c r="O4930" t="s">
        <v>232</v>
      </c>
      <c r="P4930" t="s">
        <v>232</v>
      </c>
      <c r="Q4930" t="s">
        <v>232</v>
      </c>
      <c r="R4930" t="s">
        <v>232</v>
      </c>
      <c r="S4930" t="s">
        <v>232</v>
      </c>
      <c r="T4930" t="s">
        <v>232</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19.771000000000001</v>
      </c>
      <c r="AV4930">
        <v>-3.403</v>
      </c>
      <c r="AW4930">
        <v>16.664999999999999</v>
      </c>
      <c r="AX4930">
        <v>2.82</v>
      </c>
      <c r="AY4930">
        <v>3.35</v>
      </c>
      <c r="AZ4930">
        <v>1.407</v>
      </c>
      <c r="BA4930">
        <v>1.502</v>
      </c>
      <c r="BB4930">
        <v>3.0630000000000002</v>
      </c>
      <c r="BC4930">
        <v>2016</v>
      </c>
    </row>
    <row r="4931" spans="1:55" x14ac:dyDescent="0.25">
      <c r="A4931">
        <v>682</v>
      </c>
      <c r="B4931" t="s">
        <v>1277</v>
      </c>
      <c r="C4931" t="s">
        <v>311</v>
      </c>
      <c r="D4931" t="s">
        <v>1278</v>
      </c>
      <c r="E4931" t="s">
        <v>312</v>
      </c>
      <c r="F4931" t="s">
        <v>313</v>
      </c>
      <c r="G4931" t="s">
        <v>235</v>
      </c>
      <c r="I4931" t="s">
        <v>1281</v>
      </c>
      <c r="J4931" t="s">
        <v>232</v>
      </c>
      <c r="K4931" t="s">
        <v>232</v>
      </c>
      <c r="L4931" t="s">
        <v>232</v>
      </c>
      <c r="M4931" t="s">
        <v>232</v>
      </c>
      <c r="N4931" t="s">
        <v>232</v>
      </c>
      <c r="O4931" t="s">
        <v>232</v>
      </c>
      <c r="P4931" t="s">
        <v>232</v>
      </c>
      <c r="Q4931" t="s">
        <v>232</v>
      </c>
      <c r="R4931" t="s">
        <v>232</v>
      </c>
      <c r="S4931" t="s">
        <v>232</v>
      </c>
      <c r="T4931" t="s">
        <v>232</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19.771000000000001</v>
      </c>
      <c r="AV4931">
        <v>-3.403</v>
      </c>
      <c r="AW4931">
        <v>16.664999999999999</v>
      </c>
      <c r="AX4931">
        <v>2.82</v>
      </c>
      <c r="AY4931">
        <v>3.35</v>
      </c>
      <c r="AZ4931">
        <v>1.407</v>
      </c>
      <c r="BA4931">
        <v>1.502</v>
      </c>
      <c r="BB4931">
        <v>3.0630000000000002</v>
      </c>
      <c r="BC4931">
        <v>2016</v>
      </c>
    </row>
    <row r="4932" spans="1:55" x14ac:dyDescent="0.25">
      <c r="A4932">
        <v>682</v>
      </c>
      <c r="B4932" t="s">
        <v>1277</v>
      </c>
      <c r="C4932" t="s">
        <v>314</v>
      </c>
      <c r="D4932" t="s">
        <v>1278</v>
      </c>
      <c r="E4932" t="s">
        <v>315</v>
      </c>
      <c r="F4932" t="s">
        <v>316</v>
      </c>
      <c r="G4932" t="s">
        <v>317</v>
      </c>
    </row>
    <row r="4933" spans="1:55" x14ac:dyDescent="0.25">
      <c r="A4933">
        <v>682</v>
      </c>
      <c r="B4933" t="s">
        <v>1277</v>
      </c>
      <c r="C4933" t="s">
        <v>318</v>
      </c>
      <c r="D4933" t="s">
        <v>1278</v>
      </c>
      <c r="E4933" t="s">
        <v>319</v>
      </c>
      <c r="F4933" t="s">
        <v>320</v>
      </c>
      <c r="G4933" t="s">
        <v>321</v>
      </c>
      <c r="H4933" t="s">
        <v>322</v>
      </c>
    </row>
    <row r="4934" spans="1:55" x14ac:dyDescent="0.25">
      <c r="A4934">
        <v>682</v>
      </c>
      <c r="B4934" t="s">
        <v>1277</v>
      </c>
      <c r="C4934" t="s">
        <v>323</v>
      </c>
      <c r="D4934" t="s">
        <v>1278</v>
      </c>
      <c r="E4934" t="s">
        <v>324</v>
      </c>
      <c r="F4934" t="s">
        <v>325</v>
      </c>
      <c r="G4934" t="s">
        <v>321</v>
      </c>
      <c r="H4934" t="s">
        <v>322</v>
      </c>
      <c r="I4934" t="s">
        <v>1282</v>
      </c>
      <c r="J4934" t="s">
        <v>232</v>
      </c>
      <c r="K4934" t="s">
        <v>232</v>
      </c>
      <c r="L4934" t="s">
        <v>232</v>
      </c>
      <c r="M4934" t="s">
        <v>232</v>
      </c>
      <c r="N4934" t="s">
        <v>232</v>
      </c>
      <c r="O4934" t="s">
        <v>232</v>
      </c>
      <c r="P4934" t="s">
        <v>232</v>
      </c>
      <c r="Q4934" t="s">
        <v>232</v>
      </c>
      <c r="R4934" t="s">
        <v>232</v>
      </c>
      <c r="S4934" t="s">
        <v>232</v>
      </c>
      <c r="T4934">
        <v>2.0299999999999998</v>
      </c>
      <c r="U4934">
        <v>2.085</v>
      </c>
      <c r="V4934">
        <v>2.141</v>
      </c>
      <c r="W4934">
        <v>2.2000000000000002</v>
      </c>
      <c r="X4934">
        <v>2.2610000000000001</v>
      </c>
      <c r="Y4934">
        <v>2.327</v>
      </c>
      <c r="Z4934">
        <v>2.3969999999999998</v>
      </c>
      <c r="AA4934">
        <v>2.472</v>
      </c>
      <c r="AB4934">
        <v>2.5489999999999999</v>
      </c>
      <c r="AC4934">
        <v>2.629</v>
      </c>
      <c r="AD4934">
        <v>2.7090000000000001</v>
      </c>
      <c r="AE4934">
        <v>2.7909999999999999</v>
      </c>
      <c r="AF4934">
        <v>2.8730000000000002</v>
      </c>
      <c r="AG4934">
        <v>2.9569999999999999</v>
      </c>
      <c r="AH4934">
        <v>3.0430000000000001</v>
      </c>
      <c r="AI4934">
        <v>3.1309999999999998</v>
      </c>
      <c r="AJ4934">
        <v>3.2210000000000001</v>
      </c>
      <c r="AK4934">
        <v>3.3130000000000002</v>
      </c>
      <c r="AL4934">
        <v>3.4079999999999999</v>
      </c>
      <c r="AM4934">
        <v>3.5059999999999998</v>
      </c>
      <c r="AN4934">
        <v>3.61</v>
      </c>
      <c r="AO4934">
        <v>3.718</v>
      </c>
      <c r="AP4934">
        <v>3.83</v>
      </c>
      <c r="AQ4934">
        <v>3.9460000000000002</v>
      </c>
      <c r="AR4934">
        <v>4.0640000000000001</v>
      </c>
      <c r="AS4934">
        <v>4.1820000000000004</v>
      </c>
      <c r="AT4934">
        <v>4.3010000000000002</v>
      </c>
      <c r="AU4934">
        <v>4.42</v>
      </c>
      <c r="AV4934">
        <v>4.5460000000000003</v>
      </c>
      <c r="AW4934">
        <v>4.6740000000000004</v>
      </c>
      <c r="AX4934">
        <v>4.8049999999999997</v>
      </c>
      <c r="AY4934">
        <v>4.9409999999999998</v>
      </c>
      <c r="AZ4934">
        <v>5.08</v>
      </c>
      <c r="BA4934">
        <v>5.2229999999999999</v>
      </c>
      <c r="BB4934">
        <v>5.37</v>
      </c>
      <c r="BC4934">
        <v>2014</v>
      </c>
    </row>
    <row r="4935" spans="1:55" x14ac:dyDescent="0.25">
      <c r="A4935">
        <v>682</v>
      </c>
      <c r="B4935" t="s">
        <v>1277</v>
      </c>
      <c r="C4935" t="s">
        <v>327</v>
      </c>
      <c r="D4935" t="s">
        <v>1278</v>
      </c>
      <c r="E4935" t="s">
        <v>328</v>
      </c>
      <c r="F4935" t="s">
        <v>329</v>
      </c>
      <c r="G4935" t="s">
        <v>229</v>
      </c>
      <c r="H4935" t="s">
        <v>230</v>
      </c>
      <c r="I4935" t="s">
        <v>1283</v>
      </c>
      <c r="J4935" t="s">
        <v>232</v>
      </c>
      <c r="K4935" t="s">
        <v>232</v>
      </c>
      <c r="L4935" t="s">
        <v>232</v>
      </c>
      <c r="M4935" t="s">
        <v>232</v>
      </c>
      <c r="N4935" t="s">
        <v>232</v>
      </c>
      <c r="O4935" t="s">
        <v>232</v>
      </c>
      <c r="P4935" t="s">
        <v>232</v>
      </c>
      <c r="Q4935" t="s">
        <v>232</v>
      </c>
      <c r="R4935" t="s">
        <v>232</v>
      </c>
      <c r="S4935" t="s">
        <v>232</v>
      </c>
      <c r="T4935">
        <v>21.98</v>
      </c>
      <c r="U4935">
        <v>22.1</v>
      </c>
      <c r="V4935">
        <v>22.88</v>
      </c>
      <c r="W4935">
        <v>32.155999999999999</v>
      </c>
      <c r="X4935">
        <v>31.613</v>
      </c>
      <c r="Y4935">
        <v>35.292999999999999</v>
      </c>
      <c r="Z4935">
        <v>47.715000000000003</v>
      </c>
      <c r="AA4935">
        <v>44.56</v>
      </c>
      <c r="AB4935">
        <v>47.408999999999999</v>
      </c>
      <c r="AC4935">
        <v>54.579000000000001</v>
      </c>
      <c r="AD4935">
        <v>63.802999999999997</v>
      </c>
      <c r="AE4935">
        <v>70.739000000000004</v>
      </c>
      <c r="AF4935">
        <v>108.571</v>
      </c>
      <c r="AG4935">
        <v>119.684</v>
      </c>
      <c r="AH4935">
        <v>130.41399999999999</v>
      </c>
      <c r="AI4935">
        <v>141.624</v>
      </c>
      <c r="AJ4935">
        <v>221.56399999999999</v>
      </c>
      <c r="AK4935">
        <v>205.41</v>
      </c>
      <c r="AL4935">
        <v>204.55099999999999</v>
      </c>
      <c r="AM4935">
        <v>198.434</v>
      </c>
      <c r="AN4935">
        <v>262.00299999999999</v>
      </c>
      <c r="AO4935">
        <v>324.06400000000002</v>
      </c>
      <c r="AP4935">
        <v>465.61099999999999</v>
      </c>
      <c r="AQ4935">
        <v>422.66300000000001</v>
      </c>
      <c r="AR4935">
        <v>405.952</v>
      </c>
      <c r="AS4935">
        <v>460.209</v>
      </c>
      <c r="AT4935">
        <v>461.25799999999998</v>
      </c>
      <c r="AU4935">
        <v>493.32900000000001</v>
      </c>
      <c r="AV4935">
        <v>537.01400000000001</v>
      </c>
      <c r="AW4935">
        <v>602.96500000000003</v>
      </c>
      <c r="AX4935">
        <v>649.68399999999997</v>
      </c>
      <c r="AY4935">
        <v>695.62800000000004</v>
      </c>
      <c r="AZ4935">
        <v>773.05200000000002</v>
      </c>
      <c r="BA4935">
        <v>847.09799999999996</v>
      </c>
      <c r="BB4935">
        <v>933.83399999999995</v>
      </c>
      <c r="BC4935">
        <v>2017</v>
      </c>
    </row>
    <row r="4936" spans="1:55" x14ac:dyDescent="0.25">
      <c r="A4936">
        <v>682</v>
      </c>
      <c r="B4936" t="s">
        <v>1277</v>
      </c>
      <c r="C4936" t="s">
        <v>331</v>
      </c>
      <c r="D4936" t="s">
        <v>1278</v>
      </c>
      <c r="E4936" t="s">
        <v>328</v>
      </c>
      <c r="F4936" t="s">
        <v>329</v>
      </c>
      <c r="G4936" t="s">
        <v>282</v>
      </c>
      <c r="I4936" t="s">
        <v>332</v>
      </c>
      <c r="J4936" t="s">
        <v>232</v>
      </c>
      <c r="K4936" t="s">
        <v>232</v>
      </c>
      <c r="L4936" t="s">
        <v>232</v>
      </c>
      <c r="M4936" t="s">
        <v>232</v>
      </c>
      <c r="N4936" t="s">
        <v>232</v>
      </c>
      <c r="O4936" t="s">
        <v>232</v>
      </c>
      <c r="P4936" t="s">
        <v>232</v>
      </c>
      <c r="Q4936" t="s">
        <v>232</v>
      </c>
      <c r="R4936" t="s">
        <v>232</v>
      </c>
      <c r="S4936" t="s">
        <v>232</v>
      </c>
      <c r="T4936">
        <v>22.47</v>
      </c>
      <c r="U4936">
        <v>19.399999999999999</v>
      </c>
      <c r="V4936">
        <v>17.952999999999999</v>
      </c>
      <c r="W4936">
        <v>21.295000000000002</v>
      </c>
      <c r="X4936">
        <v>19.440000000000001</v>
      </c>
      <c r="Y4936">
        <v>19.216999999999999</v>
      </c>
      <c r="Z4936">
        <v>24.103999999999999</v>
      </c>
      <c r="AA4936">
        <v>20.931000000000001</v>
      </c>
      <c r="AB4936">
        <v>18.292000000000002</v>
      </c>
      <c r="AC4936">
        <v>18.532</v>
      </c>
      <c r="AD4936">
        <v>20.643000000000001</v>
      </c>
      <c r="AE4936">
        <v>21.36</v>
      </c>
      <c r="AF4936">
        <v>30.167000000000002</v>
      </c>
      <c r="AG4936">
        <v>29.111000000000001</v>
      </c>
      <c r="AH4936">
        <v>26.841999999999999</v>
      </c>
      <c r="AI4936">
        <v>24.417000000000002</v>
      </c>
      <c r="AJ4936">
        <v>27.128</v>
      </c>
      <c r="AK4936">
        <v>23.664000000000001</v>
      </c>
      <c r="AL4936">
        <v>21.303000000000001</v>
      </c>
      <c r="AM4936">
        <v>20.652000000000001</v>
      </c>
      <c r="AN4936">
        <v>21.893000000000001</v>
      </c>
      <c r="AO4936">
        <v>22.312999999999999</v>
      </c>
      <c r="AP4936">
        <v>30.007000000000001</v>
      </c>
      <c r="AQ4936">
        <v>24.923999999999999</v>
      </c>
      <c r="AR4936">
        <v>24.959</v>
      </c>
      <c r="AS4936">
        <v>29.414999999999999</v>
      </c>
      <c r="AT4936">
        <v>28.004000000000001</v>
      </c>
      <c r="AU4936">
        <v>28.123999999999999</v>
      </c>
      <c r="AV4936">
        <v>28.975999999999999</v>
      </c>
      <c r="AW4936">
        <v>28.991</v>
      </c>
      <c r="AX4936">
        <v>29.009</v>
      </c>
      <c r="AY4936">
        <v>28.568999999999999</v>
      </c>
      <c r="AZ4936">
        <v>27.908000000000001</v>
      </c>
      <c r="BA4936">
        <v>27.853000000000002</v>
      </c>
      <c r="BB4936">
        <v>27.57</v>
      </c>
      <c r="BC4936">
        <v>2017</v>
      </c>
    </row>
    <row r="4937" spans="1:55" x14ac:dyDescent="0.25">
      <c r="A4937">
        <v>682</v>
      </c>
      <c r="B4937" t="s">
        <v>1277</v>
      </c>
      <c r="C4937" t="s">
        <v>333</v>
      </c>
      <c r="D4937" t="s">
        <v>1278</v>
      </c>
      <c r="E4937" t="s">
        <v>334</v>
      </c>
      <c r="F4937" t="s">
        <v>335</v>
      </c>
      <c r="G4937" t="s">
        <v>229</v>
      </c>
      <c r="H4937" t="s">
        <v>230</v>
      </c>
      <c r="I4937" t="s">
        <v>1283</v>
      </c>
      <c r="J4937" t="s">
        <v>232</v>
      </c>
      <c r="K4937" t="s">
        <v>232</v>
      </c>
      <c r="L4937" t="s">
        <v>232</v>
      </c>
      <c r="M4937" t="s">
        <v>232</v>
      </c>
      <c r="N4937" t="s">
        <v>232</v>
      </c>
      <c r="O4937" t="s">
        <v>232</v>
      </c>
      <c r="P4937" t="s">
        <v>232</v>
      </c>
      <c r="Q4937" t="s">
        <v>232</v>
      </c>
      <c r="R4937" t="s">
        <v>232</v>
      </c>
      <c r="S4937" t="s">
        <v>232</v>
      </c>
      <c r="T4937" t="s">
        <v>232</v>
      </c>
      <c r="U4937" t="s">
        <v>232</v>
      </c>
      <c r="V4937" t="s">
        <v>232</v>
      </c>
      <c r="W4937" t="s">
        <v>232</v>
      </c>
      <c r="X4937" t="s">
        <v>232</v>
      </c>
      <c r="Y4937" t="s">
        <v>232</v>
      </c>
      <c r="Z4937" t="s">
        <v>232</v>
      </c>
      <c r="AA4937" t="s">
        <v>232</v>
      </c>
      <c r="AB4937" t="s">
        <v>232</v>
      </c>
      <c r="AC4937" t="s">
        <v>232</v>
      </c>
      <c r="AD4937" t="s">
        <v>232</v>
      </c>
      <c r="AE4937" t="s">
        <v>232</v>
      </c>
      <c r="AF4937" t="s">
        <v>232</v>
      </c>
      <c r="AG4937" t="s">
        <v>232</v>
      </c>
      <c r="AH4937">
        <v>149.56899999999999</v>
      </c>
      <c r="AI4937">
        <v>166.25</v>
      </c>
      <c r="AJ4937">
        <v>199.98599999999999</v>
      </c>
      <c r="AK4937">
        <v>220.941</v>
      </c>
      <c r="AL4937">
        <v>245.739</v>
      </c>
      <c r="AM4937">
        <v>227.982</v>
      </c>
      <c r="AN4937">
        <v>269.005</v>
      </c>
      <c r="AO4937">
        <v>323.97199999999998</v>
      </c>
      <c r="AP4937">
        <v>429.95600000000002</v>
      </c>
      <c r="AQ4937">
        <v>436.74200000000002</v>
      </c>
      <c r="AR4937">
        <v>479.10399999999998</v>
      </c>
      <c r="AS4937">
        <v>513.68700000000001</v>
      </c>
      <c r="AT4937">
        <v>469.78300000000002</v>
      </c>
      <c r="AU4937">
        <v>494.07900000000001</v>
      </c>
      <c r="AV4937">
        <v>507.76</v>
      </c>
      <c r="AW4937">
        <v>589.59100000000001</v>
      </c>
      <c r="AX4937">
        <v>639.18899999999996</v>
      </c>
      <c r="AY4937">
        <v>687.40700000000004</v>
      </c>
      <c r="AZ4937">
        <v>762.173</v>
      </c>
      <c r="BA4937">
        <v>829.024</v>
      </c>
      <c r="BB4937">
        <v>904.29399999999998</v>
      </c>
      <c r="BC4937">
        <v>2017</v>
      </c>
    </row>
    <row r="4938" spans="1:55" x14ac:dyDescent="0.25">
      <c r="A4938">
        <v>682</v>
      </c>
      <c r="B4938" t="s">
        <v>1277</v>
      </c>
      <c r="C4938" t="s">
        <v>336</v>
      </c>
      <c r="D4938" t="s">
        <v>1278</v>
      </c>
      <c r="E4938" t="s">
        <v>334</v>
      </c>
      <c r="F4938" t="s">
        <v>335</v>
      </c>
      <c r="G4938" t="s">
        <v>282</v>
      </c>
      <c r="I4938" t="s">
        <v>337</v>
      </c>
      <c r="J4938" t="s">
        <v>232</v>
      </c>
      <c r="K4938" t="s">
        <v>232</v>
      </c>
      <c r="L4938" t="s">
        <v>232</v>
      </c>
      <c r="M4938" t="s">
        <v>232</v>
      </c>
      <c r="N4938" t="s">
        <v>232</v>
      </c>
      <c r="O4938" t="s">
        <v>232</v>
      </c>
      <c r="P4938" t="s">
        <v>232</v>
      </c>
      <c r="Q4938" t="s">
        <v>232</v>
      </c>
      <c r="R4938" t="s">
        <v>232</v>
      </c>
      <c r="S4938" t="s">
        <v>232</v>
      </c>
      <c r="T4938" t="s">
        <v>232</v>
      </c>
      <c r="U4938" t="s">
        <v>232</v>
      </c>
      <c r="V4938" t="s">
        <v>232</v>
      </c>
      <c r="W4938" t="s">
        <v>232</v>
      </c>
      <c r="X4938" t="s">
        <v>232</v>
      </c>
      <c r="Y4938" t="s">
        <v>232</v>
      </c>
      <c r="Z4938" t="s">
        <v>232</v>
      </c>
      <c r="AA4938" t="s">
        <v>232</v>
      </c>
      <c r="AB4938" t="s">
        <v>232</v>
      </c>
      <c r="AC4938" t="s">
        <v>232</v>
      </c>
      <c r="AD4938" t="s">
        <v>232</v>
      </c>
      <c r="AE4938" t="s">
        <v>232</v>
      </c>
      <c r="AF4938" t="s">
        <v>232</v>
      </c>
      <c r="AG4938" t="s">
        <v>232</v>
      </c>
      <c r="AH4938">
        <v>30.783999999999999</v>
      </c>
      <c r="AI4938">
        <v>28.661999999999999</v>
      </c>
      <c r="AJ4938">
        <v>24.486000000000001</v>
      </c>
      <c r="AK4938">
        <v>25.454000000000001</v>
      </c>
      <c r="AL4938">
        <v>25.591999999999999</v>
      </c>
      <c r="AM4938">
        <v>23.727</v>
      </c>
      <c r="AN4938">
        <v>22.478000000000002</v>
      </c>
      <c r="AO4938">
        <v>22.306999999999999</v>
      </c>
      <c r="AP4938">
        <v>27.709</v>
      </c>
      <c r="AQ4938">
        <v>25.754000000000001</v>
      </c>
      <c r="AR4938">
        <v>29.457000000000001</v>
      </c>
      <c r="AS4938">
        <v>32.832999999999998</v>
      </c>
      <c r="AT4938">
        <v>28.521000000000001</v>
      </c>
      <c r="AU4938">
        <v>28.166</v>
      </c>
      <c r="AV4938">
        <v>27.396999999999998</v>
      </c>
      <c r="AW4938">
        <v>28.347999999999999</v>
      </c>
      <c r="AX4938">
        <v>28.54</v>
      </c>
      <c r="AY4938">
        <v>28.231999999999999</v>
      </c>
      <c r="AZ4938">
        <v>27.515000000000001</v>
      </c>
      <c r="BA4938">
        <v>27.259</v>
      </c>
      <c r="BB4938">
        <v>26.698</v>
      </c>
      <c r="BC4938">
        <v>2017</v>
      </c>
    </row>
    <row r="4939" spans="1:55" x14ac:dyDescent="0.25">
      <c r="A4939">
        <v>682</v>
      </c>
      <c r="B4939" t="s">
        <v>1277</v>
      </c>
      <c r="C4939" t="s">
        <v>338</v>
      </c>
      <c r="D4939" t="s">
        <v>1278</v>
      </c>
      <c r="E4939" t="s">
        <v>339</v>
      </c>
      <c r="F4939" t="s">
        <v>340</v>
      </c>
      <c r="G4939" t="s">
        <v>229</v>
      </c>
      <c r="H4939" t="s">
        <v>230</v>
      </c>
      <c r="I4939" t="s">
        <v>1283</v>
      </c>
      <c r="J4939" t="s">
        <v>232</v>
      </c>
      <c r="K4939" t="s">
        <v>232</v>
      </c>
      <c r="L4939" t="s">
        <v>232</v>
      </c>
      <c r="M4939" t="s">
        <v>232</v>
      </c>
      <c r="N4939" t="s">
        <v>232</v>
      </c>
      <c r="O4939" t="s">
        <v>232</v>
      </c>
      <c r="P4939" t="s">
        <v>232</v>
      </c>
      <c r="Q4939" t="s">
        <v>232</v>
      </c>
      <c r="R4939" t="s">
        <v>232</v>
      </c>
      <c r="S4939" t="s">
        <v>232</v>
      </c>
      <c r="T4939" t="s">
        <v>232</v>
      </c>
      <c r="U4939" t="s">
        <v>232</v>
      </c>
      <c r="V4939" t="s">
        <v>232</v>
      </c>
      <c r="W4939" t="s">
        <v>232</v>
      </c>
      <c r="X4939" t="s">
        <v>232</v>
      </c>
      <c r="Y4939" t="s">
        <v>232</v>
      </c>
      <c r="Z4939" t="s">
        <v>232</v>
      </c>
      <c r="AA4939" t="s">
        <v>232</v>
      </c>
      <c r="AB4939" t="s">
        <v>232</v>
      </c>
      <c r="AC4939" t="s">
        <v>232</v>
      </c>
      <c r="AD4939" t="s">
        <v>232</v>
      </c>
      <c r="AE4939" t="s">
        <v>232</v>
      </c>
      <c r="AF4939" t="s">
        <v>232</v>
      </c>
      <c r="AG4939" t="s">
        <v>232</v>
      </c>
      <c r="AH4939">
        <v>-19.155000000000001</v>
      </c>
      <c r="AI4939">
        <v>-24.626000000000001</v>
      </c>
      <c r="AJ4939">
        <v>21.577999999999999</v>
      </c>
      <c r="AK4939">
        <v>-15.531000000000001</v>
      </c>
      <c r="AL4939">
        <v>-41.188000000000002</v>
      </c>
      <c r="AM4939">
        <v>-29.547999999999998</v>
      </c>
      <c r="AN4939">
        <v>-7.0010000000000003</v>
      </c>
      <c r="AO4939">
        <v>9.1999999999999998E-2</v>
      </c>
      <c r="AP4939">
        <v>35.654000000000003</v>
      </c>
      <c r="AQ4939">
        <v>-14.079000000000001</v>
      </c>
      <c r="AR4939">
        <v>-73.152000000000001</v>
      </c>
      <c r="AS4939">
        <v>-53.478000000000002</v>
      </c>
      <c r="AT4939">
        <v>-8.5239999999999991</v>
      </c>
      <c r="AU4939">
        <v>-0.75</v>
      </c>
      <c r="AV4939">
        <v>29.254000000000001</v>
      </c>
      <c r="AW4939">
        <v>13.372999999999999</v>
      </c>
      <c r="AX4939">
        <v>10.496</v>
      </c>
      <c r="AY4939">
        <v>8.2210000000000001</v>
      </c>
      <c r="AZ4939">
        <v>10.879</v>
      </c>
      <c r="BA4939">
        <v>18.074000000000002</v>
      </c>
      <c r="BB4939">
        <v>29.541</v>
      </c>
      <c r="BC4939">
        <v>2017</v>
      </c>
    </row>
    <row r="4940" spans="1:55" x14ac:dyDescent="0.25">
      <c r="A4940">
        <v>682</v>
      </c>
      <c r="B4940" t="s">
        <v>1277</v>
      </c>
      <c r="C4940" t="s">
        <v>341</v>
      </c>
      <c r="D4940" t="s">
        <v>1278</v>
      </c>
      <c r="E4940" t="s">
        <v>339</v>
      </c>
      <c r="F4940" t="s">
        <v>340</v>
      </c>
      <c r="G4940" t="s">
        <v>282</v>
      </c>
      <c r="I4940" t="s">
        <v>342</v>
      </c>
      <c r="J4940" t="s">
        <v>232</v>
      </c>
      <c r="K4940" t="s">
        <v>232</v>
      </c>
      <c r="L4940" t="s">
        <v>232</v>
      </c>
      <c r="M4940" t="s">
        <v>232</v>
      </c>
      <c r="N4940" t="s">
        <v>232</v>
      </c>
      <c r="O4940" t="s">
        <v>232</v>
      </c>
      <c r="P4940" t="s">
        <v>232</v>
      </c>
      <c r="Q4940" t="s">
        <v>232</v>
      </c>
      <c r="R4940" t="s">
        <v>232</v>
      </c>
      <c r="S4940" t="s">
        <v>232</v>
      </c>
      <c r="T4940" t="s">
        <v>232</v>
      </c>
      <c r="U4940" t="s">
        <v>232</v>
      </c>
      <c r="V4940" t="s">
        <v>232</v>
      </c>
      <c r="W4940" t="s">
        <v>232</v>
      </c>
      <c r="X4940" t="s">
        <v>232</v>
      </c>
      <c r="Y4940" t="s">
        <v>232</v>
      </c>
      <c r="Z4940" t="s">
        <v>232</v>
      </c>
      <c r="AA4940" t="s">
        <v>232</v>
      </c>
      <c r="AB4940" t="s">
        <v>232</v>
      </c>
      <c r="AC4940" t="s">
        <v>232</v>
      </c>
      <c r="AD4940" t="s">
        <v>232</v>
      </c>
      <c r="AE4940" t="s">
        <v>232</v>
      </c>
      <c r="AF4940" t="s">
        <v>232</v>
      </c>
      <c r="AG4940" t="s">
        <v>232</v>
      </c>
      <c r="AH4940">
        <v>-3.9430000000000001</v>
      </c>
      <c r="AI4940">
        <v>-4.2460000000000004</v>
      </c>
      <c r="AJ4940">
        <v>2.6419999999999999</v>
      </c>
      <c r="AK4940">
        <v>-1.7889999999999999</v>
      </c>
      <c r="AL4940">
        <v>-4.2889999999999997</v>
      </c>
      <c r="AM4940">
        <v>-3.0750000000000002</v>
      </c>
      <c r="AN4940">
        <v>-0.58499999999999996</v>
      </c>
      <c r="AO4940">
        <v>6.0000000000000001E-3</v>
      </c>
      <c r="AP4940">
        <v>2.298</v>
      </c>
      <c r="AQ4940">
        <v>-0.83</v>
      </c>
      <c r="AR4940">
        <v>-4.4980000000000002</v>
      </c>
      <c r="AS4940">
        <v>-3.4180000000000001</v>
      </c>
      <c r="AT4940">
        <v>-0.51800000000000002</v>
      </c>
      <c r="AU4940">
        <v>-4.2999999999999997E-2</v>
      </c>
      <c r="AV4940">
        <v>1.5780000000000001</v>
      </c>
      <c r="AW4940">
        <v>0.64300000000000002</v>
      </c>
      <c r="AX4940">
        <v>0.46899999999999997</v>
      </c>
      <c r="AY4940">
        <v>0.33800000000000002</v>
      </c>
      <c r="AZ4940">
        <v>0.39300000000000002</v>
      </c>
      <c r="BA4940">
        <v>0.59399999999999997</v>
      </c>
      <c r="BB4940">
        <v>0.872</v>
      </c>
      <c r="BC4940">
        <v>2017</v>
      </c>
    </row>
    <row r="4941" spans="1:55" x14ac:dyDescent="0.25">
      <c r="A4941">
        <v>682</v>
      </c>
      <c r="B4941" t="s">
        <v>1277</v>
      </c>
      <c r="C4941" t="s">
        <v>343</v>
      </c>
      <c r="D4941" t="s">
        <v>1278</v>
      </c>
      <c r="E4941" t="s">
        <v>344</v>
      </c>
      <c r="F4941" t="s">
        <v>345</v>
      </c>
      <c r="G4941" t="s">
        <v>229</v>
      </c>
      <c r="H4941" t="s">
        <v>230</v>
      </c>
    </row>
    <row r="4942" spans="1:55" x14ac:dyDescent="0.25">
      <c r="A4942">
        <v>682</v>
      </c>
      <c r="B4942" t="s">
        <v>1277</v>
      </c>
      <c r="C4942" t="s">
        <v>346</v>
      </c>
      <c r="D4942" t="s">
        <v>1278</v>
      </c>
      <c r="E4942" t="s">
        <v>344</v>
      </c>
      <c r="F4942" t="s">
        <v>345</v>
      </c>
      <c r="G4942" t="s">
        <v>270</v>
      </c>
    </row>
    <row r="4943" spans="1:55" x14ac:dyDescent="0.25">
      <c r="A4943">
        <v>682</v>
      </c>
      <c r="B4943" t="s">
        <v>1277</v>
      </c>
      <c r="C4943" t="s">
        <v>347</v>
      </c>
      <c r="D4943" t="s">
        <v>1278</v>
      </c>
      <c r="E4943" t="s">
        <v>348</v>
      </c>
      <c r="F4943" t="s">
        <v>349</v>
      </c>
      <c r="G4943" t="s">
        <v>229</v>
      </c>
      <c r="H4943" t="s">
        <v>230</v>
      </c>
      <c r="I4943" t="s">
        <v>1283</v>
      </c>
      <c r="J4943" t="s">
        <v>232</v>
      </c>
      <c r="K4943" t="s">
        <v>232</v>
      </c>
      <c r="L4943" t="s">
        <v>232</v>
      </c>
      <c r="M4943" t="s">
        <v>232</v>
      </c>
      <c r="N4943" t="s">
        <v>232</v>
      </c>
      <c r="O4943" t="s">
        <v>232</v>
      </c>
      <c r="P4943" t="s">
        <v>232</v>
      </c>
      <c r="Q4943" t="s">
        <v>232</v>
      </c>
      <c r="R4943" t="s">
        <v>232</v>
      </c>
      <c r="S4943" t="s">
        <v>232</v>
      </c>
      <c r="T4943" t="s">
        <v>232</v>
      </c>
      <c r="U4943" t="s">
        <v>232</v>
      </c>
      <c r="V4943" t="s">
        <v>232</v>
      </c>
      <c r="W4943" t="s">
        <v>232</v>
      </c>
      <c r="X4943" t="s">
        <v>232</v>
      </c>
      <c r="Y4943" t="s">
        <v>232</v>
      </c>
      <c r="Z4943" t="s">
        <v>232</v>
      </c>
      <c r="AA4943" t="s">
        <v>232</v>
      </c>
      <c r="AB4943" t="s">
        <v>232</v>
      </c>
      <c r="AC4943" t="s">
        <v>232</v>
      </c>
      <c r="AD4943" t="s">
        <v>232</v>
      </c>
      <c r="AE4943" t="s">
        <v>232</v>
      </c>
      <c r="AF4943" t="s">
        <v>232</v>
      </c>
      <c r="AG4943" t="s">
        <v>232</v>
      </c>
      <c r="AH4943">
        <v>-7.2279999999999998</v>
      </c>
      <c r="AI4943">
        <v>-8.5259999999999998</v>
      </c>
      <c r="AJ4943">
        <v>37.049999999999997</v>
      </c>
      <c r="AK4943">
        <v>-4.1230000000000002</v>
      </c>
      <c r="AL4943">
        <v>-24.728000000000002</v>
      </c>
      <c r="AM4943">
        <v>-13.343999999999999</v>
      </c>
      <c r="AN4943">
        <v>8.0380000000000003</v>
      </c>
      <c r="AO4943">
        <v>14.865</v>
      </c>
      <c r="AP4943">
        <v>48.27</v>
      </c>
      <c r="AQ4943">
        <v>1.597</v>
      </c>
      <c r="AR4943">
        <v>-57.344999999999999</v>
      </c>
      <c r="AS4943">
        <v>-35.683</v>
      </c>
      <c r="AT4943">
        <v>8.8949999999999996</v>
      </c>
      <c r="AU4943">
        <v>21.513000000000002</v>
      </c>
      <c r="AV4943">
        <v>59.84</v>
      </c>
      <c r="AW4943">
        <v>37.887999999999998</v>
      </c>
      <c r="AX4943">
        <v>39.012</v>
      </c>
      <c r="AY4943">
        <v>37.209000000000003</v>
      </c>
      <c r="AZ4943">
        <v>40.116</v>
      </c>
      <c r="BA4943">
        <v>47.366</v>
      </c>
      <c r="BB4943">
        <v>58.518999999999998</v>
      </c>
      <c r="BC4943">
        <v>2017</v>
      </c>
    </row>
    <row r="4944" spans="1:55" x14ac:dyDescent="0.25">
      <c r="A4944">
        <v>682</v>
      </c>
      <c r="B4944" t="s">
        <v>1277</v>
      </c>
      <c r="C4944" t="s">
        <v>350</v>
      </c>
      <c r="D4944" t="s">
        <v>1278</v>
      </c>
      <c r="E4944" t="s">
        <v>348</v>
      </c>
      <c r="F4944" t="s">
        <v>349</v>
      </c>
      <c r="G4944" t="s">
        <v>282</v>
      </c>
      <c r="I4944" t="s">
        <v>351</v>
      </c>
      <c r="J4944" t="s">
        <v>232</v>
      </c>
      <c r="K4944" t="s">
        <v>232</v>
      </c>
      <c r="L4944" t="s">
        <v>232</v>
      </c>
      <c r="M4944" t="s">
        <v>232</v>
      </c>
      <c r="N4944" t="s">
        <v>232</v>
      </c>
      <c r="O4944" t="s">
        <v>232</v>
      </c>
      <c r="P4944" t="s">
        <v>232</v>
      </c>
      <c r="Q4944" t="s">
        <v>232</v>
      </c>
      <c r="R4944" t="s">
        <v>232</v>
      </c>
      <c r="S4944" t="s">
        <v>232</v>
      </c>
      <c r="T4944" t="s">
        <v>232</v>
      </c>
      <c r="U4944" t="s">
        <v>232</v>
      </c>
      <c r="V4944" t="s">
        <v>232</v>
      </c>
      <c r="W4944" t="s">
        <v>232</v>
      </c>
      <c r="X4944" t="s">
        <v>232</v>
      </c>
      <c r="Y4944" t="s">
        <v>232</v>
      </c>
      <c r="Z4944" t="s">
        <v>232</v>
      </c>
      <c r="AA4944" t="s">
        <v>232</v>
      </c>
      <c r="AB4944" t="s">
        <v>232</v>
      </c>
      <c r="AC4944" t="s">
        <v>232</v>
      </c>
      <c r="AD4944" t="s">
        <v>232</v>
      </c>
      <c r="AE4944" t="s">
        <v>232</v>
      </c>
      <c r="AF4944" t="s">
        <v>232</v>
      </c>
      <c r="AG4944" t="s">
        <v>232</v>
      </c>
      <c r="AH4944">
        <v>-1.488</v>
      </c>
      <c r="AI4944">
        <v>-1.47</v>
      </c>
      <c r="AJ4944">
        <v>4.5359999999999996</v>
      </c>
      <c r="AK4944">
        <v>-0.47499999999999998</v>
      </c>
      <c r="AL4944">
        <v>-2.5750000000000002</v>
      </c>
      <c r="AM4944">
        <v>-1.389</v>
      </c>
      <c r="AN4944">
        <v>0.67200000000000004</v>
      </c>
      <c r="AO4944">
        <v>1.024</v>
      </c>
      <c r="AP4944">
        <v>3.1110000000000002</v>
      </c>
      <c r="AQ4944">
        <v>9.4E-2</v>
      </c>
      <c r="AR4944">
        <v>-3.5259999999999998</v>
      </c>
      <c r="AS4944">
        <v>-2.2810000000000001</v>
      </c>
      <c r="AT4944">
        <v>0.54</v>
      </c>
      <c r="AU4944">
        <v>1.226</v>
      </c>
      <c r="AV4944">
        <v>3.2290000000000001</v>
      </c>
      <c r="AW4944">
        <v>1.8220000000000001</v>
      </c>
      <c r="AX4944">
        <v>1.742</v>
      </c>
      <c r="AY4944">
        <v>1.528</v>
      </c>
      <c r="AZ4944">
        <v>1.448</v>
      </c>
      <c r="BA4944">
        <v>1.5569999999999999</v>
      </c>
      <c r="BB4944">
        <v>1.728</v>
      </c>
      <c r="BC4944">
        <v>2017</v>
      </c>
    </row>
    <row r="4945" spans="1:55" x14ac:dyDescent="0.25">
      <c r="A4945">
        <v>682</v>
      </c>
      <c r="B4945" t="s">
        <v>1277</v>
      </c>
      <c r="C4945" t="s">
        <v>352</v>
      </c>
      <c r="D4945" t="s">
        <v>1278</v>
      </c>
      <c r="E4945" t="s">
        <v>353</v>
      </c>
      <c r="F4945" t="s">
        <v>354</v>
      </c>
      <c r="G4945" t="s">
        <v>229</v>
      </c>
      <c r="H4945" t="s">
        <v>230</v>
      </c>
      <c r="I4945" t="s">
        <v>1283</v>
      </c>
      <c r="J4945" t="s">
        <v>232</v>
      </c>
      <c r="K4945" t="s">
        <v>232</v>
      </c>
      <c r="L4945" t="s">
        <v>232</v>
      </c>
      <c r="M4945" t="s">
        <v>232</v>
      </c>
      <c r="N4945" t="s">
        <v>232</v>
      </c>
      <c r="O4945" t="s">
        <v>232</v>
      </c>
      <c r="P4945" t="s">
        <v>232</v>
      </c>
      <c r="Q4945" t="s">
        <v>232</v>
      </c>
      <c r="R4945" t="s">
        <v>232</v>
      </c>
      <c r="S4945" t="s">
        <v>232</v>
      </c>
      <c r="T4945" t="s">
        <v>232</v>
      </c>
      <c r="U4945" t="s">
        <v>232</v>
      </c>
      <c r="V4945" t="s">
        <v>232</v>
      </c>
      <c r="W4945" t="s">
        <v>232</v>
      </c>
      <c r="X4945" t="s">
        <v>232</v>
      </c>
      <c r="Y4945" t="s">
        <v>232</v>
      </c>
      <c r="Z4945" t="s">
        <v>232</v>
      </c>
      <c r="AA4945" t="s">
        <v>232</v>
      </c>
      <c r="AB4945" t="s">
        <v>232</v>
      </c>
      <c r="AC4945" t="s">
        <v>232</v>
      </c>
      <c r="AD4945">
        <v>721.774</v>
      </c>
      <c r="AE4945">
        <v>764.61699999999996</v>
      </c>
      <c r="AF4945">
        <v>732.90800000000002</v>
      </c>
      <c r="AG4945">
        <v>728.71699999999998</v>
      </c>
      <c r="AH4945">
        <v>827.01900000000001</v>
      </c>
      <c r="AI4945">
        <v>895.67700000000002</v>
      </c>
      <c r="AJ4945">
        <v>671.91899999999998</v>
      </c>
      <c r="AK4945">
        <v>634.79300000000001</v>
      </c>
      <c r="AL4945">
        <v>504.83300000000003</v>
      </c>
      <c r="AM4945">
        <v>591.06100000000004</v>
      </c>
      <c r="AN4945">
        <v>690.61500000000001</v>
      </c>
      <c r="AO4945">
        <v>734.32799999999997</v>
      </c>
      <c r="AP4945">
        <v>797.16600000000005</v>
      </c>
      <c r="AQ4945">
        <v>836.91300000000001</v>
      </c>
      <c r="AR4945">
        <v>951.95</v>
      </c>
      <c r="AS4945" s="52">
        <v>1176.3699999999999</v>
      </c>
      <c r="AT4945" s="52">
        <v>1273.94</v>
      </c>
      <c r="AU4945" s="52">
        <v>1321.46</v>
      </c>
      <c r="AV4945" s="52">
        <v>1530.59</v>
      </c>
      <c r="AW4945" s="52">
        <v>1650.28</v>
      </c>
      <c r="AX4945" s="52">
        <v>1809.32</v>
      </c>
      <c r="AY4945" s="52">
        <v>1913.35</v>
      </c>
      <c r="AZ4945" s="52">
        <v>1920.02</v>
      </c>
      <c r="BA4945" s="52">
        <v>1896.12</v>
      </c>
      <c r="BB4945" s="52">
        <v>1848.13</v>
      </c>
      <c r="BC4945">
        <v>2017</v>
      </c>
    </row>
    <row r="4946" spans="1:55" x14ac:dyDescent="0.25">
      <c r="A4946">
        <v>682</v>
      </c>
      <c r="B4946" t="s">
        <v>1277</v>
      </c>
      <c r="C4946" t="s">
        <v>355</v>
      </c>
      <c r="D4946" t="s">
        <v>1278</v>
      </c>
      <c r="E4946" t="s">
        <v>353</v>
      </c>
      <c r="F4946" t="s">
        <v>354</v>
      </c>
      <c r="G4946" t="s">
        <v>282</v>
      </c>
      <c r="I4946" t="s">
        <v>379</v>
      </c>
      <c r="J4946" t="s">
        <v>232</v>
      </c>
      <c r="K4946" t="s">
        <v>232</v>
      </c>
      <c r="L4946" t="s">
        <v>232</v>
      </c>
      <c r="M4946" t="s">
        <v>232</v>
      </c>
      <c r="N4946" t="s">
        <v>232</v>
      </c>
      <c r="O4946" t="s">
        <v>232</v>
      </c>
      <c r="P4946" t="s">
        <v>232</v>
      </c>
      <c r="Q4946" t="s">
        <v>232</v>
      </c>
      <c r="R4946" t="s">
        <v>232</v>
      </c>
      <c r="S4946" t="s">
        <v>232</v>
      </c>
      <c r="T4946" t="s">
        <v>232</v>
      </c>
      <c r="U4946" t="s">
        <v>232</v>
      </c>
      <c r="V4946" t="s">
        <v>232</v>
      </c>
      <c r="W4946" t="s">
        <v>232</v>
      </c>
      <c r="X4946" t="s">
        <v>232</v>
      </c>
      <c r="Y4946" t="s">
        <v>232</v>
      </c>
      <c r="Z4946" t="s">
        <v>232</v>
      </c>
      <c r="AA4946" t="s">
        <v>232</v>
      </c>
      <c r="AB4946" t="s">
        <v>232</v>
      </c>
      <c r="AC4946" t="s">
        <v>232</v>
      </c>
      <c r="AD4946">
        <v>233.52</v>
      </c>
      <c r="AE4946">
        <v>230.87799999999999</v>
      </c>
      <c r="AF4946">
        <v>203.643</v>
      </c>
      <c r="AG4946">
        <v>177.245</v>
      </c>
      <c r="AH4946">
        <v>170.21700000000001</v>
      </c>
      <c r="AI4946">
        <v>154.41800000000001</v>
      </c>
      <c r="AJ4946">
        <v>82.269000000000005</v>
      </c>
      <c r="AK4946">
        <v>73.132000000000005</v>
      </c>
      <c r="AL4946">
        <v>52.575000000000003</v>
      </c>
      <c r="AM4946">
        <v>61.514000000000003</v>
      </c>
      <c r="AN4946">
        <v>57.706000000000003</v>
      </c>
      <c r="AO4946">
        <v>50.561</v>
      </c>
      <c r="AP4946">
        <v>51.374000000000002</v>
      </c>
      <c r="AQ4946">
        <v>49.351999999999997</v>
      </c>
      <c r="AR4946">
        <v>58.527999999999999</v>
      </c>
      <c r="AS4946">
        <v>75.188999999999993</v>
      </c>
      <c r="AT4946">
        <v>77.343000000000004</v>
      </c>
      <c r="AU4946">
        <v>75.334000000000003</v>
      </c>
      <c r="AV4946">
        <v>82.585999999999999</v>
      </c>
      <c r="AW4946">
        <v>79.346999999999994</v>
      </c>
      <c r="AX4946">
        <v>80.786000000000001</v>
      </c>
      <c r="AY4946">
        <v>78.581000000000003</v>
      </c>
      <c r="AZ4946">
        <v>69.313999999999993</v>
      </c>
      <c r="BA4946">
        <v>62.345999999999997</v>
      </c>
      <c r="BB4946">
        <v>54.563000000000002</v>
      </c>
      <c r="BC4946">
        <v>2017</v>
      </c>
    </row>
    <row r="4947" spans="1:55" x14ac:dyDescent="0.25">
      <c r="A4947">
        <v>682</v>
      </c>
      <c r="B4947" t="s">
        <v>1277</v>
      </c>
      <c r="C4947" t="s">
        <v>356</v>
      </c>
      <c r="D4947" t="s">
        <v>1278</v>
      </c>
      <c r="E4947" t="s">
        <v>357</v>
      </c>
      <c r="F4947" t="s">
        <v>358</v>
      </c>
      <c r="G4947" t="s">
        <v>229</v>
      </c>
      <c r="H4947" t="s">
        <v>230</v>
      </c>
      <c r="I4947" t="s">
        <v>1283</v>
      </c>
      <c r="J4947" t="s">
        <v>232</v>
      </c>
      <c r="K4947" t="s">
        <v>232</v>
      </c>
      <c r="L4947" t="s">
        <v>232</v>
      </c>
      <c r="M4947" t="s">
        <v>232</v>
      </c>
      <c r="N4947" t="s">
        <v>232</v>
      </c>
      <c r="O4947" t="s">
        <v>232</v>
      </c>
      <c r="P4947" t="s">
        <v>232</v>
      </c>
      <c r="Q4947" t="s">
        <v>232</v>
      </c>
      <c r="R4947" t="s">
        <v>232</v>
      </c>
      <c r="S4947" t="s">
        <v>232</v>
      </c>
      <c r="T4947" t="s">
        <v>232</v>
      </c>
      <c r="U4947" t="s">
        <v>232</v>
      </c>
      <c r="V4947" t="s">
        <v>232</v>
      </c>
      <c r="W4947" t="s">
        <v>232</v>
      </c>
      <c r="X4947" t="s">
        <v>232</v>
      </c>
      <c r="Y4947" t="s">
        <v>232</v>
      </c>
      <c r="Z4947" t="s">
        <v>232</v>
      </c>
      <c r="AA4947" t="s">
        <v>232</v>
      </c>
      <c r="AB4947" t="s">
        <v>232</v>
      </c>
      <c r="AC4947" t="s">
        <v>232</v>
      </c>
      <c r="AD4947">
        <v>724.47500000000002</v>
      </c>
      <c r="AE4947">
        <v>767.40599999999995</v>
      </c>
      <c r="AF4947">
        <v>735.61900000000003</v>
      </c>
      <c r="AG4947">
        <v>731.58600000000001</v>
      </c>
      <c r="AH4947">
        <v>830.17</v>
      </c>
      <c r="AI4947">
        <v>898.14599999999996</v>
      </c>
      <c r="AJ4947">
        <v>674.55</v>
      </c>
      <c r="AK4947">
        <v>637.33900000000006</v>
      </c>
      <c r="AL4947">
        <v>516.971</v>
      </c>
      <c r="AM4947">
        <v>599.86400000000003</v>
      </c>
      <c r="AN4947">
        <v>700.58299999999997</v>
      </c>
      <c r="AO4947">
        <v>757.20899999999995</v>
      </c>
      <c r="AP4947">
        <v>825.35599999999999</v>
      </c>
      <c r="AQ4947">
        <v>865.95299999999997</v>
      </c>
      <c r="AR4947">
        <v>980.95899999999995</v>
      </c>
      <c r="AS4947" s="52">
        <v>1202.32</v>
      </c>
      <c r="AT4947" s="52">
        <v>1292.69</v>
      </c>
      <c r="AU4947" s="52">
        <v>1347.95</v>
      </c>
      <c r="AV4947" s="52">
        <v>1555.65</v>
      </c>
      <c r="AW4947" s="52">
        <v>1676.65</v>
      </c>
      <c r="AX4947" s="52">
        <v>1837.08</v>
      </c>
      <c r="AY4947" s="52">
        <v>1942.12</v>
      </c>
      <c r="AZ4947" s="52">
        <v>1951.94</v>
      </c>
      <c r="BA4947" s="52">
        <v>1933.84</v>
      </c>
      <c r="BB4947" s="52">
        <v>1894.58</v>
      </c>
      <c r="BC4947">
        <v>2017</v>
      </c>
    </row>
    <row r="4948" spans="1:55" x14ac:dyDescent="0.25">
      <c r="A4948">
        <v>682</v>
      </c>
      <c r="B4948" t="s">
        <v>1277</v>
      </c>
      <c r="C4948" t="s">
        <v>359</v>
      </c>
      <c r="D4948" t="s">
        <v>1278</v>
      </c>
      <c r="E4948" t="s">
        <v>357</v>
      </c>
      <c r="F4948" t="s">
        <v>358</v>
      </c>
      <c r="G4948" t="s">
        <v>282</v>
      </c>
      <c r="I4948" t="s">
        <v>360</v>
      </c>
      <c r="J4948" t="s">
        <v>232</v>
      </c>
      <c r="K4948" t="s">
        <v>232</v>
      </c>
      <c r="L4948" t="s">
        <v>232</v>
      </c>
      <c r="M4948" t="s">
        <v>232</v>
      </c>
      <c r="N4948" t="s">
        <v>232</v>
      </c>
      <c r="O4948" t="s">
        <v>232</v>
      </c>
      <c r="P4948" t="s">
        <v>232</v>
      </c>
      <c r="Q4948" t="s">
        <v>232</v>
      </c>
      <c r="R4948" t="s">
        <v>232</v>
      </c>
      <c r="S4948" t="s">
        <v>232</v>
      </c>
      <c r="T4948" t="s">
        <v>232</v>
      </c>
      <c r="U4948" t="s">
        <v>232</v>
      </c>
      <c r="V4948" t="s">
        <v>232</v>
      </c>
      <c r="W4948" t="s">
        <v>232</v>
      </c>
      <c r="X4948" t="s">
        <v>232</v>
      </c>
      <c r="Y4948" t="s">
        <v>232</v>
      </c>
      <c r="Z4948" t="s">
        <v>232</v>
      </c>
      <c r="AA4948" t="s">
        <v>232</v>
      </c>
      <c r="AB4948" t="s">
        <v>232</v>
      </c>
      <c r="AC4948" t="s">
        <v>232</v>
      </c>
      <c r="AD4948">
        <v>234.39400000000001</v>
      </c>
      <c r="AE4948">
        <v>231.72</v>
      </c>
      <c r="AF4948">
        <v>204.39599999999999</v>
      </c>
      <c r="AG4948">
        <v>177.94300000000001</v>
      </c>
      <c r="AH4948">
        <v>170.86500000000001</v>
      </c>
      <c r="AI4948">
        <v>154.84399999999999</v>
      </c>
      <c r="AJ4948">
        <v>82.590999999999994</v>
      </c>
      <c r="AK4948">
        <v>73.424999999999997</v>
      </c>
      <c r="AL4948">
        <v>53.838999999999999</v>
      </c>
      <c r="AM4948">
        <v>62.43</v>
      </c>
      <c r="AN4948">
        <v>58.539000000000001</v>
      </c>
      <c r="AO4948">
        <v>52.137</v>
      </c>
      <c r="AP4948">
        <v>53.191000000000003</v>
      </c>
      <c r="AQ4948">
        <v>51.064999999999998</v>
      </c>
      <c r="AR4948">
        <v>60.311999999999998</v>
      </c>
      <c r="AS4948">
        <v>76.846999999999994</v>
      </c>
      <c r="AT4948">
        <v>78.480999999999995</v>
      </c>
      <c r="AU4948">
        <v>76.843999999999994</v>
      </c>
      <c r="AV4948">
        <v>83.938000000000002</v>
      </c>
      <c r="AW4948">
        <v>80.614999999999995</v>
      </c>
      <c r="AX4948">
        <v>82.025999999999996</v>
      </c>
      <c r="AY4948">
        <v>79.763000000000005</v>
      </c>
      <c r="AZ4948">
        <v>70.466999999999999</v>
      </c>
      <c r="BA4948">
        <v>63.585999999999999</v>
      </c>
      <c r="BB4948">
        <v>55.933999999999997</v>
      </c>
      <c r="BC4948">
        <v>2017</v>
      </c>
    </row>
    <row r="4949" spans="1:55" x14ac:dyDescent="0.25">
      <c r="A4949">
        <v>682</v>
      </c>
      <c r="B4949" t="s">
        <v>1277</v>
      </c>
      <c r="C4949" t="s">
        <v>361</v>
      </c>
      <c r="D4949" t="s">
        <v>1278</v>
      </c>
      <c r="E4949" t="s">
        <v>362</v>
      </c>
      <c r="F4949" t="s">
        <v>363</v>
      </c>
      <c r="G4949" t="s">
        <v>229</v>
      </c>
      <c r="H4949" t="s">
        <v>230</v>
      </c>
      <c r="I4949" t="s">
        <v>1283</v>
      </c>
      <c r="J4949" t="s">
        <v>232</v>
      </c>
      <c r="K4949" t="s">
        <v>232</v>
      </c>
      <c r="L4949" t="s">
        <v>232</v>
      </c>
      <c r="M4949" t="s">
        <v>232</v>
      </c>
      <c r="N4949" t="s">
        <v>232</v>
      </c>
      <c r="O4949" t="s">
        <v>232</v>
      </c>
      <c r="P4949" t="s">
        <v>232</v>
      </c>
      <c r="Q4949" t="s">
        <v>232</v>
      </c>
      <c r="R4949" t="s">
        <v>232</v>
      </c>
      <c r="S4949" t="s">
        <v>232</v>
      </c>
      <c r="T4949">
        <v>97.819000000000003</v>
      </c>
      <c r="U4949">
        <v>113.919</v>
      </c>
      <c r="V4949">
        <v>127.44199999999999</v>
      </c>
      <c r="W4949">
        <v>151.001</v>
      </c>
      <c r="X4949">
        <v>162.61600000000001</v>
      </c>
      <c r="Y4949">
        <v>183.66</v>
      </c>
      <c r="Z4949">
        <v>197.95599999999999</v>
      </c>
      <c r="AA4949">
        <v>212.89</v>
      </c>
      <c r="AB4949">
        <v>259.17599999999999</v>
      </c>
      <c r="AC4949">
        <v>294.50599999999997</v>
      </c>
      <c r="AD4949">
        <v>309.084</v>
      </c>
      <c r="AE4949">
        <v>331.178</v>
      </c>
      <c r="AF4949">
        <v>359.89800000000002</v>
      </c>
      <c r="AG4949">
        <v>411.13600000000002</v>
      </c>
      <c r="AH4949">
        <v>485.863</v>
      </c>
      <c r="AI4949">
        <v>580.03200000000004</v>
      </c>
      <c r="AJ4949">
        <v>816.73699999999997</v>
      </c>
      <c r="AK4949">
        <v>868.01300000000003</v>
      </c>
      <c r="AL4949">
        <v>960.20899999999995</v>
      </c>
      <c r="AM4949">
        <v>960.85799999999995</v>
      </c>
      <c r="AN4949" s="52">
        <v>1196.77</v>
      </c>
      <c r="AO4949" s="52">
        <v>1452.35</v>
      </c>
      <c r="AP4949" s="52">
        <v>1551.7</v>
      </c>
      <c r="AQ4949" s="52">
        <v>1695.79</v>
      </c>
      <c r="AR4949" s="52">
        <v>1626.48</v>
      </c>
      <c r="AS4949" s="52">
        <v>1564.56</v>
      </c>
      <c r="AT4949" s="52">
        <v>1647.13</v>
      </c>
      <c r="AU4949" s="52">
        <v>1754.14</v>
      </c>
      <c r="AV4949" s="52">
        <v>1853.34</v>
      </c>
      <c r="AW4949" s="52">
        <v>2079.83</v>
      </c>
      <c r="AX4949" s="52">
        <v>2239.63</v>
      </c>
      <c r="AY4949" s="52">
        <v>2434.87</v>
      </c>
      <c r="AZ4949" s="52">
        <v>2770.01</v>
      </c>
      <c r="BA4949" s="52">
        <v>3041.28</v>
      </c>
      <c r="BB4949" s="52">
        <v>3387.16</v>
      </c>
      <c r="BC4949">
        <v>2017</v>
      </c>
    </row>
    <row r="4950" spans="1:55" x14ac:dyDescent="0.25">
      <c r="A4950">
        <v>682</v>
      </c>
      <c r="B4950" t="s">
        <v>1277</v>
      </c>
      <c r="C4950" t="s">
        <v>364</v>
      </c>
      <c r="D4950" t="s">
        <v>1278</v>
      </c>
      <c r="E4950" t="s">
        <v>365</v>
      </c>
      <c r="F4950" t="s">
        <v>366</v>
      </c>
      <c r="G4950" t="s">
        <v>242</v>
      </c>
      <c r="H4950" t="s">
        <v>230</v>
      </c>
      <c r="I4950" t="s">
        <v>1284</v>
      </c>
      <c r="J4950" t="s">
        <v>232</v>
      </c>
      <c r="K4950" t="s">
        <v>232</v>
      </c>
      <c r="L4950" t="s">
        <v>232</v>
      </c>
      <c r="M4950" t="s">
        <v>232</v>
      </c>
      <c r="N4950" t="s">
        <v>232</v>
      </c>
      <c r="O4950" t="s">
        <v>232</v>
      </c>
      <c r="P4950" t="s">
        <v>232</v>
      </c>
      <c r="Q4950" t="s">
        <v>232</v>
      </c>
      <c r="R4950" t="s">
        <v>232</v>
      </c>
      <c r="S4950" t="s">
        <v>232</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-0.70899999999999996</v>
      </c>
      <c r="AV4950">
        <v>-0.93700000000000006</v>
      </c>
      <c r="AW4950">
        <v>-0.95399999999999996</v>
      </c>
      <c r="AX4950">
        <v>-1.012</v>
      </c>
      <c r="AY4950">
        <v>-0.89300000000000002</v>
      </c>
      <c r="AZ4950">
        <v>-0.71299999999999997</v>
      </c>
      <c r="BA4950">
        <v>-0.83599999999999997</v>
      </c>
      <c r="BB4950">
        <v>-0.42199999999999999</v>
      </c>
      <c r="BC4950">
        <v>2016</v>
      </c>
    </row>
    <row r="4951" spans="1:55" x14ac:dyDescent="0.25">
      <c r="A4951">
        <v>682</v>
      </c>
      <c r="B4951" t="s">
        <v>1277</v>
      </c>
      <c r="C4951" t="s">
        <v>368</v>
      </c>
      <c r="D4951" t="s">
        <v>1278</v>
      </c>
      <c r="E4951" t="s">
        <v>365</v>
      </c>
      <c r="F4951" t="s">
        <v>366</v>
      </c>
      <c r="G4951" t="s">
        <v>282</v>
      </c>
      <c r="I4951" t="s">
        <v>369</v>
      </c>
      <c r="J4951" t="s">
        <v>232</v>
      </c>
      <c r="K4951" t="s">
        <v>232</v>
      </c>
      <c r="L4951" t="s">
        <v>232</v>
      </c>
      <c r="M4951" t="s">
        <v>232</v>
      </c>
      <c r="N4951" t="s">
        <v>232</v>
      </c>
      <c r="O4951" t="s">
        <v>232</v>
      </c>
      <c r="P4951" t="s">
        <v>232</v>
      </c>
      <c r="Q4951" t="s">
        <v>232</v>
      </c>
      <c r="R4951" t="s">
        <v>232</v>
      </c>
      <c r="S4951" t="s">
        <v>232</v>
      </c>
      <c r="T4951">
        <v>-10.733000000000001</v>
      </c>
      <c r="U4951">
        <v>-6.0030000000000001</v>
      </c>
      <c r="V4951">
        <v>-4.9589999999999996</v>
      </c>
      <c r="W4951">
        <v>-7.61</v>
      </c>
      <c r="X4951">
        <v>-1.732</v>
      </c>
      <c r="Y4951">
        <v>0.51300000000000001</v>
      </c>
      <c r="Z4951">
        <v>-0.23100000000000001</v>
      </c>
      <c r="AA4951">
        <v>-2.2669999999999999</v>
      </c>
      <c r="AB4951">
        <v>-1.28</v>
      </c>
      <c r="AC4951">
        <v>-2.145</v>
      </c>
      <c r="AD4951">
        <v>-7.5469999999999997</v>
      </c>
      <c r="AE4951">
        <v>-10.086</v>
      </c>
      <c r="AF4951">
        <v>2.641</v>
      </c>
      <c r="AG4951">
        <v>-11.218</v>
      </c>
      <c r="AH4951">
        <v>-28.238</v>
      </c>
      <c r="AI4951">
        <v>-40.149000000000001</v>
      </c>
      <c r="AJ4951">
        <v>4.7450000000000001</v>
      </c>
      <c r="AK4951">
        <v>-12.137</v>
      </c>
      <c r="AL4951">
        <v>-12.048</v>
      </c>
      <c r="AM4951">
        <v>-13.397</v>
      </c>
      <c r="AN4951">
        <v>-8.2219999999999995</v>
      </c>
      <c r="AO4951">
        <v>-5.01</v>
      </c>
      <c r="AP4951">
        <v>-24.181999999999999</v>
      </c>
      <c r="AQ4951">
        <v>-22.045999999999999</v>
      </c>
      <c r="AR4951">
        <v>-27.279</v>
      </c>
      <c r="AS4951">
        <v>-19.792999999999999</v>
      </c>
      <c r="AT4951">
        <v>-15.084</v>
      </c>
      <c r="AU4951">
        <v>-14.413</v>
      </c>
      <c r="AV4951">
        <v>-18.047000000000001</v>
      </c>
      <c r="AW4951">
        <v>-17.13</v>
      </c>
      <c r="AX4951">
        <v>-17.77</v>
      </c>
      <c r="AY4951">
        <v>-15.057</v>
      </c>
      <c r="AZ4951">
        <v>-10.75</v>
      </c>
      <c r="BA4951">
        <v>-11.492000000000001</v>
      </c>
      <c r="BB4951">
        <v>-5.2110000000000003</v>
      </c>
      <c r="BC4951">
        <v>2014</v>
      </c>
    </row>
    <row r="4952" spans="1:55" x14ac:dyDescent="0.25">
      <c r="A4952">
        <v>684</v>
      </c>
      <c r="B4952" t="s">
        <v>1285</v>
      </c>
      <c r="C4952" t="s">
        <v>225</v>
      </c>
      <c r="D4952" t="s">
        <v>1286</v>
      </c>
      <c r="E4952" t="s">
        <v>227</v>
      </c>
      <c r="F4952" t="s">
        <v>228</v>
      </c>
      <c r="G4952" t="s">
        <v>229</v>
      </c>
      <c r="H4952" t="s">
        <v>230</v>
      </c>
      <c r="I4952" t="s">
        <v>1287</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345.262</v>
      </c>
      <c r="AV4952">
        <v>358.24400000000003</v>
      </c>
      <c r="AW4952">
        <v>372.072</v>
      </c>
      <c r="AX4952">
        <v>386.69400000000002</v>
      </c>
      <c r="AY4952">
        <v>402.20600000000002</v>
      </c>
      <c r="AZ4952">
        <v>418.339</v>
      </c>
      <c r="BA4952">
        <v>435.12</v>
      </c>
      <c r="BB4952">
        <v>452.57299999999998</v>
      </c>
      <c r="BC4952">
        <v>2018</v>
      </c>
    </row>
    <row r="4953" spans="1:55" x14ac:dyDescent="0.25">
      <c r="A4953">
        <v>684</v>
      </c>
      <c r="B4953" t="s">
        <v>1285</v>
      </c>
      <c r="C4953" t="s">
        <v>233</v>
      </c>
      <c r="D4953" t="s">
        <v>1286</v>
      </c>
      <c r="E4953" t="s">
        <v>227</v>
      </c>
      <c r="F4953" t="s">
        <v>234</v>
      </c>
      <c r="G4953" t="s">
        <v>235</v>
      </c>
      <c r="I4953" t="s">
        <v>236</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3.8090000000000002</v>
      </c>
      <c r="AV4953">
        <v>3.76</v>
      </c>
      <c r="AW4953">
        <v>3.86</v>
      </c>
      <c r="AX4953">
        <v>3.93</v>
      </c>
      <c r="AY4953">
        <v>4.0110000000000001</v>
      </c>
      <c r="AZ4953">
        <v>4.0110000000000001</v>
      </c>
      <c r="BA4953">
        <v>4.0110000000000001</v>
      </c>
      <c r="BB4953">
        <v>4.0110000000000001</v>
      </c>
      <c r="BC4953">
        <v>2018</v>
      </c>
    </row>
    <row r="4954" spans="1:55" x14ac:dyDescent="0.25">
      <c r="A4954">
        <v>684</v>
      </c>
      <c r="B4954" t="s">
        <v>1285</v>
      </c>
      <c r="C4954" t="s">
        <v>237</v>
      </c>
      <c r="D4954" t="s">
        <v>1286</v>
      </c>
      <c r="E4954" t="s">
        <v>238</v>
      </c>
      <c r="F4954" t="s">
        <v>239</v>
      </c>
      <c r="G4954" t="s">
        <v>229</v>
      </c>
      <c r="H4954" t="s">
        <v>230</v>
      </c>
      <c r="I4954" t="s">
        <v>1287</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457.46499999999997</v>
      </c>
      <c r="AV4954">
        <v>485.19099999999997</v>
      </c>
      <c r="AW4954">
        <v>517.02099999999996</v>
      </c>
      <c r="AX4954">
        <v>553.46</v>
      </c>
      <c r="AY4954">
        <v>592.92999999999995</v>
      </c>
      <c r="AZ4954">
        <v>634.59900000000005</v>
      </c>
      <c r="BA4954">
        <v>676.55499999999995</v>
      </c>
      <c r="BB4954">
        <v>720.58199999999999</v>
      </c>
      <c r="BC4954">
        <v>2018</v>
      </c>
    </row>
    <row r="4955" spans="1:55" x14ac:dyDescent="0.25">
      <c r="A4955">
        <v>684</v>
      </c>
      <c r="B4955" t="s">
        <v>1285</v>
      </c>
      <c r="C4955" t="s">
        <v>240</v>
      </c>
      <c r="D4955" t="s">
        <v>1286</v>
      </c>
      <c r="E4955" t="s">
        <v>238</v>
      </c>
      <c r="F4955" t="s">
        <v>241</v>
      </c>
      <c r="G4955" t="s">
        <v>242</v>
      </c>
      <c r="H4955" t="s">
        <v>230</v>
      </c>
      <c r="I4955" t="s">
        <v>243</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13.266999999999999</v>
      </c>
      <c r="AV4955">
        <v>14.276999999999999</v>
      </c>
      <c r="AW4955">
        <v>14.811999999999999</v>
      </c>
      <c r="AX4955">
        <v>15.757</v>
      </c>
      <c r="AY4955">
        <v>16.757000000000001</v>
      </c>
      <c r="AZ4955">
        <v>17.856000000000002</v>
      </c>
      <c r="BA4955">
        <v>18.928999999999998</v>
      </c>
      <c r="BB4955">
        <v>20.050999999999998</v>
      </c>
      <c r="BC4955">
        <v>2018</v>
      </c>
    </row>
    <row r="4956" spans="1:55" x14ac:dyDescent="0.25">
      <c r="A4956">
        <v>684</v>
      </c>
      <c r="B4956" t="s">
        <v>1285</v>
      </c>
      <c r="C4956" t="s">
        <v>244</v>
      </c>
      <c r="D4956" t="s">
        <v>1286</v>
      </c>
      <c r="E4956" t="s">
        <v>238</v>
      </c>
      <c r="F4956" t="s">
        <v>245</v>
      </c>
      <c r="G4956" t="s">
        <v>246</v>
      </c>
      <c r="H4956" t="s">
        <v>230</v>
      </c>
      <c r="I4956" t="s">
        <v>243</v>
      </c>
      <c r="J4956">
        <v>1.92</v>
      </c>
      <c r="K4956">
        <v>2.2250000000000001</v>
      </c>
      <c r="L4956">
        <v>2.492</v>
      </c>
      <c r="M4956">
        <v>2.6</v>
      </c>
      <c r="N4956">
        <v>2.8220000000000001</v>
      </c>
      <c r="O4956">
        <v>3.1110000000000002</v>
      </c>
      <c r="P4956">
        <v>3.4830000000000001</v>
      </c>
      <c r="Q4956">
        <v>3.9319999999999999</v>
      </c>
      <c r="R4956">
        <v>4.3470000000000004</v>
      </c>
      <c r="S4956">
        <v>4.72</v>
      </c>
      <c r="T4956">
        <v>5.2480000000000002</v>
      </c>
      <c r="U4956">
        <v>5.6660000000000004</v>
      </c>
      <c r="V4956">
        <v>6.173</v>
      </c>
      <c r="W4956">
        <v>6.64</v>
      </c>
      <c r="X4956">
        <v>7.0620000000000003</v>
      </c>
      <c r="Y4956">
        <v>7.52</v>
      </c>
      <c r="Z4956">
        <v>8.0850000000000009</v>
      </c>
      <c r="AA4956">
        <v>8.6920000000000002</v>
      </c>
      <c r="AB4956">
        <v>9.3239999999999998</v>
      </c>
      <c r="AC4956">
        <v>9.7059999999999995</v>
      </c>
      <c r="AD4956">
        <v>10.734999999999999</v>
      </c>
      <c r="AE4956">
        <v>11.324</v>
      </c>
      <c r="AF4956">
        <v>11.69</v>
      </c>
      <c r="AG4956">
        <v>12.619</v>
      </c>
      <c r="AH4956">
        <v>13.516</v>
      </c>
      <c r="AI4956">
        <v>14.14</v>
      </c>
      <c r="AJ4956">
        <v>15.225</v>
      </c>
      <c r="AK4956">
        <v>16.53</v>
      </c>
      <c r="AL4956">
        <v>17.759</v>
      </c>
      <c r="AM4956">
        <v>18.488</v>
      </c>
      <c r="AN4956">
        <v>19.521999999999998</v>
      </c>
      <c r="AO4956">
        <v>20.742000000000001</v>
      </c>
      <c r="AP4956">
        <v>21.879000000000001</v>
      </c>
      <c r="AQ4956">
        <v>23.010999999999999</v>
      </c>
      <c r="AR4956">
        <v>24.324000000000002</v>
      </c>
      <c r="AS4956">
        <v>25.457999999999998</v>
      </c>
      <c r="AT4956">
        <v>26.724</v>
      </c>
      <c r="AU4956">
        <v>28.268999999999998</v>
      </c>
      <c r="AV4956">
        <v>29.994</v>
      </c>
      <c r="AW4956">
        <v>31.704999999999998</v>
      </c>
      <c r="AX4956">
        <v>33.639000000000003</v>
      </c>
      <c r="AY4956">
        <v>35.716000000000001</v>
      </c>
      <c r="AZ4956">
        <v>37.917000000000002</v>
      </c>
      <c r="BA4956">
        <v>40.256</v>
      </c>
      <c r="BB4956">
        <v>42.747</v>
      </c>
      <c r="BC4956">
        <v>2018</v>
      </c>
    </row>
    <row r="4957" spans="1:55" x14ac:dyDescent="0.25">
      <c r="A4957">
        <v>684</v>
      </c>
      <c r="B4957" t="s">
        <v>1285</v>
      </c>
      <c r="C4957" t="s">
        <v>247</v>
      </c>
      <c r="D4957" t="s">
        <v>1286</v>
      </c>
      <c r="E4957" t="s">
        <v>248</v>
      </c>
      <c r="F4957" t="s">
        <v>249</v>
      </c>
      <c r="G4957" t="s">
        <v>250</v>
      </c>
      <c r="I4957" t="s">
        <v>251</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132.49799999999999</v>
      </c>
      <c r="AV4957">
        <v>135.43600000000001</v>
      </c>
      <c r="AW4957">
        <v>138.95699999999999</v>
      </c>
      <c r="AX4957">
        <v>143.126</v>
      </c>
      <c r="AY4957">
        <v>147.41999999999999</v>
      </c>
      <c r="AZ4957">
        <v>151.69499999999999</v>
      </c>
      <c r="BA4957">
        <v>155.48699999999999</v>
      </c>
      <c r="BB4957">
        <v>159.21899999999999</v>
      </c>
      <c r="BC4957">
        <v>2018</v>
      </c>
    </row>
    <row r="4958" spans="1:55" x14ac:dyDescent="0.25">
      <c r="A4958">
        <v>684</v>
      </c>
      <c r="B4958" t="s">
        <v>1285</v>
      </c>
      <c r="C4958" t="s">
        <v>252</v>
      </c>
      <c r="D4958" t="s">
        <v>1286</v>
      </c>
      <c r="E4958" t="s">
        <v>253</v>
      </c>
      <c r="F4958" t="s">
        <v>254</v>
      </c>
      <c r="G4958" t="s">
        <v>229</v>
      </c>
      <c r="H4958" t="s">
        <v>220</v>
      </c>
      <c r="I4958" t="s">
        <v>255</v>
      </c>
      <c r="J4958" s="52">
        <v>61970.55</v>
      </c>
      <c r="K4958" s="52">
        <v>64650.64</v>
      </c>
      <c r="L4958" s="52">
        <v>67375.86</v>
      </c>
      <c r="M4958" s="52">
        <v>67015.28</v>
      </c>
      <c r="N4958" s="52">
        <v>69484.72</v>
      </c>
      <c r="O4958" s="52">
        <v>73658.289999999994</v>
      </c>
      <c r="P4958" s="52">
        <v>80218.48</v>
      </c>
      <c r="Q4958" s="52">
        <v>87712.57</v>
      </c>
      <c r="R4958" s="52">
        <v>93026.83</v>
      </c>
      <c r="S4958" s="52">
        <v>96439.14</v>
      </c>
      <c r="T4958" s="52">
        <v>102636.27</v>
      </c>
      <c r="U4958" s="52">
        <v>106037.8</v>
      </c>
      <c r="V4958" s="52">
        <v>111467.41</v>
      </c>
      <c r="W4958" s="52">
        <v>115751.8</v>
      </c>
      <c r="X4958" s="52">
        <v>118863.59</v>
      </c>
      <c r="Y4958" s="52">
        <v>122898.74</v>
      </c>
      <c r="Z4958" s="52">
        <v>128445.69</v>
      </c>
      <c r="AA4958" s="52">
        <v>134061.88</v>
      </c>
      <c r="AB4958" s="52">
        <v>140714.72</v>
      </c>
      <c r="AC4958" s="52">
        <v>142564.76999999999</v>
      </c>
      <c r="AD4958" s="52">
        <v>152735.56</v>
      </c>
      <c r="AE4958" s="52">
        <v>156404.29999999999</v>
      </c>
      <c r="AF4958" s="52">
        <v>157849.23000000001</v>
      </c>
      <c r="AG4958" s="52">
        <v>166088.71</v>
      </c>
      <c r="AH4958" s="52">
        <v>172146.69</v>
      </c>
      <c r="AI4958" s="52">
        <v>173616.19</v>
      </c>
      <c r="AJ4958" s="52">
        <v>180608.37</v>
      </c>
      <c r="AK4958" s="52">
        <v>190084.14</v>
      </c>
      <c r="AL4958" s="52">
        <v>199601.16</v>
      </c>
      <c r="AM4958" s="52">
        <v>205671.02</v>
      </c>
      <c r="AN4958" s="52">
        <v>214163.47</v>
      </c>
      <c r="AO4958" s="52">
        <v>222539.21</v>
      </c>
      <c r="AP4958" s="52">
        <v>229681.61</v>
      </c>
      <c r="AQ4958" s="52">
        <v>236877.04</v>
      </c>
      <c r="AR4958" s="52">
        <v>245249.79</v>
      </c>
      <c r="AS4958" s="52">
        <v>253631.04</v>
      </c>
      <c r="AT4958" s="52">
        <v>263232.28999999998</v>
      </c>
      <c r="AU4958" s="52">
        <v>273020.71999999997</v>
      </c>
      <c r="AV4958" s="52">
        <v>283067.61</v>
      </c>
      <c r="AW4958" s="52">
        <v>293729.65999999997</v>
      </c>
      <c r="AX4958" s="52">
        <v>305123.71999999997</v>
      </c>
      <c r="AY4958" s="52">
        <v>317451.8</v>
      </c>
      <c r="AZ4958" s="52">
        <v>330277.98</v>
      </c>
      <c r="BA4958" s="52">
        <v>343594.89</v>
      </c>
      <c r="BB4958" s="52">
        <v>357412.99</v>
      </c>
      <c r="BC4958">
        <v>2017</v>
      </c>
    </row>
    <row r="4959" spans="1:55" x14ac:dyDescent="0.25">
      <c r="A4959">
        <v>684</v>
      </c>
      <c r="B4959" t="s">
        <v>1285</v>
      </c>
      <c r="C4959" t="s">
        <v>256</v>
      </c>
      <c r="D4959" t="s">
        <v>1286</v>
      </c>
      <c r="E4959" t="s">
        <v>253</v>
      </c>
      <c r="F4959" t="s">
        <v>257</v>
      </c>
      <c r="G4959" t="s">
        <v>258</v>
      </c>
      <c r="H4959" t="s">
        <v>220</v>
      </c>
      <c r="I4959" t="s">
        <v>255</v>
      </c>
      <c r="J4959" s="52">
        <v>4611.96</v>
      </c>
      <c r="K4959" s="52">
        <v>4811.42</v>
      </c>
      <c r="L4959" s="52">
        <v>5014.2299999999996</v>
      </c>
      <c r="M4959" s="52">
        <v>4987.3999999999996</v>
      </c>
      <c r="N4959" s="52">
        <v>5171.18</v>
      </c>
      <c r="O4959" s="52">
        <v>5481.78</v>
      </c>
      <c r="P4959" s="52">
        <v>5970</v>
      </c>
      <c r="Q4959" s="52">
        <v>6527.73</v>
      </c>
      <c r="R4959" s="52">
        <v>6923.23</v>
      </c>
      <c r="S4959" s="52">
        <v>7177.18</v>
      </c>
      <c r="T4959" s="52">
        <v>7638.38</v>
      </c>
      <c r="U4959" s="52">
        <v>7891.53</v>
      </c>
      <c r="V4959" s="52">
        <v>8295.61</v>
      </c>
      <c r="W4959" s="52">
        <v>8614.4599999999991</v>
      </c>
      <c r="X4959" s="52">
        <v>8846.0400000000009</v>
      </c>
      <c r="Y4959" s="52">
        <v>9146.35</v>
      </c>
      <c r="Z4959" s="52">
        <v>9559.16</v>
      </c>
      <c r="AA4959" s="52">
        <v>9977.1299999999992</v>
      </c>
      <c r="AB4959" s="52">
        <v>10472.24</v>
      </c>
      <c r="AC4959" s="52">
        <v>10609.93</v>
      </c>
      <c r="AD4959" s="52">
        <v>11366.86</v>
      </c>
      <c r="AE4959" s="52">
        <v>11639.89</v>
      </c>
      <c r="AF4959" s="52">
        <v>11747.43</v>
      </c>
      <c r="AG4959" s="52">
        <v>12360.62</v>
      </c>
      <c r="AH4959" s="52">
        <v>12811.47</v>
      </c>
      <c r="AI4959" s="52">
        <v>12920.83</v>
      </c>
      <c r="AJ4959" s="52">
        <v>13441.2</v>
      </c>
      <c r="AK4959" s="52">
        <v>14146.41</v>
      </c>
      <c r="AL4959" s="52">
        <v>14854.68</v>
      </c>
      <c r="AM4959" s="52">
        <v>15306.41</v>
      </c>
      <c r="AN4959" s="52">
        <v>15938.43</v>
      </c>
      <c r="AO4959" s="52">
        <v>16561.77</v>
      </c>
      <c r="AP4959" s="52">
        <v>17093.32</v>
      </c>
      <c r="AQ4959" s="52">
        <v>17628.82</v>
      </c>
      <c r="AR4959" s="52">
        <v>18251.93</v>
      </c>
      <c r="AS4959" s="52">
        <v>18875.68</v>
      </c>
      <c r="AT4959" s="52">
        <v>19590.22</v>
      </c>
      <c r="AU4959" s="52">
        <v>20318.7</v>
      </c>
      <c r="AV4959" s="52">
        <v>21066.400000000001</v>
      </c>
      <c r="AW4959" s="52">
        <v>21859.89</v>
      </c>
      <c r="AX4959" s="52">
        <v>22707.86</v>
      </c>
      <c r="AY4959" s="52">
        <v>23625.34</v>
      </c>
      <c r="AZ4959" s="52">
        <v>24579.89</v>
      </c>
      <c r="BA4959" s="52">
        <v>25570.95</v>
      </c>
      <c r="BB4959" s="52">
        <v>26599.32</v>
      </c>
      <c r="BC4959">
        <v>2017</v>
      </c>
    </row>
    <row r="4960" spans="1:55" x14ac:dyDescent="0.25">
      <c r="A4960">
        <v>684</v>
      </c>
      <c r="B4960" t="s">
        <v>1285</v>
      </c>
      <c r="C4960" t="s">
        <v>259</v>
      </c>
      <c r="D4960" t="s">
        <v>1286</v>
      </c>
      <c r="E4960" t="s">
        <v>260</v>
      </c>
      <c r="F4960" t="s">
        <v>261</v>
      </c>
      <c r="G4960" t="s">
        <v>229</v>
      </c>
      <c r="H4960" t="s">
        <v>220</v>
      </c>
      <c r="I4960" t="s">
        <v>262</v>
      </c>
      <c r="J4960" s="52">
        <v>9744.51</v>
      </c>
      <c r="K4960" s="52">
        <v>10603.95</v>
      </c>
      <c r="L4960" s="52">
        <v>12225.1</v>
      </c>
      <c r="M4960" s="52">
        <v>13810.19</v>
      </c>
      <c r="N4960" s="52">
        <v>14908.69</v>
      </c>
      <c r="O4960" s="52">
        <v>16757.27</v>
      </c>
      <c r="P4960" s="52">
        <v>19510.36</v>
      </c>
      <c r="Q4960" s="52">
        <v>23534.05</v>
      </c>
      <c r="R4960" s="52">
        <v>28280.33</v>
      </c>
      <c r="S4960" s="52">
        <v>32726.7</v>
      </c>
      <c r="T4960" s="52">
        <v>37988.93</v>
      </c>
      <c r="U4960" s="52">
        <v>43538.95</v>
      </c>
      <c r="V4960" s="52">
        <v>48112.29</v>
      </c>
      <c r="W4960" s="52">
        <v>55570.03</v>
      </c>
      <c r="X4960" s="52">
        <v>61896.94</v>
      </c>
      <c r="Y4960" s="52">
        <v>67845.259999999995</v>
      </c>
      <c r="Z4960" s="52">
        <v>71675.23</v>
      </c>
      <c r="AA4960" s="52">
        <v>77988.34</v>
      </c>
      <c r="AB4960" s="52">
        <v>88817.56</v>
      </c>
      <c r="AC4960" s="52">
        <v>97195.8</v>
      </c>
      <c r="AD4960" s="52">
        <v>107691.27</v>
      </c>
      <c r="AE4960" s="52">
        <v>117301.86</v>
      </c>
      <c r="AF4960" s="52">
        <v>125733.41</v>
      </c>
      <c r="AG4960" s="52">
        <v>139658.53</v>
      </c>
      <c r="AH4960" s="52">
        <v>154706.76999999999</v>
      </c>
      <c r="AI4960" s="52">
        <v>162707.04999999999</v>
      </c>
      <c r="AJ4960" s="52">
        <v>180608.37</v>
      </c>
      <c r="AK4960" s="52">
        <v>205876.75</v>
      </c>
      <c r="AL4960" s="52">
        <v>228477.78</v>
      </c>
      <c r="AM4960" s="52">
        <v>233885.86</v>
      </c>
      <c r="AN4960" s="52">
        <v>246286.79</v>
      </c>
      <c r="AO4960" s="52">
        <v>264009.86</v>
      </c>
      <c r="AP4960" s="52">
        <v>279201.39</v>
      </c>
      <c r="AQ4960" s="52">
        <v>295869.46999999997</v>
      </c>
      <c r="AR4960" s="52">
        <v>310862.28000000003</v>
      </c>
      <c r="AS4960" s="52">
        <v>324574.65999999997</v>
      </c>
      <c r="AT4960" s="52">
        <v>344095.77</v>
      </c>
      <c r="AU4960" s="52">
        <v>361746.8</v>
      </c>
      <c r="AV4960" s="52">
        <v>383375.01</v>
      </c>
      <c r="AW4960" s="52">
        <v>408158.44</v>
      </c>
      <c r="AX4960" s="52">
        <v>436711.05</v>
      </c>
      <c r="AY4960" s="52">
        <v>467986.4</v>
      </c>
      <c r="AZ4960" s="52">
        <v>501014.66</v>
      </c>
      <c r="BA4960" s="52">
        <v>534246.11</v>
      </c>
      <c r="BB4960" s="52">
        <v>569069.04</v>
      </c>
      <c r="BC4960">
        <v>2017</v>
      </c>
    </row>
    <row r="4961" spans="1:55" x14ac:dyDescent="0.25">
      <c r="A4961">
        <v>684</v>
      </c>
      <c r="B4961" t="s">
        <v>1285</v>
      </c>
      <c r="C4961" t="s">
        <v>263</v>
      </c>
      <c r="D4961" t="s">
        <v>1286</v>
      </c>
      <c r="E4961" t="s">
        <v>260</v>
      </c>
      <c r="F4961" t="s">
        <v>264</v>
      </c>
      <c r="G4961" t="s">
        <v>242</v>
      </c>
      <c r="H4961" t="s">
        <v>220</v>
      </c>
      <c r="I4961" t="s">
        <v>262</v>
      </c>
      <c r="J4961" s="52">
        <v>1268.1099999999999</v>
      </c>
      <c r="K4961" s="52">
        <v>1186.58</v>
      </c>
      <c r="L4961" s="52">
        <v>1124.4000000000001</v>
      </c>
      <c r="M4961" s="52">
        <v>1179.73</v>
      </c>
      <c r="N4961" s="52">
        <v>1080.4100000000001</v>
      </c>
      <c r="O4961" s="52">
        <v>1085.1400000000001</v>
      </c>
      <c r="P4961" s="52">
        <v>1454.12</v>
      </c>
      <c r="Q4961" s="52">
        <v>1827.43</v>
      </c>
      <c r="R4961" s="52">
        <v>2104.5500000000002</v>
      </c>
      <c r="S4961" s="52">
        <v>2146.0500000000002</v>
      </c>
      <c r="T4961" s="52">
        <v>2555.86</v>
      </c>
      <c r="U4961" s="52">
        <v>2781.63</v>
      </c>
      <c r="V4961" s="52">
        <v>3091.41</v>
      </c>
      <c r="W4961" s="52">
        <v>3148.8</v>
      </c>
      <c r="X4961" s="52">
        <v>3446.31</v>
      </c>
      <c r="Y4961" s="52">
        <v>3902.22</v>
      </c>
      <c r="Z4961" s="52">
        <v>3993.48</v>
      </c>
      <c r="AA4961" s="52">
        <v>3703.63</v>
      </c>
      <c r="AB4961" s="52">
        <v>3701.87</v>
      </c>
      <c r="AC4961" s="52">
        <v>3859.15</v>
      </c>
      <c r="AD4961" s="52">
        <v>4102.59</v>
      </c>
      <c r="AE4961" s="52">
        <v>4026.94</v>
      </c>
      <c r="AF4961" s="52">
        <v>4196.43</v>
      </c>
      <c r="AG4961" s="52">
        <v>5005.42</v>
      </c>
      <c r="AH4961" s="52">
        <v>5626</v>
      </c>
      <c r="AI4961" s="52">
        <v>5516.2</v>
      </c>
      <c r="AJ4961" s="52">
        <v>5695.98</v>
      </c>
      <c r="AK4961" s="52">
        <v>6574.66</v>
      </c>
      <c r="AL4961" s="52">
        <v>8030.05</v>
      </c>
      <c r="AM4961" s="52">
        <v>7318.13</v>
      </c>
      <c r="AN4961" s="52">
        <v>8000.38</v>
      </c>
      <c r="AO4961" s="52">
        <v>9197.0400000000009</v>
      </c>
      <c r="AP4961" s="52">
        <v>9291.24</v>
      </c>
      <c r="AQ4961" s="52">
        <v>9637.02</v>
      </c>
      <c r="AR4961" s="52">
        <v>10151.73</v>
      </c>
      <c r="AS4961" s="52">
        <v>9258.56</v>
      </c>
      <c r="AT4961" s="52">
        <v>9681.42</v>
      </c>
      <c r="AU4961" s="52">
        <v>10491.07</v>
      </c>
      <c r="AV4961" s="52">
        <v>11280.68</v>
      </c>
      <c r="AW4961" s="52">
        <v>11693.55</v>
      </c>
      <c r="AX4961" s="52">
        <v>12433.16</v>
      </c>
      <c r="AY4961" s="52">
        <v>13225.63</v>
      </c>
      <c r="AZ4961" s="52">
        <v>14096.98</v>
      </c>
      <c r="BA4961" s="52">
        <v>14947.25</v>
      </c>
      <c r="BB4961" s="52">
        <v>15835.2</v>
      </c>
      <c r="BC4961">
        <v>2017</v>
      </c>
    </row>
    <row r="4962" spans="1:55" x14ac:dyDescent="0.25">
      <c r="A4962">
        <v>684</v>
      </c>
      <c r="B4962" t="s">
        <v>1285</v>
      </c>
      <c r="C4962" t="s">
        <v>265</v>
      </c>
      <c r="D4962" t="s">
        <v>1286</v>
      </c>
      <c r="E4962" t="s">
        <v>260</v>
      </c>
      <c r="F4962" t="s">
        <v>266</v>
      </c>
      <c r="G4962" t="s">
        <v>246</v>
      </c>
      <c r="H4962" t="s">
        <v>220</v>
      </c>
      <c r="I4962" t="s">
        <v>262</v>
      </c>
      <c r="J4962" s="52">
        <v>1987.02</v>
      </c>
      <c r="K4962" s="52">
        <v>2269.0700000000002</v>
      </c>
      <c r="L4962" s="52">
        <v>2510.83</v>
      </c>
      <c r="M4962" s="52">
        <v>2595.1999999999998</v>
      </c>
      <c r="N4962" s="52">
        <v>2787.93</v>
      </c>
      <c r="O4962" s="52">
        <v>3048.86</v>
      </c>
      <c r="P4962" s="52">
        <v>3387.24</v>
      </c>
      <c r="Q4962" s="52">
        <v>3795.29</v>
      </c>
      <c r="R4962" s="52">
        <v>4167.18</v>
      </c>
      <c r="S4962" s="52">
        <v>4489.42</v>
      </c>
      <c r="T4962" s="52">
        <v>4956.72</v>
      </c>
      <c r="U4962" s="52">
        <v>5294.19</v>
      </c>
      <c r="V4962" s="52">
        <v>5692.11</v>
      </c>
      <c r="W4962" s="52">
        <v>6050.94</v>
      </c>
      <c r="X4962" s="52">
        <v>6346.29</v>
      </c>
      <c r="Y4962" s="52">
        <v>6699.31</v>
      </c>
      <c r="Z4962" s="52">
        <v>7129.89</v>
      </c>
      <c r="AA4962" s="52">
        <v>7569.96</v>
      </c>
      <c r="AB4962" s="52">
        <v>8035.06</v>
      </c>
      <c r="AC4962" s="52">
        <v>8258.25</v>
      </c>
      <c r="AD4962" s="52">
        <v>9045.17</v>
      </c>
      <c r="AE4962" s="52">
        <v>9465.58</v>
      </c>
      <c r="AF4962" s="52">
        <v>9704.16</v>
      </c>
      <c r="AG4962" s="52">
        <v>10400.32</v>
      </c>
      <c r="AH4962" s="52">
        <v>11069.87</v>
      </c>
      <c r="AI4962" s="52">
        <v>11512.1</v>
      </c>
      <c r="AJ4962" s="52">
        <v>12338.17</v>
      </c>
      <c r="AK4962" s="52">
        <v>13334.35</v>
      </c>
      <c r="AL4962" s="52">
        <v>14274.3</v>
      </c>
      <c r="AM4962" s="52">
        <v>14820.51</v>
      </c>
      <c r="AN4962" s="52">
        <v>15612.3</v>
      </c>
      <c r="AO4962" s="52">
        <v>16561.77</v>
      </c>
      <c r="AP4962" s="52">
        <v>17421.189999999999</v>
      </c>
      <c r="AQ4962" s="52">
        <v>18282.169999999998</v>
      </c>
      <c r="AR4962" s="52">
        <v>19286.53</v>
      </c>
      <c r="AS4962" s="52">
        <v>20158.95</v>
      </c>
      <c r="AT4962" s="52">
        <v>21150.76</v>
      </c>
      <c r="AU4962" s="52">
        <v>22354.3</v>
      </c>
      <c r="AV4962" s="52">
        <v>23699.48</v>
      </c>
      <c r="AW4962" s="52">
        <v>25029.41</v>
      </c>
      <c r="AX4962" s="52">
        <v>26543.25</v>
      </c>
      <c r="AY4962" s="52">
        <v>28189.78</v>
      </c>
      <c r="AZ4962" s="52">
        <v>29935.64</v>
      </c>
      <c r="BA4962" s="52">
        <v>31788.02</v>
      </c>
      <c r="BB4962" s="52">
        <v>33758.43</v>
      </c>
      <c r="BC4962">
        <v>2017</v>
      </c>
    </row>
    <row r="4963" spans="1:55" x14ac:dyDescent="0.25">
      <c r="A4963">
        <v>684</v>
      </c>
      <c r="B4963" t="s">
        <v>1285</v>
      </c>
      <c r="C4963" t="s">
        <v>267</v>
      </c>
      <c r="D4963" t="s">
        <v>1286</v>
      </c>
      <c r="E4963" t="s">
        <v>268</v>
      </c>
      <c r="F4963" t="s">
        <v>269</v>
      </c>
      <c r="G4963" t="s">
        <v>270</v>
      </c>
    </row>
    <row r="4964" spans="1:55" x14ac:dyDescent="0.25">
      <c r="A4964">
        <v>684</v>
      </c>
      <c r="B4964" t="s">
        <v>1285</v>
      </c>
      <c r="C4964" t="s">
        <v>271</v>
      </c>
      <c r="D4964" t="s">
        <v>1286</v>
      </c>
      <c r="E4964" t="s">
        <v>272</v>
      </c>
      <c r="F4964" t="s">
        <v>273</v>
      </c>
      <c r="G4964" t="s">
        <v>274</v>
      </c>
      <c r="I4964" t="s">
        <v>243</v>
      </c>
      <c r="J4964">
        <v>1.4E-2</v>
      </c>
      <c r="K4964">
        <v>1.4999999999999999E-2</v>
      </c>
      <c r="L4964">
        <v>1.6E-2</v>
      </c>
      <c r="M4964">
        <v>1.6E-2</v>
      </c>
      <c r="N4964">
        <v>1.6E-2</v>
      </c>
      <c r="O4964">
        <v>1.6E-2</v>
      </c>
      <c r="P4964">
        <v>1.7000000000000001E-2</v>
      </c>
      <c r="Q4964">
        <v>1.7999999999999999E-2</v>
      </c>
      <c r="R4964">
        <v>1.7999999999999999E-2</v>
      </c>
      <c r="S4964">
        <v>1.9E-2</v>
      </c>
      <c r="T4964">
        <v>1.9E-2</v>
      </c>
      <c r="U4964">
        <v>0.02</v>
      </c>
      <c r="V4964">
        <v>1.9E-2</v>
      </c>
      <c r="W4964">
        <v>1.9E-2</v>
      </c>
      <c r="X4964">
        <v>1.9E-2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2.1999999999999999E-2</v>
      </c>
      <c r="AQ4964">
        <v>2.1999999999999999E-2</v>
      </c>
      <c r="AR4964">
        <v>2.1999999999999999E-2</v>
      </c>
      <c r="AS4964">
        <v>2.1999999999999999E-2</v>
      </c>
      <c r="AT4964">
        <v>2.1999999999999999E-2</v>
      </c>
      <c r="AU4964">
        <v>2.1999999999999999E-2</v>
      </c>
      <c r="AV4964">
        <v>2.1999999999999999E-2</v>
      </c>
      <c r="AW4964">
        <v>2.1999999999999999E-2</v>
      </c>
      <c r="AX4964">
        <v>2.1999999999999999E-2</v>
      </c>
      <c r="AY4964">
        <v>2.1999999999999999E-2</v>
      </c>
      <c r="AZ4964">
        <v>2.3E-2</v>
      </c>
      <c r="BA4964">
        <v>2.3E-2</v>
      </c>
      <c r="BB4964">
        <v>2.3E-2</v>
      </c>
      <c r="BC4964">
        <v>2018</v>
      </c>
    </row>
    <row r="4965" spans="1:55" x14ac:dyDescent="0.25">
      <c r="A4965">
        <v>684</v>
      </c>
      <c r="B4965" t="s">
        <v>1285</v>
      </c>
      <c r="C4965" t="s">
        <v>275</v>
      </c>
      <c r="D4965" t="s">
        <v>1286</v>
      </c>
      <c r="E4965" t="s">
        <v>276</v>
      </c>
      <c r="F4965" t="s">
        <v>277</v>
      </c>
      <c r="G4965" t="s">
        <v>278</v>
      </c>
      <c r="I4965" t="s">
        <v>243</v>
      </c>
      <c r="J4965">
        <v>4.9039999999999999</v>
      </c>
      <c r="K4965">
        <v>4.673</v>
      </c>
      <c r="L4965">
        <v>4.8689999999999998</v>
      </c>
      <c r="M4965">
        <v>5.3209999999999997</v>
      </c>
      <c r="N4965">
        <v>5.3479999999999999</v>
      </c>
      <c r="O4965">
        <v>5.4960000000000004</v>
      </c>
      <c r="P4965">
        <v>5.76</v>
      </c>
      <c r="Q4965">
        <v>6.2009999999999996</v>
      </c>
      <c r="R4965">
        <v>6.7859999999999996</v>
      </c>
      <c r="S4965">
        <v>7.29</v>
      </c>
      <c r="T4965">
        <v>7.6639999999999997</v>
      </c>
      <c r="U4965">
        <v>8.2240000000000002</v>
      </c>
      <c r="V4965">
        <v>8.452</v>
      </c>
      <c r="W4965">
        <v>9.1839999999999993</v>
      </c>
      <c r="X4965">
        <v>9.7530000000000001</v>
      </c>
      <c r="Y4965">
        <v>10.127000000000001</v>
      </c>
      <c r="Z4965">
        <v>10.053000000000001</v>
      </c>
      <c r="AA4965">
        <v>10.302</v>
      </c>
      <c r="AB4965">
        <v>11.054</v>
      </c>
      <c r="AC4965">
        <v>11.77</v>
      </c>
      <c r="AD4965">
        <v>11.906000000000001</v>
      </c>
      <c r="AE4965">
        <v>12.391999999999999</v>
      </c>
      <c r="AF4965">
        <v>12.957000000000001</v>
      </c>
      <c r="AG4965">
        <v>13.428000000000001</v>
      </c>
      <c r="AH4965">
        <v>13.975</v>
      </c>
      <c r="AI4965">
        <v>14.134</v>
      </c>
      <c r="AJ4965">
        <v>14.638</v>
      </c>
      <c r="AK4965">
        <v>15.44</v>
      </c>
      <c r="AL4965">
        <v>16.006</v>
      </c>
      <c r="AM4965">
        <v>15.781000000000001</v>
      </c>
      <c r="AN4965">
        <v>15.775</v>
      </c>
      <c r="AO4965">
        <v>15.941000000000001</v>
      </c>
      <c r="AP4965">
        <v>16.027000000000001</v>
      </c>
      <c r="AQ4965">
        <v>16.183</v>
      </c>
      <c r="AR4965">
        <v>16.117999999999999</v>
      </c>
      <c r="AS4965">
        <v>16.100999999999999</v>
      </c>
      <c r="AT4965">
        <v>16.268999999999998</v>
      </c>
      <c r="AU4965">
        <v>16.181999999999999</v>
      </c>
      <c r="AV4965">
        <v>16.177</v>
      </c>
      <c r="AW4965">
        <v>16.306999999999999</v>
      </c>
      <c r="AX4965">
        <v>16.452999999999999</v>
      </c>
      <c r="AY4965">
        <v>16.600999999999999</v>
      </c>
      <c r="AZ4965">
        <v>16.736000000000001</v>
      </c>
      <c r="BA4965">
        <v>16.806999999999999</v>
      </c>
      <c r="BB4965">
        <v>16.856999999999999</v>
      </c>
      <c r="BC4965">
        <v>2018</v>
      </c>
    </row>
    <row r="4966" spans="1:55" x14ac:dyDescent="0.25">
      <c r="A4966">
        <v>684</v>
      </c>
      <c r="B4966" t="s">
        <v>1285</v>
      </c>
      <c r="C4966" t="s">
        <v>279</v>
      </c>
      <c r="D4966" t="s">
        <v>1286</v>
      </c>
      <c r="E4966" t="s">
        <v>280</v>
      </c>
      <c r="F4966" t="s">
        <v>281</v>
      </c>
      <c r="G4966" t="s">
        <v>282</v>
      </c>
      <c r="I4966" t="s">
        <v>1287</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18.265000000000001</v>
      </c>
      <c r="AV4966">
        <v>18.367999999999999</v>
      </c>
      <c r="AW4966">
        <v>21.103999999999999</v>
      </c>
      <c r="AX4966">
        <v>21.968</v>
      </c>
      <c r="AY4966">
        <v>21.221</v>
      </c>
      <c r="AZ4966">
        <v>20.251999999999999</v>
      </c>
      <c r="BA4966">
        <v>20.422000000000001</v>
      </c>
      <c r="BB4966">
        <v>20.931000000000001</v>
      </c>
      <c r="BC4966">
        <v>2018</v>
      </c>
    </row>
    <row r="4967" spans="1:55" x14ac:dyDescent="0.25">
      <c r="A4967">
        <v>684</v>
      </c>
      <c r="B4967" t="s">
        <v>1285</v>
      </c>
      <c r="C4967" t="s">
        <v>283</v>
      </c>
      <c r="D4967" t="s">
        <v>1286</v>
      </c>
      <c r="E4967" t="s">
        <v>284</v>
      </c>
      <c r="F4967" t="s">
        <v>285</v>
      </c>
      <c r="G4967" t="s">
        <v>282</v>
      </c>
      <c r="I4967" t="s">
        <v>1287</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15.772</v>
      </c>
      <c r="AN4967">
        <v>14.760999999999999</v>
      </c>
      <c r="AO4967">
        <v>13.177</v>
      </c>
      <c r="AP4967">
        <v>18.074000000000002</v>
      </c>
      <c r="AQ4967">
        <v>18.969000000000001</v>
      </c>
      <c r="AR4967">
        <v>16.779</v>
      </c>
      <c r="AS4967">
        <v>16.817</v>
      </c>
      <c r="AT4967">
        <v>17.257000000000001</v>
      </c>
      <c r="AU4967">
        <v>17.878</v>
      </c>
      <c r="AV4967">
        <v>16.821999999999999</v>
      </c>
      <c r="AW4967">
        <v>17.067</v>
      </c>
      <c r="AX4967">
        <v>16.934999999999999</v>
      </c>
      <c r="AY4967">
        <v>15.554</v>
      </c>
      <c r="AZ4967">
        <v>15.475</v>
      </c>
      <c r="BA4967">
        <v>15.420999999999999</v>
      </c>
      <c r="BB4967">
        <v>17.460999999999999</v>
      </c>
      <c r="BC4967">
        <v>2018</v>
      </c>
    </row>
    <row r="4968" spans="1:55" x14ac:dyDescent="0.25">
      <c r="A4968">
        <v>684</v>
      </c>
      <c r="B4968" t="s">
        <v>1285</v>
      </c>
      <c r="C4968" t="s">
        <v>286</v>
      </c>
      <c r="D4968" t="s">
        <v>1286</v>
      </c>
      <c r="E4968" t="s">
        <v>287</v>
      </c>
      <c r="F4968" t="s">
        <v>288</v>
      </c>
      <c r="G4968" t="s">
        <v>250</v>
      </c>
      <c r="I4968" t="s">
        <v>1288</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105.373</v>
      </c>
      <c r="AX4968">
        <v>109.262</v>
      </c>
      <c r="AY4968">
        <v>113.10299999999999</v>
      </c>
      <c r="AZ4968">
        <v>116.98</v>
      </c>
      <c r="BA4968">
        <v>120.93899999999999</v>
      </c>
      <c r="BB4968">
        <v>125.006</v>
      </c>
      <c r="BC4968">
        <v>2018</v>
      </c>
    </row>
    <row r="4969" spans="1:55" x14ac:dyDescent="0.25">
      <c r="A4969">
        <v>684</v>
      </c>
      <c r="B4969" t="s">
        <v>1285</v>
      </c>
      <c r="C4969" t="s">
        <v>290</v>
      </c>
      <c r="D4969" t="s">
        <v>1286</v>
      </c>
      <c r="E4969" t="s">
        <v>287</v>
      </c>
      <c r="F4969" t="s">
        <v>291</v>
      </c>
      <c r="G4969" t="s">
        <v>235</v>
      </c>
      <c r="I4969" t="s">
        <v>292</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2.0750000000000002</v>
      </c>
      <c r="AX4969">
        <v>3.69</v>
      </c>
      <c r="AY4969">
        <v>3.5150000000000001</v>
      </c>
      <c r="AZ4969">
        <v>3.4279999999999999</v>
      </c>
      <c r="BA4969">
        <v>3.3839999999999999</v>
      </c>
      <c r="BB4969">
        <v>3.3620000000000001</v>
      </c>
      <c r="BC4969">
        <v>2018</v>
      </c>
    </row>
    <row r="4970" spans="1:55" x14ac:dyDescent="0.25">
      <c r="A4970">
        <v>684</v>
      </c>
      <c r="B4970" t="s">
        <v>1285</v>
      </c>
      <c r="C4970" t="s">
        <v>293</v>
      </c>
      <c r="D4970" t="s">
        <v>1286</v>
      </c>
      <c r="E4970" t="s">
        <v>294</v>
      </c>
      <c r="F4970" t="s">
        <v>295</v>
      </c>
      <c r="G4970" t="s">
        <v>250</v>
      </c>
      <c r="I4970" t="s">
        <v>1288</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106.59699999999999</v>
      </c>
      <c r="AX4970">
        <v>110.414</v>
      </c>
      <c r="AY4970">
        <v>114.235</v>
      </c>
      <c r="AZ4970">
        <v>118.12</v>
      </c>
      <c r="BA4970">
        <v>122.101</v>
      </c>
      <c r="BB4970">
        <v>126.199</v>
      </c>
      <c r="BC4970">
        <v>2018</v>
      </c>
    </row>
    <row r="4971" spans="1:55" x14ac:dyDescent="0.25">
      <c r="A4971">
        <v>684</v>
      </c>
      <c r="B4971" t="s">
        <v>1285</v>
      </c>
      <c r="C4971" t="s">
        <v>296</v>
      </c>
      <c r="D4971" t="s">
        <v>1286</v>
      </c>
      <c r="E4971" t="s">
        <v>294</v>
      </c>
      <c r="F4971" t="s">
        <v>297</v>
      </c>
      <c r="G4971" t="s">
        <v>235</v>
      </c>
      <c r="I4971" t="s">
        <v>298</v>
      </c>
      <c r="J4971" t="s">
        <v>232</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4.0990000000000002</v>
      </c>
      <c r="AX4971">
        <v>3.581</v>
      </c>
      <c r="AY4971">
        <v>3.4609999999999999</v>
      </c>
      <c r="AZ4971">
        <v>3.4009999999999998</v>
      </c>
      <c r="BA4971">
        <v>3.371</v>
      </c>
      <c r="BB4971">
        <v>3.3559999999999999</v>
      </c>
      <c r="BC4971">
        <v>2018</v>
      </c>
    </row>
    <row r="4972" spans="1:55" x14ac:dyDescent="0.25">
      <c r="A4972">
        <v>684</v>
      </c>
      <c r="B4972" t="s">
        <v>1285</v>
      </c>
      <c r="C4972" t="s">
        <v>299</v>
      </c>
      <c r="D4972" t="s">
        <v>1286</v>
      </c>
      <c r="E4972" t="s">
        <v>300</v>
      </c>
      <c r="G4972" t="s">
        <v>274</v>
      </c>
    </row>
    <row r="4973" spans="1:55" x14ac:dyDescent="0.25">
      <c r="A4973">
        <v>684</v>
      </c>
      <c r="B4973" t="s">
        <v>1285</v>
      </c>
      <c r="C4973" t="s">
        <v>301</v>
      </c>
      <c r="D4973" t="s">
        <v>1286</v>
      </c>
      <c r="E4973" t="s">
        <v>302</v>
      </c>
      <c r="F4973" t="s">
        <v>303</v>
      </c>
      <c r="G4973" t="s">
        <v>235</v>
      </c>
      <c r="I4973" t="s">
        <v>1289</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3.3969999999999998</v>
      </c>
      <c r="AF4973">
        <v>6.4610000000000003</v>
      </c>
      <c r="AG4973">
        <v>3.8620000000000001</v>
      </c>
      <c r="AH4973">
        <v>10.28</v>
      </c>
      <c r="AI4973">
        <v>8.8810000000000002</v>
      </c>
      <c r="AJ4973">
        <v>8.6709999999999994</v>
      </c>
      <c r="AK4973">
        <v>10.502000000000001</v>
      </c>
      <c r="AL4973">
        <v>3.669</v>
      </c>
      <c r="AM4973">
        <v>-10.377000000000001</v>
      </c>
      <c r="AN4973">
        <v>7.367</v>
      </c>
      <c r="AO4973">
        <v>5.0910000000000002</v>
      </c>
      <c r="AP4973">
        <v>3.13</v>
      </c>
      <c r="AQ4973">
        <v>4.3319999999999999</v>
      </c>
      <c r="AR4973">
        <v>4.774</v>
      </c>
      <c r="AS4973">
        <v>4.5010000000000003</v>
      </c>
      <c r="AT4973">
        <v>3.694</v>
      </c>
      <c r="AU4973">
        <v>4.5910000000000002</v>
      </c>
      <c r="AV4973">
        <v>2.3140000000000001</v>
      </c>
      <c r="AW4973">
        <v>4.7750000000000004</v>
      </c>
      <c r="AX4973">
        <v>3.746</v>
      </c>
      <c r="AY4973">
        <v>3.79</v>
      </c>
      <c r="AZ4973">
        <v>3.4060000000000001</v>
      </c>
      <c r="BA4973">
        <v>3.2240000000000002</v>
      </c>
      <c r="BB4973">
        <v>3.2080000000000002</v>
      </c>
      <c r="BC4973">
        <v>2017</v>
      </c>
    </row>
    <row r="4974" spans="1:55" x14ac:dyDescent="0.25">
      <c r="A4974">
        <v>684</v>
      </c>
      <c r="B4974" t="s">
        <v>1285</v>
      </c>
      <c r="C4974" t="s">
        <v>305</v>
      </c>
      <c r="D4974" t="s">
        <v>1286</v>
      </c>
      <c r="E4974" t="s">
        <v>306</v>
      </c>
      <c r="F4974" t="s">
        <v>307</v>
      </c>
      <c r="G4974" t="s">
        <v>235</v>
      </c>
      <c r="I4974" t="s">
        <v>1289</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3.5710000000000002</v>
      </c>
      <c r="AF4974">
        <v>5.2249999999999996</v>
      </c>
      <c r="AG4974">
        <v>3.7069999999999999</v>
      </c>
      <c r="AH4974">
        <v>11.532999999999999</v>
      </c>
      <c r="AI4974">
        <v>10.762</v>
      </c>
      <c r="AJ4974">
        <v>9.0449999999999999</v>
      </c>
      <c r="AK4974">
        <v>15.912000000000001</v>
      </c>
      <c r="AL4974">
        <v>3.4260000000000002</v>
      </c>
      <c r="AM4974">
        <v>-13.117000000000001</v>
      </c>
      <c r="AN4974">
        <v>8.5180000000000007</v>
      </c>
      <c r="AO4974">
        <v>5.97</v>
      </c>
      <c r="AP4974">
        <v>3.1549999999999998</v>
      </c>
      <c r="AQ4974">
        <v>4.1559999999999997</v>
      </c>
      <c r="AR4974">
        <v>3.8860000000000001</v>
      </c>
      <c r="AS4974">
        <v>3.875</v>
      </c>
      <c r="AT4974">
        <v>3.698</v>
      </c>
      <c r="AU4974">
        <v>5.5289999999999999</v>
      </c>
      <c r="AV4974">
        <v>2.2719999999999998</v>
      </c>
      <c r="AW4974">
        <v>4.59</v>
      </c>
      <c r="AX4974">
        <v>3.9249999999999998</v>
      </c>
      <c r="AY4974">
        <v>3.899</v>
      </c>
      <c r="AZ4974">
        <v>3.4129999999999998</v>
      </c>
      <c r="BA4974">
        <v>3.2440000000000002</v>
      </c>
      <c r="BB4974">
        <v>3.22</v>
      </c>
      <c r="BC4974">
        <v>2017</v>
      </c>
    </row>
    <row r="4975" spans="1:55" x14ac:dyDescent="0.25">
      <c r="A4975">
        <v>684</v>
      </c>
      <c r="B4975" t="s">
        <v>1285</v>
      </c>
      <c r="C4975" t="s">
        <v>308</v>
      </c>
      <c r="D4975" t="s">
        <v>1286</v>
      </c>
      <c r="E4975" t="s">
        <v>309</v>
      </c>
      <c r="F4975" t="s">
        <v>310</v>
      </c>
      <c r="G4975" t="s">
        <v>235</v>
      </c>
      <c r="I4975" t="s">
        <v>1289</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12.138999999999999</v>
      </c>
      <c r="AF4975">
        <v>3.552</v>
      </c>
      <c r="AG4975">
        <v>2.76</v>
      </c>
      <c r="AH4975">
        <v>1.3480000000000001</v>
      </c>
      <c r="AI4975">
        <v>5.0140000000000002</v>
      </c>
      <c r="AJ4975">
        <v>1.8120000000000001</v>
      </c>
      <c r="AK4975">
        <v>4.7370000000000001</v>
      </c>
      <c r="AL4975">
        <v>3.3359999999999999</v>
      </c>
      <c r="AM4975">
        <v>-11.637</v>
      </c>
      <c r="AN4975">
        <v>11.351000000000001</v>
      </c>
      <c r="AO4975">
        <v>9.0419999999999998</v>
      </c>
      <c r="AP4975">
        <v>3.94</v>
      </c>
      <c r="AQ4975">
        <v>-4.1470000000000002</v>
      </c>
      <c r="AR4975">
        <v>7.3460000000000001</v>
      </c>
      <c r="AS4975">
        <v>-4.8559999999999999</v>
      </c>
      <c r="AT4975">
        <v>0.623</v>
      </c>
      <c r="AU4975">
        <v>3.2480000000000002</v>
      </c>
      <c r="AV4975">
        <v>3.8069999999999999</v>
      </c>
      <c r="AW4975">
        <v>3.984</v>
      </c>
      <c r="AX4975">
        <v>4.4459999999999997</v>
      </c>
      <c r="AY4975">
        <v>4.7009999999999996</v>
      </c>
      <c r="AZ4975">
        <v>4.8159999999999998</v>
      </c>
      <c r="BA4975">
        <v>4.8410000000000002</v>
      </c>
      <c r="BB4975">
        <v>4.62</v>
      </c>
      <c r="BC4975">
        <v>2017</v>
      </c>
    </row>
    <row r="4976" spans="1:55" x14ac:dyDescent="0.25">
      <c r="A4976">
        <v>684</v>
      </c>
      <c r="B4976" t="s">
        <v>1285</v>
      </c>
      <c r="C4976" t="s">
        <v>311</v>
      </c>
      <c r="D4976" t="s">
        <v>1286</v>
      </c>
      <c r="E4976" t="s">
        <v>312</v>
      </c>
      <c r="F4976" t="s">
        <v>313</v>
      </c>
      <c r="G4976" t="s">
        <v>235</v>
      </c>
      <c r="I4976" t="s">
        <v>1289</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8.1690000000000005</v>
      </c>
      <c r="AF4976">
        <v>10.579000000000001</v>
      </c>
      <c r="AG4976">
        <v>0.629</v>
      </c>
      <c r="AH4976">
        <v>-1.8520000000000001</v>
      </c>
      <c r="AI4976">
        <v>3.3889999999999998</v>
      </c>
      <c r="AJ4976">
        <v>4.05</v>
      </c>
      <c r="AK4976">
        <v>-9.4570000000000007</v>
      </c>
      <c r="AL4976">
        <v>-0.46700000000000003</v>
      </c>
      <c r="AM4976">
        <v>-15.442</v>
      </c>
      <c r="AN4976">
        <v>9.6980000000000004</v>
      </c>
      <c r="AO4976">
        <v>4.91</v>
      </c>
      <c r="AP4976">
        <v>3.5049999999999999</v>
      </c>
      <c r="AQ4976">
        <v>11.234</v>
      </c>
      <c r="AR4976">
        <v>8.9</v>
      </c>
      <c r="AS4976">
        <v>-8.9710000000000001</v>
      </c>
      <c r="AT4976">
        <v>-6.843</v>
      </c>
      <c r="AU4976">
        <v>-1.3839999999999999</v>
      </c>
      <c r="AV4976">
        <v>-2.5489999999999999</v>
      </c>
      <c r="AW4976">
        <v>0.55600000000000005</v>
      </c>
      <c r="AX4976">
        <v>0.98599999999999999</v>
      </c>
      <c r="AY4976">
        <v>1.7649999999999999</v>
      </c>
      <c r="AZ4976">
        <v>0.747</v>
      </c>
      <c r="BA4976">
        <v>5.1999999999999998E-2</v>
      </c>
      <c r="BB4976">
        <v>-0.95099999999999996</v>
      </c>
      <c r="BC4976">
        <v>2017</v>
      </c>
    </row>
    <row r="4977" spans="1:55" x14ac:dyDescent="0.25">
      <c r="A4977">
        <v>684</v>
      </c>
      <c r="B4977" t="s">
        <v>1285</v>
      </c>
      <c r="C4977" t="s">
        <v>314</v>
      </c>
      <c r="D4977" t="s">
        <v>1286</v>
      </c>
      <c r="E4977" t="s">
        <v>315</v>
      </c>
      <c r="F4977" t="s">
        <v>316</v>
      </c>
      <c r="G4977" t="s">
        <v>317</v>
      </c>
      <c r="I4977" t="s">
        <v>1290</v>
      </c>
      <c r="J4977" t="s">
        <v>232</v>
      </c>
      <c r="K4977" t="s">
        <v>232</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6.9</v>
      </c>
      <c r="AX4977">
        <v>6.9</v>
      </c>
      <c r="AY4977">
        <v>6.8</v>
      </c>
      <c r="AZ4977">
        <v>6.8</v>
      </c>
      <c r="BA4977">
        <v>6.8</v>
      </c>
      <c r="BB4977">
        <v>6.7</v>
      </c>
      <c r="BC4977">
        <v>2016</v>
      </c>
    </row>
    <row r="4978" spans="1:55" x14ac:dyDescent="0.25">
      <c r="A4978">
        <v>684</v>
      </c>
      <c r="B4978" t="s">
        <v>1285</v>
      </c>
      <c r="C4978" t="s">
        <v>318</v>
      </c>
      <c r="D4978" t="s">
        <v>1286</v>
      </c>
      <c r="E4978" t="s">
        <v>319</v>
      </c>
      <c r="F4978" t="s">
        <v>320</v>
      </c>
      <c r="G4978" t="s">
        <v>321</v>
      </c>
      <c r="H4978" t="s">
        <v>322</v>
      </c>
    </row>
    <row r="4979" spans="1:55" x14ac:dyDescent="0.25">
      <c r="A4979">
        <v>684</v>
      </c>
      <c r="B4979" t="s">
        <v>1285</v>
      </c>
      <c r="C4979" t="s">
        <v>323</v>
      </c>
      <c r="D4979" t="s">
        <v>1286</v>
      </c>
      <c r="E4979" t="s">
        <v>324</v>
      </c>
      <c r="F4979" t="s">
        <v>325</v>
      </c>
      <c r="G4979" t="s">
        <v>321</v>
      </c>
      <c r="H4979" t="s">
        <v>322</v>
      </c>
      <c r="I4979" t="s">
        <v>1291</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v>
      </c>
      <c r="BB4979">
        <v>1.266</v>
      </c>
      <c r="BC4979">
        <v>2017</v>
      </c>
    </row>
    <row r="4980" spans="1:55" x14ac:dyDescent="0.25">
      <c r="A4980">
        <v>684</v>
      </c>
      <c r="B4980" t="s">
        <v>1285</v>
      </c>
      <c r="C4980" t="s">
        <v>327</v>
      </c>
      <c r="D4980" t="s">
        <v>1286</v>
      </c>
      <c r="E4980" t="s">
        <v>328</v>
      </c>
      <c r="F4980" t="s">
        <v>329</v>
      </c>
      <c r="G4980" t="s">
        <v>229</v>
      </c>
      <c r="H4980" t="s">
        <v>230</v>
      </c>
      <c r="I4980" t="s">
        <v>1292</v>
      </c>
      <c r="J4980" t="s">
        <v>232</v>
      </c>
      <c r="K4980" t="s">
        <v>232</v>
      </c>
      <c r="L4980" t="s">
        <v>232</v>
      </c>
      <c r="M4980" t="s">
        <v>232</v>
      </c>
      <c r="N4980" t="s">
        <v>232</v>
      </c>
      <c r="O4980" t="s">
        <v>232</v>
      </c>
      <c r="P4980" t="s">
        <v>232</v>
      </c>
      <c r="Q4980" t="s">
        <v>232</v>
      </c>
      <c r="R4980" t="s">
        <v>232</v>
      </c>
      <c r="S4980" t="s">
        <v>232</v>
      </c>
      <c r="T4980" t="s">
        <v>232</v>
      </c>
      <c r="U4980" t="s">
        <v>232</v>
      </c>
      <c r="V4980" t="s">
        <v>232</v>
      </c>
      <c r="W4980" t="s">
        <v>232</v>
      </c>
      <c r="X4980" t="s">
        <v>232</v>
      </c>
      <c r="Y4980" t="s">
        <v>232</v>
      </c>
      <c r="Z4980" t="s">
        <v>232</v>
      </c>
      <c r="AA4980" t="s">
        <v>232</v>
      </c>
      <c r="AB4980" t="s">
        <v>232</v>
      </c>
      <c r="AC4980" t="s">
        <v>232</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94.1</v>
      </c>
      <c r="AU4980">
        <v>100.98699999999999</v>
      </c>
      <c r="AV4980">
        <v>112.89400000000001</v>
      </c>
      <c r="AW4980">
        <v>118.203</v>
      </c>
      <c r="AX4980">
        <v>125.84099999999999</v>
      </c>
      <c r="AY4980">
        <v>133.03299999999999</v>
      </c>
      <c r="AZ4980">
        <v>141.41800000000001</v>
      </c>
      <c r="BA4980">
        <v>149.881</v>
      </c>
      <c r="BB4980">
        <v>158.54300000000001</v>
      </c>
      <c r="BC4980">
        <v>2018</v>
      </c>
    </row>
    <row r="4981" spans="1:55" x14ac:dyDescent="0.25">
      <c r="A4981">
        <v>684</v>
      </c>
      <c r="B4981" t="s">
        <v>1285</v>
      </c>
      <c r="C4981" t="s">
        <v>331</v>
      </c>
      <c r="D4981" t="s">
        <v>1286</v>
      </c>
      <c r="E4981" t="s">
        <v>328</v>
      </c>
      <c r="F4981" t="s">
        <v>329</v>
      </c>
      <c r="G4981" t="s">
        <v>282</v>
      </c>
      <c r="I4981" t="s">
        <v>332</v>
      </c>
      <c r="J4981" t="s">
        <v>232</v>
      </c>
      <c r="K4981" t="s">
        <v>232</v>
      </c>
      <c r="L4981" t="s">
        <v>232</v>
      </c>
      <c r="M4981" t="s">
        <v>232</v>
      </c>
      <c r="N4981" t="s">
        <v>232</v>
      </c>
      <c r="O4981" t="s">
        <v>232</v>
      </c>
      <c r="P4981" t="s">
        <v>232</v>
      </c>
      <c r="Q4981" t="s">
        <v>232</v>
      </c>
      <c r="R4981" t="s">
        <v>232</v>
      </c>
      <c r="S4981" t="s">
        <v>232</v>
      </c>
      <c r="T4981" t="s">
        <v>232</v>
      </c>
      <c r="U4981" t="s">
        <v>232</v>
      </c>
      <c r="V4981" t="s">
        <v>232</v>
      </c>
      <c r="W4981" t="s">
        <v>232</v>
      </c>
      <c r="X4981" t="s">
        <v>232</v>
      </c>
      <c r="Y4981" t="s">
        <v>232</v>
      </c>
      <c r="Z4981" t="s">
        <v>232</v>
      </c>
      <c r="AA4981" t="s">
        <v>232</v>
      </c>
      <c r="AB4981" t="s">
        <v>232</v>
      </c>
      <c r="AC4981" t="s">
        <v>232</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21.263000000000002</v>
      </c>
      <c r="AO4981">
        <v>20.936</v>
      </c>
      <c r="AP4981">
        <v>21.039000000000001</v>
      </c>
      <c r="AQ4981">
        <v>21.006</v>
      </c>
      <c r="AR4981">
        <v>20.321999999999999</v>
      </c>
      <c r="AS4981">
        <v>20.800999999999998</v>
      </c>
      <c r="AT4981">
        <v>21.093</v>
      </c>
      <c r="AU4981">
        <v>21.425999999999998</v>
      </c>
      <c r="AV4981">
        <v>22.529</v>
      </c>
      <c r="AW4981">
        <v>22.084</v>
      </c>
      <c r="AX4981">
        <v>21.954000000000001</v>
      </c>
      <c r="AY4981">
        <v>21.675000000000001</v>
      </c>
      <c r="AZ4981">
        <v>21.571999999999999</v>
      </c>
      <c r="BA4981">
        <v>21.454999999999998</v>
      </c>
      <c r="BB4981">
        <v>21.32</v>
      </c>
      <c r="BC4981">
        <v>2018</v>
      </c>
    </row>
    <row r="4982" spans="1:55" x14ac:dyDescent="0.25">
      <c r="A4982">
        <v>684</v>
      </c>
      <c r="B4982" t="s">
        <v>1285</v>
      </c>
      <c r="C4982" t="s">
        <v>333</v>
      </c>
      <c r="D4982" t="s">
        <v>1286</v>
      </c>
      <c r="E4982" t="s">
        <v>334</v>
      </c>
      <c r="F4982" t="s">
        <v>335</v>
      </c>
      <c r="G4982" t="s">
        <v>229</v>
      </c>
      <c r="H4982" t="s">
        <v>230</v>
      </c>
      <c r="I4982" t="s">
        <v>1292</v>
      </c>
      <c r="J4982" t="s">
        <v>232</v>
      </c>
      <c r="K4982" t="s">
        <v>232</v>
      </c>
      <c r="L4982" t="s">
        <v>232</v>
      </c>
      <c r="M4982" t="s">
        <v>232</v>
      </c>
      <c r="N4982" t="s">
        <v>232</v>
      </c>
      <c r="O4982" t="s">
        <v>232</v>
      </c>
      <c r="P4982" t="s">
        <v>232</v>
      </c>
      <c r="Q4982" t="s">
        <v>232</v>
      </c>
      <c r="R4982" t="s">
        <v>232</v>
      </c>
      <c r="S4982" t="s">
        <v>232</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109.55500000000001</v>
      </c>
      <c r="AU4982">
        <v>112.5</v>
      </c>
      <c r="AV4982">
        <v>124.732</v>
      </c>
      <c r="AW4982">
        <v>133.29599999999999</v>
      </c>
      <c r="AX4982">
        <v>141.34899999999999</v>
      </c>
      <c r="AY4982">
        <v>149.87</v>
      </c>
      <c r="AZ4982">
        <v>159.124</v>
      </c>
      <c r="BA4982">
        <v>168.01</v>
      </c>
      <c r="BB4982">
        <v>179.68299999999999</v>
      </c>
      <c r="BC4982">
        <v>2018</v>
      </c>
    </row>
    <row r="4983" spans="1:55" x14ac:dyDescent="0.25">
      <c r="A4983">
        <v>684</v>
      </c>
      <c r="B4983" t="s">
        <v>1285</v>
      </c>
      <c r="C4983" t="s">
        <v>336</v>
      </c>
      <c r="D4983" t="s">
        <v>1286</v>
      </c>
      <c r="E4983" t="s">
        <v>334</v>
      </c>
      <c r="F4983" t="s">
        <v>335</v>
      </c>
      <c r="G4983" t="s">
        <v>282</v>
      </c>
      <c r="I4983" t="s">
        <v>337</v>
      </c>
      <c r="J4983" t="s">
        <v>232</v>
      </c>
      <c r="K4983" t="s">
        <v>232</v>
      </c>
      <c r="L4983" t="s">
        <v>232</v>
      </c>
      <c r="M4983" t="s">
        <v>232</v>
      </c>
      <c r="N4983" t="s">
        <v>232</v>
      </c>
      <c r="O4983" t="s">
        <v>232</v>
      </c>
      <c r="P4983" t="s">
        <v>232</v>
      </c>
      <c r="Q4983" t="s">
        <v>232</v>
      </c>
      <c r="R4983" t="s">
        <v>232</v>
      </c>
      <c r="S4983" t="s">
        <v>232</v>
      </c>
      <c r="T4983" t="s">
        <v>232</v>
      </c>
      <c r="U4983" t="s">
        <v>232</v>
      </c>
      <c r="V4983" t="s">
        <v>232</v>
      </c>
      <c r="W4983" t="s">
        <v>232</v>
      </c>
      <c r="X4983" t="s">
        <v>232</v>
      </c>
      <c r="Y4983" t="s">
        <v>232</v>
      </c>
      <c r="Z4983" t="s">
        <v>232</v>
      </c>
      <c r="AA4983" t="s">
        <v>232</v>
      </c>
      <c r="AB4983" t="s">
        <v>232</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24.37</v>
      </c>
      <c r="AO4983">
        <v>24.065000000000001</v>
      </c>
      <c r="AP4983">
        <v>22.847999999999999</v>
      </c>
      <c r="AQ4983">
        <v>24.449000000000002</v>
      </c>
      <c r="AR4983">
        <v>23.52</v>
      </c>
      <c r="AS4983">
        <v>24.376000000000001</v>
      </c>
      <c r="AT4983">
        <v>24.556999999999999</v>
      </c>
      <c r="AU4983">
        <v>23.869</v>
      </c>
      <c r="AV4983">
        <v>24.890999999999998</v>
      </c>
      <c r="AW4983">
        <v>24.904</v>
      </c>
      <c r="AX4983">
        <v>24.66</v>
      </c>
      <c r="AY4983">
        <v>24.417999999999999</v>
      </c>
      <c r="AZ4983">
        <v>24.271999999999998</v>
      </c>
      <c r="BA4983">
        <v>24.050999999999998</v>
      </c>
      <c r="BB4983">
        <v>24.161999999999999</v>
      </c>
      <c r="BC4983">
        <v>2018</v>
      </c>
    </row>
    <row r="4984" spans="1:55" x14ac:dyDescent="0.25">
      <c r="A4984">
        <v>684</v>
      </c>
      <c r="B4984" t="s">
        <v>1285</v>
      </c>
      <c r="C4984" t="s">
        <v>338</v>
      </c>
      <c r="D4984" t="s">
        <v>1286</v>
      </c>
      <c r="E4984" t="s">
        <v>339</v>
      </c>
      <c r="F4984" t="s">
        <v>340</v>
      </c>
      <c r="G4984" t="s">
        <v>229</v>
      </c>
      <c r="H4984" t="s">
        <v>230</v>
      </c>
      <c r="I4984" t="s">
        <v>1292</v>
      </c>
      <c r="J4984" t="s">
        <v>232</v>
      </c>
      <c r="K4984" t="s">
        <v>232</v>
      </c>
      <c r="L4984" t="s">
        <v>232</v>
      </c>
      <c r="M4984" t="s">
        <v>232</v>
      </c>
      <c r="N4984" t="s">
        <v>232</v>
      </c>
      <c r="O4984" t="s">
        <v>232</v>
      </c>
      <c r="P4984" t="s">
        <v>232</v>
      </c>
      <c r="Q4984" t="s">
        <v>232</v>
      </c>
      <c r="R4984" t="s">
        <v>232</v>
      </c>
      <c r="S4984" t="s">
        <v>232</v>
      </c>
      <c r="T4984" t="s">
        <v>232</v>
      </c>
      <c r="U4984" t="s">
        <v>232</v>
      </c>
      <c r="V4984" t="s">
        <v>232</v>
      </c>
      <c r="W4984" t="s">
        <v>232</v>
      </c>
      <c r="X4984" t="s">
        <v>232</v>
      </c>
      <c r="Y4984" t="s">
        <v>232</v>
      </c>
      <c r="Z4984" t="s">
        <v>232</v>
      </c>
      <c r="AA4984" t="s">
        <v>232</v>
      </c>
      <c r="AB4984" t="s">
        <v>232</v>
      </c>
      <c r="AC4984" t="s">
        <v>232</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-15.455</v>
      </c>
      <c r="AU4984">
        <v>-11.513</v>
      </c>
      <c r="AV4984">
        <v>-11.837999999999999</v>
      </c>
      <c r="AW4984">
        <v>-15.093</v>
      </c>
      <c r="AX4984">
        <v>-15.507</v>
      </c>
      <c r="AY4984">
        <v>-16.837</v>
      </c>
      <c r="AZ4984">
        <v>-17.706</v>
      </c>
      <c r="BA4984">
        <v>-18.129000000000001</v>
      </c>
      <c r="BB4984">
        <v>-21.138999999999999</v>
      </c>
      <c r="BC4984">
        <v>2018</v>
      </c>
    </row>
    <row r="4985" spans="1:55" x14ac:dyDescent="0.25">
      <c r="A4985">
        <v>684</v>
      </c>
      <c r="B4985" t="s">
        <v>1285</v>
      </c>
      <c r="C4985" t="s">
        <v>341</v>
      </c>
      <c r="D4985" t="s">
        <v>1286</v>
      </c>
      <c r="E4985" t="s">
        <v>339</v>
      </c>
      <c r="F4985" t="s">
        <v>340</v>
      </c>
      <c r="G4985" t="s">
        <v>282</v>
      </c>
      <c r="I4985" t="s">
        <v>342</v>
      </c>
      <c r="J4985" t="s">
        <v>232</v>
      </c>
      <c r="K4985" t="s">
        <v>232</v>
      </c>
      <c r="L4985" t="s">
        <v>232</v>
      </c>
      <c r="M4985" t="s">
        <v>232</v>
      </c>
      <c r="N4985" t="s">
        <v>232</v>
      </c>
      <c r="O4985" t="s">
        <v>232</v>
      </c>
      <c r="P4985" t="s">
        <v>232</v>
      </c>
      <c r="Q4985" t="s">
        <v>232</v>
      </c>
      <c r="R4985" t="s">
        <v>232</v>
      </c>
      <c r="S4985" t="s">
        <v>232</v>
      </c>
      <c r="T4985" t="s">
        <v>232</v>
      </c>
      <c r="U4985" t="s">
        <v>232</v>
      </c>
      <c r="V4985" t="s">
        <v>232</v>
      </c>
      <c r="W4985" t="s">
        <v>232</v>
      </c>
      <c r="X4985" t="s">
        <v>232</v>
      </c>
      <c r="Y4985" t="s">
        <v>232</v>
      </c>
      <c r="Z4985" t="s">
        <v>232</v>
      </c>
      <c r="AA4985" t="s">
        <v>232</v>
      </c>
      <c r="AB4985" t="s">
        <v>232</v>
      </c>
      <c r="AC4985" t="s">
        <v>232</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-3.1070000000000002</v>
      </c>
      <c r="AO4985">
        <v>-3.129</v>
      </c>
      <c r="AP4985">
        <v>-1.8089999999999999</v>
      </c>
      <c r="AQ4985">
        <v>-3.4430000000000001</v>
      </c>
      <c r="AR4985">
        <v>-3.198</v>
      </c>
      <c r="AS4985">
        <v>-3.5750000000000002</v>
      </c>
      <c r="AT4985">
        <v>-3.464</v>
      </c>
      <c r="AU4985">
        <v>-2.4430000000000001</v>
      </c>
      <c r="AV4985">
        <v>-2.3620000000000001</v>
      </c>
      <c r="AW4985">
        <v>-2.82</v>
      </c>
      <c r="AX4985">
        <v>-2.7050000000000001</v>
      </c>
      <c r="AY4985">
        <v>-2.7429999999999999</v>
      </c>
      <c r="AZ4985">
        <v>-2.7010000000000001</v>
      </c>
      <c r="BA4985">
        <v>-2.5950000000000002</v>
      </c>
      <c r="BB4985">
        <v>-2.843</v>
      </c>
      <c r="BC4985">
        <v>2018</v>
      </c>
    </row>
    <row r="4986" spans="1:55" x14ac:dyDescent="0.25">
      <c r="A4986">
        <v>684</v>
      </c>
      <c r="B4986" t="s">
        <v>1285</v>
      </c>
      <c r="C4986" t="s">
        <v>343</v>
      </c>
      <c r="D4986" t="s">
        <v>1286</v>
      </c>
      <c r="E4986" t="s">
        <v>344</v>
      </c>
      <c r="F4986" t="s">
        <v>345</v>
      </c>
      <c r="G4986" t="s">
        <v>229</v>
      </c>
      <c r="H4986" t="s">
        <v>230</v>
      </c>
      <c r="I4986" t="s">
        <v>1292</v>
      </c>
      <c r="J4986" t="s">
        <v>232</v>
      </c>
      <c r="K4986" t="s">
        <v>232</v>
      </c>
      <c r="L4986" t="s">
        <v>232</v>
      </c>
      <c r="M4986" t="s">
        <v>232</v>
      </c>
      <c r="N4986" t="s">
        <v>232</v>
      </c>
      <c r="O4986" t="s">
        <v>232</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-0.65900000000000003</v>
      </c>
      <c r="AC4986">
        <v>0.27100000000000002</v>
      </c>
      <c r="AD4986">
        <v>0</v>
      </c>
      <c r="AE4986">
        <v>-3.0339999999999998</v>
      </c>
      <c r="AF4986">
        <v>-2.0939999999999999</v>
      </c>
      <c r="AG4986">
        <v>-1.94</v>
      </c>
      <c r="AH4986">
        <v>-1.738</v>
      </c>
      <c r="AI4986">
        <v>-1.1779999999999999</v>
      </c>
      <c r="AJ4986">
        <v>-0.77900000000000003</v>
      </c>
      <c r="AK4986">
        <v>3.31</v>
      </c>
      <c r="AL4986">
        <v>6.4960000000000004</v>
      </c>
      <c r="AM4986">
        <v>5.0949999999999998</v>
      </c>
      <c r="AN4986">
        <v>-0.78300000000000003</v>
      </c>
      <c r="AO4986">
        <v>1.444</v>
      </c>
      <c r="AP4986">
        <v>2.9670000000000001</v>
      </c>
      <c r="AQ4986">
        <v>-2.2549999999999999</v>
      </c>
      <c r="AR4986">
        <v>-6.242</v>
      </c>
      <c r="AS4986">
        <v>-5.3730000000000002</v>
      </c>
      <c r="AT4986">
        <v>-3.6120000000000001</v>
      </c>
      <c r="AU4986">
        <v>-2.0270000000000001</v>
      </c>
      <c r="AV4986">
        <v>-2.2509999999999999</v>
      </c>
      <c r="AW4986">
        <v>-3.2210000000000001</v>
      </c>
      <c r="AX4986">
        <v>-2.3029999999999999</v>
      </c>
      <c r="AY4986">
        <v>-2.4820000000000002</v>
      </c>
      <c r="AZ4986">
        <v>-2.516</v>
      </c>
      <c r="BA4986">
        <v>-2.25</v>
      </c>
      <c r="BB4986">
        <v>-3.3919999999999999</v>
      </c>
      <c r="BC4986">
        <v>2018</v>
      </c>
    </row>
    <row r="4987" spans="1:55" x14ac:dyDescent="0.25">
      <c r="A4987">
        <v>684</v>
      </c>
      <c r="B4987" t="s">
        <v>1285</v>
      </c>
      <c r="C4987" t="s">
        <v>346</v>
      </c>
      <c r="D4987" t="s">
        <v>1286</v>
      </c>
      <c r="E4987" t="s">
        <v>344</v>
      </c>
      <c r="F4987" t="s">
        <v>345</v>
      </c>
      <c r="G4987" t="s">
        <v>270</v>
      </c>
      <c r="I4987" t="s">
        <v>397</v>
      </c>
      <c r="J4987" t="s">
        <v>232</v>
      </c>
      <c r="K4987" t="s">
        <v>232</v>
      </c>
      <c r="L4987" t="s">
        <v>232</v>
      </c>
      <c r="M4987" t="s">
        <v>232</v>
      </c>
      <c r="N4987" t="s">
        <v>232</v>
      </c>
      <c r="O4987" t="s">
        <v>232</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0.23400000000000001</v>
      </c>
      <c r="AD4987">
        <v>0</v>
      </c>
      <c r="AE4987">
        <v>-2.181</v>
      </c>
      <c r="AF4987">
        <v>-1.3620000000000001</v>
      </c>
      <c r="AG4987">
        <v>-1.151</v>
      </c>
      <c r="AH4987">
        <v>-0.92800000000000005</v>
      </c>
      <c r="AI4987">
        <v>-0.58099999999999996</v>
      </c>
      <c r="AJ4987">
        <v>-0.34499999999999997</v>
      </c>
      <c r="AK4987">
        <v>1.298</v>
      </c>
      <c r="AL4987">
        <v>2.3079999999999998</v>
      </c>
      <c r="AM4987">
        <v>1.746</v>
      </c>
      <c r="AN4987">
        <v>-0.255</v>
      </c>
      <c r="AO4987">
        <v>0.438</v>
      </c>
      <c r="AP4987">
        <v>0.84699999999999998</v>
      </c>
      <c r="AQ4987">
        <v>-0.60399999999999998</v>
      </c>
      <c r="AR4987">
        <v>-1.591</v>
      </c>
      <c r="AS4987">
        <v>-1.3089999999999999</v>
      </c>
      <c r="AT4987">
        <v>-0.83</v>
      </c>
      <c r="AU4987">
        <v>-0.443</v>
      </c>
      <c r="AV4987">
        <v>-0.46400000000000002</v>
      </c>
      <c r="AW4987">
        <v>-0.622</v>
      </c>
      <c r="AX4987">
        <v>-0.41599999999999998</v>
      </c>
      <c r="AY4987">
        <v>-0.41799999999999998</v>
      </c>
      <c r="AZ4987">
        <v>-0.39600000000000002</v>
      </c>
      <c r="BA4987">
        <v>-0.33200000000000002</v>
      </c>
      <c r="BB4987">
        <v>-0.47</v>
      </c>
      <c r="BC4987">
        <v>2018</v>
      </c>
    </row>
    <row r="4988" spans="1:55" x14ac:dyDescent="0.25">
      <c r="A4988">
        <v>684</v>
      </c>
      <c r="B4988" t="s">
        <v>1285</v>
      </c>
      <c r="C4988" t="s">
        <v>347</v>
      </c>
      <c r="D4988" t="s">
        <v>1286</v>
      </c>
      <c r="E4988" t="s">
        <v>348</v>
      </c>
      <c r="F4988" t="s">
        <v>349</v>
      </c>
      <c r="G4988" t="s">
        <v>229</v>
      </c>
      <c r="H4988" t="s">
        <v>230</v>
      </c>
      <c r="I4988" t="s">
        <v>1292</v>
      </c>
      <c r="J4988" t="s">
        <v>232</v>
      </c>
      <c r="K4988" t="s">
        <v>232</v>
      </c>
      <c r="L4988" t="s">
        <v>232</v>
      </c>
      <c r="M4988" t="s">
        <v>232</v>
      </c>
      <c r="N4988" t="s">
        <v>232</v>
      </c>
      <c r="O4988" t="s">
        <v>232</v>
      </c>
      <c r="P4988" t="s">
        <v>232</v>
      </c>
      <c r="Q4988" t="s">
        <v>232</v>
      </c>
      <c r="R4988" t="s">
        <v>232</v>
      </c>
      <c r="S4988" t="s">
        <v>232</v>
      </c>
      <c r="T4988" t="s">
        <v>232</v>
      </c>
      <c r="U4988" t="s">
        <v>232</v>
      </c>
      <c r="V4988" t="s">
        <v>232</v>
      </c>
      <c r="W4988" t="s">
        <v>232</v>
      </c>
      <c r="X4988" t="s">
        <v>232</v>
      </c>
      <c r="Y4988" t="s">
        <v>232</v>
      </c>
      <c r="Z4988" t="s">
        <v>232</v>
      </c>
      <c r="AA4988" t="s">
        <v>232</v>
      </c>
      <c r="AB4988" t="s">
        <v>232</v>
      </c>
      <c r="AC4988" t="s">
        <v>232</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-4.9219999999999997</v>
      </c>
      <c r="AU4988">
        <v>-0.35499999999999998</v>
      </c>
      <c r="AV4988">
        <v>1.1719999999999999</v>
      </c>
      <c r="AW4988">
        <v>-2.5990000000000002</v>
      </c>
      <c r="AX4988">
        <v>-1.637</v>
      </c>
      <c r="AY4988">
        <v>-1.7529999999999999</v>
      </c>
      <c r="AZ4988">
        <v>-1.7410000000000001</v>
      </c>
      <c r="BA4988">
        <v>-1.4359999999999999</v>
      </c>
      <c r="BB4988">
        <v>-2.54</v>
      </c>
      <c r="BC4988">
        <v>2018</v>
      </c>
    </row>
    <row r="4989" spans="1:55" x14ac:dyDescent="0.25">
      <c r="A4989">
        <v>684</v>
      </c>
      <c r="B4989" t="s">
        <v>1285</v>
      </c>
      <c r="C4989" t="s">
        <v>350</v>
      </c>
      <c r="D4989" t="s">
        <v>1286</v>
      </c>
      <c r="E4989" t="s">
        <v>348</v>
      </c>
      <c r="F4989" t="s">
        <v>349</v>
      </c>
      <c r="G4989" t="s">
        <v>282</v>
      </c>
      <c r="I4989" t="s">
        <v>351</v>
      </c>
      <c r="J4989" t="s">
        <v>232</v>
      </c>
      <c r="K4989" t="s">
        <v>232</v>
      </c>
      <c r="L4989" t="s">
        <v>232</v>
      </c>
      <c r="M4989" t="s">
        <v>232</v>
      </c>
      <c r="N4989" t="s">
        <v>232</v>
      </c>
      <c r="O4989" t="s">
        <v>232</v>
      </c>
      <c r="P4989" t="s">
        <v>232</v>
      </c>
      <c r="Q4989" t="s">
        <v>232</v>
      </c>
      <c r="R4989" t="s">
        <v>232</v>
      </c>
      <c r="S4989" t="s">
        <v>232</v>
      </c>
      <c r="T4989" t="s">
        <v>232</v>
      </c>
      <c r="U4989" t="s">
        <v>232</v>
      </c>
      <c r="V4989" t="s">
        <v>232</v>
      </c>
      <c r="W4989" t="s">
        <v>232</v>
      </c>
      <c r="X4989" t="s">
        <v>232</v>
      </c>
      <c r="Y4989" t="s">
        <v>232</v>
      </c>
      <c r="Z4989" t="s">
        <v>232</v>
      </c>
      <c r="AA4989" t="s">
        <v>232</v>
      </c>
      <c r="AB4989" t="s">
        <v>232</v>
      </c>
      <c r="AC4989" t="s">
        <v>232</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9.4E-2</v>
      </c>
      <c r="AO4989">
        <v>-0.33100000000000002</v>
      </c>
      <c r="AP4989">
        <v>0.97</v>
      </c>
      <c r="AQ4989">
        <v>-0.96599999999999997</v>
      </c>
      <c r="AR4989">
        <v>-0.74</v>
      </c>
      <c r="AS4989">
        <v>-1.2889999999999999</v>
      </c>
      <c r="AT4989">
        <v>-1.103</v>
      </c>
      <c r="AU4989">
        <v>-7.4999999999999997E-2</v>
      </c>
      <c r="AV4989">
        <v>0.23400000000000001</v>
      </c>
      <c r="AW4989">
        <v>-0.48599999999999999</v>
      </c>
      <c r="AX4989">
        <v>-0.28599999999999998</v>
      </c>
      <c r="AY4989">
        <v>-0.28599999999999998</v>
      </c>
      <c r="AZ4989">
        <v>-0.26600000000000001</v>
      </c>
      <c r="BA4989">
        <v>-0.20599999999999999</v>
      </c>
      <c r="BB4989">
        <v>-0.34200000000000003</v>
      </c>
      <c r="BC4989">
        <v>2018</v>
      </c>
    </row>
    <row r="4990" spans="1:55" x14ac:dyDescent="0.25">
      <c r="A4990">
        <v>684</v>
      </c>
      <c r="B4990" t="s">
        <v>1285</v>
      </c>
      <c r="C4990" t="s">
        <v>352</v>
      </c>
      <c r="D4990" t="s">
        <v>1286</v>
      </c>
      <c r="E4990" t="s">
        <v>353</v>
      </c>
      <c r="F4990" t="s">
        <v>354</v>
      </c>
      <c r="G4990" t="s">
        <v>229</v>
      </c>
      <c r="H4990" t="s">
        <v>230</v>
      </c>
    </row>
    <row r="4991" spans="1:55" x14ac:dyDescent="0.25">
      <c r="A4991">
        <v>684</v>
      </c>
      <c r="B4991" t="s">
        <v>1285</v>
      </c>
      <c r="C4991" t="s">
        <v>355</v>
      </c>
      <c r="D4991" t="s">
        <v>1286</v>
      </c>
      <c r="E4991" t="s">
        <v>353</v>
      </c>
      <c r="F4991" t="s">
        <v>354</v>
      </c>
      <c r="G4991" t="s">
        <v>282</v>
      </c>
    </row>
    <row r="4992" spans="1:55" x14ac:dyDescent="0.25">
      <c r="A4992">
        <v>684</v>
      </c>
      <c r="B4992" t="s">
        <v>1285</v>
      </c>
      <c r="C4992" t="s">
        <v>356</v>
      </c>
      <c r="D4992" t="s">
        <v>1286</v>
      </c>
      <c r="E4992" t="s">
        <v>357</v>
      </c>
      <c r="F4992" t="s">
        <v>358</v>
      </c>
      <c r="G4992" t="s">
        <v>229</v>
      </c>
      <c r="H4992" t="s">
        <v>230</v>
      </c>
      <c r="I4992" t="s">
        <v>1292</v>
      </c>
      <c r="J4992" t="s">
        <v>232</v>
      </c>
      <c r="K4992" t="s">
        <v>232</v>
      </c>
      <c r="L4992" t="s">
        <v>232</v>
      </c>
      <c r="M4992" t="s">
        <v>232</v>
      </c>
      <c r="N4992" t="s">
        <v>232</v>
      </c>
      <c r="O4992" t="s">
        <v>232</v>
      </c>
      <c r="P4992" t="s">
        <v>232</v>
      </c>
      <c r="Q4992" t="s">
        <v>232</v>
      </c>
      <c r="R4992" t="s">
        <v>232</v>
      </c>
      <c r="S4992" t="s">
        <v>232</v>
      </c>
      <c r="T4992" t="s">
        <v>232</v>
      </c>
      <c r="U4992" t="s">
        <v>232</v>
      </c>
      <c r="V4992" t="s">
        <v>232</v>
      </c>
      <c r="W4992" t="s">
        <v>232</v>
      </c>
      <c r="X4992" t="s">
        <v>232</v>
      </c>
      <c r="Y4992" t="s">
        <v>232</v>
      </c>
      <c r="Z4992" t="s">
        <v>232</v>
      </c>
      <c r="AA4992" t="s">
        <v>232</v>
      </c>
      <c r="AB4992" t="s">
        <v>232</v>
      </c>
      <c r="AC4992" t="s">
        <v>232</v>
      </c>
      <c r="AD4992">
        <v>76.882999999999996</v>
      </c>
      <c r="AE4992">
        <v>87.183000000000007</v>
      </c>
      <c r="AF4992">
        <v>102.801</v>
      </c>
      <c r="AG4992">
        <v>117.693</v>
      </c>
      <c r="AH4992">
        <v>118.779</v>
      </c>
      <c r="AI4992">
        <v>129.86799999999999</v>
      </c>
      <c r="AJ4992">
        <v>146.184</v>
      </c>
      <c r="AK4992">
        <v>133.84700000000001</v>
      </c>
      <c r="AL4992">
        <v>145.90299999999999</v>
      </c>
      <c r="AM4992">
        <v>170.61699999999999</v>
      </c>
      <c r="AN4992">
        <v>175.733</v>
      </c>
      <c r="AO4992">
        <v>189.03800000000001</v>
      </c>
      <c r="AP4992">
        <v>198.46600000000001</v>
      </c>
      <c r="AQ4992">
        <v>220.09700000000001</v>
      </c>
      <c r="AR4992">
        <v>243.209</v>
      </c>
      <c r="AS4992">
        <v>276.02100000000002</v>
      </c>
      <c r="AT4992">
        <v>295.375</v>
      </c>
      <c r="AU4992">
        <v>300.27600000000001</v>
      </c>
      <c r="AV4992">
        <v>326.714</v>
      </c>
      <c r="AW4992">
        <v>361.262</v>
      </c>
      <c r="AX4992">
        <v>388.67200000000003</v>
      </c>
      <c r="AY4992">
        <v>409.31299999999999</v>
      </c>
      <c r="AZ4992">
        <v>429.27100000000002</v>
      </c>
      <c r="BA4992">
        <v>449.84199999999998</v>
      </c>
      <c r="BB4992">
        <v>471.15300000000002</v>
      </c>
      <c r="BC4992">
        <v>2018</v>
      </c>
    </row>
    <row r="4993" spans="1:55" x14ac:dyDescent="0.25">
      <c r="A4993">
        <v>684</v>
      </c>
      <c r="B4993" t="s">
        <v>1285</v>
      </c>
      <c r="C4993" t="s">
        <v>359</v>
      </c>
      <c r="D4993" t="s">
        <v>1286</v>
      </c>
      <c r="E4993" t="s">
        <v>357</v>
      </c>
      <c r="F4993" t="s">
        <v>358</v>
      </c>
      <c r="G4993" t="s">
        <v>282</v>
      </c>
      <c r="I4993" t="s">
        <v>360</v>
      </c>
      <c r="J4993" t="s">
        <v>232</v>
      </c>
      <c r="K4993" t="s">
        <v>232</v>
      </c>
      <c r="L4993" t="s">
        <v>232</v>
      </c>
      <c r="M4993" t="s">
        <v>232</v>
      </c>
      <c r="N4993" t="s">
        <v>232</v>
      </c>
      <c r="O4993" t="s">
        <v>232</v>
      </c>
      <c r="P4993" t="s">
        <v>232</v>
      </c>
      <c r="Q4993" t="s">
        <v>232</v>
      </c>
      <c r="R4993" t="s">
        <v>232</v>
      </c>
      <c r="S4993" t="s">
        <v>232</v>
      </c>
      <c r="T4993" t="s">
        <v>232</v>
      </c>
      <c r="U4993" t="s">
        <v>232</v>
      </c>
      <c r="V4993" t="s">
        <v>232</v>
      </c>
      <c r="W4993" t="s">
        <v>232</v>
      </c>
      <c r="X4993" t="s">
        <v>232</v>
      </c>
      <c r="Y4993" t="s">
        <v>232</v>
      </c>
      <c r="Z4993" t="s">
        <v>232</v>
      </c>
      <c r="AA4993" t="s">
        <v>232</v>
      </c>
      <c r="AB4993" t="s">
        <v>232</v>
      </c>
      <c r="AC4993" t="s">
        <v>232</v>
      </c>
      <c r="AD4993">
        <v>57.344999999999999</v>
      </c>
      <c r="AE4993">
        <v>59.758000000000003</v>
      </c>
      <c r="AF4993">
        <v>64.066999999999993</v>
      </c>
      <c r="AG4993">
        <v>65.685000000000002</v>
      </c>
      <c r="AH4993">
        <v>61.109000000000002</v>
      </c>
      <c r="AI4993">
        <v>61.445</v>
      </c>
      <c r="AJ4993">
        <v>61.155000000000001</v>
      </c>
      <c r="AK4993">
        <v>49.622</v>
      </c>
      <c r="AL4993">
        <v>50.66</v>
      </c>
      <c r="AM4993">
        <v>56.9</v>
      </c>
      <c r="AN4993">
        <v>57.064</v>
      </c>
      <c r="AO4993">
        <v>57.171999999999997</v>
      </c>
      <c r="AP4993">
        <v>56.6</v>
      </c>
      <c r="AQ4993">
        <v>59.103000000000002</v>
      </c>
      <c r="AR4993">
        <v>62.033000000000001</v>
      </c>
      <c r="AS4993">
        <v>65.356999999999999</v>
      </c>
      <c r="AT4993">
        <v>66.210999999999999</v>
      </c>
      <c r="AU4993">
        <v>63.707999999999998</v>
      </c>
      <c r="AV4993">
        <v>65.198999999999998</v>
      </c>
      <c r="AW4993">
        <v>67.495000000000005</v>
      </c>
      <c r="AX4993">
        <v>67.808000000000007</v>
      </c>
      <c r="AY4993">
        <v>66.688999999999993</v>
      </c>
      <c r="AZ4993">
        <v>65.48</v>
      </c>
      <c r="BA4993">
        <v>64.394999999999996</v>
      </c>
      <c r="BB4993">
        <v>63.356999999999999</v>
      </c>
      <c r="BC4993">
        <v>2018</v>
      </c>
    </row>
    <row r="4994" spans="1:55" x14ac:dyDescent="0.25">
      <c r="A4994">
        <v>684</v>
      </c>
      <c r="B4994" t="s">
        <v>1285</v>
      </c>
      <c r="C4994" t="s">
        <v>361</v>
      </c>
      <c r="D4994" t="s">
        <v>1286</v>
      </c>
      <c r="E4994" t="s">
        <v>362</v>
      </c>
      <c r="F4994" t="s">
        <v>363</v>
      </c>
      <c r="G4994" t="s">
        <v>229</v>
      </c>
      <c r="H4994" t="s">
        <v>230</v>
      </c>
      <c r="I4994" t="s">
        <v>1292</v>
      </c>
      <c r="J4994" t="s">
        <v>232</v>
      </c>
      <c r="K4994" t="s">
        <v>232</v>
      </c>
      <c r="L4994" t="s">
        <v>232</v>
      </c>
      <c r="M4994" t="s">
        <v>232</v>
      </c>
      <c r="N4994" t="s">
        <v>232</v>
      </c>
      <c r="O4994" t="s">
        <v>232</v>
      </c>
      <c r="P4994" t="s">
        <v>232</v>
      </c>
      <c r="Q4994" t="s">
        <v>232</v>
      </c>
      <c r="R4994" t="s">
        <v>232</v>
      </c>
      <c r="S4994" t="s">
        <v>232</v>
      </c>
      <c r="T4994" t="s">
        <v>232</v>
      </c>
      <c r="U4994" t="s">
        <v>232</v>
      </c>
      <c r="V4994" t="s">
        <v>232</v>
      </c>
      <c r="W4994" t="s">
        <v>232</v>
      </c>
      <c r="X4994" t="s">
        <v>232</v>
      </c>
      <c r="Y4994" t="s">
        <v>232</v>
      </c>
      <c r="Z4994" t="s">
        <v>232</v>
      </c>
      <c r="AA4994" t="s">
        <v>232</v>
      </c>
      <c r="AB4994" t="s">
        <v>232</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307.95699999999999</v>
      </c>
      <c r="AO4994">
        <v>330.64699999999999</v>
      </c>
      <c r="AP4994">
        <v>350.64400000000001</v>
      </c>
      <c r="AQ4994">
        <v>372.39699999999999</v>
      </c>
      <c r="AR4994">
        <v>392.06200000000001</v>
      </c>
      <c r="AS4994">
        <v>422.32900000000001</v>
      </c>
      <c r="AT4994">
        <v>446.11500000000001</v>
      </c>
      <c r="AU4994">
        <v>471.32799999999997</v>
      </c>
      <c r="AV4994">
        <v>501.10599999999999</v>
      </c>
      <c r="AW4994">
        <v>535.24</v>
      </c>
      <c r="AX4994">
        <v>573.19500000000005</v>
      </c>
      <c r="AY4994">
        <v>613.76499999999999</v>
      </c>
      <c r="AZ4994">
        <v>655.577</v>
      </c>
      <c r="BA4994">
        <v>698.56899999999996</v>
      </c>
      <c r="BB4994">
        <v>743.65300000000002</v>
      </c>
      <c r="BC4994">
        <v>2018</v>
      </c>
    </row>
    <row r="4995" spans="1:55" x14ac:dyDescent="0.25">
      <c r="A4995">
        <v>684</v>
      </c>
      <c r="B4995" t="s">
        <v>1285</v>
      </c>
      <c r="C4995" t="s">
        <v>364</v>
      </c>
      <c r="D4995" t="s">
        <v>1286</v>
      </c>
      <c r="E4995" t="s">
        <v>365</v>
      </c>
      <c r="F4995" t="s">
        <v>366</v>
      </c>
      <c r="G4995" t="s">
        <v>242</v>
      </c>
      <c r="H4995" t="s">
        <v>230</v>
      </c>
      <c r="I4995" t="s">
        <v>1293</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374</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-0.65400000000000003</v>
      </c>
      <c r="AN4995">
        <v>-1.0029999999999999</v>
      </c>
      <c r="AO4995">
        <v>-1.5549999999999999</v>
      </c>
      <c r="AP4995">
        <v>-0.83399999999999996</v>
      </c>
      <c r="AQ4995">
        <v>-0.753</v>
      </c>
      <c r="AR4995">
        <v>-0.69399999999999995</v>
      </c>
      <c r="AS4995">
        <v>-0.42</v>
      </c>
      <c r="AT4995">
        <v>-0.49099999999999999</v>
      </c>
      <c r="AU4995">
        <v>-0.75</v>
      </c>
      <c r="AV4995">
        <v>-0.89200000000000002</v>
      </c>
      <c r="AW4995">
        <v>-1.095</v>
      </c>
      <c r="AX4995">
        <v>-1.0529999999999999</v>
      </c>
      <c r="AY4995">
        <v>-0.95899999999999996</v>
      </c>
      <c r="AZ4995">
        <v>-0.98699999999999999</v>
      </c>
      <c r="BA4995">
        <v>-1.002</v>
      </c>
      <c r="BB4995">
        <v>-1.004</v>
      </c>
      <c r="BC4995">
        <v>2017</v>
      </c>
    </row>
    <row r="4996" spans="1:55" x14ac:dyDescent="0.25">
      <c r="A4996">
        <v>684</v>
      </c>
      <c r="B4996" t="s">
        <v>1285</v>
      </c>
      <c r="C4996" t="s">
        <v>368</v>
      </c>
      <c r="D4996" t="s">
        <v>1286</v>
      </c>
      <c r="E4996" t="s">
        <v>365</v>
      </c>
      <c r="F4996" t="s">
        <v>366</v>
      </c>
      <c r="G4996" t="s">
        <v>282</v>
      </c>
      <c r="I4996" t="s">
        <v>369</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-7.1680000000000001</v>
      </c>
      <c r="AN4996">
        <v>-10.025</v>
      </c>
      <c r="AO4996">
        <v>-13.497999999999999</v>
      </c>
      <c r="AP4996">
        <v>-7.1459999999999999</v>
      </c>
      <c r="AQ4996">
        <v>-6.21</v>
      </c>
      <c r="AR4996">
        <v>-5.4169999999999998</v>
      </c>
      <c r="AS4996">
        <v>-3.5920000000000001</v>
      </c>
      <c r="AT4996">
        <v>-4.0129999999999999</v>
      </c>
      <c r="AU4996">
        <v>-5.65</v>
      </c>
      <c r="AV4996">
        <v>-6.2450000000000001</v>
      </c>
      <c r="AW4996">
        <v>-7.391</v>
      </c>
      <c r="AX4996">
        <v>-6.6849999999999996</v>
      </c>
      <c r="AY4996">
        <v>-5.7229999999999999</v>
      </c>
      <c r="AZ4996">
        <v>-5.5250000000000004</v>
      </c>
      <c r="BA4996">
        <v>-5.2919999999999998</v>
      </c>
      <c r="BB4996">
        <v>-5.0090000000000003</v>
      </c>
      <c r="BC4996">
        <v>2017</v>
      </c>
    </row>
    <row r="4997" spans="1:55" x14ac:dyDescent="0.25">
      <c r="A4997">
        <v>273</v>
      </c>
      <c r="B4997" t="s">
        <v>1294</v>
      </c>
      <c r="C4997" t="s">
        <v>225</v>
      </c>
      <c r="D4997" t="s">
        <v>1295</v>
      </c>
      <c r="E4997" t="s">
        <v>227</v>
      </c>
      <c r="F4997" t="s">
        <v>228</v>
      </c>
      <c r="G4997" t="s">
        <v>229</v>
      </c>
      <c r="H4997" t="s">
        <v>230</v>
      </c>
      <c r="I4997" t="s">
        <v>1296</v>
      </c>
      <c r="J4997" s="52">
        <v>7616.96</v>
      </c>
      <c r="K4997" s="52">
        <v>8266.35</v>
      </c>
      <c r="L4997" s="52">
        <v>8223.2999999999993</v>
      </c>
      <c r="M4997" s="52">
        <v>7936.6</v>
      </c>
      <c r="N4997" s="52">
        <v>8207.2999999999993</v>
      </c>
      <c r="O4997" s="52">
        <v>8386.85</v>
      </c>
      <c r="P4997" s="52">
        <v>8128.62</v>
      </c>
      <c r="Q4997" s="52">
        <v>8268.6299999999992</v>
      </c>
      <c r="R4997" s="52">
        <v>8374.74</v>
      </c>
      <c r="S4997" s="52">
        <v>8718.57</v>
      </c>
      <c r="T4997" s="52">
        <v>9169.82</v>
      </c>
      <c r="U4997" s="52">
        <v>9556.2999999999993</v>
      </c>
      <c r="V4997" s="52">
        <v>9894.7000000000007</v>
      </c>
      <c r="W4997" s="52">
        <v>10165.57</v>
      </c>
      <c r="X4997" s="52">
        <v>10667.86</v>
      </c>
      <c r="Y4997" s="52">
        <v>9996.7199999999993</v>
      </c>
      <c r="Z4997" s="52">
        <v>10673.82</v>
      </c>
      <c r="AA4997" s="52">
        <v>11404.65</v>
      </c>
      <c r="AB4997" s="52">
        <v>11993.57</v>
      </c>
      <c r="AC4997" s="52">
        <v>12323.82</v>
      </c>
      <c r="AD4997" s="52">
        <v>12932.92</v>
      </c>
      <c r="AE4997" s="52">
        <v>12880.62</v>
      </c>
      <c r="AF4997" s="52">
        <v>12875.49</v>
      </c>
      <c r="AG4997" s="52">
        <v>13061.72</v>
      </c>
      <c r="AH4997" s="52">
        <v>13573.82</v>
      </c>
      <c r="AI4997" s="52">
        <v>13887.07</v>
      </c>
      <c r="AJ4997" s="52">
        <v>14511.31</v>
      </c>
      <c r="AK4997" s="52">
        <v>14843.83</v>
      </c>
      <c r="AL4997" s="52">
        <v>15013.58</v>
      </c>
      <c r="AM4997" s="52">
        <v>14220</v>
      </c>
      <c r="AN4997" s="52">
        <v>14947.8</v>
      </c>
      <c r="AO4997" s="52">
        <v>15495.33</v>
      </c>
      <c r="AP4997" s="52">
        <v>16059.72</v>
      </c>
      <c r="AQ4997" s="52">
        <v>16277.19</v>
      </c>
      <c r="AR4997" s="52">
        <v>16733.66</v>
      </c>
      <c r="AS4997" s="52">
        <v>17283.86</v>
      </c>
      <c r="AT4997" s="52">
        <v>17788.82</v>
      </c>
      <c r="AU4997" s="52">
        <v>18157</v>
      </c>
      <c r="AV4997" s="52">
        <v>18519.09</v>
      </c>
      <c r="AW4997" s="52">
        <v>18820.310000000001</v>
      </c>
      <c r="AX4997" s="52">
        <v>19184.580000000002</v>
      </c>
      <c r="AY4997" s="52">
        <v>19636.490000000002</v>
      </c>
      <c r="AZ4997" s="52">
        <v>20155.53</v>
      </c>
      <c r="BA4997" s="52">
        <v>20707.95</v>
      </c>
      <c r="BB4997" s="52">
        <v>21275.33</v>
      </c>
      <c r="BC4997">
        <v>2017</v>
      </c>
    </row>
    <row r="4998" spans="1:55" x14ac:dyDescent="0.25">
      <c r="A4998">
        <v>273</v>
      </c>
      <c r="B4998" t="s">
        <v>1294</v>
      </c>
      <c r="C4998" t="s">
        <v>233</v>
      </c>
      <c r="D4998" t="s">
        <v>1295</v>
      </c>
      <c r="E4998" t="s">
        <v>227</v>
      </c>
      <c r="F4998" t="s">
        <v>234</v>
      </c>
      <c r="G4998" t="s">
        <v>235</v>
      </c>
      <c r="I4998" t="s">
        <v>236</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2.8039999999999998</v>
      </c>
      <c r="AS4998">
        <v>3.2879999999999998</v>
      </c>
      <c r="AT4998">
        <v>2.9220000000000002</v>
      </c>
      <c r="AU4998">
        <v>2.0699999999999998</v>
      </c>
      <c r="AV4998">
        <v>1.994</v>
      </c>
      <c r="AW4998">
        <v>1.627</v>
      </c>
      <c r="AX4998">
        <v>1.9350000000000001</v>
      </c>
      <c r="AY4998">
        <v>2.3559999999999999</v>
      </c>
      <c r="AZ4998">
        <v>2.6429999999999998</v>
      </c>
      <c r="BA4998">
        <v>2.7410000000000001</v>
      </c>
      <c r="BB4998">
        <v>2.74</v>
      </c>
      <c r="BC4998">
        <v>2017</v>
      </c>
    </row>
    <row r="4999" spans="1:55" x14ac:dyDescent="0.25">
      <c r="A4999">
        <v>273</v>
      </c>
      <c r="B4999" t="s">
        <v>1294</v>
      </c>
      <c r="C4999" t="s">
        <v>237</v>
      </c>
      <c r="D4999" t="s">
        <v>1295</v>
      </c>
      <c r="E4999" t="s">
        <v>238</v>
      </c>
      <c r="F4999" t="s">
        <v>239</v>
      </c>
      <c r="G4999" t="s">
        <v>229</v>
      </c>
      <c r="H4999" t="s">
        <v>230</v>
      </c>
      <c r="I4999" t="s">
        <v>1296</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52">
        <v>1050.6500000000001</v>
      </c>
      <c r="V4999" s="52">
        <v>1249.33</v>
      </c>
      <c r="W4999" s="52">
        <v>1560.09</v>
      </c>
      <c r="X4999" s="52">
        <v>1781.42</v>
      </c>
      <c r="Y4999" s="52">
        <v>2311.46</v>
      </c>
      <c r="Z4999" s="52">
        <v>3123.17</v>
      </c>
      <c r="AA4999" s="52">
        <v>3962.52</v>
      </c>
      <c r="AB4999" s="52">
        <v>4810.12</v>
      </c>
      <c r="AC4999" s="52">
        <v>5738.47</v>
      </c>
      <c r="AD4999" s="52">
        <v>6693.68</v>
      </c>
      <c r="AE4999" s="52">
        <v>7069.38</v>
      </c>
      <c r="AF4999" s="52">
        <v>7455.46</v>
      </c>
      <c r="AG4999" s="52">
        <v>7868.81</v>
      </c>
      <c r="AH4999" s="52">
        <v>8828.3700000000008</v>
      </c>
      <c r="AI4999" s="52">
        <v>9562.65</v>
      </c>
      <c r="AJ4999" s="52">
        <v>10630.94</v>
      </c>
      <c r="AK4999" s="52">
        <v>11504.08</v>
      </c>
      <c r="AL4999" s="52">
        <v>12353.85</v>
      </c>
      <c r="AM4999" s="52">
        <v>12162.76</v>
      </c>
      <c r="AN4999" s="52">
        <v>13366.38</v>
      </c>
      <c r="AO4999" s="52">
        <v>14665.58</v>
      </c>
      <c r="AP4999" s="52">
        <v>15817.76</v>
      </c>
      <c r="AQ4999" s="52">
        <v>16277.19</v>
      </c>
      <c r="AR4999" s="52">
        <v>17473.84</v>
      </c>
      <c r="AS4999" s="52">
        <v>18551.46</v>
      </c>
      <c r="AT4999" s="52">
        <v>20116.689999999999</v>
      </c>
      <c r="AU4999" s="52">
        <v>21921.24</v>
      </c>
      <c r="AV4999" s="52">
        <v>23542.74</v>
      </c>
      <c r="AW4999" s="52">
        <v>24751.43</v>
      </c>
      <c r="AX4999" s="52">
        <v>25977.55</v>
      </c>
      <c r="AY4999" s="52">
        <v>27396.02</v>
      </c>
      <c r="AZ4999" s="52">
        <v>28957</v>
      </c>
      <c r="BA4999" s="52">
        <v>30630.73</v>
      </c>
      <c r="BB4999" s="52">
        <v>32411.18</v>
      </c>
      <c r="BC4999">
        <v>2017</v>
      </c>
    </row>
    <row r="5000" spans="1:55" x14ac:dyDescent="0.25">
      <c r="A5000">
        <v>273</v>
      </c>
      <c r="B5000" t="s">
        <v>1294</v>
      </c>
      <c r="C5000" t="s">
        <v>240</v>
      </c>
      <c r="D5000" t="s">
        <v>1295</v>
      </c>
      <c r="E5000" t="s">
        <v>238</v>
      </c>
      <c r="F5000" t="s">
        <v>241</v>
      </c>
      <c r="G5000" t="s">
        <v>242</v>
      </c>
      <c r="H5000" t="s">
        <v>230</v>
      </c>
      <c r="I5000" t="s">
        <v>243</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52">
        <v>1052.7</v>
      </c>
      <c r="AL5000" s="52">
        <v>1109.99</v>
      </c>
      <c r="AM5000">
        <v>900.04700000000003</v>
      </c>
      <c r="AN5000" s="52">
        <v>1057.8</v>
      </c>
      <c r="AO5000" s="52">
        <v>1180.49</v>
      </c>
      <c r="AP5000" s="52">
        <v>1201.0899999999999</v>
      </c>
      <c r="AQ5000" s="52">
        <v>1274.44</v>
      </c>
      <c r="AR5000" s="52">
        <v>1314.57</v>
      </c>
      <c r="AS5000" s="52">
        <v>1170.57</v>
      </c>
      <c r="AT5000" s="52">
        <v>1077.83</v>
      </c>
      <c r="AU5000" s="52">
        <v>1158.23</v>
      </c>
      <c r="AV5000" s="52">
        <v>1223.3599999999999</v>
      </c>
      <c r="AW5000" s="52">
        <v>1241.45</v>
      </c>
      <c r="AX5000" s="52">
        <v>1297.75</v>
      </c>
      <c r="AY5000" s="52">
        <v>1358.37</v>
      </c>
      <c r="AZ5000" s="52">
        <v>1424.47</v>
      </c>
      <c r="BA5000" s="52">
        <v>1495.15</v>
      </c>
      <c r="BB5000" s="52">
        <v>1569.98</v>
      </c>
      <c r="BC5000">
        <v>2017</v>
      </c>
    </row>
    <row r="5001" spans="1:55" x14ac:dyDescent="0.25">
      <c r="A5001">
        <v>273</v>
      </c>
      <c r="B5001" t="s">
        <v>1294</v>
      </c>
      <c r="C5001" t="s">
        <v>244</v>
      </c>
      <c r="D5001" t="s">
        <v>1295</v>
      </c>
      <c r="E5001" t="s">
        <v>238</v>
      </c>
      <c r="F5001" t="s">
        <v>245</v>
      </c>
      <c r="G5001" t="s">
        <v>246</v>
      </c>
      <c r="H5001" t="s">
        <v>230</v>
      </c>
      <c r="I5001" t="s">
        <v>243</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52">
        <v>1067.3399999999999</v>
      </c>
      <c r="AB5001" s="52">
        <v>1135.0899999999999</v>
      </c>
      <c r="AC5001" s="52">
        <v>1183.19</v>
      </c>
      <c r="AD5001" s="52">
        <v>1269.42</v>
      </c>
      <c r="AE5001" s="52">
        <v>1292.02</v>
      </c>
      <c r="AF5001" s="52">
        <v>1311.93</v>
      </c>
      <c r="AG5001" s="52">
        <v>1355.62</v>
      </c>
      <c r="AH5001" s="52">
        <v>1446.7</v>
      </c>
      <c r="AI5001" s="52">
        <v>1526.18</v>
      </c>
      <c r="AJ5001" s="52">
        <v>1643.05</v>
      </c>
      <c r="AK5001" s="52">
        <v>1725.85</v>
      </c>
      <c r="AL5001" s="52">
        <v>1779.54</v>
      </c>
      <c r="AM5001" s="52">
        <v>1698.33</v>
      </c>
      <c r="AN5001" s="52">
        <v>1806.05</v>
      </c>
      <c r="AO5001" s="52">
        <v>1911.32</v>
      </c>
      <c r="AP5001" s="52">
        <v>2018.93</v>
      </c>
      <c r="AQ5001" s="52">
        <v>2082.17</v>
      </c>
      <c r="AR5001" s="52">
        <v>2181.06</v>
      </c>
      <c r="AS5001" s="52">
        <v>2276.87</v>
      </c>
      <c r="AT5001" s="52">
        <v>2369.0100000000002</v>
      </c>
      <c r="AU5001" s="52">
        <v>2464.0100000000002</v>
      </c>
      <c r="AV5001" s="52">
        <v>2569.81</v>
      </c>
      <c r="AW5001" s="52">
        <v>2658.04</v>
      </c>
      <c r="AX5001" s="52">
        <v>2766.07</v>
      </c>
      <c r="AY5001" s="52">
        <v>2890.08</v>
      </c>
      <c r="AZ5001" s="52">
        <v>3027.86</v>
      </c>
      <c r="BA5001" s="52">
        <v>3175.31</v>
      </c>
      <c r="BB5001" s="52">
        <v>3330.58</v>
      </c>
      <c r="BC5001">
        <v>2017</v>
      </c>
    </row>
    <row r="5002" spans="1:55" x14ac:dyDescent="0.25">
      <c r="A5002">
        <v>273</v>
      </c>
      <c r="B5002" t="s">
        <v>1294</v>
      </c>
      <c r="C5002" t="s">
        <v>247</v>
      </c>
      <c r="D5002" t="s">
        <v>1295</v>
      </c>
      <c r="E5002" t="s">
        <v>248</v>
      </c>
      <c r="F5002" t="s">
        <v>249</v>
      </c>
      <c r="G5002" t="s">
        <v>250</v>
      </c>
      <c r="I5002" t="s">
        <v>251</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104.423</v>
      </c>
      <c r="AS5002">
        <v>107.334</v>
      </c>
      <c r="AT5002">
        <v>113.086</v>
      </c>
      <c r="AU5002">
        <v>120.732</v>
      </c>
      <c r="AV5002">
        <v>127.127</v>
      </c>
      <c r="AW5002">
        <v>131.51400000000001</v>
      </c>
      <c r="AX5002">
        <v>135.40899999999999</v>
      </c>
      <c r="AY5002">
        <v>139.51599999999999</v>
      </c>
      <c r="AZ5002">
        <v>143.66800000000001</v>
      </c>
      <c r="BA5002">
        <v>147.91800000000001</v>
      </c>
      <c r="BB5002">
        <v>152.34200000000001</v>
      </c>
      <c r="BC5002">
        <v>2017</v>
      </c>
    </row>
    <row r="5003" spans="1:55" x14ac:dyDescent="0.25">
      <c r="A5003">
        <v>273</v>
      </c>
      <c r="B5003" t="s">
        <v>1294</v>
      </c>
      <c r="C5003" t="s">
        <v>252</v>
      </c>
      <c r="D5003" t="s">
        <v>1295</v>
      </c>
      <c r="E5003" t="s">
        <v>253</v>
      </c>
      <c r="F5003" t="s">
        <v>254</v>
      </c>
      <c r="G5003" t="s">
        <v>229</v>
      </c>
      <c r="H5003" t="s">
        <v>220</v>
      </c>
      <c r="I5003" t="s">
        <v>255</v>
      </c>
      <c r="J5003" s="52">
        <v>109816.31</v>
      </c>
      <c r="K5003" s="52">
        <v>116440.22</v>
      </c>
      <c r="L5003" s="52">
        <v>113264.57</v>
      </c>
      <c r="M5003" s="52">
        <v>106967.17</v>
      </c>
      <c r="N5003" s="52">
        <v>108303.41</v>
      </c>
      <c r="O5003" s="52">
        <v>108412.26</v>
      </c>
      <c r="P5003" s="52">
        <v>102979.81</v>
      </c>
      <c r="Q5003" s="52">
        <v>102712.03</v>
      </c>
      <c r="R5003" s="52">
        <v>102026.56</v>
      </c>
      <c r="S5003" s="52">
        <v>104167.09</v>
      </c>
      <c r="T5003" s="52">
        <v>105321.71</v>
      </c>
      <c r="U5003" s="52">
        <v>107821.31</v>
      </c>
      <c r="V5003" s="52">
        <v>109779.42</v>
      </c>
      <c r="W5003" s="52">
        <v>110977.06</v>
      </c>
      <c r="X5003" s="52">
        <v>114640</v>
      </c>
      <c r="Y5003" s="52">
        <v>105796.22</v>
      </c>
      <c r="Z5003" s="52">
        <v>111328.7</v>
      </c>
      <c r="AA5003" s="52">
        <v>117326.18</v>
      </c>
      <c r="AB5003" s="52">
        <v>121780.18</v>
      </c>
      <c r="AC5003" s="52">
        <v>123601.53</v>
      </c>
      <c r="AD5003" s="52">
        <v>128180.95</v>
      </c>
      <c r="AE5003" s="52">
        <v>126129.38</v>
      </c>
      <c r="AF5003" s="52">
        <v>124499.57</v>
      </c>
      <c r="AG5003" s="52">
        <v>124730.06</v>
      </c>
      <c r="AH5003" s="52">
        <v>128113.39</v>
      </c>
      <c r="AI5003" s="52">
        <v>129602.81</v>
      </c>
      <c r="AJ5003" s="52">
        <v>133857.25</v>
      </c>
      <c r="AK5003" s="52">
        <v>135205.20000000001</v>
      </c>
      <c r="AL5003" s="52">
        <v>134894.07999999999</v>
      </c>
      <c r="AM5003" s="52">
        <v>126005.07</v>
      </c>
      <c r="AN5003" s="52">
        <v>130827.73</v>
      </c>
      <c r="AO5003" s="52">
        <v>133946.66</v>
      </c>
      <c r="AP5003" s="52">
        <v>137199.57</v>
      </c>
      <c r="AQ5003" s="52">
        <v>137481.99</v>
      </c>
      <c r="AR5003" s="52">
        <v>139781.20000000001</v>
      </c>
      <c r="AS5003" s="52">
        <v>142834.92000000001</v>
      </c>
      <c r="AT5003" s="52">
        <v>145483.92000000001</v>
      </c>
      <c r="AU5003" s="52">
        <v>146998.51</v>
      </c>
      <c r="AV5003" s="52">
        <v>148464.15</v>
      </c>
      <c r="AW5003" s="52">
        <v>149451.25</v>
      </c>
      <c r="AX5003" s="52">
        <v>150950.72</v>
      </c>
      <c r="AY5003" s="52">
        <v>153134.31</v>
      </c>
      <c r="AZ5003" s="52">
        <v>155819.39000000001</v>
      </c>
      <c r="BA5003" s="52">
        <v>158740.4</v>
      </c>
      <c r="BB5003" s="52">
        <v>161753.35999999999</v>
      </c>
      <c r="BC5003">
        <v>2017</v>
      </c>
    </row>
    <row r="5004" spans="1:55" x14ac:dyDescent="0.25">
      <c r="A5004">
        <v>273</v>
      </c>
      <c r="B5004" t="s">
        <v>1294</v>
      </c>
      <c r="C5004" t="s">
        <v>256</v>
      </c>
      <c r="D5004" t="s">
        <v>1295</v>
      </c>
      <c r="E5004" t="s">
        <v>253</v>
      </c>
      <c r="F5004" t="s">
        <v>257</v>
      </c>
      <c r="G5004" t="s">
        <v>258</v>
      </c>
      <c r="H5004" t="s">
        <v>220</v>
      </c>
      <c r="I5004" t="s">
        <v>255</v>
      </c>
      <c r="J5004" s="52">
        <v>13545.63</v>
      </c>
      <c r="K5004" s="52">
        <v>14362.67</v>
      </c>
      <c r="L5004" s="52">
        <v>13970.96</v>
      </c>
      <c r="M5004" s="52">
        <v>13194.19</v>
      </c>
      <c r="N5004" s="52">
        <v>13359.01</v>
      </c>
      <c r="O5004" s="52">
        <v>13372.44</v>
      </c>
      <c r="P5004" s="52">
        <v>12702.36</v>
      </c>
      <c r="Q5004" s="52">
        <v>12669.33</v>
      </c>
      <c r="R5004" s="52">
        <v>12584.78</v>
      </c>
      <c r="S5004" s="52">
        <v>12848.81</v>
      </c>
      <c r="T5004" s="52">
        <v>12991.23</v>
      </c>
      <c r="U5004" s="52">
        <v>13299.55</v>
      </c>
      <c r="V5004" s="52">
        <v>13541.08</v>
      </c>
      <c r="W5004" s="52">
        <v>13688.8</v>
      </c>
      <c r="X5004" s="52">
        <v>14140.62</v>
      </c>
      <c r="Y5004" s="52">
        <v>13049.76</v>
      </c>
      <c r="Z5004" s="52">
        <v>13732.18</v>
      </c>
      <c r="AA5004" s="52">
        <v>14471.96</v>
      </c>
      <c r="AB5004" s="52">
        <v>15021.35</v>
      </c>
      <c r="AC5004" s="52">
        <v>15246.01</v>
      </c>
      <c r="AD5004" s="52">
        <v>15810.87</v>
      </c>
      <c r="AE5004" s="52">
        <v>15557.81</v>
      </c>
      <c r="AF5004" s="52">
        <v>15356.78</v>
      </c>
      <c r="AG5004" s="52">
        <v>15385.21</v>
      </c>
      <c r="AH5004" s="52">
        <v>15802.54</v>
      </c>
      <c r="AI5004" s="52">
        <v>15986.25</v>
      </c>
      <c r="AJ5004" s="52">
        <v>16511.03</v>
      </c>
      <c r="AK5004" s="52">
        <v>16677.3</v>
      </c>
      <c r="AL5004" s="52">
        <v>16638.919999999998</v>
      </c>
      <c r="AM5004" s="52">
        <v>15542.48</v>
      </c>
      <c r="AN5004" s="52">
        <v>16137.35</v>
      </c>
      <c r="AO5004" s="52">
        <v>16522.060000000001</v>
      </c>
      <c r="AP5004" s="52">
        <v>16923.3</v>
      </c>
      <c r="AQ5004" s="52">
        <v>16958.13</v>
      </c>
      <c r="AR5004" s="52">
        <v>17241.740000000002</v>
      </c>
      <c r="AS5004" s="52">
        <v>17618.41</v>
      </c>
      <c r="AT5004" s="52">
        <v>17945.16</v>
      </c>
      <c r="AU5004" s="52">
        <v>18131.98</v>
      </c>
      <c r="AV5004" s="52">
        <v>18312.759999999998</v>
      </c>
      <c r="AW5004" s="52">
        <v>18434.52</v>
      </c>
      <c r="AX5004" s="52">
        <v>18619.48</v>
      </c>
      <c r="AY5004" s="52">
        <v>18888.82</v>
      </c>
      <c r="AZ5004" s="52">
        <v>19220.02</v>
      </c>
      <c r="BA5004" s="52">
        <v>19580.32</v>
      </c>
      <c r="BB5004" s="52">
        <v>19951.96</v>
      </c>
      <c r="BC5004">
        <v>2017</v>
      </c>
    </row>
    <row r="5005" spans="1:55" x14ac:dyDescent="0.25">
      <c r="A5005">
        <v>273</v>
      </c>
      <c r="B5005" t="s">
        <v>1294</v>
      </c>
      <c r="C5005" t="s">
        <v>259</v>
      </c>
      <c r="D5005" t="s">
        <v>1295</v>
      </c>
      <c r="E5005" t="s">
        <v>260</v>
      </c>
      <c r="F5005" t="s">
        <v>261</v>
      </c>
      <c r="G5005" t="s">
        <v>229</v>
      </c>
      <c r="H5005" t="s">
        <v>220</v>
      </c>
      <c r="I5005" t="s">
        <v>262</v>
      </c>
      <c r="J5005">
        <v>75.613</v>
      </c>
      <c r="K5005">
        <v>101.258</v>
      </c>
      <c r="L5005">
        <v>159.411</v>
      </c>
      <c r="M5005">
        <v>280.97199999999998</v>
      </c>
      <c r="N5005">
        <v>453.529</v>
      </c>
      <c r="O5005">
        <v>720.61599999999999</v>
      </c>
      <c r="P5005" s="52">
        <v>1159.22</v>
      </c>
      <c r="Q5005" s="52">
        <v>2807.69</v>
      </c>
      <c r="R5005" s="52">
        <v>5590.37</v>
      </c>
      <c r="S5005" s="52">
        <v>7237.71</v>
      </c>
      <c r="T5005" s="52">
        <v>9381.33</v>
      </c>
      <c r="U5005" s="52">
        <v>11854.16</v>
      </c>
      <c r="V5005" s="52">
        <v>13861.07</v>
      </c>
      <c r="W5005" s="52">
        <v>17031.46</v>
      </c>
      <c r="X5005" s="52">
        <v>19143.7</v>
      </c>
      <c r="Y5005" s="52">
        <v>24462.38</v>
      </c>
      <c r="Z5005" s="52">
        <v>32574.85</v>
      </c>
      <c r="AA5005" s="52">
        <v>40764.78</v>
      </c>
      <c r="AB5005" s="52">
        <v>48840.97</v>
      </c>
      <c r="AC5005" s="52">
        <v>57553.83</v>
      </c>
      <c r="AD5005" s="52">
        <v>66342.53</v>
      </c>
      <c r="AE5005" s="52">
        <v>69224.62</v>
      </c>
      <c r="AF5005" s="52">
        <v>72090.58</v>
      </c>
      <c r="AG5005" s="52">
        <v>75141.5</v>
      </c>
      <c r="AH5005" s="52">
        <v>83324.56</v>
      </c>
      <c r="AI5005" s="52">
        <v>89244.59</v>
      </c>
      <c r="AJ5005" s="52">
        <v>98063.41</v>
      </c>
      <c r="AK5005" s="52">
        <v>104785.04</v>
      </c>
      <c r="AL5005" s="52">
        <v>110996.9</v>
      </c>
      <c r="AM5005" s="52">
        <v>107775.66</v>
      </c>
      <c r="AN5005" s="52">
        <v>116986.67</v>
      </c>
      <c r="AO5005" s="52">
        <v>126773.97</v>
      </c>
      <c r="AP5005" s="52">
        <v>135132.4</v>
      </c>
      <c r="AQ5005" s="52">
        <v>137481.99</v>
      </c>
      <c r="AR5005" s="52">
        <v>145964.20000000001</v>
      </c>
      <c r="AS5005" s="52">
        <v>153310.48000000001</v>
      </c>
      <c r="AT5005" s="52">
        <v>164522.1</v>
      </c>
      <c r="AU5005" s="52">
        <v>177473.68</v>
      </c>
      <c r="AV5005" s="52">
        <v>188737.81</v>
      </c>
      <c r="AW5005" s="52">
        <v>196549.98</v>
      </c>
      <c r="AX5005" s="52">
        <v>204400.14</v>
      </c>
      <c r="AY5005" s="52">
        <v>213646.65</v>
      </c>
      <c r="AZ5005" s="52">
        <v>223862.31</v>
      </c>
      <c r="BA5005" s="52">
        <v>234805.18</v>
      </c>
      <c r="BB5005" s="52">
        <v>246417.6</v>
      </c>
      <c r="BC5005">
        <v>2017</v>
      </c>
    </row>
    <row r="5006" spans="1:55" x14ac:dyDescent="0.25">
      <c r="A5006">
        <v>273</v>
      </c>
      <c r="B5006" t="s">
        <v>1294</v>
      </c>
      <c r="C5006" t="s">
        <v>263</v>
      </c>
      <c r="D5006" t="s">
        <v>1295</v>
      </c>
      <c r="E5006" t="s">
        <v>260</v>
      </c>
      <c r="F5006" t="s">
        <v>264</v>
      </c>
      <c r="G5006" t="s">
        <v>242</v>
      </c>
      <c r="H5006" t="s">
        <v>220</v>
      </c>
      <c r="I5006" t="s">
        <v>262</v>
      </c>
      <c r="J5006" s="52">
        <v>3295.89</v>
      </c>
      <c r="K5006" s="52">
        <v>4135.8100000000004</v>
      </c>
      <c r="L5006" s="52">
        <v>2934.85</v>
      </c>
      <c r="M5006" s="52">
        <v>2341.27</v>
      </c>
      <c r="N5006" s="52">
        <v>2703.33</v>
      </c>
      <c r="O5006" s="52">
        <v>2810.06</v>
      </c>
      <c r="P5006" s="52">
        <v>1906.82</v>
      </c>
      <c r="Q5006" s="52">
        <v>2050.33</v>
      </c>
      <c r="R5006" s="52">
        <v>2459.9899999999998</v>
      </c>
      <c r="S5006" s="52">
        <v>2940.09</v>
      </c>
      <c r="T5006" s="52">
        <v>3335.46</v>
      </c>
      <c r="U5006" s="52">
        <v>3927.96</v>
      </c>
      <c r="V5006" s="52">
        <v>4479.32</v>
      </c>
      <c r="W5006" s="52">
        <v>5467.16</v>
      </c>
      <c r="X5006" s="52">
        <v>5672.01</v>
      </c>
      <c r="Y5006" s="52">
        <v>3810.93</v>
      </c>
      <c r="Z5006" s="52">
        <v>4286.4799999999996</v>
      </c>
      <c r="AA5006" s="52">
        <v>5148.07</v>
      </c>
      <c r="AB5006" s="52">
        <v>5346.19</v>
      </c>
      <c r="AC5006" s="52">
        <v>6019.94</v>
      </c>
      <c r="AD5006" s="52">
        <v>7016.24</v>
      </c>
      <c r="AE5006" s="52">
        <v>7409.68</v>
      </c>
      <c r="AF5006" s="52">
        <v>7465.92</v>
      </c>
      <c r="AG5006" s="52">
        <v>6964.63</v>
      </c>
      <c r="AH5006" s="52">
        <v>7383.02</v>
      </c>
      <c r="AI5006" s="52">
        <v>8189.16</v>
      </c>
      <c r="AJ5006" s="52">
        <v>8997.27</v>
      </c>
      <c r="AK5006" s="52">
        <v>9588.51</v>
      </c>
      <c r="AL5006" s="52">
        <v>9973.02</v>
      </c>
      <c r="AM5006" s="52">
        <v>7975.42</v>
      </c>
      <c r="AN5006" s="52">
        <v>9258.2000000000007</v>
      </c>
      <c r="AO5006" s="52">
        <v>10204.51</v>
      </c>
      <c r="AP5006" s="52">
        <v>10261.049999999999</v>
      </c>
      <c r="AQ5006" s="52">
        <v>10764.33</v>
      </c>
      <c r="AR5006" s="52">
        <v>10980.99</v>
      </c>
      <c r="AS5006" s="52">
        <v>9673.64</v>
      </c>
      <c r="AT5006" s="52">
        <v>8814.92</v>
      </c>
      <c r="AU5006" s="52">
        <v>9376.99</v>
      </c>
      <c r="AV5006" s="52">
        <v>9807.44</v>
      </c>
      <c r="AW5006" s="52">
        <v>9858.2999999999993</v>
      </c>
      <c r="AX5006" s="52">
        <v>10211.14</v>
      </c>
      <c r="AY5006" s="52">
        <v>10593.17</v>
      </c>
      <c r="AZ5006" s="52">
        <v>11012.38</v>
      </c>
      <c r="BA5006" s="52">
        <v>11461.32</v>
      </c>
      <c r="BB5006" s="52">
        <v>11936.32</v>
      </c>
      <c r="BC5006">
        <v>2017</v>
      </c>
    </row>
    <row r="5007" spans="1:55" x14ac:dyDescent="0.25">
      <c r="A5007">
        <v>273</v>
      </c>
      <c r="B5007" t="s">
        <v>1294</v>
      </c>
      <c r="C5007" t="s">
        <v>265</v>
      </c>
      <c r="D5007" t="s">
        <v>1295</v>
      </c>
      <c r="E5007" t="s">
        <v>260</v>
      </c>
      <c r="F5007" t="s">
        <v>266</v>
      </c>
      <c r="G5007" t="s">
        <v>246</v>
      </c>
      <c r="H5007" t="s">
        <v>220</v>
      </c>
      <c r="I5007" t="s">
        <v>262</v>
      </c>
      <c r="J5007" s="52">
        <v>5836</v>
      </c>
      <c r="K5007" s="52">
        <v>6773.46</v>
      </c>
      <c r="L5007" s="52">
        <v>6995.83</v>
      </c>
      <c r="M5007" s="52">
        <v>6865.62</v>
      </c>
      <c r="N5007" s="52">
        <v>7202.22</v>
      </c>
      <c r="O5007" s="52">
        <v>7437.48</v>
      </c>
      <c r="P5007" s="52">
        <v>7207.02</v>
      </c>
      <c r="Q5007" s="52">
        <v>7366.07</v>
      </c>
      <c r="R5007" s="52">
        <v>7574.94</v>
      </c>
      <c r="S5007" s="52">
        <v>8037.1</v>
      </c>
      <c r="T5007" s="52">
        <v>8430.2999999999993</v>
      </c>
      <c r="U5007" s="52">
        <v>8922.27</v>
      </c>
      <c r="V5007" s="52">
        <v>9291.34</v>
      </c>
      <c r="W5007" s="52">
        <v>9615.25</v>
      </c>
      <c r="X5007" s="52">
        <v>10144.700000000001</v>
      </c>
      <c r="Y5007" s="52">
        <v>9558.4</v>
      </c>
      <c r="Z5007" s="52">
        <v>10242.42</v>
      </c>
      <c r="AA5007" s="52">
        <v>10980.33</v>
      </c>
      <c r="AB5007" s="52">
        <v>11525.46</v>
      </c>
      <c r="AC5007" s="52">
        <v>11866.75</v>
      </c>
      <c r="AD5007" s="52">
        <v>12581.49</v>
      </c>
      <c r="AE5007" s="52">
        <v>12651.64</v>
      </c>
      <c r="AF5007" s="52">
        <v>12685.73</v>
      </c>
      <c r="AG5007" s="52">
        <v>12945.23</v>
      </c>
      <c r="AH5007" s="52">
        <v>13654.33</v>
      </c>
      <c r="AI5007" s="52">
        <v>14243.3</v>
      </c>
      <c r="AJ5007" s="52">
        <v>15156.07</v>
      </c>
      <c r="AK5007" s="52">
        <v>15719.96</v>
      </c>
      <c r="AL5007" s="52">
        <v>15988.82</v>
      </c>
      <c r="AM5007" s="52">
        <v>15049.09</v>
      </c>
      <c r="AN5007" s="52">
        <v>15807.14</v>
      </c>
      <c r="AO5007" s="52">
        <v>16522.060000000001</v>
      </c>
      <c r="AP5007" s="52">
        <v>17247.91</v>
      </c>
      <c r="AQ5007" s="52">
        <v>17586.63</v>
      </c>
      <c r="AR5007" s="52">
        <v>18219.080000000002</v>
      </c>
      <c r="AS5007" s="52">
        <v>18816.2</v>
      </c>
      <c r="AT5007" s="52">
        <v>19374.650000000001</v>
      </c>
      <c r="AU5007" s="52">
        <v>19948.509999999998</v>
      </c>
      <c r="AV5007" s="52">
        <v>20601.66</v>
      </c>
      <c r="AW5007" s="52">
        <v>21107.38</v>
      </c>
      <c r="AX5007" s="52">
        <v>21764.34</v>
      </c>
      <c r="AY5007" s="52">
        <v>22538.16</v>
      </c>
      <c r="AZ5007" s="52">
        <v>23407.9</v>
      </c>
      <c r="BA5007" s="52">
        <v>24340.880000000001</v>
      </c>
      <c r="BB5007" s="52">
        <v>25321.96</v>
      </c>
      <c r="BC5007">
        <v>2017</v>
      </c>
    </row>
    <row r="5008" spans="1:55" x14ac:dyDescent="0.25">
      <c r="A5008">
        <v>273</v>
      </c>
      <c r="B5008" t="s">
        <v>1294</v>
      </c>
      <c r="C5008" t="s">
        <v>267</v>
      </c>
      <c r="D5008" t="s">
        <v>1295</v>
      </c>
      <c r="E5008" t="s">
        <v>268</v>
      </c>
      <c r="F5008" t="s">
        <v>269</v>
      </c>
      <c r="G5008" t="s">
        <v>270</v>
      </c>
    </row>
    <row r="5009" spans="1:55" x14ac:dyDescent="0.25">
      <c r="A5009">
        <v>273</v>
      </c>
      <c r="B5009" t="s">
        <v>1294</v>
      </c>
      <c r="C5009" t="s">
        <v>271</v>
      </c>
      <c r="D5009" t="s">
        <v>1295</v>
      </c>
      <c r="E5009" t="s">
        <v>272</v>
      </c>
      <c r="F5009" t="s">
        <v>273</v>
      </c>
      <c r="G5009" t="s">
        <v>274</v>
      </c>
      <c r="I5009" t="s">
        <v>243</v>
      </c>
      <c r="J5009">
        <v>3.0539999999999998</v>
      </c>
      <c r="K5009">
        <v>3.2589999999999999</v>
      </c>
      <c r="L5009">
        <v>3.2320000000000002</v>
      </c>
      <c r="M5009">
        <v>3.0409999999999999</v>
      </c>
      <c r="N5009">
        <v>3.0129999999999999</v>
      </c>
      <c r="O5009">
        <v>2.9729999999999999</v>
      </c>
      <c r="P5009">
        <v>2.7829999999999999</v>
      </c>
      <c r="Q5009">
        <v>2.726</v>
      </c>
      <c r="R5009">
        <v>2.6419999999999999</v>
      </c>
      <c r="S5009">
        <v>2.653</v>
      </c>
      <c r="T5009">
        <v>2.681</v>
      </c>
      <c r="U5009">
        <v>2.7290000000000001</v>
      </c>
      <c r="V5009">
        <v>2.5369999999999999</v>
      </c>
      <c r="W5009">
        <v>2.5569999999999999</v>
      </c>
      <c r="X5009">
        <v>2.6059999999999999</v>
      </c>
      <c r="Y5009">
        <v>2.3559999999999999</v>
      </c>
      <c r="Z5009">
        <v>2.4239999999999999</v>
      </c>
      <c r="AA5009">
        <v>2.4870000000000001</v>
      </c>
      <c r="AB5009">
        <v>2.5470000000000002</v>
      </c>
      <c r="AC5009">
        <v>2.5299999999999998</v>
      </c>
      <c r="AD5009">
        <v>2.5329999999999999</v>
      </c>
      <c r="AE5009">
        <v>2.4630000000000001</v>
      </c>
      <c r="AF5009">
        <v>2.3929999999999998</v>
      </c>
      <c r="AG5009">
        <v>2.3319999999999999</v>
      </c>
      <c r="AH5009">
        <v>2.3029999999999999</v>
      </c>
      <c r="AI5009">
        <v>2.2480000000000002</v>
      </c>
      <c r="AJ5009">
        <v>2.23</v>
      </c>
      <c r="AK5009">
        <v>2.1640000000000001</v>
      </c>
      <c r="AL5009">
        <v>2.1269999999999998</v>
      </c>
      <c r="AM5009">
        <v>2.0230000000000001</v>
      </c>
      <c r="AN5009">
        <v>2.02</v>
      </c>
      <c r="AO5009">
        <v>2.0110000000000001</v>
      </c>
      <c r="AP5009">
        <v>2.02</v>
      </c>
      <c r="AQ5009">
        <v>1.9810000000000001</v>
      </c>
      <c r="AR5009">
        <v>1.968</v>
      </c>
      <c r="AS5009">
        <v>1.9670000000000001</v>
      </c>
      <c r="AT5009">
        <v>1.9610000000000001</v>
      </c>
      <c r="AU5009">
        <v>1.93</v>
      </c>
      <c r="AV5009">
        <v>1.901</v>
      </c>
      <c r="AW5009">
        <v>1.871</v>
      </c>
      <c r="AX5009">
        <v>1.8420000000000001</v>
      </c>
      <c r="AY5009">
        <v>1.82</v>
      </c>
      <c r="AZ5009">
        <v>1.804</v>
      </c>
      <c r="BA5009">
        <v>1.7889999999999999</v>
      </c>
      <c r="BB5009">
        <v>1.7749999999999999</v>
      </c>
      <c r="BC5009">
        <v>2017</v>
      </c>
    </row>
    <row r="5010" spans="1:55" x14ac:dyDescent="0.25">
      <c r="A5010">
        <v>273</v>
      </c>
      <c r="B5010" t="s">
        <v>1294</v>
      </c>
      <c r="C5010" t="s">
        <v>275</v>
      </c>
      <c r="D5010" t="s">
        <v>1295</v>
      </c>
      <c r="E5010" t="s">
        <v>276</v>
      </c>
      <c r="F5010" t="s">
        <v>277</v>
      </c>
      <c r="G5010" t="s">
        <v>278</v>
      </c>
      <c r="I5010" t="s">
        <v>243</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7.835</v>
      </c>
      <c r="AQ5010">
        <v>7.8170000000000002</v>
      </c>
      <c r="AR5010">
        <v>8.0120000000000005</v>
      </c>
      <c r="AS5010">
        <v>8.1479999999999997</v>
      </c>
      <c r="AT5010">
        <v>8.4920000000000009</v>
      </c>
      <c r="AU5010">
        <v>8.8970000000000002</v>
      </c>
      <c r="AV5010">
        <v>9.1609999999999996</v>
      </c>
      <c r="AW5010">
        <v>9.3119999999999994</v>
      </c>
      <c r="AX5010">
        <v>9.3919999999999995</v>
      </c>
      <c r="AY5010">
        <v>9.4789999999999992</v>
      </c>
      <c r="AZ5010">
        <v>9.5640000000000001</v>
      </c>
      <c r="BA5010">
        <v>9.6470000000000002</v>
      </c>
      <c r="BB5010">
        <v>9.7309999999999999</v>
      </c>
      <c r="BC5010">
        <v>2017</v>
      </c>
    </row>
    <row r="5011" spans="1:55" x14ac:dyDescent="0.25">
      <c r="A5011">
        <v>273</v>
      </c>
      <c r="B5011" t="s">
        <v>1294</v>
      </c>
      <c r="C5011" t="s">
        <v>279</v>
      </c>
      <c r="D5011" t="s">
        <v>1295</v>
      </c>
      <c r="E5011" t="s">
        <v>280</v>
      </c>
      <c r="F5011" t="s">
        <v>281</v>
      </c>
      <c r="G5011" t="s">
        <v>282</v>
      </c>
      <c r="I5011" t="s">
        <v>1296</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21.902000000000001</v>
      </c>
      <c r="AS5011">
        <v>23.277000000000001</v>
      </c>
      <c r="AT5011">
        <v>23.768000000000001</v>
      </c>
      <c r="AU5011">
        <v>22.957000000000001</v>
      </c>
      <c r="AV5011">
        <v>23.007000000000001</v>
      </c>
      <c r="AW5011">
        <v>22.960999999999999</v>
      </c>
      <c r="AX5011">
        <v>22.567</v>
      </c>
      <c r="AY5011">
        <v>22.088999999999999</v>
      </c>
      <c r="AZ5011">
        <v>21.608000000000001</v>
      </c>
      <c r="BA5011">
        <v>21.131</v>
      </c>
      <c r="BB5011">
        <v>20.661000000000001</v>
      </c>
      <c r="BC5011">
        <v>2017</v>
      </c>
    </row>
    <row r="5012" spans="1:55" x14ac:dyDescent="0.25">
      <c r="A5012">
        <v>273</v>
      </c>
      <c r="B5012" t="s">
        <v>1294</v>
      </c>
      <c r="C5012" t="s">
        <v>283</v>
      </c>
      <c r="D5012" t="s">
        <v>1295</v>
      </c>
      <c r="E5012" t="s">
        <v>284</v>
      </c>
      <c r="F5012" t="s">
        <v>285</v>
      </c>
      <c r="G5012" t="s">
        <v>282</v>
      </c>
      <c r="I5012" t="s">
        <v>1296</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22.446000000000002</v>
      </c>
      <c r="AK5012">
        <v>22.167999999999999</v>
      </c>
      <c r="AL5012">
        <v>22.582000000000001</v>
      </c>
      <c r="AM5012">
        <v>22.006</v>
      </c>
      <c r="AN5012">
        <v>22.295000000000002</v>
      </c>
      <c r="AO5012">
        <v>22.221</v>
      </c>
      <c r="AP5012">
        <v>22.331</v>
      </c>
      <c r="AQ5012">
        <v>20.001000000000001</v>
      </c>
      <c r="AR5012">
        <v>20.012</v>
      </c>
      <c r="AS5012">
        <v>20.672000000000001</v>
      </c>
      <c r="AT5012">
        <v>21.518000000000001</v>
      </c>
      <c r="AU5012">
        <v>21.282</v>
      </c>
      <c r="AV5012">
        <v>21.193000000000001</v>
      </c>
      <c r="AW5012">
        <v>21.263999999999999</v>
      </c>
      <c r="AX5012">
        <v>20.67</v>
      </c>
      <c r="AY5012">
        <v>20.254000000000001</v>
      </c>
      <c r="AZ5012">
        <v>19.702000000000002</v>
      </c>
      <c r="BA5012">
        <v>19.251999999999999</v>
      </c>
      <c r="BB5012">
        <v>18.794</v>
      </c>
      <c r="BC5012">
        <v>2017</v>
      </c>
    </row>
    <row r="5013" spans="1:55" x14ac:dyDescent="0.25">
      <c r="A5013">
        <v>273</v>
      </c>
      <c r="B5013" t="s">
        <v>1294</v>
      </c>
      <c r="C5013" t="s">
        <v>286</v>
      </c>
      <c r="D5013" t="s">
        <v>1295</v>
      </c>
      <c r="E5013" t="s">
        <v>287</v>
      </c>
      <c r="F5013" t="s">
        <v>288</v>
      </c>
      <c r="G5013" t="s">
        <v>250</v>
      </c>
      <c r="I5013" t="s">
        <v>1297</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85.335999999999999</v>
      </c>
      <c r="AS5013">
        <v>87.658000000000001</v>
      </c>
      <c r="AT5013">
        <v>90.131</v>
      </c>
      <c r="AU5013">
        <v>95.578999999999994</v>
      </c>
      <c r="AV5013">
        <v>100.26</v>
      </c>
      <c r="AW5013">
        <v>104.077</v>
      </c>
      <c r="AX5013">
        <v>107.312</v>
      </c>
      <c r="AY5013">
        <v>110.53100000000001</v>
      </c>
      <c r="AZ5013">
        <v>113.84699999999999</v>
      </c>
      <c r="BA5013">
        <v>117.26300000000001</v>
      </c>
      <c r="BB5013">
        <v>120.78100000000001</v>
      </c>
      <c r="BC5013">
        <v>2018</v>
      </c>
    </row>
    <row r="5014" spans="1:55" x14ac:dyDescent="0.25">
      <c r="A5014">
        <v>273</v>
      </c>
      <c r="B5014" t="s">
        <v>1294</v>
      </c>
      <c r="C5014" t="s">
        <v>290</v>
      </c>
      <c r="D5014" t="s">
        <v>1295</v>
      </c>
      <c r="E5014" t="s">
        <v>287</v>
      </c>
      <c r="F5014" t="s">
        <v>291</v>
      </c>
      <c r="G5014" t="s">
        <v>235</v>
      </c>
      <c r="I5014" t="s">
        <v>292</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3.8050000000000002</v>
      </c>
      <c r="AR5014">
        <v>4.0199999999999996</v>
      </c>
      <c r="AS5014">
        <v>2.7210000000000001</v>
      </c>
      <c r="AT5014">
        <v>2.8220000000000001</v>
      </c>
      <c r="AU5014">
        <v>6.0439999999999996</v>
      </c>
      <c r="AV5014">
        <v>4.8979999999999997</v>
      </c>
      <c r="AW5014">
        <v>3.8069999999999999</v>
      </c>
      <c r="AX5014">
        <v>3.1080000000000001</v>
      </c>
      <c r="AY5014">
        <v>3</v>
      </c>
      <c r="AZ5014">
        <v>3</v>
      </c>
      <c r="BA5014">
        <v>3</v>
      </c>
      <c r="BB5014">
        <v>3</v>
      </c>
      <c r="BC5014">
        <v>2018</v>
      </c>
    </row>
    <row r="5015" spans="1:55" x14ac:dyDescent="0.25">
      <c r="A5015">
        <v>273</v>
      </c>
      <c r="B5015" t="s">
        <v>1294</v>
      </c>
      <c r="C5015" t="s">
        <v>293</v>
      </c>
      <c r="D5015" t="s">
        <v>1295</v>
      </c>
      <c r="E5015" t="s">
        <v>294</v>
      </c>
      <c r="F5015" t="s">
        <v>295</v>
      </c>
      <c r="G5015" t="s">
        <v>250</v>
      </c>
      <c r="I5015" t="s">
        <v>1297</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106.193</v>
      </c>
      <c r="AX5015">
        <v>109.379</v>
      </c>
      <c r="AY5015">
        <v>112.661</v>
      </c>
      <c r="AZ5015">
        <v>116.04</v>
      </c>
      <c r="BA5015">
        <v>119.52200000000001</v>
      </c>
      <c r="BB5015">
        <v>123.107</v>
      </c>
      <c r="BC5015">
        <v>2018</v>
      </c>
    </row>
    <row r="5016" spans="1:55" x14ac:dyDescent="0.25">
      <c r="A5016">
        <v>273</v>
      </c>
      <c r="B5016" t="s">
        <v>1294</v>
      </c>
      <c r="C5016" t="s">
        <v>296</v>
      </c>
      <c r="D5016" t="s">
        <v>1295</v>
      </c>
      <c r="E5016" t="s">
        <v>294</v>
      </c>
      <c r="F5016" t="s">
        <v>297</v>
      </c>
      <c r="G5016" t="s">
        <v>235</v>
      </c>
      <c r="I5016" t="s">
        <v>298</v>
      </c>
      <c r="J5016" t="s">
        <v>232</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3.08</v>
      </c>
      <c r="AX5016">
        <v>3</v>
      </c>
      <c r="AY5016">
        <v>3</v>
      </c>
      <c r="AZ5016">
        <v>3</v>
      </c>
      <c r="BA5016">
        <v>3</v>
      </c>
      <c r="BB5016">
        <v>3</v>
      </c>
      <c r="BC5016">
        <v>2018</v>
      </c>
    </row>
    <row r="5017" spans="1:55" x14ac:dyDescent="0.25">
      <c r="A5017">
        <v>273</v>
      </c>
      <c r="B5017" t="s">
        <v>1294</v>
      </c>
      <c r="C5017" t="s">
        <v>299</v>
      </c>
      <c r="D5017" t="s">
        <v>1295</v>
      </c>
      <c r="E5017" t="s">
        <v>300</v>
      </c>
      <c r="G5017" t="s">
        <v>274</v>
      </c>
    </row>
    <row r="5018" spans="1:55" x14ac:dyDescent="0.25">
      <c r="A5018">
        <v>273</v>
      </c>
      <c r="B5018" t="s">
        <v>1294</v>
      </c>
      <c r="C5018" t="s">
        <v>301</v>
      </c>
      <c r="D5018" t="s">
        <v>1295</v>
      </c>
      <c r="E5018" t="s">
        <v>302</v>
      </c>
      <c r="F5018" t="s">
        <v>303</v>
      </c>
      <c r="G5018" t="s">
        <v>235</v>
      </c>
      <c r="I5018" t="s">
        <v>1298</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5.9189999999999996</v>
      </c>
      <c r="AS5018">
        <v>5.9189999999999996</v>
      </c>
      <c r="AT5018">
        <v>2.919</v>
      </c>
      <c r="AU5018">
        <v>6.1909999999999998</v>
      </c>
      <c r="AV5018">
        <v>6.1970000000000001</v>
      </c>
      <c r="AW5018">
        <v>2.9649999999999999</v>
      </c>
      <c r="AX5018">
        <v>3.5030000000000001</v>
      </c>
      <c r="AY5018">
        <v>4.1470000000000002</v>
      </c>
      <c r="AZ5018">
        <v>4.41</v>
      </c>
      <c r="BA5018">
        <v>4.4550000000000001</v>
      </c>
      <c r="BB5018">
        <v>4.5030000000000001</v>
      </c>
      <c r="BC5018">
        <v>2018</v>
      </c>
    </row>
    <row r="5019" spans="1:55" x14ac:dyDescent="0.25">
      <c r="A5019">
        <v>273</v>
      </c>
      <c r="B5019" t="s">
        <v>1294</v>
      </c>
      <c r="C5019" t="s">
        <v>305</v>
      </c>
      <c r="D5019" t="s">
        <v>1295</v>
      </c>
      <c r="E5019" t="s">
        <v>306</v>
      </c>
      <c r="F5019" t="s">
        <v>307</v>
      </c>
      <c r="G5019" t="s">
        <v>235</v>
      </c>
      <c r="I5019" t="s">
        <v>1298</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6.6689999999999996</v>
      </c>
      <c r="AW5019">
        <v>3.0870000000000002</v>
      </c>
      <c r="AX5019">
        <v>3.524</v>
      </c>
      <c r="AY5019">
        <v>4.1500000000000004</v>
      </c>
      <c r="AZ5019">
        <v>4.4109999999999996</v>
      </c>
      <c r="BA5019">
        <v>4.4550000000000001</v>
      </c>
      <c r="BB5019">
        <v>4.5030000000000001</v>
      </c>
      <c r="BC5019">
        <v>2018</v>
      </c>
    </row>
    <row r="5020" spans="1:55" x14ac:dyDescent="0.25">
      <c r="A5020">
        <v>273</v>
      </c>
      <c r="B5020" t="s">
        <v>1294</v>
      </c>
      <c r="C5020" t="s">
        <v>308</v>
      </c>
      <c r="D5020" t="s">
        <v>1295</v>
      </c>
      <c r="E5020" t="s">
        <v>309</v>
      </c>
      <c r="F5020" t="s">
        <v>310</v>
      </c>
      <c r="G5020" t="s">
        <v>235</v>
      </c>
      <c r="I5020" t="s">
        <v>1298</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3.694</v>
      </c>
      <c r="AU5020">
        <v>3.9359999999999999</v>
      </c>
      <c r="AV5020">
        <v>5.7480000000000002</v>
      </c>
      <c r="AW5020">
        <v>3.3130000000000002</v>
      </c>
      <c r="AX5020">
        <v>3.3380000000000001</v>
      </c>
      <c r="AY5020">
        <v>4.1779999999999999</v>
      </c>
      <c r="AZ5020">
        <v>4.4139999999999997</v>
      </c>
      <c r="BA5020">
        <v>4.6589999999999998</v>
      </c>
      <c r="BB5020">
        <v>4.6740000000000004</v>
      </c>
      <c r="BC5020">
        <v>2018</v>
      </c>
    </row>
    <row r="5021" spans="1:55" x14ac:dyDescent="0.25">
      <c r="A5021">
        <v>273</v>
      </c>
      <c r="B5021" t="s">
        <v>1294</v>
      </c>
      <c r="C5021" t="s">
        <v>311</v>
      </c>
      <c r="D5021" t="s">
        <v>1295</v>
      </c>
      <c r="E5021" t="s">
        <v>312</v>
      </c>
      <c r="F5021" t="s">
        <v>313</v>
      </c>
      <c r="G5021" t="s">
        <v>235</v>
      </c>
      <c r="I5021" t="s">
        <v>1298</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6.02</v>
      </c>
      <c r="AW5021">
        <v>3.3149999999999999</v>
      </c>
      <c r="AX5021">
        <v>3.3359999999999999</v>
      </c>
      <c r="AY5021">
        <v>4.1790000000000003</v>
      </c>
      <c r="AZ5021">
        <v>4.4130000000000003</v>
      </c>
      <c r="BA5021">
        <v>4.66</v>
      </c>
      <c r="BB5021">
        <v>4.673</v>
      </c>
      <c r="BC5021">
        <v>2018</v>
      </c>
    </row>
    <row r="5022" spans="1:55" x14ac:dyDescent="0.25">
      <c r="A5022">
        <v>273</v>
      </c>
      <c r="B5022" t="s">
        <v>1294</v>
      </c>
      <c r="C5022" t="s">
        <v>314</v>
      </c>
      <c r="D5022" t="s">
        <v>1295</v>
      </c>
      <c r="E5022" t="s">
        <v>315</v>
      </c>
      <c r="F5022" t="s">
        <v>316</v>
      </c>
      <c r="G5022" t="s">
        <v>317</v>
      </c>
      <c r="I5022" t="s">
        <v>1299</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4.9039999999999999</v>
      </c>
      <c r="AR5022">
        <v>4.8230000000000004</v>
      </c>
      <c r="AS5022">
        <v>4.3499999999999996</v>
      </c>
      <c r="AT5022">
        <v>3.883</v>
      </c>
      <c r="AU5022">
        <v>3.4209999999999998</v>
      </c>
      <c r="AV5022">
        <v>3.3290000000000002</v>
      </c>
      <c r="AW5022">
        <v>3.4849999999999999</v>
      </c>
      <c r="AX5022">
        <v>3.5640000000000001</v>
      </c>
      <c r="AY5022">
        <v>3.5630000000000002</v>
      </c>
      <c r="AZ5022">
        <v>3.5139999999999998</v>
      </c>
      <c r="BA5022">
        <v>3.47</v>
      </c>
      <c r="BB5022">
        <v>3.4420000000000002</v>
      </c>
      <c r="BC5022">
        <v>2018</v>
      </c>
    </row>
    <row r="5023" spans="1:55" x14ac:dyDescent="0.25">
      <c r="A5023">
        <v>273</v>
      </c>
      <c r="B5023" t="s">
        <v>1294</v>
      </c>
      <c r="C5023" t="s">
        <v>318</v>
      </c>
      <c r="D5023" t="s">
        <v>1295</v>
      </c>
      <c r="E5023" t="s">
        <v>319</v>
      </c>
      <c r="F5023" t="s">
        <v>320</v>
      </c>
      <c r="G5023" t="s">
        <v>321</v>
      </c>
      <c r="H5023" t="s">
        <v>322</v>
      </c>
    </row>
    <row r="5024" spans="1:55" x14ac:dyDescent="0.25">
      <c r="A5024">
        <v>273</v>
      </c>
      <c r="B5024" t="s">
        <v>1294</v>
      </c>
      <c r="C5024" t="s">
        <v>323</v>
      </c>
      <c r="D5024" t="s">
        <v>1295</v>
      </c>
      <c r="E5024" t="s">
        <v>324</v>
      </c>
      <c r="F5024" t="s">
        <v>325</v>
      </c>
      <c r="G5024" t="s">
        <v>321</v>
      </c>
      <c r="H5024" t="s">
        <v>322</v>
      </c>
      <c r="I5024" t="s">
        <v>1300</v>
      </c>
      <c r="J5024">
        <v>69.361000000000004</v>
      </c>
      <c r="K5024">
        <v>70.992000000000004</v>
      </c>
      <c r="L5024">
        <v>72.602999999999994</v>
      </c>
      <c r="M5024">
        <v>74.197000000000003</v>
      </c>
      <c r="N5024">
        <v>75.781000000000006</v>
      </c>
      <c r="O5024">
        <v>77.361000000000004</v>
      </c>
      <c r="P5024">
        <v>78.933999999999997</v>
      </c>
      <c r="Q5024">
        <v>80.503</v>
      </c>
      <c r="R5024">
        <v>82.084000000000003</v>
      </c>
      <c r="S5024">
        <v>83.697999999999993</v>
      </c>
      <c r="T5024">
        <v>87.064999999999998</v>
      </c>
      <c r="U5024">
        <v>88.631</v>
      </c>
      <c r="V5024">
        <v>90.132999999999996</v>
      </c>
      <c r="W5024">
        <v>91.600999999999999</v>
      </c>
      <c r="X5024">
        <v>93.055000000000007</v>
      </c>
      <c r="Y5024">
        <v>94.49</v>
      </c>
      <c r="Z5024">
        <v>95.876999999999995</v>
      </c>
      <c r="AA5024">
        <v>97.204999999999998</v>
      </c>
      <c r="AB5024">
        <v>98.484999999999999</v>
      </c>
      <c r="AC5024">
        <v>99.706000000000003</v>
      </c>
      <c r="AD5024">
        <v>100.896</v>
      </c>
      <c r="AE5024">
        <v>102.122</v>
      </c>
      <c r="AF5024">
        <v>103.41800000000001</v>
      </c>
      <c r="AG5024">
        <v>104.72</v>
      </c>
      <c r="AH5024">
        <v>105.952</v>
      </c>
      <c r="AI5024">
        <v>107.151</v>
      </c>
      <c r="AJ5024">
        <v>108.40900000000001</v>
      </c>
      <c r="AK5024">
        <v>109.78700000000001</v>
      </c>
      <c r="AL5024">
        <v>111.29900000000001</v>
      </c>
      <c r="AM5024">
        <v>112.85299999999999</v>
      </c>
      <c r="AN5024">
        <v>114.256</v>
      </c>
      <c r="AO5024">
        <v>115.68300000000001</v>
      </c>
      <c r="AP5024">
        <v>117.054</v>
      </c>
      <c r="AQ5024">
        <v>118.395</v>
      </c>
      <c r="AR5024">
        <v>119.71299999999999</v>
      </c>
      <c r="AS5024">
        <v>121.006</v>
      </c>
      <c r="AT5024">
        <v>122.273</v>
      </c>
      <c r="AU5024">
        <v>123.518</v>
      </c>
      <c r="AV5024">
        <v>124.738</v>
      </c>
      <c r="AW5024">
        <v>125.929</v>
      </c>
      <c r="AX5024">
        <v>127.092</v>
      </c>
      <c r="AY5024">
        <v>128.23099999999999</v>
      </c>
      <c r="AZ5024">
        <v>129.352</v>
      </c>
      <c r="BA5024">
        <v>130.452</v>
      </c>
      <c r="BB5024">
        <v>131.529</v>
      </c>
      <c r="BC5024">
        <v>2018</v>
      </c>
    </row>
    <row r="5025" spans="1:55" x14ac:dyDescent="0.25">
      <c r="A5025">
        <v>273</v>
      </c>
      <c r="B5025" t="s">
        <v>1294</v>
      </c>
      <c r="C5025" t="s">
        <v>327</v>
      </c>
      <c r="D5025" t="s">
        <v>1295</v>
      </c>
      <c r="E5025" t="s">
        <v>328</v>
      </c>
      <c r="F5025" t="s">
        <v>329</v>
      </c>
      <c r="G5025" t="s">
        <v>229</v>
      </c>
      <c r="H5025" t="s">
        <v>230</v>
      </c>
      <c r="I5025" t="s">
        <v>1301</v>
      </c>
      <c r="J5025" t="s">
        <v>232</v>
      </c>
      <c r="K5025" t="s">
        <v>232</v>
      </c>
      <c r="L5025" t="s">
        <v>232</v>
      </c>
      <c r="M5025" t="s">
        <v>232</v>
      </c>
      <c r="N5025" t="s">
        <v>232</v>
      </c>
      <c r="O5025" t="s">
        <v>232</v>
      </c>
      <c r="P5025" t="s">
        <v>232</v>
      </c>
      <c r="Q5025" t="s">
        <v>232</v>
      </c>
      <c r="R5025" t="s">
        <v>232</v>
      </c>
      <c r="S5025" t="s">
        <v>232</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52">
        <v>1171.8599999999999</v>
      </c>
      <c r="AE5025" s="52">
        <v>1262.3599999999999</v>
      </c>
      <c r="AF5025" s="52">
        <v>1376.6</v>
      </c>
      <c r="AG5025" s="52">
        <v>1590.88</v>
      </c>
      <c r="AH5025" s="52">
        <v>1767.64</v>
      </c>
      <c r="AI5025" s="52">
        <v>1972.13</v>
      </c>
      <c r="AJ5025" s="52">
        <v>2263.02</v>
      </c>
      <c r="AK5025" s="52">
        <v>2537.37</v>
      </c>
      <c r="AL5025" s="52">
        <v>3338.04</v>
      </c>
      <c r="AM5025" s="52">
        <v>2878.9</v>
      </c>
      <c r="AN5025" s="52">
        <v>3167.74</v>
      </c>
      <c r="AO5025" s="52">
        <v>3575.55</v>
      </c>
      <c r="AP5025" s="52">
        <v>3873.39</v>
      </c>
      <c r="AQ5025" s="52">
        <v>3917.98</v>
      </c>
      <c r="AR5025" s="52">
        <v>4095.14</v>
      </c>
      <c r="AS5025" s="52">
        <v>4364.62</v>
      </c>
      <c r="AT5025" s="52">
        <v>4949.13</v>
      </c>
      <c r="AU5025" s="52">
        <v>5405.11</v>
      </c>
      <c r="AV5025" s="52">
        <v>5518.11</v>
      </c>
      <c r="AW5025" s="52">
        <v>5411.61</v>
      </c>
      <c r="AX5025" s="52">
        <v>5635.97</v>
      </c>
      <c r="AY5025" s="52">
        <v>5907.69</v>
      </c>
      <c r="AZ5025" s="52">
        <v>6270.74</v>
      </c>
      <c r="BA5025" s="52">
        <v>6639.06</v>
      </c>
      <c r="BB5025" s="52">
        <v>7033.91</v>
      </c>
      <c r="BC5025">
        <v>2018</v>
      </c>
    </row>
    <row r="5026" spans="1:55" x14ac:dyDescent="0.25">
      <c r="A5026">
        <v>273</v>
      </c>
      <c r="B5026" t="s">
        <v>1294</v>
      </c>
      <c r="C5026" t="s">
        <v>331</v>
      </c>
      <c r="D5026" t="s">
        <v>1295</v>
      </c>
      <c r="E5026" t="s">
        <v>328</v>
      </c>
      <c r="F5026" t="s">
        <v>329</v>
      </c>
      <c r="G5026" t="s">
        <v>282</v>
      </c>
      <c r="I5026" t="s">
        <v>332</v>
      </c>
      <c r="J5026" t="s">
        <v>232</v>
      </c>
      <c r="K5026" t="s">
        <v>232</v>
      </c>
      <c r="L5026" t="s">
        <v>232</v>
      </c>
      <c r="M5026" t="s">
        <v>232</v>
      </c>
      <c r="N5026" t="s">
        <v>232</v>
      </c>
      <c r="O5026" t="s">
        <v>232</v>
      </c>
      <c r="P5026" t="s">
        <v>232</v>
      </c>
      <c r="Q5026" t="s">
        <v>232</v>
      </c>
      <c r="R5026" t="s">
        <v>232</v>
      </c>
      <c r="S5026" t="s">
        <v>232</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23.436</v>
      </c>
      <c r="AS5026">
        <v>23.527000000000001</v>
      </c>
      <c r="AT5026">
        <v>24.602</v>
      </c>
      <c r="AU5026">
        <v>24.657</v>
      </c>
      <c r="AV5026">
        <v>23.439</v>
      </c>
      <c r="AW5026">
        <v>21.864000000000001</v>
      </c>
      <c r="AX5026">
        <v>21.696000000000002</v>
      </c>
      <c r="AY5026">
        <v>21.564</v>
      </c>
      <c r="AZ5026">
        <v>21.655000000000001</v>
      </c>
      <c r="BA5026">
        <v>21.675000000000001</v>
      </c>
      <c r="BB5026">
        <v>21.702000000000002</v>
      </c>
      <c r="BC5026">
        <v>2018</v>
      </c>
    </row>
    <row r="5027" spans="1:55" x14ac:dyDescent="0.25">
      <c r="A5027">
        <v>273</v>
      </c>
      <c r="B5027" t="s">
        <v>1294</v>
      </c>
      <c r="C5027" t="s">
        <v>333</v>
      </c>
      <c r="D5027" t="s">
        <v>1295</v>
      </c>
      <c r="E5027" t="s">
        <v>334</v>
      </c>
      <c r="F5027" t="s">
        <v>335</v>
      </c>
      <c r="G5027" t="s">
        <v>229</v>
      </c>
      <c r="H5027" t="s">
        <v>230</v>
      </c>
      <c r="I5027" t="s">
        <v>1301</v>
      </c>
      <c r="J5027" t="s">
        <v>232</v>
      </c>
      <c r="K5027" t="s">
        <v>232</v>
      </c>
      <c r="L5027" t="s">
        <v>232</v>
      </c>
      <c r="M5027" t="s">
        <v>232</v>
      </c>
      <c r="N5027" t="s">
        <v>232</v>
      </c>
      <c r="O5027" t="s">
        <v>232</v>
      </c>
      <c r="P5027" t="s">
        <v>232</v>
      </c>
      <c r="Q5027" t="s">
        <v>232</v>
      </c>
      <c r="R5027" t="s">
        <v>232</v>
      </c>
      <c r="S5027" t="s">
        <v>232</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52">
        <v>1215.26</v>
      </c>
      <c r="AD5027" s="52">
        <v>1360.28</v>
      </c>
      <c r="AE5027" s="52">
        <v>1453.7</v>
      </c>
      <c r="AF5027" s="52">
        <v>1547.35</v>
      </c>
      <c r="AG5027" s="52">
        <v>1776.23</v>
      </c>
      <c r="AH5027" s="52">
        <v>1892.15</v>
      </c>
      <c r="AI5027" s="52">
        <v>2115.5100000000002</v>
      </c>
      <c r="AJ5027" s="52">
        <v>2399.34</v>
      </c>
      <c r="AK5027" s="52">
        <v>2713.05</v>
      </c>
      <c r="AL5027" s="52">
        <v>3426.11</v>
      </c>
      <c r="AM5027" s="52">
        <v>3380.62</v>
      </c>
      <c r="AN5027" s="52">
        <v>3699.06</v>
      </c>
      <c r="AO5027" s="52">
        <v>4064.77</v>
      </c>
      <c r="AP5027" s="52">
        <v>4462.8100000000004</v>
      </c>
      <c r="AQ5027" s="52">
        <v>4521.38</v>
      </c>
      <c r="AR5027" s="52">
        <v>4887.99</v>
      </c>
      <c r="AS5027" s="52">
        <v>5106.62</v>
      </c>
      <c r="AT5027" s="52">
        <v>5505.76</v>
      </c>
      <c r="AU5027" s="52">
        <v>5638.15</v>
      </c>
      <c r="AV5027" s="52">
        <v>6065.76</v>
      </c>
      <c r="AW5027" s="52">
        <v>6030.39</v>
      </c>
      <c r="AX5027" s="52">
        <v>6259.43</v>
      </c>
      <c r="AY5027" s="52">
        <v>6537.79</v>
      </c>
      <c r="AZ5027" s="52">
        <v>6936.75</v>
      </c>
      <c r="BA5027" s="52">
        <v>7343.57</v>
      </c>
      <c r="BB5027" s="52">
        <v>7779.36</v>
      </c>
      <c r="BC5027">
        <v>2018</v>
      </c>
    </row>
    <row r="5028" spans="1:55" x14ac:dyDescent="0.25">
      <c r="A5028">
        <v>273</v>
      </c>
      <c r="B5028" t="s">
        <v>1294</v>
      </c>
      <c r="C5028" t="s">
        <v>336</v>
      </c>
      <c r="D5028" t="s">
        <v>1295</v>
      </c>
      <c r="E5028" t="s">
        <v>334</v>
      </c>
      <c r="F5028" t="s">
        <v>335</v>
      </c>
      <c r="G5028" t="s">
        <v>282</v>
      </c>
      <c r="I5028" t="s">
        <v>337</v>
      </c>
      <c r="J5028" t="s">
        <v>232</v>
      </c>
      <c r="K5028" t="s">
        <v>232</v>
      </c>
      <c r="L5028" t="s">
        <v>232</v>
      </c>
      <c r="M5028" t="s">
        <v>232</v>
      </c>
      <c r="N5028" t="s">
        <v>232</v>
      </c>
      <c r="O5028" t="s">
        <v>232</v>
      </c>
      <c r="P5028" t="s">
        <v>232</v>
      </c>
      <c r="Q5028" t="s">
        <v>232</v>
      </c>
      <c r="R5028" t="s">
        <v>232</v>
      </c>
      <c r="S5028" t="s">
        <v>232</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27.972999999999999</v>
      </c>
      <c r="AS5028">
        <v>27.527000000000001</v>
      </c>
      <c r="AT5028">
        <v>27.369</v>
      </c>
      <c r="AU5028">
        <v>25.72</v>
      </c>
      <c r="AV5028">
        <v>25.765000000000001</v>
      </c>
      <c r="AW5028">
        <v>24.364000000000001</v>
      </c>
      <c r="AX5028">
        <v>24.096</v>
      </c>
      <c r="AY5028">
        <v>23.864000000000001</v>
      </c>
      <c r="AZ5028">
        <v>23.954999999999998</v>
      </c>
      <c r="BA5028">
        <v>23.975000000000001</v>
      </c>
      <c r="BB5028">
        <v>24.001999999999999</v>
      </c>
      <c r="BC5028">
        <v>2018</v>
      </c>
    </row>
    <row r="5029" spans="1:55" x14ac:dyDescent="0.25">
      <c r="A5029">
        <v>273</v>
      </c>
      <c r="B5029" t="s">
        <v>1294</v>
      </c>
      <c r="C5029" t="s">
        <v>338</v>
      </c>
      <c r="D5029" t="s">
        <v>1295</v>
      </c>
      <c r="E5029" t="s">
        <v>339</v>
      </c>
      <c r="F5029" t="s">
        <v>340</v>
      </c>
      <c r="G5029" t="s">
        <v>229</v>
      </c>
      <c r="H5029" t="s">
        <v>230</v>
      </c>
      <c r="I5029" t="s">
        <v>1301</v>
      </c>
      <c r="J5029" t="s">
        <v>232</v>
      </c>
      <c r="K5029" t="s">
        <v>232</v>
      </c>
      <c r="L5029" t="s">
        <v>232</v>
      </c>
      <c r="M5029" t="s">
        <v>232</v>
      </c>
      <c r="N5029" t="s">
        <v>232</v>
      </c>
      <c r="O5029" t="s">
        <v>232</v>
      </c>
      <c r="P5029" t="s">
        <v>232</v>
      </c>
      <c r="Q5029" t="s">
        <v>232</v>
      </c>
      <c r="R5029" t="s">
        <v>232</v>
      </c>
      <c r="S5029" t="s">
        <v>232</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-547.65099999999995</v>
      </c>
      <c r="AW5029">
        <v>-618.78599999999994</v>
      </c>
      <c r="AX5029">
        <v>-623.46100000000001</v>
      </c>
      <c r="AY5029">
        <v>-630.10799999999995</v>
      </c>
      <c r="AZ5029">
        <v>-666.01099999999997</v>
      </c>
      <c r="BA5029">
        <v>-704.50699999999995</v>
      </c>
      <c r="BB5029">
        <v>-745.45699999999999</v>
      </c>
      <c r="BC5029">
        <v>2018</v>
      </c>
    </row>
    <row r="5030" spans="1:55" x14ac:dyDescent="0.25">
      <c r="A5030">
        <v>273</v>
      </c>
      <c r="B5030" t="s">
        <v>1294</v>
      </c>
      <c r="C5030" t="s">
        <v>341</v>
      </c>
      <c r="D5030" t="s">
        <v>1295</v>
      </c>
      <c r="E5030" t="s">
        <v>339</v>
      </c>
      <c r="F5030" t="s">
        <v>340</v>
      </c>
      <c r="G5030" t="s">
        <v>282</v>
      </c>
      <c r="I5030" t="s">
        <v>342</v>
      </c>
      <c r="J5030" t="s">
        <v>232</v>
      </c>
      <c r="K5030" t="s">
        <v>232</v>
      </c>
      <c r="L5030" t="s">
        <v>232</v>
      </c>
      <c r="M5030" t="s">
        <v>232</v>
      </c>
      <c r="N5030" t="s">
        <v>232</v>
      </c>
      <c r="O5030" t="s">
        <v>232</v>
      </c>
      <c r="P5030" t="s">
        <v>232</v>
      </c>
      <c r="Q5030" t="s">
        <v>232</v>
      </c>
      <c r="R5030" t="s">
        <v>232</v>
      </c>
      <c r="S5030" t="s">
        <v>232</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-4.5369999999999999</v>
      </c>
      <c r="AS5030">
        <v>-4</v>
      </c>
      <c r="AT5030">
        <v>-2.7669999999999999</v>
      </c>
      <c r="AU5030">
        <v>-1.0629999999999999</v>
      </c>
      <c r="AV5030">
        <v>-2.3260000000000001</v>
      </c>
      <c r="AW5030">
        <v>-2.5</v>
      </c>
      <c r="AX5030">
        <v>-2.4</v>
      </c>
      <c r="AY5030">
        <v>-2.2999999999999998</v>
      </c>
      <c r="AZ5030">
        <v>-2.2999999999999998</v>
      </c>
      <c r="BA5030">
        <v>-2.2999999999999998</v>
      </c>
      <c r="BB5030">
        <v>-2.2999999999999998</v>
      </c>
      <c r="BC5030">
        <v>2018</v>
      </c>
    </row>
    <row r="5031" spans="1:55" x14ac:dyDescent="0.25">
      <c r="A5031">
        <v>273</v>
      </c>
      <c r="B5031" t="s">
        <v>1294</v>
      </c>
      <c r="C5031" t="s">
        <v>343</v>
      </c>
      <c r="D5031" t="s">
        <v>1295</v>
      </c>
      <c r="E5031" t="s">
        <v>344</v>
      </c>
      <c r="F5031" t="s">
        <v>345</v>
      </c>
      <c r="G5031" t="s">
        <v>229</v>
      </c>
      <c r="H5031" t="s">
        <v>230</v>
      </c>
      <c r="I5031" t="s">
        <v>1301</v>
      </c>
      <c r="J5031" t="s">
        <v>232</v>
      </c>
      <c r="K5031" t="s">
        <v>232</v>
      </c>
      <c r="L5031" t="s">
        <v>232</v>
      </c>
      <c r="M5031" t="s">
        <v>232</v>
      </c>
      <c r="N5031" t="s">
        <v>232</v>
      </c>
      <c r="O5031" t="s">
        <v>232</v>
      </c>
      <c r="P5031" t="s">
        <v>232</v>
      </c>
      <c r="Q5031" t="s">
        <v>232</v>
      </c>
      <c r="R5031" t="s">
        <v>232</v>
      </c>
      <c r="S5031" t="s">
        <v>232</v>
      </c>
      <c r="T5031" t="s">
        <v>232</v>
      </c>
      <c r="U5031" t="s">
        <v>232</v>
      </c>
      <c r="V5031" t="s">
        <v>232</v>
      </c>
      <c r="W5031" t="s">
        <v>232</v>
      </c>
      <c r="X5031" t="s">
        <v>232</v>
      </c>
      <c r="Y5031" t="s">
        <v>232</v>
      </c>
      <c r="Z5031">
        <v>-222.84</v>
      </c>
      <c r="AA5031">
        <v>-114.29900000000001</v>
      </c>
      <c r="AB5031">
        <v>-76.954999999999998</v>
      </c>
      <c r="AC5031">
        <v>-136.78200000000001</v>
      </c>
      <c r="AD5031">
        <v>-165.39</v>
      </c>
      <c r="AE5031">
        <v>-7.2229999999999999</v>
      </c>
      <c r="AF5031">
        <v>96.111999999999995</v>
      </c>
      <c r="AG5031">
        <v>78.459000000000003</v>
      </c>
      <c r="AH5031">
        <v>50.536999999999999</v>
      </c>
      <c r="AI5031">
        <v>-47.079000000000001</v>
      </c>
      <c r="AJ5031">
        <v>-99.71</v>
      </c>
      <c r="AK5031">
        <v>-159.21899999999999</v>
      </c>
      <c r="AL5031">
        <v>-154.67099999999999</v>
      </c>
      <c r="AM5031">
        <v>-360.72899999999998</v>
      </c>
      <c r="AN5031">
        <v>-503.24900000000002</v>
      </c>
      <c r="AO5031">
        <v>-575.13499999999999</v>
      </c>
      <c r="AP5031">
        <v>-704.09100000000001</v>
      </c>
      <c r="AQ5031">
        <v>-681.33199999999999</v>
      </c>
      <c r="AR5031">
        <v>-827.86400000000003</v>
      </c>
      <c r="AS5031">
        <v>-828.96100000000001</v>
      </c>
      <c r="AT5031">
        <v>-806.64700000000005</v>
      </c>
      <c r="AU5031">
        <v>-519.59400000000005</v>
      </c>
      <c r="AV5031">
        <v>-581.18600000000004</v>
      </c>
      <c r="AW5031">
        <v>-624.27599999999995</v>
      </c>
      <c r="AX5031">
        <v>-605.38099999999997</v>
      </c>
      <c r="AY5031">
        <v>-604.67399999999998</v>
      </c>
      <c r="AZ5031">
        <v>-647.28800000000001</v>
      </c>
      <c r="BA5031">
        <v>-696.09</v>
      </c>
      <c r="BB5031">
        <v>-744.07600000000002</v>
      </c>
      <c r="BC5031">
        <v>2018</v>
      </c>
    </row>
    <row r="5032" spans="1:55" x14ac:dyDescent="0.25">
      <c r="A5032">
        <v>273</v>
      </c>
      <c r="B5032" t="s">
        <v>1294</v>
      </c>
      <c r="C5032" t="s">
        <v>346</v>
      </c>
      <c r="D5032" t="s">
        <v>1295</v>
      </c>
      <c r="E5032" t="s">
        <v>344</v>
      </c>
      <c r="F5032" t="s">
        <v>345</v>
      </c>
      <c r="G5032" t="s">
        <v>270</v>
      </c>
      <c r="I5032" t="s">
        <v>397</v>
      </c>
      <c r="J5032" t="s">
        <v>232</v>
      </c>
      <c r="K5032" t="s">
        <v>232</v>
      </c>
      <c r="L5032" t="s">
        <v>232</v>
      </c>
      <c r="M5032" t="s">
        <v>232</v>
      </c>
      <c r="N5032" t="s">
        <v>232</v>
      </c>
      <c r="O5032" t="s">
        <v>232</v>
      </c>
      <c r="P5032" t="s">
        <v>232</v>
      </c>
      <c r="Q5032" t="s">
        <v>232</v>
      </c>
      <c r="R5032" t="s">
        <v>232</v>
      </c>
      <c r="S5032" t="s">
        <v>232</v>
      </c>
      <c r="T5032" t="s">
        <v>232</v>
      </c>
      <c r="U5032" t="s">
        <v>232</v>
      </c>
      <c r="V5032" t="s">
        <v>232</v>
      </c>
      <c r="W5032" t="s">
        <v>232</v>
      </c>
      <c r="X5032" t="s">
        <v>232</v>
      </c>
      <c r="Y5032" t="s">
        <v>232</v>
      </c>
      <c r="Z5032" t="s">
        <v>232</v>
      </c>
      <c r="AA5032">
        <v>-2.8090000000000002</v>
      </c>
      <c r="AB5032">
        <v>-1.623</v>
      </c>
      <c r="AC5032">
        <v>-2.403</v>
      </c>
      <c r="AD5032">
        <v>-2.5409999999999999</v>
      </c>
      <c r="AE5032">
        <v>-0.10299999999999999</v>
      </c>
      <c r="AF5032">
        <v>1.2689999999999999</v>
      </c>
      <c r="AG5032">
        <v>0.97699999999999998</v>
      </c>
      <c r="AH5032">
        <v>0.56999999999999995</v>
      </c>
      <c r="AI5032">
        <v>-0.49</v>
      </c>
      <c r="AJ5032">
        <v>-0.95599999999999996</v>
      </c>
      <c r="AK5032">
        <v>-1.419</v>
      </c>
      <c r="AL5032">
        <v>-1.28</v>
      </c>
      <c r="AM5032">
        <v>-2.8340000000000001</v>
      </c>
      <c r="AN5032">
        <v>-3.7080000000000002</v>
      </c>
      <c r="AO5032">
        <v>-3.9119999999999999</v>
      </c>
      <c r="AP5032">
        <v>-4.4880000000000004</v>
      </c>
      <c r="AQ5032">
        <v>-4.18</v>
      </c>
      <c r="AR5032">
        <v>-4.7439999999999998</v>
      </c>
      <c r="AS5032">
        <v>-4.5060000000000002</v>
      </c>
      <c r="AT5032">
        <v>-4.0549999999999997</v>
      </c>
      <c r="AU5032">
        <v>-2.39</v>
      </c>
      <c r="AV5032">
        <v>-2.48</v>
      </c>
      <c r="AW5032">
        <v>-2.5169999999999999</v>
      </c>
      <c r="AX5032">
        <v>-2.3159999999999998</v>
      </c>
      <c r="AY5032">
        <v>-2.194</v>
      </c>
      <c r="AZ5032">
        <v>-2.2269999999999999</v>
      </c>
      <c r="BA5032">
        <v>-2.2690000000000001</v>
      </c>
      <c r="BB5032">
        <v>-2.2959999999999998</v>
      </c>
      <c r="BC5032">
        <v>2018</v>
      </c>
    </row>
    <row r="5033" spans="1:55" x14ac:dyDescent="0.25">
      <c r="A5033">
        <v>273</v>
      </c>
      <c r="B5033" t="s">
        <v>1294</v>
      </c>
      <c r="C5033" t="s">
        <v>347</v>
      </c>
      <c r="D5033" t="s">
        <v>1295</v>
      </c>
      <c r="E5033" t="s">
        <v>348</v>
      </c>
      <c r="F5033" t="s">
        <v>349</v>
      </c>
      <c r="G5033" t="s">
        <v>229</v>
      </c>
      <c r="H5033" t="s">
        <v>230</v>
      </c>
      <c r="I5033" t="s">
        <v>1301</v>
      </c>
      <c r="J5033" t="s">
        <v>232</v>
      </c>
      <c r="K5033" t="s">
        <v>232</v>
      </c>
      <c r="L5033" t="s">
        <v>232</v>
      </c>
      <c r="M5033" t="s">
        <v>232</v>
      </c>
      <c r="N5033" t="s">
        <v>232</v>
      </c>
      <c r="O5033" t="s">
        <v>232</v>
      </c>
      <c r="P5033" t="s">
        <v>232</v>
      </c>
      <c r="Q5033" t="s">
        <v>232</v>
      </c>
      <c r="R5033" t="s">
        <v>232</v>
      </c>
      <c r="S5033" t="s">
        <v>232</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353.84500000000003</v>
      </c>
      <c r="AM5033">
        <v>-66.25</v>
      </c>
      <c r="AN5033">
        <v>-115.4</v>
      </c>
      <c r="AO5033">
        <v>-60.533000000000001</v>
      </c>
      <c r="AP5033">
        <v>-101.446</v>
      </c>
      <c r="AQ5033">
        <v>-109.307</v>
      </c>
      <c r="AR5033">
        <v>-263.30599999999998</v>
      </c>
      <c r="AS5033">
        <v>-181.065</v>
      </c>
      <c r="AT5033">
        <v>111.461</v>
      </c>
      <c r="AU5033">
        <v>652.94600000000003</v>
      </c>
      <c r="AV5033">
        <v>420.80799999999999</v>
      </c>
      <c r="AW5033">
        <v>360.75599999999997</v>
      </c>
      <c r="AX5033">
        <v>354.07</v>
      </c>
      <c r="AY5033">
        <v>419.32400000000001</v>
      </c>
      <c r="AZ5033">
        <v>423.78800000000001</v>
      </c>
      <c r="BA5033">
        <v>406.44499999999999</v>
      </c>
      <c r="BB5033">
        <v>401.34399999999999</v>
      </c>
      <c r="BC5033">
        <v>2018</v>
      </c>
    </row>
    <row r="5034" spans="1:55" x14ac:dyDescent="0.25">
      <c r="A5034">
        <v>273</v>
      </c>
      <c r="B5034" t="s">
        <v>1294</v>
      </c>
      <c r="C5034" t="s">
        <v>350</v>
      </c>
      <c r="D5034" t="s">
        <v>1295</v>
      </c>
      <c r="E5034" t="s">
        <v>348</v>
      </c>
      <c r="F5034" t="s">
        <v>349</v>
      </c>
      <c r="G5034" t="s">
        <v>282</v>
      </c>
      <c r="I5034" t="s">
        <v>351</v>
      </c>
      <c r="J5034" t="s">
        <v>232</v>
      </c>
      <c r="K5034" t="s">
        <v>232</v>
      </c>
      <c r="L5034" t="s">
        <v>232</v>
      </c>
      <c r="M5034" t="s">
        <v>232</v>
      </c>
      <c r="N5034" t="s">
        <v>232</v>
      </c>
      <c r="O5034" t="s">
        <v>232</v>
      </c>
      <c r="P5034" t="s">
        <v>232</v>
      </c>
      <c r="Q5034" t="s">
        <v>232</v>
      </c>
      <c r="R5034" t="s">
        <v>232</v>
      </c>
      <c r="S5034" t="s">
        <v>232</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2.8639999999999999</v>
      </c>
      <c r="AM5034">
        <v>-0.54500000000000004</v>
      </c>
      <c r="AN5034">
        <v>-0.86299999999999999</v>
      </c>
      <c r="AO5034">
        <v>-0.41299999999999998</v>
      </c>
      <c r="AP5034">
        <v>-0.64100000000000001</v>
      </c>
      <c r="AQ5034">
        <v>-0.67200000000000004</v>
      </c>
      <c r="AR5034">
        <v>-1.5069999999999999</v>
      </c>
      <c r="AS5034">
        <v>-0.97599999999999998</v>
      </c>
      <c r="AT5034">
        <v>0.55400000000000005</v>
      </c>
      <c r="AU5034">
        <v>2.9790000000000001</v>
      </c>
      <c r="AV5034">
        <v>1.7869999999999999</v>
      </c>
      <c r="AW5034">
        <v>1.458</v>
      </c>
      <c r="AX5034">
        <v>1.363</v>
      </c>
      <c r="AY5034">
        <v>1.5309999999999999</v>
      </c>
      <c r="AZ5034">
        <v>1.464</v>
      </c>
      <c r="BA5034">
        <v>1.327</v>
      </c>
      <c r="BB5034">
        <v>1.238</v>
      </c>
      <c r="BC5034">
        <v>2018</v>
      </c>
    </row>
    <row r="5035" spans="1:55" x14ac:dyDescent="0.25">
      <c r="A5035">
        <v>273</v>
      </c>
      <c r="B5035" t="s">
        <v>1294</v>
      </c>
      <c r="C5035" t="s">
        <v>352</v>
      </c>
      <c r="D5035" t="s">
        <v>1295</v>
      </c>
      <c r="E5035" t="s">
        <v>353</v>
      </c>
      <c r="F5035" t="s">
        <v>354</v>
      </c>
      <c r="G5035" t="s">
        <v>229</v>
      </c>
      <c r="H5035" t="s">
        <v>230</v>
      </c>
      <c r="I5035" t="s">
        <v>1301</v>
      </c>
      <c r="J5035" t="s">
        <v>232</v>
      </c>
      <c r="K5035" t="s">
        <v>232</v>
      </c>
      <c r="L5035" t="s">
        <v>232</v>
      </c>
      <c r="M5035" t="s">
        <v>232</v>
      </c>
      <c r="N5035" t="s">
        <v>232</v>
      </c>
      <c r="O5035" t="s">
        <v>232</v>
      </c>
      <c r="P5035" t="s">
        <v>232</v>
      </c>
      <c r="Q5035" t="s">
        <v>232</v>
      </c>
      <c r="R5035" t="s">
        <v>232</v>
      </c>
      <c r="S5035" t="s">
        <v>232</v>
      </c>
      <c r="T5035" t="s">
        <v>232</v>
      </c>
      <c r="U5035" t="s">
        <v>232</v>
      </c>
      <c r="V5035" t="s">
        <v>232</v>
      </c>
      <c r="W5035" t="s">
        <v>232</v>
      </c>
      <c r="X5035" t="s">
        <v>232</v>
      </c>
      <c r="Y5035" t="s">
        <v>232</v>
      </c>
      <c r="Z5035" t="s">
        <v>232</v>
      </c>
      <c r="AA5035" t="s">
        <v>232</v>
      </c>
      <c r="AB5035" s="52">
        <v>1729.64</v>
      </c>
      <c r="AC5035" s="52">
        <v>2148.27</v>
      </c>
      <c r="AD5035" s="52">
        <v>2281.5700000000002</v>
      </c>
      <c r="AE5035" s="52">
        <v>2401.4299999999998</v>
      </c>
      <c r="AF5035" s="52">
        <v>2733.88</v>
      </c>
      <c r="AG5035" s="52">
        <v>2774.76</v>
      </c>
      <c r="AH5035" s="52">
        <v>2902.04</v>
      </c>
      <c r="AI5035" s="52">
        <v>2974.21</v>
      </c>
      <c r="AJ5035" s="52">
        <v>3135.43</v>
      </c>
      <c r="AK5035" s="52">
        <v>3314.46</v>
      </c>
      <c r="AL5035" s="52">
        <v>4063.36</v>
      </c>
      <c r="AM5035" s="52">
        <v>4382.26</v>
      </c>
      <c r="AN5035" s="52">
        <v>4813.21</v>
      </c>
      <c r="AO5035" s="52">
        <v>5450.59</v>
      </c>
      <c r="AP5035" s="52">
        <v>5890.85</v>
      </c>
      <c r="AQ5035" s="52">
        <v>6504.31</v>
      </c>
      <c r="AR5035" s="52">
        <v>7451.83</v>
      </c>
      <c r="AS5035" s="52">
        <v>8633.2199999999993</v>
      </c>
      <c r="AT5035" s="52">
        <v>9797.44</v>
      </c>
      <c r="AU5035" s="52">
        <v>10031.83</v>
      </c>
      <c r="AV5035" s="52">
        <v>10599.52</v>
      </c>
      <c r="AW5035" s="52">
        <v>11278.77</v>
      </c>
      <c r="AX5035" s="52">
        <v>11931.19</v>
      </c>
      <c r="AY5035" s="52">
        <v>12600.23</v>
      </c>
      <c r="AZ5035" s="52">
        <v>13306.77</v>
      </c>
      <c r="BA5035" s="52">
        <v>14054.56</v>
      </c>
      <c r="BB5035" s="52">
        <v>14845.3</v>
      </c>
      <c r="BC5035">
        <v>2018</v>
      </c>
    </row>
    <row r="5036" spans="1:55" x14ac:dyDescent="0.25">
      <c r="A5036">
        <v>273</v>
      </c>
      <c r="B5036" t="s">
        <v>1294</v>
      </c>
      <c r="C5036" t="s">
        <v>355</v>
      </c>
      <c r="D5036" t="s">
        <v>1295</v>
      </c>
      <c r="E5036" t="s">
        <v>353</v>
      </c>
      <c r="F5036" t="s">
        <v>354</v>
      </c>
      <c r="G5036" t="s">
        <v>282</v>
      </c>
      <c r="I5036" t="s">
        <v>379</v>
      </c>
      <c r="J5036" t="s">
        <v>232</v>
      </c>
      <c r="K5036" t="s">
        <v>232</v>
      </c>
      <c r="L5036" t="s">
        <v>232</v>
      </c>
      <c r="M5036" t="s">
        <v>232</v>
      </c>
      <c r="N5036" t="s">
        <v>232</v>
      </c>
      <c r="O5036" t="s">
        <v>232</v>
      </c>
      <c r="P5036" t="s">
        <v>232</v>
      </c>
      <c r="Q5036" t="s">
        <v>232</v>
      </c>
      <c r="R5036" t="s">
        <v>232</v>
      </c>
      <c r="S5036" t="s">
        <v>232</v>
      </c>
      <c r="T5036" t="s">
        <v>232</v>
      </c>
      <c r="U5036" t="s">
        <v>232</v>
      </c>
      <c r="V5036" t="s">
        <v>232</v>
      </c>
      <c r="W5036" t="s">
        <v>232</v>
      </c>
      <c r="X5036" t="s">
        <v>232</v>
      </c>
      <c r="Y5036" t="s">
        <v>232</v>
      </c>
      <c r="Z5036" t="s">
        <v>232</v>
      </c>
      <c r="AA5036" t="s">
        <v>232</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42.646000000000001</v>
      </c>
      <c r="AS5036">
        <v>46.536999999999999</v>
      </c>
      <c r="AT5036">
        <v>48.703000000000003</v>
      </c>
      <c r="AU5036">
        <v>45.762999999999998</v>
      </c>
      <c r="AV5036">
        <v>45.021999999999998</v>
      </c>
      <c r="AW5036">
        <v>45.567999999999998</v>
      </c>
      <c r="AX5036">
        <v>45.929000000000002</v>
      </c>
      <c r="AY5036">
        <v>45.993000000000002</v>
      </c>
      <c r="AZ5036">
        <v>45.954000000000001</v>
      </c>
      <c r="BA5036">
        <v>45.884</v>
      </c>
      <c r="BB5036">
        <v>45.802999999999997</v>
      </c>
      <c r="BC5036">
        <v>2018</v>
      </c>
    </row>
    <row r="5037" spans="1:55" x14ac:dyDescent="0.25">
      <c r="A5037">
        <v>273</v>
      </c>
      <c r="B5037" t="s">
        <v>1294</v>
      </c>
      <c r="C5037" t="s">
        <v>356</v>
      </c>
      <c r="D5037" t="s">
        <v>1295</v>
      </c>
      <c r="E5037" t="s">
        <v>357</v>
      </c>
      <c r="F5037" t="s">
        <v>358</v>
      </c>
      <c r="G5037" t="s">
        <v>229</v>
      </c>
      <c r="H5037" t="s">
        <v>230</v>
      </c>
      <c r="I5037" t="s">
        <v>1301</v>
      </c>
      <c r="J5037" t="s">
        <v>232</v>
      </c>
      <c r="K5037" t="s">
        <v>232</v>
      </c>
      <c r="L5037" t="s">
        <v>232</v>
      </c>
      <c r="M5037" t="s">
        <v>232</v>
      </c>
      <c r="N5037" t="s">
        <v>232</v>
      </c>
      <c r="O5037" t="s">
        <v>232</v>
      </c>
      <c r="P5037" t="s">
        <v>232</v>
      </c>
      <c r="Q5037" t="s">
        <v>232</v>
      </c>
      <c r="R5037" t="s">
        <v>232</v>
      </c>
      <c r="S5037" t="s">
        <v>232</v>
      </c>
      <c r="T5037" t="s">
        <v>232</v>
      </c>
      <c r="U5037" t="s">
        <v>232</v>
      </c>
      <c r="V5037" t="s">
        <v>232</v>
      </c>
      <c r="W5037" t="s">
        <v>232</v>
      </c>
      <c r="X5037" t="s">
        <v>232</v>
      </c>
      <c r="Y5037" t="s">
        <v>232</v>
      </c>
      <c r="Z5037" s="52">
        <v>1397</v>
      </c>
      <c r="AA5037" s="52">
        <v>1621.47</v>
      </c>
      <c r="AB5037" s="52">
        <v>2022.31</v>
      </c>
      <c r="AC5037" s="52">
        <v>2514.61</v>
      </c>
      <c r="AD5037" s="52">
        <v>2698.24</v>
      </c>
      <c r="AE5037" s="52">
        <v>2775.16</v>
      </c>
      <c r="AF5037" s="52">
        <v>3120.62</v>
      </c>
      <c r="AG5037" s="52">
        <v>3479.97</v>
      </c>
      <c r="AH5037" s="52">
        <v>3598.17</v>
      </c>
      <c r="AI5037" s="52">
        <v>3683.9</v>
      </c>
      <c r="AJ5037" s="52">
        <v>3978.39</v>
      </c>
      <c r="AK5037" s="52">
        <v>4280.09</v>
      </c>
      <c r="AL5037" s="52">
        <v>5249.29</v>
      </c>
      <c r="AM5037" s="52">
        <v>5312.14</v>
      </c>
      <c r="AN5037" s="52">
        <v>5608.94</v>
      </c>
      <c r="AO5037" s="52">
        <v>6285.52</v>
      </c>
      <c r="AP5037" s="52">
        <v>6746.29</v>
      </c>
      <c r="AQ5037" s="52">
        <v>7471.03</v>
      </c>
      <c r="AR5037" s="52">
        <v>8541.5300000000007</v>
      </c>
      <c r="AS5037" s="52">
        <v>9801.39</v>
      </c>
      <c r="AT5037" s="52">
        <v>11418.02</v>
      </c>
      <c r="AU5037" s="52">
        <v>11836.28</v>
      </c>
      <c r="AV5037" s="52">
        <v>12610.76</v>
      </c>
      <c r="AW5037" s="52">
        <v>13393.26</v>
      </c>
      <c r="AX5037" s="52">
        <v>14150.43</v>
      </c>
      <c r="AY5037" s="52">
        <v>14940.65</v>
      </c>
      <c r="AZ5037" s="52">
        <v>15780.54</v>
      </c>
      <c r="BA5037" s="52">
        <v>16671.32</v>
      </c>
      <c r="BB5037" s="52">
        <v>17614.150000000001</v>
      </c>
      <c r="BC5037">
        <v>2018</v>
      </c>
    </row>
    <row r="5038" spans="1:55" x14ac:dyDescent="0.25">
      <c r="A5038">
        <v>273</v>
      </c>
      <c r="B5038" t="s">
        <v>1294</v>
      </c>
      <c r="C5038" t="s">
        <v>359</v>
      </c>
      <c r="D5038" t="s">
        <v>1295</v>
      </c>
      <c r="E5038" t="s">
        <v>357</v>
      </c>
      <c r="F5038" t="s">
        <v>358</v>
      </c>
      <c r="G5038" t="s">
        <v>282</v>
      </c>
      <c r="I5038" t="s">
        <v>360</v>
      </c>
      <c r="J5038" t="s">
        <v>232</v>
      </c>
      <c r="K5038" t="s">
        <v>232</v>
      </c>
      <c r="L5038" t="s">
        <v>232</v>
      </c>
      <c r="M5038" t="s">
        <v>232</v>
      </c>
      <c r="N5038" t="s">
        <v>232</v>
      </c>
      <c r="O5038" t="s">
        <v>232</v>
      </c>
      <c r="P5038" t="s">
        <v>232</v>
      </c>
      <c r="Q5038" t="s">
        <v>232</v>
      </c>
      <c r="R5038" t="s">
        <v>232</v>
      </c>
      <c r="S5038" t="s">
        <v>232</v>
      </c>
      <c r="T5038" t="s">
        <v>232</v>
      </c>
      <c r="U5038" t="s">
        <v>232</v>
      </c>
      <c r="V5038" t="s">
        <v>232</v>
      </c>
      <c r="W5038" t="s">
        <v>232</v>
      </c>
      <c r="X5038" t="s">
        <v>232</v>
      </c>
      <c r="Y5038" t="s">
        <v>232</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48.881999999999998</v>
      </c>
      <c r="AS5038">
        <v>52.834000000000003</v>
      </c>
      <c r="AT5038">
        <v>56.759</v>
      </c>
      <c r="AU5038">
        <v>53.994999999999997</v>
      </c>
      <c r="AV5038">
        <v>53.564999999999998</v>
      </c>
      <c r="AW5038">
        <v>54.110999999999997</v>
      </c>
      <c r="AX5038">
        <v>54.472000000000001</v>
      </c>
      <c r="AY5038">
        <v>54.536000000000001</v>
      </c>
      <c r="AZ5038">
        <v>54.496000000000002</v>
      </c>
      <c r="BA5038">
        <v>54.427</v>
      </c>
      <c r="BB5038">
        <v>54.345999999999997</v>
      </c>
      <c r="BC5038">
        <v>2018</v>
      </c>
    </row>
    <row r="5039" spans="1:55" x14ac:dyDescent="0.25">
      <c r="A5039">
        <v>273</v>
      </c>
      <c r="B5039" t="s">
        <v>1294</v>
      </c>
      <c r="C5039" t="s">
        <v>361</v>
      </c>
      <c r="D5039" t="s">
        <v>1295</v>
      </c>
      <c r="E5039" t="s">
        <v>362</v>
      </c>
      <c r="F5039" t="s">
        <v>363</v>
      </c>
      <c r="G5039" t="s">
        <v>229</v>
      </c>
      <c r="H5039" t="s">
        <v>230</v>
      </c>
      <c r="I5039" t="s">
        <v>1301</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52">
        <v>1050.6500000000001</v>
      </c>
      <c r="V5039" s="52">
        <v>1249.33</v>
      </c>
      <c r="W5039" s="52">
        <v>1560.09</v>
      </c>
      <c r="X5039" s="52">
        <v>1781.42</v>
      </c>
      <c r="Y5039" s="52">
        <v>2311.46</v>
      </c>
      <c r="Z5039" s="52">
        <v>3123.17</v>
      </c>
      <c r="AA5039" s="52">
        <v>3962.52</v>
      </c>
      <c r="AB5039" s="52">
        <v>4810.12</v>
      </c>
      <c r="AC5039" s="52">
        <v>5738.47</v>
      </c>
      <c r="AD5039" s="52">
        <v>6693.68</v>
      </c>
      <c r="AE5039" s="52">
        <v>7069.38</v>
      </c>
      <c r="AF5039" s="52">
        <v>7455.46</v>
      </c>
      <c r="AG5039" s="52">
        <v>7868.81</v>
      </c>
      <c r="AH5039" s="52">
        <v>8828.3700000000008</v>
      </c>
      <c r="AI5039" s="52">
        <v>9562.65</v>
      </c>
      <c r="AJ5039" s="52">
        <v>10630.94</v>
      </c>
      <c r="AK5039" s="52">
        <v>11504.08</v>
      </c>
      <c r="AL5039" s="52">
        <v>12353.85</v>
      </c>
      <c r="AM5039" s="52">
        <v>12162.76</v>
      </c>
      <c r="AN5039" s="52">
        <v>13366.38</v>
      </c>
      <c r="AO5039" s="52">
        <v>14665.58</v>
      </c>
      <c r="AP5039" s="52">
        <v>15817.76</v>
      </c>
      <c r="AQ5039" s="52">
        <v>16277.19</v>
      </c>
      <c r="AR5039" s="52">
        <v>17473.84</v>
      </c>
      <c r="AS5039" s="52">
        <v>18551.46</v>
      </c>
      <c r="AT5039" s="52">
        <v>20116.689999999999</v>
      </c>
      <c r="AU5039" s="52">
        <v>21921.24</v>
      </c>
      <c r="AV5039" s="52">
        <v>23542.74</v>
      </c>
      <c r="AW5039" s="52">
        <v>24751.43</v>
      </c>
      <c r="AX5039" s="52">
        <v>25977.55</v>
      </c>
      <c r="AY5039" s="52">
        <v>27396.02</v>
      </c>
      <c r="AZ5039" s="52">
        <v>28957</v>
      </c>
      <c r="BA5039" s="52">
        <v>30630.73</v>
      </c>
      <c r="BB5039" s="52">
        <v>32411.18</v>
      </c>
      <c r="BC5039">
        <v>2018</v>
      </c>
    </row>
    <row r="5040" spans="1:55" x14ac:dyDescent="0.25">
      <c r="A5040">
        <v>273</v>
      </c>
      <c r="B5040" t="s">
        <v>1294</v>
      </c>
      <c r="C5040" t="s">
        <v>364</v>
      </c>
      <c r="D5040" t="s">
        <v>1295</v>
      </c>
      <c r="E5040" t="s">
        <v>365</v>
      </c>
      <c r="F5040" t="s">
        <v>366</v>
      </c>
      <c r="G5040" t="s">
        <v>242</v>
      </c>
      <c r="H5040" t="s">
        <v>230</v>
      </c>
      <c r="I5040" t="s">
        <v>1302</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-3.6789999999999998</v>
      </c>
      <c r="AK5040">
        <v>-10.012</v>
      </c>
      <c r="AL5040">
        <v>-16.922000000000001</v>
      </c>
      <c r="AM5040">
        <v>-7.9459999999999997</v>
      </c>
      <c r="AN5040">
        <v>-5.2690000000000001</v>
      </c>
      <c r="AO5040">
        <v>-12.519</v>
      </c>
      <c r="AP5040">
        <v>-18.68</v>
      </c>
      <c r="AQ5040">
        <v>-31.768999999999998</v>
      </c>
      <c r="AR5040">
        <v>-24.849</v>
      </c>
      <c r="AS5040">
        <v>-30.492000000000001</v>
      </c>
      <c r="AT5040">
        <v>-24.251999999999999</v>
      </c>
      <c r="AU5040">
        <v>-19.401</v>
      </c>
      <c r="AV5040">
        <v>-22.186</v>
      </c>
      <c r="AW5040">
        <v>-21.091999999999999</v>
      </c>
      <c r="AX5040">
        <v>-24.657</v>
      </c>
      <c r="AY5040">
        <v>-24.968</v>
      </c>
      <c r="AZ5040">
        <v>-27.181999999999999</v>
      </c>
      <c r="BA5040">
        <v>-28.12</v>
      </c>
      <c r="BB5040">
        <v>-29.338999999999999</v>
      </c>
      <c r="BC5040">
        <v>2018</v>
      </c>
    </row>
    <row r="5041" spans="1:55" x14ac:dyDescent="0.25">
      <c r="A5041">
        <v>273</v>
      </c>
      <c r="B5041" t="s">
        <v>1294</v>
      </c>
      <c r="C5041" t="s">
        <v>368</v>
      </c>
      <c r="D5041" t="s">
        <v>1295</v>
      </c>
      <c r="E5041" t="s">
        <v>365</v>
      </c>
      <c r="F5041" t="s">
        <v>366</v>
      </c>
      <c r="G5041" t="s">
        <v>282</v>
      </c>
      <c r="I5041" t="s">
        <v>369</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-0.377</v>
      </c>
      <c r="AK5041">
        <v>-0.95099999999999996</v>
      </c>
      <c r="AL5041">
        <v>-1.5249999999999999</v>
      </c>
      <c r="AM5041">
        <v>-0.88300000000000001</v>
      </c>
      <c r="AN5041">
        <v>-0.498</v>
      </c>
      <c r="AO5041">
        <v>-1.0609999999999999</v>
      </c>
      <c r="AP5041">
        <v>-1.5549999999999999</v>
      </c>
      <c r="AQ5041">
        <v>-2.4929999999999999</v>
      </c>
      <c r="AR5041">
        <v>-1.89</v>
      </c>
      <c r="AS5041">
        <v>-2.605</v>
      </c>
      <c r="AT5041">
        <v>-2.25</v>
      </c>
      <c r="AU5041">
        <v>-1.675</v>
      </c>
      <c r="AV5041">
        <v>-1.8140000000000001</v>
      </c>
      <c r="AW5041">
        <v>-1.6990000000000001</v>
      </c>
      <c r="AX5041">
        <v>-1.9</v>
      </c>
      <c r="AY5041">
        <v>-1.8380000000000001</v>
      </c>
      <c r="AZ5041">
        <v>-1.9079999999999999</v>
      </c>
      <c r="BA5041">
        <v>-1.881</v>
      </c>
      <c r="BB5041">
        <v>-1.869</v>
      </c>
      <c r="BC5041">
        <v>2017</v>
      </c>
    </row>
    <row r="5042" spans="1:55" x14ac:dyDescent="0.25">
      <c r="A5042">
        <v>868</v>
      </c>
      <c r="B5042" t="s">
        <v>1303</v>
      </c>
      <c r="C5042" t="s">
        <v>225</v>
      </c>
      <c r="D5042" t="s">
        <v>1304</v>
      </c>
      <c r="E5042" t="s">
        <v>227</v>
      </c>
      <c r="F5042" t="s">
        <v>228</v>
      </c>
      <c r="G5042" t="s">
        <v>229</v>
      </c>
      <c r="H5042" t="s">
        <v>230</v>
      </c>
      <c r="I5042" t="s">
        <v>1305</v>
      </c>
      <c r="J5042" t="s">
        <v>232</v>
      </c>
      <c r="K5042" t="s">
        <v>232</v>
      </c>
      <c r="L5042" t="s">
        <v>232</v>
      </c>
      <c r="M5042" t="s">
        <v>232</v>
      </c>
      <c r="N5042" t="s">
        <v>232</v>
      </c>
      <c r="O5042" t="s">
        <v>232</v>
      </c>
      <c r="P5042" t="s">
        <v>232</v>
      </c>
      <c r="Q5042" t="s">
        <v>232</v>
      </c>
      <c r="R5042" t="s">
        <v>232</v>
      </c>
      <c r="S5042" t="s">
        <v>232</v>
      </c>
      <c r="T5042" t="s">
        <v>232</v>
      </c>
      <c r="U5042" t="s">
        <v>232</v>
      </c>
      <c r="V5042" t="s">
        <v>232</v>
      </c>
      <c r="W5042" t="s">
        <v>232</v>
      </c>
      <c r="X5042" t="s">
        <v>232</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0.23799999999999999</v>
      </c>
      <c r="AN5042">
        <v>0.24199999999999999</v>
      </c>
      <c r="AO5042">
        <v>0.251</v>
      </c>
      <c r="AP5042">
        <v>0.246</v>
      </c>
      <c r="AQ5042">
        <v>0.23599999999999999</v>
      </c>
      <c r="AR5042">
        <v>0.23100000000000001</v>
      </c>
      <c r="AS5042">
        <v>0.24199999999999999</v>
      </c>
      <c r="AT5042">
        <v>0.24399999999999999</v>
      </c>
      <c r="AU5042">
        <v>0.25</v>
      </c>
      <c r="AV5042">
        <v>0.255</v>
      </c>
      <c r="AW5042">
        <v>0.25800000000000001</v>
      </c>
      <c r="AX5042">
        <v>0.26</v>
      </c>
      <c r="AY5042">
        <v>0.26200000000000001</v>
      </c>
      <c r="AZ5042">
        <v>0.26300000000000001</v>
      </c>
      <c r="BA5042">
        <v>0.26500000000000001</v>
      </c>
      <c r="BB5042">
        <v>0.26600000000000001</v>
      </c>
      <c r="BC5042">
        <v>2017</v>
      </c>
    </row>
    <row r="5043" spans="1:55" x14ac:dyDescent="0.25">
      <c r="A5043">
        <v>868</v>
      </c>
      <c r="B5043" t="s">
        <v>1303</v>
      </c>
      <c r="C5043" t="s">
        <v>233</v>
      </c>
      <c r="D5043" t="s">
        <v>1304</v>
      </c>
      <c r="E5043" t="s">
        <v>227</v>
      </c>
      <c r="F5043" t="s">
        <v>234</v>
      </c>
      <c r="G5043" t="s">
        <v>235</v>
      </c>
      <c r="I5043" t="s">
        <v>236</v>
      </c>
      <c r="J5043" t="s">
        <v>232</v>
      </c>
      <c r="K5043" t="s">
        <v>232</v>
      </c>
      <c r="L5043" t="s">
        <v>232</v>
      </c>
      <c r="M5043" t="s">
        <v>232</v>
      </c>
      <c r="N5043" t="s">
        <v>232</v>
      </c>
      <c r="O5043" t="s">
        <v>232</v>
      </c>
      <c r="P5043" t="s">
        <v>232</v>
      </c>
      <c r="Q5043" t="s">
        <v>232</v>
      </c>
      <c r="R5043" t="s">
        <v>232</v>
      </c>
      <c r="S5043" t="s">
        <v>232</v>
      </c>
      <c r="T5043" t="s">
        <v>232</v>
      </c>
      <c r="U5043" t="s">
        <v>232</v>
      </c>
      <c r="V5043" t="s">
        <v>232</v>
      </c>
      <c r="W5043" t="s">
        <v>232</v>
      </c>
      <c r="X5043" t="s">
        <v>232</v>
      </c>
      <c r="Y5043" t="s">
        <v>232</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1.194</v>
      </c>
      <c r="AN5043">
        <v>2.048</v>
      </c>
      <c r="AO5043">
        <v>3.3380000000000001</v>
      </c>
      <c r="AP5043">
        <v>-1.9970000000000001</v>
      </c>
      <c r="AQ5043">
        <v>-3.9220000000000002</v>
      </c>
      <c r="AR5043">
        <v>-2.2269999999999999</v>
      </c>
      <c r="AS5043">
        <v>4.9550000000000001</v>
      </c>
      <c r="AT5043">
        <v>0.71699999999999997</v>
      </c>
      <c r="AU5043">
        <v>2.4319999999999999</v>
      </c>
      <c r="AV5043">
        <v>2.069</v>
      </c>
      <c r="AW5043">
        <v>1.226</v>
      </c>
      <c r="AX5043">
        <v>0.70499999999999996</v>
      </c>
      <c r="AY5043">
        <v>0.71</v>
      </c>
      <c r="AZ5043">
        <v>0.6</v>
      </c>
      <c r="BA5043">
        <v>0.6</v>
      </c>
      <c r="BB5043">
        <v>0.6</v>
      </c>
      <c r="BC5043">
        <v>2017</v>
      </c>
    </row>
    <row r="5044" spans="1:55" x14ac:dyDescent="0.25">
      <c r="A5044">
        <v>868</v>
      </c>
      <c r="B5044" t="s">
        <v>1303</v>
      </c>
      <c r="C5044" t="s">
        <v>237</v>
      </c>
      <c r="D5044" t="s">
        <v>1304</v>
      </c>
      <c r="E5044" t="s">
        <v>238</v>
      </c>
      <c r="F5044" t="s">
        <v>239</v>
      </c>
      <c r="G5044" t="s">
        <v>229</v>
      </c>
      <c r="H5044" t="s">
        <v>230</v>
      </c>
      <c r="I5044" t="s">
        <v>1305</v>
      </c>
      <c r="J5044" t="s">
        <v>232</v>
      </c>
      <c r="K5044" t="s">
        <v>232</v>
      </c>
      <c r="L5044" t="s">
        <v>232</v>
      </c>
      <c r="M5044" t="s">
        <v>232</v>
      </c>
      <c r="N5044" t="s">
        <v>232</v>
      </c>
      <c r="O5044" t="s">
        <v>232</v>
      </c>
      <c r="P5044" t="s">
        <v>232</v>
      </c>
      <c r="Q5044" t="s">
        <v>232</v>
      </c>
      <c r="R5044" t="s">
        <v>232</v>
      </c>
      <c r="S5044" t="s">
        <v>232</v>
      </c>
      <c r="T5044" t="s">
        <v>232</v>
      </c>
      <c r="U5044" t="s">
        <v>232</v>
      </c>
      <c r="V5044" t="s">
        <v>232</v>
      </c>
      <c r="W5044" t="s">
        <v>232</v>
      </c>
      <c r="X5044" t="s">
        <v>232</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0.32600000000000001</v>
      </c>
      <c r="AQ5044">
        <v>0.316</v>
      </c>
      <c r="AR5044">
        <v>0.318</v>
      </c>
      <c r="AS5044">
        <v>0.315</v>
      </c>
      <c r="AT5044">
        <v>0.33100000000000002</v>
      </c>
      <c r="AU5044">
        <v>0.36299999999999999</v>
      </c>
      <c r="AV5044">
        <v>0.374</v>
      </c>
      <c r="AW5044">
        <v>0.38300000000000001</v>
      </c>
      <c r="AX5044">
        <v>0.38900000000000001</v>
      </c>
      <c r="AY5044">
        <v>0.39600000000000002</v>
      </c>
      <c r="AZ5044">
        <v>0.40100000000000002</v>
      </c>
      <c r="BA5044">
        <v>0.40699999999999997</v>
      </c>
      <c r="BB5044">
        <v>0.41299999999999998</v>
      </c>
      <c r="BC5044">
        <v>2017</v>
      </c>
    </row>
    <row r="5045" spans="1:55" x14ac:dyDescent="0.25">
      <c r="A5045">
        <v>868</v>
      </c>
      <c r="B5045" t="s">
        <v>1303</v>
      </c>
      <c r="C5045" t="s">
        <v>240</v>
      </c>
      <c r="D5045" t="s">
        <v>1304</v>
      </c>
      <c r="E5045" t="s">
        <v>238</v>
      </c>
      <c r="F5045" t="s">
        <v>241</v>
      </c>
      <c r="G5045" t="s">
        <v>242</v>
      </c>
      <c r="H5045" t="s">
        <v>230</v>
      </c>
      <c r="I5045" t="s">
        <v>243</v>
      </c>
      <c r="J5045" t="s">
        <v>232</v>
      </c>
      <c r="K5045" t="s">
        <v>232</v>
      </c>
      <c r="L5045" t="s">
        <v>232</v>
      </c>
      <c r="M5045" t="s">
        <v>232</v>
      </c>
      <c r="N5045" t="s">
        <v>232</v>
      </c>
      <c r="O5045" t="s">
        <v>232</v>
      </c>
      <c r="P5045" t="s">
        <v>232</v>
      </c>
      <c r="Q5045" t="s">
        <v>232</v>
      </c>
      <c r="R5045" t="s">
        <v>232</v>
      </c>
      <c r="S5045" t="s">
        <v>232</v>
      </c>
      <c r="T5045" t="s">
        <v>232</v>
      </c>
      <c r="U5045" t="s">
        <v>232</v>
      </c>
      <c r="V5045" t="s">
        <v>232</v>
      </c>
      <c r="W5045" t="s">
        <v>232</v>
      </c>
      <c r="X5045" t="s">
        <v>232</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0.32600000000000001</v>
      </c>
      <c r="AQ5045">
        <v>0.316</v>
      </c>
      <c r="AR5045">
        <v>0.318</v>
      </c>
      <c r="AS5045">
        <v>0.315</v>
      </c>
      <c r="AT5045">
        <v>0.33100000000000002</v>
      </c>
      <c r="AU5045">
        <v>0.36299999999999999</v>
      </c>
      <c r="AV5045">
        <v>0.374</v>
      </c>
      <c r="AW5045">
        <v>0.38300000000000001</v>
      </c>
      <c r="AX5045">
        <v>0.38900000000000001</v>
      </c>
      <c r="AY5045">
        <v>0.39600000000000002</v>
      </c>
      <c r="AZ5045">
        <v>0.40100000000000002</v>
      </c>
      <c r="BA5045">
        <v>0.40699999999999997</v>
      </c>
      <c r="BB5045">
        <v>0.41299999999999998</v>
      </c>
      <c r="BC5045">
        <v>2017</v>
      </c>
    </row>
    <row r="5046" spans="1:55" x14ac:dyDescent="0.25">
      <c r="A5046">
        <v>868</v>
      </c>
      <c r="B5046" t="s">
        <v>1303</v>
      </c>
      <c r="C5046" t="s">
        <v>244</v>
      </c>
      <c r="D5046" t="s">
        <v>1304</v>
      </c>
      <c r="E5046" t="s">
        <v>238</v>
      </c>
      <c r="F5046" t="s">
        <v>245</v>
      </c>
      <c r="G5046" t="s">
        <v>246</v>
      </c>
      <c r="H5046" t="s">
        <v>230</v>
      </c>
      <c r="I5046" t="s">
        <v>243</v>
      </c>
      <c r="J5046" t="s">
        <v>232</v>
      </c>
      <c r="K5046" t="s">
        <v>232</v>
      </c>
      <c r="L5046" t="s">
        <v>232</v>
      </c>
      <c r="M5046" t="s">
        <v>232</v>
      </c>
      <c r="N5046" t="s">
        <v>232</v>
      </c>
      <c r="O5046" t="s">
        <v>232</v>
      </c>
      <c r="P5046" t="s">
        <v>232</v>
      </c>
      <c r="Q5046" t="s">
        <v>232</v>
      </c>
      <c r="R5046" t="s">
        <v>232</v>
      </c>
      <c r="S5046" t="s">
        <v>232</v>
      </c>
      <c r="T5046" t="s">
        <v>232</v>
      </c>
      <c r="U5046" t="s">
        <v>232</v>
      </c>
      <c r="V5046" t="s">
        <v>232</v>
      </c>
      <c r="W5046" t="s">
        <v>232</v>
      </c>
      <c r="X5046" t="s">
        <v>232</v>
      </c>
      <c r="Y5046">
        <v>0.217</v>
      </c>
      <c r="Z5046">
        <v>0.214</v>
      </c>
      <c r="AA5046">
        <v>0.20499999999999999</v>
      </c>
      <c r="AB5046">
        <v>0.21299999999999999</v>
      </c>
      <c r="AC5046">
        <v>0.219</v>
      </c>
      <c r="AD5046">
        <v>0.23499999999999999</v>
      </c>
      <c r="AE5046">
        <v>0.245</v>
      </c>
      <c r="AF5046">
        <v>0.25</v>
      </c>
      <c r="AG5046">
        <v>0.25900000000000001</v>
      </c>
      <c r="AH5046">
        <v>0.25800000000000001</v>
      </c>
      <c r="AI5046">
        <v>0.27100000000000002</v>
      </c>
      <c r="AJ5046">
        <v>0.27900000000000003</v>
      </c>
      <c r="AK5046">
        <v>0.28100000000000003</v>
      </c>
      <c r="AL5046">
        <v>0.28000000000000003</v>
      </c>
      <c r="AM5046">
        <v>0.28599999999999998</v>
      </c>
      <c r="AN5046">
        <v>0.29499999999999998</v>
      </c>
      <c r="AO5046">
        <v>0.311</v>
      </c>
      <c r="AP5046">
        <v>0.311</v>
      </c>
      <c r="AQ5046">
        <v>0.30399999999999999</v>
      </c>
      <c r="AR5046">
        <v>0.30299999999999999</v>
      </c>
      <c r="AS5046">
        <v>0.32100000000000001</v>
      </c>
      <c r="AT5046">
        <v>0.32700000000000001</v>
      </c>
      <c r="AU5046">
        <v>0.34100000000000003</v>
      </c>
      <c r="AV5046">
        <v>0.35599999999999998</v>
      </c>
      <c r="AW5046">
        <v>0.36699999999999999</v>
      </c>
      <c r="AX5046">
        <v>0.377</v>
      </c>
      <c r="AY5046">
        <v>0.38800000000000001</v>
      </c>
      <c r="AZ5046">
        <v>0.39800000000000002</v>
      </c>
      <c r="BA5046">
        <v>0.40899999999999997</v>
      </c>
      <c r="BB5046">
        <v>0.42</v>
      </c>
      <c r="BC5046">
        <v>2017</v>
      </c>
    </row>
    <row r="5047" spans="1:55" x14ac:dyDescent="0.25">
      <c r="A5047">
        <v>868</v>
      </c>
      <c r="B5047" t="s">
        <v>1303</v>
      </c>
      <c r="C5047" t="s">
        <v>247</v>
      </c>
      <c r="D5047" t="s">
        <v>1304</v>
      </c>
      <c r="E5047" t="s">
        <v>248</v>
      </c>
      <c r="F5047" t="s">
        <v>249</v>
      </c>
      <c r="G5047" t="s">
        <v>250</v>
      </c>
      <c r="I5047" t="s">
        <v>251</v>
      </c>
      <c r="J5047" t="s">
        <v>232</v>
      </c>
      <c r="K5047" t="s">
        <v>232</v>
      </c>
      <c r="L5047" t="s">
        <v>232</v>
      </c>
      <c r="M5047" t="s">
        <v>232</v>
      </c>
      <c r="N5047" t="s">
        <v>232</v>
      </c>
      <c r="O5047" t="s">
        <v>232</v>
      </c>
      <c r="P5047" t="s">
        <v>232</v>
      </c>
      <c r="Q5047" t="s">
        <v>232</v>
      </c>
      <c r="R5047" t="s">
        <v>232</v>
      </c>
      <c r="S5047" t="s">
        <v>232</v>
      </c>
      <c r="T5047" t="s">
        <v>232</v>
      </c>
      <c r="U5047" t="s">
        <v>232</v>
      </c>
      <c r="V5047" t="s">
        <v>232</v>
      </c>
      <c r="W5047" t="s">
        <v>232</v>
      </c>
      <c r="X5047" t="s">
        <v>232</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117.929</v>
      </c>
      <c r="AN5047">
        <v>122.404</v>
      </c>
      <c r="AO5047">
        <v>124.02</v>
      </c>
      <c r="AP5047">
        <v>132.90299999999999</v>
      </c>
      <c r="AQ5047">
        <v>133.97200000000001</v>
      </c>
      <c r="AR5047">
        <v>137.80099999999999</v>
      </c>
      <c r="AS5047">
        <v>130.14400000000001</v>
      </c>
      <c r="AT5047">
        <v>135.91499999999999</v>
      </c>
      <c r="AU5047">
        <v>145.29900000000001</v>
      </c>
      <c r="AV5047">
        <v>146.75200000000001</v>
      </c>
      <c r="AW5047">
        <v>148.22</v>
      </c>
      <c r="AX5047">
        <v>149.702</v>
      </c>
      <c r="AY5047">
        <v>151.19900000000001</v>
      </c>
      <c r="AZ5047">
        <v>152.40899999999999</v>
      </c>
      <c r="BA5047">
        <v>153.62799999999999</v>
      </c>
      <c r="BB5047">
        <v>154.857</v>
      </c>
      <c r="BC5047">
        <v>2017</v>
      </c>
    </row>
    <row r="5048" spans="1:55" x14ac:dyDescent="0.25">
      <c r="A5048">
        <v>868</v>
      </c>
      <c r="B5048" t="s">
        <v>1303</v>
      </c>
      <c r="C5048" t="s">
        <v>252</v>
      </c>
      <c r="D5048" t="s">
        <v>1304</v>
      </c>
      <c r="E5048" t="s">
        <v>253</v>
      </c>
      <c r="F5048" t="s">
        <v>254</v>
      </c>
      <c r="G5048" t="s">
        <v>229</v>
      </c>
      <c r="H5048" t="s">
        <v>220</v>
      </c>
      <c r="I5048" t="s">
        <v>255</v>
      </c>
      <c r="J5048" t="s">
        <v>232</v>
      </c>
      <c r="K5048" t="s">
        <v>232</v>
      </c>
      <c r="L5048" t="s">
        <v>232</v>
      </c>
      <c r="M5048" t="s">
        <v>232</v>
      </c>
      <c r="N5048" t="s">
        <v>232</v>
      </c>
      <c r="O5048" t="s">
        <v>232</v>
      </c>
      <c r="P5048" t="s">
        <v>232</v>
      </c>
      <c r="Q5048" t="s">
        <v>232</v>
      </c>
      <c r="R5048" t="s">
        <v>232</v>
      </c>
      <c r="S5048" t="s">
        <v>232</v>
      </c>
      <c r="T5048" t="s">
        <v>232</v>
      </c>
      <c r="U5048" t="s">
        <v>232</v>
      </c>
      <c r="V5048" t="s">
        <v>232</v>
      </c>
      <c r="W5048" t="s">
        <v>232</v>
      </c>
      <c r="X5048" t="s">
        <v>232</v>
      </c>
      <c r="Y5048" s="52">
        <v>2255.8000000000002</v>
      </c>
      <c r="Z5048" s="52">
        <v>2181.0300000000002</v>
      </c>
      <c r="AA5048" s="52">
        <v>2044.03</v>
      </c>
      <c r="AB5048" s="52">
        <v>2095.21</v>
      </c>
      <c r="AC5048" s="52">
        <v>2122.1799999999998</v>
      </c>
      <c r="AD5048" s="52">
        <v>2220.0500000000002</v>
      </c>
      <c r="AE5048" s="52">
        <v>2272.59</v>
      </c>
      <c r="AF5048" s="52">
        <v>2292.77</v>
      </c>
      <c r="AG5048" s="52">
        <v>2335.96</v>
      </c>
      <c r="AH5048" s="52">
        <v>2268.9</v>
      </c>
      <c r="AI5048" s="52">
        <v>2321.9499999999998</v>
      </c>
      <c r="AJ5048" s="52">
        <v>2331.27</v>
      </c>
      <c r="AK5048" s="52">
        <v>2297.94</v>
      </c>
      <c r="AL5048" s="52">
        <v>2259.25</v>
      </c>
      <c r="AM5048" s="52">
        <v>2298.23</v>
      </c>
      <c r="AN5048" s="52">
        <v>2357.67</v>
      </c>
      <c r="AO5048" s="52">
        <v>2445.12</v>
      </c>
      <c r="AP5048" s="52">
        <v>2402.25</v>
      </c>
      <c r="AQ5048" s="52">
        <v>2310.83</v>
      </c>
      <c r="AR5048" s="52">
        <v>2258.9499999999998</v>
      </c>
      <c r="AS5048" s="52">
        <v>2366.86</v>
      </c>
      <c r="AT5048" s="52">
        <v>2384.77</v>
      </c>
      <c r="AU5048" s="52">
        <v>2442.52</v>
      </c>
      <c r="AV5048" s="52">
        <v>2491.54</v>
      </c>
      <c r="AW5048" s="52">
        <v>2519.31</v>
      </c>
      <c r="AX5048" s="52">
        <v>2534.2800000000002</v>
      </c>
      <c r="AY5048" s="52">
        <v>2549.46</v>
      </c>
      <c r="AZ5048" s="52">
        <v>2561.9299999999998</v>
      </c>
      <c r="BA5048" s="52">
        <v>2574.46</v>
      </c>
      <c r="BB5048" s="52">
        <v>2587.0500000000002</v>
      </c>
      <c r="BC5048">
        <v>2016</v>
      </c>
    </row>
    <row r="5049" spans="1:55" x14ac:dyDescent="0.25">
      <c r="A5049">
        <v>868</v>
      </c>
      <c r="B5049" t="s">
        <v>1303</v>
      </c>
      <c r="C5049" t="s">
        <v>256</v>
      </c>
      <c r="D5049" t="s">
        <v>1304</v>
      </c>
      <c r="E5049" t="s">
        <v>253</v>
      </c>
      <c r="F5049" t="s">
        <v>257</v>
      </c>
      <c r="G5049" t="s">
        <v>258</v>
      </c>
      <c r="H5049" t="s">
        <v>220</v>
      </c>
      <c r="I5049" t="s">
        <v>255</v>
      </c>
      <c r="J5049" t="s">
        <v>232</v>
      </c>
      <c r="K5049" t="s">
        <v>232</v>
      </c>
      <c r="L5049" t="s">
        <v>232</v>
      </c>
      <c r="M5049" t="s">
        <v>232</v>
      </c>
      <c r="N5049" t="s">
        <v>232</v>
      </c>
      <c r="O5049" t="s">
        <v>232</v>
      </c>
      <c r="P5049" t="s">
        <v>232</v>
      </c>
      <c r="Q5049" t="s">
        <v>232</v>
      </c>
      <c r="R5049" t="s">
        <v>232</v>
      </c>
      <c r="S5049" t="s">
        <v>232</v>
      </c>
      <c r="T5049" t="s">
        <v>232</v>
      </c>
      <c r="U5049" t="s">
        <v>232</v>
      </c>
      <c r="V5049" t="s">
        <v>232</v>
      </c>
      <c r="W5049" t="s">
        <v>232</v>
      </c>
      <c r="X5049" t="s">
        <v>232</v>
      </c>
      <c r="Y5049" s="52">
        <v>2802.54</v>
      </c>
      <c r="Z5049" s="52">
        <v>2709.65</v>
      </c>
      <c r="AA5049" s="52">
        <v>2539.4499999999998</v>
      </c>
      <c r="AB5049" s="52">
        <v>2603.02</v>
      </c>
      <c r="AC5049" s="52">
        <v>2636.53</v>
      </c>
      <c r="AD5049" s="52">
        <v>2758.12</v>
      </c>
      <c r="AE5049" s="52">
        <v>2823.41</v>
      </c>
      <c r="AF5049" s="52">
        <v>2848.47</v>
      </c>
      <c r="AG5049" s="52">
        <v>2902.13</v>
      </c>
      <c r="AH5049" s="52">
        <v>2818.81</v>
      </c>
      <c r="AI5049" s="52">
        <v>2884.73</v>
      </c>
      <c r="AJ5049" s="52">
        <v>2896.3</v>
      </c>
      <c r="AK5049" s="52">
        <v>2854.89</v>
      </c>
      <c r="AL5049" s="52">
        <v>2806.82</v>
      </c>
      <c r="AM5049" s="52">
        <v>2855.26</v>
      </c>
      <c r="AN5049" s="52">
        <v>2929.1</v>
      </c>
      <c r="AO5049" s="52">
        <v>3037.75</v>
      </c>
      <c r="AP5049" s="52">
        <v>2984.49</v>
      </c>
      <c r="AQ5049" s="52">
        <v>2870.91</v>
      </c>
      <c r="AR5049" s="52">
        <v>2806.46</v>
      </c>
      <c r="AS5049" s="52">
        <v>2940.52</v>
      </c>
      <c r="AT5049" s="52">
        <v>2962.77</v>
      </c>
      <c r="AU5049" s="52">
        <v>3034.51</v>
      </c>
      <c r="AV5049" s="52">
        <v>3095.42</v>
      </c>
      <c r="AW5049" s="52">
        <v>3129.92</v>
      </c>
      <c r="AX5049" s="52">
        <v>3148.51</v>
      </c>
      <c r="AY5049" s="52">
        <v>3167.38</v>
      </c>
      <c r="AZ5049" s="52">
        <v>3182.87</v>
      </c>
      <c r="BA5049" s="52">
        <v>3198.43</v>
      </c>
      <c r="BB5049" s="52">
        <v>3214.08</v>
      </c>
      <c r="BC5049">
        <v>2016</v>
      </c>
    </row>
    <row r="5050" spans="1:55" x14ac:dyDescent="0.25">
      <c r="A5050">
        <v>868</v>
      </c>
      <c r="B5050" t="s">
        <v>1303</v>
      </c>
      <c r="C5050" t="s">
        <v>259</v>
      </c>
      <c r="D5050" t="s">
        <v>1304</v>
      </c>
      <c r="E5050" t="s">
        <v>260</v>
      </c>
      <c r="F5050" t="s">
        <v>261</v>
      </c>
      <c r="G5050" t="s">
        <v>229</v>
      </c>
      <c r="H5050" t="s">
        <v>220</v>
      </c>
      <c r="I5050" t="s">
        <v>262</v>
      </c>
      <c r="J5050" t="s">
        <v>232</v>
      </c>
      <c r="K5050" t="s">
        <v>232</v>
      </c>
      <c r="L5050" t="s">
        <v>232</v>
      </c>
      <c r="M5050" t="s">
        <v>232</v>
      </c>
      <c r="N5050" t="s">
        <v>232</v>
      </c>
      <c r="O5050" t="s">
        <v>232</v>
      </c>
      <c r="P5050" t="s">
        <v>232</v>
      </c>
      <c r="Q5050" t="s">
        <v>232</v>
      </c>
      <c r="R5050" t="s">
        <v>232</v>
      </c>
      <c r="S5050" t="s">
        <v>232</v>
      </c>
      <c r="T5050" t="s">
        <v>232</v>
      </c>
      <c r="U5050" t="s">
        <v>232</v>
      </c>
      <c r="V5050" t="s">
        <v>232</v>
      </c>
      <c r="W5050" t="s">
        <v>232</v>
      </c>
      <c r="X5050" t="s">
        <v>232</v>
      </c>
      <c r="Y5050" s="52">
        <v>2094.48</v>
      </c>
      <c r="Z5050" s="52">
        <v>2060.87</v>
      </c>
      <c r="AA5050" s="52">
        <v>1944.21</v>
      </c>
      <c r="AB5050" s="52">
        <v>2054.62</v>
      </c>
      <c r="AC5050" s="52">
        <v>2061.64</v>
      </c>
      <c r="AD5050" s="52">
        <v>2179.42</v>
      </c>
      <c r="AE5050" s="52">
        <v>2257.3200000000002</v>
      </c>
      <c r="AF5050" s="52">
        <v>2277.9499999999998</v>
      </c>
      <c r="AG5050" s="52">
        <v>2311.65</v>
      </c>
      <c r="AH5050" s="52">
        <v>2268.9</v>
      </c>
      <c r="AI5050" s="52">
        <v>2370.44</v>
      </c>
      <c r="AJ5050" s="52">
        <v>2413.7800000000002</v>
      </c>
      <c r="AK5050" s="52">
        <v>2457.38</v>
      </c>
      <c r="AL5050" s="52">
        <v>2531.36</v>
      </c>
      <c r="AM5050" s="52">
        <v>2710.27</v>
      </c>
      <c r="AN5050" s="52">
        <v>2885.87</v>
      </c>
      <c r="AO5050" s="52">
        <v>3032.45</v>
      </c>
      <c r="AP5050" s="52">
        <v>3192.67</v>
      </c>
      <c r="AQ5050" s="52">
        <v>3095.86</v>
      </c>
      <c r="AR5050" s="52">
        <v>3112.86</v>
      </c>
      <c r="AS5050" s="52">
        <v>3080.33</v>
      </c>
      <c r="AT5050" s="52">
        <v>3241.26</v>
      </c>
      <c r="AU5050" s="52">
        <v>3548.96</v>
      </c>
      <c r="AV5050" s="52">
        <v>3656.4</v>
      </c>
      <c r="AW5050" s="52">
        <v>3734.12</v>
      </c>
      <c r="AX5050" s="52">
        <v>3793.87</v>
      </c>
      <c r="AY5050" s="52">
        <v>3854.76</v>
      </c>
      <c r="AZ5050" s="52">
        <v>3904.61</v>
      </c>
      <c r="BA5050" s="52">
        <v>3955.09</v>
      </c>
      <c r="BB5050" s="52">
        <v>4006.23</v>
      </c>
      <c r="BC5050">
        <v>2016</v>
      </c>
    </row>
    <row r="5051" spans="1:55" x14ac:dyDescent="0.25">
      <c r="A5051">
        <v>868</v>
      </c>
      <c r="B5051" t="s">
        <v>1303</v>
      </c>
      <c r="C5051" t="s">
        <v>263</v>
      </c>
      <c r="D5051" t="s">
        <v>1304</v>
      </c>
      <c r="E5051" t="s">
        <v>260</v>
      </c>
      <c r="F5051" t="s">
        <v>264</v>
      </c>
      <c r="G5051" t="s">
        <v>242</v>
      </c>
      <c r="H5051" t="s">
        <v>220</v>
      </c>
      <c r="I5051" t="s">
        <v>262</v>
      </c>
      <c r="J5051" t="s">
        <v>232</v>
      </c>
      <c r="K5051" t="s">
        <v>232</v>
      </c>
      <c r="L5051" t="s">
        <v>232</v>
      </c>
      <c r="M5051" t="s">
        <v>232</v>
      </c>
      <c r="N5051" t="s">
        <v>232</v>
      </c>
      <c r="O5051" t="s">
        <v>232</v>
      </c>
      <c r="P5051" t="s">
        <v>232</v>
      </c>
      <c r="Q5051" t="s">
        <v>232</v>
      </c>
      <c r="R5051" t="s">
        <v>232</v>
      </c>
      <c r="S5051" t="s">
        <v>232</v>
      </c>
      <c r="T5051" t="s">
        <v>232</v>
      </c>
      <c r="U5051" t="s">
        <v>232</v>
      </c>
      <c r="V5051" t="s">
        <v>232</v>
      </c>
      <c r="W5051" t="s">
        <v>232</v>
      </c>
      <c r="X5051" t="s">
        <v>232</v>
      </c>
      <c r="Y5051" s="52">
        <v>2094.48</v>
      </c>
      <c r="Z5051" s="52">
        <v>2060.87</v>
      </c>
      <c r="AA5051" s="52">
        <v>1944.21</v>
      </c>
      <c r="AB5051" s="52">
        <v>2054.62</v>
      </c>
      <c r="AC5051" s="52">
        <v>2061.64</v>
      </c>
      <c r="AD5051" s="52">
        <v>2179.42</v>
      </c>
      <c r="AE5051" s="52">
        <v>2257.3200000000002</v>
      </c>
      <c r="AF5051" s="52">
        <v>2277.9499999999998</v>
      </c>
      <c r="AG5051" s="52">
        <v>2311.65</v>
      </c>
      <c r="AH5051" s="52">
        <v>2268.9</v>
      </c>
      <c r="AI5051" s="52">
        <v>2370.44</v>
      </c>
      <c r="AJ5051" s="52">
        <v>2413.7800000000002</v>
      </c>
      <c r="AK5051" s="52">
        <v>2457.38</v>
      </c>
      <c r="AL5051" s="52">
        <v>2531.36</v>
      </c>
      <c r="AM5051" s="52">
        <v>2710.27</v>
      </c>
      <c r="AN5051" s="52">
        <v>2885.87</v>
      </c>
      <c r="AO5051" s="52">
        <v>3032.45</v>
      </c>
      <c r="AP5051" s="52">
        <v>3192.67</v>
      </c>
      <c r="AQ5051" s="52">
        <v>3095.86</v>
      </c>
      <c r="AR5051" s="52">
        <v>3112.86</v>
      </c>
      <c r="AS5051" s="52">
        <v>3080.33</v>
      </c>
      <c r="AT5051" s="52">
        <v>3241.26</v>
      </c>
      <c r="AU5051" s="52">
        <v>3548.96</v>
      </c>
      <c r="AV5051" s="52">
        <v>3656.4</v>
      </c>
      <c r="AW5051" s="52">
        <v>3734.12</v>
      </c>
      <c r="AX5051" s="52">
        <v>3793.87</v>
      </c>
      <c r="AY5051" s="52">
        <v>3854.76</v>
      </c>
      <c r="AZ5051" s="52">
        <v>3904.61</v>
      </c>
      <c r="BA5051" s="52">
        <v>3955.09</v>
      </c>
      <c r="BB5051" s="52">
        <v>4006.23</v>
      </c>
      <c r="BC5051">
        <v>2016</v>
      </c>
    </row>
    <row r="5052" spans="1:55" x14ac:dyDescent="0.25">
      <c r="A5052">
        <v>868</v>
      </c>
      <c r="B5052" t="s">
        <v>1303</v>
      </c>
      <c r="C5052" t="s">
        <v>265</v>
      </c>
      <c r="D5052" t="s">
        <v>1304</v>
      </c>
      <c r="E5052" t="s">
        <v>260</v>
      </c>
      <c r="F5052" t="s">
        <v>266</v>
      </c>
      <c r="G5052" t="s">
        <v>246</v>
      </c>
      <c r="H5052" t="s">
        <v>220</v>
      </c>
      <c r="I5052" t="s">
        <v>262</v>
      </c>
      <c r="J5052" t="s">
        <v>232</v>
      </c>
      <c r="K5052" t="s">
        <v>232</v>
      </c>
      <c r="L5052" t="s">
        <v>232</v>
      </c>
      <c r="M5052" t="s">
        <v>232</v>
      </c>
      <c r="N5052" t="s">
        <v>232</v>
      </c>
      <c r="O5052" t="s">
        <v>232</v>
      </c>
      <c r="P5052" t="s">
        <v>232</v>
      </c>
      <c r="Q5052" t="s">
        <v>232</v>
      </c>
      <c r="R5052" t="s">
        <v>232</v>
      </c>
      <c r="S5052" t="s">
        <v>232</v>
      </c>
      <c r="T5052" t="s">
        <v>232</v>
      </c>
      <c r="U5052" t="s">
        <v>232</v>
      </c>
      <c r="V5052" t="s">
        <v>232</v>
      </c>
      <c r="W5052" t="s">
        <v>232</v>
      </c>
      <c r="X5052" t="s">
        <v>232</v>
      </c>
      <c r="Y5052" s="52">
        <v>2052.7399999999998</v>
      </c>
      <c r="Z5052" s="52">
        <v>2021.05</v>
      </c>
      <c r="AA5052" s="52">
        <v>1926.76</v>
      </c>
      <c r="AB5052" s="52">
        <v>1997.23</v>
      </c>
      <c r="AC5052" s="52">
        <v>2052.15</v>
      </c>
      <c r="AD5052" s="52">
        <v>2194.77</v>
      </c>
      <c r="AE5052" s="52">
        <v>2296</v>
      </c>
      <c r="AF5052" s="52">
        <v>2353.0300000000002</v>
      </c>
      <c r="AG5052" s="52">
        <v>2441.88</v>
      </c>
      <c r="AH5052" s="52">
        <v>2435.62</v>
      </c>
      <c r="AI5052" s="52">
        <v>2570.21</v>
      </c>
      <c r="AJ5052" s="52">
        <v>2658.62</v>
      </c>
      <c r="AK5052" s="52">
        <v>2691.01</v>
      </c>
      <c r="AL5052" s="52">
        <v>2697.16</v>
      </c>
      <c r="AM5052" s="52">
        <v>2764.62</v>
      </c>
      <c r="AN5052" s="52">
        <v>2869.17</v>
      </c>
      <c r="AO5052" s="52">
        <v>3037.75</v>
      </c>
      <c r="AP5052" s="52">
        <v>3041.73</v>
      </c>
      <c r="AQ5052" s="52">
        <v>2977.31</v>
      </c>
      <c r="AR5052" s="52">
        <v>2965.54</v>
      </c>
      <c r="AS5052" s="52">
        <v>3140.43</v>
      </c>
      <c r="AT5052" s="52">
        <v>3198.78</v>
      </c>
      <c r="AU5052" s="52">
        <v>3338.52</v>
      </c>
      <c r="AV5052" s="52">
        <v>3482.32</v>
      </c>
      <c r="AW5052" s="52">
        <v>3583.73</v>
      </c>
      <c r="AX5052" s="52">
        <v>3680.3</v>
      </c>
      <c r="AY5052" s="52">
        <v>3779.32</v>
      </c>
      <c r="AZ5052" s="52">
        <v>3876.39</v>
      </c>
      <c r="BA5052" s="52">
        <v>3976.07</v>
      </c>
      <c r="BB5052" s="52">
        <v>4079.13</v>
      </c>
      <c r="BC5052">
        <v>2016</v>
      </c>
    </row>
    <row r="5053" spans="1:55" x14ac:dyDescent="0.25">
      <c r="A5053">
        <v>868</v>
      </c>
      <c r="B5053" t="s">
        <v>1303</v>
      </c>
      <c r="C5053" t="s">
        <v>267</v>
      </c>
      <c r="D5053" t="s">
        <v>1304</v>
      </c>
      <c r="E5053" t="s">
        <v>268</v>
      </c>
      <c r="F5053" t="s">
        <v>269</v>
      </c>
      <c r="G5053" t="s">
        <v>270</v>
      </c>
    </row>
    <row r="5054" spans="1:55" x14ac:dyDescent="0.25">
      <c r="A5054">
        <v>868</v>
      </c>
      <c r="B5054" t="s">
        <v>1303</v>
      </c>
      <c r="C5054" t="s">
        <v>271</v>
      </c>
      <c r="D5054" t="s">
        <v>1304</v>
      </c>
      <c r="E5054" t="s">
        <v>272</v>
      </c>
      <c r="F5054" t="s">
        <v>273</v>
      </c>
      <c r="G5054" t="s">
        <v>274</v>
      </c>
      <c r="I5054" t="s">
        <v>243</v>
      </c>
      <c r="J5054" t="s">
        <v>232</v>
      </c>
      <c r="K5054" t="s">
        <v>232</v>
      </c>
      <c r="L5054" t="s">
        <v>232</v>
      </c>
      <c r="M5054" t="s">
        <v>232</v>
      </c>
      <c r="N5054" t="s">
        <v>232</v>
      </c>
      <c r="O5054" t="s">
        <v>232</v>
      </c>
      <c r="P5054" t="s">
        <v>232</v>
      </c>
      <c r="Q5054" t="s">
        <v>232</v>
      </c>
      <c r="R5054" t="s">
        <v>232</v>
      </c>
      <c r="S5054" t="s">
        <v>232</v>
      </c>
      <c r="T5054" t="s">
        <v>232</v>
      </c>
      <c r="U5054" t="s">
        <v>232</v>
      </c>
      <c r="V5054" t="s">
        <v>232</v>
      </c>
      <c r="W5054" t="s">
        <v>232</v>
      </c>
      <c r="X5054" t="s">
        <v>232</v>
      </c>
      <c r="Y5054">
        <v>1E-3</v>
      </c>
      <c r="Z5054">
        <v>1E-3</v>
      </c>
      <c r="AA5054" t="s">
        <v>374</v>
      </c>
      <c r="AB5054" t="s">
        <v>374</v>
      </c>
      <c r="AC5054" t="s">
        <v>374</v>
      </c>
      <c r="AD5054" t="s">
        <v>374</v>
      </c>
      <c r="AE5054" t="s">
        <v>374</v>
      </c>
      <c r="AF5054" t="s">
        <v>374</v>
      </c>
      <c r="AG5054" t="s">
        <v>374</v>
      </c>
      <c r="AH5054" t="s">
        <v>374</v>
      </c>
      <c r="AI5054" t="s">
        <v>374</v>
      </c>
      <c r="AJ5054" t="s">
        <v>374</v>
      </c>
      <c r="AK5054" t="s">
        <v>374</v>
      </c>
      <c r="AL5054" t="s">
        <v>374</v>
      </c>
      <c r="AM5054" t="s">
        <v>374</v>
      </c>
      <c r="AN5054" t="s">
        <v>374</v>
      </c>
      <c r="AO5054" t="s">
        <v>374</v>
      </c>
      <c r="AP5054" t="s">
        <v>374</v>
      </c>
      <c r="AQ5054" t="s">
        <v>374</v>
      </c>
      <c r="AR5054" t="s">
        <v>374</v>
      </c>
      <c r="AS5054" t="s">
        <v>374</v>
      </c>
      <c r="AT5054" t="s">
        <v>374</v>
      </c>
      <c r="AU5054" t="s">
        <v>374</v>
      </c>
      <c r="AV5054" t="s">
        <v>374</v>
      </c>
      <c r="AW5054" t="s">
        <v>374</v>
      </c>
      <c r="AX5054" t="s">
        <v>374</v>
      </c>
      <c r="AY5054" t="s">
        <v>374</v>
      </c>
      <c r="AZ5054" t="s">
        <v>374</v>
      </c>
      <c r="BA5054" t="s">
        <v>374</v>
      </c>
      <c r="BB5054" t="s">
        <v>374</v>
      </c>
      <c r="BC5054">
        <v>2017</v>
      </c>
    </row>
    <row r="5055" spans="1:55" x14ac:dyDescent="0.25">
      <c r="A5055">
        <v>868</v>
      </c>
      <c r="B5055" t="s">
        <v>1303</v>
      </c>
      <c r="C5055" t="s">
        <v>275</v>
      </c>
      <c r="D5055" t="s">
        <v>1304</v>
      </c>
      <c r="E5055" t="s">
        <v>276</v>
      </c>
      <c r="F5055" t="s">
        <v>277</v>
      </c>
      <c r="G5055" t="s">
        <v>278</v>
      </c>
      <c r="I5055" t="s">
        <v>243</v>
      </c>
      <c r="J5055" t="s">
        <v>232</v>
      </c>
      <c r="K5055" t="s">
        <v>232</v>
      </c>
      <c r="L5055" t="s">
        <v>232</v>
      </c>
      <c r="M5055" t="s">
        <v>232</v>
      </c>
      <c r="N5055" t="s">
        <v>232</v>
      </c>
      <c r="O5055" t="s">
        <v>232</v>
      </c>
      <c r="P5055" t="s">
        <v>232</v>
      </c>
      <c r="Q5055" t="s">
        <v>232</v>
      </c>
      <c r="R5055" t="s">
        <v>232</v>
      </c>
      <c r="S5055" t="s">
        <v>232</v>
      </c>
      <c r="T5055" t="s">
        <v>232</v>
      </c>
      <c r="U5055" t="s">
        <v>232</v>
      </c>
      <c r="V5055" t="s">
        <v>232</v>
      </c>
      <c r="W5055" t="s">
        <v>232</v>
      </c>
      <c r="X5055" t="s">
        <v>232</v>
      </c>
      <c r="Y5055">
        <v>1.02</v>
      </c>
      <c r="Z5055">
        <v>1.02</v>
      </c>
      <c r="AA5055">
        <v>1.0089999999999999</v>
      </c>
      <c r="AB5055">
        <v>1.0289999999999999</v>
      </c>
      <c r="AC5055">
        <v>1.0049999999999999</v>
      </c>
      <c r="AD5055">
        <v>0.99299999999999999</v>
      </c>
      <c r="AE5055">
        <v>0.98299999999999998</v>
      </c>
      <c r="AF5055">
        <v>0.96799999999999997</v>
      </c>
      <c r="AG5055">
        <v>0.94699999999999995</v>
      </c>
      <c r="AH5055">
        <v>0.93200000000000005</v>
      </c>
      <c r="AI5055">
        <v>0.92200000000000004</v>
      </c>
      <c r="AJ5055">
        <v>0.90800000000000003</v>
      </c>
      <c r="AK5055">
        <v>0.91300000000000003</v>
      </c>
      <c r="AL5055">
        <v>0.93899999999999995</v>
      </c>
      <c r="AM5055">
        <v>0.98</v>
      </c>
      <c r="AN5055">
        <v>1.006</v>
      </c>
      <c r="AO5055">
        <v>0.998</v>
      </c>
      <c r="AP5055">
        <v>1.05</v>
      </c>
      <c r="AQ5055">
        <v>1.04</v>
      </c>
      <c r="AR5055">
        <v>1.05</v>
      </c>
      <c r="AS5055">
        <v>0.98099999999999998</v>
      </c>
      <c r="AT5055">
        <v>1.0129999999999999</v>
      </c>
      <c r="AU5055">
        <v>1.0629999999999999</v>
      </c>
      <c r="AV5055">
        <v>1.05</v>
      </c>
      <c r="AW5055">
        <v>1.042</v>
      </c>
      <c r="AX5055">
        <v>1.0309999999999999</v>
      </c>
      <c r="AY5055">
        <v>1.02</v>
      </c>
      <c r="AZ5055">
        <v>1.0069999999999999</v>
      </c>
      <c r="BA5055">
        <v>0.995</v>
      </c>
      <c r="BB5055">
        <v>0.98199999999999998</v>
      </c>
      <c r="BC5055">
        <v>2017</v>
      </c>
    </row>
    <row r="5056" spans="1:55" x14ac:dyDescent="0.25">
      <c r="A5056">
        <v>868</v>
      </c>
      <c r="B5056" t="s">
        <v>1303</v>
      </c>
      <c r="C5056" t="s">
        <v>279</v>
      </c>
      <c r="D5056" t="s">
        <v>1304</v>
      </c>
      <c r="E5056" t="s">
        <v>280</v>
      </c>
      <c r="F5056" t="s">
        <v>281</v>
      </c>
      <c r="G5056" t="s">
        <v>282</v>
      </c>
    </row>
    <row r="5057" spans="1:55" x14ac:dyDescent="0.25">
      <c r="A5057">
        <v>868</v>
      </c>
      <c r="B5057" t="s">
        <v>1303</v>
      </c>
      <c r="C5057" t="s">
        <v>283</v>
      </c>
      <c r="D5057" t="s">
        <v>1304</v>
      </c>
      <c r="E5057" t="s">
        <v>284</v>
      </c>
      <c r="F5057" t="s">
        <v>285</v>
      </c>
      <c r="G5057" t="s">
        <v>282</v>
      </c>
    </row>
    <row r="5058" spans="1:55" x14ac:dyDescent="0.25">
      <c r="A5058">
        <v>868</v>
      </c>
      <c r="B5058" t="s">
        <v>1303</v>
      </c>
      <c r="C5058" t="s">
        <v>286</v>
      </c>
      <c r="D5058" t="s">
        <v>1304</v>
      </c>
      <c r="E5058" t="s">
        <v>287</v>
      </c>
      <c r="F5058" t="s">
        <v>288</v>
      </c>
      <c r="G5058" t="s">
        <v>250</v>
      </c>
      <c r="I5058" t="s">
        <v>1306</v>
      </c>
      <c r="J5058" t="s">
        <v>232</v>
      </c>
      <c r="K5058" t="s">
        <v>232</v>
      </c>
      <c r="L5058" t="s">
        <v>232</v>
      </c>
      <c r="M5058" t="s">
        <v>232</v>
      </c>
      <c r="N5058" t="s">
        <v>232</v>
      </c>
      <c r="O5058" t="s">
        <v>232</v>
      </c>
      <c r="P5058" t="s">
        <v>232</v>
      </c>
      <c r="Q5058" t="s">
        <v>232</v>
      </c>
      <c r="R5058" t="s">
        <v>232</v>
      </c>
      <c r="S5058" t="s">
        <v>232</v>
      </c>
      <c r="T5058" t="s">
        <v>232</v>
      </c>
      <c r="U5058" t="s">
        <v>232</v>
      </c>
      <c r="V5058" t="s">
        <v>232</v>
      </c>
      <c r="W5058" t="s">
        <v>232</v>
      </c>
      <c r="X5058" t="s">
        <v>232</v>
      </c>
      <c r="Y5058">
        <v>73.697000000000003</v>
      </c>
      <c r="Z5058">
        <v>75.757999999999996</v>
      </c>
      <c r="AA5058">
        <v>77.778000000000006</v>
      </c>
      <c r="AB5058">
        <v>79.048000000000002</v>
      </c>
      <c r="AC5058">
        <v>80.564999999999998</v>
      </c>
      <c r="AD5058">
        <v>82.045000000000002</v>
      </c>
      <c r="AE5058">
        <v>83.128</v>
      </c>
      <c r="AF5058">
        <v>82.992999999999995</v>
      </c>
      <c r="AG5058">
        <v>82.79</v>
      </c>
      <c r="AH5058">
        <v>84.238</v>
      </c>
      <c r="AI5058">
        <v>87.677999999999997</v>
      </c>
      <c r="AJ5058">
        <v>91.533000000000001</v>
      </c>
      <c r="AK5058">
        <v>94.864999999999995</v>
      </c>
      <c r="AL5058">
        <v>101.08</v>
      </c>
      <c r="AM5058">
        <v>108.878</v>
      </c>
      <c r="AN5058">
        <v>112.908</v>
      </c>
      <c r="AO5058">
        <v>117.488</v>
      </c>
      <c r="AP5058">
        <v>124.863</v>
      </c>
      <c r="AQ5058">
        <v>127.553</v>
      </c>
      <c r="AR5058">
        <v>128.41800000000001</v>
      </c>
      <c r="AS5058">
        <v>128.215</v>
      </c>
      <c r="AT5058">
        <v>128.82</v>
      </c>
      <c r="AU5058">
        <v>129.51400000000001</v>
      </c>
      <c r="AV5058">
        <v>132.10400000000001</v>
      </c>
      <c r="AW5058">
        <v>134.74600000000001</v>
      </c>
      <c r="AX5058">
        <v>137.441</v>
      </c>
      <c r="AY5058">
        <v>140.19</v>
      </c>
      <c r="AZ5058">
        <v>142.99299999999999</v>
      </c>
      <c r="BA5058">
        <v>145.85300000000001</v>
      </c>
      <c r="BB5058">
        <v>148.77000000000001</v>
      </c>
      <c r="BC5058">
        <v>2016</v>
      </c>
    </row>
    <row r="5059" spans="1:55" x14ac:dyDescent="0.25">
      <c r="A5059">
        <v>868</v>
      </c>
      <c r="B5059" t="s">
        <v>1303</v>
      </c>
      <c r="C5059" t="s">
        <v>290</v>
      </c>
      <c r="D5059" t="s">
        <v>1304</v>
      </c>
      <c r="E5059" t="s">
        <v>287</v>
      </c>
      <c r="F5059" t="s">
        <v>291</v>
      </c>
      <c r="G5059" t="s">
        <v>235</v>
      </c>
      <c r="I5059" t="s">
        <v>292</v>
      </c>
      <c r="J5059" t="s">
        <v>232</v>
      </c>
      <c r="K5059" t="s">
        <v>232</v>
      </c>
      <c r="L5059" t="s">
        <v>232</v>
      </c>
      <c r="M5059" t="s">
        <v>232</v>
      </c>
      <c r="N5059" t="s">
        <v>232</v>
      </c>
      <c r="O5059" t="s">
        <v>232</v>
      </c>
      <c r="P5059" t="s">
        <v>232</v>
      </c>
      <c r="Q5059" t="s">
        <v>232</v>
      </c>
      <c r="R5059" t="s">
        <v>232</v>
      </c>
      <c r="S5059" t="s">
        <v>232</v>
      </c>
      <c r="T5059" t="s">
        <v>232</v>
      </c>
      <c r="U5059" t="s">
        <v>232</v>
      </c>
      <c r="V5059" t="s">
        <v>232</v>
      </c>
      <c r="W5059" t="s">
        <v>232</v>
      </c>
      <c r="X5059" t="s">
        <v>232</v>
      </c>
      <c r="Y5059" t="s">
        <v>232</v>
      </c>
      <c r="Z5059">
        <v>2.7959999999999998</v>
      </c>
      <c r="AA5059">
        <v>2.6669999999999998</v>
      </c>
      <c r="AB5059">
        <v>1.633</v>
      </c>
      <c r="AC5059">
        <v>1.919</v>
      </c>
      <c r="AD5059">
        <v>1.837</v>
      </c>
      <c r="AE5059">
        <v>1.319</v>
      </c>
      <c r="AF5059">
        <v>-0.16200000000000001</v>
      </c>
      <c r="AG5059">
        <v>-0.24399999999999999</v>
      </c>
      <c r="AH5059">
        <v>1.748</v>
      </c>
      <c r="AI5059">
        <v>4.0839999999999996</v>
      </c>
      <c r="AJ5059">
        <v>4.3970000000000002</v>
      </c>
      <c r="AK5059">
        <v>3.641</v>
      </c>
      <c r="AL5059">
        <v>6.5510000000000002</v>
      </c>
      <c r="AM5059">
        <v>7.7140000000000004</v>
      </c>
      <c r="AN5059">
        <v>3.7010000000000001</v>
      </c>
      <c r="AO5059">
        <v>4.056</v>
      </c>
      <c r="AP5059">
        <v>6.2770000000000001</v>
      </c>
      <c r="AQ5059">
        <v>2.1539999999999999</v>
      </c>
      <c r="AR5059">
        <v>0.67800000000000005</v>
      </c>
      <c r="AS5059">
        <v>-0.158</v>
      </c>
      <c r="AT5059">
        <v>0.47199999999999998</v>
      </c>
      <c r="AU5059">
        <v>0.53900000000000003</v>
      </c>
      <c r="AV5059">
        <v>2</v>
      </c>
      <c r="AW5059">
        <v>2</v>
      </c>
      <c r="AX5059">
        <v>2</v>
      </c>
      <c r="AY5059">
        <v>2</v>
      </c>
      <c r="AZ5059">
        <v>2</v>
      </c>
      <c r="BA5059">
        <v>2</v>
      </c>
      <c r="BB5059">
        <v>2</v>
      </c>
      <c r="BC5059">
        <v>2016</v>
      </c>
    </row>
    <row r="5060" spans="1:55" x14ac:dyDescent="0.25">
      <c r="A5060">
        <v>868</v>
      </c>
      <c r="B5060" t="s">
        <v>1303</v>
      </c>
      <c r="C5060" t="s">
        <v>293</v>
      </c>
      <c r="D5060" t="s">
        <v>1304</v>
      </c>
      <c r="E5060" t="s">
        <v>294</v>
      </c>
      <c r="F5060" t="s">
        <v>295</v>
      </c>
      <c r="G5060" t="s">
        <v>250</v>
      </c>
      <c r="I5060" t="s">
        <v>1306</v>
      </c>
      <c r="J5060" t="s">
        <v>232</v>
      </c>
      <c r="K5060" t="s">
        <v>232</v>
      </c>
      <c r="L5060" t="s">
        <v>232</v>
      </c>
      <c r="M5060" t="s">
        <v>232</v>
      </c>
      <c r="N5060" t="s">
        <v>232</v>
      </c>
      <c r="O5060" t="s">
        <v>232</v>
      </c>
      <c r="P5060" t="s">
        <v>232</v>
      </c>
      <c r="Q5060" t="s">
        <v>232</v>
      </c>
      <c r="R5060" t="s">
        <v>232</v>
      </c>
      <c r="S5060" t="s">
        <v>232</v>
      </c>
      <c r="T5060" t="s">
        <v>232</v>
      </c>
      <c r="U5060" t="s">
        <v>232</v>
      </c>
      <c r="V5060" t="s">
        <v>232</v>
      </c>
      <c r="W5060" t="s">
        <v>232</v>
      </c>
      <c r="X5060" t="s">
        <v>232</v>
      </c>
      <c r="Y5060" t="s">
        <v>232</v>
      </c>
      <c r="Z5060" t="s">
        <v>232</v>
      </c>
      <c r="AA5060" t="s">
        <v>232</v>
      </c>
      <c r="AB5060" t="s">
        <v>232</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128.465</v>
      </c>
      <c r="AS5060">
        <v>128.26300000000001</v>
      </c>
      <c r="AT5060">
        <v>128.86799999999999</v>
      </c>
      <c r="AU5060">
        <v>129.56200000000001</v>
      </c>
      <c r="AV5060">
        <v>132.15299999999999</v>
      </c>
      <c r="AW5060">
        <v>134.79599999999999</v>
      </c>
      <c r="AX5060">
        <v>137.49199999999999</v>
      </c>
      <c r="AY5060">
        <v>140.24199999999999</v>
      </c>
      <c r="AZ5060">
        <v>143.047</v>
      </c>
      <c r="BA5060">
        <v>145.90799999999999</v>
      </c>
      <c r="BB5060">
        <v>148.82599999999999</v>
      </c>
      <c r="BC5060">
        <v>2016</v>
      </c>
    </row>
    <row r="5061" spans="1:55" x14ac:dyDescent="0.25">
      <c r="A5061">
        <v>868</v>
      </c>
      <c r="B5061" t="s">
        <v>1303</v>
      </c>
      <c r="C5061" t="s">
        <v>296</v>
      </c>
      <c r="D5061" t="s">
        <v>1304</v>
      </c>
      <c r="E5061" t="s">
        <v>294</v>
      </c>
      <c r="F5061" t="s">
        <v>297</v>
      </c>
      <c r="G5061" t="s">
        <v>235</v>
      </c>
      <c r="I5061" t="s">
        <v>298</v>
      </c>
      <c r="J5061" t="s">
        <v>232</v>
      </c>
      <c r="K5061" t="s">
        <v>232</v>
      </c>
      <c r="L5061" t="s">
        <v>232</v>
      </c>
      <c r="M5061" t="s">
        <v>232</v>
      </c>
      <c r="N5061" t="s">
        <v>232</v>
      </c>
      <c r="O5061" t="s">
        <v>232</v>
      </c>
      <c r="P5061" t="s">
        <v>232</v>
      </c>
      <c r="Q5061" t="s">
        <v>232</v>
      </c>
      <c r="R5061" t="s">
        <v>232</v>
      </c>
      <c r="S5061" t="s">
        <v>232</v>
      </c>
      <c r="T5061" t="s">
        <v>232</v>
      </c>
      <c r="U5061" t="s">
        <v>232</v>
      </c>
      <c r="V5061" t="s">
        <v>232</v>
      </c>
      <c r="W5061" t="s">
        <v>232</v>
      </c>
      <c r="X5061" t="s">
        <v>232</v>
      </c>
      <c r="Y5061" t="s">
        <v>232</v>
      </c>
      <c r="Z5061" t="s">
        <v>232</v>
      </c>
      <c r="AA5061" t="s">
        <v>232</v>
      </c>
      <c r="AB5061" t="s">
        <v>232</v>
      </c>
      <c r="AC5061" t="s">
        <v>232</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0.67800000000000005</v>
      </c>
      <c r="AS5061">
        <v>-0.158</v>
      </c>
      <c r="AT5061">
        <v>0.47199999999999998</v>
      </c>
      <c r="AU5061">
        <v>0.53900000000000003</v>
      </c>
      <c r="AV5061">
        <v>2</v>
      </c>
      <c r="AW5061">
        <v>2</v>
      </c>
      <c r="AX5061">
        <v>2</v>
      </c>
      <c r="AY5061">
        <v>2</v>
      </c>
      <c r="AZ5061">
        <v>2</v>
      </c>
      <c r="BA5061">
        <v>2</v>
      </c>
      <c r="BB5061">
        <v>2</v>
      </c>
      <c r="BC5061">
        <v>2016</v>
      </c>
    </row>
    <row r="5062" spans="1:55" x14ac:dyDescent="0.25">
      <c r="A5062">
        <v>868</v>
      </c>
      <c r="B5062" t="s">
        <v>1303</v>
      </c>
      <c r="C5062" t="s">
        <v>299</v>
      </c>
      <c r="D5062" t="s">
        <v>1304</v>
      </c>
      <c r="E5062" t="s">
        <v>300</v>
      </c>
      <c r="G5062" t="s">
        <v>274</v>
      </c>
    </row>
    <row r="5063" spans="1:55" x14ac:dyDescent="0.25">
      <c r="A5063">
        <v>868</v>
      </c>
      <c r="B5063" t="s">
        <v>1303</v>
      </c>
      <c r="C5063" t="s">
        <v>301</v>
      </c>
      <c r="D5063" t="s">
        <v>1304</v>
      </c>
      <c r="E5063" t="s">
        <v>302</v>
      </c>
      <c r="F5063" t="s">
        <v>303</v>
      </c>
      <c r="G5063" t="s">
        <v>235</v>
      </c>
    </row>
    <row r="5064" spans="1:55" x14ac:dyDescent="0.25">
      <c r="A5064">
        <v>868</v>
      </c>
      <c r="B5064" t="s">
        <v>1303</v>
      </c>
      <c r="C5064" t="s">
        <v>305</v>
      </c>
      <c r="D5064" t="s">
        <v>1304</v>
      </c>
      <c r="E5064" t="s">
        <v>306</v>
      </c>
      <c r="F5064" t="s">
        <v>307</v>
      </c>
      <c r="G5064" t="s">
        <v>235</v>
      </c>
    </row>
    <row r="5065" spans="1:55" x14ac:dyDescent="0.25">
      <c r="A5065">
        <v>868</v>
      </c>
      <c r="B5065" t="s">
        <v>1303</v>
      </c>
      <c r="C5065" t="s">
        <v>308</v>
      </c>
      <c r="D5065" t="s">
        <v>1304</v>
      </c>
      <c r="E5065" t="s">
        <v>309</v>
      </c>
      <c r="F5065" t="s">
        <v>310</v>
      </c>
      <c r="G5065" t="s">
        <v>235</v>
      </c>
    </row>
    <row r="5066" spans="1:55" x14ac:dyDescent="0.25">
      <c r="A5066">
        <v>868</v>
      </c>
      <c r="B5066" t="s">
        <v>1303</v>
      </c>
      <c r="C5066" t="s">
        <v>311</v>
      </c>
      <c r="D5066" t="s">
        <v>1304</v>
      </c>
      <c r="E5066" t="s">
        <v>312</v>
      </c>
      <c r="F5066" t="s">
        <v>313</v>
      </c>
      <c r="G5066" t="s">
        <v>235</v>
      </c>
    </row>
    <row r="5067" spans="1:55" x14ac:dyDescent="0.25">
      <c r="A5067">
        <v>868</v>
      </c>
      <c r="B5067" t="s">
        <v>1303</v>
      </c>
      <c r="C5067" t="s">
        <v>314</v>
      </c>
      <c r="D5067" t="s">
        <v>1304</v>
      </c>
      <c r="E5067" t="s">
        <v>315</v>
      </c>
      <c r="F5067" t="s">
        <v>316</v>
      </c>
      <c r="G5067" t="s">
        <v>317</v>
      </c>
    </row>
    <row r="5068" spans="1:55" x14ac:dyDescent="0.25">
      <c r="A5068">
        <v>868</v>
      </c>
      <c r="B5068" t="s">
        <v>1303</v>
      </c>
      <c r="C5068" t="s">
        <v>318</v>
      </c>
      <c r="D5068" t="s">
        <v>1304</v>
      </c>
      <c r="E5068" t="s">
        <v>319</v>
      </c>
      <c r="F5068" t="s">
        <v>320</v>
      </c>
      <c r="G5068" t="s">
        <v>321</v>
      </c>
      <c r="H5068" t="s">
        <v>322</v>
      </c>
    </row>
    <row r="5069" spans="1:55" x14ac:dyDescent="0.25">
      <c r="A5069">
        <v>868</v>
      </c>
      <c r="B5069" t="s">
        <v>1303</v>
      </c>
      <c r="C5069" t="s">
        <v>323</v>
      </c>
      <c r="D5069" t="s">
        <v>1304</v>
      </c>
      <c r="E5069" t="s">
        <v>324</v>
      </c>
      <c r="F5069" t="s">
        <v>325</v>
      </c>
      <c r="G5069" t="s">
        <v>321</v>
      </c>
      <c r="H5069" t="s">
        <v>322</v>
      </c>
      <c r="I5069" t="s">
        <v>1307</v>
      </c>
      <c r="J5069" t="s">
        <v>232</v>
      </c>
      <c r="K5069" t="s">
        <v>232</v>
      </c>
      <c r="L5069" t="s">
        <v>232</v>
      </c>
      <c r="M5069" t="s">
        <v>232</v>
      </c>
      <c r="N5069" t="s">
        <v>232</v>
      </c>
      <c r="O5069" t="s">
        <v>232</v>
      </c>
      <c r="P5069" t="s">
        <v>232</v>
      </c>
      <c r="Q5069" t="s">
        <v>232</v>
      </c>
      <c r="R5069" t="s">
        <v>232</v>
      </c>
      <c r="S5069" t="s">
        <v>232</v>
      </c>
      <c r="T5069" t="s">
        <v>232</v>
      </c>
      <c r="U5069" t="s">
        <v>232</v>
      </c>
      <c r="V5069" t="s">
        <v>232</v>
      </c>
      <c r="W5069" t="s">
        <v>232</v>
      </c>
      <c r="X5069" t="s">
        <v>232</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2016</v>
      </c>
    </row>
    <row r="5070" spans="1:55" x14ac:dyDescent="0.25">
      <c r="A5070">
        <v>868</v>
      </c>
      <c r="B5070" t="s">
        <v>1303</v>
      </c>
      <c r="C5070" t="s">
        <v>327</v>
      </c>
      <c r="D5070" t="s">
        <v>1304</v>
      </c>
      <c r="E5070" t="s">
        <v>328</v>
      </c>
      <c r="F5070" t="s">
        <v>329</v>
      </c>
      <c r="G5070" t="s">
        <v>229</v>
      </c>
      <c r="H5070" t="s">
        <v>230</v>
      </c>
      <c r="I5070" t="s">
        <v>1308</v>
      </c>
      <c r="J5070" t="s">
        <v>232</v>
      </c>
      <c r="K5070" t="s">
        <v>232</v>
      </c>
      <c r="L5070" t="s">
        <v>232</v>
      </c>
      <c r="M5070" t="s">
        <v>232</v>
      </c>
      <c r="N5070" t="s">
        <v>232</v>
      </c>
      <c r="O5070" t="s">
        <v>232</v>
      </c>
      <c r="P5070" t="s">
        <v>232</v>
      </c>
      <c r="Q5070" t="s">
        <v>232</v>
      </c>
      <c r="R5070" t="s">
        <v>232</v>
      </c>
      <c r="S5070" t="s">
        <v>232</v>
      </c>
      <c r="T5070" t="s">
        <v>232</v>
      </c>
      <c r="U5070" t="s">
        <v>232</v>
      </c>
      <c r="V5070" t="s">
        <v>232</v>
      </c>
      <c r="W5070" t="s">
        <v>232</v>
      </c>
      <c r="X5070" t="s">
        <v>232</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0.32700000000000001</v>
      </c>
      <c r="AW5070">
        <v>0.26</v>
      </c>
      <c r="AX5070">
        <v>0.26200000000000001</v>
      </c>
      <c r="AY5070">
        <v>0.26500000000000001</v>
      </c>
      <c r="AZ5070">
        <v>0.26700000000000002</v>
      </c>
      <c r="BA5070">
        <v>0.27</v>
      </c>
      <c r="BB5070">
        <v>0.23200000000000001</v>
      </c>
      <c r="BC5070">
        <v>2017</v>
      </c>
    </row>
    <row r="5071" spans="1:55" x14ac:dyDescent="0.25">
      <c r="A5071">
        <v>868</v>
      </c>
      <c r="B5071" t="s">
        <v>1303</v>
      </c>
      <c r="C5071" t="s">
        <v>331</v>
      </c>
      <c r="D5071" t="s">
        <v>1304</v>
      </c>
      <c r="E5071" t="s">
        <v>328</v>
      </c>
      <c r="F5071" t="s">
        <v>329</v>
      </c>
      <c r="G5071" t="s">
        <v>282</v>
      </c>
      <c r="I5071" t="s">
        <v>332</v>
      </c>
      <c r="J5071" t="s">
        <v>232</v>
      </c>
      <c r="K5071" t="s">
        <v>232</v>
      </c>
      <c r="L5071" t="s">
        <v>232</v>
      </c>
      <c r="M5071" t="s">
        <v>232</v>
      </c>
      <c r="N5071" t="s">
        <v>232</v>
      </c>
      <c r="O5071" t="s">
        <v>232</v>
      </c>
      <c r="P5071" t="s">
        <v>232</v>
      </c>
      <c r="Q5071" t="s">
        <v>232</v>
      </c>
      <c r="R5071" t="s">
        <v>232</v>
      </c>
      <c r="S5071" t="s">
        <v>232</v>
      </c>
      <c r="T5071" t="s">
        <v>232</v>
      </c>
      <c r="U5071" t="s">
        <v>232</v>
      </c>
      <c r="V5071" t="s">
        <v>232</v>
      </c>
      <c r="W5071" t="s">
        <v>232</v>
      </c>
      <c r="X5071" t="s">
        <v>232</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65.444999999999993</v>
      </c>
      <c r="AN5071">
        <v>67.704999999999998</v>
      </c>
      <c r="AO5071">
        <v>64.823999999999998</v>
      </c>
      <c r="AP5071">
        <v>66.200999999999993</v>
      </c>
      <c r="AQ5071">
        <v>62.637999999999998</v>
      </c>
      <c r="AR5071">
        <v>65.652000000000001</v>
      </c>
      <c r="AS5071">
        <v>66.331999999999994</v>
      </c>
      <c r="AT5071">
        <v>69.111999999999995</v>
      </c>
      <c r="AU5071">
        <v>78.998999999999995</v>
      </c>
      <c r="AV5071">
        <v>87.278999999999996</v>
      </c>
      <c r="AW5071">
        <v>68.043000000000006</v>
      </c>
      <c r="AX5071">
        <v>67.466999999999999</v>
      </c>
      <c r="AY5071">
        <v>66.947999999999993</v>
      </c>
      <c r="AZ5071">
        <v>66.626000000000005</v>
      </c>
      <c r="BA5071">
        <v>66.260999999999996</v>
      </c>
      <c r="BB5071">
        <v>56.161000000000001</v>
      </c>
      <c r="BC5071">
        <v>2017</v>
      </c>
    </row>
    <row r="5072" spans="1:55" x14ac:dyDescent="0.25">
      <c r="A5072">
        <v>868</v>
      </c>
      <c r="B5072" t="s">
        <v>1303</v>
      </c>
      <c r="C5072" t="s">
        <v>333</v>
      </c>
      <c r="D5072" t="s">
        <v>1304</v>
      </c>
      <c r="E5072" t="s">
        <v>334</v>
      </c>
      <c r="F5072" t="s">
        <v>335</v>
      </c>
      <c r="G5072" t="s">
        <v>229</v>
      </c>
      <c r="H5072" t="s">
        <v>230</v>
      </c>
      <c r="I5072" t="s">
        <v>1308</v>
      </c>
      <c r="J5072" t="s">
        <v>232</v>
      </c>
      <c r="K5072" t="s">
        <v>232</v>
      </c>
      <c r="L5072" t="s">
        <v>232</v>
      </c>
      <c r="M5072" t="s">
        <v>232</v>
      </c>
      <c r="N5072" t="s">
        <v>232</v>
      </c>
      <c r="O5072" t="s">
        <v>232</v>
      </c>
      <c r="P5072" t="s">
        <v>232</v>
      </c>
      <c r="Q5072" t="s">
        <v>232</v>
      </c>
      <c r="R5072" t="s">
        <v>232</v>
      </c>
      <c r="S5072" t="s">
        <v>232</v>
      </c>
      <c r="T5072" t="s">
        <v>232</v>
      </c>
      <c r="U5072" t="s">
        <v>232</v>
      </c>
      <c r="V5072" t="s">
        <v>232</v>
      </c>
      <c r="W5072" t="s">
        <v>232</v>
      </c>
      <c r="X5072" t="s">
        <v>232</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0.23799999999999999</v>
      </c>
      <c r="AW5072">
        <v>0.22900000000000001</v>
      </c>
      <c r="AX5072">
        <v>0.23100000000000001</v>
      </c>
      <c r="AY5072">
        <v>0.23400000000000001</v>
      </c>
      <c r="AZ5072">
        <v>0.23599999999999999</v>
      </c>
      <c r="BA5072">
        <v>0.23799999999999999</v>
      </c>
      <c r="BB5072">
        <v>0.24</v>
      </c>
      <c r="BC5072">
        <v>2017</v>
      </c>
    </row>
    <row r="5073" spans="1:55" x14ac:dyDescent="0.25">
      <c r="A5073">
        <v>868</v>
      </c>
      <c r="B5073" t="s">
        <v>1303</v>
      </c>
      <c r="C5073" t="s">
        <v>336</v>
      </c>
      <c r="D5073" t="s">
        <v>1304</v>
      </c>
      <c r="E5073" t="s">
        <v>334</v>
      </c>
      <c r="F5073" t="s">
        <v>335</v>
      </c>
      <c r="G5073" t="s">
        <v>282</v>
      </c>
      <c r="I5073" t="s">
        <v>337</v>
      </c>
      <c r="J5073" t="s">
        <v>232</v>
      </c>
      <c r="K5073" t="s">
        <v>232</v>
      </c>
      <c r="L5073" t="s">
        <v>232</v>
      </c>
      <c r="M5073" t="s">
        <v>232</v>
      </c>
      <c r="N5073" t="s">
        <v>232</v>
      </c>
      <c r="O5073" t="s">
        <v>232</v>
      </c>
      <c r="P5073" t="s">
        <v>232</v>
      </c>
      <c r="Q5073" t="s">
        <v>232</v>
      </c>
      <c r="R5073" t="s">
        <v>232</v>
      </c>
      <c r="S5073" t="s">
        <v>232</v>
      </c>
      <c r="T5073" t="s">
        <v>232</v>
      </c>
      <c r="U5073" t="s">
        <v>232</v>
      </c>
      <c r="V5073" t="s">
        <v>232</v>
      </c>
      <c r="W5073" t="s">
        <v>232</v>
      </c>
      <c r="X5073" t="s">
        <v>232</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63.587000000000003</v>
      </c>
      <c r="AN5073">
        <v>67.248000000000005</v>
      </c>
      <c r="AO5073">
        <v>65.399000000000001</v>
      </c>
      <c r="AP5073">
        <v>65.313999999999993</v>
      </c>
      <c r="AQ5073">
        <v>59.765000000000001</v>
      </c>
      <c r="AR5073">
        <v>54.478000000000002</v>
      </c>
      <c r="AS5073">
        <v>55.94</v>
      </c>
      <c r="AT5073">
        <v>61.838000000000001</v>
      </c>
      <c r="AU5073">
        <v>64.397000000000006</v>
      </c>
      <c r="AV5073">
        <v>63.491999999999997</v>
      </c>
      <c r="AW5073">
        <v>59.781999999999996</v>
      </c>
      <c r="AX5073">
        <v>59.381</v>
      </c>
      <c r="AY5073">
        <v>59.061</v>
      </c>
      <c r="AZ5073">
        <v>58.817999999999998</v>
      </c>
      <c r="BA5073">
        <v>58.414000000000001</v>
      </c>
      <c r="BB5073">
        <v>58.183999999999997</v>
      </c>
      <c r="BC5073">
        <v>2017</v>
      </c>
    </row>
    <row r="5074" spans="1:55" x14ac:dyDescent="0.25">
      <c r="A5074">
        <v>868</v>
      </c>
      <c r="B5074" t="s">
        <v>1303</v>
      </c>
      <c r="C5074" t="s">
        <v>338</v>
      </c>
      <c r="D5074" t="s">
        <v>1304</v>
      </c>
      <c r="E5074" t="s">
        <v>339</v>
      </c>
      <c r="F5074" t="s">
        <v>340</v>
      </c>
      <c r="G5074" t="s">
        <v>229</v>
      </c>
      <c r="H5074" t="s">
        <v>230</v>
      </c>
      <c r="I5074" t="s">
        <v>1308</v>
      </c>
      <c r="J5074" t="s">
        <v>232</v>
      </c>
      <c r="K5074" t="s">
        <v>232</v>
      </c>
      <c r="L5074" t="s">
        <v>232</v>
      </c>
      <c r="M5074" t="s">
        <v>232</v>
      </c>
      <c r="N5074" t="s">
        <v>232</v>
      </c>
      <c r="O5074" t="s">
        <v>232</v>
      </c>
      <c r="P5074" t="s">
        <v>232</v>
      </c>
      <c r="Q5074" t="s">
        <v>232</v>
      </c>
      <c r="R5074" t="s">
        <v>232</v>
      </c>
      <c r="S5074" t="s">
        <v>232</v>
      </c>
      <c r="T5074" t="s">
        <v>232</v>
      </c>
      <c r="U5074" t="s">
        <v>232</v>
      </c>
      <c r="V5074" t="s">
        <v>232</v>
      </c>
      <c r="W5074" t="s">
        <v>232</v>
      </c>
      <c r="X5074" t="s">
        <v>232</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5.2999999999999999E-2</v>
      </c>
      <c r="AV5074">
        <v>8.8999999999999996E-2</v>
      </c>
      <c r="AW5074">
        <v>3.2000000000000001E-2</v>
      </c>
      <c r="AX5074">
        <v>3.1E-2</v>
      </c>
      <c r="AY5074">
        <v>3.1E-2</v>
      </c>
      <c r="AZ5074">
        <v>3.1E-2</v>
      </c>
      <c r="BA5074">
        <v>3.2000000000000001E-2</v>
      </c>
      <c r="BB5074">
        <v>-8.0000000000000002E-3</v>
      </c>
      <c r="BC5074">
        <v>2017</v>
      </c>
    </row>
    <row r="5075" spans="1:55" x14ac:dyDescent="0.25">
      <c r="A5075">
        <v>868</v>
      </c>
      <c r="B5075" t="s">
        <v>1303</v>
      </c>
      <c r="C5075" t="s">
        <v>341</v>
      </c>
      <c r="D5075" t="s">
        <v>1304</v>
      </c>
      <c r="E5075" t="s">
        <v>339</v>
      </c>
      <c r="F5075" t="s">
        <v>340</v>
      </c>
      <c r="G5075" t="s">
        <v>282</v>
      </c>
      <c r="I5075" t="s">
        <v>342</v>
      </c>
      <c r="J5075" t="s">
        <v>232</v>
      </c>
      <c r="K5075" t="s">
        <v>232</v>
      </c>
      <c r="L5075" t="s">
        <v>232</v>
      </c>
      <c r="M5075" t="s">
        <v>232</v>
      </c>
      <c r="N5075" t="s">
        <v>232</v>
      </c>
      <c r="O5075" t="s">
        <v>232</v>
      </c>
      <c r="P5075" t="s">
        <v>232</v>
      </c>
      <c r="Q5075" t="s">
        <v>232</v>
      </c>
      <c r="R5075" t="s">
        <v>232</v>
      </c>
      <c r="S5075" t="s">
        <v>232</v>
      </c>
      <c r="T5075" t="s">
        <v>232</v>
      </c>
      <c r="U5075" t="s">
        <v>232</v>
      </c>
      <c r="V5075" t="s">
        <v>232</v>
      </c>
      <c r="W5075" t="s">
        <v>232</v>
      </c>
      <c r="X5075" t="s">
        <v>232</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1.859</v>
      </c>
      <c r="AN5075">
        <v>0.45700000000000002</v>
      </c>
      <c r="AO5075">
        <v>-0.57599999999999996</v>
      </c>
      <c r="AP5075">
        <v>0.88800000000000001</v>
      </c>
      <c r="AQ5075">
        <v>2.8730000000000002</v>
      </c>
      <c r="AR5075">
        <v>11.173999999999999</v>
      </c>
      <c r="AS5075">
        <v>10.391</v>
      </c>
      <c r="AT5075">
        <v>7.274</v>
      </c>
      <c r="AU5075">
        <v>14.602</v>
      </c>
      <c r="AV5075">
        <v>23.786999999999999</v>
      </c>
      <c r="AW5075">
        <v>8.2609999999999992</v>
      </c>
      <c r="AX5075">
        <v>8.0860000000000003</v>
      </c>
      <c r="AY5075">
        <v>7.8879999999999999</v>
      </c>
      <c r="AZ5075">
        <v>7.8079999999999998</v>
      </c>
      <c r="BA5075">
        <v>7.8470000000000004</v>
      </c>
      <c r="BB5075">
        <v>-2.0230000000000001</v>
      </c>
      <c r="BC5075">
        <v>2017</v>
      </c>
    </row>
    <row r="5076" spans="1:55" x14ac:dyDescent="0.25">
      <c r="A5076">
        <v>868</v>
      </c>
      <c r="B5076" t="s">
        <v>1303</v>
      </c>
      <c r="C5076" t="s">
        <v>343</v>
      </c>
      <c r="D5076" t="s">
        <v>1304</v>
      </c>
      <c r="E5076" t="s">
        <v>344</v>
      </c>
      <c r="F5076" t="s">
        <v>345</v>
      </c>
      <c r="G5076" t="s">
        <v>229</v>
      </c>
      <c r="H5076" t="s">
        <v>230</v>
      </c>
    </row>
    <row r="5077" spans="1:55" x14ac:dyDescent="0.25">
      <c r="A5077">
        <v>868</v>
      </c>
      <c r="B5077" t="s">
        <v>1303</v>
      </c>
      <c r="C5077" t="s">
        <v>346</v>
      </c>
      <c r="D5077" t="s">
        <v>1304</v>
      </c>
      <c r="E5077" t="s">
        <v>344</v>
      </c>
      <c r="F5077" t="s">
        <v>345</v>
      </c>
      <c r="G5077" t="s">
        <v>270</v>
      </c>
    </row>
    <row r="5078" spans="1:55" x14ac:dyDescent="0.25">
      <c r="A5078">
        <v>868</v>
      </c>
      <c r="B5078" t="s">
        <v>1303</v>
      </c>
      <c r="C5078" t="s">
        <v>347</v>
      </c>
      <c r="D5078" t="s">
        <v>1304</v>
      </c>
      <c r="E5078" t="s">
        <v>348</v>
      </c>
      <c r="F5078" t="s">
        <v>349</v>
      </c>
      <c r="G5078" t="s">
        <v>229</v>
      </c>
      <c r="H5078" t="s">
        <v>230</v>
      </c>
      <c r="I5078" t="s">
        <v>1308</v>
      </c>
      <c r="J5078" t="s">
        <v>232</v>
      </c>
      <c r="K5078" t="s">
        <v>232</v>
      </c>
      <c r="L5078" t="s">
        <v>232</v>
      </c>
      <c r="M5078" t="s">
        <v>232</v>
      </c>
      <c r="N5078" t="s">
        <v>232</v>
      </c>
      <c r="O5078" t="s">
        <v>232</v>
      </c>
      <c r="P5078" t="s">
        <v>232</v>
      </c>
      <c r="Q5078" t="s">
        <v>232</v>
      </c>
      <c r="R5078" t="s">
        <v>232</v>
      </c>
      <c r="S5078" t="s">
        <v>232</v>
      </c>
      <c r="T5078" t="s">
        <v>232</v>
      </c>
      <c r="U5078" t="s">
        <v>232</v>
      </c>
      <c r="V5078" t="s">
        <v>232</v>
      </c>
      <c r="W5078" t="s">
        <v>232</v>
      </c>
      <c r="X5078" t="s">
        <v>232</v>
      </c>
      <c r="Y5078">
        <v>6.0000000000000001E-3</v>
      </c>
      <c r="Z5078">
        <v>1.0999999999999999E-2</v>
      </c>
      <c r="AA5078">
        <v>0.01</v>
      </c>
      <c r="AB5078">
        <v>-4.0000000000000001E-3</v>
      </c>
      <c r="AC5078">
        <v>-8.9999999999999993E-3</v>
      </c>
      <c r="AD5078">
        <v>-6.0000000000000001E-3</v>
      </c>
      <c r="AE5078">
        <v>-1.2999999999999999E-2</v>
      </c>
      <c r="AF5078">
        <v>1.7000000000000001E-2</v>
      </c>
      <c r="AG5078">
        <v>6.0000000000000001E-3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5.3999999999999999E-2</v>
      </c>
      <c r="AV5078">
        <v>0.09</v>
      </c>
      <c r="AW5078">
        <v>3.2000000000000001E-2</v>
      </c>
      <c r="AX5078">
        <v>3.2000000000000001E-2</v>
      </c>
      <c r="AY5078">
        <v>3.2000000000000001E-2</v>
      </c>
      <c r="AZ5078">
        <v>3.2000000000000001E-2</v>
      </c>
      <c r="BA5078">
        <v>3.3000000000000002E-2</v>
      </c>
      <c r="BB5078">
        <v>-7.0000000000000001E-3</v>
      </c>
      <c r="BC5078">
        <v>2017</v>
      </c>
    </row>
    <row r="5079" spans="1:55" x14ac:dyDescent="0.25">
      <c r="A5079">
        <v>868</v>
      </c>
      <c r="B5079" t="s">
        <v>1303</v>
      </c>
      <c r="C5079" t="s">
        <v>350</v>
      </c>
      <c r="D5079" t="s">
        <v>1304</v>
      </c>
      <c r="E5079" t="s">
        <v>348</v>
      </c>
      <c r="F5079" t="s">
        <v>349</v>
      </c>
      <c r="G5079" t="s">
        <v>282</v>
      </c>
      <c r="I5079" t="s">
        <v>351</v>
      </c>
      <c r="J5079" t="s">
        <v>232</v>
      </c>
      <c r="K5079" t="s">
        <v>232</v>
      </c>
      <c r="L5079" t="s">
        <v>232</v>
      </c>
      <c r="M5079" t="s">
        <v>232</v>
      </c>
      <c r="N5079" t="s">
        <v>232</v>
      </c>
      <c r="O5079" t="s">
        <v>232</v>
      </c>
      <c r="P5079" t="s">
        <v>232</v>
      </c>
      <c r="Q5079" t="s">
        <v>232</v>
      </c>
      <c r="R5079" t="s">
        <v>232</v>
      </c>
      <c r="S5079" t="s">
        <v>232</v>
      </c>
      <c r="T5079" t="s">
        <v>232</v>
      </c>
      <c r="U5079" t="s">
        <v>232</v>
      </c>
      <c r="V5079" t="s">
        <v>232</v>
      </c>
      <c r="W5079" t="s">
        <v>232</v>
      </c>
      <c r="X5079" t="s">
        <v>232</v>
      </c>
      <c r="Y5079">
        <v>2.6030000000000002</v>
      </c>
      <c r="Z5079">
        <v>4.968</v>
      </c>
      <c r="AA5079">
        <v>4.968</v>
      </c>
      <c r="AB5079">
        <v>-1.6359999999999999</v>
      </c>
      <c r="AC5079">
        <v>-3.8780000000000001</v>
      </c>
      <c r="AD5079">
        <v>-2.6850000000000001</v>
      </c>
      <c r="AE5079">
        <v>-5.19</v>
      </c>
      <c r="AF5079">
        <v>7.1349999999999998</v>
      </c>
      <c r="AG5079">
        <v>2.5920000000000001</v>
      </c>
      <c r="AH5079">
        <v>-3.508</v>
      </c>
      <c r="AI5079">
        <v>-5.383</v>
      </c>
      <c r="AJ5079">
        <v>-5.1879999999999997</v>
      </c>
      <c r="AK5079">
        <v>-3.3159999999999998</v>
      </c>
      <c r="AL5079">
        <v>-1.3089999999999999</v>
      </c>
      <c r="AM5079">
        <v>2.1459999999999999</v>
      </c>
      <c r="AN5079">
        <v>0.73399999999999999</v>
      </c>
      <c r="AO5079">
        <v>-0.25800000000000001</v>
      </c>
      <c r="AP5079">
        <v>1.2010000000000001</v>
      </c>
      <c r="AQ5079">
        <v>3.2669999999999999</v>
      </c>
      <c r="AR5079">
        <v>11.544</v>
      </c>
      <c r="AS5079">
        <v>10.754</v>
      </c>
      <c r="AT5079">
        <v>7.5810000000000004</v>
      </c>
      <c r="AU5079">
        <v>14.843999999999999</v>
      </c>
      <c r="AV5079">
        <v>24.021999999999998</v>
      </c>
      <c r="AW5079">
        <v>8.4909999999999997</v>
      </c>
      <c r="AX5079">
        <v>8.3119999999999994</v>
      </c>
      <c r="AY5079">
        <v>8.11</v>
      </c>
      <c r="AZ5079">
        <v>8.0269999999999992</v>
      </c>
      <c r="BA5079">
        <v>8.0630000000000006</v>
      </c>
      <c r="BB5079">
        <v>-1.8069999999999999</v>
      </c>
      <c r="BC5079">
        <v>2017</v>
      </c>
    </row>
    <row r="5080" spans="1:55" x14ac:dyDescent="0.25">
      <c r="A5080">
        <v>868</v>
      </c>
      <c r="B5080" t="s">
        <v>1303</v>
      </c>
      <c r="C5080" t="s">
        <v>352</v>
      </c>
      <c r="D5080" t="s">
        <v>1304</v>
      </c>
      <c r="E5080" t="s">
        <v>353</v>
      </c>
      <c r="F5080" t="s">
        <v>354</v>
      </c>
      <c r="G5080" t="s">
        <v>229</v>
      </c>
      <c r="H5080" t="s">
        <v>230</v>
      </c>
    </row>
    <row r="5081" spans="1:55" x14ac:dyDescent="0.25">
      <c r="A5081">
        <v>868</v>
      </c>
      <c r="B5081" t="s">
        <v>1303</v>
      </c>
      <c r="C5081" t="s">
        <v>355</v>
      </c>
      <c r="D5081" t="s">
        <v>1304</v>
      </c>
      <c r="E5081" t="s">
        <v>353</v>
      </c>
      <c r="F5081" t="s">
        <v>354</v>
      </c>
      <c r="G5081" t="s">
        <v>282</v>
      </c>
    </row>
    <row r="5082" spans="1:55" x14ac:dyDescent="0.25">
      <c r="A5082">
        <v>868</v>
      </c>
      <c r="B5082" t="s">
        <v>1303</v>
      </c>
      <c r="C5082" t="s">
        <v>356</v>
      </c>
      <c r="D5082" t="s">
        <v>1304</v>
      </c>
      <c r="E5082" t="s">
        <v>357</v>
      </c>
      <c r="F5082" t="s">
        <v>358</v>
      </c>
      <c r="G5082" t="s">
        <v>229</v>
      </c>
      <c r="H5082" t="s">
        <v>230</v>
      </c>
      <c r="I5082" t="s">
        <v>1308</v>
      </c>
      <c r="J5082" t="s">
        <v>232</v>
      </c>
      <c r="K5082" t="s">
        <v>232</v>
      </c>
      <c r="L5082" t="s">
        <v>232</v>
      </c>
      <c r="M5082" t="s">
        <v>232</v>
      </c>
      <c r="N5082" t="s">
        <v>232</v>
      </c>
      <c r="O5082" t="s">
        <v>232</v>
      </c>
      <c r="P5082" t="s">
        <v>232</v>
      </c>
      <c r="Q5082" t="s">
        <v>232</v>
      </c>
      <c r="R5082" t="s">
        <v>232</v>
      </c>
      <c r="S5082" t="s">
        <v>232</v>
      </c>
      <c r="T5082" t="s">
        <v>232</v>
      </c>
      <c r="U5082" t="s">
        <v>232</v>
      </c>
      <c r="V5082" t="s">
        <v>232</v>
      </c>
      <c r="W5082" t="s">
        <v>232</v>
      </c>
      <c r="X5082" t="s">
        <v>232</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0.06</v>
      </c>
      <c r="AZ5082">
        <v>5.6000000000000001E-2</v>
      </c>
      <c r="BA5082">
        <v>5.0999999999999997E-2</v>
      </c>
      <c r="BB5082">
        <v>6.8000000000000005E-2</v>
      </c>
      <c r="BC5082">
        <v>2017</v>
      </c>
    </row>
    <row r="5083" spans="1:55" x14ac:dyDescent="0.25">
      <c r="A5083">
        <v>868</v>
      </c>
      <c r="B5083" t="s">
        <v>1303</v>
      </c>
      <c r="C5083" t="s">
        <v>359</v>
      </c>
      <c r="D5083" t="s">
        <v>1304</v>
      </c>
      <c r="E5083" t="s">
        <v>357</v>
      </c>
      <c r="F5083" t="s">
        <v>358</v>
      </c>
      <c r="G5083" t="s">
        <v>282</v>
      </c>
      <c r="I5083" t="s">
        <v>360</v>
      </c>
      <c r="J5083" t="s">
        <v>232</v>
      </c>
      <c r="K5083" t="s">
        <v>232</v>
      </c>
      <c r="L5083" t="s">
        <v>232</v>
      </c>
      <c r="M5083" t="s">
        <v>232</v>
      </c>
      <c r="N5083" t="s">
        <v>232</v>
      </c>
      <c r="O5083" t="s">
        <v>232</v>
      </c>
      <c r="P5083" t="s">
        <v>232</v>
      </c>
      <c r="Q5083" t="s">
        <v>232</v>
      </c>
      <c r="R5083" t="s">
        <v>232</v>
      </c>
      <c r="S5083" t="s">
        <v>232</v>
      </c>
      <c r="T5083" t="s">
        <v>232</v>
      </c>
      <c r="U5083" t="s">
        <v>232</v>
      </c>
      <c r="V5083" t="s">
        <v>232</v>
      </c>
      <c r="W5083" t="s">
        <v>232</v>
      </c>
      <c r="X5083" t="s">
        <v>232</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30.757000000000001</v>
      </c>
      <c r="AN5083">
        <v>28.855</v>
      </c>
      <c r="AO5083">
        <v>28.38</v>
      </c>
      <c r="AP5083">
        <v>27.082000000000001</v>
      </c>
      <c r="AQ5083">
        <v>27.738</v>
      </c>
      <c r="AR5083">
        <v>28.224</v>
      </c>
      <c r="AS5083">
        <v>25.742999999999999</v>
      </c>
      <c r="AT5083">
        <v>24.253</v>
      </c>
      <c r="AU5083">
        <v>22.15</v>
      </c>
      <c r="AV5083">
        <v>20.155000000000001</v>
      </c>
      <c r="AW5083">
        <v>18.411000000000001</v>
      </c>
      <c r="AX5083">
        <v>16.79</v>
      </c>
      <c r="AY5083">
        <v>15.273</v>
      </c>
      <c r="AZ5083">
        <v>13.843999999999999</v>
      </c>
      <c r="BA5083">
        <v>12.439</v>
      </c>
      <c r="BB5083">
        <v>16.469000000000001</v>
      </c>
      <c r="BC5083">
        <v>2017</v>
      </c>
    </row>
    <row r="5084" spans="1:55" x14ac:dyDescent="0.25">
      <c r="A5084">
        <v>868</v>
      </c>
      <c r="B5084" t="s">
        <v>1303</v>
      </c>
      <c r="C5084" t="s">
        <v>361</v>
      </c>
      <c r="D5084" t="s">
        <v>1304</v>
      </c>
      <c r="E5084" t="s">
        <v>362</v>
      </c>
      <c r="F5084" t="s">
        <v>363</v>
      </c>
      <c r="G5084" t="s">
        <v>229</v>
      </c>
      <c r="H5084" t="s">
        <v>230</v>
      </c>
      <c r="I5084" t="s">
        <v>1308</v>
      </c>
      <c r="J5084" t="s">
        <v>232</v>
      </c>
      <c r="K5084" t="s">
        <v>232</v>
      </c>
      <c r="L5084" t="s">
        <v>232</v>
      </c>
      <c r="M5084" t="s">
        <v>232</v>
      </c>
      <c r="N5084" t="s">
        <v>232</v>
      </c>
      <c r="O5084" t="s">
        <v>232</v>
      </c>
      <c r="P5084" t="s">
        <v>232</v>
      </c>
      <c r="Q5084" t="s">
        <v>232</v>
      </c>
      <c r="R5084" t="s">
        <v>232</v>
      </c>
      <c r="S5084" t="s">
        <v>232</v>
      </c>
      <c r="T5084" t="s">
        <v>232</v>
      </c>
      <c r="U5084" t="s">
        <v>232</v>
      </c>
      <c r="V5084" t="s">
        <v>232</v>
      </c>
      <c r="W5084" t="s">
        <v>232</v>
      </c>
      <c r="X5084" t="s">
        <v>232</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0.32600000000000001</v>
      </c>
      <c r="AQ5084">
        <v>0.316</v>
      </c>
      <c r="AR5084">
        <v>0.318</v>
      </c>
      <c r="AS5084">
        <v>0.315</v>
      </c>
      <c r="AT5084">
        <v>0.33100000000000002</v>
      </c>
      <c r="AU5084">
        <v>0.36299999999999999</v>
      </c>
      <c r="AV5084">
        <v>0.374</v>
      </c>
      <c r="AW5084">
        <v>0.38300000000000001</v>
      </c>
      <c r="AX5084">
        <v>0.38900000000000001</v>
      </c>
      <c r="AY5084">
        <v>0.39600000000000002</v>
      </c>
      <c r="AZ5084">
        <v>0.40100000000000002</v>
      </c>
      <c r="BA5084">
        <v>0.40699999999999997</v>
      </c>
      <c r="BB5084">
        <v>0.41299999999999998</v>
      </c>
      <c r="BC5084">
        <v>2017</v>
      </c>
    </row>
    <row r="5085" spans="1:55" x14ac:dyDescent="0.25">
      <c r="A5085">
        <v>868</v>
      </c>
      <c r="B5085" t="s">
        <v>1303</v>
      </c>
      <c r="C5085" t="s">
        <v>364</v>
      </c>
      <c r="D5085" t="s">
        <v>1304</v>
      </c>
      <c r="E5085" t="s">
        <v>365</v>
      </c>
      <c r="F5085" t="s">
        <v>366</v>
      </c>
      <c r="G5085" t="s">
        <v>242</v>
      </c>
      <c r="H5085" t="s">
        <v>230</v>
      </c>
      <c r="I5085" t="s">
        <v>1309</v>
      </c>
      <c r="J5085" t="s">
        <v>232</v>
      </c>
      <c r="K5085" t="s">
        <v>232</v>
      </c>
      <c r="L5085" t="s">
        <v>232</v>
      </c>
      <c r="M5085" t="s">
        <v>232</v>
      </c>
      <c r="N5085" t="s">
        <v>232</v>
      </c>
      <c r="O5085" t="s">
        <v>232</v>
      </c>
      <c r="P5085" t="s">
        <v>232</v>
      </c>
      <c r="Q5085" t="s">
        <v>232</v>
      </c>
      <c r="R5085" t="s">
        <v>232</v>
      </c>
      <c r="S5085" t="s">
        <v>232</v>
      </c>
      <c r="T5085" t="s">
        <v>232</v>
      </c>
      <c r="U5085" t="s">
        <v>232</v>
      </c>
      <c r="V5085" t="s">
        <v>232</v>
      </c>
      <c r="W5085" t="s">
        <v>232</v>
      </c>
      <c r="X5085" t="s">
        <v>232</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-5.2999999999999999E-2</v>
      </c>
      <c r="AO5085">
        <v>-6.2E-2</v>
      </c>
      <c r="AP5085">
        <v>-4.8000000000000001E-2</v>
      </c>
      <c r="AQ5085">
        <v>-3.6999999999999998E-2</v>
      </c>
      <c r="AR5085">
        <v>-3.0000000000000001E-3</v>
      </c>
      <c r="AS5085">
        <v>5.0000000000000001E-3</v>
      </c>
      <c r="AT5085">
        <v>1.2999999999999999E-2</v>
      </c>
      <c r="AU5085">
        <v>2.7E-2</v>
      </c>
      <c r="AV5085">
        <v>0.08</v>
      </c>
      <c r="AW5085">
        <v>8.9999999999999993E-3</v>
      </c>
      <c r="AX5085">
        <v>8.9999999999999993E-3</v>
      </c>
      <c r="AY5085">
        <v>8.9999999999999993E-3</v>
      </c>
      <c r="AZ5085">
        <v>0.01</v>
      </c>
      <c r="BA5085">
        <v>0.01</v>
      </c>
      <c r="BB5085">
        <v>-2.1000000000000001E-2</v>
      </c>
      <c r="BC5085">
        <v>2017</v>
      </c>
    </row>
    <row r="5086" spans="1:55" x14ac:dyDescent="0.25">
      <c r="A5086">
        <v>868</v>
      </c>
      <c r="B5086" t="s">
        <v>1303</v>
      </c>
      <c r="C5086" t="s">
        <v>368</v>
      </c>
      <c r="D5086" t="s">
        <v>1304</v>
      </c>
      <c r="E5086" t="s">
        <v>365</v>
      </c>
      <c r="F5086" t="s">
        <v>366</v>
      </c>
      <c r="G5086" t="s">
        <v>282</v>
      </c>
      <c r="I5086" t="s">
        <v>369</v>
      </c>
      <c r="J5086" t="s">
        <v>232</v>
      </c>
      <c r="K5086" t="s">
        <v>232</v>
      </c>
      <c r="L5086" t="s">
        <v>232</v>
      </c>
      <c r="M5086" t="s">
        <v>232</v>
      </c>
      <c r="N5086" t="s">
        <v>232</v>
      </c>
      <c r="O5086" t="s">
        <v>232</v>
      </c>
      <c r="P5086" t="s">
        <v>232</v>
      </c>
      <c r="Q5086" t="s">
        <v>232</v>
      </c>
      <c r="R5086" t="s">
        <v>232</v>
      </c>
      <c r="S5086" t="s">
        <v>232</v>
      </c>
      <c r="T5086" t="s">
        <v>232</v>
      </c>
      <c r="U5086" t="s">
        <v>232</v>
      </c>
      <c r="V5086" t="s">
        <v>232</v>
      </c>
      <c r="W5086" t="s">
        <v>232</v>
      </c>
      <c r="X5086" t="s">
        <v>232</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-21.157</v>
      </c>
      <c r="AN5086">
        <v>-17.763000000000002</v>
      </c>
      <c r="AO5086">
        <v>-20.029</v>
      </c>
      <c r="AP5086">
        <v>-14.632999999999999</v>
      </c>
      <c r="AQ5086">
        <v>-11.574999999999999</v>
      </c>
      <c r="AR5086">
        <v>-0.90700000000000003</v>
      </c>
      <c r="AS5086">
        <v>1.554</v>
      </c>
      <c r="AT5086">
        <v>3.8980000000000001</v>
      </c>
      <c r="AU5086">
        <v>7.532</v>
      </c>
      <c r="AV5086">
        <v>21.308</v>
      </c>
      <c r="AW5086">
        <v>2.42</v>
      </c>
      <c r="AX5086">
        <v>2.3769999999999998</v>
      </c>
      <c r="AY5086">
        <v>2.3879999999999999</v>
      </c>
      <c r="AZ5086">
        <v>2.4</v>
      </c>
      <c r="BA5086">
        <v>2.4249999999999998</v>
      </c>
      <c r="BB5086">
        <v>-5.0039999999999996</v>
      </c>
      <c r="BC5086">
        <v>2017</v>
      </c>
    </row>
    <row r="5087" spans="1:55" x14ac:dyDescent="0.25">
      <c r="A5087">
        <v>921</v>
      </c>
      <c r="B5087" t="s">
        <v>1310</v>
      </c>
      <c r="C5087" t="s">
        <v>225</v>
      </c>
      <c r="D5087" t="s">
        <v>1311</v>
      </c>
      <c r="E5087" t="s">
        <v>227</v>
      </c>
      <c r="F5087" t="s">
        <v>228</v>
      </c>
      <c r="G5087" t="s">
        <v>229</v>
      </c>
      <c r="H5087" t="s">
        <v>230</v>
      </c>
      <c r="I5087" t="s">
        <v>1312</v>
      </c>
      <c r="J5087" t="s">
        <v>232</v>
      </c>
      <c r="K5087" t="s">
        <v>232</v>
      </c>
      <c r="L5087" t="s">
        <v>232</v>
      </c>
      <c r="M5087" t="s">
        <v>232</v>
      </c>
      <c r="N5087" t="s">
        <v>232</v>
      </c>
      <c r="O5087" t="s">
        <v>232</v>
      </c>
      <c r="P5087" t="s">
        <v>232</v>
      </c>
      <c r="Q5087" t="s">
        <v>232</v>
      </c>
      <c r="R5087" t="s">
        <v>232</v>
      </c>
      <c r="S5087" t="s">
        <v>232</v>
      </c>
      <c r="T5087" t="s">
        <v>232</v>
      </c>
      <c r="U5087" t="s">
        <v>232</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13.305</v>
      </c>
      <c r="AX5087">
        <v>13.811</v>
      </c>
      <c r="AY5087">
        <v>14.336</v>
      </c>
      <c r="AZ5087">
        <v>14.88</v>
      </c>
      <c r="BA5087">
        <v>15.446</v>
      </c>
      <c r="BB5087">
        <v>16.033000000000001</v>
      </c>
      <c r="BC5087">
        <v>2017</v>
      </c>
    </row>
    <row r="5088" spans="1:55" x14ac:dyDescent="0.25">
      <c r="A5088">
        <v>921</v>
      </c>
      <c r="B5088" t="s">
        <v>1310</v>
      </c>
      <c r="C5088" t="s">
        <v>233</v>
      </c>
      <c r="D5088" t="s">
        <v>1311</v>
      </c>
      <c r="E5088" t="s">
        <v>227</v>
      </c>
      <c r="F5088" t="s">
        <v>234</v>
      </c>
      <c r="G5088" t="s">
        <v>235</v>
      </c>
      <c r="I5088" t="s">
        <v>236</v>
      </c>
      <c r="J5088" t="s">
        <v>232</v>
      </c>
      <c r="K5088" t="s">
        <v>232</v>
      </c>
      <c r="L5088" t="s">
        <v>232</v>
      </c>
      <c r="M5088" t="s">
        <v>232</v>
      </c>
      <c r="N5088" t="s">
        <v>232</v>
      </c>
      <c r="O5088" t="s">
        <v>232</v>
      </c>
      <c r="P5088" t="s">
        <v>232</v>
      </c>
      <c r="Q5088" t="s">
        <v>232</v>
      </c>
      <c r="R5088" t="s">
        <v>232</v>
      </c>
      <c r="S5088" t="s">
        <v>232</v>
      </c>
      <c r="T5088" t="s">
        <v>232</v>
      </c>
      <c r="U5088" t="s">
        <v>232</v>
      </c>
      <c r="V5088" t="s">
        <v>232</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v>
      </c>
      <c r="AW5088">
        <v>3.5</v>
      </c>
      <c r="AX5088">
        <v>3.8</v>
      </c>
      <c r="AY5088">
        <v>3.8</v>
      </c>
      <c r="AZ5088">
        <v>3.8</v>
      </c>
      <c r="BA5088">
        <v>3.8</v>
      </c>
      <c r="BB5088">
        <v>3.8</v>
      </c>
      <c r="BC5088">
        <v>2017</v>
      </c>
    </row>
    <row r="5089" spans="1:55" x14ac:dyDescent="0.25">
      <c r="A5089">
        <v>921</v>
      </c>
      <c r="B5089" t="s">
        <v>1310</v>
      </c>
      <c r="C5089" t="s">
        <v>237</v>
      </c>
      <c r="D5089" t="s">
        <v>1311</v>
      </c>
      <c r="E5089" t="s">
        <v>238</v>
      </c>
      <c r="F5089" t="s">
        <v>239</v>
      </c>
      <c r="G5089" t="s">
        <v>229</v>
      </c>
      <c r="H5089" t="s">
        <v>230</v>
      </c>
      <c r="I5089" t="s">
        <v>1312</v>
      </c>
      <c r="J5089" t="s">
        <v>232</v>
      </c>
      <c r="K5089" t="s">
        <v>232</v>
      </c>
      <c r="L5089" t="s">
        <v>232</v>
      </c>
      <c r="M5089" t="s">
        <v>232</v>
      </c>
      <c r="N5089" t="s">
        <v>232</v>
      </c>
      <c r="O5089" t="s">
        <v>232</v>
      </c>
      <c r="P5089" t="s">
        <v>232</v>
      </c>
      <c r="Q5089" t="s">
        <v>232</v>
      </c>
      <c r="R5089" t="s">
        <v>232</v>
      </c>
      <c r="S5089" t="s">
        <v>232</v>
      </c>
      <c r="T5089" t="s">
        <v>232</v>
      </c>
      <c r="U5089" t="s">
        <v>232</v>
      </c>
      <c r="V5089">
        <v>0.23</v>
      </c>
      <c r="W5089">
        <v>2.1859999999999999</v>
      </c>
      <c r="X5089">
        <v>5.6849999999999996</v>
      </c>
      <c r="Y5089">
        <v>7.7770000000000001</v>
      </c>
      <c r="Z5089">
        <v>9.3580000000000005</v>
      </c>
      <c r="AA5089">
        <v>10.702</v>
      </c>
      <c r="AB5089">
        <v>10.948</v>
      </c>
      <c r="AC5089">
        <v>14.788</v>
      </c>
      <c r="AD5089">
        <v>19.617000000000001</v>
      </c>
      <c r="AE5089">
        <v>22.864999999999998</v>
      </c>
      <c r="AF5089">
        <v>27.071000000000002</v>
      </c>
      <c r="AG5089">
        <v>33.148000000000003</v>
      </c>
      <c r="AH5089">
        <v>38.444000000000003</v>
      </c>
      <c r="AI5089">
        <v>45.189</v>
      </c>
      <c r="AJ5089">
        <v>53.713000000000001</v>
      </c>
      <c r="AK5089">
        <v>64.125</v>
      </c>
      <c r="AL5089">
        <v>75.516999999999996</v>
      </c>
      <c r="AM5089">
        <v>72.527000000000001</v>
      </c>
      <c r="AN5089">
        <v>86.275000000000006</v>
      </c>
      <c r="AO5089">
        <v>98.772999999999996</v>
      </c>
      <c r="AP5089">
        <v>105.48</v>
      </c>
      <c r="AQ5089">
        <v>119.533</v>
      </c>
      <c r="AR5089">
        <v>133.482</v>
      </c>
      <c r="AS5089">
        <v>145.75399999999999</v>
      </c>
      <c r="AT5089">
        <v>160.815</v>
      </c>
      <c r="AU5089">
        <v>178.881</v>
      </c>
      <c r="AV5089">
        <v>191.61699999999999</v>
      </c>
      <c r="AW5089">
        <v>207.64500000000001</v>
      </c>
      <c r="AX5089">
        <v>226.31200000000001</v>
      </c>
      <c r="AY5089">
        <v>246.815</v>
      </c>
      <c r="AZ5089">
        <v>269.26299999999998</v>
      </c>
      <c r="BA5089">
        <v>293.75200000000001</v>
      </c>
      <c r="BB5089">
        <v>320.46899999999999</v>
      </c>
      <c r="BC5089">
        <v>2017</v>
      </c>
    </row>
    <row r="5090" spans="1:55" x14ac:dyDescent="0.25">
      <c r="A5090">
        <v>921</v>
      </c>
      <c r="B5090" t="s">
        <v>1310</v>
      </c>
      <c r="C5090" t="s">
        <v>240</v>
      </c>
      <c r="D5090" t="s">
        <v>1311</v>
      </c>
      <c r="E5090" t="s">
        <v>238</v>
      </c>
      <c r="F5090" t="s">
        <v>241</v>
      </c>
      <c r="G5090" t="s">
        <v>242</v>
      </c>
      <c r="H5090" t="s">
        <v>230</v>
      </c>
      <c r="I5090" t="s">
        <v>243</v>
      </c>
      <c r="J5090" t="s">
        <v>232</v>
      </c>
      <c r="K5090" t="s">
        <v>232</v>
      </c>
      <c r="L5090" t="s">
        <v>232</v>
      </c>
      <c r="M5090" t="s">
        <v>232</v>
      </c>
      <c r="N5090" t="s">
        <v>232</v>
      </c>
      <c r="O5090" t="s">
        <v>232</v>
      </c>
      <c r="P5090" t="s">
        <v>232</v>
      </c>
      <c r="Q5090" t="s">
        <v>232</v>
      </c>
      <c r="R5090" t="s">
        <v>232</v>
      </c>
      <c r="S5090" t="s">
        <v>232</v>
      </c>
      <c r="T5090" t="s">
        <v>232</v>
      </c>
      <c r="U5090" t="s">
        <v>232</v>
      </c>
      <c r="V5090">
        <v>1.036</v>
      </c>
      <c r="W5090">
        <v>1.333</v>
      </c>
      <c r="X5090">
        <v>1.39</v>
      </c>
      <c r="Y5090">
        <v>1.73</v>
      </c>
      <c r="Z5090">
        <v>2.0329999999999999</v>
      </c>
      <c r="AA5090">
        <v>2.3140000000000001</v>
      </c>
      <c r="AB5090">
        <v>2.036</v>
      </c>
      <c r="AC5090">
        <v>1.4059999999999999</v>
      </c>
      <c r="AD5090">
        <v>1.5780000000000001</v>
      </c>
      <c r="AE5090">
        <v>1.7769999999999999</v>
      </c>
      <c r="AF5090">
        <v>1.9950000000000001</v>
      </c>
      <c r="AG5090">
        <v>2.3769999999999998</v>
      </c>
      <c r="AH5090">
        <v>3.1179999999999999</v>
      </c>
      <c r="AI5090">
        <v>3.5870000000000002</v>
      </c>
      <c r="AJ5090">
        <v>4.0910000000000002</v>
      </c>
      <c r="AK5090">
        <v>5.282</v>
      </c>
      <c r="AL5090">
        <v>7.2670000000000003</v>
      </c>
      <c r="AM5090">
        <v>6.5259999999999998</v>
      </c>
      <c r="AN5090">
        <v>6.9770000000000003</v>
      </c>
      <c r="AO5090">
        <v>8.4169999999999998</v>
      </c>
      <c r="AP5090">
        <v>8.7080000000000002</v>
      </c>
      <c r="AQ5090">
        <v>9.4960000000000004</v>
      </c>
      <c r="AR5090">
        <v>9.51</v>
      </c>
      <c r="AS5090">
        <v>7.726</v>
      </c>
      <c r="AT5090">
        <v>8.0719999999999992</v>
      </c>
      <c r="AU5090">
        <v>9.67</v>
      </c>
      <c r="AV5090">
        <v>11.404</v>
      </c>
      <c r="AW5090">
        <v>12.037000000000001</v>
      </c>
      <c r="AX5090">
        <v>12.792999999999999</v>
      </c>
      <c r="AY5090">
        <v>13.526999999999999</v>
      </c>
      <c r="AZ5090">
        <v>14.311</v>
      </c>
      <c r="BA5090">
        <v>15.134</v>
      </c>
      <c r="BB5090">
        <v>16.021999999999998</v>
      </c>
      <c r="BC5090">
        <v>2017</v>
      </c>
    </row>
    <row r="5091" spans="1:55" x14ac:dyDescent="0.25">
      <c r="A5091">
        <v>921</v>
      </c>
      <c r="B5091" t="s">
        <v>1310</v>
      </c>
      <c r="C5091" t="s">
        <v>244</v>
      </c>
      <c r="D5091" t="s">
        <v>1311</v>
      </c>
      <c r="E5091" t="s">
        <v>238</v>
      </c>
      <c r="F5091" t="s">
        <v>245</v>
      </c>
      <c r="G5091" t="s">
        <v>246</v>
      </c>
      <c r="H5091" t="s">
        <v>230</v>
      </c>
      <c r="I5091" t="s">
        <v>243</v>
      </c>
      <c r="J5091" t="s">
        <v>232</v>
      </c>
      <c r="K5091" t="s">
        <v>232</v>
      </c>
      <c r="L5091" t="s">
        <v>232</v>
      </c>
      <c r="M5091" t="s">
        <v>232</v>
      </c>
      <c r="N5091" t="s">
        <v>232</v>
      </c>
      <c r="O5091" t="s">
        <v>232</v>
      </c>
      <c r="P5091" t="s">
        <v>232</v>
      </c>
      <c r="Q5091" t="s">
        <v>232</v>
      </c>
      <c r="R5091" t="s">
        <v>232</v>
      </c>
      <c r="S5091" t="s">
        <v>232</v>
      </c>
      <c r="T5091" t="s">
        <v>232</v>
      </c>
      <c r="U5091" t="s">
        <v>232</v>
      </c>
      <c r="V5091">
        <v>11.827</v>
      </c>
      <c r="W5091">
        <v>11.962</v>
      </c>
      <c r="X5091">
        <v>8.4420000000000002</v>
      </c>
      <c r="Y5091">
        <v>8.4960000000000004</v>
      </c>
      <c r="Z5091">
        <v>8.141</v>
      </c>
      <c r="AA5091">
        <v>8.4139999999999997</v>
      </c>
      <c r="AB5091">
        <v>7.9560000000000004</v>
      </c>
      <c r="AC5091">
        <v>7.7960000000000003</v>
      </c>
      <c r="AD5091">
        <v>8.1379999999999999</v>
      </c>
      <c r="AE5091">
        <v>8.8230000000000004</v>
      </c>
      <c r="AF5091">
        <v>9.6620000000000008</v>
      </c>
      <c r="AG5091">
        <v>10.491</v>
      </c>
      <c r="AH5091">
        <v>11.571</v>
      </c>
      <c r="AI5091">
        <v>12.826000000000001</v>
      </c>
      <c r="AJ5091">
        <v>13.848000000000001</v>
      </c>
      <c r="AK5091">
        <v>14.647</v>
      </c>
      <c r="AL5091">
        <v>16.097000000000001</v>
      </c>
      <c r="AM5091">
        <v>15.246</v>
      </c>
      <c r="AN5091">
        <v>16.518999999999998</v>
      </c>
      <c r="AO5091">
        <v>17.844999999999999</v>
      </c>
      <c r="AP5091">
        <v>18.079999999999998</v>
      </c>
      <c r="AQ5091">
        <v>20.061</v>
      </c>
      <c r="AR5091">
        <v>21.463000000000001</v>
      </c>
      <c r="AS5091">
        <v>21.619</v>
      </c>
      <c r="AT5091">
        <v>22.818999999999999</v>
      </c>
      <c r="AU5091">
        <v>24.344000000000001</v>
      </c>
      <c r="AV5091">
        <v>25.888000000000002</v>
      </c>
      <c r="AW5091">
        <v>27.271000000000001</v>
      </c>
      <c r="AX5091">
        <v>28.898</v>
      </c>
      <c r="AY5091">
        <v>30.62</v>
      </c>
      <c r="AZ5091">
        <v>32.441000000000003</v>
      </c>
      <c r="BA5091">
        <v>34.371000000000002</v>
      </c>
      <c r="BB5091">
        <v>36.423999999999999</v>
      </c>
      <c r="BC5091">
        <v>2017</v>
      </c>
    </row>
    <row r="5092" spans="1:55" x14ac:dyDescent="0.25">
      <c r="A5092">
        <v>921</v>
      </c>
      <c r="B5092" t="s">
        <v>1310</v>
      </c>
      <c r="C5092" t="s">
        <v>247</v>
      </c>
      <c r="D5092" t="s">
        <v>1311</v>
      </c>
      <c r="E5092" t="s">
        <v>248</v>
      </c>
      <c r="F5092" t="s">
        <v>249</v>
      </c>
      <c r="G5092" t="s">
        <v>250</v>
      </c>
      <c r="I5092" t="s">
        <v>251</v>
      </c>
      <c r="J5092" t="s">
        <v>232</v>
      </c>
      <c r="K5092" t="s">
        <v>232</v>
      </c>
      <c r="L5092" t="s">
        <v>232</v>
      </c>
      <c r="M5092" t="s">
        <v>232</v>
      </c>
      <c r="N5092" t="s">
        <v>232</v>
      </c>
      <c r="O5092" t="s">
        <v>232</v>
      </c>
      <c r="P5092" t="s">
        <v>232</v>
      </c>
      <c r="Q5092" t="s">
        <v>232</v>
      </c>
      <c r="R5092" t="s">
        <v>232</v>
      </c>
      <c r="S5092" t="s">
        <v>232</v>
      </c>
      <c r="T5092" t="s">
        <v>232</v>
      </c>
      <c r="U5092" t="s">
        <v>232</v>
      </c>
      <c r="V5092">
        <v>2.3919999999999999</v>
      </c>
      <c r="W5092">
        <v>22.974</v>
      </c>
      <c r="X5092">
        <v>86.486000000000004</v>
      </c>
      <c r="Y5092">
        <v>120.018</v>
      </c>
      <c r="Z5092">
        <v>153.483</v>
      </c>
      <c r="AA5092">
        <v>172.75200000000001</v>
      </c>
      <c r="AB5092">
        <v>189.012</v>
      </c>
      <c r="AC5092">
        <v>264.29199999999997</v>
      </c>
      <c r="AD5092">
        <v>343.37400000000002</v>
      </c>
      <c r="AE5092">
        <v>377.23</v>
      </c>
      <c r="AF5092">
        <v>414.30200000000002</v>
      </c>
      <c r="AG5092">
        <v>475.89100000000002</v>
      </c>
      <c r="AH5092">
        <v>513.899</v>
      </c>
      <c r="AI5092">
        <v>561.91999999999996</v>
      </c>
      <c r="AJ5092">
        <v>637.327</v>
      </c>
      <c r="AK5092">
        <v>738.70500000000004</v>
      </c>
      <c r="AL5092">
        <v>806.99300000000005</v>
      </c>
      <c r="AM5092">
        <v>824.50599999999997</v>
      </c>
      <c r="AN5092">
        <v>915.78700000000003</v>
      </c>
      <c r="AO5092">
        <v>990.79700000000003</v>
      </c>
      <c r="AP5092" s="52">
        <v>1064.3599999999999</v>
      </c>
      <c r="AQ5092" s="52">
        <v>1106.1199999999999</v>
      </c>
      <c r="AR5092" s="52">
        <v>1176.3800000000001</v>
      </c>
      <c r="AS5092" s="52">
        <v>1288.9000000000001</v>
      </c>
      <c r="AT5092" s="52">
        <v>1362.03</v>
      </c>
      <c r="AU5092" s="52">
        <v>1447.16</v>
      </c>
      <c r="AV5092" s="52">
        <v>1490.58</v>
      </c>
      <c r="AW5092" s="52">
        <v>1560.63</v>
      </c>
      <c r="AX5092" s="52">
        <v>1638.66</v>
      </c>
      <c r="AY5092" s="52">
        <v>1721.69</v>
      </c>
      <c r="AZ5092" s="52">
        <v>1809.52</v>
      </c>
      <c r="BA5092" s="52">
        <v>1901.82</v>
      </c>
      <c r="BB5092" s="52">
        <v>1998.84</v>
      </c>
      <c r="BC5092">
        <v>2017</v>
      </c>
    </row>
    <row r="5093" spans="1:55" x14ac:dyDescent="0.25">
      <c r="A5093">
        <v>921</v>
      </c>
      <c r="B5093" t="s">
        <v>1310</v>
      </c>
      <c r="C5093" t="s">
        <v>252</v>
      </c>
      <c r="D5093" t="s">
        <v>1311</v>
      </c>
      <c r="E5093" t="s">
        <v>253</v>
      </c>
      <c r="F5093" t="s">
        <v>254</v>
      </c>
      <c r="G5093" t="s">
        <v>229</v>
      </c>
      <c r="H5093" t="s">
        <v>220</v>
      </c>
      <c r="I5093" t="s">
        <v>255</v>
      </c>
      <c r="J5093" t="s">
        <v>232</v>
      </c>
      <c r="K5093" t="s">
        <v>232</v>
      </c>
      <c r="L5093" t="s">
        <v>232</v>
      </c>
      <c r="M5093" t="s">
        <v>232</v>
      </c>
      <c r="N5093" t="s">
        <v>232</v>
      </c>
      <c r="O5093" t="s">
        <v>232</v>
      </c>
      <c r="P5093" t="s">
        <v>232</v>
      </c>
      <c r="Q5093" t="s">
        <v>232</v>
      </c>
      <c r="R5093" t="s">
        <v>232</v>
      </c>
      <c r="S5093" t="s">
        <v>232</v>
      </c>
      <c r="T5093" t="s">
        <v>232</v>
      </c>
      <c r="U5093" t="s">
        <v>232</v>
      </c>
      <c r="V5093" s="52">
        <v>2610.15</v>
      </c>
      <c r="W5093" s="52">
        <v>2585.5300000000002</v>
      </c>
      <c r="X5093" s="52">
        <v>1784.59</v>
      </c>
      <c r="Y5093" s="52">
        <v>1761.05</v>
      </c>
      <c r="Z5093" s="52">
        <v>1662.43</v>
      </c>
      <c r="AA5093" s="52">
        <v>1694.65</v>
      </c>
      <c r="AB5093" s="52">
        <v>1586.96</v>
      </c>
      <c r="AC5093" s="52">
        <v>1535.47</v>
      </c>
      <c r="AD5093" s="52">
        <v>1571.58</v>
      </c>
      <c r="AE5093" s="52">
        <v>1670.8</v>
      </c>
      <c r="AF5093" s="52">
        <v>1805.85</v>
      </c>
      <c r="AG5093" s="52">
        <v>1930.84</v>
      </c>
      <c r="AH5093" s="52">
        <v>2077.7600000000002</v>
      </c>
      <c r="AI5093" s="52">
        <v>2240.12</v>
      </c>
      <c r="AJ5093" s="52">
        <v>2353.4299999999998</v>
      </c>
      <c r="AK5093" s="52">
        <v>2429.7399999999998</v>
      </c>
      <c r="AL5093" s="52">
        <v>2623.07</v>
      </c>
      <c r="AM5093" s="52">
        <v>2468.33</v>
      </c>
      <c r="AN5093" s="52">
        <v>2646</v>
      </c>
      <c r="AO5093" s="52">
        <v>2800.65</v>
      </c>
      <c r="AP5093" s="52">
        <v>2784.17</v>
      </c>
      <c r="AQ5093" s="52">
        <v>3037.55</v>
      </c>
      <c r="AR5093" s="52">
        <v>3191.64</v>
      </c>
      <c r="AS5093" s="52">
        <v>3182.73</v>
      </c>
      <c r="AT5093" s="52">
        <v>3325.07</v>
      </c>
      <c r="AU5093" s="52">
        <v>3485.19</v>
      </c>
      <c r="AV5093" s="52">
        <v>3627.2</v>
      </c>
      <c r="AW5093" s="52">
        <v>3756.85</v>
      </c>
      <c r="AX5093" s="52">
        <v>3902.41</v>
      </c>
      <c r="AY5093" s="52">
        <v>4053.61</v>
      </c>
      <c r="AZ5093" s="52">
        <v>4210.68</v>
      </c>
      <c r="BA5093" s="52">
        <v>4373.83</v>
      </c>
      <c r="BB5093" s="52">
        <v>4543.3100000000004</v>
      </c>
      <c r="BC5093">
        <v>2017</v>
      </c>
    </row>
    <row r="5094" spans="1:55" x14ac:dyDescent="0.25">
      <c r="A5094">
        <v>921</v>
      </c>
      <c r="B5094" t="s">
        <v>1310</v>
      </c>
      <c r="C5094" t="s">
        <v>256</v>
      </c>
      <c r="D5094" t="s">
        <v>1311</v>
      </c>
      <c r="E5094" t="s">
        <v>253</v>
      </c>
      <c r="F5094" t="s">
        <v>257</v>
      </c>
      <c r="G5094" t="s">
        <v>258</v>
      </c>
      <c r="H5094" t="s">
        <v>220</v>
      </c>
      <c r="I5094" t="s">
        <v>255</v>
      </c>
      <c r="J5094" t="s">
        <v>232</v>
      </c>
      <c r="K5094" t="s">
        <v>232</v>
      </c>
      <c r="L5094" t="s">
        <v>232</v>
      </c>
      <c r="M5094" t="s">
        <v>232</v>
      </c>
      <c r="N5094" t="s">
        <v>232</v>
      </c>
      <c r="O5094" t="s">
        <v>232</v>
      </c>
      <c r="P5094" t="s">
        <v>232</v>
      </c>
      <c r="Q5094" t="s">
        <v>232</v>
      </c>
      <c r="R5094" t="s">
        <v>232</v>
      </c>
      <c r="S5094" t="s">
        <v>232</v>
      </c>
      <c r="T5094" t="s">
        <v>232</v>
      </c>
      <c r="U5094" t="s">
        <v>232</v>
      </c>
      <c r="V5094" s="52">
        <v>4672.37</v>
      </c>
      <c r="W5094" s="52">
        <v>4628.29</v>
      </c>
      <c r="X5094" s="52">
        <v>3194.54</v>
      </c>
      <c r="Y5094" s="52">
        <v>3152.41</v>
      </c>
      <c r="Z5094" s="52">
        <v>2975.87</v>
      </c>
      <c r="AA5094" s="52">
        <v>3033.54</v>
      </c>
      <c r="AB5094" s="52">
        <v>2840.78</v>
      </c>
      <c r="AC5094" s="52">
        <v>2748.61</v>
      </c>
      <c r="AD5094" s="52">
        <v>2813.24</v>
      </c>
      <c r="AE5094" s="52">
        <v>2990.86</v>
      </c>
      <c r="AF5094" s="52">
        <v>3232.61</v>
      </c>
      <c r="AG5094" s="52">
        <v>3456.35</v>
      </c>
      <c r="AH5094" s="52">
        <v>3719.34</v>
      </c>
      <c r="AI5094" s="52">
        <v>4009.98</v>
      </c>
      <c r="AJ5094" s="52">
        <v>4212.82</v>
      </c>
      <c r="AK5094" s="52">
        <v>4349.41</v>
      </c>
      <c r="AL5094" s="52">
        <v>4695.49</v>
      </c>
      <c r="AM5094" s="52">
        <v>4418.49</v>
      </c>
      <c r="AN5094" s="52">
        <v>4736.54</v>
      </c>
      <c r="AO5094" s="52">
        <v>5013.37</v>
      </c>
      <c r="AP5094" s="52">
        <v>4983.87</v>
      </c>
      <c r="AQ5094" s="52">
        <v>5437.45</v>
      </c>
      <c r="AR5094" s="52">
        <v>5713.27</v>
      </c>
      <c r="AS5094" s="52">
        <v>5697.32</v>
      </c>
      <c r="AT5094" s="52">
        <v>5952.12</v>
      </c>
      <c r="AU5094" s="52">
        <v>6238.75</v>
      </c>
      <c r="AV5094" s="52">
        <v>6492.95</v>
      </c>
      <c r="AW5094" s="52">
        <v>6725.03</v>
      </c>
      <c r="AX5094" s="52">
        <v>6985.6</v>
      </c>
      <c r="AY5094" s="52">
        <v>7256.27</v>
      </c>
      <c r="AZ5094" s="52">
        <v>7537.43</v>
      </c>
      <c r="BA5094" s="52">
        <v>7829.48</v>
      </c>
      <c r="BB5094" s="52">
        <v>8132.86</v>
      </c>
      <c r="BC5094">
        <v>2017</v>
      </c>
    </row>
    <row r="5095" spans="1:55" x14ac:dyDescent="0.25">
      <c r="A5095">
        <v>921</v>
      </c>
      <c r="B5095" t="s">
        <v>1310</v>
      </c>
      <c r="C5095" t="s">
        <v>259</v>
      </c>
      <c r="D5095" t="s">
        <v>1311</v>
      </c>
      <c r="E5095" t="s">
        <v>260</v>
      </c>
      <c r="F5095" t="s">
        <v>261</v>
      </c>
      <c r="G5095" t="s">
        <v>229</v>
      </c>
      <c r="H5095" t="s">
        <v>220</v>
      </c>
      <c r="I5095" t="s">
        <v>262</v>
      </c>
      <c r="J5095" t="s">
        <v>232</v>
      </c>
      <c r="K5095" t="s">
        <v>232</v>
      </c>
      <c r="L5095" t="s">
        <v>232</v>
      </c>
      <c r="M5095" t="s">
        <v>232</v>
      </c>
      <c r="N5095" t="s">
        <v>232</v>
      </c>
      <c r="O5095" t="s">
        <v>232</v>
      </c>
      <c r="P5095" t="s">
        <v>232</v>
      </c>
      <c r="Q5095" t="s">
        <v>232</v>
      </c>
      <c r="R5095" t="s">
        <v>232</v>
      </c>
      <c r="S5095" t="s">
        <v>232</v>
      </c>
      <c r="T5095" t="s">
        <v>232</v>
      </c>
      <c r="U5095" t="s">
        <v>232</v>
      </c>
      <c r="V5095">
        <v>62.433999999999997</v>
      </c>
      <c r="W5095">
        <v>593.99300000000005</v>
      </c>
      <c r="X5095" s="52">
        <v>1543.42</v>
      </c>
      <c r="Y5095" s="52">
        <v>2113.5700000000002</v>
      </c>
      <c r="Z5095" s="52">
        <v>2551.54</v>
      </c>
      <c r="AA5095" s="52">
        <v>2927.54</v>
      </c>
      <c r="AB5095" s="52">
        <v>2999.55</v>
      </c>
      <c r="AC5095" s="52">
        <v>4058.12</v>
      </c>
      <c r="AD5095" s="52">
        <v>5396.4</v>
      </c>
      <c r="AE5095" s="52">
        <v>6302.76</v>
      </c>
      <c r="AF5095" s="52">
        <v>7481.68</v>
      </c>
      <c r="AG5095" s="52">
        <v>9188.7000000000007</v>
      </c>
      <c r="AH5095" s="52">
        <v>10677.55</v>
      </c>
      <c r="AI5095" s="52">
        <v>12587.68</v>
      </c>
      <c r="AJ5095" s="52">
        <v>14999.04</v>
      </c>
      <c r="AK5095" s="52">
        <v>17948.599999999999</v>
      </c>
      <c r="AL5095" s="52">
        <v>21167.99</v>
      </c>
      <c r="AM5095" s="52">
        <v>20351.5</v>
      </c>
      <c r="AN5095" s="52">
        <v>24231.73</v>
      </c>
      <c r="AO5095" s="52">
        <v>27748.75</v>
      </c>
      <c r="AP5095" s="52">
        <v>29633.45</v>
      </c>
      <c r="AQ5095" s="52">
        <v>33598.980000000003</v>
      </c>
      <c r="AR5095" s="52">
        <v>37545.9</v>
      </c>
      <c r="AS5095" s="52">
        <v>41022.050000000003</v>
      </c>
      <c r="AT5095" s="52">
        <v>45288.4</v>
      </c>
      <c r="AU5095" s="52">
        <v>50436.27</v>
      </c>
      <c r="AV5095" s="52">
        <v>54066.11</v>
      </c>
      <c r="AW5095" s="52">
        <v>58630.54</v>
      </c>
      <c r="AX5095" s="52">
        <v>63947.34</v>
      </c>
      <c r="AY5095" s="52">
        <v>69790.720000000001</v>
      </c>
      <c r="AZ5095" s="52">
        <v>76192.97</v>
      </c>
      <c r="BA5095" s="52">
        <v>83182.59</v>
      </c>
      <c r="BB5095" s="52">
        <v>90813.4</v>
      </c>
      <c r="BC5095">
        <v>2017</v>
      </c>
    </row>
    <row r="5096" spans="1:55" x14ac:dyDescent="0.25">
      <c r="A5096">
        <v>921</v>
      </c>
      <c r="B5096" t="s">
        <v>1310</v>
      </c>
      <c r="C5096" t="s">
        <v>263</v>
      </c>
      <c r="D5096" t="s">
        <v>1311</v>
      </c>
      <c r="E5096" t="s">
        <v>260</v>
      </c>
      <c r="F5096" t="s">
        <v>264</v>
      </c>
      <c r="G5096" t="s">
        <v>242</v>
      </c>
      <c r="H5096" t="s">
        <v>220</v>
      </c>
      <c r="I5096" t="s">
        <v>262</v>
      </c>
      <c r="J5096" t="s">
        <v>232</v>
      </c>
      <c r="K5096" t="s">
        <v>232</v>
      </c>
      <c r="L5096" t="s">
        <v>232</v>
      </c>
      <c r="M5096" t="s">
        <v>232</v>
      </c>
      <c r="N5096" t="s">
        <v>232</v>
      </c>
      <c r="O5096" t="s">
        <v>232</v>
      </c>
      <c r="P5096" t="s">
        <v>232</v>
      </c>
      <c r="Q5096" t="s">
        <v>232</v>
      </c>
      <c r="R5096" t="s">
        <v>232</v>
      </c>
      <c r="S5096" t="s">
        <v>232</v>
      </c>
      <c r="T5096" t="s">
        <v>232</v>
      </c>
      <c r="U5096" t="s">
        <v>232</v>
      </c>
      <c r="V5096">
        <v>280.95400000000001</v>
      </c>
      <c r="W5096">
        <v>362.19099999999997</v>
      </c>
      <c r="X5096">
        <v>377.36500000000001</v>
      </c>
      <c r="Y5096">
        <v>470.12099999999998</v>
      </c>
      <c r="Z5096">
        <v>554.34</v>
      </c>
      <c r="AA5096">
        <v>633.01400000000001</v>
      </c>
      <c r="AB5096">
        <v>557.89700000000005</v>
      </c>
      <c r="AC5096">
        <v>385.90600000000001</v>
      </c>
      <c r="AD5096">
        <v>434</v>
      </c>
      <c r="AE5096">
        <v>489.91</v>
      </c>
      <c r="AF5096">
        <v>551.24800000000005</v>
      </c>
      <c r="AG5096">
        <v>658.92200000000003</v>
      </c>
      <c r="AH5096">
        <v>866.00099999999998</v>
      </c>
      <c r="AI5096">
        <v>999.05200000000002</v>
      </c>
      <c r="AJ5096" s="52">
        <v>1142.31</v>
      </c>
      <c r="AK5096" s="52">
        <v>1478.48</v>
      </c>
      <c r="AL5096" s="52">
        <v>2036.94</v>
      </c>
      <c r="AM5096" s="52">
        <v>1831.31</v>
      </c>
      <c r="AN5096" s="52">
        <v>1959.63</v>
      </c>
      <c r="AO5096" s="52">
        <v>2364.7399999999998</v>
      </c>
      <c r="AP5096" s="52">
        <v>2446.3000000000002</v>
      </c>
      <c r="AQ5096" s="52">
        <v>2669.23</v>
      </c>
      <c r="AR5096" s="52">
        <v>2675.04</v>
      </c>
      <c r="AS5096" s="52">
        <v>2174.33</v>
      </c>
      <c r="AT5096" s="52">
        <v>2273.16</v>
      </c>
      <c r="AU5096" s="52">
        <v>2726.54</v>
      </c>
      <c r="AV5096" s="52">
        <v>3217.72</v>
      </c>
      <c r="AW5096" s="52">
        <v>3398.87</v>
      </c>
      <c r="AX5096" s="52">
        <v>3614.89</v>
      </c>
      <c r="AY5096" s="52">
        <v>3825.03</v>
      </c>
      <c r="AZ5096" s="52">
        <v>4049.49</v>
      </c>
      <c r="BA5096" s="52">
        <v>4285.67</v>
      </c>
      <c r="BB5096" s="52">
        <v>4540.21</v>
      </c>
      <c r="BC5096">
        <v>2017</v>
      </c>
    </row>
    <row r="5097" spans="1:55" x14ac:dyDescent="0.25">
      <c r="A5097">
        <v>921</v>
      </c>
      <c r="B5097" t="s">
        <v>1310</v>
      </c>
      <c r="C5097" t="s">
        <v>265</v>
      </c>
      <c r="D5097" t="s">
        <v>1311</v>
      </c>
      <c r="E5097" t="s">
        <v>260</v>
      </c>
      <c r="F5097" t="s">
        <v>266</v>
      </c>
      <c r="G5097" t="s">
        <v>246</v>
      </c>
      <c r="H5097" t="s">
        <v>220</v>
      </c>
      <c r="I5097" t="s">
        <v>262</v>
      </c>
      <c r="J5097" t="s">
        <v>232</v>
      </c>
      <c r="K5097" t="s">
        <v>232</v>
      </c>
      <c r="L5097" t="s">
        <v>232</v>
      </c>
      <c r="M5097" t="s">
        <v>232</v>
      </c>
      <c r="N5097" t="s">
        <v>232</v>
      </c>
      <c r="O5097" t="s">
        <v>232</v>
      </c>
      <c r="P5097" t="s">
        <v>232</v>
      </c>
      <c r="Q5097" t="s">
        <v>232</v>
      </c>
      <c r="R5097" t="s">
        <v>232</v>
      </c>
      <c r="S5097" t="s">
        <v>232</v>
      </c>
      <c r="T5097" t="s">
        <v>232</v>
      </c>
      <c r="U5097" t="s">
        <v>232</v>
      </c>
      <c r="V5097" s="52">
        <v>3205.99</v>
      </c>
      <c r="W5097" s="52">
        <v>3250.99</v>
      </c>
      <c r="X5097" s="52">
        <v>2291.81</v>
      </c>
      <c r="Y5097" s="52">
        <v>2309</v>
      </c>
      <c r="Z5097" s="52">
        <v>2219.61</v>
      </c>
      <c r="AA5097" s="52">
        <v>2301.64</v>
      </c>
      <c r="AB5097" s="52">
        <v>2179.65</v>
      </c>
      <c r="AC5097" s="52">
        <v>2139.38</v>
      </c>
      <c r="AD5097" s="52">
        <v>2238.64</v>
      </c>
      <c r="AE5097" s="52">
        <v>2432.17</v>
      </c>
      <c r="AF5097" s="52">
        <v>2670.35</v>
      </c>
      <c r="AG5097" s="52">
        <v>2908.2</v>
      </c>
      <c r="AH5097" s="52">
        <v>3213.73</v>
      </c>
      <c r="AI5097" s="52">
        <v>3572.78</v>
      </c>
      <c r="AJ5097" s="52">
        <v>3867.1</v>
      </c>
      <c r="AK5097" s="52">
        <v>4099.74</v>
      </c>
      <c r="AL5097" s="52">
        <v>4512.03</v>
      </c>
      <c r="AM5097" s="52">
        <v>4278.22</v>
      </c>
      <c r="AN5097" s="52">
        <v>4639.62</v>
      </c>
      <c r="AO5097" s="52">
        <v>5013.37</v>
      </c>
      <c r="AP5097" s="52">
        <v>5079.46</v>
      </c>
      <c r="AQ5097" s="52">
        <v>5638.97</v>
      </c>
      <c r="AR5097" s="52">
        <v>6037.12</v>
      </c>
      <c r="AS5097" s="52">
        <v>6084.65</v>
      </c>
      <c r="AT5097" s="52">
        <v>6426.26</v>
      </c>
      <c r="AU5097" s="52">
        <v>6863.77</v>
      </c>
      <c r="AV5097" s="52">
        <v>7304.5</v>
      </c>
      <c r="AW5097" s="52">
        <v>7700.11</v>
      </c>
      <c r="AX5097" s="52">
        <v>8165.48</v>
      </c>
      <c r="AY5097" s="52">
        <v>8658.19</v>
      </c>
      <c r="AZ5097" s="52">
        <v>9179.77</v>
      </c>
      <c r="BA5097" s="52">
        <v>9733.07</v>
      </c>
      <c r="BB5097" s="52">
        <v>10321.790000000001</v>
      </c>
      <c r="BC5097">
        <v>2017</v>
      </c>
    </row>
    <row r="5098" spans="1:55" x14ac:dyDescent="0.25">
      <c r="A5098">
        <v>921</v>
      </c>
      <c r="B5098" t="s">
        <v>1310</v>
      </c>
      <c r="C5098" t="s">
        <v>267</v>
      </c>
      <c r="D5098" t="s">
        <v>1311</v>
      </c>
      <c r="E5098" t="s">
        <v>268</v>
      </c>
      <c r="F5098" t="s">
        <v>269</v>
      </c>
      <c r="G5098" t="s">
        <v>270</v>
      </c>
    </row>
    <row r="5099" spans="1:55" x14ac:dyDescent="0.25">
      <c r="A5099">
        <v>921</v>
      </c>
      <c r="B5099" t="s">
        <v>1310</v>
      </c>
      <c r="C5099" t="s">
        <v>271</v>
      </c>
      <c r="D5099" t="s">
        <v>1311</v>
      </c>
      <c r="E5099" t="s">
        <v>272</v>
      </c>
      <c r="F5099" t="s">
        <v>273</v>
      </c>
      <c r="G5099" t="s">
        <v>274</v>
      </c>
      <c r="I5099" t="s">
        <v>243</v>
      </c>
      <c r="J5099" t="s">
        <v>232</v>
      </c>
      <c r="K5099" t="s">
        <v>232</v>
      </c>
      <c r="L5099" t="s">
        <v>232</v>
      </c>
      <c r="M5099" t="s">
        <v>232</v>
      </c>
      <c r="N5099" t="s">
        <v>232</v>
      </c>
      <c r="O5099" t="s">
        <v>232</v>
      </c>
      <c r="P5099" t="s">
        <v>232</v>
      </c>
      <c r="Q5099" t="s">
        <v>232</v>
      </c>
      <c r="R5099" t="s">
        <v>232</v>
      </c>
      <c r="S5099" t="s">
        <v>232</v>
      </c>
      <c r="T5099" t="s">
        <v>232</v>
      </c>
      <c r="U5099" t="s">
        <v>232</v>
      </c>
      <c r="V5099">
        <v>3.5999999999999997E-2</v>
      </c>
      <c r="W5099">
        <v>3.5000000000000003E-2</v>
      </c>
      <c r="X5099">
        <v>2.3E-2</v>
      </c>
      <c r="Y5099">
        <v>2.1999999999999999E-2</v>
      </c>
      <c r="Z5099">
        <v>0.02</v>
      </c>
      <c r="AA5099">
        <v>0.02</v>
      </c>
      <c r="AB5099">
        <v>1.7999999999999999E-2</v>
      </c>
      <c r="AC5099">
        <v>1.7000000000000001E-2</v>
      </c>
      <c r="AD5099">
        <v>1.6E-2</v>
      </c>
      <c r="AE5099">
        <v>1.7000000000000001E-2</v>
      </c>
      <c r="AF5099">
        <v>1.7999999999999999E-2</v>
      </c>
      <c r="AG5099">
        <v>1.7999999999999999E-2</v>
      </c>
      <c r="AH5099">
        <v>1.7999999999999999E-2</v>
      </c>
      <c r="AI5099">
        <v>1.9E-2</v>
      </c>
      <c r="AJ5099">
        <v>1.9E-2</v>
      </c>
      <c r="AK5099">
        <v>1.7999999999999999E-2</v>
      </c>
      <c r="AL5099">
        <v>1.9E-2</v>
      </c>
      <c r="AM5099">
        <v>1.7999999999999999E-2</v>
      </c>
      <c r="AN5099">
        <v>1.7999999999999999E-2</v>
      </c>
      <c r="AO5099">
        <v>1.9E-2</v>
      </c>
      <c r="AP5099">
        <v>1.7999999999999999E-2</v>
      </c>
      <c r="AQ5099">
        <v>1.9E-2</v>
      </c>
      <c r="AR5099">
        <v>1.9E-2</v>
      </c>
      <c r="AS5099">
        <v>1.9E-2</v>
      </c>
      <c r="AT5099">
        <v>1.9E-2</v>
      </c>
      <c r="AU5099">
        <v>1.9E-2</v>
      </c>
      <c r="AV5099">
        <v>1.9E-2</v>
      </c>
      <c r="AW5099">
        <v>1.9E-2</v>
      </c>
      <c r="AX5099">
        <v>1.9E-2</v>
      </c>
      <c r="AY5099">
        <v>1.9E-2</v>
      </c>
      <c r="AZ5099">
        <v>1.9E-2</v>
      </c>
      <c r="BA5099">
        <v>1.9E-2</v>
      </c>
      <c r="BB5099">
        <v>1.9E-2</v>
      </c>
      <c r="BC5099">
        <v>2017</v>
      </c>
    </row>
    <row r="5100" spans="1:55" x14ac:dyDescent="0.25">
      <c r="A5100">
        <v>921</v>
      </c>
      <c r="B5100" t="s">
        <v>1310</v>
      </c>
      <c r="C5100" t="s">
        <v>275</v>
      </c>
      <c r="D5100" t="s">
        <v>1311</v>
      </c>
      <c r="E5100" t="s">
        <v>276</v>
      </c>
      <c r="F5100" t="s">
        <v>277</v>
      </c>
      <c r="G5100" t="s">
        <v>278</v>
      </c>
      <c r="I5100" t="s">
        <v>243</v>
      </c>
      <c r="J5100" t="s">
        <v>232</v>
      </c>
      <c r="K5100" t="s">
        <v>232</v>
      </c>
      <c r="L5100" t="s">
        <v>232</v>
      </c>
      <c r="M5100" t="s">
        <v>232</v>
      </c>
      <c r="N5100" t="s">
        <v>232</v>
      </c>
      <c r="O5100" t="s">
        <v>232</v>
      </c>
      <c r="P5100" t="s">
        <v>232</v>
      </c>
      <c r="Q5100" t="s">
        <v>232</v>
      </c>
      <c r="R5100" t="s">
        <v>232</v>
      </c>
      <c r="S5100" t="s">
        <v>232</v>
      </c>
      <c r="T5100" t="s">
        <v>232</v>
      </c>
      <c r="U5100" t="s">
        <v>232</v>
      </c>
      <c r="V5100">
        <v>1.9E-2</v>
      </c>
      <c r="W5100">
        <v>0.183</v>
      </c>
      <c r="X5100">
        <v>0.67300000000000004</v>
      </c>
      <c r="Y5100">
        <v>0.91500000000000004</v>
      </c>
      <c r="Z5100">
        <v>1.1499999999999999</v>
      </c>
      <c r="AA5100">
        <v>1.272</v>
      </c>
      <c r="AB5100">
        <v>1.3759999999999999</v>
      </c>
      <c r="AC5100">
        <v>1.897</v>
      </c>
      <c r="AD5100">
        <v>2.411</v>
      </c>
      <c r="AE5100">
        <v>2.5910000000000002</v>
      </c>
      <c r="AF5100">
        <v>2.802</v>
      </c>
      <c r="AG5100">
        <v>3.16</v>
      </c>
      <c r="AH5100">
        <v>3.3220000000000001</v>
      </c>
      <c r="AI5100">
        <v>3.5230000000000001</v>
      </c>
      <c r="AJ5100">
        <v>3.879</v>
      </c>
      <c r="AK5100">
        <v>4.3780000000000001</v>
      </c>
      <c r="AL5100">
        <v>4.6909999999999998</v>
      </c>
      <c r="AM5100">
        <v>4.7569999999999997</v>
      </c>
      <c r="AN5100">
        <v>5.2229999999999999</v>
      </c>
      <c r="AO5100">
        <v>5.5350000000000001</v>
      </c>
      <c r="AP5100">
        <v>5.8339999999999996</v>
      </c>
      <c r="AQ5100">
        <v>5.9580000000000002</v>
      </c>
      <c r="AR5100">
        <v>6.2190000000000003</v>
      </c>
      <c r="AS5100">
        <v>6.742</v>
      </c>
      <c r="AT5100">
        <v>7.0469999999999997</v>
      </c>
      <c r="AU5100">
        <v>7.3479999999999999</v>
      </c>
      <c r="AV5100">
        <v>7.4020000000000001</v>
      </c>
      <c r="AW5100">
        <v>7.6139999999999999</v>
      </c>
      <c r="AX5100">
        <v>7.8310000000000004</v>
      </c>
      <c r="AY5100">
        <v>8.0609999999999999</v>
      </c>
      <c r="AZ5100">
        <v>8.3000000000000007</v>
      </c>
      <c r="BA5100">
        <v>8.5459999999999994</v>
      </c>
      <c r="BB5100">
        <v>8.798</v>
      </c>
      <c r="BC5100">
        <v>2017</v>
      </c>
    </row>
    <row r="5101" spans="1:55" x14ac:dyDescent="0.25">
      <c r="A5101">
        <v>921</v>
      </c>
      <c r="B5101" t="s">
        <v>1310</v>
      </c>
      <c r="C5101" t="s">
        <v>279</v>
      </c>
      <c r="D5101" t="s">
        <v>1311</v>
      </c>
      <c r="E5101" t="s">
        <v>280</v>
      </c>
      <c r="F5101" t="s">
        <v>281</v>
      </c>
      <c r="G5101" t="s">
        <v>282</v>
      </c>
      <c r="I5101" t="s">
        <v>1312</v>
      </c>
      <c r="J5101" t="s">
        <v>232</v>
      </c>
      <c r="K5101" t="s">
        <v>232</v>
      </c>
      <c r="L5101" t="s">
        <v>232</v>
      </c>
      <c r="M5101" t="s">
        <v>232</v>
      </c>
      <c r="N5101" t="s">
        <v>232</v>
      </c>
      <c r="O5101" t="s">
        <v>232</v>
      </c>
      <c r="P5101" t="s">
        <v>232</v>
      </c>
      <c r="Q5101" t="s">
        <v>232</v>
      </c>
      <c r="R5101" t="s">
        <v>232</v>
      </c>
      <c r="S5101" t="s">
        <v>232</v>
      </c>
      <c r="T5101" t="s">
        <v>232</v>
      </c>
      <c r="U5101" t="s">
        <v>232</v>
      </c>
      <c r="V5101">
        <v>49.841000000000001</v>
      </c>
      <c r="W5101">
        <v>45.179000000000002</v>
      </c>
      <c r="X5101">
        <v>30.579000000000001</v>
      </c>
      <c r="Y5101">
        <v>20.728000000000002</v>
      </c>
      <c r="Z5101">
        <v>20.201000000000001</v>
      </c>
      <c r="AA5101">
        <v>19.841999999999999</v>
      </c>
      <c r="AB5101">
        <v>21.558</v>
      </c>
      <c r="AC5101">
        <v>19.067</v>
      </c>
      <c r="AD5101">
        <v>21.213000000000001</v>
      </c>
      <c r="AE5101">
        <v>19.399000000000001</v>
      </c>
      <c r="AF5101">
        <v>18.047000000000001</v>
      </c>
      <c r="AG5101">
        <v>19.312000000000001</v>
      </c>
      <c r="AH5101">
        <v>21.963000000000001</v>
      </c>
      <c r="AI5101">
        <v>25.684000000000001</v>
      </c>
      <c r="AJ5101">
        <v>27.286000000000001</v>
      </c>
      <c r="AK5101">
        <v>31.75</v>
      </c>
      <c r="AL5101">
        <v>32.685000000000002</v>
      </c>
      <c r="AM5101">
        <v>19.282</v>
      </c>
      <c r="AN5101">
        <v>23.600999999999999</v>
      </c>
      <c r="AO5101">
        <v>24.048999999999999</v>
      </c>
      <c r="AP5101">
        <v>24.199000000000002</v>
      </c>
      <c r="AQ5101">
        <v>24.937999999999999</v>
      </c>
      <c r="AR5101">
        <v>26.219000000000001</v>
      </c>
      <c r="AS5101">
        <v>23.594999999999999</v>
      </c>
      <c r="AT5101">
        <v>21.981999999999999</v>
      </c>
      <c r="AU5101">
        <v>22.777999999999999</v>
      </c>
      <c r="AV5101">
        <v>21.923999999999999</v>
      </c>
      <c r="AW5101">
        <v>22.478000000000002</v>
      </c>
      <c r="AX5101">
        <v>22.117000000000001</v>
      </c>
      <c r="AY5101">
        <v>21.449000000000002</v>
      </c>
      <c r="AZ5101">
        <v>21.132999999999999</v>
      </c>
      <c r="BA5101">
        <v>20.754000000000001</v>
      </c>
      <c r="BB5101">
        <v>20.52</v>
      </c>
      <c r="BC5101">
        <v>2017</v>
      </c>
    </row>
    <row r="5102" spans="1:55" x14ac:dyDescent="0.25">
      <c r="A5102">
        <v>921</v>
      </c>
      <c r="B5102" t="s">
        <v>1310</v>
      </c>
      <c r="C5102" t="s">
        <v>283</v>
      </c>
      <c r="D5102" t="s">
        <v>1311</v>
      </c>
      <c r="E5102" t="s">
        <v>284</v>
      </c>
      <c r="F5102" t="s">
        <v>285</v>
      </c>
      <c r="G5102" t="s">
        <v>282</v>
      </c>
      <c r="I5102" t="s">
        <v>1312</v>
      </c>
      <c r="J5102" t="s">
        <v>232</v>
      </c>
      <c r="K5102" t="s">
        <v>232</v>
      </c>
      <c r="L5102" t="s">
        <v>232</v>
      </c>
      <c r="M5102" t="s">
        <v>232</v>
      </c>
      <c r="N5102" t="s">
        <v>232</v>
      </c>
      <c r="O5102" t="s">
        <v>232</v>
      </c>
      <c r="P5102" t="s">
        <v>232</v>
      </c>
      <c r="Q5102" t="s">
        <v>232</v>
      </c>
      <c r="R5102" t="s">
        <v>232</v>
      </c>
      <c r="S5102" t="s">
        <v>232</v>
      </c>
      <c r="T5102" t="s">
        <v>232</v>
      </c>
      <c r="U5102" t="s">
        <v>232</v>
      </c>
      <c r="V5102">
        <v>46.067</v>
      </c>
      <c r="W5102">
        <v>31.594000000000001</v>
      </c>
      <c r="X5102">
        <v>23.545999999999999</v>
      </c>
      <c r="Y5102">
        <v>15.835000000000001</v>
      </c>
      <c r="Z5102">
        <v>10.766999999999999</v>
      </c>
      <c r="AA5102">
        <v>7.9660000000000002</v>
      </c>
      <c r="AB5102">
        <v>5.12</v>
      </c>
      <c r="AC5102">
        <v>14.22</v>
      </c>
      <c r="AD5102">
        <v>14.989000000000001</v>
      </c>
      <c r="AE5102">
        <v>17.891999999999999</v>
      </c>
      <c r="AF5102">
        <v>17.055</v>
      </c>
      <c r="AG5102">
        <v>13.836</v>
      </c>
      <c r="AH5102">
        <v>20.483000000000001</v>
      </c>
      <c r="AI5102">
        <v>19.388000000000002</v>
      </c>
      <c r="AJ5102">
        <v>17.84</v>
      </c>
      <c r="AK5102">
        <v>19.045000000000002</v>
      </c>
      <c r="AL5102">
        <v>19.260000000000002</v>
      </c>
      <c r="AM5102">
        <v>12.438000000000001</v>
      </c>
      <c r="AN5102">
        <v>17.332000000000001</v>
      </c>
      <c r="AO5102">
        <v>14.292999999999999</v>
      </c>
      <c r="AP5102">
        <v>17.841000000000001</v>
      </c>
      <c r="AQ5102">
        <v>20.843</v>
      </c>
      <c r="AR5102">
        <v>21.782</v>
      </c>
      <c r="AS5102">
        <v>18.776</v>
      </c>
      <c r="AT5102">
        <v>18.667000000000002</v>
      </c>
      <c r="AU5102">
        <v>16.556000000000001</v>
      </c>
      <c r="AV5102">
        <v>12.069000000000001</v>
      </c>
      <c r="AW5102">
        <v>14.766999999999999</v>
      </c>
      <c r="AX5102">
        <v>14.118</v>
      </c>
      <c r="AY5102">
        <v>13.707000000000001</v>
      </c>
      <c r="AZ5102">
        <v>13.686</v>
      </c>
      <c r="BA5102">
        <v>13.612</v>
      </c>
      <c r="BB5102">
        <v>13.731999999999999</v>
      </c>
      <c r="BC5102">
        <v>2017</v>
      </c>
    </row>
    <row r="5103" spans="1:55" x14ac:dyDescent="0.25">
      <c r="A5103">
        <v>921</v>
      </c>
      <c r="B5103" t="s">
        <v>1310</v>
      </c>
      <c r="C5103" t="s">
        <v>286</v>
      </c>
      <c r="D5103" t="s">
        <v>1311</v>
      </c>
      <c r="E5103" t="s">
        <v>287</v>
      </c>
      <c r="F5103" t="s">
        <v>288</v>
      </c>
      <c r="G5103" t="s">
        <v>250</v>
      </c>
      <c r="I5103" t="s">
        <v>1313</v>
      </c>
      <c r="J5103" t="s">
        <v>232</v>
      </c>
      <c r="K5103" t="s">
        <v>232</v>
      </c>
      <c r="L5103" t="s">
        <v>232</v>
      </c>
      <c r="M5103" t="s">
        <v>232</v>
      </c>
      <c r="N5103" t="s">
        <v>232</v>
      </c>
      <c r="O5103" t="s">
        <v>232</v>
      </c>
      <c r="P5103" t="s">
        <v>232</v>
      </c>
      <c r="Q5103" t="s">
        <v>232</v>
      </c>
      <c r="R5103" t="s">
        <v>232</v>
      </c>
      <c r="S5103" t="s">
        <v>232</v>
      </c>
      <c r="T5103" t="s">
        <v>232</v>
      </c>
      <c r="U5103" t="s">
        <v>232</v>
      </c>
      <c r="V5103">
        <v>100</v>
      </c>
      <c r="W5103">
        <v>888.50300000000004</v>
      </c>
      <c r="X5103" s="52">
        <v>3817.33</v>
      </c>
      <c r="Y5103" s="52">
        <v>4970.76</v>
      </c>
      <c r="Z5103" s="52">
        <v>6139.17</v>
      </c>
      <c r="AA5103" s="52">
        <v>6861.92</v>
      </c>
      <c r="AB5103" s="52">
        <v>7390</v>
      </c>
      <c r="AC5103" s="52">
        <v>10291.459999999999</v>
      </c>
      <c r="AD5103" s="52">
        <v>13502.97</v>
      </c>
      <c r="AE5103" s="52">
        <v>14804.83</v>
      </c>
      <c r="AF5103" s="52">
        <v>15577.43</v>
      </c>
      <c r="AG5103" s="52">
        <v>17394.830000000002</v>
      </c>
      <c r="AH5103" s="52">
        <v>19556.240000000002</v>
      </c>
      <c r="AI5103" s="52">
        <v>21873.9</v>
      </c>
      <c r="AJ5103" s="52">
        <v>24653.46</v>
      </c>
      <c r="AK5103" s="52">
        <v>27705.98</v>
      </c>
      <c r="AL5103" s="52">
        <v>31225.83</v>
      </c>
      <c r="AM5103" s="52">
        <v>31227.59</v>
      </c>
      <c r="AN5103" s="52">
        <v>33525.17</v>
      </c>
      <c r="AO5103" s="52">
        <v>36089.71</v>
      </c>
      <c r="AP5103" s="52">
        <v>37734.79</v>
      </c>
      <c r="AQ5103" s="52">
        <v>39458.959999999999</v>
      </c>
      <c r="AR5103" s="52">
        <v>41454.86</v>
      </c>
      <c r="AS5103" s="52">
        <v>45446.03</v>
      </c>
      <c r="AT5103" s="52">
        <v>48346.21</v>
      </c>
      <c r="AU5103" s="52">
        <v>51525.33</v>
      </c>
      <c r="AV5103" s="52">
        <v>53101.74</v>
      </c>
      <c r="AW5103" s="52">
        <v>54865.46</v>
      </c>
      <c r="AX5103" s="52">
        <v>57674.21</v>
      </c>
      <c r="AY5103" s="52">
        <v>60570.61</v>
      </c>
      <c r="AZ5103" s="52">
        <v>63612.480000000003</v>
      </c>
      <c r="BA5103" s="52">
        <v>66806.080000000002</v>
      </c>
      <c r="BB5103" s="52">
        <v>70148.479999999996</v>
      </c>
      <c r="BC5103">
        <v>2017</v>
      </c>
    </row>
    <row r="5104" spans="1:55" x14ac:dyDescent="0.25">
      <c r="A5104">
        <v>921</v>
      </c>
      <c r="B5104" t="s">
        <v>1310</v>
      </c>
      <c r="C5104" t="s">
        <v>290</v>
      </c>
      <c r="D5104" t="s">
        <v>1311</v>
      </c>
      <c r="E5104" t="s">
        <v>287</v>
      </c>
      <c r="F5104" t="s">
        <v>291</v>
      </c>
      <c r="G5104" t="s">
        <v>235</v>
      </c>
      <c r="I5104" t="s">
        <v>292</v>
      </c>
      <c r="J5104" t="s">
        <v>232</v>
      </c>
      <c r="K5104" t="s">
        <v>232</v>
      </c>
      <c r="L5104" t="s">
        <v>232</v>
      </c>
      <c r="M5104" t="s">
        <v>232</v>
      </c>
      <c r="N5104" t="s">
        <v>232</v>
      </c>
      <c r="O5104" t="s">
        <v>232</v>
      </c>
      <c r="P5104" t="s">
        <v>232</v>
      </c>
      <c r="Q5104" t="s">
        <v>232</v>
      </c>
      <c r="R5104" t="s">
        <v>232</v>
      </c>
      <c r="S5104" t="s">
        <v>232</v>
      </c>
      <c r="T5104" t="s">
        <v>232</v>
      </c>
      <c r="U5104" t="s">
        <v>232</v>
      </c>
      <c r="V5104" t="s">
        <v>232</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3.3210000000000002</v>
      </c>
      <c r="AX5104">
        <v>5.1189999999999998</v>
      </c>
      <c r="AY5104">
        <v>5.0220000000000002</v>
      </c>
      <c r="AZ5104">
        <v>5.0220000000000002</v>
      </c>
      <c r="BA5104">
        <v>5.0199999999999996</v>
      </c>
      <c r="BB5104">
        <v>5.0030000000000001</v>
      </c>
      <c r="BC5104">
        <v>2017</v>
      </c>
    </row>
    <row r="5105" spans="1:55" x14ac:dyDescent="0.25">
      <c r="A5105">
        <v>921</v>
      </c>
      <c r="B5105" t="s">
        <v>1310</v>
      </c>
      <c r="C5105" t="s">
        <v>293</v>
      </c>
      <c r="D5105" t="s">
        <v>1311</v>
      </c>
      <c r="E5105" t="s">
        <v>294</v>
      </c>
      <c r="F5105" t="s">
        <v>295</v>
      </c>
      <c r="G5105" t="s">
        <v>250</v>
      </c>
      <c r="I5105" t="s">
        <v>1313</v>
      </c>
      <c r="J5105" t="s">
        <v>232</v>
      </c>
      <c r="K5105" t="s">
        <v>232</v>
      </c>
      <c r="L5105" t="s">
        <v>232</v>
      </c>
      <c r="M5105" t="s">
        <v>232</v>
      </c>
      <c r="N5105" t="s">
        <v>232</v>
      </c>
      <c r="O5105" t="s">
        <v>232</v>
      </c>
      <c r="P5105" t="s">
        <v>232</v>
      </c>
      <c r="Q5105" t="s">
        <v>232</v>
      </c>
      <c r="R5105" t="s">
        <v>232</v>
      </c>
      <c r="S5105" t="s">
        <v>232</v>
      </c>
      <c r="T5105" t="s">
        <v>232</v>
      </c>
      <c r="U5105" t="s">
        <v>232</v>
      </c>
      <c r="V5105">
        <v>100</v>
      </c>
      <c r="W5105">
        <v>937</v>
      </c>
      <c r="X5105" s="52">
        <v>2024.86</v>
      </c>
      <c r="Y5105" s="52">
        <v>2506.77</v>
      </c>
      <c r="Z5105" s="52">
        <v>2885.3</v>
      </c>
      <c r="AA5105" s="52">
        <v>3205.56</v>
      </c>
      <c r="AB5105" s="52">
        <v>3788.98</v>
      </c>
      <c r="AC5105" s="52">
        <v>5448.55</v>
      </c>
      <c r="AD5105" s="52">
        <v>6456.53</v>
      </c>
      <c r="AE5105" s="52">
        <v>6869.75</v>
      </c>
      <c r="AF5105" s="52">
        <v>7174.83</v>
      </c>
      <c r="AG5105" s="52">
        <v>8301.0499999999993</v>
      </c>
      <c r="AH5105" s="52">
        <v>9335.68</v>
      </c>
      <c r="AI5105" s="52">
        <v>10272.719999999999</v>
      </c>
      <c r="AJ5105" s="52">
        <v>11719.24</v>
      </c>
      <c r="AK5105" s="52">
        <v>13255.69</v>
      </c>
      <c r="AL5105" s="52">
        <v>14228.51</v>
      </c>
      <c r="AM5105" s="52">
        <v>14291.26</v>
      </c>
      <c r="AN5105" s="52">
        <v>15446.07</v>
      </c>
      <c r="AO5105" s="52">
        <v>16647.55</v>
      </c>
      <c r="AP5105" s="52">
        <v>17305.88</v>
      </c>
      <c r="AQ5105" s="52">
        <v>18201.87</v>
      </c>
      <c r="AR5105" s="52">
        <v>19053.63</v>
      </c>
      <c r="AS5105" s="52">
        <v>21631.18</v>
      </c>
      <c r="AT5105" s="52">
        <v>22143.439999999999</v>
      </c>
      <c r="AU5105" s="52">
        <v>23767.52</v>
      </c>
      <c r="AV5105" s="52">
        <v>23981.43</v>
      </c>
      <c r="AW5105" s="52">
        <v>25197.51</v>
      </c>
      <c r="AX5105" s="52">
        <v>26447.919999999998</v>
      </c>
      <c r="AY5105" s="52">
        <v>27776.13</v>
      </c>
      <c r="AZ5105" s="52">
        <v>29171.05</v>
      </c>
      <c r="BA5105" s="52">
        <v>30630.52</v>
      </c>
      <c r="BB5105" s="52">
        <v>32163.01</v>
      </c>
      <c r="BC5105">
        <v>2017</v>
      </c>
    </row>
    <row r="5106" spans="1:55" x14ac:dyDescent="0.25">
      <c r="A5106">
        <v>921</v>
      </c>
      <c r="B5106" t="s">
        <v>1310</v>
      </c>
      <c r="C5106" t="s">
        <v>296</v>
      </c>
      <c r="D5106" t="s">
        <v>1311</v>
      </c>
      <c r="E5106" t="s">
        <v>294</v>
      </c>
      <c r="F5106" t="s">
        <v>297</v>
      </c>
      <c r="G5106" t="s">
        <v>235</v>
      </c>
      <c r="I5106" t="s">
        <v>298</v>
      </c>
      <c r="J5106" t="s">
        <v>232</v>
      </c>
      <c r="K5106" t="s">
        <v>232</v>
      </c>
      <c r="L5106" t="s">
        <v>232</v>
      </c>
      <c r="M5106" t="s">
        <v>232</v>
      </c>
      <c r="N5106" t="s">
        <v>232</v>
      </c>
      <c r="O5106" t="s">
        <v>232</v>
      </c>
      <c r="P5106" t="s">
        <v>232</v>
      </c>
      <c r="Q5106" t="s">
        <v>232</v>
      </c>
      <c r="R5106" t="s">
        <v>232</v>
      </c>
      <c r="S5106" t="s">
        <v>232</v>
      </c>
      <c r="T5106" t="s">
        <v>232</v>
      </c>
      <c r="U5106" t="s">
        <v>232</v>
      </c>
      <c r="V5106" t="s">
        <v>232</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5.0709999999999997</v>
      </c>
      <c r="AX5106">
        <v>4.9619999999999997</v>
      </c>
      <c r="AY5106">
        <v>5.0220000000000002</v>
      </c>
      <c r="AZ5106">
        <v>5.0220000000000002</v>
      </c>
      <c r="BA5106">
        <v>5.0030000000000001</v>
      </c>
      <c r="BB5106">
        <v>5.0030000000000001</v>
      </c>
      <c r="BC5106">
        <v>2017</v>
      </c>
    </row>
    <row r="5107" spans="1:55" x14ac:dyDescent="0.25">
      <c r="A5107">
        <v>921</v>
      </c>
      <c r="B5107" t="s">
        <v>1310</v>
      </c>
      <c r="C5107" t="s">
        <v>299</v>
      </c>
      <c r="D5107" t="s">
        <v>1311</v>
      </c>
      <c r="E5107" t="s">
        <v>300</v>
      </c>
      <c r="G5107" t="s">
        <v>274</v>
      </c>
    </row>
    <row r="5108" spans="1:55" x14ac:dyDescent="0.25">
      <c r="A5108">
        <v>921</v>
      </c>
      <c r="B5108" t="s">
        <v>1310</v>
      </c>
      <c r="C5108" t="s">
        <v>301</v>
      </c>
      <c r="D5108" t="s">
        <v>1311</v>
      </c>
      <c r="E5108" t="s">
        <v>302</v>
      </c>
      <c r="F5108" t="s">
        <v>303</v>
      </c>
      <c r="G5108" t="s">
        <v>235</v>
      </c>
      <c r="I5108" t="s">
        <v>1314</v>
      </c>
      <c r="J5108" t="s">
        <v>232</v>
      </c>
      <c r="K5108" t="s">
        <v>232</v>
      </c>
      <c r="L5108" t="s">
        <v>232</v>
      </c>
      <c r="M5108" t="s">
        <v>232</v>
      </c>
      <c r="N5108" t="s">
        <v>232</v>
      </c>
      <c r="O5108" t="s">
        <v>232</v>
      </c>
      <c r="P5108" t="s">
        <v>232</v>
      </c>
      <c r="Q5108" t="s">
        <v>232</v>
      </c>
      <c r="R5108" t="s">
        <v>232</v>
      </c>
      <c r="S5108" t="s">
        <v>232</v>
      </c>
      <c r="T5108" t="s">
        <v>232</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12.442</v>
      </c>
      <c r="AV5108">
        <v>9.7859999999999996</v>
      </c>
      <c r="AW5108">
        <v>8.9770000000000003</v>
      </c>
      <c r="AX5108">
        <v>5.61</v>
      </c>
      <c r="AY5108">
        <v>4.415</v>
      </c>
      <c r="AZ5108">
        <v>3.9620000000000002</v>
      </c>
      <c r="BA5108">
        <v>3.3159999999999998</v>
      </c>
      <c r="BB5108">
        <v>3.4390000000000001</v>
      </c>
      <c r="BC5108">
        <v>2017</v>
      </c>
    </row>
    <row r="5109" spans="1:55" x14ac:dyDescent="0.25">
      <c r="A5109">
        <v>921</v>
      </c>
      <c r="B5109" t="s">
        <v>1310</v>
      </c>
      <c r="C5109" t="s">
        <v>305</v>
      </c>
      <c r="D5109" t="s">
        <v>1311</v>
      </c>
      <c r="E5109" t="s">
        <v>306</v>
      </c>
      <c r="F5109" t="s">
        <v>307</v>
      </c>
      <c r="G5109" t="s">
        <v>235</v>
      </c>
      <c r="I5109" t="s">
        <v>1314</v>
      </c>
      <c r="J5109" t="s">
        <v>232</v>
      </c>
      <c r="K5109" t="s">
        <v>232</v>
      </c>
      <c r="L5109" t="s">
        <v>232</v>
      </c>
      <c r="M5109" t="s">
        <v>232</v>
      </c>
      <c r="N5109" t="s">
        <v>232</v>
      </c>
      <c r="O5109" t="s">
        <v>232</v>
      </c>
      <c r="P5109" t="s">
        <v>232</v>
      </c>
      <c r="Q5109" t="s">
        <v>232</v>
      </c>
      <c r="R5109" t="s">
        <v>232</v>
      </c>
      <c r="S5109" t="s">
        <v>232</v>
      </c>
      <c r="T5109" t="s">
        <v>232</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12.442</v>
      </c>
      <c r="AV5109">
        <v>9.7859999999999996</v>
      </c>
      <c r="AW5109">
        <v>8.9770000000000003</v>
      </c>
      <c r="AX5109">
        <v>5.61</v>
      </c>
      <c r="AY5109">
        <v>4.415</v>
      </c>
      <c r="AZ5109">
        <v>3.9620000000000002</v>
      </c>
      <c r="BA5109">
        <v>3.3159999999999998</v>
      </c>
      <c r="BB5109">
        <v>3.4390000000000001</v>
      </c>
      <c r="BC5109">
        <v>2017</v>
      </c>
    </row>
    <row r="5110" spans="1:55" x14ac:dyDescent="0.25">
      <c r="A5110">
        <v>921</v>
      </c>
      <c r="B5110" t="s">
        <v>1310</v>
      </c>
      <c r="C5110" t="s">
        <v>308</v>
      </c>
      <c r="D5110" t="s">
        <v>1311</v>
      </c>
      <c r="E5110" t="s">
        <v>309</v>
      </c>
      <c r="F5110" t="s">
        <v>310</v>
      </c>
      <c r="G5110" t="s">
        <v>235</v>
      </c>
      <c r="I5110" t="s">
        <v>1314</v>
      </c>
      <c r="J5110" t="s">
        <v>232</v>
      </c>
      <c r="K5110" t="s">
        <v>232</v>
      </c>
      <c r="L5110" t="s">
        <v>232</v>
      </c>
      <c r="M5110" t="s">
        <v>232</v>
      </c>
      <c r="N5110" t="s">
        <v>232</v>
      </c>
      <c r="O5110" t="s">
        <v>232</v>
      </c>
      <c r="P5110" t="s">
        <v>232</v>
      </c>
      <c r="Q5110" t="s">
        <v>232</v>
      </c>
      <c r="R5110" t="s">
        <v>232</v>
      </c>
      <c r="S5110" t="s">
        <v>232</v>
      </c>
      <c r="T5110" t="s">
        <v>232</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12.73</v>
      </c>
      <c r="AV5110">
        <v>11.426</v>
      </c>
      <c r="AW5110">
        <v>6.5</v>
      </c>
      <c r="AX5110">
        <v>5.1609999999999996</v>
      </c>
      <c r="AY5110">
        <v>5.6790000000000003</v>
      </c>
      <c r="AZ5110">
        <v>5.7210000000000001</v>
      </c>
      <c r="BA5110">
        <v>5.0789999999999997</v>
      </c>
      <c r="BB5110">
        <v>5.0789999999999997</v>
      </c>
      <c r="BC5110">
        <v>2017</v>
      </c>
    </row>
    <row r="5111" spans="1:55" x14ac:dyDescent="0.25">
      <c r="A5111">
        <v>921</v>
      </c>
      <c r="B5111" t="s">
        <v>1310</v>
      </c>
      <c r="C5111" t="s">
        <v>311</v>
      </c>
      <c r="D5111" t="s">
        <v>1311</v>
      </c>
      <c r="E5111" t="s">
        <v>312</v>
      </c>
      <c r="F5111" t="s">
        <v>313</v>
      </c>
      <c r="G5111" t="s">
        <v>235</v>
      </c>
      <c r="I5111" t="s">
        <v>1314</v>
      </c>
      <c r="J5111" t="s">
        <v>232</v>
      </c>
      <c r="K5111" t="s">
        <v>232</v>
      </c>
      <c r="L5111" t="s">
        <v>232</v>
      </c>
      <c r="M5111" t="s">
        <v>232</v>
      </c>
      <c r="N5111" t="s">
        <v>232</v>
      </c>
      <c r="O5111" t="s">
        <v>232</v>
      </c>
      <c r="P5111" t="s">
        <v>232</v>
      </c>
      <c r="Q5111" t="s">
        <v>232</v>
      </c>
      <c r="R5111" t="s">
        <v>232</v>
      </c>
      <c r="S5111" t="s">
        <v>232</v>
      </c>
      <c r="T5111" t="s">
        <v>232</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12.73</v>
      </c>
      <c r="AV5111">
        <v>11.426</v>
      </c>
      <c r="AW5111">
        <v>6.5</v>
      </c>
      <c r="AX5111">
        <v>5.1609999999999996</v>
      </c>
      <c r="AY5111">
        <v>5.6790000000000003</v>
      </c>
      <c r="AZ5111">
        <v>5.7210000000000001</v>
      </c>
      <c r="BA5111">
        <v>5.0789999999999997</v>
      </c>
      <c r="BB5111">
        <v>5.0789999999999997</v>
      </c>
      <c r="BC5111">
        <v>2017</v>
      </c>
    </row>
    <row r="5112" spans="1:55" x14ac:dyDescent="0.25">
      <c r="A5112">
        <v>921</v>
      </c>
      <c r="B5112" t="s">
        <v>1310</v>
      </c>
      <c r="C5112" t="s">
        <v>314</v>
      </c>
      <c r="D5112" t="s">
        <v>1311</v>
      </c>
      <c r="E5112" t="s">
        <v>315</v>
      </c>
      <c r="F5112" t="s">
        <v>316</v>
      </c>
      <c r="G5112" t="s">
        <v>317</v>
      </c>
      <c r="I5112" t="s">
        <v>1315</v>
      </c>
      <c r="J5112" t="s">
        <v>232</v>
      </c>
      <c r="K5112" t="s">
        <v>232</v>
      </c>
      <c r="L5112" t="s">
        <v>232</v>
      </c>
      <c r="M5112" t="s">
        <v>232</v>
      </c>
      <c r="N5112" t="s">
        <v>232</v>
      </c>
      <c r="O5112" t="s">
        <v>232</v>
      </c>
      <c r="P5112" t="s">
        <v>232</v>
      </c>
      <c r="Q5112" t="s">
        <v>232</v>
      </c>
      <c r="R5112" t="s">
        <v>232</v>
      </c>
      <c r="S5112" t="s">
        <v>232</v>
      </c>
      <c r="T5112" t="s">
        <v>232</v>
      </c>
      <c r="U5112" t="s">
        <v>232</v>
      </c>
      <c r="V5112" t="s">
        <v>232</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4.13</v>
      </c>
      <c r="AV5112">
        <v>4.1180000000000003</v>
      </c>
      <c r="AW5112">
        <v>4.01</v>
      </c>
      <c r="AX5112">
        <v>4.01</v>
      </c>
      <c r="AY5112">
        <v>4.01</v>
      </c>
      <c r="AZ5112">
        <v>4.01</v>
      </c>
      <c r="BA5112">
        <v>4.01</v>
      </c>
      <c r="BB5112">
        <v>4.01</v>
      </c>
      <c r="BC5112">
        <v>2017</v>
      </c>
    </row>
    <row r="5113" spans="1:55" x14ac:dyDescent="0.25">
      <c r="A5113">
        <v>921</v>
      </c>
      <c r="B5113" t="s">
        <v>1310</v>
      </c>
      <c r="C5113" t="s">
        <v>318</v>
      </c>
      <c r="D5113" t="s">
        <v>1311</v>
      </c>
      <c r="E5113" t="s">
        <v>319</v>
      </c>
      <c r="F5113" t="s">
        <v>320</v>
      </c>
      <c r="G5113" t="s">
        <v>321</v>
      </c>
      <c r="H5113" t="s">
        <v>322</v>
      </c>
    </row>
    <row r="5114" spans="1:55" x14ac:dyDescent="0.25">
      <c r="A5114">
        <v>921</v>
      </c>
      <c r="B5114" t="s">
        <v>1310</v>
      </c>
      <c r="C5114" t="s">
        <v>323</v>
      </c>
      <c r="D5114" t="s">
        <v>1311</v>
      </c>
      <c r="E5114" t="s">
        <v>324</v>
      </c>
      <c r="F5114" t="s">
        <v>325</v>
      </c>
      <c r="G5114" t="s">
        <v>321</v>
      </c>
      <c r="H5114" t="s">
        <v>322</v>
      </c>
      <c r="I5114" t="s">
        <v>1316</v>
      </c>
      <c r="J5114" t="s">
        <v>232</v>
      </c>
      <c r="K5114" t="s">
        <v>232</v>
      </c>
      <c r="L5114" t="s">
        <v>232</v>
      </c>
      <c r="M5114" t="s">
        <v>232</v>
      </c>
      <c r="N5114" t="s">
        <v>232</v>
      </c>
      <c r="O5114" t="s">
        <v>232</v>
      </c>
      <c r="P5114" t="s">
        <v>232</v>
      </c>
      <c r="Q5114" t="s">
        <v>232</v>
      </c>
      <c r="R5114" t="s">
        <v>232</v>
      </c>
      <c r="S5114" t="s">
        <v>232</v>
      </c>
      <c r="T5114" t="s">
        <v>232</v>
      </c>
      <c r="U5114" t="s">
        <v>232</v>
      </c>
      <c r="V5114">
        <v>3.6890000000000001</v>
      </c>
      <c r="W5114">
        <v>3.6789999999999998</v>
      </c>
      <c r="X5114">
        <v>3.6840000000000002</v>
      </c>
      <c r="Y5114">
        <v>3.6789999999999998</v>
      </c>
      <c r="Z5114">
        <v>3.6680000000000001</v>
      </c>
      <c r="AA5114">
        <v>3.6560000000000001</v>
      </c>
      <c r="AB5114">
        <v>3.65</v>
      </c>
      <c r="AC5114">
        <v>3.6440000000000001</v>
      </c>
      <c r="AD5114">
        <v>3.6349999999999998</v>
      </c>
      <c r="AE5114">
        <v>3.6280000000000001</v>
      </c>
      <c r="AF5114">
        <v>3.6179999999999999</v>
      </c>
      <c r="AG5114">
        <v>3.6070000000000002</v>
      </c>
      <c r="AH5114">
        <v>3.6</v>
      </c>
      <c r="AI5114">
        <v>3.59</v>
      </c>
      <c r="AJ5114">
        <v>3.581</v>
      </c>
      <c r="AK5114">
        <v>3.573</v>
      </c>
      <c r="AL5114">
        <v>3.5680000000000001</v>
      </c>
      <c r="AM5114">
        <v>3.5640000000000001</v>
      </c>
      <c r="AN5114">
        <v>3.56</v>
      </c>
      <c r="AO5114">
        <v>3.56</v>
      </c>
      <c r="AP5114">
        <v>3.5590000000000002</v>
      </c>
      <c r="AQ5114">
        <v>3.5579999999999998</v>
      </c>
      <c r="AR5114">
        <v>3.5550000000000002</v>
      </c>
      <c r="AS5114">
        <v>3.5529999999999999</v>
      </c>
      <c r="AT5114">
        <v>3.5510000000000002</v>
      </c>
      <c r="AU5114">
        <v>3.5470000000000002</v>
      </c>
      <c r="AV5114">
        <v>3.544</v>
      </c>
      <c r="AW5114">
        <v>3.5419999999999998</v>
      </c>
      <c r="AX5114">
        <v>3.5390000000000001</v>
      </c>
      <c r="AY5114">
        <v>3.536</v>
      </c>
      <c r="AZ5114">
        <v>3.5339999999999998</v>
      </c>
      <c r="BA5114">
        <v>3.5310000000000001</v>
      </c>
      <c r="BB5114">
        <v>3.5289999999999999</v>
      </c>
      <c r="BC5114">
        <v>2017</v>
      </c>
    </row>
    <row r="5115" spans="1:55" x14ac:dyDescent="0.25">
      <c r="A5115">
        <v>921</v>
      </c>
      <c r="B5115" t="s">
        <v>1310</v>
      </c>
      <c r="C5115" t="s">
        <v>327</v>
      </c>
      <c r="D5115" t="s">
        <v>1311</v>
      </c>
      <c r="E5115" t="s">
        <v>328</v>
      </c>
      <c r="F5115" t="s">
        <v>329</v>
      </c>
      <c r="G5115" t="s">
        <v>229</v>
      </c>
      <c r="H5115" t="s">
        <v>230</v>
      </c>
      <c r="I5115" t="s">
        <v>1317</v>
      </c>
      <c r="J5115" t="s">
        <v>232</v>
      </c>
      <c r="K5115" t="s">
        <v>232</v>
      </c>
      <c r="L5115" t="s">
        <v>232</v>
      </c>
      <c r="M5115" t="s">
        <v>232</v>
      </c>
      <c r="N5115" t="s">
        <v>232</v>
      </c>
      <c r="O5115" t="s">
        <v>232</v>
      </c>
      <c r="P5115" t="s">
        <v>232</v>
      </c>
      <c r="Q5115" t="s">
        <v>232</v>
      </c>
      <c r="R5115" t="s">
        <v>232</v>
      </c>
      <c r="S5115" t="s">
        <v>232</v>
      </c>
      <c r="T5115" t="s">
        <v>232</v>
      </c>
      <c r="U5115" t="s">
        <v>232</v>
      </c>
      <c r="V5115" t="s">
        <v>232</v>
      </c>
      <c r="W5115" t="s">
        <v>232</v>
      </c>
      <c r="X5115" t="s">
        <v>232</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57.965000000000003</v>
      </c>
      <c r="AW5115">
        <v>62.378</v>
      </c>
      <c r="AX5115">
        <v>67.257999999999996</v>
      </c>
      <c r="AY5115">
        <v>72.77</v>
      </c>
      <c r="AZ5115">
        <v>79.277000000000001</v>
      </c>
      <c r="BA5115">
        <v>86.025999999999996</v>
      </c>
      <c r="BB5115">
        <v>93.283000000000001</v>
      </c>
      <c r="BC5115">
        <v>2017</v>
      </c>
    </row>
    <row r="5116" spans="1:55" x14ac:dyDescent="0.25">
      <c r="A5116">
        <v>921</v>
      </c>
      <c r="B5116" t="s">
        <v>1310</v>
      </c>
      <c r="C5116" t="s">
        <v>331</v>
      </c>
      <c r="D5116" t="s">
        <v>1311</v>
      </c>
      <c r="E5116" t="s">
        <v>328</v>
      </c>
      <c r="F5116" t="s">
        <v>329</v>
      </c>
      <c r="G5116" t="s">
        <v>282</v>
      </c>
      <c r="I5116" t="s">
        <v>332</v>
      </c>
      <c r="J5116" t="s">
        <v>232</v>
      </c>
      <c r="K5116" t="s">
        <v>232</v>
      </c>
      <c r="L5116" t="s">
        <v>232</v>
      </c>
      <c r="M5116" t="s">
        <v>232</v>
      </c>
      <c r="N5116" t="s">
        <v>232</v>
      </c>
      <c r="O5116" t="s">
        <v>232</v>
      </c>
      <c r="P5116" t="s">
        <v>232</v>
      </c>
      <c r="Q5116" t="s">
        <v>232</v>
      </c>
      <c r="R5116" t="s">
        <v>232</v>
      </c>
      <c r="S5116" t="s">
        <v>232</v>
      </c>
      <c r="T5116" t="s">
        <v>232</v>
      </c>
      <c r="U5116" t="s">
        <v>232</v>
      </c>
      <c r="V5116" t="s">
        <v>232</v>
      </c>
      <c r="W5116" t="s">
        <v>232</v>
      </c>
      <c r="X5116" t="s">
        <v>232</v>
      </c>
      <c r="Y5116">
        <v>32.863</v>
      </c>
      <c r="Z5116">
        <v>29.888999999999999</v>
      </c>
      <c r="AA5116">
        <v>32.061999999999998</v>
      </c>
      <c r="AB5116">
        <v>31.306000000000001</v>
      </c>
      <c r="AC5116">
        <v>25.312000000000001</v>
      </c>
      <c r="AD5116">
        <v>25.395</v>
      </c>
      <c r="AE5116">
        <v>24.298999999999999</v>
      </c>
      <c r="AF5116">
        <v>24.63</v>
      </c>
      <c r="AG5116">
        <v>28.306999999999999</v>
      </c>
      <c r="AH5116">
        <v>29.495999999999999</v>
      </c>
      <c r="AI5116">
        <v>32.128999999999998</v>
      </c>
      <c r="AJ5116">
        <v>33.226999999999997</v>
      </c>
      <c r="AK5116">
        <v>35.710999999999999</v>
      </c>
      <c r="AL5116">
        <v>33.850999999999999</v>
      </c>
      <c r="AM5116">
        <v>32.426000000000002</v>
      </c>
      <c r="AN5116">
        <v>31.917999999999999</v>
      </c>
      <c r="AO5116">
        <v>30.513000000000002</v>
      </c>
      <c r="AP5116">
        <v>31.736999999999998</v>
      </c>
      <c r="AQ5116">
        <v>30.876999999999999</v>
      </c>
      <c r="AR5116">
        <v>31.806999999999999</v>
      </c>
      <c r="AS5116">
        <v>29.962</v>
      </c>
      <c r="AT5116">
        <v>28.571000000000002</v>
      </c>
      <c r="AU5116">
        <v>29.841000000000001</v>
      </c>
      <c r="AV5116">
        <v>30.25</v>
      </c>
      <c r="AW5116">
        <v>30.041</v>
      </c>
      <c r="AX5116">
        <v>29.719000000000001</v>
      </c>
      <c r="AY5116">
        <v>29.484000000000002</v>
      </c>
      <c r="AZ5116">
        <v>29.442</v>
      </c>
      <c r="BA5116">
        <v>29.285</v>
      </c>
      <c r="BB5116">
        <v>29.108000000000001</v>
      </c>
      <c r="BC5116">
        <v>2017</v>
      </c>
    </row>
    <row r="5117" spans="1:55" x14ac:dyDescent="0.25">
      <c r="A5117">
        <v>921</v>
      </c>
      <c r="B5117" t="s">
        <v>1310</v>
      </c>
      <c r="C5117" t="s">
        <v>333</v>
      </c>
      <c r="D5117" t="s">
        <v>1311</v>
      </c>
      <c r="E5117" t="s">
        <v>334</v>
      </c>
      <c r="F5117" t="s">
        <v>335</v>
      </c>
      <c r="G5117" t="s">
        <v>229</v>
      </c>
      <c r="H5117" t="s">
        <v>230</v>
      </c>
      <c r="I5117" t="s">
        <v>1317</v>
      </c>
      <c r="J5117" t="s">
        <v>232</v>
      </c>
      <c r="K5117" t="s">
        <v>232</v>
      </c>
      <c r="L5117" t="s">
        <v>232</v>
      </c>
      <c r="M5117" t="s">
        <v>232</v>
      </c>
      <c r="N5117" t="s">
        <v>232</v>
      </c>
      <c r="O5117" t="s">
        <v>232</v>
      </c>
      <c r="P5117" t="s">
        <v>232</v>
      </c>
      <c r="Q5117" t="s">
        <v>232</v>
      </c>
      <c r="R5117" t="s">
        <v>232</v>
      </c>
      <c r="S5117" t="s">
        <v>232</v>
      </c>
      <c r="T5117" t="s">
        <v>232</v>
      </c>
      <c r="U5117" t="s">
        <v>232</v>
      </c>
      <c r="V5117" t="s">
        <v>232</v>
      </c>
      <c r="W5117" t="s">
        <v>232</v>
      </c>
      <c r="X5117" t="s">
        <v>232</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48.774000000000001</v>
      </c>
      <c r="AU5117">
        <v>54.823</v>
      </c>
      <c r="AV5117">
        <v>59.972999999999999</v>
      </c>
      <c r="AW5117">
        <v>70.372</v>
      </c>
      <c r="AX5117">
        <v>75.278999999999996</v>
      </c>
      <c r="AY5117">
        <v>79.905000000000001</v>
      </c>
      <c r="AZ5117">
        <v>86.242999999999995</v>
      </c>
      <c r="BA5117">
        <v>93.468999999999994</v>
      </c>
      <c r="BB5117">
        <v>101.294</v>
      </c>
      <c r="BC5117">
        <v>2017</v>
      </c>
    </row>
    <row r="5118" spans="1:55" x14ac:dyDescent="0.25">
      <c r="A5118">
        <v>921</v>
      </c>
      <c r="B5118" t="s">
        <v>1310</v>
      </c>
      <c r="C5118" t="s">
        <v>336</v>
      </c>
      <c r="D5118" t="s">
        <v>1311</v>
      </c>
      <c r="E5118" t="s">
        <v>334</v>
      </c>
      <c r="F5118" t="s">
        <v>335</v>
      </c>
      <c r="G5118" t="s">
        <v>282</v>
      </c>
      <c r="I5118" t="s">
        <v>337</v>
      </c>
      <c r="J5118" t="s">
        <v>232</v>
      </c>
      <c r="K5118" t="s">
        <v>232</v>
      </c>
      <c r="L5118" t="s">
        <v>232</v>
      </c>
      <c r="M5118" t="s">
        <v>232</v>
      </c>
      <c r="N5118" t="s">
        <v>232</v>
      </c>
      <c r="O5118" t="s">
        <v>232</v>
      </c>
      <c r="P5118" t="s">
        <v>232</v>
      </c>
      <c r="Q5118" t="s">
        <v>232</v>
      </c>
      <c r="R5118" t="s">
        <v>232</v>
      </c>
      <c r="S5118" t="s">
        <v>232</v>
      </c>
      <c r="T5118" t="s">
        <v>232</v>
      </c>
      <c r="U5118" t="s">
        <v>232</v>
      </c>
      <c r="V5118" t="s">
        <v>232</v>
      </c>
      <c r="W5118" t="s">
        <v>232</v>
      </c>
      <c r="X5118" t="s">
        <v>232</v>
      </c>
      <c r="Y5118">
        <v>35.015999999999998</v>
      </c>
      <c r="Z5118">
        <v>36.073999999999998</v>
      </c>
      <c r="AA5118">
        <v>38.286000000000001</v>
      </c>
      <c r="AB5118">
        <v>32.573999999999998</v>
      </c>
      <c r="AC5118">
        <v>27.510999999999999</v>
      </c>
      <c r="AD5118">
        <v>28.35</v>
      </c>
      <c r="AE5118">
        <v>24.585999999999999</v>
      </c>
      <c r="AF5118">
        <v>25.611999999999998</v>
      </c>
      <c r="AG5118">
        <v>27.916</v>
      </c>
      <c r="AH5118">
        <v>29.001999999999999</v>
      </c>
      <c r="AI5118">
        <v>30.928000000000001</v>
      </c>
      <c r="AJ5118">
        <v>33.576000000000001</v>
      </c>
      <c r="AK5118">
        <v>35.588000000000001</v>
      </c>
      <c r="AL5118">
        <v>34.576999999999998</v>
      </c>
      <c r="AM5118">
        <v>37.744</v>
      </c>
      <c r="AN5118">
        <v>34.095999999999997</v>
      </c>
      <c r="AO5118">
        <v>32.561999999999998</v>
      </c>
      <c r="AP5118">
        <v>33.667999999999999</v>
      </c>
      <c r="AQ5118">
        <v>32.442</v>
      </c>
      <c r="AR5118">
        <v>33.392000000000003</v>
      </c>
      <c r="AS5118">
        <v>31.904</v>
      </c>
      <c r="AT5118">
        <v>30.329000000000001</v>
      </c>
      <c r="AU5118">
        <v>30.648</v>
      </c>
      <c r="AV5118">
        <v>31.297999999999998</v>
      </c>
      <c r="AW5118">
        <v>33.89</v>
      </c>
      <c r="AX5118">
        <v>33.262999999999998</v>
      </c>
      <c r="AY5118">
        <v>32.374000000000002</v>
      </c>
      <c r="AZ5118">
        <v>32.029000000000003</v>
      </c>
      <c r="BA5118">
        <v>31.818999999999999</v>
      </c>
      <c r="BB5118">
        <v>31.608000000000001</v>
      </c>
      <c r="BC5118">
        <v>2017</v>
      </c>
    </row>
    <row r="5119" spans="1:55" x14ac:dyDescent="0.25">
      <c r="A5119">
        <v>921</v>
      </c>
      <c r="B5119" t="s">
        <v>1310</v>
      </c>
      <c r="C5119" t="s">
        <v>338</v>
      </c>
      <c r="D5119" t="s">
        <v>1311</v>
      </c>
      <c r="E5119" t="s">
        <v>339</v>
      </c>
      <c r="F5119" t="s">
        <v>340</v>
      </c>
      <c r="G5119" t="s">
        <v>229</v>
      </c>
      <c r="H5119" t="s">
        <v>230</v>
      </c>
      <c r="I5119" t="s">
        <v>1317</v>
      </c>
      <c r="J5119" t="s">
        <v>232</v>
      </c>
      <c r="K5119" t="s">
        <v>232</v>
      </c>
      <c r="L5119" t="s">
        <v>232</v>
      </c>
      <c r="M5119" t="s">
        <v>232</v>
      </c>
      <c r="N5119" t="s">
        <v>232</v>
      </c>
      <c r="O5119" t="s">
        <v>232</v>
      </c>
      <c r="P5119" t="s">
        <v>232</v>
      </c>
      <c r="Q5119" t="s">
        <v>232</v>
      </c>
      <c r="R5119" t="s">
        <v>232</v>
      </c>
      <c r="S5119" t="s">
        <v>232</v>
      </c>
      <c r="T5119" t="s">
        <v>232</v>
      </c>
      <c r="U5119" t="s">
        <v>232</v>
      </c>
      <c r="V5119" t="s">
        <v>232</v>
      </c>
      <c r="W5119" t="s">
        <v>232</v>
      </c>
      <c r="X5119" t="s">
        <v>232</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-2.827</v>
      </c>
      <c r="AU5119">
        <v>-1.444</v>
      </c>
      <c r="AV5119">
        <v>-2.008</v>
      </c>
      <c r="AW5119">
        <v>-7.9939999999999998</v>
      </c>
      <c r="AX5119">
        <v>-8.0210000000000008</v>
      </c>
      <c r="AY5119">
        <v>-7.1340000000000003</v>
      </c>
      <c r="AZ5119">
        <v>-6.9660000000000002</v>
      </c>
      <c r="BA5119">
        <v>-7.4429999999999996</v>
      </c>
      <c r="BB5119">
        <v>-8.0120000000000005</v>
      </c>
      <c r="BC5119">
        <v>2017</v>
      </c>
    </row>
    <row r="5120" spans="1:55" x14ac:dyDescent="0.25">
      <c r="A5120">
        <v>921</v>
      </c>
      <c r="B5120" t="s">
        <v>1310</v>
      </c>
      <c r="C5120" t="s">
        <v>341</v>
      </c>
      <c r="D5120" t="s">
        <v>1311</v>
      </c>
      <c r="E5120" t="s">
        <v>339</v>
      </c>
      <c r="F5120" t="s">
        <v>340</v>
      </c>
      <c r="G5120" t="s">
        <v>282</v>
      </c>
      <c r="I5120" t="s">
        <v>342</v>
      </c>
      <c r="J5120" t="s">
        <v>232</v>
      </c>
      <c r="K5120" t="s">
        <v>232</v>
      </c>
      <c r="L5120" t="s">
        <v>232</v>
      </c>
      <c r="M5120" t="s">
        <v>232</v>
      </c>
      <c r="N5120" t="s">
        <v>232</v>
      </c>
      <c r="O5120" t="s">
        <v>232</v>
      </c>
      <c r="P5120" t="s">
        <v>232</v>
      </c>
      <c r="Q5120" t="s">
        <v>232</v>
      </c>
      <c r="R5120" t="s">
        <v>232</v>
      </c>
      <c r="S5120" t="s">
        <v>232</v>
      </c>
      <c r="T5120" t="s">
        <v>232</v>
      </c>
      <c r="U5120" t="s">
        <v>232</v>
      </c>
      <c r="V5120" t="s">
        <v>232</v>
      </c>
      <c r="W5120" t="s">
        <v>232</v>
      </c>
      <c r="X5120" t="s">
        <v>232</v>
      </c>
      <c r="Y5120">
        <v>-2.1520000000000001</v>
      </c>
      <c r="Z5120">
        <v>-6.1849999999999996</v>
      </c>
      <c r="AA5120">
        <v>-6.2249999999999996</v>
      </c>
      <c r="AB5120">
        <v>-1.268</v>
      </c>
      <c r="AC5120">
        <v>-2.1989999999999998</v>
      </c>
      <c r="AD5120">
        <v>-2.9550000000000001</v>
      </c>
      <c r="AE5120">
        <v>-0.28699999999999998</v>
      </c>
      <c r="AF5120">
        <v>-0.98199999999999998</v>
      </c>
      <c r="AG5120">
        <v>0.39200000000000002</v>
      </c>
      <c r="AH5120">
        <v>0.49399999999999999</v>
      </c>
      <c r="AI5120">
        <v>1.2</v>
      </c>
      <c r="AJ5120">
        <v>-0.34899999999999998</v>
      </c>
      <c r="AK5120">
        <v>0.124</v>
      </c>
      <c r="AL5120">
        <v>-0.72499999999999998</v>
      </c>
      <c r="AM5120">
        <v>-5.3179999999999996</v>
      </c>
      <c r="AN5120">
        <v>-2.1779999999999999</v>
      </c>
      <c r="AO5120">
        <v>-2.0499999999999998</v>
      </c>
      <c r="AP5120">
        <v>-1.931</v>
      </c>
      <c r="AQ5120">
        <v>-1.5649999999999999</v>
      </c>
      <c r="AR5120">
        <v>-1.585</v>
      </c>
      <c r="AS5120">
        <v>-1.9430000000000001</v>
      </c>
      <c r="AT5120">
        <v>-1.758</v>
      </c>
      <c r="AU5120">
        <v>-0.80700000000000005</v>
      </c>
      <c r="AV5120">
        <v>-1.048</v>
      </c>
      <c r="AW5120">
        <v>-3.85</v>
      </c>
      <c r="AX5120">
        <v>-3.544</v>
      </c>
      <c r="AY5120">
        <v>-2.891</v>
      </c>
      <c r="AZ5120">
        <v>-2.5870000000000002</v>
      </c>
      <c r="BA5120">
        <v>-2.5339999999999998</v>
      </c>
      <c r="BB5120">
        <v>-2.5</v>
      </c>
      <c r="BC5120">
        <v>2017</v>
      </c>
    </row>
    <row r="5121" spans="1:55" x14ac:dyDescent="0.25">
      <c r="A5121">
        <v>921</v>
      </c>
      <c r="B5121" t="s">
        <v>1310</v>
      </c>
      <c r="C5121" t="s">
        <v>343</v>
      </c>
      <c r="D5121" t="s">
        <v>1311</v>
      </c>
      <c r="E5121" t="s">
        <v>344</v>
      </c>
      <c r="F5121" t="s">
        <v>345</v>
      </c>
      <c r="G5121" t="s">
        <v>229</v>
      </c>
      <c r="H5121" t="s">
        <v>230</v>
      </c>
    </row>
    <row r="5122" spans="1:55" x14ac:dyDescent="0.25">
      <c r="A5122">
        <v>921</v>
      </c>
      <c r="B5122" t="s">
        <v>1310</v>
      </c>
      <c r="C5122" t="s">
        <v>346</v>
      </c>
      <c r="D5122" t="s">
        <v>1311</v>
      </c>
      <c r="E5122" t="s">
        <v>344</v>
      </c>
      <c r="F5122" t="s">
        <v>345</v>
      </c>
      <c r="G5122" t="s">
        <v>270</v>
      </c>
    </row>
    <row r="5123" spans="1:55" x14ac:dyDescent="0.25">
      <c r="A5123">
        <v>921</v>
      </c>
      <c r="B5123" t="s">
        <v>1310</v>
      </c>
      <c r="C5123" t="s">
        <v>347</v>
      </c>
      <c r="D5123" t="s">
        <v>1311</v>
      </c>
      <c r="E5123" t="s">
        <v>348</v>
      </c>
      <c r="F5123" t="s">
        <v>349</v>
      </c>
      <c r="G5123" t="s">
        <v>229</v>
      </c>
      <c r="H5123" t="s">
        <v>230</v>
      </c>
      <c r="I5123" t="s">
        <v>1317</v>
      </c>
      <c r="J5123" t="s">
        <v>232</v>
      </c>
      <c r="K5123" t="s">
        <v>232</v>
      </c>
      <c r="L5123" t="s">
        <v>232</v>
      </c>
      <c r="M5123" t="s">
        <v>232</v>
      </c>
      <c r="N5123" t="s">
        <v>232</v>
      </c>
      <c r="O5123" t="s">
        <v>232</v>
      </c>
      <c r="P5123" t="s">
        <v>232</v>
      </c>
      <c r="Q5123" t="s">
        <v>232</v>
      </c>
      <c r="R5123" t="s">
        <v>232</v>
      </c>
      <c r="S5123" t="s">
        <v>232</v>
      </c>
      <c r="T5123" t="s">
        <v>232</v>
      </c>
      <c r="U5123" t="s">
        <v>232</v>
      </c>
      <c r="V5123" t="s">
        <v>232</v>
      </c>
      <c r="W5123" t="s">
        <v>232</v>
      </c>
      <c r="X5123" t="s">
        <v>232</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-1.0149999999999999</v>
      </c>
      <c r="AU5123">
        <v>0.51500000000000001</v>
      </c>
      <c r="AV5123">
        <v>-0.48199999999999998</v>
      </c>
      <c r="AW5123">
        <v>-6.1779999999999999</v>
      </c>
      <c r="AX5123">
        <v>-5.774</v>
      </c>
      <c r="AY5123">
        <v>-4.8109999999999999</v>
      </c>
      <c r="AZ5123">
        <v>-4.3810000000000002</v>
      </c>
      <c r="BA5123">
        <v>-4.4889999999999999</v>
      </c>
      <c r="BB5123">
        <v>-4.8129999999999997</v>
      </c>
      <c r="BC5123">
        <v>2017</v>
      </c>
    </row>
    <row r="5124" spans="1:55" x14ac:dyDescent="0.25">
      <c r="A5124">
        <v>921</v>
      </c>
      <c r="B5124" t="s">
        <v>1310</v>
      </c>
      <c r="C5124" t="s">
        <v>350</v>
      </c>
      <c r="D5124" t="s">
        <v>1311</v>
      </c>
      <c r="E5124" t="s">
        <v>348</v>
      </c>
      <c r="F5124" t="s">
        <v>349</v>
      </c>
      <c r="G5124" t="s">
        <v>282</v>
      </c>
      <c r="I5124" t="s">
        <v>351</v>
      </c>
      <c r="J5124" t="s">
        <v>232</v>
      </c>
      <c r="K5124" t="s">
        <v>232</v>
      </c>
      <c r="L5124" t="s">
        <v>232</v>
      </c>
      <c r="M5124" t="s">
        <v>232</v>
      </c>
      <c r="N5124" t="s">
        <v>232</v>
      </c>
      <c r="O5124" t="s">
        <v>232</v>
      </c>
      <c r="P5124" t="s">
        <v>232</v>
      </c>
      <c r="Q5124" t="s">
        <v>232</v>
      </c>
      <c r="R5124" t="s">
        <v>232</v>
      </c>
      <c r="S5124" t="s">
        <v>232</v>
      </c>
      <c r="T5124" t="s">
        <v>232</v>
      </c>
      <c r="U5124" t="s">
        <v>232</v>
      </c>
      <c r="V5124" t="s">
        <v>232</v>
      </c>
      <c r="W5124" t="s">
        <v>232</v>
      </c>
      <c r="X5124" t="s">
        <v>232</v>
      </c>
      <c r="Y5124">
        <v>1.2589999999999999</v>
      </c>
      <c r="Z5124">
        <v>-3.5910000000000002</v>
      </c>
      <c r="AA5124">
        <v>-2.702</v>
      </c>
      <c r="AB5124">
        <v>2.5790000000000002</v>
      </c>
      <c r="AC5124">
        <v>3.6629999999999998</v>
      </c>
      <c r="AD5124">
        <v>2.2490000000000001</v>
      </c>
      <c r="AE5124">
        <v>3.1989999999999998</v>
      </c>
      <c r="AF5124">
        <v>0.81399999999999995</v>
      </c>
      <c r="AG5124">
        <v>2.141</v>
      </c>
      <c r="AH5124">
        <v>2.085</v>
      </c>
      <c r="AI5124">
        <v>2.242</v>
      </c>
      <c r="AJ5124">
        <v>0.497</v>
      </c>
      <c r="AK5124">
        <v>1.113</v>
      </c>
      <c r="AL5124">
        <v>0.245</v>
      </c>
      <c r="AM5124">
        <v>-4.1559999999999997</v>
      </c>
      <c r="AN5124">
        <v>-1.532</v>
      </c>
      <c r="AO5124">
        <v>-1.3680000000000001</v>
      </c>
      <c r="AP5124">
        <v>-1.272</v>
      </c>
      <c r="AQ5124">
        <v>-1.1240000000000001</v>
      </c>
      <c r="AR5124">
        <v>-1.1180000000000001</v>
      </c>
      <c r="AS5124">
        <v>-1.1890000000000001</v>
      </c>
      <c r="AT5124">
        <v>-0.63100000000000001</v>
      </c>
      <c r="AU5124">
        <v>0.28799999999999998</v>
      </c>
      <c r="AV5124">
        <v>-0.251</v>
      </c>
      <c r="AW5124">
        <v>-2.9750000000000001</v>
      </c>
      <c r="AX5124">
        <v>-2.5510000000000002</v>
      </c>
      <c r="AY5124">
        <v>-1.9490000000000001</v>
      </c>
      <c r="AZ5124">
        <v>-1.627</v>
      </c>
      <c r="BA5124">
        <v>-1.528</v>
      </c>
      <c r="BB5124">
        <v>-1.502</v>
      </c>
      <c r="BC5124">
        <v>2017</v>
      </c>
    </row>
    <row r="5125" spans="1:55" x14ac:dyDescent="0.25">
      <c r="A5125">
        <v>921</v>
      </c>
      <c r="B5125" t="s">
        <v>1310</v>
      </c>
      <c r="C5125" t="s">
        <v>352</v>
      </c>
      <c r="D5125" t="s">
        <v>1311</v>
      </c>
      <c r="E5125" t="s">
        <v>353</v>
      </c>
      <c r="F5125" t="s">
        <v>354</v>
      </c>
      <c r="G5125" t="s">
        <v>229</v>
      </c>
      <c r="H5125" t="s">
        <v>230</v>
      </c>
    </row>
    <row r="5126" spans="1:55" x14ac:dyDescent="0.25">
      <c r="A5126">
        <v>921</v>
      </c>
      <c r="B5126" t="s">
        <v>1310</v>
      </c>
      <c r="C5126" t="s">
        <v>355</v>
      </c>
      <c r="D5126" t="s">
        <v>1311</v>
      </c>
      <c r="E5126" t="s">
        <v>353</v>
      </c>
      <c r="F5126" t="s">
        <v>354</v>
      </c>
      <c r="G5126" t="s">
        <v>282</v>
      </c>
    </row>
    <row r="5127" spans="1:55" x14ac:dyDescent="0.25">
      <c r="A5127">
        <v>921</v>
      </c>
      <c r="B5127" t="s">
        <v>1310</v>
      </c>
      <c r="C5127" t="s">
        <v>356</v>
      </c>
      <c r="D5127" t="s">
        <v>1311</v>
      </c>
      <c r="E5127" t="s">
        <v>357</v>
      </c>
      <c r="F5127" t="s">
        <v>358</v>
      </c>
      <c r="G5127" t="s">
        <v>229</v>
      </c>
      <c r="H5127" t="s">
        <v>230</v>
      </c>
      <c r="I5127" t="s">
        <v>1317</v>
      </c>
      <c r="J5127" t="s">
        <v>232</v>
      </c>
      <c r="K5127" t="s">
        <v>232</v>
      </c>
      <c r="L5127" t="s">
        <v>232</v>
      </c>
      <c r="M5127" t="s">
        <v>232</v>
      </c>
      <c r="N5127" t="s">
        <v>232</v>
      </c>
      <c r="O5127" t="s">
        <v>232</v>
      </c>
      <c r="P5127" t="s">
        <v>232</v>
      </c>
      <c r="Q5127" t="s">
        <v>232</v>
      </c>
      <c r="R5127" t="s">
        <v>232</v>
      </c>
      <c r="S5127" t="s">
        <v>232</v>
      </c>
      <c r="T5127" t="s">
        <v>232</v>
      </c>
      <c r="U5127" t="s">
        <v>232</v>
      </c>
      <c r="V5127" t="s">
        <v>232</v>
      </c>
      <c r="W5127" t="s">
        <v>232</v>
      </c>
      <c r="X5127" t="s">
        <v>232</v>
      </c>
      <c r="Y5127">
        <v>4.2859999999999996</v>
      </c>
      <c r="Z5127">
        <v>5.6779999999999999</v>
      </c>
      <c r="AA5127">
        <v>6.6079999999999997</v>
      </c>
      <c r="AB5127">
        <v>12.102</v>
      </c>
      <c r="AC5127">
        <v>15.457000000000001</v>
      </c>
      <c r="AD5127">
        <v>12.066000000000001</v>
      </c>
      <c r="AE5127">
        <v>12.952</v>
      </c>
      <c r="AF5127">
        <v>13.914</v>
      </c>
      <c r="AG5127">
        <v>13.930999999999999</v>
      </c>
      <c r="AH5127">
        <v>12.692</v>
      </c>
      <c r="AI5127">
        <v>12.493</v>
      </c>
      <c r="AJ5127">
        <v>13.352</v>
      </c>
      <c r="AK5127">
        <v>12.785</v>
      </c>
      <c r="AL5127">
        <v>11.840999999999999</v>
      </c>
      <c r="AM5127">
        <v>17.404</v>
      </c>
      <c r="AN5127">
        <v>19.257999999999999</v>
      </c>
      <c r="AO5127">
        <v>19.798999999999999</v>
      </c>
      <c r="AP5127">
        <v>21.617999999999999</v>
      </c>
      <c r="AQ5127">
        <v>23.920999999999999</v>
      </c>
      <c r="AR5127">
        <v>34.203000000000003</v>
      </c>
      <c r="AS5127">
        <v>48.283999999999999</v>
      </c>
      <c r="AT5127">
        <v>51.316000000000003</v>
      </c>
      <c r="AU5127">
        <v>52.421999999999997</v>
      </c>
      <c r="AV5127">
        <v>51.953000000000003</v>
      </c>
      <c r="AW5127">
        <v>59.848999999999997</v>
      </c>
      <c r="AX5127">
        <v>69.376999999999995</v>
      </c>
      <c r="AY5127">
        <v>76.62</v>
      </c>
      <c r="AZ5127">
        <v>86.275999999999996</v>
      </c>
      <c r="BA5127">
        <v>95.501999999999995</v>
      </c>
      <c r="BB5127">
        <v>105.718</v>
      </c>
      <c r="BC5127">
        <v>2017</v>
      </c>
    </row>
    <row r="5128" spans="1:55" x14ac:dyDescent="0.25">
      <c r="A5128">
        <v>921</v>
      </c>
      <c r="B5128" t="s">
        <v>1310</v>
      </c>
      <c r="C5128" t="s">
        <v>359</v>
      </c>
      <c r="D5128" t="s">
        <v>1311</v>
      </c>
      <c r="E5128" t="s">
        <v>357</v>
      </c>
      <c r="F5128" t="s">
        <v>358</v>
      </c>
      <c r="G5128" t="s">
        <v>282</v>
      </c>
      <c r="I5128" t="s">
        <v>360</v>
      </c>
      <c r="J5128" t="s">
        <v>232</v>
      </c>
      <c r="K5128" t="s">
        <v>232</v>
      </c>
      <c r="L5128" t="s">
        <v>232</v>
      </c>
      <c r="M5128" t="s">
        <v>232</v>
      </c>
      <c r="N5128" t="s">
        <v>232</v>
      </c>
      <c r="O5128" t="s">
        <v>232</v>
      </c>
      <c r="P5128" t="s">
        <v>232</v>
      </c>
      <c r="Q5128" t="s">
        <v>232</v>
      </c>
      <c r="R5128" t="s">
        <v>232</v>
      </c>
      <c r="S5128" t="s">
        <v>232</v>
      </c>
      <c r="T5128" t="s">
        <v>232</v>
      </c>
      <c r="U5128" t="s">
        <v>232</v>
      </c>
      <c r="V5128" t="s">
        <v>232</v>
      </c>
      <c r="W5128" t="s">
        <v>232</v>
      </c>
      <c r="X5128" t="s">
        <v>232</v>
      </c>
      <c r="Y5128">
        <v>55.113</v>
      </c>
      <c r="Z5128">
        <v>60.668999999999997</v>
      </c>
      <c r="AA5128">
        <v>61.747999999999998</v>
      </c>
      <c r="AB5128">
        <v>110.538</v>
      </c>
      <c r="AC5128">
        <v>104.52500000000001</v>
      </c>
      <c r="AD5128">
        <v>61.51</v>
      </c>
      <c r="AE5128">
        <v>56.643000000000001</v>
      </c>
      <c r="AF5128">
        <v>51.399000000000001</v>
      </c>
      <c r="AG5128">
        <v>42.029000000000003</v>
      </c>
      <c r="AH5128">
        <v>33.014000000000003</v>
      </c>
      <c r="AI5128">
        <v>27.646000000000001</v>
      </c>
      <c r="AJ5128">
        <v>24.856999999999999</v>
      </c>
      <c r="AK5128">
        <v>19.937999999999999</v>
      </c>
      <c r="AL5128">
        <v>15.68</v>
      </c>
      <c r="AM5128">
        <v>23.997</v>
      </c>
      <c r="AN5128">
        <v>22.321000000000002</v>
      </c>
      <c r="AO5128">
        <v>20.045000000000002</v>
      </c>
      <c r="AP5128">
        <v>20.495000000000001</v>
      </c>
      <c r="AQ5128">
        <v>20.012</v>
      </c>
      <c r="AR5128">
        <v>25.623999999999999</v>
      </c>
      <c r="AS5128">
        <v>33.127000000000002</v>
      </c>
      <c r="AT5128">
        <v>31.91</v>
      </c>
      <c r="AU5128">
        <v>29.306000000000001</v>
      </c>
      <c r="AV5128">
        <v>27.113</v>
      </c>
      <c r="AW5128">
        <v>28.823</v>
      </c>
      <c r="AX5128">
        <v>30.655000000000001</v>
      </c>
      <c r="AY5128">
        <v>31.044</v>
      </c>
      <c r="AZ5128">
        <v>32.042000000000002</v>
      </c>
      <c r="BA5128">
        <v>32.511000000000003</v>
      </c>
      <c r="BB5128">
        <v>32.988999999999997</v>
      </c>
      <c r="BC5128">
        <v>2017</v>
      </c>
    </row>
    <row r="5129" spans="1:55" x14ac:dyDescent="0.25">
      <c r="A5129">
        <v>921</v>
      </c>
      <c r="B5129" t="s">
        <v>1310</v>
      </c>
      <c r="C5129" t="s">
        <v>361</v>
      </c>
      <c r="D5129" t="s">
        <v>1311</v>
      </c>
      <c r="E5129" t="s">
        <v>362</v>
      </c>
      <c r="F5129" t="s">
        <v>363</v>
      </c>
      <c r="G5129" t="s">
        <v>229</v>
      </c>
      <c r="H5129" t="s">
        <v>230</v>
      </c>
      <c r="I5129" t="s">
        <v>1317</v>
      </c>
      <c r="J5129" t="s">
        <v>232</v>
      </c>
      <c r="K5129" t="s">
        <v>232</v>
      </c>
      <c r="L5129" t="s">
        <v>232</v>
      </c>
      <c r="M5129" t="s">
        <v>232</v>
      </c>
      <c r="N5129" t="s">
        <v>232</v>
      </c>
      <c r="O5129" t="s">
        <v>232</v>
      </c>
      <c r="P5129" t="s">
        <v>232</v>
      </c>
      <c r="Q5129" t="s">
        <v>232</v>
      </c>
      <c r="R5129" t="s">
        <v>232</v>
      </c>
      <c r="S5129" t="s">
        <v>232</v>
      </c>
      <c r="T5129" t="s">
        <v>232</v>
      </c>
      <c r="U5129" t="s">
        <v>232</v>
      </c>
      <c r="V5129" t="s">
        <v>232</v>
      </c>
      <c r="W5129" t="s">
        <v>232</v>
      </c>
      <c r="X5129" t="s">
        <v>232</v>
      </c>
      <c r="Y5129">
        <v>7.7770000000000001</v>
      </c>
      <c r="Z5129">
        <v>9.3580000000000005</v>
      </c>
      <c r="AA5129">
        <v>10.702</v>
      </c>
      <c r="AB5129">
        <v>10.948</v>
      </c>
      <c r="AC5129">
        <v>14.788</v>
      </c>
      <c r="AD5129">
        <v>19.617000000000001</v>
      </c>
      <c r="AE5129">
        <v>22.864999999999998</v>
      </c>
      <c r="AF5129">
        <v>27.071000000000002</v>
      </c>
      <c r="AG5129">
        <v>33.148000000000003</v>
      </c>
      <c r="AH5129">
        <v>38.444000000000003</v>
      </c>
      <c r="AI5129">
        <v>45.189</v>
      </c>
      <c r="AJ5129">
        <v>53.713000000000001</v>
      </c>
      <c r="AK5129">
        <v>64.125</v>
      </c>
      <c r="AL5129">
        <v>75.516999999999996</v>
      </c>
      <c r="AM5129">
        <v>72.527000000000001</v>
      </c>
      <c r="AN5129">
        <v>86.275000000000006</v>
      </c>
      <c r="AO5129">
        <v>98.772999999999996</v>
      </c>
      <c r="AP5129">
        <v>105.48</v>
      </c>
      <c r="AQ5129">
        <v>119.533</v>
      </c>
      <c r="AR5129">
        <v>133.482</v>
      </c>
      <c r="AS5129">
        <v>145.75399999999999</v>
      </c>
      <c r="AT5129">
        <v>160.815</v>
      </c>
      <c r="AU5129">
        <v>178.881</v>
      </c>
      <c r="AV5129">
        <v>191.61699999999999</v>
      </c>
      <c r="AW5129">
        <v>207.64500000000001</v>
      </c>
      <c r="AX5129">
        <v>226.31200000000001</v>
      </c>
      <c r="AY5129">
        <v>246.815</v>
      </c>
      <c r="AZ5129">
        <v>269.26299999999998</v>
      </c>
      <c r="BA5129">
        <v>293.75200000000001</v>
      </c>
      <c r="BB5129">
        <v>320.46899999999999</v>
      </c>
      <c r="BC5129">
        <v>2017</v>
      </c>
    </row>
    <row r="5130" spans="1:55" x14ac:dyDescent="0.25">
      <c r="A5130">
        <v>921</v>
      </c>
      <c r="B5130" t="s">
        <v>1310</v>
      </c>
      <c r="C5130" t="s">
        <v>364</v>
      </c>
      <c r="D5130" t="s">
        <v>1311</v>
      </c>
      <c r="E5130" t="s">
        <v>365</v>
      </c>
      <c r="F5130" t="s">
        <v>366</v>
      </c>
      <c r="G5130" t="s">
        <v>242</v>
      </c>
      <c r="H5130" t="s">
        <v>230</v>
      </c>
      <c r="I5130" t="s">
        <v>1318</v>
      </c>
      <c r="J5130" t="s">
        <v>232</v>
      </c>
      <c r="K5130" t="s">
        <v>232</v>
      </c>
      <c r="L5130" t="s">
        <v>232</v>
      </c>
      <c r="M5130" t="s">
        <v>232</v>
      </c>
      <c r="N5130" t="s">
        <v>232</v>
      </c>
      <c r="O5130" t="s">
        <v>232</v>
      </c>
      <c r="P5130" t="s">
        <v>232</v>
      </c>
      <c r="Q5130" t="s">
        <v>232</v>
      </c>
      <c r="R5130" t="s">
        <v>232</v>
      </c>
      <c r="S5130" t="s">
        <v>232</v>
      </c>
      <c r="T5130" t="s">
        <v>232</v>
      </c>
      <c r="U5130" t="s">
        <v>232</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-0.44700000000000001</v>
      </c>
      <c r="AN5130">
        <v>-0.437</v>
      </c>
      <c r="AO5130">
        <v>-0.82099999999999995</v>
      </c>
      <c r="AP5130">
        <v>-0.55400000000000005</v>
      </c>
      <c r="AQ5130">
        <v>-0.38900000000000001</v>
      </c>
      <c r="AR5130">
        <v>-0.42199999999999999</v>
      </c>
      <c r="AS5130">
        <v>-0.372</v>
      </c>
      <c r="AT5130">
        <v>-0.26800000000000002</v>
      </c>
      <c r="AU5130">
        <v>-0.60199999999999998</v>
      </c>
      <c r="AV5130">
        <v>-1.1240000000000001</v>
      </c>
      <c r="AW5130">
        <v>-0.92800000000000005</v>
      </c>
      <c r="AX5130">
        <v>-1.0229999999999999</v>
      </c>
      <c r="AY5130">
        <v>-1.0469999999999999</v>
      </c>
      <c r="AZ5130">
        <v>-1.0660000000000001</v>
      </c>
      <c r="BA5130">
        <v>-1.081</v>
      </c>
      <c r="BB5130">
        <v>-1.0880000000000001</v>
      </c>
      <c r="BC5130">
        <v>2017</v>
      </c>
    </row>
    <row r="5131" spans="1:55" x14ac:dyDescent="0.25">
      <c r="A5131">
        <v>921</v>
      </c>
      <c r="B5131" t="s">
        <v>1310</v>
      </c>
      <c r="C5131" t="s">
        <v>368</v>
      </c>
      <c r="D5131" t="s">
        <v>1311</v>
      </c>
      <c r="E5131" t="s">
        <v>365</v>
      </c>
      <c r="F5131" t="s">
        <v>366</v>
      </c>
      <c r="G5131" t="s">
        <v>282</v>
      </c>
      <c r="I5131" t="s">
        <v>369</v>
      </c>
      <c r="J5131" t="s">
        <v>232</v>
      </c>
      <c r="K5131" t="s">
        <v>232</v>
      </c>
      <c r="L5131" t="s">
        <v>232</v>
      </c>
      <c r="M5131" t="s">
        <v>232</v>
      </c>
      <c r="N5131" t="s">
        <v>232</v>
      </c>
      <c r="O5131" t="s">
        <v>232</v>
      </c>
      <c r="P5131" t="s">
        <v>232</v>
      </c>
      <c r="Q5131" t="s">
        <v>232</v>
      </c>
      <c r="R5131" t="s">
        <v>232</v>
      </c>
      <c r="S5131" t="s">
        <v>232</v>
      </c>
      <c r="T5131" t="s">
        <v>232</v>
      </c>
      <c r="U5131" t="s">
        <v>232</v>
      </c>
      <c r="V5131">
        <v>-3.7530000000000001</v>
      </c>
      <c r="W5131">
        <v>-13.567</v>
      </c>
      <c r="X5131">
        <v>-7.0209999999999999</v>
      </c>
      <c r="Y5131">
        <v>-4.8920000000000003</v>
      </c>
      <c r="Z5131">
        <v>-9.4350000000000005</v>
      </c>
      <c r="AA5131">
        <v>-11.875999999999999</v>
      </c>
      <c r="AB5131">
        <v>-16.437000000000001</v>
      </c>
      <c r="AC5131">
        <v>-4.8470000000000004</v>
      </c>
      <c r="AD5131">
        <v>-6.2240000000000002</v>
      </c>
      <c r="AE5131">
        <v>-1.5069999999999999</v>
      </c>
      <c r="AF5131">
        <v>-0.99299999999999999</v>
      </c>
      <c r="AG5131">
        <v>-5.476</v>
      </c>
      <c r="AH5131">
        <v>-1.4790000000000001</v>
      </c>
      <c r="AI5131">
        <v>-6.2960000000000003</v>
      </c>
      <c r="AJ5131">
        <v>-9.4459999999999997</v>
      </c>
      <c r="AK5131">
        <v>-12.705</v>
      </c>
      <c r="AL5131">
        <v>-13.425000000000001</v>
      </c>
      <c r="AM5131">
        <v>-6.8440000000000003</v>
      </c>
      <c r="AN5131">
        <v>-6.2679999999999998</v>
      </c>
      <c r="AO5131">
        <v>-9.7550000000000008</v>
      </c>
      <c r="AP5131">
        <v>-6.3579999999999997</v>
      </c>
      <c r="AQ5131">
        <v>-4.0949999999999998</v>
      </c>
      <c r="AR5131">
        <v>-4.4370000000000003</v>
      </c>
      <c r="AS5131">
        <v>-4.819</v>
      </c>
      <c r="AT5131">
        <v>-3.3149999999999999</v>
      </c>
      <c r="AU5131">
        <v>-6.2220000000000004</v>
      </c>
      <c r="AV5131">
        <v>-9.8550000000000004</v>
      </c>
      <c r="AW5131">
        <v>-7.7110000000000003</v>
      </c>
      <c r="AX5131">
        <v>-7.9980000000000002</v>
      </c>
      <c r="AY5131">
        <v>-7.742</v>
      </c>
      <c r="AZ5131">
        <v>-7.4470000000000001</v>
      </c>
      <c r="BA5131">
        <v>-7.1420000000000003</v>
      </c>
      <c r="BB5131">
        <v>-6.7889999999999997</v>
      </c>
      <c r="BC5131">
        <v>2017</v>
      </c>
    </row>
    <row r="5132" spans="1:55" x14ac:dyDescent="0.25">
      <c r="A5132">
        <v>948</v>
      </c>
      <c r="B5132" t="s">
        <v>1319</v>
      </c>
      <c r="C5132" t="s">
        <v>225</v>
      </c>
      <c r="D5132" t="s">
        <v>1320</v>
      </c>
      <c r="E5132" t="s">
        <v>227</v>
      </c>
      <c r="F5132" t="s">
        <v>228</v>
      </c>
      <c r="G5132" t="s">
        <v>229</v>
      </c>
      <c r="H5132" t="s">
        <v>230</v>
      </c>
      <c r="I5132" t="s">
        <v>1321</v>
      </c>
      <c r="J5132" s="52">
        <v>3182.11</v>
      </c>
      <c r="K5132" s="52">
        <v>3448.65</v>
      </c>
      <c r="L5132" s="52">
        <v>3735.95</v>
      </c>
      <c r="M5132" s="52">
        <v>3952.35</v>
      </c>
      <c r="N5132" s="52">
        <v>4186.08</v>
      </c>
      <c r="O5132" s="52">
        <v>4423.82</v>
      </c>
      <c r="P5132" s="52">
        <v>4840.82</v>
      </c>
      <c r="Q5132" s="52">
        <v>5012.28</v>
      </c>
      <c r="R5132" s="52">
        <v>5270.21</v>
      </c>
      <c r="S5132" s="52">
        <v>5490.66</v>
      </c>
      <c r="T5132" s="52">
        <v>5354.18</v>
      </c>
      <c r="U5132" s="52">
        <v>4861.67</v>
      </c>
      <c r="V5132" s="52">
        <v>4411.6499999999996</v>
      </c>
      <c r="W5132" s="52">
        <v>4271.8500000000004</v>
      </c>
      <c r="X5132" s="52">
        <v>4363.03</v>
      </c>
      <c r="Y5132" s="52">
        <v>4641.2299999999996</v>
      </c>
      <c r="Z5132" s="52">
        <v>4744.97</v>
      </c>
      <c r="AA5132" s="52">
        <v>4929.87</v>
      </c>
      <c r="AB5132" s="52">
        <v>5094.5200000000004</v>
      </c>
      <c r="AC5132" s="52">
        <v>5250.94</v>
      </c>
      <c r="AD5132" s="52">
        <v>5311.12</v>
      </c>
      <c r="AE5132" s="52">
        <v>5557.48</v>
      </c>
      <c r="AF5132" s="52">
        <v>5850.19</v>
      </c>
      <c r="AG5132" s="52">
        <v>6280.61</v>
      </c>
      <c r="AH5132" s="52">
        <v>6872.56</v>
      </c>
      <c r="AI5132" s="52">
        <v>7319.78</v>
      </c>
      <c r="AJ5132" s="52">
        <v>7917.28</v>
      </c>
      <c r="AK5132" s="52">
        <v>8610.58</v>
      </c>
      <c r="AL5132" s="52">
        <v>9283.84</v>
      </c>
      <c r="AM5132" s="52">
        <v>9091.7099999999991</v>
      </c>
      <c r="AN5132" s="52">
        <v>9756.59</v>
      </c>
      <c r="AO5132" s="52">
        <v>11443.58</v>
      </c>
      <c r="AP5132" s="52">
        <v>12853.41</v>
      </c>
      <c r="AQ5132" s="52">
        <v>14350.69</v>
      </c>
      <c r="AR5132" s="52">
        <v>15482.27</v>
      </c>
      <c r="AS5132" s="52">
        <v>15850.73</v>
      </c>
      <c r="AT5132" s="52">
        <v>16035.93</v>
      </c>
      <c r="AU5132" s="52">
        <v>16886.099999999999</v>
      </c>
      <c r="AV5132" s="52">
        <v>18059.48</v>
      </c>
      <c r="AW5132" s="52">
        <v>19188.2</v>
      </c>
      <c r="AX5132" s="52">
        <v>20137.78</v>
      </c>
      <c r="AY5132" s="52">
        <v>21144.71</v>
      </c>
      <c r="AZ5132" s="52">
        <v>22192.04</v>
      </c>
      <c r="BA5132" s="52">
        <v>23453.599999999999</v>
      </c>
      <c r="BB5132" s="52">
        <v>24734.71</v>
      </c>
      <c r="BC5132">
        <v>2016</v>
      </c>
    </row>
    <row r="5133" spans="1:55" x14ac:dyDescent="0.25">
      <c r="A5133">
        <v>948</v>
      </c>
      <c r="B5133" t="s">
        <v>1319</v>
      </c>
      <c r="C5133" t="s">
        <v>233</v>
      </c>
      <c r="D5133" t="s">
        <v>1320</v>
      </c>
      <c r="E5133" t="s">
        <v>227</v>
      </c>
      <c r="F5133" t="s">
        <v>234</v>
      </c>
      <c r="G5133" t="s">
        <v>235</v>
      </c>
      <c r="I5133" t="s">
        <v>236</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5.3019999999999996</v>
      </c>
      <c r="AV5133">
        <v>6.9489999999999998</v>
      </c>
      <c r="AW5133">
        <v>6.25</v>
      </c>
      <c r="AX5133">
        <v>4.9489999999999998</v>
      </c>
      <c r="AY5133">
        <v>5</v>
      </c>
      <c r="AZ5133">
        <v>4.9530000000000003</v>
      </c>
      <c r="BA5133">
        <v>5.6849999999999996</v>
      </c>
      <c r="BB5133">
        <v>5.4619999999999997</v>
      </c>
      <c r="BC5133">
        <v>2016</v>
      </c>
    </row>
    <row r="5134" spans="1:55" x14ac:dyDescent="0.25">
      <c r="A5134">
        <v>948</v>
      </c>
      <c r="B5134" t="s">
        <v>1319</v>
      </c>
      <c r="C5134" t="s">
        <v>237</v>
      </c>
      <c r="D5134" t="s">
        <v>1320</v>
      </c>
      <c r="E5134" t="s">
        <v>238</v>
      </c>
      <c r="F5134" t="s">
        <v>239</v>
      </c>
      <c r="G5134" t="s">
        <v>229</v>
      </c>
      <c r="H5134" t="s">
        <v>230</v>
      </c>
      <c r="I5134" t="s">
        <v>1321</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52">
        <v>1090.45</v>
      </c>
      <c r="AB5134" s="52">
        <v>1105.0999999999999</v>
      </c>
      <c r="AC5134" s="52">
        <v>1262.98</v>
      </c>
      <c r="AD5134" s="52">
        <v>1430.75</v>
      </c>
      <c r="AE5134" s="52">
        <v>1629.53</v>
      </c>
      <c r="AF5134" s="52">
        <v>1814.23</v>
      </c>
      <c r="AG5134" s="52">
        <v>2137.23</v>
      </c>
      <c r="AH5134" s="52">
        <v>2749.15</v>
      </c>
      <c r="AI5134" s="52">
        <v>3041.41</v>
      </c>
      <c r="AJ5134" s="52">
        <v>4027.56</v>
      </c>
      <c r="AK5134" s="52">
        <v>4956.6499999999996</v>
      </c>
      <c r="AL5134" s="52">
        <v>6555.57</v>
      </c>
      <c r="AM5134" s="52">
        <v>6590.64</v>
      </c>
      <c r="AN5134" s="52">
        <v>9756.59</v>
      </c>
      <c r="AO5134" s="52">
        <v>13173.76</v>
      </c>
      <c r="AP5134" s="52">
        <v>16688.419999999998</v>
      </c>
      <c r="AQ5134" s="52">
        <v>19174.240000000002</v>
      </c>
      <c r="AR5134" s="52">
        <v>22227.05</v>
      </c>
      <c r="AS5134" s="52">
        <v>23150.39</v>
      </c>
      <c r="AT5134" s="52">
        <v>23942.87</v>
      </c>
      <c r="AU5134" s="52">
        <v>27895.52</v>
      </c>
      <c r="AV5134" s="52">
        <v>32165.97</v>
      </c>
      <c r="AW5134" s="52">
        <v>36820.1</v>
      </c>
      <c r="AX5134" s="52">
        <v>41423.72</v>
      </c>
      <c r="AY5134" s="52">
        <v>46385.279999999999</v>
      </c>
      <c r="AZ5134" s="52">
        <v>51804.47</v>
      </c>
      <c r="BA5134" s="52">
        <v>58130.94</v>
      </c>
      <c r="BB5134" s="52">
        <v>65351.99</v>
      </c>
      <c r="BC5134">
        <v>2016</v>
      </c>
    </row>
    <row r="5135" spans="1:55" x14ac:dyDescent="0.25">
      <c r="A5135">
        <v>948</v>
      </c>
      <c r="B5135" t="s">
        <v>1319</v>
      </c>
      <c r="C5135" t="s">
        <v>240</v>
      </c>
      <c r="D5135" t="s">
        <v>1320</v>
      </c>
      <c r="E5135" t="s">
        <v>238</v>
      </c>
      <c r="F5135" t="s">
        <v>241</v>
      </c>
      <c r="G5135" t="s">
        <v>242</v>
      </c>
      <c r="H5135" t="s">
        <v>230</v>
      </c>
      <c r="I5135" t="s">
        <v>243</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0.90200000000000002</v>
      </c>
      <c r="X5135">
        <v>1.0820000000000001</v>
      </c>
      <c r="Y5135">
        <v>1.6970000000000001</v>
      </c>
      <c r="Z5135">
        <v>1.573</v>
      </c>
      <c r="AA5135">
        <v>1.38</v>
      </c>
      <c r="AB5135">
        <v>1.3140000000000001</v>
      </c>
      <c r="AC5135">
        <v>1.236</v>
      </c>
      <c r="AD5135">
        <v>1.329</v>
      </c>
      <c r="AE5135">
        <v>1.484</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11.433999999999999</v>
      </c>
      <c r="AV5135">
        <v>13.038</v>
      </c>
      <c r="AW5135">
        <v>13.696</v>
      </c>
      <c r="AX5135">
        <v>14.96</v>
      </c>
      <c r="AY5135">
        <v>16.318000000000001</v>
      </c>
      <c r="AZ5135">
        <v>17.765999999999998</v>
      </c>
      <c r="BA5135">
        <v>19.434999999999999</v>
      </c>
      <c r="BB5135">
        <v>21.257999999999999</v>
      </c>
      <c r="BC5135">
        <v>2016</v>
      </c>
    </row>
    <row r="5136" spans="1:55" x14ac:dyDescent="0.25">
      <c r="A5136">
        <v>948</v>
      </c>
      <c r="B5136" t="s">
        <v>1319</v>
      </c>
      <c r="C5136" t="s">
        <v>244</v>
      </c>
      <c r="D5136" t="s">
        <v>1320</v>
      </c>
      <c r="E5136" t="s">
        <v>238</v>
      </c>
      <c r="F5136" t="s">
        <v>245</v>
      </c>
      <c r="G5136" t="s">
        <v>246</v>
      </c>
      <c r="H5136" t="s">
        <v>230</v>
      </c>
      <c r="I5136" t="s">
        <v>243</v>
      </c>
      <c r="J5136">
        <v>2.9380000000000002</v>
      </c>
      <c r="K5136">
        <v>3.4860000000000002</v>
      </c>
      <c r="L5136">
        <v>4.0090000000000003</v>
      </c>
      <c r="M5136">
        <v>4.4080000000000004</v>
      </c>
      <c r="N5136">
        <v>4.8369999999999997</v>
      </c>
      <c r="O5136">
        <v>5.2729999999999997</v>
      </c>
      <c r="P5136">
        <v>5.8869999999999996</v>
      </c>
      <c r="Q5136">
        <v>6.2460000000000004</v>
      </c>
      <c r="R5136">
        <v>6.7990000000000004</v>
      </c>
      <c r="S5136">
        <v>7.3609999999999998</v>
      </c>
      <c r="T5136">
        <v>7.4470000000000001</v>
      </c>
      <c r="U5136">
        <v>6.99</v>
      </c>
      <c r="V5136">
        <v>6.4880000000000004</v>
      </c>
      <c r="W5136">
        <v>6.431</v>
      </c>
      <c r="X5136">
        <v>6.7089999999999996</v>
      </c>
      <c r="Y5136">
        <v>7.2859999999999996</v>
      </c>
      <c r="Z5136">
        <v>7.585</v>
      </c>
      <c r="AA5136">
        <v>8.0169999999999995</v>
      </c>
      <c r="AB5136">
        <v>8.3780000000000001</v>
      </c>
      <c r="AC5136">
        <v>8.76</v>
      </c>
      <c r="AD5136">
        <v>9.0579999999999998</v>
      </c>
      <c r="AE5136">
        <v>9.6859999999999999</v>
      </c>
      <c r="AF5136">
        <v>10.358000000000001</v>
      </c>
      <c r="AG5136">
        <v>11.326000000000001</v>
      </c>
      <c r="AH5136">
        <v>12.727</v>
      </c>
      <c r="AI5136">
        <v>13.978</v>
      </c>
      <c r="AJ5136">
        <v>15.576000000000001</v>
      </c>
      <c r="AK5136">
        <v>17.395</v>
      </c>
      <c r="AL5136">
        <v>19.12</v>
      </c>
      <c r="AM5136">
        <v>18.867000000000001</v>
      </c>
      <c r="AN5136">
        <v>20.483000000000001</v>
      </c>
      <c r="AO5136">
        <v>24.526</v>
      </c>
      <c r="AP5136">
        <v>28.076000000000001</v>
      </c>
      <c r="AQ5136">
        <v>31.896999999999998</v>
      </c>
      <c r="AR5136">
        <v>35.063000000000002</v>
      </c>
      <c r="AS5136">
        <v>36.281999999999996</v>
      </c>
      <c r="AT5136">
        <v>37.106999999999999</v>
      </c>
      <c r="AU5136">
        <v>39.817</v>
      </c>
      <c r="AV5136">
        <v>43.543999999999997</v>
      </c>
      <c r="AW5136">
        <v>47.088000000000001</v>
      </c>
      <c r="AX5136">
        <v>50.45</v>
      </c>
      <c r="AY5136">
        <v>54.073999999999998</v>
      </c>
      <c r="AZ5136">
        <v>57.926000000000002</v>
      </c>
      <c r="BA5136">
        <v>62.488</v>
      </c>
      <c r="BB5136">
        <v>67.281000000000006</v>
      </c>
      <c r="BC5136">
        <v>2016</v>
      </c>
    </row>
    <row r="5137" spans="1:55" x14ac:dyDescent="0.25">
      <c r="A5137">
        <v>948</v>
      </c>
      <c r="B5137" t="s">
        <v>1319</v>
      </c>
      <c r="C5137" t="s">
        <v>247</v>
      </c>
      <c r="D5137" t="s">
        <v>1320</v>
      </c>
      <c r="E5137" t="s">
        <v>248</v>
      </c>
      <c r="F5137" t="s">
        <v>249</v>
      </c>
      <c r="G5137" t="s">
        <v>250</v>
      </c>
      <c r="I5137" t="s">
        <v>251</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165.19800000000001</v>
      </c>
      <c r="AV5137">
        <v>178.11099999999999</v>
      </c>
      <c r="AW5137">
        <v>191.88900000000001</v>
      </c>
      <c r="AX5137">
        <v>205.702</v>
      </c>
      <c r="AY5137">
        <v>219.37100000000001</v>
      </c>
      <c r="AZ5137">
        <v>233.43700000000001</v>
      </c>
      <c r="BA5137">
        <v>247.85499999999999</v>
      </c>
      <c r="BB5137">
        <v>264.21199999999999</v>
      </c>
      <c r="BC5137">
        <v>2016</v>
      </c>
    </row>
    <row r="5138" spans="1:55" x14ac:dyDescent="0.25">
      <c r="A5138">
        <v>948</v>
      </c>
      <c r="B5138" t="s">
        <v>1319</v>
      </c>
      <c r="C5138" t="s">
        <v>252</v>
      </c>
      <c r="D5138" t="s">
        <v>1320</v>
      </c>
      <c r="E5138" t="s">
        <v>253</v>
      </c>
      <c r="F5138" t="s">
        <v>254</v>
      </c>
      <c r="G5138" t="s">
        <v>229</v>
      </c>
      <c r="H5138" t="s">
        <v>220</v>
      </c>
      <c r="I5138" t="s">
        <v>255</v>
      </c>
      <c r="J5138" t="s">
        <v>232</v>
      </c>
      <c r="K5138" t="s">
        <v>232</v>
      </c>
      <c r="L5138" t="s">
        <v>232</v>
      </c>
      <c r="M5138" t="s">
        <v>232</v>
      </c>
      <c r="N5138" t="s">
        <v>232</v>
      </c>
      <c r="O5138" t="s">
        <v>232</v>
      </c>
      <c r="P5138" t="s">
        <v>232</v>
      </c>
      <c r="Q5138" t="s">
        <v>232</v>
      </c>
      <c r="R5138" t="s">
        <v>232</v>
      </c>
      <c r="S5138" t="s">
        <v>232</v>
      </c>
      <c r="T5138" s="52">
        <v>2569481.7599999998</v>
      </c>
      <c r="U5138" s="52">
        <v>2277361.0499999998</v>
      </c>
      <c r="V5138" s="52">
        <v>2028780.67</v>
      </c>
      <c r="W5138" s="52">
        <v>1946387.33</v>
      </c>
      <c r="X5138" s="52">
        <v>1969329.11</v>
      </c>
      <c r="Y5138" s="52">
        <v>2063871.22</v>
      </c>
      <c r="Z5138" s="52">
        <v>2078301.22</v>
      </c>
      <c r="AA5138" s="52">
        <v>2128980.56</v>
      </c>
      <c r="AB5138" s="52">
        <v>2168712.2000000002</v>
      </c>
      <c r="AC5138" s="52">
        <v>2212320.39</v>
      </c>
      <c r="AD5138" s="52">
        <v>2210107.9700000002</v>
      </c>
      <c r="AE5138" s="52">
        <v>2284776.4900000002</v>
      </c>
      <c r="AF5138" s="52">
        <v>2372670.4300000002</v>
      </c>
      <c r="AG5138" s="52">
        <v>2517187.9</v>
      </c>
      <c r="AH5138" s="52">
        <v>2725332.13</v>
      </c>
      <c r="AI5138" s="52">
        <v>2869284.19</v>
      </c>
      <c r="AJ5138" s="52">
        <v>3064849.07</v>
      </c>
      <c r="AK5138" s="52">
        <v>3285921.77</v>
      </c>
      <c r="AL5138" s="52">
        <v>3482367.79</v>
      </c>
      <c r="AM5138" s="52">
        <v>3347123.53</v>
      </c>
      <c r="AN5138" s="52">
        <v>3533756.42</v>
      </c>
      <c r="AO5138" s="52">
        <v>4070034.78</v>
      </c>
      <c r="AP5138" s="52">
        <v>4482062.07</v>
      </c>
      <c r="AQ5138" s="52">
        <v>4897383.1100000003</v>
      </c>
      <c r="AR5138" s="52">
        <v>5167736.07</v>
      </c>
      <c r="AS5138" s="52">
        <v>5183740.0199999996</v>
      </c>
      <c r="AT5138" s="52">
        <v>5139884.29</v>
      </c>
      <c r="AU5138" s="52">
        <v>5313602.16</v>
      </c>
      <c r="AV5138" s="52">
        <v>5576875.2699999996</v>
      </c>
      <c r="AW5138" s="52">
        <v>5814946</v>
      </c>
      <c r="AX5138" s="52">
        <v>5988923.2300000004</v>
      </c>
      <c r="AY5138" s="52">
        <v>6171129.79</v>
      </c>
      <c r="AZ5138" s="52">
        <v>6356032.0599999996</v>
      </c>
      <c r="BA5138" s="52">
        <v>6592104.7699999996</v>
      </c>
      <c r="BB5138" s="52">
        <v>6822557.6500000004</v>
      </c>
      <c r="BC5138">
        <v>2014</v>
      </c>
    </row>
    <row r="5139" spans="1:55" x14ac:dyDescent="0.25">
      <c r="A5139">
        <v>948</v>
      </c>
      <c r="B5139" t="s">
        <v>1319</v>
      </c>
      <c r="C5139" t="s">
        <v>256</v>
      </c>
      <c r="D5139" t="s">
        <v>1320</v>
      </c>
      <c r="E5139" t="s">
        <v>253</v>
      </c>
      <c r="F5139" t="s">
        <v>257</v>
      </c>
      <c r="G5139" t="s">
        <v>258</v>
      </c>
      <c r="H5139" t="s">
        <v>220</v>
      </c>
      <c r="I5139" t="s">
        <v>255</v>
      </c>
      <c r="J5139" t="s">
        <v>232</v>
      </c>
      <c r="K5139" t="s">
        <v>232</v>
      </c>
      <c r="L5139" t="s">
        <v>232</v>
      </c>
      <c r="M5139" t="s">
        <v>232</v>
      </c>
      <c r="N5139" t="s">
        <v>232</v>
      </c>
      <c r="O5139" t="s">
        <v>232</v>
      </c>
      <c r="P5139" t="s">
        <v>232</v>
      </c>
      <c r="Q5139" t="s">
        <v>232</v>
      </c>
      <c r="R5139" t="s">
        <v>232</v>
      </c>
      <c r="S5139" t="s">
        <v>232</v>
      </c>
      <c r="T5139" s="52">
        <v>5507.02</v>
      </c>
      <c r="U5139" s="52">
        <v>4880.9399999999996</v>
      </c>
      <c r="V5139" s="52">
        <v>4348.17</v>
      </c>
      <c r="W5139" s="52">
        <v>4171.58</v>
      </c>
      <c r="X5139" s="52">
        <v>4220.75</v>
      </c>
      <c r="Y5139" s="52">
        <v>4423.38</v>
      </c>
      <c r="Z5139" s="52">
        <v>4454.3</v>
      </c>
      <c r="AA5139" s="52">
        <v>4562.92</v>
      </c>
      <c r="AB5139" s="52">
        <v>4648.08</v>
      </c>
      <c r="AC5139" s="52">
        <v>4741.54</v>
      </c>
      <c r="AD5139" s="52">
        <v>4736.8</v>
      </c>
      <c r="AE5139" s="52">
        <v>4896.83</v>
      </c>
      <c r="AF5139" s="52">
        <v>5085.21</v>
      </c>
      <c r="AG5139" s="52">
        <v>5394.94</v>
      </c>
      <c r="AH5139" s="52">
        <v>5841.05</v>
      </c>
      <c r="AI5139" s="52">
        <v>6149.57</v>
      </c>
      <c r="AJ5139" s="52">
        <v>6568.71</v>
      </c>
      <c r="AK5139" s="52">
        <v>7042.53</v>
      </c>
      <c r="AL5139" s="52">
        <v>7463.56</v>
      </c>
      <c r="AM5139" s="52">
        <v>7173.7</v>
      </c>
      <c r="AN5139" s="52">
        <v>7573.7</v>
      </c>
      <c r="AO5139" s="52">
        <v>8723.07</v>
      </c>
      <c r="AP5139" s="52">
        <v>9606.15</v>
      </c>
      <c r="AQ5139" s="52">
        <v>10496.28</v>
      </c>
      <c r="AR5139" s="52">
        <v>11075.71</v>
      </c>
      <c r="AS5139" s="52">
        <v>11110.01</v>
      </c>
      <c r="AT5139" s="52">
        <v>11016.02</v>
      </c>
      <c r="AU5139" s="52">
        <v>11388.34</v>
      </c>
      <c r="AV5139" s="52">
        <v>11952.6</v>
      </c>
      <c r="AW5139" s="52">
        <v>12462.84</v>
      </c>
      <c r="AX5139" s="52">
        <v>12835.71</v>
      </c>
      <c r="AY5139" s="52">
        <v>13226.23</v>
      </c>
      <c r="AZ5139" s="52">
        <v>13622.52</v>
      </c>
      <c r="BA5139" s="52">
        <v>14128.48</v>
      </c>
      <c r="BB5139" s="52">
        <v>14622.4</v>
      </c>
      <c r="BC5139">
        <v>2014</v>
      </c>
    </row>
    <row r="5140" spans="1:55" x14ac:dyDescent="0.25">
      <c r="A5140">
        <v>948</v>
      </c>
      <c r="B5140" t="s">
        <v>1319</v>
      </c>
      <c r="C5140" t="s">
        <v>259</v>
      </c>
      <c r="D5140" t="s">
        <v>1320</v>
      </c>
      <c r="E5140" t="s">
        <v>260</v>
      </c>
      <c r="F5140" t="s">
        <v>261</v>
      </c>
      <c r="G5140" t="s">
        <v>229</v>
      </c>
      <c r="H5140" t="s">
        <v>220</v>
      </c>
      <c r="I5140" t="s">
        <v>262</v>
      </c>
      <c r="J5140" t="s">
        <v>232</v>
      </c>
      <c r="K5140" t="s">
        <v>232</v>
      </c>
      <c r="L5140" t="s">
        <v>232</v>
      </c>
      <c r="M5140" t="s">
        <v>232</v>
      </c>
      <c r="N5140" t="s">
        <v>232</v>
      </c>
      <c r="O5140" t="s">
        <v>232</v>
      </c>
      <c r="P5140" t="s">
        <v>232</v>
      </c>
      <c r="Q5140" t="s">
        <v>232</v>
      </c>
      <c r="R5140" t="s">
        <v>232</v>
      </c>
      <c r="S5140" t="s">
        <v>232</v>
      </c>
      <c r="T5140" s="52">
        <v>7016.01</v>
      </c>
      <c r="U5140" s="52">
        <v>12374.49</v>
      </c>
      <c r="V5140" s="52">
        <v>30171.05</v>
      </c>
      <c r="W5140" s="52">
        <v>121252.89</v>
      </c>
      <c r="X5140" s="52">
        <v>201590.44</v>
      </c>
      <c r="Y5140" s="52">
        <v>338604.74</v>
      </c>
      <c r="Z5140" s="52">
        <v>377822.98</v>
      </c>
      <c r="AA5140" s="52">
        <v>470915.19</v>
      </c>
      <c r="AB5140" s="52">
        <v>470436.65</v>
      </c>
      <c r="AC5140" s="52">
        <v>532117.26</v>
      </c>
      <c r="AD5140" s="52">
        <v>595373.68999999994</v>
      </c>
      <c r="AE5140" s="52">
        <v>669925.44999999995</v>
      </c>
      <c r="AF5140" s="52">
        <v>735801.3</v>
      </c>
      <c r="AG5140" s="52">
        <v>856573.07</v>
      </c>
      <c r="AH5140" s="52">
        <v>1090182.72</v>
      </c>
      <c r="AI5140" s="52">
        <v>1192202.72</v>
      </c>
      <c r="AJ5140" s="52">
        <v>1559102.82</v>
      </c>
      <c r="AK5140" s="52">
        <v>1891528.08</v>
      </c>
      <c r="AL5140" s="52">
        <v>2458994.77</v>
      </c>
      <c r="AM5140" s="52">
        <v>2426351.2000000002</v>
      </c>
      <c r="AN5140" s="52">
        <v>3533756.42</v>
      </c>
      <c r="AO5140" s="52">
        <v>4685394.1399999997</v>
      </c>
      <c r="AP5140" s="52">
        <v>5819354.7300000004</v>
      </c>
      <c r="AQ5140" s="52">
        <v>6543491.4900000002</v>
      </c>
      <c r="AR5140" s="52">
        <v>7419036.2699999996</v>
      </c>
      <c r="AS5140" s="52">
        <v>7570983.1100000003</v>
      </c>
      <c r="AT5140" s="52">
        <v>7674241.6100000003</v>
      </c>
      <c r="AU5140" s="52">
        <v>8777974.1699999999</v>
      </c>
      <c r="AV5140" s="52">
        <v>9933040.1999999993</v>
      </c>
      <c r="AW5140" s="52">
        <v>11158258.07</v>
      </c>
      <c r="AX5140" s="52">
        <v>12319307.08</v>
      </c>
      <c r="AY5140" s="52">
        <v>13537648.4</v>
      </c>
      <c r="AZ5140" s="52">
        <v>14837341.25</v>
      </c>
      <c r="BA5140" s="52">
        <v>16338870.189999999</v>
      </c>
      <c r="BB5140" s="52">
        <v>18025997.530000001</v>
      </c>
      <c r="BC5140">
        <v>2014</v>
      </c>
    </row>
    <row r="5141" spans="1:55" x14ac:dyDescent="0.25">
      <c r="A5141">
        <v>948</v>
      </c>
      <c r="B5141" t="s">
        <v>1319</v>
      </c>
      <c r="C5141" t="s">
        <v>263</v>
      </c>
      <c r="D5141" t="s">
        <v>1320</v>
      </c>
      <c r="E5141" t="s">
        <v>260</v>
      </c>
      <c r="F5141" t="s">
        <v>264</v>
      </c>
      <c r="G5141" t="s">
        <v>242</v>
      </c>
      <c r="H5141" t="s">
        <v>220</v>
      </c>
      <c r="I5141" t="s">
        <v>262</v>
      </c>
      <c r="J5141" t="s">
        <v>232</v>
      </c>
      <c r="K5141" t="s">
        <v>232</v>
      </c>
      <c r="L5141" t="s">
        <v>232</v>
      </c>
      <c r="M5141" t="s">
        <v>232</v>
      </c>
      <c r="N5141" t="s">
        <v>232</v>
      </c>
      <c r="O5141" t="s">
        <v>232</v>
      </c>
      <c r="P5141" t="s">
        <v>232</v>
      </c>
      <c r="Q5141" t="s">
        <v>232</v>
      </c>
      <c r="R5141" t="s">
        <v>232</v>
      </c>
      <c r="S5141" t="s">
        <v>232</v>
      </c>
      <c r="T5141" s="52">
        <v>1502.36</v>
      </c>
      <c r="U5141" s="52">
        <v>1544.56</v>
      </c>
      <c r="V5141">
        <v>841.98299999999995</v>
      </c>
      <c r="W5141">
        <v>411.01299999999998</v>
      </c>
      <c r="X5141">
        <v>488.44099999999997</v>
      </c>
      <c r="Y5141">
        <v>754.78099999999995</v>
      </c>
      <c r="Z5141">
        <v>688.95100000000002</v>
      </c>
      <c r="AA5141">
        <v>596.101</v>
      </c>
      <c r="AB5141">
        <v>559.49199999999996</v>
      </c>
      <c r="AC5141">
        <v>520.73</v>
      </c>
      <c r="AD5141">
        <v>552.97900000000004</v>
      </c>
      <c r="AE5141">
        <v>610.30100000000004</v>
      </c>
      <c r="AF5141">
        <v>662.69899999999996</v>
      </c>
      <c r="AG5141">
        <v>747.09199999999998</v>
      </c>
      <c r="AH5141">
        <v>919.755</v>
      </c>
      <c r="AI5141">
        <v>989.17700000000002</v>
      </c>
      <c r="AJ5141" s="52">
        <v>1321.61</v>
      </c>
      <c r="AK5141" s="52">
        <v>1616.14</v>
      </c>
      <c r="AL5141" s="52">
        <v>2109.27</v>
      </c>
      <c r="AM5141" s="52">
        <v>1687.55</v>
      </c>
      <c r="AN5141" s="52">
        <v>2602.37</v>
      </c>
      <c r="AO5141" s="52">
        <v>3702.36</v>
      </c>
      <c r="AP5141" s="52">
        <v>4281.33</v>
      </c>
      <c r="AQ5141" s="52">
        <v>4293.83</v>
      </c>
      <c r="AR5141" s="52">
        <v>4081.02</v>
      </c>
      <c r="AS5141" s="52">
        <v>3842.54</v>
      </c>
      <c r="AT5141" s="52">
        <v>3576.86</v>
      </c>
      <c r="AU5141" s="52">
        <v>3597.86</v>
      </c>
      <c r="AV5141" s="52">
        <v>4026.28</v>
      </c>
      <c r="AW5141" s="52">
        <v>4150.6099999999997</v>
      </c>
      <c r="AX5141" s="52">
        <v>4449.01</v>
      </c>
      <c r="AY5141" s="52">
        <v>4762.59</v>
      </c>
      <c r="AZ5141" s="52">
        <v>5088.25</v>
      </c>
      <c r="BA5141" s="52">
        <v>5462.68</v>
      </c>
      <c r="BB5141" s="52">
        <v>5863.63</v>
      </c>
      <c r="BC5141">
        <v>2014</v>
      </c>
    </row>
    <row r="5142" spans="1:55" x14ac:dyDescent="0.25">
      <c r="A5142">
        <v>948</v>
      </c>
      <c r="B5142" t="s">
        <v>1319</v>
      </c>
      <c r="C5142" t="s">
        <v>265</v>
      </c>
      <c r="D5142" t="s">
        <v>1320</v>
      </c>
      <c r="E5142" t="s">
        <v>260</v>
      </c>
      <c r="F5142" t="s">
        <v>266</v>
      </c>
      <c r="G5142" t="s">
        <v>246</v>
      </c>
      <c r="H5142" t="s">
        <v>220</v>
      </c>
      <c r="I5142" t="s">
        <v>262</v>
      </c>
      <c r="J5142" t="s">
        <v>232</v>
      </c>
      <c r="K5142" t="s">
        <v>232</v>
      </c>
      <c r="L5142" t="s">
        <v>232</v>
      </c>
      <c r="M5142" t="s">
        <v>232</v>
      </c>
      <c r="N5142" t="s">
        <v>232</v>
      </c>
      <c r="O5142" t="s">
        <v>232</v>
      </c>
      <c r="P5142" t="s">
        <v>232</v>
      </c>
      <c r="Q5142" t="s">
        <v>232</v>
      </c>
      <c r="R5142" t="s">
        <v>232</v>
      </c>
      <c r="S5142" t="s">
        <v>232</v>
      </c>
      <c r="T5142" s="52">
        <v>3573.63</v>
      </c>
      <c r="U5142" s="52">
        <v>3274.48</v>
      </c>
      <c r="V5142" s="52">
        <v>2983.54</v>
      </c>
      <c r="W5142" s="52">
        <v>2930.19</v>
      </c>
      <c r="X5142" s="52">
        <v>3028.03</v>
      </c>
      <c r="Y5142" s="52">
        <v>3239.94</v>
      </c>
      <c r="Z5142" s="52">
        <v>3322.33</v>
      </c>
      <c r="AA5142" s="52">
        <v>3462.03</v>
      </c>
      <c r="AB5142" s="52">
        <v>3566.34</v>
      </c>
      <c r="AC5142" s="52">
        <v>3690.58</v>
      </c>
      <c r="AD5142" s="52">
        <v>3769.31</v>
      </c>
      <c r="AE5142" s="52">
        <v>3982.11</v>
      </c>
      <c r="AF5142" s="52">
        <v>4200.72</v>
      </c>
      <c r="AG5142" s="52">
        <v>4539.34</v>
      </c>
      <c r="AH5142" s="52">
        <v>5047.01</v>
      </c>
      <c r="AI5142" s="52">
        <v>5479.1</v>
      </c>
      <c r="AJ5142" s="52">
        <v>6029.66</v>
      </c>
      <c r="AK5142" s="52">
        <v>6638.26</v>
      </c>
      <c r="AL5142" s="52">
        <v>7171.95</v>
      </c>
      <c r="AM5142" s="52">
        <v>6945.97</v>
      </c>
      <c r="AN5142" s="52">
        <v>7418.72</v>
      </c>
      <c r="AO5142" s="52">
        <v>8723.07</v>
      </c>
      <c r="AP5142" s="52">
        <v>9790.4</v>
      </c>
      <c r="AQ5142" s="52">
        <v>10885.29</v>
      </c>
      <c r="AR5142" s="52">
        <v>11703.53</v>
      </c>
      <c r="AS5142" s="52">
        <v>11865.33</v>
      </c>
      <c r="AT5142" s="52">
        <v>11893.54</v>
      </c>
      <c r="AU5142" s="52">
        <v>12529.27</v>
      </c>
      <c r="AV5142" s="52">
        <v>13446.54</v>
      </c>
      <c r="AW5142" s="52">
        <v>14269.86</v>
      </c>
      <c r="AX5142" s="52">
        <v>15003.69</v>
      </c>
      <c r="AY5142" s="52">
        <v>15781.55</v>
      </c>
      <c r="AZ5142" s="52">
        <v>16590.75</v>
      </c>
      <c r="BA5142" s="52">
        <v>17563.54</v>
      </c>
      <c r="BB5142" s="52">
        <v>18557.96</v>
      </c>
      <c r="BC5142">
        <v>2014</v>
      </c>
    </row>
    <row r="5143" spans="1:55" x14ac:dyDescent="0.25">
      <c r="A5143">
        <v>948</v>
      </c>
      <c r="B5143" t="s">
        <v>1319</v>
      </c>
      <c r="C5143" t="s">
        <v>267</v>
      </c>
      <c r="D5143" t="s">
        <v>1320</v>
      </c>
      <c r="E5143" t="s">
        <v>268</v>
      </c>
      <c r="F5143" t="s">
        <v>269</v>
      </c>
      <c r="G5143" t="s">
        <v>270</v>
      </c>
    </row>
    <row r="5144" spans="1:55" x14ac:dyDescent="0.25">
      <c r="A5144">
        <v>948</v>
      </c>
      <c r="B5144" t="s">
        <v>1319</v>
      </c>
      <c r="C5144" t="s">
        <v>271</v>
      </c>
      <c r="D5144" t="s">
        <v>1320</v>
      </c>
      <c r="E5144" t="s">
        <v>272</v>
      </c>
      <c r="F5144" t="s">
        <v>273</v>
      </c>
      <c r="G5144" t="s">
        <v>274</v>
      </c>
      <c r="I5144" t="s">
        <v>243</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1.7999999999999999E-2</v>
      </c>
      <c r="AF5144">
        <v>1.9E-2</v>
      </c>
      <c r="AG5144">
        <v>1.9E-2</v>
      </c>
      <c r="AH5144">
        <v>0.02</v>
      </c>
      <c r="AI5144">
        <v>2.1000000000000001E-2</v>
      </c>
      <c r="AJ5144">
        <v>2.1000000000000001E-2</v>
      </c>
      <c r="AK5144">
        <v>2.1999999999999999E-2</v>
      </c>
      <c r="AL5144">
        <v>2.3E-2</v>
      </c>
      <c r="AM5144">
        <v>2.1999999999999999E-2</v>
      </c>
      <c r="AN5144">
        <v>2.3E-2</v>
      </c>
      <c r="AO5144">
        <v>2.5999999999999999E-2</v>
      </c>
      <c r="AP5144">
        <v>2.8000000000000001E-2</v>
      </c>
      <c r="AQ5144">
        <v>0.03</v>
      </c>
      <c r="AR5144">
        <v>3.2000000000000001E-2</v>
      </c>
      <c r="AS5144">
        <v>3.1E-2</v>
      </c>
      <c r="AT5144">
        <v>3.1E-2</v>
      </c>
      <c r="AU5144">
        <v>3.1E-2</v>
      </c>
      <c r="AV5144">
        <v>3.2000000000000001E-2</v>
      </c>
      <c r="AW5144">
        <v>3.3000000000000002E-2</v>
      </c>
      <c r="AX5144">
        <v>3.4000000000000002E-2</v>
      </c>
      <c r="AY5144">
        <v>3.4000000000000002E-2</v>
      </c>
      <c r="AZ5144">
        <v>3.5000000000000003E-2</v>
      </c>
      <c r="BA5144">
        <v>3.5000000000000003E-2</v>
      </c>
      <c r="BB5144">
        <v>3.5999999999999997E-2</v>
      </c>
      <c r="BC5144">
        <v>2016</v>
      </c>
    </row>
    <row r="5145" spans="1:55" x14ac:dyDescent="0.25">
      <c r="A5145">
        <v>948</v>
      </c>
      <c r="B5145" t="s">
        <v>1319</v>
      </c>
      <c r="C5145" t="s">
        <v>275</v>
      </c>
      <c r="D5145" t="s">
        <v>1320</v>
      </c>
      <c r="E5145" t="s">
        <v>276</v>
      </c>
      <c r="F5145" t="s">
        <v>277</v>
      </c>
      <c r="G5145" t="s">
        <v>278</v>
      </c>
      <c r="I5145" t="s">
        <v>243</v>
      </c>
      <c r="J5145">
        <v>3.2120000000000002</v>
      </c>
      <c r="K5145">
        <v>2.976</v>
      </c>
      <c r="L5145">
        <v>2.859</v>
      </c>
      <c r="M5145">
        <v>2.7770000000000001</v>
      </c>
      <c r="N5145">
        <v>2.5979999999999999</v>
      </c>
      <c r="O5145">
        <v>2.4830000000000001</v>
      </c>
      <c r="P5145">
        <v>2.2090000000000001</v>
      </c>
      <c r="Q5145">
        <v>2.1720000000000002</v>
      </c>
      <c r="R5145">
        <v>2.117</v>
      </c>
      <c r="S5145">
        <v>2.0369999999999999</v>
      </c>
      <c r="T5145">
        <v>1.9630000000000001</v>
      </c>
      <c r="U5145">
        <v>3.7789999999999999</v>
      </c>
      <c r="V5145">
        <v>10.113</v>
      </c>
      <c r="W5145">
        <v>41.381</v>
      </c>
      <c r="X5145">
        <v>66.575000000000003</v>
      </c>
      <c r="Y5145">
        <v>104.51</v>
      </c>
      <c r="Z5145">
        <v>113.72199999999999</v>
      </c>
      <c r="AA5145">
        <v>136.023</v>
      </c>
      <c r="AB5145">
        <v>131.91</v>
      </c>
      <c r="AC5145">
        <v>144.18199999999999</v>
      </c>
      <c r="AD5145">
        <v>157.953</v>
      </c>
      <c r="AE5145">
        <v>168.23400000000001</v>
      </c>
      <c r="AF5145">
        <v>175.161</v>
      </c>
      <c r="AG5145">
        <v>188.7</v>
      </c>
      <c r="AH5145">
        <v>216.006</v>
      </c>
      <c r="AI5145">
        <v>217.59100000000001</v>
      </c>
      <c r="AJ5145">
        <v>258.572</v>
      </c>
      <c r="AK5145">
        <v>284.94299999999998</v>
      </c>
      <c r="AL5145">
        <v>342.863</v>
      </c>
      <c r="AM5145">
        <v>349.31799999999998</v>
      </c>
      <c r="AN5145">
        <v>476.32900000000001</v>
      </c>
      <c r="AO5145">
        <v>537.12699999999995</v>
      </c>
      <c r="AP5145">
        <v>594.39400000000001</v>
      </c>
      <c r="AQ5145">
        <v>601.13199999999995</v>
      </c>
      <c r="AR5145">
        <v>633.91399999999999</v>
      </c>
      <c r="AS5145">
        <v>638.07600000000002</v>
      </c>
      <c r="AT5145">
        <v>645.24400000000003</v>
      </c>
      <c r="AU5145">
        <v>700.59799999999996</v>
      </c>
      <c r="AV5145">
        <v>738.70600000000002</v>
      </c>
      <c r="AW5145">
        <v>781.94600000000003</v>
      </c>
      <c r="AX5145">
        <v>821.08500000000004</v>
      </c>
      <c r="AY5145">
        <v>857.81500000000005</v>
      </c>
      <c r="AZ5145">
        <v>894.31399999999996</v>
      </c>
      <c r="BA5145">
        <v>930.27200000000005</v>
      </c>
      <c r="BB5145">
        <v>971.33500000000004</v>
      </c>
      <c r="BC5145">
        <v>2016</v>
      </c>
    </row>
    <row r="5146" spans="1:55" x14ac:dyDescent="0.25">
      <c r="A5146">
        <v>948</v>
      </c>
      <c r="B5146" t="s">
        <v>1319</v>
      </c>
      <c r="C5146" t="s">
        <v>279</v>
      </c>
      <c r="D5146" t="s">
        <v>1320</v>
      </c>
      <c r="E5146" t="s">
        <v>280</v>
      </c>
      <c r="F5146" t="s">
        <v>281</v>
      </c>
      <c r="G5146" t="s">
        <v>282</v>
      </c>
      <c r="I5146" t="s">
        <v>1321</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34.551000000000002</v>
      </c>
      <c r="AV5146">
        <v>42.234999999999999</v>
      </c>
      <c r="AW5146">
        <v>39.514000000000003</v>
      </c>
      <c r="AX5146">
        <v>37.655000000000001</v>
      </c>
      <c r="AY5146">
        <v>37.250999999999998</v>
      </c>
      <c r="AZ5146">
        <v>32.985999999999997</v>
      </c>
      <c r="BA5146">
        <v>30.567</v>
      </c>
      <c r="BB5146">
        <v>30.567</v>
      </c>
      <c r="BC5146">
        <v>2016</v>
      </c>
    </row>
    <row r="5147" spans="1:55" x14ac:dyDescent="0.25">
      <c r="A5147">
        <v>948</v>
      </c>
      <c r="B5147" t="s">
        <v>1319</v>
      </c>
      <c r="C5147" t="s">
        <v>283</v>
      </c>
      <c r="D5147" t="s">
        <v>1320</v>
      </c>
      <c r="E5147" t="s">
        <v>284</v>
      </c>
      <c r="F5147" t="s">
        <v>285</v>
      </c>
      <c r="G5147" t="s">
        <v>282</v>
      </c>
      <c r="I5147" t="s">
        <v>1321</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24.445</v>
      </c>
      <c r="AV5147">
        <v>27.646999999999998</v>
      </c>
      <c r="AW5147">
        <v>27.742999999999999</v>
      </c>
      <c r="AX5147">
        <v>26.83</v>
      </c>
      <c r="AY5147">
        <v>27.670999999999999</v>
      </c>
      <c r="AZ5147">
        <v>24.783999999999999</v>
      </c>
      <c r="BA5147">
        <v>25.053999999999998</v>
      </c>
      <c r="BB5147">
        <v>25.855</v>
      </c>
      <c r="BC5147">
        <v>2016</v>
      </c>
    </row>
    <row r="5148" spans="1:55" x14ac:dyDescent="0.25">
      <c r="A5148">
        <v>948</v>
      </c>
      <c r="B5148" t="s">
        <v>1319</v>
      </c>
      <c r="C5148" t="s">
        <v>286</v>
      </c>
      <c r="D5148" t="s">
        <v>1320</v>
      </c>
      <c r="E5148" t="s">
        <v>287</v>
      </c>
      <c r="F5148" t="s">
        <v>288</v>
      </c>
      <c r="G5148" t="s">
        <v>250</v>
      </c>
      <c r="I5148" t="s">
        <v>1322</v>
      </c>
      <c r="J5148" t="s">
        <v>232</v>
      </c>
      <c r="K5148" t="s">
        <v>232</v>
      </c>
      <c r="L5148" t="s">
        <v>232</v>
      </c>
      <c r="M5148" t="s">
        <v>232</v>
      </c>
      <c r="N5148" t="s">
        <v>232</v>
      </c>
      <c r="O5148" t="s">
        <v>232</v>
      </c>
      <c r="P5148" t="s">
        <v>232</v>
      </c>
      <c r="Q5148" t="s">
        <v>232</v>
      </c>
      <c r="R5148" t="s">
        <v>232</v>
      </c>
      <c r="S5148" t="s">
        <v>232</v>
      </c>
      <c r="T5148">
        <v>0.14199999999999999</v>
      </c>
      <c r="U5148">
        <v>0.314</v>
      </c>
      <c r="V5148">
        <v>0.95</v>
      </c>
      <c r="W5148">
        <v>3.5</v>
      </c>
      <c r="X5148">
        <v>10.27</v>
      </c>
      <c r="Y5148">
        <v>10.292</v>
      </c>
      <c r="Z5148">
        <v>15.112</v>
      </c>
      <c r="AA5148">
        <v>20.507999999999999</v>
      </c>
      <c r="AB5148">
        <v>22.466999999999999</v>
      </c>
      <c r="AC5148">
        <v>24.132999999999999</v>
      </c>
      <c r="AD5148">
        <v>26.891999999999999</v>
      </c>
      <c r="AE5148">
        <v>28.6</v>
      </c>
      <c r="AF5148">
        <v>28.9</v>
      </c>
      <c r="AG5148">
        <v>30.358000000000001</v>
      </c>
      <c r="AH5148">
        <v>32.857999999999997</v>
      </c>
      <c r="AI5148">
        <v>37.017000000000003</v>
      </c>
      <c r="AJ5148">
        <v>38.65</v>
      </c>
      <c r="AK5148">
        <v>41.817</v>
      </c>
      <c r="AL5148">
        <v>53</v>
      </c>
      <c r="AM5148">
        <v>56.392000000000003</v>
      </c>
      <c r="AN5148">
        <v>62.225000000000001</v>
      </c>
      <c r="AO5148">
        <v>67.042000000000002</v>
      </c>
      <c r="AP5148">
        <v>77.075000000000003</v>
      </c>
      <c r="AQ5148">
        <v>83.724999999999994</v>
      </c>
      <c r="AR5148">
        <v>94.533000000000001</v>
      </c>
      <c r="AS5148">
        <v>100.092</v>
      </c>
      <c r="AT5148">
        <v>100.583</v>
      </c>
      <c r="AU5148">
        <v>105.233</v>
      </c>
      <c r="AV5148">
        <v>113.283</v>
      </c>
      <c r="AW5148">
        <v>122.842</v>
      </c>
      <c r="AX5148">
        <v>132.17500000000001</v>
      </c>
      <c r="AY5148">
        <v>142.12200000000001</v>
      </c>
      <c r="AZ5148">
        <v>152.018</v>
      </c>
      <c r="BA5148">
        <v>162.54</v>
      </c>
      <c r="BB5148">
        <v>174.11099999999999</v>
      </c>
      <c r="BC5148">
        <v>2017</v>
      </c>
    </row>
    <row r="5149" spans="1:55" x14ac:dyDescent="0.25">
      <c r="A5149">
        <v>948</v>
      </c>
      <c r="B5149" t="s">
        <v>1319</v>
      </c>
      <c r="C5149" t="s">
        <v>290</v>
      </c>
      <c r="D5149" t="s">
        <v>1320</v>
      </c>
      <c r="E5149" t="s">
        <v>287</v>
      </c>
      <c r="F5149" t="s">
        <v>291</v>
      </c>
      <c r="G5149" t="s">
        <v>235</v>
      </c>
      <c r="I5149" t="s">
        <v>292</v>
      </c>
      <c r="J5149" t="s">
        <v>232</v>
      </c>
      <c r="K5149" t="s">
        <v>232</v>
      </c>
      <c r="L5149" t="s">
        <v>232</v>
      </c>
      <c r="M5149" t="s">
        <v>232</v>
      </c>
      <c r="N5149" t="s">
        <v>232</v>
      </c>
      <c r="O5149" t="s">
        <v>232</v>
      </c>
      <c r="P5149" t="s">
        <v>232</v>
      </c>
      <c r="Q5149" t="s">
        <v>232</v>
      </c>
      <c r="R5149" t="s">
        <v>232</v>
      </c>
      <c r="S5149" t="s">
        <v>232</v>
      </c>
      <c r="T5149" t="s">
        <v>232</v>
      </c>
      <c r="U5149">
        <v>120.2</v>
      </c>
      <c r="V5149">
        <v>202.875</v>
      </c>
      <c r="W5149">
        <v>268.41399999999999</v>
      </c>
      <c r="X5149">
        <v>193.41399999999999</v>
      </c>
      <c r="Y5149">
        <v>0.218</v>
      </c>
      <c r="Z5149">
        <v>46.831000000000003</v>
      </c>
      <c r="AA5149">
        <v>35.709000000000003</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8.1929999999999996</v>
      </c>
      <c r="AL5149">
        <v>26.744</v>
      </c>
      <c r="AM5149">
        <v>6.399</v>
      </c>
      <c r="AN5149">
        <v>10.343999999999999</v>
      </c>
      <c r="AO5149">
        <v>7.7409999999999997</v>
      </c>
      <c r="AP5149">
        <v>14.965999999999999</v>
      </c>
      <c r="AQ5149">
        <v>8.6280000000000001</v>
      </c>
      <c r="AR5149">
        <v>12.909000000000001</v>
      </c>
      <c r="AS5149">
        <v>5.88</v>
      </c>
      <c r="AT5149">
        <v>0.49099999999999999</v>
      </c>
      <c r="AU5149">
        <v>4.6230000000000002</v>
      </c>
      <c r="AV5149">
        <v>7.65</v>
      </c>
      <c r="AW5149">
        <v>8.4369999999999994</v>
      </c>
      <c r="AX5149">
        <v>7.5979999999999999</v>
      </c>
      <c r="AY5149">
        <v>7.5259999999999998</v>
      </c>
      <c r="AZ5149">
        <v>6.9630000000000001</v>
      </c>
      <c r="BA5149">
        <v>6.9219999999999997</v>
      </c>
      <c r="BB5149">
        <v>7.1180000000000003</v>
      </c>
      <c r="BC5149">
        <v>2017</v>
      </c>
    </row>
    <row r="5150" spans="1:55" x14ac:dyDescent="0.25">
      <c r="A5150">
        <v>948</v>
      </c>
      <c r="B5150" t="s">
        <v>1319</v>
      </c>
      <c r="C5150" t="s">
        <v>293</v>
      </c>
      <c r="D5150" t="s">
        <v>1320</v>
      </c>
      <c r="E5150" t="s">
        <v>294</v>
      </c>
      <c r="F5150" t="s">
        <v>295</v>
      </c>
      <c r="G5150" t="s">
        <v>250</v>
      </c>
      <c r="I5150" t="s">
        <v>1322</v>
      </c>
      <c r="J5150" t="s">
        <v>232</v>
      </c>
      <c r="K5150" t="s">
        <v>232</v>
      </c>
      <c r="L5150" t="s">
        <v>232</v>
      </c>
      <c r="M5150" t="s">
        <v>232</v>
      </c>
      <c r="N5150" t="s">
        <v>232</v>
      </c>
      <c r="O5150" t="s">
        <v>232</v>
      </c>
      <c r="P5150" t="s">
        <v>232</v>
      </c>
      <c r="Q5150" t="s">
        <v>232</v>
      </c>
      <c r="R5150" t="s">
        <v>232</v>
      </c>
      <c r="S5150" t="s">
        <v>232</v>
      </c>
      <c r="T5150">
        <v>0.129</v>
      </c>
      <c r="U5150">
        <v>0.39900000000000002</v>
      </c>
      <c r="V5150">
        <v>1.698</v>
      </c>
      <c r="W5150">
        <v>4.8040000000000003</v>
      </c>
      <c r="X5150">
        <v>7.9880000000000004</v>
      </c>
      <c r="Y5150">
        <v>12.23</v>
      </c>
      <c r="Z5150">
        <v>17.681999999999999</v>
      </c>
      <c r="AA5150">
        <v>21.2</v>
      </c>
      <c r="AB5150">
        <v>22.5</v>
      </c>
      <c r="AC5150">
        <v>24.6</v>
      </c>
      <c r="AD5150">
        <v>26.7</v>
      </c>
      <c r="AE5150">
        <v>28.8</v>
      </c>
      <c r="AF5150">
        <v>29.3</v>
      </c>
      <c r="AG5150">
        <v>30.6</v>
      </c>
      <c r="AH5150">
        <v>34</v>
      </c>
      <c r="AI5150">
        <v>37.200000000000003</v>
      </c>
      <c r="AJ5150">
        <v>39</v>
      </c>
      <c r="AK5150">
        <v>44.5</v>
      </c>
      <c r="AL5150">
        <v>54.8</v>
      </c>
      <c r="AM5150">
        <v>55.9</v>
      </c>
      <c r="AN5150">
        <v>64</v>
      </c>
      <c r="AO5150">
        <v>70</v>
      </c>
      <c r="AP5150">
        <v>79.900000000000006</v>
      </c>
      <c r="AQ5150">
        <v>88.9</v>
      </c>
      <c r="AR5150">
        <v>98.4</v>
      </c>
      <c r="AS5150">
        <v>99.5</v>
      </c>
      <c r="AT5150">
        <v>100.3</v>
      </c>
      <c r="AU5150">
        <v>107.5</v>
      </c>
      <c r="AV5150">
        <v>117.9</v>
      </c>
      <c r="AW5150">
        <v>126.389</v>
      </c>
      <c r="AX5150">
        <v>136.494</v>
      </c>
      <c r="AY5150">
        <v>146.12700000000001</v>
      </c>
      <c r="AZ5150">
        <v>156.16399999999999</v>
      </c>
      <c r="BA5150">
        <v>167.05600000000001</v>
      </c>
      <c r="BB5150">
        <v>179.18700000000001</v>
      </c>
      <c r="BC5150">
        <v>2017</v>
      </c>
    </row>
    <row r="5151" spans="1:55" x14ac:dyDescent="0.25">
      <c r="A5151">
        <v>948</v>
      </c>
      <c r="B5151" t="s">
        <v>1319</v>
      </c>
      <c r="C5151" t="s">
        <v>296</v>
      </c>
      <c r="D5151" t="s">
        <v>1320</v>
      </c>
      <c r="E5151" t="s">
        <v>294</v>
      </c>
      <c r="F5151" t="s">
        <v>297</v>
      </c>
      <c r="G5151" t="s">
        <v>235</v>
      </c>
      <c r="I5151" t="s">
        <v>298</v>
      </c>
      <c r="J5151" t="s">
        <v>232</v>
      </c>
      <c r="K5151" t="s">
        <v>232</v>
      </c>
      <c r="L5151" t="s">
        <v>232</v>
      </c>
      <c r="M5151" t="s">
        <v>232</v>
      </c>
      <c r="N5151" t="s">
        <v>232</v>
      </c>
      <c r="O5151" t="s">
        <v>232</v>
      </c>
      <c r="P5151" t="s">
        <v>232</v>
      </c>
      <c r="Q5151" t="s">
        <v>232</v>
      </c>
      <c r="R5151" t="s">
        <v>232</v>
      </c>
      <c r="S5151" t="s">
        <v>232</v>
      </c>
      <c r="T5151" t="s">
        <v>232</v>
      </c>
      <c r="U5151">
        <v>208.6</v>
      </c>
      <c r="V5151">
        <v>325.47800000000001</v>
      </c>
      <c r="W5151">
        <v>182.976</v>
      </c>
      <c r="X5151">
        <v>66.3</v>
      </c>
      <c r="Y5151">
        <v>53.104999999999997</v>
      </c>
      <c r="Z5151">
        <v>44.576000000000001</v>
      </c>
      <c r="AA5151">
        <v>19.893999999999998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14.103</v>
      </c>
      <c r="AL5151">
        <v>23.146000000000001</v>
      </c>
      <c r="AM5151">
        <v>2.0070000000000001</v>
      </c>
      <c r="AN5151">
        <v>14.49</v>
      </c>
      <c r="AO5151">
        <v>9.375</v>
      </c>
      <c r="AP5151">
        <v>14.143000000000001</v>
      </c>
      <c r="AQ5151">
        <v>11.263999999999999</v>
      </c>
      <c r="AR5151">
        <v>10.686</v>
      </c>
      <c r="AS5151">
        <v>1.1180000000000001</v>
      </c>
      <c r="AT5151">
        <v>0.80400000000000005</v>
      </c>
      <c r="AU5151">
        <v>7.1779999999999999</v>
      </c>
      <c r="AV5151">
        <v>9.6739999999999995</v>
      </c>
      <c r="AW5151">
        <v>7.2</v>
      </c>
      <c r="AX5151">
        <v>7.9950000000000001</v>
      </c>
      <c r="AY5151">
        <v>7.0570000000000004</v>
      </c>
      <c r="AZ5151">
        <v>6.8689999999999998</v>
      </c>
      <c r="BA5151">
        <v>6.9740000000000002</v>
      </c>
      <c r="BB5151">
        <v>7.2619999999999996</v>
      </c>
      <c r="BC5151">
        <v>2017</v>
      </c>
    </row>
    <row r="5152" spans="1:55" x14ac:dyDescent="0.25">
      <c r="A5152">
        <v>948</v>
      </c>
      <c r="B5152" t="s">
        <v>1319</v>
      </c>
      <c r="C5152" t="s">
        <v>299</v>
      </c>
      <c r="D5152" t="s">
        <v>1320</v>
      </c>
      <c r="E5152" t="s">
        <v>300</v>
      </c>
      <c r="G5152" t="s">
        <v>274</v>
      </c>
    </row>
    <row r="5153" spans="1:55" x14ac:dyDescent="0.25">
      <c r="A5153">
        <v>948</v>
      </c>
      <c r="B5153" t="s">
        <v>1319</v>
      </c>
      <c r="C5153" t="s">
        <v>301</v>
      </c>
      <c r="D5153" t="s">
        <v>1320</v>
      </c>
      <c r="E5153" t="s">
        <v>302</v>
      </c>
      <c r="F5153" t="s">
        <v>303</v>
      </c>
      <c r="G5153" t="s">
        <v>235</v>
      </c>
      <c r="I5153" t="s">
        <v>1323</v>
      </c>
      <c r="J5153" t="s">
        <v>232</v>
      </c>
      <c r="K5153" t="s">
        <v>232</v>
      </c>
      <c r="L5153" t="s">
        <v>232</v>
      </c>
      <c r="M5153" t="s">
        <v>232</v>
      </c>
      <c r="N5153" t="s">
        <v>232</v>
      </c>
      <c r="O5153" t="s">
        <v>232</v>
      </c>
      <c r="P5153" t="s">
        <v>232</v>
      </c>
      <c r="Q5153" t="s">
        <v>232</v>
      </c>
      <c r="R5153" t="s">
        <v>232</v>
      </c>
      <c r="S5153" t="s">
        <v>232</v>
      </c>
      <c r="T5153" t="s">
        <v>232</v>
      </c>
      <c r="U5153" t="s">
        <v>232</v>
      </c>
      <c r="V5153" t="s">
        <v>232</v>
      </c>
      <c r="W5153" t="s">
        <v>232</v>
      </c>
      <c r="X5153" t="s">
        <v>232</v>
      </c>
      <c r="Y5153" t="s">
        <v>232</v>
      </c>
      <c r="Z5153" t="s">
        <v>232</v>
      </c>
      <c r="AA5153" t="s">
        <v>232</v>
      </c>
      <c r="AB5153" t="s">
        <v>232</v>
      </c>
      <c r="AC5153" t="s">
        <v>232</v>
      </c>
      <c r="AD5153" t="s">
        <v>232</v>
      </c>
      <c r="AE5153" t="s">
        <v>232</v>
      </c>
      <c r="AF5153" t="s">
        <v>232</v>
      </c>
      <c r="AG5153" t="s">
        <v>232</v>
      </c>
      <c r="AH5153" t="s">
        <v>232</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13.627000000000001</v>
      </c>
      <c r="AW5153">
        <v>-4.3540000000000001</v>
      </c>
      <c r="AX5153">
        <v>-0.85599999999999998</v>
      </c>
      <c r="AY5153">
        <v>4.6520000000000001</v>
      </c>
      <c r="AZ5153">
        <v>0.54800000000000004</v>
      </c>
      <c r="BA5153">
        <v>6.718</v>
      </c>
      <c r="BB5153">
        <v>6.6150000000000002</v>
      </c>
      <c r="BC5153">
        <v>2015</v>
      </c>
    </row>
    <row r="5154" spans="1:55" x14ac:dyDescent="0.25">
      <c r="A5154">
        <v>948</v>
      </c>
      <c r="B5154" t="s">
        <v>1319</v>
      </c>
      <c r="C5154" t="s">
        <v>305</v>
      </c>
      <c r="D5154" t="s">
        <v>1320</v>
      </c>
      <c r="E5154" t="s">
        <v>306</v>
      </c>
      <c r="F5154" t="s">
        <v>307</v>
      </c>
      <c r="G5154" t="s">
        <v>235</v>
      </c>
      <c r="I5154" t="s">
        <v>1323</v>
      </c>
      <c r="J5154" t="s">
        <v>374</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18.157</v>
      </c>
      <c r="AW5154">
        <v>-4.0780000000000003</v>
      </c>
      <c r="AX5154">
        <v>-0.61199999999999999</v>
      </c>
      <c r="AY5154">
        <v>6.0919999999999996</v>
      </c>
      <c r="AZ5154">
        <v>0.98199999999999998</v>
      </c>
      <c r="BA5154">
        <v>7.3159999999999998</v>
      </c>
      <c r="BB5154">
        <v>7.423</v>
      </c>
      <c r="BC5154">
        <v>2015</v>
      </c>
    </row>
    <row r="5155" spans="1:55" x14ac:dyDescent="0.25">
      <c r="A5155">
        <v>948</v>
      </c>
      <c r="B5155" t="s">
        <v>1319</v>
      </c>
      <c r="C5155" t="s">
        <v>308</v>
      </c>
      <c r="D5155" t="s">
        <v>1320</v>
      </c>
      <c r="E5155" t="s">
        <v>309</v>
      </c>
      <c r="F5155" t="s">
        <v>310</v>
      </c>
      <c r="G5155" t="s">
        <v>235</v>
      </c>
      <c r="I5155" t="s">
        <v>1323</v>
      </c>
      <c r="J5155" t="s">
        <v>232</v>
      </c>
      <c r="K5155" t="s">
        <v>232</v>
      </c>
      <c r="L5155" t="s">
        <v>232</v>
      </c>
      <c r="M5155" t="s">
        <v>232</v>
      </c>
      <c r="N5155" t="s">
        <v>232</v>
      </c>
      <c r="O5155" t="s">
        <v>232</v>
      </c>
      <c r="P5155" t="s">
        <v>232</v>
      </c>
      <c r="Q5155" t="s">
        <v>232</v>
      </c>
      <c r="R5155" t="s">
        <v>232</v>
      </c>
      <c r="S5155" t="s">
        <v>232</v>
      </c>
      <c r="T5155" t="s">
        <v>232</v>
      </c>
      <c r="U5155" t="s">
        <v>232</v>
      </c>
      <c r="V5155" t="s">
        <v>232</v>
      </c>
      <c r="W5155" t="s">
        <v>232</v>
      </c>
      <c r="X5155" t="s">
        <v>232</v>
      </c>
      <c r="Y5155" t="s">
        <v>232</v>
      </c>
      <c r="Z5155" t="s">
        <v>232</v>
      </c>
      <c r="AA5155" t="s">
        <v>232</v>
      </c>
      <c r="AB5155" t="s">
        <v>232</v>
      </c>
      <c r="AC5155" t="s">
        <v>232</v>
      </c>
      <c r="AD5155" t="s">
        <v>232</v>
      </c>
      <c r="AE5155" t="s">
        <v>232</v>
      </c>
      <c r="AF5155" t="s">
        <v>232</v>
      </c>
      <c r="AG5155" t="s">
        <v>232</v>
      </c>
      <c r="AH5155" t="s">
        <v>232</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-1.1140000000000001</v>
      </c>
      <c r="AW5155">
        <v>0.41199999999999998</v>
      </c>
      <c r="AX5155">
        <v>-1.36</v>
      </c>
      <c r="AY5155">
        <v>4.2110000000000003</v>
      </c>
      <c r="AZ5155">
        <v>4.1159999999999997</v>
      </c>
      <c r="BA5155">
        <v>9.8239999999999998</v>
      </c>
      <c r="BB5155">
        <v>8.4600000000000009</v>
      </c>
      <c r="BC5155">
        <v>2015</v>
      </c>
    </row>
    <row r="5156" spans="1:55" x14ac:dyDescent="0.25">
      <c r="A5156">
        <v>948</v>
      </c>
      <c r="B5156" t="s">
        <v>1319</v>
      </c>
      <c r="C5156" t="s">
        <v>311</v>
      </c>
      <c r="D5156" t="s">
        <v>1320</v>
      </c>
      <c r="E5156" t="s">
        <v>312</v>
      </c>
      <c r="F5156" t="s">
        <v>313</v>
      </c>
      <c r="G5156" t="s">
        <v>235</v>
      </c>
      <c r="I5156" t="s">
        <v>1323</v>
      </c>
      <c r="J5156" t="s">
        <v>374</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0.39300000000000002</v>
      </c>
      <c r="AX5156">
        <v>-1.7290000000000001</v>
      </c>
      <c r="AY5156">
        <v>4.7469999999999999</v>
      </c>
      <c r="AZ5156">
        <v>4.5330000000000004</v>
      </c>
      <c r="BA5156">
        <v>11.132999999999999</v>
      </c>
      <c r="BB5156">
        <v>9.42</v>
      </c>
      <c r="BC5156">
        <v>2015</v>
      </c>
    </row>
    <row r="5157" spans="1:55" x14ac:dyDescent="0.25">
      <c r="A5157">
        <v>948</v>
      </c>
      <c r="B5157" t="s">
        <v>1319</v>
      </c>
      <c r="C5157" t="s">
        <v>314</v>
      </c>
      <c r="D5157" t="s">
        <v>1320</v>
      </c>
      <c r="E5157" t="s">
        <v>315</v>
      </c>
      <c r="F5157" t="s">
        <v>316</v>
      </c>
      <c r="G5157" t="s">
        <v>317</v>
      </c>
      <c r="I5157" t="s">
        <v>1324</v>
      </c>
      <c r="J5157" t="s">
        <v>232</v>
      </c>
      <c r="K5157" t="s">
        <v>232</v>
      </c>
      <c r="L5157" t="s">
        <v>232</v>
      </c>
      <c r="M5157" t="s">
        <v>232</v>
      </c>
      <c r="N5157" t="s">
        <v>232</v>
      </c>
      <c r="O5157" t="s">
        <v>232</v>
      </c>
      <c r="P5157" t="s">
        <v>232</v>
      </c>
      <c r="Q5157" t="s">
        <v>232</v>
      </c>
      <c r="R5157" t="s">
        <v>232</v>
      </c>
      <c r="S5157" t="s">
        <v>232</v>
      </c>
      <c r="T5157" t="s">
        <v>232</v>
      </c>
      <c r="U5157" t="s">
        <v>232</v>
      </c>
      <c r="V5157" t="s">
        <v>232</v>
      </c>
      <c r="W5157" t="s">
        <v>232</v>
      </c>
      <c r="X5157" t="s">
        <v>232</v>
      </c>
      <c r="Y5157" t="s">
        <v>232</v>
      </c>
      <c r="Z5157" t="s">
        <v>232</v>
      </c>
      <c r="AA5157" t="s">
        <v>232</v>
      </c>
      <c r="AB5157" t="s">
        <v>232</v>
      </c>
      <c r="AC5157" t="s">
        <v>232</v>
      </c>
      <c r="AD5157" t="s">
        <v>232</v>
      </c>
      <c r="AE5157" t="s">
        <v>232</v>
      </c>
      <c r="AF5157" t="s">
        <v>232</v>
      </c>
      <c r="AG5157" t="s">
        <v>232</v>
      </c>
      <c r="AH5157" t="s">
        <v>232</v>
      </c>
      <c r="AI5157" t="s">
        <v>232</v>
      </c>
      <c r="AJ5157" t="s">
        <v>232</v>
      </c>
      <c r="AK5157">
        <v>11.3</v>
      </c>
      <c r="AL5157">
        <v>9.1999999999999993</v>
      </c>
      <c r="AM5157">
        <v>11.6</v>
      </c>
      <c r="AN5157">
        <v>9.9</v>
      </c>
      <c r="AO5157">
        <v>7.7</v>
      </c>
      <c r="AP5157">
        <v>8.1999999999999993</v>
      </c>
      <c r="AQ5157">
        <v>7.9</v>
      </c>
      <c r="AR5157">
        <v>7.9</v>
      </c>
      <c r="AS5157">
        <v>7.5</v>
      </c>
      <c r="AT5157">
        <v>10</v>
      </c>
      <c r="AU5157">
        <v>10</v>
      </c>
      <c r="AV5157">
        <v>10</v>
      </c>
      <c r="AW5157">
        <v>9</v>
      </c>
      <c r="AX5157">
        <v>8.1</v>
      </c>
      <c r="AY5157">
        <v>7.29</v>
      </c>
      <c r="AZ5157">
        <v>6.5609999999999999</v>
      </c>
      <c r="BA5157">
        <v>5.9050000000000002</v>
      </c>
      <c r="BB5157">
        <v>5.3140000000000001</v>
      </c>
      <c r="BC5157">
        <v>2015</v>
      </c>
    </row>
    <row r="5158" spans="1:55" x14ac:dyDescent="0.25">
      <c r="A5158">
        <v>948</v>
      </c>
      <c r="B5158" t="s">
        <v>1319</v>
      </c>
      <c r="C5158" t="s">
        <v>318</v>
      </c>
      <c r="D5158" t="s">
        <v>1320</v>
      </c>
      <c r="E5158" t="s">
        <v>319</v>
      </c>
      <c r="F5158" t="s">
        <v>320</v>
      </c>
      <c r="G5158" t="s">
        <v>321</v>
      </c>
      <c r="H5158" t="s">
        <v>322</v>
      </c>
    </row>
    <row r="5159" spans="1:55" x14ac:dyDescent="0.25">
      <c r="A5159">
        <v>948</v>
      </c>
      <c r="B5159" t="s">
        <v>1319</v>
      </c>
      <c r="C5159" t="s">
        <v>323</v>
      </c>
      <c r="D5159" t="s">
        <v>1320</v>
      </c>
      <c r="E5159" t="s">
        <v>324</v>
      </c>
      <c r="F5159" t="s">
        <v>325</v>
      </c>
      <c r="G5159" t="s">
        <v>321</v>
      </c>
      <c r="H5159" t="s">
        <v>322</v>
      </c>
      <c r="I5159" t="s">
        <v>1325</v>
      </c>
      <c r="J5159" t="s">
        <v>232</v>
      </c>
      <c r="K5159" t="s">
        <v>232</v>
      </c>
      <c r="L5159" t="s">
        <v>232</v>
      </c>
      <c r="M5159" t="s">
        <v>232</v>
      </c>
      <c r="N5159" t="s">
        <v>232</v>
      </c>
      <c r="O5159" t="s">
        <v>232</v>
      </c>
      <c r="P5159" t="s">
        <v>232</v>
      </c>
      <c r="Q5159" t="s">
        <v>232</v>
      </c>
      <c r="R5159" t="s">
        <v>232</v>
      </c>
      <c r="S5159" t="s">
        <v>232</v>
      </c>
      <c r="T5159">
        <v>2.0840000000000001</v>
      </c>
      <c r="U5159">
        <v>2.1349999999999998</v>
      </c>
      <c r="V5159">
        <v>2.1749999999999998</v>
      </c>
      <c r="W5159">
        <v>2.1949999999999998</v>
      </c>
      <c r="X5159">
        <v>2.2149999999999999</v>
      </c>
      <c r="Y5159">
        <v>2.2490000000000001</v>
      </c>
      <c r="Z5159">
        <v>2.2829999999999999</v>
      </c>
      <c r="AA5159">
        <v>2.3159999999999998</v>
      </c>
      <c r="AB5159">
        <v>2.3490000000000002</v>
      </c>
      <c r="AC5159">
        <v>2.3740000000000001</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3.3</v>
      </c>
      <c r="AX5159">
        <v>3.363</v>
      </c>
      <c r="AY5159">
        <v>3.4260000000000002</v>
      </c>
      <c r="AZ5159">
        <v>3.4910000000000001</v>
      </c>
      <c r="BA5159">
        <v>3.5579999999999998</v>
      </c>
      <c r="BB5159">
        <v>3.625</v>
      </c>
      <c r="BC5159">
        <v>2014</v>
      </c>
    </row>
    <row r="5160" spans="1:55" x14ac:dyDescent="0.25">
      <c r="A5160">
        <v>948</v>
      </c>
      <c r="B5160" t="s">
        <v>1319</v>
      </c>
      <c r="C5160" t="s">
        <v>327</v>
      </c>
      <c r="D5160" t="s">
        <v>1320</v>
      </c>
      <c r="E5160" t="s">
        <v>328</v>
      </c>
      <c r="F5160" t="s">
        <v>329</v>
      </c>
      <c r="G5160" t="s">
        <v>229</v>
      </c>
      <c r="H5160" t="s">
        <v>230</v>
      </c>
      <c r="I5160" t="s">
        <v>1326</v>
      </c>
      <c r="J5160" t="s">
        <v>232</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52">
        <v>1360.41</v>
      </c>
      <c r="AK5160" s="52">
        <v>1880.49</v>
      </c>
      <c r="AL5160" s="52">
        <v>2170.37</v>
      </c>
      <c r="AM5160" s="52">
        <v>1994</v>
      </c>
      <c r="AN5160" s="52">
        <v>3122.19</v>
      </c>
      <c r="AO5160" s="52">
        <v>4468.2700000000004</v>
      </c>
      <c r="AP5160" s="52">
        <v>4975.8900000000003</v>
      </c>
      <c r="AQ5160" s="52">
        <v>5983.61</v>
      </c>
      <c r="AR5160" s="52">
        <v>6175.47</v>
      </c>
      <c r="AS5160" s="52">
        <v>5806.79</v>
      </c>
      <c r="AT5160" s="52">
        <v>5634.56</v>
      </c>
      <c r="AU5160" s="52">
        <v>7922.49</v>
      </c>
      <c r="AV5160" s="52">
        <v>8363.94</v>
      </c>
      <c r="AW5160" s="52">
        <v>9615.75</v>
      </c>
      <c r="AX5160" s="52">
        <v>10559.66</v>
      </c>
      <c r="AY5160" s="52">
        <v>11785.63</v>
      </c>
      <c r="AZ5160" s="52">
        <v>13231.97</v>
      </c>
      <c r="BA5160" s="52">
        <v>14785.37</v>
      </c>
      <c r="BB5160" s="52">
        <v>16346.39</v>
      </c>
      <c r="BC5160">
        <v>2016</v>
      </c>
    </row>
    <row r="5161" spans="1:55" x14ac:dyDescent="0.25">
      <c r="A5161">
        <v>948</v>
      </c>
      <c r="B5161" t="s">
        <v>1319</v>
      </c>
      <c r="C5161" t="s">
        <v>331</v>
      </c>
      <c r="D5161" t="s">
        <v>1320</v>
      </c>
      <c r="E5161" t="s">
        <v>328</v>
      </c>
      <c r="F5161" t="s">
        <v>329</v>
      </c>
      <c r="G5161" t="s">
        <v>282</v>
      </c>
      <c r="I5161" t="s">
        <v>332</v>
      </c>
      <c r="J5161" t="s">
        <v>232</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31.206</v>
      </c>
      <c r="AR5161">
        <v>27.783999999999999</v>
      </c>
      <c r="AS5161">
        <v>25.082999999999998</v>
      </c>
      <c r="AT5161">
        <v>23.533000000000001</v>
      </c>
      <c r="AU5161">
        <v>28.401</v>
      </c>
      <c r="AV5161">
        <v>26.001999999999999</v>
      </c>
      <c r="AW5161">
        <v>26.114999999999998</v>
      </c>
      <c r="AX5161">
        <v>25.492000000000001</v>
      </c>
      <c r="AY5161">
        <v>25.408000000000001</v>
      </c>
      <c r="AZ5161">
        <v>25.542000000000002</v>
      </c>
      <c r="BA5161">
        <v>25.434999999999999</v>
      </c>
      <c r="BB5161">
        <v>25.013000000000002</v>
      </c>
      <c r="BC5161">
        <v>2016</v>
      </c>
    </row>
    <row r="5162" spans="1:55" x14ac:dyDescent="0.25">
      <c r="A5162">
        <v>948</v>
      </c>
      <c r="B5162" t="s">
        <v>1319</v>
      </c>
      <c r="C5162" t="s">
        <v>333</v>
      </c>
      <c r="D5162" t="s">
        <v>1320</v>
      </c>
      <c r="E5162" t="s">
        <v>334</v>
      </c>
      <c r="F5162" t="s">
        <v>335</v>
      </c>
      <c r="G5162" t="s">
        <v>229</v>
      </c>
      <c r="H5162" t="s">
        <v>230</v>
      </c>
      <c r="I5162" t="s">
        <v>1326</v>
      </c>
      <c r="J5162" t="s">
        <v>232</v>
      </c>
      <c r="K5162">
        <v>4.1459999999999999</v>
      </c>
      <c r="L5162">
        <v>4.6219999999999999</v>
      </c>
      <c r="M5162">
        <v>4.992</v>
      </c>
      <c r="N5162">
        <v>5.2450000000000001</v>
      </c>
      <c r="O5162">
        <v>5.5609999999999999</v>
      </c>
      <c r="P5162">
        <v>6.0049999999999999</v>
      </c>
      <c r="Q5162">
        <v>6.36</v>
      </c>
      <c r="R5162">
        <v>6.6909999999999998</v>
      </c>
      <c r="S5162">
        <v>7.008</v>
      </c>
      <c r="T5162">
        <v>6.7110000000000003</v>
      </c>
      <c r="U5162">
        <v>10.797000000000001</v>
      </c>
      <c r="V5162">
        <v>16.966000000000001</v>
      </c>
      <c r="W5162">
        <v>82.971999999999994</v>
      </c>
      <c r="X5162">
        <v>114.82299999999999</v>
      </c>
      <c r="Y5162">
        <v>173.26499999999999</v>
      </c>
      <c r="Z5162">
        <v>211.23099999999999</v>
      </c>
      <c r="AA5162">
        <v>287.64800000000002</v>
      </c>
      <c r="AB5162">
        <v>342.14600000000002</v>
      </c>
      <c r="AC5162">
        <v>364.55599999999998</v>
      </c>
      <c r="AD5162">
        <v>422.65</v>
      </c>
      <c r="AE5162">
        <v>489.73</v>
      </c>
      <c r="AF5162">
        <v>550.48099999999999</v>
      </c>
      <c r="AG5162">
        <v>615.75300000000004</v>
      </c>
      <c r="AH5162">
        <v>752.47500000000002</v>
      </c>
      <c r="AI5162">
        <v>764.59699999999998</v>
      </c>
      <c r="AJ5162" s="52">
        <v>1054.92</v>
      </c>
      <c r="AK5162" s="52">
        <v>1749.7</v>
      </c>
      <c r="AL5162" s="52">
        <v>2466.77</v>
      </c>
      <c r="AM5162" s="52">
        <v>2336.63</v>
      </c>
      <c r="AN5162" s="52">
        <v>3080.69</v>
      </c>
      <c r="AO5162" s="52">
        <v>4997.04</v>
      </c>
      <c r="AP5162" s="52">
        <v>6492.9</v>
      </c>
      <c r="AQ5162" s="52">
        <v>7688.59</v>
      </c>
      <c r="AR5162" s="52">
        <v>8682.19</v>
      </c>
      <c r="AS5162" s="52">
        <v>7781.47</v>
      </c>
      <c r="AT5162" s="52">
        <v>9699.24</v>
      </c>
      <c r="AU5162" s="52">
        <v>8448.08</v>
      </c>
      <c r="AV5162" s="52">
        <v>9448.67</v>
      </c>
      <c r="AW5162" s="52">
        <v>11623.63</v>
      </c>
      <c r="AX5162" s="52">
        <v>12255.32</v>
      </c>
      <c r="AY5162" s="52">
        <v>12769.4</v>
      </c>
      <c r="AZ5162" s="52">
        <v>14010.89</v>
      </c>
      <c r="BA5162" s="52">
        <v>15575.16</v>
      </c>
      <c r="BB5162" s="52">
        <v>17698.22</v>
      </c>
      <c r="BC5162">
        <v>2016</v>
      </c>
    </row>
    <row r="5163" spans="1:55" x14ac:dyDescent="0.25">
      <c r="A5163">
        <v>948</v>
      </c>
      <c r="B5163" t="s">
        <v>1319</v>
      </c>
      <c r="C5163" t="s">
        <v>336</v>
      </c>
      <c r="D5163" t="s">
        <v>1320</v>
      </c>
      <c r="E5163" t="s">
        <v>334</v>
      </c>
      <c r="F5163" t="s">
        <v>335</v>
      </c>
      <c r="G5163" t="s">
        <v>282</v>
      </c>
      <c r="I5163" t="s">
        <v>337</v>
      </c>
      <c r="J5163" t="s">
        <v>232</v>
      </c>
      <c r="K5163">
        <v>39.960999999999999</v>
      </c>
      <c r="L5163">
        <v>40.323999999999998</v>
      </c>
      <c r="M5163">
        <v>40.777000000000001</v>
      </c>
      <c r="N5163">
        <v>41.732999999999997</v>
      </c>
      <c r="O5163">
        <v>42.470999999999997</v>
      </c>
      <c r="P5163">
        <v>46.173999999999999</v>
      </c>
      <c r="Q5163">
        <v>46.884999999999998</v>
      </c>
      <c r="R5163">
        <v>46.493000000000002</v>
      </c>
      <c r="S5163">
        <v>46.747999999999998</v>
      </c>
      <c r="T5163">
        <v>45.904000000000003</v>
      </c>
      <c r="U5163">
        <v>40.872</v>
      </c>
      <c r="V5163">
        <v>25.86</v>
      </c>
      <c r="W5163">
        <v>31.178000000000001</v>
      </c>
      <c r="X5163">
        <v>25.709</v>
      </c>
      <c r="Y5163">
        <v>22.754000000000001</v>
      </c>
      <c r="Z5163">
        <v>24.486999999999998</v>
      </c>
      <c r="AA5163">
        <v>26.379000000000001</v>
      </c>
      <c r="AB5163">
        <v>30.960999999999999</v>
      </c>
      <c r="AC5163">
        <v>28.864999999999998</v>
      </c>
      <c r="AD5163">
        <v>29.541</v>
      </c>
      <c r="AE5163">
        <v>30.053999999999998</v>
      </c>
      <c r="AF5163">
        <v>30.341999999999999</v>
      </c>
      <c r="AG5163">
        <v>28.811</v>
      </c>
      <c r="AH5163">
        <v>27.370999999999999</v>
      </c>
      <c r="AI5163">
        <v>25.14</v>
      </c>
      <c r="AJ5163">
        <v>26.193000000000001</v>
      </c>
      <c r="AK5163">
        <v>35.299999999999997</v>
      </c>
      <c r="AL5163">
        <v>37.628999999999998</v>
      </c>
      <c r="AM5163">
        <v>35.454000000000001</v>
      </c>
      <c r="AN5163">
        <v>31.574999999999999</v>
      </c>
      <c r="AO5163">
        <v>37.932000000000002</v>
      </c>
      <c r="AP5163">
        <v>38.906999999999996</v>
      </c>
      <c r="AQ5163">
        <v>40.098999999999997</v>
      </c>
      <c r="AR5163">
        <v>39.061</v>
      </c>
      <c r="AS5163">
        <v>33.613</v>
      </c>
      <c r="AT5163">
        <v>40.51</v>
      </c>
      <c r="AU5163">
        <v>30.285</v>
      </c>
      <c r="AV5163">
        <v>29.375</v>
      </c>
      <c r="AW5163">
        <v>31.568999999999999</v>
      </c>
      <c r="AX5163">
        <v>29.585000000000001</v>
      </c>
      <c r="AY5163">
        <v>27.529</v>
      </c>
      <c r="AZ5163">
        <v>27.045999999999999</v>
      </c>
      <c r="BA5163">
        <v>26.792999999999999</v>
      </c>
      <c r="BB5163">
        <v>27.081</v>
      </c>
      <c r="BC5163">
        <v>2016</v>
      </c>
    </row>
    <row r="5164" spans="1:55" x14ac:dyDescent="0.25">
      <c r="A5164">
        <v>948</v>
      </c>
      <c r="B5164" t="s">
        <v>1319</v>
      </c>
      <c r="C5164" t="s">
        <v>338</v>
      </c>
      <c r="D5164" t="s">
        <v>1320</v>
      </c>
      <c r="E5164" t="s">
        <v>339</v>
      </c>
      <c r="F5164" t="s">
        <v>340</v>
      </c>
      <c r="G5164" t="s">
        <v>229</v>
      </c>
      <c r="H5164" t="s">
        <v>230</v>
      </c>
      <c r="I5164" t="s">
        <v>1326</v>
      </c>
      <c r="J5164" t="s">
        <v>232</v>
      </c>
      <c r="K5164">
        <v>-0.42499999999999999</v>
      </c>
      <c r="L5164">
        <v>-0.44</v>
      </c>
      <c r="M5164">
        <v>-0.51400000000000001</v>
      </c>
      <c r="N5164">
        <v>-0.56399999999999995</v>
      </c>
      <c r="O5164">
        <v>-0.64300000000000002</v>
      </c>
      <c r="P5164">
        <v>-1.645</v>
      </c>
      <c r="Q5164">
        <v>-1.819</v>
      </c>
      <c r="R5164">
        <v>-2.0099999999999998</v>
      </c>
      <c r="S5164">
        <v>-1.7649999999999999</v>
      </c>
      <c r="T5164">
        <v>-1.4159999999999999</v>
      </c>
      <c r="U5164">
        <v>-1.8320000000000001</v>
      </c>
      <c r="V5164">
        <v>-5.1660000000000004</v>
      </c>
      <c r="W5164">
        <v>-26.16</v>
      </c>
      <c r="X5164">
        <v>-29.077999999999999</v>
      </c>
      <c r="Y5164">
        <v>-32.363999999999997</v>
      </c>
      <c r="Z5164">
        <v>-50.795999999999999</v>
      </c>
      <c r="AA5164">
        <v>-75.504999999999995</v>
      </c>
      <c r="AB5164">
        <v>-116.64100000000001</v>
      </c>
      <c r="AC5164">
        <v>-112.85599999999999</v>
      </c>
      <c r="AD5164">
        <v>-71.254000000000005</v>
      </c>
      <c r="AE5164">
        <v>-60.231999999999999</v>
      </c>
      <c r="AF5164">
        <v>-73.432000000000002</v>
      </c>
      <c r="AG5164">
        <v>-61.863999999999997</v>
      </c>
      <c r="AH5164">
        <v>-39.360999999999997</v>
      </c>
      <c r="AI5164">
        <v>73.260999999999996</v>
      </c>
      <c r="AJ5164">
        <v>305.48500000000001</v>
      </c>
      <c r="AK5164">
        <v>130.78800000000001</v>
      </c>
      <c r="AL5164">
        <v>-296.404</v>
      </c>
      <c r="AM5164">
        <v>-342.63400000000001</v>
      </c>
      <c r="AN5164">
        <v>41.506999999999998</v>
      </c>
      <c r="AO5164">
        <v>-528.77</v>
      </c>
      <c r="AP5164" s="52">
        <v>-1517.01</v>
      </c>
      <c r="AQ5164" s="52">
        <v>-1704.98</v>
      </c>
      <c r="AR5164" s="52">
        <v>-2506.7199999999998</v>
      </c>
      <c r="AS5164" s="52">
        <v>-1974.68</v>
      </c>
      <c r="AT5164" s="52">
        <v>-4064.68</v>
      </c>
      <c r="AU5164">
        <v>-525.58799999999997</v>
      </c>
      <c r="AV5164" s="52">
        <v>-1084.73</v>
      </c>
      <c r="AW5164" s="52">
        <v>-2007.88</v>
      </c>
      <c r="AX5164" s="52">
        <v>-1695.66</v>
      </c>
      <c r="AY5164">
        <v>-983.774</v>
      </c>
      <c r="AZ5164">
        <v>-778.91600000000005</v>
      </c>
      <c r="BA5164">
        <v>-789.78800000000001</v>
      </c>
      <c r="BB5164" s="52">
        <v>-1351.84</v>
      </c>
      <c r="BC5164">
        <v>2016</v>
      </c>
    </row>
    <row r="5165" spans="1:55" x14ac:dyDescent="0.25">
      <c r="A5165">
        <v>948</v>
      </c>
      <c r="B5165" t="s">
        <v>1319</v>
      </c>
      <c r="C5165" t="s">
        <v>341</v>
      </c>
      <c r="D5165" t="s">
        <v>1320</v>
      </c>
      <c r="E5165" t="s">
        <v>339</v>
      </c>
      <c r="F5165" t="s">
        <v>340</v>
      </c>
      <c r="G5165" t="s">
        <v>282</v>
      </c>
      <c r="I5165" t="s">
        <v>342</v>
      </c>
      <c r="J5165" t="s">
        <v>232</v>
      </c>
      <c r="K5165">
        <v>-4.101</v>
      </c>
      <c r="L5165">
        <v>-3.8380000000000001</v>
      </c>
      <c r="M5165">
        <v>-4.1970000000000001</v>
      </c>
      <c r="N5165">
        <v>-4.49</v>
      </c>
      <c r="O5165">
        <v>-4.9080000000000004</v>
      </c>
      <c r="P5165">
        <v>-12.648</v>
      </c>
      <c r="Q5165">
        <v>-13.412000000000001</v>
      </c>
      <c r="R5165">
        <v>-13.967000000000001</v>
      </c>
      <c r="S5165">
        <v>-11.772</v>
      </c>
      <c r="T5165">
        <v>-9.6859999999999999</v>
      </c>
      <c r="U5165">
        <v>-6.9349999999999996</v>
      </c>
      <c r="V5165">
        <v>-7.8739999999999997</v>
      </c>
      <c r="W5165">
        <v>-9.83</v>
      </c>
      <c r="X5165">
        <v>-6.5110000000000001</v>
      </c>
      <c r="Y5165">
        <v>-4.25</v>
      </c>
      <c r="Z5165">
        <v>-5.8890000000000002</v>
      </c>
      <c r="AA5165">
        <v>-6.9240000000000004</v>
      </c>
      <c r="AB5165">
        <v>-10.555</v>
      </c>
      <c r="AC5165">
        <v>-8.9359999999999999</v>
      </c>
      <c r="AD5165">
        <v>-4.9800000000000004</v>
      </c>
      <c r="AE5165">
        <v>-3.6960000000000002</v>
      </c>
      <c r="AF5165">
        <v>-4.048</v>
      </c>
      <c r="AG5165">
        <v>-2.895</v>
      </c>
      <c r="AH5165">
        <v>-1.4319999999999999</v>
      </c>
      <c r="AI5165">
        <v>2.4089999999999998</v>
      </c>
      <c r="AJ5165">
        <v>7.585</v>
      </c>
      <c r="AK5165">
        <v>2.6389999999999998</v>
      </c>
      <c r="AL5165">
        <v>-4.5209999999999999</v>
      </c>
      <c r="AM5165">
        <v>-5.1989999999999998</v>
      </c>
      <c r="AN5165">
        <v>0.42499999999999999</v>
      </c>
      <c r="AO5165">
        <v>-4.0140000000000002</v>
      </c>
      <c r="AP5165">
        <v>-9.09</v>
      </c>
      <c r="AQ5165">
        <v>-8.8919999999999995</v>
      </c>
      <c r="AR5165">
        <v>-11.278</v>
      </c>
      <c r="AS5165">
        <v>-8.5299999999999994</v>
      </c>
      <c r="AT5165">
        <v>-16.977</v>
      </c>
      <c r="AU5165">
        <v>-1.8839999999999999</v>
      </c>
      <c r="AV5165">
        <v>-3.3719999999999999</v>
      </c>
      <c r="AW5165">
        <v>-5.4530000000000003</v>
      </c>
      <c r="AX5165">
        <v>-4.093</v>
      </c>
      <c r="AY5165">
        <v>-2.121</v>
      </c>
      <c r="AZ5165">
        <v>-1.504</v>
      </c>
      <c r="BA5165">
        <v>-1.359</v>
      </c>
      <c r="BB5165">
        <v>-2.069</v>
      </c>
      <c r="BC5165">
        <v>2016</v>
      </c>
    </row>
    <row r="5166" spans="1:55" x14ac:dyDescent="0.25">
      <c r="A5166">
        <v>948</v>
      </c>
      <c r="B5166" t="s">
        <v>1319</v>
      </c>
      <c r="C5166" t="s">
        <v>343</v>
      </c>
      <c r="D5166" t="s">
        <v>1320</v>
      </c>
      <c r="E5166" t="s">
        <v>344</v>
      </c>
      <c r="F5166" t="s">
        <v>345</v>
      </c>
      <c r="G5166" t="s">
        <v>229</v>
      </c>
      <c r="H5166" t="s">
        <v>230</v>
      </c>
    </row>
    <row r="5167" spans="1:55" x14ac:dyDescent="0.25">
      <c r="A5167">
        <v>948</v>
      </c>
      <c r="B5167" t="s">
        <v>1319</v>
      </c>
      <c r="C5167" t="s">
        <v>346</v>
      </c>
      <c r="D5167" t="s">
        <v>1320</v>
      </c>
      <c r="E5167" t="s">
        <v>344</v>
      </c>
      <c r="F5167" t="s">
        <v>345</v>
      </c>
      <c r="G5167" t="s">
        <v>270</v>
      </c>
    </row>
    <row r="5168" spans="1:55" x14ac:dyDescent="0.25">
      <c r="A5168">
        <v>948</v>
      </c>
      <c r="B5168" t="s">
        <v>1319</v>
      </c>
      <c r="C5168" t="s">
        <v>347</v>
      </c>
      <c r="D5168" t="s">
        <v>1320</v>
      </c>
      <c r="E5168" t="s">
        <v>348</v>
      </c>
      <c r="F5168" t="s">
        <v>349</v>
      </c>
      <c r="G5168" t="s">
        <v>229</v>
      </c>
      <c r="H5168" t="s">
        <v>230</v>
      </c>
      <c r="I5168" t="s">
        <v>1326</v>
      </c>
      <c r="J5168" t="s">
        <v>232</v>
      </c>
      <c r="K5168" t="s">
        <v>232</v>
      </c>
      <c r="L5168" t="s">
        <v>232</v>
      </c>
      <c r="M5168" t="s">
        <v>232</v>
      </c>
      <c r="N5168" t="s">
        <v>232</v>
      </c>
      <c r="O5168" t="s">
        <v>232</v>
      </c>
      <c r="P5168" t="s">
        <v>232</v>
      </c>
      <c r="Q5168" t="s">
        <v>232</v>
      </c>
      <c r="R5168" t="s">
        <v>232</v>
      </c>
      <c r="S5168" t="s">
        <v>232</v>
      </c>
      <c r="T5168" t="s">
        <v>232</v>
      </c>
      <c r="U5168">
        <v>-1.4870000000000001</v>
      </c>
      <c r="V5168">
        <v>-4.9800000000000004</v>
      </c>
      <c r="W5168">
        <v>-24.132000000000001</v>
      </c>
      <c r="X5168">
        <v>-27.373000000000001</v>
      </c>
      <c r="Y5168">
        <v>-30.564</v>
      </c>
      <c r="Z5168">
        <v>-46.896000000000001</v>
      </c>
      <c r="AA5168">
        <v>-54.335000000000001</v>
      </c>
      <c r="AB5168">
        <v>-105.54600000000001</v>
      </c>
      <c r="AC5168">
        <v>-95.558000000000007</v>
      </c>
      <c r="AD5168">
        <v>-53.063000000000002</v>
      </c>
      <c r="AE5168">
        <v>-43.718000000000004</v>
      </c>
      <c r="AF5168">
        <v>-53.85</v>
      </c>
      <c r="AG5168">
        <v>-44.232999999999997</v>
      </c>
      <c r="AH5168">
        <v>-16.146000000000001</v>
      </c>
      <c r="AI5168">
        <v>93.944000000000003</v>
      </c>
      <c r="AJ5168">
        <v>323.56700000000001</v>
      </c>
      <c r="AK5168">
        <v>149.363</v>
      </c>
      <c r="AL5168">
        <v>-276.45499999999998</v>
      </c>
      <c r="AM5168">
        <v>-313.012</v>
      </c>
      <c r="AN5168">
        <v>83.834999999999994</v>
      </c>
      <c r="AO5168">
        <v>-491.44900000000001</v>
      </c>
      <c r="AP5168" s="52">
        <v>-1391.11</v>
      </c>
      <c r="AQ5168" s="52">
        <v>-1434.54</v>
      </c>
      <c r="AR5168" s="52">
        <v>-1955.85</v>
      </c>
      <c r="AS5168" s="52">
        <v>-1306.23</v>
      </c>
      <c r="AT5168" s="52">
        <v>-3121.27</v>
      </c>
      <c r="AU5168">
        <v>572.43600000000004</v>
      </c>
      <c r="AV5168">
        <v>-51.101999999999997</v>
      </c>
      <c r="AW5168" s="52">
        <v>-1147.21</v>
      </c>
      <c r="AX5168">
        <v>-951.24599999999998</v>
      </c>
      <c r="AY5168">
        <v>-232.29300000000001</v>
      </c>
      <c r="AZ5168">
        <v>146.887</v>
      </c>
      <c r="BA5168">
        <v>201.35400000000001</v>
      </c>
      <c r="BB5168">
        <v>-139.404</v>
      </c>
      <c r="BC5168">
        <v>2016</v>
      </c>
    </row>
    <row r="5169" spans="1:55" x14ac:dyDescent="0.25">
      <c r="A5169">
        <v>948</v>
      </c>
      <c r="B5169" t="s">
        <v>1319</v>
      </c>
      <c r="C5169" t="s">
        <v>350</v>
      </c>
      <c r="D5169" t="s">
        <v>1320</v>
      </c>
      <c r="E5169" t="s">
        <v>348</v>
      </c>
      <c r="F5169" t="s">
        <v>349</v>
      </c>
      <c r="G5169" t="s">
        <v>282</v>
      </c>
      <c r="I5169" t="s">
        <v>351</v>
      </c>
      <c r="J5169" t="s">
        <v>232</v>
      </c>
      <c r="K5169" t="s">
        <v>232</v>
      </c>
      <c r="L5169" t="s">
        <v>232</v>
      </c>
      <c r="M5169" t="s">
        <v>232</v>
      </c>
      <c r="N5169" t="s">
        <v>232</v>
      </c>
      <c r="O5169" t="s">
        <v>232</v>
      </c>
      <c r="P5169" t="s">
        <v>232</v>
      </c>
      <c r="Q5169" t="s">
        <v>232</v>
      </c>
      <c r="R5169" t="s">
        <v>232</v>
      </c>
      <c r="S5169" t="s">
        <v>232</v>
      </c>
      <c r="T5169" t="s">
        <v>232</v>
      </c>
      <c r="U5169">
        <v>-5.6289999999999996</v>
      </c>
      <c r="V5169">
        <v>-7.5910000000000002</v>
      </c>
      <c r="W5169">
        <v>-9.0679999999999996</v>
      </c>
      <c r="X5169">
        <v>-6.1289999999999996</v>
      </c>
      <c r="Y5169">
        <v>-4.0140000000000002</v>
      </c>
      <c r="Z5169">
        <v>-5.4370000000000003</v>
      </c>
      <c r="AA5169">
        <v>-4.9829999999999997</v>
      </c>
      <c r="AB5169">
        <v>-9.5510000000000002</v>
      </c>
      <c r="AC5169">
        <v>-7.5659999999999998</v>
      </c>
      <c r="AD5169">
        <v>-3.7090000000000001</v>
      </c>
      <c r="AE5169">
        <v>-2.6829999999999998</v>
      </c>
      <c r="AF5169">
        <v>-2.968</v>
      </c>
      <c r="AG5169">
        <v>-2.0699999999999998</v>
      </c>
      <c r="AH5169">
        <v>-0.58699999999999997</v>
      </c>
      <c r="AI5169">
        <v>3.089</v>
      </c>
      <c r="AJ5169">
        <v>8.0340000000000007</v>
      </c>
      <c r="AK5169">
        <v>3.0129999999999999</v>
      </c>
      <c r="AL5169">
        <v>-4.2169999999999996</v>
      </c>
      <c r="AM5169">
        <v>-4.7489999999999997</v>
      </c>
      <c r="AN5169">
        <v>0.85899999999999999</v>
      </c>
      <c r="AO5169">
        <v>-3.7309999999999999</v>
      </c>
      <c r="AP5169">
        <v>-8.3360000000000003</v>
      </c>
      <c r="AQ5169">
        <v>-7.4820000000000002</v>
      </c>
      <c r="AR5169">
        <v>-8.7989999999999995</v>
      </c>
      <c r="AS5169">
        <v>-5.6420000000000003</v>
      </c>
      <c r="AT5169">
        <v>-13.036</v>
      </c>
      <c r="AU5169">
        <v>2.052</v>
      </c>
      <c r="AV5169">
        <v>-0.159</v>
      </c>
      <c r="AW5169">
        <v>-3.1160000000000001</v>
      </c>
      <c r="AX5169">
        <v>-2.2959999999999998</v>
      </c>
      <c r="AY5169">
        <v>-0.501</v>
      </c>
      <c r="AZ5169">
        <v>0.28399999999999997</v>
      </c>
      <c r="BA5169">
        <v>0.34599999999999997</v>
      </c>
      <c r="BB5169">
        <v>-0.21299999999999999</v>
      </c>
      <c r="BC5169">
        <v>2016</v>
      </c>
    </row>
    <row r="5170" spans="1:55" x14ac:dyDescent="0.25">
      <c r="A5170">
        <v>948</v>
      </c>
      <c r="B5170" t="s">
        <v>1319</v>
      </c>
      <c r="C5170" t="s">
        <v>352</v>
      </c>
      <c r="D5170" t="s">
        <v>1320</v>
      </c>
      <c r="E5170" t="s">
        <v>353</v>
      </c>
      <c r="F5170" t="s">
        <v>354</v>
      </c>
      <c r="G5170" t="s">
        <v>229</v>
      </c>
      <c r="H5170" t="s">
        <v>230</v>
      </c>
    </row>
    <row r="5171" spans="1:55" x14ac:dyDescent="0.25">
      <c r="A5171">
        <v>948</v>
      </c>
      <c r="B5171" t="s">
        <v>1319</v>
      </c>
      <c r="C5171" t="s">
        <v>355</v>
      </c>
      <c r="D5171" t="s">
        <v>1320</v>
      </c>
      <c r="E5171" t="s">
        <v>353</v>
      </c>
      <c r="F5171" t="s">
        <v>354</v>
      </c>
      <c r="G5171" t="s">
        <v>282</v>
      </c>
    </row>
    <row r="5172" spans="1:55" x14ac:dyDescent="0.25">
      <c r="A5172">
        <v>948</v>
      </c>
      <c r="B5172" t="s">
        <v>1319</v>
      </c>
      <c r="C5172" t="s">
        <v>356</v>
      </c>
      <c r="D5172" t="s">
        <v>1320</v>
      </c>
      <c r="E5172" t="s">
        <v>357</v>
      </c>
      <c r="F5172" t="s">
        <v>358</v>
      </c>
      <c r="G5172" t="s">
        <v>229</v>
      </c>
      <c r="H5172" t="s">
        <v>230</v>
      </c>
    </row>
    <row r="5173" spans="1:55" x14ac:dyDescent="0.25">
      <c r="A5173">
        <v>948</v>
      </c>
      <c r="B5173" t="s">
        <v>1319</v>
      </c>
      <c r="C5173" t="s">
        <v>359</v>
      </c>
      <c r="D5173" t="s">
        <v>1320</v>
      </c>
      <c r="E5173" t="s">
        <v>357</v>
      </c>
      <c r="F5173" t="s">
        <v>358</v>
      </c>
      <c r="G5173" t="s">
        <v>282</v>
      </c>
    </row>
    <row r="5174" spans="1:55" x14ac:dyDescent="0.25">
      <c r="A5174">
        <v>948</v>
      </c>
      <c r="B5174" t="s">
        <v>1319</v>
      </c>
      <c r="C5174" t="s">
        <v>361</v>
      </c>
      <c r="D5174" t="s">
        <v>1320</v>
      </c>
      <c r="E5174" t="s">
        <v>362</v>
      </c>
      <c r="F5174" t="s">
        <v>363</v>
      </c>
      <c r="G5174" t="s">
        <v>229</v>
      </c>
      <c r="H5174" t="s">
        <v>230</v>
      </c>
      <c r="I5174" t="s">
        <v>1326</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52">
        <v>1090.45</v>
      </c>
      <c r="AB5174" s="52">
        <v>1105.0999999999999</v>
      </c>
      <c r="AC5174" s="52">
        <v>1262.98</v>
      </c>
      <c r="AD5174" s="52">
        <v>1430.75</v>
      </c>
      <c r="AE5174" s="52">
        <v>1629.53</v>
      </c>
      <c r="AF5174" s="52">
        <v>1814.23</v>
      </c>
      <c r="AG5174" s="52">
        <v>2137.23</v>
      </c>
      <c r="AH5174" s="52">
        <v>2749.15</v>
      </c>
      <c r="AI5174" s="52">
        <v>3041.41</v>
      </c>
      <c r="AJ5174" s="52">
        <v>4027.56</v>
      </c>
      <c r="AK5174" s="52">
        <v>4956.6499999999996</v>
      </c>
      <c r="AL5174" s="52">
        <v>6555.57</v>
      </c>
      <c r="AM5174" s="52">
        <v>6590.64</v>
      </c>
      <c r="AN5174" s="52">
        <v>9756.59</v>
      </c>
      <c r="AO5174" s="52">
        <v>13173.76</v>
      </c>
      <c r="AP5174" s="52">
        <v>16688.419999999998</v>
      </c>
      <c r="AQ5174" s="52">
        <v>19174.240000000002</v>
      </c>
      <c r="AR5174" s="52">
        <v>22227.05</v>
      </c>
      <c r="AS5174" s="52">
        <v>23150.39</v>
      </c>
      <c r="AT5174" s="52">
        <v>23942.87</v>
      </c>
      <c r="AU5174" s="52">
        <v>27895.52</v>
      </c>
      <c r="AV5174" s="52">
        <v>32165.97</v>
      </c>
      <c r="AW5174" s="52">
        <v>36820.1</v>
      </c>
      <c r="AX5174" s="52">
        <v>41423.72</v>
      </c>
      <c r="AY5174" s="52">
        <v>46385.279999999999</v>
      </c>
      <c r="AZ5174" s="52">
        <v>51804.47</v>
      </c>
      <c r="BA5174" s="52">
        <v>58130.94</v>
      </c>
      <c r="BB5174" s="52">
        <v>65351.99</v>
      </c>
      <c r="BC5174">
        <v>2016</v>
      </c>
    </row>
    <row r="5175" spans="1:55" x14ac:dyDescent="0.25">
      <c r="A5175">
        <v>948</v>
      </c>
      <c r="B5175" t="s">
        <v>1319</v>
      </c>
      <c r="C5175" t="s">
        <v>364</v>
      </c>
      <c r="D5175" t="s">
        <v>1320</v>
      </c>
      <c r="E5175" t="s">
        <v>365</v>
      </c>
      <c r="F5175" t="s">
        <v>366</v>
      </c>
      <c r="G5175" t="s">
        <v>242</v>
      </c>
      <c r="H5175" t="s">
        <v>230</v>
      </c>
      <c r="I5175" t="s">
        <v>1327</v>
      </c>
      <c r="J5175" t="s">
        <v>232</v>
      </c>
      <c r="K5175" t="s">
        <v>232</v>
      </c>
      <c r="L5175" t="s">
        <v>232</v>
      </c>
      <c r="M5175" t="s">
        <v>232</v>
      </c>
      <c r="N5175" t="s">
        <v>232</v>
      </c>
      <c r="O5175" t="s">
        <v>232</v>
      </c>
      <c r="P5175" t="s">
        <v>232</v>
      </c>
      <c r="Q5175" t="s">
        <v>232</v>
      </c>
      <c r="R5175" t="s">
        <v>232</v>
      </c>
      <c r="S5175" t="s">
        <v>232</v>
      </c>
      <c r="T5175" t="s">
        <v>232</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-1.9019999999999999</v>
      </c>
      <c r="AW5175">
        <v>-1.6120000000000001</v>
      </c>
      <c r="AX5175">
        <v>-1.619</v>
      </c>
      <c r="AY5175">
        <v>-1.5629999999999999</v>
      </c>
      <c r="AZ5175">
        <v>-1.4570000000000001</v>
      </c>
      <c r="BA5175">
        <v>-1.071</v>
      </c>
      <c r="BB5175">
        <v>-1.002</v>
      </c>
      <c r="BC5175">
        <v>2016</v>
      </c>
    </row>
    <row r="5176" spans="1:55" x14ac:dyDescent="0.25">
      <c r="A5176">
        <v>948</v>
      </c>
      <c r="B5176" t="s">
        <v>1319</v>
      </c>
      <c r="C5176" t="s">
        <v>368</v>
      </c>
      <c r="D5176" t="s">
        <v>1320</v>
      </c>
      <c r="E5176" t="s">
        <v>365</v>
      </c>
      <c r="F5176" t="s">
        <v>366</v>
      </c>
      <c r="G5176" t="s">
        <v>282</v>
      </c>
      <c r="I5176" t="s">
        <v>369</v>
      </c>
      <c r="J5176" t="s">
        <v>232</v>
      </c>
      <c r="K5176" t="s">
        <v>232</v>
      </c>
      <c r="L5176" t="s">
        <v>232</v>
      </c>
      <c r="M5176" t="s">
        <v>232</v>
      </c>
      <c r="N5176" t="s">
        <v>232</v>
      </c>
      <c r="O5176" t="s">
        <v>232</v>
      </c>
      <c r="P5176" t="s">
        <v>232</v>
      </c>
      <c r="Q5176" t="s">
        <v>232</v>
      </c>
      <c r="R5176" t="s">
        <v>232</v>
      </c>
      <c r="S5176" t="s">
        <v>232</v>
      </c>
      <c r="T5176" t="s">
        <v>232</v>
      </c>
      <c r="U5176">
        <v>-2.8780000000000001</v>
      </c>
      <c r="V5176">
        <v>-2.0649999999999999</v>
      </c>
      <c r="W5176">
        <v>3.448</v>
      </c>
      <c r="X5176">
        <v>3.4750000000000001</v>
      </c>
      <c r="Y5176">
        <v>1.522</v>
      </c>
      <c r="Z5176">
        <v>-2.3460000000000001</v>
      </c>
      <c r="AA5176">
        <v>5.37</v>
      </c>
      <c r="AB5176">
        <v>-5.7469999999999999</v>
      </c>
      <c r="AC5176">
        <v>-4.883</v>
      </c>
      <c r="AD5176">
        <v>-4.085</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-10.106</v>
      </c>
      <c r="AV5176">
        <v>-14.587999999999999</v>
      </c>
      <c r="AW5176">
        <v>-11.772</v>
      </c>
      <c r="AX5176">
        <v>-10.824999999999999</v>
      </c>
      <c r="AY5176">
        <v>-9.58</v>
      </c>
      <c r="AZ5176">
        <v>-8.2029999999999994</v>
      </c>
      <c r="BA5176">
        <v>-5.5129999999999999</v>
      </c>
      <c r="BB5176">
        <v>-4.7119999999999997</v>
      </c>
      <c r="BC5176">
        <v>2016</v>
      </c>
    </row>
    <row r="5177" spans="1:55" x14ac:dyDescent="0.25">
      <c r="A5177">
        <v>943</v>
      </c>
      <c r="B5177" t="s">
        <v>1328</v>
      </c>
      <c r="C5177" t="s">
        <v>225</v>
      </c>
      <c r="D5177" t="s">
        <v>1329</v>
      </c>
      <c r="E5177" t="s">
        <v>227</v>
      </c>
      <c r="F5177" t="s">
        <v>228</v>
      </c>
      <c r="G5177" t="s">
        <v>229</v>
      </c>
      <c r="H5177" t="s">
        <v>230</v>
      </c>
      <c r="I5177" t="s">
        <v>1330</v>
      </c>
      <c r="J5177" t="s">
        <v>232</v>
      </c>
      <c r="K5177" t="s">
        <v>232</v>
      </c>
      <c r="L5177" t="s">
        <v>232</v>
      </c>
      <c r="M5177" t="s">
        <v>232</v>
      </c>
      <c r="N5177" t="s">
        <v>232</v>
      </c>
      <c r="O5177" t="s">
        <v>232</v>
      </c>
      <c r="P5177" t="s">
        <v>232</v>
      </c>
      <c r="Q5177" t="s">
        <v>232</v>
      </c>
      <c r="R5177" t="s">
        <v>232</v>
      </c>
      <c r="S5177" t="s">
        <v>232</v>
      </c>
      <c r="T5177" t="s">
        <v>232</v>
      </c>
      <c r="U5177" t="s">
        <v>232</v>
      </c>
      <c r="V5177" t="s">
        <v>232</v>
      </c>
      <c r="W5177" t="s">
        <v>232</v>
      </c>
      <c r="X5177" t="s">
        <v>232</v>
      </c>
      <c r="Y5177" t="s">
        <v>232</v>
      </c>
      <c r="Z5177" t="s">
        <v>232</v>
      </c>
      <c r="AA5177" t="s">
        <v>232</v>
      </c>
      <c r="AB5177" t="s">
        <v>232</v>
      </c>
      <c r="AC5177" t="s">
        <v>232</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2.9620000000000002</v>
      </c>
      <c r="AW5177">
        <v>3.044</v>
      </c>
      <c r="AX5177">
        <v>3.121</v>
      </c>
      <c r="AY5177">
        <v>3.2109999999999999</v>
      </c>
      <c r="AZ5177">
        <v>3.3140000000000001</v>
      </c>
      <c r="BA5177">
        <v>3.42</v>
      </c>
      <c r="BB5177">
        <v>3.5190000000000001</v>
      </c>
      <c r="BC5177">
        <v>2017</v>
      </c>
    </row>
    <row r="5178" spans="1:55" x14ac:dyDescent="0.25">
      <c r="A5178">
        <v>943</v>
      </c>
      <c r="B5178" t="s">
        <v>1328</v>
      </c>
      <c r="C5178" t="s">
        <v>233</v>
      </c>
      <c r="D5178" t="s">
        <v>1329</v>
      </c>
      <c r="E5178" t="s">
        <v>227</v>
      </c>
      <c r="F5178" t="s">
        <v>234</v>
      </c>
      <c r="G5178" t="s">
        <v>235</v>
      </c>
      <c r="I5178" t="s">
        <v>236</v>
      </c>
      <c r="J5178" t="s">
        <v>232</v>
      </c>
      <c r="K5178" t="s">
        <v>232</v>
      </c>
      <c r="L5178" t="s">
        <v>232</v>
      </c>
      <c r="M5178" t="s">
        <v>232</v>
      </c>
      <c r="N5178" t="s">
        <v>232</v>
      </c>
      <c r="O5178" t="s">
        <v>232</v>
      </c>
      <c r="P5178" t="s">
        <v>232</v>
      </c>
      <c r="Q5178" t="s">
        <v>232</v>
      </c>
      <c r="R5178" t="s">
        <v>232</v>
      </c>
      <c r="S5178" t="s">
        <v>232</v>
      </c>
      <c r="T5178" t="s">
        <v>232</v>
      </c>
      <c r="U5178" t="s">
        <v>232</v>
      </c>
      <c r="V5178" t="s">
        <v>232</v>
      </c>
      <c r="W5178" t="s">
        <v>232</v>
      </c>
      <c r="X5178" t="s">
        <v>232</v>
      </c>
      <c r="Y5178" t="s">
        <v>232</v>
      </c>
      <c r="Z5178" t="s">
        <v>232</v>
      </c>
      <c r="AA5178" t="s">
        <v>232</v>
      </c>
      <c r="AB5178" t="s">
        <v>232</v>
      </c>
      <c r="AC5178" t="s">
        <v>232</v>
      </c>
      <c r="AD5178" t="s">
        <v>232</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4.5010000000000003</v>
      </c>
      <c r="AW5178">
        <v>2.78</v>
      </c>
      <c r="AX5178">
        <v>2.52</v>
      </c>
      <c r="AY5178">
        <v>2.9</v>
      </c>
      <c r="AZ5178">
        <v>3.2</v>
      </c>
      <c r="BA5178">
        <v>3.2</v>
      </c>
      <c r="BB5178">
        <v>2.9</v>
      </c>
      <c r="BC5178">
        <v>2017</v>
      </c>
    </row>
    <row r="5179" spans="1:55" x14ac:dyDescent="0.25">
      <c r="A5179">
        <v>943</v>
      </c>
      <c r="B5179" t="s">
        <v>1328</v>
      </c>
      <c r="C5179" t="s">
        <v>237</v>
      </c>
      <c r="D5179" t="s">
        <v>1329</v>
      </c>
      <c r="E5179" t="s">
        <v>238</v>
      </c>
      <c r="F5179" t="s">
        <v>239</v>
      </c>
      <c r="G5179" t="s">
        <v>229</v>
      </c>
      <c r="H5179" t="s">
        <v>230</v>
      </c>
      <c r="I5179" t="s">
        <v>1330</v>
      </c>
      <c r="J5179" t="s">
        <v>232</v>
      </c>
      <c r="K5179" t="s">
        <v>232</v>
      </c>
      <c r="L5179" t="s">
        <v>232</v>
      </c>
      <c r="M5179" t="s">
        <v>232</v>
      </c>
      <c r="N5179" t="s">
        <v>232</v>
      </c>
      <c r="O5179" t="s">
        <v>232</v>
      </c>
      <c r="P5179" t="s">
        <v>232</v>
      </c>
      <c r="Q5179" t="s">
        <v>232</v>
      </c>
      <c r="R5179" t="s">
        <v>232</v>
      </c>
      <c r="S5179" t="s">
        <v>232</v>
      </c>
      <c r="T5179" t="s">
        <v>232</v>
      </c>
      <c r="U5179" t="s">
        <v>232</v>
      </c>
      <c r="V5179" t="s">
        <v>232</v>
      </c>
      <c r="W5179" t="s">
        <v>232</v>
      </c>
      <c r="X5179" t="s">
        <v>232</v>
      </c>
      <c r="Y5179" t="s">
        <v>232</v>
      </c>
      <c r="Z5179" t="s">
        <v>232</v>
      </c>
      <c r="AA5179" t="s">
        <v>232</v>
      </c>
      <c r="AB5179" t="s">
        <v>232</v>
      </c>
      <c r="AC5179" t="s">
        <v>232</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4.5720000000000001</v>
      </c>
      <c r="AW5179">
        <v>4.76</v>
      </c>
      <c r="AX5179">
        <v>4.9649999999999999</v>
      </c>
      <c r="AY5179">
        <v>5.2069999999999999</v>
      </c>
      <c r="AZ5179">
        <v>5.4809999999999999</v>
      </c>
      <c r="BA5179">
        <v>5.7720000000000002</v>
      </c>
      <c r="BB5179">
        <v>6.0609999999999999</v>
      </c>
      <c r="BC5179">
        <v>2017</v>
      </c>
    </row>
    <row r="5180" spans="1:55" x14ac:dyDescent="0.25">
      <c r="A5180">
        <v>943</v>
      </c>
      <c r="B5180" t="s">
        <v>1328</v>
      </c>
      <c r="C5180" t="s">
        <v>240</v>
      </c>
      <c r="D5180" t="s">
        <v>1329</v>
      </c>
      <c r="E5180" t="s">
        <v>238</v>
      </c>
      <c r="F5180" t="s">
        <v>241</v>
      </c>
      <c r="G5180" t="s">
        <v>242</v>
      </c>
      <c r="H5180" t="s">
        <v>230</v>
      </c>
      <c r="I5180" t="s">
        <v>243</v>
      </c>
      <c r="J5180" t="s">
        <v>232</v>
      </c>
      <c r="K5180" t="s">
        <v>232</v>
      </c>
      <c r="L5180" t="s">
        <v>232</v>
      </c>
      <c r="M5180" t="s">
        <v>232</v>
      </c>
      <c r="N5180" t="s">
        <v>232</v>
      </c>
      <c r="O5180" t="s">
        <v>232</v>
      </c>
      <c r="P5180" t="s">
        <v>232</v>
      </c>
      <c r="Q5180" t="s">
        <v>232</v>
      </c>
      <c r="R5180" t="s">
        <v>232</v>
      </c>
      <c r="S5180" t="s">
        <v>232</v>
      </c>
      <c r="T5180" t="s">
        <v>232</v>
      </c>
      <c r="U5180" t="s">
        <v>232</v>
      </c>
      <c r="V5180" t="s">
        <v>232</v>
      </c>
      <c r="W5180" t="s">
        <v>232</v>
      </c>
      <c r="X5180" t="s">
        <v>232</v>
      </c>
      <c r="Y5180" t="s">
        <v>232</v>
      </c>
      <c r="Z5180" t="s">
        <v>232</v>
      </c>
      <c r="AA5180" t="s">
        <v>232</v>
      </c>
      <c r="AB5180" t="s">
        <v>232</v>
      </c>
      <c r="AC5180" t="s">
        <v>232</v>
      </c>
      <c r="AD5180">
        <v>0.96599999999999997</v>
      </c>
      <c r="AE5180">
        <v>1.1499999999999999</v>
      </c>
      <c r="AF5180">
        <v>1.268</v>
      </c>
      <c r="AG5180">
        <v>1.681</v>
      </c>
      <c r="AH5180">
        <v>2.0720000000000001</v>
      </c>
      <c r="AI5180">
        <v>2.262</v>
      </c>
      <c r="AJ5180">
        <v>2.7240000000000002</v>
      </c>
      <c r="AK5180">
        <v>3.6859999999999999</v>
      </c>
      <c r="AL5180">
        <v>4.5670000000000002</v>
      </c>
      <c r="AM5180">
        <v>4.17</v>
      </c>
      <c r="AN5180">
        <v>4.1470000000000002</v>
      </c>
      <c r="AO5180">
        <v>4.5430000000000001</v>
      </c>
      <c r="AP5180">
        <v>4.09</v>
      </c>
      <c r="AQ5180">
        <v>4.4660000000000002</v>
      </c>
      <c r="AR5180">
        <v>4.5949999999999998</v>
      </c>
      <c r="AS5180">
        <v>4.0549999999999997</v>
      </c>
      <c r="AT5180">
        <v>4.3760000000000003</v>
      </c>
      <c r="AU5180">
        <v>4.8540000000000001</v>
      </c>
      <c r="AV5180">
        <v>5.4020000000000001</v>
      </c>
      <c r="AW5180">
        <v>5.4429999999999996</v>
      </c>
      <c r="AX5180">
        <v>5.74</v>
      </c>
      <c r="AY5180">
        <v>6.0519999999999996</v>
      </c>
      <c r="AZ5180">
        <v>6.4130000000000003</v>
      </c>
      <c r="BA5180">
        <v>6.7809999999999997</v>
      </c>
      <c r="BB5180">
        <v>7.1660000000000004</v>
      </c>
      <c r="BC5180">
        <v>2017</v>
      </c>
    </row>
    <row r="5181" spans="1:55" x14ac:dyDescent="0.25">
      <c r="A5181">
        <v>943</v>
      </c>
      <c r="B5181" t="s">
        <v>1328</v>
      </c>
      <c r="C5181" t="s">
        <v>244</v>
      </c>
      <c r="D5181" t="s">
        <v>1329</v>
      </c>
      <c r="E5181" t="s">
        <v>238</v>
      </c>
      <c r="F5181" t="s">
        <v>245</v>
      </c>
      <c r="G5181" t="s">
        <v>246</v>
      </c>
      <c r="H5181" t="s">
        <v>230</v>
      </c>
      <c r="I5181" t="s">
        <v>243</v>
      </c>
      <c r="J5181" t="s">
        <v>232</v>
      </c>
      <c r="K5181" t="s">
        <v>232</v>
      </c>
      <c r="L5181" t="s">
        <v>232</v>
      </c>
      <c r="M5181" t="s">
        <v>232</v>
      </c>
      <c r="N5181" t="s">
        <v>232</v>
      </c>
      <c r="O5181" t="s">
        <v>232</v>
      </c>
      <c r="P5181" t="s">
        <v>232</v>
      </c>
      <c r="Q5181" t="s">
        <v>232</v>
      </c>
      <c r="R5181" t="s">
        <v>232</v>
      </c>
      <c r="S5181" t="s">
        <v>232</v>
      </c>
      <c r="T5181" t="s">
        <v>232</v>
      </c>
      <c r="U5181" t="s">
        <v>232</v>
      </c>
      <c r="V5181" t="s">
        <v>232</v>
      </c>
      <c r="W5181" t="s">
        <v>232</v>
      </c>
      <c r="X5181" t="s">
        <v>232</v>
      </c>
      <c r="Y5181" t="s">
        <v>232</v>
      </c>
      <c r="Z5181" t="s">
        <v>232</v>
      </c>
      <c r="AA5181" t="s">
        <v>232</v>
      </c>
      <c r="AB5181" t="s">
        <v>232</v>
      </c>
      <c r="AC5181" t="s">
        <v>232</v>
      </c>
      <c r="AD5181">
        <v>4.9390000000000001</v>
      </c>
      <c r="AE5181">
        <v>5.1029999999999998</v>
      </c>
      <c r="AF5181">
        <v>5.282</v>
      </c>
      <c r="AG5181">
        <v>5.5149999999999997</v>
      </c>
      <c r="AH5181">
        <v>5.9119999999999999</v>
      </c>
      <c r="AI5181">
        <v>6.3529999999999998</v>
      </c>
      <c r="AJ5181">
        <v>7.1079999999999997</v>
      </c>
      <c r="AK5181">
        <v>7.7949999999999999</v>
      </c>
      <c r="AL5181">
        <v>8.5190000000000001</v>
      </c>
      <c r="AM5181">
        <v>8.0860000000000003</v>
      </c>
      <c r="AN5181">
        <v>8.4009999999999998</v>
      </c>
      <c r="AO5181">
        <v>8.8510000000000009</v>
      </c>
      <c r="AP5181">
        <v>8.7750000000000004</v>
      </c>
      <c r="AQ5181">
        <v>9.2460000000000004</v>
      </c>
      <c r="AR5181">
        <v>9.5890000000000004</v>
      </c>
      <c r="AS5181">
        <v>10.02</v>
      </c>
      <c r="AT5181">
        <v>10.428000000000001</v>
      </c>
      <c r="AU5181">
        <v>11.128</v>
      </c>
      <c r="AV5181">
        <v>11.891</v>
      </c>
      <c r="AW5181">
        <v>12.438000000000001</v>
      </c>
      <c r="AX5181">
        <v>13.018000000000001</v>
      </c>
      <c r="AY5181">
        <v>13.673999999999999</v>
      </c>
      <c r="AZ5181">
        <v>14.404</v>
      </c>
      <c r="BA5181">
        <v>15.173</v>
      </c>
      <c r="BB5181">
        <v>15.939</v>
      </c>
      <c r="BC5181">
        <v>2017</v>
      </c>
    </row>
    <row r="5182" spans="1:55" x14ac:dyDescent="0.25">
      <c r="A5182">
        <v>943</v>
      </c>
      <c r="B5182" t="s">
        <v>1328</v>
      </c>
      <c r="C5182" t="s">
        <v>247</v>
      </c>
      <c r="D5182" t="s">
        <v>1329</v>
      </c>
      <c r="E5182" t="s">
        <v>248</v>
      </c>
      <c r="F5182" t="s">
        <v>249</v>
      </c>
      <c r="G5182" t="s">
        <v>250</v>
      </c>
      <c r="I5182" t="s">
        <v>251</v>
      </c>
      <c r="J5182" t="s">
        <v>232</v>
      </c>
      <c r="K5182" t="s">
        <v>232</v>
      </c>
      <c r="L5182" t="s">
        <v>232</v>
      </c>
      <c r="M5182" t="s">
        <v>232</v>
      </c>
      <c r="N5182" t="s">
        <v>232</v>
      </c>
      <c r="O5182" t="s">
        <v>232</v>
      </c>
      <c r="P5182" t="s">
        <v>232</v>
      </c>
      <c r="Q5182" t="s">
        <v>232</v>
      </c>
      <c r="R5182" t="s">
        <v>232</v>
      </c>
      <c r="S5182" t="s">
        <v>232</v>
      </c>
      <c r="T5182" t="s">
        <v>232</v>
      </c>
      <c r="U5182" t="s">
        <v>232</v>
      </c>
      <c r="V5182" t="s">
        <v>232</v>
      </c>
      <c r="W5182" t="s">
        <v>232</v>
      </c>
      <c r="X5182" t="s">
        <v>232</v>
      </c>
      <c r="Y5182" t="s">
        <v>232</v>
      </c>
      <c r="Z5182" t="s">
        <v>232</v>
      </c>
      <c r="AA5182" t="s">
        <v>232</v>
      </c>
      <c r="AB5182" t="s">
        <v>232</v>
      </c>
      <c r="AC5182" t="s">
        <v>232</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154.393</v>
      </c>
      <c r="AW5182">
        <v>156.36699999999999</v>
      </c>
      <c r="AX5182">
        <v>159.12100000000001</v>
      </c>
      <c r="AY5182">
        <v>162.14699999999999</v>
      </c>
      <c r="AZ5182">
        <v>165.40199999999999</v>
      </c>
      <c r="BA5182">
        <v>168.78399999999999</v>
      </c>
      <c r="BB5182">
        <v>172.22900000000001</v>
      </c>
      <c r="BC5182">
        <v>2017</v>
      </c>
    </row>
    <row r="5183" spans="1:55" x14ac:dyDescent="0.25">
      <c r="A5183">
        <v>943</v>
      </c>
      <c r="B5183" t="s">
        <v>1328</v>
      </c>
      <c r="C5183" t="s">
        <v>252</v>
      </c>
      <c r="D5183" t="s">
        <v>1329</v>
      </c>
      <c r="E5183" t="s">
        <v>253</v>
      </c>
      <c r="F5183" t="s">
        <v>254</v>
      </c>
      <c r="G5183" t="s">
        <v>229</v>
      </c>
      <c r="H5183" t="s">
        <v>220</v>
      </c>
      <c r="I5183" t="s">
        <v>255</v>
      </c>
      <c r="J5183" t="s">
        <v>232</v>
      </c>
      <c r="K5183" t="s">
        <v>232</v>
      </c>
      <c r="L5183" t="s">
        <v>232</v>
      </c>
      <c r="M5183" t="s">
        <v>232</v>
      </c>
      <c r="N5183" t="s">
        <v>232</v>
      </c>
      <c r="O5183" t="s">
        <v>232</v>
      </c>
      <c r="P5183" t="s">
        <v>232</v>
      </c>
      <c r="Q5183" t="s">
        <v>232</v>
      </c>
      <c r="R5183" t="s">
        <v>232</v>
      </c>
      <c r="S5183" t="s">
        <v>232</v>
      </c>
      <c r="T5183" t="s">
        <v>232</v>
      </c>
      <c r="U5183" t="s">
        <v>232</v>
      </c>
      <c r="V5183" t="s">
        <v>232</v>
      </c>
      <c r="W5183" t="s">
        <v>232</v>
      </c>
      <c r="X5183" t="s">
        <v>232</v>
      </c>
      <c r="Y5183" t="s">
        <v>232</v>
      </c>
      <c r="Z5183" t="s">
        <v>232</v>
      </c>
      <c r="AA5183" t="s">
        <v>232</v>
      </c>
      <c r="AB5183" t="s">
        <v>232</v>
      </c>
      <c r="AC5183" t="s">
        <v>232</v>
      </c>
      <c r="AD5183" s="52">
        <v>2839.46</v>
      </c>
      <c r="AE5183" s="52">
        <v>2859.97</v>
      </c>
      <c r="AF5183" s="52">
        <v>2914.31</v>
      </c>
      <c r="AG5183" s="52">
        <v>2987.17</v>
      </c>
      <c r="AH5183" s="52">
        <v>3118.61</v>
      </c>
      <c r="AI5183" s="52">
        <v>3249.59</v>
      </c>
      <c r="AJ5183" s="52">
        <v>3529.05</v>
      </c>
      <c r="AK5183" s="52">
        <v>3762.39</v>
      </c>
      <c r="AL5183" s="52">
        <v>4026.13</v>
      </c>
      <c r="AM5183" s="52">
        <v>3784.49</v>
      </c>
      <c r="AN5183" s="52">
        <v>3879.56</v>
      </c>
      <c r="AO5183" s="52">
        <v>3999.36</v>
      </c>
      <c r="AP5183" s="52">
        <v>3887.29</v>
      </c>
      <c r="AQ5183" s="52">
        <v>4021.37</v>
      </c>
      <c r="AR5183" s="52">
        <v>4089.15</v>
      </c>
      <c r="AS5183" s="52">
        <v>4225.0600000000004</v>
      </c>
      <c r="AT5183" s="52">
        <v>4346.88</v>
      </c>
      <c r="AU5183" s="52">
        <v>4541.6899999999996</v>
      </c>
      <c r="AV5183" s="52">
        <v>4743.05</v>
      </c>
      <c r="AW5183" s="52">
        <v>4871.75</v>
      </c>
      <c r="AX5183" s="52">
        <v>4991.3</v>
      </c>
      <c r="AY5183" s="52">
        <v>5132.7299999999996</v>
      </c>
      <c r="AZ5183" s="52">
        <v>5293.58</v>
      </c>
      <c r="BA5183" s="52">
        <v>5459.46</v>
      </c>
      <c r="BB5183" s="52">
        <v>5614.17</v>
      </c>
      <c r="BC5183">
        <v>2017</v>
      </c>
    </row>
    <row r="5184" spans="1:55" x14ac:dyDescent="0.25">
      <c r="A5184">
        <v>943</v>
      </c>
      <c r="B5184" t="s">
        <v>1328</v>
      </c>
      <c r="C5184" t="s">
        <v>256</v>
      </c>
      <c r="D5184" t="s">
        <v>1329</v>
      </c>
      <c r="E5184" t="s">
        <v>253</v>
      </c>
      <c r="F5184" t="s">
        <v>257</v>
      </c>
      <c r="G5184" t="s">
        <v>258</v>
      </c>
      <c r="H5184" t="s">
        <v>220</v>
      </c>
      <c r="I5184" t="s">
        <v>255</v>
      </c>
      <c r="J5184" t="s">
        <v>232</v>
      </c>
      <c r="K5184" t="s">
        <v>232</v>
      </c>
      <c r="L5184" t="s">
        <v>232</v>
      </c>
      <c r="M5184" t="s">
        <v>232</v>
      </c>
      <c r="N5184" t="s">
        <v>232</v>
      </c>
      <c r="O5184" t="s">
        <v>232</v>
      </c>
      <c r="P5184" t="s">
        <v>232</v>
      </c>
      <c r="Q5184" t="s">
        <v>232</v>
      </c>
      <c r="R5184" t="s">
        <v>232</v>
      </c>
      <c r="S5184" t="s">
        <v>232</v>
      </c>
      <c r="T5184" t="s">
        <v>232</v>
      </c>
      <c r="U5184" t="s">
        <v>232</v>
      </c>
      <c r="V5184" t="s">
        <v>232</v>
      </c>
      <c r="W5184" t="s">
        <v>232</v>
      </c>
      <c r="X5184" t="s">
        <v>232</v>
      </c>
      <c r="Y5184" t="s">
        <v>232</v>
      </c>
      <c r="Z5184" t="s">
        <v>232</v>
      </c>
      <c r="AA5184" t="s">
        <v>232</v>
      </c>
      <c r="AB5184" t="s">
        <v>232</v>
      </c>
      <c r="AC5184" t="s">
        <v>232</v>
      </c>
      <c r="AD5184" s="52">
        <v>10133.790000000001</v>
      </c>
      <c r="AE5184" s="52">
        <v>10207.02</v>
      </c>
      <c r="AF5184" s="52">
        <v>10400.950000000001</v>
      </c>
      <c r="AG5184" s="52">
        <v>10660.98</v>
      </c>
      <c r="AH5184" s="52">
        <v>11130.06</v>
      </c>
      <c r="AI5184" s="52">
        <v>11597.52</v>
      </c>
      <c r="AJ5184" s="52">
        <v>12594.91</v>
      </c>
      <c r="AK5184" s="52">
        <v>13427.69</v>
      </c>
      <c r="AL5184" s="52">
        <v>14368.96</v>
      </c>
      <c r="AM5184" s="52">
        <v>13506.55</v>
      </c>
      <c r="AN5184" s="52">
        <v>13845.83</v>
      </c>
      <c r="AO5184" s="52">
        <v>14273.41</v>
      </c>
      <c r="AP5184" s="52">
        <v>13873.45</v>
      </c>
      <c r="AQ5184" s="52">
        <v>14351.94</v>
      </c>
      <c r="AR5184" s="52">
        <v>14593.84</v>
      </c>
      <c r="AS5184" s="52">
        <v>15078.92</v>
      </c>
      <c r="AT5184" s="52">
        <v>15513.67</v>
      </c>
      <c r="AU5184" s="52">
        <v>16208.93</v>
      </c>
      <c r="AV5184" s="52">
        <v>16927.560000000001</v>
      </c>
      <c r="AW5184" s="52">
        <v>17386.89</v>
      </c>
      <c r="AX5184" s="52">
        <v>17813.54</v>
      </c>
      <c r="AY5184" s="52">
        <v>18318.330000000002</v>
      </c>
      <c r="AZ5184" s="52">
        <v>18892.36</v>
      </c>
      <c r="BA5184" s="52">
        <v>19484.38</v>
      </c>
      <c r="BB5184" s="52">
        <v>20036.54</v>
      </c>
      <c r="BC5184">
        <v>2017</v>
      </c>
    </row>
    <row r="5185" spans="1:55" x14ac:dyDescent="0.25">
      <c r="A5185">
        <v>943</v>
      </c>
      <c r="B5185" t="s">
        <v>1328</v>
      </c>
      <c r="C5185" t="s">
        <v>259</v>
      </c>
      <c r="D5185" t="s">
        <v>1329</v>
      </c>
      <c r="E5185" t="s">
        <v>260</v>
      </c>
      <c r="F5185" t="s">
        <v>261</v>
      </c>
      <c r="G5185" t="s">
        <v>229</v>
      </c>
      <c r="H5185" t="s">
        <v>220</v>
      </c>
      <c r="I5185" t="s">
        <v>262</v>
      </c>
      <c r="J5185" t="s">
        <v>232</v>
      </c>
      <c r="K5185" t="s">
        <v>232</v>
      </c>
      <c r="L5185" t="s">
        <v>232</v>
      </c>
      <c r="M5185" t="s">
        <v>232</v>
      </c>
      <c r="N5185" t="s">
        <v>232</v>
      </c>
      <c r="O5185" t="s">
        <v>232</v>
      </c>
      <c r="P5185" t="s">
        <v>232</v>
      </c>
      <c r="Q5185" t="s">
        <v>232</v>
      </c>
      <c r="R5185" t="s">
        <v>232</v>
      </c>
      <c r="S5185" t="s">
        <v>232</v>
      </c>
      <c r="T5185" t="s">
        <v>232</v>
      </c>
      <c r="U5185" t="s">
        <v>232</v>
      </c>
      <c r="V5185" t="s">
        <v>232</v>
      </c>
      <c r="W5185" t="s">
        <v>232</v>
      </c>
      <c r="X5185" t="s">
        <v>232</v>
      </c>
      <c r="Y5185" t="s">
        <v>232</v>
      </c>
      <c r="Z5185" t="s">
        <v>232</v>
      </c>
      <c r="AA5185" t="s">
        <v>232</v>
      </c>
      <c r="AB5185" t="s">
        <v>232</v>
      </c>
      <c r="AC5185" t="s">
        <v>232</v>
      </c>
      <c r="AD5185" s="52">
        <v>1706.77</v>
      </c>
      <c r="AE5185" s="52">
        <v>2088.96</v>
      </c>
      <c r="AF5185" s="52">
        <v>2184.5100000000002</v>
      </c>
      <c r="AG5185" s="52">
        <v>2418.15</v>
      </c>
      <c r="AH5185" s="52">
        <v>2712.05</v>
      </c>
      <c r="AI5185" s="52">
        <v>2953.85</v>
      </c>
      <c r="AJ5185" s="52">
        <v>3529.05</v>
      </c>
      <c r="AK5185" s="52">
        <v>4366.3500000000004</v>
      </c>
      <c r="AL5185" s="52">
        <v>5029.96</v>
      </c>
      <c r="AM5185" s="52">
        <v>4842.17</v>
      </c>
      <c r="AN5185" s="52">
        <v>5045.12</v>
      </c>
      <c r="AO5185" s="52">
        <v>5264.93</v>
      </c>
      <c r="AP5185" s="52">
        <v>5126.45</v>
      </c>
      <c r="AQ5185" s="52">
        <v>5412.88</v>
      </c>
      <c r="AR5185" s="52">
        <v>5561.15</v>
      </c>
      <c r="AS5185" s="52">
        <v>5873.53</v>
      </c>
      <c r="AT5185" s="52">
        <v>6351.13</v>
      </c>
      <c r="AU5185" s="52">
        <v>6889.57</v>
      </c>
      <c r="AV5185" s="52">
        <v>7322.94</v>
      </c>
      <c r="AW5185" s="52">
        <v>7617.82</v>
      </c>
      <c r="AX5185" s="52">
        <v>7942.19</v>
      </c>
      <c r="AY5185" s="52">
        <v>8322.59</v>
      </c>
      <c r="AZ5185" s="52">
        <v>8755.7000000000007</v>
      </c>
      <c r="BA5185" s="52">
        <v>9214.7099999999991</v>
      </c>
      <c r="BB5185" s="52">
        <v>9669.2099999999991</v>
      </c>
      <c r="BC5185">
        <v>2017</v>
      </c>
    </row>
    <row r="5186" spans="1:55" x14ac:dyDescent="0.25">
      <c r="A5186">
        <v>943</v>
      </c>
      <c r="B5186" t="s">
        <v>1328</v>
      </c>
      <c r="C5186" t="s">
        <v>263</v>
      </c>
      <c r="D5186" t="s">
        <v>1329</v>
      </c>
      <c r="E5186" t="s">
        <v>260</v>
      </c>
      <c r="F5186" t="s">
        <v>264</v>
      </c>
      <c r="G5186" t="s">
        <v>242</v>
      </c>
      <c r="H5186" t="s">
        <v>220</v>
      </c>
      <c r="I5186" t="s">
        <v>262</v>
      </c>
      <c r="J5186" t="s">
        <v>232</v>
      </c>
      <c r="K5186" t="s">
        <v>232</v>
      </c>
      <c r="L5186" t="s">
        <v>232</v>
      </c>
      <c r="M5186" t="s">
        <v>232</v>
      </c>
      <c r="N5186" t="s">
        <v>232</v>
      </c>
      <c r="O5186" t="s">
        <v>232</v>
      </c>
      <c r="P5186" t="s">
        <v>232</v>
      </c>
      <c r="Q5186" t="s">
        <v>232</v>
      </c>
      <c r="R5186" t="s">
        <v>232</v>
      </c>
      <c r="S5186" t="s">
        <v>232</v>
      </c>
      <c r="T5186" t="s">
        <v>232</v>
      </c>
      <c r="U5186" t="s">
        <v>232</v>
      </c>
      <c r="V5186" t="s">
        <v>232</v>
      </c>
      <c r="W5186" t="s">
        <v>232</v>
      </c>
      <c r="X5186" t="s">
        <v>232</v>
      </c>
      <c r="Y5186" t="s">
        <v>232</v>
      </c>
      <c r="Z5186" t="s">
        <v>232</v>
      </c>
      <c r="AA5186" t="s">
        <v>232</v>
      </c>
      <c r="AB5186" t="s">
        <v>232</v>
      </c>
      <c r="AC5186" t="s">
        <v>232</v>
      </c>
      <c r="AD5186" s="52">
        <v>1577.09</v>
      </c>
      <c r="AE5186" s="52">
        <v>1870.59</v>
      </c>
      <c r="AF5186" s="52">
        <v>2062.17</v>
      </c>
      <c r="AG5186" s="52">
        <v>2733.99</v>
      </c>
      <c r="AH5186" s="52">
        <v>3370.87</v>
      </c>
      <c r="AI5186" s="52">
        <v>3679.44</v>
      </c>
      <c r="AJ5186" s="52">
        <v>4431.0600000000004</v>
      </c>
      <c r="AK5186" s="52">
        <v>5984.68</v>
      </c>
      <c r="AL5186" s="52">
        <v>7402.67</v>
      </c>
      <c r="AM5186" s="52">
        <v>6744.16</v>
      </c>
      <c r="AN5186" s="52">
        <v>6694.34</v>
      </c>
      <c r="AO5186" s="52">
        <v>7325.66</v>
      </c>
      <c r="AP5186" s="52">
        <v>6590.43</v>
      </c>
      <c r="AQ5186" s="52">
        <v>7189.15</v>
      </c>
      <c r="AR5186" s="52">
        <v>7389.89</v>
      </c>
      <c r="AS5186" s="52">
        <v>6517.42</v>
      </c>
      <c r="AT5186" s="52">
        <v>7028.21</v>
      </c>
      <c r="AU5186" s="52">
        <v>7779.37</v>
      </c>
      <c r="AV5186" s="52">
        <v>8651.68</v>
      </c>
      <c r="AW5186" s="52">
        <v>8711.3700000000008</v>
      </c>
      <c r="AX5186" s="52">
        <v>9180.4500000000007</v>
      </c>
      <c r="AY5186" s="52">
        <v>9674.58</v>
      </c>
      <c r="AZ5186" s="52">
        <v>10243.81</v>
      </c>
      <c r="BA5186" s="52">
        <v>10825.2</v>
      </c>
      <c r="BB5186" s="52">
        <v>11431.98</v>
      </c>
      <c r="BC5186">
        <v>2017</v>
      </c>
    </row>
    <row r="5187" spans="1:55" x14ac:dyDescent="0.25">
      <c r="A5187">
        <v>943</v>
      </c>
      <c r="B5187" t="s">
        <v>1328</v>
      </c>
      <c r="C5187" t="s">
        <v>265</v>
      </c>
      <c r="D5187" t="s">
        <v>1329</v>
      </c>
      <c r="E5187" t="s">
        <v>260</v>
      </c>
      <c r="F5187" t="s">
        <v>266</v>
      </c>
      <c r="G5187" t="s">
        <v>246</v>
      </c>
      <c r="H5187" t="s">
        <v>220</v>
      </c>
      <c r="I5187" t="s">
        <v>262</v>
      </c>
      <c r="J5187" t="s">
        <v>232</v>
      </c>
      <c r="K5187" t="s">
        <v>232</v>
      </c>
      <c r="L5187" t="s">
        <v>232</v>
      </c>
      <c r="M5187" t="s">
        <v>232</v>
      </c>
      <c r="N5187" t="s">
        <v>232</v>
      </c>
      <c r="O5187" t="s">
        <v>232</v>
      </c>
      <c r="P5187" t="s">
        <v>232</v>
      </c>
      <c r="Q5187" t="s">
        <v>232</v>
      </c>
      <c r="R5187" t="s">
        <v>232</v>
      </c>
      <c r="S5187" t="s">
        <v>232</v>
      </c>
      <c r="T5187" t="s">
        <v>232</v>
      </c>
      <c r="U5187" t="s">
        <v>232</v>
      </c>
      <c r="V5187" t="s">
        <v>232</v>
      </c>
      <c r="W5187" t="s">
        <v>232</v>
      </c>
      <c r="X5187" t="s">
        <v>232</v>
      </c>
      <c r="Y5187" t="s">
        <v>232</v>
      </c>
      <c r="Z5187" t="s">
        <v>232</v>
      </c>
      <c r="AA5187" t="s">
        <v>232</v>
      </c>
      <c r="AB5187" t="s">
        <v>232</v>
      </c>
      <c r="AC5187" t="s">
        <v>232</v>
      </c>
      <c r="AD5187" s="52">
        <v>8063.96</v>
      </c>
      <c r="AE5187" s="52">
        <v>8300.3700000000008</v>
      </c>
      <c r="AF5187" s="52">
        <v>8591.89</v>
      </c>
      <c r="AG5187" s="52">
        <v>8970.2199999999993</v>
      </c>
      <c r="AH5187" s="52">
        <v>9617.0300000000007</v>
      </c>
      <c r="AI5187" s="52">
        <v>10333.07</v>
      </c>
      <c r="AJ5187" s="52">
        <v>11561.32</v>
      </c>
      <c r="AK5187" s="52">
        <v>12656.89</v>
      </c>
      <c r="AL5187" s="52">
        <v>13807.55</v>
      </c>
      <c r="AM5187" s="52">
        <v>13077.79</v>
      </c>
      <c r="AN5187" s="52">
        <v>13562.52</v>
      </c>
      <c r="AO5187" s="52">
        <v>14273.41</v>
      </c>
      <c r="AP5187" s="52">
        <v>14139.56</v>
      </c>
      <c r="AQ5187" s="52">
        <v>14883.85</v>
      </c>
      <c r="AR5187" s="52">
        <v>15421.08</v>
      </c>
      <c r="AS5187" s="52">
        <v>16104.07</v>
      </c>
      <c r="AT5187" s="52">
        <v>16749.48</v>
      </c>
      <c r="AU5187" s="52">
        <v>17832.8</v>
      </c>
      <c r="AV5187" s="52">
        <v>19043.32</v>
      </c>
      <c r="AW5187" s="52">
        <v>19907.849999999999</v>
      </c>
      <c r="AX5187" s="52">
        <v>20822.28</v>
      </c>
      <c r="AY5187" s="52">
        <v>21857.45</v>
      </c>
      <c r="AZ5187" s="52">
        <v>23008.85</v>
      </c>
      <c r="BA5187" s="52">
        <v>24221.62</v>
      </c>
      <c r="BB5187" s="52">
        <v>25429.3</v>
      </c>
      <c r="BC5187">
        <v>2017</v>
      </c>
    </row>
    <row r="5188" spans="1:55" x14ac:dyDescent="0.25">
      <c r="A5188">
        <v>943</v>
      </c>
      <c r="B5188" t="s">
        <v>1328</v>
      </c>
      <c r="C5188" t="s">
        <v>267</v>
      </c>
      <c r="D5188" t="s">
        <v>1329</v>
      </c>
      <c r="E5188" t="s">
        <v>268</v>
      </c>
      <c r="F5188" t="s">
        <v>269</v>
      </c>
      <c r="G5188" t="s">
        <v>270</v>
      </c>
    </row>
    <row r="5189" spans="1:55" x14ac:dyDescent="0.25">
      <c r="A5189">
        <v>943</v>
      </c>
      <c r="B5189" t="s">
        <v>1328</v>
      </c>
      <c r="C5189" t="s">
        <v>271</v>
      </c>
      <c r="D5189" t="s">
        <v>1329</v>
      </c>
      <c r="E5189" t="s">
        <v>272</v>
      </c>
      <c r="F5189" t="s">
        <v>273</v>
      </c>
      <c r="G5189" t="s">
        <v>274</v>
      </c>
      <c r="I5189" t="s">
        <v>243</v>
      </c>
      <c r="J5189" t="s">
        <v>232</v>
      </c>
      <c r="K5189" t="s">
        <v>232</v>
      </c>
      <c r="L5189" t="s">
        <v>232</v>
      </c>
      <c r="M5189" t="s">
        <v>232</v>
      </c>
      <c r="N5189" t="s">
        <v>232</v>
      </c>
      <c r="O5189" t="s">
        <v>232</v>
      </c>
      <c r="P5189" t="s">
        <v>232</v>
      </c>
      <c r="Q5189" t="s">
        <v>232</v>
      </c>
      <c r="R5189" t="s">
        <v>232</v>
      </c>
      <c r="S5189" t="s">
        <v>232</v>
      </c>
      <c r="T5189" t="s">
        <v>232</v>
      </c>
      <c r="U5189" t="s">
        <v>232</v>
      </c>
      <c r="V5189" t="s">
        <v>232</v>
      </c>
      <c r="W5189" t="s">
        <v>232</v>
      </c>
      <c r="X5189" t="s">
        <v>232</v>
      </c>
      <c r="Y5189" t="s">
        <v>232</v>
      </c>
      <c r="Z5189" t="s">
        <v>232</v>
      </c>
      <c r="AA5189" t="s">
        <v>232</v>
      </c>
      <c r="AB5189" t="s">
        <v>232</v>
      </c>
      <c r="AC5189" t="s">
        <v>232</v>
      </c>
      <c r="AD5189">
        <v>0.01</v>
      </c>
      <c r="AE5189">
        <v>0.01</v>
      </c>
      <c r="AF5189">
        <v>0.01</v>
      </c>
      <c r="AG5189">
        <v>8.9999999999999993E-3</v>
      </c>
      <c r="AH5189">
        <v>8.9999999999999993E-3</v>
      </c>
      <c r="AI5189">
        <v>8.9999999999999993E-3</v>
      </c>
      <c r="AJ5189">
        <v>0.01</v>
      </c>
      <c r="AK5189">
        <v>0.01</v>
      </c>
      <c r="AL5189">
        <v>0.01</v>
      </c>
      <c r="AM5189">
        <v>0.01</v>
      </c>
      <c r="AN5189">
        <v>8.9999999999999993E-3</v>
      </c>
      <c r="AO5189">
        <v>8.9999999999999993E-3</v>
      </c>
      <c r="AP5189">
        <v>8.9999999999999993E-3</v>
      </c>
      <c r="AQ5189">
        <v>8.9999999999999993E-3</v>
      </c>
      <c r="AR5189">
        <v>8.9999999999999993E-3</v>
      </c>
      <c r="AS5189">
        <v>8.9999999999999993E-3</v>
      </c>
      <c r="AT5189">
        <v>8.9999999999999993E-3</v>
      </c>
      <c r="AU5189">
        <v>8.9999999999999993E-3</v>
      </c>
      <c r="AV5189">
        <v>8.9999999999999993E-3</v>
      </c>
      <c r="AW5189">
        <v>8.9999999999999993E-3</v>
      </c>
      <c r="AX5189">
        <v>8.9999999999999993E-3</v>
      </c>
      <c r="AY5189">
        <v>8.9999999999999993E-3</v>
      </c>
      <c r="AZ5189">
        <v>8.9999999999999993E-3</v>
      </c>
      <c r="BA5189">
        <v>8.9999999999999993E-3</v>
      </c>
      <c r="BB5189">
        <v>8.0000000000000002E-3</v>
      </c>
      <c r="BC5189">
        <v>2017</v>
      </c>
    </row>
    <row r="5190" spans="1:55" x14ac:dyDescent="0.25">
      <c r="A5190">
        <v>943</v>
      </c>
      <c r="B5190" t="s">
        <v>1328</v>
      </c>
      <c r="C5190" t="s">
        <v>275</v>
      </c>
      <c r="D5190" t="s">
        <v>1329</v>
      </c>
      <c r="E5190" t="s">
        <v>276</v>
      </c>
      <c r="F5190" t="s">
        <v>277</v>
      </c>
      <c r="G5190" t="s">
        <v>278</v>
      </c>
      <c r="I5190" t="s">
        <v>243</v>
      </c>
      <c r="J5190" t="s">
        <v>232</v>
      </c>
      <c r="K5190" t="s">
        <v>232</v>
      </c>
      <c r="L5190" t="s">
        <v>232</v>
      </c>
      <c r="M5190" t="s">
        <v>232</v>
      </c>
      <c r="N5190" t="s">
        <v>232</v>
      </c>
      <c r="O5190" t="s">
        <v>232</v>
      </c>
      <c r="P5190" t="s">
        <v>232</v>
      </c>
      <c r="Q5190" t="s">
        <v>232</v>
      </c>
      <c r="R5190" t="s">
        <v>232</v>
      </c>
      <c r="S5190" t="s">
        <v>232</v>
      </c>
      <c r="T5190" t="s">
        <v>232</v>
      </c>
      <c r="U5190" t="s">
        <v>232</v>
      </c>
      <c r="V5190" t="s">
        <v>232</v>
      </c>
      <c r="W5190" t="s">
        <v>232</v>
      </c>
      <c r="X5190" t="s">
        <v>232</v>
      </c>
      <c r="Y5190" t="s">
        <v>232</v>
      </c>
      <c r="Z5190" t="s">
        <v>232</v>
      </c>
      <c r="AA5190" t="s">
        <v>232</v>
      </c>
      <c r="AB5190" t="s">
        <v>232</v>
      </c>
      <c r="AC5190" t="s">
        <v>232</v>
      </c>
      <c r="AD5190">
        <v>0.21199999999999999</v>
      </c>
      <c r="AE5190">
        <v>0.252</v>
      </c>
      <c r="AF5190">
        <v>0.254</v>
      </c>
      <c r="AG5190">
        <v>0.27</v>
      </c>
      <c r="AH5190">
        <v>0.28199999999999997</v>
      </c>
      <c r="AI5190">
        <v>0.28599999999999998</v>
      </c>
      <c r="AJ5190">
        <v>0.30499999999999999</v>
      </c>
      <c r="AK5190">
        <v>0.34499999999999997</v>
      </c>
      <c r="AL5190">
        <v>0.36399999999999999</v>
      </c>
      <c r="AM5190">
        <v>0.37</v>
      </c>
      <c r="AN5190">
        <v>0.372</v>
      </c>
      <c r="AO5190">
        <v>0.36899999999999999</v>
      </c>
      <c r="AP5190">
        <v>0.36299999999999999</v>
      </c>
      <c r="AQ5190">
        <v>0.36399999999999999</v>
      </c>
      <c r="AR5190">
        <v>0.36099999999999999</v>
      </c>
      <c r="AS5190">
        <v>0.36499999999999999</v>
      </c>
      <c r="AT5190">
        <v>0.379</v>
      </c>
      <c r="AU5190">
        <v>0.38600000000000001</v>
      </c>
      <c r="AV5190">
        <v>0.38500000000000001</v>
      </c>
      <c r="AW5190">
        <v>0.38300000000000001</v>
      </c>
      <c r="AX5190">
        <v>0.38100000000000001</v>
      </c>
      <c r="AY5190">
        <v>0.38100000000000001</v>
      </c>
      <c r="AZ5190">
        <v>0.38100000000000001</v>
      </c>
      <c r="BA5190">
        <v>0.38</v>
      </c>
      <c r="BB5190">
        <v>0.38</v>
      </c>
      <c r="BC5190">
        <v>2017</v>
      </c>
    </row>
    <row r="5191" spans="1:55" x14ac:dyDescent="0.25">
      <c r="A5191">
        <v>943</v>
      </c>
      <c r="B5191" t="s">
        <v>1328</v>
      </c>
      <c r="C5191" t="s">
        <v>279</v>
      </c>
      <c r="D5191" t="s">
        <v>1329</v>
      </c>
      <c r="E5191" t="s">
        <v>280</v>
      </c>
      <c r="F5191" t="s">
        <v>281</v>
      </c>
      <c r="G5191" t="s">
        <v>282</v>
      </c>
      <c r="I5191" t="s">
        <v>1330</v>
      </c>
      <c r="J5191" t="s">
        <v>232</v>
      </c>
      <c r="K5191" t="s">
        <v>232</v>
      </c>
      <c r="L5191" t="s">
        <v>232</v>
      </c>
      <c r="M5191" t="s">
        <v>232</v>
      </c>
      <c r="N5191" t="s">
        <v>232</v>
      </c>
      <c r="O5191" t="s">
        <v>232</v>
      </c>
      <c r="P5191" t="s">
        <v>232</v>
      </c>
      <c r="Q5191" t="s">
        <v>232</v>
      </c>
      <c r="R5191" t="s">
        <v>232</v>
      </c>
      <c r="S5191" t="s">
        <v>232</v>
      </c>
      <c r="T5191" t="s">
        <v>232</v>
      </c>
      <c r="U5191" t="s">
        <v>232</v>
      </c>
      <c r="V5191" t="s">
        <v>232</v>
      </c>
      <c r="W5191" t="s">
        <v>232</v>
      </c>
      <c r="X5191" t="s">
        <v>232</v>
      </c>
      <c r="Y5191" t="s">
        <v>232</v>
      </c>
      <c r="Z5191" t="s">
        <v>232</v>
      </c>
      <c r="AA5191" t="s">
        <v>232</v>
      </c>
      <c r="AB5191" t="s">
        <v>232</v>
      </c>
      <c r="AC5191" t="s">
        <v>232</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33.901000000000003</v>
      </c>
      <c r="AW5191">
        <v>32.347000000000001</v>
      </c>
      <c r="AX5191">
        <v>27.564</v>
      </c>
      <c r="AY5191">
        <v>25.963000000000001</v>
      </c>
      <c r="AZ5191">
        <v>25.527999999999999</v>
      </c>
      <c r="BA5191">
        <v>25.532</v>
      </c>
      <c r="BB5191">
        <v>25.510999999999999</v>
      </c>
      <c r="BC5191">
        <v>2017</v>
      </c>
    </row>
    <row r="5192" spans="1:55" x14ac:dyDescent="0.25">
      <c r="A5192">
        <v>943</v>
      </c>
      <c r="B5192" t="s">
        <v>1328</v>
      </c>
      <c r="C5192" t="s">
        <v>283</v>
      </c>
      <c r="D5192" t="s">
        <v>1329</v>
      </c>
      <c r="E5192" t="s">
        <v>284</v>
      </c>
      <c r="F5192" t="s">
        <v>285</v>
      </c>
      <c r="G5192" t="s">
        <v>282</v>
      </c>
      <c r="I5192" t="s">
        <v>1330</v>
      </c>
      <c r="J5192" t="s">
        <v>232</v>
      </c>
      <c r="K5192" t="s">
        <v>232</v>
      </c>
      <c r="L5192" t="s">
        <v>232</v>
      </c>
      <c r="M5192" t="s">
        <v>232</v>
      </c>
      <c r="N5192" t="s">
        <v>232</v>
      </c>
      <c r="O5192" t="s">
        <v>232</v>
      </c>
      <c r="P5192" t="s">
        <v>232</v>
      </c>
      <c r="Q5192" t="s">
        <v>232</v>
      </c>
      <c r="R5192" t="s">
        <v>232</v>
      </c>
      <c r="S5192" t="s">
        <v>232</v>
      </c>
      <c r="T5192" t="s">
        <v>232</v>
      </c>
      <c r="U5192" t="s">
        <v>232</v>
      </c>
      <c r="V5192" t="s">
        <v>232</v>
      </c>
      <c r="W5192" t="s">
        <v>232</v>
      </c>
      <c r="X5192" t="s">
        <v>232</v>
      </c>
      <c r="Y5192" t="s">
        <v>232</v>
      </c>
      <c r="Z5192" t="s">
        <v>232</v>
      </c>
      <c r="AA5192" t="s">
        <v>232</v>
      </c>
      <c r="AB5192" t="s">
        <v>232</v>
      </c>
      <c r="AC5192" t="s">
        <v>232</v>
      </c>
      <c r="AD5192" t="s">
        <v>232</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14.132999999999999</v>
      </c>
      <c r="AV5192">
        <v>15.374000000000001</v>
      </c>
      <c r="AW5192">
        <v>14.798999999999999</v>
      </c>
      <c r="AX5192">
        <v>13.061999999999999</v>
      </c>
      <c r="AY5192">
        <v>12.733000000000001</v>
      </c>
      <c r="AZ5192">
        <v>13.616</v>
      </c>
      <c r="BA5192">
        <v>14.792</v>
      </c>
      <c r="BB5192">
        <v>15.898999999999999</v>
      </c>
      <c r="BC5192">
        <v>2017</v>
      </c>
    </row>
    <row r="5193" spans="1:55" x14ac:dyDescent="0.25">
      <c r="A5193">
        <v>943</v>
      </c>
      <c r="B5193" t="s">
        <v>1328</v>
      </c>
      <c r="C5193" t="s">
        <v>286</v>
      </c>
      <c r="D5193" t="s">
        <v>1329</v>
      </c>
      <c r="E5193" t="s">
        <v>287</v>
      </c>
      <c r="F5193" t="s">
        <v>288</v>
      </c>
      <c r="G5193" t="s">
        <v>250</v>
      </c>
      <c r="I5193" t="s">
        <v>1331</v>
      </c>
      <c r="J5193" t="s">
        <v>232</v>
      </c>
      <c r="K5193" t="s">
        <v>232</v>
      </c>
      <c r="L5193" t="s">
        <v>232</v>
      </c>
      <c r="M5193" t="s">
        <v>232</v>
      </c>
      <c r="N5193" t="s">
        <v>232</v>
      </c>
      <c r="O5193" t="s">
        <v>232</v>
      </c>
      <c r="P5193" t="s">
        <v>232</v>
      </c>
      <c r="Q5193" t="s">
        <v>232</v>
      </c>
      <c r="R5193" t="s">
        <v>232</v>
      </c>
      <c r="S5193" t="s">
        <v>232</v>
      </c>
      <c r="T5193" t="s">
        <v>232</v>
      </c>
      <c r="U5193" t="s">
        <v>232</v>
      </c>
      <c r="V5193" t="s">
        <v>232</v>
      </c>
      <c r="W5193" t="s">
        <v>232</v>
      </c>
      <c r="X5193" t="s">
        <v>232</v>
      </c>
      <c r="Y5193" t="s">
        <v>232</v>
      </c>
      <c r="Z5193" t="s">
        <v>232</v>
      </c>
      <c r="AA5193" t="s">
        <v>232</v>
      </c>
      <c r="AB5193" t="s">
        <v>232</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309.64299999999997</v>
      </c>
      <c r="AX5193">
        <v>314.95699999999999</v>
      </c>
      <c r="AY5193">
        <v>320.767</v>
      </c>
      <c r="AZ5193">
        <v>327.07100000000003</v>
      </c>
      <c r="BA5193">
        <v>333.68799999999999</v>
      </c>
      <c r="BB5193">
        <v>340.5</v>
      </c>
      <c r="BC5193">
        <v>2018</v>
      </c>
    </row>
    <row r="5194" spans="1:55" x14ac:dyDescent="0.25">
      <c r="A5194">
        <v>943</v>
      </c>
      <c r="B5194" t="s">
        <v>1328</v>
      </c>
      <c r="C5194" t="s">
        <v>290</v>
      </c>
      <c r="D5194" t="s">
        <v>1329</v>
      </c>
      <c r="E5194" t="s">
        <v>287</v>
      </c>
      <c r="F5194" t="s">
        <v>291</v>
      </c>
      <c r="G5194" t="s">
        <v>235</v>
      </c>
      <c r="I5194" t="s">
        <v>292</v>
      </c>
      <c r="J5194" t="s">
        <v>232</v>
      </c>
      <c r="K5194" t="s">
        <v>232</v>
      </c>
      <c r="L5194" t="s">
        <v>232</v>
      </c>
      <c r="M5194" t="s">
        <v>232</v>
      </c>
      <c r="N5194" t="s">
        <v>232</v>
      </c>
      <c r="O5194" t="s">
        <v>232</v>
      </c>
      <c r="P5194" t="s">
        <v>232</v>
      </c>
      <c r="Q5194" t="s">
        <v>232</v>
      </c>
      <c r="R5194" t="s">
        <v>232</v>
      </c>
      <c r="S5194" t="s">
        <v>232</v>
      </c>
      <c r="T5194" t="s">
        <v>232</v>
      </c>
      <c r="U5194" t="s">
        <v>232</v>
      </c>
      <c r="V5194" t="s">
        <v>232</v>
      </c>
      <c r="W5194" t="s">
        <v>232</v>
      </c>
      <c r="X5194" t="s">
        <v>232</v>
      </c>
      <c r="Y5194" t="s">
        <v>232</v>
      </c>
      <c r="Z5194" t="s">
        <v>232</v>
      </c>
      <c r="AA5194" t="s">
        <v>232</v>
      </c>
      <c r="AB5194" t="s">
        <v>232</v>
      </c>
      <c r="AC5194" t="s">
        <v>232</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0.94699999999999995</v>
      </c>
      <c r="AX5194">
        <v>1.716</v>
      </c>
      <c r="AY5194">
        <v>1.845</v>
      </c>
      <c r="AZ5194">
        <v>1.9650000000000001</v>
      </c>
      <c r="BA5194">
        <v>2.0230000000000001</v>
      </c>
      <c r="BB5194">
        <v>2.0409999999999999</v>
      </c>
      <c r="BC5194">
        <v>2018</v>
      </c>
    </row>
    <row r="5195" spans="1:55" x14ac:dyDescent="0.25">
      <c r="A5195">
        <v>943</v>
      </c>
      <c r="B5195" t="s">
        <v>1328</v>
      </c>
      <c r="C5195" t="s">
        <v>293</v>
      </c>
      <c r="D5195" t="s">
        <v>1329</v>
      </c>
      <c r="E5195" t="s">
        <v>294</v>
      </c>
      <c r="F5195" t="s">
        <v>295</v>
      </c>
      <c r="G5195" t="s">
        <v>250</v>
      </c>
      <c r="I5195" t="s">
        <v>1331</v>
      </c>
      <c r="J5195" t="s">
        <v>232</v>
      </c>
      <c r="K5195" t="s">
        <v>232</v>
      </c>
      <c r="L5195" t="s">
        <v>232</v>
      </c>
      <c r="M5195" t="s">
        <v>232</v>
      </c>
      <c r="N5195" t="s">
        <v>232</v>
      </c>
      <c r="O5195" t="s">
        <v>232</v>
      </c>
      <c r="P5195" t="s">
        <v>232</v>
      </c>
      <c r="Q5195" t="s">
        <v>232</v>
      </c>
      <c r="R5195" t="s">
        <v>232</v>
      </c>
      <c r="S5195" t="s">
        <v>232</v>
      </c>
      <c r="T5195" t="s">
        <v>232</v>
      </c>
      <c r="U5195" t="s">
        <v>232</v>
      </c>
      <c r="V5195" t="s">
        <v>232</v>
      </c>
      <c r="W5195" t="s">
        <v>232</v>
      </c>
      <c r="X5195" t="s">
        <v>232</v>
      </c>
      <c r="Y5195" t="s">
        <v>232</v>
      </c>
      <c r="Z5195" t="s">
        <v>232</v>
      </c>
      <c r="AA5195" t="s">
        <v>232</v>
      </c>
      <c r="AB5195" t="s">
        <v>232</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282.04300000000001</v>
      </c>
      <c r="AX5195">
        <v>287.00799999999998</v>
      </c>
      <c r="AY5195">
        <v>292.50599999999997</v>
      </c>
      <c r="AZ5195">
        <v>298.37700000000001</v>
      </c>
      <c r="BA5195">
        <v>304.45400000000001</v>
      </c>
      <c r="BB5195">
        <v>310.68099999999998</v>
      </c>
      <c r="BC5195">
        <v>2018</v>
      </c>
    </row>
    <row r="5196" spans="1:55" x14ac:dyDescent="0.25">
      <c r="A5196">
        <v>943</v>
      </c>
      <c r="B5196" t="s">
        <v>1328</v>
      </c>
      <c r="C5196" t="s">
        <v>296</v>
      </c>
      <c r="D5196" t="s">
        <v>1329</v>
      </c>
      <c r="E5196" t="s">
        <v>294</v>
      </c>
      <c r="F5196" t="s">
        <v>297</v>
      </c>
      <c r="G5196" t="s">
        <v>235</v>
      </c>
      <c r="I5196" t="s">
        <v>298</v>
      </c>
      <c r="J5196" t="s">
        <v>232</v>
      </c>
      <c r="K5196" t="s">
        <v>232</v>
      </c>
      <c r="L5196" t="s">
        <v>232</v>
      </c>
      <c r="M5196" t="s">
        <v>232</v>
      </c>
      <c r="N5196" t="s">
        <v>232</v>
      </c>
      <c r="O5196" t="s">
        <v>232</v>
      </c>
      <c r="P5196" t="s">
        <v>232</v>
      </c>
      <c r="Q5196" t="s">
        <v>232</v>
      </c>
      <c r="R5196" t="s">
        <v>232</v>
      </c>
      <c r="S5196" t="s">
        <v>232</v>
      </c>
      <c r="T5196" t="s">
        <v>232</v>
      </c>
      <c r="U5196" t="s">
        <v>232</v>
      </c>
      <c r="V5196" t="s">
        <v>232</v>
      </c>
      <c r="W5196" t="s">
        <v>232</v>
      </c>
      <c r="X5196" t="s">
        <v>232</v>
      </c>
      <c r="Y5196" t="s">
        <v>232</v>
      </c>
      <c r="Z5196" t="s">
        <v>232</v>
      </c>
      <c r="AA5196" t="s">
        <v>232</v>
      </c>
      <c r="AB5196" t="s">
        <v>232</v>
      </c>
      <c r="AC5196" t="s">
        <v>232</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1.8660000000000001</v>
      </c>
      <c r="AX5196">
        <v>1.76</v>
      </c>
      <c r="AY5196">
        <v>1.9159999999999999</v>
      </c>
      <c r="AZ5196">
        <v>2.0070000000000001</v>
      </c>
      <c r="BA5196">
        <v>2.0369999999999999</v>
      </c>
      <c r="BB5196">
        <v>2.0449999999999999</v>
      </c>
      <c r="BC5196">
        <v>2018</v>
      </c>
    </row>
    <row r="5197" spans="1:55" x14ac:dyDescent="0.25">
      <c r="A5197">
        <v>943</v>
      </c>
      <c r="B5197" t="s">
        <v>1328</v>
      </c>
      <c r="C5197" t="s">
        <v>299</v>
      </c>
      <c r="D5197" t="s">
        <v>1329</v>
      </c>
      <c r="E5197" t="s">
        <v>300</v>
      </c>
      <c r="G5197" t="s">
        <v>274</v>
      </c>
    </row>
    <row r="5198" spans="1:55" x14ac:dyDescent="0.25">
      <c r="A5198">
        <v>943</v>
      </c>
      <c r="B5198" t="s">
        <v>1328</v>
      </c>
      <c r="C5198" t="s">
        <v>301</v>
      </c>
      <c r="D5198" t="s">
        <v>1329</v>
      </c>
      <c r="E5198" t="s">
        <v>302</v>
      </c>
      <c r="F5198" t="s">
        <v>303</v>
      </c>
      <c r="G5198" t="s">
        <v>235</v>
      </c>
      <c r="I5198" t="s">
        <v>1332</v>
      </c>
      <c r="J5198" t="s">
        <v>232</v>
      </c>
      <c r="K5198" t="s">
        <v>232</v>
      </c>
      <c r="L5198" t="s">
        <v>232</v>
      </c>
      <c r="M5198" t="s">
        <v>232</v>
      </c>
      <c r="N5198" t="s">
        <v>232</v>
      </c>
      <c r="O5198" t="s">
        <v>232</v>
      </c>
      <c r="P5198" t="s">
        <v>232</v>
      </c>
      <c r="Q5198" t="s">
        <v>232</v>
      </c>
      <c r="R5198" t="s">
        <v>232</v>
      </c>
      <c r="S5198" t="s">
        <v>232</v>
      </c>
      <c r="T5198" t="s">
        <v>232</v>
      </c>
      <c r="U5198" t="s">
        <v>232</v>
      </c>
      <c r="V5198" t="s">
        <v>232</v>
      </c>
      <c r="W5198" t="s">
        <v>232</v>
      </c>
      <c r="X5198" t="s">
        <v>232</v>
      </c>
      <c r="Y5198" t="s">
        <v>232</v>
      </c>
      <c r="Z5198" t="s">
        <v>232</v>
      </c>
      <c r="AA5198" t="s">
        <v>232</v>
      </c>
      <c r="AB5198" t="s">
        <v>232</v>
      </c>
      <c r="AC5198" t="s">
        <v>232</v>
      </c>
      <c r="AD5198" t="s">
        <v>232</v>
      </c>
      <c r="AE5198" t="s">
        <v>232</v>
      </c>
      <c r="AF5198" t="s">
        <v>232</v>
      </c>
      <c r="AG5198">
        <v>-16.045000000000002</v>
      </c>
      <c r="AH5198">
        <v>29.794</v>
      </c>
      <c r="AI5198">
        <v>7.2679999999999998</v>
      </c>
      <c r="AJ5198">
        <v>47.411999999999999</v>
      </c>
      <c r="AK5198">
        <v>34.119999999999997</v>
      </c>
      <c r="AL5198">
        <v>15.499000000000001</v>
      </c>
      <c r="AM5198">
        <v>-29.771999999999998</v>
      </c>
      <c r="AN5198">
        <v>-2.948</v>
      </c>
      <c r="AO5198">
        <v>2.992</v>
      </c>
      <c r="AP5198">
        <v>1.768</v>
      </c>
      <c r="AQ5198">
        <v>-3.7909999999999999</v>
      </c>
      <c r="AR5198">
        <v>1.0329999999999999</v>
      </c>
      <c r="AS5198">
        <v>9.3810000000000002</v>
      </c>
      <c r="AT5198">
        <v>13.317</v>
      </c>
      <c r="AU5198">
        <v>8.6839999999999993</v>
      </c>
      <c r="AV5198">
        <v>9.6530000000000005</v>
      </c>
      <c r="AW5198">
        <v>2.2959999999999998</v>
      </c>
      <c r="AX5198">
        <v>-2.4350000000000001</v>
      </c>
      <c r="AY5198">
        <v>1.522</v>
      </c>
      <c r="AZ5198">
        <v>1.796</v>
      </c>
      <c r="BA5198">
        <v>1.984</v>
      </c>
      <c r="BB5198">
        <v>1.702</v>
      </c>
      <c r="BC5198">
        <v>2017</v>
      </c>
    </row>
    <row r="5199" spans="1:55" x14ac:dyDescent="0.25">
      <c r="A5199">
        <v>943</v>
      </c>
      <c r="B5199" t="s">
        <v>1328</v>
      </c>
      <c r="C5199" t="s">
        <v>305</v>
      </c>
      <c r="D5199" t="s">
        <v>1329</v>
      </c>
      <c r="E5199" t="s">
        <v>306</v>
      </c>
      <c r="F5199" t="s">
        <v>307</v>
      </c>
      <c r="G5199" t="s">
        <v>235</v>
      </c>
      <c r="I5199" t="s">
        <v>1332</v>
      </c>
      <c r="J5199" t="s">
        <v>232</v>
      </c>
      <c r="K5199" t="s">
        <v>232</v>
      </c>
      <c r="L5199" t="s">
        <v>232</v>
      </c>
      <c r="M5199" t="s">
        <v>232</v>
      </c>
      <c r="N5199" t="s">
        <v>232</v>
      </c>
      <c r="O5199" t="s">
        <v>232</v>
      </c>
      <c r="P5199" t="s">
        <v>232</v>
      </c>
      <c r="Q5199" t="s">
        <v>232</v>
      </c>
      <c r="R5199" t="s">
        <v>232</v>
      </c>
      <c r="S5199" t="s">
        <v>232</v>
      </c>
      <c r="T5199" t="s">
        <v>232</v>
      </c>
      <c r="U5199" t="s">
        <v>232</v>
      </c>
      <c r="V5199" t="s">
        <v>232</v>
      </c>
      <c r="W5199" t="s">
        <v>232</v>
      </c>
      <c r="X5199" t="s">
        <v>232</v>
      </c>
      <c r="Y5199" t="s">
        <v>232</v>
      </c>
      <c r="Z5199" t="s">
        <v>232</v>
      </c>
      <c r="AA5199" t="s">
        <v>232</v>
      </c>
      <c r="AB5199" t="s">
        <v>232</v>
      </c>
      <c r="AC5199" t="s">
        <v>232</v>
      </c>
      <c r="AD5199" t="s">
        <v>232</v>
      </c>
      <c r="AE5199" t="s">
        <v>232</v>
      </c>
      <c r="AF5199" t="s">
        <v>232</v>
      </c>
      <c r="AG5199">
        <v>-11.621</v>
      </c>
      <c r="AH5199">
        <v>34.664999999999999</v>
      </c>
      <c r="AI5199">
        <v>4.6529999999999996</v>
      </c>
      <c r="AJ5199">
        <v>41.902000000000001</v>
      </c>
      <c r="AK5199">
        <v>38.722000000000001</v>
      </c>
      <c r="AL5199">
        <v>11.996</v>
      </c>
      <c r="AM5199">
        <v>-31.721</v>
      </c>
      <c r="AN5199">
        <v>-4.3019999999999996</v>
      </c>
      <c r="AO5199">
        <v>5.6420000000000003</v>
      </c>
      <c r="AP5199">
        <v>-1.3580000000000001</v>
      </c>
      <c r="AQ5199">
        <v>-1.2929999999999999</v>
      </c>
      <c r="AR5199">
        <v>1.3759999999999999</v>
      </c>
      <c r="AS5199">
        <v>6.3730000000000002</v>
      </c>
      <c r="AT5199">
        <v>13.154</v>
      </c>
      <c r="AU5199">
        <v>8.0670000000000002</v>
      </c>
      <c r="AV5199">
        <v>10.266999999999999</v>
      </c>
      <c r="AW5199">
        <v>2.3849999999999998</v>
      </c>
      <c r="AX5199">
        <v>-3.004</v>
      </c>
      <c r="AY5199">
        <v>1.411</v>
      </c>
      <c r="AZ5199">
        <v>1.6639999999999999</v>
      </c>
      <c r="BA5199">
        <v>1.869</v>
      </c>
      <c r="BB5199">
        <v>1.587</v>
      </c>
      <c r="BC5199">
        <v>2017</v>
      </c>
    </row>
    <row r="5200" spans="1:55" x14ac:dyDescent="0.25">
      <c r="A5200">
        <v>943</v>
      </c>
      <c r="B5200" t="s">
        <v>1328</v>
      </c>
      <c r="C5200" t="s">
        <v>308</v>
      </c>
      <c r="D5200" t="s">
        <v>1329</v>
      </c>
      <c r="E5200" t="s">
        <v>309</v>
      </c>
      <c r="F5200" t="s">
        <v>310</v>
      </c>
      <c r="G5200" t="s">
        <v>235</v>
      </c>
      <c r="I5200" t="s">
        <v>1332</v>
      </c>
      <c r="J5200" t="s">
        <v>232</v>
      </c>
      <c r="K5200" t="s">
        <v>232</v>
      </c>
      <c r="L5200" t="s">
        <v>232</v>
      </c>
      <c r="M5200" t="s">
        <v>232</v>
      </c>
      <c r="N5200" t="s">
        <v>232</v>
      </c>
      <c r="O5200" t="s">
        <v>232</v>
      </c>
      <c r="P5200" t="s">
        <v>232</v>
      </c>
      <c r="Q5200" t="s">
        <v>232</v>
      </c>
      <c r="R5200" t="s">
        <v>232</v>
      </c>
      <c r="S5200" t="s">
        <v>232</v>
      </c>
      <c r="T5200" t="s">
        <v>232</v>
      </c>
      <c r="U5200" t="s">
        <v>232</v>
      </c>
      <c r="V5200" t="s">
        <v>232</v>
      </c>
      <c r="W5200" t="s">
        <v>232</v>
      </c>
      <c r="X5200" t="s">
        <v>232</v>
      </c>
      <c r="Y5200" t="s">
        <v>232</v>
      </c>
      <c r="Z5200" t="s">
        <v>232</v>
      </c>
      <c r="AA5200" t="s">
        <v>232</v>
      </c>
      <c r="AB5200" t="s">
        <v>232</v>
      </c>
      <c r="AC5200" t="s">
        <v>232</v>
      </c>
      <c r="AD5200" t="s">
        <v>232</v>
      </c>
      <c r="AE5200" t="s">
        <v>232</v>
      </c>
      <c r="AF5200" t="s">
        <v>232</v>
      </c>
      <c r="AG5200">
        <v>-20.614000000000001</v>
      </c>
      <c r="AH5200">
        <v>40.719000000000001</v>
      </c>
      <c r="AI5200">
        <v>8.6690000000000005</v>
      </c>
      <c r="AJ5200">
        <v>19.881</v>
      </c>
      <c r="AK5200">
        <v>31.123000000000001</v>
      </c>
      <c r="AL5200">
        <v>1.2190000000000001</v>
      </c>
      <c r="AM5200">
        <v>-17.533999999999999</v>
      </c>
      <c r="AN5200">
        <v>7.56</v>
      </c>
      <c r="AO5200">
        <v>6.6349999999999998</v>
      </c>
      <c r="AP5200">
        <v>-0.92300000000000004</v>
      </c>
      <c r="AQ5200">
        <v>6.9000000000000006E-2</v>
      </c>
      <c r="AR5200">
        <v>-1.1739999999999999</v>
      </c>
      <c r="AS5200">
        <v>9.4049999999999994</v>
      </c>
      <c r="AT5200">
        <v>4.3789999999999996</v>
      </c>
      <c r="AU5200">
        <v>2.145</v>
      </c>
      <c r="AV5200">
        <v>7.3040000000000003</v>
      </c>
      <c r="AW5200">
        <v>2.726</v>
      </c>
      <c r="AX5200">
        <v>2.7349999999999999</v>
      </c>
      <c r="AY5200">
        <v>3.1560000000000001</v>
      </c>
      <c r="AZ5200">
        <v>3.4830000000000001</v>
      </c>
      <c r="BA5200">
        <v>3.46</v>
      </c>
      <c r="BB5200">
        <v>3.16</v>
      </c>
      <c r="BC5200">
        <v>2017</v>
      </c>
    </row>
    <row r="5201" spans="1:55" x14ac:dyDescent="0.25">
      <c r="A5201">
        <v>943</v>
      </c>
      <c r="B5201" t="s">
        <v>1328</v>
      </c>
      <c r="C5201" t="s">
        <v>311</v>
      </c>
      <c r="D5201" t="s">
        <v>1329</v>
      </c>
      <c r="E5201" t="s">
        <v>312</v>
      </c>
      <c r="F5201" t="s">
        <v>313</v>
      </c>
      <c r="G5201" t="s">
        <v>235</v>
      </c>
      <c r="I5201" t="s">
        <v>1332</v>
      </c>
      <c r="J5201" t="s">
        <v>232</v>
      </c>
      <c r="K5201" t="s">
        <v>232</v>
      </c>
      <c r="L5201" t="s">
        <v>232</v>
      </c>
      <c r="M5201" t="s">
        <v>232</v>
      </c>
      <c r="N5201" t="s">
        <v>232</v>
      </c>
      <c r="O5201" t="s">
        <v>232</v>
      </c>
      <c r="P5201" t="s">
        <v>232</v>
      </c>
      <c r="Q5201" t="s">
        <v>232</v>
      </c>
      <c r="R5201" t="s">
        <v>232</v>
      </c>
      <c r="S5201" t="s">
        <v>232</v>
      </c>
      <c r="T5201" t="s">
        <v>232</v>
      </c>
      <c r="U5201" t="s">
        <v>232</v>
      </c>
      <c r="V5201" t="s">
        <v>232</v>
      </c>
      <c r="W5201" t="s">
        <v>232</v>
      </c>
      <c r="X5201" t="s">
        <v>232</v>
      </c>
      <c r="Y5201" t="s">
        <v>232</v>
      </c>
      <c r="Z5201" t="s">
        <v>232</v>
      </c>
      <c r="AA5201" t="s">
        <v>232</v>
      </c>
      <c r="AB5201" t="s">
        <v>232</v>
      </c>
      <c r="AC5201" t="s">
        <v>232</v>
      </c>
      <c r="AD5201" t="s">
        <v>232</v>
      </c>
      <c r="AE5201" t="s">
        <v>232</v>
      </c>
      <c r="AF5201" t="s">
        <v>232</v>
      </c>
      <c r="AG5201">
        <v>-11.349</v>
      </c>
      <c r="AH5201">
        <v>65.793999999999997</v>
      </c>
      <c r="AI5201">
        <v>-4.9489999999999998</v>
      </c>
      <c r="AJ5201">
        <v>27.116</v>
      </c>
      <c r="AK5201">
        <v>7.19</v>
      </c>
      <c r="AL5201">
        <v>-9.07</v>
      </c>
      <c r="AM5201">
        <v>-28.100999999999999</v>
      </c>
      <c r="AN5201">
        <v>2.1240000000000001</v>
      </c>
      <c r="AO5201">
        <v>21.488</v>
      </c>
      <c r="AP5201">
        <v>-15.079000000000001</v>
      </c>
      <c r="AQ5201">
        <v>4.9450000000000003</v>
      </c>
      <c r="AR5201">
        <v>-10.178000000000001</v>
      </c>
      <c r="AS5201">
        <v>-10.33</v>
      </c>
      <c r="AT5201">
        <v>8.3480000000000008</v>
      </c>
      <c r="AU5201">
        <v>2.0819999999999999</v>
      </c>
      <c r="AV5201">
        <v>6.4909999999999997</v>
      </c>
      <c r="AW5201">
        <v>1.429</v>
      </c>
      <c r="AX5201">
        <v>2.512</v>
      </c>
      <c r="AY5201">
        <v>3.1150000000000002</v>
      </c>
      <c r="AZ5201">
        <v>3.524</v>
      </c>
      <c r="BA5201">
        <v>3.399</v>
      </c>
      <c r="BB5201">
        <v>3.1139999999999999</v>
      </c>
      <c r="BC5201">
        <v>2017</v>
      </c>
    </row>
    <row r="5202" spans="1:55" x14ac:dyDescent="0.25">
      <c r="A5202">
        <v>943</v>
      </c>
      <c r="B5202" t="s">
        <v>1328</v>
      </c>
      <c r="C5202" t="s">
        <v>314</v>
      </c>
      <c r="D5202" t="s">
        <v>1329</v>
      </c>
      <c r="E5202" t="s">
        <v>315</v>
      </c>
      <c r="F5202" t="s">
        <v>316</v>
      </c>
      <c r="G5202" t="s">
        <v>317</v>
      </c>
    </row>
    <row r="5203" spans="1:55" x14ac:dyDescent="0.25">
      <c r="A5203">
        <v>943</v>
      </c>
      <c r="B5203" t="s">
        <v>1328</v>
      </c>
      <c r="C5203" t="s">
        <v>318</v>
      </c>
      <c r="D5203" t="s">
        <v>1329</v>
      </c>
      <c r="E5203" t="s">
        <v>319</v>
      </c>
      <c r="F5203" t="s">
        <v>320</v>
      </c>
      <c r="G5203" t="s">
        <v>321</v>
      </c>
      <c r="H5203" t="s">
        <v>322</v>
      </c>
    </row>
    <row r="5204" spans="1:55" x14ac:dyDescent="0.25">
      <c r="A5204">
        <v>943</v>
      </c>
      <c r="B5204" t="s">
        <v>1328</v>
      </c>
      <c r="C5204" t="s">
        <v>323</v>
      </c>
      <c r="D5204" t="s">
        <v>1329</v>
      </c>
      <c r="E5204" t="s">
        <v>324</v>
      </c>
      <c r="F5204" t="s">
        <v>325</v>
      </c>
      <c r="G5204" t="s">
        <v>321</v>
      </c>
      <c r="H5204" t="s">
        <v>322</v>
      </c>
      <c r="I5204" t="s">
        <v>1333</v>
      </c>
      <c r="J5204" t="s">
        <v>232</v>
      </c>
      <c r="K5204" t="s">
        <v>232</v>
      </c>
      <c r="L5204" t="s">
        <v>232</v>
      </c>
      <c r="M5204" t="s">
        <v>232</v>
      </c>
      <c r="N5204" t="s">
        <v>232</v>
      </c>
      <c r="O5204" t="s">
        <v>232</v>
      </c>
      <c r="P5204" t="s">
        <v>232</v>
      </c>
      <c r="Q5204" t="s">
        <v>232</v>
      </c>
      <c r="R5204" t="s">
        <v>232</v>
      </c>
      <c r="S5204" t="s">
        <v>232</v>
      </c>
      <c r="T5204" t="s">
        <v>232</v>
      </c>
      <c r="U5204" t="s">
        <v>232</v>
      </c>
      <c r="V5204" t="s">
        <v>232</v>
      </c>
      <c r="W5204" t="s">
        <v>232</v>
      </c>
      <c r="X5204" t="s">
        <v>232</v>
      </c>
      <c r="Y5204" t="s">
        <v>232</v>
      </c>
      <c r="Z5204" t="s">
        <v>232</v>
      </c>
      <c r="AA5204" t="s">
        <v>232</v>
      </c>
      <c r="AB5204" t="s">
        <v>232</v>
      </c>
      <c r="AC5204" t="s">
        <v>232</v>
      </c>
      <c r="AD5204">
        <v>0.61199999999999999</v>
      </c>
      <c r="AE5204">
        <v>0.61499999999999999</v>
      </c>
      <c r="AF5204">
        <v>0.61499999999999999</v>
      </c>
      <c r="AG5204">
        <v>0.61499999999999999</v>
      </c>
      <c r="AH5204">
        <v>0.61499999999999999</v>
      </c>
      <c r="AI5204">
        <v>0.61499999999999999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0.623</v>
      </c>
      <c r="AU5204">
        <v>0.624</v>
      </c>
      <c r="AV5204">
        <v>0.624</v>
      </c>
      <c r="AW5204">
        <v>0.625</v>
      </c>
      <c r="AX5204">
        <v>0.625</v>
      </c>
      <c r="AY5204">
        <v>0.626</v>
      </c>
      <c r="AZ5204">
        <v>0.626</v>
      </c>
      <c r="BA5204">
        <v>0.626</v>
      </c>
      <c r="BB5204">
        <v>0.627</v>
      </c>
      <c r="BC5204">
        <v>2017</v>
      </c>
    </row>
    <row r="5205" spans="1:55" x14ac:dyDescent="0.25">
      <c r="A5205">
        <v>943</v>
      </c>
      <c r="B5205" t="s">
        <v>1328</v>
      </c>
      <c r="C5205" t="s">
        <v>327</v>
      </c>
      <c r="D5205" t="s">
        <v>1329</v>
      </c>
      <c r="E5205" t="s">
        <v>328</v>
      </c>
      <c r="F5205" t="s">
        <v>329</v>
      </c>
      <c r="G5205" t="s">
        <v>229</v>
      </c>
      <c r="H5205" t="s">
        <v>230</v>
      </c>
      <c r="I5205" t="s">
        <v>1334</v>
      </c>
      <c r="J5205" t="s">
        <v>232</v>
      </c>
      <c r="K5205" t="s">
        <v>232</v>
      </c>
      <c r="L5205" t="s">
        <v>232</v>
      </c>
      <c r="M5205" t="s">
        <v>232</v>
      </c>
      <c r="N5205" t="s">
        <v>232</v>
      </c>
      <c r="O5205" t="s">
        <v>232</v>
      </c>
      <c r="P5205" t="s">
        <v>232</v>
      </c>
      <c r="Q5205" t="s">
        <v>232</v>
      </c>
      <c r="R5205" t="s">
        <v>232</v>
      </c>
      <c r="S5205" t="s">
        <v>232</v>
      </c>
      <c r="T5205" t="s">
        <v>232</v>
      </c>
      <c r="U5205" t="s">
        <v>232</v>
      </c>
      <c r="V5205" t="s">
        <v>232</v>
      </c>
      <c r="W5205" t="s">
        <v>232</v>
      </c>
      <c r="X5205" t="s">
        <v>232</v>
      </c>
      <c r="Y5205" t="s">
        <v>232</v>
      </c>
      <c r="Z5205" t="s">
        <v>232</v>
      </c>
      <c r="AA5205" t="s">
        <v>232</v>
      </c>
      <c r="AB5205" t="s">
        <v>232</v>
      </c>
      <c r="AC5205" t="s">
        <v>232</v>
      </c>
      <c r="AD5205" t="s">
        <v>232</v>
      </c>
      <c r="AE5205" t="s">
        <v>232</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1.909</v>
      </c>
      <c r="AW5205">
        <v>2</v>
      </c>
      <c r="AX5205">
        <v>2.0510000000000002</v>
      </c>
      <c r="AY5205">
        <v>2.1379999999999999</v>
      </c>
      <c r="AZ5205">
        <v>2.2189999999999999</v>
      </c>
      <c r="BA5205">
        <v>2.3290000000000002</v>
      </c>
      <c r="BB5205">
        <v>2.4460000000000002</v>
      </c>
      <c r="BC5205">
        <v>2018</v>
      </c>
    </row>
    <row r="5206" spans="1:55" x14ac:dyDescent="0.25">
      <c r="A5206">
        <v>943</v>
      </c>
      <c r="B5206" t="s">
        <v>1328</v>
      </c>
      <c r="C5206" t="s">
        <v>331</v>
      </c>
      <c r="D5206" t="s">
        <v>1329</v>
      </c>
      <c r="E5206" t="s">
        <v>328</v>
      </c>
      <c r="F5206" t="s">
        <v>329</v>
      </c>
      <c r="G5206" t="s">
        <v>282</v>
      </c>
      <c r="I5206" t="s">
        <v>332</v>
      </c>
      <c r="J5206" t="s">
        <v>232</v>
      </c>
      <c r="K5206" t="s">
        <v>232</v>
      </c>
      <c r="L5206" t="s">
        <v>232</v>
      </c>
      <c r="M5206" t="s">
        <v>232</v>
      </c>
      <c r="N5206" t="s">
        <v>232</v>
      </c>
      <c r="O5206" t="s">
        <v>232</v>
      </c>
      <c r="P5206" t="s">
        <v>232</v>
      </c>
      <c r="Q5206" t="s">
        <v>232</v>
      </c>
      <c r="R5206" t="s">
        <v>232</v>
      </c>
      <c r="S5206" t="s">
        <v>232</v>
      </c>
      <c r="T5206" t="s">
        <v>232</v>
      </c>
      <c r="U5206" t="s">
        <v>232</v>
      </c>
      <c r="V5206" t="s">
        <v>232</v>
      </c>
      <c r="W5206" t="s">
        <v>232</v>
      </c>
      <c r="X5206" t="s">
        <v>232</v>
      </c>
      <c r="Y5206" t="s">
        <v>232</v>
      </c>
      <c r="Z5206" t="s">
        <v>232</v>
      </c>
      <c r="AA5206" t="s">
        <v>232</v>
      </c>
      <c r="AB5206" t="s">
        <v>232</v>
      </c>
      <c r="AC5206" t="s">
        <v>232</v>
      </c>
      <c r="AD5206" t="s">
        <v>232</v>
      </c>
      <c r="AE5206" t="s">
        <v>232</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40.295000000000002</v>
      </c>
      <c r="AV5206">
        <v>41.744999999999997</v>
      </c>
      <c r="AW5206">
        <v>42.015999999999998</v>
      </c>
      <c r="AX5206">
        <v>41.298000000000002</v>
      </c>
      <c r="AY5206">
        <v>41.064</v>
      </c>
      <c r="AZ5206">
        <v>40.479999999999997</v>
      </c>
      <c r="BA5206">
        <v>40.356000000000002</v>
      </c>
      <c r="BB5206">
        <v>40.350999999999999</v>
      </c>
      <c r="BC5206">
        <v>2018</v>
      </c>
    </row>
    <row r="5207" spans="1:55" x14ac:dyDescent="0.25">
      <c r="A5207">
        <v>943</v>
      </c>
      <c r="B5207" t="s">
        <v>1328</v>
      </c>
      <c r="C5207" t="s">
        <v>333</v>
      </c>
      <c r="D5207" t="s">
        <v>1329</v>
      </c>
      <c r="E5207" t="s">
        <v>334</v>
      </c>
      <c r="F5207" t="s">
        <v>335</v>
      </c>
      <c r="G5207" t="s">
        <v>229</v>
      </c>
      <c r="H5207" t="s">
        <v>230</v>
      </c>
      <c r="I5207" t="s">
        <v>1334</v>
      </c>
      <c r="J5207" t="s">
        <v>232</v>
      </c>
      <c r="K5207" t="s">
        <v>232</v>
      </c>
      <c r="L5207" t="s">
        <v>232</v>
      </c>
      <c r="M5207" t="s">
        <v>232</v>
      </c>
      <c r="N5207" t="s">
        <v>232</v>
      </c>
      <c r="O5207" t="s">
        <v>232</v>
      </c>
      <c r="P5207" t="s">
        <v>232</v>
      </c>
      <c r="Q5207" t="s">
        <v>232</v>
      </c>
      <c r="R5207" t="s">
        <v>232</v>
      </c>
      <c r="S5207" t="s">
        <v>232</v>
      </c>
      <c r="T5207" t="s">
        <v>232</v>
      </c>
      <c r="U5207" t="s">
        <v>232</v>
      </c>
      <c r="V5207" t="s">
        <v>232</v>
      </c>
      <c r="W5207" t="s">
        <v>232</v>
      </c>
      <c r="X5207" t="s">
        <v>232</v>
      </c>
      <c r="Y5207" t="s">
        <v>232</v>
      </c>
      <c r="Z5207" t="s">
        <v>232</v>
      </c>
      <c r="AA5207" t="s">
        <v>232</v>
      </c>
      <c r="AB5207" t="s">
        <v>232</v>
      </c>
      <c r="AC5207" t="s">
        <v>232</v>
      </c>
      <c r="AD5207" t="s">
        <v>232</v>
      </c>
      <c r="AE5207" t="s">
        <v>232</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1.696</v>
      </c>
      <c r="AT5207">
        <v>1.879</v>
      </c>
      <c r="AU5207">
        <v>2.0299999999999998</v>
      </c>
      <c r="AV5207">
        <v>2.1920000000000002</v>
      </c>
      <c r="AW5207">
        <v>2.1720000000000002</v>
      </c>
      <c r="AX5207">
        <v>2.0710000000000002</v>
      </c>
      <c r="AY5207">
        <v>2.101</v>
      </c>
      <c r="AZ5207">
        <v>2.194</v>
      </c>
      <c r="BA5207">
        <v>2.31</v>
      </c>
      <c r="BB5207">
        <v>2.4279999999999999</v>
      </c>
      <c r="BC5207">
        <v>2018</v>
      </c>
    </row>
    <row r="5208" spans="1:55" x14ac:dyDescent="0.25">
      <c r="A5208">
        <v>943</v>
      </c>
      <c r="B5208" t="s">
        <v>1328</v>
      </c>
      <c r="C5208" t="s">
        <v>336</v>
      </c>
      <c r="D5208" t="s">
        <v>1329</v>
      </c>
      <c r="E5208" t="s">
        <v>334</v>
      </c>
      <c r="F5208" t="s">
        <v>335</v>
      </c>
      <c r="G5208" t="s">
        <v>282</v>
      </c>
      <c r="I5208" t="s">
        <v>337</v>
      </c>
      <c r="J5208" t="s">
        <v>232</v>
      </c>
      <c r="K5208" t="s">
        <v>232</v>
      </c>
      <c r="L5208" t="s">
        <v>232</v>
      </c>
      <c r="M5208" t="s">
        <v>232</v>
      </c>
      <c r="N5208" t="s">
        <v>232</v>
      </c>
      <c r="O5208" t="s">
        <v>232</v>
      </c>
      <c r="P5208" t="s">
        <v>232</v>
      </c>
      <c r="Q5208" t="s">
        <v>232</v>
      </c>
      <c r="R5208" t="s">
        <v>232</v>
      </c>
      <c r="S5208" t="s">
        <v>232</v>
      </c>
      <c r="T5208" t="s">
        <v>232</v>
      </c>
      <c r="U5208" t="s">
        <v>232</v>
      </c>
      <c r="V5208" t="s">
        <v>232</v>
      </c>
      <c r="W5208" t="s">
        <v>232</v>
      </c>
      <c r="X5208" t="s">
        <v>232</v>
      </c>
      <c r="Y5208" t="s">
        <v>232</v>
      </c>
      <c r="Z5208" t="s">
        <v>232</v>
      </c>
      <c r="AA5208" t="s">
        <v>232</v>
      </c>
      <c r="AB5208" t="s">
        <v>232</v>
      </c>
      <c r="AC5208" t="s">
        <v>232</v>
      </c>
      <c r="AD5208" t="s">
        <v>232</v>
      </c>
      <c r="AE5208" t="s">
        <v>232</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46.417000000000002</v>
      </c>
      <c r="AT5208">
        <v>47.515999999999998</v>
      </c>
      <c r="AU5208">
        <v>47.21</v>
      </c>
      <c r="AV5208">
        <v>47.948999999999998</v>
      </c>
      <c r="AW5208">
        <v>45.625999999999998</v>
      </c>
      <c r="AX5208">
        <v>41.701999999999998</v>
      </c>
      <c r="AY5208">
        <v>40.359000000000002</v>
      </c>
      <c r="AZ5208">
        <v>40.027000000000001</v>
      </c>
      <c r="BA5208">
        <v>40.014000000000003</v>
      </c>
      <c r="BB5208">
        <v>40.055999999999997</v>
      </c>
      <c r="BC5208">
        <v>2018</v>
      </c>
    </row>
    <row r="5209" spans="1:55" x14ac:dyDescent="0.25">
      <c r="A5209">
        <v>943</v>
      </c>
      <c r="B5209" t="s">
        <v>1328</v>
      </c>
      <c r="C5209" t="s">
        <v>338</v>
      </c>
      <c r="D5209" t="s">
        <v>1329</v>
      </c>
      <c r="E5209" t="s">
        <v>339</v>
      </c>
      <c r="F5209" t="s">
        <v>340</v>
      </c>
      <c r="G5209" t="s">
        <v>229</v>
      </c>
      <c r="H5209" t="s">
        <v>230</v>
      </c>
      <c r="I5209" t="s">
        <v>1334</v>
      </c>
      <c r="J5209" t="s">
        <v>232</v>
      </c>
      <c r="K5209" t="s">
        <v>232</v>
      </c>
      <c r="L5209" t="s">
        <v>232</v>
      </c>
      <c r="M5209" t="s">
        <v>232</v>
      </c>
      <c r="N5209" t="s">
        <v>232</v>
      </c>
      <c r="O5209" t="s">
        <v>232</v>
      </c>
      <c r="P5209" t="s">
        <v>232</v>
      </c>
      <c r="Q5209" t="s">
        <v>232</v>
      </c>
      <c r="R5209" t="s">
        <v>232</v>
      </c>
      <c r="S5209" t="s">
        <v>232</v>
      </c>
      <c r="T5209" t="s">
        <v>232</v>
      </c>
      <c r="U5209" t="s">
        <v>232</v>
      </c>
      <c r="V5209" t="s">
        <v>232</v>
      </c>
      <c r="W5209" t="s">
        <v>232</v>
      </c>
      <c r="X5209" t="s">
        <v>232</v>
      </c>
      <c r="Y5209" t="s">
        <v>232</v>
      </c>
      <c r="Z5209" t="s">
        <v>232</v>
      </c>
      <c r="AA5209" t="s">
        <v>232</v>
      </c>
      <c r="AB5209" t="s">
        <v>232</v>
      </c>
      <c r="AC5209" t="s">
        <v>232</v>
      </c>
      <c r="AD5209" t="s">
        <v>232</v>
      </c>
      <c r="AE5209" t="s">
        <v>232</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-0.219</v>
      </c>
      <c r="AT5209">
        <v>-0.24399999999999999</v>
      </c>
      <c r="AU5209">
        <v>-0.29699999999999999</v>
      </c>
      <c r="AV5209">
        <v>-0.28399999999999997</v>
      </c>
      <c r="AW5209">
        <v>-0.17199999999999999</v>
      </c>
      <c r="AX5209">
        <v>-0.02</v>
      </c>
      <c r="AY5209">
        <v>3.6999999999999998E-2</v>
      </c>
      <c r="AZ5209">
        <v>2.5000000000000001E-2</v>
      </c>
      <c r="BA5209">
        <v>0.02</v>
      </c>
      <c r="BB5209">
        <v>1.7999999999999999E-2</v>
      </c>
      <c r="BC5209">
        <v>2018</v>
      </c>
    </row>
    <row r="5210" spans="1:55" x14ac:dyDescent="0.25">
      <c r="A5210">
        <v>943</v>
      </c>
      <c r="B5210" t="s">
        <v>1328</v>
      </c>
      <c r="C5210" t="s">
        <v>341</v>
      </c>
      <c r="D5210" t="s">
        <v>1329</v>
      </c>
      <c r="E5210" t="s">
        <v>339</v>
      </c>
      <c r="F5210" t="s">
        <v>340</v>
      </c>
      <c r="G5210" t="s">
        <v>282</v>
      </c>
      <c r="I5210" t="s">
        <v>342</v>
      </c>
      <c r="J5210" t="s">
        <v>232</v>
      </c>
      <c r="K5210" t="s">
        <v>232</v>
      </c>
      <c r="L5210" t="s">
        <v>232</v>
      </c>
      <c r="M5210" t="s">
        <v>232</v>
      </c>
      <c r="N5210" t="s">
        <v>232</v>
      </c>
      <c r="O5210" t="s">
        <v>232</v>
      </c>
      <c r="P5210" t="s">
        <v>232</v>
      </c>
      <c r="Q5210" t="s">
        <v>232</v>
      </c>
      <c r="R5210" t="s">
        <v>232</v>
      </c>
      <c r="S5210" t="s">
        <v>232</v>
      </c>
      <c r="T5210" t="s">
        <v>232</v>
      </c>
      <c r="U5210" t="s">
        <v>232</v>
      </c>
      <c r="V5210" t="s">
        <v>232</v>
      </c>
      <c r="W5210" t="s">
        <v>232</v>
      </c>
      <c r="X5210" t="s">
        <v>232</v>
      </c>
      <c r="Y5210" t="s">
        <v>232</v>
      </c>
      <c r="Z5210" t="s">
        <v>232</v>
      </c>
      <c r="AA5210" t="s">
        <v>232</v>
      </c>
      <c r="AB5210" t="s">
        <v>232</v>
      </c>
      <c r="AC5210" t="s">
        <v>232</v>
      </c>
      <c r="AD5210" t="s">
        <v>232</v>
      </c>
      <c r="AE5210" t="s">
        <v>232</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-5.9969999999999999</v>
      </c>
      <c r="AT5210">
        <v>-6.1779999999999999</v>
      </c>
      <c r="AU5210">
        <v>-6.915</v>
      </c>
      <c r="AV5210">
        <v>-6.2039999999999997</v>
      </c>
      <c r="AW5210">
        <v>-3.61</v>
      </c>
      <c r="AX5210">
        <v>-0.40400000000000003</v>
      </c>
      <c r="AY5210">
        <v>0.70599999999999996</v>
      </c>
      <c r="AZ5210">
        <v>0.45400000000000001</v>
      </c>
      <c r="BA5210">
        <v>0.34200000000000003</v>
      </c>
      <c r="BB5210">
        <v>0.29499999999999998</v>
      </c>
      <c r="BC5210">
        <v>2018</v>
      </c>
    </row>
    <row r="5211" spans="1:55" x14ac:dyDescent="0.25">
      <c r="A5211">
        <v>943</v>
      </c>
      <c r="B5211" t="s">
        <v>1328</v>
      </c>
      <c r="C5211" t="s">
        <v>343</v>
      </c>
      <c r="D5211" t="s">
        <v>1329</v>
      </c>
      <c r="E5211" t="s">
        <v>344</v>
      </c>
      <c r="F5211" t="s">
        <v>345</v>
      </c>
      <c r="G5211" t="s">
        <v>229</v>
      </c>
      <c r="H5211" t="s">
        <v>230</v>
      </c>
    </row>
    <row r="5212" spans="1:55" x14ac:dyDescent="0.25">
      <c r="A5212">
        <v>943</v>
      </c>
      <c r="B5212" t="s">
        <v>1328</v>
      </c>
      <c r="C5212" t="s">
        <v>346</v>
      </c>
      <c r="D5212" t="s">
        <v>1329</v>
      </c>
      <c r="E5212" t="s">
        <v>344</v>
      </c>
      <c r="F5212" t="s">
        <v>345</v>
      </c>
      <c r="G5212" t="s">
        <v>270</v>
      </c>
    </row>
    <row r="5213" spans="1:55" x14ac:dyDescent="0.25">
      <c r="A5213">
        <v>943</v>
      </c>
      <c r="B5213" t="s">
        <v>1328</v>
      </c>
      <c r="C5213" t="s">
        <v>347</v>
      </c>
      <c r="D5213" t="s">
        <v>1329</v>
      </c>
      <c r="E5213" t="s">
        <v>348</v>
      </c>
      <c r="F5213" t="s">
        <v>349</v>
      </c>
      <c r="G5213" t="s">
        <v>229</v>
      </c>
      <c r="H5213" t="s">
        <v>230</v>
      </c>
      <c r="I5213" t="s">
        <v>1334</v>
      </c>
      <c r="J5213" t="s">
        <v>232</v>
      </c>
      <c r="K5213" t="s">
        <v>232</v>
      </c>
      <c r="L5213" t="s">
        <v>232</v>
      </c>
      <c r="M5213" t="s">
        <v>232</v>
      </c>
      <c r="N5213" t="s">
        <v>232</v>
      </c>
      <c r="O5213" t="s">
        <v>232</v>
      </c>
      <c r="P5213" t="s">
        <v>232</v>
      </c>
      <c r="Q5213" t="s">
        <v>232</v>
      </c>
      <c r="R5213" t="s">
        <v>232</v>
      </c>
      <c r="S5213" t="s">
        <v>232</v>
      </c>
      <c r="T5213" t="s">
        <v>232</v>
      </c>
      <c r="U5213" t="s">
        <v>232</v>
      </c>
      <c r="V5213" t="s">
        <v>232</v>
      </c>
      <c r="W5213" t="s">
        <v>232</v>
      </c>
      <c r="X5213" t="s">
        <v>232</v>
      </c>
      <c r="Y5213" t="s">
        <v>232</v>
      </c>
      <c r="Z5213" t="s">
        <v>232</v>
      </c>
      <c r="AA5213" t="s">
        <v>232</v>
      </c>
      <c r="AB5213" t="s">
        <v>232</v>
      </c>
      <c r="AC5213" t="s">
        <v>232</v>
      </c>
      <c r="AD5213" t="s">
        <v>232</v>
      </c>
      <c r="AE5213" t="s">
        <v>232</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-0.13300000000000001</v>
      </c>
      <c r="AT5213">
        <v>-0.159</v>
      </c>
      <c r="AU5213">
        <v>-0.19500000000000001</v>
      </c>
      <c r="AV5213">
        <v>-0.191</v>
      </c>
      <c r="AW5213">
        <v>-7.8E-2</v>
      </c>
      <c r="AX5213">
        <v>7.2999999999999995E-2</v>
      </c>
      <c r="AY5213">
        <v>0.14299999999999999</v>
      </c>
      <c r="AZ5213">
        <v>0.11700000000000001</v>
      </c>
      <c r="BA5213">
        <v>0.11600000000000001</v>
      </c>
      <c r="BB5213">
        <v>0.123</v>
      </c>
      <c r="BC5213">
        <v>2018</v>
      </c>
    </row>
    <row r="5214" spans="1:55" x14ac:dyDescent="0.25">
      <c r="A5214">
        <v>943</v>
      </c>
      <c r="B5214" t="s">
        <v>1328</v>
      </c>
      <c r="C5214" t="s">
        <v>350</v>
      </c>
      <c r="D5214" t="s">
        <v>1329</v>
      </c>
      <c r="E5214" t="s">
        <v>348</v>
      </c>
      <c r="F5214" t="s">
        <v>349</v>
      </c>
      <c r="G5214" t="s">
        <v>282</v>
      </c>
      <c r="I5214" t="s">
        <v>351</v>
      </c>
      <c r="J5214" t="s">
        <v>232</v>
      </c>
      <c r="K5214" t="s">
        <v>232</v>
      </c>
      <c r="L5214" t="s">
        <v>232</v>
      </c>
      <c r="M5214" t="s">
        <v>232</v>
      </c>
      <c r="N5214" t="s">
        <v>232</v>
      </c>
      <c r="O5214" t="s">
        <v>232</v>
      </c>
      <c r="P5214" t="s">
        <v>232</v>
      </c>
      <c r="Q5214" t="s">
        <v>232</v>
      </c>
      <c r="R5214" t="s">
        <v>232</v>
      </c>
      <c r="S5214" t="s">
        <v>232</v>
      </c>
      <c r="T5214" t="s">
        <v>232</v>
      </c>
      <c r="U5214" t="s">
        <v>232</v>
      </c>
      <c r="V5214" t="s">
        <v>232</v>
      </c>
      <c r="W5214" t="s">
        <v>232</v>
      </c>
      <c r="X5214" t="s">
        <v>232</v>
      </c>
      <c r="Y5214" t="s">
        <v>232</v>
      </c>
      <c r="Z5214" t="s">
        <v>232</v>
      </c>
      <c r="AA5214" t="s">
        <v>232</v>
      </c>
      <c r="AB5214" t="s">
        <v>232</v>
      </c>
      <c r="AC5214" t="s">
        <v>232</v>
      </c>
      <c r="AD5214" t="s">
        <v>232</v>
      </c>
      <c r="AE5214" t="s">
        <v>232</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-3.637</v>
      </c>
      <c r="AT5214">
        <v>-4.0179999999999998</v>
      </c>
      <c r="AU5214">
        <v>-4.53</v>
      </c>
      <c r="AV5214">
        <v>-4.1740000000000004</v>
      </c>
      <c r="AW5214">
        <v>-1.635</v>
      </c>
      <c r="AX5214">
        <v>1.4690000000000001</v>
      </c>
      <c r="AY5214">
        <v>2.7469999999999999</v>
      </c>
      <c r="AZ5214">
        <v>2.1419999999999999</v>
      </c>
      <c r="BA5214">
        <v>2.0110000000000001</v>
      </c>
      <c r="BB5214">
        <v>2.0329999999999999</v>
      </c>
      <c r="BC5214">
        <v>2018</v>
      </c>
    </row>
    <row r="5215" spans="1:55" x14ac:dyDescent="0.25">
      <c r="A5215">
        <v>943</v>
      </c>
      <c r="B5215" t="s">
        <v>1328</v>
      </c>
      <c r="C5215" t="s">
        <v>352</v>
      </c>
      <c r="D5215" t="s">
        <v>1329</v>
      </c>
      <c r="E5215" t="s">
        <v>353</v>
      </c>
      <c r="F5215" t="s">
        <v>354</v>
      </c>
      <c r="G5215" t="s">
        <v>229</v>
      </c>
      <c r="H5215" t="s">
        <v>230</v>
      </c>
    </row>
    <row r="5216" spans="1:55" x14ac:dyDescent="0.25">
      <c r="A5216">
        <v>943</v>
      </c>
      <c r="B5216" t="s">
        <v>1328</v>
      </c>
      <c r="C5216" t="s">
        <v>355</v>
      </c>
      <c r="D5216" t="s">
        <v>1329</v>
      </c>
      <c r="E5216" t="s">
        <v>353</v>
      </c>
      <c r="F5216" t="s">
        <v>354</v>
      </c>
      <c r="G5216" t="s">
        <v>282</v>
      </c>
    </row>
    <row r="5217" spans="1:55" x14ac:dyDescent="0.25">
      <c r="A5217">
        <v>943</v>
      </c>
      <c r="B5217" t="s">
        <v>1328</v>
      </c>
      <c r="C5217" t="s">
        <v>356</v>
      </c>
      <c r="D5217" t="s">
        <v>1329</v>
      </c>
      <c r="E5217" t="s">
        <v>357</v>
      </c>
      <c r="F5217" t="s">
        <v>358</v>
      </c>
      <c r="G5217" t="s">
        <v>229</v>
      </c>
      <c r="H5217" t="s">
        <v>230</v>
      </c>
      <c r="I5217" t="s">
        <v>1334</v>
      </c>
      <c r="J5217" t="s">
        <v>232</v>
      </c>
      <c r="K5217" t="s">
        <v>232</v>
      </c>
      <c r="L5217" t="s">
        <v>232</v>
      </c>
      <c r="M5217" t="s">
        <v>232</v>
      </c>
      <c r="N5217" t="s">
        <v>232</v>
      </c>
      <c r="O5217" t="s">
        <v>232</v>
      </c>
      <c r="P5217" t="s">
        <v>232</v>
      </c>
      <c r="Q5217" t="s">
        <v>232</v>
      </c>
      <c r="R5217" t="s">
        <v>232</v>
      </c>
      <c r="S5217" t="s">
        <v>232</v>
      </c>
      <c r="T5217" t="s">
        <v>232</v>
      </c>
      <c r="U5217" t="s">
        <v>232</v>
      </c>
      <c r="V5217" t="s">
        <v>232</v>
      </c>
      <c r="W5217" t="s">
        <v>232</v>
      </c>
      <c r="X5217" t="s">
        <v>232</v>
      </c>
      <c r="Y5217" t="s">
        <v>232</v>
      </c>
      <c r="Z5217" t="s">
        <v>232</v>
      </c>
      <c r="AA5217" t="s">
        <v>232</v>
      </c>
      <c r="AB5217" t="s">
        <v>232</v>
      </c>
      <c r="AC5217" t="s">
        <v>232</v>
      </c>
      <c r="AD5217" t="s">
        <v>232</v>
      </c>
      <c r="AE5217" t="s">
        <v>232</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2.52</v>
      </c>
      <c r="AT5217">
        <v>2.633</v>
      </c>
      <c r="AU5217">
        <v>2.85</v>
      </c>
      <c r="AV5217">
        <v>3.2949999999999999</v>
      </c>
      <c r="AW5217">
        <v>3.359</v>
      </c>
      <c r="AX5217">
        <v>3.8740000000000001</v>
      </c>
      <c r="AY5217">
        <v>3.6429999999999998</v>
      </c>
      <c r="AZ5217">
        <v>3.641</v>
      </c>
      <c r="BA5217">
        <v>3.6179999999999999</v>
      </c>
      <c r="BB5217">
        <v>3.6179999999999999</v>
      </c>
      <c r="BC5217">
        <v>2018</v>
      </c>
    </row>
    <row r="5218" spans="1:55" x14ac:dyDescent="0.25">
      <c r="A5218">
        <v>943</v>
      </c>
      <c r="B5218" t="s">
        <v>1328</v>
      </c>
      <c r="C5218" t="s">
        <v>359</v>
      </c>
      <c r="D5218" t="s">
        <v>1329</v>
      </c>
      <c r="E5218" t="s">
        <v>357</v>
      </c>
      <c r="F5218" t="s">
        <v>358</v>
      </c>
      <c r="G5218" t="s">
        <v>282</v>
      </c>
      <c r="I5218" t="s">
        <v>360</v>
      </c>
      <c r="J5218" t="s">
        <v>232</v>
      </c>
      <c r="K5218" t="s">
        <v>232</v>
      </c>
      <c r="L5218" t="s">
        <v>232</v>
      </c>
      <c r="M5218" t="s">
        <v>232</v>
      </c>
      <c r="N5218" t="s">
        <v>232</v>
      </c>
      <c r="O5218" t="s">
        <v>232</v>
      </c>
      <c r="P5218" t="s">
        <v>232</v>
      </c>
      <c r="Q5218" t="s">
        <v>232</v>
      </c>
      <c r="R5218" t="s">
        <v>232</v>
      </c>
      <c r="S5218" t="s">
        <v>232</v>
      </c>
      <c r="T5218" t="s">
        <v>232</v>
      </c>
      <c r="U5218" t="s">
        <v>232</v>
      </c>
      <c r="V5218" t="s">
        <v>232</v>
      </c>
      <c r="W5218" t="s">
        <v>232</v>
      </c>
      <c r="X5218" t="s">
        <v>232</v>
      </c>
      <c r="Y5218" t="s">
        <v>232</v>
      </c>
      <c r="Z5218" t="s">
        <v>232</v>
      </c>
      <c r="AA5218" t="s">
        <v>232</v>
      </c>
      <c r="AB5218" t="s">
        <v>232</v>
      </c>
      <c r="AC5218" t="s">
        <v>232</v>
      </c>
      <c r="AD5218" t="s">
        <v>232</v>
      </c>
      <c r="AE5218" t="s">
        <v>232</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68.950999999999993</v>
      </c>
      <c r="AT5218">
        <v>66.576999999999998</v>
      </c>
      <c r="AU5218">
        <v>66.302999999999997</v>
      </c>
      <c r="AV5218">
        <v>72.072999999999993</v>
      </c>
      <c r="AW5218">
        <v>70.575999999999993</v>
      </c>
      <c r="AX5218">
        <v>78.024000000000001</v>
      </c>
      <c r="AY5218">
        <v>69.962999999999994</v>
      </c>
      <c r="AZ5218">
        <v>66.435000000000002</v>
      </c>
      <c r="BA5218">
        <v>62.677</v>
      </c>
      <c r="BB5218">
        <v>59.686999999999998</v>
      </c>
      <c r="BC5218">
        <v>2018</v>
      </c>
    </row>
    <row r="5219" spans="1:55" x14ac:dyDescent="0.25">
      <c r="A5219">
        <v>943</v>
      </c>
      <c r="B5219" t="s">
        <v>1328</v>
      </c>
      <c r="C5219" t="s">
        <v>361</v>
      </c>
      <c r="D5219" t="s">
        <v>1329</v>
      </c>
      <c r="E5219" t="s">
        <v>362</v>
      </c>
      <c r="F5219" t="s">
        <v>363</v>
      </c>
      <c r="G5219" t="s">
        <v>229</v>
      </c>
      <c r="H5219" t="s">
        <v>230</v>
      </c>
      <c r="I5219" t="s">
        <v>1334</v>
      </c>
      <c r="J5219" t="s">
        <v>232</v>
      </c>
      <c r="K5219" t="s">
        <v>232</v>
      </c>
      <c r="L5219" t="s">
        <v>232</v>
      </c>
      <c r="M5219" t="s">
        <v>232</v>
      </c>
      <c r="N5219" t="s">
        <v>232</v>
      </c>
      <c r="O5219" t="s">
        <v>232</v>
      </c>
      <c r="P5219" t="s">
        <v>232</v>
      </c>
      <c r="Q5219" t="s">
        <v>232</v>
      </c>
      <c r="R5219" t="s">
        <v>232</v>
      </c>
      <c r="S5219" t="s">
        <v>232</v>
      </c>
      <c r="T5219" t="s">
        <v>232</v>
      </c>
      <c r="U5219" t="s">
        <v>232</v>
      </c>
      <c r="V5219" t="s">
        <v>232</v>
      </c>
      <c r="W5219" t="s">
        <v>232</v>
      </c>
      <c r="X5219" t="s">
        <v>232</v>
      </c>
      <c r="Y5219" t="s">
        <v>232</v>
      </c>
      <c r="Z5219" t="s">
        <v>232</v>
      </c>
      <c r="AA5219" t="s">
        <v>232</v>
      </c>
      <c r="AB5219" t="s">
        <v>232</v>
      </c>
      <c r="AC5219" t="s">
        <v>232</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4.5720000000000001</v>
      </c>
      <c r="AW5219">
        <v>4.76</v>
      </c>
      <c r="AX5219">
        <v>4.9649999999999999</v>
      </c>
      <c r="AY5219">
        <v>5.2069999999999999</v>
      </c>
      <c r="AZ5219">
        <v>5.4809999999999999</v>
      </c>
      <c r="BA5219">
        <v>5.7720000000000002</v>
      </c>
      <c r="BB5219">
        <v>6.0609999999999999</v>
      </c>
      <c r="BC5219">
        <v>2018</v>
      </c>
    </row>
    <row r="5220" spans="1:55" x14ac:dyDescent="0.25">
      <c r="A5220">
        <v>943</v>
      </c>
      <c r="B5220" t="s">
        <v>1328</v>
      </c>
      <c r="C5220" t="s">
        <v>364</v>
      </c>
      <c r="D5220" t="s">
        <v>1329</v>
      </c>
      <c r="E5220" t="s">
        <v>365</v>
      </c>
      <c r="F5220" t="s">
        <v>366</v>
      </c>
      <c r="G5220" t="s">
        <v>242</v>
      </c>
      <c r="H5220" t="s">
        <v>230</v>
      </c>
      <c r="I5220" t="s">
        <v>1335</v>
      </c>
      <c r="J5220" t="s">
        <v>232</v>
      </c>
      <c r="K5220" t="s">
        <v>232</v>
      </c>
      <c r="L5220" t="s">
        <v>232</v>
      </c>
      <c r="M5220" t="s">
        <v>232</v>
      </c>
      <c r="N5220" t="s">
        <v>232</v>
      </c>
      <c r="O5220" t="s">
        <v>232</v>
      </c>
      <c r="P5220" t="s">
        <v>232</v>
      </c>
      <c r="Q5220" t="s">
        <v>232</v>
      </c>
      <c r="R5220" t="s">
        <v>232</v>
      </c>
      <c r="S5220" t="s">
        <v>232</v>
      </c>
      <c r="T5220" t="s">
        <v>232</v>
      </c>
      <c r="U5220" t="s">
        <v>232</v>
      </c>
      <c r="V5220" t="s">
        <v>232</v>
      </c>
      <c r="W5220" t="s">
        <v>232</v>
      </c>
      <c r="X5220" t="s">
        <v>232</v>
      </c>
      <c r="Y5220" t="s">
        <v>232</v>
      </c>
      <c r="Z5220" t="s">
        <v>232</v>
      </c>
      <c r="AA5220" t="s">
        <v>232</v>
      </c>
      <c r="AB5220" t="s">
        <v>232</v>
      </c>
      <c r="AC5220" t="s">
        <v>232</v>
      </c>
      <c r="AD5220" t="s">
        <v>232</v>
      </c>
      <c r="AE5220">
        <v>-0.157</v>
      </c>
      <c r="AF5220">
        <v>-0.14599999999999999</v>
      </c>
      <c r="AG5220">
        <v>-0.115</v>
      </c>
      <c r="AH5220">
        <v>-0.14899999999999999</v>
      </c>
      <c r="AI5220">
        <v>-0.376</v>
      </c>
      <c r="AJ5220">
        <v>-0.84599999999999997</v>
      </c>
      <c r="AK5220">
        <v>-1.4510000000000001</v>
      </c>
      <c r="AL5220">
        <v>-2.2589999999999999</v>
      </c>
      <c r="AM5220">
        <v>-1.1559999999999999</v>
      </c>
      <c r="AN5220">
        <v>-0.84199999999999997</v>
      </c>
      <c r="AO5220">
        <v>-0.67100000000000004</v>
      </c>
      <c r="AP5220">
        <v>-0.625</v>
      </c>
      <c r="AQ5220">
        <v>-0.50900000000000001</v>
      </c>
      <c r="AR5220">
        <v>-0.56999999999999995</v>
      </c>
      <c r="AS5220">
        <v>-0.44500000000000001</v>
      </c>
      <c r="AT5220">
        <v>-0.71</v>
      </c>
      <c r="AU5220">
        <v>-0.78</v>
      </c>
      <c r="AV5220">
        <v>-1</v>
      </c>
      <c r="AW5220">
        <v>-0.95399999999999996</v>
      </c>
      <c r="AX5220">
        <v>-0.83099999999999996</v>
      </c>
      <c r="AY5220">
        <v>-0.8</v>
      </c>
      <c r="AZ5220">
        <v>-0.76300000000000001</v>
      </c>
      <c r="BA5220">
        <v>-0.72799999999999998</v>
      </c>
      <c r="BB5220">
        <v>-0.68899999999999995</v>
      </c>
      <c r="BC5220">
        <v>2017</v>
      </c>
    </row>
    <row r="5221" spans="1:55" x14ac:dyDescent="0.25">
      <c r="A5221">
        <v>943</v>
      </c>
      <c r="B5221" t="s">
        <v>1328</v>
      </c>
      <c r="C5221" t="s">
        <v>368</v>
      </c>
      <c r="D5221" t="s">
        <v>1329</v>
      </c>
      <c r="E5221" t="s">
        <v>365</v>
      </c>
      <c r="F5221" t="s">
        <v>366</v>
      </c>
      <c r="G5221" t="s">
        <v>282</v>
      </c>
      <c r="I5221" t="s">
        <v>369</v>
      </c>
      <c r="J5221" t="s">
        <v>232</v>
      </c>
      <c r="K5221" t="s">
        <v>232</v>
      </c>
      <c r="L5221" t="s">
        <v>232</v>
      </c>
      <c r="M5221" t="s">
        <v>232</v>
      </c>
      <c r="N5221" t="s">
        <v>232</v>
      </c>
      <c r="O5221" t="s">
        <v>232</v>
      </c>
      <c r="P5221" t="s">
        <v>232</v>
      </c>
      <c r="Q5221" t="s">
        <v>232</v>
      </c>
      <c r="R5221" t="s">
        <v>232</v>
      </c>
      <c r="S5221" t="s">
        <v>232</v>
      </c>
      <c r="T5221" t="s">
        <v>232</v>
      </c>
      <c r="U5221" t="s">
        <v>232</v>
      </c>
      <c r="V5221" t="s">
        <v>232</v>
      </c>
      <c r="W5221" t="s">
        <v>232</v>
      </c>
      <c r="X5221" t="s">
        <v>232</v>
      </c>
      <c r="Y5221" t="s">
        <v>232</v>
      </c>
      <c r="Z5221" t="s">
        <v>232</v>
      </c>
      <c r="AA5221" t="s">
        <v>232</v>
      </c>
      <c r="AB5221" t="s">
        <v>232</v>
      </c>
      <c r="AC5221" t="s">
        <v>232</v>
      </c>
      <c r="AD5221" t="s">
        <v>232</v>
      </c>
      <c r="AE5221">
        <v>-13.628</v>
      </c>
      <c r="AF5221">
        <v>-11.505000000000001</v>
      </c>
      <c r="AG5221">
        <v>-6.8650000000000002</v>
      </c>
      <c r="AH5221">
        <v>-7.1760000000000002</v>
      </c>
      <c r="AI5221">
        <v>-16.626000000000001</v>
      </c>
      <c r="AJ5221">
        <v>-31.044</v>
      </c>
      <c r="AK5221">
        <v>-39.369999999999997</v>
      </c>
      <c r="AL5221">
        <v>-49.470999999999997</v>
      </c>
      <c r="AM5221">
        <v>-27.731999999999999</v>
      </c>
      <c r="AN5221">
        <v>-20.309999999999999</v>
      </c>
      <c r="AO5221">
        <v>-14.776999999999999</v>
      </c>
      <c r="AP5221">
        <v>-15.28</v>
      </c>
      <c r="AQ5221">
        <v>-11.391</v>
      </c>
      <c r="AR5221">
        <v>-12.41</v>
      </c>
      <c r="AS5221">
        <v>-10.978</v>
      </c>
      <c r="AT5221">
        <v>-16.234999999999999</v>
      </c>
      <c r="AU5221">
        <v>-16.071999999999999</v>
      </c>
      <c r="AV5221">
        <v>-18.503</v>
      </c>
      <c r="AW5221">
        <v>-17.523</v>
      </c>
      <c r="AX5221">
        <v>-14.486000000000001</v>
      </c>
      <c r="AY5221">
        <v>-13.218</v>
      </c>
      <c r="AZ5221">
        <v>-11.904</v>
      </c>
      <c r="BA5221">
        <v>-10.736000000000001</v>
      </c>
      <c r="BB5221">
        <v>-9.61</v>
      </c>
      <c r="BC5221">
        <v>2017</v>
      </c>
    </row>
    <row r="5222" spans="1:55" x14ac:dyDescent="0.25">
      <c r="A5222">
        <v>686</v>
      </c>
      <c r="B5222" t="s">
        <v>1336</v>
      </c>
      <c r="C5222" t="s">
        <v>225</v>
      </c>
      <c r="D5222" t="s">
        <v>1337</v>
      </c>
      <c r="E5222" t="s">
        <v>227</v>
      </c>
      <c r="F5222" t="s">
        <v>228</v>
      </c>
      <c r="G5222" t="s">
        <v>229</v>
      </c>
      <c r="H5222" t="s">
        <v>230</v>
      </c>
      <c r="I5222" t="s">
        <v>1338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913.14099999999996</v>
      </c>
      <c r="AU5222">
        <v>950.46500000000003</v>
      </c>
      <c r="AV5222">
        <v>979.52200000000005</v>
      </c>
      <c r="AW5222" s="52">
        <v>1010.67</v>
      </c>
      <c r="AX5222" s="52">
        <v>1049.3499999999999</v>
      </c>
      <c r="AY5222" s="52">
        <v>1092.82</v>
      </c>
      <c r="AZ5222" s="52">
        <v>1139.44</v>
      </c>
      <c r="BA5222" s="52">
        <v>1189.44</v>
      </c>
      <c r="BB5222" s="52">
        <v>1242.97</v>
      </c>
      <c r="BC5222">
        <v>2016</v>
      </c>
    </row>
    <row r="5223" spans="1:55" x14ac:dyDescent="0.25">
      <c r="A5223">
        <v>686</v>
      </c>
      <c r="B5223" t="s">
        <v>1336</v>
      </c>
      <c r="C5223" t="s">
        <v>233</v>
      </c>
      <c r="D5223" t="s">
        <v>1337</v>
      </c>
      <c r="E5223" t="s">
        <v>227</v>
      </c>
      <c r="F5223" t="s">
        <v>234</v>
      </c>
      <c r="G5223" t="s">
        <v>235</v>
      </c>
      <c r="I5223" t="s">
        <v>236</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1.1259999999999999</v>
      </c>
      <c r="AU5223">
        <v>4.0869999999999997</v>
      </c>
      <c r="AV5223">
        <v>3.0569999999999999</v>
      </c>
      <c r="AW5223">
        <v>3.18</v>
      </c>
      <c r="AX5223">
        <v>3.827</v>
      </c>
      <c r="AY5223">
        <v>4.1429999999999998</v>
      </c>
      <c r="AZ5223">
        <v>4.266</v>
      </c>
      <c r="BA5223">
        <v>4.3890000000000002</v>
      </c>
      <c r="BB5223">
        <v>4.5</v>
      </c>
      <c r="BC5223">
        <v>2016</v>
      </c>
    </row>
    <row r="5224" spans="1:55" x14ac:dyDescent="0.25">
      <c r="A5224">
        <v>686</v>
      </c>
      <c r="B5224" t="s">
        <v>1336</v>
      </c>
      <c r="C5224" t="s">
        <v>237</v>
      </c>
      <c r="D5224" t="s">
        <v>1337</v>
      </c>
      <c r="E5224" t="s">
        <v>238</v>
      </c>
      <c r="F5224" t="s">
        <v>239</v>
      </c>
      <c r="G5224" t="s">
        <v>229</v>
      </c>
      <c r="H5224" t="s">
        <v>230</v>
      </c>
      <c r="I5224" t="s">
        <v>1338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52">
        <v>1013.56</v>
      </c>
      <c r="AU5224" s="52">
        <v>1063.3</v>
      </c>
      <c r="AV5224" s="52">
        <v>1110.46</v>
      </c>
      <c r="AW5224" s="52">
        <v>1161.5</v>
      </c>
      <c r="AX5224" s="52">
        <v>1227.32</v>
      </c>
      <c r="AY5224" s="52">
        <v>1300.82</v>
      </c>
      <c r="AZ5224" s="52">
        <v>1380.4</v>
      </c>
      <c r="BA5224" s="52">
        <v>1465.48</v>
      </c>
      <c r="BB5224" s="52">
        <v>1557.46</v>
      </c>
      <c r="BC5224">
        <v>2016</v>
      </c>
    </row>
    <row r="5225" spans="1:55" x14ac:dyDescent="0.25">
      <c r="A5225">
        <v>686</v>
      </c>
      <c r="B5225" t="s">
        <v>1336</v>
      </c>
      <c r="C5225" t="s">
        <v>240</v>
      </c>
      <c r="D5225" t="s">
        <v>1337</v>
      </c>
      <c r="E5225" t="s">
        <v>238</v>
      </c>
      <c r="F5225" t="s">
        <v>241</v>
      </c>
      <c r="G5225" t="s">
        <v>242</v>
      </c>
      <c r="H5225" t="s">
        <v>230</v>
      </c>
      <c r="I5225" t="s">
        <v>243</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103.346</v>
      </c>
      <c r="AU5225">
        <v>109.709</v>
      </c>
      <c r="AV5225">
        <v>118.309</v>
      </c>
      <c r="AW5225">
        <v>121.35</v>
      </c>
      <c r="AX5225">
        <v>129.05600000000001</v>
      </c>
      <c r="AY5225">
        <v>137.24799999999999</v>
      </c>
      <c r="AZ5225">
        <v>146.209</v>
      </c>
      <c r="BA5225">
        <v>155.821</v>
      </c>
      <c r="BB5225">
        <v>166.24199999999999</v>
      </c>
      <c r="BC5225">
        <v>2016</v>
      </c>
    </row>
    <row r="5226" spans="1:55" x14ac:dyDescent="0.25">
      <c r="A5226">
        <v>686</v>
      </c>
      <c r="B5226" t="s">
        <v>1336</v>
      </c>
      <c r="C5226" t="s">
        <v>244</v>
      </c>
      <c r="D5226" t="s">
        <v>1337</v>
      </c>
      <c r="E5226" t="s">
        <v>238</v>
      </c>
      <c r="F5226" t="s">
        <v>245</v>
      </c>
      <c r="G5226" t="s">
        <v>246</v>
      </c>
      <c r="H5226" t="s">
        <v>230</v>
      </c>
      <c r="I5226" t="s">
        <v>243</v>
      </c>
      <c r="J5226">
        <v>28.984999999999999</v>
      </c>
      <c r="K5226">
        <v>30.85</v>
      </c>
      <c r="L5226">
        <v>35.906999999999996</v>
      </c>
      <c r="M5226">
        <v>37.106000000000002</v>
      </c>
      <c r="N5226">
        <v>40.112000000000002</v>
      </c>
      <c r="O5226">
        <v>43.997</v>
      </c>
      <c r="P5226">
        <v>48.609000000000002</v>
      </c>
      <c r="Q5226">
        <v>48.543999999999997</v>
      </c>
      <c r="R5226">
        <v>55.488999999999997</v>
      </c>
      <c r="S5226">
        <v>59.029000000000003</v>
      </c>
      <c r="T5226">
        <v>63.709000000000003</v>
      </c>
      <c r="U5226">
        <v>70.617000000000004</v>
      </c>
      <c r="V5226">
        <v>70.710999999999999</v>
      </c>
      <c r="W5226">
        <v>71.849999999999994</v>
      </c>
      <c r="X5226">
        <v>81.153999999999996</v>
      </c>
      <c r="Y5226">
        <v>78.376999999999995</v>
      </c>
      <c r="Z5226">
        <v>89.688000000000002</v>
      </c>
      <c r="AA5226">
        <v>89.81</v>
      </c>
      <c r="AB5226">
        <v>97.394999999999996</v>
      </c>
      <c r="AC5226">
        <v>99.87</v>
      </c>
      <c r="AD5226">
        <v>104.056</v>
      </c>
      <c r="AE5226">
        <v>114.122</v>
      </c>
      <c r="AF5226">
        <v>119.54600000000001</v>
      </c>
      <c r="AG5226">
        <v>129.024</v>
      </c>
      <c r="AH5226">
        <v>138.85400000000001</v>
      </c>
      <c r="AI5226">
        <v>147.892</v>
      </c>
      <c r="AJ5226">
        <v>163.90899999999999</v>
      </c>
      <c r="AK5226">
        <v>174.25700000000001</v>
      </c>
      <c r="AL5226">
        <v>188.16800000000001</v>
      </c>
      <c r="AM5226">
        <v>197.649</v>
      </c>
      <c r="AN5226">
        <v>207.58199999999999</v>
      </c>
      <c r="AO5226">
        <v>223.035</v>
      </c>
      <c r="AP5226">
        <v>234.155</v>
      </c>
      <c r="AQ5226">
        <v>249.06899999999999</v>
      </c>
      <c r="AR5226">
        <v>260.55599999999998</v>
      </c>
      <c r="AS5226">
        <v>275.32400000000001</v>
      </c>
      <c r="AT5226">
        <v>281.46699999999998</v>
      </c>
      <c r="AU5226">
        <v>298.54199999999997</v>
      </c>
      <c r="AV5226">
        <v>314.60500000000002</v>
      </c>
      <c r="AW5226">
        <v>330.38099999999997</v>
      </c>
      <c r="AX5226">
        <v>350.18700000000001</v>
      </c>
      <c r="AY5226">
        <v>372.27600000000001</v>
      </c>
      <c r="AZ5226">
        <v>396.18799999999999</v>
      </c>
      <c r="BA5226">
        <v>422.14600000000002</v>
      </c>
      <c r="BB5226">
        <v>450.375</v>
      </c>
      <c r="BC5226">
        <v>2016</v>
      </c>
    </row>
    <row r="5227" spans="1:55" x14ac:dyDescent="0.25">
      <c r="A5227">
        <v>686</v>
      </c>
      <c r="B5227" t="s">
        <v>1336</v>
      </c>
      <c r="C5227" t="s">
        <v>247</v>
      </c>
      <c r="D5227" t="s">
        <v>1337</v>
      </c>
      <c r="E5227" t="s">
        <v>248</v>
      </c>
      <c r="F5227" t="s">
        <v>249</v>
      </c>
      <c r="G5227" t="s">
        <v>250</v>
      </c>
      <c r="I5227" t="s">
        <v>251</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110.997</v>
      </c>
      <c r="AU5227">
        <v>111.871</v>
      </c>
      <c r="AV5227">
        <v>113.36799999999999</v>
      </c>
      <c r="AW5227">
        <v>114.92400000000001</v>
      </c>
      <c r="AX5227">
        <v>116.961</v>
      </c>
      <c r="AY5227">
        <v>119.033</v>
      </c>
      <c r="AZ5227">
        <v>121.148</v>
      </c>
      <c r="BA5227">
        <v>123.20699999999999</v>
      </c>
      <c r="BB5227">
        <v>125.30200000000001</v>
      </c>
      <c r="BC5227">
        <v>2016</v>
      </c>
    </row>
    <row r="5228" spans="1:55" x14ac:dyDescent="0.25">
      <c r="A5228">
        <v>686</v>
      </c>
      <c r="B5228" t="s">
        <v>1336</v>
      </c>
      <c r="C5228" t="s">
        <v>252</v>
      </c>
      <c r="D5228" t="s">
        <v>1337</v>
      </c>
      <c r="E5228" t="s">
        <v>253</v>
      </c>
      <c r="F5228" t="s">
        <v>254</v>
      </c>
      <c r="G5228" t="s">
        <v>229</v>
      </c>
      <c r="H5228" t="s">
        <v>220</v>
      </c>
      <c r="I5228" t="s">
        <v>255</v>
      </c>
      <c r="J5228" s="52">
        <v>12126.77</v>
      </c>
      <c r="K5228" s="52">
        <v>11491.91</v>
      </c>
      <c r="L5228" s="52">
        <v>12276.69</v>
      </c>
      <c r="M5228" s="52">
        <v>11925.3</v>
      </c>
      <c r="N5228" s="52">
        <v>12154.35</v>
      </c>
      <c r="O5228" s="52">
        <v>12622.98</v>
      </c>
      <c r="P5228" s="52">
        <v>13355.14</v>
      </c>
      <c r="Q5228" s="52">
        <v>12713.93</v>
      </c>
      <c r="R5228" s="52">
        <v>13724.37</v>
      </c>
      <c r="S5228" s="52">
        <v>13729.98</v>
      </c>
      <c r="T5228" s="52">
        <v>14229.29</v>
      </c>
      <c r="U5228" s="52">
        <v>14966.87</v>
      </c>
      <c r="V5228" s="52">
        <v>14383.73</v>
      </c>
      <c r="W5228" s="52">
        <v>14023.5</v>
      </c>
      <c r="X5228" s="52">
        <v>15241.65</v>
      </c>
      <c r="Y5228" s="52">
        <v>14205.74</v>
      </c>
      <c r="Z5228" s="52">
        <v>15738.51</v>
      </c>
      <c r="AA5228" s="52">
        <v>15276.53</v>
      </c>
      <c r="AB5228" s="52">
        <v>16156.71</v>
      </c>
      <c r="AC5228" s="52">
        <v>16108.39</v>
      </c>
      <c r="AD5228" s="52">
        <v>16194.22</v>
      </c>
      <c r="AE5228" s="52">
        <v>17147.419999999998</v>
      </c>
      <c r="AF5228" s="52">
        <v>17448.330000000002</v>
      </c>
      <c r="AG5228" s="52">
        <v>18245.400000000001</v>
      </c>
      <c r="AH5228" s="52">
        <v>18871.900000000001</v>
      </c>
      <c r="AI5228" s="52">
        <v>19242.13</v>
      </c>
      <c r="AJ5228" s="52">
        <v>20435.21</v>
      </c>
      <c r="AK5228" s="52">
        <v>20889.41</v>
      </c>
      <c r="AL5228" s="52">
        <v>21849.73</v>
      </c>
      <c r="AM5228" s="52">
        <v>22493.94</v>
      </c>
      <c r="AN5228" s="52">
        <v>23064.89</v>
      </c>
      <c r="AO5228" s="52">
        <v>23979</v>
      </c>
      <c r="AP5228" s="52">
        <v>24401.91</v>
      </c>
      <c r="AQ5228" s="52">
        <v>25202.94</v>
      </c>
      <c r="AR5228" s="52">
        <v>25575.37</v>
      </c>
      <c r="AS5228" s="52">
        <v>26460.76</v>
      </c>
      <c r="AT5228" s="52">
        <v>26477.82</v>
      </c>
      <c r="AU5228" s="52">
        <v>27271.46</v>
      </c>
      <c r="AV5228" s="52">
        <v>27811.54</v>
      </c>
      <c r="AW5228" s="52">
        <v>28399.96</v>
      </c>
      <c r="AX5228" s="52">
        <v>29187.41</v>
      </c>
      <c r="AY5228" s="52">
        <v>30094.41</v>
      </c>
      <c r="AZ5228" s="52">
        <v>31072.66</v>
      </c>
      <c r="BA5228" s="52">
        <v>32127.919999999998</v>
      </c>
      <c r="BB5228" s="52">
        <v>33261.03</v>
      </c>
      <c r="BC5228">
        <v>2016</v>
      </c>
    </row>
    <row r="5229" spans="1:55" x14ac:dyDescent="0.25">
      <c r="A5229">
        <v>686</v>
      </c>
      <c r="B5229" t="s">
        <v>1336</v>
      </c>
      <c r="C5229" t="s">
        <v>256</v>
      </c>
      <c r="D5229" t="s">
        <v>1337</v>
      </c>
      <c r="E5229" t="s">
        <v>253</v>
      </c>
      <c r="F5229" t="s">
        <v>257</v>
      </c>
      <c r="G5229" t="s">
        <v>258</v>
      </c>
      <c r="H5229" t="s">
        <v>220</v>
      </c>
      <c r="I5229" t="s">
        <v>255</v>
      </c>
      <c r="J5229" s="52">
        <v>3462.17</v>
      </c>
      <c r="K5229" s="52">
        <v>3280.92</v>
      </c>
      <c r="L5229" s="52">
        <v>3504.97</v>
      </c>
      <c r="M5229" s="52">
        <v>3404.65</v>
      </c>
      <c r="N5229" s="52">
        <v>3470.05</v>
      </c>
      <c r="O5229" s="52">
        <v>3603.84</v>
      </c>
      <c r="P5229" s="52">
        <v>3812.87</v>
      </c>
      <c r="Q5229" s="52">
        <v>3629.8</v>
      </c>
      <c r="R5229" s="52">
        <v>3918.29</v>
      </c>
      <c r="S5229" s="52">
        <v>3919.89</v>
      </c>
      <c r="T5229" s="52">
        <v>4062.44</v>
      </c>
      <c r="U5229" s="52">
        <v>4273.0200000000004</v>
      </c>
      <c r="V5229" s="52">
        <v>4106.53</v>
      </c>
      <c r="W5229" s="52">
        <v>4003.69</v>
      </c>
      <c r="X5229" s="52">
        <v>4351.46</v>
      </c>
      <c r="Y5229" s="52">
        <v>4055.71</v>
      </c>
      <c r="Z5229" s="52">
        <v>4493.32</v>
      </c>
      <c r="AA5229" s="52">
        <v>4361.42</v>
      </c>
      <c r="AB5229" s="52">
        <v>4612.71</v>
      </c>
      <c r="AC5229" s="52">
        <v>4598.92</v>
      </c>
      <c r="AD5229" s="52">
        <v>4623.42</v>
      </c>
      <c r="AE5229" s="52">
        <v>4895.5600000000004</v>
      </c>
      <c r="AF5229" s="52">
        <v>4981.47</v>
      </c>
      <c r="AG5229" s="52">
        <v>5209.03</v>
      </c>
      <c r="AH5229" s="52">
        <v>5387.9</v>
      </c>
      <c r="AI5229" s="52">
        <v>5493.6</v>
      </c>
      <c r="AJ5229" s="52">
        <v>5834.22</v>
      </c>
      <c r="AK5229" s="52">
        <v>5963.89</v>
      </c>
      <c r="AL5229" s="52">
        <v>6238.06</v>
      </c>
      <c r="AM5229" s="52">
        <v>6421.98</v>
      </c>
      <c r="AN5229" s="52">
        <v>6584.99</v>
      </c>
      <c r="AO5229" s="52">
        <v>6845.96</v>
      </c>
      <c r="AP5229" s="52">
        <v>6966.7</v>
      </c>
      <c r="AQ5229" s="52">
        <v>7195.4</v>
      </c>
      <c r="AR5229" s="52">
        <v>7301.72</v>
      </c>
      <c r="AS5229" s="52">
        <v>7554.5</v>
      </c>
      <c r="AT5229" s="52">
        <v>7559.37</v>
      </c>
      <c r="AU5229" s="52">
        <v>7785.96</v>
      </c>
      <c r="AV5229" s="52">
        <v>7940.15</v>
      </c>
      <c r="AW5229" s="52">
        <v>8108.14</v>
      </c>
      <c r="AX5229" s="52">
        <v>8332.9599999999991</v>
      </c>
      <c r="AY5229" s="52">
        <v>8591.9</v>
      </c>
      <c r="AZ5229" s="52">
        <v>8871.19</v>
      </c>
      <c r="BA5229" s="52">
        <v>9172.4699999999993</v>
      </c>
      <c r="BB5229" s="52">
        <v>9495.9699999999993</v>
      </c>
      <c r="BC5229">
        <v>2016</v>
      </c>
    </row>
    <row r="5230" spans="1:55" x14ac:dyDescent="0.25">
      <c r="A5230">
        <v>686</v>
      </c>
      <c r="B5230" t="s">
        <v>1336</v>
      </c>
      <c r="C5230" t="s">
        <v>259</v>
      </c>
      <c r="D5230" t="s">
        <v>1337</v>
      </c>
      <c r="E5230" t="s">
        <v>260</v>
      </c>
      <c r="F5230" t="s">
        <v>261</v>
      </c>
      <c r="G5230" t="s">
        <v>229</v>
      </c>
      <c r="H5230" t="s">
        <v>220</v>
      </c>
      <c r="I5230" t="s">
        <v>262</v>
      </c>
      <c r="J5230" s="52">
        <v>4456.6400000000003</v>
      </c>
      <c r="K5230" s="52">
        <v>4633.25</v>
      </c>
      <c r="L5230" s="52">
        <v>5307.37</v>
      </c>
      <c r="M5230" s="52">
        <v>5532.86</v>
      </c>
      <c r="N5230" s="52">
        <v>6124.44</v>
      </c>
      <c r="O5230" s="52">
        <v>6896.11</v>
      </c>
      <c r="P5230" s="52">
        <v>8048.79</v>
      </c>
      <c r="Q5230" s="52">
        <v>7962.81</v>
      </c>
      <c r="R5230" s="52">
        <v>9053.1200000000008</v>
      </c>
      <c r="S5230" s="52">
        <v>9415.6200000000008</v>
      </c>
      <c r="T5230" s="52">
        <v>10293.11</v>
      </c>
      <c r="U5230" s="52">
        <v>11410.89</v>
      </c>
      <c r="V5230" s="52">
        <v>11469.42</v>
      </c>
      <c r="W5230" s="52">
        <v>11521.56</v>
      </c>
      <c r="X5230" s="52">
        <v>12604.43</v>
      </c>
      <c r="Y5230" s="52">
        <v>12633.36</v>
      </c>
      <c r="Z5230" s="52">
        <v>14057.43</v>
      </c>
      <c r="AA5230" s="52">
        <v>13742.13</v>
      </c>
      <c r="AB5230" s="52">
        <v>14590.78</v>
      </c>
      <c r="AC5230" s="52">
        <v>14630</v>
      </c>
      <c r="AD5230" s="52">
        <v>14598.78</v>
      </c>
      <c r="AE5230" s="52">
        <v>15558.91</v>
      </c>
      <c r="AF5230" s="52">
        <v>16023.28</v>
      </c>
      <c r="AG5230" s="52">
        <v>16933.29</v>
      </c>
      <c r="AH5230" s="52">
        <v>17728.28</v>
      </c>
      <c r="AI5230" s="52">
        <v>18291.28</v>
      </c>
      <c r="AJ5230" s="52">
        <v>19726.11</v>
      </c>
      <c r="AK5230" s="52">
        <v>20889.48</v>
      </c>
      <c r="AL5230" s="52">
        <v>22839.64</v>
      </c>
      <c r="AM5230" s="52">
        <v>23547.57</v>
      </c>
      <c r="AN5230" s="52">
        <v>24380.83</v>
      </c>
      <c r="AO5230" s="52">
        <v>25171.95</v>
      </c>
      <c r="AP5230" s="52">
        <v>25710.5</v>
      </c>
      <c r="AQ5230" s="52">
        <v>26901.64</v>
      </c>
      <c r="AR5230" s="52">
        <v>27402.31</v>
      </c>
      <c r="AS5230" s="52">
        <v>28950.92</v>
      </c>
      <c r="AT5230" s="52">
        <v>29389.599999999999</v>
      </c>
      <c r="AU5230" s="52">
        <v>30508.92</v>
      </c>
      <c r="AV5230" s="52">
        <v>31529.26</v>
      </c>
      <c r="AW5230" s="52">
        <v>32638.39</v>
      </c>
      <c r="AX5230" s="52">
        <v>34137.79</v>
      </c>
      <c r="AY5230" s="52">
        <v>35822.42</v>
      </c>
      <c r="AZ5230" s="52">
        <v>37643.870000000003</v>
      </c>
      <c r="BA5230" s="52">
        <v>39583.97</v>
      </c>
      <c r="BB5230" s="52">
        <v>41676.71</v>
      </c>
      <c r="BC5230">
        <v>2016</v>
      </c>
    </row>
    <row r="5231" spans="1:55" x14ac:dyDescent="0.25">
      <c r="A5231">
        <v>686</v>
      </c>
      <c r="B5231" t="s">
        <v>1336</v>
      </c>
      <c r="C5231" t="s">
        <v>263</v>
      </c>
      <c r="D5231" t="s">
        <v>1337</v>
      </c>
      <c r="E5231" t="s">
        <v>260</v>
      </c>
      <c r="F5231" t="s">
        <v>264</v>
      </c>
      <c r="G5231" t="s">
        <v>242</v>
      </c>
      <c r="H5231" t="s">
        <v>220</v>
      </c>
      <c r="I5231" t="s">
        <v>262</v>
      </c>
      <c r="J5231" s="52">
        <v>1132.0899999999999</v>
      </c>
      <c r="K5231">
        <v>895.78200000000004</v>
      </c>
      <c r="L5231">
        <v>881.18100000000004</v>
      </c>
      <c r="M5231">
        <v>778.03599999999994</v>
      </c>
      <c r="N5231">
        <v>695.12699999999995</v>
      </c>
      <c r="O5231">
        <v>685.32899999999995</v>
      </c>
      <c r="P5231">
        <v>884.05</v>
      </c>
      <c r="Q5231">
        <v>952.577</v>
      </c>
      <c r="R5231" s="52">
        <v>1102.83</v>
      </c>
      <c r="S5231" s="52">
        <v>1109.29</v>
      </c>
      <c r="T5231" s="52">
        <v>1248.81</v>
      </c>
      <c r="U5231" s="52">
        <v>1310.6099999999999</v>
      </c>
      <c r="V5231" s="52">
        <v>1343.36</v>
      </c>
      <c r="W5231" s="52">
        <v>1239.05</v>
      </c>
      <c r="X5231" s="52">
        <v>1369.64</v>
      </c>
      <c r="Y5231" s="52">
        <v>1479.28</v>
      </c>
      <c r="Z5231" s="52">
        <v>1612.85</v>
      </c>
      <c r="AA5231" s="52">
        <v>1442.43</v>
      </c>
      <c r="AB5231" s="52">
        <v>1519.17</v>
      </c>
      <c r="AC5231" s="52">
        <v>1492.18</v>
      </c>
      <c r="AD5231" s="52">
        <v>1373.92</v>
      </c>
      <c r="AE5231" s="52">
        <v>1376.53</v>
      </c>
      <c r="AF5231" s="52">
        <v>1453.94</v>
      </c>
      <c r="AG5231" s="52">
        <v>1768.6</v>
      </c>
      <c r="AH5231" s="52">
        <v>1999.13</v>
      </c>
      <c r="AI5231" s="52">
        <v>2063.31</v>
      </c>
      <c r="AJ5231" s="52">
        <v>2242.73</v>
      </c>
      <c r="AK5231" s="52">
        <v>2549.88</v>
      </c>
      <c r="AL5231" s="52">
        <v>2946.93</v>
      </c>
      <c r="AM5231" s="52">
        <v>2922.59</v>
      </c>
      <c r="AN5231" s="52">
        <v>2896.56</v>
      </c>
      <c r="AO5231" s="52">
        <v>3111.54</v>
      </c>
      <c r="AP5231" s="52">
        <v>2979.74</v>
      </c>
      <c r="AQ5231" s="52">
        <v>3200.48</v>
      </c>
      <c r="AR5231" s="52">
        <v>3259.72</v>
      </c>
      <c r="AS5231" s="52">
        <v>2964.96</v>
      </c>
      <c r="AT5231" s="52">
        <v>2996.65</v>
      </c>
      <c r="AU5231" s="52">
        <v>3147.85</v>
      </c>
      <c r="AV5231" s="52">
        <v>3359.14</v>
      </c>
      <c r="AW5231" s="52">
        <v>3409.95</v>
      </c>
      <c r="AX5231" s="52">
        <v>3589.68</v>
      </c>
      <c r="AY5231" s="52">
        <v>3779.59</v>
      </c>
      <c r="AZ5231" s="52">
        <v>3987.15</v>
      </c>
      <c r="BA5231" s="52">
        <v>4208.87</v>
      </c>
      <c r="BB5231" s="52">
        <v>4448.54</v>
      </c>
      <c r="BC5231">
        <v>2016</v>
      </c>
    </row>
    <row r="5232" spans="1:55" x14ac:dyDescent="0.25">
      <c r="A5232">
        <v>686</v>
      </c>
      <c r="B5232" t="s">
        <v>1336</v>
      </c>
      <c r="C5232" t="s">
        <v>265</v>
      </c>
      <c r="D5232" t="s">
        <v>1337</v>
      </c>
      <c r="E5232" t="s">
        <v>260</v>
      </c>
      <c r="F5232" t="s">
        <v>266</v>
      </c>
      <c r="G5232" t="s">
        <v>246</v>
      </c>
      <c r="H5232" t="s">
        <v>220</v>
      </c>
      <c r="I5232" t="s">
        <v>262</v>
      </c>
      <c r="J5232" s="52">
        <v>1491.64</v>
      </c>
      <c r="K5232" s="52">
        <v>1547.29</v>
      </c>
      <c r="L5232" s="52">
        <v>1755.08</v>
      </c>
      <c r="M5232" s="52">
        <v>1771.62</v>
      </c>
      <c r="N5232" s="52">
        <v>1870.8</v>
      </c>
      <c r="O5232" s="52">
        <v>2004.38</v>
      </c>
      <c r="P5232" s="52">
        <v>2163.33</v>
      </c>
      <c r="Q5232" s="52">
        <v>2110.4</v>
      </c>
      <c r="R5232" s="52">
        <v>2358.4699999999998</v>
      </c>
      <c r="S5232" s="52">
        <v>2451.94</v>
      </c>
      <c r="T5232" s="52">
        <v>2636.21</v>
      </c>
      <c r="U5232" s="52">
        <v>2866.64</v>
      </c>
      <c r="V5232" s="52">
        <v>2817.74</v>
      </c>
      <c r="W5232" s="52">
        <v>2812.26</v>
      </c>
      <c r="X5232" s="52">
        <v>3121.81</v>
      </c>
      <c r="Y5232" s="52">
        <v>2970.64</v>
      </c>
      <c r="Z5232" s="52">
        <v>3351.43</v>
      </c>
      <c r="AA5232" s="52">
        <v>3309.15</v>
      </c>
      <c r="AB5232" s="52">
        <v>3539.2</v>
      </c>
      <c r="AC5232" s="52">
        <v>3579.57</v>
      </c>
      <c r="AD5232" s="52">
        <v>3679.09</v>
      </c>
      <c r="AE5232" s="52">
        <v>3981.08</v>
      </c>
      <c r="AF5232" s="52">
        <v>4115.03</v>
      </c>
      <c r="AG5232" s="52">
        <v>4382.92</v>
      </c>
      <c r="AH5232" s="52">
        <v>4655.46</v>
      </c>
      <c r="AI5232" s="52">
        <v>4894.6400000000003</v>
      </c>
      <c r="AJ5232" s="52">
        <v>5355.44</v>
      </c>
      <c r="AK5232" s="52">
        <v>5621.54</v>
      </c>
      <c r="AL5232" s="52">
        <v>5994.34</v>
      </c>
      <c r="AM5232" s="52">
        <v>6218.12</v>
      </c>
      <c r="AN5232" s="52">
        <v>6450.24</v>
      </c>
      <c r="AO5232" s="52">
        <v>6845.96</v>
      </c>
      <c r="AP5232" s="52">
        <v>7100.33</v>
      </c>
      <c r="AQ5232" s="52">
        <v>7462.07</v>
      </c>
      <c r="AR5232" s="52">
        <v>7715.62</v>
      </c>
      <c r="AS5232" s="52">
        <v>8068.09</v>
      </c>
      <c r="AT5232" s="52">
        <v>8161.54</v>
      </c>
      <c r="AU5232" s="52">
        <v>8565.98</v>
      </c>
      <c r="AV5232" s="52">
        <v>8932.58</v>
      </c>
      <c r="AW5232" s="52">
        <v>9283.76</v>
      </c>
      <c r="AX5232" s="52">
        <v>9740.4</v>
      </c>
      <c r="AY5232" s="52">
        <v>10251.870000000001</v>
      </c>
      <c r="AZ5232" s="52">
        <v>10804.15</v>
      </c>
      <c r="BA5232" s="52">
        <v>11402.57</v>
      </c>
      <c r="BB5232" s="52">
        <v>12051.77</v>
      </c>
      <c r="BC5232">
        <v>2016</v>
      </c>
    </row>
    <row r="5233" spans="1:55" x14ac:dyDescent="0.25">
      <c r="A5233">
        <v>686</v>
      </c>
      <c r="B5233" t="s">
        <v>1336</v>
      </c>
      <c r="C5233" t="s">
        <v>267</v>
      </c>
      <c r="D5233" t="s">
        <v>1337</v>
      </c>
      <c r="E5233" t="s">
        <v>268</v>
      </c>
      <c r="F5233" t="s">
        <v>269</v>
      </c>
      <c r="G5233" t="s">
        <v>270</v>
      </c>
    </row>
    <row r="5234" spans="1:55" x14ac:dyDescent="0.25">
      <c r="A5234">
        <v>686</v>
      </c>
      <c r="B5234" t="s">
        <v>1336</v>
      </c>
      <c r="C5234" t="s">
        <v>271</v>
      </c>
      <c r="D5234" t="s">
        <v>1337</v>
      </c>
      <c r="E5234" t="s">
        <v>272</v>
      </c>
      <c r="F5234" t="s">
        <v>273</v>
      </c>
      <c r="G5234" t="s">
        <v>274</v>
      </c>
      <c r="I5234" t="s">
        <v>243</v>
      </c>
      <c r="J5234">
        <v>0.219</v>
      </c>
      <c r="K5234">
        <v>0.20899999999999999</v>
      </c>
      <c r="L5234">
        <v>0.22800000000000001</v>
      </c>
      <c r="M5234">
        <v>0.222</v>
      </c>
      <c r="N5234">
        <v>0.221</v>
      </c>
      <c r="O5234">
        <v>0.22700000000000001</v>
      </c>
      <c r="P5234">
        <v>0.23799999999999999</v>
      </c>
      <c r="Q5234">
        <v>0.223</v>
      </c>
      <c r="R5234">
        <v>0.23599999999999999</v>
      </c>
      <c r="S5234">
        <v>0.23300000000000001</v>
      </c>
      <c r="T5234">
        <v>0.23300000000000001</v>
      </c>
      <c r="U5234">
        <v>0.24399999999999999</v>
      </c>
      <c r="V5234">
        <v>0.214</v>
      </c>
      <c r="W5234">
        <v>0.20899999999999999</v>
      </c>
      <c r="X5234">
        <v>0.224</v>
      </c>
      <c r="Y5234">
        <v>0.20399999999999999</v>
      </c>
      <c r="Z5234">
        <v>0.221</v>
      </c>
      <c r="AA5234">
        <v>0.20899999999999999</v>
      </c>
      <c r="AB5234">
        <v>0.219</v>
      </c>
      <c r="AC5234">
        <v>0.214</v>
      </c>
      <c r="AD5234">
        <v>0.20799999999999999</v>
      </c>
      <c r="AE5234">
        <v>0.218</v>
      </c>
      <c r="AF5234">
        <v>0.218</v>
      </c>
      <c r="AG5234">
        <v>0.222</v>
      </c>
      <c r="AH5234">
        <v>0.221</v>
      </c>
      <c r="AI5234">
        <v>0.218</v>
      </c>
      <c r="AJ5234">
        <v>0.222</v>
      </c>
      <c r="AK5234">
        <v>0.219</v>
      </c>
      <c r="AL5234">
        <v>0.22500000000000001</v>
      </c>
      <c r="AM5234">
        <v>0.23499999999999999</v>
      </c>
      <c r="AN5234">
        <v>0.23200000000000001</v>
      </c>
      <c r="AO5234">
        <v>0.23499999999999999</v>
      </c>
      <c r="AP5234">
        <v>0.23400000000000001</v>
      </c>
      <c r="AQ5234">
        <v>0.23699999999999999</v>
      </c>
      <c r="AR5234">
        <v>0.23499999999999999</v>
      </c>
      <c r="AS5234">
        <v>0.23799999999999999</v>
      </c>
      <c r="AT5234">
        <v>0.23300000000000001</v>
      </c>
      <c r="AU5234">
        <v>0.23400000000000001</v>
      </c>
      <c r="AV5234">
        <v>0.23300000000000001</v>
      </c>
      <c r="AW5234">
        <v>0.23300000000000001</v>
      </c>
      <c r="AX5234">
        <v>0.23300000000000001</v>
      </c>
      <c r="AY5234">
        <v>0.23400000000000001</v>
      </c>
      <c r="AZ5234">
        <v>0.23599999999999999</v>
      </c>
      <c r="BA5234">
        <v>0.23799999999999999</v>
      </c>
      <c r="BB5234">
        <v>0.24</v>
      </c>
      <c r="BC5234">
        <v>2016</v>
      </c>
    </row>
    <row r="5235" spans="1:55" x14ac:dyDescent="0.25">
      <c r="A5235">
        <v>686</v>
      </c>
      <c r="B5235" t="s">
        <v>1336</v>
      </c>
      <c r="C5235" t="s">
        <v>275</v>
      </c>
      <c r="D5235" t="s">
        <v>1337</v>
      </c>
      <c r="E5235" t="s">
        <v>276</v>
      </c>
      <c r="F5235" t="s">
        <v>277</v>
      </c>
      <c r="G5235" t="s">
        <v>278</v>
      </c>
      <c r="I5235" t="s">
        <v>243</v>
      </c>
      <c r="J5235">
        <v>2.988</v>
      </c>
      <c r="K5235">
        <v>2.9940000000000002</v>
      </c>
      <c r="L5235">
        <v>3.024</v>
      </c>
      <c r="M5235">
        <v>3.1230000000000002</v>
      </c>
      <c r="N5235">
        <v>3.274</v>
      </c>
      <c r="O5235">
        <v>3.4409999999999998</v>
      </c>
      <c r="P5235">
        <v>3.7210000000000001</v>
      </c>
      <c r="Q5235">
        <v>3.7730000000000001</v>
      </c>
      <c r="R5235">
        <v>3.839</v>
      </c>
      <c r="S5235">
        <v>3.84</v>
      </c>
      <c r="T5235">
        <v>3.9049999999999998</v>
      </c>
      <c r="U5235">
        <v>3.9809999999999999</v>
      </c>
      <c r="V5235">
        <v>4.07</v>
      </c>
      <c r="W5235">
        <v>4.0970000000000004</v>
      </c>
      <c r="X5235">
        <v>4.0380000000000003</v>
      </c>
      <c r="Y5235">
        <v>4.2530000000000001</v>
      </c>
      <c r="Z5235">
        <v>4.194</v>
      </c>
      <c r="AA5235">
        <v>4.1529999999999996</v>
      </c>
      <c r="AB5235">
        <v>4.1230000000000002</v>
      </c>
      <c r="AC5235">
        <v>4.0869999999999997</v>
      </c>
      <c r="AD5235">
        <v>3.968</v>
      </c>
      <c r="AE5235">
        <v>3.9079999999999999</v>
      </c>
      <c r="AF5235">
        <v>3.8940000000000001</v>
      </c>
      <c r="AG5235">
        <v>3.863</v>
      </c>
      <c r="AH5235">
        <v>3.8079999999999998</v>
      </c>
      <c r="AI5235">
        <v>3.7370000000000001</v>
      </c>
      <c r="AJ5235">
        <v>3.6829999999999998</v>
      </c>
      <c r="AK5235">
        <v>3.7160000000000002</v>
      </c>
      <c r="AL5235">
        <v>3.81</v>
      </c>
      <c r="AM5235">
        <v>3.7869999999999999</v>
      </c>
      <c r="AN5235">
        <v>3.78</v>
      </c>
      <c r="AO5235">
        <v>3.677</v>
      </c>
      <c r="AP5235">
        <v>3.621</v>
      </c>
      <c r="AQ5235">
        <v>3.605</v>
      </c>
      <c r="AR5235">
        <v>3.552</v>
      </c>
      <c r="AS5235">
        <v>3.5880000000000001</v>
      </c>
      <c r="AT5235">
        <v>3.601</v>
      </c>
      <c r="AU5235">
        <v>3.5619999999999998</v>
      </c>
      <c r="AV5235">
        <v>3.53</v>
      </c>
      <c r="AW5235">
        <v>3.516</v>
      </c>
      <c r="AX5235">
        <v>3.5049999999999999</v>
      </c>
      <c r="AY5235">
        <v>3.4940000000000002</v>
      </c>
      <c r="AZ5235">
        <v>3.484</v>
      </c>
      <c r="BA5235">
        <v>3.4710000000000001</v>
      </c>
      <c r="BB5235">
        <v>3.4580000000000002</v>
      </c>
      <c r="BC5235">
        <v>2016</v>
      </c>
    </row>
    <row r="5236" spans="1:55" x14ac:dyDescent="0.25">
      <c r="A5236">
        <v>686</v>
      </c>
      <c r="B5236" t="s">
        <v>1336</v>
      </c>
      <c r="C5236" t="s">
        <v>279</v>
      </c>
      <c r="D5236" t="s">
        <v>1337</v>
      </c>
      <c r="E5236" t="s">
        <v>280</v>
      </c>
      <c r="F5236" t="s">
        <v>281</v>
      </c>
      <c r="G5236" t="s">
        <v>282</v>
      </c>
      <c r="I5236" t="s">
        <v>1338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32.637999999999998</v>
      </c>
      <c r="AU5236">
        <v>32.588000000000001</v>
      </c>
      <c r="AV5236">
        <v>33.287999999999997</v>
      </c>
      <c r="AW5236">
        <v>33.779000000000003</v>
      </c>
      <c r="AX5236">
        <v>33.965000000000003</v>
      </c>
      <c r="AY5236">
        <v>34.348999999999997</v>
      </c>
      <c r="AZ5236">
        <v>34.716000000000001</v>
      </c>
      <c r="BA5236">
        <v>35.093000000000004</v>
      </c>
      <c r="BB5236">
        <v>35.454000000000001</v>
      </c>
      <c r="BC5236">
        <v>2016</v>
      </c>
    </row>
    <row r="5237" spans="1:55" x14ac:dyDescent="0.25">
      <c r="A5237">
        <v>686</v>
      </c>
      <c r="B5237" t="s">
        <v>1336</v>
      </c>
      <c r="C5237" t="s">
        <v>283</v>
      </c>
      <c r="D5237" t="s">
        <v>1337</v>
      </c>
      <c r="E5237" t="s">
        <v>284</v>
      </c>
      <c r="F5237" t="s">
        <v>285</v>
      </c>
      <c r="G5237" t="s">
        <v>282</v>
      </c>
      <c r="I5237" t="s">
        <v>1338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25.5</v>
      </c>
      <c r="AQ5237">
        <v>27</v>
      </c>
      <c r="AR5237">
        <v>26.5</v>
      </c>
      <c r="AS5237">
        <v>28.805</v>
      </c>
      <c r="AT5237">
        <v>28.37</v>
      </c>
      <c r="AU5237">
        <v>28.859000000000002</v>
      </c>
      <c r="AV5237">
        <v>28.794</v>
      </c>
      <c r="AW5237">
        <v>29.702000000000002</v>
      </c>
      <c r="AX5237">
        <v>30.456</v>
      </c>
      <c r="AY5237">
        <v>31.065000000000001</v>
      </c>
      <c r="AZ5237">
        <v>31.484999999999999</v>
      </c>
      <c r="BA5237">
        <v>32.055</v>
      </c>
      <c r="BB5237">
        <v>32.677</v>
      </c>
      <c r="BC5237">
        <v>2016</v>
      </c>
    </row>
    <row r="5238" spans="1:55" x14ac:dyDescent="0.25">
      <c r="A5238">
        <v>686</v>
      </c>
      <c r="B5238" t="s">
        <v>1336</v>
      </c>
      <c r="C5238" t="s">
        <v>286</v>
      </c>
      <c r="D5238" t="s">
        <v>1337</v>
      </c>
      <c r="E5238" t="s">
        <v>287</v>
      </c>
      <c r="F5238" t="s">
        <v>288</v>
      </c>
      <c r="G5238" t="s">
        <v>250</v>
      </c>
      <c r="I5238" t="s">
        <v>1339</v>
      </c>
      <c r="J5238">
        <v>30.52</v>
      </c>
      <c r="K5238">
        <v>34.332000000000001</v>
      </c>
      <c r="L5238">
        <v>37.947000000000003</v>
      </c>
      <c r="M5238">
        <v>40.302999999999997</v>
      </c>
      <c r="N5238">
        <v>45.319000000000003</v>
      </c>
      <c r="O5238">
        <v>48.822000000000003</v>
      </c>
      <c r="P5238">
        <v>53.085999999999999</v>
      </c>
      <c r="Q5238">
        <v>54.518000000000001</v>
      </c>
      <c r="R5238">
        <v>55.81</v>
      </c>
      <c r="S5238">
        <v>57.561</v>
      </c>
      <c r="T5238">
        <v>61.03</v>
      </c>
      <c r="U5238">
        <v>66.516999999999996</v>
      </c>
      <c r="V5238">
        <v>70.334999999999994</v>
      </c>
      <c r="W5238">
        <v>73.98</v>
      </c>
      <c r="X5238">
        <v>77.784000000000006</v>
      </c>
      <c r="Y5238">
        <v>82.546999999999997</v>
      </c>
      <c r="Z5238">
        <v>85.013000000000005</v>
      </c>
      <c r="AA5238">
        <v>85.897999999999996</v>
      </c>
      <c r="AB5238">
        <v>88.256</v>
      </c>
      <c r="AC5238">
        <v>88.864999999999995</v>
      </c>
      <c r="AD5238">
        <v>90.572999999999993</v>
      </c>
      <c r="AE5238">
        <v>91.129000000000005</v>
      </c>
      <c r="AF5238">
        <v>93.662000000000006</v>
      </c>
      <c r="AG5238">
        <v>94.75</v>
      </c>
      <c r="AH5238">
        <v>96.165000000000006</v>
      </c>
      <c r="AI5238">
        <v>97.11</v>
      </c>
      <c r="AJ5238">
        <v>100.3</v>
      </c>
      <c r="AK5238">
        <v>102.343</v>
      </c>
      <c r="AL5238">
        <v>106.325</v>
      </c>
      <c r="AM5238">
        <v>107.358</v>
      </c>
      <c r="AN5238">
        <v>108.425</v>
      </c>
      <c r="AO5238">
        <v>109.408</v>
      </c>
      <c r="AP5238">
        <v>110.81699999999999</v>
      </c>
      <c r="AQ5238">
        <v>112.901</v>
      </c>
      <c r="AR5238">
        <v>113.401</v>
      </c>
      <c r="AS5238">
        <v>115.15300000000001</v>
      </c>
      <c r="AT5238">
        <v>117.05</v>
      </c>
      <c r="AU5238">
        <v>117.932</v>
      </c>
      <c r="AV5238">
        <v>120.18899999999999</v>
      </c>
      <c r="AW5238">
        <v>121.872</v>
      </c>
      <c r="AX5238">
        <v>124.309</v>
      </c>
      <c r="AY5238">
        <v>126.79600000000001</v>
      </c>
      <c r="AZ5238">
        <v>129.33199999999999</v>
      </c>
      <c r="BA5238">
        <v>131.91800000000001</v>
      </c>
      <c r="BB5238">
        <v>134.55699999999999</v>
      </c>
      <c r="BC5238">
        <v>2017</v>
      </c>
    </row>
    <row r="5239" spans="1:55" x14ac:dyDescent="0.25">
      <c r="A5239">
        <v>686</v>
      </c>
      <c r="B5239" t="s">
        <v>1336</v>
      </c>
      <c r="C5239" t="s">
        <v>290</v>
      </c>
      <c r="D5239" t="s">
        <v>1337</v>
      </c>
      <c r="E5239" t="s">
        <v>287</v>
      </c>
      <c r="F5239" t="s">
        <v>291</v>
      </c>
      <c r="G5239" t="s">
        <v>235</v>
      </c>
      <c r="I5239" t="s">
        <v>292</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0.97199999999999998</v>
      </c>
      <c r="AN5239">
        <v>0.99399999999999999</v>
      </c>
      <c r="AO5239">
        <v>0.90700000000000003</v>
      </c>
      <c r="AP5239">
        <v>1.2869999999999999</v>
      </c>
      <c r="AQ5239">
        <v>1.881</v>
      </c>
      <c r="AR5239">
        <v>0.443</v>
      </c>
      <c r="AS5239">
        <v>1.5449999999999999</v>
      </c>
      <c r="AT5239">
        <v>1.647</v>
      </c>
      <c r="AU5239">
        <v>0.754</v>
      </c>
      <c r="AV5239">
        <v>1.9139999999999999</v>
      </c>
      <c r="AW5239">
        <v>1.4</v>
      </c>
      <c r="AX5239">
        <v>2</v>
      </c>
      <c r="AY5239">
        <v>2</v>
      </c>
      <c r="AZ5239">
        <v>2</v>
      </c>
      <c r="BA5239">
        <v>2</v>
      </c>
      <c r="BB5239">
        <v>2</v>
      </c>
      <c r="BC5239">
        <v>2017</v>
      </c>
    </row>
    <row r="5240" spans="1:55" x14ac:dyDescent="0.25">
      <c r="A5240">
        <v>686</v>
      </c>
      <c r="B5240" t="s">
        <v>1336</v>
      </c>
      <c r="C5240" t="s">
        <v>293</v>
      </c>
      <c r="D5240" t="s">
        <v>1337</v>
      </c>
      <c r="E5240" t="s">
        <v>294</v>
      </c>
      <c r="F5240" t="s">
        <v>295</v>
      </c>
      <c r="G5240" t="s">
        <v>250</v>
      </c>
      <c r="I5240" t="s">
        <v>1339</v>
      </c>
      <c r="J5240">
        <v>31.905999999999999</v>
      </c>
      <c r="K5240">
        <v>36.125999999999998</v>
      </c>
      <c r="L5240">
        <v>38.549999999999997</v>
      </c>
      <c r="M5240">
        <v>43.383000000000003</v>
      </c>
      <c r="N5240">
        <v>46.654000000000003</v>
      </c>
      <c r="O5240">
        <v>51.069000000000003</v>
      </c>
      <c r="P5240">
        <v>53.305999999999997</v>
      </c>
      <c r="Q5240">
        <v>54.584000000000003</v>
      </c>
      <c r="R5240">
        <v>55.427</v>
      </c>
      <c r="S5240">
        <v>58.534999999999997</v>
      </c>
      <c r="T5240">
        <v>62.951000000000001</v>
      </c>
      <c r="U5240">
        <v>68.097999999999999</v>
      </c>
      <c r="V5240">
        <v>70.751000000000005</v>
      </c>
      <c r="W5240">
        <v>74.959999999999994</v>
      </c>
      <c r="X5240">
        <v>79.227000000000004</v>
      </c>
      <c r="Y5240">
        <v>82.513999999999996</v>
      </c>
      <c r="Z5240">
        <v>85.742999999999995</v>
      </c>
      <c r="AA5240">
        <v>87.04</v>
      </c>
      <c r="AB5240">
        <v>88.971999999999994</v>
      </c>
      <c r="AC5240">
        <v>89.778999999999996</v>
      </c>
      <c r="AD5240">
        <v>91.278000000000006</v>
      </c>
      <c r="AE5240">
        <v>92.834999999999994</v>
      </c>
      <c r="AF5240">
        <v>94.161000000000001</v>
      </c>
      <c r="AG5240">
        <v>95.832999999999998</v>
      </c>
      <c r="AH5240">
        <v>96.352000000000004</v>
      </c>
      <c r="AI5240">
        <v>98.370999999999995</v>
      </c>
      <c r="AJ5240">
        <v>101.6</v>
      </c>
      <c r="AK5240">
        <v>103.61799999999999</v>
      </c>
      <c r="AL5240">
        <v>108</v>
      </c>
      <c r="AM5240">
        <v>106.3</v>
      </c>
      <c r="AN5240">
        <v>108.6</v>
      </c>
      <c r="AO5240">
        <v>109.6</v>
      </c>
      <c r="AP5240">
        <v>112.446</v>
      </c>
      <c r="AQ5240">
        <v>112.869</v>
      </c>
      <c r="AR5240">
        <v>114.643</v>
      </c>
      <c r="AS5240">
        <v>115.384</v>
      </c>
      <c r="AT5240">
        <v>117.482</v>
      </c>
      <c r="AU5240">
        <v>119.8</v>
      </c>
      <c r="AV5240">
        <v>120.229</v>
      </c>
      <c r="AW5240">
        <v>121.91200000000001</v>
      </c>
      <c r="AX5240">
        <v>124.35</v>
      </c>
      <c r="AY5240">
        <v>126.837</v>
      </c>
      <c r="AZ5240">
        <v>129.374</v>
      </c>
      <c r="BA5240">
        <v>131.96199999999999</v>
      </c>
      <c r="BB5240">
        <v>134.601</v>
      </c>
      <c r="BC5240">
        <v>2017</v>
      </c>
    </row>
    <row r="5241" spans="1:55" x14ac:dyDescent="0.25">
      <c r="A5241">
        <v>686</v>
      </c>
      <c r="B5241" t="s">
        <v>1336</v>
      </c>
      <c r="C5241" t="s">
        <v>296</v>
      </c>
      <c r="D5241" t="s">
        <v>1337</v>
      </c>
      <c r="E5241" t="s">
        <v>294</v>
      </c>
      <c r="F5241" t="s">
        <v>297</v>
      </c>
      <c r="G5241" t="s">
        <v>235</v>
      </c>
      <c r="I5241" t="s">
        <v>298</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-1.5740000000000001</v>
      </c>
      <c r="AN5241">
        <v>2.1640000000000001</v>
      </c>
      <c r="AO5241">
        <v>0.92100000000000004</v>
      </c>
      <c r="AP5241">
        <v>2.5960000000000001</v>
      </c>
      <c r="AQ5241">
        <v>0.376</v>
      </c>
      <c r="AR5241">
        <v>1.5720000000000001</v>
      </c>
      <c r="AS5241">
        <v>0.64600000000000002</v>
      </c>
      <c r="AT5241">
        <v>1.819</v>
      </c>
      <c r="AU5241">
        <v>1.9730000000000001</v>
      </c>
      <c r="AV5241">
        <v>0.35799999999999998</v>
      </c>
      <c r="AW5241">
        <v>1.4</v>
      </c>
      <c r="AX5241">
        <v>2</v>
      </c>
      <c r="AY5241">
        <v>2</v>
      </c>
      <c r="AZ5241">
        <v>2</v>
      </c>
      <c r="BA5241">
        <v>2</v>
      </c>
      <c r="BB5241">
        <v>2</v>
      </c>
      <c r="BC5241">
        <v>2017</v>
      </c>
    </row>
    <row r="5242" spans="1:55" x14ac:dyDescent="0.25">
      <c r="A5242">
        <v>686</v>
      </c>
      <c r="B5242" t="s">
        <v>1336</v>
      </c>
      <c r="C5242" t="s">
        <v>299</v>
      </c>
      <c r="D5242" t="s">
        <v>1337</v>
      </c>
      <c r="E5242" t="s">
        <v>300</v>
      </c>
      <c r="G5242" t="s">
        <v>274</v>
      </c>
    </row>
    <row r="5243" spans="1:55" x14ac:dyDescent="0.25">
      <c r="A5243">
        <v>686</v>
      </c>
      <c r="B5243" t="s">
        <v>1336</v>
      </c>
      <c r="C5243" t="s">
        <v>301</v>
      </c>
      <c r="D5243" t="s">
        <v>1337</v>
      </c>
      <c r="E5243" t="s">
        <v>302</v>
      </c>
      <c r="F5243" t="s">
        <v>303</v>
      </c>
      <c r="G5243" t="s">
        <v>235</v>
      </c>
      <c r="I5243" t="s">
        <v>1340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8.4789999999999992</v>
      </c>
      <c r="AI5243">
        <v>13.13</v>
      </c>
      <c r="AJ5243">
        <v>7.5030000000000001</v>
      </c>
      <c r="AK5243">
        <v>15.439</v>
      </c>
      <c r="AL5243">
        <v>17.434000000000001</v>
      </c>
      <c r="AM5243">
        <v>0.86799999999999999</v>
      </c>
      <c r="AN5243">
        <v>-1.4990000000000001</v>
      </c>
      <c r="AO5243">
        <v>9.2360000000000007</v>
      </c>
      <c r="AP5243">
        <v>3.0979999999999999</v>
      </c>
      <c r="AQ5243">
        <v>-0.89800000000000002</v>
      </c>
      <c r="AR5243">
        <v>2.3340000000000001</v>
      </c>
      <c r="AS5243">
        <v>3.1240000000000001</v>
      </c>
      <c r="AT5243">
        <v>11.723000000000001</v>
      </c>
      <c r="AU5243">
        <v>7.46</v>
      </c>
      <c r="AV5243">
        <v>5.8890000000000002</v>
      </c>
      <c r="AW5243">
        <v>4.4139999999999997</v>
      </c>
      <c r="AX5243">
        <v>4.1260000000000003</v>
      </c>
      <c r="AY5243">
        <v>4.5279999999999996</v>
      </c>
      <c r="AZ5243">
        <v>4.8940000000000001</v>
      </c>
      <c r="BA5243">
        <v>5.4640000000000004</v>
      </c>
      <c r="BB5243">
        <v>-0.93899999999999995</v>
      </c>
      <c r="BC5243">
        <v>2017</v>
      </c>
    </row>
    <row r="5244" spans="1:55" x14ac:dyDescent="0.25">
      <c r="A5244">
        <v>686</v>
      </c>
      <c r="B5244" t="s">
        <v>1336</v>
      </c>
      <c r="C5244" t="s">
        <v>305</v>
      </c>
      <c r="D5244" t="s">
        <v>1337</v>
      </c>
      <c r="E5244" t="s">
        <v>306</v>
      </c>
      <c r="F5244" t="s">
        <v>307</v>
      </c>
      <c r="G5244" t="s">
        <v>235</v>
      </c>
      <c r="I5244" t="s">
        <v>1340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12.647</v>
      </c>
      <c r="AU5244">
        <v>6.8330000000000002</v>
      </c>
      <c r="AV5244">
        <v>6.8019999999999996</v>
      </c>
      <c r="AW5244">
        <v>4.7380000000000004</v>
      </c>
      <c r="AX5244">
        <v>4.8070000000000004</v>
      </c>
      <c r="AY5244">
        <v>5.4710000000000001</v>
      </c>
      <c r="AZ5244">
        <v>5.7140000000000004</v>
      </c>
      <c r="BA5244">
        <v>6.5590000000000002</v>
      </c>
      <c r="BB5244">
        <v>-1.427</v>
      </c>
      <c r="BC5244">
        <v>2017</v>
      </c>
    </row>
    <row r="5245" spans="1:55" x14ac:dyDescent="0.25">
      <c r="A5245">
        <v>686</v>
      </c>
      <c r="B5245" t="s">
        <v>1336</v>
      </c>
      <c r="C5245" t="s">
        <v>308</v>
      </c>
      <c r="D5245" t="s">
        <v>1337</v>
      </c>
      <c r="E5245" t="s">
        <v>309</v>
      </c>
      <c r="F5245" t="s">
        <v>310</v>
      </c>
      <c r="G5245" t="s">
        <v>235</v>
      </c>
      <c r="I5245" t="s">
        <v>1340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12.047000000000001</v>
      </c>
      <c r="AI5245">
        <v>6.8650000000000002</v>
      </c>
      <c r="AJ5245">
        <v>-4.0309999999999997</v>
      </c>
      <c r="AK5245">
        <v>18.701000000000001</v>
      </c>
      <c r="AL5245">
        <v>12.255000000000001</v>
      </c>
      <c r="AM5245">
        <v>-13.169</v>
      </c>
      <c r="AN5245">
        <v>24.672999999999998</v>
      </c>
      <c r="AO5245">
        <v>7.1319999999999997</v>
      </c>
      <c r="AP5245">
        <v>12.077</v>
      </c>
      <c r="AQ5245">
        <v>9.4329999999999998</v>
      </c>
      <c r="AR5245">
        <v>9.01</v>
      </c>
      <c r="AS5245">
        <v>8.4939999999999998</v>
      </c>
      <c r="AT5245">
        <v>6.16</v>
      </c>
      <c r="AU5245">
        <v>11.475</v>
      </c>
      <c r="AV5245">
        <v>9.7140000000000004</v>
      </c>
      <c r="AW5245">
        <v>4.556</v>
      </c>
      <c r="AX5245">
        <v>5.5449999999999999</v>
      </c>
      <c r="AY5245">
        <v>2.88</v>
      </c>
      <c r="AZ5245">
        <v>5.8410000000000002</v>
      </c>
      <c r="BA5245">
        <v>6.149</v>
      </c>
      <c r="BB5245">
        <v>4.6829999999999998</v>
      </c>
      <c r="BC5245">
        <v>2017</v>
      </c>
    </row>
    <row r="5246" spans="1:55" x14ac:dyDescent="0.25">
      <c r="A5246">
        <v>686</v>
      </c>
      <c r="B5246" t="s">
        <v>1336</v>
      </c>
      <c r="C5246" t="s">
        <v>311</v>
      </c>
      <c r="D5246" t="s">
        <v>1337</v>
      </c>
      <c r="E5246" t="s">
        <v>312</v>
      </c>
      <c r="F5246" t="s">
        <v>313</v>
      </c>
      <c r="G5246" t="s">
        <v>235</v>
      </c>
      <c r="I5246" t="s">
        <v>1340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7.99</v>
      </c>
      <c r="AU5246">
        <v>11.702999999999999</v>
      </c>
      <c r="AV5246">
        <v>13.244</v>
      </c>
      <c r="AW5246">
        <v>5.5759999999999996</v>
      </c>
      <c r="AX5246">
        <v>6.9829999999999997</v>
      </c>
      <c r="AY5246">
        <v>2.891</v>
      </c>
      <c r="AZ5246">
        <v>7.3680000000000003</v>
      </c>
      <c r="BA5246">
        <v>8.1489999999999991</v>
      </c>
      <c r="BB5246">
        <v>5.7960000000000003</v>
      </c>
      <c r="BC5246">
        <v>2017</v>
      </c>
    </row>
    <row r="5247" spans="1:55" x14ac:dyDescent="0.25">
      <c r="A5247">
        <v>686</v>
      </c>
      <c r="B5247" t="s">
        <v>1336</v>
      </c>
      <c r="C5247" t="s">
        <v>314</v>
      </c>
      <c r="D5247" t="s">
        <v>1337</v>
      </c>
      <c r="E5247" t="s">
        <v>315</v>
      </c>
      <c r="F5247" t="s">
        <v>316</v>
      </c>
      <c r="G5247" t="s">
        <v>317</v>
      </c>
      <c r="I5247" t="s">
        <v>1341</v>
      </c>
      <c r="J5247" t="s">
        <v>232</v>
      </c>
      <c r="K5247" t="s">
        <v>232</v>
      </c>
      <c r="L5247" t="s">
        <v>232</v>
      </c>
      <c r="M5247" t="s">
        <v>232</v>
      </c>
      <c r="N5247" t="s">
        <v>232</v>
      </c>
      <c r="O5247" t="s">
        <v>232</v>
      </c>
      <c r="P5247" t="s">
        <v>232</v>
      </c>
      <c r="Q5247" t="s">
        <v>232</v>
      </c>
      <c r="R5247" t="s">
        <v>232</v>
      </c>
      <c r="S5247" t="s">
        <v>232</v>
      </c>
      <c r="T5247" t="s">
        <v>232</v>
      </c>
      <c r="U5247" t="s">
        <v>232</v>
      </c>
      <c r="V5247" t="s">
        <v>232</v>
      </c>
      <c r="W5247" t="s">
        <v>232</v>
      </c>
      <c r="X5247" t="s">
        <v>232</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9.8000000000000007</v>
      </c>
      <c r="AW5247">
        <v>9.23</v>
      </c>
      <c r="AX5247">
        <v>8.86</v>
      </c>
      <c r="AY5247">
        <v>8.4600000000000009</v>
      </c>
      <c r="AZ5247">
        <v>8.36</v>
      </c>
      <c r="BA5247">
        <v>8.26</v>
      </c>
      <c r="BB5247">
        <v>8.1</v>
      </c>
      <c r="BC5247">
        <v>2016</v>
      </c>
    </row>
    <row r="5248" spans="1:55" x14ac:dyDescent="0.25">
      <c r="A5248">
        <v>686</v>
      </c>
      <c r="B5248" t="s">
        <v>1336</v>
      </c>
      <c r="C5248" t="s">
        <v>318</v>
      </c>
      <c r="D5248" t="s">
        <v>1337</v>
      </c>
      <c r="E5248" t="s">
        <v>319</v>
      </c>
      <c r="F5248" t="s">
        <v>320</v>
      </c>
      <c r="G5248" t="s">
        <v>321</v>
      </c>
      <c r="H5248" t="s">
        <v>322</v>
      </c>
    </row>
    <row r="5249" spans="1:55" x14ac:dyDescent="0.25">
      <c r="A5249">
        <v>686</v>
      </c>
      <c r="B5249" t="s">
        <v>1336</v>
      </c>
      <c r="C5249" t="s">
        <v>323</v>
      </c>
      <c r="D5249" t="s">
        <v>1337</v>
      </c>
      <c r="E5249" t="s">
        <v>324</v>
      </c>
      <c r="F5249" t="s">
        <v>325</v>
      </c>
      <c r="G5249" t="s">
        <v>321</v>
      </c>
      <c r="H5249" t="s">
        <v>322</v>
      </c>
      <c r="I5249" t="s">
        <v>1342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2016</v>
      </c>
    </row>
    <row r="5250" spans="1:55" x14ac:dyDescent="0.25">
      <c r="A5250">
        <v>686</v>
      </c>
      <c r="B5250" t="s">
        <v>1336</v>
      </c>
      <c r="C5250" t="s">
        <v>327</v>
      </c>
      <c r="D5250" t="s">
        <v>1337</v>
      </c>
      <c r="E5250" t="s">
        <v>328</v>
      </c>
      <c r="F5250" t="s">
        <v>329</v>
      </c>
      <c r="G5250" t="s">
        <v>229</v>
      </c>
      <c r="H5250" t="s">
        <v>230</v>
      </c>
      <c r="I5250" t="s">
        <v>1343</v>
      </c>
      <c r="J5250" t="s">
        <v>232</v>
      </c>
      <c r="K5250" t="s">
        <v>232</v>
      </c>
      <c r="L5250" t="s">
        <v>232</v>
      </c>
      <c r="M5250" t="s">
        <v>232</v>
      </c>
      <c r="N5250" t="s">
        <v>232</v>
      </c>
      <c r="O5250" t="s">
        <v>232</v>
      </c>
      <c r="P5250" t="s">
        <v>232</v>
      </c>
      <c r="Q5250" t="s">
        <v>232</v>
      </c>
      <c r="R5250" t="s">
        <v>232</v>
      </c>
      <c r="S5250" t="s">
        <v>232</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302.39999999999998</v>
      </c>
      <c r="AX5250">
        <v>320.58499999999998</v>
      </c>
      <c r="AY5250">
        <v>342.036</v>
      </c>
      <c r="AZ5250">
        <v>366.52499999999998</v>
      </c>
      <c r="BA5250">
        <v>391.209</v>
      </c>
      <c r="BB5250">
        <v>419.327</v>
      </c>
      <c r="BC5250">
        <v>2017</v>
      </c>
    </row>
    <row r="5251" spans="1:55" x14ac:dyDescent="0.25">
      <c r="A5251">
        <v>686</v>
      </c>
      <c r="B5251" t="s">
        <v>1336</v>
      </c>
      <c r="C5251" t="s">
        <v>331</v>
      </c>
      <c r="D5251" t="s">
        <v>1337</v>
      </c>
      <c r="E5251" t="s">
        <v>328</v>
      </c>
      <c r="F5251" t="s">
        <v>329</v>
      </c>
      <c r="G5251" t="s">
        <v>282</v>
      </c>
      <c r="I5251" t="s">
        <v>332</v>
      </c>
      <c r="J5251" t="s">
        <v>232</v>
      </c>
      <c r="K5251" t="s">
        <v>232</v>
      </c>
      <c r="L5251" t="s">
        <v>232</v>
      </c>
      <c r="M5251" t="s">
        <v>232</v>
      </c>
      <c r="N5251" t="s">
        <v>232</v>
      </c>
      <c r="O5251" t="s">
        <v>232</v>
      </c>
      <c r="P5251" t="s">
        <v>232</v>
      </c>
      <c r="Q5251" t="s">
        <v>232</v>
      </c>
      <c r="R5251" t="s">
        <v>232</v>
      </c>
      <c r="S5251" t="s">
        <v>232</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26.045999999999999</v>
      </c>
      <c r="AU5251">
        <v>26.556999999999999</v>
      </c>
      <c r="AV5251">
        <v>26.094000000000001</v>
      </c>
      <c r="AW5251">
        <v>26.035</v>
      </c>
      <c r="AX5251">
        <v>26.120999999999999</v>
      </c>
      <c r="AY5251">
        <v>26.294</v>
      </c>
      <c r="AZ5251">
        <v>26.552</v>
      </c>
      <c r="BA5251">
        <v>26.695</v>
      </c>
      <c r="BB5251">
        <v>26.923999999999999</v>
      </c>
      <c r="BC5251">
        <v>2017</v>
      </c>
    </row>
    <row r="5252" spans="1:55" x14ac:dyDescent="0.25">
      <c r="A5252">
        <v>686</v>
      </c>
      <c r="B5252" t="s">
        <v>1336</v>
      </c>
      <c r="C5252" t="s">
        <v>333</v>
      </c>
      <c r="D5252" t="s">
        <v>1337</v>
      </c>
      <c r="E5252" t="s">
        <v>334</v>
      </c>
      <c r="F5252" t="s">
        <v>335</v>
      </c>
      <c r="G5252" t="s">
        <v>229</v>
      </c>
      <c r="H5252" t="s">
        <v>230</v>
      </c>
      <c r="I5252" t="s">
        <v>1343</v>
      </c>
      <c r="J5252" t="s">
        <v>232</v>
      </c>
      <c r="K5252" t="s">
        <v>232</v>
      </c>
      <c r="L5252" t="s">
        <v>232</v>
      </c>
      <c r="M5252" t="s">
        <v>232</v>
      </c>
      <c r="N5252" t="s">
        <v>232</v>
      </c>
      <c r="O5252" t="s">
        <v>232</v>
      </c>
      <c r="P5252" t="s">
        <v>232</v>
      </c>
      <c r="Q5252" t="s">
        <v>232</v>
      </c>
      <c r="R5252" t="s">
        <v>232</v>
      </c>
      <c r="S5252" t="s">
        <v>232</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331.08499999999998</v>
      </c>
      <c r="AW5252">
        <v>344.84</v>
      </c>
      <c r="AX5252">
        <v>360.94900000000001</v>
      </c>
      <c r="AY5252">
        <v>381.26400000000001</v>
      </c>
      <c r="AZ5252">
        <v>407.84800000000001</v>
      </c>
      <c r="BA5252">
        <v>434.74900000000002</v>
      </c>
      <c r="BB5252">
        <v>465.40100000000001</v>
      </c>
      <c r="BC5252">
        <v>2017</v>
      </c>
    </row>
    <row r="5253" spans="1:55" x14ac:dyDescent="0.25">
      <c r="A5253">
        <v>686</v>
      </c>
      <c r="B5253" t="s">
        <v>1336</v>
      </c>
      <c r="C5253" t="s">
        <v>336</v>
      </c>
      <c r="D5253" t="s">
        <v>1337</v>
      </c>
      <c r="E5253" t="s">
        <v>334</v>
      </c>
      <c r="F5253" t="s">
        <v>335</v>
      </c>
      <c r="G5253" t="s">
        <v>282</v>
      </c>
      <c r="I5253" t="s">
        <v>337</v>
      </c>
      <c r="J5253" t="s">
        <v>232</v>
      </c>
      <c r="K5253" t="s">
        <v>232</v>
      </c>
      <c r="L5253" t="s">
        <v>232</v>
      </c>
      <c r="M5253" t="s">
        <v>232</v>
      </c>
      <c r="N5253" t="s">
        <v>232</v>
      </c>
      <c r="O5253" t="s">
        <v>232</v>
      </c>
      <c r="P5253" t="s">
        <v>232</v>
      </c>
      <c r="Q5253" t="s">
        <v>232</v>
      </c>
      <c r="R5253" t="s">
        <v>232</v>
      </c>
      <c r="S5253" t="s">
        <v>232</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30.527999999999999</v>
      </c>
      <c r="AU5253">
        <v>30.05</v>
      </c>
      <c r="AV5253">
        <v>29.815000000000001</v>
      </c>
      <c r="AW5253">
        <v>29.689</v>
      </c>
      <c r="AX5253">
        <v>29.41</v>
      </c>
      <c r="AY5253">
        <v>29.31</v>
      </c>
      <c r="AZ5253">
        <v>29.545999999999999</v>
      </c>
      <c r="BA5253">
        <v>29.666</v>
      </c>
      <c r="BB5253">
        <v>29.882000000000001</v>
      </c>
      <c r="BC5253">
        <v>2017</v>
      </c>
    </row>
    <row r="5254" spans="1:55" x14ac:dyDescent="0.25">
      <c r="A5254">
        <v>686</v>
      </c>
      <c r="B5254" t="s">
        <v>1336</v>
      </c>
      <c r="C5254" t="s">
        <v>338</v>
      </c>
      <c r="D5254" t="s">
        <v>1337</v>
      </c>
      <c r="E5254" t="s">
        <v>339</v>
      </c>
      <c r="F5254" t="s">
        <v>340</v>
      </c>
      <c r="G5254" t="s">
        <v>229</v>
      </c>
      <c r="H5254" t="s">
        <v>230</v>
      </c>
      <c r="I5254" t="s">
        <v>1343</v>
      </c>
      <c r="J5254" t="s">
        <v>232</v>
      </c>
      <c r="K5254" t="s">
        <v>232</v>
      </c>
      <c r="L5254" t="s">
        <v>232</v>
      </c>
      <c r="M5254" t="s">
        <v>232</v>
      </c>
      <c r="N5254" t="s">
        <v>232</v>
      </c>
      <c r="O5254" t="s">
        <v>232</v>
      </c>
      <c r="P5254" t="s">
        <v>232</v>
      </c>
      <c r="Q5254" t="s">
        <v>232</v>
      </c>
      <c r="R5254" t="s">
        <v>232</v>
      </c>
      <c r="S5254" t="s">
        <v>232</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-41.320999999999998</v>
      </c>
      <c r="AW5254">
        <v>-42.44</v>
      </c>
      <c r="AX5254">
        <v>-40.363999999999997</v>
      </c>
      <c r="AY5254">
        <v>-39.228000000000002</v>
      </c>
      <c r="AZ5254">
        <v>-41.323</v>
      </c>
      <c r="BA5254">
        <v>-43.54</v>
      </c>
      <c r="BB5254">
        <v>-46.073</v>
      </c>
      <c r="BC5254">
        <v>2017</v>
      </c>
    </row>
    <row r="5255" spans="1:55" x14ac:dyDescent="0.25">
      <c r="A5255">
        <v>686</v>
      </c>
      <c r="B5255" t="s">
        <v>1336</v>
      </c>
      <c r="C5255" t="s">
        <v>341</v>
      </c>
      <c r="D5255" t="s">
        <v>1337</v>
      </c>
      <c r="E5255" t="s">
        <v>339</v>
      </c>
      <c r="F5255" t="s">
        <v>340</v>
      </c>
      <c r="G5255" t="s">
        <v>282</v>
      </c>
      <c r="I5255" t="s">
        <v>342</v>
      </c>
      <c r="J5255" t="s">
        <v>232</v>
      </c>
      <c r="K5255" t="s">
        <v>232</v>
      </c>
      <c r="L5255" t="s">
        <v>232</v>
      </c>
      <c r="M5255" t="s">
        <v>232</v>
      </c>
      <c r="N5255" t="s">
        <v>232</v>
      </c>
      <c r="O5255" t="s">
        <v>232</v>
      </c>
      <c r="P5255" t="s">
        <v>232</v>
      </c>
      <c r="Q5255" t="s">
        <v>232</v>
      </c>
      <c r="R5255" t="s">
        <v>232</v>
      </c>
      <c r="S5255" t="s">
        <v>232</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-4.4829999999999997</v>
      </c>
      <c r="AU5255">
        <v>-3.4929999999999999</v>
      </c>
      <c r="AV5255">
        <v>-3.7210000000000001</v>
      </c>
      <c r="AW5255">
        <v>-3.6539999999999999</v>
      </c>
      <c r="AX5255">
        <v>-3.2890000000000001</v>
      </c>
      <c r="AY5255">
        <v>-3.016</v>
      </c>
      <c r="AZ5255">
        <v>-2.9940000000000002</v>
      </c>
      <c r="BA5255">
        <v>-2.9710000000000001</v>
      </c>
      <c r="BB5255">
        <v>-2.9580000000000002</v>
      </c>
      <c r="BC5255">
        <v>2017</v>
      </c>
    </row>
    <row r="5256" spans="1:55" x14ac:dyDescent="0.25">
      <c r="A5256">
        <v>686</v>
      </c>
      <c r="B5256" t="s">
        <v>1336</v>
      </c>
      <c r="C5256" t="s">
        <v>343</v>
      </c>
      <c r="D5256" t="s">
        <v>1337</v>
      </c>
      <c r="E5256" t="s">
        <v>344</v>
      </c>
      <c r="F5256" t="s">
        <v>345</v>
      </c>
      <c r="G5256" t="s">
        <v>229</v>
      </c>
      <c r="H5256" t="s">
        <v>230</v>
      </c>
      <c r="I5256" t="s">
        <v>1343</v>
      </c>
      <c r="J5256" t="s">
        <v>232</v>
      </c>
      <c r="K5256" t="s">
        <v>232</v>
      </c>
      <c r="L5256" t="s">
        <v>232</v>
      </c>
      <c r="M5256" t="s">
        <v>232</v>
      </c>
      <c r="N5256" t="s">
        <v>232</v>
      </c>
      <c r="O5256" t="s">
        <v>232</v>
      </c>
      <c r="P5256" t="s">
        <v>232</v>
      </c>
      <c r="Q5256" t="s">
        <v>232</v>
      </c>
      <c r="R5256" t="s">
        <v>232</v>
      </c>
      <c r="S5256" t="s">
        <v>232</v>
      </c>
      <c r="T5256" t="s">
        <v>232</v>
      </c>
      <c r="U5256" t="s">
        <v>232</v>
      </c>
      <c r="V5256" t="s">
        <v>232</v>
      </c>
      <c r="W5256" t="s">
        <v>232</v>
      </c>
      <c r="X5256" t="s">
        <v>232</v>
      </c>
      <c r="Y5256" t="s">
        <v>232</v>
      </c>
      <c r="Z5256" t="s">
        <v>232</v>
      </c>
      <c r="AA5256" t="s">
        <v>232</v>
      </c>
      <c r="AB5256" t="s">
        <v>232</v>
      </c>
      <c r="AC5256" t="s">
        <v>232</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-45.055</v>
      </c>
      <c r="AW5256">
        <v>-45.311</v>
      </c>
      <c r="AX5256">
        <v>-41.564</v>
      </c>
      <c r="AY5256">
        <v>-44.137999999999998</v>
      </c>
      <c r="AZ5256">
        <v>-50.395000000000003</v>
      </c>
      <c r="BA5256">
        <v>-57.216999999999999</v>
      </c>
      <c r="BB5256">
        <v>-64.929000000000002</v>
      </c>
      <c r="BC5256">
        <v>2017</v>
      </c>
    </row>
    <row r="5257" spans="1:55" x14ac:dyDescent="0.25">
      <c r="A5257">
        <v>686</v>
      </c>
      <c r="B5257" t="s">
        <v>1336</v>
      </c>
      <c r="C5257" t="s">
        <v>346</v>
      </c>
      <c r="D5257" t="s">
        <v>1337</v>
      </c>
      <c r="E5257" t="s">
        <v>344</v>
      </c>
      <c r="F5257" t="s">
        <v>345</v>
      </c>
      <c r="G5257" t="s">
        <v>270</v>
      </c>
      <c r="I5257" t="s">
        <v>397</v>
      </c>
      <c r="J5257" t="s">
        <v>232</v>
      </c>
      <c r="K5257" t="s">
        <v>232</v>
      </c>
      <c r="L5257" t="s">
        <v>232</v>
      </c>
      <c r="M5257" t="s">
        <v>232</v>
      </c>
      <c r="N5257" t="s">
        <v>232</v>
      </c>
      <c r="O5257" t="s">
        <v>232</v>
      </c>
      <c r="P5257" t="s">
        <v>232</v>
      </c>
      <c r="Q5257" t="s">
        <v>232</v>
      </c>
      <c r="R5257" t="s">
        <v>232</v>
      </c>
      <c r="S5257" t="s">
        <v>232</v>
      </c>
      <c r="T5257" t="s">
        <v>232</v>
      </c>
      <c r="U5257" t="s">
        <v>232</v>
      </c>
      <c r="V5257" t="s">
        <v>232</v>
      </c>
      <c r="W5257" t="s">
        <v>232</v>
      </c>
      <c r="X5257" t="s">
        <v>232</v>
      </c>
      <c r="Y5257" t="s">
        <v>232</v>
      </c>
      <c r="Z5257" t="s">
        <v>232</v>
      </c>
      <c r="AA5257" t="s">
        <v>232</v>
      </c>
      <c r="AB5257" t="s">
        <v>232</v>
      </c>
      <c r="AC5257" t="s">
        <v>232</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-4.05</v>
      </c>
      <c r="AW5257">
        <v>-3.8980000000000001</v>
      </c>
      <c r="AX5257">
        <v>-3.387</v>
      </c>
      <c r="AY5257">
        <v>-3.423</v>
      </c>
      <c r="AZ5257">
        <v>-3.7149999999999999</v>
      </c>
      <c r="BA5257">
        <v>-4.0069999999999997</v>
      </c>
      <c r="BB5257">
        <v>-4.3150000000000004</v>
      </c>
      <c r="BC5257">
        <v>2017</v>
      </c>
    </row>
    <row r="5258" spans="1:55" x14ac:dyDescent="0.25">
      <c r="A5258">
        <v>686</v>
      </c>
      <c r="B5258" t="s">
        <v>1336</v>
      </c>
      <c r="C5258" t="s">
        <v>347</v>
      </c>
      <c r="D5258" t="s">
        <v>1337</v>
      </c>
      <c r="E5258" t="s">
        <v>348</v>
      </c>
      <c r="F5258" t="s">
        <v>349</v>
      </c>
      <c r="G5258" t="s">
        <v>229</v>
      </c>
      <c r="H5258" t="s">
        <v>230</v>
      </c>
      <c r="I5258" t="s">
        <v>1343</v>
      </c>
      <c r="J5258" t="s">
        <v>232</v>
      </c>
      <c r="K5258" t="s">
        <v>232</v>
      </c>
      <c r="L5258" t="s">
        <v>232</v>
      </c>
      <c r="M5258" t="s">
        <v>232</v>
      </c>
      <c r="N5258" t="s">
        <v>232</v>
      </c>
      <c r="O5258" t="s">
        <v>232</v>
      </c>
      <c r="P5258" t="s">
        <v>232</v>
      </c>
      <c r="Q5258" t="s">
        <v>232</v>
      </c>
      <c r="R5258" t="s">
        <v>232</v>
      </c>
      <c r="S5258" t="s">
        <v>232</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-14.183999999999999</v>
      </c>
      <c r="AW5258">
        <v>-14.374000000000001</v>
      </c>
      <c r="AX5258">
        <v>-10.832000000000001</v>
      </c>
      <c r="AY5258">
        <v>-10.33</v>
      </c>
      <c r="AZ5258">
        <v>-11.307</v>
      </c>
      <c r="BA5258">
        <v>-11.27</v>
      </c>
      <c r="BB5258">
        <v>-12.023999999999999</v>
      </c>
      <c r="BC5258">
        <v>2017</v>
      </c>
    </row>
    <row r="5259" spans="1:55" x14ac:dyDescent="0.25">
      <c r="A5259">
        <v>686</v>
      </c>
      <c r="B5259" t="s">
        <v>1336</v>
      </c>
      <c r="C5259" t="s">
        <v>350</v>
      </c>
      <c r="D5259" t="s">
        <v>1337</v>
      </c>
      <c r="E5259" t="s">
        <v>348</v>
      </c>
      <c r="F5259" t="s">
        <v>349</v>
      </c>
      <c r="G5259" t="s">
        <v>282</v>
      </c>
      <c r="I5259" t="s">
        <v>351</v>
      </c>
      <c r="J5259" t="s">
        <v>232</v>
      </c>
      <c r="K5259" t="s">
        <v>232</v>
      </c>
      <c r="L5259" t="s">
        <v>232</v>
      </c>
      <c r="M5259" t="s">
        <v>232</v>
      </c>
      <c r="N5259" t="s">
        <v>232</v>
      </c>
      <c r="O5259" t="s">
        <v>232</v>
      </c>
      <c r="P5259" t="s">
        <v>232</v>
      </c>
      <c r="Q5259" t="s">
        <v>232</v>
      </c>
      <c r="R5259" t="s">
        <v>232</v>
      </c>
      <c r="S5259" t="s">
        <v>232</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-1.829</v>
      </c>
      <c r="AU5259">
        <v>-0.94699999999999995</v>
      </c>
      <c r="AV5259">
        <v>-1.2769999999999999</v>
      </c>
      <c r="AW5259">
        <v>-1.238</v>
      </c>
      <c r="AX5259">
        <v>-0.88300000000000001</v>
      </c>
      <c r="AY5259">
        <v>-0.79400000000000004</v>
      </c>
      <c r="AZ5259">
        <v>-0.81899999999999995</v>
      </c>
      <c r="BA5259">
        <v>-0.76900000000000002</v>
      </c>
      <c r="BB5259">
        <v>-0.77200000000000002</v>
      </c>
      <c r="BC5259">
        <v>2017</v>
      </c>
    </row>
    <row r="5260" spans="1:55" x14ac:dyDescent="0.25">
      <c r="A5260">
        <v>686</v>
      </c>
      <c r="B5260" t="s">
        <v>1336</v>
      </c>
      <c r="C5260" t="s">
        <v>352</v>
      </c>
      <c r="D5260" t="s">
        <v>1337</v>
      </c>
      <c r="E5260" t="s">
        <v>353</v>
      </c>
      <c r="F5260" t="s">
        <v>354</v>
      </c>
      <c r="G5260" t="s">
        <v>229</v>
      </c>
      <c r="H5260" t="s">
        <v>230</v>
      </c>
      <c r="I5260" t="s">
        <v>1343</v>
      </c>
      <c r="J5260" t="s">
        <v>232</v>
      </c>
      <c r="K5260" t="s">
        <v>232</v>
      </c>
      <c r="L5260" t="s">
        <v>232</v>
      </c>
      <c r="M5260" t="s">
        <v>232</v>
      </c>
      <c r="N5260" t="s">
        <v>232</v>
      </c>
      <c r="O5260" t="s">
        <v>232</v>
      </c>
      <c r="P5260" t="s">
        <v>232</v>
      </c>
      <c r="Q5260" t="s">
        <v>232</v>
      </c>
      <c r="R5260" t="s">
        <v>232</v>
      </c>
      <c r="S5260" t="s">
        <v>232</v>
      </c>
      <c r="T5260" t="s">
        <v>232</v>
      </c>
      <c r="U5260" t="s">
        <v>232</v>
      </c>
      <c r="V5260" t="s">
        <v>232</v>
      </c>
      <c r="W5260" t="s">
        <v>232</v>
      </c>
      <c r="X5260" t="s">
        <v>232</v>
      </c>
      <c r="Y5260" t="s">
        <v>232</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720.88599999999997</v>
      </c>
      <c r="AW5260">
        <v>753.23699999999997</v>
      </c>
      <c r="AX5260">
        <v>785.68899999999996</v>
      </c>
      <c r="AY5260">
        <v>817.09</v>
      </c>
      <c r="AZ5260">
        <v>851.73299999999995</v>
      </c>
      <c r="BA5260">
        <v>888.57399999999996</v>
      </c>
      <c r="BB5260">
        <v>930.92700000000002</v>
      </c>
      <c r="BC5260">
        <v>2017</v>
      </c>
    </row>
    <row r="5261" spans="1:55" x14ac:dyDescent="0.25">
      <c r="A5261">
        <v>686</v>
      </c>
      <c r="B5261" t="s">
        <v>1336</v>
      </c>
      <c r="C5261" t="s">
        <v>355</v>
      </c>
      <c r="D5261" t="s">
        <v>1337</v>
      </c>
      <c r="E5261" t="s">
        <v>353</v>
      </c>
      <c r="F5261" t="s">
        <v>354</v>
      </c>
      <c r="G5261" t="s">
        <v>282</v>
      </c>
      <c r="I5261" t="s">
        <v>379</v>
      </c>
      <c r="J5261" t="s">
        <v>232</v>
      </c>
      <c r="K5261" t="s">
        <v>232</v>
      </c>
      <c r="L5261" t="s">
        <v>232</v>
      </c>
      <c r="M5261" t="s">
        <v>232</v>
      </c>
      <c r="N5261" t="s">
        <v>232</v>
      </c>
      <c r="O5261" t="s">
        <v>232</v>
      </c>
      <c r="P5261" t="s">
        <v>232</v>
      </c>
      <c r="Q5261" t="s">
        <v>232</v>
      </c>
      <c r="R5261" t="s">
        <v>232</v>
      </c>
      <c r="S5261" t="s">
        <v>232</v>
      </c>
      <c r="T5261" t="s">
        <v>232</v>
      </c>
      <c r="U5261" t="s">
        <v>232</v>
      </c>
      <c r="V5261" t="s">
        <v>232</v>
      </c>
      <c r="W5261" t="s">
        <v>232</v>
      </c>
      <c r="X5261" t="s">
        <v>232</v>
      </c>
      <c r="Y5261" t="s">
        <v>232</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64.370999999999995</v>
      </c>
      <c r="AU5261">
        <v>64.744</v>
      </c>
      <c r="AV5261">
        <v>64.918000000000006</v>
      </c>
      <c r="AW5261">
        <v>64.849999999999994</v>
      </c>
      <c r="AX5261">
        <v>64.016999999999996</v>
      </c>
      <c r="AY5261">
        <v>62.814</v>
      </c>
      <c r="AZ5261">
        <v>61.701999999999998</v>
      </c>
      <c r="BA5261">
        <v>60.634</v>
      </c>
      <c r="BB5261">
        <v>59.771999999999998</v>
      </c>
      <c r="BC5261">
        <v>2017</v>
      </c>
    </row>
    <row r="5262" spans="1:55" x14ac:dyDescent="0.25">
      <c r="A5262">
        <v>686</v>
      </c>
      <c r="B5262" t="s">
        <v>1336</v>
      </c>
      <c r="C5262" t="s">
        <v>356</v>
      </c>
      <c r="D5262" t="s">
        <v>1337</v>
      </c>
      <c r="E5262" t="s">
        <v>357</v>
      </c>
      <c r="F5262" t="s">
        <v>358</v>
      </c>
      <c r="G5262" t="s">
        <v>229</v>
      </c>
      <c r="H5262" t="s">
        <v>230</v>
      </c>
      <c r="I5262" t="s">
        <v>1343</v>
      </c>
      <c r="J5262" t="s">
        <v>232</v>
      </c>
      <c r="K5262" t="s">
        <v>232</v>
      </c>
      <c r="L5262" t="s">
        <v>232</v>
      </c>
      <c r="M5262" t="s">
        <v>232</v>
      </c>
      <c r="N5262" t="s">
        <v>232</v>
      </c>
      <c r="O5262" t="s">
        <v>232</v>
      </c>
      <c r="P5262" t="s">
        <v>232</v>
      </c>
      <c r="Q5262" t="s">
        <v>232</v>
      </c>
      <c r="R5262" t="s">
        <v>232</v>
      </c>
      <c r="S5262" t="s">
        <v>232</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723.76700000000005</v>
      </c>
      <c r="AW5262">
        <v>756.25099999999998</v>
      </c>
      <c r="AX5262">
        <v>788.87300000000005</v>
      </c>
      <c r="AY5262">
        <v>820.46500000000003</v>
      </c>
      <c r="AZ5262">
        <v>855.31399999999996</v>
      </c>
      <c r="BA5262">
        <v>892.37599999999998</v>
      </c>
      <c r="BB5262">
        <v>934.96699999999998</v>
      </c>
      <c r="BC5262">
        <v>2017</v>
      </c>
    </row>
    <row r="5263" spans="1:55" x14ac:dyDescent="0.25">
      <c r="A5263">
        <v>686</v>
      </c>
      <c r="B5263" t="s">
        <v>1336</v>
      </c>
      <c r="C5263" t="s">
        <v>359</v>
      </c>
      <c r="D5263" t="s">
        <v>1337</v>
      </c>
      <c r="E5263" t="s">
        <v>357</v>
      </c>
      <c r="F5263" t="s">
        <v>358</v>
      </c>
      <c r="G5263" t="s">
        <v>282</v>
      </c>
      <c r="I5263" t="s">
        <v>360</v>
      </c>
      <c r="J5263" t="s">
        <v>232</v>
      </c>
      <c r="K5263" t="s">
        <v>232</v>
      </c>
      <c r="L5263" t="s">
        <v>232</v>
      </c>
      <c r="M5263" t="s">
        <v>232</v>
      </c>
      <c r="N5263" t="s">
        <v>232</v>
      </c>
      <c r="O5263" t="s">
        <v>232</v>
      </c>
      <c r="P5263" t="s">
        <v>232</v>
      </c>
      <c r="Q5263" t="s">
        <v>232</v>
      </c>
      <c r="R5263" t="s">
        <v>232</v>
      </c>
      <c r="S5263" t="s">
        <v>232</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64.858000000000004</v>
      </c>
      <c r="AU5263">
        <v>65.108999999999995</v>
      </c>
      <c r="AV5263">
        <v>65.177000000000007</v>
      </c>
      <c r="AW5263">
        <v>65.11</v>
      </c>
      <c r="AX5263">
        <v>64.275999999999996</v>
      </c>
      <c r="AY5263">
        <v>63.073</v>
      </c>
      <c r="AZ5263">
        <v>61.960999999999999</v>
      </c>
      <c r="BA5263">
        <v>60.893000000000001</v>
      </c>
      <c r="BB5263">
        <v>60.031999999999996</v>
      </c>
      <c r="BC5263">
        <v>2017</v>
      </c>
    </row>
    <row r="5264" spans="1:55" x14ac:dyDescent="0.25">
      <c r="A5264">
        <v>686</v>
      </c>
      <c r="B5264" t="s">
        <v>1336</v>
      </c>
      <c r="C5264" t="s">
        <v>361</v>
      </c>
      <c r="D5264" t="s">
        <v>1337</v>
      </c>
      <c r="E5264" t="s">
        <v>362</v>
      </c>
      <c r="F5264" t="s">
        <v>363</v>
      </c>
      <c r="G5264" t="s">
        <v>229</v>
      </c>
      <c r="H5264" t="s">
        <v>230</v>
      </c>
      <c r="I5264" t="s">
        <v>1343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52">
        <v>1013.56</v>
      </c>
      <c r="AU5264" s="52">
        <v>1063.3</v>
      </c>
      <c r="AV5264" s="52">
        <v>1110.46</v>
      </c>
      <c r="AW5264" s="52">
        <v>1161.5</v>
      </c>
      <c r="AX5264" s="52">
        <v>1227.32</v>
      </c>
      <c r="AY5264" s="52">
        <v>1300.82</v>
      </c>
      <c r="AZ5264" s="52">
        <v>1380.4</v>
      </c>
      <c r="BA5264" s="52">
        <v>1465.48</v>
      </c>
      <c r="BB5264" s="52">
        <v>1557.46</v>
      </c>
      <c r="BC5264">
        <v>2017</v>
      </c>
    </row>
    <row r="5265" spans="1:55" x14ac:dyDescent="0.25">
      <c r="A5265">
        <v>686</v>
      </c>
      <c r="B5265" t="s">
        <v>1336</v>
      </c>
      <c r="C5265" t="s">
        <v>364</v>
      </c>
      <c r="D5265" t="s">
        <v>1337</v>
      </c>
      <c r="E5265" t="s">
        <v>365</v>
      </c>
      <c r="F5265" t="s">
        <v>366</v>
      </c>
      <c r="G5265" t="s">
        <v>242</v>
      </c>
      <c r="H5265" t="s">
        <v>230</v>
      </c>
      <c r="I5265" t="s">
        <v>1344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-4.3630000000000004</v>
      </c>
      <c r="AU5265">
        <v>-3.9830000000000001</v>
      </c>
      <c r="AV5265">
        <v>-5.3170000000000002</v>
      </c>
      <c r="AW5265">
        <v>-4.9480000000000004</v>
      </c>
      <c r="AX5265">
        <v>-4.5279999999999996</v>
      </c>
      <c r="AY5265">
        <v>-4.5069999999999997</v>
      </c>
      <c r="AZ5265">
        <v>-4.7240000000000002</v>
      </c>
      <c r="BA5265">
        <v>-4.7329999999999997</v>
      </c>
      <c r="BB5265">
        <v>-5.5309999999999997</v>
      </c>
      <c r="BC5265">
        <v>2017</v>
      </c>
    </row>
    <row r="5266" spans="1:55" x14ac:dyDescent="0.25">
      <c r="A5266">
        <v>686</v>
      </c>
      <c r="B5266" t="s">
        <v>1336</v>
      </c>
      <c r="C5266" t="s">
        <v>368</v>
      </c>
      <c r="D5266" t="s">
        <v>1337</v>
      </c>
      <c r="E5266" t="s">
        <v>365</v>
      </c>
      <c r="F5266" t="s">
        <v>366</v>
      </c>
      <c r="G5266" t="s">
        <v>282</v>
      </c>
      <c r="I5266" t="s">
        <v>369</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-4.2210000000000001</v>
      </c>
      <c r="AU5266">
        <v>-3.63</v>
      </c>
      <c r="AV5266">
        <v>-4.4939999999999998</v>
      </c>
      <c r="AW5266">
        <v>-4.077</v>
      </c>
      <c r="AX5266">
        <v>-3.5089999999999999</v>
      </c>
      <c r="AY5266">
        <v>-3.2839999999999998</v>
      </c>
      <c r="AZ5266">
        <v>-3.2309999999999999</v>
      </c>
      <c r="BA5266">
        <v>-3.0379999999999998</v>
      </c>
      <c r="BB5266">
        <v>-3.327</v>
      </c>
      <c r="BC5266">
        <v>2016</v>
      </c>
    </row>
    <row r="5267" spans="1:55" x14ac:dyDescent="0.25">
      <c r="A5267">
        <v>688</v>
      </c>
      <c r="B5267" t="s">
        <v>1345</v>
      </c>
      <c r="C5267" t="s">
        <v>225</v>
      </c>
      <c r="D5267" t="s">
        <v>1346</v>
      </c>
      <c r="E5267" t="s">
        <v>227</v>
      </c>
      <c r="F5267" t="s">
        <v>228</v>
      </c>
      <c r="G5267" t="s">
        <v>229</v>
      </c>
      <c r="H5267" t="s">
        <v>230</v>
      </c>
      <c r="I5267" t="s">
        <v>1347</v>
      </c>
      <c r="J5267">
        <v>70.096999999999994</v>
      </c>
      <c r="K5267">
        <v>73.602000000000004</v>
      </c>
      <c r="L5267">
        <v>68.522999999999996</v>
      </c>
      <c r="M5267">
        <v>57.765000000000001</v>
      </c>
      <c r="N5267">
        <v>54.01</v>
      </c>
      <c r="O5267">
        <v>54.551000000000002</v>
      </c>
      <c r="P5267">
        <v>53.295999999999999</v>
      </c>
      <c r="Q5267">
        <v>61.13</v>
      </c>
      <c r="R5267">
        <v>66.143000000000001</v>
      </c>
      <c r="S5267">
        <v>70.441999999999993</v>
      </c>
      <c r="T5267">
        <v>71.147000000000006</v>
      </c>
      <c r="U5267">
        <v>75.808000000000007</v>
      </c>
      <c r="V5267">
        <v>71.841999999999999</v>
      </c>
      <c r="W5267">
        <v>78.141000000000005</v>
      </c>
      <c r="X5267">
        <v>82.953000000000003</v>
      </c>
      <c r="Y5267">
        <v>84.808999999999997</v>
      </c>
      <c r="Z5267">
        <v>107.577</v>
      </c>
      <c r="AA5267">
        <v>119.24</v>
      </c>
      <c r="AB5267">
        <v>133.381</v>
      </c>
      <c r="AC5267">
        <v>143.816</v>
      </c>
      <c r="AD5267">
        <v>146.22999999999999</v>
      </c>
      <c r="AE5267">
        <v>164.83199999999999</v>
      </c>
      <c r="AF5267">
        <v>179.327</v>
      </c>
      <c r="AG5267">
        <v>190.98400000000001</v>
      </c>
      <c r="AH5267">
        <v>205.90199999999999</v>
      </c>
      <c r="AI5267">
        <v>223.858</v>
      </c>
      <c r="AJ5267">
        <v>245.911</v>
      </c>
      <c r="AK5267">
        <v>264.17200000000003</v>
      </c>
      <c r="AL5267">
        <v>282.33699999999999</v>
      </c>
      <c r="AM5267">
        <v>300.27</v>
      </c>
      <c r="AN5267">
        <v>320.351</v>
      </c>
      <c r="AO5267">
        <v>343.15300000000002</v>
      </c>
      <c r="AP5267">
        <v>367.85399999999998</v>
      </c>
      <c r="AQ5267">
        <v>394.12299999999999</v>
      </c>
      <c r="AR5267">
        <v>423.46199999999999</v>
      </c>
      <c r="AS5267">
        <v>451.38499999999999</v>
      </c>
      <c r="AT5267">
        <v>468.37200000000001</v>
      </c>
      <c r="AU5267">
        <v>485.875</v>
      </c>
      <c r="AV5267">
        <v>501.90899999999999</v>
      </c>
      <c r="AW5267">
        <v>521.98500000000001</v>
      </c>
      <c r="AX5267">
        <v>542.86500000000001</v>
      </c>
      <c r="AY5267">
        <v>564.57899999999995</v>
      </c>
      <c r="AZ5267">
        <v>587.16200000000003</v>
      </c>
      <c r="BA5267">
        <v>642.55700000000002</v>
      </c>
      <c r="BB5267">
        <v>717.51900000000001</v>
      </c>
      <c r="BC5267">
        <v>2017</v>
      </c>
    </row>
    <row r="5268" spans="1:55" x14ac:dyDescent="0.25">
      <c r="A5268">
        <v>688</v>
      </c>
      <c r="B5268" t="s">
        <v>1345</v>
      </c>
      <c r="C5268" t="s">
        <v>233</v>
      </c>
      <c r="D5268" t="s">
        <v>1346</v>
      </c>
      <c r="E5268" t="s">
        <v>227</v>
      </c>
      <c r="F5268" t="s">
        <v>234</v>
      </c>
      <c r="G5268" t="s">
        <v>235</v>
      </c>
      <c r="I5268" t="s">
        <v>236</v>
      </c>
      <c r="J5268">
        <v>4.2279999999999998</v>
      </c>
      <c r="K5268">
        <v>5</v>
      </c>
      <c r="L5268">
        <v>-6.9</v>
      </c>
      <c r="M5268">
        <v>-15.7</v>
      </c>
      <c r="N5268">
        <v>-6.5</v>
      </c>
      <c r="O5268">
        <v>1</v>
      </c>
      <c r="P5268">
        <v>-2.2999999999999998</v>
      </c>
      <c r="Q5268">
        <v>14.7</v>
      </c>
      <c r="R5268">
        <v>8.1999999999999993</v>
      </c>
      <c r="S5268">
        <v>6.5</v>
      </c>
      <c r="T5268">
        <v>1</v>
      </c>
      <c r="U5268">
        <v>6.5519999999999996</v>
      </c>
      <c r="V5268">
        <v>-5.2309999999999999</v>
      </c>
      <c r="W5268">
        <v>8.7669999999999995</v>
      </c>
      <c r="X5268">
        <v>6.1589999999999998</v>
      </c>
      <c r="Y5268">
        <v>2.2370000000000001</v>
      </c>
      <c r="Z5268">
        <v>26.844999999999999</v>
      </c>
      <c r="AA5268">
        <v>10.842000000000001</v>
      </c>
      <c r="AB5268">
        <v>11.859</v>
      </c>
      <c r="AC5268">
        <v>7.8230000000000004</v>
      </c>
      <c r="AD5268">
        <v>1.679</v>
      </c>
      <c r="AE5268">
        <v>12.721</v>
      </c>
      <c r="AF5268">
        <v>8.7940000000000005</v>
      </c>
      <c r="AG5268">
        <v>6.5010000000000003</v>
      </c>
      <c r="AH5268">
        <v>7.8109999999999999</v>
      </c>
      <c r="AI5268">
        <v>8.7210000000000001</v>
      </c>
      <c r="AJ5268">
        <v>9.8510000000000009</v>
      </c>
      <c r="AK5268">
        <v>7.4260000000000002</v>
      </c>
      <c r="AL5268">
        <v>6.8760000000000003</v>
      </c>
      <c r="AM5268">
        <v>6.351</v>
      </c>
      <c r="AN5268">
        <v>6.6879999999999997</v>
      </c>
      <c r="AO5268">
        <v>7.1180000000000003</v>
      </c>
      <c r="AP5268">
        <v>7.1980000000000004</v>
      </c>
      <c r="AQ5268">
        <v>7.141</v>
      </c>
      <c r="AR5268">
        <v>7.444</v>
      </c>
      <c r="AS5268">
        <v>6.5940000000000003</v>
      </c>
      <c r="AT5268">
        <v>3.7629999999999999</v>
      </c>
      <c r="AU5268">
        <v>3.7370000000000001</v>
      </c>
      <c r="AV5268">
        <v>3.3</v>
      </c>
      <c r="AW5268">
        <v>4</v>
      </c>
      <c r="AX5268">
        <v>4</v>
      </c>
      <c r="AY5268">
        <v>4</v>
      </c>
      <c r="AZ5268">
        <v>4</v>
      </c>
      <c r="BA5268">
        <v>9.4339999999999993</v>
      </c>
      <c r="BB5268">
        <v>11.666</v>
      </c>
      <c r="BC5268">
        <v>2017</v>
      </c>
    </row>
    <row r="5269" spans="1:55" x14ac:dyDescent="0.25">
      <c r="A5269">
        <v>688</v>
      </c>
      <c r="B5269" t="s">
        <v>1345</v>
      </c>
      <c r="C5269" t="s">
        <v>237</v>
      </c>
      <c r="D5269" t="s">
        <v>1346</v>
      </c>
      <c r="E5269" t="s">
        <v>238</v>
      </c>
      <c r="F5269" t="s">
        <v>239</v>
      </c>
      <c r="G5269" t="s">
        <v>229</v>
      </c>
      <c r="H5269" t="s">
        <v>230</v>
      </c>
      <c r="I5269" t="s">
        <v>1347</v>
      </c>
      <c r="J5269">
        <v>0.188</v>
      </c>
      <c r="K5269">
        <v>0.14799999999999999</v>
      </c>
      <c r="L5269">
        <v>0.16200000000000001</v>
      </c>
      <c r="M5269">
        <v>0.154</v>
      </c>
      <c r="N5269">
        <v>0.17</v>
      </c>
      <c r="O5269">
        <v>0.22800000000000001</v>
      </c>
      <c r="P5269">
        <v>0.251</v>
      </c>
      <c r="Q5269">
        <v>0.81100000000000005</v>
      </c>
      <c r="R5269">
        <v>1.302</v>
      </c>
      <c r="S5269">
        <v>2.0430000000000001</v>
      </c>
      <c r="T5269">
        <v>3.85</v>
      </c>
      <c r="U5269">
        <v>4.6150000000000002</v>
      </c>
      <c r="V5269">
        <v>5.7210000000000001</v>
      </c>
      <c r="W5269">
        <v>9.2449999999999992</v>
      </c>
      <c r="X5269">
        <v>14.845000000000001</v>
      </c>
      <c r="Y5269">
        <v>22.771000000000001</v>
      </c>
      <c r="Z5269">
        <v>39.162999999999997</v>
      </c>
      <c r="AA5269">
        <v>47.454999999999998</v>
      </c>
      <c r="AB5269">
        <v>55.911999999999999</v>
      </c>
      <c r="AC5269">
        <v>65.566999999999993</v>
      </c>
      <c r="AD5269">
        <v>73.218000000000004</v>
      </c>
      <c r="AE5269">
        <v>94.578000000000003</v>
      </c>
      <c r="AF5269">
        <v>117.78100000000001</v>
      </c>
      <c r="AG5269">
        <v>131.96199999999999</v>
      </c>
      <c r="AH5269">
        <v>152.398</v>
      </c>
      <c r="AI5269">
        <v>175.15</v>
      </c>
      <c r="AJ5269">
        <v>207.44800000000001</v>
      </c>
      <c r="AK5269">
        <v>242.03800000000001</v>
      </c>
      <c r="AL5269">
        <v>279.33100000000002</v>
      </c>
      <c r="AM5269">
        <v>300.27</v>
      </c>
      <c r="AN5269">
        <v>344.839</v>
      </c>
      <c r="AO5269">
        <v>381.69200000000001</v>
      </c>
      <c r="AP5269">
        <v>433.12200000000001</v>
      </c>
      <c r="AQ5269">
        <v>482.233</v>
      </c>
      <c r="AR5269">
        <v>531.77700000000004</v>
      </c>
      <c r="AS5269">
        <v>591.67899999999997</v>
      </c>
      <c r="AT5269">
        <v>687.11599999999999</v>
      </c>
      <c r="AU5269">
        <v>804.46400000000006</v>
      </c>
      <c r="AV5269">
        <v>878.41399999999999</v>
      </c>
      <c r="AW5269">
        <v>963.79600000000005</v>
      </c>
      <c r="AX5269" s="52">
        <v>1057.48</v>
      </c>
      <c r="AY5269" s="52">
        <v>1160.26</v>
      </c>
      <c r="AZ5269" s="52">
        <v>1273.04</v>
      </c>
      <c r="BA5269" s="52">
        <v>1469.77</v>
      </c>
      <c r="BB5269" s="52">
        <v>1731.5</v>
      </c>
      <c r="BC5269">
        <v>2017</v>
      </c>
    </row>
    <row r="5270" spans="1:55" x14ac:dyDescent="0.25">
      <c r="A5270">
        <v>688</v>
      </c>
      <c r="B5270" t="s">
        <v>1345</v>
      </c>
      <c r="C5270" t="s">
        <v>240</v>
      </c>
      <c r="D5270" t="s">
        <v>1346</v>
      </c>
      <c r="E5270" t="s">
        <v>238</v>
      </c>
      <c r="F5270" t="s">
        <v>241</v>
      </c>
      <c r="G5270" t="s">
        <v>242</v>
      </c>
      <c r="H5270" t="s">
        <v>230</v>
      </c>
      <c r="I5270" t="s">
        <v>243</v>
      </c>
      <c r="J5270">
        <v>5.4009999999999998</v>
      </c>
      <c r="K5270">
        <v>4.1950000000000003</v>
      </c>
      <c r="L5270">
        <v>4.2850000000000001</v>
      </c>
      <c r="M5270">
        <v>3.8380000000000001</v>
      </c>
      <c r="N5270">
        <v>3.9980000000000002</v>
      </c>
      <c r="O5270">
        <v>5.2850000000000001</v>
      </c>
      <c r="P5270">
        <v>6.2030000000000003</v>
      </c>
      <c r="Q5270">
        <v>2.8029999999999999</v>
      </c>
      <c r="R5270">
        <v>2.4630000000000001</v>
      </c>
      <c r="S5270">
        <v>2.5739999999999998</v>
      </c>
      <c r="T5270">
        <v>4.13</v>
      </c>
      <c r="U5270">
        <v>3.2170000000000001</v>
      </c>
      <c r="V5270">
        <v>2.177</v>
      </c>
      <c r="W5270">
        <v>2.2650000000000001</v>
      </c>
      <c r="X5270">
        <v>2.4580000000000002</v>
      </c>
      <c r="Y5270">
        <v>2.524</v>
      </c>
      <c r="Z5270">
        <v>3.468</v>
      </c>
      <c r="AA5270">
        <v>4.1100000000000003</v>
      </c>
      <c r="AB5270">
        <v>4.718</v>
      </c>
      <c r="AC5270">
        <v>5.1669999999999998</v>
      </c>
      <c r="AD5270">
        <v>4.6669999999999998</v>
      </c>
      <c r="AE5270">
        <v>4.5670000000000002</v>
      </c>
      <c r="AF5270">
        <v>4.9770000000000003</v>
      </c>
      <c r="AG5270">
        <v>5.5490000000000004</v>
      </c>
      <c r="AH5270">
        <v>6.7489999999999997</v>
      </c>
      <c r="AI5270">
        <v>7.5949999999999998</v>
      </c>
      <c r="AJ5270">
        <v>8.3040000000000003</v>
      </c>
      <c r="AK5270">
        <v>9.4659999999999993</v>
      </c>
      <c r="AL5270">
        <v>11.555</v>
      </c>
      <c r="AM5270">
        <v>11.243</v>
      </c>
      <c r="AN5270">
        <v>10.457000000000001</v>
      </c>
      <c r="AO5270">
        <v>13.131</v>
      </c>
      <c r="AP5270">
        <v>15.178000000000001</v>
      </c>
      <c r="AQ5270">
        <v>16.013000000000002</v>
      </c>
      <c r="AR5270">
        <v>16.872</v>
      </c>
      <c r="AS5270">
        <v>14.798</v>
      </c>
      <c r="AT5270">
        <v>10.897</v>
      </c>
      <c r="AU5270">
        <v>12.586</v>
      </c>
      <c r="AV5270">
        <v>14.428000000000001</v>
      </c>
      <c r="AW5270">
        <v>15.372</v>
      </c>
      <c r="AX5270">
        <v>16.294</v>
      </c>
      <c r="AY5270">
        <v>17.318000000000001</v>
      </c>
      <c r="AZ5270">
        <v>18.434999999999999</v>
      </c>
      <c r="BA5270">
        <v>20.645</v>
      </c>
      <c r="BB5270">
        <v>23.55</v>
      </c>
      <c r="BC5270">
        <v>2017</v>
      </c>
    </row>
    <row r="5271" spans="1:55" x14ac:dyDescent="0.25">
      <c r="A5271">
        <v>688</v>
      </c>
      <c r="B5271" t="s">
        <v>1345</v>
      </c>
      <c r="C5271" t="s">
        <v>244</v>
      </c>
      <c r="D5271" t="s">
        <v>1346</v>
      </c>
      <c r="E5271" t="s">
        <v>238</v>
      </c>
      <c r="F5271" t="s">
        <v>245</v>
      </c>
      <c r="G5271" t="s">
        <v>246</v>
      </c>
      <c r="H5271" t="s">
        <v>230</v>
      </c>
      <c r="I5271" t="s">
        <v>243</v>
      </c>
      <c r="J5271">
        <v>2.0960000000000001</v>
      </c>
      <c r="K5271">
        <v>2.4089999999999998</v>
      </c>
      <c r="L5271">
        <v>2.3809999999999998</v>
      </c>
      <c r="M5271">
        <v>2.0859999999999999</v>
      </c>
      <c r="N5271">
        <v>2.0209999999999999</v>
      </c>
      <c r="O5271">
        <v>2.105</v>
      </c>
      <c r="P5271">
        <v>2.0979999999999999</v>
      </c>
      <c r="Q5271">
        <v>2.4660000000000002</v>
      </c>
      <c r="R5271">
        <v>2.7629999999999999</v>
      </c>
      <c r="S5271">
        <v>3.0579999999999998</v>
      </c>
      <c r="T5271">
        <v>3.2040000000000002</v>
      </c>
      <c r="U5271">
        <v>3.5289999999999999</v>
      </c>
      <c r="V5271">
        <v>3.4209999999999998</v>
      </c>
      <c r="W5271">
        <v>3.8090000000000002</v>
      </c>
      <c r="X5271">
        <v>4.13</v>
      </c>
      <c r="Y5271">
        <v>4.3109999999999999</v>
      </c>
      <c r="Z5271">
        <v>5.5679999999999996</v>
      </c>
      <c r="AA5271">
        <v>6.2779999999999996</v>
      </c>
      <c r="AB5271">
        <v>7.101</v>
      </c>
      <c r="AC5271">
        <v>7.7679999999999998</v>
      </c>
      <c r="AD5271">
        <v>8.0749999999999993</v>
      </c>
      <c r="AE5271">
        <v>9.3010000000000002</v>
      </c>
      <c r="AF5271">
        <v>10.279</v>
      </c>
      <c r="AG5271">
        <v>11.151</v>
      </c>
      <c r="AH5271">
        <v>12.345000000000001</v>
      </c>
      <c r="AI5271">
        <v>13.84</v>
      </c>
      <c r="AJ5271">
        <v>15.664</v>
      </c>
      <c r="AK5271">
        <v>17.279</v>
      </c>
      <c r="AL5271">
        <v>18.826000000000001</v>
      </c>
      <c r="AM5271">
        <v>20.175000000000001</v>
      </c>
      <c r="AN5271">
        <v>21.774999999999999</v>
      </c>
      <c r="AO5271">
        <v>23.812000000000001</v>
      </c>
      <c r="AP5271">
        <v>26.015000000000001</v>
      </c>
      <c r="AQ5271">
        <v>28.361999999999998</v>
      </c>
      <c r="AR5271">
        <v>31.05</v>
      </c>
      <c r="AS5271">
        <v>33.451999999999998</v>
      </c>
      <c r="AT5271">
        <v>35.090000000000003</v>
      </c>
      <c r="AU5271">
        <v>37.093000000000004</v>
      </c>
      <c r="AV5271">
        <v>39.180999999999997</v>
      </c>
      <c r="AW5271">
        <v>41.472999999999999</v>
      </c>
      <c r="AX5271">
        <v>44.031999999999996</v>
      </c>
      <c r="AY5271">
        <v>46.746000000000002</v>
      </c>
      <c r="AZ5271">
        <v>49.622</v>
      </c>
      <c r="BA5271">
        <v>55.427999999999997</v>
      </c>
      <c r="BB5271">
        <v>63.19</v>
      </c>
      <c r="BC5271">
        <v>2017</v>
      </c>
    </row>
    <row r="5272" spans="1:55" x14ac:dyDescent="0.25">
      <c r="A5272">
        <v>688</v>
      </c>
      <c r="B5272" t="s">
        <v>1345</v>
      </c>
      <c r="C5272" t="s">
        <v>247</v>
      </c>
      <c r="D5272" t="s">
        <v>1346</v>
      </c>
      <c r="E5272" t="s">
        <v>248</v>
      </c>
      <c r="F5272" t="s">
        <v>249</v>
      </c>
      <c r="G5272" t="s">
        <v>250</v>
      </c>
      <c r="I5272" t="s">
        <v>251</v>
      </c>
      <c r="J5272">
        <v>0.26900000000000002</v>
      </c>
      <c r="K5272">
        <v>0.20100000000000001</v>
      </c>
      <c r="L5272">
        <v>0.23599999999999999</v>
      </c>
      <c r="M5272">
        <v>0.26700000000000002</v>
      </c>
      <c r="N5272">
        <v>0.314</v>
      </c>
      <c r="O5272">
        <v>0.41799999999999998</v>
      </c>
      <c r="P5272">
        <v>0.47099999999999997</v>
      </c>
      <c r="Q5272">
        <v>1.327</v>
      </c>
      <c r="R5272">
        <v>1.968</v>
      </c>
      <c r="S5272">
        <v>2.9009999999999998</v>
      </c>
      <c r="T5272">
        <v>5.4119999999999999</v>
      </c>
      <c r="U5272">
        <v>6.0869999999999997</v>
      </c>
      <c r="V5272">
        <v>7.9630000000000001</v>
      </c>
      <c r="W5272">
        <v>11.831</v>
      </c>
      <c r="X5272">
        <v>17.896000000000001</v>
      </c>
      <c r="Y5272">
        <v>26.85</v>
      </c>
      <c r="Z5272">
        <v>36.405000000000001</v>
      </c>
      <c r="AA5272">
        <v>39.798000000000002</v>
      </c>
      <c r="AB5272">
        <v>41.918999999999997</v>
      </c>
      <c r="AC5272">
        <v>45.591000000000001</v>
      </c>
      <c r="AD5272">
        <v>50.07</v>
      </c>
      <c r="AE5272">
        <v>57.378999999999998</v>
      </c>
      <c r="AF5272">
        <v>65.679000000000002</v>
      </c>
      <c r="AG5272">
        <v>69.096000000000004</v>
      </c>
      <c r="AH5272">
        <v>74.015000000000001</v>
      </c>
      <c r="AI5272">
        <v>78.242000000000004</v>
      </c>
      <c r="AJ5272">
        <v>84.358999999999995</v>
      </c>
      <c r="AK5272">
        <v>91.620999999999995</v>
      </c>
      <c r="AL5272">
        <v>98.935000000000002</v>
      </c>
      <c r="AM5272">
        <v>100</v>
      </c>
      <c r="AN5272">
        <v>107.64400000000001</v>
      </c>
      <c r="AO5272">
        <v>111.23099999999999</v>
      </c>
      <c r="AP5272">
        <v>117.74299999999999</v>
      </c>
      <c r="AQ5272">
        <v>122.35599999999999</v>
      </c>
      <c r="AR5272">
        <v>125.578</v>
      </c>
      <c r="AS5272">
        <v>131.08099999999999</v>
      </c>
      <c r="AT5272">
        <v>146.703</v>
      </c>
      <c r="AU5272">
        <v>165.57</v>
      </c>
      <c r="AV5272">
        <v>175.01499999999999</v>
      </c>
      <c r="AW5272">
        <v>184.64</v>
      </c>
      <c r="AX5272">
        <v>194.79599999999999</v>
      </c>
      <c r="AY5272">
        <v>205.50899999999999</v>
      </c>
      <c r="AZ5272">
        <v>216.81200000000001</v>
      </c>
      <c r="BA5272">
        <v>228.73699999999999</v>
      </c>
      <c r="BB5272">
        <v>241.31800000000001</v>
      </c>
      <c r="BC5272">
        <v>2017</v>
      </c>
    </row>
    <row r="5273" spans="1:55" x14ac:dyDescent="0.25">
      <c r="A5273">
        <v>688</v>
      </c>
      <c r="B5273" t="s">
        <v>1345</v>
      </c>
      <c r="C5273" t="s">
        <v>252</v>
      </c>
      <c r="D5273" t="s">
        <v>1346</v>
      </c>
      <c r="E5273" t="s">
        <v>253</v>
      </c>
      <c r="F5273" t="s">
        <v>254</v>
      </c>
      <c r="G5273" t="s">
        <v>229</v>
      </c>
      <c r="H5273" t="s">
        <v>220</v>
      </c>
      <c r="I5273" t="s">
        <v>255</v>
      </c>
      <c r="J5273" s="52">
        <v>5773.1</v>
      </c>
      <c r="K5273" s="52">
        <v>5917.21</v>
      </c>
      <c r="L5273" s="52">
        <v>5383.14</v>
      </c>
      <c r="M5273" s="52">
        <v>4446.0200000000004</v>
      </c>
      <c r="N5273" s="52">
        <v>4091.45</v>
      </c>
      <c r="O5273" s="52">
        <v>4089.6</v>
      </c>
      <c r="P5273" s="52">
        <v>3980.01</v>
      </c>
      <c r="Q5273" s="52">
        <v>4570.63</v>
      </c>
      <c r="R5273" s="52">
        <v>4954.92</v>
      </c>
      <c r="S5273" s="52">
        <v>5258.99</v>
      </c>
      <c r="T5273" s="52">
        <v>5243.74</v>
      </c>
      <c r="U5273" s="52">
        <v>5456.35</v>
      </c>
      <c r="V5273" s="52">
        <v>5006.2700000000004</v>
      </c>
      <c r="W5273" s="52">
        <v>5246.74</v>
      </c>
      <c r="X5273" s="52">
        <v>5367.95</v>
      </c>
      <c r="Y5273" s="52">
        <v>5306.7</v>
      </c>
      <c r="Z5273" s="52">
        <v>6534.28</v>
      </c>
      <c r="AA5273" s="52">
        <v>7049.53</v>
      </c>
      <c r="AB5273" s="52">
        <v>7687.36</v>
      </c>
      <c r="AC5273" s="52">
        <v>8080.4</v>
      </c>
      <c r="AD5273" s="52">
        <v>8001.36</v>
      </c>
      <c r="AE5273" s="52">
        <v>8774.2999999999993</v>
      </c>
      <c r="AF5273" s="52">
        <v>9281.98</v>
      </c>
      <c r="AG5273" s="52">
        <v>9610.02</v>
      </c>
      <c r="AH5273" s="52">
        <v>10074.08</v>
      </c>
      <c r="AI5273" s="52">
        <v>10654.66</v>
      </c>
      <c r="AJ5273" s="52">
        <v>11312.56</v>
      </c>
      <c r="AK5273" s="52">
        <v>11814.67</v>
      </c>
      <c r="AL5273" s="52">
        <v>12278.28</v>
      </c>
      <c r="AM5273" s="52">
        <v>12697.58</v>
      </c>
      <c r="AN5273" s="52">
        <v>13171.53</v>
      </c>
      <c r="AO5273" s="52">
        <v>13716.82</v>
      </c>
      <c r="AP5273" s="52">
        <v>14295.05</v>
      </c>
      <c r="AQ5273" s="52">
        <v>14891.01</v>
      </c>
      <c r="AR5273" s="52">
        <v>15559.15</v>
      </c>
      <c r="AS5273" s="52">
        <v>16133.64</v>
      </c>
      <c r="AT5273" s="52">
        <v>16290.42</v>
      </c>
      <c r="AU5273" s="52">
        <v>16449.189999999999</v>
      </c>
      <c r="AV5273" s="52">
        <v>16543.36</v>
      </c>
      <c r="AW5273" s="52">
        <v>16753.5</v>
      </c>
      <c r="AX5273" s="52">
        <v>16968.23</v>
      </c>
      <c r="AY5273" s="52">
        <v>17187.599999999999</v>
      </c>
      <c r="AZ5273" s="52">
        <v>17411.95</v>
      </c>
      <c r="BA5273" s="52">
        <v>18563.009999999998</v>
      </c>
      <c r="BB5273" s="52">
        <v>20195.88</v>
      </c>
      <c r="BC5273">
        <v>2015</v>
      </c>
    </row>
    <row r="5274" spans="1:55" x14ac:dyDescent="0.25">
      <c r="A5274">
        <v>688</v>
      </c>
      <c r="B5274" t="s">
        <v>1345</v>
      </c>
      <c r="C5274" t="s">
        <v>256</v>
      </c>
      <c r="D5274" t="s">
        <v>1346</v>
      </c>
      <c r="E5274" t="s">
        <v>253</v>
      </c>
      <c r="F5274" t="s">
        <v>257</v>
      </c>
      <c r="G5274" t="s">
        <v>258</v>
      </c>
      <c r="H5274" t="s">
        <v>220</v>
      </c>
      <c r="I5274" t="s">
        <v>255</v>
      </c>
      <c r="J5274">
        <v>400.60199999999998</v>
      </c>
      <c r="K5274">
        <v>410.60199999999998</v>
      </c>
      <c r="L5274">
        <v>373.54199999999997</v>
      </c>
      <c r="M5274">
        <v>308.51400000000001</v>
      </c>
      <c r="N5274">
        <v>283.91000000000003</v>
      </c>
      <c r="O5274">
        <v>283.78199999999998</v>
      </c>
      <c r="P5274">
        <v>276.178</v>
      </c>
      <c r="Q5274">
        <v>317.161</v>
      </c>
      <c r="R5274">
        <v>343.82799999999997</v>
      </c>
      <c r="S5274">
        <v>364.92700000000002</v>
      </c>
      <c r="T5274">
        <v>363.86900000000003</v>
      </c>
      <c r="U5274">
        <v>378.62200000000001</v>
      </c>
      <c r="V5274">
        <v>347.39100000000002</v>
      </c>
      <c r="W5274">
        <v>364.077</v>
      </c>
      <c r="X5274">
        <v>372.488</v>
      </c>
      <c r="Y5274">
        <v>368.238</v>
      </c>
      <c r="Z5274">
        <v>453.42099999999999</v>
      </c>
      <c r="AA5274">
        <v>489.17500000000001</v>
      </c>
      <c r="AB5274">
        <v>533.43399999999997</v>
      </c>
      <c r="AC5274">
        <v>560.70799999999997</v>
      </c>
      <c r="AD5274">
        <v>555.22299999999996</v>
      </c>
      <c r="AE5274">
        <v>608.85799999999995</v>
      </c>
      <c r="AF5274">
        <v>644.08699999999999</v>
      </c>
      <c r="AG5274">
        <v>666.85</v>
      </c>
      <c r="AH5274">
        <v>699.05200000000002</v>
      </c>
      <c r="AI5274">
        <v>739.33900000000006</v>
      </c>
      <c r="AJ5274">
        <v>784.99099999999999</v>
      </c>
      <c r="AK5274">
        <v>819.83299999999997</v>
      </c>
      <c r="AL5274">
        <v>852.00300000000004</v>
      </c>
      <c r="AM5274">
        <v>881.09900000000005</v>
      </c>
      <c r="AN5274">
        <v>913.98699999999997</v>
      </c>
      <c r="AO5274">
        <v>951.82500000000005</v>
      </c>
      <c r="AP5274">
        <v>991.94899999999996</v>
      </c>
      <c r="AQ5274" s="52">
        <v>1033.3</v>
      </c>
      <c r="AR5274" s="52">
        <v>1079.67</v>
      </c>
      <c r="AS5274" s="52">
        <v>1119.53</v>
      </c>
      <c r="AT5274" s="52">
        <v>1130.4100000000001</v>
      </c>
      <c r="AU5274" s="52">
        <v>1141.43</v>
      </c>
      <c r="AV5274" s="52">
        <v>1147.96</v>
      </c>
      <c r="AW5274" s="52">
        <v>1162.54</v>
      </c>
      <c r="AX5274" s="52">
        <v>1177.44</v>
      </c>
      <c r="AY5274" s="52">
        <v>1192.67</v>
      </c>
      <c r="AZ5274" s="52">
        <v>1208.24</v>
      </c>
      <c r="BA5274" s="52">
        <v>1288.1099999999999</v>
      </c>
      <c r="BB5274" s="52">
        <v>1401.42</v>
      </c>
      <c r="BC5274">
        <v>2015</v>
      </c>
    </row>
    <row r="5275" spans="1:55" x14ac:dyDescent="0.25">
      <c r="A5275">
        <v>688</v>
      </c>
      <c r="B5275" t="s">
        <v>1345</v>
      </c>
      <c r="C5275" t="s">
        <v>259</v>
      </c>
      <c r="D5275" t="s">
        <v>1346</v>
      </c>
      <c r="E5275" t="s">
        <v>260</v>
      </c>
      <c r="F5275" t="s">
        <v>261</v>
      </c>
      <c r="G5275" t="s">
        <v>229</v>
      </c>
      <c r="H5275" t="s">
        <v>220</v>
      </c>
      <c r="I5275" t="s">
        <v>262</v>
      </c>
      <c r="J5275">
        <v>15.523</v>
      </c>
      <c r="K5275">
        <v>11.898999999999999</v>
      </c>
      <c r="L5275">
        <v>12.715</v>
      </c>
      <c r="M5275">
        <v>11.87</v>
      </c>
      <c r="N5275">
        <v>12.853999999999999</v>
      </c>
      <c r="O5275">
        <v>17.106999999999999</v>
      </c>
      <c r="P5275">
        <v>18.765000000000001</v>
      </c>
      <c r="Q5275">
        <v>60.651000000000003</v>
      </c>
      <c r="R5275">
        <v>97.525000000000006</v>
      </c>
      <c r="S5275">
        <v>152.54900000000001</v>
      </c>
      <c r="T5275">
        <v>283.79000000000002</v>
      </c>
      <c r="U5275">
        <v>332.14</v>
      </c>
      <c r="V5275">
        <v>398.63600000000002</v>
      </c>
      <c r="W5275">
        <v>620.73099999999999</v>
      </c>
      <c r="X5275">
        <v>960.63099999999997</v>
      </c>
      <c r="Y5275" s="52">
        <v>1424.86</v>
      </c>
      <c r="Z5275" s="52">
        <v>2378.79</v>
      </c>
      <c r="AA5275" s="52">
        <v>2805.57</v>
      </c>
      <c r="AB5275" s="52">
        <v>3222.48</v>
      </c>
      <c r="AC5275" s="52">
        <v>3683.95</v>
      </c>
      <c r="AD5275" s="52">
        <v>4006.3</v>
      </c>
      <c r="AE5275" s="52">
        <v>5034.58</v>
      </c>
      <c r="AF5275" s="52">
        <v>6096.34</v>
      </c>
      <c r="AG5275" s="52">
        <v>6640.12</v>
      </c>
      <c r="AH5275" s="52">
        <v>7456.32</v>
      </c>
      <c r="AI5275" s="52">
        <v>8336.3700000000008</v>
      </c>
      <c r="AJ5275" s="52">
        <v>9543.17</v>
      </c>
      <c r="AK5275" s="52">
        <v>10824.77</v>
      </c>
      <c r="AL5275" s="52">
        <v>12147.52</v>
      </c>
      <c r="AM5275" s="52">
        <v>12697.58</v>
      </c>
      <c r="AN5275" s="52">
        <v>14178.4</v>
      </c>
      <c r="AO5275" s="52">
        <v>15257.33</v>
      </c>
      <c r="AP5275" s="52">
        <v>16831.439999999999</v>
      </c>
      <c r="AQ5275" s="52">
        <v>18220.05</v>
      </c>
      <c r="AR5275" s="52">
        <v>19538.939999999999</v>
      </c>
      <c r="AS5275" s="52">
        <v>21148.1</v>
      </c>
      <c r="AT5275" s="52">
        <v>23898.560000000001</v>
      </c>
      <c r="AU5275" s="52">
        <v>27234.95</v>
      </c>
      <c r="AV5275" s="52">
        <v>28953.3</v>
      </c>
      <c r="AW5275" s="52">
        <v>30933.74</v>
      </c>
      <c r="AX5275" s="52">
        <v>33053.379999999997</v>
      </c>
      <c r="AY5275" s="52">
        <v>35322.15</v>
      </c>
      <c r="AZ5275" s="52">
        <v>37751.269999999997</v>
      </c>
      <c r="BA5275" s="52">
        <v>42460.49</v>
      </c>
      <c r="BB5275" s="52">
        <v>48736.24</v>
      </c>
      <c r="BC5275">
        <v>2015</v>
      </c>
    </row>
    <row r="5276" spans="1:55" x14ac:dyDescent="0.25">
      <c r="A5276">
        <v>688</v>
      </c>
      <c r="B5276" t="s">
        <v>1345</v>
      </c>
      <c r="C5276" t="s">
        <v>263</v>
      </c>
      <c r="D5276" t="s">
        <v>1346</v>
      </c>
      <c r="E5276" t="s">
        <v>260</v>
      </c>
      <c r="F5276" t="s">
        <v>264</v>
      </c>
      <c r="G5276" t="s">
        <v>242</v>
      </c>
      <c r="H5276" t="s">
        <v>220</v>
      </c>
      <c r="I5276" t="s">
        <v>262</v>
      </c>
      <c r="J5276">
        <v>444.79700000000003</v>
      </c>
      <c r="K5276">
        <v>337.26400000000001</v>
      </c>
      <c r="L5276">
        <v>336.63499999999999</v>
      </c>
      <c r="M5276">
        <v>295.41800000000001</v>
      </c>
      <c r="N5276">
        <v>302.875</v>
      </c>
      <c r="O5276">
        <v>396.18700000000001</v>
      </c>
      <c r="P5276">
        <v>463.21800000000002</v>
      </c>
      <c r="Q5276">
        <v>209.547</v>
      </c>
      <c r="R5276">
        <v>184.50399999999999</v>
      </c>
      <c r="S5276">
        <v>192.13</v>
      </c>
      <c r="T5276">
        <v>304.38499999999999</v>
      </c>
      <c r="U5276">
        <v>231.54300000000001</v>
      </c>
      <c r="V5276">
        <v>151.715</v>
      </c>
      <c r="W5276">
        <v>152.10900000000001</v>
      </c>
      <c r="X5276">
        <v>159.08199999999999</v>
      </c>
      <c r="Y5276">
        <v>157.934</v>
      </c>
      <c r="Z5276">
        <v>210.62799999999999</v>
      </c>
      <c r="AA5276">
        <v>242.999</v>
      </c>
      <c r="AB5276">
        <v>271.93299999999999</v>
      </c>
      <c r="AC5276">
        <v>290.31599999999997</v>
      </c>
      <c r="AD5276">
        <v>255.35</v>
      </c>
      <c r="AE5276">
        <v>243.13399999999999</v>
      </c>
      <c r="AF5276">
        <v>257.60300000000001</v>
      </c>
      <c r="AG5276">
        <v>279.20400000000001</v>
      </c>
      <c r="AH5276">
        <v>330.19799999999998</v>
      </c>
      <c r="AI5276">
        <v>361.49200000000002</v>
      </c>
      <c r="AJ5276">
        <v>382</v>
      </c>
      <c r="AK5276">
        <v>423.36599999999999</v>
      </c>
      <c r="AL5276">
        <v>502.5</v>
      </c>
      <c r="AM5276">
        <v>475.416</v>
      </c>
      <c r="AN5276">
        <v>429.94799999999998</v>
      </c>
      <c r="AO5276">
        <v>524.89099999999996</v>
      </c>
      <c r="AP5276">
        <v>589.81799999999998</v>
      </c>
      <c r="AQ5276">
        <v>604.99900000000002</v>
      </c>
      <c r="AR5276">
        <v>619.90700000000004</v>
      </c>
      <c r="AS5276">
        <v>528.93399999999997</v>
      </c>
      <c r="AT5276">
        <v>379.00400000000002</v>
      </c>
      <c r="AU5276">
        <v>426.09100000000001</v>
      </c>
      <c r="AV5276">
        <v>475.56299999999999</v>
      </c>
      <c r="AW5276">
        <v>493.36700000000002</v>
      </c>
      <c r="AX5276">
        <v>509.29599999999999</v>
      </c>
      <c r="AY5276">
        <v>527.21</v>
      </c>
      <c r="AZ5276">
        <v>546.67399999999998</v>
      </c>
      <c r="BA5276">
        <v>596.42700000000002</v>
      </c>
      <c r="BB5276">
        <v>662.851</v>
      </c>
      <c r="BC5276">
        <v>2015</v>
      </c>
    </row>
    <row r="5277" spans="1:55" x14ac:dyDescent="0.25">
      <c r="A5277">
        <v>688</v>
      </c>
      <c r="B5277" t="s">
        <v>1345</v>
      </c>
      <c r="C5277" t="s">
        <v>265</v>
      </c>
      <c r="D5277" t="s">
        <v>1346</v>
      </c>
      <c r="E5277" t="s">
        <v>260</v>
      </c>
      <c r="F5277" t="s">
        <v>266</v>
      </c>
      <c r="G5277" t="s">
        <v>246</v>
      </c>
      <c r="H5277" t="s">
        <v>220</v>
      </c>
      <c r="I5277" t="s">
        <v>262</v>
      </c>
      <c r="J5277">
        <v>172.595</v>
      </c>
      <c r="K5277">
        <v>193.64</v>
      </c>
      <c r="L5277">
        <v>187.048</v>
      </c>
      <c r="M5277">
        <v>160.536</v>
      </c>
      <c r="N5277">
        <v>153.06399999999999</v>
      </c>
      <c r="O5277">
        <v>157.834</v>
      </c>
      <c r="P5277">
        <v>156.697</v>
      </c>
      <c r="Q5277">
        <v>184.40100000000001</v>
      </c>
      <c r="R5277">
        <v>206.95400000000001</v>
      </c>
      <c r="S5277">
        <v>228.267</v>
      </c>
      <c r="T5277">
        <v>236.12299999999999</v>
      </c>
      <c r="U5277">
        <v>254.006</v>
      </c>
      <c r="V5277">
        <v>238.36600000000001</v>
      </c>
      <c r="W5277">
        <v>255.73400000000001</v>
      </c>
      <c r="X5277">
        <v>267.22899999999998</v>
      </c>
      <c r="Y5277">
        <v>269.71899999999999</v>
      </c>
      <c r="Z5277">
        <v>338.19299999999998</v>
      </c>
      <c r="AA5277">
        <v>371.15199999999999</v>
      </c>
      <c r="AB5277">
        <v>409.28899999999999</v>
      </c>
      <c r="AC5277">
        <v>436.428</v>
      </c>
      <c r="AD5277">
        <v>441.81799999999998</v>
      </c>
      <c r="AE5277">
        <v>495.125</v>
      </c>
      <c r="AF5277">
        <v>532.05899999999997</v>
      </c>
      <c r="AG5277">
        <v>561.09199999999998</v>
      </c>
      <c r="AH5277">
        <v>604.02200000000005</v>
      </c>
      <c r="AI5277">
        <v>658.73</v>
      </c>
      <c r="AJ5277">
        <v>720.572</v>
      </c>
      <c r="AK5277">
        <v>772.77200000000005</v>
      </c>
      <c r="AL5277">
        <v>818.71500000000003</v>
      </c>
      <c r="AM5277">
        <v>853.12900000000002</v>
      </c>
      <c r="AN5277">
        <v>895.28499999999997</v>
      </c>
      <c r="AO5277">
        <v>951.82500000000005</v>
      </c>
      <c r="AP5277" s="52">
        <v>1010.98</v>
      </c>
      <c r="AQ5277" s="52">
        <v>1071.5999999999999</v>
      </c>
      <c r="AR5277" s="52">
        <v>1140.8699999999999</v>
      </c>
      <c r="AS5277" s="52">
        <v>1195.6400000000001</v>
      </c>
      <c r="AT5277" s="52">
        <v>1220.46</v>
      </c>
      <c r="AU5277" s="52">
        <v>1255.78</v>
      </c>
      <c r="AV5277" s="52">
        <v>1291.45</v>
      </c>
      <c r="AW5277" s="52">
        <v>1331.1</v>
      </c>
      <c r="AX5277" s="52">
        <v>1376.32</v>
      </c>
      <c r="AY5277" s="52">
        <v>1423.09</v>
      </c>
      <c r="AZ5277" s="52">
        <v>1471.5</v>
      </c>
      <c r="BA5277" s="52">
        <v>1601.29</v>
      </c>
      <c r="BB5277" s="52">
        <v>1778.6</v>
      </c>
      <c r="BC5277">
        <v>2015</v>
      </c>
    </row>
    <row r="5278" spans="1:55" x14ac:dyDescent="0.25">
      <c r="A5278">
        <v>688</v>
      </c>
      <c r="B5278" t="s">
        <v>1345</v>
      </c>
      <c r="C5278" t="s">
        <v>267</v>
      </c>
      <c r="D5278" t="s">
        <v>1346</v>
      </c>
      <c r="E5278" t="s">
        <v>268</v>
      </c>
      <c r="F5278" t="s">
        <v>269</v>
      </c>
      <c r="G5278" t="s">
        <v>270</v>
      </c>
    </row>
    <row r="5279" spans="1:55" x14ac:dyDescent="0.25">
      <c r="A5279">
        <v>688</v>
      </c>
      <c r="B5279" t="s">
        <v>1345</v>
      </c>
      <c r="C5279" t="s">
        <v>271</v>
      </c>
      <c r="D5279" t="s">
        <v>1346</v>
      </c>
      <c r="E5279" t="s">
        <v>272</v>
      </c>
      <c r="F5279" t="s">
        <v>273</v>
      </c>
      <c r="G5279" t="s">
        <v>274</v>
      </c>
      <c r="I5279" t="s">
        <v>243</v>
      </c>
      <c r="J5279">
        <v>1.6E-2</v>
      </c>
      <c r="K5279">
        <v>1.6E-2</v>
      </c>
      <c r="L5279">
        <v>1.4999999999999999E-2</v>
      </c>
      <c r="M5279">
        <v>1.2E-2</v>
      </c>
      <c r="N5279">
        <v>1.0999999999999999E-2</v>
      </c>
      <c r="O5279">
        <v>1.0999999999999999E-2</v>
      </c>
      <c r="P5279">
        <v>0.01</v>
      </c>
      <c r="Q5279">
        <v>1.0999999999999999E-2</v>
      </c>
      <c r="R5279">
        <v>1.2E-2</v>
      </c>
      <c r="S5279">
        <v>1.2E-2</v>
      </c>
      <c r="T5279">
        <v>1.2E-2</v>
      </c>
      <c r="U5279">
        <v>1.2E-2</v>
      </c>
      <c r="V5279">
        <v>0.01</v>
      </c>
      <c r="W5279">
        <v>1.0999999999999999E-2</v>
      </c>
      <c r="X5279">
        <v>1.0999999999999999E-2</v>
      </c>
      <c r="Y5279">
        <v>1.0999999999999999E-2</v>
      </c>
      <c r="Z5279">
        <v>1.4E-2</v>
      </c>
      <c r="AA5279">
        <v>1.4999999999999999E-2</v>
      </c>
      <c r="AB5279">
        <v>1.6E-2</v>
      </c>
      <c r="AC5279">
        <v>1.7000000000000001E-2</v>
      </c>
      <c r="AD5279">
        <v>1.6E-2</v>
      </c>
      <c r="AE5279">
        <v>1.7999999999999999E-2</v>
      </c>
      <c r="AF5279">
        <v>1.9E-2</v>
      </c>
      <c r="AG5279">
        <v>1.9E-2</v>
      </c>
      <c r="AH5279">
        <v>0.02</v>
      </c>
      <c r="AI5279">
        <v>0.02</v>
      </c>
      <c r="AJ5279">
        <v>2.1000000000000001E-2</v>
      </c>
      <c r="AK5279">
        <v>2.1999999999999999E-2</v>
      </c>
      <c r="AL5279">
        <v>2.3E-2</v>
      </c>
      <c r="AM5279">
        <v>2.4E-2</v>
      </c>
      <c r="AN5279">
        <v>2.4E-2</v>
      </c>
      <c r="AO5279">
        <v>2.5000000000000001E-2</v>
      </c>
      <c r="AP5279">
        <v>2.5999999999999999E-2</v>
      </c>
      <c r="AQ5279">
        <v>2.7E-2</v>
      </c>
      <c r="AR5279">
        <v>2.8000000000000001E-2</v>
      </c>
      <c r="AS5279">
        <v>2.9000000000000001E-2</v>
      </c>
      <c r="AT5279">
        <v>2.9000000000000001E-2</v>
      </c>
      <c r="AU5279">
        <v>2.9000000000000001E-2</v>
      </c>
      <c r="AV5279">
        <v>2.9000000000000001E-2</v>
      </c>
      <c r="AW5279">
        <v>2.9000000000000001E-2</v>
      </c>
      <c r="AX5279">
        <v>2.9000000000000001E-2</v>
      </c>
      <c r="AY5279">
        <v>2.9000000000000001E-2</v>
      </c>
      <c r="AZ5279">
        <v>0.03</v>
      </c>
      <c r="BA5279">
        <v>3.1E-2</v>
      </c>
      <c r="BB5279">
        <v>3.4000000000000002E-2</v>
      </c>
      <c r="BC5279">
        <v>2017</v>
      </c>
    </row>
    <row r="5280" spans="1:55" x14ac:dyDescent="0.25">
      <c r="A5280">
        <v>688</v>
      </c>
      <c r="B5280" t="s">
        <v>1345</v>
      </c>
      <c r="C5280" t="s">
        <v>275</v>
      </c>
      <c r="D5280" t="s">
        <v>1346</v>
      </c>
      <c r="E5280" t="s">
        <v>276</v>
      </c>
      <c r="F5280" t="s">
        <v>277</v>
      </c>
      <c r="G5280" t="s">
        <v>278</v>
      </c>
      <c r="I5280" t="s">
        <v>243</v>
      </c>
      <c r="J5280">
        <v>0.09</v>
      </c>
      <c r="K5280">
        <v>6.0999999999999999E-2</v>
      </c>
      <c r="L5280">
        <v>6.8000000000000005E-2</v>
      </c>
      <c r="M5280">
        <v>7.3999999999999996E-2</v>
      </c>
      <c r="N5280">
        <v>8.4000000000000005E-2</v>
      </c>
      <c r="O5280">
        <v>0.108</v>
      </c>
      <c r="P5280">
        <v>0.12</v>
      </c>
      <c r="Q5280">
        <v>0.32900000000000001</v>
      </c>
      <c r="R5280">
        <v>0.47099999999999997</v>
      </c>
      <c r="S5280">
        <v>0.66800000000000004</v>
      </c>
      <c r="T5280">
        <v>1.202</v>
      </c>
      <c r="U5280">
        <v>1.3080000000000001</v>
      </c>
      <c r="V5280">
        <v>1.6719999999999999</v>
      </c>
      <c r="W5280">
        <v>2.427</v>
      </c>
      <c r="X5280">
        <v>3.5950000000000002</v>
      </c>
      <c r="Y5280">
        <v>5.2830000000000004</v>
      </c>
      <c r="Z5280">
        <v>7.0339999999999998</v>
      </c>
      <c r="AA5280">
        <v>7.5590000000000002</v>
      </c>
      <c r="AB5280">
        <v>7.8730000000000002</v>
      </c>
      <c r="AC5280">
        <v>8.4410000000000007</v>
      </c>
      <c r="AD5280">
        <v>9.0679999999999996</v>
      </c>
      <c r="AE5280">
        <v>10.167999999999999</v>
      </c>
      <c r="AF5280">
        <v>11.458</v>
      </c>
      <c r="AG5280">
        <v>11.834</v>
      </c>
      <c r="AH5280">
        <v>12.343999999999999</v>
      </c>
      <c r="AI5280">
        <v>12.654999999999999</v>
      </c>
      <c r="AJ5280">
        <v>13.244</v>
      </c>
      <c r="AK5280">
        <v>14.007999999999999</v>
      </c>
      <c r="AL5280">
        <v>14.837</v>
      </c>
      <c r="AM5280">
        <v>14.884</v>
      </c>
      <c r="AN5280">
        <v>15.837</v>
      </c>
      <c r="AO5280">
        <v>16.03</v>
      </c>
      <c r="AP5280">
        <v>16.649000000000001</v>
      </c>
      <c r="AQ5280">
        <v>17.003</v>
      </c>
      <c r="AR5280">
        <v>17.126000000000001</v>
      </c>
      <c r="AS5280">
        <v>17.687999999999999</v>
      </c>
      <c r="AT5280">
        <v>19.582000000000001</v>
      </c>
      <c r="AU5280">
        <v>21.687999999999999</v>
      </c>
      <c r="AV5280">
        <v>22.419</v>
      </c>
      <c r="AW5280">
        <v>23.239000000000001</v>
      </c>
      <c r="AX5280">
        <v>24.015999999999998</v>
      </c>
      <c r="AY5280">
        <v>24.821000000000002</v>
      </c>
      <c r="AZ5280">
        <v>25.655000000000001</v>
      </c>
      <c r="BA5280">
        <v>26.516999999999999</v>
      </c>
      <c r="BB5280">
        <v>27.401</v>
      </c>
      <c r="BC5280">
        <v>2017</v>
      </c>
    </row>
    <row r="5281" spans="1:55" x14ac:dyDescent="0.25">
      <c r="A5281">
        <v>688</v>
      </c>
      <c r="B5281" t="s">
        <v>1345</v>
      </c>
      <c r="C5281" t="s">
        <v>279</v>
      </c>
      <c r="D5281" t="s">
        <v>1346</v>
      </c>
      <c r="E5281" t="s">
        <v>280</v>
      </c>
      <c r="F5281" t="s">
        <v>281</v>
      </c>
      <c r="G5281" t="s">
        <v>282</v>
      </c>
      <c r="I5281" t="s">
        <v>1347</v>
      </c>
      <c r="J5281">
        <v>14.696</v>
      </c>
      <c r="K5281">
        <v>29.800999999999998</v>
      </c>
      <c r="L5281">
        <v>26.786999999999999</v>
      </c>
      <c r="M5281">
        <v>21.363</v>
      </c>
      <c r="N5281">
        <v>18.509</v>
      </c>
      <c r="O5281">
        <v>13.648</v>
      </c>
      <c r="P5281">
        <v>12.695</v>
      </c>
      <c r="Q5281">
        <v>30.044</v>
      </c>
      <c r="R5281">
        <v>36.253</v>
      </c>
      <c r="S5281">
        <v>35.225000000000001</v>
      </c>
      <c r="T5281">
        <v>37.204000000000001</v>
      </c>
      <c r="U5281">
        <v>25.178000000000001</v>
      </c>
      <c r="V5281">
        <v>28.315999999999999</v>
      </c>
      <c r="W5281">
        <v>28.82</v>
      </c>
      <c r="X5281">
        <v>24.812000000000001</v>
      </c>
      <c r="Y5281">
        <v>35.173999999999999</v>
      </c>
      <c r="Z5281">
        <v>22.204999999999998</v>
      </c>
      <c r="AA5281">
        <v>21.748999999999999</v>
      </c>
      <c r="AB5281">
        <v>25.54</v>
      </c>
      <c r="AC5281">
        <v>41.055</v>
      </c>
      <c r="AD5281">
        <v>39.97</v>
      </c>
      <c r="AE5281">
        <v>29.178000000000001</v>
      </c>
      <c r="AF5281">
        <v>37.113999999999997</v>
      </c>
      <c r="AG5281">
        <v>28.588000000000001</v>
      </c>
      <c r="AH5281">
        <v>15.746</v>
      </c>
      <c r="AI5281">
        <v>16.192</v>
      </c>
      <c r="AJ5281">
        <v>15.337999999999999</v>
      </c>
      <c r="AK5281">
        <v>13.843</v>
      </c>
      <c r="AL5281">
        <v>14.182</v>
      </c>
      <c r="AM5281">
        <v>14.64</v>
      </c>
      <c r="AN5281">
        <v>18.295000000000002</v>
      </c>
      <c r="AO5281">
        <v>25.667000000000002</v>
      </c>
      <c r="AP5281">
        <v>47.381999999999998</v>
      </c>
      <c r="AQ5281">
        <v>54.469000000000001</v>
      </c>
      <c r="AR5281">
        <v>55.363</v>
      </c>
      <c r="AS5281">
        <v>45.326000000000001</v>
      </c>
      <c r="AT5281">
        <v>38.118000000000002</v>
      </c>
      <c r="AU5281">
        <v>39.234999999999999</v>
      </c>
      <c r="AV5281">
        <v>49.176000000000002</v>
      </c>
      <c r="AW5281">
        <v>65.179000000000002</v>
      </c>
      <c r="AX5281">
        <v>83.100999999999999</v>
      </c>
      <c r="AY5281">
        <v>83.275999999999996</v>
      </c>
      <c r="AZ5281">
        <v>90.679000000000002</v>
      </c>
      <c r="BA5281">
        <v>83.022999999999996</v>
      </c>
      <c r="BB5281">
        <v>73.436999999999998</v>
      </c>
      <c r="BC5281">
        <v>2017</v>
      </c>
    </row>
    <row r="5282" spans="1:55" x14ac:dyDescent="0.25">
      <c r="A5282">
        <v>688</v>
      </c>
      <c r="B5282" t="s">
        <v>1345</v>
      </c>
      <c r="C5282" t="s">
        <v>283</v>
      </c>
      <c r="D5282" t="s">
        <v>1346</v>
      </c>
      <c r="E5282" t="s">
        <v>284</v>
      </c>
      <c r="F5282" t="s">
        <v>285</v>
      </c>
      <c r="G5282" t="s">
        <v>282</v>
      </c>
      <c r="I5282" t="s">
        <v>1347</v>
      </c>
      <c r="J5282">
        <v>7.657</v>
      </c>
      <c r="K5282">
        <v>19.774999999999999</v>
      </c>
      <c r="L5282">
        <v>14.762</v>
      </c>
      <c r="M5282">
        <v>9.9890000000000008</v>
      </c>
      <c r="N5282">
        <v>9.81</v>
      </c>
      <c r="O5282">
        <v>7.3310000000000004</v>
      </c>
      <c r="P5282">
        <v>5.2889999999999997</v>
      </c>
      <c r="Q5282">
        <v>13.616</v>
      </c>
      <c r="R5282">
        <v>21.262</v>
      </c>
      <c r="S5282">
        <v>17.099</v>
      </c>
      <c r="T5282">
        <v>26.951000000000001</v>
      </c>
      <c r="U5282">
        <v>15.473000000000001</v>
      </c>
      <c r="V5282">
        <v>16.77</v>
      </c>
      <c r="W5282">
        <v>14.539</v>
      </c>
      <c r="X5282">
        <v>11.601000000000001</v>
      </c>
      <c r="Y5282">
        <v>24.623000000000001</v>
      </c>
      <c r="Z5282">
        <v>14.115</v>
      </c>
      <c r="AA5282">
        <v>17.155999999999999</v>
      </c>
      <c r="AB5282">
        <v>19.678000000000001</v>
      </c>
      <c r="AC5282">
        <v>29.148</v>
      </c>
      <c r="AD5282">
        <v>23.95</v>
      </c>
      <c r="AE5282">
        <v>13.121</v>
      </c>
      <c r="AF5282">
        <v>17.577000000000002</v>
      </c>
      <c r="AG5282">
        <v>13.923999999999999</v>
      </c>
      <c r="AH5282">
        <v>13.907999999999999</v>
      </c>
      <c r="AI5282">
        <v>6.6509999999999998</v>
      </c>
      <c r="AJ5282">
        <v>12.919</v>
      </c>
      <c r="AK5282">
        <v>8.3330000000000002</v>
      </c>
      <c r="AL5282">
        <v>5.1420000000000003</v>
      </c>
      <c r="AM5282">
        <v>4.3730000000000002</v>
      </c>
      <c r="AN5282">
        <v>8.0809999999999995</v>
      </c>
      <c r="AO5282">
        <v>4.4409999999999998</v>
      </c>
      <c r="AP5282">
        <v>14.9</v>
      </c>
      <c r="AQ5282">
        <v>11.531000000000001</v>
      </c>
      <c r="AR5282">
        <v>17.207999999999998</v>
      </c>
      <c r="AS5282">
        <v>4.9980000000000002</v>
      </c>
      <c r="AT5282">
        <v>-1.17</v>
      </c>
      <c r="AU5282">
        <v>19.016999999999999</v>
      </c>
      <c r="AV5282">
        <v>14.8</v>
      </c>
      <c r="AW5282">
        <v>14.048</v>
      </c>
      <c r="AX5282">
        <v>19.306000000000001</v>
      </c>
      <c r="AY5282">
        <v>22.748000000000001</v>
      </c>
      <c r="AZ5282">
        <v>17.713000000000001</v>
      </c>
      <c r="BA5282">
        <v>24.558</v>
      </c>
      <c r="BB5282">
        <v>39.555999999999997</v>
      </c>
      <c r="BC5282">
        <v>2017</v>
      </c>
    </row>
    <row r="5283" spans="1:55" x14ac:dyDescent="0.25">
      <c r="A5283">
        <v>688</v>
      </c>
      <c r="B5283" t="s">
        <v>1345</v>
      </c>
      <c r="C5283" t="s">
        <v>286</v>
      </c>
      <c r="D5283" t="s">
        <v>1346</v>
      </c>
      <c r="E5283" t="s">
        <v>287</v>
      </c>
      <c r="F5283" t="s">
        <v>288</v>
      </c>
      <c r="G5283" t="s">
        <v>250</v>
      </c>
      <c r="I5283" t="s">
        <v>1348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124.601</v>
      </c>
      <c r="AX5283">
        <v>131.45500000000001</v>
      </c>
      <c r="AY5283">
        <v>138.68700000000001</v>
      </c>
      <c r="AZ5283">
        <v>146.316</v>
      </c>
      <c r="BA5283">
        <v>154.36500000000001</v>
      </c>
      <c r="BB5283">
        <v>162.85599999999999</v>
      </c>
      <c r="BC5283">
        <v>2017</v>
      </c>
    </row>
    <row r="5284" spans="1:55" x14ac:dyDescent="0.25">
      <c r="A5284">
        <v>688</v>
      </c>
      <c r="B5284" t="s">
        <v>1345</v>
      </c>
      <c r="C5284" t="s">
        <v>290</v>
      </c>
      <c r="D5284" t="s">
        <v>1346</v>
      </c>
      <c r="E5284" t="s">
        <v>287</v>
      </c>
      <c r="F5284" t="s">
        <v>291</v>
      </c>
      <c r="G5284" t="s">
        <v>235</v>
      </c>
      <c r="I5284" t="s">
        <v>292</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4.1669999999999998</v>
      </c>
      <c r="AX5284">
        <v>5.5010000000000003</v>
      </c>
      <c r="AY5284">
        <v>5.5010000000000003</v>
      </c>
      <c r="AZ5284">
        <v>5.5010000000000003</v>
      </c>
      <c r="BA5284">
        <v>5.5010000000000003</v>
      </c>
      <c r="BB5284">
        <v>5.5010000000000003</v>
      </c>
      <c r="BC5284">
        <v>2017</v>
      </c>
    </row>
    <row r="5285" spans="1:55" x14ac:dyDescent="0.25">
      <c r="A5285">
        <v>688</v>
      </c>
      <c r="B5285" t="s">
        <v>1345</v>
      </c>
      <c r="C5285" t="s">
        <v>293</v>
      </c>
      <c r="D5285" t="s">
        <v>1346</v>
      </c>
      <c r="E5285" t="s">
        <v>294</v>
      </c>
      <c r="F5285" t="s">
        <v>295</v>
      </c>
      <c r="G5285" t="s">
        <v>250</v>
      </c>
      <c r="I5285" t="s">
        <v>1348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127.688</v>
      </c>
      <c r="AX5285">
        <v>134.71199999999999</v>
      </c>
      <c r="AY5285">
        <v>142.12200000000001</v>
      </c>
      <c r="AZ5285">
        <v>149.941</v>
      </c>
      <c r="BA5285">
        <v>158.18899999999999</v>
      </c>
      <c r="BB5285">
        <v>166.89099999999999</v>
      </c>
      <c r="BC5285">
        <v>2017</v>
      </c>
    </row>
    <row r="5286" spans="1:55" x14ac:dyDescent="0.25">
      <c r="A5286">
        <v>688</v>
      </c>
      <c r="B5286" t="s">
        <v>1345</v>
      </c>
      <c r="C5286" t="s">
        <v>296</v>
      </c>
      <c r="D5286" t="s">
        <v>1346</v>
      </c>
      <c r="E5286" t="s">
        <v>294</v>
      </c>
      <c r="F5286" t="s">
        <v>297</v>
      </c>
      <c r="G5286" t="s">
        <v>235</v>
      </c>
      <c r="I5286" t="s">
        <v>298</v>
      </c>
      <c r="J5286" t="s">
        <v>232</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5.5010000000000003</v>
      </c>
      <c r="AX5286">
        <v>5.5010000000000003</v>
      </c>
      <c r="AY5286">
        <v>5.5010000000000003</v>
      </c>
      <c r="AZ5286">
        <v>5.5010000000000003</v>
      </c>
      <c r="BA5286">
        <v>5.5010000000000003</v>
      </c>
      <c r="BB5286">
        <v>5.5010000000000003</v>
      </c>
      <c r="BC5286">
        <v>2017</v>
      </c>
    </row>
    <row r="5287" spans="1:55" x14ac:dyDescent="0.25">
      <c r="A5287">
        <v>688</v>
      </c>
      <c r="B5287" t="s">
        <v>1345</v>
      </c>
      <c r="C5287" t="s">
        <v>299</v>
      </c>
      <c r="D5287" t="s">
        <v>1346</v>
      </c>
      <c r="E5287" t="s">
        <v>300</v>
      </c>
      <c r="G5287" t="s">
        <v>274</v>
      </c>
    </row>
    <row r="5288" spans="1:55" x14ac:dyDescent="0.25">
      <c r="A5288">
        <v>688</v>
      </c>
      <c r="B5288" t="s">
        <v>1345</v>
      </c>
      <c r="C5288" t="s">
        <v>301</v>
      </c>
      <c r="D5288" t="s">
        <v>1346</v>
      </c>
      <c r="E5288" t="s">
        <v>302</v>
      </c>
      <c r="F5288" t="s">
        <v>303</v>
      </c>
      <c r="G5288" t="s">
        <v>235</v>
      </c>
      <c r="I5288" t="s">
        <v>1349</v>
      </c>
      <c r="J5288">
        <v>13.4</v>
      </c>
      <c r="K5288">
        <v>3.4470000000000001</v>
      </c>
      <c r="L5288">
        <v>10.811</v>
      </c>
      <c r="M5288">
        <v>-21.696000000000002</v>
      </c>
      <c r="N5288">
        <v>-14.864000000000001</v>
      </c>
      <c r="O5288">
        <v>-14.9</v>
      </c>
      <c r="P5288">
        <v>34.103000000000002</v>
      </c>
      <c r="Q5288">
        <v>6.6369999999999996</v>
      </c>
      <c r="R5288">
        <v>8.391</v>
      </c>
      <c r="S5288">
        <v>4.0919999999999996</v>
      </c>
      <c r="T5288">
        <v>3.0049999999999999</v>
      </c>
      <c r="U5288">
        <v>2.6949999999999998</v>
      </c>
      <c r="V5288">
        <v>-3.488</v>
      </c>
      <c r="W5288">
        <v>14.65</v>
      </c>
      <c r="X5288">
        <v>7.6269999999999998</v>
      </c>
      <c r="Y5288">
        <v>-27.855</v>
      </c>
      <c r="Z5288">
        <v>9.3390000000000004</v>
      </c>
      <c r="AA5288">
        <v>0.89700000000000002</v>
      </c>
      <c r="AB5288">
        <v>42.875</v>
      </c>
      <c r="AC5288">
        <v>16.288</v>
      </c>
      <c r="AD5288">
        <v>-8.7479999999999993</v>
      </c>
      <c r="AE5288">
        <v>9.8870000000000005</v>
      </c>
      <c r="AF5288">
        <v>30.387</v>
      </c>
      <c r="AG5288">
        <v>1.897</v>
      </c>
      <c r="AH5288">
        <v>-4.4249999999999998</v>
      </c>
      <c r="AI5288">
        <v>10.522</v>
      </c>
      <c r="AJ5288">
        <v>5.7759999999999998</v>
      </c>
      <c r="AK5288">
        <v>1.9E-2</v>
      </c>
      <c r="AL5288">
        <v>13.548</v>
      </c>
      <c r="AM5288">
        <v>6.7910000000000004</v>
      </c>
      <c r="AN5288">
        <v>-4.4189999999999996</v>
      </c>
      <c r="AO5288">
        <v>45.89</v>
      </c>
      <c r="AP5288">
        <v>63.701000000000001</v>
      </c>
      <c r="AQ5288">
        <v>8.2829999999999995</v>
      </c>
      <c r="AR5288">
        <v>-2.319</v>
      </c>
      <c r="AS5288">
        <v>-1.907</v>
      </c>
      <c r="AT5288">
        <v>-20.753</v>
      </c>
      <c r="AU5288">
        <v>-0.64800000000000002</v>
      </c>
      <c r="AV5288">
        <v>15.321999999999999</v>
      </c>
      <c r="AW5288">
        <v>32.762999999999998</v>
      </c>
      <c r="AX5288">
        <v>21.024000000000001</v>
      </c>
      <c r="AY5288">
        <v>2.0310000000000001</v>
      </c>
      <c r="AZ5288">
        <v>18.574000000000002</v>
      </c>
      <c r="BA5288">
        <v>-0.64500000000000002</v>
      </c>
      <c r="BB5288">
        <v>-8.3550000000000004</v>
      </c>
      <c r="BC5288">
        <v>2017</v>
      </c>
    </row>
    <row r="5289" spans="1:55" x14ac:dyDescent="0.25">
      <c r="A5289">
        <v>688</v>
      </c>
      <c r="B5289" t="s">
        <v>1345</v>
      </c>
      <c r="C5289" t="s">
        <v>305</v>
      </c>
      <c r="D5289" t="s">
        <v>1346</v>
      </c>
      <c r="E5289" t="s">
        <v>306</v>
      </c>
      <c r="F5289" t="s">
        <v>307</v>
      </c>
      <c r="G5289" t="s">
        <v>235</v>
      </c>
      <c r="I5289" t="s">
        <v>1349</v>
      </c>
      <c r="J5289">
        <v>22.1</v>
      </c>
      <c r="K5289">
        <v>1.7789999999999999</v>
      </c>
      <c r="L5289">
        <v>11.217000000000001</v>
      </c>
      <c r="M5289">
        <v>-23.347999999999999</v>
      </c>
      <c r="N5289">
        <v>-14.085000000000001</v>
      </c>
      <c r="O5289">
        <v>-19.045999999999999</v>
      </c>
      <c r="P5289">
        <v>28.654</v>
      </c>
      <c r="Q5289">
        <v>7.5910000000000002</v>
      </c>
      <c r="R5289">
        <v>9.7279999999999998</v>
      </c>
      <c r="S5289">
        <v>5.6849999999999996</v>
      </c>
      <c r="T5289">
        <v>4.0570000000000004</v>
      </c>
      <c r="U5289">
        <v>1.6140000000000001</v>
      </c>
      <c r="V5289">
        <v>-4.3090000000000002</v>
      </c>
      <c r="W5289">
        <v>15.004</v>
      </c>
      <c r="X5289">
        <v>3.5489999999999999</v>
      </c>
      <c r="Y5289">
        <v>-33.201000000000001</v>
      </c>
      <c r="Z5289">
        <v>4.2030000000000003</v>
      </c>
      <c r="AA5289">
        <v>2.4609999999999999</v>
      </c>
      <c r="AB5289">
        <v>18.745999999999999</v>
      </c>
      <c r="AC5289">
        <v>46.014000000000003</v>
      </c>
      <c r="AD5289">
        <v>-9.3089999999999993</v>
      </c>
      <c r="AE5289">
        <v>-3.2869999999999999</v>
      </c>
      <c r="AF5289">
        <v>52.061</v>
      </c>
      <c r="AG5289">
        <v>5.1109999999999998</v>
      </c>
      <c r="AH5289">
        <v>0.10199999999999999</v>
      </c>
      <c r="AI5289">
        <v>10.353999999999999</v>
      </c>
      <c r="AJ5289">
        <v>6.29</v>
      </c>
      <c r="AK5289">
        <v>-1.6439999999999999</v>
      </c>
      <c r="AL5289">
        <v>17.114999999999998</v>
      </c>
      <c r="AM5289">
        <v>3.5</v>
      </c>
      <c r="AN5289">
        <v>-7.2880000000000003</v>
      </c>
      <c r="AO5289">
        <v>38.31</v>
      </c>
      <c r="AP5289">
        <v>48.070999999999998</v>
      </c>
      <c r="AQ5289">
        <v>18.902999999999999</v>
      </c>
      <c r="AR5289">
        <v>-2.0920000000000001</v>
      </c>
      <c r="AS5289">
        <v>-9.4E-2</v>
      </c>
      <c r="AT5289">
        <v>-33.326999999999998</v>
      </c>
      <c r="AU5289">
        <v>4.9610000000000003</v>
      </c>
      <c r="AV5289">
        <v>17.219000000000001</v>
      </c>
      <c r="AW5289">
        <v>15.129</v>
      </c>
      <c r="AX5289">
        <v>9.5749999999999993</v>
      </c>
      <c r="AY5289">
        <v>2.121</v>
      </c>
      <c r="AZ5289">
        <v>10.676</v>
      </c>
      <c r="BA5289">
        <v>2.9129999999999998</v>
      </c>
      <c r="BB5289">
        <v>-0.248</v>
      </c>
      <c r="BC5289">
        <v>2017</v>
      </c>
    </row>
    <row r="5290" spans="1:55" x14ac:dyDescent="0.25">
      <c r="A5290">
        <v>688</v>
      </c>
      <c r="B5290" t="s">
        <v>1345</v>
      </c>
      <c r="C5290" t="s">
        <v>308</v>
      </c>
      <c r="D5290" t="s">
        <v>1346</v>
      </c>
      <c r="E5290" t="s">
        <v>309</v>
      </c>
      <c r="F5290" t="s">
        <v>310</v>
      </c>
      <c r="G5290" t="s">
        <v>235</v>
      </c>
      <c r="I5290" t="s">
        <v>1349</v>
      </c>
      <c r="J5290">
        <v>-11.3</v>
      </c>
      <c r="K5290">
        <v>8.0640000000000001</v>
      </c>
      <c r="L5290">
        <v>-7.2510000000000003</v>
      </c>
      <c r="M5290">
        <v>-37.558999999999997</v>
      </c>
      <c r="N5290">
        <v>-27.838000000000001</v>
      </c>
      <c r="O5290">
        <v>-1.9490000000000001</v>
      </c>
      <c r="P5290">
        <v>-4.5220000000000002</v>
      </c>
      <c r="Q5290">
        <v>7.641</v>
      </c>
      <c r="R5290">
        <v>6.8659999999999997</v>
      </c>
      <c r="S5290">
        <v>5.3230000000000004</v>
      </c>
      <c r="T5290">
        <v>20.018000000000001</v>
      </c>
      <c r="U5290">
        <v>31.361999999999998</v>
      </c>
      <c r="V5290">
        <v>-1.712</v>
      </c>
      <c r="W5290">
        <v>2.0430000000000001</v>
      </c>
      <c r="X5290">
        <v>5.4329999999999998</v>
      </c>
      <c r="Y5290">
        <v>5.0149999999999997</v>
      </c>
      <c r="Z5290">
        <v>20.940999999999999</v>
      </c>
      <c r="AA5290">
        <v>3.9430000000000001</v>
      </c>
      <c r="AB5290">
        <v>13.45</v>
      </c>
      <c r="AC5290">
        <v>19.286000000000001</v>
      </c>
      <c r="AD5290">
        <v>14.012</v>
      </c>
      <c r="AE5290">
        <v>48.414000000000001</v>
      </c>
      <c r="AF5290">
        <v>21.082999999999998</v>
      </c>
      <c r="AG5290">
        <v>7.375</v>
      </c>
      <c r="AH5290">
        <v>12.999000000000001</v>
      </c>
      <c r="AI5290">
        <v>8.2539999999999996</v>
      </c>
      <c r="AJ5290">
        <v>9.2430000000000003</v>
      </c>
      <c r="AK5290">
        <v>-7.09</v>
      </c>
      <c r="AL5290">
        <v>11.263999999999999</v>
      </c>
      <c r="AM5290">
        <v>-6.0869999999999997</v>
      </c>
      <c r="AN5290">
        <v>-24.445</v>
      </c>
      <c r="AO5290">
        <v>22.888999999999999</v>
      </c>
      <c r="AP5290">
        <v>43.978999999999999</v>
      </c>
      <c r="AQ5290">
        <v>6.093</v>
      </c>
      <c r="AR5290">
        <v>2.7330000000000001</v>
      </c>
      <c r="AS5290">
        <v>2.226</v>
      </c>
      <c r="AT5290">
        <v>-4.6879999999999997</v>
      </c>
      <c r="AU5290">
        <v>32.823999999999998</v>
      </c>
      <c r="AV5290">
        <v>-2.2719999999999998</v>
      </c>
      <c r="AW5290">
        <v>8.2789999999999999</v>
      </c>
      <c r="AX5290">
        <v>8.2370000000000001</v>
      </c>
      <c r="AY5290">
        <v>5.1269999999999998</v>
      </c>
      <c r="AZ5290">
        <v>1.3520000000000001</v>
      </c>
      <c r="BA5290">
        <v>21.050999999999998</v>
      </c>
      <c r="BB5290">
        <v>26.524999999999999</v>
      </c>
      <c r="BC5290">
        <v>2017</v>
      </c>
    </row>
    <row r="5291" spans="1:55" x14ac:dyDescent="0.25">
      <c r="A5291">
        <v>688</v>
      </c>
      <c r="B5291" t="s">
        <v>1345</v>
      </c>
      <c r="C5291" t="s">
        <v>311</v>
      </c>
      <c r="D5291" t="s">
        <v>1346</v>
      </c>
      <c r="E5291" t="s">
        <v>312</v>
      </c>
      <c r="F5291" t="s">
        <v>313</v>
      </c>
      <c r="G5291" t="s">
        <v>235</v>
      </c>
      <c r="I5291" t="s">
        <v>1349</v>
      </c>
      <c r="J5291">
        <v>-6.3</v>
      </c>
      <c r="K5291">
        <v>9.1319999999999997</v>
      </c>
      <c r="L5291">
        <v>-11.31</v>
      </c>
      <c r="M5291">
        <v>-45.625</v>
      </c>
      <c r="N5291">
        <v>-25.588000000000001</v>
      </c>
      <c r="O5291">
        <v>-13.939</v>
      </c>
      <c r="P5291">
        <v>-0.78100000000000003</v>
      </c>
      <c r="Q5291">
        <v>6.5</v>
      </c>
      <c r="R5291">
        <v>6.2329999999999997</v>
      </c>
      <c r="S5291">
        <v>0.63400000000000001</v>
      </c>
      <c r="T5291">
        <v>19.553999999999998</v>
      </c>
      <c r="U5291">
        <v>25.957999999999998</v>
      </c>
      <c r="V5291">
        <v>-13.917</v>
      </c>
      <c r="W5291">
        <v>-3.4089999999999998</v>
      </c>
      <c r="X5291">
        <v>15.225</v>
      </c>
      <c r="Y5291">
        <v>-2.403</v>
      </c>
      <c r="Z5291">
        <v>33.668999999999997</v>
      </c>
      <c r="AA5291">
        <v>5.6509999999999998</v>
      </c>
      <c r="AB5291">
        <v>18.792000000000002</v>
      </c>
      <c r="AC5291">
        <v>18.050999999999998</v>
      </c>
      <c r="AD5291">
        <v>22.812999999999999</v>
      </c>
      <c r="AE5291">
        <v>107.45099999999999</v>
      </c>
      <c r="AF5291">
        <v>15.622</v>
      </c>
      <c r="AG5291">
        <v>18.013000000000002</v>
      </c>
      <c r="AH5291">
        <v>24.707999999999998</v>
      </c>
      <c r="AI5291">
        <v>5.9</v>
      </c>
      <c r="AJ5291">
        <v>12.034000000000001</v>
      </c>
      <c r="AK5291">
        <v>-8.9659999999999993</v>
      </c>
      <c r="AL5291">
        <v>9.5050000000000008</v>
      </c>
      <c r="AM5291">
        <v>-11.611000000000001</v>
      </c>
      <c r="AN5291">
        <v>-12.143000000000001</v>
      </c>
      <c r="AO5291">
        <v>21.524000000000001</v>
      </c>
      <c r="AP5291">
        <v>33.459000000000003</v>
      </c>
      <c r="AQ5291">
        <v>10.577</v>
      </c>
      <c r="AR5291">
        <v>0.26100000000000001</v>
      </c>
      <c r="AS5291">
        <v>-2.1000000000000001E-2</v>
      </c>
      <c r="AT5291">
        <v>1.992</v>
      </c>
      <c r="AU5291">
        <v>31.507000000000001</v>
      </c>
      <c r="AV5291">
        <v>-3.1219999999999999</v>
      </c>
      <c r="AW5291">
        <v>9.2530000000000001</v>
      </c>
      <c r="AX5291">
        <v>9.1980000000000004</v>
      </c>
      <c r="AY5291">
        <v>5.7220000000000004</v>
      </c>
      <c r="AZ5291">
        <v>1.4419999999999999</v>
      </c>
      <c r="BA5291">
        <v>23.599</v>
      </c>
      <c r="BB5291">
        <v>29.161000000000001</v>
      </c>
      <c r="BC5291">
        <v>2017</v>
      </c>
    </row>
    <row r="5292" spans="1:55" x14ac:dyDescent="0.25">
      <c r="A5292">
        <v>688</v>
      </c>
      <c r="B5292" t="s">
        <v>1345</v>
      </c>
      <c r="C5292" t="s">
        <v>314</v>
      </c>
      <c r="D5292" t="s">
        <v>1346</v>
      </c>
      <c r="E5292" t="s">
        <v>315</v>
      </c>
      <c r="F5292" t="s">
        <v>316</v>
      </c>
      <c r="G5292" t="s">
        <v>317</v>
      </c>
    </row>
    <row r="5293" spans="1:55" x14ac:dyDescent="0.25">
      <c r="A5293">
        <v>688</v>
      </c>
      <c r="B5293" t="s">
        <v>1345</v>
      </c>
      <c r="C5293" t="s">
        <v>318</v>
      </c>
      <c r="D5293" t="s">
        <v>1346</v>
      </c>
      <c r="E5293" t="s">
        <v>319</v>
      </c>
      <c r="F5293" t="s">
        <v>320</v>
      </c>
      <c r="G5293" t="s">
        <v>321</v>
      </c>
      <c r="H5293" t="s">
        <v>322</v>
      </c>
    </row>
    <row r="5294" spans="1:55" x14ac:dyDescent="0.25">
      <c r="A5294">
        <v>688</v>
      </c>
      <c r="B5294" t="s">
        <v>1345</v>
      </c>
      <c r="C5294" t="s">
        <v>323</v>
      </c>
      <c r="D5294" t="s">
        <v>1346</v>
      </c>
      <c r="E5294" t="s">
        <v>324</v>
      </c>
      <c r="F5294" t="s">
        <v>325</v>
      </c>
      <c r="G5294" t="s">
        <v>321</v>
      </c>
      <c r="H5294" t="s">
        <v>322</v>
      </c>
      <c r="I5294" t="s">
        <v>1350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2015</v>
      </c>
    </row>
    <row r="5295" spans="1:55" x14ac:dyDescent="0.25">
      <c r="A5295">
        <v>688</v>
      </c>
      <c r="B5295" t="s">
        <v>1345</v>
      </c>
      <c r="C5295" t="s">
        <v>327</v>
      </c>
      <c r="D5295" t="s">
        <v>1346</v>
      </c>
      <c r="E5295" t="s">
        <v>328</v>
      </c>
      <c r="F5295" t="s">
        <v>329</v>
      </c>
      <c r="G5295" t="s">
        <v>229</v>
      </c>
      <c r="H5295" t="s">
        <v>230</v>
      </c>
      <c r="I5295" t="s">
        <v>1351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151.43199999999999</v>
      </c>
      <c r="AR5295">
        <v>169.108</v>
      </c>
      <c r="AS5295">
        <v>165.97900000000001</v>
      </c>
      <c r="AT5295">
        <v>180.06100000000001</v>
      </c>
      <c r="AU5295">
        <v>227.40299999999999</v>
      </c>
      <c r="AV5295">
        <v>228.797</v>
      </c>
      <c r="AW5295">
        <v>251.15899999999999</v>
      </c>
      <c r="AX5295">
        <v>275.75400000000002</v>
      </c>
      <c r="AY5295">
        <v>305.08</v>
      </c>
      <c r="AZ5295">
        <v>337.79599999999999</v>
      </c>
      <c r="BA5295">
        <v>390.34500000000003</v>
      </c>
      <c r="BB5295">
        <v>437.565</v>
      </c>
      <c r="BC5295">
        <v>2017</v>
      </c>
    </row>
    <row r="5296" spans="1:55" x14ac:dyDescent="0.25">
      <c r="A5296">
        <v>688</v>
      </c>
      <c r="B5296" t="s">
        <v>1345</v>
      </c>
      <c r="C5296" t="s">
        <v>331</v>
      </c>
      <c r="D5296" t="s">
        <v>1346</v>
      </c>
      <c r="E5296" t="s">
        <v>328</v>
      </c>
      <c r="F5296" t="s">
        <v>329</v>
      </c>
      <c r="G5296" t="s">
        <v>282</v>
      </c>
      <c r="I5296" t="s">
        <v>332</v>
      </c>
      <c r="J5296">
        <v>10.885</v>
      </c>
      <c r="K5296">
        <v>14.016999999999999</v>
      </c>
      <c r="L5296">
        <v>20.027000000000001</v>
      </c>
      <c r="M5296">
        <v>16.721</v>
      </c>
      <c r="N5296">
        <v>14.936</v>
      </c>
      <c r="O5296">
        <v>9.7050000000000001</v>
      </c>
      <c r="P5296">
        <v>10.363</v>
      </c>
      <c r="Q5296">
        <v>13.366</v>
      </c>
      <c r="R5296">
        <v>17.582000000000001</v>
      </c>
      <c r="S5296">
        <v>19.498000000000001</v>
      </c>
      <c r="T5296">
        <v>14.141</v>
      </c>
      <c r="U5296">
        <v>18.363</v>
      </c>
      <c r="V5296">
        <v>23.649000000000001</v>
      </c>
      <c r="W5296">
        <v>21.9</v>
      </c>
      <c r="X5296">
        <v>22.786999999999999</v>
      </c>
      <c r="Y5296">
        <v>19.776</v>
      </c>
      <c r="Z5296">
        <v>14.885</v>
      </c>
      <c r="AA5296">
        <v>17.471</v>
      </c>
      <c r="AB5296">
        <v>16.350999999999999</v>
      </c>
      <c r="AC5296">
        <v>18.73</v>
      </c>
      <c r="AD5296">
        <v>19.652999999999999</v>
      </c>
      <c r="AE5296">
        <v>20.202000000000002</v>
      </c>
      <c r="AF5296">
        <v>18.245999999999999</v>
      </c>
      <c r="AG5296">
        <v>18.95</v>
      </c>
      <c r="AH5296">
        <v>17.170000000000002</v>
      </c>
      <c r="AI5296">
        <v>17.427</v>
      </c>
      <c r="AJ5296">
        <v>19.919</v>
      </c>
      <c r="AK5296">
        <v>21.619</v>
      </c>
      <c r="AL5296">
        <v>21.803000000000001</v>
      </c>
      <c r="AM5296">
        <v>23.989000000000001</v>
      </c>
      <c r="AN5296">
        <v>26.09</v>
      </c>
      <c r="AO5296">
        <v>27.347000000000001</v>
      </c>
      <c r="AP5296">
        <v>26.963999999999999</v>
      </c>
      <c r="AQ5296">
        <v>31.402000000000001</v>
      </c>
      <c r="AR5296">
        <v>31.800999999999998</v>
      </c>
      <c r="AS5296">
        <v>28.052</v>
      </c>
      <c r="AT5296">
        <v>26.204999999999998</v>
      </c>
      <c r="AU5296">
        <v>28.268000000000001</v>
      </c>
      <c r="AV5296">
        <v>26.047000000000001</v>
      </c>
      <c r="AW5296">
        <v>26.059000000000001</v>
      </c>
      <c r="AX5296">
        <v>26.077000000000002</v>
      </c>
      <c r="AY5296">
        <v>26.294</v>
      </c>
      <c r="AZ5296">
        <v>26.535</v>
      </c>
      <c r="BA5296">
        <v>26.558</v>
      </c>
      <c r="BB5296">
        <v>25.271000000000001</v>
      </c>
      <c r="BC5296">
        <v>2017</v>
      </c>
    </row>
    <row r="5297" spans="1:55" x14ac:dyDescent="0.25">
      <c r="A5297">
        <v>688</v>
      </c>
      <c r="B5297" t="s">
        <v>1345</v>
      </c>
      <c r="C5297" t="s">
        <v>333</v>
      </c>
      <c r="D5297" t="s">
        <v>1346</v>
      </c>
      <c r="E5297" t="s">
        <v>334</v>
      </c>
      <c r="F5297" t="s">
        <v>335</v>
      </c>
      <c r="G5297" t="s">
        <v>229</v>
      </c>
      <c r="H5297" t="s">
        <v>230</v>
      </c>
      <c r="I5297" t="s">
        <v>1351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223.46199999999999</v>
      </c>
      <c r="AU5297">
        <v>254.50899999999999</v>
      </c>
      <c r="AV5297">
        <v>275.072</v>
      </c>
      <c r="AW5297">
        <v>303.48099999999999</v>
      </c>
      <c r="AX5297">
        <v>338.995</v>
      </c>
      <c r="AY5297">
        <v>370.589</v>
      </c>
      <c r="AZ5297">
        <v>409.81200000000001</v>
      </c>
      <c r="BA5297">
        <v>443.16899999999998</v>
      </c>
      <c r="BB5297">
        <v>475.32799999999997</v>
      </c>
      <c r="BC5297">
        <v>2017</v>
      </c>
    </row>
    <row r="5298" spans="1:55" x14ac:dyDescent="0.25">
      <c r="A5298">
        <v>688</v>
      </c>
      <c r="B5298" t="s">
        <v>1345</v>
      </c>
      <c r="C5298" t="s">
        <v>336</v>
      </c>
      <c r="D5298" t="s">
        <v>1346</v>
      </c>
      <c r="E5298" t="s">
        <v>334</v>
      </c>
      <c r="F5298" t="s">
        <v>335</v>
      </c>
      <c r="G5298" t="s">
        <v>282</v>
      </c>
      <c r="I5298" t="s">
        <v>337</v>
      </c>
      <c r="J5298">
        <v>12.145</v>
      </c>
      <c r="K5298">
        <v>20.350999999999999</v>
      </c>
      <c r="L5298">
        <v>23.11</v>
      </c>
      <c r="M5298">
        <v>30.196999999999999</v>
      </c>
      <c r="N5298">
        <v>26.382000000000001</v>
      </c>
      <c r="O5298">
        <v>17.984999999999999</v>
      </c>
      <c r="P5298">
        <v>20.704999999999998</v>
      </c>
      <c r="Q5298">
        <v>19.553000000000001</v>
      </c>
      <c r="R5298">
        <v>23.111999999999998</v>
      </c>
      <c r="S5298">
        <v>23.114000000000001</v>
      </c>
      <c r="T5298">
        <v>17.914999999999999</v>
      </c>
      <c r="U5298">
        <v>20.768999999999998</v>
      </c>
      <c r="V5298">
        <v>25.927</v>
      </c>
      <c r="W5298">
        <v>24.957000000000001</v>
      </c>
      <c r="X5298">
        <v>27.602</v>
      </c>
      <c r="Y5298">
        <v>22.756</v>
      </c>
      <c r="Z5298">
        <v>17.294</v>
      </c>
      <c r="AA5298">
        <v>19.616</v>
      </c>
      <c r="AB5298">
        <v>17.619</v>
      </c>
      <c r="AC5298">
        <v>19.114000000000001</v>
      </c>
      <c r="AD5298">
        <v>21.207000000000001</v>
      </c>
      <c r="AE5298">
        <v>25.687000000000001</v>
      </c>
      <c r="AF5298">
        <v>22.271000000000001</v>
      </c>
      <c r="AG5298">
        <v>22.077000000000002</v>
      </c>
      <c r="AH5298">
        <v>20.896000000000001</v>
      </c>
      <c r="AI5298">
        <v>19.831</v>
      </c>
      <c r="AJ5298">
        <v>23.451000000000001</v>
      </c>
      <c r="AK5298">
        <v>24.148</v>
      </c>
      <c r="AL5298">
        <v>23.933</v>
      </c>
      <c r="AM5298">
        <v>28.873999999999999</v>
      </c>
      <c r="AN5298">
        <v>29.914999999999999</v>
      </c>
      <c r="AO5298">
        <v>32.174999999999997</v>
      </c>
      <c r="AP5298">
        <v>30.837</v>
      </c>
      <c r="AQ5298">
        <v>34.145000000000003</v>
      </c>
      <c r="AR5298">
        <v>42.518999999999998</v>
      </c>
      <c r="AS5298">
        <v>35.231999999999999</v>
      </c>
      <c r="AT5298">
        <v>32.521999999999998</v>
      </c>
      <c r="AU5298">
        <v>31.637</v>
      </c>
      <c r="AV5298">
        <v>31.315000000000001</v>
      </c>
      <c r="AW5298">
        <v>31.488</v>
      </c>
      <c r="AX5298">
        <v>32.057000000000002</v>
      </c>
      <c r="AY5298">
        <v>31.94</v>
      </c>
      <c r="AZ5298">
        <v>32.192</v>
      </c>
      <c r="BA5298">
        <v>30.152000000000001</v>
      </c>
      <c r="BB5298">
        <v>27.452000000000002</v>
      </c>
      <c r="BC5298">
        <v>2017</v>
      </c>
    </row>
    <row r="5299" spans="1:55" x14ac:dyDescent="0.25">
      <c r="A5299">
        <v>688</v>
      </c>
      <c r="B5299" t="s">
        <v>1345</v>
      </c>
      <c r="C5299" t="s">
        <v>338</v>
      </c>
      <c r="D5299" t="s">
        <v>1346</v>
      </c>
      <c r="E5299" t="s">
        <v>339</v>
      </c>
      <c r="F5299" t="s">
        <v>340</v>
      </c>
      <c r="G5299" t="s">
        <v>229</v>
      </c>
      <c r="H5299" t="s">
        <v>230</v>
      </c>
      <c r="I5299" t="s">
        <v>1351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-13.226000000000001</v>
      </c>
      <c r="AR5299">
        <v>-56.999000000000002</v>
      </c>
      <c r="AS5299">
        <v>-42.478999999999999</v>
      </c>
      <c r="AT5299">
        <v>-43.401000000000003</v>
      </c>
      <c r="AU5299">
        <v>-27.106000000000002</v>
      </c>
      <c r="AV5299">
        <v>-46.274999999999999</v>
      </c>
      <c r="AW5299">
        <v>-52.322000000000003</v>
      </c>
      <c r="AX5299">
        <v>-63.24</v>
      </c>
      <c r="AY5299">
        <v>-65.507999999999996</v>
      </c>
      <c r="AZ5299">
        <v>-72.016000000000005</v>
      </c>
      <c r="BA5299">
        <v>-52.823999999999998</v>
      </c>
      <c r="BB5299">
        <v>-37.762999999999998</v>
      </c>
      <c r="BC5299">
        <v>2017</v>
      </c>
    </row>
    <row r="5300" spans="1:55" x14ac:dyDescent="0.25">
      <c r="A5300">
        <v>688</v>
      </c>
      <c r="B5300" t="s">
        <v>1345</v>
      </c>
      <c r="C5300" t="s">
        <v>341</v>
      </c>
      <c r="D5300" t="s">
        <v>1346</v>
      </c>
      <c r="E5300" t="s">
        <v>339</v>
      </c>
      <c r="F5300" t="s">
        <v>340</v>
      </c>
      <c r="G5300" t="s">
        <v>282</v>
      </c>
      <c r="I5300" t="s">
        <v>342</v>
      </c>
      <c r="J5300">
        <v>-1.26</v>
      </c>
      <c r="K5300">
        <v>-6.3339999999999996</v>
      </c>
      <c r="L5300">
        <v>-3.0840000000000001</v>
      </c>
      <c r="M5300">
        <v>-13.476000000000001</v>
      </c>
      <c r="N5300">
        <v>-11.446</v>
      </c>
      <c r="O5300">
        <v>-8.2799999999999994</v>
      </c>
      <c r="P5300">
        <v>-10.343</v>
      </c>
      <c r="Q5300">
        <v>-6.1870000000000003</v>
      </c>
      <c r="R5300">
        <v>-5.5309999999999997</v>
      </c>
      <c r="S5300">
        <v>-3.617</v>
      </c>
      <c r="T5300">
        <v>-3.774</v>
      </c>
      <c r="U5300">
        <v>-2.4049999999999998</v>
      </c>
      <c r="V5300">
        <v>-2.278</v>
      </c>
      <c r="W5300">
        <v>-3.0569999999999999</v>
      </c>
      <c r="X5300">
        <v>-4.8150000000000004</v>
      </c>
      <c r="Y5300">
        <v>-2.9809999999999999</v>
      </c>
      <c r="Z5300">
        <v>-2.4089999999999998</v>
      </c>
      <c r="AA5300">
        <v>-2.1440000000000001</v>
      </c>
      <c r="AB5300">
        <v>-1.2669999999999999</v>
      </c>
      <c r="AC5300">
        <v>-0.38400000000000001</v>
      </c>
      <c r="AD5300">
        <v>-1.554</v>
      </c>
      <c r="AE5300">
        <v>-5.4850000000000003</v>
      </c>
      <c r="AF5300">
        <v>-4.0250000000000004</v>
      </c>
      <c r="AG5300">
        <v>-3.1269999999999998</v>
      </c>
      <c r="AH5300">
        <v>-3.726</v>
      </c>
      <c r="AI5300">
        <v>-2.4039999999999999</v>
      </c>
      <c r="AJ5300">
        <v>-3.532</v>
      </c>
      <c r="AK5300">
        <v>-2.5289999999999999</v>
      </c>
      <c r="AL5300">
        <v>-2.13</v>
      </c>
      <c r="AM5300">
        <v>-4.8849999999999998</v>
      </c>
      <c r="AN5300">
        <v>-3.8250000000000002</v>
      </c>
      <c r="AO5300">
        <v>-4.827</v>
      </c>
      <c r="AP5300">
        <v>-3.8730000000000002</v>
      </c>
      <c r="AQ5300">
        <v>-2.7429999999999999</v>
      </c>
      <c r="AR5300">
        <v>-10.718999999999999</v>
      </c>
      <c r="AS5300">
        <v>-7.1790000000000003</v>
      </c>
      <c r="AT5300">
        <v>-6.3159999999999998</v>
      </c>
      <c r="AU5300">
        <v>-3.3690000000000002</v>
      </c>
      <c r="AV5300">
        <v>-5.2679999999999998</v>
      </c>
      <c r="AW5300">
        <v>-5.4290000000000003</v>
      </c>
      <c r="AX5300">
        <v>-5.98</v>
      </c>
      <c r="AY5300">
        <v>-5.6459999999999999</v>
      </c>
      <c r="AZ5300">
        <v>-5.657</v>
      </c>
      <c r="BA5300">
        <v>-3.5939999999999999</v>
      </c>
      <c r="BB5300">
        <v>-2.181</v>
      </c>
      <c r="BC5300">
        <v>2017</v>
      </c>
    </row>
    <row r="5301" spans="1:55" x14ac:dyDescent="0.25">
      <c r="A5301">
        <v>688</v>
      </c>
      <c r="B5301" t="s">
        <v>1345</v>
      </c>
      <c r="C5301" t="s">
        <v>343</v>
      </c>
      <c r="D5301" t="s">
        <v>1346</v>
      </c>
      <c r="E5301" t="s">
        <v>344</v>
      </c>
      <c r="F5301" t="s">
        <v>345</v>
      </c>
      <c r="G5301" t="s">
        <v>229</v>
      </c>
      <c r="H5301" t="s">
        <v>230</v>
      </c>
    </row>
    <row r="5302" spans="1:55" x14ac:dyDescent="0.25">
      <c r="A5302">
        <v>688</v>
      </c>
      <c r="B5302" t="s">
        <v>1345</v>
      </c>
      <c r="C5302" t="s">
        <v>346</v>
      </c>
      <c r="D5302" t="s">
        <v>1346</v>
      </c>
      <c r="E5302" t="s">
        <v>344</v>
      </c>
      <c r="F5302" t="s">
        <v>345</v>
      </c>
      <c r="G5302" t="s">
        <v>270</v>
      </c>
    </row>
    <row r="5303" spans="1:55" x14ac:dyDescent="0.25">
      <c r="A5303">
        <v>688</v>
      </c>
      <c r="B5303" t="s">
        <v>1345</v>
      </c>
      <c r="C5303" t="s">
        <v>347</v>
      </c>
      <c r="D5303" t="s">
        <v>1346</v>
      </c>
      <c r="E5303" t="s">
        <v>348</v>
      </c>
      <c r="F5303" t="s">
        <v>349</v>
      </c>
      <c r="G5303" t="s">
        <v>229</v>
      </c>
      <c r="H5303" t="s">
        <v>230</v>
      </c>
      <c r="I5303" t="s">
        <v>1351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v>
      </c>
      <c r="AR5303">
        <v>-51.271999999999998</v>
      </c>
      <c r="AS5303">
        <v>-34.856999999999999</v>
      </c>
      <c r="AT5303">
        <v>-22.79</v>
      </c>
      <c r="AU5303">
        <v>-6.4000000000000001E-2</v>
      </c>
      <c r="AV5303">
        <v>-13.092000000000001</v>
      </c>
      <c r="AW5303">
        <v>-14.56</v>
      </c>
      <c r="AX5303">
        <v>-21.355</v>
      </c>
      <c r="AY5303">
        <v>-23.460999999999999</v>
      </c>
      <c r="AZ5303">
        <v>-31.584</v>
      </c>
      <c r="BA5303">
        <v>-11.563000000000001</v>
      </c>
      <c r="BB5303">
        <v>-1.0720000000000001</v>
      </c>
      <c r="BC5303">
        <v>2017</v>
      </c>
    </row>
    <row r="5304" spans="1:55" x14ac:dyDescent="0.25">
      <c r="A5304">
        <v>688</v>
      </c>
      <c r="B5304" t="s">
        <v>1345</v>
      </c>
      <c r="C5304" t="s">
        <v>350</v>
      </c>
      <c r="D5304" t="s">
        <v>1346</v>
      </c>
      <c r="E5304" t="s">
        <v>348</v>
      </c>
      <c r="F5304" t="s">
        <v>349</v>
      </c>
      <c r="G5304" t="s">
        <v>282</v>
      </c>
      <c r="I5304" t="s">
        <v>351</v>
      </c>
      <c r="J5304">
        <v>-1.2549999999999999</v>
      </c>
      <c r="K5304">
        <v>-6.327</v>
      </c>
      <c r="L5304">
        <v>-3.0760000000000001</v>
      </c>
      <c r="M5304">
        <v>-13.441000000000001</v>
      </c>
      <c r="N5304">
        <v>-11.412000000000001</v>
      </c>
      <c r="O5304">
        <v>-8.2379999999999995</v>
      </c>
      <c r="P5304">
        <v>-10.023</v>
      </c>
      <c r="Q5304">
        <v>-5.1660000000000004</v>
      </c>
      <c r="R5304">
        <v>-4.3490000000000002</v>
      </c>
      <c r="S5304">
        <v>-2.1139999999999999</v>
      </c>
      <c r="T5304">
        <v>-2.613</v>
      </c>
      <c r="U5304">
        <v>-1.409</v>
      </c>
      <c r="V5304">
        <v>-0.29599999999999999</v>
      </c>
      <c r="W5304">
        <v>-0.90900000000000003</v>
      </c>
      <c r="X5304">
        <v>-3.8010000000000002</v>
      </c>
      <c r="Y5304">
        <v>-1.47</v>
      </c>
      <c r="Z5304">
        <v>-1.202</v>
      </c>
      <c r="AA5304">
        <v>-1.028</v>
      </c>
      <c r="AB5304">
        <v>-0.439</v>
      </c>
      <c r="AC5304">
        <v>0.11</v>
      </c>
      <c r="AD5304">
        <v>-1.4039999999999999</v>
      </c>
      <c r="AE5304">
        <v>-4.9800000000000004</v>
      </c>
      <c r="AF5304">
        <v>-2.9430000000000001</v>
      </c>
      <c r="AG5304">
        <v>-2.1280000000000001</v>
      </c>
      <c r="AH5304">
        <v>-2.859</v>
      </c>
      <c r="AI5304">
        <v>-1.6910000000000001</v>
      </c>
      <c r="AJ5304">
        <v>-2.867</v>
      </c>
      <c r="AK5304">
        <v>-2.0019999999999998</v>
      </c>
      <c r="AL5304">
        <v>-1.68</v>
      </c>
      <c r="AM5304">
        <v>-4.431</v>
      </c>
      <c r="AN5304">
        <v>-3.05</v>
      </c>
      <c r="AO5304">
        <v>-3.8889999999999998</v>
      </c>
      <c r="AP5304">
        <v>-2.9209999999999998</v>
      </c>
      <c r="AQ5304">
        <v>-1.9179999999999999</v>
      </c>
      <c r="AR5304">
        <v>-9.6419999999999995</v>
      </c>
      <c r="AS5304">
        <v>-5.891</v>
      </c>
      <c r="AT5304">
        <v>-3.3170000000000002</v>
      </c>
      <c r="AU5304">
        <v>-8.0000000000000002E-3</v>
      </c>
      <c r="AV5304">
        <v>-1.49</v>
      </c>
      <c r="AW5304">
        <v>-1.5109999999999999</v>
      </c>
      <c r="AX5304">
        <v>-2.0190000000000001</v>
      </c>
      <c r="AY5304">
        <v>-2.0219999999999998</v>
      </c>
      <c r="AZ5304">
        <v>-2.4809999999999999</v>
      </c>
      <c r="BA5304">
        <v>-0.78700000000000003</v>
      </c>
      <c r="BB5304">
        <v>-6.2E-2</v>
      </c>
      <c r="BC5304">
        <v>2017</v>
      </c>
    </row>
    <row r="5305" spans="1:55" x14ac:dyDescent="0.25">
      <c r="A5305">
        <v>688</v>
      </c>
      <c r="B5305" t="s">
        <v>1345</v>
      </c>
      <c r="C5305" t="s">
        <v>352</v>
      </c>
      <c r="D5305" t="s">
        <v>1346</v>
      </c>
      <c r="E5305" t="s">
        <v>353</v>
      </c>
      <c r="F5305" t="s">
        <v>354</v>
      </c>
      <c r="G5305" t="s">
        <v>229</v>
      </c>
      <c r="H5305" t="s">
        <v>230</v>
      </c>
    </row>
    <row r="5306" spans="1:55" x14ac:dyDescent="0.25">
      <c r="A5306">
        <v>688</v>
      </c>
      <c r="B5306" t="s">
        <v>1345</v>
      </c>
      <c r="C5306" t="s">
        <v>355</v>
      </c>
      <c r="D5306" t="s">
        <v>1346</v>
      </c>
      <c r="E5306" t="s">
        <v>353</v>
      </c>
      <c r="F5306" t="s">
        <v>354</v>
      </c>
      <c r="G5306" t="s">
        <v>282</v>
      </c>
    </row>
    <row r="5307" spans="1:55" x14ac:dyDescent="0.25">
      <c r="A5307">
        <v>688</v>
      </c>
      <c r="B5307" t="s">
        <v>1345</v>
      </c>
      <c r="C5307" t="s">
        <v>356</v>
      </c>
      <c r="D5307" t="s">
        <v>1346</v>
      </c>
      <c r="E5307" t="s">
        <v>357</v>
      </c>
      <c r="F5307" t="s">
        <v>358</v>
      </c>
      <c r="G5307" t="s">
        <v>229</v>
      </c>
      <c r="H5307" t="s">
        <v>230</v>
      </c>
      <c r="I5307" t="s">
        <v>1351</v>
      </c>
      <c r="J5307" t="s">
        <v>232</v>
      </c>
      <c r="K5307" t="s">
        <v>232</v>
      </c>
      <c r="L5307" t="s">
        <v>232</v>
      </c>
      <c r="M5307" t="s">
        <v>232</v>
      </c>
      <c r="N5307" t="s">
        <v>232</v>
      </c>
      <c r="O5307" t="s">
        <v>232</v>
      </c>
      <c r="P5307" t="s">
        <v>232</v>
      </c>
      <c r="Q5307" t="s">
        <v>232</v>
      </c>
      <c r="R5307" t="s">
        <v>232</v>
      </c>
      <c r="S5307" t="s">
        <v>232</v>
      </c>
      <c r="T5307" t="s">
        <v>232</v>
      </c>
      <c r="U5307" t="s">
        <v>232</v>
      </c>
      <c r="V5307" t="s">
        <v>232</v>
      </c>
      <c r="W5307" t="s">
        <v>232</v>
      </c>
      <c r="X5307" t="s">
        <v>232</v>
      </c>
      <c r="Y5307" t="s">
        <v>232</v>
      </c>
      <c r="Z5307" t="s">
        <v>232</v>
      </c>
      <c r="AA5307" t="s">
        <v>232</v>
      </c>
      <c r="AB5307" t="s">
        <v>232</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331.67399999999998</v>
      </c>
      <c r="AS5307">
        <v>521.35299999999995</v>
      </c>
      <c r="AT5307">
        <v>835.22</v>
      </c>
      <c r="AU5307">
        <v>829.82799999999997</v>
      </c>
      <c r="AV5307">
        <v>882.14300000000003</v>
      </c>
      <c r="AW5307" s="52">
        <v>1199.57</v>
      </c>
      <c r="AX5307" s="52">
        <v>1267.45</v>
      </c>
      <c r="AY5307" s="52">
        <v>1337.37</v>
      </c>
      <c r="AZ5307" s="52">
        <v>1419.08</v>
      </c>
      <c r="BA5307" s="52">
        <v>1483.19</v>
      </c>
      <c r="BB5307" s="52">
        <v>1549.49</v>
      </c>
      <c r="BC5307">
        <v>2017</v>
      </c>
    </row>
    <row r="5308" spans="1:55" x14ac:dyDescent="0.25">
      <c r="A5308">
        <v>688</v>
      </c>
      <c r="B5308" t="s">
        <v>1345</v>
      </c>
      <c r="C5308" t="s">
        <v>359</v>
      </c>
      <c r="D5308" t="s">
        <v>1346</v>
      </c>
      <c r="E5308" t="s">
        <v>357</v>
      </c>
      <c r="F5308" t="s">
        <v>358</v>
      </c>
      <c r="G5308" t="s">
        <v>282</v>
      </c>
      <c r="I5308" t="s">
        <v>360</v>
      </c>
      <c r="J5308" t="s">
        <v>232</v>
      </c>
      <c r="K5308" t="s">
        <v>232</v>
      </c>
      <c r="L5308" t="s">
        <v>232</v>
      </c>
      <c r="M5308" t="s">
        <v>232</v>
      </c>
      <c r="N5308" t="s">
        <v>232</v>
      </c>
      <c r="O5308" t="s">
        <v>232</v>
      </c>
      <c r="P5308" t="s">
        <v>232</v>
      </c>
      <c r="Q5308" t="s">
        <v>232</v>
      </c>
      <c r="R5308" t="s">
        <v>232</v>
      </c>
      <c r="S5308" t="s">
        <v>232</v>
      </c>
      <c r="T5308" t="s">
        <v>232</v>
      </c>
      <c r="U5308" t="s">
        <v>232</v>
      </c>
      <c r="V5308" t="s">
        <v>232</v>
      </c>
      <c r="W5308" t="s">
        <v>232</v>
      </c>
      <c r="X5308" t="s">
        <v>232</v>
      </c>
      <c r="Y5308" t="s">
        <v>232</v>
      </c>
      <c r="Z5308" t="s">
        <v>232</v>
      </c>
      <c r="AA5308" t="s">
        <v>232</v>
      </c>
      <c r="AB5308" t="s">
        <v>232</v>
      </c>
      <c r="AC5308">
        <v>115.94</v>
      </c>
      <c r="AD5308">
        <v>118.179</v>
      </c>
      <c r="AE5308">
        <v>123.395</v>
      </c>
      <c r="AF5308">
        <v>75.787000000000006</v>
      </c>
      <c r="AG5308">
        <v>74.933999999999997</v>
      </c>
      <c r="AH5308">
        <v>59.706000000000003</v>
      </c>
      <c r="AI5308">
        <v>70.158000000000001</v>
      </c>
      <c r="AJ5308">
        <v>46.610999999999997</v>
      </c>
      <c r="AK5308">
        <v>35.99</v>
      </c>
      <c r="AL5308">
        <v>36.283000000000001</v>
      </c>
      <c r="AM5308">
        <v>41.887</v>
      </c>
      <c r="AN5308">
        <v>43.326000000000001</v>
      </c>
      <c r="AO5308">
        <v>38.026000000000003</v>
      </c>
      <c r="AP5308">
        <v>40.097999999999999</v>
      </c>
      <c r="AQ5308">
        <v>53.125</v>
      </c>
      <c r="AR5308">
        <v>62.371000000000002</v>
      </c>
      <c r="AS5308">
        <v>88.114000000000004</v>
      </c>
      <c r="AT5308">
        <v>121.554</v>
      </c>
      <c r="AU5308">
        <v>103.15300000000001</v>
      </c>
      <c r="AV5308">
        <v>100.425</v>
      </c>
      <c r="AW5308">
        <v>124.46299999999999</v>
      </c>
      <c r="AX5308">
        <v>119.85599999999999</v>
      </c>
      <c r="AY5308">
        <v>115.264</v>
      </c>
      <c r="AZ5308">
        <v>111.471</v>
      </c>
      <c r="BA5308">
        <v>100.913</v>
      </c>
      <c r="BB5308">
        <v>89.488</v>
      </c>
      <c r="BC5308">
        <v>2017</v>
      </c>
    </row>
    <row r="5309" spans="1:55" x14ac:dyDescent="0.25">
      <c r="A5309">
        <v>688</v>
      </c>
      <c r="B5309" t="s">
        <v>1345</v>
      </c>
      <c r="C5309" t="s">
        <v>361</v>
      </c>
      <c r="D5309" t="s">
        <v>1346</v>
      </c>
      <c r="E5309" t="s">
        <v>362</v>
      </c>
      <c r="F5309" t="s">
        <v>363</v>
      </c>
      <c r="G5309" t="s">
        <v>229</v>
      </c>
      <c r="H5309" t="s">
        <v>230</v>
      </c>
      <c r="I5309" t="s">
        <v>1351</v>
      </c>
      <c r="J5309">
        <v>0.188</v>
      </c>
      <c r="K5309">
        <v>0.14799999999999999</v>
      </c>
      <c r="L5309">
        <v>0.16200000000000001</v>
      </c>
      <c r="M5309">
        <v>0.154</v>
      </c>
      <c r="N5309">
        <v>0.17</v>
      </c>
      <c r="O5309">
        <v>0.22800000000000001</v>
      </c>
      <c r="P5309">
        <v>0.251</v>
      </c>
      <c r="Q5309">
        <v>0.81100000000000005</v>
      </c>
      <c r="R5309">
        <v>1.302</v>
      </c>
      <c r="S5309">
        <v>2.0430000000000001</v>
      </c>
      <c r="T5309">
        <v>3.85</v>
      </c>
      <c r="U5309">
        <v>4.6150000000000002</v>
      </c>
      <c r="V5309">
        <v>5.7210000000000001</v>
      </c>
      <c r="W5309">
        <v>9.2449999999999992</v>
      </c>
      <c r="X5309">
        <v>14.845000000000001</v>
      </c>
      <c r="Y5309">
        <v>22.771000000000001</v>
      </c>
      <c r="Z5309">
        <v>39.162999999999997</v>
      </c>
      <c r="AA5309">
        <v>47.454999999999998</v>
      </c>
      <c r="AB5309">
        <v>55.911999999999999</v>
      </c>
      <c r="AC5309">
        <v>65.566999999999993</v>
      </c>
      <c r="AD5309">
        <v>73.218000000000004</v>
      </c>
      <c r="AE5309">
        <v>94.578000000000003</v>
      </c>
      <c r="AF5309">
        <v>117.78100000000001</v>
      </c>
      <c r="AG5309">
        <v>131.96199999999999</v>
      </c>
      <c r="AH5309">
        <v>152.398</v>
      </c>
      <c r="AI5309">
        <v>175.15</v>
      </c>
      <c r="AJ5309">
        <v>207.44800000000001</v>
      </c>
      <c r="AK5309">
        <v>242.03800000000001</v>
      </c>
      <c r="AL5309">
        <v>279.33100000000002</v>
      </c>
      <c r="AM5309">
        <v>300.27</v>
      </c>
      <c r="AN5309">
        <v>344.839</v>
      </c>
      <c r="AO5309">
        <v>381.69200000000001</v>
      </c>
      <c r="AP5309">
        <v>433.12200000000001</v>
      </c>
      <c r="AQ5309">
        <v>482.233</v>
      </c>
      <c r="AR5309">
        <v>531.77700000000004</v>
      </c>
      <c r="AS5309">
        <v>591.67899999999997</v>
      </c>
      <c r="AT5309">
        <v>687.11599999999999</v>
      </c>
      <c r="AU5309">
        <v>804.46400000000006</v>
      </c>
      <c r="AV5309">
        <v>878.41399999999999</v>
      </c>
      <c r="AW5309">
        <v>963.79600000000005</v>
      </c>
      <c r="AX5309" s="52">
        <v>1057.48</v>
      </c>
      <c r="AY5309" s="52">
        <v>1160.26</v>
      </c>
      <c r="AZ5309" s="52">
        <v>1273.04</v>
      </c>
      <c r="BA5309" s="52">
        <v>1469.77</v>
      </c>
      <c r="BB5309" s="52">
        <v>1731.5</v>
      </c>
      <c r="BC5309">
        <v>2017</v>
      </c>
    </row>
    <row r="5310" spans="1:55" x14ac:dyDescent="0.25">
      <c r="A5310">
        <v>688</v>
      </c>
      <c r="B5310" t="s">
        <v>1345</v>
      </c>
      <c r="C5310" t="s">
        <v>364</v>
      </c>
      <c r="D5310" t="s">
        <v>1346</v>
      </c>
      <c r="E5310" t="s">
        <v>365</v>
      </c>
      <c r="F5310" t="s">
        <v>366</v>
      </c>
      <c r="G5310" t="s">
        <v>242</v>
      </c>
      <c r="H5310" t="s">
        <v>230</v>
      </c>
      <c r="I5310" t="s">
        <v>1352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-4.2809999999999997</v>
      </c>
      <c r="AU5310">
        <v>-2.5449999999999999</v>
      </c>
      <c r="AV5310">
        <v>-4.96</v>
      </c>
      <c r="AW5310">
        <v>-7.86</v>
      </c>
      <c r="AX5310">
        <v>-10.395</v>
      </c>
      <c r="AY5310">
        <v>-10.481999999999999</v>
      </c>
      <c r="AZ5310">
        <v>-13.451000000000001</v>
      </c>
      <c r="BA5310">
        <v>-11.958</v>
      </c>
      <c r="BB5310">
        <v>-8.1760000000000002</v>
      </c>
      <c r="BC5310">
        <v>2017</v>
      </c>
    </row>
    <row r="5311" spans="1:55" x14ac:dyDescent="0.25">
      <c r="A5311">
        <v>688</v>
      </c>
      <c r="B5311" t="s">
        <v>1345</v>
      </c>
      <c r="C5311" t="s">
        <v>368</v>
      </c>
      <c r="D5311" t="s">
        <v>1346</v>
      </c>
      <c r="E5311" t="s">
        <v>365</v>
      </c>
      <c r="F5311" t="s">
        <v>366</v>
      </c>
      <c r="G5311" t="s">
        <v>282</v>
      </c>
      <c r="I5311" t="s">
        <v>369</v>
      </c>
      <c r="J5311">
        <v>-6.7949999999999999</v>
      </c>
      <c r="K5311">
        <v>-9.7040000000000006</v>
      </c>
      <c r="L5311">
        <v>-11.587</v>
      </c>
      <c r="M5311">
        <v>-10.82</v>
      </c>
      <c r="N5311">
        <v>-7.7130000000000001</v>
      </c>
      <c r="O5311">
        <v>-5.6980000000000004</v>
      </c>
      <c r="P5311">
        <v>-6.5990000000000002</v>
      </c>
      <c r="Q5311">
        <v>-13.872999999999999</v>
      </c>
      <c r="R5311">
        <v>-14.555999999999999</v>
      </c>
      <c r="S5311">
        <v>-17.882000000000001</v>
      </c>
      <c r="T5311">
        <v>-12.53</v>
      </c>
      <c r="U5311">
        <v>-17.212</v>
      </c>
      <c r="V5311">
        <v>-23.03</v>
      </c>
      <c r="W5311">
        <v>-26.9</v>
      </c>
      <c r="X5311">
        <v>-26.341999999999999</v>
      </c>
      <c r="Y5311">
        <v>-18.390999999999998</v>
      </c>
      <c r="Z5311">
        <v>-16.181000000000001</v>
      </c>
      <c r="AA5311">
        <v>-10.644</v>
      </c>
      <c r="AB5311">
        <v>-16.398</v>
      </c>
      <c r="AC5311">
        <v>-16.539000000000001</v>
      </c>
      <c r="AD5311">
        <v>-14.933</v>
      </c>
      <c r="AE5311">
        <v>-14.218</v>
      </c>
      <c r="AF5311">
        <v>-17.463999999999999</v>
      </c>
      <c r="AG5311">
        <v>-14.715999999999999</v>
      </c>
      <c r="AH5311">
        <v>-7.1020000000000003</v>
      </c>
      <c r="AI5311">
        <v>-10.013999999999999</v>
      </c>
      <c r="AJ5311">
        <v>-9.0969999999999995</v>
      </c>
      <c r="AK5311">
        <v>-8.3049999999999997</v>
      </c>
      <c r="AL5311">
        <v>-9.9280000000000008</v>
      </c>
      <c r="AM5311">
        <v>-10.907</v>
      </c>
      <c r="AN5311">
        <v>-16.061</v>
      </c>
      <c r="AO5311">
        <v>-25.35</v>
      </c>
      <c r="AP5311">
        <v>-44.735999999999997</v>
      </c>
      <c r="AQ5311">
        <v>-42.938000000000002</v>
      </c>
      <c r="AR5311">
        <v>-38.154000000000003</v>
      </c>
      <c r="AS5311">
        <v>-40.328000000000003</v>
      </c>
      <c r="AT5311">
        <v>-39.289000000000001</v>
      </c>
      <c r="AU5311">
        <v>-20.218</v>
      </c>
      <c r="AV5311">
        <v>-34.375999999999998</v>
      </c>
      <c r="AW5311">
        <v>-51.13</v>
      </c>
      <c r="AX5311">
        <v>-63.795000000000002</v>
      </c>
      <c r="AY5311">
        <v>-60.527000000000001</v>
      </c>
      <c r="AZ5311">
        <v>-72.965999999999994</v>
      </c>
      <c r="BA5311">
        <v>-57.920999999999999</v>
      </c>
      <c r="BB5311">
        <v>-34.716999999999999</v>
      </c>
      <c r="BC5311">
        <v>2017</v>
      </c>
    </row>
    <row r="5312" spans="1:55" x14ac:dyDescent="0.25">
      <c r="A5312">
        <v>518</v>
      </c>
      <c r="B5312" t="s">
        <v>1353</v>
      </c>
      <c r="C5312" t="s">
        <v>225</v>
      </c>
      <c r="D5312" t="s">
        <v>1354</v>
      </c>
      <c r="E5312" t="s">
        <v>227</v>
      </c>
      <c r="F5312" t="s">
        <v>228</v>
      </c>
      <c r="G5312" t="s">
        <v>229</v>
      </c>
      <c r="H5312" t="s">
        <v>230</v>
      </c>
      <c r="I5312" t="s">
        <v>1355</v>
      </c>
      <c r="J5312" t="s">
        <v>232</v>
      </c>
      <c r="K5312" t="s">
        <v>232</v>
      </c>
      <c r="L5312" t="s">
        <v>232</v>
      </c>
      <c r="M5312" t="s">
        <v>232</v>
      </c>
      <c r="N5312" t="s">
        <v>232</v>
      </c>
      <c r="O5312" t="s">
        <v>232</v>
      </c>
      <c r="P5312" t="s">
        <v>232</v>
      </c>
      <c r="Q5312" t="s">
        <v>232</v>
      </c>
      <c r="R5312" t="s">
        <v>232</v>
      </c>
      <c r="S5312" t="s">
        <v>232</v>
      </c>
      <c r="T5312" t="s">
        <v>232</v>
      </c>
      <c r="U5312" t="s">
        <v>232</v>
      </c>
      <c r="V5312" t="s">
        <v>232</v>
      </c>
      <c r="W5312" t="s">
        <v>232</v>
      </c>
      <c r="X5312" t="s">
        <v>232</v>
      </c>
      <c r="Y5312" t="s">
        <v>232</v>
      </c>
      <c r="Z5312" t="s">
        <v>232</v>
      </c>
      <c r="AA5312" t="s">
        <v>232</v>
      </c>
      <c r="AB5312" s="52">
        <v>11520.21</v>
      </c>
      <c r="AC5312" s="52">
        <v>12491.58</v>
      </c>
      <c r="AD5312" s="52">
        <v>14042.81</v>
      </c>
      <c r="AE5312" s="52">
        <v>15793.63</v>
      </c>
      <c r="AF5312" s="52">
        <v>17641.96</v>
      </c>
      <c r="AG5312" s="52">
        <v>19933</v>
      </c>
      <c r="AH5312" s="52">
        <v>22662.880000000001</v>
      </c>
      <c r="AI5312" s="52">
        <v>25737.54</v>
      </c>
      <c r="AJ5312" s="52">
        <v>29162.41</v>
      </c>
      <c r="AK5312" s="52">
        <v>32807.85</v>
      </c>
      <c r="AL5312" s="52">
        <v>35287.599999999999</v>
      </c>
      <c r="AM5312" s="52">
        <v>36835.11</v>
      </c>
      <c r="AN5312" s="52">
        <v>38767.72</v>
      </c>
      <c r="AO5312" s="52">
        <v>40888.82</v>
      </c>
      <c r="AP5312" s="52">
        <v>43540.77</v>
      </c>
      <c r="AQ5312" s="52">
        <v>46979.91</v>
      </c>
      <c r="AR5312" s="52">
        <v>50832.19</v>
      </c>
      <c r="AS5312" s="52">
        <v>54630.720000000001</v>
      </c>
      <c r="AT5312" s="52">
        <v>57444.49</v>
      </c>
      <c r="AU5312" s="52">
        <v>61082.879999999997</v>
      </c>
      <c r="AV5312" s="52">
        <v>65168.84</v>
      </c>
      <c r="AW5312" s="52">
        <v>69371.100000000006</v>
      </c>
      <c r="AX5312" s="52">
        <v>73944.59</v>
      </c>
      <c r="AY5312" s="52">
        <v>78922.58</v>
      </c>
      <c r="AZ5312" s="52">
        <v>84342.74</v>
      </c>
      <c r="BA5312" s="52">
        <v>90190.79</v>
      </c>
      <c r="BB5312" s="52">
        <v>96464.51</v>
      </c>
      <c r="BC5312">
        <v>2018</v>
      </c>
    </row>
    <row r="5313" spans="1:55" x14ac:dyDescent="0.25">
      <c r="A5313">
        <v>518</v>
      </c>
      <c r="B5313" t="s">
        <v>1353</v>
      </c>
      <c r="C5313" t="s">
        <v>233</v>
      </c>
      <c r="D5313" t="s">
        <v>1354</v>
      </c>
      <c r="E5313" t="s">
        <v>227</v>
      </c>
      <c r="F5313" t="s">
        <v>234</v>
      </c>
      <c r="G5313" t="s">
        <v>235</v>
      </c>
      <c r="I5313" t="s">
        <v>236</v>
      </c>
      <c r="J5313" t="s">
        <v>232</v>
      </c>
      <c r="K5313" t="s">
        <v>232</v>
      </c>
      <c r="L5313" t="s">
        <v>232</v>
      </c>
      <c r="M5313" t="s">
        <v>232</v>
      </c>
      <c r="N5313" t="s">
        <v>232</v>
      </c>
      <c r="O5313" t="s">
        <v>232</v>
      </c>
      <c r="P5313" t="s">
        <v>232</v>
      </c>
      <c r="Q5313" t="s">
        <v>232</v>
      </c>
      <c r="R5313" t="s">
        <v>232</v>
      </c>
      <c r="S5313" t="s">
        <v>232</v>
      </c>
      <c r="T5313" t="s">
        <v>232</v>
      </c>
      <c r="U5313" t="s">
        <v>232</v>
      </c>
      <c r="V5313" t="s">
        <v>232</v>
      </c>
      <c r="W5313" t="s">
        <v>232</v>
      </c>
      <c r="X5313" t="s">
        <v>232</v>
      </c>
      <c r="Y5313" t="s">
        <v>232</v>
      </c>
      <c r="Z5313" t="s">
        <v>232</v>
      </c>
      <c r="AA5313" t="s">
        <v>232</v>
      </c>
      <c r="AB5313" t="s">
        <v>232</v>
      </c>
      <c r="AC5313">
        <v>8.4320000000000004</v>
      </c>
      <c r="AD5313">
        <v>12.417999999999999</v>
      </c>
      <c r="AE5313">
        <v>12.468</v>
      </c>
      <c r="AF5313">
        <v>11.702999999999999</v>
      </c>
      <c r="AG5313">
        <v>12.986000000000001</v>
      </c>
      <c r="AH5313">
        <v>13.695</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5.1509999999999998</v>
      </c>
      <c r="AU5313">
        <v>6.3339999999999996</v>
      </c>
      <c r="AV5313">
        <v>6.6890000000000001</v>
      </c>
      <c r="AW5313">
        <v>6.4480000000000004</v>
      </c>
      <c r="AX5313">
        <v>6.593</v>
      </c>
      <c r="AY5313">
        <v>6.7320000000000002</v>
      </c>
      <c r="AZ5313">
        <v>6.8680000000000003</v>
      </c>
      <c r="BA5313">
        <v>6.9340000000000002</v>
      </c>
      <c r="BB5313">
        <v>6.9560000000000004</v>
      </c>
      <c r="BC5313">
        <v>2018</v>
      </c>
    </row>
    <row r="5314" spans="1:55" x14ac:dyDescent="0.25">
      <c r="A5314">
        <v>518</v>
      </c>
      <c r="B5314" t="s">
        <v>1353</v>
      </c>
      <c r="C5314" t="s">
        <v>237</v>
      </c>
      <c r="D5314" t="s">
        <v>1354</v>
      </c>
      <c r="E5314" t="s">
        <v>238</v>
      </c>
      <c r="F5314" t="s">
        <v>239</v>
      </c>
      <c r="G5314" t="s">
        <v>229</v>
      </c>
      <c r="H5314" t="s">
        <v>230</v>
      </c>
      <c r="I5314" t="s">
        <v>1355</v>
      </c>
      <c r="J5314" t="s">
        <v>232</v>
      </c>
      <c r="K5314" t="s">
        <v>232</v>
      </c>
      <c r="L5314" t="s">
        <v>232</v>
      </c>
      <c r="M5314" t="s">
        <v>232</v>
      </c>
      <c r="N5314" t="s">
        <v>232</v>
      </c>
      <c r="O5314" t="s">
        <v>232</v>
      </c>
      <c r="P5314" t="s">
        <v>232</v>
      </c>
      <c r="Q5314" t="s">
        <v>232</v>
      </c>
      <c r="R5314" t="s">
        <v>232</v>
      </c>
      <c r="S5314" t="s">
        <v>232</v>
      </c>
      <c r="T5314" t="s">
        <v>232</v>
      </c>
      <c r="U5314" t="s">
        <v>232</v>
      </c>
      <c r="V5314" t="s">
        <v>232</v>
      </c>
      <c r="W5314" t="s">
        <v>232</v>
      </c>
      <c r="X5314" t="s">
        <v>232</v>
      </c>
      <c r="Y5314" t="s">
        <v>232</v>
      </c>
      <c r="Z5314" t="s">
        <v>232</v>
      </c>
      <c r="AA5314" t="s">
        <v>232</v>
      </c>
      <c r="AB5314" s="52">
        <v>1758.52</v>
      </c>
      <c r="AC5314" s="52">
        <v>2397.5300000000002</v>
      </c>
      <c r="AD5314" s="52">
        <v>3185.29</v>
      </c>
      <c r="AE5314" s="52">
        <v>4180.26</v>
      </c>
      <c r="AF5314" s="52">
        <v>5807.79</v>
      </c>
      <c r="AG5314" s="52">
        <v>8067.1</v>
      </c>
      <c r="AH5314" s="52">
        <v>10508.95</v>
      </c>
      <c r="AI5314" s="52">
        <v>13301.29</v>
      </c>
      <c r="AJ5314" s="52">
        <v>17523.650000000001</v>
      </c>
      <c r="AK5314" s="52">
        <v>22760.53</v>
      </c>
      <c r="AL5314" s="52">
        <v>28668.31</v>
      </c>
      <c r="AM5314" s="52">
        <v>34000.5</v>
      </c>
      <c r="AN5314" s="52">
        <v>38767.72</v>
      </c>
      <c r="AO5314" s="52">
        <v>43042.33</v>
      </c>
      <c r="AP5314" s="52">
        <v>48783.57</v>
      </c>
      <c r="AQ5314" s="52">
        <v>54636.01</v>
      </c>
      <c r="AR5314" s="52">
        <v>61637.32</v>
      </c>
      <c r="AS5314" s="52">
        <v>68987.95</v>
      </c>
      <c r="AT5314" s="52">
        <v>74265.41</v>
      </c>
      <c r="AU5314" s="52">
        <v>82541.75</v>
      </c>
      <c r="AV5314" s="52">
        <v>94743.55</v>
      </c>
      <c r="AW5314" s="52">
        <v>104393.31</v>
      </c>
      <c r="AX5314" s="52">
        <v>119003.54</v>
      </c>
      <c r="AY5314" s="52">
        <v>135845.04</v>
      </c>
      <c r="AZ5314" s="52">
        <v>155113.79999999999</v>
      </c>
      <c r="BA5314" s="52">
        <v>176589.97</v>
      </c>
      <c r="BB5314" s="52">
        <v>201081.69</v>
      </c>
      <c r="BC5314">
        <v>2018</v>
      </c>
    </row>
    <row r="5315" spans="1:55" x14ac:dyDescent="0.25">
      <c r="A5315">
        <v>518</v>
      </c>
      <c r="B5315" t="s">
        <v>1353</v>
      </c>
      <c r="C5315" t="s">
        <v>240</v>
      </c>
      <c r="D5315" t="s">
        <v>1354</v>
      </c>
      <c r="E5315" t="s">
        <v>238</v>
      </c>
      <c r="F5315" t="s">
        <v>241</v>
      </c>
      <c r="G5315" t="s">
        <v>242</v>
      </c>
      <c r="H5315" t="s">
        <v>230</v>
      </c>
      <c r="I5315" t="s">
        <v>243</v>
      </c>
      <c r="J5315" t="s">
        <v>232</v>
      </c>
      <c r="K5315" t="s">
        <v>232</v>
      </c>
      <c r="L5315" t="s">
        <v>232</v>
      </c>
      <c r="M5315" t="s">
        <v>232</v>
      </c>
      <c r="N5315" t="s">
        <v>232</v>
      </c>
      <c r="O5315" t="s">
        <v>232</v>
      </c>
      <c r="P5315" t="s">
        <v>232</v>
      </c>
      <c r="Q5315" t="s">
        <v>232</v>
      </c>
      <c r="R5315" t="s">
        <v>232</v>
      </c>
      <c r="S5315" t="s">
        <v>232</v>
      </c>
      <c r="T5315" t="s">
        <v>232</v>
      </c>
      <c r="U5315" t="s">
        <v>232</v>
      </c>
      <c r="V5315" t="s">
        <v>232</v>
      </c>
      <c r="W5315" t="s">
        <v>232</v>
      </c>
      <c r="X5315" t="s">
        <v>232</v>
      </c>
      <c r="Y5315" t="s">
        <v>232</v>
      </c>
      <c r="Z5315" t="s">
        <v>232</v>
      </c>
      <c r="AA5315" t="s">
        <v>232</v>
      </c>
      <c r="AB5315">
        <v>5.7990000000000004</v>
      </c>
      <c r="AC5315">
        <v>7.0949999999999998</v>
      </c>
      <c r="AD5315">
        <v>9.0730000000000004</v>
      </c>
      <c r="AE5315">
        <v>8.532</v>
      </c>
      <c r="AF5315">
        <v>7.6520000000000001</v>
      </c>
      <c r="AG5315">
        <v>9.3780000000000001</v>
      </c>
      <c r="AH5315">
        <v>11.752000000000001</v>
      </c>
      <c r="AI5315">
        <v>13.183999999999999</v>
      </c>
      <c r="AJ5315">
        <v>14.268000000000001</v>
      </c>
      <c r="AK5315">
        <v>17.66</v>
      </c>
      <c r="AL5315">
        <v>25.1</v>
      </c>
      <c r="AM5315">
        <v>31.728999999999999</v>
      </c>
      <c r="AN5315">
        <v>39.779000000000003</v>
      </c>
      <c r="AO5315">
        <v>54.119</v>
      </c>
      <c r="AP5315">
        <v>58.466999999999999</v>
      </c>
      <c r="AQ5315">
        <v>60.539000000000001</v>
      </c>
      <c r="AR5315">
        <v>63.273000000000003</v>
      </c>
      <c r="AS5315">
        <v>63.225000000000001</v>
      </c>
      <c r="AT5315">
        <v>60.451999999999998</v>
      </c>
      <c r="AU5315">
        <v>61.386000000000003</v>
      </c>
      <c r="AV5315">
        <v>68.558999999999997</v>
      </c>
      <c r="AW5315">
        <v>65.665000000000006</v>
      </c>
      <c r="AX5315">
        <v>71.403000000000006</v>
      </c>
      <c r="AY5315">
        <v>78.123999999999995</v>
      </c>
      <c r="AZ5315">
        <v>85.856999999999999</v>
      </c>
      <c r="BA5315">
        <v>94.227000000000004</v>
      </c>
      <c r="BB5315">
        <v>103.559</v>
      </c>
      <c r="BC5315">
        <v>2018</v>
      </c>
    </row>
    <row r="5316" spans="1:55" x14ac:dyDescent="0.25">
      <c r="A5316">
        <v>518</v>
      </c>
      <c r="B5316" t="s">
        <v>1353</v>
      </c>
      <c r="C5316" t="s">
        <v>244</v>
      </c>
      <c r="D5316" t="s">
        <v>1354</v>
      </c>
      <c r="E5316" t="s">
        <v>238</v>
      </c>
      <c r="F5316" t="s">
        <v>245</v>
      </c>
      <c r="G5316" t="s">
        <v>246</v>
      </c>
      <c r="H5316" t="s">
        <v>230</v>
      </c>
      <c r="I5316" t="s">
        <v>243</v>
      </c>
      <c r="J5316" t="s">
        <v>232</v>
      </c>
      <c r="K5316" t="s">
        <v>232</v>
      </c>
      <c r="L5316" t="s">
        <v>232</v>
      </c>
      <c r="M5316" t="s">
        <v>232</v>
      </c>
      <c r="N5316" t="s">
        <v>232</v>
      </c>
      <c r="O5316" t="s">
        <v>232</v>
      </c>
      <c r="P5316" t="s">
        <v>232</v>
      </c>
      <c r="Q5316" t="s">
        <v>232</v>
      </c>
      <c r="R5316" t="s">
        <v>232</v>
      </c>
      <c r="S5316" t="s">
        <v>232</v>
      </c>
      <c r="T5316" t="s">
        <v>232</v>
      </c>
      <c r="U5316" t="s">
        <v>232</v>
      </c>
      <c r="V5316" t="s">
        <v>232</v>
      </c>
      <c r="W5316" t="s">
        <v>232</v>
      </c>
      <c r="X5316" t="s">
        <v>232</v>
      </c>
      <c r="Y5316" t="s">
        <v>232</v>
      </c>
      <c r="Z5316" t="s">
        <v>232</v>
      </c>
      <c r="AA5316" t="s">
        <v>232</v>
      </c>
      <c r="AB5316">
        <v>39.598999999999997</v>
      </c>
      <c r="AC5316">
        <v>43.558</v>
      </c>
      <c r="AD5316">
        <v>50.061</v>
      </c>
      <c r="AE5316">
        <v>57.537999999999997</v>
      </c>
      <c r="AF5316">
        <v>65.287999999999997</v>
      </c>
      <c r="AG5316">
        <v>75.135999999999996</v>
      </c>
      <c r="AH5316">
        <v>87.725999999999999</v>
      </c>
      <c r="AI5316">
        <v>102.73099999999999</v>
      </c>
      <c r="AJ5316">
        <v>119.92400000000001</v>
      </c>
      <c r="AK5316">
        <v>138.54</v>
      </c>
      <c r="AL5316">
        <v>151.90899999999999</v>
      </c>
      <c r="AM5316">
        <v>159.78</v>
      </c>
      <c r="AN5316">
        <v>170.12299999999999</v>
      </c>
      <c r="AO5316">
        <v>183.179</v>
      </c>
      <c r="AP5316">
        <v>198.80099999999999</v>
      </c>
      <c r="AQ5316">
        <v>218.267</v>
      </c>
      <c r="AR5316">
        <v>240.63300000000001</v>
      </c>
      <c r="AS5316">
        <v>261.38099999999997</v>
      </c>
      <c r="AT5316">
        <v>277.84699999999998</v>
      </c>
      <c r="AU5316">
        <v>301.06200000000001</v>
      </c>
      <c r="AV5316">
        <v>328.44299999999998</v>
      </c>
      <c r="AW5316">
        <v>355.83800000000002</v>
      </c>
      <c r="AX5316">
        <v>387.21800000000002</v>
      </c>
      <c r="AY5316">
        <v>421.87700000000001</v>
      </c>
      <c r="AZ5316">
        <v>460.18</v>
      </c>
      <c r="BA5316">
        <v>502.28500000000003</v>
      </c>
      <c r="BB5316">
        <v>548.46699999999998</v>
      </c>
      <c r="BC5316">
        <v>2018</v>
      </c>
    </row>
    <row r="5317" spans="1:55" x14ac:dyDescent="0.25">
      <c r="A5317">
        <v>518</v>
      </c>
      <c r="B5317" t="s">
        <v>1353</v>
      </c>
      <c r="C5317" t="s">
        <v>247</v>
      </c>
      <c r="D5317" t="s">
        <v>1354</v>
      </c>
      <c r="E5317" t="s">
        <v>248</v>
      </c>
      <c r="F5317" t="s">
        <v>249</v>
      </c>
      <c r="G5317" t="s">
        <v>250</v>
      </c>
      <c r="I5317" t="s">
        <v>251</v>
      </c>
      <c r="J5317" t="s">
        <v>232</v>
      </c>
      <c r="K5317" t="s">
        <v>232</v>
      </c>
      <c r="L5317" t="s">
        <v>232</v>
      </c>
      <c r="M5317" t="s">
        <v>232</v>
      </c>
      <c r="N5317" t="s">
        <v>232</v>
      </c>
      <c r="O5317" t="s">
        <v>232</v>
      </c>
      <c r="P5317" t="s">
        <v>232</v>
      </c>
      <c r="Q5317" t="s">
        <v>232</v>
      </c>
      <c r="R5317" t="s">
        <v>232</v>
      </c>
      <c r="S5317" t="s">
        <v>232</v>
      </c>
      <c r="T5317" t="s">
        <v>232</v>
      </c>
      <c r="U5317" t="s">
        <v>232</v>
      </c>
      <c r="V5317" t="s">
        <v>232</v>
      </c>
      <c r="W5317" t="s">
        <v>232</v>
      </c>
      <c r="X5317" t="s">
        <v>232</v>
      </c>
      <c r="Y5317" t="s">
        <v>232</v>
      </c>
      <c r="Z5317" t="s">
        <v>232</v>
      </c>
      <c r="AA5317" t="s">
        <v>232</v>
      </c>
      <c r="AB5317">
        <v>15.265000000000001</v>
      </c>
      <c r="AC5317">
        <v>19.193000000000001</v>
      </c>
      <c r="AD5317">
        <v>22.683</v>
      </c>
      <c r="AE5317">
        <v>26.468</v>
      </c>
      <c r="AF5317">
        <v>32.92</v>
      </c>
      <c r="AG5317">
        <v>40.470999999999997</v>
      </c>
      <c r="AH5317">
        <v>46.371000000000002</v>
      </c>
      <c r="AI5317">
        <v>51.68</v>
      </c>
      <c r="AJ5317">
        <v>60.09</v>
      </c>
      <c r="AK5317">
        <v>69.375</v>
      </c>
      <c r="AL5317">
        <v>81.242000000000004</v>
      </c>
      <c r="AM5317">
        <v>92.305000000000007</v>
      </c>
      <c r="AN5317">
        <v>100</v>
      </c>
      <c r="AO5317">
        <v>105.267</v>
      </c>
      <c r="AP5317">
        <v>112.041</v>
      </c>
      <c r="AQ5317">
        <v>116.297</v>
      </c>
      <c r="AR5317">
        <v>121.256</v>
      </c>
      <c r="AS5317">
        <v>126.28</v>
      </c>
      <c r="AT5317">
        <v>129.28200000000001</v>
      </c>
      <c r="AU5317">
        <v>135.131</v>
      </c>
      <c r="AV5317">
        <v>145.38200000000001</v>
      </c>
      <c r="AW5317">
        <v>150.48500000000001</v>
      </c>
      <c r="AX5317">
        <v>160.93600000000001</v>
      </c>
      <c r="AY5317">
        <v>172.124</v>
      </c>
      <c r="AZ5317">
        <v>183.90899999999999</v>
      </c>
      <c r="BA5317">
        <v>195.79599999999999</v>
      </c>
      <c r="BB5317">
        <v>208.45099999999999</v>
      </c>
      <c r="BC5317">
        <v>2018</v>
      </c>
    </row>
    <row r="5318" spans="1:55" x14ac:dyDescent="0.25">
      <c r="A5318">
        <v>518</v>
      </c>
      <c r="B5318" t="s">
        <v>1353</v>
      </c>
      <c r="C5318" t="s">
        <v>252</v>
      </c>
      <c r="D5318" t="s">
        <v>1354</v>
      </c>
      <c r="E5318" t="s">
        <v>253</v>
      </c>
      <c r="F5318" t="s">
        <v>254</v>
      </c>
      <c r="G5318" t="s">
        <v>229</v>
      </c>
      <c r="H5318" t="s">
        <v>220</v>
      </c>
      <c r="I5318" t="s">
        <v>255</v>
      </c>
      <c r="J5318" t="s">
        <v>232</v>
      </c>
      <c r="K5318" t="s">
        <v>232</v>
      </c>
      <c r="L5318" t="s">
        <v>232</v>
      </c>
      <c r="M5318" t="s">
        <v>232</v>
      </c>
      <c r="N5318" t="s">
        <v>232</v>
      </c>
      <c r="O5318" t="s">
        <v>232</v>
      </c>
      <c r="P5318" t="s">
        <v>232</v>
      </c>
      <c r="Q5318" t="s">
        <v>232</v>
      </c>
      <c r="R5318" t="s">
        <v>232</v>
      </c>
      <c r="S5318" t="s">
        <v>232</v>
      </c>
      <c r="T5318" t="s">
        <v>232</v>
      </c>
      <c r="U5318" t="s">
        <v>232</v>
      </c>
      <c r="V5318" t="s">
        <v>232</v>
      </c>
      <c r="W5318" t="s">
        <v>232</v>
      </c>
      <c r="X5318" t="s">
        <v>232</v>
      </c>
      <c r="Y5318" t="s">
        <v>232</v>
      </c>
      <c r="Z5318" t="s">
        <v>232</v>
      </c>
      <c r="AA5318" t="s">
        <v>232</v>
      </c>
      <c r="AB5318" s="52">
        <v>254334.4</v>
      </c>
      <c r="AC5318" s="52">
        <v>272301.45</v>
      </c>
      <c r="AD5318" s="52">
        <v>302784.53999999998</v>
      </c>
      <c r="AE5318" s="52">
        <v>337461.98</v>
      </c>
      <c r="AF5318" s="52">
        <v>374146.08</v>
      </c>
      <c r="AG5318" s="52">
        <v>420040.82</v>
      </c>
      <c r="AH5318" s="52">
        <v>474713.03</v>
      </c>
      <c r="AI5318" s="52">
        <v>535831.23</v>
      </c>
      <c r="AJ5318" s="52">
        <v>603297.89</v>
      </c>
      <c r="AK5318" s="52">
        <v>674321.46</v>
      </c>
      <c r="AL5318" s="52">
        <v>720398.76</v>
      </c>
      <c r="AM5318" s="52">
        <v>746644.39</v>
      </c>
      <c r="AN5318" s="52">
        <v>779905.61</v>
      </c>
      <c r="AO5318" s="52">
        <v>815984.62</v>
      </c>
      <c r="AP5318" s="52">
        <v>861558.21</v>
      </c>
      <c r="AQ5318" s="52">
        <v>921551.12</v>
      </c>
      <c r="AR5318" s="52">
        <v>988579.54</v>
      </c>
      <c r="AS5318" s="52">
        <v>1053718.24</v>
      </c>
      <c r="AT5318" s="52">
        <v>1099337.46</v>
      </c>
      <c r="AU5318" s="52">
        <v>1160278.98</v>
      </c>
      <c r="AV5318" s="52">
        <v>1233508.04</v>
      </c>
      <c r="AW5318" s="52">
        <v>1308413.7</v>
      </c>
      <c r="AX5318" s="52">
        <v>1385302.22</v>
      </c>
      <c r="AY5318" s="52">
        <v>1469091.62</v>
      </c>
      <c r="AZ5318" s="52">
        <v>1560454.06</v>
      </c>
      <c r="BA5318" s="52">
        <v>1659130.17</v>
      </c>
      <c r="BB5318" s="52">
        <v>1765058.51</v>
      </c>
      <c r="BC5318">
        <v>2015</v>
      </c>
    </row>
    <row r="5319" spans="1:55" x14ac:dyDescent="0.25">
      <c r="A5319">
        <v>518</v>
      </c>
      <c r="B5319" t="s">
        <v>1353</v>
      </c>
      <c r="C5319" t="s">
        <v>256</v>
      </c>
      <c r="D5319" t="s">
        <v>1354</v>
      </c>
      <c r="E5319" t="s">
        <v>253</v>
      </c>
      <c r="F5319" t="s">
        <v>257</v>
      </c>
      <c r="G5319" t="s">
        <v>258</v>
      </c>
      <c r="H5319" t="s">
        <v>220</v>
      </c>
      <c r="I5319" t="s">
        <v>255</v>
      </c>
      <c r="J5319" t="s">
        <v>232</v>
      </c>
      <c r="K5319" t="s">
        <v>232</v>
      </c>
      <c r="L5319" t="s">
        <v>232</v>
      </c>
      <c r="M5319" t="s">
        <v>232</v>
      </c>
      <c r="N5319" t="s">
        <v>232</v>
      </c>
      <c r="O5319" t="s">
        <v>232</v>
      </c>
      <c r="P5319" t="s">
        <v>232</v>
      </c>
      <c r="Q5319" t="s">
        <v>232</v>
      </c>
      <c r="R5319" t="s">
        <v>232</v>
      </c>
      <c r="S5319" t="s">
        <v>232</v>
      </c>
      <c r="T5319" t="s">
        <v>232</v>
      </c>
      <c r="U5319" t="s">
        <v>232</v>
      </c>
      <c r="V5319" t="s">
        <v>232</v>
      </c>
      <c r="W5319" t="s">
        <v>232</v>
      </c>
      <c r="X5319" t="s">
        <v>232</v>
      </c>
      <c r="Y5319" t="s">
        <v>232</v>
      </c>
      <c r="Z5319" t="s">
        <v>232</v>
      </c>
      <c r="AA5319" t="s">
        <v>232</v>
      </c>
      <c r="AB5319" s="52">
        <v>1139.4000000000001</v>
      </c>
      <c r="AC5319" s="52">
        <v>1219.8900000000001</v>
      </c>
      <c r="AD5319" s="52">
        <v>1356.45</v>
      </c>
      <c r="AE5319" s="52">
        <v>1511.81</v>
      </c>
      <c r="AF5319" s="52">
        <v>1676.15</v>
      </c>
      <c r="AG5319" s="52">
        <v>1881.75</v>
      </c>
      <c r="AH5319" s="52">
        <v>2126.6799999999998</v>
      </c>
      <c r="AI5319" s="52">
        <v>2400.4899999999998</v>
      </c>
      <c r="AJ5319" s="52">
        <v>2702.73</v>
      </c>
      <c r="AK5319" s="52">
        <v>3020.91</v>
      </c>
      <c r="AL5319" s="52">
        <v>3227.34</v>
      </c>
      <c r="AM5319" s="52">
        <v>3344.92</v>
      </c>
      <c r="AN5319" s="52">
        <v>3493.92</v>
      </c>
      <c r="AO5319" s="52">
        <v>3655.56</v>
      </c>
      <c r="AP5319" s="52">
        <v>3859.72</v>
      </c>
      <c r="AQ5319" s="52">
        <v>4128.49</v>
      </c>
      <c r="AR5319" s="52">
        <v>4428.7700000000004</v>
      </c>
      <c r="AS5319" s="52">
        <v>4720.59</v>
      </c>
      <c r="AT5319" s="52">
        <v>4924.96</v>
      </c>
      <c r="AU5319" s="52">
        <v>5197.97</v>
      </c>
      <c r="AV5319" s="52">
        <v>5526.03</v>
      </c>
      <c r="AW5319" s="52">
        <v>5861.6</v>
      </c>
      <c r="AX5319" s="52">
        <v>6206.06</v>
      </c>
      <c r="AY5319" s="52">
        <v>6581.43</v>
      </c>
      <c r="AZ5319" s="52">
        <v>6990.73</v>
      </c>
      <c r="BA5319" s="52">
        <v>7432.79</v>
      </c>
      <c r="BB5319" s="52">
        <v>7907.34</v>
      </c>
      <c r="BC5319">
        <v>2015</v>
      </c>
    </row>
    <row r="5320" spans="1:55" x14ac:dyDescent="0.25">
      <c r="A5320">
        <v>518</v>
      </c>
      <c r="B5320" t="s">
        <v>1353</v>
      </c>
      <c r="C5320" t="s">
        <v>259</v>
      </c>
      <c r="D5320" t="s">
        <v>1354</v>
      </c>
      <c r="E5320" t="s">
        <v>260</v>
      </c>
      <c r="F5320" t="s">
        <v>261</v>
      </c>
      <c r="G5320" t="s">
        <v>229</v>
      </c>
      <c r="H5320" t="s">
        <v>220</v>
      </c>
      <c r="I5320" t="s">
        <v>262</v>
      </c>
      <c r="J5320" t="s">
        <v>232</v>
      </c>
      <c r="K5320" t="s">
        <v>232</v>
      </c>
      <c r="L5320" t="s">
        <v>232</v>
      </c>
      <c r="M5320" t="s">
        <v>232</v>
      </c>
      <c r="N5320" t="s">
        <v>232</v>
      </c>
      <c r="O5320" t="s">
        <v>232</v>
      </c>
      <c r="P5320" t="s">
        <v>232</v>
      </c>
      <c r="Q5320" t="s">
        <v>232</v>
      </c>
      <c r="R5320" t="s">
        <v>232</v>
      </c>
      <c r="S5320" t="s">
        <v>232</v>
      </c>
      <c r="T5320" t="s">
        <v>232</v>
      </c>
      <c r="U5320" t="s">
        <v>232</v>
      </c>
      <c r="V5320" t="s">
        <v>232</v>
      </c>
      <c r="W5320" t="s">
        <v>232</v>
      </c>
      <c r="X5320" t="s">
        <v>232</v>
      </c>
      <c r="Y5320" t="s">
        <v>232</v>
      </c>
      <c r="Z5320" t="s">
        <v>232</v>
      </c>
      <c r="AA5320" t="s">
        <v>232</v>
      </c>
      <c r="AB5320" s="52">
        <v>38823.279999999999</v>
      </c>
      <c r="AC5320" s="52">
        <v>52263.34</v>
      </c>
      <c r="AD5320" s="52">
        <v>68679.759999999995</v>
      </c>
      <c r="AE5320" s="52">
        <v>89319.52</v>
      </c>
      <c r="AF5320" s="52">
        <v>123170.07</v>
      </c>
      <c r="AG5320" s="52">
        <v>169995.13</v>
      </c>
      <c r="AH5320" s="52">
        <v>220128.08</v>
      </c>
      <c r="AI5320" s="52">
        <v>276920.2</v>
      </c>
      <c r="AJ5320" s="52">
        <v>362520.84</v>
      </c>
      <c r="AK5320" s="52">
        <v>467812.28</v>
      </c>
      <c r="AL5320" s="52">
        <v>585265.54</v>
      </c>
      <c r="AM5320" s="52">
        <v>689187.22</v>
      </c>
      <c r="AN5320" s="52">
        <v>779905.61</v>
      </c>
      <c r="AO5320" s="52">
        <v>858960.37</v>
      </c>
      <c r="AP5320" s="52">
        <v>965299.65</v>
      </c>
      <c r="AQ5320" s="52">
        <v>1071732.02</v>
      </c>
      <c r="AR5320" s="52">
        <v>1198716.8</v>
      </c>
      <c r="AS5320" s="52">
        <v>1330640.6499999999</v>
      </c>
      <c r="AT5320" s="52">
        <v>1421245.78</v>
      </c>
      <c r="AU5320" s="52">
        <v>1567893.66</v>
      </c>
      <c r="AV5320" s="52">
        <v>1793294.65</v>
      </c>
      <c r="AW5320" s="52">
        <v>1968970.33</v>
      </c>
      <c r="AX5320" s="52">
        <v>2229451.2799999998</v>
      </c>
      <c r="AY5320" s="52">
        <v>2528665.5</v>
      </c>
      <c r="AZ5320" s="52">
        <v>2869813.65</v>
      </c>
      <c r="BA5320" s="52">
        <v>3248510.75</v>
      </c>
      <c r="BB5320" s="52">
        <v>3679290.62</v>
      </c>
      <c r="BC5320">
        <v>2015</v>
      </c>
    </row>
    <row r="5321" spans="1:55" x14ac:dyDescent="0.25">
      <c r="A5321">
        <v>518</v>
      </c>
      <c r="B5321" t="s">
        <v>1353</v>
      </c>
      <c r="C5321" t="s">
        <v>263</v>
      </c>
      <c r="D5321" t="s">
        <v>1354</v>
      </c>
      <c r="E5321" t="s">
        <v>260</v>
      </c>
      <c r="F5321" t="s">
        <v>264</v>
      </c>
      <c r="G5321" t="s">
        <v>242</v>
      </c>
      <c r="H5321" t="s">
        <v>220</v>
      </c>
      <c r="I5321" t="s">
        <v>262</v>
      </c>
      <c r="J5321" t="s">
        <v>232</v>
      </c>
      <c r="K5321" t="s">
        <v>232</v>
      </c>
      <c r="L5321" t="s">
        <v>232</v>
      </c>
      <c r="M5321" t="s">
        <v>232</v>
      </c>
      <c r="N5321" t="s">
        <v>232</v>
      </c>
      <c r="O5321" t="s">
        <v>232</v>
      </c>
      <c r="P5321" t="s">
        <v>232</v>
      </c>
      <c r="Q5321" t="s">
        <v>232</v>
      </c>
      <c r="R5321" t="s">
        <v>232</v>
      </c>
      <c r="S5321" t="s">
        <v>232</v>
      </c>
      <c r="T5321" t="s">
        <v>232</v>
      </c>
      <c r="U5321" t="s">
        <v>232</v>
      </c>
      <c r="V5321" t="s">
        <v>232</v>
      </c>
      <c r="W5321" t="s">
        <v>232</v>
      </c>
      <c r="X5321" t="s">
        <v>232</v>
      </c>
      <c r="Y5321" t="s">
        <v>232</v>
      </c>
      <c r="Z5321" t="s">
        <v>232</v>
      </c>
      <c r="AA5321" t="s">
        <v>232</v>
      </c>
      <c r="AB5321">
        <v>128.036</v>
      </c>
      <c r="AC5321">
        <v>154.66300000000001</v>
      </c>
      <c r="AD5321">
        <v>195.62100000000001</v>
      </c>
      <c r="AE5321">
        <v>182.31</v>
      </c>
      <c r="AF5321">
        <v>162.28299999999999</v>
      </c>
      <c r="AG5321">
        <v>197.61099999999999</v>
      </c>
      <c r="AH5321">
        <v>246.15899999999999</v>
      </c>
      <c r="AI5321">
        <v>274.47300000000001</v>
      </c>
      <c r="AJ5321">
        <v>295.17200000000003</v>
      </c>
      <c r="AK5321">
        <v>362.97300000000001</v>
      </c>
      <c r="AL5321">
        <v>512.41700000000003</v>
      </c>
      <c r="AM5321">
        <v>643.149</v>
      </c>
      <c r="AN5321">
        <v>800.245</v>
      </c>
      <c r="AO5321" s="52">
        <v>1080</v>
      </c>
      <c r="AP5321" s="52">
        <v>1156.9000000000001</v>
      </c>
      <c r="AQ5321" s="52">
        <v>1187.52</v>
      </c>
      <c r="AR5321" s="52">
        <v>1230.53</v>
      </c>
      <c r="AS5321" s="52">
        <v>1219.48</v>
      </c>
      <c r="AT5321" s="52">
        <v>1156.8900000000001</v>
      </c>
      <c r="AU5321" s="52">
        <v>1166.04</v>
      </c>
      <c r="AV5321" s="52">
        <v>1297.68</v>
      </c>
      <c r="AW5321" s="52">
        <v>1238.52</v>
      </c>
      <c r="AX5321" s="52">
        <v>1337.69</v>
      </c>
      <c r="AY5321" s="52">
        <v>1454.23</v>
      </c>
      <c r="AZ5321" s="52">
        <v>1588.47</v>
      </c>
      <c r="BA5321" s="52">
        <v>1733.37</v>
      </c>
      <c r="BB5321" s="52">
        <v>1894.87</v>
      </c>
      <c r="BC5321">
        <v>2015</v>
      </c>
    </row>
    <row r="5322" spans="1:55" x14ac:dyDescent="0.25">
      <c r="A5322">
        <v>518</v>
      </c>
      <c r="B5322" t="s">
        <v>1353</v>
      </c>
      <c r="C5322" t="s">
        <v>265</v>
      </c>
      <c r="D5322" t="s">
        <v>1354</v>
      </c>
      <c r="E5322" t="s">
        <v>260</v>
      </c>
      <c r="F5322" t="s">
        <v>266</v>
      </c>
      <c r="G5322" t="s">
        <v>246</v>
      </c>
      <c r="H5322" t="s">
        <v>220</v>
      </c>
      <c r="I5322" t="s">
        <v>262</v>
      </c>
      <c r="J5322" t="s">
        <v>232</v>
      </c>
      <c r="K5322" t="s">
        <v>232</v>
      </c>
      <c r="L5322" t="s">
        <v>232</v>
      </c>
      <c r="M5322" t="s">
        <v>232</v>
      </c>
      <c r="N5322" t="s">
        <v>232</v>
      </c>
      <c r="O5322" t="s">
        <v>232</v>
      </c>
      <c r="P5322" t="s">
        <v>232</v>
      </c>
      <c r="Q5322" t="s">
        <v>232</v>
      </c>
      <c r="R5322" t="s">
        <v>232</v>
      </c>
      <c r="S5322" t="s">
        <v>232</v>
      </c>
      <c r="T5322" t="s">
        <v>232</v>
      </c>
      <c r="U5322" t="s">
        <v>232</v>
      </c>
      <c r="V5322" t="s">
        <v>232</v>
      </c>
      <c r="W5322" t="s">
        <v>232</v>
      </c>
      <c r="X5322" t="s">
        <v>232</v>
      </c>
      <c r="Y5322" t="s">
        <v>232</v>
      </c>
      <c r="Z5322" t="s">
        <v>232</v>
      </c>
      <c r="AA5322" t="s">
        <v>232</v>
      </c>
      <c r="AB5322">
        <v>874.23</v>
      </c>
      <c r="AC5322">
        <v>949.5</v>
      </c>
      <c r="AD5322" s="52">
        <v>1079.4000000000001</v>
      </c>
      <c r="AE5322" s="52">
        <v>1229.4000000000001</v>
      </c>
      <c r="AF5322" s="52">
        <v>1384.61</v>
      </c>
      <c r="AG5322" s="52">
        <v>1583.32</v>
      </c>
      <c r="AH5322" s="52">
        <v>1837.58</v>
      </c>
      <c r="AI5322" s="52">
        <v>2138.77</v>
      </c>
      <c r="AJ5322" s="52">
        <v>2480.94</v>
      </c>
      <c r="AK5322" s="52">
        <v>2847.5</v>
      </c>
      <c r="AL5322" s="52">
        <v>3101.24</v>
      </c>
      <c r="AM5322" s="52">
        <v>3238.73</v>
      </c>
      <c r="AN5322" s="52">
        <v>3422.43</v>
      </c>
      <c r="AO5322" s="52">
        <v>3655.56</v>
      </c>
      <c r="AP5322" s="52">
        <v>3933.76</v>
      </c>
      <c r="AQ5322" s="52">
        <v>4281.5</v>
      </c>
      <c r="AR5322" s="52">
        <v>4679.8100000000004</v>
      </c>
      <c r="AS5322" s="52">
        <v>5041.5200000000004</v>
      </c>
      <c r="AT5322" s="52">
        <v>5317.27</v>
      </c>
      <c r="AU5322" s="52">
        <v>5718.72</v>
      </c>
      <c r="AV5322" s="52">
        <v>6216.73</v>
      </c>
      <c r="AW5322" s="52">
        <v>6711.49</v>
      </c>
      <c r="AX5322" s="52">
        <v>7254.27</v>
      </c>
      <c r="AY5322" s="52">
        <v>7852.97</v>
      </c>
      <c r="AZ5322" s="52">
        <v>8513.9500000000007</v>
      </c>
      <c r="BA5322" s="52">
        <v>9239.93</v>
      </c>
      <c r="BB5322" s="52">
        <v>10035.57</v>
      </c>
      <c r="BC5322">
        <v>2015</v>
      </c>
    </row>
    <row r="5323" spans="1:55" x14ac:dyDescent="0.25">
      <c r="A5323">
        <v>518</v>
      </c>
      <c r="B5323" t="s">
        <v>1353</v>
      </c>
      <c r="C5323" t="s">
        <v>267</v>
      </c>
      <c r="D5323" t="s">
        <v>1354</v>
      </c>
      <c r="E5323" t="s">
        <v>268</v>
      </c>
      <c r="F5323" t="s">
        <v>269</v>
      </c>
      <c r="G5323" t="s">
        <v>270</v>
      </c>
    </row>
    <row r="5324" spans="1:55" x14ac:dyDescent="0.25">
      <c r="A5324">
        <v>518</v>
      </c>
      <c r="B5324" t="s">
        <v>1353</v>
      </c>
      <c r="C5324" t="s">
        <v>271</v>
      </c>
      <c r="D5324" t="s">
        <v>1354</v>
      </c>
      <c r="E5324" t="s">
        <v>272</v>
      </c>
      <c r="F5324" t="s">
        <v>273</v>
      </c>
      <c r="G5324" t="s">
        <v>274</v>
      </c>
      <c r="I5324" t="s">
        <v>243</v>
      </c>
      <c r="J5324" t="s">
        <v>232</v>
      </c>
      <c r="K5324" t="s">
        <v>232</v>
      </c>
      <c r="L5324" t="s">
        <v>232</v>
      </c>
      <c r="M5324" t="s">
        <v>232</v>
      </c>
      <c r="N5324" t="s">
        <v>232</v>
      </c>
      <c r="O5324" t="s">
        <v>232</v>
      </c>
      <c r="P5324" t="s">
        <v>232</v>
      </c>
      <c r="Q5324" t="s">
        <v>232</v>
      </c>
      <c r="R5324" t="s">
        <v>232</v>
      </c>
      <c r="S5324" t="s">
        <v>232</v>
      </c>
      <c r="T5324" t="s">
        <v>232</v>
      </c>
      <c r="U5324" t="s">
        <v>232</v>
      </c>
      <c r="V5324" t="s">
        <v>232</v>
      </c>
      <c r="W5324" t="s">
        <v>232</v>
      </c>
      <c r="X5324" t="s">
        <v>232</v>
      </c>
      <c r="Y5324" t="s">
        <v>232</v>
      </c>
      <c r="Z5324" t="s">
        <v>232</v>
      </c>
      <c r="AA5324" t="s">
        <v>232</v>
      </c>
      <c r="AB5324">
        <v>8.8999999999999996E-2</v>
      </c>
      <c r="AC5324">
        <v>9.2999999999999999E-2</v>
      </c>
      <c r="AD5324">
        <v>0.1</v>
      </c>
      <c r="AE5324">
        <v>0.11</v>
      </c>
      <c r="AF5324">
        <v>0.11899999999999999</v>
      </c>
      <c r="AG5324">
        <v>0.129</v>
      </c>
      <c r="AH5324">
        <v>0.14000000000000001</v>
      </c>
      <c r="AI5324">
        <v>0.151</v>
      </c>
      <c r="AJ5324">
        <v>0.16300000000000001</v>
      </c>
      <c r="AK5324">
        <v>0.17399999999999999</v>
      </c>
      <c r="AL5324">
        <v>0.182</v>
      </c>
      <c r="AM5324">
        <v>0.19</v>
      </c>
      <c r="AN5324">
        <v>0.19</v>
      </c>
      <c r="AO5324">
        <v>0.193</v>
      </c>
      <c r="AP5324">
        <v>0.19900000000000001</v>
      </c>
      <c r="AQ5324">
        <v>0.20799999999999999</v>
      </c>
      <c r="AR5324">
        <v>0.217</v>
      </c>
      <c r="AS5324">
        <v>0.22600000000000001</v>
      </c>
      <c r="AT5324">
        <v>0.23</v>
      </c>
      <c r="AU5324">
        <v>0.23599999999999999</v>
      </c>
      <c r="AV5324">
        <v>0.24299999999999999</v>
      </c>
      <c r="AW5324">
        <v>0.251</v>
      </c>
      <c r="AX5324">
        <v>0.25800000000000001</v>
      </c>
      <c r="AY5324">
        <v>0.26600000000000001</v>
      </c>
      <c r="AZ5324">
        <v>0.27400000000000002</v>
      </c>
      <c r="BA5324">
        <v>0.28299999999999997</v>
      </c>
      <c r="BB5324">
        <v>0.29199999999999998</v>
      </c>
      <c r="BC5324">
        <v>2018</v>
      </c>
    </row>
    <row r="5325" spans="1:55" x14ac:dyDescent="0.25">
      <c r="A5325">
        <v>518</v>
      </c>
      <c r="B5325" t="s">
        <v>1353</v>
      </c>
      <c r="C5325" t="s">
        <v>275</v>
      </c>
      <c r="D5325" t="s">
        <v>1354</v>
      </c>
      <c r="E5325" t="s">
        <v>276</v>
      </c>
      <c r="F5325" t="s">
        <v>277</v>
      </c>
      <c r="G5325" t="s">
        <v>278</v>
      </c>
      <c r="I5325" t="s">
        <v>243</v>
      </c>
      <c r="J5325" t="s">
        <v>232</v>
      </c>
      <c r="K5325" t="s">
        <v>232</v>
      </c>
      <c r="L5325" t="s">
        <v>232</v>
      </c>
      <c r="M5325" t="s">
        <v>232</v>
      </c>
      <c r="N5325" t="s">
        <v>232</v>
      </c>
      <c r="O5325" t="s">
        <v>232</v>
      </c>
      <c r="P5325" t="s">
        <v>232</v>
      </c>
      <c r="Q5325" t="s">
        <v>232</v>
      </c>
      <c r="R5325" t="s">
        <v>232</v>
      </c>
      <c r="S5325" t="s">
        <v>232</v>
      </c>
      <c r="T5325" t="s">
        <v>232</v>
      </c>
      <c r="U5325" t="s">
        <v>232</v>
      </c>
      <c r="V5325" t="s">
        <v>232</v>
      </c>
      <c r="W5325" t="s">
        <v>232</v>
      </c>
      <c r="X5325" t="s">
        <v>232</v>
      </c>
      <c r="Y5325" t="s">
        <v>232</v>
      </c>
      <c r="Z5325" t="s">
        <v>232</v>
      </c>
      <c r="AA5325" t="s">
        <v>232</v>
      </c>
      <c r="AB5325">
        <v>44.408999999999999</v>
      </c>
      <c r="AC5325">
        <v>55.042999999999999</v>
      </c>
      <c r="AD5325">
        <v>63.628</v>
      </c>
      <c r="AE5325">
        <v>72.653000000000006</v>
      </c>
      <c r="AF5325">
        <v>88.956000000000003</v>
      </c>
      <c r="AG5325">
        <v>107.366</v>
      </c>
      <c r="AH5325">
        <v>119.792</v>
      </c>
      <c r="AI5325">
        <v>129.477</v>
      </c>
      <c r="AJ5325">
        <v>146.12299999999999</v>
      </c>
      <c r="AK5325">
        <v>164.28899999999999</v>
      </c>
      <c r="AL5325">
        <v>188.72</v>
      </c>
      <c r="AM5325">
        <v>212.79499999999999</v>
      </c>
      <c r="AN5325">
        <v>227.881</v>
      </c>
      <c r="AO5325">
        <v>234.97399999999999</v>
      </c>
      <c r="AP5325">
        <v>245.38900000000001</v>
      </c>
      <c r="AQ5325">
        <v>250.31700000000001</v>
      </c>
      <c r="AR5325">
        <v>256.14600000000002</v>
      </c>
      <c r="AS5325">
        <v>263.93700000000001</v>
      </c>
      <c r="AT5325">
        <v>267.28800000000001</v>
      </c>
      <c r="AU5325">
        <v>274.16800000000001</v>
      </c>
      <c r="AV5325">
        <v>288.46300000000002</v>
      </c>
      <c r="AW5325">
        <v>293.37299999999999</v>
      </c>
      <c r="AX5325">
        <v>307.32900000000001</v>
      </c>
      <c r="AY5325">
        <v>322.00099999999998</v>
      </c>
      <c r="AZ5325">
        <v>337.072</v>
      </c>
      <c r="BA5325">
        <v>351.57299999999998</v>
      </c>
      <c r="BB5325">
        <v>366.625</v>
      </c>
      <c r="BC5325">
        <v>2018</v>
      </c>
    </row>
    <row r="5326" spans="1:55" x14ac:dyDescent="0.25">
      <c r="A5326">
        <v>518</v>
      </c>
      <c r="B5326" t="s">
        <v>1353</v>
      </c>
      <c r="C5326" t="s">
        <v>279</v>
      </c>
      <c r="D5326" t="s">
        <v>1354</v>
      </c>
      <c r="E5326" t="s">
        <v>280</v>
      </c>
      <c r="F5326" t="s">
        <v>281</v>
      </c>
      <c r="G5326" t="s">
        <v>282</v>
      </c>
      <c r="I5326" t="s">
        <v>1355</v>
      </c>
      <c r="J5326" t="s">
        <v>232</v>
      </c>
      <c r="K5326" t="s">
        <v>232</v>
      </c>
      <c r="L5326" t="s">
        <v>232</v>
      </c>
      <c r="M5326" t="s">
        <v>232</v>
      </c>
      <c r="N5326" t="s">
        <v>232</v>
      </c>
      <c r="O5326" t="s">
        <v>232</v>
      </c>
      <c r="P5326" t="s">
        <v>232</v>
      </c>
      <c r="Q5326" t="s">
        <v>232</v>
      </c>
      <c r="R5326" t="s">
        <v>232</v>
      </c>
      <c r="S5326" t="s">
        <v>232</v>
      </c>
      <c r="T5326" t="s">
        <v>232</v>
      </c>
      <c r="U5326" t="s">
        <v>232</v>
      </c>
      <c r="V5326" t="s">
        <v>232</v>
      </c>
      <c r="W5326" t="s">
        <v>232</v>
      </c>
      <c r="X5326" t="s">
        <v>232</v>
      </c>
      <c r="Y5326" t="s">
        <v>232</v>
      </c>
      <c r="Z5326" t="s">
        <v>232</v>
      </c>
      <c r="AA5326" t="s">
        <v>232</v>
      </c>
      <c r="AB5326">
        <v>9.5969999999999995</v>
      </c>
      <c r="AC5326">
        <v>10.393000000000001</v>
      </c>
      <c r="AD5326">
        <v>8.4450000000000003</v>
      </c>
      <c r="AE5326">
        <v>8.3160000000000007</v>
      </c>
      <c r="AF5326">
        <v>8.3230000000000004</v>
      </c>
      <c r="AG5326">
        <v>8.9269999999999996</v>
      </c>
      <c r="AH5326">
        <v>8.9329999999999998</v>
      </c>
      <c r="AI5326">
        <v>10.318</v>
      </c>
      <c r="AJ5326">
        <v>11.145</v>
      </c>
      <c r="AK5326">
        <v>12.856</v>
      </c>
      <c r="AL5326">
        <v>13.5</v>
      </c>
      <c r="AM5326">
        <v>15.925000000000001</v>
      </c>
      <c r="AN5326">
        <v>20.14</v>
      </c>
      <c r="AO5326">
        <v>26.443999999999999</v>
      </c>
      <c r="AP5326">
        <v>30.125</v>
      </c>
      <c r="AQ5326">
        <v>31.469000000000001</v>
      </c>
      <c r="AR5326">
        <v>32.055999999999997</v>
      </c>
      <c r="AS5326">
        <v>33.552</v>
      </c>
      <c r="AT5326">
        <v>35.552</v>
      </c>
      <c r="AU5326">
        <v>35.313000000000002</v>
      </c>
      <c r="AV5326">
        <v>37.17</v>
      </c>
      <c r="AW5326">
        <v>36.26</v>
      </c>
      <c r="AX5326">
        <v>36.771000000000001</v>
      </c>
      <c r="AY5326">
        <v>36.712000000000003</v>
      </c>
      <c r="AZ5326">
        <v>36.673999999999999</v>
      </c>
      <c r="BA5326">
        <v>36.631</v>
      </c>
      <c r="BB5326">
        <v>36.283000000000001</v>
      </c>
      <c r="BC5326">
        <v>2018</v>
      </c>
    </row>
    <row r="5327" spans="1:55" x14ac:dyDescent="0.25">
      <c r="A5327">
        <v>518</v>
      </c>
      <c r="B5327" t="s">
        <v>1353</v>
      </c>
      <c r="C5327" t="s">
        <v>283</v>
      </c>
      <c r="D5327" t="s">
        <v>1354</v>
      </c>
      <c r="E5327" t="s">
        <v>284</v>
      </c>
      <c r="F5327" t="s">
        <v>285</v>
      </c>
      <c r="G5327" t="s">
        <v>282</v>
      </c>
      <c r="I5327" t="s">
        <v>1355</v>
      </c>
      <c r="J5327" t="s">
        <v>232</v>
      </c>
      <c r="K5327" t="s">
        <v>232</v>
      </c>
      <c r="L5327" t="s">
        <v>232</v>
      </c>
      <c r="M5327" t="s">
        <v>232</v>
      </c>
      <c r="N5327" t="s">
        <v>232</v>
      </c>
      <c r="O5327" t="s">
        <v>232</v>
      </c>
      <c r="P5327" t="s">
        <v>232</v>
      </c>
      <c r="Q5327" t="s">
        <v>232</v>
      </c>
      <c r="R5327" t="s">
        <v>232</v>
      </c>
      <c r="S5327" t="s">
        <v>232</v>
      </c>
      <c r="T5327" t="s">
        <v>232</v>
      </c>
      <c r="U5327" t="s">
        <v>232</v>
      </c>
      <c r="V5327" t="s">
        <v>232</v>
      </c>
      <c r="W5327" t="s">
        <v>232</v>
      </c>
      <c r="X5327" t="s">
        <v>232</v>
      </c>
      <c r="Y5327" t="s">
        <v>232</v>
      </c>
      <c r="Z5327" t="s">
        <v>232</v>
      </c>
      <c r="AA5327" t="s">
        <v>232</v>
      </c>
      <c r="AB5327">
        <v>-9.39</v>
      </c>
      <c r="AC5327">
        <v>-2.0299999999999998</v>
      </c>
      <c r="AD5327">
        <v>1.4419999999999999</v>
      </c>
      <c r="AE5327">
        <v>2.62</v>
      </c>
      <c r="AF5327">
        <v>6.8929999999999998</v>
      </c>
      <c r="AG5327">
        <v>10.048999999999999</v>
      </c>
      <c r="AH5327">
        <v>10.997999999999999</v>
      </c>
      <c r="AI5327">
        <v>15.112</v>
      </c>
      <c r="AJ5327">
        <v>18.074000000000002</v>
      </c>
      <c r="AK5327">
        <v>15.618</v>
      </c>
      <c r="AL5327">
        <v>10.305999999999999</v>
      </c>
      <c r="AM5327">
        <v>16.832999999999998</v>
      </c>
      <c r="AN5327">
        <v>24.675000000000001</v>
      </c>
      <c r="AO5327">
        <v>24.742000000000001</v>
      </c>
      <c r="AP5327">
        <v>28.385000000000002</v>
      </c>
      <c r="AQ5327">
        <v>30.870999999999999</v>
      </c>
      <c r="AR5327">
        <v>27.873000000000001</v>
      </c>
      <c r="AS5327">
        <v>30.47</v>
      </c>
      <c r="AT5327">
        <v>31.535</v>
      </c>
      <c r="AU5327">
        <v>28.864999999999998</v>
      </c>
      <c r="AV5327">
        <v>31.93</v>
      </c>
      <c r="AW5327">
        <v>31.754000000000001</v>
      </c>
      <c r="AX5327">
        <v>31.698</v>
      </c>
      <c r="AY5327">
        <v>31.867999999999999</v>
      </c>
      <c r="AZ5327">
        <v>31.824999999999999</v>
      </c>
      <c r="BA5327">
        <v>31.975999999999999</v>
      </c>
      <c r="BB5327">
        <v>31.937000000000001</v>
      </c>
      <c r="BC5327">
        <v>2018</v>
      </c>
    </row>
    <row r="5328" spans="1:55" x14ac:dyDescent="0.25">
      <c r="A5328">
        <v>518</v>
      </c>
      <c r="B5328" t="s">
        <v>1353</v>
      </c>
      <c r="C5328" t="s">
        <v>286</v>
      </c>
      <c r="D5328" t="s">
        <v>1354</v>
      </c>
      <c r="E5328" t="s">
        <v>287</v>
      </c>
      <c r="F5328" t="s">
        <v>288</v>
      </c>
      <c r="G5328" t="s">
        <v>250</v>
      </c>
      <c r="I5328" t="s">
        <v>1356</v>
      </c>
      <c r="J5328" t="s">
        <v>232</v>
      </c>
      <c r="K5328" t="s">
        <v>232</v>
      </c>
      <c r="L5328" t="s">
        <v>232</v>
      </c>
      <c r="M5328" t="s">
        <v>232</v>
      </c>
      <c r="N5328" t="s">
        <v>232</v>
      </c>
      <c r="O5328" t="s">
        <v>232</v>
      </c>
      <c r="P5328" t="s">
        <v>232</v>
      </c>
      <c r="Q5328" t="s">
        <v>232</v>
      </c>
      <c r="R5328" t="s">
        <v>232</v>
      </c>
      <c r="S5328" t="s">
        <v>232</v>
      </c>
      <c r="T5328" t="s">
        <v>232</v>
      </c>
      <c r="U5328" t="s">
        <v>232</v>
      </c>
      <c r="V5328" t="s">
        <v>232</v>
      </c>
      <c r="W5328" t="s">
        <v>232</v>
      </c>
      <c r="X5328" t="s">
        <v>232</v>
      </c>
      <c r="Y5328" t="s">
        <v>232</v>
      </c>
      <c r="Z5328" t="s">
        <v>232</v>
      </c>
      <c r="AA5328">
        <v>8.1460000000000008</v>
      </c>
      <c r="AB5328">
        <v>11.616</v>
      </c>
      <c r="AC5328">
        <v>14.664999999999999</v>
      </c>
      <c r="AD5328">
        <v>15.29</v>
      </c>
      <c r="AE5328">
        <v>17.771999999999998</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140.30600000000001</v>
      </c>
      <c r="AW5328">
        <v>150.86099999999999</v>
      </c>
      <c r="AX5328">
        <v>160.96100000000001</v>
      </c>
      <c r="AY5328">
        <v>170.863</v>
      </c>
      <c r="AZ5328">
        <v>181.36500000000001</v>
      </c>
      <c r="BA5328">
        <v>192.363</v>
      </c>
      <c r="BB5328">
        <v>204.02699999999999</v>
      </c>
      <c r="BC5328">
        <v>2018</v>
      </c>
    </row>
    <row r="5329" spans="1:55" x14ac:dyDescent="0.25">
      <c r="A5329">
        <v>518</v>
      </c>
      <c r="B5329" t="s">
        <v>1353</v>
      </c>
      <c r="C5329" t="s">
        <v>290</v>
      </c>
      <c r="D5329" t="s">
        <v>1354</v>
      </c>
      <c r="E5329" t="s">
        <v>287</v>
      </c>
      <c r="F5329" t="s">
        <v>291</v>
      </c>
      <c r="G5329" t="s">
        <v>235</v>
      </c>
      <c r="I5329" t="s">
        <v>292</v>
      </c>
      <c r="J5329" t="s">
        <v>232</v>
      </c>
      <c r="K5329" t="s">
        <v>232</v>
      </c>
      <c r="L5329" t="s">
        <v>232</v>
      </c>
      <c r="M5329" t="s">
        <v>232</v>
      </c>
      <c r="N5329" t="s">
        <v>232</v>
      </c>
      <c r="O5329" t="s">
        <v>232</v>
      </c>
      <c r="P5329" t="s">
        <v>232</v>
      </c>
      <c r="Q5329" t="s">
        <v>232</v>
      </c>
      <c r="R5329" t="s">
        <v>232</v>
      </c>
      <c r="S5329" t="s">
        <v>232</v>
      </c>
      <c r="T5329" t="s">
        <v>232</v>
      </c>
      <c r="U5329" t="s">
        <v>232</v>
      </c>
      <c r="V5329" t="s">
        <v>232</v>
      </c>
      <c r="W5329" t="s">
        <v>232</v>
      </c>
      <c r="X5329" t="s">
        <v>232</v>
      </c>
      <c r="Y5329" t="s">
        <v>232</v>
      </c>
      <c r="Z5329" t="s">
        <v>232</v>
      </c>
      <c r="AA5329" t="s">
        <v>232</v>
      </c>
      <c r="AB5329">
        <v>42.6</v>
      </c>
      <c r="AC5329">
        <v>26.247</v>
      </c>
      <c r="AD5329">
        <v>4.2619999999999996</v>
      </c>
      <c r="AE5329">
        <v>16.233000000000001</v>
      </c>
      <c r="AF5329">
        <v>44.118000000000002</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7.5229999999999997</v>
      </c>
      <c r="AX5329">
        <v>6.6950000000000003</v>
      </c>
      <c r="AY5329">
        <v>6.1520000000000001</v>
      </c>
      <c r="AZ5329">
        <v>6.1459999999999999</v>
      </c>
      <c r="BA5329">
        <v>6.0640000000000001</v>
      </c>
      <c r="BB5329">
        <v>6.0640000000000001</v>
      </c>
      <c r="BC5329">
        <v>2018</v>
      </c>
    </row>
    <row r="5330" spans="1:55" x14ac:dyDescent="0.25">
      <c r="A5330">
        <v>518</v>
      </c>
      <c r="B5330" t="s">
        <v>1353</v>
      </c>
      <c r="C5330" t="s">
        <v>293</v>
      </c>
      <c r="D5330" t="s">
        <v>1354</v>
      </c>
      <c r="E5330" t="s">
        <v>294</v>
      </c>
      <c r="F5330" t="s">
        <v>295</v>
      </c>
      <c r="G5330" t="s">
        <v>250</v>
      </c>
      <c r="I5330" t="s">
        <v>1356</v>
      </c>
      <c r="J5330" t="s">
        <v>232</v>
      </c>
      <c r="K5330" t="s">
        <v>232</v>
      </c>
      <c r="L5330" t="s">
        <v>232</v>
      </c>
      <c r="M5330" t="s">
        <v>232</v>
      </c>
      <c r="N5330" t="s">
        <v>232</v>
      </c>
      <c r="O5330" t="s">
        <v>232</v>
      </c>
      <c r="P5330" t="s">
        <v>232</v>
      </c>
      <c r="Q5330" t="s">
        <v>232</v>
      </c>
      <c r="R5330" t="s">
        <v>232</v>
      </c>
      <c r="S5330" t="s">
        <v>232</v>
      </c>
      <c r="T5330" t="s">
        <v>232</v>
      </c>
      <c r="U5330" t="s">
        <v>232</v>
      </c>
      <c r="V5330" t="s">
        <v>232</v>
      </c>
      <c r="W5330" t="s">
        <v>232</v>
      </c>
      <c r="X5330" t="s">
        <v>232</v>
      </c>
      <c r="Y5330" t="s">
        <v>232</v>
      </c>
      <c r="Z5330" t="s">
        <v>232</v>
      </c>
      <c r="AA5330">
        <v>9.0570000000000004</v>
      </c>
      <c r="AB5330">
        <v>12.531000000000001</v>
      </c>
      <c r="AC5330">
        <v>14.691000000000001</v>
      </c>
      <c r="AD5330">
        <v>15.33</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156.46</v>
      </c>
      <c r="AX5330">
        <v>167.63900000000001</v>
      </c>
      <c r="AY5330">
        <v>178.054</v>
      </c>
      <c r="AZ5330">
        <v>188.96</v>
      </c>
      <c r="BA5330">
        <v>200.05699999999999</v>
      </c>
      <c r="BB5330">
        <v>211.80699999999999</v>
      </c>
      <c r="BC5330">
        <v>2018</v>
      </c>
    </row>
    <row r="5331" spans="1:55" x14ac:dyDescent="0.25">
      <c r="A5331">
        <v>518</v>
      </c>
      <c r="B5331" t="s">
        <v>1353</v>
      </c>
      <c r="C5331" t="s">
        <v>296</v>
      </c>
      <c r="D5331" t="s">
        <v>1354</v>
      </c>
      <c r="E5331" t="s">
        <v>294</v>
      </c>
      <c r="F5331" t="s">
        <v>297</v>
      </c>
      <c r="G5331" t="s">
        <v>235</v>
      </c>
      <c r="I5331" t="s">
        <v>298</v>
      </c>
      <c r="J5331" t="s">
        <v>232</v>
      </c>
      <c r="K5331" t="s">
        <v>232</v>
      </c>
      <c r="L5331" t="s">
        <v>232</v>
      </c>
      <c r="M5331" t="s">
        <v>232</v>
      </c>
      <c r="N5331" t="s">
        <v>232</v>
      </c>
      <c r="O5331" t="s">
        <v>232</v>
      </c>
      <c r="P5331" t="s">
        <v>232</v>
      </c>
      <c r="Q5331" t="s">
        <v>232</v>
      </c>
      <c r="R5331" t="s">
        <v>232</v>
      </c>
      <c r="S5331" t="s">
        <v>232</v>
      </c>
      <c r="T5331" t="s">
        <v>232</v>
      </c>
      <c r="U5331" t="s">
        <v>232</v>
      </c>
      <c r="V5331" t="s">
        <v>232</v>
      </c>
      <c r="W5331" t="s">
        <v>232</v>
      </c>
      <c r="X5331" t="s">
        <v>232</v>
      </c>
      <c r="Y5331" t="s">
        <v>232</v>
      </c>
      <c r="Z5331" t="s">
        <v>232</v>
      </c>
      <c r="AA5331" t="s">
        <v>232</v>
      </c>
      <c r="AB5331">
        <v>38.356000000000002</v>
      </c>
      <c r="AC5331">
        <v>17.234999999999999</v>
      </c>
      <c r="AD5331">
        <v>4.3520000000000003</v>
      </c>
      <c r="AE5331">
        <v>33.270000000000003</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8.5869999999999997</v>
      </c>
      <c r="AW5331">
        <v>7.1870000000000003</v>
      </c>
      <c r="AX5331">
        <v>7.1449999999999996</v>
      </c>
      <c r="AY5331">
        <v>6.2130000000000001</v>
      </c>
      <c r="AZ5331">
        <v>6.125</v>
      </c>
      <c r="BA5331">
        <v>5.8730000000000002</v>
      </c>
      <c r="BB5331">
        <v>5.8730000000000002</v>
      </c>
      <c r="BC5331">
        <v>2018</v>
      </c>
    </row>
    <row r="5332" spans="1:55" x14ac:dyDescent="0.25">
      <c r="A5332">
        <v>518</v>
      </c>
      <c r="B5332" t="s">
        <v>1353</v>
      </c>
      <c r="C5332" t="s">
        <v>299</v>
      </c>
      <c r="D5332" t="s">
        <v>1354</v>
      </c>
      <c r="E5332" t="s">
        <v>300</v>
      </c>
      <c r="G5332" t="s">
        <v>274</v>
      </c>
    </row>
    <row r="5333" spans="1:55" x14ac:dyDescent="0.25">
      <c r="A5333">
        <v>518</v>
      </c>
      <c r="B5333" t="s">
        <v>1353</v>
      </c>
      <c r="C5333" t="s">
        <v>301</v>
      </c>
      <c r="D5333" t="s">
        <v>1354</v>
      </c>
      <c r="E5333" t="s">
        <v>302</v>
      </c>
      <c r="F5333" t="s">
        <v>303</v>
      </c>
      <c r="G5333" t="s">
        <v>235</v>
      </c>
      <c r="I5333" t="s">
        <v>1357</v>
      </c>
      <c r="J5333" t="s">
        <v>232</v>
      </c>
      <c r="K5333" t="s">
        <v>232</v>
      </c>
      <c r="L5333" t="s">
        <v>232</v>
      </c>
      <c r="M5333" t="s">
        <v>232</v>
      </c>
      <c r="N5333" t="s">
        <v>232</v>
      </c>
      <c r="O5333" t="s">
        <v>232</v>
      </c>
      <c r="P5333" t="s">
        <v>232</v>
      </c>
      <c r="Q5333" t="s">
        <v>232</v>
      </c>
      <c r="R5333" t="s">
        <v>232</v>
      </c>
      <c r="S5333" t="s">
        <v>232</v>
      </c>
      <c r="T5333" t="s">
        <v>232</v>
      </c>
      <c r="U5333" t="s">
        <v>232</v>
      </c>
      <c r="V5333" t="s">
        <v>232</v>
      </c>
      <c r="W5333" t="s">
        <v>232</v>
      </c>
      <c r="X5333" t="s">
        <v>232</v>
      </c>
      <c r="Y5333" t="s">
        <v>232</v>
      </c>
      <c r="Z5333" t="s">
        <v>232</v>
      </c>
      <c r="AA5333" t="s">
        <v>232</v>
      </c>
      <c r="AB5333" t="s">
        <v>232</v>
      </c>
      <c r="AC5333" t="s">
        <v>232</v>
      </c>
      <c r="AD5333">
        <v>-6.2110000000000003</v>
      </c>
      <c r="AE5333">
        <v>6.19</v>
      </c>
      <c r="AF5333">
        <v>-0.94799999999999995</v>
      </c>
      <c r="AG5333">
        <v>-10.504</v>
      </c>
      <c r="AH5333">
        <v>-9.7940000000000005</v>
      </c>
      <c r="AI5333">
        <v>-6.81</v>
      </c>
      <c r="AJ5333">
        <v>20.324000000000002</v>
      </c>
      <c r="AK5333">
        <v>54.31</v>
      </c>
      <c r="AL5333">
        <v>35.692</v>
      </c>
      <c r="AM5333">
        <v>11.412000000000001</v>
      </c>
      <c r="AN5333">
        <v>-46.149000000000001</v>
      </c>
      <c r="AO5333">
        <v>86.411000000000001</v>
      </c>
      <c r="AP5333">
        <v>5.4160000000000004</v>
      </c>
      <c r="AQ5333">
        <v>19.367000000000001</v>
      </c>
      <c r="AR5333">
        <v>44.762</v>
      </c>
      <c r="AS5333">
        <v>9.6050000000000004</v>
      </c>
      <c r="AT5333">
        <v>3.1539999999999999</v>
      </c>
      <c r="AU5333">
        <v>16.867000000000001</v>
      </c>
      <c r="AV5333">
        <v>0.29899999999999999</v>
      </c>
      <c r="AW5333">
        <v>5.3959999999999999</v>
      </c>
      <c r="AX5333">
        <v>5.0380000000000003</v>
      </c>
      <c r="AY5333">
        <v>5.99</v>
      </c>
      <c r="AZ5333">
        <v>3.6629999999999998</v>
      </c>
      <c r="BA5333">
        <v>5.5119999999999996</v>
      </c>
      <c r="BB5333">
        <v>4.1980000000000004</v>
      </c>
      <c r="BC5333">
        <v>2018</v>
      </c>
    </row>
    <row r="5334" spans="1:55" x14ac:dyDescent="0.25">
      <c r="A5334">
        <v>518</v>
      </c>
      <c r="B5334" t="s">
        <v>1353</v>
      </c>
      <c r="C5334" t="s">
        <v>305</v>
      </c>
      <c r="D5334" t="s">
        <v>1354</v>
      </c>
      <c r="E5334" t="s">
        <v>306</v>
      </c>
      <c r="F5334" t="s">
        <v>307</v>
      </c>
      <c r="G5334" t="s">
        <v>235</v>
      </c>
      <c r="I5334" t="s">
        <v>1357</v>
      </c>
      <c r="J5334" t="s">
        <v>232</v>
      </c>
      <c r="K5334" t="s">
        <v>232</v>
      </c>
      <c r="L5334" t="s">
        <v>232</v>
      </c>
      <c r="M5334" t="s">
        <v>232</v>
      </c>
      <c r="N5334" t="s">
        <v>232</v>
      </c>
      <c r="O5334" t="s">
        <v>232</v>
      </c>
      <c r="P5334" t="s">
        <v>232</v>
      </c>
      <c r="Q5334" t="s">
        <v>232</v>
      </c>
      <c r="R5334" t="s">
        <v>232</v>
      </c>
      <c r="S5334" t="s">
        <v>232</v>
      </c>
      <c r="T5334" t="s">
        <v>232</v>
      </c>
      <c r="U5334" t="s">
        <v>232</v>
      </c>
      <c r="V5334" t="s">
        <v>232</v>
      </c>
      <c r="W5334" t="s">
        <v>232</v>
      </c>
      <c r="X5334" t="s">
        <v>232</v>
      </c>
      <c r="Y5334" t="s">
        <v>232</v>
      </c>
      <c r="Z5334" t="s">
        <v>232</v>
      </c>
      <c r="AA5334" t="s">
        <v>232</v>
      </c>
      <c r="AB5334" t="s">
        <v>232</v>
      </c>
      <c r="AC5334" t="s">
        <v>232</v>
      </c>
      <c r="AD5334">
        <v>-6.2160000000000002</v>
      </c>
      <c r="AE5334">
        <v>5.7610000000000001</v>
      </c>
      <c r="AF5334">
        <v>0.17699999999999999</v>
      </c>
      <c r="AG5334">
        <v>-13.247999999999999</v>
      </c>
      <c r="AH5334">
        <v>-12.246</v>
      </c>
      <c r="AI5334">
        <v>-9.31</v>
      </c>
      <c r="AJ5334">
        <v>21.504999999999999</v>
      </c>
      <c r="AK5334">
        <v>65.956000000000003</v>
      </c>
      <c r="AL5334">
        <v>41.896000000000001</v>
      </c>
      <c r="AM5334">
        <v>12.987</v>
      </c>
      <c r="AN5334">
        <v>-51.773000000000003</v>
      </c>
      <c r="AO5334">
        <v>95.694999999999993</v>
      </c>
      <c r="AP5334">
        <v>1.524</v>
      </c>
      <c r="AQ5334">
        <v>17.225000000000001</v>
      </c>
      <c r="AR5334">
        <v>48.896999999999998</v>
      </c>
      <c r="AS5334">
        <v>10.316000000000001</v>
      </c>
      <c r="AT5334">
        <v>1.1060000000000001</v>
      </c>
      <c r="AU5334">
        <v>20.256</v>
      </c>
      <c r="AV5334">
        <v>-0.28599999999999998</v>
      </c>
      <c r="AW5334">
        <v>6.008</v>
      </c>
      <c r="AX5334">
        <v>5.242</v>
      </c>
      <c r="AY5334">
        <v>6.3019999999999996</v>
      </c>
      <c r="AZ5334">
        <v>3.6989999999999998</v>
      </c>
      <c r="BA5334">
        <v>5.867</v>
      </c>
      <c r="BB5334">
        <v>4.1619999999999999</v>
      </c>
      <c r="BC5334">
        <v>2018</v>
      </c>
    </row>
    <row r="5335" spans="1:55" x14ac:dyDescent="0.25">
      <c r="A5335">
        <v>518</v>
      </c>
      <c r="B5335" t="s">
        <v>1353</v>
      </c>
      <c r="C5335" t="s">
        <v>308</v>
      </c>
      <c r="D5335" t="s">
        <v>1354</v>
      </c>
      <c r="E5335" t="s">
        <v>309</v>
      </c>
      <c r="F5335" t="s">
        <v>310</v>
      </c>
      <c r="G5335" t="s">
        <v>235</v>
      </c>
      <c r="I5335" t="s">
        <v>1357</v>
      </c>
      <c r="J5335" t="s">
        <v>232</v>
      </c>
      <c r="K5335" t="s">
        <v>232</v>
      </c>
      <c r="L5335" t="s">
        <v>232</v>
      </c>
      <c r="M5335" t="s">
        <v>232</v>
      </c>
      <c r="N5335" t="s">
        <v>232</v>
      </c>
      <c r="O5335" t="s">
        <v>232</v>
      </c>
      <c r="P5335" t="s">
        <v>232</v>
      </c>
      <c r="Q5335" t="s">
        <v>232</v>
      </c>
      <c r="R5335" t="s">
        <v>232</v>
      </c>
      <c r="S5335" t="s">
        <v>232</v>
      </c>
      <c r="T5335" t="s">
        <v>232</v>
      </c>
      <c r="U5335" t="s">
        <v>232</v>
      </c>
      <c r="V5335" t="s">
        <v>232</v>
      </c>
      <c r="W5335" t="s">
        <v>232</v>
      </c>
      <c r="X5335" t="s">
        <v>232</v>
      </c>
      <c r="Y5335" t="s">
        <v>232</v>
      </c>
      <c r="Z5335" t="s">
        <v>232</v>
      </c>
      <c r="AA5335" t="s">
        <v>232</v>
      </c>
      <c r="AB5335" t="s">
        <v>232</v>
      </c>
      <c r="AC5335" t="s">
        <v>232</v>
      </c>
      <c r="AD5335">
        <v>19.664000000000001</v>
      </c>
      <c r="AE5335">
        <v>27.370999999999999</v>
      </c>
      <c r="AF5335">
        <v>12.069000000000001</v>
      </c>
      <c r="AG5335">
        <v>-6.0339999999999998</v>
      </c>
      <c r="AH5335">
        <v>-5.617</v>
      </c>
      <c r="AI5335">
        <v>8.0670000000000002</v>
      </c>
      <c r="AJ5335">
        <v>28.082999999999998</v>
      </c>
      <c r="AK5335">
        <v>23.524999999999999</v>
      </c>
      <c r="AL5335">
        <v>7.2240000000000002</v>
      </c>
      <c r="AM5335">
        <v>11.199</v>
      </c>
      <c r="AN5335">
        <v>-8.1929999999999996</v>
      </c>
      <c r="AO5335">
        <v>10.848000000000001</v>
      </c>
      <c r="AP5335">
        <v>3.95</v>
      </c>
      <c r="AQ5335">
        <v>21.588000000000001</v>
      </c>
      <c r="AR5335">
        <v>19.085000000000001</v>
      </c>
      <c r="AS5335">
        <v>16.497</v>
      </c>
      <c r="AT5335">
        <v>-8.7870000000000008</v>
      </c>
      <c r="AU5335">
        <v>4.0990000000000002</v>
      </c>
      <c r="AV5335">
        <v>11.148</v>
      </c>
      <c r="AW5335">
        <v>11.285</v>
      </c>
      <c r="AX5335">
        <v>2.5470000000000002</v>
      </c>
      <c r="AY5335">
        <v>5.1100000000000003</v>
      </c>
      <c r="AZ5335">
        <v>2.6560000000000001</v>
      </c>
      <c r="BA5335">
        <v>4.8319999999999999</v>
      </c>
      <c r="BB5335">
        <v>3.27</v>
      </c>
      <c r="BC5335">
        <v>2018</v>
      </c>
    </row>
    <row r="5336" spans="1:55" x14ac:dyDescent="0.25">
      <c r="A5336">
        <v>518</v>
      </c>
      <c r="B5336" t="s">
        <v>1353</v>
      </c>
      <c r="C5336" t="s">
        <v>311</v>
      </c>
      <c r="D5336" t="s">
        <v>1354</v>
      </c>
      <c r="E5336" t="s">
        <v>312</v>
      </c>
      <c r="F5336" t="s">
        <v>313</v>
      </c>
      <c r="G5336" t="s">
        <v>235</v>
      </c>
      <c r="I5336" t="s">
        <v>1357</v>
      </c>
      <c r="J5336" t="s">
        <v>232</v>
      </c>
      <c r="K5336" t="s">
        <v>232</v>
      </c>
      <c r="L5336" t="s">
        <v>232</v>
      </c>
      <c r="M5336" t="s">
        <v>232</v>
      </c>
      <c r="N5336" t="s">
        <v>232</v>
      </c>
      <c r="O5336" t="s">
        <v>232</v>
      </c>
      <c r="P5336" t="s">
        <v>232</v>
      </c>
      <c r="Q5336" t="s">
        <v>232</v>
      </c>
      <c r="R5336" t="s">
        <v>232</v>
      </c>
      <c r="S5336" t="s">
        <v>232</v>
      </c>
      <c r="T5336" t="s">
        <v>232</v>
      </c>
      <c r="U5336" t="s">
        <v>232</v>
      </c>
      <c r="V5336" t="s">
        <v>232</v>
      </c>
      <c r="W5336" t="s">
        <v>232</v>
      </c>
      <c r="X5336" t="s">
        <v>232</v>
      </c>
      <c r="Y5336" t="s">
        <v>232</v>
      </c>
      <c r="Z5336" t="s">
        <v>232</v>
      </c>
      <c r="AA5336" t="s">
        <v>232</v>
      </c>
      <c r="AB5336" t="s">
        <v>232</v>
      </c>
      <c r="AC5336" t="s">
        <v>232</v>
      </c>
      <c r="AD5336">
        <v>37.543999999999997</v>
      </c>
      <c r="AE5336">
        <v>37.725000000000001</v>
      </c>
      <c r="AF5336">
        <v>18.597000000000001</v>
      </c>
      <c r="AG5336">
        <v>-2.4140000000000001</v>
      </c>
      <c r="AH5336">
        <v>-4.4950000000000001</v>
      </c>
      <c r="AI5336">
        <v>8.9390000000000001</v>
      </c>
      <c r="AJ5336">
        <v>30.143000000000001</v>
      </c>
      <c r="AK5336">
        <v>23.998000000000001</v>
      </c>
      <c r="AL5336">
        <v>7.1859999999999999</v>
      </c>
      <c r="AM5336">
        <v>11.468999999999999</v>
      </c>
      <c r="AN5336">
        <v>-7.7469999999999999</v>
      </c>
      <c r="AO5336">
        <v>7.3440000000000003</v>
      </c>
      <c r="AP5336">
        <v>-0.433</v>
      </c>
      <c r="AQ5336">
        <v>9.7870000000000008</v>
      </c>
      <c r="AR5336">
        <v>14.034000000000001</v>
      </c>
      <c r="AS5336">
        <v>13.14</v>
      </c>
      <c r="AT5336">
        <v>-13.319000000000001</v>
      </c>
      <c r="AU5336">
        <v>5.8879999999999999</v>
      </c>
      <c r="AV5336">
        <v>18.658999999999999</v>
      </c>
      <c r="AW5336">
        <v>14.137</v>
      </c>
      <c r="AX5336">
        <v>1.9830000000000001</v>
      </c>
      <c r="AY5336">
        <v>5.3819999999999997</v>
      </c>
      <c r="AZ5336">
        <v>2.319</v>
      </c>
      <c r="BA5336">
        <v>5.165</v>
      </c>
      <c r="BB5336">
        <v>3.2090000000000001</v>
      </c>
      <c r="BC5336">
        <v>2018</v>
      </c>
    </row>
    <row r="5337" spans="1:55" x14ac:dyDescent="0.25">
      <c r="A5337">
        <v>518</v>
      </c>
      <c r="B5337" t="s">
        <v>1353</v>
      </c>
      <c r="C5337" t="s">
        <v>314</v>
      </c>
      <c r="D5337" t="s">
        <v>1354</v>
      </c>
      <c r="E5337" t="s">
        <v>315</v>
      </c>
      <c r="F5337" t="s">
        <v>316</v>
      </c>
      <c r="G5337" t="s">
        <v>317</v>
      </c>
      <c r="I5337" t="s">
        <v>1358</v>
      </c>
      <c r="J5337" t="s">
        <v>232</v>
      </c>
      <c r="K5337" t="s">
        <v>232</v>
      </c>
      <c r="L5337" t="s">
        <v>232</v>
      </c>
      <c r="M5337" t="s">
        <v>232</v>
      </c>
      <c r="N5337" t="s">
        <v>232</v>
      </c>
      <c r="O5337" t="s">
        <v>232</v>
      </c>
      <c r="P5337" t="s">
        <v>232</v>
      </c>
      <c r="Q5337" t="s">
        <v>232</v>
      </c>
      <c r="R5337" t="s">
        <v>232</v>
      </c>
      <c r="S5337" t="s">
        <v>232</v>
      </c>
      <c r="T5337" t="s">
        <v>232</v>
      </c>
      <c r="U5337" t="s">
        <v>232</v>
      </c>
      <c r="V5337" t="s">
        <v>232</v>
      </c>
      <c r="W5337" t="s">
        <v>232</v>
      </c>
      <c r="X5337" t="s">
        <v>232</v>
      </c>
      <c r="Y5337" t="s">
        <v>232</v>
      </c>
      <c r="Z5337" t="s">
        <v>232</v>
      </c>
      <c r="AA5337" t="s">
        <v>232</v>
      </c>
      <c r="AB5337">
        <v>4</v>
      </c>
      <c r="AC5337">
        <v>4</v>
      </c>
      <c r="AD5337">
        <v>4</v>
      </c>
      <c r="AE5337">
        <v>4</v>
      </c>
      <c r="AF5337">
        <v>4</v>
      </c>
      <c r="AG5337">
        <v>4</v>
      </c>
      <c r="AH5337">
        <v>4</v>
      </c>
      <c r="AI5337">
        <v>4</v>
      </c>
      <c r="AJ5337">
        <v>4</v>
      </c>
      <c r="AK5337">
        <v>4</v>
      </c>
      <c r="AL5337">
        <v>4</v>
      </c>
      <c r="AM5337">
        <v>4</v>
      </c>
      <c r="AN5337">
        <v>4</v>
      </c>
      <c r="AO5337">
        <v>4</v>
      </c>
      <c r="AP5337">
        <v>4</v>
      </c>
      <c r="AQ5337">
        <v>4</v>
      </c>
      <c r="AR5337">
        <v>4</v>
      </c>
      <c r="AS5337">
        <v>4</v>
      </c>
      <c r="AT5337">
        <v>4</v>
      </c>
      <c r="AU5337">
        <v>4</v>
      </c>
      <c r="AV5337">
        <v>4</v>
      </c>
      <c r="AW5337">
        <v>4</v>
      </c>
      <c r="AX5337">
        <v>4</v>
      </c>
      <c r="AY5337">
        <v>4</v>
      </c>
      <c r="AZ5337">
        <v>4</v>
      </c>
      <c r="BA5337">
        <v>4</v>
      </c>
      <c r="BB5337">
        <v>4</v>
      </c>
      <c r="BC5337">
        <v>2014</v>
      </c>
    </row>
    <row r="5338" spans="1:55" x14ac:dyDescent="0.25">
      <c r="A5338">
        <v>518</v>
      </c>
      <c r="B5338" t="s">
        <v>1353</v>
      </c>
      <c r="C5338" t="s">
        <v>318</v>
      </c>
      <c r="D5338" t="s">
        <v>1354</v>
      </c>
      <c r="E5338" t="s">
        <v>319</v>
      </c>
      <c r="F5338" t="s">
        <v>320</v>
      </c>
      <c r="G5338" t="s">
        <v>321</v>
      </c>
      <c r="H5338" t="s">
        <v>322</v>
      </c>
    </row>
    <row r="5339" spans="1:55" x14ac:dyDescent="0.25">
      <c r="A5339">
        <v>518</v>
      </c>
      <c r="B5339" t="s">
        <v>1353</v>
      </c>
      <c r="C5339" t="s">
        <v>323</v>
      </c>
      <c r="D5339" t="s">
        <v>1354</v>
      </c>
      <c r="E5339" t="s">
        <v>324</v>
      </c>
      <c r="F5339" t="s">
        <v>325</v>
      </c>
      <c r="G5339" t="s">
        <v>321</v>
      </c>
      <c r="H5339" t="s">
        <v>322</v>
      </c>
      <c r="I5339" t="s">
        <v>1359</v>
      </c>
      <c r="J5339" t="s">
        <v>232</v>
      </c>
      <c r="K5339" t="s">
        <v>232</v>
      </c>
      <c r="L5339" t="s">
        <v>232</v>
      </c>
      <c r="M5339" t="s">
        <v>232</v>
      </c>
      <c r="N5339" t="s">
        <v>232</v>
      </c>
      <c r="O5339" t="s">
        <v>232</v>
      </c>
      <c r="P5339" t="s">
        <v>232</v>
      </c>
      <c r="Q5339" t="s">
        <v>232</v>
      </c>
      <c r="R5339" t="s">
        <v>232</v>
      </c>
      <c r="S5339" t="s">
        <v>232</v>
      </c>
      <c r="T5339" t="s">
        <v>232</v>
      </c>
      <c r="U5339" t="s">
        <v>232</v>
      </c>
      <c r="V5339" t="s">
        <v>232</v>
      </c>
      <c r="W5339" t="s">
        <v>232</v>
      </c>
      <c r="X5339" t="s">
        <v>232</v>
      </c>
      <c r="Y5339" t="s">
        <v>232</v>
      </c>
      <c r="Z5339" t="s">
        <v>232</v>
      </c>
      <c r="AA5339" t="s">
        <v>232</v>
      </c>
      <c r="AB5339">
        <v>45.295999999999999</v>
      </c>
      <c r="AC5339">
        <v>45.874000000000002</v>
      </c>
      <c r="AD5339">
        <v>46.378999999999998</v>
      </c>
      <c r="AE5339">
        <v>46.801000000000002</v>
      </c>
      <c r="AF5339">
        <v>47.152999999999999</v>
      </c>
      <c r="AG5339">
        <v>47.454999999999998</v>
      </c>
      <c r="AH5339">
        <v>47.74</v>
      </c>
      <c r="AI5339">
        <v>48.033000000000001</v>
      </c>
      <c r="AJ5339">
        <v>48.338000000000001</v>
      </c>
      <c r="AK5339">
        <v>48.652999999999999</v>
      </c>
      <c r="AL5339">
        <v>48.982999999999997</v>
      </c>
      <c r="AM5339">
        <v>49.334000000000003</v>
      </c>
      <c r="AN5339">
        <v>49.707999999999998</v>
      </c>
      <c r="AO5339">
        <v>50.11</v>
      </c>
      <c r="AP5339">
        <v>50.536999999999999</v>
      </c>
      <c r="AQ5339">
        <v>50.978999999999999</v>
      </c>
      <c r="AR5339">
        <v>51.418999999999997</v>
      </c>
      <c r="AS5339">
        <v>51.845999999999997</v>
      </c>
      <c r="AT5339">
        <v>52.253999999999998</v>
      </c>
      <c r="AU5339">
        <v>52.645000000000003</v>
      </c>
      <c r="AV5339">
        <v>52.832000000000001</v>
      </c>
      <c r="AW5339">
        <v>53.018999999999998</v>
      </c>
      <c r="AX5339">
        <v>53.378</v>
      </c>
      <c r="AY5339">
        <v>53.722000000000001</v>
      </c>
      <c r="AZ5339">
        <v>54.05</v>
      </c>
      <c r="BA5339">
        <v>54.36</v>
      </c>
      <c r="BB5339">
        <v>54.652000000000001</v>
      </c>
      <c r="BC5339">
        <v>2015</v>
      </c>
    </row>
    <row r="5340" spans="1:55" x14ac:dyDescent="0.25">
      <c r="A5340">
        <v>518</v>
      </c>
      <c r="B5340" t="s">
        <v>1353</v>
      </c>
      <c r="C5340" t="s">
        <v>327</v>
      </c>
      <c r="D5340" t="s">
        <v>1354</v>
      </c>
      <c r="E5340" t="s">
        <v>328</v>
      </c>
      <c r="F5340" t="s">
        <v>329</v>
      </c>
      <c r="G5340" t="s">
        <v>229</v>
      </c>
      <c r="H5340" t="s">
        <v>230</v>
      </c>
      <c r="I5340" t="s">
        <v>1360</v>
      </c>
      <c r="J5340" t="s">
        <v>232</v>
      </c>
      <c r="K5340" t="s">
        <v>232</v>
      </c>
      <c r="L5340" t="s">
        <v>232</v>
      </c>
      <c r="M5340" t="s">
        <v>232</v>
      </c>
      <c r="N5340" t="s">
        <v>232</v>
      </c>
      <c r="O5340" t="s">
        <v>232</v>
      </c>
      <c r="P5340" t="s">
        <v>232</v>
      </c>
      <c r="Q5340" t="s">
        <v>232</v>
      </c>
      <c r="R5340" t="s">
        <v>232</v>
      </c>
      <c r="S5340" t="s">
        <v>232</v>
      </c>
      <c r="T5340" t="s">
        <v>232</v>
      </c>
      <c r="U5340" t="s">
        <v>232</v>
      </c>
      <c r="V5340" t="s">
        <v>232</v>
      </c>
      <c r="W5340" t="s">
        <v>232</v>
      </c>
      <c r="X5340" t="s">
        <v>232</v>
      </c>
      <c r="Y5340" t="s">
        <v>232</v>
      </c>
      <c r="Z5340" t="s">
        <v>232</v>
      </c>
      <c r="AA5340" t="s">
        <v>232</v>
      </c>
      <c r="AB5340">
        <v>282.67099999999999</v>
      </c>
      <c r="AC5340">
        <v>355.15800000000002</v>
      </c>
      <c r="AD5340">
        <v>372.72699999999998</v>
      </c>
      <c r="AE5340">
        <v>396.34100000000001</v>
      </c>
      <c r="AF5340">
        <v>528.98099999999999</v>
      </c>
      <c r="AG5340">
        <v>687.34100000000001</v>
      </c>
      <c r="AH5340">
        <v>851.03499999999997</v>
      </c>
      <c r="AI5340" s="52">
        <v>1215.72</v>
      </c>
      <c r="AJ5340" s="52">
        <v>1809.82</v>
      </c>
      <c r="AK5340" s="52">
        <v>2500.5100000000002</v>
      </c>
      <c r="AL5340" s="52">
        <v>3023.52</v>
      </c>
      <c r="AM5340" s="52">
        <v>3208.94</v>
      </c>
      <c r="AN5340" s="52">
        <v>3431.14</v>
      </c>
      <c r="AO5340" s="52">
        <v>4092.92</v>
      </c>
      <c r="AP5340" s="52">
        <v>7549.2</v>
      </c>
      <c r="AQ5340" s="52">
        <v>11388.07</v>
      </c>
      <c r="AR5340" s="52">
        <v>13844.77</v>
      </c>
      <c r="AS5340" s="52">
        <v>14780.69</v>
      </c>
      <c r="AT5340" s="52">
        <v>14520.27</v>
      </c>
      <c r="AU5340" s="52">
        <v>15084.67</v>
      </c>
      <c r="AV5340" s="52">
        <v>16842.099999999999</v>
      </c>
      <c r="AW5340" s="52">
        <v>18041.97</v>
      </c>
      <c r="AX5340" s="52">
        <v>20686.009999999998</v>
      </c>
      <c r="AY5340" s="52">
        <v>23681.439999999999</v>
      </c>
      <c r="AZ5340" s="52">
        <v>27505.84</v>
      </c>
      <c r="BA5340" s="52">
        <v>32020.51</v>
      </c>
      <c r="BB5340" s="52">
        <v>37064.76</v>
      </c>
      <c r="BC5340">
        <v>2018</v>
      </c>
    </row>
    <row r="5341" spans="1:55" x14ac:dyDescent="0.25">
      <c r="A5341">
        <v>518</v>
      </c>
      <c r="B5341" t="s">
        <v>1353</v>
      </c>
      <c r="C5341" t="s">
        <v>331</v>
      </c>
      <c r="D5341" t="s">
        <v>1354</v>
      </c>
      <c r="E5341" t="s">
        <v>328</v>
      </c>
      <c r="F5341" t="s">
        <v>329</v>
      </c>
      <c r="G5341" t="s">
        <v>282</v>
      </c>
      <c r="I5341" t="s">
        <v>332</v>
      </c>
      <c r="J5341" t="s">
        <v>232</v>
      </c>
      <c r="K5341" t="s">
        <v>232</v>
      </c>
      <c r="L5341" t="s">
        <v>232</v>
      </c>
      <c r="M5341" t="s">
        <v>232</v>
      </c>
      <c r="N5341" t="s">
        <v>232</v>
      </c>
      <c r="O5341" t="s">
        <v>232</v>
      </c>
      <c r="P5341" t="s">
        <v>232</v>
      </c>
      <c r="Q5341" t="s">
        <v>232</v>
      </c>
      <c r="R5341" t="s">
        <v>232</v>
      </c>
      <c r="S5341" t="s">
        <v>232</v>
      </c>
      <c r="T5341" t="s">
        <v>232</v>
      </c>
      <c r="U5341" t="s">
        <v>232</v>
      </c>
      <c r="V5341" t="s">
        <v>232</v>
      </c>
      <c r="W5341" t="s">
        <v>232</v>
      </c>
      <c r="X5341" t="s">
        <v>232</v>
      </c>
      <c r="Y5341" t="s">
        <v>232</v>
      </c>
      <c r="Z5341" t="s">
        <v>232</v>
      </c>
      <c r="AA5341" t="s">
        <v>232</v>
      </c>
      <c r="AB5341">
        <v>16.074000000000002</v>
      </c>
      <c r="AC5341">
        <v>14.813000000000001</v>
      </c>
      <c r="AD5341">
        <v>11.701000000000001</v>
      </c>
      <c r="AE5341">
        <v>9.4809999999999999</v>
      </c>
      <c r="AF5341">
        <v>9.1080000000000005</v>
      </c>
      <c r="AG5341">
        <v>8.52</v>
      </c>
      <c r="AH5341">
        <v>8.0980000000000008</v>
      </c>
      <c r="AI5341">
        <v>9.14</v>
      </c>
      <c r="AJ5341">
        <v>10.327999999999999</v>
      </c>
      <c r="AK5341">
        <v>10.986000000000001</v>
      </c>
      <c r="AL5341">
        <v>10.547000000000001</v>
      </c>
      <c r="AM5341">
        <v>9.4380000000000006</v>
      </c>
      <c r="AN5341">
        <v>8.8510000000000009</v>
      </c>
      <c r="AO5341">
        <v>9.5090000000000003</v>
      </c>
      <c r="AP5341">
        <v>15.475</v>
      </c>
      <c r="AQ5341">
        <v>20.844000000000001</v>
      </c>
      <c r="AR5341">
        <v>22.462</v>
      </c>
      <c r="AS5341">
        <v>21.425000000000001</v>
      </c>
      <c r="AT5341">
        <v>19.552</v>
      </c>
      <c r="AU5341">
        <v>18.274999999999999</v>
      </c>
      <c r="AV5341">
        <v>17.777000000000001</v>
      </c>
      <c r="AW5341">
        <v>17.283000000000001</v>
      </c>
      <c r="AX5341">
        <v>17.382999999999999</v>
      </c>
      <c r="AY5341">
        <v>17.433</v>
      </c>
      <c r="AZ5341">
        <v>17.733000000000001</v>
      </c>
      <c r="BA5341">
        <v>18.132999999999999</v>
      </c>
      <c r="BB5341">
        <v>18.433</v>
      </c>
      <c r="BC5341">
        <v>2018</v>
      </c>
    </row>
    <row r="5342" spans="1:55" x14ac:dyDescent="0.25">
      <c r="A5342">
        <v>518</v>
      </c>
      <c r="B5342" t="s">
        <v>1353</v>
      </c>
      <c r="C5342" t="s">
        <v>333</v>
      </c>
      <c r="D5342" t="s">
        <v>1354</v>
      </c>
      <c r="E5342" t="s">
        <v>334</v>
      </c>
      <c r="F5342" t="s">
        <v>335</v>
      </c>
      <c r="G5342" t="s">
        <v>229</v>
      </c>
      <c r="H5342" t="s">
        <v>230</v>
      </c>
      <c r="I5342" t="s">
        <v>1360</v>
      </c>
      <c r="J5342" t="s">
        <v>232</v>
      </c>
      <c r="K5342" t="s">
        <v>232</v>
      </c>
      <c r="L5342" t="s">
        <v>232</v>
      </c>
      <c r="M5342" t="s">
        <v>232</v>
      </c>
      <c r="N5342" t="s">
        <v>232</v>
      </c>
      <c r="O5342" t="s">
        <v>232</v>
      </c>
      <c r="P5342" t="s">
        <v>232</v>
      </c>
      <c r="Q5342" t="s">
        <v>232</v>
      </c>
      <c r="R5342" t="s">
        <v>232</v>
      </c>
      <c r="S5342" t="s">
        <v>232</v>
      </c>
      <c r="T5342" t="s">
        <v>232</v>
      </c>
      <c r="U5342" t="s">
        <v>232</v>
      </c>
      <c r="V5342" t="s">
        <v>232</v>
      </c>
      <c r="W5342" t="s">
        <v>232</v>
      </c>
      <c r="X5342" t="s">
        <v>232</v>
      </c>
      <c r="Y5342" t="s">
        <v>232</v>
      </c>
      <c r="Z5342" t="s">
        <v>232</v>
      </c>
      <c r="AA5342" t="s">
        <v>232</v>
      </c>
      <c r="AB5342">
        <v>355.346</v>
      </c>
      <c r="AC5342">
        <v>447.36399999999998</v>
      </c>
      <c r="AD5342">
        <v>525.22699999999998</v>
      </c>
      <c r="AE5342">
        <v>601.23199999999997</v>
      </c>
      <c r="AF5342">
        <v>725.78399999999999</v>
      </c>
      <c r="AG5342">
        <v>988.44</v>
      </c>
      <c r="AH5342" s="52">
        <v>1262.6400000000001</v>
      </c>
      <c r="AI5342" s="52">
        <v>1616.23</v>
      </c>
      <c r="AJ5342" s="52">
        <v>2348.4699999999998</v>
      </c>
      <c r="AK5342" s="52">
        <v>3263.44</v>
      </c>
      <c r="AL5342" s="52">
        <v>3778.28</v>
      </c>
      <c r="AM5342" s="52">
        <v>4310.1499999999996</v>
      </c>
      <c r="AN5342" s="52">
        <v>5283.13</v>
      </c>
      <c r="AO5342" s="52">
        <v>5999.6</v>
      </c>
      <c r="AP5342" s="52">
        <v>8842.67</v>
      </c>
      <c r="AQ5342" s="52">
        <v>12326.4</v>
      </c>
      <c r="AR5342" s="52">
        <v>14655.48</v>
      </c>
      <c r="AS5342" s="52">
        <v>16700.759999999998</v>
      </c>
      <c r="AT5342" s="52">
        <v>17099.12</v>
      </c>
      <c r="AU5342" s="52">
        <v>17240.580000000002</v>
      </c>
      <c r="AV5342" s="52">
        <v>19336.330000000002</v>
      </c>
      <c r="AW5342" s="52">
        <v>21787.65</v>
      </c>
      <c r="AX5342" s="52">
        <v>25417.52</v>
      </c>
      <c r="AY5342" s="52">
        <v>29323.31</v>
      </c>
      <c r="AZ5342" s="52">
        <v>33864.44</v>
      </c>
      <c r="BA5342" s="52">
        <v>38943.370000000003</v>
      </c>
      <c r="BB5342" s="52">
        <v>44781.56</v>
      </c>
      <c r="BC5342">
        <v>2018</v>
      </c>
    </row>
    <row r="5343" spans="1:55" x14ac:dyDescent="0.25">
      <c r="A5343">
        <v>518</v>
      </c>
      <c r="B5343" t="s">
        <v>1353</v>
      </c>
      <c r="C5343" t="s">
        <v>336</v>
      </c>
      <c r="D5343" t="s">
        <v>1354</v>
      </c>
      <c r="E5343" t="s">
        <v>334</v>
      </c>
      <c r="F5343" t="s">
        <v>335</v>
      </c>
      <c r="G5343" t="s">
        <v>282</v>
      </c>
      <c r="I5343" t="s">
        <v>337</v>
      </c>
      <c r="J5343" t="s">
        <v>232</v>
      </c>
      <c r="K5343" t="s">
        <v>232</v>
      </c>
      <c r="L5343" t="s">
        <v>232</v>
      </c>
      <c r="M5343" t="s">
        <v>232</v>
      </c>
      <c r="N5343" t="s">
        <v>232</v>
      </c>
      <c r="O5343" t="s">
        <v>232</v>
      </c>
      <c r="P5343" t="s">
        <v>232</v>
      </c>
      <c r="Q5343" t="s">
        <v>232</v>
      </c>
      <c r="R5343" t="s">
        <v>232</v>
      </c>
      <c r="S5343" t="s">
        <v>232</v>
      </c>
      <c r="T5343" t="s">
        <v>232</v>
      </c>
      <c r="U5343" t="s">
        <v>232</v>
      </c>
      <c r="V5343" t="s">
        <v>232</v>
      </c>
      <c r="W5343" t="s">
        <v>232</v>
      </c>
      <c r="X5343" t="s">
        <v>232</v>
      </c>
      <c r="Y5343" t="s">
        <v>232</v>
      </c>
      <c r="Z5343" t="s">
        <v>232</v>
      </c>
      <c r="AA5343" t="s">
        <v>232</v>
      </c>
      <c r="AB5343">
        <v>20.207000000000001</v>
      </c>
      <c r="AC5343">
        <v>18.658999999999999</v>
      </c>
      <c r="AD5343">
        <v>16.489000000000001</v>
      </c>
      <c r="AE5343">
        <v>14.382999999999999</v>
      </c>
      <c r="AF5343">
        <v>12.497</v>
      </c>
      <c r="AG5343">
        <v>12.253</v>
      </c>
      <c r="AH5343">
        <v>12.015000000000001</v>
      </c>
      <c r="AI5343">
        <v>12.151</v>
      </c>
      <c r="AJ5343">
        <v>13.401999999999999</v>
      </c>
      <c r="AK5343">
        <v>14.337999999999999</v>
      </c>
      <c r="AL5343">
        <v>13.179</v>
      </c>
      <c r="AM5343">
        <v>12.677</v>
      </c>
      <c r="AN5343">
        <v>13.628</v>
      </c>
      <c r="AO5343">
        <v>13.939</v>
      </c>
      <c r="AP5343">
        <v>18.126000000000001</v>
      </c>
      <c r="AQ5343">
        <v>22.561</v>
      </c>
      <c r="AR5343">
        <v>23.777000000000001</v>
      </c>
      <c r="AS5343">
        <v>24.207999999999998</v>
      </c>
      <c r="AT5343">
        <v>23.024000000000001</v>
      </c>
      <c r="AU5343">
        <v>20.887</v>
      </c>
      <c r="AV5343">
        <v>20.408999999999999</v>
      </c>
      <c r="AW5343">
        <v>20.870999999999999</v>
      </c>
      <c r="AX5343">
        <v>21.359000000000002</v>
      </c>
      <c r="AY5343">
        <v>21.585999999999999</v>
      </c>
      <c r="AZ5343">
        <v>21.832000000000001</v>
      </c>
      <c r="BA5343">
        <v>22.053000000000001</v>
      </c>
      <c r="BB5343">
        <v>22.27</v>
      </c>
      <c r="BC5343">
        <v>2018</v>
      </c>
    </row>
    <row r="5344" spans="1:55" x14ac:dyDescent="0.25">
      <c r="A5344">
        <v>518</v>
      </c>
      <c r="B5344" t="s">
        <v>1353</v>
      </c>
      <c r="C5344" t="s">
        <v>338</v>
      </c>
      <c r="D5344" t="s">
        <v>1354</v>
      </c>
      <c r="E5344" t="s">
        <v>339</v>
      </c>
      <c r="F5344" t="s">
        <v>340</v>
      </c>
      <c r="G5344" t="s">
        <v>229</v>
      </c>
      <c r="H5344" t="s">
        <v>230</v>
      </c>
      <c r="I5344" t="s">
        <v>1360</v>
      </c>
      <c r="J5344" t="s">
        <v>232</v>
      </c>
      <c r="K5344" t="s">
        <v>232</v>
      </c>
      <c r="L5344" t="s">
        <v>232</v>
      </c>
      <c r="M5344" t="s">
        <v>232</v>
      </c>
      <c r="N5344" t="s">
        <v>232</v>
      </c>
      <c r="O5344" t="s">
        <v>232</v>
      </c>
      <c r="P5344" t="s">
        <v>232</v>
      </c>
      <c r="Q5344" t="s">
        <v>232</v>
      </c>
      <c r="R5344" t="s">
        <v>232</v>
      </c>
      <c r="S5344" t="s">
        <v>232</v>
      </c>
      <c r="T5344" t="s">
        <v>232</v>
      </c>
      <c r="U5344" t="s">
        <v>232</v>
      </c>
      <c r="V5344" t="s">
        <v>232</v>
      </c>
      <c r="W5344" t="s">
        <v>232</v>
      </c>
      <c r="X5344" t="s">
        <v>232</v>
      </c>
      <c r="Y5344" t="s">
        <v>232</v>
      </c>
      <c r="Z5344" t="s">
        <v>232</v>
      </c>
      <c r="AA5344" t="s">
        <v>232</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52">
        <v>-1101.2</v>
      </c>
      <c r="AN5344" s="52">
        <v>-1851.99</v>
      </c>
      <c r="AO5344" s="52">
        <v>-1906.68</v>
      </c>
      <c r="AP5344">
        <v>-1293.4680000000001</v>
      </c>
      <c r="AQ5344">
        <v>-938.327</v>
      </c>
      <c r="AR5344">
        <v>-810.70600000000002</v>
      </c>
      <c r="AS5344" s="52">
        <v>-1920.07</v>
      </c>
      <c r="AT5344" s="52">
        <v>-2578.84</v>
      </c>
      <c r="AU5344" s="52">
        <v>-2155.92</v>
      </c>
      <c r="AV5344" s="52">
        <v>-2494.23</v>
      </c>
      <c r="AW5344" s="52">
        <v>-3745.69</v>
      </c>
      <c r="AX5344" s="52">
        <v>-4731.51</v>
      </c>
      <c r="AY5344" s="52">
        <v>-5641.87</v>
      </c>
      <c r="AZ5344" s="52">
        <v>-6358.59</v>
      </c>
      <c r="BA5344" s="52">
        <v>-6922.87</v>
      </c>
      <c r="BB5344" s="52">
        <v>-7716.8</v>
      </c>
      <c r="BC5344">
        <v>2018</v>
      </c>
    </row>
    <row r="5345" spans="1:55" x14ac:dyDescent="0.25">
      <c r="A5345">
        <v>518</v>
      </c>
      <c r="B5345" t="s">
        <v>1353</v>
      </c>
      <c r="C5345" t="s">
        <v>341</v>
      </c>
      <c r="D5345" t="s">
        <v>1354</v>
      </c>
      <c r="E5345" t="s">
        <v>339</v>
      </c>
      <c r="F5345" t="s">
        <v>340</v>
      </c>
      <c r="G5345" t="s">
        <v>282</v>
      </c>
      <c r="I5345" t="s">
        <v>342</v>
      </c>
      <c r="J5345" t="s">
        <v>232</v>
      </c>
      <c r="K5345" t="s">
        <v>232</v>
      </c>
      <c r="L5345" t="s">
        <v>232</v>
      </c>
      <c r="M5345" t="s">
        <v>232</v>
      </c>
      <c r="N5345" t="s">
        <v>232</v>
      </c>
      <c r="O5345" t="s">
        <v>232</v>
      </c>
      <c r="P5345" t="s">
        <v>232</v>
      </c>
      <c r="Q5345" t="s">
        <v>232</v>
      </c>
      <c r="R5345" t="s">
        <v>232</v>
      </c>
      <c r="S5345" t="s">
        <v>232</v>
      </c>
      <c r="T5345" t="s">
        <v>232</v>
      </c>
      <c r="U5345" t="s">
        <v>232</v>
      </c>
      <c r="V5345" t="s">
        <v>232</v>
      </c>
      <c r="W5345" t="s">
        <v>232</v>
      </c>
      <c r="X5345" t="s">
        <v>232</v>
      </c>
      <c r="Y5345" t="s">
        <v>232</v>
      </c>
      <c r="Z5345" t="s">
        <v>232</v>
      </c>
      <c r="AA5345" t="s">
        <v>232</v>
      </c>
      <c r="AB5345">
        <v>-4.133</v>
      </c>
      <c r="AC5345">
        <v>-3.8460000000000001</v>
      </c>
      <c r="AD5345">
        <v>-4.7880000000000003</v>
      </c>
      <c r="AE5345">
        <v>-4.9009999999999998</v>
      </c>
      <c r="AF5345">
        <v>-3.3889999999999998</v>
      </c>
      <c r="AG5345">
        <v>-3.7320000000000002</v>
      </c>
      <c r="AH5345">
        <v>-3.9169999999999998</v>
      </c>
      <c r="AI5345">
        <v>-3.0110000000000001</v>
      </c>
      <c r="AJ5345">
        <v>-3.0739999999999998</v>
      </c>
      <c r="AK5345">
        <v>-3.3519999999999999</v>
      </c>
      <c r="AL5345">
        <v>-2.633</v>
      </c>
      <c r="AM5345">
        <v>-3.2389999999999999</v>
      </c>
      <c r="AN5345">
        <v>-4.7770000000000001</v>
      </c>
      <c r="AO5345">
        <v>-4.43</v>
      </c>
      <c r="AP5345">
        <v>-2.6509999999999998</v>
      </c>
      <c r="AQ5345">
        <v>-1.7170000000000001</v>
      </c>
      <c r="AR5345">
        <v>-1.3149999999999999</v>
      </c>
      <c r="AS5345">
        <v>-2.7829999999999999</v>
      </c>
      <c r="AT5345">
        <v>-3.472</v>
      </c>
      <c r="AU5345">
        <v>-2.6120000000000001</v>
      </c>
      <c r="AV5345">
        <v>-2.633</v>
      </c>
      <c r="AW5345">
        <v>-3.5880000000000001</v>
      </c>
      <c r="AX5345">
        <v>-3.976</v>
      </c>
      <c r="AY5345">
        <v>-4.1529999999999996</v>
      </c>
      <c r="AZ5345">
        <v>-4.0990000000000002</v>
      </c>
      <c r="BA5345">
        <v>-3.92</v>
      </c>
      <c r="BB5345">
        <v>-3.8380000000000001</v>
      </c>
      <c r="BC5345">
        <v>2018</v>
      </c>
    </row>
    <row r="5346" spans="1:55" x14ac:dyDescent="0.25">
      <c r="A5346">
        <v>518</v>
      </c>
      <c r="B5346" t="s">
        <v>1353</v>
      </c>
      <c r="C5346" t="s">
        <v>343</v>
      </c>
      <c r="D5346" t="s">
        <v>1354</v>
      </c>
      <c r="E5346" t="s">
        <v>344</v>
      </c>
      <c r="F5346" t="s">
        <v>345</v>
      </c>
      <c r="G5346" t="s">
        <v>229</v>
      </c>
      <c r="H5346" t="s">
        <v>230</v>
      </c>
    </row>
    <row r="5347" spans="1:55" x14ac:dyDescent="0.25">
      <c r="A5347">
        <v>518</v>
      </c>
      <c r="B5347" t="s">
        <v>1353</v>
      </c>
      <c r="C5347" t="s">
        <v>346</v>
      </c>
      <c r="D5347" t="s">
        <v>1354</v>
      </c>
      <c r="E5347" t="s">
        <v>344</v>
      </c>
      <c r="F5347" t="s">
        <v>345</v>
      </c>
      <c r="G5347" t="s">
        <v>270</v>
      </c>
    </row>
    <row r="5348" spans="1:55" x14ac:dyDescent="0.25">
      <c r="A5348">
        <v>518</v>
      </c>
      <c r="B5348" t="s">
        <v>1353</v>
      </c>
      <c r="C5348" t="s">
        <v>347</v>
      </c>
      <c r="D5348" t="s">
        <v>1354</v>
      </c>
      <c r="E5348" t="s">
        <v>348</v>
      </c>
      <c r="F5348" t="s">
        <v>349</v>
      </c>
      <c r="G5348" t="s">
        <v>229</v>
      </c>
      <c r="H5348" t="s">
        <v>230</v>
      </c>
      <c r="I5348" t="s">
        <v>1360</v>
      </c>
      <c r="J5348" t="s">
        <v>232</v>
      </c>
      <c r="K5348" t="s">
        <v>232</v>
      </c>
      <c r="L5348" t="s">
        <v>232</v>
      </c>
      <c r="M5348" t="s">
        <v>232</v>
      </c>
      <c r="N5348" t="s">
        <v>232</v>
      </c>
      <c r="O5348" t="s">
        <v>232</v>
      </c>
      <c r="P5348" t="s">
        <v>232</v>
      </c>
      <c r="Q5348" t="s">
        <v>232</v>
      </c>
      <c r="R5348" t="s">
        <v>232</v>
      </c>
      <c r="S5348" t="s">
        <v>232</v>
      </c>
      <c r="T5348" t="s">
        <v>232</v>
      </c>
      <c r="U5348" t="s">
        <v>232</v>
      </c>
      <c r="V5348" t="s">
        <v>232</v>
      </c>
      <c r="W5348" t="s">
        <v>232</v>
      </c>
      <c r="X5348" t="s">
        <v>232</v>
      </c>
      <c r="Y5348" t="s">
        <v>232</v>
      </c>
      <c r="Z5348" t="s">
        <v>232</v>
      </c>
      <c r="AA5348" t="s">
        <v>232</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v>
      </c>
      <c r="AN5348" s="52">
        <v>-1359.34</v>
      </c>
      <c r="AO5348" s="52">
        <v>-1340.23</v>
      </c>
      <c r="AP5348">
        <v>-643.63</v>
      </c>
      <c r="AQ5348">
        <v>-233.63900000000001</v>
      </c>
      <c r="AR5348">
        <v>-40.886000000000003</v>
      </c>
      <c r="AS5348" s="52">
        <v>-1114.23</v>
      </c>
      <c r="AT5348">
        <v>-1671.6990000000001</v>
      </c>
      <c r="AU5348" s="52">
        <v>-1074.8900000000001</v>
      </c>
      <c r="AV5348">
        <v>-818.95299999999997</v>
      </c>
      <c r="AW5348" s="52">
        <v>-2051.9299999999998</v>
      </c>
      <c r="AX5348" s="52">
        <v>-2614.65</v>
      </c>
      <c r="AY5348" s="52">
        <v>-3188.45</v>
      </c>
      <c r="AZ5348" s="52">
        <v>-3330.48</v>
      </c>
      <c r="BA5348" s="52">
        <v>-3420.76</v>
      </c>
      <c r="BB5348" s="52">
        <v>-3694.11</v>
      </c>
      <c r="BC5348">
        <v>2018</v>
      </c>
    </row>
    <row r="5349" spans="1:55" x14ac:dyDescent="0.25">
      <c r="A5349">
        <v>518</v>
      </c>
      <c r="B5349" t="s">
        <v>1353</v>
      </c>
      <c r="C5349" t="s">
        <v>350</v>
      </c>
      <c r="D5349" t="s">
        <v>1354</v>
      </c>
      <c r="E5349" t="s">
        <v>348</v>
      </c>
      <c r="F5349" t="s">
        <v>349</v>
      </c>
      <c r="G5349" t="s">
        <v>282</v>
      </c>
      <c r="I5349" t="s">
        <v>351</v>
      </c>
      <c r="J5349" t="s">
        <v>232</v>
      </c>
      <c r="K5349" t="s">
        <v>232</v>
      </c>
      <c r="L5349" t="s">
        <v>232</v>
      </c>
      <c r="M5349" t="s">
        <v>232</v>
      </c>
      <c r="N5349" t="s">
        <v>232</v>
      </c>
      <c r="O5349" t="s">
        <v>232</v>
      </c>
      <c r="P5349" t="s">
        <v>232</v>
      </c>
      <c r="Q5349" t="s">
        <v>232</v>
      </c>
      <c r="R5349" t="s">
        <v>232</v>
      </c>
      <c r="S5349" t="s">
        <v>232</v>
      </c>
      <c r="T5349" t="s">
        <v>232</v>
      </c>
      <c r="U5349" t="s">
        <v>232</v>
      </c>
      <c r="V5349" t="s">
        <v>232</v>
      </c>
      <c r="W5349" t="s">
        <v>232</v>
      </c>
      <c r="X5349" t="s">
        <v>232</v>
      </c>
      <c r="Y5349" t="s">
        <v>232</v>
      </c>
      <c r="Z5349" t="s">
        <v>232</v>
      </c>
      <c r="AA5349" t="s">
        <v>232</v>
      </c>
      <c r="AB5349">
        <v>-2.9420000000000002</v>
      </c>
      <c r="AC5349">
        <v>-2.641</v>
      </c>
      <c r="AD5349">
        <v>-3.585</v>
      </c>
      <c r="AE5349">
        <v>-3.74</v>
      </c>
      <c r="AF5349">
        <v>-2.3199999999999998</v>
      </c>
      <c r="AG5349">
        <v>-2.7610000000000001</v>
      </c>
      <c r="AH5349">
        <v>-2.9740000000000002</v>
      </c>
      <c r="AI5349">
        <v>-2.0409999999999999</v>
      </c>
      <c r="AJ5349">
        <v>-2.1389999999999998</v>
      </c>
      <c r="AK5349">
        <v>-2.3759999999999999</v>
      </c>
      <c r="AL5349">
        <v>-1.5489999999999999</v>
      </c>
      <c r="AM5349">
        <v>-2.016</v>
      </c>
      <c r="AN5349">
        <v>-3.5059999999999998</v>
      </c>
      <c r="AO5349">
        <v>-3.1139999999999999</v>
      </c>
      <c r="AP5349">
        <v>-1.319</v>
      </c>
      <c r="AQ5349">
        <v>-0.42799999999999999</v>
      </c>
      <c r="AR5349">
        <v>-6.6000000000000003E-2</v>
      </c>
      <c r="AS5349">
        <v>-1.615</v>
      </c>
      <c r="AT5349">
        <v>-2.2509999999999999</v>
      </c>
      <c r="AU5349">
        <v>-1.302</v>
      </c>
      <c r="AV5349">
        <v>-0.86399999999999999</v>
      </c>
      <c r="AW5349">
        <v>-1.966</v>
      </c>
      <c r="AX5349">
        <v>-2.1970000000000001</v>
      </c>
      <c r="AY5349">
        <v>-2.347</v>
      </c>
      <c r="AZ5349">
        <v>-2.1469999999999998</v>
      </c>
      <c r="BA5349">
        <v>-1.9370000000000001</v>
      </c>
      <c r="BB5349">
        <v>-1.837</v>
      </c>
      <c r="BC5349">
        <v>2018</v>
      </c>
    </row>
    <row r="5350" spans="1:55" x14ac:dyDescent="0.25">
      <c r="A5350">
        <v>518</v>
      </c>
      <c r="B5350" t="s">
        <v>1353</v>
      </c>
      <c r="C5350" t="s">
        <v>352</v>
      </c>
      <c r="D5350" t="s">
        <v>1354</v>
      </c>
      <c r="E5350" t="s">
        <v>353</v>
      </c>
      <c r="F5350" t="s">
        <v>354</v>
      </c>
      <c r="G5350" t="s">
        <v>229</v>
      </c>
      <c r="H5350" t="s">
        <v>230</v>
      </c>
    </row>
    <row r="5351" spans="1:55" x14ac:dyDescent="0.25">
      <c r="A5351">
        <v>518</v>
      </c>
      <c r="B5351" t="s">
        <v>1353</v>
      </c>
      <c r="C5351" t="s">
        <v>355</v>
      </c>
      <c r="D5351" t="s">
        <v>1354</v>
      </c>
      <c r="E5351" t="s">
        <v>353</v>
      </c>
      <c r="F5351" t="s">
        <v>354</v>
      </c>
      <c r="G5351" t="s">
        <v>282</v>
      </c>
    </row>
    <row r="5352" spans="1:55" x14ac:dyDescent="0.25">
      <c r="A5352">
        <v>518</v>
      </c>
      <c r="B5352" t="s">
        <v>1353</v>
      </c>
      <c r="C5352" t="s">
        <v>356</v>
      </c>
      <c r="D5352" t="s">
        <v>1354</v>
      </c>
      <c r="E5352" t="s">
        <v>357</v>
      </c>
      <c r="F5352" t="s">
        <v>358</v>
      </c>
      <c r="G5352" t="s">
        <v>229</v>
      </c>
      <c r="H5352" t="s">
        <v>230</v>
      </c>
      <c r="I5352" t="s">
        <v>1360</v>
      </c>
      <c r="J5352" t="s">
        <v>232</v>
      </c>
      <c r="K5352" t="s">
        <v>232</v>
      </c>
      <c r="L5352" t="s">
        <v>232</v>
      </c>
      <c r="M5352" t="s">
        <v>232</v>
      </c>
      <c r="N5352" t="s">
        <v>232</v>
      </c>
      <c r="O5352" t="s">
        <v>232</v>
      </c>
      <c r="P5352" t="s">
        <v>232</v>
      </c>
      <c r="Q5352" t="s">
        <v>232</v>
      </c>
      <c r="R5352" t="s">
        <v>232</v>
      </c>
      <c r="S5352" t="s">
        <v>232</v>
      </c>
      <c r="T5352" t="s">
        <v>232</v>
      </c>
      <c r="U5352" t="s">
        <v>232</v>
      </c>
      <c r="V5352" t="s">
        <v>232</v>
      </c>
      <c r="W5352" t="s">
        <v>232</v>
      </c>
      <c r="X5352" t="s">
        <v>232</v>
      </c>
      <c r="Y5352" t="s">
        <v>232</v>
      </c>
      <c r="Z5352" t="s">
        <v>232</v>
      </c>
      <c r="AA5352" t="s">
        <v>232</v>
      </c>
      <c r="AB5352" s="52">
        <v>3145.95</v>
      </c>
      <c r="AC5352" s="52">
        <v>3164.14</v>
      </c>
      <c r="AD5352" s="52">
        <v>4310.03</v>
      </c>
      <c r="AE5352" s="52">
        <v>8831.09</v>
      </c>
      <c r="AF5352" s="52">
        <v>9662.08</v>
      </c>
      <c r="AG5352" s="52">
        <v>10763.77</v>
      </c>
      <c r="AH5352" s="52">
        <v>11746.33</v>
      </c>
      <c r="AI5352" s="52">
        <v>14042.39</v>
      </c>
      <c r="AJ5352" s="52">
        <v>16597.93</v>
      </c>
      <c r="AK5352" s="52">
        <v>17177.560000000001</v>
      </c>
      <c r="AL5352" s="52">
        <v>16788.310000000001</v>
      </c>
      <c r="AM5352" s="52">
        <v>18004.349999999999</v>
      </c>
      <c r="AN5352" s="52">
        <v>19477.93</v>
      </c>
      <c r="AO5352" s="52">
        <v>20531.810000000001</v>
      </c>
      <c r="AP5352" s="52">
        <v>22702.95</v>
      </c>
      <c r="AQ5352" s="52">
        <v>23729.41</v>
      </c>
      <c r="AR5352" s="52">
        <v>23180.33</v>
      </c>
      <c r="AS5352" s="52">
        <v>25596.94</v>
      </c>
      <c r="AT5352" s="52">
        <v>29570.2</v>
      </c>
      <c r="AU5352" s="52">
        <v>29029.53</v>
      </c>
      <c r="AV5352" s="52">
        <v>36182.22</v>
      </c>
      <c r="AW5352" s="52">
        <v>40915.14</v>
      </c>
      <c r="AX5352" s="52">
        <v>46550.06</v>
      </c>
      <c r="AY5352" s="52">
        <v>53001.78</v>
      </c>
      <c r="AZ5352" s="52">
        <v>60222.080000000002</v>
      </c>
      <c r="BA5352" s="52">
        <v>68026.16</v>
      </c>
      <c r="BB5352" s="52">
        <v>76701.25</v>
      </c>
      <c r="BC5352">
        <v>2018</v>
      </c>
    </row>
    <row r="5353" spans="1:55" x14ac:dyDescent="0.25">
      <c r="A5353">
        <v>518</v>
      </c>
      <c r="B5353" t="s">
        <v>1353</v>
      </c>
      <c r="C5353" t="s">
        <v>359</v>
      </c>
      <c r="D5353" t="s">
        <v>1354</v>
      </c>
      <c r="E5353" t="s">
        <v>357</v>
      </c>
      <c r="F5353" t="s">
        <v>358</v>
      </c>
      <c r="G5353" t="s">
        <v>282</v>
      </c>
      <c r="I5353" t="s">
        <v>360</v>
      </c>
      <c r="J5353" t="s">
        <v>232</v>
      </c>
      <c r="K5353" t="s">
        <v>232</v>
      </c>
      <c r="L5353" t="s">
        <v>232</v>
      </c>
      <c r="M5353" t="s">
        <v>232</v>
      </c>
      <c r="N5353" t="s">
        <v>232</v>
      </c>
      <c r="O5353" t="s">
        <v>232</v>
      </c>
      <c r="P5353" t="s">
        <v>232</v>
      </c>
      <c r="Q5353" t="s">
        <v>232</v>
      </c>
      <c r="R5353" t="s">
        <v>232</v>
      </c>
      <c r="S5353" t="s">
        <v>232</v>
      </c>
      <c r="T5353" t="s">
        <v>232</v>
      </c>
      <c r="U5353" t="s">
        <v>232</v>
      </c>
      <c r="V5353" t="s">
        <v>232</v>
      </c>
      <c r="W5353" t="s">
        <v>232</v>
      </c>
      <c r="X5353" t="s">
        <v>232</v>
      </c>
      <c r="Y5353" t="s">
        <v>232</v>
      </c>
      <c r="Z5353" t="s">
        <v>232</v>
      </c>
      <c r="AA5353" t="s">
        <v>232</v>
      </c>
      <c r="AB5353">
        <v>178.89699999999999</v>
      </c>
      <c r="AC5353">
        <v>131.97499999999999</v>
      </c>
      <c r="AD5353">
        <v>135.31100000000001</v>
      </c>
      <c r="AE5353">
        <v>211.25700000000001</v>
      </c>
      <c r="AF5353">
        <v>166.364</v>
      </c>
      <c r="AG5353">
        <v>133.428</v>
      </c>
      <c r="AH5353">
        <v>111.774</v>
      </c>
      <c r="AI5353">
        <v>105.572</v>
      </c>
      <c r="AJ5353">
        <v>94.716999999999999</v>
      </c>
      <c r="AK5353">
        <v>75.471000000000004</v>
      </c>
      <c r="AL5353">
        <v>58.561</v>
      </c>
      <c r="AM5353">
        <v>52.953000000000003</v>
      </c>
      <c r="AN5353">
        <v>50.243000000000002</v>
      </c>
      <c r="AO5353">
        <v>47.701000000000001</v>
      </c>
      <c r="AP5353">
        <v>46.537999999999997</v>
      </c>
      <c r="AQ5353">
        <v>43.432000000000002</v>
      </c>
      <c r="AR5353">
        <v>37.607999999999997</v>
      </c>
      <c r="AS5353">
        <v>37.103999999999999</v>
      </c>
      <c r="AT5353">
        <v>39.817</v>
      </c>
      <c r="AU5353">
        <v>35.17</v>
      </c>
      <c r="AV5353">
        <v>38.19</v>
      </c>
      <c r="AW5353">
        <v>39.192999999999998</v>
      </c>
      <c r="AX5353">
        <v>39.116999999999997</v>
      </c>
      <c r="AY5353">
        <v>39.015999999999998</v>
      </c>
      <c r="AZ5353">
        <v>38.823999999999998</v>
      </c>
      <c r="BA5353">
        <v>38.521999999999998</v>
      </c>
      <c r="BB5353">
        <v>38.143999999999998</v>
      </c>
      <c r="BC5353">
        <v>2018</v>
      </c>
    </row>
    <row r="5354" spans="1:55" x14ac:dyDescent="0.25">
      <c r="A5354">
        <v>518</v>
      </c>
      <c r="B5354" t="s">
        <v>1353</v>
      </c>
      <c r="C5354" t="s">
        <v>361</v>
      </c>
      <c r="D5354" t="s">
        <v>1354</v>
      </c>
      <c r="E5354" t="s">
        <v>362</v>
      </c>
      <c r="F5354" t="s">
        <v>363</v>
      </c>
      <c r="G5354" t="s">
        <v>229</v>
      </c>
      <c r="H5354" t="s">
        <v>230</v>
      </c>
      <c r="I5354" t="s">
        <v>1360</v>
      </c>
      <c r="J5354" t="s">
        <v>232</v>
      </c>
      <c r="K5354" t="s">
        <v>232</v>
      </c>
      <c r="L5354" t="s">
        <v>232</v>
      </c>
      <c r="M5354" t="s">
        <v>232</v>
      </c>
      <c r="N5354" t="s">
        <v>232</v>
      </c>
      <c r="O5354" t="s">
        <v>232</v>
      </c>
      <c r="P5354" t="s">
        <v>232</v>
      </c>
      <c r="Q5354" t="s">
        <v>232</v>
      </c>
      <c r="R5354" t="s">
        <v>232</v>
      </c>
      <c r="S5354" t="s">
        <v>232</v>
      </c>
      <c r="T5354" t="s">
        <v>232</v>
      </c>
      <c r="U5354" t="s">
        <v>232</v>
      </c>
      <c r="V5354" t="s">
        <v>232</v>
      </c>
      <c r="W5354" t="s">
        <v>232</v>
      </c>
      <c r="X5354" t="s">
        <v>232</v>
      </c>
      <c r="Y5354" t="s">
        <v>232</v>
      </c>
      <c r="Z5354" t="s">
        <v>232</v>
      </c>
      <c r="AA5354" t="s">
        <v>232</v>
      </c>
      <c r="AB5354" s="52">
        <v>1758.52</v>
      </c>
      <c r="AC5354" s="52">
        <v>2397.5300000000002</v>
      </c>
      <c r="AD5354" s="52">
        <v>3185.29</v>
      </c>
      <c r="AE5354" s="52">
        <v>4180.26</v>
      </c>
      <c r="AF5354" s="52">
        <v>5807.79</v>
      </c>
      <c r="AG5354" s="52">
        <v>8067.1</v>
      </c>
      <c r="AH5354" s="52">
        <v>10508.95</v>
      </c>
      <c r="AI5354" s="52">
        <v>13301.29</v>
      </c>
      <c r="AJ5354" s="52">
        <v>17523.650000000001</v>
      </c>
      <c r="AK5354" s="52">
        <v>22760.53</v>
      </c>
      <c r="AL5354" s="52">
        <v>28668.31</v>
      </c>
      <c r="AM5354" s="52">
        <v>34000.5</v>
      </c>
      <c r="AN5354" s="52">
        <v>38767.72</v>
      </c>
      <c r="AO5354" s="52">
        <v>43042.33</v>
      </c>
      <c r="AP5354" s="52">
        <v>48783.57</v>
      </c>
      <c r="AQ5354" s="52">
        <v>54636.01</v>
      </c>
      <c r="AR5354" s="52">
        <v>61637.32</v>
      </c>
      <c r="AS5354" s="52">
        <v>68987.95</v>
      </c>
      <c r="AT5354" s="52">
        <v>74265.41</v>
      </c>
      <c r="AU5354" s="52">
        <v>82541.75</v>
      </c>
      <c r="AV5354" s="52">
        <v>94743.55</v>
      </c>
      <c r="AW5354" s="52">
        <v>104393.31</v>
      </c>
      <c r="AX5354" s="52">
        <v>119003.54</v>
      </c>
      <c r="AY5354" s="52">
        <v>135845.04</v>
      </c>
      <c r="AZ5354" s="52">
        <v>155113.79999999999</v>
      </c>
      <c r="BA5354" s="52">
        <v>176589.97</v>
      </c>
      <c r="BB5354" s="52">
        <v>201081.69</v>
      </c>
      <c r="BC5354">
        <v>2018</v>
      </c>
    </row>
    <row r="5355" spans="1:55" x14ac:dyDescent="0.25">
      <c r="A5355">
        <v>518</v>
      </c>
      <c r="B5355" t="s">
        <v>1353</v>
      </c>
      <c r="C5355" t="s">
        <v>364</v>
      </c>
      <c r="D5355" t="s">
        <v>1354</v>
      </c>
      <c r="E5355" t="s">
        <v>365</v>
      </c>
      <c r="F5355" t="s">
        <v>366</v>
      </c>
      <c r="G5355" t="s">
        <v>242</v>
      </c>
      <c r="H5355" t="s">
        <v>230</v>
      </c>
      <c r="I5355" t="s">
        <v>1361</v>
      </c>
      <c r="J5355" t="s">
        <v>232</v>
      </c>
      <c r="K5355" t="s">
        <v>232</v>
      </c>
      <c r="L5355" t="s">
        <v>232</v>
      </c>
      <c r="M5355" t="s">
        <v>232</v>
      </c>
      <c r="N5355" t="s">
        <v>232</v>
      </c>
      <c r="O5355" t="s">
        <v>232</v>
      </c>
      <c r="P5355" t="s">
        <v>232</v>
      </c>
      <c r="Q5355" t="s">
        <v>232</v>
      </c>
      <c r="R5355" t="s">
        <v>232</v>
      </c>
      <c r="S5355" t="s">
        <v>232</v>
      </c>
      <c r="T5355" t="s">
        <v>232</v>
      </c>
      <c r="U5355" t="s">
        <v>232</v>
      </c>
      <c r="V5355" t="s">
        <v>232</v>
      </c>
      <c r="W5355" t="s">
        <v>232</v>
      </c>
      <c r="X5355" t="s">
        <v>232</v>
      </c>
      <c r="Y5355" t="s">
        <v>232</v>
      </c>
      <c r="Z5355" t="s">
        <v>232</v>
      </c>
      <c r="AA5355" t="s">
        <v>232</v>
      </c>
      <c r="AB5355" t="s">
        <v>232</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-0.92100000000000004</v>
      </c>
      <c r="AP5355">
        <v>-1.0169999999999999</v>
      </c>
      <c r="AQ5355">
        <v>-0.36199999999999999</v>
      </c>
      <c r="AR5355">
        <v>-2.6459999999999999</v>
      </c>
      <c r="AS5355">
        <v>-1.9490000000000001</v>
      </c>
      <c r="AT5355">
        <v>-2.4279999999999999</v>
      </c>
      <c r="AU5355">
        <v>-3.9580000000000002</v>
      </c>
      <c r="AV5355">
        <v>-3.5920000000000001</v>
      </c>
      <c r="AW5355">
        <v>-2.9590000000000001</v>
      </c>
      <c r="AX5355">
        <v>-3.6230000000000002</v>
      </c>
      <c r="AY5355">
        <v>-3.7839999999999998</v>
      </c>
      <c r="AZ5355">
        <v>-4.1630000000000003</v>
      </c>
      <c r="BA5355">
        <v>-4.3860000000000001</v>
      </c>
      <c r="BB5355">
        <v>-4.5010000000000003</v>
      </c>
      <c r="BC5355">
        <v>2018</v>
      </c>
    </row>
    <row r="5356" spans="1:55" x14ac:dyDescent="0.25">
      <c r="A5356">
        <v>518</v>
      </c>
      <c r="B5356" t="s">
        <v>1353</v>
      </c>
      <c r="C5356" t="s">
        <v>368</v>
      </c>
      <c r="D5356" t="s">
        <v>1354</v>
      </c>
      <c r="E5356" t="s">
        <v>365</v>
      </c>
      <c r="F5356" t="s">
        <v>366</v>
      </c>
      <c r="G5356" t="s">
        <v>282</v>
      </c>
      <c r="I5356" t="s">
        <v>369</v>
      </c>
      <c r="J5356" t="s">
        <v>232</v>
      </c>
      <c r="K5356" t="s">
        <v>232</v>
      </c>
      <c r="L5356" t="s">
        <v>232</v>
      </c>
      <c r="M5356" t="s">
        <v>232</v>
      </c>
      <c r="N5356" t="s">
        <v>232</v>
      </c>
      <c r="O5356" t="s">
        <v>232</v>
      </c>
      <c r="P5356" t="s">
        <v>232</v>
      </c>
      <c r="Q5356" t="s">
        <v>232</v>
      </c>
      <c r="R5356" t="s">
        <v>232</v>
      </c>
      <c r="S5356" t="s">
        <v>232</v>
      </c>
      <c r="T5356" t="s">
        <v>232</v>
      </c>
      <c r="U5356" t="s">
        <v>232</v>
      </c>
      <c r="V5356" t="s">
        <v>232</v>
      </c>
      <c r="W5356" t="s">
        <v>232</v>
      </c>
      <c r="X5356" t="s">
        <v>232</v>
      </c>
      <c r="Y5356" t="s">
        <v>232</v>
      </c>
      <c r="Z5356" t="s">
        <v>232</v>
      </c>
      <c r="AA5356" t="s">
        <v>232</v>
      </c>
      <c r="AB5356" t="s">
        <v>232</v>
      </c>
      <c r="AC5356">
        <v>-12.422000000000001</v>
      </c>
      <c r="AD5356">
        <v>-7.0030000000000001</v>
      </c>
      <c r="AE5356">
        <v>-5.6970000000000001</v>
      </c>
      <c r="AF5356">
        <v>-1.429</v>
      </c>
      <c r="AG5356">
        <v>1.1220000000000001</v>
      </c>
      <c r="AH5356">
        <v>2.0649999999999999</v>
      </c>
      <c r="AI5356">
        <v>4.7949999999999999</v>
      </c>
      <c r="AJ5356">
        <v>6.93</v>
      </c>
      <c r="AK5356">
        <v>2.762</v>
      </c>
      <c r="AL5356">
        <v>-3.1930000000000001</v>
      </c>
      <c r="AM5356">
        <v>-2.9769999999999999</v>
      </c>
      <c r="AN5356">
        <v>4.5350000000000001</v>
      </c>
      <c r="AO5356">
        <v>-1.702</v>
      </c>
      <c r="AP5356">
        <v>-1.74</v>
      </c>
      <c r="AQ5356">
        <v>-0.59799999999999998</v>
      </c>
      <c r="AR5356">
        <v>-4.1820000000000004</v>
      </c>
      <c r="AS5356">
        <v>-3.0819999999999999</v>
      </c>
      <c r="AT5356">
        <v>-4.0170000000000003</v>
      </c>
      <c r="AU5356">
        <v>-6.4470000000000001</v>
      </c>
      <c r="AV5356">
        <v>-5.24</v>
      </c>
      <c r="AW5356">
        <v>-4.5060000000000002</v>
      </c>
      <c r="AX5356">
        <v>-5.0739999999999998</v>
      </c>
      <c r="AY5356">
        <v>-4.8440000000000003</v>
      </c>
      <c r="AZ5356">
        <v>-4.8479999999999999</v>
      </c>
      <c r="BA5356">
        <v>-4.6550000000000002</v>
      </c>
      <c r="BB5356">
        <v>-4.3460000000000001</v>
      </c>
      <c r="BC5356">
        <v>2018</v>
      </c>
    </row>
    <row r="5357" spans="1:55" x14ac:dyDescent="0.25">
      <c r="A5357">
        <v>728</v>
      </c>
      <c r="B5357" t="s">
        <v>1362</v>
      </c>
      <c r="C5357" t="s">
        <v>225</v>
      </c>
      <c r="D5357" t="s">
        <v>1363</v>
      </c>
      <c r="E5357" t="s">
        <v>227</v>
      </c>
      <c r="F5357" t="s">
        <v>228</v>
      </c>
      <c r="G5357" t="s">
        <v>229</v>
      </c>
      <c r="H5357" t="s">
        <v>230</v>
      </c>
      <c r="I5357" t="s">
        <v>1364</v>
      </c>
      <c r="J5357" t="s">
        <v>232</v>
      </c>
      <c r="K5357" t="s">
        <v>232</v>
      </c>
      <c r="L5357" t="s">
        <v>232</v>
      </c>
      <c r="M5357" t="s">
        <v>232</v>
      </c>
      <c r="N5357" t="s">
        <v>232</v>
      </c>
      <c r="O5357" t="s">
        <v>232</v>
      </c>
      <c r="P5357" t="s">
        <v>232</v>
      </c>
      <c r="Q5357" t="s">
        <v>232</v>
      </c>
      <c r="R5357" t="s">
        <v>232</v>
      </c>
      <c r="S5357" t="s">
        <v>232</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49.917999999999999</v>
      </c>
      <c r="AS5357">
        <v>52.957000000000001</v>
      </c>
      <c r="AT5357">
        <v>53.295999999999999</v>
      </c>
      <c r="AU5357">
        <v>52.790999999999997</v>
      </c>
      <c r="AV5357">
        <v>52.744999999999997</v>
      </c>
      <c r="AW5357">
        <v>53.472999999999999</v>
      </c>
      <c r="AX5357">
        <v>54.557000000000002</v>
      </c>
      <c r="AY5357">
        <v>56.255000000000003</v>
      </c>
      <c r="AZ5357">
        <v>58.104999999999997</v>
      </c>
      <c r="BA5357">
        <v>60.000999999999998</v>
      </c>
      <c r="BB5357">
        <v>61.981999999999999</v>
      </c>
      <c r="BC5357">
        <v>2017</v>
      </c>
    </row>
    <row r="5358" spans="1:55" x14ac:dyDescent="0.25">
      <c r="A5358">
        <v>728</v>
      </c>
      <c r="B5358" t="s">
        <v>1362</v>
      </c>
      <c r="C5358" t="s">
        <v>233</v>
      </c>
      <c r="D5358" t="s">
        <v>1363</v>
      </c>
      <c r="E5358" t="s">
        <v>227</v>
      </c>
      <c r="F5358" t="s">
        <v>234</v>
      </c>
      <c r="G5358" t="s">
        <v>235</v>
      </c>
      <c r="I5358" t="s">
        <v>236</v>
      </c>
      <c r="J5358" t="s">
        <v>232</v>
      </c>
      <c r="K5358" t="s">
        <v>232</v>
      </c>
      <c r="L5358" t="s">
        <v>232</v>
      </c>
      <c r="M5358" t="s">
        <v>232</v>
      </c>
      <c r="N5358" t="s">
        <v>232</v>
      </c>
      <c r="O5358" t="s">
        <v>232</v>
      </c>
      <c r="P5358" t="s">
        <v>232</v>
      </c>
      <c r="Q5358" t="s">
        <v>232</v>
      </c>
      <c r="R5358" t="s">
        <v>232</v>
      </c>
      <c r="S5358" t="s">
        <v>232</v>
      </c>
      <c r="T5358" t="s">
        <v>232</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6.3520000000000003</v>
      </c>
      <c r="AS5358">
        <v>6.0860000000000003</v>
      </c>
      <c r="AT5358">
        <v>0.64200000000000002</v>
      </c>
      <c r="AU5358">
        <v>-0.94799999999999995</v>
      </c>
      <c r="AV5358">
        <v>-8.6999999999999994E-2</v>
      </c>
      <c r="AW5358">
        <v>1.38</v>
      </c>
      <c r="AX5358">
        <v>2.0270000000000001</v>
      </c>
      <c r="AY5358">
        <v>3.1120000000000001</v>
      </c>
      <c r="AZ5358">
        <v>3.2879999999999998</v>
      </c>
      <c r="BA5358">
        <v>3.2639999999999998</v>
      </c>
      <c r="BB5358">
        <v>3.302</v>
      </c>
      <c r="BC5358">
        <v>2017</v>
      </c>
    </row>
    <row r="5359" spans="1:55" x14ac:dyDescent="0.25">
      <c r="A5359">
        <v>728</v>
      </c>
      <c r="B5359" t="s">
        <v>1362</v>
      </c>
      <c r="C5359" t="s">
        <v>237</v>
      </c>
      <c r="D5359" t="s">
        <v>1363</v>
      </c>
      <c r="E5359" t="s">
        <v>238</v>
      </c>
      <c r="F5359" t="s">
        <v>239</v>
      </c>
      <c r="G5359" t="s">
        <v>229</v>
      </c>
      <c r="H5359" t="s">
        <v>230</v>
      </c>
      <c r="I5359" t="s">
        <v>1364</v>
      </c>
      <c r="J5359" t="s">
        <v>232</v>
      </c>
      <c r="K5359" t="s">
        <v>232</v>
      </c>
      <c r="L5359" t="s">
        <v>232</v>
      </c>
      <c r="M5359" t="s">
        <v>232</v>
      </c>
      <c r="N5359" t="s">
        <v>232</v>
      </c>
      <c r="O5359" t="s">
        <v>232</v>
      </c>
      <c r="P5359" t="s">
        <v>232</v>
      </c>
      <c r="Q5359" t="s">
        <v>232</v>
      </c>
      <c r="R5359" t="s">
        <v>232</v>
      </c>
      <c r="S5359" t="s">
        <v>232</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122.792</v>
      </c>
      <c r="AR5359">
        <v>138.76300000000001</v>
      </c>
      <c r="AS5359">
        <v>150.083</v>
      </c>
      <c r="AT5359">
        <v>165.934</v>
      </c>
      <c r="AU5359">
        <v>176.44499999999999</v>
      </c>
      <c r="AV5359">
        <v>183.86099999999999</v>
      </c>
      <c r="AW5359">
        <v>196.09100000000001</v>
      </c>
      <c r="AX5359">
        <v>211.07</v>
      </c>
      <c r="AY5359">
        <v>229.60900000000001</v>
      </c>
      <c r="AZ5359">
        <v>250.20099999999999</v>
      </c>
      <c r="BA5359">
        <v>272.57799999999997</v>
      </c>
      <c r="BB5359">
        <v>297.065</v>
      </c>
      <c r="BC5359">
        <v>2017</v>
      </c>
    </row>
    <row r="5360" spans="1:55" x14ac:dyDescent="0.25">
      <c r="A5360">
        <v>728</v>
      </c>
      <c r="B5360" t="s">
        <v>1362</v>
      </c>
      <c r="C5360" t="s">
        <v>240</v>
      </c>
      <c r="D5360" t="s">
        <v>1363</v>
      </c>
      <c r="E5360" t="s">
        <v>238</v>
      </c>
      <c r="F5360" t="s">
        <v>241</v>
      </c>
      <c r="G5360" t="s">
        <v>242</v>
      </c>
      <c r="H5360" t="s">
        <v>230</v>
      </c>
      <c r="I5360" t="s">
        <v>243</v>
      </c>
      <c r="J5360" t="s">
        <v>232</v>
      </c>
      <c r="K5360" t="s">
        <v>232</v>
      </c>
      <c r="L5360" t="s">
        <v>232</v>
      </c>
      <c r="M5360" t="s">
        <v>232</v>
      </c>
      <c r="N5360" t="s">
        <v>232</v>
      </c>
      <c r="O5360" t="s">
        <v>232</v>
      </c>
      <c r="P5360" t="s">
        <v>232</v>
      </c>
      <c r="Q5360" t="s">
        <v>232</v>
      </c>
      <c r="R5360" t="s">
        <v>232</v>
      </c>
      <c r="S5360" t="s">
        <v>232</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12.724</v>
      </c>
      <c r="AR5360">
        <v>12.795999999999999</v>
      </c>
      <c r="AS5360">
        <v>11.769</v>
      </c>
      <c r="AT5360">
        <v>11.278</v>
      </c>
      <c r="AU5360">
        <v>13.249000000000001</v>
      </c>
      <c r="AV5360">
        <v>13.824</v>
      </c>
      <c r="AW5360">
        <v>13.961</v>
      </c>
      <c r="AX5360">
        <v>14.627000000000001</v>
      </c>
      <c r="AY5360">
        <v>15.452999999999999</v>
      </c>
      <c r="AZ5360">
        <v>16.369</v>
      </c>
      <c r="BA5360">
        <v>17.311</v>
      </c>
      <c r="BB5360">
        <v>18.338000000000001</v>
      </c>
      <c r="BC5360">
        <v>2017</v>
      </c>
    </row>
    <row r="5361" spans="1:55" x14ac:dyDescent="0.25">
      <c r="A5361">
        <v>728</v>
      </c>
      <c r="B5361" t="s">
        <v>1362</v>
      </c>
      <c r="C5361" t="s">
        <v>244</v>
      </c>
      <c r="D5361" t="s">
        <v>1363</v>
      </c>
      <c r="E5361" t="s">
        <v>238</v>
      </c>
      <c r="F5361" t="s">
        <v>245</v>
      </c>
      <c r="G5361" t="s">
        <v>246</v>
      </c>
      <c r="H5361" t="s">
        <v>230</v>
      </c>
      <c r="I5361" t="s">
        <v>243</v>
      </c>
      <c r="J5361" t="s">
        <v>232</v>
      </c>
      <c r="K5361" t="s">
        <v>232</v>
      </c>
      <c r="L5361" t="s">
        <v>232</v>
      </c>
      <c r="M5361" t="s">
        <v>232</v>
      </c>
      <c r="N5361" t="s">
        <v>232</v>
      </c>
      <c r="O5361" t="s">
        <v>232</v>
      </c>
      <c r="P5361" t="s">
        <v>232</v>
      </c>
      <c r="Q5361" t="s">
        <v>232</v>
      </c>
      <c r="R5361" t="s">
        <v>232</v>
      </c>
      <c r="S5361" t="s">
        <v>232</v>
      </c>
      <c r="T5361">
        <v>5.5709999999999997</v>
      </c>
      <c r="U5361">
        <v>6.0679999999999996</v>
      </c>
      <c r="V5361">
        <v>6.7809999999999997</v>
      </c>
      <c r="W5361">
        <v>6.8289999999999997</v>
      </c>
      <c r="X5361">
        <v>7.1849999999999996</v>
      </c>
      <c r="Y5361">
        <v>7.6369999999999996</v>
      </c>
      <c r="Z5361">
        <v>8.0259999999999998</v>
      </c>
      <c r="AA5361">
        <v>8.5079999999999991</v>
      </c>
      <c r="AB5361">
        <v>8.8870000000000005</v>
      </c>
      <c r="AC5361">
        <v>9.3190000000000008</v>
      </c>
      <c r="AD5361">
        <v>9.86</v>
      </c>
      <c r="AE5361">
        <v>10.318</v>
      </c>
      <c r="AF5361">
        <v>11.180999999999999</v>
      </c>
      <c r="AG5361">
        <v>11.785</v>
      </c>
      <c r="AH5361">
        <v>12.904999999999999</v>
      </c>
      <c r="AI5361">
        <v>13.928000000000001</v>
      </c>
      <c r="AJ5361">
        <v>14.916</v>
      </c>
      <c r="AK5361">
        <v>15.875</v>
      </c>
      <c r="AL5361">
        <v>16.613</v>
      </c>
      <c r="AM5361">
        <v>16.789000000000001</v>
      </c>
      <c r="AN5361">
        <v>18.010999999999999</v>
      </c>
      <c r="AO5361">
        <v>19.323</v>
      </c>
      <c r="AP5361">
        <v>20.69</v>
      </c>
      <c r="AQ5361">
        <v>22.236000000000001</v>
      </c>
      <c r="AR5361">
        <v>24.094999999999999</v>
      </c>
      <c r="AS5361">
        <v>25.835000000000001</v>
      </c>
      <c r="AT5361">
        <v>26.285</v>
      </c>
      <c r="AU5361">
        <v>26.530999999999999</v>
      </c>
      <c r="AV5361">
        <v>27.106000000000002</v>
      </c>
      <c r="AW5361">
        <v>27.968</v>
      </c>
      <c r="AX5361">
        <v>29.131</v>
      </c>
      <c r="AY5361">
        <v>30.661999999999999</v>
      </c>
      <c r="AZ5361">
        <v>32.326000000000001</v>
      </c>
      <c r="BA5361">
        <v>34.072000000000003</v>
      </c>
      <c r="BB5361">
        <v>35.933999999999997</v>
      </c>
      <c r="BC5361">
        <v>2017</v>
      </c>
    </row>
    <row r="5362" spans="1:55" x14ac:dyDescent="0.25">
      <c r="A5362">
        <v>728</v>
      </c>
      <c r="B5362" t="s">
        <v>1362</v>
      </c>
      <c r="C5362" t="s">
        <v>247</v>
      </c>
      <c r="D5362" t="s">
        <v>1363</v>
      </c>
      <c r="E5362" t="s">
        <v>248</v>
      </c>
      <c r="F5362" t="s">
        <v>249</v>
      </c>
      <c r="G5362" t="s">
        <v>250</v>
      </c>
      <c r="I5362" t="s">
        <v>251</v>
      </c>
      <c r="J5362" t="s">
        <v>232</v>
      </c>
      <c r="K5362" t="s">
        <v>232</v>
      </c>
      <c r="L5362" t="s">
        <v>232</v>
      </c>
      <c r="M5362" t="s">
        <v>232</v>
      </c>
      <c r="N5362" t="s">
        <v>232</v>
      </c>
      <c r="O5362" t="s">
        <v>232</v>
      </c>
      <c r="P5362" t="s">
        <v>232</v>
      </c>
      <c r="Q5362" t="s">
        <v>232</v>
      </c>
      <c r="R5362" t="s">
        <v>232</v>
      </c>
      <c r="S5362" t="s">
        <v>232</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261.60899999999998</v>
      </c>
      <c r="AR5362">
        <v>277.98099999999999</v>
      </c>
      <c r="AS5362">
        <v>283.40699999999998</v>
      </c>
      <c r="AT5362">
        <v>311.34199999999998</v>
      </c>
      <c r="AU5362">
        <v>334.23200000000003</v>
      </c>
      <c r="AV5362">
        <v>348.58300000000003</v>
      </c>
      <c r="AW5362">
        <v>366.709</v>
      </c>
      <c r="AX5362">
        <v>386.87799999999999</v>
      </c>
      <c r="AY5362">
        <v>408.15699999999998</v>
      </c>
      <c r="AZ5362">
        <v>430.60500000000002</v>
      </c>
      <c r="BA5362">
        <v>454.28800000000001</v>
      </c>
      <c r="BB5362">
        <v>479.274</v>
      </c>
      <c r="BC5362">
        <v>2017</v>
      </c>
    </row>
    <row r="5363" spans="1:55" x14ac:dyDescent="0.25">
      <c r="A5363">
        <v>728</v>
      </c>
      <c r="B5363" t="s">
        <v>1362</v>
      </c>
      <c r="C5363" t="s">
        <v>252</v>
      </c>
      <c r="D5363" t="s">
        <v>1363</v>
      </c>
      <c r="E5363" t="s">
        <v>253</v>
      </c>
      <c r="F5363" t="s">
        <v>254</v>
      </c>
      <c r="G5363" t="s">
        <v>229</v>
      </c>
      <c r="H5363" t="s">
        <v>220</v>
      </c>
      <c r="I5363" t="s">
        <v>255</v>
      </c>
      <c r="J5363" t="s">
        <v>232</v>
      </c>
      <c r="K5363" t="s">
        <v>232</v>
      </c>
      <c r="L5363" t="s">
        <v>232</v>
      </c>
      <c r="M5363" t="s">
        <v>232</v>
      </c>
      <c r="N5363" t="s">
        <v>232</v>
      </c>
      <c r="O5363" t="s">
        <v>232</v>
      </c>
      <c r="P5363" t="s">
        <v>232</v>
      </c>
      <c r="Q5363" t="s">
        <v>232</v>
      </c>
      <c r="R5363" t="s">
        <v>232</v>
      </c>
      <c r="S5363" t="s">
        <v>232</v>
      </c>
      <c r="T5363" s="52">
        <v>13971.17</v>
      </c>
      <c r="U5363" s="52">
        <v>14115.41</v>
      </c>
      <c r="V5363" s="52">
        <v>14867.13</v>
      </c>
      <c r="W5363" s="52">
        <v>14155.31</v>
      </c>
      <c r="X5363" s="52">
        <v>14151.8</v>
      </c>
      <c r="Y5363" s="52">
        <v>14319.48</v>
      </c>
      <c r="Z5363" s="52">
        <v>14336.13</v>
      </c>
      <c r="AA5363" s="52">
        <v>14474.58</v>
      </c>
      <c r="AB5363" s="52">
        <v>14488.46</v>
      </c>
      <c r="AC5363" s="52">
        <v>14520.28</v>
      </c>
      <c r="AD5363" s="52">
        <v>14839.22</v>
      </c>
      <c r="AE5363" s="52">
        <v>15178.6</v>
      </c>
      <c r="AF5363" s="52">
        <v>15930.34</v>
      </c>
      <c r="AG5363" s="52">
        <v>16214.29</v>
      </c>
      <c r="AH5363" s="52">
        <v>17002.5</v>
      </c>
      <c r="AI5363" s="52">
        <v>17486.71</v>
      </c>
      <c r="AJ5363" s="52">
        <v>17857.54</v>
      </c>
      <c r="AK5363" s="52">
        <v>18492.88</v>
      </c>
      <c r="AL5363" s="52">
        <v>18702.37</v>
      </c>
      <c r="AM5363" s="52">
        <v>18480.509999999998</v>
      </c>
      <c r="AN5363" s="52">
        <v>19306.990000000002</v>
      </c>
      <c r="AO5363" s="52">
        <v>19990.13</v>
      </c>
      <c r="AP5363" s="52">
        <v>20618.419999999998</v>
      </c>
      <c r="AQ5363" s="52">
        <v>21373.05</v>
      </c>
      <c r="AR5363" s="52">
        <v>22305.94</v>
      </c>
      <c r="AS5363" s="52">
        <v>23219.27</v>
      </c>
      <c r="AT5363" s="52">
        <v>22929.200000000001</v>
      </c>
      <c r="AU5363" s="52">
        <v>22286.54</v>
      </c>
      <c r="AV5363" s="52">
        <v>21850.21</v>
      </c>
      <c r="AW5363" s="52">
        <v>21736.87</v>
      </c>
      <c r="AX5363" s="52">
        <v>21762.22</v>
      </c>
      <c r="AY5363" s="52">
        <v>22019.29</v>
      </c>
      <c r="AZ5363" s="52">
        <v>22317.26</v>
      </c>
      <c r="BA5363" s="52">
        <v>22614.18</v>
      </c>
      <c r="BB5363" s="52">
        <v>22923.37</v>
      </c>
      <c r="BC5363">
        <v>2017</v>
      </c>
    </row>
    <row r="5364" spans="1:55" x14ac:dyDescent="0.25">
      <c r="A5364">
        <v>728</v>
      </c>
      <c r="B5364" t="s">
        <v>1362</v>
      </c>
      <c r="C5364" t="s">
        <v>256</v>
      </c>
      <c r="D5364" t="s">
        <v>1363</v>
      </c>
      <c r="E5364" t="s">
        <v>253</v>
      </c>
      <c r="F5364" t="s">
        <v>257</v>
      </c>
      <c r="G5364" t="s">
        <v>258</v>
      </c>
      <c r="H5364" t="s">
        <v>220</v>
      </c>
      <c r="I5364" t="s">
        <v>255</v>
      </c>
      <c r="J5364" t="s">
        <v>232</v>
      </c>
      <c r="K5364" t="s">
        <v>232</v>
      </c>
      <c r="L5364" t="s">
        <v>232</v>
      </c>
      <c r="M5364" t="s">
        <v>232</v>
      </c>
      <c r="N5364" t="s">
        <v>232</v>
      </c>
      <c r="O5364" t="s">
        <v>232</v>
      </c>
      <c r="P5364" t="s">
        <v>232</v>
      </c>
      <c r="Q5364" t="s">
        <v>232</v>
      </c>
      <c r="R5364" t="s">
        <v>232</v>
      </c>
      <c r="S5364" t="s">
        <v>232</v>
      </c>
      <c r="T5364" s="52">
        <v>6382.05</v>
      </c>
      <c r="U5364" s="52">
        <v>6447.94</v>
      </c>
      <c r="V5364" s="52">
        <v>6791.33</v>
      </c>
      <c r="W5364" s="52">
        <v>6466.17</v>
      </c>
      <c r="X5364" s="52">
        <v>6464.56</v>
      </c>
      <c r="Y5364" s="52">
        <v>6541.16</v>
      </c>
      <c r="Z5364" s="52">
        <v>6548.76</v>
      </c>
      <c r="AA5364" s="52">
        <v>6612.01</v>
      </c>
      <c r="AB5364" s="52">
        <v>6618.35</v>
      </c>
      <c r="AC5364" s="52">
        <v>6632.88</v>
      </c>
      <c r="AD5364" s="52">
        <v>6778.58</v>
      </c>
      <c r="AE5364" s="52">
        <v>6933.61</v>
      </c>
      <c r="AF5364" s="52">
        <v>7277</v>
      </c>
      <c r="AG5364" s="52">
        <v>7406.71</v>
      </c>
      <c r="AH5364" s="52">
        <v>7766.77</v>
      </c>
      <c r="AI5364" s="52">
        <v>7987.95</v>
      </c>
      <c r="AJ5364" s="52">
        <v>8157.35</v>
      </c>
      <c r="AK5364" s="52">
        <v>8447.57</v>
      </c>
      <c r="AL5364" s="52">
        <v>8543.27</v>
      </c>
      <c r="AM5364" s="52">
        <v>8441.93</v>
      </c>
      <c r="AN5364" s="52">
        <v>8819.4599999999991</v>
      </c>
      <c r="AO5364" s="52">
        <v>9131.52</v>
      </c>
      <c r="AP5364" s="52">
        <v>9418.5300000000007</v>
      </c>
      <c r="AQ5364" s="52">
        <v>9763.24</v>
      </c>
      <c r="AR5364" s="52">
        <v>10189.39</v>
      </c>
      <c r="AS5364" s="52">
        <v>10606.6</v>
      </c>
      <c r="AT5364" s="52">
        <v>10474.09</v>
      </c>
      <c r="AU5364" s="52">
        <v>10180.530000000001</v>
      </c>
      <c r="AV5364" s="52">
        <v>9981.2099999999991</v>
      </c>
      <c r="AW5364" s="52">
        <v>9929.44</v>
      </c>
      <c r="AX5364" s="52">
        <v>9941.02</v>
      </c>
      <c r="AY5364" s="52">
        <v>10058.44</v>
      </c>
      <c r="AZ5364" s="52">
        <v>10194.56</v>
      </c>
      <c r="BA5364" s="52">
        <v>10330.19</v>
      </c>
      <c r="BB5364" s="52">
        <v>10471.43</v>
      </c>
      <c r="BC5364">
        <v>2017</v>
      </c>
    </row>
    <row r="5365" spans="1:55" x14ac:dyDescent="0.25">
      <c r="A5365">
        <v>728</v>
      </c>
      <c r="B5365" t="s">
        <v>1362</v>
      </c>
      <c r="C5365" t="s">
        <v>259</v>
      </c>
      <c r="D5365" t="s">
        <v>1363</v>
      </c>
      <c r="E5365" t="s">
        <v>260</v>
      </c>
      <c r="F5365" t="s">
        <v>261</v>
      </c>
      <c r="G5365" t="s">
        <v>229</v>
      </c>
      <c r="H5365" t="s">
        <v>220</v>
      </c>
      <c r="I5365" t="s">
        <v>262</v>
      </c>
      <c r="J5365" t="s">
        <v>232</v>
      </c>
      <c r="K5365" t="s">
        <v>232</v>
      </c>
      <c r="L5365" t="s">
        <v>232</v>
      </c>
      <c r="M5365" t="s">
        <v>232</v>
      </c>
      <c r="N5365" t="s">
        <v>232</v>
      </c>
      <c r="O5365" t="s">
        <v>232</v>
      </c>
      <c r="P5365" t="s">
        <v>232</v>
      </c>
      <c r="Q5365" t="s">
        <v>232</v>
      </c>
      <c r="R5365" t="s">
        <v>232</v>
      </c>
      <c r="S5365" t="s">
        <v>232</v>
      </c>
      <c r="T5365" s="52">
        <v>5458.94</v>
      </c>
      <c r="U5365" s="52">
        <v>5618.08</v>
      </c>
      <c r="V5365" s="52">
        <v>5905.96</v>
      </c>
      <c r="W5365" s="52">
        <v>6281.54</v>
      </c>
      <c r="X5365" s="52">
        <v>7454.94</v>
      </c>
      <c r="Y5365" s="52">
        <v>7970.82</v>
      </c>
      <c r="Z5365" s="52">
        <v>9136.0400000000009</v>
      </c>
      <c r="AA5365" s="52">
        <v>9876.68</v>
      </c>
      <c r="AB5365" s="52">
        <v>10163.67</v>
      </c>
      <c r="AC5365" s="52">
        <v>11458.95</v>
      </c>
      <c r="AD5365" s="52">
        <v>14839.22</v>
      </c>
      <c r="AE5365" s="52">
        <v>16687.990000000002</v>
      </c>
      <c r="AF5365" s="52">
        <v>19048</v>
      </c>
      <c r="AG5365" s="52">
        <v>19728.060000000001</v>
      </c>
      <c r="AH5365" s="52">
        <v>22194.52</v>
      </c>
      <c r="AI5365" s="52">
        <v>23594.98</v>
      </c>
      <c r="AJ5365" s="52">
        <v>27121</v>
      </c>
      <c r="AK5365" s="52">
        <v>30888.21</v>
      </c>
      <c r="AL5365" s="52">
        <v>34645.730000000003</v>
      </c>
      <c r="AM5365" s="52">
        <v>36618.480000000003</v>
      </c>
      <c r="AN5365" s="52">
        <v>39619.629999999997</v>
      </c>
      <c r="AO5365" s="52">
        <v>42582.37</v>
      </c>
      <c r="AP5365" s="52">
        <v>49578.559999999998</v>
      </c>
      <c r="AQ5365" s="52">
        <v>55913.81</v>
      </c>
      <c r="AR5365" s="52">
        <v>62006.28</v>
      </c>
      <c r="AS5365" s="52">
        <v>65805.03</v>
      </c>
      <c r="AT5365" s="52">
        <v>71388.17</v>
      </c>
      <c r="AU5365" s="52">
        <v>74488.820000000007</v>
      </c>
      <c r="AV5365" s="52">
        <v>76166.100000000006</v>
      </c>
      <c r="AW5365" s="52">
        <v>79711.13</v>
      </c>
      <c r="AX5365" s="52">
        <v>84193.31</v>
      </c>
      <c r="AY5365" s="52">
        <v>89873.17</v>
      </c>
      <c r="AZ5365" s="52">
        <v>96099.3</v>
      </c>
      <c r="BA5365" s="52">
        <v>102733.6</v>
      </c>
      <c r="BB5365" s="52">
        <v>109865.83</v>
      </c>
      <c r="BC5365">
        <v>2017</v>
      </c>
    </row>
    <row r="5366" spans="1:55" x14ac:dyDescent="0.25">
      <c r="A5366">
        <v>728</v>
      </c>
      <c r="B5366" t="s">
        <v>1362</v>
      </c>
      <c r="C5366" t="s">
        <v>263</v>
      </c>
      <c r="D5366" t="s">
        <v>1363</v>
      </c>
      <c r="E5366" t="s">
        <v>260</v>
      </c>
      <c r="F5366" t="s">
        <v>264</v>
      </c>
      <c r="G5366" t="s">
        <v>242</v>
      </c>
      <c r="H5366" t="s">
        <v>220</v>
      </c>
      <c r="I5366" t="s">
        <v>262</v>
      </c>
      <c r="J5366" t="s">
        <v>232</v>
      </c>
      <c r="K5366" t="s">
        <v>232</v>
      </c>
      <c r="L5366" t="s">
        <v>232</v>
      </c>
      <c r="M5366" t="s">
        <v>232</v>
      </c>
      <c r="N5366" t="s">
        <v>232</v>
      </c>
      <c r="O5366" t="s">
        <v>232</v>
      </c>
      <c r="P5366" t="s">
        <v>232</v>
      </c>
      <c r="Q5366" t="s">
        <v>232</v>
      </c>
      <c r="R5366" t="s">
        <v>232</v>
      </c>
      <c r="S5366" t="s">
        <v>232</v>
      </c>
      <c r="T5366" s="52">
        <v>2109.5300000000002</v>
      </c>
      <c r="U5366" s="52">
        <v>2034.92</v>
      </c>
      <c r="V5366" s="52">
        <v>2071</v>
      </c>
      <c r="W5366" s="52">
        <v>1922.82</v>
      </c>
      <c r="X5366" s="52">
        <v>2100.2800000000002</v>
      </c>
      <c r="Y5366" s="52">
        <v>2197.59</v>
      </c>
      <c r="Z5366" s="52">
        <v>2126.35</v>
      </c>
      <c r="AA5366" s="52">
        <v>2143.73</v>
      </c>
      <c r="AB5366" s="52">
        <v>1837.31</v>
      </c>
      <c r="AC5366" s="52">
        <v>1874.47</v>
      </c>
      <c r="AD5366" s="52">
        <v>2139.71</v>
      </c>
      <c r="AE5366" s="52">
        <v>1939.79</v>
      </c>
      <c r="AF5366" s="52">
        <v>1811.25</v>
      </c>
      <c r="AG5366" s="52">
        <v>2607.86</v>
      </c>
      <c r="AH5366" s="52">
        <v>3440.97</v>
      </c>
      <c r="AI5366" s="52">
        <v>3708.79</v>
      </c>
      <c r="AJ5366" s="52">
        <v>4007.73</v>
      </c>
      <c r="AK5366" s="52">
        <v>4378.5600000000004</v>
      </c>
      <c r="AL5366" s="52">
        <v>4198.55</v>
      </c>
      <c r="AM5366" s="52">
        <v>4340.18</v>
      </c>
      <c r="AN5366" s="52">
        <v>5410.98</v>
      </c>
      <c r="AO5366" s="52">
        <v>5870.93</v>
      </c>
      <c r="AP5366" s="52">
        <v>6038.86</v>
      </c>
      <c r="AQ5366" s="52">
        <v>5793.93</v>
      </c>
      <c r="AR5366" s="52">
        <v>5717.76</v>
      </c>
      <c r="AS5366" s="52">
        <v>5160.2</v>
      </c>
      <c r="AT5366" s="52">
        <v>4852.05</v>
      </c>
      <c r="AU5366" s="52">
        <v>5593.3</v>
      </c>
      <c r="AV5366" s="52">
        <v>5726.7</v>
      </c>
      <c r="AW5366" s="52">
        <v>5675.11</v>
      </c>
      <c r="AX5366" s="52">
        <v>5834.57</v>
      </c>
      <c r="AY5366" s="52">
        <v>6048.55</v>
      </c>
      <c r="AZ5366" s="52">
        <v>6287.18</v>
      </c>
      <c r="BA5366" s="52">
        <v>6524.29</v>
      </c>
      <c r="BB5366" s="52">
        <v>6781.97</v>
      </c>
      <c r="BC5366">
        <v>2017</v>
      </c>
    </row>
    <row r="5367" spans="1:55" x14ac:dyDescent="0.25">
      <c r="A5367">
        <v>728</v>
      </c>
      <c r="B5367" t="s">
        <v>1362</v>
      </c>
      <c r="C5367" t="s">
        <v>265</v>
      </c>
      <c r="D5367" t="s">
        <v>1363</v>
      </c>
      <c r="E5367" t="s">
        <v>260</v>
      </c>
      <c r="F5367" t="s">
        <v>266</v>
      </c>
      <c r="G5367" t="s">
        <v>246</v>
      </c>
      <c r="H5367" t="s">
        <v>220</v>
      </c>
      <c r="I5367" t="s">
        <v>262</v>
      </c>
      <c r="J5367" t="s">
        <v>232</v>
      </c>
      <c r="K5367" t="s">
        <v>232</v>
      </c>
      <c r="L5367" t="s">
        <v>232</v>
      </c>
      <c r="M5367" t="s">
        <v>232</v>
      </c>
      <c r="N5367" t="s">
        <v>232</v>
      </c>
      <c r="O5367" t="s">
        <v>232</v>
      </c>
      <c r="P5367" t="s">
        <v>232</v>
      </c>
      <c r="Q5367" t="s">
        <v>232</v>
      </c>
      <c r="R5367" t="s">
        <v>232</v>
      </c>
      <c r="S5367" t="s">
        <v>232</v>
      </c>
      <c r="T5367" s="52">
        <v>4141.46</v>
      </c>
      <c r="U5367" s="52">
        <v>4325.7299999999996</v>
      </c>
      <c r="V5367" s="52">
        <v>4659.9399999999996</v>
      </c>
      <c r="W5367" s="52">
        <v>4541.9399999999996</v>
      </c>
      <c r="X5367" s="52">
        <v>4637.78</v>
      </c>
      <c r="Y5367" s="52">
        <v>4791.13</v>
      </c>
      <c r="Z5367" s="52">
        <v>4884.53</v>
      </c>
      <c r="AA5367" s="52">
        <v>5016.74</v>
      </c>
      <c r="AB5367" s="52">
        <v>5078.07</v>
      </c>
      <c r="AC5367" s="52">
        <v>5162.71</v>
      </c>
      <c r="AD5367" s="52">
        <v>5394.05</v>
      </c>
      <c r="AE5367" s="52">
        <v>5638.42</v>
      </c>
      <c r="AF5367" s="52">
        <v>6011.29</v>
      </c>
      <c r="AG5367" s="52">
        <v>6232.06</v>
      </c>
      <c r="AH5367" s="52">
        <v>6710.94</v>
      </c>
      <c r="AI5367" s="52">
        <v>7117.04</v>
      </c>
      <c r="AJ5367" s="52">
        <v>7487.93</v>
      </c>
      <c r="AK5367" s="52">
        <v>7962.65</v>
      </c>
      <c r="AL5367" s="52">
        <v>8209.48</v>
      </c>
      <c r="AM5367" s="52">
        <v>8173.94</v>
      </c>
      <c r="AN5367" s="52">
        <v>8639</v>
      </c>
      <c r="AO5367" s="52">
        <v>9131.52</v>
      </c>
      <c r="AP5367" s="52">
        <v>9599.18</v>
      </c>
      <c r="AQ5367" s="52">
        <v>10125.08</v>
      </c>
      <c r="AR5367" s="52">
        <v>10766.97</v>
      </c>
      <c r="AS5367" s="52">
        <v>11327.69</v>
      </c>
      <c r="AT5367" s="52">
        <v>11308.45</v>
      </c>
      <c r="AU5367" s="52">
        <v>11200.45</v>
      </c>
      <c r="AV5367" s="52">
        <v>11228.75</v>
      </c>
      <c r="AW5367" s="52">
        <v>11369.13</v>
      </c>
      <c r="AX5367" s="52">
        <v>11620.07</v>
      </c>
      <c r="AY5367" s="52">
        <v>12001.75</v>
      </c>
      <c r="AZ5367" s="52">
        <v>12415.87</v>
      </c>
      <c r="BA5367" s="52">
        <v>12841.77</v>
      </c>
      <c r="BB5367" s="52">
        <v>13289.78</v>
      </c>
      <c r="BC5367">
        <v>2017</v>
      </c>
    </row>
    <row r="5368" spans="1:55" x14ac:dyDescent="0.25">
      <c r="A5368">
        <v>728</v>
      </c>
      <c r="B5368" t="s">
        <v>1362</v>
      </c>
      <c r="C5368" t="s">
        <v>267</v>
      </c>
      <c r="D5368" t="s">
        <v>1363</v>
      </c>
      <c r="E5368" t="s">
        <v>268</v>
      </c>
      <c r="F5368" t="s">
        <v>269</v>
      </c>
      <c r="G5368" t="s">
        <v>270</v>
      </c>
    </row>
    <row r="5369" spans="1:55" x14ac:dyDescent="0.25">
      <c r="A5369">
        <v>728</v>
      </c>
      <c r="B5369" t="s">
        <v>1362</v>
      </c>
      <c r="C5369" t="s">
        <v>271</v>
      </c>
      <c r="D5369" t="s">
        <v>1363</v>
      </c>
      <c r="E5369" t="s">
        <v>272</v>
      </c>
      <c r="F5369" t="s">
        <v>273</v>
      </c>
      <c r="G5369" t="s">
        <v>274</v>
      </c>
      <c r="I5369" t="s">
        <v>243</v>
      </c>
      <c r="J5369" t="s">
        <v>232</v>
      </c>
      <c r="K5369" t="s">
        <v>232</v>
      </c>
      <c r="L5369" t="s">
        <v>232</v>
      </c>
      <c r="M5369" t="s">
        <v>232</v>
      </c>
      <c r="N5369" t="s">
        <v>232</v>
      </c>
      <c r="O5369" t="s">
        <v>232</v>
      </c>
      <c r="P5369" t="s">
        <v>232</v>
      </c>
      <c r="Q5369" t="s">
        <v>232</v>
      </c>
      <c r="R5369" t="s">
        <v>232</v>
      </c>
      <c r="S5369" t="s">
        <v>232</v>
      </c>
      <c r="T5369">
        <v>0.02</v>
      </c>
      <c r="U5369">
        <v>2.1000000000000001E-2</v>
      </c>
      <c r="V5369">
        <v>2.1000000000000001E-2</v>
      </c>
      <c r="W5369">
        <v>0.02</v>
      </c>
      <c r="X5369">
        <v>0.02</v>
      </c>
      <c r="Y5369">
        <v>0.02</v>
      </c>
      <c r="Z5369">
        <v>0.02</v>
      </c>
      <c r="AA5369">
        <v>0.02</v>
      </c>
      <c r="AB5369">
        <v>0.02</v>
      </c>
      <c r="AC5369">
        <v>0.02</v>
      </c>
      <c r="AD5369">
        <v>0.02</v>
      </c>
      <c r="AE5369">
        <v>0.02</v>
      </c>
      <c r="AF5369">
        <v>0.02</v>
      </c>
      <c r="AG5369">
        <v>0.02</v>
      </c>
      <c r="AH5369">
        <v>2.1000000000000001E-2</v>
      </c>
      <c r="AI5369">
        <v>2.1000000000000001E-2</v>
      </c>
      <c r="AJ5369">
        <v>0.02</v>
      </c>
      <c r="AK5369">
        <v>0.02</v>
      </c>
      <c r="AL5369">
        <v>0.02</v>
      </c>
      <c r="AM5369">
        <v>0.02</v>
      </c>
      <c r="AN5369">
        <v>0.02</v>
      </c>
      <c r="AO5369">
        <v>0.02</v>
      </c>
      <c r="AP5369">
        <v>2.1000000000000001E-2</v>
      </c>
      <c r="AQ5369">
        <v>2.1000000000000001E-2</v>
      </c>
      <c r="AR5369">
        <v>2.1999999999999999E-2</v>
      </c>
      <c r="AS5369">
        <v>2.1999999999999999E-2</v>
      </c>
      <c r="AT5369">
        <v>2.1999999999999999E-2</v>
      </c>
      <c r="AU5369">
        <v>2.1000000000000001E-2</v>
      </c>
      <c r="AV5369">
        <v>0.02</v>
      </c>
      <c r="AW5369">
        <v>0.02</v>
      </c>
      <c r="AX5369">
        <v>1.9E-2</v>
      </c>
      <c r="AY5369">
        <v>1.9E-2</v>
      </c>
      <c r="AZ5369">
        <v>1.9E-2</v>
      </c>
      <c r="BA5369">
        <v>1.9E-2</v>
      </c>
      <c r="BB5369">
        <v>1.9E-2</v>
      </c>
      <c r="BC5369">
        <v>2017</v>
      </c>
    </row>
    <row r="5370" spans="1:55" x14ac:dyDescent="0.25">
      <c r="A5370">
        <v>728</v>
      </c>
      <c r="B5370" t="s">
        <v>1362</v>
      </c>
      <c r="C5370" t="s">
        <v>275</v>
      </c>
      <c r="D5370" t="s">
        <v>1363</v>
      </c>
      <c r="E5370" t="s">
        <v>276</v>
      </c>
      <c r="F5370" t="s">
        <v>277</v>
      </c>
      <c r="G5370" t="s">
        <v>278</v>
      </c>
      <c r="I5370" t="s">
        <v>243</v>
      </c>
      <c r="J5370" t="s">
        <v>232</v>
      </c>
      <c r="K5370" t="s">
        <v>232</v>
      </c>
      <c r="L5370" t="s">
        <v>232</v>
      </c>
      <c r="M5370" t="s">
        <v>232</v>
      </c>
      <c r="N5370" t="s">
        <v>232</v>
      </c>
      <c r="O5370" t="s">
        <v>232</v>
      </c>
      <c r="P5370" t="s">
        <v>232</v>
      </c>
      <c r="Q5370" t="s">
        <v>232</v>
      </c>
      <c r="R5370" t="s">
        <v>232</v>
      </c>
      <c r="S5370" t="s">
        <v>232</v>
      </c>
      <c r="T5370">
        <v>1.3180000000000001</v>
      </c>
      <c r="U5370">
        <v>1.2989999999999999</v>
      </c>
      <c r="V5370">
        <v>1.2669999999999999</v>
      </c>
      <c r="W5370">
        <v>1.383</v>
      </c>
      <c r="X5370">
        <v>1.607</v>
      </c>
      <c r="Y5370">
        <v>1.6639999999999999</v>
      </c>
      <c r="Z5370">
        <v>1.87</v>
      </c>
      <c r="AA5370">
        <v>1.9690000000000001</v>
      </c>
      <c r="AB5370">
        <v>2.0009999999999999</v>
      </c>
      <c r="AC5370">
        <v>2.2200000000000002</v>
      </c>
      <c r="AD5370">
        <v>2.7509999999999999</v>
      </c>
      <c r="AE5370">
        <v>2.96</v>
      </c>
      <c r="AF5370">
        <v>3.169</v>
      </c>
      <c r="AG5370">
        <v>3.1659999999999999</v>
      </c>
      <c r="AH5370">
        <v>3.3069999999999999</v>
      </c>
      <c r="AI5370">
        <v>3.3149999999999999</v>
      </c>
      <c r="AJ5370">
        <v>3.6219999999999999</v>
      </c>
      <c r="AK5370">
        <v>3.879</v>
      </c>
      <c r="AL5370">
        <v>4.22</v>
      </c>
      <c r="AM5370">
        <v>4.4800000000000004</v>
      </c>
      <c r="AN5370">
        <v>4.5860000000000003</v>
      </c>
      <c r="AO5370">
        <v>4.6630000000000003</v>
      </c>
      <c r="AP5370">
        <v>5.165</v>
      </c>
      <c r="AQ5370">
        <v>5.5220000000000002</v>
      </c>
      <c r="AR5370">
        <v>5.7590000000000003</v>
      </c>
      <c r="AS5370">
        <v>5.8090000000000002</v>
      </c>
      <c r="AT5370">
        <v>6.3129999999999997</v>
      </c>
      <c r="AU5370">
        <v>6.6509999999999998</v>
      </c>
      <c r="AV5370">
        <v>6.7830000000000004</v>
      </c>
      <c r="AW5370">
        <v>7.0110000000000001</v>
      </c>
      <c r="AX5370">
        <v>7.2460000000000004</v>
      </c>
      <c r="AY5370">
        <v>7.4880000000000004</v>
      </c>
      <c r="AZ5370">
        <v>7.74</v>
      </c>
      <c r="BA5370">
        <v>8</v>
      </c>
      <c r="BB5370">
        <v>8.2669999999999995</v>
      </c>
      <c r="BC5370">
        <v>2017</v>
      </c>
    </row>
    <row r="5371" spans="1:55" x14ac:dyDescent="0.25">
      <c r="A5371">
        <v>728</v>
      </c>
      <c r="B5371" t="s">
        <v>1362</v>
      </c>
      <c r="C5371" t="s">
        <v>279</v>
      </c>
      <c r="D5371" t="s">
        <v>1363</v>
      </c>
      <c r="E5371" t="s">
        <v>280</v>
      </c>
      <c r="F5371" t="s">
        <v>281</v>
      </c>
      <c r="G5371" t="s">
        <v>282</v>
      </c>
      <c r="I5371" t="s">
        <v>1364</v>
      </c>
      <c r="J5371" t="s">
        <v>232</v>
      </c>
      <c r="K5371" t="s">
        <v>232</v>
      </c>
      <c r="L5371" t="s">
        <v>232</v>
      </c>
      <c r="M5371" t="s">
        <v>232</v>
      </c>
      <c r="N5371" t="s">
        <v>232</v>
      </c>
      <c r="O5371" t="s">
        <v>232</v>
      </c>
      <c r="P5371" t="s">
        <v>232</v>
      </c>
      <c r="Q5371" t="s">
        <v>232</v>
      </c>
      <c r="R5371" t="s">
        <v>232</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21.236999999999998</v>
      </c>
      <c r="AR5371">
        <v>34.847000000000001</v>
      </c>
      <c r="AS5371">
        <v>32.194000000000003</v>
      </c>
      <c r="AT5371">
        <v>23.722000000000001</v>
      </c>
      <c r="AU5371">
        <v>17.617000000000001</v>
      </c>
      <c r="AV5371">
        <v>16.628</v>
      </c>
      <c r="AW5371">
        <v>18.542000000000002</v>
      </c>
      <c r="AX5371">
        <v>19.510000000000002</v>
      </c>
      <c r="AY5371">
        <v>19.951000000000001</v>
      </c>
      <c r="AZ5371">
        <v>19.571000000000002</v>
      </c>
      <c r="BA5371">
        <v>19.311</v>
      </c>
      <c r="BB5371">
        <v>20.311</v>
      </c>
      <c r="BC5371">
        <v>2017</v>
      </c>
    </row>
    <row r="5372" spans="1:55" x14ac:dyDescent="0.25">
      <c r="A5372">
        <v>728</v>
      </c>
      <c r="B5372" t="s">
        <v>1362</v>
      </c>
      <c r="C5372" t="s">
        <v>283</v>
      </c>
      <c r="D5372" t="s">
        <v>1363</v>
      </c>
      <c r="E5372" t="s">
        <v>284</v>
      </c>
      <c r="F5372" t="s">
        <v>285</v>
      </c>
      <c r="G5372" t="s">
        <v>282</v>
      </c>
      <c r="I5372" t="s">
        <v>1364</v>
      </c>
      <c r="J5372" t="s">
        <v>232</v>
      </c>
      <c r="K5372" t="s">
        <v>232</v>
      </c>
      <c r="L5372" t="s">
        <v>232</v>
      </c>
      <c r="M5372" t="s">
        <v>232</v>
      </c>
      <c r="N5372" t="s">
        <v>232</v>
      </c>
      <c r="O5372" t="s">
        <v>232</v>
      </c>
      <c r="P5372" t="s">
        <v>232</v>
      </c>
      <c r="Q5372" t="s">
        <v>232</v>
      </c>
      <c r="R5372" t="s">
        <v>232</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23.219000000000001</v>
      </c>
      <c r="AN5372">
        <v>19.382999999999999</v>
      </c>
      <c r="AO5372">
        <v>15.689</v>
      </c>
      <c r="AP5372">
        <v>19.870999999999999</v>
      </c>
      <c r="AQ5372">
        <v>17.210999999999999</v>
      </c>
      <c r="AR5372">
        <v>24.065000000000001</v>
      </c>
      <c r="AS5372">
        <v>20.762</v>
      </c>
      <c r="AT5372">
        <v>10.893000000000001</v>
      </c>
      <c r="AU5372">
        <v>11.368</v>
      </c>
      <c r="AV5372">
        <v>12.363</v>
      </c>
      <c r="AW5372">
        <v>14.635</v>
      </c>
      <c r="AX5372">
        <v>16.346</v>
      </c>
      <c r="AY5372">
        <v>16.045999999999999</v>
      </c>
      <c r="AZ5372">
        <v>15.305</v>
      </c>
      <c r="BA5372">
        <v>14.692</v>
      </c>
      <c r="BB5372">
        <v>14.275</v>
      </c>
      <c r="BC5372">
        <v>2017</v>
      </c>
    </row>
    <row r="5373" spans="1:55" x14ac:dyDescent="0.25">
      <c r="A5373">
        <v>728</v>
      </c>
      <c r="B5373" t="s">
        <v>1362</v>
      </c>
      <c r="C5373" t="s">
        <v>286</v>
      </c>
      <c r="D5373" t="s">
        <v>1363</v>
      </c>
      <c r="E5373" t="s">
        <v>287</v>
      </c>
      <c r="F5373" t="s">
        <v>288</v>
      </c>
      <c r="G5373" t="s">
        <v>250</v>
      </c>
      <c r="I5373" t="s">
        <v>1365</v>
      </c>
      <c r="J5373" t="s">
        <v>232</v>
      </c>
      <c r="K5373" t="s">
        <v>232</v>
      </c>
      <c r="L5373" t="s">
        <v>232</v>
      </c>
      <c r="M5373" t="s">
        <v>232</v>
      </c>
      <c r="N5373" t="s">
        <v>232</v>
      </c>
      <c r="O5373" t="s">
        <v>232</v>
      </c>
      <c r="P5373" t="s">
        <v>232</v>
      </c>
      <c r="Q5373" t="s">
        <v>232</v>
      </c>
      <c r="R5373" t="s">
        <v>232</v>
      </c>
      <c r="S5373" t="s">
        <v>232</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139.548</v>
      </c>
      <c r="AX5373">
        <v>147.22300000000001</v>
      </c>
      <c r="AY5373">
        <v>155.32</v>
      </c>
      <c r="AZ5373">
        <v>163.863</v>
      </c>
      <c r="BA5373">
        <v>172.875</v>
      </c>
      <c r="BB5373">
        <v>182.38300000000001</v>
      </c>
      <c r="BC5373">
        <v>2017</v>
      </c>
    </row>
    <row r="5374" spans="1:55" x14ac:dyDescent="0.25">
      <c r="A5374">
        <v>728</v>
      </c>
      <c r="B5374" t="s">
        <v>1362</v>
      </c>
      <c r="C5374" t="s">
        <v>290</v>
      </c>
      <c r="D5374" t="s">
        <v>1363</v>
      </c>
      <c r="E5374" t="s">
        <v>287</v>
      </c>
      <c r="F5374" t="s">
        <v>291</v>
      </c>
      <c r="G5374" t="s">
        <v>235</v>
      </c>
      <c r="I5374" t="s">
        <v>292</v>
      </c>
      <c r="J5374" t="s">
        <v>232</v>
      </c>
      <c r="K5374" t="s">
        <v>232</v>
      </c>
      <c r="L5374" t="s">
        <v>232</v>
      </c>
      <c r="M5374" t="s">
        <v>232</v>
      </c>
      <c r="N5374" t="s">
        <v>232</v>
      </c>
      <c r="O5374" t="s">
        <v>232</v>
      </c>
      <c r="P5374" t="s">
        <v>232</v>
      </c>
      <c r="Q5374" t="s">
        <v>232</v>
      </c>
      <c r="R5374" t="s">
        <v>232</v>
      </c>
      <c r="S5374" t="s">
        <v>232</v>
      </c>
      <c r="T5374" t="s">
        <v>232</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5.2</v>
      </c>
      <c r="AX5374">
        <v>5.5</v>
      </c>
      <c r="AY5374">
        <v>5.5</v>
      </c>
      <c r="AZ5374">
        <v>5.5</v>
      </c>
      <c r="BA5374">
        <v>5.5</v>
      </c>
      <c r="BB5374">
        <v>5.5</v>
      </c>
      <c r="BC5374">
        <v>2017</v>
      </c>
    </row>
    <row r="5375" spans="1:55" x14ac:dyDescent="0.25">
      <c r="A5375">
        <v>728</v>
      </c>
      <c r="B5375" t="s">
        <v>1362</v>
      </c>
      <c r="C5375" t="s">
        <v>293</v>
      </c>
      <c r="D5375" t="s">
        <v>1363</v>
      </c>
      <c r="E5375" t="s">
        <v>294</v>
      </c>
      <c r="F5375" t="s">
        <v>295</v>
      </c>
      <c r="G5375" t="s">
        <v>250</v>
      </c>
      <c r="I5375" t="s">
        <v>1365</v>
      </c>
      <c r="J5375" t="s">
        <v>232</v>
      </c>
      <c r="K5375" t="s">
        <v>232</v>
      </c>
      <c r="L5375" t="s">
        <v>232</v>
      </c>
      <c r="M5375" t="s">
        <v>232</v>
      </c>
      <c r="N5375" t="s">
        <v>232</v>
      </c>
      <c r="O5375" t="s">
        <v>232</v>
      </c>
      <c r="P5375" t="s">
        <v>232</v>
      </c>
      <c r="Q5375" t="s">
        <v>232</v>
      </c>
      <c r="R5375" t="s">
        <v>232</v>
      </c>
      <c r="S5375" t="s">
        <v>232</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142.06200000000001</v>
      </c>
      <c r="AX5375">
        <v>149.73400000000001</v>
      </c>
      <c r="AY5375">
        <v>157.96899999999999</v>
      </c>
      <c r="AZ5375">
        <v>166.65799999999999</v>
      </c>
      <c r="BA5375">
        <v>175.82400000000001</v>
      </c>
      <c r="BB5375">
        <v>185.494</v>
      </c>
      <c r="BC5375">
        <v>2017</v>
      </c>
    </row>
    <row r="5376" spans="1:55" x14ac:dyDescent="0.25">
      <c r="A5376">
        <v>728</v>
      </c>
      <c r="B5376" t="s">
        <v>1362</v>
      </c>
      <c r="C5376" t="s">
        <v>296</v>
      </c>
      <c r="D5376" t="s">
        <v>1363</v>
      </c>
      <c r="E5376" t="s">
        <v>294</v>
      </c>
      <c r="F5376" t="s">
        <v>297</v>
      </c>
      <c r="G5376" t="s">
        <v>235</v>
      </c>
      <c r="I5376" t="s">
        <v>298</v>
      </c>
      <c r="J5376" t="s">
        <v>232</v>
      </c>
      <c r="K5376" t="s">
        <v>232</v>
      </c>
      <c r="L5376" t="s">
        <v>232</v>
      </c>
      <c r="M5376" t="s">
        <v>232</v>
      </c>
      <c r="N5376" t="s">
        <v>232</v>
      </c>
      <c r="O5376" t="s">
        <v>232</v>
      </c>
      <c r="P5376" t="s">
        <v>232</v>
      </c>
      <c r="Q5376" t="s">
        <v>232</v>
      </c>
      <c r="R5376" t="s">
        <v>232</v>
      </c>
      <c r="S5376" t="s">
        <v>232</v>
      </c>
      <c r="T5376" t="s">
        <v>232</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5.2</v>
      </c>
      <c r="AX5376">
        <v>5.4</v>
      </c>
      <c r="AY5376">
        <v>5.5</v>
      </c>
      <c r="AZ5376">
        <v>5.5</v>
      </c>
      <c r="BA5376">
        <v>5.5</v>
      </c>
      <c r="BB5376">
        <v>5.5</v>
      </c>
      <c r="BC5376">
        <v>2017</v>
      </c>
    </row>
    <row r="5377" spans="1:55" x14ac:dyDescent="0.25">
      <c r="A5377">
        <v>728</v>
      </c>
      <c r="B5377" t="s">
        <v>1362</v>
      </c>
      <c r="C5377" t="s">
        <v>299</v>
      </c>
      <c r="D5377" t="s">
        <v>1363</v>
      </c>
      <c r="E5377" t="s">
        <v>300</v>
      </c>
      <c r="G5377" t="s">
        <v>274</v>
      </c>
    </row>
    <row r="5378" spans="1:55" x14ac:dyDescent="0.25">
      <c r="A5378">
        <v>728</v>
      </c>
      <c r="B5378" t="s">
        <v>1362</v>
      </c>
      <c r="C5378" t="s">
        <v>301</v>
      </c>
      <c r="D5378" t="s">
        <v>1363</v>
      </c>
      <c r="E5378" t="s">
        <v>302</v>
      </c>
      <c r="F5378" t="s">
        <v>303</v>
      </c>
      <c r="G5378" t="s">
        <v>235</v>
      </c>
      <c r="I5378" t="s">
        <v>1366</v>
      </c>
      <c r="J5378" t="s">
        <v>232</v>
      </c>
      <c r="K5378" t="s">
        <v>232</v>
      </c>
      <c r="L5378" t="s">
        <v>232</v>
      </c>
      <c r="M5378" t="s">
        <v>232</v>
      </c>
      <c r="N5378" t="s">
        <v>232</v>
      </c>
      <c r="O5378" t="s">
        <v>232</v>
      </c>
      <c r="P5378" t="s">
        <v>232</v>
      </c>
      <c r="Q5378" t="s">
        <v>232</v>
      </c>
      <c r="R5378" t="s">
        <v>232</v>
      </c>
      <c r="S5378" t="s">
        <v>232</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12.323</v>
      </c>
      <c r="AL5378">
        <v>25.24</v>
      </c>
      <c r="AM5378">
        <v>19.239999999999998</v>
      </c>
      <c r="AN5378">
        <v>0.65500000000000003</v>
      </c>
      <c r="AO5378">
        <v>-4.1020000000000003</v>
      </c>
      <c r="AP5378">
        <v>21.077999999999999</v>
      </c>
      <c r="AQ5378">
        <v>2.06</v>
      </c>
      <c r="AR5378">
        <v>15.513</v>
      </c>
      <c r="AS5378">
        <v>7.8520000000000003</v>
      </c>
      <c r="AT5378">
        <v>-6.1669999999999998</v>
      </c>
      <c r="AU5378">
        <v>-4.6959999999999997</v>
      </c>
      <c r="AV5378">
        <v>5.4109999999999996</v>
      </c>
      <c r="AW5378">
        <v>-0.23799999999999999</v>
      </c>
      <c r="AX5378">
        <v>4.88</v>
      </c>
      <c r="AY5378">
        <v>5.4279999999999999</v>
      </c>
      <c r="AZ5378">
        <v>5.03</v>
      </c>
      <c r="BA5378">
        <v>5.5819999999999999</v>
      </c>
      <c r="BB5378">
        <v>5.9989999999999997</v>
      </c>
      <c r="BC5378">
        <v>2017</v>
      </c>
    </row>
    <row r="5379" spans="1:55" x14ac:dyDescent="0.25">
      <c r="A5379">
        <v>728</v>
      </c>
      <c r="B5379" t="s">
        <v>1362</v>
      </c>
      <c r="C5379" t="s">
        <v>305</v>
      </c>
      <c r="D5379" t="s">
        <v>1363</v>
      </c>
      <c r="E5379" t="s">
        <v>306</v>
      </c>
      <c r="F5379" t="s">
        <v>307</v>
      </c>
      <c r="G5379" t="s">
        <v>235</v>
      </c>
      <c r="I5379" t="s">
        <v>1366</v>
      </c>
      <c r="J5379" t="s">
        <v>232</v>
      </c>
      <c r="K5379" t="s">
        <v>232</v>
      </c>
      <c r="L5379" t="s">
        <v>232</v>
      </c>
      <c r="M5379" t="s">
        <v>232</v>
      </c>
      <c r="N5379" t="s">
        <v>232</v>
      </c>
      <c r="O5379" t="s">
        <v>232</v>
      </c>
      <c r="P5379" t="s">
        <v>232</v>
      </c>
      <c r="Q5379" t="s">
        <v>232</v>
      </c>
      <c r="R5379" t="s">
        <v>232</v>
      </c>
      <c r="S5379" t="s">
        <v>232</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12.323</v>
      </c>
      <c r="AL5379">
        <v>25.24</v>
      </c>
      <c r="AM5379">
        <v>19.239999999999998</v>
      </c>
      <c r="AN5379">
        <v>0.65500000000000003</v>
      </c>
      <c r="AO5379">
        <v>-4.1020000000000003</v>
      </c>
      <c r="AP5379">
        <v>21.077999999999999</v>
      </c>
      <c r="AQ5379">
        <v>2.06</v>
      </c>
      <c r="AR5379">
        <v>15.513</v>
      </c>
      <c r="AS5379">
        <v>7.8520000000000003</v>
      </c>
      <c r="AT5379">
        <v>-6.1669999999999998</v>
      </c>
      <c r="AU5379">
        <v>-3.7869999999999999</v>
      </c>
      <c r="AV5379">
        <v>6.18</v>
      </c>
      <c r="AW5379">
        <v>-0.23799999999999999</v>
      </c>
      <c r="AX5379">
        <v>4.88</v>
      </c>
      <c r="AY5379">
        <v>5.4279999999999999</v>
      </c>
      <c r="AZ5379">
        <v>5.03</v>
      </c>
      <c r="BA5379">
        <v>5.5819999999999999</v>
      </c>
      <c r="BB5379">
        <v>5.8949999999999996</v>
      </c>
      <c r="BC5379">
        <v>2017</v>
      </c>
    </row>
    <row r="5380" spans="1:55" x14ac:dyDescent="0.25">
      <c r="A5380">
        <v>728</v>
      </c>
      <c r="B5380" t="s">
        <v>1362</v>
      </c>
      <c r="C5380" t="s">
        <v>308</v>
      </c>
      <c r="D5380" t="s">
        <v>1363</v>
      </c>
      <c r="E5380" t="s">
        <v>309</v>
      </c>
      <c r="F5380" t="s">
        <v>310</v>
      </c>
      <c r="G5380" t="s">
        <v>235</v>
      </c>
      <c r="I5380" t="s">
        <v>1366</v>
      </c>
      <c r="J5380" t="s">
        <v>232</v>
      </c>
      <c r="K5380" t="s">
        <v>232</v>
      </c>
      <c r="L5380" t="s">
        <v>232</v>
      </c>
      <c r="M5380" t="s">
        <v>232</v>
      </c>
      <c r="N5380" t="s">
        <v>232</v>
      </c>
      <c r="O5380" t="s">
        <v>232</v>
      </c>
      <c r="P5380" t="s">
        <v>232</v>
      </c>
      <c r="Q5380" t="s">
        <v>232</v>
      </c>
      <c r="R5380" t="s">
        <v>232</v>
      </c>
      <c r="S5380" t="s">
        <v>232</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0.91300000000000003</v>
      </c>
      <c r="AL5380">
        <v>19.562000000000001</v>
      </c>
      <c r="AM5380">
        <v>-6.9080000000000004</v>
      </c>
      <c r="AN5380">
        <v>8.1859999999999999</v>
      </c>
      <c r="AO5380">
        <v>-9.5009999999999994</v>
      </c>
      <c r="AP5380">
        <v>1.23</v>
      </c>
      <c r="AQ5380">
        <v>-9.2029999999999994</v>
      </c>
      <c r="AR5380">
        <v>-3.911</v>
      </c>
      <c r="AS5380">
        <v>-4.5640000000000001</v>
      </c>
      <c r="AT5380">
        <v>11.343</v>
      </c>
      <c r="AU5380">
        <v>8.2330000000000005</v>
      </c>
      <c r="AV5380">
        <v>8.734</v>
      </c>
      <c r="AW5380">
        <v>1.095</v>
      </c>
      <c r="AX5380">
        <v>3.3370000000000002</v>
      </c>
      <c r="AY5380">
        <v>4.8739999999999997</v>
      </c>
      <c r="AZ5380">
        <v>4.7279999999999998</v>
      </c>
      <c r="BA5380">
        <v>4.4800000000000004</v>
      </c>
      <c r="BB5380">
        <v>4.7619999999999996</v>
      </c>
      <c r="BC5380">
        <v>2017</v>
      </c>
    </row>
    <row r="5381" spans="1:55" x14ac:dyDescent="0.25">
      <c r="A5381">
        <v>728</v>
      </c>
      <c r="B5381" t="s">
        <v>1362</v>
      </c>
      <c r="C5381" t="s">
        <v>311</v>
      </c>
      <c r="D5381" t="s">
        <v>1363</v>
      </c>
      <c r="E5381" t="s">
        <v>312</v>
      </c>
      <c r="F5381" t="s">
        <v>313</v>
      </c>
      <c r="G5381" t="s">
        <v>235</v>
      </c>
      <c r="I5381" t="s">
        <v>1366</v>
      </c>
      <c r="J5381" t="s">
        <v>232</v>
      </c>
      <c r="K5381" t="s">
        <v>232</v>
      </c>
      <c r="L5381" t="s">
        <v>232</v>
      </c>
      <c r="M5381" t="s">
        <v>232</v>
      </c>
      <c r="N5381" t="s">
        <v>232</v>
      </c>
      <c r="O5381" t="s">
        <v>232</v>
      </c>
      <c r="P5381" t="s">
        <v>232</v>
      </c>
      <c r="Q5381" t="s">
        <v>232</v>
      </c>
      <c r="R5381" t="s">
        <v>232</v>
      </c>
      <c r="S5381" t="s">
        <v>232</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0.91300000000000003</v>
      </c>
      <c r="AL5381">
        <v>19.562000000000001</v>
      </c>
      <c r="AM5381">
        <v>-6.9080000000000004</v>
      </c>
      <c r="AN5381">
        <v>8.1859999999999999</v>
      </c>
      <c r="AO5381">
        <v>-9.5009999999999994</v>
      </c>
      <c r="AP5381">
        <v>1.23</v>
      </c>
      <c r="AQ5381">
        <v>-9.2029999999999994</v>
      </c>
      <c r="AR5381">
        <v>-3.911</v>
      </c>
      <c r="AS5381">
        <v>-4.5640000000000001</v>
      </c>
      <c r="AT5381">
        <v>11.343</v>
      </c>
      <c r="AU5381">
        <v>8.9749999999999996</v>
      </c>
      <c r="AV5381">
        <v>7.8319999999999999</v>
      </c>
      <c r="AW5381">
        <v>0.88400000000000001</v>
      </c>
      <c r="AX5381">
        <v>2.8210000000000002</v>
      </c>
      <c r="AY5381">
        <v>4.5460000000000003</v>
      </c>
      <c r="AZ5381">
        <v>4.34</v>
      </c>
      <c r="BA5381">
        <v>4.05</v>
      </c>
      <c r="BB5381">
        <v>4.3579999999999997</v>
      </c>
      <c r="BC5381">
        <v>2017</v>
      </c>
    </row>
    <row r="5382" spans="1:55" x14ac:dyDescent="0.25">
      <c r="A5382">
        <v>728</v>
      </c>
      <c r="B5382" t="s">
        <v>1362</v>
      </c>
      <c r="C5382" t="s">
        <v>314</v>
      </c>
      <c r="D5382" t="s">
        <v>1363</v>
      </c>
      <c r="E5382" t="s">
        <v>315</v>
      </c>
      <c r="F5382" t="s">
        <v>316</v>
      </c>
      <c r="G5382" t="s">
        <v>317</v>
      </c>
    </row>
    <row r="5383" spans="1:55" x14ac:dyDescent="0.25">
      <c r="A5383">
        <v>728</v>
      </c>
      <c r="B5383" t="s">
        <v>1362</v>
      </c>
      <c r="C5383" t="s">
        <v>318</v>
      </c>
      <c r="D5383" t="s">
        <v>1363</v>
      </c>
      <c r="E5383" t="s">
        <v>319</v>
      </c>
      <c r="F5383" t="s">
        <v>320</v>
      </c>
      <c r="G5383" t="s">
        <v>321</v>
      </c>
      <c r="H5383" t="s">
        <v>322</v>
      </c>
    </row>
    <row r="5384" spans="1:55" x14ac:dyDescent="0.25">
      <c r="A5384">
        <v>728</v>
      </c>
      <c r="B5384" t="s">
        <v>1362</v>
      </c>
      <c r="C5384" t="s">
        <v>323</v>
      </c>
      <c r="D5384" t="s">
        <v>1363</v>
      </c>
      <c r="E5384" t="s">
        <v>324</v>
      </c>
      <c r="F5384" t="s">
        <v>325</v>
      </c>
      <c r="G5384" t="s">
        <v>321</v>
      </c>
      <c r="H5384" t="s">
        <v>322</v>
      </c>
      <c r="I5384" t="s">
        <v>1367</v>
      </c>
      <c r="J5384" t="s">
        <v>232</v>
      </c>
      <c r="K5384" t="s">
        <v>232</v>
      </c>
      <c r="L5384" t="s">
        <v>232</v>
      </c>
      <c r="M5384" t="s">
        <v>232</v>
      </c>
      <c r="N5384" t="s">
        <v>232</v>
      </c>
      <c r="O5384" t="s">
        <v>232</v>
      </c>
      <c r="P5384" t="s">
        <v>232</v>
      </c>
      <c r="Q5384" t="s">
        <v>232</v>
      </c>
      <c r="R5384" t="s">
        <v>232</v>
      </c>
      <c r="S5384" t="s">
        <v>232</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2.46</v>
      </c>
      <c r="AX5384">
        <v>2.5070000000000001</v>
      </c>
      <c r="AY5384">
        <v>2.5550000000000002</v>
      </c>
      <c r="AZ5384">
        <v>2.6040000000000001</v>
      </c>
      <c r="BA5384">
        <v>2.653</v>
      </c>
      <c r="BB5384">
        <v>2.7040000000000002</v>
      </c>
      <c r="BC5384">
        <v>2017</v>
      </c>
    </row>
    <row r="5385" spans="1:55" x14ac:dyDescent="0.25">
      <c r="A5385">
        <v>728</v>
      </c>
      <c r="B5385" t="s">
        <v>1362</v>
      </c>
      <c r="C5385" t="s">
        <v>327</v>
      </c>
      <c r="D5385" t="s">
        <v>1363</v>
      </c>
      <c r="E5385" t="s">
        <v>328</v>
      </c>
      <c r="F5385" t="s">
        <v>329</v>
      </c>
      <c r="G5385" t="s">
        <v>229</v>
      </c>
      <c r="H5385" t="s">
        <v>230</v>
      </c>
      <c r="I5385" t="s">
        <v>1368</v>
      </c>
      <c r="J5385" t="s">
        <v>232</v>
      </c>
      <c r="K5385" t="s">
        <v>232</v>
      </c>
      <c r="L5385" t="s">
        <v>232</v>
      </c>
      <c r="M5385" t="s">
        <v>232</v>
      </c>
      <c r="N5385" t="s">
        <v>232</v>
      </c>
      <c r="O5385" t="s">
        <v>232</v>
      </c>
      <c r="P5385" t="s">
        <v>232</v>
      </c>
      <c r="Q5385" t="s">
        <v>232</v>
      </c>
      <c r="R5385" t="s">
        <v>232</v>
      </c>
      <c r="S5385" t="s">
        <v>232</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56.948</v>
      </c>
      <c r="AW5385">
        <v>59.359000000000002</v>
      </c>
      <c r="AX5385">
        <v>66.528999999999996</v>
      </c>
      <c r="AY5385">
        <v>71.286000000000001</v>
      </c>
      <c r="AZ5385">
        <v>77.44</v>
      </c>
      <c r="BA5385">
        <v>84.47</v>
      </c>
      <c r="BB5385">
        <v>91.760999999999996</v>
      </c>
      <c r="BC5385">
        <v>2017</v>
      </c>
    </row>
    <row r="5386" spans="1:55" x14ac:dyDescent="0.25">
      <c r="A5386">
        <v>728</v>
      </c>
      <c r="B5386" t="s">
        <v>1362</v>
      </c>
      <c r="C5386" t="s">
        <v>331</v>
      </c>
      <c r="D5386" t="s">
        <v>1363</v>
      </c>
      <c r="E5386" t="s">
        <v>328</v>
      </c>
      <c r="F5386" t="s">
        <v>329</v>
      </c>
      <c r="G5386" t="s">
        <v>282</v>
      </c>
      <c r="I5386" t="s">
        <v>332</v>
      </c>
      <c r="J5386" t="s">
        <v>232</v>
      </c>
      <c r="K5386" t="s">
        <v>232</v>
      </c>
      <c r="L5386" t="s">
        <v>232</v>
      </c>
      <c r="M5386" t="s">
        <v>232</v>
      </c>
      <c r="N5386" t="s">
        <v>232</v>
      </c>
      <c r="O5386" t="s">
        <v>232</v>
      </c>
      <c r="P5386" t="s">
        <v>232</v>
      </c>
      <c r="Q5386" t="s">
        <v>232</v>
      </c>
      <c r="R5386" t="s">
        <v>232</v>
      </c>
      <c r="S5386" t="s">
        <v>232</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30.792000000000002</v>
      </c>
      <c r="AQ5386">
        <v>31.135999999999999</v>
      </c>
      <c r="AR5386">
        <v>33.661000000000001</v>
      </c>
      <c r="AS5386">
        <v>33.529000000000003</v>
      </c>
      <c r="AT5386">
        <v>30.369</v>
      </c>
      <c r="AU5386">
        <v>31.85</v>
      </c>
      <c r="AV5386">
        <v>30.466999999999999</v>
      </c>
      <c r="AW5386">
        <v>29.704000000000001</v>
      </c>
      <c r="AX5386">
        <v>30.843</v>
      </c>
      <c r="AY5386">
        <v>30.366</v>
      </c>
      <c r="AZ5386">
        <v>30.274000000000001</v>
      </c>
      <c r="BA5386">
        <v>30.309000000000001</v>
      </c>
      <c r="BB5386">
        <v>30.210999999999999</v>
      </c>
      <c r="BC5386">
        <v>2017</v>
      </c>
    </row>
    <row r="5387" spans="1:55" x14ac:dyDescent="0.25">
      <c r="A5387">
        <v>728</v>
      </c>
      <c r="B5387" t="s">
        <v>1362</v>
      </c>
      <c r="C5387" t="s">
        <v>333</v>
      </c>
      <c r="D5387" t="s">
        <v>1363</v>
      </c>
      <c r="E5387" t="s">
        <v>334</v>
      </c>
      <c r="F5387" t="s">
        <v>335</v>
      </c>
      <c r="G5387" t="s">
        <v>229</v>
      </c>
      <c r="H5387" t="s">
        <v>230</v>
      </c>
      <c r="I5387" t="s">
        <v>1368</v>
      </c>
      <c r="J5387" t="s">
        <v>232</v>
      </c>
      <c r="K5387" t="s">
        <v>232</v>
      </c>
      <c r="L5387" t="s">
        <v>232</v>
      </c>
      <c r="M5387" t="s">
        <v>232</v>
      </c>
      <c r="N5387" t="s">
        <v>232</v>
      </c>
      <c r="O5387" t="s">
        <v>232</v>
      </c>
      <c r="P5387" t="s">
        <v>232</v>
      </c>
      <c r="Q5387" t="s">
        <v>232</v>
      </c>
      <c r="R5387" t="s">
        <v>232</v>
      </c>
      <c r="S5387" t="s">
        <v>232</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67.936000000000007</v>
      </c>
      <c r="AW5387">
        <v>75.317999999999998</v>
      </c>
      <c r="AX5387">
        <v>81.962999999999994</v>
      </c>
      <c r="AY5387">
        <v>89.293999999999997</v>
      </c>
      <c r="AZ5387">
        <v>97.570999999999998</v>
      </c>
      <c r="BA5387">
        <v>107.244</v>
      </c>
      <c r="BB5387">
        <v>117.599</v>
      </c>
      <c r="BC5387">
        <v>2017</v>
      </c>
    </row>
    <row r="5388" spans="1:55" x14ac:dyDescent="0.25">
      <c r="A5388">
        <v>728</v>
      </c>
      <c r="B5388" t="s">
        <v>1362</v>
      </c>
      <c r="C5388" t="s">
        <v>336</v>
      </c>
      <c r="D5388" t="s">
        <v>1363</v>
      </c>
      <c r="E5388" t="s">
        <v>334</v>
      </c>
      <c r="F5388" t="s">
        <v>335</v>
      </c>
      <c r="G5388" t="s">
        <v>282</v>
      </c>
      <c r="I5388" t="s">
        <v>337</v>
      </c>
      <c r="J5388" t="s">
        <v>232</v>
      </c>
      <c r="K5388" t="s">
        <v>232</v>
      </c>
      <c r="L5388" t="s">
        <v>232</v>
      </c>
      <c r="M5388" t="s">
        <v>232</v>
      </c>
      <c r="N5388" t="s">
        <v>232</v>
      </c>
      <c r="O5388" t="s">
        <v>232</v>
      </c>
      <c r="P5388" t="s">
        <v>232</v>
      </c>
      <c r="Q5388" t="s">
        <v>232</v>
      </c>
      <c r="R5388" t="s">
        <v>232</v>
      </c>
      <c r="S5388" t="s">
        <v>232</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33.781999999999996</v>
      </c>
      <c r="AQ5388">
        <v>35.479999999999997</v>
      </c>
      <c r="AR5388">
        <v>39.798000000000002</v>
      </c>
      <c r="AS5388">
        <v>41.398000000000003</v>
      </c>
      <c r="AT5388">
        <v>39.073</v>
      </c>
      <c r="AU5388">
        <v>36.655000000000001</v>
      </c>
      <c r="AV5388">
        <v>36.344999999999999</v>
      </c>
      <c r="AW5388">
        <v>37.69</v>
      </c>
      <c r="AX5388">
        <v>37.997999999999998</v>
      </c>
      <c r="AY5388">
        <v>38.036999999999999</v>
      </c>
      <c r="AZ5388">
        <v>38.143999999999998</v>
      </c>
      <c r="BA5388">
        <v>38.479999999999997</v>
      </c>
      <c r="BB5388">
        <v>38.716999999999999</v>
      </c>
      <c r="BC5388">
        <v>2017</v>
      </c>
    </row>
    <row r="5389" spans="1:55" x14ac:dyDescent="0.25">
      <c r="A5389">
        <v>728</v>
      </c>
      <c r="B5389" t="s">
        <v>1362</v>
      </c>
      <c r="C5389" t="s">
        <v>338</v>
      </c>
      <c r="D5389" t="s">
        <v>1363</v>
      </c>
      <c r="E5389" t="s">
        <v>339</v>
      </c>
      <c r="F5389" t="s">
        <v>340</v>
      </c>
      <c r="G5389" t="s">
        <v>229</v>
      </c>
      <c r="H5389" t="s">
        <v>230</v>
      </c>
      <c r="I5389" t="s">
        <v>1368</v>
      </c>
      <c r="J5389" t="s">
        <v>232</v>
      </c>
      <c r="K5389" t="s">
        <v>232</v>
      </c>
      <c r="L5389" t="s">
        <v>232</v>
      </c>
      <c r="M5389" t="s">
        <v>232</v>
      </c>
      <c r="N5389" t="s">
        <v>232</v>
      </c>
      <c r="O5389" t="s">
        <v>232</v>
      </c>
      <c r="P5389" t="s">
        <v>232</v>
      </c>
      <c r="Q5389" t="s">
        <v>232</v>
      </c>
      <c r="R5389" t="s">
        <v>232</v>
      </c>
      <c r="S5389" t="s">
        <v>232</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-10.988</v>
      </c>
      <c r="AW5389">
        <v>-15.96</v>
      </c>
      <c r="AX5389">
        <v>-15.433999999999999</v>
      </c>
      <c r="AY5389">
        <v>-18.007999999999999</v>
      </c>
      <c r="AZ5389">
        <v>-20.131</v>
      </c>
      <c r="BA5389">
        <v>-22.774000000000001</v>
      </c>
      <c r="BB5389">
        <v>-25.837</v>
      </c>
      <c r="BC5389">
        <v>2017</v>
      </c>
    </row>
    <row r="5390" spans="1:55" x14ac:dyDescent="0.25">
      <c r="A5390">
        <v>728</v>
      </c>
      <c r="B5390" t="s">
        <v>1362</v>
      </c>
      <c r="C5390" t="s">
        <v>341</v>
      </c>
      <c r="D5390" t="s">
        <v>1363</v>
      </c>
      <c r="E5390" t="s">
        <v>339</v>
      </c>
      <c r="F5390" t="s">
        <v>340</v>
      </c>
      <c r="G5390" t="s">
        <v>282</v>
      </c>
      <c r="I5390" t="s">
        <v>342</v>
      </c>
      <c r="J5390" t="s">
        <v>232</v>
      </c>
      <c r="K5390" t="s">
        <v>232</v>
      </c>
      <c r="L5390" t="s">
        <v>232</v>
      </c>
      <c r="M5390" t="s">
        <v>232</v>
      </c>
      <c r="N5390" t="s">
        <v>232</v>
      </c>
      <c r="O5390" t="s">
        <v>232</v>
      </c>
      <c r="P5390" t="s">
        <v>232</v>
      </c>
      <c r="Q5390" t="s">
        <v>232</v>
      </c>
      <c r="R5390" t="s">
        <v>232</v>
      </c>
      <c r="S5390" t="s">
        <v>232</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-2.99</v>
      </c>
      <c r="AQ5390">
        <v>-4.3440000000000003</v>
      </c>
      <c r="AR5390">
        <v>-6.1360000000000001</v>
      </c>
      <c r="AS5390">
        <v>-7.8689999999999998</v>
      </c>
      <c r="AT5390">
        <v>-8.7040000000000006</v>
      </c>
      <c r="AU5390">
        <v>-4.806</v>
      </c>
      <c r="AV5390">
        <v>-5.8780000000000001</v>
      </c>
      <c r="AW5390">
        <v>-7.9859999999999998</v>
      </c>
      <c r="AX5390">
        <v>-7.1550000000000002</v>
      </c>
      <c r="AY5390">
        <v>-7.6710000000000003</v>
      </c>
      <c r="AZ5390">
        <v>-7.87</v>
      </c>
      <c r="BA5390">
        <v>-8.1720000000000006</v>
      </c>
      <c r="BB5390">
        <v>-8.5060000000000002</v>
      </c>
      <c r="BC5390">
        <v>2017</v>
      </c>
    </row>
    <row r="5391" spans="1:55" x14ac:dyDescent="0.25">
      <c r="A5391">
        <v>728</v>
      </c>
      <c r="B5391" t="s">
        <v>1362</v>
      </c>
      <c r="C5391" t="s">
        <v>343</v>
      </c>
      <c r="D5391" t="s">
        <v>1363</v>
      </c>
      <c r="E5391" t="s">
        <v>344</v>
      </c>
      <c r="F5391" t="s">
        <v>345</v>
      </c>
      <c r="G5391" t="s">
        <v>229</v>
      </c>
      <c r="H5391" t="s">
        <v>230</v>
      </c>
    </row>
    <row r="5392" spans="1:55" x14ac:dyDescent="0.25">
      <c r="A5392">
        <v>728</v>
      </c>
      <c r="B5392" t="s">
        <v>1362</v>
      </c>
      <c r="C5392" t="s">
        <v>346</v>
      </c>
      <c r="D5392" t="s">
        <v>1363</v>
      </c>
      <c r="E5392" t="s">
        <v>344</v>
      </c>
      <c r="F5392" t="s">
        <v>345</v>
      </c>
      <c r="G5392" t="s">
        <v>270</v>
      </c>
    </row>
    <row r="5393" spans="1:55" x14ac:dyDescent="0.25">
      <c r="A5393">
        <v>728</v>
      </c>
      <c r="B5393" t="s">
        <v>1362</v>
      </c>
      <c r="C5393" t="s">
        <v>347</v>
      </c>
      <c r="D5393" t="s">
        <v>1363</v>
      </c>
      <c r="E5393" t="s">
        <v>348</v>
      </c>
      <c r="F5393" t="s">
        <v>349</v>
      </c>
      <c r="G5393" t="s">
        <v>229</v>
      </c>
      <c r="H5393" t="s">
        <v>230</v>
      </c>
      <c r="I5393" t="s">
        <v>1368</v>
      </c>
      <c r="J5393" t="s">
        <v>232</v>
      </c>
      <c r="K5393" t="s">
        <v>232</v>
      </c>
      <c r="L5393" t="s">
        <v>232</v>
      </c>
      <c r="M5393" t="s">
        <v>232</v>
      </c>
      <c r="N5393" t="s">
        <v>232</v>
      </c>
      <c r="O5393" t="s">
        <v>232</v>
      </c>
      <c r="P5393" t="s">
        <v>232</v>
      </c>
      <c r="Q5393" t="s">
        <v>232</v>
      </c>
      <c r="R5393" t="s">
        <v>232</v>
      </c>
      <c r="S5393" t="s">
        <v>232</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-4.8179999999999996</v>
      </c>
      <c r="AW5393">
        <v>-8.2750000000000004</v>
      </c>
      <c r="AX5393">
        <v>-6.3630000000000004</v>
      </c>
      <c r="AY5393">
        <v>-7.375</v>
      </c>
      <c r="AZ5393">
        <v>-6.9850000000000003</v>
      </c>
      <c r="BA5393">
        <v>-7.0640000000000001</v>
      </c>
      <c r="BB5393">
        <v>-7.6550000000000002</v>
      </c>
      <c r="BC5393">
        <v>2017</v>
      </c>
    </row>
    <row r="5394" spans="1:55" x14ac:dyDescent="0.25">
      <c r="A5394">
        <v>728</v>
      </c>
      <c r="B5394" t="s">
        <v>1362</v>
      </c>
      <c r="C5394" t="s">
        <v>350</v>
      </c>
      <c r="D5394" t="s">
        <v>1363</v>
      </c>
      <c r="E5394" t="s">
        <v>348</v>
      </c>
      <c r="F5394" t="s">
        <v>349</v>
      </c>
      <c r="G5394" t="s">
        <v>282</v>
      </c>
      <c r="I5394" t="s">
        <v>351</v>
      </c>
      <c r="J5394" t="s">
        <v>232</v>
      </c>
      <c r="K5394" t="s">
        <v>232</v>
      </c>
      <c r="L5394" t="s">
        <v>232</v>
      </c>
      <c r="M5394" t="s">
        <v>232</v>
      </c>
      <c r="N5394" t="s">
        <v>232</v>
      </c>
      <c r="O5394" t="s">
        <v>232</v>
      </c>
      <c r="P5394" t="s">
        <v>232</v>
      </c>
      <c r="Q5394" t="s">
        <v>232</v>
      </c>
      <c r="R5394" t="s">
        <v>232</v>
      </c>
      <c r="S5394" t="s">
        <v>232</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-1.615</v>
      </c>
      <c r="AQ5394">
        <v>-2.9769999999999999</v>
      </c>
      <c r="AR5394">
        <v>-4.7460000000000004</v>
      </c>
      <c r="AS5394">
        <v>-6.274</v>
      </c>
      <c r="AT5394">
        <v>-6.4050000000000002</v>
      </c>
      <c r="AU5394">
        <v>-1.9319999999999999</v>
      </c>
      <c r="AV5394">
        <v>-2.577</v>
      </c>
      <c r="AW5394">
        <v>-4.141</v>
      </c>
      <c r="AX5394">
        <v>-2.95</v>
      </c>
      <c r="AY5394">
        <v>-3.141</v>
      </c>
      <c r="AZ5394">
        <v>-2.7309999999999999</v>
      </c>
      <c r="BA5394">
        <v>-2.5350000000000001</v>
      </c>
      <c r="BB5394">
        <v>-2.52</v>
      </c>
      <c r="BC5394">
        <v>2017</v>
      </c>
    </row>
    <row r="5395" spans="1:55" x14ac:dyDescent="0.25">
      <c r="A5395">
        <v>728</v>
      </c>
      <c r="B5395" t="s">
        <v>1362</v>
      </c>
      <c r="C5395" t="s">
        <v>352</v>
      </c>
      <c r="D5395" t="s">
        <v>1363</v>
      </c>
      <c r="E5395" t="s">
        <v>353</v>
      </c>
      <c r="F5395" t="s">
        <v>354</v>
      </c>
      <c r="G5395" t="s">
        <v>229</v>
      </c>
      <c r="H5395" t="s">
        <v>230</v>
      </c>
      <c r="I5395" t="s">
        <v>1368</v>
      </c>
      <c r="J5395" t="s">
        <v>232</v>
      </c>
      <c r="K5395" t="s">
        <v>232</v>
      </c>
      <c r="L5395" t="s">
        <v>232</v>
      </c>
      <c r="M5395" t="s">
        <v>232</v>
      </c>
      <c r="N5395" t="s">
        <v>232</v>
      </c>
      <c r="O5395" t="s">
        <v>232</v>
      </c>
      <c r="P5395" t="s">
        <v>232</v>
      </c>
      <c r="Q5395" t="s">
        <v>232</v>
      </c>
      <c r="R5395" t="s">
        <v>232</v>
      </c>
      <c r="S5395" t="s">
        <v>232</v>
      </c>
      <c r="T5395" t="s">
        <v>232</v>
      </c>
      <c r="U5395" t="s">
        <v>232</v>
      </c>
      <c r="V5395" t="s">
        <v>232</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34.03</v>
      </c>
      <c r="AS5395">
        <v>51.656999999999996</v>
      </c>
      <c r="AT5395">
        <v>61.658999999999999</v>
      </c>
      <c r="AU5395">
        <v>69.853999999999999</v>
      </c>
      <c r="AV5395">
        <v>80.950999999999993</v>
      </c>
      <c r="AW5395">
        <v>99.117999999999995</v>
      </c>
      <c r="AX5395">
        <v>115.5</v>
      </c>
      <c r="AY5395">
        <v>135.23599999999999</v>
      </c>
      <c r="AZ5395">
        <v>156.37200000000001</v>
      </c>
      <c r="BA5395">
        <v>180.50399999999999</v>
      </c>
      <c r="BB5395">
        <v>208.99299999999999</v>
      </c>
      <c r="BC5395">
        <v>2017</v>
      </c>
    </row>
    <row r="5396" spans="1:55" x14ac:dyDescent="0.25">
      <c r="A5396">
        <v>728</v>
      </c>
      <c r="B5396" t="s">
        <v>1362</v>
      </c>
      <c r="C5396" t="s">
        <v>355</v>
      </c>
      <c r="D5396" t="s">
        <v>1363</v>
      </c>
      <c r="E5396" t="s">
        <v>353</v>
      </c>
      <c r="F5396" t="s">
        <v>354</v>
      </c>
      <c r="G5396" t="s">
        <v>282</v>
      </c>
      <c r="I5396" t="s">
        <v>379</v>
      </c>
      <c r="J5396" t="s">
        <v>232</v>
      </c>
      <c r="K5396" t="s">
        <v>232</v>
      </c>
      <c r="L5396" t="s">
        <v>232</v>
      </c>
      <c r="M5396" t="s">
        <v>232</v>
      </c>
      <c r="N5396" t="s">
        <v>232</v>
      </c>
      <c r="O5396" t="s">
        <v>232</v>
      </c>
      <c r="P5396" t="s">
        <v>232</v>
      </c>
      <c r="Q5396" t="s">
        <v>232</v>
      </c>
      <c r="R5396" t="s">
        <v>232</v>
      </c>
      <c r="S5396" t="s">
        <v>232</v>
      </c>
      <c r="T5396" t="s">
        <v>232</v>
      </c>
      <c r="U5396" t="s">
        <v>232</v>
      </c>
      <c r="V5396" t="s">
        <v>232</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18.047000000000001</v>
      </c>
      <c r="AQ5396">
        <v>21.533000000000001</v>
      </c>
      <c r="AR5396">
        <v>24.033999999999999</v>
      </c>
      <c r="AS5396">
        <v>33.533999999999999</v>
      </c>
      <c r="AT5396">
        <v>36.579000000000001</v>
      </c>
      <c r="AU5396">
        <v>39.177999999999997</v>
      </c>
      <c r="AV5396">
        <v>43.308</v>
      </c>
      <c r="AW5396">
        <v>49.6</v>
      </c>
      <c r="AX5396">
        <v>53.545000000000002</v>
      </c>
      <c r="AY5396">
        <v>57.606999999999999</v>
      </c>
      <c r="AZ5396">
        <v>61.131999999999998</v>
      </c>
      <c r="BA5396">
        <v>64.766999999999996</v>
      </c>
      <c r="BB5396">
        <v>68.807000000000002</v>
      </c>
      <c r="BC5396">
        <v>2017</v>
      </c>
    </row>
    <row r="5397" spans="1:55" x14ac:dyDescent="0.25">
      <c r="A5397">
        <v>728</v>
      </c>
      <c r="B5397" t="s">
        <v>1362</v>
      </c>
      <c r="C5397" t="s">
        <v>356</v>
      </c>
      <c r="D5397" t="s">
        <v>1363</v>
      </c>
      <c r="E5397" t="s">
        <v>357</v>
      </c>
      <c r="F5397" t="s">
        <v>358</v>
      </c>
      <c r="G5397" t="s">
        <v>229</v>
      </c>
      <c r="H5397" t="s">
        <v>230</v>
      </c>
      <c r="I5397" t="s">
        <v>1368</v>
      </c>
      <c r="J5397" t="s">
        <v>232</v>
      </c>
      <c r="K5397" t="s">
        <v>232</v>
      </c>
      <c r="L5397" t="s">
        <v>232</v>
      </c>
      <c r="M5397" t="s">
        <v>232</v>
      </c>
      <c r="N5397" t="s">
        <v>232</v>
      </c>
      <c r="O5397" t="s">
        <v>232</v>
      </c>
      <c r="P5397" t="s">
        <v>232</v>
      </c>
      <c r="Q5397" t="s">
        <v>232</v>
      </c>
      <c r="R5397" t="s">
        <v>232</v>
      </c>
      <c r="S5397" t="s">
        <v>232</v>
      </c>
      <c r="T5397" t="s">
        <v>232</v>
      </c>
      <c r="U5397" t="s">
        <v>232</v>
      </c>
      <c r="V5397" t="s">
        <v>232</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34.953000000000003</v>
      </c>
      <c r="AS5397">
        <v>59.563000000000002</v>
      </c>
      <c r="AT5397">
        <v>66.623000000000005</v>
      </c>
      <c r="AU5397">
        <v>74.039000000000001</v>
      </c>
      <c r="AV5397">
        <v>87.947000000000003</v>
      </c>
      <c r="AW5397">
        <v>103.114</v>
      </c>
      <c r="AX5397">
        <v>120.56100000000001</v>
      </c>
      <c r="AY5397">
        <v>140.42599999999999</v>
      </c>
      <c r="AZ5397">
        <v>161.69200000000001</v>
      </c>
      <c r="BA5397">
        <v>185.96199999999999</v>
      </c>
      <c r="BB5397">
        <v>213.16300000000001</v>
      </c>
      <c r="BC5397">
        <v>2017</v>
      </c>
    </row>
    <row r="5398" spans="1:55" x14ac:dyDescent="0.25">
      <c r="A5398">
        <v>728</v>
      </c>
      <c r="B5398" t="s">
        <v>1362</v>
      </c>
      <c r="C5398" t="s">
        <v>359</v>
      </c>
      <c r="D5398" t="s">
        <v>1363</v>
      </c>
      <c r="E5398" t="s">
        <v>357</v>
      </c>
      <c r="F5398" t="s">
        <v>358</v>
      </c>
      <c r="G5398" t="s">
        <v>282</v>
      </c>
      <c r="I5398" t="s">
        <v>360</v>
      </c>
      <c r="J5398" t="s">
        <v>232</v>
      </c>
      <c r="K5398" t="s">
        <v>232</v>
      </c>
      <c r="L5398" t="s">
        <v>232</v>
      </c>
      <c r="M5398" t="s">
        <v>232</v>
      </c>
      <c r="N5398" t="s">
        <v>232</v>
      </c>
      <c r="O5398" t="s">
        <v>232</v>
      </c>
      <c r="P5398" t="s">
        <v>232</v>
      </c>
      <c r="Q5398" t="s">
        <v>232</v>
      </c>
      <c r="R5398" t="s">
        <v>232</v>
      </c>
      <c r="S5398" t="s">
        <v>232</v>
      </c>
      <c r="T5398" t="s">
        <v>232</v>
      </c>
      <c r="U5398" t="s">
        <v>232</v>
      </c>
      <c r="V5398" t="s">
        <v>232</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23.742999999999999</v>
      </c>
      <c r="AQ5398">
        <v>24.184999999999999</v>
      </c>
      <c r="AR5398">
        <v>24.686</v>
      </c>
      <c r="AS5398">
        <v>38.665999999999997</v>
      </c>
      <c r="AT5398">
        <v>39.524000000000001</v>
      </c>
      <c r="AU5398">
        <v>41.524999999999999</v>
      </c>
      <c r="AV5398">
        <v>47.051000000000002</v>
      </c>
      <c r="AW5398">
        <v>51.598999999999997</v>
      </c>
      <c r="AX5398">
        <v>55.892000000000003</v>
      </c>
      <c r="AY5398">
        <v>59.817</v>
      </c>
      <c r="AZ5398">
        <v>63.212000000000003</v>
      </c>
      <c r="BA5398">
        <v>66.724999999999994</v>
      </c>
      <c r="BB5398">
        <v>70.180000000000007</v>
      </c>
      <c r="BC5398">
        <v>2017</v>
      </c>
    </row>
    <row r="5399" spans="1:55" x14ac:dyDescent="0.25">
      <c r="A5399">
        <v>728</v>
      </c>
      <c r="B5399" t="s">
        <v>1362</v>
      </c>
      <c r="C5399" t="s">
        <v>361</v>
      </c>
      <c r="D5399" t="s">
        <v>1363</v>
      </c>
      <c r="E5399" t="s">
        <v>362</v>
      </c>
      <c r="F5399" t="s">
        <v>363</v>
      </c>
      <c r="G5399" t="s">
        <v>229</v>
      </c>
      <c r="H5399" t="s">
        <v>230</v>
      </c>
      <c r="I5399" t="s">
        <v>1368</v>
      </c>
      <c r="J5399" t="s">
        <v>232</v>
      </c>
      <c r="K5399" t="s">
        <v>232</v>
      </c>
      <c r="L5399" t="s">
        <v>232</v>
      </c>
      <c r="M5399" t="s">
        <v>232</v>
      </c>
      <c r="N5399" t="s">
        <v>232</v>
      </c>
      <c r="O5399" t="s">
        <v>232</v>
      </c>
      <c r="P5399" t="s">
        <v>232</v>
      </c>
      <c r="Q5399" t="s">
        <v>232</v>
      </c>
      <c r="R5399" t="s">
        <v>232</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110.846</v>
      </c>
      <c r="AQ5399">
        <v>126.785</v>
      </c>
      <c r="AR5399">
        <v>141.59299999999999</v>
      </c>
      <c r="AS5399">
        <v>154.04499999999999</v>
      </c>
      <c r="AT5399">
        <v>168.56200000000001</v>
      </c>
      <c r="AU5399">
        <v>178.29900000000001</v>
      </c>
      <c r="AV5399">
        <v>186.91900000000001</v>
      </c>
      <c r="AW5399">
        <v>199.83600000000001</v>
      </c>
      <c r="AX5399">
        <v>215.70500000000001</v>
      </c>
      <c r="AY5399">
        <v>234.75700000000001</v>
      </c>
      <c r="AZ5399">
        <v>255.79499999999999</v>
      </c>
      <c r="BA5399">
        <v>278.7</v>
      </c>
      <c r="BB5399">
        <v>303.73700000000002</v>
      </c>
      <c r="BC5399">
        <v>2017</v>
      </c>
    </row>
    <row r="5400" spans="1:55" x14ac:dyDescent="0.25">
      <c r="A5400">
        <v>728</v>
      </c>
      <c r="B5400" t="s">
        <v>1362</v>
      </c>
      <c r="C5400" t="s">
        <v>364</v>
      </c>
      <c r="D5400" t="s">
        <v>1363</v>
      </c>
      <c r="E5400" t="s">
        <v>365</v>
      </c>
      <c r="F5400" t="s">
        <v>366</v>
      </c>
      <c r="G5400" t="s">
        <v>242</v>
      </c>
      <c r="H5400" t="s">
        <v>230</v>
      </c>
      <c r="I5400" t="s">
        <v>1369</v>
      </c>
      <c r="J5400" t="s">
        <v>232</v>
      </c>
      <c r="K5400" t="s">
        <v>232</v>
      </c>
      <c r="L5400" t="s">
        <v>232</v>
      </c>
      <c r="M5400" t="s">
        <v>232</v>
      </c>
      <c r="N5400" t="s">
        <v>232</v>
      </c>
      <c r="O5400" t="s">
        <v>232</v>
      </c>
      <c r="P5400" t="s">
        <v>232</v>
      </c>
      <c r="Q5400" t="s">
        <v>232</v>
      </c>
      <c r="R5400" t="s">
        <v>232</v>
      </c>
      <c r="S5400" t="s">
        <v>232</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-1.4470000000000001</v>
      </c>
      <c r="AU5400">
        <v>-0.82799999999999996</v>
      </c>
      <c r="AV5400">
        <v>-0.59</v>
      </c>
      <c r="AW5400">
        <v>-0.54500000000000004</v>
      </c>
      <c r="AX5400">
        <v>-0.46200000000000002</v>
      </c>
      <c r="AY5400">
        <v>-0.60299999999999998</v>
      </c>
      <c r="AZ5400">
        <v>-0.69799999999999995</v>
      </c>
      <c r="BA5400">
        <v>-0.79900000000000004</v>
      </c>
      <c r="BB5400">
        <v>-0.92400000000000004</v>
      </c>
      <c r="BC5400">
        <v>2017</v>
      </c>
    </row>
    <row r="5401" spans="1:55" x14ac:dyDescent="0.25">
      <c r="A5401">
        <v>728</v>
      </c>
      <c r="B5401" t="s">
        <v>1362</v>
      </c>
      <c r="C5401" t="s">
        <v>368</v>
      </c>
      <c r="D5401" t="s">
        <v>1363</v>
      </c>
      <c r="E5401" t="s">
        <v>365</v>
      </c>
      <c r="F5401" t="s">
        <v>366</v>
      </c>
      <c r="G5401" t="s">
        <v>282</v>
      </c>
      <c r="I5401" t="s">
        <v>369</v>
      </c>
      <c r="J5401" t="s">
        <v>232</v>
      </c>
      <c r="K5401" t="s">
        <v>232</v>
      </c>
      <c r="L5401" t="s">
        <v>232</v>
      </c>
      <c r="M5401" t="s">
        <v>232</v>
      </c>
      <c r="N5401" t="s">
        <v>232</v>
      </c>
      <c r="O5401" t="s">
        <v>232</v>
      </c>
      <c r="P5401" t="s">
        <v>232</v>
      </c>
      <c r="Q5401" t="s">
        <v>232</v>
      </c>
      <c r="R5401" t="s">
        <v>232</v>
      </c>
      <c r="S5401" t="s">
        <v>232</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-4.0129999999999999</v>
      </c>
      <c r="AR5401">
        <v>-10.753</v>
      </c>
      <c r="AS5401">
        <v>-12.404999999999999</v>
      </c>
      <c r="AT5401">
        <v>-12.83</v>
      </c>
      <c r="AU5401">
        <v>-6.25</v>
      </c>
      <c r="AV5401">
        <v>-4.266</v>
      </c>
      <c r="AW5401">
        <v>-3.9049999999999998</v>
      </c>
      <c r="AX5401">
        <v>-3.161</v>
      </c>
      <c r="AY5401">
        <v>-3.9020000000000001</v>
      </c>
      <c r="AZ5401">
        <v>-4.2640000000000002</v>
      </c>
      <c r="BA5401">
        <v>-4.6180000000000003</v>
      </c>
      <c r="BB5401">
        <v>-5.0369999999999999</v>
      </c>
      <c r="BC5401">
        <v>2017</v>
      </c>
    </row>
    <row r="5402" spans="1:55" x14ac:dyDescent="0.25">
      <c r="A5402">
        <v>836</v>
      </c>
      <c r="B5402" t="s">
        <v>1370</v>
      </c>
      <c r="C5402" t="s">
        <v>225</v>
      </c>
      <c r="D5402" t="s">
        <v>1371</v>
      </c>
      <c r="E5402" t="s">
        <v>227</v>
      </c>
      <c r="F5402" t="s">
        <v>228</v>
      </c>
      <c r="G5402" t="s">
        <v>229</v>
      </c>
      <c r="H5402" t="s">
        <v>230</v>
      </c>
      <c r="I5402" t="s">
        <v>1372</v>
      </c>
      <c r="J5402" t="s">
        <v>232</v>
      </c>
      <c r="K5402" t="s">
        <v>232</v>
      </c>
      <c r="L5402" t="s">
        <v>232</v>
      </c>
      <c r="M5402" t="s">
        <v>232</v>
      </c>
      <c r="N5402" t="s">
        <v>232</v>
      </c>
      <c r="O5402" t="s">
        <v>232</v>
      </c>
      <c r="P5402" t="s">
        <v>232</v>
      </c>
      <c r="Q5402" t="s">
        <v>232</v>
      </c>
      <c r="R5402" t="s">
        <v>232</v>
      </c>
      <c r="S5402" t="s">
        <v>232</v>
      </c>
      <c r="T5402" t="s">
        <v>232</v>
      </c>
      <c r="U5402" t="s">
        <v>232</v>
      </c>
      <c r="V5402" t="s">
        <v>232</v>
      </c>
      <c r="W5402" t="s">
        <v>232</v>
      </c>
      <c r="X5402" t="s">
        <v>232</v>
      </c>
      <c r="Y5402" t="s">
        <v>232</v>
      </c>
      <c r="Z5402" t="s">
        <v>232</v>
      </c>
      <c r="AA5402" t="s">
        <v>232</v>
      </c>
      <c r="AB5402" t="s">
        <v>232</v>
      </c>
      <c r="AC5402" t="s">
        <v>232</v>
      </c>
      <c r="AD5402" t="s">
        <v>232</v>
      </c>
      <c r="AE5402" t="s">
        <v>232</v>
      </c>
      <c r="AF5402" t="s">
        <v>232</v>
      </c>
      <c r="AG5402" t="s">
        <v>232</v>
      </c>
      <c r="AH5402">
        <v>3.2000000000000001E-2</v>
      </c>
      <c r="AI5402">
        <v>3.2000000000000001E-2</v>
      </c>
      <c r="AJ5402">
        <v>3.5000000000000003E-2</v>
      </c>
      <c r="AK5402">
        <v>2.5999999999999999E-2</v>
      </c>
      <c r="AL5402">
        <v>3.5000000000000003E-2</v>
      </c>
      <c r="AM5402">
        <v>3.7999999999999999E-2</v>
      </c>
      <c r="AN5402">
        <v>4.2999999999999997E-2</v>
      </c>
      <c r="AO5402">
        <v>4.8000000000000001E-2</v>
      </c>
      <c r="AP5402">
        <v>5.2999999999999999E-2</v>
      </c>
      <c r="AQ5402">
        <v>7.0999999999999994E-2</v>
      </c>
      <c r="AR5402">
        <v>9.7000000000000003E-2</v>
      </c>
      <c r="AS5402">
        <v>0.1</v>
      </c>
      <c r="AT5402">
        <v>0.11</v>
      </c>
      <c r="AU5402">
        <v>0.115</v>
      </c>
      <c r="AV5402">
        <v>0.112</v>
      </c>
      <c r="AW5402">
        <v>0.111</v>
      </c>
      <c r="AX5402">
        <v>0.111</v>
      </c>
      <c r="AY5402">
        <v>0.112</v>
      </c>
      <c r="AZ5402">
        <v>0.113</v>
      </c>
      <c r="BA5402">
        <v>0.115</v>
      </c>
      <c r="BB5402">
        <v>0.11700000000000001</v>
      </c>
      <c r="BC5402">
        <v>2016</v>
      </c>
    </row>
    <row r="5403" spans="1:55" x14ac:dyDescent="0.25">
      <c r="A5403">
        <v>836</v>
      </c>
      <c r="B5403" t="s">
        <v>1370</v>
      </c>
      <c r="C5403" t="s">
        <v>233</v>
      </c>
      <c r="D5403" t="s">
        <v>1371</v>
      </c>
      <c r="E5403" t="s">
        <v>227</v>
      </c>
      <c r="F5403" t="s">
        <v>234</v>
      </c>
      <c r="G5403" t="s">
        <v>235</v>
      </c>
      <c r="I5403" t="s">
        <v>236</v>
      </c>
      <c r="J5403" t="s">
        <v>232</v>
      </c>
      <c r="K5403" t="s">
        <v>232</v>
      </c>
      <c r="L5403" t="s">
        <v>232</v>
      </c>
      <c r="M5403" t="s">
        <v>232</v>
      </c>
      <c r="N5403" t="s">
        <v>232</v>
      </c>
      <c r="O5403" t="s">
        <v>232</v>
      </c>
      <c r="P5403" t="s">
        <v>232</v>
      </c>
      <c r="Q5403" t="s">
        <v>232</v>
      </c>
      <c r="R5403" t="s">
        <v>232</v>
      </c>
      <c r="S5403" t="s">
        <v>232</v>
      </c>
      <c r="T5403" t="s">
        <v>232</v>
      </c>
      <c r="U5403" t="s">
        <v>232</v>
      </c>
      <c r="V5403" t="s">
        <v>232</v>
      </c>
      <c r="W5403" t="s">
        <v>232</v>
      </c>
      <c r="X5403" t="s">
        <v>232</v>
      </c>
      <c r="Y5403" t="s">
        <v>232</v>
      </c>
      <c r="Z5403" t="s">
        <v>232</v>
      </c>
      <c r="AA5403" t="s">
        <v>232</v>
      </c>
      <c r="AB5403" t="s">
        <v>232</v>
      </c>
      <c r="AC5403" t="s">
        <v>232</v>
      </c>
      <c r="AD5403" t="s">
        <v>232</v>
      </c>
      <c r="AE5403" t="s">
        <v>232</v>
      </c>
      <c r="AF5403" t="s">
        <v>232</v>
      </c>
      <c r="AG5403" t="s">
        <v>232</v>
      </c>
      <c r="AH5403" t="s">
        <v>232</v>
      </c>
      <c r="AI5403">
        <v>-0.60099999999999998</v>
      </c>
      <c r="AJ5403">
        <v>8.8420000000000005</v>
      </c>
      <c r="AK5403">
        <v>-24.905000000000001</v>
      </c>
      <c r="AL5403">
        <v>34.418999999999997</v>
      </c>
      <c r="AM5403">
        <v>8.66</v>
      </c>
      <c r="AN5403">
        <v>13.551</v>
      </c>
      <c r="AO5403">
        <v>11.683999999999999</v>
      </c>
      <c r="AP5403">
        <v>10.087</v>
      </c>
      <c r="AQ5403">
        <v>34.215000000000003</v>
      </c>
      <c r="AR5403">
        <v>36.524000000000001</v>
      </c>
      <c r="AS5403">
        <v>2.8079999999999998</v>
      </c>
      <c r="AT5403">
        <v>10.404</v>
      </c>
      <c r="AU5403">
        <v>3.96</v>
      </c>
      <c r="AV5403">
        <v>-2.3679999999999999</v>
      </c>
      <c r="AW5403">
        <v>-1.0189999999999999</v>
      </c>
      <c r="AX5403">
        <v>8.5000000000000006E-2</v>
      </c>
      <c r="AY5403">
        <v>0.65</v>
      </c>
      <c r="AZ5403">
        <v>1.2749999999999999</v>
      </c>
      <c r="BA5403">
        <v>1.665</v>
      </c>
      <c r="BB5403">
        <v>1.99</v>
      </c>
      <c r="BC5403">
        <v>2016</v>
      </c>
    </row>
    <row r="5404" spans="1:55" x14ac:dyDescent="0.25">
      <c r="A5404">
        <v>836</v>
      </c>
      <c r="B5404" t="s">
        <v>1370</v>
      </c>
      <c r="C5404" t="s">
        <v>237</v>
      </c>
      <c r="D5404" t="s">
        <v>1371</v>
      </c>
      <c r="E5404" t="s">
        <v>238</v>
      </c>
      <c r="F5404" t="s">
        <v>239</v>
      </c>
      <c r="G5404" t="s">
        <v>229</v>
      </c>
      <c r="H5404" t="s">
        <v>230</v>
      </c>
      <c r="I5404" t="s">
        <v>1372</v>
      </c>
      <c r="J5404" t="s">
        <v>232</v>
      </c>
      <c r="K5404" t="s">
        <v>232</v>
      </c>
      <c r="L5404" t="s">
        <v>232</v>
      </c>
      <c r="M5404" t="s">
        <v>232</v>
      </c>
      <c r="N5404" t="s">
        <v>232</v>
      </c>
      <c r="O5404" t="s">
        <v>232</v>
      </c>
      <c r="P5404" t="s">
        <v>232</v>
      </c>
      <c r="Q5404" t="s">
        <v>232</v>
      </c>
      <c r="R5404" t="s">
        <v>232</v>
      </c>
      <c r="S5404" t="s">
        <v>232</v>
      </c>
      <c r="T5404" t="s">
        <v>232</v>
      </c>
      <c r="U5404" t="s">
        <v>232</v>
      </c>
      <c r="V5404" t="s">
        <v>232</v>
      </c>
      <c r="W5404" t="s">
        <v>232</v>
      </c>
      <c r="X5404" t="s">
        <v>232</v>
      </c>
      <c r="Y5404" t="s">
        <v>232</v>
      </c>
      <c r="Z5404" t="s">
        <v>232</v>
      </c>
      <c r="AA5404" t="s">
        <v>232</v>
      </c>
      <c r="AB5404" t="s">
        <v>232</v>
      </c>
      <c r="AC5404" t="s">
        <v>232</v>
      </c>
      <c r="AD5404" t="s">
        <v>232</v>
      </c>
      <c r="AE5404" t="s">
        <v>232</v>
      </c>
      <c r="AF5404" t="s">
        <v>232</v>
      </c>
      <c r="AG5404" t="s">
        <v>232</v>
      </c>
      <c r="AH5404">
        <v>4.3999999999999997E-2</v>
      </c>
      <c r="AI5404">
        <v>4.1000000000000002E-2</v>
      </c>
      <c r="AJ5404">
        <v>3.7999999999999999E-2</v>
      </c>
      <c r="AK5404">
        <v>2.5999999999999999E-2</v>
      </c>
      <c r="AL5404">
        <v>4.3999999999999997E-2</v>
      </c>
      <c r="AM5404">
        <v>0.06</v>
      </c>
      <c r="AN5404">
        <v>5.6000000000000001E-2</v>
      </c>
      <c r="AO5404">
        <v>7.3999999999999996E-2</v>
      </c>
      <c r="AP5404">
        <v>0.10100000000000001</v>
      </c>
      <c r="AQ5404">
        <v>0.106</v>
      </c>
      <c r="AR5404">
        <v>0.127</v>
      </c>
      <c r="AS5404">
        <v>0.12</v>
      </c>
      <c r="AT5404">
        <v>0.14000000000000001</v>
      </c>
      <c r="AU5404">
        <v>0.151</v>
      </c>
      <c r="AV5404">
        <v>0.151</v>
      </c>
      <c r="AW5404">
        <v>0.151</v>
      </c>
      <c r="AX5404">
        <v>0.154</v>
      </c>
      <c r="AY5404">
        <v>0.158</v>
      </c>
      <c r="AZ5404">
        <v>0.16200000000000001</v>
      </c>
      <c r="BA5404">
        <v>0.16800000000000001</v>
      </c>
      <c r="BB5404">
        <v>0.17499999999999999</v>
      </c>
      <c r="BC5404">
        <v>2016</v>
      </c>
    </row>
    <row r="5405" spans="1:55" x14ac:dyDescent="0.25">
      <c r="A5405">
        <v>836</v>
      </c>
      <c r="B5405" t="s">
        <v>1370</v>
      </c>
      <c r="C5405" t="s">
        <v>240</v>
      </c>
      <c r="D5405" t="s">
        <v>1371</v>
      </c>
      <c r="E5405" t="s">
        <v>238</v>
      </c>
      <c r="F5405" t="s">
        <v>241</v>
      </c>
      <c r="G5405" t="s">
        <v>242</v>
      </c>
      <c r="H5405" t="s">
        <v>230</v>
      </c>
      <c r="I5405" t="s">
        <v>243</v>
      </c>
      <c r="J5405" t="s">
        <v>232</v>
      </c>
      <c r="K5405" t="s">
        <v>232</v>
      </c>
      <c r="L5405" t="s">
        <v>232</v>
      </c>
      <c r="M5405" t="s">
        <v>232</v>
      </c>
      <c r="N5405" t="s">
        <v>232</v>
      </c>
      <c r="O5405" t="s">
        <v>232</v>
      </c>
      <c r="P5405" t="s">
        <v>232</v>
      </c>
      <c r="Q5405" t="s">
        <v>232</v>
      </c>
      <c r="R5405" t="s">
        <v>232</v>
      </c>
      <c r="S5405" t="s">
        <v>232</v>
      </c>
      <c r="T5405" t="s">
        <v>232</v>
      </c>
      <c r="U5405" t="s">
        <v>232</v>
      </c>
      <c r="V5405" t="s">
        <v>232</v>
      </c>
      <c r="W5405" t="s">
        <v>232</v>
      </c>
      <c r="X5405" t="s">
        <v>232</v>
      </c>
      <c r="Y5405" t="s">
        <v>232</v>
      </c>
      <c r="Z5405" t="s">
        <v>232</v>
      </c>
      <c r="AA5405" t="s">
        <v>232</v>
      </c>
      <c r="AB5405" t="s">
        <v>232</v>
      </c>
      <c r="AC5405" t="s">
        <v>232</v>
      </c>
      <c r="AD5405" t="s">
        <v>232</v>
      </c>
      <c r="AE5405" t="s">
        <v>232</v>
      </c>
      <c r="AF5405" t="s">
        <v>232</v>
      </c>
      <c r="AG5405" t="s">
        <v>232</v>
      </c>
      <c r="AH5405">
        <v>3.1E-2</v>
      </c>
      <c r="AI5405">
        <v>3.1E-2</v>
      </c>
      <c r="AJ5405">
        <v>2.8000000000000001E-2</v>
      </c>
      <c r="AK5405">
        <v>0.02</v>
      </c>
      <c r="AL5405">
        <v>3.9E-2</v>
      </c>
      <c r="AM5405">
        <v>4.3999999999999997E-2</v>
      </c>
      <c r="AN5405">
        <v>4.9000000000000002E-2</v>
      </c>
      <c r="AO5405">
        <v>7.2999999999999995E-2</v>
      </c>
      <c r="AP5405">
        <v>0.104</v>
      </c>
      <c r="AQ5405">
        <v>0.109</v>
      </c>
      <c r="AR5405">
        <v>0.11700000000000001</v>
      </c>
      <c r="AS5405">
        <v>0.1</v>
      </c>
      <c r="AT5405">
        <v>0.10199999999999999</v>
      </c>
      <c r="AU5405">
        <v>0.114</v>
      </c>
      <c r="AV5405">
        <v>0.11700000000000001</v>
      </c>
      <c r="AW5405">
        <v>0.114</v>
      </c>
      <c r="AX5405">
        <v>0.11700000000000001</v>
      </c>
      <c r="AY5405">
        <v>0.11899999999999999</v>
      </c>
      <c r="AZ5405">
        <v>0.123</v>
      </c>
      <c r="BA5405">
        <v>0.128</v>
      </c>
      <c r="BB5405">
        <v>0.13300000000000001</v>
      </c>
      <c r="BC5405">
        <v>2016</v>
      </c>
    </row>
    <row r="5406" spans="1:55" x14ac:dyDescent="0.25">
      <c r="A5406">
        <v>836</v>
      </c>
      <c r="B5406" t="s">
        <v>1370</v>
      </c>
      <c r="C5406" t="s">
        <v>244</v>
      </c>
      <c r="D5406" t="s">
        <v>1371</v>
      </c>
      <c r="E5406" t="s">
        <v>238</v>
      </c>
      <c r="F5406" t="s">
        <v>245</v>
      </c>
      <c r="G5406" t="s">
        <v>246</v>
      </c>
      <c r="H5406" t="s">
        <v>230</v>
      </c>
      <c r="I5406" t="s">
        <v>243</v>
      </c>
      <c r="J5406" t="s">
        <v>232</v>
      </c>
      <c r="K5406" t="s">
        <v>232</v>
      </c>
      <c r="L5406" t="s">
        <v>232</v>
      </c>
      <c r="M5406" t="s">
        <v>232</v>
      </c>
      <c r="N5406" t="s">
        <v>232</v>
      </c>
      <c r="O5406" t="s">
        <v>232</v>
      </c>
      <c r="P5406" t="s">
        <v>232</v>
      </c>
      <c r="Q5406" t="s">
        <v>232</v>
      </c>
      <c r="R5406" t="s">
        <v>232</v>
      </c>
      <c r="S5406" t="s">
        <v>232</v>
      </c>
      <c r="T5406" t="s">
        <v>232</v>
      </c>
      <c r="U5406" t="s">
        <v>232</v>
      </c>
      <c r="V5406" t="s">
        <v>232</v>
      </c>
      <c r="W5406" t="s">
        <v>232</v>
      </c>
      <c r="X5406" t="s">
        <v>232</v>
      </c>
      <c r="Y5406" t="s">
        <v>232</v>
      </c>
      <c r="Z5406" t="s">
        <v>232</v>
      </c>
      <c r="AA5406" t="s">
        <v>232</v>
      </c>
      <c r="AB5406" t="s">
        <v>232</v>
      </c>
      <c r="AC5406" t="s">
        <v>232</v>
      </c>
      <c r="AD5406" t="s">
        <v>232</v>
      </c>
      <c r="AE5406" t="s">
        <v>232</v>
      </c>
      <c r="AF5406" t="s">
        <v>232</v>
      </c>
      <c r="AG5406" t="s">
        <v>232</v>
      </c>
      <c r="AH5406">
        <v>3.5000000000000003E-2</v>
      </c>
      <c r="AI5406">
        <v>3.5999999999999997E-2</v>
      </c>
      <c r="AJ5406">
        <v>0.04</v>
      </c>
      <c r="AK5406">
        <v>3.1E-2</v>
      </c>
      <c r="AL5406">
        <v>4.2999999999999997E-2</v>
      </c>
      <c r="AM5406">
        <v>4.7E-2</v>
      </c>
      <c r="AN5406">
        <v>5.2999999999999999E-2</v>
      </c>
      <c r="AO5406">
        <v>6.0999999999999999E-2</v>
      </c>
      <c r="AP5406">
        <v>6.8000000000000005E-2</v>
      </c>
      <c r="AQ5406">
        <v>9.2999999999999999E-2</v>
      </c>
      <c r="AR5406">
        <v>0.13</v>
      </c>
      <c r="AS5406">
        <v>0.13500000000000001</v>
      </c>
      <c r="AT5406">
        <v>0.151</v>
      </c>
      <c r="AU5406">
        <v>0.16</v>
      </c>
      <c r="AV5406">
        <v>0.159</v>
      </c>
      <c r="AW5406">
        <v>0.161</v>
      </c>
      <c r="AX5406">
        <v>0.16400000000000001</v>
      </c>
      <c r="AY5406">
        <v>0.16900000000000001</v>
      </c>
      <c r="AZ5406">
        <v>0.17399999999999999</v>
      </c>
      <c r="BA5406">
        <v>0.18099999999999999</v>
      </c>
      <c r="BB5406">
        <v>0.188</v>
      </c>
      <c r="BC5406">
        <v>2016</v>
      </c>
    </row>
    <row r="5407" spans="1:55" x14ac:dyDescent="0.25">
      <c r="A5407">
        <v>836</v>
      </c>
      <c r="B5407" t="s">
        <v>1370</v>
      </c>
      <c r="C5407" t="s">
        <v>247</v>
      </c>
      <c r="D5407" t="s">
        <v>1371</v>
      </c>
      <c r="E5407" t="s">
        <v>248</v>
      </c>
      <c r="F5407" t="s">
        <v>249</v>
      </c>
      <c r="G5407" t="s">
        <v>250</v>
      </c>
      <c r="I5407" t="s">
        <v>251</v>
      </c>
      <c r="J5407" t="s">
        <v>232</v>
      </c>
      <c r="K5407" t="s">
        <v>232</v>
      </c>
      <c r="L5407" t="s">
        <v>232</v>
      </c>
      <c r="M5407" t="s">
        <v>232</v>
      </c>
      <c r="N5407" t="s">
        <v>232</v>
      </c>
      <c r="O5407" t="s">
        <v>232</v>
      </c>
      <c r="P5407" t="s">
        <v>232</v>
      </c>
      <c r="Q5407" t="s">
        <v>232</v>
      </c>
      <c r="R5407" t="s">
        <v>232</v>
      </c>
      <c r="S5407" t="s">
        <v>232</v>
      </c>
      <c r="T5407" t="s">
        <v>232</v>
      </c>
      <c r="U5407" t="s">
        <v>232</v>
      </c>
      <c r="V5407" t="s">
        <v>232</v>
      </c>
      <c r="W5407" t="s">
        <v>232</v>
      </c>
      <c r="X5407" t="s">
        <v>232</v>
      </c>
      <c r="Y5407" t="s">
        <v>232</v>
      </c>
      <c r="Z5407" t="s">
        <v>232</v>
      </c>
      <c r="AA5407" t="s">
        <v>232</v>
      </c>
      <c r="AB5407" t="s">
        <v>232</v>
      </c>
      <c r="AC5407" t="s">
        <v>232</v>
      </c>
      <c r="AD5407" t="s">
        <v>232</v>
      </c>
      <c r="AE5407" t="s">
        <v>232</v>
      </c>
      <c r="AF5407" t="s">
        <v>232</v>
      </c>
      <c r="AG5407" t="s">
        <v>232</v>
      </c>
      <c r="AH5407">
        <v>137.34800000000001</v>
      </c>
      <c r="AI5407">
        <v>127.914</v>
      </c>
      <c r="AJ5407">
        <v>109.00700000000001</v>
      </c>
      <c r="AK5407">
        <v>100</v>
      </c>
      <c r="AL5407">
        <v>125.408</v>
      </c>
      <c r="AM5407">
        <v>158.20400000000001</v>
      </c>
      <c r="AN5407">
        <v>129.45099999999999</v>
      </c>
      <c r="AO5407">
        <v>152.864</v>
      </c>
      <c r="AP5407">
        <v>189.67400000000001</v>
      </c>
      <c r="AQ5407">
        <v>148.60300000000001</v>
      </c>
      <c r="AR5407">
        <v>131.023</v>
      </c>
      <c r="AS5407">
        <v>120.136</v>
      </c>
      <c r="AT5407">
        <v>126.943</v>
      </c>
      <c r="AU5407">
        <v>131.506</v>
      </c>
      <c r="AV5407">
        <v>134.45500000000001</v>
      </c>
      <c r="AW5407">
        <v>136.47200000000001</v>
      </c>
      <c r="AX5407">
        <v>138.74100000000001</v>
      </c>
      <c r="AY5407">
        <v>141.04599999999999</v>
      </c>
      <c r="AZ5407">
        <v>143.30199999999999</v>
      </c>
      <c r="BA5407">
        <v>146.16900000000001</v>
      </c>
      <c r="BB5407">
        <v>149.09200000000001</v>
      </c>
      <c r="BC5407">
        <v>2016</v>
      </c>
    </row>
    <row r="5408" spans="1:55" x14ac:dyDescent="0.25">
      <c r="A5408">
        <v>836</v>
      </c>
      <c r="B5408" t="s">
        <v>1370</v>
      </c>
      <c r="C5408" t="s">
        <v>252</v>
      </c>
      <c r="D5408" t="s">
        <v>1371</v>
      </c>
      <c r="E5408" t="s">
        <v>253</v>
      </c>
      <c r="F5408" t="s">
        <v>254</v>
      </c>
      <c r="G5408" t="s">
        <v>229</v>
      </c>
      <c r="H5408" t="s">
        <v>220</v>
      </c>
      <c r="I5408" t="s">
        <v>255</v>
      </c>
      <c r="J5408" t="s">
        <v>232</v>
      </c>
      <c r="K5408" t="s">
        <v>232</v>
      </c>
      <c r="L5408" t="s">
        <v>232</v>
      </c>
      <c r="M5408" t="s">
        <v>232</v>
      </c>
      <c r="N5408" t="s">
        <v>232</v>
      </c>
      <c r="O5408" t="s">
        <v>232</v>
      </c>
      <c r="P5408" t="s">
        <v>232</v>
      </c>
      <c r="Q5408" t="s">
        <v>232</v>
      </c>
      <c r="R5408" t="s">
        <v>232</v>
      </c>
      <c r="S5408" t="s">
        <v>232</v>
      </c>
      <c r="T5408" t="s">
        <v>232</v>
      </c>
      <c r="U5408" t="s">
        <v>232</v>
      </c>
      <c r="V5408" t="s">
        <v>232</v>
      </c>
      <c r="W5408" t="s">
        <v>232</v>
      </c>
      <c r="X5408" t="s">
        <v>232</v>
      </c>
      <c r="Y5408" t="s">
        <v>232</v>
      </c>
      <c r="Z5408" t="s">
        <v>232</v>
      </c>
      <c r="AA5408" t="s">
        <v>232</v>
      </c>
      <c r="AB5408" t="s">
        <v>232</v>
      </c>
      <c r="AC5408" t="s">
        <v>232</v>
      </c>
      <c r="AD5408" t="s">
        <v>232</v>
      </c>
      <c r="AE5408" t="s">
        <v>232</v>
      </c>
      <c r="AF5408" t="s">
        <v>232</v>
      </c>
      <c r="AG5408" t="s">
        <v>232</v>
      </c>
      <c r="AH5408" s="52">
        <v>3196.01</v>
      </c>
      <c r="AI5408" s="52">
        <v>3217.22</v>
      </c>
      <c r="AJ5408" s="52">
        <v>3815.77</v>
      </c>
      <c r="AK5408" s="52">
        <v>2817.68</v>
      </c>
      <c r="AL5408" s="52">
        <v>3723.83</v>
      </c>
      <c r="AM5408" s="52">
        <v>3978.99</v>
      </c>
      <c r="AN5408" s="52">
        <v>4328.3599999999997</v>
      </c>
      <c r="AO5408" s="52">
        <v>4782.3900000000003</v>
      </c>
      <c r="AP5408" s="52">
        <v>5116.6099999999997</v>
      </c>
      <c r="AQ5408" s="52">
        <v>6584.84</v>
      </c>
      <c r="AR5408" s="52">
        <v>8207.18</v>
      </c>
      <c r="AS5408" s="52">
        <v>8016.96</v>
      </c>
      <c r="AT5408" s="52">
        <v>8461.68</v>
      </c>
      <c r="AU5408" s="52">
        <v>8644.51</v>
      </c>
      <c r="AV5408" s="52">
        <v>8664.36</v>
      </c>
      <c r="AW5408" s="52">
        <v>8586.56</v>
      </c>
      <c r="AX5408" s="52">
        <v>8434.59</v>
      </c>
      <c r="AY5408" s="52">
        <v>8331.9500000000007</v>
      </c>
      <c r="AZ5408" s="52">
        <v>8281.49</v>
      </c>
      <c r="BA5408" s="52">
        <v>8262.8700000000008</v>
      </c>
      <c r="BB5408" s="52">
        <v>8270.5</v>
      </c>
      <c r="BC5408">
        <v>2016</v>
      </c>
    </row>
    <row r="5409" spans="1:55" x14ac:dyDescent="0.25">
      <c r="A5409">
        <v>836</v>
      </c>
      <c r="B5409" t="s">
        <v>1370</v>
      </c>
      <c r="C5409" t="s">
        <v>256</v>
      </c>
      <c r="D5409" t="s">
        <v>1371</v>
      </c>
      <c r="E5409" t="s">
        <v>253</v>
      </c>
      <c r="F5409" t="s">
        <v>257</v>
      </c>
      <c r="G5409" t="s">
        <v>258</v>
      </c>
      <c r="H5409" t="s">
        <v>220</v>
      </c>
      <c r="I5409" t="s">
        <v>255</v>
      </c>
      <c r="J5409" t="s">
        <v>232</v>
      </c>
      <c r="K5409" t="s">
        <v>232</v>
      </c>
      <c r="L5409" t="s">
        <v>232</v>
      </c>
      <c r="M5409" t="s">
        <v>232</v>
      </c>
      <c r="N5409" t="s">
        <v>232</v>
      </c>
      <c r="O5409" t="s">
        <v>232</v>
      </c>
      <c r="P5409" t="s">
        <v>232</v>
      </c>
      <c r="Q5409" t="s">
        <v>232</v>
      </c>
      <c r="R5409" t="s">
        <v>232</v>
      </c>
      <c r="S5409" t="s">
        <v>232</v>
      </c>
      <c r="T5409" t="s">
        <v>232</v>
      </c>
      <c r="U5409" t="s">
        <v>232</v>
      </c>
      <c r="V5409" t="s">
        <v>232</v>
      </c>
      <c r="W5409" t="s">
        <v>232</v>
      </c>
      <c r="X5409" t="s">
        <v>232</v>
      </c>
      <c r="Y5409" t="s">
        <v>232</v>
      </c>
      <c r="Z5409" t="s">
        <v>232</v>
      </c>
      <c r="AA5409" t="s">
        <v>232</v>
      </c>
      <c r="AB5409" t="s">
        <v>232</v>
      </c>
      <c r="AC5409" t="s">
        <v>232</v>
      </c>
      <c r="AD5409" t="s">
        <v>232</v>
      </c>
      <c r="AE5409" t="s">
        <v>232</v>
      </c>
      <c r="AF5409" t="s">
        <v>232</v>
      </c>
      <c r="AG5409" t="s">
        <v>232</v>
      </c>
      <c r="AH5409" s="52">
        <v>4041.65</v>
      </c>
      <c r="AI5409" s="52">
        <v>4068.47</v>
      </c>
      <c r="AJ5409" s="52">
        <v>4825.3900000000003</v>
      </c>
      <c r="AK5409" s="52">
        <v>3563.21</v>
      </c>
      <c r="AL5409" s="52">
        <v>4709.13</v>
      </c>
      <c r="AM5409" s="52">
        <v>5031.8</v>
      </c>
      <c r="AN5409" s="52">
        <v>5473.61</v>
      </c>
      <c r="AO5409" s="52">
        <v>6047.77</v>
      </c>
      <c r="AP5409" s="52">
        <v>6470.42</v>
      </c>
      <c r="AQ5409" s="52">
        <v>8327.14</v>
      </c>
      <c r="AR5409" s="52">
        <v>10378.73</v>
      </c>
      <c r="AS5409" s="52">
        <v>10138.18</v>
      </c>
      <c r="AT5409" s="52">
        <v>10700.56</v>
      </c>
      <c r="AU5409" s="52">
        <v>10931.77</v>
      </c>
      <c r="AV5409" s="52">
        <v>10956.88</v>
      </c>
      <c r="AW5409" s="52">
        <v>10858.49</v>
      </c>
      <c r="AX5409" s="52">
        <v>10666.31</v>
      </c>
      <c r="AY5409" s="52">
        <v>10536.51</v>
      </c>
      <c r="AZ5409" s="52">
        <v>10472.700000000001</v>
      </c>
      <c r="BA5409" s="52">
        <v>10449.16</v>
      </c>
      <c r="BB5409" s="52">
        <v>10458.81</v>
      </c>
      <c r="BC5409">
        <v>2016</v>
      </c>
    </row>
    <row r="5410" spans="1:55" x14ac:dyDescent="0.25">
      <c r="A5410">
        <v>836</v>
      </c>
      <c r="B5410" t="s">
        <v>1370</v>
      </c>
      <c r="C5410" t="s">
        <v>259</v>
      </c>
      <c r="D5410" t="s">
        <v>1371</v>
      </c>
      <c r="E5410" t="s">
        <v>260</v>
      </c>
      <c r="F5410" t="s">
        <v>261</v>
      </c>
      <c r="G5410" t="s">
        <v>229</v>
      </c>
      <c r="H5410" t="s">
        <v>220</v>
      </c>
      <c r="I5410" t="s">
        <v>262</v>
      </c>
      <c r="J5410" t="s">
        <v>232</v>
      </c>
      <c r="K5410" t="s">
        <v>232</v>
      </c>
      <c r="L5410" t="s">
        <v>232</v>
      </c>
      <c r="M5410" t="s">
        <v>232</v>
      </c>
      <c r="N5410" t="s">
        <v>232</v>
      </c>
      <c r="O5410" t="s">
        <v>232</v>
      </c>
      <c r="P5410" t="s">
        <v>232</v>
      </c>
      <c r="Q5410" t="s">
        <v>232</v>
      </c>
      <c r="R5410" t="s">
        <v>232</v>
      </c>
      <c r="S5410" t="s">
        <v>232</v>
      </c>
      <c r="T5410" t="s">
        <v>232</v>
      </c>
      <c r="U5410" t="s">
        <v>232</v>
      </c>
      <c r="V5410" t="s">
        <v>232</v>
      </c>
      <c r="W5410" t="s">
        <v>232</v>
      </c>
      <c r="X5410" t="s">
        <v>232</v>
      </c>
      <c r="Y5410" t="s">
        <v>232</v>
      </c>
      <c r="Z5410" t="s">
        <v>232</v>
      </c>
      <c r="AA5410" t="s">
        <v>232</v>
      </c>
      <c r="AB5410" t="s">
        <v>232</v>
      </c>
      <c r="AC5410" t="s">
        <v>232</v>
      </c>
      <c r="AD5410" t="s">
        <v>232</v>
      </c>
      <c r="AE5410" t="s">
        <v>232</v>
      </c>
      <c r="AF5410" t="s">
        <v>232</v>
      </c>
      <c r="AG5410" t="s">
        <v>232</v>
      </c>
      <c r="AH5410" s="52">
        <v>4389.66</v>
      </c>
      <c r="AI5410" s="52">
        <v>4115.2700000000004</v>
      </c>
      <c r="AJ5410" s="52">
        <v>4159.46</v>
      </c>
      <c r="AK5410" s="52">
        <v>2817.69</v>
      </c>
      <c r="AL5410" s="52">
        <v>4669.9799999999996</v>
      </c>
      <c r="AM5410" s="52">
        <v>6294.91</v>
      </c>
      <c r="AN5410" s="52">
        <v>5603.12</v>
      </c>
      <c r="AO5410" s="52">
        <v>7310.53</v>
      </c>
      <c r="AP5410" s="52">
        <v>9704.86</v>
      </c>
      <c r="AQ5410" s="52">
        <v>9785.2800000000007</v>
      </c>
      <c r="AR5410" s="52">
        <v>10753.28</v>
      </c>
      <c r="AS5410" s="52">
        <v>9631.25</v>
      </c>
      <c r="AT5410" s="52">
        <v>10741.52</v>
      </c>
      <c r="AU5410" s="52">
        <v>11368.04</v>
      </c>
      <c r="AV5410" s="52">
        <v>11649.68</v>
      </c>
      <c r="AW5410" s="52">
        <v>11718.25</v>
      </c>
      <c r="AX5410" s="52">
        <v>11702.22</v>
      </c>
      <c r="AY5410" s="52">
        <v>11751.86</v>
      </c>
      <c r="AZ5410" s="52">
        <v>11867.58</v>
      </c>
      <c r="BA5410" s="52">
        <v>12077.72</v>
      </c>
      <c r="BB5410" s="52">
        <v>12330.65</v>
      </c>
      <c r="BC5410">
        <v>2016</v>
      </c>
    </row>
    <row r="5411" spans="1:55" x14ac:dyDescent="0.25">
      <c r="A5411">
        <v>836</v>
      </c>
      <c r="B5411" t="s">
        <v>1370</v>
      </c>
      <c r="C5411" t="s">
        <v>263</v>
      </c>
      <c r="D5411" t="s">
        <v>1371</v>
      </c>
      <c r="E5411" t="s">
        <v>260</v>
      </c>
      <c r="F5411" t="s">
        <v>264</v>
      </c>
      <c r="G5411" t="s">
        <v>242</v>
      </c>
      <c r="H5411" t="s">
        <v>220</v>
      </c>
      <c r="I5411" t="s">
        <v>262</v>
      </c>
      <c r="J5411" t="s">
        <v>232</v>
      </c>
      <c r="K5411" t="s">
        <v>232</v>
      </c>
      <c r="L5411" t="s">
        <v>232</v>
      </c>
      <c r="M5411" t="s">
        <v>232</v>
      </c>
      <c r="N5411" t="s">
        <v>232</v>
      </c>
      <c r="O5411" t="s">
        <v>232</v>
      </c>
      <c r="P5411" t="s">
        <v>232</v>
      </c>
      <c r="Q5411" t="s">
        <v>232</v>
      </c>
      <c r="R5411" t="s">
        <v>232</v>
      </c>
      <c r="S5411" t="s">
        <v>232</v>
      </c>
      <c r="T5411" t="s">
        <v>232</v>
      </c>
      <c r="U5411" t="s">
        <v>232</v>
      </c>
      <c r="V5411" t="s">
        <v>232</v>
      </c>
      <c r="W5411" t="s">
        <v>232</v>
      </c>
      <c r="X5411" t="s">
        <v>232</v>
      </c>
      <c r="Y5411" t="s">
        <v>232</v>
      </c>
      <c r="Z5411" t="s">
        <v>232</v>
      </c>
      <c r="AA5411" t="s">
        <v>232</v>
      </c>
      <c r="AB5411" t="s">
        <v>232</v>
      </c>
      <c r="AC5411" t="s">
        <v>232</v>
      </c>
      <c r="AD5411" t="s">
        <v>232</v>
      </c>
      <c r="AE5411" t="s">
        <v>232</v>
      </c>
      <c r="AF5411" t="s">
        <v>232</v>
      </c>
      <c r="AG5411" t="s">
        <v>232</v>
      </c>
      <c r="AH5411" s="52">
        <v>3122.46</v>
      </c>
      <c r="AI5411" s="52">
        <v>3094.19</v>
      </c>
      <c r="AJ5411" s="52">
        <v>3113.76</v>
      </c>
      <c r="AK5411" s="52">
        <v>2211.4</v>
      </c>
      <c r="AL5411" s="52">
        <v>4185.1899999999996</v>
      </c>
      <c r="AM5411" s="52">
        <v>4634.29</v>
      </c>
      <c r="AN5411" s="52">
        <v>4936.67</v>
      </c>
      <c r="AO5411" s="52">
        <v>7214.34</v>
      </c>
      <c r="AP5411" s="52">
        <v>10005.01</v>
      </c>
      <c r="AQ5411" s="52">
        <v>10036.18</v>
      </c>
      <c r="AR5411" s="52">
        <v>9872.94</v>
      </c>
      <c r="AS5411" s="52">
        <v>8055.54</v>
      </c>
      <c r="AT5411" s="52">
        <v>7823.64</v>
      </c>
      <c r="AU5411" s="52">
        <v>8574.74</v>
      </c>
      <c r="AV5411" s="52">
        <v>9037.1</v>
      </c>
      <c r="AW5411" s="52">
        <v>8853.4599999999991</v>
      </c>
      <c r="AX5411" s="52">
        <v>8880.8799999999992</v>
      </c>
      <c r="AY5411" s="52">
        <v>8906.1299999999992</v>
      </c>
      <c r="AZ5411" s="52">
        <v>8999.2099999999991</v>
      </c>
      <c r="BA5411" s="52">
        <v>9166.8700000000008</v>
      </c>
      <c r="BB5411" s="52">
        <v>9358.84</v>
      </c>
      <c r="BC5411">
        <v>2016</v>
      </c>
    </row>
    <row r="5412" spans="1:55" x14ac:dyDescent="0.25">
      <c r="A5412">
        <v>836</v>
      </c>
      <c r="B5412" t="s">
        <v>1370</v>
      </c>
      <c r="C5412" t="s">
        <v>265</v>
      </c>
      <c r="D5412" t="s">
        <v>1371</v>
      </c>
      <c r="E5412" t="s">
        <v>260</v>
      </c>
      <c r="F5412" t="s">
        <v>266</v>
      </c>
      <c r="G5412" t="s">
        <v>246</v>
      </c>
      <c r="H5412" t="s">
        <v>220</v>
      </c>
      <c r="I5412" t="s">
        <v>262</v>
      </c>
      <c r="J5412" t="s">
        <v>232</v>
      </c>
      <c r="K5412" t="s">
        <v>232</v>
      </c>
      <c r="L5412" t="s">
        <v>232</v>
      </c>
      <c r="M5412" t="s">
        <v>232</v>
      </c>
      <c r="N5412" t="s">
        <v>232</v>
      </c>
      <c r="O5412" t="s">
        <v>232</v>
      </c>
      <c r="P5412" t="s">
        <v>232</v>
      </c>
      <c r="Q5412" t="s">
        <v>232</v>
      </c>
      <c r="R5412" t="s">
        <v>232</v>
      </c>
      <c r="S5412" t="s">
        <v>232</v>
      </c>
      <c r="T5412" t="s">
        <v>232</v>
      </c>
      <c r="U5412" t="s">
        <v>232</v>
      </c>
      <c r="V5412" t="s">
        <v>232</v>
      </c>
      <c r="W5412" t="s">
        <v>232</v>
      </c>
      <c r="X5412" t="s">
        <v>232</v>
      </c>
      <c r="Y5412" t="s">
        <v>232</v>
      </c>
      <c r="Z5412" t="s">
        <v>232</v>
      </c>
      <c r="AA5412" t="s">
        <v>232</v>
      </c>
      <c r="AB5412" t="s">
        <v>232</v>
      </c>
      <c r="AC5412" t="s">
        <v>232</v>
      </c>
      <c r="AD5412" t="s">
        <v>232</v>
      </c>
      <c r="AE5412" t="s">
        <v>232</v>
      </c>
      <c r="AF5412" t="s">
        <v>232</v>
      </c>
      <c r="AG5412" t="s">
        <v>232</v>
      </c>
      <c r="AH5412" s="52">
        <v>3492.22</v>
      </c>
      <c r="AI5412" s="52">
        <v>3624.89</v>
      </c>
      <c r="AJ5412" s="52">
        <v>4429.3999999999996</v>
      </c>
      <c r="AK5412" s="52">
        <v>3358.67</v>
      </c>
      <c r="AL5412" s="52">
        <v>4525.1400000000003</v>
      </c>
      <c r="AM5412" s="52">
        <v>4872.0600000000004</v>
      </c>
      <c r="AN5412" s="52">
        <v>5361.6</v>
      </c>
      <c r="AO5412" s="52">
        <v>6047.77</v>
      </c>
      <c r="AP5412" s="52">
        <v>6594.52</v>
      </c>
      <c r="AQ5412" s="52">
        <v>8635.75</v>
      </c>
      <c r="AR5412" s="52">
        <v>10967.05</v>
      </c>
      <c r="AS5412" s="52">
        <v>10827.42</v>
      </c>
      <c r="AT5412" s="52">
        <v>11552.96</v>
      </c>
      <c r="AU5412" s="52">
        <v>12026.96</v>
      </c>
      <c r="AV5412" s="52">
        <v>12326.37</v>
      </c>
      <c r="AW5412" s="52">
        <v>12432.89</v>
      </c>
      <c r="AX5412" s="52">
        <v>12467.86</v>
      </c>
      <c r="AY5412" s="52">
        <v>12572.17</v>
      </c>
      <c r="AZ5412" s="52">
        <v>12754.62</v>
      </c>
      <c r="BA5412" s="52">
        <v>12989.66</v>
      </c>
      <c r="BB5412" s="52">
        <v>13273.76</v>
      </c>
      <c r="BC5412">
        <v>2016</v>
      </c>
    </row>
    <row r="5413" spans="1:55" x14ac:dyDescent="0.25">
      <c r="A5413">
        <v>836</v>
      </c>
      <c r="B5413" t="s">
        <v>1370</v>
      </c>
      <c r="C5413" t="s">
        <v>267</v>
      </c>
      <c r="D5413" t="s">
        <v>1371</v>
      </c>
      <c r="E5413" t="s">
        <v>268</v>
      </c>
      <c r="F5413" t="s">
        <v>269</v>
      </c>
      <c r="G5413" t="s">
        <v>270</v>
      </c>
    </row>
    <row r="5414" spans="1:55" x14ac:dyDescent="0.25">
      <c r="A5414">
        <v>836</v>
      </c>
      <c r="B5414" t="s">
        <v>1370</v>
      </c>
      <c r="C5414" t="s">
        <v>271</v>
      </c>
      <c r="D5414" t="s">
        <v>1371</v>
      </c>
      <c r="E5414" t="s">
        <v>272</v>
      </c>
      <c r="F5414" t="s">
        <v>273</v>
      </c>
      <c r="G5414" t="s">
        <v>274</v>
      </c>
      <c r="I5414" t="s">
        <v>243</v>
      </c>
      <c r="J5414" t="s">
        <v>232</v>
      </c>
      <c r="K5414" t="s">
        <v>232</v>
      </c>
      <c r="L5414" t="s">
        <v>232</v>
      </c>
      <c r="M5414" t="s">
        <v>232</v>
      </c>
      <c r="N5414" t="s">
        <v>232</v>
      </c>
      <c r="O5414" t="s">
        <v>232</v>
      </c>
      <c r="P5414" t="s">
        <v>232</v>
      </c>
      <c r="Q5414" t="s">
        <v>232</v>
      </c>
      <c r="R5414" t="s">
        <v>232</v>
      </c>
      <c r="S5414" t="s">
        <v>232</v>
      </c>
      <c r="T5414" t="s">
        <v>232</v>
      </c>
      <c r="U5414" t="s">
        <v>232</v>
      </c>
      <c r="V5414" t="s">
        <v>232</v>
      </c>
      <c r="W5414" t="s">
        <v>232</v>
      </c>
      <c r="X5414" t="s">
        <v>232</v>
      </c>
      <c r="Y5414" t="s">
        <v>232</v>
      </c>
      <c r="Z5414" t="s">
        <v>232</v>
      </c>
      <c r="AA5414" t="s">
        <v>232</v>
      </c>
      <c r="AB5414" t="s">
        <v>232</v>
      </c>
      <c r="AC5414" t="s">
        <v>232</v>
      </c>
      <c r="AD5414" t="s">
        <v>232</v>
      </c>
      <c r="AE5414" t="s">
        <v>232</v>
      </c>
      <c r="AF5414" t="s">
        <v>232</v>
      </c>
      <c r="AG5414" t="s">
        <v>232</v>
      </c>
      <c r="AH5414" t="s">
        <v>374</v>
      </c>
      <c r="AI5414" t="s">
        <v>374</v>
      </c>
      <c r="AJ5414" t="s">
        <v>374</v>
      </c>
      <c r="AK5414" t="s">
        <v>374</v>
      </c>
      <c r="AL5414" t="s">
        <v>374</v>
      </c>
      <c r="AM5414" t="s">
        <v>374</v>
      </c>
      <c r="AN5414" t="s">
        <v>374</v>
      </c>
      <c r="AO5414" t="s">
        <v>374</v>
      </c>
      <c r="AP5414" t="s">
        <v>374</v>
      </c>
      <c r="AQ5414" t="s">
        <v>374</v>
      </c>
      <c r="AR5414" t="s">
        <v>374</v>
      </c>
      <c r="AS5414" t="s">
        <v>374</v>
      </c>
      <c r="AT5414" t="s">
        <v>374</v>
      </c>
      <c r="AU5414" t="s">
        <v>374</v>
      </c>
      <c r="AV5414" t="s">
        <v>374</v>
      </c>
      <c r="AW5414" t="s">
        <v>374</v>
      </c>
      <c r="AX5414" t="s">
        <v>374</v>
      </c>
      <c r="AY5414" t="s">
        <v>374</v>
      </c>
      <c r="AZ5414" t="s">
        <v>374</v>
      </c>
      <c r="BA5414" t="s">
        <v>374</v>
      </c>
      <c r="BB5414" t="s">
        <v>374</v>
      </c>
      <c r="BC5414">
        <v>2016</v>
      </c>
    </row>
    <row r="5415" spans="1:55" x14ac:dyDescent="0.25">
      <c r="A5415">
        <v>836</v>
      </c>
      <c r="B5415" t="s">
        <v>1370</v>
      </c>
      <c r="C5415" t="s">
        <v>275</v>
      </c>
      <c r="D5415" t="s">
        <v>1371</v>
      </c>
      <c r="E5415" t="s">
        <v>276</v>
      </c>
      <c r="F5415" t="s">
        <v>277</v>
      </c>
      <c r="G5415" t="s">
        <v>278</v>
      </c>
      <c r="I5415" t="s">
        <v>243</v>
      </c>
      <c r="J5415" t="s">
        <v>232</v>
      </c>
      <c r="K5415" t="s">
        <v>232</v>
      </c>
      <c r="L5415" t="s">
        <v>232</v>
      </c>
      <c r="M5415" t="s">
        <v>232</v>
      </c>
      <c r="N5415" t="s">
        <v>232</v>
      </c>
      <c r="O5415" t="s">
        <v>232</v>
      </c>
      <c r="P5415" t="s">
        <v>232</v>
      </c>
      <c r="Q5415" t="s">
        <v>232</v>
      </c>
      <c r="R5415" t="s">
        <v>232</v>
      </c>
      <c r="S5415" t="s">
        <v>232</v>
      </c>
      <c r="T5415" t="s">
        <v>232</v>
      </c>
      <c r="U5415" t="s">
        <v>232</v>
      </c>
      <c r="V5415" t="s">
        <v>232</v>
      </c>
      <c r="W5415" t="s">
        <v>232</v>
      </c>
      <c r="X5415" t="s">
        <v>232</v>
      </c>
      <c r="Y5415" t="s">
        <v>232</v>
      </c>
      <c r="Z5415" t="s">
        <v>232</v>
      </c>
      <c r="AA5415" t="s">
        <v>232</v>
      </c>
      <c r="AB5415" t="s">
        <v>232</v>
      </c>
      <c r="AC5415" t="s">
        <v>232</v>
      </c>
      <c r="AD5415" t="s">
        <v>232</v>
      </c>
      <c r="AE5415" t="s">
        <v>232</v>
      </c>
      <c r="AF5415" t="s">
        <v>232</v>
      </c>
      <c r="AG5415" t="s">
        <v>232</v>
      </c>
      <c r="AH5415">
        <v>1.2569999999999999</v>
      </c>
      <c r="AI5415">
        <v>1.135</v>
      </c>
      <c r="AJ5415">
        <v>0.93899999999999995</v>
      </c>
      <c r="AK5415">
        <v>0.83899999999999997</v>
      </c>
      <c r="AL5415">
        <v>1.032</v>
      </c>
      <c r="AM5415">
        <v>1.292</v>
      </c>
      <c r="AN5415">
        <v>1.0449999999999999</v>
      </c>
      <c r="AO5415">
        <v>1.2090000000000001</v>
      </c>
      <c r="AP5415">
        <v>1.472</v>
      </c>
      <c r="AQ5415">
        <v>1.133</v>
      </c>
      <c r="AR5415">
        <v>0.98099999999999998</v>
      </c>
      <c r="AS5415">
        <v>0.89</v>
      </c>
      <c r="AT5415">
        <v>0.93</v>
      </c>
      <c r="AU5415">
        <v>0.94499999999999995</v>
      </c>
      <c r="AV5415">
        <v>0.94499999999999995</v>
      </c>
      <c r="AW5415">
        <v>0.94299999999999995</v>
      </c>
      <c r="AX5415">
        <v>0.93899999999999995</v>
      </c>
      <c r="AY5415">
        <v>0.93500000000000005</v>
      </c>
      <c r="AZ5415">
        <v>0.93</v>
      </c>
      <c r="BA5415">
        <v>0.93</v>
      </c>
      <c r="BB5415">
        <v>0.92900000000000005</v>
      </c>
      <c r="BC5415">
        <v>2016</v>
      </c>
    </row>
    <row r="5416" spans="1:55" x14ac:dyDescent="0.25">
      <c r="A5416">
        <v>836</v>
      </c>
      <c r="B5416" t="s">
        <v>1370</v>
      </c>
      <c r="C5416" t="s">
        <v>279</v>
      </c>
      <c r="D5416" t="s">
        <v>1371</v>
      </c>
      <c r="E5416" t="s">
        <v>280</v>
      </c>
      <c r="F5416" t="s">
        <v>281</v>
      </c>
      <c r="G5416" t="s">
        <v>282</v>
      </c>
    </row>
    <row r="5417" spans="1:55" x14ac:dyDescent="0.25">
      <c r="A5417">
        <v>836</v>
      </c>
      <c r="B5417" t="s">
        <v>1370</v>
      </c>
      <c r="C5417" t="s">
        <v>283</v>
      </c>
      <c r="D5417" t="s">
        <v>1371</v>
      </c>
      <c r="E5417" t="s">
        <v>284</v>
      </c>
      <c r="F5417" t="s">
        <v>285</v>
      </c>
      <c r="G5417" t="s">
        <v>282</v>
      </c>
    </row>
    <row r="5418" spans="1:55" x14ac:dyDescent="0.25">
      <c r="A5418">
        <v>836</v>
      </c>
      <c r="B5418" t="s">
        <v>1370</v>
      </c>
      <c r="C5418" t="s">
        <v>286</v>
      </c>
      <c r="D5418" t="s">
        <v>1371</v>
      </c>
      <c r="E5418" t="s">
        <v>287</v>
      </c>
      <c r="F5418" t="s">
        <v>288</v>
      </c>
      <c r="G5418" t="s">
        <v>250</v>
      </c>
      <c r="I5418" t="s">
        <v>1373</v>
      </c>
      <c r="J5418" t="s">
        <v>232</v>
      </c>
      <c r="K5418" t="s">
        <v>232</v>
      </c>
      <c r="L5418" t="s">
        <v>232</v>
      </c>
      <c r="M5418" t="s">
        <v>232</v>
      </c>
      <c r="N5418" t="s">
        <v>232</v>
      </c>
      <c r="O5418" t="s">
        <v>232</v>
      </c>
      <c r="P5418" t="s">
        <v>232</v>
      </c>
      <c r="Q5418" t="s">
        <v>232</v>
      </c>
      <c r="R5418" t="s">
        <v>232</v>
      </c>
      <c r="S5418" t="s">
        <v>232</v>
      </c>
      <c r="T5418" t="s">
        <v>232</v>
      </c>
      <c r="U5418" t="s">
        <v>232</v>
      </c>
      <c r="V5418" t="s">
        <v>232</v>
      </c>
      <c r="W5418" t="s">
        <v>232</v>
      </c>
      <c r="X5418" t="s">
        <v>232</v>
      </c>
      <c r="Y5418" t="s">
        <v>232</v>
      </c>
      <c r="Z5418" t="s">
        <v>232</v>
      </c>
      <c r="AA5418" t="s">
        <v>232</v>
      </c>
      <c r="AB5418" t="s">
        <v>232</v>
      </c>
      <c r="AC5418" t="s">
        <v>232</v>
      </c>
      <c r="AD5418" t="s">
        <v>232</v>
      </c>
      <c r="AE5418" t="s">
        <v>232</v>
      </c>
      <c r="AF5418" t="s">
        <v>232</v>
      </c>
      <c r="AG5418" t="s">
        <v>232</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127.26600000000001</v>
      </c>
      <c r="AW5418">
        <v>130.44800000000001</v>
      </c>
      <c r="AX5418">
        <v>133.05699999999999</v>
      </c>
      <c r="AY5418">
        <v>135.71799999999999</v>
      </c>
      <c r="AZ5418">
        <v>138.43199999999999</v>
      </c>
      <c r="BA5418">
        <v>141.20099999999999</v>
      </c>
      <c r="BB5418">
        <v>144.02500000000001</v>
      </c>
      <c r="BC5418">
        <v>2017</v>
      </c>
    </row>
    <row r="5419" spans="1:55" x14ac:dyDescent="0.25">
      <c r="A5419">
        <v>836</v>
      </c>
      <c r="B5419" t="s">
        <v>1370</v>
      </c>
      <c r="C5419" t="s">
        <v>290</v>
      </c>
      <c r="D5419" t="s">
        <v>1371</v>
      </c>
      <c r="E5419" t="s">
        <v>287</v>
      </c>
      <c r="F5419" t="s">
        <v>291</v>
      </c>
      <c r="G5419" t="s">
        <v>235</v>
      </c>
      <c r="I5419" t="s">
        <v>292</v>
      </c>
      <c r="J5419" t="s">
        <v>232</v>
      </c>
      <c r="K5419" t="s">
        <v>232</v>
      </c>
      <c r="L5419" t="s">
        <v>232</v>
      </c>
      <c r="M5419" t="s">
        <v>232</v>
      </c>
      <c r="N5419" t="s">
        <v>232</v>
      </c>
      <c r="O5419" t="s">
        <v>232</v>
      </c>
      <c r="P5419" t="s">
        <v>232</v>
      </c>
      <c r="Q5419" t="s">
        <v>232</v>
      </c>
      <c r="R5419" t="s">
        <v>232</v>
      </c>
      <c r="S5419" t="s">
        <v>232</v>
      </c>
      <c r="T5419" t="s">
        <v>232</v>
      </c>
      <c r="U5419" t="s">
        <v>232</v>
      </c>
      <c r="V5419" t="s">
        <v>232</v>
      </c>
      <c r="W5419" t="s">
        <v>232</v>
      </c>
      <c r="X5419" t="s">
        <v>232</v>
      </c>
      <c r="Y5419" t="s">
        <v>232</v>
      </c>
      <c r="Z5419" t="s">
        <v>232</v>
      </c>
      <c r="AA5419" t="s">
        <v>232</v>
      </c>
      <c r="AB5419" t="s">
        <v>232</v>
      </c>
      <c r="AC5419" t="s">
        <v>232</v>
      </c>
      <c r="AD5419" t="s">
        <v>232</v>
      </c>
      <c r="AE5419" t="s">
        <v>232</v>
      </c>
      <c r="AF5419" t="s">
        <v>232</v>
      </c>
      <c r="AG5419" t="s">
        <v>232</v>
      </c>
      <c r="AH5419" t="s">
        <v>232</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3.8</v>
      </c>
      <c r="AW5419">
        <v>2.5</v>
      </c>
      <c r="AX5419">
        <v>2</v>
      </c>
      <c r="AY5419">
        <v>2</v>
      </c>
      <c r="AZ5419">
        <v>2</v>
      </c>
      <c r="BA5419">
        <v>2</v>
      </c>
      <c r="BB5419">
        <v>2</v>
      </c>
      <c r="BC5419">
        <v>2017</v>
      </c>
    </row>
    <row r="5420" spans="1:55" x14ac:dyDescent="0.25">
      <c r="A5420">
        <v>836</v>
      </c>
      <c r="B5420" t="s">
        <v>1370</v>
      </c>
      <c r="C5420" t="s">
        <v>293</v>
      </c>
      <c r="D5420" t="s">
        <v>1371</v>
      </c>
      <c r="E5420" t="s">
        <v>294</v>
      </c>
      <c r="F5420" t="s">
        <v>295</v>
      </c>
      <c r="G5420" t="s">
        <v>250</v>
      </c>
      <c r="I5420" t="s">
        <v>1373</v>
      </c>
      <c r="J5420" t="s">
        <v>232</v>
      </c>
      <c r="K5420" t="s">
        <v>232</v>
      </c>
      <c r="L5420" t="s">
        <v>232</v>
      </c>
      <c r="M5420" t="s">
        <v>232</v>
      </c>
      <c r="N5420" t="s">
        <v>232</v>
      </c>
      <c r="O5420" t="s">
        <v>232</v>
      </c>
      <c r="P5420" t="s">
        <v>232</v>
      </c>
      <c r="Q5420" t="s">
        <v>232</v>
      </c>
      <c r="R5420" t="s">
        <v>232</v>
      </c>
      <c r="S5420" t="s">
        <v>232</v>
      </c>
      <c r="T5420" t="s">
        <v>232</v>
      </c>
      <c r="U5420" t="s">
        <v>232</v>
      </c>
      <c r="V5420" t="s">
        <v>232</v>
      </c>
      <c r="W5420" t="s">
        <v>232</v>
      </c>
      <c r="X5420" t="s">
        <v>232</v>
      </c>
      <c r="Y5420" t="s">
        <v>232</v>
      </c>
      <c r="Z5420" t="s">
        <v>232</v>
      </c>
      <c r="AA5420" t="s">
        <v>232</v>
      </c>
      <c r="AB5420" t="s">
        <v>232</v>
      </c>
      <c r="AC5420" t="s">
        <v>232</v>
      </c>
      <c r="AD5420" t="s">
        <v>232</v>
      </c>
      <c r="AE5420" t="s">
        <v>232</v>
      </c>
      <c r="AF5420" t="s">
        <v>232</v>
      </c>
      <c r="AG5420" t="s">
        <v>232</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124.465</v>
      </c>
      <c r="AW5420">
        <v>127.95</v>
      </c>
      <c r="AX5420">
        <v>130.82900000000001</v>
      </c>
      <c r="AY5420">
        <v>133.446</v>
      </c>
      <c r="AZ5420">
        <v>136.11500000000001</v>
      </c>
      <c r="BA5420">
        <v>138.83699999999999</v>
      </c>
      <c r="BB5420">
        <v>141.614</v>
      </c>
      <c r="BC5420">
        <v>2017</v>
      </c>
    </row>
    <row r="5421" spans="1:55" x14ac:dyDescent="0.25">
      <c r="A5421">
        <v>836</v>
      </c>
      <c r="B5421" t="s">
        <v>1370</v>
      </c>
      <c r="C5421" t="s">
        <v>296</v>
      </c>
      <c r="D5421" t="s">
        <v>1371</v>
      </c>
      <c r="E5421" t="s">
        <v>294</v>
      </c>
      <c r="F5421" t="s">
        <v>297</v>
      </c>
      <c r="G5421" t="s">
        <v>235</v>
      </c>
      <c r="I5421" t="s">
        <v>298</v>
      </c>
      <c r="J5421" t="s">
        <v>232</v>
      </c>
      <c r="K5421" t="s">
        <v>232</v>
      </c>
      <c r="L5421" t="s">
        <v>232</v>
      </c>
      <c r="M5421" t="s">
        <v>232</v>
      </c>
      <c r="N5421" t="s">
        <v>232</v>
      </c>
      <c r="O5421" t="s">
        <v>232</v>
      </c>
      <c r="P5421" t="s">
        <v>232</v>
      </c>
      <c r="Q5421" t="s">
        <v>232</v>
      </c>
      <c r="R5421" t="s">
        <v>232</v>
      </c>
      <c r="S5421" t="s">
        <v>232</v>
      </c>
      <c r="T5421" t="s">
        <v>232</v>
      </c>
      <c r="U5421" t="s">
        <v>232</v>
      </c>
      <c r="V5421" t="s">
        <v>232</v>
      </c>
      <c r="W5421" t="s">
        <v>232</v>
      </c>
      <c r="X5421" t="s">
        <v>232</v>
      </c>
      <c r="Y5421" t="s">
        <v>232</v>
      </c>
      <c r="Z5421" t="s">
        <v>232</v>
      </c>
      <c r="AA5421" t="s">
        <v>232</v>
      </c>
      <c r="AB5421" t="s">
        <v>232</v>
      </c>
      <c r="AC5421" t="s">
        <v>232</v>
      </c>
      <c r="AD5421" t="s">
        <v>232</v>
      </c>
      <c r="AE5421" t="s">
        <v>232</v>
      </c>
      <c r="AF5421" t="s">
        <v>232</v>
      </c>
      <c r="AG5421" t="s">
        <v>232</v>
      </c>
      <c r="AH5421" t="s">
        <v>232</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v>
      </c>
      <c r="AW5421">
        <v>2.8</v>
      </c>
      <c r="AX5421">
        <v>2.25</v>
      </c>
      <c r="AY5421">
        <v>2</v>
      </c>
      <c r="AZ5421">
        <v>2</v>
      </c>
      <c r="BA5421">
        <v>2</v>
      </c>
      <c r="BB5421">
        <v>2</v>
      </c>
      <c r="BC5421">
        <v>2017</v>
      </c>
    </row>
    <row r="5422" spans="1:55" x14ac:dyDescent="0.25">
      <c r="A5422">
        <v>836</v>
      </c>
      <c r="B5422" t="s">
        <v>1370</v>
      </c>
      <c r="C5422" t="s">
        <v>299</v>
      </c>
      <c r="D5422" t="s">
        <v>1371</v>
      </c>
      <c r="E5422" t="s">
        <v>300</v>
      </c>
      <c r="G5422" t="s">
        <v>274</v>
      </c>
    </row>
    <row r="5423" spans="1:55" x14ac:dyDescent="0.25">
      <c r="A5423">
        <v>836</v>
      </c>
      <c r="B5423" t="s">
        <v>1370</v>
      </c>
      <c r="C5423" t="s">
        <v>301</v>
      </c>
      <c r="D5423" t="s">
        <v>1371</v>
      </c>
      <c r="E5423" t="s">
        <v>302</v>
      </c>
      <c r="F5423" t="s">
        <v>303</v>
      </c>
      <c r="G5423" t="s">
        <v>235</v>
      </c>
    </row>
    <row r="5424" spans="1:55" x14ac:dyDescent="0.25">
      <c r="A5424">
        <v>836</v>
      </c>
      <c r="B5424" t="s">
        <v>1370</v>
      </c>
      <c r="C5424" t="s">
        <v>305</v>
      </c>
      <c r="D5424" t="s">
        <v>1371</v>
      </c>
      <c r="E5424" t="s">
        <v>306</v>
      </c>
      <c r="F5424" t="s">
        <v>307</v>
      </c>
      <c r="G5424" t="s">
        <v>235</v>
      </c>
    </row>
    <row r="5425" spans="1:55" x14ac:dyDescent="0.25">
      <c r="A5425">
        <v>836</v>
      </c>
      <c r="B5425" t="s">
        <v>1370</v>
      </c>
      <c r="C5425" t="s">
        <v>308</v>
      </c>
      <c r="D5425" t="s">
        <v>1371</v>
      </c>
      <c r="E5425" t="s">
        <v>309</v>
      </c>
      <c r="F5425" t="s">
        <v>310</v>
      </c>
      <c r="G5425" t="s">
        <v>235</v>
      </c>
    </row>
    <row r="5426" spans="1:55" x14ac:dyDescent="0.25">
      <c r="A5426">
        <v>836</v>
      </c>
      <c r="B5426" t="s">
        <v>1370</v>
      </c>
      <c r="C5426" t="s">
        <v>311</v>
      </c>
      <c r="D5426" t="s">
        <v>1371</v>
      </c>
      <c r="E5426" t="s">
        <v>312</v>
      </c>
      <c r="F5426" t="s">
        <v>313</v>
      </c>
      <c r="G5426" t="s">
        <v>235</v>
      </c>
    </row>
    <row r="5427" spans="1:55" x14ac:dyDescent="0.25">
      <c r="A5427">
        <v>836</v>
      </c>
      <c r="B5427" t="s">
        <v>1370</v>
      </c>
      <c r="C5427" t="s">
        <v>314</v>
      </c>
      <c r="D5427" t="s">
        <v>1371</v>
      </c>
      <c r="E5427" t="s">
        <v>315</v>
      </c>
      <c r="F5427" t="s">
        <v>316</v>
      </c>
      <c r="G5427" t="s">
        <v>317</v>
      </c>
    </row>
    <row r="5428" spans="1:55" x14ac:dyDescent="0.25">
      <c r="A5428">
        <v>836</v>
      </c>
      <c r="B5428" t="s">
        <v>1370</v>
      </c>
      <c r="C5428" t="s">
        <v>318</v>
      </c>
      <c r="D5428" t="s">
        <v>1371</v>
      </c>
      <c r="E5428" t="s">
        <v>319</v>
      </c>
      <c r="F5428" t="s">
        <v>320</v>
      </c>
      <c r="G5428" t="s">
        <v>321</v>
      </c>
      <c r="H5428" t="s">
        <v>322</v>
      </c>
    </row>
    <row r="5429" spans="1:55" x14ac:dyDescent="0.25">
      <c r="A5429">
        <v>836</v>
      </c>
      <c r="B5429" t="s">
        <v>1370</v>
      </c>
      <c r="C5429" t="s">
        <v>323</v>
      </c>
      <c r="D5429" t="s">
        <v>1371</v>
      </c>
      <c r="E5429" t="s">
        <v>324</v>
      </c>
      <c r="F5429" t="s">
        <v>325</v>
      </c>
      <c r="G5429" t="s">
        <v>321</v>
      </c>
      <c r="H5429" t="s">
        <v>322</v>
      </c>
      <c r="I5429" t="s">
        <v>1374</v>
      </c>
      <c r="J5429" t="s">
        <v>232</v>
      </c>
      <c r="K5429" t="s">
        <v>232</v>
      </c>
      <c r="L5429" t="s">
        <v>232</v>
      </c>
      <c r="M5429" t="s">
        <v>232</v>
      </c>
      <c r="N5429" t="s">
        <v>232</v>
      </c>
      <c r="O5429" t="s">
        <v>232</v>
      </c>
      <c r="P5429" t="s">
        <v>232</v>
      </c>
      <c r="Q5429" t="s">
        <v>232</v>
      </c>
      <c r="R5429" t="s">
        <v>232</v>
      </c>
      <c r="S5429" t="s">
        <v>232</v>
      </c>
      <c r="T5429" t="s">
        <v>232</v>
      </c>
      <c r="U5429" t="s">
        <v>232</v>
      </c>
      <c r="V5429" t="s">
        <v>232</v>
      </c>
      <c r="W5429" t="s">
        <v>232</v>
      </c>
      <c r="X5429" t="s">
        <v>232</v>
      </c>
      <c r="Y5429" t="s">
        <v>232</v>
      </c>
      <c r="Z5429" t="s">
        <v>232</v>
      </c>
      <c r="AA5429" t="s">
        <v>232</v>
      </c>
      <c r="AB5429" t="s">
        <v>232</v>
      </c>
      <c r="AC5429" t="s">
        <v>232</v>
      </c>
      <c r="AD5429" t="s">
        <v>232</v>
      </c>
      <c r="AE5429" t="s">
        <v>232</v>
      </c>
      <c r="AF5429" t="s">
        <v>232</v>
      </c>
      <c r="AG5429" t="s">
        <v>232</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1.4E-2</v>
      </c>
      <c r="BA5429">
        <v>1.4E-2</v>
      </c>
      <c r="BB5429">
        <v>1.4E-2</v>
      </c>
      <c r="BC5429">
        <v>2016</v>
      </c>
    </row>
    <row r="5430" spans="1:55" x14ac:dyDescent="0.25">
      <c r="A5430">
        <v>836</v>
      </c>
      <c r="B5430" t="s">
        <v>1370</v>
      </c>
      <c r="C5430" t="s">
        <v>327</v>
      </c>
      <c r="D5430" t="s">
        <v>1371</v>
      </c>
      <c r="E5430" t="s">
        <v>328</v>
      </c>
      <c r="F5430" t="s">
        <v>329</v>
      </c>
      <c r="G5430" t="s">
        <v>229</v>
      </c>
      <c r="H5430" t="s">
        <v>230</v>
      </c>
      <c r="I5430" t="s">
        <v>1375</v>
      </c>
      <c r="J5430" t="s">
        <v>232</v>
      </c>
      <c r="K5430" t="s">
        <v>232</v>
      </c>
      <c r="L5430" t="s">
        <v>232</v>
      </c>
      <c r="M5430" t="s">
        <v>232</v>
      </c>
      <c r="N5430" t="s">
        <v>232</v>
      </c>
      <c r="O5430" t="s">
        <v>232</v>
      </c>
      <c r="P5430" t="s">
        <v>232</v>
      </c>
      <c r="Q5430" t="s">
        <v>232</v>
      </c>
      <c r="R5430" t="s">
        <v>232</v>
      </c>
      <c r="S5430" t="s">
        <v>232</v>
      </c>
      <c r="T5430" t="s">
        <v>232</v>
      </c>
      <c r="U5430" t="s">
        <v>232</v>
      </c>
      <c r="V5430" t="s">
        <v>232</v>
      </c>
      <c r="W5430" t="s">
        <v>232</v>
      </c>
      <c r="X5430" t="s">
        <v>232</v>
      </c>
      <c r="Y5430" t="s">
        <v>232</v>
      </c>
      <c r="Z5430" t="s">
        <v>232</v>
      </c>
      <c r="AA5430" t="s">
        <v>232</v>
      </c>
      <c r="AB5430" t="s">
        <v>232</v>
      </c>
      <c r="AC5430" t="s">
        <v>232</v>
      </c>
      <c r="AD5430" t="s">
        <v>232</v>
      </c>
      <c r="AE5430" t="s">
        <v>232</v>
      </c>
      <c r="AF5430" t="s">
        <v>232</v>
      </c>
      <c r="AG5430" t="s">
        <v>232</v>
      </c>
      <c r="AH5430" t="s">
        <v>232</v>
      </c>
      <c r="AI5430" t="s">
        <v>232</v>
      </c>
      <c r="AJ5430" t="s">
        <v>232</v>
      </c>
      <c r="AK5430" t="s">
        <v>232</v>
      </c>
      <c r="AL5430" t="s">
        <v>232</v>
      </c>
      <c r="AM5430">
        <v>4.1000000000000002E-2</v>
      </c>
      <c r="AN5430">
        <v>0.04</v>
      </c>
      <c r="AO5430">
        <v>3.2000000000000001E-2</v>
      </c>
      <c r="AP5430">
        <v>5.2999999999999999E-2</v>
      </c>
      <c r="AQ5430">
        <v>6.2E-2</v>
      </c>
      <c r="AR5430">
        <v>9.8000000000000004E-2</v>
      </c>
      <c r="AS5430">
        <v>9.8000000000000004E-2</v>
      </c>
      <c r="AT5430">
        <v>0.155</v>
      </c>
      <c r="AU5430">
        <v>0.17499999999999999</v>
      </c>
      <c r="AV5430">
        <v>0.17599999999999999</v>
      </c>
      <c r="AW5430">
        <v>0.17100000000000001</v>
      </c>
      <c r="AX5430">
        <v>0.17699999999999999</v>
      </c>
      <c r="AY5430">
        <v>0.183</v>
      </c>
      <c r="AZ5430">
        <v>0.189</v>
      </c>
      <c r="BA5430">
        <v>0.19600000000000001</v>
      </c>
      <c r="BB5430">
        <v>0.20100000000000001</v>
      </c>
      <c r="BC5430">
        <v>2017</v>
      </c>
    </row>
    <row r="5431" spans="1:55" x14ac:dyDescent="0.25">
      <c r="A5431">
        <v>836</v>
      </c>
      <c r="B5431" t="s">
        <v>1370</v>
      </c>
      <c r="C5431" t="s">
        <v>331</v>
      </c>
      <c r="D5431" t="s">
        <v>1371</v>
      </c>
      <c r="E5431" t="s">
        <v>328</v>
      </c>
      <c r="F5431" t="s">
        <v>329</v>
      </c>
      <c r="G5431" t="s">
        <v>282</v>
      </c>
      <c r="I5431" t="s">
        <v>332</v>
      </c>
      <c r="J5431" t="s">
        <v>232</v>
      </c>
      <c r="K5431" t="s">
        <v>232</v>
      </c>
      <c r="L5431" t="s">
        <v>232</v>
      </c>
      <c r="M5431" t="s">
        <v>232</v>
      </c>
      <c r="N5431" t="s">
        <v>232</v>
      </c>
      <c r="O5431" t="s">
        <v>232</v>
      </c>
      <c r="P5431" t="s">
        <v>232</v>
      </c>
      <c r="Q5431" t="s">
        <v>232</v>
      </c>
      <c r="R5431" t="s">
        <v>232</v>
      </c>
      <c r="S5431" t="s">
        <v>232</v>
      </c>
      <c r="T5431" t="s">
        <v>232</v>
      </c>
      <c r="U5431" t="s">
        <v>232</v>
      </c>
      <c r="V5431" t="s">
        <v>232</v>
      </c>
      <c r="W5431" t="s">
        <v>232</v>
      </c>
      <c r="X5431" t="s">
        <v>232</v>
      </c>
      <c r="Y5431" t="s">
        <v>232</v>
      </c>
      <c r="Z5431" t="s">
        <v>232</v>
      </c>
      <c r="AA5431" t="s">
        <v>232</v>
      </c>
      <c r="AB5431" t="s">
        <v>232</v>
      </c>
      <c r="AC5431" t="s">
        <v>232</v>
      </c>
      <c r="AD5431" t="s">
        <v>232</v>
      </c>
      <c r="AE5431" t="s">
        <v>232</v>
      </c>
      <c r="AF5431" t="s">
        <v>232</v>
      </c>
      <c r="AG5431" t="s">
        <v>232</v>
      </c>
      <c r="AH5431" t="s">
        <v>232</v>
      </c>
      <c r="AI5431" t="s">
        <v>232</v>
      </c>
      <c r="AJ5431" t="s">
        <v>232</v>
      </c>
      <c r="AK5431" t="s">
        <v>232</v>
      </c>
      <c r="AL5431" t="s">
        <v>232</v>
      </c>
      <c r="AM5431">
        <v>68.012</v>
      </c>
      <c r="AN5431">
        <v>71.262</v>
      </c>
      <c r="AO5431">
        <v>42.759</v>
      </c>
      <c r="AP5431">
        <v>52.567999999999998</v>
      </c>
      <c r="AQ5431">
        <v>58.918999999999997</v>
      </c>
      <c r="AR5431">
        <v>76.798000000000002</v>
      </c>
      <c r="AS5431">
        <v>81.218999999999994</v>
      </c>
      <c r="AT5431">
        <v>110.907</v>
      </c>
      <c r="AU5431">
        <v>115.759</v>
      </c>
      <c r="AV5431">
        <v>116.532</v>
      </c>
      <c r="AW5431">
        <v>112.81100000000001</v>
      </c>
      <c r="AX5431">
        <v>114.797</v>
      </c>
      <c r="AY5431">
        <v>115.849</v>
      </c>
      <c r="AZ5431">
        <v>116.652</v>
      </c>
      <c r="BA5431">
        <v>116.41500000000001</v>
      </c>
      <c r="BB5431">
        <v>115.101</v>
      </c>
      <c r="BC5431">
        <v>2017</v>
      </c>
    </row>
    <row r="5432" spans="1:55" x14ac:dyDescent="0.25">
      <c r="A5432">
        <v>836</v>
      </c>
      <c r="B5432" t="s">
        <v>1370</v>
      </c>
      <c r="C5432" t="s">
        <v>333</v>
      </c>
      <c r="D5432" t="s">
        <v>1371</v>
      </c>
      <c r="E5432" t="s">
        <v>334</v>
      </c>
      <c r="F5432" t="s">
        <v>335</v>
      </c>
      <c r="G5432" t="s">
        <v>229</v>
      </c>
      <c r="H5432" t="s">
        <v>230</v>
      </c>
      <c r="I5432" t="s">
        <v>1375</v>
      </c>
      <c r="J5432" t="s">
        <v>232</v>
      </c>
      <c r="K5432" t="s">
        <v>232</v>
      </c>
      <c r="L5432" t="s">
        <v>232</v>
      </c>
      <c r="M5432" t="s">
        <v>232</v>
      </c>
      <c r="N5432" t="s">
        <v>232</v>
      </c>
      <c r="O5432" t="s">
        <v>232</v>
      </c>
      <c r="P5432" t="s">
        <v>232</v>
      </c>
      <c r="Q5432" t="s">
        <v>232</v>
      </c>
      <c r="R5432" t="s">
        <v>232</v>
      </c>
      <c r="S5432" t="s">
        <v>232</v>
      </c>
      <c r="T5432" t="s">
        <v>232</v>
      </c>
      <c r="U5432" t="s">
        <v>232</v>
      </c>
      <c r="V5432" t="s">
        <v>232</v>
      </c>
      <c r="W5432" t="s">
        <v>232</v>
      </c>
      <c r="X5432" t="s">
        <v>232</v>
      </c>
      <c r="Y5432" t="s">
        <v>232</v>
      </c>
      <c r="Z5432" t="s">
        <v>232</v>
      </c>
      <c r="AA5432" t="s">
        <v>232</v>
      </c>
      <c r="AB5432" t="s">
        <v>232</v>
      </c>
      <c r="AC5432" t="s">
        <v>232</v>
      </c>
      <c r="AD5432" t="s">
        <v>232</v>
      </c>
      <c r="AE5432" t="s">
        <v>232</v>
      </c>
      <c r="AF5432" t="s">
        <v>232</v>
      </c>
      <c r="AG5432" t="s">
        <v>232</v>
      </c>
      <c r="AH5432" t="s">
        <v>232</v>
      </c>
      <c r="AI5432" t="s">
        <v>232</v>
      </c>
      <c r="AJ5432" t="s">
        <v>232</v>
      </c>
      <c r="AK5432" t="s">
        <v>232</v>
      </c>
      <c r="AL5432" t="s">
        <v>232</v>
      </c>
      <c r="AM5432">
        <v>4.1000000000000002E-2</v>
      </c>
      <c r="AN5432">
        <v>0.04</v>
      </c>
      <c r="AO5432">
        <v>0.03</v>
      </c>
      <c r="AP5432">
        <v>4.4999999999999998E-2</v>
      </c>
      <c r="AQ5432">
        <v>6.0999999999999999E-2</v>
      </c>
      <c r="AR5432">
        <v>6.6000000000000003E-2</v>
      </c>
      <c r="AS5432">
        <v>8.6999999999999994E-2</v>
      </c>
      <c r="AT5432">
        <v>0.128</v>
      </c>
      <c r="AU5432">
        <v>0.14599999999999999</v>
      </c>
      <c r="AV5432">
        <v>0.13900000000000001</v>
      </c>
      <c r="AW5432">
        <v>0.152</v>
      </c>
      <c r="AX5432">
        <v>0.16200000000000001</v>
      </c>
      <c r="AY5432">
        <v>0.16400000000000001</v>
      </c>
      <c r="AZ5432">
        <v>0.16900000000000001</v>
      </c>
      <c r="BA5432">
        <v>0.17399999999999999</v>
      </c>
      <c r="BB5432">
        <v>0.18</v>
      </c>
      <c r="BC5432">
        <v>2017</v>
      </c>
    </row>
    <row r="5433" spans="1:55" x14ac:dyDescent="0.25">
      <c r="A5433">
        <v>836</v>
      </c>
      <c r="B5433" t="s">
        <v>1370</v>
      </c>
      <c r="C5433" t="s">
        <v>336</v>
      </c>
      <c r="D5433" t="s">
        <v>1371</v>
      </c>
      <c r="E5433" t="s">
        <v>334</v>
      </c>
      <c r="F5433" t="s">
        <v>335</v>
      </c>
      <c r="G5433" t="s">
        <v>282</v>
      </c>
      <c r="I5433" t="s">
        <v>337</v>
      </c>
      <c r="J5433" t="s">
        <v>232</v>
      </c>
      <c r="K5433" t="s">
        <v>232</v>
      </c>
      <c r="L5433" t="s">
        <v>232</v>
      </c>
      <c r="M5433" t="s">
        <v>232</v>
      </c>
      <c r="N5433" t="s">
        <v>232</v>
      </c>
      <c r="O5433" t="s">
        <v>232</v>
      </c>
      <c r="P5433" t="s">
        <v>232</v>
      </c>
      <c r="Q5433" t="s">
        <v>232</v>
      </c>
      <c r="R5433" t="s">
        <v>232</v>
      </c>
      <c r="S5433" t="s">
        <v>232</v>
      </c>
      <c r="T5433" t="s">
        <v>232</v>
      </c>
      <c r="U5433" t="s">
        <v>232</v>
      </c>
      <c r="V5433" t="s">
        <v>232</v>
      </c>
      <c r="W5433" t="s">
        <v>232</v>
      </c>
      <c r="X5433" t="s">
        <v>232</v>
      </c>
      <c r="Y5433" t="s">
        <v>232</v>
      </c>
      <c r="Z5433" t="s">
        <v>232</v>
      </c>
      <c r="AA5433" t="s">
        <v>232</v>
      </c>
      <c r="AB5433" t="s">
        <v>232</v>
      </c>
      <c r="AC5433" t="s">
        <v>232</v>
      </c>
      <c r="AD5433" t="s">
        <v>232</v>
      </c>
      <c r="AE5433" t="s">
        <v>232</v>
      </c>
      <c r="AF5433" t="s">
        <v>232</v>
      </c>
      <c r="AG5433" t="s">
        <v>232</v>
      </c>
      <c r="AH5433" t="s">
        <v>232</v>
      </c>
      <c r="AI5433" t="s">
        <v>232</v>
      </c>
      <c r="AJ5433" t="s">
        <v>232</v>
      </c>
      <c r="AK5433" t="s">
        <v>232</v>
      </c>
      <c r="AL5433" t="s">
        <v>232</v>
      </c>
      <c r="AM5433">
        <v>67.646000000000001</v>
      </c>
      <c r="AN5433">
        <v>71.173000000000002</v>
      </c>
      <c r="AO5433">
        <v>40.295000000000002</v>
      </c>
      <c r="AP5433">
        <v>44.680999999999997</v>
      </c>
      <c r="AQ5433">
        <v>57.430999999999997</v>
      </c>
      <c r="AR5433">
        <v>51.82</v>
      </c>
      <c r="AS5433">
        <v>72.31</v>
      </c>
      <c r="AT5433">
        <v>91.644999999999996</v>
      </c>
      <c r="AU5433">
        <v>96.727999999999994</v>
      </c>
      <c r="AV5433">
        <v>92.399000000000001</v>
      </c>
      <c r="AW5433">
        <v>100.477</v>
      </c>
      <c r="AX5433">
        <v>104.943</v>
      </c>
      <c r="AY5433">
        <v>104.044</v>
      </c>
      <c r="AZ5433">
        <v>104.294</v>
      </c>
      <c r="BA5433">
        <v>103.54900000000001</v>
      </c>
      <c r="BB5433">
        <v>103.003</v>
      </c>
      <c r="BC5433">
        <v>2017</v>
      </c>
    </row>
    <row r="5434" spans="1:55" x14ac:dyDescent="0.25">
      <c r="A5434">
        <v>836</v>
      </c>
      <c r="B5434" t="s">
        <v>1370</v>
      </c>
      <c r="C5434" t="s">
        <v>338</v>
      </c>
      <c r="D5434" t="s">
        <v>1371</v>
      </c>
      <c r="E5434" t="s">
        <v>339</v>
      </c>
      <c r="F5434" t="s">
        <v>340</v>
      </c>
      <c r="G5434" t="s">
        <v>229</v>
      </c>
      <c r="H5434" t="s">
        <v>230</v>
      </c>
      <c r="I5434" t="s">
        <v>1375</v>
      </c>
      <c r="J5434" t="s">
        <v>232</v>
      </c>
      <c r="K5434" t="s">
        <v>232</v>
      </c>
      <c r="L5434" t="s">
        <v>232</v>
      </c>
      <c r="M5434" t="s">
        <v>232</v>
      </c>
      <c r="N5434" t="s">
        <v>232</v>
      </c>
      <c r="O5434" t="s">
        <v>232</v>
      </c>
      <c r="P5434" t="s">
        <v>232</v>
      </c>
      <c r="Q5434" t="s">
        <v>232</v>
      </c>
      <c r="R5434" t="s">
        <v>232</v>
      </c>
      <c r="S5434" t="s">
        <v>232</v>
      </c>
      <c r="T5434" t="s">
        <v>232</v>
      </c>
      <c r="U5434" t="s">
        <v>232</v>
      </c>
      <c r="V5434" t="s">
        <v>232</v>
      </c>
      <c r="W5434" t="s">
        <v>232</v>
      </c>
      <c r="X5434" t="s">
        <v>232</v>
      </c>
      <c r="Y5434" t="s">
        <v>232</v>
      </c>
      <c r="Z5434" t="s">
        <v>232</v>
      </c>
      <c r="AA5434" t="s">
        <v>232</v>
      </c>
      <c r="AB5434" t="s">
        <v>232</v>
      </c>
      <c r="AC5434" t="s">
        <v>232</v>
      </c>
      <c r="AD5434" t="s">
        <v>232</v>
      </c>
      <c r="AE5434" t="s">
        <v>232</v>
      </c>
      <c r="AF5434" t="s">
        <v>232</v>
      </c>
      <c r="AG5434" t="s">
        <v>232</v>
      </c>
      <c r="AH5434" t="s">
        <v>232</v>
      </c>
      <c r="AI5434" t="s">
        <v>232</v>
      </c>
      <c r="AJ5434" t="s">
        <v>232</v>
      </c>
      <c r="AK5434" t="s">
        <v>232</v>
      </c>
      <c r="AL5434" t="s">
        <v>232</v>
      </c>
      <c r="AM5434" t="s">
        <v>374</v>
      </c>
      <c r="AN5434" t="s">
        <v>374</v>
      </c>
      <c r="AO5434">
        <v>2E-3</v>
      </c>
      <c r="AP5434">
        <v>8.0000000000000002E-3</v>
      </c>
      <c r="AQ5434">
        <v>2E-3</v>
      </c>
      <c r="AR5434">
        <v>3.2000000000000001E-2</v>
      </c>
      <c r="AS5434">
        <v>1.0999999999999999E-2</v>
      </c>
      <c r="AT5434">
        <v>2.7E-2</v>
      </c>
      <c r="AU5434">
        <v>2.9000000000000001E-2</v>
      </c>
      <c r="AV5434">
        <v>3.5999999999999997E-2</v>
      </c>
      <c r="AW5434">
        <v>1.9E-2</v>
      </c>
      <c r="AX5434">
        <v>1.4999999999999999E-2</v>
      </c>
      <c r="AY5434">
        <v>1.9E-2</v>
      </c>
      <c r="AZ5434">
        <v>0.02</v>
      </c>
      <c r="BA5434">
        <v>2.1999999999999999E-2</v>
      </c>
      <c r="BB5434">
        <v>2.1000000000000001E-2</v>
      </c>
      <c r="BC5434">
        <v>2017</v>
      </c>
    </row>
    <row r="5435" spans="1:55" x14ac:dyDescent="0.25">
      <c r="A5435">
        <v>836</v>
      </c>
      <c r="B5435" t="s">
        <v>1370</v>
      </c>
      <c r="C5435" t="s">
        <v>341</v>
      </c>
      <c r="D5435" t="s">
        <v>1371</v>
      </c>
      <c r="E5435" t="s">
        <v>339</v>
      </c>
      <c r="F5435" t="s">
        <v>340</v>
      </c>
      <c r="G5435" t="s">
        <v>282</v>
      </c>
      <c r="I5435" t="s">
        <v>342</v>
      </c>
      <c r="J5435" t="s">
        <v>232</v>
      </c>
      <c r="K5435" t="s">
        <v>232</v>
      </c>
      <c r="L5435" t="s">
        <v>232</v>
      </c>
      <c r="M5435" t="s">
        <v>232</v>
      </c>
      <c r="N5435" t="s">
        <v>232</v>
      </c>
      <c r="O5435" t="s">
        <v>232</v>
      </c>
      <c r="P5435" t="s">
        <v>232</v>
      </c>
      <c r="Q5435" t="s">
        <v>232</v>
      </c>
      <c r="R5435" t="s">
        <v>232</v>
      </c>
      <c r="S5435" t="s">
        <v>232</v>
      </c>
      <c r="T5435" t="s">
        <v>232</v>
      </c>
      <c r="U5435" t="s">
        <v>232</v>
      </c>
      <c r="V5435" t="s">
        <v>232</v>
      </c>
      <c r="W5435" t="s">
        <v>232</v>
      </c>
      <c r="X5435" t="s">
        <v>232</v>
      </c>
      <c r="Y5435" t="s">
        <v>232</v>
      </c>
      <c r="Z5435" t="s">
        <v>232</v>
      </c>
      <c r="AA5435" t="s">
        <v>232</v>
      </c>
      <c r="AB5435" t="s">
        <v>232</v>
      </c>
      <c r="AC5435" t="s">
        <v>232</v>
      </c>
      <c r="AD5435" t="s">
        <v>232</v>
      </c>
      <c r="AE5435" t="s">
        <v>232</v>
      </c>
      <c r="AF5435" t="s">
        <v>232</v>
      </c>
      <c r="AG5435" t="s">
        <v>232</v>
      </c>
      <c r="AH5435" t="s">
        <v>232</v>
      </c>
      <c r="AI5435" t="s">
        <v>232</v>
      </c>
      <c r="AJ5435" t="s">
        <v>232</v>
      </c>
      <c r="AK5435" t="s">
        <v>232</v>
      </c>
      <c r="AL5435" t="s">
        <v>232</v>
      </c>
      <c r="AM5435">
        <v>0.36599999999999999</v>
      </c>
      <c r="AN5435">
        <v>8.8999999999999996E-2</v>
      </c>
      <c r="AO5435">
        <v>2.464</v>
      </c>
      <c r="AP5435">
        <v>7.8869999999999996</v>
      </c>
      <c r="AQ5435">
        <v>1.488</v>
      </c>
      <c r="AR5435">
        <v>24.978999999999999</v>
      </c>
      <c r="AS5435">
        <v>8.9090000000000007</v>
      </c>
      <c r="AT5435">
        <v>19.260999999999999</v>
      </c>
      <c r="AU5435">
        <v>19.030999999999999</v>
      </c>
      <c r="AV5435">
        <v>24.132999999999999</v>
      </c>
      <c r="AW5435">
        <v>12.334</v>
      </c>
      <c r="AX5435">
        <v>9.8539999999999992</v>
      </c>
      <c r="AY5435">
        <v>11.805999999999999</v>
      </c>
      <c r="AZ5435">
        <v>12.356999999999999</v>
      </c>
      <c r="BA5435">
        <v>12.866</v>
      </c>
      <c r="BB5435">
        <v>12.098000000000001</v>
      </c>
      <c r="BC5435">
        <v>2017</v>
      </c>
    </row>
    <row r="5436" spans="1:55" x14ac:dyDescent="0.25">
      <c r="A5436">
        <v>836</v>
      </c>
      <c r="B5436" t="s">
        <v>1370</v>
      </c>
      <c r="C5436" t="s">
        <v>343</v>
      </c>
      <c r="D5436" t="s">
        <v>1371</v>
      </c>
      <c r="E5436" t="s">
        <v>344</v>
      </c>
      <c r="F5436" t="s">
        <v>345</v>
      </c>
      <c r="G5436" t="s">
        <v>229</v>
      </c>
      <c r="H5436" t="s">
        <v>230</v>
      </c>
    </row>
    <row r="5437" spans="1:55" x14ac:dyDescent="0.25">
      <c r="A5437">
        <v>836</v>
      </c>
      <c r="B5437" t="s">
        <v>1370</v>
      </c>
      <c r="C5437" t="s">
        <v>346</v>
      </c>
      <c r="D5437" t="s">
        <v>1371</v>
      </c>
      <c r="E5437" t="s">
        <v>344</v>
      </c>
      <c r="F5437" t="s">
        <v>345</v>
      </c>
      <c r="G5437" t="s">
        <v>270</v>
      </c>
    </row>
    <row r="5438" spans="1:55" x14ac:dyDescent="0.25">
      <c r="A5438">
        <v>836</v>
      </c>
      <c r="B5438" t="s">
        <v>1370</v>
      </c>
      <c r="C5438" t="s">
        <v>347</v>
      </c>
      <c r="D5438" t="s">
        <v>1371</v>
      </c>
      <c r="E5438" t="s">
        <v>348</v>
      </c>
      <c r="F5438" t="s">
        <v>349</v>
      </c>
      <c r="G5438" t="s">
        <v>229</v>
      </c>
      <c r="H5438" t="s">
        <v>230</v>
      </c>
    </row>
    <row r="5439" spans="1:55" x14ac:dyDescent="0.25">
      <c r="A5439">
        <v>836</v>
      </c>
      <c r="B5439" t="s">
        <v>1370</v>
      </c>
      <c r="C5439" t="s">
        <v>350</v>
      </c>
      <c r="D5439" t="s">
        <v>1371</v>
      </c>
      <c r="E5439" t="s">
        <v>348</v>
      </c>
      <c r="F5439" t="s">
        <v>349</v>
      </c>
      <c r="G5439" t="s">
        <v>282</v>
      </c>
    </row>
    <row r="5440" spans="1:55" x14ac:dyDescent="0.25">
      <c r="A5440">
        <v>836</v>
      </c>
      <c r="B5440" t="s">
        <v>1370</v>
      </c>
      <c r="C5440" t="s">
        <v>352</v>
      </c>
      <c r="D5440" t="s">
        <v>1371</v>
      </c>
      <c r="E5440" t="s">
        <v>353</v>
      </c>
      <c r="F5440" t="s">
        <v>354</v>
      </c>
      <c r="G5440" t="s">
        <v>229</v>
      </c>
      <c r="H5440" t="s">
        <v>230</v>
      </c>
    </row>
    <row r="5441" spans="1:55" x14ac:dyDescent="0.25">
      <c r="A5441">
        <v>836</v>
      </c>
      <c r="B5441" t="s">
        <v>1370</v>
      </c>
      <c r="C5441" t="s">
        <v>355</v>
      </c>
      <c r="D5441" t="s">
        <v>1371</v>
      </c>
      <c r="E5441" t="s">
        <v>353</v>
      </c>
      <c r="F5441" t="s">
        <v>354</v>
      </c>
      <c r="G5441" t="s">
        <v>282</v>
      </c>
    </row>
    <row r="5442" spans="1:55" x14ac:dyDescent="0.25">
      <c r="A5442">
        <v>836</v>
      </c>
      <c r="B5442" t="s">
        <v>1370</v>
      </c>
      <c r="C5442" t="s">
        <v>356</v>
      </c>
      <c r="D5442" t="s">
        <v>1371</v>
      </c>
      <c r="E5442" t="s">
        <v>357</v>
      </c>
      <c r="F5442" t="s">
        <v>358</v>
      </c>
      <c r="G5442" t="s">
        <v>229</v>
      </c>
      <c r="H5442" t="s">
        <v>230</v>
      </c>
      <c r="I5442" t="s">
        <v>1375</v>
      </c>
      <c r="J5442" t="s">
        <v>232</v>
      </c>
      <c r="K5442" t="s">
        <v>232</v>
      </c>
      <c r="L5442" t="s">
        <v>232</v>
      </c>
      <c r="M5442" t="s">
        <v>232</v>
      </c>
      <c r="N5442" t="s">
        <v>232</v>
      </c>
      <c r="O5442" t="s">
        <v>232</v>
      </c>
      <c r="P5442" t="s">
        <v>232</v>
      </c>
      <c r="Q5442" t="s">
        <v>232</v>
      </c>
      <c r="R5442" t="s">
        <v>232</v>
      </c>
      <c r="S5442" t="s">
        <v>232</v>
      </c>
      <c r="T5442" t="s">
        <v>232</v>
      </c>
      <c r="U5442" t="s">
        <v>232</v>
      </c>
      <c r="V5442" t="s">
        <v>232</v>
      </c>
      <c r="W5442" t="s">
        <v>232</v>
      </c>
      <c r="X5442" t="s">
        <v>232</v>
      </c>
      <c r="Y5442" t="s">
        <v>232</v>
      </c>
      <c r="Z5442" t="s">
        <v>232</v>
      </c>
      <c r="AA5442" t="s">
        <v>232</v>
      </c>
      <c r="AB5442" t="s">
        <v>232</v>
      </c>
      <c r="AC5442" t="s">
        <v>232</v>
      </c>
      <c r="AD5442" t="s">
        <v>232</v>
      </c>
      <c r="AE5442" t="s">
        <v>232</v>
      </c>
      <c r="AF5442" t="s">
        <v>232</v>
      </c>
      <c r="AG5442" t="s">
        <v>232</v>
      </c>
      <c r="AH5442" t="s">
        <v>232</v>
      </c>
      <c r="AI5442" t="s">
        <v>232</v>
      </c>
      <c r="AJ5442" t="s">
        <v>232</v>
      </c>
      <c r="AK5442" t="s">
        <v>232</v>
      </c>
      <c r="AL5442" t="s">
        <v>232</v>
      </c>
      <c r="AM5442">
        <v>0.14799999999999999</v>
      </c>
      <c r="AN5442">
        <v>0.13100000000000001</v>
      </c>
      <c r="AO5442">
        <v>0.126</v>
      </c>
      <c r="AP5442">
        <v>0.12</v>
      </c>
      <c r="AQ5442">
        <v>0.11700000000000001</v>
      </c>
      <c r="AR5442">
        <v>0.10100000000000001</v>
      </c>
      <c r="AS5442">
        <v>9.2999999999999999E-2</v>
      </c>
      <c r="AT5442">
        <v>9.0999999999999998E-2</v>
      </c>
      <c r="AU5442">
        <v>9.4E-2</v>
      </c>
      <c r="AV5442">
        <v>9.2999999999999999E-2</v>
      </c>
      <c r="AW5442">
        <v>9.0999999999999998E-2</v>
      </c>
      <c r="AX5442">
        <v>9.2999999999999999E-2</v>
      </c>
      <c r="AY5442">
        <v>9.5000000000000001E-2</v>
      </c>
      <c r="AZ5442">
        <v>9.9000000000000005E-2</v>
      </c>
      <c r="BA5442">
        <v>0.10199999999999999</v>
      </c>
      <c r="BB5442">
        <v>0.106</v>
      </c>
      <c r="BC5442">
        <v>2017</v>
      </c>
    </row>
    <row r="5443" spans="1:55" x14ac:dyDescent="0.25">
      <c r="A5443">
        <v>836</v>
      </c>
      <c r="B5443" t="s">
        <v>1370</v>
      </c>
      <c r="C5443" t="s">
        <v>359</v>
      </c>
      <c r="D5443" t="s">
        <v>1371</v>
      </c>
      <c r="E5443" t="s">
        <v>357</v>
      </c>
      <c r="F5443" t="s">
        <v>358</v>
      </c>
      <c r="G5443" t="s">
        <v>282</v>
      </c>
      <c r="I5443" t="s">
        <v>360</v>
      </c>
      <c r="J5443" t="s">
        <v>232</v>
      </c>
      <c r="K5443" t="s">
        <v>232</v>
      </c>
      <c r="L5443" t="s">
        <v>232</v>
      </c>
      <c r="M5443" t="s">
        <v>232</v>
      </c>
      <c r="N5443" t="s">
        <v>232</v>
      </c>
      <c r="O5443" t="s">
        <v>232</v>
      </c>
      <c r="P5443" t="s">
        <v>232</v>
      </c>
      <c r="Q5443" t="s">
        <v>232</v>
      </c>
      <c r="R5443" t="s">
        <v>232</v>
      </c>
      <c r="S5443" t="s">
        <v>232</v>
      </c>
      <c r="T5443" t="s">
        <v>232</v>
      </c>
      <c r="U5443" t="s">
        <v>232</v>
      </c>
      <c r="V5443" t="s">
        <v>232</v>
      </c>
      <c r="W5443" t="s">
        <v>232</v>
      </c>
      <c r="X5443" t="s">
        <v>232</v>
      </c>
      <c r="Y5443" t="s">
        <v>232</v>
      </c>
      <c r="Z5443" t="s">
        <v>232</v>
      </c>
      <c r="AA5443" t="s">
        <v>232</v>
      </c>
      <c r="AB5443" t="s">
        <v>232</v>
      </c>
      <c r="AC5443" t="s">
        <v>232</v>
      </c>
      <c r="AD5443" t="s">
        <v>232</v>
      </c>
      <c r="AE5443" t="s">
        <v>232</v>
      </c>
      <c r="AF5443" t="s">
        <v>232</v>
      </c>
      <c r="AG5443" t="s">
        <v>232</v>
      </c>
      <c r="AH5443" t="s">
        <v>232</v>
      </c>
      <c r="AI5443" t="s">
        <v>232</v>
      </c>
      <c r="AJ5443" t="s">
        <v>232</v>
      </c>
      <c r="AK5443" t="s">
        <v>232</v>
      </c>
      <c r="AL5443" t="s">
        <v>232</v>
      </c>
      <c r="AM5443">
        <v>245.49</v>
      </c>
      <c r="AN5443">
        <v>233.96600000000001</v>
      </c>
      <c r="AO5443">
        <v>170.33600000000001</v>
      </c>
      <c r="AP5443">
        <v>119.623</v>
      </c>
      <c r="AQ5443">
        <v>110.384</v>
      </c>
      <c r="AR5443">
        <v>78.968000000000004</v>
      </c>
      <c r="AS5443">
        <v>77.716999999999999</v>
      </c>
      <c r="AT5443">
        <v>64.954999999999998</v>
      </c>
      <c r="AU5443">
        <v>61.969000000000001</v>
      </c>
      <c r="AV5443">
        <v>61.536999999999999</v>
      </c>
      <c r="AW5443">
        <v>60.390999999999998</v>
      </c>
      <c r="AX5443">
        <v>60.488</v>
      </c>
      <c r="AY5443">
        <v>60.408999999999999</v>
      </c>
      <c r="AZ5443">
        <v>60.738</v>
      </c>
      <c r="BA5443">
        <v>60.679000000000002</v>
      </c>
      <c r="BB5443">
        <v>60.337000000000003</v>
      </c>
      <c r="BC5443">
        <v>2017</v>
      </c>
    </row>
    <row r="5444" spans="1:55" x14ac:dyDescent="0.25">
      <c r="A5444">
        <v>836</v>
      </c>
      <c r="B5444" t="s">
        <v>1370</v>
      </c>
      <c r="C5444" t="s">
        <v>361</v>
      </c>
      <c r="D5444" t="s">
        <v>1371</v>
      </c>
      <c r="E5444" t="s">
        <v>362</v>
      </c>
      <c r="F5444" t="s">
        <v>363</v>
      </c>
      <c r="G5444" t="s">
        <v>229</v>
      </c>
      <c r="H5444" t="s">
        <v>230</v>
      </c>
      <c r="I5444" t="s">
        <v>1375</v>
      </c>
      <c r="J5444" t="s">
        <v>232</v>
      </c>
      <c r="K5444" t="s">
        <v>232</v>
      </c>
      <c r="L5444" t="s">
        <v>232</v>
      </c>
      <c r="M5444" t="s">
        <v>232</v>
      </c>
      <c r="N5444" t="s">
        <v>232</v>
      </c>
      <c r="O5444" t="s">
        <v>232</v>
      </c>
      <c r="P5444" t="s">
        <v>232</v>
      </c>
      <c r="Q5444" t="s">
        <v>232</v>
      </c>
      <c r="R5444" t="s">
        <v>232</v>
      </c>
      <c r="S5444" t="s">
        <v>232</v>
      </c>
      <c r="T5444" t="s">
        <v>232</v>
      </c>
      <c r="U5444" t="s">
        <v>232</v>
      </c>
      <c r="V5444" t="s">
        <v>232</v>
      </c>
      <c r="W5444" t="s">
        <v>232</v>
      </c>
      <c r="X5444" t="s">
        <v>232</v>
      </c>
      <c r="Y5444" t="s">
        <v>232</v>
      </c>
      <c r="Z5444" t="s">
        <v>232</v>
      </c>
      <c r="AA5444" t="s">
        <v>232</v>
      </c>
      <c r="AB5444" t="s">
        <v>232</v>
      </c>
      <c r="AC5444" t="s">
        <v>232</v>
      </c>
      <c r="AD5444" t="s">
        <v>232</v>
      </c>
      <c r="AE5444" t="s">
        <v>232</v>
      </c>
      <c r="AF5444" t="s">
        <v>232</v>
      </c>
      <c r="AG5444" t="s">
        <v>232</v>
      </c>
      <c r="AH5444">
        <v>4.3999999999999997E-2</v>
      </c>
      <c r="AI5444">
        <v>4.1000000000000002E-2</v>
      </c>
      <c r="AJ5444">
        <v>3.7999999999999999E-2</v>
      </c>
      <c r="AK5444">
        <v>2.5999999999999999E-2</v>
      </c>
      <c r="AL5444">
        <v>4.3999999999999997E-2</v>
      </c>
      <c r="AM5444">
        <v>0.06</v>
      </c>
      <c r="AN5444">
        <v>5.6000000000000001E-2</v>
      </c>
      <c r="AO5444">
        <v>7.3999999999999996E-2</v>
      </c>
      <c r="AP5444">
        <v>0.10100000000000001</v>
      </c>
      <c r="AQ5444">
        <v>0.106</v>
      </c>
      <c r="AR5444">
        <v>0.127</v>
      </c>
      <c r="AS5444">
        <v>0.12</v>
      </c>
      <c r="AT5444">
        <v>0.14000000000000001</v>
      </c>
      <c r="AU5444">
        <v>0.151</v>
      </c>
      <c r="AV5444">
        <v>0.151</v>
      </c>
      <c r="AW5444">
        <v>0.151</v>
      </c>
      <c r="AX5444">
        <v>0.154</v>
      </c>
      <c r="AY5444">
        <v>0.158</v>
      </c>
      <c r="AZ5444">
        <v>0.16200000000000001</v>
      </c>
      <c r="BA5444">
        <v>0.16800000000000001</v>
      </c>
      <c r="BB5444">
        <v>0.17499999999999999</v>
      </c>
      <c r="BC5444">
        <v>2017</v>
      </c>
    </row>
    <row r="5445" spans="1:55" x14ac:dyDescent="0.25">
      <c r="A5445">
        <v>836</v>
      </c>
      <c r="B5445" t="s">
        <v>1370</v>
      </c>
      <c r="C5445" t="s">
        <v>364</v>
      </c>
      <c r="D5445" t="s">
        <v>1371</v>
      </c>
      <c r="E5445" t="s">
        <v>365</v>
      </c>
      <c r="F5445" t="s">
        <v>366</v>
      </c>
      <c r="G5445" t="s">
        <v>242</v>
      </c>
      <c r="H5445" t="s">
        <v>230</v>
      </c>
      <c r="I5445" t="s">
        <v>1376</v>
      </c>
      <c r="J5445" t="s">
        <v>232</v>
      </c>
      <c r="K5445" t="s">
        <v>232</v>
      </c>
      <c r="L5445" t="s">
        <v>232</v>
      </c>
      <c r="M5445" t="s">
        <v>232</v>
      </c>
      <c r="N5445" t="s">
        <v>232</v>
      </c>
      <c r="O5445" t="s">
        <v>232</v>
      </c>
      <c r="P5445" t="s">
        <v>232</v>
      </c>
      <c r="Q5445" t="s">
        <v>232</v>
      </c>
      <c r="R5445" t="s">
        <v>232</v>
      </c>
      <c r="S5445" t="s">
        <v>232</v>
      </c>
      <c r="T5445" t="s">
        <v>232</v>
      </c>
      <c r="U5445" t="s">
        <v>232</v>
      </c>
      <c r="V5445" t="s">
        <v>232</v>
      </c>
      <c r="W5445" t="s">
        <v>232</v>
      </c>
      <c r="X5445" t="s">
        <v>232</v>
      </c>
      <c r="Y5445" t="s">
        <v>232</v>
      </c>
      <c r="Z5445" t="s">
        <v>232</v>
      </c>
      <c r="AA5445" t="s">
        <v>232</v>
      </c>
      <c r="AB5445" t="s">
        <v>232</v>
      </c>
      <c r="AC5445" t="s">
        <v>232</v>
      </c>
      <c r="AD5445" t="s">
        <v>232</v>
      </c>
      <c r="AE5445" t="s">
        <v>232</v>
      </c>
      <c r="AF5445" t="s">
        <v>232</v>
      </c>
      <c r="AG5445" t="s">
        <v>232</v>
      </c>
      <c r="AH5445" t="s">
        <v>232</v>
      </c>
      <c r="AI5445" t="s">
        <v>232</v>
      </c>
      <c r="AJ5445" t="s">
        <v>232</v>
      </c>
      <c r="AK5445" t="s">
        <v>232</v>
      </c>
      <c r="AL5445">
        <v>0.02</v>
      </c>
      <c r="AM5445">
        <v>2.8000000000000001E-2</v>
      </c>
      <c r="AN5445">
        <v>2.3E-2</v>
      </c>
      <c r="AO5445">
        <v>1.9E-2</v>
      </c>
      <c r="AP5445">
        <v>0.04</v>
      </c>
      <c r="AQ5445">
        <v>0.02</v>
      </c>
      <c r="AR5445">
        <v>-1.6E-2</v>
      </c>
      <c r="AS5445">
        <v>-0.01</v>
      </c>
      <c r="AT5445">
        <v>2E-3</v>
      </c>
      <c r="AU5445">
        <v>5.0000000000000001E-3</v>
      </c>
      <c r="AV5445">
        <v>-8.9999999999999993E-3</v>
      </c>
      <c r="AW5445">
        <v>-8.9999999999999993E-3</v>
      </c>
      <c r="AX5445">
        <v>-8.0000000000000002E-3</v>
      </c>
      <c r="AY5445">
        <v>-8.0000000000000002E-3</v>
      </c>
      <c r="AZ5445">
        <v>-8.0000000000000002E-3</v>
      </c>
      <c r="BA5445">
        <v>-8.0000000000000002E-3</v>
      </c>
      <c r="BB5445">
        <v>-8.0000000000000002E-3</v>
      </c>
      <c r="BC5445">
        <v>2015</v>
      </c>
    </row>
    <row r="5446" spans="1:55" x14ac:dyDescent="0.25">
      <c r="A5446">
        <v>836</v>
      </c>
      <c r="B5446" t="s">
        <v>1370</v>
      </c>
      <c r="C5446" t="s">
        <v>368</v>
      </c>
      <c r="D5446" t="s">
        <v>1371</v>
      </c>
      <c r="E5446" t="s">
        <v>365</v>
      </c>
      <c r="F5446" t="s">
        <v>366</v>
      </c>
      <c r="G5446" t="s">
        <v>282</v>
      </c>
      <c r="I5446" t="s">
        <v>369</v>
      </c>
      <c r="J5446" t="s">
        <v>232</v>
      </c>
      <c r="K5446" t="s">
        <v>232</v>
      </c>
      <c r="L5446" t="s">
        <v>232</v>
      </c>
      <c r="M5446" t="s">
        <v>232</v>
      </c>
      <c r="N5446" t="s">
        <v>232</v>
      </c>
      <c r="O5446" t="s">
        <v>232</v>
      </c>
      <c r="P5446" t="s">
        <v>232</v>
      </c>
      <c r="Q5446" t="s">
        <v>232</v>
      </c>
      <c r="R5446" t="s">
        <v>232</v>
      </c>
      <c r="S5446" t="s">
        <v>232</v>
      </c>
      <c r="T5446" t="s">
        <v>232</v>
      </c>
      <c r="U5446" t="s">
        <v>232</v>
      </c>
      <c r="V5446" t="s">
        <v>232</v>
      </c>
      <c r="W5446" t="s">
        <v>232</v>
      </c>
      <c r="X5446" t="s">
        <v>232</v>
      </c>
      <c r="Y5446" t="s">
        <v>232</v>
      </c>
      <c r="Z5446" t="s">
        <v>232</v>
      </c>
      <c r="AA5446" t="s">
        <v>232</v>
      </c>
      <c r="AB5446" t="s">
        <v>232</v>
      </c>
      <c r="AC5446" t="s">
        <v>232</v>
      </c>
      <c r="AD5446" t="s">
        <v>232</v>
      </c>
      <c r="AE5446" t="s">
        <v>232</v>
      </c>
      <c r="AF5446" t="s">
        <v>232</v>
      </c>
      <c r="AG5446" t="s">
        <v>232</v>
      </c>
      <c r="AH5446" t="s">
        <v>232</v>
      </c>
      <c r="AI5446" t="s">
        <v>232</v>
      </c>
      <c r="AJ5446" t="s">
        <v>232</v>
      </c>
      <c r="AK5446" t="s">
        <v>232</v>
      </c>
      <c r="AL5446">
        <v>50.622</v>
      </c>
      <c r="AM5446">
        <v>63.835000000000001</v>
      </c>
      <c r="AN5446">
        <v>46.314999999999998</v>
      </c>
      <c r="AO5446">
        <v>26.129000000000001</v>
      </c>
      <c r="AP5446">
        <v>38.090000000000003</v>
      </c>
      <c r="AQ5446">
        <v>18.759</v>
      </c>
      <c r="AR5446">
        <v>-13.478999999999999</v>
      </c>
      <c r="AS5446">
        <v>-9.4860000000000007</v>
      </c>
      <c r="AT5446">
        <v>1.7110000000000001</v>
      </c>
      <c r="AU5446">
        <v>4.12</v>
      </c>
      <c r="AV5446">
        <v>-7.6920000000000002</v>
      </c>
      <c r="AW5446">
        <v>-7.47</v>
      </c>
      <c r="AX5446">
        <v>-7.09</v>
      </c>
      <c r="AY5446">
        <v>-6.51</v>
      </c>
      <c r="AZ5446">
        <v>-6.1310000000000002</v>
      </c>
      <c r="BA5446">
        <v>-5.9889999999999999</v>
      </c>
      <c r="BB5446">
        <v>-5.73</v>
      </c>
      <c r="BC5446">
        <v>2015</v>
      </c>
    </row>
    <row r="5447" spans="1:55" x14ac:dyDescent="0.25">
      <c r="A5447">
        <v>558</v>
      </c>
      <c r="B5447" t="s">
        <v>1377</v>
      </c>
      <c r="C5447" t="s">
        <v>225</v>
      </c>
      <c r="D5447" t="s">
        <v>1378</v>
      </c>
      <c r="E5447" t="s">
        <v>227</v>
      </c>
      <c r="F5447" t="s">
        <v>228</v>
      </c>
      <c r="G5447" t="s">
        <v>229</v>
      </c>
      <c r="H5447" t="s">
        <v>230</v>
      </c>
      <c r="I5447" t="s">
        <v>1379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829.61699999999996</v>
      </c>
      <c r="AV5447">
        <v>881.798</v>
      </c>
      <c r="AW5447">
        <v>939.43600000000004</v>
      </c>
      <c r="AX5447">
        <v>998.274</v>
      </c>
      <c r="AY5447" s="52">
        <v>1043.48</v>
      </c>
      <c r="AZ5447" s="52">
        <v>1090.18</v>
      </c>
      <c r="BA5447" s="52">
        <v>1144.71</v>
      </c>
      <c r="BB5447" s="52">
        <v>1202.2</v>
      </c>
      <c r="BC5447">
        <v>2018</v>
      </c>
    </row>
    <row r="5448" spans="1:55" x14ac:dyDescent="0.25">
      <c r="A5448">
        <v>558</v>
      </c>
      <c r="B5448" t="s">
        <v>1377</v>
      </c>
      <c r="C5448" t="s">
        <v>233</v>
      </c>
      <c r="D5448" t="s">
        <v>1378</v>
      </c>
      <c r="E5448" t="s">
        <v>227</v>
      </c>
      <c r="F5448" t="s">
        <v>234</v>
      </c>
      <c r="G5448" t="s">
        <v>235</v>
      </c>
      <c r="I5448" t="s">
        <v>236</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7.9059999999999997</v>
      </c>
      <c r="AV5448">
        <v>6.29</v>
      </c>
      <c r="AW5448">
        <v>6.5359999999999996</v>
      </c>
      <c r="AX5448">
        <v>6.2629999999999999</v>
      </c>
      <c r="AY5448">
        <v>4.5279999999999996</v>
      </c>
      <c r="AZ5448">
        <v>4.4749999999999996</v>
      </c>
      <c r="BA5448">
        <v>5.0019999999999998</v>
      </c>
      <c r="BB5448">
        <v>5.0220000000000002</v>
      </c>
      <c r="BC5448">
        <v>2018</v>
      </c>
    </row>
    <row r="5449" spans="1:55" x14ac:dyDescent="0.25">
      <c r="A5449">
        <v>558</v>
      </c>
      <c r="B5449" t="s">
        <v>1377</v>
      </c>
      <c r="C5449" t="s">
        <v>237</v>
      </c>
      <c r="D5449" t="s">
        <v>1378</v>
      </c>
      <c r="E5449" t="s">
        <v>238</v>
      </c>
      <c r="F5449" t="s">
        <v>239</v>
      </c>
      <c r="G5449" t="s">
        <v>229</v>
      </c>
      <c r="H5449" t="s">
        <v>230</v>
      </c>
      <c r="I5449" t="s">
        <v>1379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52">
        <v>1192.77</v>
      </c>
      <c r="AO5449" s="52">
        <v>1366.95</v>
      </c>
      <c r="AP5449" s="52">
        <v>1527.34</v>
      </c>
      <c r="AQ5449" s="52">
        <v>1695.01</v>
      </c>
      <c r="AR5449" s="52">
        <v>1964.54</v>
      </c>
      <c r="AS5449" s="52">
        <v>2130.15</v>
      </c>
      <c r="AT5449" s="52">
        <v>2253.16</v>
      </c>
      <c r="AU5449" s="52">
        <v>2642.6</v>
      </c>
      <c r="AV5449" s="52">
        <v>3007.25</v>
      </c>
      <c r="AW5449" s="52">
        <v>3360.73</v>
      </c>
      <c r="AX5449" s="52">
        <v>3803.34</v>
      </c>
      <c r="AY5449" s="52">
        <v>4222.0600000000004</v>
      </c>
      <c r="AZ5449" s="52">
        <v>4662.4399999999996</v>
      </c>
      <c r="BA5449" s="52">
        <v>5164.93</v>
      </c>
      <c r="BB5449" s="52">
        <v>5711.8</v>
      </c>
      <c r="BC5449">
        <v>2018</v>
      </c>
    </row>
    <row r="5450" spans="1:55" x14ac:dyDescent="0.25">
      <c r="A5450">
        <v>558</v>
      </c>
      <c r="B5450" t="s">
        <v>1377</v>
      </c>
      <c r="C5450" t="s">
        <v>240</v>
      </c>
      <c r="D5450" t="s">
        <v>1378</v>
      </c>
      <c r="E5450" t="s">
        <v>238</v>
      </c>
      <c r="F5450" t="s">
        <v>241</v>
      </c>
      <c r="G5450" t="s">
        <v>242</v>
      </c>
      <c r="H5450" t="s">
        <v>230</v>
      </c>
      <c r="I5450" t="s">
        <v>243</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24.88</v>
      </c>
      <c r="AV5450">
        <v>28.812000000000001</v>
      </c>
      <c r="AW5450">
        <v>28.922000000000001</v>
      </c>
      <c r="AX5450">
        <v>33.034999999999997</v>
      </c>
      <c r="AY5450">
        <v>36.067</v>
      </c>
      <c r="AZ5450">
        <v>39.234000000000002</v>
      </c>
      <c r="BA5450">
        <v>42.825000000000003</v>
      </c>
      <c r="BB5450">
        <v>46.664000000000001</v>
      </c>
      <c r="BC5450">
        <v>2018</v>
      </c>
    </row>
    <row r="5451" spans="1:55" x14ac:dyDescent="0.25">
      <c r="A5451">
        <v>558</v>
      </c>
      <c r="B5451" t="s">
        <v>1377</v>
      </c>
      <c r="C5451" t="s">
        <v>244</v>
      </c>
      <c r="D5451" t="s">
        <v>1378</v>
      </c>
      <c r="E5451" t="s">
        <v>238</v>
      </c>
      <c r="F5451" t="s">
        <v>245</v>
      </c>
      <c r="G5451" t="s">
        <v>246</v>
      </c>
      <c r="H5451" t="s">
        <v>230</v>
      </c>
      <c r="I5451" t="s">
        <v>243</v>
      </c>
      <c r="J5451">
        <v>6.0389999999999997</v>
      </c>
      <c r="K5451">
        <v>7.1619999999999999</v>
      </c>
      <c r="L5451">
        <v>7.8920000000000003</v>
      </c>
      <c r="M5451">
        <v>7.9569999999999999</v>
      </c>
      <c r="N5451">
        <v>9.0419999999999998</v>
      </c>
      <c r="O5451">
        <v>9.9009999999999998</v>
      </c>
      <c r="P5451">
        <v>10.561</v>
      </c>
      <c r="Q5451">
        <v>11.007</v>
      </c>
      <c r="R5451">
        <v>12.272</v>
      </c>
      <c r="S5451">
        <v>13.305</v>
      </c>
      <c r="T5451">
        <v>14.443</v>
      </c>
      <c r="U5451">
        <v>15.882</v>
      </c>
      <c r="V5451">
        <v>16.911000000000001</v>
      </c>
      <c r="W5451">
        <v>17.977</v>
      </c>
      <c r="X5451">
        <v>19.87</v>
      </c>
      <c r="Y5451">
        <v>20.991</v>
      </c>
      <c r="Z5451">
        <v>22.515999999999998</v>
      </c>
      <c r="AA5451">
        <v>24.109000000000002</v>
      </c>
      <c r="AB5451">
        <v>25.097999999999999</v>
      </c>
      <c r="AC5451">
        <v>26.602</v>
      </c>
      <c r="AD5451">
        <v>28.86</v>
      </c>
      <c r="AE5451">
        <v>31.152999999999999</v>
      </c>
      <c r="AF5451">
        <v>31.684000000000001</v>
      </c>
      <c r="AG5451">
        <v>33.545000000000002</v>
      </c>
      <c r="AH5451">
        <v>36.061</v>
      </c>
      <c r="AI5451">
        <v>38.478000000000002</v>
      </c>
      <c r="AJ5451">
        <v>40.976999999999997</v>
      </c>
      <c r="AK5451">
        <v>43.512999999999998</v>
      </c>
      <c r="AL5451">
        <v>47.067</v>
      </c>
      <c r="AM5451">
        <v>49.576000000000001</v>
      </c>
      <c r="AN5451">
        <v>52.569000000000003</v>
      </c>
      <c r="AO5451">
        <v>55.503999999999998</v>
      </c>
      <c r="AP5451">
        <v>59.273000000000003</v>
      </c>
      <c r="AQ5451">
        <v>62.802999999999997</v>
      </c>
      <c r="AR5451">
        <v>67.823999999999998</v>
      </c>
      <c r="AS5451">
        <v>70.826999999999998</v>
      </c>
      <c r="AT5451">
        <v>72.022999999999996</v>
      </c>
      <c r="AU5451">
        <v>79.194000000000003</v>
      </c>
      <c r="AV5451">
        <v>86.072999999999993</v>
      </c>
      <c r="AW5451">
        <v>93.33</v>
      </c>
      <c r="AX5451">
        <v>101.246</v>
      </c>
      <c r="AY5451">
        <v>108.03100000000001</v>
      </c>
      <c r="AZ5451">
        <v>115.20099999999999</v>
      </c>
      <c r="BA5451">
        <v>123.471</v>
      </c>
      <c r="BB5451">
        <v>132.38499999999999</v>
      </c>
      <c r="BC5451">
        <v>2018</v>
      </c>
    </row>
    <row r="5452" spans="1:55" x14ac:dyDescent="0.25">
      <c r="A5452">
        <v>558</v>
      </c>
      <c r="B5452" t="s">
        <v>1377</v>
      </c>
      <c r="C5452" t="s">
        <v>247</v>
      </c>
      <c r="D5452" t="s">
        <v>1378</v>
      </c>
      <c r="E5452" t="s">
        <v>248</v>
      </c>
      <c r="F5452" t="s">
        <v>249</v>
      </c>
      <c r="G5452" t="s">
        <v>250</v>
      </c>
      <c r="I5452" t="s">
        <v>251</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318.53199999999998</v>
      </c>
      <c r="AV5452">
        <v>341.036</v>
      </c>
      <c r="AW5452">
        <v>357.73899999999998</v>
      </c>
      <c r="AX5452">
        <v>380.99200000000002</v>
      </c>
      <c r="AY5452">
        <v>404.61399999999998</v>
      </c>
      <c r="AZ5452">
        <v>427.67700000000002</v>
      </c>
      <c r="BA5452">
        <v>451.19900000000001</v>
      </c>
      <c r="BB5452">
        <v>475.11200000000002</v>
      </c>
      <c r="BC5452">
        <v>2018</v>
      </c>
    </row>
    <row r="5453" spans="1:55" x14ac:dyDescent="0.25">
      <c r="A5453">
        <v>558</v>
      </c>
      <c r="B5453" t="s">
        <v>1377</v>
      </c>
      <c r="C5453" t="s">
        <v>252</v>
      </c>
      <c r="D5453" t="s">
        <v>1378</v>
      </c>
      <c r="E5453" t="s">
        <v>253</v>
      </c>
      <c r="F5453" t="s">
        <v>254</v>
      </c>
      <c r="G5453" t="s">
        <v>229</v>
      </c>
      <c r="H5453" t="s">
        <v>220</v>
      </c>
      <c r="I5453" t="s">
        <v>255</v>
      </c>
      <c r="J5453" s="52">
        <v>10840.56</v>
      </c>
      <c r="K5453" s="52">
        <v>11477.68</v>
      </c>
      <c r="L5453" s="52">
        <v>11638.15</v>
      </c>
      <c r="M5453" s="52">
        <v>11032.02</v>
      </c>
      <c r="N5453" s="52">
        <v>11824.09</v>
      </c>
      <c r="O5453" s="52">
        <v>12267.97</v>
      </c>
      <c r="P5453" s="52">
        <v>12545.16</v>
      </c>
      <c r="Q5453" s="52">
        <v>12481.22</v>
      </c>
      <c r="R5453" s="52">
        <v>13146.49</v>
      </c>
      <c r="S5453" s="52">
        <v>13400.65</v>
      </c>
      <c r="T5453" s="52">
        <v>13680.84</v>
      </c>
      <c r="U5453" s="52">
        <v>14177.04</v>
      </c>
      <c r="V5453" s="52">
        <v>14364.8</v>
      </c>
      <c r="W5453" s="52">
        <v>14515.54</v>
      </c>
      <c r="X5453" s="52">
        <v>15297.62</v>
      </c>
      <c r="Y5453" s="52">
        <v>15436.69</v>
      </c>
      <c r="Z5453" s="52">
        <v>15884.27</v>
      </c>
      <c r="AA5453" s="52">
        <v>16356.68</v>
      </c>
      <c r="AB5453" s="52">
        <v>16494.310000000001</v>
      </c>
      <c r="AC5453" s="52">
        <v>16901.21</v>
      </c>
      <c r="AD5453" s="52">
        <v>17606.37</v>
      </c>
      <c r="AE5453" s="52">
        <v>18273.43</v>
      </c>
      <c r="AF5453" s="52">
        <v>17994.09</v>
      </c>
      <c r="AG5453" s="52">
        <v>18415.91</v>
      </c>
      <c r="AH5453" s="52">
        <v>19004.93</v>
      </c>
      <c r="AI5453" s="52">
        <v>19412.38</v>
      </c>
      <c r="AJ5453" s="52">
        <v>19833.21</v>
      </c>
      <c r="AK5453" s="52">
        <v>20295.3</v>
      </c>
      <c r="AL5453" s="52">
        <v>21321.95</v>
      </c>
      <c r="AM5453" s="52">
        <v>22067.42</v>
      </c>
      <c r="AN5453" s="52">
        <v>22888.87</v>
      </c>
      <c r="AO5453" s="52">
        <v>23408.74</v>
      </c>
      <c r="AP5453" s="52">
        <v>24241.63</v>
      </c>
      <c r="AQ5453" s="52">
        <v>24940.02</v>
      </c>
      <c r="AR5453" s="52">
        <v>26118.28</v>
      </c>
      <c r="AS5453" s="52">
        <v>26672.54</v>
      </c>
      <c r="AT5453" s="52">
        <v>26527.32</v>
      </c>
      <c r="AU5453" s="52">
        <v>28309.75</v>
      </c>
      <c r="AV5453" s="52">
        <v>29759.51</v>
      </c>
      <c r="AW5453" s="52">
        <v>31356.09</v>
      </c>
      <c r="AX5453" s="52">
        <v>32953.58</v>
      </c>
      <c r="AY5453" s="52">
        <v>34067.06</v>
      </c>
      <c r="AZ5453" s="52">
        <v>35200.370000000003</v>
      </c>
      <c r="BA5453" s="52">
        <v>36554.79</v>
      </c>
      <c r="BB5453" s="52">
        <v>37968.400000000001</v>
      </c>
      <c r="BC5453">
        <v>2015</v>
      </c>
    </row>
    <row r="5454" spans="1:55" x14ac:dyDescent="0.25">
      <c r="A5454">
        <v>558</v>
      </c>
      <c r="B5454" t="s">
        <v>1377</v>
      </c>
      <c r="C5454" t="s">
        <v>256</v>
      </c>
      <c r="D5454" t="s">
        <v>1378</v>
      </c>
      <c r="E5454" t="s">
        <v>253</v>
      </c>
      <c r="F5454" t="s">
        <v>257</v>
      </c>
      <c r="G5454" t="s">
        <v>258</v>
      </c>
      <c r="H5454" t="s">
        <v>220</v>
      </c>
      <c r="I5454" t="s">
        <v>255</v>
      </c>
      <c r="J5454">
        <v>940.59500000000003</v>
      </c>
      <c r="K5454">
        <v>995.87400000000002</v>
      </c>
      <c r="L5454" s="52">
        <v>1009.8</v>
      </c>
      <c r="M5454">
        <v>957.20600000000002</v>
      </c>
      <c r="N5454" s="52">
        <v>1025.93</v>
      </c>
      <c r="O5454" s="52">
        <v>1064.45</v>
      </c>
      <c r="P5454" s="52">
        <v>1088.5</v>
      </c>
      <c r="Q5454" s="52">
        <v>1082.95</v>
      </c>
      <c r="R5454" s="52">
        <v>1140.67</v>
      </c>
      <c r="S5454" s="52">
        <v>1162.72</v>
      </c>
      <c r="T5454" s="52">
        <v>1187.03</v>
      </c>
      <c r="U5454" s="52">
        <v>1230.0899999999999</v>
      </c>
      <c r="V5454" s="52">
        <v>1246.3800000000001</v>
      </c>
      <c r="W5454" s="52">
        <v>1259.46</v>
      </c>
      <c r="X5454" s="52">
        <v>1327.32</v>
      </c>
      <c r="Y5454" s="52">
        <v>1339.38</v>
      </c>
      <c r="Z5454" s="52">
        <v>1378.22</v>
      </c>
      <c r="AA5454" s="52">
        <v>1419.21</v>
      </c>
      <c r="AB5454" s="52">
        <v>1431.15</v>
      </c>
      <c r="AC5454" s="52">
        <v>1466.45</v>
      </c>
      <c r="AD5454" s="52">
        <v>1527.64</v>
      </c>
      <c r="AE5454" s="52">
        <v>1585.52</v>
      </c>
      <c r="AF5454" s="52">
        <v>1561.28</v>
      </c>
      <c r="AG5454" s="52">
        <v>1597.88</v>
      </c>
      <c r="AH5454" s="52">
        <v>1648.99</v>
      </c>
      <c r="AI5454" s="52">
        <v>1684.34</v>
      </c>
      <c r="AJ5454" s="52">
        <v>1720.85</v>
      </c>
      <c r="AK5454" s="52">
        <v>1760.95</v>
      </c>
      <c r="AL5454" s="52">
        <v>1850.03</v>
      </c>
      <c r="AM5454" s="52">
        <v>1914.71</v>
      </c>
      <c r="AN5454" s="52">
        <v>1985.98</v>
      </c>
      <c r="AO5454" s="52">
        <v>2031.09</v>
      </c>
      <c r="AP5454" s="52">
        <v>2103.36</v>
      </c>
      <c r="AQ5454" s="52">
        <v>2163.9499999999998</v>
      </c>
      <c r="AR5454" s="52">
        <v>2266.1799999999998</v>
      </c>
      <c r="AS5454" s="52">
        <v>2314.2800000000002</v>
      </c>
      <c r="AT5454" s="52">
        <v>2301.6799999999998</v>
      </c>
      <c r="AU5454" s="52">
        <v>2456.33</v>
      </c>
      <c r="AV5454" s="52">
        <v>2582.12</v>
      </c>
      <c r="AW5454" s="52">
        <v>2720.65</v>
      </c>
      <c r="AX5454" s="52">
        <v>2859.26</v>
      </c>
      <c r="AY5454" s="52">
        <v>2955.87</v>
      </c>
      <c r="AZ5454" s="52">
        <v>3054.2</v>
      </c>
      <c r="BA5454" s="52">
        <v>3171.72</v>
      </c>
      <c r="BB5454" s="52">
        <v>3294.37</v>
      </c>
      <c r="BC5454">
        <v>2015</v>
      </c>
    </row>
    <row r="5455" spans="1:55" x14ac:dyDescent="0.25">
      <c r="A5455">
        <v>558</v>
      </c>
      <c r="B5455" t="s">
        <v>1377</v>
      </c>
      <c r="C5455" t="s">
        <v>259</v>
      </c>
      <c r="D5455" t="s">
        <v>1378</v>
      </c>
      <c r="E5455" t="s">
        <v>260</v>
      </c>
      <c r="F5455" t="s">
        <v>261</v>
      </c>
      <c r="G5455" t="s">
        <v>229</v>
      </c>
      <c r="H5455" t="s">
        <v>220</v>
      </c>
      <c r="I5455" t="s">
        <v>262</v>
      </c>
      <c r="J5455" s="52">
        <v>1594.33</v>
      </c>
      <c r="K5455" s="52">
        <v>1822.02</v>
      </c>
      <c r="L5455" s="52">
        <v>1939.51</v>
      </c>
      <c r="M5455" s="52">
        <v>2210.87</v>
      </c>
      <c r="N5455" s="52">
        <v>2555.1799999999998</v>
      </c>
      <c r="O5455" s="52">
        <v>2990.42</v>
      </c>
      <c r="P5455" s="52">
        <v>3498.11</v>
      </c>
      <c r="Q5455" s="52">
        <v>3922</v>
      </c>
      <c r="R5455" s="52">
        <v>4619.16</v>
      </c>
      <c r="S5455" s="52">
        <v>5238.6499999999996</v>
      </c>
      <c r="T5455" s="52">
        <v>5921.29</v>
      </c>
      <c r="U5455" s="52">
        <v>6905.91</v>
      </c>
      <c r="V5455" s="52">
        <v>8290.99</v>
      </c>
      <c r="W5455" s="52">
        <v>9281</v>
      </c>
      <c r="X5455" s="52">
        <v>10251.790000000001</v>
      </c>
      <c r="Y5455" s="52">
        <v>10996.81</v>
      </c>
      <c r="Z5455" s="52">
        <v>12199.8</v>
      </c>
      <c r="AA5455" s="52">
        <v>13449.89</v>
      </c>
      <c r="AB5455" s="52">
        <v>14130.35</v>
      </c>
      <c r="AC5455" s="52">
        <v>15755.07</v>
      </c>
      <c r="AD5455" s="52">
        <v>17159.98</v>
      </c>
      <c r="AE5455" s="52">
        <v>18273.43</v>
      </c>
      <c r="AF5455" s="52">
        <v>18702.12</v>
      </c>
      <c r="AG5455" s="52">
        <v>19728.2</v>
      </c>
      <c r="AH5455" s="52">
        <v>21207.46</v>
      </c>
      <c r="AI5455" s="52">
        <v>22987.72</v>
      </c>
      <c r="AJ5455" s="52">
        <v>25214.67</v>
      </c>
      <c r="AK5455" s="52">
        <v>27763.919999999998</v>
      </c>
      <c r="AL5455" s="52">
        <v>30807.62</v>
      </c>
      <c r="AM5455" s="52">
        <v>36957.019999999997</v>
      </c>
      <c r="AN5455" s="52">
        <v>44138.98</v>
      </c>
      <c r="AO5455" s="52">
        <v>50021.84</v>
      </c>
      <c r="AP5455" s="52">
        <v>55238.62</v>
      </c>
      <c r="AQ5455" s="52">
        <v>60567.89</v>
      </c>
      <c r="AR5455" s="52">
        <v>69361.399999999994</v>
      </c>
      <c r="AS5455" s="52">
        <v>74334.47</v>
      </c>
      <c r="AT5455" s="52">
        <v>77741.47</v>
      </c>
      <c r="AU5455" s="52">
        <v>90175.59</v>
      </c>
      <c r="AV5455" s="52">
        <v>101490.53</v>
      </c>
      <c r="AW5455" s="52">
        <v>112172.95</v>
      </c>
      <c r="AX5455" s="52">
        <v>125550.5</v>
      </c>
      <c r="AY5455" s="52">
        <v>137839.93</v>
      </c>
      <c r="AZ5455" s="52">
        <v>150543.72</v>
      </c>
      <c r="BA5455" s="52">
        <v>164934.73000000001</v>
      </c>
      <c r="BB5455" s="52">
        <v>180392.51</v>
      </c>
      <c r="BC5455">
        <v>2015</v>
      </c>
    </row>
    <row r="5456" spans="1:55" x14ac:dyDescent="0.25">
      <c r="A5456">
        <v>558</v>
      </c>
      <c r="B5456" t="s">
        <v>1377</v>
      </c>
      <c r="C5456" t="s">
        <v>263</v>
      </c>
      <c r="D5456" t="s">
        <v>1378</v>
      </c>
      <c r="E5456" t="s">
        <v>260</v>
      </c>
      <c r="F5456" t="s">
        <v>264</v>
      </c>
      <c r="G5456" t="s">
        <v>242</v>
      </c>
      <c r="H5456" t="s">
        <v>220</v>
      </c>
      <c r="I5456" t="s">
        <v>262</v>
      </c>
      <c r="J5456">
        <v>132.86000000000001</v>
      </c>
      <c r="K5456">
        <v>151.83500000000001</v>
      </c>
      <c r="L5456">
        <v>149.92699999999999</v>
      </c>
      <c r="M5456">
        <v>160.26</v>
      </c>
      <c r="N5456">
        <v>165.649</v>
      </c>
      <c r="O5456">
        <v>168.16900000000001</v>
      </c>
      <c r="P5456">
        <v>178.96</v>
      </c>
      <c r="Q5456">
        <v>181.61</v>
      </c>
      <c r="R5456">
        <v>209.43799999999999</v>
      </c>
      <c r="S5456">
        <v>206.874</v>
      </c>
      <c r="T5456">
        <v>207.703</v>
      </c>
      <c r="U5456">
        <v>221.42599999999999</v>
      </c>
      <c r="V5456">
        <v>195.816</v>
      </c>
      <c r="W5456">
        <v>204.63200000000001</v>
      </c>
      <c r="X5456">
        <v>208.15299999999999</v>
      </c>
      <c r="Y5456">
        <v>220.39699999999999</v>
      </c>
      <c r="Z5456">
        <v>221.91800000000001</v>
      </c>
      <c r="AA5456">
        <v>235.99199999999999</v>
      </c>
      <c r="AB5456">
        <v>229.84800000000001</v>
      </c>
      <c r="AC5456">
        <v>231.85300000000001</v>
      </c>
      <c r="AD5456">
        <v>241.38399999999999</v>
      </c>
      <c r="AE5456">
        <v>243.80799999999999</v>
      </c>
      <c r="AF5456">
        <v>243.256</v>
      </c>
      <c r="AG5456">
        <v>253.61600000000001</v>
      </c>
      <c r="AH5456">
        <v>287.39999999999998</v>
      </c>
      <c r="AI5456">
        <v>319.02800000000002</v>
      </c>
      <c r="AJ5456">
        <v>348.63200000000001</v>
      </c>
      <c r="AK5456">
        <v>393.84800000000001</v>
      </c>
      <c r="AL5456">
        <v>473.84100000000001</v>
      </c>
      <c r="AM5456">
        <v>480.72</v>
      </c>
      <c r="AN5456">
        <v>592.15200000000004</v>
      </c>
      <c r="AO5456">
        <v>695.69399999999996</v>
      </c>
      <c r="AP5456">
        <v>681.79200000000003</v>
      </c>
      <c r="AQ5456">
        <v>688.58399999999995</v>
      </c>
      <c r="AR5456">
        <v>705.94</v>
      </c>
      <c r="AS5456">
        <v>747.16099999999994</v>
      </c>
      <c r="AT5456">
        <v>730.98400000000004</v>
      </c>
      <c r="AU5456">
        <v>849.01099999999997</v>
      </c>
      <c r="AV5456">
        <v>972.38300000000004</v>
      </c>
      <c r="AW5456">
        <v>965.34400000000005</v>
      </c>
      <c r="AX5456" s="52">
        <v>1090.49</v>
      </c>
      <c r="AY5456" s="52">
        <v>1177.52</v>
      </c>
      <c r="AZ5456" s="52">
        <v>1266.81</v>
      </c>
      <c r="BA5456" s="52">
        <v>1367.55</v>
      </c>
      <c r="BB5456" s="52">
        <v>1473.76</v>
      </c>
      <c r="BC5456">
        <v>2015</v>
      </c>
    </row>
    <row r="5457" spans="1:55" x14ac:dyDescent="0.25">
      <c r="A5457">
        <v>558</v>
      </c>
      <c r="B5457" t="s">
        <v>1377</v>
      </c>
      <c r="C5457" t="s">
        <v>265</v>
      </c>
      <c r="D5457" t="s">
        <v>1378</v>
      </c>
      <c r="E5457" t="s">
        <v>260</v>
      </c>
      <c r="F5457" t="s">
        <v>266</v>
      </c>
      <c r="G5457" t="s">
        <v>246</v>
      </c>
      <c r="H5457" t="s">
        <v>220</v>
      </c>
      <c r="I5457" t="s">
        <v>262</v>
      </c>
      <c r="J5457">
        <v>405.24599999999998</v>
      </c>
      <c r="K5457">
        <v>469.65600000000001</v>
      </c>
      <c r="L5457">
        <v>505.64699999999999</v>
      </c>
      <c r="M5457">
        <v>498.084</v>
      </c>
      <c r="N5457">
        <v>553.10900000000004</v>
      </c>
      <c r="O5457">
        <v>592.02300000000002</v>
      </c>
      <c r="P5457">
        <v>617.58699999999999</v>
      </c>
      <c r="Q5457">
        <v>629.63599999999997</v>
      </c>
      <c r="R5457">
        <v>686.58500000000004</v>
      </c>
      <c r="S5457">
        <v>727.29899999999998</v>
      </c>
      <c r="T5457">
        <v>770.29300000000001</v>
      </c>
      <c r="U5457">
        <v>825.22900000000004</v>
      </c>
      <c r="V5457">
        <v>855.21500000000003</v>
      </c>
      <c r="W5457">
        <v>884.66499999999996</v>
      </c>
      <c r="X5457">
        <v>952.23699999999997</v>
      </c>
      <c r="Y5457">
        <v>981.04200000000003</v>
      </c>
      <c r="Z5457" s="52">
        <v>1027.97</v>
      </c>
      <c r="AA5457" s="52">
        <v>1076.8</v>
      </c>
      <c r="AB5457" s="52">
        <v>1098.08</v>
      </c>
      <c r="AC5457" s="52">
        <v>1141.42</v>
      </c>
      <c r="AD5457" s="52">
        <v>1215.6199999999999</v>
      </c>
      <c r="AE5457" s="52">
        <v>1289.3399999999999</v>
      </c>
      <c r="AF5457" s="52">
        <v>1289.72</v>
      </c>
      <c r="AG5457" s="52">
        <v>1344.47</v>
      </c>
      <c r="AH5457" s="52">
        <v>1424.82</v>
      </c>
      <c r="AI5457" s="52">
        <v>1500.7</v>
      </c>
      <c r="AJ5457" s="52">
        <v>1579.63</v>
      </c>
      <c r="AK5457" s="52">
        <v>1659.86</v>
      </c>
      <c r="AL5457" s="52">
        <v>1777.74</v>
      </c>
      <c r="AM5457" s="52">
        <v>1853.93</v>
      </c>
      <c r="AN5457" s="52">
        <v>1945.34</v>
      </c>
      <c r="AO5457" s="52">
        <v>2031.09</v>
      </c>
      <c r="AP5457" s="52">
        <v>2143.6999999999998</v>
      </c>
      <c r="AQ5457" s="52">
        <v>2244.15</v>
      </c>
      <c r="AR5457" s="52">
        <v>2394.64</v>
      </c>
      <c r="AS5457" s="52">
        <v>2471.61</v>
      </c>
      <c r="AT5457" s="52">
        <v>2485.02</v>
      </c>
      <c r="AU5457" s="52">
        <v>2702.42</v>
      </c>
      <c r="AV5457" s="52">
        <v>2904.86</v>
      </c>
      <c r="AW5457" s="52">
        <v>3115.12</v>
      </c>
      <c r="AX5457" s="52">
        <v>3342.19</v>
      </c>
      <c r="AY5457" s="52">
        <v>3526.95</v>
      </c>
      <c r="AZ5457" s="52">
        <v>3719.69</v>
      </c>
      <c r="BA5457" s="52">
        <v>3942.86</v>
      </c>
      <c r="BB5457" s="52">
        <v>4181.04</v>
      </c>
      <c r="BC5457">
        <v>2015</v>
      </c>
    </row>
    <row r="5458" spans="1:55" x14ac:dyDescent="0.25">
      <c r="A5458">
        <v>558</v>
      </c>
      <c r="B5458" t="s">
        <v>1377</v>
      </c>
      <c r="C5458" t="s">
        <v>267</v>
      </c>
      <c r="D5458" t="s">
        <v>1378</v>
      </c>
      <c r="E5458" t="s">
        <v>268</v>
      </c>
      <c r="F5458" t="s">
        <v>269</v>
      </c>
      <c r="G5458" t="s">
        <v>270</v>
      </c>
    </row>
    <row r="5459" spans="1:55" x14ac:dyDescent="0.25">
      <c r="A5459">
        <v>558</v>
      </c>
      <c r="B5459" t="s">
        <v>1377</v>
      </c>
      <c r="C5459" t="s">
        <v>271</v>
      </c>
      <c r="D5459" t="s">
        <v>1378</v>
      </c>
      <c r="E5459" t="s">
        <v>272</v>
      </c>
      <c r="F5459" t="s">
        <v>273</v>
      </c>
      <c r="G5459" t="s">
        <v>274</v>
      </c>
      <c r="I5459" t="s">
        <v>243</v>
      </c>
      <c r="J5459">
        <v>4.5999999999999999E-2</v>
      </c>
      <c r="K5459">
        <v>4.9000000000000002E-2</v>
      </c>
      <c r="L5459">
        <v>0.05</v>
      </c>
      <c r="M5459">
        <v>4.8000000000000001E-2</v>
      </c>
      <c r="N5459">
        <v>0.05</v>
      </c>
      <c r="O5459">
        <v>5.0999999999999997E-2</v>
      </c>
      <c r="P5459">
        <v>5.1999999999999998E-2</v>
      </c>
      <c r="Q5459">
        <v>5.0999999999999997E-2</v>
      </c>
      <c r="R5459">
        <v>5.1999999999999998E-2</v>
      </c>
      <c r="S5459">
        <v>5.1999999999999998E-2</v>
      </c>
      <c r="T5459">
        <v>5.2999999999999999E-2</v>
      </c>
      <c r="U5459">
        <v>5.5E-2</v>
      </c>
      <c r="V5459">
        <v>5.0999999999999997E-2</v>
      </c>
      <c r="W5459">
        <v>5.1999999999999998E-2</v>
      </c>
      <c r="X5459">
        <v>5.5E-2</v>
      </c>
      <c r="Y5459">
        <v>5.5E-2</v>
      </c>
      <c r="Z5459">
        <v>5.6000000000000001E-2</v>
      </c>
      <c r="AA5459">
        <v>5.6000000000000001E-2</v>
      </c>
      <c r="AB5459">
        <v>5.6000000000000001E-2</v>
      </c>
      <c r="AC5459">
        <v>5.7000000000000002E-2</v>
      </c>
      <c r="AD5459">
        <v>5.8000000000000003E-2</v>
      </c>
      <c r="AE5459">
        <v>5.8999999999999997E-2</v>
      </c>
      <c r="AF5459">
        <v>5.8000000000000003E-2</v>
      </c>
      <c r="AG5459">
        <v>5.8000000000000003E-2</v>
      </c>
      <c r="AH5459">
        <v>5.7000000000000002E-2</v>
      </c>
      <c r="AI5459">
        <v>5.7000000000000002E-2</v>
      </c>
      <c r="AJ5459">
        <v>5.6000000000000001E-2</v>
      </c>
      <c r="AK5459">
        <v>5.5E-2</v>
      </c>
      <c r="AL5459">
        <v>5.6000000000000001E-2</v>
      </c>
      <c r="AM5459">
        <v>5.8999999999999997E-2</v>
      </c>
      <c r="AN5459">
        <v>5.8999999999999997E-2</v>
      </c>
      <c r="AO5459">
        <v>5.8000000000000003E-2</v>
      </c>
      <c r="AP5459">
        <v>5.8999999999999997E-2</v>
      </c>
      <c r="AQ5459">
        <v>0.06</v>
      </c>
      <c r="AR5459">
        <v>6.0999999999999999E-2</v>
      </c>
      <c r="AS5459">
        <v>6.0999999999999999E-2</v>
      </c>
      <c r="AT5459">
        <v>0.06</v>
      </c>
      <c r="AU5459">
        <v>6.2E-2</v>
      </c>
      <c r="AV5459">
        <v>6.4000000000000001E-2</v>
      </c>
      <c r="AW5459">
        <v>6.6000000000000003E-2</v>
      </c>
      <c r="AX5459">
        <v>6.7000000000000004E-2</v>
      </c>
      <c r="AY5459">
        <v>6.8000000000000005E-2</v>
      </c>
      <c r="AZ5459">
        <v>6.9000000000000006E-2</v>
      </c>
      <c r="BA5459">
        <v>7.0000000000000007E-2</v>
      </c>
      <c r="BB5459">
        <v>7.0999999999999994E-2</v>
      </c>
      <c r="BC5459">
        <v>2018</v>
      </c>
    </row>
    <row r="5460" spans="1:55" x14ac:dyDescent="0.25">
      <c r="A5460">
        <v>558</v>
      </c>
      <c r="B5460" t="s">
        <v>1377</v>
      </c>
      <c r="C5460" t="s">
        <v>275</v>
      </c>
      <c r="D5460" t="s">
        <v>1378</v>
      </c>
      <c r="E5460" t="s">
        <v>276</v>
      </c>
      <c r="F5460" t="s">
        <v>277</v>
      </c>
      <c r="G5460" t="s">
        <v>278</v>
      </c>
      <c r="I5460" t="s">
        <v>243</v>
      </c>
      <c r="J5460">
        <v>3.9340000000000002</v>
      </c>
      <c r="K5460">
        <v>3.879</v>
      </c>
      <c r="L5460">
        <v>3.8359999999999999</v>
      </c>
      <c r="M5460">
        <v>4.4390000000000001</v>
      </c>
      <c r="N5460">
        <v>4.62</v>
      </c>
      <c r="O5460">
        <v>5.0510000000000002</v>
      </c>
      <c r="P5460">
        <v>5.6639999999999997</v>
      </c>
      <c r="Q5460">
        <v>6.2290000000000001</v>
      </c>
      <c r="R5460">
        <v>6.7279999999999998</v>
      </c>
      <c r="S5460">
        <v>7.2030000000000003</v>
      </c>
      <c r="T5460">
        <v>7.6870000000000003</v>
      </c>
      <c r="U5460">
        <v>8.3680000000000003</v>
      </c>
      <c r="V5460">
        <v>9.6950000000000003</v>
      </c>
      <c r="W5460">
        <v>10.491</v>
      </c>
      <c r="X5460">
        <v>10.766</v>
      </c>
      <c r="Y5460">
        <v>11.209</v>
      </c>
      <c r="Z5460">
        <v>11.868</v>
      </c>
      <c r="AA5460">
        <v>12.491</v>
      </c>
      <c r="AB5460">
        <v>12.868</v>
      </c>
      <c r="AC5460">
        <v>13.803000000000001</v>
      </c>
      <c r="AD5460">
        <v>14.116</v>
      </c>
      <c r="AE5460">
        <v>14.173</v>
      </c>
      <c r="AF5460">
        <v>14.500999999999999</v>
      </c>
      <c r="AG5460">
        <v>14.673999999999999</v>
      </c>
      <c r="AH5460">
        <v>14.884</v>
      </c>
      <c r="AI5460">
        <v>15.318</v>
      </c>
      <c r="AJ5460">
        <v>15.962</v>
      </c>
      <c r="AK5460">
        <v>16.727</v>
      </c>
      <c r="AL5460">
        <v>17.329999999999998</v>
      </c>
      <c r="AM5460">
        <v>19.934000000000001</v>
      </c>
      <c r="AN5460">
        <v>22.69</v>
      </c>
      <c r="AO5460">
        <v>24.628</v>
      </c>
      <c r="AP5460">
        <v>25.768000000000001</v>
      </c>
      <c r="AQ5460">
        <v>26.989000000000001</v>
      </c>
      <c r="AR5460">
        <v>28.965</v>
      </c>
      <c r="AS5460">
        <v>30.074999999999999</v>
      </c>
      <c r="AT5460">
        <v>31.283999999999999</v>
      </c>
      <c r="AU5460">
        <v>33.369</v>
      </c>
      <c r="AV5460">
        <v>34.938000000000002</v>
      </c>
      <c r="AW5460">
        <v>36.009</v>
      </c>
      <c r="AX5460">
        <v>37.564999999999998</v>
      </c>
      <c r="AY5460">
        <v>39.082000000000001</v>
      </c>
      <c r="AZ5460">
        <v>40.472000000000001</v>
      </c>
      <c r="BA5460">
        <v>41.831000000000003</v>
      </c>
      <c r="BB5460">
        <v>43.145000000000003</v>
      </c>
      <c r="BC5460">
        <v>2018</v>
      </c>
    </row>
    <row r="5461" spans="1:55" x14ac:dyDescent="0.25">
      <c r="A5461">
        <v>558</v>
      </c>
      <c r="B5461" t="s">
        <v>1377</v>
      </c>
      <c r="C5461" t="s">
        <v>279</v>
      </c>
      <c r="D5461" t="s">
        <v>1378</v>
      </c>
      <c r="E5461" t="s">
        <v>280</v>
      </c>
      <c r="F5461" t="s">
        <v>281</v>
      </c>
      <c r="G5461" t="s">
        <v>282</v>
      </c>
      <c r="I5461" t="s">
        <v>1379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45.738</v>
      </c>
      <c r="AV5461">
        <v>51.756</v>
      </c>
      <c r="AW5461">
        <v>54.962000000000003</v>
      </c>
      <c r="AX5461">
        <v>56.98</v>
      </c>
      <c r="AY5461">
        <v>54.109000000000002</v>
      </c>
      <c r="AZ5461">
        <v>52.012999999999998</v>
      </c>
      <c r="BA5461">
        <v>49.610999999999997</v>
      </c>
      <c r="BB5461">
        <v>47.88</v>
      </c>
      <c r="BC5461">
        <v>2018</v>
      </c>
    </row>
    <row r="5462" spans="1:55" x14ac:dyDescent="0.25">
      <c r="A5462">
        <v>558</v>
      </c>
      <c r="B5462" t="s">
        <v>1377</v>
      </c>
      <c r="C5462" t="s">
        <v>283</v>
      </c>
      <c r="D5462" t="s">
        <v>1378</v>
      </c>
      <c r="E5462" t="s">
        <v>284</v>
      </c>
      <c r="F5462" t="s">
        <v>285</v>
      </c>
      <c r="G5462" t="s">
        <v>282</v>
      </c>
      <c r="I5462" t="s">
        <v>1379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45.362000000000002</v>
      </c>
      <c r="AV5462">
        <v>43.598999999999997</v>
      </c>
      <c r="AW5462">
        <v>45.356000000000002</v>
      </c>
      <c r="AX5462">
        <v>44.481000000000002</v>
      </c>
      <c r="AY5462">
        <v>44.991999999999997</v>
      </c>
      <c r="AZ5462">
        <v>45.445999999999998</v>
      </c>
      <c r="BA5462">
        <v>44.476999999999997</v>
      </c>
      <c r="BB5462">
        <v>43.341000000000001</v>
      </c>
      <c r="BC5462">
        <v>2018</v>
      </c>
    </row>
    <row r="5463" spans="1:55" x14ac:dyDescent="0.25">
      <c r="A5463">
        <v>558</v>
      </c>
      <c r="B5463" t="s">
        <v>1377</v>
      </c>
      <c r="C5463" t="s">
        <v>286</v>
      </c>
      <c r="D5463" t="s">
        <v>1378</v>
      </c>
      <c r="E5463" t="s">
        <v>287</v>
      </c>
      <c r="F5463" t="s">
        <v>288</v>
      </c>
      <c r="G5463" t="s">
        <v>250</v>
      </c>
      <c r="I5463" t="s">
        <v>1380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119.601</v>
      </c>
      <c r="AW5463">
        <v>125.459</v>
      </c>
      <c r="AX5463">
        <v>133.614</v>
      </c>
      <c r="AY5463">
        <v>141.898</v>
      </c>
      <c r="AZ5463">
        <v>149.98599999999999</v>
      </c>
      <c r="BA5463">
        <v>158.23500000000001</v>
      </c>
      <c r="BB5463">
        <v>166.62100000000001</v>
      </c>
      <c r="BC5463">
        <v>2018</v>
      </c>
    </row>
    <row r="5464" spans="1:55" x14ac:dyDescent="0.25">
      <c r="A5464">
        <v>558</v>
      </c>
      <c r="B5464" t="s">
        <v>1377</v>
      </c>
      <c r="C5464" t="s">
        <v>290</v>
      </c>
      <c r="D5464" t="s">
        <v>1378</v>
      </c>
      <c r="E5464" t="s">
        <v>287</v>
      </c>
      <c r="F5464" t="s">
        <v>291</v>
      </c>
      <c r="G5464" t="s">
        <v>235</v>
      </c>
      <c r="I5464" t="s">
        <v>292</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4.1500000000000004</v>
      </c>
      <c r="AW5464">
        <v>4.8979999999999997</v>
      </c>
      <c r="AX5464">
        <v>6.5</v>
      </c>
      <c r="AY5464">
        <v>6.2</v>
      </c>
      <c r="AZ5464">
        <v>5.7</v>
      </c>
      <c r="BA5464">
        <v>5.5</v>
      </c>
      <c r="BB5464">
        <v>5.3</v>
      </c>
      <c r="BC5464">
        <v>2018</v>
      </c>
    </row>
    <row r="5465" spans="1:55" x14ac:dyDescent="0.25">
      <c r="A5465">
        <v>558</v>
      </c>
      <c r="B5465" t="s">
        <v>1377</v>
      </c>
      <c r="C5465" t="s">
        <v>293</v>
      </c>
      <c r="D5465" t="s">
        <v>1378</v>
      </c>
      <c r="E5465" t="s">
        <v>294</v>
      </c>
      <c r="F5465" t="s">
        <v>295</v>
      </c>
      <c r="G5465" t="s">
        <v>250</v>
      </c>
      <c r="I5465" t="s">
        <v>1380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121.3</v>
      </c>
      <c r="AW5465">
        <v>127.44499999999999</v>
      </c>
      <c r="AX5465">
        <v>135.72900000000001</v>
      </c>
      <c r="AY5465">
        <v>144.14500000000001</v>
      </c>
      <c r="AZ5465">
        <v>152.36099999999999</v>
      </c>
      <c r="BA5465">
        <v>160.74100000000001</v>
      </c>
      <c r="BB5465">
        <v>169.26</v>
      </c>
      <c r="BC5465">
        <v>2018</v>
      </c>
    </row>
    <row r="5466" spans="1:55" x14ac:dyDescent="0.25">
      <c r="A5466">
        <v>558</v>
      </c>
      <c r="B5466" t="s">
        <v>1377</v>
      </c>
      <c r="C5466" t="s">
        <v>296</v>
      </c>
      <c r="D5466" t="s">
        <v>1378</v>
      </c>
      <c r="E5466" t="s">
        <v>294</v>
      </c>
      <c r="F5466" t="s">
        <v>297</v>
      </c>
      <c r="G5466" t="s">
        <v>235</v>
      </c>
      <c r="I5466" t="s">
        <v>298</v>
      </c>
      <c r="J5466" t="s">
        <v>232</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4.6230000000000002</v>
      </c>
      <c r="AW5466">
        <v>5.0659999999999998</v>
      </c>
      <c r="AX5466">
        <v>6.5</v>
      </c>
      <c r="AY5466">
        <v>6.2</v>
      </c>
      <c r="AZ5466">
        <v>5.7</v>
      </c>
      <c r="BA5466">
        <v>5.5</v>
      </c>
      <c r="BB5466">
        <v>5.3</v>
      </c>
      <c r="BC5466">
        <v>2018</v>
      </c>
    </row>
    <row r="5467" spans="1:55" x14ac:dyDescent="0.25">
      <c r="A5467">
        <v>558</v>
      </c>
      <c r="B5467" t="s">
        <v>1377</v>
      </c>
      <c r="C5467" t="s">
        <v>299</v>
      </c>
      <c r="D5467" t="s">
        <v>1378</v>
      </c>
      <c r="E5467" t="s">
        <v>300</v>
      </c>
      <c r="G5467" t="s">
        <v>274</v>
      </c>
    </row>
    <row r="5468" spans="1:55" x14ac:dyDescent="0.25">
      <c r="A5468">
        <v>558</v>
      </c>
      <c r="B5468" t="s">
        <v>1377</v>
      </c>
      <c r="C5468" t="s">
        <v>301</v>
      </c>
      <c r="D5468" t="s">
        <v>1378</v>
      </c>
      <c r="E5468" t="s">
        <v>302</v>
      </c>
      <c r="F5468" t="s">
        <v>303</v>
      </c>
      <c r="G5468" t="s">
        <v>235</v>
      </c>
    </row>
    <row r="5469" spans="1:55" x14ac:dyDescent="0.25">
      <c r="A5469">
        <v>558</v>
      </c>
      <c r="B5469" t="s">
        <v>1377</v>
      </c>
      <c r="C5469" t="s">
        <v>305</v>
      </c>
      <c r="D5469" t="s">
        <v>1378</v>
      </c>
      <c r="E5469" t="s">
        <v>306</v>
      </c>
      <c r="F5469" t="s">
        <v>307</v>
      </c>
      <c r="G5469" t="s">
        <v>235</v>
      </c>
    </row>
    <row r="5470" spans="1:55" x14ac:dyDescent="0.25">
      <c r="A5470">
        <v>558</v>
      </c>
      <c r="B5470" t="s">
        <v>1377</v>
      </c>
      <c r="C5470" t="s">
        <v>308</v>
      </c>
      <c r="D5470" t="s">
        <v>1378</v>
      </c>
      <c r="E5470" t="s">
        <v>309</v>
      </c>
      <c r="F5470" t="s">
        <v>310</v>
      </c>
      <c r="G5470" t="s">
        <v>235</v>
      </c>
    </row>
    <row r="5471" spans="1:55" x14ac:dyDescent="0.25">
      <c r="A5471">
        <v>558</v>
      </c>
      <c r="B5471" t="s">
        <v>1377</v>
      </c>
      <c r="C5471" t="s">
        <v>311</v>
      </c>
      <c r="D5471" t="s">
        <v>1378</v>
      </c>
      <c r="E5471" t="s">
        <v>312</v>
      </c>
      <c r="F5471" t="s">
        <v>313</v>
      </c>
      <c r="G5471" t="s">
        <v>235</v>
      </c>
    </row>
    <row r="5472" spans="1:55" x14ac:dyDescent="0.25">
      <c r="A5472">
        <v>558</v>
      </c>
      <c r="B5472" t="s">
        <v>1377</v>
      </c>
      <c r="C5472" t="s">
        <v>314</v>
      </c>
      <c r="D5472" t="s">
        <v>1378</v>
      </c>
      <c r="E5472" t="s">
        <v>315</v>
      </c>
      <c r="F5472" t="s">
        <v>316</v>
      </c>
      <c r="G5472" t="s">
        <v>317</v>
      </c>
    </row>
    <row r="5473" spans="1:55" x14ac:dyDescent="0.25">
      <c r="A5473">
        <v>558</v>
      </c>
      <c r="B5473" t="s">
        <v>1377</v>
      </c>
      <c r="C5473" t="s">
        <v>318</v>
      </c>
      <c r="D5473" t="s">
        <v>1378</v>
      </c>
      <c r="E5473" t="s">
        <v>319</v>
      </c>
      <c r="F5473" t="s">
        <v>320</v>
      </c>
      <c r="G5473" t="s">
        <v>321</v>
      </c>
      <c r="H5473" t="s">
        <v>322</v>
      </c>
    </row>
    <row r="5474" spans="1:55" x14ac:dyDescent="0.25">
      <c r="A5474">
        <v>558</v>
      </c>
      <c r="B5474" t="s">
        <v>1377</v>
      </c>
      <c r="C5474" t="s">
        <v>323</v>
      </c>
      <c r="D5474" t="s">
        <v>1378</v>
      </c>
      <c r="E5474" t="s">
        <v>324</v>
      </c>
      <c r="F5474" t="s">
        <v>325</v>
      </c>
      <c r="G5474" t="s">
        <v>321</v>
      </c>
      <c r="H5474" t="s">
        <v>322</v>
      </c>
      <c r="I5474" t="s">
        <v>1381</v>
      </c>
      <c r="J5474">
        <v>14.901999999999999</v>
      </c>
      <c r="K5474">
        <v>15.249000000000001</v>
      </c>
      <c r="L5474">
        <v>15.606999999999999</v>
      </c>
      <c r="M5474">
        <v>15.974</v>
      </c>
      <c r="N5474">
        <v>16.347000000000001</v>
      </c>
      <c r="O5474">
        <v>16.724</v>
      </c>
      <c r="P5474">
        <v>17.100999999999999</v>
      </c>
      <c r="Q5474">
        <v>17.481000000000002</v>
      </c>
      <c r="R5474">
        <v>17.873999999999999</v>
      </c>
      <c r="S5474">
        <v>18.294</v>
      </c>
      <c r="T5474">
        <v>18.748999999999999</v>
      </c>
      <c r="U5474">
        <v>19.245000000000001</v>
      </c>
      <c r="V5474">
        <v>19.774000000000001</v>
      </c>
      <c r="W5474">
        <v>20.321000000000002</v>
      </c>
      <c r="X5474">
        <v>20.867000000000001</v>
      </c>
      <c r="Y5474">
        <v>21.396000000000001</v>
      </c>
      <c r="Z5474">
        <v>21.902999999999999</v>
      </c>
      <c r="AA5474">
        <v>22.39</v>
      </c>
      <c r="AB5474">
        <v>22.856000000000002</v>
      </c>
      <c r="AC5474">
        <v>23.306000000000001</v>
      </c>
      <c r="AD5474">
        <v>23.741</v>
      </c>
      <c r="AE5474">
        <v>24.161999999999999</v>
      </c>
      <c r="AF5474">
        <v>24.565999999999999</v>
      </c>
      <c r="AG5474">
        <v>24.951000000000001</v>
      </c>
      <c r="AH5474">
        <v>25.309000000000001</v>
      </c>
      <c r="AI5474">
        <v>25.64</v>
      </c>
      <c r="AJ5474">
        <v>25.940999999999999</v>
      </c>
      <c r="AK5474">
        <v>26.215</v>
      </c>
      <c r="AL5474">
        <v>26.475999999999999</v>
      </c>
      <c r="AM5474">
        <v>26.741</v>
      </c>
      <c r="AN5474">
        <v>27.023</v>
      </c>
      <c r="AO5474">
        <v>27.327000000000002</v>
      </c>
      <c r="AP5474">
        <v>27.65</v>
      </c>
      <c r="AQ5474">
        <v>27.984999999999999</v>
      </c>
      <c r="AR5474">
        <v>28.323</v>
      </c>
      <c r="AS5474">
        <v>28.655999999999999</v>
      </c>
      <c r="AT5474">
        <v>28.983000000000001</v>
      </c>
      <c r="AU5474">
        <v>29.305</v>
      </c>
      <c r="AV5474">
        <v>29.631</v>
      </c>
      <c r="AW5474">
        <v>29.96</v>
      </c>
      <c r="AX5474">
        <v>30.292999999999999</v>
      </c>
      <c r="AY5474">
        <v>30.63</v>
      </c>
      <c r="AZ5474">
        <v>30.971</v>
      </c>
      <c r="BA5474">
        <v>31.315000000000001</v>
      </c>
      <c r="BB5474">
        <v>31.663</v>
      </c>
      <c r="BC5474">
        <v>2015</v>
      </c>
    </row>
    <row r="5475" spans="1:55" x14ac:dyDescent="0.25">
      <c r="A5475">
        <v>558</v>
      </c>
      <c r="B5475" t="s">
        <v>1377</v>
      </c>
      <c r="C5475" t="s">
        <v>327</v>
      </c>
      <c r="D5475" t="s">
        <v>1378</v>
      </c>
      <c r="E5475" t="s">
        <v>328</v>
      </c>
      <c r="F5475" t="s">
        <v>329</v>
      </c>
      <c r="G5475" t="s">
        <v>229</v>
      </c>
      <c r="H5475" t="s">
        <v>230</v>
      </c>
      <c r="I5475" t="s">
        <v>1382</v>
      </c>
      <c r="J5475" t="s">
        <v>232</v>
      </c>
      <c r="K5475" t="s">
        <v>232</v>
      </c>
      <c r="L5475" t="s">
        <v>232</v>
      </c>
      <c r="M5475" t="s">
        <v>232</v>
      </c>
      <c r="N5475" t="s">
        <v>232</v>
      </c>
      <c r="O5475" t="s">
        <v>232</v>
      </c>
      <c r="P5475" t="s">
        <v>232</v>
      </c>
      <c r="Q5475" t="s">
        <v>232</v>
      </c>
      <c r="R5475" t="s">
        <v>232</v>
      </c>
      <c r="S5475" t="s">
        <v>232</v>
      </c>
      <c r="T5475" t="s">
        <v>232</v>
      </c>
      <c r="U5475" t="s">
        <v>232</v>
      </c>
      <c r="V5475" t="s">
        <v>232</v>
      </c>
      <c r="W5475" t="s">
        <v>232</v>
      </c>
      <c r="X5475" t="s">
        <v>232</v>
      </c>
      <c r="Y5475" t="s">
        <v>232</v>
      </c>
      <c r="Z5475" t="s">
        <v>232</v>
      </c>
      <c r="AA5475" t="s">
        <v>232</v>
      </c>
      <c r="AB5475" t="s">
        <v>232</v>
      </c>
      <c r="AC5475" t="s">
        <v>232</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766.63400000000001</v>
      </c>
      <c r="AW5475">
        <v>980.85500000000002</v>
      </c>
      <c r="AX5475" s="52">
        <v>1117.33</v>
      </c>
      <c r="AY5475" s="52">
        <v>1264.0899999999999</v>
      </c>
      <c r="AZ5475" s="52">
        <v>1409.11</v>
      </c>
      <c r="BA5475" s="52">
        <v>1580.35</v>
      </c>
      <c r="BB5475" s="52">
        <v>1760.85</v>
      </c>
      <c r="BC5475">
        <v>2018</v>
      </c>
    </row>
    <row r="5476" spans="1:55" x14ac:dyDescent="0.25">
      <c r="A5476">
        <v>558</v>
      </c>
      <c r="B5476" t="s">
        <v>1377</v>
      </c>
      <c r="C5476" t="s">
        <v>331</v>
      </c>
      <c r="D5476" t="s">
        <v>1378</v>
      </c>
      <c r="E5476" t="s">
        <v>328</v>
      </c>
      <c r="F5476" t="s">
        <v>329</v>
      </c>
      <c r="G5476" t="s">
        <v>282</v>
      </c>
      <c r="I5476" t="s">
        <v>332</v>
      </c>
      <c r="J5476" t="s">
        <v>232</v>
      </c>
      <c r="K5476" t="s">
        <v>232</v>
      </c>
      <c r="L5476" t="s">
        <v>232</v>
      </c>
      <c r="M5476" t="s">
        <v>232</v>
      </c>
      <c r="N5476" t="s">
        <v>232</v>
      </c>
      <c r="O5476" t="s">
        <v>232</v>
      </c>
      <c r="P5476" t="s">
        <v>232</v>
      </c>
      <c r="Q5476" t="s">
        <v>232</v>
      </c>
      <c r="R5476" t="s">
        <v>232</v>
      </c>
      <c r="S5476" t="s">
        <v>232</v>
      </c>
      <c r="T5476" t="s">
        <v>232</v>
      </c>
      <c r="U5476" t="s">
        <v>232</v>
      </c>
      <c r="V5476" t="s">
        <v>232</v>
      </c>
      <c r="W5476" t="s">
        <v>232</v>
      </c>
      <c r="X5476" t="s">
        <v>232</v>
      </c>
      <c r="Y5476" t="s">
        <v>232</v>
      </c>
      <c r="Z5476" t="s">
        <v>232</v>
      </c>
      <c r="AA5476" t="s">
        <v>232</v>
      </c>
      <c r="AB5476" t="s">
        <v>232</v>
      </c>
      <c r="AC5476" t="s">
        <v>232</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24.39</v>
      </c>
      <c r="AV5476">
        <v>25.492999999999999</v>
      </c>
      <c r="AW5476">
        <v>29.186</v>
      </c>
      <c r="AX5476">
        <v>29.378</v>
      </c>
      <c r="AY5476">
        <v>29.94</v>
      </c>
      <c r="AZ5476">
        <v>30.222999999999999</v>
      </c>
      <c r="BA5476">
        <v>30.597999999999999</v>
      </c>
      <c r="BB5476">
        <v>30.827999999999999</v>
      </c>
      <c r="BC5476">
        <v>2018</v>
      </c>
    </row>
    <row r="5477" spans="1:55" x14ac:dyDescent="0.25">
      <c r="A5477">
        <v>558</v>
      </c>
      <c r="B5477" t="s">
        <v>1377</v>
      </c>
      <c r="C5477" t="s">
        <v>333</v>
      </c>
      <c r="D5477" t="s">
        <v>1378</v>
      </c>
      <c r="E5477" t="s">
        <v>334</v>
      </c>
      <c r="F5477" t="s">
        <v>335</v>
      </c>
      <c r="G5477" t="s">
        <v>229</v>
      </c>
      <c r="H5477" t="s">
        <v>230</v>
      </c>
      <c r="I5477" t="s">
        <v>1382</v>
      </c>
      <c r="J5477" t="s">
        <v>232</v>
      </c>
      <c r="K5477" t="s">
        <v>232</v>
      </c>
      <c r="L5477" t="s">
        <v>232</v>
      </c>
      <c r="M5477" t="s">
        <v>232</v>
      </c>
      <c r="N5477" t="s">
        <v>232</v>
      </c>
      <c r="O5477" t="s">
        <v>232</v>
      </c>
      <c r="P5477" t="s">
        <v>232</v>
      </c>
      <c r="Q5477" t="s">
        <v>232</v>
      </c>
      <c r="R5477" t="s">
        <v>232</v>
      </c>
      <c r="S5477" t="s">
        <v>232</v>
      </c>
      <c r="T5477" t="s">
        <v>232</v>
      </c>
      <c r="U5477" t="s">
        <v>232</v>
      </c>
      <c r="V5477" t="s">
        <v>232</v>
      </c>
      <c r="W5477" t="s">
        <v>232</v>
      </c>
      <c r="X5477" t="s">
        <v>232</v>
      </c>
      <c r="Y5477" t="s">
        <v>232</v>
      </c>
      <c r="Z5477" t="s">
        <v>232</v>
      </c>
      <c r="AA5477" t="s">
        <v>232</v>
      </c>
      <c r="AB5477" t="s">
        <v>232</v>
      </c>
      <c r="AC5477" t="s">
        <v>232</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962.827</v>
      </c>
      <c r="AW5477" s="52">
        <v>1148.3499999999999</v>
      </c>
      <c r="AX5477" s="52">
        <v>1308.29</v>
      </c>
      <c r="AY5477" s="52">
        <v>1343.1</v>
      </c>
      <c r="AZ5477" s="52">
        <v>1485</v>
      </c>
      <c r="BA5477" s="52">
        <v>1643.51</v>
      </c>
      <c r="BB5477" s="52">
        <v>1825.48</v>
      </c>
      <c r="BC5477">
        <v>2018</v>
      </c>
    </row>
    <row r="5478" spans="1:55" x14ac:dyDescent="0.25">
      <c r="A5478">
        <v>558</v>
      </c>
      <c r="B5478" t="s">
        <v>1377</v>
      </c>
      <c r="C5478" t="s">
        <v>336</v>
      </c>
      <c r="D5478" t="s">
        <v>1378</v>
      </c>
      <c r="E5478" t="s">
        <v>334</v>
      </c>
      <c r="F5478" t="s">
        <v>335</v>
      </c>
      <c r="G5478" t="s">
        <v>282</v>
      </c>
      <c r="I5478" t="s">
        <v>337</v>
      </c>
      <c r="J5478" t="s">
        <v>232</v>
      </c>
      <c r="K5478" t="s">
        <v>232</v>
      </c>
      <c r="L5478" t="s">
        <v>232</v>
      </c>
      <c r="M5478" t="s">
        <v>232</v>
      </c>
      <c r="N5478" t="s">
        <v>232</v>
      </c>
      <c r="O5478" t="s">
        <v>232</v>
      </c>
      <c r="P5478" t="s">
        <v>232</v>
      </c>
      <c r="Q5478" t="s">
        <v>232</v>
      </c>
      <c r="R5478" t="s">
        <v>232</v>
      </c>
      <c r="S5478" t="s">
        <v>232</v>
      </c>
      <c r="T5478" t="s">
        <v>232</v>
      </c>
      <c r="U5478" t="s">
        <v>232</v>
      </c>
      <c r="V5478" t="s">
        <v>232</v>
      </c>
      <c r="W5478" t="s">
        <v>232</v>
      </c>
      <c r="X5478" t="s">
        <v>232</v>
      </c>
      <c r="Y5478" t="s">
        <v>232</v>
      </c>
      <c r="Z5478" t="s">
        <v>232</v>
      </c>
      <c r="AA5478" t="s">
        <v>232</v>
      </c>
      <c r="AB5478" t="s">
        <v>232</v>
      </c>
      <c r="AC5478" t="s">
        <v>232</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27.521000000000001</v>
      </c>
      <c r="AV5478">
        <v>32.017000000000003</v>
      </c>
      <c r="AW5478">
        <v>34.17</v>
      </c>
      <c r="AX5478">
        <v>34.399000000000001</v>
      </c>
      <c r="AY5478">
        <v>31.811</v>
      </c>
      <c r="AZ5478">
        <v>31.85</v>
      </c>
      <c r="BA5478">
        <v>31.82</v>
      </c>
      <c r="BB5478">
        <v>31.96</v>
      </c>
      <c r="BC5478">
        <v>2018</v>
      </c>
    </row>
    <row r="5479" spans="1:55" x14ac:dyDescent="0.25">
      <c r="A5479">
        <v>558</v>
      </c>
      <c r="B5479" t="s">
        <v>1377</v>
      </c>
      <c r="C5479" t="s">
        <v>338</v>
      </c>
      <c r="D5479" t="s">
        <v>1378</v>
      </c>
      <c r="E5479" t="s">
        <v>339</v>
      </c>
      <c r="F5479" t="s">
        <v>340</v>
      </c>
      <c r="G5479" t="s">
        <v>229</v>
      </c>
      <c r="H5479" t="s">
        <v>230</v>
      </c>
      <c r="I5479" t="s">
        <v>1382</v>
      </c>
      <c r="J5479" t="s">
        <v>232</v>
      </c>
      <c r="K5479" t="s">
        <v>232</v>
      </c>
      <c r="L5479" t="s">
        <v>232</v>
      </c>
      <c r="M5479" t="s">
        <v>232</v>
      </c>
      <c r="N5479" t="s">
        <v>232</v>
      </c>
      <c r="O5479" t="s">
        <v>232</v>
      </c>
      <c r="P5479" t="s">
        <v>232</v>
      </c>
      <c r="Q5479" t="s">
        <v>232</v>
      </c>
      <c r="R5479" t="s">
        <v>232</v>
      </c>
      <c r="S5479" t="s">
        <v>232</v>
      </c>
      <c r="T5479" t="s">
        <v>232</v>
      </c>
      <c r="U5479" t="s">
        <v>232</v>
      </c>
      <c r="V5479" t="s">
        <v>232</v>
      </c>
      <c r="W5479" t="s">
        <v>232</v>
      </c>
      <c r="X5479" t="s">
        <v>232</v>
      </c>
      <c r="Y5479" t="s">
        <v>232</v>
      </c>
      <c r="Z5479" t="s">
        <v>232</v>
      </c>
      <c r="AA5479" t="s">
        <v>232</v>
      </c>
      <c r="AB5479" t="s">
        <v>232</v>
      </c>
      <c r="AC5479" t="s">
        <v>232</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-196.19300000000001</v>
      </c>
      <c r="AW5479">
        <v>-167.494</v>
      </c>
      <c r="AX5479">
        <v>-190.96299999999999</v>
      </c>
      <c r="AY5479">
        <v>-79.010000000000005</v>
      </c>
      <c r="AZ5479">
        <v>-75.891000000000005</v>
      </c>
      <c r="BA5479">
        <v>-63.156999999999996</v>
      </c>
      <c r="BB5479">
        <v>-64.634</v>
      </c>
      <c r="BC5479">
        <v>2018</v>
      </c>
    </row>
    <row r="5480" spans="1:55" x14ac:dyDescent="0.25">
      <c r="A5480">
        <v>558</v>
      </c>
      <c r="B5480" t="s">
        <v>1377</v>
      </c>
      <c r="C5480" t="s">
        <v>341</v>
      </c>
      <c r="D5480" t="s">
        <v>1378</v>
      </c>
      <c r="E5480" t="s">
        <v>339</v>
      </c>
      <c r="F5480" t="s">
        <v>340</v>
      </c>
      <c r="G5480" t="s">
        <v>282</v>
      </c>
      <c r="I5480" t="s">
        <v>342</v>
      </c>
      <c r="J5480" t="s">
        <v>232</v>
      </c>
      <c r="K5480" t="s">
        <v>232</v>
      </c>
      <c r="L5480" t="s">
        <v>232</v>
      </c>
      <c r="M5480" t="s">
        <v>232</v>
      </c>
      <c r="N5480" t="s">
        <v>232</v>
      </c>
      <c r="O5480" t="s">
        <v>232</v>
      </c>
      <c r="P5480" t="s">
        <v>232</v>
      </c>
      <c r="Q5480" t="s">
        <v>232</v>
      </c>
      <c r="R5480" t="s">
        <v>232</v>
      </c>
      <c r="S5480" t="s">
        <v>232</v>
      </c>
      <c r="T5480" t="s">
        <v>232</v>
      </c>
      <c r="U5480" t="s">
        <v>232</v>
      </c>
      <c r="V5480" t="s">
        <v>232</v>
      </c>
      <c r="W5480" t="s">
        <v>232</v>
      </c>
      <c r="X5480" t="s">
        <v>232</v>
      </c>
      <c r="Y5480" t="s">
        <v>232</v>
      </c>
      <c r="Z5480" t="s">
        <v>232</v>
      </c>
      <c r="AA5480" t="s">
        <v>232</v>
      </c>
      <c r="AB5480" t="s">
        <v>232</v>
      </c>
      <c r="AC5480" t="s">
        <v>232</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-3.1309999999999998</v>
      </c>
      <c r="AV5480">
        <v>-6.524</v>
      </c>
      <c r="AW5480">
        <v>-4.984</v>
      </c>
      <c r="AX5480">
        <v>-5.0209999999999999</v>
      </c>
      <c r="AY5480">
        <v>-1.871</v>
      </c>
      <c r="AZ5480">
        <v>-1.6279999999999999</v>
      </c>
      <c r="BA5480">
        <v>-1.2230000000000001</v>
      </c>
      <c r="BB5480">
        <v>-1.1319999999999999</v>
      </c>
      <c r="BC5480">
        <v>2018</v>
      </c>
    </row>
    <row r="5481" spans="1:55" x14ac:dyDescent="0.25">
      <c r="A5481">
        <v>558</v>
      </c>
      <c r="B5481" t="s">
        <v>1377</v>
      </c>
      <c r="C5481" t="s">
        <v>343</v>
      </c>
      <c r="D5481" t="s">
        <v>1378</v>
      </c>
      <c r="E5481" t="s">
        <v>344</v>
      </c>
      <c r="F5481" t="s">
        <v>345</v>
      </c>
      <c r="G5481" t="s">
        <v>229</v>
      </c>
      <c r="H5481" t="s">
        <v>230</v>
      </c>
    </row>
    <row r="5482" spans="1:55" x14ac:dyDescent="0.25">
      <c r="A5482">
        <v>558</v>
      </c>
      <c r="B5482" t="s">
        <v>1377</v>
      </c>
      <c r="C5482" t="s">
        <v>346</v>
      </c>
      <c r="D5482" t="s">
        <v>1378</v>
      </c>
      <c r="E5482" t="s">
        <v>344</v>
      </c>
      <c r="F5482" t="s">
        <v>345</v>
      </c>
      <c r="G5482" t="s">
        <v>270</v>
      </c>
    </row>
    <row r="5483" spans="1:55" x14ac:dyDescent="0.25">
      <c r="A5483">
        <v>558</v>
      </c>
      <c r="B5483" t="s">
        <v>1377</v>
      </c>
      <c r="C5483" t="s">
        <v>347</v>
      </c>
      <c r="D5483" t="s">
        <v>1378</v>
      </c>
      <c r="E5483" t="s">
        <v>348</v>
      </c>
      <c r="F5483" t="s">
        <v>349</v>
      </c>
      <c r="G5483" t="s">
        <v>229</v>
      </c>
      <c r="H5483" t="s">
        <v>230</v>
      </c>
      <c r="I5483" t="s">
        <v>1382</v>
      </c>
      <c r="J5483" t="s">
        <v>232</v>
      </c>
      <c r="K5483" t="s">
        <v>232</v>
      </c>
      <c r="L5483" t="s">
        <v>232</v>
      </c>
      <c r="M5483" t="s">
        <v>232</v>
      </c>
      <c r="N5483" t="s">
        <v>232</v>
      </c>
      <c r="O5483" t="s">
        <v>232</v>
      </c>
      <c r="P5483" t="s">
        <v>232</v>
      </c>
      <c r="Q5483" t="s">
        <v>232</v>
      </c>
      <c r="R5483" t="s">
        <v>232</v>
      </c>
      <c r="S5483" t="s">
        <v>232</v>
      </c>
      <c r="T5483" t="s">
        <v>232</v>
      </c>
      <c r="U5483" t="s">
        <v>232</v>
      </c>
      <c r="V5483" t="s">
        <v>232</v>
      </c>
      <c r="W5483" t="s">
        <v>232</v>
      </c>
      <c r="X5483" t="s">
        <v>232</v>
      </c>
      <c r="Y5483" t="s">
        <v>232</v>
      </c>
      <c r="Z5483" t="s">
        <v>232</v>
      </c>
      <c r="AA5483" t="s">
        <v>232</v>
      </c>
      <c r="AB5483" t="s">
        <v>232</v>
      </c>
      <c r="AC5483" t="s">
        <v>232</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-73.712999999999994</v>
      </c>
      <c r="AV5483">
        <v>-181.072</v>
      </c>
      <c r="AW5483">
        <v>-145.47</v>
      </c>
      <c r="AX5483">
        <v>-167.38900000000001</v>
      </c>
      <c r="AY5483">
        <v>-53.914999999999999</v>
      </c>
      <c r="AZ5483">
        <v>-50.725000000000001</v>
      </c>
      <c r="BA5483">
        <v>-37.899000000000001</v>
      </c>
      <c r="BB5483">
        <v>-39.302999999999997</v>
      </c>
      <c r="BC5483">
        <v>2018</v>
      </c>
    </row>
    <row r="5484" spans="1:55" x14ac:dyDescent="0.25">
      <c r="A5484">
        <v>558</v>
      </c>
      <c r="B5484" t="s">
        <v>1377</v>
      </c>
      <c r="C5484" t="s">
        <v>350</v>
      </c>
      <c r="D5484" t="s">
        <v>1378</v>
      </c>
      <c r="E5484" t="s">
        <v>348</v>
      </c>
      <c r="F5484" t="s">
        <v>349</v>
      </c>
      <c r="G5484" t="s">
        <v>282</v>
      </c>
      <c r="I5484" t="s">
        <v>351</v>
      </c>
      <c r="J5484" t="s">
        <v>232</v>
      </c>
      <c r="K5484" t="s">
        <v>232</v>
      </c>
      <c r="L5484" t="s">
        <v>232</v>
      </c>
      <c r="M5484" t="s">
        <v>232</v>
      </c>
      <c r="N5484" t="s">
        <v>232</v>
      </c>
      <c r="O5484" t="s">
        <v>232</v>
      </c>
      <c r="P5484" t="s">
        <v>232</v>
      </c>
      <c r="Q5484" t="s">
        <v>232</v>
      </c>
      <c r="R5484" t="s">
        <v>232</v>
      </c>
      <c r="S5484" t="s">
        <v>232</v>
      </c>
      <c r="T5484" t="s">
        <v>232</v>
      </c>
      <c r="U5484" t="s">
        <v>232</v>
      </c>
      <c r="V5484" t="s">
        <v>232</v>
      </c>
      <c r="W5484" t="s">
        <v>232</v>
      </c>
      <c r="X5484" t="s">
        <v>232</v>
      </c>
      <c r="Y5484" t="s">
        <v>232</v>
      </c>
      <c r="Z5484" t="s">
        <v>232</v>
      </c>
      <c r="AA5484" t="s">
        <v>232</v>
      </c>
      <c r="AB5484" t="s">
        <v>232</v>
      </c>
      <c r="AC5484" t="s">
        <v>232</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-2.7890000000000001</v>
      </c>
      <c r="AV5484">
        <v>-6.0209999999999999</v>
      </c>
      <c r="AW5484">
        <v>-4.3289999999999997</v>
      </c>
      <c r="AX5484">
        <v>-4.4009999999999998</v>
      </c>
      <c r="AY5484">
        <v>-1.2769999999999999</v>
      </c>
      <c r="AZ5484">
        <v>-1.0880000000000001</v>
      </c>
      <c r="BA5484">
        <v>-0.73399999999999999</v>
      </c>
      <c r="BB5484">
        <v>-0.68799999999999994</v>
      </c>
      <c r="BC5484">
        <v>2018</v>
      </c>
    </row>
    <row r="5485" spans="1:55" x14ac:dyDescent="0.25">
      <c r="A5485">
        <v>558</v>
      </c>
      <c r="B5485" t="s">
        <v>1377</v>
      </c>
      <c r="C5485" t="s">
        <v>352</v>
      </c>
      <c r="D5485" t="s">
        <v>1378</v>
      </c>
      <c r="E5485" t="s">
        <v>353</v>
      </c>
      <c r="F5485" t="s">
        <v>354</v>
      </c>
      <c r="G5485" t="s">
        <v>229</v>
      </c>
      <c r="H5485" t="s">
        <v>230</v>
      </c>
    </row>
    <row r="5486" spans="1:55" x14ac:dyDescent="0.25">
      <c r="A5486">
        <v>558</v>
      </c>
      <c r="B5486" t="s">
        <v>1377</v>
      </c>
      <c r="C5486" t="s">
        <v>355</v>
      </c>
      <c r="D5486" t="s">
        <v>1378</v>
      </c>
      <c r="E5486" t="s">
        <v>353</v>
      </c>
      <c r="F5486" t="s">
        <v>354</v>
      </c>
      <c r="G5486" t="s">
        <v>282</v>
      </c>
    </row>
    <row r="5487" spans="1:55" x14ac:dyDescent="0.25">
      <c r="A5487">
        <v>558</v>
      </c>
      <c r="B5487" t="s">
        <v>1377</v>
      </c>
      <c r="C5487" t="s">
        <v>356</v>
      </c>
      <c r="D5487" t="s">
        <v>1378</v>
      </c>
      <c r="E5487" t="s">
        <v>357</v>
      </c>
      <c r="F5487" t="s">
        <v>358</v>
      </c>
      <c r="G5487" t="s">
        <v>229</v>
      </c>
      <c r="H5487" t="s">
        <v>230</v>
      </c>
      <c r="I5487" t="s">
        <v>1382</v>
      </c>
      <c r="J5487" t="s">
        <v>232</v>
      </c>
      <c r="K5487" t="s">
        <v>232</v>
      </c>
      <c r="L5487" t="s">
        <v>232</v>
      </c>
      <c r="M5487" t="s">
        <v>232</v>
      </c>
      <c r="N5487" t="s">
        <v>232</v>
      </c>
      <c r="O5487" t="s">
        <v>232</v>
      </c>
      <c r="P5487" t="s">
        <v>232</v>
      </c>
      <c r="Q5487" t="s">
        <v>232</v>
      </c>
      <c r="R5487" t="s">
        <v>232</v>
      </c>
      <c r="S5487" t="s">
        <v>232</v>
      </c>
      <c r="T5487" t="s">
        <v>232</v>
      </c>
      <c r="U5487" t="s">
        <v>232</v>
      </c>
      <c r="V5487" t="s">
        <v>232</v>
      </c>
      <c r="W5487" t="s">
        <v>232</v>
      </c>
      <c r="X5487" t="s">
        <v>232</v>
      </c>
      <c r="Y5487" t="s">
        <v>232</v>
      </c>
      <c r="Z5487" t="s">
        <v>232</v>
      </c>
      <c r="AA5487" t="s">
        <v>232</v>
      </c>
      <c r="AB5487" t="s">
        <v>232</v>
      </c>
      <c r="AC5487" t="s">
        <v>232</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915.351</v>
      </c>
      <c r="AW5487" s="52">
        <v>1111.49</v>
      </c>
      <c r="AX5487" s="52">
        <v>1297.6600000000001</v>
      </c>
      <c r="AY5487" s="52">
        <v>1427.96</v>
      </c>
      <c r="AZ5487" s="52">
        <v>1560.19</v>
      </c>
      <c r="BA5487" s="52">
        <v>1685.9</v>
      </c>
      <c r="BB5487" s="52">
        <v>1819.74</v>
      </c>
      <c r="BC5487">
        <v>2018</v>
      </c>
    </row>
    <row r="5488" spans="1:55" x14ac:dyDescent="0.25">
      <c r="A5488">
        <v>558</v>
      </c>
      <c r="B5488" t="s">
        <v>1377</v>
      </c>
      <c r="C5488" t="s">
        <v>359</v>
      </c>
      <c r="D5488" t="s">
        <v>1378</v>
      </c>
      <c r="E5488" t="s">
        <v>357</v>
      </c>
      <c r="F5488" t="s">
        <v>358</v>
      </c>
      <c r="G5488" t="s">
        <v>282</v>
      </c>
      <c r="I5488" t="s">
        <v>360</v>
      </c>
      <c r="J5488" t="s">
        <v>232</v>
      </c>
      <c r="K5488" t="s">
        <v>232</v>
      </c>
      <c r="L5488" t="s">
        <v>232</v>
      </c>
      <c r="M5488" t="s">
        <v>232</v>
      </c>
      <c r="N5488" t="s">
        <v>232</v>
      </c>
      <c r="O5488" t="s">
        <v>232</v>
      </c>
      <c r="P5488" t="s">
        <v>232</v>
      </c>
      <c r="Q5488" t="s">
        <v>232</v>
      </c>
      <c r="R5488" t="s">
        <v>232</v>
      </c>
      <c r="S5488" t="s">
        <v>232</v>
      </c>
      <c r="T5488" t="s">
        <v>232</v>
      </c>
      <c r="U5488" t="s">
        <v>232</v>
      </c>
      <c r="V5488" t="s">
        <v>232</v>
      </c>
      <c r="W5488" t="s">
        <v>232</v>
      </c>
      <c r="X5488" t="s">
        <v>232</v>
      </c>
      <c r="Y5488" t="s">
        <v>232</v>
      </c>
      <c r="Z5488" t="s">
        <v>232</v>
      </c>
      <c r="AA5488" t="s">
        <v>232</v>
      </c>
      <c r="AB5488" t="s">
        <v>232</v>
      </c>
      <c r="AC5488" t="s">
        <v>232</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26.402000000000001</v>
      </c>
      <c r="AV5488">
        <v>30.437999999999999</v>
      </c>
      <c r="AW5488">
        <v>33.073</v>
      </c>
      <c r="AX5488">
        <v>34.119</v>
      </c>
      <c r="AY5488">
        <v>33.820999999999998</v>
      </c>
      <c r="AZ5488">
        <v>33.463000000000001</v>
      </c>
      <c r="BA5488">
        <v>32.640999999999998</v>
      </c>
      <c r="BB5488">
        <v>31.859000000000002</v>
      </c>
      <c r="BC5488">
        <v>2018</v>
      </c>
    </row>
    <row r="5489" spans="1:55" x14ac:dyDescent="0.25">
      <c r="A5489">
        <v>558</v>
      </c>
      <c r="B5489" t="s">
        <v>1377</v>
      </c>
      <c r="C5489" t="s">
        <v>361</v>
      </c>
      <c r="D5489" t="s">
        <v>1378</v>
      </c>
      <c r="E5489" t="s">
        <v>362</v>
      </c>
      <c r="F5489" t="s">
        <v>363</v>
      </c>
      <c r="G5489" t="s">
        <v>229</v>
      </c>
      <c r="H5489" t="s">
        <v>230</v>
      </c>
      <c r="I5489" t="s">
        <v>1382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52">
        <v>1192.77</v>
      </c>
      <c r="AO5489" s="52">
        <v>1366.95</v>
      </c>
      <c r="AP5489" s="52">
        <v>1527.34</v>
      </c>
      <c r="AQ5489" s="52">
        <v>1695.01</v>
      </c>
      <c r="AR5489" s="52">
        <v>1964.54</v>
      </c>
      <c r="AS5489" s="52">
        <v>2130.15</v>
      </c>
      <c r="AT5489" s="52">
        <v>2253.16</v>
      </c>
      <c r="AU5489" s="52">
        <v>2642.6</v>
      </c>
      <c r="AV5489" s="52">
        <v>3007.25</v>
      </c>
      <c r="AW5489" s="52">
        <v>3360.73</v>
      </c>
      <c r="AX5489" s="52">
        <v>3803.34</v>
      </c>
      <c r="AY5489" s="52">
        <v>4222.0600000000004</v>
      </c>
      <c r="AZ5489" s="52">
        <v>4662.4399999999996</v>
      </c>
      <c r="BA5489" s="52">
        <v>5164.93</v>
      </c>
      <c r="BB5489" s="52">
        <v>5711.8</v>
      </c>
      <c r="BC5489">
        <v>2018</v>
      </c>
    </row>
    <row r="5490" spans="1:55" x14ac:dyDescent="0.25">
      <c r="A5490">
        <v>558</v>
      </c>
      <c r="B5490" t="s">
        <v>1377</v>
      </c>
      <c r="C5490" t="s">
        <v>364</v>
      </c>
      <c r="D5490" t="s">
        <v>1378</v>
      </c>
      <c r="E5490" t="s">
        <v>365</v>
      </c>
      <c r="F5490" t="s">
        <v>366</v>
      </c>
      <c r="G5490" t="s">
        <v>242</v>
      </c>
      <c r="H5490" t="s">
        <v>230</v>
      </c>
      <c r="I5490" t="s">
        <v>1383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-2.778</v>
      </c>
      <c r="AX5490">
        <v>-4.1289999999999996</v>
      </c>
      <c r="AY5490">
        <v>-3.2879999999999998</v>
      </c>
      <c r="AZ5490">
        <v>-2.577</v>
      </c>
      <c r="BA5490">
        <v>-2.198</v>
      </c>
      <c r="BB5490">
        <v>-2.1179999999999999</v>
      </c>
      <c r="BC5490">
        <v>2018</v>
      </c>
    </row>
    <row r="5491" spans="1:55" x14ac:dyDescent="0.25">
      <c r="A5491">
        <v>558</v>
      </c>
      <c r="B5491" t="s">
        <v>1377</v>
      </c>
      <c r="C5491" t="s">
        <v>368</v>
      </c>
      <c r="D5491" t="s">
        <v>1378</v>
      </c>
      <c r="E5491" t="s">
        <v>365</v>
      </c>
      <c r="F5491" t="s">
        <v>366</v>
      </c>
      <c r="G5491" t="s">
        <v>282</v>
      </c>
      <c r="I5491" t="s">
        <v>369</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-0.376</v>
      </c>
      <c r="AV5491">
        <v>-8.157</v>
      </c>
      <c r="AW5491">
        <v>-9.6069999999999993</v>
      </c>
      <c r="AX5491">
        <v>-12.499000000000001</v>
      </c>
      <c r="AY5491">
        <v>-9.1170000000000009</v>
      </c>
      <c r="AZ5491">
        <v>-6.5670000000000002</v>
      </c>
      <c r="BA5491">
        <v>-5.1340000000000003</v>
      </c>
      <c r="BB5491">
        <v>-4.5389999999999997</v>
      </c>
      <c r="BC5491">
        <v>2018</v>
      </c>
    </row>
    <row r="5492" spans="1:55" x14ac:dyDescent="0.25">
      <c r="A5492">
        <v>138</v>
      </c>
      <c r="B5492" t="s">
        <v>1384</v>
      </c>
      <c r="C5492" t="s">
        <v>225</v>
      </c>
      <c r="D5492" t="s">
        <v>1385</v>
      </c>
      <c r="E5492" t="s">
        <v>227</v>
      </c>
      <c r="F5492" t="s">
        <v>228</v>
      </c>
      <c r="G5492" t="s">
        <v>229</v>
      </c>
      <c r="H5492" t="s">
        <v>230</v>
      </c>
      <c r="I5492" t="s">
        <v>1386</v>
      </c>
      <c r="J5492">
        <v>332.71199999999999</v>
      </c>
      <c r="K5492">
        <v>331.00299999999999</v>
      </c>
      <c r="L5492">
        <v>326.75700000000001</v>
      </c>
      <c r="M5492">
        <v>332.50099999999998</v>
      </c>
      <c r="N5492">
        <v>342.86900000000003</v>
      </c>
      <c r="O5492">
        <v>351.97800000000001</v>
      </c>
      <c r="P5492">
        <v>362.98</v>
      </c>
      <c r="Q5492">
        <v>369.69600000000003</v>
      </c>
      <c r="R5492">
        <v>386.64800000000002</v>
      </c>
      <c r="S5492">
        <v>403.97</v>
      </c>
      <c r="T5492">
        <v>420.846</v>
      </c>
      <c r="U5492">
        <v>431.16300000000001</v>
      </c>
      <c r="V5492">
        <v>438.01600000000002</v>
      </c>
      <c r="W5492">
        <v>443.55200000000002</v>
      </c>
      <c r="X5492">
        <v>456.89600000000002</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725.36099999999999</v>
      </c>
      <c r="AV5492">
        <v>743.75800000000004</v>
      </c>
      <c r="AW5492">
        <v>757.21400000000006</v>
      </c>
      <c r="AX5492">
        <v>770.00300000000004</v>
      </c>
      <c r="AY5492">
        <v>781.471</v>
      </c>
      <c r="AZ5492">
        <v>793.55</v>
      </c>
      <c r="BA5492">
        <v>805.07899999999995</v>
      </c>
      <c r="BB5492">
        <v>817.05200000000002</v>
      </c>
      <c r="BC5492">
        <v>2018</v>
      </c>
    </row>
    <row r="5493" spans="1:55" x14ac:dyDescent="0.25">
      <c r="A5493">
        <v>138</v>
      </c>
      <c r="B5493" t="s">
        <v>1384</v>
      </c>
      <c r="C5493" t="s">
        <v>233</v>
      </c>
      <c r="D5493" t="s">
        <v>1385</v>
      </c>
      <c r="E5493" t="s">
        <v>227</v>
      </c>
      <c r="F5493" t="s">
        <v>234</v>
      </c>
      <c r="G5493" t="s">
        <v>235</v>
      </c>
      <c r="I5493" t="s">
        <v>236</v>
      </c>
      <c r="J5493" t="s">
        <v>232</v>
      </c>
      <c r="K5493">
        <v>-0.51400000000000001</v>
      </c>
      <c r="L5493">
        <v>-1.2829999999999999</v>
      </c>
      <c r="M5493">
        <v>1.758</v>
      </c>
      <c r="N5493">
        <v>3.1179999999999999</v>
      </c>
      <c r="O5493">
        <v>2.657</v>
      </c>
      <c r="P5493">
        <v>3.1259999999999999</v>
      </c>
      <c r="Q5493">
        <v>1.85</v>
      </c>
      <c r="R5493">
        <v>4.585</v>
      </c>
      <c r="S5493">
        <v>4.4800000000000004</v>
      </c>
      <c r="T5493">
        <v>4.1779999999999999</v>
      </c>
      <c r="U5493">
        <v>2.4510000000000001</v>
      </c>
      <c r="V5493">
        <v>1.589</v>
      </c>
      <c r="W5493">
        <v>1.264</v>
      </c>
      <c r="X5493">
        <v>3.008</v>
      </c>
      <c r="Y5493">
        <v>2.762</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2.8690000000000002</v>
      </c>
      <c r="AV5493">
        <v>2.536</v>
      </c>
      <c r="AW5493">
        <v>1.8089999999999999</v>
      </c>
      <c r="AX5493">
        <v>1.6890000000000001</v>
      </c>
      <c r="AY5493">
        <v>1.4890000000000001</v>
      </c>
      <c r="AZ5493">
        <v>1.546</v>
      </c>
      <c r="BA5493">
        <v>1.4530000000000001</v>
      </c>
      <c r="BB5493">
        <v>1.4870000000000001</v>
      </c>
      <c r="BC5493">
        <v>2018</v>
      </c>
    </row>
    <row r="5494" spans="1:55" x14ac:dyDescent="0.25">
      <c r="A5494">
        <v>138</v>
      </c>
      <c r="B5494" t="s">
        <v>1384</v>
      </c>
      <c r="C5494" t="s">
        <v>237</v>
      </c>
      <c r="D5494" t="s">
        <v>1385</v>
      </c>
      <c r="E5494" t="s">
        <v>238</v>
      </c>
      <c r="F5494" t="s">
        <v>239</v>
      </c>
      <c r="G5494" t="s">
        <v>229</v>
      </c>
      <c r="H5494" t="s">
        <v>230</v>
      </c>
      <c r="I5494" t="s">
        <v>1386</v>
      </c>
      <c r="J5494">
        <v>174.27099999999999</v>
      </c>
      <c r="K5494">
        <v>182.738</v>
      </c>
      <c r="L5494">
        <v>190.13399999999999</v>
      </c>
      <c r="M5494">
        <v>197.53700000000001</v>
      </c>
      <c r="N5494">
        <v>206.55099999999999</v>
      </c>
      <c r="O5494">
        <v>215.85599999999999</v>
      </c>
      <c r="P5494">
        <v>222.822</v>
      </c>
      <c r="Q5494">
        <v>226.23500000000001</v>
      </c>
      <c r="R5494">
        <v>236.06700000000001</v>
      </c>
      <c r="S5494">
        <v>250.00399999999999</v>
      </c>
      <c r="T5494">
        <v>264.48200000000003</v>
      </c>
      <c r="U5494">
        <v>279.41500000000002</v>
      </c>
      <c r="V5494">
        <v>290.91899999999998</v>
      </c>
      <c r="W5494">
        <v>299.28100000000001</v>
      </c>
      <c r="X5494">
        <v>314.68</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737.048</v>
      </c>
      <c r="AV5494">
        <v>772.69399999999996</v>
      </c>
      <c r="AW5494">
        <v>799.26700000000005</v>
      </c>
      <c r="AX5494">
        <v>826.13</v>
      </c>
      <c r="AY5494">
        <v>853.47400000000005</v>
      </c>
      <c r="AZ5494">
        <v>882.90700000000004</v>
      </c>
      <c r="BA5494">
        <v>913.81500000000005</v>
      </c>
      <c r="BB5494">
        <v>947.03200000000004</v>
      </c>
      <c r="BC5494">
        <v>2018</v>
      </c>
    </row>
    <row r="5495" spans="1:55" x14ac:dyDescent="0.25">
      <c r="A5495">
        <v>138</v>
      </c>
      <c r="B5495" t="s">
        <v>1384</v>
      </c>
      <c r="C5495" t="s">
        <v>240</v>
      </c>
      <c r="D5495" t="s">
        <v>1385</v>
      </c>
      <c r="E5495" t="s">
        <v>238</v>
      </c>
      <c r="F5495" t="s">
        <v>241</v>
      </c>
      <c r="G5495" t="s">
        <v>242</v>
      </c>
      <c r="H5495" t="s">
        <v>230</v>
      </c>
      <c r="I5495" t="s">
        <v>243</v>
      </c>
      <c r="J5495">
        <v>193.41499999999999</v>
      </c>
      <c r="K5495">
        <v>162.114</v>
      </c>
      <c r="L5495">
        <v>157.059</v>
      </c>
      <c r="M5495">
        <v>152.90899999999999</v>
      </c>
      <c r="N5495">
        <v>142.32499999999999</v>
      </c>
      <c r="O5495">
        <v>144.398</v>
      </c>
      <c r="P5495">
        <v>201.24</v>
      </c>
      <c r="Q5495">
        <v>246.488</v>
      </c>
      <c r="R5495">
        <v>263.755</v>
      </c>
      <c r="S5495">
        <v>260.07299999999998</v>
      </c>
      <c r="T5495">
        <v>320.839</v>
      </c>
      <c r="U5495">
        <v>330.512</v>
      </c>
      <c r="V5495">
        <v>365.35599999999999</v>
      </c>
      <c r="W5495">
        <v>355.303</v>
      </c>
      <c r="X5495">
        <v>381.87400000000002</v>
      </c>
      <c r="Y5495">
        <v>452.71</v>
      </c>
      <c r="Z5495">
        <v>450.625</v>
      </c>
      <c r="AA5495">
        <v>417.32900000000001</v>
      </c>
      <c r="AB5495">
        <v>438.61</v>
      </c>
      <c r="AC5495">
        <v>447.47399999999999</v>
      </c>
      <c r="AD5495">
        <v>417.58100000000002</v>
      </c>
      <c r="AE5495">
        <v>431.50799999999998</v>
      </c>
      <c r="AF5495">
        <v>473.072</v>
      </c>
      <c r="AG5495">
        <v>579.78800000000001</v>
      </c>
      <c r="AH5495">
        <v>657.86199999999997</v>
      </c>
      <c r="AI5495">
        <v>686.202</v>
      </c>
      <c r="AJ5495">
        <v>733.95299999999997</v>
      </c>
      <c r="AK5495">
        <v>848.65599999999995</v>
      </c>
      <c r="AL5495">
        <v>952.49099999999999</v>
      </c>
      <c r="AM5495">
        <v>870.27800000000002</v>
      </c>
      <c r="AN5495">
        <v>848.13300000000004</v>
      </c>
      <c r="AO5495">
        <v>904.91499999999996</v>
      </c>
      <c r="AP5495">
        <v>839.43600000000004</v>
      </c>
      <c r="AQ5495">
        <v>877.19799999999998</v>
      </c>
      <c r="AR5495">
        <v>892.39700000000005</v>
      </c>
      <c r="AS5495">
        <v>765.65</v>
      </c>
      <c r="AT5495">
        <v>783.85199999999998</v>
      </c>
      <c r="AU5495">
        <v>832.23900000000003</v>
      </c>
      <c r="AV5495">
        <v>912.899</v>
      </c>
      <c r="AW5495">
        <v>914.00300000000004</v>
      </c>
      <c r="AX5495">
        <v>954.93100000000004</v>
      </c>
      <c r="AY5495">
        <v>992.12</v>
      </c>
      <c r="AZ5495" s="52">
        <v>1032.97</v>
      </c>
      <c r="BA5495" s="52">
        <v>1073.53</v>
      </c>
      <c r="BB5495" s="52">
        <v>1119.68</v>
      </c>
      <c r="BC5495">
        <v>2018</v>
      </c>
    </row>
    <row r="5496" spans="1:55" x14ac:dyDescent="0.25">
      <c r="A5496">
        <v>138</v>
      </c>
      <c r="B5496" t="s">
        <v>1384</v>
      </c>
      <c r="C5496" t="s">
        <v>244</v>
      </c>
      <c r="D5496" t="s">
        <v>1385</v>
      </c>
      <c r="E5496" t="s">
        <v>238</v>
      </c>
      <c r="F5496" t="s">
        <v>245</v>
      </c>
      <c r="G5496" t="s">
        <v>246</v>
      </c>
      <c r="H5496" t="s">
        <v>230</v>
      </c>
      <c r="I5496" t="s">
        <v>243</v>
      </c>
      <c r="J5496">
        <v>166.047</v>
      </c>
      <c r="K5496">
        <v>180.82300000000001</v>
      </c>
      <c r="L5496">
        <v>189.53200000000001</v>
      </c>
      <c r="M5496">
        <v>200.41800000000001</v>
      </c>
      <c r="N5496">
        <v>214.124</v>
      </c>
      <c r="O5496">
        <v>226.76499999999999</v>
      </c>
      <c r="P5496">
        <v>238.56100000000001</v>
      </c>
      <c r="Q5496">
        <v>248.98500000000001</v>
      </c>
      <c r="R5496">
        <v>269.58499999999998</v>
      </c>
      <c r="S5496">
        <v>292.70600000000002</v>
      </c>
      <c r="T5496">
        <v>316.346</v>
      </c>
      <c r="U5496">
        <v>335.06299999999999</v>
      </c>
      <c r="V5496">
        <v>348.14600000000002</v>
      </c>
      <c r="W5496">
        <v>360.899</v>
      </c>
      <c r="X5496">
        <v>379.69400000000002</v>
      </c>
      <c r="Y5496">
        <v>398.363</v>
      </c>
      <c r="Z5496">
        <v>419.83199999999999</v>
      </c>
      <c r="AA5496">
        <v>445.55399999999997</v>
      </c>
      <c r="AB5496">
        <v>471.60399999999998</v>
      </c>
      <c r="AC5496">
        <v>502.48899999999998</v>
      </c>
      <c r="AD5496">
        <v>535.29399999999998</v>
      </c>
      <c r="AE5496">
        <v>559.76800000000003</v>
      </c>
      <c r="AF5496">
        <v>569.85599999999999</v>
      </c>
      <c r="AG5496">
        <v>581.35199999999998</v>
      </c>
      <c r="AH5496">
        <v>608.84299999999996</v>
      </c>
      <c r="AI5496">
        <v>640.65599999999995</v>
      </c>
      <c r="AJ5496">
        <v>682.89400000000001</v>
      </c>
      <c r="AK5496">
        <v>727.69</v>
      </c>
      <c r="AL5496">
        <v>757.95600000000002</v>
      </c>
      <c r="AM5496">
        <v>735.726</v>
      </c>
      <c r="AN5496">
        <v>754.28</v>
      </c>
      <c r="AO5496">
        <v>781.97</v>
      </c>
      <c r="AP5496">
        <v>788.75</v>
      </c>
      <c r="AQ5496">
        <v>801.56899999999996</v>
      </c>
      <c r="AR5496">
        <v>828.36699999999996</v>
      </c>
      <c r="AS5496">
        <v>853.62099999999998</v>
      </c>
      <c r="AT5496">
        <v>881.86599999999999</v>
      </c>
      <c r="AU5496">
        <v>924.41200000000003</v>
      </c>
      <c r="AV5496">
        <v>969.22799999999995</v>
      </c>
      <c r="AW5496" s="52">
        <v>1004.31</v>
      </c>
      <c r="AX5496" s="52">
        <v>1042.5999999999999</v>
      </c>
      <c r="AY5496" s="52">
        <v>1080.1199999999999</v>
      </c>
      <c r="AZ5496" s="52">
        <v>1119.51</v>
      </c>
      <c r="BA5496" s="52">
        <v>1159.31</v>
      </c>
      <c r="BB5496" s="52">
        <v>1201.18</v>
      </c>
      <c r="BC5496">
        <v>2018</v>
      </c>
    </row>
    <row r="5497" spans="1:55" x14ac:dyDescent="0.25">
      <c r="A5497">
        <v>138</v>
      </c>
      <c r="B5497" t="s">
        <v>1384</v>
      </c>
      <c r="C5497" t="s">
        <v>247</v>
      </c>
      <c r="D5497" t="s">
        <v>1385</v>
      </c>
      <c r="E5497" t="s">
        <v>248</v>
      </c>
      <c r="F5497" t="s">
        <v>249</v>
      </c>
      <c r="G5497" t="s">
        <v>250</v>
      </c>
      <c r="I5497" t="s">
        <v>251</v>
      </c>
      <c r="J5497">
        <v>52.378999999999998</v>
      </c>
      <c r="K5497">
        <v>55.207000000000001</v>
      </c>
      <c r="L5497">
        <v>58.188000000000002</v>
      </c>
      <c r="M5497">
        <v>59.408999999999999</v>
      </c>
      <c r="N5497">
        <v>60.241999999999997</v>
      </c>
      <c r="O5497">
        <v>61.326999999999998</v>
      </c>
      <c r="P5497">
        <v>61.387</v>
      </c>
      <c r="Q5497">
        <v>61.195</v>
      </c>
      <c r="R5497">
        <v>61.055</v>
      </c>
      <c r="S5497">
        <v>61.887</v>
      </c>
      <c r="T5497">
        <v>62.844999999999999</v>
      </c>
      <c r="U5497">
        <v>64.805000000000007</v>
      </c>
      <c r="V5497">
        <v>66.417000000000002</v>
      </c>
      <c r="W5497">
        <v>67.474000000000004</v>
      </c>
      <c r="X5497">
        <v>68.873000000000005</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101.611</v>
      </c>
      <c r="AV5497">
        <v>103.89100000000001</v>
      </c>
      <c r="AW5497">
        <v>105.554</v>
      </c>
      <c r="AX5497">
        <v>107.289</v>
      </c>
      <c r="AY5497">
        <v>109.214</v>
      </c>
      <c r="AZ5497">
        <v>111.26</v>
      </c>
      <c r="BA5497">
        <v>113.506</v>
      </c>
      <c r="BB5497">
        <v>115.908</v>
      </c>
      <c r="BC5497">
        <v>2018</v>
      </c>
    </row>
    <row r="5498" spans="1:55" x14ac:dyDescent="0.25">
      <c r="A5498">
        <v>138</v>
      </c>
      <c r="B5498" t="s">
        <v>1384</v>
      </c>
      <c r="C5498" t="s">
        <v>252</v>
      </c>
      <c r="D5498" t="s">
        <v>1385</v>
      </c>
      <c r="E5498" t="s">
        <v>253</v>
      </c>
      <c r="F5498" t="s">
        <v>254</v>
      </c>
      <c r="G5498" t="s">
        <v>229</v>
      </c>
      <c r="H5498" t="s">
        <v>220</v>
      </c>
      <c r="I5498" t="s">
        <v>255</v>
      </c>
      <c r="J5498" s="52">
        <v>23513.22</v>
      </c>
      <c r="K5498" s="52">
        <v>23233.17</v>
      </c>
      <c r="L5498" s="52">
        <v>22829.39</v>
      </c>
      <c r="M5498" s="52">
        <v>23143.38</v>
      </c>
      <c r="N5498" s="52">
        <v>23770.73</v>
      </c>
      <c r="O5498" s="52">
        <v>24287.75</v>
      </c>
      <c r="P5498" s="52">
        <v>24909.42</v>
      </c>
      <c r="Q5498" s="52">
        <v>25209.41</v>
      </c>
      <c r="R5498" s="52">
        <v>26195.66</v>
      </c>
      <c r="S5498" s="52">
        <v>27205.200000000001</v>
      </c>
      <c r="T5498" s="52">
        <v>28146.47</v>
      </c>
      <c r="U5498" s="52">
        <v>28610.68</v>
      </c>
      <c r="V5498" s="52">
        <v>28847.21</v>
      </c>
      <c r="W5498" s="52">
        <v>29009.29</v>
      </c>
      <c r="X5498" s="52">
        <v>29701.360000000001</v>
      </c>
      <c r="Y5498" s="52">
        <v>30371.69</v>
      </c>
      <c r="Z5498" s="52">
        <v>31289.25</v>
      </c>
      <c r="AA5498" s="52">
        <v>32473.96</v>
      </c>
      <c r="AB5498" s="52">
        <v>33782.26</v>
      </c>
      <c r="AC5498" s="52">
        <v>35246.65</v>
      </c>
      <c r="AD5498" s="52">
        <v>36463.9</v>
      </c>
      <c r="AE5498" s="52">
        <v>37033.72</v>
      </c>
      <c r="AF5498" s="52">
        <v>36877.21</v>
      </c>
      <c r="AG5498" s="52">
        <v>36762.28</v>
      </c>
      <c r="AH5498" s="52">
        <v>37360.089999999997</v>
      </c>
      <c r="AI5498" s="52">
        <v>38035.97</v>
      </c>
      <c r="AJ5498" s="52">
        <v>39290.1</v>
      </c>
      <c r="AK5498" s="52">
        <v>40682.519999999997</v>
      </c>
      <c r="AL5498" s="52">
        <v>41404.410000000003</v>
      </c>
      <c r="AM5498" s="52">
        <v>39683.24</v>
      </c>
      <c r="AN5498" s="52">
        <v>40009.69</v>
      </c>
      <c r="AO5498" s="52">
        <v>40439.89</v>
      </c>
      <c r="AP5498" s="52">
        <v>39874.720000000001</v>
      </c>
      <c r="AQ5498" s="52">
        <v>39707.99</v>
      </c>
      <c r="AR5498" s="52">
        <v>40127.78</v>
      </c>
      <c r="AS5498" s="52">
        <v>40739.68</v>
      </c>
      <c r="AT5498" s="52">
        <v>41405.230000000003</v>
      </c>
      <c r="AU5498" s="52">
        <v>42319.78</v>
      </c>
      <c r="AV5498" s="52">
        <v>43266.9</v>
      </c>
      <c r="AW5498" s="52">
        <v>43921.919999999998</v>
      </c>
      <c r="AX5498" s="52">
        <v>44534.62</v>
      </c>
      <c r="AY5498" s="52">
        <v>45067.51</v>
      </c>
      <c r="AZ5498" s="52">
        <v>45632.57</v>
      </c>
      <c r="BA5498" s="52">
        <v>46162.76</v>
      </c>
      <c r="BB5498" s="52">
        <v>46715.37</v>
      </c>
      <c r="BC5498">
        <v>2017</v>
      </c>
    </row>
    <row r="5499" spans="1:55" x14ac:dyDescent="0.25">
      <c r="A5499">
        <v>138</v>
      </c>
      <c r="B5499" t="s">
        <v>1384</v>
      </c>
      <c r="C5499" t="s">
        <v>256</v>
      </c>
      <c r="D5499" t="s">
        <v>1385</v>
      </c>
      <c r="E5499" t="s">
        <v>253</v>
      </c>
      <c r="F5499" t="s">
        <v>257</v>
      </c>
      <c r="G5499" t="s">
        <v>258</v>
      </c>
      <c r="H5499" t="s">
        <v>220</v>
      </c>
      <c r="I5499" t="s">
        <v>255</v>
      </c>
      <c r="J5499" s="52">
        <v>27236.92</v>
      </c>
      <c r="K5499" s="52">
        <v>26912.53</v>
      </c>
      <c r="L5499" s="52">
        <v>26444.79</v>
      </c>
      <c r="M5499" s="52">
        <v>26808.52</v>
      </c>
      <c r="N5499" s="52">
        <v>27535.22</v>
      </c>
      <c r="O5499" s="52">
        <v>28134.11</v>
      </c>
      <c r="P5499" s="52">
        <v>28854.23</v>
      </c>
      <c r="Q5499" s="52">
        <v>29201.74</v>
      </c>
      <c r="R5499" s="52">
        <v>30344.18</v>
      </c>
      <c r="S5499" s="52">
        <v>31513.59</v>
      </c>
      <c r="T5499" s="52">
        <v>32603.93</v>
      </c>
      <c r="U5499" s="52">
        <v>33141.660000000003</v>
      </c>
      <c r="V5499" s="52">
        <v>33415.64</v>
      </c>
      <c r="W5499" s="52">
        <v>33603.39</v>
      </c>
      <c r="X5499" s="52">
        <v>34405.06</v>
      </c>
      <c r="Y5499" s="52">
        <v>35181.550000000003</v>
      </c>
      <c r="Z5499" s="52">
        <v>36244.410000000003</v>
      </c>
      <c r="AA5499" s="52">
        <v>37616.75</v>
      </c>
      <c r="AB5499" s="52">
        <v>39132.239999999998</v>
      </c>
      <c r="AC5499" s="52">
        <v>40828.53</v>
      </c>
      <c r="AD5499" s="52">
        <v>42238.55</v>
      </c>
      <c r="AE5499" s="52">
        <v>42898.61</v>
      </c>
      <c r="AF5499" s="52">
        <v>42717.32</v>
      </c>
      <c r="AG5499" s="52">
        <v>42584.19</v>
      </c>
      <c r="AH5499" s="52">
        <v>43276.68</v>
      </c>
      <c r="AI5499" s="52">
        <v>44059.59</v>
      </c>
      <c r="AJ5499" s="52">
        <v>45512.34</v>
      </c>
      <c r="AK5499" s="52">
        <v>47125.26</v>
      </c>
      <c r="AL5499" s="52">
        <v>47961.48</v>
      </c>
      <c r="AM5499" s="52">
        <v>45967.74</v>
      </c>
      <c r="AN5499" s="52">
        <v>46345.88</v>
      </c>
      <c r="AO5499" s="52">
        <v>46844.21</v>
      </c>
      <c r="AP5499" s="52">
        <v>46189.54</v>
      </c>
      <c r="AQ5499" s="52">
        <v>45996.4</v>
      </c>
      <c r="AR5499" s="52">
        <v>46482.67</v>
      </c>
      <c r="AS5499" s="52">
        <v>47191.48</v>
      </c>
      <c r="AT5499" s="52">
        <v>47962.42</v>
      </c>
      <c r="AU5499" s="52">
        <v>49021.81</v>
      </c>
      <c r="AV5499" s="52">
        <v>50118.92</v>
      </c>
      <c r="AW5499" s="52">
        <v>50877.68</v>
      </c>
      <c r="AX5499" s="52">
        <v>51587.4</v>
      </c>
      <c r="AY5499" s="52">
        <v>52204.69</v>
      </c>
      <c r="AZ5499" s="52">
        <v>52859.23</v>
      </c>
      <c r="BA5499" s="52">
        <v>53473.39</v>
      </c>
      <c r="BB5499" s="52">
        <v>54113.51</v>
      </c>
      <c r="BC5499">
        <v>2017</v>
      </c>
    </row>
    <row r="5500" spans="1:55" x14ac:dyDescent="0.25">
      <c r="A5500">
        <v>138</v>
      </c>
      <c r="B5500" t="s">
        <v>1384</v>
      </c>
      <c r="C5500" t="s">
        <v>259</v>
      </c>
      <c r="D5500" t="s">
        <v>1385</v>
      </c>
      <c r="E5500" t="s">
        <v>260</v>
      </c>
      <c r="F5500" t="s">
        <v>261</v>
      </c>
      <c r="G5500" t="s">
        <v>229</v>
      </c>
      <c r="H5500" t="s">
        <v>220</v>
      </c>
      <c r="I5500" t="s">
        <v>262</v>
      </c>
      <c r="J5500" s="52">
        <v>12315.97</v>
      </c>
      <c r="K5500" s="52">
        <v>12826.42</v>
      </c>
      <c r="L5500" s="52">
        <v>13284.01</v>
      </c>
      <c r="M5500" s="52">
        <v>13749.36</v>
      </c>
      <c r="N5500" s="52">
        <v>14319.95</v>
      </c>
      <c r="O5500" s="52">
        <v>14894.84</v>
      </c>
      <c r="P5500" s="52">
        <v>15291.11</v>
      </c>
      <c r="Q5500" s="52">
        <v>15426.87</v>
      </c>
      <c r="R5500" s="52">
        <v>15993.7</v>
      </c>
      <c r="S5500" s="52">
        <v>16836.419999999998</v>
      </c>
      <c r="T5500" s="52">
        <v>17688.740000000002</v>
      </c>
      <c r="U5500" s="52">
        <v>18541.14</v>
      </c>
      <c r="V5500" s="52">
        <v>19159.580000000002</v>
      </c>
      <c r="W5500" s="52">
        <v>19573.64</v>
      </c>
      <c r="X5500" s="52">
        <v>20456.349999999999</v>
      </c>
      <c r="Y5500" s="52">
        <v>21317.49</v>
      </c>
      <c r="Z5500" s="52">
        <v>22190.92</v>
      </c>
      <c r="AA5500" s="52">
        <v>23640.13</v>
      </c>
      <c r="AB5500" s="52">
        <v>25103.14</v>
      </c>
      <c r="AC5500" s="52">
        <v>26527.89</v>
      </c>
      <c r="AD5500" s="52">
        <v>28381.7</v>
      </c>
      <c r="AE5500" s="52">
        <v>30031.22</v>
      </c>
      <c r="AF5500" s="52">
        <v>31032.080000000002</v>
      </c>
      <c r="AG5500" s="52">
        <v>31606.16</v>
      </c>
      <c r="AH5500" s="52">
        <v>32507.43</v>
      </c>
      <c r="AI5500" s="52">
        <v>33755.089999999997</v>
      </c>
      <c r="AJ5500" s="52">
        <v>35760.800000000003</v>
      </c>
      <c r="AK5500" s="52">
        <v>37795.75</v>
      </c>
      <c r="AL5500" s="52">
        <v>39352.910000000003</v>
      </c>
      <c r="AM5500" s="52">
        <v>37800.480000000003</v>
      </c>
      <c r="AN5500" s="52">
        <v>38470.480000000003</v>
      </c>
      <c r="AO5500" s="52">
        <v>38959.980000000003</v>
      </c>
      <c r="AP5500" s="52">
        <v>38971.410000000003</v>
      </c>
      <c r="AQ5500" s="52">
        <v>39303.919999999998</v>
      </c>
      <c r="AR5500" s="52">
        <v>39819.75</v>
      </c>
      <c r="AS5500" s="52">
        <v>40739.68</v>
      </c>
      <c r="AT5500" s="52">
        <v>41593.480000000003</v>
      </c>
      <c r="AU5500" s="52">
        <v>43001.63</v>
      </c>
      <c r="AV5500" s="52">
        <v>44950.2</v>
      </c>
      <c r="AW5500" s="52">
        <v>46361.19</v>
      </c>
      <c r="AX5500" s="52">
        <v>47780.78</v>
      </c>
      <c r="AY5500" s="52">
        <v>49219.96</v>
      </c>
      <c r="AZ5500" s="52">
        <v>50770.94</v>
      </c>
      <c r="BA5500" s="52">
        <v>52397.63</v>
      </c>
      <c r="BB5500" s="52">
        <v>54147.06</v>
      </c>
      <c r="BC5500">
        <v>2017</v>
      </c>
    </row>
    <row r="5501" spans="1:55" x14ac:dyDescent="0.25">
      <c r="A5501">
        <v>138</v>
      </c>
      <c r="B5501" t="s">
        <v>1384</v>
      </c>
      <c r="C5501" t="s">
        <v>263</v>
      </c>
      <c r="D5501" t="s">
        <v>1385</v>
      </c>
      <c r="E5501" t="s">
        <v>260</v>
      </c>
      <c r="F5501" t="s">
        <v>264</v>
      </c>
      <c r="G5501" t="s">
        <v>242</v>
      </c>
      <c r="H5501" t="s">
        <v>220</v>
      </c>
      <c r="I5501" t="s">
        <v>262</v>
      </c>
      <c r="J5501" s="52">
        <v>13668.93</v>
      </c>
      <c r="K5501" s="52">
        <v>11378.8</v>
      </c>
      <c r="L5501" s="52">
        <v>10973.16</v>
      </c>
      <c r="M5501" s="52">
        <v>10643.04</v>
      </c>
      <c r="N5501" s="52">
        <v>9867.25</v>
      </c>
      <c r="O5501" s="52">
        <v>9964.01</v>
      </c>
      <c r="P5501" s="52">
        <v>13810.05</v>
      </c>
      <c r="Q5501" s="52">
        <v>16807.919999999998</v>
      </c>
      <c r="R5501" s="52">
        <v>17869.580000000002</v>
      </c>
      <c r="S5501" s="52">
        <v>17514.509999999998</v>
      </c>
      <c r="T5501" s="52">
        <v>21457.919999999998</v>
      </c>
      <c r="U5501" s="52">
        <v>21931.77</v>
      </c>
      <c r="V5501" s="52">
        <v>24061.89</v>
      </c>
      <c r="W5501" s="52">
        <v>23237.63</v>
      </c>
      <c r="X5501" s="52">
        <v>24824.41</v>
      </c>
      <c r="Y5501" s="52">
        <v>29284.58</v>
      </c>
      <c r="Z5501" s="52">
        <v>29016.44</v>
      </c>
      <c r="AA5501" s="52">
        <v>26733.01</v>
      </c>
      <c r="AB5501" s="52">
        <v>27924.51</v>
      </c>
      <c r="AC5501" s="52">
        <v>28299.67</v>
      </c>
      <c r="AD5501" s="52">
        <v>26220.07</v>
      </c>
      <c r="AE5501" s="52">
        <v>26891.919999999998</v>
      </c>
      <c r="AF5501" s="52">
        <v>29294.21</v>
      </c>
      <c r="AG5501" s="52">
        <v>35734.22</v>
      </c>
      <c r="AH5501" s="52">
        <v>40404.22</v>
      </c>
      <c r="AI5501" s="52">
        <v>42046.720000000001</v>
      </c>
      <c r="AJ5501" s="52">
        <v>44901.09</v>
      </c>
      <c r="AK5501" s="52">
        <v>51804.2</v>
      </c>
      <c r="AL5501" s="52">
        <v>57916.25</v>
      </c>
      <c r="AM5501" s="52">
        <v>52648.42</v>
      </c>
      <c r="AN5501" s="52">
        <v>51046.25</v>
      </c>
      <c r="AO5501" s="52">
        <v>54209.22</v>
      </c>
      <c r="AP5501" s="52">
        <v>50100.62</v>
      </c>
      <c r="AQ5501" s="52">
        <v>52201.72</v>
      </c>
      <c r="AR5501" s="52">
        <v>52914.14</v>
      </c>
      <c r="AS5501" s="52">
        <v>45205.77</v>
      </c>
      <c r="AT5501" s="52">
        <v>46027.69</v>
      </c>
      <c r="AU5501" s="52">
        <v>48555.35</v>
      </c>
      <c r="AV5501" s="52">
        <v>53106.38</v>
      </c>
      <c r="AW5501" s="52">
        <v>53016.39</v>
      </c>
      <c r="AX5501" s="52">
        <v>55230.239999999998</v>
      </c>
      <c r="AY5501" s="52">
        <v>57215.66</v>
      </c>
      <c r="AZ5501" s="52">
        <v>59399.92</v>
      </c>
      <c r="BA5501" s="52">
        <v>61555.38</v>
      </c>
      <c r="BB5501" s="52">
        <v>64018.51</v>
      </c>
      <c r="BC5501">
        <v>2017</v>
      </c>
    </row>
    <row r="5502" spans="1:55" x14ac:dyDescent="0.25">
      <c r="A5502">
        <v>138</v>
      </c>
      <c r="B5502" t="s">
        <v>1384</v>
      </c>
      <c r="C5502" t="s">
        <v>265</v>
      </c>
      <c r="D5502" t="s">
        <v>1385</v>
      </c>
      <c r="E5502" t="s">
        <v>260</v>
      </c>
      <c r="F5502" t="s">
        <v>266</v>
      </c>
      <c r="G5502" t="s">
        <v>246</v>
      </c>
      <c r="H5502" t="s">
        <v>220</v>
      </c>
      <c r="I5502" t="s">
        <v>262</v>
      </c>
      <c r="J5502" s="52">
        <v>11734.75</v>
      </c>
      <c r="K5502" s="52">
        <v>12691.99</v>
      </c>
      <c r="L5502" s="52">
        <v>13241.98</v>
      </c>
      <c r="M5502" s="52">
        <v>13949.85</v>
      </c>
      <c r="N5502" s="52">
        <v>14845.01</v>
      </c>
      <c r="O5502" s="52">
        <v>15647.62</v>
      </c>
      <c r="P5502" s="52">
        <v>16371.22</v>
      </c>
      <c r="Q5502" s="52">
        <v>16978.169999999998</v>
      </c>
      <c r="R5502" s="52">
        <v>18264.560000000001</v>
      </c>
      <c r="S5502" s="52">
        <v>19712.16</v>
      </c>
      <c r="T5502" s="52">
        <v>21157.43</v>
      </c>
      <c r="U5502" s="52">
        <v>22233.75</v>
      </c>
      <c r="V5502" s="52">
        <v>22928.47</v>
      </c>
      <c r="W5502" s="52">
        <v>23603.58</v>
      </c>
      <c r="X5502" s="52">
        <v>24682.71</v>
      </c>
      <c r="Y5502" s="52">
        <v>25769</v>
      </c>
      <c r="Z5502" s="52">
        <v>27033.61</v>
      </c>
      <c r="AA5502" s="52">
        <v>28541.02</v>
      </c>
      <c r="AB5502" s="52">
        <v>30025.07</v>
      </c>
      <c r="AC5502" s="52">
        <v>31778.94</v>
      </c>
      <c r="AD5502" s="52">
        <v>33611.31</v>
      </c>
      <c r="AE5502" s="52">
        <v>34885.230000000003</v>
      </c>
      <c r="AF5502" s="52">
        <v>35287.379999999997</v>
      </c>
      <c r="AG5502" s="52">
        <v>35830.65</v>
      </c>
      <c r="AH5502" s="52">
        <v>37393.599999999999</v>
      </c>
      <c r="AI5502" s="52">
        <v>39255.86</v>
      </c>
      <c r="AJ5502" s="52">
        <v>41777.42</v>
      </c>
      <c r="AK5502" s="52">
        <v>44420.1</v>
      </c>
      <c r="AL5502" s="52">
        <v>46087.59</v>
      </c>
      <c r="AM5502" s="52">
        <v>44508.51</v>
      </c>
      <c r="AN5502" s="52">
        <v>45397.55</v>
      </c>
      <c r="AO5502" s="52">
        <v>46844.21</v>
      </c>
      <c r="AP5502" s="52">
        <v>47075.51</v>
      </c>
      <c r="AQ5502" s="52">
        <v>47701.11</v>
      </c>
      <c r="AR5502" s="52">
        <v>49117.51</v>
      </c>
      <c r="AS5502" s="52">
        <v>50399.8</v>
      </c>
      <c r="AT5502" s="52">
        <v>51783.06</v>
      </c>
      <c r="AU5502" s="52">
        <v>53933.01</v>
      </c>
      <c r="AV5502" s="52">
        <v>56383.25</v>
      </c>
      <c r="AW5502" s="52">
        <v>58254.55</v>
      </c>
      <c r="AX5502" s="52">
        <v>60300.6</v>
      </c>
      <c r="AY5502" s="52">
        <v>62290.7</v>
      </c>
      <c r="AZ5502" s="52">
        <v>64376.82</v>
      </c>
      <c r="BA5502" s="52">
        <v>66474.39</v>
      </c>
      <c r="BB5502" s="52">
        <v>68677.97</v>
      </c>
      <c r="BC5502">
        <v>2017</v>
      </c>
    </row>
    <row r="5503" spans="1:55" x14ac:dyDescent="0.25">
      <c r="A5503">
        <v>138</v>
      </c>
      <c r="B5503" t="s">
        <v>1384</v>
      </c>
      <c r="C5503" t="s">
        <v>267</v>
      </c>
      <c r="D5503" t="s">
        <v>1385</v>
      </c>
      <c r="E5503" t="s">
        <v>268</v>
      </c>
      <c r="F5503" t="s">
        <v>269</v>
      </c>
      <c r="G5503" t="s">
        <v>270</v>
      </c>
      <c r="I5503" t="s">
        <v>236</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0.9</v>
      </c>
      <c r="AX5503">
        <v>1</v>
      </c>
      <c r="AY5503" t="s">
        <v>232</v>
      </c>
      <c r="AZ5503" t="s">
        <v>232</v>
      </c>
      <c r="BA5503" t="s">
        <v>232</v>
      </c>
      <c r="BB5503" t="s">
        <v>232</v>
      </c>
      <c r="BC5503">
        <v>2018</v>
      </c>
    </row>
    <row r="5504" spans="1:55" x14ac:dyDescent="0.25">
      <c r="A5504">
        <v>138</v>
      </c>
      <c r="B5504" t="s">
        <v>1384</v>
      </c>
      <c r="C5504" t="s">
        <v>271</v>
      </c>
      <c r="D5504" t="s">
        <v>1385</v>
      </c>
      <c r="E5504" t="s">
        <v>272</v>
      </c>
      <c r="F5504" t="s">
        <v>273</v>
      </c>
      <c r="G5504" t="s">
        <v>274</v>
      </c>
      <c r="I5504" t="s">
        <v>243</v>
      </c>
      <c r="J5504">
        <v>1.2529999999999999</v>
      </c>
      <c r="K5504">
        <v>1.2250000000000001</v>
      </c>
      <c r="L5504">
        <v>1.206</v>
      </c>
      <c r="M5504">
        <v>1.1970000000000001</v>
      </c>
      <c r="N5504">
        <v>1.1819999999999999</v>
      </c>
      <c r="O5504">
        <v>1.1719999999999999</v>
      </c>
      <c r="P5504">
        <v>1.167</v>
      </c>
      <c r="Q5504">
        <v>1.1439999999999999</v>
      </c>
      <c r="R5504">
        <v>1.145</v>
      </c>
      <c r="S5504">
        <v>1.1539999999999999</v>
      </c>
      <c r="T5504">
        <v>1.155</v>
      </c>
      <c r="U5504">
        <v>1.1559999999999999</v>
      </c>
      <c r="V5504">
        <v>1.0549999999999999</v>
      </c>
      <c r="W5504">
        <v>1.048</v>
      </c>
      <c r="X5504">
        <v>1.048</v>
      </c>
      <c r="Y5504">
        <v>1.0389999999999999</v>
      </c>
      <c r="Z5504">
        <v>1.036</v>
      </c>
      <c r="AA5504">
        <v>1.038</v>
      </c>
      <c r="AB5504">
        <v>1.0580000000000001</v>
      </c>
      <c r="AC5504">
        <v>1.0740000000000001</v>
      </c>
      <c r="AD5504">
        <v>1.0680000000000001</v>
      </c>
      <c r="AE5504">
        <v>1.0669999999999999</v>
      </c>
      <c r="AF5504">
        <v>1.0389999999999999</v>
      </c>
      <c r="AG5504">
        <v>1</v>
      </c>
      <c r="AH5504">
        <v>0.96899999999999997</v>
      </c>
      <c r="AI5504">
        <v>0.94399999999999995</v>
      </c>
      <c r="AJ5504">
        <v>0.92700000000000005</v>
      </c>
      <c r="AK5504">
        <v>0.91300000000000003</v>
      </c>
      <c r="AL5504">
        <v>0.90600000000000003</v>
      </c>
      <c r="AM5504">
        <v>0.876</v>
      </c>
      <c r="AN5504">
        <v>0.84299999999999997</v>
      </c>
      <c r="AO5504">
        <v>0.82299999999999995</v>
      </c>
      <c r="AP5504">
        <v>0.78900000000000003</v>
      </c>
      <c r="AQ5504">
        <v>0.76300000000000001</v>
      </c>
      <c r="AR5504">
        <v>0.747</v>
      </c>
      <c r="AS5504">
        <v>0.73699999999999999</v>
      </c>
      <c r="AT5504">
        <v>0.73</v>
      </c>
      <c r="AU5504">
        <v>0.72399999999999998</v>
      </c>
      <c r="AV5504">
        <v>0.71699999999999997</v>
      </c>
      <c r="AW5504">
        <v>0.70699999999999996</v>
      </c>
      <c r="AX5504">
        <v>0.69399999999999995</v>
      </c>
      <c r="AY5504">
        <v>0.68</v>
      </c>
      <c r="AZ5504">
        <v>0.66700000000000004</v>
      </c>
      <c r="BA5504">
        <v>0.65300000000000002</v>
      </c>
      <c r="BB5504">
        <v>0.64</v>
      </c>
      <c r="BC5504">
        <v>2018</v>
      </c>
    </row>
    <row r="5505" spans="1:55" x14ac:dyDescent="0.25">
      <c r="A5505">
        <v>138</v>
      </c>
      <c r="B5505" t="s">
        <v>1384</v>
      </c>
      <c r="C5505" t="s">
        <v>275</v>
      </c>
      <c r="D5505" t="s">
        <v>1385</v>
      </c>
      <c r="E5505" t="s">
        <v>276</v>
      </c>
      <c r="F5505" t="s">
        <v>277</v>
      </c>
      <c r="G5505" t="s">
        <v>278</v>
      </c>
      <c r="I5505" t="s">
        <v>243</v>
      </c>
      <c r="J5505">
        <v>1.05</v>
      </c>
      <c r="K5505">
        <v>1.0109999999999999</v>
      </c>
      <c r="L5505">
        <v>1.0029999999999999</v>
      </c>
      <c r="M5505">
        <v>0.98599999999999999</v>
      </c>
      <c r="N5505">
        <v>0.96499999999999997</v>
      </c>
      <c r="O5505">
        <v>0.95199999999999996</v>
      </c>
      <c r="P5505">
        <v>0.93400000000000005</v>
      </c>
      <c r="Q5505">
        <v>0.90900000000000003</v>
      </c>
      <c r="R5505">
        <v>0.876</v>
      </c>
      <c r="S5505">
        <v>0.85399999999999998</v>
      </c>
      <c r="T5505">
        <v>0.83599999999999997</v>
      </c>
      <c r="U5505">
        <v>0.83399999999999996</v>
      </c>
      <c r="V5505">
        <v>0.83599999999999997</v>
      </c>
      <c r="W5505">
        <v>0.82899999999999996</v>
      </c>
      <c r="X5505">
        <v>0.82899999999999996</v>
      </c>
      <c r="Y5505">
        <v>0.82699999999999996</v>
      </c>
      <c r="Z5505">
        <v>0.82099999999999995</v>
      </c>
      <c r="AA5505">
        <v>0.82799999999999996</v>
      </c>
      <c r="AB5505">
        <v>0.83599999999999997</v>
      </c>
      <c r="AC5505">
        <v>0.83499999999999996</v>
      </c>
      <c r="AD5505">
        <v>0.84399999999999997</v>
      </c>
      <c r="AE5505">
        <v>0.86099999999999999</v>
      </c>
      <c r="AF5505">
        <v>0.879</v>
      </c>
      <c r="AG5505">
        <v>0.88200000000000001</v>
      </c>
      <c r="AH5505">
        <v>0.86899999999999999</v>
      </c>
      <c r="AI5505">
        <v>0.86</v>
      </c>
      <c r="AJ5505">
        <v>0.85599999999999998</v>
      </c>
      <c r="AK5505">
        <v>0.85099999999999998</v>
      </c>
      <c r="AL5505">
        <v>0.85399999999999998</v>
      </c>
      <c r="AM5505">
        <v>0.84899999999999998</v>
      </c>
      <c r="AN5505">
        <v>0.84699999999999998</v>
      </c>
      <c r="AO5505">
        <v>0.83199999999999996</v>
      </c>
      <c r="AP5505">
        <v>0.82799999999999996</v>
      </c>
      <c r="AQ5505">
        <v>0.82399999999999995</v>
      </c>
      <c r="AR5505">
        <v>0.81100000000000005</v>
      </c>
      <c r="AS5505">
        <v>0.80800000000000005</v>
      </c>
      <c r="AT5505">
        <v>0.80300000000000005</v>
      </c>
      <c r="AU5505">
        <v>0.79700000000000004</v>
      </c>
      <c r="AV5505">
        <v>0.79700000000000004</v>
      </c>
      <c r="AW5505">
        <v>0.79600000000000004</v>
      </c>
      <c r="AX5505">
        <v>0.79200000000000004</v>
      </c>
      <c r="AY5505">
        <v>0.79</v>
      </c>
      <c r="AZ5505">
        <v>0.78900000000000003</v>
      </c>
      <c r="BA5505">
        <v>0.78800000000000003</v>
      </c>
      <c r="BB5505">
        <v>0.78800000000000003</v>
      </c>
      <c r="BC5505">
        <v>2018</v>
      </c>
    </row>
    <row r="5506" spans="1:55" x14ac:dyDescent="0.25">
      <c r="A5506">
        <v>138</v>
      </c>
      <c r="B5506" t="s">
        <v>1384</v>
      </c>
      <c r="C5506" t="s">
        <v>279</v>
      </c>
      <c r="D5506" t="s">
        <v>1385</v>
      </c>
      <c r="E5506" t="s">
        <v>280</v>
      </c>
      <c r="F5506" t="s">
        <v>281</v>
      </c>
      <c r="G5506" t="s">
        <v>282</v>
      </c>
      <c r="I5506" t="s">
        <v>1386</v>
      </c>
      <c r="J5506">
        <v>23.117000000000001</v>
      </c>
      <c r="K5506">
        <v>20.317</v>
      </c>
      <c r="L5506">
        <v>19.251999999999999</v>
      </c>
      <c r="M5506">
        <v>19.978000000000002</v>
      </c>
      <c r="N5506">
        <v>20.172999999999998</v>
      </c>
      <c r="O5506">
        <v>20.635999999999999</v>
      </c>
      <c r="P5506">
        <v>22.213999999999999</v>
      </c>
      <c r="Q5506">
        <v>22.28</v>
      </c>
      <c r="R5506">
        <v>23.541</v>
      </c>
      <c r="S5506">
        <v>24.22</v>
      </c>
      <c r="T5506">
        <v>23.783999999999999</v>
      </c>
      <c r="U5506">
        <v>22.925999999999998</v>
      </c>
      <c r="V5506">
        <v>22.870999999999999</v>
      </c>
      <c r="W5506">
        <v>21.038</v>
      </c>
      <c r="X5506">
        <v>21.251000000000001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20.670999999999999</v>
      </c>
      <c r="AV5506">
        <v>21.14</v>
      </c>
      <c r="AW5506">
        <v>21.545999999999999</v>
      </c>
      <c r="AX5506">
        <v>21.98</v>
      </c>
      <c r="AY5506">
        <v>22.370999999999999</v>
      </c>
      <c r="AZ5506">
        <v>22.745999999999999</v>
      </c>
      <c r="BA5506">
        <v>23.181999999999999</v>
      </c>
      <c r="BB5506">
        <v>23.588000000000001</v>
      </c>
      <c r="BC5506">
        <v>2018</v>
      </c>
    </row>
    <row r="5507" spans="1:55" x14ac:dyDescent="0.25">
      <c r="A5507">
        <v>138</v>
      </c>
      <c r="B5507" t="s">
        <v>1384</v>
      </c>
      <c r="C5507" t="s">
        <v>283</v>
      </c>
      <c r="D5507" t="s">
        <v>1385</v>
      </c>
      <c r="E5507" t="s">
        <v>284</v>
      </c>
      <c r="F5507" t="s">
        <v>285</v>
      </c>
      <c r="G5507" t="s">
        <v>282</v>
      </c>
      <c r="I5507" t="s">
        <v>1386</v>
      </c>
      <c r="J5507">
        <v>22.675000000000001</v>
      </c>
      <c r="K5507">
        <v>22.677</v>
      </c>
      <c r="L5507">
        <v>22.451000000000001</v>
      </c>
      <c r="M5507">
        <v>23.306000000000001</v>
      </c>
      <c r="N5507">
        <v>24.655999999999999</v>
      </c>
      <c r="O5507">
        <v>23.577000000000002</v>
      </c>
      <c r="P5507">
        <v>24.36</v>
      </c>
      <c r="Q5507">
        <v>23.978999999999999</v>
      </c>
      <c r="R5507">
        <v>26.245000000000001</v>
      </c>
      <c r="S5507">
        <v>28.08</v>
      </c>
      <c r="T5507">
        <v>26.305</v>
      </c>
      <c r="U5507">
        <v>25.186</v>
      </c>
      <c r="V5507">
        <v>24.745000000000001</v>
      </c>
      <c r="W5507">
        <v>24.754000000000001</v>
      </c>
      <c r="X5507">
        <v>25.78</v>
      </c>
      <c r="Y5507">
        <v>27.420999999999999</v>
      </c>
      <c r="Z5507">
        <v>27.332999999999998</v>
      </c>
      <c r="AA5507">
        <v>28.852</v>
      </c>
      <c r="AB5507">
        <v>25.914999999999999</v>
      </c>
      <c r="AC5507">
        <v>26.722000000000001</v>
      </c>
      <c r="AD5507">
        <v>24.31</v>
      </c>
      <c r="AE5507">
        <v>24.992000000000001</v>
      </c>
      <c r="AF5507">
        <v>23.338000000000001</v>
      </c>
      <c r="AG5507">
        <v>25.638999999999999</v>
      </c>
      <c r="AH5507">
        <v>27.052</v>
      </c>
      <c r="AI5507">
        <v>26.515999999999998</v>
      </c>
      <c r="AJ5507">
        <v>28.812999999999999</v>
      </c>
      <c r="AK5507">
        <v>29.248000000000001</v>
      </c>
      <c r="AL5507">
        <v>26.42</v>
      </c>
      <c r="AM5507">
        <v>26.468</v>
      </c>
      <c r="AN5507">
        <v>27.510999999999999</v>
      </c>
      <c r="AO5507">
        <v>29.026</v>
      </c>
      <c r="AP5507">
        <v>29.391999999999999</v>
      </c>
      <c r="AQ5507">
        <v>28.257000000000001</v>
      </c>
      <c r="AR5507">
        <v>26.420999999999999</v>
      </c>
      <c r="AS5507">
        <v>28.81</v>
      </c>
      <c r="AT5507">
        <v>28.513999999999999</v>
      </c>
      <c r="AU5507">
        <v>31.16</v>
      </c>
      <c r="AV5507">
        <v>30.99</v>
      </c>
      <c r="AW5507">
        <v>30.863</v>
      </c>
      <c r="AX5507">
        <v>30.916</v>
      </c>
      <c r="AY5507">
        <v>30.77</v>
      </c>
      <c r="AZ5507">
        <v>31.113</v>
      </c>
      <c r="BA5507">
        <v>31.07</v>
      </c>
      <c r="BB5507">
        <v>31.120999999999999</v>
      </c>
      <c r="BC5507">
        <v>2018</v>
      </c>
    </row>
    <row r="5508" spans="1:55" x14ac:dyDescent="0.25">
      <c r="A5508">
        <v>138</v>
      </c>
      <c r="B5508" t="s">
        <v>1384</v>
      </c>
      <c r="C5508" t="s">
        <v>286</v>
      </c>
      <c r="D5508" t="s">
        <v>1385</v>
      </c>
      <c r="E5508" t="s">
        <v>287</v>
      </c>
      <c r="F5508" t="s">
        <v>288</v>
      </c>
      <c r="G5508" t="s">
        <v>250</v>
      </c>
      <c r="I5508" t="s">
        <v>829</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62.719000000000001</v>
      </c>
      <c r="V5508">
        <v>64.498000000000005</v>
      </c>
      <c r="W5508">
        <v>65.558000000000007</v>
      </c>
      <c r="X5508">
        <v>66.947999999999993</v>
      </c>
      <c r="Y5508">
        <v>67.849000000000004</v>
      </c>
      <c r="Z5508">
        <v>68.831999999999994</v>
      </c>
      <c r="AA5508">
        <v>70.108999999999995</v>
      </c>
      <c r="AB5508">
        <v>71.36</v>
      </c>
      <c r="AC5508">
        <v>72.813000000000002</v>
      </c>
      <c r="AD5508">
        <v>74.522999999999996</v>
      </c>
      <c r="AE5508">
        <v>78.332999999999998</v>
      </c>
      <c r="AF5508">
        <v>81.349999999999994</v>
      </c>
      <c r="AG5508">
        <v>83.162000000000006</v>
      </c>
      <c r="AH5508">
        <v>84.311999999999998</v>
      </c>
      <c r="AI5508">
        <v>85.569000000000003</v>
      </c>
      <c r="AJ5508">
        <v>86.983000000000004</v>
      </c>
      <c r="AK5508">
        <v>88.363</v>
      </c>
      <c r="AL5508">
        <v>90.319000000000003</v>
      </c>
      <c r="AM5508">
        <v>91.197000000000003</v>
      </c>
      <c r="AN5508">
        <v>92.045000000000002</v>
      </c>
      <c r="AO5508">
        <v>94.317999999999998</v>
      </c>
      <c r="AP5508">
        <v>96.977000000000004</v>
      </c>
      <c r="AQ5508">
        <v>99.454999999999998</v>
      </c>
      <c r="AR5508">
        <v>99.774000000000001</v>
      </c>
      <c r="AS5508">
        <v>99.992999999999995</v>
      </c>
      <c r="AT5508">
        <v>100.10299999999999</v>
      </c>
      <c r="AU5508">
        <v>101.40300000000001</v>
      </c>
      <c r="AV5508">
        <v>103.02800000000001</v>
      </c>
      <c r="AW5508">
        <v>105.4</v>
      </c>
      <c r="AX5508">
        <v>107.126</v>
      </c>
      <c r="AY5508">
        <v>108.988</v>
      </c>
      <c r="AZ5508">
        <v>110.992</v>
      </c>
      <c r="BA5508">
        <v>113.143</v>
      </c>
      <c r="BB5508">
        <v>115.449</v>
      </c>
      <c r="BC5508">
        <v>2018</v>
      </c>
    </row>
    <row r="5509" spans="1:55" x14ac:dyDescent="0.25">
      <c r="A5509">
        <v>138</v>
      </c>
      <c r="B5509" t="s">
        <v>1384</v>
      </c>
      <c r="C5509" t="s">
        <v>290</v>
      </c>
      <c r="D5509" t="s">
        <v>1385</v>
      </c>
      <c r="E5509" t="s">
        <v>287</v>
      </c>
      <c r="F5509" t="s">
        <v>291</v>
      </c>
      <c r="G5509" t="s">
        <v>235</v>
      </c>
      <c r="I5509" t="s">
        <v>292</v>
      </c>
      <c r="J5509" t="s">
        <v>232</v>
      </c>
      <c r="K5509">
        <v>6.8</v>
      </c>
      <c r="L5509">
        <v>5.9</v>
      </c>
      <c r="M5509">
        <v>2.9</v>
      </c>
      <c r="N5509">
        <v>3.4</v>
      </c>
      <c r="O5509">
        <v>2.2999999999999998</v>
      </c>
      <c r="P5509" t="s">
        <v>374</v>
      </c>
      <c r="Q5509">
        <v>-1</v>
      </c>
      <c r="R5509">
        <v>0.5</v>
      </c>
      <c r="S5509">
        <v>1.1000000000000001</v>
      </c>
      <c r="T5509">
        <v>2.5</v>
      </c>
      <c r="U5509">
        <v>3.1779999999999999</v>
      </c>
      <c r="V5509">
        <v>2.835</v>
      </c>
      <c r="W5509">
        <v>1.643</v>
      </c>
      <c r="X5509">
        <v>2.12</v>
      </c>
      <c r="Y5509">
        <v>1.347</v>
      </c>
      <c r="Z5509">
        <v>1.448</v>
      </c>
      <c r="AA5509">
        <v>1.8560000000000001</v>
      </c>
      <c r="AB5509">
        <v>1.784</v>
      </c>
      <c r="AC5509">
        <v>2.0369999999999999</v>
      </c>
      <c r="AD5509">
        <v>2.347</v>
      </c>
      <c r="AE5509">
        <v>5.1130000000000004</v>
      </c>
      <c r="AF5509">
        <v>3.8519999999999999</v>
      </c>
      <c r="AG5509">
        <v>2.2269999999999999</v>
      </c>
      <c r="AH5509">
        <v>1.383</v>
      </c>
      <c r="AI5509">
        <v>1.4910000000000001</v>
      </c>
      <c r="AJ5509">
        <v>1.653</v>
      </c>
      <c r="AK5509">
        <v>1.587</v>
      </c>
      <c r="AL5509">
        <v>2.2130000000000001</v>
      </c>
      <c r="AM5509">
        <v>0.97199999999999998</v>
      </c>
      <c r="AN5509">
        <v>0.93</v>
      </c>
      <c r="AO5509">
        <v>2.4700000000000002</v>
      </c>
      <c r="AP5509">
        <v>2.8180000000000001</v>
      </c>
      <c r="AQ5509">
        <v>2.556</v>
      </c>
      <c r="AR5509">
        <v>0.32100000000000001</v>
      </c>
      <c r="AS5509">
        <v>0.22</v>
      </c>
      <c r="AT5509">
        <v>0.11</v>
      </c>
      <c r="AU5509">
        <v>1.2989999999999999</v>
      </c>
      <c r="AV5509">
        <v>1.6020000000000001</v>
      </c>
      <c r="AW5509">
        <v>2.302</v>
      </c>
      <c r="AX5509">
        <v>1.6379999999999999</v>
      </c>
      <c r="AY5509">
        <v>1.738</v>
      </c>
      <c r="AZ5509">
        <v>1.8380000000000001</v>
      </c>
      <c r="BA5509">
        <v>1.9379999999999999</v>
      </c>
      <c r="BB5509">
        <v>2.0379999999999998</v>
      </c>
      <c r="BC5509">
        <v>2018</v>
      </c>
    </row>
    <row r="5510" spans="1:55" x14ac:dyDescent="0.25">
      <c r="A5510">
        <v>138</v>
      </c>
      <c r="B5510" t="s">
        <v>1384</v>
      </c>
      <c r="C5510" t="s">
        <v>293</v>
      </c>
      <c r="D5510" t="s">
        <v>1385</v>
      </c>
      <c r="E5510" t="s">
        <v>294</v>
      </c>
      <c r="F5510" t="s">
        <v>295</v>
      </c>
      <c r="G5510" t="s">
        <v>250</v>
      </c>
      <c r="I5510" t="s">
        <v>829</v>
      </c>
      <c r="J5510">
        <v>48.05</v>
      </c>
      <c r="K5510">
        <v>51.54</v>
      </c>
      <c r="L5510">
        <v>53.746000000000002</v>
      </c>
      <c r="M5510">
        <v>55.341999999999999</v>
      </c>
      <c r="N5510">
        <v>56.890999999999998</v>
      </c>
      <c r="O5510">
        <v>57.83</v>
      </c>
      <c r="P5510">
        <v>57.649000000000001</v>
      </c>
      <c r="Q5510">
        <v>57.360999999999997</v>
      </c>
      <c r="R5510">
        <v>58.052</v>
      </c>
      <c r="S5510">
        <v>58.801000000000002</v>
      </c>
      <c r="T5510">
        <v>61.55</v>
      </c>
      <c r="U5510">
        <v>64.08</v>
      </c>
      <c r="V5510">
        <v>65.16</v>
      </c>
      <c r="W5510">
        <v>66.17</v>
      </c>
      <c r="X5510">
        <v>67.47</v>
      </c>
      <c r="Y5510">
        <v>68.150000000000006</v>
      </c>
      <c r="Z5510">
        <v>69.45</v>
      </c>
      <c r="AA5510">
        <v>70.97</v>
      </c>
      <c r="AB5510">
        <v>72.03</v>
      </c>
      <c r="AC5510">
        <v>73.489999999999995</v>
      </c>
      <c r="AD5510">
        <v>75.75</v>
      </c>
      <c r="AE5510">
        <v>79.75</v>
      </c>
      <c r="AF5510">
        <v>82.38</v>
      </c>
      <c r="AG5510">
        <v>83.69</v>
      </c>
      <c r="AH5510">
        <v>84.73</v>
      </c>
      <c r="AI5510">
        <v>86.39</v>
      </c>
      <c r="AJ5510">
        <v>87.87</v>
      </c>
      <c r="AK5510">
        <v>89.26</v>
      </c>
      <c r="AL5510">
        <v>90.74</v>
      </c>
      <c r="AM5510">
        <v>91.37</v>
      </c>
      <c r="AN5510">
        <v>93.02</v>
      </c>
      <c r="AO5510">
        <v>95.3</v>
      </c>
      <c r="AP5510">
        <v>98.45</v>
      </c>
      <c r="AQ5510">
        <v>99.73</v>
      </c>
      <c r="AR5510">
        <v>99.6</v>
      </c>
      <c r="AS5510">
        <v>100.05</v>
      </c>
      <c r="AT5510">
        <v>100.78</v>
      </c>
      <c r="AU5510">
        <v>102.01</v>
      </c>
      <c r="AV5510">
        <v>103.92</v>
      </c>
      <c r="AW5510">
        <v>105.968</v>
      </c>
      <c r="AX5510">
        <v>107.75700000000001</v>
      </c>
      <c r="AY5510">
        <v>109.684</v>
      </c>
      <c r="AZ5510">
        <v>111.755</v>
      </c>
      <c r="BA5510">
        <v>113.977</v>
      </c>
      <c r="BB5510">
        <v>116.3</v>
      </c>
      <c r="BC5510">
        <v>2018</v>
      </c>
    </row>
    <row r="5511" spans="1:55" x14ac:dyDescent="0.25">
      <c r="A5511">
        <v>138</v>
      </c>
      <c r="B5511" t="s">
        <v>1384</v>
      </c>
      <c r="C5511" t="s">
        <v>296</v>
      </c>
      <c r="D5511" t="s">
        <v>1385</v>
      </c>
      <c r="E5511" t="s">
        <v>294</v>
      </c>
      <c r="F5511" t="s">
        <v>297</v>
      </c>
      <c r="G5511" t="s">
        <v>235</v>
      </c>
      <c r="I5511" t="s">
        <v>298</v>
      </c>
      <c r="J5511" t="s">
        <v>232</v>
      </c>
      <c r="K5511">
        <v>7.2619999999999996</v>
      </c>
      <c r="L5511">
        <v>4.2809999999999997</v>
      </c>
      <c r="M5511">
        <v>2.9689999999999999</v>
      </c>
      <c r="N5511">
        <v>2.7989999999999999</v>
      </c>
      <c r="O5511">
        <v>1.65</v>
      </c>
      <c r="P5511">
        <v>-0.313</v>
      </c>
      <c r="Q5511">
        <v>-0.5</v>
      </c>
      <c r="R5511">
        <v>1.2050000000000001</v>
      </c>
      <c r="S5511">
        <v>1.29</v>
      </c>
      <c r="T5511">
        <v>4.6760000000000002</v>
      </c>
      <c r="U5511">
        <v>4.1100000000000003</v>
      </c>
      <c r="V5511">
        <v>1.6850000000000001</v>
      </c>
      <c r="W5511">
        <v>1.55</v>
      </c>
      <c r="X5511">
        <v>1.9650000000000001</v>
      </c>
      <c r="Y5511">
        <v>1.008</v>
      </c>
      <c r="Z5511">
        <v>1.9079999999999999</v>
      </c>
      <c r="AA5511">
        <v>2.1890000000000001</v>
      </c>
      <c r="AB5511">
        <v>1.494</v>
      </c>
      <c r="AC5511">
        <v>2.0270000000000001</v>
      </c>
      <c r="AD5511">
        <v>3.0750000000000002</v>
      </c>
      <c r="AE5511">
        <v>5.2809999999999997</v>
      </c>
      <c r="AF5511">
        <v>3.298</v>
      </c>
      <c r="AG5511">
        <v>1.59</v>
      </c>
      <c r="AH5511">
        <v>1.2430000000000001</v>
      </c>
      <c r="AI5511">
        <v>1.9590000000000001</v>
      </c>
      <c r="AJ5511">
        <v>1.7130000000000001</v>
      </c>
      <c r="AK5511">
        <v>1.5820000000000001</v>
      </c>
      <c r="AL5511">
        <v>1.6579999999999999</v>
      </c>
      <c r="AM5511">
        <v>0.69399999999999995</v>
      </c>
      <c r="AN5511">
        <v>1.806</v>
      </c>
      <c r="AO5511">
        <v>2.4510000000000001</v>
      </c>
      <c r="AP5511">
        <v>3.3050000000000002</v>
      </c>
      <c r="AQ5511">
        <v>1.3</v>
      </c>
      <c r="AR5511">
        <v>-0.13</v>
      </c>
      <c r="AS5511">
        <v>0.45200000000000001</v>
      </c>
      <c r="AT5511">
        <v>0.73</v>
      </c>
      <c r="AU5511">
        <v>1.22</v>
      </c>
      <c r="AV5511">
        <v>1.8720000000000001</v>
      </c>
      <c r="AW5511">
        <v>1.97</v>
      </c>
      <c r="AX5511">
        <v>1.6879999999999999</v>
      </c>
      <c r="AY5511">
        <v>1.788</v>
      </c>
      <c r="AZ5511">
        <v>1.8879999999999999</v>
      </c>
      <c r="BA5511">
        <v>1.988</v>
      </c>
      <c r="BB5511">
        <v>2.0379999999999998</v>
      </c>
      <c r="BC5511">
        <v>2018</v>
      </c>
    </row>
    <row r="5512" spans="1:55" x14ac:dyDescent="0.25">
      <c r="A5512">
        <v>138</v>
      </c>
      <c r="B5512" t="s">
        <v>1384</v>
      </c>
      <c r="C5512" t="s">
        <v>299</v>
      </c>
      <c r="D5512" t="s">
        <v>1385</v>
      </c>
      <c r="E5512" t="s">
        <v>300</v>
      </c>
      <c r="G5512" t="s">
        <v>274</v>
      </c>
    </row>
    <row r="5513" spans="1:55" x14ac:dyDescent="0.25">
      <c r="A5513">
        <v>138</v>
      </c>
      <c r="B5513" t="s">
        <v>1384</v>
      </c>
      <c r="C5513" t="s">
        <v>301</v>
      </c>
      <c r="D5513" t="s">
        <v>1385</v>
      </c>
      <c r="E5513" t="s">
        <v>302</v>
      </c>
      <c r="F5513" t="s">
        <v>303</v>
      </c>
      <c r="G5513" t="s">
        <v>235</v>
      </c>
      <c r="I5513" t="s">
        <v>1387</v>
      </c>
      <c r="J5513" t="s">
        <v>232</v>
      </c>
      <c r="K5513">
        <v>-6.0579999999999998</v>
      </c>
      <c r="L5513">
        <v>3.9E-2</v>
      </c>
      <c r="M5513">
        <v>3.9159999999999999</v>
      </c>
      <c r="N5513">
        <v>5.3090000000000002</v>
      </c>
      <c r="O5513">
        <v>6.4610000000000003</v>
      </c>
      <c r="P5513">
        <v>4.2450000000000001</v>
      </c>
      <c r="Q5513">
        <v>3.7189999999999999</v>
      </c>
      <c r="R5513">
        <v>3.214</v>
      </c>
      <c r="S5513">
        <v>7.7990000000000004</v>
      </c>
      <c r="T5513">
        <v>3.9780000000000002</v>
      </c>
      <c r="U5513">
        <v>6.335</v>
      </c>
      <c r="V5513">
        <v>2.85</v>
      </c>
      <c r="W5513">
        <v>0.39600000000000002</v>
      </c>
      <c r="X5513">
        <v>9.032</v>
      </c>
      <c r="Y5513">
        <v>9.9220000000000006</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4.9169999999999998</v>
      </c>
      <c r="AV5513">
        <v>2.6579999999999999</v>
      </c>
      <c r="AW5513">
        <v>3.2280000000000002</v>
      </c>
      <c r="AX5513">
        <v>3.371</v>
      </c>
      <c r="AY5513">
        <v>3.7530000000000001</v>
      </c>
      <c r="AZ5513">
        <v>3.8769999999999998</v>
      </c>
      <c r="BA5513">
        <v>3.8780000000000001</v>
      </c>
      <c r="BB5513">
        <v>3.8780000000000001</v>
      </c>
      <c r="BC5513">
        <v>2017</v>
      </c>
    </row>
    <row r="5514" spans="1:55" x14ac:dyDescent="0.25">
      <c r="A5514">
        <v>138</v>
      </c>
      <c r="B5514" t="s">
        <v>1384</v>
      </c>
      <c r="C5514" t="s">
        <v>305</v>
      </c>
      <c r="D5514" t="s">
        <v>1385</v>
      </c>
      <c r="E5514" t="s">
        <v>306</v>
      </c>
      <c r="F5514" t="s">
        <v>307</v>
      </c>
      <c r="G5514" t="s">
        <v>235</v>
      </c>
      <c r="I5514" t="s">
        <v>1387</v>
      </c>
      <c r="J5514" t="s">
        <v>232</v>
      </c>
      <c r="K5514">
        <v>-6.0620000000000003</v>
      </c>
      <c r="L5514">
        <v>4.1000000000000002E-2</v>
      </c>
      <c r="M5514">
        <v>3.9180000000000001</v>
      </c>
      <c r="N5514">
        <v>5.3070000000000004</v>
      </c>
      <c r="O5514">
        <v>6.4589999999999996</v>
      </c>
      <c r="P5514">
        <v>4.2480000000000002</v>
      </c>
      <c r="Q5514">
        <v>3.6949999999999998</v>
      </c>
      <c r="R5514">
        <v>6.34</v>
      </c>
      <c r="S5514">
        <v>8.4250000000000007</v>
      </c>
      <c r="T5514">
        <v>5.0140000000000002</v>
      </c>
      <c r="U5514">
        <v>5.4059999999999997</v>
      </c>
      <c r="V5514">
        <v>2.0169999999999999</v>
      </c>
      <c r="W5514">
        <v>0.68500000000000005</v>
      </c>
      <c r="X5514">
        <v>10.6</v>
      </c>
      <c r="Y5514">
        <v>11.903</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5.72</v>
      </c>
      <c r="AV5514">
        <v>3.3889999999999998</v>
      </c>
      <c r="AW5514">
        <v>4</v>
      </c>
      <c r="AX5514">
        <v>4</v>
      </c>
      <c r="AY5514">
        <v>4</v>
      </c>
      <c r="AZ5514">
        <v>4</v>
      </c>
      <c r="BA5514">
        <v>4</v>
      </c>
      <c r="BB5514">
        <v>4</v>
      </c>
      <c r="BC5514">
        <v>2017</v>
      </c>
    </row>
    <row r="5515" spans="1:55" x14ac:dyDescent="0.25">
      <c r="A5515">
        <v>138</v>
      </c>
      <c r="B5515" t="s">
        <v>1384</v>
      </c>
      <c r="C5515" t="s">
        <v>308</v>
      </c>
      <c r="D5515" t="s">
        <v>1385</v>
      </c>
      <c r="E5515" t="s">
        <v>309</v>
      </c>
      <c r="F5515" t="s">
        <v>310</v>
      </c>
      <c r="G5515" t="s">
        <v>235</v>
      </c>
      <c r="I5515" t="s">
        <v>1387</v>
      </c>
      <c r="J5515" t="s">
        <v>232</v>
      </c>
      <c r="K5515">
        <v>1.4219999999999999</v>
      </c>
      <c r="L5515">
        <v>-0.44400000000000001</v>
      </c>
      <c r="M5515">
        <v>3.1890000000000001</v>
      </c>
      <c r="N5515">
        <v>7.7510000000000003</v>
      </c>
      <c r="O5515">
        <v>5.1379999999999999</v>
      </c>
      <c r="P5515">
        <v>2.7050000000000001</v>
      </c>
      <c r="Q5515">
        <v>3.49</v>
      </c>
      <c r="R5515">
        <v>7.5220000000000002</v>
      </c>
      <c r="S5515">
        <v>8.6120000000000001</v>
      </c>
      <c r="T5515">
        <v>5.6589999999999998</v>
      </c>
      <c r="U5515">
        <v>6.6059999999999999</v>
      </c>
      <c r="V5515">
        <v>2.9449999999999998</v>
      </c>
      <c r="W5515">
        <v>3.9670000000000001</v>
      </c>
      <c r="X5515">
        <v>8.67</v>
      </c>
      <c r="Y5515">
        <v>8.3059999999999992</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5.3609999999999998</v>
      </c>
      <c r="AV5515">
        <v>2.657</v>
      </c>
      <c r="AW5515">
        <v>2.5680000000000001</v>
      </c>
      <c r="AX5515">
        <v>2.5</v>
      </c>
      <c r="AY5515">
        <v>2.7509999999999999</v>
      </c>
      <c r="AZ5515">
        <v>3</v>
      </c>
      <c r="BA5515">
        <v>2.9489999999999998</v>
      </c>
      <c r="BB5515">
        <v>3.024</v>
      </c>
      <c r="BC5515">
        <v>2017</v>
      </c>
    </row>
    <row r="5516" spans="1:55" x14ac:dyDescent="0.25">
      <c r="A5516">
        <v>138</v>
      </c>
      <c r="B5516" t="s">
        <v>1384</v>
      </c>
      <c r="C5516" t="s">
        <v>311</v>
      </c>
      <c r="D5516" t="s">
        <v>1385</v>
      </c>
      <c r="E5516" t="s">
        <v>312</v>
      </c>
      <c r="F5516" t="s">
        <v>313</v>
      </c>
      <c r="G5516" t="s">
        <v>235</v>
      </c>
      <c r="I5516" t="s">
        <v>1387</v>
      </c>
      <c r="J5516" t="s">
        <v>232</v>
      </c>
      <c r="K5516">
        <v>0.9</v>
      </c>
      <c r="L5516">
        <v>-0.6</v>
      </c>
      <c r="M5516">
        <v>4.8</v>
      </c>
      <c r="N5516">
        <v>7.4</v>
      </c>
      <c r="O5516">
        <v>5.6</v>
      </c>
      <c r="P5516">
        <v>2.1</v>
      </c>
      <c r="Q5516">
        <v>4.5</v>
      </c>
      <c r="R5516">
        <v>9</v>
      </c>
      <c r="S5516">
        <v>7.6360000000000001</v>
      </c>
      <c r="T5516">
        <v>6.08</v>
      </c>
      <c r="U5516">
        <v>5.5209999999999999</v>
      </c>
      <c r="V5516">
        <v>2.403</v>
      </c>
      <c r="W5516">
        <v>4.3070000000000004</v>
      </c>
      <c r="X5516">
        <v>9.6929999999999996</v>
      </c>
      <c r="Y5516">
        <v>10.922000000000001</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5.8710000000000004</v>
      </c>
      <c r="AV5516">
        <v>2.2349999999999999</v>
      </c>
      <c r="AW5516">
        <v>2.1</v>
      </c>
      <c r="AX5516">
        <v>2.2000000000000002</v>
      </c>
      <c r="AY5516">
        <v>2.6</v>
      </c>
      <c r="AZ5516">
        <v>3</v>
      </c>
      <c r="BA5516">
        <v>3</v>
      </c>
      <c r="BB5516">
        <v>3.1</v>
      </c>
      <c r="BC5516">
        <v>2017</v>
      </c>
    </row>
    <row r="5517" spans="1:55" x14ac:dyDescent="0.25">
      <c r="A5517">
        <v>138</v>
      </c>
      <c r="B5517" t="s">
        <v>1384</v>
      </c>
      <c r="C5517" t="s">
        <v>314</v>
      </c>
      <c r="D5517" t="s">
        <v>1385</v>
      </c>
      <c r="E5517" t="s">
        <v>315</v>
      </c>
      <c r="F5517" t="s">
        <v>316</v>
      </c>
      <c r="G5517" t="s">
        <v>317</v>
      </c>
      <c r="I5517" t="s">
        <v>1388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3.7389999999999999</v>
      </c>
      <c r="AX5517">
        <v>3.6389999999999998</v>
      </c>
      <c r="AY5517">
        <v>3.5390000000000001</v>
      </c>
      <c r="AZ5517">
        <v>3.4390000000000001</v>
      </c>
      <c r="BA5517">
        <v>3.339</v>
      </c>
      <c r="BB5517">
        <v>3.2389999999999999</v>
      </c>
      <c r="BC5517">
        <v>2018</v>
      </c>
    </row>
    <row r="5518" spans="1:55" x14ac:dyDescent="0.25">
      <c r="A5518">
        <v>138</v>
      </c>
      <c r="B5518" t="s">
        <v>1384</v>
      </c>
      <c r="C5518" t="s">
        <v>318</v>
      </c>
      <c r="D5518" t="s">
        <v>1385</v>
      </c>
      <c r="E5518" t="s">
        <v>319</v>
      </c>
      <c r="F5518" t="s">
        <v>320</v>
      </c>
      <c r="G5518" t="s">
        <v>321</v>
      </c>
      <c r="H5518" t="s">
        <v>322</v>
      </c>
      <c r="I5518" t="s">
        <v>1388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8.7780000000000005</v>
      </c>
      <c r="AX5518">
        <v>8.8309999999999995</v>
      </c>
      <c r="AY5518" t="s">
        <v>232</v>
      </c>
      <c r="AZ5518" t="s">
        <v>232</v>
      </c>
      <c r="BA5518" t="s">
        <v>232</v>
      </c>
      <c r="BB5518" t="s">
        <v>232</v>
      </c>
      <c r="BC5518">
        <v>2018</v>
      </c>
    </row>
    <row r="5519" spans="1:55" x14ac:dyDescent="0.25">
      <c r="A5519">
        <v>138</v>
      </c>
      <c r="B5519" t="s">
        <v>1384</v>
      </c>
      <c r="C5519" t="s">
        <v>323</v>
      </c>
      <c r="D5519" t="s">
        <v>1385</v>
      </c>
      <c r="E5519" t="s">
        <v>324</v>
      </c>
      <c r="F5519" t="s">
        <v>325</v>
      </c>
      <c r="G5519" t="s">
        <v>321</v>
      </c>
      <c r="H5519" t="s">
        <v>322</v>
      </c>
      <c r="I5519" t="s">
        <v>862</v>
      </c>
      <c r="J5519">
        <v>14.15</v>
      </c>
      <c r="K5519">
        <v>14.247</v>
      </c>
      <c r="L5519">
        <v>14.313000000000001</v>
      </c>
      <c r="M5519">
        <v>14.367000000000001</v>
      </c>
      <c r="N5519">
        <v>14.423999999999999</v>
      </c>
      <c r="O5519">
        <v>14.492000000000001</v>
      </c>
      <c r="P5519">
        <v>14.571999999999999</v>
      </c>
      <c r="Q5519">
        <v>14.664999999999999</v>
      </c>
      <c r="R5519">
        <v>14.76</v>
      </c>
      <c r="S5519">
        <v>14.849</v>
      </c>
      <c r="T5519">
        <v>14.952</v>
      </c>
      <c r="U5519">
        <v>15.07</v>
      </c>
      <c r="V5519">
        <v>15.183999999999999</v>
      </c>
      <c r="W5519">
        <v>15.29</v>
      </c>
      <c r="X5519">
        <v>15.382999999999999</v>
      </c>
      <c r="Y5519">
        <v>15.459</v>
      </c>
      <c r="Z5519">
        <v>15.53</v>
      </c>
      <c r="AA5519">
        <v>15.611000000000001</v>
      </c>
      <c r="AB5519">
        <v>15.707000000000001</v>
      </c>
      <c r="AC5519">
        <v>15.811999999999999</v>
      </c>
      <c r="AD5519">
        <v>15.926</v>
      </c>
      <c r="AE5519">
        <v>16.045999999999999</v>
      </c>
      <c r="AF5519">
        <v>16.149000000000001</v>
      </c>
      <c r="AG5519">
        <v>16.225000000000001</v>
      </c>
      <c r="AH5519">
        <v>16.282</v>
      </c>
      <c r="AI5519">
        <v>16.32</v>
      </c>
      <c r="AJ5519">
        <v>16.346</v>
      </c>
      <c r="AK5519">
        <v>16.382000000000001</v>
      </c>
      <c r="AL5519">
        <v>16.446000000000002</v>
      </c>
      <c r="AM5519">
        <v>16.53</v>
      </c>
      <c r="AN5519">
        <v>16.614999999999998</v>
      </c>
      <c r="AO5519">
        <v>16.693000000000001</v>
      </c>
      <c r="AP5519">
        <v>16.754999999999999</v>
      </c>
      <c r="AQ5519">
        <v>16.803999999999998</v>
      </c>
      <c r="AR5519">
        <v>16.864999999999998</v>
      </c>
      <c r="AS5519">
        <v>16.937000000000001</v>
      </c>
      <c r="AT5519">
        <v>17.03</v>
      </c>
      <c r="AU5519">
        <v>17.14</v>
      </c>
      <c r="AV5519">
        <v>17.190000000000001</v>
      </c>
      <c r="AW5519">
        <v>17.239999999999998</v>
      </c>
      <c r="AX5519">
        <v>17.29</v>
      </c>
      <c r="AY5519">
        <v>17.34</v>
      </c>
      <c r="AZ5519">
        <v>17.39</v>
      </c>
      <c r="BA5519">
        <v>17.440000000000001</v>
      </c>
      <c r="BB5519">
        <v>17.489999999999998</v>
      </c>
      <c r="BC5519">
        <v>2017</v>
      </c>
    </row>
    <row r="5520" spans="1:55" x14ac:dyDescent="0.25">
      <c r="A5520">
        <v>138</v>
      </c>
      <c r="B5520" t="s">
        <v>1384</v>
      </c>
      <c r="C5520" t="s">
        <v>327</v>
      </c>
      <c r="D5520" t="s">
        <v>1385</v>
      </c>
      <c r="E5520" t="s">
        <v>328</v>
      </c>
      <c r="F5520" t="s">
        <v>329</v>
      </c>
      <c r="G5520" t="s">
        <v>229</v>
      </c>
      <c r="H5520" t="s">
        <v>230</v>
      </c>
      <c r="I5520" t="s">
        <v>1389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322.15800000000002</v>
      </c>
      <c r="AV5520">
        <v>336.17599999999999</v>
      </c>
      <c r="AW5520">
        <v>354.57900000000001</v>
      </c>
      <c r="AX5520">
        <v>365.41199999999998</v>
      </c>
      <c r="AY5520">
        <v>375.18299999999999</v>
      </c>
      <c r="AZ5520">
        <v>388.99700000000001</v>
      </c>
      <c r="BA5520">
        <v>402.78199999999998</v>
      </c>
      <c r="BB5520">
        <v>417.423</v>
      </c>
      <c r="BC5520">
        <v>2017</v>
      </c>
    </row>
    <row r="5521" spans="1:55" x14ac:dyDescent="0.25">
      <c r="A5521">
        <v>138</v>
      </c>
      <c r="B5521" t="s">
        <v>1384</v>
      </c>
      <c r="C5521" t="s">
        <v>331</v>
      </c>
      <c r="D5521" t="s">
        <v>1385</v>
      </c>
      <c r="E5521" t="s">
        <v>328</v>
      </c>
      <c r="F5521" t="s">
        <v>329</v>
      </c>
      <c r="G5521" t="s">
        <v>282</v>
      </c>
      <c r="I5521" t="s">
        <v>332</v>
      </c>
      <c r="J5521">
        <v>46.601999999999997</v>
      </c>
      <c r="K5521">
        <v>47.273000000000003</v>
      </c>
      <c r="L5521">
        <v>48.164999999999999</v>
      </c>
      <c r="M5521">
        <v>49.061</v>
      </c>
      <c r="N5521">
        <v>48.420999999999999</v>
      </c>
      <c r="O5521">
        <v>48.805999999999997</v>
      </c>
      <c r="P5521">
        <v>48.524000000000001</v>
      </c>
      <c r="Q5521">
        <v>48.512</v>
      </c>
      <c r="R5521">
        <v>47.539000000000001</v>
      </c>
      <c r="S5521">
        <v>44.973999999999997</v>
      </c>
      <c r="T5521">
        <v>44.89</v>
      </c>
      <c r="U5521">
        <v>47.685000000000002</v>
      </c>
      <c r="V5521">
        <v>47.267000000000003</v>
      </c>
      <c r="W5521">
        <v>47.883000000000003</v>
      </c>
      <c r="X5521">
        <v>46.052999999999997</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43.709000000000003</v>
      </c>
      <c r="AV5521">
        <v>43.506999999999998</v>
      </c>
      <c r="AW5521">
        <v>44.363</v>
      </c>
      <c r="AX5521">
        <v>44.231999999999999</v>
      </c>
      <c r="AY5521">
        <v>43.959000000000003</v>
      </c>
      <c r="AZ5521">
        <v>44.058999999999997</v>
      </c>
      <c r="BA5521">
        <v>44.076999999999998</v>
      </c>
      <c r="BB5521">
        <v>44.076999999999998</v>
      </c>
      <c r="BC5521">
        <v>2017</v>
      </c>
    </row>
    <row r="5522" spans="1:55" x14ac:dyDescent="0.25">
      <c r="A5522">
        <v>138</v>
      </c>
      <c r="B5522" t="s">
        <v>1384</v>
      </c>
      <c r="C5522" t="s">
        <v>333</v>
      </c>
      <c r="D5522" t="s">
        <v>1385</v>
      </c>
      <c r="E5522" t="s">
        <v>334</v>
      </c>
      <c r="F5522" t="s">
        <v>335</v>
      </c>
      <c r="G5522" t="s">
        <v>229</v>
      </c>
      <c r="H5522" t="s">
        <v>230</v>
      </c>
      <c r="I5522" t="s">
        <v>1389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313.65899999999999</v>
      </c>
      <c r="AV5522">
        <v>327.96600000000001</v>
      </c>
      <c r="AW5522">
        <v>346.52699999999999</v>
      </c>
      <c r="AX5522">
        <v>359.05799999999999</v>
      </c>
      <c r="AY5522">
        <v>368.65199999999999</v>
      </c>
      <c r="AZ5522">
        <v>382.1</v>
      </c>
      <c r="BA5522">
        <v>395.476</v>
      </c>
      <c r="BB5522">
        <v>409.85199999999998</v>
      </c>
      <c r="BC5522">
        <v>2017</v>
      </c>
    </row>
    <row r="5523" spans="1:55" x14ac:dyDescent="0.25">
      <c r="A5523">
        <v>138</v>
      </c>
      <c r="B5523" t="s">
        <v>1384</v>
      </c>
      <c r="C5523" t="s">
        <v>336</v>
      </c>
      <c r="D5523" t="s">
        <v>1385</v>
      </c>
      <c r="E5523" t="s">
        <v>334</v>
      </c>
      <c r="F5523" t="s">
        <v>335</v>
      </c>
      <c r="G5523" t="s">
        <v>282</v>
      </c>
      <c r="I5523" t="s">
        <v>337</v>
      </c>
      <c r="J5523">
        <v>50.807000000000002</v>
      </c>
      <c r="K5523">
        <v>52.463000000000001</v>
      </c>
      <c r="L5523">
        <v>54.021000000000001</v>
      </c>
      <c r="M5523">
        <v>54.694000000000003</v>
      </c>
      <c r="N5523">
        <v>54.698999999999998</v>
      </c>
      <c r="O5523">
        <v>53.104999999999997</v>
      </c>
      <c r="P5523">
        <v>52.774000000000001</v>
      </c>
      <c r="Q5523">
        <v>53.798999999999999</v>
      </c>
      <c r="R5523">
        <v>51.906999999999996</v>
      </c>
      <c r="S5523">
        <v>50.078000000000003</v>
      </c>
      <c r="T5523">
        <v>48.981000000000002</v>
      </c>
      <c r="U5523">
        <v>49.744</v>
      </c>
      <c r="V5523">
        <v>50.399000000000001</v>
      </c>
      <c r="W5523">
        <v>51.027000000000001</v>
      </c>
      <c r="X5523">
        <v>49.598999999999997</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42.555999999999997</v>
      </c>
      <c r="AV5523">
        <v>42.444000000000003</v>
      </c>
      <c r="AW5523">
        <v>43.356000000000002</v>
      </c>
      <c r="AX5523">
        <v>43.463000000000001</v>
      </c>
      <c r="AY5523">
        <v>43.194000000000003</v>
      </c>
      <c r="AZ5523">
        <v>43.277999999999999</v>
      </c>
      <c r="BA5523">
        <v>43.277999999999999</v>
      </c>
      <c r="BB5523">
        <v>43.277999999999999</v>
      </c>
      <c r="BC5523">
        <v>2017</v>
      </c>
    </row>
    <row r="5524" spans="1:55" x14ac:dyDescent="0.25">
      <c r="A5524">
        <v>138</v>
      </c>
      <c r="B5524" t="s">
        <v>1384</v>
      </c>
      <c r="C5524" t="s">
        <v>338</v>
      </c>
      <c r="D5524" t="s">
        <v>1385</v>
      </c>
      <c r="E5524" t="s">
        <v>339</v>
      </c>
      <c r="F5524" t="s">
        <v>340</v>
      </c>
      <c r="G5524" t="s">
        <v>229</v>
      </c>
      <c r="H5524" t="s">
        <v>230</v>
      </c>
      <c r="I5524" t="s">
        <v>1389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8.4990000000000006</v>
      </c>
      <c r="AV5524">
        <v>8.2100000000000009</v>
      </c>
      <c r="AW5524">
        <v>8.0519999999999996</v>
      </c>
      <c r="AX5524">
        <v>6.3540000000000001</v>
      </c>
      <c r="AY5524">
        <v>6.53</v>
      </c>
      <c r="AZ5524">
        <v>6.8970000000000002</v>
      </c>
      <c r="BA5524">
        <v>7.306</v>
      </c>
      <c r="BB5524">
        <v>7.5709999999999997</v>
      </c>
      <c r="BC5524">
        <v>2017</v>
      </c>
    </row>
    <row r="5525" spans="1:55" x14ac:dyDescent="0.25">
      <c r="A5525">
        <v>138</v>
      </c>
      <c r="B5525" t="s">
        <v>1384</v>
      </c>
      <c r="C5525" t="s">
        <v>341</v>
      </c>
      <c r="D5525" t="s">
        <v>1385</v>
      </c>
      <c r="E5525" t="s">
        <v>339</v>
      </c>
      <c r="F5525" t="s">
        <v>340</v>
      </c>
      <c r="G5525" t="s">
        <v>282</v>
      </c>
      <c r="I5525" t="s">
        <v>342</v>
      </c>
      <c r="J5525">
        <v>-4.2050000000000001</v>
      </c>
      <c r="K5525">
        <v>-5.19</v>
      </c>
      <c r="L5525">
        <v>-5.8570000000000002</v>
      </c>
      <c r="M5525">
        <v>-5.633</v>
      </c>
      <c r="N5525">
        <v>-6.2789999999999999</v>
      </c>
      <c r="O5525">
        <v>-4.2990000000000004</v>
      </c>
      <c r="P5525">
        <v>-4.25</v>
      </c>
      <c r="Q5525">
        <v>-5.2869999999999999</v>
      </c>
      <c r="R5525">
        <v>-4.367</v>
      </c>
      <c r="S5525">
        <v>-5.1040000000000001</v>
      </c>
      <c r="T5525">
        <v>-4.09</v>
      </c>
      <c r="U5525">
        <v>-2.0590000000000002</v>
      </c>
      <c r="V5525">
        <v>-3.1320000000000001</v>
      </c>
      <c r="W5525">
        <v>-3.145</v>
      </c>
      <c r="X5525">
        <v>-3.5459999999999998</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1.153</v>
      </c>
      <c r="AV5525">
        <v>1.0629999999999999</v>
      </c>
      <c r="AW5525">
        <v>1.0069999999999999</v>
      </c>
      <c r="AX5525">
        <v>0.76900000000000002</v>
      </c>
      <c r="AY5525">
        <v>0.76500000000000001</v>
      </c>
      <c r="AZ5525">
        <v>0.78100000000000003</v>
      </c>
      <c r="BA5525">
        <v>0.79900000000000004</v>
      </c>
      <c r="BB5525">
        <v>0.79900000000000004</v>
      </c>
      <c r="BC5525">
        <v>2017</v>
      </c>
    </row>
    <row r="5526" spans="1:55" x14ac:dyDescent="0.25">
      <c r="A5526">
        <v>138</v>
      </c>
      <c r="B5526" t="s">
        <v>1384</v>
      </c>
      <c r="C5526" t="s">
        <v>343</v>
      </c>
      <c r="D5526" t="s">
        <v>1385</v>
      </c>
      <c r="E5526" t="s">
        <v>344</v>
      </c>
      <c r="F5526" t="s">
        <v>345</v>
      </c>
      <c r="G5526" t="s">
        <v>229</v>
      </c>
      <c r="H5526" t="s">
        <v>230</v>
      </c>
      <c r="I5526" t="s">
        <v>1389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8.7430000000000003</v>
      </c>
      <c r="AV5526">
        <v>3.8940000000000001</v>
      </c>
      <c r="AW5526">
        <v>0.97</v>
      </c>
      <c r="AX5526">
        <v>0.97399999999999998</v>
      </c>
      <c r="AY5526">
        <v>2.0760000000000001</v>
      </c>
      <c r="AZ5526">
        <v>3.4329999999999998</v>
      </c>
      <c r="BA5526">
        <v>5.34</v>
      </c>
      <c r="BB5526">
        <v>7.3979999999999997</v>
      </c>
      <c r="BC5526">
        <v>2017</v>
      </c>
    </row>
    <row r="5527" spans="1:55" x14ac:dyDescent="0.25">
      <c r="A5527">
        <v>138</v>
      </c>
      <c r="B5527" t="s">
        <v>1384</v>
      </c>
      <c r="C5527" t="s">
        <v>346</v>
      </c>
      <c r="D5527" t="s">
        <v>1385</v>
      </c>
      <c r="E5527" t="s">
        <v>344</v>
      </c>
      <c r="F5527" t="s">
        <v>345</v>
      </c>
      <c r="G5527" t="s">
        <v>270</v>
      </c>
      <c r="I5527" t="s">
        <v>397</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1.1859999999999999</v>
      </c>
      <c r="AV5527">
        <v>0.50800000000000001</v>
      </c>
      <c r="AW5527">
        <v>0.122</v>
      </c>
      <c r="AX5527">
        <v>0.11899999999999999</v>
      </c>
      <c r="AY5527">
        <v>0.245</v>
      </c>
      <c r="AZ5527">
        <v>0.39100000000000001</v>
      </c>
      <c r="BA5527">
        <v>0.58599999999999997</v>
      </c>
      <c r="BB5527">
        <v>0.78100000000000003</v>
      </c>
      <c r="BC5527">
        <v>2017</v>
      </c>
    </row>
    <row r="5528" spans="1:55" x14ac:dyDescent="0.25">
      <c r="A5528">
        <v>138</v>
      </c>
      <c r="B5528" t="s">
        <v>1384</v>
      </c>
      <c r="C5528" t="s">
        <v>347</v>
      </c>
      <c r="D5528" t="s">
        <v>1385</v>
      </c>
      <c r="E5528" t="s">
        <v>348</v>
      </c>
      <c r="F5528" t="s">
        <v>349</v>
      </c>
      <c r="G5528" t="s">
        <v>229</v>
      </c>
      <c r="H5528" t="s">
        <v>230</v>
      </c>
      <c r="I5528" t="s">
        <v>1389</v>
      </c>
      <c r="J5528" t="s">
        <v>232</v>
      </c>
      <c r="K5528" t="s">
        <v>232</v>
      </c>
      <c r="L5528" t="s">
        <v>232</v>
      </c>
      <c r="M5528" t="s">
        <v>232</v>
      </c>
      <c r="N5528" t="s">
        <v>232</v>
      </c>
      <c r="O5528" t="s">
        <v>232</v>
      </c>
      <c r="P5528" t="s">
        <v>232</v>
      </c>
      <c r="Q5528" t="s">
        <v>232</v>
      </c>
      <c r="R5528" t="s">
        <v>232</v>
      </c>
      <c r="S5528" t="s">
        <v>232</v>
      </c>
      <c r="T5528" t="s">
        <v>232</v>
      </c>
      <c r="U5528" t="s">
        <v>232</v>
      </c>
      <c r="V5528" t="s">
        <v>232</v>
      </c>
      <c r="W5528" t="s">
        <v>232</v>
      </c>
      <c r="X5528" t="s">
        <v>232</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15.608000000000001</v>
      </c>
      <c r="AV5528">
        <v>14.016999999999999</v>
      </c>
      <c r="AW5528">
        <v>13.071</v>
      </c>
      <c r="AX5528">
        <v>11.4</v>
      </c>
      <c r="AY5528">
        <v>11.629</v>
      </c>
      <c r="AZ5528">
        <v>12.54</v>
      </c>
      <c r="BA5528">
        <v>13.071999999999999</v>
      </c>
      <c r="BB5528">
        <v>13.548</v>
      </c>
      <c r="BC5528">
        <v>2017</v>
      </c>
    </row>
    <row r="5529" spans="1:55" x14ac:dyDescent="0.25">
      <c r="A5529">
        <v>138</v>
      </c>
      <c r="B5529" t="s">
        <v>1384</v>
      </c>
      <c r="C5529" t="s">
        <v>350</v>
      </c>
      <c r="D5529" t="s">
        <v>1385</v>
      </c>
      <c r="E5529" t="s">
        <v>348</v>
      </c>
      <c r="F5529" t="s">
        <v>349</v>
      </c>
      <c r="G5529" t="s">
        <v>282</v>
      </c>
      <c r="I5529" t="s">
        <v>351</v>
      </c>
      <c r="J5529" t="s">
        <v>232</v>
      </c>
      <c r="K5529" t="s">
        <v>232</v>
      </c>
      <c r="L5529" t="s">
        <v>232</v>
      </c>
      <c r="M5529" t="s">
        <v>232</v>
      </c>
      <c r="N5529" t="s">
        <v>232</v>
      </c>
      <c r="O5529" t="s">
        <v>232</v>
      </c>
      <c r="P5529" t="s">
        <v>232</v>
      </c>
      <c r="Q5529" t="s">
        <v>232</v>
      </c>
      <c r="R5529" t="s">
        <v>232</v>
      </c>
      <c r="S5529" t="s">
        <v>232</v>
      </c>
      <c r="T5529" t="s">
        <v>232</v>
      </c>
      <c r="U5529" t="s">
        <v>232</v>
      </c>
      <c r="V5529" t="s">
        <v>232</v>
      </c>
      <c r="W5529" t="s">
        <v>232</v>
      </c>
      <c r="X5529" t="s">
        <v>232</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2.1179999999999999</v>
      </c>
      <c r="AV5529">
        <v>1.8140000000000001</v>
      </c>
      <c r="AW5529">
        <v>1.635</v>
      </c>
      <c r="AX5529">
        <v>1.38</v>
      </c>
      <c r="AY5529">
        <v>1.363</v>
      </c>
      <c r="AZ5529">
        <v>1.42</v>
      </c>
      <c r="BA5529">
        <v>1.431</v>
      </c>
      <c r="BB5529">
        <v>1.431</v>
      </c>
      <c r="BC5529">
        <v>2017</v>
      </c>
    </row>
    <row r="5530" spans="1:55" x14ac:dyDescent="0.25">
      <c r="A5530">
        <v>138</v>
      </c>
      <c r="B5530" t="s">
        <v>1384</v>
      </c>
      <c r="C5530" t="s">
        <v>352</v>
      </c>
      <c r="D5530" t="s">
        <v>1385</v>
      </c>
      <c r="E5530" t="s">
        <v>353</v>
      </c>
      <c r="F5530" t="s">
        <v>354</v>
      </c>
      <c r="G5530" t="s">
        <v>229</v>
      </c>
      <c r="H5530" t="s">
        <v>230</v>
      </c>
      <c r="I5530" t="s">
        <v>1389</v>
      </c>
      <c r="J5530" t="s">
        <v>232</v>
      </c>
      <c r="K5530" t="s">
        <v>232</v>
      </c>
      <c r="L5530" t="s">
        <v>232</v>
      </c>
      <c r="M5530" t="s">
        <v>232</v>
      </c>
      <c r="N5530" t="s">
        <v>232</v>
      </c>
      <c r="O5530" t="s">
        <v>232</v>
      </c>
      <c r="P5530" t="s">
        <v>232</v>
      </c>
      <c r="Q5530" t="s">
        <v>232</v>
      </c>
      <c r="R5530" t="s">
        <v>232</v>
      </c>
      <c r="S5530" t="s">
        <v>232</v>
      </c>
      <c r="T5530" t="s">
        <v>232</v>
      </c>
      <c r="U5530" t="s">
        <v>232</v>
      </c>
      <c r="V5530" t="s">
        <v>232</v>
      </c>
      <c r="W5530" t="s">
        <v>232</v>
      </c>
      <c r="X5530" t="s">
        <v>232</v>
      </c>
      <c r="Y5530">
        <v>181.11799999999999</v>
      </c>
      <c r="Z5530">
        <v>186.34700000000001</v>
      </c>
      <c r="AA5530">
        <v>187.47900000000001</v>
      </c>
      <c r="AB5530">
        <v>189.55600000000001</v>
      </c>
      <c r="AC5530">
        <v>187.803</v>
      </c>
      <c r="AD5530">
        <v>176.3</v>
      </c>
      <c r="AE5530">
        <v>180.845</v>
      </c>
      <c r="AF5530">
        <v>189.3</v>
      </c>
      <c r="AG5530">
        <v>202.30500000000001</v>
      </c>
      <c r="AH5530">
        <v>213.09399999999999</v>
      </c>
      <c r="AI5530">
        <v>212.65799999999999</v>
      </c>
      <c r="AJ5530">
        <v>211.18</v>
      </c>
      <c r="AK5530">
        <v>206.291</v>
      </c>
      <c r="AL5530">
        <v>249.19399999999999</v>
      </c>
      <c r="AM5530">
        <v>256.798</v>
      </c>
      <c r="AN5530">
        <v>292.34100000000001</v>
      </c>
      <c r="AO5530">
        <v>315.012</v>
      </c>
      <c r="AP5530">
        <v>338.78899999999999</v>
      </c>
      <c r="AQ5530">
        <v>353.46699999999998</v>
      </c>
      <c r="AR5530">
        <v>367.47500000000002</v>
      </c>
      <c r="AS5530">
        <v>364.74299999999999</v>
      </c>
      <c r="AT5530">
        <v>358.447</v>
      </c>
      <c r="AU5530">
        <v>343.23899999999998</v>
      </c>
      <c r="AV5530">
        <v>343.92099999999999</v>
      </c>
      <c r="AW5530">
        <v>340.113</v>
      </c>
      <c r="AX5530">
        <v>336.89100000000002</v>
      </c>
      <c r="AY5530">
        <v>331.03300000000002</v>
      </c>
      <c r="AZ5530">
        <v>323.84899999999999</v>
      </c>
      <c r="BA5530">
        <v>316.40499999999997</v>
      </c>
      <c r="BB5530">
        <v>308.12799999999999</v>
      </c>
      <c r="BC5530">
        <v>2017</v>
      </c>
    </row>
    <row r="5531" spans="1:55" x14ac:dyDescent="0.25">
      <c r="A5531">
        <v>138</v>
      </c>
      <c r="B5531" t="s">
        <v>1384</v>
      </c>
      <c r="C5531" t="s">
        <v>355</v>
      </c>
      <c r="D5531" t="s">
        <v>1385</v>
      </c>
      <c r="E5531" t="s">
        <v>353</v>
      </c>
      <c r="F5531" t="s">
        <v>354</v>
      </c>
      <c r="G5531" t="s">
        <v>282</v>
      </c>
      <c r="I5531" t="s">
        <v>379</v>
      </c>
      <c r="J5531" t="s">
        <v>232</v>
      </c>
      <c r="K5531" t="s">
        <v>232</v>
      </c>
      <c r="L5531" t="s">
        <v>232</v>
      </c>
      <c r="M5531" t="s">
        <v>232</v>
      </c>
      <c r="N5531" t="s">
        <v>232</v>
      </c>
      <c r="O5531" t="s">
        <v>232</v>
      </c>
      <c r="P5531" t="s">
        <v>232</v>
      </c>
      <c r="Q5531" t="s">
        <v>232</v>
      </c>
      <c r="R5531" t="s">
        <v>232</v>
      </c>
      <c r="S5531" t="s">
        <v>232</v>
      </c>
      <c r="T5531" t="s">
        <v>232</v>
      </c>
      <c r="U5531" t="s">
        <v>232</v>
      </c>
      <c r="V5531" t="s">
        <v>232</v>
      </c>
      <c r="W5531" t="s">
        <v>232</v>
      </c>
      <c r="X5531" t="s">
        <v>232</v>
      </c>
      <c r="Y5531">
        <v>54.96</v>
      </c>
      <c r="Z5531">
        <v>54.072000000000003</v>
      </c>
      <c r="AA5531">
        <v>50.801000000000002</v>
      </c>
      <c r="AB5531">
        <v>48.075000000000003</v>
      </c>
      <c r="AC5531">
        <v>44.773000000000003</v>
      </c>
      <c r="AD5531">
        <v>39.003999999999998</v>
      </c>
      <c r="AE5531">
        <v>37.529000000000003</v>
      </c>
      <c r="AF5531">
        <v>37.774000000000001</v>
      </c>
      <c r="AG5531">
        <v>39.450000000000003</v>
      </c>
      <c r="AH5531">
        <v>40.261000000000003</v>
      </c>
      <c r="AI5531">
        <v>38.603000000000002</v>
      </c>
      <c r="AJ5531">
        <v>36.127000000000002</v>
      </c>
      <c r="AK5531">
        <v>33.317</v>
      </c>
      <c r="AL5531">
        <v>38.503999999999998</v>
      </c>
      <c r="AM5531">
        <v>41.097999999999999</v>
      </c>
      <c r="AN5531">
        <v>45.735999999999997</v>
      </c>
      <c r="AO5531">
        <v>48.436999999999998</v>
      </c>
      <c r="AP5531">
        <v>51.884999999999998</v>
      </c>
      <c r="AQ5531">
        <v>53.518000000000001</v>
      </c>
      <c r="AR5531">
        <v>54.72</v>
      </c>
      <c r="AS5531">
        <v>52.860999999999997</v>
      </c>
      <c r="AT5531">
        <v>50.603999999999999</v>
      </c>
      <c r="AU5531">
        <v>46.569000000000003</v>
      </c>
      <c r="AV5531">
        <v>44.509</v>
      </c>
      <c r="AW5531">
        <v>42.552999999999997</v>
      </c>
      <c r="AX5531">
        <v>40.779000000000003</v>
      </c>
      <c r="AY5531">
        <v>38.786000000000001</v>
      </c>
      <c r="AZ5531">
        <v>36.68</v>
      </c>
      <c r="BA5531">
        <v>34.625</v>
      </c>
      <c r="BB5531">
        <v>32.536000000000001</v>
      </c>
      <c r="BC5531">
        <v>2017</v>
      </c>
    </row>
    <row r="5532" spans="1:55" x14ac:dyDescent="0.25">
      <c r="A5532">
        <v>138</v>
      </c>
      <c r="B5532" t="s">
        <v>1384</v>
      </c>
      <c r="C5532" t="s">
        <v>356</v>
      </c>
      <c r="D5532" t="s">
        <v>1385</v>
      </c>
      <c r="E5532" t="s">
        <v>357</v>
      </c>
      <c r="F5532" t="s">
        <v>358</v>
      </c>
      <c r="G5532" t="s">
        <v>229</v>
      </c>
      <c r="H5532" t="s">
        <v>230</v>
      </c>
      <c r="I5532" t="s">
        <v>1389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378.8</v>
      </c>
      <c r="AO5532">
        <v>401.3</v>
      </c>
      <c r="AP5532">
        <v>432.4</v>
      </c>
      <c r="AQ5532">
        <v>446.9</v>
      </c>
      <c r="AR5532">
        <v>455.7</v>
      </c>
      <c r="AS5532">
        <v>446.1</v>
      </c>
      <c r="AT5532">
        <v>438.4</v>
      </c>
      <c r="AU5532">
        <v>419.8</v>
      </c>
      <c r="AV5532">
        <v>420.63400000000001</v>
      </c>
      <c r="AW5532">
        <v>415.976</v>
      </c>
      <c r="AX5532">
        <v>412.03500000000003</v>
      </c>
      <c r="AY5532">
        <v>404.87</v>
      </c>
      <c r="AZ5532">
        <v>396.08499999999998</v>
      </c>
      <c r="BA5532">
        <v>386.98</v>
      </c>
      <c r="BB5532">
        <v>376.85700000000003</v>
      </c>
      <c r="BC5532">
        <v>2017</v>
      </c>
    </row>
    <row r="5533" spans="1:55" x14ac:dyDescent="0.25">
      <c r="A5533">
        <v>138</v>
      </c>
      <c r="B5533" t="s">
        <v>1384</v>
      </c>
      <c r="C5533" t="s">
        <v>359</v>
      </c>
      <c r="D5533" t="s">
        <v>1385</v>
      </c>
      <c r="E5533" t="s">
        <v>357</v>
      </c>
      <c r="F5533" t="s">
        <v>358</v>
      </c>
      <c r="G5533" t="s">
        <v>282</v>
      </c>
      <c r="I5533" t="s">
        <v>360</v>
      </c>
      <c r="J5533">
        <v>43.695</v>
      </c>
      <c r="K5533">
        <v>47.027000000000001</v>
      </c>
      <c r="L5533">
        <v>52.610999999999997</v>
      </c>
      <c r="M5533">
        <v>58.588000000000001</v>
      </c>
      <c r="N5533">
        <v>62.115000000000002</v>
      </c>
      <c r="O5533">
        <v>67.307000000000002</v>
      </c>
      <c r="P5533">
        <v>69.168999999999997</v>
      </c>
      <c r="Q5533">
        <v>71.521000000000001</v>
      </c>
      <c r="R5533">
        <v>73.930000000000007</v>
      </c>
      <c r="S5533">
        <v>73.974999999999994</v>
      </c>
      <c r="T5533">
        <v>75.259</v>
      </c>
      <c r="U5533">
        <v>75.052999999999997</v>
      </c>
      <c r="V5533">
        <v>75.831000000000003</v>
      </c>
      <c r="W5533">
        <v>76.909000000000006</v>
      </c>
      <c r="X5533">
        <v>73.730999999999995</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59.262999999999998</v>
      </c>
      <c r="AO5533">
        <v>61.704000000000001</v>
      </c>
      <c r="AP5533">
        <v>66.221000000000004</v>
      </c>
      <c r="AQ5533">
        <v>67.665000000000006</v>
      </c>
      <c r="AR5533">
        <v>67.856999999999999</v>
      </c>
      <c r="AS5533">
        <v>64.650999999999996</v>
      </c>
      <c r="AT5533">
        <v>61.890999999999998</v>
      </c>
      <c r="AU5533">
        <v>56.957000000000001</v>
      </c>
      <c r="AV5533">
        <v>54.436999999999998</v>
      </c>
      <c r="AW5533">
        <v>52.045000000000002</v>
      </c>
      <c r="AX5533">
        <v>49.875</v>
      </c>
      <c r="AY5533">
        <v>47.438000000000002</v>
      </c>
      <c r="AZ5533">
        <v>44.860999999999997</v>
      </c>
      <c r="BA5533">
        <v>42.347999999999999</v>
      </c>
      <c r="BB5533">
        <v>39.792999999999999</v>
      </c>
      <c r="BC5533">
        <v>2017</v>
      </c>
    </row>
    <row r="5534" spans="1:55" x14ac:dyDescent="0.25">
      <c r="A5534">
        <v>138</v>
      </c>
      <c r="B5534" t="s">
        <v>1384</v>
      </c>
      <c r="C5534" t="s">
        <v>361</v>
      </c>
      <c r="D5534" t="s">
        <v>1385</v>
      </c>
      <c r="E5534" t="s">
        <v>362</v>
      </c>
      <c r="F5534" t="s">
        <v>363</v>
      </c>
      <c r="G5534" t="s">
        <v>229</v>
      </c>
      <c r="H5534" t="s">
        <v>230</v>
      </c>
      <c r="I5534" t="s">
        <v>1389</v>
      </c>
      <c r="J5534">
        <v>174.27099999999999</v>
      </c>
      <c r="K5534">
        <v>182.738</v>
      </c>
      <c r="L5534">
        <v>190.13399999999999</v>
      </c>
      <c r="M5534">
        <v>197.53700000000001</v>
      </c>
      <c r="N5534">
        <v>206.55099999999999</v>
      </c>
      <c r="O5534">
        <v>215.85599999999999</v>
      </c>
      <c r="P5534">
        <v>222.822</v>
      </c>
      <c r="Q5534">
        <v>226.23500000000001</v>
      </c>
      <c r="R5534">
        <v>236.06700000000001</v>
      </c>
      <c r="S5534">
        <v>250.00399999999999</v>
      </c>
      <c r="T5534">
        <v>264.48200000000003</v>
      </c>
      <c r="U5534">
        <v>279.41500000000002</v>
      </c>
      <c r="V5534">
        <v>290.91899999999998</v>
      </c>
      <c r="W5534">
        <v>299.28100000000001</v>
      </c>
      <c r="X5534">
        <v>314.68</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737.048</v>
      </c>
      <c r="AV5534">
        <v>772.69399999999996</v>
      </c>
      <c r="AW5534">
        <v>799.26700000000005</v>
      </c>
      <c r="AX5534">
        <v>826.13</v>
      </c>
      <c r="AY5534">
        <v>853.47400000000005</v>
      </c>
      <c r="AZ5534">
        <v>882.90700000000004</v>
      </c>
      <c r="BA5534">
        <v>913.81500000000005</v>
      </c>
      <c r="BB5534">
        <v>947.03200000000004</v>
      </c>
      <c r="BC5534">
        <v>2017</v>
      </c>
    </row>
    <row r="5535" spans="1:55" x14ac:dyDescent="0.25">
      <c r="A5535">
        <v>138</v>
      </c>
      <c r="B5535" t="s">
        <v>1384</v>
      </c>
      <c r="C5535" t="s">
        <v>364</v>
      </c>
      <c r="D5535" t="s">
        <v>1385</v>
      </c>
      <c r="E5535" t="s">
        <v>365</v>
      </c>
      <c r="F5535" t="s">
        <v>366</v>
      </c>
      <c r="G5535" t="s">
        <v>242</v>
      </c>
      <c r="H5535" t="s">
        <v>230</v>
      </c>
      <c r="I5535" t="s">
        <v>1390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15.683999999999999</v>
      </c>
      <c r="AD5535">
        <v>7.2640000000000002</v>
      </c>
      <c r="AE5535">
        <v>9.81</v>
      </c>
      <c r="AF5535">
        <v>11.016999999999999</v>
      </c>
      <c r="AG5535">
        <v>29.867000000000001</v>
      </c>
      <c r="AH5535">
        <v>44.273000000000003</v>
      </c>
      <c r="AI5535">
        <v>41.6</v>
      </c>
      <c r="AJ5535">
        <v>57.17</v>
      </c>
      <c r="AK5535">
        <v>50.058999999999997</v>
      </c>
      <c r="AL5535">
        <v>38.956000000000003</v>
      </c>
      <c r="AM5535">
        <v>50.018999999999998</v>
      </c>
      <c r="AN5535">
        <v>61.82</v>
      </c>
      <c r="AO5535">
        <v>81.319999999999993</v>
      </c>
      <c r="AP5535">
        <v>89.546000000000006</v>
      </c>
      <c r="AQ5535">
        <v>85.495999999999995</v>
      </c>
      <c r="AR5535">
        <v>75.933000000000007</v>
      </c>
      <c r="AS5535">
        <v>48.500999999999998</v>
      </c>
      <c r="AT5535">
        <v>62.914999999999999</v>
      </c>
      <c r="AU5535">
        <v>87.290999999999997</v>
      </c>
      <c r="AV5535">
        <v>89.917000000000002</v>
      </c>
      <c r="AW5535">
        <v>85.156999999999996</v>
      </c>
      <c r="AX5535">
        <v>85.331000000000003</v>
      </c>
      <c r="AY5535">
        <v>83.326999999999998</v>
      </c>
      <c r="AZ5535">
        <v>86.435000000000002</v>
      </c>
      <c r="BA5535">
        <v>84.673000000000002</v>
      </c>
      <c r="BB5535">
        <v>84.343000000000004</v>
      </c>
      <c r="BC5535">
        <v>2017</v>
      </c>
    </row>
    <row r="5536" spans="1:55" x14ac:dyDescent="0.25">
      <c r="A5536">
        <v>138</v>
      </c>
      <c r="B5536" t="s">
        <v>1384</v>
      </c>
      <c r="C5536" t="s">
        <v>368</v>
      </c>
      <c r="D5536" t="s">
        <v>1385</v>
      </c>
      <c r="E5536" t="s">
        <v>365</v>
      </c>
      <c r="F5536" t="s">
        <v>366</v>
      </c>
      <c r="G5536" t="s">
        <v>282</v>
      </c>
      <c r="I5536" t="s">
        <v>369</v>
      </c>
      <c r="J5536">
        <v>-0.442</v>
      </c>
      <c r="K5536">
        <v>2.36</v>
      </c>
      <c r="L5536">
        <v>3.2</v>
      </c>
      <c r="M5536">
        <v>3.3279999999999998</v>
      </c>
      <c r="N5536">
        <v>4.4829999999999997</v>
      </c>
      <c r="O5536">
        <v>2.9420000000000002</v>
      </c>
      <c r="P5536">
        <v>2.1459999999999999</v>
      </c>
      <c r="Q5536">
        <v>1.698</v>
      </c>
      <c r="R5536">
        <v>2.7040000000000002</v>
      </c>
      <c r="S5536">
        <v>3.86</v>
      </c>
      <c r="T5536">
        <v>2.5209999999999999</v>
      </c>
      <c r="U5536">
        <v>2.2589999999999999</v>
      </c>
      <c r="V5536">
        <v>1.8740000000000001</v>
      </c>
      <c r="W5536">
        <v>3.7160000000000002</v>
      </c>
      <c r="X5536">
        <v>4.5289999999999999</v>
      </c>
      <c r="Y5536">
        <v>5.6929999999999996</v>
      </c>
      <c r="Z5536">
        <v>4.7720000000000002</v>
      </c>
      <c r="AA5536">
        <v>6.0090000000000003</v>
      </c>
      <c r="AB5536">
        <v>2.9710000000000001</v>
      </c>
      <c r="AC5536">
        <v>3.5049999999999999</v>
      </c>
      <c r="AD5536">
        <v>1.7390000000000001</v>
      </c>
      <c r="AE5536">
        <v>2.2730000000000001</v>
      </c>
      <c r="AF5536">
        <v>2.3290000000000002</v>
      </c>
      <c r="AG5536">
        <v>5.1509999999999998</v>
      </c>
      <c r="AH5536">
        <v>6.73</v>
      </c>
      <c r="AI5536">
        <v>6.0620000000000003</v>
      </c>
      <c r="AJ5536">
        <v>7.7889999999999997</v>
      </c>
      <c r="AK5536">
        <v>5.899</v>
      </c>
      <c r="AL5536">
        <v>4.09</v>
      </c>
      <c r="AM5536">
        <v>5.7469999999999999</v>
      </c>
      <c r="AN5536">
        <v>7.2889999999999997</v>
      </c>
      <c r="AO5536">
        <v>8.9860000000000007</v>
      </c>
      <c r="AP5536">
        <v>10.667</v>
      </c>
      <c r="AQ5536">
        <v>9.7460000000000004</v>
      </c>
      <c r="AR5536">
        <v>8.5090000000000003</v>
      </c>
      <c r="AS5536">
        <v>6.335</v>
      </c>
      <c r="AT5536">
        <v>8.0259999999999998</v>
      </c>
      <c r="AU5536">
        <v>10.489000000000001</v>
      </c>
      <c r="AV5536">
        <v>9.85</v>
      </c>
      <c r="AW5536">
        <v>9.3170000000000002</v>
      </c>
      <c r="AX5536">
        <v>8.9359999999999999</v>
      </c>
      <c r="AY5536">
        <v>8.3989999999999991</v>
      </c>
      <c r="AZ5536">
        <v>8.3680000000000003</v>
      </c>
      <c r="BA5536">
        <v>7.8869999999999996</v>
      </c>
      <c r="BB5536">
        <v>7.5330000000000004</v>
      </c>
      <c r="BC5536">
        <v>2017</v>
      </c>
    </row>
    <row r="5537" spans="1:55" x14ac:dyDescent="0.25">
      <c r="A5537">
        <v>196</v>
      </c>
      <c r="B5537" t="s">
        <v>1391</v>
      </c>
      <c r="C5537" t="s">
        <v>225</v>
      </c>
      <c r="D5537" t="s">
        <v>1392</v>
      </c>
      <c r="E5537" t="s">
        <v>227</v>
      </c>
      <c r="F5537" t="s">
        <v>228</v>
      </c>
      <c r="G5537" t="s">
        <v>229</v>
      </c>
      <c r="H5537" t="s">
        <v>230</v>
      </c>
      <c r="I5537" t="s">
        <v>1393</v>
      </c>
      <c r="J5537">
        <v>90.204999999999998</v>
      </c>
      <c r="K5537">
        <v>92.876999999999995</v>
      </c>
      <c r="L5537">
        <v>95.549000000000007</v>
      </c>
      <c r="M5537">
        <v>95.430999999999997</v>
      </c>
      <c r="N5537">
        <v>101.97499999999999</v>
      </c>
      <c r="O5537">
        <v>103.212</v>
      </c>
      <c r="P5537">
        <v>105.08</v>
      </c>
      <c r="Q5537">
        <v>107.64</v>
      </c>
      <c r="R5537">
        <v>108.238</v>
      </c>
      <c r="S5537">
        <v>109.85899999999999</v>
      </c>
      <c r="T5537">
        <v>111.02</v>
      </c>
      <c r="U5537">
        <v>108.613</v>
      </c>
      <c r="V5537">
        <v>109.55800000000001</v>
      </c>
      <c r="W5537">
        <v>114.898</v>
      </c>
      <c r="X5537">
        <v>122.565</v>
      </c>
      <c r="Y5537">
        <v>127.89</v>
      </c>
      <c r="Z5537">
        <v>132.673</v>
      </c>
      <c r="AA5537">
        <v>136.67500000000001</v>
      </c>
      <c r="AB5537">
        <v>137.71700000000001</v>
      </c>
      <c r="AC5537">
        <v>143.864</v>
      </c>
      <c r="AD5537">
        <v>149.79599999999999</v>
      </c>
      <c r="AE5537">
        <v>153.08600000000001</v>
      </c>
      <c r="AF5537">
        <v>160.86199999999999</v>
      </c>
      <c r="AG5537">
        <v>168.267</v>
      </c>
      <c r="AH5537">
        <v>175.68600000000001</v>
      </c>
      <c r="AI5537">
        <v>180.17400000000001</v>
      </c>
      <c r="AJ5537">
        <v>185.126</v>
      </c>
      <c r="AK5537">
        <v>192.46299999999999</v>
      </c>
      <c r="AL5537">
        <v>191.67699999999999</v>
      </c>
      <c r="AM5537">
        <v>192.29400000000001</v>
      </c>
      <c r="AN5537">
        <v>196.161</v>
      </c>
      <c r="AO5537">
        <v>199.821</v>
      </c>
      <c r="AP5537">
        <v>204.91499999999999</v>
      </c>
      <c r="AQ5537">
        <v>209.40600000000001</v>
      </c>
      <c r="AR5537">
        <v>215.971</v>
      </c>
      <c r="AS5537">
        <v>224.61699999999999</v>
      </c>
      <c r="AT5537">
        <v>234.02199999999999</v>
      </c>
      <c r="AU5537">
        <v>240.011</v>
      </c>
      <c r="AV5537">
        <v>247.19</v>
      </c>
      <c r="AW5537">
        <v>253.41800000000001</v>
      </c>
      <c r="AX5537">
        <v>260.82799999999997</v>
      </c>
      <c r="AY5537">
        <v>268.24799999999999</v>
      </c>
      <c r="AZ5537">
        <v>275.00700000000001</v>
      </c>
      <c r="BA5537">
        <v>281.846</v>
      </c>
      <c r="BB5537">
        <v>288.98200000000003</v>
      </c>
      <c r="BC5537">
        <v>2017</v>
      </c>
    </row>
    <row r="5538" spans="1:55" x14ac:dyDescent="0.25">
      <c r="A5538">
        <v>196</v>
      </c>
      <c r="B5538" t="s">
        <v>1391</v>
      </c>
      <c r="C5538" t="s">
        <v>233</v>
      </c>
      <c r="D5538" t="s">
        <v>1392</v>
      </c>
      <c r="E5538" t="s">
        <v>227</v>
      </c>
      <c r="F5538" t="s">
        <v>234</v>
      </c>
      <c r="G5538" t="s">
        <v>235</v>
      </c>
      <c r="I5538" t="s">
        <v>236</v>
      </c>
      <c r="J5538">
        <v>1.0089999999999999</v>
      </c>
      <c r="K5538">
        <v>2.9609999999999999</v>
      </c>
      <c r="L5538">
        <v>2.8780000000000001</v>
      </c>
      <c r="M5538">
        <v>-0.124</v>
      </c>
      <c r="N5538">
        <v>6.8579999999999997</v>
      </c>
      <c r="O5538">
        <v>1.2130000000000001</v>
      </c>
      <c r="P5538">
        <v>1.81</v>
      </c>
      <c r="Q5538">
        <v>2.4359999999999999</v>
      </c>
      <c r="R5538">
        <v>0.55500000000000005</v>
      </c>
      <c r="S5538">
        <v>1.498</v>
      </c>
      <c r="T5538">
        <v>1.0569999999999999</v>
      </c>
      <c r="U5538">
        <v>-2.1680000000000001</v>
      </c>
      <c r="V5538">
        <v>0.87</v>
      </c>
      <c r="W5538">
        <v>4.8739999999999997</v>
      </c>
      <c r="X5538">
        <v>6.673</v>
      </c>
      <c r="Y5538">
        <v>4.3449999999999998</v>
      </c>
      <c r="Z5538">
        <v>3.74</v>
      </c>
      <c r="AA5538">
        <v>3.016</v>
      </c>
      <c r="AB5538">
        <v>0.76200000000000001</v>
      </c>
      <c r="AC5538">
        <v>4.4640000000000004</v>
      </c>
      <c r="AD5538">
        <v>4.1230000000000002</v>
      </c>
      <c r="AE5538">
        <v>2.1960000000000002</v>
      </c>
      <c r="AF5538">
        <v>5.0789999999999997</v>
      </c>
      <c r="AG5538">
        <v>4.6029999999999998</v>
      </c>
      <c r="AH5538">
        <v>4.4089999999999998</v>
      </c>
      <c r="AI5538">
        <v>2.5550000000000002</v>
      </c>
      <c r="AJ5538">
        <v>2.7480000000000002</v>
      </c>
      <c r="AK5538">
        <v>3.9630000000000001</v>
      </c>
      <c r="AL5538">
        <v>-0.40799999999999997</v>
      </c>
      <c r="AM5538">
        <v>0.32200000000000001</v>
      </c>
      <c r="AN5538">
        <v>2.0110000000000001</v>
      </c>
      <c r="AO5538">
        <v>1.8660000000000001</v>
      </c>
      <c r="AP5538">
        <v>2.5489999999999999</v>
      </c>
      <c r="AQ5538">
        <v>2.1920000000000002</v>
      </c>
      <c r="AR5538">
        <v>3.1349999999999998</v>
      </c>
      <c r="AS5538">
        <v>4.0030000000000001</v>
      </c>
      <c r="AT5538">
        <v>4.1870000000000003</v>
      </c>
      <c r="AU5538">
        <v>2.5590000000000002</v>
      </c>
      <c r="AV5538">
        <v>2.9910000000000001</v>
      </c>
      <c r="AW5538">
        <v>2.5190000000000001</v>
      </c>
      <c r="AX5538">
        <v>2.9239999999999999</v>
      </c>
      <c r="AY5538">
        <v>2.8450000000000002</v>
      </c>
      <c r="AZ5538">
        <v>2.52</v>
      </c>
      <c r="BA5538">
        <v>2.4870000000000001</v>
      </c>
      <c r="BB5538">
        <v>2.532</v>
      </c>
      <c r="BC5538">
        <v>2017</v>
      </c>
    </row>
    <row r="5539" spans="1:55" x14ac:dyDescent="0.25">
      <c r="A5539">
        <v>196</v>
      </c>
      <c r="B5539" t="s">
        <v>1391</v>
      </c>
      <c r="C5539" t="s">
        <v>237</v>
      </c>
      <c r="D5539" t="s">
        <v>1392</v>
      </c>
      <c r="E5539" t="s">
        <v>238</v>
      </c>
      <c r="F5539" t="s">
        <v>239</v>
      </c>
      <c r="G5539" t="s">
        <v>229</v>
      </c>
      <c r="H5539" t="s">
        <v>230</v>
      </c>
      <c r="I5539" t="s">
        <v>1393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75.245999999999995</v>
      </c>
      <c r="V5539">
        <v>77.298000000000002</v>
      </c>
      <c r="W5539">
        <v>82.843000000000004</v>
      </c>
      <c r="X5539">
        <v>89.058000000000007</v>
      </c>
      <c r="Y5539">
        <v>94.775999999999996</v>
      </c>
      <c r="Z5539">
        <v>100.437</v>
      </c>
      <c r="AA5539">
        <v>103.9</v>
      </c>
      <c r="AB5539">
        <v>105.804</v>
      </c>
      <c r="AC5539">
        <v>111.131</v>
      </c>
      <c r="AD5539">
        <v>118.37</v>
      </c>
      <c r="AE5539">
        <v>126.248</v>
      </c>
      <c r="AF5539">
        <v>133.655</v>
      </c>
      <c r="AG5539">
        <v>141.636</v>
      </c>
      <c r="AH5539">
        <v>152.982</v>
      </c>
      <c r="AI5539">
        <v>160.72</v>
      </c>
      <c r="AJ5539">
        <v>168.99600000000001</v>
      </c>
      <c r="AK5539">
        <v>183.32</v>
      </c>
      <c r="AL5539">
        <v>189.666</v>
      </c>
      <c r="AM5539">
        <v>191.96299999999999</v>
      </c>
      <c r="AN5539">
        <v>201.458</v>
      </c>
      <c r="AO5539">
        <v>211.22300000000001</v>
      </c>
      <c r="AP5539">
        <v>215.971</v>
      </c>
      <c r="AQ5539">
        <v>227.87700000000001</v>
      </c>
      <c r="AR5539">
        <v>240.42500000000001</v>
      </c>
      <c r="AS5539">
        <v>250.471</v>
      </c>
      <c r="AT5539">
        <v>265.52199999999999</v>
      </c>
      <c r="AU5539">
        <v>281.8</v>
      </c>
      <c r="AV5539">
        <v>293.53300000000002</v>
      </c>
      <c r="AW5539">
        <v>307.57299999999998</v>
      </c>
      <c r="AX5539">
        <v>323.81299999999999</v>
      </c>
      <c r="AY5539">
        <v>340.93599999999998</v>
      </c>
      <c r="AZ5539">
        <v>357.16699999999997</v>
      </c>
      <c r="BA5539">
        <v>373.76100000000002</v>
      </c>
      <c r="BB5539">
        <v>391.11599999999999</v>
      </c>
      <c r="BC5539">
        <v>2017</v>
      </c>
    </row>
    <row r="5540" spans="1:55" x14ac:dyDescent="0.25">
      <c r="A5540">
        <v>196</v>
      </c>
      <c r="B5540" t="s">
        <v>1391</v>
      </c>
      <c r="C5540" t="s">
        <v>240</v>
      </c>
      <c r="D5540" t="s">
        <v>1392</v>
      </c>
      <c r="E5540" t="s">
        <v>238</v>
      </c>
      <c r="F5540" t="s">
        <v>241</v>
      </c>
      <c r="G5540" t="s">
        <v>242</v>
      </c>
      <c r="H5540" t="s">
        <v>230</v>
      </c>
      <c r="I5540" t="s">
        <v>243</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41.53</v>
      </c>
      <c r="W5540">
        <v>44.796999999999997</v>
      </c>
      <c r="X5540">
        <v>52.872999999999998</v>
      </c>
      <c r="Y5540">
        <v>62.213999999999999</v>
      </c>
      <c r="Z5540">
        <v>69.063000000000002</v>
      </c>
      <c r="AA5540">
        <v>68.888999999999996</v>
      </c>
      <c r="AB5540">
        <v>56.779000000000003</v>
      </c>
      <c r="AC5540">
        <v>58.848999999999997</v>
      </c>
      <c r="AD5540">
        <v>54.139000000000003</v>
      </c>
      <c r="AE5540">
        <v>53.106000000000002</v>
      </c>
      <c r="AF5540">
        <v>62.045999999999999</v>
      </c>
      <c r="AG5540">
        <v>82.47</v>
      </c>
      <c r="AH5540">
        <v>101.581</v>
      </c>
      <c r="AI5540">
        <v>113.20399999999999</v>
      </c>
      <c r="AJ5540">
        <v>109.76300000000001</v>
      </c>
      <c r="AK5540">
        <v>134.946</v>
      </c>
      <c r="AL5540">
        <v>135.53100000000001</v>
      </c>
      <c r="AM5540">
        <v>121.732</v>
      </c>
      <c r="AN5540">
        <v>145.31100000000001</v>
      </c>
      <c r="AO5540">
        <v>167.113</v>
      </c>
      <c r="AP5540">
        <v>175.06100000000001</v>
      </c>
      <c r="AQ5540">
        <v>186.98</v>
      </c>
      <c r="AR5540">
        <v>199.755</v>
      </c>
      <c r="AS5540">
        <v>175.398</v>
      </c>
      <c r="AT5540">
        <v>185.059</v>
      </c>
      <c r="AU5540">
        <v>200.31700000000001</v>
      </c>
      <c r="AV5540">
        <v>203.404</v>
      </c>
      <c r="AW5540">
        <v>210.47499999999999</v>
      </c>
      <c r="AX5540">
        <v>224.94300000000001</v>
      </c>
      <c r="AY5540">
        <v>239.452</v>
      </c>
      <c r="AZ5540">
        <v>254.202</v>
      </c>
      <c r="BA5540">
        <v>268.56400000000002</v>
      </c>
      <c r="BB5540">
        <v>283.89499999999998</v>
      </c>
      <c r="BC5540">
        <v>2017</v>
      </c>
    </row>
    <row r="5541" spans="1:55" x14ac:dyDescent="0.25">
      <c r="A5541">
        <v>196</v>
      </c>
      <c r="B5541" t="s">
        <v>1391</v>
      </c>
      <c r="C5541" t="s">
        <v>244</v>
      </c>
      <c r="D5541" t="s">
        <v>1392</v>
      </c>
      <c r="E5541" t="s">
        <v>238</v>
      </c>
      <c r="F5541" t="s">
        <v>245</v>
      </c>
      <c r="G5541" t="s">
        <v>246</v>
      </c>
      <c r="H5541" t="s">
        <v>230</v>
      </c>
      <c r="I5541" t="s">
        <v>243</v>
      </c>
      <c r="J5541">
        <v>27.646999999999998</v>
      </c>
      <c r="K5541">
        <v>31.158999999999999</v>
      </c>
      <c r="L5541">
        <v>34.036999999999999</v>
      </c>
      <c r="M5541">
        <v>35.326000000000001</v>
      </c>
      <c r="N5541">
        <v>39.11</v>
      </c>
      <c r="O5541">
        <v>40.837000000000003</v>
      </c>
      <c r="P5541">
        <v>42.412999999999997</v>
      </c>
      <c r="Q5541">
        <v>44.521000000000001</v>
      </c>
      <c r="R5541">
        <v>46.347000000000001</v>
      </c>
      <c r="S5541">
        <v>48.884999999999998</v>
      </c>
      <c r="T5541">
        <v>51.250999999999998</v>
      </c>
      <c r="U5541">
        <v>51.835000000000001</v>
      </c>
      <c r="V5541">
        <v>53.478000000000002</v>
      </c>
      <c r="W5541">
        <v>57.412999999999997</v>
      </c>
      <c r="X5541">
        <v>62.552</v>
      </c>
      <c r="Y5541">
        <v>66.638999999999996</v>
      </c>
      <c r="Z5541">
        <v>70.397000000000006</v>
      </c>
      <c r="AA5541">
        <v>73.771000000000001</v>
      </c>
      <c r="AB5541">
        <v>75.17</v>
      </c>
      <c r="AC5541">
        <v>79.659000000000006</v>
      </c>
      <c r="AD5541">
        <v>84.796999999999997</v>
      </c>
      <c r="AE5541">
        <v>88.56</v>
      </c>
      <c r="AF5541">
        <v>94.531000000000006</v>
      </c>
      <c r="AG5541">
        <v>100.71899999999999</v>
      </c>
      <c r="AH5541">
        <v>107.991</v>
      </c>
      <c r="AI5541">
        <v>114.199</v>
      </c>
      <c r="AJ5541">
        <v>120.889</v>
      </c>
      <c r="AK5541">
        <v>129.05600000000001</v>
      </c>
      <c r="AL5541">
        <v>131.029</v>
      </c>
      <c r="AM5541">
        <v>132.453</v>
      </c>
      <c r="AN5541">
        <v>136.691</v>
      </c>
      <c r="AO5541">
        <v>142.15</v>
      </c>
      <c r="AP5541">
        <v>148.57</v>
      </c>
      <c r="AQ5541">
        <v>154.49</v>
      </c>
      <c r="AR5541">
        <v>162.34800000000001</v>
      </c>
      <c r="AS5541">
        <v>170.65299999999999</v>
      </c>
      <c r="AT5541">
        <v>179.74199999999999</v>
      </c>
      <c r="AU5541">
        <v>187.846</v>
      </c>
      <c r="AV5541">
        <v>197.827</v>
      </c>
      <c r="AW5541">
        <v>206.417</v>
      </c>
      <c r="AX5541">
        <v>216.89</v>
      </c>
      <c r="AY5541">
        <v>227.697</v>
      </c>
      <c r="AZ5541">
        <v>238.26400000000001</v>
      </c>
      <c r="BA5541">
        <v>249.25</v>
      </c>
      <c r="BB5541">
        <v>260.90899999999999</v>
      </c>
      <c r="BC5541">
        <v>2017</v>
      </c>
    </row>
    <row r="5542" spans="1:55" x14ac:dyDescent="0.25">
      <c r="A5542">
        <v>196</v>
      </c>
      <c r="B5542" t="s">
        <v>1391</v>
      </c>
      <c r="C5542" t="s">
        <v>247</v>
      </c>
      <c r="D5542" t="s">
        <v>1392</v>
      </c>
      <c r="E5542" t="s">
        <v>248</v>
      </c>
      <c r="F5542" t="s">
        <v>249</v>
      </c>
      <c r="G5542" t="s">
        <v>250</v>
      </c>
      <c r="I5542" t="s">
        <v>251</v>
      </c>
      <c r="J5542">
        <v>25.626999999999999</v>
      </c>
      <c r="K5542">
        <v>29.01</v>
      </c>
      <c r="L5542">
        <v>32.301000000000002</v>
      </c>
      <c r="M5542">
        <v>35.179000000000002</v>
      </c>
      <c r="N5542">
        <v>37.881999999999998</v>
      </c>
      <c r="O5542">
        <v>43.77</v>
      </c>
      <c r="P5542">
        <v>49.768000000000001</v>
      </c>
      <c r="Q5542">
        <v>57.933999999999997</v>
      </c>
      <c r="R5542">
        <v>63.999000000000002</v>
      </c>
      <c r="S5542">
        <v>67.018000000000001</v>
      </c>
      <c r="T5542">
        <v>69.069000000000003</v>
      </c>
      <c r="U5542">
        <v>69.278999999999996</v>
      </c>
      <c r="V5542">
        <v>70.554000000000002</v>
      </c>
      <c r="W5542">
        <v>72.100999999999999</v>
      </c>
      <c r="X5542">
        <v>72.662000000000006</v>
      </c>
      <c r="Y5542">
        <v>74.106999999999999</v>
      </c>
      <c r="Z5542">
        <v>75.703000000000003</v>
      </c>
      <c r="AA5542">
        <v>76.02</v>
      </c>
      <c r="AB5542">
        <v>76.826999999999998</v>
      </c>
      <c r="AC5542">
        <v>77.247</v>
      </c>
      <c r="AD5542">
        <v>79.021000000000001</v>
      </c>
      <c r="AE5542">
        <v>82.468999999999994</v>
      </c>
      <c r="AF5542">
        <v>83.087000000000003</v>
      </c>
      <c r="AG5542">
        <v>84.173000000000002</v>
      </c>
      <c r="AH5542">
        <v>87.076999999999998</v>
      </c>
      <c r="AI5542">
        <v>89.203000000000003</v>
      </c>
      <c r="AJ5542">
        <v>91.287000000000006</v>
      </c>
      <c r="AK5542">
        <v>95.248999999999995</v>
      </c>
      <c r="AL5542">
        <v>98.950999999999993</v>
      </c>
      <c r="AM5542">
        <v>99.828000000000003</v>
      </c>
      <c r="AN5542">
        <v>102.7</v>
      </c>
      <c r="AO5542">
        <v>105.706</v>
      </c>
      <c r="AP5542">
        <v>105.395</v>
      </c>
      <c r="AQ5542">
        <v>108.821</v>
      </c>
      <c r="AR5542">
        <v>111.32299999999999</v>
      </c>
      <c r="AS5542">
        <v>111.51</v>
      </c>
      <c r="AT5542">
        <v>113.46</v>
      </c>
      <c r="AU5542">
        <v>117.411</v>
      </c>
      <c r="AV5542">
        <v>118.748</v>
      </c>
      <c r="AW5542">
        <v>121.37</v>
      </c>
      <c r="AX5542">
        <v>124.148</v>
      </c>
      <c r="AY5542">
        <v>127.09699999999999</v>
      </c>
      <c r="AZ5542">
        <v>129.875</v>
      </c>
      <c r="BA5542">
        <v>132.61199999999999</v>
      </c>
      <c r="BB5542">
        <v>135.34299999999999</v>
      </c>
      <c r="BC5542">
        <v>2017</v>
      </c>
    </row>
    <row r="5543" spans="1:55" x14ac:dyDescent="0.25">
      <c r="A5543">
        <v>196</v>
      </c>
      <c r="B5543" t="s">
        <v>1391</v>
      </c>
      <c r="C5543" t="s">
        <v>252</v>
      </c>
      <c r="D5543" t="s">
        <v>1392</v>
      </c>
      <c r="E5543" t="s">
        <v>253</v>
      </c>
      <c r="F5543" t="s">
        <v>254</v>
      </c>
      <c r="G5543" t="s">
        <v>229</v>
      </c>
      <c r="H5543" t="s">
        <v>220</v>
      </c>
      <c r="I5543" t="s">
        <v>255</v>
      </c>
      <c r="J5543" s="52">
        <v>28853.68</v>
      </c>
      <c r="K5543" s="52">
        <v>29552.42</v>
      </c>
      <c r="L5543" s="52">
        <v>30167.54</v>
      </c>
      <c r="M5543" s="52">
        <v>29844.75</v>
      </c>
      <c r="N5543" s="52">
        <v>31573.75</v>
      </c>
      <c r="O5543" s="52">
        <v>31649.55</v>
      </c>
      <c r="P5543" s="52">
        <v>31931.97</v>
      </c>
      <c r="Q5543" s="52">
        <v>32421.23</v>
      </c>
      <c r="R5543" s="52">
        <v>32302.94</v>
      </c>
      <c r="S5543" s="52">
        <v>32451.72</v>
      </c>
      <c r="T5543" s="52">
        <v>32410.62</v>
      </c>
      <c r="U5543" s="52">
        <v>30891.07</v>
      </c>
      <c r="V5543" s="52">
        <v>30842.3</v>
      </c>
      <c r="W5543" s="52">
        <v>31935.63</v>
      </c>
      <c r="X5543" s="52">
        <v>33595.1</v>
      </c>
      <c r="Y5543" s="52">
        <v>34502.39</v>
      </c>
      <c r="Z5543" s="52">
        <v>35263.800000000003</v>
      </c>
      <c r="AA5543" s="52">
        <v>35941.57</v>
      </c>
      <c r="AB5543" s="52">
        <v>35964.949999999997</v>
      </c>
      <c r="AC5543" s="52">
        <v>37356.6</v>
      </c>
      <c r="AD5543" s="52">
        <v>38676</v>
      </c>
      <c r="AE5543" s="52">
        <v>39090.449999999997</v>
      </c>
      <c r="AF5543" s="52">
        <v>40321.339999999997</v>
      </c>
      <c r="AG5543" s="52">
        <v>41428.75</v>
      </c>
      <c r="AH5543" s="52">
        <v>42701.31</v>
      </c>
      <c r="AI5543" s="52">
        <v>43300.65</v>
      </c>
      <c r="AJ5543" s="52">
        <v>43982.32</v>
      </c>
      <c r="AK5543" s="52">
        <v>45331.28</v>
      </c>
      <c r="AL5543" s="52">
        <v>44781.21</v>
      </c>
      <c r="AM5543" s="52">
        <v>44388.17</v>
      </c>
      <c r="AN5543" s="52">
        <v>44848.08</v>
      </c>
      <c r="AO5543" s="52">
        <v>45420.06</v>
      </c>
      <c r="AP5543" s="52">
        <v>46299.06</v>
      </c>
      <c r="AQ5543" s="52">
        <v>46786.27</v>
      </c>
      <c r="AR5543" s="52">
        <v>47418.22</v>
      </c>
      <c r="AS5543" s="52">
        <v>48332.800000000003</v>
      </c>
      <c r="AT5543" s="52">
        <v>49296.85</v>
      </c>
      <c r="AU5543" s="52">
        <v>49544.01</v>
      </c>
      <c r="AV5543" s="52">
        <v>50150.26</v>
      </c>
      <c r="AW5543" s="52">
        <v>50555.5</v>
      </c>
      <c r="AX5543" s="52">
        <v>51257.29</v>
      </c>
      <c r="AY5543" s="52">
        <v>52006.21</v>
      </c>
      <c r="AZ5543" s="52">
        <v>52678.06</v>
      </c>
      <c r="BA5543" s="52">
        <v>53421.29</v>
      </c>
      <c r="BB5543" s="52">
        <v>54139.519999999997</v>
      </c>
      <c r="BC5543">
        <v>2017</v>
      </c>
    </row>
    <row r="5544" spans="1:55" x14ac:dyDescent="0.25">
      <c r="A5544">
        <v>196</v>
      </c>
      <c r="B5544" t="s">
        <v>1391</v>
      </c>
      <c r="C5544" t="s">
        <v>256</v>
      </c>
      <c r="D5544" t="s">
        <v>1392</v>
      </c>
      <c r="E5544" t="s">
        <v>253</v>
      </c>
      <c r="F5544" t="s">
        <v>257</v>
      </c>
      <c r="G5544" t="s">
        <v>258</v>
      </c>
      <c r="H5544" t="s">
        <v>220</v>
      </c>
      <c r="I5544" t="s">
        <v>255</v>
      </c>
      <c r="J5544" s="52">
        <v>20526.14</v>
      </c>
      <c r="K5544" s="52">
        <v>21023.22</v>
      </c>
      <c r="L5544" s="52">
        <v>21460.81</v>
      </c>
      <c r="M5544" s="52">
        <v>21231.18</v>
      </c>
      <c r="N5544" s="52">
        <v>22461.17</v>
      </c>
      <c r="O5544" s="52">
        <v>22515.1</v>
      </c>
      <c r="P5544" s="52">
        <v>22716</v>
      </c>
      <c r="Q5544" s="52">
        <v>23064.06</v>
      </c>
      <c r="R5544" s="52">
        <v>22979.91</v>
      </c>
      <c r="S5544" s="52">
        <v>23085.75</v>
      </c>
      <c r="T5544" s="52">
        <v>23056.51</v>
      </c>
      <c r="U5544" s="52">
        <v>21975.52</v>
      </c>
      <c r="V5544" s="52">
        <v>21940.82</v>
      </c>
      <c r="W5544" s="52">
        <v>22718.6</v>
      </c>
      <c r="X5544" s="52">
        <v>23899.13</v>
      </c>
      <c r="Y5544" s="52">
        <v>24544.57</v>
      </c>
      <c r="Z5544" s="52">
        <v>25086.23</v>
      </c>
      <c r="AA5544" s="52">
        <v>25568.38</v>
      </c>
      <c r="AB5544" s="52">
        <v>25585.02</v>
      </c>
      <c r="AC5544" s="52">
        <v>26575.02</v>
      </c>
      <c r="AD5544" s="52">
        <v>27513.62</v>
      </c>
      <c r="AE5544" s="52">
        <v>27808.45</v>
      </c>
      <c r="AF5544" s="52">
        <v>28684.1</v>
      </c>
      <c r="AG5544" s="52">
        <v>29471.89</v>
      </c>
      <c r="AH5544" s="52">
        <v>30377.18</v>
      </c>
      <c r="AI5544" s="52">
        <v>30803.54</v>
      </c>
      <c r="AJ5544" s="52">
        <v>31288.47</v>
      </c>
      <c r="AK5544" s="52">
        <v>32248.1</v>
      </c>
      <c r="AL5544" s="52">
        <v>31856.79</v>
      </c>
      <c r="AM5544" s="52">
        <v>31577.19</v>
      </c>
      <c r="AN5544" s="52">
        <v>31904.36</v>
      </c>
      <c r="AO5544" s="52">
        <v>32311.26</v>
      </c>
      <c r="AP5544" s="52">
        <v>32936.57</v>
      </c>
      <c r="AQ5544" s="52">
        <v>33283.17</v>
      </c>
      <c r="AR5544" s="52">
        <v>33732.720000000001</v>
      </c>
      <c r="AS5544" s="52">
        <v>34383.339999999997</v>
      </c>
      <c r="AT5544" s="52">
        <v>35069.160000000003</v>
      </c>
      <c r="AU5544" s="52">
        <v>35244.99</v>
      </c>
      <c r="AV5544" s="52">
        <v>35676.26</v>
      </c>
      <c r="AW5544" s="52">
        <v>35964.550000000003</v>
      </c>
      <c r="AX5544" s="52">
        <v>36463.79</v>
      </c>
      <c r="AY5544" s="52">
        <v>36996.57</v>
      </c>
      <c r="AZ5544" s="52">
        <v>37474.51</v>
      </c>
      <c r="BA5544" s="52">
        <v>38003.24</v>
      </c>
      <c r="BB5544" s="52">
        <v>38514.17</v>
      </c>
      <c r="BC5544">
        <v>2017</v>
      </c>
    </row>
    <row r="5545" spans="1:55" x14ac:dyDescent="0.25">
      <c r="A5545">
        <v>196</v>
      </c>
      <c r="B5545" t="s">
        <v>1391</v>
      </c>
      <c r="C5545" t="s">
        <v>259</v>
      </c>
      <c r="D5545" t="s">
        <v>1392</v>
      </c>
      <c r="E5545" t="s">
        <v>260</v>
      </c>
      <c r="F5545" t="s">
        <v>261</v>
      </c>
      <c r="G5545" t="s">
        <v>229</v>
      </c>
      <c r="H5545" t="s">
        <v>220</v>
      </c>
      <c r="I5545" t="s">
        <v>262</v>
      </c>
      <c r="J5545" s="52">
        <v>7394.23</v>
      </c>
      <c r="K5545" s="52">
        <v>8573.0400000000009</v>
      </c>
      <c r="L5545" s="52">
        <v>9744.4500000000007</v>
      </c>
      <c r="M5545" s="52">
        <v>10499.06</v>
      </c>
      <c r="N5545" s="52">
        <v>11960.79</v>
      </c>
      <c r="O5545" s="52">
        <v>13853.13</v>
      </c>
      <c r="P5545" s="52">
        <v>15891.95</v>
      </c>
      <c r="Q5545" s="52">
        <v>18782.8</v>
      </c>
      <c r="R5545" s="52">
        <v>20673.490000000002</v>
      </c>
      <c r="S5545" s="52">
        <v>21748.41</v>
      </c>
      <c r="T5545" s="52">
        <v>22385.57</v>
      </c>
      <c r="U5545" s="52">
        <v>21401.02</v>
      </c>
      <c r="V5545" s="52">
        <v>21760.6</v>
      </c>
      <c r="W5545" s="52">
        <v>23026.02</v>
      </c>
      <c r="X5545" s="52">
        <v>24410.82</v>
      </c>
      <c r="Y5545" s="52">
        <v>25568.84</v>
      </c>
      <c r="Z5545" s="52">
        <v>26695.64</v>
      </c>
      <c r="AA5545" s="52">
        <v>27322.69</v>
      </c>
      <c r="AB5545" s="52">
        <v>27630.84</v>
      </c>
      <c r="AC5545" s="52">
        <v>28856.95</v>
      </c>
      <c r="AD5545" s="52">
        <v>30562.080000000002</v>
      </c>
      <c r="AE5545" s="52">
        <v>32237.37</v>
      </c>
      <c r="AF5545" s="52">
        <v>33501.69</v>
      </c>
      <c r="AG5545" s="52">
        <v>34871.97</v>
      </c>
      <c r="AH5545" s="52">
        <v>37183</v>
      </c>
      <c r="AI5545" s="52">
        <v>38625.33</v>
      </c>
      <c r="AJ5545" s="52">
        <v>40150.15</v>
      </c>
      <c r="AK5545" s="52">
        <v>43177.8</v>
      </c>
      <c r="AL5545" s="52">
        <v>44311.38</v>
      </c>
      <c r="AM5545" s="52">
        <v>44311.77</v>
      </c>
      <c r="AN5545" s="52">
        <v>46059.12</v>
      </c>
      <c r="AO5545" s="52">
        <v>48011.77</v>
      </c>
      <c r="AP5545" s="52">
        <v>48797.08</v>
      </c>
      <c r="AQ5545" s="52">
        <v>50913.13</v>
      </c>
      <c r="AR5545" s="52">
        <v>52787.29</v>
      </c>
      <c r="AS5545" s="52">
        <v>53896.03</v>
      </c>
      <c r="AT5545" s="52">
        <v>55932.34</v>
      </c>
      <c r="AU5545" s="52">
        <v>58170.26</v>
      </c>
      <c r="AV5545" s="52">
        <v>59552.32</v>
      </c>
      <c r="AW5545" s="52">
        <v>61359.23</v>
      </c>
      <c r="AX5545" s="52">
        <v>63634.8</v>
      </c>
      <c r="AY5545" s="52">
        <v>66098.429999999993</v>
      </c>
      <c r="AZ5545" s="52">
        <v>68415.850000000006</v>
      </c>
      <c r="BA5545" s="52">
        <v>70842.89</v>
      </c>
      <c r="BB5545" s="52">
        <v>73273.8</v>
      </c>
      <c r="BC5545">
        <v>2017</v>
      </c>
    </row>
    <row r="5546" spans="1:55" x14ac:dyDescent="0.25">
      <c r="A5546">
        <v>196</v>
      </c>
      <c r="B5546" t="s">
        <v>1391</v>
      </c>
      <c r="C5546" t="s">
        <v>263</v>
      </c>
      <c r="D5546" t="s">
        <v>1392</v>
      </c>
      <c r="E5546" t="s">
        <v>260</v>
      </c>
      <c r="F5546" t="s">
        <v>264</v>
      </c>
      <c r="G5546" t="s">
        <v>242</v>
      </c>
      <c r="H5546" t="s">
        <v>220</v>
      </c>
      <c r="I5546" t="s">
        <v>262</v>
      </c>
      <c r="J5546" s="52">
        <v>7203.52</v>
      </c>
      <c r="K5546" s="52">
        <v>7458.19</v>
      </c>
      <c r="L5546" s="52">
        <v>7326.45</v>
      </c>
      <c r="M5546" s="52">
        <v>7022.03</v>
      </c>
      <c r="N5546" s="52">
        <v>6919.02</v>
      </c>
      <c r="O5546" s="52">
        <v>6901.93</v>
      </c>
      <c r="P5546" s="52">
        <v>8323.4</v>
      </c>
      <c r="Q5546" s="52">
        <v>11122.52</v>
      </c>
      <c r="R5546" s="52">
        <v>13561.99</v>
      </c>
      <c r="S5546" s="52">
        <v>13015.52</v>
      </c>
      <c r="T5546" s="52">
        <v>13363.05</v>
      </c>
      <c r="U5546" s="52">
        <v>12356.54</v>
      </c>
      <c r="V5546" s="52">
        <v>11691.42</v>
      </c>
      <c r="W5546" s="52">
        <v>12451.14</v>
      </c>
      <c r="X5546" s="52">
        <v>14492.63</v>
      </c>
      <c r="Y5546" s="52">
        <v>16784.07</v>
      </c>
      <c r="Z5546" s="52">
        <v>18356.509999999998</v>
      </c>
      <c r="AA5546" s="52">
        <v>18115.849999999999</v>
      </c>
      <c r="AB5546" s="52">
        <v>14827.98</v>
      </c>
      <c r="AC5546" s="52">
        <v>15280.99</v>
      </c>
      <c r="AD5546" s="52">
        <v>13978.23</v>
      </c>
      <c r="AE5546" s="52">
        <v>13560.58</v>
      </c>
      <c r="AF5546" s="52">
        <v>15552.3</v>
      </c>
      <c r="AG5546" s="52">
        <v>20304.759999999998</v>
      </c>
      <c r="AH5546" s="52">
        <v>24689.82</v>
      </c>
      <c r="AI5546" s="52">
        <v>27206.07</v>
      </c>
      <c r="AJ5546" s="52">
        <v>26077.52</v>
      </c>
      <c r="AK5546" s="52">
        <v>31784.19</v>
      </c>
      <c r="AL5546" s="52">
        <v>31663.8</v>
      </c>
      <c r="AM5546" s="52">
        <v>28099.9</v>
      </c>
      <c r="AN5546" s="52">
        <v>33222.26</v>
      </c>
      <c r="AO5546" s="52">
        <v>37985.4</v>
      </c>
      <c r="AP5546" s="52">
        <v>39553.74</v>
      </c>
      <c r="AQ5546" s="52">
        <v>41775.71</v>
      </c>
      <c r="AR5546" s="52">
        <v>43857.78</v>
      </c>
      <c r="AS5546" s="52">
        <v>37741.879999999997</v>
      </c>
      <c r="AT5546" s="52">
        <v>38982.800000000003</v>
      </c>
      <c r="AU5546" s="52">
        <v>41350.26</v>
      </c>
      <c r="AV5546" s="52">
        <v>41266.85</v>
      </c>
      <c r="AW5546" s="52">
        <v>41988.6</v>
      </c>
      <c r="AX5546" s="52">
        <v>44205.21</v>
      </c>
      <c r="AY5546" s="52">
        <v>46423.360000000001</v>
      </c>
      <c r="AZ5546" s="52">
        <v>48692.84</v>
      </c>
      <c r="BA5546" s="52">
        <v>50903.82</v>
      </c>
      <c r="BB5546" s="52">
        <v>53186.55</v>
      </c>
      <c r="BC5546">
        <v>2017</v>
      </c>
    </row>
    <row r="5547" spans="1:55" x14ac:dyDescent="0.25">
      <c r="A5547">
        <v>196</v>
      </c>
      <c r="B5547" t="s">
        <v>1391</v>
      </c>
      <c r="C5547" t="s">
        <v>265</v>
      </c>
      <c r="D5547" t="s">
        <v>1392</v>
      </c>
      <c r="E5547" t="s">
        <v>260</v>
      </c>
      <c r="F5547" t="s">
        <v>266</v>
      </c>
      <c r="G5547" t="s">
        <v>246</v>
      </c>
      <c r="H5547" t="s">
        <v>220</v>
      </c>
      <c r="I5547" t="s">
        <v>262</v>
      </c>
      <c r="J5547" s="52">
        <v>8843.48</v>
      </c>
      <c r="K5547" s="52">
        <v>9914.59</v>
      </c>
      <c r="L5547" s="52">
        <v>10746.3</v>
      </c>
      <c r="M5547" s="52">
        <v>11047.68</v>
      </c>
      <c r="N5547" s="52">
        <v>12109.45</v>
      </c>
      <c r="O5547" s="52">
        <v>12522.44</v>
      </c>
      <c r="P5547" s="52">
        <v>12888.53</v>
      </c>
      <c r="Q5547" s="52">
        <v>13409.67</v>
      </c>
      <c r="R5547" s="52">
        <v>13831.91</v>
      </c>
      <c r="S5547" s="52">
        <v>14440.44</v>
      </c>
      <c r="T5547" s="52">
        <v>14961.89</v>
      </c>
      <c r="U5547" s="52">
        <v>14742.72</v>
      </c>
      <c r="V5547" s="52">
        <v>15054.91</v>
      </c>
      <c r="W5547" s="52">
        <v>15957.93</v>
      </c>
      <c r="X5547" s="52">
        <v>17145.599999999999</v>
      </c>
      <c r="Y5547" s="52">
        <v>17977.86</v>
      </c>
      <c r="Z5547" s="52">
        <v>18711.060000000001</v>
      </c>
      <c r="AA5547" s="52">
        <v>19399.54</v>
      </c>
      <c r="AB5547" s="52">
        <v>19630.669999999998</v>
      </c>
      <c r="AC5547" s="52">
        <v>20684.689999999999</v>
      </c>
      <c r="AD5547" s="52">
        <v>21893.95</v>
      </c>
      <c r="AE5547" s="52">
        <v>22613.88</v>
      </c>
      <c r="AF5547" s="52">
        <v>23695</v>
      </c>
      <c r="AG5547" s="52">
        <v>24797.86</v>
      </c>
      <c r="AH5547" s="52">
        <v>26247.67</v>
      </c>
      <c r="AI5547" s="52">
        <v>27445.09</v>
      </c>
      <c r="AJ5547" s="52">
        <v>28720.82</v>
      </c>
      <c r="AK5547" s="52">
        <v>30396.94</v>
      </c>
      <c r="AL5547" s="52">
        <v>30612.12</v>
      </c>
      <c r="AM5547" s="52">
        <v>30574.78</v>
      </c>
      <c r="AN5547" s="52">
        <v>31251.53</v>
      </c>
      <c r="AO5547" s="52">
        <v>32311.26</v>
      </c>
      <c r="AP5547" s="52">
        <v>33568.33</v>
      </c>
      <c r="AQ5547" s="52">
        <v>34516.699999999997</v>
      </c>
      <c r="AR5547" s="52">
        <v>35644.839999999997</v>
      </c>
      <c r="AS5547" s="52">
        <v>36720.9</v>
      </c>
      <c r="AT5547" s="52">
        <v>37862.730000000003</v>
      </c>
      <c r="AU5547" s="52">
        <v>38775.97</v>
      </c>
      <c r="AV5547" s="52">
        <v>40135.410000000003</v>
      </c>
      <c r="AW5547" s="52">
        <v>41179.129999999997</v>
      </c>
      <c r="AX5547" s="52">
        <v>42622.58</v>
      </c>
      <c r="AY5547" s="52">
        <v>44144.34</v>
      </c>
      <c r="AZ5547" s="52">
        <v>45639.89</v>
      </c>
      <c r="BA5547" s="52">
        <v>47242.97</v>
      </c>
      <c r="BB5547" s="52">
        <v>48880.12</v>
      </c>
      <c r="BC5547">
        <v>2017</v>
      </c>
    </row>
    <row r="5548" spans="1:55" x14ac:dyDescent="0.25">
      <c r="A5548">
        <v>196</v>
      </c>
      <c r="B5548" t="s">
        <v>1391</v>
      </c>
      <c r="C5548" t="s">
        <v>267</v>
      </c>
      <c r="D5548" t="s">
        <v>1392</v>
      </c>
      <c r="E5548" t="s">
        <v>268</v>
      </c>
      <c r="F5548" t="s">
        <v>269</v>
      </c>
      <c r="G5548" t="s">
        <v>270</v>
      </c>
      <c r="I5548" t="s">
        <v>236</v>
      </c>
      <c r="J5548" t="s">
        <v>232</v>
      </c>
      <c r="K5548" t="s">
        <v>232</v>
      </c>
      <c r="L5548" t="s">
        <v>232</v>
      </c>
      <c r="M5548" t="s">
        <v>232</v>
      </c>
      <c r="N5548" t="s">
        <v>232</v>
      </c>
      <c r="O5548" t="s">
        <v>232</v>
      </c>
      <c r="P5548" t="s">
        <v>232</v>
      </c>
      <c r="Q5548" t="s">
        <v>232</v>
      </c>
      <c r="R5548" t="s">
        <v>232</v>
      </c>
      <c r="S5548" t="s">
        <v>232</v>
      </c>
      <c r="T5548" t="s">
        <v>232</v>
      </c>
      <c r="U5548" t="s">
        <v>232</v>
      </c>
      <c r="V5548" t="s">
        <v>232</v>
      </c>
      <c r="W5548" t="s">
        <v>232</v>
      </c>
      <c r="X5548" t="s">
        <v>232</v>
      </c>
      <c r="Y5548">
        <v>-0.20399999999999999</v>
      </c>
      <c r="Z5548">
        <v>0.54100000000000004</v>
      </c>
      <c r="AA5548">
        <v>-5.7000000000000002E-2</v>
      </c>
      <c r="AB5548">
        <v>-2.5390000000000001</v>
      </c>
      <c r="AC5548">
        <v>-1.2090000000000001</v>
      </c>
      <c r="AD5548">
        <v>-0.108</v>
      </c>
      <c r="AE5548">
        <v>-0.71299999999999997</v>
      </c>
      <c r="AF5548">
        <v>0.54600000000000004</v>
      </c>
      <c r="AG5548">
        <v>1.345</v>
      </c>
      <c r="AH5548">
        <v>2.7320000000000002</v>
      </c>
      <c r="AI5548">
        <v>2.746</v>
      </c>
      <c r="AJ5548">
        <v>2.754</v>
      </c>
      <c r="AK5548">
        <v>3.407</v>
      </c>
      <c r="AL5548">
        <v>1.252</v>
      </c>
      <c r="AM5548">
        <v>-1.925</v>
      </c>
      <c r="AN5548">
        <v>-2.2000000000000002</v>
      </c>
      <c r="AO5548">
        <v>-2.484</v>
      </c>
      <c r="AP5548">
        <v>-2.242</v>
      </c>
      <c r="AQ5548">
        <v>-2.3519999999999999</v>
      </c>
      <c r="AR5548">
        <v>-1.403</v>
      </c>
      <c r="AS5548">
        <v>-0.69299999999999995</v>
      </c>
      <c r="AT5548">
        <v>0.24299999999999999</v>
      </c>
      <c r="AU5548">
        <v>0.56799999999999995</v>
      </c>
      <c r="AV5548">
        <v>0.68899999999999995</v>
      </c>
      <c r="AW5548">
        <v>0.30299999999999999</v>
      </c>
      <c r="AX5548">
        <v>0.46300000000000002</v>
      </c>
      <c r="AY5548" t="s">
        <v>232</v>
      </c>
      <c r="AZ5548" t="s">
        <v>232</v>
      </c>
      <c r="BA5548" t="s">
        <v>232</v>
      </c>
      <c r="BB5548" t="s">
        <v>232</v>
      </c>
      <c r="BC5548">
        <v>2017</v>
      </c>
    </row>
    <row r="5549" spans="1:55" x14ac:dyDescent="0.25">
      <c r="A5549">
        <v>196</v>
      </c>
      <c r="B5549" t="s">
        <v>1391</v>
      </c>
      <c r="C5549" t="s">
        <v>271</v>
      </c>
      <c r="D5549" t="s">
        <v>1392</v>
      </c>
      <c r="E5549" t="s">
        <v>272</v>
      </c>
      <c r="F5549" t="s">
        <v>273</v>
      </c>
      <c r="G5549" t="s">
        <v>274</v>
      </c>
      <c r="I5549" t="s">
        <v>243</v>
      </c>
      <c r="J5549">
        <v>0.20899999999999999</v>
      </c>
      <c r="K5549">
        <v>0.21099999999999999</v>
      </c>
      <c r="L5549">
        <v>0.217</v>
      </c>
      <c r="M5549">
        <v>0.21099999999999999</v>
      </c>
      <c r="N5549">
        <v>0.216</v>
      </c>
      <c r="O5549">
        <v>0.21099999999999999</v>
      </c>
      <c r="P5549">
        <v>0.20699999999999999</v>
      </c>
      <c r="Q5549">
        <v>0.20499999999999999</v>
      </c>
      <c r="R5549">
        <v>0.19700000000000001</v>
      </c>
      <c r="S5549">
        <v>0.193</v>
      </c>
      <c r="T5549">
        <v>0.187</v>
      </c>
      <c r="U5549">
        <v>0.17899999999999999</v>
      </c>
      <c r="V5549">
        <v>0.16200000000000001</v>
      </c>
      <c r="W5549">
        <v>0.16700000000000001</v>
      </c>
      <c r="X5549">
        <v>0.17299999999999999</v>
      </c>
      <c r="Y5549">
        <v>0.17399999999999999</v>
      </c>
      <c r="Z5549">
        <v>0.17399999999999999</v>
      </c>
      <c r="AA5549">
        <v>0.17199999999999999</v>
      </c>
      <c r="AB5549">
        <v>0.16900000000000001</v>
      </c>
      <c r="AC5549">
        <v>0.17</v>
      </c>
      <c r="AD5549">
        <v>0.16900000000000001</v>
      </c>
      <c r="AE5549">
        <v>0.16900000000000001</v>
      </c>
      <c r="AF5549">
        <v>0.17199999999999999</v>
      </c>
      <c r="AG5549">
        <v>0.17299999999999999</v>
      </c>
      <c r="AH5549">
        <v>0.17199999999999999</v>
      </c>
      <c r="AI5549">
        <v>0.16800000000000001</v>
      </c>
      <c r="AJ5549">
        <v>0.16400000000000001</v>
      </c>
      <c r="AK5549">
        <v>0.16200000000000001</v>
      </c>
      <c r="AL5549">
        <v>0.157</v>
      </c>
      <c r="AM5549">
        <v>0.158</v>
      </c>
      <c r="AN5549">
        <v>0.153</v>
      </c>
      <c r="AO5549">
        <v>0.15</v>
      </c>
      <c r="AP5549">
        <v>0.14899999999999999</v>
      </c>
      <c r="AQ5549">
        <v>0.14699999999999999</v>
      </c>
      <c r="AR5549">
        <v>0.14599999999999999</v>
      </c>
      <c r="AS5549">
        <v>0.14699999999999999</v>
      </c>
      <c r="AT5549">
        <v>0.14899999999999999</v>
      </c>
      <c r="AU5549">
        <v>0.14699999999999999</v>
      </c>
      <c r="AV5549">
        <v>0.14599999999999999</v>
      </c>
      <c r="AW5549">
        <v>0.14499999999999999</v>
      </c>
      <c r="AX5549">
        <v>0.14399999999999999</v>
      </c>
      <c r="AY5549">
        <v>0.14299999999999999</v>
      </c>
      <c r="AZ5549">
        <v>0.14199999999999999</v>
      </c>
      <c r="BA5549">
        <v>0.14000000000000001</v>
      </c>
      <c r="BB5549">
        <v>0.13900000000000001</v>
      </c>
      <c r="BC5549">
        <v>2017</v>
      </c>
    </row>
    <row r="5550" spans="1:55" x14ac:dyDescent="0.25">
      <c r="A5550">
        <v>196</v>
      </c>
      <c r="B5550" t="s">
        <v>1391</v>
      </c>
      <c r="C5550" t="s">
        <v>275</v>
      </c>
      <c r="D5550" t="s">
        <v>1392</v>
      </c>
      <c r="E5550" t="s">
        <v>276</v>
      </c>
      <c r="F5550" t="s">
        <v>277</v>
      </c>
      <c r="G5550" t="s">
        <v>278</v>
      </c>
      <c r="I5550" t="s">
        <v>243</v>
      </c>
      <c r="J5550">
        <v>0.83599999999999997</v>
      </c>
      <c r="K5550">
        <v>0.86499999999999999</v>
      </c>
      <c r="L5550">
        <v>0.90700000000000003</v>
      </c>
      <c r="M5550">
        <v>0.95</v>
      </c>
      <c r="N5550">
        <v>0.98799999999999999</v>
      </c>
      <c r="O5550">
        <v>1.1060000000000001</v>
      </c>
      <c r="P5550">
        <v>1.2330000000000001</v>
      </c>
      <c r="Q5550">
        <v>1.401</v>
      </c>
      <c r="R5550">
        <v>1.4950000000000001</v>
      </c>
      <c r="S5550">
        <v>1.506</v>
      </c>
      <c r="T5550">
        <v>1.496</v>
      </c>
      <c r="U5550">
        <v>1.452</v>
      </c>
      <c r="V5550">
        <v>1.4450000000000001</v>
      </c>
      <c r="W5550">
        <v>1.4430000000000001</v>
      </c>
      <c r="X5550">
        <v>1.4239999999999999</v>
      </c>
      <c r="Y5550">
        <v>1.4219999999999999</v>
      </c>
      <c r="Z5550">
        <v>1.427</v>
      </c>
      <c r="AA5550">
        <v>1.4079999999999999</v>
      </c>
      <c r="AB5550">
        <v>1.4079999999999999</v>
      </c>
      <c r="AC5550">
        <v>1.395</v>
      </c>
      <c r="AD5550">
        <v>1.3959999999999999</v>
      </c>
      <c r="AE5550">
        <v>1.4259999999999999</v>
      </c>
      <c r="AF5550">
        <v>1.4139999999999999</v>
      </c>
      <c r="AG5550">
        <v>1.4059999999999999</v>
      </c>
      <c r="AH5550">
        <v>1.417</v>
      </c>
      <c r="AI5550">
        <v>1.407</v>
      </c>
      <c r="AJ5550">
        <v>1.3979999999999999</v>
      </c>
      <c r="AK5550">
        <v>1.42</v>
      </c>
      <c r="AL5550">
        <v>1.448</v>
      </c>
      <c r="AM5550">
        <v>1.4490000000000001</v>
      </c>
      <c r="AN5550">
        <v>1.474</v>
      </c>
      <c r="AO5550">
        <v>1.486</v>
      </c>
      <c r="AP5550">
        <v>1.454</v>
      </c>
      <c r="AQ5550">
        <v>1.4750000000000001</v>
      </c>
      <c r="AR5550">
        <v>1.4810000000000001</v>
      </c>
      <c r="AS5550">
        <v>1.468</v>
      </c>
      <c r="AT5550">
        <v>1.4770000000000001</v>
      </c>
      <c r="AU5550">
        <v>1.5</v>
      </c>
      <c r="AV5550">
        <v>1.484</v>
      </c>
      <c r="AW5550">
        <v>1.49</v>
      </c>
      <c r="AX5550">
        <v>1.4930000000000001</v>
      </c>
      <c r="AY5550">
        <v>1.4970000000000001</v>
      </c>
      <c r="AZ5550">
        <v>1.4990000000000001</v>
      </c>
      <c r="BA5550">
        <v>1.5</v>
      </c>
      <c r="BB5550">
        <v>1.4990000000000001</v>
      </c>
      <c r="BC5550">
        <v>2017</v>
      </c>
    </row>
    <row r="5551" spans="1:55" x14ac:dyDescent="0.25">
      <c r="A5551">
        <v>196</v>
      </c>
      <c r="B5551" t="s">
        <v>1391</v>
      </c>
      <c r="C5551" t="s">
        <v>279</v>
      </c>
      <c r="D5551" t="s">
        <v>1392</v>
      </c>
      <c r="E5551" t="s">
        <v>280</v>
      </c>
      <c r="F5551" t="s">
        <v>281</v>
      </c>
      <c r="G5551" t="s">
        <v>282</v>
      </c>
      <c r="I5551" t="s">
        <v>1393</v>
      </c>
      <c r="J5551">
        <v>23.382999999999999</v>
      </c>
      <c r="K5551">
        <v>21.312000000000001</v>
      </c>
      <c r="L5551">
        <v>22.94</v>
      </c>
      <c r="M5551">
        <v>24.001000000000001</v>
      </c>
      <c r="N5551">
        <v>29.38</v>
      </c>
      <c r="O5551">
        <v>27.643000000000001</v>
      </c>
      <c r="P5551">
        <v>25.082000000000001</v>
      </c>
      <c r="Q5551">
        <v>23.349</v>
      </c>
      <c r="R5551">
        <v>20.849</v>
      </c>
      <c r="S5551">
        <v>23.082999999999998</v>
      </c>
      <c r="T5551">
        <v>21.393999999999998</v>
      </c>
      <c r="U5551">
        <v>17.132999999999999</v>
      </c>
      <c r="V5551">
        <v>18.530999999999999</v>
      </c>
      <c r="W5551">
        <v>20.908000000000001</v>
      </c>
      <c r="X5551">
        <v>22.388999999999999</v>
      </c>
      <c r="Y5551">
        <v>23.326000000000001</v>
      </c>
      <c r="Z5551">
        <v>23.463000000000001</v>
      </c>
      <c r="AA5551">
        <v>23.16</v>
      </c>
      <c r="AB5551">
        <v>21.097999999999999</v>
      </c>
      <c r="AC5551">
        <v>22.58</v>
      </c>
      <c r="AD5551">
        <v>22.68</v>
      </c>
      <c r="AE5551">
        <v>21.812000000000001</v>
      </c>
      <c r="AF5551">
        <v>23.356999999999999</v>
      </c>
      <c r="AG5551">
        <v>23.649000000000001</v>
      </c>
      <c r="AH5551">
        <v>25.327999999999999</v>
      </c>
      <c r="AI5551">
        <v>25.433</v>
      </c>
      <c r="AJ5551">
        <v>23.87</v>
      </c>
      <c r="AK5551">
        <v>24.768000000000001</v>
      </c>
      <c r="AL5551">
        <v>23.654</v>
      </c>
      <c r="AM5551">
        <v>19.527999999999999</v>
      </c>
      <c r="AN5551">
        <v>20.234000000000002</v>
      </c>
      <c r="AO5551">
        <v>19.933</v>
      </c>
      <c r="AP5551">
        <v>21.111999999999998</v>
      </c>
      <c r="AQ5551">
        <v>21.885000000000002</v>
      </c>
      <c r="AR5551">
        <v>22.69</v>
      </c>
      <c r="AS5551">
        <v>22.989000000000001</v>
      </c>
      <c r="AT5551">
        <v>23.303000000000001</v>
      </c>
      <c r="AU5551">
        <v>23.244</v>
      </c>
      <c r="AV5551">
        <v>24.047999999999998</v>
      </c>
      <c r="AW5551">
        <v>24.431999999999999</v>
      </c>
      <c r="AX5551">
        <v>24.609000000000002</v>
      </c>
      <c r="AY5551">
        <v>24.771000000000001</v>
      </c>
      <c r="AZ5551">
        <v>24.913</v>
      </c>
      <c r="BA5551">
        <v>24.965</v>
      </c>
      <c r="BB5551">
        <v>25.027000000000001</v>
      </c>
      <c r="BC5551">
        <v>2017</v>
      </c>
    </row>
    <row r="5552" spans="1:55" x14ac:dyDescent="0.25">
      <c r="A5552">
        <v>196</v>
      </c>
      <c r="B5552" t="s">
        <v>1391</v>
      </c>
      <c r="C5552" t="s">
        <v>283</v>
      </c>
      <c r="D5552" t="s">
        <v>1392</v>
      </c>
      <c r="E5552" t="s">
        <v>284</v>
      </c>
      <c r="F5552" t="s">
        <v>285</v>
      </c>
      <c r="G5552" t="s">
        <v>282</v>
      </c>
      <c r="I5552" t="s">
        <v>1393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17.663</v>
      </c>
      <c r="X5552">
        <v>18.956</v>
      </c>
      <c r="Y5552">
        <v>19.420000000000002</v>
      </c>
      <c r="Z5552">
        <v>18.343</v>
      </c>
      <c r="AA5552">
        <v>18.670000000000002</v>
      </c>
      <c r="AB5552">
        <v>18.193000000000001</v>
      </c>
      <c r="AC5552">
        <v>18.146999999999998</v>
      </c>
      <c r="AD5552">
        <v>19.314</v>
      </c>
      <c r="AE5552">
        <v>21.265000000000001</v>
      </c>
      <c r="AF5552">
        <v>21.003</v>
      </c>
      <c r="AG5552">
        <v>21.28</v>
      </c>
      <c r="AH5552">
        <v>20.295000000000002</v>
      </c>
      <c r="AI5552">
        <v>18.227</v>
      </c>
      <c r="AJ5552">
        <v>17.225000000000001</v>
      </c>
      <c r="AK5552">
        <v>17.838000000000001</v>
      </c>
      <c r="AL5552">
        <v>15.696</v>
      </c>
      <c r="AM5552">
        <v>17.506</v>
      </c>
      <c r="AN5552">
        <v>25.204999999999998</v>
      </c>
      <c r="AO5552">
        <v>20.077000000000002</v>
      </c>
      <c r="AP5552">
        <v>17.428000000000001</v>
      </c>
      <c r="AQ5552">
        <v>19.041</v>
      </c>
      <c r="AR5552">
        <v>19.433</v>
      </c>
      <c r="AS5552">
        <v>20.300999999999998</v>
      </c>
      <c r="AT5552">
        <v>21.148</v>
      </c>
      <c r="AU5552">
        <v>20.341999999999999</v>
      </c>
      <c r="AV5552">
        <v>20.056999999999999</v>
      </c>
      <c r="AW5552">
        <v>20.064</v>
      </c>
      <c r="AX5552">
        <v>20.338000000000001</v>
      </c>
      <c r="AY5552">
        <v>20.885999999999999</v>
      </c>
      <c r="AZ5552">
        <v>21.076000000000001</v>
      </c>
      <c r="BA5552">
        <v>21.19</v>
      </c>
      <c r="BB5552">
        <v>21.321000000000002</v>
      </c>
      <c r="BC5552">
        <v>2017</v>
      </c>
    </row>
    <row r="5553" spans="1:55" x14ac:dyDescent="0.25">
      <c r="A5553">
        <v>196</v>
      </c>
      <c r="B5553" t="s">
        <v>1391</v>
      </c>
      <c r="C5553" t="s">
        <v>286</v>
      </c>
      <c r="D5553" t="s">
        <v>1392</v>
      </c>
      <c r="E5553" t="s">
        <v>287</v>
      </c>
      <c r="F5553" t="s">
        <v>288</v>
      </c>
      <c r="G5553" t="s">
        <v>250</v>
      </c>
      <c r="I5553" t="s">
        <v>1394</v>
      </c>
      <c r="J5553">
        <v>30.471</v>
      </c>
      <c r="K5553">
        <v>35.179000000000002</v>
      </c>
      <c r="L5553">
        <v>40.851999999999997</v>
      </c>
      <c r="M5553">
        <v>43.893000000000001</v>
      </c>
      <c r="N5553">
        <v>46.582999999999998</v>
      </c>
      <c r="O5553">
        <v>53.747999999999998</v>
      </c>
      <c r="P5553">
        <v>60.853999999999999</v>
      </c>
      <c r="Q5553">
        <v>70.444999999999993</v>
      </c>
      <c r="R5553">
        <v>74.918999999999997</v>
      </c>
      <c r="S5553">
        <v>79.183000000000007</v>
      </c>
      <c r="T5553">
        <v>83.983999999999995</v>
      </c>
      <c r="U5553">
        <v>86.206000000000003</v>
      </c>
      <c r="V5553">
        <v>87.066000000000003</v>
      </c>
      <c r="W5553">
        <v>88.212000000000003</v>
      </c>
      <c r="X5553">
        <v>89.716999999999999</v>
      </c>
      <c r="Y5553">
        <v>93.084999999999994</v>
      </c>
      <c r="Z5553">
        <v>95.234999999999999</v>
      </c>
      <c r="AA5553">
        <v>96.344999999999999</v>
      </c>
      <c r="AB5553">
        <v>97.563999999999993</v>
      </c>
      <c r="AC5553">
        <v>97.456000000000003</v>
      </c>
      <c r="AD5553">
        <v>100</v>
      </c>
      <c r="AE5553">
        <v>102.651</v>
      </c>
      <c r="AF5553">
        <v>105.374</v>
      </c>
      <c r="AG5553">
        <v>107.202</v>
      </c>
      <c r="AH5553">
        <v>109.67400000000001</v>
      </c>
      <c r="AI5553">
        <v>113.006</v>
      </c>
      <c r="AJ5553">
        <v>116.804</v>
      </c>
      <c r="AK5553">
        <v>119.599</v>
      </c>
      <c r="AL5553">
        <v>124.292</v>
      </c>
      <c r="AM5553">
        <v>126.98</v>
      </c>
      <c r="AN5553">
        <v>129.846</v>
      </c>
      <c r="AO5553">
        <v>135.149</v>
      </c>
      <c r="AP5553">
        <v>136.54599999999999</v>
      </c>
      <c r="AQ5553">
        <v>138.08699999999999</v>
      </c>
      <c r="AR5553">
        <v>139.77099999999999</v>
      </c>
      <c r="AS5553">
        <v>140.20099999999999</v>
      </c>
      <c r="AT5553">
        <v>141.096</v>
      </c>
      <c r="AU5553">
        <v>143.71199999999999</v>
      </c>
      <c r="AV5553">
        <v>146.07900000000001</v>
      </c>
      <c r="AW5553">
        <v>148.935</v>
      </c>
      <c r="AX5553">
        <v>151.82300000000001</v>
      </c>
      <c r="AY5553">
        <v>154.88300000000001</v>
      </c>
      <c r="AZ5553">
        <v>158.00399999999999</v>
      </c>
      <c r="BA5553">
        <v>161.18799999999999</v>
      </c>
      <c r="BB5553">
        <v>164.43600000000001</v>
      </c>
      <c r="BC5553">
        <v>2017</v>
      </c>
    </row>
    <row r="5554" spans="1:55" x14ac:dyDescent="0.25">
      <c r="A5554">
        <v>196</v>
      </c>
      <c r="B5554" t="s">
        <v>1391</v>
      </c>
      <c r="C5554" t="s">
        <v>290</v>
      </c>
      <c r="D5554" t="s">
        <v>1392</v>
      </c>
      <c r="E5554" t="s">
        <v>287</v>
      </c>
      <c r="F5554" t="s">
        <v>291</v>
      </c>
      <c r="G5554" t="s">
        <v>235</v>
      </c>
      <c r="I5554" t="s">
        <v>292</v>
      </c>
      <c r="J5554">
        <v>17.079000000000001</v>
      </c>
      <c r="K5554">
        <v>15.451000000000001</v>
      </c>
      <c r="L5554">
        <v>16.126000000000001</v>
      </c>
      <c r="M5554">
        <v>7.4450000000000003</v>
      </c>
      <c r="N5554">
        <v>6.1289999999999996</v>
      </c>
      <c r="O5554">
        <v>15.38</v>
      </c>
      <c r="P5554">
        <v>13.221</v>
      </c>
      <c r="Q5554">
        <v>15.762</v>
      </c>
      <c r="R5554">
        <v>6.351</v>
      </c>
      <c r="S5554">
        <v>5.6909999999999998</v>
      </c>
      <c r="T5554">
        <v>6.0629999999999997</v>
      </c>
      <c r="U5554">
        <v>2.645</v>
      </c>
      <c r="V5554">
        <v>0.998</v>
      </c>
      <c r="W5554">
        <v>1.3169999999999999</v>
      </c>
      <c r="X5554">
        <v>1.706</v>
      </c>
      <c r="Y5554">
        <v>3.754</v>
      </c>
      <c r="Z5554">
        <v>2.3090000000000002</v>
      </c>
      <c r="AA5554">
        <v>1.1659999999999999</v>
      </c>
      <c r="AB5554">
        <v>1.264</v>
      </c>
      <c r="AC5554">
        <v>-0.11</v>
      </c>
      <c r="AD5554">
        <v>2.61</v>
      </c>
      <c r="AE5554">
        <v>2.6509999999999998</v>
      </c>
      <c r="AF5554">
        <v>2.653</v>
      </c>
      <c r="AG5554">
        <v>1.734</v>
      </c>
      <c r="AH5554">
        <v>2.306</v>
      </c>
      <c r="AI5554">
        <v>3.0379999999999998</v>
      </c>
      <c r="AJ5554">
        <v>3.3610000000000002</v>
      </c>
      <c r="AK5554">
        <v>2.3929999999999998</v>
      </c>
      <c r="AL5554">
        <v>3.9249999999999998</v>
      </c>
      <c r="AM5554">
        <v>2.1619999999999999</v>
      </c>
      <c r="AN5554">
        <v>2.2570000000000001</v>
      </c>
      <c r="AO5554">
        <v>4.0839999999999996</v>
      </c>
      <c r="AP5554">
        <v>1.034</v>
      </c>
      <c r="AQ5554">
        <v>1.1279999999999999</v>
      </c>
      <c r="AR5554">
        <v>1.22</v>
      </c>
      <c r="AS5554">
        <v>0.308</v>
      </c>
      <c r="AT5554">
        <v>0.63900000000000001</v>
      </c>
      <c r="AU5554">
        <v>1.8540000000000001</v>
      </c>
      <c r="AV5554">
        <v>1.647</v>
      </c>
      <c r="AW5554">
        <v>1.9550000000000001</v>
      </c>
      <c r="AX5554">
        <v>1.9390000000000001</v>
      </c>
      <c r="AY5554">
        <v>2.0150000000000001</v>
      </c>
      <c r="AZ5554">
        <v>2.0150000000000001</v>
      </c>
      <c r="BA5554">
        <v>2.0150000000000001</v>
      </c>
      <c r="BB5554">
        <v>2.0150000000000001</v>
      </c>
      <c r="BC5554">
        <v>2017</v>
      </c>
    </row>
    <row r="5555" spans="1:55" x14ac:dyDescent="0.25">
      <c r="A5555">
        <v>196</v>
      </c>
      <c r="B5555" t="s">
        <v>1391</v>
      </c>
      <c r="C5555" t="s">
        <v>293</v>
      </c>
      <c r="D5555" t="s">
        <v>1392</v>
      </c>
      <c r="E5555" t="s">
        <v>294</v>
      </c>
      <c r="F5555" t="s">
        <v>295</v>
      </c>
      <c r="G5555" t="s">
        <v>250</v>
      </c>
      <c r="I5555" t="s">
        <v>1394</v>
      </c>
      <c r="J5555" t="s">
        <v>232</v>
      </c>
      <c r="K5555" t="s">
        <v>232</v>
      </c>
      <c r="L5555" t="s">
        <v>232</v>
      </c>
      <c r="M5555" t="s">
        <v>232</v>
      </c>
      <c r="N5555" t="s">
        <v>232</v>
      </c>
      <c r="O5555">
        <v>55.08</v>
      </c>
      <c r="P5555">
        <v>65.198999999999998</v>
      </c>
      <c r="Q5555">
        <v>71.408000000000001</v>
      </c>
      <c r="R5555">
        <v>74.789000000000001</v>
      </c>
      <c r="S5555">
        <v>80.141000000000005</v>
      </c>
      <c r="T5555">
        <v>83.944000000000003</v>
      </c>
      <c r="U5555">
        <v>84.789000000000001</v>
      </c>
      <c r="V5555">
        <v>85.915000000000006</v>
      </c>
      <c r="W5555">
        <v>87.183000000000007</v>
      </c>
      <c r="X5555">
        <v>89.576999999999998</v>
      </c>
      <c r="Y5555">
        <v>92.113</v>
      </c>
      <c r="Z5555">
        <v>94.507000000000005</v>
      </c>
      <c r="AA5555">
        <v>95.352000000000004</v>
      </c>
      <c r="AB5555">
        <v>95.634</v>
      </c>
      <c r="AC5555">
        <v>96.197000000000003</v>
      </c>
      <c r="AD5555">
        <v>100</v>
      </c>
      <c r="AE5555">
        <v>101.831</v>
      </c>
      <c r="AF5555">
        <v>104.50700000000001</v>
      </c>
      <c r="AG5555">
        <v>106.197</v>
      </c>
      <c r="AH5555">
        <v>109.014</v>
      </c>
      <c r="AI5555">
        <v>112.535</v>
      </c>
      <c r="AJ5555">
        <v>115.49299999999999</v>
      </c>
      <c r="AK5555">
        <v>119.155</v>
      </c>
      <c r="AL5555">
        <v>123.099</v>
      </c>
      <c r="AM5555">
        <v>125.634</v>
      </c>
      <c r="AN5555">
        <v>130.56299999999999</v>
      </c>
      <c r="AO5555">
        <v>133.09899999999999</v>
      </c>
      <c r="AP5555">
        <v>134.36600000000001</v>
      </c>
      <c r="AQ5555">
        <v>136.47900000000001</v>
      </c>
      <c r="AR5555">
        <v>137.465</v>
      </c>
      <c r="AS5555">
        <v>137.60599999999999</v>
      </c>
      <c r="AT5555">
        <v>139.43700000000001</v>
      </c>
      <c r="AU5555">
        <v>141.69</v>
      </c>
      <c r="AV5555">
        <v>144.65799999999999</v>
      </c>
      <c r="AW5555">
        <v>147.35300000000001</v>
      </c>
      <c r="AX5555">
        <v>150.322</v>
      </c>
      <c r="AY5555">
        <v>153.351</v>
      </c>
      <c r="AZ5555">
        <v>156.441</v>
      </c>
      <c r="BA5555">
        <v>157.22300000000001</v>
      </c>
      <c r="BB5555">
        <v>158.00899999999999</v>
      </c>
      <c r="BC5555">
        <v>2017</v>
      </c>
    </row>
    <row r="5556" spans="1:55" x14ac:dyDescent="0.25">
      <c r="A5556">
        <v>196</v>
      </c>
      <c r="B5556" t="s">
        <v>1391</v>
      </c>
      <c r="C5556" t="s">
        <v>296</v>
      </c>
      <c r="D5556" t="s">
        <v>1392</v>
      </c>
      <c r="E5556" t="s">
        <v>294</v>
      </c>
      <c r="F5556" t="s">
        <v>297</v>
      </c>
      <c r="G5556" t="s">
        <v>235</v>
      </c>
      <c r="I5556" t="s">
        <v>298</v>
      </c>
      <c r="J5556" t="s">
        <v>232</v>
      </c>
      <c r="K5556" t="s">
        <v>232</v>
      </c>
      <c r="L5556" t="s">
        <v>232</v>
      </c>
      <c r="M5556" t="s">
        <v>232</v>
      </c>
      <c r="N5556" t="s">
        <v>232</v>
      </c>
      <c r="O5556" t="s">
        <v>232</v>
      </c>
      <c r="P5556">
        <v>18.372</v>
      </c>
      <c r="Q5556">
        <v>9.5239999999999991</v>
      </c>
      <c r="R5556">
        <v>4.734</v>
      </c>
      <c r="S5556">
        <v>7.1559999999999997</v>
      </c>
      <c r="T5556">
        <v>4.7450000000000001</v>
      </c>
      <c r="U5556">
        <v>1.0069999999999999</v>
      </c>
      <c r="V5556">
        <v>1.329</v>
      </c>
      <c r="W5556">
        <v>1.4750000000000001</v>
      </c>
      <c r="X5556">
        <v>2.746</v>
      </c>
      <c r="Y5556">
        <v>2.83</v>
      </c>
      <c r="Z5556">
        <v>2.5990000000000002</v>
      </c>
      <c r="AA5556">
        <v>0.89400000000000002</v>
      </c>
      <c r="AB5556">
        <v>0.29499999999999998</v>
      </c>
      <c r="AC5556">
        <v>0.58899999999999997</v>
      </c>
      <c r="AD5556">
        <v>3.9529999999999998</v>
      </c>
      <c r="AE5556">
        <v>1.831</v>
      </c>
      <c r="AF5556">
        <v>2.6280000000000001</v>
      </c>
      <c r="AG5556">
        <v>1.617</v>
      </c>
      <c r="AH5556">
        <v>2.653</v>
      </c>
      <c r="AI5556">
        <v>3.23</v>
      </c>
      <c r="AJ5556">
        <v>2.6280000000000001</v>
      </c>
      <c r="AK5556">
        <v>3.1709999999999998</v>
      </c>
      <c r="AL5556">
        <v>3.31</v>
      </c>
      <c r="AM5556">
        <v>2.0590000000000002</v>
      </c>
      <c r="AN5556">
        <v>3.9239999999999999</v>
      </c>
      <c r="AO5556">
        <v>1.9419999999999999</v>
      </c>
      <c r="AP5556">
        <v>0.95199999999999996</v>
      </c>
      <c r="AQ5556">
        <v>1.5720000000000001</v>
      </c>
      <c r="AR5556">
        <v>0.72199999999999998</v>
      </c>
      <c r="AS5556">
        <v>0.10199999999999999</v>
      </c>
      <c r="AT5556">
        <v>1.331</v>
      </c>
      <c r="AU5556">
        <v>1.6160000000000001</v>
      </c>
      <c r="AV5556">
        <v>2.0950000000000002</v>
      </c>
      <c r="AW5556">
        <v>1.863</v>
      </c>
      <c r="AX5556">
        <v>2.0150000000000001</v>
      </c>
      <c r="AY5556">
        <v>2.0150000000000001</v>
      </c>
      <c r="AZ5556">
        <v>2.0150000000000001</v>
      </c>
      <c r="BA5556">
        <v>0.5</v>
      </c>
      <c r="BB5556">
        <v>0.5</v>
      </c>
      <c r="BC5556">
        <v>2017</v>
      </c>
    </row>
    <row r="5557" spans="1:55" x14ac:dyDescent="0.25">
      <c r="A5557">
        <v>196</v>
      </c>
      <c r="B5557" t="s">
        <v>1391</v>
      </c>
      <c r="C5557" t="s">
        <v>299</v>
      </c>
      <c r="D5557" t="s">
        <v>1392</v>
      </c>
      <c r="E5557" t="s">
        <v>300</v>
      </c>
      <c r="G5557" t="s">
        <v>274</v>
      </c>
    </row>
    <row r="5558" spans="1:55" x14ac:dyDescent="0.25">
      <c r="A5558">
        <v>196</v>
      </c>
      <c r="B5558" t="s">
        <v>1391</v>
      </c>
      <c r="C5558" t="s">
        <v>301</v>
      </c>
      <c r="D5558" t="s">
        <v>1392</v>
      </c>
      <c r="E5558" t="s">
        <v>302</v>
      </c>
      <c r="F5558" t="s">
        <v>303</v>
      </c>
      <c r="G5558" t="s">
        <v>235</v>
      </c>
      <c r="I5558" t="s">
        <v>1395</v>
      </c>
      <c r="J5558">
        <v>-4.5999999999999996</v>
      </c>
      <c r="K5558">
        <v>11.601000000000001</v>
      </c>
      <c r="L5558">
        <v>0.81299999999999994</v>
      </c>
      <c r="M5558">
        <v>-2.2759999999999998</v>
      </c>
      <c r="N5558">
        <v>16.469000000000001</v>
      </c>
      <c r="O5558">
        <v>0.59599999999999997</v>
      </c>
      <c r="P5558">
        <v>2.4990000000000001</v>
      </c>
      <c r="Q5558">
        <v>-13.832000000000001</v>
      </c>
      <c r="R5558">
        <v>32.255000000000003</v>
      </c>
      <c r="S5558">
        <v>14.138</v>
      </c>
      <c r="T5558">
        <v>4.234</v>
      </c>
      <c r="U5558">
        <v>-5.306</v>
      </c>
      <c r="V5558">
        <v>8.4830000000000005</v>
      </c>
      <c r="W5558">
        <v>5.2320000000000002</v>
      </c>
      <c r="X5558">
        <v>12.45</v>
      </c>
      <c r="Y5558">
        <v>8.8279999999999994</v>
      </c>
      <c r="Z5558">
        <v>7.2450000000000001</v>
      </c>
      <c r="AA5558">
        <v>3.1669999999999998</v>
      </c>
      <c r="AB5558">
        <v>-0.125</v>
      </c>
      <c r="AC5558">
        <v>12.255000000000001</v>
      </c>
      <c r="AD5558">
        <v>-0.79700000000000004</v>
      </c>
      <c r="AE5558">
        <v>2.2610000000000001</v>
      </c>
      <c r="AF5558">
        <v>9.8079999999999998</v>
      </c>
      <c r="AG5558">
        <v>8.4670000000000005</v>
      </c>
      <c r="AH5558">
        <v>16.904</v>
      </c>
      <c r="AI5558">
        <v>6.2460000000000004</v>
      </c>
      <c r="AJ5558">
        <v>-2.3780000000000001</v>
      </c>
      <c r="AK5558">
        <v>9.1470000000000002</v>
      </c>
      <c r="AL5558">
        <v>3.6160000000000001</v>
      </c>
      <c r="AM5558">
        <v>-14.673999999999999</v>
      </c>
      <c r="AN5558">
        <v>10.789</v>
      </c>
      <c r="AO5558">
        <v>7.0430000000000001</v>
      </c>
      <c r="AP5558">
        <v>2.7810000000000001</v>
      </c>
      <c r="AQ5558">
        <v>6.2430000000000003</v>
      </c>
      <c r="AR5558">
        <v>7.891</v>
      </c>
      <c r="AS5558">
        <v>3.9580000000000002</v>
      </c>
      <c r="AT5558">
        <v>3.2679999999999998</v>
      </c>
      <c r="AU5558">
        <v>6.88</v>
      </c>
      <c r="AV5558">
        <v>6.4809999999999999</v>
      </c>
      <c r="AW5558">
        <v>4.2309999999999999</v>
      </c>
      <c r="AX5558">
        <v>2.988</v>
      </c>
      <c r="AY5558">
        <v>3.3980000000000001</v>
      </c>
      <c r="AZ5558">
        <v>3.5339999999999998</v>
      </c>
      <c r="BA5558">
        <v>3.4009999999999998</v>
      </c>
      <c r="BB5558">
        <v>3.1890000000000001</v>
      </c>
      <c r="BC5558">
        <v>2017</v>
      </c>
    </row>
    <row r="5559" spans="1:55" x14ac:dyDescent="0.25">
      <c r="A5559">
        <v>196</v>
      </c>
      <c r="B5559" t="s">
        <v>1391</v>
      </c>
      <c r="C5559" t="s">
        <v>305</v>
      </c>
      <c r="D5559" t="s">
        <v>1392</v>
      </c>
      <c r="E5559" t="s">
        <v>306</v>
      </c>
      <c r="F5559" t="s">
        <v>307</v>
      </c>
      <c r="G5559" t="s">
        <v>235</v>
      </c>
      <c r="I5559" t="s">
        <v>1395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3.5710000000000002</v>
      </c>
      <c r="AB5559">
        <v>-0.503</v>
      </c>
      <c r="AC5559">
        <v>15.731999999999999</v>
      </c>
      <c r="AD5559">
        <v>-1.175</v>
      </c>
      <c r="AE5559">
        <v>3.16</v>
      </c>
      <c r="AF5559">
        <v>11.254</v>
      </c>
      <c r="AG5559">
        <v>8.3520000000000003</v>
      </c>
      <c r="AH5559">
        <v>17.393999999999998</v>
      </c>
      <c r="AI5559">
        <v>5.5170000000000003</v>
      </c>
      <c r="AJ5559">
        <v>-2.0539999999999998</v>
      </c>
      <c r="AK5559">
        <v>8.68</v>
      </c>
      <c r="AL5559">
        <v>3.31</v>
      </c>
      <c r="AM5559">
        <v>-15.986000000000001</v>
      </c>
      <c r="AN5559">
        <v>11.465</v>
      </c>
      <c r="AO5559">
        <v>6.7750000000000004</v>
      </c>
      <c r="AP5559">
        <v>3.8639999999999999</v>
      </c>
      <c r="AQ5559">
        <v>6.6619999999999999</v>
      </c>
      <c r="AR5559">
        <v>8.9329999999999998</v>
      </c>
      <c r="AS5559">
        <v>4.9800000000000004</v>
      </c>
      <c r="AT5559">
        <v>3.6269999999999998</v>
      </c>
      <c r="AU5559">
        <v>7.5830000000000002</v>
      </c>
      <c r="AV5559">
        <v>6.7789999999999999</v>
      </c>
      <c r="AW5559">
        <v>4.3099999999999996</v>
      </c>
      <c r="AX5559">
        <v>2.988</v>
      </c>
      <c r="AY5559">
        <v>3.3980000000000001</v>
      </c>
      <c r="AZ5559">
        <v>3.5339999999999998</v>
      </c>
      <c r="BA5559">
        <v>3.4009999999999998</v>
      </c>
      <c r="BB5559">
        <v>3.1890000000000001</v>
      </c>
      <c r="BC5559">
        <v>2017</v>
      </c>
    </row>
    <row r="5560" spans="1:55" x14ac:dyDescent="0.25">
      <c r="A5560">
        <v>196</v>
      </c>
      <c r="B5560" t="s">
        <v>1391</v>
      </c>
      <c r="C5560" t="s">
        <v>308</v>
      </c>
      <c r="D5560" t="s">
        <v>1392</v>
      </c>
      <c r="E5560" t="s">
        <v>309</v>
      </c>
      <c r="F5560" t="s">
        <v>310</v>
      </c>
      <c r="G5560" t="s">
        <v>235</v>
      </c>
      <c r="I5560" t="s">
        <v>1395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3.2909999999999999</v>
      </c>
      <c r="AO5560">
        <v>2.5819999999999999</v>
      </c>
      <c r="AP5560">
        <v>1.861</v>
      </c>
      <c r="AQ5560">
        <v>0.86199999999999999</v>
      </c>
      <c r="AR5560">
        <v>3.3410000000000002</v>
      </c>
      <c r="AS5560">
        <v>7.431</v>
      </c>
      <c r="AT5560">
        <v>2.0649999999999999</v>
      </c>
      <c r="AU5560">
        <v>1.8160000000000001</v>
      </c>
      <c r="AV5560">
        <v>3.1309999999999998</v>
      </c>
      <c r="AW5560">
        <v>2.1989999999999998</v>
      </c>
      <c r="AX5560">
        <v>3.0670000000000002</v>
      </c>
      <c r="AY5560">
        <v>4.077</v>
      </c>
      <c r="AZ5560">
        <v>4.056</v>
      </c>
      <c r="BA5560">
        <v>4.0650000000000004</v>
      </c>
      <c r="BB5560">
        <v>4.4429999999999996</v>
      </c>
      <c r="BC5560">
        <v>2017</v>
      </c>
    </row>
    <row r="5561" spans="1:55" x14ac:dyDescent="0.25">
      <c r="A5561">
        <v>196</v>
      </c>
      <c r="B5561" t="s">
        <v>1391</v>
      </c>
      <c r="C5561" t="s">
        <v>311</v>
      </c>
      <c r="D5561" t="s">
        <v>1392</v>
      </c>
      <c r="E5561" t="s">
        <v>312</v>
      </c>
      <c r="F5561" t="s">
        <v>313</v>
      </c>
      <c r="G5561" t="s">
        <v>235</v>
      </c>
      <c r="I5561" t="s">
        <v>1395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3.8170000000000002</v>
      </c>
      <c r="AN5561">
        <v>4.9390000000000001</v>
      </c>
      <c r="AO5561">
        <v>1.9339999999999999</v>
      </c>
      <c r="AP5561">
        <v>4.4290000000000003</v>
      </c>
      <c r="AQ5561">
        <v>0.88600000000000001</v>
      </c>
      <c r="AR5561">
        <v>2.4889999999999999</v>
      </c>
      <c r="AS5561">
        <v>3.6880000000000002</v>
      </c>
      <c r="AT5561">
        <v>1.46</v>
      </c>
      <c r="AU5561">
        <v>1.595</v>
      </c>
      <c r="AV5561">
        <v>2.512</v>
      </c>
      <c r="AW5561">
        <v>3.6219999999999999</v>
      </c>
      <c r="AX5561">
        <v>4.2389999999999999</v>
      </c>
      <c r="AY5561">
        <v>5.5510000000000002</v>
      </c>
      <c r="AZ5561">
        <v>5.2480000000000002</v>
      </c>
      <c r="BA5561">
        <v>4.6269999999999998</v>
      </c>
      <c r="BB5561">
        <v>4.8869999999999996</v>
      </c>
      <c r="BC5561">
        <v>2017</v>
      </c>
    </row>
    <row r="5562" spans="1:55" x14ac:dyDescent="0.25">
      <c r="A5562">
        <v>196</v>
      </c>
      <c r="B5562" t="s">
        <v>1391</v>
      </c>
      <c r="C5562" t="s">
        <v>314</v>
      </c>
      <c r="D5562" t="s">
        <v>1392</v>
      </c>
      <c r="E5562" t="s">
        <v>315</v>
      </c>
      <c r="F5562" t="s">
        <v>316</v>
      </c>
      <c r="G5562" t="s">
        <v>317</v>
      </c>
      <c r="I5562" t="s">
        <v>1396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6.375</v>
      </c>
      <c r="AQ5562">
        <v>5.75</v>
      </c>
      <c r="AR5562">
        <v>5.375</v>
      </c>
      <c r="AS5562">
        <v>5.375</v>
      </c>
      <c r="AT5562">
        <v>5.125</v>
      </c>
      <c r="AU5562">
        <v>4.7</v>
      </c>
      <c r="AV5562">
        <v>4.2450000000000001</v>
      </c>
      <c r="AW5562">
        <v>4.3570000000000002</v>
      </c>
      <c r="AX5562">
        <v>4.3929999999999998</v>
      </c>
      <c r="AY5562">
        <v>4.3319999999999999</v>
      </c>
      <c r="AZ5562">
        <v>4.3920000000000003</v>
      </c>
      <c r="BA5562">
        <v>4.4409999999999998</v>
      </c>
      <c r="BB5562">
        <v>4.4640000000000004</v>
      </c>
      <c r="BC5562">
        <v>2017</v>
      </c>
    </row>
    <row r="5563" spans="1:55" x14ac:dyDescent="0.25">
      <c r="A5563">
        <v>196</v>
      </c>
      <c r="B5563" t="s">
        <v>1391</v>
      </c>
      <c r="C5563" t="s">
        <v>318</v>
      </c>
      <c r="D5563" t="s">
        <v>1392</v>
      </c>
      <c r="E5563" t="s">
        <v>319</v>
      </c>
      <c r="F5563" t="s">
        <v>320</v>
      </c>
      <c r="G5563" t="s">
        <v>321</v>
      </c>
      <c r="H5563" t="s">
        <v>322</v>
      </c>
      <c r="I5563" t="s">
        <v>1396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2.0830000000000002</v>
      </c>
      <c r="AJ5563">
        <v>2.1320000000000001</v>
      </c>
      <c r="AK5563">
        <v>2.169</v>
      </c>
      <c r="AL5563">
        <v>2.1850000000000001</v>
      </c>
      <c r="AM5563">
        <v>2.1469999999999998</v>
      </c>
      <c r="AN5563">
        <v>2.157</v>
      </c>
      <c r="AO5563">
        <v>2.1890000000000001</v>
      </c>
      <c r="AP5563">
        <v>2.194</v>
      </c>
      <c r="AQ5563">
        <v>2.2269999999999999</v>
      </c>
      <c r="AR5563">
        <v>2.3050000000000002</v>
      </c>
      <c r="AS5563">
        <v>2.3570000000000002</v>
      </c>
      <c r="AT5563">
        <v>2.4660000000000002</v>
      </c>
      <c r="AU5563">
        <v>2.5680000000000001</v>
      </c>
      <c r="AV5563">
        <v>2.6440000000000001</v>
      </c>
      <c r="AW5563">
        <v>2.6880000000000002</v>
      </c>
      <c r="AX5563">
        <v>2.722</v>
      </c>
      <c r="AY5563" t="s">
        <v>232</v>
      </c>
      <c r="AZ5563" t="s">
        <v>232</v>
      </c>
      <c r="BA5563" t="s">
        <v>232</v>
      </c>
      <c r="BB5563" t="s">
        <v>232</v>
      </c>
      <c r="BC5563">
        <v>2017</v>
      </c>
    </row>
    <row r="5564" spans="1:55" x14ac:dyDescent="0.25">
      <c r="A5564">
        <v>196</v>
      </c>
      <c r="B5564" t="s">
        <v>1391</v>
      </c>
      <c r="C5564" t="s">
        <v>323</v>
      </c>
      <c r="D5564" t="s">
        <v>1392</v>
      </c>
      <c r="E5564" t="s">
        <v>324</v>
      </c>
      <c r="F5564" t="s">
        <v>325</v>
      </c>
      <c r="G5564" t="s">
        <v>321</v>
      </c>
      <c r="H5564" t="s">
        <v>322</v>
      </c>
      <c r="I5564" t="s">
        <v>1397</v>
      </c>
      <c r="J5564">
        <v>3.1259999999999999</v>
      </c>
      <c r="K5564">
        <v>3.1429999999999998</v>
      </c>
      <c r="L5564">
        <v>3.1669999999999998</v>
      </c>
      <c r="M5564">
        <v>3.198</v>
      </c>
      <c r="N5564">
        <v>3.23</v>
      </c>
      <c r="O5564">
        <v>3.2610000000000001</v>
      </c>
      <c r="P5564">
        <v>3.2909999999999999</v>
      </c>
      <c r="Q5564">
        <v>3.32</v>
      </c>
      <c r="R5564">
        <v>3.351</v>
      </c>
      <c r="S5564">
        <v>3.3849999999999998</v>
      </c>
      <c r="T5564">
        <v>3.4249999999999998</v>
      </c>
      <c r="U5564">
        <v>3.516</v>
      </c>
      <c r="V5564">
        <v>3.552</v>
      </c>
      <c r="W5564">
        <v>3.5979999999999999</v>
      </c>
      <c r="X5564">
        <v>3.6480000000000001</v>
      </c>
      <c r="Y5564">
        <v>3.7069999999999999</v>
      </c>
      <c r="Z5564">
        <v>3.762</v>
      </c>
      <c r="AA5564">
        <v>3.8029999999999999</v>
      </c>
      <c r="AB5564">
        <v>3.8290000000000002</v>
      </c>
      <c r="AC5564">
        <v>3.851</v>
      </c>
      <c r="AD5564">
        <v>3.8730000000000002</v>
      </c>
      <c r="AE5564">
        <v>3.9159999999999999</v>
      </c>
      <c r="AF5564">
        <v>3.99</v>
      </c>
      <c r="AG5564">
        <v>4.0620000000000003</v>
      </c>
      <c r="AH5564">
        <v>4.1139999999999999</v>
      </c>
      <c r="AI5564">
        <v>4.1609999999999996</v>
      </c>
      <c r="AJ5564">
        <v>4.2089999999999996</v>
      </c>
      <c r="AK5564">
        <v>4.2460000000000004</v>
      </c>
      <c r="AL5564">
        <v>4.28</v>
      </c>
      <c r="AM5564">
        <v>4.3319999999999999</v>
      </c>
      <c r="AN5564">
        <v>4.3739999999999997</v>
      </c>
      <c r="AO5564">
        <v>4.399</v>
      </c>
      <c r="AP5564">
        <v>4.4260000000000002</v>
      </c>
      <c r="AQ5564">
        <v>4.476</v>
      </c>
      <c r="AR5564">
        <v>4.5549999999999997</v>
      </c>
      <c r="AS5564">
        <v>4.6470000000000002</v>
      </c>
      <c r="AT5564">
        <v>4.7469999999999999</v>
      </c>
      <c r="AU5564">
        <v>4.8440000000000003</v>
      </c>
      <c r="AV5564">
        <v>4.9290000000000003</v>
      </c>
      <c r="AW5564">
        <v>5.0129999999999999</v>
      </c>
      <c r="AX5564">
        <v>5.0890000000000004</v>
      </c>
      <c r="AY5564">
        <v>5.1580000000000004</v>
      </c>
      <c r="AZ5564">
        <v>5.2210000000000001</v>
      </c>
      <c r="BA5564">
        <v>5.2759999999999998</v>
      </c>
      <c r="BB5564">
        <v>5.3380000000000001</v>
      </c>
      <c r="BC5564">
        <v>2017</v>
      </c>
    </row>
    <row r="5565" spans="1:55" x14ac:dyDescent="0.25">
      <c r="A5565">
        <v>196</v>
      </c>
      <c r="B5565" t="s">
        <v>1391</v>
      </c>
      <c r="C5565" t="s">
        <v>327</v>
      </c>
      <c r="D5565" t="s">
        <v>1392</v>
      </c>
      <c r="E5565" t="s">
        <v>328</v>
      </c>
      <c r="F5565" t="s">
        <v>329</v>
      </c>
      <c r="G5565" t="s">
        <v>229</v>
      </c>
      <c r="H5565" t="s">
        <v>230</v>
      </c>
      <c r="I5565" t="s">
        <v>1398</v>
      </c>
      <c r="J5565" t="s">
        <v>232</v>
      </c>
      <c r="K5565" t="s">
        <v>232</v>
      </c>
      <c r="L5565" t="s">
        <v>232</v>
      </c>
      <c r="M5565" t="s">
        <v>232</v>
      </c>
      <c r="N5565" t="s">
        <v>232</v>
      </c>
      <c r="O5565">
        <v>17.675999999999998</v>
      </c>
      <c r="P5565">
        <v>21.704999999999998</v>
      </c>
      <c r="Q5565">
        <v>26.56</v>
      </c>
      <c r="R5565">
        <v>30.603000000000002</v>
      </c>
      <c r="S5565">
        <v>33.576999999999998</v>
      </c>
      <c r="T5565">
        <v>35.780999999999999</v>
      </c>
      <c r="U5565">
        <v>35.154000000000003</v>
      </c>
      <c r="V5565">
        <v>35.648000000000003</v>
      </c>
      <c r="W5565">
        <v>37.409999999999997</v>
      </c>
      <c r="X5565">
        <v>39.79</v>
      </c>
      <c r="Y5565">
        <v>42.847000000000001</v>
      </c>
      <c r="Z5565">
        <v>42.545000000000002</v>
      </c>
      <c r="AA5565">
        <v>42.027999999999999</v>
      </c>
      <c r="AB5565">
        <v>41.871000000000002</v>
      </c>
      <c r="AC5565">
        <v>42.31</v>
      </c>
      <c r="AD5565">
        <v>45.405000000000001</v>
      </c>
      <c r="AE5565">
        <v>48.524000000000001</v>
      </c>
      <c r="AF5565">
        <v>52.418999999999997</v>
      </c>
      <c r="AG5565">
        <v>56.966000000000001</v>
      </c>
      <c r="AH5565">
        <v>62.021999999999998</v>
      </c>
      <c r="AI5565">
        <v>67.733999999999995</v>
      </c>
      <c r="AJ5565">
        <v>71.55</v>
      </c>
      <c r="AK5565">
        <v>74.31</v>
      </c>
      <c r="AL5565">
        <v>75.638999999999996</v>
      </c>
      <c r="AM5565">
        <v>73.909000000000006</v>
      </c>
      <c r="AN5565">
        <v>75.649000000000001</v>
      </c>
      <c r="AO5565">
        <v>78.873999999999995</v>
      </c>
      <c r="AP5565">
        <v>80.89</v>
      </c>
      <c r="AQ5565">
        <v>84.878</v>
      </c>
      <c r="AR5565">
        <v>89.436999999999998</v>
      </c>
      <c r="AS5565">
        <v>94.278000000000006</v>
      </c>
      <c r="AT5565">
        <v>99.692999999999998</v>
      </c>
      <c r="AU5565">
        <v>105.242</v>
      </c>
      <c r="AV5565">
        <v>109.607</v>
      </c>
      <c r="AW5565">
        <v>114.309</v>
      </c>
      <c r="AX5565">
        <v>120.789</v>
      </c>
      <c r="AY5565">
        <v>126.967</v>
      </c>
      <c r="AZ5565">
        <v>132.584</v>
      </c>
      <c r="BA5565">
        <v>138.84299999999999</v>
      </c>
      <c r="BB5565">
        <v>145.44300000000001</v>
      </c>
      <c r="BC5565">
        <v>2018</v>
      </c>
    </row>
    <row r="5566" spans="1:55" x14ac:dyDescent="0.25">
      <c r="A5566">
        <v>196</v>
      </c>
      <c r="B5566" t="s">
        <v>1391</v>
      </c>
      <c r="C5566" t="s">
        <v>331</v>
      </c>
      <c r="D5566" t="s">
        <v>1392</v>
      </c>
      <c r="E5566" t="s">
        <v>328</v>
      </c>
      <c r="F5566" t="s">
        <v>329</v>
      </c>
      <c r="G5566" t="s">
        <v>282</v>
      </c>
      <c r="I5566" t="s">
        <v>332</v>
      </c>
      <c r="J5566" t="s">
        <v>232</v>
      </c>
      <c r="K5566" t="s">
        <v>232</v>
      </c>
      <c r="L5566" t="s">
        <v>232</v>
      </c>
      <c r="M5566" t="s">
        <v>232</v>
      </c>
      <c r="N5566" t="s">
        <v>232</v>
      </c>
      <c r="O5566">
        <v>39.127000000000002</v>
      </c>
      <c r="P5566">
        <v>41.503</v>
      </c>
      <c r="Q5566">
        <v>42.591000000000001</v>
      </c>
      <c r="R5566">
        <v>44.177999999999997</v>
      </c>
      <c r="S5566">
        <v>45.604999999999997</v>
      </c>
      <c r="T5566">
        <v>46.662999999999997</v>
      </c>
      <c r="U5566">
        <v>46.719000000000001</v>
      </c>
      <c r="V5566">
        <v>46.118000000000002</v>
      </c>
      <c r="W5566">
        <v>45.158000000000001</v>
      </c>
      <c r="X5566">
        <v>44.679000000000002</v>
      </c>
      <c r="Y5566">
        <v>45.207999999999998</v>
      </c>
      <c r="Z5566">
        <v>42.359000000000002</v>
      </c>
      <c r="AA5566">
        <v>40.450000000000003</v>
      </c>
      <c r="AB5566">
        <v>39.573999999999998</v>
      </c>
      <c r="AC5566">
        <v>38.072000000000003</v>
      </c>
      <c r="AD5566">
        <v>38.359000000000002</v>
      </c>
      <c r="AE5566">
        <v>38.435000000000002</v>
      </c>
      <c r="AF5566">
        <v>39.22</v>
      </c>
      <c r="AG5566">
        <v>40.22</v>
      </c>
      <c r="AH5566">
        <v>40.542000000000002</v>
      </c>
      <c r="AI5566">
        <v>42.143999999999998</v>
      </c>
      <c r="AJ5566">
        <v>42.338000000000001</v>
      </c>
      <c r="AK5566">
        <v>40.536000000000001</v>
      </c>
      <c r="AL5566">
        <v>39.880000000000003</v>
      </c>
      <c r="AM5566">
        <v>38.500999999999998</v>
      </c>
      <c r="AN5566">
        <v>37.551000000000002</v>
      </c>
      <c r="AO5566">
        <v>37.341999999999999</v>
      </c>
      <c r="AP5566">
        <v>37.454000000000001</v>
      </c>
      <c r="AQ5566">
        <v>37.247</v>
      </c>
      <c r="AR5566">
        <v>37.200000000000003</v>
      </c>
      <c r="AS5566">
        <v>37.64</v>
      </c>
      <c r="AT5566">
        <v>37.545999999999999</v>
      </c>
      <c r="AU5566">
        <v>37.345999999999997</v>
      </c>
      <c r="AV5566">
        <v>37.341000000000001</v>
      </c>
      <c r="AW5566">
        <v>37.164999999999999</v>
      </c>
      <c r="AX5566">
        <v>37.302</v>
      </c>
      <c r="AY5566">
        <v>37.241</v>
      </c>
      <c r="AZ5566">
        <v>37.121000000000002</v>
      </c>
      <c r="BA5566">
        <v>37.148000000000003</v>
      </c>
      <c r="BB5566">
        <v>37.186999999999998</v>
      </c>
      <c r="BC5566">
        <v>2018</v>
      </c>
    </row>
    <row r="5567" spans="1:55" x14ac:dyDescent="0.25">
      <c r="A5567">
        <v>196</v>
      </c>
      <c r="B5567" t="s">
        <v>1391</v>
      </c>
      <c r="C5567" t="s">
        <v>333</v>
      </c>
      <c r="D5567" t="s">
        <v>1392</v>
      </c>
      <c r="E5567" t="s">
        <v>334</v>
      </c>
      <c r="F5567" t="s">
        <v>335</v>
      </c>
      <c r="G5567" t="s">
        <v>229</v>
      </c>
      <c r="H5567" t="s">
        <v>230</v>
      </c>
      <c r="I5567" t="s">
        <v>1398</v>
      </c>
      <c r="J5567" t="s">
        <v>232</v>
      </c>
      <c r="K5567" t="s">
        <v>232</v>
      </c>
      <c r="L5567" t="s">
        <v>232</v>
      </c>
      <c r="M5567" t="s">
        <v>232</v>
      </c>
      <c r="N5567" t="s">
        <v>232</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93.733999999999995</v>
      </c>
      <c r="AT5567">
        <v>97.334999999999994</v>
      </c>
      <c r="AU5567">
        <v>102.011</v>
      </c>
      <c r="AV5567">
        <v>108.578</v>
      </c>
      <c r="AW5567">
        <v>113.874</v>
      </c>
      <c r="AX5567">
        <v>118.58799999999999</v>
      </c>
      <c r="AY5567">
        <v>123.515</v>
      </c>
      <c r="AZ5567">
        <v>127.996</v>
      </c>
      <c r="BA5567">
        <v>134.03800000000001</v>
      </c>
      <c r="BB5567">
        <v>140.41</v>
      </c>
      <c r="BC5567">
        <v>2018</v>
      </c>
    </row>
    <row r="5568" spans="1:55" x14ac:dyDescent="0.25">
      <c r="A5568">
        <v>196</v>
      </c>
      <c r="B5568" t="s">
        <v>1391</v>
      </c>
      <c r="C5568" t="s">
        <v>336</v>
      </c>
      <c r="D5568" t="s">
        <v>1392</v>
      </c>
      <c r="E5568" t="s">
        <v>334</v>
      </c>
      <c r="F5568" t="s">
        <v>335</v>
      </c>
      <c r="G5568" t="s">
        <v>282</v>
      </c>
      <c r="I5568" t="s">
        <v>337</v>
      </c>
      <c r="J5568" t="s">
        <v>232</v>
      </c>
      <c r="K5568" t="s">
        <v>232</v>
      </c>
      <c r="L5568" t="s">
        <v>232</v>
      </c>
      <c r="M5568" t="s">
        <v>232</v>
      </c>
      <c r="N5568" t="s">
        <v>232</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40.174999999999997</v>
      </c>
      <c r="AC5568">
        <v>39.305</v>
      </c>
      <c r="AD5568">
        <v>38.307000000000002</v>
      </c>
      <c r="AE5568">
        <v>37.267000000000003</v>
      </c>
      <c r="AF5568">
        <v>36.789000000000001</v>
      </c>
      <c r="AG5568">
        <v>36.662999999999997</v>
      </c>
      <c r="AH5568">
        <v>36.173000000000002</v>
      </c>
      <c r="AI5568">
        <v>37.14</v>
      </c>
      <c r="AJ5568">
        <v>37.85</v>
      </c>
      <c r="AK5568">
        <v>37.066000000000003</v>
      </c>
      <c r="AL5568">
        <v>38.531999999999996</v>
      </c>
      <c r="AM5568">
        <v>40.436</v>
      </c>
      <c r="AN5568">
        <v>43.036999999999999</v>
      </c>
      <c r="AO5568">
        <v>42.341999999999999</v>
      </c>
      <c r="AP5568">
        <v>39.749000000000002</v>
      </c>
      <c r="AQ5568">
        <v>38.639000000000003</v>
      </c>
      <c r="AR5568">
        <v>37.728999999999999</v>
      </c>
      <c r="AS5568">
        <v>37.423000000000002</v>
      </c>
      <c r="AT5568">
        <v>36.658000000000001</v>
      </c>
      <c r="AU5568">
        <v>36.200000000000003</v>
      </c>
      <c r="AV5568">
        <v>36.99</v>
      </c>
      <c r="AW5568">
        <v>37.023000000000003</v>
      </c>
      <c r="AX5568">
        <v>36.622999999999998</v>
      </c>
      <c r="AY5568">
        <v>36.228000000000002</v>
      </c>
      <c r="AZ5568">
        <v>35.835999999999999</v>
      </c>
      <c r="BA5568">
        <v>35.862000000000002</v>
      </c>
      <c r="BB5568">
        <v>35.9</v>
      </c>
      <c r="BC5568">
        <v>2018</v>
      </c>
    </row>
    <row r="5569" spans="1:55" x14ac:dyDescent="0.25">
      <c r="A5569">
        <v>196</v>
      </c>
      <c r="B5569" t="s">
        <v>1391</v>
      </c>
      <c r="C5569" t="s">
        <v>338</v>
      </c>
      <c r="D5569" t="s">
        <v>1392</v>
      </c>
      <c r="E5569" t="s">
        <v>339</v>
      </c>
      <c r="F5569" t="s">
        <v>340</v>
      </c>
      <c r="G5569" t="s">
        <v>229</v>
      </c>
      <c r="H5569" t="s">
        <v>230</v>
      </c>
      <c r="I5569" t="s">
        <v>1398</v>
      </c>
      <c r="J5569" t="s">
        <v>232</v>
      </c>
      <c r="K5569" t="s">
        <v>232</v>
      </c>
      <c r="L5569" t="s">
        <v>232</v>
      </c>
      <c r="M5569" t="s">
        <v>232</v>
      </c>
      <c r="N5569" t="s">
        <v>232</v>
      </c>
      <c r="O5569">
        <v>-3.21</v>
      </c>
      <c r="P5569">
        <v>-2.86</v>
      </c>
      <c r="Q5569">
        <v>-2.2240000000000002</v>
      </c>
      <c r="R5569">
        <v>-1.399</v>
      </c>
      <c r="S5569">
        <v>-1.6950000000000001</v>
      </c>
      <c r="T5569">
        <v>-2.206</v>
      </c>
      <c r="U5569">
        <v>-4.7309999999999999</v>
      </c>
      <c r="V5569">
        <v>-4.9550000000000001</v>
      </c>
      <c r="W5569">
        <v>-1.38</v>
      </c>
      <c r="X5569">
        <v>1.6539999999999999</v>
      </c>
      <c r="Y5569">
        <v>3.3740000000000001</v>
      </c>
      <c r="Z5569">
        <v>2.4569999999999999</v>
      </c>
      <c r="AA5569">
        <v>1.1539999999999999</v>
      </c>
      <c r="AB5569">
        <v>-0.63600000000000001</v>
      </c>
      <c r="AC5569">
        <v>-1.37</v>
      </c>
      <c r="AD5569">
        <v>6.0999999999999999E-2</v>
      </c>
      <c r="AE5569">
        <v>1.4750000000000001</v>
      </c>
      <c r="AF5569">
        <v>3.2490000000000001</v>
      </c>
      <c r="AG5569">
        <v>5.0380000000000003</v>
      </c>
      <c r="AH5569">
        <v>6.6840000000000002</v>
      </c>
      <c r="AI5569">
        <v>8.0419999999999998</v>
      </c>
      <c r="AJ5569">
        <v>7.585</v>
      </c>
      <c r="AK5569">
        <v>6.3609999999999998</v>
      </c>
      <c r="AL5569">
        <v>2.556</v>
      </c>
      <c r="AM5569">
        <v>-3.714</v>
      </c>
      <c r="AN5569">
        <v>-11.053000000000001</v>
      </c>
      <c r="AO5569">
        <v>-10.563000000000001</v>
      </c>
      <c r="AP5569">
        <v>-4.9560000000000004</v>
      </c>
      <c r="AQ5569">
        <v>-3.173</v>
      </c>
      <c r="AR5569">
        <v>-1.2729999999999999</v>
      </c>
      <c r="AS5569">
        <v>0.54500000000000004</v>
      </c>
      <c r="AT5569">
        <v>2.3580000000000001</v>
      </c>
      <c r="AU5569">
        <v>3.2320000000000002</v>
      </c>
      <c r="AV5569">
        <v>1.028</v>
      </c>
      <c r="AW5569">
        <v>0.435</v>
      </c>
      <c r="AX5569">
        <v>2.2010000000000001</v>
      </c>
      <c r="AY5569">
        <v>3.452</v>
      </c>
      <c r="AZ5569">
        <v>4.5880000000000001</v>
      </c>
      <c r="BA5569">
        <v>4.8049999999999997</v>
      </c>
      <c r="BB5569">
        <v>5.0330000000000004</v>
      </c>
      <c r="BC5569">
        <v>2018</v>
      </c>
    </row>
    <row r="5570" spans="1:55" x14ac:dyDescent="0.25">
      <c r="A5570">
        <v>196</v>
      </c>
      <c r="B5570" t="s">
        <v>1391</v>
      </c>
      <c r="C5570" t="s">
        <v>341</v>
      </c>
      <c r="D5570" t="s">
        <v>1392</v>
      </c>
      <c r="E5570" t="s">
        <v>339</v>
      </c>
      <c r="F5570" t="s">
        <v>340</v>
      </c>
      <c r="G5570" t="s">
        <v>282</v>
      </c>
      <c r="I5570" t="s">
        <v>342</v>
      </c>
      <c r="J5570" t="s">
        <v>232</v>
      </c>
      <c r="K5570" t="s">
        <v>232</v>
      </c>
      <c r="L5570" t="s">
        <v>232</v>
      </c>
      <c r="M5570" t="s">
        <v>232</v>
      </c>
      <c r="N5570" t="s">
        <v>232</v>
      </c>
      <c r="O5570">
        <v>-7.1050000000000004</v>
      </c>
      <c r="P5570">
        <v>-5.4690000000000003</v>
      </c>
      <c r="Q5570">
        <v>-3.5659999999999998</v>
      </c>
      <c r="R5570">
        <v>-2.0190000000000001</v>
      </c>
      <c r="S5570">
        <v>-2.302</v>
      </c>
      <c r="T5570">
        <v>-2.8759999999999999</v>
      </c>
      <c r="U5570">
        <v>-6.2869999999999999</v>
      </c>
      <c r="V5570">
        <v>-6.4109999999999996</v>
      </c>
      <c r="W5570">
        <v>-1.665</v>
      </c>
      <c r="X5570">
        <v>1.857</v>
      </c>
      <c r="Y5570">
        <v>3.56</v>
      </c>
      <c r="Z5570">
        <v>2.4470000000000001</v>
      </c>
      <c r="AA5570">
        <v>1.1100000000000001</v>
      </c>
      <c r="AB5570">
        <v>-0.60099999999999998</v>
      </c>
      <c r="AC5570">
        <v>-1.2330000000000001</v>
      </c>
      <c r="AD5570">
        <v>5.1999999999999998E-2</v>
      </c>
      <c r="AE5570">
        <v>1.1679999999999999</v>
      </c>
      <c r="AF5570">
        <v>2.431</v>
      </c>
      <c r="AG5570">
        <v>3.5569999999999999</v>
      </c>
      <c r="AH5570">
        <v>4.3689999999999998</v>
      </c>
      <c r="AI5570">
        <v>5.0039999999999996</v>
      </c>
      <c r="AJ5570">
        <v>4.4880000000000004</v>
      </c>
      <c r="AK5570">
        <v>3.47</v>
      </c>
      <c r="AL5570">
        <v>1.3480000000000001</v>
      </c>
      <c r="AM5570">
        <v>-1.9350000000000001</v>
      </c>
      <c r="AN5570">
        <v>-5.4870000000000001</v>
      </c>
      <c r="AO5570">
        <v>-5.0010000000000003</v>
      </c>
      <c r="AP5570">
        <v>-2.2949999999999999</v>
      </c>
      <c r="AQ5570">
        <v>-1.3919999999999999</v>
      </c>
      <c r="AR5570">
        <v>-0.52900000000000003</v>
      </c>
      <c r="AS5570">
        <v>0.217</v>
      </c>
      <c r="AT5570">
        <v>0.88800000000000001</v>
      </c>
      <c r="AU5570">
        <v>1.147</v>
      </c>
      <c r="AV5570">
        <v>0.35</v>
      </c>
      <c r="AW5570">
        <v>0.14099999999999999</v>
      </c>
      <c r="AX5570">
        <v>0.68</v>
      </c>
      <c r="AY5570">
        <v>1.0129999999999999</v>
      </c>
      <c r="AZ5570">
        <v>1.2849999999999999</v>
      </c>
      <c r="BA5570">
        <v>1.2849999999999999</v>
      </c>
      <c r="BB5570">
        <v>1.2869999999999999</v>
      </c>
      <c r="BC5570">
        <v>2018</v>
      </c>
    </row>
    <row r="5571" spans="1:55" x14ac:dyDescent="0.25">
      <c r="A5571">
        <v>196</v>
      </c>
      <c r="B5571" t="s">
        <v>1391</v>
      </c>
      <c r="C5571" t="s">
        <v>343</v>
      </c>
      <c r="D5571" t="s">
        <v>1392</v>
      </c>
      <c r="E5571" t="s">
        <v>344</v>
      </c>
      <c r="F5571" t="s">
        <v>345</v>
      </c>
      <c r="G5571" t="s">
        <v>229</v>
      </c>
      <c r="H5571" t="s">
        <v>230</v>
      </c>
      <c r="I5571" t="s">
        <v>1398</v>
      </c>
      <c r="J5571" t="s">
        <v>232</v>
      </c>
      <c r="K5571" t="s">
        <v>232</v>
      </c>
      <c r="L5571" t="s">
        <v>232</v>
      </c>
      <c r="M5571" t="s">
        <v>232</v>
      </c>
      <c r="N5571" t="s">
        <v>232</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-3.0209999999999999</v>
      </c>
      <c r="AN5571">
        <v>-9.2829999999999995</v>
      </c>
      <c r="AO5571">
        <v>-8.67</v>
      </c>
      <c r="AP5571">
        <v>-2.8839999999999999</v>
      </c>
      <c r="AQ5571">
        <v>-1.21</v>
      </c>
      <c r="AR5571">
        <v>-0.312</v>
      </c>
      <c r="AS5571">
        <v>0.81599999999999995</v>
      </c>
      <c r="AT5571">
        <v>2.1339999999999999</v>
      </c>
      <c r="AU5571">
        <v>2.0760000000000001</v>
      </c>
      <c r="AV5571">
        <v>-0.32800000000000001</v>
      </c>
      <c r="AW5571">
        <v>-0.63300000000000001</v>
      </c>
      <c r="AX5571">
        <v>0.877</v>
      </c>
      <c r="AY5571">
        <v>1.7789999999999999</v>
      </c>
      <c r="AZ5571">
        <v>2.9660000000000002</v>
      </c>
      <c r="BA5571">
        <v>3.2679999999999998</v>
      </c>
      <c r="BB5571">
        <v>3.403</v>
      </c>
      <c r="BC5571">
        <v>2018</v>
      </c>
    </row>
    <row r="5572" spans="1:55" x14ac:dyDescent="0.25">
      <c r="A5572">
        <v>196</v>
      </c>
      <c r="B5572" t="s">
        <v>1391</v>
      </c>
      <c r="C5572" t="s">
        <v>346</v>
      </c>
      <c r="D5572" t="s">
        <v>1392</v>
      </c>
      <c r="E5572" t="s">
        <v>344</v>
      </c>
      <c r="F5572" t="s">
        <v>345</v>
      </c>
      <c r="G5572" t="s">
        <v>270</v>
      </c>
      <c r="I5572" t="s">
        <v>397</v>
      </c>
      <c r="J5572" t="s">
        <v>232</v>
      </c>
      <c r="K5572" t="s">
        <v>232</v>
      </c>
      <c r="L5572" t="s">
        <v>232</v>
      </c>
      <c r="M5572" t="s">
        <v>232</v>
      </c>
      <c r="N5572" t="s">
        <v>232</v>
      </c>
      <c r="O5572" t="s">
        <v>232</v>
      </c>
      <c r="P5572" t="s">
        <v>232</v>
      </c>
      <c r="Q5572" t="s">
        <v>232</v>
      </c>
      <c r="R5572" t="s">
        <v>232</v>
      </c>
      <c r="S5572" t="s">
        <v>232</v>
      </c>
      <c r="T5572" t="s">
        <v>232</v>
      </c>
      <c r="U5572" t="s">
        <v>232</v>
      </c>
      <c r="V5572" t="s">
        <v>232</v>
      </c>
      <c r="W5572" t="s">
        <v>232</v>
      </c>
      <c r="X5572" t="s">
        <v>232</v>
      </c>
      <c r="Y5572">
        <v>2.7040000000000002</v>
      </c>
      <c r="Z5572">
        <v>1.8380000000000001</v>
      </c>
      <c r="AA5572">
        <v>1.429</v>
      </c>
      <c r="AB5572">
        <v>0.78400000000000003</v>
      </c>
      <c r="AC5572">
        <v>-9.6000000000000002E-2</v>
      </c>
      <c r="AD5572">
        <v>0.44500000000000001</v>
      </c>
      <c r="AE5572">
        <v>1.276</v>
      </c>
      <c r="AF5572">
        <v>1.85</v>
      </c>
      <c r="AG5572">
        <v>2.1419999999999999</v>
      </c>
      <c r="AH5572">
        <v>2.706</v>
      </c>
      <c r="AI5572">
        <v>3.29</v>
      </c>
      <c r="AJ5572">
        <v>2.5550000000000002</v>
      </c>
      <c r="AK5572">
        <v>2.669</v>
      </c>
      <c r="AL5572">
        <v>1.252</v>
      </c>
      <c r="AM5572">
        <v>-1.552</v>
      </c>
      <c r="AN5572">
        <v>-4.5190000000000001</v>
      </c>
      <c r="AO5572">
        <v>-4.0119999999999996</v>
      </c>
      <c r="AP5572">
        <v>-1.3080000000000001</v>
      </c>
      <c r="AQ5572">
        <v>-0.52</v>
      </c>
      <c r="AR5572">
        <v>-0.129</v>
      </c>
      <c r="AS5572">
        <v>0.32400000000000001</v>
      </c>
      <c r="AT5572">
        <v>0.80500000000000005</v>
      </c>
      <c r="AU5572">
        <v>0.745</v>
      </c>
      <c r="AV5572">
        <v>-0.113</v>
      </c>
      <c r="AW5572">
        <v>-0.20699999999999999</v>
      </c>
      <c r="AX5572">
        <v>0.27300000000000002</v>
      </c>
      <c r="AY5572">
        <v>0.52600000000000002</v>
      </c>
      <c r="AZ5572">
        <v>0.83599999999999997</v>
      </c>
      <c r="BA5572">
        <v>0.879</v>
      </c>
      <c r="BB5572">
        <v>0.874</v>
      </c>
      <c r="BC5572">
        <v>2018</v>
      </c>
    </row>
    <row r="5573" spans="1:55" x14ac:dyDescent="0.25">
      <c r="A5573">
        <v>196</v>
      </c>
      <c r="B5573" t="s">
        <v>1391</v>
      </c>
      <c r="C5573" t="s">
        <v>347</v>
      </c>
      <c r="D5573" t="s">
        <v>1392</v>
      </c>
      <c r="E5573" t="s">
        <v>348</v>
      </c>
      <c r="F5573" t="s">
        <v>349</v>
      </c>
      <c r="G5573" t="s">
        <v>229</v>
      </c>
      <c r="H5573" t="s">
        <v>230</v>
      </c>
      <c r="I5573" t="s">
        <v>1398</v>
      </c>
      <c r="J5573" t="s">
        <v>232</v>
      </c>
      <c r="K5573" t="s">
        <v>232</v>
      </c>
      <c r="L5573" t="s">
        <v>232</v>
      </c>
      <c r="M5573" t="s">
        <v>232</v>
      </c>
      <c r="N5573" t="s">
        <v>232</v>
      </c>
      <c r="O5573">
        <v>-0.68</v>
      </c>
      <c r="P5573">
        <v>-0.33800000000000002</v>
      </c>
      <c r="Q5573">
        <v>0.93500000000000005</v>
      </c>
      <c r="R5573">
        <v>2.371</v>
      </c>
      <c r="S5573">
        <v>2.6829999999999998</v>
      </c>
      <c r="T5573">
        <v>2.82</v>
      </c>
      <c r="U5573">
        <v>0.91600000000000004</v>
      </c>
      <c r="V5573">
        <v>1.121</v>
      </c>
      <c r="W5573">
        <v>4.7030000000000003</v>
      </c>
      <c r="X5573">
        <v>7.5759999999999996</v>
      </c>
      <c r="Y5573">
        <v>9.23</v>
      </c>
      <c r="Z5573">
        <v>7.7750000000000004</v>
      </c>
      <c r="AA5573">
        <v>5.766</v>
      </c>
      <c r="AB5573">
        <v>3.5430000000000001</v>
      </c>
      <c r="AC5573">
        <v>2.4710000000000001</v>
      </c>
      <c r="AD5573">
        <v>3.8730000000000002</v>
      </c>
      <c r="AE5573">
        <v>4.4619999999999997</v>
      </c>
      <c r="AF5573">
        <v>6.0119999999999996</v>
      </c>
      <c r="AG5573">
        <v>7.8</v>
      </c>
      <c r="AH5573">
        <v>9.3409999999999993</v>
      </c>
      <c r="AI5573">
        <v>10.102</v>
      </c>
      <c r="AJ5573">
        <v>8.9670000000000005</v>
      </c>
      <c r="AK5573">
        <v>7.4189999999999996</v>
      </c>
      <c r="AL5573">
        <v>3.2549999999999999</v>
      </c>
      <c r="AM5573">
        <v>-3.0219999999999998</v>
      </c>
      <c r="AN5573">
        <v>-9.7759999999999998</v>
      </c>
      <c r="AO5573">
        <v>-8.8650000000000002</v>
      </c>
      <c r="AP5573">
        <v>-3.0009999999999999</v>
      </c>
      <c r="AQ5573">
        <v>-1.389</v>
      </c>
      <c r="AR5573">
        <v>0.27200000000000002</v>
      </c>
      <c r="AS5573">
        <v>2.1589999999999998</v>
      </c>
      <c r="AT5573">
        <v>4.069</v>
      </c>
      <c r="AU5573">
        <v>5.0129999999999999</v>
      </c>
      <c r="AV5573">
        <v>3.028</v>
      </c>
      <c r="AW5573">
        <v>2.6749999999999998</v>
      </c>
      <c r="AX5573">
        <v>4.516</v>
      </c>
      <c r="AY5573">
        <v>5.7009999999999996</v>
      </c>
      <c r="AZ5573">
        <v>6.78</v>
      </c>
      <c r="BA5573">
        <v>7.1</v>
      </c>
      <c r="BB5573">
        <v>7.4379999999999997</v>
      </c>
      <c r="BC5573">
        <v>2018</v>
      </c>
    </row>
    <row r="5574" spans="1:55" x14ac:dyDescent="0.25">
      <c r="A5574">
        <v>196</v>
      </c>
      <c r="B5574" t="s">
        <v>1391</v>
      </c>
      <c r="C5574" t="s">
        <v>350</v>
      </c>
      <c r="D5574" t="s">
        <v>1392</v>
      </c>
      <c r="E5574" t="s">
        <v>348</v>
      </c>
      <c r="F5574" t="s">
        <v>349</v>
      </c>
      <c r="G5574" t="s">
        <v>282</v>
      </c>
      <c r="I5574" t="s">
        <v>351</v>
      </c>
      <c r="J5574" t="s">
        <v>232</v>
      </c>
      <c r="K5574" t="s">
        <v>232</v>
      </c>
      <c r="L5574" t="s">
        <v>232</v>
      </c>
      <c r="M5574" t="s">
        <v>232</v>
      </c>
      <c r="N5574" t="s">
        <v>232</v>
      </c>
      <c r="O5574">
        <v>-1.5049999999999999</v>
      </c>
      <c r="P5574">
        <v>-0.64700000000000002</v>
      </c>
      <c r="Q5574">
        <v>1.4990000000000001</v>
      </c>
      <c r="R5574">
        <v>3.423</v>
      </c>
      <c r="S5574">
        <v>3.6440000000000001</v>
      </c>
      <c r="T5574">
        <v>3.677</v>
      </c>
      <c r="U5574">
        <v>1.2170000000000001</v>
      </c>
      <c r="V5574">
        <v>1.4510000000000001</v>
      </c>
      <c r="W5574">
        <v>5.6769999999999996</v>
      </c>
      <c r="X5574">
        <v>8.5069999999999997</v>
      </c>
      <c r="Y5574">
        <v>9.7390000000000008</v>
      </c>
      <c r="Z5574">
        <v>7.742</v>
      </c>
      <c r="AA5574">
        <v>5.55</v>
      </c>
      <c r="AB5574">
        <v>3.3490000000000002</v>
      </c>
      <c r="AC5574">
        <v>2.2229999999999999</v>
      </c>
      <c r="AD5574">
        <v>3.2719999999999998</v>
      </c>
      <c r="AE5574">
        <v>3.5339999999999998</v>
      </c>
      <c r="AF5574">
        <v>4.4980000000000002</v>
      </c>
      <c r="AG5574">
        <v>5.5069999999999997</v>
      </c>
      <c r="AH5574">
        <v>6.1059999999999999</v>
      </c>
      <c r="AI5574">
        <v>6.2850000000000001</v>
      </c>
      <c r="AJ5574">
        <v>5.306</v>
      </c>
      <c r="AK5574">
        <v>4.0469999999999997</v>
      </c>
      <c r="AL5574">
        <v>1.716</v>
      </c>
      <c r="AM5574">
        <v>-1.5740000000000001</v>
      </c>
      <c r="AN5574">
        <v>-4.8529999999999998</v>
      </c>
      <c r="AO5574">
        <v>-4.1970000000000001</v>
      </c>
      <c r="AP5574">
        <v>-1.389</v>
      </c>
      <c r="AQ5574">
        <v>-0.61</v>
      </c>
      <c r="AR5574">
        <v>0.113</v>
      </c>
      <c r="AS5574">
        <v>0.86199999999999999</v>
      </c>
      <c r="AT5574">
        <v>1.532</v>
      </c>
      <c r="AU5574">
        <v>1.7789999999999999</v>
      </c>
      <c r="AV5574">
        <v>1.032</v>
      </c>
      <c r="AW5574">
        <v>0.87</v>
      </c>
      <c r="AX5574">
        <v>1.395</v>
      </c>
      <c r="AY5574">
        <v>1.6719999999999999</v>
      </c>
      <c r="AZ5574">
        <v>1.8979999999999999</v>
      </c>
      <c r="BA5574">
        <v>1.9</v>
      </c>
      <c r="BB5574">
        <v>1.9019999999999999</v>
      </c>
      <c r="BC5574">
        <v>2018</v>
      </c>
    </row>
    <row r="5575" spans="1:55" x14ac:dyDescent="0.25">
      <c r="A5575">
        <v>196</v>
      </c>
      <c r="B5575" t="s">
        <v>1391</v>
      </c>
      <c r="C5575" t="s">
        <v>352</v>
      </c>
      <c r="D5575" t="s">
        <v>1392</v>
      </c>
      <c r="E5575" t="s">
        <v>353</v>
      </c>
      <c r="F5575" t="s">
        <v>354</v>
      </c>
      <c r="G5575" t="s">
        <v>229</v>
      </c>
      <c r="H5575" t="s">
        <v>230</v>
      </c>
      <c r="I5575" t="s">
        <v>1398</v>
      </c>
      <c r="J5575" t="s">
        <v>232</v>
      </c>
      <c r="K5575" t="s">
        <v>232</v>
      </c>
      <c r="L5575" t="s">
        <v>232</v>
      </c>
      <c r="M5575" t="s">
        <v>232</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2.0720000000000001</v>
      </c>
      <c r="AN5575">
        <v>9.516</v>
      </c>
      <c r="AO5575">
        <v>18.562999999999999</v>
      </c>
      <c r="AP5575">
        <v>23.375</v>
      </c>
      <c r="AQ5575">
        <v>25.047999999999998</v>
      </c>
      <c r="AR5575">
        <v>24.896000000000001</v>
      </c>
      <c r="AS5575">
        <v>24.672000000000001</v>
      </c>
      <c r="AT5575">
        <v>24.157</v>
      </c>
      <c r="AU5575">
        <v>22.443999999999999</v>
      </c>
      <c r="AV5575">
        <v>25.831</v>
      </c>
      <c r="AW5575">
        <v>31.739000000000001</v>
      </c>
      <c r="AX5575">
        <v>34.911000000000001</v>
      </c>
      <c r="AY5575">
        <v>35.68</v>
      </c>
      <c r="AZ5575">
        <v>31.565000000000001</v>
      </c>
      <c r="BA5575">
        <v>24.151</v>
      </c>
      <c r="BB5575">
        <v>16.367000000000001</v>
      </c>
      <c r="BC5575">
        <v>2018</v>
      </c>
    </row>
    <row r="5576" spans="1:55" x14ac:dyDescent="0.25">
      <c r="A5576">
        <v>196</v>
      </c>
      <c r="B5576" t="s">
        <v>1391</v>
      </c>
      <c r="C5576" t="s">
        <v>355</v>
      </c>
      <c r="D5576" t="s">
        <v>1392</v>
      </c>
      <c r="E5576" t="s">
        <v>353</v>
      </c>
      <c r="F5576" t="s">
        <v>354</v>
      </c>
      <c r="G5576" t="s">
        <v>282</v>
      </c>
      <c r="I5576" t="s">
        <v>379</v>
      </c>
      <c r="J5576" t="s">
        <v>232</v>
      </c>
      <c r="K5576" t="s">
        <v>232</v>
      </c>
      <c r="L5576" t="s">
        <v>232</v>
      </c>
      <c r="M5576" t="s">
        <v>232</v>
      </c>
      <c r="N5576">
        <v>153.52500000000001</v>
      </c>
      <c r="O5576">
        <v>125.881</v>
      </c>
      <c r="P5576">
        <v>102.863</v>
      </c>
      <c r="Q5576">
        <v>77.072999999999993</v>
      </c>
      <c r="R5576">
        <v>64.695999999999998</v>
      </c>
      <c r="S5576">
        <v>59.706000000000003</v>
      </c>
      <c r="T5576">
        <v>58.048999999999999</v>
      </c>
      <c r="U5576">
        <v>67.421999999999997</v>
      </c>
      <c r="V5576">
        <v>70.989000000000004</v>
      </c>
      <c r="W5576">
        <v>63.277999999999999</v>
      </c>
      <c r="X5576">
        <v>52.585999999999999</v>
      </c>
      <c r="Y5576">
        <v>42.771000000000001</v>
      </c>
      <c r="Z5576">
        <v>35.601999999999997</v>
      </c>
      <c r="AA5576">
        <v>32.085000000000001</v>
      </c>
      <c r="AB5576">
        <v>31.231000000000002</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1.079</v>
      </c>
      <c r="AN5576">
        <v>4.7240000000000002</v>
      </c>
      <c r="AO5576">
        <v>8.7880000000000003</v>
      </c>
      <c r="AP5576">
        <v>10.823</v>
      </c>
      <c r="AQ5576">
        <v>10.992000000000001</v>
      </c>
      <c r="AR5576">
        <v>10.355</v>
      </c>
      <c r="AS5576">
        <v>9.85</v>
      </c>
      <c r="AT5576">
        <v>9.0980000000000008</v>
      </c>
      <c r="AU5576">
        <v>7.9640000000000004</v>
      </c>
      <c r="AV5576">
        <v>8.8000000000000007</v>
      </c>
      <c r="AW5576">
        <v>10.319000000000001</v>
      </c>
      <c r="AX5576">
        <v>10.781000000000001</v>
      </c>
      <c r="AY5576">
        <v>10.465</v>
      </c>
      <c r="AZ5576">
        <v>8.8379999999999992</v>
      </c>
      <c r="BA5576">
        <v>6.4619999999999997</v>
      </c>
      <c r="BB5576">
        <v>4.1849999999999996</v>
      </c>
      <c r="BC5576">
        <v>2018</v>
      </c>
    </row>
    <row r="5577" spans="1:55" x14ac:dyDescent="0.25">
      <c r="A5577">
        <v>196</v>
      </c>
      <c r="B5577" t="s">
        <v>1391</v>
      </c>
      <c r="C5577" t="s">
        <v>356</v>
      </c>
      <c r="D5577" t="s">
        <v>1392</v>
      </c>
      <c r="E5577" t="s">
        <v>357</v>
      </c>
      <c r="F5577" t="s">
        <v>358</v>
      </c>
      <c r="G5577" t="s">
        <v>229</v>
      </c>
      <c r="H5577" t="s">
        <v>230</v>
      </c>
      <c r="I5577" t="s">
        <v>1398</v>
      </c>
      <c r="J5577" t="s">
        <v>232</v>
      </c>
      <c r="K5577" t="s">
        <v>232</v>
      </c>
      <c r="L5577" t="s">
        <v>232</v>
      </c>
      <c r="M5577" t="s">
        <v>232</v>
      </c>
      <c r="N5577" t="s">
        <v>232</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89.02</v>
      </c>
      <c r="AU5577">
        <v>89.075999999999993</v>
      </c>
      <c r="AV5577">
        <v>86.265000000000001</v>
      </c>
      <c r="AW5577">
        <v>86.32</v>
      </c>
      <c r="AX5577">
        <v>88.314999999999998</v>
      </c>
      <c r="AY5577">
        <v>91.527000000000001</v>
      </c>
      <c r="AZ5577">
        <v>92.659000000000006</v>
      </c>
      <c r="BA5577">
        <v>87.855000000000004</v>
      </c>
      <c r="BB5577">
        <v>82.822000000000003</v>
      </c>
      <c r="BC5577">
        <v>2018</v>
      </c>
    </row>
    <row r="5578" spans="1:55" x14ac:dyDescent="0.25">
      <c r="A5578">
        <v>196</v>
      </c>
      <c r="B5578" t="s">
        <v>1391</v>
      </c>
      <c r="C5578" t="s">
        <v>359</v>
      </c>
      <c r="D5578" t="s">
        <v>1392</v>
      </c>
      <c r="E5578" t="s">
        <v>357</v>
      </c>
      <c r="F5578" t="s">
        <v>358</v>
      </c>
      <c r="G5578" t="s">
        <v>282</v>
      </c>
      <c r="I5578" t="s">
        <v>360</v>
      </c>
      <c r="J5578" t="s">
        <v>232</v>
      </c>
      <c r="K5578" t="s">
        <v>232</v>
      </c>
      <c r="L5578" t="s">
        <v>232</v>
      </c>
      <c r="M5578" t="s">
        <v>232</v>
      </c>
      <c r="N5578" t="s">
        <v>232</v>
      </c>
      <c r="O5578">
        <v>64.22</v>
      </c>
      <c r="P5578">
        <v>68.578000000000003</v>
      </c>
      <c r="Q5578">
        <v>62.972999999999999</v>
      </c>
      <c r="R5578">
        <v>54.777999999999999</v>
      </c>
      <c r="S5578">
        <v>54.99</v>
      </c>
      <c r="T5578">
        <v>55.448999999999998</v>
      </c>
      <c r="U5578">
        <v>57.997999999999998</v>
      </c>
      <c r="V5578">
        <v>58.665999999999997</v>
      </c>
      <c r="W5578">
        <v>54.595999999999997</v>
      </c>
      <c r="X5578">
        <v>48.959000000000003</v>
      </c>
      <c r="Y5578">
        <v>43.500999999999998</v>
      </c>
      <c r="Z5578">
        <v>37.277999999999999</v>
      </c>
      <c r="AA5578">
        <v>34.633000000000003</v>
      </c>
      <c r="AB5578">
        <v>34.497</v>
      </c>
      <c r="AC5578">
        <v>32.023000000000003</v>
      </c>
      <c r="AD5578">
        <v>30.018000000000001</v>
      </c>
      <c r="AE5578">
        <v>28.172000000000001</v>
      </c>
      <c r="AF5578">
        <v>26.402999999999999</v>
      </c>
      <c r="AG5578">
        <v>24.7</v>
      </c>
      <c r="AH5578">
        <v>22.509</v>
      </c>
      <c r="AI5578">
        <v>20.792000000000002</v>
      </c>
      <c r="AJ5578">
        <v>18.396999999999998</v>
      </c>
      <c r="AK5578">
        <v>16.298999999999999</v>
      </c>
      <c r="AL5578">
        <v>18.981000000000002</v>
      </c>
      <c r="AM5578">
        <v>24.324000000000002</v>
      </c>
      <c r="AN5578">
        <v>29.687999999999999</v>
      </c>
      <c r="AO5578">
        <v>34.688000000000002</v>
      </c>
      <c r="AP5578">
        <v>35.722999999999999</v>
      </c>
      <c r="AQ5578">
        <v>34.603999999999999</v>
      </c>
      <c r="AR5578">
        <v>34.244999999999997</v>
      </c>
      <c r="AS5578">
        <v>34.372</v>
      </c>
      <c r="AT5578">
        <v>33.526000000000003</v>
      </c>
      <c r="AU5578">
        <v>31.609000000000002</v>
      </c>
      <c r="AV5578">
        <v>29.388000000000002</v>
      </c>
      <c r="AW5578">
        <v>28.065000000000001</v>
      </c>
      <c r="AX5578">
        <v>27.274000000000001</v>
      </c>
      <c r="AY5578">
        <v>26.846</v>
      </c>
      <c r="AZ5578">
        <v>25.943000000000001</v>
      </c>
      <c r="BA5578">
        <v>23.506</v>
      </c>
      <c r="BB5578">
        <v>21.175999999999998</v>
      </c>
      <c r="BC5578">
        <v>2018</v>
      </c>
    </row>
    <row r="5579" spans="1:55" x14ac:dyDescent="0.25">
      <c r="A5579">
        <v>196</v>
      </c>
      <c r="B5579" t="s">
        <v>1391</v>
      </c>
      <c r="C5579" t="s">
        <v>361</v>
      </c>
      <c r="D5579" t="s">
        <v>1392</v>
      </c>
      <c r="E5579" t="s">
        <v>362</v>
      </c>
      <c r="F5579" t="s">
        <v>363</v>
      </c>
      <c r="G5579" t="s">
        <v>229</v>
      </c>
      <c r="H5579" t="s">
        <v>230</v>
      </c>
      <c r="I5579" t="s">
        <v>1398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75.245999999999995</v>
      </c>
      <c r="V5579">
        <v>77.298000000000002</v>
      </c>
      <c r="W5579">
        <v>82.843000000000004</v>
      </c>
      <c r="X5579">
        <v>89.058000000000007</v>
      </c>
      <c r="Y5579">
        <v>94.775999999999996</v>
      </c>
      <c r="Z5579">
        <v>100.437</v>
      </c>
      <c r="AA5579">
        <v>103.9</v>
      </c>
      <c r="AB5579">
        <v>105.804</v>
      </c>
      <c r="AC5579">
        <v>111.131</v>
      </c>
      <c r="AD5579">
        <v>118.37</v>
      </c>
      <c r="AE5579">
        <v>126.248</v>
      </c>
      <c r="AF5579">
        <v>133.655</v>
      </c>
      <c r="AG5579">
        <v>141.636</v>
      </c>
      <c r="AH5579">
        <v>152.982</v>
      </c>
      <c r="AI5579">
        <v>160.72</v>
      </c>
      <c r="AJ5579">
        <v>168.99600000000001</v>
      </c>
      <c r="AK5579">
        <v>183.32</v>
      </c>
      <c r="AL5579">
        <v>189.666</v>
      </c>
      <c r="AM5579">
        <v>191.96299999999999</v>
      </c>
      <c r="AN5579">
        <v>201.458</v>
      </c>
      <c r="AO5579">
        <v>211.22300000000001</v>
      </c>
      <c r="AP5579">
        <v>215.971</v>
      </c>
      <c r="AQ5579">
        <v>227.87700000000001</v>
      </c>
      <c r="AR5579">
        <v>240.42500000000001</v>
      </c>
      <c r="AS5579">
        <v>250.471</v>
      </c>
      <c r="AT5579">
        <v>265.52199999999999</v>
      </c>
      <c r="AU5579">
        <v>281.8</v>
      </c>
      <c r="AV5579">
        <v>293.53300000000002</v>
      </c>
      <c r="AW5579">
        <v>307.57299999999998</v>
      </c>
      <c r="AX5579">
        <v>323.81299999999999</v>
      </c>
      <c r="AY5579">
        <v>340.93599999999998</v>
      </c>
      <c r="AZ5579">
        <v>357.16699999999997</v>
      </c>
      <c r="BA5579">
        <v>373.76100000000002</v>
      </c>
      <c r="BB5579">
        <v>391.11599999999999</v>
      </c>
      <c r="BC5579">
        <v>2018</v>
      </c>
    </row>
    <row r="5580" spans="1:55" x14ac:dyDescent="0.25">
      <c r="A5580">
        <v>196</v>
      </c>
      <c r="B5580" t="s">
        <v>1391</v>
      </c>
      <c r="C5580" t="s">
        <v>364</v>
      </c>
      <c r="D5580" t="s">
        <v>1392</v>
      </c>
      <c r="E5580" t="s">
        <v>365</v>
      </c>
      <c r="F5580" t="s">
        <v>366</v>
      </c>
      <c r="G5580" t="s">
        <v>242</v>
      </c>
      <c r="H5580" t="s">
        <v>230</v>
      </c>
      <c r="I5580" t="s">
        <v>1399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-2.649</v>
      </c>
      <c r="AN5580">
        <v>-3.327</v>
      </c>
      <c r="AO5580">
        <v>-4.6710000000000003</v>
      </c>
      <c r="AP5580">
        <v>-6.8849999999999998</v>
      </c>
      <c r="AQ5580">
        <v>-5.9340000000000002</v>
      </c>
      <c r="AR5580">
        <v>-6.25</v>
      </c>
      <c r="AS5580">
        <v>-5.1859999999999999</v>
      </c>
      <c r="AT5580">
        <v>-3.988</v>
      </c>
      <c r="AU5580">
        <v>-5.8150000000000004</v>
      </c>
      <c r="AV5580">
        <v>-8.1170000000000009</v>
      </c>
      <c r="AW5580">
        <v>-9.1920000000000002</v>
      </c>
      <c r="AX5580">
        <v>-9.6059999999999999</v>
      </c>
      <c r="AY5580">
        <v>-9.3030000000000008</v>
      </c>
      <c r="AZ5580">
        <v>-9.7539999999999996</v>
      </c>
      <c r="BA5580">
        <v>-10.137</v>
      </c>
      <c r="BB5580">
        <v>-10.52</v>
      </c>
      <c r="BC5580">
        <v>2017</v>
      </c>
    </row>
    <row r="5581" spans="1:55" x14ac:dyDescent="0.25">
      <c r="A5581">
        <v>196</v>
      </c>
      <c r="B5581" t="s">
        <v>1391</v>
      </c>
      <c r="C5581" t="s">
        <v>368</v>
      </c>
      <c r="D5581" t="s">
        <v>1392</v>
      </c>
      <c r="E5581" t="s">
        <v>365</v>
      </c>
      <c r="F5581" t="s">
        <v>366</v>
      </c>
      <c r="G5581" t="s">
        <v>282</v>
      </c>
      <c r="I5581" t="s">
        <v>369</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-2.7829999999999999</v>
      </c>
      <c r="AC5581">
        <v>-5.0060000000000002</v>
      </c>
      <c r="AD5581">
        <v>-3.3410000000000002</v>
      </c>
      <c r="AE5581">
        <v>-0.82199999999999995</v>
      </c>
      <c r="AF5581">
        <v>-2.1269999999999998</v>
      </c>
      <c r="AG5581">
        <v>-2.4809999999999999</v>
      </c>
      <c r="AH5581">
        <v>-4.5949999999999998</v>
      </c>
      <c r="AI5581">
        <v>-7.1449999999999996</v>
      </c>
      <c r="AJ5581">
        <v>-7.1879999999999997</v>
      </c>
      <c r="AK5581">
        <v>-6.8490000000000002</v>
      </c>
      <c r="AL5581">
        <v>-7.7530000000000001</v>
      </c>
      <c r="AM5581">
        <v>-2.1760000000000002</v>
      </c>
      <c r="AN5581">
        <v>-2.2890000000000001</v>
      </c>
      <c r="AO5581">
        <v>-2.7949999999999999</v>
      </c>
      <c r="AP5581">
        <v>-3.9329999999999998</v>
      </c>
      <c r="AQ5581">
        <v>-3.1739999999999999</v>
      </c>
      <c r="AR5581">
        <v>-3.129</v>
      </c>
      <c r="AS5581">
        <v>-2.956</v>
      </c>
      <c r="AT5581">
        <v>-2.1549999999999998</v>
      </c>
      <c r="AU5581">
        <v>-2.903</v>
      </c>
      <c r="AV5581">
        <v>-3.9910000000000001</v>
      </c>
      <c r="AW5581">
        <v>-4.367</v>
      </c>
      <c r="AX5581">
        <v>-4.2699999999999996</v>
      </c>
      <c r="AY5581">
        <v>-3.8849999999999998</v>
      </c>
      <c r="AZ5581">
        <v>-3.8370000000000002</v>
      </c>
      <c r="BA5581">
        <v>-3.7749999999999999</v>
      </c>
      <c r="BB5581">
        <v>-3.706</v>
      </c>
      <c r="BC5581">
        <v>2017</v>
      </c>
    </row>
    <row r="5582" spans="1:55" x14ac:dyDescent="0.25">
      <c r="A5582">
        <v>278</v>
      </c>
      <c r="B5582" t="s">
        <v>1400</v>
      </c>
      <c r="C5582" t="s">
        <v>225</v>
      </c>
      <c r="D5582" t="s">
        <v>1401</v>
      </c>
      <c r="E5582" t="s">
        <v>227</v>
      </c>
      <c r="F5582" t="s">
        <v>228</v>
      </c>
      <c r="G5582" t="s">
        <v>229</v>
      </c>
      <c r="H5582" t="s">
        <v>230</v>
      </c>
      <c r="I5582" t="s">
        <v>1402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170.09299999999999</v>
      </c>
      <c r="AT5582">
        <v>178.017</v>
      </c>
      <c r="AU5582">
        <v>186.67099999999999</v>
      </c>
      <c r="AV5582">
        <v>179.20400000000001</v>
      </c>
      <c r="AW5582">
        <v>170.244</v>
      </c>
      <c r="AX5582">
        <v>169.90299999999999</v>
      </c>
      <c r="AY5582">
        <v>171.77199999999999</v>
      </c>
      <c r="AZ5582">
        <v>174.69300000000001</v>
      </c>
      <c r="BA5582">
        <v>178.18600000000001</v>
      </c>
      <c r="BB5582">
        <v>183.53200000000001</v>
      </c>
      <c r="BC5582">
        <v>2017</v>
      </c>
    </row>
    <row r="5583" spans="1:55" x14ac:dyDescent="0.25">
      <c r="A5583">
        <v>278</v>
      </c>
      <c r="B5583" t="s">
        <v>1400</v>
      </c>
      <c r="C5583" t="s">
        <v>233</v>
      </c>
      <c r="D5583" t="s">
        <v>1401</v>
      </c>
      <c r="E5583" t="s">
        <v>227</v>
      </c>
      <c r="F5583" t="s">
        <v>234</v>
      </c>
      <c r="G5583" t="s">
        <v>235</v>
      </c>
      <c r="I5583" t="s">
        <v>236</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4.7690000000000001</v>
      </c>
      <c r="AT5583">
        <v>4.6589999999999998</v>
      </c>
      <c r="AU5583">
        <v>4.8609999999999998</v>
      </c>
      <c r="AV5583">
        <v>-4</v>
      </c>
      <c r="AW5583">
        <v>-5</v>
      </c>
      <c r="AX5583">
        <v>-0.2</v>
      </c>
      <c r="AY5583">
        <v>1.1000000000000001</v>
      </c>
      <c r="AZ5583">
        <v>1.7</v>
      </c>
      <c r="BA5583">
        <v>2</v>
      </c>
      <c r="BB5583">
        <v>3</v>
      </c>
      <c r="BC5583">
        <v>2017</v>
      </c>
    </row>
    <row r="5584" spans="1:55" x14ac:dyDescent="0.25">
      <c r="A5584">
        <v>278</v>
      </c>
      <c r="B5584" t="s">
        <v>1400</v>
      </c>
      <c r="C5584" t="s">
        <v>237</v>
      </c>
      <c r="D5584" t="s">
        <v>1401</v>
      </c>
      <c r="E5584" t="s">
        <v>238</v>
      </c>
      <c r="F5584" t="s">
        <v>239</v>
      </c>
      <c r="G5584" t="s">
        <v>229</v>
      </c>
      <c r="H5584" t="s">
        <v>230</v>
      </c>
      <c r="I5584" t="s">
        <v>1402</v>
      </c>
      <c r="J5584" t="s">
        <v>374</v>
      </c>
      <c r="K5584" t="s">
        <v>374</v>
      </c>
      <c r="L5584" t="s">
        <v>374</v>
      </c>
      <c r="M5584" t="s">
        <v>374</v>
      </c>
      <c r="N5584" t="s">
        <v>374</v>
      </c>
      <c r="O5584" t="s">
        <v>374</v>
      </c>
      <c r="P5584" t="s">
        <v>374</v>
      </c>
      <c r="Q5584" t="s">
        <v>374</v>
      </c>
      <c r="R5584" t="s">
        <v>374</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343.738</v>
      </c>
      <c r="AT5584">
        <v>377.34899999999999</v>
      </c>
      <c r="AU5584">
        <v>415.12700000000001</v>
      </c>
      <c r="AV5584">
        <v>418.32400000000001</v>
      </c>
      <c r="AW5584">
        <v>417.83199999999999</v>
      </c>
      <c r="AX5584">
        <v>433.4</v>
      </c>
      <c r="AY5584">
        <v>455.48099999999999</v>
      </c>
      <c r="AZ5584">
        <v>481.90800000000002</v>
      </c>
      <c r="BA5584">
        <v>511.82</v>
      </c>
      <c r="BB5584">
        <v>553.68600000000004</v>
      </c>
      <c r="BC5584">
        <v>2017</v>
      </c>
    </row>
    <row r="5585" spans="1:55" x14ac:dyDescent="0.25">
      <c r="A5585">
        <v>278</v>
      </c>
      <c r="B5585" t="s">
        <v>1400</v>
      </c>
      <c r="C5585" t="s">
        <v>240</v>
      </c>
      <c r="D5585" t="s">
        <v>1401</v>
      </c>
      <c r="E5585" t="s">
        <v>238</v>
      </c>
      <c r="F5585" t="s">
        <v>241</v>
      </c>
      <c r="G5585" t="s">
        <v>242</v>
      </c>
      <c r="H5585" t="s">
        <v>230</v>
      </c>
      <c r="I5585" t="s">
        <v>243</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12.611000000000001</v>
      </c>
      <c r="AT5585">
        <v>13.183999999999999</v>
      </c>
      <c r="AU5585">
        <v>13.814</v>
      </c>
      <c r="AV5585">
        <v>13.257999999999999</v>
      </c>
      <c r="AW5585">
        <v>12.612</v>
      </c>
      <c r="AX5585">
        <v>12.459</v>
      </c>
      <c r="AY5585">
        <v>12.47</v>
      </c>
      <c r="AZ5585">
        <v>12.565</v>
      </c>
      <c r="BA5585">
        <v>12.709</v>
      </c>
      <c r="BB5585">
        <v>13.093999999999999</v>
      </c>
      <c r="BC5585">
        <v>2017</v>
      </c>
    </row>
    <row r="5586" spans="1:55" x14ac:dyDescent="0.25">
      <c r="A5586">
        <v>278</v>
      </c>
      <c r="B5586" t="s">
        <v>1400</v>
      </c>
      <c r="C5586" t="s">
        <v>244</v>
      </c>
      <c r="D5586" t="s">
        <v>1401</v>
      </c>
      <c r="E5586" t="s">
        <v>238</v>
      </c>
      <c r="F5586" t="s">
        <v>245</v>
      </c>
      <c r="G5586" t="s">
        <v>246</v>
      </c>
      <c r="H5586" t="s">
        <v>230</v>
      </c>
      <c r="I5586" t="s">
        <v>243</v>
      </c>
      <c r="J5586">
        <v>6.0469999999999997</v>
      </c>
      <c r="K5586">
        <v>6.9740000000000002</v>
      </c>
      <c r="L5586">
        <v>7.3449999999999998</v>
      </c>
      <c r="M5586">
        <v>7.9850000000000003</v>
      </c>
      <c r="N5586">
        <v>8.1430000000000007</v>
      </c>
      <c r="O5586">
        <v>8.0579999999999998</v>
      </c>
      <c r="P5586">
        <v>8.1359999999999992</v>
      </c>
      <c r="Q5586">
        <v>8.2789999999999999</v>
      </c>
      <c r="R5586">
        <v>7.508</v>
      </c>
      <c r="S5586">
        <v>7.67</v>
      </c>
      <c r="T5586">
        <v>7.9470000000000001</v>
      </c>
      <c r="U5586">
        <v>8.2029999999999994</v>
      </c>
      <c r="V5586">
        <v>8.423</v>
      </c>
      <c r="W5586">
        <v>8.5879999999999992</v>
      </c>
      <c r="X5586">
        <v>9.2100000000000009</v>
      </c>
      <c r="Y5586">
        <v>9.9589999999999996</v>
      </c>
      <c r="Z5586">
        <v>10.785</v>
      </c>
      <c r="AA5586">
        <v>11.406000000000001</v>
      </c>
      <c r="AB5586">
        <v>11.962999999999999</v>
      </c>
      <c r="AC5586">
        <v>12.99</v>
      </c>
      <c r="AD5586">
        <v>13.824999999999999</v>
      </c>
      <c r="AE5586">
        <v>14.545999999999999</v>
      </c>
      <c r="AF5586">
        <v>14.888</v>
      </c>
      <c r="AG5586">
        <v>15.545999999999999</v>
      </c>
      <c r="AH5586">
        <v>16.812999999999999</v>
      </c>
      <c r="AI5586">
        <v>18.079000000000001</v>
      </c>
      <c r="AJ5586">
        <v>19.335000000000001</v>
      </c>
      <c r="AK5586">
        <v>20.861999999999998</v>
      </c>
      <c r="AL5586">
        <v>21.998999999999999</v>
      </c>
      <c r="AM5586">
        <v>21.436</v>
      </c>
      <c r="AN5586">
        <v>22.643000000000001</v>
      </c>
      <c r="AO5586">
        <v>24.576000000000001</v>
      </c>
      <c r="AP5586">
        <v>26.673999999999999</v>
      </c>
      <c r="AQ5586">
        <v>28.48</v>
      </c>
      <c r="AR5586">
        <v>30.407</v>
      </c>
      <c r="AS5586">
        <v>32.198</v>
      </c>
      <c r="AT5586">
        <v>34.066000000000003</v>
      </c>
      <c r="AU5586">
        <v>36.401000000000003</v>
      </c>
      <c r="AV5586">
        <v>35.732999999999997</v>
      </c>
      <c r="AW5586">
        <v>34.549999999999997</v>
      </c>
      <c r="AX5586">
        <v>35.201000000000001</v>
      </c>
      <c r="AY5586">
        <v>36.328000000000003</v>
      </c>
      <c r="AZ5586">
        <v>37.71</v>
      </c>
      <c r="BA5586">
        <v>39.261000000000003</v>
      </c>
      <c r="BB5586">
        <v>41.284999999999997</v>
      </c>
      <c r="BC5586">
        <v>2017</v>
      </c>
    </row>
    <row r="5587" spans="1:55" x14ac:dyDescent="0.25">
      <c r="A5587">
        <v>278</v>
      </c>
      <c r="B5587" t="s">
        <v>1400</v>
      </c>
      <c r="C5587" t="s">
        <v>247</v>
      </c>
      <c r="D5587" t="s">
        <v>1401</v>
      </c>
      <c r="E5587" t="s">
        <v>248</v>
      </c>
      <c r="F5587" t="s">
        <v>249</v>
      </c>
      <c r="G5587" t="s">
        <v>250</v>
      </c>
      <c r="I5587" t="s">
        <v>251</v>
      </c>
      <c r="J5587" t="s">
        <v>374</v>
      </c>
      <c r="K5587" t="s">
        <v>374</v>
      </c>
      <c r="L5587" t="s">
        <v>374</v>
      </c>
      <c r="M5587" t="s">
        <v>374</v>
      </c>
      <c r="N5587" t="s">
        <v>374</v>
      </c>
      <c r="O5587" t="s">
        <v>374</v>
      </c>
      <c r="P5587" t="s">
        <v>374</v>
      </c>
      <c r="Q5587" t="s">
        <v>374</v>
      </c>
      <c r="R5587" t="s">
        <v>374</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202.08799999999999</v>
      </c>
      <c r="AT5587">
        <v>211.97300000000001</v>
      </c>
      <c r="AU5587">
        <v>222.38399999999999</v>
      </c>
      <c r="AV5587">
        <v>233.434</v>
      </c>
      <c r="AW5587">
        <v>245.43199999999999</v>
      </c>
      <c r="AX5587">
        <v>255.08600000000001</v>
      </c>
      <c r="AY5587">
        <v>265.16500000000002</v>
      </c>
      <c r="AZ5587">
        <v>275.86099999999999</v>
      </c>
      <c r="BA5587">
        <v>287.23899999999998</v>
      </c>
      <c r="BB5587">
        <v>301.68299999999999</v>
      </c>
      <c r="BC5587">
        <v>2017</v>
      </c>
    </row>
    <row r="5588" spans="1:55" x14ac:dyDescent="0.25">
      <c r="A5588">
        <v>278</v>
      </c>
      <c r="B5588" t="s">
        <v>1400</v>
      </c>
      <c r="C5588" t="s">
        <v>252</v>
      </c>
      <c r="D5588" t="s">
        <v>1401</v>
      </c>
      <c r="E5588" t="s">
        <v>253</v>
      </c>
      <c r="F5588" t="s">
        <v>254</v>
      </c>
      <c r="G5588" t="s">
        <v>229</v>
      </c>
      <c r="H5588" t="s">
        <v>220</v>
      </c>
      <c r="I5588" t="s">
        <v>255</v>
      </c>
      <c r="J5588" t="s">
        <v>232</v>
      </c>
      <c r="K5588" t="s">
        <v>232</v>
      </c>
      <c r="L5588" t="s">
        <v>232</v>
      </c>
      <c r="M5588" t="s">
        <v>232</v>
      </c>
      <c r="N5588" t="s">
        <v>232</v>
      </c>
      <c r="O5588" t="s">
        <v>232</v>
      </c>
      <c r="P5588" t="s">
        <v>232</v>
      </c>
      <c r="Q5588" t="s">
        <v>232</v>
      </c>
      <c r="R5588" t="s">
        <v>232</v>
      </c>
      <c r="S5588" t="s">
        <v>232</v>
      </c>
      <c r="T5588" t="s">
        <v>232</v>
      </c>
      <c r="U5588" t="s">
        <v>232</v>
      </c>
      <c r="V5588" t="s">
        <v>232</v>
      </c>
      <c r="W5588" t="s">
        <v>232</v>
      </c>
      <c r="X5588" s="52">
        <v>16022.32</v>
      </c>
      <c r="Y5588" s="52">
        <v>16632.88</v>
      </c>
      <c r="Z5588" s="52">
        <v>17354.919999999998</v>
      </c>
      <c r="AA5588" s="52">
        <v>17719.669999999998</v>
      </c>
      <c r="AB5588" s="52">
        <v>18064.189999999999</v>
      </c>
      <c r="AC5588" s="52">
        <v>19022.54</v>
      </c>
      <c r="AD5588" s="52">
        <v>19498.89</v>
      </c>
      <c r="AE5588" s="52">
        <v>19785.14</v>
      </c>
      <c r="AF5588" s="52">
        <v>19660.71</v>
      </c>
      <c r="AG5588" s="52">
        <v>19890.37</v>
      </c>
      <c r="AH5588" s="52">
        <v>20675.47</v>
      </c>
      <c r="AI5588" s="52">
        <v>21281.81</v>
      </c>
      <c r="AJ5588" s="52">
        <v>21804.240000000002</v>
      </c>
      <c r="AK5588" s="52">
        <v>22612.81</v>
      </c>
      <c r="AL5588" s="52">
        <v>23087.03</v>
      </c>
      <c r="AM5588" s="52">
        <v>22042.87</v>
      </c>
      <c r="AN5588" s="52">
        <v>22729.62</v>
      </c>
      <c r="AO5588" s="52">
        <v>23873.71</v>
      </c>
      <c r="AP5588" s="52">
        <v>25124.84</v>
      </c>
      <c r="AQ5588" s="52">
        <v>26058.43</v>
      </c>
      <c r="AR5588" s="52">
        <v>26995.57</v>
      </c>
      <c r="AS5588" s="52">
        <v>27966.49</v>
      </c>
      <c r="AT5588" s="52">
        <v>28946.26</v>
      </c>
      <c r="AU5588" s="52">
        <v>30023.09</v>
      </c>
      <c r="AV5588" s="52">
        <v>28499.360000000001</v>
      </c>
      <c r="AW5588" s="52">
        <v>26773.02</v>
      </c>
      <c r="AX5588" s="52">
        <v>26423.21</v>
      </c>
      <c r="AY5588" s="52">
        <v>26418.2</v>
      </c>
      <c r="AZ5588" s="52">
        <v>26569.79</v>
      </c>
      <c r="BA5588" s="52">
        <v>26800.04</v>
      </c>
      <c r="BB5588" s="52">
        <v>27297.79</v>
      </c>
      <c r="BC5588">
        <v>2017</v>
      </c>
    </row>
    <row r="5589" spans="1:55" x14ac:dyDescent="0.25">
      <c r="A5589">
        <v>278</v>
      </c>
      <c r="B5589" t="s">
        <v>1400</v>
      </c>
      <c r="C5589" t="s">
        <v>256</v>
      </c>
      <c r="D5589" t="s">
        <v>1401</v>
      </c>
      <c r="E5589" t="s">
        <v>253</v>
      </c>
      <c r="F5589" t="s">
        <v>257</v>
      </c>
      <c r="G5589" t="s">
        <v>258</v>
      </c>
      <c r="H5589" t="s">
        <v>220</v>
      </c>
      <c r="I5589" t="s">
        <v>255</v>
      </c>
      <c r="J5589" t="s">
        <v>232</v>
      </c>
      <c r="K5589" t="s">
        <v>232</v>
      </c>
      <c r="L5589" t="s">
        <v>232</v>
      </c>
      <c r="M5589" t="s">
        <v>232</v>
      </c>
      <c r="N5589" t="s">
        <v>232</v>
      </c>
      <c r="O5589" t="s">
        <v>232</v>
      </c>
      <c r="P5589" t="s">
        <v>232</v>
      </c>
      <c r="Q5589" t="s">
        <v>232</v>
      </c>
      <c r="R5589" t="s">
        <v>232</v>
      </c>
      <c r="S5589" t="s">
        <v>232</v>
      </c>
      <c r="T5589" t="s">
        <v>232</v>
      </c>
      <c r="U5589" t="s">
        <v>232</v>
      </c>
      <c r="V5589" t="s">
        <v>232</v>
      </c>
      <c r="W5589" t="s">
        <v>232</v>
      </c>
      <c r="X5589" s="52">
        <v>2839.88</v>
      </c>
      <c r="Y5589" s="52">
        <v>2948.1</v>
      </c>
      <c r="Z5589" s="52">
        <v>3076.07</v>
      </c>
      <c r="AA5589" s="52">
        <v>3140.72</v>
      </c>
      <c r="AB5589" s="52">
        <v>3201.79</v>
      </c>
      <c r="AC5589" s="52">
        <v>3371.65</v>
      </c>
      <c r="AD5589" s="52">
        <v>3456.08</v>
      </c>
      <c r="AE5589" s="52">
        <v>3506.82</v>
      </c>
      <c r="AF5589" s="52">
        <v>3484.76</v>
      </c>
      <c r="AG5589" s="52">
        <v>3525.47</v>
      </c>
      <c r="AH5589" s="52">
        <v>3664.62</v>
      </c>
      <c r="AI5589" s="52">
        <v>3772.1</v>
      </c>
      <c r="AJ5589" s="52">
        <v>3864.69</v>
      </c>
      <c r="AK5589" s="52">
        <v>4008.01</v>
      </c>
      <c r="AL5589" s="52">
        <v>4092.06</v>
      </c>
      <c r="AM5589" s="52">
        <v>3906.99</v>
      </c>
      <c r="AN5589" s="52">
        <v>4028.71</v>
      </c>
      <c r="AO5589" s="52">
        <v>4231.5</v>
      </c>
      <c r="AP5589" s="52">
        <v>4453.25</v>
      </c>
      <c r="AQ5589" s="52">
        <v>4618.7299999999996</v>
      </c>
      <c r="AR5589" s="52">
        <v>4784.83</v>
      </c>
      <c r="AS5589" s="52">
        <v>4956.92</v>
      </c>
      <c r="AT5589" s="52">
        <v>5130.58</v>
      </c>
      <c r="AU5589" s="52">
        <v>5321.44</v>
      </c>
      <c r="AV5589" s="52">
        <v>5051.37</v>
      </c>
      <c r="AW5589" s="52">
        <v>4745.38</v>
      </c>
      <c r="AX5589" s="52">
        <v>4683.38</v>
      </c>
      <c r="AY5589" s="52">
        <v>4682.5</v>
      </c>
      <c r="AZ5589" s="52">
        <v>4709.3599999999997</v>
      </c>
      <c r="BA5589" s="52">
        <v>4750.17</v>
      </c>
      <c r="BB5589" s="52">
        <v>4838.3999999999996</v>
      </c>
      <c r="BC5589">
        <v>2017</v>
      </c>
    </row>
    <row r="5590" spans="1:55" x14ac:dyDescent="0.25">
      <c r="A5590">
        <v>278</v>
      </c>
      <c r="B5590" t="s">
        <v>1400</v>
      </c>
      <c r="C5590" t="s">
        <v>259</v>
      </c>
      <c r="D5590" t="s">
        <v>1401</v>
      </c>
      <c r="E5590" t="s">
        <v>260</v>
      </c>
      <c r="F5590" t="s">
        <v>261</v>
      </c>
      <c r="G5590" t="s">
        <v>229</v>
      </c>
      <c r="H5590" t="s">
        <v>220</v>
      </c>
      <c r="I5590" t="s">
        <v>262</v>
      </c>
      <c r="J5590" t="s">
        <v>232</v>
      </c>
      <c r="K5590" t="s">
        <v>232</v>
      </c>
      <c r="L5590" t="s">
        <v>232</v>
      </c>
      <c r="M5590" t="s">
        <v>232</v>
      </c>
      <c r="N5590" t="s">
        <v>232</v>
      </c>
      <c r="O5590" t="s">
        <v>232</v>
      </c>
      <c r="P5590" t="s">
        <v>232</v>
      </c>
      <c r="Q5590" t="s">
        <v>232</v>
      </c>
      <c r="R5590" t="s">
        <v>232</v>
      </c>
      <c r="S5590" t="s">
        <v>232</v>
      </c>
      <c r="T5590" t="s">
        <v>232</v>
      </c>
      <c r="U5590" t="s">
        <v>232</v>
      </c>
      <c r="V5590" t="s">
        <v>232</v>
      </c>
      <c r="W5590" t="s">
        <v>232</v>
      </c>
      <c r="X5590" s="52">
        <v>5742.58</v>
      </c>
      <c r="Y5590" s="52">
        <v>6759.8</v>
      </c>
      <c r="Z5590" s="52">
        <v>7730.84</v>
      </c>
      <c r="AA5590" s="52">
        <v>8665.1299999999992</v>
      </c>
      <c r="AB5590" s="52">
        <v>10072.82</v>
      </c>
      <c r="AC5590" s="52">
        <v>11585.85</v>
      </c>
      <c r="AD5590" s="52">
        <v>12893.3</v>
      </c>
      <c r="AE5590" s="52">
        <v>14029.96</v>
      </c>
      <c r="AF5590" s="52">
        <v>14394.6</v>
      </c>
      <c r="AG5590" s="52">
        <v>15339.1</v>
      </c>
      <c r="AH5590" s="52">
        <v>17387.68</v>
      </c>
      <c r="AI5590" s="52">
        <v>19663.57</v>
      </c>
      <c r="AJ5590" s="52">
        <v>21804.240000000002</v>
      </c>
      <c r="AK5590" s="52">
        <v>24800.35</v>
      </c>
      <c r="AL5590" s="52">
        <v>29422.15</v>
      </c>
      <c r="AM5590" s="52">
        <v>29787.15</v>
      </c>
      <c r="AN5590" s="52">
        <v>32600.5</v>
      </c>
      <c r="AO5590" s="52">
        <v>37739.15</v>
      </c>
      <c r="AP5590" s="52">
        <v>42196.58</v>
      </c>
      <c r="AQ5590" s="52">
        <v>45667.91</v>
      </c>
      <c r="AR5590" s="52">
        <v>51280.89</v>
      </c>
      <c r="AS5590" s="52">
        <v>56516.92</v>
      </c>
      <c r="AT5590" s="52">
        <v>61358.3</v>
      </c>
      <c r="AU5590" s="52">
        <v>66766.62</v>
      </c>
      <c r="AV5590" s="52">
        <v>66527.289999999994</v>
      </c>
      <c r="AW5590" s="52">
        <v>65709.42</v>
      </c>
      <c r="AX5590" s="52">
        <v>67401.929999999993</v>
      </c>
      <c r="AY5590" s="52">
        <v>70051.94</v>
      </c>
      <c r="AZ5590" s="52">
        <v>73295.679999999993</v>
      </c>
      <c r="BA5590" s="52">
        <v>76980.11</v>
      </c>
      <c r="BB5590" s="52">
        <v>82352.92</v>
      </c>
      <c r="BC5590">
        <v>2017</v>
      </c>
    </row>
    <row r="5591" spans="1:55" x14ac:dyDescent="0.25">
      <c r="A5591">
        <v>278</v>
      </c>
      <c r="B5591" t="s">
        <v>1400</v>
      </c>
      <c r="C5591" t="s">
        <v>263</v>
      </c>
      <c r="D5591" t="s">
        <v>1401</v>
      </c>
      <c r="E5591" t="s">
        <v>260</v>
      </c>
      <c r="F5591" t="s">
        <v>264</v>
      </c>
      <c r="G5591" t="s">
        <v>242</v>
      </c>
      <c r="H5591" t="s">
        <v>220</v>
      </c>
      <c r="I5591" t="s">
        <v>262</v>
      </c>
      <c r="J5591" t="s">
        <v>232</v>
      </c>
      <c r="K5591" t="s">
        <v>232</v>
      </c>
      <c r="L5591" t="s">
        <v>232</v>
      </c>
      <c r="M5591" t="s">
        <v>232</v>
      </c>
      <c r="N5591" t="s">
        <v>232</v>
      </c>
      <c r="O5591" t="s">
        <v>232</v>
      </c>
      <c r="P5591" t="s">
        <v>232</v>
      </c>
      <c r="Q5591" t="s">
        <v>232</v>
      </c>
      <c r="R5591" t="s">
        <v>232</v>
      </c>
      <c r="S5591" t="s">
        <v>232</v>
      </c>
      <c r="T5591" t="s">
        <v>232</v>
      </c>
      <c r="U5591" t="s">
        <v>232</v>
      </c>
      <c r="V5591" t="s">
        <v>232</v>
      </c>
      <c r="W5591" t="s">
        <v>232</v>
      </c>
      <c r="X5591">
        <v>854.12599999999998</v>
      </c>
      <c r="Y5591">
        <v>897.71600000000001</v>
      </c>
      <c r="Z5591">
        <v>916.51900000000001</v>
      </c>
      <c r="AA5591">
        <v>917.10599999999999</v>
      </c>
      <c r="AB5591">
        <v>951.83699999999999</v>
      </c>
      <c r="AC5591">
        <v>981.02</v>
      </c>
      <c r="AD5591" s="52">
        <v>1016.42</v>
      </c>
      <c r="AE5591" s="52">
        <v>1045.95</v>
      </c>
      <c r="AF5591" s="52">
        <v>1010.05</v>
      </c>
      <c r="AG5591" s="52">
        <v>1015.4</v>
      </c>
      <c r="AH5591" s="52">
        <v>1091</v>
      </c>
      <c r="AI5591" s="52">
        <v>1175.1099999999999</v>
      </c>
      <c r="AJ5591" s="52">
        <v>1240.99</v>
      </c>
      <c r="AK5591" s="52">
        <v>1344.3</v>
      </c>
      <c r="AL5591" s="52">
        <v>1518.81</v>
      </c>
      <c r="AM5591" s="52">
        <v>1464.25</v>
      </c>
      <c r="AN5591" s="52">
        <v>1526.49</v>
      </c>
      <c r="AO5591" s="52">
        <v>1682.96</v>
      </c>
      <c r="AP5591" s="52">
        <v>1792.04</v>
      </c>
      <c r="AQ5591" s="52">
        <v>1847.2</v>
      </c>
      <c r="AR5591" s="52">
        <v>1975.47</v>
      </c>
      <c r="AS5591" s="52">
        <v>2073.4899999999998</v>
      </c>
      <c r="AT5591" s="52">
        <v>2143.81</v>
      </c>
      <c r="AU5591" s="52">
        <v>2221.8000000000002</v>
      </c>
      <c r="AV5591" s="52">
        <v>2108.42</v>
      </c>
      <c r="AW5591" s="52">
        <v>1983.33</v>
      </c>
      <c r="AX5591" s="52">
        <v>1937.54</v>
      </c>
      <c r="AY5591" s="52">
        <v>1917.82</v>
      </c>
      <c r="AZ5591" s="52">
        <v>1911.08</v>
      </c>
      <c r="BA5591" s="52">
        <v>1911.56</v>
      </c>
      <c r="BB5591" s="52">
        <v>1947.6</v>
      </c>
      <c r="BC5591">
        <v>2017</v>
      </c>
    </row>
    <row r="5592" spans="1:55" x14ac:dyDescent="0.25">
      <c r="A5592">
        <v>278</v>
      </c>
      <c r="B5592" t="s">
        <v>1400</v>
      </c>
      <c r="C5592" t="s">
        <v>265</v>
      </c>
      <c r="D5592" t="s">
        <v>1401</v>
      </c>
      <c r="E5592" t="s">
        <v>260</v>
      </c>
      <c r="F5592" t="s">
        <v>266</v>
      </c>
      <c r="G5592" t="s">
        <v>246</v>
      </c>
      <c r="H5592" t="s">
        <v>220</v>
      </c>
      <c r="I5592" t="s">
        <v>262</v>
      </c>
      <c r="J5592" t="s">
        <v>232</v>
      </c>
      <c r="K5592" t="s">
        <v>232</v>
      </c>
      <c r="L5592" t="s">
        <v>232</v>
      </c>
      <c r="M5592" t="s">
        <v>232</v>
      </c>
      <c r="N5592" t="s">
        <v>232</v>
      </c>
      <c r="O5592" t="s">
        <v>232</v>
      </c>
      <c r="P5592" t="s">
        <v>232</v>
      </c>
      <c r="Q5592" t="s">
        <v>232</v>
      </c>
      <c r="R5592" t="s">
        <v>232</v>
      </c>
      <c r="S5592" t="s">
        <v>232</v>
      </c>
      <c r="T5592" t="s">
        <v>232</v>
      </c>
      <c r="U5592" t="s">
        <v>232</v>
      </c>
      <c r="V5592" t="s">
        <v>232</v>
      </c>
      <c r="W5592" t="s">
        <v>232</v>
      </c>
      <c r="X5592" s="52">
        <v>2037.37</v>
      </c>
      <c r="Y5592" s="52">
        <v>2159.36</v>
      </c>
      <c r="Z5592" s="52">
        <v>2294.35</v>
      </c>
      <c r="AA5592" s="52">
        <v>2382.9699999999998</v>
      </c>
      <c r="AB5592" s="52">
        <v>2456.64</v>
      </c>
      <c r="AC5592" s="52">
        <v>2624.33</v>
      </c>
      <c r="AD5592" s="52">
        <v>2750.18</v>
      </c>
      <c r="AE5592" s="52">
        <v>2851.75</v>
      </c>
      <c r="AF5592" s="52">
        <v>2878.65</v>
      </c>
      <c r="AG5592" s="52">
        <v>2966.36</v>
      </c>
      <c r="AH5592" s="52">
        <v>3166.45</v>
      </c>
      <c r="AI5592" s="52">
        <v>3360.83</v>
      </c>
      <c r="AJ5592" s="52">
        <v>3547.54</v>
      </c>
      <c r="AK5592" s="52">
        <v>3777.93</v>
      </c>
      <c r="AL5592" s="52">
        <v>3932.18</v>
      </c>
      <c r="AM5592" s="52">
        <v>3782.96</v>
      </c>
      <c r="AN5592" s="52">
        <v>3946.28</v>
      </c>
      <c r="AO5592" s="52">
        <v>4231.5</v>
      </c>
      <c r="AP5592" s="52">
        <v>4538.67</v>
      </c>
      <c r="AQ5592" s="52">
        <v>4789.91</v>
      </c>
      <c r="AR5592" s="52">
        <v>5056.0600000000004</v>
      </c>
      <c r="AS5592" s="52">
        <v>5293.92</v>
      </c>
      <c r="AT5592" s="52">
        <v>5539.28</v>
      </c>
      <c r="AU5592" s="52">
        <v>5854.57</v>
      </c>
      <c r="AV5592" s="52">
        <v>5682.74</v>
      </c>
      <c r="AW5592" s="52">
        <v>5433.43</v>
      </c>
      <c r="AX5592" s="52">
        <v>5474.41</v>
      </c>
      <c r="AY5592" s="52">
        <v>5587.16</v>
      </c>
      <c r="AZ5592" s="52">
        <v>5735.5</v>
      </c>
      <c r="BA5592" s="52">
        <v>5905.08</v>
      </c>
      <c r="BB5592" s="52">
        <v>6140.63</v>
      </c>
      <c r="BC5592">
        <v>2017</v>
      </c>
    </row>
    <row r="5593" spans="1:55" x14ac:dyDescent="0.25">
      <c r="A5593">
        <v>278</v>
      </c>
      <c r="B5593" t="s">
        <v>1400</v>
      </c>
      <c r="C5593" t="s">
        <v>267</v>
      </c>
      <c r="D5593" t="s">
        <v>1401</v>
      </c>
      <c r="E5593" t="s">
        <v>268</v>
      </c>
      <c r="F5593" t="s">
        <v>269</v>
      </c>
      <c r="G5593" t="s">
        <v>270</v>
      </c>
    </row>
    <row r="5594" spans="1:55" x14ac:dyDescent="0.25">
      <c r="A5594">
        <v>278</v>
      </c>
      <c r="B5594" t="s">
        <v>1400</v>
      </c>
      <c r="C5594" t="s">
        <v>271</v>
      </c>
      <c r="D5594" t="s">
        <v>1401</v>
      </c>
      <c r="E5594" t="s">
        <v>272</v>
      </c>
      <c r="F5594" t="s">
        <v>273</v>
      </c>
      <c r="G5594" t="s">
        <v>274</v>
      </c>
      <c r="I5594" t="s">
        <v>243</v>
      </c>
      <c r="J5594">
        <v>4.5999999999999999E-2</v>
      </c>
      <c r="K5594">
        <v>4.7E-2</v>
      </c>
      <c r="L5594">
        <v>4.7E-2</v>
      </c>
      <c r="M5594">
        <v>4.8000000000000001E-2</v>
      </c>
      <c r="N5594">
        <v>4.4999999999999998E-2</v>
      </c>
      <c r="O5594">
        <v>4.2000000000000003E-2</v>
      </c>
      <c r="P5594">
        <v>0.04</v>
      </c>
      <c r="Q5594">
        <v>3.7999999999999999E-2</v>
      </c>
      <c r="R5594">
        <v>3.2000000000000001E-2</v>
      </c>
      <c r="S5594">
        <v>0.03</v>
      </c>
      <c r="T5594">
        <v>2.9000000000000001E-2</v>
      </c>
      <c r="U5594">
        <v>2.8000000000000001E-2</v>
      </c>
      <c r="V5594">
        <v>2.5999999999999999E-2</v>
      </c>
      <c r="W5594">
        <v>2.5000000000000001E-2</v>
      </c>
      <c r="X5594">
        <v>2.5000000000000001E-2</v>
      </c>
      <c r="Y5594">
        <v>2.5999999999999999E-2</v>
      </c>
      <c r="Z5594">
        <v>2.7E-2</v>
      </c>
      <c r="AA5594">
        <v>2.7E-2</v>
      </c>
      <c r="AB5594">
        <v>2.7E-2</v>
      </c>
      <c r="AC5594">
        <v>2.8000000000000001E-2</v>
      </c>
      <c r="AD5594">
        <v>2.8000000000000001E-2</v>
      </c>
      <c r="AE5594">
        <v>2.8000000000000001E-2</v>
      </c>
      <c r="AF5594">
        <v>2.7E-2</v>
      </c>
      <c r="AG5594">
        <v>2.7E-2</v>
      </c>
      <c r="AH5594">
        <v>2.7E-2</v>
      </c>
      <c r="AI5594">
        <v>2.7E-2</v>
      </c>
      <c r="AJ5594">
        <v>2.5999999999999999E-2</v>
      </c>
      <c r="AK5594">
        <v>2.5999999999999999E-2</v>
      </c>
      <c r="AL5594">
        <v>2.5999999999999999E-2</v>
      </c>
      <c r="AM5594">
        <v>2.5999999999999999E-2</v>
      </c>
      <c r="AN5594">
        <v>2.5000000000000001E-2</v>
      </c>
      <c r="AO5594">
        <v>2.5999999999999999E-2</v>
      </c>
      <c r="AP5594">
        <v>2.7E-2</v>
      </c>
      <c r="AQ5594">
        <v>2.7E-2</v>
      </c>
      <c r="AR5594">
        <v>2.7E-2</v>
      </c>
      <c r="AS5594">
        <v>2.8000000000000001E-2</v>
      </c>
      <c r="AT5594">
        <v>2.8000000000000001E-2</v>
      </c>
      <c r="AU5594">
        <v>2.9000000000000001E-2</v>
      </c>
      <c r="AV5594">
        <v>2.5999999999999999E-2</v>
      </c>
      <c r="AW5594">
        <v>2.4E-2</v>
      </c>
      <c r="AX5594">
        <v>2.3E-2</v>
      </c>
      <c r="AY5594">
        <v>2.3E-2</v>
      </c>
      <c r="AZ5594">
        <v>2.1999999999999999E-2</v>
      </c>
      <c r="BA5594">
        <v>2.1999999999999999E-2</v>
      </c>
      <c r="BB5594">
        <v>2.1999999999999999E-2</v>
      </c>
      <c r="BC5594">
        <v>2017</v>
      </c>
    </row>
    <row r="5595" spans="1:55" x14ac:dyDescent="0.25">
      <c r="A5595">
        <v>278</v>
      </c>
      <c r="B5595" t="s">
        <v>1400</v>
      </c>
      <c r="C5595" t="s">
        <v>275</v>
      </c>
      <c r="D5595" t="s">
        <v>1401</v>
      </c>
      <c r="E5595" t="s">
        <v>276</v>
      </c>
      <c r="F5595" t="s">
        <v>277</v>
      </c>
      <c r="G5595" t="s">
        <v>278</v>
      </c>
      <c r="I5595" t="s">
        <v>243</v>
      </c>
      <c r="J5595" t="s">
        <v>374</v>
      </c>
      <c r="K5595" t="s">
        <v>374</v>
      </c>
      <c r="L5595" t="s">
        <v>374</v>
      </c>
      <c r="M5595" t="s">
        <v>374</v>
      </c>
      <c r="N5595" t="s">
        <v>374</v>
      </c>
      <c r="O5595" t="s">
        <v>374</v>
      </c>
      <c r="P5595" t="s">
        <v>374</v>
      </c>
      <c r="Q5595" t="s">
        <v>374</v>
      </c>
      <c r="R5595" t="s">
        <v>374</v>
      </c>
      <c r="S5595">
        <v>1E-3</v>
      </c>
      <c r="T5595">
        <v>6.5000000000000002E-2</v>
      </c>
      <c r="U5595">
        <v>1.915</v>
      </c>
      <c r="V5595">
        <v>2.3109999999999999</v>
      </c>
      <c r="W5595">
        <v>2.72</v>
      </c>
      <c r="X5595">
        <v>2.819</v>
      </c>
      <c r="Y5595">
        <v>3.13</v>
      </c>
      <c r="Z5595">
        <v>3.37</v>
      </c>
      <c r="AA5595">
        <v>3.6360000000000001</v>
      </c>
      <c r="AB5595">
        <v>4.0999999999999996</v>
      </c>
      <c r="AC5595">
        <v>4.415</v>
      </c>
      <c r="AD5595">
        <v>4.6879999999999997</v>
      </c>
      <c r="AE5595">
        <v>4.92</v>
      </c>
      <c r="AF5595">
        <v>5</v>
      </c>
      <c r="AG5595">
        <v>5.1710000000000003</v>
      </c>
      <c r="AH5595">
        <v>5.4909999999999997</v>
      </c>
      <c r="AI5595">
        <v>5.851</v>
      </c>
      <c r="AJ5595">
        <v>6.1459999999999999</v>
      </c>
      <c r="AK5595">
        <v>6.5650000000000004</v>
      </c>
      <c r="AL5595">
        <v>7.4820000000000002</v>
      </c>
      <c r="AM5595">
        <v>7.8739999999999997</v>
      </c>
      <c r="AN5595">
        <v>8.2609999999999992</v>
      </c>
      <c r="AO5595">
        <v>8.9190000000000005</v>
      </c>
      <c r="AP5595">
        <v>9.2970000000000006</v>
      </c>
      <c r="AQ5595">
        <v>9.5340000000000007</v>
      </c>
      <c r="AR5595">
        <v>10.141999999999999</v>
      </c>
      <c r="AS5595">
        <v>10.676</v>
      </c>
      <c r="AT5595">
        <v>11.077</v>
      </c>
      <c r="AU5595">
        <v>11.404</v>
      </c>
      <c r="AV5595">
        <v>11.707000000000001</v>
      </c>
      <c r="AW5595">
        <v>12.093999999999999</v>
      </c>
      <c r="AX5595">
        <v>12.311999999999999</v>
      </c>
      <c r="AY5595">
        <v>12.538</v>
      </c>
      <c r="AZ5595">
        <v>12.779</v>
      </c>
      <c r="BA5595">
        <v>13.036</v>
      </c>
      <c r="BB5595">
        <v>13.411</v>
      </c>
      <c r="BC5595">
        <v>2017</v>
      </c>
    </row>
    <row r="5596" spans="1:55" x14ac:dyDescent="0.25">
      <c r="A5596">
        <v>278</v>
      </c>
      <c r="B5596" t="s">
        <v>1400</v>
      </c>
      <c r="C5596" t="s">
        <v>279</v>
      </c>
      <c r="D5596" t="s">
        <v>1401</v>
      </c>
      <c r="E5596" t="s">
        <v>280</v>
      </c>
      <c r="F5596" t="s">
        <v>281</v>
      </c>
      <c r="G5596" t="s">
        <v>282</v>
      </c>
      <c r="I5596" t="s">
        <v>1402</v>
      </c>
      <c r="J5596" t="s">
        <v>232</v>
      </c>
      <c r="K5596" t="s">
        <v>232</v>
      </c>
      <c r="L5596" t="s">
        <v>232</v>
      </c>
      <c r="M5596" t="s">
        <v>232</v>
      </c>
      <c r="N5596" t="s">
        <v>232</v>
      </c>
      <c r="O5596" t="s">
        <v>232</v>
      </c>
      <c r="P5596" t="s">
        <v>232</v>
      </c>
      <c r="Q5596" t="s">
        <v>232</v>
      </c>
      <c r="R5596" t="s">
        <v>232</v>
      </c>
      <c r="S5596" t="s">
        <v>232</v>
      </c>
      <c r="T5596" t="s">
        <v>232</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32.704000000000001</v>
      </c>
      <c r="AT5596">
        <v>30.710999999999999</v>
      </c>
      <c r="AU5596">
        <v>28.986999999999998</v>
      </c>
      <c r="AV5596">
        <v>25.792000000000002</v>
      </c>
      <c r="AW5596">
        <v>22.791</v>
      </c>
      <c r="AX5596">
        <v>24.811</v>
      </c>
      <c r="AY5596">
        <v>25.914000000000001</v>
      </c>
      <c r="AZ5596">
        <v>26.189</v>
      </c>
      <c r="BA5596">
        <v>26.673999999999999</v>
      </c>
      <c r="BB5596">
        <v>26.59</v>
      </c>
      <c r="BC5596">
        <v>2017</v>
      </c>
    </row>
    <row r="5597" spans="1:55" x14ac:dyDescent="0.25">
      <c r="A5597">
        <v>278</v>
      </c>
      <c r="B5597" t="s">
        <v>1400</v>
      </c>
      <c r="C5597" t="s">
        <v>283</v>
      </c>
      <c r="D5597" t="s">
        <v>1401</v>
      </c>
      <c r="E5597" t="s">
        <v>284</v>
      </c>
      <c r="F5597" t="s">
        <v>285</v>
      </c>
      <c r="G5597" t="s">
        <v>282</v>
      </c>
      <c r="I5597" t="s">
        <v>1402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15.066000000000001</v>
      </c>
      <c r="AK5597">
        <v>16.050999999999998</v>
      </c>
      <c r="AL5597">
        <v>16.556000000000001</v>
      </c>
      <c r="AM5597">
        <v>14.698</v>
      </c>
      <c r="AN5597">
        <v>15.930999999999999</v>
      </c>
      <c r="AO5597">
        <v>19.052</v>
      </c>
      <c r="AP5597">
        <v>20.263999999999999</v>
      </c>
      <c r="AQ5597">
        <v>19.991</v>
      </c>
      <c r="AR5597">
        <v>21.774999999999999</v>
      </c>
      <c r="AS5597">
        <v>23.625</v>
      </c>
      <c r="AT5597">
        <v>23.207000000000001</v>
      </c>
      <c r="AU5597">
        <v>23.963000000000001</v>
      </c>
      <c r="AV5597">
        <v>24.821000000000002</v>
      </c>
      <c r="AW5597">
        <v>22.692</v>
      </c>
      <c r="AX5597">
        <v>25.998999999999999</v>
      </c>
      <c r="AY5597">
        <v>26.632999999999999</v>
      </c>
      <c r="AZ5597">
        <v>25.940999999999999</v>
      </c>
      <c r="BA5597">
        <v>26</v>
      </c>
      <c r="BB5597">
        <v>24.655999999999999</v>
      </c>
      <c r="BC5597">
        <v>2017</v>
      </c>
    </row>
    <row r="5598" spans="1:55" x14ac:dyDescent="0.25">
      <c r="A5598">
        <v>278</v>
      </c>
      <c r="B5598" t="s">
        <v>1400</v>
      </c>
      <c r="C5598" t="s">
        <v>286</v>
      </c>
      <c r="D5598" t="s">
        <v>1401</v>
      </c>
      <c r="E5598" t="s">
        <v>287</v>
      </c>
      <c r="F5598" t="s">
        <v>288</v>
      </c>
      <c r="G5598" t="s">
        <v>250</v>
      </c>
      <c r="I5598" t="s">
        <v>1403</v>
      </c>
      <c r="J5598" t="s">
        <v>374</v>
      </c>
      <c r="K5598" t="s">
        <v>374</v>
      </c>
      <c r="L5598" t="s">
        <v>374</v>
      </c>
      <c r="M5598" t="s">
        <v>374</v>
      </c>
      <c r="N5598" t="s">
        <v>374</v>
      </c>
      <c r="O5598" t="s">
        <v>374</v>
      </c>
      <c r="P5598" t="s">
        <v>374</v>
      </c>
      <c r="Q5598" t="s">
        <v>374</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214.792</v>
      </c>
      <c r="AW5598">
        <v>225.83600000000001</v>
      </c>
      <c r="AX5598">
        <v>234.72</v>
      </c>
      <c r="AY5598">
        <v>243.995</v>
      </c>
      <c r="AZ5598">
        <v>253.83600000000001</v>
      </c>
      <c r="BA5598">
        <v>264.30599999999998</v>
      </c>
      <c r="BB5598">
        <v>277.59699999999998</v>
      </c>
      <c r="BC5598">
        <v>2018</v>
      </c>
    </row>
    <row r="5599" spans="1:55" x14ac:dyDescent="0.25">
      <c r="A5599">
        <v>278</v>
      </c>
      <c r="B5599" t="s">
        <v>1400</v>
      </c>
      <c r="C5599" t="s">
        <v>290</v>
      </c>
      <c r="D5599" t="s">
        <v>1401</v>
      </c>
      <c r="E5599" t="s">
        <v>287</v>
      </c>
      <c r="F5599" t="s">
        <v>291</v>
      </c>
      <c r="G5599" t="s">
        <v>235</v>
      </c>
      <c r="I5599" t="s">
        <v>292</v>
      </c>
      <c r="J5599">
        <v>35.134999999999998</v>
      </c>
      <c r="K5599">
        <v>23.8</v>
      </c>
      <c r="L5599">
        <v>28.5</v>
      </c>
      <c r="M5599">
        <v>33.6</v>
      </c>
      <c r="N5599">
        <v>141.30000000000001</v>
      </c>
      <c r="O5599">
        <v>571.4</v>
      </c>
      <c r="P5599">
        <v>885.2</v>
      </c>
      <c r="Q5599" s="52">
        <v>13109.5</v>
      </c>
      <c r="R5599" s="52">
        <v>4775.2</v>
      </c>
      <c r="S5599" s="52">
        <v>7428.7</v>
      </c>
      <c r="T5599" s="52">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4.9649999999999999</v>
      </c>
      <c r="AW5599">
        <v>5.1420000000000003</v>
      </c>
      <c r="AX5599">
        <v>3.9340000000000002</v>
      </c>
      <c r="AY5599">
        <v>3.9510000000000001</v>
      </c>
      <c r="AZ5599">
        <v>4.0339999999999998</v>
      </c>
      <c r="BA5599">
        <v>4.1239999999999997</v>
      </c>
      <c r="BB5599">
        <v>5.0289999999999999</v>
      </c>
      <c r="BC5599">
        <v>2018</v>
      </c>
    </row>
    <row r="5600" spans="1:55" x14ac:dyDescent="0.25">
      <c r="A5600">
        <v>278</v>
      </c>
      <c r="B5600" t="s">
        <v>1400</v>
      </c>
      <c r="C5600" t="s">
        <v>293</v>
      </c>
      <c r="D5600" t="s">
        <v>1401</v>
      </c>
      <c r="E5600" t="s">
        <v>294</v>
      </c>
      <c r="F5600" t="s">
        <v>295</v>
      </c>
      <c r="G5600" t="s">
        <v>250</v>
      </c>
      <c r="I5600" t="s">
        <v>1403</v>
      </c>
      <c r="J5600" t="s">
        <v>232</v>
      </c>
      <c r="K5600" t="s">
        <v>232</v>
      </c>
      <c r="L5600" t="s">
        <v>232</v>
      </c>
      <c r="M5600" t="s">
        <v>232</v>
      </c>
      <c r="N5600" t="s">
        <v>232</v>
      </c>
      <c r="O5600" t="s">
        <v>232</v>
      </c>
      <c r="P5600" t="s">
        <v>232</v>
      </c>
      <c r="Q5600" t="s">
        <v>232</v>
      </c>
      <c r="R5600" t="s">
        <v>232</v>
      </c>
      <c r="S5600" t="s">
        <v>232</v>
      </c>
      <c r="T5600" t="s">
        <v>232</v>
      </c>
      <c r="U5600" t="s">
        <v>232</v>
      </c>
      <c r="V5600" t="s">
        <v>232</v>
      </c>
      <c r="W5600" t="s">
        <v>232</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231.172</v>
      </c>
      <c r="AX5600">
        <v>240.26599999999999</v>
      </c>
      <c r="AY5600">
        <v>249.76</v>
      </c>
      <c r="AZ5600">
        <v>259.834</v>
      </c>
      <c r="BA5600">
        <v>270.55099999999999</v>
      </c>
      <c r="BB5600">
        <v>284.15600000000001</v>
      </c>
      <c r="BC5600">
        <v>2018</v>
      </c>
    </row>
    <row r="5601" spans="1:55" x14ac:dyDescent="0.25">
      <c r="A5601">
        <v>278</v>
      </c>
      <c r="B5601" t="s">
        <v>1400</v>
      </c>
      <c r="C5601" t="s">
        <v>296</v>
      </c>
      <c r="D5601" t="s">
        <v>1401</v>
      </c>
      <c r="E5601" t="s">
        <v>294</v>
      </c>
      <c r="F5601" t="s">
        <v>297</v>
      </c>
      <c r="G5601" t="s">
        <v>235</v>
      </c>
      <c r="I5601" t="s">
        <v>298</v>
      </c>
      <c r="J5601" t="s">
        <v>232</v>
      </c>
      <c r="K5601" t="s">
        <v>232</v>
      </c>
      <c r="L5601" t="s">
        <v>232</v>
      </c>
      <c r="M5601" t="s">
        <v>232</v>
      </c>
      <c r="N5601" t="s">
        <v>232</v>
      </c>
      <c r="O5601" t="s">
        <v>232</v>
      </c>
      <c r="P5601" t="s">
        <v>232</v>
      </c>
      <c r="Q5601" t="s">
        <v>232</v>
      </c>
      <c r="R5601" t="s">
        <v>232</v>
      </c>
      <c r="S5601" t="s">
        <v>232</v>
      </c>
      <c r="T5601" t="s">
        <v>232</v>
      </c>
      <c r="U5601" t="s">
        <v>232</v>
      </c>
      <c r="V5601" t="s">
        <v>232</v>
      </c>
      <c r="W5601" t="s">
        <v>232</v>
      </c>
      <c r="X5601" t="s">
        <v>232</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5.4850000000000003</v>
      </c>
      <c r="AX5601">
        <v>3.9340000000000002</v>
      </c>
      <c r="AY5601">
        <v>3.9510000000000001</v>
      </c>
      <c r="AZ5601">
        <v>4.0339999999999998</v>
      </c>
      <c r="BA5601">
        <v>4.1239999999999997</v>
      </c>
      <c r="BB5601">
        <v>5.0289999999999999</v>
      </c>
      <c r="BC5601">
        <v>2018</v>
      </c>
    </row>
    <row r="5602" spans="1:55" x14ac:dyDescent="0.25">
      <c r="A5602">
        <v>278</v>
      </c>
      <c r="B5602" t="s">
        <v>1400</v>
      </c>
      <c r="C5602" t="s">
        <v>299</v>
      </c>
      <c r="D5602" t="s">
        <v>1401</v>
      </c>
      <c r="E5602" t="s">
        <v>300</v>
      </c>
      <c r="G5602" t="s">
        <v>274</v>
      </c>
    </row>
    <row r="5603" spans="1:55" x14ac:dyDescent="0.25">
      <c r="A5603">
        <v>278</v>
      </c>
      <c r="B5603" t="s">
        <v>1400</v>
      </c>
      <c r="C5603" t="s">
        <v>301</v>
      </c>
      <c r="D5603" t="s">
        <v>1401</v>
      </c>
      <c r="E5603" t="s">
        <v>302</v>
      </c>
      <c r="F5603" t="s">
        <v>303</v>
      </c>
      <c r="G5603" t="s">
        <v>235</v>
      </c>
      <c r="I5603" t="s">
        <v>1404</v>
      </c>
      <c r="J5603" t="s">
        <v>232</v>
      </c>
      <c r="K5603" t="s">
        <v>232</v>
      </c>
      <c r="L5603" t="s">
        <v>232</v>
      </c>
      <c r="M5603" t="s">
        <v>232</v>
      </c>
      <c r="N5603" t="s">
        <v>232</v>
      </c>
      <c r="O5603" t="s">
        <v>232</v>
      </c>
      <c r="P5603" t="s">
        <v>232</v>
      </c>
      <c r="Q5603" t="s">
        <v>232</v>
      </c>
      <c r="R5603" t="s">
        <v>232</v>
      </c>
      <c r="S5603">
        <v>-22.895</v>
      </c>
      <c r="T5603">
        <v>-4.5289999999999999</v>
      </c>
      <c r="U5603">
        <v>16.756</v>
      </c>
      <c r="V5603">
        <v>5.7560000000000002</v>
      </c>
      <c r="W5603">
        <v>-3.5910000000000002</v>
      </c>
      <c r="X5603">
        <v>7.6589999999999998</v>
      </c>
      <c r="Y5603">
        <v>14.371</v>
      </c>
      <c r="Z5603">
        <v>13.73</v>
      </c>
      <c r="AA5603">
        <v>22.747</v>
      </c>
      <c r="AB5603">
        <v>7.3490000000000002</v>
      </c>
      <c r="AC5603">
        <v>19.324999999999999</v>
      </c>
      <c r="AD5603">
        <v>-4.8070000000000004</v>
      </c>
      <c r="AE5603">
        <v>1.0860000000000001</v>
      </c>
      <c r="AF5603">
        <v>1.2669999999999999</v>
      </c>
      <c r="AG5603">
        <v>2.2000000000000002</v>
      </c>
      <c r="AH5603">
        <v>8.0220000000000002</v>
      </c>
      <c r="AI5603">
        <v>8.5030000000000001</v>
      </c>
      <c r="AJ5603">
        <v>22.751000000000001</v>
      </c>
      <c r="AK5603">
        <v>12.47</v>
      </c>
      <c r="AL5603">
        <v>9.827</v>
      </c>
      <c r="AM5603">
        <v>-9.2469999999999999</v>
      </c>
      <c r="AN5603">
        <v>11.895</v>
      </c>
      <c r="AO5603">
        <v>11.9</v>
      </c>
      <c r="AP5603">
        <v>6.9080000000000004</v>
      </c>
      <c r="AQ5603">
        <v>2.4220000000000002</v>
      </c>
      <c r="AR5603">
        <v>2.7240000000000002</v>
      </c>
      <c r="AS5603">
        <v>9.1150000000000002</v>
      </c>
      <c r="AT5603">
        <v>5.875</v>
      </c>
      <c r="AU5603">
        <v>0.64700000000000002</v>
      </c>
      <c r="AV5603">
        <v>-14.377000000000001</v>
      </c>
      <c r="AW5603">
        <v>-9.0150000000000006</v>
      </c>
      <c r="AX5603">
        <v>1.6579999999999999</v>
      </c>
      <c r="AY5603">
        <v>4.2169999999999996</v>
      </c>
      <c r="AZ5603">
        <v>5.2279999999999998</v>
      </c>
      <c r="BA5603">
        <v>4.1890000000000001</v>
      </c>
      <c r="BB5603">
        <v>5.0380000000000003</v>
      </c>
      <c r="BC5603">
        <v>2017</v>
      </c>
    </row>
    <row r="5604" spans="1:55" x14ac:dyDescent="0.25">
      <c r="A5604">
        <v>278</v>
      </c>
      <c r="B5604" t="s">
        <v>1400</v>
      </c>
      <c r="C5604" t="s">
        <v>305</v>
      </c>
      <c r="D5604" t="s">
        <v>1401</v>
      </c>
      <c r="E5604" t="s">
        <v>306</v>
      </c>
      <c r="F5604" t="s">
        <v>307</v>
      </c>
      <c r="G5604" t="s">
        <v>235</v>
      </c>
      <c r="I5604" t="s">
        <v>1404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14.13</v>
      </c>
      <c r="AA5604">
        <v>29.108000000000001</v>
      </c>
      <c r="AB5604">
        <v>6.8739999999999997</v>
      </c>
      <c r="AC5604">
        <v>18.591999999999999</v>
      </c>
      <c r="AD5604">
        <v>-6.1239999999999997</v>
      </c>
      <c r="AE5604">
        <v>0.94099999999999995</v>
      </c>
      <c r="AF5604">
        <v>2.198</v>
      </c>
      <c r="AG5604">
        <v>1.823</v>
      </c>
      <c r="AH5604">
        <v>8.3119999999999994</v>
      </c>
      <c r="AI5604">
        <v>8.7100000000000009</v>
      </c>
      <c r="AJ5604">
        <v>21.622</v>
      </c>
      <c r="AK5604">
        <v>12.246</v>
      </c>
      <c r="AL5604">
        <v>9.6579999999999995</v>
      </c>
      <c r="AM5604">
        <v>-8.9640000000000004</v>
      </c>
      <c r="AN5604">
        <v>13.584</v>
      </c>
      <c r="AO5604">
        <v>11.085000000000001</v>
      </c>
      <c r="AP5604">
        <v>7.0949999999999998</v>
      </c>
      <c r="AQ5604">
        <v>-0.183</v>
      </c>
      <c r="AR5604">
        <v>5.1520000000000001</v>
      </c>
      <c r="AS5604">
        <v>10.667</v>
      </c>
      <c r="AT5604">
        <v>7.3129999999999997</v>
      </c>
      <c r="AU5604">
        <v>0.69199999999999995</v>
      </c>
      <c r="AV5604">
        <v>-15.315</v>
      </c>
      <c r="AW5604">
        <v>-8.9659999999999993</v>
      </c>
      <c r="AX5604">
        <v>1.913</v>
      </c>
      <c r="AY5604">
        <v>4.548</v>
      </c>
      <c r="AZ5604">
        <v>5.5620000000000003</v>
      </c>
      <c r="BA5604">
        <v>4.4340000000000002</v>
      </c>
      <c r="BB5604">
        <v>5.1630000000000003</v>
      </c>
      <c r="BC5604">
        <v>2017</v>
      </c>
    </row>
    <row r="5605" spans="1:55" x14ac:dyDescent="0.25">
      <c r="A5605">
        <v>278</v>
      </c>
      <c r="B5605" t="s">
        <v>1400</v>
      </c>
      <c r="C5605" t="s">
        <v>308</v>
      </c>
      <c r="D5605" t="s">
        <v>1401</v>
      </c>
      <c r="E5605" t="s">
        <v>309</v>
      </c>
      <c r="F5605" t="s">
        <v>310</v>
      </c>
      <c r="G5605" t="s">
        <v>235</v>
      </c>
      <c r="I5605" t="s">
        <v>1404</v>
      </c>
      <c r="J5605" t="s">
        <v>232</v>
      </c>
      <c r="K5605" t="s">
        <v>232</v>
      </c>
      <c r="L5605" t="s">
        <v>232</v>
      </c>
      <c r="M5605" t="s">
        <v>232</v>
      </c>
      <c r="N5605" t="s">
        <v>232</v>
      </c>
      <c r="O5605" t="s">
        <v>232</v>
      </c>
      <c r="P5605" t="s">
        <v>232</v>
      </c>
      <c r="Q5605" t="s">
        <v>232</v>
      </c>
      <c r="R5605" t="s">
        <v>232</v>
      </c>
      <c r="S5605" t="s">
        <v>232</v>
      </c>
      <c r="T5605" t="s">
        <v>232</v>
      </c>
      <c r="U5605" t="s">
        <v>232</v>
      </c>
      <c r="V5605" t="s">
        <v>232</v>
      </c>
      <c r="W5605" t="s">
        <v>232</v>
      </c>
      <c r="X5605" t="s">
        <v>232</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9.7260000000000009</v>
      </c>
      <c r="AL5605">
        <v>8.0500000000000007</v>
      </c>
      <c r="AM5605">
        <v>0.55200000000000005</v>
      </c>
      <c r="AN5605">
        <v>15.763</v>
      </c>
      <c r="AO5605">
        <v>8.7029999999999994</v>
      </c>
      <c r="AP5605">
        <v>12.244</v>
      </c>
      <c r="AQ5605">
        <v>3.6429999999999998</v>
      </c>
      <c r="AR5605">
        <v>6.3760000000000003</v>
      </c>
      <c r="AS5605">
        <v>-2.6349999999999998</v>
      </c>
      <c r="AT5605">
        <v>4.6210000000000004</v>
      </c>
      <c r="AU5605">
        <v>6.5289999999999999</v>
      </c>
      <c r="AV5605">
        <v>-5.883</v>
      </c>
      <c r="AW5605">
        <v>-9.85</v>
      </c>
      <c r="AX5605">
        <v>2.363</v>
      </c>
      <c r="AY5605">
        <v>3.2759999999999998</v>
      </c>
      <c r="AZ5605">
        <v>2.2919999999999998</v>
      </c>
      <c r="BA5605">
        <v>3.62</v>
      </c>
      <c r="BB5605">
        <v>3.2029999999999998</v>
      </c>
      <c r="BC5605">
        <v>2017</v>
      </c>
    </row>
    <row r="5606" spans="1:55" x14ac:dyDescent="0.25">
      <c r="A5606">
        <v>278</v>
      </c>
      <c r="B5606" t="s">
        <v>1400</v>
      </c>
      <c r="C5606" t="s">
        <v>311</v>
      </c>
      <c r="D5606" t="s">
        <v>1401</v>
      </c>
      <c r="E5606" t="s">
        <v>312</v>
      </c>
      <c r="F5606" t="s">
        <v>313</v>
      </c>
      <c r="G5606" t="s">
        <v>235</v>
      </c>
      <c r="I5606" t="s">
        <v>1404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2.0840000000000001</v>
      </c>
      <c r="AM5606">
        <v>2.3530000000000002</v>
      </c>
      <c r="AN5606">
        <v>17.369</v>
      </c>
      <c r="AO5606">
        <v>6.1520000000000001</v>
      </c>
      <c r="AP5606">
        <v>13.92</v>
      </c>
      <c r="AQ5606">
        <v>4.5279999999999996</v>
      </c>
      <c r="AR5606">
        <v>6.391</v>
      </c>
      <c r="AS5606">
        <v>-5.2809999999999997</v>
      </c>
      <c r="AT5606">
        <v>1.8089999999999999</v>
      </c>
      <c r="AU5606">
        <v>6.0309999999999997</v>
      </c>
      <c r="AV5606">
        <v>-0.71899999999999997</v>
      </c>
      <c r="AW5606">
        <v>-8.0820000000000007</v>
      </c>
      <c r="AX5606">
        <v>3.2789999999999999</v>
      </c>
      <c r="AY5606">
        <v>3.661</v>
      </c>
      <c r="AZ5606">
        <v>3.08</v>
      </c>
      <c r="BA5606">
        <v>3.3820000000000001</v>
      </c>
      <c r="BB5606">
        <v>3.9350000000000001</v>
      </c>
      <c r="BC5606">
        <v>2017</v>
      </c>
    </row>
    <row r="5607" spans="1:55" x14ac:dyDescent="0.25">
      <c r="A5607">
        <v>278</v>
      </c>
      <c r="B5607" t="s">
        <v>1400</v>
      </c>
      <c r="C5607" t="s">
        <v>314</v>
      </c>
      <c r="D5607" t="s">
        <v>1401</v>
      </c>
      <c r="E5607" t="s">
        <v>315</v>
      </c>
      <c r="F5607" t="s">
        <v>316</v>
      </c>
      <c r="G5607" t="s">
        <v>317</v>
      </c>
      <c r="I5607" t="s">
        <v>1405</v>
      </c>
      <c r="J5607">
        <v>13.448</v>
      </c>
      <c r="K5607">
        <v>11.8</v>
      </c>
      <c r="L5607">
        <v>12.4</v>
      </c>
      <c r="M5607">
        <v>11</v>
      </c>
      <c r="N5607">
        <v>12</v>
      </c>
      <c r="O5607">
        <v>12.5</v>
      </c>
      <c r="P5607">
        <v>13.1</v>
      </c>
      <c r="Q5607">
        <v>14</v>
      </c>
      <c r="R5607">
        <v>14.2</v>
      </c>
      <c r="S5607">
        <v>15</v>
      </c>
      <c r="T5607">
        <v>15.5</v>
      </c>
      <c r="U5607">
        <v>14.9</v>
      </c>
      <c r="V5607">
        <v>14.4</v>
      </c>
      <c r="W5607">
        <v>15</v>
      </c>
      <c r="X5607">
        <v>12.454000000000001</v>
      </c>
      <c r="Y5607">
        <v>16.899999999999999</v>
      </c>
      <c r="Z5607">
        <v>14.9</v>
      </c>
      <c r="AA5607">
        <v>13.3</v>
      </c>
      <c r="AB5607">
        <v>13.2</v>
      </c>
      <c r="AC5607">
        <v>10.9</v>
      </c>
      <c r="AD5607">
        <v>9.8000000000000007</v>
      </c>
      <c r="AE5607">
        <v>6.4</v>
      </c>
      <c r="AF5607">
        <v>12.2</v>
      </c>
      <c r="AG5607">
        <v>8</v>
      </c>
      <c r="AH5607">
        <v>6.7</v>
      </c>
      <c r="AI5607">
        <v>5.6</v>
      </c>
      <c r="AJ5607">
        <v>5.3</v>
      </c>
      <c r="AK5607">
        <v>5</v>
      </c>
      <c r="AL5607">
        <v>6.2</v>
      </c>
      <c r="AM5607">
        <v>6.9630000000000001</v>
      </c>
      <c r="AN5607">
        <v>8</v>
      </c>
      <c r="AO5607">
        <v>7.4749999999999996</v>
      </c>
      <c r="AP5607">
        <v>6.7859999999999996</v>
      </c>
      <c r="AQ5607">
        <v>5.28</v>
      </c>
      <c r="AR5607">
        <v>5.6260000000000003</v>
      </c>
      <c r="AS5607">
        <v>5.9569999999999999</v>
      </c>
      <c r="AT5607">
        <v>6.1970000000000001</v>
      </c>
      <c r="AU5607">
        <v>6.4059999999999997</v>
      </c>
      <c r="AV5607">
        <v>15.167999999999999</v>
      </c>
      <c r="AW5607">
        <v>23.408000000000001</v>
      </c>
      <c r="AX5607">
        <v>22.228999999999999</v>
      </c>
      <c r="AY5607">
        <v>18.062000000000001</v>
      </c>
      <c r="AZ5607">
        <v>14.994999999999999</v>
      </c>
      <c r="BA5607">
        <v>13.862</v>
      </c>
      <c r="BB5607">
        <v>12.462</v>
      </c>
      <c r="BC5607">
        <v>2017</v>
      </c>
    </row>
    <row r="5608" spans="1:55" x14ac:dyDescent="0.25">
      <c r="A5608">
        <v>278</v>
      </c>
      <c r="B5608" t="s">
        <v>1400</v>
      </c>
      <c r="C5608" t="s">
        <v>318</v>
      </c>
      <c r="D5608" t="s">
        <v>1401</v>
      </c>
      <c r="E5608" t="s">
        <v>319</v>
      </c>
      <c r="F5608" t="s">
        <v>320</v>
      </c>
      <c r="G5608" t="s">
        <v>321</v>
      </c>
      <c r="H5608" t="s">
        <v>322</v>
      </c>
    </row>
    <row r="5609" spans="1:55" x14ac:dyDescent="0.25">
      <c r="A5609">
        <v>278</v>
      </c>
      <c r="B5609" t="s">
        <v>1400</v>
      </c>
      <c r="C5609" t="s">
        <v>323</v>
      </c>
      <c r="D5609" t="s">
        <v>1401</v>
      </c>
      <c r="E5609" t="s">
        <v>324</v>
      </c>
      <c r="F5609" t="s">
        <v>325</v>
      </c>
      <c r="G5609" t="s">
        <v>321</v>
      </c>
      <c r="H5609" t="s">
        <v>322</v>
      </c>
      <c r="I5609" t="s">
        <v>1406</v>
      </c>
      <c r="J5609" t="s">
        <v>232</v>
      </c>
      <c r="K5609" t="s">
        <v>232</v>
      </c>
      <c r="L5609" t="s">
        <v>232</v>
      </c>
      <c r="M5609" t="s">
        <v>232</v>
      </c>
      <c r="N5609" t="s">
        <v>232</v>
      </c>
      <c r="O5609" t="s">
        <v>232</v>
      </c>
      <c r="P5609" t="s">
        <v>232</v>
      </c>
      <c r="Q5609" t="s">
        <v>232</v>
      </c>
      <c r="R5609" t="s">
        <v>232</v>
      </c>
      <c r="S5609" t="s">
        <v>232</v>
      </c>
      <c r="T5609" t="s">
        <v>232</v>
      </c>
      <c r="U5609" t="s">
        <v>232</v>
      </c>
      <c r="V5609" t="s">
        <v>232</v>
      </c>
      <c r="W5609" t="s">
        <v>232</v>
      </c>
      <c r="X5609">
        <v>4.5209999999999999</v>
      </c>
      <c r="Y5609">
        <v>4.6120000000000001</v>
      </c>
      <c r="Z5609">
        <v>4.7009999999999996</v>
      </c>
      <c r="AA5609">
        <v>4.7869999999999999</v>
      </c>
      <c r="AB5609">
        <v>4.87</v>
      </c>
      <c r="AC5609">
        <v>4.95</v>
      </c>
      <c r="AD5609">
        <v>5.0270000000000001</v>
      </c>
      <c r="AE5609">
        <v>5.101</v>
      </c>
      <c r="AF5609">
        <v>5.1719999999999997</v>
      </c>
      <c r="AG5609">
        <v>5.2409999999999997</v>
      </c>
      <c r="AH5609">
        <v>5.31</v>
      </c>
      <c r="AI5609">
        <v>5.3789999999999996</v>
      </c>
      <c r="AJ5609">
        <v>5.45</v>
      </c>
      <c r="AK5609">
        <v>5.5220000000000002</v>
      </c>
      <c r="AL5609">
        <v>5.5949999999999998</v>
      </c>
      <c r="AM5609">
        <v>5.6669999999999998</v>
      </c>
      <c r="AN5609">
        <v>5.7380000000000004</v>
      </c>
      <c r="AO5609">
        <v>5.8079999999999998</v>
      </c>
      <c r="AP5609">
        <v>5.8769999999999998</v>
      </c>
      <c r="AQ5609">
        <v>5.9459999999999997</v>
      </c>
      <c r="AR5609">
        <v>6.0140000000000002</v>
      </c>
      <c r="AS5609">
        <v>6.0819999999999999</v>
      </c>
      <c r="AT5609">
        <v>6.15</v>
      </c>
      <c r="AU5609">
        <v>6.218</v>
      </c>
      <c r="AV5609">
        <v>6.2880000000000003</v>
      </c>
      <c r="AW5609">
        <v>6.359</v>
      </c>
      <c r="AX5609">
        <v>6.43</v>
      </c>
      <c r="AY5609">
        <v>6.5019999999999998</v>
      </c>
      <c r="AZ5609">
        <v>6.5750000000000002</v>
      </c>
      <c r="BA5609">
        <v>6.649</v>
      </c>
      <c r="BB5609">
        <v>6.7229999999999999</v>
      </c>
      <c r="BC5609">
        <v>2017</v>
      </c>
    </row>
    <row r="5610" spans="1:55" x14ac:dyDescent="0.25">
      <c r="A5610">
        <v>278</v>
      </c>
      <c r="B5610" t="s">
        <v>1400</v>
      </c>
      <c r="C5610" t="s">
        <v>327</v>
      </c>
      <c r="D5610" t="s">
        <v>1401</v>
      </c>
      <c r="E5610" t="s">
        <v>328</v>
      </c>
      <c r="F5610" t="s">
        <v>329</v>
      </c>
      <c r="G5610" t="s">
        <v>229</v>
      </c>
      <c r="H5610" t="s">
        <v>230</v>
      </c>
      <c r="I5610" t="s">
        <v>1407</v>
      </c>
      <c r="J5610" t="s">
        <v>232</v>
      </c>
      <c r="K5610" t="s">
        <v>232</v>
      </c>
      <c r="L5610" t="s">
        <v>232</v>
      </c>
      <c r="M5610" t="s">
        <v>232</v>
      </c>
      <c r="N5610" t="s">
        <v>232</v>
      </c>
      <c r="O5610" t="s">
        <v>232</v>
      </c>
      <c r="P5610" t="s">
        <v>232</v>
      </c>
      <c r="Q5610" t="s">
        <v>232</v>
      </c>
      <c r="R5610" t="s">
        <v>232</v>
      </c>
      <c r="S5610" t="s">
        <v>232</v>
      </c>
      <c r="T5610" t="s">
        <v>232</v>
      </c>
      <c r="U5610" t="s">
        <v>232</v>
      </c>
      <c r="V5610" t="s">
        <v>232</v>
      </c>
      <c r="W5610" t="s">
        <v>232</v>
      </c>
      <c r="X5610" t="s">
        <v>232</v>
      </c>
      <c r="Y5610" t="s">
        <v>232</v>
      </c>
      <c r="Z5610" t="s">
        <v>232</v>
      </c>
      <c r="AA5610" t="s">
        <v>232</v>
      </c>
      <c r="AB5610" t="s">
        <v>232</v>
      </c>
      <c r="AC5610" t="s">
        <v>232</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63.796999999999997</v>
      </c>
      <c r="AR5610">
        <v>71.911000000000001</v>
      </c>
      <c r="AS5610">
        <v>83.088999999999999</v>
      </c>
      <c r="AT5610">
        <v>95.352999999999994</v>
      </c>
      <c r="AU5610">
        <v>105.19</v>
      </c>
      <c r="AV5610">
        <v>100.783</v>
      </c>
      <c r="AW5610">
        <v>107.23099999999999</v>
      </c>
      <c r="AX5610">
        <v>116.21</v>
      </c>
      <c r="AY5610">
        <v>113.014</v>
      </c>
      <c r="AZ5610">
        <v>122.20399999999999</v>
      </c>
      <c r="BA5610">
        <v>131.96600000000001</v>
      </c>
      <c r="BB5610">
        <v>143.74799999999999</v>
      </c>
      <c r="BC5610">
        <v>2017</v>
      </c>
    </row>
    <row r="5611" spans="1:55" x14ac:dyDescent="0.25">
      <c r="A5611">
        <v>278</v>
      </c>
      <c r="B5611" t="s">
        <v>1400</v>
      </c>
      <c r="C5611" t="s">
        <v>331</v>
      </c>
      <c r="D5611" t="s">
        <v>1401</v>
      </c>
      <c r="E5611" t="s">
        <v>328</v>
      </c>
      <c r="F5611" t="s">
        <v>329</v>
      </c>
      <c r="G5611" t="s">
        <v>282</v>
      </c>
      <c r="I5611" t="s">
        <v>332</v>
      </c>
      <c r="J5611" t="s">
        <v>232</v>
      </c>
      <c r="K5611" t="s">
        <v>232</v>
      </c>
      <c r="L5611" t="s">
        <v>232</v>
      </c>
      <c r="M5611" t="s">
        <v>232</v>
      </c>
      <c r="N5611" t="s">
        <v>232</v>
      </c>
      <c r="O5611" t="s">
        <v>232</v>
      </c>
      <c r="P5611" t="s">
        <v>232</v>
      </c>
      <c r="Q5611" t="s">
        <v>232</v>
      </c>
      <c r="R5611" t="s">
        <v>232</v>
      </c>
      <c r="S5611" t="s">
        <v>232</v>
      </c>
      <c r="T5611" t="s">
        <v>232</v>
      </c>
      <c r="U5611" t="s">
        <v>232</v>
      </c>
      <c r="V5611" t="s">
        <v>232</v>
      </c>
      <c r="W5611" t="s">
        <v>232</v>
      </c>
      <c r="X5611" t="s">
        <v>232</v>
      </c>
      <c r="Y5611" t="s">
        <v>232</v>
      </c>
      <c r="Z5611" t="s">
        <v>232</v>
      </c>
      <c r="AA5611" t="s">
        <v>232</v>
      </c>
      <c r="AB5611" t="s">
        <v>232</v>
      </c>
      <c r="AC5611" t="s">
        <v>232</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23.495000000000001</v>
      </c>
      <c r="AR5611">
        <v>23.317</v>
      </c>
      <c r="AS5611">
        <v>24.172000000000001</v>
      </c>
      <c r="AT5611">
        <v>25.268999999999998</v>
      </c>
      <c r="AU5611">
        <v>25.338999999999999</v>
      </c>
      <c r="AV5611">
        <v>24.091999999999999</v>
      </c>
      <c r="AW5611">
        <v>25.664000000000001</v>
      </c>
      <c r="AX5611">
        <v>26.812999999999999</v>
      </c>
      <c r="AY5611">
        <v>24.812000000000001</v>
      </c>
      <c r="AZ5611">
        <v>25.358000000000001</v>
      </c>
      <c r="BA5611">
        <v>25.783999999999999</v>
      </c>
      <c r="BB5611">
        <v>25.962</v>
      </c>
      <c r="BC5611">
        <v>2017</v>
      </c>
    </row>
    <row r="5612" spans="1:55" x14ac:dyDescent="0.25">
      <c r="A5612">
        <v>278</v>
      </c>
      <c r="B5612" t="s">
        <v>1400</v>
      </c>
      <c r="C5612" t="s">
        <v>333</v>
      </c>
      <c r="D5612" t="s">
        <v>1401</v>
      </c>
      <c r="E5612" t="s">
        <v>334</v>
      </c>
      <c r="F5612" t="s">
        <v>335</v>
      </c>
      <c r="G5612" t="s">
        <v>229</v>
      </c>
      <c r="H5612" t="s">
        <v>230</v>
      </c>
      <c r="I5612" t="s">
        <v>1407</v>
      </c>
      <c r="J5612" t="s">
        <v>232</v>
      </c>
      <c r="K5612" t="s">
        <v>232</v>
      </c>
      <c r="L5612" t="s">
        <v>232</v>
      </c>
      <c r="M5612" t="s">
        <v>232</v>
      </c>
      <c r="N5612" t="s">
        <v>232</v>
      </c>
      <c r="O5612" t="s">
        <v>232</v>
      </c>
      <c r="P5612" t="s">
        <v>232</v>
      </c>
      <c r="Q5612" t="s">
        <v>232</v>
      </c>
      <c r="R5612" t="s">
        <v>232</v>
      </c>
      <c r="S5612" t="s">
        <v>232</v>
      </c>
      <c r="T5612" t="s">
        <v>232</v>
      </c>
      <c r="U5612" t="s">
        <v>232</v>
      </c>
      <c r="V5612" t="s">
        <v>232</v>
      </c>
      <c r="W5612" t="s">
        <v>232</v>
      </c>
      <c r="X5612" t="s">
        <v>232</v>
      </c>
      <c r="Y5612" t="s">
        <v>232</v>
      </c>
      <c r="Z5612" t="s">
        <v>232</v>
      </c>
      <c r="AA5612" t="s">
        <v>232</v>
      </c>
      <c r="AB5612" t="s">
        <v>232</v>
      </c>
      <c r="AC5612" t="s">
        <v>232</v>
      </c>
      <c r="AD5612">
        <v>16.452000000000002</v>
      </c>
      <c r="AE5612">
        <v>16.984000000000002</v>
      </c>
      <c r="AF5612">
        <v>17.21</v>
      </c>
      <c r="AG5612">
        <v>19.175000000000001</v>
      </c>
      <c r="AH5612">
        <v>21.84</v>
      </c>
      <c r="AI5612">
        <v>25.222999999999999</v>
      </c>
      <c r="AJ5612">
        <v>25.341000000000001</v>
      </c>
      <c r="AK5612">
        <v>29.241</v>
      </c>
      <c r="AL5612">
        <v>35.707000000000001</v>
      </c>
      <c r="AM5612">
        <v>37.939</v>
      </c>
      <c r="AN5612">
        <v>41.814</v>
      </c>
      <c r="AO5612">
        <v>51.12</v>
      </c>
      <c r="AP5612">
        <v>59.615000000000002</v>
      </c>
      <c r="AQ5612">
        <v>65.575000000000003</v>
      </c>
      <c r="AR5612">
        <v>75.677000000000007</v>
      </c>
      <c r="AS5612">
        <v>87.882000000000005</v>
      </c>
      <c r="AT5612">
        <v>101.395</v>
      </c>
      <c r="AU5612">
        <v>111.96599999999999</v>
      </c>
      <c r="AV5612">
        <v>118.729</v>
      </c>
      <c r="AW5612">
        <v>121.63</v>
      </c>
      <c r="AX5612">
        <v>135.50899999999999</v>
      </c>
      <c r="AY5612">
        <v>134.15100000000001</v>
      </c>
      <c r="AZ5612">
        <v>146.14500000000001</v>
      </c>
      <c r="BA5612">
        <v>160.15600000000001</v>
      </c>
      <c r="BB5612">
        <v>176.28700000000001</v>
      </c>
      <c r="BC5612">
        <v>2017</v>
      </c>
    </row>
    <row r="5613" spans="1:55" x14ac:dyDescent="0.25">
      <c r="A5613">
        <v>278</v>
      </c>
      <c r="B5613" t="s">
        <v>1400</v>
      </c>
      <c r="C5613" t="s">
        <v>336</v>
      </c>
      <c r="D5613" t="s">
        <v>1401</v>
      </c>
      <c r="E5613" t="s">
        <v>334</v>
      </c>
      <c r="F5613" t="s">
        <v>335</v>
      </c>
      <c r="G5613" t="s">
        <v>282</v>
      </c>
      <c r="I5613" t="s">
        <v>337</v>
      </c>
      <c r="J5613" t="s">
        <v>232</v>
      </c>
      <c r="K5613" t="s">
        <v>232</v>
      </c>
      <c r="L5613" t="s">
        <v>232</v>
      </c>
      <c r="M5613" t="s">
        <v>232</v>
      </c>
      <c r="N5613" t="s">
        <v>232</v>
      </c>
      <c r="O5613" t="s">
        <v>232</v>
      </c>
      <c r="P5613" t="s">
        <v>232</v>
      </c>
      <c r="Q5613" t="s">
        <v>232</v>
      </c>
      <c r="R5613" t="s">
        <v>232</v>
      </c>
      <c r="S5613" t="s">
        <v>232</v>
      </c>
      <c r="T5613" t="s">
        <v>232</v>
      </c>
      <c r="U5613" t="s">
        <v>232</v>
      </c>
      <c r="V5613" t="s">
        <v>232</v>
      </c>
      <c r="W5613" t="s">
        <v>232</v>
      </c>
      <c r="X5613" t="s">
        <v>232</v>
      </c>
      <c r="Y5613" t="s">
        <v>232</v>
      </c>
      <c r="Z5613" t="s">
        <v>232</v>
      </c>
      <c r="AA5613" t="s">
        <v>232</v>
      </c>
      <c r="AB5613" t="s">
        <v>232</v>
      </c>
      <c r="AC5613" t="s">
        <v>232</v>
      </c>
      <c r="AD5613">
        <v>25.384</v>
      </c>
      <c r="AE5613">
        <v>23.733000000000001</v>
      </c>
      <c r="AF5613">
        <v>23.117000000000001</v>
      </c>
      <c r="AG5613">
        <v>23.852</v>
      </c>
      <c r="AH5613">
        <v>23.655999999999999</v>
      </c>
      <c r="AI5613">
        <v>23.844999999999999</v>
      </c>
      <c r="AJ5613">
        <v>21.324000000000002</v>
      </c>
      <c r="AK5613">
        <v>21.352</v>
      </c>
      <c r="AL5613">
        <v>21.693000000000001</v>
      </c>
      <c r="AM5613">
        <v>22.477</v>
      </c>
      <c r="AN5613">
        <v>22.353999999999999</v>
      </c>
      <c r="AO5613">
        <v>23.323</v>
      </c>
      <c r="AP5613">
        <v>24.039000000000001</v>
      </c>
      <c r="AQ5613">
        <v>24.15</v>
      </c>
      <c r="AR5613">
        <v>24.538</v>
      </c>
      <c r="AS5613">
        <v>25.567</v>
      </c>
      <c r="AT5613">
        <v>26.87</v>
      </c>
      <c r="AU5613">
        <v>26.972000000000001</v>
      </c>
      <c r="AV5613">
        <v>28.382000000000001</v>
      </c>
      <c r="AW5613">
        <v>29.11</v>
      </c>
      <c r="AX5613">
        <v>31.265999999999998</v>
      </c>
      <c r="AY5613">
        <v>29.452999999999999</v>
      </c>
      <c r="AZ5613">
        <v>30.326000000000001</v>
      </c>
      <c r="BA5613">
        <v>31.291</v>
      </c>
      <c r="BB5613">
        <v>31.838999999999999</v>
      </c>
      <c r="BC5613">
        <v>2017</v>
      </c>
    </row>
    <row r="5614" spans="1:55" x14ac:dyDescent="0.25">
      <c r="A5614">
        <v>278</v>
      </c>
      <c r="B5614" t="s">
        <v>1400</v>
      </c>
      <c r="C5614" t="s">
        <v>338</v>
      </c>
      <c r="D5614" t="s">
        <v>1401</v>
      </c>
      <c r="E5614" t="s">
        <v>339</v>
      </c>
      <c r="F5614" t="s">
        <v>340</v>
      </c>
      <c r="G5614" t="s">
        <v>229</v>
      </c>
      <c r="H5614" t="s">
        <v>230</v>
      </c>
      <c r="I5614" t="s">
        <v>1407</v>
      </c>
      <c r="J5614" t="s">
        <v>232</v>
      </c>
      <c r="K5614" t="s">
        <v>232</v>
      </c>
      <c r="L5614" t="s">
        <v>232</v>
      </c>
      <c r="M5614" t="s">
        <v>232</v>
      </c>
      <c r="N5614" t="s">
        <v>232</v>
      </c>
      <c r="O5614" t="s">
        <v>232</v>
      </c>
      <c r="P5614" t="s">
        <v>232</v>
      </c>
      <c r="Q5614" t="s">
        <v>232</v>
      </c>
      <c r="R5614" t="s">
        <v>232</v>
      </c>
      <c r="S5614" t="s">
        <v>232</v>
      </c>
      <c r="T5614" t="s">
        <v>232</v>
      </c>
      <c r="U5614" t="s">
        <v>232</v>
      </c>
      <c r="V5614" t="s">
        <v>232</v>
      </c>
      <c r="W5614" t="s">
        <v>232</v>
      </c>
      <c r="X5614" t="s">
        <v>232</v>
      </c>
      <c r="Y5614" t="s">
        <v>232</v>
      </c>
      <c r="Z5614" t="s">
        <v>232</v>
      </c>
      <c r="AA5614" t="s">
        <v>232</v>
      </c>
      <c r="AB5614" t="s">
        <v>232</v>
      </c>
      <c r="AC5614" t="s">
        <v>232</v>
      </c>
      <c r="AD5614">
        <v>-1.728</v>
      </c>
      <c r="AE5614">
        <v>-2.9809999999999999</v>
      </c>
      <c r="AF5614">
        <v>-1.728</v>
      </c>
      <c r="AG5614">
        <v>-1.3440000000000001</v>
      </c>
      <c r="AH5614">
        <v>-1.0529999999999999</v>
      </c>
      <c r="AI5614">
        <v>-0.91200000000000003</v>
      </c>
      <c r="AJ5614">
        <v>1.2669999999999999</v>
      </c>
      <c r="AK5614">
        <v>1.99</v>
      </c>
      <c r="AL5614">
        <v>-0.36</v>
      </c>
      <c r="AM5614">
        <v>-2.0470000000000002</v>
      </c>
      <c r="AN5614">
        <v>0.19600000000000001</v>
      </c>
      <c r="AO5614">
        <v>0.33200000000000002</v>
      </c>
      <c r="AP5614">
        <v>-0.25700000000000001</v>
      </c>
      <c r="AQ5614">
        <v>-1.778</v>
      </c>
      <c r="AR5614">
        <v>-3.766</v>
      </c>
      <c r="AS5614">
        <v>-4.7939999999999996</v>
      </c>
      <c r="AT5614">
        <v>-6.0410000000000004</v>
      </c>
      <c r="AU5614">
        <v>-6.7759999999999998</v>
      </c>
      <c r="AV5614">
        <v>-17.946000000000002</v>
      </c>
      <c r="AW5614">
        <v>-14.398999999999999</v>
      </c>
      <c r="AX5614">
        <v>-19.298999999999999</v>
      </c>
      <c r="AY5614">
        <v>-21.138000000000002</v>
      </c>
      <c r="AZ5614">
        <v>-23.940999999999999</v>
      </c>
      <c r="BA5614">
        <v>-28.190999999999999</v>
      </c>
      <c r="BB5614">
        <v>-32.539000000000001</v>
      </c>
      <c r="BC5614">
        <v>2017</v>
      </c>
    </row>
    <row r="5615" spans="1:55" x14ac:dyDescent="0.25">
      <c r="A5615">
        <v>278</v>
      </c>
      <c r="B5615" t="s">
        <v>1400</v>
      </c>
      <c r="C5615" t="s">
        <v>341</v>
      </c>
      <c r="D5615" t="s">
        <v>1401</v>
      </c>
      <c r="E5615" t="s">
        <v>339</v>
      </c>
      <c r="F5615" t="s">
        <v>340</v>
      </c>
      <c r="G5615" t="s">
        <v>282</v>
      </c>
      <c r="I5615" t="s">
        <v>342</v>
      </c>
      <c r="J5615" t="s">
        <v>232</v>
      </c>
      <c r="K5615" t="s">
        <v>232</v>
      </c>
      <c r="L5615" t="s">
        <v>232</v>
      </c>
      <c r="M5615" t="s">
        <v>232</v>
      </c>
      <c r="N5615" t="s">
        <v>232</v>
      </c>
      <c r="O5615" t="s">
        <v>232</v>
      </c>
      <c r="P5615" t="s">
        <v>232</v>
      </c>
      <c r="Q5615" t="s">
        <v>232</v>
      </c>
      <c r="R5615" t="s">
        <v>232</v>
      </c>
      <c r="S5615" t="s">
        <v>232</v>
      </c>
      <c r="T5615" t="s">
        <v>232</v>
      </c>
      <c r="U5615" t="s">
        <v>232</v>
      </c>
      <c r="V5615" t="s">
        <v>232</v>
      </c>
      <c r="W5615" t="s">
        <v>232</v>
      </c>
      <c r="X5615" t="s">
        <v>232</v>
      </c>
      <c r="Y5615" t="s">
        <v>232</v>
      </c>
      <c r="Z5615" t="s">
        <v>232</v>
      </c>
      <c r="AA5615" t="s">
        <v>232</v>
      </c>
      <c r="AB5615" t="s">
        <v>232</v>
      </c>
      <c r="AC5615" t="s">
        <v>232</v>
      </c>
      <c r="AD5615">
        <v>-2.6659999999999999</v>
      </c>
      <c r="AE5615">
        <v>-4.1660000000000004</v>
      </c>
      <c r="AF5615">
        <v>-2.3210000000000002</v>
      </c>
      <c r="AG5615">
        <v>-1.6719999999999999</v>
      </c>
      <c r="AH5615">
        <v>-1.141</v>
      </c>
      <c r="AI5615">
        <v>-0.86199999999999999</v>
      </c>
      <c r="AJ5615">
        <v>1.0660000000000001</v>
      </c>
      <c r="AK5615">
        <v>1.4530000000000001</v>
      </c>
      <c r="AL5615">
        <v>-0.219</v>
      </c>
      <c r="AM5615">
        <v>-1.2130000000000001</v>
      </c>
      <c r="AN5615">
        <v>0.105</v>
      </c>
      <c r="AO5615">
        <v>0.151</v>
      </c>
      <c r="AP5615">
        <v>-0.104</v>
      </c>
      <c r="AQ5615">
        <v>-0.65500000000000003</v>
      </c>
      <c r="AR5615">
        <v>-1.2210000000000001</v>
      </c>
      <c r="AS5615">
        <v>-1.395</v>
      </c>
      <c r="AT5615">
        <v>-1.601</v>
      </c>
      <c r="AU5615">
        <v>-1.6319999999999999</v>
      </c>
      <c r="AV5615">
        <v>-4.29</v>
      </c>
      <c r="AW5615">
        <v>-3.4460000000000002</v>
      </c>
      <c r="AX5615">
        <v>-4.4530000000000003</v>
      </c>
      <c r="AY5615">
        <v>-4.641</v>
      </c>
      <c r="AZ5615">
        <v>-4.968</v>
      </c>
      <c r="BA5615">
        <v>-5.508</v>
      </c>
      <c r="BB5615">
        <v>-5.8769999999999998</v>
      </c>
      <c r="BC5615">
        <v>2017</v>
      </c>
    </row>
    <row r="5616" spans="1:55" x14ac:dyDescent="0.25">
      <c r="A5616">
        <v>278</v>
      </c>
      <c r="B5616" t="s">
        <v>1400</v>
      </c>
      <c r="C5616" t="s">
        <v>343</v>
      </c>
      <c r="D5616" t="s">
        <v>1401</v>
      </c>
      <c r="E5616" t="s">
        <v>344</v>
      </c>
      <c r="F5616" t="s">
        <v>345</v>
      </c>
      <c r="G5616" t="s">
        <v>229</v>
      </c>
      <c r="H5616" t="s">
        <v>230</v>
      </c>
    </row>
    <row r="5617" spans="1:55" x14ac:dyDescent="0.25">
      <c r="A5617">
        <v>278</v>
      </c>
      <c r="B5617" t="s">
        <v>1400</v>
      </c>
      <c r="C5617" t="s">
        <v>346</v>
      </c>
      <c r="D5617" t="s">
        <v>1401</v>
      </c>
      <c r="E5617" t="s">
        <v>344</v>
      </c>
      <c r="F5617" t="s">
        <v>345</v>
      </c>
      <c r="G5617" t="s">
        <v>270</v>
      </c>
    </row>
    <row r="5618" spans="1:55" x14ac:dyDescent="0.25">
      <c r="A5618">
        <v>278</v>
      </c>
      <c r="B5618" t="s">
        <v>1400</v>
      </c>
      <c r="C5618" t="s">
        <v>347</v>
      </c>
      <c r="D5618" t="s">
        <v>1401</v>
      </c>
      <c r="E5618" t="s">
        <v>348</v>
      </c>
      <c r="F5618" t="s">
        <v>349</v>
      </c>
      <c r="G5618" t="s">
        <v>229</v>
      </c>
      <c r="H5618" t="s">
        <v>230</v>
      </c>
      <c r="I5618" t="s">
        <v>1407</v>
      </c>
      <c r="J5618" t="s">
        <v>232</v>
      </c>
      <c r="K5618" t="s">
        <v>232</v>
      </c>
      <c r="L5618" t="s">
        <v>232</v>
      </c>
      <c r="M5618" t="s">
        <v>232</v>
      </c>
      <c r="N5618" t="s">
        <v>232</v>
      </c>
      <c r="O5618" t="s">
        <v>232</v>
      </c>
      <c r="P5618" t="s">
        <v>232</v>
      </c>
      <c r="Q5618" t="s">
        <v>232</v>
      </c>
      <c r="R5618" t="s">
        <v>232</v>
      </c>
      <c r="S5618" t="s">
        <v>232</v>
      </c>
      <c r="T5618" t="s">
        <v>232</v>
      </c>
      <c r="U5618" t="s">
        <v>232</v>
      </c>
      <c r="V5618" t="s">
        <v>232</v>
      </c>
      <c r="W5618" t="s">
        <v>232</v>
      </c>
      <c r="X5618" t="s">
        <v>232</v>
      </c>
      <c r="Y5618" t="s">
        <v>232</v>
      </c>
      <c r="Z5618" t="s">
        <v>232</v>
      </c>
      <c r="AA5618" t="s">
        <v>232</v>
      </c>
      <c r="AB5618" t="s">
        <v>232</v>
      </c>
      <c r="AC5618" t="s">
        <v>232</v>
      </c>
      <c r="AD5618">
        <v>-0.33200000000000002</v>
      </c>
      <c r="AE5618">
        <v>-1.046</v>
      </c>
      <c r="AF5618">
        <v>0.81200000000000006</v>
      </c>
      <c r="AG5618">
        <v>1.087</v>
      </c>
      <c r="AH5618">
        <v>0.376</v>
      </c>
      <c r="AI5618">
        <v>0.61399999999999999</v>
      </c>
      <c r="AJ5618">
        <v>2.5859999999999999</v>
      </c>
      <c r="AK5618">
        <v>2.8450000000000002</v>
      </c>
      <c r="AL5618">
        <v>1.7999999999999999E-2</v>
      </c>
      <c r="AM5618">
        <v>-1.294</v>
      </c>
      <c r="AN5618">
        <v>0.66200000000000003</v>
      </c>
      <c r="AO5618">
        <v>1.254</v>
      </c>
      <c r="AP5618">
        <v>1.333</v>
      </c>
      <c r="AQ5618">
        <v>-1.0609999999999999</v>
      </c>
      <c r="AR5618">
        <v>-2.6850000000000001</v>
      </c>
      <c r="AS5618">
        <v>-3.1269999999999998</v>
      </c>
      <c r="AT5618">
        <v>-3.5840000000000001</v>
      </c>
      <c r="AU5618">
        <v>-2.9590000000000001</v>
      </c>
      <c r="AV5618">
        <v>-12.92</v>
      </c>
      <c r="AW5618">
        <v>-8.6270000000000007</v>
      </c>
      <c r="AX5618">
        <v>-12.567</v>
      </c>
      <c r="AY5618">
        <v>-13.766</v>
      </c>
      <c r="AZ5618">
        <v>-15.595000000000001</v>
      </c>
      <c r="BA5618">
        <v>-19.108000000000001</v>
      </c>
      <c r="BB5618">
        <v>-22.672999999999998</v>
      </c>
      <c r="BC5618">
        <v>2017</v>
      </c>
    </row>
    <row r="5619" spans="1:55" x14ac:dyDescent="0.25">
      <c r="A5619">
        <v>278</v>
      </c>
      <c r="B5619" t="s">
        <v>1400</v>
      </c>
      <c r="C5619" t="s">
        <v>350</v>
      </c>
      <c r="D5619" t="s">
        <v>1401</v>
      </c>
      <c r="E5619" t="s">
        <v>348</v>
      </c>
      <c r="F5619" t="s">
        <v>349</v>
      </c>
      <c r="G5619" t="s">
        <v>282</v>
      </c>
      <c r="I5619" t="s">
        <v>351</v>
      </c>
      <c r="J5619" t="s">
        <v>232</v>
      </c>
      <c r="K5619" t="s">
        <v>232</v>
      </c>
      <c r="L5619" t="s">
        <v>232</v>
      </c>
      <c r="M5619" t="s">
        <v>232</v>
      </c>
      <c r="N5619" t="s">
        <v>232</v>
      </c>
      <c r="O5619" t="s">
        <v>232</v>
      </c>
      <c r="P5619" t="s">
        <v>232</v>
      </c>
      <c r="Q5619" t="s">
        <v>232</v>
      </c>
      <c r="R5619" t="s">
        <v>232</v>
      </c>
      <c r="S5619" t="s">
        <v>232</v>
      </c>
      <c r="T5619" t="s">
        <v>232</v>
      </c>
      <c r="U5619" t="s">
        <v>232</v>
      </c>
      <c r="V5619" t="s">
        <v>232</v>
      </c>
      <c r="W5619" t="s">
        <v>232</v>
      </c>
      <c r="X5619" t="s">
        <v>232</v>
      </c>
      <c r="Y5619" t="s">
        <v>232</v>
      </c>
      <c r="Z5619" t="s">
        <v>232</v>
      </c>
      <c r="AA5619" t="s">
        <v>232</v>
      </c>
      <c r="AB5619" t="s">
        <v>232</v>
      </c>
      <c r="AC5619" t="s">
        <v>232</v>
      </c>
      <c r="AD5619">
        <v>-0.51300000000000001</v>
      </c>
      <c r="AE5619">
        <v>-1.4610000000000001</v>
      </c>
      <c r="AF5619">
        <v>1.0900000000000001</v>
      </c>
      <c r="AG5619">
        <v>1.3520000000000001</v>
      </c>
      <c r="AH5619">
        <v>0.40699999999999997</v>
      </c>
      <c r="AI5619">
        <v>0.58099999999999996</v>
      </c>
      <c r="AJ5619">
        <v>2.1760000000000002</v>
      </c>
      <c r="AK5619">
        <v>2.077</v>
      </c>
      <c r="AL5619">
        <v>1.0999999999999999E-2</v>
      </c>
      <c r="AM5619">
        <v>-0.76600000000000001</v>
      </c>
      <c r="AN5619">
        <v>0.35399999999999998</v>
      </c>
      <c r="AO5619">
        <v>0.57199999999999995</v>
      </c>
      <c r="AP5619">
        <v>0.53800000000000003</v>
      </c>
      <c r="AQ5619">
        <v>-0.39100000000000001</v>
      </c>
      <c r="AR5619">
        <v>-0.871</v>
      </c>
      <c r="AS5619">
        <v>-0.91</v>
      </c>
      <c r="AT5619">
        <v>-0.95</v>
      </c>
      <c r="AU5619">
        <v>-0.71299999999999997</v>
      </c>
      <c r="AV5619">
        <v>-3.089</v>
      </c>
      <c r="AW5619">
        <v>-2.0649999999999999</v>
      </c>
      <c r="AX5619">
        <v>-2.9</v>
      </c>
      <c r="AY5619">
        <v>-3.0219999999999998</v>
      </c>
      <c r="AZ5619">
        <v>-3.2360000000000002</v>
      </c>
      <c r="BA5619">
        <v>-3.7330000000000001</v>
      </c>
      <c r="BB5619">
        <v>-4.0949999999999998</v>
      </c>
      <c r="BC5619">
        <v>2017</v>
      </c>
    </row>
    <row r="5620" spans="1:55" x14ac:dyDescent="0.25">
      <c r="A5620">
        <v>278</v>
      </c>
      <c r="B5620" t="s">
        <v>1400</v>
      </c>
      <c r="C5620" t="s">
        <v>352</v>
      </c>
      <c r="D5620" t="s">
        <v>1401</v>
      </c>
      <c r="E5620" t="s">
        <v>353</v>
      </c>
      <c r="F5620" t="s">
        <v>354</v>
      </c>
      <c r="G5620" t="s">
        <v>229</v>
      </c>
      <c r="H5620" t="s">
        <v>230</v>
      </c>
    </row>
    <row r="5621" spans="1:55" x14ac:dyDescent="0.25">
      <c r="A5621">
        <v>278</v>
      </c>
      <c r="B5621" t="s">
        <v>1400</v>
      </c>
      <c r="C5621" t="s">
        <v>355</v>
      </c>
      <c r="D5621" t="s">
        <v>1401</v>
      </c>
      <c r="E5621" t="s">
        <v>353</v>
      </c>
      <c r="F5621" t="s">
        <v>354</v>
      </c>
      <c r="G5621" t="s">
        <v>282</v>
      </c>
    </row>
    <row r="5622" spans="1:55" x14ac:dyDescent="0.25">
      <c r="A5622">
        <v>278</v>
      </c>
      <c r="B5622" t="s">
        <v>1400</v>
      </c>
      <c r="C5622" t="s">
        <v>356</v>
      </c>
      <c r="D5622" t="s">
        <v>1401</v>
      </c>
      <c r="E5622" t="s">
        <v>357</v>
      </c>
      <c r="F5622" t="s">
        <v>358</v>
      </c>
      <c r="G5622" t="s">
        <v>229</v>
      </c>
      <c r="H5622" t="s">
        <v>230</v>
      </c>
      <c r="I5622" t="s">
        <v>1407</v>
      </c>
      <c r="J5622" t="s">
        <v>232</v>
      </c>
      <c r="K5622" t="s">
        <v>232</v>
      </c>
      <c r="L5622" t="s">
        <v>232</v>
      </c>
      <c r="M5622" t="s">
        <v>232</v>
      </c>
      <c r="N5622" t="s">
        <v>232</v>
      </c>
      <c r="O5622" t="s">
        <v>232</v>
      </c>
      <c r="P5622" t="s">
        <v>232</v>
      </c>
      <c r="Q5622" t="s">
        <v>232</v>
      </c>
      <c r="R5622" t="s">
        <v>232</v>
      </c>
      <c r="S5622" t="s">
        <v>232</v>
      </c>
      <c r="T5622" t="s">
        <v>232</v>
      </c>
      <c r="U5622" t="s">
        <v>232</v>
      </c>
      <c r="V5622" t="s">
        <v>232</v>
      </c>
      <c r="W5622" t="s">
        <v>232</v>
      </c>
      <c r="X5622" t="s">
        <v>232</v>
      </c>
      <c r="Y5622" t="s">
        <v>232</v>
      </c>
      <c r="Z5622" t="s">
        <v>232</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141.29599999999999</v>
      </c>
      <c r="AV5622">
        <v>155.477</v>
      </c>
      <c r="AW5622">
        <v>170.804</v>
      </c>
      <c r="AX5622">
        <v>190.12799999999999</v>
      </c>
      <c r="AY5622">
        <v>211.65600000000001</v>
      </c>
      <c r="AZ5622">
        <v>235.05</v>
      </c>
      <c r="BA5622">
        <v>260.70299999999997</v>
      </c>
      <c r="BB5622">
        <v>288.85399999999998</v>
      </c>
      <c r="BC5622">
        <v>2017</v>
      </c>
    </row>
    <row r="5623" spans="1:55" x14ac:dyDescent="0.25">
      <c r="A5623">
        <v>278</v>
      </c>
      <c r="B5623" t="s">
        <v>1400</v>
      </c>
      <c r="C5623" t="s">
        <v>359</v>
      </c>
      <c r="D5623" t="s">
        <v>1401</v>
      </c>
      <c r="E5623" t="s">
        <v>357</v>
      </c>
      <c r="F5623" t="s">
        <v>358</v>
      </c>
      <c r="G5623" t="s">
        <v>282</v>
      </c>
      <c r="I5623" t="s">
        <v>360</v>
      </c>
      <c r="J5623" t="s">
        <v>232</v>
      </c>
      <c r="K5623" t="s">
        <v>232</v>
      </c>
      <c r="L5623" t="s">
        <v>232</v>
      </c>
      <c r="M5623" t="s">
        <v>232</v>
      </c>
      <c r="N5623" t="s">
        <v>232</v>
      </c>
      <c r="O5623" t="s">
        <v>232</v>
      </c>
      <c r="P5623" t="s">
        <v>232</v>
      </c>
      <c r="Q5623" t="s">
        <v>232</v>
      </c>
      <c r="R5623" t="s">
        <v>232</v>
      </c>
      <c r="S5623" t="s">
        <v>232</v>
      </c>
      <c r="T5623" t="s">
        <v>232</v>
      </c>
      <c r="U5623" t="s">
        <v>232</v>
      </c>
      <c r="V5623" t="s">
        <v>232</v>
      </c>
      <c r="W5623" t="s">
        <v>232</v>
      </c>
      <c r="X5623" t="s">
        <v>232</v>
      </c>
      <c r="Y5623" t="s">
        <v>232</v>
      </c>
      <c r="Z5623" t="s">
        <v>232</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29.245000000000001</v>
      </c>
      <c r="AT5623">
        <v>31.154</v>
      </c>
      <c r="AU5623">
        <v>34.036999999999999</v>
      </c>
      <c r="AV5623">
        <v>37.167000000000002</v>
      </c>
      <c r="AW5623">
        <v>40.878999999999998</v>
      </c>
      <c r="AX5623">
        <v>43.869</v>
      </c>
      <c r="AY5623">
        <v>46.469000000000001</v>
      </c>
      <c r="AZ5623">
        <v>48.774999999999999</v>
      </c>
      <c r="BA5623">
        <v>50.936</v>
      </c>
      <c r="BB5623">
        <v>52.168999999999997</v>
      </c>
      <c r="BC5623">
        <v>2017</v>
      </c>
    </row>
    <row r="5624" spans="1:55" x14ac:dyDescent="0.25">
      <c r="A5624">
        <v>278</v>
      </c>
      <c r="B5624" t="s">
        <v>1400</v>
      </c>
      <c r="C5624" t="s">
        <v>361</v>
      </c>
      <c r="D5624" t="s">
        <v>1401</v>
      </c>
      <c r="E5624" t="s">
        <v>362</v>
      </c>
      <c r="F5624" t="s">
        <v>363</v>
      </c>
      <c r="G5624" t="s">
        <v>229</v>
      </c>
      <c r="H5624" t="s">
        <v>230</v>
      </c>
      <c r="I5624" t="s">
        <v>1407</v>
      </c>
      <c r="J5624" t="s">
        <v>374</v>
      </c>
      <c r="K5624" t="s">
        <v>374</v>
      </c>
      <c r="L5624" t="s">
        <v>374</v>
      </c>
      <c r="M5624" t="s">
        <v>374</v>
      </c>
      <c r="N5624" t="s">
        <v>374</v>
      </c>
      <c r="O5624" t="s">
        <v>374</v>
      </c>
      <c r="P5624" t="s">
        <v>374</v>
      </c>
      <c r="Q5624" t="s">
        <v>374</v>
      </c>
      <c r="R5624" t="s">
        <v>374</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343.738</v>
      </c>
      <c r="AT5624">
        <v>377.34899999999999</v>
      </c>
      <c r="AU5624">
        <v>415.12700000000001</v>
      </c>
      <c r="AV5624">
        <v>418.32400000000001</v>
      </c>
      <c r="AW5624">
        <v>417.83199999999999</v>
      </c>
      <c r="AX5624">
        <v>433.4</v>
      </c>
      <c r="AY5624">
        <v>455.48099999999999</v>
      </c>
      <c r="AZ5624">
        <v>481.90800000000002</v>
      </c>
      <c r="BA5624">
        <v>511.82</v>
      </c>
      <c r="BB5624">
        <v>553.68600000000004</v>
      </c>
      <c r="BC5624">
        <v>2017</v>
      </c>
    </row>
    <row r="5625" spans="1:55" x14ac:dyDescent="0.25">
      <c r="A5625">
        <v>278</v>
      </c>
      <c r="B5625" t="s">
        <v>1400</v>
      </c>
      <c r="C5625" t="s">
        <v>364</v>
      </c>
      <c r="D5625" t="s">
        <v>1401</v>
      </c>
      <c r="E5625" t="s">
        <v>365</v>
      </c>
      <c r="F5625" t="s">
        <v>366</v>
      </c>
      <c r="G5625" t="s">
        <v>242</v>
      </c>
      <c r="H5625" t="s">
        <v>230</v>
      </c>
      <c r="I5625" t="s">
        <v>1408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-0.89200000000000002</v>
      </c>
      <c r="AK5625">
        <v>-1.1319999999999999</v>
      </c>
      <c r="AL5625">
        <v>-1.448</v>
      </c>
      <c r="AM5625">
        <v>-0.70599999999999996</v>
      </c>
      <c r="AN5625">
        <v>-0.78</v>
      </c>
      <c r="AO5625">
        <v>-1.1659999999999999</v>
      </c>
      <c r="AP5625">
        <v>-1.1319999999999999</v>
      </c>
      <c r="AQ5625">
        <v>-1.1990000000000001</v>
      </c>
      <c r="AR5625">
        <v>-0.84399999999999997</v>
      </c>
      <c r="AS5625">
        <v>-1.145</v>
      </c>
      <c r="AT5625">
        <v>-0.98899999999999999</v>
      </c>
      <c r="AU5625">
        <v>-0.69399999999999995</v>
      </c>
      <c r="AV5625">
        <v>-0.129</v>
      </c>
      <c r="AW5625">
        <v>-1.2E-2</v>
      </c>
      <c r="AX5625">
        <v>0.14799999999999999</v>
      </c>
      <c r="AY5625">
        <v>0.09</v>
      </c>
      <c r="AZ5625">
        <v>-3.1E-2</v>
      </c>
      <c r="BA5625">
        <v>-8.5999999999999993E-2</v>
      </c>
      <c r="BB5625">
        <v>-0.253</v>
      </c>
      <c r="BC5625">
        <v>2017</v>
      </c>
    </row>
    <row r="5626" spans="1:55" x14ac:dyDescent="0.25">
      <c r="A5626">
        <v>278</v>
      </c>
      <c r="B5626" t="s">
        <v>1400</v>
      </c>
      <c r="C5626" t="s">
        <v>368</v>
      </c>
      <c r="D5626" t="s">
        <v>1401</v>
      </c>
      <c r="E5626" t="s">
        <v>365</v>
      </c>
      <c r="F5626" t="s">
        <v>366</v>
      </c>
      <c r="G5626" t="s">
        <v>282</v>
      </c>
      <c r="I5626" t="s">
        <v>369</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-13.186999999999999</v>
      </c>
      <c r="AK5626">
        <v>-15.253</v>
      </c>
      <c r="AL5626">
        <v>-17.045999999999999</v>
      </c>
      <c r="AM5626">
        <v>-8.5030000000000001</v>
      </c>
      <c r="AN5626">
        <v>-8.9090000000000007</v>
      </c>
      <c r="AO5626">
        <v>-11.93</v>
      </c>
      <c r="AP5626">
        <v>-10.747</v>
      </c>
      <c r="AQ5626">
        <v>-10.914</v>
      </c>
      <c r="AR5626">
        <v>-7.1040000000000001</v>
      </c>
      <c r="AS5626">
        <v>-9.0790000000000006</v>
      </c>
      <c r="AT5626">
        <v>-7.5039999999999996</v>
      </c>
      <c r="AU5626">
        <v>-5.024</v>
      </c>
      <c r="AV5626">
        <v>-0.97</v>
      </c>
      <c r="AW5626">
        <v>-9.9000000000000005E-2</v>
      </c>
      <c r="AX5626">
        <v>1.1879999999999999</v>
      </c>
      <c r="AY5626">
        <v>0.71899999999999997</v>
      </c>
      <c r="AZ5626">
        <v>-0.248</v>
      </c>
      <c r="BA5626">
        <v>-0.67400000000000004</v>
      </c>
      <c r="BB5626">
        <v>-1.9339999999999999</v>
      </c>
      <c r="BC5626">
        <v>2017</v>
      </c>
    </row>
    <row r="5627" spans="1:55" x14ac:dyDescent="0.25">
      <c r="A5627">
        <v>692</v>
      </c>
      <c r="B5627" t="s">
        <v>1409</v>
      </c>
      <c r="C5627" t="s">
        <v>225</v>
      </c>
      <c r="D5627" t="s">
        <v>1410</v>
      </c>
      <c r="E5627" t="s">
        <v>227</v>
      </c>
      <c r="F5627" t="s">
        <v>228</v>
      </c>
      <c r="G5627" t="s">
        <v>229</v>
      </c>
      <c r="H5627" t="s">
        <v>230</v>
      </c>
      <c r="I5627" t="s">
        <v>1411</v>
      </c>
      <c r="J5627" s="52">
        <v>1077.45</v>
      </c>
      <c r="K5627" s="52">
        <v>1075.53</v>
      </c>
      <c r="L5627" s="52">
        <v>1098.92</v>
      </c>
      <c r="M5627" s="52">
        <v>1056.46</v>
      </c>
      <c r="N5627">
        <v>878.76700000000005</v>
      </c>
      <c r="O5627">
        <v>946.59100000000001</v>
      </c>
      <c r="P5627" s="52">
        <v>1006.72</v>
      </c>
      <c r="Q5627" s="52">
        <v>1007.61</v>
      </c>
      <c r="R5627" s="52">
        <v>1076.8399999999999</v>
      </c>
      <c r="S5627" s="52">
        <v>1087.1500000000001</v>
      </c>
      <c r="T5627" s="52">
        <v>1072.92</v>
      </c>
      <c r="U5627" s="52">
        <v>1099.6400000000001</v>
      </c>
      <c r="V5627" s="52">
        <v>1027.98</v>
      </c>
      <c r="W5627" s="52">
        <v>1042.8800000000001</v>
      </c>
      <c r="X5627" s="52">
        <v>1084.6400000000001</v>
      </c>
      <c r="Y5627" s="52">
        <v>1012.94</v>
      </c>
      <c r="Z5627" s="52">
        <v>1064.49</v>
      </c>
      <c r="AA5627" s="52">
        <v>1069.77</v>
      </c>
      <c r="AB5627" s="52">
        <v>1205.76</v>
      </c>
      <c r="AC5627" s="52">
        <v>1217.74</v>
      </c>
      <c r="AD5627" s="52">
        <v>1186.28</v>
      </c>
      <c r="AE5627" s="52">
        <v>1281.6600000000001</v>
      </c>
      <c r="AF5627" s="52">
        <v>1350.07</v>
      </c>
      <c r="AG5627" s="52">
        <v>1445.31</v>
      </c>
      <c r="AH5627" s="52">
        <v>1433.39</v>
      </c>
      <c r="AI5627" s="52">
        <v>1554.02</v>
      </c>
      <c r="AJ5627" s="52">
        <v>1644.25</v>
      </c>
      <c r="AK5627" s="52">
        <v>1696.3</v>
      </c>
      <c r="AL5627" s="52">
        <v>1859.99</v>
      </c>
      <c r="AM5627" s="52">
        <v>1846.75</v>
      </c>
      <c r="AN5627" s="52">
        <v>2001.14</v>
      </c>
      <c r="AO5627" s="52">
        <v>2045.35</v>
      </c>
      <c r="AP5627" s="52">
        <v>2287.7199999999998</v>
      </c>
      <c r="AQ5627" s="52">
        <v>2408.25</v>
      </c>
      <c r="AR5627" s="52">
        <v>2589.56</v>
      </c>
      <c r="AS5627" s="52">
        <v>2701.86</v>
      </c>
      <c r="AT5627" s="52">
        <v>2834.98</v>
      </c>
      <c r="AU5627" s="52">
        <v>2973.74</v>
      </c>
      <c r="AV5627" s="52">
        <v>3127.56</v>
      </c>
      <c r="AW5627" s="52">
        <v>3331.86</v>
      </c>
      <c r="AX5627" s="52">
        <v>3531.99</v>
      </c>
      <c r="AY5627" s="52">
        <v>3728.59</v>
      </c>
      <c r="AZ5627" s="52">
        <v>4140.0200000000004</v>
      </c>
      <c r="BA5627" s="52">
        <v>4421.45</v>
      </c>
      <c r="BB5627" s="52">
        <v>4665.2299999999996</v>
      </c>
      <c r="BC5627">
        <v>2016</v>
      </c>
    </row>
    <row r="5628" spans="1:55" x14ac:dyDescent="0.25">
      <c r="A5628">
        <v>692</v>
      </c>
      <c r="B5628" t="s">
        <v>1409</v>
      </c>
      <c r="C5628" t="s">
        <v>233</v>
      </c>
      <c r="D5628" t="s">
        <v>1410</v>
      </c>
      <c r="E5628" t="s">
        <v>227</v>
      </c>
      <c r="F5628" t="s">
        <v>234</v>
      </c>
      <c r="G5628" t="s">
        <v>235</v>
      </c>
      <c r="I5628" t="s">
        <v>236</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2.4900000000000002</v>
      </c>
      <c r="V5628">
        <v>-6.516</v>
      </c>
      <c r="W5628">
        <v>1.4490000000000001</v>
      </c>
      <c r="X5628">
        <v>4.0049999999999999</v>
      </c>
      <c r="Y5628">
        <v>-6.6109999999999998</v>
      </c>
      <c r="Z5628">
        <v>5.0890000000000004</v>
      </c>
      <c r="AA5628">
        <v>0.496</v>
      </c>
      <c r="AB5628">
        <v>12.712</v>
      </c>
      <c r="AC5628">
        <v>0.99399999999999999</v>
      </c>
      <c r="AD5628">
        <v>-2.5840000000000001</v>
      </c>
      <c r="AE5628">
        <v>8.0399999999999991</v>
      </c>
      <c r="AF5628">
        <v>5.3380000000000001</v>
      </c>
      <c r="AG5628">
        <v>7.0549999999999997</v>
      </c>
      <c r="AH5628">
        <v>-0.82499999999999996</v>
      </c>
      <c r="AI5628">
        <v>8.4160000000000004</v>
      </c>
      <c r="AJ5628">
        <v>5.8070000000000004</v>
      </c>
      <c r="AK5628">
        <v>3.1659999999999999</v>
      </c>
      <c r="AL5628">
        <v>9.65</v>
      </c>
      <c r="AM5628">
        <v>-0.71199999999999997</v>
      </c>
      <c r="AN5628">
        <v>8.36</v>
      </c>
      <c r="AO5628">
        <v>2.2090000000000001</v>
      </c>
      <c r="AP5628">
        <v>11.85</v>
      </c>
      <c r="AQ5628">
        <v>5.2679999999999998</v>
      </c>
      <c r="AR5628">
        <v>7.5289999999999999</v>
      </c>
      <c r="AS5628">
        <v>4.3360000000000003</v>
      </c>
      <c r="AT5628">
        <v>4.9269999999999996</v>
      </c>
      <c r="AU5628">
        <v>4.8949999999999996</v>
      </c>
      <c r="AV5628">
        <v>5.173</v>
      </c>
      <c r="AW5628">
        <v>6.532</v>
      </c>
      <c r="AX5628">
        <v>6.0060000000000002</v>
      </c>
      <c r="AY5628">
        <v>5.5659999999999998</v>
      </c>
      <c r="AZ5628">
        <v>11.034000000000001</v>
      </c>
      <c r="BA5628">
        <v>6.798</v>
      </c>
      <c r="BB5628">
        <v>5.5140000000000002</v>
      </c>
      <c r="BC5628">
        <v>2016</v>
      </c>
    </row>
    <row r="5629" spans="1:55" x14ac:dyDescent="0.25">
      <c r="A5629">
        <v>692</v>
      </c>
      <c r="B5629" t="s">
        <v>1409</v>
      </c>
      <c r="C5629" t="s">
        <v>237</v>
      </c>
      <c r="D5629" t="s">
        <v>1410</v>
      </c>
      <c r="E5629" t="s">
        <v>238</v>
      </c>
      <c r="F5629" t="s">
        <v>239</v>
      </c>
      <c r="G5629" t="s">
        <v>229</v>
      </c>
      <c r="H5629" t="s">
        <v>230</v>
      </c>
      <c r="I5629" t="s">
        <v>1411</v>
      </c>
      <c r="J5629">
        <v>530</v>
      </c>
      <c r="K5629">
        <v>589.9</v>
      </c>
      <c r="L5629">
        <v>663</v>
      </c>
      <c r="M5629">
        <v>687.1</v>
      </c>
      <c r="N5629">
        <v>638.4</v>
      </c>
      <c r="O5629">
        <v>647.1</v>
      </c>
      <c r="P5629">
        <v>659.3</v>
      </c>
      <c r="Q5629">
        <v>671.1</v>
      </c>
      <c r="R5629">
        <v>679.2</v>
      </c>
      <c r="S5629">
        <v>695.3</v>
      </c>
      <c r="T5629">
        <v>675.22299999999996</v>
      </c>
      <c r="U5629">
        <v>656.74099999999999</v>
      </c>
      <c r="V5629">
        <v>620.69899999999996</v>
      </c>
      <c r="W5629">
        <v>628.79999999999995</v>
      </c>
      <c r="X5629">
        <v>867.9</v>
      </c>
      <c r="Y5629">
        <v>876.48800000000006</v>
      </c>
      <c r="Z5629">
        <v>961.60699999999997</v>
      </c>
      <c r="AA5629" s="52">
        <v>1010.32</v>
      </c>
      <c r="AB5629" s="52">
        <v>1166.79</v>
      </c>
      <c r="AC5629" s="52">
        <v>1177.8499999999999</v>
      </c>
      <c r="AD5629" s="52">
        <v>1186.28</v>
      </c>
      <c r="AE5629" s="52">
        <v>1329.45</v>
      </c>
      <c r="AF5629" s="52">
        <v>1439.53</v>
      </c>
      <c r="AG5629" s="52">
        <v>1534.31</v>
      </c>
      <c r="AH5629" s="52">
        <v>1530.44</v>
      </c>
      <c r="AI5629" s="52">
        <v>1776.95</v>
      </c>
      <c r="AJ5629" s="52">
        <v>1906.84</v>
      </c>
      <c r="AK5629" s="52">
        <v>2052.96</v>
      </c>
      <c r="AL5629" s="52">
        <v>2419.66</v>
      </c>
      <c r="AM5629" s="52">
        <v>2548.4499999999998</v>
      </c>
      <c r="AN5629" s="52">
        <v>2832.29</v>
      </c>
      <c r="AO5629" s="52">
        <v>3024.27</v>
      </c>
      <c r="AP5629" s="52">
        <v>3544.19</v>
      </c>
      <c r="AQ5629" s="52">
        <v>3788.28</v>
      </c>
      <c r="AR5629" s="52">
        <v>4069.16</v>
      </c>
      <c r="AS5629" s="52">
        <v>4288.79</v>
      </c>
      <c r="AT5629" s="52">
        <v>4510.8999999999996</v>
      </c>
      <c r="AU5629" s="52">
        <v>4726.4399999999996</v>
      </c>
      <c r="AV5629" s="52">
        <v>5122.49</v>
      </c>
      <c r="AW5629" s="52">
        <v>5577.72</v>
      </c>
      <c r="AX5629" s="52">
        <v>6031.19</v>
      </c>
      <c r="AY5629" s="52">
        <v>6500.29</v>
      </c>
      <c r="AZ5629" s="52">
        <v>7317.08</v>
      </c>
      <c r="BA5629" s="52">
        <v>7967.93</v>
      </c>
      <c r="BB5629" s="52">
        <v>8572.61</v>
      </c>
      <c r="BC5629">
        <v>2016</v>
      </c>
    </row>
    <row r="5630" spans="1:55" x14ac:dyDescent="0.25">
      <c r="A5630">
        <v>692</v>
      </c>
      <c r="B5630" t="s">
        <v>1409</v>
      </c>
      <c r="C5630" t="s">
        <v>240</v>
      </c>
      <c r="D5630" t="s">
        <v>1410</v>
      </c>
      <c r="E5630" t="s">
        <v>238</v>
      </c>
      <c r="F5630" t="s">
        <v>241</v>
      </c>
      <c r="G5630" t="s">
        <v>242</v>
      </c>
      <c r="H5630" t="s">
        <v>230</v>
      </c>
      <c r="I5630" t="s">
        <v>243</v>
      </c>
      <c r="J5630">
        <v>2.5089999999999999</v>
      </c>
      <c r="K5630">
        <v>2.1709999999999998</v>
      </c>
      <c r="L5630">
        <v>2.0179999999999998</v>
      </c>
      <c r="M5630">
        <v>1.8029999999999999</v>
      </c>
      <c r="N5630">
        <v>1.4610000000000001</v>
      </c>
      <c r="O5630">
        <v>1.44</v>
      </c>
      <c r="P5630">
        <v>1.9039999999999999</v>
      </c>
      <c r="Q5630">
        <v>2.2330000000000001</v>
      </c>
      <c r="R5630">
        <v>2.2799999999999998</v>
      </c>
      <c r="S5630">
        <v>2.1800000000000002</v>
      </c>
      <c r="T5630">
        <v>2.48</v>
      </c>
      <c r="U5630">
        <v>2.3279999999999998</v>
      </c>
      <c r="V5630">
        <v>2.3450000000000002</v>
      </c>
      <c r="W5630">
        <v>2.2210000000000001</v>
      </c>
      <c r="X5630">
        <v>1.5629999999999999</v>
      </c>
      <c r="Y5630">
        <v>1.756</v>
      </c>
      <c r="Z5630">
        <v>1.88</v>
      </c>
      <c r="AA5630">
        <v>1.7330000000000001</v>
      </c>
      <c r="AB5630">
        <v>1.98</v>
      </c>
      <c r="AC5630">
        <v>1.9159999999999999</v>
      </c>
      <c r="AD5630">
        <v>1.671</v>
      </c>
      <c r="AE5630">
        <v>1.8149999999999999</v>
      </c>
      <c r="AF5630">
        <v>2.0720000000000001</v>
      </c>
      <c r="AG5630">
        <v>2.645</v>
      </c>
      <c r="AH5630">
        <v>2.9</v>
      </c>
      <c r="AI5630">
        <v>3.3740000000000001</v>
      </c>
      <c r="AJ5630">
        <v>3.65</v>
      </c>
      <c r="AK5630">
        <v>4.29</v>
      </c>
      <c r="AL5630">
        <v>5.4290000000000003</v>
      </c>
      <c r="AM5630">
        <v>5.4109999999999996</v>
      </c>
      <c r="AN5630">
        <v>5.7290000000000001</v>
      </c>
      <c r="AO5630">
        <v>6.415</v>
      </c>
      <c r="AP5630">
        <v>6.9459999999999997</v>
      </c>
      <c r="AQ5630">
        <v>7.67</v>
      </c>
      <c r="AR5630">
        <v>8.2430000000000003</v>
      </c>
      <c r="AS5630">
        <v>7.2549999999999999</v>
      </c>
      <c r="AT5630">
        <v>7.61</v>
      </c>
      <c r="AU5630">
        <v>8.1359999999999992</v>
      </c>
      <c r="AV5630">
        <v>9.2260000000000009</v>
      </c>
      <c r="AW5630">
        <v>9.7240000000000002</v>
      </c>
      <c r="AX5630">
        <v>10.628</v>
      </c>
      <c r="AY5630">
        <v>11.519</v>
      </c>
      <c r="AZ5630">
        <v>13.051</v>
      </c>
      <c r="BA5630">
        <v>14.27</v>
      </c>
      <c r="BB5630">
        <v>15.451000000000001</v>
      </c>
      <c r="BC5630">
        <v>2016</v>
      </c>
    </row>
    <row r="5631" spans="1:55" x14ac:dyDescent="0.25">
      <c r="A5631">
        <v>692</v>
      </c>
      <c r="B5631" t="s">
        <v>1409</v>
      </c>
      <c r="C5631" t="s">
        <v>244</v>
      </c>
      <c r="D5631" t="s">
        <v>1410</v>
      </c>
      <c r="E5631" t="s">
        <v>238</v>
      </c>
      <c r="F5631" t="s">
        <v>245</v>
      </c>
      <c r="G5631" t="s">
        <v>246</v>
      </c>
      <c r="H5631" t="s">
        <v>230</v>
      </c>
      <c r="I5631" t="s">
        <v>243</v>
      </c>
      <c r="J5631">
        <v>3.105</v>
      </c>
      <c r="K5631">
        <v>3.3919999999999999</v>
      </c>
      <c r="L5631">
        <v>3.68</v>
      </c>
      <c r="M5631">
        <v>3.677</v>
      </c>
      <c r="N5631">
        <v>3.169</v>
      </c>
      <c r="O5631">
        <v>3.5209999999999999</v>
      </c>
      <c r="P5631">
        <v>3.82</v>
      </c>
      <c r="Q5631">
        <v>3.9180000000000001</v>
      </c>
      <c r="R5631">
        <v>4.335</v>
      </c>
      <c r="S5631">
        <v>4.548</v>
      </c>
      <c r="T5631">
        <v>4.6559999999999997</v>
      </c>
      <c r="U5631">
        <v>4.9340000000000002</v>
      </c>
      <c r="V5631">
        <v>4.7169999999999996</v>
      </c>
      <c r="W5631">
        <v>4.899</v>
      </c>
      <c r="X5631">
        <v>5.2039999999999997</v>
      </c>
      <c r="Y5631">
        <v>4.9619999999999997</v>
      </c>
      <c r="Z5631">
        <v>5.31</v>
      </c>
      <c r="AA5631">
        <v>5.4279999999999999</v>
      </c>
      <c r="AB5631">
        <v>6.1870000000000003</v>
      </c>
      <c r="AC5631">
        <v>6.3390000000000004</v>
      </c>
      <c r="AD5631">
        <v>6.3129999999999997</v>
      </c>
      <c r="AE5631">
        <v>6.97</v>
      </c>
      <c r="AF5631">
        <v>7.4589999999999996</v>
      </c>
      <c r="AG5631">
        <v>8.1329999999999991</v>
      </c>
      <c r="AH5631">
        <v>8.2829999999999995</v>
      </c>
      <c r="AI5631">
        <v>9.26</v>
      </c>
      <c r="AJ5631">
        <v>10.093999999999999</v>
      </c>
      <c r="AK5631">
        <v>10.693</v>
      </c>
      <c r="AL5631">
        <v>11.952999999999999</v>
      </c>
      <c r="AM5631">
        <v>11.959</v>
      </c>
      <c r="AN5631">
        <v>13.11</v>
      </c>
      <c r="AO5631">
        <v>13.679</v>
      </c>
      <c r="AP5631">
        <v>15.593999999999999</v>
      </c>
      <c r="AQ5631">
        <v>16.702999999999999</v>
      </c>
      <c r="AR5631">
        <v>18.3</v>
      </c>
      <c r="AS5631">
        <v>19.297999999999998</v>
      </c>
      <c r="AT5631">
        <v>20.47</v>
      </c>
      <c r="AU5631">
        <v>21.88</v>
      </c>
      <c r="AV5631">
        <v>23.530999999999999</v>
      </c>
      <c r="AW5631">
        <v>25.513999999999999</v>
      </c>
      <c r="AX5631">
        <v>27.611000000000001</v>
      </c>
      <c r="AY5631">
        <v>29.754000000000001</v>
      </c>
      <c r="AZ5631">
        <v>33.720999999999997</v>
      </c>
      <c r="BA5631">
        <v>36.76</v>
      </c>
      <c r="BB5631">
        <v>39.597999999999999</v>
      </c>
      <c r="BC5631">
        <v>2016</v>
      </c>
    </row>
    <row r="5632" spans="1:55" x14ac:dyDescent="0.25">
      <c r="A5632">
        <v>692</v>
      </c>
      <c r="B5632" t="s">
        <v>1409</v>
      </c>
      <c r="C5632" t="s">
        <v>247</v>
      </c>
      <c r="D5632" t="s">
        <v>1410</v>
      </c>
      <c r="E5632" t="s">
        <v>248</v>
      </c>
      <c r="F5632" t="s">
        <v>249</v>
      </c>
      <c r="G5632" t="s">
        <v>250</v>
      </c>
      <c r="I5632" t="s">
        <v>251</v>
      </c>
      <c r="J5632">
        <v>49.19</v>
      </c>
      <c r="K5632">
        <v>54.847000000000001</v>
      </c>
      <c r="L5632">
        <v>60.332000000000001</v>
      </c>
      <c r="M5632">
        <v>65.037999999999997</v>
      </c>
      <c r="N5632">
        <v>72.647000000000006</v>
      </c>
      <c r="O5632">
        <v>68.361000000000004</v>
      </c>
      <c r="P5632">
        <v>65.489999999999995</v>
      </c>
      <c r="Q5632">
        <v>66.602999999999994</v>
      </c>
      <c r="R5632">
        <v>63.073</v>
      </c>
      <c r="S5632">
        <v>63.956000000000003</v>
      </c>
      <c r="T5632">
        <v>62.933</v>
      </c>
      <c r="U5632">
        <v>59.722999999999999</v>
      </c>
      <c r="V5632">
        <v>60.38</v>
      </c>
      <c r="W5632">
        <v>60.295000000000002</v>
      </c>
      <c r="X5632">
        <v>80.016999999999996</v>
      </c>
      <c r="Y5632">
        <v>86.53</v>
      </c>
      <c r="Z5632">
        <v>90.334999999999994</v>
      </c>
      <c r="AA5632">
        <v>94.441999999999993</v>
      </c>
      <c r="AB5632">
        <v>96.768000000000001</v>
      </c>
      <c r="AC5632">
        <v>96.724000000000004</v>
      </c>
      <c r="AD5632">
        <v>100</v>
      </c>
      <c r="AE5632">
        <v>103.729</v>
      </c>
      <c r="AF5632">
        <v>106.626</v>
      </c>
      <c r="AG5632">
        <v>106.157</v>
      </c>
      <c r="AH5632">
        <v>106.771</v>
      </c>
      <c r="AI5632">
        <v>114.346</v>
      </c>
      <c r="AJ5632">
        <v>115.97</v>
      </c>
      <c r="AK5632">
        <v>121.026</v>
      </c>
      <c r="AL5632">
        <v>130.09</v>
      </c>
      <c r="AM5632">
        <v>137.99600000000001</v>
      </c>
      <c r="AN5632">
        <v>141.53399999999999</v>
      </c>
      <c r="AO5632">
        <v>147.86099999999999</v>
      </c>
      <c r="AP5632">
        <v>154.922</v>
      </c>
      <c r="AQ5632">
        <v>157.304</v>
      </c>
      <c r="AR5632">
        <v>157.137</v>
      </c>
      <c r="AS5632">
        <v>158.73500000000001</v>
      </c>
      <c r="AT5632">
        <v>159.11600000000001</v>
      </c>
      <c r="AU5632">
        <v>158.93899999999999</v>
      </c>
      <c r="AV5632">
        <v>163.786</v>
      </c>
      <c r="AW5632">
        <v>167.405</v>
      </c>
      <c r="AX5632">
        <v>170.75899999999999</v>
      </c>
      <c r="AY5632">
        <v>174.33600000000001</v>
      </c>
      <c r="AZ5632">
        <v>176.74</v>
      </c>
      <c r="BA5632">
        <v>180.21100000000001</v>
      </c>
      <c r="BB5632">
        <v>183.755</v>
      </c>
      <c r="BC5632">
        <v>2016</v>
      </c>
    </row>
    <row r="5633" spans="1:55" x14ac:dyDescent="0.25">
      <c r="A5633">
        <v>692</v>
      </c>
      <c r="B5633" t="s">
        <v>1409</v>
      </c>
      <c r="C5633" t="s">
        <v>252</v>
      </c>
      <c r="D5633" t="s">
        <v>1410</v>
      </c>
      <c r="E5633" t="s">
        <v>253</v>
      </c>
      <c r="F5633" t="s">
        <v>254</v>
      </c>
      <c r="G5633" t="s">
        <v>229</v>
      </c>
      <c r="H5633" t="s">
        <v>220</v>
      </c>
      <c r="I5633" t="s">
        <v>255</v>
      </c>
      <c r="J5633" s="52">
        <v>198204.4</v>
      </c>
      <c r="K5633" s="52">
        <v>191331.34</v>
      </c>
      <c r="L5633" s="52">
        <v>188936.07</v>
      </c>
      <c r="M5633" s="52">
        <v>175532.22</v>
      </c>
      <c r="N5633" s="52">
        <v>141187.48000000001</v>
      </c>
      <c r="O5633" s="52">
        <v>147200.95000000001</v>
      </c>
      <c r="P5633" s="52">
        <v>151626.9</v>
      </c>
      <c r="Q5633" s="52">
        <v>147055.69</v>
      </c>
      <c r="R5633" s="52">
        <v>152334.48000000001</v>
      </c>
      <c r="S5633" s="52">
        <v>149085.20000000001</v>
      </c>
      <c r="T5633" s="52">
        <v>142610.44</v>
      </c>
      <c r="U5633" s="52">
        <v>141506.41</v>
      </c>
      <c r="V5633" s="52">
        <v>127931.55</v>
      </c>
      <c r="W5633" s="52">
        <v>125433.82</v>
      </c>
      <c r="X5633" s="52">
        <v>126052.19</v>
      </c>
      <c r="Y5633" s="52">
        <v>113757.19</v>
      </c>
      <c r="Z5633" s="52">
        <v>115518.47</v>
      </c>
      <c r="AA5633" s="52">
        <v>112158.65</v>
      </c>
      <c r="AB5633" s="52">
        <v>122150.28</v>
      </c>
      <c r="AC5633" s="52">
        <v>119655.14</v>
      </c>
      <c r="AD5633" s="52">
        <v>113058.87</v>
      </c>
      <c r="AE5633" s="52">
        <v>115879.09</v>
      </c>
      <c r="AF5633" s="52">
        <v>117845.68</v>
      </c>
      <c r="AG5633" s="52">
        <v>122129.38</v>
      </c>
      <c r="AH5633" s="52">
        <v>117252.03</v>
      </c>
      <c r="AI5633" s="52">
        <v>121482.67</v>
      </c>
      <c r="AJ5633" s="52">
        <v>124113.13</v>
      </c>
      <c r="AK5633" s="52">
        <v>123673.24</v>
      </c>
      <c r="AL5633" s="52">
        <v>131003.49</v>
      </c>
      <c r="AM5633" s="52">
        <v>125688.96000000001</v>
      </c>
      <c r="AN5633" s="52">
        <v>132101.41</v>
      </c>
      <c r="AO5633" s="52">
        <v>130960.35</v>
      </c>
      <c r="AP5633" s="52">
        <v>142074.6</v>
      </c>
      <c r="AQ5633" s="52">
        <v>145062.74</v>
      </c>
      <c r="AR5633" s="52">
        <v>151294.42000000001</v>
      </c>
      <c r="AS5633" s="52">
        <v>153108.72</v>
      </c>
      <c r="AT5633" s="52">
        <v>155821.81</v>
      </c>
      <c r="AU5633" s="52">
        <v>158534.07</v>
      </c>
      <c r="AV5633" s="52">
        <v>161721.21</v>
      </c>
      <c r="AW5633" s="52">
        <v>167105.23000000001</v>
      </c>
      <c r="AX5633" s="52">
        <v>171815.91</v>
      </c>
      <c r="AY5633" s="52">
        <v>175926.15</v>
      </c>
      <c r="AZ5633" s="52">
        <v>189465.18</v>
      </c>
      <c r="BA5633" s="52">
        <v>196260.35</v>
      </c>
      <c r="BB5633" s="52">
        <v>200854.94</v>
      </c>
      <c r="BC5633">
        <v>2009</v>
      </c>
    </row>
    <row r="5634" spans="1:55" x14ac:dyDescent="0.25">
      <c r="A5634">
        <v>692</v>
      </c>
      <c r="B5634" t="s">
        <v>1409</v>
      </c>
      <c r="C5634" t="s">
        <v>256</v>
      </c>
      <c r="D5634" t="s">
        <v>1410</v>
      </c>
      <c r="E5634" t="s">
        <v>253</v>
      </c>
      <c r="F5634" t="s">
        <v>257</v>
      </c>
      <c r="G5634" t="s">
        <v>258</v>
      </c>
      <c r="H5634" t="s">
        <v>220</v>
      </c>
      <c r="I5634" t="s">
        <v>255</v>
      </c>
      <c r="J5634" s="52">
        <v>1325.57</v>
      </c>
      <c r="K5634" s="52">
        <v>1279.5999999999999</v>
      </c>
      <c r="L5634" s="52">
        <v>1263.58</v>
      </c>
      <c r="M5634" s="52">
        <v>1173.94</v>
      </c>
      <c r="N5634">
        <v>944.24699999999996</v>
      </c>
      <c r="O5634">
        <v>984.46400000000006</v>
      </c>
      <c r="P5634" s="52">
        <v>1014.07</v>
      </c>
      <c r="Q5634">
        <v>983.49300000000005</v>
      </c>
      <c r="R5634" s="52">
        <v>1018.8</v>
      </c>
      <c r="S5634">
        <v>997.06600000000003</v>
      </c>
      <c r="T5634">
        <v>953.76400000000001</v>
      </c>
      <c r="U5634">
        <v>946.38</v>
      </c>
      <c r="V5634">
        <v>855.59299999999996</v>
      </c>
      <c r="W5634">
        <v>838.88800000000003</v>
      </c>
      <c r="X5634">
        <v>843.024</v>
      </c>
      <c r="Y5634">
        <v>760.79600000000005</v>
      </c>
      <c r="Z5634">
        <v>772.57500000000005</v>
      </c>
      <c r="AA5634">
        <v>750.10500000000002</v>
      </c>
      <c r="AB5634">
        <v>816.928</v>
      </c>
      <c r="AC5634">
        <v>800.24099999999999</v>
      </c>
      <c r="AD5634">
        <v>756.12599999999998</v>
      </c>
      <c r="AE5634">
        <v>774.98699999999997</v>
      </c>
      <c r="AF5634">
        <v>788.13900000000001</v>
      </c>
      <c r="AG5634">
        <v>816.78800000000001</v>
      </c>
      <c r="AH5634">
        <v>784.16899999999998</v>
      </c>
      <c r="AI5634">
        <v>812.46299999999997</v>
      </c>
      <c r="AJ5634">
        <v>830.05600000000004</v>
      </c>
      <c r="AK5634">
        <v>827.11400000000003</v>
      </c>
      <c r="AL5634">
        <v>876.13699999999994</v>
      </c>
      <c r="AM5634">
        <v>840.59400000000005</v>
      </c>
      <c r="AN5634">
        <v>883.48</v>
      </c>
      <c r="AO5634">
        <v>875.84900000000005</v>
      </c>
      <c r="AP5634">
        <v>950.18</v>
      </c>
      <c r="AQ5634">
        <v>970.16399999999999</v>
      </c>
      <c r="AR5634" s="52">
        <v>1011.84</v>
      </c>
      <c r="AS5634" s="52">
        <v>1023.98</v>
      </c>
      <c r="AT5634" s="52">
        <v>1042.1199999999999</v>
      </c>
      <c r="AU5634" s="52">
        <v>1060.26</v>
      </c>
      <c r="AV5634" s="52">
        <v>1081.57</v>
      </c>
      <c r="AW5634" s="52">
        <v>1117.58</v>
      </c>
      <c r="AX5634" s="52">
        <v>1149.0899999999999</v>
      </c>
      <c r="AY5634" s="52">
        <v>1176.58</v>
      </c>
      <c r="AZ5634" s="52">
        <v>1267.1199999999999</v>
      </c>
      <c r="BA5634" s="52">
        <v>1312.57</v>
      </c>
      <c r="BB5634" s="52">
        <v>1343.3</v>
      </c>
      <c r="BC5634">
        <v>2009</v>
      </c>
    </row>
    <row r="5635" spans="1:55" x14ac:dyDescent="0.25">
      <c r="A5635">
        <v>692</v>
      </c>
      <c r="B5635" t="s">
        <v>1409</v>
      </c>
      <c r="C5635" t="s">
        <v>259</v>
      </c>
      <c r="D5635" t="s">
        <v>1410</v>
      </c>
      <c r="E5635" t="s">
        <v>260</v>
      </c>
      <c r="F5635" t="s">
        <v>261</v>
      </c>
      <c r="G5635" t="s">
        <v>229</v>
      </c>
      <c r="H5635" t="s">
        <v>220</v>
      </c>
      <c r="I5635" t="s">
        <v>262</v>
      </c>
      <c r="J5635" s="52">
        <v>97497.42</v>
      </c>
      <c r="K5635" s="52">
        <v>104939.95</v>
      </c>
      <c r="L5635" s="52">
        <v>113988.82</v>
      </c>
      <c r="M5635" s="52">
        <v>114162.38</v>
      </c>
      <c r="N5635" s="52">
        <v>102568.86</v>
      </c>
      <c r="O5635" s="52">
        <v>100628.17</v>
      </c>
      <c r="P5635" s="52">
        <v>99300.34</v>
      </c>
      <c r="Q5635" s="52">
        <v>97943.87</v>
      </c>
      <c r="R5635" s="52">
        <v>96082.35</v>
      </c>
      <c r="S5635" s="52">
        <v>95349.38</v>
      </c>
      <c r="T5635" s="52">
        <v>89749.03</v>
      </c>
      <c r="U5635" s="52">
        <v>84512.47</v>
      </c>
      <c r="V5635" s="52">
        <v>77245.55</v>
      </c>
      <c r="W5635" s="52">
        <v>75629.789999999994</v>
      </c>
      <c r="X5635" s="52">
        <v>100863.25</v>
      </c>
      <c r="Y5635" s="52">
        <v>98433.53</v>
      </c>
      <c r="Z5635" s="52">
        <v>104353.85</v>
      </c>
      <c r="AA5635" s="52">
        <v>105925.42</v>
      </c>
      <c r="AB5635" s="52">
        <v>118202.72</v>
      </c>
      <c r="AC5635" s="52">
        <v>115735.27</v>
      </c>
      <c r="AD5635" s="52">
        <v>113058.87</v>
      </c>
      <c r="AE5635" s="52">
        <v>120199.82</v>
      </c>
      <c r="AF5635" s="52">
        <v>125654.72</v>
      </c>
      <c r="AG5635" s="52">
        <v>129649.2</v>
      </c>
      <c r="AH5635" s="52">
        <v>125191.44</v>
      </c>
      <c r="AI5635" s="52">
        <v>138910.46</v>
      </c>
      <c r="AJ5635" s="52">
        <v>143934.03</v>
      </c>
      <c r="AK5635" s="52">
        <v>149676.44</v>
      </c>
      <c r="AL5635" s="52">
        <v>170422.31</v>
      </c>
      <c r="AM5635" s="52">
        <v>173446.34</v>
      </c>
      <c r="AN5635" s="52">
        <v>186968.29</v>
      </c>
      <c r="AO5635" s="52">
        <v>193638.97</v>
      </c>
      <c r="AP5635" s="52">
        <v>220105.06</v>
      </c>
      <c r="AQ5635" s="52">
        <v>228189.87</v>
      </c>
      <c r="AR5635" s="52">
        <v>237739.51999999999</v>
      </c>
      <c r="AS5635" s="52">
        <v>243036.84</v>
      </c>
      <c r="AT5635" s="52">
        <v>247937.47</v>
      </c>
      <c r="AU5635" s="52">
        <v>251973.2</v>
      </c>
      <c r="AV5635" s="52">
        <v>264876.17</v>
      </c>
      <c r="AW5635" s="52">
        <v>279743.19</v>
      </c>
      <c r="AX5635" s="52">
        <v>293391.40999999997</v>
      </c>
      <c r="AY5635" s="52">
        <v>306703.28000000003</v>
      </c>
      <c r="AZ5635" s="52">
        <v>334860.92</v>
      </c>
      <c r="BA5635" s="52">
        <v>353682.46</v>
      </c>
      <c r="BB5635" s="52">
        <v>369081.79</v>
      </c>
      <c r="BC5635">
        <v>2009</v>
      </c>
    </row>
    <row r="5636" spans="1:55" x14ac:dyDescent="0.25">
      <c r="A5636">
        <v>692</v>
      </c>
      <c r="B5636" t="s">
        <v>1409</v>
      </c>
      <c r="C5636" t="s">
        <v>263</v>
      </c>
      <c r="D5636" t="s">
        <v>1410</v>
      </c>
      <c r="E5636" t="s">
        <v>260</v>
      </c>
      <c r="F5636" t="s">
        <v>264</v>
      </c>
      <c r="G5636" t="s">
        <v>242</v>
      </c>
      <c r="H5636" t="s">
        <v>220</v>
      </c>
      <c r="I5636" t="s">
        <v>262</v>
      </c>
      <c r="J5636">
        <v>461.46100000000001</v>
      </c>
      <c r="K5636">
        <v>386.19200000000001</v>
      </c>
      <c r="L5636">
        <v>346.88200000000001</v>
      </c>
      <c r="M5636">
        <v>299.59199999999998</v>
      </c>
      <c r="N5636">
        <v>234.733</v>
      </c>
      <c r="O5636">
        <v>223.98599999999999</v>
      </c>
      <c r="P5636">
        <v>286.74700000000001</v>
      </c>
      <c r="Q5636">
        <v>325.89299999999997</v>
      </c>
      <c r="R5636">
        <v>322.58600000000001</v>
      </c>
      <c r="S5636">
        <v>298.892</v>
      </c>
      <c r="T5636">
        <v>329.64499999999998</v>
      </c>
      <c r="U5636">
        <v>299.57299999999998</v>
      </c>
      <c r="V5636">
        <v>291.834</v>
      </c>
      <c r="W5636">
        <v>267.09199999999998</v>
      </c>
      <c r="X5636">
        <v>181.67</v>
      </c>
      <c r="Y5636">
        <v>197.22200000000001</v>
      </c>
      <c r="Z5636">
        <v>204.029</v>
      </c>
      <c r="AA5636">
        <v>181.69</v>
      </c>
      <c r="AB5636">
        <v>200.631</v>
      </c>
      <c r="AC5636">
        <v>188.221</v>
      </c>
      <c r="AD5636">
        <v>159.22999999999999</v>
      </c>
      <c r="AE5636">
        <v>164.08799999999999</v>
      </c>
      <c r="AF5636">
        <v>180.83199999999999</v>
      </c>
      <c r="AG5636">
        <v>223.46299999999999</v>
      </c>
      <c r="AH5636">
        <v>237.215</v>
      </c>
      <c r="AI5636">
        <v>263.78500000000003</v>
      </c>
      <c r="AJ5636">
        <v>275.50900000000001</v>
      </c>
      <c r="AK5636">
        <v>312.75099999999998</v>
      </c>
      <c r="AL5636">
        <v>382.36</v>
      </c>
      <c r="AM5636">
        <v>368.27800000000002</v>
      </c>
      <c r="AN5636">
        <v>378.20499999999998</v>
      </c>
      <c r="AO5636">
        <v>410.74299999999999</v>
      </c>
      <c r="AP5636">
        <v>431.37</v>
      </c>
      <c r="AQ5636">
        <v>462.02800000000002</v>
      </c>
      <c r="AR5636">
        <v>481.61200000000002</v>
      </c>
      <c r="AS5636">
        <v>411.12200000000001</v>
      </c>
      <c r="AT5636">
        <v>418.27199999999999</v>
      </c>
      <c r="AU5636">
        <v>433.74</v>
      </c>
      <c r="AV5636">
        <v>477.06799999999998</v>
      </c>
      <c r="AW5636">
        <v>487.68299999999999</v>
      </c>
      <c r="AX5636">
        <v>517.00400000000002</v>
      </c>
      <c r="AY5636">
        <v>543.51900000000001</v>
      </c>
      <c r="AZ5636">
        <v>597.25199999999995</v>
      </c>
      <c r="BA5636">
        <v>633.41800000000001</v>
      </c>
      <c r="BB5636">
        <v>665.23599999999999</v>
      </c>
      <c r="BC5636">
        <v>2009</v>
      </c>
    </row>
    <row r="5637" spans="1:55" x14ac:dyDescent="0.25">
      <c r="A5637">
        <v>692</v>
      </c>
      <c r="B5637" t="s">
        <v>1409</v>
      </c>
      <c r="C5637" t="s">
        <v>265</v>
      </c>
      <c r="D5637" t="s">
        <v>1410</v>
      </c>
      <c r="E5637" t="s">
        <v>260</v>
      </c>
      <c r="F5637" t="s">
        <v>266</v>
      </c>
      <c r="G5637" t="s">
        <v>246</v>
      </c>
      <c r="H5637" t="s">
        <v>220</v>
      </c>
      <c r="I5637" t="s">
        <v>262</v>
      </c>
      <c r="J5637">
        <v>571.10900000000004</v>
      </c>
      <c r="K5637">
        <v>603.46299999999997</v>
      </c>
      <c r="L5637">
        <v>632.72799999999995</v>
      </c>
      <c r="M5637">
        <v>610.86199999999997</v>
      </c>
      <c r="N5637">
        <v>509.07</v>
      </c>
      <c r="O5637">
        <v>547.53899999999999</v>
      </c>
      <c r="P5637">
        <v>575.35699999999997</v>
      </c>
      <c r="Q5637">
        <v>571.81200000000001</v>
      </c>
      <c r="R5637">
        <v>613.22699999999998</v>
      </c>
      <c r="S5637">
        <v>623.678</v>
      </c>
      <c r="T5637">
        <v>618.91899999999998</v>
      </c>
      <c r="U5637">
        <v>634.89800000000002</v>
      </c>
      <c r="V5637">
        <v>587.07299999999998</v>
      </c>
      <c r="W5637">
        <v>589.24900000000002</v>
      </c>
      <c r="X5637">
        <v>604.798</v>
      </c>
      <c r="Y5637">
        <v>557.25099999999998</v>
      </c>
      <c r="Z5637">
        <v>576.24099999999999</v>
      </c>
      <c r="AA5637">
        <v>569.12900000000002</v>
      </c>
      <c r="AB5637">
        <v>626.80600000000004</v>
      </c>
      <c r="AC5637">
        <v>622.86800000000005</v>
      </c>
      <c r="AD5637">
        <v>601.68700000000001</v>
      </c>
      <c r="AE5637">
        <v>630.221</v>
      </c>
      <c r="AF5637">
        <v>651.05600000000004</v>
      </c>
      <c r="AG5637">
        <v>687.25199999999995</v>
      </c>
      <c r="AH5637">
        <v>677.56899999999996</v>
      </c>
      <c r="AI5637">
        <v>723.88199999999995</v>
      </c>
      <c r="AJ5637">
        <v>761.93799999999999</v>
      </c>
      <c r="AK5637">
        <v>779.63400000000001</v>
      </c>
      <c r="AL5637">
        <v>841.90599999999995</v>
      </c>
      <c r="AM5637">
        <v>813.91</v>
      </c>
      <c r="AN5637">
        <v>865.40200000000004</v>
      </c>
      <c r="AO5637">
        <v>875.84900000000005</v>
      </c>
      <c r="AP5637">
        <v>968.40499999999997</v>
      </c>
      <c r="AQ5637" s="52">
        <v>1006.12</v>
      </c>
      <c r="AR5637" s="52">
        <v>1069.2</v>
      </c>
      <c r="AS5637" s="52">
        <v>1093.5899999999999</v>
      </c>
      <c r="AT5637" s="52">
        <v>1125.1300000000001</v>
      </c>
      <c r="AU5637" s="52">
        <v>1166.48</v>
      </c>
      <c r="AV5637" s="52">
        <v>1216.76</v>
      </c>
      <c r="AW5637" s="52">
        <v>1279.6199999999999</v>
      </c>
      <c r="AX5637" s="52">
        <v>1343.17</v>
      </c>
      <c r="AY5637" s="52">
        <v>1403.89</v>
      </c>
      <c r="AZ5637" s="52">
        <v>1543.22</v>
      </c>
      <c r="BA5637" s="52">
        <v>1631.69</v>
      </c>
      <c r="BB5637" s="52">
        <v>1704.84</v>
      </c>
      <c r="BC5637">
        <v>2009</v>
      </c>
    </row>
    <row r="5638" spans="1:55" x14ac:dyDescent="0.25">
      <c r="A5638">
        <v>692</v>
      </c>
      <c r="B5638" t="s">
        <v>1409</v>
      </c>
      <c r="C5638" t="s">
        <v>267</v>
      </c>
      <c r="D5638" t="s">
        <v>1410</v>
      </c>
      <c r="E5638" t="s">
        <v>268</v>
      </c>
      <c r="F5638" t="s">
        <v>269</v>
      </c>
      <c r="G5638" t="s">
        <v>270</v>
      </c>
    </row>
    <row r="5639" spans="1:55" x14ac:dyDescent="0.25">
      <c r="A5639">
        <v>692</v>
      </c>
      <c r="B5639" t="s">
        <v>1409</v>
      </c>
      <c r="C5639" t="s">
        <v>271</v>
      </c>
      <c r="D5639" t="s">
        <v>1410</v>
      </c>
      <c r="E5639" t="s">
        <v>272</v>
      </c>
      <c r="F5639" t="s">
        <v>273</v>
      </c>
      <c r="G5639" t="s">
        <v>274</v>
      </c>
      <c r="I5639" t="s">
        <v>243</v>
      </c>
      <c r="J5639">
        <v>2.3E-2</v>
      </c>
      <c r="K5639">
        <v>2.3E-2</v>
      </c>
      <c r="L5639">
        <v>2.3E-2</v>
      </c>
      <c r="M5639">
        <v>2.1999999999999999E-2</v>
      </c>
      <c r="N5639">
        <v>1.7000000000000001E-2</v>
      </c>
      <c r="O5639">
        <v>1.7999999999999999E-2</v>
      </c>
      <c r="P5639">
        <v>1.9E-2</v>
      </c>
      <c r="Q5639">
        <v>1.7999999999999999E-2</v>
      </c>
      <c r="R5639">
        <v>1.7999999999999999E-2</v>
      </c>
      <c r="S5639">
        <v>1.7999999999999999E-2</v>
      </c>
      <c r="T5639">
        <v>1.7000000000000001E-2</v>
      </c>
      <c r="U5639">
        <v>1.7000000000000001E-2</v>
      </c>
      <c r="V5639">
        <v>1.4E-2</v>
      </c>
      <c r="W5639">
        <v>1.4E-2</v>
      </c>
      <c r="X5639">
        <v>1.4E-2</v>
      </c>
      <c r="Y5639">
        <v>1.2999999999999999E-2</v>
      </c>
      <c r="Z5639">
        <v>1.2999999999999999E-2</v>
      </c>
      <c r="AA5639">
        <v>1.2999999999999999E-2</v>
      </c>
      <c r="AB5639">
        <v>1.4E-2</v>
      </c>
      <c r="AC5639">
        <v>1.4E-2</v>
      </c>
      <c r="AD5639">
        <v>1.2999999999999999E-2</v>
      </c>
      <c r="AE5639">
        <v>1.2999999999999999E-2</v>
      </c>
      <c r="AF5639">
        <v>1.4E-2</v>
      </c>
      <c r="AG5639">
        <v>1.4E-2</v>
      </c>
      <c r="AH5639">
        <v>1.2999999999999999E-2</v>
      </c>
      <c r="AI5639">
        <v>1.4E-2</v>
      </c>
      <c r="AJ5639">
        <v>1.4E-2</v>
      </c>
      <c r="AK5639">
        <v>1.2999999999999999E-2</v>
      </c>
      <c r="AL5639">
        <v>1.4E-2</v>
      </c>
      <c r="AM5639">
        <v>1.4E-2</v>
      </c>
      <c r="AN5639">
        <v>1.4999999999999999E-2</v>
      </c>
      <c r="AO5639">
        <v>1.4E-2</v>
      </c>
      <c r="AP5639">
        <v>1.6E-2</v>
      </c>
      <c r="AQ5639">
        <v>1.6E-2</v>
      </c>
      <c r="AR5639">
        <v>1.7000000000000001E-2</v>
      </c>
      <c r="AS5639">
        <v>1.7000000000000001E-2</v>
      </c>
      <c r="AT5639">
        <v>1.7000000000000001E-2</v>
      </c>
      <c r="AU5639">
        <v>1.7000000000000001E-2</v>
      </c>
      <c r="AV5639">
        <v>1.7000000000000001E-2</v>
      </c>
      <c r="AW5639">
        <v>1.7999999999999999E-2</v>
      </c>
      <c r="AX5639">
        <v>1.7999999999999999E-2</v>
      </c>
      <c r="AY5639">
        <v>1.9E-2</v>
      </c>
      <c r="AZ5639">
        <v>0.02</v>
      </c>
      <c r="BA5639">
        <v>2.1000000000000001E-2</v>
      </c>
      <c r="BB5639">
        <v>2.1000000000000001E-2</v>
      </c>
      <c r="BC5639">
        <v>2016</v>
      </c>
    </row>
    <row r="5640" spans="1:55" x14ac:dyDescent="0.25">
      <c r="A5640">
        <v>692</v>
      </c>
      <c r="B5640" t="s">
        <v>1409</v>
      </c>
      <c r="C5640" t="s">
        <v>275</v>
      </c>
      <c r="D5640" t="s">
        <v>1410</v>
      </c>
      <c r="E5640" t="s">
        <v>276</v>
      </c>
      <c r="F5640" t="s">
        <v>277</v>
      </c>
      <c r="G5640" t="s">
        <v>278</v>
      </c>
      <c r="I5640" t="s">
        <v>243</v>
      </c>
      <c r="J5640">
        <v>170.71600000000001</v>
      </c>
      <c r="K5640">
        <v>173.89599999999999</v>
      </c>
      <c r="L5640">
        <v>180.155</v>
      </c>
      <c r="M5640">
        <v>186.887</v>
      </c>
      <c r="N5640">
        <v>201.483</v>
      </c>
      <c r="O5640">
        <v>183.78299999999999</v>
      </c>
      <c r="P5640">
        <v>172.589</v>
      </c>
      <c r="Q5640">
        <v>171.28700000000001</v>
      </c>
      <c r="R5640">
        <v>156.68299999999999</v>
      </c>
      <c r="S5640">
        <v>152.88200000000001</v>
      </c>
      <c r="T5640">
        <v>145.00899999999999</v>
      </c>
      <c r="U5640">
        <v>133.11199999999999</v>
      </c>
      <c r="V5640">
        <v>131.577</v>
      </c>
      <c r="W5640">
        <v>128.34899999999999</v>
      </c>
      <c r="X5640">
        <v>166.77199999999999</v>
      </c>
      <c r="Y5640">
        <v>176.64099999999999</v>
      </c>
      <c r="Z5640">
        <v>181.09399999999999</v>
      </c>
      <c r="AA5640">
        <v>186.119</v>
      </c>
      <c r="AB5640">
        <v>188.57900000000001</v>
      </c>
      <c r="AC5640">
        <v>185.81</v>
      </c>
      <c r="AD5640">
        <v>187.90299999999999</v>
      </c>
      <c r="AE5640">
        <v>190.727</v>
      </c>
      <c r="AF5640">
        <v>193.001</v>
      </c>
      <c r="AG5640">
        <v>188.649</v>
      </c>
      <c r="AH5640">
        <v>184.76599999999999</v>
      </c>
      <c r="AI5640">
        <v>191.89699999999999</v>
      </c>
      <c r="AJ5640">
        <v>188.905</v>
      </c>
      <c r="AK5640">
        <v>191.983</v>
      </c>
      <c r="AL5640">
        <v>202.42400000000001</v>
      </c>
      <c r="AM5640">
        <v>213.10300000000001</v>
      </c>
      <c r="AN5640">
        <v>216.048</v>
      </c>
      <c r="AO5640">
        <v>221.08699999999999</v>
      </c>
      <c r="AP5640">
        <v>227.286</v>
      </c>
      <c r="AQ5640">
        <v>226.80199999999999</v>
      </c>
      <c r="AR5640">
        <v>222.35300000000001</v>
      </c>
      <c r="AS5640">
        <v>222.238</v>
      </c>
      <c r="AT5640">
        <v>220.363</v>
      </c>
      <c r="AU5640">
        <v>216.012</v>
      </c>
      <c r="AV5640">
        <v>217.69</v>
      </c>
      <c r="AW5640">
        <v>218.614</v>
      </c>
      <c r="AX5640">
        <v>218.43199999999999</v>
      </c>
      <c r="AY5640">
        <v>218.46700000000001</v>
      </c>
      <c r="AZ5640">
        <v>216.989</v>
      </c>
      <c r="BA5640">
        <v>216.75800000000001</v>
      </c>
      <c r="BB5640">
        <v>216.49100000000001</v>
      </c>
      <c r="BC5640">
        <v>2016</v>
      </c>
    </row>
    <row r="5641" spans="1:55" x14ac:dyDescent="0.25">
      <c r="A5641">
        <v>692</v>
      </c>
      <c r="B5641" t="s">
        <v>1409</v>
      </c>
      <c r="C5641" t="s">
        <v>279</v>
      </c>
      <c r="D5641" t="s">
        <v>1410</v>
      </c>
      <c r="E5641" t="s">
        <v>280</v>
      </c>
      <c r="F5641" t="s">
        <v>281</v>
      </c>
      <c r="G5641" t="s">
        <v>282</v>
      </c>
      <c r="I5641" t="s">
        <v>1411</v>
      </c>
      <c r="J5641">
        <v>28.113</v>
      </c>
      <c r="K5641">
        <v>20.292000000000002</v>
      </c>
      <c r="L5641">
        <v>20.588000000000001</v>
      </c>
      <c r="M5641">
        <v>12.545</v>
      </c>
      <c r="N5641">
        <v>3.1480000000000001</v>
      </c>
      <c r="O5641">
        <v>12.749000000000001</v>
      </c>
      <c r="P5641">
        <v>11.603</v>
      </c>
      <c r="Q5641">
        <v>11.653</v>
      </c>
      <c r="R5641">
        <v>19.052</v>
      </c>
      <c r="S5641">
        <v>13.678000000000001</v>
      </c>
      <c r="T5641">
        <v>11.019</v>
      </c>
      <c r="U5641">
        <v>7.476</v>
      </c>
      <c r="V5641">
        <v>6.9260000000000002</v>
      </c>
      <c r="W5641">
        <v>6.4009999999999998</v>
      </c>
      <c r="X5641">
        <v>10.393000000000001</v>
      </c>
      <c r="Y5641">
        <v>7.8310000000000004</v>
      </c>
      <c r="Z5641">
        <v>10.209</v>
      </c>
      <c r="AA5641">
        <v>11.579000000000001</v>
      </c>
      <c r="AB5641">
        <v>11.923999999999999</v>
      </c>
      <c r="AC5641">
        <v>11.847</v>
      </c>
      <c r="AD5641">
        <v>12.340999999999999</v>
      </c>
      <c r="AE5641">
        <v>13</v>
      </c>
      <c r="AF5641">
        <v>15.856999999999999</v>
      </c>
      <c r="AG5641">
        <v>16.332999999999998</v>
      </c>
      <c r="AH5641">
        <v>14.593</v>
      </c>
      <c r="AI5641">
        <v>23.094000000000001</v>
      </c>
      <c r="AJ5641">
        <v>23.584</v>
      </c>
      <c r="AK5641">
        <v>22.876000000000001</v>
      </c>
      <c r="AL5641">
        <v>32.091999999999999</v>
      </c>
      <c r="AM5641">
        <v>32.113</v>
      </c>
      <c r="AN5641">
        <v>49.524000000000001</v>
      </c>
      <c r="AO5641">
        <v>43.883000000000003</v>
      </c>
      <c r="AP5641">
        <v>39.500999999999998</v>
      </c>
      <c r="AQ5641">
        <v>40.176000000000002</v>
      </c>
      <c r="AR5641">
        <v>39.235999999999997</v>
      </c>
      <c r="AS5641">
        <v>42.427999999999997</v>
      </c>
      <c r="AT5641">
        <v>38.351999999999997</v>
      </c>
      <c r="AU5641">
        <v>39.951000000000001</v>
      </c>
      <c r="AV5641">
        <v>40.22</v>
      </c>
      <c r="AW5641">
        <v>45.718000000000004</v>
      </c>
      <c r="AX5641">
        <v>48.203000000000003</v>
      </c>
      <c r="AY5641">
        <v>43.639000000000003</v>
      </c>
      <c r="AZ5641">
        <v>37.192</v>
      </c>
      <c r="BA5641">
        <v>35.130000000000003</v>
      </c>
      <c r="BB5641">
        <v>35.143000000000001</v>
      </c>
      <c r="BC5641">
        <v>2016</v>
      </c>
    </row>
    <row r="5642" spans="1:55" x14ac:dyDescent="0.25">
      <c r="A5642">
        <v>692</v>
      </c>
      <c r="B5642" t="s">
        <v>1409</v>
      </c>
      <c r="C5642" t="s">
        <v>283</v>
      </c>
      <c r="D5642" t="s">
        <v>1410</v>
      </c>
      <c r="E5642" t="s">
        <v>284</v>
      </c>
      <c r="F5642" t="s">
        <v>285</v>
      </c>
      <c r="G5642" t="s">
        <v>282</v>
      </c>
      <c r="I5642" t="s">
        <v>1411</v>
      </c>
      <c r="J5642">
        <v>17.059000000000001</v>
      </c>
      <c r="K5642">
        <v>11.414999999999999</v>
      </c>
      <c r="L5642">
        <v>9.0350000000000001</v>
      </c>
      <c r="M5642">
        <v>9.0129999999999999</v>
      </c>
      <c r="N5642">
        <v>2.6970000000000001</v>
      </c>
      <c r="O5642">
        <v>7.9870000000000001</v>
      </c>
      <c r="P5642">
        <v>13.843999999999999</v>
      </c>
      <c r="Q5642">
        <v>7.6189999999999998</v>
      </c>
      <c r="R5642">
        <v>15.398999999999999</v>
      </c>
      <c r="S5642">
        <v>8.5890000000000004</v>
      </c>
      <c r="T5642">
        <v>7.351</v>
      </c>
      <c r="U5642">
        <v>6.2249999999999996</v>
      </c>
      <c r="V5642">
        <v>8.3569999999999993</v>
      </c>
      <c r="W5642">
        <v>7.9219999999999997</v>
      </c>
      <c r="X5642">
        <v>4.0199999999999996</v>
      </c>
      <c r="Y5642">
        <v>-0.65300000000000002</v>
      </c>
      <c r="Z5642">
        <v>4.3929999999999998</v>
      </c>
      <c r="AA5642">
        <v>3.7759999999999998</v>
      </c>
      <c r="AB5642">
        <v>4.7089999999999996</v>
      </c>
      <c r="AC5642">
        <v>4.9820000000000002</v>
      </c>
      <c r="AD5642">
        <v>6.0339999999999998</v>
      </c>
      <c r="AE5642">
        <v>7.6180000000000003</v>
      </c>
      <c r="AF5642">
        <v>4.9909999999999997</v>
      </c>
      <c r="AG5642">
        <v>8.6850000000000005</v>
      </c>
      <c r="AH5642">
        <v>6.5430000000000001</v>
      </c>
      <c r="AI5642">
        <v>13.634</v>
      </c>
      <c r="AJ5642">
        <v>14.404</v>
      </c>
      <c r="AK5642">
        <v>13.949</v>
      </c>
      <c r="AL5642">
        <v>18.5</v>
      </c>
      <c r="AM5642">
        <v>6.9080000000000004</v>
      </c>
      <c r="AN5642">
        <v>24.914000000000001</v>
      </c>
      <c r="AO5642">
        <v>18.349</v>
      </c>
      <c r="AP5642">
        <v>22.885000000000002</v>
      </c>
      <c r="AQ5642">
        <v>22.960999999999999</v>
      </c>
      <c r="AR5642">
        <v>23.041</v>
      </c>
      <c r="AS5642">
        <v>21.265000000000001</v>
      </c>
      <c r="AT5642">
        <v>22.11</v>
      </c>
      <c r="AU5642">
        <v>23.367999999999999</v>
      </c>
      <c r="AV5642">
        <v>22.93</v>
      </c>
      <c r="AW5642">
        <v>23.734000000000002</v>
      </c>
      <c r="AX5642">
        <v>24.106000000000002</v>
      </c>
      <c r="AY5642">
        <v>23.797000000000001</v>
      </c>
      <c r="AZ5642">
        <v>21.533999999999999</v>
      </c>
      <c r="BA5642">
        <v>21.001999999999999</v>
      </c>
      <c r="BB5642">
        <v>21.628</v>
      </c>
      <c r="BC5642">
        <v>2016</v>
      </c>
    </row>
    <row r="5643" spans="1:55" x14ac:dyDescent="0.25">
      <c r="A5643">
        <v>692</v>
      </c>
      <c r="B5643" t="s">
        <v>1409</v>
      </c>
      <c r="C5643" t="s">
        <v>286</v>
      </c>
      <c r="D5643" t="s">
        <v>1410</v>
      </c>
      <c r="E5643" t="s">
        <v>287</v>
      </c>
      <c r="F5643" t="s">
        <v>288</v>
      </c>
      <c r="G5643" t="s">
        <v>250</v>
      </c>
      <c r="I5643" t="s">
        <v>1412</v>
      </c>
      <c r="J5643">
        <v>36.731000000000002</v>
      </c>
      <c r="K5643">
        <v>45.656999999999996</v>
      </c>
      <c r="L5643">
        <v>50.405000000000001</v>
      </c>
      <c r="M5643">
        <v>51.222000000000001</v>
      </c>
      <c r="N5643">
        <v>55.530999999999999</v>
      </c>
      <c r="O5643">
        <v>54.936999999999998</v>
      </c>
      <c r="P5643">
        <v>53.154000000000003</v>
      </c>
      <c r="Q5643">
        <v>49.625</v>
      </c>
      <c r="R5643">
        <v>49.921999999999997</v>
      </c>
      <c r="S5643">
        <v>49.514000000000003</v>
      </c>
      <c r="T5643">
        <v>48.511000000000003</v>
      </c>
      <c r="U5643">
        <v>49.238</v>
      </c>
      <c r="V5643">
        <v>46.328000000000003</v>
      </c>
      <c r="W5643">
        <v>46.176000000000002</v>
      </c>
      <c r="X5643">
        <v>62.584000000000003</v>
      </c>
      <c r="Y5643">
        <v>69.38</v>
      </c>
      <c r="Z5643">
        <v>73.084000000000003</v>
      </c>
      <c r="AA5643">
        <v>75.224999999999994</v>
      </c>
      <c r="AB5643">
        <v>78.644000000000005</v>
      </c>
      <c r="AC5643">
        <v>76.849000000000004</v>
      </c>
      <c r="AD5643">
        <v>79.09</v>
      </c>
      <c r="AE5643">
        <v>82.177000000000007</v>
      </c>
      <c r="AF5643">
        <v>84.37</v>
      </c>
      <c r="AG5643">
        <v>82.774000000000001</v>
      </c>
      <c r="AH5643">
        <v>83.242999999999995</v>
      </c>
      <c r="AI5643">
        <v>89.754999999999995</v>
      </c>
      <c r="AJ5643">
        <v>89.802999999999997</v>
      </c>
      <c r="AK5643">
        <v>89.855000000000004</v>
      </c>
      <c r="AL5643">
        <v>100.003</v>
      </c>
      <c r="AM5643">
        <v>104.301</v>
      </c>
      <c r="AN5643">
        <v>101.396</v>
      </c>
      <c r="AO5643">
        <v>104.38</v>
      </c>
      <c r="AP5643">
        <v>104.866</v>
      </c>
      <c r="AQ5643">
        <v>107.27</v>
      </c>
      <c r="AR5643">
        <v>106.264</v>
      </c>
      <c r="AS5643">
        <v>107.333</v>
      </c>
      <c r="AT5643">
        <v>107.523</v>
      </c>
      <c r="AU5643">
        <v>110.089</v>
      </c>
      <c r="AV5643">
        <v>113.39700000000001</v>
      </c>
      <c r="AW5643">
        <v>116.11799999999999</v>
      </c>
      <c r="AX5643">
        <v>118.557</v>
      </c>
      <c r="AY5643">
        <v>120.928</v>
      </c>
      <c r="AZ5643">
        <v>123.346</v>
      </c>
      <c r="BA5643">
        <v>125.813</v>
      </c>
      <c r="BB5643">
        <v>128.33000000000001</v>
      </c>
      <c r="BC5643">
        <v>2018</v>
      </c>
    </row>
    <row r="5644" spans="1:55" x14ac:dyDescent="0.25">
      <c r="A5644">
        <v>692</v>
      </c>
      <c r="B5644" t="s">
        <v>1409</v>
      </c>
      <c r="C5644" t="s">
        <v>290</v>
      </c>
      <c r="D5644" t="s">
        <v>1410</v>
      </c>
      <c r="E5644" t="s">
        <v>287</v>
      </c>
      <c r="F5644" t="s">
        <v>291</v>
      </c>
      <c r="G5644" t="s">
        <v>235</v>
      </c>
      <c r="I5644" t="s">
        <v>292</v>
      </c>
      <c r="J5644">
        <v>7.3250000000000002</v>
      </c>
      <c r="K5644">
        <v>24.3</v>
      </c>
      <c r="L5644">
        <v>10.4</v>
      </c>
      <c r="M5644">
        <v>1.621</v>
      </c>
      <c r="N5644">
        <v>8.4120000000000008</v>
      </c>
      <c r="O5644">
        <v>-1.07</v>
      </c>
      <c r="P5644">
        <v>-3.2450000000000001</v>
      </c>
      <c r="Q5644">
        <v>-6.6390000000000002</v>
      </c>
      <c r="R5644">
        <v>0.59899999999999998</v>
      </c>
      <c r="S5644">
        <v>-0.81799999999999995</v>
      </c>
      <c r="T5644">
        <v>-2.0259999999999998</v>
      </c>
      <c r="U5644">
        <v>1.5</v>
      </c>
      <c r="V5644">
        <v>-5.9109999999999996</v>
      </c>
      <c r="W5644">
        <v>-0.32700000000000001</v>
      </c>
      <c r="X5644">
        <v>35.533999999999999</v>
      </c>
      <c r="Y5644">
        <v>10.859</v>
      </c>
      <c r="Z5644">
        <v>5.3390000000000004</v>
      </c>
      <c r="AA5644">
        <v>2.9279999999999999</v>
      </c>
      <c r="AB5644">
        <v>4.5460000000000003</v>
      </c>
      <c r="AC5644">
        <v>-2.282</v>
      </c>
      <c r="AD5644">
        <v>2.9159999999999999</v>
      </c>
      <c r="AE5644">
        <v>3.903</v>
      </c>
      <c r="AF5644">
        <v>2.669</v>
      </c>
      <c r="AG5644">
        <v>-1.891</v>
      </c>
      <c r="AH5644">
        <v>0.56699999999999995</v>
      </c>
      <c r="AI5644">
        <v>7.8230000000000004</v>
      </c>
      <c r="AJ5644">
        <v>5.3999999999999999E-2</v>
      </c>
      <c r="AK5644">
        <v>5.7000000000000002E-2</v>
      </c>
      <c r="AL5644">
        <v>11.294</v>
      </c>
      <c r="AM5644">
        <v>4.298</v>
      </c>
      <c r="AN5644">
        <v>-2.786</v>
      </c>
      <c r="AO5644">
        <v>2.944</v>
      </c>
      <c r="AP5644">
        <v>0.46500000000000002</v>
      </c>
      <c r="AQ5644">
        <v>2.2919999999999998</v>
      </c>
      <c r="AR5644">
        <v>-0.93700000000000006</v>
      </c>
      <c r="AS5644">
        <v>1.006</v>
      </c>
      <c r="AT5644">
        <v>0.17699999999999999</v>
      </c>
      <c r="AU5644">
        <v>2.3860000000000001</v>
      </c>
      <c r="AV5644">
        <v>3.0049999999999999</v>
      </c>
      <c r="AW5644">
        <v>2.4</v>
      </c>
      <c r="AX5644">
        <v>2.1</v>
      </c>
      <c r="AY5644">
        <v>2</v>
      </c>
      <c r="AZ5644">
        <v>2</v>
      </c>
      <c r="BA5644">
        <v>2</v>
      </c>
      <c r="BB5644">
        <v>2</v>
      </c>
      <c r="BC5644">
        <v>2018</v>
      </c>
    </row>
    <row r="5645" spans="1:55" x14ac:dyDescent="0.25">
      <c r="A5645">
        <v>692</v>
      </c>
      <c r="B5645" t="s">
        <v>1409</v>
      </c>
      <c r="C5645" t="s">
        <v>293</v>
      </c>
      <c r="D5645" t="s">
        <v>1410</v>
      </c>
      <c r="E5645" t="s">
        <v>294</v>
      </c>
      <c r="F5645" t="s">
        <v>295</v>
      </c>
      <c r="G5645" t="s">
        <v>250</v>
      </c>
      <c r="I5645" t="s">
        <v>1412</v>
      </c>
      <c r="J5645">
        <v>43.4</v>
      </c>
      <c r="K5645">
        <v>53.661999999999999</v>
      </c>
      <c r="L5645">
        <v>53.460999999999999</v>
      </c>
      <c r="M5645">
        <v>56.965000000000003</v>
      </c>
      <c r="N5645">
        <v>57.265999999999998</v>
      </c>
      <c r="O5645">
        <v>54.412999999999997</v>
      </c>
      <c r="P5645">
        <v>52.11</v>
      </c>
      <c r="Q5645">
        <v>52.21</v>
      </c>
      <c r="R5645">
        <v>49.807000000000002</v>
      </c>
      <c r="S5645">
        <v>50.607999999999997</v>
      </c>
      <c r="T5645">
        <v>49.307000000000002</v>
      </c>
      <c r="U5645">
        <v>45.902999999999999</v>
      </c>
      <c r="V5645">
        <v>44.701000000000001</v>
      </c>
      <c r="W5645">
        <v>46.253</v>
      </c>
      <c r="X5645">
        <v>65.025000000000006</v>
      </c>
      <c r="Y5645">
        <v>69.995000000000005</v>
      </c>
      <c r="Z5645">
        <v>72.539000000000001</v>
      </c>
      <c r="AA5645">
        <v>75.522000000000006</v>
      </c>
      <c r="AB5645">
        <v>78.057000000000002</v>
      </c>
      <c r="AC5645">
        <v>76.591999999999999</v>
      </c>
      <c r="AD5645">
        <v>80.135000000000005</v>
      </c>
      <c r="AE5645">
        <v>82.682000000000002</v>
      </c>
      <c r="AF5645">
        <v>83.161000000000001</v>
      </c>
      <c r="AG5645">
        <v>81.798000000000002</v>
      </c>
      <c r="AH5645">
        <v>84.983999999999995</v>
      </c>
      <c r="AI5645">
        <v>88.518000000000001</v>
      </c>
      <c r="AJ5645">
        <v>88.837999999999994</v>
      </c>
      <c r="AK5645">
        <v>92.995000000000005</v>
      </c>
      <c r="AL5645">
        <v>105.68</v>
      </c>
      <c r="AM5645">
        <v>102.37</v>
      </c>
      <c r="AN5645">
        <v>103.822</v>
      </c>
      <c r="AO5645">
        <v>105.319</v>
      </c>
      <c r="AP5645">
        <v>106.021</v>
      </c>
      <c r="AQ5645">
        <v>107.23099999999999</v>
      </c>
      <c r="AR5645">
        <v>106.559</v>
      </c>
      <c r="AS5645">
        <v>108.9</v>
      </c>
      <c r="AT5645">
        <v>106.5</v>
      </c>
      <c r="AU5645">
        <v>111.586</v>
      </c>
      <c r="AV5645">
        <v>113.39100000000001</v>
      </c>
      <c r="AW5645">
        <v>115.931</v>
      </c>
      <c r="AX5645">
        <v>118.25</v>
      </c>
      <c r="AY5645">
        <v>120.61499999999999</v>
      </c>
      <c r="AZ5645">
        <v>123.027</v>
      </c>
      <c r="BA5645">
        <v>125.488</v>
      </c>
      <c r="BB5645">
        <v>127.998</v>
      </c>
      <c r="BC5645">
        <v>2018</v>
      </c>
    </row>
    <row r="5646" spans="1:55" x14ac:dyDescent="0.25">
      <c r="A5646">
        <v>692</v>
      </c>
      <c r="B5646" t="s">
        <v>1409</v>
      </c>
      <c r="C5646" t="s">
        <v>296</v>
      </c>
      <c r="D5646" t="s">
        <v>1410</v>
      </c>
      <c r="E5646" t="s">
        <v>294</v>
      </c>
      <c r="F5646" t="s">
        <v>297</v>
      </c>
      <c r="G5646" t="s">
        <v>235</v>
      </c>
      <c r="I5646" t="s">
        <v>298</v>
      </c>
      <c r="J5646" t="s">
        <v>232</v>
      </c>
      <c r="K5646">
        <v>23.645</v>
      </c>
      <c r="L5646">
        <v>-0.373</v>
      </c>
      <c r="M5646">
        <v>6.5540000000000003</v>
      </c>
      <c r="N5646">
        <v>0.52700000000000002</v>
      </c>
      <c r="O5646">
        <v>-4.9829999999999997</v>
      </c>
      <c r="P5646">
        <v>-4.2320000000000002</v>
      </c>
      <c r="Q5646">
        <v>0.192</v>
      </c>
      <c r="R5646">
        <v>-4.6020000000000003</v>
      </c>
      <c r="S5646">
        <v>1.6080000000000001</v>
      </c>
      <c r="T5646">
        <v>-2.5720000000000001</v>
      </c>
      <c r="U5646">
        <v>-6.9039999999999999</v>
      </c>
      <c r="V5646">
        <v>-2.617</v>
      </c>
      <c r="W5646">
        <v>3.4710000000000001</v>
      </c>
      <c r="X5646">
        <v>40.584000000000003</v>
      </c>
      <c r="Y5646">
        <v>7.6440000000000001</v>
      </c>
      <c r="Z5646">
        <v>3.6339999999999999</v>
      </c>
      <c r="AA5646">
        <v>4.1130000000000004</v>
      </c>
      <c r="AB5646">
        <v>3.3570000000000002</v>
      </c>
      <c r="AC5646">
        <v>-1.877</v>
      </c>
      <c r="AD5646">
        <v>4.6260000000000003</v>
      </c>
      <c r="AE5646">
        <v>3.1779999999999999</v>
      </c>
      <c r="AF5646">
        <v>0.57899999999999996</v>
      </c>
      <c r="AG5646">
        <v>-1.639</v>
      </c>
      <c r="AH5646">
        <v>3.8959999999999999</v>
      </c>
      <c r="AI5646">
        <v>4.1580000000000004</v>
      </c>
      <c r="AJ5646">
        <v>0.36199999999999999</v>
      </c>
      <c r="AK5646">
        <v>4.6790000000000003</v>
      </c>
      <c r="AL5646">
        <v>13.64</v>
      </c>
      <c r="AM5646">
        <v>-3.1309999999999998</v>
      </c>
      <c r="AN5646">
        <v>1.4179999999999999</v>
      </c>
      <c r="AO5646">
        <v>1.4419999999999999</v>
      </c>
      <c r="AP5646">
        <v>0.66700000000000004</v>
      </c>
      <c r="AQ5646">
        <v>1.141</v>
      </c>
      <c r="AR5646">
        <v>-0.627</v>
      </c>
      <c r="AS5646">
        <v>2.1970000000000001</v>
      </c>
      <c r="AT5646">
        <v>-2.2040000000000002</v>
      </c>
      <c r="AU5646">
        <v>4.7750000000000004</v>
      </c>
      <c r="AV5646">
        <v>1.6180000000000001</v>
      </c>
      <c r="AW5646">
        <v>2.2400000000000002</v>
      </c>
      <c r="AX5646">
        <v>2</v>
      </c>
      <c r="AY5646">
        <v>2</v>
      </c>
      <c r="AZ5646">
        <v>2</v>
      </c>
      <c r="BA5646">
        <v>2</v>
      </c>
      <c r="BB5646">
        <v>2</v>
      </c>
      <c r="BC5646">
        <v>2018</v>
      </c>
    </row>
    <row r="5647" spans="1:55" x14ac:dyDescent="0.25">
      <c r="A5647">
        <v>692</v>
      </c>
      <c r="B5647" t="s">
        <v>1409</v>
      </c>
      <c r="C5647" t="s">
        <v>299</v>
      </c>
      <c r="D5647" t="s">
        <v>1410</v>
      </c>
      <c r="E5647" t="s">
        <v>300</v>
      </c>
      <c r="G5647" t="s">
        <v>274</v>
      </c>
    </row>
    <row r="5648" spans="1:55" x14ac:dyDescent="0.25">
      <c r="A5648">
        <v>692</v>
      </c>
      <c r="B5648" t="s">
        <v>1409</v>
      </c>
      <c r="C5648" t="s">
        <v>301</v>
      </c>
      <c r="D5648" t="s">
        <v>1410</v>
      </c>
      <c r="E5648" t="s">
        <v>302</v>
      </c>
      <c r="F5648" t="s">
        <v>303</v>
      </c>
      <c r="G5648" t="s">
        <v>235</v>
      </c>
      <c r="I5648" t="s">
        <v>1413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9.6259999999999994</v>
      </c>
      <c r="AA5648">
        <v>-2.5169999999999999</v>
      </c>
      <c r="AB5648">
        <v>24.337</v>
      </c>
      <c r="AC5648">
        <v>-5.7939999999999996</v>
      </c>
      <c r="AD5648">
        <v>5.9989999999999997</v>
      </c>
      <c r="AE5648">
        <v>6.9619999999999997</v>
      </c>
      <c r="AF5648">
        <v>2.036</v>
      </c>
      <c r="AG5648">
        <v>12.118</v>
      </c>
      <c r="AH5648">
        <v>4.4930000000000003</v>
      </c>
      <c r="AI5648">
        <v>14.35</v>
      </c>
      <c r="AJ5648">
        <v>1.2689999999999999</v>
      </c>
      <c r="AK5648">
        <v>6.6079999999999997</v>
      </c>
      <c r="AL5648">
        <v>33.662999999999997</v>
      </c>
      <c r="AM5648">
        <v>42.206000000000003</v>
      </c>
      <c r="AN5648">
        <v>12.15</v>
      </c>
      <c r="AO5648">
        <v>2.5609999999999999</v>
      </c>
      <c r="AP5648">
        <v>-3.8220000000000001</v>
      </c>
      <c r="AQ5648">
        <v>-5.101</v>
      </c>
      <c r="AR5648">
        <v>1.962</v>
      </c>
      <c r="AS5648">
        <v>7.7969999999999997</v>
      </c>
      <c r="AT5648">
        <v>-9.43</v>
      </c>
      <c r="AU5648">
        <v>10.234999999999999</v>
      </c>
      <c r="AV5648">
        <v>7.4409999999999998</v>
      </c>
      <c r="AW5648">
        <v>18.77</v>
      </c>
      <c r="AX5648">
        <v>11.803000000000001</v>
      </c>
      <c r="AY5648">
        <v>-0.26400000000000001</v>
      </c>
      <c r="AZ5648">
        <v>4.4249999999999998</v>
      </c>
      <c r="BA5648">
        <v>6.1459999999999999</v>
      </c>
      <c r="BB5648">
        <v>5.7169999999999996</v>
      </c>
      <c r="BC5648">
        <v>2018</v>
      </c>
    </row>
    <row r="5649" spans="1:55" x14ac:dyDescent="0.25">
      <c r="A5649">
        <v>692</v>
      </c>
      <c r="B5649" t="s">
        <v>1409</v>
      </c>
      <c r="C5649" t="s">
        <v>305</v>
      </c>
      <c r="D5649" t="s">
        <v>1410</v>
      </c>
      <c r="E5649" t="s">
        <v>306</v>
      </c>
      <c r="F5649" t="s">
        <v>307</v>
      </c>
      <c r="G5649" t="s">
        <v>235</v>
      </c>
      <c r="I5649" t="s">
        <v>1413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14.691000000000001</v>
      </c>
      <c r="AA5649">
        <v>-5.6559999999999997</v>
      </c>
      <c r="AB5649">
        <v>35.301000000000002</v>
      </c>
      <c r="AC5649">
        <v>-8.3000000000000007</v>
      </c>
      <c r="AD5649">
        <v>7.9020000000000001</v>
      </c>
      <c r="AE5649">
        <v>3.6869999999999998</v>
      </c>
      <c r="AF5649">
        <v>0.95799999999999996</v>
      </c>
      <c r="AG5649">
        <v>17.183</v>
      </c>
      <c r="AH5649">
        <v>1.089</v>
      </c>
      <c r="AI5649">
        <v>20.869</v>
      </c>
      <c r="AJ5649">
        <v>-3.3620000000000001</v>
      </c>
      <c r="AK5649">
        <v>8.6170000000000009</v>
      </c>
      <c r="AL5649">
        <v>25.434999999999999</v>
      </c>
      <c r="AM5649">
        <v>51.338999999999999</v>
      </c>
      <c r="AN5649">
        <v>20.241</v>
      </c>
      <c r="AO5649">
        <v>-11.15</v>
      </c>
      <c r="AP5649">
        <v>-2.8149999999999999</v>
      </c>
      <c r="AQ5649">
        <v>1.399</v>
      </c>
      <c r="AR5649">
        <v>5.2850000000000001</v>
      </c>
      <c r="AS5649">
        <v>7.468</v>
      </c>
      <c r="AT5649">
        <v>-14.298</v>
      </c>
      <c r="AU5649">
        <v>7.3310000000000004</v>
      </c>
      <c r="AV5649">
        <v>6.7309999999999999</v>
      </c>
      <c r="AW5649">
        <v>23.986999999999998</v>
      </c>
      <c r="AX5649">
        <v>14.076000000000001</v>
      </c>
      <c r="AY5649">
        <v>-6.718</v>
      </c>
      <c r="AZ5649">
        <v>3.125</v>
      </c>
      <c r="BA5649">
        <v>4.4779999999999998</v>
      </c>
      <c r="BB5649">
        <v>5.4269999999999996</v>
      </c>
      <c r="BC5649">
        <v>2018</v>
      </c>
    </row>
    <row r="5650" spans="1:55" x14ac:dyDescent="0.25">
      <c r="A5650">
        <v>692</v>
      </c>
      <c r="B5650" t="s">
        <v>1409</v>
      </c>
      <c r="C5650" t="s">
        <v>308</v>
      </c>
      <c r="D5650" t="s">
        <v>1410</v>
      </c>
      <c r="E5650" t="s">
        <v>309</v>
      </c>
      <c r="F5650" t="s">
        <v>310</v>
      </c>
      <c r="G5650" t="s">
        <v>235</v>
      </c>
      <c r="I5650" t="s">
        <v>1413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24.643000000000001</v>
      </c>
      <c r="AA5650">
        <v>-4.3730000000000002</v>
      </c>
      <c r="AB5650">
        <v>11.021000000000001</v>
      </c>
      <c r="AC5650">
        <v>-12.898</v>
      </c>
      <c r="AD5650">
        <v>43.226999999999997</v>
      </c>
      <c r="AE5650">
        <v>5.7089999999999996</v>
      </c>
      <c r="AF5650">
        <v>-8.5779999999999994</v>
      </c>
      <c r="AG5650">
        <v>6.5419999999999998</v>
      </c>
      <c r="AH5650">
        <v>9.2590000000000003</v>
      </c>
      <c r="AI5650">
        <v>-5.0910000000000002</v>
      </c>
      <c r="AJ5650">
        <v>1.982</v>
      </c>
      <c r="AK5650">
        <v>-5.0110000000000001</v>
      </c>
      <c r="AL5650">
        <v>-3.4529999999999998</v>
      </c>
      <c r="AM5650">
        <v>14.583</v>
      </c>
      <c r="AN5650">
        <v>20.873000000000001</v>
      </c>
      <c r="AO5650">
        <v>-16.588000000000001</v>
      </c>
      <c r="AP5650">
        <v>23.646999999999998</v>
      </c>
      <c r="AQ5650">
        <v>12.77</v>
      </c>
      <c r="AR5650">
        <v>21.58</v>
      </c>
      <c r="AS5650">
        <v>-2.7410000000000001</v>
      </c>
      <c r="AT5650">
        <v>-4.0670000000000002</v>
      </c>
      <c r="AU5650">
        <v>15.32</v>
      </c>
      <c r="AV5650">
        <v>1.873</v>
      </c>
      <c r="AW5650">
        <v>10.526</v>
      </c>
      <c r="AX5650">
        <v>9.2119999999999997</v>
      </c>
      <c r="AY5650">
        <v>5.319</v>
      </c>
      <c r="AZ5650">
        <v>60.639000000000003</v>
      </c>
      <c r="BA5650">
        <v>17.053000000000001</v>
      </c>
      <c r="BB5650">
        <v>3.984</v>
      </c>
      <c r="BC5650">
        <v>2018</v>
      </c>
    </row>
    <row r="5651" spans="1:55" x14ac:dyDescent="0.25">
      <c r="A5651">
        <v>692</v>
      </c>
      <c r="B5651" t="s">
        <v>1409</v>
      </c>
      <c r="C5651" t="s">
        <v>311</v>
      </c>
      <c r="D5651" t="s">
        <v>1410</v>
      </c>
      <c r="E5651" t="s">
        <v>312</v>
      </c>
      <c r="F5651" t="s">
        <v>313</v>
      </c>
      <c r="G5651" t="s">
        <v>235</v>
      </c>
      <c r="I5651" t="s">
        <v>1413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26.942</v>
      </c>
      <c r="AA5651">
        <v>-5.2190000000000003</v>
      </c>
      <c r="AB5651">
        <v>14.821999999999999</v>
      </c>
      <c r="AC5651">
        <v>-13.922000000000001</v>
      </c>
      <c r="AD5651">
        <v>41.472999999999999</v>
      </c>
      <c r="AE5651">
        <v>-0.88400000000000001</v>
      </c>
      <c r="AF5651">
        <v>-10.862</v>
      </c>
      <c r="AG5651">
        <v>11.881</v>
      </c>
      <c r="AH5651">
        <v>6.2069999999999999</v>
      </c>
      <c r="AI5651">
        <v>-2.6379999999999999</v>
      </c>
      <c r="AJ5651">
        <v>2.415</v>
      </c>
      <c r="AK5651">
        <v>-1.5649999999999999</v>
      </c>
      <c r="AL5651">
        <v>-3.9929999999999999</v>
      </c>
      <c r="AM5651">
        <v>19.081</v>
      </c>
      <c r="AN5651">
        <v>20.494</v>
      </c>
      <c r="AO5651">
        <v>-12.702999999999999</v>
      </c>
      <c r="AP5651">
        <v>23.917000000000002</v>
      </c>
      <c r="AQ5651">
        <v>8.5779999999999994</v>
      </c>
      <c r="AR5651">
        <v>11.109</v>
      </c>
      <c r="AS5651">
        <v>-4.47</v>
      </c>
      <c r="AT5651">
        <v>-2.0070000000000001</v>
      </c>
      <c r="AU5651">
        <v>15.984</v>
      </c>
      <c r="AV5651">
        <v>2.4009999999999998</v>
      </c>
      <c r="AW5651">
        <v>11.087</v>
      </c>
      <c r="AX5651">
        <v>10.239000000000001</v>
      </c>
      <c r="AY5651">
        <v>5.3769999999999998</v>
      </c>
      <c r="AZ5651">
        <v>66.998999999999995</v>
      </c>
      <c r="BA5651">
        <v>18.315999999999999</v>
      </c>
      <c r="BB5651">
        <v>4.3339999999999996</v>
      </c>
      <c r="BC5651">
        <v>2018</v>
      </c>
    </row>
    <row r="5652" spans="1:55" x14ac:dyDescent="0.25">
      <c r="A5652">
        <v>692</v>
      </c>
      <c r="B5652" t="s">
        <v>1409</v>
      </c>
      <c r="C5652" t="s">
        <v>314</v>
      </c>
      <c r="D5652" t="s">
        <v>1410</v>
      </c>
      <c r="E5652" t="s">
        <v>315</v>
      </c>
      <c r="F5652" t="s">
        <v>316</v>
      </c>
      <c r="G5652" t="s">
        <v>317</v>
      </c>
    </row>
    <row r="5653" spans="1:55" x14ac:dyDescent="0.25">
      <c r="A5653">
        <v>692</v>
      </c>
      <c r="B5653" t="s">
        <v>1409</v>
      </c>
      <c r="C5653" t="s">
        <v>318</v>
      </c>
      <c r="D5653" t="s">
        <v>1410</v>
      </c>
      <c r="E5653" t="s">
        <v>319</v>
      </c>
      <c r="F5653" t="s">
        <v>320</v>
      </c>
      <c r="G5653" t="s">
        <v>321</v>
      </c>
      <c r="H5653" t="s">
        <v>322</v>
      </c>
    </row>
    <row r="5654" spans="1:55" x14ac:dyDescent="0.25">
      <c r="A5654">
        <v>692</v>
      </c>
      <c r="B5654" t="s">
        <v>1409</v>
      </c>
      <c r="C5654" t="s">
        <v>323</v>
      </c>
      <c r="D5654" t="s">
        <v>1410</v>
      </c>
      <c r="E5654" t="s">
        <v>324</v>
      </c>
      <c r="F5654" t="s">
        <v>325</v>
      </c>
      <c r="G5654" t="s">
        <v>321</v>
      </c>
      <c r="H5654" t="s">
        <v>322</v>
      </c>
      <c r="I5654" t="s">
        <v>1414</v>
      </c>
      <c r="J5654">
        <v>5.4359999999999999</v>
      </c>
      <c r="K5654">
        <v>5.6210000000000004</v>
      </c>
      <c r="L5654">
        <v>5.8159999999999998</v>
      </c>
      <c r="M5654">
        <v>6.0190000000000001</v>
      </c>
      <c r="N5654">
        <v>6.2240000000000002</v>
      </c>
      <c r="O5654">
        <v>6.431</v>
      </c>
      <c r="P5654">
        <v>6.6390000000000002</v>
      </c>
      <c r="Q5654">
        <v>6.8520000000000003</v>
      </c>
      <c r="R5654">
        <v>7.069</v>
      </c>
      <c r="S5654">
        <v>7.2919999999999998</v>
      </c>
      <c r="T5654">
        <v>7.5229999999999997</v>
      </c>
      <c r="U5654">
        <v>7.7709999999999999</v>
      </c>
      <c r="V5654">
        <v>8.0350000000000001</v>
      </c>
      <c r="W5654">
        <v>8.3140000000000001</v>
      </c>
      <c r="X5654">
        <v>8.6050000000000004</v>
      </c>
      <c r="Y5654">
        <v>8.9039999999999999</v>
      </c>
      <c r="Z5654">
        <v>9.2149999999999999</v>
      </c>
      <c r="AA5654">
        <v>9.5380000000000003</v>
      </c>
      <c r="AB5654">
        <v>9.8710000000000004</v>
      </c>
      <c r="AC5654">
        <v>10.177</v>
      </c>
      <c r="AD5654">
        <v>10.493</v>
      </c>
      <c r="AE5654">
        <v>11.06</v>
      </c>
      <c r="AF5654">
        <v>11.456</v>
      </c>
      <c r="AG5654">
        <v>11.834</v>
      </c>
      <c r="AH5654">
        <v>12.225</v>
      </c>
      <c r="AI5654">
        <v>12.792</v>
      </c>
      <c r="AJ5654">
        <v>13.247999999999999</v>
      </c>
      <c r="AK5654">
        <v>13.715999999999999</v>
      </c>
      <c r="AL5654">
        <v>14.198</v>
      </c>
      <c r="AM5654">
        <v>14.693</v>
      </c>
      <c r="AN5654">
        <v>15.148</v>
      </c>
      <c r="AO5654">
        <v>15.618</v>
      </c>
      <c r="AP5654">
        <v>16.102</v>
      </c>
      <c r="AQ5654">
        <v>16.600999999999999</v>
      </c>
      <c r="AR5654">
        <v>17.116</v>
      </c>
      <c r="AS5654">
        <v>17.646999999999998</v>
      </c>
      <c r="AT5654">
        <v>18.193999999999999</v>
      </c>
      <c r="AU5654">
        <v>18.757999999999999</v>
      </c>
      <c r="AV5654">
        <v>19.338999999999999</v>
      </c>
      <c r="AW5654">
        <v>19.939</v>
      </c>
      <c r="AX5654">
        <v>20.556999999999999</v>
      </c>
      <c r="AY5654">
        <v>21.193999999999999</v>
      </c>
      <c r="AZ5654">
        <v>21.850999999999999</v>
      </c>
      <c r="BA5654">
        <v>22.527999999999999</v>
      </c>
      <c r="BB5654">
        <v>23.227</v>
      </c>
      <c r="BC5654">
        <v>2009</v>
      </c>
    </row>
    <row r="5655" spans="1:55" x14ac:dyDescent="0.25">
      <c r="A5655">
        <v>692</v>
      </c>
      <c r="B5655" t="s">
        <v>1409</v>
      </c>
      <c r="C5655" t="s">
        <v>327</v>
      </c>
      <c r="D5655" t="s">
        <v>1410</v>
      </c>
      <c r="E5655" t="s">
        <v>328</v>
      </c>
      <c r="F5655" t="s">
        <v>329</v>
      </c>
      <c r="G5655" t="s">
        <v>229</v>
      </c>
      <c r="H5655" t="s">
        <v>230</v>
      </c>
      <c r="I5655" t="s">
        <v>1415</v>
      </c>
      <c r="J5655" t="s">
        <v>232</v>
      </c>
      <c r="K5655" t="s">
        <v>232</v>
      </c>
      <c r="L5655" t="s">
        <v>232</v>
      </c>
      <c r="M5655" t="s">
        <v>232</v>
      </c>
      <c r="N5655" t="s">
        <v>232</v>
      </c>
      <c r="O5655" t="s">
        <v>232</v>
      </c>
      <c r="P5655" t="s">
        <v>232</v>
      </c>
      <c r="Q5655" t="s">
        <v>232</v>
      </c>
      <c r="R5655" t="s">
        <v>232</v>
      </c>
      <c r="S5655" t="s">
        <v>232</v>
      </c>
      <c r="T5655" t="s">
        <v>232</v>
      </c>
      <c r="U5655" t="s">
        <v>232</v>
      </c>
      <c r="V5655" t="s">
        <v>232</v>
      </c>
      <c r="W5655" t="s">
        <v>232</v>
      </c>
      <c r="X5655" t="s">
        <v>232</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52">
        <v>1145.76</v>
      </c>
      <c r="AK5655">
        <v>455.51499999999999</v>
      </c>
      <c r="AL5655">
        <v>583.93200000000002</v>
      </c>
      <c r="AM5655">
        <v>474.48</v>
      </c>
      <c r="AN5655">
        <v>515.73699999999997</v>
      </c>
      <c r="AO5655">
        <v>542.255</v>
      </c>
      <c r="AP5655">
        <v>759.56500000000005</v>
      </c>
      <c r="AQ5655">
        <v>933.33699999999999</v>
      </c>
      <c r="AR5655">
        <v>936.30799999999999</v>
      </c>
      <c r="AS5655" s="52">
        <v>1001.31</v>
      </c>
      <c r="AT5655">
        <v>914.05799999999999</v>
      </c>
      <c r="AU5655">
        <v>999.70100000000002</v>
      </c>
      <c r="AV5655" s="52">
        <v>1093.83</v>
      </c>
      <c r="AW5655" s="52">
        <v>1342.94</v>
      </c>
      <c r="AX5655" s="52">
        <v>1513.65</v>
      </c>
      <c r="AY5655" s="52">
        <v>1600.21</v>
      </c>
      <c r="AZ5655" s="52">
        <v>1829.9</v>
      </c>
      <c r="BA5655" s="52">
        <v>1990.98</v>
      </c>
      <c r="BB5655" s="52">
        <v>2119.84</v>
      </c>
      <c r="BC5655">
        <v>2017</v>
      </c>
    </row>
    <row r="5656" spans="1:55" x14ac:dyDescent="0.25">
      <c r="A5656">
        <v>692</v>
      </c>
      <c r="B5656" t="s">
        <v>1409</v>
      </c>
      <c r="C5656" t="s">
        <v>331</v>
      </c>
      <c r="D5656" t="s">
        <v>1410</v>
      </c>
      <c r="E5656" t="s">
        <v>328</v>
      </c>
      <c r="F5656" t="s">
        <v>329</v>
      </c>
      <c r="G5656" t="s">
        <v>282</v>
      </c>
      <c r="I5656" t="s">
        <v>332</v>
      </c>
      <c r="J5656" t="s">
        <v>232</v>
      </c>
      <c r="K5656" t="s">
        <v>232</v>
      </c>
      <c r="L5656" t="s">
        <v>232</v>
      </c>
      <c r="M5656" t="s">
        <v>232</v>
      </c>
      <c r="N5656" t="s">
        <v>232</v>
      </c>
      <c r="O5656" t="s">
        <v>232</v>
      </c>
      <c r="P5656" t="s">
        <v>232</v>
      </c>
      <c r="Q5656" t="s">
        <v>232</v>
      </c>
      <c r="R5656" t="s">
        <v>232</v>
      </c>
      <c r="S5656" t="s">
        <v>232</v>
      </c>
      <c r="T5656" t="s">
        <v>232</v>
      </c>
      <c r="U5656" t="s">
        <v>232</v>
      </c>
      <c r="V5656" t="s">
        <v>232</v>
      </c>
      <c r="W5656" t="s">
        <v>232</v>
      </c>
      <c r="X5656" t="s">
        <v>232</v>
      </c>
      <c r="Y5656">
        <v>12.157</v>
      </c>
      <c r="Z5656">
        <v>13.411</v>
      </c>
      <c r="AA5656">
        <v>13.859</v>
      </c>
      <c r="AB5656">
        <v>15.191000000000001</v>
      </c>
      <c r="AC5656">
        <v>14.129</v>
      </c>
      <c r="AD5656">
        <v>14.28</v>
      </c>
      <c r="AE5656">
        <v>14.99</v>
      </c>
      <c r="AF5656">
        <v>16.358000000000001</v>
      </c>
      <c r="AG5656">
        <v>15.166</v>
      </c>
      <c r="AH5656">
        <v>17.184999999999999</v>
      </c>
      <c r="AI5656">
        <v>18.184000000000001</v>
      </c>
      <c r="AJ5656">
        <v>60.087000000000003</v>
      </c>
      <c r="AK5656">
        <v>22.187999999999999</v>
      </c>
      <c r="AL5656">
        <v>24.132999999999999</v>
      </c>
      <c r="AM5656">
        <v>18.617999999999999</v>
      </c>
      <c r="AN5656">
        <v>18.209</v>
      </c>
      <c r="AO5656">
        <v>17.93</v>
      </c>
      <c r="AP5656">
        <v>21.431000000000001</v>
      </c>
      <c r="AQ5656">
        <v>24.638000000000002</v>
      </c>
      <c r="AR5656">
        <v>23.01</v>
      </c>
      <c r="AS5656">
        <v>23.347000000000001</v>
      </c>
      <c r="AT5656">
        <v>20.263000000000002</v>
      </c>
      <c r="AU5656">
        <v>21.151</v>
      </c>
      <c r="AV5656">
        <v>21.353999999999999</v>
      </c>
      <c r="AW5656">
        <v>24.077000000000002</v>
      </c>
      <c r="AX5656">
        <v>25.097000000000001</v>
      </c>
      <c r="AY5656">
        <v>24.617000000000001</v>
      </c>
      <c r="AZ5656">
        <v>25.009</v>
      </c>
      <c r="BA5656">
        <v>24.986999999999998</v>
      </c>
      <c r="BB5656">
        <v>24.728000000000002</v>
      </c>
      <c r="BC5656">
        <v>2017</v>
      </c>
    </row>
    <row r="5657" spans="1:55" x14ac:dyDescent="0.25">
      <c r="A5657">
        <v>692</v>
      </c>
      <c r="B5657" t="s">
        <v>1409</v>
      </c>
      <c r="C5657" t="s">
        <v>333</v>
      </c>
      <c r="D5657" t="s">
        <v>1410</v>
      </c>
      <c r="E5657" t="s">
        <v>334</v>
      </c>
      <c r="F5657" t="s">
        <v>335</v>
      </c>
      <c r="G5657" t="s">
        <v>229</v>
      </c>
      <c r="H5657" t="s">
        <v>230</v>
      </c>
      <c r="I5657" t="s">
        <v>1415</v>
      </c>
      <c r="J5657" t="s">
        <v>232</v>
      </c>
      <c r="K5657" t="s">
        <v>232</v>
      </c>
      <c r="L5657" t="s">
        <v>232</v>
      </c>
      <c r="M5657" t="s">
        <v>232</v>
      </c>
      <c r="N5657" t="s">
        <v>232</v>
      </c>
      <c r="O5657" t="s">
        <v>232</v>
      </c>
      <c r="P5657" t="s">
        <v>232</v>
      </c>
      <c r="Q5657" t="s">
        <v>232</v>
      </c>
      <c r="R5657" t="s">
        <v>232</v>
      </c>
      <c r="S5657" t="s">
        <v>232</v>
      </c>
      <c r="T5657" t="s">
        <v>232</v>
      </c>
      <c r="U5657" t="s">
        <v>232</v>
      </c>
      <c r="V5657" t="s">
        <v>232</v>
      </c>
      <c r="W5657" t="s">
        <v>232</v>
      </c>
      <c r="X5657" t="s">
        <v>232</v>
      </c>
      <c r="Y5657">
        <v>148.66300000000001</v>
      </c>
      <c r="Z5657">
        <v>135.72999999999999</v>
      </c>
      <c r="AA5657">
        <v>174.82</v>
      </c>
      <c r="AB5657">
        <v>212.34</v>
      </c>
      <c r="AC5657">
        <v>234.37</v>
      </c>
      <c r="AD5657">
        <v>217.41800000000001</v>
      </c>
      <c r="AE5657">
        <v>246.37299999999999</v>
      </c>
      <c r="AF5657">
        <v>278.31900000000002</v>
      </c>
      <c r="AG5657">
        <v>275.36500000000001</v>
      </c>
      <c r="AH5657">
        <v>316.71699999999998</v>
      </c>
      <c r="AI5657">
        <v>358.52100000000002</v>
      </c>
      <c r="AJ5657">
        <v>376.54599999999999</v>
      </c>
      <c r="AK5657">
        <v>475.94200000000001</v>
      </c>
      <c r="AL5657">
        <v>547.86699999999996</v>
      </c>
      <c r="AM5657">
        <v>609.86500000000001</v>
      </c>
      <c r="AN5657">
        <v>584.07000000000005</v>
      </c>
      <c r="AO5657">
        <v>586.99699999999996</v>
      </c>
      <c r="AP5657">
        <v>799.19</v>
      </c>
      <c r="AQ5657" s="52">
        <v>1030.3</v>
      </c>
      <c r="AR5657" s="52">
        <v>1263.74</v>
      </c>
      <c r="AS5657" s="52">
        <v>1387.69</v>
      </c>
      <c r="AT5657" s="52">
        <v>1187.9100000000001</v>
      </c>
      <c r="AU5657" s="52">
        <v>1267.07</v>
      </c>
      <c r="AV5657" s="52">
        <v>1345.39</v>
      </c>
      <c r="AW5657" s="52">
        <v>1592.82</v>
      </c>
      <c r="AX5657" s="52">
        <v>1694.29</v>
      </c>
      <c r="AY5657" s="52">
        <v>1784.78</v>
      </c>
      <c r="AZ5657" s="52">
        <v>1978.56</v>
      </c>
      <c r="BA5657" s="52">
        <v>2142.7800000000002</v>
      </c>
      <c r="BB5657" s="52">
        <v>2287.59</v>
      </c>
      <c r="BC5657">
        <v>2017</v>
      </c>
    </row>
    <row r="5658" spans="1:55" x14ac:dyDescent="0.25">
      <c r="A5658">
        <v>692</v>
      </c>
      <c r="B5658" t="s">
        <v>1409</v>
      </c>
      <c r="C5658" t="s">
        <v>336</v>
      </c>
      <c r="D5658" t="s">
        <v>1410</v>
      </c>
      <c r="E5658" t="s">
        <v>334</v>
      </c>
      <c r="F5658" t="s">
        <v>335</v>
      </c>
      <c r="G5658" t="s">
        <v>282</v>
      </c>
      <c r="I5658" t="s">
        <v>337</v>
      </c>
      <c r="J5658" t="s">
        <v>232</v>
      </c>
      <c r="K5658" t="s">
        <v>232</v>
      </c>
      <c r="L5658" t="s">
        <v>232</v>
      </c>
      <c r="M5658" t="s">
        <v>232</v>
      </c>
      <c r="N5658" t="s">
        <v>232</v>
      </c>
      <c r="O5658" t="s">
        <v>232</v>
      </c>
      <c r="P5658" t="s">
        <v>232</v>
      </c>
      <c r="Q5658" t="s">
        <v>232</v>
      </c>
      <c r="R5658" t="s">
        <v>232</v>
      </c>
      <c r="S5658" t="s">
        <v>232</v>
      </c>
      <c r="T5658" t="s">
        <v>232</v>
      </c>
      <c r="U5658" t="s">
        <v>232</v>
      </c>
      <c r="V5658" t="s">
        <v>232</v>
      </c>
      <c r="W5658" t="s">
        <v>232</v>
      </c>
      <c r="X5658" t="s">
        <v>232</v>
      </c>
      <c r="Y5658">
        <v>16.960999999999999</v>
      </c>
      <c r="Z5658">
        <v>14.115</v>
      </c>
      <c r="AA5658">
        <v>17.303999999999998</v>
      </c>
      <c r="AB5658">
        <v>18.199000000000002</v>
      </c>
      <c r="AC5658">
        <v>19.898</v>
      </c>
      <c r="AD5658">
        <v>18.327999999999999</v>
      </c>
      <c r="AE5658">
        <v>18.532</v>
      </c>
      <c r="AF5658">
        <v>19.334</v>
      </c>
      <c r="AG5658">
        <v>17.946999999999999</v>
      </c>
      <c r="AH5658">
        <v>20.693999999999999</v>
      </c>
      <c r="AI5658">
        <v>20.175999999999998</v>
      </c>
      <c r="AJ5658">
        <v>19.747</v>
      </c>
      <c r="AK5658">
        <v>23.183</v>
      </c>
      <c r="AL5658">
        <v>22.641999999999999</v>
      </c>
      <c r="AM5658">
        <v>23.931000000000001</v>
      </c>
      <c r="AN5658">
        <v>20.622</v>
      </c>
      <c r="AO5658">
        <v>19.41</v>
      </c>
      <c r="AP5658">
        <v>22.548999999999999</v>
      </c>
      <c r="AQ5658">
        <v>27.196999999999999</v>
      </c>
      <c r="AR5658">
        <v>31.056000000000001</v>
      </c>
      <c r="AS5658">
        <v>32.356000000000002</v>
      </c>
      <c r="AT5658">
        <v>26.334</v>
      </c>
      <c r="AU5658">
        <v>26.808</v>
      </c>
      <c r="AV5658">
        <v>26.263999999999999</v>
      </c>
      <c r="AW5658">
        <v>28.556999999999999</v>
      </c>
      <c r="AX5658">
        <v>28.091999999999999</v>
      </c>
      <c r="AY5658">
        <v>27.457000000000001</v>
      </c>
      <c r="AZ5658">
        <v>27.04</v>
      </c>
      <c r="BA5658">
        <v>26.893000000000001</v>
      </c>
      <c r="BB5658">
        <v>26.684999999999999</v>
      </c>
      <c r="BC5658">
        <v>2017</v>
      </c>
    </row>
    <row r="5659" spans="1:55" x14ac:dyDescent="0.25">
      <c r="A5659">
        <v>692</v>
      </c>
      <c r="B5659" t="s">
        <v>1409</v>
      </c>
      <c r="C5659" t="s">
        <v>338</v>
      </c>
      <c r="D5659" t="s">
        <v>1410</v>
      </c>
      <c r="E5659" t="s">
        <v>339</v>
      </c>
      <c r="F5659" t="s">
        <v>340</v>
      </c>
      <c r="G5659" t="s">
        <v>229</v>
      </c>
      <c r="H5659" t="s">
        <v>230</v>
      </c>
      <c r="I5659" t="s">
        <v>1415</v>
      </c>
      <c r="J5659" t="s">
        <v>232</v>
      </c>
      <c r="K5659" t="s">
        <v>232</v>
      </c>
      <c r="L5659" t="s">
        <v>232</v>
      </c>
      <c r="M5659" t="s">
        <v>232</v>
      </c>
      <c r="N5659" t="s">
        <v>232</v>
      </c>
      <c r="O5659" t="s">
        <v>232</v>
      </c>
      <c r="P5659" t="s">
        <v>232</v>
      </c>
      <c r="Q5659" t="s">
        <v>232</v>
      </c>
      <c r="R5659" t="s">
        <v>232</v>
      </c>
      <c r="S5659" t="s">
        <v>232</v>
      </c>
      <c r="T5659" t="s">
        <v>232</v>
      </c>
      <c r="U5659" t="s">
        <v>232</v>
      </c>
      <c r="V5659" t="s">
        <v>232</v>
      </c>
      <c r="W5659" t="s">
        <v>232</v>
      </c>
      <c r="X5659" t="s">
        <v>232</v>
      </c>
      <c r="Y5659">
        <v>-42.110999999999997</v>
      </c>
      <c r="Z5659">
        <v>-6.77</v>
      </c>
      <c r="AA5659">
        <v>-34.799999999999997</v>
      </c>
      <c r="AB5659">
        <v>-35.090000000000003</v>
      </c>
      <c r="AC5659">
        <v>-67.95</v>
      </c>
      <c r="AD5659">
        <v>-48.012</v>
      </c>
      <c r="AE5659">
        <v>-47.087000000000003</v>
      </c>
      <c r="AF5659">
        <v>-42.834000000000003</v>
      </c>
      <c r="AG5659">
        <v>-42.664999999999999</v>
      </c>
      <c r="AH5659">
        <v>-53.716999999999999</v>
      </c>
      <c r="AI5659">
        <v>-35.398000000000003</v>
      </c>
      <c r="AJ5659">
        <v>769.21199999999999</v>
      </c>
      <c r="AK5659">
        <v>-20.427</v>
      </c>
      <c r="AL5659">
        <v>36.064999999999998</v>
      </c>
      <c r="AM5659">
        <v>-135.38499999999999</v>
      </c>
      <c r="AN5659">
        <v>-68.331999999999994</v>
      </c>
      <c r="AO5659">
        <v>-44.743000000000002</v>
      </c>
      <c r="AP5659">
        <v>-39.625</v>
      </c>
      <c r="AQ5659">
        <v>-96.959000000000003</v>
      </c>
      <c r="AR5659">
        <v>-327.42599999999999</v>
      </c>
      <c r="AS5659">
        <v>-386.37700000000001</v>
      </c>
      <c r="AT5659">
        <v>-273.85599999999999</v>
      </c>
      <c r="AU5659">
        <v>-267.36799999999999</v>
      </c>
      <c r="AV5659">
        <v>-251.56100000000001</v>
      </c>
      <c r="AW5659">
        <v>-249.87899999999999</v>
      </c>
      <c r="AX5659">
        <v>-180.64099999999999</v>
      </c>
      <c r="AY5659">
        <v>-184.57</v>
      </c>
      <c r="AZ5659">
        <v>-148.65799999999999</v>
      </c>
      <c r="BA5659">
        <v>-151.79900000000001</v>
      </c>
      <c r="BB5659">
        <v>-167.751</v>
      </c>
      <c r="BC5659">
        <v>2017</v>
      </c>
    </row>
    <row r="5660" spans="1:55" x14ac:dyDescent="0.25">
      <c r="A5660">
        <v>692</v>
      </c>
      <c r="B5660" t="s">
        <v>1409</v>
      </c>
      <c r="C5660" t="s">
        <v>341</v>
      </c>
      <c r="D5660" t="s">
        <v>1410</v>
      </c>
      <c r="E5660" t="s">
        <v>339</v>
      </c>
      <c r="F5660" t="s">
        <v>340</v>
      </c>
      <c r="G5660" t="s">
        <v>282</v>
      </c>
      <c r="I5660" t="s">
        <v>342</v>
      </c>
      <c r="J5660" t="s">
        <v>232</v>
      </c>
      <c r="K5660" t="s">
        <v>232</v>
      </c>
      <c r="L5660" t="s">
        <v>232</v>
      </c>
      <c r="M5660" t="s">
        <v>232</v>
      </c>
      <c r="N5660" t="s">
        <v>232</v>
      </c>
      <c r="O5660" t="s">
        <v>232</v>
      </c>
      <c r="P5660" t="s">
        <v>232</v>
      </c>
      <c r="Q5660" t="s">
        <v>232</v>
      </c>
      <c r="R5660" t="s">
        <v>232</v>
      </c>
      <c r="S5660" t="s">
        <v>232</v>
      </c>
      <c r="T5660" t="s">
        <v>232</v>
      </c>
      <c r="U5660" t="s">
        <v>232</v>
      </c>
      <c r="V5660" t="s">
        <v>232</v>
      </c>
      <c r="W5660" t="s">
        <v>232</v>
      </c>
      <c r="X5660" t="s">
        <v>232</v>
      </c>
      <c r="Y5660">
        <v>-4.8040000000000003</v>
      </c>
      <c r="Z5660">
        <v>-0.70399999999999996</v>
      </c>
      <c r="AA5660">
        <v>-3.444</v>
      </c>
      <c r="AB5660">
        <v>-3.0070000000000001</v>
      </c>
      <c r="AC5660">
        <v>-5.7690000000000001</v>
      </c>
      <c r="AD5660">
        <v>-4.0469999999999997</v>
      </c>
      <c r="AE5660">
        <v>-3.5419999999999998</v>
      </c>
      <c r="AF5660">
        <v>-2.976</v>
      </c>
      <c r="AG5660">
        <v>-2.7810000000000001</v>
      </c>
      <c r="AH5660">
        <v>-3.51</v>
      </c>
      <c r="AI5660">
        <v>-1.992</v>
      </c>
      <c r="AJ5660">
        <v>40.340000000000003</v>
      </c>
      <c r="AK5660">
        <v>-0.995</v>
      </c>
      <c r="AL5660">
        <v>1.49</v>
      </c>
      <c r="AM5660">
        <v>-5.3120000000000003</v>
      </c>
      <c r="AN5660">
        <v>-2.4129999999999998</v>
      </c>
      <c r="AO5660">
        <v>-1.4790000000000001</v>
      </c>
      <c r="AP5660">
        <v>-1.1180000000000001</v>
      </c>
      <c r="AQ5660">
        <v>-2.5590000000000002</v>
      </c>
      <c r="AR5660">
        <v>-8.0470000000000006</v>
      </c>
      <c r="AS5660">
        <v>-9.0090000000000003</v>
      </c>
      <c r="AT5660">
        <v>-6.0709999999999997</v>
      </c>
      <c r="AU5660">
        <v>-5.657</v>
      </c>
      <c r="AV5660">
        <v>-4.9109999999999996</v>
      </c>
      <c r="AW5660">
        <v>-4.4800000000000004</v>
      </c>
      <c r="AX5660">
        <v>-2.9950000000000001</v>
      </c>
      <c r="AY5660">
        <v>-2.839</v>
      </c>
      <c r="AZ5660">
        <v>-2.032</v>
      </c>
      <c r="BA5660">
        <v>-1.905</v>
      </c>
      <c r="BB5660">
        <v>-1.9570000000000001</v>
      </c>
      <c r="BC5660">
        <v>2017</v>
      </c>
    </row>
    <row r="5661" spans="1:55" x14ac:dyDescent="0.25">
      <c r="A5661">
        <v>692</v>
      </c>
      <c r="B5661" t="s">
        <v>1409</v>
      </c>
      <c r="C5661" t="s">
        <v>343</v>
      </c>
      <c r="D5661" t="s">
        <v>1410</v>
      </c>
      <c r="E5661" t="s">
        <v>344</v>
      </c>
      <c r="F5661" t="s">
        <v>345</v>
      </c>
      <c r="G5661" t="s">
        <v>229</v>
      </c>
      <c r="H5661" t="s">
        <v>230</v>
      </c>
    </row>
    <row r="5662" spans="1:55" x14ac:dyDescent="0.25">
      <c r="A5662">
        <v>692</v>
      </c>
      <c r="B5662" t="s">
        <v>1409</v>
      </c>
      <c r="C5662" t="s">
        <v>346</v>
      </c>
      <c r="D5662" t="s">
        <v>1410</v>
      </c>
      <c r="E5662" t="s">
        <v>344</v>
      </c>
      <c r="F5662" t="s">
        <v>345</v>
      </c>
      <c r="G5662" t="s">
        <v>270</v>
      </c>
    </row>
    <row r="5663" spans="1:55" x14ac:dyDescent="0.25">
      <c r="A5663">
        <v>692</v>
      </c>
      <c r="B5663" t="s">
        <v>1409</v>
      </c>
      <c r="C5663" t="s">
        <v>347</v>
      </c>
      <c r="D5663" t="s">
        <v>1410</v>
      </c>
      <c r="E5663" t="s">
        <v>348</v>
      </c>
      <c r="F5663" t="s">
        <v>349</v>
      </c>
      <c r="G5663" t="s">
        <v>229</v>
      </c>
      <c r="H5663" t="s">
        <v>230</v>
      </c>
      <c r="I5663" t="s">
        <v>1415</v>
      </c>
      <c r="J5663" t="s">
        <v>232</v>
      </c>
      <c r="K5663" t="s">
        <v>232</v>
      </c>
      <c r="L5663" t="s">
        <v>232</v>
      </c>
      <c r="M5663" t="s">
        <v>232</v>
      </c>
      <c r="N5663" t="s">
        <v>232</v>
      </c>
      <c r="O5663" t="s">
        <v>232</v>
      </c>
      <c r="P5663" t="s">
        <v>232</v>
      </c>
      <c r="Q5663" t="s">
        <v>232</v>
      </c>
      <c r="R5663" t="s">
        <v>232</v>
      </c>
      <c r="S5663" t="s">
        <v>232</v>
      </c>
      <c r="T5663" t="s">
        <v>232</v>
      </c>
      <c r="U5663" t="s">
        <v>232</v>
      </c>
      <c r="V5663" t="s">
        <v>232</v>
      </c>
      <c r="W5663" t="s">
        <v>232</v>
      </c>
      <c r="X5663" t="s">
        <v>232</v>
      </c>
      <c r="Y5663">
        <v>-20.100999999999999</v>
      </c>
      <c r="Z5663">
        <v>10.06</v>
      </c>
      <c r="AA5663">
        <v>-18.260000000000002</v>
      </c>
      <c r="AB5663">
        <v>-15.87</v>
      </c>
      <c r="AC5663">
        <v>-48.22</v>
      </c>
      <c r="AD5663">
        <v>-26.422000000000001</v>
      </c>
      <c r="AE5663">
        <v>-21.687000000000001</v>
      </c>
      <c r="AF5663">
        <v>-20.204000000000001</v>
      </c>
      <c r="AG5663">
        <v>-25.3</v>
      </c>
      <c r="AH5663">
        <v>-45.591000000000001</v>
      </c>
      <c r="AI5663">
        <v>-25.266999999999999</v>
      </c>
      <c r="AJ5663">
        <v>774.11199999999997</v>
      </c>
      <c r="AK5663">
        <v>-13.361000000000001</v>
      </c>
      <c r="AL5663">
        <v>41.564999999999998</v>
      </c>
      <c r="AM5663">
        <v>-129.614</v>
      </c>
      <c r="AN5663">
        <v>-62.343000000000004</v>
      </c>
      <c r="AO5663">
        <v>-34.521999999999998</v>
      </c>
      <c r="AP5663">
        <v>-28.75</v>
      </c>
      <c r="AQ5663">
        <v>-85.465000000000003</v>
      </c>
      <c r="AR5663">
        <v>-311.39800000000002</v>
      </c>
      <c r="AS5663">
        <v>-359.82299999999998</v>
      </c>
      <c r="AT5663">
        <v>-231.92500000000001</v>
      </c>
      <c r="AU5663">
        <v>-220.37100000000001</v>
      </c>
      <c r="AV5663">
        <v>-185.56100000000001</v>
      </c>
      <c r="AW5663">
        <v>-175.57900000000001</v>
      </c>
      <c r="AX5663">
        <v>-81.222999999999999</v>
      </c>
      <c r="AY5663">
        <v>-88.293999999999997</v>
      </c>
      <c r="AZ5663">
        <v>-51.921999999999997</v>
      </c>
      <c r="BA5663">
        <v>-55.981999999999999</v>
      </c>
      <c r="BB5663">
        <v>-72.658000000000001</v>
      </c>
      <c r="BC5663">
        <v>2017</v>
      </c>
    </row>
    <row r="5664" spans="1:55" x14ac:dyDescent="0.25">
      <c r="A5664">
        <v>692</v>
      </c>
      <c r="B5664" t="s">
        <v>1409</v>
      </c>
      <c r="C5664" t="s">
        <v>350</v>
      </c>
      <c r="D5664" t="s">
        <v>1410</v>
      </c>
      <c r="E5664" t="s">
        <v>348</v>
      </c>
      <c r="F5664" t="s">
        <v>349</v>
      </c>
      <c r="G5664" t="s">
        <v>282</v>
      </c>
      <c r="I5664" t="s">
        <v>351</v>
      </c>
      <c r="J5664" t="s">
        <v>232</v>
      </c>
      <c r="K5664" t="s">
        <v>232</v>
      </c>
      <c r="L5664" t="s">
        <v>232</v>
      </c>
      <c r="M5664" t="s">
        <v>232</v>
      </c>
      <c r="N5664" t="s">
        <v>232</v>
      </c>
      <c r="O5664" t="s">
        <v>232</v>
      </c>
      <c r="P5664" t="s">
        <v>232</v>
      </c>
      <c r="Q5664" t="s">
        <v>232</v>
      </c>
      <c r="R5664" t="s">
        <v>232</v>
      </c>
      <c r="S5664" t="s">
        <v>232</v>
      </c>
      <c r="T5664" t="s">
        <v>232</v>
      </c>
      <c r="U5664" t="s">
        <v>232</v>
      </c>
      <c r="V5664" t="s">
        <v>232</v>
      </c>
      <c r="W5664" t="s">
        <v>232</v>
      </c>
      <c r="X5664" t="s">
        <v>232</v>
      </c>
      <c r="Y5664">
        <v>-2.2930000000000001</v>
      </c>
      <c r="Z5664">
        <v>1.046</v>
      </c>
      <c r="AA5664">
        <v>-1.8069999999999999</v>
      </c>
      <c r="AB5664">
        <v>-1.36</v>
      </c>
      <c r="AC5664">
        <v>-4.0940000000000003</v>
      </c>
      <c r="AD5664">
        <v>-2.2269999999999999</v>
      </c>
      <c r="AE5664">
        <v>-1.631</v>
      </c>
      <c r="AF5664">
        <v>-1.4039999999999999</v>
      </c>
      <c r="AG5664">
        <v>-1.649</v>
      </c>
      <c r="AH5664">
        <v>-2.9790000000000001</v>
      </c>
      <c r="AI5664">
        <v>-1.4219999999999999</v>
      </c>
      <c r="AJ5664">
        <v>40.597000000000001</v>
      </c>
      <c r="AK5664">
        <v>-0.65100000000000002</v>
      </c>
      <c r="AL5664">
        <v>1.718</v>
      </c>
      <c r="AM5664">
        <v>-5.0860000000000003</v>
      </c>
      <c r="AN5664">
        <v>-2.2010000000000001</v>
      </c>
      <c r="AO5664">
        <v>-1.141</v>
      </c>
      <c r="AP5664">
        <v>-0.81100000000000005</v>
      </c>
      <c r="AQ5664">
        <v>-2.2559999999999998</v>
      </c>
      <c r="AR5664">
        <v>-7.6529999999999996</v>
      </c>
      <c r="AS5664">
        <v>-8.39</v>
      </c>
      <c r="AT5664">
        <v>-5.141</v>
      </c>
      <c r="AU5664">
        <v>-4.6630000000000003</v>
      </c>
      <c r="AV5664">
        <v>-3.6219999999999999</v>
      </c>
      <c r="AW5664">
        <v>-3.1480000000000001</v>
      </c>
      <c r="AX5664">
        <v>-1.347</v>
      </c>
      <c r="AY5664">
        <v>-1.3580000000000001</v>
      </c>
      <c r="AZ5664">
        <v>-0.71</v>
      </c>
      <c r="BA5664">
        <v>-0.70299999999999996</v>
      </c>
      <c r="BB5664">
        <v>-0.84799999999999998</v>
      </c>
      <c r="BC5664">
        <v>2017</v>
      </c>
    </row>
    <row r="5665" spans="1:55" x14ac:dyDescent="0.25">
      <c r="A5665">
        <v>692</v>
      </c>
      <c r="B5665" t="s">
        <v>1409</v>
      </c>
      <c r="C5665" t="s">
        <v>352</v>
      </c>
      <c r="D5665" t="s">
        <v>1410</v>
      </c>
      <c r="E5665" t="s">
        <v>353</v>
      </c>
      <c r="F5665" t="s">
        <v>354</v>
      </c>
      <c r="G5665" t="s">
        <v>229</v>
      </c>
      <c r="H5665" t="s">
        <v>230</v>
      </c>
      <c r="I5665" t="s">
        <v>1415</v>
      </c>
      <c r="J5665" t="s">
        <v>232</v>
      </c>
      <c r="K5665" t="s">
        <v>232</v>
      </c>
      <c r="L5665" t="s">
        <v>232</v>
      </c>
      <c r="M5665" t="s">
        <v>232</v>
      </c>
      <c r="N5665" t="s">
        <v>232</v>
      </c>
      <c r="O5665" t="s">
        <v>232</v>
      </c>
      <c r="P5665" t="s">
        <v>232</v>
      </c>
      <c r="Q5665" t="s">
        <v>232</v>
      </c>
      <c r="R5665" t="s">
        <v>232</v>
      </c>
      <c r="S5665" t="s">
        <v>232</v>
      </c>
      <c r="T5665" t="s">
        <v>232</v>
      </c>
      <c r="U5665" t="s">
        <v>232</v>
      </c>
      <c r="V5665" t="s">
        <v>232</v>
      </c>
      <c r="W5665" t="s">
        <v>232</v>
      </c>
      <c r="X5665" t="s">
        <v>232</v>
      </c>
      <c r="Y5665">
        <v>794.577</v>
      </c>
      <c r="Z5665">
        <v>778.69100000000003</v>
      </c>
      <c r="AA5665">
        <v>920.42100000000005</v>
      </c>
      <c r="AB5665">
        <v>952.77200000000005</v>
      </c>
      <c r="AC5665">
        <v>986.21100000000001</v>
      </c>
      <c r="AD5665" s="52">
        <v>1053.81</v>
      </c>
      <c r="AE5665" s="52">
        <v>1338.25</v>
      </c>
      <c r="AF5665" s="52">
        <v>1354.04</v>
      </c>
      <c r="AG5665" s="52">
        <v>1141.96</v>
      </c>
      <c r="AH5665" s="52">
        <v>1005.35</v>
      </c>
      <c r="AI5665" s="52">
        <v>1104.3699999999999</v>
      </c>
      <c r="AJ5665">
        <v>399.35</v>
      </c>
      <c r="AK5665">
        <v>352.30200000000002</v>
      </c>
      <c r="AL5665">
        <v>221.06700000000001</v>
      </c>
      <c r="AM5665">
        <v>434.49</v>
      </c>
      <c r="AN5665">
        <v>469.03699999999998</v>
      </c>
      <c r="AO5665">
        <v>671.43600000000004</v>
      </c>
      <c r="AP5665">
        <v>704.15800000000002</v>
      </c>
      <c r="AQ5665">
        <v>722.971</v>
      </c>
      <c r="AR5665">
        <v>985.43299999999999</v>
      </c>
      <c r="AS5665" s="52">
        <v>1475.33</v>
      </c>
      <c r="AT5665" s="52">
        <v>1766.26</v>
      </c>
      <c r="AU5665" s="52">
        <v>2044.59</v>
      </c>
      <c r="AV5665" s="52">
        <v>2618</v>
      </c>
      <c r="AW5665" s="52">
        <v>2893.81</v>
      </c>
      <c r="AX5665" s="52">
        <v>3055.43</v>
      </c>
      <c r="AY5665" s="52">
        <v>3204.15</v>
      </c>
      <c r="AZ5665" s="52">
        <v>3317.93</v>
      </c>
      <c r="BA5665" s="52">
        <v>3429.78</v>
      </c>
      <c r="BB5665" s="52">
        <v>3551.19</v>
      </c>
      <c r="BC5665">
        <v>2017</v>
      </c>
    </row>
    <row r="5666" spans="1:55" x14ac:dyDescent="0.25">
      <c r="A5666">
        <v>692</v>
      </c>
      <c r="B5666" t="s">
        <v>1409</v>
      </c>
      <c r="C5666" t="s">
        <v>355</v>
      </c>
      <c r="D5666" t="s">
        <v>1410</v>
      </c>
      <c r="E5666" t="s">
        <v>353</v>
      </c>
      <c r="F5666" t="s">
        <v>354</v>
      </c>
      <c r="G5666" t="s">
        <v>282</v>
      </c>
      <c r="I5666" t="s">
        <v>379</v>
      </c>
      <c r="J5666" t="s">
        <v>232</v>
      </c>
      <c r="K5666" t="s">
        <v>232</v>
      </c>
      <c r="L5666" t="s">
        <v>232</v>
      </c>
      <c r="M5666" t="s">
        <v>232</v>
      </c>
      <c r="N5666" t="s">
        <v>232</v>
      </c>
      <c r="O5666" t="s">
        <v>232</v>
      </c>
      <c r="P5666" t="s">
        <v>232</v>
      </c>
      <c r="Q5666" t="s">
        <v>232</v>
      </c>
      <c r="R5666" t="s">
        <v>232</v>
      </c>
      <c r="S5666" t="s">
        <v>232</v>
      </c>
      <c r="T5666" t="s">
        <v>232</v>
      </c>
      <c r="U5666" t="s">
        <v>232</v>
      </c>
      <c r="V5666" t="s">
        <v>232</v>
      </c>
      <c r="W5666" t="s">
        <v>232</v>
      </c>
      <c r="X5666" t="s">
        <v>232</v>
      </c>
      <c r="Y5666">
        <v>90.655000000000001</v>
      </c>
      <c r="Z5666">
        <v>80.977999999999994</v>
      </c>
      <c r="AA5666">
        <v>91.102000000000004</v>
      </c>
      <c r="AB5666">
        <v>81.658000000000001</v>
      </c>
      <c r="AC5666">
        <v>83.73</v>
      </c>
      <c r="AD5666">
        <v>88.832999999999998</v>
      </c>
      <c r="AE5666">
        <v>100.66200000000001</v>
      </c>
      <c r="AF5666">
        <v>94.061000000000007</v>
      </c>
      <c r="AG5666">
        <v>74.429000000000002</v>
      </c>
      <c r="AH5666">
        <v>65.69</v>
      </c>
      <c r="AI5666">
        <v>62.15</v>
      </c>
      <c r="AJ5666">
        <v>20.943000000000001</v>
      </c>
      <c r="AK5666">
        <v>17.161000000000001</v>
      </c>
      <c r="AL5666">
        <v>9.1359999999999992</v>
      </c>
      <c r="AM5666">
        <v>17.048999999999999</v>
      </c>
      <c r="AN5666">
        <v>16.559999999999999</v>
      </c>
      <c r="AO5666">
        <v>22.202000000000002</v>
      </c>
      <c r="AP5666">
        <v>19.867999999999999</v>
      </c>
      <c r="AQ5666">
        <v>19.084</v>
      </c>
      <c r="AR5666">
        <v>24.216999999999999</v>
      </c>
      <c r="AS5666">
        <v>34.4</v>
      </c>
      <c r="AT5666">
        <v>39.155000000000001</v>
      </c>
      <c r="AU5666">
        <v>43.259</v>
      </c>
      <c r="AV5666">
        <v>51.107999999999997</v>
      </c>
      <c r="AW5666">
        <v>51.881999999999998</v>
      </c>
      <c r="AX5666">
        <v>50.66</v>
      </c>
      <c r="AY5666">
        <v>49.292000000000002</v>
      </c>
      <c r="AZ5666">
        <v>45.344999999999999</v>
      </c>
      <c r="BA5666">
        <v>43.045000000000002</v>
      </c>
      <c r="BB5666">
        <v>41.424999999999997</v>
      </c>
      <c r="BC5666">
        <v>2017</v>
      </c>
    </row>
    <row r="5667" spans="1:55" x14ac:dyDescent="0.25">
      <c r="A5667">
        <v>692</v>
      </c>
      <c r="B5667" t="s">
        <v>1409</v>
      </c>
      <c r="C5667" t="s">
        <v>356</v>
      </c>
      <c r="D5667" t="s">
        <v>1410</v>
      </c>
      <c r="E5667" t="s">
        <v>357</v>
      </c>
      <c r="F5667" t="s">
        <v>358</v>
      </c>
      <c r="G5667" t="s">
        <v>229</v>
      </c>
      <c r="H5667" t="s">
        <v>230</v>
      </c>
      <c r="I5667" t="s">
        <v>1415</v>
      </c>
      <c r="J5667" t="s">
        <v>232</v>
      </c>
      <c r="K5667" t="s">
        <v>232</v>
      </c>
      <c r="L5667" t="s">
        <v>232</v>
      </c>
      <c r="M5667" t="s">
        <v>232</v>
      </c>
      <c r="N5667" t="s">
        <v>232</v>
      </c>
      <c r="O5667" t="s">
        <v>232</v>
      </c>
      <c r="P5667" t="s">
        <v>232</v>
      </c>
      <c r="Q5667" t="s">
        <v>232</v>
      </c>
      <c r="R5667" t="s">
        <v>232</v>
      </c>
      <c r="S5667" t="s">
        <v>232</v>
      </c>
      <c r="T5667" t="s">
        <v>232</v>
      </c>
      <c r="U5667" t="s">
        <v>232</v>
      </c>
      <c r="V5667" t="s">
        <v>232</v>
      </c>
      <c r="W5667" t="s">
        <v>232</v>
      </c>
      <c r="X5667" t="s">
        <v>232</v>
      </c>
      <c r="Y5667">
        <v>794.60500000000002</v>
      </c>
      <c r="Z5667">
        <v>778.70299999999997</v>
      </c>
      <c r="AA5667">
        <v>920.43299999999999</v>
      </c>
      <c r="AB5667">
        <v>952.798</v>
      </c>
      <c r="AC5667">
        <v>986.22400000000005</v>
      </c>
      <c r="AD5667" s="52">
        <v>1371.36</v>
      </c>
      <c r="AE5667" s="52">
        <v>1390.1</v>
      </c>
      <c r="AF5667" s="52">
        <v>1413.15</v>
      </c>
      <c r="AG5667" s="52">
        <v>1197.4000000000001</v>
      </c>
      <c r="AH5667" s="52">
        <v>1037.0899999999999</v>
      </c>
      <c r="AI5667" s="52">
        <v>1146.9100000000001</v>
      </c>
      <c r="AJ5667">
        <v>457.46100000000001</v>
      </c>
      <c r="AK5667">
        <v>472.79700000000003</v>
      </c>
      <c r="AL5667">
        <v>419.63099999999997</v>
      </c>
      <c r="AM5667">
        <v>549.52099999999996</v>
      </c>
      <c r="AN5667">
        <v>585.74800000000005</v>
      </c>
      <c r="AO5667">
        <v>783.66700000000003</v>
      </c>
      <c r="AP5667">
        <v>881.79</v>
      </c>
      <c r="AQ5667">
        <v>937.16399999999999</v>
      </c>
      <c r="AR5667" s="52">
        <v>1245.6500000000001</v>
      </c>
      <c r="AS5667" s="52">
        <v>1703.22</v>
      </c>
      <c r="AT5667" s="52">
        <v>1972.55</v>
      </c>
      <c r="AU5667" s="52">
        <v>2314.71</v>
      </c>
      <c r="AV5667" s="52">
        <v>2824.51</v>
      </c>
      <c r="AW5667" s="52">
        <v>3101.41</v>
      </c>
      <c r="AX5667" s="52">
        <v>3263.04</v>
      </c>
      <c r="AY5667" s="52">
        <v>3411.75</v>
      </c>
      <c r="AZ5667" s="52">
        <v>3530.53</v>
      </c>
      <c r="BA5667" s="52">
        <v>3652.38</v>
      </c>
      <c r="BB5667" s="52">
        <v>3788.8</v>
      </c>
      <c r="BC5667">
        <v>2017</v>
      </c>
    </row>
    <row r="5668" spans="1:55" x14ac:dyDescent="0.25">
      <c r="A5668">
        <v>692</v>
      </c>
      <c r="B5668" t="s">
        <v>1409</v>
      </c>
      <c r="C5668" t="s">
        <v>359</v>
      </c>
      <c r="D5668" t="s">
        <v>1410</v>
      </c>
      <c r="E5668" t="s">
        <v>357</v>
      </c>
      <c r="F5668" t="s">
        <v>358</v>
      </c>
      <c r="G5668" t="s">
        <v>282</v>
      </c>
      <c r="I5668" t="s">
        <v>360</v>
      </c>
      <c r="J5668" t="s">
        <v>232</v>
      </c>
      <c r="K5668" t="s">
        <v>232</v>
      </c>
      <c r="L5668" t="s">
        <v>232</v>
      </c>
      <c r="M5668" t="s">
        <v>232</v>
      </c>
      <c r="N5668" t="s">
        <v>232</v>
      </c>
      <c r="O5668" t="s">
        <v>232</v>
      </c>
      <c r="P5668" t="s">
        <v>232</v>
      </c>
      <c r="Q5668" t="s">
        <v>232</v>
      </c>
      <c r="R5668" t="s">
        <v>232</v>
      </c>
      <c r="S5668" t="s">
        <v>232</v>
      </c>
      <c r="T5668" t="s">
        <v>232</v>
      </c>
      <c r="U5668" t="s">
        <v>232</v>
      </c>
      <c r="V5668" t="s">
        <v>232</v>
      </c>
      <c r="W5668" t="s">
        <v>232</v>
      </c>
      <c r="X5668" t="s">
        <v>232</v>
      </c>
      <c r="Y5668">
        <v>90.658000000000001</v>
      </c>
      <c r="Z5668">
        <v>80.978999999999999</v>
      </c>
      <c r="AA5668">
        <v>91.103999999999999</v>
      </c>
      <c r="AB5668">
        <v>81.66</v>
      </c>
      <c r="AC5668">
        <v>83.730999999999995</v>
      </c>
      <c r="AD5668">
        <v>115.602</v>
      </c>
      <c r="AE5668">
        <v>104.563</v>
      </c>
      <c r="AF5668">
        <v>98.167000000000002</v>
      </c>
      <c r="AG5668">
        <v>78.042000000000002</v>
      </c>
      <c r="AH5668">
        <v>67.763999999999996</v>
      </c>
      <c r="AI5668">
        <v>64.543000000000006</v>
      </c>
      <c r="AJ5668">
        <v>23.991</v>
      </c>
      <c r="AK5668">
        <v>23.03</v>
      </c>
      <c r="AL5668">
        <v>17.343</v>
      </c>
      <c r="AM5668">
        <v>21.562999999999999</v>
      </c>
      <c r="AN5668">
        <v>20.681000000000001</v>
      </c>
      <c r="AO5668">
        <v>25.913</v>
      </c>
      <c r="AP5668">
        <v>24.88</v>
      </c>
      <c r="AQ5668">
        <v>24.739000000000001</v>
      </c>
      <c r="AR5668">
        <v>30.611999999999998</v>
      </c>
      <c r="AS5668">
        <v>39.713000000000001</v>
      </c>
      <c r="AT5668">
        <v>43.728999999999999</v>
      </c>
      <c r="AU5668">
        <v>48.973999999999997</v>
      </c>
      <c r="AV5668">
        <v>55.139000000000003</v>
      </c>
      <c r="AW5668">
        <v>55.603999999999999</v>
      </c>
      <c r="AX5668">
        <v>54.103000000000002</v>
      </c>
      <c r="AY5668">
        <v>52.485999999999997</v>
      </c>
      <c r="AZ5668">
        <v>48.250999999999998</v>
      </c>
      <c r="BA5668">
        <v>45.838999999999999</v>
      </c>
      <c r="BB5668">
        <v>44.197000000000003</v>
      </c>
      <c r="BC5668">
        <v>2017</v>
      </c>
    </row>
    <row r="5669" spans="1:55" x14ac:dyDescent="0.25">
      <c r="A5669">
        <v>692</v>
      </c>
      <c r="B5669" t="s">
        <v>1409</v>
      </c>
      <c r="C5669" t="s">
        <v>361</v>
      </c>
      <c r="D5669" t="s">
        <v>1410</v>
      </c>
      <c r="E5669" t="s">
        <v>362</v>
      </c>
      <c r="F5669" t="s">
        <v>363</v>
      </c>
      <c r="G5669" t="s">
        <v>229</v>
      </c>
      <c r="H5669" t="s">
        <v>230</v>
      </c>
      <c r="I5669" t="s">
        <v>1415</v>
      </c>
      <c r="J5669">
        <v>530</v>
      </c>
      <c r="K5669">
        <v>589.9</v>
      </c>
      <c r="L5669">
        <v>663</v>
      </c>
      <c r="M5669">
        <v>687.1</v>
      </c>
      <c r="N5669">
        <v>638.4</v>
      </c>
      <c r="O5669">
        <v>647.1</v>
      </c>
      <c r="P5669">
        <v>659.3</v>
      </c>
      <c r="Q5669">
        <v>671.1</v>
      </c>
      <c r="R5669">
        <v>679.2</v>
      </c>
      <c r="S5669">
        <v>695.3</v>
      </c>
      <c r="T5669">
        <v>675.22299999999996</v>
      </c>
      <c r="U5669">
        <v>656.74099999999999</v>
      </c>
      <c r="V5669">
        <v>620.69899999999996</v>
      </c>
      <c r="W5669">
        <v>628.79999999999995</v>
      </c>
      <c r="X5669">
        <v>867.9</v>
      </c>
      <c r="Y5669">
        <v>876.48800000000006</v>
      </c>
      <c r="Z5669">
        <v>961.60699999999997</v>
      </c>
      <c r="AA5669" s="52">
        <v>1010.32</v>
      </c>
      <c r="AB5669" s="52">
        <v>1166.79</v>
      </c>
      <c r="AC5669" s="52">
        <v>1177.8499999999999</v>
      </c>
      <c r="AD5669" s="52">
        <v>1186.28</v>
      </c>
      <c r="AE5669" s="52">
        <v>1329.45</v>
      </c>
      <c r="AF5669" s="52">
        <v>1439.53</v>
      </c>
      <c r="AG5669" s="52">
        <v>1534.31</v>
      </c>
      <c r="AH5669" s="52">
        <v>1530.44</v>
      </c>
      <c r="AI5669" s="52">
        <v>1776.95</v>
      </c>
      <c r="AJ5669" s="52">
        <v>1906.84</v>
      </c>
      <c r="AK5669" s="52">
        <v>2052.96</v>
      </c>
      <c r="AL5669" s="52">
        <v>2419.66</v>
      </c>
      <c r="AM5669" s="52">
        <v>2548.4499999999998</v>
      </c>
      <c r="AN5669" s="52">
        <v>2832.29</v>
      </c>
      <c r="AO5669" s="52">
        <v>3024.27</v>
      </c>
      <c r="AP5669" s="52">
        <v>3544.19</v>
      </c>
      <c r="AQ5669" s="52">
        <v>3788.28</v>
      </c>
      <c r="AR5669" s="52">
        <v>4069.16</v>
      </c>
      <c r="AS5669" s="52">
        <v>4288.79</v>
      </c>
      <c r="AT5669" s="52">
        <v>4510.8999999999996</v>
      </c>
      <c r="AU5669" s="52">
        <v>4726.4399999999996</v>
      </c>
      <c r="AV5669" s="52">
        <v>5122.49</v>
      </c>
      <c r="AW5669" s="52">
        <v>5577.72</v>
      </c>
      <c r="AX5669" s="52">
        <v>6031.19</v>
      </c>
      <c r="AY5669" s="52">
        <v>6500.29</v>
      </c>
      <c r="AZ5669" s="52">
        <v>7317.08</v>
      </c>
      <c r="BA5669" s="52">
        <v>7967.93</v>
      </c>
      <c r="BB5669" s="52">
        <v>8572.61</v>
      </c>
      <c r="BC5669">
        <v>2017</v>
      </c>
    </row>
    <row r="5670" spans="1:55" x14ac:dyDescent="0.25">
      <c r="A5670">
        <v>692</v>
      </c>
      <c r="B5670" t="s">
        <v>1409</v>
      </c>
      <c r="C5670" t="s">
        <v>364</v>
      </c>
      <c r="D5670" t="s">
        <v>1410</v>
      </c>
      <c r="E5670" t="s">
        <v>365</v>
      </c>
      <c r="F5670" t="s">
        <v>366</v>
      </c>
      <c r="G5670" t="s">
        <v>242</v>
      </c>
      <c r="H5670" t="s">
        <v>230</v>
      </c>
      <c r="I5670" t="s">
        <v>1416</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-0.16500000000000001</v>
      </c>
      <c r="AG5670">
        <v>-0.219</v>
      </c>
      <c r="AH5670">
        <v>-0.23100000000000001</v>
      </c>
      <c r="AI5670">
        <v>-0.312</v>
      </c>
      <c r="AJ5670">
        <v>-0.314</v>
      </c>
      <c r="AK5670">
        <v>-0.35099999999999998</v>
      </c>
      <c r="AL5670">
        <v>-0.65100000000000002</v>
      </c>
      <c r="AM5670">
        <v>-1.32</v>
      </c>
      <c r="AN5670">
        <v>-1.1359999999999999</v>
      </c>
      <c r="AO5670">
        <v>-1.431</v>
      </c>
      <c r="AP5670">
        <v>-1.022</v>
      </c>
      <c r="AQ5670">
        <v>-1.1499999999999999</v>
      </c>
      <c r="AR5670">
        <v>-1.3049999999999999</v>
      </c>
      <c r="AS5670">
        <v>-1.486</v>
      </c>
      <c r="AT5670">
        <v>-1.181</v>
      </c>
      <c r="AU5670">
        <v>-1.2729999999999999</v>
      </c>
      <c r="AV5670">
        <v>-1.4990000000000001</v>
      </c>
      <c r="AW5670">
        <v>-2.0409999999999999</v>
      </c>
      <c r="AX5670">
        <v>-2.4510000000000001</v>
      </c>
      <c r="AY5670">
        <v>-2.1709999999999998</v>
      </c>
      <c r="AZ5670">
        <v>-1.921</v>
      </c>
      <c r="BA5670">
        <v>-1.887</v>
      </c>
      <c r="BB5670">
        <v>-1.9059999999999999</v>
      </c>
      <c r="BC5670">
        <v>2018</v>
      </c>
    </row>
    <row r="5671" spans="1:55" x14ac:dyDescent="0.25">
      <c r="A5671">
        <v>692</v>
      </c>
      <c r="B5671" t="s">
        <v>1409</v>
      </c>
      <c r="C5671" t="s">
        <v>368</v>
      </c>
      <c r="D5671" t="s">
        <v>1410</v>
      </c>
      <c r="E5671" t="s">
        <v>365</v>
      </c>
      <c r="F5671" t="s">
        <v>366</v>
      </c>
      <c r="G5671" t="s">
        <v>282</v>
      </c>
      <c r="I5671" t="s">
        <v>369</v>
      </c>
      <c r="J5671">
        <v>-10.99</v>
      </c>
      <c r="K5671">
        <v>-8.36</v>
      </c>
      <c r="L5671">
        <v>-11.539</v>
      </c>
      <c r="M5671">
        <v>-3.4289999999999998</v>
      </c>
      <c r="N5671">
        <v>8.2000000000000003E-2</v>
      </c>
      <c r="O5671">
        <v>-4.4420000000000002</v>
      </c>
      <c r="P5671">
        <v>-8.1910000000000007</v>
      </c>
      <c r="Q5671">
        <v>-7.9160000000000004</v>
      </c>
      <c r="R5671">
        <v>-10.108000000000001</v>
      </c>
      <c r="S5671">
        <v>-11.786</v>
      </c>
      <c r="T5671">
        <v>-9.5109999999999992</v>
      </c>
      <c r="U5671">
        <v>-7.5679999999999996</v>
      </c>
      <c r="V5671">
        <v>-6.7880000000000003</v>
      </c>
      <c r="W5671">
        <v>-4.3760000000000003</v>
      </c>
      <c r="X5671">
        <v>-8.07</v>
      </c>
      <c r="Y5671">
        <v>-8.6359999999999992</v>
      </c>
      <c r="Z5671">
        <v>-5.7859999999999996</v>
      </c>
      <c r="AA5671">
        <v>-7.67</v>
      </c>
      <c r="AB5671">
        <v>-7.694</v>
      </c>
      <c r="AC5671">
        <v>-7.1609999999999996</v>
      </c>
      <c r="AD5671">
        <v>-6.2329999999999997</v>
      </c>
      <c r="AE5671">
        <v>-5.0839999999999996</v>
      </c>
      <c r="AF5671">
        <v>-7.9539999999999997</v>
      </c>
      <c r="AG5671">
        <v>-8.2690000000000001</v>
      </c>
      <c r="AH5671">
        <v>-7.9610000000000003</v>
      </c>
      <c r="AI5671">
        <v>-9.2319999999999993</v>
      </c>
      <c r="AJ5671">
        <v>-8.5950000000000006</v>
      </c>
      <c r="AK5671">
        <v>-8.1890000000000001</v>
      </c>
      <c r="AL5671">
        <v>-12</v>
      </c>
      <c r="AM5671">
        <v>-24.395</v>
      </c>
      <c r="AN5671">
        <v>-19.827999999999999</v>
      </c>
      <c r="AO5671">
        <v>-22.308</v>
      </c>
      <c r="AP5671">
        <v>-14.709</v>
      </c>
      <c r="AQ5671">
        <v>-14.996</v>
      </c>
      <c r="AR5671">
        <v>-15.833</v>
      </c>
      <c r="AS5671">
        <v>-20.477</v>
      </c>
      <c r="AT5671">
        <v>-15.516999999999999</v>
      </c>
      <c r="AU5671">
        <v>-15.651999999999999</v>
      </c>
      <c r="AV5671">
        <v>-16.251000000000001</v>
      </c>
      <c r="AW5671">
        <v>-20.986999999999998</v>
      </c>
      <c r="AX5671">
        <v>-23.064</v>
      </c>
      <c r="AY5671">
        <v>-18.846</v>
      </c>
      <c r="AZ5671">
        <v>-14.718</v>
      </c>
      <c r="BA5671">
        <v>-13.226000000000001</v>
      </c>
      <c r="BB5671">
        <v>-12.333</v>
      </c>
      <c r="BC5671">
        <v>2016</v>
      </c>
    </row>
    <row r="5672" spans="1:55" x14ac:dyDescent="0.25">
      <c r="A5672">
        <v>694</v>
      </c>
      <c r="B5672" t="s">
        <v>1417</v>
      </c>
      <c r="C5672" t="s">
        <v>225</v>
      </c>
      <c r="D5672" t="s">
        <v>1418</v>
      </c>
      <c r="E5672" t="s">
        <v>227</v>
      </c>
      <c r="F5672" t="s">
        <v>228</v>
      </c>
      <c r="G5672" t="s">
        <v>229</v>
      </c>
      <c r="H5672" t="s">
        <v>230</v>
      </c>
      <c r="I5672" t="s">
        <v>1419</v>
      </c>
      <c r="J5672" t="s">
        <v>232</v>
      </c>
      <c r="K5672" t="s">
        <v>232</v>
      </c>
      <c r="L5672" t="s">
        <v>232</v>
      </c>
      <c r="M5672" t="s">
        <v>232</v>
      </c>
      <c r="N5672" t="s">
        <v>232</v>
      </c>
      <c r="O5672" t="s">
        <v>232</v>
      </c>
      <c r="P5672" t="s">
        <v>232</v>
      </c>
      <c r="Q5672" t="s">
        <v>232</v>
      </c>
      <c r="R5672" t="s">
        <v>232</v>
      </c>
      <c r="S5672" t="s">
        <v>232</v>
      </c>
      <c r="T5672" s="52">
        <v>19305.63</v>
      </c>
      <c r="U5672" s="52">
        <v>19199.060000000001</v>
      </c>
      <c r="V5672" s="52">
        <v>19620.189999999999</v>
      </c>
      <c r="W5672" s="52">
        <v>19927.990000000002</v>
      </c>
      <c r="X5672" s="52">
        <v>19979.12</v>
      </c>
      <c r="Y5672" s="52">
        <v>20353.2</v>
      </c>
      <c r="Z5672" s="52">
        <v>21177.919999999998</v>
      </c>
      <c r="AA5672" s="52">
        <v>21789.1</v>
      </c>
      <c r="AB5672" s="52">
        <v>22332.87</v>
      </c>
      <c r="AC5672" s="52">
        <v>22449.41</v>
      </c>
      <c r="AD5672" s="52">
        <v>23688.28</v>
      </c>
      <c r="AE5672" s="52">
        <v>25267.54</v>
      </c>
      <c r="AF5672" s="52">
        <v>28957.71</v>
      </c>
      <c r="AG5672" s="52">
        <v>31709.45</v>
      </c>
      <c r="AH5672" s="52">
        <v>35020.550000000003</v>
      </c>
      <c r="AI5672" s="52">
        <v>37474.949999999997</v>
      </c>
      <c r="AJ5672" s="52">
        <v>39995.51</v>
      </c>
      <c r="AK5672" s="52">
        <v>42922.41</v>
      </c>
      <c r="AL5672" s="52">
        <v>46012.52</v>
      </c>
      <c r="AM5672" s="52">
        <v>49856.1</v>
      </c>
      <c r="AN5672" s="52">
        <v>55469.35</v>
      </c>
      <c r="AO5672" s="52">
        <v>58180.35</v>
      </c>
      <c r="AP5672" s="52">
        <v>60670.05</v>
      </c>
      <c r="AQ5672" s="52">
        <v>63942.85</v>
      </c>
      <c r="AR5672" s="52">
        <v>67977.460000000006</v>
      </c>
      <c r="AS5672" s="52">
        <v>69780.69</v>
      </c>
      <c r="AT5672" s="52">
        <v>68652.429999999993</v>
      </c>
      <c r="AU5672" s="52">
        <v>69205.69</v>
      </c>
      <c r="AV5672" s="52">
        <v>70546.39</v>
      </c>
      <c r="AW5672" s="52">
        <v>72061.09</v>
      </c>
      <c r="AX5672" s="52">
        <v>73888.53</v>
      </c>
      <c r="AY5672" s="52">
        <v>75692.12</v>
      </c>
      <c r="AZ5672" s="52">
        <v>77768.460000000006</v>
      </c>
      <c r="BA5672" s="52">
        <v>79752.36</v>
      </c>
      <c r="BB5672" s="52">
        <v>81801.279999999999</v>
      </c>
      <c r="BC5672">
        <v>2018</v>
      </c>
    </row>
    <row r="5673" spans="1:55" x14ac:dyDescent="0.25">
      <c r="A5673">
        <v>694</v>
      </c>
      <c r="B5673" t="s">
        <v>1417</v>
      </c>
      <c r="C5673" t="s">
        <v>233</v>
      </c>
      <c r="D5673" t="s">
        <v>1418</v>
      </c>
      <c r="E5673" t="s">
        <v>227</v>
      </c>
      <c r="F5673" t="s">
        <v>234</v>
      </c>
      <c r="G5673" t="s">
        <v>235</v>
      </c>
      <c r="I5673" t="s">
        <v>236</v>
      </c>
      <c r="J5673" t="s">
        <v>232</v>
      </c>
      <c r="K5673" t="s">
        <v>232</v>
      </c>
      <c r="L5673" t="s">
        <v>232</v>
      </c>
      <c r="M5673" t="s">
        <v>232</v>
      </c>
      <c r="N5673" t="s">
        <v>232</v>
      </c>
      <c r="O5673" t="s">
        <v>232</v>
      </c>
      <c r="P5673" t="s">
        <v>232</v>
      </c>
      <c r="Q5673" t="s">
        <v>232</v>
      </c>
      <c r="R5673" t="s">
        <v>232</v>
      </c>
      <c r="S5673" t="s">
        <v>232</v>
      </c>
      <c r="T5673" t="s">
        <v>232</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1.9370000000000001</v>
      </c>
      <c r="AW5673">
        <v>2.1469999999999998</v>
      </c>
      <c r="AX5673">
        <v>2.536</v>
      </c>
      <c r="AY5673">
        <v>2.4409999999999998</v>
      </c>
      <c r="AZ5673">
        <v>2.7429999999999999</v>
      </c>
      <c r="BA5673">
        <v>2.5510000000000002</v>
      </c>
      <c r="BB5673">
        <v>2.569</v>
      </c>
      <c r="BC5673">
        <v>2018</v>
      </c>
    </row>
    <row r="5674" spans="1:55" x14ac:dyDescent="0.25">
      <c r="A5674">
        <v>694</v>
      </c>
      <c r="B5674" t="s">
        <v>1417</v>
      </c>
      <c r="C5674" t="s">
        <v>237</v>
      </c>
      <c r="D5674" t="s">
        <v>1418</v>
      </c>
      <c r="E5674" t="s">
        <v>238</v>
      </c>
      <c r="F5674" t="s">
        <v>239</v>
      </c>
      <c r="G5674" t="s">
        <v>229</v>
      </c>
      <c r="H5674" t="s">
        <v>230</v>
      </c>
      <c r="I5674" t="s">
        <v>1419</v>
      </c>
      <c r="J5674" t="s">
        <v>232</v>
      </c>
      <c r="K5674" t="s">
        <v>232</v>
      </c>
      <c r="L5674" t="s">
        <v>232</v>
      </c>
      <c r="M5674" t="s">
        <v>232</v>
      </c>
      <c r="N5674" t="s">
        <v>232</v>
      </c>
      <c r="O5674" t="s">
        <v>232</v>
      </c>
      <c r="P5674" t="s">
        <v>232</v>
      </c>
      <c r="Q5674" t="s">
        <v>232</v>
      </c>
      <c r="R5674" t="s">
        <v>232</v>
      </c>
      <c r="S5674" t="s">
        <v>232</v>
      </c>
      <c r="T5674">
        <v>499.67700000000002</v>
      </c>
      <c r="U5674">
        <v>596.04499999999996</v>
      </c>
      <c r="V5674">
        <v>909.803</v>
      </c>
      <c r="W5674" s="52">
        <v>1259.07</v>
      </c>
      <c r="X5674" s="52">
        <v>1762.81</v>
      </c>
      <c r="Y5674" s="52">
        <v>2895.2</v>
      </c>
      <c r="Z5674" s="52">
        <v>3779.13</v>
      </c>
      <c r="AA5674" s="52">
        <v>4111.6400000000003</v>
      </c>
      <c r="AB5674" s="52">
        <v>4588.99</v>
      </c>
      <c r="AC5674" s="52">
        <v>5307.36</v>
      </c>
      <c r="AD5674" s="52">
        <v>6897.48</v>
      </c>
      <c r="AE5674" s="52">
        <v>8134.14</v>
      </c>
      <c r="AF5674" s="52">
        <v>11332.25</v>
      </c>
      <c r="AG5674" s="52">
        <v>13301.56</v>
      </c>
      <c r="AH5674" s="52">
        <v>17321.3</v>
      </c>
      <c r="AI5674" s="52">
        <v>22269.98</v>
      </c>
      <c r="AJ5674" s="52">
        <v>28662.47</v>
      </c>
      <c r="AK5674" s="52">
        <v>32995.379999999997</v>
      </c>
      <c r="AL5674" s="52">
        <v>39157.879999999997</v>
      </c>
      <c r="AM5674" s="52">
        <v>44285.56</v>
      </c>
      <c r="AN5674" s="52">
        <v>55469.35</v>
      </c>
      <c r="AO5674" s="52">
        <v>63713.36</v>
      </c>
      <c r="AP5674" s="52">
        <v>72599.63</v>
      </c>
      <c r="AQ5674" s="52">
        <v>81009.97</v>
      </c>
      <c r="AR5674" s="52">
        <v>90136.99</v>
      </c>
      <c r="AS5674" s="52">
        <v>95177.74</v>
      </c>
      <c r="AT5674" s="52">
        <v>102575.42</v>
      </c>
      <c r="AU5674" s="52">
        <v>114899.25</v>
      </c>
      <c r="AV5674" s="52">
        <v>129112.63</v>
      </c>
      <c r="AW5674" s="52">
        <v>144597.74</v>
      </c>
      <c r="AX5674" s="52">
        <v>161239.69</v>
      </c>
      <c r="AY5674" s="52">
        <v>179096.74</v>
      </c>
      <c r="AZ5674" s="52">
        <v>199529.08</v>
      </c>
      <c r="BA5674" s="52">
        <v>221626.88</v>
      </c>
      <c r="BB5674" s="52">
        <v>245812.61</v>
      </c>
      <c r="BC5674">
        <v>2018</v>
      </c>
    </row>
    <row r="5675" spans="1:55" x14ac:dyDescent="0.25">
      <c r="A5675">
        <v>694</v>
      </c>
      <c r="B5675" t="s">
        <v>1417</v>
      </c>
      <c r="C5675" t="s">
        <v>240</v>
      </c>
      <c r="D5675" t="s">
        <v>1418</v>
      </c>
      <c r="E5675" t="s">
        <v>238</v>
      </c>
      <c r="F5675" t="s">
        <v>241</v>
      </c>
      <c r="G5675" t="s">
        <v>242</v>
      </c>
      <c r="H5675" t="s">
        <v>230</v>
      </c>
      <c r="I5675" t="s">
        <v>243</v>
      </c>
      <c r="J5675" t="s">
        <v>232</v>
      </c>
      <c r="K5675" t="s">
        <v>232</v>
      </c>
      <c r="L5675" t="s">
        <v>232</v>
      </c>
      <c r="M5675" t="s">
        <v>232</v>
      </c>
      <c r="N5675" t="s">
        <v>232</v>
      </c>
      <c r="O5675" t="s">
        <v>232</v>
      </c>
      <c r="P5675" t="s">
        <v>232</v>
      </c>
      <c r="Q5675" t="s">
        <v>232</v>
      </c>
      <c r="R5675" t="s">
        <v>232</v>
      </c>
      <c r="S5675" t="s">
        <v>232</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514.96500000000003</v>
      </c>
      <c r="AR5675">
        <v>568.49599999999998</v>
      </c>
      <c r="AS5675">
        <v>493.84100000000001</v>
      </c>
      <c r="AT5675">
        <v>405.44200000000001</v>
      </c>
      <c r="AU5675">
        <v>376.36099999999999</v>
      </c>
      <c r="AV5675">
        <v>397.27</v>
      </c>
      <c r="AW5675">
        <v>444.916</v>
      </c>
      <c r="AX5675">
        <v>496.12200000000001</v>
      </c>
      <c r="AY5675">
        <v>551.06700000000001</v>
      </c>
      <c r="AZ5675">
        <v>613.93600000000004</v>
      </c>
      <c r="BA5675">
        <v>681.92899999999997</v>
      </c>
      <c r="BB5675">
        <v>756.346</v>
      </c>
      <c r="BC5675">
        <v>2018</v>
      </c>
    </row>
    <row r="5676" spans="1:55" x14ac:dyDescent="0.25">
      <c r="A5676">
        <v>694</v>
      </c>
      <c r="B5676" t="s">
        <v>1417</v>
      </c>
      <c r="C5676" t="s">
        <v>244</v>
      </c>
      <c r="D5676" t="s">
        <v>1418</v>
      </c>
      <c r="E5676" t="s">
        <v>238</v>
      </c>
      <c r="F5676" t="s">
        <v>245</v>
      </c>
      <c r="G5676" t="s">
        <v>246</v>
      </c>
      <c r="H5676" t="s">
        <v>230</v>
      </c>
      <c r="I5676" t="s">
        <v>243</v>
      </c>
      <c r="J5676" t="s">
        <v>232</v>
      </c>
      <c r="K5676" t="s">
        <v>232</v>
      </c>
      <c r="L5676" t="s">
        <v>232</v>
      </c>
      <c r="M5676" t="s">
        <v>232</v>
      </c>
      <c r="N5676" t="s">
        <v>232</v>
      </c>
      <c r="O5676" t="s">
        <v>232</v>
      </c>
      <c r="P5676" t="s">
        <v>232</v>
      </c>
      <c r="Q5676" t="s">
        <v>232</v>
      </c>
      <c r="R5676" t="s">
        <v>232</v>
      </c>
      <c r="S5676" t="s">
        <v>232</v>
      </c>
      <c r="T5676">
        <v>184.45400000000001</v>
      </c>
      <c r="U5676">
        <v>189.64</v>
      </c>
      <c r="V5676">
        <v>198.21600000000001</v>
      </c>
      <c r="W5676">
        <v>206.096</v>
      </c>
      <c r="X5676">
        <v>211.03700000000001</v>
      </c>
      <c r="Y5676">
        <v>219.49600000000001</v>
      </c>
      <c r="Z5676">
        <v>232.572</v>
      </c>
      <c r="AA5676">
        <v>243.41</v>
      </c>
      <c r="AB5676">
        <v>252.29300000000001</v>
      </c>
      <c r="AC5676">
        <v>257.27199999999999</v>
      </c>
      <c r="AD5676">
        <v>277.53699999999998</v>
      </c>
      <c r="AE5676">
        <v>302.53300000000002</v>
      </c>
      <c r="AF5676">
        <v>352.20100000000002</v>
      </c>
      <c r="AG5676">
        <v>392.83100000000002</v>
      </c>
      <c r="AH5676">
        <v>445.53100000000001</v>
      </c>
      <c r="AI5676">
        <v>491.60500000000002</v>
      </c>
      <c r="AJ5676">
        <v>540.54899999999998</v>
      </c>
      <c r="AK5676">
        <v>595.69100000000003</v>
      </c>
      <c r="AL5676">
        <v>650.99599999999998</v>
      </c>
      <c r="AM5676">
        <v>710.75400000000002</v>
      </c>
      <c r="AN5676">
        <v>799.99199999999996</v>
      </c>
      <c r="AO5676">
        <v>856.61900000000003</v>
      </c>
      <c r="AP5676">
        <v>910.41</v>
      </c>
      <c r="AQ5676">
        <v>976.35500000000002</v>
      </c>
      <c r="AR5676" s="52">
        <v>1057.5999999999999</v>
      </c>
      <c r="AS5676" s="52">
        <v>1097.27</v>
      </c>
      <c r="AT5676" s="52">
        <v>1091.32</v>
      </c>
      <c r="AU5676" s="52">
        <v>1121.03</v>
      </c>
      <c r="AV5676" s="52">
        <v>1168.52</v>
      </c>
      <c r="AW5676" s="52">
        <v>1214.83</v>
      </c>
      <c r="AX5676" s="52">
        <v>1271.6500000000001</v>
      </c>
      <c r="AY5676" s="52">
        <v>1329.77</v>
      </c>
      <c r="AZ5676" s="52">
        <v>1394.52</v>
      </c>
      <c r="BA5676" s="52">
        <v>1459.73</v>
      </c>
      <c r="BB5676" s="52">
        <v>1528.56</v>
      </c>
      <c r="BC5676">
        <v>2018</v>
      </c>
    </row>
    <row r="5677" spans="1:55" x14ac:dyDescent="0.25">
      <c r="A5677">
        <v>694</v>
      </c>
      <c r="B5677" t="s">
        <v>1417</v>
      </c>
      <c r="C5677" t="s">
        <v>247</v>
      </c>
      <c r="D5677" t="s">
        <v>1418</v>
      </c>
      <c r="E5677" t="s">
        <v>248</v>
      </c>
      <c r="F5677" t="s">
        <v>249</v>
      </c>
      <c r="G5677" t="s">
        <v>250</v>
      </c>
      <c r="I5677" t="s">
        <v>251</v>
      </c>
      <c r="J5677" t="s">
        <v>232</v>
      </c>
      <c r="K5677" t="s">
        <v>232</v>
      </c>
      <c r="L5677" t="s">
        <v>232</v>
      </c>
      <c r="M5677" t="s">
        <v>232</v>
      </c>
      <c r="N5677" t="s">
        <v>232</v>
      </c>
      <c r="O5677" t="s">
        <v>232</v>
      </c>
      <c r="P5677" t="s">
        <v>232</v>
      </c>
      <c r="Q5677" t="s">
        <v>232</v>
      </c>
      <c r="R5677" t="s">
        <v>232</v>
      </c>
      <c r="S5677" t="s">
        <v>232</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183.018</v>
      </c>
      <c r="AW5677">
        <v>200.66</v>
      </c>
      <c r="AX5677">
        <v>218.22</v>
      </c>
      <c r="AY5677">
        <v>236.61199999999999</v>
      </c>
      <c r="AZ5677">
        <v>256.56799999999998</v>
      </c>
      <c r="BA5677">
        <v>277.89400000000001</v>
      </c>
      <c r="BB5677">
        <v>300.5</v>
      </c>
      <c r="BC5677">
        <v>2018</v>
      </c>
    </row>
    <row r="5678" spans="1:55" x14ac:dyDescent="0.25">
      <c r="A5678">
        <v>694</v>
      </c>
      <c r="B5678" t="s">
        <v>1417</v>
      </c>
      <c r="C5678" t="s">
        <v>252</v>
      </c>
      <c r="D5678" t="s">
        <v>1418</v>
      </c>
      <c r="E5678" t="s">
        <v>253</v>
      </c>
      <c r="F5678" t="s">
        <v>254</v>
      </c>
      <c r="G5678" t="s">
        <v>229</v>
      </c>
      <c r="H5678" t="s">
        <v>220</v>
      </c>
      <c r="I5678" t="s">
        <v>255</v>
      </c>
      <c r="J5678" t="s">
        <v>232</v>
      </c>
      <c r="K5678" t="s">
        <v>232</v>
      </c>
      <c r="L5678" t="s">
        <v>232</v>
      </c>
      <c r="M5678" t="s">
        <v>232</v>
      </c>
      <c r="N5678" t="s">
        <v>232</v>
      </c>
      <c r="O5678" t="s">
        <v>232</v>
      </c>
      <c r="P5678" t="s">
        <v>232</v>
      </c>
      <c r="Q5678" t="s">
        <v>232</v>
      </c>
      <c r="R5678" t="s">
        <v>232</v>
      </c>
      <c r="S5678" t="s">
        <v>232</v>
      </c>
      <c r="T5678" s="52">
        <v>213186.91</v>
      </c>
      <c r="U5678" s="52">
        <v>206085.32</v>
      </c>
      <c r="V5678" s="52">
        <v>204963.52</v>
      </c>
      <c r="W5678" s="52">
        <v>202601.74</v>
      </c>
      <c r="X5678" s="52">
        <v>197679.8</v>
      </c>
      <c r="Y5678" s="52">
        <v>195985.92000000001</v>
      </c>
      <c r="Z5678" s="52">
        <v>198463.98</v>
      </c>
      <c r="AA5678" s="52">
        <v>198721.06</v>
      </c>
      <c r="AB5678" s="52">
        <v>198223.61</v>
      </c>
      <c r="AC5678" s="52">
        <v>193919.77</v>
      </c>
      <c r="AD5678" s="52">
        <v>199139.29</v>
      </c>
      <c r="AE5678" s="52">
        <v>206724.85</v>
      </c>
      <c r="AF5678" s="52">
        <v>230568.6</v>
      </c>
      <c r="AG5678" s="52">
        <v>245714.55</v>
      </c>
      <c r="AH5678" s="52">
        <v>264101.83</v>
      </c>
      <c r="AI5678" s="52">
        <v>275039.94</v>
      </c>
      <c r="AJ5678" s="52">
        <v>285674.95</v>
      </c>
      <c r="AK5678" s="52">
        <v>298375.53999999998</v>
      </c>
      <c r="AL5678" s="52">
        <v>311295.82</v>
      </c>
      <c r="AM5678" s="52">
        <v>328271.95</v>
      </c>
      <c r="AN5678" s="52">
        <v>355456.72</v>
      </c>
      <c r="AO5678" s="52">
        <v>362850.87</v>
      </c>
      <c r="AP5678" s="52">
        <v>368251.36</v>
      </c>
      <c r="AQ5678" s="52">
        <v>377728.83</v>
      </c>
      <c r="AR5678" s="52">
        <v>390815.04</v>
      </c>
      <c r="AS5678" s="52">
        <v>390444.92</v>
      </c>
      <c r="AT5678" s="52">
        <v>373851.04</v>
      </c>
      <c r="AU5678" s="52">
        <v>366777.47</v>
      </c>
      <c r="AV5678" s="52">
        <v>363876.34</v>
      </c>
      <c r="AW5678" s="52">
        <v>361741.21</v>
      </c>
      <c r="AX5678" s="52">
        <v>360987.69</v>
      </c>
      <c r="AY5678" s="52">
        <v>359901.92</v>
      </c>
      <c r="AZ5678" s="52">
        <v>359877.93</v>
      </c>
      <c r="BA5678" s="52">
        <v>359181.02</v>
      </c>
      <c r="BB5678" s="52">
        <v>358548.66</v>
      </c>
      <c r="BC5678">
        <v>2012</v>
      </c>
    </row>
    <row r="5679" spans="1:55" x14ac:dyDescent="0.25">
      <c r="A5679">
        <v>694</v>
      </c>
      <c r="B5679" t="s">
        <v>1417</v>
      </c>
      <c r="C5679" t="s">
        <v>256</v>
      </c>
      <c r="D5679" t="s">
        <v>1418</v>
      </c>
      <c r="E5679" t="s">
        <v>253</v>
      </c>
      <c r="F5679" t="s">
        <v>257</v>
      </c>
      <c r="G5679" t="s">
        <v>258</v>
      </c>
      <c r="H5679" t="s">
        <v>220</v>
      </c>
      <c r="I5679" t="s">
        <v>255</v>
      </c>
      <c r="J5679" t="s">
        <v>232</v>
      </c>
      <c r="K5679" t="s">
        <v>232</v>
      </c>
      <c r="L5679" t="s">
        <v>232</v>
      </c>
      <c r="M5679" t="s">
        <v>232</v>
      </c>
      <c r="N5679" t="s">
        <v>232</v>
      </c>
      <c r="O5679" t="s">
        <v>232</v>
      </c>
      <c r="P5679" t="s">
        <v>232</v>
      </c>
      <c r="Q5679" t="s">
        <v>232</v>
      </c>
      <c r="R5679" t="s">
        <v>232</v>
      </c>
      <c r="S5679" t="s">
        <v>232</v>
      </c>
      <c r="T5679" s="52">
        <v>3138.86</v>
      </c>
      <c r="U5679" s="52">
        <v>3034.3</v>
      </c>
      <c r="V5679" s="52">
        <v>3017.78</v>
      </c>
      <c r="W5679" s="52">
        <v>2983.01</v>
      </c>
      <c r="X5679" s="52">
        <v>2910.54</v>
      </c>
      <c r="Y5679" s="52">
        <v>2885.6</v>
      </c>
      <c r="Z5679" s="52">
        <v>2922.09</v>
      </c>
      <c r="AA5679" s="52">
        <v>2925.87</v>
      </c>
      <c r="AB5679" s="52">
        <v>2918.55</v>
      </c>
      <c r="AC5679" s="52">
        <v>2855.18</v>
      </c>
      <c r="AD5679" s="52">
        <v>2932.03</v>
      </c>
      <c r="AE5679" s="52">
        <v>3043.71</v>
      </c>
      <c r="AF5679" s="52">
        <v>3394.78</v>
      </c>
      <c r="AG5679" s="52">
        <v>3617.78</v>
      </c>
      <c r="AH5679" s="52">
        <v>3888.5</v>
      </c>
      <c r="AI5679" s="52">
        <v>4049.55</v>
      </c>
      <c r="AJ5679" s="52">
        <v>4206.1400000000003</v>
      </c>
      <c r="AK5679" s="52">
        <v>4393.13</v>
      </c>
      <c r="AL5679" s="52">
        <v>4583.37</v>
      </c>
      <c r="AM5679" s="52">
        <v>4833.3100000000004</v>
      </c>
      <c r="AN5679" s="52">
        <v>5233.57</v>
      </c>
      <c r="AO5679" s="52">
        <v>5342.44</v>
      </c>
      <c r="AP5679" s="52">
        <v>5421.95</v>
      </c>
      <c r="AQ5679" s="52">
        <v>5561.49</v>
      </c>
      <c r="AR5679" s="52">
        <v>5754.17</v>
      </c>
      <c r="AS5679" s="52">
        <v>5748.72</v>
      </c>
      <c r="AT5679" s="52">
        <v>5504.4</v>
      </c>
      <c r="AU5679" s="52">
        <v>5400.25</v>
      </c>
      <c r="AV5679" s="52">
        <v>5357.54</v>
      </c>
      <c r="AW5679" s="52">
        <v>5326.1</v>
      </c>
      <c r="AX5679" s="52">
        <v>5315</v>
      </c>
      <c r="AY5679" s="52">
        <v>5299.02</v>
      </c>
      <c r="AZ5679" s="52">
        <v>5298.66</v>
      </c>
      <c r="BA5679" s="52">
        <v>5288.4</v>
      </c>
      <c r="BB5679" s="52">
        <v>5279.09</v>
      </c>
      <c r="BC5679">
        <v>2012</v>
      </c>
    </row>
    <row r="5680" spans="1:55" x14ac:dyDescent="0.25">
      <c r="A5680">
        <v>694</v>
      </c>
      <c r="B5680" t="s">
        <v>1417</v>
      </c>
      <c r="C5680" t="s">
        <v>259</v>
      </c>
      <c r="D5680" t="s">
        <v>1418</v>
      </c>
      <c r="E5680" t="s">
        <v>260</v>
      </c>
      <c r="F5680" t="s">
        <v>261</v>
      </c>
      <c r="G5680" t="s">
        <v>229</v>
      </c>
      <c r="H5680" t="s">
        <v>220</v>
      </c>
      <c r="I5680" t="s">
        <v>262</v>
      </c>
      <c r="J5680" t="s">
        <v>232</v>
      </c>
      <c r="K5680" t="s">
        <v>232</v>
      </c>
      <c r="L5680" t="s">
        <v>232</v>
      </c>
      <c r="M5680" t="s">
        <v>232</v>
      </c>
      <c r="N5680" t="s">
        <v>232</v>
      </c>
      <c r="O5680" t="s">
        <v>232</v>
      </c>
      <c r="P5680" t="s">
        <v>232</v>
      </c>
      <c r="Q5680" t="s">
        <v>232</v>
      </c>
      <c r="R5680" t="s">
        <v>232</v>
      </c>
      <c r="S5680" t="s">
        <v>232</v>
      </c>
      <c r="T5680" s="52">
        <v>5517.8</v>
      </c>
      <c r="U5680" s="52">
        <v>6398.03</v>
      </c>
      <c r="V5680" s="52">
        <v>9504.32</v>
      </c>
      <c r="W5680" s="52">
        <v>12800.58</v>
      </c>
      <c r="X5680" s="52">
        <v>17441.830000000002</v>
      </c>
      <c r="Y5680" s="52">
        <v>27878.6</v>
      </c>
      <c r="Z5680" s="52">
        <v>35415.269999999997</v>
      </c>
      <c r="AA5680" s="52">
        <v>37499.01</v>
      </c>
      <c r="AB5680" s="52">
        <v>40731.269999999997</v>
      </c>
      <c r="AC5680" s="52">
        <v>45845.41</v>
      </c>
      <c r="AD5680" s="52">
        <v>57984.78</v>
      </c>
      <c r="AE5680" s="52">
        <v>66548.98</v>
      </c>
      <c r="AF5680" s="52">
        <v>90230.26</v>
      </c>
      <c r="AG5680" s="52">
        <v>103072.96000000001</v>
      </c>
      <c r="AH5680" s="52">
        <v>130625.76</v>
      </c>
      <c r="AI5680" s="52">
        <v>163446.07999999999</v>
      </c>
      <c r="AJ5680" s="52">
        <v>204726.74</v>
      </c>
      <c r="AK5680" s="52">
        <v>229367.74</v>
      </c>
      <c r="AL5680" s="52">
        <v>264921.09000000003</v>
      </c>
      <c r="AM5680" s="52">
        <v>291593.36</v>
      </c>
      <c r="AN5680" s="52">
        <v>355456.72</v>
      </c>
      <c r="AO5680" s="52">
        <v>397358.34</v>
      </c>
      <c r="AP5680" s="52">
        <v>440660.79</v>
      </c>
      <c r="AQ5680" s="52">
        <v>478549.21</v>
      </c>
      <c r="AR5680" s="52">
        <v>518214.26</v>
      </c>
      <c r="AS5680" s="52">
        <v>532549.36</v>
      </c>
      <c r="AT5680" s="52">
        <v>558580.76</v>
      </c>
      <c r="AU5680" s="52">
        <v>608944.94999999995</v>
      </c>
      <c r="AV5680" s="52">
        <v>665959.35</v>
      </c>
      <c r="AW5680" s="52">
        <v>725869.73</v>
      </c>
      <c r="AX5680" s="52">
        <v>787748</v>
      </c>
      <c r="AY5680" s="52">
        <v>851571.66</v>
      </c>
      <c r="AZ5680" s="52">
        <v>923331.98</v>
      </c>
      <c r="BA5680" s="52">
        <v>998141.88</v>
      </c>
      <c r="BB5680" s="52">
        <v>1077437.73</v>
      </c>
      <c r="BC5680">
        <v>2012</v>
      </c>
    </row>
    <row r="5681" spans="1:55" x14ac:dyDescent="0.25">
      <c r="A5681">
        <v>694</v>
      </c>
      <c r="B5681" t="s">
        <v>1417</v>
      </c>
      <c r="C5681" t="s">
        <v>263</v>
      </c>
      <c r="D5681" t="s">
        <v>1418</v>
      </c>
      <c r="E5681" t="s">
        <v>260</v>
      </c>
      <c r="F5681" t="s">
        <v>264</v>
      </c>
      <c r="G5681" t="s">
        <v>242</v>
      </c>
      <c r="H5681" t="s">
        <v>220</v>
      </c>
      <c r="I5681" t="s">
        <v>262</v>
      </c>
      <c r="J5681" t="s">
        <v>232</v>
      </c>
      <c r="K5681" t="s">
        <v>232</v>
      </c>
      <c r="L5681" t="s">
        <v>232</v>
      </c>
      <c r="M5681" t="s">
        <v>232</v>
      </c>
      <c r="N5681" t="s">
        <v>232</v>
      </c>
      <c r="O5681" t="s">
        <v>232</v>
      </c>
      <c r="P5681" t="s">
        <v>232</v>
      </c>
      <c r="Q5681" t="s">
        <v>232</v>
      </c>
      <c r="R5681" t="s">
        <v>232</v>
      </c>
      <c r="S5681" t="s">
        <v>232</v>
      </c>
      <c r="T5681">
        <v>686.47500000000002</v>
      </c>
      <c r="U5681">
        <v>645.45000000000005</v>
      </c>
      <c r="V5681">
        <v>546.09400000000005</v>
      </c>
      <c r="W5681">
        <v>577.53499999999997</v>
      </c>
      <c r="X5681">
        <v>792.81</v>
      </c>
      <c r="Y5681" s="52">
        <v>1273.27</v>
      </c>
      <c r="Z5681" s="52">
        <v>1618.29</v>
      </c>
      <c r="AA5681" s="52">
        <v>1713.38</v>
      </c>
      <c r="AB5681" s="52">
        <v>1861.07</v>
      </c>
      <c r="AC5681">
        <v>496.495</v>
      </c>
      <c r="AD5681">
        <v>570.16999999999996</v>
      </c>
      <c r="AE5681">
        <v>598.29399999999998</v>
      </c>
      <c r="AF5681">
        <v>748.31299999999999</v>
      </c>
      <c r="AG5681">
        <v>797.64</v>
      </c>
      <c r="AH5681">
        <v>982.976</v>
      </c>
      <c r="AI5681" s="52">
        <v>1245.07</v>
      </c>
      <c r="AJ5681" s="52">
        <v>1591.33</v>
      </c>
      <c r="AK5681" s="52">
        <v>1822.79</v>
      </c>
      <c r="AL5681" s="52">
        <v>2234.36</v>
      </c>
      <c r="AM5681" s="52">
        <v>1958.58</v>
      </c>
      <c r="AN5681" s="52">
        <v>2365.0100000000002</v>
      </c>
      <c r="AO5681" s="52">
        <v>2582.5700000000002</v>
      </c>
      <c r="AP5681" s="52">
        <v>2797.86</v>
      </c>
      <c r="AQ5681" s="52">
        <v>3042.05</v>
      </c>
      <c r="AR5681" s="52">
        <v>3268.39</v>
      </c>
      <c r="AS5681" s="52">
        <v>2763.2</v>
      </c>
      <c r="AT5681" s="52">
        <v>2207.86</v>
      </c>
      <c r="AU5681" s="52">
        <v>1994.65</v>
      </c>
      <c r="AV5681" s="52">
        <v>2049.11</v>
      </c>
      <c r="AW5681" s="52">
        <v>2233.4499999999998</v>
      </c>
      <c r="AX5681" s="52">
        <v>2423.84</v>
      </c>
      <c r="AY5681" s="52">
        <v>2620.2199999999998</v>
      </c>
      <c r="AZ5681" s="52">
        <v>2841.02</v>
      </c>
      <c r="BA5681" s="52">
        <v>3071.21</v>
      </c>
      <c r="BB5681" s="52">
        <v>3315.19</v>
      </c>
      <c r="BC5681">
        <v>2012</v>
      </c>
    </row>
    <row r="5682" spans="1:55" x14ac:dyDescent="0.25">
      <c r="A5682">
        <v>694</v>
      </c>
      <c r="B5682" t="s">
        <v>1417</v>
      </c>
      <c r="C5682" t="s">
        <v>265</v>
      </c>
      <c r="D5682" t="s">
        <v>1418</v>
      </c>
      <c r="E5682" t="s">
        <v>260</v>
      </c>
      <c r="F5682" t="s">
        <v>266</v>
      </c>
      <c r="G5682" t="s">
        <v>246</v>
      </c>
      <c r="H5682" t="s">
        <v>220</v>
      </c>
      <c r="I5682" t="s">
        <v>262</v>
      </c>
      <c r="J5682" t="s">
        <v>232</v>
      </c>
      <c r="K5682" t="s">
        <v>232</v>
      </c>
      <c r="L5682" t="s">
        <v>232</v>
      </c>
      <c r="M5682" t="s">
        <v>232</v>
      </c>
      <c r="N5682" t="s">
        <v>232</v>
      </c>
      <c r="O5682" t="s">
        <v>232</v>
      </c>
      <c r="P5682" t="s">
        <v>232</v>
      </c>
      <c r="Q5682" t="s">
        <v>232</v>
      </c>
      <c r="R5682" t="s">
        <v>232</v>
      </c>
      <c r="S5682" t="s">
        <v>232</v>
      </c>
      <c r="T5682" s="52">
        <v>2036.88</v>
      </c>
      <c r="U5682" s="52">
        <v>2035.62</v>
      </c>
      <c r="V5682" s="52">
        <v>2070.6799999999998</v>
      </c>
      <c r="W5682" s="52">
        <v>2095.3200000000002</v>
      </c>
      <c r="X5682" s="52">
        <v>2088.0700000000002</v>
      </c>
      <c r="Y5682" s="52">
        <v>2113.58</v>
      </c>
      <c r="Z5682" s="52">
        <v>2179.5</v>
      </c>
      <c r="AA5682" s="52">
        <v>2219.9499999999998</v>
      </c>
      <c r="AB5682" s="52">
        <v>2239.3200000000002</v>
      </c>
      <c r="AC5682" s="52">
        <v>2222.33</v>
      </c>
      <c r="AD5682" s="52">
        <v>2333.16</v>
      </c>
      <c r="AE5682" s="52">
        <v>2475.15</v>
      </c>
      <c r="AF5682" s="52">
        <v>2804.32</v>
      </c>
      <c r="AG5682" s="52">
        <v>3044.03</v>
      </c>
      <c r="AH5682" s="52">
        <v>3359.9</v>
      </c>
      <c r="AI5682" s="52">
        <v>3608.04</v>
      </c>
      <c r="AJ5682" s="52">
        <v>3860.97</v>
      </c>
      <c r="AK5682" s="52">
        <v>4140.95</v>
      </c>
      <c r="AL5682" s="52">
        <v>4404.29</v>
      </c>
      <c r="AM5682" s="52">
        <v>4679.88</v>
      </c>
      <c r="AN5682" s="52">
        <v>5126.4799999999996</v>
      </c>
      <c r="AO5682" s="52">
        <v>5342.44</v>
      </c>
      <c r="AP5682" s="52">
        <v>5525.95</v>
      </c>
      <c r="AQ5682" s="52">
        <v>5767.61</v>
      </c>
      <c r="AR5682" s="52">
        <v>6080.34</v>
      </c>
      <c r="AS5682" s="52">
        <v>6139.54</v>
      </c>
      <c r="AT5682" s="52">
        <v>5942.87</v>
      </c>
      <c r="AU5682" s="52">
        <v>5941.27</v>
      </c>
      <c r="AV5682" s="52">
        <v>6027.17</v>
      </c>
      <c r="AW5682" s="52">
        <v>6098.34</v>
      </c>
      <c r="AX5682" s="52">
        <v>6212.72</v>
      </c>
      <c r="AY5682" s="52">
        <v>6322.79</v>
      </c>
      <c r="AZ5682" s="52">
        <v>6453.2</v>
      </c>
      <c r="BA5682" s="52">
        <v>6574.17</v>
      </c>
      <c r="BB5682" s="52">
        <v>6699.94</v>
      </c>
      <c r="BC5682">
        <v>2012</v>
      </c>
    </row>
    <row r="5683" spans="1:55" x14ac:dyDescent="0.25">
      <c r="A5683">
        <v>694</v>
      </c>
      <c r="B5683" t="s">
        <v>1417</v>
      </c>
      <c r="C5683" t="s">
        <v>267</v>
      </c>
      <c r="D5683" t="s">
        <v>1418</v>
      </c>
      <c r="E5683" t="s">
        <v>268</v>
      </c>
      <c r="F5683" t="s">
        <v>269</v>
      </c>
      <c r="G5683" t="s">
        <v>270</v>
      </c>
    </row>
    <row r="5684" spans="1:55" x14ac:dyDescent="0.25">
      <c r="A5684">
        <v>694</v>
      </c>
      <c r="B5684" t="s">
        <v>1417</v>
      </c>
      <c r="C5684" t="s">
        <v>271</v>
      </c>
      <c r="D5684" t="s">
        <v>1418</v>
      </c>
      <c r="E5684" t="s">
        <v>272</v>
      </c>
      <c r="F5684" t="s">
        <v>273</v>
      </c>
      <c r="G5684" t="s">
        <v>274</v>
      </c>
      <c r="I5684" t="s">
        <v>243</v>
      </c>
      <c r="J5684" t="s">
        <v>232</v>
      </c>
      <c r="K5684" t="s">
        <v>232</v>
      </c>
      <c r="L5684" t="s">
        <v>232</v>
      </c>
      <c r="M5684" t="s">
        <v>232</v>
      </c>
      <c r="N5684" t="s">
        <v>232</v>
      </c>
      <c r="O5684" t="s">
        <v>232</v>
      </c>
      <c r="P5684" t="s">
        <v>232</v>
      </c>
      <c r="Q5684" t="s">
        <v>232</v>
      </c>
      <c r="R5684" t="s">
        <v>232</v>
      </c>
      <c r="S5684" t="s">
        <v>232</v>
      </c>
      <c r="T5684">
        <v>0.67400000000000004</v>
      </c>
      <c r="U5684">
        <v>0.65400000000000003</v>
      </c>
      <c r="V5684">
        <v>0.60099999999999998</v>
      </c>
      <c r="W5684">
        <v>0.59799999999999998</v>
      </c>
      <c r="X5684">
        <v>0.58299999999999996</v>
      </c>
      <c r="Y5684">
        <v>0.57199999999999995</v>
      </c>
      <c r="Z5684">
        <v>0.57399999999999995</v>
      </c>
      <c r="AA5684">
        <v>0.56699999999999995</v>
      </c>
      <c r="AB5684">
        <v>0.56599999999999995</v>
      </c>
      <c r="AC5684">
        <v>0.55000000000000004</v>
      </c>
      <c r="AD5684">
        <v>0.55400000000000005</v>
      </c>
      <c r="AE5684">
        <v>0.57699999999999996</v>
      </c>
      <c r="AF5684">
        <v>0.64200000000000002</v>
      </c>
      <c r="AG5684">
        <v>0.67600000000000005</v>
      </c>
      <c r="AH5684">
        <v>0.70899999999999996</v>
      </c>
      <c r="AI5684">
        <v>0.72399999999999998</v>
      </c>
      <c r="AJ5684">
        <v>0.73399999999999999</v>
      </c>
      <c r="AK5684">
        <v>0.747</v>
      </c>
      <c r="AL5684">
        <v>0.77800000000000002</v>
      </c>
      <c r="AM5684">
        <v>0.84699999999999998</v>
      </c>
      <c r="AN5684">
        <v>0.89500000000000002</v>
      </c>
      <c r="AO5684">
        <v>0.90100000000000002</v>
      </c>
      <c r="AP5684">
        <v>0.91100000000000003</v>
      </c>
      <c r="AQ5684">
        <v>0.92900000000000005</v>
      </c>
      <c r="AR5684">
        <v>0.95399999999999996</v>
      </c>
      <c r="AS5684">
        <v>0.94799999999999995</v>
      </c>
      <c r="AT5684">
        <v>0.90300000000000002</v>
      </c>
      <c r="AU5684">
        <v>0.878</v>
      </c>
      <c r="AV5684">
        <v>0.86399999999999999</v>
      </c>
      <c r="AW5684">
        <v>0.85499999999999998</v>
      </c>
      <c r="AX5684">
        <v>0.84699999999999998</v>
      </c>
      <c r="AY5684">
        <v>0.83799999999999997</v>
      </c>
      <c r="AZ5684">
        <v>0.83099999999999996</v>
      </c>
      <c r="BA5684">
        <v>0.82299999999999995</v>
      </c>
      <c r="BB5684">
        <v>0.81399999999999995</v>
      </c>
      <c r="BC5684">
        <v>2018</v>
      </c>
    </row>
    <row r="5685" spans="1:55" x14ac:dyDescent="0.25">
      <c r="A5685">
        <v>694</v>
      </c>
      <c r="B5685" t="s">
        <v>1417</v>
      </c>
      <c r="C5685" t="s">
        <v>275</v>
      </c>
      <c r="D5685" t="s">
        <v>1418</v>
      </c>
      <c r="E5685" t="s">
        <v>276</v>
      </c>
      <c r="F5685" t="s">
        <v>277</v>
      </c>
      <c r="G5685" t="s">
        <v>278</v>
      </c>
      <c r="I5685" t="s">
        <v>243</v>
      </c>
      <c r="J5685" t="s">
        <v>232</v>
      </c>
      <c r="K5685" t="s">
        <v>232</v>
      </c>
      <c r="L5685" t="s">
        <v>232</v>
      </c>
      <c r="M5685" t="s">
        <v>232</v>
      </c>
      <c r="N5685" t="s">
        <v>232</v>
      </c>
      <c r="O5685" t="s">
        <v>232</v>
      </c>
      <c r="P5685" t="s">
        <v>232</v>
      </c>
      <c r="Q5685" t="s">
        <v>232</v>
      </c>
      <c r="R5685" t="s">
        <v>232</v>
      </c>
      <c r="S5685" t="s">
        <v>232</v>
      </c>
      <c r="T5685">
        <v>2.7090000000000001</v>
      </c>
      <c r="U5685">
        <v>3.1429999999999998</v>
      </c>
      <c r="V5685">
        <v>4.59</v>
      </c>
      <c r="W5685">
        <v>6.109</v>
      </c>
      <c r="X5685">
        <v>8.3529999999999998</v>
      </c>
      <c r="Y5685">
        <v>13.19</v>
      </c>
      <c r="Z5685">
        <v>16.248999999999999</v>
      </c>
      <c r="AA5685">
        <v>16.891999999999999</v>
      </c>
      <c r="AB5685">
        <v>18.189</v>
      </c>
      <c r="AC5685">
        <v>20.629000000000001</v>
      </c>
      <c r="AD5685">
        <v>24.852</v>
      </c>
      <c r="AE5685">
        <v>26.887</v>
      </c>
      <c r="AF5685">
        <v>32.176000000000002</v>
      </c>
      <c r="AG5685">
        <v>33.860999999999997</v>
      </c>
      <c r="AH5685">
        <v>38.878</v>
      </c>
      <c r="AI5685">
        <v>45.301000000000002</v>
      </c>
      <c r="AJ5685">
        <v>53.024999999999999</v>
      </c>
      <c r="AK5685">
        <v>55.39</v>
      </c>
      <c r="AL5685">
        <v>60.151000000000003</v>
      </c>
      <c r="AM5685">
        <v>62.308</v>
      </c>
      <c r="AN5685">
        <v>69.337000000000003</v>
      </c>
      <c r="AO5685">
        <v>74.378</v>
      </c>
      <c r="AP5685">
        <v>79.744</v>
      </c>
      <c r="AQ5685">
        <v>82.971999999999994</v>
      </c>
      <c r="AR5685">
        <v>85.227999999999994</v>
      </c>
      <c r="AS5685">
        <v>86.741</v>
      </c>
      <c r="AT5685">
        <v>93.992000000000004</v>
      </c>
      <c r="AU5685">
        <v>102.494</v>
      </c>
      <c r="AV5685">
        <v>110.49299999999999</v>
      </c>
      <c r="AW5685">
        <v>119.027</v>
      </c>
      <c r="AX5685">
        <v>126.79600000000001</v>
      </c>
      <c r="AY5685">
        <v>134.68299999999999</v>
      </c>
      <c r="AZ5685">
        <v>143.08099999999999</v>
      </c>
      <c r="BA5685">
        <v>151.828</v>
      </c>
      <c r="BB5685">
        <v>160.81299999999999</v>
      </c>
      <c r="BC5685">
        <v>2018</v>
      </c>
    </row>
    <row r="5686" spans="1:55" x14ac:dyDescent="0.25">
      <c r="A5686">
        <v>694</v>
      </c>
      <c r="B5686" t="s">
        <v>1417</v>
      </c>
      <c r="C5686" t="s">
        <v>279</v>
      </c>
      <c r="D5686" t="s">
        <v>1418</v>
      </c>
      <c r="E5686" t="s">
        <v>280</v>
      </c>
      <c r="F5686" t="s">
        <v>281</v>
      </c>
      <c r="G5686" t="s">
        <v>282</v>
      </c>
      <c r="I5686" t="s">
        <v>1419</v>
      </c>
      <c r="J5686" t="s">
        <v>232</v>
      </c>
      <c r="K5686" t="s">
        <v>232</v>
      </c>
      <c r="L5686" t="s">
        <v>232</v>
      </c>
      <c r="M5686" t="s">
        <v>232</v>
      </c>
      <c r="N5686" t="s">
        <v>232</v>
      </c>
      <c r="O5686" t="s">
        <v>232</v>
      </c>
      <c r="P5686" t="s">
        <v>232</v>
      </c>
      <c r="Q5686" t="s">
        <v>232</v>
      </c>
      <c r="R5686" t="s">
        <v>232</v>
      </c>
      <c r="S5686" t="s">
        <v>232</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13.698</v>
      </c>
      <c r="AW5686">
        <v>14.138</v>
      </c>
      <c r="AX5686">
        <v>14.069000000000001</v>
      </c>
      <c r="AY5686">
        <v>14.038</v>
      </c>
      <c r="AZ5686">
        <v>13.964</v>
      </c>
      <c r="BA5686">
        <v>13.936</v>
      </c>
      <c r="BB5686">
        <v>13.957000000000001</v>
      </c>
      <c r="BC5686">
        <v>2018</v>
      </c>
    </row>
    <row r="5687" spans="1:55" x14ac:dyDescent="0.25">
      <c r="A5687">
        <v>694</v>
      </c>
      <c r="B5687" t="s">
        <v>1417</v>
      </c>
      <c r="C5687" t="s">
        <v>283</v>
      </c>
      <c r="D5687" t="s">
        <v>1418</v>
      </c>
      <c r="E5687" t="s">
        <v>284</v>
      </c>
      <c r="F5687" t="s">
        <v>285</v>
      </c>
      <c r="G5687" t="s">
        <v>282</v>
      </c>
      <c r="I5687" t="s">
        <v>1419</v>
      </c>
      <c r="J5687" t="s">
        <v>232</v>
      </c>
      <c r="K5687" t="s">
        <v>232</v>
      </c>
      <c r="L5687" t="s">
        <v>232</v>
      </c>
      <c r="M5687" t="s">
        <v>232</v>
      </c>
      <c r="N5687" t="s">
        <v>232</v>
      </c>
      <c r="O5687" t="s">
        <v>232</v>
      </c>
      <c r="P5687" t="s">
        <v>232</v>
      </c>
      <c r="Q5687" t="s">
        <v>232</v>
      </c>
      <c r="R5687" t="s">
        <v>232</v>
      </c>
      <c r="S5687" t="s">
        <v>232</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24.437999999999999</v>
      </c>
      <c r="AM5687">
        <v>24.08</v>
      </c>
      <c r="AN5687">
        <v>20.843</v>
      </c>
      <c r="AO5687">
        <v>18.788</v>
      </c>
      <c r="AP5687">
        <v>18.677</v>
      </c>
      <c r="AQ5687">
        <v>18.603000000000002</v>
      </c>
      <c r="AR5687">
        <v>15.961</v>
      </c>
      <c r="AS5687">
        <v>12.298</v>
      </c>
      <c r="AT5687">
        <v>16.045000000000002</v>
      </c>
      <c r="AU5687">
        <v>18.236999999999998</v>
      </c>
      <c r="AV5687">
        <v>15.837999999999999</v>
      </c>
      <c r="AW5687">
        <v>13.786</v>
      </c>
      <c r="AX5687">
        <v>13.866</v>
      </c>
      <c r="AY5687">
        <v>13.909000000000001</v>
      </c>
      <c r="AZ5687">
        <v>14.11</v>
      </c>
      <c r="BA5687">
        <v>14.061</v>
      </c>
      <c r="BB5687">
        <v>13.968999999999999</v>
      </c>
      <c r="BC5687">
        <v>2018</v>
      </c>
    </row>
    <row r="5688" spans="1:55" x14ac:dyDescent="0.25">
      <c r="A5688">
        <v>694</v>
      </c>
      <c r="B5688" t="s">
        <v>1417</v>
      </c>
      <c r="C5688" t="s">
        <v>286</v>
      </c>
      <c r="D5688" t="s">
        <v>1418</v>
      </c>
      <c r="E5688" t="s">
        <v>287</v>
      </c>
      <c r="F5688" t="s">
        <v>288</v>
      </c>
      <c r="G5688" t="s">
        <v>250</v>
      </c>
      <c r="I5688" t="s">
        <v>1420</v>
      </c>
      <c r="J5688" t="s">
        <v>232</v>
      </c>
      <c r="K5688" t="s">
        <v>232</v>
      </c>
      <c r="L5688" t="s">
        <v>232</v>
      </c>
      <c r="M5688" t="s">
        <v>232</v>
      </c>
      <c r="N5688" t="s">
        <v>232</v>
      </c>
      <c r="O5688" t="s">
        <v>232</v>
      </c>
      <c r="P5688" t="s">
        <v>232</v>
      </c>
      <c r="Q5688" t="s">
        <v>232</v>
      </c>
      <c r="R5688" t="s">
        <v>232</v>
      </c>
      <c r="S5688" t="s">
        <v>232</v>
      </c>
      <c r="T5688" t="s">
        <v>232</v>
      </c>
      <c r="U5688" t="s">
        <v>232</v>
      </c>
      <c r="V5688" t="s">
        <v>232</v>
      </c>
      <c r="W5688" t="s">
        <v>232</v>
      </c>
      <c r="X5688" t="s">
        <v>232</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292.18</v>
      </c>
      <c r="AX5688">
        <v>326.45400000000001</v>
      </c>
      <c r="AY5688">
        <v>363.38099999999997</v>
      </c>
      <c r="AZ5688">
        <v>404.786</v>
      </c>
      <c r="BA5688">
        <v>449.887</v>
      </c>
      <c r="BB5688">
        <v>499.375</v>
      </c>
      <c r="BC5688">
        <v>2018</v>
      </c>
    </row>
    <row r="5689" spans="1:55" x14ac:dyDescent="0.25">
      <c r="A5689">
        <v>694</v>
      </c>
      <c r="B5689" t="s">
        <v>1417</v>
      </c>
      <c r="C5689" t="s">
        <v>290</v>
      </c>
      <c r="D5689" t="s">
        <v>1418</v>
      </c>
      <c r="E5689" t="s">
        <v>287</v>
      </c>
      <c r="F5689" t="s">
        <v>291</v>
      </c>
      <c r="G5689" t="s">
        <v>235</v>
      </c>
      <c r="I5689" t="s">
        <v>292</v>
      </c>
      <c r="J5689" t="s">
        <v>232</v>
      </c>
      <c r="K5689" t="s">
        <v>232</v>
      </c>
      <c r="L5689" t="s">
        <v>232</v>
      </c>
      <c r="M5689" t="s">
        <v>232</v>
      </c>
      <c r="N5689" t="s">
        <v>232</v>
      </c>
      <c r="O5689" t="s">
        <v>232</v>
      </c>
      <c r="P5689" t="s">
        <v>232</v>
      </c>
      <c r="Q5689" t="s">
        <v>232</v>
      </c>
      <c r="R5689" t="s">
        <v>232</v>
      </c>
      <c r="S5689" t="s">
        <v>232</v>
      </c>
      <c r="T5689" t="s">
        <v>232</v>
      </c>
      <c r="U5689" t="s">
        <v>232</v>
      </c>
      <c r="V5689" t="s">
        <v>232</v>
      </c>
      <c r="W5689" t="s">
        <v>232</v>
      </c>
      <c r="X5689" t="s">
        <v>232</v>
      </c>
      <c r="Y5689" t="s">
        <v>232</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11.701000000000001</v>
      </c>
      <c r="AX5689">
        <v>11.73</v>
      </c>
      <c r="AY5689">
        <v>11.311</v>
      </c>
      <c r="AZ5689">
        <v>11.395</v>
      </c>
      <c r="BA5689">
        <v>11.141999999999999</v>
      </c>
      <c r="BB5689">
        <v>11</v>
      </c>
      <c r="BC5689">
        <v>2018</v>
      </c>
    </row>
    <row r="5690" spans="1:55" x14ac:dyDescent="0.25">
      <c r="A5690">
        <v>694</v>
      </c>
      <c r="B5690" t="s">
        <v>1417</v>
      </c>
      <c r="C5690" t="s">
        <v>293</v>
      </c>
      <c r="D5690" t="s">
        <v>1418</v>
      </c>
      <c r="E5690" t="s">
        <v>294</v>
      </c>
      <c r="F5690" t="s">
        <v>295</v>
      </c>
      <c r="G5690" t="s">
        <v>250</v>
      </c>
      <c r="I5690" t="s">
        <v>1420</v>
      </c>
      <c r="J5690" t="s">
        <v>232</v>
      </c>
      <c r="K5690" t="s">
        <v>232</v>
      </c>
      <c r="L5690" t="s">
        <v>232</v>
      </c>
      <c r="M5690" t="s">
        <v>232</v>
      </c>
      <c r="N5690" t="s">
        <v>232</v>
      </c>
      <c r="O5690" t="s">
        <v>232</v>
      </c>
      <c r="P5690" t="s">
        <v>232</v>
      </c>
      <c r="Q5690" t="s">
        <v>232</v>
      </c>
      <c r="R5690" t="s">
        <v>232</v>
      </c>
      <c r="S5690" t="s">
        <v>232</v>
      </c>
      <c r="T5690" t="s">
        <v>232</v>
      </c>
      <c r="U5690" t="s">
        <v>232</v>
      </c>
      <c r="V5690" t="s">
        <v>232</v>
      </c>
      <c r="W5690" t="s">
        <v>232</v>
      </c>
      <c r="X5690" t="s">
        <v>232</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307.678</v>
      </c>
      <c r="AX5690">
        <v>343.62200000000001</v>
      </c>
      <c r="AY5690">
        <v>383.13900000000001</v>
      </c>
      <c r="AZ5690">
        <v>426.43299999999999</v>
      </c>
      <c r="BA5690">
        <v>473.34100000000001</v>
      </c>
      <c r="BB5690">
        <v>525.40899999999999</v>
      </c>
      <c r="BC5690">
        <v>2018</v>
      </c>
    </row>
    <row r="5691" spans="1:55" x14ac:dyDescent="0.25">
      <c r="A5691">
        <v>694</v>
      </c>
      <c r="B5691" t="s">
        <v>1417</v>
      </c>
      <c r="C5691" t="s">
        <v>296</v>
      </c>
      <c r="D5691" t="s">
        <v>1418</v>
      </c>
      <c r="E5691" t="s">
        <v>294</v>
      </c>
      <c r="F5691" t="s">
        <v>297</v>
      </c>
      <c r="G5691" t="s">
        <v>235</v>
      </c>
      <c r="I5691" t="s">
        <v>298</v>
      </c>
      <c r="J5691" t="s">
        <v>232</v>
      </c>
      <c r="K5691" t="s">
        <v>232</v>
      </c>
      <c r="L5691" t="s">
        <v>232</v>
      </c>
      <c r="M5691" t="s">
        <v>232</v>
      </c>
      <c r="N5691" t="s">
        <v>232</v>
      </c>
      <c r="O5691" t="s">
        <v>232</v>
      </c>
      <c r="P5691" t="s">
        <v>232</v>
      </c>
      <c r="Q5691" t="s">
        <v>232</v>
      </c>
      <c r="R5691" t="s">
        <v>232</v>
      </c>
      <c r="S5691" t="s">
        <v>232</v>
      </c>
      <c r="T5691" t="s">
        <v>232</v>
      </c>
      <c r="U5691" t="s">
        <v>232</v>
      </c>
      <c r="V5691" t="s">
        <v>232</v>
      </c>
      <c r="W5691" t="s">
        <v>232</v>
      </c>
      <c r="X5691" t="s">
        <v>232</v>
      </c>
      <c r="Y5691" t="s">
        <v>232</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12.058</v>
      </c>
      <c r="AX5691">
        <v>11.682</v>
      </c>
      <c r="AY5691">
        <v>11.5</v>
      </c>
      <c r="AZ5691">
        <v>11.3</v>
      </c>
      <c r="BA5691">
        <v>11</v>
      </c>
      <c r="BB5691">
        <v>11</v>
      </c>
      <c r="BC5691">
        <v>2018</v>
      </c>
    </row>
    <row r="5692" spans="1:55" x14ac:dyDescent="0.25">
      <c r="A5692">
        <v>694</v>
      </c>
      <c r="B5692" t="s">
        <v>1417</v>
      </c>
      <c r="C5692" t="s">
        <v>299</v>
      </c>
      <c r="D5692" t="s">
        <v>1418</v>
      </c>
      <c r="E5692" t="s">
        <v>300</v>
      </c>
      <c r="G5692" t="s">
        <v>274</v>
      </c>
    </row>
    <row r="5693" spans="1:55" x14ac:dyDescent="0.25">
      <c r="A5693">
        <v>694</v>
      </c>
      <c r="B5693" t="s">
        <v>1417</v>
      </c>
      <c r="C5693" t="s">
        <v>301</v>
      </c>
      <c r="D5693" t="s">
        <v>1418</v>
      </c>
      <c r="E5693" t="s">
        <v>302</v>
      </c>
      <c r="F5693" t="s">
        <v>303</v>
      </c>
      <c r="G5693" t="s">
        <v>235</v>
      </c>
      <c r="I5693" t="s">
        <v>1421</v>
      </c>
      <c r="J5693" t="s">
        <v>232</v>
      </c>
      <c r="K5693" t="s">
        <v>232</v>
      </c>
      <c r="L5693" t="s">
        <v>232</v>
      </c>
      <c r="M5693" t="s">
        <v>232</v>
      </c>
      <c r="N5693" t="s">
        <v>232</v>
      </c>
      <c r="O5693" t="s">
        <v>232</v>
      </c>
      <c r="P5693" t="s">
        <v>232</v>
      </c>
      <c r="Q5693" t="s">
        <v>232</v>
      </c>
      <c r="R5693" t="s">
        <v>232</v>
      </c>
      <c r="S5693" t="s">
        <v>232</v>
      </c>
      <c r="T5693" t="s">
        <v>232</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41.621000000000002</v>
      </c>
      <c r="AF5693">
        <v>-0.55900000000000005</v>
      </c>
      <c r="AG5693">
        <v>27.419</v>
      </c>
      <c r="AH5693">
        <v>-17.739000000000001</v>
      </c>
      <c r="AI5693">
        <v>29.33</v>
      </c>
      <c r="AJ5693">
        <v>-2.351</v>
      </c>
      <c r="AK5693">
        <v>20.023</v>
      </c>
      <c r="AL5693">
        <v>13.427</v>
      </c>
      <c r="AM5693">
        <v>-1.986</v>
      </c>
      <c r="AN5693">
        <v>23.515000000000001</v>
      </c>
      <c r="AO5693">
        <v>5.3019999999999996</v>
      </c>
      <c r="AP5693">
        <v>-11.692</v>
      </c>
      <c r="AQ5693">
        <v>-6.8680000000000003</v>
      </c>
      <c r="AR5693">
        <v>22.39</v>
      </c>
      <c r="AS5693">
        <v>3.1859999999999999</v>
      </c>
      <c r="AT5693">
        <v>-28.873999999999999</v>
      </c>
      <c r="AU5693">
        <v>2.431</v>
      </c>
      <c r="AV5693">
        <v>17.664999999999999</v>
      </c>
      <c r="AW5693">
        <v>12.506</v>
      </c>
      <c r="AX5693">
        <v>2.5019999999999998</v>
      </c>
      <c r="AY5693">
        <v>1.0349999999999999</v>
      </c>
      <c r="AZ5693">
        <v>5.2560000000000002</v>
      </c>
      <c r="BA5693">
        <v>-0.253</v>
      </c>
      <c r="BB5693">
        <v>2.4820000000000002</v>
      </c>
      <c r="BC5693">
        <v>2018</v>
      </c>
    </row>
    <row r="5694" spans="1:55" x14ac:dyDescent="0.25">
      <c r="A5694">
        <v>694</v>
      </c>
      <c r="B5694" t="s">
        <v>1417</v>
      </c>
      <c r="C5694" t="s">
        <v>305</v>
      </c>
      <c r="D5694" t="s">
        <v>1418</v>
      </c>
      <c r="E5694" t="s">
        <v>306</v>
      </c>
      <c r="F5694" t="s">
        <v>307</v>
      </c>
      <c r="G5694" t="s">
        <v>235</v>
      </c>
      <c r="I5694" t="s">
        <v>1421</v>
      </c>
      <c r="J5694" t="s">
        <v>232</v>
      </c>
      <c r="K5694" t="s">
        <v>232</v>
      </c>
      <c r="L5694" t="s">
        <v>232</v>
      </c>
      <c r="M5694" t="s">
        <v>232</v>
      </c>
      <c r="N5694" t="s">
        <v>232</v>
      </c>
      <c r="O5694" t="s">
        <v>232</v>
      </c>
      <c r="P5694" t="s">
        <v>232</v>
      </c>
      <c r="Q5694" t="s">
        <v>232</v>
      </c>
      <c r="R5694" t="s">
        <v>232</v>
      </c>
      <c r="S5694" t="s">
        <v>232</v>
      </c>
      <c r="T5694" t="s">
        <v>232</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37.673000000000002</v>
      </c>
      <c r="AF5694">
        <v>-2.9140000000000001</v>
      </c>
      <c r="AG5694">
        <v>36.710999999999999</v>
      </c>
      <c r="AH5694">
        <v>-20.338000000000001</v>
      </c>
      <c r="AI5694">
        <v>44.097000000000001</v>
      </c>
      <c r="AJ5694">
        <v>-24.983000000000001</v>
      </c>
      <c r="AK5694">
        <v>18.917000000000002</v>
      </c>
      <c r="AL5694">
        <v>16.004999999999999</v>
      </c>
      <c r="AM5694">
        <v>-1.72</v>
      </c>
      <c r="AN5694">
        <v>38.765999999999998</v>
      </c>
      <c r="AO5694">
        <v>9.891</v>
      </c>
      <c r="AP5694">
        <v>-14.768000000000001</v>
      </c>
      <c r="AQ5694">
        <v>-8.0410000000000004</v>
      </c>
      <c r="AR5694">
        <v>26.030999999999999</v>
      </c>
      <c r="AS5694">
        <v>16.827000000000002</v>
      </c>
      <c r="AT5694">
        <v>-25.079000000000001</v>
      </c>
      <c r="AU5694">
        <v>-15.768000000000001</v>
      </c>
      <c r="AV5694">
        <v>8.8729999999999993</v>
      </c>
      <c r="AW5694">
        <v>13.436999999999999</v>
      </c>
      <c r="AX5694">
        <v>4.4349999999999996</v>
      </c>
      <c r="AY5694">
        <v>5.3860000000000001</v>
      </c>
      <c r="AZ5694">
        <v>10.965</v>
      </c>
      <c r="BA5694">
        <v>4.5339999999999998</v>
      </c>
      <c r="BB5694">
        <v>3.4630000000000001</v>
      </c>
      <c r="BC5694">
        <v>2018</v>
      </c>
    </row>
    <row r="5695" spans="1:55" x14ac:dyDescent="0.25">
      <c r="A5695">
        <v>694</v>
      </c>
      <c r="B5695" t="s">
        <v>1417</v>
      </c>
      <c r="C5695" t="s">
        <v>308</v>
      </c>
      <c r="D5695" t="s">
        <v>1418</v>
      </c>
      <c r="E5695" t="s">
        <v>309</v>
      </c>
      <c r="F5695" t="s">
        <v>310</v>
      </c>
      <c r="G5695" t="s">
        <v>235</v>
      </c>
      <c r="I5695" t="s">
        <v>1421</v>
      </c>
      <c r="J5695" t="s">
        <v>232</v>
      </c>
      <c r="K5695" t="s">
        <v>232</v>
      </c>
      <c r="L5695" t="s">
        <v>232</v>
      </c>
      <c r="M5695" t="s">
        <v>232</v>
      </c>
      <c r="N5695" t="s">
        <v>232</v>
      </c>
      <c r="O5695" t="s">
        <v>232</v>
      </c>
      <c r="P5695" t="s">
        <v>232</v>
      </c>
      <c r="Q5695" t="s">
        <v>232</v>
      </c>
      <c r="R5695" t="s">
        <v>232</v>
      </c>
      <c r="S5695" t="s">
        <v>232</v>
      </c>
      <c r="T5695" t="s">
        <v>232</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8.3879999999999999</v>
      </c>
      <c r="AF5695">
        <v>-9.9649999999999999</v>
      </c>
      <c r="AG5695">
        <v>30.773</v>
      </c>
      <c r="AH5695">
        <v>6.7720000000000002</v>
      </c>
      <c r="AI5695">
        <v>6.399</v>
      </c>
      <c r="AJ5695">
        <v>-13.741</v>
      </c>
      <c r="AK5695">
        <v>2.798</v>
      </c>
      <c r="AL5695">
        <v>-3.9180000000000001</v>
      </c>
      <c r="AM5695">
        <v>3.47</v>
      </c>
      <c r="AN5695">
        <v>10.747999999999999</v>
      </c>
      <c r="AO5695">
        <v>-9.9109999999999996</v>
      </c>
      <c r="AP5695">
        <v>-4.5419999999999998</v>
      </c>
      <c r="AQ5695">
        <v>-8.9999999999999993E-3</v>
      </c>
      <c r="AR5695">
        <v>-6.0830000000000002</v>
      </c>
      <c r="AS5695">
        <v>8.6820000000000004</v>
      </c>
      <c r="AT5695">
        <v>-7.1449999999999996</v>
      </c>
      <c r="AU5695">
        <v>8.9429999999999996</v>
      </c>
      <c r="AV5695">
        <v>-0.65700000000000003</v>
      </c>
      <c r="AW5695">
        <v>4.9729999999999999</v>
      </c>
      <c r="AX5695">
        <v>6.1619999999999999</v>
      </c>
      <c r="AY5695">
        <v>3.7480000000000002</v>
      </c>
      <c r="AZ5695">
        <v>11.711</v>
      </c>
      <c r="BA5695">
        <v>1.9850000000000001</v>
      </c>
      <c r="BB5695">
        <v>2.476</v>
      </c>
      <c r="BC5695">
        <v>2018</v>
      </c>
    </row>
    <row r="5696" spans="1:55" x14ac:dyDescent="0.25">
      <c r="A5696">
        <v>694</v>
      </c>
      <c r="B5696" t="s">
        <v>1417</v>
      </c>
      <c r="C5696" t="s">
        <v>311</v>
      </c>
      <c r="D5696" t="s">
        <v>1418</v>
      </c>
      <c r="E5696" t="s">
        <v>312</v>
      </c>
      <c r="F5696" t="s">
        <v>313</v>
      </c>
      <c r="G5696" t="s">
        <v>235</v>
      </c>
      <c r="I5696" t="s">
        <v>1421</v>
      </c>
      <c r="J5696" t="s">
        <v>232</v>
      </c>
      <c r="K5696" t="s">
        <v>232</v>
      </c>
      <c r="L5696" t="s">
        <v>232</v>
      </c>
      <c r="M5696" t="s">
        <v>232</v>
      </c>
      <c r="N5696" t="s">
        <v>232</v>
      </c>
      <c r="O5696" t="s">
        <v>232</v>
      </c>
      <c r="P5696" t="s">
        <v>232</v>
      </c>
      <c r="Q5696" t="s">
        <v>232</v>
      </c>
      <c r="R5696" t="s">
        <v>232</v>
      </c>
      <c r="S5696" t="s">
        <v>232</v>
      </c>
      <c r="T5696" t="s">
        <v>232</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8.7759999999999998</v>
      </c>
      <c r="AF5696">
        <v>-15.371</v>
      </c>
      <c r="AG5696">
        <v>32.69</v>
      </c>
      <c r="AH5696">
        <v>11.537000000000001</v>
      </c>
      <c r="AI5696">
        <v>12.94</v>
      </c>
      <c r="AJ5696">
        <v>-14.396000000000001</v>
      </c>
      <c r="AK5696">
        <v>4.6619999999999999</v>
      </c>
      <c r="AL5696">
        <v>-4.3440000000000003</v>
      </c>
      <c r="AM5696">
        <v>2.1669999999999998</v>
      </c>
      <c r="AN5696">
        <v>10.833</v>
      </c>
      <c r="AO5696">
        <v>-9.5190000000000001</v>
      </c>
      <c r="AP5696">
        <v>-3.6840000000000002</v>
      </c>
      <c r="AQ5696">
        <v>-0.05</v>
      </c>
      <c r="AR5696">
        <v>-5.9649999999999999</v>
      </c>
      <c r="AS5696">
        <v>4.1319999999999997</v>
      </c>
      <c r="AT5696">
        <v>-10.414</v>
      </c>
      <c r="AU5696">
        <v>8.7550000000000008</v>
      </c>
      <c r="AV5696">
        <v>1.302</v>
      </c>
      <c r="AW5696">
        <v>3.89</v>
      </c>
      <c r="AX5696">
        <v>6.3330000000000002</v>
      </c>
      <c r="AY5696">
        <v>3.6019999999999999</v>
      </c>
      <c r="AZ5696">
        <v>12.364000000000001</v>
      </c>
      <c r="BA5696">
        <v>1.7909999999999999</v>
      </c>
      <c r="BB5696">
        <v>2.2909999999999999</v>
      </c>
      <c r="BC5696">
        <v>2018</v>
      </c>
    </row>
    <row r="5697" spans="1:55" x14ac:dyDescent="0.25">
      <c r="A5697">
        <v>694</v>
      </c>
      <c r="B5697" t="s">
        <v>1417</v>
      </c>
      <c r="C5697" t="s">
        <v>314</v>
      </c>
      <c r="D5697" t="s">
        <v>1418</v>
      </c>
      <c r="E5697" t="s">
        <v>315</v>
      </c>
      <c r="F5697" t="s">
        <v>316</v>
      </c>
      <c r="G5697" t="s">
        <v>317</v>
      </c>
      <c r="I5697" t="s">
        <v>1422</v>
      </c>
      <c r="J5697" t="s">
        <v>232</v>
      </c>
      <c r="K5697" t="s">
        <v>232</v>
      </c>
      <c r="L5697" t="s">
        <v>232</v>
      </c>
      <c r="M5697" t="s">
        <v>232</v>
      </c>
      <c r="N5697" t="s">
        <v>232</v>
      </c>
      <c r="O5697" t="s">
        <v>232</v>
      </c>
      <c r="P5697" t="s">
        <v>232</v>
      </c>
      <c r="Q5697" t="s">
        <v>232</v>
      </c>
      <c r="R5697" t="s">
        <v>232</v>
      </c>
      <c r="S5697" t="s">
        <v>232</v>
      </c>
      <c r="T5697" t="s">
        <v>232</v>
      </c>
      <c r="U5697" t="s">
        <v>232</v>
      </c>
      <c r="V5697" t="s">
        <v>232</v>
      </c>
      <c r="W5697" t="s">
        <v>232</v>
      </c>
      <c r="X5697" t="s">
        <v>232</v>
      </c>
      <c r="Y5697" t="s">
        <v>232</v>
      </c>
      <c r="Z5697" t="s">
        <v>232</v>
      </c>
      <c r="AA5697" t="s">
        <v>232</v>
      </c>
      <c r="AB5697" t="s">
        <v>232</v>
      </c>
      <c r="AC5697" t="s">
        <v>232</v>
      </c>
      <c r="AD5697" t="s">
        <v>232</v>
      </c>
      <c r="AE5697" t="s">
        <v>232</v>
      </c>
      <c r="AF5697" t="s">
        <v>232</v>
      </c>
      <c r="AG5697" t="s">
        <v>232</v>
      </c>
      <c r="AH5697" t="s">
        <v>232</v>
      </c>
      <c r="AI5697" t="s">
        <v>232</v>
      </c>
      <c r="AJ5697" t="s">
        <v>232</v>
      </c>
      <c r="AK5697" t="s">
        <v>232</v>
      </c>
      <c r="AL5697" t="s">
        <v>232</v>
      </c>
      <c r="AM5697" t="s">
        <v>232</v>
      </c>
      <c r="AN5697">
        <v>5.0919999999999996</v>
      </c>
      <c r="AO5697">
        <v>5.9569999999999999</v>
      </c>
      <c r="AP5697">
        <v>10.566000000000001</v>
      </c>
      <c r="AQ5697">
        <v>9.9550000000000001</v>
      </c>
      <c r="AR5697">
        <v>7.8410000000000002</v>
      </c>
      <c r="AS5697">
        <v>9</v>
      </c>
      <c r="AT5697">
        <v>13.375</v>
      </c>
      <c r="AU5697">
        <v>17.462</v>
      </c>
      <c r="AV5697">
        <v>22.562000000000001</v>
      </c>
      <c r="AW5697" t="s">
        <v>232</v>
      </c>
      <c r="AX5697" t="s">
        <v>232</v>
      </c>
      <c r="AY5697" t="s">
        <v>232</v>
      </c>
      <c r="AZ5697" t="s">
        <v>232</v>
      </c>
      <c r="BA5697" t="s">
        <v>232</v>
      </c>
      <c r="BB5697" t="s">
        <v>232</v>
      </c>
      <c r="BC5697">
        <v>2018</v>
      </c>
    </row>
    <row r="5698" spans="1:55" x14ac:dyDescent="0.25">
      <c r="A5698">
        <v>694</v>
      </c>
      <c r="B5698" t="s">
        <v>1417</v>
      </c>
      <c r="C5698" t="s">
        <v>318</v>
      </c>
      <c r="D5698" t="s">
        <v>1418</v>
      </c>
      <c r="E5698" t="s">
        <v>319</v>
      </c>
      <c r="F5698" t="s">
        <v>320</v>
      </c>
      <c r="G5698" t="s">
        <v>321</v>
      </c>
      <c r="H5698" t="s">
        <v>322</v>
      </c>
    </row>
    <row r="5699" spans="1:55" x14ac:dyDescent="0.25">
      <c r="A5699">
        <v>694</v>
      </c>
      <c r="B5699" t="s">
        <v>1417</v>
      </c>
      <c r="C5699" t="s">
        <v>323</v>
      </c>
      <c r="D5699" t="s">
        <v>1418</v>
      </c>
      <c r="E5699" t="s">
        <v>324</v>
      </c>
      <c r="F5699" t="s">
        <v>325</v>
      </c>
      <c r="G5699" t="s">
        <v>321</v>
      </c>
      <c r="H5699" t="s">
        <v>322</v>
      </c>
      <c r="I5699" t="s">
        <v>1423</v>
      </c>
      <c r="J5699">
        <v>68.447000000000003</v>
      </c>
      <c r="K5699">
        <v>70.388000000000005</v>
      </c>
      <c r="L5699">
        <v>72.317999999999998</v>
      </c>
      <c r="M5699">
        <v>74.272000000000006</v>
      </c>
      <c r="N5699">
        <v>76.299000000000007</v>
      </c>
      <c r="O5699">
        <v>78.435000000000002</v>
      </c>
      <c r="P5699">
        <v>80.688000000000002</v>
      </c>
      <c r="Q5699">
        <v>83.043000000000006</v>
      </c>
      <c r="R5699">
        <v>85.488</v>
      </c>
      <c r="S5699">
        <v>87.998000000000005</v>
      </c>
      <c r="T5699">
        <v>90.557000000000002</v>
      </c>
      <c r="U5699">
        <v>93.161000000000001</v>
      </c>
      <c r="V5699">
        <v>95.724999999999994</v>
      </c>
      <c r="W5699">
        <v>98.36</v>
      </c>
      <c r="X5699">
        <v>101.068</v>
      </c>
      <c r="Y5699">
        <v>103.85</v>
      </c>
      <c r="Z5699">
        <v>106.709</v>
      </c>
      <c r="AA5699">
        <v>109.64700000000001</v>
      </c>
      <c r="AB5699">
        <v>112.66500000000001</v>
      </c>
      <c r="AC5699">
        <v>115.76600000000001</v>
      </c>
      <c r="AD5699">
        <v>118.953</v>
      </c>
      <c r="AE5699">
        <v>122.22799999999999</v>
      </c>
      <c r="AF5699">
        <v>125.593</v>
      </c>
      <c r="AG5699">
        <v>129.05000000000001</v>
      </c>
      <c r="AH5699">
        <v>132.602</v>
      </c>
      <c r="AI5699">
        <v>136.25299999999999</v>
      </c>
      <c r="AJ5699">
        <v>140.00399999999999</v>
      </c>
      <c r="AK5699">
        <v>143.85400000000001</v>
      </c>
      <c r="AL5699">
        <v>147.81</v>
      </c>
      <c r="AM5699">
        <v>151.874</v>
      </c>
      <c r="AN5699">
        <v>156.05099999999999</v>
      </c>
      <c r="AO5699">
        <v>160.34200000000001</v>
      </c>
      <c r="AP5699">
        <v>164.75200000000001</v>
      </c>
      <c r="AQ5699">
        <v>169.28200000000001</v>
      </c>
      <c r="AR5699">
        <v>173.93799999999999</v>
      </c>
      <c r="AS5699">
        <v>178.721</v>
      </c>
      <c r="AT5699">
        <v>183.636</v>
      </c>
      <c r="AU5699">
        <v>188.68600000000001</v>
      </c>
      <c r="AV5699">
        <v>193.875</v>
      </c>
      <c r="AW5699">
        <v>199.20599999999999</v>
      </c>
      <c r="AX5699">
        <v>204.684</v>
      </c>
      <c r="AY5699">
        <v>210.31299999999999</v>
      </c>
      <c r="AZ5699">
        <v>216.09700000000001</v>
      </c>
      <c r="BA5699">
        <v>222.03899999999999</v>
      </c>
      <c r="BB5699">
        <v>228.14599999999999</v>
      </c>
      <c r="BC5699">
        <v>2012</v>
      </c>
    </row>
    <row r="5700" spans="1:55" x14ac:dyDescent="0.25">
      <c r="A5700">
        <v>694</v>
      </c>
      <c r="B5700" t="s">
        <v>1417</v>
      </c>
      <c r="C5700" t="s">
        <v>327</v>
      </c>
      <c r="D5700" t="s">
        <v>1418</v>
      </c>
      <c r="E5700" t="s">
        <v>328</v>
      </c>
      <c r="F5700" t="s">
        <v>329</v>
      </c>
      <c r="G5700" t="s">
        <v>229</v>
      </c>
      <c r="H5700" t="s">
        <v>230</v>
      </c>
      <c r="I5700" t="s">
        <v>1424</v>
      </c>
      <c r="J5700" t="s">
        <v>232</v>
      </c>
      <c r="K5700" t="s">
        <v>232</v>
      </c>
      <c r="L5700" t="s">
        <v>232</v>
      </c>
      <c r="M5700" t="s">
        <v>232</v>
      </c>
      <c r="N5700" t="s">
        <v>232</v>
      </c>
      <c r="O5700" t="s">
        <v>232</v>
      </c>
      <c r="P5700" t="s">
        <v>232</v>
      </c>
      <c r="Q5700" t="s">
        <v>232</v>
      </c>
      <c r="R5700" t="s">
        <v>232</v>
      </c>
      <c r="S5700" t="s">
        <v>232</v>
      </c>
      <c r="T5700">
        <v>96.415999999999997</v>
      </c>
      <c r="U5700">
        <v>104.331</v>
      </c>
      <c r="V5700">
        <v>216.387</v>
      </c>
      <c r="W5700">
        <v>246.923</v>
      </c>
      <c r="X5700">
        <v>225.988</v>
      </c>
      <c r="Y5700">
        <v>464.59899999999999</v>
      </c>
      <c r="Z5700">
        <v>598.05399999999997</v>
      </c>
      <c r="AA5700">
        <v>626.255</v>
      </c>
      <c r="AB5700">
        <v>496.892</v>
      </c>
      <c r="AC5700" s="52">
        <v>1011</v>
      </c>
      <c r="AD5700" s="52">
        <v>1986.95</v>
      </c>
      <c r="AE5700" s="52">
        <v>2247.88</v>
      </c>
      <c r="AF5700" s="52">
        <v>2348.4499999999998</v>
      </c>
      <c r="AG5700" s="52">
        <v>2794.77</v>
      </c>
      <c r="AH5700" s="52">
        <v>4127.32</v>
      </c>
      <c r="AI5700" s="52">
        <v>5059.6400000000003</v>
      </c>
      <c r="AJ5700" s="52">
        <v>6040.81</v>
      </c>
      <c r="AK5700" s="52">
        <v>5615.21</v>
      </c>
      <c r="AL5700" s="52">
        <v>7861.55</v>
      </c>
      <c r="AM5700" s="52">
        <v>4475.1400000000003</v>
      </c>
      <c r="AN5700" s="52">
        <v>6889.68</v>
      </c>
      <c r="AO5700" s="52">
        <v>11295.95</v>
      </c>
      <c r="AP5700" s="52">
        <v>10379.129999999999</v>
      </c>
      <c r="AQ5700" s="52">
        <v>8949.39</v>
      </c>
      <c r="AR5700" s="52">
        <v>9484.18</v>
      </c>
      <c r="AS5700" s="52">
        <v>7199.57</v>
      </c>
      <c r="AT5700" s="52">
        <v>5680.76</v>
      </c>
      <c r="AU5700" s="52">
        <v>7085.13</v>
      </c>
      <c r="AV5700" s="52">
        <v>10322.07</v>
      </c>
      <c r="AW5700" s="52">
        <v>10084.57</v>
      </c>
      <c r="AX5700" s="52">
        <v>11714.77</v>
      </c>
      <c r="AY5700" s="52">
        <v>12830.93</v>
      </c>
      <c r="AZ5700" s="52">
        <v>14474.28</v>
      </c>
      <c r="BA5700" s="52">
        <v>16451.919999999998</v>
      </c>
      <c r="BB5700" s="52">
        <v>18403.03</v>
      </c>
      <c r="BC5700">
        <v>2018</v>
      </c>
    </row>
    <row r="5701" spans="1:55" x14ac:dyDescent="0.25">
      <c r="A5701">
        <v>694</v>
      </c>
      <c r="B5701" t="s">
        <v>1417</v>
      </c>
      <c r="C5701" t="s">
        <v>331</v>
      </c>
      <c r="D5701" t="s">
        <v>1418</v>
      </c>
      <c r="E5701" t="s">
        <v>328</v>
      </c>
      <c r="F5701" t="s">
        <v>329</v>
      </c>
      <c r="G5701" t="s">
        <v>282</v>
      </c>
      <c r="I5701" t="s">
        <v>332</v>
      </c>
      <c r="J5701" t="s">
        <v>232</v>
      </c>
      <c r="K5701" t="s">
        <v>232</v>
      </c>
      <c r="L5701" t="s">
        <v>232</v>
      </c>
      <c r="M5701" t="s">
        <v>232</v>
      </c>
      <c r="N5701" t="s">
        <v>232</v>
      </c>
      <c r="O5701" t="s">
        <v>232</v>
      </c>
      <c r="P5701" t="s">
        <v>232</v>
      </c>
      <c r="Q5701" t="s">
        <v>232</v>
      </c>
      <c r="R5701" t="s">
        <v>232</v>
      </c>
      <c r="S5701" t="s">
        <v>232</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14.295999999999999</v>
      </c>
      <c r="AQ5701">
        <v>11.047000000000001</v>
      </c>
      <c r="AR5701">
        <v>10.522</v>
      </c>
      <c r="AS5701">
        <v>7.5640000000000001</v>
      </c>
      <c r="AT5701">
        <v>5.5380000000000003</v>
      </c>
      <c r="AU5701">
        <v>6.1660000000000004</v>
      </c>
      <c r="AV5701">
        <v>7.9950000000000001</v>
      </c>
      <c r="AW5701">
        <v>6.9740000000000002</v>
      </c>
      <c r="AX5701">
        <v>7.2649999999999997</v>
      </c>
      <c r="AY5701">
        <v>7.1639999999999997</v>
      </c>
      <c r="AZ5701">
        <v>7.2539999999999996</v>
      </c>
      <c r="BA5701">
        <v>7.423</v>
      </c>
      <c r="BB5701">
        <v>7.4870000000000001</v>
      </c>
      <c r="BC5701">
        <v>2018</v>
      </c>
    </row>
    <row r="5702" spans="1:55" x14ac:dyDescent="0.25">
      <c r="A5702">
        <v>694</v>
      </c>
      <c r="B5702" t="s">
        <v>1417</v>
      </c>
      <c r="C5702" t="s">
        <v>333</v>
      </c>
      <c r="D5702" t="s">
        <v>1418</v>
      </c>
      <c r="E5702" t="s">
        <v>334</v>
      </c>
      <c r="F5702" t="s">
        <v>335</v>
      </c>
      <c r="G5702" t="s">
        <v>229</v>
      </c>
      <c r="H5702" t="s">
        <v>230</v>
      </c>
      <c r="I5702" t="s">
        <v>1424</v>
      </c>
      <c r="J5702" t="s">
        <v>232</v>
      </c>
      <c r="K5702" t="s">
        <v>232</v>
      </c>
      <c r="L5702" t="s">
        <v>232</v>
      </c>
      <c r="M5702" t="s">
        <v>232</v>
      </c>
      <c r="N5702" t="s">
        <v>232</v>
      </c>
      <c r="O5702" t="s">
        <v>232</v>
      </c>
      <c r="P5702" t="s">
        <v>232</v>
      </c>
      <c r="Q5702" t="s">
        <v>232</v>
      </c>
      <c r="R5702" t="s">
        <v>232</v>
      </c>
      <c r="S5702" t="s">
        <v>232</v>
      </c>
      <c r="T5702">
        <v>99.769000000000005</v>
      </c>
      <c r="U5702">
        <v>114.241</v>
      </c>
      <c r="V5702">
        <v>204.31800000000001</v>
      </c>
      <c r="W5702">
        <v>354.63299999999998</v>
      </c>
      <c r="X5702">
        <v>299.41899999999998</v>
      </c>
      <c r="Y5702">
        <v>361.81099999999998</v>
      </c>
      <c r="Z5702">
        <v>418.613</v>
      </c>
      <c r="AA5702">
        <v>560.50199999999995</v>
      </c>
      <c r="AB5702">
        <v>721.38499999999999</v>
      </c>
      <c r="AC5702" s="52">
        <v>1114.94</v>
      </c>
      <c r="AD5702" s="52">
        <v>1706.56</v>
      </c>
      <c r="AE5702" s="52">
        <v>2509.9699999999998</v>
      </c>
      <c r="AF5702" s="52">
        <v>2196.31</v>
      </c>
      <c r="AG5702" s="52">
        <v>3086.76</v>
      </c>
      <c r="AH5702" s="52">
        <v>3176.67</v>
      </c>
      <c r="AI5702" s="52">
        <v>3966.7</v>
      </c>
      <c r="AJ5702" s="52">
        <v>3548.71</v>
      </c>
      <c r="AK5702" s="52">
        <v>5967.38</v>
      </c>
      <c r="AL5702" s="52">
        <v>5629</v>
      </c>
      <c r="AM5702" s="52">
        <v>6850.79</v>
      </c>
      <c r="AN5702" s="52">
        <v>9232.69</v>
      </c>
      <c r="AO5702" s="52">
        <v>11055</v>
      </c>
      <c r="AP5702" s="52">
        <v>10201.94</v>
      </c>
      <c r="AQ5702" s="52">
        <v>10835.23</v>
      </c>
      <c r="AR5702" s="52">
        <v>11396.59</v>
      </c>
      <c r="AS5702" s="52">
        <v>10539.51</v>
      </c>
      <c r="AT5702" s="52">
        <v>9735.08</v>
      </c>
      <c r="AU5702" s="52">
        <v>13300.59</v>
      </c>
      <c r="AV5702" s="52">
        <v>16162</v>
      </c>
      <c r="AW5702" s="52">
        <v>17461.39</v>
      </c>
      <c r="AX5702" s="52">
        <v>19204.59</v>
      </c>
      <c r="AY5702" s="52">
        <v>20977.29</v>
      </c>
      <c r="AZ5702" s="52">
        <v>23480.639999999999</v>
      </c>
      <c r="BA5702" s="52">
        <v>26334.63</v>
      </c>
      <c r="BB5702" s="52">
        <v>29209.86</v>
      </c>
      <c r="BC5702">
        <v>2018</v>
      </c>
    </row>
    <row r="5703" spans="1:55" x14ac:dyDescent="0.25">
      <c r="A5703">
        <v>694</v>
      </c>
      <c r="B5703" t="s">
        <v>1417</v>
      </c>
      <c r="C5703" t="s">
        <v>336</v>
      </c>
      <c r="D5703" t="s">
        <v>1418</v>
      </c>
      <c r="E5703" t="s">
        <v>334</v>
      </c>
      <c r="F5703" t="s">
        <v>335</v>
      </c>
      <c r="G5703" t="s">
        <v>282</v>
      </c>
      <c r="I5703" t="s">
        <v>337</v>
      </c>
      <c r="J5703" t="s">
        <v>232</v>
      </c>
      <c r="K5703" t="s">
        <v>232</v>
      </c>
      <c r="L5703" t="s">
        <v>232</v>
      </c>
      <c r="M5703" t="s">
        <v>232</v>
      </c>
      <c r="N5703" t="s">
        <v>232</v>
      </c>
      <c r="O5703" t="s">
        <v>232</v>
      </c>
      <c r="P5703" t="s">
        <v>232</v>
      </c>
      <c r="Q5703" t="s">
        <v>232</v>
      </c>
      <c r="R5703" t="s">
        <v>232</v>
      </c>
      <c r="S5703" t="s">
        <v>232</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12.381</v>
      </c>
      <c r="AK5703">
        <v>18.085999999999999</v>
      </c>
      <c r="AL5703">
        <v>14.375</v>
      </c>
      <c r="AM5703">
        <v>15.47</v>
      </c>
      <c r="AN5703">
        <v>16.645</v>
      </c>
      <c r="AO5703">
        <v>17.350999999999999</v>
      </c>
      <c r="AP5703">
        <v>14.052</v>
      </c>
      <c r="AQ5703">
        <v>13.375</v>
      </c>
      <c r="AR5703">
        <v>12.644</v>
      </c>
      <c r="AS5703">
        <v>11.074</v>
      </c>
      <c r="AT5703">
        <v>9.4909999999999997</v>
      </c>
      <c r="AU5703">
        <v>11.576000000000001</v>
      </c>
      <c r="AV5703">
        <v>12.518000000000001</v>
      </c>
      <c r="AW5703">
        <v>12.076000000000001</v>
      </c>
      <c r="AX5703">
        <v>11.911</v>
      </c>
      <c r="AY5703">
        <v>11.712999999999999</v>
      </c>
      <c r="AZ5703">
        <v>11.768000000000001</v>
      </c>
      <c r="BA5703">
        <v>11.882</v>
      </c>
      <c r="BB5703">
        <v>11.882999999999999</v>
      </c>
      <c r="BC5703">
        <v>2018</v>
      </c>
    </row>
    <row r="5704" spans="1:55" x14ac:dyDescent="0.25">
      <c r="A5704">
        <v>694</v>
      </c>
      <c r="B5704" t="s">
        <v>1417</v>
      </c>
      <c r="C5704" t="s">
        <v>338</v>
      </c>
      <c r="D5704" t="s">
        <v>1418</v>
      </c>
      <c r="E5704" t="s">
        <v>339</v>
      </c>
      <c r="F5704" t="s">
        <v>340</v>
      </c>
      <c r="G5704" t="s">
        <v>229</v>
      </c>
      <c r="H5704" t="s">
        <v>230</v>
      </c>
      <c r="I5704" t="s">
        <v>1424</v>
      </c>
      <c r="J5704" t="s">
        <v>232</v>
      </c>
      <c r="K5704" t="s">
        <v>232</v>
      </c>
      <c r="L5704" t="s">
        <v>232</v>
      </c>
      <c r="M5704" t="s">
        <v>232</v>
      </c>
      <c r="N5704" t="s">
        <v>232</v>
      </c>
      <c r="O5704" t="s">
        <v>232</v>
      </c>
      <c r="P5704" t="s">
        <v>232</v>
      </c>
      <c r="Q5704" t="s">
        <v>232</v>
      </c>
      <c r="R5704" t="s">
        <v>232</v>
      </c>
      <c r="S5704" t="s">
        <v>232</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52">
        <v>1092.94</v>
      </c>
      <c r="AJ5704" s="52">
        <v>2492.1</v>
      </c>
      <c r="AK5704">
        <v>-352.17700000000002</v>
      </c>
      <c r="AL5704" s="52">
        <v>2232.5500000000002</v>
      </c>
      <c r="AM5704" s="52">
        <v>-2375.65</v>
      </c>
      <c r="AN5704" s="52">
        <v>-2343.02</v>
      </c>
      <c r="AO5704">
        <v>240.94499999999999</v>
      </c>
      <c r="AP5704">
        <v>177.18899999999999</v>
      </c>
      <c r="AQ5704" s="52">
        <v>-1885.84</v>
      </c>
      <c r="AR5704" s="52">
        <v>-1912.41</v>
      </c>
      <c r="AS5704" s="52">
        <v>-3339.94</v>
      </c>
      <c r="AT5704" s="52">
        <v>-4054.32</v>
      </c>
      <c r="AU5704" s="52">
        <v>-6215.46</v>
      </c>
      <c r="AV5704" s="52">
        <v>-5839.92</v>
      </c>
      <c r="AW5704" s="52">
        <v>-7376.83</v>
      </c>
      <c r="AX5704" s="52">
        <v>-7489.82</v>
      </c>
      <c r="AY5704" s="52">
        <v>-8146.37</v>
      </c>
      <c r="AZ5704" s="52">
        <v>-9006.36</v>
      </c>
      <c r="BA5704" s="52">
        <v>-9882.7099999999991</v>
      </c>
      <c r="BB5704" s="52">
        <v>-10806.83</v>
      </c>
      <c r="BC5704">
        <v>2018</v>
      </c>
    </row>
    <row r="5705" spans="1:55" x14ac:dyDescent="0.25">
      <c r="A5705">
        <v>694</v>
      </c>
      <c r="B5705" t="s">
        <v>1417</v>
      </c>
      <c r="C5705" t="s">
        <v>341</v>
      </c>
      <c r="D5705" t="s">
        <v>1418</v>
      </c>
      <c r="E5705" t="s">
        <v>339</v>
      </c>
      <c r="F5705" t="s">
        <v>340</v>
      </c>
      <c r="G5705" t="s">
        <v>282</v>
      </c>
      <c r="I5705" t="s">
        <v>342</v>
      </c>
      <c r="J5705" t="s">
        <v>232</v>
      </c>
      <c r="K5705" t="s">
        <v>232</v>
      </c>
      <c r="L5705" t="s">
        <v>232</v>
      </c>
      <c r="M5705" t="s">
        <v>232</v>
      </c>
      <c r="N5705" t="s">
        <v>232</v>
      </c>
      <c r="O5705" t="s">
        <v>232</v>
      </c>
      <c r="P5705" t="s">
        <v>232</v>
      </c>
      <c r="Q5705" t="s">
        <v>232</v>
      </c>
      <c r="R5705" t="s">
        <v>232</v>
      </c>
      <c r="S5705" t="s">
        <v>232</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8.6950000000000003</v>
      </c>
      <c r="AK5705">
        <v>-1.0669999999999999</v>
      </c>
      <c r="AL5705">
        <v>5.7009999999999996</v>
      </c>
      <c r="AM5705">
        <v>-5.3639999999999999</v>
      </c>
      <c r="AN5705">
        <v>-4.2240000000000002</v>
      </c>
      <c r="AO5705">
        <v>0.378</v>
      </c>
      <c r="AP5705">
        <v>0.24399999999999999</v>
      </c>
      <c r="AQ5705">
        <v>-2.3279999999999998</v>
      </c>
      <c r="AR5705">
        <v>-2.1219999999999999</v>
      </c>
      <c r="AS5705">
        <v>-3.5089999999999999</v>
      </c>
      <c r="AT5705">
        <v>-3.9529999999999998</v>
      </c>
      <c r="AU5705">
        <v>-5.4089999999999998</v>
      </c>
      <c r="AV5705">
        <v>-4.5229999999999997</v>
      </c>
      <c r="AW5705">
        <v>-5.1020000000000003</v>
      </c>
      <c r="AX5705">
        <v>-4.6449999999999996</v>
      </c>
      <c r="AY5705">
        <v>-4.5490000000000004</v>
      </c>
      <c r="AZ5705">
        <v>-4.5140000000000002</v>
      </c>
      <c r="BA5705">
        <v>-4.4589999999999996</v>
      </c>
      <c r="BB5705">
        <v>-4.3959999999999999</v>
      </c>
      <c r="BC5705">
        <v>2018</v>
      </c>
    </row>
    <row r="5706" spans="1:55" x14ac:dyDescent="0.25">
      <c r="A5706">
        <v>694</v>
      </c>
      <c r="B5706" t="s">
        <v>1417</v>
      </c>
      <c r="C5706" t="s">
        <v>343</v>
      </c>
      <c r="D5706" t="s">
        <v>1418</v>
      </c>
      <c r="E5706" t="s">
        <v>344</v>
      </c>
      <c r="F5706" t="s">
        <v>345</v>
      </c>
      <c r="G5706" t="s">
        <v>229</v>
      </c>
      <c r="H5706" t="s">
        <v>230</v>
      </c>
    </row>
    <row r="5707" spans="1:55" x14ac:dyDescent="0.25">
      <c r="A5707">
        <v>694</v>
      </c>
      <c r="B5707" t="s">
        <v>1417</v>
      </c>
      <c r="C5707" t="s">
        <v>346</v>
      </c>
      <c r="D5707" t="s">
        <v>1418</v>
      </c>
      <c r="E5707" t="s">
        <v>344</v>
      </c>
      <c r="F5707" t="s">
        <v>345</v>
      </c>
      <c r="G5707" t="s">
        <v>270</v>
      </c>
    </row>
    <row r="5708" spans="1:55" x14ac:dyDescent="0.25">
      <c r="A5708">
        <v>694</v>
      </c>
      <c r="B5708" t="s">
        <v>1417</v>
      </c>
      <c r="C5708" t="s">
        <v>347</v>
      </c>
      <c r="D5708" t="s">
        <v>1418</v>
      </c>
      <c r="E5708" t="s">
        <v>348</v>
      </c>
      <c r="F5708" t="s">
        <v>349</v>
      </c>
      <c r="G5708" t="s">
        <v>229</v>
      </c>
      <c r="H5708" t="s">
        <v>230</v>
      </c>
      <c r="I5708" t="s">
        <v>1424</v>
      </c>
      <c r="J5708" t="s">
        <v>232</v>
      </c>
      <c r="K5708" t="s">
        <v>232</v>
      </c>
      <c r="L5708" t="s">
        <v>232</v>
      </c>
      <c r="M5708" t="s">
        <v>232</v>
      </c>
      <c r="N5708" t="s">
        <v>232</v>
      </c>
      <c r="O5708" t="s">
        <v>232</v>
      </c>
      <c r="P5708" t="s">
        <v>232</v>
      </c>
      <c r="Q5708" t="s">
        <v>232</v>
      </c>
      <c r="R5708" t="s">
        <v>232</v>
      </c>
      <c r="S5708" t="s">
        <v>232</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52">
        <v>1189.51</v>
      </c>
      <c r="AI5708" s="52">
        <v>1508.86</v>
      </c>
      <c r="AJ5708" s="52">
        <v>2686.12</v>
      </c>
      <c r="AK5708">
        <v>-144.97800000000001</v>
      </c>
      <c r="AL5708" s="52">
        <v>2480.5300000000002</v>
      </c>
      <c r="AM5708" s="52">
        <v>-2087.39</v>
      </c>
      <c r="AN5708" s="52">
        <v>-1994.61</v>
      </c>
      <c r="AO5708">
        <v>777.44500000000005</v>
      </c>
      <c r="AP5708">
        <v>883.86900000000003</v>
      </c>
      <c r="AQ5708" s="52">
        <v>-1086.1300000000001</v>
      </c>
      <c r="AR5708" s="52">
        <v>-1038.1300000000001</v>
      </c>
      <c r="AS5708" s="52">
        <v>-2265.96</v>
      </c>
      <c r="AT5708" s="52">
        <v>-2740.86</v>
      </c>
      <c r="AU5708" s="52">
        <v>-4658.6000000000004</v>
      </c>
      <c r="AV5708" s="52">
        <v>-3679.61</v>
      </c>
      <c r="AW5708" s="52">
        <v>-5035.62</v>
      </c>
      <c r="AX5708" s="52">
        <v>-5279.83</v>
      </c>
      <c r="AY5708" s="52">
        <v>-5338.83</v>
      </c>
      <c r="AZ5708" s="52">
        <v>-5554.78</v>
      </c>
      <c r="BA5708" s="52">
        <v>-5633.39</v>
      </c>
      <c r="BB5708" s="52">
        <v>-5758.72</v>
      </c>
      <c r="BC5708">
        <v>2018</v>
      </c>
    </row>
    <row r="5709" spans="1:55" x14ac:dyDescent="0.25">
      <c r="A5709">
        <v>694</v>
      </c>
      <c r="B5709" t="s">
        <v>1417</v>
      </c>
      <c r="C5709" t="s">
        <v>350</v>
      </c>
      <c r="D5709" t="s">
        <v>1418</v>
      </c>
      <c r="E5709" t="s">
        <v>348</v>
      </c>
      <c r="F5709" t="s">
        <v>349</v>
      </c>
      <c r="G5709" t="s">
        <v>282</v>
      </c>
      <c r="I5709" t="s">
        <v>351</v>
      </c>
      <c r="J5709" t="s">
        <v>232</v>
      </c>
      <c r="K5709" t="s">
        <v>232</v>
      </c>
      <c r="L5709" t="s">
        <v>232</v>
      </c>
      <c r="M5709" t="s">
        <v>232</v>
      </c>
      <c r="N5709" t="s">
        <v>232</v>
      </c>
      <c r="O5709" t="s">
        <v>232</v>
      </c>
      <c r="P5709" t="s">
        <v>232</v>
      </c>
      <c r="Q5709" t="s">
        <v>232</v>
      </c>
      <c r="R5709" t="s">
        <v>232</v>
      </c>
      <c r="S5709" t="s">
        <v>232</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9.3719999999999999</v>
      </c>
      <c r="AK5709">
        <v>-0.439</v>
      </c>
      <c r="AL5709">
        <v>6.335</v>
      </c>
      <c r="AM5709">
        <v>-4.7130000000000001</v>
      </c>
      <c r="AN5709">
        <v>-3.5960000000000001</v>
      </c>
      <c r="AO5709">
        <v>1.22</v>
      </c>
      <c r="AP5709">
        <v>1.2170000000000001</v>
      </c>
      <c r="AQ5709">
        <v>-1.341</v>
      </c>
      <c r="AR5709">
        <v>-1.1519999999999999</v>
      </c>
      <c r="AS5709">
        <v>-2.3809999999999998</v>
      </c>
      <c r="AT5709">
        <v>-2.6720000000000002</v>
      </c>
      <c r="AU5709">
        <v>-4.0549999999999997</v>
      </c>
      <c r="AV5709">
        <v>-2.85</v>
      </c>
      <c r="AW5709">
        <v>-3.4830000000000001</v>
      </c>
      <c r="AX5709">
        <v>-3.2749999999999999</v>
      </c>
      <c r="AY5709">
        <v>-2.9809999999999999</v>
      </c>
      <c r="AZ5709">
        <v>-2.7839999999999998</v>
      </c>
      <c r="BA5709">
        <v>-2.5419999999999998</v>
      </c>
      <c r="BB5709">
        <v>-2.343</v>
      </c>
      <c r="BC5709">
        <v>2018</v>
      </c>
    </row>
    <row r="5710" spans="1:55" x14ac:dyDescent="0.25">
      <c r="A5710">
        <v>694</v>
      </c>
      <c r="B5710" t="s">
        <v>1417</v>
      </c>
      <c r="C5710" t="s">
        <v>352</v>
      </c>
      <c r="D5710" t="s">
        <v>1418</v>
      </c>
      <c r="E5710" t="s">
        <v>353</v>
      </c>
      <c r="F5710" t="s">
        <v>354</v>
      </c>
      <c r="G5710" t="s">
        <v>229</v>
      </c>
      <c r="H5710" t="s">
        <v>230</v>
      </c>
      <c r="I5710" t="s">
        <v>1424</v>
      </c>
      <c r="J5710" t="s">
        <v>232</v>
      </c>
      <c r="K5710" t="s">
        <v>232</v>
      </c>
      <c r="L5710" t="s">
        <v>232</v>
      </c>
      <c r="M5710" t="s">
        <v>232</v>
      </c>
      <c r="N5710" t="s">
        <v>232</v>
      </c>
      <c r="O5710" t="s">
        <v>232</v>
      </c>
      <c r="P5710" t="s">
        <v>232</v>
      </c>
      <c r="Q5710" t="s">
        <v>232</v>
      </c>
      <c r="R5710" t="s">
        <v>232</v>
      </c>
      <c r="S5710" t="s">
        <v>232</v>
      </c>
      <c r="T5710" t="s">
        <v>232</v>
      </c>
      <c r="U5710" t="s">
        <v>232</v>
      </c>
      <c r="V5710" t="s">
        <v>232</v>
      </c>
      <c r="W5710" t="s">
        <v>232</v>
      </c>
      <c r="X5710" t="s">
        <v>232</v>
      </c>
      <c r="Y5710" t="s">
        <v>232</v>
      </c>
      <c r="Z5710" t="s">
        <v>232</v>
      </c>
      <c r="AA5710" t="s">
        <v>232</v>
      </c>
      <c r="AB5710" t="s">
        <v>232</v>
      </c>
      <c r="AC5710" t="s">
        <v>232</v>
      </c>
      <c r="AD5710" t="s">
        <v>232</v>
      </c>
      <c r="AE5710" t="s">
        <v>232</v>
      </c>
      <c r="AF5710" t="s">
        <v>232</v>
      </c>
      <c r="AG5710" t="s">
        <v>232</v>
      </c>
      <c r="AH5710" t="s">
        <v>232</v>
      </c>
      <c r="AI5710" t="s">
        <v>232</v>
      </c>
      <c r="AJ5710" t="s">
        <v>232</v>
      </c>
      <c r="AK5710" t="s">
        <v>232</v>
      </c>
      <c r="AL5710">
        <v>123.221</v>
      </c>
      <c r="AM5710" s="52">
        <v>1829.55</v>
      </c>
      <c r="AN5710" s="52">
        <v>3507.15</v>
      </c>
      <c r="AO5710" s="52">
        <v>8034.36</v>
      </c>
      <c r="AP5710" s="52">
        <v>7835.13</v>
      </c>
      <c r="AQ5710" s="52">
        <v>9511.6299999999992</v>
      </c>
      <c r="AR5710" s="52">
        <v>12410.07</v>
      </c>
      <c r="AS5710" s="52">
        <v>15112.48</v>
      </c>
      <c r="AT5710" s="52">
        <v>19491.68</v>
      </c>
      <c r="AU5710" s="52">
        <v>24057.63</v>
      </c>
      <c r="AV5710" s="52">
        <v>31271.33</v>
      </c>
      <c r="AW5710" s="52">
        <v>38034.050000000003</v>
      </c>
      <c r="AX5710" s="52">
        <v>45185.21</v>
      </c>
      <c r="AY5710" s="52">
        <v>53094.91</v>
      </c>
      <c r="AZ5710" s="52">
        <v>62101.27</v>
      </c>
      <c r="BA5710" s="52">
        <v>71983.990000000005</v>
      </c>
      <c r="BB5710" s="52">
        <v>82790.820000000007</v>
      </c>
      <c r="BC5710">
        <v>2018</v>
      </c>
    </row>
    <row r="5711" spans="1:55" x14ac:dyDescent="0.25">
      <c r="A5711">
        <v>694</v>
      </c>
      <c r="B5711" t="s">
        <v>1417</v>
      </c>
      <c r="C5711" t="s">
        <v>355</v>
      </c>
      <c r="D5711" t="s">
        <v>1418</v>
      </c>
      <c r="E5711" t="s">
        <v>353</v>
      </c>
      <c r="F5711" t="s">
        <v>354</v>
      </c>
      <c r="G5711" t="s">
        <v>282</v>
      </c>
      <c r="I5711" t="s">
        <v>379</v>
      </c>
      <c r="J5711" t="s">
        <v>232</v>
      </c>
      <c r="K5711" t="s">
        <v>232</v>
      </c>
      <c r="L5711" t="s">
        <v>232</v>
      </c>
      <c r="M5711" t="s">
        <v>232</v>
      </c>
      <c r="N5711" t="s">
        <v>232</v>
      </c>
      <c r="O5711" t="s">
        <v>232</v>
      </c>
      <c r="P5711" t="s">
        <v>232</v>
      </c>
      <c r="Q5711" t="s">
        <v>232</v>
      </c>
      <c r="R5711" t="s">
        <v>232</v>
      </c>
      <c r="S5711" t="s">
        <v>232</v>
      </c>
      <c r="T5711" t="s">
        <v>232</v>
      </c>
      <c r="U5711" t="s">
        <v>232</v>
      </c>
      <c r="V5711" t="s">
        <v>232</v>
      </c>
      <c r="W5711" t="s">
        <v>232</v>
      </c>
      <c r="X5711" t="s">
        <v>232</v>
      </c>
      <c r="Y5711" t="s">
        <v>232</v>
      </c>
      <c r="Z5711" t="s">
        <v>232</v>
      </c>
      <c r="AA5711" t="s">
        <v>232</v>
      </c>
      <c r="AB5711" t="s">
        <v>232</v>
      </c>
      <c r="AC5711" t="s">
        <v>232</v>
      </c>
      <c r="AD5711" t="s">
        <v>232</v>
      </c>
      <c r="AE5711" t="s">
        <v>232</v>
      </c>
      <c r="AF5711" t="s">
        <v>232</v>
      </c>
      <c r="AG5711" t="s">
        <v>232</v>
      </c>
      <c r="AH5711" t="s">
        <v>232</v>
      </c>
      <c r="AI5711" t="s">
        <v>232</v>
      </c>
      <c r="AJ5711" t="s">
        <v>232</v>
      </c>
      <c r="AK5711" t="s">
        <v>232</v>
      </c>
      <c r="AL5711">
        <v>0.315</v>
      </c>
      <c r="AM5711">
        <v>4.1310000000000002</v>
      </c>
      <c r="AN5711">
        <v>6.3230000000000004</v>
      </c>
      <c r="AO5711">
        <v>12.61</v>
      </c>
      <c r="AP5711">
        <v>10.792</v>
      </c>
      <c r="AQ5711">
        <v>11.741</v>
      </c>
      <c r="AR5711">
        <v>13.768000000000001</v>
      </c>
      <c r="AS5711">
        <v>15.878</v>
      </c>
      <c r="AT5711">
        <v>19.001999999999999</v>
      </c>
      <c r="AU5711">
        <v>20.937999999999999</v>
      </c>
      <c r="AV5711">
        <v>24.22</v>
      </c>
      <c r="AW5711">
        <v>26.303000000000001</v>
      </c>
      <c r="AX5711">
        <v>28.024000000000001</v>
      </c>
      <c r="AY5711">
        <v>29.646000000000001</v>
      </c>
      <c r="AZ5711">
        <v>31.123999999999999</v>
      </c>
      <c r="BA5711">
        <v>32.479999999999997</v>
      </c>
      <c r="BB5711">
        <v>33.68</v>
      </c>
      <c r="BC5711">
        <v>2018</v>
      </c>
    </row>
    <row r="5712" spans="1:55" x14ac:dyDescent="0.25">
      <c r="A5712">
        <v>694</v>
      </c>
      <c r="B5712" t="s">
        <v>1417</v>
      </c>
      <c r="C5712" t="s">
        <v>356</v>
      </c>
      <c r="D5712" t="s">
        <v>1418</v>
      </c>
      <c r="E5712" t="s">
        <v>357</v>
      </c>
      <c r="F5712" t="s">
        <v>358</v>
      </c>
      <c r="G5712" t="s">
        <v>229</v>
      </c>
      <c r="H5712" t="s">
        <v>230</v>
      </c>
      <c r="I5712" t="s">
        <v>1424</v>
      </c>
      <c r="J5712" t="s">
        <v>232</v>
      </c>
      <c r="K5712" t="s">
        <v>232</v>
      </c>
      <c r="L5712" t="s">
        <v>232</v>
      </c>
      <c r="M5712" t="s">
        <v>232</v>
      </c>
      <c r="N5712" t="s">
        <v>232</v>
      </c>
      <c r="O5712" t="s">
        <v>232</v>
      </c>
      <c r="P5712" t="s">
        <v>232</v>
      </c>
      <c r="Q5712" t="s">
        <v>232</v>
      </c>
      <c r="R5712" t="s">
        <v>232</v>
      </c>
      <c r="S5712" t="s">
        <v>232</v>
      </c>
      <c r="T5712">
        <v>358.17700000000002</v>
      </c>
      <c r="U5712">
        <v>446.80500000000001</v>
      </c>
      <c r="V5712">
        <v>638.35900000000004</v>
      </c>
      <c r="W5712">
        <v>894.24699999999996</v>
      </c>
      <c r="X5712">
        <v>985.351</v>
      </c>
      <c r="Y5712">
        <v>985.495</v>
      </c>
      <c r="Z5712">
        <v>952.58500000000004</v>
      </c>
      <c r="AA5712">
        <v>992.39499999999998</v>
      </c>
      <c r="AB5712" s="52">
        <v>1021.75</v>
      </c>
      <c r="AC5712" s="52">
        <v>3446.48</v>
      </c>
      <c r="AD5712" s="52">
        <v>3972.98</v>
      </c>
      <c r="AE5712" s="52">
        <v>4318.95</v>
      </c>
      <c r="AF5712" s="52">
        <v>4902.9799999999996</v>
      </c>
      <c r="AG5712" s="52">
        <v>5597.98</v>
      </c>
      <c r="AH5712" s="52">
        <v>6146.98</v>
      </c>
      <c r="AI5712" s="52">
        <v>4217.97</v>
      </c>
      <c r="AJ5712" s="52">
        <v>2695.45</v>
      </c>
      <c r="AK5712" s="52">
        <v>2678.02</v>
      </c>
      <c r="AL5712" s="52">
        <v>2849.17</v>
      </c>
      <c r="AM5712" s="52">
        <v>3816.19</v>
      </c>
      <c r="AN5712" s="52">
        <v>5323.48</v>
      </c>
      <c r="AO5712" s="52">
        <v>11204.82</v>
      </c>
      <c r="AP5712" s="52">
        <v>12848.3</v>
      </c>
      <c r="AQ5712" s="52">
        <v>15055.42</v>
      </c>
      <c r="AR5712" s="52">
        <v>15810.7</v>
      </c>
      <c r="AS5712" s="52">
        <v>19348.060000000001</v>
      </c>
      <c r="AT5712" s="52">
        <v>24013</v>
      </c>
      <c r="AU5712" s="52">
        <v>29115.98</v>
      </c>
      <c r="AV5712" s="52">
        <v>36689.199999999997</v>
      </c>
      <c r="AW5712" s="52">
        <v>43451.92</v>
      </c>
      <c r="AX5712" s="52">
        <v>50603.07</v>
      </c>
      <c r="AY5712" s="52">
        <v>58512.78</v>
      </c>
      <c r="AZ5712" s="52">
        <v>67519.14</v>
      </c>
      <c r="BA5712" s="52">
        <v>77401.850000000006</v>
      </c>
      <c r="BB5712" s="52">
        <v>88208.69</v>
      </c>
      <c r="BC5712">
        <v>2018</v>
      </c>
    </row>
    <row r="5713" spans="1:55" x14ac:dyDescent="0.25">
      <c r="A5713">
        <v>694</v>
      </c>
      <c r="B5713" t="s">
        <v>1417</v>
      </c>
      <c r="C5713" t="s">
        <v>359</v>
      </c>
      <c r="D5713" t="s">
        <v>1418</v>
      </c>
      <c r="E5713" t="s">
        <v>357</v>
      </c>
      <c r="F5713" t="s">
        <v>358</v>
      </c>
      <c r="G5713" t="s">
        <v>282</v>
      </c>
      <c r="I5713" t="s">
        <v>360</v>
      </c>
      <c r="J5713" t="s">
        <v>232</v>
      </c>
      <c r="K5713" t="s">
        <v>232</v>
      </c>
      <c r="L5713" t="s">
        <v>232</v>
      </c>
      <c r="M5713" t="s">
        <v>232</v>
      </c>
      <c r="N5713" t="s">
        <v>232</v>
      </c>
      <c r="O5713" t="s">
        <v>232</v>
      </c>
      <c r="P5713" t="s">
        <v>232</v>
      </c>
      <c r="Q5713" t="s">
        <v>232</v>
      </c>
      <c r="R5713" t="s">
        <v>232</v>
      </c>
      <c r="S5713" t="s">
        <v>232</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9.5969999999999995</v>
      </c>
      <c r="AO5713">
        <v>17.585999999999999</v>
      </c>
      <c r="AP5713">
        <v>17.696999999999999</v>
      </c>
      <c r="AQ5713">
        <v>18.585000000000001</v>
      </c>
      <c r="AR5713">
        <v>17.541</v>
      </c>
      <c r="AS5713">
        <v>20.327999999999999</v>
      </c>
      <c r="AT5713">
        <v>23.41</v>
      </c>
      <c r="AU5713">
        <v>25.34</v>
      </c>
      <c r="AV5713">
        <v>28.416</v>
      </c>
      <c r="AW5713">
        <v>30.05</v>
      </c>
      <c r="AX5713">
        <v>31.384</v>
      </c>
      <c r="AY5713">
        <v>32.670999999999999</v>
      </c>
      <c r="AZ5713">
        <v>33.838999999999999</v>
      </c>
      <c r="BA5713">
        <v>34.923999999999999</v>
      </c>
      <c r="BB5713">
        <v>35.884999999999998</v>
      </c>
      <c r="BC5713">
        <v>2018</v>
      </c>
    </row>
    <row r="5714" spans="1:55" x14ac:dyDescent="0.25">
      <c r="A5714">
        <v>694</v>
      </c>
      <c r="B5714" t="s">
        <v>1417</v>
      </c>
      <c r="C5714" t="s">
        <v>361</v>
      </c>
      <c r="D5714" t="s">
        <v>1418</v>
      </c>
      <c r="E5714" t="s">
        <v>362</v>
      </c>
      <c r="F5714" t="s">
        <v>363</v>
      </c>
      <c r="G5714" t="s">
        <v>229</v>
      </c>
      <c r="H5714" t="s">
        <v>230</v>
      </c>
      <c r="I5714" t="s">
        <v>1424</v>
      </c>
      <c r="J5714" t="s">
        <v>232</v>
      </c>
      <c r="K5714" t="s">
        <v>232</v>
      </c>
      <c r="L5714" t="s">
        <v>232</v>
      </c>
      <c r="M5714" t="s">
        <v>232</v>
      </c>
      <c r="N5714" t="s">
        <v>232</v>
      </c>
      <c r="O5714" t="s">
        <v>232</v>
      </c>
      <c r="P5714" t="s">
        <v>232</v>
      </c>
      <c r="Q5714" t="s">
        <v>232</v>
      </c>
      <c r="R5714" t="s">
        <v>232</v>
      </c>
      <c r="S5714" t="s">
        <v>232</v>
      </c>
      <c r="T5714">
        <v>499.67700000000002</v>
      </c>
      <c r="U5714">
        <v>596.04499999999996</v>
      </c>
      <c r="V5714">
        <v>909.803</v>
      </c>
      <c r="W5714" s="52">
        <v>1259.07</v>
      </c>
      <c r="X5714" s="52">
        <v>1762.81</v>
      </c>
      <c r="Y5714" s="52">
        <v>2895.2</v>
      </c>
      <c r="Z5714" s="52">
        <v>3779.13</v>
      </c>
      <c r="AA5714" s="52">
        <v>4111.6400000000003</v>
      </c>
      <c r="AB5714" s="52">
        <v>4588.99</v>
      </c>
      <c r="AC5714" s="52">
        <v>5307.36</v>
      </c>
      <c r="AD5714" s="52">
        <v>6897.48</v>
      </c>
      <c r="AE5714" s="52">
        <v>8134.14</v>
      </c>
      <c r="AF5714" s="52">
        <v>11332.25</v>
      </c>
      <c r="AG5714" s="52">
        <v>13301.56</v>
      </c>
      <c r="AH5714" s="52">
        <v>17321.3</v>
      </c>
      <c r="AI5714" s="52">
        <v>22269.98</v>
      </c>
      <c r="AJ5714" s="52">
        <v>28662.47</v>
      </c>
      <c r="AK5714" s="52">
        <v>32995.379999999997</v>
      </c>
      <c r="AL5714" s="52">
        <v>39157.879999999997</v>
      </c>
      <c r="AM5714" s="52">
        <v>44285.56</v>
      </c>
      <c r="AN5714" s="52">
        <v>55469.35</v>
      </c>
      <c r="AO5714" s="52">
        <v>63713.36</v>
      </c>
      <c r="AP5714" s="52">
        <v>72599.63</v>
      </c>
      <c r="AQ5714" s="52">
        <v>81009.97</v>
      </c>
      <c r="AR5714" s="52">
        <v>90136.99</v>
      </c>
      <c r="AS5714" s="52">
        <v>95177.74</v>
      </c>
      <c r="AT5714" s="52">
        <v>102575.42</v>
      </c>
      <c r="AU5714" s="52">
        <v>114899.25</v>
      </c>
      <c r="AV5714" s="52">
        <v>129112.63</v>
      </c>
      <c r="AW5714" s="52">
        <v>144597.74</v>
      </c>
      <c r="AX5714" s="52">
        <v>161239.69</v>
      </c>
      <c r="AY5714" s="52">
        <v>179096.74</v>
      </c>
      <c r="AZ5714" s="52">
        <v>199529.08</v>
      </c>
      <c r="BA5714" s="52">
        <v>221626.88</v>
      </c>
      <c r="BB5714" s="52">
        <v>245812.61</v>
      </c>
      <c r="BC5714">
        <v>2018</v>
      </c>
    </row>
    <row r="5715" spans="1:55" x14ac:dyDescent="0.25">
      <c r="A5715">
        <v>694</v>
      </c>
      <c r="B5715" t="s">
        <v>1417</v>
      </c>
      <c r="C5715" t="s">
        <v>364</v>
      </c>
      <c r="D5715" t="s">
        <v>1418</v>
      </c>
      <c r="E5715" t="s">
        <v>365</v>
      </c>
      <c r="F5715" t="s">
        <v>366</v>
      </c>
      <c r="G5715" t="s">
        <v>242</v>
      </c>
      <c r="H5715" t="s">
        <v>230</v>
      </c>
      <c r="I5715" t="s">
        <v>1425</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29.15</v>
      </c>
      <c r="AM5715">
        <v>13.867000000000001</v>
      </c>
      <c r="AN5715">
        <v>13.111000000000001</v>
      </c>
      <c r="AO5715">
        <v>10.667999999999999</v>
      </c>
      <c r="AP5715">
        <v>17.373999999999999</v>
      </c>
      <c r="AQ5715">
        <v>19.048999999999999</v>
      </c>
      <c r="AR5715">
        <v>0.89900000000000002</v>
      </c>
      <c r="AS5715">
        <v>-15.763</v>
      </c>
      <c r="AT5715">
        <v>2.714</v>
      </c>
      <c r="AU5715">
        <v>10.381</v>
      </c>
      <c r="AV5715">
        <v>8.4990000000000006</v>
      </c>
      <c r="AW5715">
        <v>-1.5640000000000001</v>
      </c>
      <c r="AX5715">
        <v>-1.0069999999999999</v>
      </c>
      <c r="AY5715">
        <v>-0.71199999999999997</v>
      </c>
      <c r="AZ5715">
        <v>0.89400000000000002</v>
      </c>
      <c r="BA5715">
        <v>0.84799999999999998</v>
      </c>
      <c r="BB5715">
        <v>9.0999999999999998E-2</v>
      </c>
      <c r="BC5715">
        <v>2018</v>
      </c>
    </row>
    <row r="5716" spans="1:55" x14ac:dyDescent="0.25">
      <c r="A5716">
        <v>694</v>
      </c>
      <c r="B5716" t="s">
        <v>1417</v>
      </c>
      <c r="C5716" t="s">
        <v>368</v>
      </c>
      <c r="D5716" t="s">
        <v>1418</v>
      </c>
      <c r="E5716" t="s">
        <v>365</v>
      </c>
      <c r="F5716" t="s">
        <v>366</v>
      </c>
      <c r="G5716" t="s">
        <v>282</v>
      </c>
      <c r="I5716" t="s">
        <v>369</v>
      </c>
      <c r="J5716" t="s">
        <v>232</v>
      </c>
      <c r="K5716" t="s">
        <v>232</v>
      </c>
      <c r="L5716" t="s">
        <v>232</v>
      </c>
      <c r="M5716" t="s">
        <v>232</v>
      </c>
      <c r="N5716" t="s">
        <v>232</v>
      </c>
      <c r="O5716" t="s">
        <v>232</v>
      </c>
      <c r="P5716" t="s">
        <v>232</v>
      </c>
      <c r="Q5716" t="s">
        <v>232</v>
      </c>
      <c r="R5716" t="s">
        <v>232</v>
      </c>
      <c r="S5716" t="s">
        <v>232</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8.8260000000000005</v>
      </c>
      <c r="AM5716">
        <v>4.6619999999999999</v>
      </c>
      <c r="AN5716">
        <v>3.5529999999999999</v>
      </c>
      <c r="AO5716">
        <v>2.5760000000000001</v>
      </c>
      <c r="AP5716">
        <v>3.7690000000000001</v>
      </c>
      <c r="AQ5716">
        <v>3.6989999999999998</v>
      </c>
      <c r="AR5716">
        <v>0.158</v>
      </c>
      <c r="AS5716">
        <v>-3.1920000000000002</v>
      </c>
      <c r="AT5716">
        <v>0.66900000000000004</v>
      </c>
      <c r="AU5716">
        <v>2.758</v>
      </c>
      <c r="AV5716">
        <v>2.1389999999999998</v>
      </c>
      <c r="AW5716">
        <v>-0.35199999999999998</v>
      </c>
      <c r="AX5716">
        <v>-0.20300000000000001</v>
      </c>
      <c r="AY5716">
        <v>-0.129</v>
      </c>
      <c r="AZ5716">
        <v>0.14599999999999999</v>
      </c>
      <c r="BA5716">
        <v>0.124</v>
      </c>
      <c r="BB5716">
        <v>1.2E-2</v>
      </c>
      <c r="BC5716">
        <v>2018</v>
      </c>
    </row>
    <row r="5717" spans="1:55" x14ac:dyDescent="0.25">
      <c r="A5717">
        <v>962</v>
      </c>
      <c r="B5717" t="s">
        <v>1426</v>
      </c>
      <c r="C5717" t="s">
        <v>225</v>
      </c>
      <c r="D5717" t="s">
        <v>1427</v>
      </c>
      <c r="E5717" t="s">
        <v>227</v>
      </c>
      <c r="F5717" t="s">
        <v>228</v>
      </c>
      <c r="G5717" t="s">
        <v>229</v>
      </c>
      <c r="H5717" t="s">
        <v>230</v>
      </c>
      <c r="I5717" t="s">
        <v>1428</v>
      </c>
      <c r="J5717" t="s">
        <v>232</v>
      </c>
      <c r="K5717" t="s">
        <v>232</v>
      </c>
      <c r="L5717" t="s">
        <v>232</v>
      </c>
      <c r="M5717" t="s">
        <v>232</v>
      </c>
      <c r="N5717" t="s">
        <v>232</v>
      </c>
      <c r="O5717" t="s">
        <v>232</v>
      </c>
      <c r="P5717" t="s">
        <v>232</v>
      </c>
      <c r="Q5717" t="s">
        <v>232</v>
      </c>
      <c r="R5717" t="s">
        <v>232</v>
      </c>
      <c r="S5717" t="s">
        <v>232</v>
      </c>
      <c r="T5717" t="s">
        <v>232</v>
      </c>
      <c r="U5717" t="s">
        <v>232</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375.06200000000001</v>
      </c>
      <c r="AO5717">
        <v>383.83699999999999</v>
      </c>
      <c r="AP5717">
        <v>382.08600000000001</v>
      </c>
      <c r="AQ5717">
        <v>393.26299999999998</v>
      </c>
      <c r="AR5717">
        <v>407.53500000000003</v>
      </c>
      <c r="AS5717">
        <v>423.24900000000002</v>
      </c>
      <c r="AT5717">
        <v>435.30399999999997</v>
      </c>
      <c r="AU5717">
        <v>436.35199999999998</v>
      </c>
      <c r="AV5717">
        <v>447.98</v>
      </c>
      <c r="AW5717">
        <v>461.41899999999998</v>
      </c>
      <c r="AX5717">
        <v>475.72300000000001</v>
      </c>
      <c r="AY5717">
        <v>490.899</v>
      </c>
      <c r="AZ5717">
        <v>507.09899999999999</v>
      </c>
      <c r="BA5717">
        <v>524.34</v>
      </c>
      <c r="BB5717">
        <v>542.90200000000004</v>
      </c>
      <c r="BC5717">
        <v>2018</v>
      </c>
    </row>
    <row r="5718" spans="1:55" x14ac:dyDescent="0.25">
      <c r="A5718">
        <v>962</v>
      </c>
      <c r="B5718" t="s">
        <v>1426</v>
      </c>
      <c r="C5718" t="s">
        <v>233</v>
      </c>
      <c r="D5718" t="s">
        <v>1427</v>
      </c>
      <c r="E5718" t="s">
        <v>227</v>
      </c>
      <c r="F5718" t="s">
        <v>234</v>
      </c>
      <c r="G5718" t="s">
        <v>235</v>
      </c>
      <c r="I5718" t="s">
        <v>236</v>
      </c>
      <c r="J5718" t="s">
        <v>232</v>
      </c>
      <c r="K5718" t="s">
        <v>232</v>
      </c>
      <c r="L5718" t="s">
        <v>232</v>
      </c>
      <c r="M5718" t="s">
        <v>232</v>
      </c>
      <c r="N5718" t="s">
        <v>232</v>
      </c>
      <c r="O5718" t="s">
        <v>232</v>
      </c>
      <c r="P5718" t="s">
        <v>232</v>
      </c>
      <c r="Q5718" t="s">
        <v>232</v>
      </c>
      <c r="R5718" t="s">
        <v>232</v>
      </c>
      <c r="S5718" t="s">
        <v>232</v>
      </c>
      <c r="T5718" t="s">
        <v>232</v>
      </c>
      <c r="U5718" t="s">
        <v>232</v>
      </c>
      <c r="V5718" t="s">
        <v>232</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0.24099999999999999</v>
      </c>
      <c r="AV5718">
        <v>2.665</v>
      </c>
      <c r="AW5718">
        <v>3</v>
      </c>
      <c r="AX5718">
        <v>3.1</v>
      </c>
      <c r="AY5718">
        <v>3.19</v>
      </c>
      <c r="AZ5718">
        <v>3.3</v>
      </c>
      <c r="BA5718">
        <v>3.4</v>
      </c>
      <c r="BB5718">
        <v>3.54</v>
      </c>
      <c r="BC5718">
        <v>2018</v>
      </c>
    </row>
    <row r="5719" spans="1:55" x14ac:dyDescent="0.25">
      <c r="A5719">
        <v>962</v>
      </c>
      <c r="B5719" t="s">
        <v>1426</v>
      </c>
      <c r="C5719" t="s">
        <v>237</v>
      </c>
      <c r="D5719" t="s">
        <v>1427</v>
      </c>
      <c r="E5719" t="s">
        <v>238</v>
      </c>
      <c r="F5719" t="s">
        <v>239</v>
      </c>
      <c r="G5719" t="s">
        <v>229</v>
      </c>
      <c r="H5719" t="s">
        <v>230</v>
      </c>
      <c r="I5719" t="s">
        <v>1428</v>
      </c>
      <c r="J5719" t="s">
        <v>232</v>
      </c>
      <c r="K5719" t="s">
        <v>232</v>
      </c>
      <c r="L5719" t="s">
        <v>232</v>
      </c>
      <c r="M5719" t="s">
        <v>232</v>
      </c>
      <c r="N5719" t="s">
        <v>232</v>
      </c>
      <c r="O5719" t="s">
        <v>232</v>
      </c>
      <c r="P5719" t="s">
        <v>232</v>
      </c>
      <c r="Q5719" t="s">
        <v>232</v>
      </c>
      <c r="R5719" t="s">
        <v>232</v>
      </c>
      <c r="S5719" t="s">
        <v>232</v>
      </c>
      <c r="T5719" t="s">
        <v>232</v>
      </c>
      <c r="U5719" t="s">
        <v>232</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616.59900000000005</v>
      </c>
      <c r="AV5719">
        <v>660.30799999999999</v>
      </c>
      <c r="AW5719">
        <v>693.72</v>
      </c>
      <c r="AX5719">
        <v>729.81500000000005</v>
      </c>
      <c r="AY5719">
        <v>769.43899999999996</v>
      </c>
      <c r="AZ5719">
        <v>812.63400000000001</v>
      </c>
      <c r="BA5719">
        <v>859.00199999999995</v>
      </c>
      <c r="BB5719">
        <v>909.24400000000003</v>
      </c>
      <c r="BC5719">
        <v>2018</v>
      </c>
    </row>
    <row r="5720" spans="1:55" x14ac:dyDescent="0.25">
      <c r="A5720">
        <v>962</v>
      </c>
      <c r="B5720" t="s">
        <v>1426</v>
      </c>
      <c r="C5720" t="s">
        <v>240</v>
      </c>
      <c r="D5720" t="s">
        <v>1427</v>
      </c>
      <c r="E5720" t="s">
        <v>238</v>
      </c>
      <c r="F5720" t="s">
        <v>241</v>
      </c>
      <c r="G5720" t="s">
        <v>242</v>
      </c>
      <c r="H5720" t="s">
        <v>230</v>
      </c>
      <c r="I5720" t="s">
        <v>243</v>
      </c>
      <c r="J5720" t="s">
        <v>232</v>
      </c>
      <c r="K5720" t="s">
        <v>232</v>
      </c>
      <c r="L5720" t="s">
        <v>232</v>
      </c>
      <c r="M5720" t="s">
        <v>232</v>
      </c>
      <c r="N5720" t="s">
        <v>232</v>
      </c>
      <c r="O5720" t="s">
        <v>232</v>
      </c>
      <c r="P5720" t="s">
        <v>232</v>
      </c>
      <c r="Q5720" t="s">
        <v>232</v>
      </c>
      <c r="R5720" t="s">
        <v>232</v>
      </c>
      <c r="S5720" t="s">
        <v>232</v>
      </c>
      <c r="T5720" t="s">
        <v>232</v>
      </c>
      <c r="U5720" t="s">
        <v>232</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10.659000000000001</v>
      </c>
      <c r="AP5720">
        <v>9.7509999999999994</v>
      </c>
      <c r="AQ5720">
        <v>10.824</v>
      </c>
      <c r="AR5720">
        <v>11.378</v>
      </c>
      <c r="AS5720">
        <v>10.067</v>
      </c>
      <c r="AT5720">
        <v>10.686</v>
      </c>
      <c r="AU5720">
        <v>11.307</v>
      </c>
      <c r="AV5720">
        <v>12.669</v>
      </c>
      <c r="AW5720">
        <v>12.884</v>
      </c>
      <c r="AX5720">
        <v>13.7</v>
      </c>
      <c r="AY5720">
        <v>14.526</v>
      </c>
      <c r="AZ5720">
        <v>15.441000000000001</v>
      </c>
      <c r="BA5720">
        <v>16.388999999999999</v>
      </c>
      <c r="BB5720">
        <v>17.459</v>
      </c>
      <c r="BC5720">
        <v>2018</v>
      </c>
    </row>
    <row r="5721" spans="1:55" x14ac:dyDescent="0.25">
      <c r="A5721">
        <v>962</v>
      </c>
      <c r="B5721" t="s">
        <v>1426</v>
      </c>
      <c r="C5721" t="s">
        <v>244</v>
      </c>
      <c r="D5721" t="s">
        <v>1427</v>
      </c>
      <c r="E5721" t="s">
        <v>238</v>
      </c>
      <c r="F5721" t="s">
        <v>245</v>
      </c>
      <c r="G5721" t="s">
        <v>246</v>
      </c>
      <c r="H5721" t="s">
        <v>230</v>
      </c>
      <c r="I5721" t="s">
        <v>243</v>
      </c>
      <c r="J5721" t="s">
        <v>232</v>
      </c>
      <c r="K5721" t="s">
        <v>232</v>
      </c>
      <c r="L5721" t="s">
        <v>232</v>
      </c>
      <c r="M5721" t="s">
        <v>232</v>
      </c>
      <c r="N5721" t="s">
        <v>232</v>
      </c>
      <c r="O5721" t="s">
        <v>232</v>
      </c>
      <c r="P5721" t="s">
        <v>232</v>
      </c>
      <c r="Q5721" t="s">
        <v>232</v>
      </c>
      <c r="R5721" t="s">
        <v>232</v>
      </c>
      <c r="S5721" t="s">
        <v>232</v>
      </c>
      <c r="T5721" t="s">
        <v>232</v>
      </c>
      <c r="U5721" t="s">
        <v>232</v>
      </c>
      <c r="V5721">
        <v>11.961</v>
      </c>
      <c r="W5721">
        <v>11.326000000000001</v>
      </c>
      <c r="X5721">
        <v>11.36</v>
      </c>
      <c r="Y5721">
        <v>11.471</v>
      </c>
      <c r="Z5721">
        <v>11.821</v>
      </c>
      <c r="AA5721">
        <v>12.186999999999999</v>
      </c>
      <c r="AB5721">
        <v>12.741</v>
      </c>
      <c r="AC5721">
        <v>13.487</v>
      </c>
      <c r="AD5721">
        <v>14.414</v>
      </c>
      <c r="AE5721">
        <v>14.278</v>
      </c>
      <c r="AF5721">
        <v>14.721</v>
      </c>
      <c r="AG5721">
        <v>15.327999999999999</v>
      </c>
      <c r="AH5721">
        <v>16.475999999999999</v>
      </c>
      <c r="AI5721">
        <v>17.792000000000002</v>
      </c>
      <c r="AJ5721">
        <v>19.271999999999998</v>
      </c>
      <c r="AK5721">
        <v>21.07</v>
      </c>
      <c r="AL5721">
        <v>22.655999999999999</v>
      </c>
      <c r="AM5721">
        <v>22.747</v>
      </c>
      <c r="AN5721">
        <v>23.785</v>
      </c>
      <c r="AO5721">
        <v>24.85</v>
      </c>
      <c r="AP5721">
        <v>25.210999999999999</v>
      </c>
      <c r="AQ5721">
        <v>26.402999999999999</v>
      </c>
      <c r="AR5721">
        <v>27.879000000000001</v>
      </c>
      <c r="AS5721">
        <v>29.263999999999999</v>
      </c>
      <c r="AT5721">
        <v>30.425999999999998</v>
      </c>
      <c r="AU5721">
        <v>31.079000000000001</v>
      </c>
      <c r="AV5721">
        <v>32.627000000000002</v>
      </c>
      <c r="AW5721">
        <v>34.203000000000003</v>
      </c>
      <c r="AX5721">
        <v>36</v>
      </c>
      <c r="AY5721">
        <v>37.920999999999999</v>
      </c>
      <c r="AZ5721">
        <v>39.982999999999997</v>
      </c>
      <c r="BA5721">
        <v>42.198999999999998</v>
      </c>
      <c r="BB5721">
        <v>44.606999999999999</v>
      </c>
      <c r="BC5721">
        <v>2018</v>
      </c>
    </row>
    <row r="5722" spans="1:55" x14ac:dyDescent="0.25">
      <c r="A5722">
        <v>962</v>
      </c>
      <c r="B5722" t="s">
        <v>1426</v>
      </c>
      <c r="C5722" t="s">
        <v>247</v>
      </c>
      <c r="D5722" t="s">
        <v>1427</v>
      </c>
      <c r="E5722" t="s">
        <v>248</v>
      </c>
      <c r="F5722" t="s">
        <v>249</v>
      </c>
      <c r="G5722" t="s">
        <v>250</v>
      </c>
      <c r="I5722" t="s">
        <v>251</v>
      </c>
      <c r="J5722" t="s">
        <v>232</v>
      </c>
      <c r="K5722" t="s">
        <v>232</v>
      </c>
      <c r="L5722" t="s">
        <v>232</v>
      </c>
      <c r="M5722" t="s">
        <v>232</v>
      </c>
      <c r="N5722" t="s">
        <v>232</v>
      </c>
      <c r="O5722" t="s">
        <v>232</v>
      </c>
      <c r="P5722" t="s">
        <v>232</v>
      </c>
      <c r="Q5722" t="s">
        <v>232</v>
      </c>
      <c r="R5722" t="s">
        <v>232</v>
      </c>
      <c r="S5722" t="s">
        <v>232</v>
      </c>
      <c r="T5722" t="s">
        <v>232</v>
      </c>
      <c r="U5722" t="s">
        <v>232</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v>
      </c>
      <c r="AO5722">
        <v>120.93300000000001</v>
      </c>
      <c r="AP5722">
        <v>122.146</v>
      </c>
      <c r="AQ5722">
        <v>127.622</v>
      </c>
      <c r="AR5722">
        <v>129.46899999999999</v>
      </c>
      <c r="AS5722">
        <v>132.06299999999999</v>
      </c>
      <c r="AT5722">
        <v>136.63900000000001</v>
      </c>
      <c r="AU5722">
        <v>141.30799999999999</v>
      </c>
      <c r="AV5722">
        <v>147.39699999999999</v>
      </c>
      <c r="AW5722">
        <v>150.345</v>
      </c>
      <c r="AX5722">
        <v>153.41200000000001</v>
      </c>
      <c r="AY5722">
        <v>156.74100000000001</v>
      </c>
      <c r="AZ5722">
        <v>160.25200000000001</v>
      </c>
      <c r="BA5722">
        <v>163.82499999999999</v>
      </c>
      <c r="BB5722">
        <v>167.47900000000001</v>
      </c>
      <c r="BC5722">
        <v>2018</v>
      </c>
    </row>
    <row r="5723" spans="1:55" x14ac:dyDescent="0.25">
      <c r="A5723">
        <v>962</v>
      </c>
      <c r="B5723" t="s">
        <v>1426</v>
      </c>
      <c r="C5723" t="s">
        <v>252</v>
      </c>
      <c r="D5723" t="s">
        <v>1427</v>
      </c>
      <c r="E5723" t="s">
        <v>253</v>
      </c>
      <c r="F5723" t="s">
        <v>254</v>
      </c>
      <c r="G5723" t="s">
        <v>229</v>
      </c>
      <c r="H5723" t="s">
        <v>220</v>
      </c>
      <c r="I5723" t="s">
        <v>255</v>
      </c>
      <c r="J5723" t="s">
        <v>232</v>
      </c>
      <c r="K5723" t="s">
        <v>232</v>
      </c>
      <c r="L5723" t="s">
        <v>232</v>
      </c>
      <c r="M5723" t="s">
        <v>232</v>
      </c>
      <c r="N5723" t="s">
        <v>232</v>
      </c>
      <c r="O5723" t="s">
        <v>232</v>
      </c>
      <c r="P5723" t="s">
        <v>232</v>
      </c>
      <c r="Q5723" t="s">
        <v>232</v>
      </c>
      <c r="R5723" t="s">
        <v>232</v>
      </c>
      <c r="S5723" t="s">
        <v>232</v>
      </c>
      <c r="T5723" t="s">
        <v>232</v>
      </c>
      <c r="U5723" t="s">
        <v>232</v>
      </c>
      <c r="V5723" s="52">
        <v>139330</v>
      </c>
      <c r="W5723" s="52">
        <v>128257.14</v>
      </c>
      <c r="X5723" s="52">
        <v>125307.83</v>
      </c>
      <c r="Y5723" s="52">
        <v>123197.41</v>
      </c>
      <c r="Z5723" s="52">
        <v>123816.09</v>
      </c>
      <c r="AA5723" s="52">
        <v>125092.99</v>
      </c>
      <c r="AB5723" s="52">
        <v>128700.29</v>
      </c>
      <c r="AC5723" s="52">
        <v>133704.35999999999</v>
      </c>
      <c r="AD5723" s="52">
        <v>139234.66</v>
      </c>
      <c r="AE5723" s="52">
        <v>134522.22</v>
      </c>
      <c r="AF5723" s="52">
        <v>136153.82</v>
      </c>
      <c r="AG5723" s="52">
        <v>138855.51999999999</v>
      </c>
      <c r="AH5723" s="52">
        <v>144908.54999999999</v>
      </c>
      <c r="AI5723" s="52">
        <v>151432.97</v>
      </c>
      <c r="AJ5723" s="52">
        <v>158815.56</v>
      </c>
      <c r="AK5723" s="52">
        <v>168828.91</v>
      </c>
      <c r="AL5723" s="52">
        <v>177768.05</v>
      </c>
      <c r="AM5723" s="52">
        <v>176776.5</v>
      </c>
      <c r="AN5723" s="52">
        <v>182309.3</v>
      </c>
      <c r="AO5723" s="52">
        <v>186347.28</v>
      </c>
      <c r="AP5723" s="52">
        <v>185272.32000000001</v>
      </c>
      <c r="AQ5723" s="52">
        <v>190371.24</v>
      </c>
      <c r="AR5723" s="52">
        <v>196955.59</v>
      </c>
      <c r="AS5723" s="52">
        <v>204341.96</v>
      </c>
      <c r="AT5723" s="52">
        <v>209916.37</v>
      </c>
      <c r="AU5723" s="52">
        <v>210259.62</v>
      </c>
      <c r="AV5723" s="52">
        <v>215696.34</v>
      </c>
      <c r="AW5723" s="52">
        <v>221996.06</v>
      </c>
      <c r="AX5723" s="52">
        <v>228708.44</v>
      </c>
      <c r="AY5723" s="52">
        <v>235900.19</v>
      </c>
      <c r="AZ5723" s="52">
        <v>243626.16</v>
      </c>
      <c r="BA5723" s="52">
        <v>251848.73</v>
      </c>
      <c r="BB5723" s="52">
        <v>260701.33</v>
      </c>
      <c r="BC5723">
        <v>2017</v>
      </c>
    </row>
    <row r="5724" spans="1:55" x14ac:dyDescent="0.25">
      <c r="A5724">
        <v>962</v>
      </c>
      <c r="B5724" t="s">
        <v>1426</v>
      </c>
      <c r="C5724" t="s">
        <v>256</v>
      </c>
      <c r="D5724" t="s">
        <v>1427</v>
      </c>
      <c r="E5724" t="s">
        <v>253</v>
      </c>
      <c r="F5724" t="s">
        <v>257</v>
      </c>
      <c r="G5724" t="s">
        <v>258</v>
      </c>
      <c r="H5724" t="s">
        <v>220</v>
      </c>
      <c r="I5724" t="s">
        <v>255</v>
      </c>
      <c r="J5724" t="s">
        <v>232</v>
      </c>
      <c r="K5724" t="s">
        <v>232</v>
      </c>
      <c r="L5724" t="s">
        <v>232</v>
      </c>
      <c r="M5724" t="s">
        <v>232</v>
      </c>
      <c r="N5724" t="s">
        <v>232</v>
      </c>
      <c r="O5724" t="s">
        <v>232</v>
      </c>
      <c r="P5724" t="s">
        <v>232</v>
      </c>
      <c r="Q5724" t="s">
        <v>232</v>
      </c>
      <c r="R5724" t="s">
        <v>232</v>
      </c>
      <c r="S5724" t="s">
        <v>232</v>
      </c>
      <c r="T5724" t="s">
        <v>232</v>
      </c>
      <c r="U5724" t="s">
        <v>232</v>
      </c>
      <c r="V5724" s="52">
        <v>9020.19</v>
      </c>
      <c r="W5724" s="52">
        <v>8303.33</v>
      </c>
      <c r="X5724" s="52">
        <v>8112.4</v>
      </c>
      <c r="Y5724" s="52">
        <v>7975.77</v>
      </c>
      <c r="Z5724" s="52">
        <v>8015.82</v>
      </c>
      <c r="AA5724" s="52">
        <v>8098.49</v>
      </c>
      <c r="AB5724" s="52">
        <v>8332.02</v>
      </c>
      <c r="AC5724" s="52">
        <v>8655.98</v>
      </c>
      <c r="AD5724" s="52">
        <v>9014.01</v>
      </c>
      <c r="AE5724" s="52">
        <v>8708.93</v>
      </c>
      <c r="AF5724" s="52">
        <v>8814.56</v>
      </c>
      <c r="AG5724" s="52">
        <v>8989.4699999999993</v>
      </c>
      <c r="AH5724" s="52">
        <v>9381.34</v>
      </c>
      <c r="AI5724" s="52">
        <v>9803.73</v>
      </c>
      <c r="AJ5724" s="52">
        <v>10281.68</v>
      </c>
      <c r="AK5724" s="52">
        <v>10929.94</v>
      </c>
      <c r="AL5724" s="52">
        <v>11508.66</v>
      </c>
      <c r="AM5724" s="52">
        <v>11444.46</v>
      </c>
      <c r="AN5724" s="52">
        <v>11802.66</v>
      </c>
      <c r="AO5724" s="52">
        <v>12064.07</v>
      </c>
      <c r="AP5724" s="52">
        <v>11994.48</v>
      </c>
      <c r="AQ5724" s="52">
        <v>12324.58</v>
      </c>
      <c r="AR5724" s="52">
        <v>12750.85</v>
      </c>
      <c r="AS5724" s="52">
        <v>13229.04</v>
      </c>
      <c r="AT5724" s="52">
        <v>13589.93</v>
      </c>
      <c r="AU5724" s="52">
        <v>13612.15</v>
      </c>
      <c r="AV5724" s="52">
        <v>13964.12</v>
      </c>
      <c r="AW5724" s="52">
        <v>14371.97</v>
      </c>
      <c r="AX5724" s="52">
        <v>14806.52</v>
      </c>
      <c r="AY5724" s="52">
        <v>15272.12</v>
      </c>
      <c r="AZ5724" s="52">
        <v>15772.29</v>
      </c>
      <c r="BA5724" s="52">
        <v>16304.62</v>
      </c>
      <c r="BB5724" s="52">
        <v>16877.73</v>
      </c>
      <c r="BC5724">
        <v>2017</v>
      </c>
    </row>
    <row r="5725" spans="1:55" x14ac:dyDescent="0.25">
      <c r="A5725">
        <v>962</v>
      </c>
      <c r="B5725" t="s">
        <v>1426</v>
      </c>
      <c r="C5725" t="s">
        <v>259</v>
      </c>
      <c r="D5725" t="s">
        <v>1427</v>
      </c>
      <c r="E5725" t="s">
        <v>260</v>
      </c>
      <c r="F5725" t="s">
        <v>261</v>
      </c>
      <c r="G5725" t="s">
        <v>229</v>
      </c>
      <c r="H5725" t="s">
        <v>220</v>
      </c>
      <c r="I5725" t="s">
        <v>262</v>
      </c>
      <c r="J5725" t="s">
        <v>232</v>
      </c>
      <c r="K5725" t="s">
        <v>232</v>
      </c>
      <c r="L5725" t="s">
        <v>232</v>
      </c>
      <c r="M5725" t="s">
        <v>232</v>
      </c>
      <c r="N5725" t="s">
        <v>232</v>
      </c>
      <c r="O5725" t="s">
        <v>232</v>
      </c>
      <c r="P5725" t="s">
        <v>232</v>
      </c>
      <c r="Q5725" t="s">
        <v>232</v>
      </c>
      <c r="R5725" t="s">
        <v>232</v>
      </c>
      <c r="S5725" t="s">
        <v>232</v>
      </c>
      <c r="T5725" t="s">
        <v>232</v>
      </c>
      <c r="U5725" t="s">
        <v>232</v>
      </c>
      <c r="V5725" s="52">
        <v>6420.42</v>
      </c>
      <c r="W5725" s="52">
        <v>32052.55</v>
      </c>
      <c r="X5725" s="52">
        <v>78913.39</v>
      </c>
      <c r="Y5725" s="52">
        <v>90830.88</v>
      </c>
      <c r="Z5725" s="52">
        <v>93888.39</v>
      </c>
      <c r="AA5725" s="52">
        <v>98623.22</v>
      </c>
      <c r="AB5725" s="52">
        <v>102876.6</v>
      </c>
      <c r="AC5725" s="52">
        <v>109861.72</v>
      </c>
      <c r="AD5725" s="52">
        <v>123734.39999999999</v>
      </c>
      <c r="AE5725" s="52">
        <v>125187.92</v>
      </c>
      <c r="AF5725" s="52">
        <v>127902.38</v>
      </c>
      <c r="AG5725" s="52">
        <v>132594.26999999999</v>
      </c>
      <c r="AH5725" s="52">
        <v>138145.60000000001</v>
      </c>
      <c r="AI5725" s="52">
        <v>151432.97</v>
      </c>
      <c r="AJ5725" s="52">
        <v>163980.74</v>
      </c>
      <c r="AK5725" s="52">
        <v>182326.03</v>
      </c>
      <c r="AL5725" s="52">
        <v>202521.8</v>
      </c>
      <c r="AM5725" s="52">
        <v>201986.44</v>
      </c>
      <c r="AN5725" s="52">
        <v>212560.35</v>
      </c>
      <c r="AO5725" s="52">
        <v>225355.55</v>
      </c>
      <c r="AP5725" s="52">
        <v>226302.85</v>
      </c>
      <c r="AQ5725" s="52">
        <v>242956.01</v>
      </c>
      <c r="AR5725" s="52">
        <v>254996.2</v>
      </c>
      <c r="AS5725" s="52">
        <v>269859.48</v>
      </c>
      <c r="AT5725" s="52">
        <v>286827.13</v>
      </c>
      <c r="AU5725" s="52">
        <v>297113.05</v>
      </c>
      <c r="AV5725" s="52">
        <v>317929.42</v>
      </c>
      <c r="AW5725" s="52">
        <v>333759.28999999998</v>
      </c>
      <c r="AX5725" s="52">
        <v>350865.57</v>
      </c>
      <c r="AY5725" s="52">
        <v>369751.75</v>
      </c>
      <c r="AZ5725" s="52">
        <v>390415.19</v>
      </c>
      <c r="BA5725" s="52">
        <v>412592.11</v>
      </c>
      <c r="BB5725" s="52">
        <v>436619.12</v>
      </c>
      <c r="BC5725">
        <v>2017</v>
      </c>
    </row>
    <row r="5726" spans="1:55" x14ac:dyDescent="0.25">
      <c r="A5726">
        <v>962</v>
      </c>
      <c r="B5726" t="s">
        <v>1426</v>
      </c>
      <c r="C5726" t="s">
        <v>263</v>
      </c>
      <c r="D5726" t="s">
        <v>1427</v>
      </c>
      <c r="E5726" t="s">
        <v>260</v>
      </c>
      <c r="F5726" t="s">
        <v>264</v>
      </c>
      <c r="G5726" t="s">
        <v>242</v>
      </c>
      <c r="H5726" t="s">
        <v>220</v>
      </c>
      <c r="I5726" t="s">
        <v>262</v>
      </c>
      <c r="J5726" t="s">
        <v>232</v>
      </c>
      <c r="K5726" t="s">
        <v>232</v>
      </c>
      <c r="L5726" t="s">
        <v>232</v>
      </c>
      <c r="M5726" t="s">
        <v>232</v>
      </c>
      <c r="N5726" t="s">
        <v>232</v>
      </c>
      <c r="O5726" t="s">
        <v>232</v>
      </c>
      <c r="P5726" t="s">
        <v>232</v>
      </c>
      <c r="Q5726" t="s">
        <v>232</v>
      </c>
      <c r="R5726" t="s">
        <v>232</v>
      </c>
      <c r="S5726" t="s">
        <v>232</v>
      </c>
      <c r="T5726" t="s">
        <v>232</v>
      </c>
      <c r="U5726" t="s">
        <v>232</v>
      </c>
      <c r="V5726" s="52">
        <v>1263.8599999999999</v>
      </c>
      <c r="W5726" s="52">
        <v>1383.54</v>
      </c>
      <c r="X5726" s="52">
        <v>1824.42</v>
      </c>
      <c r="Y5726" s="52">
        <v>2387.16</v>
      </c>
      <c r="Z5726" s="52">
        <v>2348.11</v>
      </c>
      <c r="AA5726" s="52">
        <v>1980.43</v>
      </c>
      <c r="AB5726" s="52">
        <v>1888.76</v>
      </c>
      <c r="AC5726" s="52">
        <v>1931.99</v>
      </c>
      <c r="AD5726" s="52">
        <v>1878.24</v>
      </c>
      <c r="AE5726" s="52">
        <v>1839.62</v>
      </c>
      <c r="AF5726" s="52">
        <v>1974.06</v>
      </c>
      <c r="AG5726" s="52">
        <v>2440.81</v>
      </c>
      <c r="AH5726" s="52">
        <v>2796.62</v>
      </c>
      <c r="AI5726" s="52">
        <v>3071.9</v>
      </c>
      <c r="AJ5726" s="52">
        <v>3359.61</v>
      </c>
      <c r="AK5726" s="52">
        <v>4076.3</v>
      </c>
      <c r="AL5726" s="52">
        <v>4838.1499999999996</v>
      </c>
      <c r="AM5726" s="52">
        <v>4579.09</v>
      </c>
      <c r="AN5726" s="52">
        <v>4576.2299999999996</v>
      </c>
      <c r="AO5726" s="52">
        <v>5174.8900000000003</v>
      </c>
      <c r="AP5726" s="52">
        <v>4728.2700000000004</v>
      </c>
      <c r="AQ5726" s="52">
        <v>5239.72</v>
      </c>
      <c r="AR5726" s="52">
        <v>5498.61</v>
      </c>
      <c r="AS5726" s="52">
        <v>4860.42</v>
      </c>
      <c r="AT5726" s="52">
        <v>5153.0200000000004</v>
      </c>
      <c r="AU5726" s="52">
        <v>5448.43</v>
      </c>
      <c r="AV5726" s="52">
        <v>6100.19</v>
      </c>
      <c r="AW5726" s="52">
        <v>6198.5</v>
      </c>
      <c r="AX5726" s="52">
        <v>6586.61</v>
      </c>
      <c r="AY5726" s="52">
        <v>6980.42</v>
      </c>
      <c r="AZ5726" s="52">
        <v>7418.14</v>
      </c>
      <c r="BA5726" s="52">
        <v>7871.78</v>
      </c>
      <c r="BB5726" s="52">
        <v>8383.6</v>
      </c>
      <c r="BC5726">
        <v>2017</v>
      </c>
    </row>
    <row r="5727" spans="1:55" x14ac:dyDescent="0.25">
      <c r="A5727">
        <v>962</v>
      </c>
      <c r="B5727" t="s">
        <v>1426</v>
      </c>
      <c r="C5727" t="s">
        <v>265</v>
      </c>
      <c r="D5727" t="s">
        <v>1427</v>
      </c>
      <c r="E5727" t="s">
        <v>260</v>
      </c>
      <c r="F5727" t="s">
        <v>266</v>
      </c>
      <c r="G5727" t="s">
        <v>246</v>
      </c>
      <c r="H5727" t="s">
        <v>220</v>
      </c>
      <c r="I5727" t="s">
        <v>262</v>
      </c>
      <c r="J5727" t="s">
        <v>232</v>
      </c>
      <c r="K5727" t="s">
        <v>232</v>
      </c>
      <c r="L5727" t="s">
        <v>232</v>
      </c>
      <c r="M5727" t="s">
        <v>232</v>
      </c>
      <c r="N5727" t="s">
        <v>232</v>
      </c>
      <c r="O5727" t="s">
        <v>232</v>
      </c>
      <c r="P5727" t="s">
        <v>232</v>
      </c>
      <c r="Q5727" t="s">
        <v>232</v>
      </c>
      <c r="R5727" t="s">
        <v>232</v>
      </c>
      <c r="S5727" t="s">
        <v>232</v>
      </c>
      <c r="T5727" t="s">
        <v>232</v>
      </c>
      <c r="U5727" t="s">
        <v>232</v>
      </c>
      <c r="V5727" s="52">
        <v>6189.29</v>
      </c>
      <c r="W5727" s="52">
        <v>5832.4</v>
      </c>
      <c r="X5727" s="52">
        <v>5819.96</v>
      </c>
      <c r="Y5727" s="52">
        <v>5841.91</v>
      </c>
      <c r="Z5727" s="52">
        <v>5978.76</v>
      </c>
      <c r="AA5727" s="52">
        <v>6144.58</v>
      </c>
      <c r="AB5727" s="52">
        <v>6392.93</v>
      </c>
      <c r="AC5727" s="52">
        <v>6737.4</v>
      </c>
      <c r="AD5727" s="52">
        <v>7172.9</v>
      </c>
      <c r="AE5727" s="52">
        <v>7082.12</v>
      </c>
      <c r="AF5727" s="52">
        <v>7281.42</v>
      </c>
      <c r="AG5727" s="52">
        <v>7563.8</v>
      </c>
      <c r="AH5727" s="52">
        <v>8106.03</v>
      </c>
      <c r="AI5727" s="52">
        <v>8734.85</v>
      </c>
      <c r="AJ5727" s="52">
        <v>9437.92</v>
      </c>
      <c r="AK5727" s="52">
        <v>10302.52</v>
      </c>
      <c r="AL5727" s="52">
        <v>11059</v>
      </c>
      <c r="AM5727" s="52">
        <v>11081.16</v>
      </c>
      <c r="AN5727" s="52">
        <v>11561.15</v>
      </c>
      <c r="AO5727" s="52">
        <v>12064.07</v>
      </c>
      <c r="AP5727" s="52">
        <v>12224.55</v>
      </c>
      <c r="AQ5727" s="52">
        <v>12781.35</v>
      </c>
      <c r="AR5727" s="52">
        <v>13473.63</v>
      </c>
      <c r="AS5727" s="52">
        <v>14128.42</v>
      </c>
      <c r="AT5727" s="52">
        <v>14672.49</v>
      </c>
      <c r="AU5727" s="52">
        <v>14975.87</v>
      </c>
      <c r="AV5727" s="52">
        <v>15709.49</v>
      </c>
      <c r="AW5727" s="52">
        <v>16455.79</v>
      </c>
      <c r="AX5727" s="52">
        <v>17307.37</v>
      </c>
      <c r="AY5727" s="52">
        <v>18222.71</v>
      </c>
      <c r="AZ5727" s="52">
        <v>19208.939999999999</v>
      </c>
      <c r="BA5727" s="52">
        <v>20268.759999999998</v>
      </c>
      <c r="BB5727" s="52">
        <v>21420.31</v>
      </c>
      <c r="BC5727">
        <v>2017</v>
      </c>
    </row>
    <row r="5728" spans="1:55" x14ac:dyDescent="0.25">
      <c r="A5728">
        <v>962</v>
      </c>
      <c r="B5728" t="s">
        <v>1426</v>
      </c>
      <c r="C5728" t="s">
        <v>267</v>
      </c>
      <c r="D5728" t="s">
        <v>1427</v>
      </c>
      <c r="E5728" t="s">
        <v>268</v>
      </c>
      <c r="F5728" t="s">
        <v>269</v>
      </c>
      <c r="G5728" t="s">
        <v>270</v>
      </c>
    </row>
    <row r="5729" spans="1:55" x14ac:dyDescent="0.25">
      <c r="A5729">
        <v>962</v>
      </c>
      <c r="B5729" t="s">
        <v>1426</v>
      </c>
      <c r="C5729" t="s">
        <v>271</v>
      </c>
      <c r="D5729" t="s">
        <v>1427</v>
      </c>
      <c r="E5729" t="s">
        <v>272</v>
      </c>
      <c r="F5729" t="s">
        <v>273</v>
      </c>
      <c r="G5729" t="s">
        <v>274</v>
      </c>
      <c r="I5729" t="s">
        <v>243</v>
      </c>
      <c r="J5729" t="s">
        <v>232</v>
      </c>
      <c r="K5729" t="s">
        <v>232</v>
      </c>
      <c r="L5729" t="s">
        <v>232</v>
      </c>
      <c r="M5729" t="s">
        <v>232</v>
      </c>
      <c r="N5729" t="s">
        <v>232</v>
      </c>
      <c r="O5729" t="s">
        <v>232</v>
      </c>
      <c r="P5729" t="s">
        <v>232</v>
      </c>
      <c r="Q5729" t="s">
        <v>232</v>
      </c>
      <c r="R5729" t="s">
        <v>232</v>
      </c>
      <c r="S5729" t="s">
        <v>232</v>
      </c>
      <c r="T5729" t="s">
        <v>232</v>
      </c>
      <c r="U5729" t="s">
        <v>232</v>
      </c>
      <c r="V5729">
        <v>3.5999999999999997E-2</v>
      </c>
      <c r="W5729">
        <v>3.3000000000000002E-2</v>
      </c>
      <c r="X5729">
        <v>3.1E-2</v>
      </c>
      <c r="Y5729">
        <v>0.03</v>
      </c>
      <c r="Z5729">
        <v>2.9000000000000001E-2</v>
      </c>
      <c r="AA5729">
        <v>2.8000000000000001E-2</v>
      </c>
      <c r="AB5729">
        <v>2.9000000000000001E-2</v>
      </c>
      <c r="AC5729">
        <v>2.9000000000000001E-2</v>
      </c>
      <c r="AD5729">
        <v>2.9000000000000001E-2</v>
      </c>
      <c r="AE5729">
        <v>2.7E-2</v>
      </c>
      <c r="AF5729">
        <v>2.7E-2</v>
      </c>
      <c r="AG5729">
        <v>2.5999999999999999E-2</v>
      </c>
      <c r="AH5729">
        <v>2.5999999999999999E-2</v>
      </c>
      <c r="AI5729">
        <v>2.5999999999999999E-2</v>
      </c>
      <c r="AJ5729">
        <v>2.5999999999999999E-2</v>
      </c>
      <c r="AK5729">
        <v>2.5999999999999999E-2</v>
      </c>
      <c r="AL5729">
        <v>2.7E-2</v>
      </c>
      <c r="AM5729">
        <v>2.7E-2</v>
      </c>
      <c r="AN5729">
        <v>2.7E-2</v>
      </c>
      <c r="AO5729">
        <v>2.5999999999999999E-2</v>
      </c>
      <c r="AP5729">
        <v>2.5000000000000001E-2</v>
      </c>
      <c r="AQ5729">
        <v>2.5000000000000001E-2</v>
      </c>
      <c r="AR5729">
        <v>2.5000000000000001E-2</v>
      </c>
      <c r="AS5729">
        <v>2.5000000000000001E-2</v>
      </c>
      <c r="AT5729">
        <v>2.5000000000000001E-2</v>
      </c>
      <c r="AU5729">
        <v>2.4E-2</v>
      </c>
      <c r="AV5729">
        <v>2.4E-2</v>
      </c>
      <c r="AW5729">
        <v>2.4E-2</v>
      </c>
      <c r="AX5729">
        <v>2.4E-2</v>
      </c>
      <c r="AY5729">
        <v>2.4E-2</v>
      </c>
      <c r="AZ5729">
        <v>2.4E-2</v>
      </c>
      <c r="BA5729">
        <v>2.4E-2</v>
      </c>
      <c r="BB5729">
        <v>2.4E-2</v>
      </c>
      <c r="BC5729">
        <v>2018</v>
      </c>
    </row>
    <row r="5730" spans="1:55" x14ac:dyDescent="0.25">
      <c r="A5730">
        <v>962</v>
      </c>
      <c r="B5730" t="s">
        <v>1426</v>
      </c>
      <c r="C5730" t="s">
        <v>275</v>
      </c>
      <c r="D5730" t="s">
        <v>1427</v>
      </c>
      <c r="E5730" t="s">
        <v>276</v>
      </c>
      <c r="F5730" t="s">
        <v>277</v>
      </c>
      <c r="G5730" t="s">
        <v>278</v>
      </c>
      <c r="I5730" t="s">
        <v>243</v>
      </c>
      <c r="J5730" t="s">
        <v>232</v>
      </c>
      <c r="K5730" t="s">
        <v>232</v>
      </c>
      <c r="L5730" t="s">
        <v>232</v>
      </c>
      <c r="M5730" t="s">
        <v>232</v>
      </c>
      <c r="N5730" t="s">
        <v>232</v>
      </c>
      <c r="O5730" t="s">
        <v>232</v>
      </c>
      <c r="P5730" t="s">
        <v>232</v>
      </c>
      <c r="Q5730" t="s">
        <v>232</v>
      </c>
      <c r="R5730" t="s">
        <v>232</v>
      </c>
      <c r="S5730" t="s">
        <v>232</v>
      </c>
      <c r="T5730" t="s">
        <v>232</v>
      </c>
      <c r="U5730" t="s">
        <v>232</v>
      </c>
      <c r="V5730">
        <v>1.0369999999999999</v>
      </c>
      <c r="W5730">
        <v>5.4960000000000004</v>
      </c>
      <c r="X5730">
        <v>13.558999999999999</v>
      </c>
      <c r="Y5730">
        <v>15.548</v>
      </c>
      <c r="Z5730">
        <v>15.704000000000001</v>
      </c>
      <c r="AA5730">
        <v>16.05</v>
      </c>
      <c r="AB5730">
        <v>16.091999999999999</v>
      </c>
      <c r="AC5730">
        <v>16.306000000000001</v>
      </c>
      <c r="AD5730">
        <v>17.25</v>
      </c>
      <c r="AE5730">
        <v>17.677</v>
      </c>
      <c r="AF5730">
        <v>17.565999999999999</v>
      </c>
      <c r="AG5730">
        <v>17.53</v>
      </c>
      <c r="AH5730">
        <v>17.042000000000002</v>
      </c>
      <c r="AI5730">
        <v>17.337</v>
      </c>
      <c r="AJ5730">
        <v>17.375</v>
      </c>
      <c r="AK5730">
        <v>17.696999999999999</v>
      </c>
      <c r="AL5730">
        <v>18.312999999999999</v>
      </c>
      <c r="AM5730">
        <v>18.228000000000002</v>
      </c>
      <c r="AN5730">
        <v>18.385999999999999</v>
      </c>
      <c r="AO5730">
        <v>18.68</v>
      </c>
      <c r="AP5730">
        <v>18.512</v>
      </c>
      <c r="AQ5730">
        <v>19.009</v>
      </c>
      <c r="AR5730">
        <v>18.925999999999998</v>
      </c>
      <c r="AS5730">
        <v>19.100000000000001</v>
      </c>
      <c r="AT5730">
        <v>19.548999999999999</v>
      </c>
      <c r="AU5730">
        <v>19.838999999999999</v>
      </c>
      <c r="AV5730">
        <v>20.238</v>
      </c>
      <c r="AW5730">
        <v>20.282</v>
      </c>
      <c r="AX5730">
        <v>20.273</v>
      </c>
      <c r="AY5730">
        <v>20.291</v>
      </c>
      <c r="AZ5730">
        <v>20.324999999999999</v>
      </c>
      <c r="BA5730">
        <v>20.356000000000002</v>
      </c>
      <c r="BB5730">
        <v>20.382999999999999</v>
      </c>
      <c r="BC5730">
        <v>2018</v>
      </c>
    </row>
    <row r="5731" spans="1:55" x14ac:dyDescent="0.25">
      <c r="A5731">
        <v>962</v>
      </c>
      <c r="B5731" t="s">
        <v>1426</v>
      </c>
      <c r="C5731" t="s">
        <v>279</v>
      </c>
      <c r="D5731" t="s">
        <v>1427</v>
      </c>
      <c r="E5731" t="s">
        <v>280</v>
      </c>
      <c r="F5731" t="s">
        <v>281</v>
      </c>
      <c r="G5731" t="s">
        <v>282</v>
      </c>
    </row>
    <row r="5732" spans="1:55" x14ac:dyDescent="0.25">
      <c r="A5732">
        <v>962</v>
      </c>
      <c r="B5732" t="s">
        <v>1426</v>
      </c>
      <c r="C5732" t="s">
        <v>283</v>
      </c>
      <c r="D5732" t="s">
        <v>1427</v>
      </c>
      <c r="E5732" t="s">
        <v>284</v>
      </c>
      <c r="F5732" t="s">
        <v>285</v>
      </c>
      <c r="G5732" t="s">
        <v>282</v>
      </c>
      <c r="I5732" t="s">
        <v>1428</v>
      </c>
      <c r="J5732" t="s">
        <v>232</v>
      </c>
      <c r="K5732" t="s">
        <v>232</v>
      </c>
      <c r="L5732" t="s">
        <v>232</v>
      </c>
      <c r="M5732" t="s">
        <v>232</v>
      </c>
      <c r="N5732" t="s">
        <v>232</v>
      </c>
      <c r="O5732" t="s">
        <v>232</v>
      </c>
      <c r="P5732" t="s">
        <v>232</v>
      </c>
      <c r="Q5732" t="s">
        <v>232</v>
      </c>
      <c r="R5732" t="s">
        <v>232</v>
      </c>
      <c r="S5732" t="s">
        <v>232</v>
      </c>
      <c r="T5732" t="s">
        <v>232</v>
      </c>
      <c r="U5732" t="s">
        <v>232</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v>
      </c>
      <c r="AH5732">
        <v>13.141999999999999</v>
      </c>
      <c r="AI5732">
        <v>17.411999999999999</v>
      </c>
      <c r="AJ5732">
        <v>20.981000000000002</v>
      </c>
      <c r="AK5732">
        <v>16.802</v>
      </c>
      <c r="AL5732">
        <v>15.201000000000001</v>
      </c>
      <c r="AM5732">
        <v>18.988</v>
      </c>
      <c r="AN5732">
        <v>22.443000000000001</v>
      </c>
      <c r="AO5732">
        <v>24.405000000000001</v>
      </c>
      <c r="AP5732">
        <v>25.763999999999999</v>
      </c>
      <c r="AQ5732">
        <v>27.161999999999999</v>
      </c>
      <c r="AR5732">
        <v>29.79</v>
      </c>
      <c r="AS5732">
        <v>28.451000000000001</v>
      </c>
      <c r="AT5732">
        <v>29.657</v>
      </c>
      <c r="AU5732">
        <v>31.952000000000002</v>
      </c>
      <c r="AV5732">
        <v>32.69</v>
      </c>
      <c r="AW5732">
        <v>31.981000000000002</v>
      </c>
      <c r="AX5732">
        <v>32.234000000000002</v>
      </c>
      <c r="AY5732">
        <v>32.46</v>
      </c>
      <c r="AZ5732">
        <v>32.883000000000003</v>
      </c>
      <c r="BA5732">
        <v>33.279000000000003</v>
      </c>
      <c r="BB5732">
        <v>33.78</v>
      </c>
      <c r="BC5732">
        <v>2018</v>
      </c>
    </row>
    <row r="5733" spans="1:55" x14ac:dyDescent="0.25">
      <c r="A5733">
        <v>962</v>
      </c>
      <c r="B5733" t="s">
        <v>1426</v>
      </c>
      <c r="C5733" t="s">
        <v>286</v>
      </c>
      <c r="D5733" t="s">
        <v>1427</v>
      </c>
      <c r="E5733" t="s">
        <v>287</v>
      </c>
      <c r="F5733" t="s">
        <v>288</v>
      </c>
      <c r="G5733" t="s">
        <v>250</v>
      </c>
      <c r="I5733" t="s">
        <v>1429</v>
      </c>
      <c r="J5733" t="s">
        <v>232</v>
      </c>
      <c r="K5733" t="s">
        <v>232</v>
      </c>
      <c r="L5733" t="s">
        <v>232</v>
      </c>
      <c r="M5733" t="s">
        <v>232</v>
      </c>
      <c r="N5733" t="s">
        <v>232</v>
      </c>
      <c r="O5733" t="s">
        <v>232</v>
      </c>
      <c r="P5733" t="s">
        <v>232</v>
      </c>
      <c r="Q5733" t="s">
        <v>232</v>
      </c>
      <c r="R5733" t="s">
        <v>232</v>
      </c>
      <c r="S5733" t="s">
        <v>232</v>
      </c>
      <c r="T5733" t="s">
        <v>232</v>
      </c>
      <c r="U5733" t="s">
        <v>232</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87.064999999999998</v>
      </c>
      <c r="AG5733">
        <v>88.027000000000001</v>
      </c>
      <c r="AH5733">
        <v>87.447999999999993</v>
      </c>
      <c r="AI5733">
        <v>86.95</v>
      </c>
      <c r="AJ5733">
        <v>89.795000000000002</v>
      </c>
      <c r="AK5733">
        <v>92.302999999999997</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114.55500000000001</v>
      </c>
      <c r="AX5733">
        <v>116.833</v>
      </c>
      <c r="AY5733">
        <v>119.401</v>
      </c>
      <c r="AZ5733">
        <v>122.02800000000001</v>
      </c>
      <c r="BA5733">
        <v>124.714</v>
      </c>
      <c r="BB5733">
        <v>127.456</v>
      </c>
      <c r="BC5733">
        <v>2018</v>
      </c>
    </row>
    <row r="5734" spans="1:55" x14ac:dyDescent="0.25">
      <c r="A5734">
        <v>962</v>
      </c>
      <c r="B5734" t="s">
        <v>1426</v>
      </c>
      <c r="C5734" t="s">
        <v>290</v>
      </c>
      <c r="D5734" t="s">
        <v>1427</v>
      </c>
      <c r="E5734" t="s">
        <v>287</v>
      </c>
      <c r="F5734" t="s">
        <v>291</v>
      </c>
      <c r="G5734" t="s">
        <v>235</v>
      </c>
      <c r="I5734" t="s">
        <v>292</v>
      </c>
      <c r="J5734" t="s">
        <v>232</v>
      </c>
      <c r="K5734" t="s">
        <v>232</v>
      </c>
      <c r="L5734" t="s">
        <v>232</v>
      </c>
      <c r="M5734" t="s">
        <v>232</v>
      </c>
      <c r="N5734" t="s">
        <v>232</v>
      </c>
      <c r="O5734" t="s">
        <v>232</v>
      </c>
      <c r="P5734" t="s">
        <v>232</v>
      </c>
      <c r="Q5734" t="s">
        <v>232</v>
      </c>
      <c r="R5734" t="s">
        <v>232</v>
      </c>
      <c r="S5734" t="s">
        <v>232</v>
      </c>
      <c r="T5734" t="s">
        <v>232</v>
      </c>
      <c r="U5734" t="s">
        <v>232</v>
      </c>
      <c r="V5734" t="s">
        <v>232</v>
      </c>
      <c r="W5734">
        <v>338.68400000000003</v>
      </c>
      <c r="X5734">
        <v>126.583</v>
      </c>
      <c r="Y5734">
        <v>16.373999999999999</v>
      </c>
      <c r="Z5734">
        <v>2.4670000000000001</v>
      </c>
      <c r="AA5734">
        <v>1.294</v>
      </c>
      <c r="AB5734">
        <v>0.54400000000000004</v>
      </c>
      <c r="AC5734">
        <v>-1.2789999999999999</v>
      </c>
      <c r="AD5734">
        <v>6.6079999999999997</v>
      </c>
      <c r="AE5734">
        <v>5.1989999999999998</v>
      </c>
      <c r="AF5734">
        <v>2.3140000000000001</v>
      </c>
      <c r="AG5734">
        <v>1.105</v>
      </c>
      <c r="AH5734">
        <v>-0.65900000000000003</v>
      </c>
      <c r="AI5734">
        <v>-0.56999999999999995</v>
      </c>
      <c r="AJ5734">
        <v>3.2719999999999998</v>
      </c>
      <c r="AK5734">
        <v>2.794</v>
      </c>
      <c r="AL5734">
        <v>7.5220000000000002</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1.796</v>
      </c>
      <c r="AX5734">
        <v>1.9890000000000001</v>
      </c>
      <c r="AY5734">
        <v>2.198</v>
      </c>
      <c r="AZ5734">
        <v>2.2000000000000002</v>
      </c>
      <c r="BA5734">
        <v>2.2010000000000001</v>
      </c>
      <c r="BB5734">
        <v>2.198</v>
      </c>
      <c r="BC5734">
        <v>2018</v>
      </c>
    </row>
    <row r="5735" spans="1:55" x14ac:dyDescent="0.25">
      <c r="A5735">
        <v>962</v>
      </c>
      <c r="B5735" t="s">
        <v>1426</v>
      </c>
      <c r="C5735" t="s">
        <v>293</v>
      </c>
      <c r="D5735" t="s">
        <v>1427</v>
      </c>
      <c r="E5735" t="s">
        <v>294</v>
      </c>
      <c r="F5735" t="s">
        <v>295</v>
      </c>
      <c r="G5735" t="s">
        <v>250</v>
      </c>
      <c r="I5735" t="s">
        <v>1429</v>
      </c>
      <c r="J5735" t="s">
        <v>232</v>
      </c>
      <c r="K5735" t="s">
        <v>232</v>
      </c>
      <c r="L5735" t="s">
        <v>232</v>
      </c>
      <c r="M5735" t="s">
        <v>232</v>
      </c>
      <c r="N5735" t="s">
        <v>232</v>
      </c>
      <c r="O5735" t="s">
        <v>232</v>
      </c>
      <c r="P5735" t="s">
        <v>232</v>
      </c>
      <c r="Q5735" t="s">
        <v>232</v>
      </c>
      <c r="R5735" t="s">
        <v>232</v>
      </c>
      <c r="S5735" t="s">
        <v>232</v>
      </c>
      <c r="T5735" t="s">
        <v>232</v>
      </c>
      <c r="U5735" t="s">
        <v>232</v>
      </c>
      <c r="V5735" t="s">
        <v>232</v>
      </c>
      <c r="W5735" t="s">
        <v>232</v>
      </c>
      <c r="X5735" t="s">
        <v>232</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115.087</v>
      </c>
      <c r="AX5735">
        <v>117.38800000000001</v>
      </c>
      <c r="AY5735">
        <v>119.971</v>
      </c>
      <c r="AZ5735">
        <v>122.61</v>
      </c>
      <c r="BA5735">
        <v>125.30800000000001</v>
      </c>
      <c r="BB5735">
        <v>128.06399999999999</v>
      </c>
      <c r="BC5735">
        <v>2018</v>
      </c>
    </row>
    <row r="5736" spans="1:55" x14ac:dyDescent="0.25">
      <c r="A5736">
        <v>962</v>
      </c>
      <c r="B5736" t="s">
        <v>1426</v>
      </c>
      <c r="C5736" t="s">
        <v>296</v>
      </c>
      <c r="D5736" t="s">
        <v>1427</v>
      </c>
      <c r="E5736" t="s">
        <v>294</v>
      </c>
      <c r="F5736" t="s">
        <v>297</v>
      </c>
      <c r="G5736" t="s">
        <v>235</v>
      </c>
      <c r="I5736" t="s">
        <v>298</v>
      </c>
      <c r="J5736" t="s">
        <v>232</v>
      </c>
      <c r="K5736" t="s">
        <v>232</v>
      </c>
      <c r="L5736" t="s">
        <v>232</v>
      </c>
      <c r="M5736" t="s">
        <v>232</v>
      </c>
      <c r="N5736" t="s">
        <v>232</v>
      </c>
      <c r="O5736" t="s">
        <v>232</v>
      </c>
      <c r="P5736" t="s">
        <v>232</v>
      </c>
      <c r="Q5736" t="s">
        <v>232</v>
      </c>
      <c r="R5736" t="s">
        <v>232</v>
      </c>
      <c r="S5736" t="s">
        <v>232</v>
      </c>
      <c r="T5736" t="s">
        <v>232</v>
      </c>
      <c r="U5736" t="s">
        <v>232</v>
      </c>
      <c r="V5736" t="s">
        <v>232</v>
      </c>
      <c r="W5736" t="s">
        <v>232</v>
      </c>
      <c r="X5736" t="s">
        <v>232</v>
      </c>
      <c r="Y5736" t="s">
        <v>232</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2</v>
      </c>
      <c r="AX5736">
        <v>2</v>
      </c>
      <c r="AY5736">
        <v>2.2000000000000002</v>
      </c>
      <c r="AZ5736">
        <v>2.2000000000000002</v>
      </c>
      <c r="BA5736">
        <v>2.2000000000000002</v>
      </c>
      <c r="BB5736">
        <v>2.2000000000000002</v>
      </c>
      <c r="BC5736">
        <v>2018</v>
      </c>
    </row>
    <row r="5737" spans="1:55" x14ac:dyDescent="0.25">
      <c r="A5737">
        <v>962</v>
      </c>
      <c r="B5737" t="s">
        <v>1426</v>
      </c>
      <c r="C5737" t="s">
        <v>299</v>
      </c>
      <c r="D5737" t="s">
        <v>1427</v>
      </c>
      <c r="E5737" t="s">
        <v>300</v>
      </c>
      <c r="G5737" t="s">
        <v>274</v>
      </c>
    </row>
    <row r="5738" spans="1:55" x14ac:dyDescent="0.25">
      <c r="A5738">
        <v>962</v>
      </c>
      <c r="B5738" t="s">
        <v>1426</v>
      </c>
      <c r="C5738" t="s">
        <v>301</v>
      </c>
      <c r="D5738" t="s">
        <v>1427</v>
      </c>
      <c r="E5738" t="s">
        <v>302</v>
      </c>
      <c r="F5738" t="s">
        <v>303</v>
      </c>
      <c r="G5738" t="s">
        <v>235</v>
      </c>
      <c r="I5738" t="s">
        <v>1430</v>
      </c>
      <c r="J5738" t="s">
        <v>232</v>
      </c>
      <c r="K5738" t="s">
        <v>232</v>
      </c>
      <c r="L5738" t="s">
        <v>232</v>
      </c>
      <c r="M5738" t="s">
        <v>232</v>
      </c>
      <c r="N5738" t="s">
        <v>232</v>
      </c>
      <c r="O5738" t="s">
        <v>232</v>
      </c>
      <c r="P5738" t="s">
        <v>232</v>
      </c>
      <c r="Q5738" t="s">
        <v>232</v>
      </c>
      <c r="R5738" t="s">
        <v>232</v>
      </c>
      <c r="S5738" t="s">
        <v>232</v>
      </c>
      <c r="T5738" t="s">
        <v>232</v>
      </c>
      <c r="U5738" t="s">
        <v>232</v>
      </c>
      <c r="V5738" t="s">
        <v>232</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6.4260000000000002</v>
      </c>
      <c r="AV5738">
        <v>9.0280000000000005</v>
      </c>
      <c r="AW5738">
        <v>9.532</v>
      </c>
      <c r="AX5738">
        <v>7.0759999999999996</v>
      </c>
      <c r="AY5738">
        <v>7.1289999999999996</v>
      </c>
      <c r="AZ5738">
        <v>7.1319999999999997</v>
      </c>
      <c r="BA5738">
        <v>7.1260000000000003</v>
      </c>
      <c r="BB5738">
        <v>7.1310000000000002</v>
      </c>
      <c r="BC5738">
        <v>2018</v>
      </c>
    </row>
    <row r="5739" spans="1:55" x14ac:dyDescent="0.25">
      <c r="A5739">
        <v>962</v>
      </c>
      <c r="B5739" t="s">
        <v>1426</v>
      </c>
      <c r="C5739" t="s">
        <v>305</v>
      </c>
      <c r="D5739" t="s">
        <v>1427</v>
      </c>
      <c r="E5739" t="s">
        <v>306</v>
      </c>
      <c r="F5739" t="s">
        <v>307</v>
      </c>
      <c r="G5739" t="s">
        <v>235</v>
      </c>
      <c r="I5739" t="s">
        <v>1430</v>
      </c>
      <c r="J5739" t="s">
        <v>232</v>
      </c>
      <c r="K5739" t="s">
        <v>232</v>
      </c>
      <c r="L5739" t="s">
        <v>232</v>
      </c>
      <c r="M5739" t="s">
        <v>232</v>
      </c>
      <c r="N5739" t="s">
        <v>232</v>
      </c>
      <c r="O5739" t="s">
        <v>232</v>
      </c>
      <c r="P5739" t="s">
        <v>232</v>
      </c>
      <c r="Q5739" t="s">
        <v>232</v>
      </c>
      <c r="R5739" t="s">
        <v>232</v>
      </c>
      <c r="S5739" t="s">
        <v>232</v>
      </c>
      <c r="T5739" t="s">
        <v>232</v>
      </c>
      <c r="U5739" t="s">
        <v>232</v>
      </c>
      <c r="V5739" t="s">
        <v>232</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21.565999999999999</v>
      </c>
      <c r="AI5739">
        <v>10.605</v>
      </c>
      <c r="AJ5739">
        <v>13.090999999999999</v>
      </c>
      <c r="AK5739">
        <v>16.873000000000001</v>
      </c>
      <c r="AL5739">
        <v>6.1289999999999996</v>
      </c>
      <c r="AM5739">
        <v>-12.41</v>
      </c>
      <c r="AN5739">
        <v>11.475</v>
      </c>
      <c r="AO5739">
        <v>10.628</v>
      </c>
      <c r="AP5739">
        <v>6.3440000000000003</v>
      </c>
      <c r="AQ5739">
        <v>1.4350000000000001</v>
      </c>
      <c r="AR5739">
        <v>12.259</v>
      </c>
      <c r="AS5739">
        <v>8.4740000000000002</v>
      </c>
      <c r="AT5739">
        <v>13.118</v>
      </c>
      <c r="AU5739">
        <v>5.6920000000000002</v>
      </c>
      <c r="AV5739">
        <v>5.99</v>
      </c>
      <c r="AW5739">
        <v>10.356999999999999</v>
      </c>
      <c r="AX5739">
        <v>7.34</v>
      </c>
      <c r="AY5739">
        <v>7.4009999999999998</v>
      </c>
      <c r="AZ5739">
        <v>7.3630000000000004</v>
      </c>
      <c r="BA5739">
        <v>7.0730000000000004</v>
      </c>
      <c r="BB5739">
        <v>7.0359999999999996</v>
      </c>
      <c r="BC5739">
        <v>2018</v>
      </c>
    </row>
    <row r="5740" spans="1:55" x14ac:dyDescent="0.25">
      <c r="A5740">
        <v>962</v>
      </c>
      <c r="B5740" t="s">
        <v>1426</v>
      </c>
      <c r="C5740" t="s">
        <v>308</v>
      </c>
      <c r="D5740" t="s">
        <v>1427</v>
      </c>
      <c r="E5740" t="s">
        <v>309</v>
      </c>
      <c r="F5740" t="s">
        <v>310</v>
      </c>
      <c r="G5740" t="s">
        <v>235</v>
      </c>
      <c r="I5740" t="s">
        <v>1430</v>
      </c>
      <c r="J5740" t="s">
        <v>232</v>
      </c>
      <c r="K5740" t="s">
        <v>232</v>
      </c>
      <c r="L5740" t="s">
        <v>232</v>
      </c>
      <c r="M5740" t="s">
        <v>232</v>
      </c>
      <c r="N5740" t="s">
        <v>232</v>
      </c>
      <c r="O5740" t="s">
        <v>232</v>
      </c>
      <c r="P5740" t="s">
        <v>232</v>
      </c>
      <c r="Q5740" t="s">
        <v>232</v>
      </c>
      <c r="R5740" t="s">
        <v>232</v>
      </c>
      <c r="S5740" t="s">
        <v>232</v>
      </c>
      <c r="T5740" t="s">
        <v>232</v>
      </c>
      <c r="U5740" t="s">
        <v>232</v>
      </c>
      <c r="V5740" t="s">
        <v>232</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8.1259999999999994</v>
      </c>
      <c r="AV5740">
        <v>15.276999999999999</v>
      </c>
      <c r="AW5740">
        <v>11.307</v>
      </c>
      <c r="AX5740">
        <v>8.9990000000000006</v>
      </c>
      <c r="AY5740">
        <v>9.0020000000000007</v>
      </c>
      <c r="AZ5740">
        <v>8.9979999999999993</v>
      </c>
      <c r="BA5740">
        <v>9.0009999999999994</v>
      </c>
      <c r="BB5740">
        <v>9.0289999999999999</v>
      </c>
      <c r="BC5740">
        <v>2018</v>
      </c>
    </row>
    <row r="5741" spans="1:55" x14ac:dyDescent="0.25">
      <c r="A5741">
        <v>962</v>
      </c>
      <c r="B5741" t="s">
        <v>1426</v>
      </c>
      <c r="C5741" t="s">
        <v>311</v>
      </c>
      <c r="D5741" t="s">
        <v>1427</v>
      </c>
      <c r="E5741" t="s">
        <v>312</v>
      </c>
      <c r="F5741" t="s">
        <v>313</v>
      </c>
      <c r="G5741" t="s">
        <v>235</v>
      </c>
      <c r="I5741" t="s">
        <v>1430</v>
      </c>
      <c r="J5741" t="s">
        <v>232</v>
      </c>
      <c r="K5741" t="s">
        <v>232</v>
      </c>
      <c r="L5741" t="s">
        <v>232</v>
      </c>
      <c r="M5741" t="s">
        <v>232</v>
      </c>
      <c r="N5741" t="s">
        <v>232</v>
      </c>
      <c r="O5741" t="s">
        <v>232</v>
      </c>
      <c r="P5741" t="s">
        <v>232</v>
      </c>
      <c r="Q5741" t="s">
        <v>232</v>
      </c>
      <c r="R5741" t="s">
        <v>232</v>
      </c>
      <c r="S5741" t="s">
        <v>232</v>
      </c>
      <c r="T5741" t="s">
        <v>232</v>
      </c>
      <c r="U5741" t="s">
        <v>232</v>
      </c>
      <c r="V5741" t="s">
        <v>232</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25.989000000000001</v>
      </c>
      <c r="AI5741">
        <v>29.245000000000001</v>
      </c>
      <c r="AJ5741">
        <v>20.132999999999999</v>
      </c>
      <c r="AK5741">
        <v>17.334</v>
      </c>
      <c r="AL5741">
        <v>-5.99</v>
      </c>
      <c r="AM5741">
        <v>-21.277999999999999</v>
      </c>
      <c r="AN5741">
        <v>43.237000000000002</v>
      </c>
      <c r="AO5741">
        <v>12.707000000000001</v>
      </c>
      <c r="AP5741">
        <v>1.32</v>
      </c>
      <c r="AQ5741">
        <v>5.9939999999999998</v>
      </c>
      <c r="AR5741">
        <v>18.097000000000001</v>
      </c>
      <c r="AS5741">
        <v>9.5790000000000006</v>
      </c>
      <c r="AT5741">
        <v>14.425000000000001</v>
      </c>
      <c r="AU5741">
        <v>11.183999999999999</v>
      </c>
      <c r="AV5741">
        <v>12.478999999999999</v>
      </c>
      <c r="AW5741">
        <v>10.558999999999999</v>
      </c>
      <c r="AX5741">
        <v>8.8040000000000003</v>
      </c>
      <c r="AY5741">
        <v>8.9120000000000008</v>
      </c>
      <c r="AZ5741">
        <v>8.7189999999999994</v>
      </c>
      <c r="BA5741">
        <v>8.6329999999999991</v>
      </c>
      <c r="BB5741">
        <v>8.4990000000000006</v>
      </c>
      <c r="BC5741">
        <v>2018</v>
      </c>
    </row>
    <row r="5742" spans="1:55" x14ac:dyDescent="0.25">
      <c r="A5742">
        <v>962</v>
      </c>
      <c r="B5742" t="s">
        <v>1426</v>
      </c>
      <c r="C5742" t="s">
        <v>314</v>
      </c>
      <c r="D5742" t="s">
        <v>1427</v>
      </c>
      <c r="E5742" t="s">
        <v>315</v>
      </c>
      <c r="F5742" t="s">
        <v>316</v>
      </c>
      <c r="G5742" t="s">
        <v>317</v>
      </c>
      <c r="I5742" t="s">
        <v>1431</v>
      </c>
      <c r="J5742" t="s">
        <v>232</v>
      </c>
      <c r="K5742" t="s">
        <v>232</v>
      </c>
      <c r="L5742" t="s">
        <v>232</v>
      </c>
      <c r="M5742" t="s">
        <v>232</v>
      </c>
      <c r="N5742" t="s">
        <v>232</v>
      </c>
      <c r="O5742" t="s">
        <v>232</v>
      </c>
      <c r="P5742" t="s">
        <v>232</v>
      </c>
      <c r="Q5742" t="s">
        <v>232</v>
      </c>
      <c r="R5742" t="s">
        <v>232</v>
      </c>
      <c r="S5742" t="s">
        <v>232</v>
      </c>
      <c r="T5742" t="s">
        <v>232</v>
      </c>
      <c r="U5742" t="s">
        <v>232</v>
      </c>
      <c r="V5742" t="s">
        <v>232</v>
      </c>
      <c r="W5742" t="s">
        <v>232</v>
      </c>
      <c r="X5742" t="s">
        <v>232</v>
      </c>
      <c r="Y5742" t="s">
        <v>232</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19.399999999999999</v>
      </c>
      <c r="AW5742">
        <v>18.885999999999999</v>
      </c>
      <c r="AX5742">
        <v>18.422999999999998</v>
      </c>
      <c r="AY5742">
        <v>17.902000000000001</v>
      </c>
      <c r="AZ5742">
        <v>17.369</v>
      </c>
      <c r="BA5742">
        <v>16.834</v>
      </c>
      <c r="BB5742">
        <v>16.297999999999998</v>
      </c>
      <c r="BC5742">
        <v>2018</v>
      </c>
    </row>
    <row r="5743" spans="1:55" x14ac:dyDescent="0.25">
      <c r="A5743">
        <v>962</v>
      </c>
      <c r="B5743" t="s">
        <v>1426</v>
      </c>
      <c r="C5743" t="s">
        <v>318</v>
      </c>
      <c r="D5743" t="s">
        <v>1427</v>
      </c>
      <c r="E5743" t="s">
        <v>319</v>
      </c>
      <c r="F5743" t="s">
        <v>320</v>
      </c>
      <c r="G5743" t="s">
        <v>321</v>
      </c>
      <c r="H5743" t="s">
        <v>322</v>
      </c>
    </row>
    <row r="5744" spans="1:55" x14ac:dyDescent="0.25">
      <c r="A5744">
        <v>962</v>
      </c>
      <c r="B5744" t="s">
        <v>1426</v>
      </c>
      <c r="C5744" t="s">
        <v>323</v>
      </c>
      <c r="D5744" t="s">
        <v>1427</v>
      </c>
      <c r="E5744" t="s">
        <v>324</v>
      </c>
      <c r="F5744" t="s">
        <v>325</v>
      </c>
      <c r="G5744" t="s">
        <v>321</v>
      </c>
      <c r="H5744" t="s">
        <v>322</v>
      </c>
      <c r="I5744" t="s">
        <v>1432</v>
      </c>
      <c r="J5744" t="s">
        <v>232</v>
      </c>
      <c r="K5744" t="s">
        <v>232</v>
      </c>
      <c r="L5744" t="s">
        <v>232</v>
      </c>
      <c r="M5744" t="s">
        <v>232</v>
      </c>
      <c r="N5744" t="s">
        <v>232</v>
      </c>
      <c r="O5744" t="s">
        <v>232</v>
      </c>
      <c r="P5744" t="s">
        <v>232</v>
      </c>
      <c r="Q5744" t="s">
        <v>232</v>
      </c>
      <c r="R5744" t="s">
        <v>232</v>
      </c>
      <c r="S5744" t="s">
        <v>232</v>
      </c>
      <c r="T5744" t="s">
        <v>232</v>
      </c>
      <c r="U5744" t="s">
        <v>232</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2.08</v>
      </c>
      <c r="AY5744">
        <v>2.081</v>
      </c>
      <c r="AZ5744">
        <v>2.081</v>
      </c>
      <c r="BA5744">
        <v>2.0819999999999999</v>
      </c>
      <c r="BB5744">
        <v>2.0819999999999999</v>
      </c>
      <c r="BC5744">
        <v>2017</v>
      </c>
    </row>
    <row r="5745" spans="1:55" x14ac:dyDescent="0.25">
      <c r="A5745">
        <v>962</v>
      </c>
      <c r="B5745" t="s">
        <v>1426</v>
      </c>
      <c r="C5745" t="s">
        <v>327</v>
      </c>
      <c r="D5745" t="s">
        <v>1427</v>
      </c>
      <c r="E5745" t="s">
        <v>328</v>
      </c>
      <c r="F5745" t="s">
        <v>329</v>
      </c>
      <c r="G5745" t="s">
        <v>229</v>
      </c>
      <c r="H5745" t="s">
        <v>230</v>
      </c>
      <c r="I5745" t="s">
        <v>1433</v>
      </c>
      <c r="J5745" t="s">
        <v>232</v>
      </c>
      <c r="K5745" t="s">
        <v>232</v>
      </c>
      <c r="L5745" t="s">
        <v>232</v>
      </c>
      <c r="M5745" t="s">
        <v>232</v>
      </c>
      <c r="N5745" t="s">
        <v>232</v>
      </c>
      <c r="O5745" t="s">
        <v>232</v>
      </c>
      <c r="P5745" t="s">
        <v>232</v>
      </c>
      <c r="Q5745" t="s">
        <v>232</v>
      </c>
      <c r="R5745" t="s">
        <v>232</v>
      </c>
      <c r="S5745" t="s">
        <v>232</v>
      </c>
      <c r="T5745" t="s">
        <v>232</v>
      </c>
      <c r="U5745" t="s">
        <v>232</v>
      </c>
      <c r="V5745" t="s">
        <v>232</v>
      </c>
      <c r="W5745" t="s">
        <v>232</v>
      </c>
      <c r="X5745" t="s">
        <v>232</v>
      </c>
      <c r="Y5745" t="s">
        <v>232</v>
      </c>
      <c r="Z5745" t="s">
        <v>232</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137.48599999999999</v>
      </c>
      <c r="AQ5745">
        <v>139.69</v>
      </c>
      <c r="AR5745">
        <v>145.20099999999999</v>
      </c>
      <c r="AS5745">
        <v>160.68299999999999</v>
      </c>
      <c r="AT5745">
        <v>168.96</v>
      </c>
      <c r="AU5745">
        <v>179.435</v>
      </c>
      <c r="AV5745">
        <v>188.477</v>
      </c>
      <c r="AW5745">
        <v>207.46100000000001</v>
      </c>
      <c r="AX5745">
        <v>218.18199999999999</v>
      </c>
      <c r="AY5745">
        <v>229.327</v>
      </c>
      <c r="AZ5745">
        <v>242.20099999999999</v>
      </c>
      <c r="BA5745">
        <v>256.02</v>
      </c>
      <c r="BB5745">
        <v>270.995</v>
      </c>
      <c r="BC5745">
        <v>2018</v>
      </c>
    </row>
    <row r="5746" spans="1:55" x14ac:dyDescent="0.25">
      <c r="A5746">
        <v>962</v>
      </c>
      <c r="B5746" t="s">
        <v>1426</v>
      </c>
      <c r="C5746" t="s">
        <v>331</v>
      </c>
      <c r="D5746" t="s">
        <v>1427</v>
      </c>
      <c r="E5746" t="s">
        <v>328</v>
      </c>
      <c r="F5746" t="s">
        <v>329</v>
      </c>
      <c r="G5746" t="s">
        <v>282</v>
      </c>
      <c r="I5746" t="s">
        <v>332</v>
      </c>
      <c r="J5746" t="s">
        <v>232</v>
      </c>
      <c r="K5746" t="s">
        <v>232</v>
      </c>
      <c r="L5746" t="s">
        <v>232</v>
      </c>
      <c r="M5746" t="s">
        <v>232</v>
      </c>
      <c r="N5746" t="s">
        <v>232</v>
      </c>
      <c r="O5746" t="s">
        <v>232</v>
      </c>
      <c r="P5746" t="s">
        <v>232</v>
      </c>
      <c r="Q5746" t="s">
        <v>232</v>
      </c>
      <c r="R5746" t="s">
        <v>232</v>
      </c>
      <c r="S5746" t="s">
        <v>232</v>
      </c>
      <c r="T5746" t="s">
        <v>232</v>
      </c>
      <c r="U5746" t="s">
        <v>232</v>
      </c>
      <c r="V5746" t="s">
        <v>232</v>
      </c>
      <c r="W5746" t="s">
        <v>232</v>
      </c>
      <c r="X5746" t="s">
        <v>232</v>
      </c>
      <c r="Y5746" t="s">
        <v>232</v>
      </c>
      <c r="Z5746" t="s">
        <v>232</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29.459</v>
      </c>
      <c r="AQ5746">
        <v>27.832999999999998</v>
      </c>
      <c r="AR5746">
        <v>27.518999999999998</v>
      </c>
      <c r="AS5746">
        <v>28.747</v>
      </c>
      <c r="AT5746">
        <v>28.405999999999999</v>
      </c>
      <c r="AU5746">
        <v>29.100999999999999</v>
      </c>
      <c r="AV5746">
        <v>28.544</v>
      </c>
      <c r="AW5746">
        <v>29.905999999999999</v>
      </c>
      <c r="AX5746">
        <v>29.895</v>
      </c>
      <c r="AY5746">
        <v>29.803999999999998</v>
      </c>
      <c r="AZ5746">
        <v>29.803999999999998</v>
      </c>
      <c r="BA5746">
        <v>29.803999999999998</v>
      </c>
      <c r="BB5746">
        <v>29.803999999999998</v>
      </c>
      <c r="BC5746">
        <v>2018</v>
      </c>
    </row>
    <row r="5747" spans="1:55" x14ac:dyDescent="0.25">
      <c r="A5747">
        <v>962</v>
      </c>
      <c r="B5747" t="s">
        <v>1426</v>
      </c>
      <c r="C5747" t="s">
        <v>333</v>
      </c>
      <c r="D5747" t="s">
        <v>1427</v>
      </c>
      <c r="E5747" t="s">
        <v>334</v>
      </c>
      <c r="F5747" t="s">
        <v>335</v>
      </c>
      <c r="G5747" t="s">
        <v>229</v>
      </c>
      <c r="H5747" t="s">
        <v>230</v>
      </c>
      <c r="I5747" t="s">
        <v>1433</v>
      </c>
      <c r="J5747" t="s">
        <v>232</v>
      </c>
      <c r="K5747" t="s">
        <v>232</v>
      </c>
      <c r="L5747" t="s">
        <v>232</v>
      </c>
      <c r="M5747" t="s">
        <v>232</v>
      </c>
      <c r="N5747" t="s">
        <v>232</v>
      </c>
      <c r="O5747" t="s">
        <v>232</v>
      </c>
      <c r="P5747" t="s">
        <v>232</v>
      </c>
      <c r="Q5747" t="s">
        <v>232</v>
      </c>
      <c r="R5747" t="s">
        <v>232</v>
      </c>
      <c r="S5747" t="s">
        <v>232</v>
      </c>
      <c r="T5747" t="s">
        <v>232</v>
      </c>
      <c r="U5747" t="s">
        <v>232</v>
      </c>
      <c r="V5747" t="s">
        <v>232</v>
      </c>
      <c r="W5747" t="s">
        <v>232</v>
      </c>
      <c r="X5747" t="s">
        <v>232</v>
      </c>
      <c r="Y5747" t="s">
        <v>232</v>
      </c>
      <c r="Z5747" t="s">
        <v>232</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158.947</v>
      </c>
      <c r="AR5747">
        <v>167.33500000000001</v>
      </c>
      <c r="AS5747">
        <v>180.108</v>
      </c>
      <c r="AT5747">
        <v>185.01</v>
      </c>
      <c r="AU5747">
        <v>196.33099999999999</v>
      </c>
      <c r="AV5747">
        <v>200.07499999999999</v>
      </c>
      <c r="AW5747">
        <v>225.58500000000001</v>
      </c>
      <c r="AX5747">
        <v>236.34899999999999</v>
      </c>
      <c r="AY5747">
        <v>247.82900000000001</v>
      </c>
      <c r="AZ5747">
        <v>260.28100000000001</v>
      </c>
      <c r="BA5747">
        <v>273.49299999999999</v>
      </c>
      <c r="BB5747">
        <v>287.62099999999998</v>
      </c>
      <c r="BC5747">
        <v>2018</v>
      </c>
    </row>
    <row r="5748" spans="1:55" x14ac:dyDescent="0.25">
      <c r="A5748">
        <v>962</v>
      </c>
      <c r="B5748" t="s">
        <v>1426</v>
      </c>
      <c r="C5748" t="s">
        <v>336</v>
      </c>
      <c r="D5748" t="s">
        <v>1427</v>
      </c>
      <c r="E5748" t="s">
        <v>334</v>
      </c>
      <c r="F5748" t="s">
        <v>335</v>
      </c>
      <c r="G5748" t="s">
        <v>282</v>
      </c>
      <c r="I5748" t="s">
        <v>337</v>
      </c>
      <c r="J5748" t="s">
        <v>232</v>
      </c>
      <c r="K5748" t="s">
        <v>232</v>
      </c>
      <c r="L5748" t="s">
        <v>232</v>
      </c>
      <c r="M5748" t="s">
        <v>232</v>
      </c>
      <c r="N5748" t="s">
        <v>232</v>
      </c>
      <c r="O5748" t="s">
        <v>232</v>
      </c>
      <c r="P5748" t="s">
        <v>232</v>
      </c>
      <c r="Q5748" t="s">
        <v>232</v>
      </c>
      <c r="R5748" t="s">
        <v>232</v>
      </c>
      <c r="S5748" t="s">
        <v>232</v>
      </c>
      <c r="T5748" t="s">
        <v>232</v>
      </c>
      <c r="U5748" t="s">
        <v>232</v>
      </c>
      <c r="V5748" t="s">
        <v>232</v>
      </c>
      <c r="W5748" t="s">
        <v>232</v>
      </c>
      <c r="X5748" t="s">
        <v>232</v>
      </c>
      <c r="Y5748" t="s">
        <v>232</v>
      </c>
      <c r="Z5748" t="s">
        <v>232</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v>
      </c>
      <c r="AR5748">
        <v>31.713999999999999</v>
      </c>
      <c r="AS5748">
        <v>32.222000000000001</v>
      </c>
      <c r="AT5748">
        <v>31.105</v>
      </c>
      <c r="AU5748">
        <v>31.841000000000001</v>
      </c>
      <c r="AV5748">
        <v>30.3</v>
      </c>
      <c r="AW5748">
        <v>32.518000000000001</v>
      </c>
      <c r="AX5748">
        <v>32.384999999999998</v>
      </c>
      <c r="AY5748">
        <v>32.209000000000003</v>
      </c>
      <c r="AZ5748">
        <v>32.029000000000003</v>
      </c>
      <c r="BA5748">
        <v>31.838000000000001</v>
      </c>
      <c r="BB5748">
        <v>31.632999999999999</v>
      </c>
      <c r="BC5748">
        <v>2018</v>
      </c>
    </row>
    <row r="5749" spans="1:55" x14ac:dyDescent="0.25">
      <c r="A5749">
        <v>962</v>
      </c>
      <c r="B5749" t="s">
        <v>1426</v>
      </c>
      <c r="C5749" t="s">
        <v>338</v>
      </c>
      <c r="D5749" t="s">
        <v>1427</v>
      </c>
      <c r="E5749" t="s">
        <v>339</v>
      </c>
      <c r="F5749" t="s">
        <v>340</v>
      </c>
      <c r="G5749" t="s">
        <v>229</v>
      </c>
      <c r="H5749" t="s">
        <v>230</v>
      </c>
      <c r="I5749" t="s">
        <v>1433</v>
      </c>
      <c r="J5749" t="s">
        <v>232</v>
      </c>
      <c r="K5749" t="s">
        <v>232</v>
      </c>
      <c r="L5749" t="s">
        <v>232</v>
      </c>
      <c r="M5749" t="s">
        <v>232</v>
      </c>
      <c r="N5749" t="s">
        <v>232</v>
      </c>
      <c r="O5749" t="s">
        <v>232</v>
      </c>
      <c r="P5749" t="s">
        <v>232</v>
      </c>
      <c r="Q5749" t="s">
        <v>232</v>
      </c>
      <c r="R5749" t="s">
        <v>232</v>
      </c>
      <c r="S5749" t="s">
        <v>232</v>
      </c>
      <c r="T5749" t="s">
        <v>232</v>
      </c>
      <c r="U5749" t="s">
        <v>232</v>
      </c>
      <c r="V5749" t="s">
        <v>232</v>
      </c>
      <c r="W5749" t="s">
        <v>232</v>
      </c>
      <c r="X5749" t="s">
        <v>232</v>
      </c>
      <c r="Y5749" t="s">
        <v>232</v>
      </c>
      <c r="Z5749" t="s">
        <v>232</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-17.725000000000001</v>
      </c>
      <c r="AQ5749">
        <v>-19.257000000000001</v>
      </c>
      <c r="AR5749">
        <v>-22.134</v>
      </c>
      <c r="AS5749">
        <v>-19.425000000000001</v>
      </c>
      <c r="AT5749">
        <v>-16.05</v>
      </c>
      <c r="AU5749">
        <v>-16.896000000000001</v>
      </c>
      <c r="AV5749">
        <v>-11.598000000000001</v>
      </c>
      <c r="AW5749">
        <v>-18.123999999999999</v>
      </c>
      <c r="AX5749">
        <v>-18.167999999999999</v>
      </c>
      <c r="AY5749">
        <v>-18.501999999999999</v>
      </c>
      <c r="AZ5749">
        <v>-18.079999999999998</v>
      </c>
      <c r="BA5749">
        <v>-17.472999999999999</v>
      </c>
      <c r="BB5749">
        <v>-16.626999999999999</v>
      </c>
      <c r="BC5749">
        <v>2018</v>
      </c>
    </row>
    <row r="5750" spans="1:55" x14ac:dyDescent="0.25">
      <c r="A5750">
        <v>962</v>
      </c>
      <c r="B5750" t="s">
        <v>1426</v>
      </c>
      <c r="C5750" t="s">
        <v>341</v>
      </c>
      <c r="D5750" t="s">
        <v>1427</v>
      </c>
      <c r="E5750" t="s">
        <v>339</v>
      </c>
      <c r="F5750" t="s">
        <v>340</v>
      </c>
      <c r="G5750" t="s">
        <v>282</v>
      </c>
      <c r="I5750" t="s">
        <v>342</v>
      </c>
      <c r="J5750" t="s">
        <v>232</v>
      </c>
      <c r="K5750" t="s">
        <v>232</v>
      </c>
      <c r="L5750" t="s">
        <v>232</v>
      </c>
      <c r="M5750" t="s">
        <v>232</v>
      </c>
      <c r="N5750" t="s">
        <v>232</v>
      </c>
      <c r="O5750" t="s">
        <v>232</v>
      </c>
      <c r="P5750" t="s">
        <v>232</v>
      </c>
      <c r="Q5750" t="s">
        <v>232</v>
      </c>
      <c r="R5750" t="s">
        <v>232</v>
      </c>
      <c r="S5750" t="s">
        <v>232</v>
      </c>
      <c r="T5750" t="s">
        <v>232</v>
      </c>
      <c r="U5750" t="s">
        <v>232</v>
      </c>
      <c r="V5750" t="s">
        <v>232</v>
      </c>
      <c r="W5750" t="s">
        <v>232</v>
      </c>
      <c r="X5750" t="s">
        <v>232</v>
      </c>
      <c r="Y5750" t="s">
        <v>232</v>
      </c>
      <c r="Z5750" t="s">
        <v>232</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-3.798</v>
      </c>
      <c r="AQ5750">
        <v>-3.8370000000000002</v>
      </c>
      <c r="AR5750">
        <v>-4.1950000000000003</v>
      </c>
      <c r="AS5750">
        <v>-3.4750000000000001</v>
      </c>
      <c r="AT5750">
        <v>-2.698</v>
      </c>
      <c r="AU5750">
        <v>-2.74</v>
      </c>
      <c r="AV5750">
        <v>-1.756</v>
      </c>
      <c r="AW5750">
        <v>-2.613</v>
      </c>
      <c r="AX5750">
        <v>-2.4889999999999999</v>
      </c>
      <c r="AY5750">
        <v>-2.4049999999999998</v>
      </c>
      <c r="AZ5750">
        <v>-2.2250000000000001</v>
      </c>
      <c r="BA5750">
        <v>-2.0339999999999998</v>
      </c>
      <c r="BB5750">
        <v>-1.829</v>
      </c>
      <c r="BC5750">
        <v>2018</v>
      </c>
    </row>
    <row r="5751" spans="1:55" x14ac:dyDescent="0.25">
      <c r="A5751">
        <v>962</v>
      </c>
      <c r="B5751" t="s">
        <v>1426</v>
      </c>
      <c r="C5751" t="s">
        <v>343</v>
      </c>
      <c r="D5751" t="s">
        <v>1427</v>
      </c>
      <c r="E5751" t="s">
        <v>344</v>
      </c>
      <c r="F5751" t="s">
        <v>345</v>
      </c>
      <c r="G5751" t="s">
        <v>229</v>
      </c>
      <c r="H5751" t="s">
        <v>230</v>
      </c>
    </row>
    <row r="5752" spans="1:55" x14ac:dyDescent="0.25">
      <c r="A5752">
        <v>962</v>
      </c>
      <c r="B5752" t="s">
        <v>1426</v>
      </c>
      <c r="C5752" t="s">
        <v>346</v>
      </c>
      <c r="D5752" t="s">
        <v>1427</v>
      </c>
      <c r="E5752" t="s">
        <v>344</v>
      </c>
      <c r="F5752" t="s">
        <v>345</v>
      </c>
      <c r="G5752" t="s">
        <v>270</v>
      </c>
    </row>
    <row r="5753" spans="1:55" x14ac:dyDescent="0.25">
      <c r="A5753">
        <v>962</v>
      </c>
      <c r="B5753" t="s">
        <v>1426</v>
      </c>
      <c r="C5753" t="s">
        <v>347</v>
      </c>
      <c r="D5753" t="s">
        <v>1427</v>
      </c>
      <c r="E5753" t="s">
        <v>348</v>
      </c>
      <c r="F5753" t="s">
        <v>349</v>
      </c>
      <c r="G5753" t="s">
        <v>229</v>
      </c>
      <c r="H5753" t="s">
        <v>230</v>
      </c>
      <c r="I5753" t="s">
        <v>1433</v>
      </c>
      <c r="J5753" t="s">
        <v>232</v>
      </c>
      <c r="K5753" t="s">
        <v>232</v>
      </c>
      <c r="L5753" t="s">
        <v>232</v>
      </c>
      <c r="M5753" t="s">
        <v>232</v>
      </c>
      <c r="N5753" t="s">
        <v>232</v>
      </c>
      <c r="O5753" t="s">
        <v>232</v>
      </c>
      <c r="P5753" t="s">
        <v>232</v>
      </c>
      <c r="Q5753" t="s">
        <v>232</v>
      </c>
      <c r="R5753" t="s">
        <v>232</v>
      </c>
      <c r="S5753" t="s">
        <v>232</v>
      </c>
      <c r="T5753" t="s">
        <v>232</v>
      </c>
      <c r="U5753" t="s">
        <v>232</v>
      </c>
      <c r="V5753" t="s">
        <v>232</v>
      </c>
      <c r="W5753" t="s">
        <v>232</v>
      </c>
      <c r="X5753" t="s">
        <v>232</v>
      </c>
      <c r="Y5753" t="s">
        <v>232</v>
      </c>
      <c r="Z5753" t="s">
        <v>232</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-13.509</v>
      </c>
      <c r="AQ5753">
        <v>-14.651</v>
      </c>
      <c r="AR5753">
        <v>-17.044</v>
      </c>
      <c r="AS5753">
        <v>-12.967000000000001</v>
      </c>
      <c r="AT5753">
        <v>-9.24</v>
      </c>
      <c r="AU5753">
        <v>-8.4870000000000001</v>
      </c>
      <c r="AV5753">
        <v>-3.8919999999999999</v>
      </c>
      <c r="AW5753">
        <v>-9.0359999999999996</v>
      </c>
      <c r="AX5753">
        <v>-8.2579999999999991</v>
      </c>
      <c r="AY5753">
        <v>-7.8959999999999999</v>
      </c>
      <c r="AZ5753">
        <v>-6.7759999999999998</v>
      </c>
      <c r="BA5753">
        <v>-5.4850000000000003</v>
      </c>
      <c r="BB5753">
        <v>-3.9750000000000001</v>
      </c>
      <c r="BC5753">
        <v>2018</v>
      </c>
    </row>
    <row r="5754" spans="1:55" x14ac:dyDescent="0.25">
      <c r="A5754">
        <v>962</v>
      </c>
      <c r="B5754" t="s">
        <v>1426</v>
      </c>
      <c r="C5754" t="s">
        <v>350</v>
      </c>
      <c r="D5754" t="s">
        <v>1427</v>
      </c>
      <c r="E5754" t="s">
        <v>348</v>
      </c>
      <c r="F5754" t="s">
        <v>349</v>
      </c>
      <c r="G5754" t="s">
        <v>282</v>
      </c>
      <c r="I5754" t="s">
        <v>351</v>
      </c>
      <c r="J5754" t="s">
        <v>232</v>
      </c>
      <c r="K5754" t="s">
        <v>232</v>
      </c>
      <c r="L5754" t="s">
        <v>232</v>
      </c>
      <c r="M5754" t="s">
        <v>232</v>
      </c>
      <c r="N5754" t="s">
        <v>232</v>
      </c>
      <c r="O5754" t="s">
        <v>232</v>
      </c>
      <c r="P5754" t="s">
        <v>232</v>
      </c>
      <c r="Q5754" t="s">
        <v>232</v>
      </c>
      <c r="R5754" t="s">
        <v>232</v>
      </c>
      <c r="S5754" t="s">
        <v>232</v>
      </c>
      <c r="T5754" t="s">
        <v>232</v>
      </c>
      <c r="U5754" t="s">
        <v>232</v>
      </c>
      <c r="V5754" t="s">
        <v>232</v>
      </c>
      <c r="W5754" t="s">
        <v>232</v>
      </c>
      <c r="X5754" t="s">
        <v>232</v>
      </c>
      <c r="Y5754" t="s">
        <v>232</v>
      </c>
      <c r="Z5754" t="s">
        <v>232</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-2.895</v>
      </c>
      <c r="AQ5754">
        <v>-2.919</v>
      </c>
      <c r="AR5754">
        <v>-3.23</v>
      </c>
      <c r="AS5754">
        <v>-2.3199999999999998</v>
      </c>
      <c r="AT5754">
        <v>-1.5529999999999999</v>
      </c>
      <c r="AU5754">
        <v>-1.3759999999999999</v>
      </c>
      <c r="AV5754">
        <v>-0.58899999999999997</v>
      </c>
      <c r="AW5754">
        <v>-1.302</v>
      </c>
      <c r="AX5754">
        <v>-1.1319999999999999</v>
      </c>
      <c r="AY5754">
        <v>-1.026</v>
      </c>
      <c r="AZ5754">
        <v>-0.83399999999999996</v>
      </c>
      <c r="BA5754">
        <v>-0.63800000000000001</v>
      </c>
      <c r="BB5754">
        <v>-0.437</v>
      </c>
      <c r="BC5754">
        <v>2018</v>
      </c>
    </row>
    <row r="5755" spans="1:55" x14ac:dyDescent="0.25">
      <c r="A5755">
        <v>962</v>
      </c>
      <c r="B5755" t="s">
        <v>1426</v>
      </c>
      <c r="C5755" t="s">
        <v>352</v>
      </c>
      <c r="D5755" t="s">
        <v>1427</v>
      </c>
      <c r="E5755" t="s">
        <v>353</v>
      </c>
      <c r="F5755" t="s">
        <v>354</v>
      </c>
      <c r="G5755" t="s">
        <v>229</v>
      </c>
      <c r="H5755" t="s">
        <v>230</v>
      </c>
      <c r="I5755" t="s">
        <v>1433</v>
      </c>
      <c r="J5755" t="s">
        <v>232</v>
      </c>
      <c r="K5755" t="s">
        <v>232</v>
      </c>
      <c r="L5755" t="s">
        <v>232</v>
      </c>
      <c r="M5755" t="s">
        <v>232</v>
      </c>
      <c r="N5755" t="s">
        <v>232</v>
      </c>
      <c r="O5755" t="s">
        <v>232</v>
      </c>
      <c r="P5755" t="s">
        <v>232</v>
      </c>
      <c r="Q5755" t="s">
        <v>232</v>
      </c>
      <c r="R5755" t="s">
        <v>232</v>
      </c>
      <c r="S5755" t="s">
        <v>232</v>
      </c>
      <c r="T5755" t="s">
        <v>232</v>
      </c>
      <c r="U5755" t="s">
        <v>232</v>
      </c>
      <c r="V5755" t="s">
        <v>232</v>
      </c>
      <c r="W5755" t="s">
        <v>232</v>
      </c>
      <c r="X5755" t="s">
        <v>232</v>
      </c>
      <c r="Y5755" t="s">
        <v>232</v>
      </c>
      <c r="Z5755" t="s">
        <v>232</v>
      </c>
      <c r="AA5755" t="s">
        <v>232</v>
      </c>
      <c r="AB5755" t="s">
        <v>232</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86.442999999999998</v>
      </c>
      <c r="AN5755">
        <v>93.956999999999994</v>
      </c>
      <c r="AO5755">
        <v>121.02200000000001</v>
      </c>
      <c r="AP5755">
        <v>137.63499999999999</v>
      </c>
      <c r="AQ5755">
        <v>151.726</v>
      </c>
      <c r="AR5755">
        <v>177.83199999999999</v>
      </c>
      <c r="AS5755">
        <v>202.256</v>
      </c>
      <c r="AT5755">
        <v>220.74600000000001</v>
      </c>
      <c r="AU5755">
        <v>238.02199999999999</v>
      </c>
      <c r="AV5755">
        <v>252.821</v>
      </c>
      <c r="AW5755">
        <v>261.887</v>
      </c>
      <c r="AX5755">
        <v>286.59699999999998</v>
      </c>
      <c r="AY5755">
        <v>310.85599999999999</v>
      </c>
      <c r="AZ5755">
        <v>333.71</v>
      </c>
      <c r="BA5755">
        <v>348.76600000000002</v>
      </c>
      <c r="BB5755">
        <v>370.589</v>
      </c>
      <c r="BC5755">
        <v>2018</v>
      </c>
    </row>
    <row r="5756" spans="1:55" x14ac:dyDescent="0.25">
      <c r="A5756">
        <v>962</v>
      </c>
      <c r="B5756" t="s">
        <v>1426</v>
      </c>
      <c r="C5756" t="s">
        <v>355</v>
      </c>
      <c r="D5756" t="s">
        <v>1427</v>
      </c>
      <c r="E5756" t="s">
        <v>353</v>
      </c>
      <c r="F5756" t="s">
        <v>354</v>
      </c>
      <c r="G5756" t="s">
        <v>282</v>
      </c>
      <c r="I5756" t="s">
        <v>379</v>
      </c>
      <c r="J5756" t="s">
        <v>232</v>
      </c>
      <c r="K5756" t="s">
        <v>232</v>
      </c>
      <c r="L5756" t="s">
        <v>232</v>
      </c>
      <c r="M5756" t="s">
        <v>232</v>
      </c>
      <c r="N5756" t="s">
        <v>232</v>
      </c>
      <c r="O5756" t="s">
        <v>232</v>
      </c>
      <c r="P5756" t="s">
        <v>232</v>
      </c>
      <c r="Q5756" t="s">
        <v>232</v>
      </c>
      <c r="R5756" t="s">
        <v>232</v>
      </c>
      <c r="S5756" t="s">
        <v>232</v>
      </c>
      <c r="T5756" t="s">
        <v>232</v>
      </c>
      <c r="U5756" t="s">
        <v>232</v>
      </c>
      <c r="V5756" t="s">
        <v>232</v>
      </c>
      <c r="W5756" t="s">
        <v>232</v>
      </c>
      <c r="X5756" t="s">
        <v>232</v>
      </c>
      <c r="Y5756" t="s">
        <v>232</v>
      </c>
      <c r="Z5756" t="s">
        <v>232</v>
      </c>
      <c r="AA5756" t="s">
        <v>232</v>
      </c>
      <c r="AB5756" t="s">
        <v>232</v>
      </c>
      <c r="AC5756">
        <v>25.52</v>
      </c>
      <c r="AD5756">
        <v>38.814999999999998</v>
      </c>
      <c r="AE5756">
        <v>35.262999999999998</v>
      </c>
      <c r="AF5756">
        <v>33.79</v>
      </c>
      <c r="AG5756">
        <v>32.637</v>
      </c>
      <c r="AH5756">
        <v>30.663</v>
      </c>
      <c r="AI5756">
        <v>29.597000000000001</v>
      </c>
      <c r="AJ5756">
        <v>22.312999999999999</v>
      </c>
      <c r="AK5756">
        <v>19.82</v>
      </c>
      <c r="AL5756">
        <v>18.593</v>
      </c>
      <c r="AM5756">
        <v>20.849</v>
      </c>
      <c r="AN5756">
        <v>21.486000000000001</v>
      </c>
      <c r="AO5756">
        <v>26.071999999999999</v>
      </c>
      <c r="AP5756">
        <v>29.491</v>
      </c>
      <c r="AQ5756">
        <v>30.231000000000002</v>
      </c>
      <c r="AR5756">
        <v>33.704000000000001</v>
      </c>
      <c r="AS5756">
        <v>36.185000000000002</v>
      </c>
      <c r="AT5756">
        <v>37.113</v>
      </c>
      <c r="AU5756">
        <v>38.601999999999997</v>
      </c>
      <c r="AV5756">
        <v>38.287999999999997</v>
      </c>
      <c r="AW5756">
        <v>37.750999999999998</v>
      </c>
      <c r="AX5756">
        <v>39.270000000000003</v>
      </c>
      <c r="AY5756">
        <v>40.4</v>
      </c>
      <c r="AZ5756">
        <v>41.064999999999998</v>
      </c>
      <c r="BA5756">
        <v>40.600999999999999</v>
      </c>
      <c r="BB5756">
        <v>40.758000000000003</v>
      </c>
      <c r="BC5756">
        <v>2018</v>
      </c>
    </row>
    <row r="5757" spans="1:55" x14ac:dyDescent="0.25">
      <c r="A5757">
        <v>962</v>
      </c>
      <c r="B5757" t="s">
        <v>1426</v>
      </c>
      <c r="C5757" t="s">
        <v>356</v>
      </c>
      <c r="D5757" t="s">
        <v>1427</v>
      </c>
      <c r="E5757" t="s">
        <v>357</v>
      </c>
      <c r="F5757" t="s">
        <v>358</v>
      </c>
      <c r="G5757" t="s">
        <v>229</v>
      </c>
      <c r="H5757" t="s">
        <v>230</v>
      </c>
      <c r="I5757" t="s">
        <v>1433</v>
      </c>
      <c r="J5757" t="s">
        <v>232</v>
      </c>
      <c r="K5757" t="s">
        <v>232</v>
      </c>
      <c r="L5757" t="s">
        <v>232</v>
      </c>
      <c r="M5757" t="s">
        <v>232</v>
      </c>
      <c r="N5757" t="s">
        <v>232</v>
      </c>
      <c r="O5757" t="s">
        <v>232</v>
      </c>
      <c r="P5757" t="s">
        <v>232</v>
      </c>
      <c r="Q5757" t="s">
        <v>232</v>
      </c>
      <c r="R5757" t="s">
        <v>232</v>
      </c>
      <c r="S5757" t="s">
        <v>232</v>
      </c>
      <c r="T5757" t="s">
        <v>232</v>
      </c>
      <c r="U5757" t="s">
        <v>232</v>
      </c>
      <c r="V5757" t="s">
        <v>232</v>
      </c>
      <c r="W5757" t="s">
        <v>232</v>
      </c>
      <c r="X5757" t="s">
        <v>232</v>
      </c>
      <c r="Y5757" t="s">
        <v>232</v>
      </c>
      <c r="Z5757" t="s">
        <v>232</v>
      </c>
      <c r="AA5757" t="s">
        <v>232</v>
      </c>
      <c r="AB5757" t="s">
        <v>232</v>
      </c>
      <c r="AC5757">
        <v>66.954999999999998</v>
      </c>
      <c r="AD5757">
        <v>113.285</v>
      </c>
      <c r="AE5757">
        <v>114.11799999999999</v>
      </c>
      <c r="AF5757">
        <v>104.633</v>
      </c>
      <c r="AG5757">
        <v>97.968999999999994</v>
      </c>
      <c r="AH5757">
        <v>97.096000000000004</v>
      </c>
      <c r="AI5757">
        <v>113.105</v>
      </c>
      <c r="AJ5757">
        <v>102.413</v>
      </c>
      <c r="AK5757">
        <v>87.747</v>
      </c>
      <c r="AL5757">
        <v>85.64</v>
      </c>
      <c r="AM5757">
        <v>97.709000000000003</v>
      </c>
      <c r="AN5757">
        <v>105.223</v>
      </c>
      <c r="AO5757">
        <v>128.71</v>
      </c>
      <c r="AP5757">
        <v>157.101</v>
      </c>
      <c r="AQ5757">
        <v>170.48699999999999</v>
      </c>
      <c r="AR5757">
        <v>200.58</v>
      </c>
      <c r="AS5757">
        <v>212.98500000000001</v>
      </c>
      <c r="AT5757">
        <v>236.785</v>
      </c>
      <c r="AU5757">
        <v>243.03299999999999</v>
      </c>
      <c r="AV5757">
        <v>260.92099999999999</v>
      </c>
      <c r="AW5757">
        <v>280.83999999999997</v>
      </c>
      <c r="AX5757">
        <v>301.16500000000002</v>
      </c>
      <c r="AY5757">
        <v>321.77300000000002</v>
      </c>
      <c r="AZ5757">
        <v>342.12</v>
      </c>
      <c r="BA5757">
        <v>361.96300000000002</v>
      </c>
      <c r="BB5757">
        <v>381.065</v>
      </c>
      <c r="BC5757">
        <v>2018</v>
      </c>
    </row>
    <row r="5758" spans="1:55" x14ac:dyDescent="0.25">
      <c r="A5758">
        <v>962</v>
      </c>
      <c r="B5758" t="s">
        <v>1426</v>
      </c>
      <c r="C5758" t="s">
        <v>359</v>
      </c>
      <c r="D5758" t="s">
        <v>1427</v>
      </c>
      <c r="E5758" t="s">
        <v>357</v>
      </c>
      <c r="F5758" t="s">
        <v>358</v>
      </c>
      <c r="G5758" t="s">
        <v>282</v>
      </c>
      <c r="I5758" t="s">
        <v>360</v>
      </c>
      <c r="J5758" t="s">
        <v>232</v>
      </c>
      <c r="K5758" t="s">
        <v>232</v>
      </c>
      <c r="L5758" t="s">
        <v>232</v>
      </c>
      <c r="M5758" t="s">
        <v>232</v>
      </c>
      <c r="N5758" t="s">
        <v>232</v>
      </c>
      <c r="O5758" t="s">
        <v>232</v>
      </c>
      <c r="P5758" t="s">
        <v>232</v>
      </c>
      <c r="Q5758" t="s">
        <v>232</v>
      </c>
      <c r="R5758" t="s">
        <v>232</v>
      </c>
      <c r="S5758" t="s">
        <v>232</v>
      </c>
      <c r="T5758" t="s">
        <v>232</v>
      </c>
      <c r="U5758" t="s">
        <v>232</v>
      </c>
      <c r="V5758" t="s">
        <v>232</v>
      </c>
      <c r="W5758" t="s">
        <v>232</v>
      </c>
      <c r="X5758" t="s">
        <v>232</v>
      </c>
      <c r="Y5758" t="s">
        <v>232</v>
      </c>
      <c r="Z5758" t="s">
        <v>232</v>
      </c>
      <c r="AA5758" t="s">
        <v>232</v>
      </c>
      <c r="AB5758" t="s">
        <v>232</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23.565999999999999</v>
      </c>
      <c r="AN5758">
        <v>24.062000000000001</v>
      </c>
      <c r="AO5758">
        <v>27.728000000000002</v>
      </c>
      <c r="AP5758">
        <v>33.661999999999999</v>
      </c>
      <c r="AQ5758">
        <v>33.969000000000001</v>
      </c>
      <c r="AR5758">
        <v>38.015000000000001</v>
      </c>
      <c r="AS5758">
        <v>38.103999999999999</v>
      </c>
      <c r="AT5758">
        <v>39.81</v>
      </c>
      <c r="AU5758">
        <v>39.414999999999999</v>
      </c>
      <c r="AV5758">
        <v>39.515000000000001</v>
      </c>
      <c r="AW5758">
        <v>40.482999999999997</v>
      </c>
      <c r="AX5758">
        <v>41.265999999999998</v>
      </c>
      <c r="AY5758">
        <v>41.819000000000003</v>
      </c>
      <c r="AZ5758">
        <v>42.1</v>
      </c>
      <c r="BA5758">
        <v>42.137999999999998</v>
      </c>
      <c r="BB5758">
        <v>41.91</v>
      </c>
      <c r="BC5758">
        <v>2018</v>
      </c>
    </row>
    <row r="5759" spans="1:55" x14ac:dyDescent="0.25">
      <c r="A5759">
        <v>962</v>
      </c>
      <c r="B5759" t="s">
        <v>1426</v>
      </c>
      <c r="C5759" t="s">
        <v>361</v>
      </c>
      <c r="D5759" t="s">
        <v>1427</v>
      </c>
      <c r="E5759" t="s">
        <v>362</v>
      </c>
      <c r="F5759" t="s">
        <v>363</v>
      </c>
      <c r="G5759" t="s">
        <v>229</v>
      </c>
      <c r="H5759" t="s">
        <v>230</v>
      </c>
      <c r="I5759" t="s">
        <v>1433</v>
      </c>
      <c r="J5759" t="s">
        <v>232</v>
      </c>
      <c r="K5759" t="s">
        <v>232</v>
      </c>
      <c r="L5759" t="s">
        <v>232</v>
      </c>
      <c r="M5759" t="s">
        <v>232</v>
      </c>
      <c r="N5759" t="s">
        <v>232</v>
      </c>
      <c r="O5759" t="s">
        <v>232</v>
      </c>
      <c r="P5759" t="s">
        <v>232</v>
      </c>
      <c r="Q5759" t="s">
        <v>232</v>
      </c>
      <c r="R5759" t="s">
        <v>232</v>
      </c>
      <c r="S5759" t="s">
        <v>232</v>
      </c>
      <c r="T5759" t="s">
        <v>232</v>
      </c>
      <c r="U5759" t="s">
        <v>232</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616.59900000000005</v>
      </c>
      <c r="AV5759">
        <v>660.30799999999999</v>
      </c>
      <c r="AW5759">
        <v>693.72</v>
      </c>
      <c r="AX5759">
        <v>729.81500000000005</v>
      </c>
      <c r="AY5759">
        <v>769.43899999999996</v>
      </c>
      <c r="AZ5759">
        <v>812.63400000000001</v>
      </c>
      <c r="BA5759">
        <v>859.00199999999995</v>
      </c>
      <c r="BB5759">
        <v>909.24400000000003</v>
      </c>
      <c r="BC5759">
        <v>2018</v>
      </c>
    </row>
    <row r="5760" spans="1:55" x14ac:dyDescent="0.25">
      <c r="A5760">
        <v>962</v>
      </c>
      <c r="B5760" t="s">
        <v>1426</v>
      </c>
      <c r="C5760" t="s">
        <v>364</v>
      </c>
      <c r="D5760" t="s">
        <v>1427</v>
      </c>
      <c r="E5760" t="s">
        <v>365</v>
      </c>
      <c r="F5760" t="s">
        <v>366</v>
      </c>
      <c r="G5760" t="s">
        <v>242</v>
      </c>
      <c r="H5760" t="s">
        <v>230</v>
      </c>
      <c r="I5760" t="s">
        <v>1434</v>
      </c>
      <c r="J5760" t="s">
        <v>232</v>
      </c>
      <c r="K5760" t="s">
        <v>232</v>
      </c>
      <c r="L5760" t="s">
        <v>232</v>
      </c>
      <c r="M5760" t="s">
        <v>232</v>
      </c>
      <c r="N5760" t="s">
        <v>232</v>
      </c>
      <c r="O5760" t="s">
        <v>232</v>
      </c>
      <c r="P5760" t="s">
        <v>232</v>
      </c>
      <c r="Q5760" t="s">
        <v>232</v>
      </c>
      <c r="R5760" t="s">
        <v>232</v>
      </c>
      <c r="S5760" t="s">
        <v>232</v>
      </c>
      <c r="T5760" t="s">
        <v>232</v>
      </c>
      <c r="U5760" t="s">
        <v>232</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-0.153</v>
      </c>
      <c r="AJ5760">
        <v>-2.9000000000000001E-2</v>
      </c>
      <c r="AK5760">
        <v>-0.57699999999999996</v>
      </c>
      <c r="AL5760">
        <v>-1.2689999999999999</v>
      </c>
      <c r="AM5760">
        <v>-0.63700000000000001</v>
      </c>
      <c r="AN5760">
        <v>-0.191</v>
      </c>
      <c r="AO5760">
        <v>-0.26700000000000002</v>
      </c>
      <c r="AP5760">
        <v>-0.308</v>
      </c>
      <c r="AQ5760">
        <v>-0.17799999999999999</v>
      </c>
      <c r="AR5760">
        <v>-5.7000000000000002E-2</v>
      </c>
      <c r="AS5760">
        <v>-0.19700000000000001</v>
      </c>
      <c r="AT5760">
        <v>-0.30499999999999999</v>
      </c>
      <c r="AU5760">
        <v>-0.11600000000000001</v>
      </c>
      <c r="AV5760">
        <v>-3.7999999999999999E-2</v>
      </c>
      <c r="AW5760">
        <v>-0.154</v>
      </c>
      <c r="AX5760">
        <v>-0.20899999999999999</v>
      </c>
      <c r="AY5760">
        <v>-0.255</v>
      </c>
      <c r="AZ5760">
        <v>-0.29599999999999999</v>
      </c>
      <c r="BA5760">
        <v>-0.32700000000000001</v>
      </c>
      <c r="BB5760">
        <v>-0.35</v>
      </c>
      <c r="BC5760">
        <v>2018</v>
      </c>
    </row>
    <row r="5761" spans="1:55" x14ac:dyDescent="0.25">
      <c r="A5761">
        <v>962</v>
      </c>
      <c r="B5761" t="s">
        <v>1426</v>
      </c>
      <c r="C5761" t="s">
        <v>368</v>
      </c>
      <c r="D5761" t="s">
        <v>1427</v>
      </c>
      <c r="E5761" t="s">
        <v>365</v>
      </c>
      <c r="F5761" t="s">
        <v>366</v>
      </c>
      <c r="G5761" t="s">
        <v>282</v>
      </c>
      <c r="I5761" t="s">
        <v>369</v>
      </c>
      <c r="J5761" t="s">
        <v>232</v>
      </c>
      <c r="K5761" t="s">
        <v>232</v>
      </c>
      <c r="L5761" t="s">
        <v>232</v>
      </c>
      <c r="M5761" t="s">
        <v>232</v>
      </c>
      <c r="N5761" t="s">
        <v>232</v>
      </c>
      <c r="O5761" t="s">
        <v>232</v>
      </c>
      <c r="P5761" t="s">
        <v>232</v>
      </c>
      <c r="Q5761" t="s">
        <v>232</v>
      </c>
      <c r="R5761" t="s">
        <v>232</v>
      </c>
      <c r="S5761" t="s">
        <v>232</v>
      </c>
      <c r="T5761" t="s">
        <v>232</v>
      </c>
      <c r="U5761" t="s">
        <v>232</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-3.8820000000000001</v>
      </c>
      <c r="AH5761">
        <v>-7.9139999999999997</v>
      </c>
      <c r="AI5761">
        <v>-2.4380000000000002</v>
      </c>
      <c r="AJ5761">
        <v>-0.42799999999999999</v>
      </c>
      <c r="AK5761">
        <v>-6.9240000000000004</v>
      </c>
      <c r="AL5761">
        <v>-12.802</v>
      </c>
      <c r="AM5761">
        <v>-6.7729999999999997</v>
      </c>
      <c r="AN5761">
        <v>-2.0289999999999999</v>
      </c>
      <c r="AO5761">
        <v>-2.5089999999999999</v>
      </c>
      <c r="AP5761">
        <v>-3.1640000000000001</v>
      </c>
      <c r="AQ5761">
        <v>-1.6459999999999999</v>
      </c>
      <c r="AR5761">
        <v>-0.505</v>
      </c>
      <c r="AS5761">
        <v>-1.952</v>
      </c>
      <c r="AT5761">
        <v>-2.8530000000000002</v>
      </c>
      <c r="AU5761">
        <v>-1.028</v>
      </c>
      <c r="AV5761">
        <v>-0.29799999999999999</v>
      </c>
      <c r="AW5761">
        <v>-1.1919999999999999</v>
      </c>
      <c r="AX5761">
        <v>-1.526</v>
      </c>
      <c r="AY5761">
        <v>-1.758</v>
      </c>
      <c r="AZ5761">
        <v>-1.9179999999999999</v>
      </c>
      <c r="BA5761">
        <v>-1.9970000000000001</v>
      </c>
      <c r="BB5761">
        <v>-2.004</v>
      </c>
      <c r="BC5761">
        <v>2018</v>
      </c>
    </row>
    <row r="5762" spans="1:55" x14ac:dyDescent="0.25">
      <c r="A5762">
        <v>142</v>
      </c>
      <c r="B5762" t="s">
        <v>1435</v>
      </c>
      <c r="C5762" t="s">
        <v>225</v>
      </c>
      <c r="D5762" t="s">
        <v>1436</v>
      </c>
      <c r="E5762" t="s">
        <v>227</v>
      </c>
      <c r="F5762" t="s">
        <v>228</v>
      </c>
      <c r="G5762" t="s">
        <v>229</v>
      </c>
      <c r="H5762" t="s">
        <v>230</v>
      </c>
      <c r="I5762" t="s">
        <v>1437</v>
      </c>
      <c r="J5762" s="52">
        <v>1307.2</v>
      </c>
      <c r="K5762" s="52">
        <v>1328.09</v>
      </c>
      <c r="L5762" s="52">
        <v>1331.21</v>
      </c>
      <c r="M5762" s="52">
        <v>1384.1</v>
      </c>
      <c r="N5762" s="52">
        <v>1467.87</v>
      </c>
      <c r="O5762" s="52">
        <v>1549.39</v>
      </c>
      <c r="P5762" s="52">
        <v>1612.02</v>
      </c>
      <c r="Q5762" s="52">
        <v>1640.28</v>
      </c>
      <c r="R5762" s="52">
        <v>1636.1</v>
      </c>
      <c r="S5762" s="52">
        <v>1653.08</v>
      </c>
      <c r="T5762" s="52">
        <v>1685.03</v>
      </c>
      <c r="U5762" s="52">
        <v>1737.01</v>
      </c>
      <c r="V5762" s="52">
        <v>1799.1</v>
      </c>
      <c r="W5762" s="52">
        <v>1850.28</v>
      </c>
      <c r="X5762" s="52">
        <v>1943.82</v>
      </c>
      <c r="Y5762" s="52">
        <v>2024.57</v>
      </c>
      <c r="Z5762" s="52">
        <v>2126.36</v>
      </c>
      <c r="AA5762" s="52">
        <v>2238.7399999999998</v>
      </c>
      <c r="AB5762" s="52">
        <v>2297.4899999999998</v>
      </c>
      <c r="AC5762" s="52">
        <v>2343.75</v>
      </c>
      <c r="AD5762" s="52">
        <v>2418.87</v>
      </c>
      <c r="AE5762" s="52">
        <v>2469.31</v>
      </c>
      <c r="AF5762" s="52">
        <v>2504.81</v>
      </c>
      <c r="AG5762" s="52">
        <v>2527.85</v>
      </c>
      <c r="AH5762" s="52">
        <v>2627.93</v>
      </c>
      <c r="AI5762" s="52">
        <v>2696.91</v>
      </c>
      <c r="AJ5762" s="52">
        <v>2761.5</v>
      </c>
      <c r="AK5762" s="52">
        <v>2843.93</v>
      </c>
      <c r="AL5762" s="52">
        <v>2857.6</v>
      </c>
      <c r="AM5762" s="52">
        <v>2809.28</v>
      </c>
      <c r="AN5762" s="52">
        <v>2828.71</v>
      </c>
      <c r="AO5762" s="52">
        <v>2856.21</v>
      </c>
      <c r="AP5762" s="52">
        <v>2933.94</v>
      </c>
      <c r="AQ5762" s="52">
        <v>2964.58</v>
      </c>
      <c r="AR5762" s="52">
        <v>3023.14</v>
      </c>
      <c r="AS5762" s="52">
        <v>3082.69</v>
      </c>
      <c r="AT5762" s="52">
        <v>3119.3</v>
      </c>
      <c r="AU5762" s="52">
        <v>3181.07</v>
      </c>
      <c r="AV5762" s="52">
        <v>3225.57</v>
      </c>
      <c r="AW5762" s="52">
        <v>3290.37</v>
      </c>
      <c r="AX5762" s="52">
        <v>3351.71</v>
      </c>
      <c r="AY5762" s="52">
        <v>3410.66</v>
      </c>
      <c r="AZ5762" s="52">
        <v>3468.81</v>
      </c>
      <c r="BA5762" s="52">
        <v>3526.39</v>
      </c>
      <c r="BB5762" s="52">
        <v>3585.28</v>
      </c>
      <c r="BC5762">
        <v>2017</v>
      </c>
    </row>
    <row r="5763" spans="1:55" x14ac:dyDescent="0.25">
      <c r="A5763">
        <v>142</v>
      </c>
      <c r="B5763" t="s">
        <v>1435</v>
      </c>
      <c r="C5763" t="s">
        <v>233</v>
      </c>
      <c r="D5763" t="s">
        <v>1436</v>
      </c>
      <c r="E5763" t="s">
        <v>227</v>
      </c>
      <c r="F5763" t="s">
        <v>234</v>
      </c>
      <c r="G5763" t="s">
        <v>235</v>
      </c>
      <c r="I5763" t="s">
        <v>236</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4.1539999999999999</v>
      </c>
      <c r="Z5763">
        <v>5.0279999999999996</v>
      </c>
      <c r="AA5763">
        <v>5.2850000000000001</v>
      </c>
      <c r="AB5763">
        <v>2.6240000000000001</v>
      </c>
      <c r="AC5763">
        <v>2.0129999999999999</v>
      </c>
      <c r="AD5763">
        <v>3.2050000000000001</v>
      </c>
      <c r="AE5763">
        <v>2.085</v>
      </c>
      <c r="AF5763">
        <v>1.4379999999999999</v>
      </c>
      <c r="AG5763">
        <v>0.92</v>
      </c>
      <c r="AH5763">
        <v>3.9590000000000001</v>
      </c>
      <c r="AI5763">
        <v>2.625</v>
      </c>
      <c r="AJ5763">
        <v>2.395</v>
      </c>
      <c r="AK5763">
        <v>2.9849999999999999</v>
      </c>
      <c r="AL5763">
        <v>0.48099999999999998</v>
      </c>
      <c r="AM5763">
        <v>-1.6910000000000001</v>
      </c>
      <c r="AN5763">
        <v>0.69199999999999995</v>
      </c>
      <c r="AO5763">
        <v>0.97199999999999998</v>
      </c>
      <c r="AP5763">
        <v>2.722</v>
      </c>
      <c r="AQ5763">
        <v>1.044</v>
      </c>
      <c r="AR5763">
        <v>1.9750000000000001</v>
      </c>
      <c r="AS5763">
        <v>1.97</v>
      </c>
      <c r="AT5763">
        <v>1.1870000000000001</v>
      </c>
      <c r="AU5763">
        <v>1.98</v>
      </c>
      <c r="AV5763">
        <v>1.399</v>
      </c>
      <c r="AW5763">
        <v>2.0089999999999999</v>
      </c>
      <c r="AX5763">
        <v>1.8640000000000001</v>
      </c>
      <c r="AY5763">
        <v>1.7589999999999999</v>
      </c>
      <c r="AZ5763">
        <v>1.7050000000000001</v>
      </c>
      <c r="BA5763">
        <v>1.66</v>
      </c>
      <c r="BB5763">
        <v>1.67</v>
      </c>
      <c r="BC5763">
        <v>2017</v>
      </c>
    </row>
    <row r="5764" spans="1:55" x14ac:dyDescent="0.25">
      <c r="A5764">
        <v>142</v>
      </c>
      <c r="B5764" t="s">
        <v>1435</v>
      </c>
      <c r="C5764" t="s">
        <v>237</v>
      </c>
      <c r="D5764" t="s">
        <v>1436</v>
      </c>
      <c r="E5764" t="s">
        <v>238</v>
      </c>
      <c r="F5764" t="s">
        <v>239</v>
      </c>
      <c r="G5764" t="s">
        <v>229</v>
      </c>
      <c r="H5764" t="s">
        <v>230</v>
      </c>
      <c r="I5764" t="s">
        <v>1437</v>
      </c>
      <c r="J5764">
        <v>318.27800000000002</v>
      </c>
      <c r="K5764">
        <v>365.01299999999998</v>
      </c>
      <c r="L5764">
        <v>404.32499999999999</v>
      </c>
      <c r="M5764">
        <v>449.65699999999998</v>
      </c>
      <c r="N5764">
        <v>506.48599999999999</v>
      </c>
      <c r="O5764">
        <v>562.40200000000004</v>
      </c>
      <c r="P5764">
        <v>581.91300000000001</v>
      </c>
      <c r="Q5764">
        <v>634.87599999999998</v>
      </c>
      <c r="R5764">
        <v>664.08500000000004</v>
      </c>
      <c r="S5764">
        <v>708.63499999999999</v>
      </c>
      <c r="T5764">
        <v>749.86</v>
      </c>
      <c r="U5764">
        <v>790.08799999999997</v>
      </c>
      <c r="V5764">
        <v>813.09400000000005</v>
      </c>
      <c r="W5764">
        <v>855.4</v>
      </c>
      <c r="X5764">
        <v>897.24400000000003</v>
      </c>
      <c r="Y5764">
        <v>963.12400000000002</v>
      </c>
      <c r="Z5764" s="52">
        <v>1054.6600000000001</v>
      </c>
      <c r="AA5764" s="52">
        <v>1141.32</v>
      </c>
      <c r="AB5764" s="52">
        <v>1163.19</v>
      </c>
      <c r="AC5764" s="52">
        <v>1265.7</v>
      </c>
      <c r="AD5764" s="52">
        <v>1507.89</v>
      </c>
      <c r="AE5764" s="52">
        <v>1564.59</v>
      </c>
      <c r="AF5764" s="52">
        <v>1560.18</v>
      </c>
      <c r="AG5764" s="52">
        <v>1619.61</v>
      </c>
      <c r="AH5764" s="52">
        <v>1781.98</v>
      </c>
      <c r="AI5764" s="52">
        <v>1988.94</v>
      </c>
      <c r="AJ5764" s="52">
        <v>2215.31</v>
      </c>
      <c r="AK5764" s="52">
        <v>2351.0300000000002</v>
      </c>
      <c r="AL5764" s="52">
        <v>2608.79</v>
      </c>
      <c r="AM5764" s="52">
        <v>2431.1999999999998</v>
      </c>
      <c r="AN5764" s="52">
        <v>2593.7399999999998</v>
      </c>
      <c r="AO5764" s="52">
        <v>2795.76</v>
      </c>
      <c r="AP5764" s="52">
        <v>2968.26</v>
      </c>
      <c r="AQ5764" s="52">
        <v>3075.58</v>
      </c>
      <c r="AR5764" s="52">
        <v>3146.66</v>
      </c>
      <c r="AS5764" s="52">
        <v>3118.12</v>
      </c>
      <c r="AT5764" s="52">
        <v>3119.3</v>
      </c>
      <c r="AU5764" s="52">
        <v>3304.44</v>
      </c>
      <c r="AV5764" s="52">
        <v>3537.12</v>
      </c>
      <c r="AW5764" s="52">
        <v>3663.37</v>
      </c>
      <c r="AX5764" s="52">
        <v>3796.45</v>
      </c>
      <c r="AY5764" s="52">
        <v>3937.51</v>
      </c>
      <c r="AZ5764" s="52">
        <v>4085.74</v>
      </c>
      <c r="BA5764" s="52">
        <v>4238.6499999999996</v>
      </c>
      <c r="BB5764" s="52">
        <v>4397.33</v>
      </c>
      <c r="BC5764">
        <v>2017</v>
      </c>
    </row>
    <row r="5765" spans="1:55" x14ac:dyDescent="0.25">
      <c r="A5765">
        <v>142</v>
      </c>
      <c r="B5765" t="s">
        <v>1435</v>
      </c>
      <c r="C5765" t="s">
        <v>240</v>
      </c>
      <c r="D5765" t="s">
        <v>1436</v>
      </c>
      <c r="E5765" t="s">
        <v>238</v>
      </c>
      <c r="F5765" t="s">
        <v>241</v>
      </c>
      <c r="G5765" t="s">
        <v>242</v>
      </c>
      <c r="H5765" t="s">
        <v>230</v>
      </c>
      <c r="I5765" t="s">
        <v>243</v>
      </c>
      <c r="J5765">
        <v>64.438999999999993</v>
      </c>
      <c r="K5765">
        <v>63.597000000000001</v>
      </c>
      <c r="L5765">
        <v>62.646999999999998</v>
      </c>
      <c r="M5765">
        <v>61.628</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152.02799999999999</v>
      </c>
      <c r="Z5765">
        <v>163.517</v>
      </c>
      <c r="AA5765">
        <v>161.35400000000001</v>
      </c>
      <c r="AB5765">
        <v>154.16499999999999</v>
      </c>
      <c r="AC5765">
        <v>162.28700000000001</v>
      </c>
      <c r="AD5765">
        <v>171.315</v>
      </c>
      <c r="AE5765">
        <v>174.00399999999999</v>
      </c>
      <c r="AF5765">
        <v>195.41900000000001</v>
      </c>
      <c r="AG5765">
        <v>228.75200000000001</v>
      </c>
      <c r="AH5765">
        <v>264.35599999999999</v>
      </c>
      <c r="AI5765">
        <v>308.72199999999998</v>
      </c>
      <c r="AJ5765">
        <v>345.423</v>
      </c>
      <c r="AK5765">
        <v>401.08499999999998</v>
      </c>
      <c r="AL5765">
        <v>462.55200000000002</v>
      </c>
      <c r="AM5765">
        <v>386.62</v>
      </c>
      <c r="AN5765">
        <v>429.13099999999997</v>
      </c>
      <c r="AO5765">
        <v>498.83199999999999</v>
      </c>
      <c r="AP5765">
        <v>510.22899999999998</v>
      </c>
      <c r="AQ5765">
        <v>523.50199999999995</v>
      </c>
      <c r="AR5765">
        <v>499.33800000000002</v>
      </c>
      <c r="AS5765">
        <v>386.66300000000001</v>
      </c>
      <c r="AT5765">
        <v>371.34500000000003</v>
      </c>
      <c r="AU5765">
        <v>399.48899999999998</v>
      </c>
      <c r="AV5765">
        <v>434.93700000000001</v>
      </c>
      <c r="AW5765">
        <v>427.041</v>
      </c>
      <c r="AX5765">
        <v>438.62299999999999</v>
      </c>
      <c r="AY5765">
        <v>449.89699999999999</v>
      </c>
      <c r="AZ5765">
        <v>463.21600000000001</v>
      </c>
      <c r="BA5765">
        <v>476.71300000000002</v>
      </c>
      <c r="BB5765">
        <v>490.84500000000003</v>
      </c>
      <c r="BC5765">
        <v>2017</v>
      </c>
    </row>
    <row r="5766" spans="1:55" x14ac:dyDescent="0.25">
      <c r="A5766">
        <v>142</v>
      </c>
      <c r="B5766" t="s">
        <v>1435</v>
      </c>
      <c r="C5766" t="s">
        <v>244</v>
      </c>
      <c r="D5766" t="s">
        <v>1436</v>
      </c>
      <c r="E5766" t="s">
        <v>238</v>
      </c>
      <c r="F5766" t="s">
        <v>245</v>
      </c>
      <c r="G5766" t="s">
        <v>246</v>
      </c>
      <c r="H5766" t="s">
        <v>230</v>
      </c>
      <c r="I5766" t="s">
        <v>243</v>
      </c>
      <c r="J5766">
        <v>61.44</v>
      </c>
      <c r="K5766">
        <v>68.328000000000003</v>
      </c>
      <c r="L5766">
        <v>72.72</v>
      </c>
      <c r="M5766">
        <v>78.569999999999993</v>
      </c>
      <c r="N5766">
        <v>86.332999999999998</v>
      </c>
      <c r="O5766">
        <v>94.009</v>
      </c>
      <c r="P5766">
        <v>99.778000000000006</v>
      </c>
      <c r="Q5766">
        <v>104.039</v>
      </c>
      <c r="R5766">
        <v>107.43300000000001</v>
      </c>
      <c r="S5766">
        <v>112.804</v>
      </c>
      <c r="T5766">
        <v>119.288</v>
      </c>
      <c r="U5766">
        <v>127.126</v>
      </c>
      <c r="V5766">
        <v>134.67099999999999</v>
      </c>
      <c r="W5766">
        <v>141.78399999999999</v>
      </c>
      <c r="X5766">
        <v>152.13300000000001</v>
      </c>
      <c r="Y5766">
        <v>161.774</v>
      </c>
      <c r="Z5766">
        <v>173.02</v>
      </c>
      <c r="AA5766">
        <v>185.304</v>
      </c>
      <c r="AB5766">
        <v>192.30799999999999</v>
      </c>
      <c r="AC5766">
        <v>199.01300000000001</v>
      </c>
      <c r="AD5766">
        <v>209.983</v>
      </c>
      <c r="AE5766">
        <v>219.06299999999999</v>
      </c>
      <c r="AF5766">
        <v>225.72800000000001</v>
      </c>
      <c r="AG5766">
        <v>232.03399999999999</v>
      </c>
      <c r="AH5766">
        <v>247.715</v>
      </c>
      <c r="AI5766">
        <v>262.13499999999999</v>
      </c>
      <c r="AJ5766">
        <v>276.536</v>
      </c>
      <c r="AK5766">
        <v>292.44200000000001</v>
      </c>
      <c r="AL5766">
        <v>299.56299999999999</v>
      </c>
      <c r="AM5766">
        <v>296.74299999999999</v>
      </c>
      <c r="AN5766">
        <v>302.27699999999999</v>
      </c>
      <c r="AO5766">
        <v>311.59100000000001</v>
      </c>
      <c r="AP5766">
        <v>326.20999999999998</v>
      </c>
      <c r="AQ5766">
        <v>335.4</v>
      </c>
      <c r="AR5766">
        <v>348.49599999999998</v>
      </c>
      <c r="AS5766">
        <v>359.16199999999998</v>
      </c>
      <c r="AT5766">
        <v>367.399</v>
      </c>
      <c r="AU5766">
        <v>381.798</v>
      </c>
      <c r="AV5766">
        <v>395.86700000000002</v>
      </c>
      <c r="AW5766">
        <v>411.00099999999998</v>
      </c>
      <c r="AX5766">
        <v>427.40499999999997</v>
      </c>
      <c r="AY5766">
        <v>443.96300000000002</v>
      </c>
      <c r="AZ5766">
        <v>460.87599999999998</v>
      </c>
      <c r="BA5766">
        <v>478.23500000000001</v>
      </c>
      <c r="BB5766">
        <v>496.39800000000002</v>
      </c>
      <c r="BC5766">
        <v>2017</v>
      </c>
    </row>
    <row r="5767" spans="1:55" x14ac:dyDescent="0.25">
      <c r="A5767">
        <v>142</v>
      </c>
      <c r="B5767" t="s">
        <v>1435</v>
      </c>
      <c r="C5767" t="s">
        <v>247</v>
      </c>
      <c r="D5767" t="s">
        <v>1436</v>
      </c>
      <c r="E5767" t="s">
        <v>248</v>
      </c>
      <c r="F5767" t="s">
        <v>249</v>
      </c>
      <c r="G5767" t="s">
        <v>250</v>
      </c>
      <c r="I5767" t="s">
        <v>251</v>
      </c>
      <c r="J5767">
        <v>24.347999999999999</v>
      </c>
      <c r="K5767">
        <v>27.484000000000002</v>
      </c>
      <c r="L5767">
        <v>30.373000000000001</v>
      </c>
      <c r="M5767">
        <v>32.487000000000002</v>
      </c>
      <c r="N5767">
        <v>34.505000000000003</v>
      </c>
      <c r="O5767">
        <v>36.298000000000002</v>
      </c>
      <c r="P5767">
        <v>36.097999999999999</v>
      </c>
      <c r="Q5767">
        <v>38.704999999999998</v>
      </c>
      <c r="R5767">
        <v>40.590000000000003</v>
      </c>
      <c r="S5767">
        <v>42.866999999999997</v>
      </c>
      <c r="T5767">
        <v>44.500999999999998</v>
      </c>
      <c r="U5767">
        <v>45.485999999999997</v>
      </c>
      <c r="V5767">
        <v>45.195</v>
      </c>
      <c r="W5767">
        <v>46.231000000000002</v>
      </c>
      <c r="X5767">
        <v>46.158999999999999</v>
      </c>
      <c r="Y5767">
        <v>47.572000000000003</v>
      </c>
      <c r="Z5767">
        <v>49.598999999999997</v>
      </c>
      <c r="AA5767">
        <v>50.981000000000002</v>
      </c>
      <c r="AB5767">
        <v>50.628999999999998</v>
      </c>
      <c r="AC5767">
        <v>54.003</v>
      </c>
      <c r="AD5767">
        <v>62.338000000000001</v>
      </c>
      <c r="AE5767">
        <v>63.360999999999997</v>
      </c>
      <c r="AF5767">
        <v>62.286999999999999</v>
      </c>
      <c r="AG5767">
        <v>64.070999999999998</v>
      </c>
      <c r="AH5767">
        <v>67.808999999999997</v>
      </c>
      <c r="AI5767">
        <v>73.748999999999995</v>
      </c>
      <c r="AJ5767">
        <v>80.221000000000004</v>
      </c>
      <c r="AK5767">
        <v>82.668000000000006</v>
      </c>
      <c r="AL5767">
        <v>91.293000000000006</v>
      </c>
      <c r="AM5767">
        <v>86.542000000000002</v>
      </c>
      <c r="AN5767">
        <v>91.692999999999998</v>
      </c>
      <c r="AO5767">
        <v>97.884</v>
      </c>
      <c r="AP5767">
        <v>101.17</v>
      </c>
      <c r="AQ5767">
        <v>103.744</v>
      </c>
      <c r="AR5767">
        <v>104.086</v>
      </c>
      <c r="AS5767">
        <v>101.149</v>
      </c>
      <c r="AT5767">
        <v>100</v>
      </c>
      <c r="AU5767">
        <v>103.878</v>
      </c>
      <c r="AV5767">
        <v>109.65900000000001</v>
      </c>
      <c r="AW5767">
        <v>111.336</v>
      </c>
      <c r="AX5767">
        <v>113.26900000000001</v>
      </c>
      <c r="AY5767">
        <v>115.447</v>
      </c>
      <c r="AZ5767">
        <v>117.785</v>
      </c>
      <c r="BA5767">
        <v>120.19799999999999</v>
      </c>
      <c r="BB5767">
        <v>122.649</v>
      </c>
      <c r="BC5767">
        <v>2017</v>
      </c>
    </row>
    <row r="5768" spans="1:55" x14ac:dyDescent="0.25">
      <c r="A5768">
        <v>142</v>
      </c>
      <c r="B5768" t="s">
        <v>1435</v>
      </c>
      <c r="C5768" t="s">
        <v>252</v>
      </c>
      <c r="D5768" t="s">
        <v>1436</v>
      </c>
      <c r="E5768" t="s">
        <v>253</v>
      </c>
      <c r="F5768" t="s">
        <v>254</v>
      </c>
      <c r="G5768" t="s">
        <v>229</v>
      </c>
      <c r="H5768" t="s">
        <v>220</v>
      </c>
      <c r="I5768" t="s">
        <v>255</v>
      </c>
      <c r="J5768" s="52">
        <v>319425.07</v>
      </c>
      <c r="K5768" s="52">
        <v>323366.84000000003</v>
      </c>
      <c r="L5768" s="52">
        <v>322913.15000000002</v>
      </c>
      <c r="M5768" s="52">
        <v>334780.32</v>
      </c>
      <c r="N5768" s="52">
        <v>354058.58</v>
      </c>
      <c r="O5768" s="52">
        <v>372521.84</v>
      </c>
      <c r="P5768" s="52">
        <v>386204.38</v>
      </c>
      <c r="Q5768" s="52">
        <v>390702.74</v>
      </c>
      <c r="R5768" s="52">
        <v>387637.22</v>
      </c>
      <c r="S5768" s="52">
        <v>390512.1</v>
      </c>
      <c r="T5768" s="52">
        <v>396493.04</v>
      </c>
      <c r="U5768" s="52">
        <v>406409.64</v>
      </c>
      <c r="V5768" s="52">
        <v>418469.02</v>
      </c>
      <c r="W5768" s="52">
        <v>427829.63</v>
      </c>
      <c r="X5768" s="52">
        <v>447019.26</v>
      </c>
      <c r="Y5768" s="52">
        <v>463292.43</v>
      </c>
      <c r="Z5768" s="52">
        <v>484065.89</v>
      </c>
      <c r="AA5768" s="52">
        <v>507269.61</v>
      </c>
      <c r="AB5768" s="52">
        <v>517386.3</v>
      </c>
      <c r="AC5768" s="52">
        <v>523937.19</v>
      </c>
      <c r="AD5768" s="52">
        <v>537429.74</v>
      </c>
      <c r="AE5768" s="52">
        <v>546379.47</v>
      </c>
      <c r="AF5768" s="52">
        <v>550834.54</v>
      </c>
      <c r="AG5768" s="52">
        <v>552786.57999999996</v>
      </c>
      <c r="AH5768" s="52">
        <v>571388.25</v>
      </c>
      <c r="AI5768" s="52">
        <v>582258.64</v>
      </c>
      <c r="AJ5768" s="52">
        <v>591090.38</v>
      </c>
      <c r="AK5768" s="52">
        <v>602321.03</v>
      </c>
      <c r="AL5768" s="52">
        <v>596948.29</v>
      </c>
      <c r="AM5768" s="52">
        <v>580109.22</v>
      </c>
      <c r="AN5768" s="52">
        <v>576329.52</v>
      </c>
      <c r="AO5768" s="52">
        <v>574339.30000000005</v>
      </c>
      <c r="AP5768" s="52">
        <v>582346.01</v>
      </c>
      <c r="AQ5768" s="52">
        <v>581712.62</v>
      </c>
      <c r="AR5768" s="52">
        <v>586282.12</v>
      </c>
      <c r="AS5768" s="52">
        <v>592206.91</v>
      </c>
      <c r="AT5768" s="52">
        <v>593906.78</v>
      </c>
      <c r="AU5768" s="52">
        <v>601303.75</v>
      </c>
      <c r="AV5768" s="52">
        <v>605861.31000000006</v>
      </c>
      <c r="AW5768" s="52">
        <v>614348.14</v>
      </c>
      <c r="AX5768" s="52">
        <v>622068.80000000005</v>
      </c>
      <c r="AY5768" s="52">
        <v>629232.68000000005</v>
      </c>
      <c r="AZ5768" s="52">
        <v>636144.91</v>
      </c>
      <c r="BA5768" s="52">
        <v>642846.49</v>
      </c>
      <c r="BB5768" s="52">
        <v>649685.25</v>
      </c>
      <c r="BC5768">
        <v>2017</v>
      </c>
    </row>
    <row r="5769" spans="1:55" x14ac:dyDescent="0.25">
      <c r="A5769">
        <v>142</v>
      </c>
      <c r="B5769" t="s">
        <v>1435</v>
      </c>
      <c r="C5769" t="s">
        <v>256</v>
      </c>
      <c r="D5769" t="s">
        <v>1436</v>
      </c>
      <c r="E5769" t="s">
        <v>253</v>
      </c>
      <c r="F5769" t="s">
        <v>257</v>
      </c>
      <c r="G5769" t="s">
        <v>258</v>
      </c>
      <c r="H5769" t="s">
        <v>220</v>
      </c>
      <c r="I5769" t="s">
        <v>255</v>
      </c>
      <c r="J5769" s="52">
        <v>34846.879999999997</v>
      </c>
      <c r="K5769" s="52">
        <v>35276.89</v>
      </c>
      <c r="L5769" s="52">
        <v>35227.4</v>
      </c>
      <c r="M5769" s="52">
        <v>36522.019999999997</v>
      </c>
      <c r="N5769" s="52">
        <v>38625.129999999997</v>
      </c>
      <c r="O5769" s="52">
        <v>40639.339999999997</v>
      </c>
      <c r="P5769" s="52">
        <v>42132</v>
      </c>
      <c r="Q5769" s="52">
        <v>42622.74</v>
      </c>
      <c r="R5769" s="52">
        <v>42288.31</v>
      </c>
      <c r="S5769" s="52">
        <v>42601.94</v>
      </c>
      <c r="T5769" s="52">
        <v>43254.41</v>
      </c>
      <c r="U5769" s="52">
        <v>44336.24</v>
      </c>
      <c r="V5769" s="52">
        <v>45651.83</v>
      </c>
      <c r="W5769" s="52">
        <v>46673</v>
      </c>
      <c r="X5769" s="52">
        <v>48766.44</v>
      </c>
      <c r="Y5769" s="52">
        <v>50541.73</v>
      </c>
      <c r="Z5769" s="52">
        <v>52807.95</v>
      </c>
      <c r="AA5769" s="52">
        <v>55339.31</v>
      </c>
      <c r="AB5769" s="52">
        <v>56442.96</v>
      </c>
      <c r="AC5769" s="52">
        <v>57157.61</v>
      </c>
      <c r="AD5769" s="52">
        <v>58629.55</v>
      </c>
      <c r="AE5769" s="52">
        <v>59605.9</v>
      </c>
      <c r="AF5769" s="52">
        <v>60091.91</v>
      </c>
      <c r="AG5769" s="52">
        <v>60304.86</v>
      </c>
      <c r="AH5769" s="52">
        <v>62334.17</v>
      </c>
      <c r="AI5769" s="52">
        <v>63520.05</v>
      </c>
      <c r="AJ5769" s="52">
        <v>64483.519999999997</v>
      </c>
      <c r="AK5769" s="52">
        <v>65708.7</v>
      </c>
      <c r="AL5769" s="52">
        <v>65122.58</v>
      </c>
      <c r="AM5769" s="52">
        <v>63285.56</v>
      </c>
      <c r="AN5769" s="52">
        <v>62873.22</v>
      </c>
      <c r="AO5769" s="52">
        <v>62656.11</v>
      </c>
      <c r="AP5769" s="52">
        <v>63529.58</v>
      </c>
      <c r="AQ5769" s="52">
        <v>63460.480000000003</v>
      </c>
      <c r="AR5769" s="52">
        <v>63958.98</v>
      </c>
      <c r="AS5769" s="52">
        <v>64605.33</v>
      </c>
      <c r="AT5769" s="52">
        <v>64790.77</v>
      </c>
      <c r="AU5769" s="52">
        <v>65597.72</v>
      </c>
      <c r="AV5769" s="52">
        <v>66094.92</v>
      </c>
      <c r="AW5769" s="52">
        <v>67020.77</v>
      </c>
      <c r="AX5769" s="52">
        <v>67863.03</v>
      </c>
      <c r="AY5769" s="52">
        <v>68644.56</v>
      </c>
      <c r="AZ5769" s="52">
        <v>69398.63</v>
      </c>
      <c r="BA5769" s="52">
        <v>70129.73</v>
      </c>
      <c r="BB5769" s="52">
        <v>70875.78</v>
      </c>
      <c r="BC5769">
        <v>2017</v>
      </c>
    </row>
    <row r="5770" spans="1:55" x14ac:dyDescent="0.25">
      <c r="A5770">
        <v>142</v>
      </c>
      <c r="B5770" t="s">
        <v>1435</v>
      </c>
      <c r="C5770" t="s">
        <v>259</v>
      </c>
      <c r="D5770" t="s">
        <v>1436</v>
      </c>
      <c r="E5770" t="s">
        <v>260</v>
      </c>
      <c r="F5770" t="s">
        <v>261</v>
      </c>
      <c r="G5770" t="s">
        <v>229</v>
      </c>
      <c r="H5770" t="s">
        <v>220</v>
      </c>
      <c r="I5770" t="s">
        <v>262</v>
      </c>
      <c r="J5770" s="52">
        <v>77774.09</v>
      </c>
      <c r="K5770" s="52">
        <v>88874.46</v>
      </c>
      <c r="L5770" s="52">
        <v>98077.36</v>
      </c>
      <c r="M5770" s="52">
        <v>108761.15</v>
      </c>
      <c r="N5770" s="52">
        <v>122167.13</v>
      </c>
      <c r="O5770" s="52">
        <v>135219.22</v>
      </c>
      <c r="P5770" s="52">
        <v>139413.59</v>
      </c>
      <c r="Q5770" s="52">
        <v>151222.56</v>
      </c>
      <c r="R5770" s="52">
        <v>157340.54</v>
      </c>
      <c r="S5770" s="52">
        <v>167402.69</v>
      </c>
      <c r="T5770" s="52">
        <v>176444.71</v>
      </c>
      <c r="U5770" s="52">
        <v>184857.85</v>
      </c>
      <c r="V5770" s="52">
        <v>189125.45</v>
      </c>
      <c r="W5770" s="52">
        <v>197788.81</v>
      </c>
      <c r="X5770" s="52">
        <v>206338.41</v>
      </c>
      <c r="Y5770" s="52">
        <v>220396.68</v>
      </c>
      <c r="Z5770" s="52">
        <v>240092.12</v>
      </c>
      <c r="AA5770" s="52">
        <v>258609.65</v>
      </c>
      <c r="AB5770" s="52">
        <v>261946.56</v>
      </c>
      <c r="AC5770" s="52">
        <v>282943.68</v>
      </c>
      <c r="AD5770" s="52">
        <v>335025.55</v>
      </c>
      <c r="AE5770" s="52">
        <v>346192.85</v>
      </c>
      <c r="AF5770" s="52">
        <v>343100.37</v>
      </c>
      <c r="AG5770" s="52">
        <v>354174.48</v>
      </c>
      <c r="AH5770" s="52">
        <v>387454.61</v>
      </c>
      <c r="AI5770" s="52">
        <v>429410.26</v>
      </c>
      <c r="AJ5770" s="52">
        <v>474181.12</v>
      </c>
      <c r="AK5770" s="52">
        <v>497927.83</v>
      </c>
      <c r="AL5770" s="52">
        <v>544972.32999999996</v>
      </c>
      <c r="AM5770" s="52">
        <v>502036.06</v>
      </c>
      <c r="AN5770" s="52">
        <v>528455.85</v>
      </c>
      <c r="AO5770" s="52">
        <v>562183.53</v>
      </c>
      <c r="AP5770" s="52">
        <v>589157.86</v>
      </c>
      <c r="AQ5770" s="52">
        <v>603491.75</v>
      </c>
      <c r="AR5770" s="52">
        <v>610238.31999999995</v>
      </c>
      <c r="AS5770" s="52">
        <v>599011.92000000004</v>
      </c>
      <c r="AT5770" s="52">
        <v>593906.59</v>
      </c>
      <c r="AU5770" s="52">
        <v>624623.65</v>
      </c>
      <c r="AV5770" s="52">
        <v>664381.57999999996</v>
      </c>
      <c r="AW5770" s="52">
        <v>683990.95</v>
      </c>
      <c r="AX5770" s="52">
        <v>704610.6</v>
      </c>
      <c r="AY5770" s="52">
        <v>726432.06</v>
      </c>
      <c r="AZ5770" s="52">
        <v>749283.43</v>
      </c>
      <c r="BA5770" s="52">
        <v>772688.99</v>
      </c>
      <c r="BB5770" s="52">
        <v>796835.4</v>
      </c>
      <c r="BC5770">
        <v>2017</v>
      </c>
    </row>
    <row r="5771" spans="1:55" x14ac:dyDescent="0.25">
      <c r="A5771">
        <v>142</v>
      </c>
      <c r="B5771" t="s">
        <v>1435</v>
      </c>
      <c r="C5771" t="s">
        <v>263</v>
      </c>
      <c r="D5771" t="s">
        <v>1436</v>
      </c>
      <c r="E5771" t="s">
        <v>260</v>
      </c>
      <c r="F5771" t="s">
        <v>264</v>
      </c>
      <c r="G5771" t="s">
        <v>242</v>
      </c>
      <c r="H5771" t="s">
        <v>220</v>
      </c>
      <c r="I5771" t="s">
        <v>262</v>
      </c>
      <c r="J5771" s="52">
        <v>15746.21</v>
      </c>
      <c r="K5771" s="52">
        <v>15484.68</v>
      </c>
      <c r="L5771" s="52">
        <v>15196.29</v>
      </c>
      <c r="M5771" s="52">
        <v>14906.21</v>
      </c>
      <c r="N5771" s="52">
        <v>14968.79</v>
      </c>
      <c r="O5771" s="52">
        <v>15728.22</v>
      </c>
      <c r="P5771" s="52">
        <v>18853.07</v>
      </c>
      <c r="Q5771" s="52">
        <v>22445.07</v>
      </c>
      <c r="R5771" s="52">
        <v>24143.16</v>
      </c>
      <c r="S5771" s="52">
        <v>24245.45</v>
      </c>
      <c r="T5771" s="52">
        <v>28187.22</v>
      </c>
      <c r="U5771" s="52">
        <v>28514.5</v>
      </c>
      <c r="V5771" s="52">
        <v>30432.93</v>
      </c>
      <c r="W5771" s="52">
        <v>27880.63</v>
      </c>
      <c r="X5771" s="52">
        <v>29236.41</v>
      </c>
      <c r="Y5771" s="52">
        <v>34789.46</v>
      </c>
      <c r="Z5771" s="52">
        <v>37224.69</v>
      </c>
      <c r="AA5771" s="52">
        <v>36560.86</v>
      </c>
      <c r="AB5771" s="52">
        <v>34717.449999999997</v>
      </c>
      <c r="AC5771" s="52">
        <v>36278.68</v>
      </c>
      <c r="AD5771" s="52">
        <v>38063.120000000003</v>
      </c>
      <c r="AE5771" s="52">
        <v>38501.58</v>
      </c>
      <c r="AF5771" s="52">
        <v>42974.68</v>
      </c>
      <c r="AG5771" s="52">
        <v>50023.11</v>
      </c>
      <c r="AH5771" s="52">
        <v>57478.74</v>
      </c>
      <c r="AI5771" s="52">
        <v>66652.740000000005</v>
      </c>
      <c r="AJ5771" s="52">
        <v>73936.759999999995</v>
      </c>
      <c r="AK5771" s="52">
        <v>84946.46</v>
      </c>
      <c r="AL5771" s="52">
        <v>96626.3</v>
      </c>
      <c r="AM5771" s="52">
        <v>79836.11</v>
      </c>
      <c r="AN5771" s="52">
        <v>87432.38</v>
      </c>
      <c r="AO5771" s="52">
        <v>100307.39</v>
      </c>
      <c r="AP5771" s="52">
        <v>101273.38</v>
      </c>
      <c r="AQ5771" s="52">
        <v>102722</v>
      </c>
      <c r="AR5771" s="52">
        <v>96837.61</v>
      </c>
      <c r="AS5771" s="52">
        <v>74280.7</v>
      </c>
      <c r="AT5771" s="52">
        <v>70703.17</v>
      </c>
      <c r="AU5771" s="52">
        <v>75513.64</v>
      </c>
      <c r="AV5771" s="52">
        <v>81694.63</v>
      </c>
      <c r="AW5771" s="52">
        <v>79733.119999999995</v>
      </c>
      <c r="AX5771" s="52">
        <v>81407.259999999995</v>
      </c>
      <c r="AY5771" s="52">
        <v>83001.59</v>
      </c>
      <c r="AZ5771" s="52">
        <v>84949.21</v>
      </c>
      <c r="BA5771" s="52">
        <v>86903.02</v>
      </c>
      <c r="BB5771" s="52">
        <v>88945.57</v>
      </c>
      <c r="BC5771">
        <v>2017</v>
      </c>
    </row>
    <row r="5772" spans="1:55" x14ac:dyDescent="0.25">
      <c r="A5772">
        <v>142</v>
      </c>
      <c r="B5772" t="s">
        <v>1435</v>
      </c>
      <c r="C5772" t="s">
        <v>265</v>
      </c>
      <c r="D5772" t="s">
        <v>1436</v>
      </c>
      <c r="E5772" t="s">
        <v>260</v>
      </c>
      <c r="F5772" t="s">
        <v>266</v>
      </c>
      <c r="G5772" t="s">
        <v>246</v>
      </c>
      <c r="H5772" t="s">
        <v>220</v>
      </c>
      <c r="I5772" t="s">
        <v>262</v>
      </c>
      <c r="J5772" s="52">
        <v>15013.43</v>
      </c>
      <c r="K5772" s="52">
        <v>16636.64</v>
      </c>
      <c r="L5772" s="52">
        <v>17639.79</v>
      </c>
      <c r="M5772" s="52">
        <v>19004.28</v>
      </c>
      <c r="N5772" s="52">
        <v>20823.89</v>
      </c>
      <c r="O5772" s="52">
        <v>22602.78</v>
      </c>
      <c r="P5772" s="52">
        <v>23904.71</v>
      </c>
      <c r="Q5772" s="52">
        <v>24781.27</v>
      </c>
      <c r="R5772" s="52">
        <v>25453.89</v>
      </c>
      <c r="S5772" s="52">
        <v>26648.07</v>
      </c>
      <c r="T5772" s="52">
        <v>28068.77</v>
      </c>
      <c r="U5772" s="52">
        <v>29743.86</v>
      </c>
      <c r="V5772" s="52">
        <v>31324.45</v>
      </c>
      <c r="W5772" s="52">
        <v>32783.9</v>
      </c>
      <c r="X5772" s="52">
        <v>34985.79</v>
      </c>
      <c r="Y5772" s="52">
        <v>37019.68</v>
      </c>
      <c r="Z5772" s="52">
        <v>39387.86</v>
      </c>
      <c r="AA5772" s="52">
        <v>41987.69</v>
      </c>
      <c r="AB5772" s="52">
        <v>43307.1</v>
      </c>
      <c r="AC5772" s="52">
        <v>44488.69</v>
      </c>
      <c r="AD5772" s="52">
        <v>46654.44</v>
      </c>
      <c r="AE5772" s="52">
        <v>48471.62</v>
      </c>
      <c r="AF5772" s="52">
        <v>49639.97</v>
      </c>
      <c r="AG5772" s="52">
        <v>50740.95</v>
      </c>
      <c r="AH5772" s="52">
        <v>53860.4</v>
      </c>
      <c r="AI5772" s="52">
        <v>56594.58</v>
      </c>
      <c r="AJ5772" s="52">
        <v>59191.76</v>
      </c>
      <c r="AK5772" s="52">
        <v>61936.77</v>
      </c>
      <c r="AL5772" s="52">
        <v>62578.18</v>
      </c>
      <c r="AM5772" s="52">
        <v>61276.58</v>
      </c>
      <c r="AN5772" s="52">
        <v>61586.7</v>
      </c>
      <c r="AO5772" s="52">
        <v>62656.11</v>
      </c>
      <c r="AP5772" s="52">
        <v>64748.14</v>
      </c>
      <c r="AQ5772" s="52">
        <v>65812.44</v>
      </c>
      <c r="AR5772" s="52">
        <v>67584.45</v>
      </c>
      <c r="AS5772" s="52">
        <v>68997.52</v>
      </c>
      <c r="AT5772" s="52">
        <v>69951.94</v>
      </c>
      <c r="AU5772" s="52">
        <v>72169.56</v>
      </c>
      <c r="AV5772" s="52">
        <v>74356.070000000007</v>
      </c>
      <c r="AW5772" s="52">
        <v>76738.27</v>
      </c>
      <c r="AX5772" s="52">
        <v>79325.210000000006</v>
      </c>
      <c r="AY5772" s="52">
        <v>81906.77</v>
      </c>
      <c r="AZ5772" s="52">
        <v>84520.02</v>
      </c>
      <c r="BA5772" s="52">
        <v>87180.37</v>
      </c>
      <c r="BB5772" s="52">
        <v>89951.74</v>
      </c>
      <c r="BC5772">
        <v>2017</v>
      </c>
    </row>
    <row r="5773" spans="1:55" x14ac:dyDescent="0.25">
      <c r="A5773">
        <v>142</v>
      </c>
      <c r="B5773" t="s">
        <v>1435</v>
      </c>
      <c r="C5773" t="s">
        <v>267</v>
      </c>
      <c r="D5773" t="s">
        <v>1436</v>
      </c>
      <c r="E5773" t="s">
        <v>268</v>
      </c>
      <c r="F5773" t="s">
        <v>269</v>
      </c>
      <c r="G5773" t="s">
        <v>270</v>
      </c>
      <c r="I5773" t="s">
        <v>236</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-1.988</v>
      </c>
      <c r="U5773">
        <v>-1.7430000000000001</v>
      </c>
      <c r="V5773">
        <v>-1.4339999999999999</v>
      </c>
      <c r="W5773">
        <v>-2.181</v>
      </c>
      <c r="X5773">
        <v>-0.995</v>
      </c>
      <c r="Y5773">
        <v>-0.73699999999999999</v>
      </c>
      <c r="Z5773">
        <v>0.42599999999999999</v>
      </c>
      <c r="AA5773">
        <v>2.0539999999999998</v>
      </c>
      <c r="AB5773">
        <v>1.4239999999999999</v>
      </c>
      <c r="AC5773">
        <v>0.436</v>
      </c>
      <c r="AD5773">
        <v>0.95099999999999996</v>
      </c>
      <c r="AE5773">
        <v>0.44</v>
      </c>
      <c r="AF5773">
        <v>-0.38700000000000001</v>
      </c>
      <c r="AG5773">
        <v>-1.6319999999999999</v>
      </c>
      <c r="AH5773">
        <v>4.4999999999999998E-2</v>
      </c>
      <c r="AI5773">
        <v>3.1E-2</v>
      </c>
      <c r="AJ5773">
        <v>0.94899999999999995</v>
      </c>
      <c r="AK5773">
        <v>2.63</v>
      </c>
      <c r="AL5773">
        <v>1.9</v>
      </c>
      <c r="AM5773">
        <v>-1.4</v>
      </c>
      <c r="AN5773">
        <v>-1.1970000000000001</v>
      </c>
      <c r="AO5773">
        <v>-1.1000000000000001</v>
      </c>
      <c r="AP5773">
        <v>0.25</v>
      </c>
      <c r="AQ5773">
        <v>0.47</v>
      </c>
      <c r="AR5773">
        <v>0.56000000000000005</v>
      </c>
      <c r="AS5773">
        <v>0</v>
      </c>
      <c r="AT5773">
        <v>-0.85</v>
      </c>
      <c r="AU5773">
        <v>-0.59</v>
      </c>
      <c r="AV5773">
        <v>-0.4</v>
      </c>
      <c r="AW5773">
        <v>0</v>
      </c>
      <c r="AX5773">
        <v>0.2</v>
      </c>
      <c r="AY5773" t="s">
        <v>232</v>
      </c>
      <c r="AZ5773" t="s">
        <v>232</v>
      </c>
      <c r="BA5773" t="s">
        <v>232</v>
      </c>
      <c r="BB5773" t="s">
        <v>232</v>
      </c>
      <c r="BC5773">
        <v>2017</v>
      </c>
    </row>
    <row r="5774" spans="1:55" x14ac:dyDescent="0.25">
      <c r="A5774">
        <v>142</v>
      </c>
      <c r="B5774" t="s">
        <v>1435</v>
      </c>
      <c r="C5774" t="s">
        <v>271</v>
      </c>
      <c r="D5774" t="s">
        <v>1436</v>
      </c>
      <c r="E5774" t="s">
        <v>272</v>
      </c>
      <c r="F5774" t="s">
        <v>273</v>
      </c>
      <c r="G5774" t="s">
        <v>274</v>
      </c>
      <c r="I5774" t="s">
        <v>243</v>
      </c>
      <c r="J5774">
        <v>0.46400000000000002</v>
      </c>
      <c r="K5774">
        <v>0.46300000000000002</v>
      </c>
      <c r="L5774">
        <v>0.46300000000000002</v>
      </c>
      <c r="M5774">
        <v>0.46899999999999997</v>
      </c>
      <c r="N5774">
        <v>0.47699999999999998</v>
      </c>
      <c r="O5774">
        <v>0.48599999999999999</v>
      </c>
      <c r="P5774">
        <v>0.48799999999999999</v>
      </c>
      <c r="Q5774">
        <v>0.47799999999999998</v>
      </c>
      <c r="R5774">
        <v>0.45600000000000002</v>
      </c>
      <c r="S5774">
        <v>0.44500000000000001</v>
      </c>
      <c r="T5774">
        <v>0.436</v>
      </c>
      <c r="U5774">
        <v>0.439</v>
      </c>
      <c r="V5774">
        <v>0.40799999999999997</v>
      </c>
      <c r="W5774">
        <v>0.41199999999999998</v>
      </c>
      <c r="X5774">
        <v>0.42</v>
      </c>
      <c r="Y5774">
        <v>0.42199999999999999</v>
      </c>
      <c r="Z5774">
        <v>0.42699999999999999</v>
      </c>
      <c r="AA5774">
        <v>0.432</v>
      </c>
      <c r="AB5774">
        <v>0.432</v>
      </c>
      <c r="AC5774">
        <v>0.42599999999999999</v>
      </c>
      <c r="AD5774">
        <v>0.41899999999999998</v>
      </c>
      <c r="AE5774">
        <v>0.41799999999999998</v>
      </c>
      <c r="AF5774">
        <v>0.41199999999999998</v>
      </c>
      <c r="AG5774">
        <v>0.39900000000000002</v>
      </c>
      <c r="AH5774">
        <v>0.39400000000000002</v>
      </c>
      <c r="AI5774">
        <v>0.38600000000000001</v>
      </c>
      <c r="AJ5774">
        <v>0.375</v>
      </c>
      <c r="AK5774">
        <v>0.36699999999999999</v>
      </c>
      <c r="AL5774">
        <v>0.35799999999999998</v>
      </c>
      <c r="AM5774">
        <v>0.35299999999999998</v>
      </c>
      <c r="AN5774">
        <v>0.33800000000000002</v>
      </c>
      <c r="AO5774">
        <v>0.32800000000000001</v>
      </c>
      <c r="AP5774">
        <v>0.32600000000000001</v>
      </c>
      <c r="AQ5774">
        <v>0.31900000000000001</v>
      </c>
      <c r="AR5774">
        <v>0.314</v>
      </c>
      <c r="AS5774">
        <v>0.31</v>
      </c>
      <c r="AT5774">
        <v>0.30399999999999999</v>
      </c>
      <c r="AU5774">
        <v>0.29899999999999999</v>
      </c>
      <c r="AV5774">
        <v>0.29299999999999998</v>
      </c>
      <c r="AW5774">
        <v>0.28899999999999998</v>
      </c>
      <c r="AX5774">
        <v>0.28499999999999998</v>
      </c>
      <c r="AY5774">
        <v>0.28000000000000003</v>
      </c>
      <c r="AZ5774">
        <v>0.27500000000000002</v>
      </c>
      <c r="BA5774">
        <v>0.27</v>
      </c>
      <c r="BB5774">
        <v>0.26400000000000001</v>
      </c>
      <c r="BC5774">
        <v>2017</v>
      </c>
    </row>
    <row r="5775" spans="1:55" x14ac:dyDescent="0.25">
      <c r="A5775">
        <v>142</v>
      </c>
      <c r="B5775" t="s">
        <v>1435</v>
      </c>
      <c r="C5775" t="s">
        <v>275</v>
      </c>
      <c r="D5775" t="s">
        <v>1436</v>
      </c>
      <c r="E5775" t="s">
        <v>276</v>
      </c>
      <c r="F5775" t="s">
        <v>277</v>
      </c>
      <c r="G5775" t="s">
        <v>278</v>
      </c>
      <c r="I5775" t="s">
        <v>243</v>
      </c>
      <c r="J5775">
        <v>5.18</v>
      </c>
      <c r="K5775">
        <v>5.3419999999999996</v>
      </c>
      <c r="L5775">
        <v>5.56</v>
      </c>
      <c r="M5775">
        <v>5.7229999999999999</v>
      </c>
      <c r="N5775">
        <v>5.867</v>
      </c>
      <c r="O5775">
        <v>5.9820000000000002</v>
      </c>
      <c r="P5775">
        <v>5.8319999999999999</v>
      </c>
      <c r="Q5775">
        <v>6.1020000000000003</v>
      </c>
      <c r="R5775">
        <v>6.181</v>
      </c>
      <c r="S5775">
        <v>6.282</v>
      </c>
      <c r="T5775">
        <v>6.2859999999999996</v>
      </c>
      <c r="U5775">
        <v>6.2149999999999999</v>
      </c>
      <c r="V5775">
        <v>6.0380000000000003</v>
      </c>
      <c r="W5775">
        <v>6.0330000000000004</v>
      </c>
      <c r="X5775">
        <v>5.8979999999999997</v>
      </c>
      <c r="Y5775">
        <v>5.9539999999999997</v>
      </c>
      <c r="Z5775">
        <v>6.0960000000000001</v>
      </c>
      <c r="AA5775">
        <v>6.1589999999999998</v>
      </c>
      <c r="AB5775">
        <v>6.0490000000000004</v>
      </c>
      <c r="AC5775">
        <v>6.36</v>
      </c>
      <c r="AD5775">
        <v>7.181</v>
      </c>
      <c r="AE5775">
        <v>7.1420000000000003</v>
      </c>
      <c r="AF5775">
        <v>6.9119999999999999</v>
      </c>
      <c r="AG5775">
        <v>6.98</v>
      </c>
      <c r="AH5775">
        <v>7.194</v>
      </c>
      <c r="AI5775">
        <v>7.5869999999999997</v>
      </c>
      <c r="AJ5775">
        <v>8.0109999999999992</v>
      </c>
      <c r="AK5775">
        <v>8.0389999999999997</v>
      </c>
      <c r="AL5775">
        <v>8.7089999999999996</v>
      </c>
      <c r="AM5775">
        <v>8.1929999999999996</v>
      </c>
      <c r="AN5775">
        <v>8.5809999999999995</v>
      </c>
      <c r="AO5775">
        <v>8.9730000000000008</v>
      </c>
      <c r="AP5775">
        <v>9.0990000000000002</v>
      </c>
      <c r="AQ5775">
        <v>9.17</v>
      </c>
      <c r="AR5775">
        <v>9.0289999999999999</v>
      </c>
      <c r="AS5775">
        <v>8.6820000000000004</v>
      </c>
      <c r="AT5775">
        <v>8.49</v>
      </c>
      <c r="AU5775">
        <v>8.6549999999999994</v>
      </c>
      <c r="AV5775">
        <v>8.9350000000000005</v>
      </c>
      <c r="AW5775">
        <v>8.9130000000000003</v>
      </c>
      <c r="AX5775">
        <v>8.8829999999999991</v>
      </c>
      <c r="AY5775">
        <v>8.8689999999999998</v>
      </c>
      <c r="AZ5775">
        <v>8.8650000000000002</v>
      </c>
      <c r="BA5775">
        <v>8.8629999999999995</v>
      </c>
      <c r="BB5775">
        <v>8.8580000000000005</v>
      </c>
      <c r="BC5775">
        <v>2017</v>
      </c>
    </row>
    <row r="5776" spans="1:55" x14ac:dyDescent="0.25">
      <c r="A5776">
        <v>142</v>
      </c>
      <c r="B5776" t="s">
        <v>1435</v>
      </c>
      <c r="C5776" t="s">
        <v>279</v>
      </c>
      <c r="D5776" t="s">
        <v>1436</v>
      </c>
      <c r="E5776" t="s">
        <v>280</v>
      </c>
      <c r="F5776" t="s">
        <v>281</v>
      </c>
      <c r="G5776" t="s">
        <v>282</v>
      </c>
      <c r="I5776" t="s">
        <v>1437</v>
      </c>
      <c r="J5776">
        <v>28.282</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23.957999999999998</v>
      </c>
      <c r="Z5776">
        <v>22.654</v>
      </c>
      <c r="AA5776">
        <v>24.919</v>
      </c>
      <c r="AB5776">
        <v>28.16</v>
      </c>
      <c r="AC5776">
        <v>24.45</v>
      </c>
      <c r="AD5776">
        <v>21.736999999999998</v>
      </c>
      <c r="AE5776">
        <v>20.472999999999999</v>
      </c>
      <c r="AF5776">
        <v>20.460999999999999</v>
      </c>
      <c r="AG5776">
        <v>19.576000000000001</v>
      </c>
      <c r="AH5776">
        <v>21.649000000000001</v>
      </c>
      <c r="AI5776">
        <v>22.585999999999999</v>
      </c>
      <c r="AJ5776">
        <v>24.164999999999999</v>
      </c>
      <c r="AK5776">
        <v>27.314</v>
      </c>
      <c r="AL5776">
        <v>26.102</v>
      </c>
      <c r="AM5776">
        <v>24.702999999999999</v>
      </c>
      <c r="AN5776">
        <v>25.4</v>
      </c>
      <c r="AO5776">
        <v>25.887</v>
      </c>
      <c r="AP5776">
        <v>26.472000000000001</v>
      </c>
      <c r="AQ5776">
        <v>27.86</v>
      </c>
      <c r="AR5776">
        <v>28.055</v>
      </c>
      <c r="AS5776">
        <v>27.561</v>
      </c>
      <c r="AT5776">
        <v>28.713999999999999</v>
      </c>
      <c r="AU5776">
        <v>28.163</v>
      </c>
      <c r="AV5776">
        <v>27.617000000000001</v>
      </c>
      <c r="AW5776">
        <v>28.259</v>
      </c>
      <c r="AX5776">
        <v>28.558</v>
      </c>
      <c r="AY5776">
        <v>28.757000000000001</v>
      </c>
      <c r="AZ5776">
        <v>28.945</v>
      </c>
      <c r="BA5776">
        <v>29.116</v>
      </c>
      <c r="BB5776">
        <v>29.29</v>
      </c>
      <c r="BC5776">
        <v>2017</v>
      </c>
    </row>
    <row r="5777" spans="1:55" x14ac:dyDescent="0.25">
      <c r="A5777">
        <v>142</v>
      </c>
      <c r="B5777" t="s">
        <v>1435</v>
      </c>
      <c r="C5777" t="s">
        <v>283</v>
      </c>
      <c r="D5777" t="s">
        <v>1436</v>
      </c>
      <c r="E5777" t="s">
        <v>284</v>
      </c>
      <c r="F5777" t="s">
        <v>285</v>
      </c>
      <c r="G5777" t="s">
        <v>282</v>
      </c>
      <c r="I5777" t="s">
        <v>1437</v>
      </c>
      <c r="J5777">
        <v>28.288</v>
      </c>
      <c r="K5777">
        <v>31.181000000000001</v>
      </c>
      <c r="L5777">
        <v>29.603000000000002</v>
      </c>
      <c r="M5777">
        <v>30.346</v>
      </c>
      <c r="N5777">
        <v>32.808999999999997</v>
      </c>
      <c r="O5777">
        <v>32.140999999999998</v>
      </c>
      <c r="P5777">
        <v>26.931999999999999</v>
      </c>
      <c r="Q5777">
        <v>26.870999999999999</v>
      </c>
      <c r="R5777">
        <v>26.434000000000001</v>
      </c>
      <c r="S5777">
        <v>27.3</v>
      </c>
      <c r="T5777">
        <v>27.042000000000002</v>
      </c>
      <c r="U5777">
        <v>25.768000000000001</v>
      </c>
      <c r="V5777">
        <v>24.927</v>
      </c>
      <c r="W5777">
        <v>24.946000000000002</v>
      </c>
      <c r="X5777">
        <v>25.864999999999998</v>
      </c>
      <c r="Y5777">
        <v>27.463000000000001</v>
      </c>
      <c r="Z5777">
        <v>29.391999999999999</v>
      </c>
      <c r="AA5777">
        <v>31.085999999999999</v>
      </c>
      <c r="AB5777">
        <v>27.859000000000002</v>
      </c>
      <c r="AC5777">
        <v>29.952000000000002</v>
      </c>
      <c r="AD5777">
        <v>36.491999999999997</v>
      </c>
      <c r="AE5777">
        <v>36.301000000000002</v>
      </c>
      <c r="AF5777">
        <v>32.796999999999997</v>
      </c>
      <c r="AG5777">
        <v>31.638000000000002</v>
      </c>
      <c r="AH5777">
        <v>34.036999999999999</v>
      </c>
      <c r="AI5777">
        <v>38.825000000000003</v>
      </c>
      <c r="AJ5777">
        <v>40.32</v>
      </c>
      <c r="AK5777">
        <v>39.552</v>
      </c>
      <c r="AL5777">
        <v>41.765000000000001</v>
      </c>
      <c r="AM5777">
        <v>35.448</v>
      </c>
      <c r="AN5777">
        <v>36.36</v>
      </c>
      <c r="AO5777">
        <v>38.273000000000003</v>
      </c>
      <c r="AP5777">
        <v>38.973999999999997</v>
      </c>
      <c r="AQ5777">
        <v>38.128999999999998</v>
      </c>
      <c r="AR5777">
        <v>38.582000000000001</v>
      </c>
      <c r="AS5777">
        <v>35.475999999999999</v>
      </c>
      <c r="AT5777">
        <v>32.72</v>
      </c>
      <c r="AU5777">
        <v>33.811</v>
      </c>
      <c r="AV5777">
        <v>35.686</v>
      </c>
      <c r="AW5777">
        <v>35.642000000000003</v>
      </c>
      <c r="AX5777">
        <v>35.726999999999997</v>
      </c>
      <c r="AY5777">
        <v>35.856999999999999</v>
      </c>
      <c r="AZ5777">
        <v>35.918999999999997</v>
      </c>
      <c r="BA5777">
        <v>36.006</v>
      </c>
      <c r="BB5777">
        <v>36.090000000000003</v>
      </c>
      <c r="BC5777">
        <v>2017</v>
      </c>
    </row>
    <row r="5778" spans="1:55" x14ac:dyDescent="0.25">
      <c r="A5778">
        <v>142</v>
      </c>
      <c r="B5778" t="s">
        <v>1435</v>
      </c>
      <c r="C5778" t="s">
        <v>286</v>
      </c>
      <c r="D5778" t="s">
        <v>1436</v>
      </c>
      <c r="E5778" t="s">
        <v>287</v>
      </c>
      <c r="F5778" t="s">
        <v>288</v>
      </c>
      <c r="G5778" t="s">
        <v>250</v>
      </c>
      <c r="I5778" t="s">
        <v>1438</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119.95399999999999</v>
      </c>
      <c r="AX5778">
        <v>121.994</v>
      </c>
      <c r="AY5778">
        <v>124.251</v>
      </c>
      <c r="AZ5778">
        <v>126.736</v>
      </c>
      <c r="BA5778">
        <v>129.27000000000001</v>
      </c>
      <c r="BB5778">
        <v>131.85599999999999</v>
      </c>
      <c r="BC5778">
        <v>2018</v>
      </c>
    </row>
    <row r="5779" spans="1:55" x14ac:dyDescent="0.25">
      <c r="A5779">
        <v>142</v>
      </c>
      <c r="B5779" t="s">
        <v>1435</v>
      </c>
      <c r="C5779" t="s">
        <v>290</v>
      </c>
      <c r="D5779" t="s">
        <v>1436</v>
      </c>
      <c r="E5779" t="s">
        <v>287</v>
      </c>
      <c r="F5779" t="s">
        <v>291</v>
      </c>
      <c r="G5779" t="s">
        <v>235</v>
      </c>
      <c r="I5779" t="s">
        <v>292</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1.9</v>
      </c>
      <c r="AX5779">
        <v>1.7</v>
      </c>
      <c r="AY5779">
        <v>1.85</v>
      </c>
      <c r="AZ5779">
        <v>2</v>
      </c>
      <c r="BA5779">
        <v>2</v>
      </c>
      <c r="BB5779">
        <v>2</v>
      </c>
      <c r="BC5779">
        <v>2018</v>
      </c>
    </row>
    <row r="5780" spans="1:55" x14ac:dyDescent="0.25">
      <c r="A5780">
        <v>142</v>
      </c>
      <c r="B5780" t="s">
        <v>1435</v>
      </c>
      <c r="C5780" t="s">
        <v>293</v>
      </c>
      <c r="D5780" t="s">
        <v>1436</v>
      </c>
      <c r="E5780" t="s">
        <v>294</v>
      </c>
      <c r="F5780" t="s">
        <v>295</v>
      </c>
      <c r="G5780" t="s">
        <v>250</v>
      </c>
      <c r="I5780" t="s">
        <v>1438</v>
      </c>
      <c r="J5780">
        <v>32.262</v>
      </c>
      <c r="K5780">
        <v>36.119999999999997</v>
      </c>
      <c r="L5780">
        <v>40.406999999999996</v>
      </c>
      <c r="M5780">
        <v>43.301000000000002</v>
      </c>
      <c r="N5780">
        <v>45.874000000000002</v>
      </c>
      <c r="O5780">
        <v>48.445999999999998</v>
      </c>
      <c r="P5780">
        <v>52.732999999999997</v>
      </c>
      <c r="Q5780">
        <v>56.591999999999999</v>
      </c>
      <c r="R5780">
        <v>59.807000000000002</v>
      </c>
      <c r="S5780">
        <v>62.378999999999998</v>
      </c>
      <c r="T5780">
        <v>65.058999999999997</v>
      </c>
      <c r="U5780">
        <v>66.881</v>
      </c>
      <c r="V5780">
        <v>68.382000000000005</v>
      </c>
      <c r="W5780">
        <v>69.668000000000006</v>
      </c>
      <c r="X5780">
        <v>70.953999999999994</v>
      </c>
      <c r="Y5780">
        <v>72.453999999999994</v>
      </c>
      <c r="Z5780">
        <v>73.741</v>
      </c>
      <c r="AA5780">
        <v>75.456000000000003</v>
      </c>
      <c r="AB5780">
        <v>77.278000000000006</v>
      </c>
      <c r="AC5780">
        <v>79.421000000000006</v>
      </c>
      <c r="AD5780">
        <v>81.778999999999996</v>
      </c>
      <c r="AE5780">
        <v>83.494</v>
      </c>
      <c r="AF5780">
        <v>85.745000000000005</v>
      </c>
      <c r="AG5780">
        <v>86.281000000000006</v>
      </c>
      <c r="AH5780">
        <v>87.245000000000005</v>
      </c>
      <c r="AI5780">
        <v>88.852999999999994</v>
      </c>
      <c r="AJ5780">
        <v>90.781999999999996</v>
      </c>
      <c r="AK5780">
        <v>93.355000000000004</v>
      </c>
      <c r="AL5780">
        <v>95.391000000000005</v>
      </c>
      <c r="AM5780">
        <v>97.32</v>
      </c>
      <c r="AN5780">
        <v>100</v>
      </c>
      <c r="AO5780">
        <v>100.107</v>
      </c>
      <c r="AP5780">
        <v>101.501</v>
      </c>
      <c r="AQ5780">
        <v>103.53700000000001</v>
      </c>
      <c r="AR5780">
        <v>105.681</v>
      </c>
      <c r="AS5780">
        <v>108.146</v>
      </c>
      <c r="AT5780">
        <v>111.89700000000001</v>
      </c>
      <c r="AU5780">
        <v>113.71899999999999</v>
      </c>
      <c r="AV5780">
        <v>117.685</v>
      </c>
      <c r="AW5780">
        <v>119.568</v>
      </c>
      <c r="AX5780">
        <v>121.72</v>
      </c>
      <c r="AY5780">
        <v>124.033</v>
      </c>
      <c r="AZ5780">
        <v>126.51300000000001</v>
      </c>
      <c r="BA5780">
        <v>129.04400000000001</v>
      </c>
      <c r="BB5780">
        <v>131.625</v>
      </c>
      <c r="BC5780">
        <v>2018</v>
      </c>
    </row>
    <row r="5781" spans="1:55" x14ac:dyDescent="0.25">
      <c r="A5781">
        <v>142</v>
      </c>
      <c r="B5781" t="s">
        <v>1435</v>
      </c>
      <c r="C5781" t="s">
        <v>296</v>
      </c>
      <c r="D5781" t="s">
        <v>1436</v>
      </c>
      <c r="E5781" t="s">
        <v>294</v>
      </c>
      <c r="F5781" t="s">
        <v>297</v>
      </c>
      <c r="G5781" t="s">
        <v>235</v>
      </c>
      <c r="I5781" t="s">
        <v>298</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1.6</v>
      </c>
      <c r="AX5781">
        <v>1.8</v>
      </c>
      <c r="AY5781">
        <v>1.9</v>
      </c>
      <c r="AZ5781">
        <v>2</v>
      </c>
      <c r="BA5781">
        <v>2</v>
      </c>
      <c r="BB5781">
        <v>2</v>
      </c>
      <c r="BC5781">
        <v>2018</v>
      </c>
    </row>
    <row r="5782" spans="1:55" x14ac:dyDescent="0.25">
      <c r="A5782">
        <v>142</v>
      </c>
      <c r="B5782" t="s">
        <v>1435</v>
      </c>
      <c r="C5782" t="s">
        <v>299</v>
      </c>
      <c r="D5782" t="s">
        <v>1436</v>
      </c>
      <c r="E5782" t="s">
        <v>300</v>
      </c>
      <c r="G5782" t="s">
        <v>274</v>
      </c>
    </row>
    <row r="5783" spans="1:55" x14ac:dyDescent="0.25">
      <c r="A5783">
        <v>142</v>
      </c>
      <c r="B5783" t="s">
        <v>1435</v>
      </c>
      <c r="C5783" t="s">
        <v>301</v>
      </c>
      <c r="D5783" t="s">
        <v>1436</v>
      </c>
      <c r="E5783" t="s">
        <v>302</v>
      </c>
      <c r="F5783" t="s">
        <v>303</v>
      </c>
      <c r="G5783" t="s">
        <v>235</v>
      </c>
      <c r="I5783" t="s">
        <v>1439</v>
      </c>
      <c r="J5783">
        <v>2.9260000000000002</v>
      </c>
      <c r="K5783">
        <v>1.5129999999999999</v>
      </c>
      <c r="L5783">
        <v>5.1440000000000001</v>
      </c>
      <c r="M5783">
        <v>-2.9729999999999999</v>
      </c>
      <c r="N5783">
        <v>5.7510000000000003</v>
      </c>
      <c r="O5783">
        <v>8.85</v>
      </c>
      <c r="P5783">
        <v>11.723000000000001</v>
      </c>
      <c r="Q5783">
        <v>-6.375</v>
      </c>
      <c r="R5783">
        <v>-2.41</v>
      </c>
      <c r="S5783">
        <v>2.1070000000000002</v>
      </c>
      <c r="T5783">
        <v>2.5059999999999998</v>
      </c>
      <c r="U5783">
        <v>0.42399999999999999</v>
      </c>
      <c r="V5783">
        <v>1.696</v>
      </c>
      <c r="W5783">
        <v>4.8159999999999998</v>
      </c>
      <c r="X5783">
        <v>5.8140000000000001</v>
      </c>
      <c r="Y5783">
        <v>5.8339999999999996</v>
      </c>
      <c r="Z5783">
        <v>8.7859999999999996</v>
      </c>
      <c r="AA5783">
        <v>12.46</v>
      </c>
      <c r="AB5783">
        <v>8.7629999999999999</v>
      </c>
      <c r="AC5783">
        <v>-1.5569999999999999</v>
      </c>
      <c r="AD5783">
        <v>2.0150000000000001</v>
      </c>
      <c r="AE5783">
        <v>1.7390000000000001</v>
      </c>
      <c r="AF5783">
        <v>0.99399999999999999</v>
      </c>
      <c r="AG5783">
        <v>1.2310000000000001</v>
      </c>
      <c r="AH5783">
        <v>9.0060000000000002</v>
      </c>
      <c r="AI5783">
        <v>7.9160000000000004</v>
      </c>
      <c r="AJ5783">
        <v>9.0760000000000005</v>
      </c>
      <c r="AK5783">
        <v>10.02</v>
      </c>
      <c r="AL5783">
        <v>3.202</v>
      </c>
      <c r="AM5783">
        <v>-10.314</v>
      </c>
      <c r="AN5783">
        <v>8.4169999999999998</v>
      </c>
      <c r="AO5783">
        <v>3.9449999999999998</v>
      </c>
      <c r="AP5783">
        <v>3.0379999999999998</v>
      </c>
      <c r="AQ5783">
        <v>4.952</v>
      </c>
      <c r="AR5783">
        <v>2.4140000000000001</v>
      </c>
      <c r="AS5783">
        <v>1.631</v>
      </c>
      <c r="AT5783">
        <v>3.3090000000000002</v>
      </c>
      <c r="AU5783">
        <v>1.585</v>
      </c>
      <c r="AV5783">
        <v>0.94399999999999995</v>
      </c>
      <c r="AW5783">
        <v>2.9049999999999998</v>
      </c>
      <c r="AX5783">
        <v>2.6960000000000002</v>
      </c>
      <c r="AY5783">
        <v>2.5539999999999998</v>
      </c>
      <c r="AZ5783">
        <v>2.5950000000000002</v>
      </c>
      <c r="BA5783">
        <v>2.391</v>
      </c>
      <c r="BB5783">
        <v>2.3940000000000001</v>
      </c>
      <c r="BC5783">
        <v>2017</v>
      </c>
    </row>
    <row r="5784" spans="1:55" x14ac:dyDescent="0.25">
      <c r="A5784">
        <v>142</v>
      </c>
      <c r="B5784" t="s">
        <v>1435</v>
      </c>
      <c r="C5784" t="s">
        <v>305</v>
      </c>
      <c r="D5784" t="s">
        <v>1436</v>
      </c>
      <c r="E5784" t="s">
        <v>306</v>
      </c>
      <c r="F5784" t="s">
        <v>307</v>
      </c>
      <c r="G5784" t="s">
        <v>235</v>
      </c>
      <c r="I5784" t="s">
        <v>1439</v>
      </c>
      <c r="J5784">
        <v>7.55</v>
      </c>
      <c r="K5784">
        <v>-1.1839999999999999</v>
      </c>
      <c r="L5784">
        <v>5.4429999999999996</v>
      </c>
      <c r="M5784">
        <v>-6.077</v>
      </c>
      <c r="N5784">
        <v>6.7060000000000004</v>
      </c>
      <c r="O5784">
        <v>10.474</v>
      </c>
      <c r="P5784">
        <v>13.034000000000001</v>
      </c>
      <c r="Q5784">
        <v>-6.4160000000000004</v>
      </c>
      <c r="R5784">
        <v>-3.254</v>
      </c>
      <c r="S5784">
        <v>1.1779999999999999</v>
      </c>
      <c r="T5784">
        <v>3.548</v>
      </c>
      <c r="U5784">
        <v>-1.889</v>
      </c>
      <c r="V5784">
        <v>-4.1000000000000002E-2</v>
      </c>
      <c r="W5784">
        <v>5.125</v>
      </c>
      <c r="X5784">
        <v>9.1679999999999993</v>
      </c>
      <c r="Y5784">
        <v>9.3360000000000003</v>
      </c>
      <c r="Z5784">
        <v>12.077999999999999</v>
      </c>
      <c r="AA5784">
        <v>10.648999999999999</v>
      </c>
      <c r="AB5784">
        <v>10.039999999999999</v>
      </c>
      <c r="AC5784">
        <v>-3.6779999999999999</v>
      </c>
      <c r="AD5784">
        <v>1.4119999999999999</v>
      </c>
      <c r="AE5784">
        <v>0.38500000000000001</v>
      </c>
      <c r="AF5784">
        <v>1.7629999999999999</v>
      </c>
      <c r="AG5784">
        <v>3.67</v>
      </c>
      <c r="AH5784">
        <v>11.904999999999999</v>
      </c>
      <c r="AI5784">
        <v>8.0310000000000006</v>
      </c>
      <c r="AJ5784">
        <v>10.853999999999999</v>
      </c>
      <c r="AK5784">
        <v>9.5679999999999996</v>
      </c>
      <c r="AL5784">
        <v>2.726</v>
      </c>
      <c r="AM5784">
        <v>-11.624000000000001</v>
      </c>
      <c r="AN5784">
        <v>7.4939999999999998</v>
      </c>
      <c r="AO5784">
        <v>4.4530000000000003</v>
      </c>
      <c r="AP5784">
        <v>0.153</v>
      </c>
      <c r="AQ5784">
        <v>3.3439999999999999</v>
      </c>
      <c r="AR5784">
        <v>2.2789999999999999</v>
      </c>
      <c r="AS5784">
        <v>2.5409999999999999</v>
      </c>
      <c r="AT5784">
        <v>2.129</v>
      </c>
      <c r="AU5784">
        <v>2.613</v>
      </c>
      <c r="AV5784">
        <v>1.58</v>
      </c>
      <c r="AW5784">
        <v>2.6789999999999998</v>
      </c>
      <c r="AX5784">
        <v>2.4079999999999999</v>
      </c>
      <c r="AY5784">
        <v>2.4119999999999999</v>
      </c>
      <c r="AZ5784">
        <v>2.4540000000000002</v>
      </c>
      <c r="BA5784">
        <v>2.3279999999999998</v>
      </c>
      <c r="BB5784">
        <v>2.3319999999999999</v>
      </c>
      <c r="BC5784">
        <v>2017</v>
      </c>
    </row>
    <row r="5785" spans="1:55" x14ac:dyDescent="0.25">
      <c r="A5785">
        <v>142</v>
      </c>
      <c r="B5785" t="s">
        <v>1435</v>
      </c>
      <c r="C5785" t="s">
        <v>308</v>
      </c>
      <c r="D5785" t="s">
        <v>1436</v>
      </c>
      <c r="E5785" t="s">
        <v>309</v>
      </c>
      <c r="F5785" t="s">
        <v>310</v>
      </c>
      <c r="G5785" t="s">
        <v>235</v>
      </c>
      <c r="I5785" t="s">
        <v>1439</v>
      </c>
      <c r="J5785">
        <v>4.6769999999999996</v>
      </c>
      <c r="K5785">
        <v>1.7410000000000001</v>
      </c>
      <c r="L5785">
        <v>0.13100000000000001</v>
      </c>
      <c r="M5785">
        <v>7.0629999999999997</v>
      </c>
      <c r="N5785">
        <v>7.8520000000000003</v>
      </c>
      <c r="O5785">
        <v>7.2229999999999999</v>
      </c>
      <c r="P5785">
        <v>2.2610000000000001</v>
      </c>
      <c r="Q5785">
        <v>1.1319999999999999</v>
      </c>
      <c r="R5785">
        <v>6.2539999999999996</v>
      </c>
      <c r="S5785">
        <v>10.879</v>
      </c>
      <c r="T5785">
        <v>8.5559999999999992</v>
      </c>
      <c r="U5785">
        <v>6.08</v>
      </c>
      <c r="V5785">
        <v>4.7770000000000001</v>
      </c>
      <c r="W5785">
        <v>3.1469999999999998</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1.573</v>
      </c>
      <c r="AQ5785">
        <v>-1.66</v>
      </c>
      <c r="AR5785">
        <v>3.0830000000000002</v>
      </c>
      <c r="AS5785">
        <v>4.7220000000000004</v>
      </c>
      <c r="AT5785">
        <v>1.0620000000000001</v>
      </c>
      <c r="AU5785">
        <v>-0.22700000000000001</v>
      </c>
      <c r="AV5785">
        <v>-0.80500000000000005</v>
      </c>
      <c r="AW5785">
        <v>2.4129999999999998</v>
      </c>
      <c r="AX5785">
        <v>3.056</v>
      </c>
      <c r="AY5785">
        <v>3.157</v>
      </c>
      <c r="AZ5785">
        <v>3.0630000000000002</v>
      </c>
      <c r="BA5785">
        <v>2.9220000000000002</v>
      </c>
      <c r="BB5785">
        <v>2.931</v>
      </c>
      <c r="BC5785">
        <v>2017</v>
      </c>
    </row>
    <row r="5786" spans="1:55" x14ac:dyDescent="0.25">
      <c r="A5786">
        <v>142</v>
      </c>
      <c r="B5786" t="s">
        <v>1435</v>
      </c>
      <c r="C5786" t="s">
        <v>311</v>
      </c>
      <c r="D5786" t="s">
        <v>1436</v>
      </c>
      <c r="E5786" t="s">
        <v>312</v>
      </c>
      <c r="F5786" t="s">
        <v>313</v>
      </c>
      <c r="G5786" t="s">
        <v>235</v>
      </c>
      <c r="I5786" t="s">
        <v>1439</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9.2390000000000008</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-2.8769999999999998</v>
      </c>
      <c r="AP5786">
        <v>-0.85499999999999998</v>
      </c>
      <c r="AQ5786">
        <v>-3.7559999999999998</v>
      </c>
      <c r="AR5786">
        <v>2.69</v>
      </c>
      <c r="AS5786">
        <v>3.698</v>
      </c>
      <c r="AT5786">
        <v>-0.755</v>
      </c>
      <c r="AU5786">
        <v>1.1819999999999999</v>
      </c>
      <c r="AV5786">
        <v>-1.615</v>
      </c>
      <c r="AW5786">
        <v>2.141</v>
      </c>
      <c r="AX5786">
        <v>2.9420000000000002</v>
      </c>
      <c r="AY5786">
        <v>2.9409999999999998</v>
      </c>
      <c r="AZ5786">
        <v>2.8330000000000002</v>
      </c>
      <c r="BA5786">
        <v>2.7429999999999999</v>
      </c>
      <c r="BB5786">
        <v>2.7549999999999999</v>
      </c>
      <c r="BC5786">
        <v>2017</v>
      </c>
    </row>
    <row r="5787" spans="1:55" x14ac:dyDescent="0.25">
      <c r="A5787">
        <v>142</v>
      </c>
      <c r="B5787" t="s">
        <v>1435</v>
      </c>
      <c r="C5787" t="s">
        <v>314</v>
      </c>
      <c r="D5787" t="s">
        <v>1436</v>
      </c>
      <c r="E5787" t="s">
        <v>315</v>
      </c>
      <c r="F5787" t="s">
        <v>316</v>
      </c>
      <c r="G5787" t="s">
        <v>317</v>
      </c>
      <c r="I5787" t="s">
        <v>1440</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v>
      </c>
      <c r="AX5787">
        <v>3.7</v>
      </c>
      <c r="AY5787">
        <v>3.7</v>
      </c>
      <c r="AZ5787">
        <v>3.7</v>
      </c>
      <c r="BA5787">
        <v>3.7</v>
      </c>
      <c r="BB5787">
        <v>3.7</v>
      </c>
      <c r="BC5787">
        <v>2017</v>
      </c>
    </row>
    <row r="5788" spans="1:55" x14ac:dyDescent="0.25">
      <c r="A5788">
        <v>142</v>
      </c>
      <c r="B5788" t="s">
        <v>1435</v>
      </c>
      <c r="C5788" t="s">
        <v>318</v>
      </c>
      <c r="D5788" t="s">
        <v>1436</v>
      </c>
      <c r="E5788" t="s">
        <v>319</v>
      </c>
      <c r="F5788" t="s">
        <v>320</v>
      </c>
      <c r="G5788" t="s">
        <v>321</v>
      </c>
      <c r="H5788" t="s">
        <v>322</v>
      </c>
      <c r="I5788" t="s">
        <v>1440</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2.7240000000000002</v>
      </c>
      <c r="AX5788">
        <v>2.754</v>
      </c>
      <c r="AY5788" t="s">
        <v>232</v>
      </c>
      <c r="AZ5788" t="s">
        <v>232</v>
      </c>
      <c r="BA5788" t="s">
        <v>232</v>
      </c>
      <c r="BB5788" t="s">
        <v>232</v>
      </c>
      <c r="BC5788">
        <v>2017</v>
      </c>
    </row>
    <row r="5789" spans="1:55" x14ac:dyDescent="0.25">
      <c r="A5789">
        <v>142</v>
      </c>
      <c r="B5789" t="s">
        <v>1435</v>
      </c>
      <c r="C5789" t="s">
        <v>323</v>
      </c>
      <c r="D5789" t="s">
        <v>1436</v>
      </c>
      <c r="E5789" t="s">
        <v>324</v>
      </c>
      <c r="F5789" t="s">
        <v>325</v>
      </c>
      <c r="G5789" t="s">
        <v>321</v>
      </c>
      <c r="H5789" t="s">
        <v>322</v>
      </c>
      <c r="I5789" t="s">
        <v>1441</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5.3559999999999999</v>
      </c>
      <c r="AX5789">
        <v>5.3879999999999999</v>
      </c>
      <c r="AY5789">
        <v>5.42</v>
      </c>
      <c r="AZ5789">
        <v>5.4530000000000003</v>
      </c>
      <c r="BA5789">
        <v>5.4859999999999998</v>
      </c>
      <c r="BB5789">
        <v>5.5179999999999998</v>
      </c>
      <c r="BC5789">
        <v>2017</v>
      </c>
    </row>
    <row r="5790" spans="1:55" x14ac:dyDescent="0.25">
      <c r="A5790">
        <v>142</v>
      </c>
      <c r="B5790" t="s">
        <v>1435</v>
      </c>
      <c r="C5790" t="s">
        <v>327</v>
      </c>
      <c r="D5790" t="s">
        <v>1436</v>
      </c>
      <c r="E5790" t="s">
        <v>328</v>
      </c>
      <c r="F5790" t="s">
        <v>329</v>
      </c>
      <c r="G5790" t="s">
        <v>229</v>
      </c>
      <c r="H5790" t="s">
        <v>230</v>
      </c>
      <c r="I5790" t="s">
        <v>1442</v>
      </c>
      <c r="J5790">
        <v>155.11500000000001</v>
      </c>
      <c r="K5790">
        <v>173.654</v>
      </c>
      <c r="L5790">
        <v>191.21600000000001</v>
      </c>
      <c r="M5790">
        <v>219.95400000000001</v>
      </c>
      <c r="N5790">
        <v>242.577</v>
      </c>
      <c r="O5790">
        <v>281.36900000000003</v>
      </c>
      <c r="P5790">
        <v>288.14999999999998</v>
      </c>
      <c r="Q5790">
        <v>320.43</v>
      </c>
      <c r="R5790">
        <v>335.18400000000003</v>
      </c>
      <c r="S5790">
        <v>349.49799999999999</v>
      </c>
      <c r="T5790">
        <v>379.38099999999997</v>
      </c>
      <c r="U5790">
        <v>391.58699999999999</v>
      </c>
      <c r="V5790">
        <v>398.072</v>
      </c>
      <c r="W5790">
        <v>413.20100000000002</v>
      </c>
      <c r="X5790">
        <v>440.59500000000003</v>
      </c>
      <c r="Y5790">
        <v>500.76600000000002</v>
      </c>
      <c r="Z5790">
        <v>556.17899999999997</v>
      </c>
      <c r="AA5790">
        <v>599.63599999999997</v>
      </c>
      <c r="AB5790">
        <v>588.49800000000005</v>
      </c>
      <c r="AC5790">
        <v>656.62800000000004</v>
      </c>
      <c r="AD5790">
        <v>845.75599999999997</v>
      </c>
      <c r="AE5790">
        <v>877.39800000000002</v>
      </c>
      <c r="AF5790">
        <v>855.28700000000003</v>
      </c>
      <c r="AG5790">
        <v>883.51300000000003</v>
      </c>
      <c r="AH5790">
        <v>986.21</v>
      </c>
      <c r="AI5790" s="52">
        <v>1120.29</v>
      </c>
      <c r="AJ5790" s="52">
        <v>1290.8900000000001</v>
      </c>
      <c r="AK5790" s="52">
        <v>1362.45</v>
      </c>
      <c r="AL5790" s="52">
        <v>1520.37</v>
      </c>
      <c r="AM5790" s="52">
        <v>1354.13</v>
      </c>
      <c r="AN5790" s="52">
        <v>1433.28</v>
      </c>
      <c r="AO5790" s="52">
        <v>1580.6</v>
      </c>
      <c r="AP5790" s="52">
        <v>1664.68</v>
      </c>
      <c r="AQ5790" s="52">
        <v>1662.58</v>
      </c>
      <c r="AR5790" s="52">
        <v>1693.35</v>
      </c>
      <c r="AS5790" s="52">
        <v>1686.21</v>
      </c>
      <c r="AT5790" s="52">
        <v>1682.84</v>
      </c>
      <c r="AU5790" s="52">
        <v>1790.45</v>
      </c>
      <c r="AV5790" s="52">
        <v>1950.07</v>
      </c>
      <c r="AW5790" s="52">
        <v>2026.68</v>
      </c>
      <c r="AX5790" s="52">
        <v>2074.34</v>
      </c>
      <c r="AY5790" s="52">
        <v>2164.61</v>
      </c>
      <c r="AZ5790" s="52">
        <v>2255.06</v>
      </c>
      <c r="BA5790" s="52">
        <v>2356.3000000000002</v>
      </c>
      <c r="BB5790" s="52">
        <v>2460.64</v>
      </c>
      <c r="BC5790">
        <v>2016</v>
      </c>
    </row>
    <row r="5791" spans="1:55" x14ac:dyDescent="0.25">
      <c r="A5791">
        <v>142</v>
      </c>
      <c r="B5791" t="s">
        <v>1435</v>
      </c>
      <c r="C5791" t="s">
        <v>331</v>
      </c>
      <c r="D5791" t="s">
        <v>1436</v>
      </c>
      <c r="E5791" t="s">
        <v>328</v>
      </c>
      <c r="F5791" t="s">
        <v>329</v>
      </c>
      <c r="G5791" t="s">
        <v>282</v>
      </c>
      <c r="I5791" t="s">
        <v>332</v>
      </c>
      <c r="J5791">
        <v>48.735999999999997</v>
      </c>
      <c r="K5791">
        <v>47.575000000000003</v>
      </c>
      <c r="L5791">
        <v>47.292999999999999</v>
      </c>
      <c r="M5791">
        <v>48.915999999999997</v>
      </c>
      <c r="N5791">
        <v>47.893999999999998</v>
      </c>
      <c r="O5791">
        <v>50.03</v>
      </c>
      <c r="P5791">
        <v>49.518000000000001</v>
      </c>
      <c r="Q5791">
        <v>50.470999999999997</v>
      </c>
      <c r="R5791">
        <v>50.472999999999999</v>
      </c>
      <c r="S5791">
        <v>49.32</v>
      </c>
      <c r="T5791">
        <v>50.594000000000001</v>
      </c>
      <c r="U5791">
        <v>49.561999999999998</v>
      </c>
      <c r="V5791">
        <v>48.957999999999998</v>
      </c>
      <c r="W5791">
        <v>48.305</v>
      </c>
      <c r="X5791">
        <v>49.104999999999997</v>
      </c>
      <c r="Y5791">
        <v>51.994</v>
      </c>
      <c r="Z5791">
        <v>52.735999999999997</v>
      </c>
      <c r="AA5791">
        <v>52.539000000000001</v>
      </c>
      <c r="AB5791">
        <v>50.593000000000004</v>
      </c>
      <c r="AC5791">
        <v>51.878999999999998</v>
      </c>
      <c r="AD5791">
        <v>56.088999999999999</v>
      </c>
      <c r="AE5791">
        <v>56.079000000000001</v>
      </c>
      <c r="AF5791">
        <v>54.82</v>
      </c>
      <c r="AG5791">
        <v>54.551000000000002</v>
      </c>
      <c r="AH5791">
        <v>55.343000000000004</v>
      </c>
      <c r="AI5791">
        <v>56.326000000000001</v>
      </c>
      <c r="AJ5791">
        <v>58.271000000000001</v>
      </c>
      <c r="AK5791">
        <v>57.951000000000001</v>
      </c>
      <c r="AL5791">
        <v>58.279000000000003</v>
      </c>
      <c r="AM5791">
        <v>55.698</v>
      </c>
      <c r="AN5791">
        <v>55.259</v>
      </c>
      <c r="AO5791">
        <v>56.536000000000001</v>
      </c>
      <c r="AP5791">
        <v>56.082999999999998</v>
      </c>
      <c r="AQ5791">
        <v>54.057000000000002</v>
      </c>
      <c r="AR5791">
        <v>53.814</v>
      </c>
      <c r="AS5791">
        <v>54.078000000000003</v>
      </c>
      <c r="AT5791">
        <v>53.948999999999998</v>
      </c>
      <c r="AU5791">
        <v>54.183</v>
      </c>
      <c r="AV5791">
        <v>55.131</v>
      </c>
      <c r="AW5791">
        <v>55.323</v>
      </c>
      <c r="AX5791">
        <v>54.639000000000003</v>
      </c>
      <c r="AY5791">
        <v>54.973999999999997</v>
      </c>
      <c r="AZ5791">
        <v>55.192999999999998</v>
      </c>
      <c r="BA5791">
        <v>55.591000000000001</v>
      </c>
      <c r="BB5791">
        <v>55.957999999999998</v>
      </c>
      <c r="BC5791">
        <v>2016</v>
      </c>
    </row>
    <row r="5792" spans="1:55" x14ac:dyDescent="0.25">
      <c r="A5792">
        <v>142</v>
      </c>
      <c r="B5792" t="s">
        <v>1435</v>
      </c>
      <c r="C5792" t="s">
        <v>333</v>
      </c>
      <c r="D5792" t="s">
        <v>1436</v>
      </c>
      <c r="E5792" t="s">
        <v>334</v>
      </c>
      <c r="F5792" t="s">
        <v>335</v>
      </c>
      <c r="G5792" t="s">
        <v>229</v>
      </c>
      <c r="H5792" t="s">
        <v>230</v>
      </c>
      <c r="I5792" t="s">
        <v>1442</v>
      </c>
      <c r="J5792">
        <v>138.41</v>
      </c>
      <c r="K5792">
        <v>156.60300000000001</v>
      </c>
      <c r="L5792">
        <v>175.78399999999999</v>
      </c>
      <c r="M5792">
        <v>193.708</v>
      </c>
      <c r="N5792">
        <v>208.32400000000001</v>
      </c>
      <c r="O5792">
        <v>227.708</v>
      </c>
      <c r="P5792">
        <v>255.38499999999999</v>
      </c>
      <c r="Q5792">
        <v>292.77999999999997</v>
      </c>
      <c r="R5792">
        <v>318.51299999999998</v>
      </c>
      <c r="S5792">
        <v>337.48500000000001</v>
      </c>
      <c r="T5792">
        <v>363.64600000000002</v>
      </c>
      <c r="U5792">
        <v>391.26600000000002</v>
      </c>
      <c r="V5792">
        <v>413.44299999999998</v>
      </c>
      <c r="W5792">
        <v>425.80799999999999</v>
      </c>
      <c r="X5792">
        <v>438.81900000000002</v>
      </c>
      <c r="Y5792">
        <v>470.90300000000002</v>
      </c>
      <c r="Z5792">
        <v>491.61099999999999</v>
      </c>
      <c r="AA5792">
        <v>514.56399999999996</v>
      </c>
      <c r="AB5792">
        <v>551.26599999999996</v>
      </c>
      <c r="AC5792">
        <v>582.80700000000002</v>
      </c>
      <c r="AD5792">
        <v>618.03300000000002</v>
      </c>
      <c r="AE5792">
        <v>671.09699999999998</v>
      </c>
      <c r="AF5792">
        <v>714.08299999999997</v>
      </c>
      <c r="AG5792">
        <v>766.16300000000001</v>
      </c>
      <c r="AH5792">
        <v>791.56200000000001</v>
      </c>
      <c r="AI5792">
        <v>825.54300000000001</v>
      </c>
      <c r="AJ5792">
        <v>891.67</v>
      </c>
      <c r="AK5792">
        <v>960.11699999999996</v>
      </c>
      <c r="AL5792" s="52">
        <v>1033.27</v>
      </c>
      <c r="AM5792" s="52">
        <v>1102.93</v>
      </c>
      <c r="AN5792" s="52">
        <v>1148.1300000000001</v>
      </c>
      <c r="AO5792" s="52">
        <v>1205.1199999999999</v>
      </c>
      <c r="AP5792" s="52">
        <v>1254.1300000000001</v>
      </c>
      <c r="AQ5792" s="52">
        <v>1331.25</v>
      </c>
      <c r="AR5792" s="52">
        <v>1418.07</v>
      </c>
      <c r="AS5792" s="52">
        <v>1497.29</v>
      </c>
      <c r="AT5792" s="52">
        <v>1557.75</v>
      </c>
      <c r="AU5792" s="52">
        <v>1623.49</v>
      </c>
      <c r="AV5792" s="52">
        <v>1686.31</v>
      </c>
      <c r="AW5792" s="52">
        <v>1750.21</v>
      </c>
      <c r="AX5792" s="52">
        <v>1799.14</v>
      </c>
      <c r="AY5792" s="52">
        <v>1876.87</v>
      </c>
      <c r="AZ5792" s="52">
        <v>1957.72</v>
      </c>
      <c r="BA5792" s="52">
        <v>2039.27</v>
      </c>
      <c r="BB5792" s="52">
        <v>2123.0300000000002</v>
      </c>
      <c r="BC5792">
        <v>2016</v>
      </c>
    </row>
    <row r="5793" spans="1:55" x14ac:dyDescent="0.25">
      <c r="A5793">
        <v>142</v>
      </c>
      <c r="B5793" t="s">
        <v>1435</v>
      </c>
      <c r="C5793" t="s">
        <v>336</v>
      </c>
      <c r="D5793" t="s">
        <v>1436</v>
      </c>
      <c r="E5793" t="s">
        <v>334</v>
      </c>
      <c r="F5793" t="s">
        <v>335</v>
      </c>
      <c r="G5793" t="s">
        <v>282</v>
      </c>
      <c r="I5793" t="s">
        <v>337</v>
      </c>
      <c r="J5793">
        <v>43.487000000000002</v>
      </c>
      <c r="K5793">
        <v>42.902999999999999</v>
      </c>
      <c r="L5793">
        <v>43.475999999999999</v>
      </c>
      <c r="M5793">
        <v>43.079000000000001</v>
      </c>
      <c r="N5793">
        <v>41.131</v>
      </c>
      <c r="O5793">
        <v>40.488</v>
      </c>
      <c r="P5793">
        <v>43.887</v>
      </c>
      <c r="Q5793">
        <v>46.116</v>
      </c>
      <c r="R5793">
        <v>47.963000000000001</v>
      </c>
      <c r="S5793">
        <v>47.625</v>
      </c>
      <c r="T5793">
        <v>48.494999999999997</v>
      </c>
      <c r="U5793">
        <v>49.521999999999998</v>
      </c>
      <c r="V5793">
        <v>50.847999999999999</v>
      </c>
      <c r="W5793">
        <v>49.779000000000003</v>
      </c>
      <c r="X5793">
        <v>48.906999999999996</v>
      </c>
      <c r="Y5793">
        <v>48.893000000000001</v>
      </c>
      <c r="Z5793">
        <v>46.613</v>
      </c>
      <c r="AA5793">
        <v>45.085000000000001</v>
      </c>
      <c r="AB5793">
        <v>47.393000000000001</v>
      </c>
      <c r="AC5793">
        <v>46.045999999999999</v>
      </c>
      <c r="AD5793">
        <v>40.987000000000002</v>
      </c>
      <c r="AE5793">
        <v>42.893000000000001</v>
      </c>
      <c r="AF5793">
        <v>45.768999999999998</v>
      </c>
      <c r="AG5793">
        <v>47.305</v>
      </c>
      <c r="AH5793">
        <v>44.42</v>
      </c>
      <c r="AI5793">
        <v>41.506999999999998</v>
      </c>
      <c r="AJ5793">
        <v>40.25</v>
      </c>
      <c r="AK5793">
        <v>40.838000000000001</v>
      </c>
      <c r="AL5793">
        <v>39.606999999999999</v>
      </c>
      <c r="AM5793">
        <v>45.366</v>
      </c>
      <c r="AN5793">
        <v>44.265999999999998</v>
      </c>
      <c r="AO5793">
        <v>43.104999999999997</v>
      </c>
      <c r="AP5793">
        <v>42.250999999999998</v>
      </c>
      <c r="AQ5793">
        <v>43.284999999999997</v>
      </c>
      <c r="AR5793">
        <v>45.066000000000003</v>
      </c>
      <c r="AS5793">
        <v>48.018999999999998</v>
      </c>
      <c r="AT5793">
        <v>49.939</v>
      </c>
      <c r="AU5793">
        <v>49.131</v>
      </c>
      <c r="AV5793">
        <v>47.674999999999997</v>
      </c>
      <c r="AW5793">
        <v>47.776000000000003</v>
      </c>
      <c r="AX5793">
        <v>47.39</v>
      </c>
      <c r="AY5793">
        <v>47.665999999999997</v>
      </c>
      <c r="AZ5793">
        <v>47.915999999999997</v>
      </c>
      <c r="BA5793">
        <v>48.110999999999997</v>
      </c>
      <c r="BB5793">
        <v>48.28</v>
      </c>
      <c r="BC5793">
        <v>2016</v>
      </c>
    </row>
    <row r="5794" spans="1:55" x14ac:dyDescent="0.25">
      <c r="A5794">
        <v>142</v>
      </c>
      <c r="B5794" t="s">
        <v>1435</v>
      </c>
      <c r="C5794" t="s">
        <v>338</v>
      </c>
      <c r="D5794" t="s">
        <v>1436</v>
      </c>
      <c r="E5794" t="s">
        <v>339</v>
      </c>
      <c r="F5794" t="s">
        <v>340</v>
      </c>
      <c r="G5794" t="s">
        <v>229</v>
      </c>
      <c r="H5794" t="s">
        <v>230</v>
      </c>
      <c r="I5794" t="s">
        <v>1442</v>
      </c>
      <c r="J5794">
        <v>16.704999999999998</v>
      </c>
      <c r="K5794">
        <v>17.050999999999998</v>
      </c>
      <c r="L5794">
        <v>15.433</v>
      </c>
      <c r="M5794">
        <v>26.245999999999999</v>
      </c>
      <c r="N5794">
        <v>34.253</v>
      </c>
      <c r="O5794">
        <v>53.661000000000001</v>
      </c>
      <c r="P5794">
        <v>32.765000000000001</v>
      </c>
      <c r="Q5794">
        <v>27.65</v>
      </c>
      <c r="R5794">
        <v>16.670999999999999</v>
      </c>
      <c r="S5794">
        <v>12.013</v>
      </c>
      <c r="T5794">
        <v>15.734999999999999</v>
      </c>
      <c r="U5794">
        <v>0.32100000000000001</v>
      </c>
      <c r="V5794">
        <v>-15.371</v>
      </c>
      <c r="W5794">
        <v>-12.606999999999999</v>
      </c>
      <c r="X5794">
        <v>1.7749999999999999</v>
      </c>
      <c r="Y5794">
        <v>29.863</v>
      </c>
      <c r="Z5794">
        <v>64.567999999999998</v>
      </c>
      <c r="AA5794">
        <v>85.072000000000003</v>
      </c>
      <c r="AB5794">
        <v>37.232999999999997</v>
      </c>
      <c r="AC5794">
        <v>73.820999999999998</v>
      </c>
      <c r="AD5794">
        <v>227.72300000000001</v>
      </c>
      <c r="AE5794">
        <v>206.30099999999999</v>
      </c>
      <c r="AF5794">
        <v>141.20400000000001</v>
      </c>
      <c r="AG5794">
        <v>117.35</v>
      </c>
      <c r="AH5794">
        <v>194.648</v>
      </c>
      <c r="AI5794">
        <v>294.74700000000001</v>
      </c>
      <c r="AJ5794">
        <v>399.21600000000001</v>
      </c>
      <c r="AK5794">
        <v>402.33300000000003</v>
      </c>
      <c r="AL5794">
        <v>487.1</v>
      </c>
      <c r="AM5794">
        <v>251.2</v>
      </c>
      <c r="AN5794">
        <v>285.15100000000001</v>
      </c>
      <c r="AO5794">
        <v>375.47300000000001</v>
      </c>
      <c r="AP5794">
        <v>410.55099999999999</v>
      </c>
      <c r="AQ5794">
        <v>331.33</v>
      </c>
      <c r="AR5794">
        <v>275.27800000000002</v>
      </c>
      <c r="AS5794">
        <v>188.92400000000001</v>
      </c>
      <c r="AT5794">
        <v>125.089</v>
      </c>
      <c r="AU5794">
        <v>166.95599999999999</v>
      </c>
      <c r="AV5794">
        <v>263.75700000000001</v>
      </c>
      <c r="AW5794">
        <v>276.47000000000003</v>
      </c>
      <c r="AX5794">
        <v>275.20600000000002</v>
      </c>
      <c r="AY5794">
        <v>287.73899999999998</v>
      </c>
      <c r="AZ5794">
        <v>297.33699999999999</v>
      </c>
      <c r="BA5794">
        <v>317.03500000000003</v>
      </c>
      <c r="BB5794">
        <v>337.60899999999998</v>
      </c>
      <c r="BC5794">
        <v>2016</v>
      </c>
    </row>
    <row r="5795" spans="1:55" x14ac:dyDescent="0.25">
      <c r="A5795">
        <v>142</v>
      </c>
      <c r="B5795" t="s">
        <v>1435</v>
      </c>
      <c r="C5795" t="s">
        <v>341</v>
      </c>
      <c r="D5795" t="s">
        <v>1436</v>
      </c>
      <c r="E5795" t="s">
        <v>339</v>
      </c>
      <c r="F5795" t="s">
        <v>340</v>
      </c>
      <c r="G5795" t="s">
        <v>282</v>
      </c>
      <c r="I5795" t="s">
        <v>342</v>
      </c>
      <c r="J5795">
        <v>5.2480000000000002</v>
      </c>
      <c r="K5795">
        <v>4.6710000000000003</v>
      </c>
      <c r="L5795">
        <v>3.8170000000000002</v>
      </c>
      <c r="M5795">
        <v>5.8369999999999997</v>
      </c>
      <c r="N5795">
        <v>6.7629999999999999</v>
      </c>
      <c r="O5795">
        <v>9.5410000000000004</v>
      </c>
      <c r="P5795">
        <v>5.63</v>
      </c>
      <c r="Q5795">
        <v>4.3550000000000004</v>
      </c>
      <c r="R5795">
        <v>2.5099999999999998</v>
      </c>
      <c r="S5795">
        <v>1.6950000000000001</v>
      </c>
      <c r="T5795">
        <v>2.0979999999999999</v>
      </c>
      <c r="U5795">
        <v>4.1000000000000002E-2</v>
      </c>
      <c r="V5795">
        <v>-1.89</v>
      </c>
      <c r="W5795">
        <v>-1.474</v>
      </c>
      <c r="X5795">
        <v>0.19800000000000001</v>
      </c>
      <c r="Y5795">
        <v>3.101</v>
      </c>
      <c r="Z5795">
        <v>6.1219999999999999</v>
      </c>
      <c r="AA5795">
        <v>7.4539999999999997</v>
      </c>
      <c r="AB5795">
        <v>3.2010000000000001</v>
      </c>
      <c r="AC5795">
        <v>5.8319999999999999</v>
      </c>
      <c r="AD5795">
        <v>15.102</v>
      </c>
      <c r="AE5795">
        <v>13.186</v>
      </c>
      <c r="AF5795">
        <v>9.0500000000000007</v>
      </c>
      <c r="AG5795">
        <v>7.2460000000000004</v>
      </c>
      <c r="AH5795">
        <v>10.923</v>
      </c>
      <c r="AI5795">
        <v>14.819000000000001</v>
      </c>
      <c r="AJ5795">
        <v>18.021000000000001</v>
      </c>
      <c r="AK5795">
        <v>17.113</v>
      </c>
      <c r="AL5795">
        <v>18.670999999999999</v>
      </c>
      <c r="AM5795">
        <v>10.332000000000001</v>
      </c>
      <c r="AN5795">
        <v>10.994</v>
      </c>
      <c r="AO5795">
        <v>13.43</v>
      </c>
      <c r="AP5795">
        <v>13.831</v>
      </c>
      <c r="AQ5795">
        <v>10.773</v>
      </c>
      <c r="AR5795">
        <v>8.7479999999999993</v>
      </c>
      <c r="AS5795">
        <v>6.0590000000000002</v>
      </c>
      <c r="AT5795">
        <v>4.01</v>
      </c>
      <c r="AU5795">
        <v>5.0519999999999996</v>
      </c>
      <c r="AV5795">
        <v>7.4569999999999999</v>
      </c>
      <c r="AW5795">
        <v>7.5469999999999997</v>
      </c>
      <c r="AX5795">
        <v>7.2489999999999997</v>
      </c>
      <c r="AY5795">
        <v>7.3079999999999998</v>
      </c>
      <c r="AZ5795">
        <v>7.2770000000000001</v>
      </c>
      <c r="BA5795">
        <v>7.48</v>
      </c>
      <c r="BB5795">
        <v>7.6779999999999999</v>
      </c>
      <c r="BC5795">
        <v>2016</v>
      </c>
    </row>
    <row r="5796" spans="1:55" x14ac:dyDescent="0.25">
      <c r="A5796">
        <v>142</v>
      </c>
      <c r="B5796" t="s">
        <v>1435</v>
      </c>
      <c r="C5796" t="s">
        <v>343</v>
      </c>
      <c r="D5796" t="s">
        <v>1436</v>
      </c>
      <c r="E5796" t="s">
        <v>344</v>
      </c>
      <c r="F5796" t="s">
        <v>345</v>
      </c>
      <c r="G5796" t="s">
        <v>229</v>
      </c>
      <c r="H5796" t="s">
        <v>230</v>
      </c>
      <c r="I5796" t="s">
        <v>1442</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-15.173999999999999</v>
      </c>
      <c r="AE5796">
        <v>-17.22</v>
      </c>
      <c r="AF5796">
        <v>-32.975000000000001</v>
      </c>
      <c r="AG5796">
        <v>-39.393999999999998</v>
      </c>
      <c r="AH5796">
        <v>-43.423000000000002</v>
      </c>
      <c r="AI5796">
        <v>-45.726999999999997</v>
      </c>
      <c r="AJ5796">
        <v>-42.326000000000001</v>
      </c>
      <c r="AK5796">
        <v>-44.35</v>
      </c>
      <c r="AL5796">
        <v>-54.485999999999997</v>
      </c>
      <c r="AM5796">
        <v>-94.668999999999997</v>
      </c>
      <c r="AN5796">
        <v>-102.774</v>
      </c>
      <c r="AO5796">
        <v>-95.811999999999998</v>
      </c>
      <c r="AP5796">
        <v>-111.18600000000001</v>
      </c>
      <c r="AQ5796">
        <v>-125.355</v>
      </c>
      <c r="AR5796">
        <v>-149.42400000000001</v>
      </c>
      <c r="AS5796">
        <v>-172.798</v>
      </c>
      <c r="AT5796">
        <v>-199.161</v>
      </c>
      <c r="AU5796">
        <v>-214.06800000000001</v>
      </c>
      <c r="AV5796">
        <v>-213</v>
      </c>
      <c r="AW5796">
        <v>-228.24700000000001</v>
      </c>
      <c r="AX5796">
        <v>-239.001</v>
      </c>
      <c r="AY5796">
        <v>-249.03899999999999</v>
      </c>
      <c r="AZ5796">
        <v>-259.49900000000002</v>
      </c>
      <c r="BA5796">
        <v>-270.39800000000002</v>
      </c>
      <c r="BB5796">
        <v>-281.755</v>
      </c>
      <c r="BC5796">
        <v>2016</v>
      </c>
    </row>
    <row r="5797" spans="1:55" x14ac:dyDescent="0.25">
      <c r="A5797">
        <v>142</v>
      </c>
      <c r="B5797" t="s">
        <v>1435</v>
      </c>
      <c r="C5797" t="s">
        <v>346</v>
      </c>
      <c r="D5797" t="s">
        <v>1436</v>
      </c>
      <c r="E5797" t="s">
        <v>344</v>
      </c>
      <c r="F5797" t="s">
        <v>345</v>
      </c>
      <c r="G5797" t="s">
        <v>270</v>
      </c>
      <c r="I5797" t="s">
        <v>397</v>
      </c>
      <c r="J5797">
        <v>-2.577</v>
      </c>
      <c r="K5797">
        <v>-3.117</v>
      </c>
      <c r="L5797">
        <v>-3.6850000000000001</v>
      </c>
      <c r="M5797">
        <v>-4.0410000000000004</v>
      </c>
      <c r="N5797">
        <v>-3.8210000000000002</v>
      </c>
      <c r="O5797">
        <v>-3.0840000000000001</v>
      </c>
      <c r="P5797">
        <v>-2.2050000000000001</v>
      </c>
      <c r="Q5797">
        <v>-2.468</v>
      </c>
      <c r="R5797">
        <v>-3.3050000000000002</v>
      </c>
      <c r="S5797">
        <v>-5.4589999999999996</v>
      </c>
      <c r="T5797">
        <v>-6.4509999999999996</v>
      </c>
      <c r="U5797">
        <v>-8.5530000000000008</v>
      </c>
      <c r="V5797">
        <v>-9.5239999999999991</v>
      </c>
      <c r="W5797">
        <v>-8.6349999999999998</v>
      </c>
      <c r="X5797">
        <v>-7.5090000000000003</v>
      </c>
      <c r="Y5797">
        <v>-5.3250000000000002</v>
      </c>
      <c r="Z5797">
        <v>-3.9870000000000001</v>
      </c>
      <c r="AA5797">
        <v>-3.4009999999999998</v>
      </c>
      <c r="AB5797">
        <v>-4.9279999999999999</v>
      </c>
      <c r="AC5797">
        <v>-3.8769999999999998</v>
      </c>
      <c r="AD5797">
        <v>-1.337</v>
      </c>
      <c r="AE5797">
        <v>-1.458</v>
      </c>
      <c r="AF5797">
        <v>-2.7759999999999998</v>
      </c>
      <c r="AG5797">
        <v>-3.1459999999999999</v>
      </c>
      <c r="AH5797">
        <v>-3.173</v>
      </c>
      <c r="AI5797">
        <v>-2.9340000000000002</v>
      </c>
      <c r="AJ5797">
        <v>-2.41</v>
      </c>
      <c r="AK5797">
        <v>-2.3450000000000002</v>
      </c>
      <c r="AL5797">
        <v>-2.5449999999999999</v>
      </c>
      <c r="AM5797">
        <v>-4.5919999999999996</v>
      </c>
      <c r="AN5797">
        <v>-4.6260000000000003</v>
      </c>
      <c r="AO5797">
        <v>-3.9689999999999999</v>
      </c>
      <c r="AP5797">
        <v>-4.3540000000000001</v>
      </c>
      <c r="AQ5797">
        <v>-4.6890000000000001</v>
      </c>
      <c r="AR5797">
        <v>-5.4539999999999997</v>
      </c>
      <c r="AS5797">
        <v>-6.3650000000000002</v>
      </c>
      <c r="AT5797">
        <v>-7.2789999999999999</v>
      </c>
      <c r="AU5797">
        <v>-7.4020000000000001</v>
      </c>
      <c r="AV5797">
        <v>-6.8419999999999996</v>
      </c>
      <c r="AW5797">
        <v>-7.09</v>
      </c>
      <c r="AX5797">
        <v>-7.1630000000000003</v>
      </c>
      <c r="AY5797">
        <v>-7.19</v>
      </c>
      <c r="AZ5797">
        <v>-7.1929999999999996</v>
      </c>
      <c r="BA5797">
        <v>-7.2089999999999996</v>
      </c>
      <c r="BB5797">
        <v>-7.226</v>
      </c>
      <c r="BC5797">
        <v>2016</v>
      </c>
    </row>
    <row r="5798" spans="1:55" x14ac:dyDescent="0.25">
      <c r="A5798">
        <v>142</v>
      </c>
      <c r="B5798" t="s">
        <v>1435</v>
      </c>
      <c r="C5798" t="s">
        <v>347</v>
      </c>
      <c r="D5798" t="s">
        <v>1436</v>
      </c>
      <c r="E5798" t="s">
        <v>348</v>
      </c>
      <c r="F5798" t="s">
        <v>349</v>
      </c>
      <c r="G5798" t="s">
        <v>229</v>
      </c>
      <c r="H5798" t="s">
        <v>230</v>
      </c>
      <c r="I5798" t="s">
        <v>1442</v>
      </c>
      <c r="J5798">
        <v>17.809000000000001</v>
      </c>
      <c r="K5798">
        <v>16.917000000000002</v>
      </c>
      <c r="L5798">
        <v>13.919</v>
      </c>
      <c r="M5798">
        <v>24.309000000000001</v>
      </c>
      <c r="N5798">
        <v>27.995999999999999</v>
      </c>
      <c r="O5798">
        <v>45.875</v>
      </c>
      <c r="P5798">
        <v>20.952999999999999</v>
      </c>
      <c r="Q5798">
        <v>11.212999999999999</v>
      </c>
      <c r="R5798">
        <v>-3.51</v>
      </c>
      <c r="S5798">
        <v>-8.8770000000000007</v>
      </c>
      <c r="T5798">
        <v>-6.6559999999999997</v>
      </c>
      <c r="U5798">
        <v>-24.504000000000001</v>
      </c>
      <c r="V5798">
        <v>-38.162999999999997</v>
      </c>
      <c r="W5798">
        <v>-32.484999999999999</v>
      </c>
      <c r="X5798">
        <v>-13.691000000000001</v>
      </c>
      <c r="Y5798">
        <v>15.161</v>
      </c>
      <c r="Z5798">
        <v>50.341000000000001</v>
      </c>
      <c r="AA5798">
        <v>71.539000000000001</v>
      </c>
      <c r="AB5798">
        <v>24.841000000000001</v>
      </c>
      <c r="AC5798">
        <v>55.284999999999997</v>
      </c>
      <c r="AD5798">
        <v>203.05699999999999</v>
      </c>
      <c r="AE5798">
        <v>176.78700000000001</v>
      </c>
      <c r="AF5798">
        <v>108.822</v>
      </c>
      <c r="AG5798">
        <v>87.463999999999999</v>
      </c>
      <c r="AH5798">
        <v>160.51400000000001</v>
      </c>
      <c r="AI5798">
        <v>256.90800000000002</v>
      </c>
      <c r="AJ5798">
        <v>351.70400000000001</v>
      </c>
      <c r="AK5798">
        <v>335.233</v>
      </c>
      <c r="AL5798">
        <v>405.68700000000001</v>
      </c>
      <c r="AM5798">
        <v>193.43</v>
      </c>
      <c r="AN5798">
        <v>231.05199999999999</v>
      </c>
      <c r="AO5798">
        <v>317.22199999999998</v>
      </c>
      <c r="AP5798">
        <v>355.52699999999999</v>
      </c>
      <c r="AQ5798">
        <v>271.73099999999999</v>
      </c>
      <c r="AR5798">
        <v>202.57900000000001</v>
      </c>
      <c r="AS5798">
        <v>107.77800000000001</v>
      </c>
      <c r="AT5798">
        <v>45.893000000000001</v>
      </c>
      <c r="AU5798">
        <v>86.322999999999993</v>
      </c>
      <c r="AV5798">
        <v>176.798</v>
      </c>
      <c r="AW5798">
        <v>186.45400000000001</v>
      </c>
      <c r="AX5798">
        <v>181.73500000000001</v>
      </c>
      <c r="AY5798">
        <v>190.93100000000001</v>
      </c>
      <c r="AZ5798">
        <v>197.01400000000001</v>
      </c>
      <c r="BA5798">
        <v>213.06200000000001</v>
      </c>
      <c r="BB5798">
        <v>229.83699999999999</v>
      </c>
      <c r="BC5798">
        <v>2016</v>
      </c>
    </row>
    <row r="5799" spans="1:55" x14ac:dyDescent="0.25">
      <c r="A5799">
        <v>142</v>
      </c>
      <c r="B5799" t="s">
        <v>1435</v>
      </c>
      <c r="C5799" t="s">
        <v>350</v>
      </c>
      <c r="D5799" t="s">
        <v>1436</v>
      </c>
      <c r="E5799" t="s">
        <v>348</v>
      </c>
      <c r="F5799" t="s">
        <v>349</v>
      </c>
      <c r="G5799" t="s">
        <v>282</v>
      </c>
      <c r="I5799" t="s">
        <v>351</v>
      </c>
      <c r="J5799">
        <v>5.5960000000000001</v>
      </c>
      <c r="K5799">
        <v>4.6349999999999998</v>
      </c>
      <c r="L5799">
        <v>3.4420000000000002</v>
      </c>
      <c r="M5799">
        <v>5.4059999999999997</v>
      </c>
      <c r="N5799">
        <v>5.5279999999999996</v>
      </c>
      <c r="O5799">
        <v>8.157</v>
      </c>
      <c r="P5799">
        <v>3.601</v>
      </c>
      <c r="Q5799">
        <v>1.766</v>
      </c>
      <c r="R5799">
        <v>-0.52900000000000003</v>
      </c>
      <c r="S5799">
        <v>-1.2529999999999999</v>
      </c>
      <c r="T5799">
        <v>-0.88800000000000001</v>
      </c>
      <c r="U5799">
        <v>-3.101</v>
      </c>
      <c r="V5799">
        <v>-4.694</v>
      </c>
      <c r="W5799">
        <v>-3.798</v>
      </c>
      <c r="X5799">
        <v>-1.526</v>
      </c>
      <c r="Y5799">
        <v>1.5740000000000001</v>
      </c>
      <c r="Z5799">
        <v>4.7729999999999997</v>
      </c>
      <c r="AA5799">
        <v>6.2679999999999998</v>
      </c>
      <c r="AB5799">
        <v>2.1360000000000001</v>
      </c>
      <c r="AC5799">
        <v>4.3680000000000003</v>
      </c>
      <c r="AD5799">
        <v>13.465999999999999</v>
      </c>
      <c r="AE5799">
        <v>11.298999999999999</v>
      </c>
      <c r="AF5799">
        <v>6.9749999999999996</v>
      </c>
      <c r="AG5799">
        <v>5.4</v>
      </c>
      <c r="AH5799">
        <v>9.0079999999999991</v>
      </c>
      <c r="AI5799">
        <v>12.917</v>
      </c>
      <c r="AJ5799">
        <v>15.875999999999999</v>
      </c>
      <c r="AK5799">
        <v>14.259</v>
      </c>
      <c r="AL5799">
        <v>15.551</v>
      </c>
      <c r="AM5799">
        <v>7.9560000000000004</v>
      </c>
      <c r="AN5799">
        <v>8.9079999999999995</v>
      </c>
      <c r="AO5799">
        <v>11.347</v>
      </c>
      <c r="AP5799">
        <v>11.978</v>
      </c>
      <c r="AQ5799">
        <v>8.8350000000000009</v>
      </c>
      <c r="AR5799">
        <v>6.4379999999999997</v>
      </c>
      <c r="AS5799">
        <v>3.4569999999999999</v>
      </c>
      <c r="AT5799">
        <v>1.4710000000000001</v>
      </c>
      <c r="AU5799">
        <v>2.6120000000000001</v>
      </c>
      <c r="AV5799">
        <v>4.9980000000000002</v>
      </c>
      <c r="AW5799">
        <v>5.09</v>
      </c>
      <c r="AX5799">
        <v>4.7869999999999999</v>
      </c>
      <c r="AY5799">
        <v>4.8490000000000002</v>
      </c>
      <c r="AZ5799">
        <v>4.8220000000000001</v>
      </c>
      <c r="BA5799">
        <v>5.0270000000000001</v>
      </c>
      <c r="BB5799">
        <v>5.2270000000000003</v>
      </c>
      <c r="BC5799">
        <v>2016</v>
      </c>
    </row>
    <row r="5800" spans="1:55" x14ac:dyDescent="0.25">
      <c r="A5800">
        <v>142</v>
      </c>
      <c r="B5800" t="s">
        <v>1435</v>
      </c>
      <c r="C5800" t="s">
        <v>352</v>
      </c>
      <c r="D5800" t="s">
        <v>1436</v>
      </c>
      <c r="E5800" t="s">
        <v>353</v>
      </c>
      <c r="F5800" t="s">
        <v>354</v>
      </c>
      <c r="G5800" t="s">
        <v>229</v>
      </c>
      <c r="H5800" t="s">
        <v>230</v>
      </c>
      <c r="I5800" t="s">
        <v>1442</v>
      </c>
      <c r="J5800">
        <v>0.36499999999999999</v>
      </c>
      <c r="K5800">
        <v>-2.3610000000000002</v>
      </c>
      <c r="L5800">
        <v>-5.6109999999999998</v>
      </c>
      <c r="M5800">
        <v>-11.038</v>
      </c>
      <c r="N5800">
        <v>-18.515999999999998</v>
      </c>
      <c r="O5800">
        <v>-26.222999999999999</v>
      </c>
      <c r="P5800">
        <v>-35.341000000000001</v>
      </c>
      <c r="Q5800">
        <v>-39.24</v>
      </c>
      <c r="R5800">
        <v>-69.683999999999997</v>
      </c>
      <c r="S5800">
        <v>-72.426000000000002</v>
      </c>
      <c r="T5800">
        <v>-76.531999999999996</v>
      </c>
      <c r="U5800">
        <v>-95.531000000000006</v>
      </c>
      <c r="V5800">
        <v>-92.075000000000003</v>
      </c>
      <c r="W5800">
        <v>-89.305000000000007</v>
      </c>
      <c r="X5800">
        <v>-88.721999999999994</v>
      </c>
      <c r="Y5800">
        <v>-126.631</v>
      </c>
      <c r="Z5800">
        <v>-152.81700000000001</v>
      </c>
      <c r="AA5800">
        <v>-188.19</v>
      </c>
      <c r="AB5800">
        <v>-212.43299999999999</v>
      </c>
      <c r="AC5800">
        <v>-243.298</v>
      </c>
      <c r="AD5800">
        <v>-331.72500000000002</v>
      </c>
      <c r="AE5800">
        <v>-475.21199999999999</v>
      </c>
      <c r="AF5800">
        <v>-469.66899999999998</v>
      </c>
      <c r="AG5800">
        <v>-556.74300000000005</v>
      </c>
      <c r="AH5800">
        <v>-701.23900000000003</v>
      </c>
      <c r="AI5800">
        <v>-902.077</v>
      </c>
      <c r="AJ5800" s="52">
        <v>-1178.69</v>
      </c>
      <c r="AK5800" s="52">
        <v>-1197.19</v>
      </c>
      <c r="AL5800" s="52">
        <v>-1275.05</v>
      </c>
      <c r="AM5800" s="52">
        <v>-1065.01</v>
      </c>
      <c r="AN5800" s="52">
        <v>-1229.3</v>
      </c>
      <c r="AO5800" s="52">
        <v>-1350.75</v>
      </c>
      <c r="AP5800" s="52">
        <v>-1484.68</v>
      </c>
      <c r="AQ5800" s="52">
        <v>-1884.7</v>
      </c>
      <c r="AR5800" s="52">
        <v>-2387.96</v>
      </c>
      <c r="AS5800" s="52">
        <v>-2712.12</v>
      </c>
      <c r="AT5800" s="52">
        <v>-2661.47</v>
      </c>
      <c r="AU5800" s="52">
        <v>-2670.01</v>
      </c>
      <c r="AV5800" s="52">
        <v>-2799.56</v>
      </c>
      <c r="AW5800" s="52">
        <v>-3096.44</v>
      </c>
      <c r="AX5800" s="52">
        <v>-3391.22</v>
      </c>
      <c r="AY5800" s="52">
        <v>-3698.12</v>
      </c>
      <c r="AZ5800" s="52">
        <v>-4020.8</v>
      </c>
      <c r="BA5800" s="52">
        <v>-4359.5</v>
      </c>
      <c r="BB5800" s="52">
        <v>-4728.74</v>
      </c>
      <c r="BC5800">
        <v>2016</v>
      </c>
    </row>
    <row r="5801" spans="1:55" x14ac:dyDescent="0.25">
      <c r="A5801">
        <v>142</v>
      </c>
      <c r="B5801" t="s">
        <v>1435</v>
      </c>
      <c r="C5801" t="s">
        <v>355</v>
      </c>
      <c r="D5801" t="s">
        <v>1436</v>
      </c>
      <c r="E5801" t="s">
        <v>353</v>
      </c>
      <c r="F5801" t="s">
        <v>354</v>
      </c>
      <c r="G5801" t="s">
        <v>282</v>
      </c>
      <c r="I5801" t="s">
        <v>379</v>
      </c>
      <c r="J5801">
        <v>0.115</v>
      </c>
      <c r="K5801">
        <v>-0.64700000000000002</v>
      </c>
      <c r="L5801">
        <v>-1.3879999999999999</v>
      </c>
      <c r="M5801">
        <v>-2.4550000000000001</v>
      </c>
      <c r="N5801">
        <v>-3.6560000000000001</v>
      </c>
      <c r="O5801">
        <v>-4.6630000000000003</v>
      </c>
      <c r="P5801">
        <v>-6.0730000000000004</v>
      </c>
      <c r="Q5801">
        <v>-6.181</v>
      </c>
      <c r="R5801">
        <v>-10.493</v>
      </c>
      <c r="S5801">
        <v>-10.221</v>
      </c>
      <c r="T5801">
        <v>-10.206</v>
      </c>
      <c r="U5801">
        <v>-12.090999999999999</v>
      </c>
      <c r="V5801">
        <v>-11.324</v>
      </c>
      <c r="W5801">
        <v>-10.44</v>
      </c>
      <c r="X5801">
        <v>-9.8879999999999999</v>
      </c>
      <c r="Y5801">
        <v>-13.148</v>
      </c>
      <c r="Z5801">
        <v>-14.49</v>
      </c>
      <c r="AA5801">
        <v>-16.489000000000001</v>
      </c>
      <c r="AB5801">
        <v>-18.263000000000002</v>
      </c>
      <c r="AC5801">
        <v>-19.222000000000001</v>
      </c>
      <c r="AD5801">
        <v>-21.998999999999999</v>
      </c>
      <c r="AE5801">
        <v>-30.373000000000001</v>
      </c>
      <c r="AF5801">
        <v>-30.103000000000002</v>
      </c>
      <c r="AG5801">
        <v>-34.375</v>
      </c>
      <c r="AH5801">
        <v>-39.351999999999997</v>
      </c>
      <c r="AI5801">
        <v>-45.354999999999997</v>
      </c>
      <c r="AJ5801">
        <v>-53.206000000000003</v>
      </c>
      <c r="AK5801">
        <v>-50.921999999999997</v>
      </c>
      <c r="AL5801">
        <v>-48.875</v>
      </c>
      <c r="AM5801">
        <v>-43.805999999999997</v>
      </c>
      <c r="AN5801">
        <v>-47.395000000000003</v>
      </c>
      <c r="AO5801">
        <v>-48.314</v>
      </c>
      <c r="AP5801">
        <v>-50.018999999999998</v>
      </c>
      <c r="AQ5801">
        <v>-61.28</v>
      </c>
      <c r="AR5801">
        <v>-75.888999999999996</v>
      </c>
      <c r="AS5801">
        <v>-86.98</v>
      </c>
      <c r="AT5801">
        <v>-85.322999999999993</v>
      </c>
      <c r="AU5801">
        <v>-80.801000000000002</v>
      </c>
      <c r="AV5801">
        <v>-79.147999999999996</v>
      </c>
      <c r="AW5801">
        <v>-84.524000000000001</v>
      </c>
      <c r="AX5801">
        <v>-89.325999999999993</v>
      </c>
      <c r="AY5801">
        <v>-93.92</v>
      </c>
      <c r="AZ5801">
        <v>-98.41</v>
      </c>
      <c r="BA5801">
        <v>-102.851</v>
      </c>
      <c r="BB5801">
        <v>-107.536</v>
      </c>
      <c r="BC5801">
        <v>2016</v>
      </c>
    </row>
    <row r="5802" spans="1:55" x14ac:dyDescent="0.25">
      <c r="A5802">
        <v>142</v>
      </c>
      <c r="B5802" t="s">
        <v>1435</v>
      </c>
      <c r="C5802" t="s">
        <v>356</v>
      </c>
      <c r="D5802" t="s">
        <v>1436</v>
      </c>
      <c r="E5802" t="s">
        <v>357</v>
      </c>
      <c r="F5802" t="s">
        <v>358</v>
      </c>
      <c r="G5802" t="s">
        <v>229</v>
      </c>
      <c r="H5802" t="s">
        <v>230</v>
      </c>
      <c r="I5802" t="s">
        <v>1442</v>
      </c>
      <c r="J5802">
        <v>148.667</v>
      </c>
      <c r="K5802">
        <v>155.16499999999999</v>
      </c>
      <c r="L5802">
        <v>152.441</v>
      </c>
      <c r="M5802">
        <v>155.953</v>
      </c>
      <c r="N5802">
        <v>174.70500000000001</v>
      </c>
      <c r="O5802">
        <v>203.40799999999999</v>
      </c>
      <c r="P5802">
        <v>262.19</v>
      </c>
      <c r="Q5802">
        <v>239.55799999999999</v>
      </c>
      <c r="R5802">
        <v>210.96299999999999</v>
      </c>
      <c r="S5802">
        <v>224.48099999999999</v>
      </c>
      <c r="T5802">
        <v>212.61099999999999</v>
      </c>
      <c r="U5802">
        <v>303.714</v>
      </c>
      <c r="V5802">
        <v>358.38400000000001</v>
      </c>
      <c r="W5802">
        <v>449.56799999999998</v>
      </c>
      <c r="X5802">
        <v>445.11799999999999</v>
      </c>
      <c r="Y5802">
        <v>308.87299999999999</v>
      </c>
      <c r="Z5802">
        <v>293.62900000000002</v>
      </c>
      <c r="AA5802">
        <v>287.28800000000001</v>
      </c>
      <c r="AB5802">
        <v>266.83499999999998</v>
      </c>
      <c r="AC5802">
        <v>307.82400000000001</v>
      </c>
      <c r="AD5802">
        <v>423.70400000000001</v>
      </c>
      <c r="AE5802">
        <v>417.76100000000002</v>
      </c>
      <c r="AF5802">
        <v>522.55399999999997</v>
      </c>
      <c r="AG5802">
        <v>691.07899999999995</v>
      </c>
      <c r="AH5802">
        <v>774.673</v>
      </c>
      <c r="AI5802">
        <v>835.51700000000005</v>
      </c>
      <c r="AJ5802" s="52">
        <v>1159.31</v>
      </c>
      <c r="AK5802" s="52">
        <v>1156.1600000000001</v>
      </c>
      <c r="AL5802" s="52">
        <v>1231.42</v>
      </c>
      <c r="AM5802" s="52">
        <v>1019.78</v>
      </c>
      <c r="AN5802" s="52">
        <v>1097.31</v>
      </c>
      <c r="AO5802">
        <v>806.38400000000001</v>
      </c>
      <c r="AP5802">
        <v>890.29100000000005</v>
      </c>
      <c r="AQ5802">
        <v>933.46299999999997</v>
      </c>
      <c r="AR5802">
        <v>893.49900000000002</v>
      </c>
      <c r="AS5802" s="52">
        <v>1024.94</v>
      </c>
      <c r="AT5802" s="52">
        <v>1128.3399999999999</v>
      </c>
      <c r="AU5802" s="52">
        <v>1214.42</v>
      </c>
      <c r="AV5802" s="52">
        <v>1299.93</v>
      </c>
      <c r="AW5802" s="52">
        <v>1346.33</v>
      </c>
      <c r="AX5802" s="52">
        <v>1395.24</v>
      </c>
      <c r="AY5802" s="52">
        <v>1447.08</v>
      </c>
      <c r="AZ5802" s="52">
        <v>1501.55</v>
      </c>
      <c r="BA5802" s="52">
        <v>1557.75</v>
      </c>
      <c r="BB5802" s="52">
        <v>1616.07</v>
      </c>
      <c r="BC5802">
        <v>2016</v>
      </c>
    </row>
    <row r="5803" spans="1:55" x14ac:dyDescent="0.25">
      <c r="A5803">
        <v>142</v>
      </c>
      <c r="B5803" t="s">
        <v>1435</v>
      </c>
      <c r="C5803" t="s">
        <v>359</v>
      </c>
      <c r="D5803" t="s">
        <v>1436</v>
      </c>
      <c r="E5803" t="s">
        <v>357</v>
      </c>
      <c r="F5803" t="s">
        <v>358</v>
      </c>
      <c r="G5803" t="s">
        <v>282</v>
      </c>
      <c r="I5803" t="s">
        <v>360</v>
      </c>
      <c r="J5803">
        <v>46.71</v>
      </c>
      <c r="K5803">
        <v>42.509</v>
      </c>
      <c r="L5803">
        <v>37.703000000000003</v>
      </c>
      <c r="M5803">
        <v>34.683</v>
      </c>
      <c r="N5803">
        <v>34.494</v>
      </c>
      <c r="O5803">
        <v>36.167999999999999</v>
      </c>
      <c r="P5803">
        <v>45.057000000000002</v>
      </c>
      <c r="Q5803">
        <v>37.732999999999997</v>
      </c>
      <c r="R5803">
        <v>31.768000000000001</v>
      </c>
      <c r="S5803">
        <v>31.678000000000001</v>
      </c>
      <c r="T5803">
        <v>28.353000000000002</v>
      </c>
      <c r="U5803">
        <v>38.441000000000003</v>
      </c>
      <c r="V5803">
        <v>44.076999999999998</v>
      </c>
      <c r="W5803">
        <v>52.555999999999997</v>
      </c>
      <c r="X5803">
        <v>49.609000000000002</v>
      </c>
      <c r="Y5803">
        <v>32.07</v>
      </c>
      <c r="Z5803">
        <v>27.841000000000001</v>
      </c>
      <c r="AA5803">
        <v>25.170999999999999</v>
      </c>
      <c r="AB5803">
        <v>22.94</v>
      </c>
      <c r="AC5803">
        <v>24.32</v>
      </c>
      <c r="AD5803">
        <v>28.099</v>
      </c>
      <c r="AE5803">
        <v>26.701000000000001</v>
      </c>
      <c r="AF5803">
        <v>33.493000000000002</v>
      </c>
      <c r="AG5803">
        <v>42.668999999999997</v>
      </c>
      <c r="AH5803">
        <v>43.472999999999999</v>
      </c>
      <c r="AI5803">
        <v>42.008000000000003</v>
      </c>
      <c r="AJ5803">
        <v>52.332000000000001</v>
      </c>
      <c r="AK5803">
        <v>49.177</v>
      </c>
      <c r="AL5803">
        <v>47.203000000000003</v>
      </c>
      <c r="AM5803">
        <v>41.945999999999998</v>
      </c>
      <c r="AN5803">
        <v>42.305999999999997</v>
      </c>
      <c r="AO5803">
        <v>28.843</v>
      </c>
      <c r="AP5803">
        <v>29.994</v>
      </c>
      <c r="AQ5803">
        <v>30.350999999999999</v>
      </c>
      <c r="AR5803">
        <v>28.395</v>
      </c>
      <c r="AS5803">
        <v>32.869999999999997</v>
      </c>
      <c r="AT5803">
        <v>36.173000000000002</v>
      </c>
      <c r="AU5803">
        <v>36.750999999999998</v>
      </c>
      <c r="AV5803">
        <v>36.750999999999998</v>
      </c>
      <c r="AW5803">
        <v>36.750999999999998</v>
      </c>
      <c r="AX5803">
        <v>36.750999999999998</v>
      </c>
      <c r="AY5803">
        <v>36.750999999999998</v>
      </c>
      <c r="AZ5803">
        <v>36.750999999999998</v>
      </c>
      <c r="BA5803">
        <v>36.750999999999998</v>
      </c>
      <c r="BB5803">
        <v>36.750999999999998</v>
      </c>
      <c r="BC5803">
        <v>2016</v>
      </c>
    </row>
    <row r="5804" spans="1:55" x14ac:dyDescent="0.25">
      <c r="A5804">
        <v>142</v>
      </c>
      <c r="B5804" t="s">
        <v>1435</v>
      </c>
      <c r="C5804" t="s">
        <v>361</v>
      </c>
      <c r="D5804" t="s">
        <v>1436</v>
      </c>
      <c r="E5804" t="s">
        <v>362</v>
      </c>
      <c r="F5804" t="s">
        <v>363</v>
      </c>
      <c r="G5804" t="s">
        <v>229</v>
      </c>
      <c r="H5804" t="s">
        <v>230</v>
      </c>
      <c r="I5804" t="s">
        <v>1442</v>
      </c>
      <c r="J5804">
        <v>318.27800000000002</v>
      </c>
      <c r="K5804">
        <v>365.01299999999998</v>
      </c>
      <c r="L5804">
        <v>404.32499999999999</v>
      </c>
      <c r="M5804">
        <v>449.65699999999998</v>
      </c>
      <c r="N5804">
        <v>506.48599999999999</v>
      </c>
      <c r="O5804">
        <v>562.40200000000004</v>
      </c>
      <c r="P5804">
        <v>581.91300000000001</v>
      </c>
      <c r="Q5804">
        <v>634.87599999999998</v>
      </c>
      <c r="R5804">
        <v>664.08500000000004</v>
      </c>
      <c r="S5804">
        <v>708.63499999999999</v>
      </c>
      <c r="T5804">
        <v>749.86</v>
      </c>
      <c r="U5804">
        <v>790.08799999999997</v>
      </c>
      <c r="V5804">
        <v>813.09400000000005</v>
      </c>
      <c r="W5804">
        <v>855.4</v>
      </c>
      <c r="X5804">
        <v>897.24400000000003</v>
      </c>
      <c r="Y5804">
        <v>963.12400000000002</v>
      </c>
      <c r="Z5804" s="52">
        <v>1054.6600000000001</v>
      </c>
      <c r="AA5804" s="52">
        <v>1141.32</v>
      </c>
      <c r="AB5804" s="52">
        <v>1163.19</v>
      </c>
      <c r="AC5804" s="52">
        <v>1265.7</v>
      </c>
      <c r="AD5804" s="52">
        <v>1507.89</v>
      </c>
      <c r="AE5804" s="52">
        <v>1564.59</v>
      </c>
      <c r="AF5804" s="52">
        <v>1560.18</v>
      </c>
      <c r="AG5804" s="52">
        <v>1619.61</v>
      </c>
      <c r="AH5804" s="52">
        <v>1781.98</v>
      </c>
      <c r="AI5804" s="52">
        <v>1988.94</v>
      </c>
      <c r="AJ5804" s="52">
        <v>2215.31</v>
      </c>
      <c r="AK5804" s="52">
        <v>2351.0300000000002</v>
      </c>
      <c r="AL5804" s="52">
        <v>2608.79</v>
      </c>
      <c r="AM5804" s="52">
        <v>2431.1999999999998</v>
      </c>
      <c r="AN5804" s="52">
        <v>2593.7399999999998</v>
      </c>
      <c r="AO5804" s="52">
        <v>2795.76</v>
      </c>
      <c r="AP5804" s="52">
        <v>2968.26</v>
      </c>
      <c r="AQ5804" s="52">
        <v>3075.58</v>
      </c>
      <c r="AR5804" s="52">
        <v>3146.66</v>
      </c>
      <c r="AS5804" s="52">
        <v>3118.12</v>
      </c>
      <c r="AT5804" s="52">
        <v>3119.3</v>
      </c>
      <c r="AU5804" s="52">
        <v>3304.44</v>
      </c>
      <c r="AV5804" s="52">
        <v>3537.12</v>
      </c>
      <c r="AW5804" s="52">
        <v>3663.37</v>
      </c>
      <c r="AX5804" s="52">
        <v>3796.45</v>
      </c>
      <c r="AY5804" s="52">
        <v>3937.51</v>
      </c>
      <c r="AZ5804" s="52">
        <v>4085.74</v>
      </c>
      <c r="BA5804" s="52">
        <v>4238.6499999999996</v>
      </c>
      <c r="BB5804" s="52">
        <v>4397.33</v>
      </c>
      <c r="BC5804">
        <v>2016</v>
      </c>
    </row>
    <row r="5805" spans="1:55" x14ac:dyDescent="0.25">
      <c r="A5805">
        <v>142</v>
      </c>
      <c r="B5805" t="s">
        <v>1435</v>
      </c>
      <c r="C5805" t="s">
        <v>364</v>
      </c>
      <c r="D5805" t="s">
        <v>1436</v>
      </c>
      <c r="E5805" t="s">
        <v>365</v>
      </c>
      <c r="F5805" t="s">
        <v>366</v>
      </c>
      <c r="G5805" t="s">
        <v>242</v>
      </c>
      <c r="H5805" t="s">
        <v>230</v>
      </c>
      <c r="I5805" t="s">
        <v>1443</v>
      </c>
      <c r="J5805">
        <v>1.079</v>
      </c>
      <c r="K5805">
        <v>2.17</v>
      </c>
      <c r="L5805">
        <v>0.52700000000000002</v>
      </c>
      <c r="M5805">
        <v>2.4449999999999998</v>
      </c>
      <c r="N5805">
        <v>3.278</v>
      </c>
      <c r="O5805">
        <v>3.036</v>
      </c>
      <c r="P5805">
        <v>-4.6900000000000004</v>
      </c>
      <c r="Q5805">
        <v>-4.3529999999999998</v>
      </c>
      <c r="R5805">
        <v>-4.0209999999999999</v>
      </c>
      <c r="S5805">
        <v>-9.4E-2</v>
      </c>
      <c r="T5805">
        <v>2.9430000000000001</v>
      </c>
      <c r="U5805">
        <v>4.3819999999999997</v>
      </c>
      <c r="V5805">
        <v>4.47</v>
      </c>
      <c r="W5805">
        <v>3.5219999999999998</v>
      </c>
      <c r="X5805">
        <v>3.7360000000000002</v>
      </c>
      <c r="Y5805">
        <v>5.3179999999999996</v>
      </c>
      <c r="Z5805">
        <v>11.004</v>
      </c>
      <c r="AA5805">
        <v>9.9380000000000006</v>
      </c>
      <c r="AB5805">
        <v>-0.47599999999999998</v>
      </c>
      <c r="AC5805">
        <v>8.9160000000000004</v>
      </c>
      <c r="AD5805">
        <v>25.265000000000001</v>
      </c>
      <c r="AE5805">
        <v>27.529</v>
      </c>
      <c r="AF5805">
        <v>24.09</v>
      </c>
      <c r="AG5805">
        <v>27.571999999999999</v>
      </c>
      <c r="AH5805">
        <v>32.726999999999997</v>
      </c>
      <c r="AI5805">
        <v>50.112000000000002</v>
      </c>
      <c r="AJ5805">
        <v>55.780999999999999</v>
      </c>
      <c r="AK5805">
        <v>49.036999999999999</v>
      </c>
      <c r="AL5805">
        <v>72.391000000000005</v>
      </c>
      <c r="AM5805">
        <v>41.484999999999999</v>
      </c>
      <c r="AN5805">
        <v>46.970999999999997</v>
      </c>
      <c r="AO5805">
        <v>61.716999999999999</v>
      </c>
      <c r="AP5805">
        <v>63.725000000000001</v>
      </c>
      <c r="AQ5805">
        <v>53.709000000000003</v>
      </c>
      <c r="AR5805">
        <v>52.514000000000003</v>
      </c>
      <c r="AS5805">
        <v>30.565000000000001</v>
      </c>
      <c r="AT5805">
        <v>14.829000000000001</v>
      </c>
      <c r="AU5805">
        <v>22.513000000000002</v>
      </c>
      <c r="AV5805">
        <v>35.037999999999997</v>
      </c>
      <c r="AW5805">
        <v>31.527000000000001</v>
      </c>
      <c r="AX5805">
        <v>31.443000000000001</v>
      </c>
      <c r="AY5805">
        <v>31.945</v>
      </c>
      <c r="AZ5805">
        <v>32.305</v>
      </c>
      <c r="BA5805">
        <v>32.844999999999999</v>
      </c>
      <c r="BB5805">
        <v>33.380000000000003</v>
      </c>
      <c r="BC5805">
        <v>2017</v>
      </c>
    </row>
    <row r="5806" spans="1:55" x14ac:dyDescent="0.25">
      <c r="A5806">
        <v>142</v>
      </c>
      <c r="B5806" t="s">
        <v>1435</v>
      </c>
      <c r="C5806" t="s">
        <v>368</v>
      </c>
      <c r="D5806" t="s">
        <v>1436</v>
      </c>
      <c r="E5806" t="s">
        <v>365</v>
      </c>
      <c r="F5806" t="s">
        <v>366</v>
      </c>
      <c r="G5806" t="s">
        <v>282</v>
      </c>
      <c r="I5806" t="s">
        <v>369</v>
      </c>
      <c r="J5806">
        <v>1.6739999999999999</v>
      </c>
      <c r="K5806">
        <v>3.4119999999999999</v>
      </c>
      <c r="L5806">
        <v>0.84199999999999997</v>
      </c>
      <c r="M5806">
        <v>3.9670000000000001</v>
      </c>
      <c r="N5806">
        <v>5.2830000000000004</v>
      </c>
      <c r="O5806">
        <v>4.641</v>
      </c>
      <c r="P5806">
        <v>-5.96</v>
      </c>
      <c r="Q5806">
        <v>-4.6189999999999998</v>
      </c>
      <c r="R5806">
        <v>-3.9460000000000002</v>
      </c>
      <c r="S5806">
        <v>-9.0999999999999998E-2</v>
      </c>
      <c r="T5806">
        <v>2.4569999999999999</v>
      </c>
      <c r="U5806">
        <v>3.5960000000000001</v>
      </c>
      <c r="V5806">
        <v>3.4159999999999999</v>
      </c>
      <c r="W5806">
        <v>2.9209999999999998</v>
      </c>
      <c r="X5806">
        <v>2.9390000000000001</v>
      </c>
      <c r="Y5806">
        <v>3.4980000000000002</v>
      </c>
      <c r="Z5806">
        <v>6.7290000000000001</v>
      </c>
      <c r="AA5806">
        <v>6.1589999999999998</v>
      </c>
      <c r="AB5806">
        <v>-0.309</v>
      </c>
      <c r="AC5806">
        <v>5.4939999999999998</v>
      </c>
      <c r="AD5806">
        <v>14.747999999999999</v>
      </c>
      <c r="AE5806">
        <v>15.821</v>
      </c>
      <c r="AF5806">
        <v>12.327</v>
      </c>
      <c r="AG5806">
        <v>12.053000000000001</v>
      </c>
      <c r="AH5806">
        <v>12.38</v>
      </c>
      <c r="AI5806">
        <v>16.231999999999999</v>
      </c>
      <c r="AJ5806">
        <v>16.149000000000001</v>
      </c>
      <c r="AK5806">
        <v>12.226000000000001</v>
      </c>
      <c r="AL5806">
        <v>15.65</v>
      </c>
      <c r="AM5806">
        <v>10.73</v>
      </c>
      <c r="AN5806">
        <v>10.946</v>
      </c>
      <c r="AO5806">
        <v>12.372</v>
      </c>
      <c r="AP5806">
        <v>12.49</v>
      </c>
      <c r="AQ5806">
        <v>10.26</v>
      </c>
      <c r="AR5806">
        <v>10.516999999999999</v>
      </c>
      <c r="AS5806">
        <v>7.9050000000000002</v>
      </c>
      <c r="AT5806">
        <v>3.9929999999999999</v>
      </c>
      <c r="AU5806">
        <v>5.6360000000000001</v>
      </c>
      <c r="AV5806">
        <v>8.0559999999999992</v>
      </c>
      <c r="AW5806">
        <v>7.383</v>
      </c>
      <c r="AX5806">
        <v>7.1689999999999996</v>
      </c>
      <c r="AY5806">
        <v>7.1</v>
      </c>
      <c r="AZ5806">
        <v>6.9740000000000002</v>
      </c>
      <c r="BA5806">
        <v>6.89</v>
      </c>
      <c r="BB5806">
        <v>6.8010000000000002</v>
      </c>
      <c r="BC5806">
        <v>2017</v>
      </c>
    </row>
    <row r="5807" spans="1:55" x14ac:dyDescent="0.25">
      <c r="A5807">
        <v>449</v>
      </c>
      <c r="B5807" t="s">
        <v>1444</v>
      </c>
      <c r="C5807" t="s">
        <v>225</v>
      </c>
      <c r="D5807" t="s">
        <v>1445</v>
      </c>
      <c r="E5807" t="s">
        <v>227</v>
      </c>
      <c r="F5807" t="s">
        <v>228</v>
      </c>
      <c r="G5807" t="s">
        <v>229</v>
      </c>
      <c r="H5807" t="s">
        <v>230</v>
      </c>
      <c r="I5807" t="s">
        <v>1446</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28.748000000000001</v>
      </c>
      <c r="AU5807">
        <v>28.481999999999999</v>
      </c>
      <c r="AV5807">
        <v>29.076000000000001</v>
      </c>
      <c r="AW5807">
        <v>29.395</v>
      </c>
      <c r="AX5807">
        <v>31.22</v>
      </c>
      <c r="AY5807">
        <v>32.081000000000003</v>
      </c>
      <c r="AZ5807">
        <v>32.476999999999997</v>
      </c>
      <c r="BA5807">
        <v>32.936999999999998</v>
      </c>
      <c r="BB5807">
        <v>33.509</v>
      </c>
      <c r="BC5807">
        <v>2017</v>
      </c>
    </row>
    <row r="5808" spans="1:55" x14ac:dyDescent="0.25">
      <c r="A5808">
        <v>449</v>
      </c>
      <c r="B5808" t="s">
        <v>1444</v>
      </c>
      <c r="C5808" t="s">
        <v>233</v>
      </c>
      <c r="D5808" t="s">
        <v>1445</v>
      </c>
      <c r="E5808" t="s">
        <v>227</v>
      </c>
      <c r="F5808" t="s">
        <v>234</v>
      </c>
      <c r="G5808" t="s">
        <v>235</v>
      </c>
      <c r="I5808" t="s">
        <v>236</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4.9790000000000001</v>
      </c>
      <c r="AU5808">
        <v>-0.92800000000000005</v>
      </c>
      <c r="AV5808">
        <v>2.0870000000000002</v>
      </c>
      <c r="AW5808">
        <v>1.0980000000000001</v>
      </c>
      <c r="AX5808">
        <v>6.21</v>
      </c>
      <c r="AY5808">
        <v>2.758</v>
      </c>
      <c r="AZ5808">
        <v>1.234</v>
      </c>
      <c r="BA5808">
        <v>1.4139999999999999</v>
      </c>
      <c r="BB5808">
        <v>1.736</v>
      </c>
      <c r="BC5808">
        <v>2017</v>
      </c>
    </row>
    <row r="5809" spans="1:55" x14ac:dyDescent="0.25">
      <c r="A5809">
        <v>449</v>
      </c>
      <c r="B5809" t="s">
        <v>1444</v>
      </c>
      <c r="C5809" t="s">
        <v>237</v>
      </c>
      <c r="D5809" t="s">
        <v>1445</v>
      </c>
      <c r="E5809" t="s">
        <v>238</v>
      </c>
      <c r="F5809" t="s">
        <v>239</v>
      </c>
      <c r="G5809" t="s">
        <v>229</v>
      </c>
      <c r="H5809" t="s">
        <v>230</v>
      </c>
      <c r="I5809" t="s">
        <v>1446</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25.355</v>
      </c>
      <c r="AU5809">
        <v>27.216000000000001</v>
      </c>
      <c r="AV5809">
        <v>31.623000000000001</v>
      </c>
      <c r="AW5809">
        <v>30.552</v>
      </c>
      <c r="AX5809">
        <v>32.359000000000002</v>
      </c>
      <c r="AY5809">
        <v>33.606000000000002</v>
      </c>
      <c r="AZ5809">
        <v>34.619</v>
      </c>
      <c r="BA5809">
        <v>35.802999999999997</v>
      </c>
      <c r="BB5809">
        <v>37.155999999999999</v>
      </c>
      <c r="BC5809">
        <v>2017</v>
      </c>
    </row>
    <row r="5810" spans="1:55" x14ac:dyDescent="0.25">
      <c r="A5810">
        <v>449</v>
      </c>
      <c r="B5810" t="s">
        <v>1444</v>
      </c>
      <c r="C5810" t="s">
        <v>240</v>
      </c>
      <c r="D5810" t="s">
        <v>1445</v>
      </c>
      <c r="E5810" t="s">
        <v>238</v>
      </c>
      <c r="F5810" t="s">
        <v>241</v>
      </c>
      <c r="G5810" t="s">
        <v>242</v>
      </c>
      <c r="H5810" t="s">
        <v>230</v>
      </c>
      <c r="I5810" t="s">
        <v>243</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65.941000000000003</v>
      </c>
      <c r="AU5810">
        <v>70.784000000000006</v>
      </c>
      <c r="AV5810">
        <v>82.242999999999995</v>
      </c>
      <c r="AW5810">
        <v>79.457999999999998</v>
      </c>
      <c r="AX5810">
        <v>84.158000000000001</v>
      </c>
      <c r="AY5810">
        <v>87.400999999999996</v>
      </c>
      <c r="AZ5810">
        <v>90.036000000000001</v>
      </c>
      <c r="BA5810">
        <v>93.116</v>
      </c>
      <c r="BB5810">
        <v>96.634</v>
      </c>
      <c r="BC5810">
        <v>2017</v>
      </c>
    </row>
    <row r="5811" spans="1:55" x14ac:dyDescent="0.25">
      <c r="A5811">
        <v>449</v>
      </c>
      <c r="B5811" t="s">
        <v>1444</v>
      </c>
      <c r="C5811" t="s">
        <v>244</v>
      </c>
      <c r="D5811" t="s">
        <v>1445</v>
      </c>
      <c r="E5811" t="s">
        <v>238</v>
      </c>
      <c r="F5811" t="s">
        <v>245</v>
      </c>
      <c r="G5811" t="s">
        <v>246</v>
      </c>
      <c r="H5811" t="s">
        <v>230</v>
      </c>
      <c r="I5811" t="s">
        <v>243</v>
      </c>
      <c r="J5811">
        <v>11.752000000000001</v>
      </c>
      <c r="K5811">
        <v>15.063000000000001</v>
      </c>
      <c r="L5811">
        <v>17.832999999999998</v>
      </c>
      <c r="M5811">
        <v>21.486999999999998</v>
      </c>
      <c r="N5811">
        <v>25.358000000000001</v>
      </c>
      <c r="O5811">
        <v>29.959</v>
      </c>
      <c r="P5811">
        <v>31.218</v>
      </c>
      <c r="Q5811">
        <v>30.713000000000001</v>
      </c>
      <c r="R5811">
        <v>33.463999999999999</v>
      </c>
      <c r="S5811">
        <v>35.813000000000002</v>
      </c>
      <c r="T5811">
        <v>40.265999999999998</v>
      </c>
      <c r="U5811">
        <v>44.143999999999998</v>
      </c>
      <c r="V5811">
        <v>48.984000000000002</v>
      </c>
      <c r="W5811">
        <v>53.225999999999999</v>
      </c>
      <c r="X5811">
        <v>56.451999999999998</v>
      </c>
      <c r="Y5811">
        <v>60.420999999999999</v>
      </c>
      <c r="Z5811">
        <v>63.304000000000002</v>
      </c>
      <c r="AA5811">
        <v>68.373999999999995</v>
      </c>
      <c r="AB5811">
        <v>71.013999999999996</v>
      </c>
      <c r="AC5811">
        <v>72.278000000000006</v>
      </c>
      <c r="AD5811">
        <v>78.733000000000004</v>
      </c>
      <c r="AE5811">
        <v>84.066999999999993</v>
      </c>
      <c r="AF5811">
        <v>84.456999999999994</v>
      </c>
      <c r="AG5811">
        <v>83.730999999999995</v>
      </c>
      <c r="AH5811">
        <v>87.094999999999999</v>
      </c>
      <c r="AI5811">
        <v>92.043999999999997</v>
      </c>
      <c r="AJ5811">
        <v>99.924999999999997</v>
      </c>
      <c r="AK5811">
        <v>107.178</v>
      </c>
      <c r="AL5811">
        <v>118.223</v>
      </c>
      <c r="AM5811">
        <v>126.405</v>
      </c>
      <c r="AN5811">
        <v>130.38</v>
      </c>
      <c r="AO5811">
        <v>136.518</v>
      </c>
      <c r="AP5811">
        <v>151.804</v>
      </c>
      <c r="AQ5811">
        <v>162.35</v>
      </c>
      <c r="AR5811">
        <v>167.77600000000001</v>
      </c>
      <c r="AS5811">
        <v>177.46899999999999</v>
      </c>
      <c r="AT5811">
        <v>188.34299999999999</v>
      </c>
      <c r="AU5811">
        <v>190.142</v>
      </c>
      <c r="AV5811">
        <v>198.48599999999999</v>
      </c>
      <c r="AW5811">
        <v>204.233</v>
      </c>
      <c r="AX5811">
        <v>221.44399999999999</v>
      </c>
      <c r="AY5811">
        <v>232.28100000000001</v>
      </c>
      <c r="AZ5811">
        <v>240.01499999999999</v>
      </c>
      <c r="BA5811">
        <v>248.453</v>
      </c>
      <c r="BB5811">
        <v>258.05700000000002</v>
      </c>
      <c r="BC5811">
        <v>2017</v>
      </c>
    </row>
    <row r="5812" spans="1:55" x14ac:dyDescent="0.25">
      <c r="A5812">
        <v>449</v>
      </c>
      <c r="B5812" t="s">
        <v>1444</v>
      </c>
      <c r="C5812" t="s">
        <v>247</v>
      </c>
      <c r="D5812" t="s">
        <v>1445</v>
      </c>
      <c r="E5812" t="s">
        <v>248</v>
      </c>
      <c r="F5812" t="s">
        <v>249</v>
      </c>
      <c r="G5812" t="s">
        <v>250</v>
      </c>
      <c r="I5812" t="s">
        <v>251</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88.194000000000003</v>
      </c>
      <c r="AU5812">
        <v>95.557000000000002</v>
      </c>
      <c r="AV5812">
        <v>108.759</v>
      </c>
      <c r="AW5812">
        <v>103.934</v>
      </c>
      <c r="AX5812">
        <v>103.646</v>
      </c>
      <c r="AY5812">
        <v>104.752</v>
      </c>
      <c r="AZ5812">
        <v>106.59399999999999</v>
      </c>
      <c r="BA5812">
        <v>108.703</v>
      </c>
      <c r="BB5812">
        <v>110.88500000000001</v>
      </c>
      <c r="BC5812">
        <v>2017</v>
      </c>
    </row>
    <row r="5813" spans="1:55" x14ac:dyDescent="0.25">
      <c r="A5813">
        <v>449</v>
      </c>
      <c r="B5813" t="s">
        <v>1444</v>
      </c>
      <c r="C5813" t="s">
        <v>252</v>
      </c>
      <c r="D5813" t="s">
        <v>1445</v>
      </c>
      <c r="E5813" t="s">
        <v>253</v>
      </c>
      <c r="F5813" t="s">
        <v>254</v>
      </c>
      <c r="G5813" t="s">
        <v>229</v>
      </c>
      <c r="H5813" t="s">
        <v>220</v>
      </c>
      <c r="I5813" t="s">
        <v>255</v>
      </c>
      <c r="J5813" s="52">
        <v>3313.08</v>
      </c>
      <c r="K5813" s="52">
        <v>3581.08</v>
      </c>
      <c r="L5813" s="52">
        <v>3992.93</v>
      </c>
      <c r="M5813" s="52">
        <v>4299.01</v>
      </c>
      <c r="N5813" s="52">
        <v>4570.29</v>
      </c>
      <c r="O5813" s="52">
        <v>5234.05</v>
      </c>
      <c r="P5813" s="52">
        <v>5012.16</v>
      </c>
      <c r="Q5813" s="52">
        <v>4529</v>
      </c>
      <c r="R5813" s="52">
        <v>4766.55</v>
      </c>
      <c r="S5813" s="52">
        <v>4636.05</v>
      </c>
      <c r="T5813" s="52">
        <v>5548.46</v>
      </c>
      <c r="U5813" s="52">
        <v>5677.19</v>
      </c>
      <c r="V5813" s="52">
        <v>5945.19</v>
      </c>
      <c r="W5813" s="52">
        <v>6099.69</v>
      </c>
      <c r="X5813" s="52">
        <v>6139.29</v>
      </c>
      <c r="Y5813" s="52">
        <v>6259.35</v>
      </c>
      <c r="Z5813" s="52">
        <v>6285.15</v>
      </c>
      <c r="AA5813" s="52">
        <v>6531.36</v>
      </c>
      <c r="AB5813" s="52">
        <v>6579.4</v>
      </c>
      <c r="AC5813" s="52">
        <v>6482.96</v>
      </c>
      <c r="AD5813" s="52">
        <v>6787.74</v>
      </c>
      <c r="AE5813" s="52">
        <v>6972.57</v>
      </c>
      <c r="AF5813" s="52">
        <v>6782.74</v>
      </c>
      <c r="AG5813" s="52">
        <v>6492.96</v>
      </c>
      <c r="AH5813" s="52">
        <v>6463.63</v>
      </c>
      <c r="AI5813" s="52">
        <v>6503.43</v>
      </c>
      <c r="AJ5813" s="52">
        <v>6718.85</v>
      </c>
      <c r="AK5813" s="52">
        <v>6873.2</v>
      </c>
      <c r="AL5813" s="52">
        <v>7279.16</v>
      </c>
      <c r="AM5813" s="52">
        <v>7462.86</v>
      </c>
      <c r="AN5813" s="52">
        <v>7603.41</v>
      </c>
      <c r="AO5813" s="52">
        <v>7517.24</v>
      </c>
      <c r="AP5813" s="52">
        <v>7459.13</v>
      </c>
      <c r="AQ5813" s="52">
        <v>7177.99</v>
      </c>
      <c r="AR5813" s="52">
        <v>7040.08</v>
      </c>
      <c r="AS5813" s="52">
        <v>7249.09</v>
      </c>
      <c r="AT5813" s="52">
        <v>7170.51</v>
      </c>
      <c r="AU5813" s="52">
        <v>6892.04</v>
      </c>
      <c r="AV5813" s="52">
        <v>6824.01</v>
      </c>
      <c r="AW5813" s="52">
        <v>6689.28</v>
      </c>
      <c r="AX5813" s="52">
        <v>6886.8</v>
      </c>
      <c r="AY5813" s="52">
        <v>6857.75</v>
      </c>
      <c r="AZ5813" s="52">
        <v>6725.66</v>
      </c>
      <c r="BA5813" s="52">
        <v>6609.27</v>
      </c>
      <c r="BB5813" s="52">
        <v>6515.54</v>
      </c>
      <c r="BC5813">
        <v>2017</v>
      </c>
    </row>
    <row r="5814" spans="1:55" x14ac:dyDescent="0.25">
      <c r="A5814">
        <v>449</v>
      </c>
      <c r="B5814" t="s">
        <v>1444</v>
      </c>
      <c r="C5814" t="s">
        <v>256</v>
      </c>
      <c r="D5814" t="s">
        <v>1445</v>
      </c>
      <c r="E5814" t="s">
        <v>253</v>
      </c>
      <c r="F5814" t="s">
        <v>257</v>
      </c>
      <c r="G5814" t="s">
        <v>258</v>
      </c>
      <c r="H5814" t="s">
        <v>220</v>
      </c>
      <c r="I5814" t="s">
        <v>255</v>
      </c>
      <c r="J5814" s="52">
        <v>20103.919999999998</v>
      </c>
      <c r="K5814" s="52">
        <v>21730.13</v>
      </c>
      <c r="L5814" s="52">
        <v>24229.27</v>
      </c>
      <c r="M5814" s="52">
        <v>26086.54</v>
      </c>
      <c r="N5814" s="52">
        <v>27732.7</v>
      </c>
      <c r="O5814" s="52">
        <v>31760.45</v>
      </c>
      <c r="P5814" s="52">
        <v>30413.97</v>
      </c>
      <c r="Q5814" s="52">
        <v>27482.14</v>
      </c>
      <c r="R5814" s="52">
        <v>28923.61</v>
      </c>
      <c r="S5814" s="52">
        <v>28131.71</v>
      </c>
      <c r="T5814" s="52">
        <v>33668.300000000003</v>
      </c>
      <c r="U5814" s="52">
        <v>34449.440000000002</v>
      </c>
      <c r="V5814" s="52">
        <v>36075.67</v>
      </c>
      <c r="W5814" s="52">
        <v>37013.17</v>
      </c>
      <c r="X5814" s="52">
        <v>37253.449999999997</v>
      </c>
      <c r="Y5814" s="52">
        <v>37981.99</v>
      </c>
      <c r="Z5814" s="52">
        <v>38138.54</v>
      </c>
      <c r="AA5814" s="52">
        <v>39632.54</v>
      </c>
      <c r="AB5814" s="52">
        <v>39924.080000000002</v>
      </c>
      <c r="AC5814" s="52">
        <v>39338.85</v>
      </c>
      <c r="AD5814" s="52">
        <v>41188.28</v>
      </c>
      <c r="AE5814" s="52">
        <v>42309.82</v>
      </c>
      <c r="AF5814" s="52">
        <v>41157.94</v>
      </c>
      <c r="AG5814" s="52">
        <v>39399.550000000003</v>
      </c>
      <c r="AH5814" s="52">
        <v>39221.599999999999</v>
      </c>
      <c r="AI5814" s="52">
        <v>39463.1</v>
      </c>
      <c r="AJ5814" s="52">
        <v>40770.26</v>
      </c>
      <c r="AK5814" s="52">
        <v>41706.83</v>
      </c>
      <c r="AL5814" s="52">
        <v>44170.27</v>
      </c>
      <c r="AM5814" s="52">
        <v>45284.95</v>
      </c>
      <c r="AN5814" s="52">
        <v>46137.8</v>
      </c>
      <c r="AO5814" s="52">
        <v>45614.92</v>
      </c>
      <c r="AP5814" s="52">
        <v>45262.28</v>
      </c>
      <c r="AQ5814" s="52">
        <v>43556.33</v>
      </c>
      <c r="AR5814" s="52">
        <v>42719.519999999997</v>
      </c>
      <c r="AS5814" s="52">
        <v>43987.8</v>
      </c>
      <c r="AT5814" s="52">
        <v>43510.95</v>
      </c>
      <c r="AU5814" s="52">
        <v>41821.18</v>
      </c>
      <c r="AV5814" s="52">
        <v>41408.370000000003</v>
      </c>
      <c r="AW5814" s="52">
        <v>40590.839999999997</v>
      </c>
      <c r="AX5814" s="52">
        <v>41789.370000000003</v>
      </c>
      <c r="AY5814" s="52">
        <v>41613.089999999997</v>
      </c>
      <c r="AZ5814" s="52">
        <v>40811.57</v>
      </c>
      <c r="BA5814" s="52">
        <v>40105.31</v>
      </c>
      <c r="BB5814" s="52">
        <v>39536.559999999998</v>
      </c>
      <c r="BC5814">
        <v>2017</v>
      </c>
    </row>
    <row r="5815" spans="1:55" x14ac:dyDescent="0.25">
      <c r="A5815">
        <v>449</v>
      </c>
      <c r="B5815" t="s">
        <v>1444</v>
      </c>
      <c r="C5815" t="s">
        <v>259</v>
      </c>
      <c r="D5815" t="s">
        <v>1445</v>
      </c>
      <c r="E5815" t="s">
        <v>260</v>
      </c>
      <c r="F5815" t="s">
        <v>261</v>
      </c>
      <c r="G5815" t="s">
        <v>229</v>
      </c>
      <c r="H5815" t="s">
        <v>220</v>
      </c>
      <c r="I5815" t="s">
        <v>262</v>
      </c>
      <c r="J5815" s="52">
        <v>1614.44</v>
      </c>
      <c r="K5815" s="52">
        <v>1813.95</v>
      </c>
      <c r="L5815" s="52">
        <v>1903.49</v>
      </c>
      <c r="M5815" s="52">
        <v>1852.69</v>
      </c>
      <c r="N5815" s="52">
        <v>1905.71</v>
      </c>
      <c r="O5815" s="52">
        <v>2117.0300000000002</v>
      </c>
      <c r="P5815" s="52">
        <v>1737.57</v>
      </c>
      <c r="Q5815" s="52">
        <v>1725.99</v>
      </c>
      <c r="R5815" s="52">
        <v>1677.55</v>
      </c>
      <c r="S5815" s="52">
        <v>1770.63</v>
      </c>
      <c r="T5815" s="52">
        <v>2437.9299999999998</v>
      </c>
      <c r="U5815" s="52">
        <v>2283.0700000000002</v>
      </c>
      <c r="V5815" s="52">
        <v>2419.5300000000002</v>
      </c>
      <c r="W5815" s="52">
        <v>2346.48</v>
      </c>
      <c r="X5815" s="52">
        <v>2351.61</v>
      </c>
      <c r="Y5815" s="52">
        <v>2443.61</v>
      </c>
      <c r="Z5815" s="52">
        <v>2639.58</v>
      </c>
      <c r="AA5815" s="52">
        <v>2678.12</v>
      </c>
      <c r="AB5815" s="52">
        <v>2321.5100000000002</v>
      </c>
      <c r="AC5815" s="52">
        <v>2539.98</v>
      </c>
      <c r="AD5815" s="52">
        <v>3122.42</v>
      </c>
      <c r="AE5815" s="52">
        <v>3061.09</v>
      </c>
      <c r="AF5815" s="52">
        <v>3117.8</v>
      </c>
      <c r="AG5815" s="52">
        <v>3293.34</v>
      </c>
      <c r="AH5815" s="52">
        <v>3704.98</v>
      </c>
      <c r="AI5815" s="52">
        <v>4565.24</v>
      </c>
      <c r="AJ5815" s="52">
        <v>5359.24</v>
      </c>
      <c r="AK5815" s="52">
        <v>5935.45</v>
      </c>
      <c r="AL5815" s="52">
        <v>8407.58</v>
      </c>
      <c r="AM5815" s="52">
        <v>6453.8</v>
      </c>
      <c r="AN5815" s="52">
        <v>7603.41</v>
      </c>
      <c r="AO5815" s="52">
        <v>8738.39</v>
      </c>
      <c r="AP5815" s="52">
        <v>8952.01</v>
      </c>
      <c r="AQ5815" s="52">
        <v>8428.2999999999993</v>
      </c>
      <c r="AR5815" s="52">
        <v>8387.5400000000009</v>
      </c>
      <c r="AS5815" s="52">
        <v>7014.74</v>
      </c>
      <c r="AT5815" s="52">
        <v>6323.99</v>
      </c>
      <c r="AU5815" s="52">
        <v>6585.86</v>
      </c>
      <c r="AV5815" s="52">
        <v>7421.7</v>
      </c>
      <c r="AW5815" s="52">
        <v>6952.46</v>
      </c>
      <c r="AX5815" s="52">
        <v>7137.88</v>
      </c>
      <c r="AY5815" s="52">
        <v>7183.61</v>
      </c>
      <c r="AZ5815" s="52">
        <v>7169.17</v>
      </c>
      <c r="BA5815" s="52">
        <v>7184.45</v>
      </c>
      <c r="BB5815" s="52">
        <v>7224.74</v>
      </c>
      <c r="BC5815">
        <v>2017</v>
      </c>
    </row>
    <row r="5816" spans="1:55" x14ac:dyDescent="0.25">
      <c r="A5816">
        <v>449</v>
      </c>
      <c r="B5816" t="s">
        <v>1444</v>
      </c>
      <c r="C5816" t="s">
        <v>263</v>
      </c>
      <c r="D5816" t="s">
        <v>1445</v>
      </c>
      <c r="E5816" t="s">
        <v>260</v>
      </c>
      <c r="F5816" t="s">
        <v>264</v>
      </c>
      <c r="G5816" t="s">
        <v>242</v>
      </c>
      <c r="H5816" t="s">
        <v>220</v>
      </c>
      <c r="I5816" t="s">
        <v>262</v>
      </c>
      <c r="J5816" s="52">
        <v>4674.1099999999997</v>
      </c>
      <c r="K5816" s="52">
        <v>5251.75</v>
      </c>
      <c r="L5816" s="52">
        <v>5510.96</v>
      </c>
      <c r="M5816" s="52">
        <v>5363.89</v>
      </c>
      <c r="N5816" s="52">
        <v>5517.39</v>
      </c>
      <c r="O5816" s="52">
        <v>6129.2</v>
      </c>
      <c r="P5816" s="52">
        <v>4548.8500000000004</v>
      </c>
      <c r="Q5816" s="52">
        <v>4488.92</v>
      </c>
      <c r="R5816" s="52">
        <v>4362.95</v>
      </c>
      <c r="S5816" s="52">
        <v>4605.01</v>
      </c>
      <c r="T5816" s="52">
        <v>6340.52</v>
      </c>
      <c r="U5816" s="52">
        <v>5937.75</v>
      </c>
      <c r="V5816" s="52">
        <v>6292.66</v>
      </c>
      <c r="W5816" s="52">
        <v>6102.67</v>
      </c>
      <c r="X5816" s="52">
        <v>6116.03</v>
      </c>
      <c r="Y5816" s="52">
        <v>6355.28</v>
      </c>
      <c r="Z5816" s="52">
        <v>6864.96</v>
      </c>
      <c r="AA5816" s="52">
        <v>6965.2</v>
      </c>
      <c r="AB5816" s="52">
        <v>6037.75</v>
      </c>
      <c r="AC5816" s="52">
        <v>6605.92</v>
      </c>
      <c r="AD5816" s="52">
        <v>8120.72</v>
      </c>
      <c r="AE5816" s="52">
        <v>7961.21</v>
      </c>
      <c r="AF5816" s="52">
        <v>8108.72</v>
      </c>
      <c r="AG5816" s="52">
        <v>8565.26</v>
      </c>
      <c r="AH5816" s="52">
        <v>9635.83</v>
      </c>
      <c r="AI5816" s="52">
        <v>11873.18</v>
      </c>
      <c r="AJ5816" s="52">
        <v>13938.21</v>
      </c>
      <c r="AK5816" s="52">
        <v>15436.81</v>
      </c>
      <c r="AL5816" s="52">
        <v>21866.27</v>
      </c>
      <c r="AM5816" s="52">
        <v>16784.91</v>
      </c>
      <c r="AN5816" s="52">
        <v>19774.8</v>
      </c>
      <c r="AO5816" s="52">
        <v>22726.639999999999</v>
      </c>
      <c r="AP5816" s="52">
        <v>23282.2</v>
      </c>
      <c r="AQ5816" s="52">
        <v>21920.15</v>
      </c>
      <c r="AR5816" s="52">
        <v>21814.15</v>
      </c>
      <c r="AS5816" s="52">
        <v>18243.810000000001</v>
      </c>
      <c r="AT5816" s="52">
        <v>16447.32</v>
      </c>
      <c r="AU5816" s="52">
        <v>17128.37</v>
      </c>
      <c r="AV5816" s="52">
        <v>19302.21</v>
      </c>
      <c r="AW5816" s="52">
        <v>18081.810000000001</v>
      </c>
      <c r="AX5816" s="52">
        <v>18564.07</v>
      </c>
      <c r="AY5816" s="52">
        <v>18682.990000000002</v>
      </c>
      <c r="AZ5816" s="52">
        <v>18645.439999999999</v>
      </c>
      <c r="BA5816" s="52">
        <v>18685.169999999998</v>
      </c>
      <c r="BB5816" s="52">
        <v>18789.96</v>
      </c>
      <c r="BC5816">
        <v>2017</v>
      </c>
    </row>
    <row r="5817" spans="1:55" x14ac:dyDescent="0.25">
      <c r="A5817">
        <v>449</v>
      </c>
      <c r="B5817" t="s">
        <v>1444</v>
      </c>
      <c r="C5817" t="s">
        <v>265</v>
      </c>
      <c r="D5817" t="s">
        <v>1445</v>
      </c>
      <c r="E5817" t="s">
        <v>260</v>
      </c>
      <c r="F5817" t="s">
        <v>266</v>
      </c>
      <c r="G5817" t="s">
        <v>246</v>
      </c>
      <c r="H5817" t="s">
        <v>220</v>
      </c>
      <c r="I5817" t="s">
        <v>262</v>
      </c>
      <c r="J5817" s="52">
        <v>8661.57</v>
      </c>
      <c r="K5817" s="52">
        <v>10247.959999999999</v>
      </c>
      <c r="L5817" s="52">
        <v>12132.58</v>
      </c>
      <c r="M5817" s="52">
        <v>13574.17</v>
      </c>
      <c r="N5817" s="52">
        <v>14951.48</v>
      </c>
      <c r="O5817" s="52">
        <v>17664.52</v>
      </c>
      <c r="P5817" s="52">
        <v>17256.169999999998</v>
      </c>
      <c r="Q5817" s="52">
        <v>15978.38</v>
      </c>
      <c r="R5817" s="52">
        <v>17409.5</v>
      </c>
      <c r="S5817" s="52">
        <v>17596.75</v>
      </c>
      <c r="T5817" s="52">
        <v>21848.12</v>
      </c>
      <c r="U5817" s="52">
        <v>23111.1</v>
      </c>
      <c r="V5817" s="52">
        <v>24753.67</v>
      </c>
      <c r="W5817" s="52">
        <v>25998.67</v>
      </c>
      <c r="X5817" s="52">
        <v>26726.19</v>
      </c>
      <c r="Y5817" s="52">
        <v>27820.21</v>
      </c>
      <c r="Z5817" s="52">
        <v>28446.39</v>
      </c>
      <c r="AA5817" s="52">
        <v>30070.47</v>
      </c>
      <c r="AB5817" s="52">
        <v>30632.63</v>
      </c>
      <c r="AC5817" s="52">
        <v>30619.439999999999</v>
      </c>
      <c r="AD5817" s="52">
        <v>32775.56</v>
      </c>
      <c r="AE5817" s="52">
        <v>34406.42</v>
      </c>
      <c r="AF5817" s="52">
        <v>33999.230000000003</v>
      </c>
      <c r="AG5817" s="52">
        <v>33151.06</v>
      </c>
      <c r="AH5817" s="52">
        <v>33889.78</v>
      </c>
      <c r="AI5817" s="52">
        <v>35160.51</v>
      </c>
      <c r="AJ5817" s="52">
        <v>37424.5</v>
      </c>
      <c r="AK5817" s="52">
        <v>39312.699999999997</v>
      </c>
      <c r="AL5817" s="52">
        <v>42444.5</v>
      </c>
      <c r="AM5817" s="52">
        <v>43847.39</v>
      </c>
      <c r="AN5817" s="52">
        <v>45193.72</v>
      </c>
      <c r="AO5817" s="52">
        <v>45614.92</v>
      </c>
      <c r="AP5817" s="52">
        <v>46130.46</v>
      </c>
      <c r="AQ5817" s="52">
        <v>45170.61</v>
      </c>
      <c r="AR5817" s="52">
        <v>45141.05</v>
      </c>
      <c r="AS5817" s="52">
        <v>46978.31</v>
      </c>
      <c r="AT5817" s="52">
        <v>46976.99</v>
      </c>
      <c r="AU5817" s="52">
        <v>46010.99</v>
      </c>
      <c r="AV5817" s="52">
        <v>46583.97</v>
      </c>
      <c r="AW5817" s="52">
        <v>46476.21</v>
      </c>
      <c r="AX5817" s="52">
        <v>48847.67</v>
      </c>
      <c r="AY5817" s="52">
        <v>49652.79</v>
      </c>
      <c r="AZ5817" s="52">
        <v>49704.07</v>
      </c>
      <c r="BA5817" s="52">
        <v>49856.12</v>
      </c>
      <c r="BB5817" s="52">
        <v>50177.68</v>
      </c>
      <c r="BC5817">
        <v>2017</v>
      </c>
    </row>
    <row r="5818" spans="1:55" x14ac:dyDescent="0.25">
      <c r="A5818">
        <v>449</v>
      </c>
      <c r="B5818" t="s">
        <v>1444</v>
      </c>
      <c r="C5818" t="s">
        <v>267</v>
      </c>
      <c r="D5818" t="s">
        <v>1445</v>
      </c>
      <c r="E5818" t="s">
        <v>268</v>
      </c>
      <c r="F5818" t="s">
        <v>269</v>
      </c>
      <c r="G5818" t="s">
        <v>270</v>
      </c>
    </row>
    <row r="5819" spans="1:55" x14ac:dyDescent="0.25">
      <c r="A5819">
        <v>449</v>
      </c>
      <c r="B5819" t="s">
        <v>1444</v>
      </c>
      <c r="C5819" t="s">
        <v>271</v>
      </c>
      <c r="D5819" t="s">
        <v>1445</v>
      </c>
      <c r="E5819" t="s">
        <v>272</v>
      </c>
      <c r="F5819" t="s">
        <v>273</v>
      </c>
      <c r="G5819" t="s">
        <v>274</v>
      </c>
      <c r="I5819" t="s">
        <v>243</v>
      </c>
      <c r="J5819">
        <v>8.8999999999999996E-2</v>
      </c>
      <c r="K5819">
        <v>0.10199999999999999</v>
      </c>
      <c r="L5819">
        <v>0.113</v>
      </c>
      <c r="M5819">
        <v>0.128</v>
      </c>
      <c r="N5819">
        <v>0.14000000000000001</v>
      </c>
      <c r="O5819">
        <v>0.155</v>
      </c>
      <c r="P5819">
        <v>0.153</v>
      </c>
      <c r="Q5819">
        <v>0.14099999999999999</v>
      </c>
      <c r="R5819">
        <v>0.14199999999999999</v>
      </c>
      <c r="S5819">
        <v>0.14099999999999999</v>
      </c>
      <c r="T5819">
        <v>0.14699999999999999</v>
      </c>
      <c r="U5819">
        <v>0.152</v>
      </c>
      <c r="V5819">
        <v>0.14799999999999999</v>
      </c>
      <c r="W5819">
        <v>0.155</v>
      </c>
      <c r="X5819">
        <v>0.156</v>
      </c>
      <c r="Y5819">
        <v>0.158</v>
      </c>
      <c r="Z5819">
        <v>0.156</v>
      </c>
      <c r="AA5819">
        <v>0.159</v>
      </c>
      <c r="AB5819">
        <v>0.159</v>
      </c>
      <c r="AC5819">
        <v>0.155</v>
      </c>
      <c r="AD5819">
        <v>0.157</v>
      </c>
      <c r="AE5819">
        <v>0.16</v>
      </c>
      <c r="AF5819">
        <v>0.154</v>
      </c>
      <c r="AG5819">
        <v>0.14399999999999999</v>
      </c>
      <c r="AH5819">
        <v>0.13900000000000001</v>
      </c>
      <c r="AI5819">
        <v>0.13600000000000001</v>
      </c>
      <c r="AJ5819">
        <v>0.13600000000000001</v>
      </c>
      <c r="AK5819">
        <v>0.13400000000000001</v>
      </c>
      <c r="AL5819">
        <v>0.14099999999999999</v>
      </c>
      <c r="AM5819">
        <v>0.151</v>
      </c>
      <c r="AN5819">
        <v>0.14599999999999999</v>
      </c>
      <c r="AO5819">
        <v>0.14399999999999999</v>
      </c>
      <c r="AP5819">
        <v>0.152</v>
      </c>
      <c r="AQ5819">
        <v>0.154</v>
      </c>
      <c r="AR5819">
        <v>0.151</v>
      </c>
      <c r="AS5819">
        <v>0.153</v>
      </c>
      <c r="AT5819">
        <v>0.156</v>
      </c>
      <c r="AU5819">
        <v>0.14899999999999999</v>
      </c>
      <c r="AV5819">
        <v>0.14699999999999999</v>
      </c>
      <c r="AW5819">
        <v>0.14399999999999999</v>
      </c>
      <c r="AX5819">
        <v>0.14699999999999999</v>
      </c>
      <c r="AY5819">
        <v>0.14599999999999999</v>
      </c>
      <c r="AZ5819">
        <v>0.14299999999999999</v>
      </c>
      <c r="BA5819">
        <v>0.14000000000000001</v>
      </c>
      <c r="BB5819">
        <v>0.13700000000000001</v>
      </c>
      <c r="BC5819">
        <v>2017</v>
      </c>
    </row>
    <row r="5820" spans="1:55" x14ac:dyDescent="0.25">
      <c r="A5820">
        <v>449</v>
      </c>
      <c r="B5820" t="s">
        <v>1444</v>
      </c>
      <c r="C5820" t="s">
        <v>275</v>
      </c>
      <c r="D5820" t="s">
        <v>1445</v>
      </c>
      <c r="E5820" t="s">
        <v>276</v>
      </c>
      <c r="F5820" t="s">
        <v>277</v>
      </c>
      <c r="G5820" t="s">
        <v>278</v>
      </c>
      <c r="I5820" t="s">
        <v>243</v>
      </c>
      <c r="J5820">
        <v>0.186</v>
      </c>
      <c r="K5820">
        <v>0.17699999999999999</v>
      </c>
      <c r="L5820">
        <v>0.157</v>
      </c>
      <c r="M5820">
        <v>0.13600000000000001</v>
      </c>
      <c r="N5820">
        <v>0.127</v>
      </c>
      <c r="O5820">
        <v>0.12</v>
      </c>
      <c r="P5820">
        <v>0.10100000000000001</v>
      </c>
      <c r="Q5820">
        <v>0.108</v>
      </c>
      <c r="R5820">
        <v>9.6000000000000002E-2</v>
      </c>
      <c r="S5820">
        <v>0.10100000000000001</v>
      </c>
      <c r="T5820">
        <v>0.112</v>
      </c>
      <c r="U5820">
        <v>9.9000000000000005E-2</v>
      </c>
      <c r="V5820">
        <v>9.8000000000000004E-2</v>
      </c>
      <c r="W5820">
        <v>0.09</v>
      </c>
      <c r="X5820">
        <v>8.7999999999999995E-2</v>
      </c>
      <c r="Y5820">
        <v>8.7999999999999995E-2</v>
      </c>
      <c r="Z5820">
        <v>9.2999999999999999E-2</v>
      </c>
      <c r="AA5820">
        <v>8.8999999999999996E-2</v>
      </c>
      <c r="AB5820">
        <v>7.5999999999999998E-2</v>
      </c>
      <c r="AC5820">
        <v>8.3000000000000004E-2</v>
      </c>
      <c r="AD5820">
        <v>9.5000000000000001E-2</v>
      </c>
      <c r="AE5820">
        <v>8.8999999999999996E-2</v>
      </c>
      <c r="AF5820">
        <v>9.1999999999999998E-2</v>
      </c>
      <c r="AG5820">
        <v>9.9000000000000005E-2</v>
      </c>
      <c r="AH5820">
        <v>0.109</v>
      </c>
      <c r="AI5820">
        <v>0.13</v>
      </c>
      <c r="AJ5820">
        <v>0.14299999999999999</v>
      </c>
      <c r="AK5820">
        <v>0.151</v>
      </c>
      <c r="AL5820">
        <v>0.19800000000000001</v>
      </c>
      <c r="AM5820">
        <v>0.14699999999999999</v>
      </c>
      <c r="AN5820">
        <v>0.16800000000000001</v>
      </c>
      <c r="AO5820">
        <v>0.192</v>
      </c>
      <c r="AP5820">
        <v>0.19400000000000001</v>
      </c>
      <c r="AQ5820">
        <v>0.187</v>
      </c>
      <c r="AR5820">
        <v>0.186</v>
      </c>
      <c r="AS5820">
        <v>0.14899999999999999</v>
      </c>
      <c r="AT5820">
        <v>0.13500000000000001</v>
      </c>
      <c r="AU5820">
        <v>0.14299999999999999</v>
      </c>
      <c r="AV5820">
        <v>0.159</v>
      </c>
      <c r="AW5820">
        <v>0.15</v>
      </c>
      <c r="AX5820">
        <v>0.14599999999999999</v>
      </c>
      <c r="AY5820">
        <v>0.14499999999999999</v>
      </c>
      <c r="AZ5820">
        <v>0.14399999999999999</v>
      </c>
      <c r="BA5820">
        <v>0.14399999999999999</v>
      </c>
      <c r="BB5820">
        <v>0.14399999999999999</v>
      </c>
      <c r="BC5820">
        <v>2017</v>
      </c>
    </row>
    <row r="5821" spans="1:55" x14ac:dyDescent="0.25">
      <c r="A5821">
        <v>449</v>
      </c>
      <c r="B5821" t="s">
        <v>1444</v>
      </c>
      <c r="C5821" t="s">
        <v>279</v>
      </c>
      <c r="D5821" t="s">
        <v>1445</v>
      </c>
      <c r="E5821" t="s">
        <v>280</v>
      </c>
      <c r="F5821" t="s">
        <v>281</v>
      </c>
      <c r="G5821" t="s">
        <v>282</v>
      </c>
      <c r="I5821" t="s">
        <v>1446</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29.343</v>
      </c>
      <c r="AU5821">
        <v>31.347999999999999</v>
      </c>
      <c r="AV5821">
        <v>31.5</v>
      </c>
      <c r="AW5821">
        <v>31.8</v>
      </c>
      <c r="AX5821">
        <v>32</v>
      </c>
      <c r="AY5821">
        <v>32.200000000000003</v>
      </c>
      <c r="AZ5821">
        <v>32.299999999999997</v>
      </c>
      <c r="BA5821">
        <v>32.4</v>
      </c>
      <c r="BB5821">
        <v>32.4</v>
      </c>
      <c r="BC5821">
        <v>2017</v>
      </c>
    </row>
    <row r="5822" spans="1:55" x14ac:dyDescent="0.25">
      <c r="A5822">
        <v>449</v>
      </c>
      <c r="B5822" t="s">
        <v>1444</v>
      </c>
      <c r="C5822" t="s">
        <v>283</v>
      </c>
      <c r="D5822" t="s">
        <v>1445</v>
      </c>
      <c r="E5822" t="s">
        <v>284</v>
      </c>
      <c r="F5822" t="s">
        <v>285</v>
      </c>
      <c r="G5822" t="s">
        <v>282</v>
      </c>
      <c r="I5822" t="s">
        <v>1446</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14.272</v>
      </c>
      <c r="AT5822">
        <v>10.534000000000001</v>
      </c>
      <c r="AU5822">
        <v>16.148</v>
      </c>
      <c r="AV5822">
        <v>25.59</v>
      </c>
      <c r="AW5822">
        <v>23.068000000000001</v>
      </c>
      <c r="AX5822">
        <v>26.603999999999999</v>
      </c>
      <c r="AY5822">
        <v>27.370999999999999</v>
      </c>
      <c r="AZ5822">
        <v>26.617999999999999</v>
      </c>
      <c r="BA5822">
        <v>25.978999999999999</v>
      </c>
      <c r="BB5822">
        <v>25.878</v>
      </c>
      <c r="BC5822">
        <v>2017</v>
      </c>
    </row>
    <row r="5823" spans="1:55" x14ac:dyDescent="0.25">
      <c r="A5823">
        <v>449</v>
      </c>
      <c r="B5823" t="s">
        <v>1444</v>
      </c>
      <c r="C5823" t="s">
        <v>286</v>
      </c>
      <c r="D5823" t="s">
        <v>1445</v>
      </c>
      <c r="E5823" t="s">
        <v>287</v>
      </c>
      <c r="F5823" t="s">
        <v>288</v>
      </c>
      <c r="G5823" t="s">
        <v>250</v>
      </c>
      <c r="I5823" t="s">
        <v>1447</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155.184</v>
      </c>
      <c r="AU5823">
        <v>157.667</v>
      </c>
      <c r="AV5823">
        <v>159.08600000000001</v>
      </c>
      <c r="AW5823">
        <v>161.47200000000001</v>
      </c>
      <c r="AX5823">
        <v>164.37899999999999</v>
      </c>
      <c r="AY5823">
        <v>170.625</v>
      </c>
      <c r="AZ5823">
        <v>176.42599999999999</v>
      </c>
      <c r="BA5823">
        <v>181.36600000000001</v>
      </c>
      <c r="BB5823">
        <v>185.9</v>
      </c>
      <c r="BC5823">
        <v>2018</v>
      </c>
    </row>
    <row r="5824" spans="1:55" x14ac:dyDescent="0.25">
      <c r="A5824">
        <v>449</v>
      </c>
      <c r="B5824" t="s">
        <v>1444</v>
      </c>
      <c r="C5824" t="s">
        <v>290</v>
      </c>
      <c r="D5824" t="s">
        <v>1445</v>
      </c>
      <c r="E5824" t="s">
        <v>287</v>
      </c>
      <c r="F5824" t="s">
        <v>291</v>
      </c>
      <c r="G5824" t="s">
        <v>235</v>
      </c>
      <c r="I5824" t="s">
        <v>292</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1.1000000000000001</v>
      </c>
      <c r="AU5824">
        <v>1.6</v>
      </c>
      <c r="AV5824">
        <v>0.9</v>
      </c>
      <c r="AW5824">
        <v>1.5</v>
      </c>
      <c r="AX5824">
        <v>1.8</v>
      </c>
      <c r="AY5824">
        <v>3.8</v>
      </c>
      <c r="AZ5824">
        <v>3.4</v>
      </c>
      <c r="BA5824">
        <v>2.8</v>
      </c>
      <c r="BB5824">
        <v>2.5</v>
      </c>
      <c r="BC5824">
        <v>2018</v>
      </c>
    </row>
    <row r="5825" spans="1:55" x14ac:dyDescent="0.25">
      <c r="A5825">
        <v>449</v>
      </c>
      <c r="B5825" t="s">
        <v>1444</v>
      </c>
      <c r="C5825" t="s">
        <v>293</v>
      </c>
      <c r="D5825" t="s">
        <v>1445</v>
      </c>
      <c r="E5825" t="s">
        <v>294</v>
      </c>
      <c r="F5825" t="s">
        <v>295</v>
      </c>
      <c r="G5825" t="s">
        <v>250</v>
      </c>
      <c r="I5825" t="s">
        <v>1447</v>
      </c>
      <c r="J5825" t="s">
        <v>232</v>
      </c>
      <c r="K5825" t="s">
        <v>232</v>
      </c>
      <c r="L5825" t="s">
        <v>232</v>
      </c>
      <c r="M5825" t="s">
        <v>232</v>
      </c>
      <c r="N5825" t="s">
        <v>232</v>
      </c>
      <c r="O5825" t="s">
        <v>232</v>
      </c>
      <c r="P5825" t="s">
        <v>232</v>
      </c>
      <c r="Q5825" t="s">
        <v>232</v>
      </c>
      <c r="R5825" t="s">
        <v>232</v>
      </c>
      <c r="S5825" t="s">
        <v>232</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149.94800000000001</v>
      </c>
      <c r="AU5825">
        <v>152.34800000000001</v>
      </c>
      <c r="AV5825">
        <v>153.71899999999999</v>
      </c>
      <c r="AW5825">
        <v>156.02500000000001</v>
      </c>
      <c r="AX5825">
        <v>158.833</v>
      </c>
      <c r="AY5825">
        <v>164.869</v>
      </c>
      <c r="AZ5825">
        <v>170.47399999999999</v>
      </c>
      <c r="BA5825">
        <v>175.24700000000001</v>
      </c>
      <c r="BB5825">
        <v>179.62899999999999</v>
      </c>
      <c r="BC5825">
        <v>2018</v>
      </c>
    </row>
    <row r="5826" spans="1:55" x14ac:dyDescent="0.25">
      <c r="A5826">
        <v>449</v>
      </c>
      <c r="B5826" t="s">
        <v>1444</v>
      </c>
      <c r="C5826" t="s">
        <v>296</v>
      </c>
      <c r="D5826" t="s">
        <v>1445</v>
      </c>
      <c r="E5826" t="s">
        <v>294</v>
      </c>
      <c r="F5826" t="s">
        <v>297</v>
      </c>
      <c r="G5826" t="s">
        <v>235</v>
      </c>
      <c r="I5826" t="s">
        <v>298</v>
      </c>
      <c r="J5826" t="s">
        <v>232</v>
      </c>
      <c r="K5826" t="s">
        <v>232</v>
      </c>
      <c r="L5826" t="s">
        <v>232</v>
      </c>
      <c r="M5826" t="s">
        <v>232</v>
      </c>
      <c r="N5826" t="s">
        <v>232</v>
      </c>
      <c r="O5826" t="s">
        <v>232</v>
      </c>
      <c r="P5826" t="s">
        <v>232</v>
      </c>
      <c r="Q5826" t="s">
        <v>232</v>
      </c>
      <c r="R5826" t="s">
        <v>232</v>
      </c>
      <c r="S5826" t="s">
        <v>232</v>
      </c>
      <c r="T5826" t="s">
        <v>232</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1.1000000000000001</v>
      </c>
      <c r="AU5826">
        <v>1.6</v>
      </c>
      <c r="AV5826">
        <v>0.9</v>
      </c>
      <c r="AW5826">
        <v>1.5</v>
      </c>
      <c r="AX5826">
        <v>1.8</v>
      </c>
      <c r="AY5826">
        <v>3.8</v>
      </c>
      <c r="AZ5826">
        <v>3.4</v>
      </c>
      <c r="BA5826">
        <v>2.8</v>
      </c>
      <c r="BB5826">
        <v>2.5</v>
      </c>
      <c r="BC5826">
        <v>2018</v>
      </c>
    </row>
    <row r="5827" spans="1:55" x14ac:dyDescent="0.25">
      <c r="A5827">
        <v>449</v>
      </c>
      <c r="B5827" t="s">
        <v>1444</v>
      </c>
      <c r="C5827" t="s">
        <v>299</v>
      </c>
      <c r="D5827" t="s">
        <v>1445</v>
      </c>
      <c r="E5827" t="s">
        <v>300</v>
      </c>
      <c r="G5827" t="s">
        <v>274</v>
      </c>
    </row>
    <row r="5828" spans="1:55" x14ac:dyDescent="0.25">
      <c r="A5828">
        <v>449</v>
      </c>
      <c r="B5828" t="s">
        <v>1444</v>
      </c>
      <c r="C5828" t="s">
        <v>301</v>
      </c>
      <c r="D5828" t="s">
        <v>1445</v>
      </c>
      <c r="E5828" t="s">
        <v>302</v>
      </c>
      <c r="F5828" t="s">
        <v>303</v>
      </c>
      <c r="G5828" t="s">
        <v>235</v>
      </c>
      <c r="I5828" t="s">
        <v>1448</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17.731000000000002</v>
      </c>
      <c r="V5828">
        <v>13.788</v>
      </c>
      <c r="W5828">
        <v>11.102</v>
      </c>
      <c r="X5828">
        <v>-11.86</v>
      </c>
      <c r="Y5828">
        <v>3.5550000000000002</v>
      </c>
      <c r="Z5828">
        <v>6.8819999999999997</v>
      </c>
      <c r="AA5828">
        <v>19.53</v>
      </c>
      <c r="AB5828">
        <v>22.594000000000001</v>
      </c>
      <c r="AC5828">
        <v>-11.891</v>
      </c>
      <c r="AD5828">
        <v>4.5410000000000004</v>
      </c>
      <c r="AE5828">
        <v>18.777000000000001</v>
      </c>
      <c r="AF5828">
        <v>4.4189999999999996</v>
      </c>
      <c r="AG5828">
        <v>9.343</v>
      </c>
      <c r="AH5828">
        <v>15.188000000000001</v>
      </c>
      <c r="AI5828">
        <v>-4.3689999999999998</v>
      </c>
      <c r="AJ5828">
        <v>11.047000000000001</v>
      </c>
      <c r="AK5828">
        <v>32.304000000000002</v>
      </c>
      <c r="AL5828">
        <v>29.516999999999999</v>
      </c>
      <c r="AM5828">
        <v>-15.14</v>
      </c>
      <c r="AN5828">
        <v>2.569</v>
      </c>
      <c r="AO5828">
        <v>12.079000000000001</v>
      </c>
      <c r="AP5828">
        <v>18.052</v>
      </c>
      <c r="AQ5828">
        <v>26.33</v>
      </c>
      <c r="AR5828">
        <v>-7.0549999999999997</v>
      </c>
      <c r="AS5828">
        <v>3.8130000000000002</v>
      </c>
      <c r="AT5828">
        <v>-11.007</v>
      </c>
      <c r="AU5828">
        <v>9.0399999999999991</v>
      </c>
      <c r="AV5828">
        <v>3.54</v>
      </c>
      <c r="AW5828">
        <v>0.49</v>
      </c>
      <c r="AX5828">
        <v>4.0789999999999997</v>
      </c>
      <c r="AY5828">
        <v>3.9129999999999998</v>
      </c>
      <c r="AZ5828">
        <v>4.1269999999999998</v>
      </c>
      <c r="BA5828">
        <v>4.5289999999999999</v>
      </c>
      <c r="BB5828">
        <v>4.8579999999999997</v>
      </c>
      <c r="BC5828">
        <v>2017</v>
      </c>
    </row>
    <row r="5829" spans="1:55" x14ac:dyDescent="0.25">
      <c r="A5829">
        <v>449</v>
      </c>
      <c r="B5829" t="s">
        <v>1444</v>
      </c>
      <c r="C5829" t="s">
        <v>305</v>
      </c>
      <c r="D5829" t="s">
        <v>1445</v>
      </c>
      <c r="E5829" t="s">
        <v>306</v>
      </c>
      <c r="F5829" t="s">
        <v>307</v>
      </c>
      <c r="G5829" t="s">
        <v>235</v>
      </c>
      <c r="I5829" t="s">
        <v>1448</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14.971</v>
      </c>
      <c r="V5829">
        <v>16.388000000000002</v>
      </c>
      <c r="W5829">
        <v>13.791</v>
      </c>
      <c r="X5829">
        <v>-13.387</v>
      </c>
      <c r="Y5829">
        <v>3.992</v>
      </c>
      <c r="Z5829">
        <v>4.2649999999999997</v>
      </c>
      <c r="AA5829">
        <v>10.897</v>
      </c>
      <c r="AB5829">
        <v>20.109000000000002</v>
      </c>
      <c r="AC5829">
        <v>-15.394</v>
      </c>
      <c r="AD5829">
        <v>5.742</v>
      </c>
      <c r="AE5829">
        <v>21.068000000000001</v>
      </c>
      <c r="AF5829">
        <v>6.2549999999999999</v>
      </c>
      <c r="AG5829">
        <v>2.4670000000000001</v>
      </c>
      <c r="AH5829">
        <v>17.295000000000002</v>
      </c>
      <c r="AI5829">
        <v>-3.9940000000000002</v>
      </c>
      <c r="AJ5829">
        <v>10.813000000000001</v>
      </c>
      <c r="AK5829">
        <v>36.128999999999998</v>
      </c>
      <c r="AL5829">
        <v>36.722000000000001</v>
      </c>
      <c r="AM5829">
        <v>-18.782</v>
      </c>
      <c r="AN5829">
        <v>1.4730000000000001</v>
      </c>
      <c r="AO5829">
        <v>11.808999999999999</v>
      </c>
      <c r="AP5829">
        <v>19.494</v>
      </c>
      <c r="AQ5829">
        <v>29.917999999999999</v>
      </c>
      <c r="AR5829">
        <v>-10.695</v>
      </c>
      <c r="AS5829">
        <v>1.905</v>
      </c>
      <c r="AT5829">
        <v>-16.024000000000001</v>
      </c>
      <c r="AU5829">
        <v>10.471</v>
      </c>
      <c r="AV5829">
        <v>1.288</v>
      </c>
      <c r="AW5829">
        <v>1.69</v>
      </c>
      <c r="AX5829">
        <v>3.6789999999999998</v>
      </c>
      <c r="AY5829">
        <v>4.1660000000000004</v>
      </c>
      <c r="AZ5829">
        <v>4.6630000000000003</v>
      </c>
      <c r="BA5829">
        <v>5.0359999999999996</v>
      </c>
      <c r="BB5829">
        <v>5.4119999999999999</v>
      </c>
      <c r="BC5829">
        <v>2017</v>
      </c>
    </row>
    <row r="5830" spans="1:55" x14ac:dyDescent="0.25">
      <c r="A5830">
        <v>449</v>
      </c>
      <c r="B5830" t="s">
        <v>1444</v>
      </c>
      <c r="C5830" t="s">
        <v>308</v>
      </c>
      <c r="D5830" t="s">
        <v>1445</v>
      </c>
      <c r="E5830" t="s">
        <v>309</v>
      </c>
      <c r="F5830" t="s">
        <v>310</v>
      </c>
      <c r="G5830" t="s">
        <v>235</v>
      </c>
      <c r="I5830" t="s">
        <v>1448</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-4.3860000000000001</v>
      </c>
      <c r="V5830">
        <v>15.553000000000001</v>
      </c>
      <c r="W5830">
        <v>4.4560000000000004</v>
      </c>
      <c r="X5830">
        <v>4.8220000000000001</v>
      </c>
      <c r="Y5830">
        <v>2.1040000000000001</v>
      </c>
      <c r="Z5830">
        <v>9.7309999999999999</v>
      </c>
      <c r="AA5830">
        <v>12.686</v>
      </c>
      <c r="AB5830">
        <v>-4.8259999999999996</v>
      </c>
      <c r="AC5830">
        <v>6.1950000000000003</v>
      </c>
      <c r="AD5830">
        <v>14.747</v>
      </c>
      <c r="AE5830">
        <v>10.196999999999999</v>
      </c>
      <c r="AF5830">
        <v>-0.19500000000000001</v>
      </c>
      <c r="AG5830">
        <v>-6.1470000000000002</v>
      </c>
      <c r="AH5830">
        <v>-6.298</v>
      </c>
      <c r="AI5830">
        <v>9.4760000000000009</v>
      </c>
      <c r="AJ5830">
        <v>0.16600000000000001</v>
      </c>
      <c r="AK5830">
        <v>5.6239999999999997</v>
      </c>
      <c r="AL5830">
        <v>22.132999999999999</v>
      </c>
      <c r="AM5830">
        <v>-3.7229999999999999</v>
      </c>
      <c r="AN5830">
        <v>8.6129999999999995</v>
      </c>
      <c r="AO5830">
        <v>6.1820000000000004</v>
      </c>
      <c r="AP5830">
        <v>10.811999999999999</v>
      </c>
      <c r="AQ5830">
        <v>10.32</v>
      </c>
      <c r="AR5830">
        <v>0.93799999999999994</v>
      </c>
      <c r="AS5830">
        <v>-0.84399999999999997</v>
      </c>
      <c r="AT5830">
        <v>-10.178000000000001</v>
      </c>
      <c r="AU5830">
        <v>3.032</v>
      </c>
      <c r="AV5830">
        <v>6.3070000000000004</v>
      </c>
      <c r="AW5830">
        <v>2.9860000000000002</v>
      </c>
      <c r="AX5830">
        <v>8.9629999999999992</v>
      </c>
      <c r="AY5830">
        <v>5.7990000000000004</v>
      </c>
      <c r="AZ5830">
        <v>3.1179999999999999</v>
      </c>
      <c r="BA5830">
        <v>3.4649999999999999</v>
      </c>
      <c r="BB5830">
        <v>4.3129999999999997</v>
      </c>
      <c r="BC5830">
        <v>2017</v>
      </c>
    </row>
    <row r="5831" spans="1:55" x14ac:dyDescent="0.25">
      <c r="A5831">
        <v>449</v>
      </c>
      <c r="B5831" t="s">
        <v>1444</v>
      </c>
      <c r="C5831" t="s">
        <v>311</v>
      </c>
      <c r="D5831" t="s">
        <v>1445</v>
      </c>
      <c r="E5831" t="s">
        <v>312</v>
      </c>
      <c r="F5831" t="s">
        <v>313</v>
      </c>
      <c r="G5831" t="s">
        <v>235</v>
      </c>
      <c r="I5831" t="s">
        <v>1448</v>
      </c>
      <c r="J5831">
        <v>-6.5270000000000001</v>
      </c>
      <c r="K5831">
        <v>20.164000000000001</v>
      </c>
      <c r="L5831">
        <v>0.95199999999999996</v>
      </c>
      <c r="M5831">
        <v>14.436</v>
      </c>
      <c r="N5831">
        <v>5.3869999999999996</v>
      </c>
      <c r="O5831">
        <v>18.689</v>
      </c>
      <c r="P5831">
        <v>14.817</v>
      </c>
      <c r="Q5831">
        <v>3.8330000000000002</v>
      </c>
      <c r="R5831">
        <v>12.36</v>
      </c>
      <c r="S5831">
        <v>1.32</v>
      </c>
      <c r="T5831">
        <v>8.1</v>
      </c>
      <c r="U5831">
        <v>-4.4610000000000003</v>
      </c>
      <c r="V5831">
        <v>15.590999999999999</v>
      </c>
      <c r="W5831">
        <v>4.4470000000000001</v>
      </c>
      <c r="X5831">
        <v>4.83</v>
      </c>
      <c r="Y5831">
        <v>2.125</v>
      </c>
      <c r="Z5831">
        <v>9.6950000000000003</v>
      </c>
      <c r="AA5831">
        <v>9.1579999999999995</v>
      </c>
      <c r="AB5831">
        <v>-7.9729999999999999</v>
      </c>
      <c r="AC5831">
        <v>7.55</v>
      </c>
      <c r="AD5831">
        <v>16.597999999999999</v>
      </c>
      <c r="AE5831">
        <v>8.657</v>
      </c>
      <c r="AF5831">
        <v>-0.14899999999999999</v>
      </c>
      <c r="AG5831">
        <v>-6.319</v>
      </c>
      <c r="AH5831">
        <v>-6.2130000000000001</v>
      </c>
      <c r="AI5831">
        <v>9.9949999999999992</v>
      </c>
      <c r="AJ5831">
        <v>-0.82499999999999996</v>
      </c>
      <c r="AK5831">
        <v>4.8899999999999997</v>
      </c>
      <c r="AL5831">
        <v>24.434000000000001</v>
      </c>
      <c r="AM5831">
        <v>-4.6509999999999998</v>
      </c>
      <c r="AN5831">
        <v>9.5739999999999998</v>
      </c>
      <c r="AO5831">
        <v>6.165</v>
      </c>
      <c r="AP5831">
        <v>10.596</v>
      </c>
      <c r="AQ5831">
        <v>10.228</v>
      </c>
      <c r="AR5831">
        <v>0.35599999999999998</v>
      </c>
      <c r="AS5831">
        <v>-4.1589999999999998</v>
      </c>
      <c r="AT5831">
        <v>-13.018000000000001</v>
      </c>
      <c r="AU5831">
        <v>3.851</v>
      </c>
      <c r="AV5831">
        <v>7.7270000000000003</v>
      </c>
      <c r="AW5831">
        <v>1.2090000000000001</v>
      </c>
      <c r="AX5831">
        <v>8.7170000000000005</v>
      </c>
      <c r="AY5831">
        <v>5.0030000000000001</v>
      </c>
      <c r="AZ5831">
        <v>1.9159999999999999</v>
      </c>
      <c r="BA5831">
        <v>2.25</v>
      </c>
      <c r="BB5831">
        <v>3.19</v>
      </c>
      <c r="BC5831">
        <v>2017</v>
      </c>
    </row>
    <row r="5832" spans="1:55" x14ac:dyDescent="0.25">
      <c r="A5832">
        <v>449</v>
      </c>
      <c r="B5832" t="s">
        <v>1444</v>
      </c>
      <c r="C5832" t="s">
        <v>314</v>
      </c>
      <c r="D5832" t="s">
        <v>1445</v>
      </c>
      <c r="E5832" t="s">
        <v>315</v>
      </c>
      <c r="F5832" t="s">
        <v>316</v>
      </c>
      <c r="G5832" t="s">
        <v>317</v>
      </c>
    </row>
    <row r="5833" spans="1:55" x14ac:dyDescent="0.25">
      <c r="A5833">
        <v>449</v>
      </c>
      <c r="B5833" t="s">
        <v>1444</v>
      </c>
      <c r="C5833" t="s">
        <v>318</v>
      </c>
      <c r="D5833" t="s">
        <v>1445</v>
      </c>
      <c r="E5833" t="s">
        <v>319</v>
      </c>
      <c r="F5833" t="s">
        <v>320</v>
      </c>
      <c r="G5833" t="s">
        <v>321</v>
      </c>
      <c r="H5833" t="s">
        <v>322</v>
      </c>
    </row>
    <row r="5834" spans="1:55" x14ac:dyDescent="0.25">
      <c r="A5834">
        <v>449</v>
      </c>
      <c r="B5834" t="s">
        <v>1444</v>
      </c>
      <c r="C5834" t="s">
        <v>323</v>
      </c>
      <c r="D5834" t="s">
        <v>1445</v>
      </c>
      <c r="E5834" t="s">
        <v>324</v>
      </c>
      <c r="F5834" t="s">
        <v>325</v>
      </c>
      <c r="G5834" t="s">
        <v>321</v>
      </c>
      <c r="H5834" t="s">
        <v>322</v>
      </c>
      <c r="I5834" t="s">
        <v>1449</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4.133</v>
      </c>
      <c r="AV5834">
        <v>4.2610000000000001</v>
      </c>
      <c r="AW5834">
        <v>4.3940000000000001</v>
      </c>
      <c r="AX5834">
        <v>4.5330000000000004</v>
      </c>
      <c r="AY5834">
        <v>4.6779999999999999</v>
      </c>
      <c r="AZ5834">
        <v>4.8289999999999997</v>
      </c>
      <c r="BA5834">
        <v>4.9829999999999997</v>
      </c>
      <c r="BB5834">
        <v>5.1429999999999998</v>
      </c>
      <c r="BC5834">
        <v>2017</v>
      </c>
    </row>
    <row r="5835" spans="1:55" x14ac:dyDescent="0.25">
      <c r="A5835">
        <v>449</v>
      </c>
      <c r="B5835" t="s">
        <v>1444</v>
      </c>
      <c r="C5835" t="s">
        <v>327</v>
      </c>
      <c r="D5835" t="s">
        <v>1445</v>
      </c>
      <c r="E5835" t="s">
        <v>328</v>
      </c>
      <c r="F5835" t="s">
        <v>329</v>
      </c>
      <c r="G5835" t="s">
        <v>229</v>
      </c>
      <c r="H5835" t="s">
        <v>230</v>
      </c>
      <c r="I5835" t="s">
        <v>1450</v>
      </c>
      <c r="J5835" t="s">
        <v>232</v>
      </c>
      <c r="K5835" t="s">
        <v>232</v>
      </c>
      <c r="L5835" t="s">
        <v>232</v>
      </c>
      <c r="M5835" t="s">
        <v>232</v>
      </c>
      <c r="N5835" t="s">
        <v>232</v>
      </c>
      <c r="O5835" t="s">
        <v>232</v>
      </c>
      <c r="P5835" t="s">
        <v>232</v>
      </c>
      <c r="Q5835" t="s">
        <v>232</v>
      </c>
      <c r="R5835" t="s">
        <v>232</v>
      </c>
      <c r="S5835" t="s">
        <v>232</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11.143000000000001</v>
      </c>
      <c r="AW5835">
        <v>10.215</v>
      </c>
      <c r="AX5835">
        <v>11.183999999999999</v>
      </c>
      <c r="AY5835">
        <v>12.048</v>
      </c>
      <c r="AZ5835">
        <v>12.114000000000001</v>
      </c>
      <c r="BA5835">
        <v>12.202</v>
      </c>
      <c r="BB5835">
        <v>12.472</v>
      </c>
      <c r="BC5835">
        <v>2017</v>
      </c>
    </row>
    <row r="5836" spans="1:55" x14ac:dyDescent="0.25">
      <c r="A5836">
        <v>449</v>
      </c>
      <c r="B5836" t="s">
        <v>1444</v>
      </c>
      <c r="C5836" t="s">
        <v>331</v>
      </c>
      <c r="D5836" t="s">
        <v>1445</v>
      </c>
      <c r="E5836" t="s">
        <v>328</v>
      </c>
      <c r="F5836" t="s">
        <v>329</v>
      </c>
      <c r="G5836" t="s">
        <v>282</v>
      </c>
      <c r="I5836" t="s">
        <v>332</v>
      </c>
      <c r="J5836" t="s">
        <v>232</v>
      </c>
      <c r="K5836" t="s">
        <v>232</v>
      </c>
      <c r="L5836" t="s">
        <v>232</v>
      </c>
      <c r="M5836" t="s">
        <v>232</v>
      </c>
      <c r="N5836" t="s">
        <v>232</v>
      </c>
      <c r="O5836" t="s">
        <v>232</v>
      </c>
      <c r="P5836" t="s">
        <v>232</v>
      </c>
      <c r="Q5836" t="s">
        <v>232</v>
      </c>
      <c r="R5836" t="s">
        <v>232</v>
      </c>
      <c r="S5836" t="s">
        <v>232</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29.67</v>
      </c>
      <c r="AU5836">
        <v>31.73</v>
      </c>
      <c r="AV5836">
        <v>35.238999999999997</v>
      </c>
      <c r="AW5836">
        <v>33.433999999999997</v>
      </c>
      <c r="AX5836">
        <v>34.564</v>
      </c>
      <c r="AY5836">
        <v>35.851999999999997</v>
      </c>
      <c r="AZ5836">
        <v>34.991</v>
      </c>
      <c r="BA5836">
        <v>34.081000000000003</v>
      </c>
      <c r="BB5836">
        <v>33.566000000000003</v>
      </c>
      <c r="BC5836">
        <v>2017</v>
      </c>
    </row>
    <row r="5837" spans="1:55" x14ac:dyDescent="0.25">
      <c r="A5837">
        <v>449</v>
      </c>
      <c r="B5837" t="s">
        <v>1444</v>
      </c>
      <c r="C5837" t="s">
        <v>333</v>
      </c>
      <c r="D5837" t="s">
        <v>1445</v>
      </c>
      <c r="E5837" t="s">
        <v>334</v>
      </c>
      <c r="F5837" t="s">
        <v>335</v>
      </c>
      <c r="G5837" t="s">
        <v>229</v>
      </c>
      <c r="H5837" t="s">
        <v>230</v>
      </c>
      <c r="I5837" t="s">
        <v>1450</v>
      </c>
      <c r="J5837" t="s">
        <v>232</v>
      </c>
      <c r="K5837" t="s">
        <v>232</v>
      </c>
      <c r="L5837" t="s">
        <v>232</v>
      </c>
      <c r="M5837" t="s">
        <v>232</v>
      </c>
      <c r="N5837" t="s">
        <v>232</v>
      </c>
      <c r="O5837" t="s">
        <v>232</v>
      </c>
      <c r="P5837" t="s">
        <v>232</v>
      </c>
      <c r="Q5837" t="s">
        <v>232</v>
      </c>
      <c r="R5837" t="s">
        <v>232</v>
      </c>
      <c r="S5837" t="s">
        <v>232</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12.148999999999999</v>
      </c>
      <c r="AV5837">
        <v>13.577</v>
      </c>
      <c r="AW5837">
        <v>13.234999999999999</v>
      </c>
      <c r="AX5837">
        <v>13.456</v>
      </c>
      <c r="AY5837">
        <v>13.936</v>
      </c>
      <c r="AZ5837">
        <v>14.398</v>
      </c>
      <c r="BA5837">
        <v>14.941000000000001</v>
      </c>
      <c r="BB5837">
        <v>15.409000000000001</v>
      </c>
      <c r="BC5837">
        <v>2017</v>
      </c>
    </row>
    <row r="5838" spans="1:55" x14ac:dyDescent="0.25">
      <c r="A5838">
        <v>449</v>
      </c>
      <c r="B5838" t="s">
        <v>1444</v>
      </c>
      <c r="C5838" t="s">
        <v>336</v>
      </c>
      <c r="D5838" t="s">
        <v>1445</v>
      </c>
      <c r="E5838" t="s">
        <v>334</v>
      </c>
      <c r="F5838" t="s">
        <v>335</v>
      </c>
      <c r="G5838" t="s">
        <v>282</v>
      </c>
      <c r="I5838" t="s">
        <v>337</v>
      </c>
      <c r="J5838" t="s">
        <v>232</v>
      </c>
      <c r="K5838" t="s">
        <v>232</v>
      </c>
      <c r="L5838" t="s">
        <v>232</v>
      </c>
      <c r="M5838" t="s">
        <v>232</v>
      </c>
      <c r="N5838" t="s">
        <v>232</v>
      </c>
      <c r="O5838" t="s">
        <v>232</v>
      </c>
      <c r="P5838" t="s">
        <v>232</v>
      </c>
      <c r="Q5838" t="s">
        <v>232</v>
      </c>
      <c r="R5838" t="s">
        <v>232</v>
      </c>
      <c r="S5838" t="s">
        <v>232</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50.83</v>
      </c>
      <c r="AU5838">
        <v>44.637</v>
      </c>
      <c r="AV5838">
        <v>42.933</v>
      </c>
      <c r="AW5838">
        <v>43.322000000000003</v>
      </c>
      <c r="AX5838">
        <v>41.584000000000003</v>
      </c>
      <c r="AY5838">
        <v>41.47</v>
      </c>
      <c r="AZ5838">
        <v>41.591000000000001</v>
      </c>
      <c r="BA5838">
        <v>41.732999999999997</v>
      </c>
      <c r="BB5838">
        <v>41.47</v>
      </c>
      <c r="BC5838">
        <v>2017</v>
      </c>
    </row>
    <row r="5839" spans="1:55" x14ac:dyDescent="0.25">
      <c r="A5839">
        <v>449</v>
      </c>
      <c r="B5839" t="s">
        <v>1444</v>
      </c>
      <c r="C5839" t="s">
        <v>338</v>
      </c>
      <c r="D5839" t="s">
        <v>1445</v>
      </c>
      <c r="E5839" t="s">
        <v>339</v>
      </c>
      <c r="F5839" t="s">
        <v>340</v>
      </c>
      <c r="G5839" t="s">
        <v>229</v>
      </c>
      <c r="H5839" t="s">
        <v>230</v>
      </c>
      <c r="I5839" t="s">
        <v>1450</v>
      </c>
      <c r="J5839" t="s">
        <v>232</v>
      </c>
      <c r="K5839" t="s">
        <v>232</v>
      </c>
      <c r="L5839" t="s">
        <v>232</v>
      </c>
      <c r="M5839" t="s">
        <v>232</v>
      </c>
      <c r="N5839" t="s">
        <v>232</v>
      </c>
      <c r="O5839" t="s">
        <v>232</v>
      </c>
      <c r="P5839" t="s">
        <v>232</v>
      </c>
      <c r="Q5839" t="s">
        <v>232</v>
      </c>
      <c r="R5839" t="s">
        <v>232</v>
      </c>
      <c r="S5839" t="s">
        <v>232</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-3.5129999999999999</v>
      </c>
      <c r="AV5839">
        <v>-2.4329999999999998</v>
      </c>
      <c r="AW5839">
        <v>-3.0209999999999999</v>
      </c>
      <c r="AX5839">
        <v>-2.2719999999999998</v>
      </c>
      <c r="AY5839">
        <v>-1.8879999999999999</v>
      </c>
      <c r="AZ5839">
        <v>-2.2850000000000001</v>
      </c>
      <c r="BA5839">
        <v>-2.7389999999999999</v>
      </c>
      <c r="BB5839">
        <v>-2.9369999999999998</v>
      </c>
      <c r="BC5839">
        <v>2017</v>
      </c>
    </row>
    <row r="5840" spans="1:55" x14ac:dyDescent="0.25">
      <c r="A5840">
        <v>449</v>
      </c>
      <c r="B5840" t="s">
        <v>1444</v>
      </c>
      <c r="C5840" t="s">
        <v>341</v>
      </c>
      <c r="D5840" t="s">
        <v>1445</v>
      </c>
      <c r="E5840" t="s">
        <v>339</v>
      </c>
      <c r="F5840" t="s">
        <v>340</v>
      </c>
      <c r="G5840" t="s">
        <v>282</v>
      </c>
      <c r="I5840" t="s">
        <v>342</v>
      </c>
      <c r="J5840" t="s">
        <v>232</v>
      </c>
      <c r="K5840" t="s">
        <v>232</v>
      </c>
      <c r="L5840" t="s">
        <v>232</v>
      </c>
      <c r="M5840" t="s">
        <v>232</v>
      </c>
      <c r="N5840" t="s">
        <v>232</v>
      </c>
      <c r="O5840" t="s">
        <v>232</v>
      </c>
      <c r="P5840" t="s">
        <v>232</v>
      </c>
      <c r="Q5840" t="s">
        <v>232</v>
      </c>
      <c r="R5840" t="s">
        <v>232</v>
      </c>
      <c r="S5840" t="s">
        <v>232</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-21.16</v>
      </c>
      <c r="AU5840">
        <v>-12.907999999999999</v>
      </c>
      <c r="AV5840">
        <v>-7.6950000000000003</v>
      </c>
      <c r="AW5840">
        <v>-9.8870000000000005</v>
      </c>
      <c r="AX5840">
        <v>-7.02</v>
      </c>
      <c r="AY5840">
        <v>-5.6180000000000003</v>
      </c>
      <c r="AZ5840">
        <v>-6.5990000000000002</v>
      </c>
      <c r="BA5840">
        <v>-7.6509999999999998</v>
      </c>
      <c r="BB5840">
        <v>-7.9039999999999999</v>
      </c>
      <c r="BC5840">
        <v>2017</v>
      </c>
    </row>
    <row r="5841" spans="1:55" x14ac:dyDescent="0.25">
      <c r="A5841">
        <v>449</v>
      </c>
      <c r="B5841" t="s">
        <v>1444</v>
      </c>
      <c r="C5841" t="s">
        <v>343</v>
      </c>
      <c r="D5841" t="s">
        <v>1445</v>
      </c>
      <c r="E5841" t="s">
        <v>344</v>
      </c>
      <c r="F5841" t="s">
        <v>345</v>
      </c>
      <c r="G5841" t="s">
        <v>229</v>
      </c>
      <c r="H5841" t="s">
        <v>230</v>
      </c>
    </row>
    <row r="5842" spans="1:55" x14ac:dyDescent="0.25">
      <c r="A5842">
        <v>449</v>
      </c>
      <c r="B5842" t="s">
        <v>1444</v>
      </c>
      <c r="C5842" t="s">
        <v>346</v>
      </c>
      <c r="D5842" t="s">
        <v>1445</v>
      </c>
      <c r="E5842" t="s">
        <v>344</v>
      </c>
      <c r="F5842" t="s">
        <v>345</v>
      </c>
      <c r="G5842" t="s">
        <v>270</v>
      </c>
    </row>
    <row r="5843" spans="1:55" x14ac:dyDescent="0.25">
      <c r="A5843">
        <v>449</v>
      </c>
      <c r="B5843" t="s">
        <v>1444</v>
      </c>
      <c r="C5843" t="s">
        <v>347</v>
      </c>
      <c r="D5843" t="s">
        <v>1445</v>
      </c>
      <c r="E5843" t="s">
        <v>348</v>
      </c>
      <c r="F5843" t="s">
        <v>349</v>
      </c>
      <c r="G5843" t="s">
        <v>229</v>
      </c>
      <c r="H5843" t="s">
        <v>230</v>
      </c>
      <c r="I5843" t="s">
        <v>1450</v>
      </c>
      <c r="J5843" t="s">
        <v>232</v>
      </c>
      <c r="K5843" t="s">
        <v>232</v>
      </c>
      <c r="L5843" t="s">
        <v>232</v>
      </c>
      <c r="M5843" t="s">
        <v>232</v>
      </c>
      <c r="N5843" t="s">
        <v>232</v>
      </c>
      <c r="O5843" t="s">
        <v>232</v>
      </c>
      <c r="P5843" t="s">
        <v>232</v>
      </c>
      <c r="Q5843" t="s">
        <v>232</v>
      </c>
      <c r="R5843" t="s">
        <v>232</v>
      </c>
      <c r="S5843" t="s">
        <v>232</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-3.3540000000000001</v>
      </c>
      <c r="AV5843">
        <v>-2.1320000000000001</v>
      </c>
      <c r="AW5843">
        <v>-2.6589999999999998</v>
      </c>
      <c r="AX5843">
        <v>-1.8839999999999999</v>
      </c>
      <c r="AY5843">
        <v>-1.3859999999999999</v>
      </c>
      <c r="AZ5843">
        <v>-1.61</v>
      </c>
      <c r="BA5843">
        <v>-1.806</v>
      </c>
      <c r="BB5843">
        <v>-1.8140000000000001</v>
      </c>
      <c r="BC5843">
        <v>2017</v>
      </c>
    </row>
    <row r="5844" spans="1:55" x14ac:dyDescent="0.25">
      <c r="A5844">
        <v>449</v>
      </c>
      <c r="B5844" t="s">
        <v>1444</v>
      </c>
      <c r="C5844" t="s">
        <v>350</v>
      </c>
      <c r="D5844" t="s">
        <v>1445</v>
      </c>
      <c r="E5844" t="s">
        <v>348</v>
      </c>
      <c r="F5844" t="s">
        <v>349</v>
      </c>
      <c r="G5844" t="s">
        <v>282</v>
      </c>
      <c r="I5844" t="s">
        <v>351</v>
      </c>
      <c r="J5844" t="s">
        <v>232</v>
      </c>
      <c r="K5844" t="s">
        <v>232</v>
      </c>
      <c r="L5844" t="s">
        <v>232</v>
      </c>
      <c r="M5844" t="s">
        <v>232</v>
      </c>
      <c r="N5844" t="s">
        <v>232</v>
      </c>
      <c r="O5844" t="s">
        <v>232</v>
      </c>
      <c r="P5844" t="s">
        <v>232</v>
      </c>
      <c r="Q5844" t="s">
        <v>232</v>
      </c>
      <c r="R5844" t="s">
        <v>232</v>
      </c>
      <c r="S5844" t="s">
        <v>232</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-21.643000000000001</v>
      </c>
      <c r="AU5844">
        <v>-12.323</v>
      </c>
      <c r="AV5844">
        <v>-6.7430000000000003</v>
      </c>
      <c r="AW5844">
        <v>-8.702</v>
      </c>
      <c r="AX5844">
        <v>-5.8209999999999997</v>
      </c>
      <c r="AY5844">
        <v>-4.1239999999999997</v>
      </c>
      <c r="AZ5844">
        <v>-4.6500000000000004</v>
      </c>
      <c r="BA5844">
        <v>-5.0430000000000001</v>
      </c>
      <c r="BB5844">
        <v>-4.8819999999999997</v>
      </c>
      <c r="BC5844">
        <v>2017</v>
      </c>
    </row>
    <row r="5845" spans="1:55" x14ac:dyDescent="0.25">
      <c r="A5845">
        <v>449</v>
      </c>
      <c r="B5845" t="s">
        <v>1444</v>
      </c>
      <c r="C5845" t="s">
        <v>352</v>
      </c>
      <c r="D5845" t="s">
        <v>1445</v>
      </c>
      <c r="E5845" t="s">
        <v>353</v>
      </c>
      <c r="F5845" t="s">
        <v>354</v>
      </c>
      <c r="G5845" t="s">
        <v>229</v>
      </c>
      <c r="H5845" t="s">
        <v>230</v>
      </c>
      <c r="I5845" t="s">
        <v>1450</v>
      </c>
      <c r="J5845" t="s">
        <v>232</v>
      </c>
      <c r="K5845" t="s">
        <v>232</v>
      </c>
      <c r="L5845" t="s">
        <v>232</v>
      </c>
      <c r="M5845" t="s">
        <v>232</v>
      </c>
      <c r="N5845" t="s">
        <v>232</v>
      </c>
      <c r="O5845" t="s">
        <v>232</v>
      </c>
      <c r="P5845" t="s">
        <v>232</v>
      </c>
      <c r="Q5845" t="s">
        <v>232</v>
      </c>
      <c r="R5845" t="s">
        <v>232</v>
      </c>
      <c r="S5845" t="s">
        <v>232</v>
      </c>
      <c r="T5845">
        <v>-0.63200000000000001</v>
      </c>
      <c r="U5845">
        <v>-0.879</v>
      </c>
      <c r="V5845">
        <v>-0.69299999999999995</v>
      </c>
      <c r="W5845">
        <v>-0.114</v>
      </c>
      <c r="X5845">
        <v>0.41899999999999998</v>
      </c>
      <c r="Y5845">
        <v>0.45400000000000001</v>
      </c>
      <c r="Z5845">
        <v>0.54700000000000004</v>
      </c>
      <c r="AA5845">
        <v>0.33300000000000002</v>
      </c>
      <c r="AB5845">
        <v>0.88500000000000001</v>
      </c>
      <c r="AC5845">
        <v>0.80300000000000005</v>
      </c>
      <c r="AD5845">
        <v>0.15</v>
      </c>
      <c r="AE5845">
        <v>-5.3999999999999999E-2</v>
      </c>
      <c r="AF5845">
        <v>-0.27600000000000002</v>
      </c>
      <c r="AG5845">
        <v>-0.65200000000000002</v>
      </c>
      <c r="AH5845">
        <v>-1.194</v>
      </c>
      <c r="AI5845">
        <v>-2.6509999999999998</v>
      </c>
      <c r="AJ5845">
        <v>-3.39</v>
      </c>
      <c r="AK5845">
        <v>-4.7270000000000003</v>
      </c>
      <c r="AL5845">
        <v>-5.7770000000000001</v>
      </c>
      <c r="AM5845">
        <v>-5.9610000000000003</v>
      </c>
      <c r="AN5845">
        <v>-6.5940000000000003</v>
      </c>
      <c r="AO5845">
        <v>-7.7690000000000001</v>
      </c>
      <c r="AP5845">
        <v>-8.5640000000000001</v>
      </c>
      <c r="AQ5845">
        <v>-13.305999999999999</v>
      </c>
      <c r="AR5845">
        <v>-13.75</v>
      </c>
      <c r="AS5845">
        <v>-11.413</v>
      </c>
      <c r="AT5845">
        <v>-7.2370000000000001</v>
      </c>
      <c r="AU5845">
        <v>-2.9420000000000002</v>
      </c>
      <c r="AV5845">
        <v>0.28899999999999998</v>
      </c>
      <c r="AW5845">
        <v>3.2989999999999999</v>
      </c>
      <c r="AX5845">
        <v>5.516</v>
      </c>
      <c r="AY5845">
        <v>7.306</v>
      </c>
      <c r="AZ5845">
        <v>9.5220000000000002</v>
      </c>
      <c r="BA5845">
        <v>12.207000000000001</v>
      </c>
      <c r="BB5845">
        <v>15.101000000000001</v>
      </c>
      <c r="BC5845">
        <v>2017</v>
      </c>
    </row>
    <row r="5846" spans="1:55" x14ac:dyDescent="0.25">
      <c r="A5846">
        <v>449</v>
      </c>
      <c r="B5846" t="s">
        <v>1444</v>
      </c>
      <c r="C5846" t="s">
        <v>355</v>
      </c>
      <c r="D5846" t="s">
        <v>1445</v>
      </c>
      <c r="E5846" t="s">
        <v>353</v>
      </c>
      <c r="F5846" t="s">
        <v>354</v>
      </c>
      <c r="G5846" t="s">
        <v>282</v>
      </c>
      <c r="I5846" t="s">
        <v>379</v>
      </c>
      <c r="J5846" t="s">
        <v>232</v>
      </c>
      <c r="K5846" t="s">
        <v>232</v>
      </c>
      <c r="L5846" t="s">
        <v>232</v>
      </c>
      <c r="M5846" t="s">
        <v>232</v>
      </c>
      <c r="N5846" t="s">
        <v>232</v>
      </c>
      <c r="O5846" t="s">
        <v>232</v>
      </c>
      <c r="P5846" t="s">
        <v>232</v>
      </c>
      <c r="Q5846" t="s">
        <v>232</v>
      </c>
      <c r="R5846" t="s">
        <v>232</v>
      </c>
      <c r="S5846" t="s">
        <v>232</v>
      </c>
      <c r="T5846">
        <v>-14.067</v>
      </c>
      <c r="U5846">
        <v>-20.155999999999999</v>
      </c>
      <c r="V5846">
        <v>-14.476000000000001</v>
      </c>
      <c r="W5846">
        <v>-2.3690000000000002</v>
      </c>
      <c r="X5846">
        <v>8.4339999999999993</v>
      </c>
      <c r="Y5846">
        <v>8.5500000000000007</v>
      </c>
      <c r="Z5846">
        <v>9.3160000000000007</v>
      </c>
      <c r="AA5846">
        <v>5.468</v>
      </c>
      <c r="AB5846">
        <v>16.452000000000002</v>
      </c>
      <c r="AC5846">
        <v>13.385999999999999</v>
      </c>
      <c r="AD5846">
        <v>1.9990000000000001</v>
      </c>
      <c r="AE5846">
        <v>-0.72399999999999998</v>
      </c>
      <c r="AF5846">
        <v>-3.5579999999999998</v>
      </c>
      <c r="AG5846">
        <v>-7.8369999999999997</v>
      </c>
      <c r="AH5846">
        <v>-12.544</v>
      </c>
      <c r="AI5846">
        <v>-22.181999999999999</v>
      </c>
      <c r="AJ5846">
        <v>-23.690999999999999</v>
      </c>
      <c r="AK5846">
        <v>-29.213999999999999</v>
      </c>
      <c r="AL5846">
        <v>-24.669</v>
      </c>
      <c r="AM5846">
        <v>-32.040999999999997</v>
      </c>
      <c r="AN5846">
        <v>-30.061</v>
      </c>
      <c r="AO5846">
        <v>-29.704999999999998</v>
      </c>
      <c r="AP5846">
        <v>-29.071999999999999</v>
      </c>
      <c r="AQ5846">
        <v>-43.924999999999997</v>
      </c>
      <c r="AR5846">
        <v>-44.107999999999997</v>
      </c>
      <c r="AS5846">
        <v>-43.07</v>
      </c>
      <c r="AT5846">
        <v>-28.544</v>
      </c>
      <c r="AU5846">
        <v>-10.81</v>
      </c>
      <c r="AV5846">
        <v>0.91300000000000003</v>
      </c>
      <c r="AW5846">
        <v>10.798999999999999</v>
      </c>
      <c r="AX5846">
        <v>17.045999999999999</v>
      </c>
      <c r="AY5846">
        <v>21.74</v>
      </c>
      <c r="AZ5846">
        <v>27.504999999999999</v>
      </c>
      <c r="BA5846">
        <v>34.095999999999997</v>
      </c>
      <c r="BB5846">
        <v>40.643000000000001</v>
      </c>
      <c r="BC5846">
        <v>2017</v>
      </c>
    </row>
    <row r="5847" spans="1:55" x14ac:dyDescent="0.25">
      <c r="A5847">
        <v>449</v>
      </c>
      <c r="B5847" t="s">
        <v>1444</v>
      </c>
      <c r="C5847" t="s">
        <v>356</v>
      </c>
      <c r="D5847" t="s">
        <v>1445</v>
      </c>
      <c r="E5847" t="s">
        <v>357</v>
      </c>
      <c r="F5847" t="s">
        <v>358</v>
      </c>
      <c r="G5847" t="s">
        <v>229</v>
      </c>
      <c r="H5847" t="s">
        <v>230</v>
      </c>
      <c r="I5847" t="s">
        <v>1450</v>
      </c>
      <c r="J5847" t="s">
        <v>232</v>
      </c>
      <c r="K5847" t="s">
        <v>232</v>
      </c>
      <c r="L5847" t="s">
        <v>232</v>
      </c>
      <c r="M5847" t="s">
        <v>232</v>
      </c>
      <c r="N5847" t="s">
        <v>232</v>
      </c>
      <c r="O5847" t="s">
        <v>232</v>
      </c>
      <c r="P5847" t="s">
        <v>232</v>
      </c>
      <c r="Q5847" t="s">
        <v>232</v>
      </c>
      <c r="R5847" t="s">
        <v>232</v>
      </c>
      <c r="S5847" t="s">
        <v>232</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12.765000000000001</v>
      </c>
      <c r="AV5847">
        <v>16.105</v>
      </c>
      <c r="AW5847">
        <v>18.725999999999999</v>
      </c>
      <c r="AX5847">
        <v>20.420000000000002</v>
      </c>
      <c r="AY5847">
        <v>21.69</v>
      </c>
      <c r="AZ5847">
        <v>23.163</v>
      </c>
      <c r="BA5847">
        <v>25.236999999999998</v>
      </c>
      <c r="BB5847">
        <v>27.234999999999999</v>
      </c>
      <c r="BC5847">
        <v>2017</v>
      </c>
    </row>
    <row r="5848" spans="1:55" x14ac:dyDescent="0.25">
      <c r="A5848">
        <v>449</v>
      </c>
      <c r="B5848" t="s">
        <v>1444</v>
      </c>
      <c r="C5848" t="s">
        <v>359</v>
      </c>
      <c r="D5848" t="s">
        <v>1445</v>
      </c>
      <c r="E5848" t="s">
        <v>357</v>
      </c>
      <c r="F5848" t="s">
        <v>358</v>
      </c>
      <c r="G5848" t="s">
        <v>282</v>
      </c>
      <c r="I5848" t="s">
        <v>360</v>
      </c>
      <c r="J5848" t="s">
        <v>232</v>
      </c>
      <c r="K5848" t="s">
        <v>232</v>
      </c>
      <c r="L5848" t="s">
        <v>232</v>
      </c>
      <c r="M5848" t="s">
        <v>232</v>
      </c>
      <c r="N5848" t="s">
        <v>232</v>
      </c>
      <c r="O5848" t="s">
        <v>232</v>
      </c>
      <c r="P5848" t="s">
        <v>232</v>
      </c>
      <c r="Q5848" t="s">
        <v>232</v>
      </c>
      <c r="R5848" t="s">
        <v>232</v>
      </c>
      <c r="S5848" t="s">
        <v>232</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32.482999999999997</v>
      </c>
      <c r="AU5848">
        <v>46.902999999999999</v>
      </c>
      <c r="AV5848">
        <v>50.929000000000002</v>
      </c>
      <c r="AW5848">
        <v>61.292999999999999</v>
      </c>
      <c r="AX5848">
        <v>63.106000000000002</v>
      </c>
      <c r="AY5848">
        <v>64.540999999999997</v>
      </c>
      <c r="AZ5848">
        <v>66.908000000000001</v>
      </c>
      <c r="BA5848">
        <v>70.486999999999995</v>
      </c>
      <c r="BB5848">
        <v>73.299000000000007</v>
      </c>
      <c r="BC5848">
        <v>2017</v>
      </c>
    </row>
    <row r="5849" spans="1:55" x14ac:dyDescent="0.25">
      <c r="A5849">
        <v>449</v>
      </c>
      <c r="B5849" t="s">
        <v>1444</v>
      </c>
      <c r="C5849" t="s">
        <v>361</v>
      </c>
      <c r="D5849" t="s">
        <v>1445</v>
      </c>
      <c r="E5849" t="s">
        <v>362</v>
      </c>
      <c r="F5849" t="s">
        <v>363</v>
      </c>
      <c r="G5849" t="s">
        <v>229</v>
      </c>
      <c r="H5849" t="s">
        <v>230</v>
      </c>
      <c r="I5849" t="s">
        <v>1450</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25.355</v>
      </c>
      <c r="AU5849">
        <v>27.216000000000001</v>
      </c>
      <c r="AV5849">
        <v>31.623000000000001</v>
      </c>
      <c r="AW5849">
        <v>30.552</v>
      </c>
      <c r="AX5849">
        <v>32.359000000000002</v>
      </c>
      <c r="AY5849">
        <v>33.606000000000002</v>
      </c>
      <c r="AZ5849">
        <v>34.619</v>
      </c>
      <c r="BA5849">
        <v>35.802999999999997</v>
      </c>
      <c r="BB5849">
        <v>37.155999999999999</v>
      </c>
      <c r="BC5849">
        <v>2017</v>
      </c>
    </row>
    <row r="5850" spans="1:55" x14ac:dyDescent="0.25">
      <c r="A5850">
        <v>449</v>
      </c>
      <c r="B5850" t="s">
        <v>1444</v>
      </c>
      <c r="C5850" t="s">
        <v>364</v>
      </c>
      <c r="D5850" t="s">
        <v>1445</v>
      </c>
      <c r="E5850" t="s">
        <v>365</v>
      </c>
      <c r="F5850" t="s">
        <v>366</v>
      </c>
      <c r="G5850" t="s">
        <v>242</v>
      </c>
      <c r="H5850" t="s">
        <v>230</v>
      </c>
      <c r="I5850" t="s">
        <v>1451</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4.2119999999999997</v>
      </c>
      <c r="AS5850">
        <v>-10.957000000000001</v>
      </c>
      <c r="AT5850">
        <v>-12.32</v>
      </c>
      <c r="AU5850">
        <v>-10.762</v>
      </c>
      <c r="AV5850">
        <v>-4.8609999999999998</v>
      </c>
      <c r="AW5850">
        <v>-6.9390000000000001</v>
      </c>
      <c r="AX5850">
        <v>-4.5410000000000004</v>
      </c>
      <c r="AY5850">
        <v>-4.2210000000000001</v>
      </c>
      <c r="AZ5850">
        <v>-5.1159999999999997</v>
      </c>
      <c r="BA5850">
        <v>-5.9790000000000001</v>
      </c>
      <c r="BB5850">
        <v>-6.3019999999999996</v>
      </c>
      <c r="BC5850">
        <v>2017</v>
      </c>
    </row>
    <row r="5851" spans="1:55" x14ac:dyDescent="0.25">
      <c r="A5851">
        <v>449</v>
      </c>
      <c r="B5851" t="s">
        <v>1444</v>
      </c>
      <c r="C5851" t="s">
        <v>368</v>
      </c>
      <c r="D5851" t="s">
        <v>1445</v>
      </c>
      <c r="E5851" t="s">
        <v>365</v>
      </c>
      <c r="F5851" t="s">
        <v>366</v>
      </c>
      <c r="G5851" t="s">
        <v>282</v>
      </c>
      <c r="I5851" t="s">
        <v>369</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5.1950000000000003</v>
      </c>
      <c r="AS5851">
        <v>-15.898</v>
      </c>
      <c r="AT5851">
        <v>-18.683</v>
      </c>
      <c r="AU5851">
        <v>-15.204000000000001</v>
      </c>
      <c r="AV5851">
        <v>-5.91</v>
      </c>
      <c r="AW5851">
        <v>-8.7319999999999993</v>
      </c>
      <c r="AX5851">
        <v>-5.3959999999999999</v>
      </c>
      <c r="AY5851">
        <v>-4.8289999999999997</v>
      </c>
      <c r="AZ5851">
        <v>-5.6820000000000004</v>
      </c>
      <c r="BA5851">
        <v>-6.4210000000000003</v>
      </c>
      <c r="BB5851">
        <v>-6.5220000000000002</v>
      </c>
      <c r="BC5851">
        <v>2017</v>
      </c>
    </row>
    <row r="5852" spans="1:55" x14ac:dyDescent="0.25">
      <c r="A5852">
        <v>564</v>
      </c>
      <c r="B5852" t="s">
        <v>1452</v>
      </c>
      <c r="C5852" t="s">
        <v>225</v>
      </c>
      <c r="D5852" t="s">
        <v>1453</v>
      </c>
      <c r="E5852" t="s">
        <v>227</v>
      </c>
      <c r="F5852" t="s">
        <v>228</v>
      </c>
      <c r="G5852" t="s">
        <v>229</v>
      </c>
      <c r="H5852" t="s">
        <v>230</v>
      </c>
      <c r="I5852" t="s">
        <v>1454</v>
      </c>
      <c r="J5852" s="52">
        <v>2031.01</v>
      </c>
      <c r="K5852" s="52">
        <v>2157.1</v>
      </c>
      <c r="L5852" s="52">
        <v>2320.2199999999998</v>
      </c>
      <c r="M5852" s="52">
        <v>2477.71</v>
      </c>
      <c r="N5852" s="52">
        <v>2576.15</v>
      </c>
      <c r="O5852" s="52">
        <v>2800.49</v>
      </c>
      <c r="P5852" s="52">
        <v>2978.68</v>
      </c>
      <c r="Q5852" s="52">
        <v>3151.77</v>
      </c>
      <c r="R5852" s="52">
        <v>3354.62</v>
      </c>
      <c r="S5852" s="52">
        <v>3515.92</v>
      </c>
      <c r="T5852" s="52">
        <v>3677.26</v>
      </c>
      <c r="U5852" s="52">
        <v>3865.78</v>
      </c>
      <c r="V5852" s="52">
        <v>4158.38</v>
      </c>
      <c r="W5852" s="52">
        <v>4245.6000000000004</v>
      </c>
      <c r="X5852" s="52">
        <v>4431.08</v>
      </c>
      <c r="Y5852" s="52">
        <v>4655.38</v>
      </c>
      <c r="Z5852" s="52">
        <v>4962.59</v>
      </c>
      <c r="AA5852" s="52">
        <v>5047.09</v>
      </c>
      <c r="AB5852" s="52">
        <v>5223.43</v>
      </c>
      <c r="AC5852" s="52">
        <v>5441.88</v>
      </c>
      <c r="AD5852" s="52">
        <v>5654.54</v>
      </c>
      <c r="AE5852" s="52">
        <v>5765.77</v>
      </c>
      <c r="AF5852" s="52">
        <v>5945.2</v>
      </c>
      <c r="AG5852" s="52">
        <v>6226.16</v>
      </c>
      <c r="AH5852" s="52">
        <v>6692.04</v>
      </c>
      <c r="AI5852" s="52">
        <v>7291.54</v>
      </c>
      <c r="AJ5852" s="52">
        <v>7715.78</v>
      </c>
      <c r="AK5852" s="52">
        <v>8142.97</v>
      </c>
      <c r="AL5852" s="52">
        <v>8549.15</v>
      </c>
      <c r="AM5852" s="52">
        <v>8579.99</v>
      </c>
      <c r="AN5852" s="52">
        <v>8801.39</v>
      </c>
      <c r="AO5852" s="52">
        <v>9120.34</v>
      </c>
      <c r="AP5852" s="52">
        <v>9470.26</v>
      </c>
      <c r="AQ5852" s="52">
        <v>9819.06</v>
      </c>
      <c r="AR5852" s="52">
        <v>10217.06</v>
      </c>
      <c r="AS5852" s="52">
        <v>10631.65</v>
      </c>
      <c r="AT5852" s="52">
        <v>11116.8</v>
      </c>
      <c r="AU5852" s="52">
        <v>11714.14</v>
      </c>
      <c r="AV5852" s="52">
        <v>12326.48</v>
      </c>
      <c r="AW5852" s="52">
        <v>12684.58</v>
      </c>
      <c r="AX5852" s="52">
        <v>13041.45</v>
      </c>
      <c r="AY5852" s="52">
        <v>13404.08</v>
      </c>
      <c r="AZ5852" s="52">
        <v>13765.99</v>
      </c>
      <c r="BA5852" s="52">
        <v>14126.66</v>
      </c>
      <c r="BB5852" s="52">
        <v>14485.48</v>
      </c>
      <c r="BC5852">
        <v>2018</v>
      </c>
    </row>
    <row r="5853" spans="1:55" x14ac:dyDescent="0.25">
      <c r="A5853">
        <v>564</v>
      </c>
      <c r="B5853" t="s">
        <v>1452</v>
      </c>
      <c r="C5853" t="s">
        <v>233</v>
      </c>
      <c r="D5853" t="s">
        <v>1453</v>
      </c>
      <c r="E5853" t="s">
        <v>227</v>
      </c>
      <c r="F5853" t="s">
        <v>234</v>
      </c>
      <c r="G5853" t="s">
        <v>235</v>
      </c>
      <c r="I5853" t="s">
        <v>236</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5.3730000000000002</v>
      </c>
      <c r="AV5853">
        <v>5.2270000000000003</v>
      </c>
      <c r="AW5853">
        <v>2.9049999999999998</v>
      </c>
      <c r="AX5853">
        <v>2.8130000000000002</v>
      </c>
      <c r="AY5853">
        <v>2.7810000000000001</v>
      </c>
      <c r="AZ5853">
        <v>2.7</v>
      </c>
      <c r="BA5853">
        <v>2.62</v>
      </c>
      <c r="BB5853">
        <v>2.54</v>
      </c>
      <c r="BC5853">
        <v>2018</v>
      </c>
    </row>
    <row r="5854" spans="1:55" x14ac:dyDescent="0.25">
      <c r="A5854">
        <v>564</v>
      </c>
      <c r="B5854" t="s">
        <v>1452</v>
      </c>
      <c r="C5854" t="s">
        <v>237</v>
      </c>
      <c r="D5854" t="s">
        <v>1453</v>
      </c>
      <c r="E5854" t="s">
        <v>238</v>
      </c>
      <c r="F5854" t="s">
        <v>239</v>
      </c>
      <c r="G5854" t="s">
        <v>229</v>
      </c>
      <c r="H5854" t="s">
        <v>230</v>
      </c>
      <c r="I5854" t="s">
        <v>1454</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52">
        <v>1001.31</v>
      </c>
      <c r="T5854" s="52">
        <v>1121.54</v>
      </c>
      <c r="U5854" s="52">
        <v>1332.21</v>
      </c>
      <c r="V5854" s="52">
        <v>1579.17</v>
      </c>
      <c r="W5854" s="52">
        <v>1746.42</v>
      </c>
      <c r="X5854" s="52">
        <v>2045.51</v>
      </c>
      <c r="Y5854" s="52">
        <v>2444.91</v>
      </c>
      <c r="Z5854" s="52">
        <v>2778.05</v>
      </c>
      <c r="AA5854" s="52">
        <v>3181.81</v>
      </c>
      <c r="AB5854" s="52">
        <v>3508.52</v>
      </c>
      <c r="AC5854" s="52">
        <v>3850.14</v>
      </c>
      <c r="AD5854" s="52">
        <v>4123.72</v>
      </c>
      <c r="AE5854" s="52">
        <v>4537.33</v>
      </c>
      <c r="AF5854" s="52">
        <v>4798.99</v>
      </c>
      <c r="AG5854" s="52">
        <v>5254.89</v>
      </c>
      <c r="AH5854" s="52">
        <v>6079.32</v>
      </c>
      <c r="AI5854" s="52">
        <v>7005.35</v>
      </c>
      <c r="AJ5854" s="52">
        <v>8216.16</v>
      </c>
      <c r="AK5854" s="52">
        <v>9239.7900000000009</v>
      </c>
      <c r="AL5854" s="52">
        <v>10637.77</v>
      </c>
      <c r="AM5854" s="52">
        <v>13199.71</v>
      </c>
      <c r="AN5854" s="52">
        <v>14867</v>
      </c>
      <c r="AO5854" s="52">
        <v>18276.439999999999</v>
      </c>
      <c r="AP5854" s="52">
        <v>20046.5</v>
      </c>
      <c r="AQ5854" s="52">
        <v>22385.66</v>
      </c>
      <c r="AR5854" s="52">
        <v>25168.81</v>
      </c>
      <c r="AS5854" s="52">
        <v>27443.02</v>
      </c>
      <c r="AT5854" s="52">
        <v>29075.63</v>
      </c>
      <c r="AU5854" s="52">
        <v>31962.61</v>
      </c>
      <c r="AV5854" s="52">
        <v>34396.49</v>
      </c>
      <c r="AW5854" s="52">
        <v>37723.550000000003</v>
      </c>
      <c r="AX5854" s="52">
        <v>41030.44</v>
      </c>
      <c r="AY5854" s="52">
        <v>44253.77</v>
      </c>
      <c r="AZ5854" s="52">
        <v>47756.03</v>
      </c>
      <c r="BA5854" s="52">
        <v>51446.79</v>
      </c>
      <c r="BB5854" s="52">
        <v>55417.97</v>
      </c>
      <c r="BC5854">
        <v>2018</v>
      </c>
    </row>
    <row r="5855" spans="1:55" x14ac:dyDescent="0.25">
      <c r="A5855">
        <v>564</v>
      </c>
      <c r="B5855" t="s">
        <v>1452</v>
      </c>
      <c r="C5855" t="s">
        <v>240</v>
      </c>
      <c r="D5855" t="s">
        <v>1453</v>
      </c>
      <c r="E5855" t="s">
        <v>238</v>
      </c>
      <c r="F5855" t="s">
        <v>241</v>
      </c>
      <c r="G5855" t="s">
        <v>242</v>
      </c>
      <c r="H5855" t="s">
        <v>230</v>
      </c>
      <c r="I5855" t="s">
        <v>243</v>
      </c>
      <c r="J5855">
        <v>30.937999999999999</v>
      </c>
      <c r="K5855">
        <v>36.598999999999997</v>
      </c>
      <c r="L5855">
        <v>40.012</v>
      </c>
      <c r="M5855">
        <v>37.369</v>
      </c>
      <c r="N5855">
        <v>40.572000000000003</v>
      </c>
      <c r="O5855">
        <v>40.564999999999998</v>
      </c>
      <c r="P5855">
        <v>41.542999999999999</v>
      </c>
      <c r="Q5855">
        <v>43.436999999999998</v>
      </c>
      <c r="R5855">
        <v>50.106999999999999</v>
      </c>
      <c r="S5855">
        <v>52.256</v>
      </c>
      <c r="T5855">
        <v>52.426000000000002</v>
      </c>
      <c r="U5855">
        <v>59.555999999999997</v>
      </c>
      <c r="V5855">
        <v>63.726999999999997</v>
      </c>
      <c r="W5855">
        <v>67.441999999999993</v>
      </c>
      <c r="X5855">
        <v>67.998000000000005</v>
      </c>
      <c r="Y5855">
        <v>79.450999999999993</v>
      </c>
      <c r="Z5855">
        <v>82.968000000000004</v>
      </c>
      <c r="AA5855">
        <v>81.805999999999997</v>
      </c>
      <c r="AB5855">
        <v>81.489999999999995</v>
      </c>
      <c r="AC5855">
        <v>82.513999999999996</v>
      </c>
      <c r="AD5855">
        <v>79.704999999999998</v>
      </c>
      <c r="AE5855">
        <v>77.930999999999997</v>
      </c>
      <c r="AF5855">
        <v>77.936999999999998</v>
      </c>
      <c r="AG5855">
        <v>89.727000000000004</v>
      </c>
      <c r="AH5855">
        <v>105.61199999999999</v>
      </c>
      <c r="AI5855">
        <v>118.48099999999999</v>
      </c>
      <c r="AJ5855">
        <v>137.22900000000001</v>
      </c>
      <c r="AK5855">
        <v>152.36199999999999</v>
      </c>
      <c r="AL5855">
        <v>170.85300000000001</v>
      </c>
      <c r="AM5855">
        <v>167.875</v>
      </c>
      <c r="AN5855">
        <v>177.166</v>
      </c>
      <c r="AO5855">
        <v>213.58799999999999</v>
      </c>
      <c r="AP5855">
        <v>224.38399999999999</v>
      </c>
      <c r="AQ5855">
        <v>231.21799999999999</v>
      </c>
      <c r="AR5855">
        <v>244.36099999999999</v>
      </c>
      <c r="AS5855">
        <v>270.55599999999998</v>
      </c>
      <c r="AT5855">
        <v>278.65499999999997</v>
      </c>
      <c r="AU5855">
        <v>304.952</v>
      </c>
      <c r="AV5855">
        <v>312.57</v>
      </c>
      <c r="AW5855">
        <v>278.01900000000001</v>
      </c>
      <c r="AX5855" t="s">
        <v>232</v>
      </c>
      <c r="AY5855" t="s">
        <v>232</v>
      </c>
      <c r="AZ5855" t="s">
        <v>232</v>
      </c>
      <c r="BA5855" t="s">
        <v>232</v>
      </c>
      <c r="BB5855" t="s">
        <v>232</v>
      </c>
      <c r="BC5855">
        <v>2018</v>
      </c>
    </row>
    <row r="5856" spans="1:55" x14ac:dyDescent="0.25">
      <c r="A5856">
        <v>564</v>
      </c>
      <c r="B5856" t="s">
        <v>1452</v>
      </c>
      <c r="C5856" t="s">
        <v>244</v>
      </c>
      <c r="D5856" t="s">
        <v>1453</v>
      </c>
      <c r="E5856" t="s">
        <v>238</v>
      </c>
      <c r="F5856" t="s">
        <v>245</v>
      </c>
      <c r="G5856" t="s">
        <v>246</v>
      </c>
      <c r="H5856" t="s">
        <v>230</v>
      </c>
      <c r="I5856" t="s">
        <v>243</v>
      </c>
      <c r="J5856">
        <v>72.024000000000001</v>
      </c>
      <c r="K5856">
        <v>83.733000000000004</v>
      </c>
      <c r="L5856">
        <v>95.63</v>
      </c>
      <c r="M5856">
        <v>106.12</v>
      </c>
      <c r="N5856">
        <v>114.318</v>
      </c>
      <c r="O5856">
        <v>128.20400000000001</v>
      </c>
      <c r="P5856">
        <v>139.10599999999999</v>
      </c>
      <c r="Q5856">
        <v>150.83000000000001</v>
      </c>
      <c r="R5856">
        <v>166.19900000000001</v>
      </c>
      <c r="S5856">
        <v>181.02</v>
      </c>
      <c r="T5856">
        <v>196.41200000000001</v>
      </c>
      <c r="U5856">
        <v>213.465</v>
      </c>
      <c r="V5856">
        <v>234.85599999999999</v>
      </c>
      <c r="W5856">
        <v>245.46299999999999</v>
      </c>
      <c r="X5856">
        <v>261.65600000000001</v>
      </c>
      <c r="Y5856">
        <v>280.66500000000002</v>
      </c>
      <c r="Z5856">
        <v>304.66500000000002</v>
      </c>
      <c r="AA5856">
        <v>315.19600000000003</v>
      </c>
      <c r="AB5856">
        <v>329.88</v>
      </c>
      <c r="AC5856">
        <v>348.63900000000001</v>
      </c>
      <c r="AD5856">
        <v>370.36099999999999</v>
      </c>
      <c r="AE5856">
        <v>385.92899999999997</v>
      </c>
      <c r="AF5856">
        <v>404.23399999999998</v>
      </c>
      <c r="AG5856">
        <v>431.19900000000001</v>
      </c>
      <c r="AH5856">
        <v>475.94099999999997</v>
      </c>
      <c r="AI5856">
        <v>534.73</v>
      </c>
      <c r="AJ5856">
        <v>582.96699999999998</v>
      </c>
      <c r="AK5856">
        <v>631.77099999999996</v>
      </c>
      <c r="AL5856">
        <v>676.18499999999995</v>
      </c>
      <c r="AM5856">
        <v>683.798</v>
      </c>
      <c r="AN5856">
        <v>709.61699999999996</v>
      </c>
      <c r="AO5856">
        <v>750.69299999999998</v>
      </c>
      <c r="AP5856">
        <v>794.44600000000003</v>
      </c>
      <c r="AQ5856">
        <v>838.15800000000002</v>
      </c>
      <c r="AR5856">
        <v>888.63300000000004</v>
      </c>
      <c r="AS5856">
        <v>934.58199999999999</v>
      </c>
      <c r="AT5856">
        <v>987.91099999999994</v>
      </c>
      <c r="AU5856" s="52">
        <v>1060.79</v>
      </c>
      <c r="AV5856" s="52">
        <v>1141.4000000000001</v>
      </c>
      <c r="AW5856" s="52">
        <v>1195.45</v>
      </c>
      <c r="AX5856" s="52">
        <v>1254.75</v>
      </c>
      <c r="AY5856" s="52">
        <v>1316.44</v>
      </c>
      <c r="AZ5856" s="52">
        <v>1379.96</v>
      </c>
      <c r="BA5856" s="52">
        <v>1445.47</v>
      </c>
      <c r="BB5856" s="52">
        <v>1513.2</v>
      </c>
      <c r="BC5856">
        <v>2018</v>
      </c>
    </row>
    <row r="5857" spans="1:55" x14ac:dyDescent="0.25">
      <c r="A5857">
        <v>564</v>
      </c>
      <c r="B5857" t="s">
        <v>1452</v>
      </c>
      <c r="C5857" t="s">
        <v>247</v>
      </c>
      <c r="D5857" t="s">
        <v>1453</v>
      </c>
      <c r="E5857" t="s">
        <v>248</v>
      </c>
      <c r="F5857" t="s">
        <v>249</v>
      </c>
      <c r="G5857" t="s">
        <v>250</v>
      </c>
      <c r="I5857" t="s">
        <v>251</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272.85500000000002</v>
      </c>
      <c r="AV5857">
        <v>279.04599999999999</v>
      </c>
      <c r="AW5857">
        <v>297.39699999999999</v>
      </c>
      <c r="AX5857">
        <v>314.61599999999999</v>
      </c>
      <c r="AY5857">
        <v>330.15100000000001</v>
      </c>
      <c r="AZ5857">
        <v>346.91300000000001</v>
      </c>
      <c r="BA5857">
        <v>364.18200000000002</v>
      </c>
      <c r="BB5857">
        <v>382.57600000000002</v>
      </c>
      <c r="BC5857">
        <v>2018</v>
      </c>
    </row>
    <row r="5858" spans="1:55" x14ac:dyDescent="0.25">
      <c r="A5858">
        <v>564</v>
      </c>
      <c r="B5858" t="s">
        <v>1452</v>
      </c>
      <c r="C5858" t="s">
        <v>252</v>
      </c>
      <c r="D5858" t="s">
        <v>1453</v>
      </c>
      <c r="E5858" t="s">
        <v>253</v>
      </c>
      <c r="F5858" t="s">
        <v>254</v>
      </c>
      <c r="G5858" t="s">
        <v>229</v>
      </c>
      <c r="H5858" t="s">
        <v>220</v>
      </c>
      <c r="I5858" t="s">
        <v>255</v>
      </c>
      <c r="J5858" s="52">
        <v>25268.01</v>
      </c>
      <c r="K5858" s="52">
        <v>26065.759999999998</v>
      </c>
      <c r="L5858" s="52">
        <v>27231.49</v>
      </c>
      <c r="M5858" s="52">
        <v>28267.98</v>
      </c>
      <c r="N5858" s="52">
        <v>28592.69</v>
      </c>
      <c r="O5858" s="52">
        <v>30254.18</v>
      </c>
      <c r="P5858" s="52">
        <v>31331.040000000001</v>
      </c>
      <c r="Q5858" s="52">
        <v>32293.77</v>
      </c>
      <c r="R5858" s="52">
        <v>33495.46</v>
      </c>
      <c r="S5858" s="52">
        <v>34226.29</v>
      </c>
      <c r="T5858" s="52">
        <v>34789.64</v>
      </c>
      <c r="U5858" s="52">
        <v>35781.040000000001</v>
      </c>
      <c r="V5858" s="52">
        <v>36927.300000000003</v>
      </c>
      <c r="W5858" s="52">
        <v>36745.760000000002</v>
      </c>
      <c r="X5858" s="52">
        <v>37393.050000000003</v>
      </c>
      <c r="Y5858" s="52">
        <v>38322.15</v>
      </c>
      <c r="Z5858" s="52">
        <v>39863.35</v>
      </c>
      <c r="AA5858" s="52">
        <v>39581.879999999997</v>
      </c>
      <c r="AB5858" s="52">
        <v>40007.86</v>
      </c>
      <c r="AC5858" s="52">
        <v>40729.56</v>
      </c>
      <c r="AD5858" s="52">
        <v>41382.75</v>
      </c>
      <c r="AE5858" s="52">
        <v>41078.46</v>
      </c>
      <c r="AF5858" s="52">
        <v>41525.449999999997</v>
      </c>
      <c r="AG5858" s="52">
        <v>42426.96</v>
      </c>
      <c r="AH5858" s="52">
        <v>44717.93</v>
      </c>
      <c r="AI5858" s="52">
        <v>47803.95</v>
      </c>
      <c r="AJ5858" s="52">
        <v>49660.66</v>
      </c>
      <c r="AK5858" s="52">
        <v>51482.39</v>
      </c>
      <c r="AL5858" s="52">
        <v>51920.01</v>
      </c>
      <c r="AM5858" s="52">
        <v>51016.69</v>
      </c>
      <c r="AN5858" s="52">
        <v>51251.35</v>
      </c>
      <c r="AO5858" s="52">
        <v>52024.05</v>
      </c>
      <c r="AP5858" s="52">
        <v>52933.07</v>
      </c>
      <c r="AQ5858" s="52">
        <v>53794.2</v>
      </c>
      <c r="AR5858" s="52">
        <v>54874.35</v>
      </c>
      <c r="AS5858" s="52">
        <v>55994.36</v>
      </c>
      <c r="AT5858" s="52">
        <v>57433.36</v>
      </c>
      <c r="AU5858" s="52">
        <v>59384.25</v>
      </c>
      <c r="AV5858" s="52">
        <v>61337.97</v>
      </c>
      <c r="AW5858" s="52">
        <v>61957.760000000002</v>
      </c>
      <c r="AX5858" s="52">
        <v>62528.09</v>
      </c>
      <c r="AY5858" s="52">
        <v>63083.49</v>
      </c>
      <c r="AZ5858" s="52">
        <v>63593.91</v>
      </c>
      <c r="BA5858" s="52">
        <v>64058.53</v>
      </c>
      <c r="BB5858" s="52">
        <v>64476.24</v>
      </c>
      <c r="BC5858">
        <v>2018</v>
      </c>
    </row>
    <row r="5859" spans="1:55" x14ac:dyDescent="0.25">
      <c r="A5859">
        <v>564</v>
      </c>
      <c r="B5859" t="s">
        <v>1452</v>
      </c>
      <c r="C5859" t="s">
        <v>256</v>
      </c>
      <c r="D5859" t="s">
        <v>1453</v>
      </c>
      <c r="E5859" t="s">
        <v>253</v>
      </c>
      <c r="F5859" t="s">
        <v>257</v>
      </c>
      <c r="G5859" t="s">
        <v>258</v>
      </c>
      <c r="H5859" t="s">
        <v>220</v>
      </c>
      <c r="I5859" t="s">
        <v>255</v>
      </c>
      <c r="J5859" s="52">
        <v>2079.81</v>
      </c>
      <c r="K5859" s="52">
        <v>2145.4699999999998</v>
      </c>
      <c r="L5859" s="52">
        <v>2241.42</v>
      </c>
      <c r="M5859" s="52">
        <v>2326.73</v>
      </c>
      <c r="N5859" s="52">
        <v>2353.46</v>
      </c>
      <c r="O5859" s="52">
        <v>2490.2199999999998</v>
      </c>
      <c r="P5859" s="52">
        <v>2578.85</v>
      </c>
      <c r="Q5859" s="52">
        <v>2658.09</v>
      </c>
      <c r="R5859" s="52">
        <v>2757.01</v>
      </c>
      <c r="S5859" s="52">
        <v>2817.16</v>
      </c>
      <c r="T5859" s="52">
        <v>2863.53</v>
      </c>
      <c r="U5859" s="52">
        <v>2945.13</v>
      </c>
      <c r="V5859" s="52">
        <v>3039.48</v>
      </c>
      <c r="W5859" s="52">
        <v>3024.54</v>
      </c>
      <c r="X5859" s="52">
        <v>3077.81</v>
      </c>
      <c r="Y5859" s="52">
        <v>3154.29</v>
      </c>
      <c r="Z5859" s="52">
        <v>3281.14</v>
      </c>
      <c r="AA5859" s="52">
        <v>3257.98</v>
      </c>
      <c r="AB5859" s="52">
        <v>3293.04</v>
      </c>
      <c r="AC5859" s="52">
        <v>3352.44</v>
      </c>
      <c r="AD5859" s="52">
        <v>3406.21</v>
      </c>
      <c r="AE5859" s="52">
        <v>3381.16</v>
      </c>
      <c r="AF5859" s="52">
        <v>3417.95</v>
      </c>
      <c r="AG5859" s="52">
        <v>3492.15</v>
      </c>
      <c r="AH5859" s="52">
        <v>3680.72</v>
      </c>
      <c r="AI5859" s="52">
        <v>3934.73</v>
      </c>
      <c r="AJ5859" s="52">
        <v>4087.56</v>
      </c>
      <c r="AK5859" s="52">
        <v>4237.51</v>
      </c>
      <c r="AL5859" s="52">
        <v>4273.53</v>
      </c>
      <c r="AM5859" s="52">
        <v>4199.17</v>
      </c>
      <c r="AN5859" s="52">
        <v>4218.49</v>
      </c>
      <c r="AO5859" s="52">
        <v>4282.09</v>
      </c>
      <c r="AP5859" s="52">
        <v>4356.91</v>
      </c>
      <c r="AQ5859" s="52">
        <v>4427.79</v>
      </c>
      <c r="AR5859" s="52">
        <v>4516.7</v>
      </c>
      <c r="AS5859" s="52">
        <v>4608.88</v>
      </c>
      <c r="AT5859" s="52">
        <v>4727.33</v>
      </c>
      <c r="AU5859" s="52">
        <v>4887.91</v>
      </c>
      <c r="AV5859" s="52">
        <v>5048.72</v>
      </c>
      <c r="AW5859" s="52">
        <v>5099.7299999999996</v>
      </c>
      <c r="AX5859" s="52">
        <v>5146.67</v>
      </c>
      <c r="AY5859" s="52">
        <v>5192.3900000000003</v>
      </c>
      <c r="AZ5859" s="52">
        <v>5234.3999999999996</v>
      </c>
      <c r="BA5859" s="52">
        <v>5272.64</v>
      </c>
      <c r="BB5859" s="52">
        <v>5307.03</v>
      </c>
      <c r="BC5859">
        <v>2018</v>
      </c>
    </row>
    <row r="5860" spans="1:55" x14ac:dyDescent="0.25">
      <c r="A5860">
        <v>564</v>
      </c>
      <c r="B5860" t="s">
        <v>1452</v>
      </c>
      <c r="C5860" t="s">
        <v>259</v>
      </c>
      <c r="D5860" t="s">
        <v>1453</v>
      </c>
      <c r="E5860" t="s">
        <v>260</v>
      </c>
      <c r="F5860" t="s">
        <v>261</v>
      </c>
      <c r="G5860" t="s">
        <v>229</v>
      </c>
      <c r="H5860" t="s">
        <v>220</v>
      </c>
      <c r="I5860" t="s">
        <v>262</v>
      </c>
      <c r="J5860" s="52">
        <v>3810.53</v>
      </c>
      <c r="K5860" s="52">
        <v>4378.24</v>
      </c>
      <c r="L5860" s="52">
        <v>4955.0600000000004</v>
      </c>
      <c r="M5860" s="52">
        <v>5414.45</v>
      </c>
      <c r="N5860" s="52">
        <v>6068.42</v>
      </c>
      <c r="O5860" s="52">
        <v>6643.33</v>
      </c>
      <c r="P5860" s="52">
        <v>7048.73</v>
      </c>
      <c r="Q5860" s="52">
        <v>7639.62</v>
      </c>
      <c r="R5860" s="52">
        <v>8783.0300000000007</v>
      </c>
      <c r="S5860" s="52">
        <v>9747.3700000000008</v>
      </c>
      <c r="T5860" s="52">
        <v>10610.6</v>
      </c>
      <c r="U5860" s="52">
        <v>12330.7</v>
      </c>
      <c r="V5860" s="52">
        <v>14023.38</v>
      </c>
      <c r="W5860" s="52">
        <v>15115.24</v>
      </c>
      <c r="X5860" s="52">
        <v>17261.66</v>
      </c>
      <c r="Y5860" s="52">
        <v>20126.02</v>
      </c>
      <c r="Z5860" s="52">
        <v>22315.47</v>
      </c>
      <c r="AA5860" s="52">
        <v>24953.38</v>
      </c>
      <c r="AB5860" s="52">
        <v>26872.86</v>
      </c>
      <c r="AC5860" s="52">
        <v>28816.29</v>
      </c>
      <c r="AD5860" s="52">
        <v>30179.439999999999</v>
      </c>
      <c r="AE5860" s="52">
        <v>32326.37</v>
      </c>
      <c r="AF5860" s="52">
        <v>33519.550000000003</v>
      </c>
      <c r="AG5860" s="52">
        <v>35808.449999999997</v>
      </c>
      <c r="AH5860" s="52">
        <v>40623.589999999997</v>
      </c>
      <c r="AI5860" s="52">
        <v>45927.71</v>
      </c>
      <c r="AJ5860" s="52">
        <v>52881.25</v>
      </c>
      <c r="AK5860" s="52">
        <v>58416.81</v>
      </c>
      <c r="AL5860" s="52">
        <v>64604.47</v>
      </c>
      <c r="AM5860" s="52">
        <v>78485.59</v>
      </c>
      <c r="AN5860" s="52">
        <v>86571.92</v>
      </c>
      <c r="AO5860" s="52">
        <v>104252.13</v>
      </c>
      <c r="AP5860" s="52">
        <v>112047.96</v>
      </c>
      <c r="AQ5860" s="52">
        <v>122640.97</v>
      </c>
      <c r="AR5860" s="52">
        <v>135178.07</v>
      </c>
      <c r="AS5860" s="52">
        <v>144535.85</v>
      </c>
      <c r="AT5860" s="52">
        <v>150215.09</v>
      </c>
      <c r="AU5860" s="52">
        <v>162032.9</v>
      </c>
      <c r="AV5860" s="52">
        <v>171160.88</v>
      </c>
      <c r="AW5860" s="52">
        <v>184260.56</v>
      </c>
      <c r="AX5860" s="52">
        <v>196723.11</v>
      </c>
      <c r="AY5860" s="52">
        <v>208271.03</v>
      </c>
      <c r="AZ5860" s="52">
        <v>220615.61</v>
      </c>
      <c r="BA5860" s="52">
        <v>233289.78</v>
      </c>
      <c r="BB5860" s="52">
        <v>246670.62</v>
      </c>
      <c r="BC5860">
        <v>2018</v>
      </c>
    </row>
    <row r="5861" spans="1:55" x14ac:dyDescent="0.25">
      <c r="A5861">
        <v>564</v>
      </c>
      <c r="B5861" t="s">
        <v>1452</v>
      </c>
      <c r="C5861" t="s">
        <v>263</v>
      </c>
      <c r="D5861" t="s">
        <v>1453</v>
      </c>
      <c r="E5861" t="s">
        <v>260</v>
      </c>
      <c r="F5861" t="s">
        <v>264</v>
      </c>
      <c r="G5861" t="s">
        <v>242</v>
      </c>
      <c r="H5861" t="s">
        <v>220</v>
      </c>
      <c r="I5861" t="s">
        <v>262</v>
      </c>
      <c r="J5861">
        <v>384.90199999999999</v>
      </c>
      <c r="K5861">
        <v>442.24700000000001</v>
      </c>
      <c r="L5861">
        <v>469.6</v>
      </c>
      <c r="M5861">
        <v>426.34199999999998</v>
      </c>
      <c r="N5861">
        <v>450.30900000000003</v>
      </c>
      <c r="O5861">
        <v>438.23500000000001</v>
      </c>
      <c r="P5861">
        <v>436.96899999999999</v>
      </c>
      <c r="Q5861">
        <v>445.06799999999998</v>
      </c>
      <c r="R5861">
        <v>500.30799999999999</v>
      </c>
      <c r="S5861">
        <v>508.69099999999997</v>
      </c>
      <c r="T5861">
        <v>495.98899999999998</v>
      </c>
      <c r="U5861">
        <v>551.23699999999997</v>
      </c>
      <c r="V5861">
        <v>565.90499999999997</v>
      </c>
      <c r="W5861">
        <v>583.70899999999995</v>
      </c>
      <c r="X5861">
        <v>573.81899999999996</v>
      </c>
      <c r="Y5861">
        <v>654.02700000000004</v>
      </c>
      <c r="Z5861">
        <v>666.46400000000006</v>
      </c>
      <c r="AA5861">
        <v>641.56600000000003</v>
      </c>
      <c r="AB5861">
        <v>624.15599999999995</v>
      </c>
      <c r="AC5861">
        <v>617.57600000000002</v>
      </c>
      <c r="AD5861">
        <v>583.32000000000005</v>
      </c>
      <c r="AE5861">
        <v>555.226</v>
      </c>
      <c r="AF5861">
        <v>544.36900000000003</v>
      </c>
      <c r="AG5861">
        <v>611.42899999999997</v>
      </c>
      <c r="AH5861">
        <v>705.72299999999996</v>
      </c>
      <c r="AI5861">
        <v>776.77</v>
      </c>
      <c r="AJ5861">
        <v>883.24300000000005</v>
      </c>
      <c r="AK5861">
        <v>963.279</v>
      </c>
      <c r="AL5861" s="52">
        <v>1037.6099999999999</v>
      </c>
      <c r="AM5861">
        <v>998.18600000000004</v>
      </c>
      <c r="AN5861" s="52">
        <v>1031.6500000000001</v>
      </c>
      <c r="AO5861" s="52">
        <v>1218.3399999999999</v>
      </c>
      <c r="AP5861" s="52">
        <v>1254.17</v>
      </c>
      <c r="AQ5861" s="52">
        <v>1266.74</v>
      </c>
      <c r="AR5861" s="52">
        <v>1312.43</v>
      </c>
      <c r="AS5861" s="52">
        <v>1424.95</v>
      </c>
      <c r="AT5861" s="52">
        <v>1439.63</v>
      </c>
      <c r="AU5861" s="52">
        <v>1545.94</v>
      </c>
      <c r="AV5861" s="52">
        <v>1555.38</v>
      </c>
      <c r="AW5861" s="52">
        <v>1357.98</v>
      </c>
      <c r="AX5861" t="s">
        <v>232</v>
      </c>
      <c r="AY5861" t="s">
        <v>232</v>
      </c>
      <c r="AZ5861" t="s">
        <v>232</v>
      </c>
      <c r="BA5861" t="s">
        <v>232</v>
      </c>
      <c r="BB5861" t="s">
        <v>232</v>
      </c>
      <c r="BC5861">
        <v>2018</v>
      </c>
    </row>
    <row r="5862" spans="1:55" x14ac:dyDescent="0.25">
      <c r="A5862">
        <v>564</v>
      </c>
      <c r="B5862" t="s">
        <v>1452</v>
      </c>
      <c r="C5862" t="s">
        <v>265</v>
      </c>
      <c r="D5862" t="s">
        <v>1453</v>
      </c>
      <c r="E5862" t="s">
        <v>260</v>
      </c>
      <c r="F5862" t="s">
        <v>266</v>
      </c>
      <c r="G5862" t="s">
        <v>246</v>
      </c>
      <c r="H5862" t="s">
        <v>220</v>
      </c>
      <c r="I5862" t="s">
        <v>262</v>
      </c>
      <c r="J5862">
        <v>896.06299999999999</v>
      </c>
      <c r="K5862" s="52">
        <v>1011.81</v>
      </c>
      <c r="L5862" s="52">
        <v>1122.3699999999999</v>
      </c>
      <c r="M5862" s="52">
        <v>1210.72</v>
      </c>
      <c r="N5862" s="52">
        <v>1268.82</v>
      </c>
      <c r="O5862" s="52">
        <v>1385.01</v>
      </c>
      <c r="P5862" s="52">
        <v>1463.18</v>
      </c>
      <c r="Q5862" s="52">
        <v>1545.44</v>
      </c>
      <c r="R5862" s="52">
        <v>1659.48</v>
      </c>
      <c r="S5862" s="52">
        <v>1762.17</v>
      </c>
      <c r="T5862" s="52">
        <v>1858.21</v>
      </c>
      <c r="U5862" s="52">
        <v>1975.8</v>
      </c>
      <c r="V5862" s="52">
        <v>2085.5700000000002</v>
      </c>
      <c r="W5862" s="52">
        <v>2124.4899999999998</v>
      </c>
      <c r="X5862" s="52">
        <v>2208.0700000000002</v>
      </c>
      <c r="Y5862" s="52">
        <v>2310.38</v>
      </c>
      <c r="Z5862" s="52">
        <v>2447.31</v>
      </c>
      <c r="AA5862" s="52">
        <v>2471.9299999999998</v>
      </c>
      <c r="AB5862" s="52">
        <v>2526.66</v>
      </c>
      <c r="AC5862" s="52">
        <v>2609.38</v>
      </c>
      <c r="AD5862" s="52">
        <v>2710.49</v>
      </c>
      <c r="AE5862" s="52">
        <v>2749.57</v>
      </c>
      <c r="AF5862" s="52">
        <v>2823.46</v>
      </c>
      <c r="AG5862" s="52">
        <v>2938.32</v>
      </c>
      <c r="AH5862" s="52">
        <v>3180.36</v>
      </c>
      <c r="AI5862" s="52">
        <v>3505.74</v>
      </c>
      <c r="AJ5862" s="52">
        <v>3752.12</v>
      </c>
      <c r="AK5862" s="52">
        <v>3994.26</v>
      </c>
      <c r="AL5862" s="52">
        <v>4106.5600000000004</v>
      </c>
      <c r="AM5862" s="52">
        <v>4065.87</v>
      </c>
      <c r="AN5862" s="52">
        <v>4132.17</v>
      </c>
      <c r="AO5862" s="52">
        <v>4282.09</v>
      </c>
      <c r="AP5862" s="52">
        <v>4440.4799999999996</v>
      </c>
      <c r="AQ5862" s="52">
        <v>4591.8900000000003</v>
      </c>
      <c r="AR5862" s="52">
        <v>4772.72</v>
      </c>
      <c r="AS5862" s="52">
        <v>4922.22</v>
      </c>
      <c r="AT5862" s="52">
        <v>5103.8999999999996</v>
      </c>
      <c r="AU5862" s="52">
        <v>5377.6</v>
      </c>
      <c r="AV5862" s="52">
        <v>5679.75</v>
      </c>
      <c r="AW5862" s="52">
        <v>5839.15</v>
      </c>
      <c r="AX5862" s="52">
        <v>6015.96</v>
      </c>
      <c r="AY5862" s="52">
        <v>6195.57</v>
      </c>
      <c r="AZ5862" s="52">
        <v>6374.94</v>
      </c>
      <c r="BA5862" s="52">
        <v>6554.58</v>
      </c>
      <c r="BB5862" s="52">
        <v>6735.39</v>
      </c>
      <c r="BC5862">
        <v>2018</v>
      </c>
    </row>
    <row r="5863" spans="1:55" x14ac:dyDescent="0.25">
      <c r="A5863">
        <v>564</v>
      </c>
      <c r="B5863" t="s">
        <v>1452</v>
      </c>
      <c r="C5863" t="s">
        <v>267</v>
      </c>
      <c r="D5863" t="s">
        <v>1453</v>
      </c>
      <c r="E5863" t="s">
        <v>268</v>
      </c>
      <c r="F5863" t="s">
        <v>269</v>
      </c>
      <c r="G5863" t="s">
        <v>270</v>
      </c>
    </row>
    <row r="5864" spans="1:55" x14ac:dyDescent="0.25">
      <c r="A5864">
        <v>564</v>
      </c>
      <c r="B5864" t="s">
        <v>1452</v>
      </c>
      <c r="C5864" t="s">
        <v>271</v>
      </c>
      <c r="D5864" t="s">
        <v>1453</v>
      </c>
      <c r="E5864" t="s">
        <v>272</v>
      </c>
      <c r="F5864" t="s">
        <v>273</v>
      </c>
      <c r="G5864" t="s">
        <v>274</v>
      </c>
      <c r="I5864" t="s">
        <v>243</v>
      </c>
      <c r="J5864">
        <v>0.54300000000000004</v>
      </c>
      <c r="K5864">
        <v>0.56699999999999995</v>
      </c>
      <c r="L5864">
        <v>0.60899999999999999</v>
      </c>
      <c r="M5864">
        <v>0.63400000000000001</v>
      </c>
      <c r="N5864">
        <v>0.63100000000000001</v>
      </c>
      <c r="O5864">
        <v>0.66200000000000003</v>
      </c>
      <c r="P5864">
        <v>0.68100000000000005</v>
      </c>
      <c r="Q5864">
        <v>0.69299999999999995</v>
      </c>
      <c r="R5864">
        <v>0.70599999999999996</v>
      </c>
      <c r="S5864">
        <v>0.71399999999999997</v>
      </c>
      <c r="T5864">
        <v>0.71699999999999997</v>
      </c>
      <c r="U5864">
        <v>0.73699999999999999</v>
      </c>
      <c r="V5864">
        <v>0.71199999999999997</v>
      </c>
      <c r="W5864">
        <v>0.71299999999999997</v>
      </c>
      <c r="X5864">
        <v>0.72199999999999998</v>
      </c>
      <c r="Y5864">
        <v>0.73199999999999998</v>
      </c>
      <c r="Z5864">
        <v>0.752</v>
      </c>
      <c r="AA5864">
        <v>0.73399999999999999</v>
      </c>
      <c r="AB5864">
        <v>0.74</v>
      </c>
      <c r="AC5864">
        <v>0.745</v>
      </c>
      <c r="AD5864">
        <v>0.73899999999999999</v>
      </c>
      <c r="AE5864">
        <v>0.73599999999999999</v>
      </c>
      <c r="AF5864">
        <v>0.73699999999999999</v>
      </c>
      <c r="AG5864">
        <v>0.74199999999999999</v>
      </c>
      <c r="AH5864">
        <v>0.75800000000000001</v>
      </c>
      <c r="AI5864">
        <v>0.78800000000000003</v>
      </c>
      <c r="AJ5864">
        <v>0.79100000000000004</v>
      </c>
      <c r="AK5864">
        <v>0.79200000000000004</v>
      </c>
      <c r="AL5864">
        <v>0.80800000000000005</v>
      </c>
      <c r="AM5864">
        <v>0.81399999999999995</v>
      </c>
      <c r="AN5864">
        <v>0.79400000000000004</v>
      </c>
      <c r="AO5864">
        <v>0.79</v>
      </c>
      <c r="AP5864">
        <v>0.79500000000000004</v>
      </c>
      <c r="AQ5864">
        <v>0.79700000000000004</v>
      </c>
      <c r="AR5864">
        <v>0.80200000000000005</v>
      </c>
      <c r="AS5864">
        <v>0.80700000000000005</v>
      </c>
      <c r="AT5864">
        <v>0.81799999999999995</v>
      </c>
      <c r="AU5864">
        <v>0.83099999999999996</v>
      </c>
      <c r="AV5864">
        <v>0.84399999999999997</v>
      </c>
      <c r="AW5864">
        <v>0.84199999999999997</v>
      </c>
      <c r="AX5864">
        <v>0.83599999999999997</v>
      </c>
      <c r="AY5864">
        <v>0.82899999999999996</v>
      </c>
      <c r="AZ5864">
        <v>0.82199999999999995</v>
      </c>
      <c r="BA5864">
        <v>0.81499999999999995</v>
      </c>
      <c r="BB5864">
        <v>0.80600000000000005</v>
      </c>
      <c r="BC5864">
        <v>2018</v>
      </c>
    </row>
    <row r="5865" spans="1:55" x14ac:dyDescent="0.25">
      <c r="A5865">
        <v>564</v>
      </c>
      <c r="B5865" t="s">
        <v>1452</v>
      </c>
      <c r="C5865" t="s">
        <v>275</v>
      </c>
      <c r="D5865" t="s">
        <v>1453</v>
      </c>
      <c r="E5865" t="s">
        <v>276</v>
      </c>
      <c r="F5865" t="s">
        <v>277</v>
      </c>
      <c r="G5865" t="s">
        <v>278</v>
      </c>
      <c r="I5865" t="s">
        <v>243</v>
      </c>
      <c r="J5865">
        <v>4.2530000000000001</v>
      </c>
      <c r="K5865">
        <v>4.327</v>
      </c>
      <c r="L5865">
        <v>4.415</v>
      </c>
      <c r="M5865">
        <v>4.4720000000000004</v>
      </c>
      <c r="N5865">
        <v>4.7830000000000004</v>
      </c>
      <c r="O5865">
        <v>4.7969999999999997</v>
      </c>
      <c r="P5865">
        <v>4.8170000000000002</v>
      </c>
      <c r="Q5865">
        <v>4.9429999999999996</v>
      </c>
      <c r="R5865">
        <v>5.2930000000000001</v>
      </c>
      <c r="S5865">
        <v>5.5309999999999997</v>
      </c>
      <c r="T5865">
        <v>5.71</v>
      </c>
      <c r="U5865">
        <v>6.2409999999999997</v>
      </c>
      <c r="V5865">
        <v>6.7240000000000002</v>
      </c>
      <c r="W5865">
        <v>7.1150000000000002</v>
      </c>
      <c r="X5865">
        <v>7.8179999999999996</v>
      </c>
      <c r="Y5865">
        <v>8.7110000000000003</v>
      </c>
      <c r="Z5865">
        <v>9.1180000000000003</v>
      </c>
      <c r="AA5865">
        <v>10.095000000000001</v>
      </c>
      <c r="AB5865">
        <v>10.635999999999999</v>
      </c>
      <c r="AC5865">
        <v>11.042999999999999</v>
      </c>
      <c r="AD5865">
        <v>11.134</v>
      </c>
      <c r="AE5865">
        <v>11.757</v>
      </c>
      <c r="AF5865">
        <v>11.872</v>
      </c>
      <c r="AG5865">
        <v>12.186999999999999</v>
      </c>
      <c r="AH5865">
        <v>12.773</v>
      </c>
      <c r="AI5865">
        <v>13.101000000000001</v>
      </c>
      <c r="AJ5865">
        <v>14.093999999999999</v>
      </c>
      <c r="AK5865">
        <v>14.625</v>
      </c>
      <c r="AL5865">
        <v>15.731999999999999</v>
      </c>
      <c r="AM5865">
        <v>19.303999999999998</v>
      </c>
      <c r="AN5865">
        <v>20.951000000000001</v>
      </c>
      <c r="AO5865">
        <v>24.346</v>
      </c>
      <c r="AP5865">
        <v>25.233000000000001</v>
      </c>
      <c r="AQ5865">
        <v>26.707999999999998</v>
      </c>
      <c r="AR5865">
        <v>28.323</v>
      </c>
      <c r="AS5865">
        <v>29.364000000000001</v>
      </c>
      <c r="AT5865">
        <v>29.431000000000001</v>
      </c>
      <c r="AU5865">
        <v>30.131</v>
      </c>
      <c r="AV5865">
        <v>30.135000000000002</v>
      </c>
      <c r="AW5865">
        <v>31.556000000000001</v>
      </c>
      <c r="AX5865">
        <v>32.700000000000003</v>
      </c>
      <c r="AY5865">
        <v>33.616</v>
      </c>
      <c r="AZ5865">
        <v>34.606999999999999</v>
      </c>
      <c r="BA5865">
        <v>35.591999999999999</v>
      </c>
      <c r="BB5865">
        <v>36.622999999999998</v>
      </c>
      <c r="BC5865">
        <v>2018</v>
      </c>
    </row>
    <row r="5866" spans="1:55" x14ac:dyDescent="0.25">
      <c r="A5866">
        <v>564</v>
      </c>
      <c r="B5866" t="s">
        <v>1452</v>
      </c>
      <c r="C5866" t="s">
        <v>279</v>
      </c>
      <c r="D5866" t="s">
        <v>1453</v>
      </c>
      <c r="E5866" t="s">
        <v>280</v>
      </c>
      <c r="F5866" t="s">
        <v>281</v>
      </c>
      <c r="G5866" t="s">
        <v>282</v>
      </c>
      <c r="I5866" t="s">
        <v>1454</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16.094000000000001</v>
      </c>
      <c r="AV5866">
        <v>16.423999999999999</v>
      </c>
      <c r="AW5866">
        <v>15.4</v>
      </c>
      <c r="AX5866">
        <v>14.6</v>
      </c>
      <c r="AY5866">
        <v>14.324999999999999</v>
      </c>
      <c r="AZ5866">
        <v>13.861000000000001</v>
      </c>
      <c r="BA5866">
        <v>13.5</v>
      </c>
      <c r="BB5866">
        <v>13.3</v>
      </c>
      <c r="BC5866">
        <v>2018</v>
      </c>
    </row>
    <row r="5867" spans="1:55" x14ac:dyDescent="0.25">
      <c r="A5867">
        <v>564</v>
      </c>
      <c r="B5867" t="s">
        <v>1452</v>
      </c>
      <c r="C5867" t="s">
        <v>283</v>
      </c>
      <c r="D5867" t="s">
        <v>1453</v>
      </c>
      <c r="E5867" t="s">
        <v>284</v>
      </c>
      <c r="F5867" t="s">
        <v>285</v>
      </c>
      <c r="G5867" t="s">
        <v>282</v>
      </c>
      <c r="I5867" t="s">
        <v>1454</v>
      </c>
      <c r="J5867">
        <v>15.441000000000001</v>
      </c>
      <c r="K5867">
        <v>15.045999999999999</v>
      </c>
      <c r="L5867">
        <v>14.695</v>
      </c>
      <c r="M5867">
        <v>16.611000000000001</v>
      </c>
      <c r="N5867">
        <v>14.895</v>
      </c>
      <c r="O5867">
        <v>13.391</v>
      </c>
      <c r="P5867">
        <v>15.222</v>
      </c>
      <c r="Q5867">
        <v>16.738</v>
      </c>
      <c r="R5867">
        <v>14.156000000000001</v>
      </c>
      <c r="S5867">
        <v>14.754</v>
      </c>
      <c r="T5867">
        <v>16.306000000000001</v>
      </c>
      <c r="U5867">
        <v>16.132999999999999</v>
      </c>
      <c r="V5867">
        <v>18.565999999999999</v>
      </c>
      <c r="W5867">
        <v>15.849</v>
      </c>
      <c r="X5867">
        <v>17.103999999999999</v>
      </c>
      <c r="Y5867">
        <v>15.817</v>
      </c>
      <c r="Z5867">
        <v>13.968999999999999</v>
      </c>
      <c r="AA5867">
        <v>13.52</v>
      </c>
      <c r="AB5867">
        <v>15.62</v>
      </c>
      <c r="AC5867">
        <v>13.316000000000001</v>
      </c>
      <c r="AD5867">
        <v>16.957000000000001</v>
      </c>
      <c r="AE5867">
        <v>17.413</v>
      </c>
      <c r="AF5867">
        <v>20.218</v>
      </c>
      <c r="AG5867">
        <v>21.294</v>
      </c>
      <c r="AH5867">
        <v>18.292999999999999</v>
      </c>
      <c r="AI5867">
        <v>17.786999999999999</v>
      </c>
      <c r="AJ5867">
        <v>15.696</v>
      </c>
      <c r="AK5867">
        <v>14.273</v>
      </c>
      <c r="AL5867">
        <v>11.085000000000001</v>
      </c>
      <c r="AM5867">
        <v>12.032999999999999</v>
      </c>
      <c r="AN5867">
        <v>13.577</v>
      </c>
      <c r="AO5867">
        <v>14.221</v>
      </c>
      <c r="AP5867">
        <v>13</v>
      </c>
      <c r="AQ5867">
        <v>13.878</v>
      </c>
      <c r="AR5867">
        <v>13.353999999999999</v>
      </c>
      <c r="AS5867">
        <v>14.706</v>
      </c>
      <c r="AT5867">
        <v>13.94</v>
      </c>
      <c r="AU5867">
        <v>11.956</v>
      </c>
      <c r="AV5867">
        <v>10.349</v>
      </c>
      <c r="AW5867">
        <v>10.191000000000001</v>
      </c>
      <c r="AX5867">
        <v>10.324</v>
      </c>
      <c r="AY5867">
        <v>9.8450000000000006</v>
      </c>
      <c r="AZ5867">
        <v>9.1270000000000007</v>
      </c>
      <c r="BA5867">
        <v>8.4700000000000006</v>
      </c>
      <c r="BB5867">
        <v>7.9359999999999999</v>
      </c>
      <c r="BC5867">
        <v>2018</v>
      </c>
    </row>
    <row r="5868" spans="1:55" x14ac:dyDescent="0.25">
      <c r="A5868">
        <v>564</v>
      </c>
      <c r="B5868" t="s">
        <v>1452</v>
      </c>
      <c r="C5868" t="s">
        <v>286</v>
      </c>
      <c r="D5868" t="s">
        <v>1453</v>
      </c>
      <c r="E5868" t="s">
        <v>287</v>
      </c>
      <c r="F5868" t="s">
        <v>288</v>
      </c>
      <c r="G5868" t="s">
        <v>250</v>
      </c>
      <c r="I5868" t="s">
        <v>1455</v>
      </c>
      <c r="J5868">
        <v>12.625</v>
      </c>
      <c r="K5868">
        <v>14.134</v>
      </c>
      <c r="L5868">
        <v>14.962999999999999</v>
      </c>
      <c r="M5868">
        <v>15.927</v>
      </c>
      <c r="N5868">
        <v>16.891999999999999</v>
      </c>
      <c r="O5868">
        <v>17.831</v>
      </c>
      <c r="P5868">
        <v>18.45</v>
      </c>
      <c r="Q5868">
        <v>19.315000000000001</v>
      </c>
      <c r="R5868">
        <v>21.021999999999998</v>
      </c>
      <c r="S5868">
        <v>22.678999999999998</v>
      </c>
      <c r="T5868">
        <v>24.731000000000002</v>
      </c>
      <c r="U5868">
        <v>27.853999999999999</v>
      </c>
      <c r="V5868">
        <v>29.204999999999998</v>
      </c>
      <c r="W5868">
        <v>32.075000000000003</v>
      </c>
      <c r="X5868">
        <v>35.689</v>
      </c>
      <c r="Y5868">
        <v>40.338000000000001</v>
      </c>
      <c r="Z5868">
        <v>44.688000000000002</v>
      </c>
      <c r="AA5868">
        <v>49.963999999999999</v>
      </c>
      <c r="AB5868">
        <v>53.865000000000002</v>
      </c>
      <c r="AC5868">
        <v>56.954999999999998</v>
      </c>
      <c r="AD5868">
        <v>58.997999999999998</v>
      </c>
      <c r="AE5868">
        <v>61.598999999999997</v>
      </c>
      <c r="AF5868">
        <v>63.777999999999999</v>
      </c>
      <c r="AG5868">
        <v>65.757000000000005</v>
      </c>
      <c r="AH5868">
        <v>68.759</v>
      </c>
      <c r="AI5868">
        <v>75.138000000000005</v>
      </c>
      <c r="AJ5868">
        <v>81.090999999999994</v>
      </c>
      <c r="AK5868">
        <v>87.391999999999996</v>
      </c>
      <c r="AL5868">
        <v>97.879000000000005</v>
      </c>
      <c r="AM5868">
        <v>117.02500000000001</v>
      </c>
      <c r="AN5868">
        <v>128.84899999999999</v>
      </c>
      <c r="AO5868">
        <v>146.45099999999999</v>
      </c>
      <c r="AP5868">
        <v>162.56800000000001</v>
      </c>
      <c r="AQ5868">
        <v>174.53299999999999</v>
      </c>
      <c r="AR5868">
        <v>189.57900000000001</v>
      </c>
      <c r="AS5868">
        <v>198.15899999999999</v>
      </c>
      <c r="AT5868">
        <v>203.833</v>
      </c>
      <c r="AU5868">
        <v>212.28800000000001</v>
      </c>
      <c r="AV5868">
        <v>220.62</v>
      </c>
      <c r="AW5868">
        <v>237.48500000000001</v>
      </c>
      <c r="AX5868">
        <v>254.072</v>
      </c>
      <c r="AY5868">
        <v>266.77499999999998</v>
      </c>
      <c r="AZ5868">
        <v>280.11399999999998</v>
      </c>
      <c r="BA5868">
        <v>294.12</v>
      </c>
      <c r="BB5868">
        <v>308.82600000000002</v>
      </c>
      <c r="BC5868">
        <v>2018</v>
      </c>
    </row>
    <row r="5869" spans="1:55" x14ac:dyDescent="0.25">
      <c r="A5869">
        <v>564</v>
      </c>
      <c r="B5869" t="s">
        <v>1452</v>
      </c>
      <c r="C5869" t="s">
        <v>290</v>
      </c>
      <c r="D5869" t="s">
        <v>1453</v>
      </c>
      <c r="E5869" t="s">
        <v>287</v>
      </c>
      <c r="F5869" t="s">
        <v>291</v>
      </c>
      <c r="G5869" t="s">
        <v>235</v>
      </c>
      <c r="I5869" t="s">
        <v>292</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13.023999999999999</v>
      </c>
      <c r="Z5869">
        <v>10.784000000000001</v>
      </c>
      <c r="AA5869">
        <v>11.808</v>
      </c>
      <c r="AB5869">
        <v>7.8070000000000004</v>
      </c>
      <c r="AC5869">
        <v>5.7370000000000001</v>
      </c>
      <c r="AD5869">
        <v>3.5880000000000001</v>
      </c>
      <c r="AE5869">
        <v>4.4080000000000004</v>
      </c>
      <c r="AF5869">
        <v>3.536</v>
      </c>
      <c r="AG5869">
        <v>3.1030000000000002</v>
      </c>
      <c r="AH5869">
        <v>4.5659999999999998</v>
      </c>
      <c r="AI5869">
        <v>9.2780000000000005</v>
      </c>
      <c r="AJ5869">
        <v>7.9219999999999997</v>
      </c>
      <c r="AK5869">
        <v>7.77</v>
      </c>
      <c r="AL5869">
        <v>12.000999999999999</v>
      </c>
      <c r="AM5869">
        <v>19.561</v>
      </c>
      <c r="AN5869">
        <v>10.103999999999999</v>
      </c>
      <c r="AO5869">
        <v>13.661</v>
      </c>
      <c r="AP5869">
        <v>11.005000000000001</v>
      </c>
      <c r="AQ5869">
        <v>7.3609999999999998</v>
      </c>
      <c r="AR5869">
        <v>8.6210000000000004</v>
      </c>
      <c r="AS5869">
        <v>4.5259999999999998</v>
      </c>
      <c r="AT5869">
        <v>2.863</v>
      </c>
      <c r="AU5869">
        <v>4.1479999999999997</v>
      </c>
      <c r="AV5869">
        <v>3.9249999999999998</v>
      </c>
      <c r="AW5869">
        <v>7.6440000000000001</v>
      </c>
      <c r="AX5869">
        <v>6.984</v>
      </c>
      <c r="AY5869">
        <v>5</v>
      </c>
      <c r="AZ5869">
        <v>5</v>
      </c>
      <c r="BA5869">
        <v>5</v>
      </c>
      <c r="BB5869">
        <v>5</v>
      </c>
      <c r="BC5869">
        <v>2018</v>
      </c>
    </row>
    <row r="5870" spans="1:55" x14ac:dyDescent="0.25">
      <c r="A5870">
        <v>564</v>
      </c>
      <c r="B5870" t="s">
        <v>1452</v>
      </c>
      <c r="C5870" t="s">
        <v>293</v>
      </c>
      <c r="D5870" t="s">
        <v>1453</v>
      </c>
      <c r="E5870" t="s">
        <v>294</v>
      </c>
      <c r="F5870" t="s">
        <v>295</v>
      </c>
      <c r="G5870" t="s">
        <v>250</v>
      </c>
      <c r="I5870" t="s">
        <v>1455</v>
      </c>
      <c r="J5870">
        <v>11.994</v>
      </c>
      <c r="K5870">
        <v>13.244999999999999</v>
      </c>
      <c r="L5870">
        <v>13.747</v>
      </c>
      <c r="M5870">
        <v>14.961</v>
      </c>
      <c r="N5870">
        <v>15.471</v>
      </c>
      <c r="O5870">
        <v>16.239999999999998</v>
      </c>
      <c r="P5870">
        <v>17.004000000000001</v>
      </c>
      <c r="Q5870">
        <v>17.8</v>
      </c>
      <c r="R5870">
        <v>19.721</v>
      </c>
      <c r="S5870">
        <v>20.802</v>
      </c>
      <c r="T5870">
        <v>23.675000000000001</v>
      </c>
      <c r="U5870">
        <v>26.672000000000001</v>
      </c>
      <c r="V5870">
        <v>30.53</v>
      </c>
      <c r="W5870">
        <v>33.47</v>
      </c>
      <c r="X5870">
        <v>37.42</v>
      </c>
      <c r="Y5870">
        <v>41.94</v>
      </c>
      <c r="Z5870">
        <v>46.25</v>
      </c>
      <c r="AA5870">
        <v>52.01</v>
      </c>
      <c r="AB5870">
        <v>55.38</v>
      </c>
      <c r="AC5870">
        <v>57.42</v>
      </c>
      <c r="AD5870">
        <v>60.35</v>
      </c>
      <c r="AE5870">
        <v>61.88</v>
      </c>
      <c r="AF5870">
        <v>64.62</v>
      </c>
      <c r="AG5870">
        <v>65.86</v>
      </c>
      <c r="AH5870">
        <v>71.430000000000007</v>
      </c>
      <c r="AI5870">
        <v>77.67</v>
      </c>
      <c r="AJ5870">
        <v>83.61</v>
      </c>
      <c r="AK5870">
        <v>89.46</v>
      </c>
      <c r="AL5870">
        <v>108.72</v>
      </c>
      <c r="AM5870">
        <v>120.64</v>
      </c>
      <c r="AN5870">
        <v>134.83000000000001</v>
      </c>
      <c r="AO5870">
        <v>152.78</v>
      </c>
      <c r="AP5870">
        <v>169.99</v>
      </c>
      <c r="AQ5870">
        <v>179.94</v>
      </c>
      <c r="AR5870">
        <v>194.74</v>
      </c>
      <c r="AS5870">
        <v>200.89</v>
      </c>
      <c r="AT5870">
        <v>207.3</v>
      </c>
      <c r="AU5870">
        <v>215.45</v>
      </c>
      <c r="AV5870">
        <v>226.68</v>
      </c>
      <c r="AW5870">
        <v>245.785</v>
      </c>
      <c r="AX5870">
        <v>262.44200000000001</v>
      </c>
      <c r="AY5870">
        <v>275.56400000000002</v>
      </c>
      <c r="AZ5870">
        <v>289.34199999999998</v>
      </c>
      <c r="BA5870">
        <v>303.80900000000003</v>
      </c>
      <c r="BB5870">
        <v>318.99900000000002</v>
      </c>
      <c r="BC5870">
        <v>2018</v>
      </c>
    </row>
    <row r="5871" spans="1:55" x14ac:dyDescent="0.25">
      <c r="A5871">
        <v>564</v>
      </c>
      <c r="B5871" t="s">
        <v>1452</v>
      </c>
      <c r="C5871" t="s">
        <v>296</v>
      </c>
      <c r="D5871" t="s">
        <v>1453</v>
      </c>
      <c r="E5871" t="s">
        <v>294</v>
      </c>
      <c r="F5871" t="s">
        <v>297</v>
      </c>
      <c r="G5871" t="s">
        <v>235</v>
      </c>
      <c r="I5871" t="s">
        <v>298</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12.454000000000001</v>
      </c>
      <c r="AB5871">
        <v>6.48</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8.4280000000000008</v>
      </c>
      <c r="AX5871">
        <v>6.7770000000000001</v>
      </c>
      <c r="AY5871">
        <v>5</v>
      </c>
      <c r="AZ5871">
        <v>5</v>
      </c>
      <c r="BA5871">
        <v>5</v>
      </c>
      <c r="BB5871">
        <v>5</v>
      </c>
      <c r="BC5871">
        <v>2018</v>
      </c>
    </row>
    <row r="5872" spans="1:55" x14ac:dyDescent="0.25">
      <c r="A5872">
        <v>564</v>
      </c>
      <c r="B5872" t="s">
        <v>1452</v>
      </c>
      <c r="C5872" t="s">
        <v>299</v>
      </c>
      <c r="D5872" t="s">
        <v>1453</v>
      </c>
      <c r="E5872" t="s">
        <v>300</v>
      </c>
      <c r="G5872" t="s">
        <v>274</v>
      </c>
    </row>
    <row r="5873" spans="1:55" x14ac:dyDescent="0.25">
      <c r="A5873">
        <v>564</v>
      </c>
      <c r="B5873" t="s">
        <v>1452</v>
      </c>
      <c r="C5873" t="s">
        <v>301</v>
      </c>
      <c r="D5873" t="s">
        <v>1453</v>
      </c>
      <c r="E5873" t="s">
        <v>302</v>
      </c>
      <c r="F5873" t="s">
        <v>303</v>
      </c>
      <c r="G5873" t="s">
        <v>235</v>
      </c>
      <c r="I5873" t="s">
        <v>1456</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5.6639999999999997</v>
      </c>
      <c r="V5873">
        <v>8.0850000000000009</v>
      </c>
      <c r="W5873">
        <v>12.866</v>
      </c>
      <c r="X5873">
        <v>-8.5980000000000008</v>
      </c>
      <c r="Y5873">
        <v>5.05</v>
      </c>
      <c r="Z5873">
        <v>17.603000000000002</v>
      </c>
      <c r="AA5873">
        <v>-5.4160000000000004</v>
      </c>
      <c r="AB5873">
        <v>-6.7069999999999999</v>
      </c>
      <c r="AC5873">
        <v>-2.718</v>
      </c>
      <c r="AD5873">
        <v>-5.8769999999999998</v>
      </c>
      <c r="AE5873">
        <v>4.1360000000000001</v>
      </c>
      <c r="AF5873">
        <v>-1.605</v>
      </c>
      <c r="AG5873">
        <v>8.9049999999999994</v>
      </c>
      <c r="AH5873">
        <v>12.541</v>
      </c>
      <c r="AI5873">
        <v>34.454999999999998</v>
      </c>
      <c r="AJ5873">
        <v>21.021999999999998</v>
      </c>
      <c r="AK5873">
        <v>2.2360000000000002</v>
      </c>
      <c r="AL5873">
        <v>11.92</v>
      </c>
      <c r="AM5873">
        <v>-9.4009999999999998</v>
      </c>
      <c r="AN5873">
        <v>-3.2919999999999998</v>
      </c>
      <c r="AO5873">
        <v>3.5590000000000002</v>
      </c>
      <c r="AP5873">
        <v>3.18</v>
      </c>
      <c r="AQ5873">
        <v>1.7150000000000001</v>
      </c>
      <c r="AR5873">
        <v>2.5550000000000002</v>
      </c>
      <c r="AS5873">
        <v>12.157999999999999</v>
      </c>
      <c r="AT5873">
        <v>11.28</v>
      </c>
      <c r="AU5873">
        <v>13.321</v>
      </c>
      <c r="AV5873">
        <v>8.5169999999999995</v>
      </c>
      <c r="AW5873">
        <v>-3.9609999999999999</v>
      </c>
      <c r="AX5873">
        <v>1.726</v>
      </c>
      <c r="AY5873">
        <v>5.4749999999999996</v>
      </c>
      <c r="AZ5873">
        <v>4.7329999999999997</v>
      </c>
      <c r="BA5873">
        <v>3.964</v>
      </c>
      <c r="BB5873">
        <v>3.8069999999999999</v>
      </c>
      <c r="BC5873">
        <v>2018</v>
      </c>
    </row>
    <row r="5874" spans="1:55" x14ac:dyDescent="0.25">
      <c r="A5874">
        <v>564</v>
      </c>
      <c r="B5874" t="s">
        <v>1452</v>
      </c>
      <c r="C5874" t="s">
        <v>305</v>
      </c>
      <c r="D5874" t="s">
        <v>1453</v>
      </c>
      <c r="E5874" t="s">
        <v>306</v>
      </c>
      <c r="F5874" t="s">
        <v>307</v>
      </c>
      <c r="G5874" t="s">
        <v>235</v>
      </c>
      <c r="I5874" t="s">
        <v>1456</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5.2839999999999998</v>
      </c>
      <c r="V5874">
        <v>7.673</v>
      </c>
      <c r="W5874">
        <v>13.635</v>
      </c>
      <c r="X5874">
        <v>-6.1589999999999998</v>
      </c>
      <c r="Y5874">
        <v>4.9189999999999996</v>
      </c>
      <c r="Z5874">
        <v>16.587</v>
      </c>
      <c r="AA5874">
        <v>-5.9880000000000004</v>
      </c>
      <c r="AB5874">
        <v>-2.5169999999999999</v>
      </c>
      <c r="AC5874">
        <v>0.30199999999999999</v>
      </c>
      <c r="AD5874">
        <v>-6.8250000000000002</v>
      </c>
      <c r="AE5874">
        <v>3.8530000000000002</v>
      </c>
      <c r="AF5874">
        <v>-0.67100000000000004</v>
      </c>
      <c r="AG5874">
        <v>6.8579999999999997</v>
      </c>
      <c r="AH5874">
        <v>6.4169999999999998</v>
      </c>
      <c r="AI5874">
        <v>26.689</v>
      </c>
      <c r="AJ5874">
        <v>20.983000000000001</v>
      </c>
      <c r="AK5874">
        <v>3.2989999999999999</v>
      </c>
      <c r="AL5874">
        <v>10.256</v>
      </c>
      <c r="AM5874">
        <v>-3.6539999999999999</v>
      </c>
      <c r="AN5874">
        <v>-1.7330000000000001</v>
      </c>
      <c r="AO5874">
        <v>2.3119999999999998</v>
      </c>
      <c r="AP5874">
        <v>2.78</v>
      </c>
      <c r="AQ5874">
        <v>2.6309999999999998</v>
      </c>
      <c r="AR5874">
        <v>4.6319999999999997</v>
      </c>
      <c r="AS5874">
        <v>12.506</v>
      </c>
      <c r="AT5874">
        <v>14.06</v>
      </c>
      <c r="AU5874">
        <v>14.015000000000001</v>
      </c>
      <c r="AV5874">
        <v>8.5540000000000003</v>
      </c>
      <c r="AW5874">
        <v>-4.3949999999999996</v>
      </c>
      <c r="AX5874">
        <v>1.008</v>
      </c>
      <c r="AY5874">
        <v>5.7169999999999996</v>
      </c>
      <c r="AZ5874">
        <v>4.5270000000000001</v>
      </c>
      <c r="BA5874">
        <v>3.9849999999999999</v>
      </c>
      <c r="BB5874">
        <v>3.5840000000000001</v>
      </c>
      <c r="BC5874">
        <v>2018</v>
      </c>
    </row>
    <row r="5875" spans="1:55" x14ac:dyDescent="0.25">
      <c r="A5875">
        <v>564</v>
      </c>
      <c r="B5875" t="s">
        <v>1452</v>
      </c>
      <c r="C5875" t="s">
        <v>308</v>
      </c>
      <c r="D5875" t="s">
        <v>1453</v>
      </c>
      <c r="E5875" t="s">
        <v>309</v>
      </c>
      <c r="F5875" t="s">
        <v>310</v>
      </c>
      <c r="G5875" t="s">
        <v>235</v>
      </c>
      <c r="I5875" t="s">
        <v>1456</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17.466000000000001</v>
      </c>
      <c r="V5875">
        <v>14.166</v>
      </c>
      <c r="W5875">
        <v>3.5720000000000001</v>
      </c>
      <c r="X5875">
        <v>-2.794</v>
      </c>
      <c r="Y5875">
        <v>6.6820000000000004</v>
      </c>
      <c r="Z5875">
        <v>2.3130000000000002</v>
      </c>
      <c r="AA5875">
        <v>-0.97899999999999998</v>
      </c>
      <c r="AB5875">
        <v>5.3680000000000003</v>
      </c>
      <c r="AC5875">
        <v>-7.6479999999999997</v>
      </c>
      <c r="AD5875">
        <v>12.879</v>
      </c>
      <c r="AE5875">
        <v>7.9569999999999999</v>
      </c>
      <c r="AF5875">
        <v>14.21</v>
      </c>
      <c r="AG5875">
        <v>13.593999999999999</v>
      </c>
      <c r="AH5875">
        <v>1.4239999999999999</v>
      </c>
      <c r="AI5875">
        <v>16.657</v>
      </c>
      <c r="AJ5875">
        <v>9.3650000000000002</v>
      </c>
      <c r="AK5875">
        <v>1.9</v>
      </c>
      <c r="AL5875">
        <v>-2.0499999999999998</v>
      </c>
      <c r="AM5875">
        <v>-8.3000000000000004E-2</v>
      </c>
      <c r="AN5875">
        <v>5.556</v>
      </c>
      <c r="AO5875">
        <v>7.0659999999999998</v>
      </c>
      <c r="AP5875">
        <v>-3.306</v>
      </c>
      <c r="AQ5875">
        <v>11.041</v>
      </c>
      <c r="AR5875">
        <v>-4.1669999999999998</v>
      </c>
      <c r="AS5875">
        <v>3.722</v>
      </c>
      <c r="AT5875">
        <v>-5.1100000000000003</v>
      </c>
      <c r="AU5875">
        <v>-3.42</v>
      </c>
      <c r="AV5875">
        <v>6.6260000000000003</v>
      </c>
      <c r="AW5875">
        <v>3.1970000000000001</v>
      </c>
      <c r="AX5875">
        <v>6.0019999999999998</v>
      </c>
      <c r="AY5875">
        <v>4.08</v>
      </c>
      <c r="AZ5875">
        <v>3.698</v>
      </c>
      <c r="BA5875">
        <v>3.0289999999999999</v>
      </c>
      <c r="BB5875">
        <v>3.887</v>
      </c>
      <c r="BC5875">
        <v>2018</v>
      </c>
    </row>
    <row r="5876" spans="1:55" x14ac:dyDescent="0.25">
      <c r="A5876">
        <v>564</v>
      </c>
      <c r="B5876" t="s">
        <v>1452</v>
      </c>
      <c r="C5876" t="s">
        <v>311</v>
      </c>
      <c r="D5876" t="s">
        <v>1453</v>
      </c>
      <c r="E5876" t="s">
        <v>312</v>
      </c>
      <c r="F5876" t="s">
        <v>313</v>
      </c>
      <c r="G5876" t="s">
        <v>235</v>
      </c>
      <c r="I5876" t="s">
        <v>1456</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18.62</v>
      </c>
      <c r="V5876">
        <v>21.440999999999999</v>
      </c>
      <c r="W5876">
        <v>4.6449999999999996</v>
      </c>
      <c r="X5876">
        <v>-3.99</v>
      </c>
      <c r="Y5876">
        <v>3.4049999999999998</v>
      </c>
      <c r="Z5876">
        <v>4.8099999999999996</v>
      </c>
      <c r="AA5876">
        <v>2.7210000000000001</v>
      </c>
      <c r="AB5876">
        <v>8.7810000000000006</v>
      </c>
      <c r="AC5876">
        <v>-5.3</v>
      </c>
      <c r="AD5876">
        <v>14.641999999999999</v>
      </c>
      <c r="AE5876">
        <v>10.067</v>
      </c>
      <c r="AF5876">
        <v>10.534000000000001</v>
      </c>
      <c r="AG5876">
        <v>8.9779999999999998</v>
      </c>
      <c r="AH5876">
        <v>2.7839999999999998</v>
      </c>
      <c r="AI5876">
        <v>15.36</v>
      </c>
      <c r="AJ5876">
        <v>9.0060000000000002</v>
      </c>
      <c r="AK5876">
        <v>0.59599999999999997</v>
      </c>
      <c r="AL5876">
        <v>1.47</v>
      </c>
      <c r="AM5876">
        <v>-3.0249999999999999</v>
      </c>
      <c r="AN5876">
        <v>0.74</v>
      </c>
      <c r="AO5876">
        <v>6.9619999999999997</v>
      </c>
      <c r="AP5876">
        <v>5.6000000000000001E-2</v>
      </c>
      <c r="AQ5876">
        <v>5.6310000000000002</v>
      </c>
      <c r="AR5876">
        <v>1.6180000000000001</v>
      </c>
      <c r="AS5876">
        <v>2.2360000000000002</v>
      </c>
      <c r="AT5876">
        <v>-4.391</v>
      </c>
      <c r="AU5876">
        <v>-4.3170000000000002</v>
      </c>
      <c r="AV5876">
        <v>10.134</v>
      </c>
      <c r="AW5876">
        <v>2.4990000000000001</v>
      </c>
      <c r="AX5876">
        <v>6.3120000000000003</v>
      </c>
      <c r="AY5876">
        <v>3.93</v>
      </c>
      <c r="AZ5876">
        <v>3.399</v>
      </c>
      <c r="BA5876">
        <v>2.532</v>
      </c>
      <c r="BB5876">
        <v>3.2690000000000001</v>
      </c>
      <c r="BC5876">
        <v>2018</v>
      </c>
    </row>
    <row r="5877" spans="1:55" x14ac:dyDescent="0.25">
      <c r="A5877">
        <v>564</v>
      </c>
      <c r="B5877" t="s">
        <v>1452</v>
      </c>
      <c r="C5877" t="s">
        <v>314</v>
      </c>
      <c r="D5877" t="s">
        <v>1453</v>
      </c>
      <c r="E5877" t="s">
        <v>315</v>
      </c>
      <c r="F5877" t="s">
        <v>316</v>
      </c>
      <c r="G5877" t="s">
        <v>317</v>
      </c>
      <c r="I5877" t="s">
        <v>1457</v>
      </c>
      <c r="J5877" t="s">
        <v>232</v>
      </c>
      <c r="K5877" t="s">
        <v>232</v>
      </c>
      <c r="L5877" t="s">
        <v>232</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6.0789999999999997</v>
      </c>
      <c r="AW5877">
        <v>6.14</v>
      </c>
      <c r="AX5877">
        <v>6.202</v>
      </c>
      <c r="AY5877">
        <v>6.2649999999999997</v>
      </c>
      <c r="AZ5877">
        <v>6.3280000000000003</v>
      </c>
      <c r="BA5877">
        <v>6.3920000000000003</v>
      </c>
      <c r="BB5877">
        <v>6.4569999999999999</v>
      </c>
      <c r="BC5877">
        <v>2015</v>
      </c>
    </row>
    <row r="5878" spans="1:55" x14ac:dyDescent="0.25">
      <c r="A5878">
        <v>564</v>
      </c>
      <c r="B5878" t="s">
        <v>1452</v>
      </c>
      <c r="C5878" t="s">
        <v>318</v>
      </c>
      <c r="D5878" t="s">
        <v>1453</v>
      </c>
      <c r="E5878" t="s">
        <v>319</v>
      </c>
      <c r="F5878" t="s">
        <v>320</v>
      </c>
      <c r="G5878" t="s">
        <v>321</v>
      </c>
      <c r="H5878" t="s">
        <v>322</v>
      </c>
    </row>
    <row r="5879" spans="1:55" x14ac:dyDescent="0.25">
      <c r="A5879">
        <v>564</v>
      </c>
      <c r="B5879" t="s">
        <v>1452</v>
      </c>
      <c r="C5879" t="s">
        <v>323</v>
      </c>
      <c r="D5879" t="s">
        <v>1453</v>
      </c>
      <c r="E5879" t="s">
        <v>324</v>
      </c>
      <c r="F5879" t="s">
        <v>325</v>
      </c>
      <c r="G5879" t="s">
        <v>321</v>
      </c>
      <c r="H5879" t="s">
        <v>322</v>
      </c>
      <c r="I5879" t="s">
        <v>1458</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2018</v>
      </c>
    </row>
    <row r="5880" spans="1:55" x14ac:dyDescent="0.25">
      <c r="A5880">
        <v>564</v>
      </c>
      <c r="B5880" t="s">
        <v>1452</v>
      </c>
      <c r="C5880" t="s">
        <v>327</v>
      </c>
      <c r="D5880" t="s">
        <v>1453</v>
      </c>
      <c r="E5880" t="s">
        <v>328</v>
      </c>
      <c r="F5880" t="s">
        <v>329</v>
      </c>
      <c r="G5880" t="s">
        <v>229</v>
      </c>
      <c r="H5880" t="s">
        <v>230</v>
      </c>
      <c r="I5880" t="s">
        <v>1459</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52">
        <v>1120.9000000000001</v>
      </c>
      <c r="AK5880" s="52">
        <v>1327.22</v>
      </c>
      <c r="AL5880" s="52">
        <v>1530</v>
      </c>
      <c r="AM5880" s="52">
        <v>1877.91</v>
      </c>
      <c r="AN5880" s="52">
        <v>2129.63</v>
      </c>
      <c r="AO5880" s="52">
        <v>2306.36</v>
      </c>
      <c r="AP5880" s="52">
        <v>2611.0300000000002</v>
      </c>
      <c r="AQ5880" s="52">
        <v>3011.38</v>
      </c>
      <c r="AR5880" s="52">
        <v>3836.52</v>
      </c>
      <c r="AS5880" s="52">
        <v>3984.02</v>
      </c>
      <c r="AT5880" s="52">
        <v>4512.38</v>
      </c>
      <c r="AU5880" s="52">
        <v>4961.99</v>
      </c>
      <c r="AV5880" s="52">
        <v>5264.97</v>
      </c>
      <c r="AW5880" s="52">
        <v>5638.99</v>
      </c>
      <c r="AX5880" s="52">
        <v>5973.07</v>
      </c>
      <c r="AY5880" s="52">
        <v>6464.04</v>
      </c>
      <c r="AZ5880" s="52">
        <v>7013.99</v>
      </c>
      <c r="BA5880" s="52">
        <v>7538.8</v>
      </c>
      <c r="BB5880" s="52">
        <v>8148.15</v>
      </c>
      <c r="BC5880">
        <v>2018</v>
      </c>
    </row>
    <row r="5881" spans="1:55" x14ac:dyDescent="0.25">
      <c r="A5881">
        <v>564</v>
      </c>
      <c r="B5881" t="s">
        <v>1452</v>
      </c>
      <c r="C5881" t="s">
        <v>331</v>
      </c>
      <c r="D5881" t="s">
        <v>1453</v>
      </c>
      <c r="E5881" t="s">
        <v>328</v>
      </c>
      <c r="F5881" t="s">
        <v>329</v>
      </c>
      <c r="G5881" t="s">
        <v>282</v>
      </c>
      <c r="I5881" t="s">
        <v>332</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13.643000000000001</v>
      </c>
      <c r="AK5881">
        <v>14.364000000000001</v>
      </c>
      <c r="AL5881">
        <v>14.382999999999999</v>
      </c>
      <c r="AM5881">
        <v>14.227</v>
      </c>
      <c r="AN5881">
        <v>14.324999999999999</v>
      </c>
      <c r="AO5881">
        <v>12.619</v>
      </c>
      <c r="AP5881">
        <v>13.025</v>
      </c>
      <c r="AQ5881">
        <v>13.452</v>
      </c>
      <c r="AR5881">
        <v>15.243</v>
      </c>
      <c r="AS5881">
        <v>14.516999999999999</v>
      </c>
      <c r="AT5881">
        <v>15.519</v>
      </c>
      <c r="AU5881">
        <v>15.523999999999999</v>
      </c>
      <c r="AV5881">
        <v>15.307</v>
      </c>
      <c r="AW5881">
        <v>14.948</v>
      </c>
      <c r="AX5881">
        <v>14.558</v>
      </c>
      <c r="AY5881">
        <v>14.606999999999999</v>
      </c>
      <c r="AZ5881">
        <v>14.686999999999999</v>
      </c>
      <c r="BA5881">
        <v>14.654</v>
      </c>
      <c r="BB5881">
        <v>14.702999999999999</v>
      </c>
      <c r="BC5881">
        <v>2018</v>
      </c>
    </row>
    <row r="5882" spans="1:55" x14ac:dyDescent="0.25">
      <c r="A5882">
        <v>564</v>
      </c>
      <c r="B5882" t="s">
        <v>1452</v>
      </c>
      <c r="C5882" t="s">
        <v>333</v>
      </c>
      <c r="D5882" t="s">
        <v>1453</v>
      </c>
      <c r="E5882" t="s">
        <v>334</v>
      </c>
      <c r="F5882" t="s">
        <v>335</v>
      </c>
      <c r="G5882" t="s">
        <v>229</v>
      </c>
      <c r="H5882" t="s">
        <v>230</v>
      </c>
      <c r="I5882" t="s">
        <v>1459</v>
      </c>
      <c r="J5882" t="s">
        <v>232</v>
      </c>
      <c r="K5882" t="s">
        <v>232</v>
      </c>
      <c r="L5882" t="s">
        <v>232</v>
      </c>
      <c r="M5882" t="s">
        <v>232</v>
      </c>
      <c r="N5882" t="s">
        <v>232</v>
      </c>
      <c r="O5882" t="s">
        <v>232</v>
      </c>
      <c r="P5882" t="s">
        <v>232</v>
      </c>
      <c r="Q5882" t="s">
        <v>232</v>
      </c>
      <c r="R5882" t="s">
        <v>232</v>
      </c>
      <c r="S5882" t="s">
        <v>232</v>
      </c>
      <c r="T5882" t="s">
        <v>232</v>
      </c>
      <c r="U5882" t="s">
        <v>232</v>
      </c>
      <c r="V5882" t="s">
        <v>232</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52">
        <v>1116.54</v>
      </c>
      <c r="AJ5882" s="52">
        <v>1401.82</v>
      </c>
      <c r="AK5882" s="52">
        <v>1800</v>
      </c>
      <c r="AL5882" s="52">
        <v>2322.92</v>
      </c>
      <c r="AM5882" s="52">
        <v>2544.1999999999998</v>
      </c>
      <c r="AN5882" s="52">
        <v>3023.52</v>
      </c>
      <c r="AO5882" s="52">
        <v>3536.36</v>
      </c>
      <c r="AP5882" s="52">
        <v>4341.22</v>
      </c>
      <c r="AQ5882" s="52">
        <v>4884.79</v>
      </c>
      <c r="AR5882" s="52">
        <v>5057.75</v>
      </c>
      <c r="AS5882" s="52">
        <v>5425.83</v>
      </c>
      <c r="AT5882" s="52">
        <v>5796.27</v>
      </c>
      <c r="AU5882" s="52">
        <v>6800.52</v>
      </c>
      <c r="AV5882" s="52">
        <v>7488.32</v>
      </c>
      <c r="AW5882" s="52">
        <v>8370.73</v>
      </c>
      <c r="AX5882" s="52">
        <v>9555.73</v>
      </c>
      <c r="AY5882" s="52">
        <v>9991.8700000000008</v>
      </c>
      <c r="AZ5882" s="52">
        <v>10754.85</v>
      </c>
      <c r="BA5882" s="52">
        <v>11472.93</v>
      </c>
      <c r="BB5882" s="52">
        <v>12404.29</v>
      </c>
      <c r="BC5882">
        <v>2018</v>
      </c>
    </row>
    <row r="5883" spans="1:55" x14ac:dyDescent="0.25">
      <c r="A5883">
        <v>564</v>
      </c>
      <c r="B5883" t="s">
        <v>1452</v>
      </c>
      <c r="C5883" t="s">
        <v>336</v>
      </c>
      <c r="D5883" t="s">
        <v>1453</v>
      </c>
      <c r="E5883" t="s">
        <v>334</v>
      </c>
      <c r="F5883" t="s">
        <v>335</v>
      </c>
      <c r="G5883" t="s">
        <v>282</v>
      </c>
      <c r="I5883" t="s">
        <v>337</v>
      </c>
      <c r="J5883" t="s">
        <v>232</v>
      </c>
      <c r="K5883" t="s">
        <v>232</v>
      </c>
      <c r="L5883" t="s">
        <v>232</v>
      </c>
      <c r="M5883" t="s">
        <v>232</v>
      </c>
      <c r="N5883" t="s">
        <v>232</v>
      </c>
      <c r="O5883" t="s">
        <v>232</v>
      </c>
      <c r="P5883" t="s">
        <v>232</v>
      </c>
      <c r="Q5883" t="s">
        <v>232</v>
      </c>
      <c r="R5883" t="s">
        <v>232</v>
      </c>
      <c r="S5883" t="s">
        <v>232</v>
      </c>
      <c r="T5883" t="s">
        <v>232</v>
      </c>
      <c r="U5883" t="s">
        <v>232</v>
      </c>
      <c r="V5883" t="s">
        <v>232</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21.837</v>
      </c>
      <c r="AM5883">
        <v>19.274999999999999</v>
      </c>
      <c r="AN5883">
        <v>20.337</v>
      </c>
      <c r="AO5883">
        <v>19.349</v>
      </c>
      <c r="AP5883">
        <v>21.655999999999999</v>
      </c>
      <c r="AQ5883">
        <v>21.821000000000002</v>
      </c>
      <c r="AR5883">
        <v>20.094999999999999</v>
      </c>
      <c r="AS5883">
        <v>19.771000000000001</v>
      </c>
      <c r="AT5883">
        <v>19.934999999999999</v>
      </c>
      <c r="AU5883">
        <v>21.276</v>
      </c>
      <c r="AV5883">
        <v>21.771000000000001</v>
      </c>
      <c r="AW5883">
        <v>22.19</v>
      </c>
      <c r="AX5883">
        <v>23.289000000000001</v>
      </c>
      <c r="AY5883">
        <v>22.579000000000001</v>
      </c>
      <c r="AZ5883">
        <v>22.52</v>
      </c>
      <c r="BA5883">
        <v>22.300999999999998</v>
      </c>
      <c r="BB5883">
        <v>22.382999999999999</v>
      </c>
      <c r="BC5883">
        <v>2018</v>
      </c>
    </row>
    <row r="5884" spans="1:55" x14ac:dyDescent="0.25">
      <c r="A5884">
        <v>564</v>
      </c>
      <c r="B5884" t="s">
        <v>1452</v>
      </c>
      <c r="C5884" t="s">
        <v>338</v>
      </c>
      <c r="D5884" t="s">
        <v>1453</v>
      </c>
      <c r="E5884" t="s">
        <v>339</v>
      </c>
      <c r="F5884" t="s">
        <v>340</v>
      </c>
      <c r="G5884" t="s">
        <v>229</v>
      </c>
      <c r="H5884" t="s">
        <v>230</v>
      </c>
      <c r="I5884" t="s">
        <v>1459</v>
      </c>
      <c r="J5884" t="s">
        <v>232</v>
      </c>
      <c r="K5884" t="s">
        <v>232</v>
      </c>
      <c r="L5884" t="s">
        <v>232</v>
      </c>
      <c r="M5884" t="s">
        <v>232</v>
      </c>
      <c r="N5884" t="s">
        <v>232</v>
      </c>
      <c r="O5884" t="s">
        <v>232</v>
      </c>
      <c r="P5884" t="s">
        <v>232</v>
      </c>
      <c r="Q5884" t="s">
        <v>232</v>
      </c>
      <c r="R5884" t="s">
        <v>232</v>
      </c>
      <c r="S5884" t="s">
        <v>232</v>
      </c>
      <c r="T5884" t="s">
        <v>232</v>
      </c>
      <c r="U5884" t="s">
        <v>232</v>
      </c>
      <c r="V5884" t="s">
        <v>232</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-280.923</v>
      </c>
      <c r="AK5884">
        <v>-472.78</v>
      </c>
      <c r="AL5884">
        <v>-792.91800000000001</v>
      </c>
      <c r="AM5884">
        <v>-666.28700000000003</v>
      </c>
      <c r="AN5884">
        <v>-893.89700000000005</v>
      </c>
      <c r="AO5884" s="52">
        <v>-1230</v>
      </c>
      <c r="AP5884" s="52">
        <v>-1730.19</v>
      </c>
      <c r="AQ5884" s="52">
        <v>-1873.41</v>
      </c>
      <c r="AR5884" s="52">
        <v>-1221.23</v>
      </c>
      <c r="AS5884" s="52">
        <v>-1441.81</v>
      </c>
      <c r="AT5884" s="52">
        <v>-1283.8900000000001</v>
      </c>
      <c r="AU5884" s="52">
        <v>-1838.53</v>
      </c>
      <c r="AV5884" s="52">
        <v>-2223.35</v>
      </c>
      <c r="AW5884" s="52">
        <v>-2731.75</v>
      </c>
      <c r="AX5884" s="52">
        <v>-3582.66</v>
      </c>
      <c r="AY5884" s="52">
        <v>-3527.83</v>
      </c>
      <c r="AZ5884" s="52">
        <v>-3740.86</v>
      </c>
      <c r="BA5884" s="52">
        <v>-3934.13</v>
      </c>
      <c r="BB5884" s="52">
        <v>-4256.1400000000003</v>
      </c>
      <c r="BC5884">
        <v>2018</v>
      </c>
    </row>
    <row r="5885" spans="1:55" x14ac:dyDescent="0.25">
      <c r="A5885">
        <v>564</v>
      </c>
      <c r="B5885" t="s">
        <v>1452</v>
      </c>
      <c r="C5885" t="s">
        <v>341</v>
      </c>
      <c r="D5885" t="s">
        <v>1453</v>
      </c>
      <c r="E5885" t="s">
        <v>339</v>
      </c>
      <c r="F5885" t="s">
        <v>340</v>
      </c>
      <c r="G5885" t="s">
        <v>282</v>
      </c>
      <c r="I5885" t="s">
        <v>342</v>
      </c>
      <c r="J5885" t="s">
        <v>232</v>
      </c>
      <c r="K5885" t="s">
        <v>232</v>
      </c>
      <c r="L5885" t="s">
        <v>232</v>
      </c>
      <c r="M5885" t="s">
        <v>232</v>
      </c>
      <c r="N5885" t="s">
        <v>232</v>
      </c>
      <c r="O5885" t="s">
        <v>232</v>
      </c>
      <c r="P5885" t="s">
        <v>232</v>
      </c>
      <c r="Q5885" t="s">
        <v>232</v>
      </c>
      <c r="R5885" t="s">
        <v>232</v>
      </c>
      <c r="S5885" t="s">
        <v>232</v>
      </c>
      <c r="T5885" t="s">
        <v>232</v>
      </c>
      <c r="U5885" t="s">
        <v>232</v>
      </c>
      <c r="V5885" t="s">
        <v>232</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-3.419</v>
      </c>
      <c r="AK5885">
        <v>-5.117</v>
      </c>
      <c r="AL5885">
        <v>-7.4539999999999997</v>
      </c>
      <c r="AM5885">
        <v>-5.048</v>
      </c>
      <c r="AN5885">
        <v>-6.0129999999999999</v>
      </c>
      <c r="AO5885">
        <v>-6.73</v>
      </c>
      <c r="AP5885">
        <v>-8.6310000000000002</v>
      </c>
      <c r="AQ5885">
        <v>-8.3689999999999998</v>
      </c>
      <c r="AR5885">
        <v>-4.8520000000000003</v>
      </c>
      <c r="AS5885">
        <v>-5.2539999999999996</v>
      </c>
      <c r="AT5885">
        <v>-4.4160000000000004</v>
      </c>
      <c r="AU5885">
        <v>-5.7519999999999998</v>
      </c>
      <c r="AV5885">
        <v>-6.4640000000000004</v>
      </c>
      <c r="AW5885">
        <v>-7.2409999999999997</v>
      </c>
      <c r="AX5885">
        <v>-8.7319999999999993</v>
      </c>
      <c r="AY5885">
        <v>-7.9720000000000004</v>
      </c>
      <c r="AZ5885">
        <v>-7.8330000000000002</v>
      </c>
      <c r="BA5885">
        <v>-7.6470000000000002</v>
      </c>
      <c r="BB5885">
        <v>-7.68</v>
      </c>
      <c r="BC5885">
        <v>2018</v>
      </c>
    </row>
    <row r="5886" spans="1:55" x14ac:dyDescent="0.25">
      <c r="A5886">
        <v>564</v>
      </c>
      <c r="B5886" t="s">
        <v>1452</v>
      </c>
      <c r="C5886" t="s">
        <v>343</v>
      </c>
      <c r="D5886" t="s">
        <v>1453</v>
      </c>
      <c r="E5886" t="s">
        <v>344</v>
      </c>
      <c r="F5886" t="s">
        <v>345</v>
      </c>
      <c r="G5886" t="s">
        <v>229</v>
      </c>
      <c r="H5886" t="s">
        <v>230</v>
      </c>
    </row>
    <row r="5887" spans="1:55" x14ac:dyDescent="0.25">
      <c r="A5887">
        <v>564</v>
      </c>
      <c r="B5887" t="s">
        <v>1452</v>
      </c>
      <c r="C5887" t="s">
        <v>346</v>
      </c>
      <c r="D5887" t="s">
        <v>1453</v>
      </c>
      <c r="E5887" t="s">
        <v>344</v>
      </c>
      <c r="F5887" t="s">
        <v>345</v>
      </c>
      <c r="G5887" t="s">
        <v>270</v>
      </c>
    </row>
    <row r="5888" spans="1:55" x14ac:dyDescent="0.25">
      <c r="A5888">
        <v>564</v>
      </c>
      <c r="B5888" t="s">
        <v>1452</v>
      </c>
      <c r="C5888" t="s">
        <v>347</v>
      </c>
      <c r="D5888" t="s">
        <v>1453</v>
      </c>
      <c r="E5888" t="s">
        <v>348</v>
      </c>
      <c r="F5888" t="s">
        <v>349</v>
      </c>
      <c r="G5888" t="s">
        <v>229</v>
      </c>
      <c r="H5888" t="s">
        <v>230</v>
      </c>
      <c r="I5888" t="s">
        <v>1459</v>
      </c>
      <c r="J5888" t="s">
        <v>232</v>
      </c>
      <c r="K5888" t="s">
        <v>232</v>
      </c>
      <c r="L5888" t="s">
        <v>232</v>
      </c>
      <c r="M5888" t="s">
        <v>232</v>
      </c>
      <c r="N5888" t="s">
        <v>232</v>
      </c>
      <c r="O5888" t="s">
        <v>232</v>
      </c>
      <c r="P5888" t="s">
        <v>232</v>
      </c>
      <c r="Q5888" t="s">
        <v>232</v>
      </c>
      <c r="R5888" t="s">
        <v>232</v>
      </c>
      <c r="S5888" t="s">
        <v>232</v>
      </c>
      <c r="T5888" t="s">
        <v>232</v>
      </c>
      <c r="U5888" t="s">
        <v>232</v>
      </c>
      <c r="V5888" t="s">
        <v>232</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-43.804000000000002</v>
      </c>
      <c r="AK5888">
        <v>-103.983</v>
      </c>
      <c r="AL5888">
        <v>-303.23700000000002</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v>-659.01400000000001</v>
      </c>
      <c r="AX5888">
        <v>-902.03499999999997</v>
      </c>
      <c r="AY5888">
        <v>-934.99699999999996</v>
      </c>
      <c r="AZ5888">
        <v>-970.60500000000002</v>
      </c>
      <c r="BA5888" s="52">
        <v>-1062.8800000000001</v>
      </c>
      <c r="BB5888" s="52">
        <v>-1117.48</v>
      </c>
      <c r="BC5888">
        <v>2018</v>
      </c>
    </row>
    <row r="5889" spans="1:55" x14ac:dyDescent="0.25">
      <c r="A5889">
        <v>564</v>
      </c>
      <c r="B5889" t="s">
        <v>1452</v>
      </c>
      <c r="C5889" t="s">
        <v>350</v>
      </c>
      <c r="D5889" t="s">
        <v>1453</v>
      </c>
      <c r="E5889" t="s">
        <v>348</v>
      </c>
      <c r="F5889" t="s">
        <v>349</v>
      </c>
      <c r="G5889" t="s">
        <v>282</v>
      </c>
      <c r="I5889" t="s">
        <v>351</v>
      </c>
      <c r="J5889" t="s">
        <v>232</v>
      </c>
      <c r="K5889" t="s">
        <v>232</v>
      </c>
      <c r="L5889" t="s">
        <v>232</v>
      </c>
      <c r="M5889" t="s">
        <v>232</v>
      </c>
      <c r="N5889" t="s">
        <v>232</v>
      </c>
      <c r="O5889" t="s">
        <v>232</v>
      </c>
      <c r="P5889" t="s">
        <v>232</v>
      </c>
      <c r="Q5889" t="s">
        <v>232</v>
      </c>
      <c r="R5889" t="s">
        <v>232</v>
      </c>
      <c r="S5889" t="s">
        <v>232</v>
      </c>
      <c r="T5889" t="s">
        <v>232</v>
      </c>
      <c r="U5889" t="s">
        <v>232</v>
      </c>
      <c r="V5889" t="s">
        <v>232</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-0.53300000000000003</v>
      </c>
      <c r="AK5889">
        <v>-1.125</v>
      </c>
      <c r="AL5889">
        <v>-2.851</v>
      </c>
      <c r="AM5889">
        <v>-0.216</v>
      </c>
      <c r="AN5889">
        <v>-1.6930000000000001</v>
      </c>
      <c r="AO5889">
        <v>-2.91</v>
      </c>
      <c r="AP5889">
        <v>-4.1959999999999997</v>
      </c>
      <c r="AQ5889">
        <v>-3.9420000000000002</v>
      </c>
      <c r="AR5889">
        <v>-0.29199999999999998</v>
      </c>
      <c r="AS5889">
        <v>-0.503</v>
      </c>
      <c r="AT5889">
        <v>-7.0999999999999994E-2</v>
      </c>
      <c r="AU5889">
        <v>-1.5329999999999999</v>
      </c>
      <c r="AV5889">
        <v>-2.1030000000000002</v>
      </c>
      <c r="AW5889">
        <v>-1.7470000000000001</v>
      </c>
      <c r="AX5889">
        <v>-2.198</v>
      </c>
      <c r="AY5889">
        <v>-2.113</v>
      </c>
      <c r="AZ5889">
        <v>-2.032</v>
      </c>
      <c r="BA5889">
        <v>-2.0659999999999998</v>
      </c>
      <c r="BB5889">
        <v>-2.016</v>
      </c>
      <c r="BC5889">
        <v>2018</v>
      </c>
    </row>
    <row r="5890" spans="1:55" x14ac:dyDescent="0.25">
      <c r="A5890">
        <v>564</v>
      </c>
      <c r="B5890" t="s">
        <v>1452</v>
      </c>
      <c r="C5890" t="s">
        <v>352</v>
      </c>
      <c r="D5890" t="s">
        <v>1453</v>
      </c>
      <c r="E5890" t="s">
        <v>353</v>
      </c>
      <c r="F5890" t="s">
        <v>354</v>
      </c>
      <c r="G5890" t="s">
        <v>229</v>
      </c>
      <c r="H5890" t="s">
        <v>230</v>
      </c>
      <c r="I5890" t="s">
        <v>1459</v>
      </c>
      <c r="J5890" t="s">
        <v>232</v>
      </c>
      <c r="K5890" t="s">
        <v>232</v>
      </c>
      <c r="L5890" t="s">
        <v>232</v>
      </c>
      <c r="M5890" t="s">
        <v>232</v>
      </c>
      <c r="N5890" t="s">
        <v>232</v>
      </c>
      <c r="O5890" t="s">
        <v>232</v>
      </c>
      <c r="P5890" t="s">
        <v>232</v>
      </c>
      <c r="Q5890" t="s">
        <v>232</v>
      </c>
      <c r="R5890" t="s">
        <v>232</v>
      </c>
      <c r="S5890" t="s">
        <v>232</v>
      </c>
      <c r="T5890" t="s">
        <v>232</v>
      </c>
      <c r="U5890" t="s">
        <v>232</v>
      </c>
      <c r="V5890" t="s">
        <v>232</v>
      </c>
      <c r="W5890" t="s">
        <v>232</v>
      </c>
      <c r="X5890" t="s">
        <v>232</v>
      </c>
      <c r="Y5890" t="s">
        <v>232</v>
      </c>
      <c r="Z5890" t="s">
        <v>232</v>
      </c>
      <c r="AA5890" t="s">
        <v>232</v>
      </c>
      <c r="AB5890" t="s">
        <v>232</v>
      </c>
      <c r="AC5890" t="s">
        <v>232</v>
      </c>
      <c r="AD5890" t="s">
        <v>232</v>
      </c>
      <c r="AE5890" s="52">
        <v>3554.34</v>
      </c>
      <c r="AF5890" s="52">
        <v>3489.33</v>
      </c>
      <c r="AG5890" s="52">
        <v>3484.99</v>
      </c>
      <c r="AH5890" s="52">
        <v>3615.06</v>
      </c>
      <c r="AI5890" s="52">
        <v>3811.84</v>
      </c>
      <c r="AJ5890" s="52">
        <v>3984.5</v>
      </c>
      <c r="AK5890" s="52">
        <v>4338.32</v>
      </c>
      <c r="AL5890" s="52">
        <v>5604.53</v>
      </c>
      <c r="AM5890" s="52">
        <v>7192.03</v>
      </c>
      <c r="AN5890" s="52">
        <v>8407.17</v>
      </c>
      <c r="AO5890" s="52">
        <v>10206.56</v>
      </c>
      <c r="AP5890" s="52">
        <v>11871.58</v>
      </c>
      <c r="AQ5890" s="52">
        <v>13460.42</v>
      </c>
      <c r="AR5890" s="52">
        <v>14606.47</v>
      </c>
      <c r="AS5890" s="52">
        <v>15983.78</v>
      </c>
      <c r="AT5890" s="52">
        <v>17811.310000000001</v>
      </c>
      <c r="AU5890" s="52">
        <v>19629.52</v>
      </c>
      <c r="AV5890" s="52">
        <v>23115.16</v>
      </c>
      <c r="AW5890" s="52">
        <v>27421.93</v>
      </c>
      <c r="AX5890" s="52">
        <v>30915.75</v>
      </c>
      <c r="AY5890" s="52">
        <v>34367.68</v>
      </c>
      <c r="AZ5890" s="52">
        <v>38037.199999999997</v>
      </c>
      <c r="BA5890" s="52">
        <v>41901.18</v>
      </c>
      <c r="BB5890" s="52">
        <v>46121.88</v>
      </c>
      <c r="BC5890">
        <v>2018</v>
      </c>
    </row>
    <row r="5891" spans="1:55" x14ac:dyDescent="0.25">
      <c r="A5891">
        <v>564</v>
      </c>
      <c r="B5891" t="s">
        <v>1452</v>
      </c>
      <c r="C5891" t="s">
        <v>355</v>
      </c>
      <c r="D5891" t="s">
        <v>1453</v>
      </c>
      <c r="E5891" t="s">
        <v>353</v>
      </c>
      <c r="F5891" t="s">
        <v>354</v>
      </c>
      <c r="G5891" t="s">
        <v>282</v>
      </c>
      <c r="I5891" t="s">
        <v>379</v>
      </c>
      <c r="J5891" t="s">
        <v>232</v>
      </c>
      <c r="K5891" t="s">
        <v>232</v>
      </c>
      <c r="L5891" t="s">
        <v>232</v>
      </c>
      <c r="M5891" t="s">
        <v>232</v>
      </c>
      <c r="N5891" t="s">
        <v>232</v>
      </c>
      <c r="O5891" t="s">
        <v>232</v>
      </c>
      <c r="P5891" t="s">
        <v>232</v>
      </c>
      <c r="Q5891" t="s">
        <v>232</v>
      </c>
      <c r="R5891" t="s">
        <v>232</v>
      </c>
      <c r="S5891" t="s">
        <v>232</v>
      </c>
      <c r="T5891" t="s">
        <v>232</v>
      </c>
      <c r="U5891" t="s">
        <v>232</v>
      </c>
      <c r="V5891" t="s">
        <v>232</v>
      </c>
      <c r="W5891" t="s">
        <v>232</v>
      </c>
      <c r="X5891" t="s">
        <v>232</v>
      </c>
      <c r="Y5891" t="s">
        <v>232</v>
      </c>
      <c r="Z5891" t="s">
        <v>232</v>
      </c>
      <c r="AA5891" t="s">
        <v>232</v>
      </c>
      <c r="AB5891" t="s">
        <v>232</v>
      </c>
      <c r="AC5891" t="s">
        <v>232</v>
      </c>
      <c r="AD5891" t="s">
        <v>232</v>
      </c>
      <c r="AE5891">
        <v>78.335999999999999</v>
      </c>
      <c r="AF5891">
        <v>72.709999999999994</v>
      </c>
      <c r="AG5891">
        <v>66.319000000000003</v>
      </c>
      <c r="AH5891">
        <v>59.465000000000003</v>
      </c>
      <c r="AI5891">
        <v>54.412999999999997</v>
      </c>
      <c r="AJ5891">
        <v>48.496000000000002</v>
      </c>
      <c r="AK5891">
        <v>46.953000000000003</v>
      </c>
      <c r="AL5891">
        <v>52.685000000000002</v>
      </c>
      <c r="AM5891">
        <v>54.485999999999997</v>
      </c>
      <c r="AN5891">
        <v>56.548999999999999</v>
      </c>
      <c r="AO5891">
        <v>55.844999999999999</v>
      </c>
      <c r="AP5891">
        <v>59.22</v>
      </c>
      <c r="AQ5891">
        <v>60.13</v>
      </c>
      <c r="AR5891">
        <v>58.033999999999999</v>
      </c>
      <c r="AS5891">
        <v>58.244</v>
      </c>
      <c r="AT5891">
        <v>61.259</v>
      </c>
      <c r="AU5891">
        <v>61.414000000000001</v>
      </c>
      <c r="AV5891">
        <v>67.201999999999998</v>
      </c>
      <c r="AW5891">
        <v>72.691999999999993</v>
      </c>
      <c r="AX5891">
        <v>75.347999999999999</v>
      </c>
      <c r="AY5891">
        <v>77.66</v>
      </c>
      <c r="AZ5891">
        <v>79.649000000000001</v>
      </c>
      <c r="BA5891">
        <v>81.445999999999998</v>
      </c>
      <c r="BB5891">
        <v>83.224999999999994</v>
      </c>
      <c r="BC5891">
        <v>2018</v>
      </c>
    </row>
    <row r="5892" spans="1:55" x14ac:dyDescent="0.25">
      <c r="A5892">
        <v>564</v>
      </c>
      <c r="B5892" t="s">
        <v>1452</v>
      </c>
      <c r="C5892" t="s">
        <v>356</v>
      </c>
      <c r="D5892" t="s">
        <v>1453</v>
      </c>
      <c r="E5892" t="s">
        <v>357</v>
      </c>
      <c r="F5892" t="s">
        <v>358</v>
      </c>
      <c r="G5892" t="s">
        <v>229</v>
      </c>
      <c r="H5892" t="s">
        <v>230</v>
      </c>
      <c r="I5892" t="s">
        <v>1459</v>
      </c>
      <c r="J5892" t="s">
        <v>232</v>
      </c>
      <c r="K5892" t="s">
        <v>232</v>
      </c>
      <c r="L5892" t="s">
        <v>232</v>
      </c>
      <c r="M5892" t="s">
        <v>232</v>
      </c>
      <c r="N5892" t="s">
        <v>232</v>
      </c>
      <c r="O5892" t="s">
        <v>232</v>
      </c>
      <c r="P5892" t="s">
        <v>232</v>
      </c>
      <c r="Q5892" t="s">
        <v>232</v>
      </c>
      <c r="R5892" t="s">
        <v>232</v>
      </c>
      <c r="S5892" t="s">
        <v>232</v>
      </c>
      <c r="T5892" t="s">
        <v>232</v>
      </c>
      <c r="U5892" t="s">
        <v>232</v>
      </c>
      <c r="V5892" t="s">
        <v>232</v>
      </c>
      <c r="W5892" t="s">
        <v>232</v>
      </c>
      <c r="X5892" s="52">
        <v>1492.45</v>
      </c>
      <c r="Y5892" s="52">
        <v>1594.9</v>
      </c>
      <c r="Z5892" s="52">
        <v>1819.3</v>
      </c>
      <c r="AA5892" s="52">
        <v>2093.4499999999998</v>
      </c>
      <c r="AB5892" s="52">
        <v>2349.37</v>
      </c>
      <c r="AC5892" s="52">
        <v>2912.04</v>
      </c>
      <c r="AD5892" s="52">
        <v>3166.94</v>
      </c>
      <c r="AE5892" s="52">
        <v>3685.57</v>
      </c>
      <c r="AF5892" s="52">
        <v>3652.01</v>
      </c>
      <c r="AG5892" s="52">
        <v>3704.31</v>
      </c>
      <c r="AH5892" s="52">
        <v>3844.04</v>
      </c>
      <c r="AI5892" s="52">
        <v>4127.16</v>
      </c>
      <c r="AJ5892" s="52">
        <v>4413.95</v>
      </c>
      <c r="AK5892" s="52">
        <v>4845.58</v>
      </c>
      <c r="AL5892" s="52">
        <v>6080.84</v>
      </c>
      <c r="AM5892" s="52">
        <v>7718.28</v>
      </c>
      <c r="AN5892" s="52">
        <v>9006.74</v>
      </c>
      <c r="AO5892" s="52">
        <v>10765.3</v>
      </c>
      <c r="AP5892" s="52">
        <v>12678.08</v>
      </c>
      <c r="AQ5892" s="52">
        <v>14296.15</v>
      </c>
      <c r="AR5892" s="52">
        <v>15975.16</v>
      </c>
      <c r="AS5892" s="52">
        <v>17377.900000000001</v>
      </c>
      <c r="AT5892" s="52">
        <v>19664.79</v>
      </c>
      <c r="AU5892" s="52">
        <v>21402.81</v>
      </c>
      <c r="AV5892" s="52">
        <v>24811.72</v>
      </c>
      <c r="AW5892" s="52">
        <v>29045.09</v>
      </c>
      <c r="AX5892" s="52">
        <v>32468.68</v>
      </c>
      <c r="AY5892" s="52">
        <v>35853.42</v>
      </c>
      <c r="AZ5892" s="52">
        <v>39458.65</v>
      </c>
      <c r="BA5892" s="52">
        <v>43261.13</v>
      </c>
      <c r="BB5892" s="52">
        <v>47422.99</v>
      </c>
      <c r="BC5892">
        <v>2018</v>
      </c>
    </row>
    <row r="5893" spans="1:55" x14ac:dyDescent="0.25">
      <c r="A5893">
        <v>564</v>
      </c>
      <c r="B5893" t="s">
        <v>1452</v>
      </c>
      <c r="C5893" t="s">
        <v>359</v>
      </c>
      <c r="D5893" t="s">
        <v>1453</v>
      </c>
      <c r="E5893" t="s">
        <v>357</v>
      </c>
      <c r="F5893" t="s">
        <v>358</v>
      </c>
      <c r="G5893" t="s">
        <v>282</v>
      </c>
      <c r="I5893" t="s">
        <v>360</v>
      </c>
      <c r="J5893" t="s">
        <v>232</v>
      </c>
      <c r="K5893" t="s">
        <v>232</v>
      </c>
      <c r="L5893" t="s">
        <v>232</v>
      </c>
      <c r="M5893" t="s">
        <v>232</v>
      </c>
      <c r="N5893" t="s">
        <v>232</v>
      </c>
      <c r="O5893" t="s">
        <v>232</v>
      </c>
      <c r="P5893" t="s">
        <v>232</v>
      </c>
      <c r="Q5893" t="s">
        <v>232</v>
      </c>
      <c r="R5893" t="s">
        <v>232</v>
      </c>
      <c r="S5893" t="s">
        <v>232</v>
      </c>
      <c r="T5893" t="s">
        <v>232</v>
      </c>
      <c r="U5893" t="s">
        <v>232</v>
      </c>
      <c r="V5893" t="s">
        <v>232</v>
      </c>
      <c r="W5893" t="s">
        <v>232</v>
      </c>
      <c r="X5893">
        <v>72.962000000000003</v>
      </c>
      <c r="Y5893">
        <v>65.233000000000004</v>
      </c>
      <c r="Z5893">
        <v>65.488</v>
      </c>
      <c r="AA5893">
        <v>65.793999999999997</v>
      </c>
      <c r="AB5893">
        <v>66.962000000000003</v>
      </c>
      <c r="AC5893">
        <v>75.635000000000005</v>
      </c>
      <c r="AD5893">
        <v>76.798000000000002</v>
      </c>
      <c r="AE5893">
        <v>81.227999999999994</v>
      </c>
      <c r="AF5893">
        <v>76.099000000000004</v>
      </c>
      <c r="AG5893">
        <v>70.492999999999995</v>
      </c>
      <c r="AH5893">
        <v>63.231000000000002</v>
      </c>
      <c r="AI5893">
        <v>58.914000000000001</v>
      </c>
      <c r="AJ5893">
        <v>53.722999999999999</v>
      </c>
      <c r="AK5893">
        <v>52.442999999999998</v>
      </c>
      <c r="AL5893">
        <v>57.162999999999997</v>
      </c>
      <c r="AM5893">
        <v>58.472999999999999</v>
      </c>
      <c r="AN5893">
        <v>60.582000000000001</v>
      </c>
      <c r="AO5893">
        <v>58.902999999999999</v>
      </c>
      <c r="AP5893">
        <v>63.243000000000002</v>
      </c>
      <c r="AQ5893">
        <v>63.863</v>
      </c>
      <c r="AR5893">
        <v>63.472000000000001</v>
      </c>
      <c r="AS5893">
        <v>63.323999999999998</v>
      </c>
      <c r="AT5893">
        <v>67.632999999999996</v>
      </c>
      <c r="AU5893">
        <v>66.962000000000003</v>
      </c>
      <c r="AV5893">
        <v>72.134</v>
      </c>
      <c r="AW5893">
        <v>76.995000000000005</v>
      </c>
      <c r="AX5893">
        <v>79.132999999999996</v>
      </c>
      <c r="AY5893">
        <v>81.018000000000001</v>
      </c>
      <c r="AZ5893">
        <v>82.625</v>
      </c>
      <c r="BA5893">
        <v>84.088999999999999</v>
      </c>
      <c r="BB5893">
        <v>85.572999999999993</v>
      </c>
      <c r="BC5893">
        <v>2018</v>
      </c>
    </row>
    <row r="5894" spans="1:55" x14ac:dyDescent="0.25">
      <c r="A5894">
        <v>564</v>
      </c>
      <c r="B5894" t="s">
        <v>1452</v>
      </c>
      <c r="C5894" t="s">
        <v>361</v>
      </c>
      <c r="D5894" t="s">
        <v>1453</v>
      </c>
      <c r="E5894" t="s">
        <v>362</v>
      </c>
      <c r="F5894" t="s">
        <v>363</v>
      </c>
      <c r="G5894" t="s">
        <v>229</v>
      </c>
      <c r="H5894" t="s">
        <v>230</v>
      </c>
      <c r="I5894" t="s">
        <v>1459</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52">
        <v>1001.31</v>
      </c>
      <c r="T5894" s="52">
        <v>1121.54</v>
      </c>
      <c r="U5894" s="52">
        <v>1332.21</v>
      </c>
      <c r="V5894" s="52">
        <v>1579.17</v>
      </c>
      <c r="W5894" s="52">
        <v>1746.42</v>
      </c>
      <c r="X5894" s="52">
        <v>2045.51</v>
      </c>
      <c r="Y5894" s="52">
        <v>2444.91</v>
      </c>
      <c r="Z5894" s="52">
        <v>2778.05</v>
      </c>
      <c r="AA5894" s="52">
        <v>3181.81</v>
      </c>
      <c r="AB5894" s="52">
        <v>3508.52</v>
      </c>
      <c r="AC5894" s="52">
        <v>3850.14</v>
      </c>
      <c r="AD5894" s="52">
        <v>4123.72</v>
      </c>
      <c r="AE5894" s="52">
        <v>4537.33</v>
      </c>
      <c r="AF5894" s="52">
        <v>4798.99</v>
      </c>
      <c r="AG5894" s="52">
        <v>5254.89</v>
      </c>
      <c r="AH5894" s="52">
        <v>6079.32</v>
      </c>
      <c r="AI5894" s="52">
        <v>7005.35</v>
      </c>
      <c r="AJ5894" s="52">
        <v>8216.16</v>
      </c>
      <c r="AK5894" s="52">
        <v>9239.7900000000009</v>
      </c>
      <c r="AL5894" s="52">
        <v>10637.77</v>
      </c>
      <c r="AM5894" s="52">
        <v>13199.71</v>
      </c>
      <c r="AN5894" s="52">
        <v>14867</v>
      </c>
      <c r="AO5894" s="52">
        <v>18276.439999999999</v>
      </c>
      <c r="AP5894" s="52">
        <v>20046.5</v>
      </c>
      <c r="AQ5894" s="52">
        <v>22385.66</v>
      </c>
      <c r="AR5894" s="52">
        <v>25168.81</v>
      </c>
      <c r="AS5894" s="52">
        <v>27443.02</v>
      </c>
      <c r="AT5894" s="52">
        <v>29075.63</v>
      </c>
      <c r="AU5894" s="52">
        <v>31962.61</v>
      </c>
      <c r="AV5894" s="52">
        <v>34396.49</v>
      </c>
      <c r="AW5894" s="52">
        <v>37723.550000000003</v>
      </c>
      <c r="AX5894" s="52">
        <v>41030.44</v>
      </c>
      <c r="AY5894" s="52">
        <v>44253.77</v>
      </c>
      <c r="AZ5894" s="52">
        <v>47756.03</v>
      </c>
      <c r="BA5894" s="52">
        <v>51446.79</v>
      </c>
      <c r="BB5894" s="52">
        <v>55417.97</v>
      </c>
      <c r="BC5894">
        <v>2018</v>
      </c>
    </row>
    <row r="5895" spans="1:55" x14ac:dyDescent="0.25">
      <c r="A5895">
        <v>564</v>
      </c>
      <c r="B5895" t="s">
        <v>1452</v>
      </c>
      <c r="C5895" t="s">
        <v>364</v>
      </c>
      <c r="D5895" t="s">
        <v>1453</v>
      </c>
      <c r="E5895" t="s">
        <v>365</v>
      </c>
      <c r="F5895" t="s">
        <v>366</v>
      </c>
      <c r="G5895" t="s">
        <v>242</v>
      </c>
      <c r="H5895" t="s">
        <v>230</v>
      </c>
      <c r="I5895" t="s">
        <v>1460</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-18.989000000000001</v>
      </c>
      <c r="AW5895">
        <v>-14.481999999999999</v>
      </c>
      <c r="AX5895" t="s">
        <v>232</v>
      </c>
      <c r="AY5895" t="s">
        <v>232</v>
      </c>
      <c r="AZ5895" t="s">
        <v>232</v>
      </c>
      <c r="BA5895" t="s">
        <v>232</v>
      </c>
      <c r="BB5895" t="s">
        <v>232</v>
      </c>
      <c r="BC5895">
        <v>2018</v>
      </c>
    </row>
    <row r="5896" spans="1:55" x14ac:dyDescent="0.25">
      <c r="A5896">
        <v>564</v>
      </c>
      <c r="B5896" t="s">
        <v>1452</v>
      </c>
      <c r="C5896" t="s">
        <v>368</v>
      </c>
      <c r="D5896" t="s">
        <v>1453</v>
      </c>
      <c r="E5896" t="s">
        <v>365</v>
      </c>
      <c r="F5896" t="s">
        <v>366</v>
      </c>
      <c r="G5896" t="s">
        <v>282</v>
      </c>
      <c r="I5896" t="s">
        <v>369</v>
      </c>
      <c r="J5896">
        <v>-2.956</v>
      </c>
      <c r="K5896">
        <v>-2.3210000000000002</v>
      </c>
      <c r="L5896">
        <v>-0.93500000000000005</v>
      </c>
      <c r="M5896">
        <v>-1.5189999999999999</v>
      </c>
      <c r="N5896">
        <v>-2.7610000000000001</v>
      </c>
      <c r="O5896">
        <v>-2.089</v>
      </c>
      <c r="P5896">
        <v>-1.4279999999999999</v>
      </c>
      <c r="Q5896">
        <v>-2.2669999999999999</v>
      </c>
      <c r="R5896">
        <v>-2.7410000000000001</v>
      </c>
      <c r="S5896">
        <v>-2.8559999999999999</v>
      </c>
      <c r="T5896">
        <v>-2.63</v>
      </c>
      <c r="U5896">
        <v>-2.8929999999999998</v>
      </c>
      <c r="V5896">
        <v>-1.671</v>
      </c>
      <c r="W5896">
        <v>-4.9720000000000004</v>
      </c>
      <c r="X5896">
        <v>-2.4430000000000001</v>
      </c>
      <c r="Y5896">
        <v>-2.7280000000000002</v>
      </c>
      <c r="Z5896">
        <v>-5.0279999999999996</v>
      </c>
      <c r="AA5896">
        <v>-4.4000000000000004</v>
      </c>
      <c r="AB5896">
        <v>-2.0910000000000002</v>
      </c>
      <c r="AC5896">
        <v>-2.2490000000000001</v>
      </c>
      <c r="AD5896">
        <v>-0.27</v>
      </c>
      <c r="AE5896">
        <v>0.41699999999999998</v>
      </c>
      <c r="AF5896">
        <v>3.6349999999999998</v>
      </c>
      <c r="AG5896">
        <v>4.5359999999999996</v>
      </c>
      <c r="AH5896">
        <v>1.7150000000000001</v>
      </c>
      <c r="AI5896">
        <v>-1.2949999999999999</v>
      </c>
      <c r="AJ5896">
        <v>-3.6360000000000001</v>
      </c>
      <c r="AK5896">
        <v>-4.5140000000000002</v>
      </c>
      <c r="AL5896">
        <v>-8.1199999999999992</v>
      </c>
      <c r="AM5896">
        <v>-5.516</v>
      </c>
      <c r="AN5896">
        <v>-2.2280000000000002</v>
      </c>
      <c r="AO5896">
        <v>0.1</v>
      </c>
      <c r="AP5896">
        <v>-2.0760000000000001</v>
      </c>
      <c r="AQ5896">
        <v>-1.079</v>
      </c>
      <c r="AR5896">
        <v>-1.2809999999999999</v>
      </c>
      <c r="AS5896">
        <v>-1.0009999999999999</v>
      </c>
      <c r="AT5896">
        <v>-1.7470000000000001</v>
      </c>
      <c r="AU5896">
        <v>-4.1390000000000002</v>
      </c>
      <c r="AV5896">
        <v>-6.0750000000000002</v>
      </c>
      <c r="AW5896">
        <v>-5.2089999999999996</v>
      </c>
      <c r="AX5896">
        <v>-4.2759999999999998</v>
      </c>
      <c r="AY5896">
        <v>-4.4800000000000004</v>
      </c>
      <c r="AZ5896">
        <v>-4.734</v>
      </c>
      <c r="BA5896">
        <v>-5.03</v>
      </c>
      <c r="BB5896">
        <v>-5.3639999999999999</v>
      </c>
      <c r="BC5896">
        <v>2018</v>
      </c>
    </row>
    <row r="5897" spans="1:55" x14ac:dyDescent="0.25">
      <c r="A5897">
        <v>565</v>
      </c>
      <c r="B5897" t="s">
        <v>1461</v>
      </c>
      <c r="C5897" t="s">
        <v>225</v>
      </c>
      <c r="D5897" t="s">
        <v>1462</v>
      </c>
      <c r="E5897" t="s">
        <v>227</v>
      </c>
      <c r="F5897" t="s">
        <v>228</v>
      </c>
      <c r="G5897" t="s">
        <v>229</v>
      </c>
      <c r="H5897" t="s">
        <v>230</v>
      </c>
      <c r="I5897" t="s">
        <v>1463</v>
      </c>
      <c r="J5897" t="s">
        <v>232</v>
      </c>
      <c r="K5897" t="s">
        <v>232</v>
      </c>
      <c r="L5897" t="s">
        <v>232</v>
      </c>
      <c r="M5897" t="s">
        <v>232</v>
      </c>
      <c r="N5897" t="s">
        <v>232</v>
      </c>
      <c r="O5897" t="s">
        <v>232</v>
      </c>
      <c r="P5897" t="s">
        <v>232</v>
      </c>
      <c r="Q5897" t="s">
        <v>232</v>
      </c>
      <c r="R5897" t="s">
        <v>232</v>
      </c>
      <c r="S5897" t="s">
        <v>232</v>
      </c>
      <c r="T5897" t="s">
        <v>232</v>
      </c>
      <c r="U5897" t="s">
        <v>232</v>
      </c>
      <c r="V5897" t="s">
        <v>232</v>
      </c>
      <c r="W5897" t="s">
        <v>232</v>
      </c>
      <c r="X5897" t="s">
        <v>232</v>
      </c>
      <c r="Y5897" t="s">
        <v>232</v>
      </c>
      <c r="Z5897" t="s">
        <v>232</v>
      </c>
      <c r="AA5897" t="s">
        <v>232</v>
      </c>
      <c r="AB5897" t="s">
        <v>232</v>
      </c>
      <c r="AC5897" t="s">
        <v>232</v>
      </c>
      <c r="AD5897">
        <v>0.22700000000000001</v>
      </c>
      <c r="AE5897">
        <v>0.24</v>
      </c>
      <c r="AF5897">
        <v>0.248</v>
      </c>
      <c r="AG5897">
        <v>0.24399999999999999</v>
      </c>
      <c r="AH5897">
        <v>0.25800000000000001</v>
      </c>
      <c r="AI5897">
        <v>0.27</v>
      </c>
      <c r="AJ5897">
        <v>0.26200000000000001</v>
      </c>
      <c r="AK5897">
        <v>0.26600000000000001</v>
      </c>
      <c r="AL5897">
        <v>0.252</v>
      </c>
      <c r="AM5897">
        <v>0.23699999999999999</v>
      </c>
      <c r="AN5897">
        <v>0.23699999999999999</v>
      </c>
      <c r="AO5897">
        <v>0.25</v>
      </c>
      <c r="AP5897">
        <v>0.26200000000000001</v>
      </c>
      <c r="AQ5897">
        <v>0.25800000000000001</v>
      </c>
      <c r="AR5897">
        <v>0.26600000000000001</v>
      </c>
      <c r="AS5897">
        <v>0.29299999999999998</v>
      </c>
      <c r="AT5897">
        <v>0.29499999999999998</v>
      </c>
      <c r="AU5897">
        <v>0.28399999999999997</v>
      </c>
      <c r="AV5897">
        <v>0.28499999999999998</v>
      </c>
      <c r="AW5897">
        <v>0.29099999999999998</v>
      </c>
      <c r="AX5897">
        <v>0.29799999999999999</v>
      </c>
      <c r="AY5897">
        <v>0.30499999999999999</v>
      </c>
      <c r="AZ5897">
        <v>0.311</v>
      </c>
      <c r="BA5897">
        <v>0.317</v>
      </c>
      <c r="BB5897">
        <v>0.32300000000000001</v>
      </c>
      <c r="BC5897">
        <v>2017</v>
      </c>
    </row>
    <row r="5898" spans="1:55" x14ac:dyDescent="0.25">
      <c r="A5898">
        <v>565</v>
      </c>
      <c r="B5898" t="s">
        <v>1461</v>
      </c>
      <c r="C5898" t="s">
        <v>233</v>
      </c>
      <c r="D5898" t="s">
        <v>1462</v>
      </c>
      <c r="E5898" t="s">
        <v>227</v>
      </c>
      <c r="F5898" t="s">
        <v>234</v>
      </c>
      <c r="G5898" t="s">
        <v>235</v>
      </c>
      <c r="I5898" t="s">
        <v>236</v>
      </c>
      <c r="J5898" t="s">
        <v>232</v>
      </c>
      <c r="K5898" t="s">
        <v>232</v>
      </c>
      <c r="L5898" t="s">
        <v>232</v>
      </c>
      <c r="M5898" t="s">
        <v>232</v>
      </c>
      <c r="N5898" t="s">
        <v>232</v>
      </c>
      <c r="O5898" t="s">
        <v>232</v>
      </c>
      <c r="P5898" t="s">
        <v>232</v>
      </c>
      <c r="Q5898" t="s">
        <v>232</v>
      </c>
      <c r="R5898" t="s">
        <v>232</v>
      </c>
      <c r="S5898" t="s">
        <v>232</v>
      </c>
      <c r="T5898" t="s">
        <v>232</v>
      </c>
      <c r="U5898" t="s">
        <v>232</v>
      </c>
      <c r="V5898" t="s">
        <v>232</v>
      </c>
      <c r="W5898" t="s">
        <v>232</v>
      </c>
      <c r="X5898" t="s">
        <v>232</v>
      </c>
      <c r="Y5898" t="s">
        <v>232</v>
      </c>
      <c r="Z5898" t="s">
        <v>232</v>
      </c>
      <c r="AA5898" t="s">
        <v>232</v>
      </c>
      <c r="AB5898" t="s">
        <v>232</v>
      </c>
      <c r="AC5898" t="s">
        <v>232</v>
      </c>
      <c r="AD5898" t="s">
        <v>232</v>
      </c>
      <c r="AE5898">
        <v>6.0679999999999996</v>
      </c>
      <c r="AF5898">
        <v>3.1</v>
      </c>
      <c r="AG5898">
        <v>-1.669</v>
      </c>
      <c r="AH5898">
        <v>5.6890000000000001</v>
      </c>
      <c r="AI5898">
        <v>4.82</v>
      </c>
      <c r="AJ5898">
        <v>-2.9</v>
      </c>
      <c r="AK5898">
        <v>1.39</v>
      </c>
      <c r="AL5898">
        <v>-5.2690000000000001</v>
      </c>
      <c r="AM5898">
        <v>-6.0430000000000001</v>
      </c>
      <c r="AN5898">
        <v>0.26900000000000002</v>
      </c>
      <c r="AO5898">
        <v>5.532</v>
      </c>
      <c r="AP5898">
        <v>4.806</v>
      </c>
      <c r="AQ5898">
        <v>-1.714</v>
      </c>
      <c r="AR5898">
        <v>3.03</v>
      </c>
      <c r="AS5898">
        <v>10.38</v>
      </c>
      <c r="AT5898">
        <v>0.48599999999999999</v>
      </c>
      <c r="AU5898">
        <v>-3.6909999999999998</v>
      </c>
      <c r="AV5898">
        <v>0.42</v>
      </c>
      <c r="AW5898">
        <v>2</v>
      </c>
      <c r="AX5898">
        <v>2.5</v>
      </c>
      <c r="AY5898">
        <v>2.2000000000000002</v>
      </c>
      <c r="AZ5898">
        <v>2</v>
      </c>
      <c r="BA5898">
        <v>2</v>
      </c>
      <c r="BB5898">
        <v>2</v>
      </c>
      <c r="BC5898">
        <v>2017</v>
      </c>
    </row>
    <row r="5899" spans="1:55" x14ac:dyDescent="0.25">
      <c r="A5899">
        <v>565</v>
      </c>
      <c r="B5899" t="s">
        <v>1461</v>
      </c>
      <c r="C5899" t="s">
        <v>237</v>
      </c>
      <c r="D5899" t="s">
        <v>1462</v>
      </c>
      <c r="E5899" t="s">
        <v>238</v>
      </c>
      <c r="F5899" t="s">
        <v>239</v>
      </c>
      <c r="G5899" t="s">
        <v>229</v>
      </c>
      <c r="H5899" t="s">
        <v>230</v>
      </c>
      <c r="I5899" t="s">
        <v>1463</v>
      </c>
      <c r="J5899" t="s">
        <v>232</v>
      </c>
      <c r="K5899" t="s">
        <v>232</v>
      </c>
      <c r="L5899" t="s">
        <v>232</v>
      </c>
      <c r="M5899" t="s">
        <v>232</v>
      </c>
      <c r="N5899" t="s">
        <v>232</v>
      </c>
      <c r="O5899" t="s">
        <v>232</v>
      </c>
      <c r="P5899" t="s">
        <v>232</v>
      </c>
      <c r="Q5899" t="s">
        <v>232</v>
      </c>
      <c r="R5899" t="s">
        <v>232</v>
      </c>
      <c r="S5899" t="s">
        <v>232</v>
      </c>
      <c r="T5899" t="s">
        <v>232</v>
      </c>
      <c r="U5899" t="s">
        <v>232</v>
      </c>
      <c r="V5899" t="s">
        <v>232</v>
      </c>
      <c r="W5899" t="s">
        <v>232</v>
      </c>
      <c r="X5899" t="s">
        <v>232</v>
      </c>
      <c r="Y5899" t="s">
        <v>232</v>
      </c>
      <c r="Z5899" t="s">
        <v>232</v>
      </c>
      <c r="AA5899" t="s">
        <v>232</v>
      </c>
      <c r="AB5899" t="s">
        <v>232</v>
      </c>
      <c r="AC5899" t="s">
        <v>232</v>
      </c>
      <c r="AD5899">
        <v>0.14499999999999999</v>
      </c>
      <c r="AE5899">
        <v>0.155</v>
      </c>
      <c r="AF5899">
        <v>0.16200000000000001</v>
      </c>
      <c r="AG5899">
        <v>0.153</v>
      </c>
      <c r="AH5899">
        <v>0.16400000000000001</v>
      </c>
      <c r="AI5899">
        <v>0.185</v>
      </c>
      <c r="AJ5899">
        <v>0.188</v>
      </c>
      <c r="AK5899">
        <v>0.193</v>
      </c>
      <c r="AL5899">
        <v>0.19700000000000001</v>
      </c>
      <c r="AM5899">
        <v>0.183</v>
      </c>
      <c r="AN5899">
        <v>0.183</v>
      </c>
      <c r="AO5899">
        <v>0.193</v>
      </c>
      <c r="AP5899">
        <v>0.215</v>
      </c>
      <c r="AQ5899">
        <v>0.22500000000000001</v>
      </c>
      <c r="AR5899">
        <v>0.246</v>
      </c>
      <c r="AS5899">
        <v>0.29299999999999998</v>
      </c>
      <c r="AT5899">
        <v>0.30399999999999999</v>
      </c>
      <c r="AU5899">
        <v>0.28999999999999998</v>
      </c>
      <c r="AV5899">
        <v>0.29699999999999999</v>
      </c>
      <c r="AW5899">
        <v>0.31</v>
      </c>
      <c r="AX5899">
        <v>0.32400000000000001</v>
      </c>
      <c r="AY5899">
        <v>0.33700000000000002</v>
      </c>
      <c r="AZ5899">
        <v>0.35099999999999998</v>
      </c>
      <c r="BA5899">
        <v>0.36499999999999999</v>
      </c>
      <c r="BB5899">
        <v>0.38</v>
      </c>
      <c r="BC5899">
        <v>2017</v>
      </c>
    </row>
    <row r="5900" spans="1:55" x14ac:dyDescent="0.25">
      <c r="A5900">
        <v>565</v>
      </c>
      <c r="B5900" t="s">
        <v>1461</v>
      </c>
      <c r="C5900" t="s">
        <v>240</v>
      </c>
      <c r="D5900" t="s">
        <v>1462</v>
      </c>
      <c r="E5900" t="s">
        <v>238</v>
      </c>
      <c r="F5900" t="s">
        <v>241</v>
      </c>
      <c r="G5900" t="s">
        <v>242</v>
      </c>
      <c r="H5900" t="s">
        <v>230</v>
      </c>
      <c r="I5900" t="s">
        <v>243</v>
      </c>
      <c r="J5900" t="s">
        <v>232</v>
      </c>
      <c r="K5900" t="s">
        <v>232</v>
      </c>
      <c r="L5900" t="s">
        <v>232</v>
      </c>
      <c r="M5900" t="s">
        <v>232</v>
      </c>
      <c r="N5900" t="s">
        <v>232</v>
      </c>
      <c r="O5900" t="s">
        <v>232</v>
      </c>
      <c r="P5900" t="s">
        <v>232</v>
      </c>
      <c r="Q5900" t="s">
        <v>232</v>
      </c>
      <c r="R5900" t="s">
        <v>232</v>
      </c>
      <c r="S5900" t="s">
        <v>232</v>
      </c>
      <c r="T5900" t="s">
        <v>232</v>
      </c>
      <c r="U5900" t="s">
        <v>232</v>
      </c>
      <c r="V5900" t="s">
        <v>232</v>
      </c>
      <c r="W5900" t="s">
        <v>232</v>
      </c>
      <c r="X5900" t="s">
        <v>232</v>
      </c>
      <c r="Y5900" t="s">
        <v>232</v>
      </c>
      <c r="Z5900" t="s">
        <v>232</v>
      </c>
      <c r="AA5900" t="s">
        <v>232</v>
      </c>
      <c r="AB5900" t="s">
        <v>232</v>
      </c>
      <c r="AC5900" t="s">
        <v>232</v>
      </c>
      <c r="AD5900">
        <v>0.14499999999999999</v>
      </c>
      <c r="AE5900">
        <v>0.155</v>
      </c>
      <c r="AF5900">
        <v>0.16200000000000001</v>
      </c>
      <c r="AG5900">
        <v>0.153</v>
      </c>
      <c r="AH5900">
        <v>0.16400000000000001</v>
      </c>
      <c r="AI5900">
        <v>0.185</v>
      </c>
      <c r="AJ5900">
        <v>0.188</v>
      </c>
      <c r="AK5900">
        <v>0.193</v>
      </c>
      <c r="AL5900">
        <v>0.19700000000000001</v>
      </c>
      <c r="AM5900">
        <v>0.183</v>
      </c>
      <c r="AN5900">
        <v>0.183</v>
      </c>
      <c r="AO5900">
        <v>0.193</v>
      </c>
      <c r="AP5900">
        <v>0.215</v>
      </c>
      <c r="AQ5900">
        <v>0.22500000000000001</v>
      </c>
      <c r="AR5900">
        <v>0.246</v>
      </c>
      <c r="AS5900">
        <v>0.29299999999999998</v>
      </c>
      <c r="AT5900">
        <v>0.30399999999999999</v>
      </c>
      <c r="AU5900">
        <v>0.28999999999999998</v>
      </c>
      <c r="AV5900">
        <v>0.29699999999999999</v>
      </c>
      <c r="AW5900">
        <v>0.31</v>
      </c>
      <c r="AX5900">
        <v>0.32400000000000001</v>
      </c>
      <c r="AY5900">
        <v>0.33700000000000002</v>
      </c>
      <c r="AZ5900">
        <v>0.35099999999999998</v>
      </c>
      <c r="BA5900">
        <v>0.36499999999999999</v>
      </c>
      <c r="BB5900">
        <v>0.38</v>
      </c>
      <c r="BC5900">
        <v>2017</v>
      </c>
    </row>
    <row r="5901" spans="1:55" x14ac:dyDescent="0.25">
      <c r="A5901">
        <v>565</v>
      </c>
      <c r="B5901" t="s">
        <v>1461</v>
      </c>
      <c r="C5901" t="s">
        <v>244</v>
      </c>
      <c r="D5901" t="s">
        <v>1462</v>
      </c>
      <c r="E5901" t="s">
        <v>238</v>
      </c>
      <c r="F5901" t="s">
        <v>245</v>
      </c>
      <c r="G5901" t="s">
        <v>246</v>
      </c>
      <c r="H5901" t="s">
        <v>230</v>
      </c>
      <c r="I5901" t="s">
        <v>243</v>
      </c>
      <c r="J5901" t="s">
        <v>232</v>
      </c>
      <c r="K5901" t="s">
        <v>232</v>
      </c>
      <c r="L5901" t="s">
        <v>232</v>
      </c>
      <c r="M5901" t="s">
        <v>232</v>
      </c>
      <c r="N5901" t="s">
        <v>232</v>
      </c>
      <c r="O5901" t="s">
        <v>232</v>
      </c>
      <c r="P5901" t="s">
        <v>232</v>
      </c>
      <c r="Q5901" t="s">
        <v>232</v>
      </c>
      <c r="R5901" t="s">
        <v>232</v>
      </c>
      <c r="S5901" t="s">
        <v>232</v>
      </c>
      <c r="T5901" t="s">
        <v>232</v>
      </c>
      <c r="U5901" t="s">
        <v>232</v>
      </c>
      <c r="V5901" t="s">
        <v>232</v>
      </c>
      <c r="W5901" t="s">
        <v>232</v>
      </c>
      <c r="X5901" t="s">
        <v>232</v>
      </c>
      <c r="Y5901" t="s">
        <v>232</v>
      </c>
      <c r="Z5901" t="s">
        <v>232</v>
      </c>
      <c r="AA5901" t="s">
        <v>232</v>
      </c>
      <c r="AB5901" t="s">
        <v>232</v>
      </c>
      <c r="AC5901" t="s">
        <v>232</v>
      </c>
      <c r="AD5901">
        <v>0.155</v>
      </c>
      <c r="AE5901">
        <v>0.16800000000000001</v>
      </c>
      <c r="AF5901">
        <v>0.17599999999999999</v>
      </c>
      <c r="AG5901">
        <v>0.17599999999999999</v>
      </c>
      <c r="AH5901">
        <v>0.191</v>
      </c>
      <c r="AI5901">
        <v>0.20699999999999999</v>
      </c>
      <c r="AJ5901">
        <v>0.20699999999999999</v>
      </c>
      <c r="AK5901">
        <v>0.215</v>
      </c>
      <c r="AL5901">
        <v>0.20799999999999999</v>
      </c>
      <c r="AM5901">
        <v>0.19700000000000001</v>
      </c>
      <c r="AN5901">
        <v>0.2</v>
      </c>
      <c r="AO5901">
        <v>0.215</v>
      </c>
      <c r="AP5901">
        <v>0.23</v>
      </c>
      <c r="AQ5901">
        <v>0.23</v>
      </c>
      <c r="AR5901">
        <v>0.24099999999999999</v>
      </c>
      <c r="AS5901">
        <v>0.26900000000000002</v>
      </c>
      <c r="AT5901">
        <v>0.27300000000000002</v>
      </c>
      <c r="AU5901">
        <v>0.26800000000000002</v>
      </c>
      <c r="AV5901">
        <v>0.27600000000000002</v>
      </c>
      <c r="AW5901">
        <v>0.28599999999999998</v>
      </c>
      <c r="AX5901">
        <v>0.29899999999999999</v>
      </c>
      <c r="AY5901">
        <v>0.312</v>
      </c>
      <c r="AZ5901">
        <v>0.32500000000000001</v>
      </c>
      <c r="BA5901">
        <v>0.33800000000000002</v>
      </c>
      <c r="BB5901">
        <v>0.35199999999999998</v>
      </c>
      <c r="BC5901">
        <v>2017</v>
      </c>
    </row>
    <row r="5902" spans="1:55" x14ac:dyDescent="0.25">
      <c r="A5902">
        <v>565</v>
      </c>
      <c r="B5902" t="s">
        <v>1461</v>
      </c>
      <c r="C5902" t="s">
        <v>247</v>
      </c>
      <c r="D5902" t="s">
        <v>1462</v>
      </c>
      <c r="E5902" t="s">
        <v>248</v>
      </c>
      <c r="F5902" t="s">
        <v>249</v>
      </c>
      <c r="G5902" t="s">
        <v>250</v>
      </c>
      <c r="I5902" t="s">
        <v>251</v>
      </c>
      <c r="J5902" t="s">
        <v>232</v>
      </c>
      <c r="K5902" t="s">
        <v>232</v>
      </c>
      <c r="L5902" t="s">
        <v>232</v>
      </c>
      <c r="M5902" t="s">
        <v>232</v>
      </c>
      <c r="N5902" t="s">
        <v>232</v>
      </c>
      <c r="O5902" t="s">
        <v>232</v>
      </c>
      <c r="P5902" t="s">
        <v>232</v>
      </c>
      <c r="Q5902" t="s">
        <v>232</v>
      </c>
      <c r="R5902" t="s">
        <v>232</v>
      </c>
      <c r="S5902" t="s">
        <v>232</v>
      </c>
      <c r="T5902" t="s">
        <v>232</v>
      </c>
      <c r="U5902" t="s">
        <v>232</v>
      </c>
      <c r="V5902" t="s">
        <v>232</v>
      </c>
      <c r="W5902" t="s">
        <v>232</v>
      </c>
      <c r="X5902" t="s">
        <v>232</v>
      </c>
      <c r="Y5902" t="s">
        <v>232</v>
      </c>
      <c r="Z5902" t="s">
        <v>232</v>
      </c>
      <c r="AA5902" t="s">
        <v>232</v>
      </c>
      <c r="AB5902" t="s">
        <v>232</v>
      </c>
      <c r="AC5902" t="s">
        <v>232</v>
      </c>
      <c r="AD5902">
        <v>63.872999999999998</v>
      </c>
      <c r="AE5902">
        <v>64.658000000000001</v>
      </c>
      <c r="AF5902">
        <v>65.343999999999994</v>
      </c>
      <c r="AG5902">
        <v>62.683999999999997</v>
      </c>
      <c r="AH5902">
        <v>63.734999999999999</v>
      </c>
      <c r="AI5902">
        <v>68.403000000000006</v>
      </c>
      <c r="AJ5902">
        <v>71.727999999999994</v>
      </c>
      <c r="AK5902">
        <v>72.653999999999996</v>
      </c>
      <c r="AL5902">
        <v>78.183000000000007</v>
      </c>
      <c r="AM5902">
        <v>77.227999999999994</v>
      </c>
      <c r="AN5902">
        <v>77.087999999999994</v>
      </c>
      <c r="AO5902">
        <v>77.191000000000003</v>
      </c>
      <c r="AP5902">
        <v>81.811999999999998</v>
      </c>
      <c r="AQ5902">
        <v>87.388000000000005</v>
      </c>
      <c r="AR5902">
        <v>92.47</v>
      </c>
      <c r="AS5902">
        <v>99.953000000000003</v>
      </c>
      <c r="AT5902">
        <v>103.15600000000001</v>
      </c>
      <c r="AU5902">
        <v>102.12</v>
      </c>
      <c r="AV5902">
        <v>104.038</v>
      </c>
      <c r="AW5902">
        <v>106.483</v>
      </c>
      <c r="AX5902">
        <v>108.613</v>
      </c>
      <c r="AY5902">
        <v>110.785</v>
      </c>
      <c r="AZ5902">
        <v>113</v>
      </c>
      <c r="BA5902">
        <v>115.261</v>
      </c>
      <c r="BB5902">
        <v>117.566</v>
      </c>
      <c r="BC5902">
        <v>2017</v>
      </c>
    </row>
    <row r="5903" spans="1:55" x14ac:dyDescent="0.25">
      <c r="A5903">
        <v>565</v>
      </c>
      <c r="B5903" t="s">
        <v>1461</v>
      </c>
      <c r="C5903" t="s">
        <v>252</v>
      </c>
      <c r="D5903" t="s">
        <v>1462</v>
      </c>
      <c r="E5903" t="s">
        <v>253</v>
      </c>
      <c r="F5903" t="s">
        <v>254</v>
      </c>
      <c r="G5903" t="s">
        <v>229</v>
      </c>
      <c r="H5903" t="s">
        <v>220</v>
      </c>
      <c r="I5903" t="s">
        <v>255</v>
      </c>
      <c r="J5903" t="s">
        <v>232</v>
      </c>
      <c r="K5903" t="s">
        <v>232</v>
      </c>
      <c r="L5903" t="s">
        <v>232</v>
      </c>
      <c r="M5903" t="s">
        <v>232</v>
      </c>
      <c r="N5903" t="s">
        <v>232</v>
      </c>
      <c r="O5903" t="s">
        <v>232</v>
      </c>
      <c r="P5903" t="s">
        <v>232</v>
      </c>
      <c r="Q5903" t="s">
        <v>232</v>
      </c>
      <c r="R5903" t="s">
        <v>232</v>
      </c>
      <c r="S5903" t="s">
        <v>232</v>
      </c>
      <c r="T5903" t="s">
        <v>232</v>
      </c>
      <c r="U5903" t="s">
        <v>232</v>
      </c>
      <c r="V5903" t="s">
        <v>232</v>
      </c>
      <c r="W5903" t="s">
        <v>232</v>
      </c>
      <c r="X5903" t="s">
        <v>232</v>
      </c>
      <c r="Y5903" t="s">
        <v>232</v>
      </c>
      <c r="Z5903" t="s">
        <v>232</v>
      </c>
      <c r="AA5903" t="s">
        <v>232</v>
      </c>
      <c r="AB5903" t="s">
        <v>232</v>
      </c>
      <c r="AC5903" t="s">
        <v>232</v>
      </c>
      <c r="AD5903" s="52">
        <v>11847.81</v>
      </c>
      <c r="AE5903" s="52">
        <v>12516.63</v>
      </c>
      <c r="AF5903" s="52">
        <v>12802.22</v>
      </c>
      <c r="AG5903" s="52">
        <v>12488.59</v>
      </c>
      <c r="AH5903" s="52">
        <v>13094.22</v>
      </c>
      <c r="AI5903" s="52">
        <v>13562.34</v>
      </c>
      <c r="AJ5903" s="52">
        <v>13293.15</v>
      </c>
      <c r="AK5903" s="52">
        <v>13734.5</v>
      </c>
      <c r="AL5903" s="52">
        <v>13258.56</v>
      </c>
      <c r="AM5903" s="52">
        <v>12694.46</v>
      </c>
      <c r="AN5903" s="52">
        <v>12970.92</v>
      </c>
      <c r="AO5903" s="52">
        <v>13949.12</v>
      </c>
      <c r="AP5903" s="52">
        <v>15039.63</v>
      </c>
      <c r="AQ5903" s="52">
        <v>14708.31</v>
      </c>
      <c r="AR5903" s="52">
        <v>15098.49</v>
      </c>
      <c r="AS5903" s="52">
        <v>16604.98</v>
      </c>
      <c r="AT5903" s="52">
        <v>16313.86</v>
      </c>
      <c r="AU5903" s="52">
        <v>15556.13</v>
      </c>
      <c r="AV5903" s="52">
        <v>15466.74</v>
      </c>
      <c r="AW5903" s="52">
        <v>15619.88</v>
      </c>
      <c r="AX5903" s="52">
        <v>15851.86</v>
      </c>
      <c r="AY5903" s="52">
        <v>16040.2</v>
      </c>
      <c r="AZ5903" s="52">
        <v>16199.01</v>
      </c>
      <c r="BA5903" s="52">
        <v>16359.4</v>
      </c>
      <c r="BB5903" s="52">
        <v>16521.37</v>
      </c>
      <c r="BC5903">
        <v>2015</v>
      </c>
    </row>
    <row r="5904" spans="1:55" x14ac:dyDescent="0.25">
      <c r="A5904">
        <v>565</v>
      </c>
      <c r="B5904" t="s">
        <v>1461</v>
      </c>
      <c r="C5904" t="s">
        <v>256</v>
      </c>
      <c r="D5904" t="s">
        <v>1462</v>
      </c>
      <c r="E5904" t="s">
        <v>253</v>
      </c>
      <c r="F5904" t="s">
        <v>257</v>
      </c>
      <c r="G5904" t="s">
        <v>258</v>
      </c>
      <c r="H5904" t="s">
        <v>220</v>
      </c>
      <c r="I5904" t="s">
        <v>255</v>
      </c>
      <c r="J5904" t="s">
        <v>232</v>
      </c>
      <c r="K5904" t="s">
        <v>232</v>
      </c>
      <c r="L5904" t="s">
        <v>232</v>
      </c>
      <c r="M5904" t="s">
        <v>232</v>
      </c>
      <c r="N5904" t="s">
        <v>232</v>
      </c>
      <c r="O5904" t="s">
        <v>232</v>
      </c>
      <c r="P5904" t="s">
        <v>232</v>
      </c>
      <c r="Q5904" t="s">
        <v>232</v>
      </c>
      <c r="R5904" t="s">
        <v>232</v>
      </c>
      <c r="S5904" t="s">
        <v>232</v>
      </c>
      <c r="T5904" t="s">
        <v>232</v>
      </c>
      <c r="U5904" t="s">
        <v>232</v>
      </c>
      <c r="V5904" t="s">
        <v>232</v>
      </c>
      <c r="W5904" t="s">
        <v>232</v>
      </c>
      <c r="X5904" t="s">
        <v>232</v>
      </c>
      <c r="Y5904" t="s">
        <v>232</v>
      </c>
      <c r="Z5904" t="s">
        <v>232</v>
      </c>
      <c r="AA5904" t="s">
        <v>232</v>
      </c>
      <c r="AB5904" t="s">
        <v>232</v>
      </c>
      <c r="AC5904" t="s">
        <v>232</v>
      </c>
      <c r="AD5904" s="52">
        <v>10181.07</v>
      </c>
      <c r="AE5904" s="52">
        <v>10755.8</v>
      </c>
      <c r="AF5904" s="52">
        <v>11001.21</v>
      </c>
      <c r="AG5904" s="52">
        <v>10731.71</v>
      </c>
      <c r="AH5904" s="52">
        <v>11252.14</v>
      </c>
      <c r="AI5904" s="52">
        <v>11654.4</v>
      </c>
      <c r="AJ5904" s="52">
        <v>11423.08</v>
      </c>
      <c r="AK5904" s="52">
        <v>11802.34</v>
      </c>
      <c r="AL5904" s="52">
        <v>11393.35</v>
      </c>
      <c r="AM5904" s="52">
        <v>10908.61</v>
      </c>
      <c r="AN5904" s="52">
        <v>11146.18</v>
      </c>
      <c r="AO5904" s="52">
        <v>11986.76</v>
      </c>
      <c r="AP5904" s="52">
        <v>12923.87</v>
      </c>
      <c r="AQ5904" s="52">
        <v>12639.16</v>
      </c>
      <c r="AR5904" s="52">
        <v>12974.44</v>
      </c>
      <c r="AS5904" s="52">
        <v>14269</v>
      </c>
      <c r="AT5904" s="52">
        <v>14018.84</v>
      </c>
      <c r="AU5904" s="52">
        <v>13367.71</v>
      </c>
      <c r="AV5904" s="52">
        <v>13290.89</v>
      </c>
      <c r="AW5904" s="52">
        <v>13422.49</v>
      </c>
      <c r="AX5904" s="52">
        <v>13621.83</v>
      </c>
      <c r="AY5904" s="52">
        <v>13783.67</v>
      </c>
      <c r="AZ5904" s="52">
        <v>13920.15</v>
      </c>
      <c r="BA5904" s="52">
        <v>14057.97</v>
      </c>
      <c r="BB5904" s="52">
        <v>14197.16</v>
      </c>
      <c r="BC5904">
        <v>2015</v>
      </c>
    </row>
    <row r="5905" spans="1:55" x14ac:dyDescent="0.25">
      <c r="A5905">
        <v>565</v>
      </c>
      <c r="B5905" t="s">
        <v>1461</v>
      </c>
      <c r="C5905" t="s">
        <v>259</v>
      </c>
      <c r="D5905" t="s">
        <v>1462</v>
      </c>
      <c r="E5905" t="s">
        <v>260</v>
      </c>
      <c r="F5905" t="s">
        <v>261</v>
      </c>
      <c r="G5905" t="s">
        <v>229</v>
      </c>
      <c r="H5905" t="s">
        <v>220</v>
      </c>
      <c r="I5905" t="s">
        <v>262</v>
      </c>
      <c r="J5905" t="s">
        <v>232</v>
      </c>
      <c r="K5905" t="s">
        <v>232</v>
      </c>
      <c r="L5905" t="s">
        <v>232</v>
      </c>
      <c r="M5905" t="s">
        <v>232</v>
      </c>
      <c r="N5905" t="s">
        <v>232</v>
      </c>
      <c r="O5905" t="s">
        <v>232</v>
      </c>
      <c r="P5905" t="s">
        <v>232</v>
      </c>
      <c r="Q5905" t="s">
        <v>232</v>
      </c>
      <c r="R5905" t="s">
        <v>232</v>
      </c>
      <c r="S5905" t="s">
        <v>232</v>
      </c>
      <c r="T5905" t="s">
        <v>232</v>
      </c>
      <c r="U5905" t="s">
        <v>232</v>
      </c>
      <c r="V5905" t="s">
        <v>232</v>
      </c>
      <c r="W5905" t="s">
        <v>232</v>
      </c>
      <c r="X5905" t="s">
        <v>232</v>
      </c>
      <c r="Y5905" t="s">
        <v>232</v>
      </c>
      <c r="Z5905" t="s">
        <v>232</v>
      </c>
      <c r="AA5905" t="s">
        <v>232</v>
      </c>
      <c r="AB5905" t="s">
        <v>232</v>
      </c>
      <c r="AC5905" t="s">
        <v>232</v>
      </c>
      <c r="AD5905" s="52">
        <v>7567.54</v>
      </c>
      <c r="AE5905" s="52">
        <v>8092.97</v>
      </c>
      <c r="AF5905" s="52">
        <v>8365.52</v>
      </c>
      <c r="AG5905" s="52">
        <v>7828.41</v>
      </c>
      <c r="AH5905" s="52">
        <v>8345.66</v>
      </c>
      <c r="AI5905" s="52">
        <v>9277</v>
      </c>
      <c r="AJ5905" s="52">
        <v>9534.8799999999992</v>
      </c>
      <c r="AK5905" s="52">
        <v>9978.7000000000007</v>
      </c>
      <c r="AL5905" s="52">
        <v>10365.91</v>
      </c>
      <c r="AM5905" s="52">
        <v>9803.73</v>
      </c>
      <c r="AN5905" s="52">
        <v>9999.0499999999993</v>
      </c>
      <c r="AO5905" s="52">
        <v>10767.4</v>
      </c>
      <c r="AP5905" s="52">
        <v>12304.3</v>
      </c>
      <c r="AQ5905" s="52">
        <v>12853.23</v>
      </c>
      <c r="AR5905" s="52">
        <v>13961.5</v>
      </c>
      <c r="AS5905" s="52">
        <v>16597.25</v>
      </c>
      <c r="AT5905" s="52">
        <v>16828.689999999999</v>
      </c>
      <c r="AU5905" s="52">
        <v>15885.87</v>
      </c>
      <c r="AV5905" s="52">
        <v>16091.29</v>
      </c>
      <c r="AW5905" s="52">
        <v>16632.5</v>
      </c>
      <c r="AX5905" s="52">
        <v>17217.11</v>
      </c>
      <c r="AY5905" s="52">
        <v>17770.099999999999</v>
      </c>
      <c r="AZ5905" s="52">
        <v>18304.96</v>
      </c>
      <c r="BA5905" s="52">
        <v>18855.919999999998</v>
      </c>
      <c r="BB5905" s="52">
        <v>19423.47</v>
      </c>
      <c r="BC5905">
        <v>2015</v>
      </c>
    </row>
    <row r="5906" spans="1:55" x14ac:dyDescent="0.25">
      <c r="A5906">
        <v>565</v>
      </c>
      <c r="B5906" t="s">
        <v>1461</v>
      </c>
      <c r="C5906" t="s">
        <v>263</v>
      </c>
      <c r="D5906" t="s">
        <v>1462</v>
      </c>
      <c r="E5906" t="s">
        <v>260</v>
      </c>
      <c r="F5906" t="s">
        <v>264</v>
      </c>
      <c r="G5906" t="s">
        <v>242</v>
      </c>
      <c r="H5906" t="s">
        <v>220</v>
      </c>
      <c r="I5906" t="s">
        <v>262</v>
      </c>
      <c r="J5906" t="s">
        <v>232</v>
      </c>
      <c r="K5906" t="s">
        <v>232</v>
      </c>
      <c r="L5906" t="s">
        <v>232</v>
      </c>
      <c r="M5906" t="s">
        <v>232</v>
      </c>
      <c r="N5906" t="s">
        <v>232</v>
      </c>
      <c r="O5906" t="s">
        <v>232</v>
      </c>
      <c r="P5906" t="s">
        <v>232</v>
      </c>
      <c r="Q5906" t="s">
        <v>232</v>
      </c>
      <c r="R5906" t="s">
        <v>232</v>
      </c>
      <c r="S5906" t="s">
        <v>232</v>
      </c>
      <c r="T5906" t="s">
        <v>232</v>
      </c>
      <c r="U5906" t="s">
        <v>232</v>
      </c>
      <c r="V5906" t="s">
        <v>232</v>
      </c>
      <c r="W5906" t="s">
        <v>232</v>
      </c>
      <c r="X5906" t="s">
        <v>232</v>
      </c>
      <c r="Y5906" t="s">
        <v>232</v>
      </c>
      <c r="Z5906" t="s">
        <v>232</v>
      </c>
      <c r="AA5906" t="s">
        <v>232</v>
      </c>
      <c r="AB5906" t="s">
        <v>232</v>
      </c>
      <c r="AC5906" t="s">
        <v>232</v>
      </c>
      <c r="AD5906" s="52">
        <v>7567.54</v>
      </c>
      <c r="AE5906" s="52">
        <v>8092.97</v>
      </c>
      <c r="AF5906" s="52">
        <v>8365.52</v>
      </c>
      <c r="AG5906" s="52">
        <v>7828.41</v>
      </c>
      <c r="AH5906" s="52">
        <v>8345.66</v>
      </c>
      <c r="AI5906" s="52">
        <v>9277</v>
      </c>
      <c r="AJ5906" s="52">
        <v>9534.8799999999992</v>
      </c>
      <c r="AK5906" s="52">
        <v>9978.7000000000007</v>
      </c>
      <c r="AL5906" s="52">
        <v>10365.91</v>
      </c>
      <c r="AM5906" s="52">
        <v>9803.73</v>
      </c>
      <c r="AN5906" s="52">
        <v>9999.0499999999993</v>
      </c>
      <c r="AO5906" s="52">
        <v>10767.4</v>
      </c>
      <c r="AP5906" s="52">
        <v>12304.3</v>
      </c>
      <c r="AQ5906" s="52">
        <v>12853.23</v>
      </c>
      <c r="AR5906" s="52">
        <v>13961.5</v>
      </c>
      <c r="AS5906" s="52">
        <v>16597.25</v>
      </c>
      <c r="AT5906" s="52">
        <v>16828.689999999999</v>
      </c>
      <c r="AU5906" s="52">
        <v>15885.87</v>
      </c>
      <c r="AV5906" s="52">
        <v>16091.29</v>
      </c>
      <c r="AW5906" s="52">
        <v>16632.5</v>
      </c>
      <c r="AX5906" s="52">
        <v>17217.11</v>
      </c>
      <c r="AY5906" s="52">
        <v>17770.099999999999</v>
      </c>
      <c r="AZ5906" s="52">
        <v>18304.96</v>
      </c>
      <c r="BA5906" s="52">
        <v>18855.919999999998</v>
      </c>
      <c r="BB5906" s="52">
        <v>19423.47</v>
      </c>
      <c r="BC5906">
        <v>2015</v>
      </c>
    </row>
    <row r="5907" spans="1:55" x14ac:dyDescent="0.25">
      <c r="A5907">
        <v>565</v>
      </c>
      <c r="B5907" t="s">
        <v>1461</v>
      </c>
      <c r="C5907" t="s">
        <v>265</v>
      </c>
      <c r="D5907" t="s">
        <v>1462</v>
      </c>
      <c r="E5907" t="s">
        <v>260</v>
      </c>
      <c r="F5907" t="s">
        <v>266</v>
      </c>
      <c r="G5907" t="s">
        <v>246</v>
      </c>
      <c r="H5907" t="s">
        <v>220</v>
      </c>
      <c r="I5907" t="s">
        <v>262</v>
      </c>
      <c r="J5907" t="s">
        <v>232</v>
      </c>
      <c r="K5907" t="s">
        <v>232</v>
      </c>
      <c r="L5907" t="s">
        <v>232</v>
      </c>
      <c r="M5907" t="s">
        <v>232</v>
      </c>
      <c r="N5907" t="s">
        <v>232</v>
      </c>
      <c r="O5907" t="s">
        <v>232</v>
      </c>
      <c r="P5907" t="s">
        <v>232</v>
      </c>
      <c r="Q5907" t="s">
        <v>232</v>
      </c>
      <c r="R5907" t="s">
        <v>232</v>
      </c>
      <c r="S5907" t="s">
        <v>232</v>
      </c>
      <c r="T5907" t="s">
        <v>232</v>
      </c>
      <c r="U5907" t="s">
        <v>232</v>
      </c>
      <c r="V5907" t="s">
        <v>232</v>
      </c>
      <c r="W5907" t="s">
        <v>232</v>
      </c>
      <c r="X5907" t="s">
        <v>232</v>
      </c>
      <c r="Y5907" t="s">
        <v>232</v>
      </c>
      <c r="Z5907" t="s">
        <v>232</v>
      </c>
      <c r="AA5907" t="s">
        <v>232</v>
      </c>
      <c r="AB5907" t="s">
        <v>232</v>
      </c>
      <c r="AC5907" t="s">
        <v>232</v>
      </c>
      <c r="AD5907" s="52">
        <v>8101.58</v>
      </c>
      <c r="AE5907" s="52">
        <v>8746.64</v>
      </c>
      <c r="AF5907" s="52">
        <v>9087.74</v>
      </c>
      <c r="AG5907" s="52">
        <v>9029.74</v>
      </c>
      <c r="AH5907" s="52">
        <v>9722.51</v>
      </c>
      <c r="AI5907" s="52">
        <v>10383.75</v>
      </c>
      <c r="AJ5907" s="52">
        <v>10485.66</v>
      </c>
      <c r="AK5907" s="52">
        <v>11124.84</v>
      </c>
      <c r="AL5907" s="52">
        <v>10948.2</v>
      </c>
      <c r="AM5907" s="52">
        <v>10562.32</v>
      </c>
      <c r="AN5907" s="52">
        <v>10918.11</v>
      </c>
      <c r="AO5907" s="52">
        <v>11986.76</v>
      </c>
      <c r="AP5907" s="52">
        <v>13171.76</v>
      </c>
      <c r="AQ5907" s="52">
        <v>13107.59</v>
      </c>
      <c r="AR5907" s="52">
        <v>13709.89</v>
      </c>
      <c r="AS5907" s="52">
        <v>15239.08</v>
      </c>
      <c r="AT5907" s="52">
        <v>15135.57</v>
      </c>
      <c r="AU5907" s="52">
        <v>14706.94</v>
      </c>
      <c r="AV5907" s="52">
        <v>14952.11</v>
      </c>
      <c r="AW5907" s="52">
        <v>15368.64</v>
      </c>
      <c r="AX5907" s="52">
        <v>15922.58</v>
      </c>
      <c r="AY5907" s="52">
        <v>16446.7</v>
      </c>
      <c r="AZ5907" s="52">
        <v>16953.23</v>
      </c>
      <c r="BA5907" s="52">
        <v>17475.88</v>
      </c>
      <c r="BB5907" s="52">
        <v>18018.27</v>
      </c>
      <c r="BC5907">
        <v>2015</v>
      </c>
    </row>
    <row r="5908" spans="1:55" x14ac:dyDescent="0.25">
      <c r="A5908">
        <v>565</v>
      </c>
      <c r="B5908" t="s">
        <v>1461</v>
      </c>
      <c r="C5908" t="s">
        <v>267</v>
      </c>
      <c r="D5908" t="s">
        <v>1462</v>
      </c>
      <c r="E5908" t="s">
        <v>268</v>
      </c>
      <c r="F5908" t="s">
        <v>269</v>
      </c>
      <c r="G5908" t="s">
        <v>270</v>
      </c>
    </row>
    <row r="5909" spans="1:55" x14ac:dyDescent="0.25">
      <c r="A5909">
        <v>565</v>
      </c>
      <c r="B5909" t="s">
        <v>1461</v>
      </c>
      <c r="C5909" t="s">
        <v>271</v>
      </c>
      <c r="D5909" t="s">
        <v>1462</v>
      </c>
      <c r="E5909" t="s">
        <v>272</v>
      </c>
      <c r="F5909" t="s">
        <v>273</v>
      </c>
      <c r="G5909" t="s">
        <v>274</v>
      </c>
      <c r="I5909" t="s">
        <v>243</v>
      </c>
      <c r="J5909" t="s">
        <v>232</v>
      </c>
      <c r="K5909" t="s">
        <v>232</v>
      </c>
      <c r="L5909" t="s">
        <v>232</v>
      </c>
      <c r="M5909" t="s">
        <v>232</v>
      </c>
      <c r="N5909" t="s">
        <v>232</v>
      </c>
      <c r="O5909" t="s">
        <v>232</v>
      </c>
      <c r="P5909" t="s">
        <v>232</v>
      </c>
      <c r="Q5909" t="s">
        <v>232</v>
      </c>
      <c r="R5909" t="s">
        <v>232</v>
      </c>
      <c r="S5909" t="s">
        <v>232</v>
      </c>
      <c r="T5909" t="s">
        <v>232</v>
      </c>
      <c r="U5909" t="s">
        <v>232</v>
      </c>
      <c r="V5909" t="s">
        <v>232</v>
      </c>
      <c r="W5909" t="s">
        <v>232</v>
      </c>
      <c r="X5909" t="s">
        <v>232</v>
      </c>
      <c r="Y5909" t="s">
        <v>232</v>
      </c>
      <c r="Z5909" t="s">
        <v>232</v>
      </c>
      <c r="AA5909" t="s">
        <v>232</v>
      </c>
      <c r="AB5909" t="s">
        <v>232</v>
      </c>
      <c r="AC5909" t="s">
        <v>232</v>
      </c>
      <c r="AD5909" t="s">
        <v>374</v>
      </c>
      <c r="AE5909" t="s">
        <v>374</v>
      </c>
      <c r="AF5909" t="s">
        <v>374</v>
      </c>
      <c r="AG5909" t="s">
        <v>374</v>
      </c>
      <c r="AH5909" t="s">
        <v>374</v>
      </c>
      <c r="AI5909" t="s">
        <v>374</v>
      </c>
      <c r="AJ5909" t="s">
        <v>374</v>
      </c>
      <c r="AK5909" t="s">
        <v>374</v>
      </c>
      <c r="AL5909" t="s">
        <v>374</v>
      </c>
      <c r="AM5909" t="s">
        <v>374</v>
      </c>
      <c r="AN5909" t="s">
        <v>374</v>
      </c>
      <c r="AO5909" t="s">
        <v>374</v>
      </c>
      <c r="AP5909" t="s">
        <v>374</v>
      </c>
      <c r="AQ5909" t="s">
        <v>374</v>
      </c>
      <c r="AR5909" t="s">
        <v>374</v>
      </c>
      <c r="AS5909" t="s">
        <v>374</v>
      </c>
      <c r="AT5909" t="s">
        <v>374</v>
      </c>
      <c r="AU5909" t="s">
        <v>374</v>
      </c>
      <c r="AV5909" t="s">
        <v>374</v>
      </c>
      <c r="AW5909" t="s">
        <v>374</v>
      </c>
      <c r="AX5909" t="s">
        <v>374</v>
      </c>
      <c r="AY5909" t="s">
        <v>374</v>
      </c>
      <c r="AZ5909" t="s">
        <v>374</v>
      </c>
      <c r="BA5909" t="s">
        <v>374</v>
      </c>
      <c r="BB5909" t="s">
        <v>374</v>
      </c>
      <c r="BC5909">
        <v>2017</v>
      </c>
    </row>
    <row r="5910" spans="1:55" x14ac:dyDescent="0.25">
      <c r="A5910">
        <v>565</v>
      </c>
      <c r="B5910" t="s">
        <v>1461</v>
      </c>
      <c r="C5910" t="s">
        <v>275</v>
      </c>
      <c r="D5910" t="s">
        <v>1462</v>
      </c>
      <c r="E5910" t="s">
        <v>276</v>
      </c>
      <c r="F5910" t="s">
        <v>277</v>
      </c>
      <c r="G5910" t="s">
        <v>278</v>
      </c>
      <c r="I5910" t="s">
        <v>243</v>
      </c>
      <c r="J5910" t="s">
        <v>232</v>
      </c>
      <c r="K5910" t="s">
        <v>232</v>
      </c>
      <c r="L5910" t="s">
        <v>232</v>
      </c>
      <c r="M5910" t="s">
        <v>232</v>
      </c>
      <c r="N5910" t="s">
        <v>232</v>
      </c>
      <c r="O5910" t="s">
        <v>232</v>
      </c>
      <c r="P5910" t="s">
        <v>232</v>
      </c>
      <c r="Q5910" t="s">
        <v>232</v>
      </c>
      <c r="R5910" t="s">
        <v>232</v>
      </c>
      <c r="S5910" t="s">
        <v>232</v>
      </c>
      <c r="T5910" t="s">
        <v>232</v>
      </c>
      <c r="U5910" t="s">
        <v>232</v>
      </c>
      <c r="V5910" t="s">
        <v>232</v>
      </c>
      <c r="W5910" t="s">
        <v>232</v>
      </c>
      <c r="X5910" t="s">
        <v>232</v>
      </c>
      <c r="Y5910" t="s">
        <v>232</v>
      </c>
      <c r="Z5910" t="s">
        <v>232</v>
      </c>
      <c r="AA5910" t="s">
        <v>232</v>
      </c>
      <c r="AB5910" t="s">
        <v>232</v>
      </c>
      <c r="AC5910" t="s">
        <v>232</v>
      </c>
      <c r="AD5910">
        <v>0.93400000000000005</v>
      </c>
      <c r="AE5910">
        <v>0.92500000000000004</v>
      </c>
      <c r="AF5910">
        <v>0.92100000000000004</v>
      </c>
      <c r="AG5910">
        <v>0.86699999999999999</v>
      </c>
      <c r="AH5910">
        <v>0.85799999999999998</v>
      </c>
      <c r="AI5910">
        <v>0.89300000000000002</v>
      </c>
      <c r="AJ5910">
        <v>0.90900000000000003</v>
      </c>
      <c r="AK5910">
        <v>0.89700000000000002</v>
      </c>
      <c r="AL5910">
        <v>0.94699999999999995</v>
      </c>
      <c r="AM5910">
        <v>0.92800000000000005</v>
      </c>
      <c r="AN5910">
        <v>0.91600000000000004</v>
      </c>
      <c r="AO5910">
        <v>0.89800000000000002</v>
      </c>
      <c r="AP5910">
        <v>0.93400000000000005</v>
      </c>
      <c r="AQ5910">
        <v>0.98099999999999998</v>
      </c>
      <c r="AR5910">
        <v>1.018</v>
      </c>
      <c r="AS5910">
        <v>1.089</v>
      </c>
      <c r="AT5910">
        <v>1.1120000000000001</v>
      </c>
      <c r="AU5910">
        <v>1.08</v>
      </c>
      <c r="AV5910">
        <v>1.0760000000000001</v>
      </c>
      <c r="AW5910">
        <v>1.0820000000000001</v>
      </c>
      <c r="AX5910">
        <v>1.081</v>
      </c>
      <c r="AY5910">
        <v>1.08</v>
      </c>
      <c r="AZ5910">
        <v>1.08</v>
      </c>
      <c r="BA5910">
        <v>1.079</v>
      </c>
      <c r="BB5910">
        <v>1.0780000000000001</v>
      </c>
      <c r="BC5910">
        <v>2017</v>
      </c>
    </row>
    <row r="5911" spans="1:55" x14ac:dyDescent="0.25">
      <c r="A5911">
        <v>565</v>
      </c>
      <c r="B5911" t="s">
        <v>1461</v>
      </c>
      <c r="C5911" t="s">
        <v>279</v>
      </c>
      <c r="D5911" t="s">
        <v>1462</v>
      </c>
      <c r="E5911" t="s">
        <v>280</v>
      </c>
      <c r="F5911" t="s">
        <v>281</v>
      </c>
      <c r="G5911" t="s">
        <v>282</v>
      </c>
      <c r="I5911" t="s">
        <v>1463</v>
      </c>
      <c r="J5911" t="s">
        <v>232</v>
      </c>
      <c r="K5911" t="s">
        <v>232</v>
      </c>
      <c r="L5911" t="s">
        <v>232</v>
      </c>
      <c r="M5911" t="s">
        <v>232</v>
      </c>
      <c r="N5911" t="s">
        <v>232</v>
      </c>
      <c r="O5911" t="s">
        <v>232</v>
      </c>
      <c r="P5911" t="s">
        <v>232</v>
      </c>
      <c r="Q5911" t="s">
        <v>232</v>
      </c>
      <c r="R5911" t="s">
        <v>232</v>
      </c>
      <c r="S5911" t="s">
        <v>232</v>
      </c>
      <c r="T5911" t="s">
        <v>232</v>
      </c>
      <c r="U5911" t="s">
        <v>232</v>
      </c>
      <c r="V5911" t="s">
        <v>232</v>
      </c>
      <c r="W5911" t="s">
        <v>232</v>
      </c>
      <c r="X5911" t="s">
        <v>232</v>
      </c>
      <c r="Y5911" t="s">
        <v>232</v>
      </c>
      <c r="Z5911" t="s">
        <v>232</v>
      </c>
      <c r="AA5911" t="s">
        <v>232</v>
      </c>
      <c r="AB5911" t="s">
        <v>232</v>
      </c>
      <c r="AC5911" t="s">
        <v>232</v>
      </c>
      <c r="AD5911">
        <v>68.945999999999998</v>
      </c>
      <c r="AE5911">
        <v>52.421999999999997</v>
      </c>
      <c r="AF5911">
        <v>53.405000000000001</v>
      </c>
      <c r="AG5911">
        <v>50.795000000000002</v>
      </c>
      <c r="AH5911">
        <v>51.488999999999997</v>
      </c>
      <c r="AI5911">
        <v>45.981999999999999</v>
      </c>
      <c r="AJ5911">
        <v>41.411000000000001</v>
      </c>
      <c r="AK5911">
        <v>34.378</v>
      </c>
      <c r="AL5911">
        <v>30.24</v>
      </c>
      <c r="AM5911">
        <v>23.638000000000002</v>
      </c>
      <c r="AN5911">
        <v>24.672999999999998</v>
      </c>
      <c r="AO5911">
        <v>28.431999999999999</v>
      </c>
      <c r="AP5911">
        <v>26.154</v>
      </c>
      <c r="AQ5911">
        <v>22.277999999999999</v>
      </c>
      <c r="AR5911">
        <v>28.337</v>
      </c>
      <c r="AS5911">
        <v>24.189</v>
      </c>
      <c r="AT5911">
        <v>26.413</v>
      </c>
      <c r="AU5911">
        <v>28.462</v>
      </c>
      <c r="AV5911">
        <v>28.795999999999999</v>
      </c>
      <c r="AW5911">
        <v>30.87</v>
      </c>
      <c r="AX5911">
        <v>31.353000000000002</v>
      </c>
      <c r="AY5911">
        <v>31.904</v>
      </c>
      <c r="AZ5911">
        <v>32.317999999999998</v>
      </c>
      <c r="BA5911">
        <v>32.918999999999997</v>
      </c>
      <c r="BB5911">
        <v>33.517000000000003</v>
      </c>
      <c r="BC5911">
        <v>2017</v>
      </c>
    </row>
    <row r="5912" spans="1:55" x14ac:dyDescent="0.25">
      <c r="A5912">
        <v>565</v>
      </c>
      <c r="B5912" t="s">
        <v>1461</v>
      </c>
      <c r="C5912" t="s">
        <v>283</v>
      </c>
      <c r="D5912" t="s">
        <v>1462</v>
      </c>
      <c r="E5912" t="s">
        <v>284</v>
      </c>
      <c r="F5912" t="s">
        <v>285</v>
      </c>
      <c r="G5912" t="s">
        <v>282</v>
      </c>
    </row>
    <row r="5913" spans="1:55" x14ac:dyDescent="0.25">
      <c r="A5913">
        <v>565</v>
      </c>
      <c r="B5913" t="s">
        <v>1461</v>
      </c>
      <c r="C5913" t="s">
        <v>286</v>
      </c>
      <c r="D5913" t="s">
        <v>1462</v>
      </c>
      <c r="E5913" t="s">
        <v>287</v>
      </c>
      <c r="F5913" t="s">
        <v>288</v>
      </c>
      <c r="G5913" t="s">
        <v>250</v>
      </c>
      <c r="I5913" t="s">
        <v>1464</v>
      </c>
      <c r="J5913" t="s">
        <v>232</v>
      </c>
      <c r="K5913" t="s">
        <v>232</v>
      </c>
      <c r="L5913" t="s">
        <v>232</v>
      </c>
      <c r="M5913" t="s">
        <v>232</v>
      </c>
      <c r="N5913" t="s">
        <v>232</v>
      </c>
      <c r="O5913" t="s">
        <v>232</v>
      </c>
      <c r="P5913" t="s">
        <v>232</v>
      </c>
      <c r="Q5913" t="s">
        <v>232</v>
      </c>
      <c r="R5913" t="s">
        <v>232</v>
      </c>
      <c r="S5913" t="s">
        <v>232</v>
      </c>
      <c r="T5913" t="s">
        <v>232</v>
      </c>
      <c r="U5913" t="s">
        <v>232</v>
      </c>
      <c r="V5913" t="s">
        <v>232</v>
      </c>
      <c r="W5913" t="s">
        <v>232</v>
      </c>
      <c r="X5913" t="s">
        <v>232</v>
      </c>
      <c r="Y5913" t="s">
        <v>232</v>
      </c>
      <c r="Z5913" t="s">
        <v>232</v>
      </c>
      <c r="AA5913" t="s">
        <v>232</v>
      </c>
      <c r="AB5913" t="s">
        <v>232</v>
      </c>
      <c r="AC5913" t="s">
        <v>232</v>
      </c>
      <c r="AD5913">
        <v>79.867000000000004</v>
      </c>
      <c r="AE5913">
        <v>79.298000000000002</v>
      </c>
      <c r="AF5913">
        <v>79.369</v>
      </c>
      <c r="AG5913">
        <v>79.763999999999996</v>
      </c>
      <c r="AH5913">
        <v>80.524000000000001</v>
      </c>
      <c r="AI5913">
        <v>83.813000000000002</v>
      </c>
      <c r="AJ5913">
        <v>87.233999999999995</v>
      </c>
      <c r="AK5913">
        <v>90.108000000000004</v>
      </c>
      <c r="AL5913">
        <v>100.82899999999999</v>
      </c>
      <c r="AM5913">
        <v>102.265</v>
      </c>
      <c r="AN5913">
        <v>103.747</v>
      </c>
      <c r="AO5913">
        <v>108.611</v>
      </c>
      <c r="AP5913">
        <v>112.506</v>
      </c>
      <c r="AQ5913">
        <v>116.343</v>
      </c>
      <c r="AR5913">
        <v>121.166</v>
      </c>
      <c r="AS5913">
        <v>122.31399999999999</v>
      </c>
      <c r="AT5913">
        <v>121.05</v>
      </c>
      <c r="AU5913">
        <v>122.157</v>
      </c>
      <c r="AV5913">
        <v>125.577</v>
      </c>
      <c r="AW5913">
        <v>128.52799999999999</v>
      </c>
      <c r="AX5913">
        <v>131.09899999999999</v>
      </c>
      <c r="AY5913">
        <v>133.721</v>
      </c>
      <c r="AZ5913">
        <v>136.39500000000001</v>
      </c>
      <c r="BA5913">
        <v>139.12299999999999</v>
      </c>
      <c r="BB5913">
        <v>141.905</v>
      </c>
      <c r="BC5913">
        <v>2017</v>
      </c>
    </row>
    <row r="5914" spans="1:55" x14ac:dyDescent="0.25">
      <c r="A5914">
        <v>565</v>
      </c>
      <c r="B5914" t="s">
        <v>1461</v>
      </c>
      <c r="C5914" t="s">
        <v>290</v>
      </c>
      <c r="D5914" t="s">
        <v>1462</v>
      </c>
      <c r="E5914" t="s">
        <v>287</v>
      </c>
      <c r="F5914" t="s">
        <v>291</v>
      </c>
      <c r="G5914" t="s">
        <v>235</v>
      </c>
      <c r="I5914" t="s">
        <v>292</v>
      </c>
      <c r="J5914" t="s">
        <v>232</v>
      </c>
      <c r="K5914" t="s">
        <v>232</v>
      </c>
      <c r="L5914" t="s">
        <v>232</v>
      </c>
      <c r="M5914" t="s">
        <v>232</v>
      </c>
      <c r="N5914" t="s">
        <v>232</v>
      </c>
      <c r="O5914" t="s">
        <v>232</v>
      </c>
      <c r="P5914" t="s">
        <v>232</v>
      </c>
      <c r="Q5914" t="s">
        <v>232</v>
      </c>
      <c r="R5914" t="s">
        <v>232</v>
      </c>
      <c r="S5914" t="s">
        <v>232</v>
      </c>
      <c r="T5914" t="s">
        <v>232</v>
      </c>
      <c r="U5914" t="s">
        <v>232</v>
      </c>
      <c r="V5914" t="s">
        <v>232</v>
      </c>
      <c r="W5914" t="s">
        <v>232</v>
      </c>
      <c r="X5914" t="s">
        <v>232</v>
      </c>
      <c r="Y5914" t="s">
        <v>232</v>
      </c>
      <c r="Z5914" t="s">
        <v>232</v>
      </c>
      <c r="AA5914" t="s">
        <v>232</v>
      </c>
      <c r="AB5914" t="s">
        <v>232</v>
      </c>
      <c r="AC5914" t="s">
        <v>232</v>
      </c>
      <c r="AD5914" t="s">
        <v>232</v>
      </c>
      <c r="AE5914">
        <v>-0.71199999999999997</v>
      </c>
      <c r="AF5914">
        <v>8.8999999999999996E-2</v>
      </c>
      <c r="AG5914">
        <v>0.499</v>
      </c>
      <c r="AH5914">
        <v>0.95199999999999996</v>
      </c>
      <c r="AI5914">
        <v>4.0839999999999996</v>
      </c>
      <c r="AJ5914">
        <v>4.0819999999999999</v>
      </c>
      <c r="AK5914">
        <v>3.294</v>
      </c>
      <c r="AL5914">
        <v>11.898999999999999</v>
      </c>
      <c r="AM5914">
        <v>1.4239999999999999</v>
      </c>
      <c r="AN5914">
        <v>1.448</v>
      </c>
      <c r="AO5914">
        <v>4.6890000000000001</v>
      </c>
      <c r="AP5914">
        <v>3.5859999999999999</v>
      </c>
      <c r="AQ5914">
        <v>3.41</v>
      </c>
      <c r="AR5914">
        <v>4.1459999999999999</v>
      </c>
      <c r="AS5914">
        <v>0.94699999999999995</v>
      </c>
      <c r="AT5914">
        <v>-1.0329999999999999</v>
      </c>
      <c r="AU5914">
        <v>0.91400000000000003</v>
      </c>
      <c r="AV5914">
        <v>2.8</v>
      </c>
      <c r="AW5914">
        <v>2.35</v>
      </c>
      <c r="AX5914">
        <v>2</v>
      </c>
      <c r="AY5914">
        <v>2</v>
      </c>
      <c r="AZ5914">
        <v>2</v>
      </c>
      <c r="BA5914">
        <v>2</v>
      </c>
      <c r="BB5914">
        <v>2</v>
      </c>
      <c r="BC5914">
        <v>2017</v>
      </c>
    </row>
    <row r="5915" spans="1:55" x14ac:dyDescent="0.25">
      <c r="A5915">
        <v>565</v>
      </c>
      <c r="B5915" t="s">
        <v>1461</v>
      </c>
      <c r="C5915" t="s">
        <v>293</v>
      </c>
      <c r="D5915" t="s">
        <v>1462</v>
      </c>
      <c r="E5915" t="s">
        <v>294</v>
      </c>
      <c r="F5915" t="s">
        <v>295</v>
      </c>
      <c r="G5915" t="s">
        <v>250</v>
      </c>
      <c r="I5915" t="s">
        <v>1464</v>
      </c>
      <c r="J5915" t="s">
        <v>232</v>
      </c>
      <c r="K5915" t="s">
        <v>232</v>
      </c>
      <c r="L5915" t="s">
        <v>232</v>
      </c>
      <c r="M5915" t="s">
        <v>232</v>
      </c>
      <c r="N5915" t="s">
        <v>232</v>
      </c>
      <c r="O5915" t="s">
        <v>232</v>
      </c>
      <c r="P5915" t="s">
        <v>232</v>
      </c>
      <c r="Q5915" t="s">
        <v>232</v>
      </c>
      <c r="R5915" t="s">
        <v>232</v>
      </c>
      <c r="S5915" t="s">
        <v>232</v>
      </c>
      <c r="T5915" t="s">
        <v>232</v>
      </c>
      <c r="U5915" t="s">
        <v>232</v>
      </c>
      <c r="V5915" t="s">
        <v>232</v>
      </c>
      <c r="W5915" t="s">
        <v>232</v>
      </c>
      <c r="X5915" t="s">
        <v>232</v>
      </c>
      <c r="Y5915" t="s">
        <v>232</v>
      </c>
      <c r="Z5915" t="s">
        <v>232</v>
      </c>
      <c r="AA5915" t="s">
        <v>232</v>
      </c>
      <c r="AB5915" t="s">
        <v>232</v>
      </c>
      <c r="AC5915" t="s">
        <v>232</v>
      </c>
      <c r="AD5915">
        <v>79.156000000000006</v>
      </c>
      <c r="AE5915">
        <v>78.784999999999997</v>
      </c>
      <c r="AF5915">
        <v>79.563000000000002</v>
      </c>
      <c r="AG5915">
        <v>79.876999999999995</v>
      </c>
      <c r="AH5915">
        <v>81.515000000000001</v>
      </c>
      <c r="AI5915">
        <v>84.909000000000006</v>
      </c>
      <c r="AJ5915">
        <v>87.921000000000006</v>
      </c>
      <c r="AK5915">
        <v>91.978999999999999</v>
      </c>
      <c r="AL5915">
        <v>103.532</v>
      </c>
      <c r="AM5915">
        <v>102.485</v>
      </c>
      <c r="AN5915">
        <v>102.877</v>
      </c>
      <c r="AO5915">
        <v>111.81</v>
      </c>
      <c r="AP5915">
        <v>113.18</v>
      </c>
      <c r="AQ5915">
        <v>117.133</v>
      </c>
      <c r="AR5915">
        <v>122.096</v>
      </c>
      <c r="AS5915">
        <v>121.1</v>
      </c>
      <c r="AT5915">
        <v>121.6</v>
      </c>
      <c r="AU5915">
        <v>122.17400000000001</v>
      </c>
      <c r="AV5915">
        <v>125.595</v>
      </c>
      <c r="AW5915">
        <v>128.547</v>
      </c>
      <c r="AX5915">
        <v>131.11699999999999</v>
      </c>
      <c r="AY5915">
        <v>133.74</v>
      </c>
      <c r="AZ5915">
        <v>136.41499999999999</v>
      </c>
      <c r="BA5915">
        <v>139.143</v>
      </c>
      <c r="BB5915">
        <v>141.92599999999999</v>
      </c>
      <c r="BC5915">
        <v>2017</v>
      </c>
    </row>
    <row r="5916" spans="1:55" x14ac:dyDescent="0.25">
      <c r="A5916">
        <v>565</v>
      </c>
      <c r="B5916" t="s">
        <v>1461</v>
      </c>
      <c r="C5916" t="s">
        <v>296</v>
      </c>
      <c r="D5916" t="s">
        <v>1462</v>
      </c>
      <c r="E5916" t="s">
        <v>294</v>
      </c>
      <c r="F5916" t="s">
        <v>297</v>
      </c>
      <c r="G5916" t="s">
        <v>235</v>
      </c>
      <c r="I5916" t="s">
        <v>298</v>
      </c>
      <c r="J5916" t="s">
        <v>232</v>
      </c>
      <c r="K5916" t="s">
        <v>232</v>
      </c>
      <c r="L5916" t="s">
        <v>232</v>
      </c>
      <c r="M5916" t="s">
        <v>232</v>
      </c>
      <c r="N5916" t="s">
        <v>232</v>
      </c>
      <c r="O5916" t="s">
        <v>232</v>
      </c>
      <c r="P5916" t="s">
        <v>232</v>
      </c>
      <c r="Q5916" t="s">
        <v>232</v>
      </c>
      <c r="R5916" t="s">
        <v>232</v>
      </c>
      <c r="S5916" t="s">
        <v>232</v>
      </c>
      <c r="T5916" t="s">
        <v>232</v>
      </c>
      <c r="U5916" t="s">
        <v>232</v>
      </c>
      <c r="V5916" t="s">
        <v>232</v>
      </c>
      <c r="W5916" t="s">
        <v>232</v>
      </c>
      <c r="X5916" t="s">
        <v>232</v>
      </c>
      <c r="Y5916" t="s">
        <v>232</v>
      </c>
      <c r="Z5916" t="s">
        <v>232</v>
      </c>
      <c r="AA5916" t="s">
        <v>232</v>
      </c>
      <c r="AB5916" t="s">
        <v>232</v>
      </c>
      <c r="AC5916" t="s">
        <v>232</v>
      </c>
      <c r="AD5916" t="s">
        <v>232</v>
      </c>
      <c r="AE5916">
        <v>-0.47</v>
      </c>
      <c r="AF5916">
        <v>0.98799999999999999</v>
      </c>
      <c r="AG5916">
        <v>0.39400000000000002</v>
      </c>
      <c r="AH5916">
        <v>2.0510000000000002</v>
      </c>
      <c r="AI5916">
        <v>4.1630000000000003</v>
      </c>
      <c r="AJ5916">
        <v>3.5470000000000002</v>
      </c>
      <c r="AK5916">
        <v>4.6159999999999997</v>
      </c>
      <c r="AL5916">
        <v>12.56</v>
      </c>
      <c r="AM5916">
        <v>-1.0109999999999999</v>
      </c>
      <c r="AN5916">
        <v>0.38300000000000001</v>
      </c>
      <c r="AO5916">
        <v>8.6829999999999998</v>
      </c>
      <c r="AP5916">
        <v>1.226</v>
      </c>
      <c r="AQ5916">
        <v>3.4929999999999999</v>
      </c>
      <c r="AR5916">
        <v>4.2370000000000001</v>
      </c>
      <c r="AS5916">
        <v>-0.81599999999999995</v>
      </c>
      <c r="AT5916">
        <v>0.41299999999999998</v>
      </c>
      <c r="AU5916">
        <v>0.47199999999999998</v>
      </c>
      <c r="AV5916">
        <v>2.8</v>
      </c>
      <c r="AW5916">
        <v>2.35</v>
      </c>
      <c r="AX5916">
        <v>2</v>
      </c>
      <c r="AY5916">
        <v>2</v>
      </c>
      <c r="AZ5916">
        <v>2</v>
      </c>
      <c r="BA5916">
        <v>2</v>
      </c>
      <c r="BB5916">
        <v>2</v>
      </c>
      <c r="BC5916">
        <v>2017</v>
      </c>
    </row>
    <row r="5917" spans="1:55" x14ac:dyDescent="0.25">
      <c r="A5917">
        <v>565</v>
      </c>
      <c r="B5917" t="s">
        <v>1461</v>
      </c>
      <c r="C5917" t="s">
        <v>299</v>
      </c>
      <c r="D5917" t="s">
        <v>1462</v>
      </c>
      <c r="E5917" t="s">
        <v>300</v>
      </c>
      <c r="G5917" t="s">
        <v>274</v>
      </c>
    </row>
    <row r="5918" spans="1:55" x14ac:dyDescent="0.25">
      <c r="A5918">
        <v>565</v>
      </c>
      <c r="B5918" t="s">
        <v>1461</v>
      </c>
      <c r="C5918" t="s">
        <v>301</v>
      </c>
      <c r="D5918" t="s">
        <v>1462</v>
      </c>
      <c r="E5918" t="s">
        <v>302</v>
      </c>
      <c r="F5918" t="s">
        <v>303</v>
      </c>
      <c r="G5918" t="s">
        <v>235</v>
      </c>
      <c r="I5918" t="s">
        <v>1465</v>
      </c>
      <c r="J5918" t="s">
        <v>232</v>
      </c>
      <c r="K5918" t="s">
        <v>232</v>
      </c>
      <c r="L5918" t="s">
        <v>232</v>
      </c>
      <c r="M5918" t="s">
        <v>232</v>
      </c>
      <c r="N5918" t="s">
        <v>232</v>
      </c>
      <c r="O5918" t="s">
        <v>232</v>
      </c>
      <c r="P5918" t="s">
        <v>232</v>
      </c>
      <c r="Q5918" t="s">
        <v>232</v>
      </c>
      <c r="R5918" t="s">
        <v>232</v>
      </c>
      <c r="S5918" t="s">
        <v>232</v>
      </c>
      <c r="T5918" t="s">
        <v>232</v>
      </c>
      <c r="U5918" t="s">
        <v>232</v>
      </c>
      <c r="V5918" t="s">
        <v>232</v>
      </c>
      <c r="W5918" t="s">
        <v>232</v>
      </c>
      <c r="X5918" t="s">
        <v>232</v>
      </c>
      <c r="Y5918" t="s">
        <v>232</v>
      </c>
      <c r="Z5918" t="s">
        <v>232</v>
      </c>
      <c r="AA5918" t="s">
        <v>232</v>
      </c>
      <c r="AB5918" t="s">
        <v>232</v>
      </c>
      <c r="AC5918" t="s">
        <v>232</v>
      </c>
      <c r="AD5918" t="s">
        <v>232</v>
      </c>
      <c r="AE5918">
        <v>-18.196000000000002</v>
      </c>
      <c r="AF5918">
        <v>-0.96</v>
      </c>
      <c r="AG5918">
        <v>-14.015000000000001</v>
      </c>
      <c r="AH5918">
        <v>9.93</v>
      </c>
      <c r="AI5918">
        <v>-8.9890000000000008</v>
      </c>
      <c r="AJ5918">
        <v>-3.8159999999999998</v>
      </c>
      <c r="AK5918">
        <v>-10.677</v>
      </c>
      <c r="AL5918">
        <v>-4.9619999999999997</v>
      </c>
      <c r="AM5918">
        <v>-3.738</v>
      </c>
      <c r="AN5918">
        <v>-3.1259999999999999</v>
      </c>
      <c r="AO5918">
        <v>-0.11600000000000001</v>
      </c>
      <c r="AP5918">
        <v>11.933</v>
      </c>
      <c r="AQ5918">
        <v>2.56</v>
      </c>
      <c r="AR5918">
        <v>20.396999999999998</v>
      </c>
      <c r="AS5918">
        <v>14.635</v>
      </c>
      <c r="AT5918">
        <v>3.6230000000000002</v>
      </c>
      <c r="AU5918">
        <v>0.78400000000000003</v>
      </c>
      <c r="AV5918">
        <v>-5.46</v>
      </c>
      <c r="AW5918">
        <v>3.944</v>
      </c>
      <c r="AX5918">
        <v>2.2650000000000001</v>
      </c>
      <c r="AY5918">
        <v>5.0389999999999997</v>
      </c>
      <c r="AZ5918">
        <v>2.613</v>
      </c>
      <c r="BA5918">
        <v>3.7469999999999999</v>
      </c>
      <c r="BB5918">
        <v>4.24</v>
      </c>
      <c r="BC5918">
        <v>2017</v>
      </c>
    </row>
    <row r="5919" spans="1:55" x14ac:dyDescent="0.25">
      <c r="A5919">
        <v>565</v>
      </c>
      <c r="B5919" t="s">
        <v>1461</v>
      </c>
      <c r="C5919" t="s">
        <v>305</v>
      </c>
      <c r="D5919" t="s">
        <v>1462</v>
      </c>
      <c r="E5919" t="s">
        <v>306</v>
      </c>
      <c r="F5919" t="s">
        <v>307</v>
      </c>
      <c r="G5919" t="s">
        <v>235</v>
      </c>
      <c r="I5919" t="s">
        <v>1465</v>
      </c>
      <c r="J5919" t="s">
        <v>232</v>
      </c>
      <c r="K5919" t="s">
        <v>232</v>
      </c>
      <c r="L5919" t="s">
        <v>232</v>
      </c>
      <c r="M5919" t="s">
        <v>232</v>
      </c>
      <c r="N5919" t="s">
        <v>232</v>
      </c>
      <c r="O5919" t="s">
        <v>232</v>
      </c>
      <c r="P5919" t="s">
        <v>232</v>
      </c>
      <c r="Q5919" t="s">
        <v>232</v>
      </c>
      <c r="R5919" t="s">
        <v>232</v>
      </c>
      <c r="S5919" t="s">
        <v>232</v>
      </c>
      <c r="T5919" t="s">
        <v>232</v>
      </c>
      <c r="U5919" t="s">
        <v>232</v>
      </c>
      <c r="V5919" t="s">
        <v>232</v>
      </c>
      <c r="W5919" t="s">
        <v>232</v>
      </c>
      <c r="X5919" t="s">
        <v>232</v>
      </c>
      <c r="Y5919" t="s">
        <v>232</v>
      </c>
      <c r="Z5919" t="s">
        <v>232</v>
      </c>
      <c r="AA5919" t="s">
        <v>232</v>
      </c>
      <c r="AB5919" t="s">
        <v>232</v>
      </c>
      <c r="AC5919" t="s">
        <v>232</v>
      </c>
      <c r="AD5919" t="s">
        <v>232</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9.2999999999999999E-2</v>
      </c>
      <c r="AU5919">
        <v>-1.361</v>
      </c>
      <c r="AV5919">
        <v>-4.9480000000000004</v>
      </c>
      <c r="AW5919">
        <v>4.5730000000000004</v>
      </c>
      <c r="AX5919">
        <v>1.821</v>
      </c>
      <c r="AY5919">
        <v>5.9080000000000004</v>
      </c>
      <c r="AZ5919">
        <v>2.4630000000000001</v>
      </c>
      <c r="BA5919">
        <v>2.3170000000000002</v>
      </c>
      <c r="BB5919">
        <v>2.95</v>
      </c>
      <c r="BC5919">
        <v>2017</v>
      </c>
    </row>
    <row r="5920" spans="1:55" x14ac:dyDescent="0.25">
      <c r="A5920">
        <v>565</v>
      </c>
      <c r="B5920" t="s">
        <v>1461</v>
      </c>
      <c r="C5920" t="s">
        <v>308</v>
      </c>
      <c r="D5920" t="s">
        <v>1462</v>
      </c>
      <c r="E5920" t="s">
        <v>309</v>
      </c>
      <c r="F5920" t="s">
        <v>310</v>
      </c>
      <c r="G5920" t="s">
        <v>235</v>
      </c>
      <c r="I5920" t="s">
        <v>1465</v>
      </c>
      <c r="J5920" t="s">
        <v>232</v>
      </c>
      <c r="K5920" t="s">
        <v>232</v>
      </c>
      <c r="L5920" t="s">
        <v>232</v>
      </c>
      <c r="M5920" t="s">
        <v>232</v>
      </c>
      <c r="N5920" t="s">
        <v>232</v>
      </c>
      <c r="O5920" t="s">
        <v>232</v>
      </c>
      <c r="P5920" t="s">
        <v>232</v>
      </c>
      <c r="Q5920" t="s">
        <v>232</v>
      </c>
      <c r="R5920" t="s">
        <v>232</v>
      </c>
      <c r="S5920" t="s">
        <v>232</v>
      </c>
      <c r="T5920" t="s">
        <v>232</v>
      </c>
      <c r="U5920" t="s">
        <v>232</v>
      </c>
      <c r="V5920" t="s">
        <v>232</v>
      </c>
      <c r="W5920" t="s">
        <v>232</v>
      </c>
      <c r="X5920" t="s">
        <v>232</v>
      </c>
      <c r="Y5920" t="s">
        <v>232</v>
      </c>
      <c r="Z5920" t="s">
        <v>232</v>
      </c>
      <c r="AA5920" t="s">
        <v>232</v>
      </c>
      <c r="AB5920" t="s">
        <v>232</v>
      </c>
      <c r="AC5920" t="s">
        <v>232</v>
      </c>
      <c r="AD5920" t="s">
        <v>232</v>
      </c>
      <c r="AE5920">
        <v>16.181000000000001</v>
      </c>
      <c r="AF5920">
        <v>5.125</v>
      </c>
      <c r="AG5920">
        <v>-19.388999999999999</v>
      </c>
      <c r="AH5920">
        <v>3.2469999999999999</v>
      </c>
      <c r="AI5920">
        <v>11.096</v>
      </c>
      <c r="AJ5920">
        <v>-2.09</v>
      </c>
      <c r="AK5920">
        <v>1.7</v>
      </c>
      <c r="AL5920">
        <v>-4.7720000000000002</v>
      </c>
      <c r="AM5920">
        <v>-9.5549999999999997</v>
      </c>
      <c r="AN5920">
        <v>4.7510000000000003</v>
      </c>
      <c r="AO5920">
        <v>13.241</v>
      </c>
      <c r="AP5920">
        <v>13.683</v>
      </c>
      <c r="AQ5920">
        <v>0.185</v>
      </c>
      <c r="AR5920">
        <v>10.683</v>
      </c>
      <c r="AS5920">
        <v>14.031000000000001</v>
      </c>
      <c r="AT5920">
        <v>-4.0789999999999997</v>
      </c>
      <c r="AU5920">
        <v>-10.692</v>
      </c>
      <c r="AV5920">
        <v>-3.5619999999999998</v>
      </c>
      <c r="AW5920">
        <v>6.3529999999999998</v>
      </c>
      <c r="AX5920">
        <v>7.35</v>
      </c>
      <c r="AY5920">
        <v>7.5709999999999997</v>
      </c>
      <c r="AZ5920">
        <v>6.7450000000000001</v>
      </c>
      <c r="BA5920">
        <v>6.7380000000000004</v>
      </c>
      <c r="BB5920">
        <v>6.5789999999999997</v>
      </c>
      <c r="BC5920">
        <v>2017</v>
      </c>
    </row>
    <row r="5921" spans="1:55" x14ac:dyDescent="0.25">
      <c r="A5921">
        <v>565</v>
      </c>
      <c r="B5921" t="s">
        <v>1461</v>
      </c>
      <c r="C5921" t="s">
        <v>311</v>
      </c>
      <c r="D5921" t="s">
        <v>1462</v>
      </c>
      <c r="E5921" t="s">
        <v>312</v>
      </c>
      <c r="F5921" t="s">
        <v>313</v>
      </c>
      <c r="G5921" t="s">
        <v>235</v>
      </c>
      <c r="I5921" t="s">
        <v>1465</v>
      </c>
      <c r="J5921" t="s">
        <v>232</v>
      </c>
      <c r="K5921" t="s">
        <v>232</v>
      </c>
      <c r="L5921" t="s">
        <v>232</v>
      </c>
      <c r="M5921" t="s">
        <v>232</v>
      </c>
      <c r="N5921" t="s">
        <v>232</v>
      </c>
      <c r="O5921" t="s">
        <v>232</v>
      </c>
      <c r="P5921" t="s">
        <v>232</v>
      </c>
      <c r="Q5921" t="s">
        <v>232</v>
      </c>
      <c r="R5921" t="s">
        <v>232</v>
      </c>
      <c r="S5921" t="s">
        <v>232</v>
      </c>
      <c r="T5921" t="s">
        <v>232</v>
      </c>
      <c r="U5921" t="s">
        <v>232</v>
      </c>
      <c r="V5921" t="s">
        <v>232</v>
      </c>
      <c r="W5921" t="s">
        <v>232</v>
      </c>
      <c r="X5921" t="s">
        <v>232</v>
      </c>
      <c r="Y5921" t="s">
        <v>232</v>
      </c>
      <c r="Z5921" t="s">
        <v>232</v>
      </c>
      <c r="AA5921" t="s">
        <v>232</v>
      </c>
      <c r="AB5921" t="s">
        <v>232</v>
      </c>
      <c r="AC5921" t="s">
        <v>232</v>
      </c>
      <c r="AD5921" t="s">
        <v>232</v>
      </c>
      <c r="AE5921">
        <v>99.090999999999994</v>
      </c>
      <c r="AF5921">
        <v>21.242000000000001</v>
      </c>
      <c r="AG5921">
        <v>-56.249000000000002</v>
      </c>
      <c r="AH5921">
        <v>-31.454999999999998</v>
      </c>
      <c r="AI5921">
        <v>0.65800000000000003</v>
      </c>
      <c r="AJ5921">
        <v>-10.583</v>
      </c>
      <c r="AK5921">
        <v>-31.698</v>
      </c>
      <c r="AL5921">
        <v>-7.0030000000000001</v>
      </c>
      <c r="AM5921">
        <v>-7.2370000000000001</v>
      </c>
      <c r="AN5921">
        <v>9.5090000000000003</v>
      </c>
      <c r="AO5921">
        <v>-13.222</v>
      </c>
      <c r="AP5921">
        <v>25.509</v>
      </c>
      <c r="AQ5921">
        <v>-14.137</v>
      </c>
      <c r="AR5921">
        <v>20.568000000000001</v>
      </c>
      <c r="AS5921">
        <v>37.558999999999997</v>
      </c>
      <c r="AT5921">
        <v>2.9660000000000002</v>
      </c>
      <c r="AU5921">
        <v>-22.518000000000001</v>
      </c>
      <c r="AV5921">
        <v>-3.883</v>
      </c>
      <c r="AW5921">
        <v>14.063000000000001</v>
      </c>
      <c r="AX5921">
        <v>3.8580000000000001</v>
      </c>
      <c r="AY5921">
        <v>13.54</v>
      </c>
      <c r="AZ5921">
        <v>1.7869999999999999</v>
      </c>
      <c r="BA5921">
        <v>1.385</v>
      </c>
      <c r="BB5921">
        <v>1.226</v>
      </c>
      <c r="BC5921">
        <v>2017</v>
      </c>
    </row>
    <row r="5922" spans="1:55" x14ac:dyDescent="0.25">
      <c r="A5922">
        <v>565</v>
      </c>
      <c r="B5922" t="s">
        <v>1461</v>
      </c>
      <c r="C5922" t="s">
        <v>314</v>
      </c>
      <c r="D5922" t="s">
        <v>1462</v>
      </c>
      <c r="E5922" t="s">
        <v>315</v>
      </c>
      <c r="F5922" t="s">
        <v>316</v>
      </c>
      <c r="G5922" t="s">
        <v>317</v>
      </c>
    </row>
    <row r="5923" spans="1:55" x14ac:dyDescent="0.25">
      <c r="A5923">
        <v>565</v>
      </c>
      <c r="B5923" t="s">
        <v>1461</v>
      </c>
      <c r="C5923" t="s">
        <v>318</v>
      </c>
      <c r="D5923" t="s">
        <v>1462</v>
      </c>
      <c r="E5923" t="s">
        <v>319</v>
      </c>
      <c r="F5923" t="s">
        <v>320</v>
      </c>
      <c r="G5923" t="s">
        <v>321</v>
      </c>
      <c r="H5923" t="s">
        <v>322</v>
      </c>
    </row>
    <row r="5924" spans="1:55" x14ac:dyDescent="0.25">
      <c r="A5924">
        <v>565</v>
      </c>
      <c r="B5924" t="s">
        <v>1461</v>
      </c>
      <c r="C5924" t="s">
        <v>323</v>
      </c>
      <c r="D5924" t="s">
        <v>1462</v>
      </c>
      <c r="E5924" t="s">
        <v>324</v>
      </c>
      <c r="F5924" t="s">
        <v>325</v>
      </c>
      <c r="G5924" t="s">
        <v>321</v>
      </c>
      <c r="H5924" t="s">
        <v>322</v>
      </c>
      <c r="I5924" t="s">
        <v>1466</v>
      </c>
      <c r="J5924" t="s">
        <v>232</v>
      </c>
      <c r="K5924" t="s">
        <v>232</v>
      </c>
      <c r="L5924" t="s">
        <v>232</v>
      </c>
      <c r="M5924" t="s">
        <v>232</v>
      </c>
      <c r="N5924" t="s">
        <v>232</v>
      </c>
      <c r="O5924" t="s">
        <v>232</v>
      </c>
      <c r="P5924" t="s">
        <v>232</v>
      </c>
      <c r="Q5924" t="s">
        <v>232</v>
      </c>
      <c r="R5924" t="s">
        <v>232</v>
      </c>
      <c r="S5924" t="s">
        <v>232</v>
      </c>
      <c r="T5924" t="s">
        <v>232</v>
      </c>
      <c r="U5924" t="s">
        <v>232</v>
      </c>
      <c r="V5924" t="s">
        <v>232</v>
      </c>
      <c r="W5924" t="s">
        <v>232</v>
      </c>
      <c r="X5924" t="s">
        <v>232</v>
      </c>
      <c r="Y5924" t="s">
        <v>232</v>
      </c>
      <c r="Z5924" t="s">
        <v>232</v>
      </c>
      <c r="AA5924" t="s">
        <v>232</v>
      </c>
      <c r="AB5924" t="s">
        <v>232</v>
      </c>
      <c r="AC5924" t="s">
        <v>232</v>
      </c>
      <c r="AD5924">
        <v>1.9E-2</v>
      </c>
      <c r="AE5924">
        <v>1.9E-2</v>
      </c>
      <c r="AF5924">
        <v>1.9E-2</v>
      </c>
      <c r="AG5924">
        <v>0.02</v>
      </c>
      <c r="AH5924">
        <v>0.02</v>
      </c>
      <c r="AI5924">
        <v>0.02</v>
      </c>
      <c r="AJ5924">
        <v>0.02</v>
      </c>
      <c r="AK5924">
        <v>1.9E-2</v>
      </c>
      <c r="AL5924">
        <v>1.9E-2</v>
      </c>
      <c r="AM5924">
        <v>1.9E-2</v>
      </c>
      <c r="AN5924">
        <v>1.7999999999999999E-2</v>
      </c>
      <c r="AO5924">
        <v>1.7999999999999999E-2</v>
      </c>
      <c r="AP5924">
        <v>1.7000000000000001E-2</v>
      </c>
      <c r="AQ5924">
        <v>1.7999999999999999E-2</v>
      </c>
      <c r="AR5924">
        <v>1.7999999999999999E-2</v>
      </c>
      <c r="AS5924">
        <v>1.7999999999999999E-2</v>
      </c>
      <c r="AT5924">
        <v>1.7999999999999999E-2</v>
      </c>
      <c r="AU5924">
        <v>1.7999999999999999E-2</v>
      </c>
      <c r="AV5924">
        <v>1.7999999999999999E-2</v>
      </c>
      <c r="AW5924">
        <v>1.9E-2</v>
      </c>
      <c r="AX5924">
        <v>1.9E-2</v>
      </c>
      <c r="AY5924">
        <v>1.9E-2</v>
      </c>
      <c r="AZ5924">
        <v>1.9E-2</v>
      </c>
      <c r="BA5924">
        <v>1.9E-2</v>
      </c>
      <c r="BB5924">
        <v>0.02</v>
      </c>
      <c r="BC5924">
        <v>2015</v>
      </c>
    </row>
    <row r="5925" spans="1:55" x14ac:dyDescent="0.25">
      <c r="A5925">
        <v>565</v>
      </c>
      <c r="B5925" t="s">
        <v>1461</v>
      </c>
      <c r="C5925" t="s">
        <v>327</v>
      </c>
      <c r="D5925" t="s">
        <v>1462</v>
      </c>
      <c r="E5925" t="s">
        <v>328</v>
      </c>
      <c r="F5925" t="s">
        <v>329</v>
      </c>
      <c r="G5925" t="s">
        <v>229</v>
      </c>
      <c r="H5925" t="s">
        <v>230</v>
      </c>
      <c r="I5925" t="s">
        <v>1467</v>
      </c>
      <c r="J5925" t="s">
        <v>232</v>
      </c>
      <c r="K5925" t="s">
        <v>232</v>
      </c>
      <c r="L5925" t="s">
        <v>232</v>
      </c>
      <c r="M5925" t="s">
        <v>232</v>
      </c>
      <c r="N5925" t="s">
        <v>232</v>
      </c>
      <c r="O5925" t="s">
        <v>232</v>
      </c>
      <c r="P5925" t="s">
        <v>232</v>
      </c>
      <c r="Q5925" t="s">
        <v>232</v>
      </c>
      <c r="R5925" t="s">
        <v>232</v>
      </c>
      <c r="S5925" t="s">
        <v>232</v>
      </c>
      <c r="T5925" t="s">
        <v>232</v>
      </c>
      <c r="U5925" t="s">
        <v>232</v>
      </c>
      <c r="V5925" t="s">
        <v>232</v>
      </c>
      <c r="W5925" t="s">
        <v>232</v>
      </c>
      <c r="X5925" t="s">
        <v>232</v>
      </c>
      <c r="Y5925" t="s">
        <v>232</v>
      </c>
      <c r="Z5925" t="s">
        <v>232</v>
      </c>
      <c r="AA5925" t="s">
        <v>232</v>
      </c>
      <c r="AB5925" t="s">
        <v>232</v>
      </c>
      <c r="AC5925" t="s">
        <v>232</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0.11899999999999999</v>
      </c>
      <c r="AW5925">
        <v>0.153</v>
      </c>
      <c r="AX5925">
        <v>0.13300000000000001</v>
      </c>
      <c r="AY5925">
        <v>0.13700000000000001</v>
      </c>
      <c r="AZ5925">
        <v>0.14199999999999999</v>
      </c>
      <c r="BA5925">
        <v>0.14799999999999999</v>
      </c>
      <c r="BB5925">
        <v>0.153</v>
      </c>
      <c r="BC5925">
        <v>2017</v>
      </c>
    </row>
    <row r="5926" spans="1:55" x14ac:dyDescent="0.25">
      <c r="A5926">
        <v>565</v>
      </c>
      <c r="B5926" t="s">
        <v>1461</v>
      </c>
      <c r="C5926" t="s">
        <v>331</v>
      </c>
      <c r="D5926" t="s">
        <v>1462</v>
      </c>
      <c r="E5926" t="s">
        <v>328</v>
      </c>
      <c r="F5926" t="s">
        <v>329</v>
      </c>
      <c r="G5926" t="s">
        <v>282</v>
      </c>
      <c r="I5926" t="s">
        <v>332</v>
      </c>
      <c r="J5926" t="s">
        <v>232</v>
      </c>
      <c r="K5926" t="s">
        <v>232</v>
      </c>
      <c r="L5926" t="s">
        <v>232</v>
      </c>
      <c r="M5926" t="s">
        <v>232</v>
      </c>
      <c r="N5926" t="s">
        <v>232</v>
      </c>
      <c r="O5926" t="s">
        <v>232</v>
      </c>
      <c r="P5926" t="s">
        <v>232</v>
      </c>
      <c r="Q5926" t="s">
        <v>232</v>
      </c>
      <c r="R5926" t="s">
        <v>232</v>
      </c>
      <c r="S5926" t="s">
        <v>232</v>
      </c>
      <c r="T5926" t="s">
        <v>232</v>
      </c>
      <c r="U5926" t="s">
        <v>232</v>
      </c>
      <c r="V5926" t="s">
        <v>232</v>
      </c>
      <c r="W5926" t="s">
        <v>232</v>
      </c>
      <c r="X5926" t="s">
        <v>232</v>
      </c>
      <c r="Y5926" t="s">
        <v>232</v>
      </c>
      <c r="Z5926" t="s">
        <v>232</v>
      </c>
      <c r="AA5926" t="s">
        <v>232</v>
      </c>
      <c r="AB5926" t="s">
        <v>232</v>
      </c>
      <c r="AC5926" t="s">
        <v>232</v>
      </c>
      <c r="AD5926">
        <v>45.170999999999999</v>
      </c>
      <c r="AE5926">
        <v>34.115000000000002</v>
      </c>
      <c r="AF5926">
        <v>36.054000000000002</v>
      </c>
      <c r="AG5926">
        <v>45.613</v>
      </c>
      <c r="AH5926">
        <v>44.34</v>
      </c>
      <c r="AI5926">
        <v>41.9</v>
      </c>
      <c r="AJ5926">
        <v>46.341000000000001</v>
      </c>
      <c r="AK5926">
        <v>47.69</v>
      </c>
      <c r="AL5926">
        <v>43.097000000000001</v>
      </c>
      <c r="AM5926">
        <v>41.759</v>
      </c>
      <c r="AN5926">
        <v>46.87</v>
      </c>
      <c r="AO5926">
        <v>45.145000000000003</v>
      </c>
      <c r="AP5926">
        <v>44.274000000000001</v>
      </c>
      <c r="AQ5926">
        <v>40.834000000000003</v>
      </c>
      <c r="AR5926">
        <v>43.393000000000001</v>
      </c>
      <c r="AS5926">
        <v>39.186</v>
      </c>
      <c r="AT5926">
        <v>41.021999999999998</v>
      </c>
      <c r="AU5926">
        <v>39.774999999999999</v>
      </c>
      <c r="AV5926">
        <v>40.033000000000001</v>
      </c>
      <c r="AW5926">
        <v>49.274999999999999</v>
      </c>
      <c r="AX5926">
        <v>41.179000000000002</v>
      </c>
      <c r="AY5926">
        <v>40.716000000000001</v>
      </c>
      <c r="AZ5926">
        <v>40.527999999999999</v>
      </c>
      <c r="BA5926">
        <v>40.450000000000003</v>
      </c>
      <c r="BB5926">
        <v>40.203000000000003</v>
      </c>
      <c r="BC5926">
        <v>2017</v>
      </c>
    </row>
    <row r="5927" spans="1:55" x14ac:dyDescent="0.25">
      <c r="A5927">
        <v>565</v>
      </c>
      <c r="B5927" t="s">
        <v>1461</v>
      </c>
      <c r="C5927" t="s">
        <v>333</v>
      </c>
      <c r="D5927" t="s">
        <v>1462</v>
      </c>
      <c r="E5927" t="s">
        <v>334</v>
      </c>
      <c r="F5927" t="s">
        <v>335</v>
      </c>
      <c r="G5927" t="s">
        <v>229</v>
      </c>
      <c r="H5927" t="s">
        <v>230</v>
      </c>
      <c r="I5927" t="s">
        <v>1467</v>
      </c>
      <c r="J5927" t="s">
        <v>232</v>
      </c>
      <c r="K5927" t="s">
        <v>232</v>
      </c>
      <c r="L5927" t="s">
        <v>232</v>
      </c>
      <c r="M5927" t="s">
        <v>232</v>
      </c>
      <c r="N5927" t="s">
        <v>232</v>
      </c>
      <c r="O5927" t="s">
        <v>232</v>
      </c>
      <c r="P5927" t="s">
        <v>232</v>
      </c>
      <c r="Q5927" t="s">
        <v>232</v>
      </c>
      <c r="R5927" t="s">
        <v>232</v>
      </c>
      <c r="S5927" t="s">
        <v>232</v>
      </c>
      <c r="T5927" t="s">
        <v>232</v>
      </c>
      <c r="U5927" t="s">
        <v>232</v>
      </c>
      <c r="V5927" t="s">
        <v>232</v>
      </c>
      <c r="W5927" t="s">
        <v>232</v>
      </c>
      <c r="X5927" t="s">
        <v>232</v>
      </c>
      <c r="Y5927" t="s">
        <v>232</v>
      </c>
      <c r="Z5927" t="s">
        <v>232</v>
      </c>
      <c r="AA5927" t="s">
        <v>232</v>
      </c>
      <c r="AB5927" t="s">
        <v>232</v>
      </c>
      <c r="AC5927" t="s">
        <v>232</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0.106</v>
      </c>
      <c r="AW5927">
        <v>0.125</v>
      </c>
      <c r="AX5927">
        <v>0.127</v>
      </c>
      <c r="AY5927">
        <v>0.13100000000000001</v>
      </c>
      <c r="AZ5927">
        <v>0.13100000000000001</v>
      </c>
      <c r="BA5927">
        <v>0.13500000000000001</v>
      </c>
      <c r="BB5927">
        <v>0.14000000000000001</v>
      </c>
      <c r="BC5927">
        <v>2017</v>
      </c>
    </row>
    <row r="5928" spans="1:55" x14ac:dyDescent="0.25">
      <c r="A5928">
        <v>565</v>
      </c>
      <c r="B5928" t="s">
        <v>1461</v>
      </c>
      <c r="C5928" t="s">
        <v>336</v>
      </c>
      <c r="D5928" t="s">
        <v>1462</v>
      </c>
      <c r="E5928" t="s">
        <v>334</v>
      </c>
      <c r="F5928" t="s">
        <v>335</v>
      </c>
      <c r="G5928" t="s">
        <v>282</v>
      </c>
      <c r="I5928" t="s">
        <v>337</v>
      </c>
      <c r="J5928" t="s">
        <v>232</v>
      </c>
      <c r="K5928" t="s">
        <v>232</v>
      </c>
      <c r="L5928" t="s">
        <v>232</v>
      </c>
      <c r="M5928" t="s">
        <v>232</v>
      </c>
      <c r="N5928" t="s">
        <v>232</v>
      </c>
      <c r="O5928" t="s">
        <v>232</v>
      </c>
      <c r="P5928" t="s">
        <v>232</v>
      </c>
      <c r="Q5928" t="s">
        <v>232</v>
      </c>
      <c r="R5928" t="s">
        <v>232</v>
      </c>
      <c r="S5928" t="s">
        <v>232</v>
      </c>
      <c r="T5928" t="s">
        <v>232</v>
      </c>
      <c r="U5928" t="s">
        <v>232</v>
      </c>
      <c r="V5928" t="s">
        <v>232</v>
      </c>
      <c r="W5928" t="s">
        <v>232</v>
      </c>
      <c r="X5928" t="s">
        <v>232</v>
      </c>
      <c r="Y5928" t="s">
        <v>232</v>
      </c>
      <c r="Z5928" t="s">
        <v>232</v>
      </c>
      <c r="AA5928" t="s">
        <v>232</v>
      </c>
      <c r="AB5928" t="s">
        <v>232</v>
      </c>
      <c r="AC5928" t="s">
        <v>232</v>
      </c>
      <c r="AD5928">
        <v>57.725999999999999</v>
      </c>
      <c r="AE5928">
        <v>50.905000000000001</v>
      </c>
      <c r="AF5928">
        <v>48.820999999999998</v>
      </c>
      <c r="AG5928">
        <v>47.844000000000001</v>
      </c>
      <c r="AH5928">
        <v>49.228000000000002</v>
      </c>
      <c r="AI5928">
        <v>40.286999999999999</v>
      </c>
      <c r="AJ5928">
        <v>46.198999999999998</v>
      </c>
      <c r="AK5928">
        <v>49.8</v>
      </c>
      <c r="AL5928">
        <v>44.820999999999998</v>
      </c>
      <c r="AM5928">
        <v>42.639000000000003</v>
      </c>
      <c r="AN5928">
        <v>47.850999999999999</v>
      </c>
      <c r="AO5928">
        <v>43.844999999999999</v>
      </c>
      <c r="AP5928">
        <v>43.267000000000003</v>
      </c>
      <c r="AQ5928">
        <v>40.091999999999999</v>
      </c>
      <c r="AR5928">
        <v>39.823</v>
      </c>
      <c r="AS5928">
        <v>34.262999999999998</v>
      </c>
      <c r="AT5928">
        <v>37.514000000000003</v>
      </c>
      <c r="AU5928">
        <v>34.933</v>
      </c>
      <c r="AV5928">
        <v>35.777999999999999</v>
      </c>
      <c r="AW5928">
        <v>40.502000000000002</v>
      </c>
      <c r="AX5928">
        <v>39.331000000000003</v>
      </c>
      <c r="AY5928">
        <v>38.856000000000002</v>
      </c>
      <c r="AZ5928">
        <v>37.220999999999997</v>
      </c>
      <c r="BA5928">
        <v>37.072000000000003</v>
      </c>
      <c r="BB5928">
        <v>36.847000000000001</v>
      </c>
      <c r="BC5928">
        <v>2017</v>
      </c>
    </row>
    <row r="5929" spans="1:55" x14ac:dyDescent="0.25">
      <c r="A5929">
        <v>565</v>
      </c>
      <c r="B5929" t="s">
        <v>1461</v>
      </c>
      <c r="C5929" t="s">
        <v>338</v>
      </c>
      <c r="D5929" t="s">
        <v>1462</v>
      </c>
      <c r="E5929" t="s">
        <v>339</v>
      </c>
      <c r="F5929" t="s">
        <v>340</v>
      </c>
      <c r="G5929" t="s">
        <v>229</v>
      </c>
      <c r="H5929" t="s">
        <v>230</v>
      </c>
      <c r="I5929" t="s">
        <v>1467</v>
      </c>
      <c r="J5929" t="s">
        <v>232</v>
      </c>
      <c r="K5929" t="s">
        <v>232</v>
      </c>
      <c r="L5929" t="s">
        <v>232</v>
      </c>
      <c r="M5929" t="s">
        <v>232</v>
      </c>
      <c r="N5929" t="s">
        <v>232</v>
      </c>
      <c r="O5929" t="s">
        <v>232</v>
      </c>
      <c r="P5929" t="s">
        <v>232</v>
      </c>
      <c r="Q5929" t="s">
        <v>232</v>
      </c>
      <c r="R5929" t="s">
        <v>232</v>
      </c>
      <c r="S5929" t="s">
        <v>232</v>
      </c>
      <c r="T5929" t="s">
        <v>232</v>
      </c>
      <c r="U5929" t="s">
        <v>232</v>
      </c>
      <c r="V5929" t="s">
        <v>232</v>
      </c>
      <c r="W5929" t="s">
        <v>232</v>
      </c>
      <c r="X5929" t="s">
        <v>232</v>
      </c>
      <c r="Y5929" t="s">
        <v>232</v>
      </c>
      <c r="Z5929" t="s">
        <v>232</v>
      </c>
      <c r="AA5929" t="s">
        <v>232</v>
      </c>
      <c r="AB5929" t="s">
        <v>232</v>
      </c>
      <c r="AC5929" t="s">
        <v>232</v>
      </c>
      <c r="AD5929">
        <v>-1.7999999999999999E-2</v>
      </c>
      <c r="AE5929">
        <v>-2.5999999999999999E-2</v>
      </c>
      <c r="AF5929">
        <v>-2.1000000000000001E-2</v>
      </c>
      <c r="AG5929">
        <v>-3.0000000000000001E-3</v>
      </c>
      <c r="AH5929">
        <v>-8.0000000000000002E-3</v>
      </c>
      <c r="AI5929">
        <v>3.0000000000000001E-3</v>
      </c>
      <c r="AJ5929" t="s">
        <v>374</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1.2999999999999999E-2</v>
      </c>
      <c r="AW5929">
        <v>2.7E-2</v>
      </c>
      <c r="AX5929">
        <v>6.0000000000000001E-3</v>
      </c>
      <c r="AY5929">
        <v>6.0000000000000001E-3</v>
      </c>
      <c r="AZ5929">
        <v>1.2E-2</v>
      </c>
      <c r="BA5929">
        <v>1.2E-2</v>
      </c>
      <c r="BB5929">
        <v>1.2999999999999999E-2</v>
      </c>
      <c r="BC5929">
        <v>2017</v>
      </c>
    </row>
    <row r="5930" spans="1:55" x14ac:dyDescent="0.25">
      <c r="A5930">
        <v>565</v>
      </c>
      <c r="B5930" t="s">
        <v>1461</v>
      </c>
      <c r="C5930" t="s">
        <v>341</v>
      </c>
      <c r="D5930" t="s">
        <v>1462</v>
      </c>
      <c r="E5930" t="s">
        <v>339</v>
      </c>
      <c r="F5930" t="s">
        <v>340</v>
      </c>
      <c r="G5930" t="s">
        <v>282</v>
      </c>
      <c r="I5930" t="s">
        <v>342</v>
      </c>
      <c r="J5930" t="s">
        <v>232</v>
      </c>
      <c r="K5930" t="s">
        <v>232</v>
      </c>
      <c r="L5930" t="s">
        <v>232</v>
      </c>
      <c r="M5930" t="s">
        <v>232</v>
      </c>
      <c r="N5930" t="s">
        <v>232</v>
      </c>
      <c r="O5930" t="s">
        <v>232</v>
      </c>
      <c r="P5930" t="s">
        <v>232</v>
      </c>
      <c r="Q5930" t="s">
        <v>232</v>
      </c>
      <c r="R5930" t="s">
        <v>232</v>
      </c>
      <c r="S5930" t="s">
        <v>232</v>
      </c>
      <c r="T5930" t="s">
        <v>232</v>
      </c>
      <c r="U5930" t="s">
        <v>232</v>
      </c>
      <c r="V5930" t="s">
        <v>232</v>
      </c>
      <c r="W5930" t="s">
        <v>232</v>
      </c>
      <c r="X5930" t="s">
        <v>232</v>
      </c>
      <c r="Y5930" t="s">
        <v>232</v>
      </c>
      <c r="Z5930" t="s">
        <v>232</v>
      </c>
      <c r="AA5930" t="s">
        <v>232</v>
      </c>
      <c r="AB5930" t="s">
        <v>232</v>
      </c>
      <c r="AC5930" t="s">
        <v>232</v>
      </c>
      <c r="AD5930">
        <v>-12.555</v>
      </c>
      <c r="AE5930">
        <v>-16.79</v>
      </c>
      <c r="AF5930">
        <v>-12.766999999999999</v>
      </c>
      <c r="AG5930">
        <v>-2.2320000000000002</v>
      </c>
      <c r="AH5930">
        <v>-4.8869999999999996</v>
      </c>
      <c r="AI5930">
        <v>1.613</v>
      </c>
      <c r="AJ5930">
        <v>0.14299999999999999</v>
      </c>
      <c r="AK5930">
        <v>-2.11</v>
      </c>
      <c r="AL5930">
        <v>-1.7250000000000001</v>
      </c>
      <c r="AM5930">
        <v>-0.88</v>
      </c>
      <c r="AN5930">
        <v>-0.98099999999999998</v>
      </c>
      <c r="AO5930">
        <v>1.2989999999999999</v>
      </c>
      <c r="AP5930">
        <v>1.0069999999999999</v>
      </c>
      <c r="AQ5930">
        <v>0.74299999999999999</v>
      </c>
      <c r="AR5930">
        <v>3.57</v>
      </c>
      <c r="AS5930">
        <v>4.923</v>
      </c>
      <c r="AT5930">
        <v>3.5070000000000001</v>
      </c>
      <c r="AU5930">
        <v>4.8419999999999996</v>
      </c>
      <c r="AV5930">
        <v>4.2549999999999999</v>
      </c>
      <c r="AW5930">
        <v>8.7729999999999997</v>
      </c>
      <c r="AX5930">
        <v>1.8480000000000001</v>
      </c>
      <c r="AY5930">
        <v>1.86</v>
      </c>
      <c r="AZ5930">
        <v>3.3069999999999999</v>
      </c>
      <c r="BA5930">
        <v>3.3780000000000001</v>
      </c>
      <c r="BB5930">
        <v>3.355</v>
      </c>
      <c r="BC5930">
        <v>2017</v>
      </c>
    </row>
    <row r="5931" spans="1:55" x14ac:dyDescent="0.25">
      <c r="A5931">
        <v>565</v>
      </c>
      <c r="B5931" t="s">
        <v>1461</v>
      </c>
      <c r="C5931" t="s">
        <v>343</v>
      </c>
      <c r="D5931" t="s">
        <v>1462</v>
      </c>
      <c r="E5931" t="s">
        <v>344</v>
      </c>
      <c r="F5931" t="s">
        <v>345</v>
      </c>
      <c r="G5931" t="s">
        <v>229</v>
      </c>
      <c r="H5931" t="s">
        <v>230</v>
      </c>
    </row>
    <row r="5932" spans="1:55" x14ac:dyDescent="0.25">
      <c r="A5932">
        <v>565</v>
      </c>
      <c r="B5932" t="s">
        <v>1461</v>
      </c>
      <c r="C5932" t="s">
        <v>346</v>
      </c>
      <c r="D5932" t="s">
        <v>1462</v>
      </c>
      <c r="E5932" t="s">
        <v>344</v>
      </c>
      <c r="F5932" t="s">
        <v>345</v>
      </c>
      <c r="G5932" t="s">
        <v>270</v>
      </c>
    </row>
    <row r="5933" spans="1:55" x14ac:dyDescent="0.25">
      <c r="A5933">
        <v>565</v>
      </c>
      <c r="B5933" t="s">
        <v>1461</v>
      </c>
      <c r="C5933" t="s">
        <v>347</v>
      </c>
      <c r="D5933" t="s">
        <v>1462</v>
      </c>
      <c r="E5933" t="s">
        <v>348</v>
      </c>
      <c r="F5933" t="s">
        <v>349</v>
      </c>
      <c r="G5933" t="s">
        <v>229</v>
      </c>
      <c r="H5933" t="s">
        <v>230</v>
      </c>
    </row>
    <row r="5934" spans="1:55" x14ac:dyDescent="0.25">
      <c r="A5934">
        <v>565</v>
      </c>
      <c r="B5934" t="s">
        <v>1461</v>
      </c>
      <c r="C5934" t="s">
        <v>350</v>
      </c>
      <c r="D5934" t="s">
        <v>1462</v>
      </c>
      <c r="E5934" t="s">
        <v>348</v>
      </c>
      <c r="F5934" t="s">
        <v>349</v>
      </c>
      <c r="G5934" t="s">
        <v>282</v>
      </c>
    </row>
    <row r="5935" spans="1:55" x14ac:dyDescent="0.25">
      <c r="A5935">
        <v>565</v>
      </c>
      <c r="B5935" t="s">
        <v>1461</v>
      </c>
      <c r="C5935" t="s">
        <v>352</v>
      </c>
      <c r="D5935" t="s">
        <v>1462</v>
      </c>
      <c r="E5935" t="s">
        <v>353</v>
      </c>
      <c r="F5935" t="s">
        <v>354</v>
      </c>
      <c r="G5935" t="s">
        <v>229</v>
      </c>
      <c r="H5935" t="s">
        <v>230</v>
      </c>
    </row>
    <row r="5936" spans="1:55" x14ac:dyDescent="0.25">
      <c r="A5936">
        <v>565</v>
      </c>
      <c r="B5936" t="s">
        <v>1461</v>
      </c>
      <c r="C5936" t="s">
        <v>355</v>
      </c>
      <c r="D5936" t="s">
        <v>1462</v>
      </c>
      <c r="E5936" t="s">
        <v>353</v>
      </c>
      <c r="F5936" t="s">
        <v>354</v>
      </c>
      <c r="G5936" t="s">
        <v>282</v>
      </c>
    </row>
    <row r="5937" spans="1:55" x14ac:dyDescent="0.25">
      <c r="A5937">
        <v>565</v>
      </c>
      <c r="B5937" t="s">
        <v>1461</v>
      </c>
      <c r="C5937" t="s">
        <v>356</v>
      </c>
      <c r="D5937" t="s">
        <v>1462</v>
      </c>
      <c r="E5937" t="s">
        <v>357</v>
      </c>
      <c r="F5937" t="s">
        <v>358</v>
      </c>
      <c r="G5937" t="s">
        <v>229</v>
      </c>
      <c r="H5937" t="s">
        <v>230</v>
      </c>
    </row>
    <row r="5938" spans="1:55" x14ac:dyDescent="0.25">
      <c r="A5938">
        <v>565</v>
      </c>
      <c r="B5938" t="s">
        <v>1461</v>
      </c>
      <c r="C5938" t="s">
        <v>359</v>
      </c>
      <c r="D5938" t="s">
        <v>1462</v>
      </c>
      <c r="E5938" t="s">
        <v>357</v>
      </c>
      <c r="F5938" t="s">
        <v>358</v>
      </c>
      <c r="G5938" t="s">
        <v>282</v>
      </c>
    </row>
    <row r="5939" spans="1:55" x14ac:dyDescent="0.25">
      <c r="A5939">
        <v>565</v>
      </c>
      <c r="B5939" t="s">
        <v>1461</v>
      </c>
      <c r="C5939" t="s">
        <v>361</v>
      </c>
      <c r="D5939" t="s">
        <v>1462</v>
      </c>
      <c r="E5939" t="s">
        <v>362</v>
      </c>
      <c r="F5939" t="s">
        <v>363</v>
      </c>
      <c r="G5939" t="s">
        <v>229</v>
      </c>
      <c r="H5939" t="s">
        <v>230</v>
      </c>
      <c r="I5939" t="s">
        <v>1467</v>
      </c>
      <c r="J5939" t="s">
        <v>232</v>
      </c>
      <c r="K5939" t="s">
        <v>232</v>
      </c>
      <c r="L5939" t="s">
        <v>232</v>
      </c>
      <c r="M5939" t="s">
        <v>232</v>
      </c>
      <c r="N5939" t="s">
        <v>232</v>
      </c>
      <c r="O5939" t="s">
        <v>232</v>
      </c>
      <c r="P5939" t="s">
        <v>232</v>
      </c>
      <c r="Q5939" t="s">
        <v>232</v>
      </c>
      <c r="R5939" t="s">
        <v>232</v>
      </c>
      <c r="S5939" t="s">
        <v>232</v>
      </c>
      <c r="T5939" t="s">
        <v>232</v>
      </c>
      <c r="U5939" t="s">
        <v>232</v>
      </c>
      <c r="V5939" t="s">
        <v>232</v>
      </c>
      <c r="W5939" t="s">
        <v>232</v>
      </c>
      <c r="X5939" t="s">
        <v>232</v>
      </c>
      <c r="Y5939" t="s">
        <v>232</v>
      </c>
      <c r="Z5939" t="s">
        <v>232</v>
      </c>
      <c r="AA5939" t="s">
        <v>232</v>
      </c>
      <c r="AB5939" t="s">
        <v>232</v>
      </c>
      <c r="AC5939" t="s">
        <v>232</v>
      </c>
      <c r="AD5939">
        <v>0.14499999999999999</v>
      </c>
      <c r="AE5939">
        <v>0.155</v>
      </c>
      <c r="AF5939">
        <v>0.16200000000000001</v>
      </c>
      <c r="AG5939">
        <v>0.153</v>
      </c>
      <c r="AH5939">
        <v>0.16400000000000001</v>
      </c>
      <c r="AI5939">
        <v>0.185</v>
      </c>
      <c r="AJ5939">
        <v>0.188</v>
      </c>
      <c r="AK5939">
        <v>0.193</v>
      </c>
      <c r="AL5939">
        <v>0.19700000000000001</v>
      </c>
      <c r="AM5939">
        <v>0.183</v>
      </c>
      <c r="AN5939">
        <v>0.183</v>
      </c>
      <c r="AO5939">
        <v>0.193</v>
      </c>
      <c r="AP5939">
        <v>0.215</v>
      </c>
      <c r="AQ5939">
        <v>0.22500000000000001</v>
      </c>
      <c r="AR5939">
        <v>0.246</v>
      </c>
      <c r="AS5939">
        <v>0.29299999999999998</v>
      </c>
      <c r="AT5939">
        <v>0.30399999999999999</v>
      </c>
      <c r="AU5939">
        <v>0.28999999999999998</v>
      </c>
      <c r="AV5939">
        <v>0.29699999999999999</v>
      </c>
      <c r="AW5939">
        <v>0.31</v>
      </c>
      <c r="AX5939">
        <v>0.32400000000000001</v>
      </c>
      <c r="AY5939">
        <v>0.33700000000000002</v>
      </c>
      <c r="AZ5939">
        <v>0.35099999999999998</v>
      </c>
      <c r="BA5939">
        <v>0.36499999999999999</v>
      </c>
      <c r="BB5939">
        <v>0.38</v>
      </c>
      <c r="BC5939">
        <v>2017</v>
      </c>
    </row>
    <row r="5940" spans="1:55" x14ac:dyDescent="0.25">
      <c r="A5940">
        <v>565</v>
      </c>
      <c r="B5940" t="s">
        <v>1461</v>
      </c>
      <c r="C5940" t="s">
        <v>364</v>
      </c>
      <c r="D5940" t="s">
        <v>1462</v>
      </c>
      <c r="E5940" t="s">
        <v>365</v>
      </c>
      <c r="F5940" t="s">
        <v>366</v>
      </c>
      <c r="G5940" t="s">
        <v>242</v>
      </c>
      <c r="H5940" t="s">
        <v>230</v>
      </c>
      <c r="I5940" t="s">
        <v>1468</v>
      </c>
      <c r="J5940" t="s">
        <v>232</v>
      </c>
      <c r="K5940" t="s">
        <v>232</v>
      </c>
      <c r="L5940" t="s">
        <v>232</v>
      </c>
      <c r="M5940" t="s">
        <v>232</v>
      </c>
      <c r="N5940" t="s">
        <v>232</v>
      </c>
      <c r="O5940" t="s">
        <v>232</v>
      </c>
      <c r="P5940" t="s">
        <v>232</v>
      </c>
      <c r="Q5940" t="s">
        <v>232</v>
      </c>
      <c r="R5940" t="s">
        <v>232</v>
      </c>
      <c r="S5940" t="s">
        <v>232</v>
      </c>
      <c r="T5940" t="s">
        <v>232</v>
      </c>
      <c r="U5940" t="s">
        <v>232</v>
      </c>
      <c r="V5940" t="s">
        <v>232</v>
      </c>
      <c r="W5940" t="s">
        <v>232</v>
      </c>
      <c r="X5940" t="s">
        <v>232</v>
      </c>
      <c r="Y5940" t="s">
        <v>232</v>
      </c>
      <c r="Z5940" t="s">
        <v>232</v>
      </c>
      <c r="AA5940" t="s">
        <v>232</v>
      </c>
      <c r="AB5940" t="s">
        <v>232</v>
      </c>
      <c r="AC5940" t="s">
        <v>232</v>
      </c>
      <c r="AD5940">
        <v>-7.1999999999999995E-2</v>
      </c>
      <c r="AE5940">
        <v>-4.9000000000000002E-2</v>
      </c>
      <c r="AF5940">
        <v>-4.1000000000000002E-2</v>
      </c>
      <c r="AG5940">
        <v>-3.4000000000000002E-2</v>
      </c>
      <c r="AH5940">
        <v>-4.9000000000000002E-2</v>
      </c>
      <c r="AI5940">
        <v>-4.2000000000000003E-2</v>
      </c>
      <c r="AJ5940">
        <v>-0.05</v>
      </c>
      <c r="AK5940">
        <v>-3.5000000000000003E-2</v>
      </c>
      <c r="AL5940">
        <v>-0.04</v>
      </c>
      <c r="AM5940">
        <v>-1.6E-2</v>
      </c>
      <c r="AN5940">
        <v>-1.4E-2</v>
      </c>
      <c r="AO5940">
        <v>-2.1000000000000001E-2</v>
      </c>
      <c r="AP5940">
        <v>-2.3E-2</v>
      </c>
      <c r="AQ5940">
        <v>-2.5000000000000001E-2</v>
      </c>
      <c r="AR5940">
        <v>-3.4000000000000002E-2</v>
      </c>
      <c r="AS5940">
        <v>-1.9E-2</v>
      </c>
      <c r="AT5940">
        <v>-3.2000000000000001E-2</v>
      </c>
      <c r="AU5940">
        <v>-5.1999999999999998E-2</v>
      </c>
      <c r="AV5940">
        <v>-5.0999999999999997E-2</v>
      </c>
      <c r="AW5940">
        <v>-0.05</v>
      </c>
      <c r="AX5940">
        <v>-5.0999999999999997E-2</v>
      </c>
      <c r="AY5940">
        <v>-5.1999999999999998E-2</v>
      </c>
      <c r="AZ5940">
        <v>-4.8000000000000001E-2</v>
      </c>
      <c r="BA5940">
        <v>-4.5999999999999999E-2</v>
      </c>
      <c r="BB5940">
        <v>-4.4999999999999998E-2</v>
      </c>
      <c r="BC5940">
        <v>2017</v>
      </c>
    </row>
    <row r="5941" spans="1:55" x14ac:dyDescent="0.25">
      <c r="A5941">
        <v>565</v>
      </c>
      <c r="B5941" t="s">
        <v>1461</v>
      </c>
      <c r="C5941" t="s">
        <v>368</v>
      </c>
      <c r="D5941" t="s">
        <v>1462</v>
      </c>
      <c r="E5941" t="s">
        <v>365</v>
      </c>
      <c r="F5941" t="s">
        <v>366</v>
      </c>
      <c r="G5941" t="s">
        <v>282</v>
      </c>
      <c r="I5941" t="s">
        <v>369</v>
      </c>
      <c r="J5941" t="s">
        <v>232</v>
      </c>
      <c r="K5941" t="s">
        <v>232</v>
      </c>
      <c r="L5941" t="s">
        <v>232</v>
      </c>
      <c r="M5941" t="s">
        <v>232</v>
      </c>
      <c r="N5941" t="s">
        <v>232</v>
      </c>
      <c r="O5941" t="s">
        <v>232</v>
      </c>
      <c r="P5941" t="s">
        <v>232</v>
      </c>
      <c r="Q5941" t="s">
        <v>232</v>
      </c>
      <c r="R5941" t="s">
        <v>232</v>
      </c>
      <c r="S5941" t="s">
        <v>232</v>
      </c>
      <c r="T5941" t="s">
        <v>232</v>
      </c>
      <c r="U5941" t="s">
        <v>232</v>
      </c>
      <c r="V5941" t="s">
        <v>232</v>
      </c>
      <c r="W5941" t="s">
        <v>232</v>
      </c>
      <c r="X5941" t="s">
        <v>232</v>
      </c>
      <c r="Y5941" t="s">
        <v>232</v>
      </c>
      <c r="Z5941" t="s">
        <v>232</v>
      </c>
      <c r="AA5941" t="s">
        <v>232</v>
      </c>
      <c r="AB5941" t="s">
        <v>232</v>
      </c>
      <c r="AC5941" t="s">
        <v>232</v>
      </c>
      <c r="AD5941">
        <v>-50.073</v>
      </c>
      <c r="AE5941">
        <v>-31.398</v>
      </c>
      <c r="AF5941">
        <v>-25.507999999999999</v>
      </c>
      <c r="AG5941">
        <v>-22.196999999999999</v>
      </c>
      <c r="AH5941">
        <v>-30.146000000000001</v>
      </c>
      <c r="AI5941">
        <v>-22.818999999999999</v>
      </c>
      <c r="AJ5941">
        <v>-26.76</v>
      </c>
      <c r="AK5941">
        <v>-18.318999999999999</v>
      </c>
      <c r="AL5941">
        <v>-20.404</v>
      </c>
      <c r="AM5941">
        <v>-8.8710000000000004</v>
      </c>
      <c r="AN5941">
        <v>-7.3949999999999996</v>
      </c>
      <c r="AO5941">
        <v>-10.695</v>
      </c>
      <c r="AP5941">
        <v>-10.531000000000001</v>
      </c>
      <c r="AQ5941">
        <v>-11.311999999999999</v>
      </c>
      <c r="AR5941">
        <v>-13.819000000000001</v>
      </c>
      <c r="AS5941">
        <v>-6.5350000000000001</v>
      </c>
      <c r="AT5941">
        <v>-10.503</v>
      </c>
      <c r="AU5941">
        <v>-17.908999999999999</v>
      </c>
      <c r="AV5941">
        <v>-17.346</v>
      </c>
      <c r="AW5941">
        <v>-16.047000000000001</v>
      </c>
      <c r="AX5941">
        <v>-15.833</v>
      </c>
      <c r="AY5941">
        <v>-15.356</v>
      </c>
      <c r="AZ5941">
        <v>-13.62</v>
      </c>
      <c r="BA5941">
        <v>-12.695</v>
      </c>
      <c r="BB5941">
        <v>-11.834</v>
      </c>
      <c r="BC5941">
        <v>2017</v>
      </c>
    </row>
    <row r="5942" spans="1:55" x14ac:dyDescent="0.25">
      <c r="A5942">
        <v>283</v>
      </c>
      <c r="B5942" t="s">
        <v>1469</v>
      </c>
      <c r="C5942" t="s">
        <v>225</v>
      </c>
      <c r="D5942" t="s">
        <v>1470</v>
      </c>
      <c r="E5942" t="s">
        <v>227</v>
      </c>
      <c r="F5942" t="s">
        <v>228</v>
      </c>
      <c r="G5942" t="s">
        <v>229</v>
      </c>
      <c r="H5942" t="s">
        <v>230</v>
      </c>
      <c r="I5942" t="s">
        <v>1471</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38.183</v>
      </c>
      <c r="AU5942">
        <v>40.215000000000003</v>
      </c>
      <c r="AV5942">
        <v>41.783000000000001</v>
      </c>
      <c r="AW5942">
        <v>44.29</v>
      </c>
      <c r="AX5942">
        <v>46.725999999999999</v>
      </c>
      <c r="AY5942">
        <v>49.295999999999999</v>
      </c>
      <c r="AZ5942">
        <v>52.006999999999998</v>
      </c>
      <c r="BA5942">
        <v>54.868000000000002</v>
      </c>
      <c r="BB5942">
        <v>57.884999999999998</v>
      </c>
      <c r="BC5942">
        <v>2017</v>
      </c>
    </row>
    <row r="5943" spans="1:55" x14ac:dyDescent="0.25">
      <c r="A5943">
        <v>283</v>
      </c>
      <c r="B5943" t="s">
        <v>1469</v>
      </c>
      <c r="C5943" t="s">
        <v>233</v>
      </c>
      <c r="D5943" t="s">
        <v>1470</v>
      </c>
      <c r="E5943" t="s">
        <v>227</v>
      </c>
      <c r="F5943" t="s">
        <v>234</v>
      </c>
      <c r="G5943" t="s">
        <v>235</v>
      </c>
      <c r="I5943" t="s">
        <v>236</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4.9660000000000002</v>
      </c>
      <c r="AU5943">
        <v>5.3209999999999997</v>
      </c>
      <c r="AV5943">
        <v>3.9</v>
      </c>
      <c r="AW5943">
        <v>6</v>
      </c>
      <c r="AX5943">
        <v>5.5</v>
      </c>
      <c r="AY5943">
        <v>5.5</v>
      </c>
      <c r="AZ5943">
        <v>5.5</v>
      </c>
      <c r="BA5943">
        <v>5.5</v>
      </c>
      <c r="BB5943">
        <v>5.5</v>
      </c>
      <c r="BC5943">
        <v>2017</v>
      </c>
    </row>
    <row r="5944" spans="1:55" x14ac:dyDescent="0.25">
      <c r="A5944">
        <v>283</v>
      </c>
      <c r="B5944" t="s">
        <v>1469</v>
      </c>
      <c r="C5944" t="s">
        <v>237</v>
      </c>
      <c r="D5944" t="s">
        <v>1470</v>
      </c>
      <c r="E5944" t="s">
        <v>238</v>
      </c>
      <c r="F5944" t="s">
        <v>239</v>
      </c>
      <c r="G5944" t="s">
        <v>229</v>
      </c>
      <c r="H5944" t="s">
        <v>230</v>
      </c>
      <c r="I5944" t="s">
        <v>1471</v>
      </c>
      <c r="J5944">
        <v>4.0389999999999997</v>
      </c>
      <c r="K5944">
        <v>4.5709999999999997</v>
      </c>
      <c r="L5944">
        <v>5.05</v>
      </c>
      <c r="M5944">
        <v>5.1849999999999996</v>
      </c>
      <c r="N5944">
        <v>5.4119999999999999</v>
      </c>
      <c r="O5944">
        <v>5.726</v>
      </c>
      <c r="P5944">
        <v>5.95</v>
      </c>
      <c r="Q5944">
        <v>5.976</v>
      </c>
      <c r="R5944">
        <v>5.1669999999999998</v>
      </c>
      <c r="S5944">
        <v>5.181</v>
      </c>
      <c r="T5944">
        <v>5.6319999999999997</v>
      </c>
      <c r="U5944">
        <v>6.1929999999999996</v>
      </c>
      <c r="V5944">
        <v>7.04</v>
      </c>
      <c r="W5944">
        <v>7.6879999999999997</v>
      </c>
      <c r="X5944">
        <v>8.1980000000000004</v>
      </c>
      <c r="Y5944">
        <v>8.3800000000000008</v>
      </c>
      <c r="Z5944">
        <v>9.8810000000000002</v>
      </c>
      <c r="AA5944">
        <v>10.677</v>
      </c>
      <c r="AB5944">
        <v>11.574999999999999</v>
      </c>
      <c r="AC5944">
        <v>12.13</v>
      </c>
      <c r="AD5944">
        <v>12.304</v>
      </c>
      <c r="AE5944">
        <v>12.502000000000001</v>
      </c>
      <c r="AF5944">
        <v>12.994</v>
      </c>
      <c r="AG5944">
        <v>13.694000000000001</v>
      </c>
      <c r="AH5944">
        <v>15.013</v>
      </c>
      <c r="AI5944">
        <v>16.373999999999999</v>
      </c>
      <c r="AJ5944">
        <v>18.145</v>
      </c>
      <c r="AK5944">
        <v>21.295999999999999</v>
      </c>
      <c r="AL5944">
        <v>25.155999999999999</v>
      </c>
      <c r="AM5944">
        <v>27.117000000000001</v>
      </c>
      <c r="AN5944">
        <v>29.44</v>
      </c>
      <c r="AO5944">
        <v>34.686</v>
      </c>
      <c r="AP5944">
        <v>40.43</v>
      </c>
      <c r="AQ5944">
        <v>45.6</v>
      </c>
      <c r="AR5944">
        <v>49.920999999999999</v>
      </c>
      <c r="AS5944">
        <v>54.091999999999999</v>
      </c>
      <c r="AT5944">
        <v>57.957999999999998</v>
      </c>
      <c r="AU5944">
        <v>62.283999999999999</v>
      </c>
      <c r="AV5944">
        <v>65.206000000000003</v>
      </c>
      <c r="AW5944">
        <v>70.155000000000001</v>
      </c>
      <c r="AX5944">
        <v>75.494</v>
      </c>
      <c r="AY5944">
        <v>81.260000000000005</v>
      </c>
      <c r="AZ5944">
        <v>87.450999999999993</v>
      </c>
      <c r="BA5944">
        <v>94.111999999999995</v>
      </c>
      <c r="BB5944">
        <v>101.273</v>
      </c>
      <c r="BC5944">
        <v>2017</v>
      </c>
    </row>
    <row r="5945" spans="1:55" x14ac:dyDescent="0.25">
      <c r="A5945">
        <v>283</v>
      </c>
      <c r="B5945" t="s">
        <v>1469</v>
      </c>
      <c r="C5945" t="s">
        <v>240</v>
      </c>
      <c r="D5945" t="s">
        <v>1470</v>
      </c>
      <c r="E5945" t="s">
        <v>238</v>
      </c>
      <c r="F5945" t="s">
        <v>241</v>
      </c>
      <c r="G5945" t="s">
        <v>242</v>
      </c>
      <c r="H5945" t="s">
        <v>230</v>
      </c>
      <c r="I5945" t="s">
        <v>243</v>
      </c>
      <c r="J5945">
        <v>4.0389999999999997</v>
      </c>
      <c r="K5945">
        <v>4.5709999999999997</v>
      </c>
      <c r="L5945">
        <v>5.05</v>
      </c>
      <c r="M5945">
        <v>5.1849999999999996</v>
      </c>
      <c r="N5945">
        <v>5.4119999999999999</v>
      </c>
      <c r="O5945">
        <v>5.726</v>
      </c>
      <c r="P5945">
        <v>5.95</v>
      </c>
      <c r="Q5945">
        <v>5.976</v>
      </c>
      <c r="R5945">
        <v>5.1669999999999998</v>
      </c>
      <c r="S5945">
        <v>5.181</v>
      </c>
      <c r="T5945">
        <v>5.6319999999999997</v>
      </c>
      <c r="U5945">
        <v>6.1929999999999996</v>
      </c>
      <c r="V5945">
        <v>7.04</v>
      </c>
      <c r="W5945">
        <v>7.6879999999999997</v>
      </c>
      <c r="X5945">
        <v>8.1980000000000004</v>
      </c>
      <c r="Y5945">
        <v>8.3800000000000008</v>
      </c>
      <c r="Z5945">
        <v>9.8810000000000002</v>
      </c>
      <c r="AA5945">
        <v>10.677</v>
      </c>
      <c r="AB5945">
        <v>11.574999999999999</v>
      </c>
      <c r="AC5945">
        <v>12.13</v>
      </c>
      <c r="AD5945">
        <v>12.304</v>
      </c>
      <c r="AE5945">
        <v>12.502000000000001</v>
      </c>
      <c r="AF5945">
        <v>12.994</v>
      </c>
      <c r="AG5945">
        <v>13.694000000000001</v>
      </c>
      <c r="AH5945">
        <v>15.013</v>
      </c>
      <c r="AI5945">
        <v>16.373999999999999</v>
      </c>
      <c r="AJ5945">
        <v>18.145</v>
      </c>
      <c r="AK5945">
        <v>21.295999999999999</v>
      </c>
      <c r="AL5945">
        <v>25.155999999999999</v>
      </c>
      <c r="AM5945">
        <v>27.117000000000001</v>
      </c>
      <c r="AN5945">
        <v>29.44</v>
      </c>
      <c r="AO5945">
        <v>34.686</v>
      </c>
      <c r="AP5945">
        <v>40.43</v>
      </c>
      <c r="AQ5945">
        <v>45.6</v>
      </c>
      <c r="AR5945">
        <v>49.920999999999999</v>
      </c>
      <c r="AS5945">
        <v>54.091999999999999</v>
      </c>
      <c r="AT5945">
        <v>57.957999999999998</v>
      </c>
      <c r="AU5945">
        <v>62.283999999999999</v>
      </c>
      <c r="AV5945">
        <v>65.206000000000003</v>
      </c>
      <c r="AW5945">
        <v>70.155000000000001</v>
      </c>
      <c r="AX5945">
        <v>75.494</v>
      </c>
      <c r="AY5945">
        <v>81.260000000000005</v>
      </c>
      <c r="AZ5945">
        <v>87.450999999999993</v>
      </c>
      <c r="BA5945">
        <v>94.111999999999995</v>
      </c>
      <c r="BB5945">
        <v>101.273</v>
      </c>
      <c r="BC5945">
        <v>2017</v>
      </c>
    </row>
    <row r="5946" spans="1:55" x14ac:dyDescent="0.25">
      <c r="A5946">
        <v>283</v>
      </c>
      <c r="B5946" t="s">
        <v>1469</v>
      </c>
      <c r="C5946" t="s">
        <v>244</v>
      </c>
      <c r="D5946" t="s">
        <v>1470</v>
      </c>
      <c r="E5946" t="s">
        <v>238</v>
      </c>
      <c r="F5946" t="s">
        <v>245</v>
      </c>
      <c r="G5946" t="s">
        <v>246</v>
      </c>
      <c r="H5946" t="s">
        <v>230</v>
      </c>
      <c r="I5946" t="s">
        <v>243</v>
      </c>
      <c r="J5946">
        <v>7.077</v>
      </c>
      <c r="K5946">
        <v>8.4600000000000009</v>
      </c>
      <c r="L5946">
        <v>9.4629999999999992</v>
      </c>
      <c r="M5946">
        <v>9.3919999999999995</v>
      </c>
      <c r="N5946">
        <v>9.9939999999999998</v>
      </c>
      <c r="O5946">
        <v>10.82</v>
      </c>
      <c r="P5946">
        <v>11.432</v>
      </c>
      <c r="Q5946">
        <v>11.503</v>
      </c>
      <c r="R5946">
        <v>10.315</v>
      </c>
      <c r="S5946">
        <v>10.887</v>
      </c>
      <c r="T5946">
        <v>12.209</v>
      </c>
      <c r="U5946">
        <v>13.811</v>
      </c>
      <c r="V5946">
        <v>15.284000000000001</v>
      </c>
      <c r="W5946">
        <v>16.5</v>
      </c>
      <c r="X5946">
        <v>17.332000000000001</v>
      </c>
      <c r="Y5946">
        <v>18.006</v>
      </c>
      <c r="Z5946">
        <v>19.687000000000001</v>
      </c>
      <c r="AA5946">
        <v>21.324000000000002</v>
      </c>
      <c r="AB5946">
        <v>23.146000000000001</v>
      </c>
      <c r="AC5946">
        <v>24.39</v>
      </c>
      <c r="AD5946">
        <v>25.617999999999999</v>
      </c>
      <c r="AE5946">
        <v>26.326000000000001</v>
      </c>
      <c r="AF5946">
        <v>27.344000000000001</v>
      </c>
      <c r="AG5946">
        <v>29.029</v>
      </c>
      <c r="AH5946">
        <v>32.048000000000002</v>
      </c>
      <c r="AI5946">
        <v>35.418999999999997</v>
      </c>
      <c r="AJ5946">
        <v>39.607999999999997</v>
      </c>
      <c r="AK5946">
        <v>45.597999999999999</v>
      </c>
      <c r="AL5946">
        <v>51.066000000000003</v>
      </c>
      <c r="AM5946">
        <v>52.094999999999999</v>
      </c>
      <c r="AN5946">
        <v>55.773000000000003</v>
      </c>
      <c r="AO5946">
        <v>63.38</v>
      </c>
      <c r="AP5946">
        <v>70.912999999999997</v>
      </c>
      <c r="AQ5946">
        <v>77.138000000000005</v>
      </c>
      <c r="AR5946">
        <v>82.58</v>
      </c>
      <c r="AS5946">
        <v>88.248000000000005</v>
      </c>
      <c r="AT5946">
        <v>93.643000000000001</v>
      </c>
      <c r="AU5946">
        <v>100.501</v>
      </c>
      <c r="AV5946">
        <v>106.77500000000001</v>
      </c>
      <c r="AW5946">
        <v>115.194</v>
      </c>
      <c r="AX5946">
        <v>124.06699999999999</v>
      </c>
      <c r="AY5946">
        <v>133.61199999999999</v>
      </c>
      <c r="AZ5946">
        <v>143.87700000000001</v>
      </c>
      <c r="BA5946">
        <v>154.93600000000001</v>
      </c>
      <c r="BB5946">
        <v>166.87799999999999</v>
      </c>
      <c r="BC5946">
        <v>2017</v>
      </c>
    </row>
    <row r="5947" spans="1:55" x14ac:dyDescent="0.25">
      <c r="A5947">
        <v>283</v>
      </c>
      <c r="B5947" t="s">
        <v>1469</v>
      </c>
      <c r="C5947" t="s">
        <v>247</v>
      </c>
      <c r="D5947" t="s">
        <v>1470</v>
      </c>
      <c r="E5947" t="s">
        <v>248</v>
      </c>
      <c r="F5947" t="s">
        <v>249</v>
      </c>
      <c r="G5947" t="s">
        <v>250</v>
      </c>
      <c r="I5947" t="s">
        <v>251</v>
      </c>
      <c r="J5947">
        <v>55.850999999999999</v>
      </c>
      <c r="K5947">
        <v>57.886000000000003</v>
      </c>
      <c r="L5947">
        <v>60.706000000000003</v>
      </c>
      <c r="M5947">
        <v>65.257999999999996</v>
      </c>
      <c r="N5947">
        <v>66.320999999999998</v>
      </c>
      <c r="O5947">
        <v>66.856999999999999</v>
      </c>
      <c r="P5947">
        <v>67.084000000000003</v>
      </c>
      <c r="Q5947">
        <v>68.619</v>
      </c>
      <c r="R5947">
        <v>68.486999999999995</v>
      </c>
      <c r="S5947">
        <v>67.613</v>
      </c>
      <c r="T5947">
        <v>67.995000000000005</v>
      </c>
      <c r="U5947">
        <v>68.331000000000003</v>
      </c>
      <c r="V5947">
        <v>71.789000000000001</v>
      </c>
      <c r="W5947">
        <v>74.340999999999994</v>
      </c>
      <c r="X5947">
        <v>77.076999999999998</v>
      </c>
      <c r="Y5947">
        <v>77.436000000000007</v>
      </c>
      <c r="Z5947">
        <v>85.037000000000006</v>
      </c>
      <c r="AA5947">
        <v>86.296999999999997</v>
      </c>
      <c r="AB5947">
        <v>87.165000000000006</v>
      </c>
      <c r="AC5947">
        <v>87.932000000000002</v>
      </c>
      <c r="AD5947">
        <v>86.814999999999998</v>
      </c>
      <c r="AE5947">
        <v>87.722999999999999</v>
      </c>
      <c r="AF5947">
        <v>89.173000000000002</v>
      </c>
      <c r="AG5947">
        <v>90.164000000000001</v>
      </c>
      <c r="AH5947">
        <v>91.947999999999993</v>
      </c>
      <c r="AI5947">
        <v>93.563999999999993</v>
      </c>
      <c r="AJ5947">
        <v>95.524000000000001</v>
      </c>
      <c r="AK5947">
        <v>100</v>
      </c>
      <c r="AL5947">
        <v>107.527</v>
      </c>
      <c r="AM5947">
        <v>114.486</v>
      </c>
      <c r="AN5947">
        <v>117.45099999999999</v>
      </c>
      <c r="AO5947">
        <v>124.315</v>
      </c>
      <c r="AP5947">
        <v>131.99199999999999</v>
      </c>
      <c r="AQ5947">
        <v>139.25800000000001</v>
      </c>
      <c r="AR5947">
        <v>145.10400000000001</v>
      </c>
      <c r="AS5947">
        <v>148.70099999999999</v>
      </c>
      <c r="AT5947">
        <v>151.78899999999999</v>
      </c>
      <c r="AU5947">
        <v>154.87799999999999</v>
      </c>
      <c r="AV5947">
        <v>156.05799999999999</v>
      </c>
      <c r="AW5947">
        <v>158.399</v>
      </c>
      <c r="AX5947">
        <v>161.56700000000001</v>
      </c>
      <c r="AY5947">
        <v>164.84200000000001</v>
      </c>
      <c r="AZ5947">
        <v>168.15199999999999</v>
      </c>
      <c r="BA5947">
        <v>171.52500000000001</v>
      </c>
      <c r="BB5947">
        <v>174.95500000000001</v>
      </c>
      <c r="BC5947">
        <v>2017</v>
      </c>
    </row>
    <row r="5948" spans="1:55" x14ac:dyDescent="0.25">
      <c r="A5948">
        <v>283</v>
      </c>
      <c r="B5948" t="s">
        <v>1469</v>
      </c>
      <c r="C5948" t="s">
        <v>252</v>
      </c>
      <c r="D5948" t="s">
        <v>1470</v>
      </c>
      <c r="E5948" t="s">
        <v>253</v>
      </c>
      <c r="F5948" t="s">
        <v>254</v>
      </c>
      <c r="G5948" t="s">
        <v>229</v>
      </c>
      <c r="H5948" t="s">
        <v>220</v>
      </c>
      <c r="I5948" t="s">
        <v>255</v>
      </c>
      <c r="J5948" s="52">
        <v>3649.29</v>
      </c>
      <c r="K5948" s="52">
        <v>3890.49</v>
      </c>
      <c r="L5948" s="52">
        <v>4002.82</v>
      </c>
      <c r="M5948" s="52">
        <v>3735.67</v>
      </c>
      <c r="N5948" s="52">
        <v>3750.59</v>
      </c>
      <c r="O5948" s="52">
        <v>3848.94</v>
      </c>
      <c r="P5948" s="52">
        <v>3899.84</v>
      </c>
      <c r="Q5948" s="52">
        <v>3747.69</v>
      </c>
      <c r="R5948" s="52">
        <v>3178.07</v>
      </c>
      <c r="S5948" s="52">
        <v>3161.01</v>
      </c>
      <c r="T5948" s="52">
        <v>3347.69</v>
      </c>
      <c r="U5948" s="52">
        <v>3585.77</v>
      </c>
      <c r="V5948" s="52">
        <v>3798.61</v>
      </c>
      <c r="W5948" s="52">
        <v>3922.88</v>
      </c>
      <c r="X5948" s="52">
        <v>3951.96</v>
      </c>
      <c r="Y5948" s="52">
        <v>3939.66</v>
      </c>
      <c r="Z5948" s="52">
        <v>4144.22</v>
      </c>
      <c r="AA5948" s="52">
        <v>4323.58</v>
      </c>
      <c r="AB5948" s="52">
        <v>4547.03</v>
      </c>
      <c r="AC5948" s="52">
        <v>4629.08</v>
      </c>
      <c r="AD5948" s="52">
        <v>4660.99</v>
      </c>
      <c r="AE5948" s="52">
        <v>4593.99</v>
      </c>
      <c r="AF5948" s="52">
        <v>4605.07</v>
      </c>
      <c r="AG5948" s="52">
        <v>4707.2</v>
      </c>
      <c r="AH5948" s="52">
        <v>4964.8900000000003</v>
      </c>
      <c r="AI5948" s="52">
        <v>5222.53</v>
      </c>
      <c r="AJ5948" s="52">
        <v>5564.95</v>
      </c>
      <c r="AK5948" s="52">
        <v>6127.03</v>
      </c>
      <c r="AL5948" s="52">
        <v>6612.48</v>
      </c>
      <c r="AM5948" s="52">
        <v>6579.34</v>
      </c>
      <c r="AN5948" s="52">
        <v>6845.21</v>
      </c>
      <c r="AO5948" s="52">
        <v>7492.82</v>
      </c>
      <c r="AP5948" s="52">
        <v>8087.21</v>
      </c>
      <c r="AQ5948" s="52">
        <v>8503.56</v>
      </c>
      <c r="AR5948" s="52">
        <v>8791.61</v>
      </c>
      <c r="AS5948" s="52">
        <v>9150.33</v>
      </c>
      <c r="AT5948" s="52">
        <v>9458.1299999999992</v>
      </c>
      <c r="AU5948" s="52">
        <v>9812.92</v>
      </c>
      <c r="AV5948" s="52">
        <v>10046.94</v>
      </c>
      <c r="AW5948" s="52">
        <v>10498.24</v>
      </c>
      <c r="AX5948" s="52">
        <v>10921.12</v>
      </c>
      <c r="AY5948" s="52">
        <v>11295.86</v>
      </c>
      <c r="AZ5948" s="52">
        <v>11683.46</v>
      </c>
      <c r="BA5948" s="52">
        <v>12084.37</v>
      </c>
      <c r="BB5948" s="52">
        <v>12499.02</v>
      </c>
      <c r="BC5948">
        <v>2017</v>
      </c>
    </row>
    <row r="5949" spans="1:55" x14ac:dyDescent="0.25">
      <c r="A5949">
        <v>283</v>
      </c>
      <c r="B5949" t="s">
        <v>1469</v>
      </c>
      <c r="C5949" t="s">
        <v>256</v>
      </c>
      <c r="D5949" t="s">
        <v>1470</v>
      </c>
      <c r="E5949" t="s">
        <v>253</v>
      </c>
      <c r="F5949" t="s">
        <v>257</v>
      </c>
      <c r="G5949" t="s">
        <v>258</v>
      </c>
      <c r="H5949" t="s">
        <v>220</v>
      </c>
      <c r="I5949" t="s">
        <v>255</v>
      </c>
      <c r="J5949" s="52">
        <v>8289.49</v>
      </c>
      <c r="K5949" s="52">
        <v>8837.4</v>
      </c>
      <c r="L5949" s="52">
        <v>9092.5499999999993</v>
      </c>
      <c r="M5949" s="52">
        <v>8485.7199999999993</v>
      </c>
      <c r="N5949" s="52">
        <v>8519.6</v>
      </c>
      <c r="O5949" s="52">
        <v>8743.01</v>
      </c>
      <c r="P5949" s="52">
        <v>8858.64</v>
      </c>
      <c r="Q5949" s="52">
        <v>8513.01</v>
      </c>
      <c r="R5949" s="52">
        <v>7219.11</v>
      </c>
      <c r="S5949" s="52">
        <v>7180.34</v>
      </c>
      <c r="T5949" s="52">
        <v>7604.41</v>
      </c>
      <c r="U5949" s="52">
        <v>8145.2</v>
      </c>
      <c r="V5949" s="52">
        <v>8628.69</v>
      </c>
      <c r="W5949" s="52">
        <v>8910.9599999999991</v>
      </c>
      <c r="X5949" s="52">
        <v>8977.02</v>
      </c>
      <c r="Y5949" s="52">
        <v>8949.09</v>
      </c>
      <c r="Z5949" s="52">
        <v>9413.75</v>
      </c>
      <c r="AA5949" s="52">
        <v>9821.17</v>
      </c>
      <c r="AB5949" s="52">
        <v>10328.75</v>
      </c>
      <c r="AC5949" s="52">
        <v>10515.12</v>
      </c>
      <c r="AD5949" s="52">
        <v>10587.61</v>
      </c>
      <c r="AE5949" s="52">
        <v>10435.42</v>
      </c>
      <c r="AF5949" s="52">
        <v>10460.6</v>
      </c>
      <c r="AG5949" s="52">
        <v>10692.57</v>
      </c>
      <c r="AH5949" s="52">
        <v>11277.94</v>
      </c>
      <c r="AI5949" s="52">
        <v>11863.17</v>
      </c>
      <c r="AJ5949" s="52">
        <v>12640.99</v>
      </c>
      <c r="AK5949" s="52">
        <v>13917.79</v>
      </c>
      <c r="AL5949" s="52">
        <v>15020.48</v>
      </c>
      <c r="AM5949" s="52">
        <v>14945.23</v>
      </c>
      <c r="AN5949" s="52">
        <v>15549.15</v>
      </c>
      <c r="AO5949" s="52">
        <v>17020.22</v>
      </c>
      <c r="AP5949" s="52">
        <v>18370.400000000001</v>
      </c>
      <c r="AQ5949" s="52">
        <v>19316.150000000001</v>
      </c>
      <c r="AR5949" s="52">
        <v>19970.48</v>
      </c>
      <c r="AS5949" s="52">
        <v>20785.330000000002</v>
      </c>
      <c r="AT5949" s="52">
        <v>21484.5</v>
      </c>
      <c r="AU5949" s="52">
        <v>22290.42</v>
      </c>
      <c r="AV5949" s="52">
        <v>22822.01</v>
      </c>
      <c r="AW5949" s="52">
        <v>23847.13</v>
      </c>
      <c r="AX5949" s="52">
        <v>24807.72</v>
      </c>
      <c r="AY5949" s="52">
        <v>25658.97</v>
      </c>
      <c r="AZ5949" s="52">
        <v>26539.42</v>
      </c>
      <c r="BA5949" s="52">
        <v>27450.09</v>
      </c>
      <c r="BB5949" s="52">
        <v>28392</v>
      </c>
      <c r="BC5949">
        <v>2017</v>
      </c>
    </row>
    <row r="5950" spans="1:55" x14ac:dyDescent="0.25">
      <c r="A5950">
        <v>283</v>
      </c>
      <c r="B5950" t="s">
        <v>1469</v>
      </c>
      <c r="C5950" t="s">
        <v>259</v>
      </c>
      <c r="D5950" t="s">
        <v>1470</v>
      </c>
      <c r="E5950" t="s">
        <v>260</v>
      </c>
      <c r="F5950" t="s">
        <v>261</v>
      </c>
      <c r="G5950" t="s">
        <v>229</v>
      </c>
      <c r="H5950" t="s">
        <v>220</v>
      </c>
      <c r="I5950" t="s">
        <v>262</v>
      </c>
      <c r="J5950" s="52">
        <v>2038.17</v>
      </c>
      <c r="K5950" s="52">
        <v>2252.0500000000002</v>
      </c>
      <c r="L5950" s="52">
        <v>2429.9499999999998</v>
      </c>
      <c r="M5950" s="52">
        <v>2437.81</v>
      </c>
      <c r="N5950" s="52">
        <v>2487.42</v>
      </c>
      <c r="O5950" s="52">
        <v>2573.29</v>
      </c>
      <c r="P5950" s="52">
        <v>2616.16</v>
      </c>
      <c r="Q5950" s="52">
        <v>2571.63</v>
      </c>
      <c r="R5950" s="52">
        <v>2176.56</v>
      </c>
      <c r="S5950" s="52">
        <v>2137.2600000000002</v>
      </c>
      <c r="T5950" s="52">
        <v>2276.2800000000002</v>
      </c>
      <c r="U5950" s="52">
        <v>2450.1999999999998</v>
      </c>
      <c r="V5950" s="52">
        <v>2726.97</v>
      </c>
      <c r="W5950" s="52">
        <v>2916.29</v>
      </c>
      <c r="X5950" s="52">
        <v>3046.04</v>
      </c>
      <c r="Y5950" s="52">
        <v>3050.72</v>
      </c>
      <c r="Z5950" s="52">
        <v>3524.1</v>
      </c>
      <c r="AA5950" s="52">
        <v>3731.1</v>
      </c>
      <c r="AB5950" s="52">
        <v>3963.41</v>
      </c>
      <c r="AC5950" s="52">
        <v>4070.42</v>
      </c>
      <c r="AD5950" s="52">
        <v>4046.46</v>
      </c>
      <c r="AE5950" s="52">
        <v>4029.98</v>
      </c>
      <c r="AF5950" s="52">
        <v>4106.47</v>
      </c>
      <c r="AG5950" s="52">
        <v>4244.18</v>
      </c>
      <c r="AH5950" s="52">
        <v>4565.1000000000004</v>
      </c>
      <c r="AI5950" s="52">
        <v>4886.41</v>
      </c>
      <c r="AJ5950" s="52">
        <v>5315.84</v>
      </c>
      <c r="AK5950" s="52">
        <v>6127.03</v>
      </c>
      <c r="AL5950" s="52">
        <v>7110.23</v>
      </c>
      <c r="AM5950" s="52">
        <v>7532.4</v>
      </c>
      <c r="AN5950" s="52">
        <v>8039.76</v>
      </c>
      <c r="AO5950" s="52">
        <v>9314.69</v>
      </c>
      <c r="AP5950" s="52">
        <v>10674.49</v>
      </c>
      <c r="AQ5950" s="52">
        <v>11841.89</v>
      </c>
      <c r="AR5950" s="52">
        <v>12756.95</v>
      </c>
      <c r="AS5950" s="52">
        <v>13606.6</v>
      </c>
      <c r="AT5950" s="52">
        <v>14356.45</v>
      </c>
      <c r="AU5950" s="52">
        <v>15198.09</v>
      </c>
      <c r="AV5950" s="52">
        <v>15679.04</v>
      </c>
      <c r="AW5950" s="52">
        <v>16629.07</v>
      </c>
      <c r="AX5950" s="52">
        <v>17644.88</v>
      </c>
      <c r="AY5950" s="52">
        <v>18620.28</v>
      </c>
      <c r="AZ5950" s="52">
        <v>19645.97</v>
      </c>
      <c r="BA5950" s="52">
        <v>20727.7</v>
      </c>
      <c r="BB5950" s="52">
        <v>21867.69</v>
      </c>
      <c r="BC5950">
        <v>2017</v>
      </c>
    </row>
    <row r="5951" spans="1:55" x14ac:dyDescent="0.25">
      <c r="A5951">
        <v>283</v>
      </c>
      <c r="B5951" t="s">
        <v>1469</v>
      </c>
      <c r="C5951" t="s">
        <v>263</v>
      </c>
      <c r="D5951" t="s">
        <v>1470</v>
      </c>
      <c r="E5951" t="s">
        <v>260</v>
      </c>
      <c r="F5951" t="s">
        <v>264</v>
      </c>
      <c r="G5951" t="s">
        <v>242</v>
      </c>
      <c r="H5951" t="s">
        <v>220</v>
      </c>
      <c r="I5951" t="s">
        <v>262</v>
      </c>
      <c r="J5951" s="52">
        <v>2038.17</v>
      </c>
      <c r="K5951" s="52">
        <v>2252.0500000000002</v>
      </c>
      <c r="L5951" s="52">
        <v>2429.9499999999998</v>
      </c>
      <c r="M5951" s="52">
        <v>2437.81</v>
      </c>
      <c r="N5951" s="52">
        <v>2487.42</v>
      </c>
      <c r="O5951" s="52">
        <v>2573.29</v>
      </c>
      <c r="P5951" s="52">
        <v>2616.16</v>
      </c>
      <c r="Q5951" s="52">
        <v>2571.63</v>
      </c>
      <c r="R5951" s="52">
        <v>2176.56</v>
      </c>
      <c r="S5951" s="52">
        <v>2137.2600000000002</v>
      </c>
      <c r="T5951" s="52">
        <v>2276.2800000000002</v>
      </c>
      <c r="U5951" s="52">
        <v>2450.1999999999998</v>
      </c>
      <c r="V5951" s="52">
        <v>2726.97</v>
      </c>
      <c r="W5951" s="52">
        <v>2916.29</v>
      </c>
      <c r="X5951" s="52">
        <v>3046.04</v>
      </c>
      <c r="Y5951" s="52">
        <v>3050.72</v>
      </c>
      <c r="Z5951" s="52">
        <v>3524.1</v>
      </c>
      <c r="AA5951" s="52">
        <v>3731.1</v>
      </c>
      <c r="AB5951" s="52">
        <v>3963.41</v>
      </c>
      <c r="AC5951" s="52">
        <v>4070.42</v>
      </c>
      <c r="AD5951" s="52">
        <v>4046.46</v>
      </c>
      <c r="AE5951" s="52">
        <v>4029.98</v>
      </c>
      <c r="AF5951" s="52">
        <v>4106.47</v>
      </c>
      <c r="AG5951" s="52">
        <v>4244.18</v>
      </c>
      <c r="AH5951" s="52">
        <v>4565.1000000000004</v>
      </c>
      <c r="AI5951" s="52">
        <v>4886.41</v>
      </c>
      <c r="AJ5951" s="52">
        <v>5315.84</v>
      </c>
      <c r="AK5951" s="52">
        <v>6127.03</v>
      </c>
      <c r="AL5951" s="52">
        <v>7110.23</v>
      </c>
      <c r="AM5951" s="52">
        <v>7532.4</v>
      </c>
      <c r="AN5951" s="52">
        <v>8039.76</v>
      </c>
      <c r="AO5951" s="52">
        <v>9314.69</v>
      </c>
      <c r="AP5951" s="52">
        <v>10674.49</v>
      </c>
      <c r="AQ5951" s="52">
        <v>11841.89</v>
      </c>
      <c r="AR5951" s="52">
        <v>12756.95</v>
      </c>
      <c r="AS5951" s="52">
        <v>13606.6</v>
      </c>
      <c r="AT5951" s="52">
        <v>14356.45</v>
      </c>
      <c r="AU5951" s="52">
        <v>15198.09</v>
      </c>
      <c r="AV5951" s="52">
        <v>15679.04</v>
      </c>
      <c r="AW5951" s="52">
        <v>16629.07</v>
      </c>
      <c r="AX5951" s="52">
        <v>17644.88</v>
      </c>
      <c r="AY5951" s="52">
        <v>18620.28</v>
      </c>
      <c r="AZ5951" s="52">
        <v>19645.97</v>
      </c>
      <c r="BA5951" s="52">
        <v>20727.7</v>
      </c>
      <c r="BB5951" s="52">
        <v>21867.69</v>
      </c>
      <c r="BC5951">
        <v>2017</v>
      </c>
    </row>
    <row r="5952" spans="1:55" x14ac:dyDescent="0.25">
      <c r="A5952">
        <v>283</v>
      </c>
      <c r="B5952" t="s">
        <v>1469</v>
      </c>
      <c r="C5952" t="s">
        <v>265</v>
      </c>
      <c r="D5952" t="s">
        <v>1470</v>
      </c>
      <c r="E5952" t="s">
        <v>260</v>
      </c>
      <c r="F5952" t="s">
        <v>266</v>
      </c>
      <c r="G5952" t="s">
        <v>246</v>
      </c>
      <c r="H5952" t="s">
        <v>220</v>
      </c>
      <c r="I5952" t="s">
        <v>262</v>
      </c>
      <c r="J5952" s="52">
        <v>3571.44</v>
      </c>
      <c r="K5952" s="52">
        <v>4167.7299999999996</v>
      </c>
      <c r="L5952" s="52">
        <v>4553.01</v>
      </c>
      <c r="M5952" s="52">
        <v>4415.55</v>
      </c>
      <c r="N5952" s="52">
        <v>4593.16</v>
      </c>
      <c r="O5952" s="52">
        <v>4862.6899999999996</v>
      </c>
      <c r="P5952" s="52">
        <v>5026.18</v>
      </c>
      <c r="Q5952" s="52">
        <v>4949.55</v>
      </c>
      <c r="R5952" s="52">
        <v>4345.28</v>
      </c>
      <c r="S5952" s="52">
        <v>4491.3999999999996</v>
      </c>
      <c r="T5952" s="52">
        <v>4934.67</v>
      </c>
      <c r="U5952" s="52">
        <v>5464.37</v>
      </c>
      <c r="V5952" s="52">
        <v>5920.66</v>
      </c>
      <c r="W5952" s="52">
        <v>6259.21</v>
      </c>
      <c r="X5952" s="52">
        <v>6440.25</v>
      </c>
      <c r="Y5952" s="52">
        <v>6554.83</v>
      </c>
      <c r="Z5952" s="52">
        <v>7021.43</v>
      </c>
      <c r="AA5952" s="52">
        <v>7451.63</v>
      </c>
      <c r="AB5952" s="52">
        <v>7924.96</v>
      </c>
      <c r="AC5952" s="52">
        <v>8184.46</v>
      </c>
      <c r="AD5952" s="52">
        <v>8425.09</v>
      </c>
      <c r="AE5952" s="52">
        <v>8486.11</v>
      </c>
      <c r="AF5952" s="52">
        <v>8641.16</v>
      </c>
      <c r="AG5952" s="52">
        <v>8996.81</v>
      </c>
      <c r="AH5952" s="52">
        <v>9744.7999999999993</v>
      </c>
      <c r="AI5952" s="52">
        <v>10569.75</v>
      </c>
      <c r="AJ5952" s="52">
        <v>11603.63</v>
      </c>
      <c r="AK5952" s="52">
        <v>13118.85</v>
      </c>
      <c r="AL5952" s="52">
        <v>14433.62</v>
      </c>
      <c r="AM5952" s="52">
        <v>14470.8</v>
      </c>
      <c r="AN5952" s="52">
        <v>15230.99</v>
      </c>
      <c r="AO5952" s="52">
        <v>17020.22</v>
      </c>
      <c r="AP5952" s="52">
        <v>18722.759999999998</v>
      </c>
      <c r="AQ5952" s="52">
        <v>20032.04</v>
      </c>
      <c r="AR5952" s="52">
        <v>21102.49</v>
      </c>
      <c r="AS5952" s="52">
        <v>22198.42</v>
      </c>
      <c r="AT5952" s="52">
        <v>23195.94</v>
      </c>
      <c r="AU5952" s="52">
        <v>24523.56</v>
      </c>
      <c r="AV5952" s="52">
        <v>25674.51</v>
      </c>
      <c r="AW5952" s="52">
        <v>27304.79</v>
      </c>
      <c r="AX5952" s="52">
        <v>28997.79</v>
      </c>
      <c r="AY5952" s="52">
        <v>30616.31</v>
      </c>
      <c r="AZ5952" s="52">
        <v>32322.14</v>
      </c>
      <c r="BA5952" s="52">
        <v>34124.03</v>
      </c>
      <c r="BB5952" s="52">
        <v>36033.61</v>
      </c>
      <c r="BC5952">
        <v>2017</v>
      </c>
    </row>
    <row r="5953" spans="1:55" x14ac:dyDescent="0.25">
      <c r="A5953">
        <v>283</v>
      </c>
      <c r="B5953" t="s">
        <v>1469</v>
      </c>
      <c r="C5953" t="s">
        <v>267</v>
      </c>
      <c r="D5953" t="s">
        <v>1470</v>
      </c>
      <c r="E5953" t="s">
        <v>268</v>
      </c>
      <c r="F5953" t="s">
        <v>269</v>
      </c>
      <c r="G5953" t="s">
        <v>270</v>
      </c>
    </row>
    <row r="5954" spans="1:55" x14ac:dyDescent="0.25">
      <c r="A5954">
        <v>283</v>
      </c>
      <c r="B5954" t="s">
        <v>1469</v>
      </c>
      <c r="C5954" t="s">
        <v>271</v>
      </c>
      <c r="D5954" t="s">
        <v>1470</v>
      </c>
      <c r="E5954" t="s">
        <v>272</v>
      </c>
      <c r="F5954" t="s">
        <v>273</v>
      </c>
      <c r="G5954" t="s">
        <v>274</v>
      </c>
      <c r="I5954" t="s">
        <v>243</v>
      </c>
      <c r="J5954">
        <v>5.2999999999999999E-2</v>
      </c>
      <c r="K5954">
        <v>5.7000000000000002E-2</v>
      </c>
      <c r="L5954">
        <v>0.06</v>
      </c>
      <c r="M5954">
        <v>5.6000000000000001E-2</v>
      </c>
      <c r="N5954">
        <v>5.5E-2</v>
      </c>
      <c r="O5954">
        <v>5.6000000000000001E-2</v>
      </c>
      <c r="P5954">
        <v>5.6000000000000001E-2</v>
      </c>
      <c r="Q5954">
        <v>5.2999999999999999E-2</v>
      </c>
      <c r="R5954">
        <v>4.3999999999999997E-2</v>
      </c>
      <c r="S5954">
        <v>4.2999999999999997E-2</v>
      </c>
      <c r="T5954">
        <v>4.4999999999999998E-2</v>
      </c>
      <c r="U5954">
        <v>4.8000000000000001E-2</v>
      </c>
      <c r="V5954">
        <v>4.5999999999999999E-2</v>
      </c>
      <c r="W5954">
        <v>4.8000000000000001E-2</v>
      </c>
      <c r="X5954">
        <v>4.8000000000000001E-2</v>
      </c>
      <c r="Y5954">
        <v>4.7E-2</v>
      </c>
      <c r="Z5954">
        <v>4.9000000000000002E-2</v>
      </c>
      <c r="AA5954">
        <v>0.05</v>
      </c>
      <c r="AB5954">
        <v>5.1999999999999998E-2</v>
      </c>
      <c r="AC5954">
        <v>5.1999999999999998E-2</v>
      </c>
      <c r="AD5954">
        <v>5.0999999999999997E-2</v>
      </c>
      <c r="AE5954">
        <v>0.05</v>
      </c>
      <c r="AF5954">
        <v>0.05</v>
      </c>
      <c r="AG5954">
        <v>0.05</v>
      </c>
      <c r="AH5954">
        <v>5.0999999999999997E-2</v>
      </c>
      <c r="AI5954">
        <v>5.1999999999999998E-2</v>
      </c>
      <c r="AJ5954">
        <v>5.3999999999999999E-2</v>
      </c>
      <c r="AK5954">
        <v>5.7000000000000002E-2</v>
      </c>
      <c r="AL5954">
        <v>6.0999999999999999E-2</v>
      </c>
      <c r="AM5954">
        <v>6.2E-2</v>
      </c>
      <c r="AN5954">
        <v>6.2E-2</v>
      </c>
      <c r="AO5954">
        <v>6.7000000000000004E-2</v>
      </c>
      <c r="AP5954">
        <v>7.0999999999999994E-2</v>
      </c>
      <c r="AQ5954">
        <v>7.2999999999999995E-2</v>
      </c>
      <c r="AR5954">
        <v>7.4999999999999997E-2</v>
      </c>
      <c r="AS5954">
        <v>7.5999999999999998E-2</v>
      </c>
      <c r="AT5954">
        <v>7.8E-2</v>
      </c>
      <c r="AU5954">
        <v>7.9000000000000001E-2</v>
      </c>
      <c r="AV5954">
        <v>7.9000000000000001E-2</v>
      </c>
      <c r="AW5954">
        <v>8.1000000000000003E-2</v>
      </c>
      <c r="AX5954">
        <v>8.3000000000000004E-2</v>
      </c>
      <c r="AY5954">
        <v>8.4000000000000005E-2</v>
      </c>
      <c r="AZ5954">
        <v>8.5999999999999993E-2</v>
      </c>
      <c r="BA5954">
        <v>8.6999999999999994E-2</v>
      </c>
      <c r="BB5954">
        <v>8.8999999999999996E-2</v>
      </c>
      <c r="BC5954">
        <v>2017</v>
      </c>
    </row>
    <row r="5955" spans="1:55" x14ac:dyDescent="0.25">
      <c r="A5955">
        <v>283</v>
      </c>
      <c r="B5955" t="s">
        <v>1469</v>
      </c>
      <c r="C5955" t="s">
        <v>275</v>
      </c>
      <c r="D5955" t="s">
        <v>1470</v>
      </c>
      <c r="E5955" t="s">
        <v>276</v>
      </c>
      <c r="F5955" t="s">
        <v>277</v>
      </c>
      <c r="G5955" t="s">
        <v>278</v>
      </c>
      <c r="I5955" t="s">
        <v>243</v>
      </c>
      <c r="J5955">
        <v>0.57099999999999995</v>
      </c>
      <c r="K5955">
        <v>0.54</v>
      </c>
      <c r="L5955">
        <v>0.53400000000000003</v>
      </c>
      <c r="M5955">
        <v>0.55200000000000005</v>
      </c>
      <c r="N5955">
        <v>0.54200000000000004</v>
      </c>
      <c r="O5955">
        <v>0.52900000000000003</v>
      </c>
      <c r="P5955">
        <v>0.52100000000000002</v>
      </c>
      <c r="Q5955">
        <v>0.52</v>
      </c>
      <c r="R5955">
        <v>0.501</v>
      </c>
      <c r="S5955">
        <v>0.47599999999999998</v>
      </c>
      <c r="T5955">
        <v>0.46100000000000002</v>
      </c>
      <c r="U5955">
        <v>0.44800000000000001</v>
      </c>
      <c r="V5955">
        <v>0.46100000000000002</v>
      </c>
      <c r="W5955">
        <v>0.46600000000000003</v>
      </c>
      <c r="X5955">
        <v>0.47299999999999998</v>
      </c>
      <c r="Y5955">
        <v>0.46500000000000002</v>
      </c>
      <c r="Z5955">
        <v>0.502</v>
      </c>
      <c r="AA5955">
        <v>0.501</v>
      </c>
      <c r="AB5955">
        <v>0.5</v>
      </c>
      <c r="AC5955">
        <v>0.497</v>
      </c>
      <c r="AD5955">
        <v>0.48</v>
      </c>
      <c r="AE5955">
        <v>0.47499999999999998</v>
      </c>
      <c r="AF5955">
        <v>0.47499999999999998</v>
      </c>
      <c r="AG5955">
        <v>0.47199999999999998</v>
      </c>
      <c r="AH5955">
        <v>0.46800000000000003</v>
      </c>
      <c r="AI5955">
        <v>0.46200000000000002</v>
      </c>
      <c r="AJ5955">
        <v>0.45800000000000002</v>
      </c>
      <c r="AK5955">
        <v>0.46700000000000003</v>
      </c>
      <c r="AL5955">
        <v>0.49299999999999999</v>
      </c>
      <c r="AM5955">
        <v>0.52100000000000002</v>
      </c>
      <c r="AN5955">
        <v>0.52800000000000002</v>
      </c>
      <c r="AO5955">
        <v>0.54700000000000004</v>
      </c>
      <c r="AP5955">
        <v>0.56999999999999995</v>
      </c>
      <c r="AQ5955">
        <v>0.59099999999999997</v>
      </c>
      <c r="AR5955">
        <v>0.60499999999999998</v>
      </c>
      <c r="AS5955">
        <v>0.61299999999999999</v>
      </c>
      <c r="AT5955">
        <v>0.61899999999999999</v>
      </c>
      <c r="AU5955">
        <v>0.62</v>
      </c>
      <c r="AV5955">
        <v>0.61099999999999999</v>
      </c>
      <c r="AW5955">
        <v>0.60899999999999999</v>
      </c>
      <c r="AX5955">
        <v>0.60799999999999998</v>
      </c>
      <c r="AY5955">
        <v>0.60799999999999998</v>
      </c>
      <c r="AZ5955">
        <v>0.60799999999999998</v>
      </c>
      <c r="BA5955">
        <v>0.60699999999999998</v>
      </c>
      <c r="BB5955">
        <v>0.60699999999999998</v>
      </c>
      <c r="BC5955">
        <v>2017</v>
      </c>
    </row>
    <row r="5956" spans="1:55" x14ac:dyDescent="0.25">
      <c r="A5956">
        <v>283</v>
      </c>
      <c r="B5956" t="s">
        <v>1469</v>
      </c>
      <c r="C5956" t="s">
        <v>279</v>
      </c>
      <c r="D5956" t="s">
        <v>1470</v>
      </c>
      <c r="E5956" t="s">
        <v>280</v>
      </c>
      <c r="F5956" t="s">
        <v>281</v>
      </c>
      <c r="G5956" t="s">
        <v>282</v>
      </c>
      <c r="I5956" t="s">
        <v>1471</v>
      </c>
      <c r="J5956">
        <v>28.315000000000001</v>
      </c>
      <c r="K5956">
        <v>31.805</v>
      </c>
      <c r="L5956">
        <v>29.047999999999998</v>
      </c>
      <c r="M5956">
        <v>25.114999999999998</v>
      </c>
      <c r="N5956">
        <v>18.856999999999999</v>
      </c>
      <c r="O5956">
        <v>19.559000000000001</v>
      </c>
      <c r="P5956">
        <v>20.451000000000001</v>
      </c>
      <c r="Q5956">
        <v>24.606999999999999</v>
      </c>
      <c r="R5956">
        <v>6.6820000000000004</v>
      </c>
      <c r="S5956">
        <v>3.8580000000000001</v>
      </c>
      <c r="T5956">
        <v>12.106999999999999</v>
      </c>
      <c r="U5956">
        <v>18.004999999999999</v>
      </c>
      <c r="V5956">
        <v>23.739000000000001</v>
      </c>
      <c r="W5956">
        <v>29.484000000000002</v>
      </c>
      <c r="X5956">
        <v>29.998999999999999</v>
      </c>
      <c r="Y5956">
        <v>31.815000000000001</v>
      </c>
      <c r="Z5956">
        <v>30.946999999999999</v>
      </c>
      <c r="AA5956">
        <v>29.988</v>
      </c>
      <c r="AB5956">
        <v>32.040999999999997</v>
      </c>
      <c r="AC5956">
        <v>30.681000000000001</v>
      </c>
      <c r="AD5956">
        <v>28.856000000000002</v>
      </c>
      <c r="AE5956">
        <v>20.946000000000002</v>
      </c>
      <c r="AF5956">
        <v>18.704000000000001</v>
      </c>
      <c r="AG5956">
        <v>22.763999999999999</v>
      </c>
      <c r="AH5956">
        <v>22.372</v>
      </c>
      <c r="AI5956">
        <v>22.117000000000001</v>
      </c>
      <c r="AJ5956">
        <v>23.567</v>
      </c>
      <c r="AK5956">
        <v>35.893000000000001</v>
      </c>
      <c r="AL5956">
        <v>40.575000000000003</v>
      </c>
      <c r="AM5956">
        <v>29.838000000000001</v>
      </c>
      <c r="AN5956">
        <v>36.54</v>
      </c>
      <c r="AO5956">
        <v>43.103000000000002</v>
      </c>
      <c r="AP5956">
        <v>43.911000000000001</v>
      </c>
      <c r="AQ5956">
        <v>45.093000000000004</v>
      </c>
      <c r="AR5956">
        <v>46.334000000000003</v>
      </c>
      <c r="AS5956">
        <v>44.87</v>
      </c>
      <c r="AT5956">
        <v>44.566000000000003</v>
      </c>
      <c r="AU5956">
        <v>43.680999999999997</v>
      </c>
      <c r="AV5956">
        <v>44.48</v>
      </c>
      <c r="AW5956">
        <v>43.997999999999998</v>
      </c>
      <c r="AX5956">
        <v>43.518000000000001</v>
      </c>
      <c r="AY5956">
        <v>42.933</v>
      </c>
      <c r="AZ5956">
        <v>42.262</v>
      </c>
      <c r="BA5956">
        <v>41.682000000000002</v>
      </c>
      <c r="BB5956">
        <v>41.220999999999997</v>
      </c>
      <c r="BC5956">
        <v>2017</v>
      </c>
    </row>
    <row r="5957" spans="1:55" x14ac:dyDescent="0.25">
      <c r="A5957">
        <v>283</v>
      </c>
      <c r="B5957" t="s">
        <v>1469</v>
      </c>
      <c r="C5957" t="s">
        <v>283</v>
      </c>
      <c r="D5957" t="s">
        <v>1470</v>
      </c>
      <c r="E5957" t="s">
        <v>284</v>
      </c>
      <c r="F5957" t="s">
        <v>285</v>
      </c>
      <c r="G5957" t="s">
        <v>282</v>
      </c>
      <c r="I5957" t="s">
        <v>1471</v>
      </c>
      <c r="J5957">
        <v>14.566000000000001</v>
      </c>
      <c r="K5957">
        <v>16.306999999999999</v>
      </c>
      <c r="L5957">
        <v>14.507</v>
      </c>
      <c r="M5957">
        <v>15.465</v>
      </c>
      <c r="N5957">
        <v>10.733000000000001</v>
      </c>
      <c r="O5957">
        <v>12.773999999999999</v>
      </c>
      <c r="P5957">
        <v>16.14</v>
      </c>
      <c r="Q5957">
        <v>18.306000000000001</v>
      </c>
      <c r="R5957">
        <v>10.672000000000001</v>
      </c>
      <c r="S5957">
        <v>3.6</v>
      </c>
      <c r="T5957">
        <v>12.573</v>
      </c>
      <c r="U5957">
        <v>10.896000000000001</v>
      </c>
      <c r="V5957">
        <v>14.55</v>
      </c>
      <c r="W5957">
        <v>20.716000000000001</v>
      </c>
      <c r="X5957">
        <v>22.768000000000001</v>
      </c>
      <c r="Y5957">
        <v>21.532</v>
      </c>
      <c r="Z5957">
        <v>21.2</v>
      </c>
      <c r="AA5957">
        <v>24.89</v>
      </c>
      <c r="AB5957">
        <v>20.102</v>
      </c>
      <c r="AC5957">
        <v>17.486000000000001</v>
      </c>
      <c r="AD5957">
        <v>17.198</v>
      </c>
      <c r="AE5957">
        <v>15.295</v>
      </c>
      <c r="AF5957">
        <v>14.14</v>
      </c>
      <c r="AG5957">
        <v>13.638999999999999</v>
      </c>
      <c r="AH5957">
        <v>10.523</v>
      </c>
      <c r="AI5957">
        <v>12.624000000000001</v>
      </c>
      <c r="AJ5957">
        <v>15.382</v>
      </c>
      <c r="AK5957">
        <v>28.675000000000001</v>
      </c>
      <c r="AL5957">
        <v>30.077000000000002</v>
      </c>
      <c r="AM5957">
        <v>29.056000000000001</v>
      </c>
      <c r="AN5957">
        <v>25.966000000000001</v>
      </c>
      <c r="AO5957">
        <v>30.065000000000001</v>
      </c>
      <c r="AP5957">
        <v>33.58</v>
      </c>
      <c r="AQ5957">
        <v>35.441000000000003</v>
      </c>
      <c r="AR5957">
        <v>32.853000000000002</v>
      </c>
      <c r="AS5957">
        <v>36.969000000000001</v>
      </c>
      <c r="AT5957">
        <v>36.57</v>
      </c>
      <c r="AU5957">
        <v>35.747999999999998</v>
      </c>
      <c r="AV5957">
        <v>35.994999999999997</v>
      </c>
      <c r="AW5957">
        <v>38.680999999999997</v>
      </c>
      <c r="AX5957">
        <v>39.523000000000003</v>
      </c>
      <c r="AY5957">
        <v>39.491</v>
      </c>
      <c r="AZ5957">
        <v>38.908999999999999</v>
      </c>
      <c r="BA5957">
        <v>38.363</v>
      </c>
      <c r="BB5957">
        <v>37.877000000000002</v>
      </c>
      <c r="BC5957">
        <v>2017</v>
      </c>
    </row>
    <row r="5958" spans="1:55" x14ac:dyDescent="0.25">
      <c r="A5958">
        <v>283</v>
      </c>
      <c r="B5958" t="s">
        <v>1469</v>
      </c>
      <c r="C5958" t="s">
        <v>286</v>
      </c>
      <c r="D5958" t="s">
        <v>1470</v>
      </c>
      <c r="E5958" t="s">
        <v>287</v>
      </c>
      <c r="F5958" t="s">
        <v>288</v>
      </c>
      <c r="G5958" t="s">
        <v>250</v>
      </c>
      <c r="I5958" t="s">
        <v>1472</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102.629</v>
      </c>
      <c r="AS5958">
        <v>102.767</v>
      </c>
      <c r="AT5958">
        <v>103.527</v>
      </c>
      <c r="AU5958">
        <v>104.43300000000001</v>
      </c>
      <c r="AV5958">
        <v>105.229</v>
      </c>
      <c r="AW5958">
        <v>106.807</v>
      </c>
      <c r="AX5958">
        <v>108.943</v>
      </c>
      <c r="AY5958">
        <v>111.152</v>
      </c>
      <c r="AZ5958">
        <v>113.384</v>
      </c>
      <c r="BA5958">
        <v>115.658</v>
      </c>
      <c r="BB5958">
        <v>117.971</v>
      </c>
      <c r="BC5958">
        <v>2017</v>
      </c>
    </row>
    <row r="5959" spans="1:55" x14ac:dyDescent="0.25">
      <c r="A5959">
        <v>283</v>
      </c>
      <c r="B5959" t="s">
        <v>1469</v>
      </c>
      <c r="C5959" t="s">
        <v>290</v>
      </c>
      <c r="D5959" t="s">
        <v>1470</v>
      </c>
      <c r="E5959" t="s">
        <v>287</v>
      </c>
      <c r="F5959" t="s">
        <v>291</v>
      </c>
      <c r="G5959" t="s">
        <v>235</v>
      </c>
      <c r="I5959" t="s">
        <v>292</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2.6259999999999999</v>
      </c>
      <c r="AS5959">
        <v>0.13400000000000001</v>
      </c>
      <c r="AT5959">
        <v>0.74</v>
      </c>
      <c r="AU5959">
        <v>0.876</v>
      </c>
      <c r="AV5959">
        <v>0.76200000000000001</v>
      </c>
      <c r="AW5959">
        <v>1.5</v>
      </c>
      <c r="AX5959">
        <v>2</v>
      </c>
      <c r="AY5959">
        <v>2.0270000000000001</v>
      </c>
      <c r="AZ5959">
        <v>2.008</v>
      </c>
      <c r="BA5959">
        <v>2.0059999999999998</v>
      </c>
      <c r="BB5959">
        <v>2</v>
      </c>
      <c r="BC5959">
        <v>2017</v>
      </c>
    </row>
    <row r="5960" spans="1:55" x14ac:dyDescent="0.25">
      <c r="A5960">
        <v>283</v>
      </c>
      <c r="B5960" t="s">
        <v>1469</v>
      </c>
      <c r="C5960" t="s">
        <v>293</v>
      </c>
      <c r="D5960" t="s">
        <v>1470</v>
      </c>
      <c r="E5960" t="s">
        <v>294</v>
      </c>
      <c r="F5960" t="s">
        <v>295</v>
      </c>
      <c r="G5960" t="s">
        <v>250</v>
      </c>
      <c r="I5960" t="s">
        <v>1472</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106.235</v>
      </c>
      <c r="AX5960">
        <v>108.36</v>
      </c>
      <c r="AY5960">
        <v>110.557</v>
      </c>
      <c r="AZ5960">
        <v>112.777</v>
      </c>
      <c r="BA5960">
        <v>115.039</v>
      </c>
      <c r="BB5960">
        <v>117.34</v>
      </c>
      <c r="BC5960">
        <v>2017</v>
      </c>
    </row>
    <row r="5961" spans="1:55" x14ac:dyDescent="0.25">
      <c r="A5961">
        <v>283</v>
      </c>
      <c r="B5961" t="s">
        <v>1469</v>
      </c>
      <c r="C5961" t="s">
        <v>296</v>
      </c>
      <c r="D5961" t="s">
        <v>1470</v>
      </c>
      <c r="E5961" t="s">
        <v>294</v>
      </c>
      <c r="F5961" t="s">
        <v>297</v>
      </c>
      <c r="G5961" t="s">
        <v>235</v>
      </c>
      <c r="I5961" t="s">
        <v>298</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1.5</v>
      </c>
      <c r="AX5961">
        <v>2</v>
      </c>
      <c r="AY5961">
        <v>2.0270000000000001</v>
      </c>
      <c r="AZ5961">
        <v>2.008</v>
      </c>
      <c r="BA5961">
        <v>2.0059999999999998</v>
      </c>
      <c r="BB5961">
        <v>2</v>
      </c>
      <c r="BC5961">
        <v>2017</v>
      </c>
    </row>
    <row r="5962" spans="1:55" x14ac:dyDescent="0.25">
      <c r="A5962">
        <v>283</v>
      </c>
      <c r="B5962" t="s">
        <v>1469</v>
      </c>
      <c r="C5962" t="s">
        <v>299</v>
      </c>
      <c r="D5962" t="s">
        <v>1470</v>
      </c>
      <c r="E5962" t="s">
        <v>300</v>
      </c>
      <c r="G5962" t="s">
        <v>274</v>
      </c>
    </row>
    <row r="5963" spans="1:55" x14ac:dyDescent="0.25">
      <c r="A5963">
        <v>283</v>
      </c>
      <c r="B5963" t="s">
        <v>1469</v>
      </c>
      <c r="C5963" t="s">
        <v>301</v>
      </c>
      <c r="D5963" t="s">
        <v>1470</v>
      </c>
      <c r="E5963" t="s">
        <v>302</v>
      </c>
      <c r="F5963" t="s">
        <v>303</v>
      </c>
      <c r="G5963" t="s">
        <v>235</v>
      </c>
      <c r="I5963" t="s">
        <v>1473</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-4.7530000000000001</v>
      </c>
      <c r="AF5963">
        <v>0.97399999999999998</v>
      </c>
      <c r="AG5963">
        <v>-1.84</v>
      </c>
      <c r="AH5963">
        <v>12.042</v>
      </c>
      <c r="AI5963">
        <v>8.5950000000000006</v>
      </c>
      <c r="AJ5963">
        <v>4.9720000000000004</v>
      </c>
      <c r="AK5963">
        <v>20.234999999999999</v>
      </c>
      <c r="AL5963">
        <v>15.69</v>
      </c>
      <c r="AM5963">
        <v>-15.215</v>
      </c>
      <c r="AN5963">
        <v>27.931999999999999</v>
      </c>
      <c r="AO5963">
        <v>29.715</v>
      </c>
      <c r="AP5963">
        <v>-3.1819999999999999</v>
      </c>
      <c r="AQ5963">
        <v>-1.4650000000000001</v>
      </c>
      <c r="AR5963">
        <v>-1.9930000000000001</v>
      </c>
      <c r="AS5963">
        <v>-1.534</v>
      </c>
      <c r="AT5963">
        <v>2.99</v>
      </c>
      <c r="AU5963">
        <v>4.9089999999999998</v>
      </c>
      <c r="AV5963">
        <v>-0.42099999999999999</v>
      </c>
      <c r="AW5963">
        <v>2.6829999999999998</v>
      </c>
      <c r="AX5963">
        <v>7.5380000000000003</v>
      </c>
      <c r="AY5963">
        <v>6.19</v>
      </c>
      <c r="AZ5963">
        <v>5.7220000000000004</v>
      </c>
      <c r="BA5963">
        <v>5.6420000000000003</v>
      </c>
      <c r="BB5963">
        <v>5.6379999999999999</v>
      </c>
      <c r="BC5963">
        <v>2017</v>
      </c>
    </row>
    <row r="5964" spans="1:55" x14ac:dyDescent="0.25">
      <c r="A5964">
        <v>283</v>
      </c>
      <c r="B5964" t="s">
        <v>1469</v>
      </c>
      <c r="C5964" t="s">
        <v>305</v>
      </c>
      <c r="D5964" t="s">
        <v>1470</v>
      </c>
      <c r="E5964" t="s">
        <v>306</v>
      </c>
      <c r="F5964" t="s">
        <v>307</v>
      </c>
      <c r="G5964" t="s">
        <v>235</v>
      </c>
      <c r="I5964" t="s">
        <v>1473</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-4.9450000000000003</v>
      </c>
      <c r="AF5964">
        <v>-2.3769999999999998</v>
      </c>
      <c r="AG5964">
        <v>-1.843</v>
      </c>
      <c r="AH5964">
        <v>13.78</v>
      </c>
      <c r="AI5964">
        <v>7.4690000000000003</v>
      </c>
      <c r="AJ5964">
        <v>7.8330000000000002</v>
      </c>
      <c r="AK5964">
        <v>21.091000000000001</v>
      </c>
      <c r="AL5964">
        <v>16.702999999999999</v>
      </c>
      <c r="AM5964">
        <v>-14.807</v>
      </c>
      <c r="AN5964">
        <v>27.225999999999999</v>
      </c>
      <c r="AO5964">
        <v>27.641999999999999</v>
      </c>
      <c r="AP5964">
        <v>-1.917</v>
      </c>
      <c r="AQ5964">
        <v>-4.202</v>
      </c>
      <c r="AR5964">
        <v>-2.4889999999999999</v>
      </c>
      <c r="AS5964">
        <v>-3.4180000000000001</v>
      </c>
      <c r="AT5964">
        <v>1.3420000000000001</v>
      </c>
      <c r="AU5964">
        <v>6.8090000000000002</v>
      </c>
      <c r="AV5964">
        <v>2.5369999999999999</v>
      </c>
      <c r="AW5964">
        <v>2.1339999999999999</v>
      </c>
      <c r="AX5964">
        <v>7.5060000000000002</v>
      </c>
      <c r="AY5964">
        <v>6.0730000000000004</v>
      </c>
      <c r="AZ5964">
        <v>5.6</v>
      </c>
      <c r="BA5964">
        <v>5.5739999999999998</v>
      </c>
      <c r="BB5964">
        <v>5.6</v>
      </c>
      <c r="BC5964">
        <v>2017</v>
      </c>
    </row>
    <row r="5965" spans="1:55" x14ac:dyDescent="0.25">
      <c r="A5965">
        <v>283</v>
      </c>
      <c r="B5965" t="s">
        <v>1469</v>
      </c>
      <c r="C5965" t="s">
        <v>308</v>
      </c>
      <c r="D5965" t="s">
        <v>1470</v>
      </c>
      <c r="E5965" t="s">
        <v>309</v>
      </c>
      <c r="F5965" t="s">
        <v>310</v>
      </c>
      <c r="G5965" t="s">
        <v>235</v>
      </c>
      <c r="I5965" t="s">
        <v>1473</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18.933</v>
      </c>
      <c r="W5965">
        <v>2.6059999999999999</v>
      </c>
      <c r="X5965">
        <v>2.456</v>
      </c>
      <c r="Y5965">
        <v>8.984</v>
      </c>
      <c r="Z5965">
        <v>-2.609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5.2709999999999999</v>
      </c>
      <c r="AQ5965">
        <v>-5.4850000000000003</v>
      </c>
      <c r="AR5965">
        <v>-6.8220000000000001</v>
      </c>
      <c r="AS5965">
        <v>1.8</v>
      </c>
      <c r="AT5965">
        <v>-9.1630000000000003</v>
      </c>
      <c r="AU5965">
        <v>5.33</v>
      </c>
      <c r="AV5965">
        <v>5.2030000000000003</v>
      </c>
      <c r="AW5965">
        <v>6.5890000000000004</v>
      </c>
      <c r="AX5965">
        <v>7.2709999999999999</v>
      </c>
      <c r="AY5965">
        <v>6.0519999999999996</v>
      </c>
      <c r="AZ5965">
        <v>5.3860000000000001</v>
      </c>
      <c r="BA5965">
        <v>5.4470000000000001</v>
      </c>
      <c r="BB5965">
        <v>5.0780000000000003</v>
      </c>
      <c r="BC5965">
        <v>2017</v>
      </c>
    </row>
    <row r="5966" spans="1:55" x14ac:dyDescent="0.25">
      <c r="A5966">
        <v>283</v>
      </c>
      <c r="B5966" t="s">
        <v>1469</v>
      </c>
      <c r="C5966" t="s">
        <v>311</v>
      </c>
      <c r="D5966" t="s">
        <v>1470</v>
      </c>
      <c r="E5966" t="s">
        <v>312</v>
      </c>
      <c r="F5966" t="s">
        <v>313</v>
      </c>
      <c r="G5966" t="s">
        <v>235</v>
      </c>
      <c r="I5966" t="s">
        <v>1473</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18.933</v>
      </c>
      <c r="W5966">
        <v>2.6059999999999999</v>
      </c>
      <c r="X5966">
        <v>2.456</v>
      </c>
      <c r="Y5966">
        <v>8.984</v>
      </c>
      <c r="Z5966">
        <v>-3.2440000000000002</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3.516</v>
      </c>
      <c r="AQ5966">
        <v>-10.368</v>
      </c>
      <c r="AR5966">
        <v>-15.881</v>
      </c>
      <c r="AS5966">
        <v>-5.8999999999999997E-2</v>
      </c>
      <c r="AT5966">
        <v>-18.504999999999999</v>
      </c>
      <c r="AU5966">
        <v>2.7490000000000001</v>
      </c>
      <c r="AV5966">
        <v>7.415</v>
      </c>
      <c r="AW5966">
        <v>7.0289999999999999</v>
      </c>
      <c r="AX5966">
        <v>7.6859999999999999</v>
      </c>
      <c r="AY5966">
        <v>5.2649999999999997</v>
      </c>
      <c r="AZ5966">
        <v>4.0110000000000001</v>
      </c>
      <c r="BA5966">
        <v>4.1319999999999997</v>
      </c>
      <c r="BB5966">
        <v>4.2830000000000004</v>
      </c>
      <c r="BC5966">
        <v>2017</v>
      </c>
    </row>
    <row r="5967" spans="1:55" x14ac:dyDescent="0.25">
      <c r="A5967">
        <v>283</v>
      </c>
      <c r="B5967" t="s">
        <v>1469</v>
      </c>
      <c r="C5967" t="s">
        <v>314</v>
      </c>
      <c r="D5967" t="s">
        <v>1470</v>
      </c>
      <c r="E5967" t="s">
        <v>315</v>
      </c>
      <c r="F5967" t="s">
        <v>316</v>
      </c>
      <c r="G5967" t="s">
        <v>317</v>
      </c>
      <c r="I5967" t="s">
        <v>1474</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v>
      </c>
      <c r="AV5967">
        <v>6.4130000000000003</v>
      </c>
      <c r="AW5967">
        <v>6.1150000000000002</v>
      </c>
      <c r="AX5967">
        <v>6.0449999999999999</v>
      </c>
      <c r="AY5967">
        <v>6.0119999999999996</v>
      </c>
      <c r="AZ5967">
        <v>6.0010000000000003</v>
      </c>
      <c r="BA5967">
        <v>6.0019999999999998</v>
      </c>
      <c r="BB5967">
        <v>6.0069999999999997</v>
      </c>
      <c r="BC5967">
        <v>2017</v>
      </c>
    </row>
    <row r="5968" spans="1:55" x14ac:dyDescent="0.25">
      <c r="A5968">
        <v>283</v>
      </c>
      <c r="B5968" t="s">
        <v>1469</v>
      </c>
      <c r="C5968" t="s">
        <v>318</v>
      </c>
      <c r="D5968" t="s">
        <v>1470</v>
      </c>
      <c r="E5968" t="s">
        <v>319</v>
      </c>
      <c r="F5968" t="s">
        <v>320</v>
      </c>
      <c r="G5968" t="s">
        <v>321</v>
      </c>
      <c r="H5968" t="s">
        <v>322</v>
      </c>
    </row>
    <row r="5969" spans="1:55" x14ac:dyDescent="0.25">
      <c r="A5969">
        <v>283</v>
      </c>
      <c r="B5969" t="s">
        <v>1469</v>
      </c>
      <c r="C5969" t="s">
        <v>323</v>
      </c>
      <c r="D5969" t="s">
        <v>1470</v>
      </c>
      <c r="E5969" t="s">
        <v>324</v>
      </c>
      <c r="F5969" t="s">
        <v>325</v>
      </c>
      <c r="G5969" t="s">
        <v>321</v>
      </c>
      <c r="H5969" t="s">
        <v>322</v>
      </c>
      <c r="I5969" t="s">
        <v>1475</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2017</v>
      </c>
    </row>
    <row r="5970" spans="1:55" x14ac:dyDescent="0.25">
      <c r="A5970">
        <v>283</v>
      </c>
      <c r="B5970" t="s">
        <v>1469</v>
      </c>
      <c r="C5970" t="s">
        <v>327</v>
      </c>
      <c r="D5970" t="s">
        <v>1470</v>
      </c>
      <c r="E5970" t="s">
        <v>328</v>
      </c>
      <c r="F5970" t="s">
        <v>329</v>
      </c>
      <c r="G5970" t="s">
        <v>229</v>
      </c>
      <c r="H5970" t="s">
        <v>230</v>
      </c>
      <c r="I5970" t="s">
        <v>1476</v>
      </c>
      <c r="J5970" t="s">
        <v>232</v>
      </c>
      <c r="K5970" t="s">
        <v>232</v>
      </c>
      <c r="L5970" t="s">
        <v>232</v>
      </c>
      <c r="M5970" t="s">
        <v>232</v>
      </c>
      <c r="N5970" t="s">
        <v>232</v>
      </c>
      <c r="O5970" t="s">
        <v>232</v>
      </c>
      <c r="P5970" t="s">
        <v>232</v>
      </c>
      <c r="Q5970" t="s">
        <v>232</v>
      </c>
      <c r="R5970" t="s">
        <v>232</v>
      </c>
      <c r="S5970" t="s">
        <v>232</v>
      </c>
      <c r="T5970" t="s">
        <v>232</v>
      </c>
      <c r="U5970" t="s">
        <v>232</v>
      </c>
      <c r="V5970" t="s">
        <v>232</v>
      </c>
      <c r="W5970" t="s">
        <v>232</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12.816000000000001</v>
      </c>
      <c r="AW5970">
        <v>13.647</v>
      </c>
      <c r="AX5970">
        <v>14.606</v>
      </c>
      <c r="AY5970">
        <v>15.39</v>
      </c>
      <c r="AZ5970">
        <v>16.242999999999999</v>
      </c>
      <c r="BA5970">
        <v>17.077000000000002</v>
      </c>
      <c r="BB5970">
        <v>18.158000000000001</v>
      </c>
      <c r="BC5970">
        <v>2017</v>
      </c>
    </row>
    <row r="5971" spans="1:55" x14ac:dyDescent="0.25">
      <c r="A5971">
        <v>283</v>
      </c>
      <c r="B5971" t="s">
        <v>1469</v>
      </c>
      <c r="C5971" t="s">
        <v>331</v>
      </c>
      <c r="D5971" t="s">
        <v>1470</v>
      </c>
      <c r="E5971" t="s">
        <v>328</v>
      </c>
      <c r="F5971" t="s">
        <v>329</v>
      </c>
      <c r="G5971" t="s">
        <v>282</v>
      </c>
      <c r="I5971" t="s">
        <v>332</v>
      </c>
      <c r="J5971" t="s">
        <v>232</v>
      </c>
      <c r="K5971" t="s">
        <v>232</v>
      </c>
      <c r="L5971" t="s">
        <v>232</v>
      </c>
      <c r="M5971" t="s">
        <v>232</v>
      </c>
      <c r="N5971" t="s">
        <v>232</v>
      </c>
      <c r="O5971" t="s">
        <v>232</v>
      </c>
      <c r="P5971" t="s">
        <v>232</v>
      </c>
      <c r="Q5971" t="s">
        <v>232</v>
      </c>
      <c r="R5971" t="s">
        <v>232</v>
      </c>
      <c r="S5971" t="s">
        <v>232</v>
      </c>
      <c r="T5971" t="s">
        <v>232</v>
      </c>
      <c r="U5971" t="s">
        <v>232</v>
      </c>
      <c r="V5971" t="s">
        <v>232</v>
      </c>
      <c r="W5971" t="s">
        <v>232</v>
      </c>
      <c r="X5971">
        <v>21.981000000000002</v>
      </c>
      <c r="Y5971">
        <v>23.849</v>
      </c>
      <c r="Z5971">
        <v>20.425000000000001</v>
      </c>
      <c r="AA5971">
        <v>21.379000000000001</v>
      </c>
      <c r="AB5971">
        <v>21.263999999999999</v>
      </c>
      <c r="AC5971">
        <v>23.099</v>
      </c>
      <c r="AD5971">
        <v>23.428999999999998</v>
      </c>
      <c r="AE5971">
        <v>22.481999999999999</v>
      </c>
      <c r="AF5971">
        <v>21.613</v>
      </c>
      <c r="AG5971">
        <v>21.064</v>
      </c>
      <c r="AH5971">
        <v>19.940999999999999</v>
      </c>
      <c r="AI5971">
        <v>21.077999999999999</v>
      </c>
      <c r="AJ5971">
        <v>23.55</v>
      </c>
      <c r="AK5971">
        <v>25.823</v>
      </c>
      <c r="AL5971">
        <v>23.908000000000001</v>
      </c>
      <c r="AM5971">
        <v>22.611000000000001</v>
      </c>
      <c r="AN5971">
        <v>23.157</v>
      </c>
      <c r="AO5971">
        <v>22.4</v>
      </c>
      <c r="AP5971">
        <v>22.172999999999998</v>
      </c>
      <c r="AQ5971">
        <v>21.812999999999999</v>
      </c>
      <c r="AR5971">
        <v>20.138000000000002</v>
      </c>
      <c r="AS5971">
        <v>19.698</v>
      </c>
      <c r="AT5971">
        <v>20.094999999999999</v>
      </c>
      <c r="AU5971">
        <v>19.975999999999999</v>
      </c>
      <c r="AV5971">
        <v>19.654</v>
      </c>
      <c r="AW5971">
        <v>19.452999999999999</v>
      </c>
      <c r="AX5971">
        <v>19.347000000000001</v>
      </c>
      <c r="AY5971">
        <v>18.939</v>
      </c>
      <c r="AZ5971">
        <v>18.574000000000002</v>
      </c>
      <c r="BA5971">
        <v>18.145</v>
      </c>
      <c r="BB5971">
        <v>17.93</v>
      </c>
      <c r="BC5971">
        <v>2017</v>
      </c>
    </row>
    <row r="5972" spans="1:55" x14ac:dyDescent="0.25">
      <c r="A5972">
        <v>283</v>
      </c>
      <c r="B5972" t="s">
        <v>1469</v>
      </c>
      <c r="C5972" t="s">
        <v>333</v>
      </c>
      <c r="D5972" t="s">
        <v>1470</v>
      </c>
      <c r="E5972" t="s">
        <v>334</v>
      </c>
      <c r="F5972" t="s">
        <v>335</v>
      </c>
      <c r="G5972" t="s">
        <v>229</v>
      </c>
      <c r="H5972" t="s">
        <v>230</v>
      </c>
      <c r="I5972" t="s">
        <v>1476</v>
      </c>
      <c r="J5972" t="s">
        <v>232</v>
      </c>
      <c r="K5972" t="s">
        <v>232</v>
      </c>
      <c r="L5972" t="s">
        <v>232</v>
      </c>
      <c r="M5972" t="s">
        <v>232</v>
      </c>
      <c r="N5972" t="s">
        <v>232</v>
      </c>
      <c r="O5972" t="s">
        <v>232</v>
      </c>
      <c r="P5972" t="s">
        <v>232</v>
      </c>
      <c r="Q5972" t="s">
        <v>232</v>
      </c>
      <c r="R5972" t="s">
        <v>232</v>
      </c>
      <c r="S5972" t="s">
        <v>232</v>
      </c>
      <c r="T5972" t="s">
        <v>232</v>
      </c>
      <c r="U5972" t="s">
        <v>232</v>
      </c>
      <c r="V5972" t="s">
        <v>232</v>
      </c>
      <c r="W5972" t="s">
        <v>232</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11.881</v>
      </c>
      <c r="AT5972">
        <v>12.701000000000001</v>
      </c>
      <c r="AU5972">
        <v>13.603</v>
      </c>
      <c r="AV5972">
        <v>14.106</v>
      </c>
      <c r="AW5972">
        <v>15.023999999999999</v>
      </c>
      <c r="AX5972">
        <v>15.89</v>
      </c>
      <c r="AY5972">
        <v>16.811</v>
      </c>
      <c r="AZ5972">
        <v>17.521999999999998</v>
      </c>
      <c r="BA5972">
        <v>18.484999999999999</v>
      </c>
      <c r="BB5972">
        <v>19.667999999999999</v>
      </c>
      <c r="BC5972">
        <v>2017</v>
      </c>
    </row>
    <row r="5973" spans="1:55" x14ac:dyDescent="0.25">
      <c r="A5973">
        <v>283</v>
      </c>
      <c r="B5973" t="s">
        <v>1469</v>
      </c>
      <c r="C5973" t="s">
        <v>336</v>
      </c>
      <c r="D5973" t="s">
        <v>1470</v>
      </c>
      <c r="E5973" t="s">
        <v>334</v>
      </c>
      <c r="F5973" t="s">
        <v>335</v>
      </c>
      <c r="G5973" t="s">
        <v>282</v>
      </c>
      <c r="I5973" t="s">
        <v>337</v>
      </c>
      <c r="J5973" t="s">
        <v>232</v>
      </c>
      <c r="K5973" t="s">
        <v>232</v>
      </c>
      <c r="L5973" t="s">
        <v>232</v>
      </c>
      <c r="M5973" t="s">
        <v>232</v>
      </c>
      <c r="N5973" t="s">
        <v>232</v>
      </c>
      <c r="O5973" t="s">
        <v>232</v>
      </c>
      <c r="P5973" t="s">
        <v>232</v>
      </c>
      <c r="Q5973" t="s">
        <v>232</v>
      </c>
      <c r="R5973" t="s">
        <v>232</v>
      </c>
      <c r="S5973" t="s">
        <v>232</v>
      </c>
      <c r="T5973" t="s">
        <v>232</v>
      </c>
      <c r="U5973" t="s">
        <v>232</v>
      </c>
      <c r="V5973" t="s">
        <v>232</v>
      </c>
      <c r="W5973" t="s">
        <v>232</v>
      </c>
      <c r="X5973">
        <v>25.332999999999998</v>
      </c>
      <c r="Y5973">
        <v>26.558</v>
      </c>
      <c r="Z5973">
        <v>18.768999999999998</v>
      </c>
      <c r="AA5973">
        <v>22.17</v>
      </c>
      <c r="AB5973">
        <v>23.905000000000001</v>
      </c>
      <c r="AC5973">
        <v>24.071000000000002</v>
      </c>
      <c r="AD5973">
        <v>24.003</v>
      </c>
      <c r="AE5973">
        <v>24.68</v>
      </c>
      <c r="AF5973">
        <v>24.721</v>
      </c>
      <c r="AG5973">
        <v>25.507999999999999</v>
      </c>
      <c r="AH5973">
        <v>24.564</v>
      </c>
      <c r="AI5973">
        <v>23.552</v>
      </c>
      <c r="AJ5973">
        <v>23.067</v>
      </c>
      <c r="AK5973">
        <v>22.623000000000001</v>
      </c>
      <c r="AL5973">
        <v>23.523</v>
      </c>
      <c r="AM5973">
        <v>23.492999999999999</v>
      </c>
      <c r="AN5973">
        <v>24.87</v>
      </c>
      <c r="AO5973">
        <v>24.263999999999999</v>
      </c>
      <c r="AP5973">
        <v>23.579000000000001</v>
      </c>
      <c r="AQ5973">
        <v>24.04</v>
      </c>
      <c r="AR5973">
        <v>23.265000000000001</v>
      </c>
      <c r="AS5973">
        <v>21.965</v>
      </c>
      <c r="AT5973">
        <v>21.914000000000001</v>
      </c>
      <c r="AU5973">
        <v>21.84</v>
      </c>
      <c r="AV5973">
        <v>21.632000000000001</v>
      </c>
      <c r="AW5973">
        <v>21.416</v>
      </c>
      <c r="AX5973">
        <v>21.047999999999998</v>
      </c>
      <c r="AY5973">
        <v>20.687999999999999</v>
      </c>
      <c r="AZ5973">
        <v>20.036999999999999</v>
      </c>
      <c r="BA5973">
        <v>19.641999999999999</v>
      </c>
      <c r="BB5973">
        <v>19.420999999999999</v>
      </c>
      <c r="BC5973">
        <v>2017</v>
      </c>
    </row>
    <row r="5974" spans="1:55" x14ac:dyDescent="0.25">
      <c r="A5974">
        <v>283</v>
      </c>
      <c r="B5974" t="s">
        <v>1469</v>
      </c>
      <c r="C5974" t="s">
        <v>338</v>
      </c>
      <c r="D5974" t="s">
        <v>1470</v>
      </c>
      <c r="E5974" t="s">
        <v>339</v>
      </c>
      <c r="F5974" t="s">
        <v>340</v>
      </c>
      <c r="G5974" t="s">
        <v>229</v>
      </c>
      <c r="H5974" t="s">
        <v>230</v>
      </c>
      <c r="I5974" t="s">
        <v>1476</v>
      </c>
      <c r="J5974" t="s">
        <v>232</v>
      </c>
      <c r="K5974" t="s">
        <v>232</v>
      </c>
      <c r="L5974" t="s">
        <v>232</v>
      </c>
      <c r="M5974" t="s">
        <v>232</v>
      </c>
      <c r="N5974" t="s">
        <v>232</v>
      </c>
      <c r="O5974" t="s">
        <v>232</v>
      </c>
      <c r="P5974" t="s">
        <v>232</v>
      </c>
      <c r="Q5974" t="s">
        <v>232</v>
      </c>
      <c r="R5974" t="s">
        <v>232</v>
      </c>
      <c r="S5974" t="s">
        <v>232</v>
      </c>
      <c r="T5974" t="s">
        <v>232</v>
      </c>
      <c r="U5974" t="s">
        <v>232</v>
      </c>
      <c r="V5974" t="s">
        <v>232</v>
      </c>
      <c r="W5974" t="s">
        <v>232</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-1.226</v>
      </c>
      <c r="AT5974">
        <v>-1.054</v>
      </c>
      <c r="AU5974">
        <v>-1.161</v>
      </c>
      <c r="AV5974">
        <v>-1.29</v>
      </c>
      <c r="AW5974">
        <v>-1.377</v>
      </c>
      <c r="AX5974">
        <v>-1.2849999999999999</v>
      </c>
      <c r="AY5974">
        <v>-1.421</v>
      </c>
      <c r="AZ5974">
        <v>-1.2789999999999999</v>
      </c>
      <c r="BA5974">
        <v>-1.409</v>
      </c>
      <c r="BB5974">
        <v>-1.51</v>
      </c>
      <c r="BC5974">
        <v>2017</v>
      </c>
    </row>
    <row r="5975" spans="1:55" x14ac:dyDescent="0.25">
      <c r="A5975">
        <v>283</v>
      </c>
      <c r="B5975" t="s">
        <v>1469</v>
      </c>
      <c r="C5975" t="s">
        <v>341</v>
      </c>
      <c r="D5975" t="s">
        <v>1470</v>
      </c>
      <c r="E5975" t="s">
        <v>339</v>
      </c>
      <c r="F5975" t="s">
        <v>340</v>
      </c>
      <c r="G5975" t="s">
        <v>282</v>
      </c>
      <c r="I5975" t="s">
        <v>342</v>
      </c>
      <c r="J5975" t="s">
        <v>232</v>
      </c>
      <c r="K5975" t="s">
        <v>232</v>
      </c>
      <c r="L5975" t="s">
        <v>232</v>
      </c>
      <c r="M5975" t="s">
        <v>232</v>
      </c>
      <c r="N5975" t="s">
        <v>232</v>
      </c>
      <c r="O5975" t="s">
        <v>232</v>
      </c>
      <c r="P5975" t="s">
        <v>232</v>
      </c>
      <c r="Q5975" t="s">
        <v>232</v>
      </c>
      <c r="R5975" t="s">
        <v>232</v>
      </c>
      <c r="S5975" t="s">
        <v>232</v>
      </c>
      <c r="T5975" t="s">
        <v>232</v>
      </c>
      <c r="U5975" t="s">
        <v>232</v>
      </c>
      <c r="V5975" t="s">
        <v>232</v>
      </c>
      <c r="W5975" t="s">
        <v>232</v>
      </c>
      <c r="X5975">
        <v>-3.3519999999999999</v>
      </c>
      <c r="Y5975">
        <v>-2.7090000000000001</v>
      </c>
      <c r="Z5975">
        <v>1.655</v>
      </c>
      <c r="AA5975">
        <v>-0.79100000000000004</v>
      </c>
      <c r="AB5975">
        <v>-2.641</v>
      </c>
      <c r="AC5975">
        <v>-0.97299999999999998</v>
      </c>
      <c r="AD5975">
        <v>-0.57299999999999995</v>
      </c>
      <c r="AE5975">
        <v>-2.198</v>
      </c>
      <c r="AF5975">
        <v>-3.1080000000000001</v>
      </c>
      <c r="AG5975">
        <v>-4.444</v>
      </c>
      <c r="AH5975">
        <v>-4.6230000000000002</v>
      </c>
      <c r="AI5975">
        <v>-2.4740000000000002</v>
      </c>
      <c r="AJ5975">
        <v>0.48299999999999998</v>
      </c>
      <c r="AK5975">
        <v>3.2</v>
      </c>
      <c r="AL5975">
        <v>0.38600000000000001</v>
      </c>
      <c r="AM5975">
        <v>-0.88200000000000001</v>
      </c>
      <c r="AN5975">
        <v>-1.7130000000000001</v>
      </c>
      <c r="AO5975">
        <v>-1.8640000000000001</v>
      </c>
      <c r="AP5975">
        <v>-1.4059999999999999</v>
      </c>
      <c r="AQ5975">
        <v>-2.2269999999999999</v>
      </c>
      <c r="AR5975">
        <v>-3.1269999999999998</v>
      </c>
      <c r="AS5975">
        <v>-2.2669999999999999</v>
      </c>
      <c r="AT5975">
        <v>-1.819</v>
      </c>
      <c r="AU5975">
        <v>-1.8640000000000001</v>
      </c>
      <c r="AV5975">
        <v>-1.978</v>
      </c>
      <c r="AW5975">
        <v>-1.9630000000000001</v>
      </c>
      <c r="AX5975">
        <v>-1.702</v>
      </c>
      <c r="AY5975">
        <v>-1.7490000000000001</v>
      </c>
      <c r="AZ5975">
        <v>-1.4630000000000001</v>
      </c>
      <c r="BA5975">
        <v>-1.4970000000000001</v>
      </c>
      <c r="BB5975">
        <v>-1.4910000000000001</v>
      </c>
      <c r="BC5975">
        <v>2017</v>
      </c>
    </row>
    <row r="5976" spans="1:55" x14ac:dyDescent="0.25">
      <c r="A5976">
        <v>283</v>
      </c>
      <c r="B5976" t="s">
        <v>1469</v>
      </c>
      <c r="C5976" t="s">
        <v>343</v>
      </c>
      <c r="D5976" t="s">
        <v>1470</v>
      </c>
      <c r="E5976" t="s">
        <v>344</v>
      </c>
      <c r="F5976" t="s">
        <v>345</v>
      </c>
      <c r="G5976" t="s">
        <v>229</v>
      </c>
      <c r="H5976" t="s">
        <v>230</v>
      </c>
      <c r="I5976" t="s">
        <v>1476</v>
      </c>
      <c r="J5976" t="s">
        <v>232</v>
      </c>
      <c r="K5976" t="s">
        <v>232</v>
      </c>
      <c r="L5976" t="s">
        <v>232</v>
      </c>
      <c r="M5976" t="s">
        <v>232</v>
      </c>
      <c r="N5976" t="s">
        <v>232</v>
      </c>
      <c r="O5976" t="s">
        <v>232</v>
      </c>
      <c r="P5976" t="s">
        <v>232</v>
      </c>
      <c r="Q5976" t="s">
        <v>232</v>
      </c>
      <c r="R5976" t="s">
        <v>232</v>
      </c>
      <c r="S5976" t="s">
        <v>232</v>
      </c>
      <c r="T5976" t="s">
        <v>232</v>
      </c>
      <c r="U5976" t="s">
        <v>232</v>
      </c>
      <c r="V5976" t="s">
        <v>232</v>
      </c>
      <c r="W5976" t="s">
        <v>232</v>
      </c>
      <c r="X5976" t="s">
        <v>232</v>
      </c>
      <c r="Y5976" t="s">
        <v>232</v>
      </c>
      <c r="Z5976">
        <v>0.19600000000000001</v>
      </c>
      <c r="AA5976">
        <v>-0.14799999999999999</v>
      </c>
      <c r="AB5976">
        <v>-0.41699999999999998</v>
      </c>
      <c r="AC5976">
        <v>-0.20599999999999999</v>
      </c>
      <c r="AD5976">
        <v>-0.124</v>
      </c>
      <c r="AE5976">
        <v>-0.255</v>
      </c>
      <c r="AF5976">
        <v>-0.34699999999999998</v>
      </c>
      <c r="AG5976">
        <v>-0.53800000000000003</v>
      </c>
      <c r="AH5976">
        <v>-0.66300000000000003</v>
      </c>
      <c r="AI5976">
        <v>-0.36799999999999999</v>
      </c>
      <c r="AJ5976">
        <v>0.11700000000000001</v>
      </c>
      <c r="AK5976">
        <v>0.50900000000000001</v>
      </c>
      <c r="AL5976">
        <v>-0.23200000000000001</v>
      </c>
      <c r="AM5976">
        <v>-0.157</v>
      </c>
      <c r="AN5976">
        <v>-0.28199999999999997</v>
      </c>
      <c r="AO5976">
        <v>-0.64300000000000002</v>
      </c>
      <c r="AP5976">
        <v>-0.64200000000000002</v>
      </c>
      <c r="AQ5976">
        <v>-1.0760000000000001</v>
      </c>
      <c r="AR5976">
        <v>-1.4870000000000001</v>
      </c>
      <c r="AS5976">
        <v>-1.18</v>
      </c>
      <c r="AT5976">
        <v>-1.036</v>
      </c>
      <c r="AU5976">
        <v>-1.1739999999999999</v>
      </c>
      <c r="AV5976">
        <v>-1.1579999999999999</v>
      </c>
      <c r="AW5976">
        <v>-1.345</v>
      </c>
      <c r="AX5976">
        <v>-1.278</v>
      </c>
      <c r="AY5976">
        <v>-1.427</v>
      </c>
      <c r="AZ5976">
        <v>-1.2809999999999999</v>
      </c>
      <c r="BA5976">
        <v>-1.409</v>
      </c>
      <c r="BB5976">
        <v>-1.51</v>
      </c>
      <c r="BC5976">
        <v>2017</v>
      </c>
    </row>
    <row r="5977" spans="1:55" x14ac:dyDescent="0.25">
      <c r="A5977">
        <v>283</v>
      </c>
      <c r="B5977" t="s">
        <v>1469</v>
      </c>
      <c r="C5977" t="s">
        <v>346</v>
      </c>
      <c r="D5977" t="s">
        <v>1470</v>
      </c>
      <c r="E5977" t="s">
        <v>344</v>
      </c>
      <c r="F5977" t="s">
        <v>345</v>
      </c>
      <c r="G5977" t="s">
        <v>270</v>
      </c>
      <c r="I5977" t="s">
        <v>397</v>
      </c>
      <c r="J5977" t="s">
        <v>232</v>
      </c>
      <c r="K5977" t="s">
        <v>232</v>
      </c>
      <c r="L5977" t="s">
        <v>232</v>
      </c>
      <c r="M5977" t="s">
        <v>232</v>
      </c>
      <c r="N5977" t="s">
        <v>232</v>
      </c>
      <c r="O5977" t="s">
        <v>232</v>
      </c>
      <c r="P5977" t="s">
        <v>232</v>
      </c>
      <c r="Q5977" t="s">
        <v>232</v>
      </c>
      <c r="R5977" t="s">
        <v>232</v>
      </c>
      <c r="S5977" t="s">
        <v>232</v>
      </c>
      <c r="T5977" t="s">
        <v>232</v>
      </c>
      <c r="U5977" t="s">
        <v>232</v>
      </c>
      <c r="V5977" t="s">
        <v>232</v>
      </c>
      <c r="W5977" t="s">
        <v>232</v>
      </c>
      <c r="X5977" t="s">
        <v>232</v>
      </c>
      <c r="Y5977" t="s">
        <v>232</v>
      </c>
      <c r="Z5977">
        <v>1.9339999999999999</v>
      </c>
      <c r="AA5977">
        <v>-1.389</v>
      </c>
      <c r="AB5977">
        <v>-3.7130000000000001</v>
      </c>
      <c r="AC5977">
        <v>-1.7529999999999999</v>
      </c>
      <c r="AD5977">
        <v>-1.016</v>
      </c>
      <c r="AE5977">
        <v>-2.0179999999999998</v>
      </c>
      <c r="AF5977">
        <v>-2.629</v>
      </c>
      <c r="AG5977">
        <v>-3.8420000000000001</v>
      </c>
      <c r="AH5977">
        <v>-4.3849999999999998</v>
      </c>
      <c r="AI5977">
        <v>-2.2090000000000001</v>
      </c>
      <c r="AJ5977">
        <v>0.63100000000000001</v>
      </c>
      <c r="AK5977">
        <v>2.4159999999999999</v>
      </c>
      <c r="AL5977">
        <v>-0.96899999999999997</v>
      </c>
      <c r="AM5977">
        <v>-0.57799999999999996</v>
      </c>
      <c r="AN5977">
        <v>-0.91600000000000004</v>
      </c>
      <c r="AO5977">
        <v>-1.837</v>
      </c>
      <c r="AP5977">
        <v>-1.6180000000000001</v>
      </c>
      <c r="AQ5977">
        <v>-2.419</v>
      </c>
      <c r="AR5977">
        <v>-3.0209999999999999</v>
      </c>
      <c r="AS5977">
        <v>-2.1970000000000001</v>
      </c>
      <c r="AT5977">
        <v>-1.7869999999999999</v>
      </c>
      <c r="AU5977">
        <v>-1.891</v>
      </c>
      <c r="AV5977">
        <v>-1.748</v>
      </c>
      <c r="AW5977">
        <v>-1.9</v>
      </c>
      <c r="AX5977">
        <v>-1.6859999999999999</v>
      </c>
      <c r="AY5977">
        <v>-1.756</v>
      </c>
      <c r="AZ5977">
        <v>-1.466</v>
      </c>
      <c r="BA5977">
        <v>-1.5</v>
      </c>
      <c r="BB5977">
        <v>-1.4930000000000001</v>
      </c>
      <c r="BC5977">
        <v>2017</v>
      </c>
    </row>
    <row r="5978" spans="1:55" x14ac:dyDescent="0.25">
      <c r="A5978">
        <v>283</v>
      </c>
      <c r="B5978" t="s">
        <v>1469</v>
      </c>
      <c r="C5978" t="s">
        <v>347</v>
      </c>
      <c r="D5978" t="s">
        <v>1470</v>
      </c>
      <c r="E5978" t="s">
        <v>348</v>
      </c>
      <c r="F5978" t="s">
        <v>349</v>
      </c>
      <c r="G5978" t="s">
        <v>229</v>
      </c>
      <c r="H5978" t="s">
        <v>230</v>
      </c>
      <c r="I5978" t="s">
        <v>1476</v>
      </c>
      <c r="J5978" t="s">
        <v>232</v>
      </c>
      <c r="K5978" t="s">
        <v>232</v>
      </c>
      <c r="L5978" t="s">
        <v>232</v>
      </c>
      <c r="M5978" t="s">
        <v>232</v>
      </c>
      <c r="N5978" t="s">
        <v>232</v>
      </c>
      <c r="O5978" t="s">
        <v>232</v>
      </c>
      <c r="P5978" t="s">
        <v>232</v>
      </c>
      <c r="Q5978" t="s">
        <v>232</v>
      </c>
      <c r="R5978" t="s">
        <v>232</v>
      </c>
      <c r="S5978" t="s">
        <v>232</v>
      </c>
      <c r="T5978" t="s">
        <v>232</v>
      </c>
      <c r="U5978" t="s">
        <v>232</v>
      </c>
      <c r="V5978" t="s">
        <v>232</v>
      </c>
      <c r="W5978" t="s">
        <v>232</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-0.753</v>
      </c>
      <c r="AS5978">
        <v>-0.34300000000000003</v>
      </c>
      <c r="AT5978">
        <v>-0.10100000000000001</v>
      </c>
      <c r="AU5978">
        <v>-0.15</v>
      </c>
      <c r="AV5978">
        <v>-0.17299999999999999</v>
      </c>
      <c r="AW5978">
        <v>-0.23100000000000001</v>
      </c>
      <c r="AX5978">
        <v>-3.4000000000000002E-2</v>
      </c>
      <c r="AY5978">
        <v>-3.5999999999999997E-2</v>
      </c>
      <c r="AZ5978">
        <v>0.25700000000000001</v>
      </c>
      <c r="BA5978">
        <v>0.23100000000000001</v>
      </c>
      <c r="BB5978">
        <v>0.191</v>
      </c>
      <c r="BC5978">
        <v>2017</v>
      </c>
    </row>
    <row r="5979" spans="1:55" x14ac:dyDescent="0.25">
      <c r="A5979">
        <v>283</v>
      </c>
      <c r="B5979" t="s">
        <v>1469</v>
      </c>
      <c r="C5979" t="s">
        <v>350</v>
      </c>
      <c r="D5979" t="s">
        <v>1470</v>
      </c>
      <c r="E5979" t="s">
        <v>348</v>
      </c>
      <c r="F5979" t="s">
        <v>349</v>
      </c>
      <c r="G5979" t="s">
        <v>282</v>
      </c>
      <c r="I5979" t="s">
        <v>351</v>
      </c>
      <c r="J5979" t="s">
        <v>232</v>
      </c>
      <c r="K5979" t="s">
        <v>232</v>
      </c>
      <c r="L5979" t="s">
        <v>232</v>
      </c>
      <c r="M5979" t="s">
        <v>232</v>
      </c>
      <c r="N5979" t="s">
        <v>232</v>
      </c>
      <c r="O5979" t="s">
        <v>232</v>
      </c>
      <c r="P5979" t="s">
        <v>232</v>
      </c>
      <c r="Q5979" t="s">
        <v>232</v>
      </c>
      <c r="R5979" t="s">
        <v>232</v>
      </c>
      <c r="S5979" t="s">
        <v>232</v>
      </c>
      <c r="T5979" t="s">
        <v>232</v>
      </c>
      <c r="U5979" t="s">
        <v>232</v>
      </c>
      <c r="V5979" t="s">
        <v>232</v>
      </c>
      <c r="W5979" t="s">
        <v>232</v>
      </c>
      <c r="X5979">
        <v>1.0469999999999999</v>
      </c>
      <c r="Y5979">
        <v>2.3650000000000002</v>
      </c>
      <c r="Z5979">
        <v>4.516</v>
      </c>
      <c r="AA5979">
        <v>2.016</v>
      </c>
      <c r="AB5979">
        <v>-9.2999999999999999E-2</v>
      </c>
      <c r="AC5979">
        <v>1.7030000000000001</v>
      </c>
      <c r="AD5979">
        <v>2.5710000000000002</v>
      </c>
      <c r="AE5979">
        <v>1.022</v>
      </c>
      <c r="AF5979">
        <v>-5.5E-2</v>
      </c>
      <c r="AG5979">
        <v>-0.93899999999999995</v>
      </c>
      <c r="AH5979">
        <v>-1.1539999999999999</v>
      </c>
      <c r="AI5979">
        <v>1.2150000000000001</v>
      </c>
      <c r="AJ5979">
        <v>4.1820000000000004</v>
      </c>
      <c r="AK5979">
        <v>5.9660000000000002</v>
      </c>
      <c r="AL5979">
        <v>2.8969999999999998</v>
      </c>
      <c r="AM5979">
        <v>1.288</v>
      </c>
      <c r="AN5979">
        <v>0.53700000000000003</v>
      </c>
      <c r="AO5979">
        <v>-1.2E-2</v>
      </c>
      <c r="AP5979">
        <v>-0.104</v>
      </c>
      <c r="AQ5979">
        <v>-0.47199999999999998</v>
      </c>
      <c r="AR5979">
        <v>-1.508</v>
      </c>
      <c r="AS5979">
        <v>-0.63400000000000001</v>
      </c>
      <c r="AT5979">
        <v>-0.17399999999999999</v>
      </c>
      <c r="AU5979">
        <v>-0.24099999999999999</v>
      </c>
      <c r="AV5979">
        <v>-0.26500000000000001</v>
      </c>
      <c r="AW5979">
        <v>-0.32900000000000001</v>
      </c>
      <c r="AX5979">
        <v>-4.4999999999999998E-2</v>
      </c>
      <c r="AY5979">
        <v>-4.4999999999999998E-2</v>
      </c>
      <c r="AZ5979">
        <v>0.29399999999999998</v>
      </c>
      <c r="BA5979">
        <v>0.245</v>
      </c>
      <c r="BB5979">
        <v>0.189</v>
      </c>
      <c r="BC5979">
        <v>2017</v>
      </c>
    </row>
    <row r="5980" spans="1:55" x14ac:dyDescent="0.25">
      <c r="A5980">
        <v>283</v>
      </c>
      <c r="B5980" t="s">
        <v>1469</v>
      </c>
      <c r="C5980" t="s">
        <v>352</v>
      </c>
      <c r="D5980" t="s">
        <v>1470</v>
      </c>
      <c r="E5980" t="s">
        <v>353</v>
      </c>
      <c r="F5980" t="s">
        <v>354</v>
      </c>
      <c r="G5980" t="s">
        <v>229</v>
      </c>
      <c r="H5980" t="s">
        <v>230</v>
      </c>
      <c r="I5980" t="s">
        <v>1476</v>
      </c>
      <c r="J5980" t="s">
        <v>232</v>
      </c>
      <c r="K5980" t="s">
        <v>232</v>
      </c>
      <c r="L5980" t="s">
        <v>232</v>
      </c>
      <c r="M5980" t="s">
        <v>232</v>
      </c>
      <c r="N5980" t="s">
        <v>232</v>
      </c>
      <c r="O5980" t="s">
        <v>232</v>
      </c>
      <c r="P5980" t="s">
        <v>232</v>
      </c>
      <c r="Q5980" t="s">
        <v>232</v>
      </c>
      <c r="R5980" t="s">
        <v>232</v>
      </c>
      <c r="S5980" t="s">
        <v>232</v>
      </c>
      <c r="T5980" t="s">
        <v>232</v>
      </c>
      <c r="U5980" t="s">
        <v>232</v>
      </c>
      <c r="V5980" t="s">
        <v>232</v>
      </c>
      <c r="W5980" t="s">
        <v>232</v>
      </c>
      <c r="X5980">
        <v>6.7649999999999997</v>
      </c>
      <c r="Y5980">
        <v>6.766</v>
      </c>
      <c r="Z5980">
        <v>6.7679999999999998</v>
      </c>
      <c r="AA5980">
        <v>6.7690000000000001</v>
      </c>
      <c r="AB5980">
        <v>7.0869999999999997</v>
      </c>
      <c r="AC5980">
        <v>7.0449999999999999</v>
      </c>
      <c r="AD5980">
        <v>6.944</v>
      </c>
      <c r="AE5980">
        <v>7.6130000000000004</v>
      </c>
      <c r="AF5980">
        <v>7.798</v>
      </c>
      <c r="AG5980">
        <v>6.6150000000000002</v>
      </c>
      <c r="AH5980">
        <v>7.8979999999999997</v>
      </c>
      <c r="AI5980">
        <v>8.8710000000000004</v>
      </c>
      <c r="AJ5980">
        <v>9.3209999999999997</v>
      </c>
      <c r="AK5980">
        <v>9.3360000000000003</v>
      </c>
      <c r="AL5980">
        <v>9.2609999999999992</v>
      </c>
      <c r="AM5980">
        <v>9.6059999999999999</v>
      </c>
      <c r="AN5980">
        <v>10.278</v>
      </c>
      <c r="AO5980">
        <v>11.464</v>
      </c>
      <c r="AP5980">
        <v>12.965</v>
      </c>
      <c r="AQ5980">
        <v>14.275</v>
      </c>
      <c r="AR5980">
        <v>16.823</v>
      </c>
      <c r="AS5980">
        <v>18.814</v>
      </c>
      <c r="AT5980">
        <v>20.193000000000001</v>
      </c>
      <c r="AU5980">
        <v>21.965</v>
      </c>
      <c r="AV5980">
        <v>24.279</v>
      </c>
      <c r="AW5980">
        <v>25.116</v>
      </c>
      <c r="AX5980">
        <v>25.84</v>
      </c>
      <c r="AY5980">
        <v>26.681999999999999</v>
      </c>
      <c r="AZ5980">
        <v>27.634</v>
      </c>
      <c r="BA5980">
        <v>28.742000000000001</v>
      </c>
      <c r="BB5980">
        <v>29.952999999999999</v>
      </c>
      <c r="BC5980">
        <v>2017</v>
      </c>
    </row>
    <row r="5981" spans="1:55" x14ac:dyDescent="0.25">
      <c r="A5981">
        <v>283</v>
      </c>
      <c r="B5981" t="s">
        <v>1469</v>
      </c>
      <c r="C5981" t="s">
        <v>355</v>
      </c>
      <c r="D5981" t="s">
        <v>1470</v>
      </c>
      <c r="E5981" t="s">
        <v>353</v>
      </c>
      <c r="F5981" t="s">
        <v>354</v>
      </c>
      <c r="G5981" t="s">
        <v>282</v>
      </c>
      <c r="I5981" t="s">
        <v>379</v>
      </c>
      <c r="J5981" t="s">
        <v>232</v>
      </c>
      <c r="K5981" t="s">
        <v>232</v>
      </c>
      <c r="L5981" t="s">
        <v>232</v>
      </c>
      <c r="M5981" t="s">
        <v>232</v>
      </c>
      <c r="N5981" t="s">
        <v>232</v>
      </c>
      <c r="O5981" t="s">
        <v>232</v>
      </c>
      <c r="P5981" t="s">
        <v>232</v>
      </c>
      <c r="Q5981" t="s">
        <v>232</v>
      </c>
      <c r="R5981" t="s">
        <v>232</v>
      </c>
      <c r="S5981" t="s">
        <v>232</v>
      </c>
      <c r="T5981" t="s">
        <v>232</v>
      </c>
      <c r="U5981" t="s">
        <v>232</v>
      </c>
      <c r="V5981" t="s">
        <v>232</v>
      </c>
      <c r="W5981" t="s">
        <v>232</v>
      </c>
      <c r="X5981">
        <v>82.528000000000006</v>
      </c>
      <c r="Y5981">
        <v>80.744</v>
      </c>
      <c r="Z5981">
        <v>68.489999999999995</v>
      </c>
      <c r="AA5981">
        <v>63.392000000000003</v>
      </c>
      <c r="AB5981">
        <v>61.226999999999997</v>
      </c>
      <c r="AC5981">
        <v>58.079000000000001</v>
      </c>
      <c r="AD5981">
        <v>56.433999999999997</v>
      </c>
      <c r="AE5981">
        <v>60.895000000000003</v>
      </c>
      <c r="AF5981">
        <v>60.009</v>
      </c>
      <c r="AG5981">
        <v>48.308</v>
      </c>
      <c r="AH5981">
        <v>52.606999999999999</v>
      </c>
      <c r="AI5981">
        <v>54.174999999999997</v>
      </c>
      <c r="AJ5981">
        <v>51.368000000000002</v>
      </c>
      <c r="AK5981">
        <v>43.838999999999999</v>
      </c>
      <c r="AL5981">
        <v>36.814</v>
      </c>
      <c r="AM5981">
        <v>35.423999999999999</v>
      </c>
      <c r="AN5981">
        <v>34.911999999999999</v>
      </c>
      <c r="AO5981">
        <v>33.051000000000002</v>
      </c>
      <c r="AP5981">
        <v>32.069000000000003</v>
      </c>
      <c r="AQ5981">
        <v>31.306000000000001</v>
      </c>
      <c r="AR5981">
        <v>33.698</v>
      </c>
      <c r="AS5981">
        <v>34.781999999999996</v>
      </c>
      <c r="AT5981">
        <v>34.841000000000001</v>
      </c>
      <c r="AU5981">
        <v>35.265999999999998</v>
      </c>
      <c r="AV5981">
        <v>37.234000000000002</v>
      </c>
      <c r="AW5981">
        <v>35.799999999999997</v>
      </c>
      <c r="AX5981">
        <v>34.228999999999999</v>
      </c>
      <c r="AY5981">
        <v>32.835000000000001</v>
      </c>
      <c r="AZ5981">
        <v>31.6</v>
      </c>
      <c r="BA5981">
        <v>30.541</v>
      </c>
      <c r="BB5981">
        <v>29.577000000000002</v>
      </c>
      <c r="BC5981">
        <v>2017</v>
      </c>
    </row>
    <row r="5982" spans="1:55" x14ac:dyDescent="0.25">
      <c r="A5982">
        <v>283</v>
      </c>
      <c r="B5982" t="s">
        <v>1469</v>
      </c>
      <c r="C5982" t="s">
        <v>356</v>
      </c>
      <c r="D5982" t="s">
        <v>1470</v>
      </c>
      <c r="E5982" t="s">
        <v>357</v>
      </c>
      <c r="F5982" t="s">
        <v>358</v>
      </c>
      <c r="G5982" t="s">
        <v>229</v>
      </c>
      <c r="H5982" t="s">
        <v>230</v>
      </c>
      <c r="I5982" t="s">
        <v>1476</v>
      </c>
      <c r="J5982" t="s">
        <v>232</v>
      </c>
      <c r="K5982" t="s">
        <v>232</v>
      </c>
      <c r="L5982" t="s">
        <v>232</v>
      </c>
      <c r="M5982" t="s">
        <v>232</v>
      </c>
      <c r="N5982" t="s">
        <v>232</v>
      </c>
      <c r="O5982" t="s">
        <v>232</v>
      </c>
      <c r="P5982" t="s">
        <v>232</v>
      </c>
      <c r="Q5982" t="s">
        <v>232</v>
      </c>
      <c r="R5982" t="s">
        <v>232</v>
      </c>
      <c r="S5982" t="s">
        <v>232</v>
      </c>
      <c r="T5982" t="s">
        <v>232</v>
      </c>
      <c r="U5982" t="s">
        <v>232</v>
      </c>
      <c r="V5982" t="s">
        <v>232</v>
      </c>
      <c r="W5982" t="s">
        <v>232</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15.683999999999999</v>
      </c>
      <c r="AR5982">
        <v>18.231000000000002</v>
      </c>
      <c r="AS5982">
        <v>20.222000000000001</v>
      </c>
      <c r="AT5982">
        <v>21.600999999999999</v>
      </c>
      <c r="AU5982">
        <v>23.373000000000001</v>
      </c>
      <c r="AV5982">
        <v>25.687000000000001</v>
      </c>
      <c r="AW5982">
        <v>26.524000000000001</v>
      </c>
      <c r="AX5982">
        <v>27.248999999999999</v>
      </c>
      <c r="AY5982">
        <v>28.09</v>
      </c>
      <c r="AZ5982">
        <v>29.042000000000002</v>
      </c>
      <c r="BA5982">
        <v>30.151</v>
      </c>
      <c r="BB5982">
        <v>31.361999999999998</v>
      </c>
      <c r="BC5982">
        <v>2017</v>
      </c>
    </row>
    <row r="5983" spans="1:55" x14ac:dyDescent="0.25">
      <c r="A5983">
        <v>283</v>
      </c>
      <c r="B5983" t="s">
        <v>1469</v>
      </c>
      <c r="C5983" t="s">
        <v>359</v>
      </c>
      <c r="D5983" t="s">
        <v>1470</v>
      </c>
      <c r="E5983" t="s">
        <v>357</v>
      </c>
      <c r="F5983" t="s">
        <v>358</v>
      </c>
      <c r="G5983" t="s">
        <v>282</v>
      </c>
      <c r="I5983" t="s">
        <v>360</v>
      </c>
      <c r="J5983" t="s">
        <v>232</v>
      </c>
      <c r="K5983" t="s">
        <v>232</v>
      </c>
      <c r="L5983" t="s">
        <v>232</v>
      </c>
      <c r="M5983" t="s">
        <v>232</v>
      </c>
      <c r="N5983" t="s">
        <v>232</v>
      </c>
      <c r="O5983" t="s">
        <v>232</v>
      </c>
      <c r="P5983" t="s">
        <v>232</v>
      </c>
      <c r="Q5983" t="s">
        <v>232</v>
      </c>
      <c r="R5983" t="s">
        <v>232</v>
      </c>
      <c r="S5983" t="s">
        <v>232</v>
      </c>
      <c r="T5983" t="s">
        <v>232</v>
      </c>
      <c r="U5983" t="s">
        <v>232</v>
      </c>
      <c r="V5983" t="s">
        <v>232</v>
      </c>
      <c r="W5983" t="s">
        <v>232</v>
      </c>
      <c r="X5983">
        <v>82.53</v>
      </c>
      <c r="Y5983">
        <v>80.745000000000005</v>
      </c>
      <c r="Z5983">
        <v>68.489999999999995</v>
      </c>
      <c r="AA5983">
        <v>63.392000000000003</v>
      </c>
      <c r="AB5983">
        <v>61.226999999999997</v>
      </c>
      <c r="AC5983">
        <v>58.079000000000001</v>
      </c>
      <c r="AD5983">
        <v>56.433999999999997</v>
      </c>
      <c r="AE5983">
        <v>60.895000000000003</v>
      </c>
      <c r="AF5983">
        <v>60.009</v>
      </c>
      <c r="AG5983">
        <v>59.476999999999997</v>
      </c>
      <c r="AH5983">
        <v>61.904000000000003</v>
      </c>
      <c r="AI5983">
        <v>62.481999999999999</v>
      </c>
      <c r="AJ5983">
        <v>57.649000000000001</v>
      </c>
      <c r="AK5983">
        <v>49.167999999999999</v>
      </c>
      <c r="AL5983">
        <v>41.491</v>
      </c>
      <c r="AM5983">
        <v>40.49</v>
      </c>
      <c r="AN5983">
        <v>39.497</v>
      </c>
      <c r="AO5983">
        <v>36.942999999999998</v>
      </c>
      <c r="AP5983">
        <v>35.283999999999999</v>
      </c>
      <c r="AQ5983">
        <v>34.393999999999998</v>
      </c>
      <c r="AR5983">
        <v>36.518999999999998</v>
      </c>
      <c r="AS5983">
        <v>37.384999999999998</v>
      </c>
      <c r="AT5983">
        <v>37.270000000000003</v>
      </c>
      <c r="AU5983">
        <v>37.527000000000001</v>
      </c>
      <c r="AV5983">
        <v>39.393999999999998</v>
      </c>
      <c r="AW5983">
        <v>37.808</v>
      </c>
      <c r="AX5983">
        <v>36.094000000000001</v>
      </c>
      <c r="AY5983">
        <v>34.567999999999998</v>
      </c>
      <c r="AZ5983">
        <v>33.21</v>
      </c>
      <c r="BA5983">
        <v>32.036999999999999</v>
      </c>
      <c r="BB5983">
        <v>30.966999999999999</v>
      </c>
      <c r="BC5983">
        <v>2017</v>
      </c>
    </row>
    <row r="5984" spans="1:55" x14ac:dyDescent="0.25">
      <c r="A5984">
        <v>283</v>
      </c>
      <c r="B5984" t="s">
        <v>1469</v>
      </c>
      <c r="C5984" t="s">
        <v>361</v>
      </c>
      <c r="D5984" t="s">
        <v>1470</v>
      </c>
      <c r="E5984" t="s">
        <v>362</v>
      </c>
      <c r="F5984" t="s">
        <v>363</v>
      </c>
      <c r="G5984" t="s">
        <v>229</v>
      </c>
      <c r="H5984" t="s">
        <v>230</v>
      </c>
      <c r="I5984" t="s">
        <v>1476</v>
      </c>
      <c r="J5984" t="s">
        <v>232</v>
      </c>
      <c r="K5984" t="s">
        <v>232</v>
      </c>
      <c r="L5984" t="s">
        <v>232</v>
      </c>
      <c r="M5984" t="s">
        <v>232</v>
      </c>
      <c r="N5984" t="s">
        <v>232</v>
      </c>
      <c r="O5984" t="s">
        <v>232</v>
      </c>
      <c r="P5984" t="s">
        <v>232</v>
      </c>
      <c r="Q5984" t="s">
        <v>232</v>
      </c>
      <c r="R5984" t="s">
        <v>232</v>
      </c>
      <c r="S5984" t="s">
        <v>232</v>
      </c>
      <c r="T5984" t="s">
        <v>232</v>
      </c>
      <c r="U5984" t="s">
        <v>232</v>
      </c>
      <c r="V5984" t="s">
        <v>232</v>
      </c>
      <c r="W5984" t="s">
        <v>232</v>
      </c>
      <c r="X5984">
        <v>8.1980000000000004</v>
      </c>
      <c r="Y5984">
        <v>8.3800000000000008</v>
      </c>
      <c r="Z5984">
        <v>9.8810000000000002</v>
      </c>
      <c r="AA5984">
        <v>10.677</v>
      </c>
      <c r="AB5984">
        <v>11.574999999999999</v>
      </c>
      <c r="AC5984">
        <v>12.13</v>
      </c>
      <c r="AD5984">
        <v>12.304</v>
      </c>
      <c r="AE5984">
        <v>12.502000000000001</v>
      </c>
      <c r="AF5984">
        <v>12.994</v>
      </c>
      <c r="AG5984">
        <v>13.694000000000001</v>
      </c>
      <c r="AH5984">
        <v>15.013</v>
      </c>
      <c r="AI5984">
        <v>16.373999999999999</v>
      </c>
      <c r="AJ5984">
        <v>18.145</v>
      </c>
      <c r="AK5984">
        <v>21.295999999999999</v>
      </c>
      <c r="AL5984">
        <v>25.155999999999999</v>
      </c>
      <c r="AM5984">
        <v>27.117000000000001</v>
      </c>
      <c r="AN5984">
        <v>29.44</v>
      </c>
      <c r="AO5984">
        <v>34.686</v>
      </c>
      <c r="AP5984">
        <v>40.43</v>
      </c>
      <c r="AQ5984">
        <v>45.6</v>
      </c>
      <c r="AR5984">
        <v>49.920999999999999</v>
      </c>
      <c r="AS5984">
        <v>54.091999999999999</v>
      </c>
      <c r="AT5984">
        <v>57.957999999999998</v>
      </c>
      <c r="AU5984">
        <v>62.283999999999999</v>
      </c>
      <c r="AV5984">
        <v>65.206000000000003</v>
      </c>
      <c r="AW5984">
        <v>70.155000000000001</v>
      </c>
      <c r="AX5984">
        <v>75.494</v>
      </c>
      <c r="AY5984">
        <v>81.260000000000005</v>
      </c>
      <c r="AZ5984">
        <v>87.450999999999993</v>
      </c>
      <c r="BA5984">
        <v>94.111999999999995</v>
      </c>
      <c r="BB5984">
        <v>101.273</v>
      </c>
      <c r="BC5984">
        <v>2017</v>
      </c>
    </row>
    <row r="5985" spans="1:55" x14ac:dyDescent="0.25">
      <c r="A5985">
        <v>283</v>
      </c>
      <c r="B5985" t="s">
        <v>1469</v>
      </c>
      <c r="C5985" t="s">
        <v>364</v>
      </c>
      <c r="D5985" t="s">
        <v>1470</v>
      </c>
      <c r="E5985" t="s">
        <v>365</v>
      </c>
      <c r="F5985" t="s">
        <v>366</v>
      </c>
      <c r="G5985" t="s">
        <v>242</v>
      </c>
      <c r="H5985" t="s">
        <v>230</v>
      </c>
      <c r="I5985" t="s">
        <v>1477</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-4.1769999999999996</v>
      </c>
      <c r="AQ5985">
        <v>-4.4009999999999998</v>
      </c>
      <c r="AR5985">
        <v>-6.73</v>
      </c>
      <c r="AS5985">
        <v>-4.274</v>
      </c>
      <c r="AT5985">
        <v>-4.6340000000000003</v>
      </c>
      <c r="AU5985">
        <v>-4.9409999999999998</v>
      </c>
      <c r="AV5985">
        <v>-5.532</v>
      </c>
      <c r="AW5985">
        <v>-3.73</v>
      </c>
      <c r="AX5985">
        <v>-3.0169999999999999</v>
      </c>
      <c r="AY5985">
        <v>-2.7970000000000002</v>
      </c>
      <c r="AZ5985">
        <v>-2.9329999999999998</v>
      </c>
      <c r="BA5985">
        <v>-3.1240000000000001</v>
      </c>
      <c r="BB5985">
        <v>-3.3860000000000001</v>
      </c>
      <c r="BC5985">
        <v>2017</v>
      </c>
    </row>
    <row r="5986" spans="1:55" x14ac:dyDescent="0.25">
      <c r="A5986">
        <v>283</v>
      </c>
      <c r="B5986" t="s">
        <v>1469</v>
      </c>
      <c r="C5986" t="s">
        <v>368</v>
      </c>
      <c r="D5986" t="s">
        <v>1470</v>
      </c>
      <c r="E5986" t="s">
        <v>365</v>
      </c>
      <c r="F5986" t="s">
        <v>366</v>
      </c>
      <c r="G5986" t="s">
        <v>282</v>
      </c>
      <c r="I5986" t="s">
        <v>369</v>
      </c>
      <c r="J5986">
        <v>-8.1389999999999993</v>
      </c>
      <c r="K5986">
        <v>-11.702999999999999</v>
      </c>
      <c r="L5986">
        <v>-3.843</v>
      </c>
      <c r="M5986">
        <v>3.8319999999999999</v>
      </c>
      <c r="N5986">
        <v>-3.738</v>
      </c>
      <c r="O5986">
        <v>1.3120000000000001</v>
      </c>
      <c r="P5986">
        <v>-1.6619999999999999</v>
      </c>
      <c r="Q5986">
        <v>9.1180000000000003</v>
      </c>
      <c r="R5986">
        <v>13.962</v>
      </c>
      <c r="S5986">
        <v>2.1520000000000001</v>
      </c>
      <c r="T5986">
        <v>3.7130000000000001</v>
      </c>
      <c r="U5986">
        <v>-3.8929999999999998</v>
      </c>
      <c r="V5986">
        <v>-3.7530000000000001</v>
      </c>
      <c r="W5986">
        <v>-1.2450000000000001</v>
      </c>
      <c r="X5986">
        <v>0.19400000000000001</v>
      </c>
      <c r="Y5986">
        <v>-5.6159999999999997</v>
      </c>
      <c r="Z5986">
        <v>-2.0299999999999998</v>
      </c>
      <c r="AA5986">
        <v>-4.7460000000000004</v>
      </c>
      <c r="AB5986">
        <v>-8.7769999999999992</v>
      </c>
      <c r="AC5986">
        <v>-9.5530000000000008</v>
      </c>
      <c r="AD5986">
        <v>-5.4660000000000002</v>
      </c>
      <c r="AE5986">
        <v>-1.3620000000000001</v>
      </c>
      <c r="AF5986">
        <v>-0.73499999999999999</v>
      </c>
      <c r="AG5986">
        <v>-3.9180000000000001</v>
      </c>
      <c r="AH5986">
        <v>-6.6820000000000004</v>
      </c>
      <c r="AI5986">
        <v>-6.4989999999999997</v>
      </c>
      <c r="AJ5986">
        <v>-2.5499999999999998</v>
      </c>
      <c r="AK5986">
        <v>-7.218</v>
      </c>
      <c r="AL5986">
        <v>-10.497999999999999</v>
      </c>
      <c r="AM5986">
        <v>-0.78300000000000003</v>
      </c>
      <c r="AN5986">
        <v>-10.574</v>
      </c>
      <c r="AO5986">
        <v>-13.039</v>
      </c>
      <c r="AP5986">
        <v>-10.331</v>
      </c>
      <c r="AQ5986">
        <v>-9.6509999999999998</v>
      </c>
      <c r="AR5986">
        <v>-13.481</v>
      </c>
      <c r="AS5986">
        <v>-7.9020000000000001</v>
      </c>
      <c r="AT5986">
        <v>-7.9950000000000001</v>
      </c>
      <c r="AU5986">
        <v>-7.9329999999999998</v>
      </c>
      <c r="AV5986">
        <v>-8.484</v>
      </c>
      <c r="AW5986">
        <v>-5.3170000000000002</v>
      </c>
      <c r="AX5986">
        <v>-3.996</v>
      </c>
      <c r="AY5986">
        <v>-3.4420000000000002</v>
      </c>
      <c r="AZ5986">
        <v>-3.3540000000000001</v>
      </c>
      <c r="BA5986">
        <v>-3.319</v>
      </c>
      <c r="BB5986">
        <v>-3.3439999999999999</v>
      </c>
      <c r="BC5986">
        <v>2017</v>
      </c>
    </row>
    <row r="5987" spans="1:55" x14ac:dyDescent="0.25">
      <c r="A5987">
        <v>853</v>
      </c>
      <c r="B5987" t="s">
        <v>1478</v>
      </c>
      <c r="C5987" t="s">
        <v>225</v>
      </c>
      <c r="D5987" t="s">
        <v>1479</v>
      </c>
      <c r="E5987" t="s">
        <v>227</v>
      </c>
      <c r="F5987" t="s">
        <v>228</v>
      </c>
      <c r="G5987" t="s">
        <v>229</v>
      </c>
      <c r="H5987" t="s">
        <v>230</v>
      </c>
      <c r="I5987" t="s">
        <v>1480</v>
      </c>
      <c r="J5987">
        <v>16.189</v>
      </c>
      <c r="K5987">
        <v>16.375</v>
      </c>
      <c r="L5987">
        <v>16.510999999999999</v>
      </c>
      <c r="M5987">
        <v>17.079000000000001</v>
      </c>
      <c r="N5987">
        <v>16.911000000000001</v>
      </c>
      <c r="O5987">
        <v>17.515999999999998</v>
      </c>
      <c r="P5987">
        <v>18.506</v>
      </c>
      <c r="Q5987">
        <v>19.016999999999999</v>
      </c>
      <c r="R5987">
        <v>19.571000000000002</v>
      </c>
      <c r="S5987">
        <v>19.292000000000002</v>
      </c>
      <c r="T5987">
        <v>18.713999999999999</v>
      </c>
      <c r="U5987">
        <v>20.501000000000001</v>
      </c>
      <c r="V5987">
        <v>23.335999999999999</v>
      </c>
      <c r="W5987">
        <v>27.585000000000001</v>
      </c>
      <c r="X5987">
        <v>29.225000000000001</v>
      </c>
      <c r="Y5987">
        <v>28.218</v>
      </c>
      <c r="Z5987">
        <v>30.08</v>
      </c>
      <c r="AA5987">
        <v>28.170999999999999</v>
      </c>
      <c r="AB5987">
        <v>29.49</v>
      </c>
      <c r="AC5987">
        <v>30.038</v>
      </c>
      <c r="AD5987">
        <v>29.3</v>
      </c>
      <c r="AE5987">
        <v>29.286999999999999</v>
      </c>
      <c r="AF5987">
        <v>29.875</v>
      </c>
      <c r="AG5987">
        <v>31.186</v>
      </c>
      <c r="AH5987">
        <v>31.364000000000001</v>
      </c>
      <c r="AI5987">
        <v>32.594999999999999</v>
      </c>
      <c r="AJ5987">
        <v>33.341999999999999</v>
      </c>
      <c r="AK5987">
        <v>37.040999999999997</v>
      </c>
      <c r="AL5987">
        <v>36.930999999999997</v>
      </c>
      <c r="AM5987">
        <v>39.444000000000003</v>
      </c>
      <c r="AN5987">
        <v>43.438000000000002</v>
      </c>
      <c r="AO5987">
        <v>43.918999999999997</v>
      </c>
      <c r="AP5987">
        <v>45.960999999999999</v>
      </c>
      <c r="AQ5987">
        <v>47.720999999999997</v>
      </c>
      <c r="AR5987">
        <v>55.08</v>
      </c>
      <c r="AS5987">
        <v>57.999000000000002</v>
      </c>
      <c r="AT5987">
        <v>58.991</v>
      </c>
      <c r="AU5987">
        <v>60.390999999999998</v>
      </c>
      <c r="AV5987">
        <v>60.392000000000003</v>
      </c>
      <c r="AW5987">
        <v>62.667000000000002</v>
      </c>
      <c r="AX5987">
        <v>64.641000000000005</v>
      </c>
      <c r="AY5987">
        <v>66.968999999999994</v>
      </c>
      <c r="AZ5987">
        <v>69.424999999999997</v>
      </c>
      <c r="BA5987">
        <v>72.040000000000006</v>
      </c>
      <c r="BB5987">
        <v>74.864999999999995</v>
      </c>
      <c r="BC5987">
        <v>2015</v>
      </c>
    </row>
    <row r="5988" spans="1:55" x14ac:dyDescent="0.25">
      <c r="A5988">
        <v>853</v>
      </c>
      <c r="B5988" t="s">
        <v>1478</v>
      </c>
      <c r="C5988" t="s">
        <v>233</v>
      </c>
      <c r="D5988" t="s">
        <v>1479</v>
      </c>
      <c r="E5988" t="s">
        <v>227</v>
      </c>
      <c r="F5988" t="s">
        <v>234</v>
      </c>
      <c r="G5988" t="s">
        <v>235</v>
      </c>
      <c r="I5988" t="s">
        <v>236</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-2.996</v>
      </c>
      <c r="U5988">
        <v>9.5500000000000007</v>
      </c>
      <c r="V5988">
        <v>13.827999999999999</v>
      </c>
      <c r="W5988">
        <v>18.206</v>
      </c>
      <c r="X5988">
        <v>5.9459999999999997</v>
      </c>
      <c r="Y5988">
        <v>-3.4460000000000002</v>
      </c>
      <c r="Z5988">
        <v>6.5990000000000002</v>
      </c>
      <c r="AA5988">
        <v>-6.343</v>
      </c>
      <c r="AB5988">
        <v>4.6820000000000004</v>
      </c>
      <c r="AC5988">
        <v>1.8560000000000001</v>
      </c>
      <c r="AD5988">
        <v>-2.4550000000000001</v>
      </c>
      <c r="AE5988">
        <v>-4.4999999999999998E-2</v>
      </c>
      <c r="AF5988">
        <v>2.008</v>
      </c>
      <c r="AG5988">
        <v>4.3879999999999999</v>
      </c>
      <c r="AH5988">
        <v>0.56999999999999995</v>
      </c>
      <c r="AI5988">
        <v>3.9239999999999999</v>
      </c>
      <c r="AJ5988">
        <v>2.294</v>
      </c>
      <c r="AK5988">
        <v>11.093999999999999</v>
      </c>
      <c r="AL5988">
        <v>-0.29899999999999999</v>
      </c>
      <c r="AM5988">
        <v>6.8070000000000004</v>
      </c>
      <c r="AN5988">
        <v>10.125</v>
      </c>
      <c r="AO5988">
        <v>1.107</v>
      </c>
      <c r="AP5988">
        <v>4.6479999999999997</v>
      </c>
      <c r="AQ5988">
        <v>3.83</v>
      </c>
      <c r="AR5988">
        <v>15.420999999999999</v>
      </c>
      <c r="AS5988">
        <v>5.2990000000000004</v>
      </c>
      <c r="AT5988">
        <v>1.7110000000000001</v>
      </c>
      <c r="AU5988">
        <v>2.3740000000000001</v>
      </c>
      <c r="AV5988">
        <v>1E-3</v>
      </c>
      <c r="AW5988">
        <v>3.7669999999999999</v>
      </c>
      <c r="AX5988">
        <v>3.15</v>
      </c>
      <c r="AY5988">
        <v>3.6</v>
      </c>
      <c r="AZ5988">
        <v>3.6669999999999998</v>
      </c>
      <c r="BA5988">
        <v>3.7679999999999998</v>
      </c>
      <c r="BB5988">
        <v>3.9209999999999998</v>
      </c>
      <c r="BC5988">
        <v>2015</v>
      </c>
    </row>
    <row r="5989" spans="1:55" x14ac:dyDescent="0.25">
      <c r="A5989">
        <v>853</v>
      </c>
      <c r="B5989" t="s">
        <v>1478</v>
      </c>
      <c r="C5989" t="s">
        <v>237</v>
      </c>
      <c r="D5989" t="s">
        <v>1479</v>
      </c>
      <c r="E5989" t="s">
        <v>238</v>
      </c>
      <c r="F5989" t="s">
        <v>239</v>
      </c>
      <c r="G5989" t="s">
        <v>229</v>
      </c>
      <c r="H5989" t="s">
        <v>230</v>
      </c>
      <c r="I5989" t="s">
        <v>1480</v>
      </c>
      <c r="J5989">
        <v>2.7879999999999998</v>
      </c>
      <c r="K5989">
        <v>2.7440000000000002</v>
      </c>
      <c r="L5989">
        <v>2.855</v>
      </c>
      <c r="M5989">
        <v>3.2240000000000002</v>
      </c>
      <c r="N5989">
        <v>3.1920000000000002</v>
      </c>
      <c r="O5989">
        <v>3.306</v>
      </c>
      <c r="P5989">
        <v>3.4929999999999999</v>
      </c>
      <c r="Q5989">
        <v>3.59</v>
      </c>
      <c r="R5989">
        <v>4.7629999999999999</v>
      </c>
      <c r="S5989">
        <v>4.577</v>
      </c>
      <c r="T5989">
        <v>4.6230000000000002</v>
      </c>
      <c r="U5989">
        <v>5.4180000000000001</v>
      </c>
      <c r="V5989">
        <v>6.3460000000000001</v>
      </c>
      <c r="W5989">
        <v>7.3140000000000001</v>
      </c>
      <c r="X5989">
        <v>8.31</v>
      </c>
      <c r="Y5989">
        <v>9.3089999999999993</v>
      </c>
      <c r="Z5989">
        <v>10.210000000000001</v>
      </c>
      <c r="AA5989">
        <v>10.638</v>
      </c>
      <c r="AB5989">
        <v>11.726000000000001</v>
      </c>
      <c r="AC5989">
        <v>13.266</v>
      </c>
      <c r="AD5989">
        <v>14.63</v>
      </c>
      <c r="AE5989">
        <v>15.622</v>
      </c>
      <c r="AF5989">
        <v>17.84</v>
      </c>
      <c r="AG5989">
        <v>19.898</v>
      </c>
      <c r="AH5989">
        <v>20.225000000000001</v>
      </c>
      <c r="AI5989">
        <v>22.681999999999999</v>
      </c>
      <c r="AJ5989">
        <v>25.39</v>
      </c>
      <c r="AK5989">
        <v>28.303999999999998</v>
      </c>
      <c r="AL5989">
        <v>31.512</v>
      </c>
      <c r="AM5989">
        <v>32.012999999999998</v>
      </c>
      <c r="AN5989">
        <v>38.752000000000002</v>
      </c>
      <c r="AO5989">
        <v>42.642000000000003</v>
      </c>
      <c r="AP5989">
        <v>44.372</v>
      </c>
      <c r="AQ5989">
        <v>47.720999999999997</v>
      </c>
      <c r="AR5989">
        <v>56.76</v>
      </c>
      <c r="AS5989">
        <v>57.136000000000003</v>
      </c>
      <c r="AT5989">
        <v>59.615000000000002</v>
      </c>
      <c r="AU5989">
        <v>65.486000000000004</v>
      </c>
      <c r="AV5989">
        <v>70.617000000000004</v>
      </c>
      <c r="AW5989">
        <v>73.025000000000006</v>
      </c>
      <c r="AX5989">
        <v>77.305999999999997</v>
      </c>
      <c r="AY5989">
        <v>82.180999999999997</v>
      </c>
      <c r="AZ5989">
        <v>87.510999999999996</v>
      </c>
      <c r="BA5989">
        <v>92.742000000000004</v>
      </c>
      <c r="BB5989">
        <v>98.1</v>
      </c>
      <c r="BC5989">
        <v>2015</v>
      </c>
    </row>
    <row r="5990" spans="1:55" x14ac:dyDescent="0.25">
      <c r="A5990">
        <v>853</v>
      </c>
      <c r="B5990" t="s">
        <v>1478</v>
      </c>
      <c r="C5990" t="s">
        <v>240</v>
      </c>
      <c r="D5990" t="s">
        <v>1479</v>
      </c>
      <c r="E5990" t="s">
        <v>238</v>
      </c>
      <c r="F5990" t="s">
        <v>241</v>
      </c>
      <c r="G5990" t="s">
        <v>242</v>
      </c>
      <c r="H5990" t="s">
        <v>230</v>
      </c>
      <c r="I5990" t="s">
        <v>243</v>
      </c>
      <c r="J5990">
        <v>4.1580000000000004</v>
      </c>
      <c r="K5990">
        <v>4.0810000000000004</v>
      </c>
      <c r="L5990">
        <v>3.871</v>
      </c>
      <c r="M5990">
        <v>3.8650000000000002</v>
      </c>
      <c r="N5990">
        <v>3.57</v>
      </c>
      <c r="O5990">
        <v>3.306</v>
      </c>
      <c r="P5990">
        <v>3.597</v>
      </c>
      <c r="Q5990">
        <v>3.9529999999999998</v>
      </c>
      <c r="R5990">
        <v>5.4939999999999998</v>
      </c>
      <c r="S5990">
        <v>5.3289999999999997</v>
      </c>
      <c r="T5990">
        <v>4.84</v>
      </c>
      <c r="U5990">
        <v>5.6929999999999996</v>
      </c>
      <c r="V5990">
        <v>6.5780000000000003</v>
      </c>
      <c r="W5990">
        <v>7.4770000000000003</v>
      </c>
      <c r="X5990">
        <v>8.2170000000000005</v>
      </c>
      <c r="Y5990">
        <v>7.2729999999999997</v>
      </c>
      <c r="Z5990">
        <v>7.74</v>
      </c>
      <c r="AA5990">
        <v>7.3979999999999997</v>
      </c>
      <c r="AB5990">
        <v>5.6550000000000002</v>
      </c>
      <c r="AC5990">
        <v>5.16</v>
      </c>
      <c r="AD5990">
        <v>5.258</v>
      </c>
      <c r="AE5990">
        <v>4.6100000000000003</v>
      </c>
      <c r="AF5990">
        <v>4.58</v>
      </c>
      <c r="AG5990">
        <v>5.5839999999999996</v>
      </c>
      <c r="AH5990">
        <v>6.2759999999999998</v>
      </c>
      <c r="AI5990">
        <v>7.3120000000000003</v>
      </c>
      <c r="AJ5990">
        <v>8.3059999999999992</v>
      </c>
      <c r="AK5990">
        <v>9.5449999999999999</v>
      </c>
      <c r="AL5990">
        <v>11.670999999999999</v>
      </c>
      <c r="AM5990">
        <v>11.619</v>
      </c>
      <c r="AN5990">
        <v>14.250999999999999</v>
      </c>
      <c r="AO5990">
        <v>17.984999999999999</v>
      </c>
      <c r="AP5990">
        <v>21.295000000000002</v>
      </c>
      <c r="AQ5990">
        <v>21.260999999999999</v>
      </c>
      <c r="AR5990">
        <v>23.06</v>
      </c>
      <c r="AS5990">
        <v>20.638999999999999</v>
      </c>
      <c r="AT5990">
        <v>19.027999999999999</v>
      </c>
      <c r="AU5990">
        <v>20.334</v>
      </c>
      <c r="AV5990">
        <v>21.318999999999999</v>
      </c>
      <c r="AW5990">
        <v>21.452999999999999</v>
      </c>
      <c r="AX5990">
        <v>22.114000000000001</v>
      </c>
      <c r="AY5990">
        <v>22.901</v>
      </c>
      <c r="AZ5990">
        <v>23.753</v>
      </c>
      <c r="BA5990">
        <v>24.597999999999999</v>
      </c>
      <c r="BB5990">
        <v>25.550999999999998</v>
      </c>
      <c r="BC5990">
        <v>2015</v>
      </c>
    </row>
    <row r="5991" spans="1:55" x14ac:dyDescent="0.25">
      <c r="A5991">
        <v>853</v>
      </c>
      <c r="B5991" t="s">
        <v>1478</v>
      </c>
      <c r="C5991" t="s">
        <v>244</v>
      </c>
      <c r="D5991" t="s">
        <v>1479</v>
      </c>
      <c r="E5991" t="s">
        <v>238</v>
      </c>
      <c r="F5991" t="s">
        <v>245</v>
      </c>
      <c r="G5991" t="s">
        <v>246</v>
      </c>
      <c r="H5991" t="s">
        <v>230</v>
      </c>
      <c r="I5991" t="s">
        <v>243</v>
      </c>
      <c r="J5991">
        <v>3.1680000000000001</v>
      </c>
      <c r="K5991">
        <v>3.5070000000000001</v>
      </c>
      <c r="L5991">
        <v>3.7549999999999999</v>
      </c>
      <c r="M5991">
        <v>4.0359999999999996</v>
      </c>
      <c r="N5991">
        <v>4.141</v>
      </c>
      <c r="O5991">
        <v>4.4240000000000004</v>
      </c>
      <c r="P5991">
        <v>4.7690000000000001</v>
      </c>
      <c r="Q5991">
        <v>5.0209999999999999</v>
      </c>
      <c r="R5991">
        <v>5.35</v>
      </c>
      <c r="S5991">
        <v>5.48</v>
      </c>
      <c r="T5991">
        <v>5.5149999999999997</v>
      </c>
      <c r="U5991">
        <v>6.2460000000000004</v>
      </c>
      <c r="V5991">
        <v>7.2720000000000002</v>
      </c>
      <c r="W5991">
        <v>8.8000000000000007</v>
      </c>
      <c r="X5991">
        <v>9.5220000000000002</v>
      </c>
      <c r="Y5991">
        <v>9.3859999999999992</v>
      </c>
      <c r="Z5991">
        <v>10.189</v>
      </c>
      <c r="AA5991">
        <v>9.7070000000000007</v>
      </c>
      <c r="AB5991">
        <v>10.276</v>
      </c>
      <c r="AC5991">
        <v>10.618</v>
      </c>
      <c r="AD5991">
        <v>10.589</v>
      </c>
      <c r="AE5991">
        <v>10.816000000000001</v>
      </c>
      <c r="AF5991">
        <v>11.208</v>
      </c>
      <c r="AG5991">
        <v>11.917</v>
      </c>
      <c r="AH5991">
        <v>12.308</v>
      </c>
      <c r="AI5991">
        <v>13.189</v>
      </c>
      <c r="AJ5991">
        <v>13.9</v>
      </c>
      <c r="AK5991">
        <v>15.856999999999999</v>
      </c>
      <c r="AL5991">
        <v>16.117000000000001</v>
      </c>
      <c r="AM5991">
        <v>17.344999999999999</v>
      </c>
      <c r="AN5991">
        <v>19.324000000000002</v>
      </c>
      <c r="AO5991">
        <v>19.946000000000002</v>
      </c>
      <c r="AP5991">
        <v>21.273</v>
      </c>
      <c r="AQ5991">
        <v>22.475999999999999</v>
      </c>
      <c r="AR5991">
        <v>26.433</v>
      </c>
      <c r="AS5991">
        <v>28.131</v>
      </c>
      <c r="AT5991">
        <v>28.925000000000001</v>
      </c>
      <c r="AU5991">
        <v>30.175000000000001</v>
      </c>
      <c r="AV5991">
        <v>30.855</v>
      </c>
      <c r="AW5991">
        <v>32.587000000000003</v>
      </c>
      <c r="AX5991">
        <v>34.314999999999998</v>
      </c>
      <c r="AY5991">
        <v>36.29</v>
      </c>
      <c r="AZ5991">
        <v>38.399000000000001</v>
      </c>
      <c r="BA5991">
        <v>40.671999999999997</v>
      </c>
      <c r="BB5991">
        <v>43.151000000000003</v>
      </c>
      <c r="BC5991">
        <v>2015</v>
      </c>
    </row>
    <row r="5992" spans="1:55" x14ac:dyDescent="0.25">
      <c r="A5992">
        <v>853</v>
      </c>
      <c r="B5992" t="s">
        <v>1478</v>
      </c>
      <c r="C5992" t="s">
        <v>247</v>
      </c>
      <c r="D5992" t="s">
        <v>1479</v>
      </c>
      <c r="E5992" t="s">
        <v>248</v>
      </c>
      <c r="F5992" t="s">
        <v>249</v>
      </c>
      <c r="G5992" t="s">
        <v>250</v>
      </c>
      <c r="I5992" t="s">
        <v>251</v>
      </c>
      <c r="J5992">
        <v>17.22</v>
      </c>
      <c r="K5992">
        <v>16.757000000000001</v>
      </c>
      <c r="L5992">
        <v>17.29</v>
      </c>
      <c r="M5992">
        <v>18.876000000000001</v>
      </c>
      <c r="N5992">
        <v>18.876000000000001</v>
      </c>
      <c r="O5992">
        <v>18.876000000000001</v>
      </c>
      <c r="P5992">
        <v>18.876000000000001</v>
      </c>
      <c r="Q5992">
        <v>18.876000000000001</v>
      </c>
      <c r="R5992">
        <v>24.338999999999999</v>
      </c>
      <c r="S5992">
        <v>23.722999999999999</v>
      </c>
      <c r="T5992">
        <v>24.701000000000001</v>
      </c>
      <c r="U5992">
        <v>26.428000000000001</v>
      </c>
      <c r="V5992">
        <v>27.193000000000001</v>
      </c>
      <c r="W5992">
        <v>26.513999999999999</v>
      </c>
      <c r="X5992">
        <v>28.436</v>
      </c>
      <c r="Y5992">
        <v>32.988999999999997</v>
      </c>
      <c r="Z5992">
        <v>33.944000000000003</v>
      </c>
      <c r="AA5992">
        <v>37.762999999999998</v>
      </c>
      <c r="AB5992">
        <v>39.762999999999998</v>
      </c>
      <c r="AC5992">
        <v>44.164000000000001</v>
      </c>
      <c r="AD5992">
        <v>49.93</v>
      </c>
      <c r="AE5992">
        <v>53.341999999999999</v>
      </c>
      <c r="AF5992">
        <v>59.715000000000003</v>
      </c>
      <c r="AG5992">
        <v>63.804000000000002</v>
      </c>
      <c r="AH5992">
        <v>64.484999999999999</v>
      </c>
      <c r="AI5992">
        <v>69.587000000000003</v>
      </c>
      <c r="AJ5992">
        <v>76.149000000000001</v>
      </c>
      <c r="AK5992">
        <v>76.412000000000006</v>
      </c>
      <c r="AL5992">
        <v>85.326999999999998</v>
      </c>
      <c r="AM5992">
        <v>81.16</v>
      </c>
      <c r="AN5992">
        <v>89.212000000000003</v>
      </c>
      <c r="AO5992">
        <v>97.091999999999999</v>
      </c>
      <c r="AP5992">
        <v>96.543999999999997</v>
      </c>
      <c r="AQ5992">
        <v>100</v>
      </c>
      <c r="AR5992">
        <v>103.05</v>
      </c>
      <c r="AS5992">
        <v>98.513000000000005</v>
      </c>
      <c r="AT5992">
        <v>101.057</v>
      </c>
      <c r="AU5992">
        <v>108.435</v>
      </c>
      <c r="AV5992">
        <v>116.931</v>
      </c>
      <c r="AW5992">
        <v>116.52800000000001</v>
      </c>
      <c r="AX5992">
        <v>119.592</v>
      </c>
      <c r="AY5992">
        <v>122.71599999999999</v>
      </c>
      <c r="AZ5992">
        <v>126.053</v>
      </c>
      <c r="BA5992">
        <v>128.73599999999999</v>
      </c>
      <c r="BB5992">
        <v>131.035</v>
      </c>
      <c r="BC5992">
        <v>2015</v>
      </c>
    </row>
    <row r="5993" spans="1:55" x14ac:dyDescent="0.25">
      <c r="A5993">
        <v>853</v>
      </c>
      <c r="B5993" t="s">
        <v>1478</v>
      </c>
      <c r="C5993" t="s">
        <v>252</v>
      </c>
      <c r="D5993" t="s">
        <v>1479</v>
      </c>
      <c r="E5993" t="s">
        <v>253</v>
      </c>
      <c r="F5993" t="s">
        <v>254</v>
      </c>
      <c r="G5993" t="s">
        <v>229</v>
      </c>
      <c r="H5993" t="s">
        <v>220</v>
      </c>
      <c r="I5993" t="s">
        <v>255</v>
      </c>
      <c r="J5993" s="52">
        <v>5469.21</v>
      </c>
      <c r="K5993" s="52">
        <v>5386.47</v>
      </c>
      <c r="L5993" s="52">
        <v>5309.06</v>
      </c>
      <c r="M5993" s="52">
        <v>5370.7</v>
      </c>
      <c r="N5993" s="52">
        <v>5203.34</v>
      </c>
      <c r="O5993" s="52">
        <v>5260.02</v>
      </c>
      <c r="P5993" s="52">
        <v>5443</v>
      </c>
      <c r="Q5993" s="52">
        <v>5676.8</v>
      </c>
      <c r="R5993" s="52">
        <v>5672.62</v>
      </c>
      <c r="S5993" s="52">
        <v>5358.86</v>
      </c>
      <c r="T5993" s="52">
        <v>4979.46</v>
      </c>
      <c r="U5993" s="52">
        <v>5290.97</v>
      </c>
      <c r="V5993" s="52">
        <v>5581.78</v>
      </c>
      <c r="W5993" s="52">
        <v>6432.24</v>
      </c>
      <c r="X5993" s="52">
        <v>6639.75</v>
      </c>
      <c r="Y5993" s="52">
        <v>6242.83</v>
      </c>
      <c r="Z5993" s="52">
        <v>6482.98</v>
      </c>
      <c r="AA5993" s="52">
        <v>5917.47</v>
      </c>
      <c r="AB5993" s="52">
        <v>6039.63</v>
      </c>
      <c r="AC5993" s="52">
        <v>6000.41</v>
      </c>
      <c r="AD5993" s="52">
        <v>5711.56</v>
      </c>
      <c r="AE5993" s="52">
        <v>5571.98</v>
      </c>
      <c r="AF5993" s="52">
        <v>5548.55</v>
      </c>
      <c r="AG5993" s="52">
        <v>5655.24</v>
      </c>
      <c r="AH5993" s="52">
        <v>5554.22</v>
      </c>
      <c r="AI5993" s="52">
        <v>5638.08</v>
      </c>
      <c r="AJ5993" s="52">
        <v>5634.55</v>
      </c>
      <c r="AK5993" s="52">
        <v>6116.58</v>
      </c>
      <c r="AL5993" s="52">
        <v>5960.12</v>
      </c>
      <c r="AM5993" s="52">
        <v>6222.76</v>
      </c>
      <c r="AN5993" s="52">
        <v>6499.14</v>
      </c>
      <c r="AO5993" s="52">
        <v>6231.98</v>
      </c>
      <c r="AP5993" s="52">
        <v>6185.11</v>
      </c>
      <c r="AQ5993" s="52">
        <v>6284.95</v>
      </c>
      <c r="AR5993" s="52">
        <v>7101.8</v>
      </c>
      <c r="AS5993" s="52">
        <v>7323.23</v>
      </c>
      <c r="AT5993" s="52">
        <v>7296.34</v>
      </c>
      <c r="AU5993" s="52">
        <v>7316.98</v>
      </c>
      <c r="AV5993" s="52">
        <v>7167.59</v>
      </c>
      <c r="AW5993" s="52">
        <v>7285.69</v>
      </c>
      <c r="AX5993" s="52">
        <v>7361.65</v>
      </c>
      <c r="AY5993" s="52">
        <v>7470.89</v>
      </c>
      <c r="AZ5993" s="52">
        <v>7586.64</v>
      </c>
      <c r="BA5993" s="52">
        <v>7711.69</v>
      </c>
      <c r="BB5993" s="52">
        <v>7850.35</v>
      </c>
      <c r="BC5993">
        <v>2014</v>
      </c>
    </row>
    <row r="5994" spans="1:55" x14ac:dyDescent="0.25">
      <c r="A5994">
        <v>853</v>
      </c>
      <c r="B5994" t="s">
        <v>1478</v>
      </c>
      <c r="C5994" t="s">
        <v>256</v>
      </c>
      <c r="D5994" t="s">
        <v>1479</v>
      </c>
      <c r="E5994" t="s">
        <v>253</v>
      </c>
      <c r="F5994" t="s">
        <v>257</v>
      </c>
      <c r="G5994" t="s">
        <v>258</v>
      </c>
      <c r="H5994" t="s">
        <v>220</v>
      </c>
      <c r="I5994" t="s">
        <v>255</v>
      </c>
      <c r="J5994" s="52">
        <v>2483.85</v>
      </c>
      <c r="K5994" s="52">
        <v>2446.2800000000002</v>
      </c>
      <c r="L5994" s="52">
        <v>2411.12</v>
      </c>
      <c r="M5994" s="52">
        <v>2439.11</v>
      </c>
      <c r="N5994" s="52">
        <v>2363.11</v>
      </c>
      <c r="O5994" s="52">
        <v>2388.85</v>
      </c>
      <c r="P5994" s="52">
        <v>2471.9499999999998</v>
      </c>
      <c r="Q5994" s="52">
        <v>2578.13</v>
      </c>
      <c r="R5994" s="52">
        <v>2576.23</v>
      </c>
      <c r="S5994" s="52">
        <v>2433.7399999999998</v>
      </c>
      <c r="T5994" s="52">
        <v>2261.4299999999998</v>
      </c>
      <c r="U5994" s="52">
        <v>2402.9</v>
      </c>
      <c r="V5994" s="52">
        <v>2534.98</v>
      </c>
      <c r="W5994" s="52">
        <v>2921.21</v>
      </c>
      <c r="X5994" s="52">
        <v>3015.45</v>
      </c>
      <c r="Y5994" s="52">
        <v>2835.19</v>
      </c>
      <c r="Z5994" s="52">
        <v>2944.26</v>
      </c>
      <c r="AA5994" s="52">
        <v>2687.43</v>
      </c>
      <c r="AB5994" s="52">
        <v>2742.91</v>
      </c>
      <c r="AC5994" s="52">
        <v>2725.1</v>
      </c>
      <c r="AD5994" s="52">
        <v>2593.91</v>
      </c>
      <c r="AE5994" s="52">
        <v>2530.52</v>
      </c>
      <c r="AF5994" s="52">
        <v>2519.88</v>
      </c>
      <c r="AG5994" s="52">
        <v>2568.34</v>
      </c>
      <c r="AH5994" s="52">
        <v>2522.46</v>
      </c>
      <c r="AI5994" s="52">
        <v>2560.5500000000002</v>
      </c>
      <c r="AJ5994" s="52">
        <v>2558.94</v>
      </c>
      <c r="AK5994" s="52">
        <v>2777.85</v>
      </c>
      <c r="AL5994" s="52">
        <v>2706.8</v>
      </c>
      <c r="AM5994" s="52">
        <v>2826.08</v>
      </c>
      <c r="AN5994" s="52">
        <v>2951.59</v>
      </c>
      <c r="AO5994" s="52">
        <v>2830.27</v>
      </c>
      <c r="AP5994" s="52">
        <v>2808.98</v>
      </c>
      <c r="AQ5994" s="52">
        <v>2854.32</v>
      </c>
      <c r="AR5994" s="52">
        <v>3225.29</v>
      </c>
      <c r="AS5994" s="52">
        <v>3325.86</v>
      </c>
      <c r="AT5994" s="52">
        <v>3313.64</v>
      </c>
      <c r="AU5994" s="52">
        <v>3323.02</v>
      </c>
      <c r="AV5994" s="52">
        <v>3255.17</v>
      </c>
      <c r="AW5994" s="52">
        <v>3308.81</v>
      </c>
      <c r="AX5994" s="52">
        <v>3343.31</v>
      </c>
      <c r="AY5994" s="52">
        <v>3392.91</v>
      </c>
      <c r="AZ5994" s="52">
        <v>3445.49</v>
      </c>
      <c r="BA5994" s="52">
        <v>3502.27</v>
      </c>
      <c r="BB5994" s="52">
        <v>3565.25</v>
      </c>
      <c r="BC5994">
        <v>2014</v>
      </c>
    </row>
    <row r="5995" spans="1:55" x14ac:dyDescent="0.25">
      <c r="A5995">
        <v>853</v>
      </c>
      <c r="B5995" t="s">
        <v>1478</v>
      </c>
      <c r="C5995" t="s">
        <v>259</v>
      </c>
      <c r="D5995" t="s">
        <v>1479</v>
      </c>
      <c r="E5995" t="s">
        <v>260</v>
      </c>
      <c r="F5995" t="s">
        <v>261</v>
      </c>
      <c r="G5995" t="s">
        <v>229</v>
      </c>
      <c r="H5995" t="s">
        <v>220</v>
      </c>
      <c r="I5995" t="s">
        <v>262</v>
      </c>
      <c r="J5995">
        <v>941.81399999999996</v>
      </c>
      <c r="K5995">
        <v>902.59500000000003</v>
      </c>
      <c r="L5995">
        <v>917.93799999999999</v>
      </c>
      <c r="M5995" s="52">
        <v>1013.79</v>
      </c>
      <c r="N5995">
        <v>982.197</v>
      </c>
      <c r="O5995">
        <v>992.89599999999996</v>
      </c>
      <c r="P5995" s="52">
        <v>1027.43</v>
      </c>
      <c r="Q5995" s="52">
        <v>1071.57</v>
      </c>
      <c r="R5995" s="52">
        <v>1380.68</v>
      </c>
      <c r="S5995" s="52">
        <v>1271.31</v>
      </c>
      <c r="T5995" s="52">
        <v>1229.98</v>
      </c>
      <c r="U5995" s="52">
        <v>1398.3</v>
      </c>
      <c r="V5995" s="52">
        <v>1517.87</v>
      </c>
      <c r="W5995" s="52">
        <v>1705.43</v>
      </c>
      <c r="X5995" s="52">
        <v>1888.06</v>
      </c>
      <c r="Y5995" s="52">
        <v>2059.4299999999998</v>
      </c>
      <c r="Z5995" s="52">
        <v>2200.59</v>
      </c>
      <c r="AA5995" s="52">
        <v>2234.61</v>
      </c>
      <c r="AB5995" s="52">
        <v>2401.5500000000002</v>
      </c>
      <c r="AC5995" s="52">
        <v>2650.05</v>
      </c>
      <c r="AD5995" s="52">
        <v>2851.81</v>
      </c>
      <c r="AE5995" s="52">
        <v>2972.21</v>
      </c>
      <c r="AF5995" s="52">
        <v>3313.32</v>
      </c>
      <c r="AG5995" s="52">
        <v>3608.28</v>
      </c>
      <c r="AH5995" s="52">
        <v>3581.67</v>
      </c>
      <c r="AI5995" s="52">
        <v>3923.38</v>
      </c>
      <c r="AJ5995" s="52">
        <v>4290.67</v>
      </c>
      <c r="AK5995" s="52">
        <v>4673.8100000000004</v>
      </c>
      <c r="AL5995" s="52">
        <v>5085.62</v>
      </c>
      <c r="AM5995" s="52">
        <v>5050.38</v>
      </c>
      <c r="AN5995" s="52">
        <v>5798.03</v>
      </c>
      <c r="AO5995" s="52">
        <v>6050.79</v>
      </c>
      <c r="AP5995" s="52">
        <v>5971.33</v>
      </c>
      <c r="AQ5995" s="52">
        <v>6284.98</v>
      </c>
      <c r="AR5995" s="52">
        <v>7318.41</v>
      </c>
      <c r="AS5995" s="52">
        <v>7214.3</v>
      </c>
      <c r="AT5995" s="52">
        <v>7373.49</v>
      </c>
      <c r="AU5995" s="52">
        <v>7934.19</v>
      </c>
      <c r="AV5995" s="52">
        <v>8381.16</v>
      </c>
      <c r="AW5995" s="52">
        <v>8489.84</v>
      </c>
      <c r="AX5995" s="52">
        <v>8803.91</v>
      </c>
      <c r="AY5995" s="52">
        <v>9167.99</v>
      </c>
      <c r="AZ5995" s="52">
        <v>9563.17</v>
      </c>
      <c r="BA5995" s="52">
        <v>9927.7099999999991</v>
      </c>
      <c r="BB5995" s="52">
        <v>10286.75</v>
      </c>
      <c r="BC5995">
        <v>2014</v>
      </c>
    </row>
    <row r="5996" spans="1:55" x14ac:dyDescent="0.25">
      <c r="A5996">
        <v>853</v>
      </c>
      <c r="B5996" t="s">
        <v>1478</v>
      </c>
      <c r="C5996" t="s">
        <v>263</v>
      </c>
      <c r="D5996" t="s">
        <v>1479</v>
      </c>
      <c r="E5996" t="s">
        <v>260</v>
      </c>
      <c r="F5996" t="s">
        <v>264</v>
      </c>
      <c r="G5996" t="s">
        <v>242</v>
      </c>
      <c r="H5996" t="s">
        <v>220</v>
      </c>
      <c r="I5996" t="s">
        <v>262</v>
      </c>
      <c r="J5996" s="52">
        <v>1404.85</v>
      </c>
      <c r="K5996" s="52">
        <v>1342.35</v>
      </c>
      <c r="L5996" s="52">
        <v>1244.6600000000001</v>
      </c>
      <c r="M5996" s="52">
        <v>1215.43</v>
      </c>
      <c r="N5996" s="52">
        <v>1098.3699999999999</v>
      </c>
      <c r="O5996">
        <v>992.93700000000001</v>
      </c>
      <c r="P5996" s="52">
        <v>1057.8900000000001</v>
      </c>
      <c r="Q5996" s="52">
        <v>1180</v>
      </c>
      <c r="R5996" s="52">
        <v>1592.38</v>
      </c>
      <c r="S5996" s="52">
        <v>1480.33</v>
      </c>
      <c r="T5996" s="52">
        <v>1287.93</v>
      </c>
      <c r="U5996" s="52">
        <v>1469.26</v>
      </c>
      <c r="V5996" s="52">
        <v>1573.47</v>
      </c>
      <c r="W5996" s="52">
        <v>1743.47</v>
      </c>
      <c r="X5996" s="52">
        <v>1866.89</v>
      </c>
      <c r="Y5996" s="52">
        <v>1609.13</v>
      </c>
      <c r="Z5996" s="52">
        <v>1668.29</v>
      </c>
      <c r="AA5996" s="52">
        <v>1554</v>
      </c>
      <c r="AB5996" s="52">
        <v>1158.1600000000001</v>
      </c>
      <c r="AC5996" s="52">
        <v>1030.8399999999999</v>
      </c>
      <c r="AD5996" s="52">
        <v>1025.04</v>
      </c>
      <c r="AE5996">
        <v>877.08900000000006</v>
      </c>
      <c r="AF5996">
        <v>850.61199999999997</v>
      </c>
      <c r="AG5996" s="52">
        <v>1012.58</v>
      </c>
      <c r="AH5996" s="52">
        <v>1111.44</v>
      </c>
      <c r="AI5996" s="52">
        <v>1264.81</v>
      </c>
      <c r="AJ5996" s="52">
        <v>1403.68</v>
      </c>
      <c r="AK5996" s="52">
        <v>1576.14</v>
      </c>
      <c r="AL5996" s="52">
        <v>1883.5</v>
      </c>
      <c r="AM5996" s="52">
        <v>1833.08</v>
      </c>
      <c r="AN5996" s="52">
        <v>2132.1799999999998</v>
      </c>
      <c r="AO5996" s="52">
        <v>2552.0300000000002</v>
      </c>
      <c r="AP5996" s="52">
        <v>2865.81</v>
      </c>
      <c r="AQ5996" s="52">
        <v>2800.16</v>
      </c>
      <c r="AR5996" s="52">
        <v>2973.29</v>
      </c>
      <c r="AS5996" s="52">
        <v>2605.94</v>
      </c>
      <c r="AT5996" s="52">
        <v>2353.4699999999998</v>
      </c>
      <c r="AU5996" s="52">
        <v>2463.62</v>
      </c>
      <c r="AV5996" s="52">
        <v>2530.23</v>
      </c>
      <c r="AW5996" s="52">
        <v>2494.11</v>
      </c>
      <c r="AX5996" s="52">
        <v>2518.48</v>
      </c>
      <c r="AY5996" s="52">
        <v>2554.7399999999998</v>
      </c>
      <c r="AZ5996" s="52">
        <v>2595.73</v>
      </c>
      <c r="BA5996" s="52">
        <v>2633.13</v>
      </c>
      <c r="BB5996" s="52">
        <v>2679.26</v>
      </c>
      <c r="BC5996">
        <v>2014</v>
      </c>
    </row>
    <row r="5997" spans="1:55" x14ac:dyDescent="0.25">
      <c r="A5997">
        <v>853</v>
      </c>
      <c r="B5997" t="s">
        <v>1478</v>
      </c>
      <c r="C5997" t="s">
        <v>265</v>
      </c>
      <c r="D5997" t="s">
        <v>1479</v>
      </c>
      <c r="E5997" t="s">
        <v>260</v>
      </c>
      <c r="F5997" t="s">
        <v>266</v>
      </c>
      <c r="G5997" t="s">
        <v>246</v>
      </c>
      <c r="H5997" t="s">
        <v>220</v>
      </c>
      <c r="I5997" t="s">
        <v>262</v>
      </c>
      <c r="J5997" s="52">
        <v>1070.1400000000001</v>
      </c>
      <c r="K5997" s="52">
        <v>1153.67</v>
      </c>
      <c r="L5997" s="52">
        <v>1207.3499999999999</v>
      </c>
      <c r="M5997" s="52">
        <v>1269.2</v>
      </c>
      <c r="N5997" s="52">
        <v>1274.02</v>
      </c>
      <c r="O5997" s="52">
        <v>1328.63</v>
      </c>
      <c r="P5997" s="52">
        <v>1402.52</v>
      </c>
      <c r="Q5997" s="52">
        <v>1498.95</v>
      </c>
      <c r="R5997" s="52">
        <v>1550.67</v>
      </c>
      <c r="S5997" s="52">
        <v>1522.33</v>
      </c>
      <c r="T5997" s="52">
        <v>1467.49</v>
      </c>
      <c r="U5997" s="52">
        <v>1612.04</v>
      </c>
      <c r="V5997" s="52">
        <v>1739.4</v>
      </c>
      <c r="W5997" s="52">
        <v>2051.91</v>
      </c>
      <c r="X5997" s="52">
        <v>2163.33</v>
      </c>
      <c r="Y5997" s="52">
        <v>2076.66</v>
      </c>
      <c r="Z5997" s="52">
        <v>2196.0300000000002</v>
      </c>
      <c r="AA5997" s="52">
        <v>2039.04</v>
      </c>
      <c r="AB5997" s="52">
        <v>2104.56</v>
      </c>
      <c r="AC5997" s="52">
        <v>2121.08</v>
      </c>
      <c r="AD5997" s="52">
        <v>2064.11</v>
      </c>
      <c r="AE5997" s="52">
        <v>2057.83</v>
      </c>
      <c r="AF5997" s="52">
        <v>2081.59</v>
      </c>
      <c r="AG5997" s="52">
        <v>2161.02</v>
      </c>
      <c r="AH5997" s="52">
        <v>2179.5500000000002</v>
      </c>
      <c r="AI5997" s="52">
        <v>2281.37</v>
      </c>
      <c r="AJ5997" s="52">
        <v>2348.94</v>
      </c>
      <c r="AK5997" s="52">
        <v>2618.4</v>
      </c>
      <c r="AL5997" s="52">
        <v>2601.04</v>
      </c>
      <c r="AM5997" s="52">
        <v>2736.36</v>
      </c>
      <c r="AN5997" s="52">
        <v>2891.2</v>
      </c>
      <c r="AO5997" s="52">
        <v>2830.27</v>
      </c>
      <c r="AP5997" s="52">
        <v>2862.86</v>
      </c>
      <c r="AQ5997" s="52">
        <v>2960.11</v>
      </c>
      <c r="AR5997" s="52">
        <v>3408.12</v>
      </c>
      <c r="AS5997" s="52">
        <v>3551.96</v>
      </c>
      <c r="AT5997" s="52">
        <v>3577.6</v>
      </c>
      <c r="AU5997" s="52">
        <v>3655.93</v>
      </c>
      <c r="AV5997" s="52">
        <v>3662.03</v>
      </c>
      <c r="AW5997" s="52">
        <v>3788.56</v>
      </c>
      <c r="AX5997" s="52">
        <v>3908</v>
      </c>
      <c r="AY5997" s="52">
        <v>4048.43</v>
      </c>
      <c r="AZ5997" s="52">
        <v>4196.2299999999996</v>
      </c>
      <c r="BA5997" s="52">
        <v>4353.78</v>
      </c>
      <c r="BB5997" s="52">
        <v>4524.82</v>
      </c>
      <c r="BC5997">
        <v>2014</v>
      </c>
    </row>
    <row r="5998" spans="1:55" x14ac:dyDescent="0.25">
      <c r="A5998">
        <v>853</v>
      </c>
      <c r="B5998" t="s">
        <v>1478</v>
      </c>
      <c r="C5998" t="s">
        <v>267</v>
      </c>
      <c r="D5998" t="s">
        <v>1479</v>
      </c>
      <c r="E5998" t="s">
        <v>268</v>
      </c>
      <c r="F5998" t="s">
        <v>269</v>
      </c>
      <c r="G5998" t="s">
        <v>270</v>
      </c>
    </row>
    <row r="5999" spans="1:55" x14ac:dyDescent="0.25">
      <c r="A5999">
        <v>853</v>
      </c>
      <c r="B5999" t="s">
        <v>1478</v>
      </c>
      <c r="C5999" t="s">
        <v>271</v>
      </c>
      <c r="D5999" t="s">
        <v>1479</v>
      </c>
      <c r="E5999" t="s">
        <v>272</v>
      </c>
      <c r="F5999" t="s">
        <v>273</v>
      </c>
      <c r="G5999" t="s">
        <v>274</v>
      </c>
      <c r="I5999" t="s">
        <v>243</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2.5999999999999999E-2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1.9E-2</v>
      </c>
      <c r="AJ5999">
        <v>1.9E-2</v>
      </c>
      <c r="AK5999">
        <v>0.02</v>
      </c>
      <c r="AL5999">
        <v>1.9E-2</v>
      </c>
      <c r="AM5999">
        <v>2.1000000000000001E-2</v>
      </c>
      <c r="AN5999">
        <v>2.1999999999999999E-2</v>
      </c>
      <c r="AO5999">
        <v>2.1000000000000001E-2</v>
      </c>
      <c r="AP5999">
        <v>2.1000000000000001E-2</v>
      </c>
      <c r="AQ5999">
        <v>2.1000000000000001E-2</v>
      </c>
      <c r="AR5999">
        <v>2.4E-2</v>
      </c>
      <c r="AS5999">
        <v>2.4E-2</v>
      </c>
      <c r="AT5999">
        <v>2.4E-2</v>
      </c>
      <c r="AU5999">
        <v>2.4E-2</v>
      </c>
      <c r="AV5999">
        <v>2.3E-2</v>
      </c>
      <c r="AW5999">
        <v>2.3E-2</v>
      </c>
      <c r="AX5999">
        <v>2.3E-2</v>
      </c>
      <c r="AY5999">
        <v>2.3E-2</v>
      </c>
      <c r="AZ5999">
        <v>2.3E-2</v>
      </c>
      <c r="BA5999">
        <v>2.3E-2</v>
      </c>
      <c r="BB5999">
        <v>2.3E-2</v>
      </c>
      <c r="BC5999">
        <v>2015</v>
      </c>
    </row>
    <row r="6000" spans="1:55" x14ac:dyDescent="0.25">
      <c r="A6000">
        <v>853</v>
      </c>
      <c r="B6000" t="s">
        <v>1478</v>
      </c>
      <c r="C6000" t="s">
        <v>275</v>
      </c>
      <c r="D6000" t="s">
        <v>1479</v>
      </c>
      <c r="E6000" t="s">
        <v>276</v>
      </c>
      <c r="F6000" t="s">
        <v>277</v>
      </c>
      <c r="G6000" t="s">
        <v>278</v>
      </c>
      <c r="I6000" t="s">
        <v>243</v>
      </c>
      <c r="J6000">
        <v>0.88</v>
      </c>
      <c r="K6000">
        <v>0.78200000000000003</v>
      </c>
      <c r="L6000">
        <v>0.76</v>
      </c>
      <c r="M6000">
        <v>0.79900000000000004</v>
      </c>
      <c r="N6000">
        <v>0.77100000000000002</v>
      </c>
      <c r="O6000">
        <v>0.747</v>
      </c>
      <c r="P6000">
        <v>0.73299999999999998</v>
      </c>
      <c r="Q6000">
        <v>0.71499999999999997</v>
      </c>
      <c r="R6000">
        <v>0.89</v>
      </c>
      <c r="S6000">
        <v>0.83499999999999996</v>
      </c>
      <c r="T6000">
        <v>0.83799999999999997</v>
      </c>
      <c r="U6000">
        <v>0.86699999999999999</v>
      </c>
      <c r="V6000">
        <v>0.873</v>
      </c>
      <c r="W6000">
        <v>0.83099999999999996</v>
      </c>
      <c r="X6000">
        <v>0.873</v>
      </c>
      <c r="Y6000">
        <v>0.99199999999999999</v>
      </c>
      <c r="Z6000">
        <v>1.002</v>
      </c>
      <c r="AA6000">
        <v>1.0960000000000001</v>
      </c>
      <c r="AB6000">
        <v>1.141</v>
      </c>
      <c r="AC6000">
        <v>1.2490000000000001</v>
      </c>
      <c r="AD6000">
        <v>1.3819999999999999</v>
      </c>
      <c r="AE6000">
        <v>1.444</v>
      </c>
      <c r="AF6000">
        <v>1.5920000000000001</v>
      </c>
      <c r="AG6000">
        <v>1.67</v>
      </c>
      <c r="AH6000">
        <v>1.643</v>
      </c>
      <c r="AI6000">
        <v>1.72</v>
      </c>
      <c r="AJ6000">
        <v>1.827</v>
      </c>
      <c r="AK6000">
        <v>1.7849999999999999</v>
      </c>
      <c r="AL6000">
        <v>1.9550000000000001</v>
      </c>
      <c r="AM6000">
        <v>1.8460000000000001</v>
      </c>
      <c r="AN6000">
        <v>2.0049999999999999</v>
      </c>
      <c r="AO6000">
        <v>2.1379999999999999</v>
      </c>
      <c r="AP6000">
        <v>2.0859999999999999</v>
      </c>
      <c r="AQ6000">
        <v>2.1230000000000002</v>
      </c>
      <c r="AR6000">
        <v>2.1469999999999998</v>
      </c>
      <c r="AS6000">
        <v>2.0310000000000001</v>
      </c>
      <c r="AT6000">
        <v>2.0609999999999999</v>
      </c>
      <c r="AU6000">
        <v>2.17</v>
      </c>
      <c r="AV6000">
        <v>2.2890000000000001</v>
      </c>
      <c r="AW6000">
        <v>2.2410000000000001</v>
      </c>
      <c r="AX6000">
        <v>2.2530000000000001</v>
      </c>
      <c r="AY6000">
        <v>2.2650000000000001</v>
      </c>
      <c r="AZ6000">
        <v>2.2789999999999999</v>
      </c>
      <c r="BA6000">
        <v>2.2799999999999998</v>
      </c>
      <c r="BB6000">
        <v>2.2730000000000001</v>
      </c>
      <c r="BC6000">
        <v>2015</v>
      </c>
    </row>
    <row r="6001" spans="1:55" x14ac:dyDescent="0.25">
      <c r="A6001">
        <v>853</v>
      </c>
      <c r="B6001" t="s">
        <v>1478</v>
      </c>
      <c r="C6001" t="s">
        <v>279</v>
      </c>
      <c r="D6001" t="s">
        <v>1479</v>
      </c>
      <c r="E6001" t="s">
        <v>280</v>
      </c>
      <c r="F6001" t="s">
        <v>281</v>
      </c>
      <c r="G6001" t="s">
        <v>282</v>
      </c>
    </row>
    <row r="6002" spans="1:55" x14ac:dyDescent="0.25">
      <c r="A6002">
        <v>853</v>
      </c>
      <c r="B6002" t="s">
        <v>1478</v>
      </c>
      <c r="C6002" t="s">
        <v>283</v>
      </c>
      <c r="D6002" t="s">
        <v>1479</v>
      </c>
      <c r="E6002" t="s">
        <v>284</v>
      </c>
      <c r="F6002" t="s">
        <v>285</v>
      </c>
      <c r="G6002" t="s">
        <v>282</v>
      </c>
    </row>
    <row r="6003" spans="1:55" x14ac:dyDescent="0.25">
      <c r="A6003">
        <v>853</v>
      </c>
      <c r="B6003" t="s">
        <v>1478</v>
      </c>
      <c r="C6003" t="s">
        <v>286</v>
      </c>
      <c r="D6003" t="s">
        <v>1479</v>
      </c>
      <c r="E6003" t="s">
        <v>287</v>
      </c>
      <c r="F6003" t="s">
        <v>288</v>
      </c>
      <c r="G6003" t="s">
        <v>250</v>
      </c>
      <c r="I6003" t="s">
        <v>1481</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666.21299999999997</v>
      </c>
      <c r="AV6003">
        <v>697.79100000000005</v>
      </c>
      <c r="AW6003">
        <v>727.79600000000005</v>
      </c>
      <c r="AX6003">
        <v>762.00300000000004</v>
      </c>
      <c r="AY6003">
        <v>797.81700000000001</v>
      </c>
      <c r="AZ6003">
        <v>835.31399999999996</v>
      </c>
      <c r="BA6003">
        <v>869.56200000000001</v>
      </c>
      <c r="BB6003">
        <v>901.73599999999999</v>
      </c>
      <c r="BC6003">
        <v>2015</v>
      </c>
    </row>
    <row r="6004" spans="1:55" x14ac:dyDescent="0.25">
      <c r="A6004">
        <v>853</v>
      </c>
      <c r="B6004" t="s">
        <v>1478</v>
      </c>
      <c r="C6004" t="s">
        <v>290</v>
      </c>
      <c r="D6004" t="s">
        <v>1479</v>
      </c>
      <c r="E6004" t="s">
        <v>287</v>
      </c>
      <c r="F6004" t="s">
        <v>291</v>
      </c>
      <c r="G6004" t="s">
        <v>235</v>
      </c>
      <c r="I6004" t="s">
        <v>292</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v>
      </c>
      <c r="AV6004">
        <v>4.74</v>
      </c>
      <c r="AW6004">
        <v>4.3</v>
      </c>
      <c r="AX6004">
        <v>4.7</v>
      </c>
      <c r="AY6004">
        <v>4.7</v>
      </c>
      <c r="AZ6004">
        <v>4.7</v>
      </c>
      <c r="BA6004">
        <v>4.0999999999999996</v>
      </c>
      <c r="BB6004">
        <v>3.7</v>
      </c>
      <c r="BC6004">
        <v>2015</v>
      </c>
    </row>
    <row r="6005" spans="1:55" x14ac:dyDescent="0.25">
      <c r="A6005">
        <v>853</v>
      </c>
      <c r="B6005" t="s">
        <v>1478</v>
      </c>
      <c r="C6005" t="s">
        <v>293</v>
      </c>
      <c r="D6005" t="s">
        <v>1479</v>
      </c>
      <c r="E6005" t="s">
        <v>294</v>
      </c>
      <c r="F6005" t="s">
        <v>295</v>
      </c>
      <c r="G6005" t="s">
        <v>250</v>
      </c>
      <c r="I6005" t="s">
        <v>1481</v>
      </c>
      <c r="J6005" t="s">
        <v>232</v>
      </c>
      <c r="K6005" t="s">
        <v>232</v>
      </c>
      <c r="L6005" t="s">
        <v>232</v>
      </c>
      <c r="M6005">
        <v>71.013000000000005</v>
      </c>
      <c r="N6005">
        <v>74.13</v>
      </c>
      <c r="O6005">
        <v>77.344999999999999</v>
      </c>
      <c r="P6005">
        <v>81.436000000000007</v>
      </c>
      <c r="Q6005">
        <v>83.870999999999995</v>
      </c>
      <c r="R6005">
        <v>90.203000000000003</v>
      </c>
      <c r="S6005">
        <v>91.835999999999999</v>
      </c>
      <c r="T6005">
        <v>100</v>
      </c>
      <c r="U6005">
        <v>105.693</v>
      </c>
      <c r="V6005">
        <v>110.944</v>
      </c>
      <c r="W6005">
        <v>116.28400000000001</v>
      </c>
      <c r="X6005">
        <v>123.875</v>
      </c>
      <c r="Y6005">
        <v>147.04300000000001</v>
      </c>
      <c r="Z6005">
        <v>154.81</v>
      </c>
      <c r="AA6005">
        <v>163.06299999999999</v>
      </c>
      <c r="AB6005">
        <v>198.63200000000001</v>
      </c>
      <c r="AC6005">
        <v>224.846</v>
      </c>
      <c r="AD6005">
        <v>247.26400000000001</v>
      </c>
      <c r="AE6005">
        <v>272.86</v>
      </c>
      <c r="AF6005">
        <v>313.28300000000002</v>
      </c>
      <c r="AG6005">
        <v>339.71800000000002</v>
      </c>
      <c r="AH6005">
        <v>347.79300000000001</v>
      </c>
      <c r="AI6005">
        <v>364.21</v>
      </c>
      <c r="AJ6005">
        <v>360.76799999999997</v>
      </c>
      <c r="AK6005">
        <v>372.46199999999999</v>
      </c>
      <c r="AL6005">
        <v>414.36200000000002</v>
      </c>
      <c r="AM6005">
        <v>437.86399999999998</v>
      </c>
      <c r="AN6005">
        <v>459.29399999999998</v>
      </c>
      <c r="AO6005">
        <v>479.34800000000001</v>
      </c>
      <c r="AP6005">
        <v>507.22800000000001</v>
      </c>
      <c r="AQ6005">
        <v>521.90200000000004</v>
      </c>
      <c r="AR6005">
        <v>556.63099999999997</v>
      </c>
      <c r="AS6005">
        <v>591.84799999999996</v>
      </c>
      <c r="AT6005">
        <v>630.97900000000004</v>
      </c>
      <c r="AU6005">
        <v>660.63499999999999</v>
      </c>
      <c r="AV6005">
        <v>692.34500000000003</v>
      </c>
      <c r="AW6005">
        <v>724.88499999999999</v>
      </c>
      <c r="AX6005">
        <v>758.95500000000004</v>
      </c>
      <c r="AY6005">
        <v>794.62599999999998</v>
      </c>
      <c r="AZ6005">
        <v>831.97299999999996</v>
      </c>
      <c r="BA6005">
        <v>866.08399999999995</v>
      </c>
      <c r="BB6005">
        <v>898.12900000000002</v>
      </c>
      <c r="BC6005">
        <v>2015</v>
      </c>
    </row>
    <row r="6006" spans="1:55" x14ac:dyDescent="0.25">
      <c r="A6006">
        <v>853</v>
      </c>
      <c r="B6006" t="s">
        <v>1478</v>
      </c>
      <c r="C6006" t="s">
        <v>296</v>
      </c>
      <c r="D6006" t="s">
        <v>1479</v>
      </c>
      <c r="E6006" t="s">
        <v>294</v>
      </c>
      <c r="F6006" t="s">
        <v>297</v>
      </c>
      <c r="G6006" t="s">
        <v>235</v>
      </c>
      <c r="I6006" t="s">
        <v>298</v>
      </c>
      <c r="J6006" t="s">
        <v>232</v>
      </c>
      <c r="K6006" t="s">
        <v>232</v>
      </c>
      <c r="L6006" t="s">
        <v>232</v>
      </c>
      <c r="M6006" t="s">
        <v>232</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4.7</v>
      </c>
      <c r="AX6006">
        <v>4.7</v>
      </c>
      <c r="AY6006">
        <v>4.7</v>
      </c>
      <c r="AZ6006">
        <v>4.7</v>
      </c>
      <c r="BA6006">
        <v>4.0999999999999996</v>
      </c>
      <c r="BB6006">
        <v>3.7</v>
      </c>
      <c r="BC6006">
        <v>2015</v>
      </c>
    </row>
    <row r="6007" spans="1:55" x14ac:dyDescent="0.25">
      <c r="A6007">
        <v>853</v>
      </c>
      <c r="B6007" t="s">
        <v>1478</v>
      </c>
      <c r="C6007" t="s">
        <v>299</v>
      </c>
      <c r="D6007" t="s">
        <v>1479</v>
      </c>
      <c r="E6007" t="s">
        <v>300</v>
      </c>
      <c r="G6007" t="s">
        <v>274</v>
      </c>
    </row>
    <row r="6008" spans="1:55" x14ac:dyDescent="0.25">
      <c r="A6008">
        <v>853</v>
      </c>
      <c r="B6008" t="s">
        <v>1478</v>
      </c>
      <c r="C6008" t="s">
        <v>301</v>
      </c>
      <c r="D6008" t="s">
        <v>1479</v>
      </c>
      <c r="E6008" t="s">
        <v>302</v>
      </c>
      <c r="F6008" t="s">
        <v>303</v>
      </c>
      <c r="G6008" t="s">
        <v>235</v>
      </c>
      <c r="I6008" t="s">
        <v>1482</v>
      </c>
      <c r="J6008" t="s">
        <v>232</v>
      </c>
      <c r="K6008" t="s">
        <v>232</v>
      </c>
      <c r="L6008" t="s">
        <v>232</v>
      </c>
      <c r="M6008" t="s">
        <v>232</v>
      </c>
      <c r="N6008" t="s">
        <v>232</v>
      </c>
      <c r="O6008" t="s">
        <v>232</v>
      </c>
      <c r="P6008" t="s">
        <v>232</v>
      </c>
      <c r="Q6008" t="s">
        <v>232</v>
      </c>
      <c r="R6008" t="s">
        <v>232</v>
      </c>
      <c r="S6008" t="s">
        <v>232</v>
      </c>
      <c r="T6008" t="s">
        <v>232</v>
      </c>
      <c r="U6008" t="s">
        <v>232</v>
      </c>
      <c r="V6008">
        <v>-1.54</v>
      </c>
      <c r="W6008">
        <v>-6.4509999999999996</v>
      </c>
      <c r="X6008">
        <v>5.73</v>
      </c>
      <c r="Y6008">
        <v>-5.5570000000000004</v>
      </c>
      <c r="Z6008">
        <v>9.7520000000000007</v>
      </c>
      <c r="AA6008">
        <v>18.623000000000001</v>
      </c>
      <c r="AB6008">
        <v>-8.3580000000000005</v>
      </c>
      <c r="AC6008">
        <v>-12.118</v>
      </c>
      <c r="AD6008">
        <v>-16.094999999999999</v>
      </c>
      <c r="AE6008">
        <v>-6.2569999999999997</v>
      </c>
      <c r="AF6008">
        <v>-1.575</v>
      </c>
      <c r="AG6008">
        <v>1.6779999999999999</v>
      </c>
      <c r="AH6008">
        <v>3.9169999999999998</v>
      </c>
      <c r="AI6008">
        <v>-2.4180000000000001</v>
      </c>
      <c r="AJ6008">
        <v>27.925000000000001</v>
      </c>
      <c r="AK6008">
        <v>2.8340000000000001</v>
      </c>
      <c r="AL6008">
        <v>-6.9550000000000001</v>
      </c>
      <c r="AM6008">
        <v>24.617000000000001</v>
      </c>
      <c r="AN6008">
        <v>37.100999999999999</v>
      </c>
      <c r="AO6008">
        <v>14.599</v>
      </c>
      <c r="AP6008">
        <v>22.204000000000001</v>
      </c>
      <c r="AQ6008">
        <v>-9.5239999999999991</v>
      </c>
      <c r="AR6008">
        <v>-31.603000000000002</v>
      </c>
      <c r="AS6008">
        <v>-22.135999999999999</v>
      </c>
      <c r="AT6008">
        <v>-12.169</v>
      </c>
      <c r="AU6008">
        <v>9.1479999999999997</v>
      </c>
      <c r="AV6008">
        <v>-16.984999999999999</v>
      </c>
      <c r="AW6008">
        <v>16.324000000000002</v>
      </c>
      <c r="AX6008">
        <v>4.3250000000000002</v>
      </c>
      <c r="AY6008">
        <v>3.7959999999999998</v>
      </c>
      <c r="AZ6008">
        <v>3.9449999999999998</v>
      </c>
      <c r="BA6008">
        <v>3.3650000000000002</v>
      </c>
      <c r="BB6008">
        <v>3.4420000000000002</v>
      </c>
      <c r="BC6008">
        <v>2015</v>
      </c>
    </row>
    <row r="6009" spans="1:55" x14ac:dyDescent="0.25">
      <c r="A6009">
        <v>853</v>
      </c>
      <c r="B6009" t="s">
        <v>1478</v>
      </c>
      <c r="C6009" t="s">
        <v>305</v>
      </c>
      <c r="D6009" t="s">
        <v>1479</v>
      </c>
      <c r="E6009" t="s">
        <v>306</v>
      </c>
      <c r="F6009" t="s">
        <v>307</v>
      </c>
      <c r="G6009" t="s">
        <v>235</v>
      </c>
      <c r="I6009" t="s">
        <v>1482</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-8.984</v>
      </c>
      <c r="X6009">
        <v>17.542000000000002</v>
      </c>
      <c r="Y6009">
        <v>-14.95</v>
      </c>
      <c r="Z6009">
        <v>18.902000000000001</v>
      </c>
      <c r="AA6009">
        <v>12.612</v>
      </c>
      <c r="AB6009">
        <v>-13.077999999999999</v>
      </c>
      <c r="AC6009">
        <v>-10.683999999999999</v>
      </c>
      <c r="AD6009">
        <v>-16.227</v>
      </c>
      <c r="AE6009">
        <v>-7.6520000000000001</v>
      </c>
      <c r="AF6009">
        <v>-2.9529999999999998</v>
      </c>
      <c r="AG6009">
        <v>-2.1960000000000002</v>
      </c>
      <c r="AH6009">
        <v>6.2530000000000001</v>
      </c>
      <c r="AI6009">
        <v>-12.821</v>
      </c>
      <c r="AJ6009">
        <v>17.957999999999998</v>
      </c>
      <c r="AK6009">
        <v>22.885999999999999</v>
      </c>
      <c r="AL6009">
        <v>-0.69599999999999995</v>
      </c>
      <c r="AM6009">
        <v>26.358000000000001</v>
      </c>
      <c r="AN6009">
        <v>15.872999999999999</v>
      </c>
      <c r="AO6009">
        <v>23.018000000000001</v>
      </c>
      <c r="AP6009">
        <v>21.899000000000001</v>
      </c>
      <c r="AQ6009">
        <v>-14.534000000000001</v>
      </c>
      <c r="AR6009">
        <v>-27.806000000000001</v>
      </c>
      <c r="AS6009">
        <v>-23.568000000000001</v>
      </c>
      <c r="AT6009">
        <v>-18.367000000000001</v>
      </c>
      <c r="AU6009">
        <v>14.74</v>
      </c>
      <c r="AV6009">
        <v>-4.0359999999999996</v>
      </c>
      <c r="AW6009">
        <v>22.154</v>
      </c>
      <c r="AX6009">
        <v>6.0359999999999996</v>
      </c>
      <c r="AY6009">
        <v>3.1520000000000001</v>
      </c>
      <c r="AZ6009">
        <v>3.343</v>
      </c>
      <c r="BA6009">
        <v>2.6190000000000002</v>
      </c>
      <c r="BB6009">
        <v>2.6869999999999998</v>
      </c>
      <c r="BC6009">
        <v>2015</v>
      </c>
    </row>
    <row r="6010" spans="1:55" x14ac:dyDescent="0.25">
      <c r="A6010">
        <v>853</v>
      </c>
      <c r="B6010" t="s">
        <v>1478</v>
      </c>
      <c r="C6010" t="s">
        <v>308</v>
      </c>
      <c r="D6010" t="s">
        <v>1479</v>
      </c>
      <c r="E6010" t="s">
        <v>309</v>
      </c>
      <c r="F6010" t="s">
        <v>310</v>
      </c>
      <c r="G6010" t="s">
        <v>235</v>
      </c>
      <c r="I6010" t="s">
        <v>1482</v>
      </c>
      <c r="J6010" t="s">
        <v>232</v>
      </c>
      <c r="K6010" t="s">
        <v>232</v>
      </c>
      <c r="L6010" t="s">
        <v>232</v>
      </c>
      <c r="M6010" t="s">
        <v>232</v>
      </c>
      <c r="N6010" t="s">
        <v>232</v>
      </c>
      <c r="O6010" t="s">
        <v>232</v>
      </c>
      <c r="P6010" t="s">
        <v>232</v>
      </c>
      <c r="Q6010" t="s">
        <v>232</v>
      </c>
      <c r="R6010" t="s">
        <v>232</v>
      </c>
      <c r="S6010" t="s">
        <v>232</v>
      </c>
      <c r="T6010" t="s">
        <v>232</v>
      </c>
      <c r="U6010" t="s">
        <v>232</v>
      </c>
      <c r="V6010">
        <v>-37.689</v>
      </c>
      <c r="W6010">
        <v>41.822000000000003</v>
      </c>
      <c r="X6010">
        <v>-5.8440000000000003</v>
      </c>
      <c r="Y6010">
        <v>-2.7360000000000002</v>
      </c>
      <c r="Z6010">
        <v>-5.125</v>
      </c>
      <c r="AA6010">
        <v>-18.931999999999999</v>
      </c>
      <c r="AB6010">
        <v>7.51</v>
      </c>
      <c r="AC6010">
        <v>9.9510000000000005</v>
      </c>
      <c r="AD6010">
        <v>-4.9909999999999997</v>
      </c>
      <c r="AE6010">
        <v>0.36799999999999999</v>
      </c>
      <c r="AF6010">
        <v>-22.007999999999999</v>
      </c>
      <c r="AG6010">
        <v>10.696999999999999</v>
      </c>
      <c r="AH6010">
        <v>-9.3170000000000002</v>
      </c>
      <c r="AI6010">
        <v>11.157999999999999</v>
      </c>
      <c r="AJ6010">
        <v>-7.0789999999999997</v>
      </c>
      <c r="AK6010">
        <v>3.0470000000000002</v>
      </c>
      <c r="AL6010">
        <v>0.33200000000000002</v>
      </c>
      <c r="AM6010">
        <v>-14.507</v>
      </c>
      <c r="AN6010">
        <v>5.4649999999999999</v>
      </c>
      <c r="AO6010">
        <v>-3.4140000000000001</v>
      </c>
      <c r="AP6010">
        <v>0.65500000000000003</v>
      </c>
      <c r="AQ6010">
        <v>8.3710000000000004</v>
      </c>
      <c r="AR6010">
        <v>31.315999999999999</v>
      </c>
      <c r="AS6010">
        <v>11.525</v>
      </c>
      <c r="AT6010">
        <v>32.261000000000003</v>
      </c>
      <c r="AU6010">
        <v>12.733000000000001</v>
      </c>
      <c r="AV6010">
        <v>-17.183</v>
      </c>
      <c r="AW6010">
        <v>11.614000000000001</v>
      </c>
      <c r="AX6010">
        <v>0.36399999999999999</v>
      </c>
      <c r="AY6010">
        <v>-0.47799999999999998</v>
      </c>
      <c r="AZ6010">
        <v>1.022</v>
      </c>
      <c r="BA6010">
        <v>1.105</v>
      </c>
      <c r="BB6010">
        <v>0.73899999999999999</v>
      </c>
      <c r="BC6010">
        <v>2015</v>
      </c>
    </row>
    <row r="6011" spans="1:55" x14ac:dyDescent="0.25">
      <c r="A6011">
        <v>853</v>
      </c>
      <c r="B6011" t="s">
        <v>1478</v>
      </c>
      <c r="C6011" t="s">
        <v>311</v>
      </c>
      <c r="D6011" t="s">
        <v>1479</v>
      </c>
      <c r="E6011" t="s">
        <v>312</v>
      </c>
      <c r="F6011" t="s">
        <v>313</v>
      </c>
      <c r="G6011" t="s">
        <v>235</v>
      </c>
      <c r="I6011" t="s">
        <v>1482</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56.003</v>
      </c>
      <c r="X6011">
        <v>-4.3449999999999998</v>
      </c>
      <c r="Y6011">
        <v>-8.2789999999999999</v>
      </c>
      <c r="Z6011">
        <v>-6.6159999999999997</v>
      </c>
      <c r="AA6011">
        <v>-22.425000000000001</v>
      </c>
      <c r="AB6011">
        <v>10.255000000000001</v>
      </c>
      <c r="AC6011">
        <v>13.147</v>
      </c>
      <c r="AD6011">
        <v>-4.2549999999999999</v>
      </c>
      <c r="AE6011">
        <v>-3.67</v>
      </c>
      <c r="AF6011">
        <v>-18.516999999999999</v>
      </c>
      <c r="AG6011">
        <v>15.577999999999999</v>
      </c>
      <c r="AH6011">
        <v>-7.0650000000000004</v>
      </c>
      <c r="AI6011">
        <v>12.263</v>
      </c>
      <c r="AJ6011">
        <v>-6.444</v>
      </c>
      <c r="AK6011">
        <v>1.9159999999999999</v>
      </c>
      <c r="AL6011">
        <v>1.611</v>
      </c>
      <c r="AM6011">
        <v>-12.76</v>
      </c>
      <c r="AN6011">
        <v>4.282</v>
      </c>
      <c r="AO6011">
        <v>-4.0819999999999999</v>
      </c>
      <c r="AP6011">
        <v>-0.68</v>
      </c>
      <c r="AQ6011">
        <v>8.9260000000000002</v>
      </c>
      <c r="AR6011">
        <v>37.249000000000002</v>
      </c>
      <c r="AS6011">
        <v>12.090999999999999</v>
      </c>
      <c r="AT6011">
        <v>32.823999999999998</v>
      </c>
      <c r="AU6011">
        <v>11.504</v>
      </c>
      <c r="AV6011">
        <v>-17.224</v>
      </c>
      <c r="AW6011">
        <v>11.632999999999999</v>
      </c>
      <c r="AX6011">
        <v>0.26</v>
      </c>
      <c r="AY6011">
        <v>-0.53400000000000003</v>
      </c>
      <c r="AZ6011">
        <v>0.995</v>
      </c>
      <c r="BA6011">
        <v>1.0820000000000001</v>
      </c>
      <c r="BB6011">
        <v>0.71299999999999997</v>
      </c>
      <c r="BC6011">
        <v>2015</v>
      </c>
    </row>
    <row r="6012" spans="1:55" x14ac:dyDescent="0.25">
      <c r="A6012">
        <v>853</v>
      </c>
      <c r="B6012" t="s">
        <v>1478</v>
      </c>
      <c r="C6012" t="s">
        <v>314</v>
      </c>
      <c r="D6012" t="s">
        <v>1479</v>
      </c>
      <c r="E6012" t="s">
        <v>315</v>
      </c>
      <c r="F6012" t="s">
        <v>316</v>
      </c>
      <c r="G6012" t="s">
        <v>317</v>
      </c>
    </row>
    <row r="6013" spans="1:55" x14ac:dyDescent="0.25">
      <c r="A6013">
        <v>853</v>
      </c>
      <c r="B6013" t="s">
        <v>1478</v>
      </c>
      <c r="C6013" t="s">
        <v>318</v>
      </c>
      <c r="D6013" t="s">
        <v>1479</v>
      </c>
      <c r="E6013" t="s">
        <v>319</v>
      </c>
      <c r="F6013" t="s">
        <v>320</v>
      </c>
      <c r="G6013" t="s">
        <v>321</v>
      </c>
      <c r="H6013" t="s">
        <v>322</v>
      </c>
    </row>
    <row r="6014" spans="1:55" x14ac:dyDescent="0.25">
      <c r="A6014">
        <v>853</v>
      </c>
      <c r="B6014" t="s">
        <v>1478</v>
      </c>
      <c r="C6014" t="s">
        <v>323</v>
      </c>
      <c r="D6014" t="s">
        <v>1479</v>
      </c>
      <c r="E6014" t="s">
        <v>324</v>
      </c>
      <c r="F6014" t="s">
        <v>325</v>
      </c>
      <c r="G6014" t="s">
        <v>321</v>
      </c>
      <c r="H6014" t="s">
        <v>322</v>
      </c>
      <c r="I6014" t="s">
        <v>1483</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2014</v>
      </c>
    </row>
    <row r="6015" spans="1:55" x14ac:dyDescent="0.25">
      <c r="A6015">
        <v>853</v>
      </c>
      <c r="B6015" t="s">
        <v>1478</v>
      </c>
      <c r="C6015" t="s">
        <v>327</v>
      </c>
      <c r="D6015" t="s">
        <v>1479</v>
      </c>
      <c r="E6015" t="s">
        <v>328</v>
      </c>
      <c r="F6015" t="s">
        <v>329</v>
      </c>
      <c r="G6015" t="s">
        <v>229</v>
      </c>
      <c r="H6015" t="s">
        <v>230</v>
      </c>
      <c r="I6015" t="s">
        <v>1484</v>
      </c>
      <c r="J6015" t="s">
        <v>232</v>
      </c>
      <c r="K6015" t="s">
        <v>232</v>
      </c>
      <c r="L6015" t="s">
        <v>232</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12.656000000000001</v>
      </c>
      <c r="AW6015">
        <v>12.407</v>
      </c>
      <c r="AX6015">
        <v>13.381</v>
      </c>
      <c r="AY6015">
        <v>14.489000000000001</v>
      </c>
      <c r="AZ6015">
        <v>15.692</v>
      </c>
      <c r="BA6015">
        <v>16.645</v>
      </c>
      <c r="BB6015">
        <v>17.573</v>
      </c>
      <c r="BC6015">
        <v>2015</v>
      </c>
    </row>
    <row r="6016" spans="1:55" x14ac:dyDescent="0.25">
      <c r="A6016">
        <v>853</v>
      </c>
      <c r="B6016" t="s">
        <v>1478</v>
      </c>
      <c r="C6016" t="s">
        <v>331</v>
      </c>
      <c r="D6016" t="s">
        <v>1479</v>
      </c>
      <c r="E6016" t="s">
        <v>328</v>
      </c>
      <c r="F6016" t="s">
        <v>329</v>
      </c>
      <c r="G6016" t="s">
        <v>282</v>
      </c>
      <c r="I6016" t="s">
        <v>332</v>
      </c>
      <c r="J6016" t="s">
        <v>232</v>
      </c>
      <c r="K6016" t="s">
        <v>232</v>
      </c>
      <c r="L6016" t="s">
        <v>232</v>
      </c>
      <c r="M6016">
        <v>19.614999999999998</v>
      </c>
      <c r="N6016">
        <v>22.664000000000001</v>
      </c>
      <c r="O6016">
        <v>22.474</v>
      </c>
      <c r="P6016">
        <v>22.681999999999999</v>
      </c>
      <c r="Q6016">
        <v>23.492999999999999</v>
      </c>
      <c r="R6016">
        <v>19.123000000000001</v>
      </c>
      <c r="S6016">
        <v>22.297999999999998</v>
      </c>
      <c r="T6016">
        <v>22.111999999999998</v>
      </c>
      <c r="U6016">
        <v>21.391999999999999</v>
      </c>
      <c r="V6016">
        <v>18.143999999999998</v>
      </c>
      <c r="W6016">
        <v>18.326000000000001</v>
      </c>
      <c r="X6016">
        <v>17.97</v>
      </c>
      <c r="Y6016">
        <v>17.861999999999998</v>
      </c>
      <c r="Z6016">
        <v>19.286000000000001</v>
      </c>
      <c r="AA6016">
        <v>20.873000000000001</v>
      </c>
      <c r="AB6016">
        <v>19.524999999999999</v>
      </c>
      <c r="AC6016">
        <v>19.175999999999998</v>
      </c>
      <c r="AD6016">
        <v>20.405999999999999</v>
      </c>
      <c r="AE6016">
        <v>19.89</v>
      </c>
      <c r="AF6016">
        <v>18.262</v>
      </c>
      <c r="AG6016">
        <v>18.533999999999999</v>
      </c>
      <c r="AH6016">
        <v>21.472000000000001</v>
      </c>
      <c r="AI6016">
        <v>23.547999999999998</v>
      </c>
      <c r="AJ6016">
        <v>24.928000000000001</v>
      </c>
      <c r="AK6016">
        <v>24.920999999999999</v>
      </c>
      <c r="AL6016">
        <v>22.488</v>
      </c>
      <c r="AM6016">
        <v>19.169</v>
      </c>
      <c r="AN6016">
        <v>21.456</v>
      </c>
      <c r="AO6016">
        <v>21.904</v>
      </c>
      <c r="AP6016">
        <v>21.227</v>
      </c>
      <c r="AQ6016">
        <v>20.74</v>
      </c>
      <c r="AR6016">
        <v>20.920999999999999</v>
      </c>
      <c r="AS6016">
        <v>19.257999999999999</v>
      </c>
      <c r="AT6016">
        <v>17.588999999999999</v>
      </c>
      <c r="AU6016">
        <v>17.599</v>
      </c>
      <c r="AV6016">
        <v>17.922000000000001</v>
      </c>
      <c r="AW6016">
        <v>16.991</v>
      </c>
      <c r="AX6016">
        <v>17.309999999999999</v>
      </c>
      <c r="AY6016">
        <v>17.631</v>
      </c>
      <c r="AZ6016">
        <v>17.931000000000001</v>
      </c>
      <c r="BA6016">
        <v>17.948</v>
      </c>
      <c r="BB6016">
        <v>17.913</v>
      </c>
      <c r="BC6016">
        <v>2015</v>
      </c>
    </row>
    <row r="6017" spans="1:55" x14ac:dyDescent="0.25">
      <c r="A6017">
        <v>853</v>
      </c>
      <c r="B6017" t="s">
        <v>1478</v>
      </c>
      <c r="C6017" t="s">
        <v>333</v>
      </c>
      <c r="D6017" t="s">
        <v>1479</v>
      </c>
      <c r="E6017" t="s">
        <v>334</v>
      </c>
      <c r="F6017" t="s">
        <v>335</v>
      </c>
      <c r="G6017" t="s">
        <v>229</v>
      </c>
      <c r="H6017" t="s">
        <v>230</v>
      </c>
      <c r="I6017" t="s">
        <v>1484</v>
      </c>
      <c r="J6017" t="s">
        <v>232</v>
      </c>
      <c r="K6017" t="s">
        <v>232</v>
      </c>
      <c r="L6017" t="s">
        <v>232</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13.759</v>
      </c>
      <c r="AT6017">
        <v>13.571999999999999</v>
      </c>
      <c r="AU6017">
        <v>13.32</v>
      </c>
      <c r="AV6017">
        <v>14.718</v>
      </c>
      <c r="AW6017">
        <v>14.247999999999999</v>
      </c>
      <c r="AX6017">
        <v>14.831</v>
      </c>
      <c r="AY6017">
        <v>15.565</v>
      </c>
      <c r="AZ6017">
        <v>16.574000000000002</v>
      </c>
      <c r="BA6017">
        <v>17.565000000000001</v>
      </c>
      <c r="BB6017">
        <v>18.501999999999999</v>
      </c>
      <c r="BC6017">
        <v>2015</v>
      </c>
    </row>
    <row r="6018" spans="1:55" x14ac:dyDescent="0.25">
      <c r="A6018">
        <v>853</v>
      </c>
      <c r="B6018" t="s">
        <v>1478</v>
      </c>
      <c r="C6018" t="s">
        <v>336</v>
      </c>
      <c r="D6018" t="s">
        <v>1479</v>
      </c>
      <c r="E6018" t="s">
        <v>334</v>
      </c>
      <c r="F6018" t="s">
        <v>335</v>
      </c>
      <c r="G6018" t="s">
        <v>282</v>
      </c>
      <c r="I6018" t="s">
        <v>337</v>
      </c>
      <c r="J6018" t="s">
        <v>232</v>
      </c>
      <c r="K6018" t="s">
        <v>232</v>
      </c>
      <c r="L6018" t="s">
        <v>232</v>
      </c>
      <c r="M6018">
        <v>22.579000000000001</v>
      </c>
      <c r="N6018">
        <v>23.74</v>
      </c>
      <c r="O6018">
        <v>24.297000000000001</v>
      </c>
      <c r="P6018">
        <v>25.071000000000002</v>
      </c>
      <c r="Q6018">
        <v>23.184999999999999</v>
      </c>
      <c r="R6018">
        <v>18.815999999999999</v>
      </c>
      <c r="S6018">
        <v>21.965</v>
      </c>
      <c r="T6018">
        <v>24.113</v>
      </c>
      <c r="U6018">
        <v>22.004000000000001</v>
      </c>
      <c r="V6018">
        <v>22.402999999999999</v>
      </c>
      <c r="W6018">
        <v>23.146000000000001</v>
      </c>
      <c r="X6018">
        <v>18.962</v>
      </c>
      <c r="Y6018">
        <v>16.803000000000001</v>
      </c>
      <c r="Z6018">
        <v>17.266999999999999</v>
      </c>
      <c r="AA6018">
        <v>20.212</v>
      </c>
      <c r="AB6018">
        <v>19.687000000000001</v>
      </c>
      <c r="AC6018">
        <v>21.079000000000001</v>
      </c>
      <c r="AD6018">
        <v>20.106999999999999</v>
      </c>
      <c r="AE6018">
        <v>21.196000000000002</v>
      </c>
      <c r="AF6018">
        <v>19.937999999999999</v>
      </c>
      <c r="AG6018">
        <v>18.350000000000001</v>
      </c>
      <c r="AH6018">
        <v>19.446000000000002</v>
      </c>
      <c r="AI6018">
        <v>20.689</v>
      </c>
      <c r="AJ6018">
        <v>19.559000000000001</v>
      </c>
      <c r="AK6018">
        <v>18.021999999999998</v>
      </c>
      <c r="AL6018">
        <v>19.754000000000001</v>
      </c>
      <c r="AM6018">
        <v>24.651</v>
      </c>
      <c r="AN6018">
        <v>18.393999999999998</v>
      </c>
      <c r="AO6018">
        <v>19.687999999999999</v>
      </c>
      <c r="AP6018">
        <v>22.417000000000002</v>
      </c>
      <c r="AQ6018">
        <v>27.61</v>
      </c>
      <c r="AR6018">
        <v>27.227</v>
      </c>
      <c r="AS6018">
        <v>24.081</v>
      </c>
      <c r="AT6018">
        <v>22.766999999999999</v>
      </c>
      <c r="AU6018">
        <v>20.34</v>
      </c>
      <c r="AV6018">
        <v>20.841999999999999</v>
      </c>
      <c r="AW6018">
        <v>19.510000000000002</v>
      </c>
      <c r="AX6018">
        <v>19.184999999999999</v>
      </c>
      <c r="AY6018">
        <v>18.940000000000001</v>
      </c>
      <c r="AZ6018">
        <v>18.940000000000001</v>
      </c>
      <c r="BA6018">
        <v>18.940000000000001</v>
      </c>
      <c r="BB6018">
        <v>18.861000000000001</v>
      </c>
      <c r="BC6018">
        <v>2015</v>
      </c>
    </row>
    <row r="6019" spans="1:55" x14ac:dyDescent="0.25">
      <c r="A6019">
        <v>853</v>
      </c>
      <c r="B6019" t="s">
        <v>1478</v>
      </c>
      <c r="C6019" t="s">
        <v>338</v>
      </c>
      <c r="D6019" t="s">
        <v>1479</v>
      </c>
      <c r="E6019" t="s">
        <v>339</v>
      </c>
      <c r="F6019" t="s">
        <v>340</v>
      </c>
      <c r="G6019" t="s">
        <v>229</v>
      </c>
      <c r="H6019" t="s">
        <v>230</v>
      </c>
      <c r="I6019" t="s">
        <v>1484</v>
      </c>
      <c r="J6019" t="s">
        <v>232</v>
      </c>
      <c r="K6019" t="s">
        <v>232</v>
      </c>
      <c r="L6019" t="s">
        <v>232</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-2.7559999999999998</v>
      </c>
      <c r="AT6019">
        <v>-3.0870000000000002</v>
      </c>
      <c r="AU6019">
        <v>-1.7949999999999999</v>
      </c>
      <c r="AV6019">
        <v>-2.0619999999999998</v>
      </c>
      <c r="AW6019">
        <v>-1.84</v>
      </c>
      <c r="AX6019">
        <v>-1.45</v>
      </c>
      <c r="AY6019">
        <v>-1.0760000000000001</v>
      </c>
      <c r="AZ6019">
        <v>-0.88200000000000001</v>
      </c>
      <c r="BA6019">
        <v>-0.92</v>
      </c>
      <c r="BB6019">
        <v>-0.93</v>
      </c>
      <c r="BC6019">
        <v>2015</v>
      </c>
    </row>
    <row r="6020" spans="1:55" x14ac:dyDescent="0.25">
      <c r="A6020">
        <v>853</v>
      </c>
      <c r="B6020" t="s">
        <v>1478</v>
      </c>
      <c r="C6020" t="s">
        <v>341</v>
      </c>
      <c r="D6020" t="s">
        <v>1479</v>
      </c>
      <c r="E6020" t="s">
        <v>339</v>
      </c>
      <c r="F6020" t="s">
        <v>340</v>
      </c>
      <c r="G6020" t="s">
        <v>282</v>
      </c>
      <c r="I6020" t="s">
        <v>342</v>
      </c>
      <c r="J6020" t="s">
        <v>232</v>
      </c>
      <c r="K6020" t="s">
        <v>232</v>
      </c>
      <c r="L6020" t="s">
        <v>232</v>
      </c>
      <c r="M6020">
        <v>-2.964</v>
      </c>
      <c r="N6020">
        <v>-1.0760000000000001</v>
      </c>
      <c r="O6020">
        <v>-1.823</v>
      </c>
      <c r="P6020">
        <v>-2.39</v>
      </c>
      <c r="Q6020">
        <v>0.309</v>
      </c>
      <c r="R6020">
        <v>0.307</v>
      </c>
      <c r="S6020">
        <v>0.33300000000000002</v>
      </c>
      <c r="T6020">
        <v>-2</v>
      </c>
      <c r="U6020">
        <v>-0.61199999999999999</v>
      </c>
      <c r="V6020">
        <v>-4.2590000000000003</v>
      </c>
      <c r="W6020">
        <v>-4.8209999999999997</v>
      </c>
      <c r="X6020">
        <v>-0.99199999999999999</v>
      </c>
      <c r="Y6020">
        <v>1.0589999999999999</v>
      </c>
      <c r="Z6020">
        <v>2.0190000000000001</v>
      </c>
      <c r="AA6020">
        <v>0.66100000000000003</v>
      </c>
      <c r="AB6020">
        <v>-0.16200000000000001</v>
      </c>
      <c r="AC6020">
        <v>-1.903</v>
      </c>
      <c r="AD6020">
        <v>0.29799999999999999</v>
      </c>
      <c r="AE6020">
        <v>-1.306</v>
      </c>
      <c r="AF6020">
        <v>-1.6759999999999999</v>
      </c>
      <c r="AG6020">
        <v>0.185</v>
      </c>
      <c r="AH6020">
        <v>2.0259999999999998</v>
      </c>
      <c r="AI6020">
        <v>2.86</v>
      </c>
      <c r="AJ6020">
        <v>5.3689999999999998</v>
      </c>
      <c r="AK6020">
        <v>6.899</v>
      </c>
      <c r="AL6020">
        <v>2.734</v>
      </c>
      <c r="AM6020">
        <v>-5.4829999999999997</v>
      </c>
      <c r="AN6020">
        <v>3.0619999999999998</v>
      </c>
      <c r="AO6020">
        <v>2.2149999999999999</v>
      </c>
      <c r="AP6020">
        <v>-1.19</v>
      </c>
      <c r="AQ6020">
        <v>-6.87</v>
      </c>
      <c r="AR6020">
        <v>-6.306</v>
      </c>
      <c r="AS6020">
        <v>-4.8239999999999998</v>
      </c>
      <c r="AT6020">
        <v>-5.1779999999999999</v>
      </c>
      <c r="AU6020">
        <v>-2.7410000000000001</v>
      </c>
      <c r="AV6020">
        <v>-2.92</v>
      </c>
      <c r="AW6020">
        <v>-2.52</v>
      </c>
      <c r="AX6020">
        <v>-1.8759999999999999</v>
      </c>
      <c r="AY6020">
        <v>-1.3089999999999999</v>
      </c>
      <c r="AZ6020">
        <v>-1.008</v>
      </c>
      <c r="BA6020">
        <v>-0.99199999999999999</v>
      </c>
      <c r="BB6020">
        <v>-0.94799999999999995</v>
      </c>
      <c r="BC6020">
        <v>2015</v>
      </c>
    </row>
    <row r="6021" spans="1:55" x14ac:dyDescent="0.25">
      <c r="A6021">
        <v>853</v>
      </c>
      <c r="B6021" t="s">
        <v>1478</v>
      </c>
      <c r="C6021" t="s">
        <v>343</v>
      </c>
      <c r="D6021" t="s">
        <v>1479</v>
      </c>
      <c r="E6021" t="s">
        <v>344</v>
      </c>
      <c r="F6021" t="s">
        <v>345</v>
      </c>
      <c r="G6021" t="s">
        <v>229</v>
      </c>
      <c r="H6021" t="s">
        <v>230</v>
      </c>
    </row>
    <row r="6022" spans="1:55" x14ac:dyDescent="0.25">
      <c r="A6022">
        <v>853</v>
      </c>
      <c r="B6022" t="s">
        <v>1478</v>
      </c>
      <c r="C6022" t="s">
        <v>346</v>
      </c>
      <c r="D6022" t="s">
        <v>1479</v>
      </c>
      <c r="E6022" t="s">
        <v>344</v>
      </c>
      <c r="F6022" t="s">
        <v>345</v>
      </c>
      <c r="G6022" t="s">
        <v>270</v>
      </c>
    </row>
    <row r="6023" spans="1:55" x14ac:dyDescent="0.25">
      <c r="A6023">
        <v>853</v>
      </c>
      <c r="B6023" t="s">
        <v>1478</v>
      </c>
      <c r="C6023" t="s">
        <v>347</v>
      </c>
      <c r="D6023" t="s">
        <v>1479</v>
      </c>
      <c r="E6023" t="s">
        <v>348</v>
      </c>
      <c r="F6023" t="s">
        <v>349</v>
      </c>
      <c r="G6023" t="s">
        <v>229</v>
      </c>
      <c r="H6023" t="s">
        <v>230</v>
      </c>
      <c r="I6023" t="s">
        <v>1484</v>
      </c>
      <c r="J6023" t="s">
        <v>232</v>
      </c>
      <c r="K6023" t="s">
        <v>232</v>
      </c>
      <c r="L6023" t="s">
        <v>232</v>
      </c>
      <c r="M6023" t="s">
        <v>232</v>
      </c>
      <c r="N6023" t="s">
        <v>232</v>
      </c>
      <c r="O6023" t="s">
        <v>232</v>
      </c>
      <c r="P6023" t="s">
        <v>232</v>
      </c>
      <c r="Q6023" t="s">
        <v>232</v>
      </c>
      <c r="R6023" t="s">
        <v>232</v>
      </c>
      <c r="S6023" t="s">
        <v>232</v>
      </c>
      <c r="T6023" t="s">
        <v>232</v>
      </c>
      <c r="U6023" t="s">
        <v>232</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-1.7150000000000001</v>
      </c>
      <c r="AT6023">
        <v>-1.839</v>
      </c>
      <c r="AU6023">
        <v>-0.27</v>
      </c>
      <c r="AV6023">
        <v>-0.34599999999999997</v>
      </c>
      <c r="AW6023">
        <v>-0.121</v>
      </c>
      <c r="AX6023">
        <v>0.24</v>
      </c>
      <c r="AY6023">
        <v>0.58499999999999996</v>
      </c>
      <c r="AZ6023">
        <v>0.77</v>
      </c>
      <c r="BA6023">
        <v>0.78</v>
      </c>
      <c r="BB6023">
        <v>0.86299999999999999</v>
      </c>
      <c r="BC6023">
        <v>2015</v>
      </c>
    </row>
    <row r="6024" spans="1:55" x14ac:dyDescent="0.25">
      <c r="A6024">
        <v>853</v>
      </c>
      <c r="B6024" t="s">
        <v>1478</v>
      </c>
      <c r="C6024" t="s">
        <v>350</v>
      </c>
      <c r="D6024" t="s">
        <v>1479</v>
      </c>
      <c r="E6024" t="s">
        <v>348</v>
      </c>
      <c r="F6024" t="s">
        <v>349</v>
      </c>
      <c r="G6024" t="s">
        <v>282</v>
      </c>
      <c r="I6024" t="s">
        <v>351</v>
      </c>
      <c r="J6024" t="s">
        <v>232</v>
      </c>
      <c r="K6024" t="s">
        <v>232</v>
      </c>
      <c r="L6024" t="s">
        <v>232</v>
      </c>
      <c r="M6024" t="s">
        <v>232</v>
      </c>
      <c r="N6024" t="s">
        <v>232</v>
      </c>
      <c r="O6024" t="s">
        <v>232</v>
      </c>
      <c r="P6024" t="s">
        <v>232</v>
      </c>
      <c r="Q6024" t="s">
        <v>232</v>
      </c>
      <c r="R6024" t="s">
        <v>232</v>
      </c>
      <c r="S6024" t="s">
        <v>232</v>
      </c>
      <c r="T6024" t="s">
        <v>232</v>
      </c>
      <c r="U6024" t="s">
        <v>232</v>
      </c>
      <c r="V6024">
        <v>-2.3380000000000001</v>
      </c>
      <c r="W6024">
        <v>-2.778</v>
      </c>
      <c r="X6024">
        <v>1.264</v>
      </c>
      <c r="Y6024">
        <v>3.9660000000000002</v>
      </c>
      <c r="Z6024">
        <v>4.5679999999999996</v>
      </c>
      <c r="AA6024">
        <v>3.3119999999999998</v>
      </c>
      <c r="AB6024">
        <v>2.762</v>
      </c>
      <c r="AC6024">
        <v>1.135</v>
      </c>
      <c r="AD6024">
        <v>3.286</v>
      </c>
      <c r="AE6024">
        <v>1.4790000000000001</v>
      </c>
      <c r="AF6024">
        <v>0.872</v>
      </c>
      <c r="AG6024">
        <v>3.7789999999999999</v>
      </c>
      <c r="AH6024">
        <v>3.931</v>
      </c>
      <c r="AI6024">
        <v>4.3890000000000002</v>
      </c>
      <c r="AJ6024">
        <v>6.6280000000000001</v>
      </c>
      <c r="AK6024">
        <v>8.2620000000000005</v>
      </c>
      <c r="AL6024">
        <v>3.992</v>
      </c>
      <c r="AM6024">
        <v>-4.04</v>
      </c>
      <c r="AN6024">
        <v>4.01</v>
      </c>
      <c r="AO6024">
        <v>3.2040000000000002</v>
      </c>
      <c r="AP6024">
        <v>-0.17100000000000001</v>
      </c>
      <c r="AQ6024">
        <v>-5.7779999999999996</v>
      </c>
      <c r="AR6024">
        <v>-4.6619999999999999</v>
      </c>
      <c r="AS6024">
        <v>-3.0019999999999998</v>
      </c>
      <c r="AT6024">
        <v>-3.0840000000000001</v>
      </c>
      <c r="AU6024">
        <v>-0.41199999999999998</v>
      </c>
      <c r="AV6024">
        <v>-0.49</v>
      </c>
      <c r="AW6024">
        <v>-0.16500000000000001</v>
      </c>
      <c r="AX6024">
        <v>0.311</v>
      </c>
      <c r="AY6024">
        <v>0.71199999999999997</v>
      </c>
      <c r="AZ6024">
        <v>0.88</v>
      </c>
      <c r="BA6024">
        <v>0.84099999999999997</v>
      </c>
      <c r="BB6024">
        <v>0.88</v>
      </c>
      <c r="BC6024">
        <v>2015</v>
      </c>
    </row>
    <row r="6025" spans="1:55" x14ac:dyDescent="0.25">
      <c r="A6025">
        <v>853</v>
      </c>
      <c r="B6025" t="s">
        <v>1478</v>
      </c>
      <c r="C6025" t="s">
        <v>352</v>
      </c>
      <c r="D6025" t="s">
        <v>1479</v>
      </c>
      <c r="E6025" t="s">
        <v>353</v>
      </c>
      <c r="F6025" t="s">
        <v>354</v>
      </c>
      <c r="G6025" t="s">
        <v>229</v>
      </c>
      <c r="H6025" t="s">
        <v>230</v>
      </c>
    </row>
    <row r="6026" spans="1:55" x14ac:dyDescent="0.25">
      <c r="A6026">
        <v>853</v>
      </c>
      <c r="B6026" t="s">
        <v>1478</v>
      </c>
      <c r="C6026" t="s">
        <v>355</v>
      </c>
      <c r="D6026" t="s">
        <v>1479</v>
      </c>
      <c r="E6026" t="s">
        <v>353</v>
      </c>
      <c r="F6026" t="s">
        <v>354</v>
      </c>
      <c r="G6026" t="s">
        <v>282</v>
      </c>
    </row>
    <row r="6027" spans="1:55" x14ac:dyDescent="0.25">
      <c r="A6027">
        <v>853</v>
      </c>
      <c r="B6027" t="s">
        <v>1478</v>
      </c>
      <c r="C6027" t="s">
        <v>356</v>
      </c>
      <c r="D6027" t="s">
        <v>1479</v>
      </c>
      <c r="E6027" t="s">
        <v>357</v>
      </c>
      <c r="F6027" t="s">
        <v>358</v>
      </c>
      <c r="G6027" t="s">
        <v>229</v>
      </c>
      <c r="H6027" t="s">
        <v>230</v>
      </c>
      <c r="I6027" t="s">
        <v>1484</v>
      </c>
      <c r="J6027" t="s">
        <v>232</v>
      </c>
      <c r="K6027" t="s">
        <v>232</v>
      </c>
      <c r="L6027" t="s">
        <v>232</v>
      </c>
      <c r="M6027" t="s">
        <v>232</v>
      </c>
      <c r="N6027" t="s">
        <v>232</v>
      </c>
      <c r="O6027" t="s">
        <v>232</v>
      </c>
      <c r="P6027" t="s">
        <v>232</v>
      </c>
      <c r="Q6027" t="s">
        <v>232</v>
      </c>
      <c r="R6027" t="s">
        <v>232</v>
      </c>
      <c r="S6027" t="s">
        <v>232</v>
      </c>
      <c r="T6027" t="s">
        <v>232</v>
      </c>
      <c r="U6027" t="s">
        <v>232</v>
      </c>
      <c r="V6027" t="s">
        <v>232</v>
      </c>
      <c r="W6027" t="s">
        <v>232</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18.457000000000001</v>
      </c>
      <c r="AT6027">
        <v>22.527999999999999</v>
      </c>
      <c r="AU6027">
        <v>24.582999999999998</v>
      </c>
      <c r="AV6027">
        <v>26.065999999999999</v>
      </c>
      <c r="AW6027">
        <v>27.547999999999998</v>
      </c>
      <c r="AX6027">
        <v>28.635999999999999</v>
      </c>
      <c r="AY6027">
        <v>30.053999999999998</v>
      </c>
      <c r="AZ6027">
        <v>31.291</v>
      </c>
      <c r="BA6027">
        <v>32.497</v>
      </c>
      <c r="BB6027">
        <v>33.661999999999999</v>
      </c>
      <c r="BC6027">
        <v>2015</v>
      </c>
    </row>
    <row r="6028" spans="1:55" x14ac:dyDescent="0.25">
      <c r="A6028">
        <v>853</v>
      </c>
      <c r="B6028" t="s">
        <v>1478</v>
      </c>
      <c r="C6028" t="s">
        <v>359</v>
      </c>
      <c r="D6028" t="s">
        <v>1479</v>
      </c>
      <c r="E6028" t="s">
        <v>357</v>
      </c>
      <c r="F6028" t="s">
        <v>358</v>
      </c>
      <c r="G6028" t="s">
        <v>282</v>
      </c>
      <c r="I6028" t="s">
        <v>360</v>
      </c>
      <c r="J6028" t="s">
        <v>232</v>
      </c>
      <c r="K6028" t="s">
        <v>232</v>
      </c>
      <c r="L6028" t="s">
        <v>232</v>
      </c>
      <c r="M6028" t="s">
        <v>232</v>
      </c>
      <c r="N6028" t="s">
        <v>232</v>
      </c>
      <c r="O6028" t="s">
        <v>232</v>
      </c>
      <c r="P6028" t="s">
        <v>232</v>
      </c>
      <c r="Q6028" t="s">
        <v>232</v>
      </c>
      <c r="R6028" t="s">
        <v>232</v>
      </c>
      <c r="S6028" t="s">
        <v>232</v>
      </c>
      <c r="T6028" t="s">
        <v>232</v>
      </c>
      <c r="U6028" t="s">
        <v>232</v>
      </c>
      <c r="V6028" t="s">
        <v>232</v>
      </c>
      <c r="W6028" t="s">
        <v>232</v>
      </c>
      <c r="X6028">
        <v>39.381999999999998</v>
      </c>
      <c r="Y6028">
        <v>35.941000000000003</v>
      </c>
      <c r="Z6028">
        <v>37.151000000000003</v>
      </c>
      <c r="AA6028">
        <v>43.167999999999999</v>
      </c>
      <c r="AB6028">
        <v>44.948999999999998</v>
      </c>
      <c r="AC6028">
        <v>41.043999999999997</v>
      </c>
      <c r="AD6028">
        <v>41.61</v>
      </c>
      <c r="AE6028">
        <v>46.85</v>
      </c>
      <c r="AF6028">
        <v>46.387999999999998</v>
      </c>
      <c r="AG6028">
        <v>39.728999999999999</v>
      </c>
      <c r="AH6028">
        <v>37.192999999999998</v>
      </c>
      <c r="AI6028">
        <v>31.68</v>
      </c>
      <c r="AJ6028">
        <v>26.132999999999999</v>
      </c>
      <c r="AK6028">
        <v>22.157</v>
      </c>
      <c r="AL6028">
        <v>21.556000000000001</v>
      </c>
      <c r="AM6028">
        <v>21.716000000000001</v>
      </c>
      <c r="AN6028">
        <v>17.286000000000001</v>
      </c>
      <c r="AO6028">
        <v>16.277999999999999</v>
      </c>
      <c r="AP6028">
        <v>19.123999999999999</v>
      </c>
      <c r="AQ6028">
        <v>24.89</v>
      </c>
      <c r="AR6028">
        <v>27.07</v>
      </c>
      <c r="AS6028">
        <v>32.304000000000002</v>
      </c>
      <c r="AT6028">
        <v>37.789000000000001</v>
      </c>
      <c r="AU6028">
        <v>37.539000000000001</v>
      </c>
      <c r="AV6028">
        <v>36.911999999999999</v>
      </c>
      <c r="AW6028">
        <v>37.723999999999997</v>
      </c>
      <c r="AX6028">
        <v>37.042999999999999</v>
      </c>
      <c r="AY6028">
        <v>36.570999999999998</v>
      </c>
      <c r="AZ6028">
        <v>35.756999999999998</v>
      </c>
      <c r="BA6028">
        <v>35.040999999999997</v>
      </c>
      <c r="BB6028">
        <v>34.314</v>
      </c>
      <c r="BC6028">
        <v>2015</v>
      </c>
    </row>
    <row r="6029" spans="1:55" x14ac:dyDescent="0.25">
      <c r="A6029">
        <v>853</v>
      </c>
      <c r="B6029" t="s">
        <v>1478</v>
      </c>
      <c r="C6029" t="s">
        <v>361</v>
      </c>
      <c r="D6029" t="s">
        <v>1479</v>
      </c>
      <c r="E6029" t="s">
        <v>362</v>
      </c>
      <c r="F6029" t="s">
        <v>363</v>
      </c>
      <c r="G6029" t="s">
        <v>229</v>
      </c>
      <c r="H6029" t="s">
        <v>230</v>
      </c>
      <c r="I6029" t="s">
        <v>1484</v>
      </c>
      <c r="J6029">
        <v>2.7879999999999998</v>
      </c>
      <c r="K6029">
        <v>2.7440000000000002</v>
      </c>
      <c r="L6029">
        <v>2.855</v>
      </c>
      <c r="M6029">
        <v>3.2240000000000002</v>
      </c>
      <c r="N6029">
        <v>3.1920000000000002</v>
      </c>
      <c r="O6029">
        <v>3.306</v>
      </c>
      <c r="P6029">
        <v>3.4929999999999999</v>
      </c>
      <c r="Q6029">
        <v>3.59</v>
      </c>
      <c r="R6029">
        <v>4.7629999999999999</v>
      </c>
      <c r="S6029">
        <v>4.577</v>
      </c>
      <c r="T6029">
        <v>4.6230000000000002</v>
      </c>
      <c r="U6029">
        <v>5.4180000000000001</v>
      </c>
      <c r="V6029">
        <v>6.3460000000000001</v>
      </c>
      <c r="W6029">
        <v>7.3140000000000001</v>
      </c>
      <c r="X6029">
        <v>8.31</v>
      </c>
      <c r="Y6029">
        <v>9.3089999999999993</v>
      </c>
      <c r="Z6029">
        <v>10.210000000000001</v>
      </c>
      <c r="AA6029">
        <v>10.638</v>
      </c>
      <c r="AB6029">
        <v>11.726000000000001</v>
      </c>
      <c r="AC6029">
        <v>13.266</v>
      </c>
      <c r="AD6029">
        <v>14.63</v>
      </c>
      <c r="AE6029">
        <v>15.622</v>
      </c>
      <c r="AF6029">
        <v>17.84</v>
      </c>
      <c r="AG6029">
        <v>19.898</v>
      </c>
      <c r="AH6029">
        <v>20.225000000000001</v>
      </c>
      <c r="AI6029">
        <v>22.681999999999999</v>
      </c>
      <c r="AJ6029">
        <v>25.39</v>
      </c>
      <c r="AK6029">
        <v>28.303999999999998</v>
      </c>
      <c r="AL6029">
        <v>31.512</v>
      </c>
      <c r="AM6029">
        <v>32.012999999999998</v>
      </c>
      <c r="AN6029">
        <v>38.752000000000002</v>
      </c>
      <c r="AO6029">
        <v>42.642000000000003</v>
      </c>
      <c r="AP6029">
        <v>44.372</v>
      </c>
      <c r="AQ6029">
        <v>47.720999999999997</v>
      </c>
      <c r="AR6029">
        <v>56.76</v>
      </c>
      <c r="AS6029">
        <v>57.136000000000003</v>
      </c>
      <c r="AT6029">
        <v>59.615000000000002</v>
      </c>
      <c r="AU6029">
        <v>65.486000000000004</v>
      </c>
      <c r="AV6029">
        <v>70.617000000000004</v>
      </c>
      <c r="AW6029">
        <v>73.025000000000006</v>
      </c>
      <c r="AX6029">
        <v>77.305999999999997</v>
      </c>
      <c r="AY6029">
        <v>82.180999999999997</v>
      </c>
      <c r="AZ6029">
        <v>87.510999999999996</v>
      </c>
      <c r="BA6029">
        <v>92.742000000000004</v>
      </c>
      <c r="BB6029">
        <v>98.1</v>
      </c>
      <c r="BC6029">
        <v>2015</v>
      </c>
    </row>
    <row r="6030" spans="1:55" x14ac:dyDescent="0.25">
      <c r="A6030">
        <v>853</v>
      </c>
      <c r="B6030" t="s">
        <v>1478</v>
      </c>
      <c r="C6030" t="s">
        <v>364</v>
      </c>
      <c r="D6030" t="s">
        <v>1479</v>
      </c>
      <c r="E6030" t="s">
        <v>365</v>
      </c>
      <c r="F6030" t="s">
        <v>366</v>
      </c>
      <c r="G6030" t="s">
        <v>242</v>
      </c>
      <c r="H6030" t="s">
        <v>230</v>
      </c>
      <c r="I6030" t="s">
        <v>1485</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5.0000000000000001E-3</v>
      </c>
      <c r="W6030">
        <v>0.52500000000000002</v>
      </c>
      <c r="X6030">
        <v>0.48299999999999998</v>
      </c>
      <c r="Y6030">
        <v>0.81100000000000005</v>
      </c>
      <c r="Z6030">
        <v>6.3E-2</v>
      </c>
      <c r="AA6030">
        <v>-0.59599999999999997</v>
      </c>
      <c r="AB6030">
        <v>-0.34499999999999997</v>
      </c>
      <c r="AC6030">
        <v>-0.121</v>
      </c>
      <c r="AD6030">
        <v>0.13600000000000001</v>
      </c>
      <c r="AE6030">
        <v>0.111</v>
      </c>
      <c r="AF6030">
        <v>-6.9000000000000006E-2</v>
      </c>
      <c r="AG6030">
        <v>0.02</v>
      </c>
      <c r="AH6030">
        <v>-8.2000000000000003E-2</v>
      </c>
      <c r="AI6030">
        <v>0.51700000000000002</v>
      </c>
      <c r="AJ6030">
        <v>-0.21099999999999999</v>
      </c>
      <c r="AK6030">
        <v>0.11700000000000001</v>
      </c>
      <c r="AL6030">
        <v>0.70799999999999996</v>
      </c>
      <c r="AM6030">
        <v>-0.97</v>
      </c>
      <c r="AN6030">
        <v>-2.9060000000000001</v>
      </c>
      <c r="AO6030">
        <v>-4.3129999999999997</v>
      </c>
      <c r="AP6030">
        <v>-7.6790000000000003</v>
      </c>
      <c r="AQ6030">
        <v>-6.54</v>
      </c>
      <c r="AR6030">
        <v>0.30299999999999999</v>
      </c>
      <c r="AS6030">
        <v>2.4790000000000001</v>
      </c>
      <c r="AT6030">
        <v>4.569</v>
      </c>
      <c r="AU6030">
        <v>4.7709999999999999</v>
      </c>
      <c r="AV6030">
        <v>5.0069999999999997</v>
      </c>
      <c r="AW6030">
        <v>4.6109999999999998</v>
      </c>
      <c r="AX6030">
        <v>4.056</v>
      </c>
      <c r="AY6030">
        <v>3.839</v>
      </c>
      <c r="AZ6030">
        <v>3.718</v>
      </c>
      <c r="BA6030">
        <v>3.6259999999999999</v>
      </c>
      <c r="BB6030">
        <v>3.4510000000000001</v>
      </c>
      <c r="BC6030">
        <v>2015</v>
      </c>
    </row>
    <row r="6031" spans="1:55" x14ac:dyDescent="0.25">
      <c r="A6031">
        <v>853</v>
      </c>
      <c r="B6031" t="s">
        <v>1478</v>
      </c>
      <c r="C6031" t="s">
        <v>368</v>
      </c>
      <c r="D6031" t="s">
        <v>1479</v>
      </c>
      <c r="E6031" t="s">
        <v>365</v>
      </c>
      <c r="F6031" t="s">
        <v>366</v>
      </c>
      <c r="G6031" t="s">
        <v>282</v>
      </c>
      <c r="I6031" t="s">
        <v>369</v>
      </c>
      <c r="J6031">
        <v>-5.5309999999999997</v>
      </c>
      <c r="K6031">
        <v>-10.048</v>
      </c>
      <c r="L6031">
        <v>-7.7309999999999999</v>
      </c>
      <c r="M6031">
        <v>-9.6969999999999992</v>
      </c>
      <c r="N6031">
        <v>-8.99</v>
      </c>
      <c r="O6031">
        <v>-4.5270000000000001</v>
      </c>
      <c r="P6031">
        <v>-2.9279999999999999</v>
      </c>
      <c r="Q6031">
        <v>-5.4290000000000003</v>
      </c>
      <c r="R6031">
        <v>-6.125</v>
      </c>
      <c r="S6031">
        <v>-6.6669999999999998</v>
      </c>
      <c r="T6031">
        <v>-1.903</v>
      </c>
      <c r="U6031">
        <v>-2.6640000000000001</v>
      </c>
      <c r="V6031">
        <v>7.0000000000000007E-2</v>
      </c>
      <c r="W6031">
        <v>7.0279999999999996</v>
      </c>
      <c r="X6031">
        <v>5.8760000000000003</v>
      </c>
      <c r="Y6031">
        <v>11.15</v>
      </c>
      <c r="Z6031">
        <v>0.81100000000000005</v>
      </c>
      <c r="AA6031">
        <v>-8.0519999999999996</v>
      </c>
      <c r="AB6031">
        <v>-6.1059999999999999</v>
      </c>
      <c r="AC6031">
        <v>-2.339</v>
      </c>
      <c r="AD6031">
        <v>2.593</v>
      </c>
      <c r="AE6031">
        <v>2.4089999999999998</v>
      </c>
      <c r="AF6031">
        <v>-1.496</v>
      </c>
      <c r="AG6031">
        <v>0.35899999999999999</v>
      </c>
      <c r="AH6031">
        <v>-1.2989999999999999</v>
      </c>
      <c r="AI6031">
        <v>7.0750000000000002</v>
      </c>
      <c r="AJ6031">
        <v>-2.5459999999999998</v>
      </c>
      <c r="AK6031">
        <v>1.222</v>
      </c>
      <c r="AL6031">
        <v>6.0659999999999998</v>
      </c>
      <c r="AM6031">
        <v>-8.3490000000000002</v>
      </c>
      <c r="AN6031">
        <v>-20.390999999999998</v>
      </c>
      <c r="AO6031">
        <v>-23.981000000000002</v>
      </c>
      <c r="AP6031">
        <v>-36.06</v>
      </c>
      <c r="AQ6031">
        <v>-30.762</v>
      </c>
      <c r="AR6031">
        <v>1.3140000000000001</v>
      </c>
      <c r="AS6031">
        <v>12.013</v>
      </c>
      <c r="AT6031">
        <v>24.012</v>
      </c>
      <c r="AU6031">
        <v>23.462</v>
      </c>
      <c r="AV6031">
        <v>23.486000000000001</v>
      </c>
      <c r="AW6031">
        <v>21.492000000000001</v>
      </c>
      <c r="AX6031">
        <v>18.341999999999999</v>
      </c>
      <c r="AY6031">
        <v>16.765000000000001</v>
      </c>
      <c r="AZ6031">
        <v>15.654999999999999</v>
      </c>
      <c r="BA6031">
        <v>14.742000000000001</v>
      </c>
      <c r="BB6031">
        <v>13.507999999999999</v>
      </c>
      <c r="BC6031">
        <v>2015</v>
      </c>
    </row>
    <row r="6032" spans="1:55" x14ac:dyDescent="0.25">
      <c r="A6032">
        <v>288</v>
      </c>
      <c r="B6032" t="s">
        <v>1486</v>
      </c>
      <c r="C6032" t="s">
        <v>225</v>
      </c>
      <c r="D6032" t="s">
        <v>1487</v>
      </c>
      <c r="E6032" t="s">
        <v>227</v>
      </c>
      <c r="F6032" t="s">
        <v>228</v>
      </c>
      <c r="G6032" t="s">
        <v>229</v>
      </c>
      <c r="H6032" t="s">
        <v>230</v>
      </c>
      <c r="I6032" t="s">
        <v>1488</v>
      </c>
      <c r="J6032" s="52">
        <v>61862.37</v>
      </c>
      <c r="K6032" s="52">
        <v>67535.429999999993</v>
      </c>
      <c r="L6032" s="52">
        <v>66591.539999999994</v>
      </c>
      <c r="M6032" s="52">
        <v>64565.41</v>
      </c>
      <c r="N6032" s="52">
        <v>66383.960000000006</v>
      </c>
      <c r="O6032" s="52">
        <v>68954.259999999995</v>
      </c>
      <c r="P6032" s="52">
        <v>69135.360000000001</v>
      </c>
      <c r="Q6032" s="52">
        <v>71950.89</v>
      </c>
      <c r="R6032" s="52">
        <v>76182.350000000006</v>
      </c>
      <c r="S6032" s="52">
        <v>80613.87</v>
      </c>
      <c r="T6032" s="52">
        <v>83935.16</v>
      </c>
      <c r="U6032" s="52">
        <v>86864.5</v>
      </c>
      <c r="V6032" s="52">
        <v>88338.1</v>
      </c>
      <c r="W6032" s="52">
        <v>92698.78</v>
      </c>
      <c r="X6032" s="52">
        <v>97628.43</v>
      </c>
      <c r="Y6032" s="52">
        <v>104289.43</v>
      </c>
      <c r="Z6032" s="52">
        <v>105930.72</v>
      </c>
      <c r="AA6032" s="52">
        <v>110424.85</v>
      </c>
      <c r="AB6032" s="52">
        <v>110499.98</v>
      </c>
      <c r="AC6032" s="52">
        <v>108990.46</v>
      </c>
      <c r="AD6032" s="52">
        <v>106468.27</v>
      </c>
      <c r="AE6032" s="52">
        <v>105580.26</v>
      </c>
      <c r="AF6032" s="52">
        <v>105557.67</v>
      </c>
      <c r="AG6032" s="52">
        <v>110118.54</v>
      </c>
      <c r="AH6032" s="52">
        <v>114586.51</v>
      </c>
      <c r="AI6032" s="52">
        <v>117031.21</v>
      </c>
      <c r="AJ6032" s="52">
        <v>122657.03</v>
      </c>
      <c r="AK6032" s="52">
        <v>129307.04</v>
      </c>
      <c r="AL6032" s="52">
        <v>137529.82999999999</v>
      </c>
      <c r="AM6032" s="52">
        <v>137175.04000000001</v>
      </c>
      <c r="AN6032" s="52">
        <v>152461.46</v>
      </c>
      <c r="AO6032" s="52">
        <v>158939.72</v>
      </c>
      <c r="AP6032" s="52">
        <v>158083.81</v>
      </c>
      <c r="AQ6032" s="52">
        <v>171390.51</v>
      </c>
      <c r="AR6032" s="52">
        <v>179721.61</v>
      </c>
      <c r="AS6032" s="52">
        <v>185257.71</v>
      </c>
      <c r="AT6032" s="52">
        <v>193247.7</v>
      </c>
      <c r="AU6032" s="52">
        <v>202829.02</v>
      </c>
      <c r="AV6032" s="52">
        <v>210380.41</v>
      </c>
      <c r="AW6032" s="52">
        <v>217722.53</v>
      </c>
      <c r="AX6032" s="52">
        <v>226427.39</v>
      </c>
      <c r="AY6032" s="52">
        <v>235472.86</v>
      </c>
      <c r="AZ6032" s="52">
        <v>244874.34</v>
      </c>
      <c r="BA6032" s="52">
        <v>254770.46</v>
      </c>
      <c r="BB6032" s="52">
        <v>265017.18</v>
      </c>
      <c r="BC6032">
        <v>2017</v>
      </c>
    </row>
    <row r="6033" spans="1:55" x14ac:dyDescent="0.25">
      <c r="A6033">
        <v>288</v>
      </c>
      <c r="B6033" t="s">
        <v>1486</v>
      </c>
      <c r="C6033" t="s">
        <v>233</v>
      </c>
      <c r="D6033" t="s">
        <v>1487</v>
      </c>
      <c r="E6033" t="s">
        <v>227</v>
      </c>
      <c r="F6033" t="s">
        <v>234</v>
      </c>
      <c r="G6033" t="s">
        <v>235</v>
      </c>
      <c r="I6033" t="s">
        <v>236</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4.9580000000000002</v>
      </c>
      <c r="AV6033">
        <v>3.7229999999999999</v>
      </c>
      <c r="AW6033">
        <v>3.49</v>
      </c>
      <c r="AX6033">
        <v>3.9980000000000002</v>
      </c>
      <c r="AY6033">
        <v>3.9950000000000001</v>
      </c>
      <c r="AZ6033">
        <v>3.9929999999999999</v>
      </c>
      <c r="BA6033">
        <v>4.0410000000000004</v>
      </c>
      <c r="BB6033">
        <v>4.0220000000000002</v>
      </c>
      <c r="BC6033">
        <v>2017</v>
      </c>
    </row>
    <row r="6034" spans="1:55" x14ac:dyDescent="0.25">
      <c r="A6034">
        <v>288</v>
      </c>
      <c r="B6034" t="s">
        <v>1486</v>
      </c>
      <c r="C6034" t="s">
        <v>237</v>
      </c>
      <c r="D6034" t="s">
        <v>1487</v>
      </c>
      <c r="E6034" t="s">
        <v>238</v>
      </c>
      <c r="F6034" t="s">
        <v>239</v>
      </c>
      <c r="G6034" t="s">
        <v>229</v>
      </c>
      <c r="H6034" t="s">
        <v>230</v>
      </c>
      <c r="I6034" t="s">
        <v>1488</v>
      </c>
      <c r="J6034">
        <v>515.94600000000003</v>
      </c>
      <c r="K6034">
        <v>657.65899999999999</v>
      </c>
      <c r="L6034">
        <v>689.173</v>
      </c>
      <c r="M6034">
        <v>764.66499999999996</v>
      </c>
      <c r="N6034">
        <v>991.18200000000002</v>
      </c>
      <c r="O6034" s="52">
        <v>1292.43</v>
      </c>
      <c r="P6034" s="52">
        <v>1706.82</v>
      </c>
      <c r="Q6034" s="52">
        <v>2318.9</v>
      </c>
      <c r="R6034" s="52">
        <v>3071.21</v>
      </c>
      <c r="S6034" s="52">
        <v>4273.29</v>
      </c>
      <c r="T6034" s="52">
        <v>6031.16</v>
      </c>
      <c r="U6034" s="52">
        <v>9255.68</v>
      </c>
      <c r="V6034" s="52">
        <v>10738.28</v>
      </c>
      <c r="W6034" s="52">
        <v>12645.36</v>
      </c>
      <c r="X6034" s="52">
        <v>14992.33</v>
      </c>
      <c r="Y6034" s="52">
        <v>17789.150000000001</v>
      </c>
      <c r="Z6034" s="52">
        <v>20132.86</v>
      </c>
      <c r="AA6034" s="52">
        <v>21702.87</v>
      </c>
      <c r="AB6034" s="52">
        <v>25248.61</v>
      </c>
      <c r="AC6034" s="52">
        <v>27563.439999999999</v>
      </c>
      <c r="AD6034" s="52">
        <v>30874.09</v>
      </c>
      <c r="AE6034" s="52">
        <v>34883.19</v>
      </c>
      <c r="AF6034" s="52">
        <v>41135.699999999997</v>
      </c>
      <c r="AG6034" s="52">
        <v>49411.96</v>
      </c>
      <c r="AH6034" s="52">
        <v>57501.99</v>
      </c>
      <c r="AI6034" s="52">
        <v>66335.83</v>
      </c>
      <c r="AJ6034" s="52">
        <v>75681.66</v>
      </c>
      <c r="AK6034" s="52">
        <v>89866.05</v>
      </c>
      <c r="AL6034" s="52">
        <v>107235.75</v>
      </c>
      <c r="AM6034" s="52">
        <v>110962.16</v>
      </c>
      <c r="AN6034" s="52">
        <v>128989.5</v>
      </c>
      <c r="AO6034" s="52">
        <v>141315.79999999999</v>
      </c>
      <c r="AP6034" s="52">
        <v>147275.54</v>
      </c>
      <c r="AQ6034" s="52">
        <v>166714.59</v>
      </c>
      <c r="AR6034" s="52">
        <v>179721.61</v>
      </c>
      <c r="AS6034" s="52">
        <v>188230.72</v>
      </c>
      <c r="AT6034" s="52">
        <v>204447.28</v>
      </c>
      <c r="AU6034" s="52">
        <v>219188.42</v>
      </c>
      <c r="AV6034" s="52">
        <v>238479.96</v>
      </c>
      <c r="AW6034" s="52">
        <v>254654</v>
      </c>
      <c r="AX6034" s="52">
        <v>276793.53000000003</v>
      </c>
      <c r="AY6034" s="52">
        <v>298969.59999999998</v>
      </c>
      <c r="AZ6034" s="52">
        <v>322417.78000000003</v>
      </c>
      <c r="BA6034" s="52">
        <v>347087.68</v>
      </c>
      <c r="BB6034" s="52">
        <v>372754.13</v>
      </c>
      <c r="BC6034">
        <v>2017</v>
      </c>
    </row>
    <row r="6035" spans="1:55" x14ac:dyDescent="0.25">
      <c r="A6035">
        <v>288</v>
      </c>
      <c r="B6035" t="s">
        <v>1486</v>
      </c>
      <c r="C6035" t="s">
        <v>240</v>
      </c>
      <c r="D6035" t="s">
        <v>1487</v>
      </c>
      <c r="E6035" t="s">
        <v>238</v>
      </c>
      <c r="F6035" t="s">
        <v>241</v>
      </c>
      <c r="G6035" t="s">
        <v>242</v>
      </c>
      <c r="H6035" t="s">
        <v>230</v>
      </c>
      <c r="I6035" t="s">
        <v>243</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22.347000000000001</v>
      </c>
      <c r="AN6035">
        <v>27.239000000000001</v>
      </c>
      <c r="AO6035">
        <v>33.716000000000001</v>
      </c>
      <c r="AP6035">
        <v>33.283000000000001</v>
      </c>
      <c r="AQ6035">
        <v>38.585000000000001</v>
      </c>
      <c r="AR6035">
        <v>40.277000000000001</v>
      </c>
      <c r="AS6035">
        <v>36.164000000000001</v>
      </c>
      <c r="AT6035">
        <v>36.054000000000002</v>
      </c>
      <c r="AU6035">
        <v>39.009</v>
      </c>
      <c r="AV6035">
        <v>41.603999999999999</v>
      </c>
      <c r="AW6035">
        <v>42.351999999999997</v>
      </c>
      <c r="AX6035">
        <v>45.375999999999998</v>
      </c>
      <c r="AY6035">
        <v>48.415999999999997</v>
      </c>
      <c r="AZ6035">
        <v>51.542000000000002</v>
      </c>
      <c r="BA6035">
        <v>54.762</v>
      </c>
      <c r="BB6035">
        <v>57.896000000000001</v>
      </c>
      <c r="BC6035">
        <v>2017</v>
      </c>
    </row>
    <row r="6036" spans="1:55" x14ac:dyDescent="0.25">
      <c r="A6036">
        <v>288</v>
      </c>
      <c r="B6036" t="s">
        <v>1486</v>
      </c>
      <c r="C6036" t="s">
        <v>244</v>
      </c>
      <c r="D6036" t="s">
        <v>1487</v>
      </c>
      <c r="E6036" t="s">
        <v>238</v>
      </c>
      <c r="F6036" t="s">
        <v>245</v>
      </c>
      <c r="G6036" t="s">
        <v>246</v>
      </c>
      <c r="H6036" t="s">
        <v>230</v>
      </c>
      <c r="I6036" t="s">
        <v>243</v>
      </c>
      <c r="J6036">
        <v>10.638999999999999</v>
      </c>
      <c r="K6036">
        <v>12.714</v>
      </c>
      <c r="L6036">
        <v>13.311</v>
      </c>
      <c r="M6036">
        <v>13.411</v>
      </c>
      <c r="N6036">
        <v>14.287000000000001</v>
      </c>
      <c r="O6036">
        <v>15.308999999999999</v>
      </c>
      <c r="P6036">
        <v>15.657999999999999</v>
      </c>
      <c r="Q6036">
        <v>16.699000000000002</v>
      </c>
      <c r="R6036">
        <v>18.305</v>
      </c>
      <c r="S6036">
        <v>20.129000000000001</v>
      </c>
      <c r="T6036">
        <v>21.742000000000001</v>
      </c>
      <c r="U6036">
        <v>23.262</v>
      </c>
      <c r="V6036">
        <v>24.196000000000002</v>
      </c>
      <c r="W6036">
        <v>25.992000000000001</v>
      </c>
      <c r="X6036">
        <v>27.959</v>
      </c>
      <c r="Y6036">
        <v>30.492999999999999</v>
      </c>
      <c r="Z6036">
        <v>31.54</v>
      </c>
      <c r="AA6036">
        <v>33.445</v>
      </c>
      <c r="AB6036">
        <v>33.844000000000001</v>
      </c>
      <c r="AC6036">
        <v>33.863999999999997</v>
      </c>
      <c r="AD6036">
        <v>33.82</v>
      </c>
      <c r="AE6036">
        <v>34.273000000000003</v>
      </c>
      <c r="AF6036">
        <v>34.808</v>
      </c>
      <c r="AG6036">
        <v>36.985999999999997</v>
      </c>
      <c r="AH6036">
        <v>39.523000000000003</v>
      </c>
      <c r="AI6036">
        <v>41.622999999999998</v>
      </c>
      <c r="AJ6036">
        <v>44.945</v>
      </c>
      <c r="AK6036">
        <v>48.654000000000003</v>
      </c>
      <c r="AL6036">
        <v>52.755000000000003</v>
      </c>
      <c r="AM6036">
        <v>53.02</v>
      </c>
      <c r="AN6036">
        <v>59.615000000000002</v>
      </c>
      <c r="AO6036">
        <v>63.445999999999998</v>
      </c>
      <c r="AP6036">
        <v>64.314999999999998</v>
      </c>
      <c r="AQ6036">
        <v>70.951999999999998</v>
      </c>
      <c r="AR6036">
        <v>75.808000000000007</v>
      </c>
      <c r="AS6036">
        <v>78.978999999999999</v>
      </c>
      <c r="AT6036">
        <v>83.286000000000001</v>
      </c>
      <c r="AU6036">
        <v>89.076999999999998</v>
      </c>
      <c r="AV6036">
        <v>94.477000000000004</v>
      </c>
      <c r="AW6036">
        <v>99.513000000000005</v>
      </c>
      <c r="AX6036">
        <v>105.652</v>
      </c>
      <c r="AY6036">
        <v>112.157</v>
      </c>
      <c r="AZ6036">
        <v>119.048</v>
      </c>
      <c r="BA6036">
        <v>126.426</v>
      </c>
      <c r="BB6036">
        <v>134.26300000000001</v>
      </c>
      <c r="BC6036">
        <v>2017</v>
      </c>
    </row>
    <row r="6037" spans="1:55" x14ac:dyDescent="0.25">
      <c r="A6037">
        <v>288</v>
      </c>
      <c r="B6037" t="s">
        <v>1486</v>
      </c>
      <c r="C6037" t="s">
        <v>247</v>
      </c>
      <c r="D6037" t="s">
        <v>1487</v>
      </c>
      <c r="E6037" t="s">
        <v>248</v>
      </c>
      <c r="F6037" t="s">
        <v>249</v>
      </c>
      <c r="G6037" t="s">
        <v>250</v>
      </c>
      <c r="I6037" t="s">
        <v>251</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108.066</v>
      </c>
      <c r="AV6037">
        <v>113.357</v>
      </c>
      <c r="AW6037">
        <v>116.96299999999999</v>
      </c>
      <c r="AX6037">
        <v>122.244</v>
      </c>
      <c r="AY6037">
        <v>126.96599999999999</v>
      </c>
      <c r="AZ6037">
        <v>131.667</v>
      </c>
      <c r="BA6037">
        <v>136.23500000000001</v>
      </c>
      <c r="BB6037">
        <v>140.65299999999999</v>
      </c>
      <c r="BC6037">
        <v>2017</v>
      </c>
    </row>
    <row r="6038" spans="1:55" x14ac:dyDescent="0.25">
      <c r="A6038">
        <v>288</v>
      </c>
      <c r="B6038" t="s">
        <v>1486</v>
      </c>
      <c r="C6038" t="s">
        <v>252</v>
      </c>
      <c r="D6038" t="s">
        <v>1487</v>
      </c>
      <c r="E6038" t="s">
        <v>253</v>
      </c>
      <c r="F6038" t="s">
        <v>254</v>
      </c>
      <c r="G6038" t="s">
        <v>229</v>
      </c>
      <c r="H6038" t="s">
        <v>220</v>
      </c>
      <c r="I6038" t="s">
        <v>255</v>
      </c>
      <c r="J6038" s="52">
        <v>19634627.140000001</v>
      </c>
      <c r="K6038" s="52">
        <v>20811930.359999999</v>
      </c>
      <c r="L6038" s="52">
        <v>19924356.300000001</v>
      </c>
      <c r="M6038" s="52">
        <v>18756405.920000002</v>
      </c>
      <c r="N6038" s="52">
        <v>18723945.390000001</v>
      </c>
      <c r="O6038" s="52">
        <v>18883384.129999999</v>
      </c>
      <c r="P6038" s="52">
        <v>18350738.579999998</v>
      </c>
      <c r="Q6038" s="52">
        <v>18510755.460000001</v>
      </c>
      <c r="R6038" s="52">
        <v>18996636.699999999</v>
      </c>
      <c r="S6038" s="52">
        <v>19483472.68</v>
      </c>
      <c r="T6038" s="52">
        <v>20286191.75</v>
      </c>
      <c r="U6038" s="52">
        <v>19715390.859999999</v>
      </c>
      <c r="V6038" s="52">
        <v>19648851.300000001</v>
      </c>
      <c r="W6038" s="52">
        <v>20206413.440000001</v>
      </c>
      <c r="X6038" s="52">
        <v>20855354.390000001</v>
      </c>
      <c r="Y6038" s="52">
        <v>21832710.149999999</v>
      </c>
      <c r="Z6038" s="52">
        <v>21732783.890000001</v>
      </c>
      <c r="AA6038" s="52">
        <v>22201704.73</v>
      </c>
      <c r="AB6038" s="52">
        <v>21772474.07</v>
      </c>
      <c r="AC6038" s="52">
        <v>21045543.82</v>
      </c>
      <c r="AD6038" s="52">
        <v>20147349.949999999</v>
      </c>
      <c r="AE6038" s="52">
        <v>19606356.32</v>
      </c>
      <c r="AF6038" s="52">
        <v>19246156.850000001</v>
      </c>
      <c r="AG6038" s="52">
        <v>19722193.050000001</v>
      </c>
      <c r="AH6038" s="52">
        <v>20167035.350000001</v>
      </c>
      <c r="AI6038" s="52">
        <v>20248423.489999998</v>
      </c>
      <c r="AJ6038" s="52">
        <v>20869541.030000001</v>
      </c>
      <c r="AK6038" s="52">
        <v>21642554.91</v>
      </c>
      <c r="AL6038" s="52">
        <v>22650656.649999999</v>
      </c>
      <c r="AM6038" s="52">
        <v>22237061.25</v>
      </c>
      <c r="AN6038" s="52">
        <v>24332023.93</v>
      </c>
      <c r="AO6038" s="52">
        <v>24977654.030000001</v>
      </c>
      <c r="AP6038" s="52">
        <v>24467235.379999999</v>
      </c>
      <c r="AQ6038" s="52">
        <v>26130476.52</v>
      </c>
      <c r="AR6038" s="52">
        <v>26996446.739999998</v>
      </c>
      <c r="AS6038" s="52">
        <v>27422202.210000001</v>
      </c>
      <c r="AT6038" s="52">
        <v>28192674.600000001</v>
      </c>
      <c r="AU6038" s="52">
        <v>29168728.899999999</v>
      </c>
      <c r="AV6038" s="52">
        <v>29828571.170000002</v>
      </c>
      <c r="AW6038" s="52">
        <v>30439196.82</v>
      </c>
      <c r="AX6038" s="52">
        <v>31219858.559999999</v>
      </c>
      <c r="AY6038" s="52">
        <v>32023886.02</v>
      </c>
      <c r="AZ6038" s="52">
        <v>32852745.809999999</v>
      </c>
      <c r="BA6038" s="52">
        <v>33723010.829999998</v>
      </c>
      <c r="BB6038" s="52">
        <v>34609885.729999997</v>
      </c>
      <c r="BC6038">
        <v>2017</v>
      </c>
    </row>
    <row r="6039" spans="1:55" x14ac:dyDescent="0.25">
      <c r="A6039">
        <v>288</v>
      </c>
      <c r="B6039" t="s">
        <v>1486</v>
      </c>
      <c r="C6039" t="s">
        <v>256</v>
      </c>
      <c r="D6039" t="s">
        <v>1487</v>
      </c>
      <c r="E6039" t="s">
        <v>253</v>
      </c>
      <c r="F6039" t="s">
        <v>257</v>
      </c>
      <c r="G6039" t="s">
        <v>258</v>
      </c>
      <c r="H6039" t="s">
        <v>220</v>
      </c>
      <c r="I6039" t="s">
        <v>255</v>
      </c>
      <c r="J6039" s="52">
        <v>7837.8</v>
      </c>
      <c r="K6039" s="52">
        <v>8307.76</v>
      </c>
      <c r="L6039" s="52">
        <v>7953.46</v>
      </c>
      <c r="M6039" s="52">
        <v>7487.23</v>
      </c>
      <c r="N6039" s="52">
        <v>7474.28</v>
      </c>
      <c r="O6039" s="52">
        <v>7537.92</v>
      </c>
      <c r="P6039" s="52">
        <v>7325.3</v>
      </c>
      <c r="Q6039" s="52">
        <v>7389.17</v>
      </c>
      <c r="R6039" s="52">
        <v>7583.13</v>
      </c>
      <c r="S6039" s="52">
        <v>7777.47</v>
      </c>
      <c r="T6039" s="52">
        <v>8097.9</v>
      </c>
      <c r="U6039" s="52">
        <v>7870.04</v>
      </c>
      <c r="V6039" s="52">
        <v>7843.48</v>
      </c>
      <c r="W6039" s="52">
        <v>8066.05</v>
      </c>
      <c r="X6039" s="52">
        <v>8325.1</v>
      </c>
      <c r="Y6039" s="52">
        <v>8715.24</v>
      </c>
      <c r="Z6039" s="52">
        <v>8675.35</v>
      </c>
      <c r="AA6039" s="52">
        <v>8862.5400000000009</v>
      </c>
      <c r="AB6039" s="52">
        <v>8691.2000000000007</v>
      </c>
      <c r="AC6039" s="52">
        <v>8401.02</v>
      </c>
      <c r="AD6039" s="52">
        <v>8042.47</v>
      </c>
      <c r="AE6039" s="52">
        <v>7826.52</v>
      </c>
      <c r="AF6039" s="52">
        <v>7682.73</v>
      </c>
      <c r="AG6039" s="52">
        <v>7872.76</v>
      </c>
      <c r="AH6039" s="52">
        <v>8050.33</v>
      </c>
      <c r="AI6039" s="52">
        <v>8082.82</v>
      </c>
      <c r="AJ6039" s="52">
        <v>8330.76</v>
      </c>
      <c r="AK6039" s="52">
        <v>8639.33</v>
      </c>
      <c r="AL6039" s="52">
        <v>9041.75</v>
      </c>
      <c r="AM6039" s="52">
        <v>8876.65</v>
      </c>
      <c r="AN6039" s="52">
        <v>9712.92</v>
      </c>
      <c r="AO6039" s="52">
        <v>9970.65</v>
      </c>
      <c r="AP6039" s="52">
        <v>9766.9</v>
      </c>
      <c r="AQ6039" s="52">
        <v>10430.83</v>
      </c>
      <c r="AR6039" s="52">
        <v>10776.51</v>
      </c>
      <c r="AS6039" s="52">
        <v>10946.47</v>
      </c>
      <c r="AT6039" s="52">
        <v>11254.03</v>
      </c>
      <c r="AU6039" s="52">
        <v>11643.65</v>
      </c>
      <c r="AV6039" s="52">
        <v>11907.05</v>
      </c>
      <c r="AW6039" s="52">
        <v>12150.8</v>
      </c>
      <c r="AX6039" s="52">
        <v>12462.43</v>
      </c>
      <c r="AY6039" s="52">
        <v>12783.38</v>
      </c>
      <c r="AZ6039" s="52">
        <v>13114.25</v>
      </c>
      <c r="BA6039" s="52">
        <v>13461.64</v>
      </c>
      <c r="BB6039" s="52">
        <v>13815.67</v>
      </c>
      <c r="BC6039">
        <v>2017</v>
      </c>
    </row>
    <row r="6040" spans="1:55" x14ac:dyDescent="0.25">
      <c r="A6040">
        <v>288</v>
      </c>
      <c r="B6040" t="s">
        <v>1486</v>
      </c>
      <c r="C6040" t="s">
        <v>259</v>
      </c>
      <c r="D6040" t="s">
        <v>1487</v>
      </c>
      <c r="E6040" t="s">
        <v>260</v>
      </c>
      <c r="F6040" t="s">
        <v>261</v>
      </c>
      <c r="G6040" t="s">
        <v>229</v>
      </c>
      <c r="H6040" t="s">
        <v>220</v>
      </c>
      <c r="I6040" t="s">
        <v>262</v>
      </c>
      <c r="J6040" s="52">
        <v>163757.23000000001</v>
      </c>
      <c r="K6040" s="52">
        <v>202666.31</v>
      </c>
      <c r="L6040" s="52">
        <v>206202.36</v>
      </c>
      <c r="M6040" s="52">
        <v>222137.04</v>
      </c>
      <c r="N6040" s="52">
        <v>279568.11</v>
      </c>
      <c r="O6040" s="52">
        <v>353937.67</v>
      </c>
      <c r="P6040" s="52">
        <v>453045.47</v>
      </c>
      <c r="Q6040" s="52">
        <v>596582.35</v>
      </c>
      <c r="R6040" s="52">
        <v>765829.36</v>
      </c>
      <c r="S6040" s="52">
        <v>1032805.33</v>
      </c>
      <c r="T6040" s="52">
        <v>1457664.1</v>
      </c>
      <c r="U6040" s="52">
        <v>2100736.5299999998</v>
      </c>
      <c r="V6040" s="52">
        <v>2388493.11</v>
      </c>
      <c r="W6040" s="52">
        <v>2756426.78</v>
      </c>
      <c r="X6040" s="52">
        <v>3202657.3</v>
      </c>
      <c r="Y6040" s="52">
        <v>3724109.53</v>
      </c>
      <c r="Z6040" s="52">
        <v>4130465.11</v>
      </c>
      <c r="AA6040" s="52">
        <v>4363516.3899999997</v>
      </c>
      <c r="AB6040" s="52">
        <v>4974885.29</v>
      </c>
      <c r="AC6040" s="52">
        <v>5322370.3899999997</v>
      </c>
      <c r="AD6040" s="52">
        <v>5842407.8799999999</v>
      </c>
      <c r="AE6040" s="52">
        <v>6477841.1900000004</v>
      </c>
      <c r="AF6040" s="52">
        <v>7500204.4800000004</v>
      </c>
      <c r="AG6040" s="52">
        <v>8849664.8900000006</v>
      </c>
      <c r="AH6040" s="52">
        <v>10120254.689999999</v>
      </c>
      <c r="AI6040" s="52">
        <v>11477246.039999999</v>
      </c>
      <c r="AJ6040" s="52">
        <v>12876892.75</v>
      </c>
      <c r="AK6040" s="52">
        <v>15041183.91</v>
      </c>
      <c r="AL6040" s="52">
        <v>17661332.870000001</v>
      </c>
      <c r="AM6040" s="52">
        <v>17987765.420000002</v>
      </c>
      <c r="AN6040" s="52">
        <v>20586025.170000002</v>
      </c>
      <c r="AO6040" s="52">
        <v>22208024.449999999</v>
      </c>
      <c r="AP6040" s="52">
        <v>22794398.780000001</v>
      </c>
      <c r="AQ6040" s="52">
        <v>25417578.449999999</v>
      </c>
      <c r="AR6040" s="52">
        <v>26996446.739999998</v>
      </c>
      <c r="AS6040" s="52">
        <v>27862273.809999999</v>
      </c>
      <c r="AT6040" s="52">
        <v>29826568.219999999</v>
      </c>
      <c r="AU6040" s="52">
        <v>31521365.329999998</v>
      </c>
      <c r="AV6040" s="52">
        <v>33812637.039999999</v>
      </c>
      <c r="AW6040" s="52">
        <v>35602485.420000002</v>
      </c>
      <c r="AX6040" s="52">
        <v>38164352.350000001</v>
      </c>
      <c r="AY6040" s="52">
        <v>40659329.289999999</v>
      </c>
      <c r="AZ6040" s="52">
        <v>43256102.299999997</v>
      </c>
      <c r="BA6040" s="52">
        <v>45942693.789999999</v>
      </c>
      <c r="BB6040" s="52">
        <v>48679779.049999997</v>
      </c>
      <c r="BC6040">
        <v>2017</v>
      </c>
    </row>
    <row r="6041" spans="1:55" x14ac:dyDescent="0.25">
      <c r="A6041">
        <v>288</v>
      </c>
      <c r="B6041" t="s">
        <v>1486</v>
      </c>
      <c r="C6041" t="s">
        <v>263</v>
      </c>
      <c r="D6041" t="s">
        <v>1487</v>
      </c>
      <c r="E6041" t="s">
        <v>260</v>
      </c>
      <c r="F6041" t="s">
        <v>264</v>
      </c>
      <c r="G6041" t="s">
        <v>242</v>
      </c>
      <c r="H6041" t="s">
        <v>220</v>
      </c>
      <c r="I6041" t="s">
        <v>262</v>
      </c>
      <c r="J6041" s="52">
        <v>1299.6600000000001</v>
      </c>
      <c r="K6041" s="52">
        <v>1608.46</v>
      </c>
      <c r="L6041" s="52">
        <v>1636.53</v>
      </c>
      <c r="M6041" s="52">
        <v>1762.99</v>
      </c>
      <c r="N6041" s="52">
        <v>1390.89</v>
      </c>
      <c r="O6041" s="52">
        <v>1154.1500000000001</v>
      </c>
      <c r="P6041" s="52">
        <v>1335.76</v>
      </c>
      <c r="Q6041" s="52">
        <v>1084.7</v>
      </c>
      <c r="R6041" s="52">
        <v>1392.42</v>
      </c>
      <c r="S6041">
        <v>977.83500000000004</v>
      </c>
      <c r="T6041" s="52">
        <v>1185.28</v>
      </c>
      <c r="U6041" s="52">
        <v>1585.24</v>
      </c>
      <c r="V6041" s="52">
        <v>1592.06</v>
      </c>
      <c r="W6041" s="52">
        <v>1580.21</v>
      </c>
      <c r="X6041" s="52">
        <v>1681.4</v>
      </c>
      <c r="Y6041" s="52">
        <v>1897.13</v>
      </c>
      <c r="Z6041" s="52">
        <v>2008.19</v>
      </c>
      <c r="AA6041" s="52">
        <v>2003.58</v>
      </c>
      <c r="AB6041" s="52">
        <v>1824.65</v>
      </c>
      <c r="AC6041" s="52">
        <v>1706.4</v>
      </c>
      <c r="AD6041" s="52">
        <v>1675.79</v>
      </c>
      <c r="AE6041" s="52">
        <v>1577.68</v>
      </c>
      <c r="AF6041" s="52">
        <v>1312.08</v>
      </c>
      <c r="AG6041" s="52">
        <v>1377.52</v>
      </c>
      <c r="AH6041" s="52">
        <v>1693.89</v>
      </c>
      <c r="AI6041" s="52">
        <v>1857.77</v>
      </c>
      <c r="AJ6041" s="52">
        <v>2284.98</v>
      </c>
      <c r="AK6041" s="52">
        <v>2988.68</v>
      </c>
      <c r="AL6041" s="52">
        <v>4047.76</v>
      </c>
      <c r="AM6041" s="52">
        <v>3622.63</v>
      </c>
      <c r="AN6041" s="52">
        <v>4347.21</v>
      </c>
      <c r="AO6041" s="52">
        <v>5298.45</v>
      </c>
      <c r="AP6041" s="52">
        <v>5151.37</v>
      </c>
      <c r="AQ6041" s="52">
        <v>5882.78</v>
      </c>
      <c r="AR6041" s="52">
        <v>6050.04</v>
      </c>
      <c r="AS6041" s="52">
        <v>5353.08</v>
      </c>
      <c r="AT6041" s="52">
        <v>5259.94</v>
      </c>
      <c r="AU6041" s="52">
        <v>5609.85</v>
      </c>
      <c r="AV6041" s="52">
        <v>5898.82</v>
      </c>
      <c r="AW6041" s="52">
        <v>5921.1</v>
      </c>
      <c r="AX6041" s="52">
        <v>6256.41</v>
      </c>
      <c r="AY6041" s="52">
        <v>6584.54</v>
      </c>
      <c r="AZ6041" s="52">
        <v>6914.9</v>
      </c>
      <c r="BA6041" s="52">
        <v>7248.58</v>
      </c>
      <c r="BB6041" s="52">
        <v>7560.94</v>
      </c>
      <c r="BC6041">
        <v>2017</v>
      </c>
    </row>
    <row r="6042" spans="1:55" x14ac:dyDescent="0.25">
      <c r="A6042">
        <v>288</v>
      </c>
      <c r="B6042" t="s">
        <v>1486</v>
      </c>
      <c r="C6042" t="s">
        <v>265</v>
      </c>
      <c r="D6042" t="s">
        <v>1487</v>
      </c>
      <c r="E6042" t="s">
        <v>260</v>
      </c>
      <c r="F6042" t="s">
        <v>266</v>
      </c>
      <c r="G6042" t="s">
        <v>246</v>
      </c>
      <c r="H6042" t="s">
        <v>220</v>
      </c>
      <c r="I6042" t="s">
        <v>262</v>
      </c>
      <c r="J6042" s="52">
        <v>3376.84</v>
      </c>
      <c r="K6042" s="52">
        <v>3917.95</v>
      </c>
      <c r="L6042" s="52">
        <v>3982.62</v>
      </c>
      <c r="M6042" s="52">
        <v>3895.99</v>
      </c>
      <c r="N6042" s="52">
        <v>4029.59</v>
      </c>
      <c r="O6042" s="52">
        <v>4192.4399999999996</v>
      </c>
      <c r="P6042" s="52">
        <v>4156.2</v>
      </c>
      <c r="Q6042" s="52">
        <v>4296.1400000000003</v>
      </c>
      <c r="R6042" s="52">
        <v>4564.3900000000003</v>
      </c>
      <c r="S6042" s="52">
        <v>4864.91</v>
      </c>
      <c r="T6042" s="52">
        <v>5254.91</v>
      </c>
      <c r="U6042" s="52">
        <v>5279.78</v>
      </c>
      <c r="V6042" s="52">
        <v>5381.88</v>
      </c>
      <c r="W6042" s="52">
        <v>5665.73</v>
      </c>
      <c r="X6042" s="52">
        <v>5972.55</v>
      </c>
      <c r="Y6042" s="52">
        <v>6383.55</v>
      </c>
      <c r="Z6042" s="52">
        <v>6470.68</v>
      </c>
      <c r="AA6042" s="52">
        <v>6724.29</v>
      </c>
      <c r="AB6042" s="52">
        <v>6668.51</v>
      </c>
      <c r="AC6042" s="52">
        <v>6538.94</v>
      </c>
      <c r="AD6042" s="52">
        <v>6399.8</v>
      </c>
      <c r="AE6042" s="52">
        <v>6364.54</v>
      </c>
      <c r="AF6042" s="52">
        <v>6346.45</v>
      </c>
      <c r="AG6042" s="52">
        <v>6624.2</v>
      </c>
      <c r="AH6042" s="52">
        <v>6955.96</v>
      </c>
      <c r="AI6042" s="52">
        <v>7201.57</v>
      </c>
      <c r="AJ6042" s="52">
        <v>7647.11</v>
      </c>
      <c r="AK6042" s="52">
        <v>8143.4</v>
      </c>
      <c r="AL6042" s="52">
        <v>8688.48</v>
      </c>
      <c r="AM6042" s="52">
        <v>8594.86</v>
      </c>
      <c r="AN6042" s="52">
        <v>9514.18</v>
      </c>
      <c r="AO6042" s="52">
        <v>9970.65</v>
      </c>
      <c r="AP6042" s="52">
        <v>9954.24</v>
      </c>
      <c r="AQ6042" s="52">
        <v>10817.42</v>
      </c>
      <c r="AR6042" s="52">
        <v>11387.37</v>
      </c>
      <c r="AS6042" s="52">
        <v>11690.66</v>
      </c>
      <c r="AT6042" s="52">
        <v>12150.51</v>
      </c>
      <c r="AU6042" s="52">
        <v>12810.16</v>
      </c>
      <c r="AV6042" s="52">
        <v>13395.3</v>
      </c>
      <c r="AW6042" s="52">
        <v>13912.57</v>
      </c>
      <c r="AX6042" s="52">
        <v>14567.35</v>
      </c>
      <c r="AY6042" s="52">
        <v>15253.15</v>
      </c>
      <c r="AZ6042" s="52">
        <v>15971.73</v>
      </c>
      <c r="BA6042" s="52">
        <v>16734.57</v>
      </c>
      <c r="BB6042" s="52">
        <v>17534.099999999999</v>
      </c>
      <c r="BC6042">
        <v>2017</v>
      </c>
    </row>
    <row r="6043" spans="1:55" x14ac:dyDescent="0.25">
      <c r="A6043">
        <v>288</v>
      </c>
      <c r="B6043" t="s">
        <v>1486</v>
      </c>
      <c r="C6043" t="s">
        <v>267</v>
      </c>
      <c r="D6043" t="s">
        <v>1487</v>
      </c>
      <c r="E6043" t="s">
        <v>268</v>
      </c>
      <c r="F6043" t="s">
        <v>269</v>
      </c>
      <c r="G6043" t="s">
        <v>270</v>
      </c>
    </row>
    <row r="6044" spans="1:55" x14ac:dyDescent="0.25">
      <c r="A6044">
        <v>288</v>
      </c>
      <c r="B6044" t="s">
        <v>1486</v>
      </c>
      <c r="C6044" t="s">
        <v>271</v>
      </c>
      <c r="D6044" t="s">
        <v>1487</v>
      </c>
      <c r="E6044" t="s">
        <v>272</v>
      </c>
      <c r="F6044" t="s">
        <v>273</v>
      </c>
      <c r="G6044" t="s">
        <v>274</v>
      </c>
      <c r="I6044" t="s">
        <v>243</v>
      </c>
      <c r="J6044">
        <v>0.08</v>
      </c>
      <c r="K6044">
        <v>8.5999999999999993E-2</v>
      </c>
      <c r="L6044">
        <v>8.5000000000000006E-2</v>
      </c>
      <c r="M6044">
        <v>0.08</v>
      </c>
      <c r="N6044">
        <v>7.9000000000000001E-2</v>
      </c>
      <c r="O6044">
        <v>7.9000000000000001E-2</v>
      </c>
      <c r="P6044">
        <v>7.6999999999999999E-2</v>
      </c>
      <c r="Q6044">
        <v>7.6999999999999999E-2</v>
      </c>
      <c r="R6044">
        <v>7.8E-2</v>
      </c>
      <c r="S6044">
        <v>7.9000000000000001E-2</v>
      </c>
      <c r="T6044">
        <v>7.9000000000000001E-2</v>
      </c>
      <c r="U6044">
        <v>0.08</v>
      </c>
      <c r="V6044">
        <v>7.2999999999999995E-2</v>
      </c>
      <c r="W6044">
        <v>7.4999999999999997E-2</v>
      </c>
      <c r="X6044">
        <v>7.6999999999999999E-2</v>
      </c>
      <c r="Y6044">
        <v>0.08</v>
      </c>
      <c r="Z6044">
        <v>7.8E-2</v>
      </c>
      <c r="AA6044">
        <v>7.8E-2</v>
      </c>
      <c r="AB6044">
        <v>7.5999999999999998E-2</v>
      </c>
      <c r="AC6044">
        <v>7.1999999999999995E-2</v>
      </c>
      <c r="AD6044">
        <v>6.7000000000000004E-2</v>
      </c>
      <c r="AE6044">
        <v>6.5000000000000002E-2</v>
      </c>
      <c r="AF6044">
        <v>6.3E-2</v>
      </c>
      <c r="AG6044">
        <v>6.4000000000000001E-2</v>
      </c>
      <c r="AH6044">
        <v>6.3E-2</v>
      </c>
      <c r="AI6044">
        <v>6.0999999999999999E-2</v>
      </c>
      <c r="AJ6044">
        <v>6.0999999999999999E-2</v>
      </c>
      <c r="AK6044">
        <v>6.0999999999999999E-2</v>
      </c>
      <c r="AL6044">
        <v>6.3E-2</v>
      </c>
      <c r="AM6044">
        <v>6.3E-2</v>
      </c>
      <c r="AN6044">
        <v>6.7000000000000004E-2</v>
      </c>
      <c r="AO6044">
        <v>6.7000000000000004E-2</v>
      </c>
      <c r="AP6044">
        <v>6.4000000000000001E-2</v>
      </c>
      <c r="AQ6044">
        <v>6.7000000000000004E-2</v>
      </c>
      <c r="AR6044">
        <v>6.8000000000000005E-2</v>
      </c>
      <c r="AS6044">
        <v>6.8000000000000005E-2</v>
      </c>
      <c r="AT6044">
        <v>6.9000000000000006E-2</v>
      </c>
      <c r="AU6044">
        <v>7.0000000000000007E-2</v>
      </c>
      <c r="AV6044">
        <v>7.0000000000000007E-2</v>
      </c>
      <c r="AW6044">
        <v>7.0000000000000007E-2</v>
      </c>
      <c r="AX6044">
        <v>7.0000000000000007E-2</v>
      </c>
      <c r="AY6044">
        <v>7.0999999999999994E-2</v>
      </c>
      <c r="AZ6044">
        <v>7.0999999999999994E-2</v>
      </c>
      <c r="BA6044">
        <v>7.0999999999999994E-2</v>
      </c>
      <c r="BB6044">
        <v>7.1999999999999995E-2</v>
      </c>
      <c r="BC6044">
        <v>2017</v>
      </c>
    </row>
    <row r="6045" spans="1:55" x14ac:dyDescent="0.25">
      <c r="A6045">
        <v>288</v>
      </c>
      <c r="B6045" t="s">
        <v>1486</v>
      </c>
      <c r="C6045" t="s">
        <v>275</v>
      </c>
      <c r="D6045" t="s">
        <v>1487</v>
      </c>
      <c r="E6045" t="s">
        <v>276</v>
      </c>
      <c r="F6045" t="s">
        <v>277</v>
      </c>
      <c r="G6045" t="s">
        <v>278</v>
      </c>
      <c r="I6045" t="s">
        <v>243</v>
      </c>
      <c r="J6045">
        <v>48.494</v>
      </c>
      <c r="K6045">
        <v>51.728000000000002</v>
      </c>
      <c r="L6045">
        <v>51.776000000000003</v>
      </c>
      <c r="M6045">
        <v>57.017000000000003</v>
      </c>
      <c r="N6045">
        <v>69.379000000000005</v>
      </c>
      <c r="O6045">
        <v>84.423000000000002</v>
      </c>
      <c r="P6045">
        <v>109.005</v>
      </c>
      <c r="Q6045">
        <v>138.86500000000001</v>
      </c>
      <c r="R6045">
        <v>167.78399999999999</v>
      </c>
      <c r="S6045">
        <v>212.297</v>
      </c>
      <c r="T6045">
        <v>277.39100000000002</v>
      </c>
      <c r="U6045">
        <v>397.88400000000001</v>
      </c>
      <c r="V6045">
        <v>443.803</v>
      </c>
      <c r="W6045">
        <v>486.50900000000001</v>
      </c>
      <c r="X6045">
        <v>536.22900000000004</v>
      </c>
      <c r="Y6045">
        <v>583.39200000000005</v>
      </c>
      <c r="Z6045">
        <v>638.33500000000004</v>
      </c>
      <c r="AA6045">
        <v>648.91899999999998</v>
      </c>
      <c r="AB6045">
        <v>746.02599999999995</v>
      </c>
      <c r="AC6045">
        <v>813.95</v>
      </c>
      <c r="AD6045">
        <v>912.90499999999997</v>
      </c>
      <c r="AE6045" s="52">
        <v>1017.8</v>
      </c>
      <c r="AF6045" s="52">
        <v>1181.79</v>
      </c>
      <c r="AG6045" s="52">
        <v>1335.96</v>
      </c>
      <c r="AH6045" s="52">
        <v>1454.9</v>
      </c>
      <c r="AI6045" s="52">
        <v>1593.72</v>
      </c>
      <c r="AJ6045" s="52">
        <v>1683.89</v>
      </c>
      <c r="AK6045" s="52">
        <v>1847.04</v>
      </c>
      <c r="AL6045" s="52">
        <v>2032.73</v>
      </c>
      <c r="AM6045" s="52">
        <v>2092.85</v>
      </c>
      <c r="AN6045" s="52">
        <v>2163.7199999999998</v>
      </c>
      <c r="AO6045" s="52">
        <v>2227.34</v>
      </c>
      <c r="AP6045" s="52">
        <v>2289.92</v>
      </c>
      <c r="AQ6045" s="52">
        <v>2349.69</v>
      </c>
      <c r="AR6045" s="52">
        <v>2370.7399999999998</v>
      </c>
      <c r="AS6045" s="52">
        <v>2383.29</v>
      </c>
      <c r="AT6045" s="52">
        <v>2454.7600000000002</v>
      </c>
      <c r="AU6045" s="52">
        <v>2460.65</v>
      </c>
      <c r="AV6045" s="52">
        <v>2524.2199999999998</v>
      </c>
      <c r="AW6045" s="52">
        <v>2559.02</v>
      </c>
      <c r="AX6045" s="52">
        <v>2619.86</v>
      </c>
      <c r="AY6045" s="52">
        <v>2665.64</v>
      </c>
      <c r="AZ6045" s="52">
        <v>2708.29</v>
      </c>
      <c r="BA6045" s="52">
        <v>2745.38</v>
      </c>
      <c r="BB6045" s="52">
        <v>2776.29</v>
      </c>
      <c r="BC6045">
        <v>2017</v>
      </c>
    </row>
    <row r="6046" spans="1:55" x14ac:dyDescent="0.25">
      <c r="A6046">
        <v>288</v>
      </c>
      <c r="B6046" t="s">
        <v>1486</v>
      </c>
      <c r="C6046" t="s">
        <v>279</v>
      </c>
      <c r="D6046" t="s">
        <v>1487</v>
      </c>
      <c r="E6046" t="s">
        <v>280</v>
      </c>
      <c r="F6046" t="s">
        <v>281</v>
      </c>
      <c r="G6046" t="s">
        <v>282</v>
      </c>
      <c r="I6046" t="s">
        <v>1488</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19.724</v>
      </c>
      <c r="AU6046">
        <v>21.193999999999999</v>
      </c>
      <c r="AV6046">
        <v>22.122</v>
      </c>
      <c r="AW6046">
        <v>23.268000000000001</v>
      </c>
      <c r="AX6046">
        <v>23.94</v>
      </c>
      <c r="AY6046">
        <v>24.882999999999999</v>
      </c>
      <c r="AZ6046">
        <v>25.698</v>
      </c>
      <c r="BA6046">
        <v>26.617999999999999</v>
      </c>
      <c r="BB6046">
        <v>27.210999999999999</v>
      </c>
      <c r="BC6046">
        <v>2017</v>
      </c>
    </row>
    <row r="6047" spans="1:55" x14ac:dyDescent="0.25">
      <c r="A6047">
        <v>288</v>
      </c>
      <c r="B6047" t="s">
        <v>1486</v>
      </c>
      <c r="C6047" t="s">
        <v>283</v>
      </c>
      <c r="D6047" t="s">
        <v>1487</v>
      </c>
      <c r="E6047" t="s">
        <v>284</v>
      </c>
      <c r="F6047" t="s">
        <v>285</v>
      </c>
      <c r="G6047" t="s">
        <v>282</v>
      </c>
      <c r="I6047" t="s">
        <v>1488</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21.420999999999999</v>
      </c>
      <c r="AN6047">
        <v>23.981000000000002</v>
      </c>
      <c r="AO6047">
        <v>25.169</v>
      </c>
      <c r="AP6047">
        <v>20.442</v>
      </c>
      <c r="AQ6047">
        <v>23.940999999999999</v>
      </c>
      <c r="AR6047">
        <v>22.416</v>
      </c>
      <c r="AS6047">
        <v>20.446999999999999</v>
      </c>
      <c r="AT6047">
        <v>23.26</v>
      </c>
      <c r="AU6047">
        <v>24.309000000000001</v>
      </c>
      <c r="AV6047">
        <v>22.634</v>
      </c>
      <c r="AW6047">
        <v>22.475000000000001</v>
      </c>
      <c r="AX6047">
        <v>24.326000000000001</v>
      </c>
      <c r="AY6047">
        <v>25.427</v>
      </c>
      <c r="AZ6047">
        <v>26.376000000000001</v>
      </c>
      <c r="BA6047">
        <v>27.347000000000001</v>
      </c>
      <c r="BB6047">
        <v>27.846</v>
      </c>
      <c r="BC6047">
        <v>2017</v>
      </c>
    </row>
    <row r="6048" spans="1:55" x14ac:dyDescent="0.25">
      <c r="A6048">
        <v>288</v>
      </c>
      <c r="B6048" t="s">
        <v>1486</v>
      </c>
      <c r="C6048" t="s">
        <v>286</v>
      </c>
      <c r="D6048" t="s">
        <v>1487</v>
      </c>
      <c r="E6048" t="s">
        <v>287</v>
      </c>
      <c r="F6048" t="s">
        <v>288</v>
      </c>
      <c r="G6048" t="s">
        <v>250</v>
      </c>
      <c r="I6048" t="s">
        <v>1489</v>
      </c>
      <c r="J6048">
        <v>1.4019999999999999</v>
      </c>
      <c r="K6048">
        <v>1.595</v>
      </c>
      <c r="L6048">
        <v>1.681</v>
      </c>
      <c r="M6048">
        <v>1.8959999999999999</v>
      </c>
      <c r="N6048">
        <v>2.2930000000000001</v>
      </c>
      <c r="O6048">
        <v>2.863</v>
      </c>
      <c r="P6048">
        <v>3.7709999999999999</v>
      </c>
      <c r="Q6048">
        <v>4.5880000000000001</v>
      </c>
      <c r="R6048">
        <v>5.6239999999999997</v>
      </c>
      <c r="S6048">
        <v>7.0629999999999997</v>
      </c>
      <c r="T6048">
        <v>9.7590000000000003</v>
      </c>
      <c r="U6048">
        <v>12.128</v>
      </c>
      <c r="V6048">
        <v>13.96</v>
      </c>
      <c r="W6048">
        <v>16.510999999999999</v>
      </c>
      <c r="X6048">
        <v>19.911999999999999</v>
      </c>
      <c r="Y6048">
        <v>22.577000000000002</v>
      </c>
      <c r="Z6048">
        <v>24.789000000000001</v>
      </c>
      <c r="AA6048">
        <v>26.512</v>
      </c>
      <c r="AB6048">
        <v>29.574999999999999</v>
      </c>
      <c r="AC6048">
        <v>31.571999999999999</v>
      </c>
      <c r="AD6048">
        <v>34.408000000000001</v>
      </c>
      <c r="AE6048">
        <v>36.924999999999997</v>
      </c>
      <c r="AF6048">
        <v>40.792000000000002</v>
      </c>
      <c r="AG6048">
        <v>46.6</v>
      </c>
      <c r="AH6048">
        <v>48.607999999999997</v>
      </c>
      <c r="AI6048">
        <v>51.924999999999997</v>
      </c>
      <c r="AJ6048">
        <v>56.892000000000003</v>
      </c>
      <c r="AK6048">
        <v>61.524999999999999</v>
      </c>
      <c r="AL6048">
        <v>67.792000000000002</v>
      </c>
      <c r="AM6048">
        <v>69.558000000000007</v>
      </c>
      <c r="AN6048">
        <v>72.783000000000001</v>
      </c>
      <c r="AO6048">
        <v>78.783000000000001</v>
      </c>
      <c r="AP6048">
        <v>81.691999999999993</v>
      </c>
      <c r="AQ6048">
        <v>83.867000000000004</v>
      </c>
      <c r="AR6048">
        <v>88.082999999999998</v>
      </c>
      <c r="AS6048">
        <v>90.841999999999999</v>
      </c>
      <c r="AT6048">
        <v>94.55</v>
      </c>
      <c r="AU6048">
        <v>97.966999999999999</v>
      </c>
      <c r="AV6048">
        <v>101.858</v>
      </c>
      <c r="AW6048">
        <v>105.52500000000001</v>
      </c>
      <c r="AX6048">
        <v>109.746</v>
      </c>
      <c r="AY6048">
        <v>114.136</v>
      </c>
      <c r="AZ6048">
        <v>118.702</v>
      </c>
      <c r="BA6048">
        <v>123.45</v>
      </c>
      <c r="BB6048">
        <v>128.38800000000001</v>
      </c>
      <c r="BC6048">
        <v>2017</v>
      </c>
    </row>
    <row r="6049" spans="1:55" x14ac:dyDescent="0.25">
      <c r="A6049">
        <v>288</v>
      </c>
      <c r="B6049" t="s">
        <v>1486</v>
      </c>
      <c r="C6049" t="s">
        <v>290</v>
      </c>
      <c r="D6049" t="s">
        <v>1487</v>
      </c>
      <c r="E6049" t="s">
        <v>287</v>
      </c>
      <c r="F6049" t="s">
        <v>291</v>
      </c>
      <c r="G6049" t="s">
        <v>235</v>
      </c>
      <c r="I6049" t="s">
        <v>292</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7.3140000000000001</v>
      </c>
      <c r="AF6049">
        <v>10.472</v>
      </c>
      <c r="AG6049">
        <v>14.239000000000001</v>
      </c>
      <c r="AH6049">
        <v>4.3099999999999996</v>
      </c>
      <c r="AI6049">
        <v>6.8230000000000004</v>
      </c>
      <c r="AJ6049">
        <v>9.5649999999999995</v>
      </c>
      <c r="AK6049">
        <v>8.1440000000000001</v>
      </c>
      <c r="AL6049">
        <v>10.186</v>
      </c>
      <c r="AM6049">
        <v>2.6059999999999999</v>
      </c>
      <c r="AN6049">
        <v>4.6360000000000001</v>
      </c>
      <c r="AO6049">
        <v>8.2439999999999998</v>
      </c>
      <c r="AP6049">
        <v>3.6920000000000002</v>
      </c>
      <c r="AQ6049">
        <v>2.6619999999999999</v>
      </c>
      <c r="AR6049">
        <v>5.0279999999999996</v>
      </c>
      <c r="AS6049">
        <v>3.1320000000000001</v>
      </c>
      <c r="AT6049">
        <v>4.0819999999999999</v>
      </c>
      <c r="AU6049">
        <v>3.6139999999999999</v>
      </c>
      <c r="AV6049">
        <v>3.972</v>
      </c>
      <c r="AW6049">
        <v>3.6</v>
      </c>
      <c r="AX6049">
        <v>4</v>
      </c>
      <c r="AY6049">
        <v>4</v>
      </c>
      <c r="AZ6049">
        <v>4</v>
      </c>
      <c r="BA6049">
        <v>4</v>
      </c>
      <c r="BB6049">
        <v>4</v>
      </c>
      <c r="BC6049">
        <v>2017</v>
      </c>
    </row>
    <row r="6050" spans="1:55" x14ac:dyDescent="0.25">
      <c r="A6050">
        <v>288</v>
      </c>
      <c r="B6050" t="s">
        <v>1486</v>
      </c>
      <c r="C6050" t="s">
        <v>293</v>
      </c>
      <c r="D6050" t="s">
        <v>1487</v>
      </c>
      <c r="E6050" t="s">
        <v>294</v>
      </c>
      <c r="F6050" t="s">
        <v>295</v>
      </c>
      <c r="G6050" t="s">
        <v>250</v>
      </c>
      <c r="I6050" t="s">
        <v>1489</v>
      </c>
      <c r="J6050">
        <v>0.82399999999999995</v>
      </c>
      <c r="K6050">
        <v>1.0580000000000001</v>
      </c>
      <c r="L6050">
        <v>1.359</v>
      </c>
      <c r="M6050">
        <v>1.7450000000000001</v>
      </c>
      <c r="N6050">
        <v>2.242</v>
      </c>
      <c r="O6050">
        <v>2.879</v>
      </c>
      <c r="P6050">
        <v>3.698</v>
      </c>
      <c r="Q6050">
        <v>4.75</v>
      </c>
      <c r="R6050">
        <v>6.101</v>
      </c>
      <c r="S6050">
        <v>7.8360000000000003</v>
      </c>
      <c r="T6050">
        <v>11.289</v>
      </c>
      <c r="U6050">
        <v>12.625999999999999</v>
      </c>
      <c r="V6050">
        <v>14.87</v>
      </c>
      <c r="W6050">
        <v>17.899999999999999</v>
      </c>
      <c r="X6050">
        <v>21.173999999999999</v>
      </c>
      <c r="Y6050">
        <v>23.405000000000001</v>
      </c>
      <c r="Z6050">
        <v>25.318999999999999</v>
      </c>
      <c r="AA6050">
        <v>26.888000000000002</v>
      </c>
      <c r="AB6050">
        <v>30.826000000000001</v>
      </c>
      <c r="AC6050">
        <v>32.491</v>
      </c>
      <c r="AD6050">
        <v>35.299999999999997</v>
      </c>
      <c r="AE6050">
        <v>38.200000000000003</v>
      </c>
      <c r="AF6050">
        <v>43.8</v>
      </c>
      <c r="AG6050">
        <v>47.9</v>
      </c>
      <c r="AH6050">
        <v>49.2</v>
      </c>
      <c r="AI6050">
        <v>54.1</v>
      </c>
      <c r="AJ6050">
        <v>60.8</v>
      </c>
      <c r="AK6050">
        <v>64.5</v>
      </c>
      <c r="AL6050">
        <v>69.3</v>
      </c>
      <c r="AM6050">
        <v>70.599999999999994</v>
      </c>
      <c r="AN6050">
        <v>75.7</v>
      </c>
      <c r="AO6050">
        <v>79.400000000000006</v>
      </c>
      <c r="AP6050">
        <v>82.6</v>
      </c>
      <c r="AQ6050">
        <v>85.7</v>
      </c>
      <c r="AR6050">
        <v>89.3</v>
      </c>
      <c r="AS6050">
        <v>92.1</v>
      </c>
      <c r="AT6050">
        <v>95.7</v>
      </c>
      <c r="AU6050">
        <v>100</v>
      </c>
      <c r="AV6050">
        <v>103.2</v>
      </c>
      <c r="AW6050">
        <v>107.328</v>
      </c>
      <c r="AX6050">
        <v>111.621</v>
      </c>
      <c r="AY6050">
        <v>116.086</v>
      </c>
      <c r="AZ6050">
        <v>120.729</v>
      </c>
      <c r="BA6050">
        <v>125.559</v>
      </c>
      <c r="BB6050">
        <v>130.58099999999999</v>
      </c>
      <c r="BC6050">
        <v>2017</v>
      </c>
    </row>
    <row r="6051" spans="1:55" x14ac:dyDescent="0.25">
      <c r="A6051">
        <v>288</v>
      </c>
      <c r="B6051" t="s">
        <v>1486</v>
      </c>
      <c r="C6051" t="s">
        <v>296</v>
      </c>
      <c r="D6051" t="s">
        <v>1487</v>
      </c>
      <c r="E6051" t="s">
        <v>294</v>
      </c>
      <c r="F6051" t="s">
        <v>297</v>
      </c>
      <c r="G6051" t="s">
        <v>235</v>
      </c>
      <c r="I6051" t="s">
        <v>298</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8.2149999999999999</v>
      </c>
      <c r="AF6051">
        <v>14.66</v>
      </c>
      <c r="AG6051">
        <v>9.3610000000000007</v>
      </c>
      <c r="AH6051">
        <v>2.714</v>
      </c>
      <c r="AI6051">
        <v>9.9589999999999996</v>
      </c>
      <c r="AJ6051">
        <v>12.384</v>
      </c>
      <c r="AK6051">
        <v>6.0860000000000003</v>
      </c>
      <c r="AL6051">
        <v>7.4420000000000002</v>
      </c>
      <c r="AM6051">
        <v>1.8759999999999999</v>
      </c>
      <c r="AN6051">
        <v>7.2240000000000002</v>
      </c>
      <c r="AO6051">
        <v>4.8879999999999999</v>
      </c>
      <c r="AP6051">
        <v>4.03</v>
      </c>
      <c r="AQ6051">
        <v>3.7530000000000001</v>
      </c>
      <c r="AR6051">
        <v>4.2009999999999996</v>
      </c>
      <c r="AS6051">
        <v>3.1349999999999998</v>
      </c>
      <c r="AT6051">
        <v>3.9089999999999998</v>
      </c>
      <c r="AU6051">
        <v>4.4930000000000003</v>
      </c>
      <c r="AV6051">
        <v>3.2</v>
      </c>
      <c r="AW6051">
        <v>4</v>
      </c>
      <c r="AX6051">
        <v>4</v>
      </c>
      <c r="AY6051">
        <v>4</v>
      </c>
      <c r="AZ6051">
        <v>4</v>
      </c>
      <c r="BA6051">
        <v>4</v>
      </c>
      <c r="BB6051">
        <v>4</v>
      </c>
      <c r="BC6051">
        <v>2017</v>
      </c>
    </row>
    <row r="6052" spans="1:55" x14ac:dyDescent="0.25">
      <c r="A6052">
        <v>288</v>
      </c>
      <c r="B6052" t="s">
        <v>1486</v>
      </c>
      <c r="C6052" t="s">
        <v>299</v>
      </c>
      <c r="D6052" t="s">
        <v>1487</v>
      </c>
      <c r="E6052" t="s">
        <v>300</v>
      </c>
      <c r="G6052" t="s">
        <v>274</v>
      </c>
    </row>
    <row r="6053" spans="1:55" x14ac:dyDescent="0.25">
      <c r="A6053">
        <v>288</v>
      </c>
      <c r="B6053" t="s">
        <v>1486</v>
      </c>
      <c r="C6053" t="s">
        <v>301</v>
      </c>
      <c r="D6053" t="s">
        <v>1487</v>
      </c>
      <c r="E6053" t="s">
        <v>302</v>
      </c>
      <c r="F6053" t="s">
        <v>303</v>
      </c>
      <c r="G6053" t="s">
        <v>235</v>
      </c>
      <c r="I6053" t="s">
        <v>1490</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-0.378</v>
      </c>
      <c r="AU6053">
        <v>12.917999999999999</v>
      </c>
      <c r="AV6053">
        <v>4.8570000000000002</v>
      </c>
      <c r="AW6053">
        <v>4.0190000000000001</v>
      </c>
      <c r="AX6053">
        <v>3.9289999999999998</v>
      </c>
      <c r="AY6053">
        <v>3.7189999999999999</v>
      </c>
      <c r="AZ6053">
        <v>3.6930000000000001</v>
      </c>
      <c r="BA6053">
        <v>3.746</v>
      </c>
      <c r="BB6053">
        <v>3.7490000000000001</v>
      </c>
      <c r="BC6053">
        <v>2017</v>
      </c>
    </row>
    <row r="6054" spans="1:55" x14ac:dyDescent="0.25">
      <c r="A6054">
        <v>288</v>
      </c>
      <c r="B6054" t="s">
        <v>1486</v>
      </c>
      <c r="C6054" t="s">
        <v>305</v>
      </c>
      <c r="D6054" t="s">
        <v>1487</v>
      </c>
      <c r="E6054" t="s">
        <v>306</v>
      </c>
      <c r="F6054" t="s">
        <v>307</v>
      </c>
      <c r="G6054" t="s">
        <v>235</v>
      </c>
      <c r="I6054" t="s">
        <v>1490</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-1.6080000000000001</v>
      </c>
      <c r="AU6054">
        <v>14.96</v>
      </c>
      <c r="AV6054">
        <v>4.984</v>
      </c>
      <c r="AW6054">
        <v>4.077</v>
      </c>
      <c r="AX6054">
        <v>3.9209999999999998</v>
      </c>
      <c r="AY6054">
        <v>3.6890000000000001</v>
      </c>
      <c r="AZ6054">
        <v>3.66</v>
      </c>
      <c r="BA6054">
        <v>3.7130000000000001</v>
      </c>
      <c r="BB6054">
        <v>3.7189999999999999</v>
      </c>
      <c r="BC6054">
        <v>2017</v>
      </c>
    </row>
    <row r="6055" spans="1:55" x14ac:dyDescent="0.25">
      <c r="A6055">
        <v>288</v>
      </c>
      <c r="B6055" t="s">
        <v>1486</v>
      </c>
      <c r="C6055" t="s">
        <v>308</v>
      </c>
      <c r="D6055" t="s">
        <v>1487</v>
      </c>
      <c r="E6055" t="s">
        <v>309</v>
      </c>
      <c r="F6055" t="s">
        <v>310</v>
      </c>
      <c r="G6055" t="s">
        <v>235</v>
      </c>
      <c r="I6055" t="s">
        <v>1490</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9.766</v>
      </c>
      <c r="AU6055">
        <v>8.0380000000000003</v>
      </c>
      <c r="AV6055">
        <v>-1.478</v>
      </c>
      <c r="AW6055">
        <v>0.20699999999999999</v>
      </c>
      <c r="AX6055">
        <v>5.57</v>
      </c>
      <c r="AY6055">
        <v>3.113</v>
      </c>
      <c r="AZ6055">
        <v>3.1389999999999998</v>
      </c>
      <c r="BA6055">
        <v>3.0880000000000001</v>
      </c>
      <c r="BB6055">
        <v>2.9910000000000001</v>
      </c>
      <c r="BC6055">
        <v>2017</v>
      </c>
    </row>
    <row r="6056" spans="1:55" x14ac:dyDescent="0.25">
      <c r="A6056">
        <v>288</v>
      </c>
      <c r="B6056" t="s">
        <v>1486</v>
      </c>
      <c r="C6056" t="s">
        <v>311</v>
      </c>
      <c r="D6056" t="s">
        <v>1487</v>
      </c>
      <c r="E6056" t="s">
        <v>312</v>
      </c>
      <c r="F6056" t="s">
        <v>313</v>
      </c>
      <c r="G6056" t="s">
        <v>235</v>
      </c>
      <c r="I6056" t="s">
        <v>1490</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10.492000000000001</v>
      </c>
      <c r="AU6056">
        <v>8.4469999999999992</v>
      </c>
      <c r="AV6056">
        <v>-1.66</v>
      </c>
      <c r="AW6056">
        <v>7.5999999999999998E-2</v>
      </c>
      <c r="AX6056">
        <v>5.7759999999999998</v>
      </c>
      <c r="AY6056">
        <v>3.149</v>
      </c>
      <c r="AZ6056">
        <v>3.177</v>
      </c>
      <c r="BA6056">
        <v>3.121</v>
      </c>
      <c r="BB6056">
        <v>3.02</v>
      </c>
      <c r="BC6056">
        <v>2017</v>
      </c>
    </row>
    <row r="6057" spans="1:55" x14ac:dyDescent="0.25">
      <c r="A6057">
        <v>288</v>
      </c>
      <c r="B6057" t="s">
        <v>1486</v>
      </c>
      <c r="C6057" t="s">
        <v>314</v>
      </c>
      <c r="D6057" t="s">
        <v>1487</v>
      </c>
      <c r="E6057" t="s">
        <v>315</v>
      </c>
      <c r="F6057" t="s">
        <v>316</v>
      </c>
      <c r="G6057" t="s">
        <v>317</v>
      </c>
      <c r="I6057" t="s">
        <v>1491</v>
      </c>
      <c r="J6057" t="s">
        <v>232</v>
      </c>
      <c r="K6057" t="s">
        <v>232</v>
      </c>
      <c r="L6057" t="s">
        <v>232</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5.2009999999999996</v>
      </c>
      <c r="AV6057">
        <v>5.5570000000000004</v>
      </c>
      <c r="AW6057">
        <v>5.7480000000000002</v>
      </c>
      <c r="AX6057">
        <v>5.77</v>
      </c>
      <c r="AY6057">
        <v>5.78</v>
      </c>
      <c r="AZ6057">
        <v>5.7850000000000001</v>
      </c>
      <c r="BA6057">
        <v>5.7809999999999997</v>
      </c>
      <c r="BB6057">
        <v>5.782</v>
      </c>
      <c r="BC6057">
        <v>2017</v>
      </c>
    </row>
    <row r="6058" spans="1:55" x14ac:dyDescent="0.25">
      <c r="A6058">
        <v>288</v>
      </c>
      <c r="B6058" t="s">
        <v>1486</v>
      </c>
      <c r="C6058" t="s">
        <v>318</v>
      </c>
      <c r="D6058" t="s">
        <v>1487</v>
      </c>
      <c r="E6058" t="s">
        <v>319</v>
      </c>
      <c r="F6058" t="s">
        <v>320</v>
      </c>
      <c r="G6058" t="s">
        <v>321</v>
      </c>
      <c r="H6058" t="s">
        <v>322</v>
      </c>
    </row>
    <row r="6059" spans="1:55" x14ac:dyDescent="0.25">
      <c r="A6059">
        <v>288</v>
      </c>
      <c r="B6059" t="s">
        <v>1486</v>
      </c>
      <c r="C6059" t="s">
        <v>323</v>
      </c>
      <c r="D6059" t="s">
        <v>1487</v>
      </c>
      <c r="E6059" t="s">
        <v>324</v>
      </c>
      <c r="F6059" t="s">
        <v>325</v>
      </c>
      <c r="G6059" t="s">
        <v>321</v>
      </c>
      <c r="H6059" t="s">
        <v>322</v>
      </c>
      <c r="I6059" t="s">
        <v>1492</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2017</v>
      </c>
    </row>
    <row r="6060" spans="1:55" x14ac:dyDescent="0.25">
      <c r="A6060">
        <v>288</v>
      </c>
      <c r="B6060" t="s">
        <v>1486</v>
      </c>
      <c r="C6060" t="s">
        <v>327</v>
      </c>
      <c r="D6060" t="s">
        <v>1487</v>
      </c>
      <c r="E6060" t="s">
        <v>328</v>
      </c>
      <c r="F6060" t="s">
        <v>329</v>
      </c>
      <c r="G6060" t="s">
        <v>229</v>
      </c>
      <c r="H6060" t="s">
        <v>230</v>
      </c>
      <c r="I6060" t="s">
        <v>1493</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52">
        <v>1089.81</v>
      </c>
      <c r="U6060" s="52">
        <v>1357.39</v>
      </c>
      <c r="V6060" s="52">
        <v>1703.21</v>
      </c>
      <c r="W6060" s="52">
        <v>2169.56</v>
      </c>
      <c r="X6060" s="52">
        <v>2919.07</v>
      </c>
      <c r="Y6060" s="52">
        <v>3406.84</v>
      </c>
      <c r="Z6060" s="52">
        <v>4014.21</v>
      </c>
      <c r="AA6060" s="52">
        <v>4691.2</v>
      </c>
      <c r="AB6060" s="52">
        <v>5739.26</v>
      </c>
      <c r="AC6060" s="52">
        <v>6146.82</v>
      </c>
      <c r="AD6060" s="52">
        <v>6014.62</v>
      </c>
      <c r="AE6060" s="52">
        <v>6833.18</v>
      </c>
      <c r="AF6060" s="52">
        <v>6638.23</v>
      </c>
      <c r="AG6060" s="52">
        <v>7993.32</v>
      </c>
      <c r="AH6060" s="52">
        <v>9547.93</v>
      </c>
      <c r="AI6060" s="52">
        <v>10472.66</v>
      </c>
      <c r="AJ6060" s="52">
        <v>12791.63</v>
      </c>
      <c r="AK6060" s="52">
        <v>14116.43</v>
      </c>
      <c r="AL6060" s="52">
        <v>16160.88</v>
      </c>
      <c r="AM6060" s="52">
        <v>16450.54</v>
      </c>
      <c r="AN6060" s="52">
        <v>19749.36</v>
      </c>
      <c r="AO6060" s="52">
        <v>24473.14</v>
      </c>
      <c r="AP6060" s="52">
        <v>25731.11</v>
      </c>
      <c r="AQ6060" s="52">
        <v>27607.42</v>
      </c>
      <c r="AR6060" s="52">
        <v>31371.27</v>
      </c>
      <c r="AS6060" s="52">
        <v>35136.76</v>
      </c>
      <c r="AT6060" s="52">
        <v>39005.06</v>
      </c>
      <c r="AU6060" s="52">
        <v>41570.32</v>
      </c>
      <c r="AV6060" s="52">
        <v>43140</v>
      </c>
      <c r="AW6060" s="52">
        <v>46962.85</v>
      </c>
      <c r="AX6060" s="52">
        <v>50447.37</v>
      </c>
      <c r="AY6060" s="52">
        <v>54571.22</v>
      </c>
      <c r="AZ6060" s="52">
        <v>59103.18</v>
      </c>
      <c r="BA6060" s="52">
        <v>64055.73</v>
      </c>
      <c r="BB6060" s="52">
        <v>69044.759999999995</v>
      </c>
      <c r="BC6060">
        <v>2017</v>
      </c>
    </row>
    <row r="6061" spans="1:55" x14ac:dyDescent="0.25">
      <c r="A6061">
        <v>288</v>
      </c>
      <c r="B6061" t="s">
        <v>1486</v>
      </c>
      <c r="C6061" t="s">
        <v>331</v>
      </c>
      <c r="D6061" t="s">
        <v>1487</v>
      </c>
      <c r="E6061" t="s">
        <v>328</v>
      </c>
      <c r="F6061" t="s">
        <v>329</v>
      </c>
      <c r="G6061" t="s">
        <v>282</v>
      </c>
      <c r="I6061" t="s">
        <v>332</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18.966000000000001</v>
      </c>
      <c r="AV6061">
        <v>18.09</v>
      </c>
      <c r="AW6061">
        <v>18.442</v>
      </c>
      <c r="AX6061">
        <v>18.225999999999999</v>
      </c>
      <c r="AY6061">
        <v>18.253</v>
      </c>
      <c r="AZ6061">
        <v>18.331</v>
      </c>
      <c r="BA6061">
        <v>18.454999999999998</v>
      </c>
      <c r="BB6061">
        <v>18.523</v>
      </c>
      <c r="BC6061">
        <v>2017</v>
      </c>
    </row>
    <row r="6062" spans="1:55" x14ac:dyDescent="0.25">
      <c r="A6062">
        <v>288</v>
      </c>
      <c r="B6062" t="s">
        <v>1486</v>
      </c>
      <c r="C6062" t="s">
        <v>333</v>
      </c>
      <c r="D6062" t="s">
        <v>1487</v>
      </c>
      <c r="E6062" t="s">
        <v>334</v>
      </c>
      <c r="F6062" t="s">
        <v>335</v>
      </c>
      <c r="G6062" t="s">
        <v>229</v>
      </c>
      <c r="H6062" t="s">
        <v>230</v>
      </c>
      <c r="I6062" t="s">
        <v>1493</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52">
        <v>1041.72</v>
      </c>
      <c r="V6062" s="52">
        <v>1380.88</v>
      </c>
      <c r="W6062" s="52">
        <v>1613.27</v>
      </c>
      <c r="X6062" s="52">
        <v>2188.77</v>
      </c>
      <c r="Y6062" s="52">
        <v>2846.47</v>
      </c>
      <c r="Z6062" s="52">
        <v>3476.87</v>
      </c>
      <c r="AA6062" s="52">
        <v>3995.08</v>
      </c>
      <c r="AB6062" s="52">
        <v>4664.3900000000003</v>
      </c>
      <c r="AC6062" s="52">
        <v>5403.66</v>
      </c>
      <c r="AD6062" s="52">
        <v>6141.41</v>
      </c>
      <c r="AE6062" s="52">
        <v>6733.24</v>
      </c>
      <c r="AF6062" s="52">
        <v>7401.98</v>
      </c>
      <c r="AG6062" s="52">
        <v>7999.84</v>
      </c>
      <c r="AH6062" s="52">
        <v>9058.2199999999993</v>
      </c>
      <c r="AI6062" s="52">
        <v>9837.4</v>
      </c>
      <c r="AJ6062" s="52">
        <v>11527.92</v>
      </c>
      <c r="AK6062" s="52">
        <v>12673.98</v>
      </c>
      <c r="AL6062" s="52">
        <v>13770.73</v>
      </c>
      <c r="AM6062" s="52">
        <v>16882.75</v>
      </c>
      <c r="AN6062" s="52">
        <v>19063.669999999998</v>
      </c>
      <c r="AO6062" s="52">
        <v>22426.38</v>
      </c>
      <c r="AP6062" s="52">
        <v>27510.07</v>
      </c>
      <c r="AQ6062" s="52">
        <v>29384.42</v>
      </c>
      <c r="AR6062" s="52">
        <v>32364.82</v>
      </c>
      <c r="AS6062" s="52">
        <v>38555.18</v>
      </c>
      <c r="AT6062" s="52">
        <v>39816.97</v>
      </c>
      <c r="AU6062" s="52">
        <v>43426.51</v>
      </c>
      <c r="AV6062" s="52">
        <v>45986.87</v>
      </c>
      <c r="AW6062" s="52">
        <v>50078.07</v>
      </c>
      <c r="AX6062" s="52">
        <v>54173.18</v>
      </c>
      <c r="AY6062" s="52">
        <v>58769.8</v>
      </c>
      <c r="AZ6062" s="52">
        <v>63505.8</v>
      </c>
      <c r="BA6062" s="52">
        <v>68668.92</v>
      </c>
      <c r="BB6062" s="52">
        <v>73730.27</v>
      </c>
      <c r="BC6062">
        <v>2017</v>
      </c>
    </row>
    <row r="6063" spans="1:55" x14ac:dyDescent="0.25">
      <c r="A6063">
        <v>288</v>
      </c>
      <c r="B6063" t="s">
        <v>1486</v>
      </c>
      <c r="C6063" t="s">
        <v>336</v>
      </c>
      <c r="D6063" t="s">
        <v>1487</v>
      </c>
      <c r="E6063" t="s">
        <v>334</v>
      </c>
      <c r="F6063" t="s">
        <v>335</v>
      </c>
      <c r="G6063" t="s">
        <v>282</v>
      </c>
      <c r="I6063" t="s">
        <v>337</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19.812000000000001</v>
      </c>
      <c r="AV6063">
        <v>19.283000000000001</v>
      </c>
      <c r="AW6063">
        <v>19.664999999999999</v>
      </c>
      <c r="AX6063">
        <v>19.571999999999999</v>
      </c>
      <c r="AY6063">
        <v>19.657</v>
      </c>
      <c r="AZ6063">
        <v>19.696999999999999</v>
      </c>
      <c r="BA6063">
        <v>19.783999999999999</v>
      </c>
      <c r="BB6063">
        <v>19.78</v>
      </c>
      <c r="BC6063">
        <v>2017</v>
      </c>
    </row>
    <row r="6064" spans="1:55" x14ac:dyDescent="0.25">
      <c r="A6064">
        <v>288</v>
      </c>
      <c r="B6064" t="s">
        <v>1486</v>
      </c>
      <c r="C6064" t="s">
        <v>338</v>
      </c>
      <c r="D6064" t="s">
        <v>1487</v>
      </c>
      <c r="E6064" t="s">
        <v>339</v>
      </c>
      <c r="F6064" t="s">
        <v>340</v>
      </c>
      <c r="G6064" t="s">
        <v>229</v>
      </c>
      <c r="H6064" t="s">
        <v>230</v>
      </c>
      <c r="I6064" t="s">
        <v>1493</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52">
        <v>1074.8699999999999</v>
      </c>
      <c r="AC6064">
        <v>743.15700000000004</v>
      </c>
      <c r="AD6064">
        <v>-126.78700000000001</v>
      </c>
      <c r="AE6064">
        <v>99.935000000000002</v>
      </c>
      <c r="AF6064">
        <v>-763.75199999999995</v>
      </c>
      <c r="AG6064">
        <v>-6.5209999999999999</v>
      </c>
      <c r="AH6064">
        <v>489.709</v>
      </c>
      <c r="AI6064">
        <v>635.26800000000003</v>
      </c>
      <c r="AJ6064" s="52">
        <v>1263.71</v>
      </c>
      <c r="AK6064" s="52">
        <v>1442.45</v>
      </c>
      <c r="AL6064" s="52">
        <v>2390.15</v>
      </c>
      <c r="AM6064">
        <v>-432.209</v>
      </c>
      <c r="AN6064">
        <v>685.69200000000001</v>
      </c>
      <c r="AO6064" s="52">
        <v>2046.76</v>
      </c>
      <c r="AP6064" s="52">
        <v>-1778.96</v>
      </c>
      <c r="AQ6064" s="52">
        <v>-1777.01</v>
      </c>
      <c r="AR6064">
        <v>-993.55100000000004</v>
      </c>
      <c r="AS6064" s="52">
        <v>-3418.42</v>
      </c>
      <c r="AT6064">
        <v>-811.90899999999999</v>
      </c>
      <c r="AU6064" s="52">
        <v>-1856.18</v>
      </c>
      <c r="AV6064" s="52">
        <v>-2846.88</v>
      </c>
      <c r="AW6064" s="52">
        <v>-3115.22</v>
      </c>
      <c r="AX6064" s="52">
        <v>-3725.82</v>
      </c>
      <c r="AY6064" s="52">
        <v>-4198.58</v>
      </c>
      <c r="AZ6064" s="52">
        <v>-4402.62</v>
      </c>
      <c r="BA6064" s="52">
        <v>-4613.1899999999996</v>
      </c>
      <c r="BB6064" s="52">
        <v>-4685.51</v>
      </c>
      <c r="BC6064">
        <v>2017</v>
      </c>
    </row>
    <row r="6065" spans="1:55" x14ac:dyDescent="0.25">
      <c r="A6065">
        <v>288</v>
      </c>
      <c r="B6065" t="s">
        <v>1486</v>
      </c>
      <c r="C6065" t="s">
        <v>341</v>
      </c>
      <c r="D6065" t="s">
        <v>1487</v>
      </c>
      <c r="E6065" t="s">
        <v>339</v>
      </c>
      <c r="F6065" t="s">
        <v>340</v>
      </c>
      <c r="G6065" t="s">
        <v>282</v>
      </c>
      <c r="I6065" t="s">
        <v>342</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-0.84699999999999998</v>
      </c>
      <c r="AV6065">
        <v>-1.194</v>
      </c>
      <c r="AW6065">
        <v>-1.2230000000000001</v>
      </c>
      <c r="AX6065">
        <v>-1.3460000000000001</v>
      </c>
      <c r="AY6065">
        <v>-1.4039999999999999</v>
      </c>
      <c r="AZ6065">
        <v>-1.3660000000000001</v>
      </c>
      <c r="BA6065">
        <v>-1.329</v>
      </c>
      <c r="BB6065">
        <v>-1.2569999999999999</v>
      </c>
      <c r="BC6065">
        <v>2017</v>
      </c>
    </row>
    <row r="6066" spans="1:55" x14ac:dyDescent="0.25">
      <c r="A6066">
        <v>288</v>
      </c>
      <c r="B6066" t="s">
        <v>1486</v>
      </c>
      <c r="C6066" t="s">
        <v>343</v>
      </c>
      <c r="D6066" t="s">
        <v>1487</v>
      </c>
      <c r="E6066" t="s">
        <v>344</v>
      </c>
      <c r="F6066" t="s">
        <v>345</v>
      </c>
      <c r="G6066" t="s">
        <v>229</v>
      </c>
      <c r="H6066" t="s">
        <v>230</v>
      </c>
      <c r="I6066" t="s">
        <v>1493</v>
      </c>
      <c r="J6066" t="s">
        <v>232</v>
      </c>
      <c r="K6066" t="s">
        <v>232</v>
      </c>
      <c r="L6066" t="s">
        <v>232</v>
      </c>
      <c r="M6066" t="s">
        <v>232</v>
      </c>
      <c r="N6066" t="s">
        <v>232</v>
      </c>
      <c r="O6066" t="s">
        <v>232</v>
      </c>
      <c r="P6066" t="s">
        <v>232</v>
      </c>
      <c r="Q6066" t="s">
        <v>232</v>
      </c>
      <c r="R6066" t="s">
        <v>232</v>
      </c>
      <c r="S6066" t="s">
        <v>232</v>
      </c>
      <c r="T6066" t="s">
        <v>232</v>
      </c>
      <c r="U6066" t="s">
        <v>232</v>
      </c>
      <c r="V6066" t="s">
        <v>232</v>
      </c>
      <c r="W6066" t="s">
        <v>232</v>
      </c>
      <c r="X6066" t="s">
        <v>232</v>
      </c>
      <c r="Y6066" t="s">
        <v>232</v>
      </c>
      <c r="Z6066" t="s">
        <v>232</v>
      </c>
      <c r="AA6066" t="s">
        <v>232</v>
      </c>
      <c r="AB6066" t="s">
        <v>232</v>
      </c>
      <c r="AC6066" t="s">
        <v>232</v>
      </c>
      <c r="AD6066" t="s">
        <v>232</v>
      </c>
      <c r="AE6066" t="s">
        <v>232</v>
      </c>
      <c r="AF6066">
        <v>-419.85399999999998</v>
      </c>
      <c r="AG6066">
        <v>312.84300000000002</v>
      </c>
      <c r="AH6066">
        <v>731.30399999999997</v>
      </c>
      <c r="AI6066">
        <v>892.75900000000001</v>
      </c>
      <c r="AJ6066" s="52">
        <v>1440.29</v>
      </c>
      <c r="AK6066" s="52">
        <v>1517.41</v>
      </c>
      <c r="AL6066" s="52">
        <v>2254.89</v>
      </c>
      <c r="AM6066">
        <v>-125.709</v>
      </c>
      <c r="AN6066">
        <v>321.65100000000001</v>
      </c>
      <c r="AO6066" s="52">
        <v>1831.95</v>
      </c>
      <c r="AP6066" s="52">
        <v>-1606.64</v>
      </c>
      <c r="AQ6066" s="52">
        <v>-1735.33</v>
      </c>
      <c r="AR6066" s="52">
        <v>-1408.91</v>
      </c>
      <c r="AS6066" s="52">
        <v>-3498.03</v>
      </c>
      <c r="AT6066">
        <v>-582.79499999999996</v>
      </c>
      <c r="AU6066" s="52">
        <v>-2033.79</v>
      </c>
      <c r="AV6066" s="52">
        <v>-2817.51</v>
      </c>
      <c r="AW6066" s="52">
        <v>-2766.41</v>
      </c>
      <c r="AX6066" s="52">
        <v>-3290.11</v>
      </c>
      <c r="AY6066" s="52">
        <v>-3646.57</v>
      </c>
      <c r="AZ6066" s="52">
        <v>-3780.68</v>
      </c>
      <c r="BA6066" s="52">
        <v>-3787.76</v>
      </c>
      <c r="BB6066" s="52">
        <v>-3714.1</v>
      </c>
      <c r="BC6066">
        <v>2017</v>
      </c>
    </row>
    <row r="6067" spans="1:55" x14ac:dyDescent="0.25">
      <c r="A6067">
        <v>288</v>
      </c>
      <c r="B6067" t="s">
        <v>1486</v>
      </c>
      <c r="C6067" t="s">
        <v>346</v>
      </c>
      <c r="D6067" t="s">
        <v>1487</v>
      </c>
      <c r="E6067" t="s">
        <v>344</v>
      </c>
      <c r="F6067" t="s">
        <v>345</v>
      </c>
      <c r="G6067" t="s">
        <v>270</v>
      </c>
      <c r="I6067" t="s">
        <v>397</v>
      </c>
      <c r="J6067" t="s">
        <v>232</v>
      </c>
      <c r="K6067" t="s">
        <v>232</v>
      </c>
      <c r="L6067" t="s">
        <v>232</v>
      </c>
      <c r="M6067" t="s">
        <v>232</v>
      </c>
      <c r="N6067" t="s">
        <v>232</v>
      </c>
      <c r="O6067" t="s">
        <v>232</v>
      </c>
      <c r="P6067" t="s">
        <v>232</v>
      </c>
      <c r="Q6067" t="s">
        <v>232</v>
      </c>
      <c r="R6067" t="s">
        <v>232</v>
      </c>
      <c r="S6067" t="s">
        <v>232</v>
      </c>
      <c r="T6067" t="s">
        <v>232</v>
      </c>
      <c r="U6067" t="s">
        <v>232</v>
      </c>
      <c r="V6067" t="s">
        <v>232</v>
      </c>
      <c r="W6067" t="s">
        <v>232</v>
      </c>
      <c r="X6067" t="s">
        <v>232</v>
      </c>
      <c r="Y6067" t="s">
        <v>232</v>
      </c>
      <c r="Z6067" t="s">
        <v>232</v>
      </c>
      <c r="AA6067" t="s">
        <v>232</v>
      </c>
      <c r="AB6067" t="s">
        <v>232</v>
      </c>
      <c r="AC6067" t="s">
        <v>232</v>
      </c>
      <c r="AD6067" t="s">
        <v>232</v>
      </c>
      <c r="AE6067" t="s">
        <v>232</v>
      </c>
      <c r="AF6067">
        <v>-0.96699999999999997</v>
      </c>
      <c r="AG6067">
        <v>0.61199999999999999</v>
      </c>
      <c r="AH6067">
        <v>1.2450000000000001</v>
      </c>
      <c r="AI6067">
        <v>1.304</v>
      </c>
      <c r="AJ6067">
        <v>1.865</v>
      </c>
      <c r="AK6067">
        <v>1.6779999999999999</v>
      </c>
      <c r="AL6067">
        <v>2.1320000000000001</v>
      </c>
      <c r="AM6067">
        <v>-0.11</v>
      </c>
      <c r="AN6067">
        <v>0.25700000000000001</v>
      </c>
      <c r="AO6067">
        <v>1.33</v>
      </c>
      <c r="AP6067">
        <v>-1.0640000000000001</v>
      </c>
      <c r="AQ6067">
        <v>-1.052</v>
      </c>
      <c r="AR6067">
        <v>-0.79500000000000004</v>
      </c>
      <c r="AS6067">
        <v>-1.859</v>
      </c>
      <c r="AT6067">
        <v>-0.28499999999999998</v>
      </c>
      <c r="AU6067">
        <v>-0.93200000000000005</v>
      </c>
      <c r="AV6067">
        <v>-1.1819999999999999</v>
      </c>
      <c r="AW6067">
        <v>-1.0820000000000001</v>
      </c>
      <c r="AX6067">
        <v>-1.1839999999999999</v>
      </c>
      <c r="AY6067">
        <v>-1.2150000000000001</v>
      </c>
      <c r="AZ6067">
        <v>-1.1679999999999999</v>
      </c>
      <c r="BA6067">
        <v>-1.089</v>
      </c>
      <c r="BB6067">
        <v>-0.997</v>
      </c>
      <c r="BC6067">
        <v>2017</v>
      </c>
    </row>
    <row r="6068" spans="1:55" x14ac:dyDescent="0.25">
      <c r="A6068">
        <v>288</v>
      </c>
      <c r="B6068" t="s">
        <v>1486</v>
      </c>
      <c r="C6068" t="s">
        <v>347</v>
      </c>
      <c r="D6068" t="s">
        <v>1487</v>
      </c>
      <c r="E6068" t="s">
        <v>348</v>
      </c>
      <c r="F6068" t="s">
        <v>349</v>
      </c>
      <c r="G6068" t="s">
        <v>229</v>
      </c>
      <c r="H6068" t="s">
        <v>230</v>
      </c>
      <c r="I6068" t="s">
        <v>1493</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52">
        <v>1377.1</v>
      </c>
      <c r="AC6068" s="52">
        <v>1055.56</v>
      </c>
      <c r="AD6068">
        <v>263.99599999999998</v>
      </c>
      <c r="AE6068">
        <v>585.38400000000001</v>
      </c>
      <c r="AF6068">
        <v>-124.959</v>
      </c>
      <c r="AG6068">
        <v>711.005</v>
      </c>
      <c r="AH6068" s="52">
        <v>1159.06</v>
      </c>
      <c r="AI6068" s="52">
        <v>1365.84</v>
      </c>
      <c r="AJ6068" s="52">
        <v>2118.48</v>
      </c>
      <c r="AK6068" s="52">
        <v>2350.2199999999998</v>
      </c>
      <c r="AL6068" s="52">
        <v>3216.05</v>
      </c>
      <c r="AM6068">
        <v>144.435</v>
      </c>
      <c r="AN6068" s="52">
        <v>1441.77</v>
      </c>
      <c r="AO6068" s="52">
        <v>2766.39</v>
      </c>
      <c r="AP6068" s="52">
        <v>-1118.83</v>
      </c>
      <c r="AQ6068">
        <v>-826.48</v>
      </c>
      <c r="AR6068">
        <v>126.63800000000001</v>
      </c>
      <c r="AS6068" s="52">
        <v>-1865.25</v>
      </c>
      <c r="AT6068" s="52">
        <v>1008.12</v>
      </c>
      <c r="AU6068">
        <v>316.65800000000002</v>
      </c>
      <c r="AV6068">
        <v>-114.72799999999999</v>
      </c>
      <c r="AW6068">
        <v>-10.467000000000001</v>
      </c>
      <c r="AX6068">
        <v>-27.084</v>
      </c>
      <c r="AY6068">
        <v>-2.37</v>
      </c>
      <c r="AZ6068">
        <v>127.613</v>
      </c>
      <c r="BA6068">
        <v>188.39500000000001</v>
      </c>
      <c r="BB6068">
        <v>-160.21600000000001</v>
      </c>
      <c r="BC6068">
        <v>2017</v>
      </c>
    </row>
    <row r="6069" spans="1:55" x14ac:dyDescent="0.25">
      <c r="A6069">
        <v>288</v>
      </c>
      <c r="B6069" t="s">
        <v>1486</v>
      </c>
      <c r="C6069" t="s">
        <v>350</v>
      </c>
      <c r="D6069" t="s">
        <v>1487</v>
      </c>
      <c r="E6069" t="s">
        <v>348</v>
      </c>
      <c r="F6069" t="s">
        <v>349</v>
      </c>
      <c r="G6069" t="s">
        <v>282</v>
      </c>
      <c r="I6069" t="s">
        <v>351</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0.14399999999999999</v>
      </c>
      <c r="AV6069">
        <v>-4.8000000000000001E-2</v>
      </c>
      <c r="AW6069">
        <v>-4.0000000000000001E-3</v>
      </c>
      <c r="AX6069">
        <v>-0.01</v>
      </c>
      <c r="AY6069">
        <v>-1E-3</v>
      </c>
      <c r="AZ6069">
        <v>0.04</v>
      </c>
      <c r="BA6069">
        <v>5.3999999999999999E-2</v>
      </c>
      <c r="BB6069">
        <v>-4.2999999999999997E-2</v>
      </c>
      <c r="BC6069">
        <v>2017</v>
      </c>
    </row>
    <row r="6070" spans="1:55" x14ac:dyDescent="0.25">
      <c r="A6070">
        <v>288</v>
      </c>
      <c r="B6070" t="s">
        <v>1486</v>
      </c>
      <c r="C6070" t="s">
        <v>352</v>
      </c>
      <c r="D6070" t="s">
        <v>1487</v>
      </c>
      <c r="E6070" t="s">
        <v>353</v>
      </c>
      <c r="F6070" t="s">
        <v>354</v>
      </c>
      <c r="G6070" t="s">
        <v>229</v>
      </c>
      <c r="H6070" t="s">
        <v>230</v>
      </c>
      <c r="I6070" t="s">
        <v>1493</v>
      </c>
      <c r="J6070" t="s">
        <v>232</v>
      </c>
      <c r="K6070" t="s">
        <v>232</v>
      </c>
      <c r="L6070" t="s">
        <v>232</v>
      </c>
      <c r="M6070" t="s">
        <v>232</v>
      </c>
      <c r="N6070" t="s">
        <v>232</v>
      </c>
      <c r="O6070" t="s">
        <v>232</v>
      </c>
      <c r="P6070" t="s">
        <v>232</v>
      </c>
      <c r="Q6070" t="s">
        <v>232</v>
      </c>
      <c r="R6070" t="s">
        <v>232</v>
      </c>
      <c r="S6070" t="s">
        <v>232</v>
      </c>
      <c r="T6070" t="s">
        <v>232</v>
      </c>
      <c r="U6070" t="s">
        <v>232</v>
      </c>
      <c r="V6070" t="s">
        <v>232</v>
      </c>
      <c r="W6070" t="s">
        <v>232</v>
      </c>
      <c r="X6070" t="s">
        <v>232</v>
      </c>
      <c r="Y6070" t="s">
        <v>232</v>
      </c>
      <c r="Z6070" t="s">
        <v>232</v>
      </c>
      <c r="AA6070" t="s">
        <v>232</v>
      </c>
      <c r="AB6070" t="s">
        <v>232</v>
      </c>
      <c r="AC6070" t="s">
        <v>232</v>
      </c>
      <c r="AD6070" s="52">
        <v>9296.68</v>
      </c>
      <c r="AE6070" s="52">
        <v>13348.64</v>
      </c>
      <c r="AF6070" s="52">
        <v>21701.26</v>
      </c>
      <c r="AG6070" s="52">
        <v>18802.25</v>
      </c>
      <c r="AH6070" s="52">
        <v>16212.95</v>
      </c>
      <c r="AI6070" s="52">
        <v>14864.54</v>
      </c>
      <c r="AJ6070" s="52">
        <v>12294.52</v>
      </c>
      <c r="AK6070" s="52">
        <v>11188.32</v>
      </c>
      <c r="AL6070" s="52">
        <v>11919.87</v>
      </c>
      <c r="AM6070" s="52">
        <v>10966.57</v>
      </c>
      <c r="AN6070" s="52">
        <v>9721.56</v>
      </c>
      <c r="AO6070" s="52">
        <v>8279.23</v>
      </c>
      <c r="AP6070" s="52">
        <v>13172.35</v>
      </c>
      <c r="AQ6070" s="52">
        <v>16129.85</v>
      </c>
      <c r="AR6070" s="52">
        <v>19640.52</v>
      </c>
      <c r="AS6070" s="52">
        <v>27814.99</v>
      </c>
      <c r="AT6070" s="52">
        <v>31899.279999999999</v>
      </c>
      <c r="AU6070" s="52">
        <v>34953.25</v>
      </c>
      <c r="AV6070" s="52">
        <v>43833.08</v>
      </c>
      <c r="AW6070" s="52">
        <v>49799.25</v>
      </c>
      <c r="AX6070" s="52">
        <v>55609.93</v>
      </c>
      <c r="AY6070" s="52">
        <v>61446.03</v>
      </c>
      <c r="AZ6070" s="52">
        <v>67485.86</v>
      </c>
      <c r="BA6070" s="52">
        <v>73878.3</v>
      </c>
      <c r="BB6070" s="52">
        <v>80951.149999999994</v>
      </c>
      <c r="BC6070">
        <v>2017</v>
      </c>
    </row>
    <row r="6071" spans="1:55" x14ac:dyDescent="0.25">
      <c r="A6071">
        <v>288</v>
      </c>
      <c r="B6071" t="s">
        <v>1486</v>
      </c>
      <c r="C6071" t="s">
        <v>355</v>
      </c>
      <c r="D6071" t="s">
        <v>1487</v>
      </c>
      <c r="E6071" t="s">
        <v>353</v>
      </c>
      <c r="F6071" t="s">
        <v>354</v>
      </c>
      <c r="G6071" t="s">
        <v>282</v>
      </c>
      <c r="I6071" t="s">
        <v>379</v>
      </c>
      <c r="J6071" t="s">
        <v>232</v>
      </c>
      <c r="K6071" t="s">
        <v>232</v>
      </c>
      <c r="L6071" t="s">
        <v>232</v>
      </c>
      <c r="M6071" t="s">
        <v>232</v>
      </c>
      <c r="N6071" t="s">
        <v>232</v>
      </c>
      <c r="O6071" t="s">
        <v>232</v>
      </c>
      <c r="P6071" t="s">
        <v>232</v>
      </c>
      <c r="Q6071" t="s">
        <v>232</v>
      </c>
      <c r="R6071" t="s">
        <v>232</v>
      </c>
      <c r="S6071" t="s">
        <v>232</v>
      </c>
      <c r="T6071" t="s">
        <v>232</v>
      </c>
      <c r="U6071" t="s">
        <v>232</v>
      </c>
      <c r="V6071" t="s">
        <v>232</v>
      </c>
      <c r="W6071" t="s">
        <v>232</v>
      </c>
      <c r="X6071" t="s">
        <v>232</v>
      </c>
      <c r="Y6071" t="s">
        <v>232</v>
      </c>
      <c r="Z6071" t="s">
        <v>232</v>
      </c>
      <c r="AA6071" t="s">
        <v>232</v>
      </c>
      <c r="AB6071" t="s">
        <v>232</v>
      </c>
      <c r="AC6071" t="s">
        <v>232</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7.5369999999999999</v>
      </c>
      <c r="AO6071">
        <v>5.859</v>
      </c>
      <c r="AP6071">
        <v>8.9440000000000008</v>
      </c>
      <c r="AQ6071">
        <v>9.6750000000000007</v>
      </c>
      <c r="AR6071">
        <v>10.928000000000001</v>
      </c>
      <c r="AS6071">
        <v>14.776999999999999</v>
      </c>
      <c r="AT6071">
        <v>15.603</v>
      </c>
      <c r="AU6071">
        <v>15.946999999999999</v>
      </c>
      <c r="AV6071">
        <v>18.38</v>
      </c>
      <c r="AW6071">
        <v>19.556000000000001</v>
      </c>
      <c r="AX6071">
        <v>20.091000000000001</v>
      </c>
      <c r="AY6071">
        <v>20.553000000000001</v>
      </c>
      <c r="AZ6071">
        <v>20.931000000000001</v>
      </c>
      <c r="BA6071">
        <v>21.285</v>
      </c>
      <c r="BB6071">
        <v>21.716999999999999</v>
      </c>
      <c r="BC6071">
        <v>2017</v>
      </c>
    </row>
    <row r="6072" spans="1:55" x14ac:dyDescent="0.25">
      <c r="A6072">
        <v>288</v>
      </c>
      <c r="B6072" t="s">
        <v>1486</v>
      </c>
      <c r="C6072" t="s">
        <v>356</v>
      </c>
      <c r="D6072" t="s">
        <v>1487</v>
      </c>
      <c r="E6072" t="s">
        <v>357</v>
      </c>
      <c r="F6072" t="s">
        <v>358</v>
      </c>
      <c r="G6072" t="s">
        <v>229</v>
      </c>
      <c r="H6072" t="s">
        <v>230</v>
      </c>
      <c r="I6072" t="s">
        <v>1493</v>
      </c>
      <c r="J6072" t="s">
        <v>232</v>
      </c>
      <c r="K6072" t="s">
        <v>232</v>
      </c>
      <c r="L6072" t="s">
        <v>232</v>
      </c>
      <c r="M6072" t="s">
        <v>232</v>
      </c>
      <c r="N6072" t="s">
        <v>232</v>
      </c>
      <c r="O6072" t="s">
        <v>232</v>
      </c>
      <c r="P6072" t="s">
        <v>232</v>
      </c>
      <c r="Q6072" t="s">
        <v>232</v>
      </c>
      <c r="R6072" t="s">
        <v>232</v>
      </c>
      <c r="S6072" t="s">
        <v>232</v>
      </c>
      <c r="T6072" s="52">
        <v>4041.07</v>
      </c>
      <c r="U6072" s="52">
        <v>4571.59</v>
      </c>
      <c r="V6072" s="52">
        <v>3692.9</v>
      </c>
      <c r="W6072" s="52">
        <v>3361.84</v>
      </c>
      <c r="X6072" s="52">
        <v>2802.27</v>
      </c>
      <c r="Y6072" s="52">
        <v>3123.29</v>
      </c>
      <c r="Z6072" s="52">
        <v>3380.43</v>
      </c>
      <c r="AA6072" s="52">
        <v>3898.58</v>
      </c>
      <c r="AB6072" s="52">
        <v>5589.63</v>
      </c>
      <c r="AC6072" s="52">
        <v>8824.49</v>
      </c>
      <c r="AD6072" s="52">
        <v>10367.51</v>
      </c>
      <c r="AE6072" s="52">
        <v>14072.26</v>
      </c>
      <c r="AF6072" s="52">
        <v>22431.279999999999</v>
      </c>
      <c r="AG6072" s="52">
        <v>19922.73</v>
      </c>
      <c r="AH6072" s="52">
        <v>17401.810000000001</v>
      </c>
      <c r="AI6072" s="52">
        <v>15963.35</v>
      </c>
      <c r="AJ6072" s="52">
        <v>13761.75</v>
      </c>
      <c r="AK6072" s="52">
        <v>13432.84</v>
      </c>
      <c r="AL6072" s="52">
        <v>15505.61</v>
      </c>
      <c r="AM6072" s="52">
        <v>15234</v>
      </c>
      <c r="AN6072" s="52">
        <v>15589.65</v>
      </c>
      <c r="AO6072" s="52">
        <v>14435.04</v>
      </c>
      <c r="AP6072" s="52">
        <v>18343.669999999998</v>
      </c>
      <c r="AQ6072" s="52">
        <v>22086.55</v>
      </c>
      <c r="AR6072" s="52">
        <v>28029.69</v>
      </c>
      <c r="AS6072" s="52">
        <v>35081.14</v>
      </c>
      <c r="AT6072" s="52">
        <v>39681</v>
      </c>
      <c r="AU6072" s="52">
        <v>43488.57</v>
      </c>
      <c r="AV6072" s="52">
        <v>51503.34</v>
      </c>
      <c r="AW6072" s="52">
        <v>56957.66</v>
      </c>
      <c r="AX6072" s="52">
        <v>61646.73</v>
      </c>
      <c r="AY6072" s="52">
        <v>66549.89</v>
      </c>
      <c r="AZ6072" s="52">
        <v>71789.72</v>
      </c>
      <c r="BA6072" s="52">
        <v>77382.17</v>
      </c>
      <c r="BB6072" s="52">
        <v>83655.02</v>
      </c>
      <c r="BC6072">
        <v>2017</v>
      </c>
    </row>
    <row r="6073" spans="1:55" x14ac:dyDescent="0.25">
      <c r="A6073">
        <v>288</v>
      </c>
      <c r="B6073" t="s">
        <v>1486</v>
      </c>
      <c r="C6073" t="s">
        <v>359</v>
      </c>
      <c r="D6073" t="s">
        <v>1487</v>
      </c>
      <c r="E6073" t="s">
        <v>357</v>
      </c>
      <c r="F6073" t="s">
        <v>358</v>
      </c>
      <c r="G6073" t="s">
        <v>282</v>
      </c>
      <c r="I6073" t="s">
        <v>360</v>
      </c>
      <c r="J6073" t="s">
        <v>232</v>
      </c>
      <c r="K6073" t="s">
        <v>232</v>
      </c>
      <c r="L6073" t="s">
        <v>232</v>
      </c>
      <c r="M6073" t="s">
        <v>232</v>
      </c>
      <c r="N6073" t="s">
        <v>232</v>
      </c>
      <c r="O6073" t="s">
        <v>232</v>
      </c>
      <c r="P6073" t="s">
        <v>232</v>
      </c>
      <c r="Q6073" t="s">
        <v>232</v>
      </c>
      <c r="R6073" t="s">
        <v>232</v>
      </c>
      <c r="S6073" t="s">
        <v>232</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12.086</v>
      </c>
      <c r="AO6073">
        <v>10.215</v>
      </c>
      <c r="AP6073">
        <v>12.455</v>
      </c>
      <c r="AQ6073">
        <v>13.247999999999999</v>
      </c>
      <c r="AR6073">
        <v>15.596</v>
      </c>
      <c r="AS6073">
        <v>18.637</v>
      </c>
      <c r="AT6073">
        <v>19.408999999999999</v>
      </c>
      <c r="AU6073">
        <v>19.841000000000001</v>
      </c>
      <c r="AV6073">
        <v>21.597000000000001</v>
      </c>
      <c r="AW6073">
        <v>22.367000000000001</v>
      </c>
      <c r="AX6073">
        <v>22.271999999999998</v>
      </c>
      <c r="AY6073">
        <v>22.26</v>
      </c>
      <c r="AZ6073">
        <v>22.265999999999998</v>
      </c>
      <c r="BA6073">
        <v>22.295000000000002</v>
      </c>
      <c r="BB6073">
        <v>22.442</v>
      </c>
      <c r="BC6073">
        <v>2017</v>
      </c>
    </row>
    <row r="6074" spans="1:55" x14ac:dyDescent="0.25">
      <c r="A6074">
        <v>288</v>
      </c>
      <c r="B6074" t="s">
        <v>1486</v>
      </c>
      <c r="C6074" t="s">
        <v>361</v>
      </c>
      <c r="D6074" t="s">
        <v>1487</v>
      </c>
      <c r="E6074" t="s">
        <v>362</v>
      </c>
      <c r="F6074" t="s">
        <v>363</v>
      </c>
      <c r="G6074" t="s">
        <v>229</v>
      </c>
      <c r="H6074" t="s">
        <v>230</v>
      </c>
      <c r="I6074" t="s">
        <v>1493</v>
      </c>
      <c r="J6074">
        <v>515.94600000000003</v>
      </c>
      <c r="K6074">
        <v>657.65899999999999</v>
      </c>
      <c r="L6074">
        <v>689.173</v>
      </c>
      <c r="M6074">
        <v>764.66499999999996</v>
      </c>
      <c r="N6074">
        <v>991.18200000000002</v>
      </c>
      <c r="O6074" s="52">
        <v>1292.43</v>
      </c>
      <c r="P6074" s="52">
        <v>1706.82</v>
      </c>
      <c r="Q6074" s="52">
        <v>2318.9</v>
      </c>
      <c r="R6074" s="52">
        <v>3071.21</v>
      </c>
      <c r="S6074" s="52">
        <v>4273.29</v>
      </c>
      <c r="T6074" s="52">
        <v>6031.16</v>
      </c>
      <c r="U6074" s="52">
        <v>9255.68</v>
      </c>
      <c r="V6074" s="52">
        <v>10738.28</v>
      </c>
      <c r="W6074" s="52">
        <v>12645.36</v>
      </c>
      <c r="X6074" s="52">
        <v>14992.33</v>
      </c>
      <c r="Y6074" s="52">
        <v>17789.150000000001</v>
      </c>
      <c r="Z6074" s="52">
        <v>20132.86</v>
      </c>
      <c r="AA6074" s="52">
        <v>21702.87</v>
      </c>
      <c r="AB6074" s="52">
        <v>25248.61</v>
      </c>
      <c r="AC6074" s="52">
        <v>27563.439999999999</v>
      </c>
      <c r="AD6074" s="52">
        <v>30874.09</v>
      </c>
      <c r="AE6074" s="52">
        <v>34883.19</v>
      </c>
      <c r="AF6074" s="52">
        <v>41135.699999999997</v>
      </c>
      <c r="AG6074" s="52">
        <v>49411.96</v>
      </c>
      <c r="AH6074" s="52">
        <v>57501.99</v>
      </c>
      <c r="AI6074" s="52">
        <v>66335.83</v>
      </c>
      <c r="AJ6074" s="52">
        <v>75681.66</v>
      </c>
      <c r="AK6074" s="52">
        <v>89866.05</v>
      </c>
      <c r="AL6074" s="52">
        <v>107235.75</v>
      </c>
      <c r="AM6074" s="52">
        <v>110962.16</v>
      </c>
      <c r="AN6074" s="52">
        <v>128989.5</v>
      </c>
      <c r="AO6074" s="52">
        <v>141315.79999999999</v>
      </c>
      <c r="AP6074" s="52">
        <v>147275.54</v>
      </c>
      <c r="AQ6074" s="52">
        <v>166714.59</v>
      </c>
      <c r="AR6074" s="52">
        <v>179721.61</v>
      </c>
      <c r="AS6074" s="52">
        <v>188230.72</v>
      </c>
      <c r="AT6074" s="52">
        <v>204447.28</v>
      </c>
      <c r="AU6074" s="52">
        <v>219188.42</v>
      </c>
      <c r="AV6074" s="52">
        <v>238479.96</v>
      </c>
      <c r="AW6074" s="52">
        <v>254654</v>
      </c>
      <c r="AX6074" s="52">
        <v>276793.53000000003</v>
      </c>
      <c r="AY6074" s="52">
        <v>298969.59999999998</v>
      </c>
      <c r="AZ6074" s="52">
        <v>322417.78000000003</v>
      </c>
      <c r="BA6074" s="52">
        <v>347087.68</v>
      </c>
      <c r="BB6074" s="52">
        <v>372754.13</v>
      </c>
      <c r="BC6074">
        <v>2017</v>
      </c>
    </row>
    <row r="6075" spans="1:55" x14ac:dyDescent="0.25">
      <c r="A6075">
        <v>288</v>
      </c>
      <c r="B6075" t="s">
        <v>1486</v>
      </c>
      <c r="C6075" t="s">
        <v>364</v>
      </c>
      <c r="D6075" t="s">
        <v>1487</v>
      </c>
      <c r="E6075" t="s">
        <v>365</v>
      </c>
      <c r="F6075" t="s">
        <v>366</v>
      </c>
      <c r="G6075" t="s">
        <v>242</v>
      </c>
      <c r="H6075" t="s">
        <v>230</v>
      </c>
      <c r="I6075" t="s">
        <v>1494</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1.2749999999999999</v>
      </c>
      <c r="AU6075">
        <v>1.2150000000000001</v>
      </c>
      <c r="AV6075">
        <v>0.21299999999999999</v>
      </c>
      <c r="AW6075">
        <v>-0.33600000000000002</v>
      </c>
      <c r="AX6075">
        <v>0.17499999999999999</v>
      </c>
      <c r="AY6075">
        <v>0.26300000000000001</v>
      </c>
      <c r="AZ6075">
        <v>0.34899999999999998</v>
      </c>
      <c r="BA6075">
        <v>0.4</v>
      </c>
      <c r="BB6075">
        <v>0.36699999999999999</v>
      </c>
      <c r="BC6075">
        <v>2017</v>
      </c>
    </row>
    <row r="6076" spans="1:55" x14ac:dyDescent="0.25">
      <c r="A6076">
        <v>288</v>
      </c>
      <c r="B6076" t="s">
        <v>1486</v>
      </c>
      <c r="C6076" t="s">
        <v>368</v>
      </c>
      <c r="D6076" t="s">
        <v>1487</v>
      </c>
      <c r="E6076" t="s">
        <v>365</v>
      </c>
      <c r="F6076" t="s">
        <v>366</v>
      </c>
      <c r="G6076" t="s">
        <v>282</v>
      </c>
      <c r="I6076" t="s">
        <v>369</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2.7010000000000001</v>
      </c>
      <c r="AN6076">
        <v>0.18099999999999999</v>
      </c>
      <c r="AO6076">
        <v>0.59199999999999997</v>
      </c>
      <c r="AP6076">
        <v>-0.86</v>
      </c>
      <c r="AQ6076">
        <v>1.61</v>
      </c>
      <c r="AR6076">
        <v>-0.126</v>
      </c>
      <c r="AS6076">
        <v>-0.40100000000000002</v>
      </c>
      <c r="AT6076">
        <v>3.536</v>
      </c>
      <c r="AU6076">
        <v>3.1150000000000002</v>
      </c>
      <c r="AV6076">
        <v>0.51300000000000001</v>
      </c>
      <c r="AW6076">
        <v>-0.79300000000000004</v>
      </c>
      <c r="AX6076">
        <v>0.38600000000000001</v>
      </c>
      <c r="AY6076">
        <v>0.54400000000000004</v>
      </c>
      <c r="AZ6076">
        <v>0.67800000000000005</v>
      </c>
      <c r="BA6076">
        <v>0.73</v>
      </c>
      <c r="BB6076">
        <v>0.63400000000000001</v>
      </c>
      <c r="BC6076">
        <v>2017</v>
      </c>
    </row>
    <row r="6077" spans="1:55" x14ac:dyDescent="0.25">
      <c r="A6077">
        <v>293</v>
      </c>
      <c r="B6077" t="s">
        <v>1495</v>
      </c>
      <c r="C6077" t="s">
        <v>225</v>
      </c>
      <c r="D6077" t="s">
        <v>1496</v>
      </c>
      <c r="E6077" t="s">
        <v>227</v>
      </c>
      <c r="F6077" t="s">
        <v>228</v>
      </c>
      <c r="G6077" t="s">
        <v>229</v>
      </c>
      <c r="H6077" t="s">
        <v>230</v>
      </c>
      <c r="I6077" t="s">
        <v>1497</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195.53700000000001</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502.19099999999997</v>
      </c>
      <c r="AU6077">
        <v>514.61800000000005</v>
      </c>
      <c r="AV6077">
        <v>535.17200000000003</v>
      </c>
      <c r="AW6077">
        <v>556.21900000000005</v>
      </c>
      <c r="AX6077">
        <v>578.33699999999999</v>
      </c>
      <c r="AY6077">
        <v>601.22400000000005</v>
      </c>
      <c r="AZ6077">
        <v>624.67899999999997</v>
      </c>
      <c r="BA6077">
        <v>648.46500000000003</v>
      </c>
      <c r="BB6077">
        <v>672.84699999999998</v>
      </c>
      <c r="BC6077">
        <v>2018</v>
      </c>
    </row>
    <row r="6078" spans="1:55" x14ac:dyDescent="0.25">
      <c r="A6078">
        <v>293</v>
      </c>
      <c r="B6078" t="s">
        <v>1495</v>
      </c>
      <c r="C6078" t="s">
        <v>233</v>
      </c>
      <c r="D6078" t="s">
        <v>1496</v>
      </c>
      <c r="E6078" t="s">
        <v>227</v>
      </c>
      <c r="F6078" t="s">
        <v>234</v>
      </c>
      <c r="G6078" t="s">
        <v>235</v>
      </c>
      <c r="I6078" t="s">
        <v>236</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7.4119999999999999</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4.0430000000000001</v>
      </c>
      <c r="AU6078">
        <v>2.4750000000000001</v>
      </c>
      <c r="AV6078">
        <v>3.9940000000000002</v>
      </c>
      <c r="AW6078">
        <v>3.9329999999999998</v>
      </c>
      <c r="AX6078">
        <v>3.976</v>
      </c>
      <c r="AY6078">
        <v>3.9569999999999999</v>
      </c>
      <c r="AZ6078">
        <v>3.9009999999999998</v>
      </c>
      <c r="BA6078">
        <v>3.8079999999999998</v>
      </c>
      <c r="BB6078">
        <v>3.76</v>
      </c>
      <c r="BC6078">
        <v>2018</v>
      </c>
    </row>
    <row r="6079" spans="1:55" x14ac:dyDescent="0.25">
      <c r="A6079">
        <v>293</v>
      </c>
      <c r="B6079" t="s">
        <v>1495</v>
      </c>
      <c r="C6079" t="s">
        <v>237</v>
      </c>
      <c r="D6079" t="s">
        <v>1496</v>
      </c>
      <c r="E6079" t="s">
        <v>238</v>
      </c>
      <c r="F6079" t="s">
        <v>239</v>
      </c>
      <c r="G6079" t="s">
        <v>229</v>
      </c>
      <c r="H6079" t="s">
        <v>230</v>
      </c>
      <c r="I6079" t="s">
        <v>1497</v>
      </c>
      <c r="J6079" t="s">
        <v>374</v>
      </c>
      <c r="K6079" t="s">
        <v>374</v>
      </c>
      <c r="L6079" t="s">
        <v>374</v>
      </c>
      <c r="M6079" t="s">
        <v>374</v>
      </c>
      <c r="N6079" t="s">
        <v>374</v>
      </c>
      <c r="O6079" t="s">
        <v>374</v>
      </c>
      <c r="P6079" t="s">
        <v>374</v>
      </c>
      <c r="Q6079">
        <v>1E-3</v>
      </c>
      <c r="R6079">
        <v>4.0000000000000001E-3</v>
      </c>
      <c r="S6079">
        <v>0.109</v>
      </c>
      <c r="T6079">
        <v>5.3220000000000001</v>
      </c>
      <c r="U6079">
        <v>26.256</v>
      </c>
      <c r="V6079">
        <v>43.99</v>
      </c>
      <c r="W6079">
        <v>68.078999999999994</v>
      </c>
      <c r="X6079">
        <v>95.965000000000003</v>
      </c>
      <c r="Y6079">
        <v>117.28</v>
      </c>
      <c r="Z6079">
        <v>132.47200000000001</v>
      </c>
      <c r="AA6079">
        <v>151.40600000000001</v>
      </c>
      <c r="AB6079">
        <v>159.75299999999999</v>
      </c>
      <c r="AC6079">
        <v>166.96799999999999</v>
      </c>
      <c r="AD6079">
        <v>177.91800000000001</v>
      </c>
      <c r="AE6079">
        <v>180.99100000000001</v>
      </c>
      <c r="AF6079">
        <v>191.49199999999999</v>
      </c>
      <c r="AG6079">
        <v>205.37899999999999</v>
      </c>
      <c r="AH6079">
        <v>227.68299999999999</v>
      </c>
      <c r="AI6079">
        <v>247.08099999999999</v>
      </c>
      <c r="AJ6079">
        <v>287.714</v>
      </c>
      <c r="AK6079">
        <v>319.69299999999998</v>
      </c>
      <c r="AL6079">
        <v>356.214</v>
      </c>
      <c r="AM6079">
        <v>365.44499999999999</v>
      </c>
      <c r="AN6079">
        <v>420.42200000000003</v>
      </c>
      <c r="AO6079">
        <v>470.52</v>
      </c>
      <c r="AP6079">
        <v>508.85399999999998</v>
      </c>
      <c r="AQ6079">
        <v>546.19799999999998</v>
      </c>
      <c r="AR6079">
        <v>573.98299999999995</v>
      </c>
      <c r="AS6079">
        <v>610</v>
      </c>
      <c r="AT6079">
        <v>656.45</v>
      </c>
      <c r="AU6079">
        <v>698.24599999999998</v>
      </c>
      <c r="AV6079">
        <v>740.26900000000001</v>
      </c>
      <c r="AW6079">
        <v>787.37099999999998</v>
      </c>
      <c r="AX6079">
        <v>836.38499999999999</v>
      </c>
      <c r="AY6079">
        <v>887.77599999999995</v>
      </c>
      <c r="AZ6079">
        <v>941.76499999999999</v>
      </c>
      <c r="BA6079">
        <v>997.93600000000004</v>
      </c>
      <c r="BB6079" s="52">
        <v>1057.0899999999999</v>
      </c>
      <c r="BC6079">
        <v>2018</v>
      </c>
    </row>
    <row r="6080" spans="1:55" x14ac:dyDescent="0.25">
      <c r="A6080">
        <v>293</v>
      </c>
      <c r="B6080" t="s">
        <v>1495</v>
      </c>
      <c r="C6080" t="s">
        <v>240</v>
      </c>
      <c r="D6080" t="s">
        <v>1496</v>
      </c>
      <c r="E6080" t="s">
        <v>238</v>
      </c>
      <c r="F6080" t="s">
        <v>241</v>
      </c>
      <c r="G6080" t="s">
        <v>242</v>
      </c>
      <c r="H6080" t="s">
        <v>230</v>
      </c>
      <c r="I6080" t="s">
        <v>243</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43.790999999999997</v>
      </c>
      <c r="Y6080">
        <v>52.14</v>
      </c>
      <c r="Z6080">
        <v>54.091000000000001</v>
      </c>
      <c r="AA6080">
        <v>56.911000000000001</v>
      </c>
      <c r="AB6080">
        <v>54.600999999999999</v>
      </c>
      <c r="AC6080">
        <v>49.378999999999998</v>
      </c>
      <c r="AD6080">
        <v>51.005000000000003</v>
      </c>
      <c r="AE6080">
        <v>51.613</v>
      </c>
      <c r="AF6080">
        <v>54.451000000000001</v>
      </c>
      <c r="AG6080">
        <v>59.045000000000002</v>
      </c>
      <c r="AH6080">
        <v>66.709999999999994</v>
      </c>
      <c r="AI6080">
        <v>74.97</v>
      </c>
      <c r="AJ6080">
        <v>87.885999999999996</v>
      </c>
      <c r="AK6080">
        <v>102.187</v>
      </c>
      <c r="AL6080">
        <v>121.783</v>
      </c>
      <c r="AM6080">
        <v>121.358</v>
      </c>
      <c r="AN6080">
        <v>148.82</v>
      </c>
      <c r="AO6080">
        <v>170.83699999999999</v>
      </c>
      <c r="AP6080">
        <v>192.93299999999999</v>
      </c>
      <c r="AQ6080">
        <v>202.11799999999999</v>
      </c>
      <c r="AR6080">
        <v>202.196</v>
      </c>
      <c r="AS6080">
        <v>191.51499999999999</v>
      </c>
      <c r="AT6080">
        <v>194.47</v>
      </c>
      <c r="AU6080">
        <v>214.12799999999999</v>
      </c>
      <c r="AV6080">
        <v>225.203</v>
      </c>
      <c r="AW6080">
        <v>232.08</v>
      </c>
      <c r="AX6080">
        <v>244.16300000000001</v>
      </c>
      <c r="AY6080">
        <v>257.58499999999998</v>
      </c>
      <c r="AZ6080">
        <v>272.483</v>
      </c>
      <c r="BA6080">
        <v>288.34199999999998</v>
      </c>
      <c r="BB6080">
        <v>304.99700000000001</v>
      </c>
      <c r="BC6080">
        <v>2018</v>
      </c>
    </row>
    <row r="6081" spans="1:55" x14ac:dyDescent="0.25">
      <c r="A6081">
        <v>293</v>
      </c>
      <c r="B6081" t="s">
        <v>1495</v>
      </c>
      <c r="C6081" t="s">
        <v>244</v>
      </c>
      <c r="D6081" t="s">
        <v>1496</v>
      </c>
      <c r="E6081" t="s">
        <v>238</v>
      </c>
      <c r="F6081" t="s">
        <v>245</v>
      </c>
      <c r="G6081" t="s">
        <v>246</v>
      </c>
      <c r="H6081" t="s">
        <v>230</v>
      </c>
      <c r="I6081" t="s">
        <v>243</v>
      </c>
      <c r="J6081">
        <v>54.622</v>
      </c>
      <c r="K6081">
        <v>63.055</v>
      </c>
      <c r="L6081">
        <v>66.733999999999995</v>
      </c>
      <c r="M6081">
        <v>62.878</v>
      </c>
      <c r="N6081">
        <v>67.623000000000005</v>
      </c>
      <c r="O6081">
        <v>71.218999999999994</v>
      </c>
      <c r="P6081">
        <v>81.447999999999993</v>
      </c>
      <c r="Q6081">
        <v>89.921000000000006</v>
      </c>
      <c r="R6081">
        <v>84.320999999999998</v>
      </c>
      <c r="S6081">
        <v>75.866</v>
      </c>
      <c r="T6081">
        <v>74.7</v>
      </c>
      <c r="U6081">
        <v>78.938999999999993</v>
      </c>
      <c r="V6081">
        <v>80.302000000000007</v>
      </c>
      <c r="W6081">
        <v>86.516000000000005</v>
      </c>
      <c r="X6081">
        <v>99.239000000000004</v>
      </c>
      <c r="Y6081">
        <v>108.82899999999999</v>
      </c>
      <c r="Z6081">
        <v>113.92400000000001</v>
      </c>
      <c r="AA6081">
        <v>123.393</v>
      </c>
      <c r="AB6081">
        <v>124.294</v>
      </c>
      <c r="AC6081">
        <v>127.974</v>
      </c>
      <c r="AD6081">
        <v>134.36000000000001</v>
      </c>
      <c r="AE6081">
        <v>138.154</v>
      </c>
      <c r="AF6081">
        <v>147.994</v>
      </c>
      <c r="AG6081">
        <v>157.02000000000001</v>
      </c>
      <c r="AH6081">
        <v>169.24299999999999</v>
      </c>
      <c r="AI6081">
        <v>185.482</v>
      </c>
      <c r="AJ6081">
        <v>205.483</v>
      </c>
      <c r="AK6081">
        <v>228.977</v>
      </c>
      <c r="AL6081">
        <v>254.774</v>
      </c>
      <c r="AM6081">
        <v>259.41000000000003</v>
      </c>
      <c r="AN6081">
        <v>284.61</v>
      </c>
      <c r="AO6081">
        <v>309.30200000000002</v>
      </c>
      <c r="AP6081">
        <v>333.99400000000003</v>
      </c>
      <c r="AQ6081">
        <v>359.69200000000001</v>
      </c>
      <c r="AR6081">
        <v>375.27100000000002</v>
      </c>
      <c r="AS6081">
        <v>391.70100000000002</v>
      </c>
      <c r="AT6081">
        <v>411.99200000000002</v>
      </c>
      <c r="AU6081">
        <v>430.21300000000002</v>
      </c>
      <c r="AV6081">
        <v>457.483</v>
      </c>
      <c r="AW6081">
        <v>483.92899999999997</v>
      </c>
      <c r="AX6081">
        <v>513.67999999999995</v>
      </c>
      <c r="AY6081">
        <v>545.10900000000004</v>
      </c>
      <c r="AZ6081">
        <v>578.09400000000005</v>
      </c>
      <c r="BA6081">
        <v>612.54300000000001</v>
      </c>
      <c r="BB6081">
        <v>648.87599999999998</v>
      </c>
      <c r="BC6081">
        <v>2018</v>
      </c>
    </row>
    <row r="6082" spans="1:55" x14ac:dyDescent="0.25">
      <c r="A6082">
        <v>293</v>
      </c>
      <c r="B6082" t="s">
        <v>1495</v>
      </c>
      <c r="C6082" t="s">
        <v>247</v>
      </c>
      <c r="D6082" t="s">
        <v>1496</v>
      </c>
      <c r="E6082" t="s">
        <v>248</v>
      </c>
      <c r="F6082" t="s">
        <v>249</v>
      </c>
      <c r="G6082" t="s">
        <v>250</v>
      </c>
      <c r="I6082" t="s">
        <v>251</v>
      </c>
      <c r="J6082" t="s">
        <v>374</v>
      </c>
      <c r="K6082" t="s">
        <v>374</v>
      </c>
      <c r="L6082" t="s">
        <v>374</v>
      </c>
      <c r="M6082" t="s">
        <v>374</v>
      </c>
      <c r="N6082" t="s">
        <v>374</v>
      </c>
      <c r="O6082" t="s">
        <v>374</v>
      </c>
      <c r="P6082" t="s">
        <v>374</v>
      </c>
      <c r="Q6082" t="s">
        <v>374</v>
      </c>
      <c r="R6082">
        <v>2E-3</v>
      </c>
      <c r="S6082">
        <v>6.8000000000000005E-2</v>
      </c>
      <c r="T6082">
        <v>3.5129999999999999</v>
      </c>
      <c r="U6082">
        <v>16.954999999999998</v>
      </c>
      <c r="V6082">
        <v>28.562000000000001</v>
      </c>
      <c r="W6082">
        <v>42</v>
      </c>
      <c r="X6082">
        <v>52.715000000000003</v>
      </c>
      <c r="Y6082">
        <v>59.978000000000002</v>
      </c>
      <c r="Z6082">
        <v>65.903000000000006</v>
      </c>
      <c r="AA6082">
        <v>70.741</v>
      </c>
      <c r="AB6082">
        <v>74.935000000000002</v>
      </c>
      <c r="AC6082">
        <v>77.165000000000006</v>
      </c>
      <c r="AD6082">
        <v>80.067999999999998</v>
      </c>
      <c r="AE6082">
        <v>80.951999999999998</v>
      </c>
      <c r="AF6082">
        <v>81.218999999999994</v>
      </c>
      <c r="AG6082">
        <v>83.626000000000005</v>
      </c>
      <c r="AH6082">
        <v>88.328000000000003</v>
      </c>
      <c r="AI6082">
        <v>90.185000000000002</v>
      </c>
      <c r="AJ6082">
        <v>97.662999999999997</v>
      </c>
      <c r="AK6082">
        <v>100</v>
      </c>
      <c r="AL6082">
        <v>102.09</v>
      </c>
      <c r="AM6082">
        <v>103.648</v>
      </c>
      <c r="AN6082">
        <v>109.949</v>
      </c>
      <c r="AO6082">
        <v>115.592</v>
      </c>
      <c r="AP6082">
        <v>117.989</v>
      </c>
      <c r="AQ6082">
        <v>119.66200000000001</v>
      </c>
      <c r="AR6082">
        <v>122.81</v>
      </c>
      <c r="AS6082">
        <v>126.379</v>
      </c>
      <c r="AT6082">
        <v>130.71700000000001</v>
      </c>
      <c r="AU6082">
        <v>135.68199999999999</v>
      </c>
      <c r="AV6082">
        <v>138.32400000000001</v>
      </c>
      <c r="AW6082">
        <v>141.55799999999999</v>
      </c>
      <c r="AX6082">
        <v>144.619</v>
      </c>
      <c r="AY6082">
        <v>147.661</v>
      </c>
      <c r="AZ6082">
        <v>150.76</v>
      </c>
      <c r="BA6082">
        <v>153.892</v>
      </c>
      <c r="BB6082">
        <v>157.107</v>
      </c>
      <c r="BC6082">
        <v>2018</v>
      </c>
    </row>
    <row r="6083" spans="1:55" x14ac:dyDescent="0.25">
      <c r="A6083">
        <v>293</v>
      </c>
      <c r="B6083" t="s">
        <v>1495</v>
      </c>
      <c r="C6083" t="s">
        <v>252</v>
      </c>
      <c r="D6083" t="s">
        <v>1496</v>
      </c>
      <c r="E6083" t="s">
        <v>253</v>
      </c>
      <c r="F6083" t="s">
        <v>254</v>
      </c>
      <c r="G6083" t="s">
        <v>229</v>
      </c>
      <c r="H6083" t="s">
        <v>220</v>
      </c>
      <c r="I6083" t="s">
        <v>255</v>
      </c>
      <c r="J6083" s="52">
        <v>9625.91</v>
      </c>
      <c r="K6083" s="52">
        <v>9902.5499999999993</v>
      </c>
      <c r="L6083" s="52">
        <v>9633.56</v>
      </c>
      <c r="M6083" s="52">
        <v>8529.57</v>
      </c>
      <c r="N6083" s="52">
        <v>8649.7099999999991</v>
      </c>
      <c r="O6083" s="52">
        <v>8630.5300000000007</v>
      </c>
      <c r="P6083" s="52">
        <v>9458.7099999999991</v>
      </c>
      <c r="Q6083" s="52">
        <v>9964.9599999999991</v>
      </c>
      <c r="R6083" s="52">
        <v>8830.4500000000007</v>
      </c>
      <c r="S6083" s="52">
        <v>7484.66</v>
      </c>
      <c r="T6083" s="52">
        <v>6960.55</v>
      </c>
      <c r="U6083" s="52">
        <v>6974.17</v>
      </c>
      <c r="V6083" s="52">
        <v>6802.78</v>
      </c>
      <c r="W6083" s="52">
        <v>7025.22</v>
      </c>
      <c r="X6083" s="52">
        <v>7745.9</v>
      </c>
      <c r="Y6083" s="52">
        <v>8172.47</v>
      </c>
      <c r="Z6083" s="52">
        <v>8255.66</v>
      </c>
      <c r="AA6083" s="52">
        <v>8641.3799999999992</v>
      </c>
      <c r="AB6083" s="52">
        <v>8465.8799999999992</v>
      </c>
      <c r="AC6083" s="52">
        <v>8456.01</v>
      </c>
      <c r="AD6083" s="52">
        <v>8551.86</v>
      </c>
      <c r="AE6083" s="52">
        <v>8479.65</v>
      </c>
      <c r="AF6083" s="52">
        <v>8817.4500000000007</v>
      </c>
      <c r="AG6083" s="52">
        <v>9061.2800000000007</v>
      </c>
      <c r="AH6083" s="52">
        <v>9387.1200000000008</v>
      </c>
      <c r="AI6083" s="52">
        <v>9851.34</v>
      </c>
      <c r="AJ6083" s="52">
        <v>10464.76</v>
      </c>
      <c r="AK6083" s="52">
        <v>11224.43</v>
      </c>
      <c r="AL6083" s="52">
        <v>12112.42</v>
      </c>
      <c r="AM6083" s="52">
        <v>12102.97</v>
      </c>
      <c r="AN6083" s="52">
        <v>12978.78</v>
      </c>
      <c r="AO6083" s="52">
        <v>13660.52</v>
      </c>
      <c r="AP6083" s="52">
        <v>14310.98</v>
      </c>
      <c r="AQ6083" s="52">
        <v>14977.75</v>
      </c>
      <c r="AR6083" s="52">
        <v>15167.57</v>
      </c>
      <c r="AS6083" s="52">
        <v>15494.4</v>
      </c>
      <c r="AT6083" s="52">
        <v>15948.33</v>
      </c>
      <c r="AU6083" s="52">
        <v>16169.73</v>
      </c>
      <c r="AV6083" s="52">
        <v>16639.79</v>
      </c>
      <c r="AW6083" s="52">
        <v>17116.8</v>
      </c>
      <c r="AX6083" s="52">
        <v>17619.14</v>
      </c>
      <c r="AY6083" s="52">
        <v>18137</v>
      </c>
      <c r="AZ6083" s="52">
        <v>18663.52</v>
      </c>
      <c r="BA6083" s="52">
        <v>19191.830000000002</v>
      </c>
      <c r="BB6083" s="52">
        <v>19730.04</v>
      </c>
      <c r="BC6083">
        <v>2017</v>
      </c>
    </row>
    <row r="6084" spans="1:55" x14ac:dyDescent="0.25">
      <c r="A6084">
        <v>293</v>
      </c>
      <c r="B6084" t="s">
        <v>1495</v>
      </c>
      <c r="C6084" t="s">
        <v>256</v>
      </c>
      <c r="D6084" t="s">
        <v>1496</v>
      </c>
      <c r="E6084" t="s">
        <v>253</v>
      </c>
      <c r="F6084" t="s">
        <v>257</v>
      </c>
      <c r="G6084" t="s">
        <v>258</v>
      </c>
      <c r="H6084" t="s">
        <v>220</v>
      </c>
      <c r="I6084" t="s">
        <v>255</v>
      </c>
      <c r="J6084" s="52">
        <v>7314.34</v>
      </c>
      <c r="K6084" s="52">
        <v>7524.55</v>
      </c>
      <c r="L6084" s="52">
        <v>7320.15</v>
      </c>
      <c r="M6084" s="52">
        <v>6481.27</v>
      </c>
      <c r="N6084" s="52">
        <v>6572.57</v>
      </c>
      <c r="O6084" s="52">
        <v>6557.99</v>
      </c>
      <c r="P6084" s="52">
        <v>7187.29</v>
      </c>
      <c r="Q6084" s="52">
        <v>7571.97</v>
      </c>
      <c r="R6084" s="52">
        <v>6709.9</v>
      </c>
      <c r="S6084" s="52">
        <v>5687.29</v>
      </c>
      <c r="T6084" s="52">
        <v>5289.04</v>
      </c>
      <c r="U6084" s="52">
        <v>5299.39</v>
      </c>
      <c r="V6084" s="52">
        <v>5169.16</v>
      </c>
      <c r="W6084" s="52">
        <v>5338.18</v>
      </c>
      <c r="X6084" s="52">
        <v>5885.8</v>
      </c>
      <c r="Y6084" s="52">
        <v>6209.93</v>
      </c>
      <c r="Z6084" s="52">
        <v>6273.15</v>
      </c>
      <c r="AA6084" s="52">
        <v>6566.24</v>
      </c>
      <c r="AB6084" s="52">
        <v>6432.88</v>
      </c>
      <c r="AC6084" s="52">
        <v>6425.38</v>
      </c>
      <c r="AD6084" s="52">
        <v>6498.21</v>
      </c>
      <c r="AE6084" s="52">
        <v>6443.35</v>
      </c>
      <c r="AF6084" s="52">
        <v>6700.02</v>
      </c>
      <c r="AG6084" s="52">
        <v>6885.3</v>
      </c>
      <c r="AH6084" s="52">
        <v>7132.9</v>
      </c>
      <c r="AI6084" s="52">
        <v>7485.63</v>
      </c>
      <c r="AJ6084" s="52">
        <v>7951.75</v>
      </c>
      <c r="AK6084" s="52">
        <v>8528.99</v>
      </c>
      <c r="AL6084" s="52">
        <v>9203.74</v>
      </c>
      <c r="AM6084" s="52">
        <v>9196.56</v>
      </c>
      <c r="AN6084" s="52">
        <v>9862.0499999999993</v>
      </c>
      <c r="AO6084" s="52">
        <v>10380.08</v>
      </c>
      <c r="AP6084" s="52">
        <v>10874.34</v>
      </c>
      <c r="AQ6084" s="52">
        <v>11380.99</v>
      </c>
      <c r="AR6084" s="52">
        <v>11525.22</v>
      </c>
      <c r="AS6084" s="52">
        <v>11773.57</v>
      </c>
      <c r="AT6084" s="52">
        <v>12118.49</v>
      </c>
      <c r="AU6084" s="52">
        <v>12286.72</v>
      </c>
      <c r="AV6084" s="52">
        <v>12643.91</v>
      </c>
      <c r="AW6084" s="52">
        <v>13006.36</v>
      </c>
      <c r="AX6084" s="52">
        <v>13388.07</v>
      </c>
      <c r="AY6084" s="52">
        <v>13781.58</v>
      </c>
      <c r="AZ6084" s="52">
        <v>14181.66</v>
      </c>
      <c r="BA6084" s="52">
        <v>14583.1</v>
      </c>
      <c r="BB6084" s="52">
        <v>14992.06</v>
      </c>
      <c r="BC6084">
        <v>2017</v>
      </c>
    </row>
    <row r="6085" spans="1:55" x14ac:dyDescent="0.25">
      <c r="A6085">
        <v>293</v>
      </c>
      <c r="B6085" t="s">
        <v>1495</v>
      </c>
      <c r="C6085" t="s">
        <v>259</v>
      </c>
      <c r="D6085" t="s">
        <v>1496</v>
      </c>
      <c r="E6085" t="s">
        <v>260</v>
      </c>
      <c r="F6085" t="s">
        <v>261</v>
      </c>
      <c r="G6085" t="s">
        <v>229</v>
      </c>
      <c r="H6085" t="s">
        <v>220</v>
      </c>
      <c r="I6085" t="s">
        <v>262</v>
      </c>
      <c r="J6085" t="s">
        <v>374</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52">
        <v>1182.49</v>
      </c>
      <c r="V6085" s="52">
        <v>1943</v>
      </c>
      <c r="W6085" s="52">
        <v>2950.57</v>
      </c>
      <c r="X6085" s="52">
        <v>4083.27</v>
      </c>
      <c r="Y6085" s="52">
        <v>4901.72</v>
      </c>
      <c r="Z6085" s="52">
        <v>5440.75</v>
      </c>
      <c r="AA6085" s="52">
        <v>6113.02</v>
      </c>
      <c r="AB6085" s="52">
        <v>6343.87</v>
      </c>
      <c r="AC6085" s="52">
        <v>6525.11</v>
      </c>
      <c r="AD6085" s="52">
        <v>6847.32</v>
      </c>
      <c r="AE6085" s="52">
        <v>6864.42</v>
      </c>
      <c r="AF6085" s="52">
        <v>7161.42</v>
      </c>
      <c r="AG6085" s="52">
        <v>7577.59</v>
      </c>
      <c r="AH6085" s="52">
        <v>8291.42</v>
      </c>
      <c r="AI6085" s="52">
        <v>8884.44</v>
      </c>
      <c r="AJ6085" s="52">
        <v>10220.219999999999</v>
      </c>
      <c r="AK6085" s="52">
        <v>11224.43</v>
      </c>
      <c r="AL6085" s="52">
        <v>12365.52</v>
      </c>
      <c r="AM6085" s="52">
        <v>12544.45</v>
      </c>
      <c r="AN6085" s="52">
        <v>14270.01</v>
      </c>
      <c r="AO6085" s="52">
        <v>15790.48</v>
      </c>
      <c r="AP6085" s="52">
        <v>16885.32</v>
      </c>
      <c r="AQ6085" s="52">
        <v>17922.740000000002</v>
      </c>
      <c r="AR6085" s="52">
        <v>18627.240000000002</v>
      </c>
      <c r="AS6085" s="52">
        <v>19581.63</v>
      </c>
      <c r="AT6085" s="52">
        <v>20847.21</v>
      </c>
      <c r="AU6085" s="52">
        <v>21939.47</v>
      </c>
      <c r="AV6085" s="52">
        <v>23016.75</v>
      </c>
      <c r="AW6085" s="52">
        <v>24230.14</v>
      </c>
      <c r="AX6085" s="52">
        <v>25480.63</v>
      </c>
      <c r="AY6085" s="52">
        <v>26781.360000000001</v>
      </c>
      <c r="AZ6085" s="52">
        <v>28137.1</v>
      </c>
      <c r="BA6085" s="52">
        <v>29534.69</v>
      </c>
      <c r="BB6085" s="52">
        <v>30997.3</v>
      </c>
      <c r="BC6085">
        <v>2017</v>
      </c>
    </row>
    <row r="6086" spans="1:55" x14ac:dyDescent="0.25">
      <c r="A6086">
        <v>293</v>
      </c>
      <c r="B6086" t="s">
        <v>1495</v>
      </c>
      <c r="C6086" t="s">
        <v>263</v>
      </c>
      <c r="D6086" t="s">
        <v>1496</v>
      </c>
      <c r="E6086" t="s">
        <v>260</v>
      </c>
      <c r="F6086" t="s">
        <v>264</v>
      </c>
      <c r="G6086" t="s">
        <v>242</v>
      </c>
      <c r="H6086" t="s">
        <v>220</v>
      </c>
      <c r="I6086" t="s">
        <v>262</v>
      </c>
      <c r="J6086" s="52">
        <v>1164.83</v>
      </c>
      <c r="K6086" s="52">
        <v>1373.07</v>
      </c>
      <c r="L6086" s="52">
        <v>1332.46</v>
      </c>
      <c r="M6086" s="52">
        <v>1011.73</v>
      </c>
      <c r="N6086" s="52">
        <v>1018.79</v>
      </c>
      <c r="O6086">
        <v>861.59900000000005</v>
      </c>
      <c r="P6086" s="52">
        <v>1263.73</v>
      </c>
      <c r="Q6086" s="52">
        <v>2040.65</v>
      </c>
      <c r="R6086" s="52">
        <v>1579.55</v>
      </c>
      <c r="S6086" s="52">
        <v>1908.46</v>
      </c>
      <c r="T6086" s="52">
        <v>1301.47</v>
      </c>
      <c r="U6086" s="52">
        <v>1530.74</v>
      </c>
      <c r="V6086" s="52">
        <v>1562.58</v>
      </c>
      <c r="W6086" s="52">
        <v>1487.86</v>
      </c>
      <c r="X6086" s="52">
        <v>1863.3</v>
      </c>
      <c r="Y6086" s="52">
        <v>2179.1799999999998</v>
      </c>
      <c r="Z6086" s="52">
        <v>2221.56</v>
      </c>
      <c r="AA6086" s="52">
        <v>2297.79</v>
      </c>
      <c r="AB6086" s="52">
        <v>2168.23</v>
      </c>
      <c r="AC6086" s="52">
        <v>1929.71</v>
      </c>
      <c r="AD6086" s="52">
        <v>1962.98</v>
      </c>
      <c r="AE6086" s="52">
        <v>1957.52</v>
      </c>
      <c r="AF6086" s="52">
        <v>2036.38</v>
      </c>
      <c r="AG6086" s="52">
        <v>2178.4899999999998</v>
      </c>
      <c r="AH6086" s="52">
        <v>2429.34</v>
      </c>
      <c r="AI6086" s="52">
        <v>2695.73</v>
      </c>
      <c r="AJ6086" s="52">
        <v>3121.91</v>
      </c>
      <c r="AK6086" s="52">
        <v>3587.8</v>
      </c>
      <c r="AL6086" s="52">
        <v>4227.53</v>
      </c>
      <c r="AM6086" s="52">
        <v>4165.8</v>
      </c>
      <c r="AN6086" s="52">
        <v>5051.26</v>
      </c>
      <c r="AO6086" s="52">
        <v>5733.22</v>
      </c>
      <c r="AP6086" s="52">
        <v>6402.12</v>
      </c>
      <c r="AQ6086" s="52">
        <v>6632.22</v>
      </c>
      <c r="AR6086" s="52">
        <v>6561.78</v>
      </c>
      <c r="AS6086" s="52">
        <v>6147.84</v>
      </c>
      <c r="AT6086" s="52">
        <v>6175.88</v>
      </c>
      <c r="AU6086" s="52">
        <v>6728.09</v>
      </c>
      <c r="AV6086" s="52">
        <v>7002.09</v>
      </c>
      <c r="AW6086" s="52">
        <v>7141.91</v>
      </c>
      <c r="AX6086" s="52">
        <v>7438.48</v>
      </c>
      <c r="AY6086" s="52">
        <v>7770.52</v>
      </c>
      <c r="AZ6086" s="52">
        <v>8140.97</v>
      </c>
      <c r="BA6086" s="52">
        <v>8533.7199999999993</v>
      </c>
      <c r="BB6086" s="52">
        <v>8943.49</v>
      </c>
      <c r="BC6086">
        <v>2017</v>
      </c>
    </row>
    <row r="6087" spans="1:55" x14ac:dyDescent="0.25">
      <c r="A6087">
        <v>293</v>
      </c>
      <c r="B6087" t="s">
        <v>1495</v>
      </c>
      <c r="C6087" t="s">
        <v>265</v>
      </c>
      <c r="D6087" t="s">
        <v>1496</v>
      </c>
      <c r="E6087" t="s">
        <v>260</v>
      </c>
      <c r="F6087" t="s">
        <v>266</v>
      </c>
      <c r="G6087" t="s">
        <v>246</v>
      </c>
      <c r="H6087" t="s">
        <v>220</v>
      </c>
      <c r="I6087" t="s">
        <v>262</v>
      </c>
      <c r="J6087" s="52">
        <v>3151.31</v>
      </c>
      <c r="K6087" s="52">
        <v>3548.59</v>
      </c>
      <c r="L6087" s="52">
        <v>3665.5</v>
      </c>
      <c r="M6087" s="52">
        <v>3372.54</v>
      </c>
      <c r="N6087" s="52">
        <v>3543.46</v>
      </c>
      <c r="O6087" s="52">
        <v>3647.42</v>
      </c>
      <c r="P6087" s="52">
        <v>4077.9</v>
      </c>
      <c r="Q6087" s="52">
        <v>4402.42</v>
      </c>
      <c r="R6087" s="52">
        <v>4038.78</v>
      </c>
      <c r="S6087" s="52">
        <v>3557.48</v>
      </c>
      <c r="T6087" s="52">
        <v>3432.18</v>
      </c>
      <c r="U6087" s="52">
        <v>3555.2</v>
      </c>
      <c r="V6087" s="52">
        <v>3546.87</v>
      </c>
      <c r="W6087" s="52">
        <v>3749.63</v>
      </c>
      <c r="X6087" s="52">
        <v>4222.5600000000004</v>
      </c>
      <c r="Y6087" s="52">
        <v>4548.51</v>
      </c>
      <c r="Z6087" s="52">
        <v>4678.95</v>
      </c>
      <c r="AA6087" s="52">
        <v>4982.01</v>
      </c>
      <c r="AB6087" s="52">
        <v>4935.7700000000004</v>
      </c>
      <c r="AC6087" s="52">
        <v>5001.2</v>
      </c>
      <c r="AD6087" s="52">
        <v>5170.95</v>
      </c>
      <c r="AE6087" s="52">
        <v>5239.74</v>
      </c>
      <c r="AF6087" s="52">
        <v>5534.67</v>
      </c>
      <c r="AG6087" s="52">
        <v>5793.34</v>
      </c>
      <c r="AH6087" s="52">
        <v>6163.24</v>
      </c>
      <c r="AI6087" s="52">
        <v>6669.49</v>
      </c>
      <c r="AJ6087" s="52">
        <v>7299.2</v>
      </c>
      <c r="AK6087" s="52">
        <v>8039.39</v>
      </c>
      <c r="AL6087" s="52">
        <v>8844.15</v>
      </c>
      <c r="AM6087" s="52">
        <v>8904.6200000000008</v>
      </c>
      <c r="AN6087" s="52">
        <v>9660.26</v>
      </c>
      <c r="AO6087" s="52">
        <v>10380.08</v>
      </c>
      <c r="AP6087" s="52">
        <v>11082.92</v>
      </c>
      <c r="AQ6087" s="52">
        <v>11802.79</v>
      </c>
      <c r="AR6087" s="52">
        <v>12178.52</v>
      </c>
      <c r="AS6087" s="52">
        <v>12574</v>
      </c>
      <c r="AT6087" s="52">
        <v>13083.84</v>
      </c>
      <c r="AU6087" s="52">
        <v>13517.66</v>
      </c>
      <c r="AV6087" s="52">
        <v>14224.26</v>
      </c>
      <c r="AW6087" s="52">
        <v>14892.19</v>
      </c>
      <c r="AX6087" s="52">
        <v>15649.34</v>
      </c>
      <c r="AY6087" s="52">
        <v>16444.2</v>
      </c>
      <c r="AZ6087" s="52">
        <v>17271.72</v>
      </c>
      <c r="BA6087" s="52">
        <v>18128.689999999999</v>
      </c>
      <c r="BB6087" s="52">
        <v>19027.12</v>
      </c>
      <c r="BC6087">
        <v>2017</v>
      </c>
    </row>
    <row r="6088" spans="1:55" x14ac:dyDescent="0.25">
      <c r="A6088">
        <v>293</v>
      </c>
      <c r="B6088" t="s">
        <v>1495</v>
      </c>
      <c r="C6088" t="s">
        <v>267</v>
      </c>
      <c r="D6088" t="s">
        <v>1496</v>
      </c>
      <c r="E6088" t="s">
        <v>268</v>
      </c>
      <c r="F6088" t="s">
        <v>269</v>
      </c>
      <c r="G6088" t="s">
        <v>270</v>
      </c>
    </row>
    <row r="6089" spans="1:55" x14ac:dyDescent="0.25">
      <c r="A6089">
        <v>293</v>
      </c>
      <c r="B6089" t="s">
        <v>1495</v>
      </c>
      <c r="C6089" t="s">
        <v>271</v>
      </c>
      <c r="D6089" t="s">
        <v>1496</v>
      </c>
      <c r="E6089" t="s">
        <v>272</v>
      </c>
      <c r="F6089" t="s">
        <v>273</v>
      </c>
      <c r="G6089" t="s">
        <v>274</v>
      </c>
      <c r="I6089" t="s">
        <v>243</v>
      </c>
      <c r="J6089">
        <v>0.41199999999999998</v>
      </c>
      <c r="K6089">
        <v>0.42699999999999999</v>
      </c>
      <c r="L6089">
        <v>0.42499999999999999</v>
      </c>
      <c r="M6089">
        <v>0.375</v>
      </c>
      <c r="N6089">
        <v>0.373</v>
      </c>
      <c r="O6089">
        <v>0.36799999999999999</v>
      </c>
      <c r="P6089">
        <v>0.39800000000000002</v>
      </c>
      <c r="Q6089">
        <v>0.41299999999999998</v>
      </c>
      <c r="R6089">
        <v>0.35799999999999998</v>
      </c>
      <c r="S6089">
        <v>0.29899999999999999</v>
      </c>
      <c r="T6089">
        <v>0.27300000000000002</v>
      </c>
      <c r="U6089">
        <v>0.27200000000000002</v>
      </c>
      <c r="V6089">
        <v>0.24299999999999999</v>
      </c>
      <c r="W6089">
        <v>0.251</v>
      </c>
      <c r="X6089">
        <v>0.27400000000000002</v>
      </c>
      <c r="Y6089">
        <v>0.28399999999999997</v>
      </c>
      <c r="Z6089">
        <v>0.28100000000000003</v>
      </c>
      <c r="AA6089">
        <v>0.28699999999999998</v>
      </c>
      <c r="AB6089">
        <v>0.27900000000000003</v>
      </c>
      <c r="AC6089">
        <v>0.27400000000000002</v>
      </c>
      <c r="AD6089">
        <v>0.26800000000000002</v>
      </c>
      <c r="AE6089">
        <v>0.26300000000000001</v>
      </c>
      <c r="AF6089">
        <v>0.27</v>
      </c>
      <c r="AG6089">
        <v>0.27</v>
      </c>
      <c r="AH6089">
        <v>0.26900000000000002</v>
      </c>
      <c r="AI6089">
        <v>0.27300000000000002</v>
      </c>
      <c r="AJ6089">
        <v>0.27900000000000003</v>
      </c>
      <c r="AK6089">
        <v>0.28699999999999998</v>
      </c>
      <c r="AL6089">
        <v>0.30499999999999999</v>
      </c>
      <c r="AM6089">
        <v>0.309</v>
      </c>
      <c r="AN6089">
        <v>0.318</v>
      </c>
      <c r="AO6089">
        <v>0.32500000000000001</v>
      </c>
      <c r="AP6089">
        <v>0.33400000000000002</v>
      </c>
      <c r="AQ6089">
        <v>0.34200000000000003</v>
      </c>
      <c r="AR6089">
        <v>0.33900000000000002</v>
      </c>
      <c r="AS6089">
        <v>0.33800000000000002</v>
      </c>
      <c r="AT6089">
        <v>0.34100000000000003</v>
      </c>
      <c r="AU6089">
        <v>0.33700000000000002</v>
      </c>
      <c r="AV6089">
        <v>0.33800000000000002</v>
      </c>
      <c r="AW6089">
        <v>0.34100000000000003</v>
      </c>
      <c r="AX6089">
        <v>0.34200000000000003</v>
      </c>
      <c r="AY6089">
        <v>0.34300000000000003</v>
      </c>
      <c r="AZ6089">
        <v>0.34399999999999997</v>
      </c>
      <c r="BA6089">
        <v>0.34499999999999997</v>
      </c>
      <c r="BB6089">
        <v>0.34599999999999997</v>
      </c>
      <c r="BC6089">
        <v>2018</v>
      </c>
    </row>
    <row r="6090" spans="1:55" x14ac:dyDescent="0.25">
      <c r="A6090">
        <v>293</v>
      </c>
      <c r="B6090" t="s">
        <v>1495</v>
      </c>
      <c r="C6090" t="s">
        <v>275</v>
      </c>
      <c r="D6090" t="s">
        <v>1496</v>
      </c>
      <c r="E6090" t="s">
        <v>276</v>
      </c>
      <c r="F6090" t="s">
        <v>277</v>
      </c>
      <c r="G6090" t="s">
        <v>278</v>
      </c>
      <c r="I6090" t="s">
        <v>243</v>
      </c>
      <c r="J6090" t="s">
        <v>374</v>
      </c>
      <c r="K6090" t="s">
        <v>374</v>
      </c>
      <c r="L6090" t="s">
        <v>374</v>
      </c>
      <c r="M6090" t="s">
        <v>374</v>
      </c>
      <c r="N6090" t="s">
        <v>374</v>
      </c>
      <c r="O6090" t="s">
        <v>374</v>
      </c>
      <c r="P6090" t="s">
        <v>374</v>
      </c>
      <c r="Q6090" t="s">
        <v>374</v>
      </c>
      <c r="R6090" t="s">
        <v>374</v>
      </c>
      <c r="S6090">
        <v>1E-3</v>
      </c>
      <c r="T6090">
        <v>7.0999999999999994E-2</v>
      </c>
      <c r="U6090">
        <v>0.33300000000000002</v>
      </c>
      <c r="V6090">
        <v>0.54800000000000004</v>
      </c>
      <c r="W6090">
        <v>0.78700000000000003</v>
      </c>
      <c r="X6090">
        <v>0.96699999999999997</v>
      </c>
      <c r="Y6090">
        <v>1.0780000000000001</v>
      </c>
      <c r="Z6090">
        <v>1.163</v>
      </c>
      <c r="AA6090">
        <v>1.2270000000000001</v>
      </c>
      <c r="AB6090">
        <v>1.2849999999999999</v>
      </c>
      <c r="AC6090">
        <v>1.3049999999999999</v>
      </c>
      <c r="AD6090">
        <v>1.3240000000000001</v>
      </c>
      <c r="AE6090">
        <v>1.31</v>
      </c>
      <c r="AF6090">
        <v>1.294</v>
      </c>
      <c r="AG6090">
        <v>1.3080000000000001</v>
      </c>
      <c r="AH6090">
        <v>1.345</v>
      </c>
      <c r="AI6090">
        <v>1.3320000000000001</v>
      </c>
      <c r="AJ6090">
        <v>1.4</v>
      </c>
      <c r="AK6090">
        <v>1.3959999999999999</v>
      </c>
      <c r="AL6090">
        <v>1.3979999999999999</v>
      </c>
      <c r="AM6090">
        <v>1.409</v>
      </c>
      <c r="AN6090">
        <v>1.4770000000000001</v>
      </c>
      <c r="AO6090">
        <v>1.5209999999999999</v>
      </c>
      <c r="AP6090">
        <v>1.524</v>
      </c>
      <c r="AQ6090">
        <v>1.5189999999999999</v>
      </c>
      <c r="AR6090">
        <v>1.53</v>
      </c>
      <c r="AS6090">
        <v>1.5569999999999999</v>
      </c>
      <c r="AT6090">
        <v>1.593</v>
      </c>
      <c r="AU6090">
        <v>1.623</v>
      </c>
      <c r="AV6090">
        <v>1.6180000000000001</v>
      </c>
      <c r="AW6090">
        <v>1.627</v>
      </c>
      <c r="AX6090">
        <v>1.6279999999999999</v>
      </c>
      <c r="AY6090">
        <v>1.629</v>
      </c>
      <c r="AZ6090">
        <v>1.629</v>
      </c>
      <c r="BA6090">
        <v>1.629</v>
      </c>
      <c r="BB6090">
        <v>1.629</v>
      </c>
      <c r="BC6090">
        <v>2018</v>
      </c>
    </row>
    <row r="6091" spans="1:55" x14ac:dyDescent="0.25">
      <c r="A6091">
        <v>293</v>
      </c>
      <c r="B6091" t="s">
        <v>1495</v>
      </c>
      <c r="C6091" t="s">
        <v>279</v>
      </c>
      <c r="D6091" t="s">
        <v>1496</v>
      </c>
      <c r="E6091" t="s">
        <v>280</v>
      </c>
      <c r="F6091" t="s">
        <v>281</v>
      </c>
      <c r="G6091" t="s">
        <v>282</v>
      </c>
      <c r="I6091" t="s">
        <v>1497</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20.698</v>
      </c>
      <c r="Y6091">
        <v>22.811</v>
      </c>
      <c r="Z6091">
        <v>20.733000000000001</v>
      </c>
      <c r="AA6091">
        <v>21.995999999999999</v>
      </c>
      <c r="AB6091">
        <v>21.792000000000002</v>
      </c>
      <c r="AC6091">
        <v>19.260000000000002</v>
      </c>
      <c r="AD6091">
        <v>18.396999999999998</v>
      </c>
      <c r="AE6091">
        <v>17.436</v>
      </c>
      <c r="AF6091">
        <v>17.443999999999999</v>
      </c>
      <c r="AG6091">
        <v>17.939</v>
      </c>
      <c r="AH6091">
        <v>16.855</v>
      </c>
      <c r="AI6091">
        <v>16.219000000000001</v>
      </c>
      <c r="AJ6091">
        <v>19.193999999999999</v>
      </c>
      <c r="AK6091">
        <v>22.266999999999999</v>
      </c>
      <c r="AL6091">
        <v>27.14</v>
      </c>
      <c r="AM6091">
        <v>20.225000000000001</v>
      </c>
      <c r="AN6091">
        <v>24.364000000000001</v>
      </c>
      <c r="AO6091">
        <v>24.366</v>
      </c>
      <c r="AP6091">
        <v>24.006</v>
      </c>
      <c r="AQ6091">
        <v>25.558</v>
      </c>
      <c r="AR6091">
        <v>24.574999999999999</v>
      </c>
      <c r="AS6091">
        <v>23.756</v>
      </c>
      <c r="AT6091">
        <v>22.190999999999999</v>
      </c>
      <c r="AU6091">
        <v>20.902999999999999</v>
      </c>
      <c r="AV6091">
        <v>21.824999999999999</v>
      </c>
      <c r="AW6091">
        <v>22.727</v>
      </c>
      <c r="AX6091">
        <v>23.343</v>
      </c>
      <c r="AY6091">
        <v>24.155000000000001</v>
      </c>
      <c r="AZ6091">
        <v>24.395</v>
      </c>
      <c r="BA6091">
        <v>24.73</v>
      </c>
      <c r="BB6091">
        <v>24.68</v>
      </c>
      <c r="BC6091">
        <v>2018</v>
      </c>
    </row>
    <row r="6092" spans="1:55" x14ac:dyDescent="0.25">
      <c r="A6092">
        <v>293</v>
      </c>
      <c r="B6092" t="s">
        <v>1495</v>
      </c>
      <c r="C6092" t="s">
        <v>283</v>
      </c>
      <c r="D6092" t="s">
        <v>1496</v>
      </c>
      <c r="E6092" t="s">
        <v>284</v>
      </c>
      <c r="F6092" t="s">
        <v>285</v>
      </c>
      <c r="G6092" t="s">
        <v>282</v>
      </c>
      <c r="I6092" t="s">
        <v>1497</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13.967000000000001</v>
      </c>
      <c r="Y6092">
        <v>13.945</v>
      </c>
      <c r="Z6092">
        <v>13.996</v>
      </c>
      <c r="AA6092">
        <v>16.079999999999998</v>
      </c>
      <c r="AB6092">
        <v>15.679</v>
      </c>
      <c r="AC6092">
        <v>16.466000000000001</v>
      </c>
      <c r="AD6092">
        <v>15.368</v>
      </c>
      <c r="AE6092">
        <v>15.111000000000001</v>
      </c>
      <c r="AF6092">
        <v>15.430999999999999</v>
      </c>
      <c r="AG6092">
        <v>16.361999999999998</v>
      </c>
      <c r="AH6092">
        <v>16.948</v>
      </c>
      <c r="AI6092">
        <v>17.765000000000001</v>
      </c>
      <c r="AJ6092">
        <v>22.507000000000001</v>
      </c>
      <c r="AK6092">
        <v>23.754999999999999</v>
      </c>
      <c r="AL6092">
        <v>22.798999999999999</v>
      </c>
      <c r="AM6092">
        <v>19.702999999999999</v>
      </c>
      <c r="AN6092">
        <v>21.966999999999999</v>
      </c>
      <c r="AO6092">
        <v>22.614000000000001</v>
      </c>
      <c r="AP6092">
        <v>21.215</v>
      </c>
      <c r="AQ6092">
        <v>20.914000000000001</v>
      </c>
      <c r="AR6092">
        <v>20.161000000000001</v>
      </c>
      <c r="AS6092">
        <v>18.969000000000001</v>
      </c>
      <c r="AT6092">
        <v>19.498000000000001</v>
      </c>
      <c r="AU6092">
        <v>19.719000000000001</v>
      </c>
      <c r="AV6092">
        <v>20.337</v>
      </c>
      <c r="AW6092">
        <v>21.315999999999999</v>
      </c>
      <c r="AX6092">
        <v>21.802</v>
      </c>
      <c r="AY6092">
        <v>22.596</v>
      </c>
      <c r="AZ6092">
        <v>22.872</v>
      </c>
      <c r="BA6092">
        <v>23.21</v>
      </c>
      <c r="BB6092">
        <v>23.114000000000001</v>
      </c>
      <c r="BC6092">
        <v>2018</v>
      </c>
    </row>
    <row r="6093" spans="1:55" x14ac:dyDescent="0.25">
      <c r="A6093">
        <v>293</v>
      </c>
      <c r="B6093" t="s">
        <v>1495</v>
      </c>
      <c r="C6093" t="s">
        <v>286</v>
      </c>
      <c r="D6093" t="s">
        <v>1496</v>
      </c>
      <c r="E6093" t="s">
        <v>287</v>
      </c>
      <c r="F6093" t="s">
        <v>288</v>
      </c>
      <c r="G6093" t="s">
        <v>250</v>
      </c>
      <c r="I6093" t="s">
        <v>1498</v>
      </c>
      <c r="J6093" t="s">
        <v>374</v>
      </c>
      <c r="K6093" t="s">
        <v>374</v>
      </c>
      <c r="L6093" t="s">
        <v>374</v>
      </c>
      <c r="M6093" t="s">
        <v>374</v>
      </c>
      <c r="N6093" t="s">
        <v>374</v>
      </c>
      <c r="O6093" t="s">
        <v>374</v>
      </c>
      <c r="P6093" t="s">
        <v>374</v>
      </c>
      <c r="Q6093" t="s">
        <v>374</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132.09399999999999</v>
      </c>
      <c r="AX6093">
        <v>134.733</v>
      </c>
      <c r="AY6093">
        <v>137.36500000000001</v>
      </c>
      <c r="AZ6093">
        <v>140.10599999999999</v>
      </c>
      <c r="BA6093">
        <v>142.90100000000001</v>
      </c>
      <c r="BB6093">
        <v>145.75200000000001</v>
      </c>
      <c r="BC6093">
        <v>2018</v>
      </c>
    </row>
    <row r="6094" spans="1:55" x14ac:dyDescent="0.25">
      <c r="A6094">
        <v>293</v>
      </c>
      <c r="B6094" t="s">
        <v>1495</v>
      </c>
      <c r="C6094" t="s">
        <v>290</v>
      </c>
      <c r="D6094" t="s">
        <v>1496</v>
      </c>
      <c r="E6094" t="s">
        <v>287</v>
      </c>
      <c r="F6094" t="s">
        <v>291</v>
      </c>
      <c r="G6094" t="s">
        <v>235</v>
      </c>
      <c r="I6094" t="s">
        <v>292</v>
      </c>
      <c r="J6094">
        <v>59.145000000000003</v>
      </c>
      <c r="K6094">
        <v>75.433000000000007</v>
      </c>
      <c r="L6094">
        <v>64.459999999999994</v>
      </c>
      <c r="M6094">
        <v>111.149</v>
      </c>
      <c r="N6094">
        <v>110.209</v>
      </c>
      <c r="O6094">
        <v>163.398</v>
      </c>
      <c r="P6094">
        <v>77.921000000000006</v>
      </c>
      <c r="Q6094">
        <v>85.846000000000004</v>
      </c>
      <c r="R6094">
        <v>666.95500000000004</v>
      </c>
      <c r="S6094" s="52">
        <v>3398.27</v>
      </c>
      <c r="T6094" s="52">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2.3889999999999998</v>
      </c>
      <c r="AX6094">
        <v>1.998</v>
      </c>
      <c r="AY6094">
        <v>1.9530000000000001</v>
      </c>
      <c r="AZ6094">
        <v>1.9950000000000001</v>
      </c>
      <c r="BA6094">
        <v>1.9950000000000001</v>
      </c>
      <c r="BB6094">
        <v>1.9950000000000001</v>
      </c>
      <c r="BC6094">
        <v>2018</v>
      </c>
    </row>
    <row r="6095" spans="1:55" x14ac:dyDescent="0.25">
      <c r="A6095">
        <v>293</v>
      </c>
      <c r="B6095" t="s">
        <v>1495</v>
      </c>
      <c r="C6095" t="s">
        <v>293</v>
      </c>
      <c r="D6095" t="s">
        <v>1496</v>
      </c>
      <c r="E6095" t="s">
        <v>294</v>
      </c>
      <c r="F6095" t="s">
        <v>295</v>
      </c>
      <c r="G6095" t="s">
        <v>250</v>
      </c>
      <c r="I6095" t="s">
        <v>1498</v>
      </c>
      <c r="J6095" t="s">
        <v>232</v>
      </c>
      <c r="K6095" t="s">
        <v>374</v>
      </c>
      <c r="L6095" t="s">
        <v>374</v>
      </c>
      <c r="M6095" t="s">
        <v>374</v>
      </c>
      <c r="N6095" t="s">
        <v>374</v>
      </c>
      <c r="O6095" t="s">
        <v>374</v>
      </c>
      <c r="P6095" t="s">
        <v>374</v>
      </c>
      <c r="Q6095" t="s">
        <v>374</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133.04499999999999</v>
      </c>
      <c r="AX6095">
        <v>135.72399999999999</v>
      </c>
      <c r="AY6095">
        <v>138.44200000000001</v>
      </c>
      <c r="AZ6095">
        <v>141.173</v>
      </c>
      <c r="BA6095">
        <v>143.958</v>
      </c>
      <c r="BB6095">
        <v>146.797</v>
      </c>
      <c r="BC6095">
        <v>2018</v>
      </c>
    </row>
    <row r="6096" spans="1:55" x14ac:dyDescent="0.25">
      <c r="A6096">
        <v>293</v>
      </c>
      <c r="B6096" t="s">
        <v>1495</v>
      </c>
      <c r="C6096" t="s">
        <v>296</v>
      </c>
      <c r="D6096" t="s">
        <v>1496</v>
      </c>
      <c r="E6096" t="s">
        <v>294</v>
      </c>
      <c r="F6096" t="s">
        <v>297</v>
      </c>
      <c r="G6096" t="s">
        <v>235</v>
      </c>
      <c r="I6096" t="s">
        <v>298</v>
      </c>
      <c r="J6096" t="s">
        <v>232</v>
      </c>
      <c r="K6096" t="s">
        <v>232</v>
      </c>
      <c r="L6096">
        <v>72.95</v>
      </c>
      <c r="M6096">
        <v>125.072</v>
      </c>
      <c r="N6096">
        <v>111.458</v>
      </c>
      <c r="O6096">
        <v>158.25700000000001</v>
      </c>
      <c r="P6096">
        <v>62.898000000000003</v>
      </c>
      <c r="Q6096">
        <v>114.53400000000001</v>
      </c>
      <c r="R6096" s="52">
        <v>1722.05</v>
      </c>
      <c r="S6096" s="52">
        <v>2775.3</v>
      </c>
      <c r="T6096" s="52">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2.1659999999999999</v>
      </c>
      <c r="AX6096">
        <v>2.0129999999999999</v>
      </c>
      <c r="AY6096">
        <v>2.0030000000000001</v>
      </c>
      <c r="AZ6096">
        <v>1.972</v>
      </c>
      <c r="BA6096">
        <v>1.972</v>
      </c>
      <c r="BB6096">
        <v>1.972</v>
      </c>
      <c r="BC6096">
        <v>2018</v>
      </c>
    </row>
    <row r="6097" spans="1:55" x14ac:dyDescent="0.25">
      <c r="A6097">
        <v>293</v>
      </c>
      <c r="B6097" t="s">
        <v>1495</v>
      </c>
      <c r="C6097" t="s">
        <v>299</v>
      </c>
      <c r="D6097" t="s">
        <v>1496</v>
      </c>
      <c r="E6097" t="s">
        <v>300</v>
      </c>
      <c r="G6097" t="s">
        <v>274</v>
      </c>
    </row>
    <row r="6098" spans="1:55" x14ac:dyDescent="0.25">
      <c r="A6098">
        <v>293</v>
      </c>
      <c r="B6098" t="s">
        <v>1495</v>
      </c>
      <c r="C6098" t="s">
        <v>301</v>
      </c>
      <c r="D6098" t="s">
        <v>1496</v>
      </c>
      <c r="E6098" t="s">
        <v>302</v>
      </c>
      <c r="F6098" t="s">
        <v>303</v>
      </c>
      <c r="G6098" t="s">
        <v>235</v>
      </c>
      <c r="I6098" t="s">
        <v>1499</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29.925999999999998</v>
      </c>
      <c r="Y6098">
        <v>28.423999999999999</v>
      </c>
      <c r="Z6098">
        <v>-0.88100000000000001</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4.54</v>
      </c>
      <c r="AV6098">
        <v>1.5720000000000001</v>
      </c>
      <c r="AW6098">
        <v>4.2809999999999997</v>
      </c>
      <c r="AX6098">
        <v>5.2729999999999997</v>
      </c>
      <c r="AY6098">
        <v>5.52</v>
      </c>
      <c r="AZ6098">
        <v>4.3360000000000003</v>
      </c>
      <c r="BA6098">
        <v>4.34</v>
      </c>
      <c r="BB6098">
        <v>4.0720000000000001</v>
      </c>
      <c r="BC6098">
        <v>2018</v>
      </c>
    </row>
    <row r="6099" spans="1:55" x14ac:dyDescent="0.25">
      <c r="A6099">
        <v>293</v>
      </c>
      <c r="B6099" t="s">
        <v>1495</v>
      </c>
      <c r="C6099" t="s">
        <v>305</v>
      </c>
      <c r="D6099" t="s">
        <v>1496</v>
      </c>
      <c r="E6099" t="s">
        <v>306</v>
      </c>
      <c r="F6099" t="s">
        <v>307</v>
      </c>
      <c r="G6099" t="s">
        <v>235</v>
      </c>
      <c r="I6099" t="s">
        <v>1499</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29.925999999999998</v>
      </c>
      <c r="Y6099">
        <v>28.423999999999999</v>
      </c>
      <c r="Z6099">
        <v>-0.88100000000000001</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4.54</v>
      </c>
      <c r="AV6099">
        <v>1.5720000000000001</v>
      </c>
      <c r="AW6099">
        <v>4.2809999999999997</v>
      </c>
      <c r="AX6099">
        <v>5.2729999999999997</v>
      </c>
      <c r="AY6099">
        <v>5.52</v>
      </c>
      <c r="AZ6099">
        <v>4.3360000000000003</v>
      </c>
      <c r="BA6099">
        <v>4.34</v>
      </c>
      <c r="BB6099">
        <v>4.0720000000000001</v>
      </c>
      <c r="BC6099">
        <v>2018</v>
      </c>
    </row>
    <row r="6100" spans="1:55" x14ac:dyDescent="0.25">
      <c r="A6100">
        <v>293</v>
      </c>
      <c r="B6100" t="s">
        <v>1495</v>
      </c>
      <c r="C6100" t="s">
        <v>308</v>
      </c>
      <c r="D6100" t="s">
        <v>1496</v>
      </c>
      <c r="E6100" t="s">
        <v>309</v>
      </c>
      <c r="F6100" t="s">
        <v>310</v>
      </c>
      <c r="G6100" t="s">
        <v>235</v>
      </c>
      <c r="I6100" t="s">
        <v>1499</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19.420999999999999</v>
      </c>
      <c r="Y6100">
        <v>5.3710000000000004</v>
      </c>
      <c r="Z6100">
        <v>15.173999999999999</v>
      </c>
      <c r="AA6100">
        <v>13.888999999999999</v>
      </c>
      <c r="AB6100">
        <v>-7.742</v>
      </c>
      <c r="AC6100">
        <v>13.494</v>
      </c>
      <c r="AD6100">
        <v>9.8699999999999992</v>
      </c>
      <c r="AE6100">
        <v>4.8769999999999998</v>
      </c>
      <c r="AF6100">
        <v>4.0369999999999999</v>
      </c>
      <c r="AG6100">
        <v>8.1470000000000002</v>
      </c>
      <c r="AH6100">
        <v>11.538</v>
      </c>
      <c r="AI6100">
        <v>14.47</v>
      </c>
      <c r="AJ6100">
        <v>0.13600000000000001</v>
      </c>
      <c r="AK6100">
        <v>1.3080000000000001</v>
      </c>
      <c r="AL6100">
        <v>7.3760000000000003</v>
      </c>
      <c r="AM6100">
        <v>0.71699999999999997</v>
      </c>
      <c r="AN6100">
        <v>1.2589999999999999</v>
      </c>
      <c r="AO6100">
        <v>5.6890000000000001</v>
      </c>
      <c r="AP6100">
        <v>4.6970000000000001</v>
      </c>
      <c r="AQ6100">
        <v>-3.3260000000000001</v>
      </c>
      <c r="AR6100">
        <v>-0.67100000000000004</v>
      </c>
      <c r="AS6100">
        <v>2.2690000000000001</v>
      </c>
      <c r="AT6100">
        <v>11.542999999999999</v>
      </c>
      <c r="AU6100">
        <v>8.09</v>
      </c>
      <c r="AV6100">
        <v>1.4890000000000001</v>
      </c>
      <c r="AW6100">
        <v>3.6859999999999999</v>
      </c>
      <c r="AX6100">
        <v>3.3039999999999998</v>
      </c>
      <c r="AY6100">
        <v>3.3159999999999998</v>
      </c>
      <c r="AZ6100">
        <v>3.3969999999999998</v>
      </c>
      <c r="BA6100">
        <v>3.4180000000000001</v>
      </c>
      <c r="BB6100">
        <v>3.464</v>
      </c>
      <c r="BC6100">
        <v>2018</v>
      </c>
    </row>
    <row r="6101" spans="1:55" x14ac:dyDescent="0.25">
      <c r="A6101">
        <v>293</v>
      </c>
      <c r="B6101" t="s">
        <v>1495</v>
      </c>
      <c r="C6101" t="s">
        <v>311</v>
      </c>
      <c r="D6101" t="s">
        <v>1496</v>
      </c>
      <c r="E6101" t="s">
        <v>312</v>
      </c>
      <c r="F6101" t="s">
        <v>313</v>
      </c>
      <c r="G6101" t="s">
        <v>235</v>
      </c>
      <c r="I6101" t="s">
        <v>1499</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19.420999999999999</v>
      </c>
      <c r="Y6101">
        <v>5.3710000000000004</v>
      </c>
      <c r="Z6101">
        <v>15.173999999999999</v>
      </c>
      <c r="AA6101">
        <v>13.888999999999999</v>
      </c>
      <c r="AB6101">
        <v>-7.742</v>
      </c>
      <c r="AC6101">
        <v>13.494</v>
      </c>
      <c r="AD6101">
        <v>9.8699999999999992</v>
      </c>
      <c r="AE6101">
        <v>4.8769999999999998</v>
      </c>
      <c r="AF6101">
        <v>4.0369999999999999</v>
      </c>
      <c r="AG6101">
        <v>8.1470000000000002</v>
      </c>
      <c r="AH6101">
        <v>11.538</v>
      </c>
      <c r="AI6101">
        <v>14.47</v>
      </c>
      <c r="AJ6101">
        <v>0.13600000000000001</v>
      </c>
      <c r="AK6101">
        <v>1.3080000000000001</v>
      </c>
      <c r="AL6101">
        <v>7.3760000000000003</v>
      </c>
      <c r="AM6101">
        <v>0.71699999999999997</v>
      </c>
      <c r="AN6101">
        <v>1.2589999999999999</v>
      </c>
      <c r="AO6101">
        <v>5.6890000000000001</v>
      </c>
      <c r="AP6101">
        <v>4.6970000000000001</v>
      </c>
      <c r="AQ6101">
        <v>-3.3260000000000001</v>
      </c>
      <c r="AR6101">
        <v>-0.67100000000000004</v>
      </c>
      <c r="AS6101">
        <v>2.2690000000000001</v>
      </c>
      <c r="AT6101">
        <v>11.542999999999999</v>
      </c>
      <c r="AU6101">
        <v>8.09</v>
      </c>
      <c r="AV6101">
        <v>1.4890000000000001</v>
      </c>
      <c r="AW6101">
        <v>3.6859999999999999</v>
      </c>
      <c r="AX6101">
        <v>3.3039999999999998</v>
      </c>
      <c r="AY6101">
        <v>3.3159999999999998</v>
      </c>
      <c r="AZ6101">
        <v>3.3969999999999998</v>
      </c>
      <c r="BA6101">
        <v>3.4180000000000001</v>
      </c>
      <c r="BB6101">
        <v>3.464</v>
      </c>
      <c r="BC6101">
        <v>2018</v>
      </c>
    </row>
    <row r="6102" spans="1:55" x14ac:dyDescent="0.25">
      <c r="A6102">
        <v>293</v>
      </c>
      <c r="B6102" t="s">
        <v>1495</v>
      </c>
      <c r="C6102" t="s">
        <v>314</v>
      </c>
      <c r="D6102" t="s">
        <v>1496</v>
      </c>
      <c r="E6102" t="s">
        <v>315</v>
      </c>
      <c r="F6102" t="s">
        <v>316</v>
      </c>
      <c r="G6102" t="s">
        <v>317</v>
      </c>
      <c r="I6102" t="s">
        <v>1500</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6.5789999999999997</v>
      </c>
      <c r="AX6102">
        <v>6.49</v>
      </c>
      <c r="AY6102">
        <v>6.4189999999999996</v>
      </c>
      <c r="AZ6102">
        <v>6.3659999999999997</v>
      </c>
      <c r="BA6102">
        <v>6.3339999999999996</v>
      </c>
      <c r="BB6102">
        <v>6.5</v>
      </c>
      <c r="BC6102">
        <v>2017</v>
      </c>
    </row>
    <row r="6103" spans="1:55" x14ac:dyDescent="0.25">
      <c r="A6103">
        <v>293</v>
      </c>
      <c r="B6103" t="s">
        <v>1495</v>
      </c>
      <c r="C6103" t="s">
        <v>318</v>
      </c>
      <c r="D6103" t="s">
        <v>1496</v>
      </c>
      <c r="E6103" t="s">
        <v>319</v>
      </c>
      <c r="F6103" t="s">
        <v>320</v>
      </c>
      <c r="G6103" t="s">
        <v>321</v>
      </c>
      <c r="H6103" t="s">
        <v>322</v>
      </c>
    </row>
    <row r="6104" spans="1:55" x14ac:dyDescent="0.25">
      <c r="A6104">
        <v>293</v>
      </c>
      <c r="B6104" t="s">
        <v>1495</v>
      </c>
      <c r="C6104" t="s">
        <v>323</v>
      </c>
      <c r="D6104" t="s">
        <v>1496</v>
      </c>
      <c r="E6104" t="s">
        <v>324</v>
      </c>
      <c r="F6104" t="s">
        <v>325</v>
      </c>
      <c r="G6104" t="s">
        <v>321</v>
      </c>
      <c r="H6104" t="s">
        <v>322</v>
      </c>
      <c r="I6104" t="s">
        <v>1501</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32.496000000000002</v>
      </c>
      <c r="AX6104">
        <v>32.823999999999998</v>
      </c>
      <c r="AY6104">
        <v>33.149000000000001</v>
      </c>
      <c r="AZ6104">
        <v>33.470999999999997</v>
      </c>
      <c r="BA6104">
        <v>33.789000000000001</v>
      </c>
      <c r="BB6104">
        <v>34.103000000000002</v>
      </c>
      <c r="BC6104">
        <v>2017</v>
      </c>
    </row>
    <row r="6105" spans="1:55" x14ac:dyDescent="0.25">
      <c r="A6105">
        <v>293</v>
      </c>
      <c r="B6105" t="s">
        <v>1495</v>
      </c>
      <c r="C6105" t="s">
        <v>327</v>
      </c>
      <c r="D6105" t="s">
        <v>1496</v>
      </c>
      <c r="E6105" t="s">
        <v>328</v>
      </c>
      <c r="F6105" t="s">
        <v>329</v>
      </c>
      <c r="G6105" t="s">
        <v>229</v>
      </c>
      <c r="H6105" t="s">
        <v>230</v>
      </c>
      <c r="I6105" t="s">
        <v>1502</v>
      </c>
      <c r="J6105" t="s">
        <v>232</v>
      </c>
      <c r="K6105" t="s">
        <v>232</v>
      </c>
      <c r="L6105" t="s">
        <v>232</v>
      </c>
      <c r="M6105" t="s">
        <v>232</v>
      </c>
      <c r="N6105" t="s">
        <v>232</v>
      </c>
      <c r="O6105" t="s">
        <v>232</v>
      </c>
      <c r="P6105" t="s">
        <v>232</v>
      </c>
      <c r="Q6105" t="s">
        <v>232</v>
      </c>
      <c r="R6105" t="s">
        <v>232</v>
      </c>
      <c r="S6105" t="s">
        <v>232</v>
      </c>
      <c r="T6105" t="s">
        <v>232</v>
      </c>
      <c r="U6105" t="s">
        <v>232</v>
      </c>
      <c r="V6105" t="s">
        <v>232</v>
      </c>
      <c r="W6105" t="s">
        <v>232</v>
      </c>
      <c r="X6105" t="s">
        <v>232</v>
      </c>
      <c r="Y6105" t="s">
        <v>232</v>
      </c>
      <c r="Z6105" t="s">
        <v>232</v>
      </c>
      <c r="AA6105" t="s">
        <v>232</v>
      </c>
      <c r="AB6105" t="s">
        <v>232</v>
      </c>
      <c r="AC6105" t="s">
        <v>232</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144.185</v>
      </c>
      <c r="AW6105">
        <v>154.566</v>
      </c>
      <c r="AX6105">
        <v>166.624</v>
      </c>
      <c r="AY6105">
        <v>178.876</v>
      </c>
      <c r="AZ6105">
        <v>189.91399999999999</v>
      </c>
      <c r="BA6105">
        <v>201.327</v>
      </c>
      <c r="BB6105">
        <v>213.494</v>
      </c>
      <c r="BC6105">
        <v>2018</v>
      </c>
    </row>
    <row r="6106" spans="1:55" x14ac:dyDescent="0.25">
      <c r="A6106">
        <v>293</v>
      </c>
      <c r="B6106" t="s">
        <v>1495</v>
      </c>
      <c r="C6106" t="s">
        <v>331</v>
      </c>
      <c r="D6106" t="s">
        <v>1496</v>
      </c>
      <c r="E6106" t="s">
        <v>328</v>
      </c>
      <c r="F6106" t="s">
        <v>329</v>
      </c>
      <c r="G6106" t="s">
        <v>282</v>
      </c>
      <c r="I6106" t="s">
        <v>332</v>
      </c>
      <c r="J6106" t="s">
        <v>232</v>
      </c>
      <c r="K6106" t="s">
        <v>232</v>
      </c>
      <c r="L6106" t="s">
        <v>232</v>
      </c>
      <c r="M6106" t="s">
        <v>232</v>
      </c>
      <c r="N6106" t="s">
        <v>232</v>
      </c>
      <c r="O6106" t="s">
        <v>232</v>
      </c>
      <c r="P6106" t="s">
        <v>232</v>
      </c>
      <c r="Q6106" t="s">
        <v>232</v>
      </c>
      <c r="R6106" t="s">
        <v>232</v>
      </c>
      <c r="S6106" t="s">
        <v>232</v>
      </c>
      <c r="T6106" t="s">
        <v>232</v>
      </c>
      <c r="U6106" t="s">
        <v>232</v>
      </c>
      <c r="V6106" t="s">
        <v>232</v>
      </c>
      <c r="W6106" t="s">
        <v>232</v>
      </c>
      <c r="X6106" t="s">
        <v>232</v>
      </c>
      <c r="Y6106" t="s">
        <v>232</v>
      </c>
      <c r="Z6106" t="s">
        <v>232</v>
      </c>
      <c r="AA6106" t="s">
        <v>232</v>
      </c>
      <c r="AB6106" t="s">
        <v>232</v>
      </c>
      <c r="AC6106" t="s">
        <v>232</v>
      </c>
      <c r="AD6106">
        <v>19.393000000000001</v>
      </c>
      <c r="AE6106">
        <v>18.571000000000002</v>
      </c>
      <c r="AF6106">
        <v>18.077999999999999</v>
      </c>
      <c r="AG6106">
        <v>18.332000000000001</v>
      </c>
      <c r="AH6106">
        <v>18.363</v>
      </c>
      <c r="AI6106">
        <v>19.747</v>
      </c>
      <c r="AJ6106">
        <v>21.088000000000001</v>
      </c>
      <c r="AK6106">
        <v>21.942</v>
      </c>
      <c r="AL6106">
        <v>22.216000000000001</v>
      </c>
      <c r="AM6106">
        <v>20.033000000000001</v>
      </c>
      <c r="AN6106">
        <v>21.091000000000001</v>
      </c>
      <c r="AO6106">
        <v>21.771999999999998</v>
      </c>
      <c r="AP6106">
        <v>22.363</v>
      </c>
      <c r="AQ6106">
        <v>22.289000000000001</v>
      </c>
      <c r="AR6106">
        <v>22.402000000000001</v>
      </c>
      <c r="AS6106">
        <v>20.256</v>
      </c>
      <c r="AT6106">
        <v>18.8</v>
      </c>
      <c r="AU6106">
        <v>18.306000000000001</v>
      </c>
      <c r="AV6106">
        <v>19.477</v>
      </c>
      <c r="AW6106">
        <v>19.631</v>
      </c>
      <c r="AX6106">
        <v>19.922000000000001</v>
      </c>
      <c r="AY6106">
        <v>20.149000000000001</v>
      </c>
      <c r="AZ6106">
        <v>20.166</v>
      </c>
      <c r="BA6106">
        <v>20.173999999999999</v>
      </c>
      <c r="BB6106">
        <v>20.196000000000002</v>
      </c>
      <c r="BC6106">
        <v>2018</v>
      </c>
    </row>
    <row r="6107" spans="1:55" x14ac:dyDescent="0.25">
      <c r="A6107">
        <v>293</v>
      </c>
      <c r="B6107" t="s">
        <v>1495</v>
      </c>
      <c r="C6107" t="s">
        <v>333</v>
      </c>
      <c r="D6107" t="s">
        <v>1496</v>
      </c>
      <c r="E6107" t="s">
        <v>334</v>
      </c>
      <c r="F6107" t="s">
        <v>335</v>
      </c>
      <c r="G6107" t="s">
        <v>229</v>
      </c>
      <c r="H6107" t="s">
        <v>230</v>
      </c>
      <c r="I6107" t="s">
        <v>1502</v>
      </c>
      <c r="J6107" t="s">
        <v>232</v>
      </c>
      <c r="K6107" t="s">
        <v>232</v>
      </c>
      <c r="L6107" t="s">
        <v>232</v>
      </c>
      <c r="M6107" t="s">
        <v>232</v>
      </c>
      <c r="N6107" t="s">
        <v>232</v>
      </c>
      <c r="O6107" t="s">
        <v>232</v>
      </c>
      <c r="P6107" t="s">
        <v>232</v>
      </c>
      <c r="Q6107" t="s">
        <v>232</v>
      </c>
      <c r="R6107" t="s">
        <v>232</v>
      </c>
      <c r="S6107" t="s">
        <v>232</v>
      </c>
      <c r="T6107" t="s">
        <v>232</v>
      </c>
      <c r="U6107" t="s">
        <v>232</v>
      </c>
      <c r="V6107" t="s">
        <v>232</v>
      </c>
      <c r="W6107" t="s">
        <v>232</v>
      </c>
      <c r="X6107" t="s">
        <v>232</v>
      </c>
      <c r="Y6107" t="s">
        <v>232</v>
      </c>
      <c r="Z6107" t="s">
        <v>232</v>
      </c>
      <c r="AA6107" t="s">
        <v>232</v>
      </c>
      <c r="AB6107" t="s">
        <v>232</v>
      </c>
      <c r="AC6107" t="s">
        <v>232</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159.94999999999999</v>
      </c>
      <c r="AW6107">
        <v>169.40799999999999</v>
      </c>
      <c r="AX6107">
        <v>177.75299999999999</v>
      </c>
      <c r="AY6107">
        <v>186.61799999999999</v>
      </c>
      <c r="AZ6107">
        <v>198.37299999999999</v>
      </c>
      <c r="BA6107">
        <v>210.42599999999999</v>
      </c>
      <c r="BB6107">
        <v>223.17500000000001</v>
      </c>
      <c r="BC6107">
        <v>2018</v>
      </c>
    </row>
    <row r="6108" spans="1:55" x14ac:dyDescent="0.25">
      <c r="A6108">
        <v>293</v>
      </c>
      <c r="B6108" t="s">
        <v>1495</v>
      </c>
      <c r="C6108" t="s">
        <v>336</v>
      </c>
      <c r="D6108" t="s">
        <v>1496</v>
      </c>
      <c r="E6108" t="s">
        <v>334</v>
      </c>
      <c r="F6108" t="s">
        <v>335</v>
      </c>
      <c r="G6108" t="s">
        <v>282</v>
      </c>
      <c r="I6108" t="s">
        <v>337</v>
      </c>
      <c r="J6108" t="s">
        <v>232</v>
      </c>
      <c r="K6108" t="s">
        <v>232</v>
      </c>
      <c r="L6108" t="s">
        <v>232</v>
      </c>
      <c r="M6108" t="s">
        <v>232</v>
      </c>
      <c r="N6108" t="s">
        <v>232</v>
      </c>
      <c r="O6108" t="s">
        <v>232</v>
      </c>
      <c r="P6108" t="s">
        <v>232</v>
      </c>
      <c r="Q6108" t="s">
        <v>232</v>
      </c>
      <c r="R6108" t="s">
        <v>232</v>
      </c>
      <c r="S6108" t="s">
        <v>232</v>
      </c>
      <c r="T6108" t="s">
        <v>232</v>
      </c>
      <c r="U6108" t="s">
        <v>232</v>
      </c>
      <c r="V6108" t="s">
        <v>232</v>
      </c>
      <c r="W6108" t="s">
        <v>232</v>
      </c>
      <c r="X6108" t="s">
        <v>232</v>
      </c>
      <c r="Y6108" t="s">
        <v>232</v>
      </c>
      <c r="Z6108" t="s">
        <v>232</v>
      </c>
      <c r="AA6108" t="s">
        <v>232</v>
      </c>
      <c r="AB6108" t="s">
        <v>232</v>
      </c>
      <c r="AC6108" t="s">
        <v>232</v>
      </c>
      <c r="AD6108">
        <v>21.484000000000002</v>
      </c>
      <c r="AE6108">
        <v>20.7</v>
      </c>
      <c r="AF6108">
        <v>19.469000000000001</v>
      </c>
      <c r="AG6108">
        <v>19.940000000000001</v>
      </c>
      <c r="AH6108">
        <v>19.387</v>
      </c>
      <c r="AI6108">
        <v>20.178000000000001</v>
      </c>
      <c r="AJ6108">
        <v>19.068999999999999</v>
      </c>
      <c r="AK6108">
        <v>18.593</v>
      </c>
      <c r="AL6108">
        <v>19.536999999999999</v>
      </c>
      <c r="AM6108">
        <v>21.422999999999998</v>
      </c>
      <c r="AN6108">
        <v>20.969000000000001</v>
      </c>
      <c r="AO6108">
        <v>19.759</v>
      </c>
      <c r="AP6108">
        <v>20.312000000000001</v>
      </c>
      <c r="AQ6108">
        <v>21.553999999999998</v>
      </c>
      <c r="AR6108">
        <v>22.63</v>
      </c>
      <c r="AS6108">
        <v>22.379000000000001</v>
      </c>
      <c r="AT6108">
        <v>21.053000000000001</v>
      </c>
      <c r="AU6108">
        <v>21.241</v>
      </c>
      <c r="AV6108">
        <v>21.606999999999999</v>
      </c>
      <c r="AW6108">
        <v>21.515999999999998</v>
      </c>
      <c r="AX6108">
        <v>21.253</v>
      </c>
      <c r="AY6108">
        <v>21.021000000000001</v>
      </c>
      <c r="AZ6108">
        <v>21.064</v>
      </c>
      <c r="BA6108">
        <v>21.085999999999999</v>
      </c>
      <c r="BB6108">
        <v>21.111999999999998</v>
      </c>
      <c r="BC6108">
        <v>2018</v>
      </c>
    </row>
    <row r="6109" spans="1:55" x14ac:dyDescent="0.25">
      <c r="A6109">
        <v>293</v>
      </c>
      <c r="B6109" t="s">
        <v>1495</v>
      </c>
      <c r="C6109" t="s">
        <v>338</v>
      </c>
      <c r="D6109" t="s">
        <v>1496</v>
      </c>
      <c r="E6109" t="s">
        <v>339</v>
      </c>
      <c r="F6109" t="s">
        <v>340</v>
      </c>
      <c r="G6109" t="s">
        <v>229</v>
      </c>
      <c r="H6109" t="s">
        <v>230</v>
      </c>
      <c r="I6109" t="s">
        <v>1502</v>
      </c>
      <c r="J6109" t="s">
        <v>232</v>
      </c>
      <c r="K6109" t="s">
        <v>232</v>
      </c>
      <c r="L6109" t="s">
        <v>232</v>
      </c>
      <c r="M6109" t="s">
        <v>232</v>
      </c>
      <c r="N6109" t="s">
        <v>232</v>
      </c>
      <c r="O6109" t="s">
        <v>232</v>
      </c>
      <c r="P6109" t="s">
        <v>232</v>
      </c>
      <c r="Q6109" t="s">
        <v>232</v>
      </c>
      <c r="R6109" t="s">
        <v>232</v>
      </c>
      <c r="S6109" t="s">
        <v>232</v>
      </c>
      <c r="T6109" t="s">
        <v>232</v>
      </c>
      <c r="U6109" t="s">
        <v>232</v>
      </c>
      <c r="V6109" t="s">
        <v>232</v>
      </c>
      <c r="W6109" t="s">
        <v>232</v>
      </c>
      <c r="X6109" t="s">
        <v>232</v>
      </c>
      <c r="Y6109" t="s">
        <v>232</v>
      </c>
      <c r="Z6109" t="s">
        <v>232</v>
      </c>
      <c r="AA6109" t="s">
        <v>232</v>
      </c>
      <c r="AB6109" t="s">
        <v>232</v>
      </c>
      <c r="AC6109" t="s">
        <v>232</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-15.763999999999999</v>
      </c>
      <c r="AW6109">
        <v>-14.842000000000001</v>
      </c>
      <c r="AX6109">
        <v>-11.129</v>
      </c>
      <c r="AY6109">
        <v>-7.7430000000000003</v>
      </c>
      <c r="AZ6109">
        <v>-8.4600000000000009</v>
      </c>
      <c r="BA6109">
        <v>-9.0990000000000002</v>
      </c>
      <c r="BB6109">
        <v>-9.6809999999999992</v>
      </c>
      <c r="BC6109">
        <v>2018</v>
      </c>
    </row>
    <row r="6110" spans="1:55" x14ac:dyDescent="0.25">
      <c r="A6110">
        <v>293</v>
      </c>
      <c r="B6110" t="s">
        <v>1495</v>
      </c>
      <c r="C6110" t="s">
        <v>341</v>
      </c>
      <c r="D6110" t="s">
        <v>1496</v>
      </c>
      <c r="E6110" t="s">
        <v>339</v>
      </c>
      <c r="F6110" t="s">
        <v>340</v>
      </c>
      <c r="G6110" t="s">
        <v>282</v>
      </c>
      <c r="I6110" t="s">
        <v>342</v>
      </c>
      <c r="J6110" t="s">
        <v>232</v>
      </c>
      <c r="K6110" t="s">
        <v>232</v>
      </c>
      <c r="L6110" t="s">
        <v>232</v>
      </c>
      <c r="M6110" t="s">
        <v>232</v>
      </c>
      <c r="N6110" t="s">
        <v>232</v>
      </c>
      <c r="O6110" t="s">
        <v>232</v>
      </c>
      <c r="P6110" t="s">
        <v>232</v>
      </c>
      <c r="Q6110" t="s">
        <v>232</v>
      </c>
      <c r="R6110" t="s">
        <v>232</v>
      </c>
      <c r="S6110" t="s">
        <v>232</v>
      </c>
      <c r="T6110" t="s">
        <v>232</v>
      </c>
      <c r="U6110" t="s">
        <v>232</v>
      </c>
      <c r="V6110" t="s">
        <v>232</v>
      </c>
      <c r="W6110" t="s">
        <v>232</v>
      </c>
      <c r="X6110" t="s">
        <v>232</v>
      </c>
      <c r="Y6110" t="s">
        <v>232</v>
      </c>
      <c r="Z6110" t="s">
        <v>232</v>
      </c>
      <c r="AA6110" t="s">
        <v>232</v>
      </c>
      <c r="AB6110" t="s">
        <v>232</v>
      </c>
      <c r="AC6110" t="s">
        <v>232</v>
      </c>
      <c r="AD6110">
        <v>-2.0910000000000002</v>
      </c>
      <c r="AE6110">
        <v>-2.13</v>
      </c>
      <c r="AF6110">
        <v>-1.391</v>
      </c>
      <c r="AG6110">
        <v>-1.6080000000000001</v>
      </c>
      <c r="AH6110">
        <v>-1.024</v>
      </c>
      <c r="AI6110">
        <v>-0.43099999999999999</v>
      </c>
      <c r="AJ6110">
        <v>2.0190000000000001</v>
      </c>
      <c r="AK6110">
        <v>3.3479999999999999</v>
      </c>
      <c r="AL6110">
        <v>2.6789999999999998</v>
      </c>
      <c r="AM6110">
        <v>-1.39</v>
      </c>
      <c r="AN6110">
        <v>0.122</v>
      </c>
      <c r="AO6110">
        <v>2.0139999999999998</v>
      </c>
      <c r="AP6110">
        <v>2.0510000000000002</v>
      </c>
      <c r="AQ6110">
        <v>0.73499999999999999</v>
      </c>
      <c r="AR6110">
        <v>-0.22800000000000001</v>
      </c>
      <c r="AS6110">
        <v>-2.1230000000000002</v>
      </c>
      <c r="AT6110">
        <v>-2.2530000000000001</v>
      </c>
      <c r="AU6110">
        <v>-2.9350000000000001</v>
      </c>
      <c r="AV6110">
        <v>-2.13</v>
      </c>
      <c r="AW6110">
        <v>-1.885</v>
      </c>
      <c r="AX6110">
        <v>-1.331</v>
      </c>
      <c r="AY6110">
        <v>-0.872</v>
      </c>
      <c r="AZ6110">
        <v>-0.89800000000000002</v>
      </c>
      <c r="BA6110">
        <v>-0.91200000000000003</v>
      </c>
      <c r="BB6110">
        <v>-0.91600000000000004</v>
      </c>
      <c r="BC6110">
        <v>2018</v>
      </c>
    </row>
    <row r="6111" spans="1:55" x14ac:dyDescent="0.25">
      <c r="A6111">
        <v>293</v>
      </c>
      <c r="B6111" t="s">
        <v>1495</v>
      </c>
      <c r="C6111" t="s">
        <v>343</v>
      </c>
      <c r="D6111" t="s">
        <v>1496</v>
      </c>
      <c r="E6111" t="s">
        <v>344</v>
      </c>
      <c r="F6111" t="s">
        <v>345</v>
      </c>
      <c r="G6111" t="s">
        <v>229</v>
      </c>
      <c r="H6111" t="s">
        <v>230</v>
      </c>
      <c r="I6111" t="s">
        <v>1502</v>
      </c>
      <c r="J6111" t="s">
        <v>232</v>
      </c>
      <c r="K6111" t="s">
        <v>232</v>
      </c>
      <c r="L6111" t="s">
        <v>232</v>
      </c>
      <c r="M6111" t="s">
        <v>232</v>
      </c>
      <c r="N6111" t="s">
        <v>232</v>
      </c>
      <c r="O6111" t="s">
        <v>232</v>
      </c>
      <c r="P6111" t="s">
        <v>232</v>
      </c>
      <c r="Q6111" t="s">
        <v>232</v>
      </c>
      <c r="R6111" t="s">
        <v>232</v>
      </c>
      <c r="S6111" t="s">
        <v>232</v>
      </c>
      <c r="T6111" t="s">
        <v>232</v>
      </c>
      <c r="U6111" t="s">
        <v>232</v>
      </c>
      <c r="V6111" t="s">
        <v>232</v>
      </c>
      <c r="W6111" t="s">
        <v>232</v>
      </c>
      <c r="X6111" t="s">
        <v>232</v>
      </c>
      <c r="Y6111" t="s">
        <v>232</v>
      </c>
      <c r="Z6111" t="s">
        <v>232</v>
      </c>
      <c r="AA6111" t="s">
        <v>232</v>
      </c>
      <c r="AB6111" t="s">
        <v>232</v>
      </c>
      <c r="AC6111" t="s">
        <v>232</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5.4089999999999998</v>
      </c>
      <c r="AP6111">
        <v>6.726</v>
      </c>
      <c r="AQ6111">
        <v>0.70099999999999996</v>
      </c>
      <c r="AR6111">
        <v>-0.68</v>
      </c>
      <c r="AS6111">
        <v>-9.5389999999999997</v>
      </c>
      <c r="AT6111">
        <v>-12.253</v>
      </c>
      <c r="AU6111">
        <v>-15.101000000000001</v>
      </c>
      <c r="AV6111">
        <v>-14.207000000000001</v>
      </c>
      <c r="AW6111">
        <v>-13.295</v>
      </c>
      <c r="AX6111">
        <v>-10.696999999999999</v>
      </c>
      <c r="AY6111">
        <v>-7.7210000000000001</v>
      </c>
      <c r="AZ6111">
        <v>-8.8040000000000003</v>
      </c>
      <c r="BA6111">
        <v>-9.9499999999999993</v>
      </c>
      <c r="BB6111">
        <v>-10.839</v>
      </c>
      <c r="BC6111">
        <v>2018</v>
      </c>
    </row>
    <row r="6112" spans="1:55" x14ac:dyDescent="0.25">
      <c r="A6112">
        <v>293</v>
      </c>
      <c r="B6112" t="s">
        <v>1495</v>
      </c>
      <c r="C6112" t="s">
        <v>346</v>
      </c>
      <c r="D6112" t="s">
        <v>1496</v>
      </c>
      <c r="E6112" t="s">
        <v>344</v>
      </c>
      <c r="F6112" t="s">
        <v>345</v>
      </c>
      <c r="G6112" t="s">
        <v>270</v>
      </c>
      <c r="I6112" t="s">
        <v>397</v>
      </c>
      <c r="J6112" t="s">
        <v>232</v>
      </c>
      <c r="K6112" t="s">
        <v>232</v>
      </c>
      <c r="L6112" t="s">
        <v>232</v>
      </c>
      <c r="M6112" t="s">
        <v>232</v>
      </c>
      <c r="N6112" t="s">
        <v>232</v>
      </c>
      <c r="O6112" t="s">
        <v>232</v>
      </c>
      <c r="P6112" t="s">
        <v>232</v>
      </c>
      <c r="Q6112" t="s">
        <v>232</v>
      </c>
      <c r="R6112" t="s">
        <v>232</v>
      </c>
      <c r="S6112" t="s">
        <v>232</v>
      </c>
      <c r="T6112" t="s">
        <v>232</v>
      </c>
      <c r="U6112" t="s">
        <v>232</v>
      </c>
      <c r="V6112" t="s">
        <v>232</v>
      </c>
      <c r="W6112" t="s">
        <v>232</v>
      </c>
      <c r="X6112" t="s">
        <v>232</v>
      </c>
      <c r="Y6112" t="s">
        <v>232</v>
      </c>
      <c r="Z6112" t="s">
        <v>232</v>
      </c>
      <c r="AA6112" t="s">
        <v>232</v>
      </c>
      <c r="AB6112" t="s">
        <v>232</v>
      </c>
      <c r="AC6112" t="s">
        <v>232</v>
      </c>
      <c r="AD6112">
        <v>-1.95</v>
      </c>
      <c r="AE6112">
        <v>-1.514</v>
      </c>
      <c r="AF6112">
        <v>-1.131</v>
      </c>
      <c r="AG6112">
        <v>-1.264</v>
      </c>
      <c r="AH6112">
        <v>-0.98399999999999999</v>
      </c>
      <c r="AI6112">
        <v>-0.71599999999999997</v>
      </c>
      <c r="AJ6112">
        <v>0.19500000000000001</v>
      </c>
      <c r="AK6112">
        <v>1.589</v>
      </c>
      <c r="AL6112">
        <v>0.96699999999999997</v>
      </c>
      <c r="AM6112">
        <v>-0.62</v>
      </c>
      <c r="AN6112">
        <v>-7.8E-2</v>
      </c>
      <c r="AO6112">
        <v>1.1519999999999999</v>
      </c>
      <c r="AP6112">
        <v>1.331</v>
      </c>
      <c r="AQ6112">
        <v>0.13100000000000001</v>
      </c>
      <c r="AR6112">
        <v>-0.11799999999999999</v>
      </c>
      <c r="AS6112">
        <v>-1.55</v>
      </c>
      <c r="AT6112">
        <v>-1.855</v>
      </c>
      <c r="AU6112">
        <v>-2.1320000000000001</v>
      </c>
      <c r="AV6112">
        <v>-1.901</v>
      </c>
      <c r="AW6112">
        <v>-1.6779999999999999</v>
      </c>
      <c r="AX6112">
        <v>-1.274</v>
      </c>
      <c r="AY6112">
        <v>-0.86799999999999999</v>
      </c>
      <c r="AZ6112">
        <v>-0.93500000000000005</v>
      </c>
      <c r="BA6112">
        <v>-0.997</v>
      </c>
      <c r="BB6112">
        <v>-1.026</v>
      </c>
      <c r="BC6112">
        <v>2018</v>
      </c>
    </row>
    <row r="6113" spans="1:55" x14ac:dyDescent="0.25">
      <c r="A6113">
        <v>293</v>
      </c>
      <c r="B6113" t="s">
        <v>1495</v>
      </c>
      <c r="C6113" t="s">
        <v>347</v>
      </c>
      <c r="D6113" t="s">
        <v>1496</v>
      </c>
      <c r="E6113" t="s">
        <v>348</v>
      </c>
      <c r="F6113" t="s">
        <v>349</v>
      </c>
      <c r="G6113" t="s">
        <v>229</v>
      </c>
      <c r="H6113" t="s">
        <v>230</v>
      </c>
      <c r="I6113" t="s">
        <v>1502</v>
      </c>
      <c r="J6113" t="s">
        <v>232</v>
      </c>
      <c r="K6113" t="s">
        <v>232</v>
      </c>
      <c r="L6113" t="s">
        <v>232</v>
      </c>
      <c r="M6113" t="s">
        <v>232</v>
      </c>
      <c r="N6113" t="s">
        <v>232</v>
      </c>
      <c r="O6113" t="s">
        <v>232</v>
      </c>
      <c r="P6113" t="s">
        <v>232</v>
      </c>
      <c r="Q6113" t="s">
        <v>232</v>
      </c>
      <c r="R6113" t="s">
        <v>232</v>
      </c>
      <c r="S6113" t="s">
        <v>232</v>
      </c>
      <c r="T6113" t="s">
        <v>232</v>
      </c>
      <c r="U6113" t="s">
        <v>232</v>
      </c>
      <c r="V6113" t="s">
        <v>232</v>
      </c>
      <c r="W6113" t="s">
        <v>232</v>
      </c>
      <c r="X6113" t="s">
        <v>232</v>
      </c>
      <c r="Y6113" t="s">
        <v>232</v>
      </c>
      <c r="Z6113" t="s">
        <v>232</v>
      </c>
      <c r="AA6113" t="s">
        <v>232</v>
      </c>
      <c r="AB6113" t="s">
        <v>232</v>
      </c>
      <c r="AC6113" t="s">
        <v>232</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-7.32</v>
      </c>
      <c r="AW6113">
        <v>-4.6219999999999999</v>
      </c>
      <c r="AX6113">
        <v>0.38</v>
      </c>
      <c r="AY6113">
        <v>4.984</v>
      </c>
      <c r="AZ6113">
        <v>4.7409999999999997</v>
      </c>
      <c r="BA6113">
        <v>4.7750000000000004</v>
      </c>
      <c r="BB6113">
        <v>4.9779999999999998</v>
      </c>
      <c r="BC6113">
        <v>2018</v>
      </c>
    </row>
    <row r="6114" spans="1:55" x14ac:dyDescent="0.25">
      <c r="A6114">
        <v>293</v>
      </c>
      <c r="B6114" t="s">
        <v>1495</v>
      </c>
      <c r="C6114" t="s">
        <v>350</v>
      </c>
      <c r="D6114" t="s">
        <v>1496</v>
      </c>
      <c r="E6114" t="s">
        <v>348</v>
      </c>
      <c r="F6114" t="s">
        <v>349</v>
      </c>
      <c r="G6114" t="s">
        <v>282</v>
      </c>
      <c r="I6114" t="s">
        <v>351</v>
      </c>
      <c r="J6114" t="s">
        <v>232</v>
      </c>
      <c r="K6114" t="s">
        <v>232</v>
      </c>
      <c r="L6114" t="s">
        <v>232</v>
      </c>
      <c r="M6114" t="s">
        <v>232</v>
      </c>
      <c r="N6114" t="s">
        <v>232</v>
      </c>
      <c r="O6114" t="s">
        <v>232</v>
      </c>
      <c r="P6114" t="s">
        <v>232</v>
      </c>
      <c r="Q6114" t="s">
        <v>232</v>
      </c>
      <c r="R6114" t="s">
        <v>232</v>
      </c>
      <c r="S6114" t="s">
        <v>232</v>
      </c>
      <c r="T6114" t="s">
        <v>232</v>
      </c>
      <c r="U6114" t="s">
        <v>232</v>
      </c>
      <c r="V6114" t="s">
        <v>232</v>
      </c>
      <c r="W6114" t="s">
        <v>232</v>
      </c>
      <c r="X6114" t="s">
        <v>232</v>
      </c>
      <c r="Y6114" t="s">
        <v>232</v>
      </c>
      <c r="Z6114" t="s">
        <v>232</v>
      </c>
      <c r="AA6114" t="s">
        <v>232</v>
      </c>
      <c r="AB6114" t="s">
        <v>232</v>
      </c>
      <c r="AC6114" t="s">
        <v>232</v>
      </c>
      <c r="AD6114">
        <v>0.39500000000000002</v>
      </c>
      <c r="AE6114">
        <v>0.127</v>
      </c>
      <c r="AF6114">
        <v>0.75800000000000001</v>
      </c>
      <c r="AG6114">
        <v>0.55200000000000005</v>
      </c>
      <c r="AH6114">
        <v>1.052</v>
      </c>
      <c r="AI6114">
        <v>1.55</v>
      </c>
      <c r="AJ6114">
        <v>3.9369999999999998</v>
      </c>
      <c r="AK6114">
        <v>5.181</v>
      </c>
      <c r="AL6114">
        <v>4.0830000000000002</v>
      </c>
      <c r="AM6114">
        <v>-0.26900000000000002</v>
      </c>
      <c r="AN6114">
        <v>1.1659999999999999</v>
      </c>
      <c r="AO6114">
        <v>3.04</v>
      </c>
      <c r="AP6114">
        <v>2.9670000000000001</v>
      </c>
      <c r="AQ6114">
        <v>1.6890000000000001</v>
      </c>
      <c r="AR6114">
        <v>0.69499999999999995</v>
      </c>
      <c r="AS6114">
        <v>-1.212</v>
      </c>
      <c r="AT6114">
        <v>-1.3149999999999999</v>
      </c>
      <c r="AU6114">
        <v>-1.925</v>
      </c>
      <c r="AV6114">
        <v>-0.98899999999999999</v>
      </c>
      <c r="AW6114">
        <v>-0.58699999999999997</v>
      </c>
      <c r="AX6114">
        <v>4.4999999999999998E-2</v>
      </c>
      <c r="AY6114">
        <v>0.56100000000000005</v>
      </c>
      <c r="AZ6114">
        <v>0.503</v>
      </c>
      <c r="BA6114">
        <v>0.47799999999999998</v>
      </c>
      <c r="BB6114">
        <v>0.47099999999999997</v>
      </c>
      <c r="BC6114">
        <v>2018</v>
      </c>
    </row>
    <row r="6115" spans="1:55" x14ac:dyDescent="0.25">
      <c r="A6115">
        <v>293</v>
      </c>
      <c r="B6115" t="s">
        <v>1495</v>
      </c>
      <c r="C6115" t="s">
        <v>352</v>
      </c>
      <c r="D6115" t="s">
        <v>1496</v>
      </c>
      <c r="E6115" t="s">
        <v>353</v>
      </c>
      <c r="F6115" t="s">
        <v>354</v>
      </c>
      <c r="G6115" t="s">
        <v>229</v>
      </c>
      <c r="H6115" t="s">
        <v>230</v>
      </c>
      <c r="I6115" t="s">
        <v>1502</v>
      </c>
      <c r="J6115" t="s">
        <v>232</v>
      </c>
      <c r="K6115" t="s">
        <v>232</v>
      </c>
      <c r="L6115" t="s">
        <v>232</v>
      </c>
      <c r="M6115" t="s">
        <v>232</v>
      </c>
      <c r="N6115" t="s">
        <v>232</v>
      </c>
      <c r="O6115" t="s">
        <v>232</v>
      </c>
      <c r="P6115" t="s">
        <v>232</v>
      </c>
      <c r="Q6115" t="s">
        <v>232</v>
      </c>
      <c r="R6115" t="s">
        <v>232</v>
      </c>
      <c r="S6115" t="s">
        <v>232</v>
      </c>
      <c r="T6115" t="s">
        <v>232</v>
      </c>
      <c r="U6115" t="s">
        <v>232</v>
      </c>
      <c r="V6115" t="s">
        <v>232</v>
      </c>
      <c r="W6115" t="s">
        <v>232</v>
      </c>
      <c r="X6115" t="s">
        <v>232</v>
      </c>
      <c r="Y6115" t="s">
        <v>232</v>
      </c>
      <c r="Z6115" t="s">
        <v>232</v>
      </c>
      <c r="AA6115" t="s">
        <v>232</v>
      </c>
      <c r="AB6115" t="s">
        <v>232</v>
      </c>
      <c r="AC6115" t="s">
        <v>232</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44.642000000000003</v>
      </c>
      <c r="AN6115">
        <v>43.075000000000003</v>
      </c>
      <c r="AO6115">
        <v>28.548999999999999</v>
      </c>
      <c r="AP6115">
        <v>14.180999999999999</v>
      </c>
      <c r="AQ6115">
        <v>8.2070000000000007</v>
      </c>
      <c r="AR6115">
        <v>15.42</v>
      </c>
      <c r="AS6115">
        <v>32.33</v>
      </c>
      <c r="AT6115">
        <v>45.607999999999997</v>
      </c>
      <c r="AU6115">
        <v>60.936999999999998</v>
      </c>
      <c r="AV6115">
        <v>76.700999999999993</v>
      </c>
      <c r="AW6115">
        <v>91.543000000000006</v>
      </c>
      <c r="AX6115">
        <v>102.672</v>
      </c>
      <c r="AY6115">
        <v>110.414</v>
      </c>
      <c r="AZ6115">
        <v>118.874</v>
      </c>
      <c r="BA6115">
        <v>127.973</v>
      </c>
      <c r="BB6115">
        <v>137.655</v>
      </c>
      <c r="BC6115">
        <v>2018</v>
      </c>
    </row>
    <row r="6116" spans="1:55" x14ac:dyDescent="0.25">
      <c r="A6116">
        <v>293</v>
      </c>
      <c r="B6116" t="s">
        <v>1495</v>
      </c>
      <c r="C6116" t="s">
        <v>355</v>
      </c>
      <c r="D6116" t="s">
        <v>1496</v>
      </c>
      <c r="E6116" t="s">
        <v>353</v>
      </c>
      <c r="F6116" t="s">
        <v>354</v>
      </c>
      <c r="G6116" t="s">
        <v>282</v>
      </c>
      <c r="I6116" t="s">
        <v>379</v>
      </c>
      <c r="J6116" t="s">
        <v>232</v>
      </c>
      <c r="K6116" t="s">
        <v>232</v>
      </c>
      <c r="L6116" t="s">
        <v>232</v>
      </c>
      <c r="M6116" t="s">
        <v>232</v>
      </c>
      <c r="N6116" t="s">
        <v>232</v>
      </c>
      <c r="O6116" t="s">
        <v>232</v>
      </c>
      <c r="P6116" t="s">
        <v>232</v>
      </c>
      <c r="Q6116" t="s">
        <v>232</v>
      </c>
      <c r="R6116" t="s">
        <v>232</v>
      </c>
      <c r="S6116" t="s">
        <v>232</v>
      </c>
      <c r="T6116" t="s">
        <v>232</v>
      </c>
      <c r="U6116" t="s">
        <v>232</v>
      </c>
      <c r="V6116" t="s">
        <v>232</v>
      </c>
      <c r="W6116" t="s">
        <v>232</v>
      </c>
      <c r="X6116" t="s">
        <v>232</v>
      </c>
      <c r="Y6116" t="s">
        <v>232</v>
      </c>
      <c r="Z6116" t="s">
        <v>232</v>
      </c>
      <c r="AA6116" t="s">
        <v>232</v>
      </c>
      <c r="AB6116" t="s">
        <v>232</v>
      </c>
      <c r="AC6116" t="s">
        <v>232</v>
      </c>
      <c r="AD6116">
        <v>37.244</v>
      </c>
      <c r="AE6116">
        <v>36.646999999999998</v>
      </c>
      <c r="AF6116">
        <v>37.779000000000003</v>
      </c>
      <c r="AG6116">
        <v>38.340000000000003</v>
      </c>
      <c r="AH6116">
        <v>34.652999999999999</v>
      </c>
      <c r="AI6116">
        <v>31.652000000000001</v>
      </c>
      <c r="AJ6116">
        <v>23.974</v>
      </c>
      <c r="AK6116">
        <v>16.742999999999999</v>
      </c>
      <c r="AL6116">
        <v>12.991</v>
      </c>
      <c r="AM6116">
        <v>12.215999999999999</v>
      </c>
      <c r="AN6116">
        <v>10.246</v>
      </c>
      <c r="AO6116">
        <v>6.0679999999999996</v>
      </c>
      <c r="AP6116">
        <v>2.7869999999999999</v>
      </c>
      <c r="AQ6116">
        <v>1.502</v>
      </c>
      <c r="AR6116">
        <v>2.6869999999999998</v>
      </c>
      <c r="AS6116">
        <v>5.3</v>
      </c>
      <c r="AT6116">
        <v>6.9480000000000004</v>
      </c>
      <c r="AU6116">
        <v>8.7270000000000003</v>
      </c>
      <c r="AV6116">
        <v>10.361000000000001</v>
      </c>
      <c r="AW6116">
        <v>11.625999999999999</v>
      </c>
      <c r="AX6116">
        <v>12.276</v>
      </c>
      <c r="AY6116">
        <v>12.436999999999999</v>
      </c>
      <c r="AZ6116">
        <v>12.622</v>
      </c>
      <c r="BA6116">
        <v>12.824</v>
      </c>
      <c r="BB6116">
        <v>13.022</v>
      </c>
      <c r="BC6116">
        <v>2018</v>
      </c>
    </row>
    <row r="6117" spans="1:55" x14ac:dyDescent="0.25">
      <c r="A6117">
        <v>293</v>
      </c>
      <c r="B6117" t="s">
        <v>1495</v>
      </c>
      <c r="C6117" t="s">
        <v>356</v>
      </c>
      <c r="D6117" t="s">
        <v>1496</v>
      </c>
      <c r="E6117" t="s">
        <v>357</v>
      </c>
      <c r="F6117" t="s">
        <v>358</v>
      </c>
      <c r="G6117" t="s">
        <v>229</v>
      </c>
      <c r="H6117" t="s">
        <v>230</v>
      </c>
      <c r="I6117" t="s">
        <v>1502</v>
      </c>
      <c r="J6117" t="s">
        <v>232</v>
      </c>
      <c r="K6117" t="s">
        <v>232</v>
      </c>
      <c r="L6117" t="s">
        <v>232</v>
      </c>
      <c r="M6117" t="s">
        <v>232</v>
      </c>
      <c r="N6117" t="s">
        <v>232</v>
      </c>
      <c r="O6117" t="s">
        <v>232</v>
      </c>
      <c r="P6117" t="s">
        <v>232</v>
      </c>
      <c r="Q6117" t="s">
        <v>232</v>
      </c>
      <c r="R6117" t="s">
        <v>232</v>
      </c>
      <c r="S6117" t="s">
        <v>232</v>
      </c>
      <c r="T6117" t="s">
        <v>232</v>
      </c>
      <c r="U6117" t="s">
        <v>232</v>
      </c>
      <c r="V6117" t="s">
        <v>232</v>
      </c>
      <c r="W6117" t="s">
        <v>232</v>
      </c>
      <c r="X6117" t="s">
        <v>232</v>
      </c>
      <c r="Y6117" t="s">
        <v>232</v>
      </c>
      <c r="Z6117" t="s">
        <v>232</v>
      </c>
      <c r="AA6117" t="s">
        <v>232</v>
      </c>
      <c r="AB6117" t="s">
        <v>232</v>
      </c>
      <c r="AC6117" t="s">
        <v>232</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198.06</v>
      </c>
      <c r="AW6117">
        <v>214.00200000000001</v>
      </c>
      <c r="AX6117">
        <v>225.61</v>
      </c>
      <c r="AY6117">
        <v>234.79599999999999</v>
      </c>
      <c r="AZ6117">
        <v>244.30099999999999</v>
      </c>
      <c r="BA6117">
        <v>254.381</v>
      </c>
      <c r="BB6117">
        <v>264.46199999999999</v>
      </c>
      <c r="BC6117">
        <v>2018</v>
      </c>
    </row>
    <row r="6118" spans="1:55" x14ac:dyDescent="0.25">
      <c r="A6118">
        <v>293</v>
      </c>
      <c r="B6118" t="s">
        <v>1495</v>
      </c>
      <c r="C6118" t="s">
        <v>359</v>
      </c>
      <c r="D6118" t="s">
        <v>1496</v>
      </c>
      <c r="E6118" t="s">
        <v>357</v>
      </c>
      <c r="F6118" t="s">
        <v>358</v>
      </c>
      <c r="G6118" t="s">
        <v>282</v>
      </c>
      <c r="I6118" t="s">
        <v>360</v>
      </c>
      <c r="J6118" t="s">
        <v>232</v>
      </c>
      <c r="K6118" t="s">
        <v>232</v>
      </c>
      <c r="L6118" t="s">
        <v>232</v>
      </c>
      <c r="M6118" t="s">
        <v>232</v>
      </c>
      <c r="N6118" t="s">
        <v>232</v>
      </c>
      <c r="O6118" t="s">
        <v>232</v>
      </c>
      <c r="P6118" t="s">
        <v>232</v>
      </c>
      <c r="Q6118" t="s">
        <v>232</v>
      </c>
      <c r="R6118" t="s">
        <v>232</v>
      </c>
      <c r="S6118" t="s">
        <v>232</v>
      </c>
      <c r="T6118" t="s">
        <v>232</v>
      </c>
      <c r="U6118" t="s">
        <v>232</v>
      </c>
      <c r="V6118" t="s">
        <v>232</v>
      </c>
      <c r="W6118" t="s">
        <v>232</v>
      </c>
      <c r="X6118" t="s">
        <v>232</v>
      </c>
      <c r="Y6118" t="s">
        <v>232</v>
      </c>
      <c r="Z6118" t="s">
        <v>232</v>
      </c>
      <c r="AA6118" t="s">
        <v>232</v>
      </c>
      <c r="AB6118" t="s">
        <v>232</v>
      </c>
      <c r="AC6118" t="s">
        <v>232</v>
      </c>
      <c r="AD6118">
        <v>44.39</v>
      </c>
      <c r="AE6118">
        <v>43.353000000000002</v>
      </c>
      <c r="AF6118">
        <v>45.046999999999997</v>
      </c>
      <c r="AG6118">
        <v>48.951000000000001</v>
      </c>
      <c r="AH6118">
        <v>46.329000000000001</v>
      </c>
      <c r="AI6118">
        <v>39.962000000000003</v>
      </c>
      <c r="AJ6118">
        <v>34.770000000000003</v>
      </c>
      <c r="AK6118">
        <v>31.87</v>
      </c>
      <c r="AL6118">
        <v>27.922999999999998</v>
      </c>
      <c r="AM6118">
        <v>28.353000000000002</v>
      </c>
      <c r="AN6118">
        <v>25.359000000000002</v>
      </c>
      <c r="AO6118">
        <v>22.992000000000001</v>
      </c>
      <c r="AP6118">
        <v>21.166</v>
      </c>
      <c r="AQ6118">
        <v>19.96</v>
      </c>
      <c r="AR6118">
        <v>20.655000000000001</v>
      </c>
      <c r="AS6118">
        <v>24.041</v>
      </c>
      <c r="AT6118">
        <v>24.472999999999999</v>
      </c>
      <c r="AU6118">
        <v>25.414999999999999</v>
      </c>
      <c r="AV6118">
        <v>26.754999999999999</v>
      </c>
      <c r="AW6118">
        <v>27.178999999999998</v>
      </c>
      <c r="AX6118">
        <v>26.974</v>
      </c>
      <c r="AY6118">
        <v>26.448</v>
      </c>
      <c r="AZ6118">
        <v>25.940999999999999</v>
      </c>
      <c r="BA6118">
        <v>25.491</v>
      </c>
      <c r="BB6118">
        <v>25.018000000000001</v>
      </c>
      <c r="BC6118">
        <v>2018</v>
      </c>
    </row>
    <row r="6119" spans="1:55" x14ac:dyDescent="0.25">
      <c r="A6119">
        <v>293</v>
      </c>
      <c r="B6119" t="s">
        <v>1495</v>
      </c>
      <c r="C6119" t="s">
        <v>361</v>
      </c>
      <c r="D6119" t="s">
        <v>1496</v>
      </c>
      <c r="E6119" t="s">
        <v>362</v>
      </c>
      <c r="F6119" t="s">
        <v>363</v>
      </c>
      <c r="G6119" t="s">
        <v>229</v>
      </c>
      <c r="H6119" t="s">
        <v>230</v>
      </c>
      <c r="I6119" t="s">
        <v>1502</v>
      </c>
      <c r="J6119" t="s">
        <v>374</v>
      </c>
      <c r="K6119" t="s">
        <v>374</v>
      </c>
      <c r="L6119" t="s">
        <v>374</v>
      </c>
      <c r="M6119" t="s">
        <v>374</v>
      </c>
      <c r="N6119" t="s">
        <v>374</v>
      </c>
      <c r="O6119" t="s">
        <v>374</v>
      </c>
      <c r="P6119" t="s">
        <v>374</v>
      </c>
      <c r="Q6119">
        <v>1E-3</v>
      </c>
      <c r="R6119">
        <v>4.0000000000000001E-3</v>
      </c>
      <c r="S6119">
        <v>0.109</v>
      </c>
      <c r="T6119">
        <v>5.3220000000000001</v>
      </c>
      <c r="U6119">
        <v>26.256</v>
      </c>
      <c r="V6119">
        <v>43.99</v>
      </c>
      <c r="W6119">
        <v>68.078999999999994</v>
      </c>
      <c r="X6119">
        <v>95.965000000000003</v>
      </c>
      <c r="Y6119">
        <v>117.28</v>
      </c>
      <c r="Z6119">
        <v>132.47200000000001</v>
      </c>
      <c r="AA6119">
        <v>151.40600000000001</v>
      </c>
      <c r="AB6119">
        <v>159.75299999999999</v>
      </c>
      <c r="AC6119">
        <v>166.96799999999999</v>
      </c>
      <c r="AD6119">
        <v>177.91800000000001</v>
      </c>
      <c r="AE6119">
        <v>180.99100000000001</v>
      </c>
      <c r="AF6119">
        <v>191.49199999999999</v>
      </c>
      <c r="AG6119">
        <v>205.37899999999999</v>
      </c>
      <c r="AH6119">
        <v>227.68299999999999</v>
      </c>
      <c r="AI6119">
        <v>247.08099999999999</v>
      </c>
      <c r="AJ6119">
        <v>287.714</v>
      </c>
      <c r="AK6119">
        <v>319.69299999999998</v>
      </c>
      <c r="AL6119">
        <v>356.214</v>
      </c>
      <c r="AM6119">
        <v>365.44499999999999</v>
      </c>
      <c r="AN6119">
        <v>420.42200000000003</v>
      </c>
      <c r="AO6119">
        <v>470.52</v>
      </c>
      <c r="AP6119">
        <v>508.85399999999998</v>
      </c>
      <c r="AQ6119">
        <v>546.19799999999998</v>
      </c>
      <c r="AR6119">
        <v>573.98299999999995</v>
      </c>
      <c r="AS6119">
        <v>610</v>
      </c>
      <c r="AT6119">
        <v>656.45</v>
      </c>
      <c r="AU6119">
        <v>698.24599999999998</v>
      </c>
      <c r="AV6119">
        <v>740.26900000000001</v>
      </c>
      <c r="AW6119">
        <v>787.37099999999998</v>
      </c>
      <c r="AX6119">
        <v>836.38499999999999</v>
      </c>
      <c r="AY6119">
        <v>887.77599999999995</v>
      </c>
      <c r="AZ6119">
        <v>941.76499999999999</v>
      </c>
      <c r="BA6119">
        <v>997.93600000000004</v>
      </c>
      <c r="BB6119" s="52">
        <v>1057.0899999999999</v>
      </c>
      <c r="BC6119">
        <v>2018</v>
      </c>
    </row>
    <row r="6120" spans="1:55" x14ac:dyDescent="0.25">
      <c r="A6120">
        <v>293</v>
      </c>
      <c r="B6120" t="s">
        <v>1495</v>
      </c>
      <c r="C6120" t="s">
        <v>364</v>
      </c>
      <c r="D6120" t="s">
        <v>1496</v>
      </c>
      <c r="E6120" t="s">
        <v>365</v>
      </c>
      <c r="F6120" t="s">
        <v>366</v>
      </c>
      <c r="G6120" t="s">
        <v>242</v>
      </c>
      <c r="H6120" t="s">
        <v>230</v>
      </c>
      <c r="I6120" t="s">
        <v>1503</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-1.2</v>
      </c>
      <c r="AF6120">
        <v>-1.0960000000000001</v>
      </c>
      <c r="AG6120">
        <v>-0.93100000000000005</v>
      </c>
      <c r="AH6120">
        <v>6.2E-2</v>
      </c>
      <c r="AI6120">
        <v>1.1599999999999999</v>
      </c>
      <c r="AJ6120">
        <v>2.9119999999999999</v>
      </c>
      <c r="AK6120">
        <v>1.52</v>
      </c>
      <c r="AL6120">
        <v>-5.2859999999999996</v>
      </c>
      <c r="AM6120">
        <v>-0.63300000000000001</v>
      </c>
      <c r="AN6120">
        <v>-3.5659999999999998</v>
      </c>
      <c r="AO6120">
        <v>-2.9929999999999999</v>
      </c>
      <c r="AP6120">
        <v>-5.3860000000000001</v>
      </c>
      <c r="AQ6120">
        <v>-9.3870000000000005</v>
      </c>
      <c r="AR6120">
        <v>-8.9239999999999995</v>
      </c>
      <c r="AS6120">
        <v>-9.1679999999999993</v>
      </c>
      <c r="AT6120">
        <v>-5.2389999999999999</v>
      </c>
      <c r="AU6120">
        <v>-2.5350000000000001</v>
      </c>
      <c r="AV6120">
        <v>-3.351</v>
      </c>
      <c r="AW6120">
        <v>-3.274</v>
      </c>
      <c r="AX6120">
        <v>-3.762</v>
      </c>
      <c r="AY6120">
        <v>-4.0149999999999997</v>
      </c>
      <c r="AZ6120">
        <v>-4.1509999999999998</v>
      </c>
      <c r="BA6120">
        <v>-4.3819999999999997</v>
      </c>
      <c r="BB6120">
        <v>-4.774</v>
      </c>
      <c r="BC6120">
        <v>2018</v>
      </c>
    </row>
    <row r="6121" spans="1:55" x14ac:dyDescent="0.25">
      <c r="A6121">
        <v>293</v>
      </c>
      <c r="B6121" t="s">
        <v>1495</v>
      </c>
      <c r="C6121" t="s">
        <v>368</v>
      </c>
      <c r="D6121" t="s">
        <v>1496</v>
      </c>
      <c r="E6121" t="s">
        <v>365</v>
      </c>
      <c r="F6121" t="s">
        <v>366</v>
      </c>
      <c r="G6121" t="s">
        <v>282</v>
      </c>
      <c r="I6121" t="s">
        <v>369</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-6.1609999999999996</v>
      </c>
      <c r="Y6121">
        <v>-8.8670000000000009</v>
      </c>
      <c r="Z6121">
        <v>-6.7380000000000004</v>
      </c>
      <c r="AA6121">
        <v>-5.9160000000000004</v>
      </c>
      <c r="AB6121">
        <v>-6.1150000000000002</v>
      </c>
      <c r="AC6121">
        <v>-2.7949999999999999</v>
      </c>
      <c r="AD6121">
        <v>-3.028</v>
      </c>
      <c r="AE6121">
        <v>-2.3239999999999998</v>
      </c>
      <c r="AF6121">
        <v>-2.0129999999999999</v>
      </c>
      <c r="AG6121">
        <v>-1.577</v>
      </c>
      <c r="AH6121">
        <v>9.4E-2</v>
      </c>
      <c r="AI6121">
        <v>1.5469999999999999</v>
      </c>
      <c r="AJ6121">
        <v>3.3130000000000002</v>
      </c>
      <c r="AK6121">
        <v>1.488</v>
      </c>
      <c r="AL6121">
        <v>-4.34</v>
      </c>
      <c r="AM6121">
        <v>-0.52200000000000002</v>
      </c>
      <c r="AN6121">
        <v>-2.3959999999999999</v>
      </c>
      <c r="AO6121">
        <v>-1.752</v>
      </c>
      <c r="AP6121">
        <v>-2.7919999999999998</v>
      </c>
      <c r="AQ6121">
        <v>-4.6440000000000001</v>
      </c>
      <c r="AR6121">
        <v>-4.4130000000000003</v>
      </c>
      <c r="AS6121">
        <v>-4.7869999999999999</v>
      </c>
      <c r="AT6121">
        <v>-2.694</v>
      </c>
      <c r="AU6121">
        <v>-1.1839999999999999</v>
      </c>
      <c r="AV6121">
        <v>-1.488</v>
      </c>
      <c r="AW6121">
        <v>-1.411</v>
      </c>
      <c r="AX6121">
        <v>-1.5409999999999999</v>
      </c>
      <c r="AY6121">
        <v>-1.5589999999999999</v>
      </c>
      <c r="AZ6121">
        <v>-1.5229999999999999</v>
      </c>
      <c r="BA6121">
        <v>-1.52</v>
      </c>
      <c r="BB6121">
        <v>-1.5649999999999999</v>
      </c>
      <c r="BC6121">
        <v>2018</v>
      </c>
    </row>
    <row r="6122" spans="1:55" x14ac:dyDescent="0.25">
      <c r="A6122">
        <v>566</v>
      </c>
      <c r="B6122" t="s">
        <v>1504</v>
      </c>
      <c r="C6122" t="s">
        <v>225</v>
      </c>
      <c r="D6122" t="s">
        <v>1505</v>
      </c>
      <c r="E6122" t="s">
        <v>227</v>
      </c>
      <c r="F6122" t="s">
        <v>228</v>
      </c>
      <c r="G6122" t="s">
        <v>229</v>
      </c>
      <c r="H6122" t="s">
        <v>230</v>
      </c>
      <c r="I6122" t="s">
        <v>1506</v>
      </c>
      <c r="J6122" s="52">
        <v>2284.5</v>
      </c>
      <c r="K6122" s="52">
        <v>2362.71</v>
      </c>
      <c r="L6122" s="52">
        <v>2448.2199999999998</v>
      </c>
      <c r="M6122" s="52">
        <v>2494.12</v>
      </c>
      <c r="N6122" s="52">
        <v>2311.4499999999998</v>
      </c>
      <c r="O6122" s="52">
        <v>2142.5700000000002</v>
      </c>
      <c r="P6122" s="52">
        <v>2215.77</v>
      </c>
      <c r="Q6122" s="52">
        <v>2311.31</v>
      </c>
      <c r="R6122" s="52">
        <v>2467.38</v>
      </c>
      <c r="S6122" s="52">
        <v>2620.4899999999998</v>
      </c>
      <c r="T6122" s="52">
        <v>2700.07</v>
      </c>
      <c r="U6122" s="52">
        <v>2684.46</v>
      </c>
      <c r="V6122" s="52">
        <v>2693.52</v>
      </c>
      <c r="W6122" s="52">
        <v>2750.52</v>
      </c>
      <c r="X6122" s="52">
        <v>2871.21</v>
      </c>
      <c r="Y6122" s="52">
        <v>3005.54</v>
      </c>
      <c r="Z6122" s="52">
        <v>3181.24</v>
      </c>
      <c r="AA6122" s="52">
        <v>3346.2</v>
      </c>
      <c r="AB6122" s="52">
        <v>3326.9</v>
      </c>
      <c r="AC6122" s="52">
        <v>3429.43</v>
      </c>
      <c r="AD6122" s="52">
        <v>3580.71</v>
      </c>
      <c r="AE6122" s="52">
        <v>3684.34</v>
      </c>
      <c r="AF6122" s="52">
        <v>3818.67</v>
      </c>
      <c r="AG6122" s="52">
        <v>4008.47</v>
      </c>
      <c r="AH6122" s="52">
        <v>4276.9399999999996</v>
      </c>
      <c r="AI6122" s="52">
        <v>4481.28</v>
      </c>
      <c r="AJ6122" s="52">
        <v>4716.2299999999996</v>
      </c>
      <c r="AK6122" s="52">
        <v>5028.29</v>
      </c>
      <c r="AL6122" s="52">
        <v>5237.1000000000004</v>
      </c>
      <c r="AM6122" s="52">
        <v>5297.24</v>
      </c>
      <c r="AN6122" s="52">
        <v>5701.54</v>
      </c>
      <c r="AO6122" s="52">
        <v>5910.2</v>
      </c>
      <c r="AP6122" s="52">
        <v>6305.23</v>
      </c>
      <c r="AQ6122" s="52">
        <v>6750.63</v>
      </c>
      <c r="AR6122" s="52">
        <v>7165.48</v>
      </c>
      <c r="AS6122" s="52">
        <v>7600.18</v>
      </c>
      <c r="AT6122" s="52">
        <v>8122.74</v>
      </c>
      <c r="AU6122" s="52">
        <v>8665.7099999999991</v>
      </c>
      <c r="AV6122" s="52">
        <v>9203.11</v>
      </c>
      <c r="AW6122" s="52">
        <v>9799.08</v>
      </c>
      <c r="AX6122" s="52">
        <v>10446.719999999999</v>
      </c>
      <c r="AY6122" s="52">
        <v>11150.49</v>
      </c>
      <c r="AZ6122" s="52">
        <v>11899.67</v>
      </c>
      <c r="BA6122" s="52">
        <v>12705.23</v>
      </c>
      <c r="BB6122" s="52">
        <v>13567.3</v>
      </c>
      <c r="BC6122">
        <v>2018</v>
      </c>
    </row>
    <row r="6123" spans="1:55" x14ac:dyDescent="0.25">
      <c r="A6123">
        <v>566</v>
      </c>
      <c r="B6123" t="s">
        <v>1504</v>
      </c>
      <c r="C6123" t="s">
        <v>233</v>
      </c>
      <c r="D6123" t="s">
        <v>1505</v>
      </c>
      <c r="E6123" t="s">
        <v>227</v>
      </c>
      <c r="F6123" t="s">
        <v>234</v>
      </c>
      <c r="G6123" t="s">
        <v>235</v>
      </c>
      <c r="I6123" t="s">
        <v>236</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-0.57799999999999996</v>
      </c>
      <c r="V6123">
        <v>0.33800000000000002</v>
      </c>
      <c r="W6123">
        <v>2.1160000000000001</v>
      </c>
      <c r="X6123">
        <v>4.3879999999999999</v>
      </c>
      <c r="Y6123">
        <v>4.6790000000000003</v>
      </c>
      <c r="Z6123">
        <v>5.8460000000000001</v>
      </c>
      <c r="AA6123">
        <v>5.1849999999999996</v>
      </c>
      <c r="AB6123">
        <v>-0.57699999999999996</v>
      </c>
      <c r="AC6123">
        <v>3.0819999999999999</v>
      </c>
      <c r="AD6123">
        <v>4.4109999999999996</v>
      </c>
      <c r="AE6123">
        <v>2.8940000000000001</v>
      </c>
      <c r="AF6123">
        <v>3.6459999999999999</v>
      </c>
      <c r="AG6123">
        <v>4.97</v>
      </c>
      <c r="AH6123">
        <v>6.6980000000000004</v>
      </c>
      <c r="AI6123">
        <v>4.7779999999999996</v>
      </c>
      <c r="AJ6123">
        <v>5.2430000000000003</v>
      </c>
      <c r="AK6123">
        <v>6.617</v>
      </c>
      <c r="AL6123">
        <v>4.1529999999999996</v>
      </c>
      <c r="AM6123">
        <v>1.1479999999999999</v>
      </c>
      <c r="AN6123">
        <v>7.6319999999999997</v>
      </c>
      <c r="AO6123">
        <v>3.66</v>
      </c>
      <c r="AP6123">
        <v>6.6840000000000002</v>
      </c>
      <c r="AQ6123">
        <v>7.0640000000000001</v>
      </c>
      <c r="AR6123">
        <v>6.1449999999999996</v>
      </c>
      <c r="AS6123">
        <v>6.0670000000000002</v>
      </c>
      <c r="AT6123">
        <v>6.8760000000000003</v>
      </c>
      <c r="AU6123">
        <v>6.6849999999999996</v>
      </c>
      <c r="AV6123">
        <v>6.202</v>
      </c>
      <c r="AW6123">
        <v>6.476</v>
      </c>
      <c r="AX6123">
        <v>6.609</v>
      </c>
      <c r="AY6123">
        <v>6.7370000000000001</v>
      </c>
      <c r="AZ6123">
        <v>6.7190000000000003</v>
      </c>
      <c r="BA6123">
        <v>6.77</v>
      </c>
      <c r="BB6123">
        <v>6.7850000000000001</v>
      </c>
      <c r="BC6123">
        <v>2018</v>
      </c>
    </row>
    <row r="6124" spans="1:55" x14ac:dyDescent="0.25">
      <c r="A6124">
        <v>566</v>
      </c>
      <c r="B6124" t="s">
        <v>1504</v>
      </c>
      <c r="C6124" t="s">
        <v>237</v>
      </c>
      <c r="D6124" t="s">
        <v>1505</v>
      </c>
      <c r="E6124" t="s">
        <v>238</v>
      </c>
      <c r="F6124" t="s">
        <v>239</v>
      </c>
      <c r="G6124" t="s">
        <v>229</v>
      </c>
      <c r="H6124" t="s">
        <v>230</v>
      </c>
      <c r="I6124" t="s">
        <v>1506</v>
      </c>
      <c r="J6124">
        <v>270.74799999999999</v>
      </c>
      <c r="K6124">
        <v>312.78699999999998</v>
      </c>
      <c r="L6124">
        <v>352.30900000000003</v>
      </c>
      <c r="M6124">
        <v>409.95800000000003</v>
      </c>
      <c r="N6124">
        <v>582.57600000000002</v>
      </c>
      <c r="O6124">
        <v>635.22799999999995</v>
      </c>
      <c r="P6124">
        <v>676.33100000000002</v>
      </c>
      <c r="Q6124">
        <v>758.39099999999996</v>
      </c>
      <c r="R6124">
        <v>887.70399999999995</v>
      </c>
      <c r="S6124" s="52">
        <v>1027.95</v>
      </c>
      <c r="T6124" s="52">
        <v>1193.53</v>
      </c>
      <c r="U6124" s="52">
        <v>1382.74</v>
      </c>
      <c r="V6124" s="52">
        <v>1497.46</v>
      </c>
      <c r="W6124" s="52">
        <v>1633.63</v>
      </c>
      <c r="X6124" s="52">
        <v>1875.69</v>
      </c>
      <c r="Y6124" s="52">
        <v>2111.6999999999998</v>
      </c>
      <c r="Z6124" s="52">
        <v>2406.39</v>
      </c>
      <c r="AA6124" s="52">
        <v>2688.72</v>
      </c>
      <c r="AB6124" s="52">
        <v>2952.76</v>
      </c>
      <c r="AC6124" s="52">
        <v>3244.2</v>
      </c>
      <c r="AD6124" s="52">
        <v>3580.71</v>
      </c>
      <c r="AE6124" s="52">
        <v>3888.8</v>
      </c>
      <c r="AF6124" s="52">
        <v>4198.3500000000004</v>
      </c>
      <c r="AG6124" s="52">
        <v>4548.1000000000004</v>
      </c>
      <c r="AH6124" s="52">
        <v>5120.4399999999996</v>
      </c>
      <c r="AI6124" s="52">
        <v>5677.75</v>
      </c>
      <c r="AJ6124" s="52">
        <v>6271.16</v>
      </c>
      <c r="AK6124" s="52">
        <v>6892.72</v>
      </c>
      <c r="AL6124" s="52">
        <v>7720.9</v>
      </c>
      <c r="AM6124" s="52">
        <v>8026.14</v>
      </c>
      <c r="AN6124" s="52">
        <v>9003.48</v>
      </c>
      <c r="AO6124" s="52">
        <v>9708.33</v>
      </c>
      <c r="AP6124" s="52">
        <v>10561.09</v>
      </c>
      <c r="AQ6124" s="52">
        <v>11538.41</v>
      </c>
      <c r="AR6124" s="52">
        <v>12634.19</v>
      </c>
      <c r="AS6124" s="52">
        <v>13322.04</v>
      </c>
      <c r="AT6124" s="52">
        <v>14479.95</v>
      </c>
      <c r="AU6124" s="52">
        <v>15806.36</v>
      </c>
      <c r="AV6124" s="52">
        <v>17422.82</v>
      </c>
      <c r="AW6124" s="52">
        <v>19260.82</v>
      </c>
      <c r="AX6124" s="52">
        <v>21203.1</v>
      </c>
      <c r="AY6124" s="52">
        <v>23323.53</v>
      </c>
      <c r="AZ6124" s="52">
        <v>25637.3</v>
      </c>
      <c r="BA6124" s="52">
        <v>28194.04</v>
      </c>
      <c r="BB6124" s="52">
        <v>31010.26</v>
      </c>
      <c r="BC6124">
        <v>2018</v>
      </c>
    </row>
    <row r="6125" spans="1:55" x14ac:dyDescent="0.25">
      <c r="A6125">
        <v>566</v>
      </c>
      <c r="B6125" t="s">
        <v>1504</v>
      </c>
      <c r="C6125" t="s">
        <v>240</v>
      </c>
      <c r="D6125" t="s">
        <v>1505</v>
      </c>
      <c r="E6125" t="s">
        <v>238</v>
      </c>
      <c r="F6125" t="s">
        <v>241</v>
      </c>
      <c r="G6125" t="s">
        <v>242</v>
      </c>
      <c r="H6125" t="s">
        <v>230</v>
      </c>
      <c r="I6125" t="s">
        <v>243</v>
      </c>
      <c r="J6125">
        <v>36.045000000000002</v>
      </c>
      <c r="K6125">
        <v>39.594999999999999</v>
      </c>
      <c r="L6125">
        <v>41.253999999999998</v>
      </c>
      <c r="M6125">
        <v>36.890999999999998</v>
      </c>
      <c r="N6125">
        <v>34.856999999999999</v>
      </c>
      <c r="O6125">
        <v>33.994999999999997</v>
      </c>
      <c r="P6125">
        <v>33.173999999999999</v>
      </c>
      <c r="Q6125">
        <v>36.871000000000002</v>
      </c>
      <c r="R6125">
        <v>42.082000000000001</v>
      </c>
      <c r="S6125">
        <v>47.290999999999997</v>
      </c>
      <c r="T6125">
        <v>49.094999999999999</v>
      </c>
      <c r="U6125">
        <v>50.32</v>
      </c>
      <c r="V6125">
        <v>58.695</v>
      </c>
      <c r="W6125">
        <v>60.237000000000002</v>
      </c>
      <c r="X6125">
        <v>71.003</v>
      </c>
      <c r="Y6125">
        <v>82.120999999999995</v>
      </c>
      <c r="Z6125">
        <v>91.792000000000002</v>
      </c>
      <c r="AA6125">
        <v>91.233999999999995</v>
      </c>
      <c r="AB6125">
        <v>72.206999999999994</v>
      </c>
      <c r="AC6125">
        <v>82.995000000000005</v>
      </c>
      <c r="AD6125">
        <v>81.022999999999996</v>
      </c>
      <c r="AE6125">
        <v>76.262</v>
      </c>
      <c r="AF6125">
        <v>81.358000000000004</v>
      </c>
      <c r="AG6125">
        <v>83.908000000000001</v>
      </c>
      <c r="AH6125">
        <v>91.370999999999995</v>
      </c>
      <c r="AI6125">
        <v>103.074</v>
      </c>
      <c r="AJ6125">
        <v>122.211</v>
      </c>
      <c r="AK6125">
        <v>149.36000000000001</v>
      </c>
      <c r="AL6125">
        <v>173.60300000000001</v>
      </c>
      <c r="AM6125">
        <v>168.48500000000001</v>
      </c>
      <c r="AN6125">
        <v>199.59100000000001</v>
      </c>
      <c r="AO6125">
        <v>224.143</v>
      </c>
      <c r="AP6125">
        <v>250.09200000000001</v>
      </c>
      <c r="AQ6125">
        <v>271.83600000000001</v>
      </c>
      <c r="AR6125">
        <v>284.58499999999998</v>
      </c>
      <c r="AS6125">
        <v>292.774</v>
      </c>
      <c r="AT6125">
        <v>304.88900000000001</v>
      </c>
      <c r="AU6125">
        <v>313.59500000000003</v>
      </c>
      <c r="AV6125">
        <v>330.846</v>
      </c>
      <c r="AW6125">
        <v>356.68200000000002</v>
      </c>
      <c r="AX6125">
        <v>389.048</v>
      </c>
      <c r="AY6125">
        <v>424.06400000000002</v>
      </c>
      <c r="AZ6125">
        <v>466.13299999999998</v>
      </c>
      <c r="BA6125">
        <v>512.61900000000003</v>
      </c>
      <c r="BB6125">
        <v>563.82299999999998</v>
      </c>
      <c r="BC6125">
        <v>2018</v>
      </c>
    </row>
    <row r="6126" spans="1:55" x14ac:dyDescent="0.25">
      <c r="A6126">
        <v>566</v>
      </c>
      <c r="B6126" t="s">
        <v>1504</v>
      </c>
      <c r="C6126" t="s">
        <v>244</v>
      </c>
      <c r="D6126" t="s">
        <v>1505</v>
      </c>
      <c r="E6126" t="s">
        <v>238</v>
      </c>
      <c r="F6126" t="s">
        <v>245</v>
      </c>
      <c r="G6126" t="s">
        <v>246</v>
      </c>
      <c r="H6126" t="s">
        <v>230</v>
      </c>
      <c r="I6126" t="s">
        <v>243</v>
      </c>
      <c r="J6126">
        <v>90.557000000000002</v>
      </c>
      <c r="K6126">
        <v>102.518</v>
      </c>
      <c r="L6126">
        <v>112.792</v>
      </c>
      <c r="M6126">
        <v>119.40600000000001</v>
      </c>
      <c r="N6126">
        <v>114.654</v>
      </c>
      <c r="O6126">
        <v>109.63800000000001</v>
      </c>
      <c r="P6126">
        <v>115.667</v>
      </c>
      <c r="Q6126">
        <v>123.63800000000001</v>
      </c>
      <c r="R6126">
        <v>136.642</v>
      </c>
      <c r="S6126">
        <v>150.81100000000001</v>
      </c>
      <c r="T6126">
        <v>161.20599999999999</v>
      </c>
      <c r="U6126">
        <v>165.69499999999999</v>
      </c>
      <c r="V6126">
        <v>170.04300000000001</v>
      </c>
      <c r="W6126">
        <v>177.756</v>
      </c>
      <c r="X6126">
        <v>189.517</v>
      </c>
      <c r="Y6126">
        <v>202.54400000000001</v>
      </c>
      <c r="Z6126">
        <v>218.31</v>
      </c>
      <c r="AA6126">
        <v>233.59</v>
      </c>
      <c r="AB6126">
        <v>234.857</v>
      </c>
      <c r="AC6126">
        <v>245.59100000000001</v>
      </c>
      <c r="AD6126">
        <v>262.15600000000001</v>
      </c>
      <c r="AE6126">
        <v>275.65899999999999</v>
      </c>
      <c r="AF6126">
        <v>290.22899999999998</v>
      </c>
      <c r="AG6126">
        <v>310.31200000000001</v>
      </c>
      <c r="AH6126">
        <v>340.00900000000001</v>
      </c>
      <c r="AI6126">
        <v>367.35</v>
      </c>
      <c r="AJ6126">
        <v>398.31</v>
      </c>
      <c r="AK6126">
        <v>436.07299999999998</v>
      </c>
      <c r="AL6126">
        <v>463.01600000000002</v>
      </c>
      <c r="AM6126">
        <v>471.90300000000002</v>
      </c>
      <c r="AN6126">
        <v>513.83900000000006</v>
      </c>
      <c r="AO6126">
        <v>543.77099999999996</v>
      </c>
      <c r="AP6126">
        <v>591.24300000000005</v>
      </c>
      <c r="AQ6126">
        <v>644.11400000000003</v>
      </c>
      <c r="AR6126">
        <v>696.63300000000004</v>
      </c>
      <c r="AS6126">
        <v>746.79700000000003</v>
      </c>
      <c r="AT6126">
        <v>806.86900000000003</v>
      </c>
      <c r="AU6126">
        <v>877.16800000000001</v>
      </c>
      <c r="AV6126">
        <v>952.56899999999996</v>
      </c>
      <c r="AW6126" s="52">
        <v>1032.29</v>
      </c>
      <c r="AX6126" s="52">
        <v>1123.5</v>
      </c>
      <c r="AY6126" s="52">
        <v>1224.1099999999999</v>
      </c>
      <c r="AZ6126" s="52">
        <v>1333.39</v>
      </c>
      <c r="BA6126" s="52">
        <v>1453.16</v>
      </c>
      <c r="BB6126" s="52">
        <v>1584.23</v>
      </c>
      <c r="BC6126">
        <v>2018</v>
      </c>
    </row>
    <row r="6127" spans="1:55" x14ac:dyDescent="0.25">
      <c r="A6127">
        <v>566</v>
      </c>
      <c r="B6127" t="s">
        <v>1504</v>
      </c>
      <c r="C6127" t="s">
        <v>247</v>
      </c>
      <c r="D6127" t="s">
        <v>1505</v>
      </c>
      <c r="E6127" t="s">
        <v>248</v>
      </c>
      <c r="F6127" t="s">
        <v>249</v>
      </c>
      <c r="G6127" t="s">
        <v>250</v>
      </c>
      <c r="I6127" t="s">
        <v>251</v>
      </c>
      <c r="J6127">
        <v>11.852</v>
      </c>
      <c r="K6127">
        <v>13.239000000000001</v>
      </c>
      <c r="L6127">
        <v>14.39</v>
      </c>
      <c r="M6127">
        <v>16.437000000000001</v>
      </c>
      <c r="N6127">
        <v>25.204000000000001</v>
      </c>
      <c r="O6127">
        <v>29.648</v>
      </c>
      <c r="P6127">
        <v>30.523</v>
      </c>
      <c r="Q6127">
        <v>32.811999999999998</v>
      </c>
      <c r="R6127">
        <v>35.978000000000002</v>
      </c>
      <c r="S6127">
        <v>39.226999999999997</v>
      </c>
      <c r="T6127">
        <v>44.204000000000001</v>
      </c>
      <c r="U6127">
        <v>51.509</v>
      </c>
      <c r="V6127">
        <v>55.594999999999999</v>
      </c>
      <c r="W6127">
        <v>59.393000000000001</v>
      </c>
      <c r="X6127">
        <v>65.328000000000003</v>
      </c>
      <c r="Y6127">
        <v>70.260000000000005</v>
      </c>
      <c r="Z6127">
        <v>75.643000000000001</v>
      </c>
      <c r="AA6127">
        <v>80.350999999999999</v>
      </c>
      <c r="AB6127">
        <v>88.754000000000005</v>
      </c>
      <c r="AC6127">
        <v>94.599000000000004</v>
      </c>
      <c r="AD6127">
        <v>100</v>
      </c>
      <c r="AE6127">
        <v>105.54900000000001</v>
      </c>
      <c r="AF6127">
        <v>109.943</v>
      </c>
      <c r="AG6127">
        <v>113.462</v>
      </c>
      <c r="AH6127">
        <v>119.72199999999999</v>
      </c>
      <c r="AI6127">
        <v>126.699</v>
      </c>
      <c r="AJ6127">
        <v>132.97</v>
      </c>
      <c r="AK6127">
        <v>137.07900000000001</v>
      </c>
      <c r="AL6127">
        <v>147.42699999999999</v>
      </c>
      <c r="AM6127">
        <v>151.51599999999999</v>
      </c>
      <c r="AN6127">
        <v>157.91300000000001</v>
      </c>
      <c r="AO6127">
        <v>164.26400000000001</v>
      </c>
      <c r="AP6127">
        <v>167.49700000000001</v>
      </c>
      <c r="AQ6127">
        <v>170.923</v>
      </c>
      <c r="AR6127">
        <v>176.32</v>
      </c>
      <c r="AS6127">
        <v>175.286</v>
      </c>
      <c r="AT6127">
        <v>178.26400000000001</v>
      </c>
      <c r="AU6127">
        <v>182.40100000000001</v>
      </c>
      <c r="AV6127">
        <v>189.31399999999999</v>
      </c>
      <c r="AW6127">
        <v>196.55699999999999</v>
      </c>
      <c r="AX6127">
        <v>202.964</v>
      </c>
      <c r="AY6127">
        <v>209.17</v>
      </c>
      <c r="AZ6127">
        <v>215.446</v>
      </c>
      <c r="BA6127">
        <v>221.90899999999999</v>
      </c>
      <c r="BB6127">
        <v>228.566</v>
      </c>
      <c r="BC6127">
        <v>2018</v>
      </c>
    </row>
    <row r="6128" spans="1:55" x14ac:dyDescent="0.25">
      <c r="A6128">
        <v>566</v>
      </c>
      <c r="B6128" t="s">
        <v>1504</v>
      </c>
      <c r="C6128" t="s">
        <v>252</v>
      </c>
      <c r="D6128" t="s">
        <v>1505</v>
      </c>
      <c r="E6128" t="s">
        <v>253</v>
      </c>
      <c r="F6128" t="s">
        <v>254</v>
      </c>
      <c r="G6128" t="s">
        <v>229</v>
      </c>
      <c r="H6128" t="s">
        <v>220</v>
      </c>
      <c r="I6128" t="s">
        <v>255</v>
      </c>
      <c r="J6128" s="52">
        <v>47713.06</v>
      </c>
      <c r="K6128" s="52">
        <v>48131.17</v>
      </c>
      <c r="L6128" s="52">
        <v>48655.34</v>
      </c>
      <c r="M6128" s="52">
        <v>48348.72</v>
      </c>
      <c r="N6128" s="52">
        <v>43724.36</v>
      </c>
      <c r="O6128" s="52">
        <v>39551.019999999997</v>
      </c>
      <c r="P6128" s="52">
        <v>39930.949999999997</v>
      </c>
      <c r="Q6128" s="52">
        <v>40636.71</v>
      </c>
      <c r="R6128" s="52">
        <v>42419.99</v>
      </c>
      <c r="S6128" s="52">
        <v>44002.82</v>
      </c>
      <c r="T6128" s="52">
        <v>44307.06</v>
      </c>
      <c r="U6128" s="52">
        <v>43047.74</v>
      </c>
      <c r="V6128" s="52">
        <v>42204.95</v>
      </c>
      <c r="W6128" s="52">
        <v>42108.44</v>
      </c>
      <c r="X6128" s="52">
        <v>42956.4</v>
      </c>
      <c r="Y6128" s="52">
        <v>43934.239999999998</v>
      </c>
      <c r="Z6128" s="52">
        <v>44245.38</v>
      </c>
      <c r="AA6128" s="52">
        <v>45507.96</v>
      </c>
      <c r="AB6128" s="52">
        <v>44146.79</v>
      </c>
      <c r="AC6128" s="52">
        <v>44543.89</v>
      </c>
      <c r="AD6128" s="52">
        <v>46490.71</v>
      </c>
      <c r="AE6128" s="52">
        <v>46880.52</v>
      </c>
      <c r="AF6128" s="52">
        <v>47566.86</v>
      </c>
      <c r="AG6128" s="52">
        <v>48955.41</v>
      </c>
      <c r="AH6128" s="52">
        <v>51184.07</v>
      </c>
      <c r="AI6128" s="52">
        <v>52560.160000000003</v>
      </c>
      <c r="AJ6128" s="52">
        <v>54228.25</v>
      </c>
      <c r="AK6128" s="52">
        <v>56682.31</v>
      </c>
      <c r="AL6128" s="52">
        <v>58554.34</v>
      </c>
      <c r="AM6128" s="52">
        <v>58198.64</v>
      </c>
      <c r="AN6128" s="52">
        <v>61571.7</v>
      </c>
      <c r="AO6128" s="52">
        <v>62754.32</v>
      </c>
      <c r="AP6128" s="52">
        <v>65339.16</v>
      </c>
      <c r="AQ6128" s="52">
        <v>68750.7</v>
      </c>
      <c r="AR6128" s="52">
        <v>71740.87</v>
      </c>
      <c r="AS6128" s="52">
        <v>74834.34</v>
      </c>
      <c r="AT6128" s="52">
        <v>78678.240000000005</v>
      </c>
      <c r="AU6128" s="52">
        <v>82593.48</v>
      </c>
      <c r="AV6128" s="52">
        <v>86333.15</v>
      </c>
      <c r="AW6128" s="52">
        <v>90121.41</v>
      </c>
      <c r="AX6128" s="52">
        <v>94193.78</v>
      </c>
      <c r="AY6128" s="52">
        <v>98568.07</v>
      </c>
      <c r="AZ6128" s="52">
        <v>103128.07</v>
      </c>
      <c r="BA6128" s="52">
        <v>107950.47</v>
      </c>
      <c r="BB6128" s="52">
        <v>113014.78</v>
      </c>
      <c r="BC6128">
        <v>2017</v>
      </c>
    </row>
    <row r="6129" spans="1:55" x14ac:dyDescent="0.25">
      <c r="A6129">
        <v>566</v>
      </c>
      <c r="B6129" t="s">
        <v>1504</v>
      </c>
      <c r="C6129" t="s">
        <v>256</v>
      </c>
      <c r="D6129" t="s">
        <v>1505</v>
      </c>
      <c r="E6129" t="s">
        <v>253</v>
      </c>
      <c r="F6129" t="s">
        <v>257</v>
      </c>
      <c r="G6129" t="s">
        <v>258</v>
      </c>
      <c r="H6129" t="s">
        <v>220</v>
      </c>
      <c r="I6129" t="s">
        <v>255</v>
      </c>
      <c r="J6129" s="52">
        <v>4389.8599999999997</v>
      </c>
      <c r="K6129" s="52">
        <v>4428.33</v>
      </c>
      <c r="L6129" s="52">
        <v>4476.5600000000004</v>
      </c>
      <c r="M6129" s="52">
        <v>4448.3500000000004</v>
      </c>
      <c r="N6129" s="52">
        <v>4022.88</v>
      </c>
      <c r="O6129" s="52">
        <v>3638.91</v>
      </c>
      <c r="P6129" s="52">
        <v>3673.87</v>
      </c>
      <c r="Q6129" s="52">
        <v>3738.8</v>
      </c>
      <c r="R6129" s="52">
        <v>3902.87</v>
      </c>
      <c r="S6129" s="52">
        <v>4048.5</v>
      </c>
      <c r="T6129" s="52">
        <v>4076.49</v>
      </c>
      <c r="U6129" s="52">
        <v>3960.63</v>
      </c>
      <c r="V6129" s="52">
        <v>3883.09</v>
      </c>
      <c r="W6129" s="52">
        <v>3874.21</v>
      </c>
      <c r="X6129" s="52">
        <v>3952.22</v>
      </c>
      <c r="Y6129" s="52">
        <v>4042.19</v>
      </c>
      <c r="Z6129" s="52">
        <v>4070.82</v>
      </c>
      <c r="AA6129" s="52">
        <v>4186.9799999999996</v>
      </c>
      <c r="AB6129" s="52">
        <v>4061.75</v>
      </c>
      <c r="AC6129" s="52">
        <v>4098.28</v>
      </c>
      <c r="AD6129" s="52">
        <v>4277.3999999999996</v>
      </c>
      <c r="AE6129" s="52">
        <v>4313.26</v>
      </c>
      <c r="AF6129" s="52">
        <v>4376.41</v>
      </c>
      <c r="AG6129" s="52">
        <v>4504.16</v>
      </c>
      <c r="AH6129" s="52">
        <v>4709.21</v>
      </c>
      <c r="AI6129" s="52">
        <v>4835.82</v>
      </c>
      <c r="AJ6129" s="52">
        <v>4989.29</v>
      </c>
      <c r="AK6129" s="52">
        <v>5215.08</v>
      </c>
      <c r="AL6129" s="52">
        <v>5387.32</v>
      </c>
      <c r="AM6129" s="52">
        <v>5354.59</v>
      </c>
      <c r="AN6129" s="52">
        <v>5664.93</v>
      </c>
      <c r="AO6129" s="52">
        <v>5773.74</v>
      </c>
      <c r="AP6129" s="52">
        <v>6011.56</v>
      </c>
      <c r="AQ6129" s="52">
        <v>6325.44</v>
      </c>
      <c r="AR6129" s="52">
        <v>6600.55</v>
      </c>
      <c r="AS6129" s="52">
        <v>6885.17</v>
      </c>
      <c r="AT6129" s="52">
        <v>7238.83</v>
      </c>
      <c r="AU6129" s="52">
        <v>7599.05</v>
      </c>
      <c r="AV6129" s="52">
        <v>7943.12</v>
      </c>
      <c r="AW6129" s="52">
        <v>8291.66</v>
      </c>
      <c r="AX6129" s="52">
        <v>8666.34</v>
      </c>
      <c r="AY6129" s="52">
        <v>9068.7999999999993</v>
      </c>
      <c r="AZ6129" s="52">
        <v>9488.34</v>
      </c>
      <c r="BA6129" s="52">
        <v>9932.0300000000007</v>
      </c>
      <c r="BB6129" s="52">
        <v>10397.98</v>
      </c>
      <c r="BC6129">
        <v>2017</v>
      </c>
    </row>
    <row r="6130" spans="1:55" x14ac:dyDescent="0.25">
      <c r="A6130">
        <v>566</v>
      </c>
      <c r="B6130" t="s">
        <v>1504</v>
      </c>
      <c r="C6130" t="s">
        <v>259</v>
      </c>
      <c r="D6130" t="s">
        <v>1505</v>
      </c>
      <c r="E6130" t="s">
        <v>260</v>
      </c>
      <c r="F6130" t="s">
        <v>261</v>
      </c>
      <c r="G6130" t="s">
        <v>229</v>
      </c>
      <c r="H6130" t="s">
        <v>220</v>
      </c>
      <c r="I6130" t="s">
        <v>262</v>
      </c>
      <c r="J6130" s="52">
        <v>5654.72</v>
      </c>
      <c r="K6130" s="52">
        <v>6371.85</v>
      </c>
      <c r="L6130" s="52">
        <v>7001.71</v>
      </c>
      <c r="M6130" s="52">
        <v>7947.09</v>
      </c>
      <c r="N6130" s="52">
        <v>11020.23</v>
      </c>
      <c r="O6130" s="52">
        <v>11726.09</v>
      </c>
      <c r="P6130" s="52">
        <v>12188.32</v>
      </c>
      <c r="Q6130" s="52">
        <v>13333.8</v>
      </c>
      <c r="R6130" s="52">
        <v>15261.7</v>
      </c>
      <c r="S6130" s="52">
        <v>17261.2</v>
      </c>
      <c r="T6130" s="52">
        <v>19585.310000000001</v>
      </c>
      <c r="U6130" s="52">
        <v>22173.48</v>
      </c>
      <c r="V6130" s="52">
        <v>23463.85</v>
      </c>
      <c r="W6130" s="52">
        <v>25009.63</v>
      </c>
      <c r="X6130" s="52">
        <v>28062.39</v>
      </c>
      <c r="Y6130" s="52">
        <v>30868.35</v>
      </c>
      <c r="Z6130" s="52">
        <v>33468.54</v>
      </c>
      <c r="AA6130" s="52">
        <v>36566.29</v>
      </c>
      <c r="AB6130" s="52">
        <v>39182.089999999997</v>
      </c>
      <c r="AC6130" s="52">
        <v>42137.9</v>
      </c>
      <c r="AD6130" s="52">
        <v>46490.71</v>
      </c>
      <c r="AE6130" s="52">
        <v>49482.14</v>
      </c>
      <c r="AF6130" s="52">
        <v>52296.28</v>
      </c>
      <c r="AG6130" s="52">
        <v>55545.94</v>
      </c>
      <c r="AH6130" s="52">
        <v>61278.55</v>
      </c>
      <c r="AI6130" s="52">
        <v>66593.36</v>
      </c>
      <c r="AJ6130" s="52">
        <v>72107.13</v>
      </c>
      <c r="AK6130" s="52">
        <v>77699.48</v>
      </c>
      <c r="AL6130" s="52">
        <v>86324.95</v>
      </c>
      <c r="AM6130" s="52">
        <v>88180</v>
      </c>
      <c r="AN6130" s="52">
        <v>97229.81</v>
      </c>
      <c r="AO6130" s="52">
        <v>103082.73</v>
      </c>
      <c r="AP6130" s="52">
        <v>109441.34</v>
      </c>
      <c r="AQ6130" s="52">
        <v>117511.06</v>
      </c>
      <c r="AR6130" s="52">
        <v>126493.66</v>
      </c>
      <c r="AS6130" s="52">
        <v>131174.1</v>
      </c>
      <c r="AT6130" s="52">
        <v>140255.18</v>
      </c>
      <c r="AU6130" s="52">
        <v>150651.53</v>
      </c>
      <c r="AV6130" s="52">
        <v>163441.07999999999</v>
      </c>
      <c r="AW6130" s="52">
        <v>177140.28</v>
      </c>
      <c r="AX6130" s="52">
        <v>191179.68</v>
      </c>
      <c r="AY6130" s="52">
        <v>206175.25</v>
      </c>
      <c r="AZ6130" s="52">
        <v>222184.84</v>
      </c>
      <c r="BA6130" s="52">
        <v>239551.71</v>
      </c>
      <c r="BB6130" s="52">
        <v>258313.56</v>
      </c>
      <c r="BC6130">
        <v>2017</v>
      </c>
    </row>
    <row r="6131" spans="1:55" x14ac:dyDescent="0.25">
      <c r="A6131">
        <v>566</v>
      </c>
      <c r="B6131" t="s">
        <v>1504</v>
      </c>
      <c r="C6131" t="s">
        <v>263</v>
      </c>
      <c r="D6131" t="s">
        <v>1505</v>
      </c>
      <c r="E6131" t="s">
        <v>260</v>
      </c>
      <c r="F6131" t="s">
        <v>264</v>
      </c>
      <c r="G6131" t="s">
        <v>242</v>
      </c>
      <c r="H6131" t="s">
        <v>220</v>
      </c>
      <c r="I6131" t="s">
        <v>262</v>
      </c>
      <c r="J6131">
        <v>752.81500000000005</v>
      </c>
      <c r="K6131">
        <v>806.59900000000005</v>
      </c>
      <c r="L6131">
        <v>819.87199999999996</v>
      </c>
      <c r="M6131">
        <v>715.13</v>
      </c>
      <c r="N6131">
        <v>659.36300000000006</v>
      </c>
      <c r="O6131">
        <v>627.53499999999997</v>
      </c>
      <c r="P6131">
        <v>597.83900000000006</v>
      </c>
      <c r="Q6131">
        <v>648.255</v>
      </c>
      <c r="R6131">
        <v>723.48299999999995</v>
      </c>
      <c r="S6131">
        <v>794.10400000000004</v>
      </c>
      <c r="T6131">
        <v>805.63199999999995</v>
      </c>
      <c r="U6131">
        <v>806.93499999999995</v>
      </c>
      <c r="V6131">
        <v>919.70100000000002</v>
      </c>
      <c r="W6131">
        <v>922.18899999999996</v>
      </c>
      <c r="X6131" s="52">
        <v>1062.28</v>
      </c>
      <c r="Y6131" s="52">
        <v>1200.43</v>
      </c>
      <c r="Z6131" s="52">
        <v>1276.6600000000001</v>
      </c>
      <c r="AA6131" s="52">
        <v>1240.77</v>
      </c>
      <c r="AB6131">
        <v>958.16</v>
      </c>
      <c r="AC6131" s="52">
        <v>1078</v>
      </c>
      <c r="AD6131" s="52">
        <v>1051.97</v>
      </c>
      <c r="AE6131">
        <v>970.37699999999995</v>
      </c>
      <c r="AF6131" s="52">
        <v>1013.42</v>
      </c>
      <c r="AG6131" s="52">
        <v>1024.77</v>
      </c>
      <c r="AH6131" s="52">
        <v>1093.48</v>
      </c>
      <c r="AI6131" s="52">
        <v>1208.93</v>
      </c>
      <c r="AJ6131" s="52">
        <v>1405.21</v>
      </c>
      <c r="AK6131" s="52">
        <v>1683.69</v>
      </c>
      <c r="AL6131" s="52">
        <v>1941</v>
      </c>
      <c r="AM6131" s="52">
        <v>1851.07</v>
      </c>
      <c r="AN6131" s="52">
        <v>2155.41</v>
      </c>
      <c r="AO6131" s="52">
        <v>2379.94</v>
      </c>
      <c r="AP6131" s="52">
        <v>2591.63</v>
      </c>
      <c r="AQ6131" s="52">
        <v>2768.47</v>
      </c>
      <c r="AR6131" s="52">
        <v>2849.27</v>
      </c>
      <c r="AS6131" s="52">
        <v>2882.77</v>
      </c>
      <c r="AT6131" s="52">
        <v>2953.21</v>
      </c>
      <c r="AU6131" s="52">
        <v>2988.9</v>
      </c>
      <c r="AV6131" s="52">
        <v>3103.62</v>
      </c>
      <c r="AW6131" s="52">
        <v>3280.38</v>
      </c>
      <c r="AX6131" s="52">
        <v>3507.88</v>
      </c>
      <c r="AY6131" s="52">
        <v>3748.64</v>
      </c>
      <c r="AZ6131" s="52">
        <v>4039.72</v>
      </c>
      <c r="BA6131" s="52">
        <v>4355.49</v>
      </c>
      <c r="BB6131" s="52">
        <v>4696.6099999999997</v>
      </c>
      <c r="BC6131">
        <v>2017</v>
      </c>
    </row>
    <row r="6132" spans="1:55" x14ac:dyDescent="0.25">
      <c r="A6132">
        <v>566</v>
      </c>
      <c r="B6132" t="s">
        <v>1504</v>
      </c>
      <c r="C6132" t="s">
        <v>265</v>
      </c>
      <c r="D6132" t="s">
        <v>1505</v>
      </c>
      <c r="E6132" t="s">
        <v>260</v>
      </c>
      <c r="F6132" t="s">
        <v>266</v>
      </c>
      <c r="G6132" t="s">
        <v>246</v>
      </c>
      <c r="H6132" t="s">
        <v>220</v>
      </c>
      <c r="I6132" t="s">
        <v>262</v>
      </c>
      <c r="J6132" s="52">
        <v>1891.33</v>
      </c>
      <c r="K6132" s="52">
        <v>2088.41</v>
      </c>
      <c r="L6132" s="52">
        <v>2241.59</v>
      </c>
      <c r="M6132" s="52">
        <v>2314.6999999999998</v>
      </c>
      <c r="N6132" s="52">
        <v>2168.85</v>
      </c>
      <c r="O6132" s="52">
        <v>2023.89</v>
      </c>
      <c r="P6132" s="52">
        <v>2084.4699999999998</v>
      </c>
      <c r="Q6132" s="52">
        <v>2173.77</v>
      </c>
      <c r="R6132" s="52">
        <v>2349.19</v>
      </c>
      <c r="S6132" s="52">
        <v>2532.39</v>
      </c>
      <c r="T6132" s="52">
        <v>2645.33</v>
      </c>
      <c r="U6132" s="52">
        <v>2657.07</v>
      </c>
      <c r="V6132" s="52">
        <v>2664.42</v>
      </c>
      <c r="W6132" s="52">
        <v>2721.31</v>
      </c>
      <c r="X6132" s="52">
        <v>2835.39</v>
      </c>
      <c r="Y6132" s="52">
        <v>2960.73</v>
      </c>
      <c r="Z6132" s="52">
        <v>3036.3</v>
      </c>
      <c r="AA6132" s="52">
        <v>3176.79</v>
      </c>
      <c r="AB6132" s="52">
        <v>3116.46</v>
      </c>
      <c r="AC6132" s="52">
        <v>3189.9</v>
      </c>
      <c r="AD6132" s="52">
        <v>3403.74</v>
      </c>
      <c r="AE6132" s="52">
        <v>3507.55</v>
      </c>
      <c r="AF6132" s="52">
        <v>3615.21</v>
      </c>
      <c r="AG6132" s="52">
        <v>3789.84</v>
      </c>
      <c r="AH6132" s="52">
        <v>4069.04</v>
      </c>
      <c r="AI6132" s="52">
        <v>4308.58</v>
      </c>
      <c r="AJ6132" s="52">
        <v>4579.8500000000004</v>
      </c>
      <c r="AK6132" s="52">
        <v>4915.72</v>
      </c>
      <c r="AL6132" s="52">
        <v>5176.83</v>
      </c>
      <c r="AM6132" s="52">
        <v>5184.6099999999997</v>
      </c>
      <c r="AN6132" s="52">
        <v>5549.02</v>
      </c>
      <c r="AO6132" s="52">
        <v>5773.74</v>
      </c>
      <c r="AP6132" s="52">
        <v>6126.87</v>
      </c>
      <c r="AQ6132" s="52">
        <v>6559.87</v>
      </c>
      <c r="AR6132" s="52">
        <v>6974.7</v>
      </c>
      <c r="AS6132" s="52">
        <v>7353.26</v>
      </c>
      <c r="AT6132" s="52">
        <v>7815.46</v>
      </c>
      <c r="AU6132" s="52">
        <v>8360.35</v>
      </c>
      <c r="AV6132" s="52">
        <v>8935.92</v>
      </c>
      <c r="AW6132" s="52">
        <v>9493.89</v>
      </c>
      <c r="AX6132" s="52">
        <v>10130.1</v>
      </c>
      <c r="AY6132" s="52">
        <v>10820.9</v>
      </c>
      <c r="AZ6132" s="52">
        <v>11555.78</v>
      </c>
      <c r="BA6132" s="52">
        <v>12346.81</v>
      </c>
      <c r="BB6132" s="52">
        <v>13196.55</v>
      </c>
      <c r="BC6132">
        <v>2017</v>
      </c>
    </row>
    <row r="6133" spans="1:55" x14ac:dyDescent="0.25">
      <c r="A6133">
        <v>566</v>
      </c>
      <c r="B6133" t="s">
        <v>1504</v>
      </c>
      <c r="C6133" t="s">
        <v>267</v>
      </c>
      <c r="D6133" t="s">
        <v>1505</v>
      </c>
      <c r="E6133" t="s">
        <v>268</v>
      </c>
      <c r="F6133" t="s">
        <v>269</v>
      </c>
      <c r="G6133" t="s">
        <v>270</v>
      </c>
    </row>
    <row r="6134" spans="1:55" x14ac:dyDescent="0.25">
      <c r="A6134">
        <v>566</v>
      </c>
      <c r="B6134" t="s">
        <v>1504</v>
      </c>
      <c r="C6134" t="s">
        <v>271</v>
      </c>
      <c r="D6134" t="s">
        <v>1505</v>
      </c>
      <c r="E6134" t="s">
        <v>272</v>
      </c>
      <c r="F6134" t="s">
        <v>273</v>
      </c>
      <c r="G6134" t="s">
        <v>274</v>
      </c>
      <c r="I6134" t="s">
        <v>243</v>
      </c>
      <c r="J6134">
        <v>0.68300000000000005</v>
      </c>
      <c r="K6134">
        <v>0.69499999999999995</v>
      </c>
      <c r="L6134">
        <v>0.71799999999999997</v>
      </c>
      <c r="M6134">
        <v>0.71299999999999997</v>
      </c>
      <c r="N6134">
        <v>0.63300000000000001</v>
      </c>
      <c r="O6134">
        <v>0.56599999999999995</v>
      </c>
      <c r="P6134">
        <v>0.56599999999999995</v>
      </c>
      <c r="Q6134">
        <v>0.56799999999999995</v>
      </c>
      <c r="R6134">
        <v>0.58099999999999996</v>
      </c>
      <c r="S6134">
        <v>0.59499999999999997</v>
      </c>
      <c r="T6134">
        <v>0.58899999999999997</v>
      </c>
      <c r="U6134">
        <v>0.57199999999999995</v>
      </c>
      <c r="V6134">
        <v>0.51500000000000001</v>
      </c>
      <c r="W6134">
        <v>0.51600000000000001</v>
      </c>
      <c r="X6134">
        <v>0.52300000000000002</v>
      </c>
      <c r="Y6134">
        <v>0.52800000000000002</v>
      </c>
      <c r="Z6134">
        <v>0.53900000000000003</v>
      </c>
      <c r="AA6134">
        <v>0.54400000000000004</v>
      </c>
      <c r="AB6134">
        <v>0.52700000000000002</v>
      </c>
      <c r="AC6134">
        <v>0.52500000000000002</v>
      </c>
      <c r="AD6134">
        <v>0.52300000000000002</v>
      </c>
      <c r="AE6134">
        <v>0.52600000000000002</v>
      </c>
      <c r="AF6134">
        <v>0.52900000000000003</v>
      </c>
      <c r="AG6134">
        <v>0.53400000000000003</v>
      </c>
      <c r="AH6134">
        <v>0.54100000000000004</v>
      </c>
      <c r="AI6134">
        <v>0.54100000000000004</v>
      </c>
      <c r="AJ6134">
        <v>0.54100000000000004</v>
      </c>
      <c r="AK6134">
        <v>0.54700000000000004</v>
      </c>
      <c r="AL6134">
        <v>0.55300000000000005</v>
      </c>
      <c r="AM6134">
        <v>0.56200000000000006</v>
      </c>
      <c r="AN6134">
        <v>0.57499999999999996</v>
      </c>
      <c r="AO6134">
        <v>0.57199999999999995</v>
      </c>
      <c r="AP6134">
        <v>0.59199999999999997</v>
      </c>
      <c r="AQ6134">
        <v>0.61299999999999999</v>
      </c>
      <c r="AR6134">
        <v>0.629</v>
      </c>
      <c r="AS6134">
        <v>0.64500000000000002</v>
      </c>
      <c r="AT6134">
        <v>0.66800000000000004</v>
      </c>
      <c r="AU6134">
        <v>0.68700000000000006</v>
      </c>
      <c r="AV6134">
        <v>0.70499999999999996</v>
      </c>
      <c r="AW6134">
        <v>0.72699999999999998</v>
      </c>
      <c r="AX6134">
        <v>0.748</v>
      </c>
      <c r="AY6134">
        <v>0.77100000000000002</v>
      </c>
      <c r="AZ6134">
        <v>0.79500000000000004</v>
      </c>
      <c r="BA6134">
        <v>0.81899999999999995</v>
      </c>
      <c r="BB6134">
        <v>0.84399999999999997</v>
      </c>
      <c r="BC6134">
        <v>2018</v>
      </c>
    </row>
    <row r="6135" spans="1:55" x14ac:dyDescent="0.25">
      <c r="A6135">
        <v>566</v>
      </c>
      <c r="B6135" t="s">
        <v>1504</v>
      </c>
      <c r="C6135" t="s">
        <v>275</v>
      </c>
      <c r="D6135" t="s">
        <v>1505</v>
      </c>
      <c r="E6135" t="s">
        <v>276</v>
      </c>
      <c r="F6135" t="s">
        <v>277</v>
      </c>
      <c r="G6135" t="s">
        <v>278</v>
      </c>
      <c r="I6135" t="s">
        <v>243</v>
      </c>
      <c r="J6135">
        <v>2.99</v>
      </c>
      <c r="K6135">
        <v>3.0510000000000002</v>
      </c>
      <c r="L6135">
        <v>3.1240000000000001</v>
      </c>
      <c r="M6135">
        <v>3.4329999999999998</v>
      </c>
      <c r="N6135">
        <v>5.0810000000000004</v>
      </c>
      <c r="O6135">
        <v>5.7939999999999996</v>
      </c>
      <c r="P6135">
        <v>5.8470000000000004</v>
      </c>
      <c r="Q6135">
        <v>6.1340000000000003</v>
      </c>
      <c r="R6135">
        <v>6.4969999999999999</v>
      </c>
      <c r="S6135">
        <v>6.8159999999999998</v>
      </c>
      <c r="T6135">
        <v>7.4039999999999999</v>
      </c>
      <c r="U6135">
        <v>8.3450000000000006</v>
      </c>
      <c r="V6135">
        <v>8.8059999999999992</v>
      </c>
      <c r="W6135">
        <v>9.19</v>
      </c>
      <c r="X6135">
        <v>9.8970000000000002</v>
      </c>
      <c r="Y6135">
        <v>10.426</v>
      </c>
      <c r="Z6135">
        <v>11.023</v>
      </c>
      <c r="AA6135">
        <v>11.51</v>
      </c>
      <c r="AB6135">
        <v>12.573</v>
      </c>
      <c r="AC6135">
        <v>13.21</v>
      </c>
      <c r="AD6135">
        <v>13.659000000000001</v>
      </c>
      <c r="AE6135">
        <v>14.106999999999999</v>
      </c>
      <c r="AF6135">
        <v>14.465999999999999</v>
      </c>
      <c r="AG6135">
        <v>14.657</v>
      </c>
      <c r="AH6135">
        <v>15.06</v>
      </c>
      <c r="AI6135">
        <v>15.456</v>
      </c>
      <c r="AJ6135">
        <v>15.744</v>
      </c>
      <c r="AK6135">
        <v>15.805999999999999</v>
      </c>
      <c r="AL6135">
        <v>16.675000000000001</v>
      </c>
      <c r="AM6135">
        <v>17.007999999999999</v>
      </c>
      <c r="AN6135">
        <v>17.521999999999998</v>
      </c>
      <c r="AO6135">
        <v>17.853999999999999</v>
      </c>
      <c r="AP6135">
        <v>17.863</v>
      </c>
      <c r="AQ6135">
        <v>17.914000000000001</v>
      </c>
      <c r="AR6135">
        <v>18.135999999999999</v>
      </c>
      <c r="AS6135">
        <v>17.838999999999999</v>
      </c>
      <c r="AT6135">
        <v>17.946000000000002</v>
      </c>
      <c r="AU6135">
        <v>18.02</v>
      </c>
      <c r="AV6135">
        <v>18.29</v>
      </c>
      <c r="AW6135">
        <v>18.658000000000001</v>
      </c>
      <c r="AX6135">
        <v>18.872</v>
      </c>
      <c r="AY6135">
        <v>19.053000000000001</v>
      </c>
      <c r="AZ6135">
        <v>19.227</v>
      </c>
      <c r="BA6135">
        <v>19.402000000000001</v>
      </c>
      <c r="BB6135">
        <v>19.574000000000002</v>
      </c>
      <c r="BC6135">
        <v>2018</v>
      </c>
    </row>
    <row r="6136" spans="1:55" x14ac:dyDescent="0.25">
      <c r="A6136">
        <v>566</v>
      </c>
      <c r="B6136" t="s">
        <v>1504</v>
      </c>
      <c r="C6136" t="s">
        <v>279</v>
      </c>
      <c r="D6136" t="s">
        <v>1505</v>
      </c>
      <c r="E6136" t="s">
        <v>280</v>
      </c>
      <c r="F6136" t="s">
        <v>281</v>
      </c>
      <c r="G6136" t="s">
        <v>282</v>
      </c>
      <c r="I6136" t="s">
        <v>1506</v>
      </c>
      <c r="J6136">
        <v>34.475000000000001</v>
      </c>
      <c r="K6136">
        <v>33.174999999999997</v>
      </c>
      <c r="L6136">
        <v>33.478999999999999</v>
      </c>
      <c r="M6136">
        <v>35.732999999999997</v>
      </c>
      <c r="N6136">
        <v>27.085999999999999</v>
      </c>
      <c r="O6136">
        <v>19.120999999999999</v>
      </c>
      <c r="P6136">
        <v>19.527000000000001</v>
      </c>
      <c r="Q6136">
        <v>21.433</v>
      </c>
      <c r="R6136">
        <v>22.37</v>
      </c>
      <c r="S6136">
        <v>26.466000000000001</v>
      </c>
      <c r="T6136">
        <v>28.372</v>
      </c>
      <c r="U6136">
        <v>23.95</v>
      </c>
      <c r="V6136">
        <v>25.210999999999999</v>
      </c>
      <c r="W6136">
        <v>28.408000000000001</v>
      </c>
      <c r="X6136">
        <v>28.442</v>
      </c>
      <c r="Y6136">
        <v>26.579000000000001</v>
      </c>
      <c r="Z6136">
        <v>28.338999999999999</v>
      </c>
      <c r="AA6136">
        <v>29.308</v>
      </c>
      <c r="AB6136">
        <v>23.385999999999999</v>
      </c>
      <c r="AC6136">
        <v>18.957999999999998</v>
      </c>
      <c r="AD6136">
        <v>18.367999999999999</v>
      </c>
      <c r="AE6136">
        <v>22.140999999999998</v>
      </c>
      <c r="AF6136">
        <v>24.47</v>
      </c>
      <c r="AG6136">
        <v>22.98</v>
      </c>
      <c r="AH6136">
        <v>21.611999999999998</v>
      </c>
      <c r="AI6136">
        <v>21.55</v>
      </c>
      <c r="AJ6136">
        <v>18.009</v>
      </c>
      <c r="AK6136">
        <v>17.337</v>
      </c>
      <c r="AL6136">
        <v>19.288</v>
      </c>
      <c r="AM6136">
        <v>16.591999999999999</v>
      </c>
      <c r="AN6136">
        <v>20.541</v>
      </c>
      <c r="AO6136">
        <v>20.466000000000001</v>
      </c>
      <c r="AP6136">
        <v>18.204000000000001</v>
      </c>
      <c r="AQ6136">
        <v>20.015999999999998</v>
      </c>
      <c r="AR6136">
        <v>20.553000000000001</v>
      </c>
      <c r="AS6136">
        <v>21.213999999999999</v>
      </c>
      <c r="AT6136">
        <v>24.408999999999999</v>
      </c>
      <c r="AU6136">
        <v>25.132000000000001</v>
      </c>
      <c r="AV6136">
        <v>27.038</v>
      </c>
      <c r="AW6136">
        <v>27.137</v>
      </c>
      <c r="AX6136">
        <v>28.05</v>
      </c>
      <c r="AY6136">
        <v>27.917000000000002</v>
      </c>
      <c r="AZ6136">
        <v>27.873999999999999</v>
      </c>
      <c r="BA6136">
        <v>27.858000000000001</v>
      </c>
      <c r="BB6136">
        <v>27.959</v>
      </c>
      <c r="BC6136">
        <v>2018</v>
      </c>
    </row>
    <row r="6137" spans="1:55" x14ac:dyDescent="0.25">
      <c r="A6137">
        <v>566</v>
      </c>
      <c r="B6137" t="s">
        <v>1504</v>
      </c>
      <c r="C6137" t="s">
        <v>283</v>
      </c>
      <c r="D6137" t="s">
        <v>1505</v>
      </c>
      <c r="E6137" t="s">
        <v>284</v>
      </c>
      <c r="F6137" t="s">
        <v>285</v>
      </c>
      <c r="G6137" t="s">
        <v>282</v>
      </c>
      <c r="I6137" t="s">
        <v>1506</v>
      </c>
      <c r="J6137">
        <v>17.606000000000002</v>
      </c>
      <c r="K6137">
        <v>19.504000000000001</v>
      </c>
      <c r="L6137">
        <v>17.327000000000002</v>
      </c>
      <c r="M6137">
        <v>19.155000000000001</v>
      </c>
      <c r="N6137">
        <v>15.974</v>
      </c>
      <c r="O6137">
        <v>13.742000000000001</v>
      </c>
      <c r="P6137">
        <v>17.27</v>
      </c>
      <c r="Q6137">
        <v>15.045</v>
      </c>
      <c r="R6137">
        <v>16.007999999999999</v>
      </c>
      <c r="S6137">
        <v>16.878</v>
      </c>
      <c r="T6137">
        <v>22.882999999999999</v>
      </c>
      <c r="U6137">
        <v>21.895</v>
      </c>
      <c r="V6137">
        <v>23.507000000000001</v>
      </c>
      <c r="W6137">
        <v>23.401</v>
      </c>
      <c r="X6137">
        <v>24.286999999999999</v>
      </c>
      <c r="Y6137">
        <v>24.167999999999999</v>
      </c>
      <c r="Z6137">
        <v>24.032</v>
      </c>
      <c r="AA6137">
        <v>24.539000000000001</v>
      </c>
      <c r="AB6137">
        <v>25.527000000000001</v>
      </c>
      <c r="AC6137">
        <v>15.494</v>
      </c>
      <c r="AD6137">
        <v>15.618</v>
      </c>
      <c r="AE6137">
        <v>19.847000000000001</v>
      </c>
      <c r="AF6137">
        <v>24.123999999999999</v>
      </c>
      <c r="AG6137">
        <v>23.32</v>
      </c>
      <c r="AH6137">
        <v>23.39</v>
      </c>
      <c r="AI6137">
        <v>23.481000000000002</v>
      </c>
      <c r="AJ6137">
        <v>23.706</v>
      </c>
      <c r="AK6137">
        <v>22.742000000000001</v>
      </c>
      <c r="AL6137">
        <v>19.370999999999999</v>
      </c>
      <c r="AM6137">
        <v>21.606000000000002</v>
      </c>
      <c r="AN6137">
        <v>24.138000000000002</v>
      </c>
      <c r="AO6137">
        <v>22.984000000000002</v>
      </c>
      <c r="AP6137">
        <v>20.981999999999999</v>
      </c>
      <c r="AQ6137">
        <v>24.204000000000001</v>
      </c>
      <c r="AR6137">
        <v>24.332999999999998</v>
      </c>
      <c r="AS6137">
        <v>23.696000000000002</v>
      </c>
      <c r="AT6137">
        <v>24.015999999999998</v>
      </c>
      <c r="AU6137">
        <v>24.442</v>
      </c>
      <c r="AV6137">
        <v>24.462</v>
      </c>
      <c r="AW6137">
        <v>24.937000000000001</v>
      </c>
      <c r="AX6137">
        <v>26.29</v>
      </c>
      <c r="AY6137">
        <v>26.43</v>
      </c>
      <c r="AZ6137">
        <v>26.478999999999999</v>
      </c>
      <c r="BA6137">
        <v>26.454000000000001</v>
      </c>
      <c r="BB6137">
        <v>26.542999999999999</v>
      </c>
      <c r="BC6137">
        <v>2018</v>
      </c>
    </row>
    <row r="6138" spans="1:55" x14ac:dyDescent="0.25">
      <c r="A6138">
        <v>566</v>
      </c>
      <c r="B6138" t="s">
        <v>1504</v>
      </c>
      <c r="C6138" t="s">
        <v>286</v>
      </c>
      <c r="D6138" t="s">
        <v>1505</v>
      </c>
      <c r="E6138" t="s">
        <v>287</v>
      </c>
      <c r="F6138" t="s">
        <v>288</v>
      </c>
      <c r="G6138" t="s">
        <v>250</v>
      </c>
      <c r="I6138" t="s">
        <v>1507</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100.017</v>
      </c>
      <c r="AQ6138">
        <v>102.6</v>
      </c>
      <c r="AR6138">
        <v>106.3</v>
      </c>
      <c r="AS6138">
        <v>107.017</v>
      </c>
      <c r="AT6138">
        <v>108.358</v>
      </c>
      <c r="AU6138">
        <v>111.45</v>
      </c>
      <c r="AV6138">
        <v>117.258</v>
      </c>
      <c r="AW6138">
        <v>121.758</v>
      </c>
      <c r="AX6138">
        <v>125.74299999999999</v>
      </c>
      <c r="AY6138">
        <v>129.58799999999999</v>
      </c>
      <c r="AZ6138">
        <v>133.476</v>
      </c>
      <c r="BA6138">
        <v>137.47999999999999</v>
      </c>
      <c r="BB6138">
        <v>141.60400000000001</v>
      </c>
      <c r="BC6138">
        <v>2018</v>
      </c>
    </row>
    <row r="6139" spans="1:55" x14ac:dyDescent="0.25">
      <c r="A6139">
        <v>566</v>
      </c>
      <c r="B6139" t="s">
        <v>1504</v>
      </c>
      <c r="C6139" t="s">
        <v>290</v>
      </c>
      <c r="D6139" t="s">
        <v>1505</v>
      </c>
      <c r="E6139" t="s">
        <v>287</v>
      </c>
      <c r="F6139" t="s">
        <v>291</v>
      </c>
      <c r="G6139" t="s">
        <v>235</v>
      </c>
      <c r="I6139" t="s">
        <v>292</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3.0129999999999999</v>
      </c>
      <c r="AQ6139">
        <v>2.5830000000000002</v>
      </c>
      <c r="AR6139">
        <v>3.6059999999999999</v>
      </c>
      <c r="AS6139">
        <v>0.67400000000000004</v>
      </c>
      <c r="AT6139">
        <v>1.254</v>
      </c>
      <c r="AU6139">
        <v>2.8530000000000002</v>
      </c>
      <c r="AV6139">
        <v>5.2119999999999997</v>
      </c>
      <c r="AW6139">
        <v>3.8370000000000002</v>
      </c>
      <c r="AX6139">
        <v>3.2730000000000001</v>
      </c>
      <c r="AY6139">
        <v>3.0579999999999998</v>
      </c>
      <c r="AZ6139">
        <v>3</v>
      </c>
      <c r="BA6139">
        <v>3</v>
      </c>
      <c r="BB6139">
        <v>3</v>
      </c>
      <c r="BC6139">
        <v>2018</v>
      </c>
    </row>
    <row r="6140" spans="1:55" x14ac:dyDescent="0.25">
      <c r="A6140">
        <v>566</v>
      </c>
      <c r="B6140" t="s">
        <v>1504</v>
      </c>
      <c r="C6140" t="s">
        <v>293</v>
      </c>
      <c r="D6140" t="s">
        <v>1505</v>
      </c>
      <c r="E6140" t="s">
        <v>294</v>
      </c>
      <c r="F6140" t="s">
        <v>295</v>
      </c>
      <c r="G6140" t="s">
        <v>250</v>
      </c>
      <c r="I6140" t="s">
        <v>1507</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123.062</v>
      </c>
      <c r="AX6140">
        <v>126.876</v>
      </c>
      <c r="AY6140">
        <v>130.68299999999999</v>
      </c>
      <c r="AZ6140">
        <v>134.60300000000001</v>
      </c>
      <c r="BA6140">
        <v>138.64099999999999</v>
      </c>
      <c r="BB6140">
        <v>142.80099999999999</v>
      </c>
      <c r="BC6140">
        <v>2018</v>
      </c>
    </row>
    <row r="6141" spans="1:55" x14ac:dyDescent="0.25">
      <c r="A6141">
        <v>566</v>
      </c>
      <c r="B6141" t="s">
        <v>1504</v>
      </c>
      <c r="C6141" t="s">
        <v>296</v>
      </c>
      <c r="D6141" t="s">
        <v>1505</v>
      </c>
      <c r="E6141" t="s">
        <v>294</v>
      </c>
      <c r="F6141" t="s">
        <v>297</v>
      </c>
      <c r="G6141" t="s">
        <v>235</v>
      </c>
      <c r="I6141" t="s">
        <v>298</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3.5</v>
      </c>
      <c r="AX6141">
        <v>3.1</v>
      </c>
      <c r="AY6141">
        <v>3</v>
      </c>
      <c r="AZ6141">
        <v>3</v>
      </c>
      <c r="BA6141">
        <v>3</v>
      </c>
      <c r="BB6141">
        <v>3</v>
      </c>
      <c r="BC6141">
        <v>2018</v>
      </c>
    </row>
    <row r="6142" spans="1:55" x14ac:dyDescent="0.25">
      <c r="A6142">
        <v>566</v>
      </c>
      <c r="B6142" t="s">
        <v>1504</v>
      </c>
      <c r="C6142" t="s">
        <v>299</v>
      </c>
      <c r="D6142" t="s">
        <v>1505</v>
      </c>
      <c r="E6142" t="s">
        <v>300</v>
      </c>
      <c r="G6142" t="s">
        <v>274</v>
      </c>
    </row>
    <row r="6143" spans="1:55" x14ac:dyDescent="0.25">
      <c r="A6143">
        <v>566</v>
      </c>
      <c r="B6143" t="s">
        <v>1504</v>
      </c>
      <c r="C6143" t="s">
        <v>301</v>
      </c>
      <c r="D6143" t="s">
        <v>1505</v>
      </c>
      <c r="E6143" t="s">
        <v>302</v>
      </c>
      <c r="F6143" t="s">
        <v>303</v>
      </c>
      <c r="G6143" t="s">
        <v>235</v>
      </c>
      <c r="I6143" t="s">
        <v>1508</v>
      </c>
      <c r="J6143">
        <v>3.7229999999999999</v>
      </c>
      <c r="K6143">
        <v>3.94</v>
      </c>
      <c r="L6143">
        <v>4.0549999999999997</v>
      </c>
      <c r="M6143">
        <v>-2.843</v>
      </c>
      <c r="N6143">
        <v>-20.88</v>
      </c>
      <c r="O6143">
        <v>-15.236000000000001</v>
      </c>
      <c r="P6143">
        <v>2.367</v>
      </c>
      <c r="Q6143">
        <v>19.971</v>
      </c>
      <c r="R6143">
        <v>12.449</v>
      </c>
      <c r="S6143">
        <v>20.936</v>
      </c>
      <c r="T6143">
        <v>6.2380000000000004</v>
      </c>
      <c r="U6143">
        <v>-2.972</v>
      </c>
      <c r="V6143">
        <v>8.6419999999999995</v>
      </c>
      <c r="W6143">
        <v>14.212999999999999</v>
      </c>
      <c r="X6143">
        <v>19.795000000000002</v>
      </c>
      <c r="Y6143">
        <v>15.613</v>
      </c>
      <c r="Z6143">
        <v>15.295999999999999</v>
      </c>
      <c r="AA6143">
        <v>14.997</v>
      </c>
      <c r="AB6143">
        <v>-14.144</v>
      </c>
      <c r="AC6143">
        <v>-24.09</v>
      </c>
      <c r="AD6143">
        <v>20.096</v>
      </c>
      <c r="AE6143">
        <v>1.347</v>
      </c>
      <c r="AF6143">
        <v>2.7290000000000001</v>
      </c>
      <c r="AG6143">
        <v>8.4920000000000009</v>
      </c>
      <c r="AH6143">
        <v>6.6390000000000002</v>
      </c>
      <c r="AI6143">
        <v>4.6079999999999997</v>
      </c>
      <c r="AJ6143">
        <v>4.056</v>
      </c>
      <c r="AK6143">
        <v>3.3650000000000002</v>
      </c>
      <c r="AL6143">
        <v>14.163</v>
      </c>
      <c r="AM6143">
        <v>-9.44</v>
      </c>
      <c r="AN6143">
        <v>18.521999999999998</v>
      </c>
      <c r="AO6143">
        <v>-1.655</v>
      </c>
      <c r="AP6143">
        <v>10.962999999999999</v>
      </c>
      <c r="AQ6143">
        <v>0.22</v>
      </c>
      <c r="AR6143">
        <v>16.606000000000002</v>
      </c>
      <c r="AS6143">
        <v>8.23</v>
      </c>
      <c r="AT6143">
        <v>20.295999999999999</v>
      </c>
      <c r="AU6143">
        <v>22.082999999999998</v>
      </c>
      <c r="AV6143">
        <v>10.317</v>
      </c>
      <c r="AW6143">
        <v>13.587</v>
      </c>
      <c r="AX6143">
        <v>13.351000000000001</v>
      </c>
      <c r="AY6143">
        <v>6.6109999999999998</v>
      </c>
      <c r="AZ6143">
        <v>6.8019999999999996</v>
      </c>
      <c r="BA6143">
        <v>6.9039999999999999</v>
      </c>
      <c r="BB6143">
        <v>7.069</v>
      </c>
      <c r="BC6143">
        <v>2018</v>
      </c>
    </row>
    <row r="6144" spans="1:55" x14ac:dyDescent="0.25">
      <c r="A6144">
        <v>566</v>
      </c>
      <c r="B6144" t="s">
        <v>1504</v>
      </c>
      <c r="C6144" t="s">
        <v>305</v>
      </c>
      <c r="D6144" t="s">
        <v>1505</v>
      </c>
      <c r="E6144" t="s">
        <v>306</v>
      </c>
      <c r="F6144" t="s">
        <v>307</v>
      </c>
      <c r="G6144" t="s">
        <v>235</v>
      </c>
      <c r="I6144" t="s">
        <v>1508</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v>
      </c>
      <c r="V6144">
        <v>7.7729999999999997</v>
      </c>
      <c r="W6144">
        <v>12.597</v>
      </c>
      <c r="X6144">
        <v>15.609</v>
      </c>
      <c r="Y6144">
        <v>11.558</v>
      </c>
      <c r="Z6144">
        <v>12.334</v>
      </c>
      <c r="AA6144">
        <v>7.3159999999999998</v>
      </c>
      <c r="AB6144">
        <v>-11.194000000000001</v>
      </c>
      <c r="AC6144">
        <v>-14.927</v>
      </c>
      <c r="AD6144">
        <v>22.463999999999999</v>
      </c>
      <c r="AE6144">
        <v>-0.49099999999999999</v>
      </c>
      <c r="AF6144">
        <v>3.403</v>
      </c>
      <c r="AG6144">
        <v>10.106999999999999</v>
      </c>
      <c r="AH6144">
        <v>6.577</v>
      </c>
      <c r="AI6144">
        <v>4.4710000000000001</v>
      </c>
      <c r="AJ6144">
        <v>5.5970000000000004</v>
      </c>
      <c r="AK6144">
        <v>2.9049999999999998</v>
      </c>
      <c r="AL6144">
        <v>9.7620000000000005</v>
      </c>
      <c r="AM6144">
        <v>-9.8699999999999992</v>
      </c>
      <c r="AN6144">
        <v>17.510000000000002</v>
      </c>
      <c r="AO6144">
        <v>-0.495</v>
      </c>
      <c r="AP6144">
        <v>10.183999999999999</v>
      </c>
      <c r="AQ6144">
        <v>-3.2839999999999998</v>
      </c>
      <c r="AR6144">
        <v>12.244999999999999</v>
      </c>
      <c r="AS6144">
        <v>4.758</v>
      </c>
      <c r="AT6144">
        <v>24.56</v>
      </c>
      <c r="AU6144">
        <v>24.004000000000001</v>
      </c>
      <c r="AV6144">
        <v>12.134</v>
      </c>
      <c r="AW6144">
        <v>14.625999999999999</v>
      </c>
      <c r="AX6144">
        <v>13.983000000000001</v>
      </c>
      <c r="AY6144">
        <v>7.1280000000000001</v>
      </c>
      <c r="AZ6144">
        <v>7.0780000000000003</v>
      </c>
      <c r="BA6144">
        <v>7.3259999999999996</v>
      </c>
      <c r="BB6144">
        <v>7.4859999999999998</v>
      </c>
      <c r="BC6144">
        <v>2018</v>
      </c>
    </row>
    <row r="6145" spans="1:55" x14ac:dyDescent="0.25">
      <c r="A6145">
        <v>566</v>
      </c>
      <c r="B6145" t="s">
        <v>1504</v>
      </c>
      <c r="C6145" t="s">
        <v>308</v>
      </c>
      <c r="D6145" t="s">
        <v>1505</v>
      </c>
      <c r="E6145" t="s">
        <v>309</v>
      </c>
      <c r="F6145" t="s">
        <v>310</v>
      </c>
      <c r="G6145" t="s">
        <v>235</v>
      </c>
      <c r="I6145" t="s">
        <v>1508</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-2.0030000000000001</v>
      </c>
      <c r="AF6145">
        <v>6.9710000000000001</v>
      </c>
      <c r="AG6145">
        <v>8.4909999999999997</v>
      </c>
      <c r="AH6145">
        <v>12.076000000000001</v>
      </c>
      <c r="AI6145">
        <v>1.59</v>
      </c>
      <c r="AJ6145">
        <v>16.420999999999999</v>
      </c>
      <c r="AK6145">
        <v>4.1790000000000003</v>
      </c>
      <c r="AL6145">
        <v>1.165</v>
      </c>
      <c r="AM6145">
        <v>-1.512</v>
      </c>
      <c r="AN6145">
        <v>19.356000000000002</v>
      </c>
      <c r="AO6145">
        <v>-1.2030000000000001</v>
      </c>
      <c r="AP6145">
        <v>18.248999999999999</v>
      </c>
      <c r="AQ6145">
        <v>1.7529999999999999</v>
      </c>
      <c r="AR6145">
        <v>15.736000000000001</v>
      </c>
      <c r="AS6145">
        <v>3.004</v>
      </c>
      <c r="AT6145">
        <v>10.818</v>
      </c>
      <c r="AU6145">
        <v>25.224</v>
      </c>
      <c r="AV6145">
        <v>7.78</v>
      </c>
      <c r="AW6145">
        <v>14.7</v>
      </c>
      <c r="AX6145">
        <v>12.573</v>
      </c>
      <c r="AY6145">
        <v>7</v>
      </c>
      <c r="AZ6145">
        <v>6.9969999999999999</v>
      </c>
      <c r="BA6145">
        <v>6.9969999999999999</v>
      </c>
      <c r="BB6145">
        <v>6.5659999999999998</v>
      </c>
      <c r="BC6145">
        <v>2018</v>
      </c>
    </row>
    <row r="6146" spans="1:55" x14ac:dyDescent="0.25">
      <c r="A6146">
        <v>566</v>
      </c>
      <c r="B6146" t="s">
        <v>1504</v>
      </c>
      <c r="C6146" t="s">
        <v>311</v>
      </c>
      <c r="D6146" t="s">
        <v>1505</v>
      </c>
      <c r="E6146" t="s">
        <v>312</v>
      </c>
      <c r="F6146" t="s">
        <v>313</v>
      </c>
      <c r="G6146" t="s">
        <v>235</v>
      </c>
      <c r="I6146" t="s">
        <v>1508</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15.356999999999999</v>
      </c>
      <c r="Z6146">
        <v>8.327</v>
      </c>
      <c r="AA6146">
        <v>18.666</v>
      </c>
      <c r="AB6146">
        <v>9.7759999999999998</v>
      </c>
      <c r="AC6146">
        <v>-41.152999999999999</v>
      </c>
      <c r="AD6146">
        <v>22.434999999999999</v>
      </c>
      <c r="AE6146">
        <v>-1.629</v>
      </c>
      <c r="AF6146">
        <v>6.36</v>
      </c>
      <c r="AG6146">
        <v>10.151999999999999</v>
      </c>
      <c r="AH6146">
        <v>10.256</v>
      </c>
      <c r="AI6146">
        <v>-4.5449999999999999</v>
      </c>
      <c r="AJ6146">
        <v>14.9</v>
      </c>
      <c r="AK6146">
        <v>0.37</v>
      </c>
      <c r="AL6146">
        <v>3.7480000000000002</v>
      </c>
      <c r="AM6146">
        <v>-8.6050000000000004</v>
      </c>
      <c r="AN6146">
        <v>19.331</v>
      </c>
      <c r="AO6146">
        <v>-1.84</v>
      </c>
      <c r="AP6146">
        <v>22.562999999999999</v>
      </c>
      <c r="AQ6146">
        <v>-3.827</v>
      </c>
      <c r="AR6146">
        <v>16.690000000000001</v>
      </c>
      <c r="AS6146">
        <v>-6.9139999999999997</v>
      </c>
      <c r="AT6146">
        <v>7.1459999999999999</v>
      </c>
      <c r="AU6146">
        <v>28.058</v>
      </c>
      <c r="AV6146">
        <v>4.97</v>
      </c>
      <c r="AW6146">
        <v>14.811999999999999</v>
      </c>
      <c r="AX6146">
        <v>12.573</v>
      </c>
      <c r="AY6146">
        <v>7.69</v>
      </c>
      <c r="AZ6146">
        <v>8.2040000000000006</v>
      </c>
      <c r="BA6146">
        <v>6.9969999999999999</v>
      </c>
      <c r="BB6146">
        <v>7.3739999999999997</v>
      </c>
      <c r="BC6146">
        <v>2018</v>
      </c>
    </row>
    <row r="6147" spans="1:55" x14ac:dyDescent="0.25">
      <c r="A6147">
        <v>566</v>
      </c>
      <c r="B6147" t="s">
        <v>1504</v>
      </c>
      <c r="C6147" t="s">
        <v>314</v>
      </c>
      <c r="D6147" t="s">
        <v>1505</v>
      </c>
      <c r="E6147" t="s">
        <v>315</v>
      </c>
      <c r="F6147" t="s">
        <v>316</v>
      </c>
      <c r="G6147" t="s">
        <v>317</v>
      </c>
      <c r="I6147" t="s">
        <v>1509</v>
      </c>
      <c r="J6147" t="s">
        <v>232</v>
      </c>
      <c r="K6147" t="s">
        <v>232</v>
      </c>
      <c r="L6147" t="s">
        <v>232</v>
      </c>
      <c r="M6147" t="s">
        <v>232</v>
      </c>
      <c r="N6147" t="s">
        <v>232</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5.4749999999999996</v>
      </c>
      <c r="AX6147">
        <v>5.42</v>
      </c>
      <c r="AY6147">
        <v>5.3659999999999997</v>
      </c>
      <c r="AZ6147">
        <v>5.3120000000000003</v>
      </c>
      <c r="BA6147">
        <v>5.2590000000000003</v>
      </c>
      <c r="BB6147">
        <v>5.2590000000000003</v>
      </c>
      <c r="BC6147">
        <v>2017</v>
      </c>
    </row>
    <row r="6148" spans="1:55" x14ac:dyDescent="0.25">
      <c r="A6148">
        <v>566</v>
      </c>
      <c r="B6148" t="s">
        <v>1504</v>
      </c>
      <c r="C6148" t="s">
        <v>318</v>
      </c>
      <c r="D6148" t="s">
        <v>1505</v>
      </c>
      <c r="E6148" t="s">
        <v>319</v>
      </c>
      <c r="F6148" t="s">
        <v>320</v>
      </c>
      <c r="G6148" t="s">
        <v>321</v>
      </c>
      <c r="H6148" t="s">
        <v>322</v>
      </c>
    </row>
    <row r="6149" spans="1:55" x14ac:dyDescent="0.25">
      <c r="A6149">
        <v>566</v>
      </c>
      <c r="B6149" t="s">
        <v>1504</v>
      </c>
      <c r="C6149" t="s">
        <v>323</v>
      </c>
      <c r="D6149" t="s">
        <v>1505</v>
      </c>
      <c r="E6149" t="s">
        <v>324</v>
      </c>
      <c r="F6149" t="s">
        <v>325</v>
      </c>
      <c r="G6149" t="s">
        <v>321</v>
      </c>
      <c r="H6149" t="s">
        <v>322</v>
      </c>
      <c r="I6149" t="s">
        <v>1510</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77.02</v>
      </c>
      <c r="AE6149">
        <v>78.59</v>
      </c>
      <c r="AF6149">
        <v>80.28</v>
      </c>
      <c r="AG6149">
        <v>81.88</v>
      </c>
      <c r="AH6149">
        <v>83.56</v>
      </c>
      <c r="AI6149">
        <v>85.26</v>
      </c>
      <c r="AJ6149">
        <v>86.97</v>
      </c>
      <c r="AK6149">
        <v>88.71</v>
      </c>
      <c r="AL6149">
        <v>89.44</v>
      </c>
      <c r="AM6149">
        <v>91.02</v>
      </c>
      <c r="AN6149">
        <v>92.6</v>
      </c>
      <c r="AO6149">
        <v>94.18</v>
      </c>
      <c r="AP6149">
        <v>96.5</v>
      </c>
      <c r="AQ6149">
        <v>98.19</v>
      </c>
      <c r="AR6149">
        <v>99.88</v>
      </c>
      <c r="AS6149">
        <v>101.56</v>
      </c>
      <c r="AT6149">
        <v>103.24</v>
      </c>
      <c r="AU6149">
        <v>104.92</v>
      </c>
      <c r="AV6149">
        <v>106.6</v>
      </c>
      <c r="AW6149">
        <v>108.732</v>
      </c>
      <c r="AX6149">
        <v>110.907</v>
      </c>
      <c r="AY6149">
        <v>113.125</v>
      </c>
      <c r="AZ6149">
        <v>115.387</v>
      </c>
      <c r="BA6149">
        <v>117.69499999999999</v>
      </c>
      <c r="BB6149">
        <v>120.04900000000001</v>
      </c>
      <c r="BC6149">
        <v>2017</v>
      </c>
    </row>
    <row r="6150" spans="1:55" x14ac:dyDescent="0.25">
      <c r="A6150">
        <v>566</v>
      </c>
      <c r="B6150" t="s">
        <v>1504</v>
      </c>
      <c r="C6150" t="s">
        <v>327</v>
      </c>
      <c r="D6150" t="s">
        <v>1505</v>
      </c>
      <c r="E6150" t="s">
        <v>328</v>
      </c>
      <c r="F6150" t="s">
        <v>329</v>
      </c>
      <c r="G6150" t="s">
        <v>229</v>
      </c>
      <c r="H6150" t="s">
        <v>230</v>
      </c>
      <c r="I6150" t="s">
        <v>1511</v>
      </c>
      <c r="J6150" t="s">
        <v>232</v>
      </c>
      <c r="K6150" t="s">
        <v>232</v>
      </c>
      <c r="L6150" t="s">
        <v>232</v>
      </c>
      <c r="M6150" t="s">
        <v>232</v>
      </c>
      <c r="N6150" t="s">
        <v>232</v>
      </c>
      <c r="O6150" t="s">
        <v>232</v>
      </c>
      <c r="P6150" t="s">
        <v>232</v>
      </c>
      <c r="Q6150" t="s">
        <v>232</v>
      </c>
      <c r="R6150" t="s">
        <v>232</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52">
        <v>1012.82</v>
      </c>
      <c r="AJ6150" s="52">
        <v>1194.53</v>
      </c>
      <c r="AK6150" s="52">
        <v>1288.4100000000001</v>
      </c>
      <c r="AL6150" s="52">
        <v>1441.04</v>
      </c>
      <c r="AM6150" s="52">
        <v>1396.2</v>
      </c>
      <c r="AN6150" s="52">
        <v>1512.8</v>
      </c>
      <c r="AO6150" s="52">
        <v>1708.44</v>
      </c>
      <c r="AP6150" s="52">
        <v>1965.7</v>
      </c>
      <c r="AQ6150" s="52">
        <v>2174.69</v>
      </c>
      <c r="AR6150" s="52">
        <v>2394.86</v>
      </c>
      <c r="AS6150" s="52">
        <v>2581.4499999999998</v>
      </c>
      <c r="AT6150" s="52">
        <v>2769.1</v>
      </c>
      <c r="AU6150" s="52">
        <v>3090.19</v>
      </c>
      <c r="AV6150" s="52">
        <v>3478.09</v>
      </c>
      <c r="AW6150" s="52">
        <v>3884.04</v>
      </c>
      <c r="AX6150" s="52">
        <v>4278.1499999999996</v>
      </c>
      <c r="AY6150" s="52">
        <v>4726.1099999999997</v>
      </c>
      <c r="AZ6150" s="52">
        <v>5211.8100000000004</v>
      </c>
      <c r="BA6150" s="52">
        <v>5764.33</v>
      </c>
      <c r="BB6150" s="52">
        <v>6381.15</v>
      </c>
      <c r="BC6150">
        <v>2017</v>
      </c>
    </row>
    <row r="6151" spans="1:55" x14ac:dyDescent="0.25">
      <c r="A6151">
        <v>566</v>
      </c>
      <c r="B6151" t="s">
        <v>1504</v>
      </c>
      <c r="C6151" t="s">
        <v>331</v>
      </c>
      <c r="D6151" t="s">
        <v>1505</v>
      </c>
      <c r="E6151" t="s">
        <v>328</v>
      </c>
      <c r="F6151" t="s">
        <v>329</v>
      </c>
      <c r="G6151" t="s">
        <v>282</v>
      </c>
      <c r="I6151" t="s">
        <v>332</v>
      </c>
      <c r="J6151" t="s">
        <v>232</v>
      </c>
      <c r="K6151" t="s">
        <v>232</v>
      </c>
      <c r="L6151" t="s">
        <v>232</v>
      </c>
      <c r="M6151" t="s">
        <v>232</v>
      </c>
      <c r="N6151" t="s">
        <v>232</v>
      </c>
      <c r="O6151" t="s">
        <v>232</v>
      </c>
      <c r="P6151" t="s">
        <v>232</v>
      </c>
      <c r="Q6151" t="s">
        <v>232</v>
      </c>
      <c r="R6151" t="s">
        <v>232</v>
      </c>
      <c r="S6151">
        <v>14.49</v>
      </c>
      <c r="T6151">
        <v>17.786000000000001</v>
      </c>
      <c r="U6151">
        <v>18.297999999999998</v>
      </c>
      <c r="V6151">
        <v>18.515999999999998</v>
      </c>
      <c r="W6151">
        <v>18.763000000000002</v>
      </c>
      <c r="X6151">
        <v>19.821999999999999</v>
      </c>
      <c r="Y6151">
        <v>19.672999999999998</v>
      </c>
      <c r="Z6151">
        <v>20.785</v>
      </c>
      <c r="AA6151">
        <v>21.303999999999998</v>
      </c>
      <c r="AB6151">
        <v>19.631</v>
      </c>
      <c r="AC6151">
        <v>19.05</v>
      </c>
      <c r="AD6151">
        <v>18.108000000000001</v>
      </c>
      <c r="AE6151">
        <v>18.132999999999999</v>
      </c>
      <c r="AF6151">
        <v>17.462</v>
      </c>
      <c r="AG6151">
        <v>17.552</v>
      </c>
      <c r="AH6151">
        <v>17.221</v>
      </c>
      <c r="AI6151">
        <v>17.838000000000001</v>
      </c>
      <c r="AJ6151">
        <v>19.047999999999998</v>
      </c>
      <c r="AK6151">
        <v>18.692</v>
      </c>
      <c r="AL6151">
        <v>18.664000000000001</v>
      </c>
      <c r="AM6151">
        <v>17.396000000000001</v>
      </c>
      <c r="AN6151">
        <v>16.802</v>
      </c>
      <c r="AO6151">
        <v>17.597999999999999</v>
      </c>
      <c r="AP6151">
        <v>18.613</v>
      </c>
      <c r="AQ6151">
        <v>18.847000000000001</v>
      </c>
      <c r="AR6151">
        <v>18.954999999999998</v>
      </c>
      <c r="AS6151">
        <v>19.376999999999999</v>
      </c>
      <c r="AT6151">
        <v>19.123999999999999</v>
      </c>
      <c r="AU6151">
        <v>19.55</v>
      </c>
      <c r="AV6151">
        <v>19.963000000000001</v>
      </c>
      <c r="AW6151">
        <v>20.164999999999999</v>
      </c>
      <c r="AX6151">
        <v>20.177</v>
      </c>
      <c r="AY6151">
        <v>20.263000000000002</v>
      </c>
      <c r="AZ6151">
        <v>20.329000000000001</v>
      </c>
      <c r="BA6151">
        <v>20.445</v>
      </c>
      <c r="BB6151">
        <v>20.577999999999999</v>
      </c>
      <c r="BC6151">
        <v>2017</v>
      </c>
    </row>
    <row r="6152" spans="1:55" x14ac:dyDescent="0.25">
      <c r="A6152">
        <v>566</v>
      </c>
      <c r="B6152" t="s">
        <v>1504</v>
      </c>
      <c r="C6152" t="s">
        <v>333</v>
      </c>
      <c r="D6152" t="s">
        <v>1505</v>
      </c>
      <c r="E6152" t="s">
        <v>334</v>
      </c>
      <c r="F6152" t="s">
        <v>335</v>
      </c>
      <c r="G6152" t="s">
        <v>229</v>
      </c>
      <c r="H6152" t="s">
        <v>230</v>
      </c>
      <c r="I6152" t="s">
        <v>1511</v>
      </c>
      <c r="J6152" t="s">
        <v>232</v>
      </c>
      <c r="K6152" t="s">
        <v>232</v>
      </c>
      <c r="L6152" t="s">
        <v>232</v>
      </c>
      <c r="M6152" t="s">
        <v>232</v>
      </c>
      <c r="N6152" t="s">
        <v>232</v>
      </c>
      <c r="O6152" t="s">
        <v>232</v>
      </c>
      <c r="P6152" t="s">
        <v>232</v>
      </c>
      <c r="Q6152" t="s">
        <v>232</v>
      </c>
      <c r="R6152" t="s">
        <v>232</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52">
        <v>1031.23</v>
      </c>
      <c r="AI6152" s="52">
        <v>1108.96</v>
      </c>
      <c r="AJ6152" s="52">
        <v>1197.57</v>
      </c>
      <c r="AK6152" s="52">
        <v>1308.92</v>
      </c>
      <c r="AL6152" s="52">
        <v>1439.71</v>
      </c>
      <c r="AM6152" s="52">
        <v>1611.74</v>
      </c>
      <c r="AN6152" s="52">
        <v>1724.63</v>
      </c>
      <c r="AO6152" s="52">
        <v>1739.29</v>
      </c>
      <c r="AP6152" s="52">
        <v>1997.78</v>
      </c>
      <c r="AQ6152" s="52">
        <v>2152.1</v>
      </c>
      <c r="AR6152" s="52">
        <v>2285.7199999999998</v>
      </c>
      <c r="AS6152" s="52">
        <v>2499.8200000000002</v>
      </c>
      <c r="AT6152" s="52">
        <v>2822.53</v>
      </c>
      <c r="AU6152" s="52">
        <v>3147.21</v>
      </c>
      <c r="AV6152" s="52">
        <v>3650.09</v>
      </c>
      <c r="AW6152" s="52">
        <v>4119.08</v>
      </c>
      <c r="AX6152" s="52">
        <v>4575.75</v>
      </c>
      <c r="AY6152" s="52">
        <v>5083.32</v>
      </c>
      <c r="AZ6152" s="52">
        <v>5632.46</v>
      </c>
      <c r="BA6152" s="52">
        <v>6291.02</v>
      </c>
      <c r="BB6152" s="52">
        <v>6967.13</v>
      </c>
      <c r="BC6152">
        <v>2017</v>
      </c>
    </row>
    <row r="6153" spans="1:55" x14ac:dyDescent="0.25">
      <c r="A6153">
        <v>566</v>
      </c>
      <c r="B6153" t="s">
        <v>1504</v>
      </c>
      <c r="C6153" t="s">
        <v>336</v>
      </c>
      <c r="D6153" t="s">
        <v>1505</v>
      </c>
      <c r="E6153" t="s">
        <v>334</v>
      </c>
      <c r="F6153" t="s">
        <v>335</v>
      </c>
      <c r="G6153" t="s">
        <v>282</v>
      </c>
      <c r="I6153" t="s">
        <v>337</v>
      </c>
      <c r="J6153" t="s">
        <v>232</v>
      </c>
      <c r="K6153" t="s">
        <v>232</v>
      </c>
      <c r="L6153" t="s">
        <v>232</v>
      </c>
      <c r="M6153" t="s">
        <v>232</v>
      </c>
      <c r="N6153" t="s">
        <v>232</v>
      </c>
      <c r="O6153" t="s">
        <v>232</v>
      </c>
      <c r="P6153" t="s">
        <v>232</v>
      </c>
      <c r="Q6153" t="s">
        <v>232</v>
      </c>
      <c r="R6153" t="s">
        <v>232</v>
      </c>
      <c r="S6153">
        <v>16.175999999999998</v>
      </c>
      <c r="T6153">
        <v>19.352</v>
      </c>
      <c r="U6153">
        <v>18.567</v>
      </c>
      <c r="V6153">
        <v>18.963000000000001</v>
      </c>
      <c r="W6153">
        <v>18.116</v>
      </c>
      <c r="X6153">
        <v>20.28</v>
      </c>
      <c r="Y6153">
        <v>19.690000000000001</v>
      </c>
      <c r="Z6153">
        <v>20.231000000000002</v>
      </c>
      <c r="AA6153">
        <v>20.925999999999998</v>
      </c>
      <c r="AB6153">
        <v>20.981000000000002</v>
      </c>
      <c r="AC6153">
        <v>21.41</v>
      </c>
      <c r="AD6153">
        <v>21.488</v>
      </c>
      <c r="AE6153">
        <v>21.748999999999999</v>
      </c>
      <c r="AF6153">
        <v>21.303000000000001</v>
      </c>
      <c r="AG6153">
        <v>21.172999999999998</v>
      </c>
      <c r="AH6153">
        <v>20.14</v>
      </c>
      <c r="AI6153">
        <v>19.532</v>
      </c>
      <c r="AJ6153">
        <v>19.096</v>
      </c>
      <c r="AK6153">
        <v>18.989999999999998</v>
      </c>
      <c r="AL6153">
        <v>18.646999999999998</v>
      </c>
      <c r="AM6153">
        <v>20.081</v>
      </c>
      <c r="AN6153">
        <v>19.155000000000001</v>
      </c>
      <c r="AO6153">
        <v>17.914999999999999</v>
      </c>
      <c r="AP6153">
        <v>18.916</v>
      </c>
      <c r="AQ6153">
        <v>18.652000000000001</v>
      </c>
      <c r="AR6153">
        <v>18.091999999999999</v>
      </c>
      <c r="AS6153">
        <v>18.765000000000001</v>
      </c>
      <c r="AT6153">
        <v>19.492999999999999</v>
      </c>
      <c r="AU6153">
        <v>19.911000000000001</v>
      </c>
      <c r="AV6153">
        <v>20.95</v>
      </c>
      <c r="AW6153">
        <v>21.385999999999999</v>
      </c>
      <c r="AX6153">
        <v>21.581</v>
      </c>
      <c r="AY6153">
        <v>21.795000000000002</v>
      </c>
      <c r="AZ6153">
        <v>21.97</v>
      </c>
      <c r="BA6153">
        <v>22.312999999999999</v>
      </c>
      <c r="BB6153">
        <v>22.466999999999999</v>
      </c>
      <c r="BC6153">
        <v>2017</v>
      </c>
    </row>
    <row r="6154" spans="1:55" x14ac:dyDescent="0.25">
      <c r="A6154">
        <v>566</v>
      </c>
      <c r="B6154" t="s">
        <v>1504</v>
      </c>
      <c r="C6154" t="s">
        <v>338</v>
      </c>
      <c r="D6154" t="s">
        <v>1505</v>
      </c>
      <c r="E6154" t="s">
        <v>339</v>
      </c>
      <c r="F6154" t="s">
        <v>340</v>
      </c>
      <c r="G6154" t="s">
        <v>229</v>
      </c>
      <c r="H6154" t="s">
        <v>230</v>
      </c>
      <c r="I6154" t="s">
        <v>1511</v>
      </c>
      <c r="J6154" t="s">
        <v>232</v>
      </c>
      <c r="K6154" t="s">
        <v>232</v>
      </c>
      <c r="L6154" t="s">
        <v>232</v>
      </c>
      <c r="M6154" t="s">
        <v>232</v>
      </c>
      <c r="N6154" t="s">
        <v>232</v>
      </c>
      <c r="O6154" t="s">
        <v>232</v>
      </c>
      <c r="P6154" t="s">
        <v>232</v>
      </c>
      <c r="Q6154" t="s">
        <v>232</v>
      </c>
      <c r="R6154" t="s">
        <v>232</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-32.084000000000003</v>
      </c>
      <c r="AQ6154">
        <v>22.584</v>
      </c>
      <c r="AR6154">
        <v>109.14400000000001</v>
      </c>
      <c r="AS6154">
        <v>81.629000000000005</v>
      </c>
      <c r="AT6154">
        <v>-53.433999999999997</v>
      </c>
      <c r="AU6154">
        <v>-57.015999999999998</v>
      </c>
      <c r="AV6154">
        <v>-171.99799999999999</v>
      </c>
      <c r="AW6154">
        <v>-235.04</v>
      </c>
      <c r="AX6154">
        <v>-297.59399999999999</v>
      </c>
      <c r="AY6154">
        <v>-357.209</v>
      </c>
      <c r="AZ6154">
        <v>-420.649</v>
      </c>
      <c r="BA6154">
        <v>-526.69399999999996</v>
      </c>
      <c r="BB6154">
        <v>-585.97799999999995</v>
      </c>
      <c r="BC6154">
        <v>2017</v>
      </c>
    </row>
    <row r="6155" spans="1:55" x14ac:dyDescent="0.25">
      <c r="A6155">
        <v>566</v>
      </c>
      <c r="B6155" t="s">
        <v>1504</v>
      </c>
      <c r="C6155" t="s">
        <v>341</v>
      </c>
      <c r="D6155" t="s">
        <v>1505</v>
      </c>
      <c r="E6155" t="s">
        <v>339</v>
      </c>
      <c r="F6155" t="s">
        <v>340</v>
      </c>
      <c r="G6155" t="s">
        <v>282</v>
      </c>
      <c r="I6155" t="s">
        <v>342</v>
      </c>
      <c r="J6155" t="s">
        <v>232</v>
      </c>
      <c r="K6155" t="s">
        <v>232</v>
      </c>
      <c r="L6155" t="s">
        <v>232</v>
      </c>
      <c r="M6155" t="s">
        <v>232</v>
      </c>
      <c r="N6155" t="s">
        <v>232</v>
      </c>
      <c r="O6155" t="s">
        <v>232</v>
      </c>
      <c r="P6155" t="s">
        <v>232</v>
      </c>
      <c r="Q6155" t="s">
        <v>232</v>
      </c>
      <c r="R6155" t="s">
        <v>232</v>
      </c>
      <c r="S6155">
        <v>-1.6859999999999999</v>
      </c>
      <c r="T6155">
        <v>-1.5660000000000001</v>
      </c>
      <c r="U6155">
        <v>-0.26900000000000002</v>
      </c>
      <c r="V6155">
        <v>-0.44700000000000001</v>
      </c>
      <c r="W6155">
        <v>0.64700000000000002</v>
      </c>
      <c r="X6155">
        <v>-0.45800000000000002</v>
      </c>
      <c r="Y6155">
        <v>-1.7000000000000001E-2</v>
      </c>
      <c r="Z6155">
        <v>0.55400000000000005</v>
      </c>
      <c r="AA6155">
        <v>0.379</v>
      </c>
      <c r="AB6155">
        <v>-1.35</v>
      </c>
      <c r="AC6155">
        <v>-2.36</v>
      </c>
      <c r="AD6155">
        <v>-3.3809999999999998</v>
      </c>
      <c r="AE6155">
        <v>-3.6160000000000001</v>
      </c>
      <c r="AF6155">
        <v>-3.8410000000000002</v>
      </c>
      <c r="AG6155">
        <v>-3.621</v>
      </c>
      <c r="AH6155">
        <v>-2.919</v>
      </c>
      <c r="AI6155">
        <v>-1.6930000000000001</v>
      </c>
      <c r="AJ6155">
        <v>-4.8000000000000001E-2</v>
      </c>
      <c r="AK6155">
        <v>-0.29799999999999999</v>
      </c>
      <c r="AL6155">
        <v>1.7000000000000001E-2</v>
      </c>
      <c r="AM6155">
        <v>-2.6850000000000001</v>
      </c>
      <c r="AN6155">
        <v>-2.3530000000000002</v>
      </c>
      <c r="AO6155">
        <v>-0.318</v>
      </c>
      <c r="AP6155">
        <v>-0.30399999999999999</v>
      </c>
      <c r="AQ6155">
        <v>0.19600000000000001</v>
      </c>
      <c r="AR6155">
        <v>0.86399999999999999</v>
      </c>
      <c r="AS6155">
        <v>0.61299999999999999</v>
      </c>
      <c r="AT6155">
        <v>-0.36899999999999999</v>
      </c>
      <c r="AU6155">
        <v>-0.36099999999999999</v>
      </c>
      <c r="AV6155">
        <v>-0.98699999999999999</v>
      </c>
      <c r="AW6155">
        <v>-1.22</v>
      </c>
      <c r="AX6155">
        <v>-1.4039999999999999</v>
      </c>
      <c r="AY6155">
        <v>-1.532</v>
      </c>
      <c r="AZ6155">
        <v>-1.641</v>
      </c>
      <c r="BA6155">
        <v>-1.8680000000000001</v>
      </c>
      <c r="BB6155">
        <v>-1.89</v>
      </c>
      <c r="BC6155">
        <v>2017</v>
      </c>
    </row>
    <row r="6156" spans="1:55" x14ac:dyDescent="0.25">
      <c r="A6156">
        <v>566</v>
      </c>
      <c r="B6156" t="s">
        <v>1504</v>
      </c>
      <c r="C6156" t="s">
        <v>343</v>
      </c>
      <c r="D6156" t="s">
        <v>1505</v>
      </c>
      <c r="E6156" t="s">
        <v>344</v>
      </c>
      <c r="F6156" t="s">
        <v>345</v>
      </c>
      <c r="G6156" t="s">
        <v>229</v>
      </c>
      <c r="H6156" t="s">
        <v>230</v>
      </c>
      <c r="I6156" t="s">
        <v>1511</v>
      </c>
      <c r="J6156" t="s">
        <v>232</v>
      </c>
      <c r="K6156" t="s">
        <v>232</v>
      </c>
      <c r="L6156" t="s">
        <v>232</v>
      </c>
      <c r="M6156" t="s">
        <v>232</v>
      </c>
      <c r="N6156" t="s">
        <v>232</v>
      </c>
      <c r="O6156" t="s">
        <v>232</v>
      </c>
      <c r="P6156" t="s">
        <v>232</v>
      </c>
      <c r="Q6156" t="s">
        <v>232</v>
      </c>
      <c r="R6156" t="s">
        <v>232</v>
      </c>
      <c r="S6156" t="s">
        <v>232</v>
      </c>
      <c r="T6156">
        <v>-28.085000000000001</v>
      </c>
      <c r="U6156">
        <v>-6.88</v>
      </c>
      <c r="V6156">
        <v>-1.1819999999999999</v>
      </c>
      <c r="W6156">
        <v>20.599</v>
      </c>
      <c r="X6156">
        <v>-13.234</v>
      </c>
      <c r="Y6156">
        <v>-11.113</v>
      </c>
      <c r="Z6156">
        <v>-12.781000000000001</v>
      </c>
      <c r="AA6156">
        <v>-24.574999999999999</v>
      </c>
      <c r="AB6156">
        <v>-46.463999999999999</v>
      </c>
      <c r="AC6156">
        <v>-91.406000000000006</v>
      </c>
      <c r="AD6156">
        <v>-135.215</v>
      </c>
      <c r="AE6156">
        <v>-149.60400000000001</v>
      </c>
      <c r="AF6156">
        <v>-169.03</v>
      </c>
      <c r="AG6156">
        <v>-175.226</v>
      </c>
      <c r="AH6156">
        <v>-164.887</v>
      </c>
      <c r="AI6156">
        <v>-112.88500000000001</v>
      </c>
      <c r="AJ6156">
        <v>-7.72</v>
      </c>
      <c r="AK6156">
        <v>-44.777000000000001</v>
      </c>
      <c r="AL6156">
        <v>-34.896999999999998</v>
      </c>
      <c r="AM6156">
        <v>-146.25399999999999</v>
      </c>
      <c r="AN6156">
        <v>-224.43799999999999</v>
      </c>
      <c r="AO6156">
        <v>2.1949999999999998</v>
      </c>
      <c r="AP6156">
        <v>-34.588000000000001</v>
      </c>
      <c r="AQ6156">
        <v>10.919</v>
      </c>
      <c r="AR6156">
        <v>78.712000000000003</v>
      </c>
      <c r="AS6156">
        <v>83.944000000000003</v>
      </c>
      <c r="AT6156">
        <v>-56.715000000000003</v>
      </c>
      <c r="AU6156">
        <v>-57.377000000000002</v>
      </c>
      <c r="AV6156">
        <v>-176.93199999999999</v>
      </c>
      <c r="AW6156">
        <v>-235.614</v>
      </c>
      <c r="AX6156">
        <v>-298.39100000000002</v>
      </c>
      <c r="AY6156">
        <v>-358.95600000000002</v>
      </c>
      <c r="AZ6156">
        <v>-422.34500000000003</v>
      </c>
      <c r="BA6156">
        <v>-528.08600000000001</v>
      </c>
      <c r="BB6156">
        <v>-588.15800000000002</v>
      </c>
      <c r="BC6156">
        <v>2017</v>
      </c>
    </row>
    <row r="6157" spans="1:55" x14ac:dyDescent="0.25">
      <c r="A6157">
        <v>566</v>
      </c>
      <c r="B6157" t="s">
        <v>1504</v>
      </c>
      <c r="C6157" t="s">
        <v>346</v>
      </c>
      <c r="D6157" t="s">
        <v>1505</v>
      </c>
      <c r="E6157" t="s">
        <v>344</v>
      </c>
      <c r="F6157" t="s">
        <v>345</v>
      </c>
      <c r="G6157" t="s">
        <v>270</v>
      </c>
      <c r="I6157" t="s">
        <v>397</v>
      </c>
      <c r="J6157" t="s">
        <v>232</v>
      </c>
      <c r="K6157" t="s">
        <v>232</v>
      </c>
      <c r="L6157" t="s">
        <v>232</v>
      </c>
      <c r="M6157" t="s">
        <v>232</v>
      </c>
      <c r="N6157" t="s">
        <v>232</v>
      </c>
      <c r="O6157" t="s">
        <v>232</v>
      </c>
      <c r="P6157" t="s">
        <v>232</v>
      </c>
      <c r="Q6157" t="s">
        <v>232</v>
      </c>
      <c r="R6157" t="s">
        <v>232</v>
      </c>
      <c r="S6157" t="s">
        <v>232</v>
      </c>
      <c r="T6157">
        <v>-2.403</v>
      </c>
      <c r="U6157">
        <v>-0.497</v>
      </c>
      <c r="V6157">
        <v>-7.8E-2</v>
      </c>
      <c r="W6157">
        <v>1.236</v>
      </c>
      <c r="X6157">
        <v>-0.69899999999999995</v>
      </c>
      <c r="Y6157">
        <v>-0.52600000000000002</v>
      </c>
      <c r="Z6157">
        <v>-0.54</v>
      </c>
      <c r="AA6157">
        <v>-0.94299999999999995</v>
      </c>
      <c r="AB6157">
        <v>-1.5629999999999999</v>
      </c>
      <c r="AC6157">
        <v>-2.7949999999999999</v>
      </c>
      <c r="AD6157">
        <v>-3.7829999999999999</v>
      </c>
      <c r="AE6157">
        <v>-3.8239999999999998</v>
      </c>
      <c r="AF6157">
        <v>-3.9809999999999999</v>
      </c>
      <c r="AG6157">
        <v>-3.819</v>
      </c>
      <c r="AH6157">
        <v>-3.24</v>
      </c>
      <c r="AI6157">
        <v>-1.992</v>
      </c>
      <c r="AJ6157">
        <v>-0.123</v>
      </c>
      <c r="AK6157">
        <v>-0.66100000000000003</v>
      </c>
      <c r="AL6157">
        <v>-0.45800000000000002</v>
      </c>
      <c r="AM6157">
        <v>-1.7829999999999999</v>
      </c>
      <c r="AN6157">
        <v>-2.5019999999999998</v>
      </c>
      <c r="AO6157">
        <v>2.1999999999999999E-2</v>
      </c>
      <c r="AP6157">
        <v>-0.32600000000000001</v>
      </c>
      <c r="AQ6157">
        <v>9.5000000000000001E-2</v>
      </c>
      <c r="AR6157">
        <v>0.625</v>
      </c>
      <c r="AS6157">
        <v>0.629</v>
      </c>
      <c r="AT6157">
        <v>-0.39200000000000002</v>
      </c>
      <c r="AU6157">
        <v>-0.36299999999999999</v>
      </c>
      <c r="AV6157">
        <v>-1.0169999999999999</v>
      </c>
      <c r="AW6157">
        <v>-1.2230000000000001</v>
      </c>
      <c r="AX6157">
        <v>-1.407</v>
      </c>
      <c r="AY6157">
        <v>-1.5389999999999999</v>
      </c>
      <c r="AZ6157">
        <v>-1.647</v>
      </c>
      <c r="BA6157">
        <v>-1.873</v>
      </c>
      <c r="BB6157">
        <v>-1.8959999999999999</v>
      </c>
      <c r="BC6157">
        <v>2017</v>
      </c>
    </row>
    <row r="6158" spans="1:55" x14ac:dyDescent="0.25">
      <c r="A6158">
        <v>566</v>
      </c>
      <c r="B6158" t="s">
        <v>1504</v>
      </c>
      <c r="C6158" t="s">
        <v>347</v>
      </c>
      <c r="D6158" t="s">
        <v>1505</v>
      </c>
      <c r="E6158" t="s">
        <v>348</v>
      </c>
      <c r="F6158" t="s">
        <v>349</v>
      </c>
      <c r="G6158" t="s">
        <v>229</v>
      </c>
      <c r="H6158" t="s">
        <v>230</v>
      </c>
      <c r="I6158" t="s">
        <v>1511</v>
      </c>
      <c r="J6158" t="s">
        <v>232</v>
      </c>
      <c r="K6158" t="s">
        <v>232</v>
      </c>
      <c r="L6158" t="s">
        <v>232</v>
      </c>
      <c r="M6158" t="s">
        <v>232</v>
      </c>
      <c r="N6158" t="s">
        <v>232</v>
      </c>
      <c r="O6158" t="s">
        <v>232</v>
      </c>
      <c r="P6158" t="s">
        <v>232</v>
      </c>
      <c r="Q6158" t="s">
        <v>232</v>
      </c>
      <c r="R6158" t="s">
        <v>232</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245.59200000000001</v>
      </c>
      <c r="AQ6158">
        <v>308.03300000000002</v>
      </c>
      <c r="AR6158">
        <v>393.53500000000003</v>
      </c>
      <c r="AS6158">
        <v>355.36799999999999</v>
      </c>
      <c r="AT6158">
        <v>212.268</v>
      </c>
      <c r="AU6158">
        <v>212.44499999999999</v>
      </c>
      <c r="AV6158">
        <v>168.858</v>
      </c>
      <c r="AW6158">
        <v>156.79400000000001</v>
      </c>
      <c r="AX6158">
        <v>137.53</v>
      </c>
      <c r="AY6158">
        <v>129.48500000000001</v>
      </c>
      <c r="AZ6158">
        <v>122.26</v>
      </c>
      <c r="BA6158">
        <v>78.388999999999996</v>
      </c>
      <c r="BB6158">
        <v>89.506</v>
      </c>
      <c r="BC6158">
        <v>2017</v>
      </c>
    </row>
    <row r="6159" spans="1:55" x14ac:dyDescent="0.25">
      <c r="A6159">
        <v>566</v>
      </c>
      <c r="B6159" t="s">
        <v>1504</v>
      </c>
      <c r="C6159" t="s">
        <v>350</v>
      </c>
      <c r="D6159" t="s">
        <v>1505</v>
      </c>
      <c r="E6159" t="s">
        <v>348</v>
      </c>
      <c r="F6159" t="s">
        <v>349</v>
      </c>
      <c r="G6159" t="s">
        <v>282</v>
      </c>
      <c r="I6159" t="s">
        <v>351</v>
      </c>
      <c r="J6159" t="s">
        <v>232</v>
      </c>
      <c r="K6159" t="s">
        <v>232</v>
      </c>
      <c r="L6159" t="s">
        <v>232</v>
      </c>
      <c r="M6159" t="s">
        <v>232</v>
      </c>
      <c r="N6159" t="s">
        <v>232</v>
      </c>
      <c r="O6159" t="s">
        <v>232</v>
      </c>
      <c r="P6159" t="s">
        <v>232</v>
      </c>
      <c r="Q6159" t="s">
        <v>232</v>
      </c>
      <c r="R6159" t="s">
        <v>232</v>
      </c>
      <c r="S6159">
        <v>3.645</v>
      </c>
      <c r="T6159">
        <v>4.391</v>
      </c>
      <c r="U6159">
        <v>4.3579999999999997</v>
      </c>
      <c r="V6159">
        <v>4.0540000000000003</v>
      </c>
      <c r="W6159">
        <v>4.5830000000000002</v>
      </c>
      <c r="X6159">
        <v>4.6420000000000003</v>
      </c>
      <c r="Y6159">
        <v>4.3310000000000004</v>
      </c>
      <c r="Z6159">
        <v>4.6539999999999999</v>
      </c>
      <c r="AA6159">
        <v>4.157</v>
      </c>
      <c r="AB6159">
        <v>2.67</v>
      </c>
      <c r="AC6159">
        <v>1.405</v>
      </c>
      <c r="AD6159">
        <v>0.88200000000000001</v>
      </c>
      <c r="AE6159">
        <v>1.206</v>
      </c>
      <c r="AF6159">
        <v>0.64100000000000001</v>
      </c>
      <c r="AG6159">
        <v>1.38</v>
      </c>
      <c r="AH6159">
        <v>2.206</v>
      </c>
      <c r="AI6159">
        <v>3.5680000000000001</v>
      </c>
      <c r="AJ6159">
        <v>4.766</v>
      </c>
      <c r="AK6159">
        <v>3.4159999999999999</v>
      </c>
      <c r="AL6159">
        <v>3.411</v>
      </c>
      <c r="AM6159">
        <v>0.626</v>
      </c>
      <c r="AN6159">
        <v>0.68100000000000005</v>
      </c>
      <c r="AO6159">
        <v>2.2669999999999999</v>
      </c>
      <c r="AP6159">
        <v>2.3250000000000002</v>
      </c>
      <c r="AQ6159">
        <v>2.67</v>
      </c>
      <c r="AR6159">
        <v>3.1150000000000002</v>
      </c>
      <c r="AS6159">
        <v>2.6680000000000001</v>
      </c>
      <c r="AT6159">
        <v>1.466</v>
      </c>
      <c r="AU6159">
        <v>1.3440000000000001</v>
      </c>
      <c r="AV6159">
        <v>0.96899999999999997</v>
      </c>
      <c r="AW6159">
        <v>0.81399999999999995</v>
      </c>
      <c r="AX6159">
        <v>0.64900000000000002</v>
      </c>
      <c r="AY6159">
        <v>0.55500000000000005</v>
      </c>
      <c r="AZ6159">
        <v>0.47699999999999998</v>
      </c>
      <c r="BA6159">
        <v>0.27800000000000002</v>
      </c>
      <c r="BB6159">
        <v>0.28899999999999998</v>
      </c>
      <c r="BC6159">
        <v>2017</v>
      </c>
    </row>
    <row r="6160" spans="1:55" x14ac:dyDescent="0.25">
      <c r="A6160">
        <v>566</v>
      </c>
      <c r="B6160" t="s">
        <v>1504</v>
      </c>
      <c r="C6160" t="s">
        <v>352</v>
      </c>
      <c r="D6160" t="s">
        <v>1505</v>
      </c>
      <c r="E6160" t="s">
        <v>353</v>
      </c>
      <c r="F6160" t="s">
        <v>354</v>
      </c>
      <c r="G6160" t="s">
        <v>229</v>
      </c>
      <c r="H6160" t="s">
        <v>230</v>
      </c>
    </row>
    <row r="6161" spans="1:55" x14ac:dyDescent="0.25">
      <c r="A6161">
        <v>566</v>
      </c>
      <c r="B6161" t="s">
        <v>1504</v>
      </c>
      <c r="C6161" t="s">
        <v>355</v>
      </c>
      <c r="D6161" t="s">
        <v>1505</v>
      </c>
      <c r="E6161" t="s">
        <v>353</v>
      </c>
      <c r="F6161" t="s">
        <v>354</v>
      </c>
      <c r="G6161" t="s">
        <v>282</v>
      </c>
    </row>
    <row r="6162" spans="1:55" x14ac:dyDescent="0.25">
      <c r="A6162">
        <v>566</v>
      </c>
      <c r="B6162" t="s">
        <v>1504</v>
      </c>
      <c r="C6162" t="s">
        <v>356</v>
      </c>
      <c r="D6162" t="s">
        <v>1505</v>
      </c>
      <c r="E6162" t="s">
        <v>357</v>
      </c>
      <c r="F6162" t="s">
        <v>358</v>
      </c>
      <c r="G6162" t="s">
        <v>229</v>
      </c>
      <c r="H6162" t="s">
        <v>230</v>
      </c>
      <c r="I6162" t="s">
        <v>1511</v>
      </c>
      <c r="J6162" t="s">
        <v>232</v>
      </c>
      <c r="K6162" t="s">
        <v>232</v>
      </c>
      <c r="L6162" t="s">
        <v>232</v>
      </c>
      <c r="M6162" t="s">
        <v>232</v>
      </c>
      <c r="N6162" t="s">
        <v>232</v>
      </c>
      <c r="O6162" t="s">
        <v>232</v>
      </c>
      <c r="P6162" t="s">
        <v>232</v>
      </c>
      <c r="Q6162" t="s">
        <v>232</v>
      </c>
      <c r="R6162" t="s">
        <v>232</v>
      </c>
      <c r="S6162" t="s">
        <v>232</v>
      </c>
      <c r="T6162" t="s">
        <v>232</v>
      </c>
      <c r="U6162" t="s">
        <v>232</v>
      </c>
      <c r="V6162" t="s">
        <v>232</v>
      </c>
      <c r="W6162" s="52">
        <v>1242.8699999999999</v>
      </c>
      <c r="X6162" s="52">
        <v>1229.22</v>
      </c>
      <c r="Y6162" s="52">
        <v>1324.43</v>
      </c>
      <c r="Z6162" s="52">
        <v>1316.94</v>
      </c>
      <c r="AA6162" s="52">
        <v>1577.79</v>
      </c>
      <c r="AB6162" s="52">
        <v>1546.67</v>
      </c>
      <c r="AC6162" s="52">
        <v>1814.99</v>
      </c>
      <c r="AD6162" s="52">
        <v>2189.0500000000002</v>
      </c>
      <c r="AE6162" s="52">
        <v>2393.35</v>
      </c>
      <c r="AF6162" s="52">
        <v>2835.87</v>
      </c>
      <c r="AG6162" s="52">
        <v>3368.19</v>
      </c>
      <c r="AH6162" s="52">
        <v>3784.35</v>
      </c>
      <c r="AI6162" s="52">
        <v>3826.96</v>
      </c>
      <c r="AJ6162" s="52">
        <v>3746.09</v>
      </c>
      <c r="AK6162" s="52">
        <v>3611.19</v>
      </c>
      <c r="AL6162" s="52">
        <v>4025.91</v>
      </c>
      <c r="AM6162" s="52">
        <v>4178.87</v>
      </c>
      <c r="AN6162" s="52">
        <v>4472.87</v>
      </c>
      <c r="AO6162" s="52">
        <v>4609.09</v>
      </c>
      <c r="AP6162" s="52">
        <v>5053.71</v>
      </c>
      <c r="AQ6162" s="52">
        <v>5277.77</v>
      </c>
      <c r="AR6162" s="52">
        <v>5314.46</v>
      </c>
      <c r="AS6162" s="52">
        <v>5527.46</v>
      </c>
      <c r="AT6162" s="52">
        <v>5650.93</v>
      </c>
      <c r="AU6162" s="52">
        <v>6309.46</v>
      </c>
      <c r="AV6162" s="52">
        <v>6899.85</v>
      </c>
      <c r="AW6162" s="52">
        <v>7531.77</v>
      </c>
      <c r="AX6162" s="52">
        <v>8162.51</v>
      </c>
      <c r="AY6162" s="52">
        <v>8834.3799999999992</v>
      </c>
      <c r="AZ6162" s="52">
        <v>9567.66</v>
      </c>
      <c r="BA6162" s="52">
        <v>10390.030000000001</v>
      </c>
      <c r="BB6162" s="52">
        <v>11290.74</v>
      </c>
      <c r="BC6162">
        <v>2017</v>
      </c>
    </row>
    <row r="6163" spans="1:55" x14ac:dyDescent="0.25">
      <c r="A6163">
        <v>566</v>
      </c>
      <c r="B6163" t="s">
        <v>1504</v>
      </c>
      <c r="C6163" t="s">
        <v>359</v>
      </c>
      <c r="D6163" t="s">
        <v>1505</v>
      </c>
      <c r="E6163" t="s">
        <v>357</v>
      </c>
      <c r="F6163" t="s">
        <v>358</v>
      </c>
      <c r="G6163" t="s">
        <v>282</v>
      </c>
      <c r="I6163" t="s">
        <v>360</v>
      </c>
      <c r="J6163" t="s">
        <v>232</v>
      </c>
      <c r="K6163" t="s">
        <v>232</v>
      </c>
      <c r="L6163" t="s">
        <v>232</v>
      </c>
      <c r="M6163" t="s">
        <v>232</v>
      </c>
      <c r="N6163" t="s">
        <v>232</v>
      </c>
      <c r="O6163" t="s">
        <v>232</v>
      </c>
      <c r="P6163" t="s">
        <v>232</v>
      </c>
      <c r="Q6163" t="s">
        <v>232</v>
      </c>
      <c r="R6163" t="s">
        <v>232</v>
      </c>
      <c r="S6163" t="s">
        <v>232</v>
      </c>
      <c r="T6163" t="s">
        <v>232</v>
      </c>
      <c r="U6163" t="s">
        <v>232</v>
      </c>
      <c r="V6163" t="s">
        <v>232</v>
      </c>
      <c r="W6163">
        <v>76.08</v>
      </c>
      <c r="X6163">
        <v>65.534000000000006</v>
      </c>
      <c r="Y6163">
        <v>62.718000000000004</v>
      </c>
      <c r="Z6163">
        <v>54.726999999999997</v>
      </c>
      <c r="AA6163">
        <v>58.682000000000002</v>
      </c>
      <c r="AB6163">
        <v>52.38</v>
      </c>
      <c r="AC6163">
        <v>55.945999999999998</v>
      </c>
      <c r="AD6163">
        <v>61.134999999999998</v>
      </c>
      <c r="AE6163">
        <v>61.545000000000002</v>
      </c>
      <c r="AF6163">
        <v>67.546999999999997</v>
      </c>
      <c r="AG6163">
        <v>74.057000000000002</v>
      </c>
      <c r="AH6163">
        <v>73.906999999999996</v>
      </c>
      <c r="AI6163">
        <v>67.403000000000006</v>
      </c>
      <c r="AJ6163">
        <v>59.734999999999999</v>
      </c>
      <c r="AK6163">
        <v>52.390999999999998</v>
      </c>
      <c r="AL6163">
        <v>52.143000000000001</v>
      </c>
      <c r="AM6163">
        <v>52.066000000000003</v>
      </c>
      <c r="AN6163">
        <v>49.679000000000002</v>
      </c>
      <c r="AO6163">
        <v>47.475999999999999</v>
      </c>
      <c r="AP6163">
        <v>47.851999999999997</v>
      </c>
      <c r="AQ6163">
        <v>45.741</v>
      </c>
      <c r="AR6163">
        <v>42.064</v>
      </c>
      <c r="AS6163">
        <v>41.491</v>
      </c>
      <c r="AT6163">
        <v>39.026000000000003</v>
      </c>
      <c r="AU6163">
        <v>39.917000000000002</v>
      </c>
      <c r="AV6163">
        <v>39.601999999999997</v>
      </c>
      <c r="AW6163">
        <v>39.103999999999999</v>
      </c>
      <c r="AX6163">
        <v>38.497</v>
      </c>
      <c r="AY6163">
        <v>37.878</v>
      </c>
      <c r="AZ6163">
        <v>37.319000000000003</v>
      </c>
      <c r="BA6163">
        <v>36.851999999999997</v>
      </c>
      <c r="BB6163">
        <v>36.409999999999997</v>
      </c>
      <c r="BC6163">
        <v>2017</v>
      </c>
    </row>
    <row r="6164" spans="1:55" x14ac:dyDescent="0.25">
      <c r="A6164">
        <v>566</v>
      </c>
      <c r="B6164" t="s">
        <v>1504</v>
      </c>
      <c r="C6164" t="s">
        <v>361</v>
      </c>
      <c r="D6164" t="s">
        <v>1505</v>
      </c>
      <c r="E6164" t="s">
        <v>362</v>
      </c>
      <c r="F6164" t="s">
        <v>363</v>
      </c>
      <c r="G6164" t="s">
        <v>229</v>
      </c>
      <c r="H6164" t="s">
        <v>230</v>
      </c>
      <c r="I6164" t="s">
        <v>1511</v>
      </c>
      <c r="J6164">
        <v>270.74799999999999</v>
      </c>
      <c r="K6164">
        <v>312.78699999999998</v>
      </c>
      <c r="L6164">
        <v>352.30900000000003</v>
      </c>
      <c r="M6164">
        <v>409.95800000000003</v>
      </c>
      <c r="N6164">
        <v>582.57600000000002</v>
      </c>
      <c r="O6164">
        <v>635.22799999999995</v>
      </c>
      <c r="P6164">
        <v>676.33100000000002</v>
      </c>
      <c r="Q6164">
        <v>758.39099999999996</v>
      </c>
      <c r="R6164">
        <v>887.70399999999995</v>
      </c>
      <c r="S6164" s="52">
        <v>1027.95</v>
      </c>
      <c r="T6164" s="52">
        <v>1193.53</v>
      </c>
      <c r="U6164" s="52">
        <v>1382.74</v>
      </c>
      <c r="V6164" s="52">
        <v>1497.46</v>
      </c>
      <c r="W6164" s="52">
        <v>1633.63</v>
      </c>
      <c r="X6164" s="52">
        <v>1875.69</v>
      </c>
      <c r="Y6164" s="52">
        <v>2111.6999999999998</v>
      </c>
      <c r="Z6164" s="52">
        <v>2406.39</v>
      </c>
      <c r="AA6164" s="52">
        <v>2688.72</v>
      </c>
      <c r="AB6164" s="52">
        <v>2952.76</v>
      </c>
      <c r="AC6164" s="52">
        <v>3244.2</v>
      </c>
      <c r="AD6164" s="52">
        <v>3580.71</v>
      </c>
      <c r="AE6164" s="52">
        <v>3888.8</v>
      </c>
      <c r="AF6164" s="52">
        <v>4198.3500000000004</v>
      </c>
      <c r="AG6164" s="52">
        <v>4548.1000000000004</v>
      </c>
      <c r="AH6164" s="52">
        <v>5120.4399999999996</v>
      </c>
      <c r="AI6164" s="52">
        <v>5677.75</v>
      </c>
      <c r="AJ6164" s="52">
        <v>6271.16</v>
      </c>
      <c r="AK6164" s="52">
        <v>6892.72</v>
      </c>
      <c r="AL6164" s="52">
        <v>7720.9</v>
      </c>
      <c r="AM6164" s="52">
        <v>8026.14</v>
      </c>
      <c r="AN6164" s="52">
        <v>9003.48</v>
      </c>
      <c r="AO6164" s="52">
        <v>9708.33</v>
      </c>
      <c r="AP6164" s="52">
        <v>10561.09</v>
      </c>
      <c r="AQ6164" s="52">
        <v>11538.41</v>
      </c>
      <c r="AR6164" s="52">
        <v>12634.19</v>
      </c>
      <c r="AS6164" s="52">
        <v>13322.04</v>
      </c>
      <c r="AT6164" s="52">
        <v>14479.95</v>
      </c>
      <c r="AU6164" s="52">
        <v>15806.36</v>
      </c>
      <c r="AV6164" s="52">
        <v>17422.82</v>
      </c>
      <c r="AW6164" s="52">
        <v>19260.82</v>
      </c>
      <c r="AX6164" s="52">
        <v>21203.1</v>
      </c>
      <c r="AY6164" s="52">
        <v>23323.53</v>
      </c>
      <c r="AZ6164" s="52">
        <v>25637.3</v>
      </c>
      <c r="BA6164" s="52">
        <v>28194.04</v>
      </c>
      <c r="BB6164" s="52">
        <v>31010.26</v>
      </c>
      <c r="BC6164">
        <v>2017</v>
      </c>
    </row>
    <row r="6165" spans="1:55" x14ac:dyDescent="0.25">
      <c r="A6165">
        <v>566</v>
      </c>
      <c r="B6165" t="s">
        <v>1504</v>
      </c>
      <c r="C6165" t="s">
        <v>364</v>
      </c>
      <c r="D6165" t="s">
        <v>1505</v>
      </c>
      <c r="E6165" t="s">
        <v>365</v>
      </c>
      <c r="F6165" t="s">
        <v>366</v>
      </c>
      <c r="G6165" t="s">
        <v>242</v>
      </c>
      <c r="H6165" t="s">
        <v>230</v>
      </c>
      <c r="I6165" t="s">
        <v>1512</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-2.1629999999999998</v>
      </c>
      <c r="AV6165">
        <v>-8.5229999999999997</v>
      </c>
      <c r="AW6165">
        <v>-7.8479999999999999</v>
      </c>
      <c r="AX6165">
        <v>-6.8479999999999999</v>
      </c>
      <c r="AY6165">
        <v>-6.3070000000000004</v>
      </c>
      <c r="AZ6165">
        <v>-6.5019999999999998</v>
      </c>
      <c r="BA6165">
        <v>-7.1950000000000003</v>
      </c>
      <c r="BB6165">
        <v>-7.9850000000000003</v>
      </c>
      <c r="BC6165">
        <v>2017</v>
      </c>
    </row>
    <row r="6166" spans="1:55" x14ac:dyDescent="0.25">
      <c r="A6166">
        <v>566</v>
      </c>
      <c r="B6166" t="s">
        <v>1504</v>
      </c>
      <c r="C6166" t="s">
        <v>368</v>
      </c>
      <c r="D6166" t="s">
        <v>1505</v>
      </c>
      <c r="E6166" t="s">
        <v>365</v>
      </c>
      <c r="F6166" t="s">
        <v>366</v>
      </c>
      <c r="G6166" t="s">
        <v>282</v>
      </c>
      <c r="I6166" t="s">
        <v>369</v>
      </c>
      <c r="J6166">
        <v>-5.282</v>
      </c>
      <c r="K6166">
        <v>-5.2050000000000001</v>
      </c>
      <c r="L6166">
        <v>-7.7569999999999997</v>
      </c>
      <c r="M6166">
        <v>-7.5110000000000001</v>
      </c>
      <c r="N6166">
        <v>-3.7120000000000002</v>
      </c>
      <c r="O6166">
        <v>-0.106</v>
      </c>
      <c r="P6166">
        <v>2.87</v>
      </c>
      <c r="Q6166">
        <v>-1.204</v>
      </c>
      <c r="R6166">
        <v>-0.92700000000000005</v>
      </c>
      <c r="S6166">
        <v>-3.0790000000000002</v>
      </c>
      <c r="T6166">
        <v>-5.4889999999999999</v>
      </c>
      <c r="U6166">
        <v>-2.0550000000000002</v>
      </c>
      <c r="V6166">
        <v>-1.704</v>
      </c>
      <c r="W6166">
        <v>-5.0069999999999997</v>
      </c>
      <c r="X6166">
        <v>-4.1550000000000002</v>
      </c>
      <c r="Y6166">
        <v>-2.411</v>
      </c>
      <c r="Z6166">
        <v>-4.306</v>
      </c>
      <c r="AA6166">
        <v>-4.7690000000000001</v>
      </c>
      <c r="AB6166">
        <v>2.141</v>
      </c>
      <c r="AC6166">
        <v>-3.464</v>
      </c>
      <c r="AD6166">
        <v>-2.75</v>
      </c>
      <c r="AE6166">
        <v>-2.2949999999999999</v>
      </c>
      <c r="AF6166">
        <v>-0.34699999999999998</v>
      </c>
      <c r="AG6166">
        <v>0.34</v>
      </c>
      <c r="AH6166">
        <v>1.778</v>
      </c>
      <c r="AI6166">
        <v>1.931</v>
      </c>
      <c r="AJ6166">
        <v>5.6970000000000001</v>
      </c>
      <c r="AK6166">
        <v>5.4039999999999999</v>
      </c>
      <c r="AL6166">
        <v>8.3000000000000004E-2</v>
      </c>
      <c r="AM6166">
        <v>5.0140000000000002</v>
      </c>
      <c r="AN6166">
        <v>3.597</v>
      </c>
      <c r="AO6166">
        <v>2.5169999999999999</v>
      </c>
      <c r="AP6166">
        <v>2.7789999999999999</v>
      </c>
      <c r="AQ6166">
        <v>4.1879999999999997</v>
      </c>
      <c r="AR6166">
        <v>3.78</v>
      </c>
      <c r="AS6166">
        <v>2.4820000000000002</v>
      </c>
      <c r="AT6166">
        <v>-0.39300000000000002</v>
      </c>
      <c r="AU6166">
        <v>-0.69</v>
      </c>
      <c r="AV6166">
        <v>-2.5760000000000001</v>
      </c>
      <c r="AW6166">
        <v>-2.2000000000000002</v>
      </c>
      <c r="AX6166">
        <v>-1.76</v>
      </c>
      <c r="AY6166">
        <v>-1.4870000000000001</v>
      </c>
      <c r="AZ6166">
        <v>-1.395</v>
      </c>
      <c r="BA6166">
        <v>-1.403</v>
      </c>
      <c r="BB6166">
        <v>-1.4159999999999999</v>
      </c>
      <c r="BC6166">
        <v>2017</v>
      </c>
    </row>
    <row r="6167" spans="1:55" x14ac:dyDescent="0.25">
      <c r="A6167">
        <v>964</v>
      </c>
      <c r="B6167" t="s">
        <v>1513</v>
      </c>
      <c r="C6167" t="s">
        <v>225</v>
      </c>
      <c r="D6167" t="s">
        <v>1514</v>
      </c>
      <c r="E6167" t="s">
        <v>227</v>
      </c>
      <c r="F6167" t="s">
        <v>228</v>
      </c>
      <c r="G6167" t="s">
        <v>229</v>
      </c>
      <c r="H6167" t="s">
        <v>230</v>
      </c>
      <c r="I6167" t="s">
        <v>1515</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52">
        <v>1001.75</v>
      </c>
      <c r="AF6167" s="52">
        <v>1016.21</v>
      </c>
      <c r="AG6167" s="52">
        <v>1052.4100000000001</v>
      </c>
      <c r="AH6167" s="52">
        <v>1106.46</v>
      </c>
      <c r="AI6167" s="52">
        <v>1145.1099999999999</v>
      </c>
      <c r="AJ6167" s="52">
        <v>1215.8800000000001</v>
      </c>
      <c r="AK6167" s="52">
        <v>1301.4100000000001</v>
      </c>
      <c r="AL6167" s="52">
        <v>1356.72</v>
      </c>
      <c r="AM6167" s="52">
        <v>1394.98</v>
      </c>
      <c r="AN6167" s="52">
        <v>1445.3</v>
      </c>
      <c r="AO6167" s="52">
        <v>1517.81</v>
      </c>
      <c r="AP6167" s="52">
        <v>1542.22</v>
      </c>
      <c r="AQ6167" s="52">
        <v>1563.68</v>
      </c>
      <c r="AR6167" s="52">
        <v>1615.57</v>
      </c>
      <c r="AS6167" s="52">
        <v>1677.59</v>
      </c>
      <c r="AT6167" s="52">
        <v>1728.97</v>
      </c>
      <c r="AU6167" s="52">
        <v>1812.06</v>
      </c>
      <c r="AV6167" s="52">
        <v>1904.47</v>
      </c>
      <c r="AW6167" s="52">
        <v>1976.25</v>
      </c>
      <c r="AX6167" s="52">
        <v>2038.26</v>
      </c>
      <c r="AY6167" s="52">
        <v>2096</v>
      </c>
      <c r="AZ6167" s="52">
        <v>2154.91</v>
      </c>
      <c r="BA6167" s="52">
        <v>2214.65</v>
      </c>
      <c r="BB6167" s="52">
        <v>2276.15</v>
      </c>
      <c r="BC6167">
        <v>2018</v>
      </c>
    </row>
    <row r="6168" spans="1:55" x14ac:dyDescent="0.25">
      <c r="A6168">
        <v>964</v>
      </c>
      <c r="B6168" t="s">
        <v>1513</v>
      </c>
      <c r="C6168" t="s">
        <v>233</v>
      </c>
      <c r="D6168" t="s">
        <v>1514</v>
      </c>
      <c r="E6168" t="s">
        <v>227</v>
      </c>
      <c r="F6168" t="s">
        <v>234</v>
      </c>
      <c r="G6168" t="s">
        <v>235</v>
      </c>
      <c r="I6168" t="s">
        <v>236</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3.4940000000000002</v>
      </c>
      <c r="AJ6168">
        <v>6.18</v>
      </c>
      <c r="AK6168">
        <v>7.0350000000000001</v>
      </c>
      <c r="AL6168">
        <v>4.25</v>
      </c>
      <c r="AM6168">
        <v>2.82</v>
      </c>
      <c r="AN6168">
        <v>3.6070000000000002</v>
      </c>
      <c r="AO6168">
        <v>5.0170000000000003</v>
      </c>
      <c r="AP6168">
        <v>1.6080000000000001</v>
      </c>
      <c r="AQ6168">
        <v>1.3919999999999999</v>
      </c>
      <c r="AR6168">
        <v>3.3180000000000001</v>
      </c>
      <c r="AS6168">
        <v>3.839</v>
      </c>
      <c r="AT6168">
        <v>3.0630000000000002</v>
      </c>
      <c r="AU6168">
        <v>4.806</v>
      </c>
      <c r="AV6168">
        <v>5.0990000000000002</v>
      </c>
      <c r="AW6168">
        <v>3.7690000000000001</v>
      </c>
      <c r="AX6168">
        <v>3.1379999999999999</v>
      </c>
      <c r="AY6168">
        <v>2.8330000000000002</v>
      </c>
      <c r="AZ6168">
        <v>2.8109999999999999</v>
      </c>
      <c r="BA6168">
        <v>2.7719999999999998</v>
      </c>
      <c r="BB6168">
        <v>2.7770000000000001</v>
      </c>
      <c r="BC6168">
        <v>2018</v>
      </c>
    </row>
    <row r="6169" spans="1:55" x14ac:dyDescent="0.25">
      <c r="A6169">
        <v>964</v>
      </c>
      <c r="B6169" t="s">
        <v>1513</v>
      </c>
      <c r="C6169" t="s">
        <v>237</v>
      </c>
      <c r="D6169" t="s">
        <v>1514</v>
      </c>
      <c r="E6169" t="s">
        <v>238</v>
      </c>
      <c r="F6169" t="s">
        <v>239</v>
      </c>
      <c r="G6169" t="s">
        <v>229</v>
      </c>
      <c r="H6169" t="s">
        <v>230</v>
      </c>
      <c r="I6169" t="s">
        <v>1515</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990.46799999999996</v>
      </c>
      <c r="AJ6169" s="52">
        <v>1069.82</v>
      </c>
      <c r="AK6169" s="52">
        <v>1187.6099999999999</v>
      </c>
      <c r="AL6169" s="52">
        <v>1286.07</v>
      </c>
      <c r="AM6169" s="52">
        <v>1372.21</v>
      </c>
      <c r="AN6169" s="52">
        <v>1445.3</v>
      </c>
      <c r="AO6169" s="52">
        <v>1566.82</v>
      </c>
      <c r="AP6169" s="52">
        <v>1629.43</v>
      </c>
      <c r="AQ6169" s="52">
        <v>1656.9</v>
      </c>
      <c r="AR6169" s="52">
        <v>1720.43</v>
      </c>
      <c r="AS6169" s="52">
        <v>1800.23</v>
      </c>
      <c r="AT6169" s="52">
        <v>1861.11</v>
      </c>
      <c r="AU6169" s="52">
        <v>1988.73</v>
      </c>
      <c r="AV6169" s="52">
        <v>2116.39</v>
      </c>
      <c r="AW6169" s="52">
        <v>2248.98</v>
      </c>
      <c r="AX6169" s="52">
        <v>2357.23</v>
      </c>
      <c r="AY6169" s="52">
        <v>2461.75</v>
      </c>
      <c r="AZ6169" s="52">
        <v>2580.9899999999998</v>
      </c>
      <c r="BA6169" s="52">
        <v>2709.95</v>
      </c>
      <c r="BB6169" s="52">
        <v>2845.39</v>
      </c>
      <c r="BC6169">
        <v>2018</v>
      </c>
    </row>
    <row r="6170" spans="1:55" x14ac:dyDescent="0.25">
      <c r="A6170">
        <v>964</v>
      </c>
      <c r="B6170" t="s">
        <v>1513</v>
      </c>
      <c r="C6170" t="s">
        <v>240</v>
      </c>
      <c r="D6170" t="s">
        <v>1514</v>
      </c>
      <c r="E6170" t="s">
        <v>238</v>
      </c>
      <c r="F6170" t="s">
        <v>241</v>
      </c>
      <c r="G6170" t="s">
        <v>242</v>
      </c>
      <c r="H6170" t="s">
        <v>230</v>
      </c>
      <c r="I6170" t="s">
        <v>243</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306.14499999999998</v>
      </c>
      <c r="AJ6170">
        <v>344.75900000000001</v>
      </c>
      <c r="AK6170">
        <v>429.47300000000001</v>
      </c>
      <c r="AL6170">
        <v>533.79999999999995</v>
      </c>
      <c r="AM6170">
        <v>440.14</v>
      </c>
      <c r="AN6170">
        <v>479.161</v>
      </c>
      <c r="AO6170">
        <v>528.57100000000003</v>
      </c>
      <c r="AP6170">
        <v>500.846</v>
      </c>
      <c r="AQ6170">
        <v>524.399</v>
      </c>
      <c r="AR6170">
        <v>545.28399999999999</v>
      </c>
      <c r="AS6170">
        <v>477.56799999999998</v>
      </c>
      <c r="AT6170">
        <v>471.84300000000002</v>
      </c>
      <c r="AU6170">
        <v>526.59400000000005</v>
      </c>
      <c r="AV6170">
        <v>586.01499999999999</v>
      </c>
      <c r="AW6170">
        <v>593.29499999999996</v>
      </c>
      <c r="AX6170">
        <v>643.274</v>
      </c>
      <c r="AY6170">
        <v>695.18700000000001</v>
      </c>
      <c r="AZ6170">
        <v>753.26499999999999</v>
      </c>
      <c r="BA6170">
        <v>816.26900000000001</v>
      </c>
      <c r="BB6170">
        <v>883.87099999999998</v>
      </c>
      <c r="BC6170">
        <v>2018</v>
      </c>
    </row>
    <row r="6171" spans="1:55" x14ac:dyDescent="0.25">
      <c r="A6171">
        <v>964</v>
      </c>
      <c r="B6171" t="s">
        <v>1513</v>
      </c>
      <c r="C6171" t="s">
        <v>244</v>
      </c>
      <c r="D6171" t="s">
        <v>1514</v>
      </c>
      <c r="E6171" t="s">
        <v>238</v>
      </c>
      <c r="F6171" t="s">
        <v>245</v>
      </c>
      <c r="G6171" t="s">
        <v>246</v>
      </c>
      <c r="H6171" t="s">
        <v>230</v>
      </c>
      <c r="I6171" t="s">
        <v>243</v>
      </c>
      <c r="J6171">
        <v>169.226</v>
      </c>
      <c r="K6171">
        <v>166.71299999999999</v>
      </c>
      <c r="L6171">
        <v>168.435</v>
      </c>
      <c r="M6171">
        <v>184.834</v>
      </c>
      <c r="N6171">
        <v>190.80199999999999</v>
      </c>
      <c r="O6171">
        <v>204.43799999999999</v>
      </c>
      <c r="P6171">
        <v>215.84200000000001</v>
      </c>
      <c r="Q6171">
        <v>226.27099999999999</v>
      </c>
      <c r="R6171">
        <v>241.946</v>
      </c>
      <c r="S6171">
        <v>261.017</v>
      </c>
      <c r="T6171">
        <v>251.36799999999999</v>
      </c>
      <c r="U6171">
        <v>241.66499999999999</v>
      </c>
      <c r="V6171">
        <v>252.197</v>
      </c>
      <c r="W6171">
        <v>269.24099999999999</v>
      </c>
      <c r="X6171">
        <v>289.39699999999999</v>
      </c>
      <c r="Y6171">
        <v>315.34300000000002</v>
      </c>
      <c r="Z6171">
        <v>341.15199999999999</v>
      </c>
      <c r="AA6171">
        <v>371.62700000000001</v>
      </c>
      <c r="AB6171">
        <v>394.53199999999998</v>
      </c>
      <c r="AC6171">
        <v>418.33600000000001</v>
      </c>
      <c r="AD6171">
        <v>445.90499999999997</v>
      </c>
      <c r="AE6171">
        <v>461.17700000000002</v>
      </c>
      <c r="AF6171">
        <v>475.23599999999999</v>
      </c>
      <c r="AG6171">
        <v>501.30500000000001</v>
      </c>
      <c r="AH6171">
        <v>541.23900000000003</v>
      </c>
      <c r="AI6171">
        <v>577.596</v>
      </c>
      <c r="AJ6171">
        <v>631.85</v>
      </c>
      <c r="AK6171">
        <v>694.46799999999996</v>
      </c>
      <c r="AL6171">
        <v>738.06200000000001</v>
      </c>
      <c r="AM6171">
        <v>764.66300000000001</v>
      </c>
      <c r="AN6171">
        <v>801.47500000000002</v>
      </c>
      <c r="AO6171">
        <v>859.27</v>
      </c>
      <c r="AP6171">
        <v>889.83299999999997</v>
      </c>
      <c r="AQ6171">
        <v>918.048</v>
      </c>
      <c r="AR6171">
        <v>966.45899999999995</v>
      </c>
      <c r="AS6171" s="52">
        <v>1014.29</v>
      </c>
      <c r="AT6171" s="52">
        <v>1056.78</v>
      </c>
      <c r="AU6171" s="52">
        <v>1128.6300000000001</v>
      </c>
      <c r="AV6171" s="52">
        <v>1212.93</v>
      </c>
      <c r="AW6171" s="52">
        <v>1281.02</v>
      </c>
      <c r="AX6171" s="52">
        <v>1348.8</v>
      </c>
      <c r="AY6171" s="52">
        <v>1415.85</v>
      </c>
      <c r="AZ6171" s="52">
        <v>1485.76</v>
      </c>
      <c r="BA6171" s="52">
        <v>1558.59</v>
      </c>
      <c r="BB6171" s="52">
        <v>1635.4</v>
      </c>
      <c r="BC6171">
        <v>2018</v>
      </c>
    </row>
    <row r="6172" spans="1:55" x14ac:dyDescent="0.25">
      <c r="A6172">
        <v>964</v>
      </c>
      <c r="B6172" t="s">
        <v>1513</v>
      </c>
      <c r="C6172" t="s">
        <v>247</v>
      </c>
      <c r="D6172" t="s">
        <v>1514</v>
      </c>
      <c r="E6172" t="s">
        <v>248</v>
      </c>
      <c r="F6172" t="s">
        <v>249</v>
      </c>
      <c r="G6172" t="s">
        <v>250</v>
      </c>
      <c r="I6172" t="s">
        <v>251</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v>
      </c>
      <c r="AT6172">
        <v>107.643</v>
      </c>
      <c r="AU6172">
        <v>109.75</v>
      </c>
      <c r="AV6172">
        <v>111.128</v>
      </c>
      <c r="AW6172">
        <v>113.801</v>
      </c>
      <c r="AX6172">
        <v>115.649</v>
      </c>
      <c r="AY6172">
        <v>117.45</v>
      </c>
      <c r="AZ6172">
        <v>119.77200000000001</v>
      </c>
      <c r="BA6172">
        <v>122.36499999999999</v>
      </c>
      <c r="BB6172">
        <v>125.009</v>
      </c>
      <c r="BC6172">
        <v>2018</v>
      </c>
    </row>
    <row r="6173" spans="1:55" x14ac:dyDescent="0.25">
      <c r="A6173">
        <v>964</v>
      </c>
      <c r="B6173" t="s">
        <v>1513</v>
      </c>
      <c r="C6173" t="s">
        <v>252</v>
      </c>
      <c r="D6173" t="s">
        <v>1514</v>
      </c>
      <c r="E6173" t="s">
        <v>253</v>
      </c>
      <c r="F6173" t="s">
        <v>254</v>
      </c>
      <c r="G6173" t="s">
        <v>229</v>
      </c>
      <c r="H6173" t="s">
        <v>220</v>
      </c>
      <c r="I6173" t="s">
        <v>255</v>
      </c>
      <c r="J6173" s="52">
        <v>19507.29</v>
      </c>
      <c r="K6173" s="52">
        <v>17400.060000000001</v>
      </c>
      <c r="L6173" s="52">
        <v>16405.990000000002</v>
      </c>
      <c r="M6173" s="52">
        <v>17081.91</v>
      </c>
      <c r="N6173" s="52">
        <v>16873.36</v>
      </c>
      <c r="O6173" s="52">
        <v>17394.48</v>
      </c>
      <c r="P6173" s="52">
        <v>17891.650000000001</v>
      </c>
      <c r="Q6173" s="52">
        <v>18210.38</v>
      </c>
      <c r="R6173" s="52">
        <v>18790.740000000002</v>
      </c>
      <c r="S6173" s="52">
        <v>19487.57</v>
      </c>
      <c r="T6173" s="52">
        <v>17918.62</v>
      </c>
      <c r="U6173" s="52">
        <v>16619.82</v>
      </c>
      <c r="V6173" s="52">
        <v>16913.509999999998</v>
      </c>
      <c r="W6173" s="52">
        <v>17585.900000000001</v>
      </c>
      <c r="X6173" s="52">
        <v>18468.810000000001</v>
      </c>
      <c r="Y6173" s="52">
        <v>19711.5</v>
      </c>
      <c r="Z6173" s="52">
        <v>20925.7</v>
      </c>
      <c r="AA6173" s="52">
        <v>22391.22</v>
      </c>
      <c r="AB6173" s="52">
        <v>23494.13</v>
      </c>
      <c r="AC6173" s="52">
        <v>24552.61</v>
      </c>
      <c r="AD6173" s="52">
        <v>25868.560000000001</v>
      </c>
      <c r="AE6173" s="52">
        <v>26186.75</v>
      </c>
      <c r="AF6173" s="52">
        <v>26572.91</v>
      </c>
      <c r="AG6173" s="52">
        <v>27536.6</v>
      </c>
      <c r="AH6173" s="52">
        <v>28971.95</v>
      </c>
      <c r="AI6173" s="52">
        <v>29997.32</v>
      </c>
      <c r="AJ6173" s="52">
        <v>31865.07</v>
      </c>
      <c r="AK6173" s="52">
        <v>34134.980000000003</v>
      </c>
      <c r="AL6173" s="52">
        <v>35594.800000000003</v>
      </c>
      <c r="AM6173" s="52">
        <v>36579.230000000003</v>
      </c>
      <c r="AN6173" s="52">
        <v>38011.269999999997</v>
      </c>
      <c r="AO6173" s="52">
        <v>39876.620000000003</v>
      </c>
      <c r="AP6173" s="52">
        <v>40516.65</v>
      </c>
      <c r="AQ6173" s="52">
        <v>41081.97</v>
      </c>
      <c r="AR6173" s="52">
        <v>42495.12</v>
      </c>
      <c r="AS6173" s="52">
        <v>44140.68</v>
      </c>
      <c r="AT6173" s="52">
        <v>45538.559999999998</v>
      </c>
      <c r="AU6173" s="52">
        <v>47719.81</v>
      </c>
      <c r="AV6173" s="52">
        <v>50148.36</v>
      </c>
      <c r="AW6173" s="52">
        <v>52062.559999999998</v>
      </c>
      <c r="AX6173" s="52">
        <v>53729.79</v>
      </c>
      <c r="AY6173" s="52">
        <v>55296.26</v>
      </c>
      <c r="AZ6173" s="52">
        <v>56907.26</v>
      </c>
      <c r="BA6173" s="52">
        <v>58555.64</v>
      </c>
      <c r="BB6173" s="52">
        <v>60268.92</v>
      </c>
      <c r="BC6173">
        <v>2018</v>
      </c>
    </row>
    <row r="6174" spans="1:55" x14ac:dyDescent="0.25">
      <c r="A6174">
        <v>964</v>
      </c>
      <c r="B6174" t="s">
        <v>1513</v>
      </c>
      <c r="C6174" t="s">
        <v>256</v>
      </c>
      <c r="D6174" t="s">
        <v>1514</v>
      </c>
      <c r="E6174" t="s">
        <v>253</v>
      </c>
      <c r="F6174" t="s">
        <v>257</v>
      </c>
      <c r="G6174" t="s">
        <v>258</v>
      </c>
      <c r="H6174" t="s">
        <v>220</v>
      </c>
      <c r="I6174" t="s">
        <v>255</v>
      </c>
      <c r="J6174" s="52">
        <v>11043.55</v>
      </c>
      <c r="K6174" s="52">
        <v>9850.6</v>
      </c>
      <c r="L6174" s="52">
        <v>9287.83</v>
      </c>
      <c r="M6174" s="52">
        <v>9670.48</v>
      </c>
      <c r="N6174" s="52">
        <v>9552.42</v>
      </c>
      <c r="O6174" s="52">
        <v>9847.44</v>
      </c>
      <c r="P6174" s="52">
        <v>10128.89</v>
      </c>
      <c r="Q6174" s="52">
        <v>10309.34</v>
      </c>
      <c r="R6174" s="52">
        <v>10637.89</v>
      </c>
      <c r="S6174" s="52">
        <v>11032.38</v>
      </c>
      <c r="T6174" s="52">
        <v>10144.16</v>
      </c>
      <c r="U6174" s="52">
        <v>9408.8799999999992</v>
      </c>
      <c r="V6174" s="52">
        <v>9575.15</v>
      </c>
      <c r="W6174" s="52">
        <v>9955.7999999999993</v>
      </c>
      <c r="X6174" s="52">
        <v>10455.64</v>
      </c>
      <c r="Y6174" s="52">
        <v>11159.16</v>
      </c>
      <c r="Z6174" s="52">
        <v>11846.55</v>
      </c>
      <c r="AA6174" s="52">
        <v>12676.21</v>
      </c>
      <c r="AB6174" s="52">
        <v>13300.59</v>
      </c>
      <c r="AC6174" s="52">
        <v>13899.83</v>
      </c>
      <c r="AD6174" s="52">
        <v>14644.82</v>
      </c>
      <c r="AE6174" s="52">
        <v>14824.95</v>
      </c>
      <c r="AF6174" s="52">
        <v>15043.56</v>
      </c>
      <c r="AG6174" s="52">
        <v>15589.14</v>
      </c>
      <c r="AH6174" s="52">
        <v>16401.72</v>
      </c>
      <c r="AI6174" s="52">
        <v>16982.21</v>
      </c>
      <c r="AJ6174" s="52">
        <v>18039.59</v>
      </c>
      <c r="AK6174" s="52">
        <v>19324.64</v>
      </c>
      <c r="AL6174" s="52">
        <v>20151.07</v>
      </c>
      <c r="AM6174" s="52">
        <v>20708.38</v>
      </c>
      <c r="AN6174" s="52">
        <v>21519.1</v>
      </c>
      <c r="AO6174" s="52">
        <v>22575.119999999999</v>
      </c>
      <c r="AP6174" s="52">
        <v>22937.45</v>
      </c>
      <c r="AQ6174" s="52">
        <v>23257.49</v>
      </c>
      <c r="AR6174" s="52">
        <v>24057.51</v>
      </c>
      <c r="AS6174" s="52">
        <v>24989.1</v>
      </c>
      <c r="AT6174" s="52">
        <v>25780.48</v>
      </c>
      <c r="AU6174" s="52">
        <v>27015.34</v>
      </c>
      <c r="AV6174" s="52">
        <v>28390.2</v>
      </c>
      <c r="AW6174" s="52">
        <v>29473.87</v>
      </c>
      <c r="AX6174" s="52">
        <v>30417.73</v>
      </c>
      <c r="AY6174" s="52">
        <v>31304.55</v>
      </c>
      <c r="AZ6174" s="52">
        <v>32216.58</v>
      </c>
      <c r="BA6174" s="52">
        <v>33149.760000000002</v>
      </c>
      <c r="BB6174" s="52">
        <v>34119.69</v>
      </c>
      <c r="BC6174">
        <v>2018</v>
      </c>
    </row>
    <row r="6175" spans="1:55" x14ac:dyDescent="0.25">
      <c r="A6175">
        <v>964</v>
      </c>
      <c r="B6175" t="s">
        <v>1513</v>
      </c>
      <c r="C6175" t="s">
        <v>259</v>
      </c>
      <c r="D6175" t="s">
        <v>1514</v>
      </c>
      <c r="E6175" t="s">
        <v>260</v>
      </c>
      <c r="F6175" t="s">
        <v>261</v>
      </c>
      <c r="G6175" t="s">
        <v>229</v>
      </c>
      <c r="H6175" t="s">
        <v>220</v>
      </c>
      <c r="I6175" t="s">
        <v>262</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52">
        <v>1544.55</v>
      </c>
      <c r="U6175" s="52">
        <v>2223.85</v>
      </c>
      <c r="V6175" s="52">
        <v>3150.25</v>
      </c>
      <c r="W6175" s="52">
        <v>4258.84</v>
      </c>
      <c r="X6175" s="52">
        <v>6107.68</v>
      </c>
      <c r="Y6175" s="52">
        <v>8740.7099999999991</v>
      </c>
      <c r="Z6175" s="52">
        <v>10941.27</v>
      </c>
      <c r="AA6175" s="52">
        <v>13337.53</v>
      </c>
      <c r="AB6175" s="52">
        <v>15543.26</v>
      </c>
      <c r="AC6175" s="52">
        <v>17215.939999999999</v>
      </c>
      <c r="AD6175" s="52">
        <v>19454.099999999999</v>
      </c>
      <c r="AE6175" s="52">
        <v>20378.650000000001</v>
      </c>
      <c r="AF6175" s="52">
        <v>21196.92</v>
      </c>
      <c r="AG6175" s="52">
        <v>22134.03</v>
      </c>
      <c r="AH6175" s="52">
        <v>24431.71</v>
      </c>
      <c r="AI6175" s="52">
        <v>25946.240000000002</v>
      </c>
      <c r="AJ6175" s="52">
        <v>28037.38</v>
      </c>
      <c r="AK6175" s="52">
        <v>31149.89</v>
      </c>
      <c r="AL6175" s="52">
        <v>33741.25</v>
      </c>
      <c r="AM6175" s="52">
        <v>35982.080000000002</v>
      </c>
      <c r="AN6175" s="52">
        <v>38011.269999999997</v>
      </c>
      <c r="AO6175" s="52">
        <v>41164.269999999997</v>
      </c>
      <c r="AP6175" s="52">
        <v>42807.74</v>
      </c>
      <c r="AQ6175" s="52">
        <v>43530.879999999997</v>
      </c>
      <c r="AR6175" s="52">
        <v>45253.21</v>
      </c>
      <c r="AS6175" s="52">
        <v>47367.41</v>
      </c>
      <c r="AT6175" s="52">
        <v>49018.92</v>
      </c>
      <c r="AU6175" s="52">
        <v>52372.27</v>
      </c>
      <c r="AV6175" s="52">
        <v>55728.7</v>
      </c>
      <c r="AW6175" s="52">
        <v>59247.51</v>
      </c>
      <c r="AX6175" s="52">
        <v>62138.12</v>
      </c>
      <c r="AY6175" s="52">
        <v>64945.56</v>
      </c>
      <c r="AZ6175" s="52">
        <v>68159.149999999994</v>
      </c>
      <c r="BA6175" s="52">
        <v>71651.429999999993</v>
      </c>
      <c r="BB6175" s="52">
        <v>75341.440000000002</v>
      </c>
      <c r="BC6175">
        <v>2018</v>
      </c>
    </row>
    <row r="6176" spans="1:55" x14ac:dyDescent="0.25">
      <c r="A6176">
        <v>964</v>
      </c>
      <c r="B6176" t="s">
        <v>1513</v>
      </c>
      <c r="C6176" t="s">
        <v>263</v>
      </c>
      <c r="D6176" t="s">
        <v>1514</v>
      </c>
      <c r="E6176" t="s">
        <v>260</v>
      </c>
      <c r="F6176" t="s">
        <v>264</v>
      </c>
      <c r="G6176" t="s">
        <v>242</v>
      </c>
      <c r="H6176" t="s">
        <v>220</v>
      </c>
      <c r="I6176" t="s">
        <v>262</v>
      </c>
      <c r="J6176" s="52">
        <v>1591.91</v>
      </c>
      <c r="K6176" s="52">
        <v>1494.9</v>
      </c>
      <c r="L6176" s="52">
        <v>1799.92</v>
      </c>
      <c r="M6176" s="52">
        <v>2052.91</v>
      </c>
      <c r="N6176" s="52">
        <v>2038.03</v>
      </c>
      <c r="O6176" s="52">
        <v>1896.08</v>
      </c>
      <c r="P6176" s="52">
        <v>1961.68</v>
      </c>
      <c r="Q6176" s="52">
        <v>1687.8</v>
      </c>
      <c r="R6176" s="52">
        <v>1815.82</v>
      </c>
      <c r="S6176" s="52">
        <v>1768.61</v>
      </c>
      <c r="T6176" s="52">
        <v>1625.84</v>
      </c>
      <c r="U6176" s="52">
        <v>2101.35</v>
      </c>
      <c r="V6176" s="52">
        <v>2311.09</v>
      </c>
      <c r="W6176" s="52">
        <v>2347.12</v>
      </c>
      <c r="X6176" s="52">
        <v>2687.41</v>
      </c>
      <c r="Y6176" s="52">
        <v>3605.16</v>
      </c>
      <c r="Z6176" s="52">
        <v>4058.18</v>
      </c>
      <c r="AA6176" s="52">
        <v>4067.96</v>
      </c>
      <c r="AB6176" s="52">
        <v>4450.33</v>
      </c>
      <c r="AC6176" s="52">
        <v>4339.6000000000004</v>
      </c>
      <c r="AD6176" s="52">
        <v>4476.25</v>
      </c>
      <c r="AE6176" s="52">
        <v>4978.05</v>
      </c>
      <c r="AF6176" s="52">
        <v>5195.28</v>
      </c>
      <c r="AG6176" s="52">
        <v>5691.34</v>
      </c>
      <c r="AH6176" s="52">
        <v>6684.46</v>
      </c>
      <c r="AI6176" s="52">
        <v>8019.77</v>
      </c>
      <c r="AJ6176" s="52">
        <v>9035.26</v>
      </c>
      <c r="AK6176" s="52">
        <v>11264.72</v>
      </c>
      <c r="AL6176" s="52">
        <v>14004.76</v>
      </c>
      <c r="AM6176" s="52">
        <v>11541.35</v>
      </c>
      <c r="AN6176" s="52">
        <v>12601.92</v>
      </c>
      <c r="AO6176" s="52">
        <v>13886.83</v>
      </c>
      <c r="AP6176" s="52">
        <v>13158.07</v>
      </c>
      <c r="AQ6176" s="52">
        <v>13777.3</v>
      </c>
      <c r="AR6176" s="52">
        <v>14342.83</v>
      </c>
      <c r="AS6176" s="52">
        <v>12565.74</v>
      </c>
      <c r="AT6176" s="52">
        <v>12427.65</v>
      </c>
      <c r="AU6176" s="52">
        <v>13867.61</v>
      </c>
      <c r="AV6176" s="52">
        <v>15430.93</v>
      </c>
      <c r="AW6176" s="52">
        <v>15629.88</v>
      </c>
      <c r="AX6176" s="52">
        <v>16957.14</v>
      </c>
      <c r="AY6176" s="52">
        <v>18340.34</v>
      </c>
      <c r="AZ6176" s="52">
        <v>19892.36</v>
      </c>
      <c r="BA6176" s="52">
        <v>21582.3</v>
      </c>
      <c r="BB6176" s="52">
        <v>23403.54</v>
      </c>
      <c r="BC6176">
        <v>2018</v>
      </c>
    </row>
    <row r="6177" spans="1:55" x14ac:dyDescent="0.25">
      <c r="A6177">
        <v>964</v>
      </c>
      <c r="B6177" t="s">
        <v>1513</v>
      </c>
      <c r="C6177" t="s">
        <v>265</v>
      </c>
      <c r="D6177" t="s">
        <v>1514</v>
      </c>
      <c r="E6177" t="s">
        <v>260</v>
      </c>
      <c r="F6177" t="s">
        <v>266</v>
      </c>
      <c r="G6177" t="s">
        <v>246</v>
      </c>
      <c r="H6177" t="s">
        <v>220</v>
      </c>
      <c r="I6177" t="s">
        <v>262</v>
      </c>
      <c r="J6177" s="52">
        <v>4758</v>
      </c>
      <c r="K6177" s="52">
        <v>4645.5600000000004</v>
      </c>
      <c r="L6177" s="52">
        <v>4650.79</v>
      </c>
      <c r="M6177" s="52">
        <v>5032.05</v>
      </c>
      <c r="N6177" s="52">
        <v>5149.9799999999996</v>
      </c>
      <c r="O6177" s="52">
        <v>5476.95</v>
      </c>
      <c r="P6177" s="52">
        <v>5746.9</v>
      </c>
      <c r="Q6177" s="52">
        <v>5993.95</v>
      </c>
      <c r="R6177" s="52">
        <v>6403.09</v>
      </c>
      <c r="S6177" s="52">
        <v>6900.9</v>
      </c>
      <c r="T6177" s="52">
        <v>6582.78</v>
      </c>
      <c r="U6177" s="52">
        <v>6312.14</v>
      </c>
      <c r="V6177" s="52">
        <v>6570.08</v>
      </c>
      <c r="W6177" s="52">
        <v>6993.12</v>
      </c>
      <c r="X6177" s="52">
        <v>7501.03</v>
      </c>
      <c r="Y6177" s="52">
        <v>8173.61</v>
      </c>
      <c r="Z6177" s="52">
        <v>8835.98</v>
      </c>
      <c r="AA6177" s="52">
        <v>9617.84</v>
      </c>
      <c r="AB6177" s="52">
        <v>10205.17</v>
      </c>
      <c r="AC6177" s="52">
        <v>10818.95</v>
      </c>
      <c r="AD6177" s="52">
        <v>11653.61</v>
      </c>
      <c r="AE6177" s="52">
        <v>12055.67</v>
      </c>
      <c r="AF6177" s="52">
        <v>12427</v>
      </c>
      <c r="AG6177" s="52">
        <v>13116.81</v>
      </c>
      <c r="AH6177" s="52">
        <v>14172.05</v>
      </c>
      <c r="AI6177" s="52">
        <v>15130.67</v>
      </c>
      <c r="AJ6177" s="52">
        <v>16559.189999999999</v>
      </c>
      <c r="AK6177" s="52">
        <v>18215.330000000002</v>
      </c>
      <c r="AL6177" s="52">
        <v>19363.75</v>
      </c>
      <c r="AM6177" s="52">
        <v>20051</v>
      </c>
      <c r="AN6177" s="52">
        <v>21078.77</v>
      </c>
      <c r="AO6177" s="52">
        <v>22575.119999999999</v>
      </c>
      <c r="AP6177" s="52">
        <v>23377.42</v>
      </c>
      <c r="AQ6177" s="52">
        <v>24119.46</v>
      </c>
      <c r="AR6177" s="52">
        <v>25421.200000000001</v>
      </c>
      <c r="AS6177" s="52">
        <v>26687.99</v>
      </c>
      <c r="AT6177" s="52">
        <v>27834.13</v>
      </c>
      <c r="AU6177" s="52">
        <v>29721.84</v>
      </c>
      <c r="AV6177" s="52">
        <v>31938.66</v>
      </c>
      <c r="AW6177" s="52">
        <v>33747.360000000001</v>
      </c>
      <c r="AX6177" s="52">
        <v>35555.339999999997</v>
      </c>
      <c r="AY6177" s="52">
        <v>37352.620000000003</v>
      </c>
      <c r="AZ6177" s="52">
        <v>39236.300000000003</v>
      </c>
      <c r="BA6177" s="52">
        <v>41209.47</v>
      </c>
      <c r="BB6177" s="52">
        <v>43302.879999999997</v>
      </c>
      <c r="BC6177">
        <v>2018</v>
      </c>
    </row>
    <row r="6178" spans="1:55" x14ac:dyDescent="0.25">
      <c r="A6178">
        <v>964</v>
      </c>
      <c r="B6178" t="s">
        <v>1513</v>
      </c>
      <c r="C6178" t="s">
        <v>267</v>
      </c>
      <c r="D6178" t="s">
        <v>1514</v>
      </c>
      <c r="E6178" t="s">
        <v>268</v>
      </c>
      <c r="F6178" t="s">
        <v>269</v>
      </c>
      <c r="G6178" t="s">
        <v>270</v>
      </c>
    </row>
    <row r="6179" spans="1:55" x14ac:dyDescent="0.25">
      <c r="A6179">
        <v>964</v>
      </c>
      <c r="B6179" t="s">
        <v>1513</v>
      </c>
      <c r="C6179" t="s">
        <v>271</v>
      </c>
      <c r="D6179" t="s">
        <v>1514</v>
      </c>
      <c r="E6179" t="s">
        <v>272</v>
      </c>
      <c r="F6179" t="s">
        <v>273</v>
      </c>
      <c r="G6179" t="s">
        <v>274</v>
      </c>
      <c r="I6179" t="s">
        <v>243</v>
      </c>
      <c r="J6179">
        <v>1.2769999999999999</v>
      </c>
      <c r="K6179">
        <v>1.1299999999999999</v>
      </c>
      <c r="L6179">
        <v>1.0720000000000001</v>
      </c>
      <c r="M6179">
        <v>1.1040000000000001</v>
      </c>
      <c r="N6179">
        <v>1.0529999999999999</v>
      </c>
      <c r="O6179">
        <v>1.056</v>
      </c>
      <c r="P6179">
        <v>1.056</v>
      </c>
      <c r="Q6179">
        <v>1.04</v>
      </c>
      <c r="R6179">
        <v>1.028</v>
      </c>
      <c r="S6179">
        <v>1.0289999999999999</v>
      </c>
      <c r="T6179">
        <v>0.91800000000000004</v>
      </c>
      <c r="U6179">
        <v>0.83399999999999996</v>
      </c>
      <c r="V6179">
        <v>0.76400000000000001</v>
      </c>
      <c r="W6179">
        <v>0.78200000000000003</v>
      </c>
      <c r="X6179">
        <v>0.79900000000000004</v>
      </c>
      <c r="Y6179">
        <v>0.82199999999999995</v>
      </c>
      <c r="Z6179">
        <v>0.84199999999999997</v>
      </c>
      <c r="AA6179">
        <v>0.86599999999999999</v>
      </c>
      <c r="AB6179">
        <v>0.88500000000000001</v>
      </c>
      <c r="AC6179">
        <v>0.89400000000000002</v>
      </c>
      <c r="AD6179">
        <v>0.89</v>
      </c>
      <c r="AE6179">
        <v>0.879</v>
      </c>
      <c r="AF6179">
        <v>0.86699999999999999</v>
      </c>
      <c r="AG6179">
        <v>0.86299999999999999</v>
      </c>
      <c r="AH6179">
        <v>0.86199999999999999</v>
      </c>
      <c r="AI6179">
        <v>0.85099999999999998</v>
      </c>
      <c r="AJ6179">
        <v>0.85799999999999998</v>
      </c>
      <c r="AK6179">
        <v>0.871</v>
      </c>
      <c r="AL6179">
        <v>0.88200000000000001</v>
      </c>
      <c r="AM6179">
        <v>0.91100000000000003</v>
      </c>
      <c r="AN6179">
        <v>0.89600000000000002</v>
      </c>
      <c r="AO6179">
        <v>0.90400000000000003</v>
      </c>
      <c r="AP6179">
        <v>0.89</v>
      </c>
      <c r="AQ6179">
        <v>0.873</v>
      </c>
      <c r="AR6179">
        <v>0.872</v>
      </c>
      <c r="AS6179">
        <v>0.876</v>
      </c>
      <c r="AT6179">
        <v>0.875</v>
      </c>
      <c r="AU6179">
        <v>0.88400000000000001</v>
      </c>
      <c r="AV6179">
        <v>0.89700000000000002</v>
      </c>
      <c r="AW6179">
        <v>0.90200000000000002</v>
      </c>
      <c r="AX6179">
        <v>0.89800000000000002</v>
      </c>
      <c r="AY6179">
        <v>0.89200000000000002</v>
      </c>
      <c r="AZ6179">
        <v>0.88500000000000001</v>
      </c>
      <c r="BA6179">
        <v>0.878</v>
      </c>
      <c r="BB6179">
        <v>0.871</v>
      </c>
      <c r="BC6179">
        <v>2018</v>
      </c>
    </row>
    <row r="6180" spans="1:55" x14ac:dyDescent="0.25">
      <c r="A6180">
        <v>964</v>
      </c>
      <c r="B6180" t="s">
        <v>1513</v>
      </c>
      <c r="C6180" t="s">
        <v>275</v>
      </c>
      <c r="D6180" t="s">
        <v>1514</v>
      </c>
      <c r="E6180" t="s">
        <v>276</v>
      </c>
      <c r="F6180" t="s">
        <v>277</v>
      </c>
      <c r="G6180" t="s">
        <v>278</v>
      </c>
      <c r="I6180" t="s">
        <v>243</v>
      </c>
      <c r="J6180">
        <v>1E-3</v>
      </c>
      <c r="K6180">
        <v>2E-3</v>
      </c>
      <c r="L6180">
        <v>3.0000000000000001E-3</v>
      </c>
      <c r="M6180">
        <v>4.0000000000000001E-3</v>
      </c>
      <c r="N6180">
        <v>4.0000000000000001E-3</v>
      </c>
      <c r="O6180">
        <v>5.0000000000000001E-3</v>
      </c>
      <c r="P6180">
        <v>6.0000000000000001E-3</v>
      </c>
      <c r="Q6180">
        <v>7.0000000000000001E-3</v>
      </c>
      <c r="R6180">
        <v>1.2E-2</v>
      </c>
      <c r="S6180">
        <v>3.6999999999999998E-2</v>
      </c>
      <c r="T6180">
        <v>0.23499999999999999</v>
      </c>
      <c r="U6180">
        <v>0.35199999999999998</v>
      </c>
      <c r="V6180">
        <v>0.47899999999999998</v>
      </c>
      <c r="W6180">
        <v>0.60899999999999999</v>
      </c>
      <c r="X6180">
        <v>0.81399999999999995</v>
      </c>
      <c r="Y6180">
        <v>1.069</v>
      </c>
      <c r="Z6180">
        <v>1.238</v>
      </c>
      <c r="AA6180">
        <v>1.387</v>
      </c>
      <c r="AB6180">
        <v>1.5229999999999999</v>
      </c>
      <c r="AC6180">
        <v>1.591</v>
      </c>
      <c r="AD6180">
        <v>1.669</v>
      </c>
      <c r="AE6180">
        <v>1.69</v>
      </c>
      <c r="AF6180">
        <v>1.706</v>
      </c>
      <c r="AG6180">
        <v>1.6870000000000001</v>
      </c>
      <c r="AH6180">
        <v>1.724</v>
      </c>
      <c r="AI6180">
        <v>1.7150000000000001</v>
      </c>
      <c r="AJ6180">
        <v>1.6930000000000001</v>
      </c>
      <c r="AK6180">
        <v>1.71</v>
      </c>
      <c r="AL6180">
        <v>1.742</v>
      </c>
      <c r="AM6180">
        <v>1.7949999999999999</v>
      </c>
      <c r="AN6180">
        <v>1.8029999999999999</v>
      </c>
      <c r="AO6180">
        <v>1.823</v>
      </c>
      <c r="AP6180">
        <v>1.831</v>
      </c>
      <c r="AQ6180">
        <v>1.8049999999999999</v>
      </c>
      <c r="AR6180">
        <v>1.78</v>
      </c>
      <c r="AS6180">
        <v>1.7749999999999999</v>
      </c>
      <c r="AT6180">
        <v>1.7609999999999999</v>
      </c>
      <c r="AU6180">
        <v>1.762</v>
      </c>
      <c r="AV6180">
        <v>1.7450000000000001</v>
      </c>
      <c r="AW6180">
        <v>1.756</v>
      </c>
      <c r="AX6180">
        <v>1.748</v>
      </c>
      <c r="AY6180">
        <v>1.7390000000000001</v>
      </c>
      <c r="AZ6180">
        <v>1.7370000000000001</v>
      </c>
      <c r="BA6180">
        <v>1.7390000000000001</v>
      </c>
      <c r="BB6180">
        <v>1.74</v>
      </c>
      <c r="BC6180">
        <v>2018</v>
      </c>
    </row>
    <row r="6181" spans="1:55" x14ac:dyDescent="0.25">
      <c r="A6181">
        <v>964</v>
      </c>
      <c r="B6181" t="s">
        <v>1513</v>
      </c>
      <c r="C6181" t="s">
        <v>279</v>
      </c>
      <c r="D6181" t="s">
        <v>1514</v>
      </c>
      <c r="E6181" t="s">
        <v>280</v>
      </c>
      <c r="F6181" t="s">
        <v>281</v>
      </c>
      <c r="G6181" t="s">
        <v>282</v>
      </c>
      <c r="I6181" t="s">
        <v>1515</v>
      </c>
      <c r="J6181" t="s">
        <v>232</v>
      </c>
      <c r="K6181" t="s">
        <v>232</v>
      </c>
      <c r="L6181" t="s">
        <v>232</v>
      </c>
      <c r="M6181" t="s">
        <v>232</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19.905000000000001</v>
      </c>
      <c r="AJ6181">
        <v>21.696000000000002</v>
      </c>
      <c r="AK6181">
        <v>25.207999999999998</v>
      </c>
      <c r="AL6181">
        <v>24.655999999999999</v>
      </c>
      <c r="AM6181">
        <v>20.573</v>
      </c>
      <c r="AN6181">
        <v>21.312999999999999</v>
      </c>
      <c r="AO6181">
        <v>22.44</v>
      </c>
      <c r="AP6181">
        <v>20.991</v>
      </c>
      <c r="AQ6181">
        <v>18.981000000000002</v>
      </c>
      <c r="AR6181">
        <v>20.359000000000002</v>
      </c>
      <c r="AS6181">
        <v>20.46</v>
      </c>
      <c r="AT6181">
        <v>19.587</v>
      </c>
      <c r="AU6181">
        <v>19.7</v>
      </c>
      <c r="AV6181">
        <v>20.556999999999999</v>
      </c>
      <c r="AW6181">
        <v>21.047999999999998</v>
      </c>
      <c r="AX6181">
        <v>21.39</v>
      </c>
      <c r="AY6181">
        <v>21.42</v>
      </c>
      <c r="AZ6181">
        <v>21.411999999999999</v>
      </c>
      <c r="BA6181">
        <v>21.363</v>
      </c>
      <c r="BB6181">
        <v>21.335000000000001</v>
      </c>
      <c r="BC6181">
        <v>2018</v>
      </c>
    </row>
    <row r="6182" spans="1:55" x14ac:dyDescent="0.25">
      <c r="A6182">
        <v>964</v>
      </c>
      <c r="B6182" t="s">
        <v>1513</v>
      </c>
      <c r="C6182" t="s">
        <v>283</v>
      </c>
      <c r="D6182" t="s">
        <v>1514</v>
      </c>
      <c r="E6182" t="s">
        <v>284</v>
      </c>
      <c r="F6182" t="s">
        <v>285</v>
      </c>
      <c r="G6182" t="s">
        <v>282</v>
      </c>
      <c r="I6182" t="s">
        <v>1515</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14.813000000000001</v>
      </c>
      <c r="AI6182">
        <v>17.306000000000001</v>
      </c>
      <c r="AJ6182">
        <v>17.672000000000001</v>
      </c>
      <c r="AK6182">
        <v>18.823</v>
      </c>
      <c r="AL6182">
        <v>17.946999999999999</v>
      </c>
      <c r="AM6182">
        <v>16.515999999999998</v>
      </c>
      <c r="AN6182">
        <v>15.913</v>
      </c>
      <c r="AO6182">
        <v>17.263999999999999</v>
      </c>
      <c r="AP6182">
        <v>17.276</v>
      </c>
      <c r="AQ6182">
        <v>17.695</v>
      </c>
      <c r="AR6182">
        <v>18.260000000000002</v>
      </c>
      <c r="AS6182">
        <v>19.902999999999999</v>
      </c>
      <c r="AT6182">
        <v>19.065999999999999</v>
      </c>
      <c r="AU6182">
        <v>19.815000000000001</v>
      </c>
      <c r="AV6182">
        <v>19.82</v>
      </c>
      <c r="AW6182">
        <v>19.898</v>
      </c>
      <c r="AX6182">
        <v>19.911999999999999</v>
      </c>
      <c r="AY6182">
        <v>19.687000000000001</v>
      </c>
      <c r="AZ6182">
        <v>19.603999999999999</v>
      </c>
      <c r="BA6182">
        <v>19.559000000000001</v>
      </c>
      <c r="BB6182">
        <v>19.529</v>
      </c>
      <c r="BC6182">
        <v>2018</v>
      </c>
    </row>
    <row r="6183" spans="1:55" x14ac:dyDescent="0.25">
      <c r="A6183">
        <v>964</v>
      </c>
      <c r="B6183" t="s">
        <v>1513</v>
      </c>
      <c r="C6183" t="s">
        <v>286</v>
      </c>
      <c r="D6183" t="s">
        <v>1514</v>
      </c>
      <c r="E6183" t="s">
        <v>287</v>
      </c>
      <c r="F6183" t="s">
        <v>288</v>
      </c>
      <c r="G6183" t="s">
        <v>250</v>
      </c>
      <c r="I6183" t="s">
        <v>1516</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175.929</v>
      </c>
      <c r="AX6183">
        <v>179.29</v>
      </c>
      <c r="AY6183">
        <v>182.84399999999999</v>
      </c>
      <c r="AZ6183">
        <v>186.73</v>
      </c>
      <c r="BA6183">
        <v>190.83799999999999</v>
      </c>
      <c r="BB6183">
        <v>195.179</v>
      </c>
      <c r="BC6183">
        <v>2018</v>
      </c>
    </row>
    <row r="6184" spans="1:55" x14ac:dyDescent="0.25">
      <c r="A6184">
        <v>964</v>
      </c>
      <c r="B6184" t="s">
        <v>1513</v>
      </c>
      <c r="C6184" t="s">
        <v>290</v>
      </c>
      <c r="D6184" t="s">
        <v>1514</v>
      </c>
      <c r="E6184" t="s">
        <v>287</v>
      </c>
      <c r="F6184" t="s">
        <v>291</v>
      </c>
      <c r="G6184" t="s">
        <v>235</v>
      </c>
      <c r="I6184" t="s">
        <v>292</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1.96</v>
      </c>
      <c r="AX6184">
        <v>1.911</v>
      </c>
      <c r="AY6184">
        <v>1.982</v>
      </c>
      <c r="AZ6184">
        <v>2.125</v>
      </c>
      <c r="BA6184">
        <v>2.2000000000000002</v>
      </c>
      <c r="BB6184">
        <v>2.2749999999999999</v>
      </c>
      <c r="BC6184">
        <v>2018</v>
      </c>
    </row>
    <row r="6185" spans="1:55" x14ac:dyDescent="0.25">
      <c r="A6185">
        <v>964</v>
      </c>
      <c r="B6185" t="s">
        <v>1513</v>
      </c>
      <c r="C6185" t="s">
        <v>293</v>
      </c>
      <c r="D6185" t="s">
        <v>1514</v>
      </c>
      <c r="E6185" t="s">
        <v>294</v>
      </c>
      <c r="F6185" t="s">
        <v>295</v>
      </c>
      <c r="G6185" t="s">
        <v>250</v>
      </c>
      <c r="I6185" t="s">
        <v>1516</v>
      </c>
      <c r="J6185" t="s">
        <v>232</v>
      </c>
      <c r="K6185" t="s">
        <v>232</v>
      </c>
      <c r="L6185" t="s">
        <v>232</v>
      </c>
      <c r="M6185" t="s">
        <v>232</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174.90799999999999</v>
      </c>
      <c r="AX6185">
        <v>178.16900000000001</v>
      </c>
      <c r="AY6185">
        <v>181.91</v>
      </c>
      <c r="AZ6185">
        <v>185.821</v>
      </c>
      <c r="BA6185">
        <v>190.00200000000001</v>
      </c>
      <c r="BB6185">
        <v>194.37200000000001</v>
      </c>
      <c r="BC6185">
        <v>2018</v>
      </c>
    </row>
    <row r="6186" spans="1:55" x14ac:dyDescent="0.25">
      <c r="A6186">
        <v>964</v>
      </c>
      <c r="B6186" t="s">
        <v>1513</v>
      </c>
      <c r="C6186" t="s">
        <v>296</v>
      </c>
      <c r="D6186" t="s">
        <v>1514</v>
      </c>
      <c r="E6186" t="s">
        <v>294</v>
      </c>
      <c r="F6186" t="s">
        <v>297</v>
      </c>
      <c r="G6186" t="s">
        <v>235</v>
      </c>
      <c r="I6186" t="s">
        <v>298</v>
      </c>
      <c r="J6186" t="s">
        <v>232</v>
      </c>
      <c r="K6186" t="s">
        <v>232</v>
      </c>
      <c r="L6186" t="s">
        <v>232</v>
      </c>
      <c r="M6186" t="s">
        <v>232</v>
      </c>
      <c r="N6186" t="s">
        <v>232</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2.323</v>
      </c>
      <c r="AX6186">
        <v>1.8640000000000001</v>
      </c>
      <c r="AY6186">
        <v>2.1</v>
      </c>
      <c r="AZ6186">
        <v>2.15</v>
      </c>
      <c r="BA6186">
        <v>2.25</v>
      </c>
      <c r="BB6186">
        <v>2.2999999999999998</v>
      </c>
      <c r="BC6186">
        <v>2018</v>
      </c>
    </row>
    <row r="6187" spans="1:55" x14ac:dyDescent="0.25">
      <c r="A6187">
        <v>964</v>
      </c>
      <c r="B6187" t="s">
        <v>1513</v>
      </c>
      <c r="C6187" t="s">
        <v>299</v>
      </c>
      <c r="D6187" t="s">
        <v>1514</v>
      </c>
      <c r="E6187" t="s">
        <v>300</v>
      </c>
      <c r="G6187" t="s">
        <v>274</v>
      </c>
    </row>
    <row r="6188" spans="1:55" x14ac:dyDescent="0.25">
      <c r="A6188">
        <v>964</v>
      </c>
      <c r="B6188" t="s">
        <v>1513</v>
      </c>
      <c r="C6188" t="s">
        <v>301</v>
      </c>
      <c r="D6188" t="s">
        <v>1514</v>
      </c>
      <c r="E6188" t="s">
        <v>302</v>
      </c>
      <c r="F6188" t="s">
        <v>303</v>
      </c>
      <c r="G6188" t="s">
        <v>235</v>
      </c>
      <c r="I6188" t="s">
        <v>1517</v>
      </c>
      <c r="J6188" t="s">
        <v>232</v>
      </c>
      <c r="K6188" t="s">
        <v>232</v>
      </c>
      <c r="L6188" t="s">
        <v>232</v>
      </c>
      <c r="M6188" t="s">
        <v>232</v>
      </c>
      <c r="N6188" t="s">
        <v>232</v>
      </c>
      <c r="O6188" t="s">
        <v>232</v>
      </c>
      <c r="P6188" t="s">
        <v>232</v>
      </c>
      <c r="Q6188" t="s">
        <v>232</v>
      </c>
      <c r="R6188" t="s">
        <v>232</v>
      </c>
      <c r="S6188" t="s">
        <v>232</v>
      </c>
      <c r="T6188" t="s">
        <v>232</v>
      </c>
      <c r="U6188" t="s">
        <v>232</v>
      </c>
      <c r="V6188" t="s">
        <v>232</v>
      </c>
      <c r="W6188" t="s">
        <v>232</v>
      </c>
      <c r="X6188" t="s">
        <v>232</v>
      </c>
      <c r="Y6188" t="s">
        <v>232</v>
      </c>
      <c r="Z6188">
        <v>28.007000000000001</v>
      </c>
      <c r="AA6188">
        <v>21.405999999999999</v>
      </c>
      <c r="AB6188">
        <v>18.571000000000002</v>
      </c>
      <c r="AC6188">
        <v>1.0409999999999999</v>
      </c>
      <c r="AD6188">
        <v>15.526</v>
      </c>
      <c r="AE6188">
        <v>-5.327</v>
      </c>
      <c r="AF6188">
        <v>2.7730000000000001</v>
      </c>
      <c r="AG6188">
        <v>9.6110000000000007</v>
      </c>
      <c r="AH6188">
        <v>8.1170000000000009</v>
      </c>
      <c r="AI6188">
        <v>6.91</v>
      </c>
      <c r="AJ6188">
        <v>18.466999999999999</v>
      </c>
      <c r="AK6188">
        <v>15.728</v>
      </c>
      <c r="AL6188">
        <v>9.1579999999999995</v>
      </c>
      <c r="AM6188">
        <v>-12.773999999999999</v>
      </c>
      <c r="AN6188">
        <v>14.342000000000001</v>
      </c>
      <c r="AO6188">
        <v>6.4530000000000003</v>
      </c>
      <c r="AP6188">
        <v>-0.109</v>
      </c>
      <c r="AQ6188">
        <v>1.762</v>
      </c>
      <c r="AR6188">
        <v>9.7170000000000005</v>
      </c>
      <c r="AS6188">
        <v>6.0659999999999998</v>
      </c>
      <c r="AT6188">
        <v>8.391</v>
      </c>
      <c r="AU6188">
        <v>10.113</v>
      </c>
      <c r="AV6188">
        <v>6.7430000000000003</v>
      </c>
      <c r="AW6188">
        <v>6.5970000000000004</v>
      </c>
      <c r="AX6188">
        <v>6.2220000000000004</v>
      </c>
      <c r="AY6188">
        <v>5.0999999999999996</v>
      </c>
      <c r="AZ6188">
        <v>4.8</v>
      </c>
      <c r="BA6188">
        <v>4.34</v>
      </c>
      <c r="BB6188">
        <v>4.34</v>
      </c>
      <c r="BC6188">
        <v>2017</v>
      </c>
    </row>
    <row r="6189" spans="1:55" x14ac:dyDescent="0.25">
      <c r="A6189">
        <v>964</v>
      </c>
      <c r="B6189" t="s">
        <v>1513</v>
      </c>
      <c r="C6189" t="s">
        <v>305</v>
      </c>
      <c r="D6189" t="s">
        <v>1514</v>
      </c>
      <c r="E6189" t="s">
        <v>306</v>
      </c>
      <c r="F6189" t="s">
        <v>307</v>
      </c>
      <c r="G6189" t="s">
        <v>235</v>
      </c>
      <c r="I6189" t="s">
        <v>1517</v>
      </c>
      <c r="J6189" t="s">
        <v>232</v>
      </c>
      <c r="K6189" t="s">
        <v>232</v>
      </c>
      <c r="L6189" t="s">
        <v>232</v>
      </c>
      <c r="M6189" t="s">
        <v>232</v>
      </c>
      <c r="N6189" t="s">
        <v>232</v>
      </c>
      <c r="O6189" t="s">
        <v>232</v>
      </c>
      <c r="P6189" t="s">
        <v>232</v>
      </c>
      <c r="Q6189" t="s">
        <v>232</v>
      </c>
      <c r="R6189" t="s">
        <v>232</v>
      </c>
      <c r="S6189" t="s">
        <v>232</v>
      </c>
      <c r="T6189" t="s">
        <v>232</v>
      </c>
      <c r="U6189" t="s">
        <v>232</v>
      </c>
      <c r="V6189" t="s">
        <v>232</v>
      </c>
      <c r="W6189" t="s">
        <v>232</v>
      </c>
      <c r="X6189" t="s">
        <v>232</v>
      </c>
      <c r="Y6189" t="s">
        <v>232</v>
      </c>
      <c r="Z6189">
        <v>28.007000000000001</v>
      </c>
      <c r="AA6189">
        <v>21.405999999999999</v>
      </c>
      <c r="AB6189">
        <v>18.571000000000002</v>
      </c>
      <c r="AC6189">
        <v>1.0409999999999999</v>
      </c>
      <c r="AD6189">
        <v>15.526</v>
      </c>
      <c r="AE6189">
        <v>-5.327</v>
      </c>
      <c r="AF6189">
        <v>2.7730000000000001</v>
      </c>
      <c r="AG6189">
        <v>9.6110000000000007</v>
      </c>
      <c r="AH6189">
        <v>8.1170000000000009</v>
      </c>
      <c r="AI6189">
        <v>6.91</v>
      </c>
      <c r="AJ6189">
        <v>18.466999999999999</v>
      </c>
      <c r="AK6189">
        <v>15.728</v>
      </c>
      <c r="AL6189">
        <v>9.1579999999999995</v>
      </c>
      <c r="AM6189">
        <v>-12.773999999999999</v>
      </c>
      <c r="AN6189">
        <v>14.342000000000001</v>
      </c>
      <c r="AO6189">
        <v>6.4530000000000003</v>
      </c>
      <c r="AP6189">
        <v>-0.109</v>
      </c>
      <c r="AQ6189">
        <v>1.762</v>
      </c>
      <c r="AR6189">
        <v>9.7170000000000005</v>
      </c>
      <c r="AS6189">
        <v>6.0659999999999998</v>
      </c>
      <c r="AT6189">
        <v>8.391</v>
      </c>
      <c r="AU6189">
        <v>10.113</v>
      </c>
      <c r="AV6189">
        <v>6.7430000000000003</v>
      </c>
      <c r="AW6189">
        <v>6.5970000000000004</v>
      </c>
      <c r="AX6189">
        <v>6.2220000000000004</v>
      </c>
      <c r="AY6189">
        <v>5.0999999999999996</v>
      </c>
      <c r="AZ6189">
        <v>4.8</v>
      </c>
      <c r="BA6189">
        <v>4.34</v>
      </c>
      <c r="BB6189">
        <v>4.34</v>
      </c>
      <c r="BC6189">
        <v>2017</v>
      </c>
    </row>
    <row r="6190" spans="1:55" x14ac:dyDescent="0.25">
      <c r="A6190">
        <v>964</v>
      </c>
      <c r="B6190" t="s">
        <v>1513</v>
      </c>
      <c r="C6190" t="s">
        <v>308</v>
      </c>
      <c r="D6190" t="s">
        <v>1514</v>
      </c>
      <c r="E6190" t="s">
        <v>309</v>
      </c>
      <c r="F6190" t="s">
        <v>310</v>
      </c>
      <c r="G6190" t="s">
        <v>235</v>
      </c>
      <c r="I6190" t="s">
        <v>1517</v>
      </c>
      <c r="J6190" t="s">
        <v>232</v>
      </c>
      <c r="K6190" t="s">
        <v>232</v>
      </c>
      <c r="L6190" t="s">
        <v>232</v>
      </c>
      <c r="M6190" t="s">
        <v>232</v>
      </c>
      <c r="N6190" t="s">
        <v>232</v>
      </c>
      <c r="O6190" t="s">
        <v>232</v>
      </c>
      <c r="P6190" t="s">
        <v>232</v>
      </c>
      <c r="Q6190" t="s">
        <v>232</v>
      </c>
      <c r="R6190" t="s">
        <v>232</v>
      </c>
      <c r="S6190" t="s">
        <v>232</v>
      </c>
      <c r="T6190" t="s">
        <v>232</v>
      </c>
      <c r="U6190" t="s">
        <v>232</v>
      </c>
      <c r="V6190" t="s">
        <v>232</v>
      </c>
      <c r="W6190" t="s">
        <v>232</v>
      </c>
      <c r="X6190" t="s">
        <v>232</v>
      </c>
      <c r="Y6190" t="s">
        <v>232</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9.4510000000000005</v>
      </c>
      <c r="AV6190">
        <v>6.22</v>
      </c>
      <c r="AW6190">
        <v>5.1639999999999997</v>
      </c>
      <c r="AX6190">
        <v>5.0949999999999998</v>
      </c>
      <c r="AY6190">
        <v>5.1449999999999996</v>
      </c>
      <c r="AZ6190">
        <v>4.9000000000000004</v>
      </c>
      <c r="BA6190">
        <v>4.45</v>
      </c>
      <c r="BB6190">
        <v>4.45</v>
      </c>
      <c r="BC6190">
        <v>2017</v>
      </c>
    </row>
    <row r="6191" spans="1:55" x14ac:dyDescent="0.25">
      <c r="A6191">
        <v>964</v>
      </c>
      <c r="B6191" t="s">
        <v>1513</v>
      </c>
      <c r="C6191" t="s">
        <v>311</v>
      </c>
      <c r="D6191" t="s">
        <v>1514</v>
      </c>
      <c r="E6191" t="s">
        <v>312</v>
      </c>
      <c r="F6191" t="s">
        <v>313</v>
      </c>
      <c r="G6191" t="s">
        <v>235</v>
      </c>
      <c r="I6191" t="s">
        <v>1517</v>
      </c>
      <c r="J6191" t="s">
        <v>232</v>
      </c>
      <c r="K6191" t="s">
        <v>232</v>
      </c>
      <c r="L6191" t="s">
        <v>232</v>
      </c>
      <c r="M6191" t="s">
        <v>232</v>
      </c>
      <c r="N6191" t="s">
        <v>232</v>
      </c>
      <c r="O6191" t="s">
        <v>232</v>
      </c>
      <c r="P6191" t="s">
        <v>232</v>
      </c>
      <c r="Q6191" t="s">
        <v>232</v>
      </c>
      <c r="R6191" t="s">
        <v>232</v>
      </c>
      <c r="S6191" t="s">
        <v>232</v>
      </c>
      <c r="T6191" t="s">
        <v>232</v>
      </c>
      <c r="U6191" t="s">
        <v>232</v>
      </c>
      <c r="V6191" t="s">
        <v>232</v>
      </c>
      <c r="W6191" t="s">
        <v>232</v>
      </c>
      <c r="X6191" t="s">
        <v>232</v>
      </c>
      <c r="Y6191" t="s">
        <v>232</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9.4510000000000005</v>
      </c>
      <c r="AV6191">
        <v>6.22</v>
      </c>
      <c r="AW6191">
        <v>5.1639999999999997</v>
      </c>
      <c r="AX6191">
        <v>5.0949999999999998</v>
      </c>
      <c r="AY6191">
        <v>5.1449999999999996</v>
      </c>
      <c r="AZ6191">
        <v>4.9000000000000004</v>
      </c>
      <c r="BA6191">
        <v>4.45</v>
      </c>
      <c r="BB6191">
        <v>4.45</v>
      </c>
      <c r="BC6191">
        <v>2017</v>
      </c>
    </row>
    <row r="6192" spans="1:55" x14ac:dyDescent="0.25">
      <c r="A6192">
        <v>964</v>
      </c>
      <c r="B6192" t="s">
        <v>1513</v>
      </c>
      <c r="C6192" t="s">
        <v>314</v>
      </c>
      <c r="D6192" t="s">
        <v>1514</v>
      </c>
      <c r="E6192" t="s">
        <v>315</v>
      </c>
      <c r="F6192" t="s">
        <v>316</v>
      </c>
      <c r="G6192" t="s">
        <v>317</v>
      </c>
      <c r="I6192" t="s">
        <v>1518</v>
      </c>
      <c r="J6192" t="s">
        <v>232</v>
      </c>
      <c r="K6192" t="s">
        <v>232</v>
      </c>
      <c r="L6192" t="s">
        <v>232</v>
      </c>
      <c r="M6192" t="s">
        <v>232</v>
      </c>
      <c r="N6192" t="s">
        <v>232</v>
      </c>
      <c r="O6192" t="s">
        <v>232</v>
      </c>
      <c r="P6192" t="s">
        <v>232</v>
      </c>
      <c r="Q6192" t="s">
        <v>232</v>
      </c>
      <c r="R6192" t="s">
        <v>232</v>
      </c>
      <c r="S6192" t="s">
        <v>232</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3.79</v>
      </c>
      <c r="AW6192">
        <v>3.5779999999999998</v>
      </c>
      <c r="AX6192">
        <v>3.4860000000000002</v>
      </c>
      <c r="AY6192">
        <v>3.4540000000000002</v>
      </c>
      <c r="AZ6192">
        <v>3.47</v>
      </c>
      <c r="BA6192">
        <v>3.4860000000000002</v>
      </c>
      <c r="BB6192">
        <v>3.5019999999999998</v>
      </c>
      <c r="BC6192">
        <v>2018</v>
      </c>
    </row>
    <row r="6193" spans="1:55" x14ac:dyDescent="0.25">
      <c r="A6193">
        <v>964</v>
      </c>
      <c r="B6193" t="s">
        <v>1513</v>
      </c>
      <c r="C6193" t="s">
        <v>318</v>
      </c>
      <c r="D6193" t="s">
        <v>1514</v>
      </c>
      <c r="E6193" t="s">
        <v>319</v>
      </c>
      <c r="F6193" t="s">
        <v>320</v>
      </c>
      <c r="G6193" t="s">
        <v>321</v>
      </c>
      <c r="H6193" t="s">
        <v>322</v>
      </c>
    </row>
    <row r="6194" spans="1:55" x14ac:dyDescent="0.25">
      <c r="A6194">
        <v>964</v>
      </c>
      <c r="B6194" t="s">
        <v>1513</v>
      </c>
      <c r="C6194" t="s">
        <v>323</v>
      </c>
      <c r="D6194" t="s">
        <v>1514</v>
      </c>
      <c r="E6194" t="s">
        <v>324</v>
      </c>
      <c r="F6194" t="s">
        <v>325</v>
      </c>
      <c r="G6194" t="s">
        <v>321</v>
      </c>
      <c r="H6194" t="s">
        <v>322</v>
      </c>
      <c r="I6194" t="s">
        <v>1519</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37.959000000000003</v>
      </c>
      <c r="AX6194">
        <v>37.935000000000002</v>
      </c>
      <c r="AY6194">
        <v>37.905000000000001</v>
      </c>
      <c r="AZ6194">
        <v>37.866999999999997</v>
      </c>
      <c r="BA6194">
        <v>37.820999999999998</v>
      </c>
      <c r="BB6194">
        <v>37.767000000000003</v>
      </c>
      <c r="BC6194">
        <v>2018</v>
      </c>
    </row>
    <row r="6195" spans="1:55" x14ac:dyDescent="0.25">
      <c r="A6195">
        <v>964</v>
      </c>
      <c r="B6195" t="s">
        <v>1513</v>
      </c>
      <c r="C6195" t="s">
        <v>327</v>
      </c>
      <c r="D6195" t="s">
        <v>1514</v>
      </c>
      <c r="E6195" t="s">
        <v>328</v>
      </c>
      <c r="F6195" t="s">
        <v>329</v>
      </c>
      <c r="G6195" t="s">
        <v>229</v>
      </c>
      <c r="H6195" t="s">
        <v>230</v>
      </c>
      <c r="I6195" t="s">
        <v>1520</v>
      </c>
      <c r="J6195" t="s">
        <v>232</v>
      </c>
      <c r="K6195" t="s">
        <v>232</v>
      </c>
      <c r="L6195" t="s">
        <v>232</v>
      </c>
      <c r="M6195" t="s">
        <v>232</v>
      </c>
      <c r="N6195" t="s">
        <v>232</v>
      </c>
      <c r="O6195" t="s">
        <v>232</v>
      </c>
      <c r="P6195" t="s">
        <v>232</v>
      </c>
      <c r="Q6195" t="s">
        <v>232</v>
      </c>
      <c r="R6195" t="s">
        <v>232</v>
      </c>
      <c r="S6195" t="s">
        <v>232</v>
      </c>
      <c r="T6195" t="s">
        <v>232</v>
      </c>
      <c r="U6195" t="s">
        <v>232</v>
      </c>
      <c r="V6195" t="s">
        <v>232</v>
      </c>
      <c r="W6195" t="s">
        <v>232</v>
      </c>
      <c r="X6195" t="s">
        <v>232</v>
      </c>
      <c r="Y6195">
        <v>146.01900000000001</v>
      </c>
      <c r="Z6195">
        <v>194.917</v>
      </c>
      <c r="AA6195">
        <v>215</v>
      </c>
      <c r="AB6195">
        <v>240.32</v>
      </c>
      <c r="AC6195">
        <v>268.98200000000003</v>
      </c>
      <c r="AD6195">
        <v>292.09500000000003</v>
      </c>
      <c r="AE6195">
        <v>314.048</v>
      </c>
      <c r="AF6195">
        <v>328.75299999999999</v>
      </c>
      <c r="AG6195">
        <v>335.959</v>
      </c>
      <c r="AH6195">
        <v>359.66</v>
      </c>
      <c r="AI6195">
        <v>400.47800000000001</v>
      </c>
      <c r="AJ6195">
        <v>439.75700000000001</v>
      </c>
      <c r="AK6195">
        <v>491.13900000000001</v>
      </c>
      <c r="AL6195">
        <v>523.36599999999999</v>
      </c>
      <c r="AM6195">
        <v>518.553</v>
      </c>
      <c r="AN6195">
        <v>555.93899999999996</v>
      </c>
      <c r="AO6195">
        <v>611.88400000000001</v>
      </c>
      <c r="AP6195">
        <v>637.88199999999995</v>
      </c>
      <c r="AQ6195">
        <v>637.60400000000004</v>
      </c>
      <c r="AR6195">
        <v>665.99800000000005</v>
      </c>
      <c r="AS6195">
        <v>701.57500000000005</v>
      </c>
      <c r="AT6195">
        <v>723.43399999999997</v>
      </c>
      <c r="AU6195">
        <v>789.63099999999997</v>
      </c>
      <c r="AV6195">
        <v>867.68</v>
      </c>
      <c r="AW6195">
        <v>918.26599999999996</v>
      </c>
      <c r="AX6195">
        <v>946.62800000000004</v>
      </c>
      <c r="AY6195">
        <v>983.05200000000002</v>
      </c>
      <c r="AZ6195" s="52">
        <v>1025.67</v>
      </c>
      <c r="BA6195" s="52">
        <v>1074.02</v>
      </c>
      <c r="BB6195" s="52">
        <v>1122.93</v>
      </c>
      <c r="BC6195">
        <v>2017</v>
      </c>
    </row>
    <row r="6196" spans="1:55" x14ac:dyDescent="0.25">
      <c r="A6196">
        <v>964</v>
      </c>
      <c r="B6196" t="s">
        <v>1513</v>
      </c>
      <c r="C6196" t="s">
        <v>331</v>
      </c>
      <c r="D6196" t="s">
        <v>1514</v>
      </c>
      <c r="E6196" t="s">
        <v>328</v>
      </c>
      <c r="F6196" t="s">
        <v>329</v>
      </c>
      <c r="G6196" t="s">
        <v>282</v>
      </c>
      <c r="I6196" t="s">
        <v>332</v>
      </c>
      <c r="J6196" t="s">
        <v>232</v>
      </c>
      <c r="K6196" t="s">
        <v>232</v>
      </c>
      <c r="L6196" t="s">
        <v>232</v>
      </c>
      <c r="M6196" t="s">
        <v>232</v>
      </c>
      <c r="N6196" t="s">
        <v>232</v>
      </c>
      <c r="O6196" t="s">
        <v>232</v>
      </c>
      <c r="P6196" t="s">
        <v>232</v>
      </c>
      <c r="Q6196" t="s">
        <v>232</v>
      </c>
      <c r="R6196" t="s">
        <v>232</v>
      </c>
      <c r="S6196" t="s">
        <v>232</v>
      </c>
      <c r="T6196" t="s">
        <v>232</v>
      </c>
      <c r="U6196" t="s">
        <v>232</v>
      </c>
      <c r="V6196" t="s">
        <v>232</v>
      </c>
      <c r="W6196" t="s">
        <v>232</v>
      </c>
      <c r="X6196" t="s">
        <v>232</v>
      </c>
      <c r="Y6196">
        <v>43.058</v>
      </c>
      <c r="Z6196">
        <v>45.883000000000003</v>
      </c>
      <c r="AA6196">
        <v>41.484999999999999</v>
      </c>
      <c r="AB6196">
        <v>39.768999999999998</v>
      </c>
      <c r="AC6196">
        <v>40.18</v>
      </c>
      <c r="AD6196">
        <v>39.020000000000003</v>
      </c>
      <c r="AE6196">
        <v>40.058999999999997</v>
      </c>
      <c r="AF6196">
        <v>40.329000000000001</v>
      </c>
      <c r="AG6196">
        <v>39.491999999999997</v>
      </c>
      <c r="AH6196">
        <v>38.567999999999998</v>
      </c>
      <c r="AI6196">
        <v>40.433</v>
      </c>
      <c r="AJ6196">
        <v>41.106000000000002</v>
      </c>
      <c r="AK6196">
        <v>41.354999999999997</v>
      </c>
      <c r="AL6196">
        <v>40.695</v>
      </c>
      <c r="AM6196">
        <v>37.79</v>
      </c>
      <c r="AN6196">
        <v>38.465000000000003</v>
      </c>
      <c r="AO6196">
        <v>39.052999999999997</v>
      </c>
      <c r="AP6196">
        <v>39.148000000000003</v>
      </c>
      <c r="AQ6196">
        <v>38.481999999999999</v>
      </c>
      <c r="AR6196">
        <v>38.710999999999999</v>
      </c>
      <c r="AS6196">
        <v>38.970999999999997</v>
      </c>
      <c r="AT6196">
        <v>38.871000000000002</v>
      </c>
      <c r="AU6196">
        <v>39.704999999999998</v>
      </c>
      <c r="AV6196">
        <v>40.997999999999998</v>
      </c>
      <c r="AW6196">
        <v>40.83</v>
      </c>
      <c r="AX6196">
        <v>40.158999999999999</v>
      </c>
      <c r="AY6196">
        <v>39.933</v>
      </c>
      <c r="AZ6196">
        <v>39.738999999999997</v>
      </c>
      <c r="BA6196">
        <v>39.631999999999998</v>
      </c>
      <c r="BB6196">
        <v>39.465000000000003</v>
      </c>
      <c r="BC6196">
        <v>2017</v>
      </c>
    </row>
    <row r="6197" spans="1:55" x14ac:dyDescent="0.25">
      <c r="A6197">
        <v>964</v>
      </c>
      <c r="B6197" t="s">
        <v>1513</v>
      </c>
      <c r="C6197" t="s">
        <v>333</v>
      </c>
      <c r="D6197" t="s">
        <v>1514</v>
      </c>
      <c r="E6197" t="s">
        <v>334</v>
      </c>
      <c r="F6197" t="s">
        <v>335</v>
      </c>
      <c r="G6197" t="s">
        <v>229</v>
      </c>
      <c r="H6197" t="s">
        <v>230</v>
      </c>
      <c r="I6197" t="s">
        <v>1520</v>
      </c>
      <c r="J6197" t="s">
        <v>232</v>
      </c>
      <c r="K6197" t="s">
        <v>232</v>
      </c>
      <c r="L6197" t="s">
        <v>232</v>
      </c>
      <c r="M6197" t="s">
        <v>232</v>
      </c>
      <c r="N6197" t="s">
        <v>232</v>
      </c>
      <c r="O6197" t="s">
        <v>232</v>
      </c>
      <c r="P6197" t="s">
        <v>232</v>
      </c>
      <c r="Q6197" t="s">
        <v>232</v>
      </c>
      <c r="R6197" t="s">
        <v>232</v>
      </c>
      <c r="S6197" t="s">
        <v>232</v>
      </c>
      <c r="T6197" t="s">
        <v>232</v>
      </c>
      <c r="U6197" t="s">
        <v>232</v>
      </c>
      <c r="V6197" t="s">
        <v>232</v>
      </c>
      <c r="W6197" t="s">
        <v>232</v>
      </c>
      <c r="X6197" t="s">
        <v>232</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439.71899999999999</v>
      </c>
      <c r="AJ6197">
        <v>477.81400000000002</v>
      </c>
      <c r="AK6197">
        <v>513.14400000000001</v>
      </c>
      <c r="AL6197">
        <v>569.66700000000003</v>
      </c>
      <c r="AM6197">
        <v>618.07399999999996</v>
      </c>
      <c r="AN6197">
        <v>662.05499999999995</v>
      </c>
      <c r="AO6197">
        <v>687.51800000000003</v>
      </c>
      <c r="AP6197">
        <v>698.36199999999997</v>
      </c>
      <c r="AQ6197">
        <v>705.75</v>
      </c>
      <c r="AR6197">
        <v>729.36900000000003</v>
      </c>
      <c r="AS6197">
        <v>750.19500000000005</v>
      </c>
      <c r="AT6197">
        <v>765.04100000000005</v>
      </c>
      <c r="AU6197">
        <v>817.59900000000005</v>
      </c>
      <c r="AV6197">
        <v>879.51900000000001</v>
      </c>
      <c r="AW6197">
        <v>966.673</v>
      </c>
      <c r="AX6197" s="52">
        <v>1018.6</v>
      </c>
      <c r="AY6197" s="52">
        <v>1059.75</v>
      </c>
      <c r="AZ6197" s="52">
        <v>1106.33</v>
      </c>
      <c r="BA6197" s="52">
        <v>1159.05</v>
      </c>
      <c r="BB6197" s="52">
        <v>1212.0999999999999</v>
      </c>
      <c r="BC6197">
        <v>2017</v>
      </c>
    </row>
    <row r="6198" spans="1:55" x14ac:dyDescent="0.25">
      <c r="A6198">
        <v>964</v>
      </c>
      <c r="B6198" t="s">
        <v>1513</v>
      </c>
      <c r="C6198" t="s">
        <v>336</v>
      </c>
      <c r="D6198" t="s">
        <v>1514</v>
      </c>
      <c r="E6198" t="s">
        <v>334</v>
      </c>
      <c r="F6198" t="s">
        <v>335</v>
      </c>
      <c r="G6198" t="s">
        <v>282</v>
      </c>
      <c r="I6198" t="s">
        <v>337</v>
      </c>
      <c r="J6198" t="s">
        <v>232</v>
      </c>
      <c r="K6198" t="s">
        <v>232</v>
      </c>
      <c r="L6198" t="s">
        <v>232</v>
      </c>
      <c r="M6198" t="s">
        <v>232</v>
      </c>
      <c r="N6198" t="s">
        <v>232</v>
      </c>
      <c r="O6198" t="s">
        <v>232</v>
      </c>
      <c r="P6198" t="s">
        <v>232</v>
      </c>
      <c r="Q6198" t="s">
        <v>232</v>
      </c>
      <c r="R6198" t="s">
        <v>232</v>
      </c>
      <c r="S6198" t="s">
        <v>232</v>
      </c>
      <c r="T6198" t="s">
        <v>232</v>
      </c>
      <c r="U6198" t="s">
        <v>232</v>
      </c>
      <c r="V6198" t="s">
        <v>232</v>
      </c>
      <c r="W6198" t="s">
        <v>232</v>
      </c>
      <c r="X6198" t="s">
        <v>232</v>
      </c>
      <c r="Y6198">
        <v>47.448</v>
      </c>
      <c r="Z6198">
        <v>50.72</v>
      </c>
      <c r="AA6198">
        <v>46.09</v>
      </c>
      <c r="AB6198">
        <v>44.021000000000001</v>
      </c>
      <c r="AC6198">
        <v>42.478999999999999</v>
      </c>
      <c r="AD6198">
        <v>41.984999999999999</v>
      </c>
      <c r="AE6198">
        <v>44.817999999999998</v>
      </c>
      <c r="AF6198">
        <v>45.146999999999998</v>
      </c>
      <c r="AG6198">
        <v>45.534999999999997</v>
      </c>
      <c r="AH6198">
        <v>43.615000000000002</v>
      </c>
      <c r="AI6198">
        <v>44.395000000000003</v>
      </c>
      <c r="AJ6198">
        <v>44.662999999999997</v>
      </c>
      <c r="AK6198">
        <v>43.207999999999998</v>
      </c>
      <c r="AL6198">
        <v>44.295000000000002</v>
      </c>
      <c r="AM6198">
        <v>45.042000000000002</v>
      </c>
      <c r="AN6198">
        <v>45.808</v>
      </c>
      <c r="AO6198">
        <v>43.88</v>
      </c>
      <c r="AP6198">
        <v>42.859000000000002</v>
      </c>
      <c r="AQ6198">
        <v>42.594999999999999</v>
      </c>
      <c r="AR6198">
        <v>42.395000000000003</v>
      </c>
      <c r="AS6198">
        <v>41.671999999999997</v>
      </c>
      <c r="AT6198">
        <v>41.106999999999999</v>
      </c>
      <c r="AU6198">
        <v>41.112000000000002</v>
      </c>
      <c r="AV6198">
        <v>41.557000000000002</v>
      </c>
      <c r="AW6198">
        <v>42.982999999999997</v>
      </c>
      <c r="AX6198">
        <v>43.212000000000003</v>
      </c>
      <c r="AY6198">
        <v>43.048999999999999</v>
      </c>
      <c r="AZ6198">
        <v>42.863999999999997</v>
      </c>
      <c r="BA6198">
        <v>42.77</v>
      </c>
      <c r="BB6198">
        <v>42.598999999999997</v>
      </c>
      <c r="BC6198">
        <v>2017</v>
      </c>
    </row>
    <row r="6199" spans="1:55" x14ac:dyDescent="0.25">
      <c r="A6199">
        <v>964</v>
      </c>
      <c r="B6199" t="s">
        <v>1513</v>
      </c>
      <c r="C6199" t="s">
        <v>338</v>
      </c>
      <c r="D6199" t="s">
        <v>1514</v>
      </c>
      <c r="E6199" t="s">
        <v>339</v>
      </c>
      <c r="F6199" t="s">
        <v>340</v>
      </c>
      <c r="G6199" t="s">
        <v>229</v>
      </c>
      <c r="H6199" t="s">
        <v>230</v>
      </c>
      <c r="I6199" t="s">
        <v>1520</v>
      </c>
      <c r="J6199" t="s">
        <v>232</v>
      </c>
      <c r="K6199" t="s">
        <v>232</v>
      </c>
      <c r="L6199" t="s">
        <v>232</v>
      </c>
      <c r="M6199" t="s">
        <v>232</v>
      </c>
      <c r="N6199" t="s">
        <v>232</v>
      </c>
      <c r="O6199" t="s">
        <v>232</v>
      </c>
      <c r="P6199" t="s">
        <v>232</v>
      </c>
      <c r="Q6199" t="s">
        <v>232</v>
      </c>
      <c r="R6199" t="s">
        <v>232</v>
      </c>
      <c r="S6199" t="s">
        <v>232</v>
      </c>
      <c r="T6199" t="s">
        <v>232</v>
      </c>
      <c r="U6199" t="s">
        <v>232</v>
      </c>
      <c r="V6199" t="s">
        <v>232</v>
      </c>
      <c r="W6199" t="s">
        <v>232</v>
      </c>
      <c r="X6199" t="s">
        <v>232</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-39.241</v>
      </c>
      <c r="AJ6199">
        <v>-38.057000000000002</v>
      </c>
      <c r="AK6199">
        <v>-22.004999999999999</v>
      </c>
      <c r="AL6199">
        <v>-46.3</v>
      </c>
      <c r="AM6199">
        <v>-99.521000000000001</v>
      </c>
      <c r="AN6199">
        <v>-106.116</v>
      </c>
      <c r="AO6199">
        <v>-75.634</v>
      </c>
      <c r="AP6199">
        <v>-60.48</v>
      </c>
      <c r="AQ6199">
        <v>-68.146000000000001</v>
      </c>
      <c r="AR6199">
        <v>-63.371000000000002</v>
      </c>
      <c r="AS6199">
        <v>-48.619</v>
      </c>
      <c r="AT6199">
        <v>-41.607999999999997</v>
      </c>
      <c r="AU6199">
        <v>-27.968</v>
      </c>
      <c r="AV6199">
        <v>-11.839</v>
      </c>
      <c r="AW6199">
        <v>-48.408000000000001</v>
      </c>
      <c r="AX6199">
        <v>-71.968000000000004</v>
      </c>
      <c r="AY6199">
        <v>-76.7</v>
      </c>
      <c r="AZ6199">
        <v>-80.661000000000001</v>
      </c>
      <c r="BA6199">
        <v>-85.036000000000001</v>
      </c>
      <c r="BB6199">
        <v>-89.168000000000006</v>
      </c>
      <c r="BC6199">
        <v>2017</v>
      </c>
    </row>
    <row r="6200" spans="1:55" x14ac:dyDescent="0.25">
      <c r="A6200">
        <v>964</v>
      </c>
      <c r="B6200" t="s">
        <v>1513</v>
      </c>
      <c r="C6200" t="s">
        <v>341</v>
      </c>
      <c r="D6200" t="s">
        <v>1514</v>
      </c>
      <c r="E6200" t="s">
        <v>339</v>
      </c>
      <c r="F6200" t="s">
        <v>340</v>
      </c>
      <c r="G6200" t="s">
        <v>282</v>
      </c>
      <c r="I6200" t="s">
        <v>342</v>
      </c>
      <c r="J6200" t="s">
        <v>232</v>
      </c>
      <c r="K6200" t="s">
        <v>232</v>
      </c>
      <c r="L6200" t="s">
        <v>232</v>
      </c>
      <c r="M6200" t="s">
        <v>232</v>
      </c>
      <c r="N6200" t="s">
        <v>232</v>
      </c>
      <c r="O6200" t="s">
        <v>232</v>
      </c>
      <c r="P6200" t="s">
        <v>232</v>
      </c>
      <c r="Q6200" t="s">
        <v>232</v>
      </c>
      <c r="R6200" t="s">
        <v>232</v>
      </c>
      <c r="S6200" t="s">
        <v>232</v>
      </c>
      <c r="T6200" t="s">
        <v>232</v>
      </c>
      <c r="U6200" t="s">
        <v>232</v>
      </c>
      <c r="V6200" t="s">
        <v>232</v>
      </c>
      <c r="W6200" t="s">
        <v>232</v>
      </c>
      <c r="X6200" t="s">
        <v>232</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-7.3419999999999996</v>
      </c>
      <c r="AO6200">
        <v>-4.827</v>
      </c>
      <c r="AP6200">
        <v>-3.7120000000000002</v>
      </c>
      <c r="AQ6200">
        <v>-4.1130000000000004</v>
      </c>
      <c r="AR6200">
        <v>-3.6829999999999998</v>
      </c>
      <c r="AS6200">
        <v>-2.7010000000000001</v>
      </c>
      <c r="AT6200">
        <v>-2.2360000000000002</v>
      </c>
      <c r="AU6200">
        <v>-1.4059999999999999</v>
      </c>
      <c r="AV6200">
        <v>-0.55900000000000005</v>
      </c>
      <c r="AW6200">
        <v>-2.1520000000000001</v>
      </c>
      <c r="AX6200">
        <v>-3.0529999999999999</v>
      </c>
      <c r="AY6200">
        <v>-3.1160000000000001</v>
      </c>
      <c r="AZ6200">
        <v>-3.125</v>
      </c>
      <c r="BA6200">
        <v>-3.1379999999999999</v>
      </c>
      <c r="BB6200">
        <v>-3.1339999999999999</v>
      </c>
      <c r="BC6200">
        <v>2017</v>
      </c>
    </row>
    <row r="6201" spans="1:55" x14ac:dyDescent="0.25">
      <c r="A6201">
        <v>964</v>
      </c>
      <c r="B6201" t="s">
        <v>1513</v>
      </c>
      <c r="C6201" t="s">
        <v>343</v>
      </c>
      <c r="D6201" t="s">
        <v>1514</v>
      </c>
      <c r="E6201" t="s">
        <v>344</v>
      </c>
      <c r="F6201" t="s">
        <v>345</v>
      </c>
      <c r="G6201" t="s">
        <v>229</v>
      </c>
      <c r="H6201" t="s">
        <v>230</v>
      </c>
      <c r="I6201" t="s">
        <v>1520</v>
      </c>
      <c r="J6201" t="s">
        <v>232</v>
      </c>
      <c r="K6201" t="s">
        <v>232</v>
      </c>
      <c r="L6201" t="s">
        <v>232</v>
      </c>
      <c r="M6201" t="s">
        <v>232</v>
      </c>
      <c r="N6201" t="s">
        <v>232</v>
      </c>
      <c r="O6201" t="s">
        <v>232</v>
      </c>
      <c r="P6201" t="s">
        <v>232</v>
      </c>
      <c r="Q6201" t="s">
        <v>232</v>
      </c>
      <c r="R6201" t="s">
        <v>232</v>
      </c>
      <c r="S6201" t="s">
        <v>232</v>
      </c>
      <c r="T6201" t="s">
        <v>232</v>
      </c>
      <c r="U6201" t="s">
        <v>232</v>
      </c>
      <c r="V6201" t="s">
        <v>232</v>
      </c>
      <c r="W6201" t="s">
        <v>232</v>
      </c>
      <c r="X6201" t="s">
        <v>232</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-102.247</v>
      </c>
      <c r="AO6201">
        <v>-81.659000000000006</v>
      </c>
      <c r="AP6201">
        <v>-57.637999999999998</v>
      </c>
      <c r="AQ6201">
        <v>-59.037999999999997</v>
      </c>
      <c r="AR6201">
        <v>-55.131</v>
      </c>
      <c r="AS6201">
        <v>-43.853000000000002</v>
      </c>
      <c r="AT6201">
        <v>-41.320999999999998</v>
      </c>
      <c r="AU6201">
        <v>-35.091999999999999</v>
      </c>
      <c r="AV6201">
        <v>-34.137</v>
      </c>
      <c r="AW6201">
        <v>-54.41</v>
      </c>
      <c r="AX6201">
        <v>-74.274000000000001</v>
      </c>
      <c r="AY6201">
        <v>-75.739999999999995</v>
      </c>
      <c r="AZ6201">
        <v>-77.028999999999996</v>
      </c>
      <c r="BA6201">
        <v>-79.757999999999996</v>
      </c>
      <c r="BB6201">
        <v>-81.908000000000001</v>
      </c>
      <c r="BC6201">
        <v>2017</v>
      </c>
    </row>
    <row r="6202" spans="1:55" x14ac:dyDescent="0.25">
      <c r="A6202">
        <v>964</v>
      </c>
      <c r="B6202" t="s">
        <v>1513</v>
      </c>
      <c r="C6202" t="s">
        <v>346</v>
      </c>
      <c r="D6202" t="s">
        <v>1514</v>
      </c>
      <c r="E6202" t="s">
        <v>344</v>
      </c>
      <c r="F6202" t="s">
        <v>345</v>
      </c>
      <c r="G6202" t="s">
        <v>270</v>
      </c>
      <c r="I6202" t="s">
        <v>397</v>
      </c>
      <c r="J6202" t="s">
        <v>232</v>
      </c>
      <c r="K6202" t="s">
        <v>232</v>
      </c>
      <c r="L6202" t="s">
        <v>232</v>
      </c>
      <c r="M6202" t="s">
        <v>232</v>
      </c>
      <c r="N6202" t="s">
        <v>232</v>
      </c>
      <c r="O6202" t="s">
        <v>232</v>
      </c>
      <c r="P6202" t="s">
        <v>232</v>
      </c>
      <c r="Q6202" t="s">
        <v>232</v>
      </c>
      <c r="R6202" t="s">
        <v>232</v>
      </c>
      <c r="S6202" t="s">
        <v>232</v>
      </c>
      <c r="T6202" t="s">
        <v>232</v>
      </c>
      <c r="U6202" t="s">
        <v>232</v>
      </c>
      <c r="V6202" t="s">
        <v>232</v>
      </c>
      <c r="W6202" t="s">
        <v>232</v>
      </c>
      <c r="X6202" t="s">
        <v>232</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-7.0270000000000001</v>
      </c>
      <c r="AO6202">
        <v>-5.2619999999999996</v>
      </c>
      <c r="AP6202">
        <v>-3.5219999999999998</v>
      </c>
      <c r="AQ6202">
        <v>-3.5139999999999998</v>
      </c>
      <c r="AR6202">
        <v>-3.1749999999999998</v>
      </c>
      <c r="AS6202">
        <v>-2.4239999999999999</v>
      </c>
      <c r="AT6202">
        <v>-2.2090000000000001</v>
      </c>
      <c r="AU6202">
        <v>-1.768</v>
      </c>
      <c r="AV6202">
        <v>-1.621</v>
      </c>
      <c r="AW6202">
        <v>-2.431</v>
      </c>
      <c r="AX6202">
        <v>-3.16</v>
      </c>
      <c r="AY6202">
        <v>-3.08</v>
      </c>
      <c r="AZ6202">
        <v>-2.984</v>
      </c>
      <c r="BA6202">
        <v>-2.9449999999999998</v>
      </c>
      <c r="BB6202">
        <v>-2.879</v>
      </c>
      <c r="BC6202">
        <v>2017</v>
      </c>
    </row>
    <row r="6203" spans="1:55" x14ac:dyDescent="0.25">
      <c r="A6203">
        <v>964</v>
      </c>
      <c r="B6203" t="s">
        <v>1513</v>
      </c>
      <c r="C6203" t="s">
        <v>347</v>
      </c>
      <c r="D6203" t="s">
        <v>1514</v>
      </c>
      <c r="E6203" t="s">
        <v>348</v>
      </c>
      <c r="F6203" t="s">
        <v>349</v>
      </c>
      <c r="G6203" t="s">
        <v>229</v>
      </c>
      <c r="H6203" t="s">
        <v>230</v>
      </c>
      <c r="I6203" t="s">
        <v>1520</v>
      </c>
      <c r="J6203" t="s">
        <v>232</v>
      </c>
      <c r="K6203" t="s">
        <v>232</v>
      </c>
      <c r="L6203" t="s">
        <v>232</v>
      </c>
      <c r="M6203" t="s">
        <v>232</v>
      </c>
      <c r="N6203" t="s">
        <v>232</v>
      </c>
      <c r="O6203" t="s">
        <v>232</v>
      </c>
      <c r="P6203" t="s">
        <v>232</v>
      </c>
      <c r="Q6203" t="s">
        <v>232</v>
      </c>
      <c r="R6203" t="s">
        <v>232</v>
      </c>
      <c r="S6203" t="s">
        <v>232</v>
      </c>
      <c r="T6203" t="s">
        <v>232</v>
      </c>
      <c r="U6203" t="s">
        <v>232</v>
      </c>
      <c r="V6203" t="s">
        <v>232</v>
      </c>
      <c r="W6203" t="s">
        <v>232</v>
      </c>
      <c r="X6203" t="s">
        <v>232</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v>
      </c>
      <c r="AM6203">
        <v>-65.88</v>
      </c>
      <c r="AN6203">
        <v>-70.137</v>
      </c>
      <c r="AO6203">
        <v>-35.979999999999997</v>
      </c>
      <c r="AP6203">
        <v>-17.177</v>
      </c>
      <c r="AQ6203">
        <v>-26.637</v>
      </c>
      <c r="AR6203">
        <v>-29.741</v>
      </c>
      <c r="AS6203">
        <v>-16.963999999999999</v>
      </c>
      <c r="AT6203">
        <v>-9.8379999999999992</v>
      </c>
      <c r="AU6203">
        <v>3.3050000000000002</v>
      </c>
      <c r="AV6203">
        <v>20.206</v>
      </c>
      <c r="AW6203">
        <v>-14.262</v>
      </c>
      <c r="AX6203">
        <v>-35.28</v>
      </c>
      <c r="AY6203">
        <v>-37.078000000000003</v>
      </c>
      <c r="AZ6203">
        <v>-38.47</v>
      </c>
      <c r="BA6203">
        <v>-40.137</v>
      </c>
      <c r="BB6203">
        <v>-41.307000000000002</v>
      </c>
      <c r="BC6203">
        <v>2017</v>
      </c>
    </row>
    <row r="6204" spans="1:55" x14ac:dyDescent="0.25">
      <c r="A6204">
        <v>964</v>
      </c>
      <c r="B6204" t="s">
        <v>1513</v>
      </c>
      <c r="C6204" t="s">
        <v>350</v>
      </c>
      <c r="D6204" t="s">
        <v>1514</v>
      </c>
      <c r="E6204" t="s">
        <v>348</v>
      </c>
      <c r="F6204" t="s">
        <v>349</v>
      </c>
      <c r="G6204" t="s">
        <v>282</v>
      </c>
      <c r="I6204" t="s">
        <v>351</v>
      </c>
      <c r="J6204" t="s">
        <v>232</v>
      </c>
      <c r="K6204" t="s">
        <v>232</v>
      </c>
      <c r="L6204" t="s">
        <v>232</v>
      </c>
      <c r="M6204" t="s">
        <v>232</v>
      </c>
      <c r="N6204" t="s">
        <v>232</v>
      </c>
      <c r="O6204" t="s">
        <v>232</v>
      </c>
      <c r="P6204" t="s">
        <v>232</v>
      </c>
      <c r="Q6204" t="s">
        <v>232</v>
      </c>
      <c r="R6204" t="s">
        <v>232</v>
      </c>
      <c r="S6204" t="s">
        <v>232</v>
      </c>
      <c r="T6204" t="s">
        <v>232</v>
      </c>
      <c r="U6204" t="s">
        <v>232</v>
      </c>
      <c r="V6204" t="s">
        <v>232</v>
      </c>
      <c r="W6204" t="s">
        <v>232</v>
      </c>
      <c r="X6204" t="s">
        <v>232</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-4.8529999999999998</v>
      </c>
      <c r="AO6204">
        <v>-2.2959999999999998</v>
      </c>
      <c r="AP6204">
        <v>-1.054</v>
      </c>
      <c r="AQ6204">
        <v>-1.6080000000000001</v>
      </c>
      <c r="AR6204">
        <v>-1.7290000000000001</v>
      </c>
      <c r="AS6204">
        <v>-0.94199999999999995</v>
      </c>
      <c r="AT6204">
        <v>-0.52900000000000003</v>
      </c>
      <c r="AU6204">
        <v>0.16600000000000001</v>
      </c>
      <c r="AV6204">
        <v>0.95499999999999996</v>
      </c>
      <c r="AW6204">
        <v>-0.63400000000000001</v>
      </c>
      <c r="AX6204">
        <v>-1.4970000000000001</v>
      </c>
      <c r="AY6204">
        <v>-1.506</v>
      </c>
      <c r="AZ6204">
        <v>-1.4910000000000001</v>
      </c>
      <c r="BA6204">
        <v>-1.4810000000000001</v>
      </c>
      <c r="BB6204">
        <v>-1.452</v>
      </c>
      <c r="BC6204">
        <v>2017</v>
      </c>
    </row>
    <row r="6205" spans="1:55" x14ac:dyDescent="0.25">
      <c r="A6205">
        <v>964</v>
      </c>
      <c r="B6205" t="s">
        <v>1513</v>
      </c>
      <c r="C6205" t="s">
        <v>352</v>
      </c>
      <c r="D6205" t="s">
        <v>1514</v>
      </c>
      <c r="E6205" t="s">
        <v>353</v>
      </c>
      <c r="F6205" t="s">
        <v>354</v>
      </c>
      <c r="G6205" t="s">
        <v>229</v>
      </c>
      <c r="H6205" t="s">
        <v>230</v>
      </c>
      <c r="I6205" t="s">
        <v>1520</v>
      </c>
      <c r="J6205" t="s">
        <v>232</v>
      </c>
      <c r="K6205" t="s">
        <v>232</v>
      </c>
      <c r="L6205" t="s">
        <v>232</v>
      </c>
      <c r="M6205" t="s">
        <v>232</v>
      </c>
      <c r="N6205" t="s">
        <v>232</v>
      </c>
      <c r="O6205" t="s">
        <v>232</v>
      </c>
      <c r="P6205" t="s">
        <v>232</v>
      </c>
      <c r="Q6205" t="s">
        <v>232</v>
      </c>
      <c r="R6205" t="s">
        <v>232</v>
      </c>
      <c r="S6205" t="s">
        <v>232</v>
      </c>
      <c r="T6205" t="s">
        <v>232</v>
      </c>
      <c r="U6205" t="s">
        <v>232</v>
      </c>
      <c r="V6205" t="s">
        <v>232</v>
      </c>
      <c r="W6205" t="s">
        <v>232</v>
      </c>
      <c r="X6205" t="s">
        <v>232</v>
      </c>
      <c r="Y6205">
        <v>151.78299999999999</v>
      </c>
      <c r="Z6205">
        <v>165.46600000000001</v>
      </c>
      <c r="AA6205">
        <v>202.096</v>
      </c>
      <c r="AB6205">
        <v>212.44</v>
      </c>
      <c r="AC6205">
        <v>236.82900000000001</v>
      </c>
      <c r="AD6205">
        <v>238.755</v>
      </c>
      <c r="AE6205">
        <v>250.232</v>
      </c>
      <c r="AF6205">
        <v>294.12</v>
      </c>
      <c r="AG6205">
        <v>350.61700000000002</v>
      </c>
      <c r="AH6205">
        <v>366.96899999999999</v>
      </c>
      <c r="AI6205">
        <v>398.18599999999998</v>
      </c>
      <c r="AJ6205">
        <v>438.798</v>
      </c>
      <c r="AK6205">
        <v>436.37599999999998</v>
      </c>
      <c r="AL6205">
        <v>501.28100000000001</v>
      </c>
      <c r="AM6205">
        <v>587.97</v>
      </c>
      <c r="AN6205">
        <v>683.51099999999997</v>
      </c>
      <c r="AO6205">
        <v>756.90499999999997</v>
      </c>
      <c r="AP6205">
        <v>779.89700000000005</v>
      </c>
      <c r="AQ6205">
        <v>842.98599999999999</v>
      </c>
      <c r="AR6205">
        <v>768.36900000000003</v>
      </c>
      <c r="AS6205">
        <v>838.19899999999996</v>
      </c>
      <c r="AT6205">
        <v>893.803</v>
      </c>
      <c r="AU6205">
        <v>885.61300000000006</v>
      </c>
      <c r="AV6205">
        <v>923.62900000000002</v>
      </c>
      <c r="AW6205">
        <v>961.51199999999994</v>
      </c>
      <c r="AX6205" s="52">
        <v>1025.07</v>
      </c>
      <c r="AY6205" s="52">
        <v>1093.53</v>
      </c>
      <c r="AZ6205" s="52">
        <v>1165.26</v>
      </c>
      <c r="BA6205" s="52">
        <v>1240.9100000000001</v>
      </c>
      <c r="BB6205" s="52">
        <v>1323.26</v>
      </c>
      <c r="BC6205">
        <v>2017</v>
      </c>
    </row>
    <row r="6206" spans="1:55" x14ac:dyDescent="0.25">
      <c r="A6206">
        <v>964</v>
      </c>
      <c r="B6206" t="s">
        <v>1513</v>
      </c>
      <c r="C6206" t="s">
        <v>355</v>
      </c>
      <c r="D6206" t="s">
        <v>1514</v>
      </c>
      <c r="E6206" t="s">
        <v>353</v>
      </c>
      <c r="F6206" t="s">
        <v>354</v>
      </c>
      <c r="G6206" t="s">
        <v>282</v>
      </c>
      <c r="I6206" t="s">
        <v>379</v>
      </c>
      <c r="J6206" t="s">
        <v>232</v>
      </c>
      <c r="K6206" t="s">
        <v>232</v>
      </c>
      <c r="L6206" t="s">
        <v>232</v>
      </c>
      <c r="M6206" t="s">
        <v>232</v>
      </c>
      <c r="N6206" t="s">
        <v>232</v>
      </c>
      <c r="O6206" t="s">
        <v>232</v>
      </c>
      <c r="P6206" t="s">
        <v>232</v>
      </c>
      <c r="Q6206" t="s">
        <v>232</v>
      </c>
      <c r="R6206" t="s">
        <v>232</v>
      </c>
      <c r="S6206" t="s">
        <v>232</v>
      </c>
      <c r="T6206" t="s">
        <v>232</v>
      </c>
      <c r="U6206" t="s">
        <v>232</v>
      </c>
      <c r="V6206" t="s">
        <v>232</v>
      </c>
      <c r="W6206" t="s">
        <v>232</v>
      </c>
      <c r="X6206" t="s">
        <v>232</v>
      </c>
      <c r="Y6206">
        <v>44.758000000000003</v>
      </c>
      <c r="Z6206">
        <v>38.950000000000003</v>
      </c>
      <c r="AA6206">
        <v>38.994999999999997</v>
      </c>
      <c r="AB6206">
        <v>35.155000000000001</v>
      </c>
      <c r="AC6206">
        <v>35.377000000000002</v>
      </c>
      <c r="AD6206">
        <v>31.895</v>
      </c>
      <c r="AE6206">
        <v>31.919</v>
      </c>
      <c r="AF6206">
        <v>36.08</v>
      </c>
      <c r="AG6206">
        <v>41.215000000000003</v>
      </c>
      <c r="AH6206">
        <v>39.351999999999997</v>
      </c>
      <c r="AI6206">
        <v>40.201999999999998</v>
      </c>
      <c r="AJ6206">
        <v>41.015999999999998</v>
      </c>
      <c r="AK6206">
        <v>36.744</v>
      </c>
      <c r="AL6206">
        <v>38.978000000000002</v>
      </c>
      <c r="AM6206">
        <v>42.847999999999999</v>
      </c>
      <c r="AN6206">
        <v>47.292000000000002</v>
      </c>
      <c r="AO6206">
        <v>48.308</v>
      </c>
      <c r="AP6206">
        <v>47.863</v>
      </c>
      <c r="AQ6206">
        <v>50.877000000000002</v>
      </c>
      <c r="AR6206">
        <v>44.661000000000001</v>
      </c>
      <c r="AS6206">
        <v>46.561</v>
      </c>
      <c r="AT6206">
        <v>48.024999999999999</v>
      </c>
      <c r="AU6206">
        <v>44.531999999999996</v>
      </c>
      <c r="AV6206">
        <v>43.642000000000003</v>
      </c>
      <c r="AW6206">
        <v>42.753</v>
      </c>
      <c r="AX6206">
        <v>43.485999999999997</v>
      </c>
      <c r="AY6206">
        <v>44.420999999999999</v>
      </c>
      <c r="AZ6206">
        <v>45.148000000000003</v>
      </c>
      <c r="BA6206">
        <v>45.790999999999997</v>
      </c>
      <c r="BB6206">
        <v>46.505000000000003</v>
      </c>
      <c r="BC6206">
        <v>2017</v>
      </c>
    </row>
    <row r="6207" spans="1:55" x14ac:dyDescent="0.25">
      <c r="A6207">
        <v>964</v>
      </c>
      <c r="B6207" t="s">
        <v>1513</v>
      </c>
      <c r="C6207" t="s">
        <v>356</v>
      </c>
      <c r="D6207" t="s">
        <v>1514</v>
      </c>
      <c r="E6207" t="s">
        <v>357</v>
      </c>
      <c r="F6207" t="s">
        <v>358</v>
      </c>
      <c r="G6207" t="s">
        <v>229</v>
      </c>
      <c r="H6207" t="s">
        <v>230</v>
      </c>
      <c r="I6207" t="s">
        <v>1520</v>
      </c>
      <c r="J6207" t="s">
        <v>232</v>
      </c>
      <c r="K6207" t="s">
        <v>232</v>
      </c>
      <c r="L6207" t="s">
        <v>232</v>
      </c>
      <c r="M6207" t="s">
        <v>232</v>
      </c>
      <c r="N6207" t="s">
        <v>232</v>
      </c>
      <c r="O6207" t="s">
        <v>232</v>
      </c>
      <c r="P6207" t="s">
        <v>232</v>
      </c>
      <c r="Q6207" t="s">
        <v>232</v>
      </c>
      <c r="R6207" t="s">
        <v>232</v>
      </c>
      <c r="S6207" t="s">
        <v>232</v>
      </c>
      <c r="T6207" t="s">
        <v>232</v>
      </c>
      <c r="U6207" t="s">
        <v>232</v>
      </c>
      <c r="V6207" t="s">
        <v>232</v>
      </c>
      <c r="W6207" t="s">
        <v>232</v>
      </c>
      <c r="X6207" t="s">
        <v>232</v>
      </c>
      <c r="Y6207">
        <v>165.2</v>
      </c>
      <c r="Z6207">
        <v>183.29400000000001</v>
      </c>
      <c r="AA6207">
        <v>221.22</v>
      </c>
      <c r="AB6207">
        <v>233.68700000000001</v>
      </c>
      <c r="AC6207">
        <v>263.392</v>
      </c>
      <c r="AD6207">
        <v>272.31700000000001</v>
      </c>
      <c r="AE6207">
        <v>291.18099999999998</v>
      </c>
      <c r="AF6207">
        <v>338.66500000000002</v>
      </c>
      <c r="AG6207">
        <v>394.1</v>
      </c>
      <c r="AH6207">
        <v>420.28199999999998</v>
      </c>
      <c r="AI6207">
        <v>459.98500000000001</v>
      </c>
      <c r="AJ6207">
        <v>502.26100000000002</v>
      </c>
      <c r="AK6207">
        <v>524.4</v>
      </c>
      <c r="AL6207">
        <v>595.38</v>
      </c>
      <c r="AM6207">
        <v>678.32799999999997</v>
      </c>
      <c r="AN6207">
        <v>767.84400000000005</v>
      </c>
      <c r="AO6207">
        <v>847.70799999999997</v>
      </c>
      <c r="AP6207">
        <v>875.26</v>
      </c>
      <c r="AQ6207">
        <v>922.755</v>
      </c>
      <c r="AR6207">
        <v>867.34500000000003</v>
      </c>
      <c r="AS6207">
        <v>923.20600000000002</v>
      </c>
      <c r="AT6207" s="52">
        <v>1009.22</v>
      </c>
      <c r="AU6207" s="52">
        <v>1005.69</v>
      </c>
      <c r="AV6207" s="52">
        <v>1023.57</v>
      </c>
      <c r="AW6207" s="52">
        <v>1067.71</v>
      </c>
      <c r="AX6207" s="52">
        <v>1136.3800000000001</v>
      </c>
      <c r="AY6207" s="52">
        <v>1209.78</v>
      </c>
      <c r="AZ6207" s="52">
        <v>1287.1400000000001</v>
      </c>
      <c r="BA6207" s="52">
        <v>1368.88</v>
      </c>
      <c r="BB6207" s="52">
        <v>1457.62</v>
      </c>
      <c r="BC6207">
        <v>2017</v>
      </c>
    </row>
    <row r="6208" spans="1:55" x14ac:dyDescent="0.25">
      <c r="A6208">
        <v>964</v>
      </c>
      <c r="B6208" t="s">
        <v>1513</v>
      </c>
      <c r="C6208" t="s">
        <v>359</v>
      </c>
      <c r="D6208" t="s">
        <v>1514</v>
      </c>
      <c r="E6208" t="s">
        <v>357</v>
      </c>
      <c r="F6208" t="s">
        <v>358</v>
      </c>
      <c r="G6208" t="s">
        <v>282</v>
      </c>
      <c r="I6208" t="s">
        <v>360</v>
      </c>
      <c r="J6208" t="s">
        <v>232</v>
      </c>
      <c r="K6208" t="s">
        <v>232</v>
      </c>
      <c r="L6208" t="s">
        <v>232</v>
      </c>
      <c r="M6208" t="s">
        <v>232</v>
      </c>
      <c r="N6208" t="s">
        <v>232</v>
      </c>
      <c r="O6208" t="s">
        <v>232</v>
      </c>
      <c r="P6208" t="s">
        <v>232</v>
      </c>
      <c r="Q6208" t="s">
        <v>232</v>
      </c>
      <c r="R6208" t="s">
        <v>232</v>
      </c>
      <c r="S6208" t="s">
        <v>232</v>
      </c>
      <c r="T6208" t="s">
        <v>232</v>
      </c>
      <c r="U6208" t="s">
        <v>232</v>
      </c>
      <c r="V6208" t="s">
        <v>232</v>
      </c>
      <c r="W6208" t="s">
        <v>232</v>
      </c>
      <c r="X6208" t="s">
        <v>232</v>
      </c>
      <c r="Y6208">
        <v>48.713999999999999</v>
      </c>
      <c r="Z6208">
        <v>43.146999999999998</v>
      </c>
      <c r="AA6208">
        <v>42.685000000000002</v>
      </c>
      <c r="AB6208">
        <v>38.671999999999997</v>
      </c>
      <c r="AC6208">
        <v>39.344999999999999</v>
      </c>
      <c r="AD6208">
        <v>36.378</v>
      </c>
      <c r="AE6208">
        <v>37.143000000000001</v>
      </c>
      <c r="AF6208">
        <v>41.545000000000002</v>
      </c>
      <c r="AG6208">
        <v>46.326999999999998</v>
      </c>
      <c r="AH6208">
        <v>45.069000000000003</v>
      </c>
      <c r="AI6208">
        <v>46.441000000000003</v>
      </c>
      <c r="AJ6208">
        <v>46.948</v>
      </c>
      <c r="AK6208">
        <v>44.155999999999999</v>
      </c>
      <c r="AL6208">
        <v>46.295000000000002</v>
      </c>
      <c r="AM6208">
        <v>49.433</v>
      </c>
      <c r="AN6208">
        <v>53.127000000000002</v>
      </c>
      <c r="AO6208">
        <v>54.103999999999999</v>
      </c>
      <c r="AP6208">
        <v>53.716000000000001</v>
      </c>
      <c r="AQ6208">
        <v>55.692</v>
      </c>
      <c r="AR6208">
        <v>50.414000000000001</v>
      </c>
      <c r="AS6208">
        <v>51.283000000000001</v>
      </c>
      <c r="AT6208">
        <v>54.226999999999997</v>
      </c>
      <c r="AU6208">
        <v>50.569000000000003</v>
      </c>
      <c r="AV6208">
        <v>48.363999999999997</v>
      </c>
      <c r="AW6208">
        <v>47.475000000000001</v>
      </c>
      <c r="AX6208">
        <v>48.207999999999998</v>
      </c>
      <c r="AY6208">
        <v>49.143000000000001</v>
      </c>
      <c r="AZ6208">
        <v>49.87</v>
      </c>
      <c r="BA6208">
        <v>50.512999999999998</v>
      </c>
      <c r="BB6208">
        <v>51.228000000000002</v>
      </c>
      <c r="BC6208">
        <v>2017</v>
      </c>
    </row>
    <row r="6209" spans="1:55" x14ac:dyDescent="0.25">
      <c r="A6209">
        <v>964</v>
      </c>
      <c r="B6209" t="s">
        <v>1513</v>
      </c>
      <c r="C6209" t="s">
        <v>361</v>
      </c>
      <c r="D6209" t="s">
        <v>1514</v>
      </c>
      <c r="E6209" t="s">
        <v>362</v>
      </c>
      <c r="F6209" t="s">
        <v>363</v>
      </c>
      <c r="G6209" t="s">
        <v>229</v>
      </c>
      <c r="H6209" t="s">
        <v>230</v>
      </c>
      <c r="I6209" t="s">
        <v>1520</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121.60599999999999</v>
      </c>
      <c r="W6209">
        <v>164.893</v>
      </c>
      <c r="X6209">
        <v>236.96700000000001</v>
      </c>
      <c r="Y6209">
        <v>339.12200000000001</v>
      </c>
      <c r="Z6209">
        <v>424.81599999999997</v>
      </c>
      <c r="AA6209">
        <v>518.25699999999995</v>
      </c>
      <c r="AB6209">
        <v>604.28700000000003</v>
      </c>
      <c r="AC6209">
        <v>669.43899999999996</v>
      </c>
      <c r="AD6209">
        <v>748.572</v>
      </c>
      <c r="AE6209">
        <v>783.95600000000002</v>
      </c>
      <c r="AF6209">
        <v>815.18399999999997</v>
      </c>
      <c r="AG6209">
        <v>850.69600000000003</v>
      </c>
      <c r="AH6209">
        <v>932.53</v>
      </c>
      <c r="AI6209">
        <v>990.46799999999996</v>
      </c>
      <c r="AJ6209" s="52">
        <v>1069.82</v>
      </c>
      <c r="AK6209" s="52">
        <v>1187.6099999999999</v>
      </c>
      <c r="AL6209" s="52">
        <v>1286.07</v>
      </c>
      <c r="AM6209" s="52">
        <v>1372.21</v>
      </c>
      <c r="AN6209" s="52">
        <v>1445.3</v>
      </c>
      <c r="AO6209" s="52">
        <v>1566.82</v>
      </c>
      <c r="AP6209" s="52">
        <v>1629.43</v>
      </c>
      <c r="AQ6209" s="52">
        <v>1656.9</v>
      </c>
      <c r="AR6209" s="52">
        <v>1720.43</v>
      </c>
      <c r="AS6209" s="52">
        <v>1800.23</v>
      </c>
      <c r="AT6209" s="52">
        <v>1861.11</v>
      </c>
      <c r="AU6209" s="52">
        <v>1988.73</v>
      </c>
      <c r="AV6209" s="52">
        <v>2116.39</v>
      </c>
      <c r="AW6209" s="52">
        <v>2248.98</v>
      </c>
      <c r="AX6209" s="52">
        <v>2357.23</v>
      </c>
      <c r="AY6209" s="52">
        <v>2461.75</v>
      </c>
      <c r="AZ6209" s="52">
        <v>2580.9899999999998</v>
      </c>
      <c r="BA6209" s="52">
        <v>2709.95</v>
      </c>
      <c r="BB6209" s="52">
        <v>2845.39</v>
      </c>
      <c r="BC6209">
        <v>2017</v>
      </c>
    </row>
    <row r="6210" spans="1:55" x14ac:dyDescent="0.25">
      <c r="A6210">
        <v>964</v>
      </c>
      <c r="B6210" t="s">
        <v>1513</v>
      </c>
      <c r="C6210" t="s">
        <v>364</v>
      </c>
      <c r="D6210" t="s">
        <v>1514</v>
      </c>
      <c r="E6210" t="s">
        <v>365</v>
      </c>
      <c r="F6210" t="s">
        <v>366</v>
      </c>
      <c r="G6210" t="s">
        <v>242</v>
      </c>
      <c r="H6210" t="s">
        <v>230</v>
      </c>
      <c r="I6210" t="s">
        <v>1521</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-13.83</v>
      </c>
      <c r="AI6210">
        <v>-7.9580000000000002</v>
      </c>
      <c r="AJ6210">
        <v>-13.872999999999999</v>
      </c>
      <c r="AK6210">
        <v>-27.419</v>
      </c>
      <c r="AL6210">
        <v>-35.811</v>
      </c>
      <c r="AM6210">
        <v>-17.859000000000002</v>
      </c>
      <c r="AN6210">
        <v>-25.875</v>
      </c>
      <c r="AO6210">
        <v>-27.356999999999999</v>
      </c>
      <c r="AP6210">
        <v>-18.605</v>
      </c>
      <c r="AQ6210">
        <v>-6.7439999999999998</v>
      </c>
      <c r="AR6210">
        <v>-11.444000000000001</v>
      </c>
      <c r="AS6210">
        <v>-2.6589999999999998</v>
      </c>
      <c r="AT6210">
        <v>-2.4580000000000002</v>
      </c>
      <c r="AU6210">
        <v>0.60199999999999998</v>
      </c>
      <c r="AV6210">
        <v>-4.32</v>
      </c>
      <c r="AW6210">
        <v>-6.8230000000000004</v>
      </c>
      <c r="AX6210">
        <v>-9.4860000000000007</v>
      </c>
      <c r="AY6210">
        <v>-11.999000000000001</v>
      </c>
      <c r="AZ6210">
        <v>-13.542</v>
      </c>
      <c r="BA6210">
        <v>-14.625999999999999</v>
      </c>
      <c r="BB6210">
        <v>-15.836</v>
      </c>
      <c r="BC6210">
        <v>2017</v>
      </c>
    </row>
    <row r="6211" spans="1:55" x14ac:dyDescent="0.25">
      <c r="A6211">
        <v>964</v>
      </c>
      <c r="B6211" t="s">
        <v>1513</v>
      </c>
      <c r="C6211" t="s">
        <v>368</v>
      </c>
      <c r="D6211" t="s">
        <v>1514</v>
      </c>
      <c r="E6211" t="s">
        <v>365</v>
      </c>
      <c r="F6211" t="s">
        <v>366</v>
      </c>
      <c r="G6211" t="s">
        <v>282</v>
      </c>
      <c r="I6211" t="s">
        <v>369</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-5.4180000000000001</v>
      </c>
      <c r="AI6211">
        <v>-2.5990000000000002</v>
      </c>
      <c r="AJ6211">
        <v>-4.024</v>
      </c>
      <c r="AK6211">
        <v>-6.3840000000000003</v>
      </c>
      <c r="AL6211">
        <v>-6.7089999999999996</v>
      </c>
      <c r="AM6211">
        <v>-4.0579999999999998</v>
      </c>
      <c r="AN6211">
        <v>-5.4</v>
      </c>
      <c r="AO6211">
        <v>-5.1760000000000002</v>
      </c>
      <c r="AP6211">
        <v>-3.7149999999999999</v>
      </c>
      <c r="AQ6211">
        <v>-1.286</v>
      </c>
      <c r="AR6211">
        <v>-2.0990000000000002</v>
      </c>
      <c r="AS6211">
        <v>-0.55700000000000005</v>
      </c>
      <c r="AT6211">
        <v>-0.52100000000000002</v>
      </c>
      <c r="AU6211">
        <v>0.114</v>
      </c>
      <c r="AV6211">
        <v>-0.73699999999999999</v>
      </c>
      <c r="AW6211">
        <v>-1.1499999999999999</v>
      </c>
      <c r="AX6211">
        <v>-1.4750000000000001</v>
      </c>
      <c r="AY6211">
        <v>-1.726</v>
      </c>
      <c r="AZ6211">
        <v>-1.798</v>
      </c>
      <c r="BA6211">
        <v>-1.792</v>
      </c>
      <c r="BB6211">
        <v>-1.792</v>
      </c>
      <c r="BC6211">
        <v>2017</v>
      </c>
    </row>
    <row r="6212" spans="1:55" x14ac:dyDescent="0.25">
      <c r="A6212">
        <v>182</v>
      </c>
      <c r="B6212" t="s">
        <v>1522</v>
      </c>
      <c r="C6212" t="s">
        <v>225</v>
      </c>
      <c r="D6212" t="s">
        <v>1523</v>
      </c>
      <c r="E6212" t="s">
        <v>227</v>
      </c>
      <c r="F6212" t="s">
        <v>228</v>
      </c>
      <c r="G6212" t="s">
        <v>229</v>
      </c>
      <c r="H6212" t="s">
        <v>230</v>
      </c>
      <c r="I6212" t="s">
        <v>1524</v>
      </c>
      <c r="J6212">
        <v>85.796999999999997</v>
      </c>
      <c r="K6212">
        <v>88.82</v>
      </c>
      <c r="L6212">
        <v>90.741</v>
      </c>
      <c r="M6212">
        <v>91.623000000000005</v>
      </c>
      <c r="N6212">
        <v>90.668000000000006</v>
      </c>
      <c r="O6212">
        <v>92.152000000000001</v>
      </c>
      <c r="P6212">
        <v>95.210999999999999</v>
      </c>
      <c r="Q6212">
        <v>102.47799999999999</v>
      </c>
      <c r="R6212">
        <v>107.95</v>
      </c>
      <c r="S6212">
        <v>115.127</v>
      </c>
      <c r="T6212">
        <v>124.176</v>
      </c>
      <c r="U6212">
        <v>128.36000000000001</v>
      </c>
      <c r="V6212">
        <v>132.37799999999999</v>
      </c>
      <c r="W6212">
        <v>131.46799999999999</v>
      </c>
      <c r="X6212">
        <v>133.42599999999999</v>
      </c>
      <c r="Y6212">
        <v>136.505</v>
      </c>
      <c r="Z6212">
        <v>141.27799999999999</v>
      </c>
      <c r="AA6212">
        <v>147.53100000000001</v>
      </c>
      <c r="AB6212">
        <v>154.6</v>
      </c>
      <c r="AC6212">
        <v>160.61199999999999</v>
      </c>
      <c r="AD6212">
        <v>166.69499999999999</v>
      </c>
      <c r="AE6212">
        <v>169.934</v>
      </c>
      <c r="AF6212">
        <v>171.24100000000001</v>
      </c>
      <c r="AG6212">
        <v>169.64099999999999</v>
      </c>
      <c r="AH6212">
        <v>172.714</v>
      </c>
      <c r="AI6212">
        <v>174.03800000000001</v>
      </c>
      <c r="AJ6212">
        <v>176.74100000000001</v>
      </c>
      <c r="AK6212">
        <v>181.14599999999999</v>
      </c>
      <c r="AL6212">
        <v>181.50700000000001</v>
      </c>
      <c r="AM6212">
        <v>176.101</v>
      </c>
      <c r="AN6212">
        <v>179.44499999999999</v>
      </c>
      <c r="AO6212">
        <v>176.167</v>
      </c>
      <c r="AP6212">
        <v>169.07</v>
      </c>
      <c r="AQ6212">
        <v>167.15899999999999</v>
      </c>
      <c r="AR6212">
        <v>168.65299999999999</v>
      </c>
      <c r="AS6212">
        <v>171.726</v>
      </c>
      <c r="AT6212">
        <v>175.03200000000001</v>
      </c>
      <c r="AU6212">
        <v>179.92500000000001</v>
      </c>
      <c r="AV6212">
        <v>183.667</v>
      </c>
      <c r="AW6212">
        <v>186.74799999999999</v>
      </c>
      <c r="AX6212">
        <v>189.54900000000001</v>
      </c>
      <c r="AY6212">
        <v>192.203</v>
      </c>
      <c r="AZ6212">
        <v>194.89400000000001</v>
      </c>
      <c r="BA6212">
        <v>197.62200000000001</v>
      </c>
      <c r="BB6212">
        <v>200.38900000000001</v>
      </c>
      <c r="BC6212">
        <v>2017</v>
      </c>
    </row>
    <row r="6213" spans="1:55" x14ac:dyDescent="0.25">
      <c r="A6213">
        <v>182</v>
      </c>
      <c r="B6213" t="s">
        <v>1522</v>
      </c>
      <c r="C6213" t="s">
        <v>233</v>
      </c>
      <c r="D6213" t="s">
        <v>1523</v>
      </c>
      <c r="E6213" t="s">
        <v>227</v>
      </c>
      <c r="F6213" t="s">
        <v>234</v>
      </c>
      <c r="G6213" t="s">
        <v>235</v>
      </c>
      <c r="I6213" t="s">
        <v>236</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3.4969999999999999</v>
      </c>
      <c r="AA6213">
        <v>4.4260000000000002</v>
      </c>
      <c r="AB6213">
        <v>4.7919999999999998</v>
      </c>
      <c r="AC6213">
        <v>3.8879999999999999</v>
      </c>
      <c r="AD6213">
        <v>3.7869999999999999</v>
      </c>
      <c r="AE6213">
        <v>1.9430000000000001</v>
      </c>
      <c r="AF6213">
        <v>0.76900000000000002</v>
      </c>
      <c r="AG6213">
        <v>-0.93400000000000005</v>
      </c>
      <c r="AH6213">
        <v>1.8120000000000001</v>
      </c>
      <c r="AI6213">
        <v>0.76700000000000002</v>
      </c>
      <c r="AJ6213">
        <v>1.5529999999999999</v>
      </c>
      <c r="AK6213">
        <v>2.492</v>
      </c>
      <c r="AL6213">
        <v>0.19900000000000001</v>
      </c>
      <c r="AM6213">
        <v>-2.9780000000000002</v>
      </c>
      <c r="AN6213">
        <v>1.899</v>
      </c>
      <c r="AO6213">
        <v>-1.827</v>
      </c>
      <c r="AP6213">
        <v>-4.0279999999999996</v>
      </c>
      <c r="AQ6213">
        <v>-1.1299999999999999</v>
      </c>
      <c r="AR6213">
        <v>0.89300000000000002</v>
      </c>
      <c r="AS6213">
        <v>1.8220000000000001</v>
      </c>
      <c r="AT6213">
        <v>1.9259999999999999</v>
      </c>
      <c r="AU6213">
        <v>2.7949999999999999</v>
      </c>
      <c r="AV6213">
        <v>2.08</v>
      </c>
      <c r="AW6213">
        <v>1.677</v>
      </c>
      <c r="AX6213">
        <v>1.5</v>
      </c>
      <c r="AY6213">
        <v>1.4</v>
      </c>
      <c r="AZ6213">
        <v>1.4</v>
      </c>
      <c r="BA6213">
        <v>1.4</v>
      </c>
      <c r="BB6213">
        <v>1.4</v>
      </c>
      <c r="BC6213">
        <v>2017</v>
      </c>
    </row>
    <row r="6214" spans="1:55" x14ac:dyDescent="0.25">
      <c r="A6214">
        <v>182</v>
      </c>
      <c r="B6214" t="s">
        <v>1522</v>
      </c>
      <c r="C6214" t="s">
        <v>237</v>
      </c>
      <c r="D6214" t="s">
        <v>1523</v>
      </c>
      <c r="E6214" t="s">
        <v>238</v>
      </c>
      <c r="F6214" t="s">
        <v>239</v>
      </c>
      <c r="G6214" t="s">
        <v>229</v>
      </c>
      <c r="H6214" t="s">
        <v>230</v>
      </c>
      <c r="I6214" t="s">
        <v>1524</v>
      </c>
      <c r="J6214">
        <v>8.1379999999999999</v>
      </c>
      <c r="K6214">
        <v>9.9250000000000007</v>
      </c>
      <c r="L6214">
        <v>12.000999999999999</v>
      </c>
      <c r="M6214">
        <v>15.333</v>
      </c>
      <c r="N6214">
        <v>18.829000000000001</v>
      </c>
      <c r="O6214">
        <v>23.114000000000001</v>
      </c>
      <c r="P6214">
        <v>28.248000000000001</v>
      </c>
      <c r="Q6214">
        <v>33.283000000000001</v>
      </c>
      <c r="R6214">
        <v>39.728999999999999</v>
      </c>
      <c r="S6214">
        <v>46.936</v>
      </c>
      <c r="T6214">
        <v>56.356000000000002</v>
      </c>
      <c r="U6214">
        <v>64.622</v>
      </c>
      <c r="V6214">
        <v>72.652000000000001</v>
      </c>
      <c r="W6214">
        <v>75.98</v>
      </c>
      <c r="X6214">
        <v>82.379000000000005</v>
      </c>
      <c r="Y6214">
        <v>89.037000000000006</v>
      </c>
      <c r="Z6214">
        <v>94.350999999999999</v>
      </c>
      <c r="AA6214">
        <v>102.357</v>
      </c>
      <c r="AB6214">
        <v>111.38500000000001</v>
      </c>
      <c r="AC6214">
        <v>119.639</v>
      </c>
      <c r="AD6214">
        <v>128.46600000000001</v>
      </c>
      <c r="AE6214">
        <v>135.828</v>
      </c>
      <c r="AF6214">
        <v>142.631</v>
      </c>
      <c r="AG6214">
        <v>146.15799999999999</v>
      </c>
      <c r="AH6214">
        <v>152.37200000000001</v>
      </c>
      <c r="AI6214">
        <v>158.65299999999999</v>
      </c>
      <c r="AJ6214">
        <v>166.249</v>
      </c>
      <c r="AK6214">
        <v>175.46799999999999</v>
      </c>
      <c r="AL6214">
        <v>178.87299999999999</v>
      </c>
      <c r="AM6214">
        <v>175.44800000000001</v>
      </c>
      <c r="AN6214">
        <v>179.93</v>
      </c>
      <c r="AO6214">
        <v>176.167</v>
      </c>
      <c r="AP6214">
        <v>168.398</v>
      </c>
      <c r="AQ6214">
        <v>170.26900000000001</v>
      </c>
      <c r="AR6214">
        <v>173.07900000000001</v>
      </c>
      <c r="AS6214">
        <v>179.809</v>
      </c>
      <c r="AT6214">
        <v>186.48</v>
      </c>
      <c r="AU6214">
        <v>194.613</v>
      </c>
      <c r="AV6214">
        <v>201.88</v>
      </c>
      <c r="AW6214">
        <v>208.80199999999999</v>
      </c>
      <c r="AX6214">
        <v>215.523</v>
      </c>
      <c r="AY6214">
        <v>222.256</v>
      </c>
      <c r="AZ6214">
        <v>229.292</v>
      </c>
      <c r="BA6214">
        <v>236.41800000000001</v>
      </c>
      <c r="BB6214">
        <v>243.803</v>
      </c>
      <c r="BC6214">
        <v>2017</v>
      </c>
    </row>
    <row r="6215" spans="1:55" x14ac:dyDescent="0.25">
      <c r="A6215">
        <v>182</v>
      </c>
      <c r="B6215" t="s">
        <v>1522</v>
      </c>
      <c r="C6215" t="s">
        <v>240</v>
      </c>
      <c r="D6215" t="s">
        <v>1523</v>
      </c>
      <c r="E6215" t="s">
        <v>238</v>
      </c>
      <c r="F6215" t="s">
        <v>241</v>
      </c>
      <c r="G6215" t="s">
        <v>242</v>
      </c>
      <c r="H6215" t="s">
        <v>230</v>
      </c>
      <c r="I6215" t="s">
        <v>243</v>
      </c>
      <c r="J6215">
        <v>32.610999999999997</v>
      </c>
      <c r="K6215">
        <v>32.479999999999997</v>
      </c>
      <c r="L6215">
        <v>30.681000000000001</v>
      </c>
      <c r="M6215">
        <v>28.27</v>
      </c>
      <c r="N6215">
        <v>25.954000000000001</v>
      </c>
      <c r="O6215">
        <v>27.233000000000001</v>
      </c>
      <c r="P6215">
        <v>37.872999999999998</v>
      </c>
      <c r="Q6215">
        <v>47.390999999999998</v>
      </c>
      <c r="R6215">
        <v>55.44</v>
      </c>
      <c r="S6215">
        <v>59.811999999999998</v>
      </c>
      <c r="T6215">
        <v>79.447000000000003</v>
      </c>
      <c r="U6215">
        <v>89.912999999999997</v>
      </c>
      <c r="V6215">
        <v>108.13</v>
      </c>
      <c r="W6215">
        <v>95.149000000000001</v>
      </c>
      <c r="X6215">
        <v>99.701999999999998</v>
      </c>
      <c r="Y6215">
        <v>118.194</v>
      </c>
      <c r="Z6215">
        <v>122.654</v>
      </c>
      <c r="AA6215">
        <v>117.241</v>
      </c>
      <c r="AB6215">
        <v>124.15900000000001</v>
      </c>
      <c r="AC6215">
        <v>127.63</v>
      </c>
      <c r="AD6215">
        <v>118.682</v>
      </c>
      <c r="AE6215">
        <v>121.629</v>
      </c>
      <c r="AF6215">
        <v>134.64400000000001</v>
      </c>
      <c r="AG6215">
        <v>165.24799999999999</v>
      </c>
      <c r="AH6215">
        <v>189.386</v>
      </c>
      <c r="AI6215">
        <v>197.624</v>
      </c>
      <c r="AJ6215">
        <v>208.74100000000001</v>
      </c>
      <c r="AK6215">
        <v>240.50200000000001</v>
      </c>
      <c r="AL6215">
        <v>263.24900000000002</v>
      </c>
      <c r="AM6215">
        <v>244.364</v>
      </c>
      <c r="AN6215">
        <v>238.74799999999999</v>
      </c>
      <c r="AO6215">
        <v>245.119</v>
      </c>
      <c r="AP6215">
        <v>216.488</v>
      </c>
      <c r="AQ6215">
        <v>226.14400000000001</v>
      </c>
      <c r="AR6215">
        <v>229.995</v>
      </c>
      <c r="AS6215">
        <v>199.52099999999999</v>
      </c>
      <c r="AT6215">
        <v>206.36099999999999</v>
      </c>
      <c r="AU6215">
        <v>219.74799999999999</v>
      </c>
      <c r="AV6215">
        <v>238.51</v>
      </c>
      <c r="AW6215">
        <v>239.47300000000001</v>
      </c>
      <c r="AX6215">
        <v>249.91200000000001</v>
      </c>
      <c r="AY6215">
        <v>259.22800000000001</v>
      </c>
      <c r="AZ6215">
        <v>269.16500000000002</v>
      </c>
      <c r="BA6215">
        <v>278.69400000000002</v>
      </c>
      <c r="BB6215">
        <v>289.27</v>
      </c>
      <c r="BC6215">
        <v>2017</v>
      </c>
    </row>
    <row r="6216" spans="1:55" x14ac:dyDescent="0.25">
      <c r="A6216">
        <v>182</v>
      </c>
      <c r="B6216" t="s">
        <v>1522</v>
      </c>
      <c r="C6216" t="s">
        <v>244</v>
      </c>
      <c r="D6216" t="s">
        <v>1523</v>
      </c>
      <c r="E6216" t="s">
        <v>238</v>
      </c>
      <c r="F6216" t="s">
        <v>245</v>
      </c>
      <c r="G6216" t="s">
        <v>246</v>
      </c>
      <c r="H6216" t="s">
        <v>230</v>
      </c>
      <c r="I6216" t="s">
        <v>243</v>
      </c>
      <c r="J6216">
        <v>58.901000000000003</v>
      </c>
      <c r="K6216">
        <v>66.745000000000005</v>
      </c>
      <c r="L6216">
        <v>72.402000000000001</v>
      </c>
      <c r="M6216">
        <v>75.968000000000004</v>
      </c>
      <c r="N6216">
        <v>77.89</v>
      </c>
      <c r="O6216">
        <v>81.668000000000006</v>
      </c>
      <c r="P6216">
        <v>86.078000000000003</v>
      </c>
      <c r="Q6216">
        <v>94.938999999999993</v>
      </c>
      <c r="R6216">
        <v>103.536</v>
      </c>
      <c r="S6216">
        <v>114.749</v>
      </c>
      <c r="T6216">
        <v>128.399</v>
      </c>
      <c r="U6216">
        <v>137.215</v>
      </c>
      <c r="V6216">
        <v>144.73500000000001</v>
      </c>
      <c r="W6216">
        <v>147.14599999999999</v>
      </c>
      <c r="X6216">
        <v>152.52600000000001</v>
      </c>
      <c r="Y6216">
        <v>159.31700000000001</v>
      </c>
      <c r="Z6216">
        <v>167.90799999999999</v>
      </c>
      <c r="AA6216">
        <v>178.363</v>
      </c>
      <c r="AB6216">
        <v>189.01300000000001</v>
      </c>
      <c r="AC6216">
        <v>199.19800000000001</v>
      </c>
      <c r="AD6216">
        <v>211.364</v>
      </c>
      <c r="AE6216">
        <v>220.197</v>
      </c>
      <c r="AF6216">
        <v>225.40100000000001</v>
      </c>
      <c r="AG6216">
        <v>227.44200000000001</v>
      </c>
      <c r="AH6216">
        <v>237.79599999999999</v>
      </c>
      <c r="AI6216">
        <v>247.083</v>
      </c>
      <c r="AJ6216">
        <v>258.51400000000001</v>
      </c>
      <c r="AK6216">
        <v>272.07400000000001</v>
      </c>
      <c r="AL6216">
        <v>277.91800000000001</v>
      </c>
      <c r="AM6216">
        <v>271.697</v>
      </c>
      <c r="AN6216">
        <v>280.08199999999999</v>
      </c>
      <c r="AO6216">
        <v>280.709</v>
      </c>
      <c r="AP6216">
        <v>274.56900000000002</v>
      </c>
      <c r="AQ6216">
        <v>276.22899999999998</v>
      </c>
      <c r="AR6216">
        <v>283.96899999999999</v>
      </c>
      <c r="AS6216">
        <v>292.23599999999999</v>
      </c>
      <c r="AT6216">
        <v>301.11900000000003</v>
      </c>
      <c r="AU6216">
        <v>315.42</v>
      </c>
      <c r="AV6216">
        <v>329.24099999999999</v>
      </c>
      <c r="AW6216">
        <v>340.71499999999997</v>
      </c>
      <c r="AX6216">
        <v>353.04700000000003</v>
      </c>
      <c r="AY6216">
        <v>365.43200000000002</v>
      </c>
      <c r="AZ6216">
        <v>378.21600000000001</v>
      </c>
      <c r="BA6216">
        <v>391.45800000000003</v>
      </c>
      <c r="BB6216">
        <v>405.24599999999998</v>
      </c>
      <c r="BC6216">
        <v>2017</v>
      </c>
    </row>
    <row r="6217" spans="1:55" x14ac:dyDescent="0.25">
      <c r="A6217">
        <v>182</v>
      </c>
      <c r="B6217" t="s">
        <v>1522</v>
      </c>
      <c r="C6217" t="s">
        <v>247</v>
      </c>
      <c r="D6217" t="s">
        <v>1523</v>
      </c>
      <c r="E6217" t="s">
        <v>248</v>
      </c>
      <c r="F6217" t="s">
        <v>249</v>
      </c>
      <c r="G6217" t="s">
        <v>250</v>
      </c>
      <c r="I6217" t="s">
        <v>251</v>
      </c>
      <c r="J6217">
        <v>9.4849999999999994</v>
      </c>
      <c r="K6217">
        <v>11.173999999999999</v>
      </c>
      <c r="L6217">
        <v>13.225</v>
      </c>
      <c r="M6217">
        <v>16.734999999999999</v>
      </c>
      <c r="N6217">
        <v>20.766999999999999</v>
      </c>
      <c r="O6217">
        <v>25.082999999999998</v>
      </c>
      <c r="P6217">
        <v>29.669</v>
      </c>
      <c r="Q6217">
        <v>32.478000000000002</v>
      </c>
      <c r="R6217">
        <v>36.802999999999997</v>
      </c>
      <c r="S6217">
        <v>40.768999999999998</v>
      </c>
      <c r="T6217">
        <v>45.384</v>
      </c>
      <c r="U6217">
        <v>50.344000000000001</v>
      </c>
      <c r="V6217">
        <v>54.881999999999998</v>
      </c>
      <c r="W6217">
        <v>57.793999999999997</v>
      </c>
      <c r="X6217">
        <v>61.741999999999997</v>
      </c>
      <c r="Y6217">
        <v>65.227000000000004</v>
      </c>
      <c r="Z6217">
        <v>66.784000000000006</v>
      </c>
      <c r="AA6217">
        <v>69.38</v>
      </c>
      <c r="AB6217">
        <v>72.046999999999997</v>
      </c>
      <c r="AC6217">
        <v>74.489999999999995</v>
      </c>
      <c r="AD6217">
        <v>77.066999999999993</v>
      </c>
      <c r="AE6217">
        <v>79.930000000000007</v>
      </c>
      <c r="AF6217">
        <v>83.293000000000006</v>
      </c>
      <c r="AG6217">
        <v>86.158000000000001</v>
      </c>
      <c r="AH6217">
        <v>88.221999999999994</v>
      </c>
      <c r="AI6217">
        <v>91.16</v>
      </c>
      <c r="AJ6217">
        <v>94.063000000000002</v>
      </c>
      <c r="AK6217">
        <v>96.866</v>
      </c>
      <c r="AL6217">
        <v>98.549000000000007</v>
      </c>
      <c r="AM6217">
        <v>99.629000000000005</v>
      </c>
      <c r="AN6217">
        <v>100.27</v>
      </c>
      <c r="AO6217">
        <v>100</v>
      </c>
      <c r="AP6217">
        <v>99.602000000000004</v>
      </c>
      <c r="AQ6217">
        <v>101.861</v>
      </c>
      <c r="AR6217">
        <v>102.625</v>
      </c>
      <c r="AS6217">
        <v>104.70699999999999</v>
      </c>
      <c r="AT6217">
        <v>106.541</v>
      </c>
      <c r="AU6217">
        <v>108.164</v>
      </c>
      <c r="AV6217">
        <v>109.916</v>
      </c>
      <c r="AW6217">
        <v>111.809</v>
      </c>
      <c r="AX6217">
        <v>113.703</v>
      </c>
      <c r="AY6217">
        <v>115.636</v>
      </c>
      <c r="AZ6217">
        <v>117.65</v>
      </c>
      <c r="BA6217">
        <v>119.631</v>
      </c>
      <c r="BB6217">
        <v>121.66500000000001</v>
      </c>
      <c r="BC6217">
        <v>2017</v>
      </c>
    </row>
    <row r="6218" spans="1:55" x14ac:dyDescent="0.25">
      <c r="A6218">
        <v>182</v>
      </c>
      <c r="B6218" t="s">
        <v>1522</v>
      </c>
      <c r="C6218" t="s">
        <v>252</v>
      </c>
      <c r="D6218" t="s">
        <v>1523</v>
      </c>
      <c r="E6218" t="s">
        <v>253</v>
      </c>
      <c r="F6218" t="s">
        <v>254</v>
      </c>
      <c r="G6218" t="s">
        <v>229</v>
      </c>
      <c r="H6218" t="s">
        <v>220</v>
      </c>
      <c r="I6218" t="s">
        <v>255</v>
      </c>
      <c r="J6218" s="52">
        <v>8785.01</v>
      </c>
      <c r="K6218" s="52">
        <v>9015.9500000000007</v>
      </c>
      <c r="L6218" s="52">
        <v>9154.85</v>
      </c>
      <c r="M6218" s="52">
        <v>9201.02</v>
      </c>
      <c r="N6218" s="52">
        <v>9070.2099999999991</v>
      </c>
      <c r="O6218" s="52">
        <v>9193.4500000000007</v>
      </c>
      <c r="P6218" s="52">
        <v>9490.0300000000007</v>
      </c>
      <c r="Q6218" s="52">
        <v>10217.08</v>
      </c>
      <c r="R6218" s="52">
        <v>10773.87</v>
      </c>
      <c r="S6218" s="52">
        <v>11506.96</v>
      </c>
      <c r="T6218" s="52">
        <v>12438.43</v>
      </c>
      <c r="U6218" s="52">
        <v>12887.25</v>
      </c>
      <c r="V6218" s="52">
        <v>13300.97</v>
      </c>
      <c r="W6218" s="52">
        <v>13193.4</v>
      </c>
      <c r="X6218" s="52">
        <v>13353.89</v>
      </c>
      <c r="Y6218" s="52">
        <v>13614.79</v>
      </c>
      <c r="Z6218" s="52">
        <v>14038.08</v>
      </c>
      <c r="AA6218" s="52">
        <v>14594.03</v>
      </c>
      <c r="AB6218" s="52">
        <v>15216.26</v>
      </c>
      <c r="AC6218" s="52">
        <v>15718.8</v>
      </c>
      <c r="AD6218" s="52">
        <v>16199.84</v>
      </c>
      <c r="AE6218" s="52">
        <v>16398.62</v>
      </c>
      <c r="AF6218" s="52">
        <v>16434.47</v>
      </c>
      <c r="AG6218" s="52">
        <v>16219.91</v>
      </c>
      <c r="AH6218" s="52">
        <v>16474.21</v>
      </c>
      <c r="AI6218" s="52">
        <v>16569.88</v>
      </c>
      <c r="AJ6218" s="52">
        <v>16796.82</v>
      </c>
      <c r="AK6218" s="52">
        <v>17181.61</v>
      </c>
      <c r="AL6218" s="52">
        <v>17191.060000000001</v>
      </c>
      <c r="AM6218" s="52">
        <v>16663.3</v>
      </c>
      <c r="AN6218" s="52">
        <v>16971.830000000002</v>
      </c>
      <c r="AO6218" s="52">
        <v>16686.240000000002</v>
      </c>
      <c r="AP6218" s="52">
        <v>16079.25</v>
      </c>
      <c r="AQ6218" s="52">
        <v>15984.94</v>
      </c>
      <c r="AR6218" s="52">
        <v>16214.87</v>
      </c>
      <c r="AS6218" s="52">
        <v>16578.86</v>
      </c>
      <c r="AT6218" s="52">
        <v>16951.47</v>
      </c>
      <c r="AU6218" s="52">
        <v>17467.91</v>
      </c>
      <c r="AV6218" s="52">
        <v>17854.82</v>
      </c>
      <c r="AW6218" s="52">
        <v>18178.349999999999</v>
      </c>
      <c r="AX6218" s="52">
        <v>18478.97</v>
      </c>
      <c r="AY6218" s="52">
        <v>18770.96</v>
      </c>
      <c r="AZ6218" s="52">
        <v>19072.740000000002</v>
      </c>
      <c r="BA6218" s="52">
        <v>19383.91</v>
      </c>
      <c r="BB6218" s="52">
        <v>19700.169999999998</v>
      </c>
      <c r="BC6218">
        <v>2017</v>
      </c>
    </row>
    <row r="6219" spans="1:55" x14ac:dyDescent="0.25">
      <c r="A6219">
        <v>182</v>
      </c>
      <c r="B6219" t="s">
        <v>1522</v>
      </c>
      <c r="C6219" t="s">
        <v>256</v>
      </c>
      <c r="D6219" t="s">
        <v>1523</v>
      </c>
      <c r="E6219" t="s">
        <v>253</v>
      </c>
      <c r="F6219" t="s">
        <v>257</v>
      </c>
      <c r="G6219" t="s">
        <v>258</v>
      </c>
      <c r="H6219" t="s">
        <v>220</v>
      </c>
      <c r="I6219" t="s">
        <v>255</v>
      </c>
      <c r="J6219" s="52">
        <v>13998.31</v>
      </c>
      <c r="K6219" s="52">
        <v>14366.3</v>
      </c>
      <c r="L6219" s="52">
        <v>14587.63</v>
      </c>
      <c r="M6219" s="52">
        <v>14661.2</v>
      </c>
      <c r="N6219" s="52">
        <v>14452.76</v>
      </c>
      <c r="O6219" s="52">
        <v>14649.14</v>
      </c>
      <c r="P6219" s="52">
        <v>15121.71</v>
      </c>
      <c r="Q6219" s="52">
        <v>16280.22</v>
      </c>
      <c r="R6219" s="52">
        <v>17167.419999999998</v>
      </c>
      <c r="S6219" s="52">
        <v>18335.560000000001</v>
      </c>
      <c r="T6219" s="52">
        <v>19819.78</v>
      </c>
      <c r="U6219" s="52">
        <v>20534.95</v>
      </c>
      <c r="V6219" s="52">
        <v>21194.19</v>
      </c>
      <c r="W6219" s="52">
        <v>21022.79</v>
      </c>
      <c r="X6219" s="52">
        <v>21278.51</v>
      </c>
      <c r="Y6219" s="52">
        <v>21694.23</v>
      </c>
      <c r="Z6219" s="52">
        <v>22368.71</v>
      </c>
      <c r="AA6219" s="52">
        <v>23254.58</v>
      </c>
      <c r="AB6219" s="52">
        <v>24246.06</v>
      </c>
      <c r="AC6219" s="52">
        <v>25046.84</v>
      </c>
      <c r="AD6219" s="52">
        <v>25813.33</v>
      </c>
      <c r="AE6219" s="52">
        <v>26130.080000000002</v>
      </c>
      <c r="AF6219" s="52">
        <v>26187.200000000001</v>
      </c>
      <c r="AG6219" s="52">
        <v>25845.32</v>
      </c>
      <c r="AH6219" s="52">
        <v>26250.53</v>
      </c>
      <c r="AI6219" s="52">
        <v>26402.97</v>
      </c>
      <c r="AJ6219" s="52">
        <v>26764.59</v>
      </c>
      <c r="AK6219" s="52">
        <v>27377.72</v>
      </c>
      <c r="AL6219" s="52">
        <v>27392.77</v>
      </c>
      <c r="AM6219" s="52">
        <v>26551.83</v>
      </c>
      <c r="AN6219" s="52">
        <v>27043.439999999999</v>
      </c>
      <c r="AO6219" s="52">
        <v>26588.37</v>
      </c>
      <c r="AP6219" s="52">
        <v>25621.18</v>
      </c>
      <c r="AQ6219" s="52">
        <v>25470.91</v>
      </c>
      <c r="AR6219" s="52">
        <v>25837.29</v>
      </c>
      <c r="AS6219" s="52">
        <v>26417.279999999999</v>
      </c>
      <c r="AT6219" s="52">
        <v>27011.01</v>
      </c>
      <c r="AU6219" s="52">
        <v>27833.919999999998</v>
      </c>
      <c r="AV6219" s="52">
        <v>28450.43</v>
      </c>
      <c r="AW6219" s="52">
        <v>28965.95</v>
      </c>
      <c r="AX6219" s="52">
        <v>29444.97</v>
      </c>
      <c r="AY6219" s="52">
        <v>29910.240000000002</v>
      </c>
      <c r="AZ6219" s="52">
        <v>30391.1</v>
      </c>
      <c r="BA6219" s="52">
        <v>30886.94</v>
      </c>
      <c r="BB6219" s="52">
        <v>31390.87</v>
      </c>
      <c r="BC6219">
        <v>2017</v>
      </c>
    </row>
    <row r="6220" spans="1:55" x14ac:dyDescent="0.25">
      <c r="A6220">
        <v>182</v>
      </c>
      <c r="B6220" t="s">
        <v>1522</v>
      </c>
      <c r="C6220" t="s">
        <v>259</v>
      </c>
      <c r="D6220" t="s">
        <v>1523</v>
      </c>
      <c r="E6220" t="s">
        <v>260</v>
      </c>
      <c r="F6220" t="s">
        <v>261</v>
      </c>
      <c r="G6220" t="s">
        <v>229</v>
      </c>
      <c r="H6220" t="s">
        <v>220</v>
      </c>
      <c r="I6220" t="s">
        <v>262</v>
      </c>
      <c r="J6220">
        <v>833.245</v>
      </c>
      <c r="K6220" s="52">
        <v>1007.42</v>
      </c>
      <c r="L6220" s="52">
        <v>1210.77</v>
      </c>
      <c r="M6220" s="52">
        <v>1539.79</v>
      </c>
      <c r="N6220" s="52">
        <v>1883.58</v>
      </c>
      <c r="O6220" s="52">
        <v>2305.98</v>
      </c>
      <c r="P6220" s="52">
        <v>2815.57</v>
      </c>
      <c r="Q6220" s="52">
        <v>3318.35</v>
      </c>
      <c r="R6220" s="52">
        <v>3965.08</v>
      </c>
      <c r="S6220" s="52">
        <v>4691.22</v>
      </c>
      <c r="T6220" s="52">
        <v>5645.08</v>
      </c>
      <c r="U6220" s="52">
        <v>6488.01</v>
      </c>
      <c r="V6220" s="52">
        <v>7299.82</v>
      </c>
      <c r="W6220" s="52">
        <v>7624.95</v>
      </c>
      <c r="X6220" s="52">
        <v>8244.91</v>
      </c>
      <c r="Y6220" s="52">
        <v>8880.4599999999991</v>
      </c>
      <c r="Z6220" s="52">
        <v>9375.23</v>
      </c>
      <c r="AA6220" s="52">
        <v>10125.32</v>
      </c>
      <c r="AB6220" s="52">
        <v>10962.89</v>
      </c>
      <c r="AC6220" s="52">
        <v>11708.9</v>
      </c>
      <c r="AD6220" s="52">
        <v>12484.7</v>
      </c>
      <c r="AE6220" s="52">
        <v>13107.35</v>
      </c>
      <c r="AF6220" s="52">
        <v>13688.75</v>
      </c>
      <c r="AG6220" s="52">
        <v>13974.67</v>
      </c>
      <c r="AH6220" s="52">
        <v>14533.87</v>
      </c>
      <c r="AI6220" s="52">
        <v>15105.02</v>
      </c>
      <c r="AJ6220" s="52">
        <v>15799.65</v>
      </c>
      <c r="AK6220" s="52">
        <v>16643.060000000001</v>
      </c>
      <c r="AL6220" s="52">
        <v>16941.580000000002</v>
      </c>
      <c r="AM6220" s="52">
        <v>16601.52</v>
      </c>
      <c r="AN6220" s="52">
        <v>17017.7</v>
      </c>
      <c r="AO6220" s="52">
        <v>16686.23</v>
      </c>
      <c r="AP6220" s="52">
        <v>16015.32</v>
      </c>
      <c r="AQ6220" s="52">
        <v>16282.34</v>
      </c>
      <c r="AR6220" s="52">
        <v>16640.46</v>
      </c>
      <c r="AS6220" s="52">
        <v>17359.27</v>
      </c>
      <c r="AT6220" s="52">
        <v>18060.18</v>
      </c>
      <c r="AU6220" s="52">
        <v>18893.96</v>
      </c>
      <c r="AV6220" s="52">
        <v>19625.28</v>
      </c>
      <c r="AW6220" s="52">
        <v>20325.12</v>
      </c>
      <c r="AX6220" s="52">
        <v>21011.19</v>
      </c>
      <c r="AY6220" s="52">
        <v>21706.02</v>
      </c>
      <c r="AZ6220" s="52">
        <v>22439.06</v>
      </c>
      <c r="BA6220" s="52">
        <v>23189.21</v>
      </c>
      <c r="BB6220" s="52">
        <v>23968.19</v>
      </c>
      <c r="BC6220">
        <v>2017</v>
      </c>
    </row>
    <row r="6221" spans="1:55" x14ac:dyDescent="0.25">
      <c r="A6221">
        <v>182</v>
      </c>
      <c r="B6221" t="s">
        <v>1522</v>
      </c>
      <c r="C6221" t="s">
        <v>263</v>
      </c>
      <c r="D6221" t="s">
        <v>1523</v>
      </c>
      <c r="E6221" t="s">
        <v>260</v>
      </c>
      <c r="F6221" t="s">
        <v>264</v>
      </c>
      <c r="G6221" t="s">
        <v>242</v>
      </c>
      <c r="H6221" t="s">
        <v>220</v>
      </c>
      <c r="I6221" t="s">
        <v>262</v>
      </c>
      <c r="J6221" s="52">
        <v>3339.09</v>
      </c>
      <c r="K6221" s="52">
        <v>3296.98</v>
      </c>
      <c r="L6221" s="52">
        <v>3095.4</v>
      </c>
      <c r="M6221" s="52">
        <v>2838.93</v>
      </c>
      <c r="N6221" s="52">
        <v>2596.33</v>
      </c>
      <c r="O6221" s="52">
        <v>2716.91</v>
      </c>
      <c r="P6221" s="52">
        <v>3774.95</v>
      </c>
      <c r="Q6221" s="52">
        <v>4724.91</v>
      </c>
      <c r="R6221" s="52">
        <v>5533.16</v>
      </c>
      <c r="S6221" s="52">
        <v>5978.16</v>
      </c>
      <c r="T6221" s="52">
        <v>7958.02</v>
      </c>
      <c r="U6221" s="52">
        <v>9027.18</v>
      </c>
      <c r="V6221" s="52">
        <v>10864.55</v>
      </c>
      <c r="W6221" s="52">
        <v>9548.58</v>
      </c>
      <c r="X6221" s="52">
        <v>9978.59</v>
      </c>
      <c r="Y6221" s="52">
        <v>11788.47</v>
      </c>
      <c r="Z6221" s="52">
        <v>12187.56</v>
      </c>
      <c r="AA6221" s="52">
        <v>11597.7</v>
      </c>
      <c r="AB6221" s="52">
        <v>12220.18</v>
      </c>
      <c r="AC6221" s="52">
        <v>12490.93</v>
      </c>
      <c r="AD6221" s="52">
        <v>11533.83</v>
      </c>
      <c r="AE6221" s="52">
        <v>11737.17</v>
      </c>
      <c r="AF6221" s="52">
        <v>12922.15</v>
      </c>
      <c r="AG6221" s="52">
        <v>15799.89</v>
      </c>
      <c r="AH6221" s="52">
        <v>18064.47</v>
      </c>
      <c r="AI6221" s="52">
        <v>18815.439999999999</v>
      </c>
      <c r="AJ6221" s="52">
        <v>19837.97</v>
      </c>
      <c r="AK6221" s="52">
        <v>22811.57</v>
      </c>
      <c r="AL6221" s="52">
        <v>24933.17</v>
      </c>
      <c r="AM6221" s="52">
        <v>23122.560000000001</v>
      </c>
      <c r="AN6221" s="52">
        <v>22580.68</v>
      </c>
      <c r="AO6221" s="52">
        <v>23217.34</v>
      </c>
      <c r="AP6221" s="52">
        <v>20588.87</v>
      </c>
      <c r="AQ6221" s="52">
        <v>21625.48</v>
      </c>
      <c r="AR6221" s="52">
        <v>22112.54</v>
      </c>
      <c r="AS6221" s="52">
        <v>19262.27</v>
      </c>
      <c r="AT6221" s="52">
        <v>19985.55</v>
      </c>
      <c r="AU6221" s="52">
        <v>21334.13</v>
      </c>
      <c r="AV6221" s="52">
        <v>23186.27</v>
      </c>
      <c r="AW6221" s="52">
        <v>23310.76</v>
      </c>
      <c r="AX6221" s="52">
        <v>24363.68</v>
      </c>
      <c r="AY6221" s="52">
        <v>25316.76</v>
      </c>
      <c r="AZ6221" s="52">
        <v>26341.119999999999</v>
      </c>
      <c r="BA6221" s="52">
        <v>27335.91</v>
      </c>
      <c r="BB6221" s="52">
        <v>28438.04</v>
      </c>
      <c r="BC6221">
        <v>2017</v>
      </c>
    </row>
    <row r="6222" spans="1:55" x14ac:dyDescent="0.25">
      <c r="A6222">
        <v>182</v>
      </c>
      <c r="B6222" t="s">
        <v>1522</v>
      </c>
      <c r="C6222" t="s">
        <v>265</v>
      </c>
      <c r="D6222" t="s">
        <v>1523</v>
      </c>
      <c r="E6222" t="s">
        <v>260</v>
      </c>
      <c r="F6222" t="s">
        <v>266</v>
      </c>
      <c r="G6222" t="s">
        <v>246</v>
      </c>
      <c r="H6222" t="s">
        <v>220</v>
      </c>
      <c r="I6222" t="s">
        <v>262</v>
      </c>
      <c r="J6222" s="52">
        <v>6031.03</v>
      </c>
      <c r="K6222" s="52">
        <v>6775.17</v>
      </c>
      <c r="L6222" s="52">
        <v>7304.62</v>
      </c>
      <c r="M6222" s="52">
        <v>7628.97</v>
      </c>
      <c r="N6222" s="52">
        <v>7791.89</v>
      </c>
      <c r="O6222" s="52">
        <v>8147.56</v>
      </c>
      <c r="P6222" s="52">
        <v>8579.7099999999991</v>
      </c>
      <c r="Q6222" s="52">
        <v>9465.48</v>
      </c>
      <c r="R6222" s="52">
        <v>10333.299999999999</v>
      </c>
      <c r="S6222" s="52">
        <v>11469.13</v>
      </c>
      <c r="T6222" s="52">
        <v>12861.5</v>
      </c>
      <c r="U6222" s="52">
        <v>13776.29</v>
      </c>
      <c r="V6222" s="52">
        <v>14542.6</v>
      </c>
      <c r="W6222" s="52">
        <v>14766.76</v>
      </c>
      <c r="X6222" s="52">
        <v>15265.53</v>
      </c>
      <c r="Y6222" s="52">
        <v>15890.11</v>
      </c>
      <c r="Z6222" s="52">
        <v>16684.150000000001</v>
      </c>
      <c r="AA6222" s="52">
        <v>17643.990000000002</v>
      </c>
      <c r="AB6222" s="52">
        <v>18603.32</v>
      </c>
      <c r="AC6222" s="52">
        <v>19495.240000000002</v>
      </c>
      <c r="AD6222" s="52">
        <v>20540.95</v>
      </c>
      <c r="AE6222" s="52">
        <v>21249.03</v>
      </c>
      <c r="AF6222" s="52">
        <v>21632.39</v>
      </c>
      <c r="AG6222" s="52">
        <v>21746.44</v>
      </c>
      <c r="AH6222" s="52">
        <v>22682.01</v>
      </c>
      <c r="AI6222" s="52">
        <v>23524.3</v>
      </c>
      <c r="AJ6222" s="52">
        <v>24568.18</v>
      </c>
      <c r="AK6222" s="52">
        <v>25806.13</v>
      </c>
      <c r="AL6222" s="52">
        <v>26322.51</v>
      </c>
      <c r="AM6222" s="52">
        <v>25708.95</v>
      </c>
      <c r="AN6222" s="52">
        <v>26490.07</v>
      </c>
      <c r="AO6222" s="52">
        <v>26588.37</v>
      </c>
      <c r="AP6222" s="52">
        <v>26112.63</v>
      </c>
      <c r="AQ6222" s="52">
        <v>26414.9</v>
      </c>
      <c r="AR6222" s="52">
        <v>27301.86</v>
      </c>
      <c r="AS6222" s="52">
        <v>28213.26</v>
      </c>
      <c r="AT6222" s="52">
        <v>29162.68</v>
      </c>
      <c r="AU6222" s="52">
        <v>30622.43</v>
      </c>
      <c r="AV6222" s="52">
        <v>32006.43</v>
      </c>
      <c r="AW6222" s="52">
        <v>33165.79</v>
      </c>
      <c r="AX6222" s="52">
        <v>34418.269999999997</v>
      </c>
      <c r="AY6222" s="52">
        <v>35688.93</v>
      </c>
      <c r="AZ6222" s="52">
        <v>37013.07</v>
      </c>
      <c r="BA6222" s="52">
        <v>38396.480000000003</v>
      </c>
      <c r="BB6222" s="52">
        <v>39839.599999999999</v>
      </c>
      <c r="BC6222">
        <v>2017</v>
      </c>
    </row>
    <row r="6223" spans="1:55" x14ac:dyDescent="0.25">
      <c r="A6223">
        <v>182</v>
      </c>
      <c r="B6223" t="s">
        <v>1522</v>
      </c>
      <c r="C6223" t="s">
        <v>267</v>
      </c>
      <c r="D6223" t="s">
        <v>1523</v>
      </c>
      <c r="E6223" t="s">
        <v>268</v>
      </c>
      <c r="F6223" t="s">
        <v>269</v>
      </c>
      <c r="G6223" t="s">
        <v>270</v>
      </c>
      <c r="I6223" t="s">
        <v>236</v>
      </c>
      <c r="J6223">
        <v>5.1210000000000004</v>
      </c>
      <c r="K6223">
        <v>4.5720000000000001</v>
      </c>
      <c r="L6223">
        <v>3.323</v>
      </c>
      <c r="M6223">
        <v>0.91900000000000004</v>
      </c>
      <c r="N6223">
        <v>-3.4660000000000002</v>
      </c>
      <c r="O6223">
        <v>-5.3109999999999999</v>
      </c>
      <c r="P6223">
        <v>-5.77</v>
      </c>
      <c r="Q6223">
        <v>-2.4820000000000002</v>
      </c>
      <c r="R6223">
        <v>-1.323</v>
      </c>
      <c r="S6223">
        <v>1.089</v>
      </c>
      <c r="T6223">
        <v>4.8380000000000001</v>
      </c>
      <c r="U6223">
        <v>4.38</v>
      </c>
      <c r="V6223">
        <v>3.887</v>
      </c>
      <c r="W6223">
        <v>-0.251</v>
      </c>
      <c r="X6223">
        <v>-1.996</v>
      </c>
      <c r="Y6223">
        <v>-2.8380000000000001</v>
      </c>
      <c r="Z6223">
        <v>-2.2549999999999999</v>
      </c>
      <c r="AA6223">
        <v>-0.89100000000000001</v>
      </c>
      <c r="AB6223">
        <v>0.875</v>
      </c>
      <c r="AC6223">
        <v>1.9079999999999999</v>
      </c>
      <c r="AD6223">
        <v>3.1019999999999999</v>
      </c>
      <c r="AE6223">
        <v>2.91</v>
      </c>
      <c r="AF6223">
        <v>1.9450000000000001</v>
      </c>
      <c r="AG6223">
        <v>-0.30499999999999999</v>
      </c>
      <c r="AH6223">
        <v>0.183</v>
      </c>
      <c r="AI6223">
        <v>-0.20100000000000001</v>
      </c>
      <c r="AJ6223">
        <v>0.27200000000000002</v>
      </c>
      <c r="AK6223">
        <v>1.75</v>
      </c>
      <c r="AL6223">
        <v>1.379</v>
      </c>
      <c r="AM6223">
        <v>-1.845</v>
      </c>
      <c r="AN6223">
        <v>-0.317</v>
      </c>
      <c r="AO6223">
        <v>-1.9950000000000001</v>
      </c>
      <c r="AP6223">
        <v>-5.4509999999999996</v>
      </c>
      <c r="AQ6223">
        <v>-6.093</v>
      </c>
      <c r="AR6223">
        <v>-5.0330000000000004</v>
      </c>
      <c r="AS6223">
        <v>-3.5129999999999999</v>
      </c>
      <c r="AT6223">
        <v>-2.4359999999999999</v>
      </c>
      <c r="AU6223">
        <v>-0.8</v>
      </c>
      <c r="AV6223">
        <v>-3.5999999999999997E-2</v>
      </c>
      <c r="AW6223">
        <v>0.23699999999999999</v>
      </c>
      <c r="AX6223">
        <v>0.23699999999999999</v>
      </c>
      <c r="AY6223" t="s">
        <v>232</v>
      </c>
      <c r="AZ6223" t="s">
        <v>232</v>
      </c>
      <c r="BA6223" t="s">
        <v>232</v>
      </c>
      <c r="BB6223" t="s">
        <v>232</v>
      </c>
      <c r="BC6223">
        <v>2017</v>
      </c>
    </row>
    <row r="6224" spans="1:55" x14ac:dyDescent="0.25">
      <c r="A6224">
        <v>182</v>
      </c>
      <c r="B6224" t="s">
        <v>1522</v>
      </c>
      <c r="C6224" t="s">
        <v>271</v>
      </c>
      <c r="D6224" t="s">
        <v>1523</v>
      </c>
      <c r="E6224" t="s">
        <v>272</v>
      </c>
      <c r="F6224" t="s">
        <v>273</v>
      </c>
      <c r="G6224" t="s">
        <v>274</v>
      </c>
      <c r="I6224" t="s">
        <v>243</v>
      </c>
      <c r="J6224">
        <v>0.44400000000000001</v>
      </c>
      <c r="K6224">
        <v>0.45200000000000001</v>
      </c>
      <c r="L6224">
        <v>0.46100000000000002</v>
      </c>
      <c r="M6224">
        <v>0.45400000000000001</v>
      </c>
      <c r="N6224">
        <v>0.43</v>
      </c>
      <c r="O6224">
        <v>0.42199999999999999</v>
      </c>
      <c r="P6224">
        <v>0.42099999999999999</v>
      </c>
      <c r="Q6224">
        <v>0.436</v>
      </c>
      <c r="R6224">
        <v>0.44</v>
      </c>
      <c r="S6224">
        <v>0.45300000000000001</v>
      </c>
      <c r="T6224">
        <v>0.46899999999999997</v>
      </c>
      <c r="U6224">
        <v>0.47299999999999998</v>
      </c>
      <c r="V6224">
        <v>0.439</v>
      </c>
      <c r="W6224">
        <v>0.42699999999999999</v>
      </c>
      <c r="X6224">
        <v>0.42099999999999999</v>
      </c>
      <c r="Y6224">
        <v>0.41599999999999998</v>
      </c>
      <c r="Z6224">
        <v>0.41399999999999998</v>
      </c>
      <c r="AA6224">
        <v>0.41599999999999998</v>
      </c>
      <c r="AB6224">
        <v>0.42399999999999999</v>
      </c>
      <c r="AC6224">
        <v>0.42599999999999999</v>
      </c>
      <c r="AD6224">
        <v>0.42199999999999999</v>
      </c>
      <c r="AE6224">
        <v>0.42</v>
      </c>
      <c r="AF6224">
        <v>0.41099999999999998</v>
      </c>
      <c r="AG6224">
        <v>0.39100000000000001</v>
      </c>
      <c r="AH6224">
        <v>0.379</v>
      </c>
      <c r="AI6224">
        <v>0.36399999999999999</v>
      </c>
      <c r="AJ6224">
        <v>0.35099999999999998</v>
      </c>
      <c r="AK6224">
        <v>0.34100000000000003</v>
      </c>
      <c r="AL6224">
        <v>0.33200000000000002</v>
      </c>
      <c r="AM6224">
        <v>0.32400000000000001</v>
      </c>
      <c r="AN6224">
        <v>0.313</v>
      </c>
      <c r="AO6224">
        <v>0.29499999999999998</v>
      </c>
      <c r="AP6224">
        <v>0.27500000000000002</v>
      </c>
      <c r="AQ6224">
        <v>0.26300000000000001</v>
      </c>
      <c r="AR6224">
        <v>0.25600000000000001</v>
      </c>
      <c r="AS6224">
        <v>0.252</v>
      </c>
      <c r="AT6224">
        <v>0.249</v>
      </c>
      <c r="AU6224">
        <v>0.247</v>
      </c>
      <c r="AV6224">
        <v>0.24399999999999999</v>
      </c>
      <c r="AW6224">
        <v>0.24</v>
      </c>
      <c r="AX6224">
        <v>0.23499999999999999</v>
      </c>
      <c r="AY6224">
        <v>0.23</v>
      </c>
      <c r="AZ6224">
        <v>0.22500000000000001</v>
      </c>
      <c r="BA6224">
        <v>0.221</v>
      </c>
      <c r="BB6224">
        <v>0.216</v>
      </c>
      <c r="BC6224">
        <v>2017</v>
      </c>
    </row>
    <row r="6225" spans="1:55" x14ac:dyDescent="0.25">
      <c r="A6225">
        <v>182</v>
      </c>
      <c r="B6225" t="s">
        <v>1522</v>
      </c>
      <c r="C6225" t="s">
        <v>275</v>
      </c>
      <c r="D6225" t="s">
        <v>1523</v>
      </c>
      <c r="E6225" t="s">
        <v>276</v>
      </c>
      <c r="F6225" t="s">
        <v>277</v>
      </c>
      <c r="G6225" t="s">
        <v>278</v>
      </c>
      <c r="I6225" t="s">
        <v>243</v>
      </c>
      <c r="J6225">
        <v>0.13800000000000001</v>
      </c>
      <c r="K6225">
        <v>0.14899999999999999</v>
      </c>
      <c r="L6225">
        <v>0.16600000000000001</v>
      </c>
      <c r="M6225">
        <v>0.20200000000000001</v>
      </c>
      <c r="N6225">
        <v>0.24199999999999999</v>
      </c>
      <c r="O6225">
        <v>0.28299999999999997</v>
      </c>
      <c r="P6225">
        <v>0.32800000000000001</v>
      </c>
      <c r="Q6225">
        <v>0.35099999999999998</v>
      </c>
      <c r="R6225">
        <v>0.38400000000000001</v>
      </c>
      <c r="S6225">
        <v>0.40899999999999997</v>
      </c>
      <c r="T6225">
        <v>0.439</v>
      </c>
      <c r="U6225">
        <v>0.47099999999999997</v>
      </c>
      <c r="V6225">
        <v>0.502</v>
      </c>
      <c r="W6225">
        <v>0.51600000000000001</v>
      </c>
      <c r="X6225">
        <v>0.54</v>
      </c>
      <c r="Y6225">
        <v>0.55900000000000005</v>
      </c>
      <c r="Z6225">
        <v>0.56200000000000006</v>
      </c>
      <c r="AA6225">
        <v>0.57399999999999995</v>
      </c>
      <c r="AB6225">
        <v>0.58899999999999997</v>
      </c>
      <c r="AC6225">
        <v>0.60099999999999998</v>
      </c>
      <c r="AD6225">
        <v>0.60799999999999998</v>
      </c>
      <c r="AE6225">
        <v>0.61699999999999999</v>
      </c>
      <c r="AF6225">
        <v>0.63300000000000001</v>
      </c>
      <c r="AG6225">
        <v>0.64300000000000002</v>
      </c>
      <c r="AH6225">
        <v>0.64100000000000001</v>
      </c>
      <c r="AI6225">
        <v>0.64200000000000002</v>
      </c>
      <c r="AJ6225">
        <v>0.64300000000000002</v>
      </c>
      <c r="AK6225">
        <v>0.64500000000000002</v>
      </c>
      <c r="AL6225">
        <v>0.64400000000000002</v>
      </c>
      <c r="AM6225">
        <v>0.64600000000000002</v>
      </c>
      <c r="AN6225">
        <v>0.64200000000000002</v>
      </c>
      <c r="AO6225">
        <v>0.628</v>
      </c>
      <c r="AP6225">
        <v>0.61299999999999999</v>
      </c>
      <c r="AQ6225">
        <v>0.61599999999999999</v>
      </c>
      <c r="AR6225">
        <v>0.60899999999999999</v>
      </c>
      <c r="AS6225">
        <v>0.61499999999999999</v>
      </c>
      <c r="AT6225">
        <v>0.61899999999999999</v>
      </c>
      <c r="AU6225">
        <v>0.61699999999999999</v>
      </c>
      <c r="AV6225">
        <v>0.61299999999999999</v>
      </c>
      <c r="AW6225">
        <v>0.61299999999999999</v>
      </c>
      <c r="AX6225">
        <v>0.61</v>
      </c>
      <c r="AY6225">
        <v>0.60799999999999998</v>
      </c>
      <c r="AZ6225">
        <v>0.60599999999999998</v>
      </c>
      <c r="BA6225">
        <v>0.60399999999999998</v>
      </c>
      <c r="BB6225">
        <v>0.60199999999999998</v>
      </c>
      <c r="BC6225">
        <v>2017</v>
      </c>
    </row>
    <row r="6226" spans="1:55" x14ac:dyDescent="0.25">
      <c r="A6226">
        <v>182</v>
      </c>
      <c r="B6226" t="s">
        <v>1522</v>
      </c>
      <c r="C6226" t="s">
        <v>279</v>
      </c>
      <c r="D6226" t="s">
        <v>1523</v>
      </c>
      <c r="E6226" t="s">
        <v>280</v>
      </c>
      <c r="F6226" t="s">
        <v>281</v>
      </c>
      <c r="G6226" t="s">
        <v>282</v>
      </c>
      <c r="I6226" t="s">
        <v>1524</v>
      </c>
      <c r="J6226">
        <v>36.420999999999999</v>
      </c>
      <c r="K6226">
        <v>38.177999999999997</v>
      </c>
      <c r="L6226">
        <v>38.256999999999998</v>
      </c>
      <c r="M6226">
        <v>32.537999999999997</v>
      </c>
      <c r="N6226">
        <v>27.247</v>
      </c>
      <c r="O6226">
        <v>25.937000000000001</v>
      </c>
      <c r="P6226">
        <v>25.498000000000001</v>
      </c>
      <c r="Q6226">
        <v>30.004000000000001</v>
      </c>
      <c r="R6226">
        <v>31.707999999999998</v>
      </c>
      <c r="S6226">
        <v>29.847000000000001</v>
      </c>
      <c r="T6226">
        <v>30.417000000000002</v>
      </c>
      <c r="U6226">
        <v>27.155999999999999</v>
      </c>
      <c r="V6226">
        <v>27.225999999999999</v>
      </c>
      <c r="W6226">
        <v>23.934999999999999</v>
      </c>
      <c r="X6226">
        <v>24.695</v>
      </c>
      <c r="Y6226">
        <v>24.181000000000001</v>
      </c>
      <c r="Z6226">
        <v>24.381</v>
      </c>
      <c r="AA6226">
        <v>26.51</v>
      </c>
      <c r="AB6226">
        <v>28.302</v>
      </c>
      <c r="AC6226">
        <v>29.015000000000001</v>
      </c>
      <c r="AD6226">
        <v>28.763999999999999</v>
      </c>
      <c r="AE6226">
        <v>28.143000000000001</v>
      </c>
      <c r="AF6226">
        <v>26</v>
      </c>
      <c r="AG6226">
        <v>23.63</v>
      </c>
      <c r="AH6226">
        <v>24.18</v>
      </c>
      <c r="AI6226">
        <v>23.657</v>
      </c>
      <c r="AJ6226">
        <v>23.234000000000002</v>
      </c>
      <c r="AK6226">
        <v>23.071000000000002</v>
      </c>
      <c r="AL6226">
        <v>23.565999999999999</v>
      </c>
      <c r="AM6226">
        <v>20.791</v>
      </c>
      <c r="AN6226">
        <v>21.081</v>
      </c>
      <c r="AO6226">
        <v>18.597999999999999</v>
      </c>
      <c r="AP6226">
        <v>15.715999999999999</v>
      </c>
      <c r="AQ6226">
        <v>14.632</v>
      </c>
      <c r="AR6226">
        <v>15.303000000000001</v>
      </c>
      <c r="AS6226">
        <v>15.823</v>
      </c>
      <c r="AT6226">
        <v>15.722</v>
      </c>
      <c r="AU6226">
        <v>16.884</v>
      </c>
      <c r="AV6226">
        <v>17.969000000000001</v>
      </c>
      <c r="AW6226">
        <v>18.555</v>
      </c>
      <c r="AX6226">
        <v>18.526</v>
      </c>
      <c r="AY6226">
        <v>18.68</v>
      </c>
      <c r="AZ6226">
        <v>18.969000000000001</v>
      </c>
      <c r="BA6226">
        <v>19.123999999999999</v>
      </c>
      <c r="BB6226">
        <v>19.334</v>
      </c>
      <c r="BC6226">
        <v>2017</v>
      </c>
    </row>
    <row r="6227" spans="1:55" x14ac:dyDescent="0.25">
      <c r="A6227">
        <v>182</v>
      </c>
      <c r="B6227" t="s">
        <v>1522</v>
      </c>
      <c r="C6227" t="s">
        <v>283</v>
      </c>
      <c r="D6227" t="s">
        <v>1523</v>
      </c>
      <c r="E6227" t="s">
        <v>284</v>
      </c>
      <c r="F6227" t="s">
        <v>285</v>
      </c>
      <c r="G6227" t="s">
        <v>282</v>
      </c>
      <c r="I6227" t="s">
        <v>1524</v>
      </c>
      <c r="J6227">
        <v>30.631</v>
      </c>
      <c r="K6227">
        <v>20.981000000000002</v>
      </c>
      <c r="L6227">
        <v>24.783999999999999</v>
      </c>
      <c r="M6227">
        <v>24.326000000000001</v>
      </c>
      <c r="N6227">
        <v>22.847000000000001</v>
      </c>
      <c r="O6227">
        <v>25.436</v>
      </c>
      <c r="P6227">
        <v>26.727</v>
      </c>
      <c r="Q6227">
        <v>28.748999999999999</v>
      </c>
      <c r="R6227">
        <v>27.486000000000001</v>
      </c>
      <c r="S6227">
        <v>27.922999999999998</v>
      </c>
      <c r="T6227">
        <v>27.971</v>
      </c>
      <c r="U6227">
        <v>24.391999999999999</v>
      </c>
      <c r="V6227">
        <v>25.099</v>
      </c>
      <c r="W6227">
        <v>22.46</v>
      </c>
      <c r="X6227">
        <v>20.702999999999999</v>
      </c>
      <c r="Y6227">
        <v>20.265999999999998</v>
      </c>
      <c r="Z6227">
        <v>19.565000000000001</v>
      </c>
      <c r="AA6227">
        <v>19.852</v>
      </c>
      <c r="AB6227">
        <v>20.327999999999999</v>
      </c>
      <c r="AC6227">
        <v>20.190999999999999</v>
      </c>
      <c r="AD6227">
        <v>17.768000000000001</v>
      </c>
      <c r="AE6227">
        <v>17.893000000000001</v>
      </c>
      <c r="AF6227">
        <v>17.209</v>
      </c>
      <c r="AG6227">
        <v>16.222000000000001</v>
      </c>
      <c r="AH6227">
        <v>15.375999999999999</v>
      </c>
      <c r="AI6227">
        <v>13.467000000000001</v>
      </c>
      <c r="AJ6227">
        <v>12.558999999999999</v>
      </c>
      <c r="AK6227">
        <v>13.038</v>
      </c>
      <c r="AL6227">
        <v>10.978999999999999</v>
      </c>
      <c r="AM6227">
        <v>10.677</v>
      </c>
      <c r="AN6227">
        <v>10.709</v>
      </c>
      <c r="AO6227">
        <v>13.031000000000001</v>
      </c>
      <c r="AP6227">
        <v>13.643000000000001</v>
      </c>
      <c r="AQ6227">
        <v>15.366</v>
      </c>
      <c r="AR6227">
        <v>15.05</v>
      </c>
      <c r="AS6227">
        <v>14.936999999999999</v>
      </c>
      <c r="AT6227">
        <v>15.86</v>
      </c>
      <c r="AU6227">
        <v>17.091999999999999</v>
      </c>
      <c r="AV6227">
        <v>16.956</v>
      </c>
      <c r="AW6227">
        <v>17.375</v>
      </c>
      <c r="AX6227">
        <v>17.09</v>
      </c>
      <c r="AY6227">
        <v>16.965</v>
      </c>
      <c r="AZ6227">
        <v>16.962</v>
      </c>
      <c r="BA6227">
        <v>17.074000000000002</v>
      </c>
      <c r="BB6227">
        <v>17.254999999999999</v>
      </c>
      <c r="BC6227">
        <v>2017</v>
      </c>
    </row>
    <row r="6228" spans="1:55" x14ac:dyDescent="0.25">
      <c r="A6228">
        <v>182</v>
      </c>
      <c r="B6228" t="s">
        <v>1522</v>
      </c>
      <c r="C6228" t="s">
        <v>286</v>
      </c>
      <c r="D6228" t="s">
        <v>1523</v>
      </c>
      <c r="E6228" t="s">
        <v>287</v>
      </c>
      <c r="F6228" t="s">
        <v>288</v>
      </c>
      <c r="G6228" t="s">
        <v>250</v>
      </c>
      <c r="I6228" t="s">
        <v>829</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104.429</v>
      </c>
      <c r="AX6228">
        <v>106.20399999999999</v>
      </c>
      <c r="AY6228">
        <v>108.01</v>
      </c>
      <c r="AZ6228">
        <v>109.911</v>
      </c>
      <c r="BA6228">
        <v>111.999</v>
      </c>
      <c r="BB6228">
        <v>114.239</v>
      </c>
      <c r="BC6228">
        <v>2018</v>
      </c>
    </row>
    <row r="6229" spans="1:55" x14ac:dyDescent="0.25">
      <c r="A6229">
        <v>182</v>
      </c>
      <c r="B6229" t="s">
        <v>1522</v>
      </c>
      <c r="C6229" t="s">
        <v>290</v>
      </c>
      <c r="D6229" t="s">
        <v>1523</v>
      </c>
      <c r="E6229" t="s">
        <v>287</v>
      </c>
      <c r="F6229" t="s">
        <v>291</v>
      </c>
      <c r="G6229" t="s">
        <v>235</v>
      </c>
      <c r="I6229" t="s">
        <v>292</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1</v>
      </c>
      <c r="AX6229">
        <v>1.7</v>
      </c>
      <c r="AY6229">
        <v>1.7</v>
      </c>
      <c r="AZ6229">
        <v>1.76</v>
      </c>
      <c r="BA6229">
        <v>1.9</v>
      </c>
      <c r="BB6229">
        <v>2</v>
      </c>
      <c r="BC6229">
        <v>2018</v>
      </c>
    </row>
    <row r="6230" spans="1:55" x14ac:dyDescent="0.25">
      <c r="A6230">
        <v>182</v>
      </c>
      <c r="B6230" t="s">
        <v>1522</v>
      </c>
      <c r="C6230" t="s">
        <v>293</v>
      </c>
      <c r="D6230" t="s">
        <v>1523</v>
      </c>
      <c r="E6230" t="s">
        <v>294</v>
      </c>
      <c r="F6230" t="s">
        <v>295</v>
      </c>
      <c r="G6230" t="s">
        <v>250</v>
      </c>
      <c r="I6230" t="s">
        <v>829</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107.17100000000001</v>
      </c>
      <c r="AX6230">
        <v>105.39100000000001</v>
      </c>
      <c r="AY6230">
        <v>110.259</v>
      </c>
      <c r="AZ6230">
        <v>109.616</v>
      </c>
      <c r="BA6230">
        <v>114.042</v>
      </c>
      <c r="BB6230">
        <v>114.40600000000001</v>
      </c>
      <c r="BC6230">
        <v>2018</v>
      </c>
    </row>
    <row r="6231" spans="1:55" x14ac:dyDescent="0.25">
      <c r="A6231">
        <v>182</v>
      </c>
      <c r="B6231" t="s">
        <v>1522</v>
      </c>
      <c r="C6231" t="s">
        <v>296</v>
      </c>
      <c r="D6231" t="s">
        <v>1523</v>
      </c>
      <c r="E6231" t="s">
        <v>294</v>
      </c>
      <c r="F6231" t="s">
        <v>297</v>
      </c>
      <c r="G6231" t="s">
        <v>235</v>
      </c>
      <c r="I6231" t="s">
        <v>298</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4.0289999999999999</v>
      </c>
      <c r="AX6231">
        <v>-1.661</v>
      </c>
      <c r="AY6231">
        <v>4.6189999999999998</v>
      </c>
      <c r="AZ6231">
        <v>-0.58299999999999996</v>
      </c>
      <c r="BA6231">
        <v>4.0380000000000003</v>
      </c>
      <c r="BB6231">
        <v>0.31900000000000001</v>
      </c>
      <c r="BC6231">
        <v>2018</v>
      </c>
    </row>
    <row r="6232" spans="1:55" x14ac:dyDescent="0.25">
      <c r="A6232">
        <v>182</v>
      </c>
      <c r="B6232" t="s">
        <v>1522</v>
      </c>
      <c r="C6232" t="s">
        <v>299</v>
      </c>
      <c r="D6232" t="s">
        <v>1523</v>
      </c>
      <c r="E6232" t="s">
        <v>300</v>
      </c>
      <c r="G6232" t="s">
        <v>274</v>
      </c>
    </row>
    <row r="6233" spans="1:55" x14ac:dyDescent="0.25">
      <c r="A6233">
        <v>182</v>
      </c>
      <c r="B6233" t="s">
        <v>1522</v>
      </c>
      <c r="C6233" t="s">
        <v>301</v>
      </c>
      <c r="D6233" t="s">
        <v>1523</v>
      </c>
      <c r="E6233" t="s">
        <v>302</v>
      </c>
      <c r="F6233" t="s">
        <v>303</v>
      </c>
      <c r="G6233" t="s">
        <v>235</v>
      </c>
      <c r="I6233" t="s">
        <v>1525</v>
      </c>
      <c r="J6233" t="s">
        <v>374</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3.8580000000000001</v>
      </c>
      <c r="AB6233">
        <v>21.975999999999999</v>
      </c>
      <c r="AC6233">
        <v>2.2290000000000001</v>
      </c>
      <c r="AD6233">
        <v>-6.7430000000000003</v>
      </c>
      <c r="AE6233">
        <v>3.415</v>
      </c>
      <c r="AF6233">
        <v>3.7309999999999999</v>
      </c>
      <c r="AG6233">
        <v>10.685</v>
      </c>
      <c r="AH6233">
        <v>8.9969999999999999</v>
      </c>
      <c r="AI6233">
        <v>-3.3759999999999999</v>
      </c>
      <c r="AJ6233">
        <v>3.63</v>
      </c>
      <c r="AK6233">
        <v>9.42</v>
      </c>
      <c r="AL6233">
        <v>5.577</v>
      </c>
      <c r="AM6233">
        <v>-16.010999999999999</v>
      </c>
      <c r="AN6233">
        <v>-2.5630000000000002</v>
      </c>
      <c r="AO6233">
        <v>-3.4969999999999999</v>
      </c>
      <c r="AP6233">
        <v>-12.695</v>
      </c>
      <c r="AQ6233">
        <v>8.516</v>
      </c>
      <c r="AR6233">
        <v>7.8869999999999996</v>
      </c>
      <c r="AS6233">
        <v>8.0239999999999991</v>
      </c>
      <c r="AT6233">
        <v>4.6639999999999997</v>
      </c>
      <c r="AU6233">
        <v>7.8920000000000003</v>
      </c>
      <c r="AV6233">
        <v>6.2779999999999996</v>
      </c>
      <c r="AW6233">
        <v>5.2290000000000001</v>
      </c>
      <c r="AX6233">
        <v>4.7060000000000004</v>
      </c>
      <c r="AY6233">
        <v>4.2279999999999998</v>
      </c>
      <c r="AZ6233">
        <v>4.1390000000000002</v>
      </c>
      <c r="BA6233">
        <v>4.1289999999999996</v>
      </c>
      <c r="BB6233">
        <v>4.1289999999999996</v>
      </c>
      <c r="BC6233">
        <v>2017</v>
      </c>
    </row>
    <row r="6234" spans="1:55" x14ac:dyDescent="0.25">
      <c r="A6234">
        <v>182</v>
      </c>
      <c r="B6234" t="s">
        <v>1522</v>
      </c>
      <c r="C6234" t="s">
        <v>305</v>
      </c>
      <c r="D6234" t="s">
        <v>1523</v>
      </c>
      <c r="E6234" t="s">
        <v>306</v>
      </c>
      <c r="F6234" t="s">
        <v>307</v>
      </c>
      <c r="G6234" t="s">
        <v>235</v>
      </c>
      <c r="I6234" t="s">
        <v>1525</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4.8460000000000001</v>
      </c>
      <c r="AB6234">
        <v>22.216999999999999</v>
      </c>
      <c r="AC6234">
        <v>3.395</v>
      </c>
      <c r="AD6234">
        <v>-6.423</v>
      </c>
      <c r="AE6234">
        <v>3.9769999999999999</v>
      </c>
      <c r="AF6234">
        <v>3.2919999999999998</v>
      </c>
      <c r="AG6234">
        <v>10.757</v>
      </c>
      <c r="AH6234">
        <v>9.48</v>
      </c>
      <c r="AI6234">
        <v>-3.5779999999999998</v>
      </c>
      <c r="AJ6234">
        <v>2.8769999999999998</v>
      </c>
      <c r="AK6234">
        <v>8.9570000000000007</v>
      </c>
      <c r="AL6234">
        <v>5.681</v>
      </c>
      <c r="AM6234">
        <v>-18.222999999999999</v>
      </c>
      <c r="AN6234">
        <v>-1.923</v>
      </c>
      <c r="AO6234">
        <v>-4.0890000000000004</v>
      </c>
      <c r="AP6234">
        <v>-12.577</v>
      </c>
      <c r="AQ6234">
        <v>8.2149999999999999</v>
      </c>
      <c r="AR6234">
        <v>6.86</v>
      </c>
      <c r="AS6234">
        <v>7.6970000000000001</v>
      </c>
      <c r="AT6234">
        <v>3.8109999999999999</v>
      </c>
      <c r="AU6234">
        <v>8.1419999999999995</v>
      </c>
      <c r="AV6234">
        <v>7.0060000000000002</v>
      </c>
      <c r="AW6234">
        <v>4.8209999999999997</v>
      </c>
      <c r="AX6234">
        <v>4.2569999999999997</v>
      </c>
      <c r="AY6234">
        <v>4.2</v>
      </c>
      <c r="AZ6234">
        <v>4.0999999999999996</v>
      </c>
      <c r="BA6234">
        <v>4.0999999999999996</v>
      </c>
      <c r="BB6234">
        <v>4.0999999999999996</v>
      </c>
      <c r="BC6234">
        <v>2017</v>
      </c>
    </row>
    <row r="6235" spans="1:55" x14ac:dyDescent="0.25">
      <c r="A6235">
        <v>182</v>
      </c>
      <c r="B6235" t="s">
        <v>1522</v>
      </c>
      <c r="C6235" t="s">
        <v>308</v>
      </c>
      <c r="D6235" t="s">
        <v>1523</v>
      </c>
      <c r="E6235" t="s">
        <v>309</v>
      </c>
      <c r="F6235" t="s">
        <v>310</v>
      </c>
      <c r="G6235" t="s">
        <v>235</v>
      </c>
      <c r="I6235" t="s">
        <v>1525</v>
      </c>
      <c r="J6235" t="s">
        <v>374</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1.2490000000000001</v>
      </c>
      <c r="AB6235">
        <v>16.077999999999999</v>
      </c>
      <c r="AC6235">
        <v>-0.58199999999999996</v>
      </c>
      <c r="AD6235">
        <v>-4.1779999999999999</v>
      </c>
      <c r="AE6235">
        <v>4.3239999999999998</v>
      </c>
      <c r="AF6235">
        <v>9.3800000000000008</v>
      </c>
      <c r="AG6235">
        <v>15.906000000000001</v>
      </c>
      <c r="AH6235">
        <v>7.2240000000000002</v>
      </c>
      <c r="AI6235">
        <v>-4.3239999999999998</v>
      </c>
      <c r="AJ6235">
        <v>10.318</v>
      </c>
      <c r="AK6235">
        <v>14.222</v>
      </c>
      <c r="AL6235">
        <v>2.3420000000000001</v>
      </c>
      <c r="AM6235">
        <v>-15.336</v>
      </c>
      <c r="AN6235">
        <v>0.49199999999999999</v>
      </c>
      <c r="AO6235">
        <v>10.64</v>
      </c>
      <c r="AP6235">
        <v>-3.919</v>
      </c>
      <c r="AQ6235">
        <v>13.443</v>
      </c>
      <c r="AR6235">
        <v>4.9359999999999999</v>
      </c>
      <c r="AS6235">
        <v>6.1449999999999996</v>
      </c>
      <c r="AT6235">
        <v>4.0030000000000001</v>
      </c>
      <c r="AU6235">
        <v>7.641</v>
      </c>
      <c r="AV6235">
        <v>5.6360000000000001</v>
      </c>
      <c r="AW6235">
        <v>4.1289999999999996</v>
      </c>
      <c r="AX6235">
        <v>4.0720000000000001</v>
      </c>
      <c r="AY6235">
        <v>3.9049999999999998</v>
      </c>
      <c r="AZ6235">
        <v>3.8490000000000002</v>
      </c>
      <c r="BA6235">
        <v>3.8250000000000002</v>
      </c>
      <c r="BB6235">
        <v>3.8250000000000002</v>
      </c>
      <c r="BC6235">
        <v>2017</v>
      </c>
    </row>
    <row r="6236" spans="1:55" x14ac:dyDescent="0.25">
      <c r="A6236">
        <v>182</v>
      </c>
      <c r="B6236" t="s">
        <v>1522</v>
      </c>
      <c r="C6236" t="s">
        <v>311</v>
      </c>
      <c r="D6236" t="s">
        <v>1523</v>
      </c>
      <c r="E6236" t="s">
        <v>312</v>
      </c>
      <c r="F6236" t="s">
        <v>313</v>
      </c>
      <c r="G6236" t="s">
        <v>235</v>
      </c>
      <c r="I6236" t="s">
        <v>1525</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1.3149999999999999</v>
      </c>
      <c r="AB6236">
        <v>13.430999999999999</v>
      </c>
      <c r="AC6236">
        <v>0.26200000000000001</v>
      </c>
      <c r="AD6236">
        <v>-4.5789999999999997</v>
      </c>
      <c r="AE6236">
        <v>3.7949999999999999</v>
      </c>
      <c r="AF6236">
        <v>9.3800000000000008</v>
      </c>
      <c r="AG6236">
        <v>16.788</v>
      </c>
      <c r="AH6236">
        <v>6.2089999999999996</v>
      </c>
      <c r="AI6236">
        <v>-4.5220000000000002</v>
      </c>
      <c r="AJ6236">
        <v>9.1370000000000005</v>
      </c>
      <c r="AK6236">
        <v>11.808</v>
      </c>
      <c r="AL6236">
        <v>1.371</v>
      </c>
      <c r="AM6236">
        <v>-18.475000000000001</v>
      </c>
      <c r="AN6236">
        <v>3.774</v>
      </c>
      <c r="AO6236">
        <v>11.417999999999999</v>
      </c>
      <c r="AP6236">
        <v>-3.6829999999999998</v>
      </c>
      <c r="AQ6236">
        <v>11.693</v>
      </c>
      <c r="AR6236">
        <v>3.5529999999999999</v>
      </c>
      <c r="AS6236">
        <v>4.8179999999999996</v>
      </c>
      <c r="AT6236">
        <v>1.9730000000000001</v>
      </c>
      <c r="AU6236">
        <v>6.6660000000000004</v>
      </c>
      <c r="AV6236">
        <v>4.4080000000000004</v>
      </c>
      <c r="AW6236">
        <v>3.6989999999999998</v>
      </c>
      <c r="AX6236">
        <v>3.847</v>
      </c>
      <c r="AY6236">
        <v>3.8</v>
      </c>
      <c r="AZ6236">
        <v>3.7</v>
      </c>
      <c r="BA6236">
        <v>3.7309999999999999</v>
      </c>
      <c r="BB6236">
        <v>3.7309999999999999</v>
      </c>
      <c r="BC6236">
        <v>2017</v>
      </c>
    </row>
    <row r="6237" spans="1:55" x14ac:dyDescent="0.25">
      <c r="A6237">
        <v>182</v>
      </c>
      <c r="B6237" t="s">
        <v>1522</v>
      </c>
      <c r="C6237" t="s">
        <v>314</v>
      </c>
      <c r="D6237" t="s">
        <v>1523</v>
      </c>
      <c r="E6237" t="s">
        <v>315</v>
      </c>
      <c r="F6237" t="s">
        <v>316</v>
      </c>
      <c r="G6237" t="s">
        <v>317</v>
      </c>
      <c r="I6237" t="s">
        <v>1062</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7.13</v>
      </c>
      <c r="AW6237">
        <v>6.8209999999999997</v>
      </c>
      <c r="AX6237">
        <v>6.3</v>
      </c>
      <c r="AY6237">
        <v>6.0990000000000002</v>
      </c>
      <c r="AZ6237">
        <v>6.0019999999999998</v>
      </c>
      <c r="BA6237">
        <v>5.9020000000000001</v>
      </c>
      <c r="BB6237">
        <v>5.9020000000000001</v>
      </c>
      <c r="BC6237">
        <v>2017</v>
      </c>
    </row>
    <row r="6238" spans="1:55" x14ac:dyDescent="0.25">
      <c r="A6238">
        <v>182</v>
      </c>
      <c r="B6238" t="s">
        <v>1522</v>
      </c>
      <c r="C6238" t="s">
        <v>318</v>
      </c>
      <c r="D6238" t="s">
        <v>1523</v>
      </c>
      <c r="E6238" t="s">
        <v>319</v>
      </c>
      <c r="F6238" t="s">
        <v>320</v>
      </c>
      <c r="G6238" t="s">
        <v>321</v>
      </c>
      <c r="H6238" t="s">
        <v>322</v>
      </c>
      <c r="I6238" t="s">
        <v>1062</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4.83</v>
      </c>
      <c r="AV6238">
        <v>4.9349999999999996</v>
      </c>
      <c r="AW6238">
        <v>4.9939999999999998</v>
      </c>
      <c r="AX6238">
        <v>5.0289999999999999</v>
      </c>
      <c r="AY6238" t="s">
        <v>232</v>
      </c>
      <c r="AZ6238" t="s">
        <v>232</v>
      </c>
      <c r="BA6238" t="s">
        <v>232</v>
      </c>
      <c r="BB6238" t="s">
        <v>232</v>
      </c>
      <c r="BC6238">
        <v>2017</v>
      </c>
    </row>
    <row r="6239" spans="1:55" x14ac:dyDescent="0.25">
      <c r="A6239">
        <v>182</v>
      </c>
      <c r="B6239" t="s">
        <v>1522</v>
      </c>
      <c r="C6239" t="s">
        <v>323</v>
      </c>
      <c r="D6239" t="s">
        <v>1523</v>
      </c>
      <c r="E6239" t="s">
        <v>324</v>
      </c>
      <c r="F6239" t="s">
        <v>325</v>
      </c>
      <c r="G6239" t="s">
        <v>321</v>
      </c>
      <c r="H6239" t="s">
        <v>322</v>
      </c>
      <c r="I6239" t="s">
        <v>862</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10.287000000000001</v>
      </c>
      <c r="AW6239">
        <v>10.273</v>
      </c>
      <c r="AX6239">
        <v>10.257999999999999</v>
      </c>
      <c r="AY6239">
        <v>10.239000000000001</v>
      </c>
      <c r="AZ6239">
        <v>10.218</v>
      </c>
      <c r="BA6239">
        <v>10.195</v>
      </c>
      <c r="BB6239">
        <v>10.172000000000001</v>
      </c>
      <c r="BC6239">
        <v>2017</v>
      </c>
    </row>
    <row r="6240" spans="1:55" x14ac:dyDescent="0.25">
      <c r="A6240">
        <v>182</v>
      </c>
      <c r="B6240" t="s">
        <v>1522</v>
      </c>
      <c r="C6240" t="s">
        <v>327</v>
      </c>
      <c r="D6240" t="s">
        <v>1523</v>
      </c>
      <c r="E6240" t="s">
        <v>328</v>
      </c>
      <c r="F6240" t="s">
        <v>329</v>
      </c>
      <c r="G6240" t="s">
        <v>229</v>
      </c>
      <c r="H6240" t="s">
        <v>230</v>
      </c>
      <c r="I6240" t="s">
        <v>1526</v>
      </c>
      <c r="J6240" t="s">
        <v>232</v>
      </c>
      <c r="K6240" t="s">
        <v>232</v>
      </c>
      <c r="L6240" t="s">
        <v>232</v>
      </c>
      <c r="M6240" t="s">
        <v>232</v>
      </c>
      <c r="N6240" t="s">
        <v>232</v>
      </c>
      <c r="O6240" t="s">
        <v>232</v>
      </c>
      <c r="P6240">
        <v>11.919</v>
      </c>
      <c r="Q6240">
        <v>12.398999999999999</v>
      </c>
      <c r="R6240">
        <v>15.039</v>
      </c>
      <c r="S6240">
        <v>17.82</v>
      </c>
      <c r="T6240">
        <v>19.914999999999999</v>
      </c>
      <c r="U6240">
        <v>24.561</v>
      </c>
      <c r="V6240">
        <v>31.254000000000001</v>
      </c>
      <c r="W6240">
        <v>29.189</v>
      </c>
      <c r="X6240">
        <v>29.154</v>
      </c>
      <c r="Y6240">
        <v>33.341000000000001</v>
      </c>
      <c r="Z6240">
        <v>36.241999999999997</v>
      </c>
      <c r="AA6240">
        <v>39.656999999999996</v>
      </c>
      <c r="AB6240">
        <v>42.673999999999999</v>
      </c>
      <c r="AC6240">
        <v>47.283999999999999</v>
      </c>
      <c r="AD6240">
        <v>50.652999999999999</v>
      </c>
      <c r="AE6240">
        <v>53.414000000000001</v>
      </c>
      <c r="AF6240">
        <v>57.591999999999999</v>
      </c>
      <c r="AG6240">
        <v>59.78</v>
      </c>
      <c r="AH6240">
        <v>60.75</v>
      </c>
      <c r="AI6240">
        <v>64.227000000000004</v>
      </c>
      <c r="AJ6240">
        <v>68.019000000000005</v>
      </c>
      <c r="AK6240">
        <v>72.78</v>
      </c>
      <c r="AL6240">
        <v>74.356999999999999</v>
      </c>
      <c r="AM6240">
        <v>70.912999999999997</v>
      </c>
      <c r="AN6240">
        <v>73.137</v>
      </c>
      <c r="AO6240">
        <v>75.105999999999995</v>
      </c>
      <c r="AP6240">
        <v>72.19</v>
      </c>
      <c r="AQ6240">
        <v>76.787000000000006</v>
      </c>
      <c r="AR6240">
        <v>77.195999999999998</v>
      </c>
      <c r="AS6240">
        <v>78.751000000000005</v>
      </c>
      <c r="AT6240">
        <v>79.89</v>
      </c>
      <c r="AU6240">
        <v>83.11</v>
      </c>
      <c r="AV6240">
        <v>86.853999999999999</v>
      </c>
      <c r="AW6240">
        <v>90.238</v>
      </c>
      <c r="AX6240">
        <v>93.418000000000006</v>
      </c>
      <c r="AY6240">
        <v>97.441999999999993</v>
      </c>
      <c r="AZ6240">
        <v>99.641999999999996</v>
      </c>
      <c r="BA6240">
        <v>102.87</v>
      </c>
      <c r="BB6240">
        <v>106.16</v>
      </c>
      <c r="BC6240">
        <v>2017</v>
      </c>
    </row>
    <row r="6241" spans="1:55" x14ac:dyDescent="0.25">
      <c r="A6241">
        <v>182</v>
      </c>
      <c r="B6241" t="s">
        <v>1522</v>
      </c>
      <c r="C6241" t="s">
        <v>331</v>
      </c>
      <c r="D6241" t="s">
        <v>1523</v>
      </c>
      <c r="E6241" t="s">
        <v>328</v>
      </c>
      <c r="F6241" t="s">
        <v>329</v>
      </c>
      <c r="G6241" t="s">
        <v>282</v>
      </c>
      <c r="I6241" t="s">
        <v>332</v>
      </c>
      <c r="J6241" t="s">
        <v>232</v>
      </c>
      <c r="K6241" t="s">
        <v>232</v>
      </c>
      <c r="L6241" t="s">
        <v>232</v>
      </c>
      <c r="M6241" t="s">
        <v>232</v>
      </c>
      <c r="N6241" t="s">
        <v>232</v>
      </c>
      <c r="O6241" t="s">
        <v>232</v>
      </c>
      <c r="P6241">
        <v>42.195999999999998</v>
      </c>
      <c r="Q6241">
        <v>37.253</v>
      </c>
      <c r="R6241">
        <v>37.854999999999997</v>
      </c>
      <c r="S6241">
        <v>37.966000000000001</v>
      </c>
      <c r="T6241">
        <v>35.337000000000003</v>
      </c>
      <c r="U6241">
        <v>38.006</v>
      </c>
      <c r="V6241">
        <v>43.02</v>
      </c>
      <c r="W6241">
        <v>38.417000000000002</v>
      </c>
      <c r="X6241">
        <v>35.389000000000003</v>
      </c>
      <c r="Y6241">
        <v>37.445999999999998</v>
      </c>
      <c r="Z6241">
        <v>38.411999999999999</v>
      </c>
      <c r="AA6241">
        <v>38.744</v>
      </c>
      <c r="AB6241">
        <v>38.311999999999998</v>
      </c>
      <c r="AC6241">
        <v>39.521999999999998</v>
      </c>
      <c r="AD6241">
        <v>39.429000000000002</v>
      </c>
      <c r="AE6241">
        <v>39.325000000000003</v>
      </c>
      <c r="AF6241">
        <v>40.378</v>
      </c>
      <c r="AG6241">
        <v>40.901000000000003</v>
      </c>
      <c r="AH6241">
        <v>39.869999999999997</v>
      </c>
      <c r="AI6241">
        <v>40.482999999999997</v>
      </c>
      <c r="AJ6241">
        <v>40.914000000000001</v>
      </c>
      <c r="AK6241">
        <v>41.478000000000002</v>
      </c>
      <c r="AL6241">
        <v>41.57</v>
      </c>
      <c r="AM6241">
        <v>40.417999999999999</v>
      </c>
      <c r="AN6241">
        <v>40.646999999999998</v>
      </c>
      <c r="AO6241">
        <v>42.634</v>
      </c>
      <c r="AP6241">
        <v>42.868000000000002</v>
      </c>
      <c r="AQ6241">
        <v>45.097000000000001</v>
      </c>
      <c r="AR6241">
        <v>44.600999999999999</v>
      </c>
      <c r="AS6241">
        <v>43.796999999999997</v>
      </c>
      <c r="AT6241">
        <v>42.841000000000001</v>
      </c>
      <c r="AU6241">
        <v>42.704999999999998</v>
      </c>
      <c r="AV6241">
        <v>43.023000000000003</v>
      </c>
      <c r="AW6241">
        <v>43.216999999999999</v>
      </c>
      <c r="AX6241">
        <v>43.344999999999999</v>
      </c>
      <c r="AY6241">
        <v>43.841999999999999</v>
      </c>
      <c r="AZ6241">
        <v>43.456000000000003</v>
      </c>
      <c r="BA6241">
        <v>43.512</v>
      </c>
      <c r="BB6241">
        <v>43.542999999999999</v>
      </c>
      <c r="BC6241">
        <v>2017</v>
      </c>
    </row>
    <row r="6242" spans="1:55" x14ac:dyDescent="0.25">
      <c r="A6242">
        <v>182</v>
      </c>
      <c r="B6242" t="s">
        <v>1522</v>
      </c>
      <c r="C6242" t="s">
        <v>333</v>
      </c>
      <c r="D6242" t="s">
        <v>1523</v>
      </c>
      <c r="E6242" t="s">
        <v>334</v>
      </c>
      <c r="F6242" t="s">
        <v>335</v>
      </c>
      <c r="G6242" t="s">
        <v>229</v>
      </c>
      <c r="H6242" t="s">
        <v>230</v>
      </c>
      <c r="I6242" t="s">
        <v>1526</v>
      </c>
      <c r="J6242" t="s">
        <v>232</v>
      </c>
      <c r="K6242" t="s">
        <v>232</v>
      </c>
      <c r="L6242" t="s">
        <v>232</v>
      </c>
      <c r="M6242" t="s">
        <v>232</v>
      </c>
      <c r="N6242" t="s">
        <v>232</v>
      </c>
      <c r="O6242" t="s">
        <v>232</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62.994999999999997</v>
      </c>
      <c r="AG6242">
        <v>66.183999999999997</v>
      </c>
      <c r="AH6242">
        <v>70.052999999999997</v>
      </c>
      <c r="AI6242">
        <v>74.090999999999994</v>
      </c>
      <c r="AJ6242">
        <v>75.058000000000007</v>
      </c>
      <c r="AK6242">
        <v>78.123999999999995</v>
      </c>
      <c r="AL6242">
        <v>81.093000000000004</v>
      </c>
      <c r="AM6242">
        <v>88.116</v>
      </c>
      <c r="AN6242">
        <v>93.236999999999995</v>
      </c>
      <c r="AO6242">
        <v>88.111999999999995</v>
      </c>
      <c r="AP6242">
        <v>81.718999999999994</v>
      </c>
      <c r="AQ6242">
        <v>85.031999999999996</v>
      </c>
      <c r="AR6242">
        <v>89.516999999999996</v>
      </c>
      <c r="AS6242">
        <v>86.484999999999999</v>
      </c>
      <c r="AT6242">
        <v>83.563999999999993</v>
      </c>
      <c r="AU6242">
        <v>88.872</v>
      </c>
      <c r="AV6242">
        <v>88.262</v>
      </c>
      <c r="AW6242">
        <v>91.591999999999999</v>
      </c>
      <c r="AX6242">
        <v>93.736000000000004</v>
      </c>
      <c r="AY6242">
        <v>96.462000000000003</v>
      </c>
      <c r="AZ6242">
        <v>99.034999999999997</v>
      </c>
      <c r="BA6242">
        <v>102.152</v>
      </c>
      <c r="BB6242">
        <v>105.001</v>
      </c>
      <c r="BC6242">
        <v>2017</v>
      </c>
    </row>
    <row r="6243" spans="1:55" x14ac:dyDescent="0.25">
      <c r="A6243">
        <v>182</v>
      </c>
      <c r="B6243" t="s">
        <v>1522</v>
      </c>
      <c r="C6243" t="s">
        <v>336</v>
      </c>
      <c r="D6243" t="s">
        <v>1523</v>
      </c>
      <c r="E6243" t="s">
        <v>334</v>
      </c>
      <c r="F6243" t="s">
        <v>335</v>
      </c>
      <c r="G6243" t="s">
        <v>282</v>
      </c>
      <c r="I6243" t="s">
        <v>337</v>
      </c>
      <c r="J6243" t="s">
        <v>232</v>
      </c>
      <c r="K6243" t="s">
        <v>232</v>
      </c>
      <c r="L6243" t="s">
        <v>232</v>
      </c>
      <c r="M6243" t="s">
        <v>232</v>
      </c>
      <c r="N6243" t="s">
        <v>232</v>
      </c>
      <c r="O6243" t="s">
        <v>232</v>
      </c>
      <c r="P6243">
        <v>52.587000000000003</v>
      </c>
      <c r="Q6243">
        <v>45.837000000000003</v>
      </c>
      <c r="R6243">
        <v>42.268000000000001</v>
      </c>
      <c r="S6243">
        <v>41.542999999999999</v>
      </c>
      <c r="T6243">
        <v>42.258000000000003</v>
      </c>
      <c r="U6243">
        <v>46.042000000000002</v>
      </c>
      <c r="V6243">
        <v>48.325000000000003</v>
      </c>
      <c r="W6243">
        <v>46.582000000000001</v>
      </c>
      <c r="X6243">
        <v>42.856000000000002</v>
      </c>
      <c r="Y6243">
        <v>42.686999999999998</v>
      </c>
      <c r="Z6243">
        <v>43.161000000000001</v>
      </c>
      <c r="AA6243">
        <v>42.45</v>
      </c>
      <c r="AB6243">
        <v>42.585000000000001</v>
      </c>
      <c r="AC6243">
        <v>42.509</v>
      </c>
      <c r="AD6243">
        <v>42.826000000000001</v>
      </c>
      <c r="AE6243">
        <v>44.106999999999999</v>
      </c>
      <c r="AF6243">
        <v>44.165999999999997</v>
      </c>
      <c r="AG6243">
        <v>45.281999999999996</v>
      </c>
      <c r="AH6243">
        <v>45.975000000000001</v>
      </c>
      <c r="AI6243">
        <v>46.7</v>
      </c>
      <c r="AJ6243">
        <v>45.148000000000003</v>
      </c>
      <c r="AK6243">
        <v>44.523000000000003</v>
      </c>
      <c r="AL6243">
        <v>45.335000000000001</v>
      </c>
      <c r="AM6243">
        <v>50.222999999999999</v>
      </c>
      <c r="AN6243">
        <v>51.819000000000003</v>
      </c>
      <c r="AO6243">
        <v>50.015999999999998</v>
      </c>
      <c r="AP6243">
        <v>48.527000000000001</v>
      </c>
      <c r="AQ6243">
        <v>49.94</v>
      </c>
      <c r="AR6243">
        <v>51.72</v>
      </c>
      <c r="AS6243">
        <v>48.097999999999999</v>
      </c>
      <c r="AT6243">
        <v>44.811</v>
      </c>
      <c r="AU6243">
        <v>45.665999999999997</v>
      </c>
      <c r="AV6243">
        <v>43.72</v>
      </c>
      <c r="AW6243">
        <v>43.866</v>
      </c>
      <c r="AX6243">
        <v>43.491999999999997</v>
      </c>
      <c r="AY6243">
        <v>43.401000000000003</v>
      </c>
      <c r="AZ6243">
        <v>43.192</v>
      </c>
      <c r="BA6243">
        <v>43.207999999999998</v>
      </c>
      <c r="BB6243">
        <v>43.067999999999998</v>
      </c>
      <c r="BC6243">
        <v>2017</v>
      </c>
    </row>
    <row r="6244" spans="1:55" x14ac:dyDescent="0.25">
      <c r="A6244">
        <v>182</v>
      </c>
      <c r="B6244" t="s">
        <v>1522</v>
      </c>
      <c r="C6244" t="s">
        <v>338</v>
      </c>
      <c r="D6244" t="s">
        <v>1523</v>
      </c>
      <c r="E6244" t="s">
        <v>339</v>
      </c>
      <c r="F6244" t="s">
        <v>340</v>
      </c>
      <c r="G6244" t="s">
        <v>229</v>
      </c>
      <c r="H6244" t="s">
        <v>230</v>
      </c>
      <c r="I6244" t="s">
        <v>1526</v>
      </c>
      <c r="J6244" t="s">
        <v>232</v>
      </c>
      <c r="K6244" t="s">
        <v>232</v>
      </c>
      <c r="L6244" t="s">
        <v>232</v>
      </c>
      <c r="M6244" t="s">
        <v>232</v>
      </c>
      <c r="N6244" t="s">
        <v>232</v>
      </c>
      <c r="O6244" t="s">
        <v>232</v>
      </c>
      <c r="P6244">
        <v>-2.9350000000000001</v>
      </c>
      <c r="Q6244">
        <v>-2.8570000000000002</v>
      </c>
      <c r="R6244">
        <v>-1.7529999999999999</v>
      </c>
      <c r="S6244">
        <v>-1.679</v>
      </c>
      <c r="T6244">
        <v>-3.9</v>
      </c>
      <c r="U6244">
        <v>-5.1929999999999996</v>
      </c>
      <c r="V6244">
        <v>-3.8540000000000001</v>
      </c>
      <c r="W6244">
        <v>-6.2039999999999997</v>
      </c>
      <c r="X6244">
        <v>-6.1509999999999998</v>
      </c>
      <c r="Y6244">
        <v>-4.6669999999999998</v>
      </c>
      <c r="Z6244">
        <v>-4.4809999999999999</v>
      </c>
      <c r="AA6244">
        <v>-3.7930000000000001</v>
      </c>
      <c r="AB6244">
        <v>-4.7590000000000003</v>
      </c>
      <c r="AC6244">
        <v>-3.573</v>
      </c>
      <c r="AD6244">
        <v>-4.3630000000000004</v>
      </c>
      <c r="AE6244">
        <v>-6.4950000000000001</v>
      </c>
      <c r="AF6244">
        <v>-5.4020000000000001</v>
      </c>
      <c r="AG6244">
        <v>-6.4029999999999996</v>
      </c>
      <c r="AH6244">
        <v>-9.3030000000000008</v>
      </c>
      <c r="AI6244">
        <v>-9.8640000000000008</v>
      </c>
      <c r="AJ6244">
        <v>-7.0389999999999997</v>
      </c>
      <c r="AK6244">
        <v>-5.3440000000000003</v>
      </c>
      <c r="AL6244">
        <v>-6.7359999999999998</v>
      </c>
      <c r="AM6244">
        <v>-17.204000000000001</v>
      </c>
      <c r="AN6244">
        <v>-20.100000000000001</v>
      </c>
      <c r="AO6244">
        <v>-13.006</v>
      </c>
      <c r="AP6244">
        <v>-9.5289999999999999</v>
      </c>
      <c r="AQ6244">
        <v>-8.2449999999999992</v>
      </c>
      <c r="AR6244">
        <v>-12.321</v>
      </c>
      <c r="AS6244">
        <v>-7.734</v>
      </c>
      <c r="AT6244">
        <v>-3.6739999999999999</v>
      </c>
      <c r="AU6244">
        <v>-5.7619999999999996</v>
      </c>
      <c r="AV6244">
        <v>-1.4079999999999999</v>
      </c>
      <c r="AW6244">
        <v>-1.3540000000000001</v>
      </c>
      <c r="AX6244">
        <v>-0.318</v>
      </c>
      <c r="AY6244">
        <v>0.98099999999999998</v>
      </c>
      <c r="AZ6244">
        <v>0.60599999999999998</v>
      </c>
      <c r="BA6244">
        <v>0.71799999999999997</v>
      </c>
      <c r="BB6244">
        <v>1.159</v>
      </c>
      <c r="BC6244">
        <v>2017</v>
      </c>
    </row>
    <row r="6245" spans="1:55" x14ac:dyDescent="0.25">
      <c r="A6245">
        <v>182</v>
      </c>
      <c r="B6245" t="s">
        <v>1522</v>
      </c>
      <c r="C6245" t="s">
        <v>341</v>
      </c>
      <c r="D6245" t="s">
        <v>1523</v>
      </c>
      <c r="E6245" t="s">
        <v>339</v>
      </c>
      <c r="F6245" t="s">
        <v>340</v>
      </c>
      <c r="G6245" t="s">
        <v>282</v>
      </c>
      <c r="I6245" t="s">
        <v>342</v>
      </c>
      <c r="J6245" t="s">
        <v>232</v>
      </c>
      <c r="K6245" t="s">
        <v>232</v>
      </c>
      <c r="L6245" t="s">
        <v>232</v>
      </c>
      <c r="M6245" t="s">
        <v>232</v>
      </c>
      <c r="N6245" t="s">
        <v>232</v>
      </c>
      <c r="O6245" t="s">
        <v>232</v>
      </c>
      <c r="P6245">
        <v>-10.391</v>
      </c>
      <c r="Q6245">
        <v>-8.5839999999999996</v>
      </c>
      <c r="R6245">
        <v>-4.4130000000000003</v>
      </c>
      <c r="S6245">
        <v>-3.577</v>
      </c>
      <c r="T6245">
        <v>-6.9210000000000003</v>
      </c>
      <c r="U6245">
        <v>-8.0350000000000001</v>
      </c>
      <c r="V6245">
        <v>-5.3049999999999997</v>
      </c>
      <c r="W6245">
        <v>-8.1649999999999991</v>
      </c>
      <c r="X6245">
        <v>-7.4669999999999996</v>
      </c>
      <c r="Y6245">
        <v>-5.2409999999999997</v>
      </c>
      <c r="Z6245">
        <v>-4.75</v>
      </c>
      <c r="AA6245">
        <v>-3.706</v>
      </c>
      <c r="AB6245">
        <v>-4.2720000000000002</v>
      </c>
      <c r="AC6245">
        <v>-2.9870000000000001</v>
      </c>
      <c r="AD6245">
        <v>-3.3969999999999998</v>
      </c>
      <c r="AE6245">
        <v>-4.782</v>
      </c>
      <c r="AF6245">
        <v>-3.7879999999999998</v>
      </c>
      <c r="AG6245">
        <v>-4.3810000000000002</v>
      </c>
      <c r="AH6245">
        <v>-6.1050000000000004</v>
      </c>
      <c r="AI6245">
        <v>-6.2169999999999996</v>
      </c>
      <c r="AJ6245">
        <v>-4.234</v>
      </c>
      <c r="AK6245">
        <v>-3.0449999999999999</v>
      </c>
      <c r="AL6245">
        <v>-3.766</v>
      </c>
      <c r="AM6245">
        <v>-9.8059999999999992</v>
      </c>
      <c r="AN6245">
        <v>-11.170999999999999</v>
      </c>
      <c r="AO6245">
        <v>-7.383</v>
      </c>
      <c r="AP6245">
        <v>-5.6589999999999998</v>
      </c>
      <c r="AQ6245">
        <v>-4.8419999999999996</v>
      </c>
      <c r="AR6245">
        <v>-7.1189999999999998</v>
      </c>
      <c r="AS6245">
        <v>-4.3010000000000002</v>
      </c>
      <c r="AT6245">
        <v>-1.97</v>
      </c>
      <c r="AU6245">
        <v>-2.9609999999999999</v>
      </c>
      <c r="AV6245">
        <v>-0.69799999999999995</v>
      </c>
      <c r="AW6245">
        <v>-0.64800000000000002</v>
      </c>
      <c r="AX6245">
        <v>-0.14799999999999999</v>
      </c>
      <c r="AY6245">
        <v>0.441</v>
      </c>
      <c r="AZ6245">
        <v>0.26400000000000001</v>
      </c>
      <c r="BA6245">
        <v>0.30399999999999999</v>
      </c>
      <c r="BB6245">
        <v>0.47499999999999998</v>
      </c>
      <c r="BC6245">
        <v>2017</v>
      </c>
    </row>
    <row r="6246" spans="1:55" x14ac:dyDescent="0.25">
      <c r="A6246">
        <v>182</v>
      </c>
      <c r="B6246" t="s">
        <v>1522</v>
      </c>
      <c r="C6246" t="s">
        <v>343</v>
      </c>
      <c r="D6246" t="s">
        <v>1523</v>
      </c>
      <c r="E6246" t="s">
        <v>344</v>
      </c>
      <c r="F6246" t="s">
        <v>345</v>
      </c>
      <c r="G6246" t="s">
        <v>229</v>
      </c>
      <c r="H6246" t="s">
        <v>230</v>
      </c>
      <c r="I6246" t="s">
        <v>1526</v>
      </c>
      <c r="J6246" t="s">
        <v>232</v>
      </c>
      <c r="K6246" t="s">
        <v>232</v>
      </c>
      <c r="L6246" t="s">
        <v>232</v>
      </c>
      <c r="M6246" t="s">
        <v>232</v>
      </c>
      <c r="N6246" t="s">
        <v>232</v>
      </c>
      <c r="O6246" t="s">
        <v>232</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-8.4260000000000002</v>
      </c>
      <c r="AG6246">
        <v>-9.4610000000000003</v>
      </c>
      <c r="AH6246">
        <v>-12.476000000000001</v>
      </c>
      <c r="AI6246">
        <v>-9.52</v>
      </c>
      <c r="AJ6246">
        <v>-7.24</v>
      </c>
      <c r="AK6246">
        <v>-6.9050000000000002</v>
      </c>
      <c r="AL6246">
        <v>-9.6950000000000003</v>
      </c>
      <c r="AM6246">
        <v>-15.304</v>
      </c>
      <c r="AN6246">
        <v>-14.987</v>
      </c>
      <c r="AO6246">
        <v>-11.028</v>
      </c>
      <c r="AP6246">
        <v>-4.859</v>
      </c>
      <c r="AQ6246">
        <v>-3.407</v>
      </c>
      <c r="AR6246">
        <v>-1.08</v>
      </c>
      <c r="AS6246">
        <v>-2.39</v>
      </c>
      <c r="AT6246">
        <v>-2.0950000000000002</v>
      </c>
      <c r="AU6246">
        <v>-1.08</v>
      </c>
      <c r="AV6246">
        <v>-0.58299999999999996</v>
      </c>
      <c r="AW6246">
        <v>-0.29499999999999998</v>
      </c>
      <c r="AX6246">
        <v>-0.55700000000000005</v>
      </c>
      <c r="AY6246">
        <v>-0.156</v>
      </c>
      <c r="AZ6246">
        <v>0.51</v>
      </c>
      <c r="BA6246">
        <v>0.61899999999999999</v>
      </c>
      <c r="BB6246">
        <v>1.0569999999999999</v>
      </c>
      <c r="BC6246">
        <v>2017</v>
      </c>
    </row>
    <row r="6247" spans="1:55" x14ac:dyDescent="0.25">
      <c r="A6247">
        <v>182</v>
      </c>
      <c r="B6247" t="s">
        <v>1522</v>
      </c>
      <c r="C6247" t="s">
        <v>346</v>
      </c>
      <c r="D6247" t="s">
        <v>1523</v>
      </c>
      <c r="E6247" t="s">
        <v>344</v>
      </c>
      <c r="F6247" t="s">
        <v>345</v>
      </c>
      <c r="G6247" t="s">
        <v>270</v>
      </c>
      <c r="I6247" t="s">
        <v>397</v>
      </c>
      <c r="J6247" t="s">
        <v>232</v>
      </c>
      <c r="K6247" t="s">
        <v>232</v>
      </c>
      <c r="L6247" t="s">
        <v>232</v>
      </c>
      <c r="M6247" t="s">
        <v>232</v>
      </c>
      <c r="N6247" t="s">
        <v>232</v>
      </c>
      <c r="O6247" t="s">
        <v>232</v>
      </c>
      <c r="P6247" t="s">
        <v>232</v>
      </c>
      <c r="Q6247" t="s">
        <v>232</v>
      </c>
      <c r="R6247" t="s">
        <v>232</v>
      </c>
      <c r="S6247" t="s">
        <v>232</v>
      </c>
      <c r="T6247" t="s">
        <v>232</v>
      </c>
      <c r="U6247" t="s">
        <v>232</v>
      </c>
      <c r="V6247" t="s">
        <v>232</v>
      </c>
      <c r="W6247" t="s">
        <v>232</v>
      </c>
      <c r="X6247" t="s">
        <v>232</v>
      </c>
      <c r="Y6247">
        <v>-3.593</v>
      </c>
      <c r="Z6247">
        <v>-4.2510000000000003</v>
      </c>
      <c r="AA6247">
        <v>-3.1549999999999998</v>
      </c>
      <c r="AB6247">
        <v>-3.6560000000000001</v>
      </c>
      <c r="AC6247">
        <v>-3.0680000000000001</v>
      </c>
      <c r="AD6247">
        <v>-4.1609999999999996</v>
      </c>
      <c r="AE6247">
        <v>-4.9770000000000003</v>
      </c>
      <c r="AF6247">
        <v>-6.0229999999999997</v>
      </c>
      <c r="AG6247">
        <v>-6.4530000000000003</v>
      </c>
      <c r="AH6247">
        <v>-8.2029999999999994</v>
      </c>
      <c r="AI6247">
        <v>-5.9880000000000004</v>
      </c>
      <c r="AJ6247">
        <v>-4.367</v>
      </c>
      <c r="AK6247">
        <v>-4.0039999999999996</v>
      </c>
      <c r="AL6247">
        <v>-5.4950000000000001</v>
      </c>
      <c r="AM6247">
        <v>-8.5619999999999994</v>
      </c>
      <c r="AN6247">
        <v>-8.3030000000000008</v>
      </c>
      <c r="AO6247">
        <v>-6.1349999999999998</v>
      </c>
      <c r="AP6247">
        <v>-2.7280000000000002</v>
      </c>
      <c r="AQ6247">
        <v>-1.879</v>
      </c>
      <c r="AR6247">
        <v>-0.59199999999999997</v>
      </c>
      <c r="AS6247">
        <v>-1.2829999999999999</v>
      </c>
      <c r="AT6247">
        <v>-1.0960000000000001</v>
      </c>
      <c r="AU6247">
        <v>-0.55000000000000004</v>
      </c>
      <c r="AV6247">
        <v>-0.28899999999999998</v>
      </c>
      <c r="AW6247">
        <v>-0.14199999999999999</v>
      </c>
      <c r="AX6247">
        <v>-0.25900000000000001</v>
      </c>
      <c r="AY6247">
        <v>-7.0000000000000007E-2</v>
      </c>
      <c r="AZ6247">
        <v>0.223</v>
      </c>
      <c r="BA6247">
        <v>0.26200000000000001</v>
      </c>
      <c r="BB6247">
        <v>0.434</v>
      </c>
      <c r="BC6247">
        <v>2017</v>
      </c>
    </row>
    <row r="6248" spans="1:55" x14ac:dyDescent="0.25">
      <c r="A6248">
        <v>182</v>
      </c>
      <c r="B6248" t="s">
        <v>1522</v>
      </c>
      <c r="C6248" t="s">
        <v>347</v>
      </c>
      <c r="D6248" t="s">
        <v>1523</v>
      </c>
      <c r="E6248" t="s">
        <v>348</v>
      </c>
      <c r="F6248" t="s">
        <v>349</v>
      </c>
      <c r="G6248" t="s">
        <v>229</v>
      </c>
      <c r="H6248" t="s">
        <v>230</v>
      </c>
      <c r="I6248" t="s">
        <v>1526</v>
      </c>
      <c r="J6248" t="s">
        <v>232</v>
      </c>
      <c r="K6248" t="s">
        <v>232</v>
      </c>
      <c r="L6248" t="s">
        <v>232</v>
      </c>
      <c r="M6248" t="s">
        <v>232</v>
      </c>
      <c r="N6248" t="s">
        <v>232</v>
      </c>
      <c r="O6248" t="s">
        <v>232</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-3.097</v>
      </c>
      <c r="AF6248">
        <v>-1.7969999999999999</v>
      </c>
      <c r="AG6248">
        <v>-2.9540000000000002</v>
      </c>
      <c r="AH6248">
        <v>-5.8470000000000004</v>
      </c>
      <c r="AI6248">
        <v>-6.2519999999999998</v>
      </c>
      <c r="AJ6248">
        <v>-2.9039999999999999</v>
      </c>
      <c r="AK6248">
        <v>-0.81699999999999995</v>
      </c>
      <c r="AL6248">
        <v>-1.887</v>
      </c>
      <c r="AM6248">
        <v>-12.462</v>
      </c>
      <c r="AN6248">
        <v>-15.231999999999999</v>
      </c>
      <c r="AO6248">
        <v>-6.2729999999999997</v>
      </c>
      <c r="AP6248">
        <v>-2.3199999999999998</v>
      </c>
      <c r="AQ6248">
        <v>-1.105</v>
      </c>
      <c r="AR6248">
        <v>-4.7519999999999998</v>
      </c>
      <c r="AS6248">
        <v>-7.6999999999999999E-2</v>
      </c>
      <c r="AT6248">
        <v>3.6320000000000001</v>
      </c>
      <c r="AU6248">
        <v>1.351</v>
      </c>
      <c r="AV6248">
        <v>5.2240000000000002</v>
      </c>
      <c r="AW6248">
        <v>5.2060000000000004</v>
      </c>
      <c r="AX6248">
        <v>6.6710000000000003</v>
      </c>
      <c r="AY6248">
        <v>7.8849999999999998</v>
      </c>
      <c r="AZ6248">
        <v>7.1369999999999996</v>
      </c>
      <c r="BA6248">
        <v>7.44</v>
      </c>
      <c r="BB6248">
        <v>7.7690000000000001</v>
      </c>
      <c r="BC6248">
        <v>2017</v>
      </c>
    </row>
    <row r="6249" spans="1:55" x14ac:dyDescent="0.25">
      <c r="A6249">
        <v>182</v>
      </c>
      <c r="B6249" t="s">
        <v>1522</v>
      </c>
      <c r="C6249" t="s">
        <v>350</v>
      </c>
      <c r="D6249" t="s">
        <v>1523</v>
      </c>
      <c r="E6249" t="s">
        <v>348</v>
      </c>
      <c r="F6249" t="s">
        <v>349</v>
      </c>
      <c r="G6249" t="s">
        <v>282</v>
      </c>
      <c r="I6249" t="s">
        <v>351</v>
      </c>
      <c r="J6249" t="s">
        <v>232</v>
      </c>
      <c r="K6249" t="s">
        <v>232</v>
      </c>
      <c r="L6249" t="s">
        <v>232</v>
      </c>
      <c r="M6249" t="s">
        <v>232</v>
      </c>
      <c r="N6249" t="s">
        <v>232</v>
      </c>
      <c r="O6249" t="s">
        <v>232</v>
      </c>
      <c r="P6249">
        <v>-8.6999999999999994E-2</v>
      </c>
      <c r="Q6249">
        <v>-0.22800000000000001</v>
      </c>
      <c r="R6249">
        <v>2.6589999999999998</v>
      </c>
      <c r="S6249">
        <v>2.8279999999999998</v>
      </c>
      <c r="T6249">
        <v>1.4710000000000001</v>
      </c>
      <c r="U6249">
        <v>0.68700000000000006</v>
      </c>
      <c r="V6249">
        <v>3.3679999999999999</v>
      </c>
      <c r="W6249">
        <v>-0.81599999999999995</v>
      </c>
      <c r="X6249">
        <v>-1.48</v>
      </c>
      <c r="Y6249">
        <v>-0.67900000000000005</v>
      </c>
      <c r="Z6249">
        <v>-0.57999999999999996</v>
      </c>
      <c r="AA6249">
        <v>-0.35799999999999998</v>
      </c>
      <c r="AB6249">
        <v>-1.5580000000000001</v>
      </c>
      <c r="AC6249">
        <v>-0.41</v>
      </c>
      <c r="AD6249">
        <v>-0.873</v>
      </c>
      <c r="AE6249">
        <v>-2.2799999999999998</v>
      </c>
      <c r="AF6249">
        <v>-1.26</v>
      </c>
      <c r="AG6249">
        <v>-2.0209999999999999</v>
      </c>
      <c r="AH6249">
        <v>-3.8370000000000002</v>
      </c>
      <c r="AI6249">
        <v>-3.94</v>
      </c>
      <c r="AJ6249">
        <v>-1.7470000000000001</v>
      </c>
      <c r="AK6249">
        <v>-0.46600000000000003</v>
      </c>
      <c r="AL6249">
        <v>-1.0549999999999999</v>
      </c>
      <c r="AM6249">
        <v>-7.1029999999999998</v>
      </c>
      <c r="AN6249">
        <v>-8.4649999999999999</v>
      </c>
      <c r="AO6249">
        <v>-3.5609999999999999</v>
      </c>
      <c r="AP6249">
        <v>-1.3779999999999999</v>
      </c>
      <c r="AQ6249">
        <v>-0.64900000000000002</v>
      </c>
      <c r="AR6249">
        <v>-2.746</v>
      </c>
      <c r="AS6249">
        <v>-4.2999999999999997E-2</v>
      </c>
      <c r="AT6249">
        <v>1.9470000000000001</v>
      </c>
      <c r="AU6249">
        <v>0.69399999999999995</v>
      </c>
      <c r="AV6249">
        <v>2.5880000000000001</v>
      </c>
      <c r="AW6249">
        <v>2.4929999999999999</v>
      </c>
      <c r="AX6249">
        <v>3.0950000000000002</v>
      </c>
      <c r="AY6249">
        <v>3.548</v>
      </c>
      <c r="AZ6249">
        <v>3.113</v>
      </c>
      <c r="BA6249">
        <v>3.1469999999999998</v>
      </c>
      <c r="BB6249">
        <v>3.1869999999999998</v>
      </c>
      <c r="BC6249">
        <v>2017</v>
      </c>
    </row>
    <row r="6250" spans="1:55" x14ac:dyDescent="0.25">
      <c r="A6250">
        <v>182</v>
      </c>
      <c r="B6250" t="s">
        <v>1522</v>
      </c>
      <c r="C6250" t="s">
        <v>352</v>
      </c>
      <c r="D6250" t="s">
        <v>1523</v>
      </c>
      <c r="E6250" t="s">
        <v>353</v>
      </c>
      <c r="F6250" t="s">
        <v>354</v>
      </c>
      <c r="G6250" t="s">
        <v>229</v>
      </c>
      <c r="H6250" t="s">
        <v>230</v>
      </c>
      <c r="I6250" t="s">
        <v>1526</v>
      </c>
      <c r="J6250" t="s">
        <v>232</v>
      </c>
      <c r="K6250" t="s">
        <v>232</v>
      </c>
      <c r="L6250" t="s">
        <v>232</v>
      </c>
      <c r="M6250" t="s">
        <v>232</v>
      </c>
      <c r="N6250" t="s">
        <v>232</v>
      </c>
      <c r="O6250" t="s">
        <v>232</v>
      </c>
      <c r="P6250" t="s">
        <v>232</v>
      </c>
      <c r="Q6250" t="s">
        <v>232</v>
      </c>
      <c r="R6250" t="s">
        <v>232</v>
      </c>
      <c r="S6250" t="s">
        <v>232</v>
      </c>
      <c r="T6250" t="s">
        <v>232</v>
      </c>
      <c r="U6250" t="s">
        <v>232</v>
      </c>
      <c r="V6250" t="s">
        <v>232</v>
      </c>
      <c r="W6250" t="s">
        <v>232</v>
      </c>
      <c r="X6250" t="s">
        <v>232</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169.23500000000001</v>
      </c>
      <c r="AP6250">
        <v>176.458</v>
      </c>
      <c r="AQ6250">
        <v>184.16300000000001</v>
      </c>
      <c r="AR6250">
        <v>195.15</v>
      </c>
      <c r="AS6250">
        <v>204.738</v>
      </c>
      <c r="AT6250">
        <v>209.791</v>
      </c>
      <c r="AU6250">
        <v>214.21899999999999</v>
      </c>
      <c r="AV6250">
        <v>218.374</v>
      </c>
      <c r="AW6250">
        <v>223.358</v>
      </c>
      <c r="AX6250">
        <v>224.17599999999999</v>
      </c>
      <c r="AY6250">
        <v>223.69499999999999</v>
      </c>
      <c r="AZ6250">
        <v>223.589</v>
      </c>
      <c r="BA6250">
        <v>223.37100000000001</v>
      </c>
      <c r="BB6250">
        <v>222.65700000000001</v>
      </c>
      <c r="BC6250">
        <v>2017</v>
      </c>
    </row>
    <row r="6251" spans="1:55" x14ac:dyDescent="0.25">
      <c r="A6251">
        <v>182</v>
      </c>
      <c r="B6251" t="s">
        <v>1522</v>
      </c>
      <c r="C6251" t="s">
        <v>355</v>
      </c>
      <c r="D6251" t="s">
        <v>1523</v>
      </c>
      <c r="E6251" t="s">
        <v>353</v>
      </c>
      <c r="F6251" t="s">
        <v>354</v>
      </c>
      <c r="G6251" t="s">
        <v>282</v>
      </c>
      <c r="I6251" t="s">
        <v>379</v>
      </c>
      <c r="J6251" t="s">
        <v>232</v>
      </c>
      <c r="K6251" t="s">
        <v>232</v>
      </c>
      <c r="L6251" t="s">
        <v>232</v>
      </c>
      <c r="M6251" t="s">
        <v>232</v>
      </c>
      <c r="N6251" t="s">
        <v>232</v>
      </c>
      <c r="O6251" t="s">
        <v>232</v>
      </c>
      <c r="P6251" t="s">
        <v>232</v>
      </c>
      <c r="Q6251" t="s">
        <v>232</v>
      </c>
      <c r="R6251" t="s">
        <v>232</v>
      </c>
      <c r="S6251" t="s">
        <v>232</v>
      </c>
      <c r="T6251" t="s">
        <v>232</v>
      </c>
      <c r="U6251" t="s">
        <v>232</v>
      </c>
      <c r="V6251" t="s">
        <v>232</v>
      </c>
      <c r="W6251" t="s">
        <v>232</v>
      </c>
      <c r="X6251" t="s">
        <v>232</v>
      </c>
      <c r="Y6251">
        <v>46.970999999999997</v>
      </c>
      <c r="Z6251">
        <v>50.573</v>
      </c>
      <c r="AA6251">
        <v>46.228000000000002</v>
      </c>
      <c r="AB6251">
        <v>42.706000000000003</v>
      </c>
      <c r="AC6251">
        <v>41.557000000000002</v>
      </c>
      <c r="AD6251">
        <v>41.478000000000002</v>
      </c>
      <c r="AE6251">
        <v>44.357999999999997</v>
      </c>
      <c r="AF6251">
        <v>46.305</v>
      </c>
      <c r="AG6251">
        <v>49.947000000000003</v>
      </c>
      <c r="AH6251">
        <v>53.551000000000002</v>
      </c>
      <c r="AI6251">
        <v>58.14</v>
      </c>
      <c r="AJ6251">
        <v>59.429000000000002</v>
      </c>
      <c r="AK6251">
        <v>60.545000000000002</v>
      </c>
      <c r="AL6251">
        <v>64.135000000000005</v>
      </c>
      <c r="AM6251">
        <v>76.043999999999997</v>
      </c>
      <c r="AN6251">
        <v>82.072999999999993</v>
      </c>
      <c r="AO6251">
        <v>96.066000000000003</v>
      </c>
      <c r="AP6251">
        <v>104.786</v>
      </c>
      <c r="AQ6251">
        <v>108.16</v>
      </c>
      <c r="AR6251">
        <v>112.752</v>
      </c>
      <c r="AS6251">
        <v>113.864</v>
      </c>
      <c r="AT6251">
        <v>112.5</v>
      </c>
      <c r="AU6251">
        <v>110.074</v>
      </c>
      <c r="AV6251">
        <v>108.17</v>
      </c>
      <c r="AW6251">
        <v>106.971</v>
      </c>
      <c r="AX6251">
        <v>104.015</v>
      </c>
      <c r="AY6251">
        <v>100.648</v>
      </c>
      <c r="AZ6251">
        <v>97.513000000000005</v>
      </c>
      <c r="BA6251">
        <v>94.481999999999999</v>
      </c>
      <c r="BB6251">
        <v>91.326999999999998</v>
      </c>
      <c r="BC6251">
        <v>2017</v>
      </c>
    </row>
    <row r="6252" spans="1:55" x14ac:dyDescent="0.25">
      <c r="A6252">
        <v>182</v>
      </c>
      <c r="B6252" t="s">
        <v>1522</v>
      </c>
      <c r="C6252" t="s">
        <v>356</v>
      </c>
      <c r="D6252" t="s">
        <v>1523</v>
      </c>
      <c r="E6252" t="s">
        <v>357</v>
      </c>
      <c r="F6252" t="s">
        <v>358</v>
      </c>
      <c r="G6252" t="s">
        <v>229</v>
      </c>
      <c r="H6252" t="s">
        <v>230</v>
      </c>
      <c r="I6252" t="s">
        <v>1526</v>
      </c>
      <c r="J6252" t="s">
        <v>232</v>
      </c>
      <c r="K6252" t="s">
        <v>232</v>
      </c>
      <c r="L6252" t="s">
        <v>232</v>
      </c>
      <c r="M6252" t="s">
        <v>232</v>
      </c>
      <c r="N6252" t="s">
        <v>232</v>
      </c>
      <c r="O6252" t="s">
        <v>232</v>
      </c>
      <c r="P6252" t="s">
        <v>232</v>
      </c>
      <c r="Q6252" t="s">
        <v>232</v>
      </c>
      <c r="R6252" t="s">
        <v>232</v>
      </c>
      <c r="S6252" t="s">
        <v>232</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120.08799999999999</v>
      </c>
      <c r="AL6252">
        <v>128.191</v>
      </c>
      <c r="AM6252">
        <v>146.691</v>
      </c>
      <c r="AN6252">
        <v>162.88399999999999</v>
      </c>
      <c r="AO6252">
        <v>196.23099999999999</v>
      </c>
      <c r="AP6252">
        <v>212.55600000000001</v>
      </c>
      <c r="AQ6252">
        <v>219.715</v>
      </c>
      <c r="AR6252">
        <v>226.029</v>
      </c>
      <c r="AS6252">
        <v>231.541</v>
      </c>
      <c r="AT6252">
        <v>240.958</v>
      </c>
      <c r="AU6252">
        <v>242.804</v>
      </c>
      <c r="AV6252">
        <v>245.15199999999999</v>
      </c>
      <c r="AW6252">
        <v>249.43</v>
      </c>
      <c r="AX6252">
        <v>252.74799999999999</v>
      </c>
      <c r="AY6252">
        <v>247.267</v>
      </c>
      <c r="AZ6252">
        <v>246.161</v>
      </c>
      <c r="BA6252">
        <v>251.215</v>
      </c>
      <c r="BB6252">
        <v>250.501</v>
      </c>
      <c r="BC6252">
        <v>2017</v>
      </c>
    </row>
    <row r="6253" spans="1:55" x14ac:dyDescent="0.25">
      <c r="A6253">
        <v>182</v>
      </c>
      <c r="B6253" t="s">
        <v>1522</v>
      </c>
      <c r="C6253" t="s">
        <v>359</v>
      </c>
      <c r="D6253" t="s">
        <v>1523</v>
      </c>
      <c r="E6253" t="s">
        <v>357</v>
      </c>
      <c r="F6253" t="s">
        <v>358</v>
      </c>
      <c r="G6253" t="s">
        <v>282</v>
      </c>
      <c r="I6253" t="s">
        <v>360</v>
      </c>
      <c r="J6253" t="s">
        <v>232</v>
      </c>
      <c r="K6253" t="s">
        <v>232</v>
      </c>
      <c r="L6253" t="s">
        <v>232</v>
      </c>
      <c r="M6253" t="s">
        <v>232</v>
      </c>
      <c r="N6253" t="s">
        <v>232</v>
      </c>
      <c r="O6253" t="s">
        <v>232</v>
      </c>
      <c r="P6253" t="s">
        <v>232</v>
      </c>
      <c r="Q6253" t="s">
        <v>232</v>
      </c>
      <c r="R6253" t="s">
        <v>232</v>
      </c>
      <c r="S6253" t="s">
        <v>232</v>
      </c>
      <c r="T6253">
        <v>56.429000000000002</v>
      </c>
      <c r="U6253">
        <v>59.899000000000001</v>
      </c>
      <c r="V6253">
        <v>54.445</v>
      </c>
      <c r="W6253">
        <v>53.634</v>
      </c>
      <c r="X6253">
        <v>56.624000000000002</v>
      </c>
      <c r="Y6253">
        <v>58.305</v>
      </c>
      <c r="Z6253">
        <v>59.511000000000003</v>
      </c>
      <c r="AA6253">
        <v>55.183999999999997</v>
      </c>
      <c r="AB6253">
        <v>51.826999999999998</v>
      </c>
      <c r="AC6253">
        <v>51.048999999999999</v>
      </c>
      <c r="AD6253">
        <v>50.317</v>
      </c>
      <c r="AE6253">
        <v>53.415999999999997</v>
      </c>
      <c r="AF6253">
        <v>56.183</v>
      </c>
      <c r="AG6253">
        <v>58.652999999999999</v>
      </c>
      <c r="AH6253">
        <v>61.988999999999997</v>
      </c>
      <c r="AI6253">
        <v>67.391999999999996</v>
      </c>
      <c r="AJ6253">
        <v>69.174999999999997</v>
      </c>
      <c r="AK6253">
        <v>68.438999999999993</v>
      </c>
      <c r="AL6253">
        <v>71.665999999999997</v>
      </c>
      <c r="AM6253">
        <v>83.608999999999995</v>
      </c>
      <c r="AN6253">
        <v>90.525999999999996</v>
      </c>
      <c r="AO6253">
        <v>111.39</v>
      </c>
      <c r="AP6253">
        <v>126.22199999999999</v>
      </c>
      <c r="AQ6253">
        <v>129.04</v>
      </c>
      <c r="AR6253">
        <v>130.59299999999999</v>
      </c>
      <c r="AS6253">
        <v>128.77000000000001</v>
      </c>
      <c r="AT6253">
        <v>129.214</v>
      </c>
      <c r="AU6253">
        <v>124.762</v>
      </c>
      <c r="AV6253">
        <v>121.435</v>
      </c>
      <c r="AW6253">
        <v>119.458</v>
      </c>
      <c r="AX6253">
        <v>117.27200000000001</v>
      </c>
      <c r="AY6253">
        <v>111.253</v>
      </c>
      <c r="AZ6253">
        <v>107.357</v>
      </c>
      <c r="BA6253">
        <v>106.259</v>
      </c>
      <c r="BB6253">
        <v>102.747</v>
      </c>
      <c r="BC6253">
        <v>2017</v>
      </c>
    </row>
    <row r="6254" spans="1:55" x14ac:dyDescent="0.25">
      <c r="A6254">
        <v>182</v>
      </c>
      <c r="B6254" t="s">
        <v>1522</v>
      </c>
      <c r="C6254" t="s">
        <v>361</v>
      </c>
      <c r="D6254" t="s">
        <v>1523</v>
      </c>
      <c r="E6254" t="s">
        <v>362</v>
      </c>
      <c r="F6254" t="s">
        <v>363</v>
      </c>
      <c r="G6254" t="s">
        <v>229</v>
      </c>
      <c r="H6254" t="s">
        <v>230</v>
      </c>
      <c r="I6254" t="s">
        <v>1526</v>
      </c>
      <c r="J6254">
        <v>8.1379999999999999</v>
      </c>
      <c r="K6254">
        <v>9.9250000000000007</v>
      </c>
      <c r="L6254">
        <v>12.000999999999999</v>
      </c>
      <c r="M6254">
        <v>15.333</v>
      </c>
      <c r="N6254">
        <v>18.829000000000001</v>
      </c>
      <c r="O6254">
        <v>23.114000000000001</v>
      </c>
      <c r="P6254">
        <v>28.248000000000001</v>
      </c>
      <c r="Q6254">
        <v>33.283000000000001</v>
      </c>
      <c r="R6254">
        <v>39.728999999999999</v>
      </c>
      <c r="S6254">
        <v>46.936</v>
      </c>
      <c r="T6254">
        <v>56.356000000000002</v>
      </c>
      <c r="U6254">
        <v>64.622</v>
      </c>
      <c r="V6254">
        <v>72.652000000000001</v>
      </c>
      <c r="W6254">
        <v>75.98</v>
      </c>
      <c r="X6254">
        <v>82.379000000000005</v>
      </c>
      <c r="Y6254">
        <v>89.037000000000006</v>
      </c>
      <c r="Z6254">
        <v>94.350999999999999</v>
      </c>
      <c r="AA6254">
        <v>102.357</v>
      </c>
      <c r="AB6254">
        <v>111.38500000000001</v>
      </c>
      <c r="AC6254">
        <v>119.639</v>
      </c>
      <c r="AD6254">
        <v>128.46600000000001</v>
      </c>
      <c r="AE6254">
        <v>135.828</v>
      </c>
      <c r="AF6254">
        <v>142.631</v>
      </c>
      <c r="AG6254">
        <v>146.15799999999999</v>
      </c>
      <c r="AH6254">
        <v>152.37200000000001</v>
      </c>
      <c r="AI6254">
        <v>158.65299999999999</v>
      </c>
      <c r="AJ6254">
        <v>166.249</v>
      </c>
      <c r="AK6254">
        <v>175.46799999999999</v>
      </c>
      <c r="AL6254">
        <v>178.87299999999999</v>
      </c>
      <c r="AM6254">
        <v>175.44800000000001</v>
      </c>
      <c r="AN6254">
        <v>179.93</v>
      </c>
      <c r="AO6254">
        <v>176.167</v>
      </c>
      <c r="AP6254">
        <v>168.398</v>
      </c>
      <c r="AQ6254">
        <v>170.26900000000001</v>
      </c>
      <c r="AR6254">
        <v>173.07900000000001</v>
      </c>
      <c r="AS6254">
        <v>179.809</v>
      </c>
      <c r="AT6254">
        <v>186.48</v>
      </c>
      <c r="AU6254">
        <v>194.613</v>
      </c>
      <c r="AV6254">
        <v>201.88</v>
      </c>
      <c r="AW6254">
        <v>208.80199999999999</v>
      </c>
      <c r="AX6254">
        <v>215.523</v>
      </c>
      <c r="AY6254">
        <v>222.256</v>
      </c>
      <c r="AZ6254">
        <v>229.292</v>
      </c>
      <c r="BA6254">
        <v>236.41800000000001</v>
      </c>
      <c r="BB6254">
        <v>243.803</v>
      </c>
      <c r="BC6254">
        <v>2017</v>
      </c>
    </row>
    <row r="6255" spans="1:55" x14ac:dyDescent="0.25">
      <c r="A6255">
        <v>182</v>
      </c>
      <c r="B6255" t="s">
        <v>1522</v>
      </c>
      <c r="C6255" t="s">
        <v>364</v>
      </c>
      <c r="D6255" t="s">
        <v>1523</v>
      </c>
      <c r="E6255" t="s">
        <v>365</v>
      </c>
      <c r="F6255" t="s">
        <v>366</v>
      </c>
      <c r="G6255" t="s">
        <v>242</v>
      </c>
      <c r="H6255" t="s">
        <v>230</v>
      </c>
      <c r="I6255" t="s">
        <v>450</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-5.4779999999999998</v>
      </c>
      <c r="AA6255">
        <v>-7.1509999999999998</v>
      </c>
      <c r="AB6255">
        <v>-9.3640000000000008</v>
      </c>
      <c r="AC6255">
        <v>-11.303000000000001</v>
      </c>
      <c r="AD6255">
        <v>-12.82</v>
      </c>
      <c r="AE6255">
        <v>-12.692</v>
      </c>
      <c r="AF6255">
        <v>-11.423999999999999</v>
      </c>
      <c r="AG6255">
        <v>-11.845000000000001</v>
      </c>
      <c r="AH6255">
        <v>-15.773999999999999</v>
      </c>
      <c r="AI6255">
        <v>-19.53</v>
      </c>
      <c r="AJ6255">
        <v>-22.277999999999999</v>
      </c>
      <c r="AK6255">
        <v>-23.42</v>
      </c>
      <c r="AL6255">
        <v>-31.920999999999999</v>
      </c>
      <c r="AM6255">
        <v>-25.466999999999999</v>
      </c>
      <c r="AN6255">
        <v>-24.231999999999999</v>
      </c>
      <c r="AO6255">
        <v>-14.711</v>
      </c>
      <c r="AP6255">
        <v>-3.879</v>
      </c>
      <c r="AQ6255">
        <v>3.5710000000000002</v>
      </c>
      <c r="AR6255">
        <v>0.187</v>
      </c>
      <c r="AS6255">
        <v>0.23200000000000001</v>
      </c>
      <c r="AT6255">
        <v>1.218</v>
      </c>
      <c r="AU6255">
        <v>0.99299999999999999</v>
      </c>
      <c r="AV6255">
        <v>-1.454</v>
      </c>
      <c r="AW6255">
        <v>-0.96499999999999997</v>
      </c>
      <c r="AX6255">
        <v>-1.3380000000000001</v>
      </c>
      <c r="AY6255">
        <v>-1.931</v>
      </c>
      <c r="AZ6255">
        <v>-2.7949999999999999</v>
      </c>
      <c r="BA6255">
        <v>-3.2519999999999998</v>
      </c>
      <c r="BB6255">
        <v>-3.5070000000000001</v>
      </c>
      <c r="BC6255">
        <v>2018</v>
      </c>
    </row>
    <row r="6256" spans="1:55" x14ac:dyDescent="0.25">
      <c r="A6256">
        <v>182</v>
      </c>
      <c r="B6256" t="s">
        <v>1522</v>
      </c>
      <c r="C6256" t="s">
        <v>368</v>
      </c>
      <c r="D6256" t="s">
        <v>1523</v>
      </c>
      <c r="E6256" t="s">
        <v>365</v>
      </c>
      <c r="F6256" t="s">
        <v>366</v>
      </c>
      <c r="G6256" t="s">
        <v>282</v>
      </c>
      <c r="I6256" t="s">
        <v>369</v>
      </c>
      <c r="J6256">
        <v>-3.2629999999999999</v>
      </c>
      <c r="K6256">
        <v>-14.427</v>
      </c>
      <c r="L6256">
        <v>-10.62</v>
      </c>
      <c r="M6256">
        <v>-5.774</v>
      </c>
      <c r="N6256">
        <v>-2.4009999999999998</v>
      </c>
      <c r="O6256">
        <v>1.395</v>
      </c>
      <c r="P6256">
        <v>3.077</v>
      </c>
      <c r="Q6256">
        <v>0.91800000000000004</v>
      </c>
      <c r="R6256">
        <v>-1.9219999999999999</v>
      </c>
      <c r="S6256">
        <v>0.25600000000000001</v>
      </c>
      <c r="T6256">
        <v>-0.22800000000000001</v>
      </c>
      <c r="U6256">
        <v>-0.79700000000000004</v>
      </c>
      <c r="V6256">
        <v>-0.17</v>
      </c>
      <c r="W6256">
        <v>0.245</v>
      </c>
      <c r="X6256">
        <v>-2.202</v>
      </c>
      <c r="Y6256">
        <v>-0.112</v>
      </c>
      <c r="Z6256">
        <v>-4.4660000000000002</v>
      </c>
      <c r="AA6256">
        <v>-6.1</v>
      </c>
      <c r="AB6256">
        <v>-7.5419999999999998</v>
      </c>
      <c r="AC6256">
        <v>-8.8559999999999999</v>
      </c>
      <c r="AD6256">
        <v>-10.802</v>
      </c>
      <c r="AE6256">
        <v>-10.435</v>
      </c>
      <c r="AF6256">
        <v>-8.4849999999999994</v>
      </c>
      <c r="AG6256">
        <v>-7.1680000000000001</v>
      </c>
      <c r="AH6256">
        <v>-8.3290000000000006</v>
      </c>
      <c r="AI6256">
        <v>-9.8829999999999991</v>
      </c>
      <c r="AJ6256">
        <v>-10.673</v>
      </c>
      <c r="AK6256">
        <v>-9.7379999999999995</v>
      </c>
      <c r="AL6256">
        <v>-12.125999999999999</v>
      </c>
      <c r="AM6256">
        <v>-10.422000000000001</v>
      </c>
      <c r="AN6256">
        <v>-10.15</v>
      </c>
      <c r="AO6256">
        <v>-6.0019999999999998</v>
      </c>
      <c r="AP6256">
        <v>-1.792</v>
      </c>
      <c r="AQ6256">
        <v>1.579</v>
      </c>
      <c r="AR6256">
        <v>8.1000000000000003E-2</v>
      </c>
      <c r="AS6256">
        <v>0.11600000000000001</v>
      </c>
      <c r="AT6256">
        <v>0.59</v>
      </c>
      <c r="AU6256">
        <v>0.45200000000000001</v>
      </c>
      <c r="AV6256">
        <v>-0.61</v>
      </c>
      <c r="AW6256">
        <v>-0.40300000000000002</v>
      </c>
      <c r="AX6256">
        <v>-0.53600000000000003</v>
      </c>
      <c r="AY6256">
        <v>-0.745</v>
      </c>
      <c r="AZ6256">
        <v>-1.038</v>
      </c>
      <c r="BA6256">
        <v>-1.167</v>
      </c>
      <c r="BB6256">
        <v>-1.2130000000000001</v>
      </c>
      <c r="BC6256">
        <v>2017</v>
      </c>
    </row>
    <row r="6257" spans="1:55" x14ac:dyDescent="0.25">
      <c r="A6257">
        <v>359</v>
      </c>
      <c r="B6257" t="s">
        <v>1527</v>
      </c>
      <c r="C6257" t="s">
        <v>225</v>
      </c>
      <c r="D6257" t="s">
        <v>1528</v>
      </c>
      <c r="E6257" t="s">
        <v>227</v>
      </c>
      <c r="F6257" t="s">
        <v>228</v>
      </c>
      <c r="G6257" t="s">
        <v>229</v>
      </c>
      <c r="H6257" t="s">
        <v>230</v>
      </c>
      <c r="I6257" t="s">
        <v>1529</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10.188000000000001</v>
      </c>
      <c r="AU6257">
        <v>9.9450000000000003</v>
      </c>
      <c r="AV6257">
        <v>9.7140000000000004</v>
      </c>
      <c r="AW6257">
        <v>9.6020000000000003</v>
      </c>
      <c r="AX6257">
        <v>9.5359999999999996</v>
      </c>
      <c r="AY6257">
        <v>9.4619999999999997</v>
      </c>
      <c r="AZ6257">
        <v>9.3889999999999993</v>
      </c>
      <c r="BA6257">
        <v>9.3179999999999996</v>
      </c>
      <c r="BB6257">
        <v>9.2479999999999993</v>
      </c>
      <c r="BC6257">
        <v>2017</v>
      </c>
    </row>
    <row r="6258" spans="1:55" x14ac:dyDescent="0.25">
      <c r="A6258">
        <v>359</v>
      </c>
      <c r="B6258" t="s">
        <v>1527</v>
      </c>
      <c r="C6258" t="s">
        <v>233</v>
      </c>
      <c r="D6258" t="s">
        <v>1528</v>
      </c>
      <c r="E6258" t="s">
        <v>227</v>
      </c>
      <c r="F6258" t="s">
        <v>234</v>
      </c>
      <c r="G6258" t="s">
        <v>235</v>
      </c>
      <c r="I6258" t="s">
        <v>236</v>
      </c>
      <c r="J6258" t="s">
        <v>232</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-1.327</v>
      </c>
      <c r="AU6258">
        <v>-2.379</v>
      </c>
      <c r="AV6258">
        <v>-2.3260000000000001</v>
      </c>
      <c r="AW6258">
        <v>-1.147</v>
      </c>
      <c r="AX6258">
        <v>-0.69299999999999995</v>
      </c>
      <c r="AY6258">
        <v>-0.77500000000000002</v>
      </c>
      <c r="AZ6258">
        <v>-0.77500000000000002</v>
      </c>
      <c r="BA6258">
        <v>-0.753</v>
      </c>
      <c r="BB6258">
        <v>-0.753</v>
      </c>
      <c r="BC6258">
        <v>2017</v>
      </c>
    </row>
    <row r="6259" spans="1:55" x14ac:dyDescent="0.25">
      <c r="A6259">
        <v>359</v>
      </c>
      <c r="B6259" t="s">
        <v>1527</v>
      </c>
      <c r="C6259" t="s">
        <v>237</v>
      </c>
      <c r="D6259" t="s">
        <v>1528</v>
      </c>
      <c r="E6259" t="s">
        <v>238</v>
      </c>
      <c r="F6259" t="s">
        <v>239</v>
      </c>
      <c r="G6259" t="s">
        <v>229</v>
      </c>
      <c r="H6259" t="s">
        <v>230</v>
      </c>
      <c r="I6259" t="s">
        <v>1529</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103.961</v>
      </c>
      <c r="AU6259">
        <v>104.21899999999999</v>
      </c>
      <c r="AV6259">
        <v>104.34399999999999</v>
      </c>
      <c r="AW6259">
        <v>103.506</v>
      </c>
      <c r="AX6259">
        <v>104.117</v>
      </c>
      <c r="AY6259">
        <v>104.624</v>
      </c>
      <c r="AZ6259">
        <v>105.158</v>
      </c>
      <c r="BA6259">
        <v>105.801</v>
      </c>
      <c r="BB6259">
        <v>106.49</v>
      </c>
      <c r="BC6259">
        <v>2017</v>
      </c>
    </row>
    <row r="6260" spans="1:55" x14ac:dyDescent="0.25">
      <c r="A6260">
        <v>359</v>
      </c>
      <c r="B6260" t="s">
        <v>1527</v>
      </c>
      <c r="C6260" t="s">
        <v>240</v>
      </c>
      <c r="D6260" t="s">
        <v>1528</v>
      </c>
      <c r="E6260" t="s">
        <v>238</v>
      </c>
      <c r="F6260" t="s">
        <v>241</v>
      </c>
      <c r="G6260" t="s">
        <v>242</v>
      </c>
      <c r="H6260" t="s">
        <v>230</v>
      </c>
      <c r="I6260" t="s">
        <v>243</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103.961</v>
      </c>
      <c r="AU6260">
        <v>104.21899999999999</v>
      </c>
      <c r="AV6260">
        <v>104.34399999999999</v>
      </c>
      <c r="AW6260">
        <v>103.506</v>
      </c>
      <c r="AX6260">
        <v>104.117</v>
      </c>
      <c r="AY6260">
        <v>104.624</v>
      </c>
      <c r="AZ6260">
        <v>105.158</v>
      </c>
      <c r="BA6260">
        <v>105.801</v>
      </c>
      <c r="BB6260">
        <v>106.49</v>
      </c>
      <c r="BC6260">
        <v>2017</v>
      </c>
    </row>
    <row r="6261" spans="1:55" x14ac:dyDescent="0.25">
      <c r="A6261">
        <v>359</v>
      </c>
      <c r="B6261" t="s">
        <v>1527</v>
      </c>
      <c r="C6261" t="s">
        <v>244</v>
      </c>
      <c r="D6261" t="s">
        <v>1528</v>
      </c>
      <c r="E6261" t="s">
        <v>238</v>
      </c>
      <c r="F6261" t="s">
        <v>245</v>
      </c>
      <c r="G6261" t="s">
        <v>246</v>
      </c>
      <c r="H6261" t="s">
        <v>230</v>
      </c>
      <c r="I6261" t="s">
        <v>243</v>
      </c>
      <c r="J6261">
        <v>23.863</v>
      </c>
      <c r="K6261">
        <v>26.401</v>
      </c>
      <c r="L6261">
        <v>27.177</v>
      </c>
      <c r="M6261">
        <v>28.373999999999999</v>
      </c>
      <c r="N6261">
        <v>31.548999999999999</v>
      </c>
      <c r="O6261">
        <v>33.216999999999999</v>
      </c>
      <c r="P6261">
        <v>36.652000000000001</v>
      </c>
      <c r="Q6261">
        <v>39.405999999999999</v>
      </c>
      <c r="R6261">
        <v>43.45</v>
      </c>
      <c r="S6261">
        <v>47.384999999999998</v>
      </c>
      <c r="T6261">
        <v>51.017000000000003</v>
      </c>
      <c r="U6261">
        <v>53.957999999999998</v>
      </c>
      <c r="V6261">
        <v>57.706000000000003</v>
      </c>
      <c r="W6261">
        <v>61.817</v>
      </c>
      <c r="X6261">
        <v>65.78</v>
      </c>
      <c r="Y6261">
        <v>70.213999999999999</v>
      </c>
      <c r="Z6261">
        <v>73.153999999999996</v>
      </c>
      <c r="AA6261">
        <v>78.046999999999997</v>
      </c>
      <c r="AB6261">
        <v>84.07</v>
      </c>
      <c r="AC6261">
        <v>89.046999999999997</v>
      </c>
      <c r="AD6261">
        <v>94.016999999999996</v>
      </c>
      <c r="AE6261">
        <v>105.175</v>
      </c>
      <c r="AF6261">
        <v>109.158</v>
      </c>
      <c r="AG6261">
        <v>113.788</v>
      </c>
      <c r="AH6261">
        <v>119.173</v>
      </c>
      <c r="AI6261">
        <v>120.443</v>
      </c>
      <c r="AJ6261">
        <v>122.339</v>
      </c>
      <c r="AK6261">
        <v>124.16500000000001</v>
      </c>
      <c r="AL6261">
        <v>124.246</v>
      </c>
      <c r="AM6261">
        <v>122.749</v>
      </c>
      <c r="AN6261">
        <v>123.666</v>
      </c>
      <c r="AO6261">
        <v>125.797</v>
      </c>
      <c r="AP6261">
        <v>128.24700000000001</v>
      </c>
      <c r="AQ6261">
        <v>130.09700000000001</v>
      </c>
      <c r="AR6261">
        <v>130.97999999999999</v>
      </c>
      <c r="AS6261">
        <v>130.99199999999999</v>
      </c>
      <c r="AT6261">
        <v>130.667</v>
      </c>
      <c r="AU6261">
        <v>129.982</v>
      </c>
      <c r="AV6261">
        <v>129.822</v>
      </c>
      <c r="AW6261">
        <v>130.614</v>
      </c>
      <c r="AX6261">
        <v>132.41800000000001</v>
      </c>
      <c r="AY6261">
        <v>134.12299999999999</v>
      </c>
      <c r="AZ6261">
        <v>135.83699999999999</v>
      </c>
      <c r="BA6261">
        <v>137.607</v>
      </c>
      <c r="BB6261">
        <v>139.429</v>
      </c>
      <c r="BC6261">
        <v>2017</v>
      </c>
    </row>
    <row r="6262" spans="1:55" x14ac:dyDescent="0.25">
      <c r="A6262">
        <v>359</v>
      </c>
      <c r="B6262" t="s">
        <v>1527</v>
      </c>
      <c r="C6262" t="s">
        <v>247</v>
      </c>
      <c r="D6262" t="s">
        <v>1528</v>
      </c>
      <c r="E6262" t="s">
        <v>248</v>
      </c>
      <c r="F6262" t="s">
        <v>249</v>
      </c>
      <c r="G6262" t="s">
        <v>250</v>
      </c>
      <c r="I6262" t="s">
        <v>251</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52">
        <v>1001.25</v>
      </c>
      <c r="AT6262" s="52">
        <v>1020.46</v>
      </c>
      <c r="AU6262" s="52">
        <v>1047.93</v>
      </c>
      <c r="AV6262" s="52">
        <v>1074.18</v>
      </c>
      <c r="AW6262" s="52">
        <v>1077.9100000000001</v>
      </c>
      <c r="AX6262" s="52">
        <v>1091.83</v>
      </c>
      <c r="AY6262" s="52">
        <v>1105.73</v>
      </c>
      <c r="AZ6262" s="52">
        <v>1120.06</v>
      </c>
      <c r="BA6262" s="52">
        <v>1135.46</v>
      </c>
      <c r="BB6262" s="52">
        <v>1151.53</v>
      </c>
      <c r="BC6262">
        <v>2017</v>
      </c>
    </row>
    <row r="6263" spans="1:55" x14ac:dyDescent="0.25">
      <c r="A6263">
        <v>359</v>
      </c>
      <c r="B6263" t="s">
        <v>1527</v>
      </c>
      <c r="C6263" t="s">
        <v>252</v>
      </c>
      <c r="D6263" t="s">
        <v>1528</v>
      </c>
      <c r="E6263" t="s">
        <v>253</v>
      </c>
      <c r="F6263" t="s">
        <v>254</v>
      </c>
      <c r="G6263" t="s">
        <v>229</v>
      </c>
      <c r="H6263" t="s">
        <v>220</v>
      </c>
      <c r="I6263" t="s">
        <v>255</v>
      </c>
      <c r="J6263" s="52">
        <v>1455.67</v>
      </c>
      <c r="K6263" s="52">
        <v>1459.19</v>
      </c>
      <c r="L6263" s="52">
        <v>1402.65</v>
      </c>
      <c r="M6263" s="52">
        <v>1396.72</v>
      </c>
      <c r="N6263" s="52">
        <v>1485.14</v>
      </c>
      <c r="O6263" s="52">
        <v>1501.25</v>
      </c>
      <c r="P6263" s="52">
        <v>1607.75</v>
      </c>
      <c r="Q6263" s="52">
        <v>1669.51</v>
      </c>
      <c r="R6263" s="52">
        <v>1759.31</v>
      </c>
      <c r="S6263" s="52">
        <v>1825.99</v>
      </c>
      <c r="T6263" s="52">
        <v>1876.01</v>
      </c>
      <c r="U6263" s="52">
        <v>1906.82</v>
      </c>
      <c r="V6263" s="52">
        <v>1980.35</v>
      </c>
      <c r="W6263" s="52">
        <v>2057.66</v>
      </c>
      <c r="X6263" s="52">
        <v>2127.96</v>
      </c>
      <c r="Y6263" s="52">
        <v>2207.63</v>
      </c>
      <c r="Z6263" s="52">
        <v>2240.59</v>
      </c>
      <c r="AA6263" s="52">
        <v>2330.34</v>
      </c>
      <c r="AB6263" s="52">
        <v>2460.7600000000002</v>
      </c>
      <c r="AC6263" s="52">
        <v>2546.2600000000002</v>
      </c>
      <c r="AD6263" s="52">
        <v>2609.9299999999998</v>
      </c>
      <c r="AE6263" s="52">
        <v>2850.92</v>
      </c>
      <c r="AF6263" s="52">
        <v>2909.04</v>
      </c>
      <c r="AG6263" s="52">
        <v>2975.28</v>
      </c>
      <c r="AH6263" s="52">
        <v>3033.78</v>
      </c>
      <c r="AI6263" s="52">
        <v>2977.79</v>
      </c>
      <c r="AJ6263" s="52">
        <v>2948.27</v>
      </c>
      <c r="AK6263" s="52">
        <v>2931.12</v>
      </c>
      <c r="AL6263" s="52">
        <v>2893.99</v>
      </c>
      <c r="AM6263" s="52">
        <v>2853</v>
      </c>
      <c r="AN6263" s="52">
        <v>2855.63</v>
      </c>
      <c r="AO6263" s="52">
        <v>2878.49</v>
      </c>
      <c r="AP6263" s="52">
        <v>2914.39</v>
      </c>
      <c r="AQ6263" s="52">
        <v>2938.93</v>
      </c>
      <c r="AR6263" s="52">
        <v>2951.75</v>
      </c>
      <c r="AS6263" s="52">
        <v>2971.81</v>
      </c>
      <c r="AT6263" s="52">
        <v>2986.42</v>
      </c>
      <c r="AU6263" s="52">
        <v>3013.7</v>
      </c>
      <c r="AV6263" s="52">
        <v>2973.34</v>
      </c>
      <c r="AW6263" s="52">
        <v>2999.21</v>
      </c>
      <c r="AX6263" s="52">
        <v>3023.79</v>
      </c>
      <c r="AY6263" s="52">
        <v>3046.21</v>
      </c>
      <c r="AZ6263" s="52">
        <v>3066.41</v>
      </c>
      <c r="BA6263" s="52">
        <v>3084.91</v>
      </c>
      <c r="BB6263" s="52">
        <v>3098.86</v>
      </c>
      <c r="BC6263">
        <v>2017</v>
      </c>
    </row>
    <row r="6264" spans="1:55" x14ac:dyDescent="0.25">
      <c r="A6264">
        <v>359</v>
      </c>
      <c r="B6264" t="s">
        <v>1527</v>
      </c>
      <c r="C6264" t="s">
        <v>256</v>
      </c>
      <c r="D6264" t="s">
        <v>1528</v>
      </c>
      <c r="E6264" t="s">
        <v>253</v>
      </c>
      <c r="F6264" t="s">
        <v>257</v>
      </c>
      <c r="G6264" t="s">
        <v>258</v>
      </c>
      <c r="H6264" t="s">
        <v>220</v>
      </c>
      <c r="I6264" t="s">
        <v>255</v>
      </c>
      <c r="J6264" s="52">
        <v>17292.89</v>
      </c>
      <c r="K6264" s="52">
        <v>17334.8</v>
      </c>
      <c r="L6264" s="52">
        <v>16663.04</v>
      </c>
      <c r="M6264" s="52">
        <v>16592.57</v>
      </c>
      <c r="N6264" s="52">
        <v>17643</v>
      </c>
      <c r="O6264" s="52">
        <v>17834.45</v>
      </c>
      <c r="P6264" s="52">
        <v>19099.560000000001</v>
      </c>
      <c r="Q6264" s="52">
        <v>19833.27</v>
      </c>
      <c r="R6264" s="52">
        <v>20900.060000000001</v>
      </c>
      <c r="S6264" s="52">
        <v>21692.22</v>
      </c>
      <c r="T6264" s="52">
        <v>22286.46</v>
      </c>
      <c r="U6264" s="52">
        <v>22652.5</v>
      </c>
      <c r="V6264" s="52">
        <v>23525.99</v>
      </c>
      <c r="W6264" s="52">
        <v>24444.42</v>
      </c>
      <c r="X6264" s="52">
        <v>25279.51</v>
      </c>
      <c r="Y6264" s="52">
        <v>26225.96</v>
      </c>
      <c r="Z6264" s="52">
        <v>26617.599999999999</v>
      </c>
      <c r="AA6264" s="52">
        <v>27683.75</v>
      </c>
      <c r="AB6264" s="52">
        <v>29233.13</v>
      </c>
      <c r="AC6264" s="52">
        <v>30248.77</v>
      </c>
      <c r="AD6264" s="52">
        <v>31005.18</v>
      </c>
      <c r="AE6264" s="52">
        <v>33868.050000000003</v>
      </c>
      <c r="AF6264" s="52">
        <v>34558.559999999998</v>
      </c>
      <c r="AG6264" s="52">
        <v>35345.449999999997</v>
      </c>
      <c r="AH6264" s="52">
        <v>36040.410000000003</v>
      </c>
      <c r="AI6264" s="52">
        <v>35375.24</v>
      </c>
      <c r="AJ6264" s="52">
        <v>35024.6</v>
      </c>
      <c r="AK6264" s="52">
        <v>34820.82</v>
      </c>
      <c r="AL6264" s="52">
        <v>34379.74</v>
      </c>
      <c r="AM6264" s="52">
        <v>33892.85</v>
      </c>
      <c r="AN6264" s="52">
        <v>33924.06</v>
      </c>
      <c r="AO6264" s="52">
        <v>34195.61</v>
      </c>
      <c r="AP6264" s="52">
        <v>34622.07</v>
      </c>
      <c r="AQ6264" s="52">
        <v>34913.61</v>
      </c>
      <c r="AR6264" s="52">
        <v>35065.919999999998</v>
      </c>
      <c r="AS6264" s="52">
        <v>35304.21</v>
      </c>
      <c r="AT6264" s="52">
        <v>35477.82</v>
      </c>
      <c r="AU6264" s="52">
        <v>35801.85</v>
      </c>
      <c r="AV6264" s="52">
        <v>35322.370000000003</v>
      </c>
      <c r="AW6264" s="52">
        <v>35629.75</v>
      </c>
      <c r="AX6264" s="52">
        <v>35921.769999999997</v>
      </c>
      <c r="AY6264" s="52">
        <v>36188.120000000003</v>
      </c>
      <c r="AZ6264" s="52">
        <v>36428.1</v>
      </c>
      <c r="BA6264" s="52">
        <v>36647.839999999997</v>
      </c>
      <c r="BB6264" s="52">
        <v>36813.5</v>
      </c>
      <c r="BC6264">
        <v>2017</v>
      </c>
    </row>
    <row r="6265" spans="1:55" x14ac:dyDescent="0.25">
      <c r="A6265">
        <v>359</v>
      </c>
      <c r="B6265" t="s">
        <v>1527</v>
      </c>
      <c r="C6265" t="s">
        <v>259</v>
      </c>
      <c r="D6265" t="s">
        <v>1528</v>
      </c>
      <c r="E6265" t="s">
        <v>260</v>
      </c>
      <c r="F6265" t="s">
        <v>261</v>
      </c>
      <c r="G6265" t="s">
        <v>229</v>
      </c>
      <c r="H6265" t="s">
        <v>220</v>
      </c>
      <c r="I6265" t="s">
        <v>262</v>
      </c>
      <c r="J6265" s="52">
        <v>4507.1499999999996</v>
      </c>
      <c r="K6265" s="52">
        <v>4940.78</v>
      </c>
      <c r="L6265" s="52">
        <v>5146.93</v>
      </c>
      <c r="M6265" s="52">
        <v>5257.19</v>
      </c>
      <c r="N6265" s="52">
        <v>5777.44</v>
      </c>
      <c r="O6265" s="52">
        <v>6058.64</v>
      </c>
      <c r="P6265" s="52">
        <v>6495.5</v>
      </c>
      <c r="Q6265" s="52">
        <v>6987.4</v>
      </c>
      <c r="R6265" s="52">
        <v>7579.34</v>
      </c>
      <c r="S6265" s="52">
        <v>8094.29</v>
      </c>
      <c r="T6265" s="52">
        <v>8675.58</v>
      </c>
      <c r="U6265" s="52">
        <v>9093.48</v>
      </c>
      <c r="V6265" s="52">
        <v>9687.44</v>
      </c>
      <c r="W6265" s="52">
        <v>10255.530000000001</v>
      </c>
      <c r="X6265" s="52">
        <v>10942.95</v>
      </c>
      <c r="Y6265" s="52">
        <v>11667.59</v>
      </c>
      <c r="Z6265" s="52">
        <v>12305.02</v>
      </c>
      <c r="AA6265" s="52">
        <v>12968.39</v>
      </c>
      <c r="AB6265" s="52">
        <v>14430.16</v>
      </c>
      <c r="AC6265" s="52">
        <v>15293.18</v>
      </c>
      <c r="AD6265" s="52">
        <v>16192.13</v>
      </c>
      <c r="AE6265" s="52">
        <v>18243.71</v>
      </c>
      <c r="AF6265" s="52">
        <v>18972.77</v>
      </c>
      <c r="AG6265" s="52">
        <v>19820.21</v>
      </c>
      <c r="AH6265" s="52">
        <v>20988.99</v>
      </c>
      <c r="AI6265" s="52">
        <v>21959.32</v>
      </c>
      <c r="AJ6265" s="52">
        <v>22935.95</v>
      </c>
      <c r="AK6265" s="52">
        <v>23664.87</v>
      </c>
      <c r="AL6265" s="52">
        <v>24898.34</v>
      </c>
      <c r="AM6265" s="52">
        <v>25768.73</v>
      </c>
      <c r="AN6265" s="52">
        <v>26435.74</v>
      </c>
      <c r="AO6265" s="52">
        <v>27278.85</v>
      </c>
      <c r="AP6265" s="52">
        <v>27944.74</v>
      </c>
      <c r="AQ6265" s="52">
        <v>28513.15</v>
      </c>
      <c r="AR6265" s="52">
        <v>28981.34</v>
      </c>
      <c r="AS6265" s="52">
        <v>29755.35</v>
      </c>
      <c r="AT6265" s="52">
        <v>30475.360000000001</v>
      </c>
      <c r="AU6265" s="52">
        <v>31581.39</v>
      </c>
      <c r="AV6265" s="52">
        <v>31938.84</v>
      </c>
      <c r="AW6265" s="52">
        <v>32328.71</v>
      </c>
      <c r="AX6265" s="52">
        <v>33014.769999999997</v>
      </c>
      <c r="AY6265" s="52">
        <v>33682.870000000003</v>
      </c>
      <c r="AZ6265" s="52">
        <v>34345.660000000003</v>
      </c>
      <c r="BA6265" s="52">
        <v>35027.9</v>
      </c>
      <c r="BB6265" s="52">
        <v>35684.26</v>
      </c>
      <c r="BC6265">
        <v>2017</v>
      </c>
    </row>
    <row r="6266" spans="1:55" x14ac:dyDescent="0.25">
      <c r="A6266">
        <v>359</v>
      </c>
      <c r="B6266" t="s">
        <v>1527</v>
      </c>
      <c r="C6266" t="s">
        <v>263</v>
      </c>
      <c r="D6266" t="s">
        <v>1528</v>
      </c>
      <c r="E6266" t="s">
        <v>260</v>
      </c>
      <c r="F6266" t="s">
        <v>264</v>
      </c>
      <c r="G6266" t="s">
        <v>242</v>
      </c>
      <c r="H6266" t="s">
        <v>220</v>
      </c>
      <c r="I6266" t="s">
        <v>262</v>
      </c>
      <c r="J6266" s="52">
        <v>4507.1499999999996</v>
      </c>
      <c r="K6266" s="52">
        <v>4940.78</v>
      </c>
      <c r="L6266" s="52">
        <v>5146.93</v>
      </c>
      <c r="M6266" s="52">
        <v>5257.19</v>
      </c>
      <c r="N6266" s="52">
        <v>5777.44</v>
      </c>
      <c r="O6266" s="52">
        <v>6058.64</v>
      </c>
      <c r="P6266" s="52">
        <v>6495.5</v>
      </c>
      <c r="Q6266" s="52">
        <v>6987.4</v>
      </c>
      <c r="R6266" s="52">
        <v>7579.34</v>
      </c>
      <c r="S6266" s="52">
        <v>8094.29</v>
      </c>
      <c r="T6266" s="52">
        <v>8675.58</v>
      </c>
      <c r="U6266" s="52">
        <v>9093.48</v>
      </c>
      <c r="V6266" s="52">
        <v>9687.44</v>
      </c>
      <c r="W6266" s="52">
        <v>10255.530000000001</v>
      </c>
      <c r="X6266" s="52">
        <v>10942.95</v>
      </c>
      <c r="Y6266" s="52">
        <v>11667.59</v>
      </c>
      <c r="Z6266" s="52">
        <v>12305.02</v>
      </c>
      <c r="AA6266" s="52">
        <v>12968.39</v>
      </c>
      <c r="AB6266" s="52">
        <v>14430.16</v>
      </c>
      <c r="AC6266" s="52">
        <v>15293.18</v>
      </c>
      <c r="AD6266" s="52">
        <v>16192.13</v>
      </c>
      <c r="AE6266" s="52">
        <v>18243.71</v>
      </c>
      <c r="AF6266" s="52">
        <v>18972.77</v>
      </c>
      <c r="AG6266" s="52">
        <v>19820.21</v>
      </c>
      <c r="AH6266" s="52">
        <v>20988.99</v>
      </c>
      <c r="AI6266" s="52">
        <v>21959.32</v>
      </c>
      <c r="AJ6266" s="52">
        <v>22935.95</v>
      </c>
      <c r="AK6266" s="52">
        <v>23664.87</v>
      </c>
      <c r="AL6266" s="52">
        <v>24898.34</v>
      </c>
      <c r="AM6266" s="52">
        <v>25768.73</v>
      </c>
      <c r="AN6266" s="52">
        <v>26435.74</v>
      </c>
      <c r="AO6266" s="52">
        <v>27278.85</v>
      </c>
      <c r="AP6266" s="52">
        <v>27944.74</v>
      </c>
      <c r="AQ6266" s="52">
        <v>28513.15</v>
      </c>
      <c r="AR6266" s="52">
        <v>28981.34</v>
      </c>
      <c r="AS6266" s="52">
        <v>29755.35</v>
      </c>
      <c r="AT6266" s="52">
        <v>30475.360000000001</v>
      </c>
      <c r="AU6266" s="52">
        <v>31581.39</v>
      </c>
      <c r="AV6266" s="52">
        <v>31938.84</v>
      </c>
      <c r="AW6266" s="52">
        <v>32328.71</v>
      </c>
      <c r="AX6266" s="52">
        <v>33014.769999999997</v>
      </c>
      <c r="AY6266" s="52">
        <v>33682.870000000003</v>
      </c>
      <c r="AZ6266" s="52">
        <v>34345.660000000003</v>
      </c>
      <c r="BA6266" s="52">
        <v>35027.9</v>
      </c>
      <c r="BB6266" s="52">
        <v>35684.26</v>
      </c>
      <c r="BC6266">
        <v>2017</v>
      </c>
    </row>
    <row r="6267" spans="1:55" x14ac:dyDescent="0.25">
      <c r="A6267">
        <v>359</v>
      </c>
      <c r="B6267" t="s">
        <v>1527</v>
      </c>
      <c r="C6267" t="s">
        <v>265</v>
      </c>
      <c r="D6267" t="s">
        <v>1528</v>
      </c>
      <c r="E6267" t="s">
        <v>260</v>
      </c>
      <c r="F6267" t="s">
        <v>266</v>
      </c>
      <c r="G6267" t="s">
        <v>246</v>
      </c>
      <c r="H6267" t="s">
        <v>220</v>
      </c>
      <c r="I6267" t="s">
        <v>262</v>
      </c>
      <c r="J6267" s="52">
        <v>7450.47</v>
      </c>
      <c r="K6267" s="52">
        <v>8175.12</v>
      </c>
      <c r="L6267" s="52">
        <v>8343.86</v>
      </c>
      <c r="M6267" s="52">
        <v>8633.9699999999993</v>
      </c>
      <c r="N6267" s="52">
        <v>9511.83</v>
      </c>
      <c r="O6267" s="52">
        <v>9919.16</v>
      </c>
      <c r="P6267" s="52">
        <v>10836.65</v>
      </c>
      <c r="Q6267" s="52">
        <v>11531.26</v>
      </c>
      <c r="R6267" s="52">
        <v>12580.03</v>
      </c>
      <c r="S6267" s="52">
        <v>13568.77</v>
      </c>
      <c r="T6267" s="52">
        <v>14462.19</v>
      </c>
      <c r="U6267" s="52">
        <v>15196.89</v>
      </c>
      <c r="V6267" s="52">
        <v>16142.59</v>
      </c>
      <c r="W6267" s="52">
        <v>17170.169999999998</v>
      </c>
      <c r="X6267" s="52">
        <v>18135.900000000001</v>
      </c>
      <c r="Y6267" s="52">
        <v>19209.41</v>
      </c>
      <c r="Z6267" s="52">
        <v>19853.259999999998</v>
      </c>
      <c r="AA6267" s="52">
        <v>21004.54</v>
      </c>
      <c r="AB6267" s="52">
        <v>22429.759999999998</v>
      </c>
      <c r="AC6267" s="52">
        <v>23544.17</v>
      </c>
      <c r="AD6267" s="52">
        <v>24672.36</v>
      </c>
      <c r="AE6267" s="52">
        <v>27541.55</v>
      </c>
      <c r="AF6267" s="52">
        <v>28547.7</v>
      </c>
      <c r="AG6267" s="52">
        <v>29739.919999999998</v>
      </c>
      <c r="AH6267" s="52">
        <v>31141.040000000001</v>
      </c>
      <c r="AI6267" s="52">
        <v>31518.35</v>
      </c>
      <c r="AJ6267" s="52">
        <v>32150.35</v>
      </c>
      <c r="AK6267" s="52">
        <v>32821.97</v>
      </c>
      <c r="AL6267" s="52">
        <v>33036.49</v>
      </c>
      <c r="AM6267" s="52">
        <v>32816.93</v>
      </c>
      <c r="AN6267" s="52">
        <v>33229.9</v>
      </c>
      <c r="AO6267" s="52">
        <v>34195.61</v>
      </c>
      <c r="AP6267" s="52">
        <v>35286.160000000003</v>
      </c>
      <c r="AQ6267" s="52">
        <v>36207.58</v>
      </c>
      <c r="AR6267" s="52">
        <v>37053.61</v>
      </c>
      <c r="AS6267" s="52">
        <v>37704.370000000003</v>
      </c>
      <c r="AT6267" s="52">
        <v>38303.949999999997</v>
      </c>
      <c r="AU6267" s="52">
        <v>39388.620000000003</v>
      </c>
      <c r="AV6267" s="52">
        <v>39737.279999999999</v>
      </c>
      <c r="AW6267" s="52">
        <v>40795.79</v>
      </c>
      <c r="AX6267" s="52">
        <v>41989.01</v>
      </c>
      <c r="AY6267" s="52">
        <v>43179.7</v>
      </c>
      <c r="AZ6267" s="52">
        <v>44365.48</v>
      </c>
      <c r="BA6267" s="52">
        <v>45558.04</v>
      </c>
      <c r="BB6267" s="52">
        <v>46721.72</v>
      </c>
      <c r="BC6267">
        <v>2017</v>
      </c>
    </row>
    <row r="6268" spans="1:55" x14ac:dyDescent="0.25">
      <c r="A6268">
        <v>359</v>
      </c>
      <c r="B6268" t="s">
        <v>1527</v>
      </c>
      <c r="C6268" t="s">
        <v>267</v>
      </c>
      <c r="D6268" t="s">
        <v>1528</v>
      </c>
      <c r="E6268" t="s">
        <v>268</v>
      </c>
      <c r="F6268" t="s">
        <v>269</v>
      </c>
      <c r="G6268" t="s">
        <v>270</v>
      </c>
    </row>
    <row r="6269" spans="1:55" x14ac:dyDescent="0.25">
      <c r="A6269">
        <v>359</v>
      </c>
      <c r="B6269" t="s">
        <v>1527</v>
      </c>
      <c r="C6269" t="s">
        <v>271</v>
      </c>
      <c r="D6269" t="s">
        <v>1528</v>
      </c>
      <c r="E6269" t="s">
        <v>272</v>
      </c>
      <c r="F6269" t="s">
        <v>273</v>
      </c>
      <c r="G6269" t="s">
        <v>274</v>
      </c>
      <c r="I6269" t="s">
        <v>243</v>
      </c>
      <c r="J6269">
        <v>0.18</v>
      </c>
      <c r="K6269">
        <v>0.17899999999999999</v>
      </c>
      <c r="L6269">
        <v>0.17299999999999999</v>
      </c>
      <c r="M6269">
        <v>0.16900000000000001</v>
      </c>
      <c r="N6269">
        <v>0.17399999999999999</v>
      </c>
      <c r="O6269">
        <v>0.17199999999999999</v>
      </c>
      <c r="P6269">
        <v>0.17899999999999999</v>
      </c>
      <c r="Q6269">
        <v>0.18099999999999999</v>
      </c>
      <c r="R6269">
        <v>0.185</v>
      </c>
      <c r="S6269">
        <v>0.187</v>
      </c>
      <c r="T6269">
        <v>0.186</v>
      </c>
      <c r="U6269">
        <v>0.186</v>
      </c>
      <c r="V6269">
        <v>0.17499999999999999</v>
      </c>
      <c r="W6269">
        <v>0.17899999999999999</v>
      </c>
      <c r="X6269">
        <v>0.182</v>
      </c>
      <c r="Y6269">
        <v>0.183</v>
      </c>
      <c r="Z6269">
        <v>0.18099999999999999</v>
      </c>
      <c r="AA6269">
        <v>0.182</v>
      </c>
      <c r="AB6269">
        <v>0.189</v>
      </c>
      <c r="AC6269">
        <v>0.19</v>
      </c>
      <c r="AD6269">
        <v>0.188</v>
      </c>
      <c r="AE6269">
        <v>0.20100000000000001</v>
      </c>
      <c r="AF6269">
        <v>0.19900000000000001</v>
      </c>
      <c r="AG6269">
        <v>0.19600000000000001</v>
      </c>
      <c r="AH6269">
        <v>0.19</v>
      </c>
      <c r="AI6269">
        <v>0.17699999999999999</v>
      </c>
      <c r="AJ6269">
        <v>0.16600000000000001</v>
      </c>
      <c r="AK6269">
        <v>0.156</v>
      </c>
      <c r="AL6269">
        <v>0.14899999999999999</v>
      </c>
      <c r="AM6269">
        <v>0.14599999999999999</v>
      </c>
      <c r="AN6269">
        <v>0.13800000000000001</v>
      </c>
      <c r="AO6269">
        <v>0.13200000000000001</v>
      </c>
      <c r="AP6269">
        <v>0.128</v>
      </c>
      <c r="AQ6269">
        <v>0.124</v>
      </c>
      <c r="AR6269">
        <v>0.11799999999999999</v>
      </c>
      <c r="AS6269">
        <v>0.113</v>
      </c>
      <c r="AT6269">
        <v>0.108</v>
      </c>
      <c r="AU6269">
        <v>0.10199999999999999</v>
      </c>
      <c r="AV6269">
        <v>9.6000000000000002E-2</v>
      </c>
      <c r="AW6269">
        <v>9.1999999999999998E-2</v>
      </c>
      <c r="AX6269">
        <v>8.7999999999999995E-2</v>
      </c>
      <c r="AY6269">
        <v>8.4000000000000005E-2</v>
      </c>
      <c r="AZ6269">
        <v>8.1000000000000003E-2</v>
      </c>
      <c r="BA6269">
        <v>7.8E-2</v>
      </c>
      <c r="BB6269">
        <v>7.3999999999999996E-2</v>
      </c>
      <c r="BC6269">
        <v>2017</v>
      </c>
    </row>
    <row r="6270" spans="1:55" x14ac:dyDescent="0.25">
      <c r="A6270">
        <v>359</v>
      </c>
      <c r="B6270" t="s">
        <v>1527</v>
      </c>
      <c r="C6270" t="s">
        <v>275</v>
      </c>
      <c r="D6270" t="s">
        <v>1528</v>
      </c>
      <c r="E6270" t="s">
        <v>276</v>
      </c>
      <c r="F6270" t="s">
        <v>277</v>
      </c>
      <c r="G6270" t="s">
        <v>278</v>
      </c>
      <c r="I6270" t="s">
        <v>243</v>
      </c>
      <c r="J6270">
        <v>0.60499999999999998</v>
      </c>
      <c r="K6270">
        <v>0.60399999999999998</v>
      </c>
      <c r="L6270">
        <v>0.61699999999999999</v>
      </c>
      <c r="M6270">
        <v>0.60899999999999999</v>
      </c>
      <c r="N6270">
        <v>0.60699999999999998</v>
      </c>
      <c r="O6270">
        <v>0.61099999999999999</v>
      </c>
      <c r="P6270">
        <v>0.59899999999999998</v>
      </c>
      <c r="Q6270">
        <v>0.60599999999999998</v>
      </c>
      <c r="R6270">
        <v>0.60199999999999998</v>
      </c>
      <c r="S6270">
        <v>0.59699999999999998</v>
      </c>
      <c r="T6270">
        <v>0.6</v>
      </c>
      <c r="U6270">
        <v>0.59799999999999998</v>
      </c>
      <c r="V6270">
        <v>0.6</v>
      </c>
      <c r="W6270">
        <v>0.59699999999999998</v>
      </c>
      <c r="X6270">
        <v>0.60299999999999998</v>
      </c>
      <c r="Y6270">
        <v>0.60699999999999998</v>
      </c>
      <c r="Z6270">
        <v>0.62</v>
      </c>
      <c r="AA6270">
        <v>0.61699999999999999</v>
      </c>
      <c r="AB6270">
        <v>0.64300000000000002</v>
      </c>
      <c r="AC6270">
        <v>0.65</v>
      </c>
      <c r="AD6270">
        <v>0.65600000000000003</v>
      </c>
      <c r="AE6270">
        <v>0.66200000000000003</v>
      </c>
      <c r="AF6270">
        <v>0.66500000000000004</v>
      </c>
      <c r="AG6270">
        <v>0.66600000000000004</v>
      </c>
      <c r="AH6270">
        <v>0.67400000000000004</v>
      </c>
      <c r="AI6270">
        <v>0.69699999999999995</v>
      </c>
      <c r="AJ6270">
        <v>0.71299999999999997</v>
      </c>
      <c r="AK6270">
        <v>0.72099999999999997</v>
      </c>
      <c r="AL6270">
        <v>0.754</v>
      </c>
      <c r="AM6270">
        <v>0.78500000000000003</v>
      </c>
      <c r="AN6270">
        <v>0.79600000000000004</v>
      </c>
      <c r="AO6270">
        <v>0.79800000000000004</v>
      </c>
      <c r="AP6270">
        <v>0.79200000000000004</v>
      </c>
      <c r="AQ6270">
        <v>0.78700000000000003</v>
      </c>
      <c r="AR6270">
        <v>0.78200000000000003</v>
      </c>
      <c r="AS6270">
        <v>0.78900000000000003</v>
      </c>
      <c r="AT6270">
        <v>0.79600000000000004</v>
      </c>
      <c r="AU6270">
        <v>0.80200000000000005</v>
      </c>
      <c r="AV6270">
        <v>0.80400000000000005</v>
      </c>
      <c r="AW6270">
        <v>0.79200000000000004</v>
      </c>
      <c r="AX6270">
        <v>0.78600000000000003</v>
      </c>
      <c r="AY6270">
        <v>0.78</v>
      </c>
      <c r="AZ6270">
        <v>0.77400000000000002</v>
      </c>
      <c r="BA6270">
        <v>0.76900000000000002</v>
      </c>
      <c r="BB6270">
        <v>0.76400000000000001</v>
      </c>
      <c r="BC6270">
        <v>2017</v>
      </c>
    </row>
    <row r="6271" spans="1:55" x14ac:dyDescent="0.25">
      <c r="A6271">
        <v>359</v>
      </c>
      <c r="B6271" t="s">
        <v>1527</v>
      </c>
      <c r="C6271" t="s">
        <v>279</v>
      </c>
      <c r="D6271" t="s">
        <v>1528</v>
      </c>
      <c r="E6271" t="s">
        <v>280</v>
      </c>
      <c r="F6271" t="s">
        <v>281</v>
      </c>
      <c r="G6271" t="s">
        <v>282</v>
      </c>
      <c r="I6271" t="s">
        <v>1529</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7.9850000000000003</v>
      </c>
      <c r="AU6271">
        <v>7.5609999999999999</v>
      </c>
      <c r="AV6271">
        <v>8.1229999999999993</v>
      </c>
      <c r="AW6271">
        <v>8.4090000000000007</v>
      </c>
      <c r="AX6271">
        <v>8.5229999999999997</v>
      </c>
      <c r="AY6271">
        <v>8.4619999999999997</v>
      </c>
      <c r="AZ6271">
        <v>8.3680000000000003</v>
      </c>
      <c r="BA6271">
        <v>8.3249999999999993</v>
      </c>
      <c r="BB6271">
        <v>8.2970000000000006</v>
      </c>
      <c r="BC6271">
        <v>2017</v>
      </c>
    </row>
    <row r="6272" spans="1:55" x14ac:dyDescent="0.25">
      <c r="A6272">
        <v>359</v>
      </c>
      <c r="B6272" t="s">
        <v>1527</v>
      </c>
      <c r="C6272" t="s">
        <v>283</v>
      </c>
      <c r="D6272" t="s">
        <v>1528</v>
      </c>
      <c r="E6272" t="s">
        <v>284</v>
      </c>
      <c r="F6272" t="s">
        <v>285</v>
      </c>
      <c r="G6272" t="s">
        <v>282</v>
      </c>
    </row>
    <row r="6273" spans="1:55" x14ac:dyDescent="0.25">
      <c r="A6273">
        <v>359</v>
      </c>
      <c r="B6273" t="s">
        <v>1527</v>
      </c>
      <c r="C6273" t="s">
        <v>286</v>
      </c>
      <c r="D6273" t="s">
        <v>1528</v>
      </c>
      <c r="E6273" t="s">
        <v>287</v>
      </c>
      <c r="F6273" t="s">
        <v>288</v>
      </c>
      <c r="G6273" t="s">
        <v>250</v>
      </c>
      <c r="I6273" t="s">
        <v>1530</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120.85299999999999</v>
      </c>
      <c r="AW6273">
        <v>121.273</v>
      </c>
      <c r="AX6273">
        <v>122.84</v>
      </c>
      <c r="AY6273">
        <v>124.40300000000001</v>
      </c>
      <c r="AZ6273">
        <v>126.015</v>
      </c>
      <c r="BA6273">
        <v>127.748</v>
      </c>
      <c r="BB6273">
        <v>129.55600000000001</v>
      </c>
      <c r="BC6273">
        <v>2017</v>
      </c>
    </row>
    <row r="6274" spans="1:55" x14ac:dyDescent="0.25">
      <c r="A6274">
        <v>359</v>
      </c>
      <c r="B6274" t="s">
        <v>1527</v>
      </c>
      <c r="C6274" t="s">
        <v>290</v>
      </c>
      <c r="D6274" t="s">
        <v>1528</v>
      </c>
      <c r="E6274" t="s">
        <v>287</v>
      </c>
      <c r="F6274" t="s">
        <v>291</v>
      </c>
      <c r="G6274" t="s">
        <v>235</v>
      </c>
      <c r="I6274" t="s">
        <v>292</v>
      </c>
      <c r="J6274" t="s">
        <v>232</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2.5049999999999999</v>
      </c>
      <c r="AW6274">
        <v>0.34699999999999998</v>
      </c>
      <c r="AX6274">
        <v>1.292</v>
      </c>
      <c r="AY6274">
        <v>1.2729999999999999</v>
      </c>
      <c r="AZ6274">
        <v>1.296</v>
      </c>
      <c r="BA6274">
        <v>1.375</v>
      </c>
      <c r="BB6274">
        <v>1.415</v>
      </c>
      <c r="BC6274">
        <v>2017</v>
      </c>
    </row>
    <row r="6275" spans="1:55" x14ac:dyDescent="0.25">
      <c r="A6275">
        <v>359</v>
      </c>
      <c r="B6275" t="s">
        <v>1527</v>
      </c>
      <c r="C6275" t="s">
        <v>293</v>
      </c>
      <c r="D6275" t="s">
        <v>1528</v>
      </c>
      <c r="E6275" t="s">
        <v>294</v>
      </c>
      <c r="F6275" t="s">
        <v>295</v>
      </c>
      <c r="G6275" t="s">
        <v>250</v>
      </c>
      <c r="I6275" t="s">
        <v>1530</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120.955</v>
      </c>
      <c r="AW6275">
        <v>121.376</v>
      </c>
      <c r="AX6275">
        <v>122.944</v>
      </c>
      <c r="AY6275">
        <v>124.509</v>
      </c>
      <c r="AZ6275">
        <v>126.122</v>
      </c>
      <c r="BA6275">
        <v>127.85599999999999</v>
      </c>
      <c r="BB6275">
        <v>129.666</v>
      </c>
      <c r="BC6275">
        <v>2017</v>
      </c>
    </row>
    <row r="6276" spans="1:55" x14ac:dyDescent="0.25">
      <c r="A6276">
        <v>359</v>
      </c>
      <c r="B6276" t="s">
        <v>1527</v>
      </c>
      <c r="C6276" t="s">
        <v>296</v>
      </c>
      <c r="D6276" t="s">
        <v>1528</v>
      </c>
      <c r="E6276" t="s">
        <v>294</v>
      </c>
      <c r="F6276" t="s">
        <v>297</v>
      </c>
      <c r="G6276" t="s">
        <v>235</v>
      </c>
      <c r="I6276" t="s">
        <v>298</v>
      </c>
      <c r="J6276" t="s">
        <v>232</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2.5049999999999999</v>
      </c>
      <c r="AW6276">
        <v>0.34699999999999998</v>
      </c>
      <c r="AX6276">
        <v>1.292</v>
      </c>
      <c r="AY6276">
        <v>1.2729999999999999</v>
      </c>
      <c r="AZ6276">
        <v>1.296</v>
      </c>
      <c r="BA6276">
        <v>1.375</v>
      </c>
      <c r="BB6276">
        <v>1.415</v>
      </c>
      <c r="BC6276">
        <v>2017</v>
      </c>
    </row>
    <row r="6277" spans="1:55" x14ac:dyDescent="0.25">
      <c r="A6277">
        <v>359</v>
      </c>
      <c r="B6277" t="s">
        <v>1527</v>
      </c>
      <c r="C6277" t="s">
        <v>299</v>
      </c>
      <c r="D6277" t="s">
        <v>1528</v>
      </c>
      <c r="E6277" t="s">
        <v>300</v>
      </c>
      <c r="G6277" t="s">
        <v>274</v>
      </c>
    </row>
    <row r="6278" spans="1:55" x14ac:dyDescent="0.25">
      <c r="A6278">
        <v>359</v>
      </c>
      <c r="B6278" t="s">
        <v>1527</v>
      </c>
      <c r="C6278" t="s">
        <v>301</v>
      </c>
      <c r="D6278" t="s">
        <v>1528</v>
      </c>
      <c r="E6278" t="s">
        <v>302</v>
      </c>
      <c r="F6278" t="s">
        <v>303</v>
      </c>
      <c r="G6278" t="s">
        <v>235</v>
      </c>
    </row>
    <row r="6279" spans="1:55" x14ac:dyDescent="0.25">
      <c r="A6279">
        <v>359</v>
      </c>
      <c r="B6279" t="s">
        <v>1527</v>
      </c>
      <c r="C6279" t="s">
        <v>305</v>
      </c>
      <c r="D6279" t="s">
        <v>1528</v>
      </c>
      <c r="E6279" t="s">
        <v>306</v>
      </c>
      <c r="F6279" t="s">
        <v>307</v>
      </c>
      <c r="G6279" t="s">
        <v>235</v>
      </c>
    </row>
    <row r="6280" spans="1:55" x14ac:dyDescent="0.25">
      <c r="A6280">
        <v>359</v>
      </c>
      <c r="B6280" t="s">
        <v>1527</v>
      </c>
      <c r="C6280" t="s">
        <v>308</v>
      </c>
      <c r="D6280" t="s">
        <v>1528</v>
      </c>
      <c r="E6280" t="s">
        <v>309</v>
      </c>
      <c r="F6280" t="s">
        <v>310</v>
      </c>
      <c r="G6280" t="s">
        <v>235</v>
      </c>
    </row>
    <row r="6281" spans="1:55" x14ac:dyDescent="0.25">
      <c r="A6281">
        <v>359</v>
      </c>
      <c r="B6281" t="s">
        <v>1527</v>
      </c>
      <c r="C6281" t="s">
        <v>311</v>
      </c>
      <c r="D6281" t="s">
        <v>1528</v>
      </c>
      <c r="E6281" t="s">
        <v>312</v>
      </c>
      <c r="F6281" t="s">
        <v>313</v>
      </c>
      <c r="G6281" t="s">
        <v>235</v>
      </c>
    </row>
    <row r="6282" spans="1:55" x14ac:dyDescent="0.25">
      <c r="A6282">
        <v>359</v>
      </c>
      <c r="B6282" t="s">
        <v>1527</v>
      </c>
      <c r="C6282" t="s">
        <v>314</v>
      </c>
      <c r="D6282" t="s">
        <v>1528</v>
      </c>
      <c r="E6282" t="s">
        <v>315</v>
      </c>
      <c r="F6282" t="s">
        <v>316</v>
      </c>
      <c r="G6282" t="s">
        <v>317</v>
      </c>
      <c r="I6282" t="s">
        <v>1531</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11</v>
      </c>
      <c r="AW6282">
        <v>11</v>
      </c>
      <c r="AX6282">
        <v>11.2</v>
      </c>
      <c r="AY6282">
        <v>11.4</v>
      </c>
      <c r="AZ6282">
        <v>11.4</v>
      </c>
      <c r="BA6282">
        <v>11.4</v>
      </c>
      <c r="BB6282">
        <v>11.4</v>
      </c>
      <c r="BC6282">
        <v>2017</v>
      </c>
    </row>
    <row r="6283" spans="1:55" x14ac:dyDescent="0.25">
      <c r="A6283">
        <v>359</v>
      </c>
      <c r="B6283" t="s">
        <v>1527</v>
      </c>
      <c r="C6283" t="s">
        <v>318</v>
      </c>
      <c r="D6283" t="s">
        <v>1528</v>
      </c>
      <c r="E6283" t="s">
        <v>319</v>
      </c>
      <c r="F6283" t="s">
        <v>320</v>
      </c>
      <c r="G6283" t="s">
        <v>321</v>
      </c>
      <c r="H6283" t="s">
        <v>322</v>
      </c>
      <c r="I6283" t="s">
        <v>1531</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0.96099999999999997</v>
      </c>
      <c r="AW6283">
        <v>0.93799999999999994</v>
      </c>
      <c r="AX6283">
        <v>0.92200000000000004</v>
      </c>
      <c r="AY6283" t="s">
        <v>232</v>
      </c>
      <c r="AZ6283" t="s">
        <v>232</v>
      </c>
      <c r="BA6283" t="s">
        <v>232</v>
      </c>
      <c r="BB6283" t="s">
        <v>232</v>
      </c>
      <c r="BC6283">
        <v>2017</v>
      </c>
    </row>
    <row r="6284" spans="1:55" x14ac:dyDescent="0.25">
      <c r="A6284">
        <v>359</v>
      </c>
      <c r="B6284" t="s">
        <v>1527</v>
      </c>
      <c r="C6284" t="s">
        <v>323</v>
      </c>
      <c r="D6284" t="s">
        <v>1528</v>
      </c>
      <c r="E6284" t="s">
        <v>324</v>
      </c>
      <c r="F6284" t="s">
        <v>325</v>
      </c>
      <c r="G6284" t="s">
        <v>321</v>
      </c>
      <c r="H6284" t="s">
        <v>322</v>
      </c>
      <c r="I6284" t="s">
        <v>1532</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3.2669999999999999</v>
      </c>
      <c r="AW6284">
        <v>3.202</v>
      </c>
      <c r="AX6284">
        <v>3.1539999999999999</v>
      </c>
      <c r="AY6284">
        <v>3.1059999999999999</v>
      </c>
      <c r="AZ6284">
        <v>3.0619999999999998</v>
      </c>
      <c r="BA6284">
        <v>3.02</v>
      </c>
      <c r="BB6284">
        <v>2.984</v>
      </c>
      <c r="BC6284">
        <v>2017</v>
      </c>
    </row>
    <row r="6285" spans="1:55" x14ac:dyDescent="0.25">
      <c r="A6285">
        <v>359</v>
      </c>
      <c r="B6285" t="s">
        <v>1527</v>
      </c>
      <c r="C6285" t="s">
        <v>327</v>
      </c>
      <c r="D6285" t="s">
        <v>1528</v>
      </c>
      <c r="E6285" t="s">
        <v>328</v>
      </c>
      <c r="F6285" t="s">
        <v>329</v>
      </c>
      <c r="G6285" t="s">
        <v>229</v>
      </c>
      <c r="H6285" t="s">
        <v>230</v>
      </c>
      <c r="I6285" t="s">
        <v>1533</v>
      </c>
      <c r="J6285" t="s">
        <v>232</v>
      </c>
      <c r="K6285" t="s">
        <v>232</v>
      </c>
      <c r="L6285" t="s">
        <v>232</v>
      </c>
      <c r="M6285" t="s">
        <v>232</v>
      </c>
      <c r="N6285" t="s">
        <v>232</v>
      </c>
      <c r="O6285" t="s">
        <v>232</v>
      </c>
      <c r="P6285" t="s">
        <v>232</v>
      </c>
      <c r="Q6285" t="s">
        <v>232</v>
      </c>
      <c r="R6285" t="s">
        <v>232</v>
      </c>
      <c r="S6285" t="s">
        <v>232</v>
      </c>
      <c r="T6285" t="s">
        <v>232</v>
      </c>
      <c r="U6285" t="s">
        <v>232</v>
      </c>
      <c r="V6285" t="s">
        <v>232</v>
      </c>
      <c r="W6285" t="s">
        <v>232</v>
      </c>
      <c r="X6285" t="s">
        <v>232</v>
      </c>
      <c r="Y6285" t="s">
        <v>232</v>
      </c>
      <c r="Z6285" t="s">
        <v>232</v>
      </c>
      <c r="AA6285" t="s">
        <v>232</v>
      </c>
      <c r="AB6285" t="s">
        <v>232</v>
      </c>
      <c r="AC6285" t="s">
        <v>232</v>
      </c>
      <c r="AD6285" t="s">
        <v>232</v>
      </c>
      <c r="AE6285" t="s">
        <v>232</v>
      </c>
      <c r="AF6285" t="s">
        <v>232</v>
      </c>
      <c r="AG6285" t="s">
        <v>232</v>
      </c>
      <c r="AH6285" t="s">
        <v>232</v>
      </c>
      <c r="AI6285" t="s">
        <v>232</v>
      </c>
      <c r="AJ6285" t="s">
        <v>232</v>
      </c>
      <c r="AK6285" t="s">
        <v>232</v>
      </c>
      <c r="AL6285" t="s">
        <v>232</v>
      </c>
      <c r="AM6285" t="s">
        <v>232</v>
      </c>
      <c r="AN6285" t="s">
        <v>232</v>
      </c>
      <c r="AO6285" t="s">
        <v>232</v>
      </c>
      <c r="AP6285" t="s">
        <v>232</v>
      </c>
      <c r="AQ6285" t="s">
        <v>232</v>
      </c>
      <c r="AR6285">
        <v>19.917000000000002</v>
      </c>
      <c r="AS6285">
        <v>20.052</v>
      </c>
      <c r="AT6285">
        <v>19.963000000000001</v>
      </c>
      <c r="AU6285">
        <v>20.518999999999998</v>
      </c>
      <c r="AV6285">
        <v>20.666</v>
      </c>
      <c r="AW6285">
        <v>21.704999999999998</v>
      </c>
      <c r="AX6285">
        <v>21.355</v>
      </c>
      <c r="AY6285">
        <v>21.073</v>
      </c>
      <c r="AZ6285">
        <v>20.571000000000002</v>
      </c>
      <c r="BA6285">
        <v>20.477</v>
      </c>
      <c r="BB6285">
        <v>20.231999999999999</v>
      </c>
      <c r="BC6285">
        <v>2016</v>
      </c>
    </row>
    <row r="6286" spans="1:55" x14ac:dyDescent="0.25">
      <c r="A6286">
        <v>359</v>
      </c>
      <c r="B6286" t="s">
        <v>1527</v>
      </c>
      <c r="C6286" t="s">
        <v>331</v>
      </c>
      <c r="D6286" t="s">
        <v>1528</v>
      </c>
      <c r="E6286" t="s">
        <v>328</v>
      </c>
      <c r="F6286" t="s">
        <v>329</v>
      </c>
      <c r="G6286" t="s">
        <v>282</v>
      </c>
      <c r="I6286" t="s">
        <v>332</v>
      </c>
      <c r="J6286" t="s">
        <v>232</v>
      </c>
      <c r="K6286" t="s">
        <v>232</v>
      </c>
      <c r="L6286" t="s">
        <v>232</v>
      </c>
      <c r="M6286" t="s">
        <v>232</v>
      </c>
      <c r="N6286" t="s">
        <v>232</v>
      </c>
      <c r="O6286" t="s">
        <v>232</v>
      </c>
      <c r="P6286" t="s">
        <v>232</v>
      </c>
      <c r="Q6286" t="s">
        <v>232</v>
      </c>
      <c r="R6286" t="s">
        <v>232</v>
      </c>
      <c r="S6286" t="s">
        <v>232</v>
      </c>
      <c r="T6286" t="s">
        <v>232</v>
      </c>
      <c r="U6286" t="s">
        <v>232</v>
      </c>
      <c r="V6286" t="s">
        <v>232</v>
      </c>
      <c r="W6286" t="s">
        <v>232</v>
      </c>
      <c r="X6286" t="s">
        <v>232</v>
      </c>
      <c r="Y6286" t="s">
        <v>232</v>
      </c>
      <c r="Z6286" t="s">
        <v>232</v>
      </c>
      <c r="AA6286" t="s">
        <v>232</v>
      </c>
      <c r="AB6286" t="s">
        <v>232</v>
      </c>
      <c r="AC6286" t="s">
        <v>232</v>
      </c>
      <c r="AD6286" t="s">
        <v>232</v>
      </c>
      <c r="AE6286" t="s">
        <v>232</v>
      </c>
      <c r="AF6286" t="s">
        <v>232</v>
      </c>
      <c r="AG6286" t="s">
        <v>232</v>
      </c>
      <c r="AH6286" t="s">
        <v>232</v>
      </c>
      <c r="AI6286" t="s">
        <v>232</v>
      </c>
      <c r="AJ6286" t="s">
        <v>232</v>
      </c>
      <c r="AK6286" t="s">
        <v>232</v>
      </c>
      <c r="AL6286" t="s">
        <v>232</v>
      </c>
      <c r="AM6286" t="s">
        <v>232</v>
      </c>
      <c r="AN6286" t="s">
        <v>232</v>
      </c>
      <c r="AO6286" t="s">
        <v>232</v>
      </c>
      <c r="AP6286" t="s">
        <v>232</v>
      </c>
      <c r="AQ6286" t="s">
        <v>232</v>
      </c>
      <c r="AR6286">
        <v>19.442</v>
      </c>
      <c r="AS6286">
        <v>19.396999999999998</v>
      </c>
      <c r="AT6286">
        <v>19.202000000000002</v>
      </c>
      <c r="AU6286">
        <v>19.689</v>
      </c>
      <c r="AV6286">
        <v>19.805</v>
      </c>
      <c r="AW6286">
        <v>20.97</v>
      </c>
      <c r="AX6286">
        <v>20.510999999999999</v>
      </c>
      <c r="AY6286">
        <v>20.141999999999999</v>
      </c>
      <c r="AZ6286">
        <v>19.562000000000001</v>
      </c>
      <c r="BA6286">
        <v>19.355</v>
      </c>
      <c r="BB6286">
        <v>18.998999999999999</v>
      </c>
      <c r="BC6286">
        <v>2016</v>
      </c>
    </row>
    <row r="6287" spans="1:55" x14ac:dyDescent="0.25">
      <c r="A6287">
        <v>359</v>
      </c>
      <c r="B6287" t="s">
        <v>1527</v>
      </c>
      <c r="C6287" t="s">
        <v>333</v>
      </c>
      <c r="D6287" t="s">
        <v>1528</v>
      </c>
      <c r="E6287" t="s">
        <v>334</v>
      </c>
      <c r="F6287" t="s">
        <v>335</v>
      </c>
      <c r="G6287" t="s">
        <v>229</v>
      </c>
      <c r="H6287" t="s">
        <v>230</v>
      </c>
      <c r="I6287" t="s">
        <v>1533</v>
      </c>
      <c r="J6287" t="s">
        <v>232</v>
      </c>
      <c r="K6287" t="s">
        <v>232</v>
      </c>
      <c r="L6287" t="s">
        <v>232</v>
      </c>
      <c r="M6287" t="s">
        <v>232</v>
      </c>
      <c r="N6287" t="s">
        <v>232</v>
      </c>
      <c r="O6287" t="s">
        <v>232</v>
      </c>
      <c r="P6287" t="s">
        <v>232</v>
      </c>
      <c r="Q6287" t="s">
        <v>232</v>
      </c>
      <c r="R6287" t="s">
        <v>232</v>
      </c>
      <c r="S6287" t="s">
        <v>232</v>
      </c>
      <c r="T6287" t="s">
        <v>232</v>
      </c>
      <c r="U6287" t="s">
        <v>232</v>
      </c>
      <c r="V6287" t="s">
        <v>232</v>
      </c>
      <c r="W6287" t="s">
        <v>232</v>
      </c>
      <c r="X6287" t="s">
        <v>232</v>
      </c>
      <c r="Y6287" t="s">
        <v>232</v>
      </c>
      <c r="Z6287" t="s">
        <v>232</v>
      </c>
      <c r="AA6287" t="s">
        <v>232</v>
      </c>
      <c r="AB6287" t="s">
        <v>232</v>
      </c>
      <c r="AC6287" t="s">
        <v>232</v>
      </c>
      <c r="AD6287" t="s">
        <v>232</v>
      </c>
      <c r="AE6287" t="s">
        <v>232</v>
      </c>
      <c r="AF6287" t="s">
        <v>232</v>
      </c>
      <c r="AG6287" t="s">
        <v>232</v>
      </c>
      <c r="AH6287" t="s">
        <v>232</v>
      </c>
      <c r="AI6287" t="s">
        <v>232</v>
      </c>
      <c r="AJ6287" t="s">
        <v>232</v>
      </c>
      <c r="AK6287" t="s">
        <v>232</v>
      </c>
      <c r="AL6287" t="s">
        <v>232</v>
      </c>
      <c r="AM6287" t="s">
        <v>232</v>
      </c>
      <c r="AN6287" t="s">
        <v>232</v>
      </c>
      <c r="AO6287" t="s">
        <v>232</v>
      </c>
      <c r="AP6287" t="s">
        <v>232</v>
      </c>
      <c r="AQ6287" t="s">
        <v>232</v>
      </c>
      <c r="AR6287">
        <v>23.065000000000001</v>
      </c>
      <c r="AS6287">
        <v>22.24</v>
      </c>
      <c r="AT6287">
        <v>21.885000000000002</v>
      </c>
      <c r="AU6287">
        <v>22.72</v>
      </c>
      <c r="AV6287">
        <v>24.614999999999998</v>
      </c>
      <c r="AW6287">
        <v>25.045000000000002</v>
      </c>
      <c r="AX6287">
        <v>24.448</v>
      </c>
      <c r="AY6287">
        <v>22.414999999999999</v>
      </c>
      <c r="AZ6287">
        <v>21.736000000000001</v>
      </c>
      <c r="BA6287">
        <v>21.506</v>
      </c>
      <c r="BB6287">
        <v>21.265999999999998</v>
      </c>
      <c r="BC6287">
        <v>2016</v>
      </c>
    </row>
    <row r="6288" spans="1:55" x14ac:dyDescent="0.25">
      <c r="A6288">
        <v>359</v>
      </c>
      <c r="B6288" t="s">
        <v>1527</v>
      </c>
      <c r="C6288" t="s">
        <v>336</v>
      </c>
      <c r="D6288" t="s">
        <v>1528</v>
      </c>
      <c r="E6288" t="s">
        <v>334</v>
      </c>
      <c r="F6288" t="s">
        <v>335</v>
      </c>
      <c r="G6288" t="s">
        <v>282</v>
      </c>
      <c r="I6288" t="s">
        <v>337</v>
      </c>
      <c r="J6288" t="s">
        <v>232</v>
      </c>
      <c r="K6288" t="s">
        <v>232</v>
      </c>
      <c r="L6288" t="s">
        <v>232</v>
      </c>
      <c r="M6288" t="s">
        <v>232</v>
      </c>
      <c r="N6288" t="s">
        <v>232</v>
      </c>
      <c r="O6288" t="s">
        <v>232</v>
      </c>
      <c r="P6288" t="s">
        <v>232</v>
      </c>
      <c r="Q6288" t="s">
        <v>232</v>
      </c>
      <c r="R6288" t="s">
        <v>232</v>
      </c>
      <c r="S6288" t="s">
        <v>232</v>
      </c>
      <c r="T6288" t="s">
        <v>232</v>
      </c>
      <c r="U6288" t="s">
        <v>232</v>
      </c>
      <c r="V6288" t="s">
        <v>232</v>
      </c>
      <c r="W6288" t="s">
        <v>232</v>
      </c>
      <c r="X6288" t="s">
        <v>232</v>
      </c>
      <c r="Y6288" t="s">
        <v>232</v>
      </c>
      <c r="Z6288" t="s">
        <v>232</v>
      </c>
      <c r="AA6288" t="s">
        <v>232</v>
      </c>
      <c r="AB6288" t="s">
        <v>232</v>
      </c>
      <c r="AC6288" t="s">
        <v>232</v>
      </c>
      <c r="AD6288" t="s">
        <v>232</v>
      </c>
      <c r="AE6288" t="s">
        <v>232</v>
      </c>
      <c r="AF6288" t="s">
        <v>232</v>
      </c>
      <c r="AG6288" t="s">
        <v>232</v>
      </c>
      <c r="AH6288" t="s">
        <v>232</v>
      </c>
      <c r="AI6288" t="s">
        <v>232</v>
      </c>
      <c r="AJ6288" t="s">
        <v>232</v>
      </c>
      <c r="AK6288" t="s">
        <v>232</v>
      </c>
      <c r="AL6288" t="s">
        <v>232</v>
      </c>
      <c r="AM6288" t="s">
        <v>232</v>
      </c>
      <c r="AN6288" t="s">
        <v>232</v>
      </c>
      <c r="AO6288" t="s">
        <v>232</v>
      </c>
      <c r="AP6288" t="s">
        <v>232</v>
      </c>
      <c r="AQ6288" t="s">
        <v>232</v>
      </c>
      <c r="AR6288">
        <v>22.513999999999999</v>
      </c>
      <c r="AS6288">
        <v>21.513000000000002</v>
      </c>
      <c r="AT6288">
        <v>21.050999999999998</v>
      </c>
      <c r="AU6288">
        <v>21.8</v>
      </c>
      <c r="AV6288">
        <v>23.59</v>
      </c>
      <c r="AW6288">
        <v>24.196999999999999</v>
      </c>
      <c r="AX6288">
        <v>23.481000000000002</v>
      </c>
      <c r="AY6288">
        <v>21.423999999999999</v>
      </c>
      <c r="AZ6288">
        <v>20.67</v>
      </c>
      <c r="BA6288">
        <v>20.327000000000002</v>
      </c>
      <c r="BB6288">
        <v>19.97</v>
      </c>
      <c r="BC6288">
        <v>2016</v>
      </c>
    </row>
    <row r="6289" spans="1:55" x14ac:dyDescent="0.25">
      <c r="A6289">
        <v>359</v>
      </c>
      <c r="B6289" t="s">
        <v>1527</v>
      </c>
      <c r="C6289" t="s">
        <v>338</v>
      </c>
      <c r="D6289" t="s">
        <v>1528</v>
      </c>
      <c r="E6289" t="s">
        <v>339</v>
      </c>
      <c r="F6289" t="s">
        <v>340</v>
      </c>
      <c r="G6289" t="s">
        <v>229</v>
      </c>
      <c r="H6289" t="s">
        <v>230</v>
      </c>
      <c r="I6289" t="s">
        <v>1533</v>
      </c>
      <c r="J6289" t="s">
        <v>232</v>
      </c>
      <c r="K6289" t="s">
        <v>232</v>
      </c>
      <c r="L6289" t="s">
        <v>232</v>
      </c>
      <c r="M6289" t="s">
        <v>232</v>
      </c>
      <c r="N6289" t="s">
        <v>232</v>
      </c>
      <c r="O6289" t="s">
        <v>232</v>
      </c>
      <c r="P6289" t="s">
        <v>232</v>
      </c>
      <c r="Q6289" t="s">
        <v>232</v>
      </c>
      <c r="R6289" t="s">
        <v>232</v>
      </c>
      <c r="S6289" t="s">
        <v>232</v>
      </c>
      <c r="T6289" t="s">
        <v>232</v>
      </c>
      <c r="U6289" t="s">
        <v>232</v>
      </c>
      <c r="V6289" t="s">
        <v>232</v>
      </c>
      <c r="W6289" t="s">
        <v>232</v>
      </c>
      <c r="X6289" t="s">
        <v>232</v>
      </c>
      <c r="Y6289" t="s">
        <v>232</v>
      </c>
      <c r="Z6289" t="s">
        <v>232</v>
      </c>
      <c r="AA6289" t="s">
        <v>232</v>
      </c>
      <c r="AB6289" t="s">
        <v>232</v>
      </c>
      <c r="AC6289" t="s">
        <v>232</v>
      </c>
      <c r="AD6289" t="s">
        <v>232</v>
      </c>
      <c r="AE6289" t="s">
        <v>232</v>
      </c>
      <c r="AF6289" t="s">
        <v>232</v>
      </c>
      <c r="AG6289" t="s">
        <v>232</v>
      </c>
      <c r="AH6289" t="s">
        <v>232</v>
      </c>
      <c r="AI6289" t="s">
        <v>232</v>
      </c>
      <c r="AJ6289" t="s">
        <v>232</v>
      </c>
      <c r="AK6289" t="s">
        <v>232</v>
      </c>
      <c r="AL6289" t="s">
        <v>232</v>
      </c>
      <c r="AM6289" t="s">
        <v>232</v>
      </c>
      <c r="AN6289" t="s">
        <v>232</v>
      </c>
      <c r="AO6289" t="s">
        <v>232</v>
      </c>
      <c r="AP6289" t="s">
        <v>232</v>
      </c>
      <c r="AQ6289" t="s">
        <v>232</v>
      </c>
      <c r="AR6289">
        <v>-3.1480000000000001</v>
      </c>
      <c r="AS6289">
        <v>-2.1880000000000002</v>
      </c>
      <c r="AT6289">
        <v>-1.9219999999999999</v>
      </c>
      <c r="AU6289">
        <v>-2.2010000000000001</v>
      </c>
      <c r="AV6289">
        <v>-3.9489999999999998</v>
      </c>
      <c r="AW6289">
        <v>-3.34</v>
      </c>
      <c r="AX6289">
        <v>-3.093</v>
      </c>
      <c r="AY6289">
        <v>-1.3420000000000001</v>
      </c>
      <c r="AZ6289">
        <v>-1.165</v>
      </c>
      <c r="BA6289">
        <v>-1.0289999999999999</v>
      </c>
      <c r="BB6289">
        <v>-1.034</v>
      </c>
      <c r="BC6289">
        <v>2016</v>
      </c>
    </row>
    <row r="6290" spans="1:55" x14ac:dyDescent="0.25">
      <c r="A6290">
        <v>359</v>
      </c>
      <c r="B6290" t="s">
        <v>1527</v>
      </c>
      <c r="C6290" t="s">
        <v>341</v>
      </c>
      <c r="D6290" t="s">
        <v>1528</v>
      </c>
      <c r="E6290" t="s">
        <v>339</v>
      </c>
      <c r="F6290" t="s">
        <v>340</v>
      </c>
      <c r="G6290" t="s">
        <v>282</v>
      </c>
      <c r="I6290" t="s">
        <v>342</v>
      </c>
      <c r="J6290" t="s">
        <v>232</v>
      </c>
      <c r="K6290" t="s">
        <v>232</v>
      </c>
      <c r="L6290" t="s">
        <v>232</v>
      </c>
      <c r="M6290" t="s">
        <v>232</v>
      </c>
      <c r="N6290" t="s">
        <v>232</v>
      </c>
      <c r="O6290" t="s">
        <v>232</v>
      </c>
      <c r="P6290" t="s">
        <v>232</v>
      </c>
      <c r="Q6290" t="s">
        <v>232</v>
      </c>
      <c r="R6290" t="s">
        <v>232</v>
      </c>
      <c r="S6290" t="s">
        <v>232</v>
      </c>
      <c r="T6290" t="s">
        <v>232</v>
      </c>
      <c r="U6290" t="s">
        <v>232</v>
      </c>
      <c r="V6290" t="s">
        <v>232</v>
      </c>
      <c r="W6290" t="s">
        <v>232</v>
      </c>
      <c r="X6290" t="s">
        <v>232</v>
      </c>
      <c r="Y6290" t="s">
        <v>232</v>
      </c>
      <c r="Z6290" t="s">
        <v>232</v>
      </c>
      <c r="AA6290" t="s">
        <v>232</v>
      </c>
      <c r="AB6290" t="s">
        <v>232</v>
      </c>
      <c r="AC6290" t="s">
        <v>232</v>
      </c>
      <c r="AD6290" t="s">
        <v>232</v>
      </c>
      <c r="AE6290" t="s">
        <v>232</v>
      </c>
      <c r="AF6290" t="s">
        <v>232</v>
      </c>
      <c r="AG6290" t="s">
        <v>232</v>
      </c>
      <c r="AH6290" t="s">
        <v>232</v>
      </c>
      <c r="AI6290" t="s">
        <v>232</v>
      </c>
      <c r="AJ6290" t="s">
        <v>232</v>
      </c>
      <c r="AK6290" t="s">
        <v>232</v>
      </c>
      <c r="AL6290" t="s">
        <v>232</v>
      </c>
      <c r="AM6290" t="s">
        <v>232</v>
      </c>
      <c r="AN6290" t="s">
        <v>232</v>
      </c>
      <c r="AO6290" t="s">
        <v>232</v>
      </c>
      <c r="AP6290" t="s">
        <v>232</v>
      </c>
      <c r="AQ6290" t="s">
        <v>232</v>
      </c>
      <c r="AR6290">
        <v>-3.073</v>
      </c>
      <c r="AS6290">
        <v>-2.1160000000000001</v>
      </c>
      <c r="AT6290">
        <v>-1.849</v>
      </c>
      <c r="AU6290">
        <v>-2.1120000000000001</v>
      </c>
      <c r="AV6290">
        <v>-3.7850000000000001</v>
      </c>
      <c r="AW6290">
        <v>-3.226</v>
      </c>
      <c r="AX6290">
        <v>-2.97</v>
      </c>
      <c r="AY6290">
        <v>-1.282</v>
      </c>
      <c r="AZ6290">
        <v>-1.1080000000000001</v>
      </c>
      <c r="BA6290">
        <v>-0.97199999999999998</v>
      </c>
      <c r="BB6290">
        <v>-0.97099999999999997</v>
      </c>
      <c r="BC6290">
        <v>2016</v>
      </c>
    </row>
    <row r="6291" spans="1:55" x14ac:dyDescent="0.25">
      <c r="A6291">
        <v>359</v>
      </c>
      <c r="B6291" t="s">
        <v>1527</v>
      </c>
      <c r="C6291" t="s">
        <v>343</v>
      </c>
      <c r="D6291" t="s">
        <v>1528</v>
      </c>
      <c r="E6291" t="s">
        <v>344</v>
      </c>
      <c r="F6291" t="s">
        <v>345</v>
      </c>
      <c r="G6291" t="s">
        <v>229</v>
      </c>
      <c r="H6291" t="s">
        <v>230</v>
      </c>
    </row>
    <row r="6292" spans="1:55" x14ac:dyDescent="0.25">
      <c r="A6292">
        <v>359</v>
      </c>
      <c r="B6292" t="s">
        <v>1527</v>
      </c>
      <c r="C6292" t="s">
        <v>346</v>
      </c>
      <c r="D6292" t="s">
        <v>1528</v>
      </c>
      <c r="E6292" t="s">
        <v>344</v>
      </c>
      <c r="F6292" t="s">
        <v>345</v>
      </c>
      <c r="G6292" t="s">
        <v>270</v>
      </c>
    </row>
    <row r="6293" spans="1:55" x14ac:dyDescent="0.25">
      <c r="A6293">
        <v>359</v>
      </c>
      <c r="B6293" t="s">
        <v>1527</v>
      </c>
      <c r="C6293" t="s">
        <v>347</v>
      </c>
      <c r="D6293" t="s">
        <v>1528</v>
      </c>
      <c r="E6293" t="s">
        <v>348</v>
      </c>
      <c r="F6293" t="s">
        <v>349</v>
      </c>
      <c r="G6293" t="s">
        <v>229</v>
      </c>
      <c r="H6293" t="s">
        <v>230</v>
      </c>
      <c r="I6293" t="s">
        <v>1533</v>
      </c>
      <c r="J6293" t="s">
        <v>232</v>
      </c>
      <c r="K6293" t="s">
        <v>232</v>
      </c>
      <c r="L6293" t="s">
        <v>232</v>
      </c>
      <c r="M6293" t="s">
        <v>232</v>
      </c>
      <c r="N6293" t="s">
        <v>232</v>
      </c>
      <c r="O6293" t="s">
        <v>232</v>
      </c>
      <c r="P6293" t="s">
        <v>232</v>
      </c>
      <c r="Q6293" t="s">
        <v>232</v>
      </c>
      <c r="R6293" t="s">
        <v>232</v>
      </c>
      <c r="S6293" t="s">
        <v>232</v>
      </c>
      <c r="T6293" t="s">
        <v>232</v>
      </c>
      <c r="U6293" t="s">
        <v>232</v>
      </c>
      <c r="V6293" t="s">
        <v>232</v>
      </c>
      <c r="W6293" t="s">
        <v>232</v>
      </c>
      <c r="X6293" t="s">
        <v>232</v>
      </c>
      <c r="Y6293" t="s">
        <v>232</v>
      </c>
      <c r="Z6293" t="s">
        <v>232</v>
      </c>
      <c r="AA6293" t="s">
        <v>232</v>
      </c>
      <c r="AB6293" t="s">
        <v>232</v>
      </c>
      <c r="AC6293" t="s">
        <v>232</v>
      </c>
      <c r="AD6293" t="s">
        <v>232</v>
      </c>
      <c r="AE6293" t="s">
        <v>232</v>
      </c>
      <c r="AF6293" t="s">
        <v>232</v>
      </c>
      <c r="AG6293" t="s">
        <v>232</v>
      </c>
      <c r="AH6293" t="s">
        <v>232</v>
      </c>
      <c r="AI6293" t="s">
        <v>232</v>
      </c>
      <c r="AJ6293" t="s">
        <v>232</v>
      </c>
      <c r="AK6293" t="s">
        <v>232</v>
      </c>
      <c r="AL6293" t="s">
        <v>232</v>
      </c>
      <c r="AM6293" t="s">
        <v>232</v>
      </c>
      <c r="AN6293" t="s">
        <v>232</v>
      </c>
      <c r="AO6293" t="s">
        <v>232</v>
      </c>
      <c r="AP6293" t="s">
        <v>232</v>
      </c>
      <c r="AQ6293" t="s">
        <v>232</v>
      </c>
      <c r="AR6293">
        <v>-0.97599999999999998</v>
      </c>
      <c r="AS6293">
        <v>-0.248</v>
      </c>
      <c r="AT6293">
        <v>0.39500000000000002</v>
      </c>
      <c r="AU6293">
        <v>0.17</v>
      </c>
      <c r="AV6293">
        <v>-1.653</v>
      </c>
      <c r="AW6293">
        <v>-1.091</v>
      </c>
      <c r="AX6293">
        <v>-0.92100000000000004</v>
      </c>
      <c r="AY6293">
        <v>0.76700000000000002</v>
      </c>
      <c r="AZ6293">
        <v>0.89400000000000002</v>
      </c>
      <c r="BA6293">
        <v>0.98499999999999999</v>
      </c>
      <c r="BB6293">
        <v>0.92300000000000004</v>
      </c>
      <c r="BC6293">
        <v>2016</v>
      </c>
    </row>
    <row r="6294" spans="1:55" x14ac:dyDescent="0.25">
      <c r="A6294">
        <v>359</v>
      </c>
      <c r="B6294" t="s">
        <v>1527</v>
      </c>
      <c r="C6294" t="s">
        <v>350</v>
      </c>
      <c r="D6294" t="s">
        <v>1528</v>
      </c>
      <c r="E6294" t="s">
        <v>348</v>
      </c>
      <c r="F6294" t="s">
        <v>349</v>
      </c>
      <c r="G6294" t="s">
        <v>282</v>
      </c>
      <c r="I6294" t="s">
        <v>351</v>
      </c>
      <c r="J6294" t="s">
        <v>232</v>
      </c>
      <c r="K6294" t="s">
        <v>232</v>
      </c>
      <c r="L6294" t="s">
        <v>232</v>
      </c>
      <c r="M6294" t="s">
        <v>232</v>
      </c>
      <c r="N6294" t="s">
        <v>232</v>
      </c>
      <c r="O6294" t="s">
        <v>232</v>
      </c>
      <c r="P6294" t="s">
        <v>232</v>
      </c>
      <c r="Q6294" t="s">
        <v>232</v>
      </c>
      <c r="R6294" t="s">
        <v>232</v>
      </c>
      <c r="S6294" t="s">
        <v>232</v>
      </c>
      <c r="T6294" t="s">
        <v>232</v>
      </c>
      <c r="U6294" t="s">
        <v>232</v>
      </c>
      <c r="V6294" t="s">
        <v>232</v>
      </c>
      <c r="W6294" t="s">
        <v>232</v>
      </c>
      <c r="X6294" t="s">
        <v>232</v>
      </c>
      <c r="Y6294" t="s">
        <v>232</v>
      </c>
      <c r="Z6294" t="s">
        <v>232</v>
      </c>
      <c r="AA6294" t="s">
        <v>232</v>
      </c>
      <c r="AB6294" t="s">
        <v>232</v>
      </c>
      <c r="AC6294" t="s">
        <v>232</v>
      </c>
      <c r="AD6294" t="s">
        <v>232</v>
      </c>
      <c r="AE6294" t="s">
        <v>232</v>
      </c>
      <c r="AF6294" t="s">
        <v>232</v>
      </c>
      <c r="AG6294" t="s">
        <v>232</v>
      </c>
      <c r="AH6294" t="s">
        <v>232</v>
      </c>
      <c r="AI6294" t="s">
        <v>232</v>
      </c>
      <c r="AJ6294" t="s">
        <v>232</v>
      </c>
      <c r="AK6294" t="s">
        <v>232</v>
      </c>
      <c r="AL6294" t="s">
        <v>232</v>
      </c>
      <c r="AM6294" t="s">
        <v>232</v>
      </c>
      <c r="AN6294" t="s">
        <v>232</v>
      </c>
      <c r="AO6294" t="s">
        <v>232</v>
      </c>
      <c r="AP6294" t="s">
        <v>232</v>
      </c>
      <c r="AQ6294" t="s">
        <v>232</v>
      </c>
      <c r="AR6294">
        <v>-0.95299999999999996</v>
      </c>
      <c r="AS6294">
        <v>-0.24</v>
      </c>
      <c r="AT6294">
        <v>0.38</v>
      </c>
      <c r="AU6294">
        <v>0.16300000000000001</v>
      </c>
      <c r="AV6294">
        <v>-1.5840000000000001</v>
      </c>
      <c r="AW6294">
        <v>-1.054</v>
      </c>
      <c r="AX6294">
        <v>-0.88400000000000001</v>
      </c>
      <c r="AY6294">
        <v>0.73299999999999998</v>
      </c>
      <c r="AZ6294">
        <v>0.85</v>
      </c>
      <c r="BA6294">
        <v>0.93100000000000005</v>
      </c>
      <c r="BB6294">
        <v>0.86599999999999999</v>
      </c>
      <c r="BC6294">
        <v>2016</v>
      </c>
    </row>
    <row r="6295" spans="1:55" x14ac:dyDescent="0.25">
      <c r="A6295">
        <v>359</v>
      </c>
      <c r="B6295" t="s">
        <v>1527</v>
      </c>
      <c r="C6295" t="s">
        <v>352</v>
      </c>
      <c r="D6295" t="s">
        <v>1528</v>
      </c>
      <c r="E6295" t="s">
        <v>353</v>
      </c>
      <c r="F6295" t="s">
        <v>354</v>
      </c>
      <c r="G6295" t="s">
        <v>229</v>
      </c>
      <c r="H6295" t="s">
        <v>230</v>
      </c>
    </row>
    <row r="6296" spans="1:55" x14ac:dyDescent="0.25">
      <c r="A6296">
        <v>359</v>
      </c>
      <c r="B6296" t="s">
        <v>1527</v>
      </c>
      <c r="C6296" t="s">
        <v>355</v>
      </c>
      <c r="D6296" t="s">
        <v>1528</v>
      </c>
      <c r="E6296" t="s">
        <v>353</v>
      </c>
      <c r="F6296" t="s">
        <v>354</v>
      </c>
      <c r="G6296" t="s">
        <v>282</v>
      </c>
    </row>
    <row r="6297" spans="1:55" x14ac:dyDescent="0.25">
      <c r="A6297">
        <v>359</v>
      </c>
      <c r="B6297" t="s">
        <v>1527</v>
      </c>
      <c r="C6297" t="s">
        <v>356</v>
      </c>
      <c r="D6297" t="s">
        <v>1528</v>
      </c>
      <c r="E6297" t="s">
        <v>357</v>
      </c>
      <c r="F6297" t="s">
        <v>358</v>
      </c>
      <c r="G6297" t="s">
        <v>229</v>
      </c>
      <c r="H6297" t="s">
        <v>230</v>
      </c>
      <c r="I6297" t="s">
        <v>1533</v>
      </c>
      <c r="J6297" t="s">
        <v>232</v>
      </c>
      <c r="K6297" t="s">
        <v>232</v>
      </c>
      <c r="L6297" t="s">
        <v>232</v>
      </c>
      <c r="M6297" t="s">
        <v>232</v>
      </c>
      <c r="N6297" t="s">
        <v>232</v>
      </c>
      <c r="O6297" t="s">
        <v>232</v>
      </c>
      <c r="P6297" t="s">
        <v>232</v>
      </c>
      <c r="Q6297" t="s">
        <v>232</v>
      </c>
      <c r="R6297" t="s">
        <v>232</v>
      </c>
      <c r="S6297" t="s">
        <v>232</v>
      </c>
      <c r="T6297" t="s">
        <v>232</v>
      </c>
      <c r="U6297" t="s">
        <v>232</v>
      </c>
      <c r="V6297" t="s">
        <v>232</v>
      </c>
      <c r="W6297" t="s">
        <v>232</v>
      </c>
      <c r="X6297" t="s">
        <v>232</v>
      </c>
      <c r="Y6297" t="s">
        <v>232</v>
      </c>
      <c r="Z6297" t="s">
        <v>232</v>
      </c>
      <c r="AA6297" t="s">
        <v>232</v>
      </c>
      <c r="AB6297" t="s">
        <v>232</v>
      </c>
      <c r="AC6297" t="s">
        <v>232</v>
      </c>
      <c r="AD6297" t="s">
        <v>232</v>
      </c>
      <c r="AE6297" t="s">
        <v>232</v>
      </c>
      <c r="AF6297" t="s">
        <v>232</v>
      </c>
      <c r="AG6297" t="s">
        <v>232</v>
      </c>
      <c r="AH6297" t="s">
        <v>232</v>
      </c>
      <c r="AI6297" t="s">
        <v>232</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57.021000000000001</v>
      </c>
      <c r="AW6297">
        <v>59.725999999999999</v>
      </c>
      <c r="AX6297">
        <v>62.23</v>
      </c>
      <c r="AY6297">
        <v>63.317</v>
      </c>
      <c r="AZ6297">
        <v>64.260999999999996</v>
      </c>
      <c r="BA6297">
        <v>65.093999999999994</v>
      </c>
      <c r="BB6297">
        <v>65.930999999999997</v>
      </c>
      <c r="BC6297">
        <v>2016</v>
      </c>
    </row>
    <row r="6298" spans="1:55" x14ac:dyDescent="0.25">
      <c r="A6298">
        <v>359</v>
      </c>
      <c r="B6298" t="s">
        <v>1527</v>
      </c>
      <c r="C6298" t="s">
        <v>359</v>
      </c>
      <c r="D6298" t="s">
        <v>1528</v>
      </c>
      <c r="E6298" t="s">
        <v>357</v>
      </c>
      <c r="F6298" t="s">
        <v>358</v>
      </c>
      <c r="G6298" t="s">
        <v>282</v>
      </c>
      <c r="I6298" t="s">
        <v>360</v>
      </c>
      <c r="J6298" t="s">
        <v>232</v>
      </c>
      <c r="K6298" t="s">
        <v>232</v>
      </c>
      <c r="L6298" t="s">
        <v>232</v>
      </c>
      <c r="M6298" t="s">
        <v>232</v>
      </c>
      <c r="N6298" t="s">
        <v>232</v>
      </c>
      <c r="O6298" t="s">
        <v>232</v>
      </c>
      <c r="P6298" t="s">
        <v>232</v>
      </c>
      <c r="Q6298" t="s">
        <v>232</v>
      </c>
      <c r="R6298" t="s">
        <v>232</v>
      </c>
      <c r="S6298" t="s">
        <v>232</v>
      </c>
      <c r="T6298" t="s">
        <v>232</v>
      </c>
      <c r="U6298" t="s">
        <v>232</v>
      </c>
      <c r="V6298" t="s">
        <v>232</v>
      </c>
      <c r="W6298" t="s">
        <v>232</v>
      </c>
      <c r="X6298" t="s">
        <v>232</v>
      </c>
      <c r="Y6298" t="s">
        <v>232</v>
      </c>
      <c r="Z6298" t="s">
        <v>232</v>
      </c>
      <c r="AA6298" t="s">
        <v>232</v>
      </c>
      <c r="AB6298" t="s">
        <v>232</v>
      </c>
      <c r="AC6298" t="s">
        <v>232</v>
      </c>
      <c r="AD6298" t="s">
        <v>232</v>
      </c>
      <c r="AE6298" t="s">
        <v>232</v>
      </c>
      <c r="AF6298" t="s">
        <v>232</v>
      </c>
      <c r="AG6298" t="s">
        <v>232</v>
      </c>
      <c r="AH6298" t="s">
        <v>232</v>
      </c>
      <c r="AI6298" t="s">
        <v>232</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50.058</v>
      </c>
      <c r="AU6298">
        <v>51.643999999999998</v>
      </c>
      <c r="AV6298">
        <v>54.646999999999998</v>
      </c>
      <c r="AW6298">
        <v>57.703000000000003</v>
      </c>
      <c r="AX6298">
        <v>59.77</v>
      </c>
      <c r="AY6298">
        <v>60.518999999999998</v>
      </c>
      <c r="AZ6298">
        <v>61.107999999999997</v>
      </c>
      <c r="BA6298">
        <v>61.524999999999999</v>
      </c>
      <c r="BB6298">
        <v>61.912999999999997</v>
      </c>
      <c r="BC6298">
        <v>2016</v>
      </c>
    </row>
    <row r="6299" spans="1:55" x14ac:dyDescent="0.25">
      <c r="A6299">
        <v>359</v>
      </c>
      <c r="B6299" t="s">
        <v>1527</v>
      </c>
      <c r="C6299" t="s">
        <v>361</v>
      </c>
      <c r="D6299" t="s">
        <v>1528</v>
      </c>
      <c r="E6299" t="s">
        <v>362</v>
      </c>
      <c r="F6299" t="s">
        <v>363</v>
      </c>
      <c r="G6299" t="s">
        <v>229</v>
      </c>
      <c r="H6299" t="s">
        <v>230</v>
      </c>
      <c r="I6299" t="s">
        <v>1533</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103.961</v>
      </c>
      <c r="AU6299">
        <v>104.21899999999999</v>
      </c>
      <c r="AV6299">
        <v>104.34399999999999</v>
      </c>
      <c r="AW6299">
        <v>103.506</v>
      </c>
      <c r="AX6299">
        <v>104.117</v>
      </c>
      <c r="AY6299">
        <v>104.624</v>
      </c>
      <c r="AZ6299">
        <v>105.158</v>
      </c>
      <c r="BA6299">
        <v>105.801</v>
      </c>
      <c r="BB6299">
        <v>106.49</v>
      </c>
      <c r="BC6299">
        <v>2016</v>
      </c>
    </row>
    <row r="6300" spans="1:55" x14ac:dyDescent="0.25">
      <c r="A6300">
        <v>359</v>
      </c>
      <c r="B6300" t="s">
        <v>1527</v>
      </c>
      <c r="C6300" t="s">
        <v>364</v>
      </c>
      <c r="D6300" t="s">
        <v>1528</v>
      </c>
      <c r="E6300" t="s">
        <v>365</v>
      </c>
      <c r="F6300" t="s">
        <v>366</v>
      </c>
      <c r="G6300" t="s">
        <v>242</v>
      </c>
      <c r="H6300" t="s">
        <v>230</v>
      </c>
    </row>
    <row r="6301" spans="1:55" x14ac:dyDescent="0.25">
      <c r="A6301">
        <v>359</v>
      </c>
      <c r="B6301" t="s">
        <v>1527</v>
      </c>
      <c r="C6301" t="s">
        <v>368</v>
      </c>
      <c r="D6301" t="s">
        <v>1528</v>
      </c>
      <c r="E6301" t="s">
        <v>365</v>
      </c>
      <c r="F6301" t="s">
        <v>366</v>
      </c>
      <c r="G6301" t="s">
        <v>282</v>
      </c>
    </row>
    <row r="6302" spans="1:55" x14ac:dyDescent="0.25">
      <c r="A6302">
        <v>453</v>
      </c>
      <c r="B6302" t="s">
        <v>1534</v>
      </c>
      <c r="C6302" t="s">
        <v>225</v>
      </c>
      <c r="D6302" t="s">
        <v>1535</v>
      </c>
      <c r="E6302" t="s">
        <v>227</v>
      </c>
      <c r="F6302" t="s">
        <v>228</v>
      </c>
      <c r="G6302" t="s">
        <v>229</v>
      </c>
      <c r="H6302" t="s">
        <v>230</v>
      </c>
      <c r="I6302" t="s">
        <v>1536</v>
      </c>
      <c r="J6302">
        <v>107.581</v>
      </c>
      <c r="K6302">
        <v>103.39100000000001</v>
      </c>
      <c r="L6302">
        <v>94.903000000000006</v>
      </c>
      <c r="M6302">
        <v>89.844999999999999</v>
      </c>
      <c r="N6302">
        <v>104.21</v>
      </c>
      <c r="O6302">
        <v>90.631</v>
      </c>
      <c r="P6302">
        <v>93.99</v>
      </c>
      <c r="Q6302">
        <v>94.835999999999999</v>
      </c>
      <c r="R6302">
        <v>99.293000000000006</v>
      </c>
      <c r="S6302">
        <v>104.55500000000001</v>
      </c>
      <c r="T6302">
        <v>89.244</v>
      </c>
      <c r="U6302">
        <v>87.760999999999996</v>
      </c>
      <c r="V6302">
        <v>97.703999999999994</v>
      </c>
      <c r="W6302">
        <v>96.41</v>
      </c>
      <c r="X6302">
        <v>97.777000000000001</v>
      </c>
      <c r="Y6302">
        <v>100.123</v>
      </c>
      <c r="Z6302">
        <v>104.503</v>
      </c>
      <c r="AA6302">
        <v>135.86600000000001</v>
      </c>
      <c r="AB6302">
        <v>151.108</v>
      </c>
      <c r="AC6302">
        <v>157.58199999999999</v>
      </c>
      <c r="AD6302">
        <v>170.233</v>
      </c>
      <c r="AE6302">
        <v>176.869</v>
      </c>
      <c r="AF6302">
        <v>189.572</v>
      </c>
      <c r="AG6302">
        <v>196.624</v>
      </c>
      <c r="AH6302">
        <v>234.41300000000001</v>
      </c>
      <c r="AI6302">
        <v>251.977</v>
      </c>
      <c r="AJ6302">
        <v>317.92</v>
      </c>
      <c r="AK6302">
        <v>375.1</v>
      </c>
      <c r="AL6302">
        <v>441.35599999999999</v>
      </c>
      <c r="AM6302">
        <v>494.12700000000001</v>
      </c>
      <c r="AN6302">
        <v>583.72</v>
      </c>
      <c r="AO6302">
        <v>661.79399999999998</v>
      </c>
      <c r="AP6302">
        <v>692.81399999999996</v>
      </c>
      <c r="AQ6302">
        <v>723.36900000000003</v>
      </c>
      <c r="AR6302">
        <v>752.15099999999995</v>
      </c>
      <c r="AS6302">
        <v>779.66099999999994</v>
      </c>
      <c r="AT6302">
        <v>796.27800000000002</v>
      </c>
      <c r="AU6302">
        <v>808.85799999999995</v>
      </c>
      <c r="AV6302">
        <v>826.52</v>
      </c>
      <c r="AW6302">
        <v>848.36800000000005</v>
      </c>
      <c r="AX6302">
        <v>875.27300000000002</v>
      </c>
      <c r="AY6302">
        <v>904.31299999999999</v>
      </c>
      <c r="AZ6302">
        <v>928.37300000000005</v>
      </c>
      <c r="BA6302">
        <v>949.58699999999999</v>
      </c>
      <c r="BB6302">
        <v>977.94899999999996</v>
      </c>
      <c r="BC6302">
        <v>2018</v>
      </c>
    </row>
    <row r="6303" spans="1:55" x14ac:dyDescent="0.25">
      <c r="A6303">
        <v>453</v>
      </c>
      <c r="B6303" t="s">
        <v>1534</v>
      </c>
      <c r="C6303" t="s">
        <v>233</v>
      </c>
      <c r="D6303" t="s">
        <v>1535</v>
      </c>
      <c r="E6303" t="s">
        <v>227</v>
      </c>
      <c r="F6303" t="s">
        <v>234</v>
      </c>
      <c r="G6303" t="s">
        <v>235</v>
      </c>
      <c r="I6303" t="s">
        <v>236</v>
      </c>
      <c r="J6303">
        <v>-1.016</v>
      </c>
      <c r="K6303">
        <v>-3.8940000000000001</v>
      </c>
      <c r="L6303">
        <v>-8.2100000000000009</v>
      </c>
      <c r="M6303">
        <v>-5.3289999999999997</v>
      </c>
      <c r="N6303">
        <v>15.988</v>
      </c>
      <c r="O6303">
        <v>-13.031000000000001</v>
      </c>
      <c r="P6303">
        <v>3.706</v>
      </c>
      <c r="Q6303">
        <v>0.9</v>
      </c>
      <c r="R6303">
        <v>4.7</v>
      </c>
      <c r="S6303">
        <v>5.3</v>
      </c>
      <c r="T6303">
        <v>-14.644</v>
      </c>
      <c r="U6303">
        <v>-1.6619999999999999</v>
      </c>
      <c r="V6303">
        <v>11.33</v>
      </c>
      <c r="W6303">
        <v>-1.3240000000000001</v>
      </c>
      <c r="X6303">
        <v>1.4179999999999999</v>
      </c>
      <c r="Y6303">
        <v>2.399</v>
      </c>
      <c r="Z6303">
        <v>4.375</v>
      </c>
      <c r="AA6303">
        <v>30.012</v>
      </c>
      <c r="AB6303">
        <v>11.218</v>
      </c>
      <c r="AC6303">
        <v>4.2839999999999998</v>
      </c>
      <c r="AD6303">
        <v>8.0280000000000005</v>
      </c>
      <c r="AE6303">
        <v>3.8980000000000001</v>
      </c>
      <c r="AF6303">
        <v>7.1820000000000004</v>
      </c>
      <c r="AG6303">
        <v>3.72</v>
      </c>
      <c r="AH6303">
        <v>19.219000000000001</v>
      </c>
      <c r="AI6303">
        <v>7.4930000000000003</v>
      </c>
      <c r="AJ6303">
        <v>26.17</v>
      </c>
      <c r="AK6303">
        <v>17.986000000000001</v>
      </c>
      <c r="AL6303">
        <v>17.664000000000001</v>
      </c>
      <c r="AM6303">
        <v>11.957000000000001</v>
      </c>
      <c r="AN6303">
        <v>18.132000000000001</v>
      </c>
      <c r="AO6303">
        <v>13.375</v>
      </c>
      <c r="AP6303">
        <v>4.6870000000000003</v>
      </c>
      <c r="AQ6303">
        <v>4.41</v>
      </c>
      <c r="AR6303">
        <v>3.9790000000000001</v>
      </c>
      <c r="AS6303">
        <v>3.6579999999999999</v>
      </c>
      <c r="AT6303">
        <v>2.1309999999999998</v>
      </c>
      <c r="AU6303">
        <v>1.58</v>
      </c>
      <c r="AV6303">
        <v>2.1840000000000002</v>
      </c>
      <c r="AW6303">
        <v>2.6429999999999998</v>
      </c>
      <c r="AX6303">
        <v>3.1709999999999998</v>
      </c>
      <c r="AY6303">
        <v>3.3180000000000001</v>
      </c>
      <c r="AZ6303">
        <v>2.661</v>
      </c>
      <c r="BA6303">
        <v>2.2850000000000001</v>
      </c>
      <c r="BB6303">
        <v>2.9870000000000001</v>
      </c>
      <c r="BC6303">
        <v>2018</v>
      </c>
    </row>
    <row r="6304" spans="1:55" x14ac:dyDescent="0.25">
      <c r="A6304">
        <v>453</v>
      </c>
      <c r="B6304" t="s">
        <v>1534</v>
      </c>
      <c r="C6304" t="s">
        <v>237</v>
      </c>
      <c r="D6304" t="s">
        <v>1535</v>
      </c>
      <c r="E6304" t="s">
        <v>238</v>
      </c>
      <c r="F6304" t="s">
        <v>239</v>
      </c>
      <c r="G6304" t="s">
        <v>229</v>
      </c>
      <c r="H6304" t="s">
        <v>230</v>
      </c>
      <c r="I6304" t="s">
        <v>1536</v>
      </c>
      <c r="J6304">
        <v>28.631</v>
      </c>
      <c r="K6304">
        <v>31.527000000000001</v>
      </c>
      <c r="L6304">
        <v>27.652000000000001</v>
      </c>
      <c r="M6304">
        <v>23.542000000000002</v>
      </c>
      <c r="N6304">
        <v>24.404</v>
      </c>
      <c r="O6304">
        <v>22.829000000000001</v>
      </c>
      <c r="P6304">
        <v>18.018000000000001</v>
      </c>
      <c r="Q6304">
        <v>18.986999999999998</v>
      </c>
      <c r="R6304">
        <v>18.213999999999999</v>
      </c>
      <c r="S6304">
        <v>19.248000000000001</v>
      </c>
      <c r="T6304">
        <v>26.792000000000002</v>
      </c>
      <c r="U6304">
        <v>25.056000000000001</v>
      </c>
      <c r="V6304">
        <v>27.832000000000001</v>
      </c>
      <c r="W6304">
        <v>26.05</v>
      </c>
      <c r="X6304">
        <v>26.843</v>
      </c>
      <c r="Y6304">
        <v>29.622</v>
      </c>
      <c r="Z6304">
        <v>32.975999999999999</v>
      </c>
      <c r="AA6304">
        <v>41.124000000000002</v>
      </c>
      <c r="AB6304">
        <v>37.33</v>
      </c>
      <c r="AC6304">
        <v>45.110999999999997</v>
      </c>
      <c r="AD6304">
        <v>64.646000000000001</v>
      </c>
      <c r="AE6304">
        <v>63.84</v>
      </c>
      <c r="AF6304">
        <v>70.483999999999995</v>
      </c>
      <c r="AG6304">
        <v>85.662999999999997</v>
      </c>
      <c r="AH6304">
        <v>115.512</v>
      </c>
      <c r="AI6304">
        <v>162.09100000000001</v>
      </c>
      <c r="AJ6304">
        <v>221.61099999999999</v>
      </c>
      <c r="AK6304">
        <v>290.15199999999999</v>
      </c>
      <c r="AL6304">
        <v>419.58300000000003</v>
      </c>
      <c r="AM6304">
        <v>355.98599999999999</v>
      </c>
      <c r="AN6304">
        <v>455.44499999999999</v>
      </c>
      <c r="AO6304">
        <v>610.702</v>
      </c>
      <c r="AP6304">
        <v>680.07399999999996</v>
      </c>
      <c r="AQ6304">
        <v>723.36900000000003</v>
      </c>
      <c r="AR6304">
        <v>750.65800000000002</v>
      </c>
      <c r="AS6304">
        <v>588.73299999999995</v>
      </c>
      <c r="AT6304">
        <v>552.30499999999995</v>
      </c>
      <c r="AU6304">
        <v>607.62099999999998</v>
      </c>
      <c r="AV6304">
        <v>700.51599999999996</v>
      </c>
      <c r="AW6304">
        <v>704.34900000000005</v>
      </c>
      <c r="AX6304">
        <v>742.58699999999999</v>
      </c>
      <c r="AY6304">
        <v>775.64800000000002</v>
      </c>
      <c r="AZ6304">
        <v>813.19100000000003</v>
      </c>
      <c r="BA6304">
        <v>852.11300000000006</v>
      </c>
      <c r="BB6304">
        <v>903.32299999999998</v>
      </c>
      <c r="BC6304">
        <v>2018</v>
      </c>
    </row>
    <row r="6305" spans="1:55" x14ac:dyDescent="0.25">
      <c r="A6305">
        <v>453</v>
      </c>
      <c r="B6305" t="s">
        <v>1534</v>
      </c>
      <c r="C6305" t="s">
        <v>240</v>
      </c>
      <c r="D6305" t="s">
        <v>1535</v>
      </c>
      <c r="E6305" t="s">
        <v>238</v>
      </c>
      <c r="F6305" t="s">
        <v>241</v>
      </c>
      <c r="G6305" t="s">
        <v>242</v>
      </c>
      <c r="H6305" t="s">
        <v>230</v>
      </c>
      <c r="I6305" t="s">
        <v>243</v>
      </c>
      <c r="J6305">
        <v>7.8289999999999997</v>
      </c>
      <c r="K6305">
        <v>8.6609999999999996</v>
      </c>
      <c r="L6305">
        <v>7.5970000000000004</v>
      </c>
      <c r="M6305">
        <v>6.468</v>
      </c>
      <c r="N6305">
        <v>6.7039999999999997</v>
      </c>
      <c r="O6305">
        <v>6.2720000000000002</v>
      </c>
      <c r="P6305">
        <v>4.95</v>
      </c>
      <c r="Q6305">
        <v>5.2160000000000002</v>
      </c>
      <c r="R6305">
        <v>5.0039999999999996</v>
      </c>
      <c r="S6305">
        <v>5.2880000000000003</v>
      </c>
      <c r="T6305">
        <v>7.36</v>
      </c>
      <c r="U6305">
        <v>6.8840000000000003</v>
      </c>
      <c r="V6305">
        <v>7.6459999999999999</v>
      </c>
      <c r="W6305">
        <v>7.157</v>
      </c>
      <c r="X6305">
        <v>7.3739999999999997</v>
      </c>
      <c r="Y6305">
        <v>8.1379999999999999</v>
      </c>
      <c r="Z6305">
        <v>9.0589999999999993</v>
      </c>
      <c r="AA6305">
        <v>11.298</v>
      </c>
      <c r="AB6305">
        <v>10.255000000000001</v>
      </c>
      <c r="AC6305">
        <v>12.393000000000001</v>
      </c>
      <c r="AD6305">
        <v>17.760000000000002</v>
      </c>
      <c r="AE6305">
        <v>17.538</v>
      </c>
      <c r="AF6305">
        <v>19.364000000000001</v>
      </c>
      <c r="AG6305">
        <v>23.533999999999999</v>
      </c>
      <c r="AH6305">
        <v>31.734000000000002</v>
      </c>
      <c r="AI6305">
        <v>44.53</v>
      </c>
      <c r="AJ6305">
        <v>60.881999999999998</v>
      </c>
      <c r="AK6305">
        <v>79.712000000000003</v>
      </c>
      <c r="AL6305">
        <v>115.27</v>
      </c>
      <c r="AM6305">
        <v>97.798000000000002</v>
      </c>
      <c r="AN6305">
        <v>125.122</v>
      </c>
      <c r="AO6305">
        <v>167.77500000000001</v>
      </c>
      <c r="AP6305">
        <v>186.834</v>
      </c>
      <c r="AQ6305">
        <v>198.72800000000001</v>
      </c>
      <c r="AR6305">
        <v>206.22499999999999</v>
      </c>
      <c r="AS6305">
        <v>161.74</v>
      </c>
      <c r="AT6305">
        <v>151.732</v>
      </c>
      <c r="AU6305">
        <v>166.929</v>
      </c>
      <c r="AV6305">
        <v>192.45</v>
      </c>
      <c r="AW6305">
        <v>193.50200000000001</v>
      </c>
      <c r="AX6305">
        <v>204.00800000000001</v>
      </c>
      <c r="AY6305">
        <v>213.09</v>
      </c>
      <c r="AZ6305">
        <v>223.404</v>
      </c>
      <c r="BA6305">
        <v>234.09700000000001</v>
      </c>
      <c r="BB6305">
        <v>248.166</v>
      </c>
      <c r="BC6305">
        <v>2018</v>
      </c>
    </row>
    <row r="6306" spans="1:55" x14ac:dyDescent="0.25">
      <c r="A6306">
        <v>453</v>
      </c>
      <c r="B6306" t="s">
        <v>1534</v>
      </c>
      <c r="C6306" t="s">
        <v>244</v>
      </c>
      <c r="D6306" t="s">
        <v>1535</v>
      </c>
      <c r="E6306" t="s">
        <v>238</v>
      </c>
      <c r="F6306" t="s">
        <v>245</v>
      </c>
      <c r="G6306" t="s">
        <v>246</v>
      </c>
      <c r="H6306" t="s">
        <v>230</v>
      </c>
      <c r="I6306" t="s">
        <v>243</v>
      </c>
      <c r="J6306">
        <v>17.684000000000001</v>
      </c>
      <c r="K6306">
        <v>18.603000000000002</v>
      </c>
      <c r="L6306">
        <v>18.131</v>
      </c>
      <c r="M6306">
        <v>17.837</v>
      </c>
      <c r="N6306">
        <v>21.436</v>
      </c>
      <c r="O6306">
        <v>19.231999999999999</v>
      </c>
      <c r="P6306">
        <v>20.346</v>
      </c>
      <c r="Q6306">
        <v>21.036999999999999</v>
      </c>
      <c r="R6306">
        <v>22.803000000000001</v>
      </c>
      <c r="S6306">
        <v>24.952999999999999</v>
      </c>
      <c r="T6306">
        <v>22.096</v>
      </c>
      <c r="U6306">
        <v>22.463000000000001</v>
      </c>
      <c r="V6306">
        <v>25.577999999999999</v>
      </c>
      <c r="W6306">
        <v>25.838000000000001</v>
      </c>
      <c r="X6306">
        <v>26.763000000000002</v>
      </c>
      <c r="Y6306">
        <v>27.98</v>
      </c>
      <c r="Z6306">
        <v>29.739000000000001</v>
      </c>
      <c r="AA6306">
        <v>39.331000000000003</v>
      </c>
      <c r="AB6306">
        <v>44.235999999999997</v>
      </c>
      <c r="AC6306">
        <v>46.796999999999997</v>
      </c>
      <c r="AD6306">
        <v>51.683999999999997</v>
      </c>
      <c r="AE6306">
        <v>54.875999999999998</v>
      </c>
      <c r="AF6306">
        <v>59.747999999999998</v>
      </c>
      <c r="AG6306">
        <v>63.122</v>
      </c>
      <c r="AH6306">
        <v>77.278999999999996</v>
      </c>
      <c r="AI6306">
        <v>85.656000000000006</v>
      </c>
      <c r="AJ6306">
        <v>111.34399999999999</v>
      </c>
      <c r="AK6306">
        <v>134.899</v>
      </c>
      <c r="AL6306">
        <v>161.81399999999999</v>
      </c>
      <c r="AM6306">
        <v>182.542</v>
      </c>
      <c r="AN6306">
        <v>218.15299999999999</v>
      </c>
      <c r="AO6306">
        <v>252.49799999999999</v>
      </c>
      <c r="AP6306">
        <v>269.40300000000002</v>
      </c>
      <c r="AQ6306">
        <v>286.22000000000003</v>
      </c>
      <c r="AR6306">
        <v>303.23899999999998</v>
      </c>
      <c r="AS6306">
        <v>317.69200000000001</v>
      </c>
      <c r="AT6306">
        <v>328.01</v>
      </c>
      <c r="AU6306">
        <v>339.52600000000001</v>
      </c>
      <c r="AV6306">
        <v>354.762</v>
      </c>
      <c r="AW6306">
        <v>370.61399999999998</v>
      </c>
      <c r="AX6306">
        <v>390.35199999999998</v>
      </c>
      <c r="AY6306">
        <v>411.68700000000001</v>
      </c>
      <c r="AZ6306">
        <v>431.38600000000002</v>
      </c>
      <c r="BA6306">
        <v>450.38799999999998</v>
      </c>
      <c r="BB6306">
        <v>473.54700000000003</v>
      </c>
      <c r="BC6306">
        <v>2018</v>
      </c>
    </row>
    <row r="6307" spans="1:55" x14ac:dyDescent="0.25">
      <c r="A6307">
        <v>453</v>
      </c>
      <c r="B6307" t="s">
        <v>1534</v>
      </c>
      <c r="C6307" t="s">
        <v>247</v>
      </c>
      <c r="D6307" t="s">
        <v>1535</v>
      </c>
      <c r="E6307" t="s">
        <v>248</v>
      </c>
      <c r="F6307" t="s">
        <v>249</v>
      </c>
      <c r="G6307" t="s">
        <v>250</v>
      </c>
      <c r="I6307" t="s">
        <v>251</v>
      </c>
      <c r="J6307">
        <v>26.614000000000001</v>
      </c>
      <c r="K6307">
        <v>30.492999999999999</v>
      </c>
      <c r="L6307">
        <v>29.137</v>
      </c>
      <c r="M6307">
        <v>26.202999999999999</v>
      </c>
      <c r="N6307">
        <v>23.417999999999999</v>
      </c>
      <c r="O6307">
        <v>25.189</v>
      </c>
      <c r="P6307">
        <v>19.170000000000002</v>
      </c>
      <c r="Q6307">
        <v>20.021000000000001</v>
      </c>
      <c r="R6307">
        <v>18.344000000000001</v>
      </c>
      <c r="S6307">
        <v>18.408999999999999</v>
      </c>
      <c r="T6307">
        <v>30.021000000000001</v>
      </c>
      <c r="U6307">
        <v>28.55</v>
      </c>
      <c r="V6307">
        <v>28.486000000000001</v>
      </c>
      <c r="W6307">
        <v>27.02</v>
      </c>
      <c r="X6307">
        <v>27.452999999999999</v>
      </c>
      <c r="Y6307">
        <v>29.585999999999999</v>
      </c>
      <c r="Z6307">
        <v>31.555</v>
      </c>
      <c r="AA6307">
        <v>30.268000000000001</v>
      </c>
      <c r="AB6307">
        <v>24.704000000000001</v>
      </c>
      <c r="AC6307">
        <v>28.626999999999999</v>
      </c>
      <c r="AD6307">
        <v>37.975000000000001</v>
      </c>
      <c r="AE6307">
        <v>36.094999999999999</v>
      </c>
      <c r="AF6307">
        <v>37.180999999999997</v>
      </c>
      <c r="AG6307">
        <v>43.567</v>
      </c>
      <c r="AH6307">
        <v>49.277000000000001</v>
      </c>
      <c r="AI6307">
        <v>64.328000000000003</v>
      </c>
      <c r="AJ6307">
        <v>69.706999999999994</v>
      </c>
      <c r="AK6307">
        <v>77.352999999999994</v>
      </c>
      <c r="AL6307">
        <v>95.066999999999993</v>
      </c>
      <c r="AM6307">
        <v>72.043000000000006</v>
      </c>
      <c r="AN6307">
        <v>78.025000000000006</v>
      </c>
      <c r="AO6307">
        <v>92.28</v>
      </c>
      <c r="AP6307">
        <v>98.161000000000001</v>
      </c>
      <c r="AQ6307">
        <v>100</v>
      </c>
      <c r="AR6307">
        <v>99.802000000000007</v>
      </c>
      <c r="AS6307">
        <v>75.510999999999996</v>
      </c>
      <c r="AT6307">
        <v>69.361000000000004</v>
      </c>
      <c r="AU6307">
        <v>75.120999999999995</v>
      </c>
      <c r="AV6307">
        <v>84.754999999999995</v>
      </c>
      <c r="AW6307">
        <v>83.024000000000001</v>
      </c>
      <c r="AX6307">
        <v>84.840999999999994</v>
      </c>
      <c r="AY6307">
        <v>85.772000000000006</v>
      </c>
      <c r="AZ6307">
        <v>87.593000000000004</v>
      </c>
      <c r="BA6307">
        <v>89.734999999999999</v>
      </c>
      <c r="BB6307">
        <v>92.369</v>
      </c>
      <c r="BC6307">
        <v>2018</v>
      </c>
    </row>
    <row r="6308" spans="1:55" x14ac:dyDescent="0.25">
      <c r="A6308">
        <v>453</v>
      </c>
      <c r="B6308" t="s">
        <v>1534</v>
      </c>
      <c r="C6308" t="s">
        <v>252</v>
      </c>
      <c r="D6308" t="s">
        <v>1535</v>
      </c>
      <c r="E6308" t="s">
        <v>253</v>
      </c>
      <c r="F6308" t="s">
        <v>254</v>
      </c>
      <c r="G6308" t="s">
        <v>229</v>
      </c>
      <c r="H6308" t="s">
        <v>220</v>
      </c>
      <c r="I6308" t="s">
        <v>255</v>
      </c>
      <c r="J6308" s="52">
        <v>439702.31</v>
      </c>
      <c r="K6308" s="52">
        <v>390072.59</v>
      </c>
      <c r="L6308" s="52">
        <v>332473.61</v>
      </c>
      <c r="M6308" s="52">
        <v>293771.67</v>
      </c>
      <c r="N6308" s="52">
        <v>319444.92</v>
      </c>
      <c r="O6308" s="52">
        <v>263023.21000000002</v>
      </c>
      <c r="P6308" s="52">
        <v>259709.75</v>
      </c>
      <c r="Q6308" s="52">
        <v>251423.6</v>
      </c>
      <c r="R6308" s="52">
        <v>252984.4</v>
      </c>
      <c r="S6308" s="52">
        <v>256402.85</v>
      </c>
      <c r="T6308" s="52">
        <v>187283.98</v>
      </c>
      <c r="U6308" s="52">
        <v>180902.39999999999</v>
      </c>
      <c r="V6308" s="52">
        <v>199556.38</v>
      </c>
      <c r="W6308" s="52">
        <v>195956.88</v>
      </c>
      <c r="X6308" s="52">
        <v>197487</v>
      </c>
      <c r="Y6308" s="52">
        <v>199784.9</v>
      </c>
      <c r="Z6308" s="52">
        <v>203917.84</v>
      </c>
      <c r="AA6308" s="52">
        <v>256597.37</v>
      </c>
      <c r="AB6308" s="52">
        <v>274558.61</v>
      </c>
      <c r="AC6308" s="52">
        <v>275418.37</v>
      </c>
      <c r="AD6308" s="52">
        <v>286735.74</v>
      </c>
      <c r="AE6308" s="52">
        <v>289092.33</v>
      </c>
      <c r="AF6308" s="52">
        <v>301029.78000000003</v>
      </c>
      <c r="AG6308" s="52">
        <v>297807.76</v>
      </c>
      <c r="AH6308" s="52">
        <v>325400.52</v>
      </c>
      <c r="AI6308" s="52">
        <v>306855.31</v>
      </c>
      <c r="AJ6308" s="52">
        <v>328564.84000000003</v>
      </c>
      <c r="AK6308" s="52">
        <v>325477.96000000002</v>
      </c>
      <c r="AL6308" s="52">
        <v>284062.40999999997</v>
      </c>
      <c r="AM6308" s="52">
        <v>301549.59000000003</v>
      </c>
      <c r="AN6308" s="52">
        <v>340342.3</v>
      </c>
      <c r="AO6308" s="52">
        <v>381940.04</v>
      </c>
      <c r="AP6308" s="52">
        <v>377987.27</v>
      </c>
      <c r="AQ6308" s="52">
        <v>361016.62</v>
      </c>
      <c r="AR6308" s="52">
        <v>339390.75</v>
      </c>
      <c r="AS6308" s="52">
        <v>319822.87</v>
      </c>
      <c r="AT6308" s="52">
        <v>304197.61</v>
      </c>
      <c r="AU6308" s="52">
        <v>304425.28999999998</v>
      </c>
      <c r="AV6308" s="52">
        <v>303979.32</v>
      </c>
      <c r="AW6308" s="52">
        <v>308162.7</v>
      </c>
      <c r="AX6308" s="52">
        <v>317143.01</v>
      </c>
      <c r="AY6308" s="52">
        <v>326847.8</v>
      </c>
      <c r="AZ6308" s="52">
        <v>334707.15000000002</v>
      </c>
      <c r="BA6308" s="52">
        <v>341501.86</v>
      </c>
      <c r="BB6308" s="52">
        <v>350824.49</v>
      </c>
      <c r="BC6308">
        <v>2017</v>
      </c>
    </row>
    <row r="6309" spans="1:55" x14ac:dyDescent="0.25">
      <c r="A6309">
        <v>453</v>
      </c>
      <c r="B6309" t="s">
        <v>1534</v>
      </c>
      <c r="C6309" t="s">
        <v>256</v>
      </c>
      <c r="D6309" t="s">
        <v>1535</v>
      </c>
      <c r="E6309" t="s">
        <v>253</v>
      </c>
      <c r="F6309" t="s">
        <v>257</v>
      </c>
      <c r="G6309" t="s">
        <v>258</v>
      </c>
      <c r="H6309" t="s">
        <v>220</v>
      </c>
      <c r="I6309" t="s">
        <v>255</v>
      </c>
      <c r="J6309" s="52">
        <v>167762.12</v>
      </c>
      <c r="K6309" s="52">
        <v>148826.60999999999</v>
      </c>
      <c r="L6309" s="52">
        <v>126850.55</v>
      </c>
      <c r="M6309" s="52">
        <v>112084.37</v>
      </c>
      <c r="N6309" s="52">
        <v>121879.63</v>
      </c>
      <c r="O6309" s="52">
        <v>100352.74</v>
      </c>
      <c r="P6309" s="52">
        <v>99088.54</v>
      </c>
      <c r="Q6309" s="52">
        <v>95927.07</v>
      </c>
      <c r="R6309" s="52">
        <v>96522.57</v>
      </c>
      <c r="S6309" s="52">
        <v>97826.83</v>
      </c>
      <c r="T6309" s="52">
        <v>71455.520000000004</v>
      </c>
      <c r="U6309" s="52">
        <v>69020.72</v>
      </c>
      <c r="V6309" s="52">
        <v>76137.88</v>
      </c>
      <c r="W6309" s="52">
        <v>74764.539999999994</v>
      </c>
      <c r="X6309" s="52">
        <v>75348.34</v>
      </c>
      <c r="Y6309" s="52">
        <v>76225.070000000007</v>
      </c>
      <c r="Z6309" s="52">
        <v>77801.929999999993</v>
      </c>
      <c r="AA6309" s="52">
        <v>97901.05</v>
      </c>
      <c r="AB6309" s="52">
        <v>104753.91</v>
      </c>
      <c r="AC6309" s="52">
        <v>105081.94</v>
      </c>
      <c r="AD6309" s="52">
        <v>109399.91</v>
      </c>
      <c r="AE6309" s="52">
        <v>110299.04</v>
      </c>
      <c r="AF6309" s="52">
        <v>114853.6</v>
      </c>
      <c r="AG6309" s="52">
        <v>113624.29</v>
      </c>
      <c r="AH6309" s="52">
        <v>124151.91</v>
      </c>
      <c r="AI6309" s="52">
        <v>117076.25</v>
      </c>
      <c r="AJ6309" s="52">
        <v>125359.21</v>
      </c>
      <c r="AK6309" s="52">
        <v>124181.45</v>
      </c>
      <c r="AL6309" s="52">
        <v>108379.94</v>
      </c>
      <c r="AM6309" s="52">
        <v>115051.93</v>
      </c>
      <c r="AN6309" s="52">
        <v>129852.73</v>
      </c>
      <c r="AO6309" s="52">
        <v>145723.75</v>
      </c>
      <c r="AP6309" s="52">
        <v>144215.63</v>
      </c>
      <c r="AQ6309" s="52">
        <v>137740.72</v>
      </c>
      <c r="AR6309" s="52">
        <v>129489.68</v>
      </c>
      <c r="AS6309" s="52">
        <v>122023.84</v>
      </c>
      <c r="AT6309" s="52">
        <v>116062.24</v>
      </c>
      <c r="AU6309" s="52">
        <v>116149.11</v>
      </c>
      <c r="AV6309" s="52">
        <v>115978.95</v>
      </c>
      <c r="AW6309" s="52">
        <v>117575.06</v>
      </c>
      <c r="AX6309" s="52">
        <v>121001.37</v>
      </c>
      <c r="AY6309" s="52">
        <v>124704.1</v>
      </c>
      <c r="AZ6309" s="52">
        <v>127702.72</v>
      </c>
      <c r="BA6309" s="52">
        <v>130295.14</v>
      </c>
      <c r="BB6309" s="52">
        <v>133852.06</v>
      </c>
      <c r="BC6309">
        <v>2017</v>
      </c>
    </row>
    <row r="6310" spans="1:55" x14ac:dyDescent="0.25">
      <c r="A6310">
        <v>453</v>
      </c>
      <c r="B6310" t="s">
        <v>1534</v>
      </c>
      <c r="C6310" t="s">
        <v>259</v>
      </c>
      <c r="D6310" t="s">
        <v>1535</v>
      </c>
      <c r="E6310" t="s">
        <v>260</v>
      </c>
      <c r="F6310" t="s">
        <v>261</v>
      </c>
      <c r="G6310" t="s">
        <v>229</v>
      </c>
      <c r="H6310" t="s">
        <v>220</v>
      </c>
      <c r="I6310" t="s">
        <v>262</v>
      </c>
      <c r="J6310" s="52">
        <v>117020.41</v>
      </c>
      <c r="K6310" s="52">
        <v>118944.85</v>
      </c>
      <c r="L6310" s="52">
        <v>96873.47</v>
      </c>
      <c r="M6310" s="52">
        <v>76976.539999999994</v>
      </c>
      <c r="N6310" s="52">
        <v>74807.88</v>
      </c>
      <c r="O6310" s="52">
        <v>66253.149999999994</v>
      </c>
      <c r="P6310" s="52">
        <v>49786.84</v>
      </c>
      <c r="Q6310" s="52">
        <v>50337.42</v>
      </c>
      <c r="R6310" s="52">
        <v>46406.73</v>
      </c>
      <c r="S6310" s="52">
        <v>47202.17</v>
      </c>
      <c r="T6310" s="52">
        <v>56224.65</v>
      </c>
      <c r="U6310" s="52">
        <v>51648.12</v>
      </c>
      <c r="V6310" s="52">
        <v>56845.71</v>
      </c>
      <c r="W6310" s="52">
        <v>52947.59</v>
      </c>
      <c r="X6310" s="52">
        <v>54216.67</v>
      </c>
      <c r="Y6310" s="52">
        <v>59107.58</v>
      </c>
      <c r="Z6310" s="52">
        <v>64346.43</v>
      </c>
      <c r="AA6310" s="52">
        <v>77667.039999999994</v>
      </c>
      <c r="AB6310" s="52">
        <v>67827.47</v>
      </c>
      <c r="AC6310" s="52">
        <v>78844.02</v>
      </c>
      <c r="AD6310" s="52">
        <v>108887.93</v>
      </c>
      <c r="AE6310" s="52">
        <v>104346.46</v>
      </c>
      <c r="AF6310" s="52">
        <v>111924.67</v>
      </c>
      <c r="AG6310" s="52">
        <v>129745.64</v>
      </c>
      <c r="AH6310" s="52">
        <v>160348.04</v>
      </c>
      <c r="AI6310" s="52">
        <v>197392.95</v>
      </c>
      <c r="AJ6310" s="52">
        <v>229031.15</v>
      </c>
      <c r="AK6310" s="52">
        <v>251767.74</v>
      </c>
      <c r="AL6310" s="52">
        <v>270049.02</v>
      </c>
      <c r="AM6310" s="52">
        <v>217246.64</v>
      </c>
      <c r="AN6310" s="52">
        <v>265550.53999999998</v>
      </c>
      <c r="AO6310" s="52">
        <v>352453.4</v>
      </c>
      <c r="AP6310" s="52">
        <v>371036.55</v>
      </c>
      <c r="AQ6310" s="52">
        <v>361016.62</v>
      </c>
      <c r="AR6310" s="52">
        <v>338717.07</v>
      </c>
      <c r="AS6310" s="52">
        <v>241502.76</v>
      </c>
      <c r="AT6310" s="52">
        <v>210993.97</v>
      </c>
      <c r="AU6310" s="52">
        <v>228686.87</v>
      </c>
      <c r="AV6310" s="52">
        <v>257637.46</v>
      </c>
      <c r="AW6310" s="52">
        <v>255848.97</v>
      </c>
      <c r="AX6310" s="52">
        <v>269066.05</v>
      </c>
      <c r="AY6310" s="52">
        <v>280344.38</v>
      </c>
      <c r="AZ6310" s="52">
        <v>293180.71999999997</v>
      </c>
      <c r="BA6310" s="52">
        <v>306446.87</v>
      </c>
      <c r="BB6310" s="52">
        <v>324053.52</v>
      </c>
      <c r="BC6310">
        <v>2017</v>
      </c>
    </row>
    <row r="6311" spans="1:55" x14ac:dyDescent="0.25">
      <c r="A6311">
        <v>453</v>
      </c>
      <c r="B6311" t="s">
        <v>1534</v>
      </c>
      <c r="C6311" t="s">
        <v>263</v>
      </c>
      <c r="D6311" t="s">
        <v>1535</v>
      </c>
      <c r="E6311" t="s">
        <v>260</v>
      </c>
      <c r="F6311" t="s">
        <v>264</v>
      </c>
      <c r="G6311" t="s">
        <v>242</v>
      </c>
      <c r="H6311" t="s">
        <v>220</v>
      </c>
      <c r="I6311" t="s">
        <v>262</v>
      </c>
      <c r="J6311" s="52">
        <v>31999.31</v>
      </c>
      <c r="K6311" s="52">
        <v>32677.16</v>
      </c>
      <c r="L6311" s="52">
        <v>26613.59</v>
      </c>
      <c r="M6311" s="52">
        <v>21147.4</v>
      </c>
      <c r="N6311" s="52">
        <v>20551.62</v>
      </c>
      <c r="O6311" s="52">
        <v>18201.419999999998</v>
      </c>
      <c r="P6311" s="52">
        <v>13677.7</v>
      </c>
      <c r="Q6311" s="52">
        <v>13828.96</v>
      </c>
      <c r="R6311" s="52">
        <v>12749.1</v>
      </c>
      <c r="S6311" s="52">
        <v>12967.63</v>
      </c>
      <c r="T6311" s="52">
        <v>15446.33</v>
      </c>
      <c r="U6311" s="52">
        <v>14189.04</v>
      </c>
      <c r="V6311" s="52">
        <v>15616.95</v>
      </c>
      <c r="W6311" s="52">
        <v>14546.04</v>
      </c>
      <c r="X6311" s="52">
        <v>14894.69</v>
      </c>
      <c r="Y6311" s="52">
        <v>16238.35</v>
      </c>
      <c r="Z6311" s="52">
        <v>17677.59</v>
      </c>
      <c r="AA6311" s="52">
        <v>21337.1</v>
      </c>
      <c r="AB6311" s="52">
        <v>18633.919999999998</v>
      </c>
      <c r="AC6311" s="52">
        <v>21660.45</v>
      </c>
      <c r="AD6311" s="52">
        <v>29914.27</v>
      </c>
      <c r="AE6311" s="52">
        <v>28666.61</v>
      </c>
      <c r="AF6311" s="52">
        <v>30748.54</v>
      </c>
      <c r="AG6311" s="52">
        <v>35644.410000000003</v>
      </c>
      <c r="AH6311" s="52">
        <v>44051.66</v>
      </c>
      <c r="AI6311" s="52">
        <v>54228.83</v>
      </c>
      <c r="AJ6311" s="52">
        <v>62920.65</v>
      </c>
      <c r="AK6311" s="52">
        <v>69166.960000000006</v>
      </c>
      <c r="AL6311" s="52">
        <v>74189.289999999994</v>
      </c>
      <c r="AM6311" s="52">
        <v>59683.14</v>
      </c>
      <c r="AN6311" s="52">
        <v>72953.440000000002</v>
      </c>
      <c r="AO6311" s="52">
        <v>96827.86</v>
      </c>
      <c r="AP6311" s="52">
        <v>101933.12</v>
      </c>
      <c r="AQ6311" s="52">
        <v>99180.39</v>
      </c>
      <c r="AR6311" s="52">
        <v>93054.14</v>
      </c>
      <c r="AS6311" s="52">
        <v>66346.91</v>
      </c>
      <c r="AT6311" s="52">
        <v>57965.38</v>
      </c>
      <c r="AU6311" s="52">
        <v>62826.06</v>
      </c>
      <c r="AV6311" s="52">
        <v>70779.520000000004</v>
      </c>
      <c r="AW6311" s="52">
        <v>70288.179999999993</v>
      </c>
      <c r="AX6311" s="52">
        <v>73919.25</v>
      </c>
      <c r="AY6311" s="52">
        <v>77017.69</v>
      </c>
      <c r="AZ6311" s="52">
        <v>80544.149999999994</v>
      </c>
      <c r="BA6311" s="52">
        <v>84188.7</v>
      </c>
      <c r="BB6311" s="52">
        <v>89025.69</v>
      </c>
      <c r="BC6311">
        <v>2017</v>
      </c>
    </row>
    <row r="6312" spans="1:55" x14ac:dyDescent="0.25">
      <c r="A6312">
        <v>453</v>
      </c>
      <c r="B6312" t="s">
        <v>1534</v>
      </c>
      <c r="C6312" t="s">
        <v>265</v>
      </c>
      <c r="D6312" t="s">
        <v>1535</v>
      </c>
      <c r="E6312" t="s">
        <v>260</v>
      </c>
      <c r="F6312" t="s">
        <v>266</v>
      </c>
      <c r="G6312" t="s">
        <v>246</v>
      </c>
      <c r="H6312" t="s">
        <v>220</v>
      </c>
      <c r="I6312" t="s">
        <v>262</v>
      </c>
      <c r="J6312" s="52">
        <v>72278.62</v>
      </c>
      <c r="K6312" s="52">
        <v>70186.87</v>
      </c>
      <c r="L6312" s="52">
        <v>63519.21</v>
      </c>
      <c r="M6312" s="52">
        <v>58323.26</v>
      </c>
      <c r="N6312" s="52">
        <v>65708.73</v>
      </c>
      <c r="O6312" s="52">
        <v>55814.16</v>
      </c>
      <c r="P6312" s="52">
        <v>56220.52</v>
      </c>
      <c r="Q6312" s="52">
        <v>55772.93</v>
      </c>
      <c r="R6312" s="52">
        <v>58098.22</v>
      </c>
      <c r="S6312" s="52">
        <v>61191.96</v>
      </c>
      <c r="T6312" s="52">
        <v>46369.11</v>
      </c>
      <c r="U6312" s="52">
        <v>46303.94</v>
      </c>
      <c r="V6312" s="52">
        <v>52242.75</v>
      </c>
      <c r="W6312" s="52">
        <v>52515.87</v>
      </c>
      <c r="X6312" s="52">
        <v>54056.04</v>
      </c>
      <c r="Y6312" s="52">
        <v>55831.65</v>
      </c>
      <c r="Z6312" s="52">
        <v>58030.11</v>
      </c>
      <c r="AA6312" s="52">
        <v>74280.63</v>
      </c>
      <c r="AB6312" s="52">
        <v>80374.740000000005</v>
      </c>
      <c r="AC6312" s="52">
        <v>81790.64</v>
      </c>
      <c r="AD6312" s="52">
        <v>87054.94</v>
      </c>
      <c r="AE6312" s="52">
        <v>89695.37</v>
      </c>
      <c r="AF6312" s="52">
        <v>94876.81</v>
      </c>
      <c r="AG6312" s="52">
        <v>95604.29</v>
      </c>
      <c r="AH6312" s="52">
        <v>107274.58</v>
      </c>
      <c r="AI6312" s="52">
        <v>104311.65</v>
      </c>
      <c r="AJ6312" s="52">
        <v>115071.76</v>
      </c>
      <c r="AK6312" s="52">
        <v>117052.97</v>
      </c>
      <c r="AL6312" s="52">
        <v>104145.44</v>
      </c>
      <c r="AM6312" s="52">
        <v>111399.64</v>
      </c>
      <c r="AN6312" s="52">
        <v>127195.67</v>
      </c>
      <c r="AO6312" s="52">
        <v>145723.75</v>
      </c>
      <c r="AP6312" s="52">
        <v>146981.84</v>
      </c>
      <c r="AQ6312" s="52">
        <v>142845.64000000001</v>
      </c>
      <c r="AR6312" s="52">
        <v>136829.72</v>
      </c>
      <c r="AS6312" s="52">
        <v>130319.63</v>
      </c>
      <c r="AT6312" s="52">
        <v>125307.64</v>
      </c>
      <c r="AU6312" s="52">
        <v>127785.38</v>
      </c>
      <c r="AV6312" s="52">
        <v>130475.07</v>
      </c>
      <c r="AW6312" s="52">
        <v>134622.54999999999</v>
      </c>
      <c r="AX6312" s="52">
        <v>141438.70000000001</v>
      </c>
      <c r="AY6312" s="52">
        <v>148797.07</v>
      </c>
      <c r="AZ6312" s="52">
        <v>155528.07999999999</v>
      </c>
      <c r="BA6312" s="52">
        <v>161973.81</v>
      </c>
      <c r="BB6312" s="52">
        <v>169877.85</v>
      </c>
      <c r="BC6312">
        <v>2017</v>
      </c>
    </row>
    <row r="6313" spans="1:55" x14ac:dyDescent="0.25">
      <c r="A6313">
        <v>453</v>
      </c>
      <c r="B6313" t="s">
        <v>1534</v>
      </c>
      <c r="C6313" t="s">
        <v>267</v>
      </c>
      <c r="D6313" t="s">
        <v>1535</v>
      </c>
      <c r="E6313" t="s">
        <v>268</v>
      </c>
      <c r="F6313" t="s">
        <v>269</v>
      </c>
      <c r="G6313" t="s">
        <v>270</v>
      </c>
    </row>
    <row r="6314" spans="1:55" x14ac:dyDescent="0.25">
      <c r="A6314">
        <v>453</v>
      </c>
      <c r="B6314" t="s">
        <v>1534</v>
      </c>
      <c r="C6314" t="s">
        <v>271</v>
      </c>
      <c r="D6314" t="s">
        <v>1535</v>
      </c>
      <c r="E6314" t="s">
        <v>272</v>
      </c>
      <c r="F6314" t="s">
        <v>273</v>
      </c>
      <c r="G6314" t="s">
        <v>274</v>
      </c>
      <c r="I6314" t="s">
        <v>243</v>
      </c>
      <c r="J6314">
        <v>0.13300000000000001</v>
      </c>
      <c r="K6314">
        <v>0.126</v>
      </c>
      <c r="L6314">
        <v>0.115</v>
      </c>
      <c r="M6314">
        <v>0.106</v>
      </c>
      <c r="N6314">
        <v>0.11799999999999999</v>
      </c>
      <c r="O6314">
        <v>9.9000000000000005E-2</v>
      </c>
      <c r="P6314">
        <v>0.1</v>
      </c>
      <c r="Q6314">
        <v>9.7000000000000003E-2</v>
      </c>
      <c r="R6314">
        <v>9.7000000000000003E-2</v>
      </c>
      <c r="S6314">
        <v>9.8000000000000004E-2</v>
      </c>
      <c r="T6314">
        <v>8.1000000000000003E-2</v>
      </c>
      <c r="U6314">
        <v>7.8E-2</v>
      </c>
      <c r="V6314">
        <v>7.8E-2</v>
      </c>
      <c r="W6314">
        <v>7.4999999999999997E-2</v>
      </c>
      <c r="X6314">
        <v>7.3999999999999996E-2</v>
      </c>
      <c r="Y6314">
        <v>7.2999999999999995E-2</v>
      </c>
      <c r="Z6314">
        <v>7.2999999999999995E-2</v>
      </c>
      <c r="AA6314">
        <v>9.1999999999999998E-2</v>
      </c>
      <c r="AB6314">
        <v>9.9000000000000005E-2</v>
      </c>
      <c r="AC6314">
        <v>0.1</v>
      </c>
      <c r="AD6314">
        <v>0.10299999999999999</v>
      </c>
      <c r="AE6314">
        <v>0.105</v>
      </c>
      <c r="AF6314">
        <v>0.109</v>
      </c>
      <c r="AG6314">
        <v>0.109</v>
      </c>
      <c r="AH6314">
        <v>0.123</v>
      </c>
      <c r="AI6314">
        <v>0.126</v>
      </c>
      <c r="AJ6314">
        <v>0.151</v>
      </c>
      <c r="AK6314">
        <v>0.16900000000000001</v>
      </c>
      <c r="AL6314">
        <v>0.193</v>
      </c>
      <c r="AM6314">
        <v>0.217</v>
      </c>
      <c r="AN6314">
        <v>0.24399999999999999</v>
      </c>
      <c r="AO6314">
        <v>0.26600000000000001</v>
      </c>
      <c r="AP6314">
        <v>0.27</v>
      </c>
      <c r="AQ6314">
        <v>0.27200000000000002</v>
      </c>
      <c r="AR6314">
        <v>0.27400000000000002</v>
      </c>
      <c r="AS6314">
        <v>0.27400000000000002</v>
      </c>
      <c r="AT6314">
        <v>0.27100000000000002</v>
      </c>
      <c r="AU6314">
        <v>0.26600000000000001</v>
      </c>
      <c r="AV6314">
        <v>0.26200000000000001</v>
      </c>
      <c r="AW6314">
        <v>0.26100000000000001</v>
      </c>
      <c r="AX6314">
        <v>0.26</v>
      </c>
      <c r="AY6314">
        <v>0.25900000000000001</v>
      </c>
      <c r="AZ6314">
        <v>0.25700000000000001</v>
      </c>
      <c r="BA6314">
        <v>0.254</v>
      </c>
      <c r="BB6314">
        <v>0.252</v>
      </c>
      <c r="BC6314">
        <v>2018</v>
      </c>
    </row>
    <row r="6315" spans="1:55" x14ac:dyDescent="0.25">
      <c r="A6315">
        <v>453</v>
      </c>
      <c r="B6315" t="s">
        <v>1534</v>
      </c>
      <c r="C6315" t="s">
        <v>275</v>
      </c>
      <c r="D6315" t="s">
        <v>1535</v>
      </c>
      <c r="E6315" t="s">
        <v>276</v>
      </c>
      <c r="F6315" t="s">
        <v>277</v>
      </c>
      <c r="G6315" t="s">
        <v>278</v>
      </c>
      <c r="I6315" t="s">
        <v>243</v>
      </c>
      <c r="J6315">
        <v>1.619</v>
      </c>
      <c r="K6315">
        <v>1.6950000000000001</v>
      </c>
      <c r="L6315">
        <v>1.5249999999999999</v>
      </c>
      <c r="M6315">
        <v>1.32</v>
      </c>
      <c r="N6315">
        <v>1.1379999999999999</v>
      </c>
      <c r="O6315">
        <v>1.1870000000000001</v>
      </c>
      <c r="P6315">
        <v>0.88600000000000001</v>
      </c>
      <c r="Q6315">
        <v>0.90300000000000002</v>
      </c>
      <c r="R6315">
        <v>0.79900000000000004</v>
      </c>
      <c r="S6315">
        <v>0.77100000000000002</v>
      </c>
      <c r="T6315">
        <v>1.2130000000000001</v>
      </c>
      <c r="U6315">
        <v>1.115</v>
      </c>
      <c r="V6315">
        <v>1.0880000000000001</v>
      </c>
      <c r="W6315">
        <v>1.008</v>
      </c>
      <c r="X6315">
        <v>1.0029999999999999</v>
      </c>
      <c r="Y6315">
        <v>1.0589999999999999</v>
      </c>
      <c r="Z6315">
        <v>1.109</v>
      </c>
      <c r="AA6315">
        <v>1.046</v>
      </c>
      <c r="AB6315">
        <v>0.84399999999999997</v>
      </c>
      <c r="AC6315">
        <v>0.96399999999999997</v>
      </c>
      <c r="AD6315">
        <v>1.2509999999999999</v>
      </c>
      <c r="AE6315">
        <v>1.163</v>
      </c>
      <c r="AF6315">
        <v>1.18</v>
      </c>
      <c r="AG6315">
        <v>1.357</v>
      </c>
      <c r="AH6315">
        <v>1.4950000000000001</v>
      </c>
      <c r="AI6315">
        <v>1.8919999999999999</v>
      </c>
      <c r="AJ6315">
        <v>1.99</v>
      </c>
      <c r="AK6315">
        <v>2.1509999999999998</v>
      </c>
      <c r="AL6315">
        <v>2.593</v>
      </c>
      <c r="AM6315">
        <v>1.95</v>
      </c>
      <c r="AN6315">
        <v>2.0880000000000001</v>
      </c>
      <c r="AO6315">
        <v>2.419</v>
      </c>
      <c r="AP6315">
        <v>2.524</v>
      </c>
      <c r="AQ6315">
        <v>2.5270000000000001</v>
      </c>
      <c r="AR6315">
        <v>2.4750000000000001</v>
      </c>
      <c r="AS6315">
        <v>1.853</v>
      </c>
      <c r="AT6315">
        <v>1.6839999999999999</v>
      </c>
      <c r="AU6315">
        <v>1.79</v>
      </c>
      <c r="AV6315">
        <v>1.9750000000000001</v>
      </c>
      <c r="AW6315">
        <v>1.9</v>
      </c>
      <c r="AX6315">
        <v>1.9019999999999999</v>
      </c>
      <c r="AY6315">
        <v>1.8839999999999999</v>
      </c>
      <c r="AZ6315">
        <v>1.885</v>
      </c>
      <c r="BA6315">
        <v>1.8919999999999999</v>
      </c>
      <c r="BB6315">
        <v>1.9079999999999999</v>
      </c>
      <c r="BC6315">
        <v>2018</v>
      </c>
    </row>
    <row r="6316" spans="1:55" x14ac:dyDescent="0.25">
      <c r="A6316">
        <v>453</v>
      </c>
      <c r="B6316" t="s">
        <v>1534</v>
      </c>
      <c r="C6316" t="s">
        <v>279</v>
      </c>
      <c r="D6316" t="s">
        <v>1535</v>
      </c>
      <c r="E6316" t="s">
        <v>280</v>
      </c>
      <c r="F6316" t="s">
        <v>281</v>
      </c>
      <c r="G6316" t="s">
        <v>282</v>
      </c>
    </row>
    <row r="6317" spans="1:55" x14ac:dyDescent="0.25">
      <c r="A6317">
        <v>453</v>
      </c>
      <c r="B6317" t="s">
        <v>1534</v>
      </c>
      <c r="C6317" t="s">
        <v>283</v>
      </c>
      <c r="D6317" t="s">
        <v>1535</v>
      </c>
      <c r="E6317" t="s">
        <v>284</v>
      </c>
      <c r="F6317" t="s">
        <v>285</v>
      </c>
      <c r="G6317" t="s">
        <v>282</v>
      </c>
      <c r="I6317" t="s">
        <v>1536</v>
      </c>
      <c r="J6317">
        <v>51.66</v>
      </c>
      <c r="K6317">
        <v>45.89</v>
      </c>
      <c r="L6317">
        <v>34.847000000000001</v>
      </c>
      <c r="M6317">
        <v>25.454000000000001</v>
      </c>
      <c r="N6317">
        <v>41.48</v>
      </c>
      <c r="O6317">
        <v>30.408999999999999</v>
      </c>
      <c r="P6317">
        <v>13.942</v>
      </c>
      <c r="Q6317">
        <v>16.137</v>
      </c>
      <c r="R6317">
        <v>14.864000000000001</v>
      </c>
      <c r="S6317">
        <v>21.643999999999998</v>
      </c>
      <c r="T6317">
        <v>23.516999999999999</v>
      </c>
      <c r="U6317">
        <v>19.411000000000001</v>
      </c>
      <c r="V6317">
        <v>18.012</v>
      </c>
      <c r="W6317">
        <v>10.372999999999999</v>
      </c>
      <c r="X6317">
        <v>17.553999999999998</v>
      </c>
      <c r="Y6317">
        <v>23.081</v>
      </c>
      <c r="Z6317">
        <v>22.225999999999999</v>
      </c>
      <c r="AA6317">
        <v>33.761000000000003</v>
      </c>
      <c r="AB6317">
        <v>26.332000000000001</v>
      </c>
      <c r="AC6317">
        <v>38.954999999999998</v>
      </c>
      <c r="AD6317">
        <v>49.27</v>
      </c>
      <c r="AE6317">
        <v>52.792999999999999</v>
      </c>
      <c r="AF6317">
        <v>52.395000000000003</v>
      </c>
      <c r="AG6317">
        <v>59.316000000000003</v>
      </c>
      <c r="AH6317">
        <v>55.308</v>
      </c>
      <c r="AI6317">
        <v>51.11</v>
      </c>
      <c r="AJ6317">
        <v>57.426000000000002</v>
      </c>
      <c r="AK6317">
        <v>60.390999999999998</v>
      </c>
      <c r="AL6317">
        <v>64.188999999999993</v>
      </c>
      <c r="AM6317">
        <v>49.497</v>
      </c>
      <c r="AN6317">
        <v>50.418999999999997</v>
      </c>
      <c r="AO6317">
        <v>60.098999999999997</v>
      </c>
      <c r="AP6317">
        <v>60.329000000000001</v>
      </c>
      <c r="AQ6317">
        <v>58.252000000000002</v>
      </c>
      <c r="AR6317">
        <v>55.749000000000002</v>
      </c>
      <c r="AS6317">
        <v>45.569000000000003</v>
      </c>
      <c r="AT6317">
        <v>43.362000000000002</v>
      </c>
      <c r="AU6317">
        <v>48.451999999999998</v>
      </c>
      <c r="AV6317">
        <v>55.134</v>
      </c>
      <c r="AW6317">
        <v>53.335999999999999</v>
      </c>
      <c r="AX6317">
        <v>54.701000000000001</v>
      </c>
      <c r="AY6317">
        <v>54.213999999999999</v>
      </c>
      <c r="AZ6317">
        <v>53.796999999999997</v>
      </c>
      <c r="BA6317">
        <v>51.058999999999997</v>
      </c>
      <c r="BB6317">
        <v>49.561999999999998</v>
      </c>
      <c r="BC6317">
        <v>2018</v>
      </c>
    </row>
    <row r="6318" spans="1:55" x14ac:dyDescent="0.25">
      <c r="A6318">
        <v>453</v>
      </c>
      <c r="B6318" t="s">
        <v>1534</v>
      </c>
      <c r="C6318" t="s">
        <v>286</v>
      </c>
      <c r="D6318" t="s">
        <v>1535</v>
      </c>
      <c r="E6318" t="s">
        <v>287</v>
      </c>
      <c r="F6318" t="s">
        <v>288</v>
      </c>
      <c r="G6318" t="s">
        <v>250</v>
      </c>
      <c r="I6318" t="s">
        <v>1537</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103.358</v>
      </c>
      <c r="AS6318">
        <v>105.233</v>
      </c>
      <c r="AT6318">
        <v>108.05</v>
      </c>
      <c r="AU6318">
        <v>108.477</v>
      </c>
      <c r="AV6318">
        <v>108.718</v>
      </c>
      <c r="AW6318">
        <v>108.861</v>
      </c>
      <c r="AX6318">
        <v>112.91800000000001</v>
      </c>
      <c r="AY6318">
        <v>115.536</v>
      </c>
      <c r="AZ6318">
        <v>117.864</v>
      </c>
      <c r="BA6318">
        <v>120.211</v>
      </c>
      <c r="BB6318">
        <v>122.57599999999999</v>
      </c>
      <c r="BC6318">
        <v>2018</v>
      </c>
    </row>
    <row r="6319" spans="1:55" x14ac:dyDescent="0.25">
      <c r="A6319">
        <v>453</v>
      </c>
      <c r="B6319" t="s">
        <v>1534</v>
      </c>
      <c r="C6319" t="s">
        <v>290</v>
      </c>
      <c r="D6319" t="s">
        <v>1535</v>
      </c>
      <c r="E6319" t="s">
        <v>287</v>
      </c>
      <c r="F6319" t="s">
        <v>291</v>
      </c>
      <c r="G6319" t="s">
        <v>235</v>
      </c>
      <c r="I6319" t="s">
        <v>292</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3.3580000000000001</v>
      </c>
      <c r="AS6319">
        <v>1.8140000000000001</v>
      </c>
      <c r="AT6319">
        <v>2.677</v>
      </c>
      <c r="AU6319">
        <v>0.39500000000000002</v>
      </c>
      <c r="AV6319">
        <v>0.223</v>
      </c>
      <c r="AW6319">
        <v>0.13100000000000001</v>
      </c>
      <c r="AX6319">
        <v>3.7269999999999999</v>
      </c>
      <c r="AY6319">
        <v>2.3180000000000001</v>
      </c>
      <c r="AZ6319">
        <v>2.0150000000000001</v>
      </c>
      <c r="BA6319">
        <v>1.9910000000000001</v>
      </c>
      <c r="BB6319">
        <v>1.9670000000000001</v>
      </c>
      <c r="BC6319">
        <v>2018</v>
      </c>
    </row>
    <row r="6320" spans="1:55" x14ac:dyDescent="0.25">
      <c r="A6320">
        <v>453</v>
      </c>
      <c r="B6320" t="s">
        <v>1534</v>
      </c>
      <c r="C6320" t="s">
        <v>293</v>
      </c>
      <c r="D6320" t="s">
        <v>1535</v>
      </c>
      <c r="E6320" t="s">
        <v>294</v>
      </c>
      <c r="F6320" t="s">
        <v>295</v>
      </c>
      <c r="G6320" t="s">
        <v>250</v>
      </c>
    </row>
    <row r="6321" spans="1:55" x14ac:dyDescent="0.25">
      <c r="A6321">
        <v>453</v>
      </c>
      <c r="B6321" t="s">
        <v>1534</v>
      </c>
      <c r="C6321" t="s">
        <v>296</v>
      </c>
      <c r="D6321" t="s">
        <v>1535</v>
      </c>
      <c r="E6321" t="s">
        <v>294</v>
      </c>
      <c r="F6321" t="s">
        <v>297</v>
      </c>
      <c r="G6321" t="s">
        <v>235</v>
      </c>
    </row>
    <row r="6322" spans="1:55" x14ac:dyDescent="0.25">
      <c r="A6322">
        <v>453</v>
      </c>
      <c r="B6322" t="s">
        <v>1534</v>
      </c>
      <c r="C6322" t="s">
        <v>299</v>
      </c>
      <c r="D6322" t="s">
        <v>1535</v>
      </c>
      <c r="E6322" t="s">
        <v>300</v>
      </c>
      <c r="G6322" t="s">
        <v>274</v>
      </c>
    </row>
    <row r="6323" spans="1:55" x14ac:dyDescent="0.25">
      <c r="A6323">
        <v>453</v>
      </c>
      <c r="B6323" t="s">
        <v>1534</v>
      </c>
      <c r="C6323" t="s">
        <v>301</v>
      </c>
      <c r="D6323" t="s">
        <v>1535</v>
      </c>
      <c r="E6323" t="s">
        <v>302</v>
      </c>
      <c r="F6323" t="s">
        <v>303</v>
      </c>
      <c r="G6323" t="s">
        <v>235</v>
      </c>
      <c r="I6323" t="s">
        <v>1538</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-0.81699999999999995</v>
      </c>
      <c r="AW6323">
        <v>2.0649999999999999</v>
      </c>
      <c r="AX6323">
        <v>-0.35599999999999998</v>
      </c>
      <c r="AY6323">
        <v>0.59599999999999997</v>
      </c>
      <c r="AZ6323">
        <v>3.2069999999999999</v>
      </c>
      <c r="BA6323">
        <v>-2.1949999999999998</v>
      </c>
      <c r="BB6323">
        <v>1.2769999999999999</v>
      </c>
      <c r="BC6323">
        <v>2018</v>
      </c>
    </row>
    <row r="6324" spans="1:55" x14ac:dyDescent="0.25">
      <c r="A6324">
        <v>453</v>
      </c>
      <c r="B6324" t="s">
        <v>1534</v>
      </c>
      <c r="C6324" t="s">
        <v>305</v>
      </c>
      <c r="D6324" t="s">
        <v>1535</v>
      </c>
      <c r="E6324" t="s">
        <v>306</v>
      </c>
      <c r="F6324" t="s">
        <v>307</v>
      </c>
      <c r="G6324" t="s">
        <v>235</v>
      </c>
      <c r="I6324" t="s">
        <v>1538</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12.935</v>
      </c>
      <c r="W6324">
        <v>-3.7559999999999998</v>
      </c>
      <c r="X6324">
        <v>-1.9830000000000001</v>
      </c>
      <c r="Y6324">
        <v>25.402000000000001</v>
      </c>
      <c r="Z6324">
        <v>13.967000000000001</v>
      </c>
      <c r="AA6324">
        <v>33.095999999999997</v>
      </c>
      <c r="AB6324">
        <v>0.32300000000000001</v>
      </c>
      <c r="AC6324">
        <v>-4.9080000000000004</v>
      </c>
      <c r="AD6324">
        <v>-3.8490000000000002</v>
      </c>
      <c r="AE6324">
        <v>20.306999999999999</v>
      </c>
      <c r="AF6324">
        <v>12.945</v>
      </c>
      <c r="AG6324">
        <v>11.95</v>
      </c>
      <c r="AH6324">
        <v>16.266999999999999</v>
      </c>
      <c r="AI6324">
        <v>63.826000000000001</v>
      </c>
      <c r="AJ6324">
        <v>55.856999999999999</v>
      </c>
      <c r="AK6324">
        <v>35.378</v>
      </c>
      <c r="AL6324">
        <v>6.9219999999999997</v>
      </c>
      <c r="AM6324">
        <v>-4.484</v>
      </c>
      <c r="AN6324">
        <v>-13.375999999999999</v>
      </c>
      <c r="AO6324">
        <v>16.698</v>
      </c>
      <c r="AP6324">
        <v>16.248000000000001</v>
      </c>
      <c r="AQ6324">
        <v>7.1950000000000003</v>
      </c>
      <c r="AR6324">
        <v>1.046</v>
      </c>
      <c r="AS6324">
        <v>-0.104</v>
      </c>
      <c r="AT6324">
        <v>17.12</v>
      </c>
      <c r="AU6324">
        <v>-7.0730000000000004</v>
      </c>
      <c r="AV6324">
        <v>4.32</v>
      </c>
      <c r="AW6324">
        <v>1.2090000000000001</v>
      </c>
      <c r="AX6324">
        <v>1.294</v>
      </c>
      <c r="AY6324">
        <v>2.169</v>
      </c>
      <c r="AZ6324">
        <v>6.6989999999999998</v>
      </c>
      <c r="BA6324">
        <v>-4.8659999999999997</v>
      </c>
      <c r="BB6324">
        <v>-0.23200000000000001</v>
      </c>
      <c r="BC6324">
        <v>2018</v>
      </c>
    </row>
    <row r="6325" spans="1:55" x14ac:dyDescent="0.25">
      <c r="A6325">
        <v>453</v>
      </c>
      <c r="B6325" t="s">
        <v>1534</v>
      </c>
      <c r="C6325" t="s">
        <v>308</v>
      </c>
      <c r="D6325" t="s">
        <v>1535</v>
      </c>
      <c r="E6325" t="s">
        <v>309</v>
      </c>
      <c r="F6325" t="s">
        <v>310</v>
      </c>
      <c r="G6325" t="s">
        <v>235</v>
      </c>
      <c r="I6325" t="s">
        <v>1538</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5.9610000000000003</v>
      </c>
      <c r="AE6325">
        <v>-5.4169999999999998</v>
      </c>
      <c r="AF6325">
        <v>4.7949999999999999</v>
      </c>
      <c r="AG6325">
        <v>-8.3140000000000001</v>
      </c>
      <c r="AH6325">
        <v>25.983000000000001</v>
      </c>
      <c r="AI6325">
        <v>10.375</v>
      </c>
      <c r="AJ6325">
        <v>16.373999999999999</v>
      </c>
      <c r="AK6325">
        <v>13.842000000000001</v>
      </c>
      <c r="AL6325">
        <v>15.407999999999999</v>
      </c>
      <c r="AM6325">
        <v>2.0830000000000002</v>
      </c>
      <c r="AN6325">
        <v>31.268000000000001</v>
      </c>
      <c r="AO6325">
        <v>19.934999999999999</v>
      </c>
      <c r="AP6325">
        <v>11.137</v>
      </c>
      <c r="AQ6325">
        <v>1.286</v>
      </c>
      <c r="AR6325">
        <v>0.40100000000000002</v>
      </c>
      <c r="AS6325">
        <v>-1.3919999999999999</v>
      </c>
      <c r="AT6325">
        <v>-3.8839999999999999</v>
      </c>
      <c r="AU6325">
        <v>0.67200000000000004</v>
      </c>
      <c r="AV6325">
        <v>4.0069999999999997</v>
      </c>
      <c r="AW6325">
        <v>-1.157</v>
      </c>
      <c r="AX6325">
        <v>3.1E-2</v>
      </c>
      <c r="AY6325">
        <v>1.4</v>
      </c>
      <c r="AZ6325">
        <v>3.4910000000000001</v>
      </c>
      <c r="BA6325">
        <v>-0.8</v>
      </c>
      <c r="BB6325">
        <v>2.298</v>
      </c>
      <c r="BC6325">
        <v>2018</v>
      </c>
    </row>
    <row r="6326" spans="1:55" x14ac:dyDescent="0.25">
      <c r="A6326">
        <v>453</v>
      </c>
      <c r="B6326" t="s">
        <v>1534</v>
      </c>
      <c r="C6326" t="s">
        <v>311</v>
      </c>
      <c r="D6326" t="s">
        <v>1535</v>
      </c>
      <c r="E6326" t="s">
        <v>312</v>
      </c>
      <c r="F6326" t="s">
        <v>313</v>
      </c>
      <c r="G6326" t="s">
        <v>235</v>
      </c>
      <c r="I6326" t="s">
        <v>1538</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63.180999999999997</v>
      </c>
      <c r="AD6326">
        <v>5.641</v>
      </c>
      <c r="AE6326">
        <v>-6.3639999999999999</v>
      </c>
      <c r="AF6326">
        <v>4.95</v>
      </c>
      <c r="AG6326">
        <v>-9.3390000000000004</v>
      </c>
      <c r="AH6326">
        <v>25.507000000000001</v>
      </c>
      <c r="AI6326">
        <v>7.6639999999999997</v>
      </c>
      <c r="AJ6326">
        <v>15.391</v>
      </c>
      <c r="AK6326">
        <v>16.016999999999999</v>
      </c>
      <c r="AL6326">
        <v>16.536999999999999</v>
      </c>
      <c r="AM6326">
        <v>3.7829999999999999</v>
      </c>
      <c r="AN6326">
        <v>30.826000000000001</v>
      </c>
      <c r="AO6326">
        <v>16.795000000000002</v>
      </c>
      <c r="AP6326">
        <v>10.034000000000001</v>
      </c>
      <c r="AQ6326">
        <v>-0.629</v>
      </c>
      <c r="AR6326">
        <v>-1.778</v>
      </c>
      <c r="AS6326">
        <v>-2.8439999999999999</v>
      </c>
      <c r="AT6326">
        <v>-5.1050000000000004</v>
      </c>
      <c r="AU6326">
        <v>-1.0329999999999999</v>
      </c>
      <c r="AV6326">
        <v>5.4560000000000004</v>
      </c>
      <c r="AW6326">
        <v>-0.55400000000000005</v>
      </c>
      <c r="AX6326">
        <v>1.1259999999999999</v>
      </c>
      <c r="AY6326">
        <v>1.1579999999999999</v>
      </c>
      <c r="AZ6326">
        <v>0.19600000000000001</v>
      </c>
      <c r="BA6326">
        <v>-0.33800000000000002</v>
      </c>
      <c r="BB6326">
        <v>2.0569999999999999</v>
      </c>
      <c r="BC6326">
        <v>2018</v>
      </c>
    </row>
    <row r="6327" spans="1:55" x14ac:dyDescent="0.25">
      <c r="A6327">
        <v>453</v>
      </c>
      <c r="B6327" t="s">
        <v>1534</v>
      </c>
      <c r="C6327" t="s">
        <v>314</v>
      </c>
      <c r="D6327" t="s">
        <v>1535</v>
      </c>
      <c r="E6327" t="s">
        <v>315</v>
      </c>
      <c r="F6327" t="s">
        <v>316</v>
      </c>
      <c r="G6327" t="s">
        <v>317</v>
      </c>
    </row>
    <row r="6328" spans="1:55" x14ac:dyDescent="0.25">
      <c r="A6328">
        <v>453</v>
      </c>
      <c r="B6328" t="s">
        <v>1534</v>
      </c>
      <c r="C6328" t="s">
        <v>318</v>
      </c>
      <c r="D6328" t="s">
        <v>1535</v>
      </c>
      <c r="E6328" t="s">
        <v>319</v>
      </c>
      <c r="F6328" t="s">
        <v>320</v>
      </c>
      <c r="G6328" t="s">
        <v>321</v>
      </c>
      <c r="H6328" t="s">
        <v>322</v>
      </c>
    </row>
    <row r="6329" spans="1:55" x14ac:dyDescent="0.25">
      <c r="A6329">
        <v>453</v>
      </c>
      <c r="B6329" t="s">
        <v>1534</v>
      </c>
      <c r="C6329" t="s">
        <v>323</v>
      </c>
      <c r="D6329" t="s">
        <v>1535</v>
      </c>
      <c r="E6329" t="s">
        <v>324</v>
      </c>
      <c r="F6329" t="s">
        <v>325</v>
      </c>
      <c r="G6329" t="s">
        <v>321</v>
      </c>
      <c r="H6329" t="s">
        <v>322</v>
      </c>
      <c r="I6329" t="s">
        <v>1539</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2.657</v>
      </c>
      <c r="AV6329">
        <v>2.7189999999999999</v>
      </c>
      <c r="AW6329">
        <v>2.7530000000000001</v>
      </c>
      <c r="AX6329">
        <v>2.76</v>
      </c>
      <c r="AY6329">
        <v>2.7669999999999999</v>
      </c>
      <c r="AZ6329">
        <v>2.774</v>
      </c>
      <c r="BA6329">
        <v>2.7810000000000001</v>
      </c>
      <c r="BB6329">
        <v>2.7879999999999998</v>
      </c>
      <c r="BC6329">
        <v>2017</v>
      </c>
    </row>
    <row r="6330" spans="1:55" x14ac:dyDescent="0.25">
      <c r="A6330">
        <v>453</v>
      </c>
      <c r="B6330" t="s">
        <v>1534</v>
      </c>
      <c r="C6330" t="s">
        <v>327</v>
      </c>
      <c r="D6330" t="s">
        <v>1535</v>
      </c>
      <c r="E6330" t="s">
        <v>328</v>
      </c>
      <c r="F6330" t="s">
        <v>329</v>
      </c>
      <c r="G6330" t="s">
        <v>229</v>
      </c>
      <c r="H6330" t="s">
        <v>230</v>
      </c>
      <c r="I6330" t="s">
        <v>1540</v>
      </c>
      <c r="J6330" t="s">
        <v>232</v>
      </c>
      <c r="K6330" t="s">
        <v>232</v>
      </c>
      <c r="L6330" t="s">
        <v>232</v>
      </c>
      <c r="M6330" t="s">
        <v>232</v>
      </c>
      <c r="N6330" t="s">
        <v>232</v>
      </c>
      <c r="O6330" t="s">
        <v>232</v>
      </c>
      <c r="P6330" t="s">
        <v>232</v>
      </c>
      <c r="Q6330" t="s">
        <v>232</v>
      </c>
      <c r="R6330" t="s">
        <v>232</v>
      </c>
      <c r="S6330" t="s">
        <v>232</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282.29000000000002</v>
      </c>
      <c r="AQ6330">
        <v>360.61599999999999</v>
      </c>
      <c r="AR6330">
        <v>358.37400000000002</v>
      </c>
      <c r="AS6330">
        <v>275.40100000000001</v>
      </c>
      <c r="AT6330">
        <v>191.99700000000001</v>
      </c>
      <c r="AU6330">
        <v>185.416</v>
      </c>
      <c r="AV6330">
        <v>243.029</v>
      </c>
      <c r="AW6330">
        <v>252.9</v>
      </c>
      <c r="AX6330">
        <v>258.95</v>
      </c>
      <c r="AY6330">
        <v>264.12400000000002</v>
      </c>
      <c r="AZ6330">
        <v>270.08199999999999</v>
      </c>
      <c r="BA6330">
        <v>277.18700000000001</v>
      </c>
      <c r="BB6330">
        <v>287.46600000000001</v>
      </c>
      <c r="BC6330">
        <v>2018</v>
      </c>
    </row>
    <row r="6331" spans="1:55" x14ac:dyDescent="0.25">
      <c r="A6331">
        <v>453</v>
      </c>
      <c r="B6331" t="s">
        <v>1534</v>
      </c>
      <c r="C6331" t="s">
        <v>331</v>
      </c>
      <c r="D6331" t="s">
        <v>1535</v>
      </c>
      <c r="E6331" t="s">
        <v>328</v>
      </c>
      <c r="F6331" t="s">
        <v>329</v>
      </c>
      <c r="G6331" t="s">
        <v>282</v>
      </c>
      <c r="I6331" t="s">
        <v>332</v>
      </c>
      <c r="J6331" t="s">
        <v>232</v>
      </c>
      <c r="K6331" t="s">
        <v>232</v>
      </c>
      <c r="L6331" t="s">
        <v>232</v>
      </c>
      <c r="M6331" t="s">
        <v>232</v>
      </c>
      <c r="N6331" t="s">
        <v>232</v>
      </c>
      <c r="O6331" t="s">
        <v>232</v>
      </c>
      <c r="P6331" t="s">
        <v>232</v>
      </c>
      <c r="Q6331" t="s">
        <v>232</v>
      </c>
      <c r="R6331" t="s">
        <v>232</v>
      </c>
      <c r="S6331" t="s">
        <v>232</v>
      </c>
      <c r="T6331">
        <v>45.292999999999999</v>
      </c>
      <c r="U6331">
        <v>44.542999999999999</v>
      </c>
      <c r="V6331">
        <v>42.963999999999999</v>
      </c>
      <c r="W6331">
        <v>43.204999999999998</v>
      </c>
      <c r="X6331">
        <v>38.677999999999997</v>
      </c>
      <c r="Y6331">
        <v>39.170999999999999</v>
      </c>
      <c r="Z6331">
        <v>39.771999999999998</v>
      </c>
      <c r="AA6331">
        <v>33.771000000000001</v>
      </c>
      <c r="AB6331">
        <v>39.817</v>
      </c>
      <c r="AC6331">
        <v>34.549999999999997</v>
      </c>
      <c r="AD6331">
        <v>35.036999999999999</v>
      </c>
      <c r="AE6331">
        <v>36.505000000000003</v>
      </c>
      <c r="AF6331">
        <v>39.411000000000001</v>
      </c>
      <c r="AG6331">
        <v>35.49</v>
      </c>
      <c r="AH6331">
        <v>46.588999999999999</v>
      </c>
      <c r="AI6331">
        <v>39.71</v>
      </c>
      <c r="AJ6331">
        <v>37.363</v>
      </c>
      <c r="AK6331">
        <v>38.725999999999999</v>
      </c>
      <c r="AL6331">
        <v>33.042000000000002</v>
      </c>
      <c r="AM6331">
        <v>47.405999999999999</v>
      </c>
      <c r="AN6331">
        <v>37.390999999999998</v>
      </c>
      <c r="AO6331">
        <v>35.825000000000003</v>
      </c>
      <c r="AP6331">
        <v>41.509</v>
      </c>
      <c r="AQ6331">
        <v>49.851999999999997</v>
      </c>
      <c r="AR6331">
        <v>47.741</v>
      </c>
      <c r="AS6331">
        <v>46.779000000000003</v>
      </c>
      <c r="AT6331">
        <v>34.762999999999998</v>
      </c>
      <c r="AU6331">
        <v>30.515000000000001</v>
      </c>
      <c r="AV6331">
        <v>34.692999999999998</v>
      </c>
      <c r="AW6331">
        <v>35.905999999999999</v>
      </c>
      <c r="AX6331">
        <v>34.871000000000002</v>
      </c>
      <c r="AY6331">
        <v>34.052</v>
      </c>
      <c r="AZ6331">
        <v>33.213000000000001</v>
      </c>
      <c r="BA6331">
        <v>32.529000000000003</v>
      </c>
      <c r="BB6331">
        <v>31.823</v>
      </c>
      <c r="BC6331">
        <v>2018</v>
      </c>
    </row>
    <row r="6332" spans="1:55" x14ac:dyDescent="0.25">
      <c r="A6332">
        <v>453</v>
      </c>
      <c r="B6332" t="s">
        <v>1534</v>
      </c>
      <c r="C6332" t="s">
        <v>333</v>
      </c>
      <c r="D6332" t="s">
        <v>1535</v>
      </c>
      <c r="E6332" t="s">
        <v>334</v>
      </c>
      <c r="F6332" t="s">
        <v>335</v>
      </c>
      <c r="G6332" t="s">
        <v>229</v>
      </c>
      <c r="H6332" t="s">
        <v>230</v>
      </c>
      <c r="I6332" t="s">
        <v>1540</v>
      </c>
      <c r="J6332" t="s">
        <v>232</v>
      </c>
      <c r="K6332" t="s">
        <v>232</v>
      </c>
      <c r="L6332" t="s">
        <v>232</v>
      </c>
      <c r="M6332" t="s">
        <v>232</v>
      </c>
      <c r="N6332" t="s">
        <v>232</v>
      </c>
      <c r="O6332" t="s">
        <v>232</v>
      </c>
      <c r="P6332" t="s">
        <v>232</v>
      </c>
      <c r="Q6332" t="s">
        <v>232</v>
      </c>
      <c r="R6332" t="s">
        <v>232</v>
      </c>
      <c r="S6332" t="s">
        <v>232</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174.06100000000001</v>
      </c>
      <c r="AP6332">
        <v>210.732</v>
      </c>
      <c r="AQ6332">
        <v>204.65899999999999</v>
      </c>
      <c r="AR6332">
        <v>250.70699999999999</v>
      </c>
      <c r="AS6332">
        <v>248.82</v>
      </c>
      <c r="AT6332">
        <v>221.685</v>
      </c>
      <c r="AU6332">
        <v>203.26499999999999</v>
      </c>
      <c r="AV6332">
        <v>206.19499999999999</v>
      </c>
      <c r="AW6332">
        <v>209.85499999999999</v>
      </c>
      <c r="AX6332">
        <v>210.196</v>
      </c>
      <c r="AY6332">
        <v>214.566</v>
      </c>
      <c r="AZ6332">
        <v>215.45400000000001</v>
      </c>
      <c r="BA6332">
        <v>222.477</v>
      </c>
      <c r="BB6332">
        <v>228.376</v>
      </c>
      <c r="BC6332">
        <v>2018</v>
      </c>
    </row>
    <row r="6333" spans="1:55" x14ac:dyDescent="0.25">
      <c r="A6333">
        <v>453</v>
      </c>
      <c r="B6333" t="s">
        <v>1534</v>
      </c>
      <c r="C6333" t="s">
        <v>336</v>
      </c>
      <c r="D6333" t="s">
        <v>1535</v>
      </c>
      <c r="E6333" t="s">
        <v>334</v>
      </c>
      <c r="F6333" t="s">
        <v>335</v>
      </c>
      <c r="G6333" t="s">
        <v>282</v>
      </c>
      <c r="I6333" t="s">
        <v>337</v>
      </c>
      <c r="J6333" t="s">
        <v>232</v>
      </c>
      <c r="K6333" t="s">
        <v>232</v>
      </c>
      <c r="L6333" t="s">
        <v>232</v>
      </c>
      <c r="M6333" t="s">
        <v>232</v>
      </c>
      <c r="N6333" t="s">
        <v>232</v>
      </c>
      <c r="O6333" t="s">
        <v>232</v>
      </c>
      <c r="P6333" t="s">
        <v>232</v>
      </c>
      <c r="Q6333" t="s">
        <v>232</v>
      </c>
      <c r="R6333" t="s">
        <v>232</v>
      </c>
      <c r="S6333" t="s">
        <v>232</v>
      </c>
      <c r="T6333">
        <v>42.546999999999997</v>
      </c>
      <c r="U6333">
        <v>46.625999999999998</v>
      </c>
      <c r="V6333">
        <v>45.247999999999998</v>
      </c>
      <c r="W6333">
        <v>50.933</v>
      </c>
      <c r="X6333">
        <v>48.192</v>
      </c>
      <c r="Y6333">
        <v>44.042999999999999</v>
      </c>
      <c r="Z6333">
        <v>47.249000000000002</v>
      </c>
      <c r="AA6333">
        <v>42.075000000000003</v>
      </c>
      <c r="AB6333">
        <v>45.610999999999997</v>
      </c>
      <c r="AC6333">
        <v>38.506999999999998</v>
      </c>
      <c r="AD6333">
        <v>30.33</v>
      </c>
      <c r="AE6333">
        <v>32.034999999999997</v>
      </c>
      <c r="AF6333">
        <v>31.532</v>
      </c>
      <c r="AG6333">
        <v>28.727</v>
      </c>
      <c r="AH6333">
        <v>28.898</v>
      </c>
      <c r="AI6333">
        <v>29.059000000000001</v>
      </c>
      <c r="AJ6333">
        <v>28.452000000000002</v>
      </c>
      <c r="AK6333">
        <v>28.08</v>
      </c>
      <c r="AL6333">
        <v>23.006</v>
      </c>
      <c r="AM6333">
        <v>32.854999999999997</v>
      </c>
      <c r="AN6333">
        <v>30.611999999999998</v>
      </c>
      <c r="AO6333">
        <v>28.501999999999999</v>
      </c>
      <c r="AP6333">
        <v>30.986999999999998</v>
      </c>
      <c r="AQ6333">
        <v>28.292999999999999</v>
      </c>
      <c r="AR6333">
        <v>33.398000000000003</v>
      </c>
      <c r="AS6333">
        <v>42.264000000000003</v>
      </c>
      <c r="AT6333">
        <v>40.137999999999998</v>
      </c>
      <c r="AU6333">
        <v>33.453000000000003</v>
      </c>
      <c r="AV6333">
        <v>29.434999999999999</v>
      </c>
      <c r="AW6333">
        <v>29.794</v>
      </c>
      <c r="AX6333">
        <v>28.306000000000001</v>
      </c>
      <c r="AY6333">
        <v>27.663</v>
      </c>
      <c r="AZ6333">
        <v>26.495000000000001</v>
      </c>
      <c r="BA6333">
        <v>26.109000000000002</v>
      </c>
      <c r="BB6333">
        <v>25.282</v>
      </c>
      <c r="BC6333">
        <v>2018</v>
      </c>
    </row>
    <row r="6334" spans="1:55" x14ac:dyDescent="0.25">
      <c r="A6334">
        <v>453</v>
      </c>
      <c r="B6334" t="s">
        <v>1534</v>
      </c>
      <c r="C6334" t="s">
        <v>338</v>
      </c>
      <c r="D6334" t="s">
        <v>1535</v>
      </c>
      <c r="E6334" t="s">
        <v>339</v>
      </c>
      <c r="F6334" t="s">
        <v>340</v>
      </c>
      <c r="G6334" t="s">
        <v>229</v>
      </c>
      <c r="H6334" t="s">
        <v>230</v>
      </c>
      <c r="I6334" t="s">
        <v>1540</v>
      </c>
      <c r="J6334" t="s">
        <v>232</v>
      </c>
      <c r="K6334" t="s">
        <v>232</v>
      </c>
      <c r="L6334" t="s">
        <v>232</v>
      </c>
      <c r="M6334" t="s">
        <v>232</v>
      </c>
      <c r="N6334" t="s">
        <v>232</v>
      </c>
      <c r="O6334" t="s">
        <v>232</v>
      </c>
      <c r="P6334" t="s">
        <v>232</v>
      </c>
      <c r="Q6334" t="s">
        <v>232</v>
      </c>
      <c r="R6334" t="s">
        <v>232</v>
      </c>
      <c r="S6334" t="s">
        <v>232</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44.720999999999997</v>
      </c>
      <c r="AP6334">
        <v>71.558000000000007</v>
      </c>
      <c r="AQ6334">
        <v>155.95699999999999</v>
      </c>
      <c r="AR6334">
        <v>107.667</v>
      </c>
      <c r="AS6334">
        <v>26.581</v>
      </c>
      <c r="AT6334">
        <v>-29.687999999999999</v>
      </c>
      <c r="AU6334">
        <v>-17.849</v>
      </c>
      <c r="AV6334">
        <v>36.834000000000003</v>
      </c>
      <c r="AW6334">
        <v>43.045999999999999</v>
      </c>
      <c r="AX6334">
        <v>48.753</v>
      </c>
      <c r="AY6334">
        <v>49.558</v>
      </c>
      <c r="AZ6334">
        <v>54.627000000000002</v>
      </c>
      <c r="BA6334">
        <v>54.71</v>
      </c>
      <c r="BB6334">
        <v>59.09</v>
      </c>
      <c r="BC6334">
        <v>2018</v>
      </c>
    </row>
    <row r="6335" spans="1:55" x14ac:dyDescent="0.25">
      <c r="A6335">
        <v>453</v>
      </c>
      <c r="B6335" t="s">
        <v>1534</v>
      </c>
      <c r="C6335" t="s">
        <v>341</v>
      </c>
      <c r="D6335" t="s">
        <v>1535</v>
      </c>
      <c r="E6335" t="s">
        <v>339</v>
      </c>
      <c r="F6335" t="s">
        <v>340</v>
      </c>
      <c r="G6335" t="s">
        <v>282</v>
      </c>
      <c r="I6335" t="s">
        <v>342</v>
      </c>
      <c r="J6335" t="s">
        <v>232</v>
      </c>
      <c r="K6335" t="s">
        <v>232</v>
      </c>
      <c r="L6335" t="s">
        <v>232</v>
      </c>
      <c r="M6335" t="s">
        <v>232</v>
      </c>
      <c r="N6335" t="s">
        <v>232</v>
      </c>
      <c r="O6335" t="s">
        <v>232</v>
      </c>
      <c r="P6335" t="s">
        <v>232</v>
      </c>
      <c r="Q6335" t="s">
        <v>232</v>
      </c>
      <c r="R6335" t="s">
        <v>232</v>
      </c>
      <c r="S6335" t="s">
        <v>232</v>
      </c>
      <c r="T6335">
        <v>2.7469999999999999</v>
      </c>
      <c r="U6335">
        <v>-2.0819999999999999</v>
      </c>
      <c r="V6335">
        <v>-2.2850000000000001</v>
      </c>
      <c r="W6335">
        <v>-7.7270000000000003</v>
      </c>
      <c r="X6335">
        <v>-9.5139999999999993</v>
      </c>
      <c r="Y6335">
        <v>-4.8719999999999999</v>
      </c>
      <c r="Z6335">
        <v>-7.4770000000000003</v>
      </c>
      <c r="AA6335">
        <v>-8.3040000000000003</v>
      </c>
      <c r="AB6335">
        <v>-5.7939999999999996</v>
      </c>
      <c r="AC6335">
        <v>-3.9569999999999999</v>
      </c>
      <c r="AD6335">
        <v>4.7060000000000004</v>
      </c>
      <c r="AE6335">
        <v>4.47</v>
      </c>
      <c r="AF6335">
        <v>7.8789999999999996</v>
      </c>
      <c r="AG6335">
        <v>6.7619999999999996</v>
      </c>
      <c r="AH6335">
        <v>17.690999999999999</v>
      </c>
      <c r="AI6335">
        <v>10.651</v>
      </c>
      <c r="AJ6335">
        <v>8.9109999999999996</v>
      </c>
      <c r="AK6335">
        <v>10.646000000000001</v>
      </c>
      <c r="AL6335">
        <v>10.036</v>
      </c>
      <c r="AM6335">
        <v>14.551</v>
      </c>
      <c r="AN6335">
        <v>6.7789999999999999</v>
      </c>
      <c r="AO6335">
        <v>7.3230000000000004</v>
      </c>
      <c r="AP6335">
        <v>10.522</v>
      </c>
      <c r="AQ6335">
        <v>21.56</v>
      </c>
      <c r="AR6335">
        <v>14.343</v>
      </c>
      <c r="AS6335">
        <v>4.5149999999999997</v>
      </c>
      <c r="AT6335">
        <v>-5.375</v>
      </c>
      <c r="AU6335">
        <v>-2.9380000000000002</v>
      </c>
      <c r="AV6335">
        <v>5.258</v>
      </c>
      <c r="AW6335">
        <v>6.1109999999999998</v>
      </c>
      <c r="AX6335">
        <v>6.5650000000000004</v>
      </c>
      <c r="AY6335">
        <v>6.3890000000000002</v>
      </c>
      <c r="AZ6335">
        <v>6.718</v>
      </c>
      <c r="BA6335">
        <v>6.42</v>
      </c>
      <c r="BB6335">
        <v>6.5410000000000004</v>
      </c>
      <c r="BC6335">
        <v>2018</v>
      </c>
    </row>
    <row r="6336" spans="1:55" x14ac:dyDescent="0.25">
      <c r="A6336">
        <v>453</v>
      </c>
      <c r="B6336" t="s">
        <v>1534</v>
      </c>
      <c r="C6336" t="s">
        <v>343</v>
      </c>
      <c r="D6336" t="s">
        <v>1535</v>
      </c>
      <c r="E6336" t="s">
        <v>344</v>
      </c>
      <c r="F6336" t="s">
        <v>345</v>
      </c>
      <c r="G6336" t="s">
        <v>229</v>
      </c>
      <c r="H6336" t="s">
        <v>230</v>
      </c>
    </row>
    <row r="6337" spans="1:55" x14ac:dyDescent="0.25">
      <c r="A6337">
        <v>453</v>
      </c>
      <c r="B6337" t="s">
        <v>1534</v>
      </c>
      <c r="C6337" t="s">
        <v>346</v>
      </c>
      <c r="D6337" t="s">
        <v>1535</v>
      </c>
      <c r="E6337" t="s">
        <v>344</v>
      </c>
      <c r="F6337" t="s">
        <v>345</v>
      </c>
      <c r="G6337" t="s">
        <v>270</v>
      </c>
    </row>
    <row r="6338" spans="1:55" x14ac:dyDescent="0.25">
      <c r="A6338">
        <v>453</v>
      </c>
      <c r="B6338" t="s">
        <v>1534</v>
      </c>
      <c r="C6338" t="s">
        <v>347</v>
      </c>
      <c r="D6338" t="s">
        <v>1535</v>
      </c>
      <c r="E6338" t="s">
        <v>348</v>
      </c>
      <c r="F6338" t="s">
        <v>349</v>
      </c>
      <c r="G6338" t="s">
        <v>229</v>
      </c>
      <c r="H6338" t="s">
        <v>230</v>
      </c>
      <c r="I6338" t="s">
        <v>1540</v>
      </c>
      <c r="J6338" t="s">
        <v>232</v>
      </c>
      <c r="K6338" t="s">
        <v>232</v>
      </c>
      <c r="L6338" t="s">
        <v>232</v>
      </c>
      <c r="M6338" t="s">
        <v>232</v>
      </c>
      <c r="N6338" t="s">
        <v>232</v>
      </c>
      <c r="O6338" t="s">
        <v>232</v>
      </c>
      <c r="P6338" t="s">
        <v>232</v>
      </c>
      <c r="Q6338" t="s">
        <v>232</v>
      </c>
      <c r="R6338" t="s">
        <v>232</v>
      </c>
      <c r="S6338" t="s">
        <v>232</v>
      </c>
      <c r="T6338" t="s">
        <v>232</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53.591000000000001</v>
      </c>
      <c r="AP6338">
        <v>81.418999999999997</v>
      </c>
      <c r="AQ6338">
        <v>165.18700000000001</v>
      </c>
      <c r="AR6338">
        <v>116.467</v>
      </c>
      <c r="AS6338">
        <v>35.340000000000003</v>
      </c>
      <c r="AT6338">
        <v>-21.488</v>
      </c>
      <c r="AU6338">
        <v>-9.6620000000000008</v>
      </c>
      <c r="AV6338">
        <v>46.633000000000003</v>
      </c>
      <c r="AW6338">
        <v>53.813000000000002</v>
      </c>
      <c r="AX6338">
        <v>60.392000000000003</v>
      </c>
      <c r="AY6338">
        <v>60.384999999999998</v>
      </c>
      <c r="AZ6338">
        <v>64.766000000000005</v>
      </c>
      <c r="BA6338">
        <v>64.497</v>
      </c>
      <c r="BB6338">
        <v>68.393000000000001</v>
      </c>
      <c r="BC6338">
        <v>2018</v>
      </c>
    </row>
    <row r="6339" spans="1:55" x14ac:dyDescent="0.25">
      <c r="A6339">
        <v>453</v>
      </c>
      <c r="B6339" t="s">
        <v>1534</v>
      </c>
      <c r="C6339" t="s">
        <v>350</v>
      </c>
      <c r="D6339" t="s">
        <v>1535</v>
      </c>
      <c r="E6339" t="s">
        <v>348</v>
      </c>
      <c r="F6339" t="s">
        <v>349</v>
      </c>
      <c r="G6339" t="s">
        <v>282</v>
      </c>
      <c r="I6339" t="s">
        <v>351</v>
      </c>
      <c r="J6339" t="s">
        <v>232</v>
      </c>
      <c r="K6339" t="s">
        <v>232</v>
      </c>
      <c r="L6339" t="s">
        <v>232</v>
      </c>
      <c r="M6339" t="s">
        <v>232</v>
      </c>
      <c r="N6339" t="s">
        <v>232</v>
      </c>
      <c r="O6339" t="s">
        <v>232</v>
      </c>
      <c r="P6339" t="s">
        <v>232</v>
      </c>
      <c r="Q6339" t="s">
        <v>232</v>
      </c>
      <c r="R6339" t="s">
        <v>232</v>
      </c>
      <c r="S6339" t="s">
        <v>232</v>
      </c>
      <c r="T6339" t="s">
        <v>232</v>
      </c>
      <c r="U6339">
        <v>-0.435</v>
      </c>
      <c r="V6339">
        <v>-0.91700000000000004</v>
      </c>
      <c r="W6339">
        <v>-6.9059999999999997</v>
      </c>
      <c r="X6339">
        <v>-8.8040000000000003</v>
      </c>
      <c r="Y6339">
        <v>-1.7869999999999999</v>
      </c>
      <c r="Z6339">
        <v>-3.46</v>
      </c>
      <c r="AA6339">
        <v>-4.5190000000000001</v>
      </c>
      <c r="AB6339">
        <v>-0.20399999999999999</v>
      </c>
      <c r="AC6339">
        <v>1.107</v>
      </c>
      <c r="AD6339">
        <v>9.0589999999999993</v>
      </c>
      <c r="AE6339">
        <v>8.8849999999999998</v>
      </c>
      <c r="AF6339">
        <v>11.238</v>
      </c>
      <c r="AG6339">
        <v>9.1150000000000002</v>
      </c>
      <c r="AH6339">
        <v>19.332000000000001</v>
      </c>
      <c r="AI6339">
        <v>11.819000000000001</v>
      </c>
      <c r="AJ6339">
        <v>9.8040000000000003</v>
      </c>
      <c r="AK6339">
        <v>11.298999999999999</v>
      </c>
      <c r="AL6339">
        <v>10.522</v>
      </c>
      <c r="AM6339">
        <v>15.612</v>
      </c>
      <c r="AN6339">
        <v>7.9660000000000002</v>
      </c>
      <c r="AO6339">
        <v>8.7750000000000004</v>
      </c>
      <c r="AP6339">
        <v>11.972</v>
      </c>
      <c r="AQ6339">
        <v>22.835999999999999</v>
      </c>
      <c r="AR6339">
        <v>15.515000000000001</v>
      </c>
      <c r="AS6339">
        <v>6.0030000000000001</v>
      </c>
      <c r="AT6339">
        <v>-3.891</v>
      </c>
      <c r="AU6339">
        <v>-1.59</v>
      </c>
      <c r="AV6339">
        <v>6.657</v>
      </c>
      <c r="AW6339">
        <v>7.64</v>
      </c>
      <c r="AX6339">
        <v>8.1329999999999991</v>
      </c>
      <c r="AY6339">
        <v>7.7850000000000001</v>
      </c>
      <c r="AZ6339">
        <v>7.9640000000000004</v>
      </c>
      <c r="BA6339">
        <v>7.569</v>
      </c>
      <c r="BB6339">
        <v>7.5709999999999997</v>
      </c>
      <c r="BC6339">
        <v>2018</v>
      </c>
    </row>
    <row r="6340" spans="1:55" x14ac:dyDescent="0.25">
      <c r="A6340">
        <v>453</v>
      </c>
      <c r="B6340" t="s">
        <v>1534</v>
      </c>
      <c r="C6340" t="s">
        <v>352</v>
      </c>
      <c r="D6340" t="s">
        <v>1535</v>
      </c>
      <c r="E6340" t="s">
        <v>353</v>
      </c>
      <c r="F6340" t="s">
        <v>354</v>
      </c>
      <c r="G6340" t="s">
        <v>229</v>
      </c>
      <c r="H6340" t="s">
        <v>230</v>
      </c>
    </row>
    <row r="6341" spans="1:55" x14ac:dyDescent="0.25">
      <c r="A6341">
        <v>453</v>
      </c>
      <c r="B6341" t="s">
        <v>1534</v>
      </c>
      <c r="C6341" t="s">
        <v>355</v>
      </c>
      <c r="D6341" t="s">
        <v>1535</v>
      </c>
      <c r="E6341" t="s">
        <v>353</v>
      </c>
      <c r="F6341" t="s">
        <v>354</v>
      </c>
      <c r="G6341" t="s">
        <v>282</v>
      </c>
    </row>
    <row r="6342" spans="1:55" x14ac:dyDescent="0.25">
      <c r="A6342">
        <v>453</v>
      </c>
      <c r="B6342" t="s">
        <v>1534</v>
      </c>
      <c r="C6342" t="s">
        <v>356</v>
      </c>
      <c r="D6342" t="s">
        <v>1535</v>
      </c>
      <c r="E6342" t="s">
        <v>357</v>
      </c>
      <c r="F6342" t="s">
        <v>358</v>
      </c>
      <c r="G6342" t="s">
        <v>229</v>
      </c>
      <c r="H6342" t="s">
        <v>230</v>
      </c>
      <c r="I6342" t="s">
        <v>1540</v>
      </c>
      <c r="J6342" t="s">
        <v>232</v>
      </c>
      <c r="K6342" t="s">
        <v>232</v>
      </c>
      <c r="L6342" t="s">
        <v>232</v>
      </c>
      <c r="M6342" t="s">
        <v>232</v>
      </c>
      <c r="N6342" t="s">
        <v>232</v>
      </c>
      <c r="O6342" t="s">
        <v>232</v>
      </c>
      <c r="P6342" t="s">
        <v>232</v>
      </c>
      <c r="Q6342" t="s">
        <v>232</v>
      </c>
      <c r="R6342" t="s">
        <v>232</v>
      </c>
      <c r="S6342" t="s">
        <v>232</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338.7</v>
      </c>
      <c r="AW6342">
        <v>371.45800000000003</v>
      </c>
      <c r="AX6342">
        <v>340.947</v>
      </c>
      <c r="AY6342">
        <v>315.04500000000002</v>
      </c>
      <c r="AZ6342">
        <v>301.86</v>
      </c>
      <c r="BA6342">
        <v>283.65199999999999</v>
      </c>
      <c r="BB6342">
        <v>265.44400000000002</v>
      </c>
      <c r="BC6342">
        <v>2018</v>
      </c>
    </row>
    <row r="6343" spans="1:55" x14ac:dyDescent="0.25">
      <c r="A6343">
        <v>453</v>
      </c>
      <c r="B6343" t="s">
        <v>1534</v>
      </c>
      <c r="C6343" t="s">
        <v>359</v>
      </c>
      <c r="D6343" t="s">
        <v>1535</v>
      </c>
      <c r="E6343" t="s">
        <v>357</v>
      </c>
      <c r="F6343" t="s">
        <v>358</v>
      </c>
      <c r="G6343" t="s">
        <v>282</v>
      </c>
      <c r="I6343" t="s">
        <v>360</v>
      </c>
      <c r="J6343" t="s">
        <v>232</v>
      </c>
      <c r="K6343" t="s">
        <v>232</v>
      </c>
      <c r="L6343" t="s">
        <v>232</v>
      </c>
      <c r="M6343" t="s">
        <v>232</v>
      </c>
      <c r="N6343" t="s">
        <v>232</v>
      </c>
      <c r="O6343" t="s">
        <v>232</v>
      </c>
      <c r="P6343" t="s">
        <v>232</v>
      </c>
      <c r="Q6343" t="s">
        <v>232</v>
      </c>
      <c r="R6343" t="s">
        <v>232</v>
      </c>
      <c r="S6343" t="s">
        <v>232</v>
      </c>
      <c r="T6343">
        <v>10.718</v>
      </c>
      <c r="U6343">
        <v>17.645</v>
      </c>
      <c r="V6343">
        <v>16.623000000000001</v>
      </c>
      <c r="W6343">
        <v>37.533000000000001</v>
      </c>
      <c r="X6343">
        <v>44.165999999999997</v>
      </c>
      <c r="Y6343">
        <v>42.323999999999998</v>
      </c>
      <c r="Z6343">
        <v>49.545999999999999</v>
      </c>
      <c r="AA6343">
        <v>48.021999999999998</v>
      </c>
      <c r="AB6343">
        <v>63.366999999999997</v>
      </c>
      <c r="AC6343">
        <v>74.399000000000001</v>
      </c>
      <c r="AD6343">
        <v>52.542999999999999</v>
      </c>
      <c r="AE6343">
        <v>59.087000000000003</v>
      </c>
      <c r="AF6343">
        <v>47.591999999999999</v>
      </c>
      <c r="AG6343">
        <v>39.088000000000001</v>
      </c>
      <c r="AH6343">
        <v>29.035</v>
      </c>
      <c r="AI6343">
        <v>19.170999999999999</v>
      </c>
      <c r="AJ6343">
        <v>13.430999999999999</v>
      </c>
      <c r="AK6343">
        <v>8.9280000000000008</v>
      </c>
      <c r="AL6343">
        <v>11.096</v>
      </c>
      <c r="AM6343">
        <v>32.448</v>
      </c>
      <c r="AN6343">
        <v>29.108000000000001</v>
      </c>
      <c r="AO6343">
        <v>33.473999999999997</v>
      </c>
      <c r="AP6343">
        <v>32.118000000000002</v>
      </c>
      <c r="AQ6343">
        <v>30.882999999999999</v>
      </c>
      <c r="AR6343">
        <v>24.911999999999999</v>
      </c>
      <c r="AS6343">
        <v>35.546999999999997</v>
      </c>
      <c r="AT6343">
        <v>46.707000000000001</v>
      </c>
      <c r="AU6343">
        <v>49.750999999999998</v>
      </c>
      <c r="AV6343">
        <v>48.35</v>
      </c>
      <c r="AW6343">
        <v>52.738</v>
      </c>
      <c r="AX6343">
        <v>45.912999999999997</v>
      </c>
      <c r="AY6343">
        <v>40.616999999999997</v>
      </c>
      <c r="AZ6343">
        <v>37.119999999999997</v>
      </c>
      <c r="BA6343">
        <v>33.287999999999997</v>
      </c>
      <c r="BB6343">
        <v>29.385000000000002</v>
      </c>
      <c r="BC6343">
        <v>2018</v>
      </c>
    </row>
    <row r="6344" spans="1:55" x14ac:dyDescent="0.25">
      <c r="A6344">
        <v>453</v>
      </c>
      <c r="B6344" t="s">
        <v>1534</v>
      </c>
      <c r="C6344" t="s">
        <v>361</v>
      </c>
      <c r="D6344" t="s">
        <v>1535</v>
      </c>
      <c r="E6344" t="s">
        <v>362</v>
      </c>
      <c r="F6344" t="s">
        <v>363</v>
      </c>
      <c r="G6344" t="s">
        <v>229</v>
      </c>
      <c r="H6344" t="s">
        <v>230</v>
      </c>
      <c r="I6344" t="s">
        <v>1540</v>
      </c>
      <c r="J6344" t="s">
        <v>232</v>
      </c>
      <c r="K6344" t="s">
        <v>232</v>
      </c>
      <c r="L6344" t="s">
        <v>232</v>
      </c>
      <c r="M6344" t="s">
        <v>232</v>
      </c>
      <c r="N6344" t="s">
        <v>232</v>
      </c>
      <c r="O6344" t="s">
        <v>232</v>
      </c>
      <c r="P6344" t="s">
        <v>232</v>
      </c>
      <c r="Q6344" t="s">
        <v>232</v>
      </c>
      <c r="R6344" t="s">
        <v>232</v>
      </c>
      <c r="S6344" t="s">
        <v>232</v>
      </c>
      <c r="T6344">
        <v>26.792000000000002</v>
      </c>
      <c r="U6344">
        <v>25.056000000000001</v>
      </c>
      <c r="V6344">
        <v>27.832000000000001</v>
      </c>
      <c r="W6344">
        <v>26.05</v>
      </c>
      <c r="X6344">
        <v>26.843</v>
      </c>
      <c r="Y6344">
        <v>29.622</v>
      </c>
      <c r="Z6344">
        <v>32.975999999999999</v>
      </c>
      <c r="AA6344">
        <v>41.124000000000002</v>
      </c>
      <c r="AB6344">
        <v>37.33</v>
      </c>
      <c r="AC6344">
        <v>45.110999999999997</v>
      </c>
      <c r="AD6344">
        <v>64.646000000000001</v>
      </c>
      <c r="AE6344">
        <v>63.84</v>
      </c>
      <c r="AF6344">
        <v>70.483999999999995</v>
      </c>
      <c r="AG6344">
        <v>85.662999999999997</v>
      </c>
      <c r="AH6344">
        <v>115.512</v>
      </c>
      <c r="AI6344">
        <v>162.09100000000001</v>
      </c>
      <c r="AJ6344">
        <v>221.61099999999999</v>
      </c>
      <c r="AK6344">
        <v>290.15199999999999</v>
      </c>
      <c r="AL6344">
        <v>419.58300000000003</v>
      </c>
      <c r="AM6344">
        <v>355.98599999999999</v>
      </c>
      <c r="AN6344">
        <v>455.44499999999999</v>
      </c>
      <c r="AO6344">
        <v>610.702</v>
      </c>
      <c r="AP6344">
        <v>680.07399999999996</v>
      </c>
      <c r="AQ6344">
        <v>723.36900000000003</v>
      </c>
      <c r="AR6344">
        <v>750.65800000000002</v>
      </c>
      <c r="AS6344">
        <v>588.73299999999995</v>
      </c>
      <c r="AT6344">
        <v>552.30499999999995</v>
      </c>
      <c r="AU6344">
        <v>607.62099999999998</v>
      </c>
      <c r="AV6344">
        <v>700.51599999999996</v>
      </c>
      <c r="AW6344">
        <v>704.34900000000005</v>
      </c>
      <c r="AX6344">
        <v>742.58699999999999</v>
      </c>
      <c r="AY6344">
        <v>775.64800000000002</v>
      </c>
      <c r="AZ6344">
        <v>813.19100000000003</v>
      </c>
      <c r="BA6344">
        <v>852.11300000000006</v>
      </c>
      <c r="BB6344">
        <v>903.32299999999998</v>
      </c>
      <c r="BC6344">
        <v>2018</v>
      </c>
    </row>
    <row r="6345" spans="1:55" x14ac:dyDescent="0.25">
      <c r="A6345">
        <v>453</v>
      </c>
      <c r="B6345" t="s">
        <v>1534</v>
      </c>
      <c r="C6345" t="s">
        <v>364</v>
      </c>
      <c r="D6345" t="s">
        <v>1535</v>
      </c>
      <c r="E6345" t="s">
        <v>365</v>
      </c>
      <c r="F6345" t="s">
        <v>366</v>
      </c>
      <c r="G6345" t="s">
        <v>242</v>
      </c>
      <c r="H6345" t="s">
        <v>230</v>
      </c>
      <c r="I6345" t="s">
        <v>1541</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17.966000000000001</v>
      </c>
      <c r="AW6345">
        <v>8.9009999999999998</v>
      </c>
      <c r="AX6345">
        <v>8.36</v>
      </c>
      <c r="AY6345">
        <v>6.8970000000000002</v>
      </c>
      <c r="AZ6345">
        <v>8.7629999999999999</v>
      </c>
      <c r="BA6345">
        <v>5.73</v>
      </c>
      <c r="BB6345">
        <v>7.8070000000000004</v>
      </c>
      <c r="BC6345">
        <v>2018</v>
      </c>
    </row>
    <row r="6346" spans="1:55" x14ac:dyDescent="0.25">
      <c r="A6346">
        <v>453</v>
      </c>
      <c r="B6346" t="s">
        <v>1534</v>
      </c>
      <c r="C6346" t="s">
        <v>368</v>
      </c>
      <c r="D6346" t="s">
        <v>1535</v>
      </c>
      <c r="E6346" t="s">
        <v>365</v>
      </c>
      <c r="F6346" t="s">
        <v>366</v>
      </c>
      <c r="G6346" t="s">
        <v>282</v>
      </c>
      <c r="I6346" t="s">
        <v>369</v>
      </c>
      <c r="J6346">
        <v>106.836</v>
      </c>
      <c r="K6346">
        <v>94.941999999999993</v>
      </c>
      <c r="L6346">
        <v>74.117999999999995</v>
      </c>
      <c r="M6346">
        <v>57.265999999999998</v>
      </c>
      <c r="N6346">
        <v>84.137</v>
      </c>
      <c r="O6346">
        <v>62.311</v>
      </c>
      <c r="P6346">
        <v>33.497999999999998</v>
      </c>
      <c r="Q6346">
        <v>39.261000000000003</v>
      </c>
      <c r="R6346">
        <v>32.817</v>
      </c>
      <c r="S6346">
        <v>44.674999999999997</v>
      </c>
      <c r="T6346">
        <v>-9.0239999999999991</v>
      </c>
      <c r="U6346">
        <v>-12.638</v>
      </c>
      <c r="V6346">
        <v>-13.944000000000001</v>
      </c>
      <c r="W6346">
        <v>-17.548999999999999</v>
      </c>
      <c r="X6346">
        <v>-15.456</v>
      </c>
      <c r="Y6346">
        <v>-23.268999999999998</v>
      </c>
      <c r="Z6346">
        <v>-23.36</v>
      </c>
      <c r="AA6346">
        <v>-27.25</v>
      </c>
      <c r="AB6346">
        <v>-21.07</v>
      </c>
      <c r="AC6346">
        <v>2.1960000000000002</v>
      </c>
      <c r="AD6346">
        <v>9.343</v>
      </c>
      <c r="AE6346">
        <v>23.672999999999998</v>
      </c>
      <c r="AF6346">
        <v>19.748000000000001</v>
      </c>
      <c r="AG6346">
        <v>24.448</v>
      </c>
      <c r="AH6346">
        <v>23.797000000000001</v>
      </c>
      <c r="AI6346">
        <v>16.802</v>
      </c>
      <c r="AJ6346">
        <v>15.536</v>
      </c>
      <c r="AK6346">
        <v>14.374000000000001</v>
      </c>
      <c r="AL6346">
        <v>23.071000000000002</v>
      </c>
      <c r="AM6346">
        <v>6.5330000000000004</v>
      </c>
      <c r="AN6346">
        <v>19.143000000000001</v>
      </c>
      <c r="AO6346">
        <v>31.068000000000001</v>
      </c>
      <c r="AP6346">
        <v>33.185000000000002</v>
      </c>
      <c r="AQ6346">
        <v>30.423999999999999</v>
      </c>
      <c r="AR6346">
        <v>23.959</v>
      </c>
      <c r="AS6346">
        <v>8.5020000000000007</v>
      </c>
      <c r="AT6346">
        <v>-5.45</v>
      </c>
      <c r="AU6346">
        <v>3.8490000000000002</v>
      </c>
      <c r="AV6346">
        <v>9.3350000000000009</v>
      </c>
      <c r="AW6346">
        <v>4.5999999999999996</v>
      </c>
      <c r="AX6346">
        <v>4.0979999999999999</v>
      </c>
      <c r="AY6346">
        <v>3.2360000000000002</v>
      </c>
      <c r="AZ6346">
        <v>3.9220000000000002</v>
      </c>
      <c r="BA6346">
        <v>2.448</v>
      </c>
      <c r="BB6346">
        <v>3.1459999999999999</v>
      </c>
      <c r="BC6346">
        <v>2018</v>
      </c>
    </row>
    <row r="6347" spans="1:55" x14ac:dyDescent="0.25">
      <c r="A6347">
        <v>968</v>
      </c>
      <c r="B6347" t="s">
        <v>1542</v>
      </c>
      <c r="C6347" t="s">
        <v>225</v>
      </c>
      <c r="D6347" t="s">
        <v>1543</v>
      </c>
      <c r="E6347" t="s">
        <v>227</v>
      </c>
      <c r="F6347" t="s">
        <v>228</v>
      </c>
      <c r="G6347" t="s">
        <v>229</v>
      </c>
      <c r="H6347" t="s">
        <v>230</v>
      </c>
      <c r="I6347" t="s">
        <v>1544</v>
      </c>
      <c r="J6347">
        <v>384.82499999999999</v>
      </c>
      <c r="K6347">
        <v>385.21</v>
      </c>
      <c r="L6347">
        <v>400.233</v>
      </c>
      <c r="M6347">
        <v>424.24700000000001</v>
      </c>
      <c r="N6347">
        <v>449.702</v>
      </c>
      <c r="O6347">
        <v>449.25200000000001</v>
      </c>
      <c r="P6347">
        <v>460.03399999999999</v>
      </c>
      <c r="Q6347">
        <v>463.714</v>
      </c>
      <c r="R6347">
        <v>461.39600000000002</v>
      </c>
      <c r="S6347">
        <v>434.63499999999999</v>
      </c>
      <c r="T6347">
        <v>410.24099999999999</v>
      </c>
      <c r="U6347">
        <v>357.209</v>
      </c>
      <c r="V6347">
        <v>325.89499999999998</v>
      </c>
      <c r="W6347">
        <v>330.87400000000002</v>
      </c>
      <c r="X6347">
        <v>343.88400000000001</v>
      </c>
      <c r="Y6347">
        <v>368.43099999999998</v>
      </c>
      <c r="Z6347">
        <v>382.97699999999998</v>
      </c>
      <c r="AA6347">
        <v>359.79500000000002</v>
      </c>
      <c r="AB6347">
        <v>342.46199999999999</v>
      </c>
      <c r="AC6347">
        <v>338.524</v>
      </c>
      <c r="AD6347">
        <v>348.411</v>
      </c>
      <c r="AE6347">
        <v>367.89400000000001</v>
      </c>
      <c r="AF6347">
        <v>386.96699999999998</v>
      </c>
      <c r="AG6347">
        <v>408.34399999999999</v>
      </c>
      <c r="AH6347">
        <v>442.476</v>
      </c>
      <c r="AI6347">
        <v>460.935</v>
      </c>
      <c r="AJ6347">
        <v>498.06599999999997</v>
      </c>
      <c r="AK6347">
        <v>532.25199999999995</v>
      </c>
      <c r="AL6347">
        <v>581.79200000000003</v>
      </c>
      <c r="AM6347">
        <v>549.69200000000001</v>
      </c>
      <c r="AN6347">
        <v>528.24699999999996</v>
      </c>
      <c r="AO6347">
        <v>538.85</v>
      </c>
      <c r="AP6347">
        <v>550.04300000000001</v>
      </c>
      <c r="AQ6347">
        <v>569.37400000000002</v>
      </c>
      <c r="AR6347">
        <v>588.79399999999998</v>
      </c>
      <c r="AS6347">
        <v>611.59</v>
      </c>
      <c r="AT6347">
        <v>640.95100000000002</v>
      </c>
      <c r="AU6347">
        <v>685.76199999999994</v>
      </c>
      <c r="AV6347">
        <v>714.06200000000001</v>
      </c>
      <c r="AW6347">
        <v>736.19799999999998</v>
      </c>
      <c r="AX6347">
        <v>758.28300000000002</v>
      </c>
      <c r="AY6347">
        <v>781.03200000000004</v>
      </c>
      <c r="AZ6347">
        <v>804.46100000000001</v>
      </c>
      <c r="BA6347">
        <v>828.60199999999998</v>
      </c>
      <c r="BB6347">
        <v>853.46</v>
      </c>
      <c r="BC6347">
        <v>2018</v>
      </c>
    </row>
    <row r="6348" spans="1:55" x14ac:dyDescent="0.25">
      <c r="A6348">
        <v>968</v>
      </c>
      <c r="B6348" t="s">
        <v>1542</v>
      </c>
      <c r="C6348" t="s">
        <v>233</v>
      </c>
      <c r="D6348" t="s">
        <v>1543</v>
      </c>
      <c r="E6348" t="s">
        <v>227</v>
      </c>
      <c r="F6348" t="s">
        <v>234</v>
      </c>
      <c r="G6348" t="s">
        <v>235</v>
      </c>
      <c r="I6348" t="s">
        <v>236</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5.5919999999999996</v>
      </c>
      <c r="AF6348">
        <v>5.1840000000000002</v>
      </c>
      <c r="AG6348">
        <v>5.524</v>
      </c>
      <c r="AH6348">
        <v>8.359</v>
      </c>
      <c r="AI6348">
        <v>4.1719999999999997</v>
      </c>
      <c r="AJ6348">
        <v>8.0559999999999992</v>
      </c>
      <c r="AK6348">
        <v>6.8639999999999999</v>
      </c>
      <c r="AL6348">
        <v>9.3070000000000004</v>
      </c>
      <c r="AM6348">
        <v>-5.5170000000000003</v>
      </c>
      <c r="AN6348">
        <v>-3.9009999999999998</v>
      </c>
      <c r="AO6348">
        <v>2.0070000000000001</v>
      </c>
      <c r="AP6348">
        <v>2.077</v>
      </c>
      <c r="AQ6348">
        <v>3.5150000000000001</v>
      </c>
      <c r="AR6348">
        <v>3.411</v>
      </c>
      <c r="AS6348">
        <v>3.8719999999999999</v>
      </c>
      <c r="AT6348">
        <v>4.8010000000000002</v>
      </c>
      <c r="AU6348">
        <v>6.9909999999999997</v>
      </c>
      <c r="AV6348">
        <v>4.1269999999999998</v>
      </c>
      <c r="AW6348">
        <v>3.1</v>
      </c>
      <c r="AX6348">
        <v>3</v>
      </c>
      <c r="AY6348">
        <v>3</v>
      </c>
      <c r="AZ6348">
        <v>3</v>
      </c>
      <c r="BA6348">
        <v>3.0009999999999999</v>
      </c>
      <c r="BB6348">
        <v>3</v>
      </c>
      <c r="BC6348">
        <v>2018</v>
      </c>
    </row>
    <row r="6349" spans="1:55" x14ac:dyDescent="0.25">
      <c r="A6349">
        <v>968</v>
      </c>
      <c r="B6349" t="s">
        <v>1542</v>
      </c>
      <c r="C6349" t="s">
        <v>237</v>
      </c>
      <c r="D6349" t="s">
        <v>1543</v>
      </c>
      <c r="E6349" t="s">
        <v>238</v>
      </c>
      <c r="F6349" t="s">
        <v>239</v>
      </c>
      <c r="G6349" t="s">
        <v>229</v>
      </c>
      <c r="H6349" t="s">
        <v>230</v>
      </c>
      <c r="I6349" t="s">
        <v>1544</v>
      </c>
      <c r="J6349">
        <v>8.3000000000000004E-2</v>
      </c>
      <c r="K6349">
        <v>8.4000000000000005E-2</v>
      </c>
      <c r="L6349">
        <v>8.4000000000000005E-2</v>
      </c>
      <c r="M6349">
        <v>8.4000000000000005E-2</v>
      </c>
      <c r="N6349">
        <v>8.4000000000000005E-2</v>
      </c>
      <c r="O6349">
        <v>8.3000000000000004E-2</v>
      </c>
      <c r="P6349">
        <v>8.5000000000000006E-2</v>
      </c>
      <c r="Q6349">
        <v>8.5999999999999993E-2</v>
      </c>
      <c r="R6349">
        <v>8.6999999999999994E-2</v>
      </c>
      <c r="S6349">
        <v>8.1000000000000003E-2</v>
      </c>
      <c r="T6349">
        <v>8.6999999999999994E-2</v>
      </c>
      <c r="U6349">
        <v>0.224</v>
      </c>
      <c r="V6349">
        <v>0.61299999999999999</v>
      </c>
      <c r="W6349">
        <v>2.0369999999999999</v>
      </c>
      <c r="X6349">
        <v>5.0599999999999996</v>
      </c>
      <c r="Y6349">
        <v>7.3330000000000002</v>
      </c>
      <c r="Z6349">
        <v>11.073</v>
      </c>
      <c r="AA6349">
        <v>25.713000000000001</v>
      </c>
      <c r="AB6349">
        <v>38.000999999999998</v>
      </c>
      <c r="AC6349">
        <v>55.478999999999999</v>
      </c>
      <c r="AD6349">
        <v>81.275000000000006</v>
      </c>
      <c r="AE6349">
        <v>118.327</v>
      </c>
      <c r="AF6349">
        <v>152.63</v>
      </c>
      <c r="AG6349">
        <v>198.761</v>
      </c>
      <c r="AH6349">
        <v>248.74799999999999</v>
      </c>
      <c r="AI6349">
        <v>290.48899999999998</v>
      </c>
      <c r="AJ6349">
        <v>347.00400000000002</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856.72699999999998</v>
      </c>
      <c r="AV6349">
        <v>945.40200000000004</v>
      </c>
      <c r="AW6349" s="52">
        <v>1011.97</v>
      </c>
      <c r="AX6349" s="52">
        <v>1081.3</v>
      </c>
      <c r="AY6349" s="52">
        <v>1151.22</v>
      </c>
      <c r="AZ6349" s="52">
        <v>1221.55</v>
      </c>
      <c r="BA6349" s="52">
        <v>1296.3399999999999</v>
      </c>
      <c r="BB6349" s="52">
        <v>1375.7</v>
      </c>
      <c r="BC6349">
        <v>2018</v>
      </c>
    </row>
    <row r="6350" spans="1:55" x14ac:dyDescent="0.25">
      <c r="A6350">
        <v>968</v>
      </c>
      <c r="B6350" t="s">
        <v>1542</v>
      </c>
      <c r="C6350" t="s">
        <v>240</v>
      </c>
      <c r="D6350" t="s">
        <v>1543</v>
      </c>
      <c r="E6350" t="s">
        <v>238</v>
      </c>
      <c r="F6350" t="s">
        <v>241</v>
      </c>
      <c r="G6350" t="s">
        <v>242</v>
      </c>
      <c r="H6350" t="s">
        <v>230</v>
      </c>
      <c r="I6350" t="s">
        <v>243</v>
      </c>
      <c r="J6350">
        <v>46.347999999999999</v>
      </c>
      <c r="K6350">
        <v>55.673999999999999</v>
      </c>
      <c r="L6350">
        <v>55.728999999999999</v>
      </c>
      <c r="M6350">
        <v>48.710999999999999</v>
      </c>
      <c r="N6350">
        <v>39.360999999999997</v>
      </c>
      <c r="O6350">
        <v>48.594999999999999</v>
      </c>
      <c r="P6350">
        <v>52.625</v>
      </c>
      <c r="Q6350">
        <v>58.851999999999997</v>
      </c>
      <c r="R6350">
        <v>60.924999999999997</v>
      </c>
      <c r="S6350">
        <v>54.582999999999998</v>
      </c>
      <c r="T6350">
        <v>38.762</v>
      </c>
      <c r="U6350">
        <v>29.256</v>
      </c>
      <c r="V6350">
        <v>19.905999999999999</v>
      </c>
      <c r="W6350">
        <v>26.795000000000002</v>
      </c>
      <c r="X6350">
        <v>30.571000000000002</v>
      </c>
      <c r="Y6350">
        <v>36.067</v>
      </c>
      <c r="Z6350">
        <v>35.920999999999999</v>
      </c>
      <c r="AA6350">
        <v>35.872</v>
      </c>
      <c r="AB6350">
        <v>42.814999999999998</v>
      </c>
      <c r="AC6350">
        <v>36.183</v>
      </c>
      <c r="AD6350">
        <v>37.466000000000001</v>
      </c>
      <c r="AE6350">
        <v>40.716999999999999</v>
      </c>
      <c r="AF6350">
        <v>46.173999999999999</v>
      </c>
      <c r="AG6350">
        <v>59.868000000000002</v>
      </c>
      <c r="AH6350">
        <v>76.216999999999999</v>
      </c>
      <c r="AI6350">
        <v>99.698999999999998</v>
      </c>
      <c r="AJ6350">
        <v>123.53400000000001</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211.40700000000001</v>
      </c>
      <c r="AV6350">
        <v>239.851</v>
      </c>
      <c r="AW6350">
        <v>244.15799999999999</v>
      </c>
      <c r="AX6350">
        <v>263.13299999999998</v>
      </c>
      <c r="AY6350">
        <v>281.73200000000003</v>
      </c>
      <c r="AZ6350">
        <v>300.875</v>
      </c>
      <c r="BA6350">
        <v>320.61099999999999</v>
      </c>
      <c r="BB6350">
        <v>342.42</v>
      </c>
      <c r="BC6350">
        <v>2018</v>
      </c>
    </row>
    <row r="6351" spans="1:55" x14ac:dyDescent="0.25">
      <c r="A6351">
        <v>968</v>
      </c>
      <c r="B6351" t="s">
        <v>1542</v>
      </c>
      <c r="C6351" t="s">
        <v>244</v>
      </c>
      <c r="D6351" t="s">
        <v>1543</v>
      </c>
      <c r="E6351" t="s">
        <v>238</v>
      </c>
      <c r="F6351" t="s">
        <v>245</v>
      </c>
      <c r="G6351" t="s">
        <v>246</v>
      </c>
      <c r="H6351" t="s">
        <v>230</v>
      </c>
      <c r="I6351" t="s">
        <v>243</v>
      </c>
      <c r="J6351">
        <v>106.568</v>
      </c>
      <c r="K6351">
        <v>116.767</v>
      </c>
      <c r="L6351">
        <v>128.81700000000001</v>
      </c>
      <c r="M6351">
        <v>141.89400000000001</v>
      </c>
      <c r="N6351">
        <v>155.83500000000001</v>
      </c>
      <c r="O6351">
        <v>160.60300000000001</v>
      </c>
      <c r="P6351">
        <v>167.768</v>
      </c>
      <c r="Q6351">
        <v>173.29300000000001</v>
      </c>
      <c r="R6351">
        <v>178.50700000000001</v>
      </c>
      <c r="S6351">
        <v>174.74700000000001</v>
      </c>
      <c r="T6351">
        <v>171.11199999999999</v>
      </c>
      <c r="U6351">
        <v>154.03100000000001</v>
      </c>
      <c r="V6351">
        <v>143.73099999999999</v>
      </c>
      <c r="W6351">
        <v>149.38399999999999</v>
      </c>
      <c r="X6351">
        <v>158.57300000000001</v>
      </c>
      <c r="Y6351">
        <v>173.45500000000001</v>
      </c>
      <c r="Z6351">
        <v>183.60499999999999</v>
      </c>
      <c r="AA6351">
        <v>175.465</v>
      </c>
      <c r="AB6351">
        <v>168.892</v>
      </c>
      <c r="AC6351">
        <v>169.36099999999999</v>
      </c>
      <c r="AD6351">
        <v>178.20400000000001</v>
      </c>
      <c r="AE6351">
        <v>192.29599999999999</v>
      </c>
      <c r="AF6351">
        <v>205.465</v>
      </c>
      <c r="AG6351">
        <v>220.84100000000001</v>
      </c>
      <c r="AH6351">
        <v>245.74299999999999</v>
      </c>
      <c r="AI6351">
        <v>263.96800000000002</v>
      </c>
      <c r="AJ6351">
        <v>293.86500000000001</v>
      </c>
      <c r="AK6351">
        <v>322.471</v>
      </c>
      <c r="AL6351">
        <v>359.34100000000001</v>
      </c>
      <c r="AM6351">
        <v>342.10300000000001</v>
      </c>
      <c r="AN6351">
        <v>332.58800000000002</v>
      </c>
      <c r="AO6351">
        <v>346.35</v>
      </c>
      <c r="AP6351">
        <v>360.32600000000002</v>
      </c>
      <c r="AQ6351">
        <v>379.53300000000002</v>
      </c>
      <c r="AR6351">
        <v>399.90499999999997</v>
      </c>
      <c r="AS6351">
        <v>419.83</v>
      </c>
      <c r="AT6351">
        <v>444.79399999999998</v>
      </c>
      <c r="AU6351">
        <v>484.93799999999999</v>
      </c>
      <c r="AV6351">
        <v>516.33600000000001</v>
      </c>
      <c r="AW6351">
        <v>541.80700000000002</v>
      </c>
      <c r="AX6351">
        <v>569.71400000000006</v>
      </c>
      <c r="AY6351">
        <v>599.005</v>
      </c>
      <c r="AZ6351">
        <v>629.74</v>
      </c>
      <c r="BA6351">
        <v>662.07899999999995</v>
      </c>
      <c r="BB6351">
        <v>696.21299999999997</v>
      </c>
      <c r="BC6351">
        <v>2018</v>
      </c>
    </row>
    <row r="6352" spans="1:55" x14ac:dyDescent="0.25">
      <c r="A6352">
        <v>968</v>
      </c>
      <c r="B6352" t="s">
        <v>1542</v>
      </c>
      <c r="C6352" t="s">
        <v>247</v>
      </c>
      <c r="D6352" t="s">
        <v>1543</v>
      </c>
      <c r="E6352" t="s">
        <v>248</v>
      </c>
      <c r="F6352" t="s">
        <v>249</v>
      </c>
      <c r="G6352" t="s">
        <v>250</v>
      </c>
      <c r="I6352" t="s">
        <v>251</v>
      </c>
      <c r="J6352">
        <v>2.1999999999999999E-2</v>
      </c>
      <c r="K6352">
        <v>2.1999999999999999E-2</v>
      </c>
      <c r="L6352">
        <v>2.1000000000000001E-2</v>
      </c>
      <c r="M6352">
        <v>0.02</v>
      </c>
      <c r="N6352">
        <v>1.9E-2</v>
      </c>
      <c r="O6352">
        <v>1.7999999999999999E-2</v>
      </c>
      <c r="P6352">
        <v>1.9E-2</v>
      </c>
      <c r="Q6352">
        <v>1.9E-2</v>
      </c>
      <c r="R6352">
        <v>1.9E-2</v>
      </c>
      <c r="S6352">
        <v>1.9E-2</v>
      </c>
      <c r="T6352">
        <v>2.1000000000000001E-2</v>
      </c>
      <c r="U6352">
        <v>6.3E-2</v>
      </c>
      <c r="V6352">
        <v>0.188</v>
      </c>
      <c r="W6352">
        <v>0.61599999999999999</v>
      </c>
      <c r="X6352">
        <v>1.4710000000000001</v>
      </c>
      <c r="Y6352">
        <v>1.99</v>
      </c>
      <c r="Z6352">
        <v>2.891</v>
      </c>
      <c r="AA6352">
        <v>7.1459999999999999</v>
      </c>
      <c r="AB6352">
        <v>11.096</v>
      </c>
      <c r="AC6352">
        <v>16.388999999999999</v>
      </c>
      <c r="AD6352">
        <v>23.327000000000002</v>
      </c>
      <c r="AE6352">
        <v>32.162999999999997</v>
      </c>
      <c r="AF6352">
        <v>39.442999999999998</v>
      </c>
      <c r="AG6352">
        <v>48.674999999999997</v>
      </c>
      <c r="AH6352">
        <v>56.216999999999999</v>
      </c>
      <c r="AI6352">
        <v>63.021999999999998</v>
      </c>
      <c r="AJ6352">
        <v>69.67</v>
      </c>
      <c r="AK6352">
        <v>79.978999999999999</v>
      </c>
      <c r="AL6352">
        <v>92.787999999999997</v>
      </c>
      <c r="AM6352">
        <v>96.58</v>
      </c>
      <c r="AN6352">
        <v>100</v>
      </c>
      <c r="AO6352">
        <v>103.785</v>
      </c>
      <c r="AP6352">
        <v>107.94499999999999</v>
      </c>
      <c r="AQ6352">
        <v>111.607</v>
      </c>
      <c r="AR6352">
        <v>113.55200000000001</v>
      </c>
      <c r="AS6352">
        <v>116.514</v>
      </c>
      <c r="AT6352">
        <v>119.375</v>
      </c>
      <c r="AU6352">
        <v>124.931</v>
      </c>
      <c r="AV6352">
        <v>132.398</v>
      </c>
      <c r="AW6352">
        <v>137.459</v>
      </c>
      <c r="AX6352">
        <v>142.59899999999999</v>
      </c>
      <c r="AY6352">
        <v>147.39699999999999</v>
      </c>
      <c r="AZ6352">
        <v>151.84700000000001</v>
      </c>
      <c r="BA6352">
        <v>156.44900000000001</v>
      </c>
      <c r="BB6352">
        <v>161.191</v>
      </c>
      <c r="BC6352">
        <v>2018</v>
      </c>
    </row>
    <row r="6353" spans="1:55" x14ac:dyDescent="0.25">
      <c r="A6353">
        <v>968</v>
      </c>
      <c r="B6353" t="s">
        <v>1542</v>
      </c>
      <c r="C6353" t="s">
        <v>252</v>
      </c>
      <c r="D6353" t="s">
        <v>1543</v>
      </c>
      <c r="E6353" t="s">
        <v>253</v>
      </c>
      <c r="F6353" t="s">
        <v>254</v>
      </c>
      <c r="G6353" t="s">
        <v>229</v>
      </c>
      <c r="H6353" t="s">
        <v>220</v>
      </c>
      <c r="I6353" t="s">
        <v>255</v>
      </c>
      <c r="J6353" s="52">
        <v>17147.3</v>
      </c>
      <c r="K6353" s="52">
        <v>17062.73</v>
      </c>
      <c r="L6353" s="52">
        <v>17644.400000000001</v>
      </c>
      <c r="M6353" s="52">
        <v>18627.66</v>
      </c>
      <c r="N6353" s="52">
        <v>19665.349999999999</v>
      </c>
      <c r="O6353" s="52">
        <v>19556.990000000002</v>
      </c>
      <c r="P6353" s="52">
        <v>19921.189999999999</v>
      </c>
      <c r="Q6353" s="52">
        <v>19966.830000000002</v>
      </c>
      <c r="R6353" s="52">
        <v>19763.28</v>
      </c>
      <c r="S6353" s="52">
        <v>18549.919999999998</v>
      </c>
      <c r="T6353" s="52">
        <v>17487.91</v>
      </c>
      <c r="U6353" s="52">
        <v>15250.27</v>
      </c>
      <c r="V6353" s="52">
        <v>13966.96</v>
      </c>
      <c r="W6353" s="52">
        <v>14258.43</v>
      </c>
      <c r="X6353" s="52">
        <v>14910</v>
      </c>
      <c r="Y6353" s="52">
        <v>16069.68</v>
      </c>
      <c r="Z6353" s="52">
        <v>16797.53</v>
      </c>
      <c r="AA6353" s="52">
        <v>15865.02</v>
      </c>
      <c r="AB6353" s="52">
        <v>15176.74</v>
      </c>
      <c r="AC6353" s="52">
        <v>15073.64</v>
      </c>
      <c r="AD6353" s="52">
        <v>15529.67</v>
      </c>
      <c r="AE6353" s="52">
        <v>16417.7</v>
      </c>
      <c r="AF6353" s="52">
        <v>17755</v>
      </c>
      <c r="AG6353" s="52">
        <v>18880.77</v>
      </c>
      <c r="AH6353" s="52">
        <v>20560.09</v>
      </c>
      <c r="AI6353" s="52">
        <v>21556.77</v>
      </c>
      <c r="AJ6353" s="52">
        <v>23430.7</v>
      </c>
      <c r="AK6353" s="52">
        <v>25188.82</v>
      </c>
      <c r="AL6353" s="52">
        <v>28193.72</v>
      </c>
      <c r="AM6353" s="52">
        <v>26892.55</v>
      </c>
      <c r="AN6353" s="52">
        <v>26028.82</v>
      </c>
      <c r="AO6353" s="52">
        <v>26676.92</v>
      </c>
      <c r="AP6353" s="52">
        <v>27370.75</v>
      </c>
      <c r="AQ6353" s="52">
        <v>28440.12</v>
      </c>
      <c r="AR6353" s="52">
        <v>29508.91</v>
      </c>
      <c r="AS6353" s="52">
        <v>30771.03</v>
      </c>
      <c r="AT6353" s="52">
        <v>32435.8</v>
      </c>
      <c r="AU6353" s="52">
        <v>34908.79</v>
      </c>
      <c r="AV6353" s="52">
        <v>36574.29</v>
      </c>
      <c r="AW6353" s="52">
        <v>37710.35</v>
      </c>
      <c r="AX6353" s="52">
        <v>38843.96</v>
      </c>
      <c r="AY6353" s="52">
        <v>40011.800000000003</v>
      </c>
      <c r="AZ6353" s="52">
        <v>41214.699999999997</v>
      </c>
      <c r="BA6353" s="52">
        <v>42454.23</v>
      </c>
      <c r="BB6353" s="52">
        <v>43730.76</v>
      </c>
      <c r="BC6353">
        <v>2018</v>
      </c>
    </row>
    <row r="6354" spans="1:55" x14ac:dyDescent="0.25">
      <c r="A6354">
        <v>968</v>
      </c>
      <c r="B6354" t="s">
        <v>1542</v>
      </c>
      <c r="C6354" t="s">
        <v>256</v>
      </c>
      <c r="D6354" t="s">
        <v>1543</v>
      </c>
      <c r="E6354" t="s">
        <v>253</v>
      </c>
      <c r="F6354" t="s">
        <v>257</v>
      </c>
      <c r="G6354" t="s">
        <v>258</v>
      </c>
      <c r="H6354" t="s">
        <v>220</v>
      </c>
      <c r="I6354" t="s">
        <v>255</v>
      </c>
      <c r="J6354" s="52">
        <v>11021.57</v>
      </c>
      <c r="K6354" s="52">
        <v>10967.22</v>
      </c>
      <c r="L6354" s="52">
        <v>11341.09</v>
      </c>
      <c r="M6354" s="52">
        <v>11973.09</v>
      </c>
      <c r="N6354" s="52">
        <v>12640.07</v>
      </c>
      <c r="O6354" s="52">
        <v>12570.42</v>
      </c>
      <c r="P6354" s="52">
        <v>12804.52</v>
      </c>
      <c r="Q6354" s="52">
        <v>12833.85</v>
      </c>
      <c r="R6354" s="52">
        <v>12703.02</v>
      </c>
      <c r="S6354" s="52">
        <v>11923.12</v>
      </c>
      <c r="T6354" s="52">
        <v>11240.51</v>
      </c>
      <c r="U6354" s="52">
        <v>9802.24</v>
      </c>
      <c r="V6354" s="52">
        <v>8977.3799999999992</v>
      </c>
      <c r="W6354" s="52">
        <v>9164.7199999999993</v>
      </c>
      <c r="X6354" s="52">
        <v>9583.5300000000007</v>
      </c>
      <c r="Y6354" s="52">
        <v>10328.92</v>
      </c>
      <c r="Z6354" s="52">
        <v>10796.76</v>
      </c>
      <c r="AA6354" s="52">
        <v>10197.370000000001</v>
      </c>
      <c r="AB6354" s="52">
        <v>9754.98</v>
      </c>
      <c r="AC6354" s="52">
        <v>9688.7099999999991</v>
      </c>
      <c r="AD6354" s="52">
        <v>9981.83</v>
      </c>
      <c r="AE6354" s="52">
        <v>10552.62</v>
      </c>
      <c r="AF6354" s="52">
        <v>11412.18</v>
      </c>
      <c r="AG6354" s="52">
        <v>12135.77</v>
      </c>
      <c r="AH6354" s="52">
        <v>13215.17</v>
      </c>
      <c r="AI6354" s="52">
        <v>13855.79</v>
      </c>
      <c r="AJ6354" s="52">
        <v>15060.28</v>
      </c>
      <c r="AK6354" s="52">
        <v>16190.33</v>
      </c>
      <c r="AL6354" s="52">
        <v>18121.759999999998</v>
      </c>
      <c r="AM6354" s="52">
        <v>17285.41</v>
      </c>
      <c r="AN6354" s="52">
        <v>16730.240000000002</v>
      </c>
      <c r="AO6354" s="52">
        <v>17146.82</v>
      </c>
      <c r="AP6354" s="52">
        <v>17592.78</v>
      </c>
      <c r="AQ6354" s="52">
        <v>18280.13</v>
      </c>
      <c r="AR6354" s="52">
        <v>18967.099999999999</v>
      </c>
      <c r="AS6354" s="52">
        <v>19778.34</v>
      </c>
      <c r="AT6354" s="52">
        <v>20848.38</v>
      </c>
      <c r="AU6354" s="52">
        <v>22437.919999999998</v>
      </c>
      <c r="AV6354" s="52">
        <v>23508.44</v>
      </c>
      <c r="AW6354" s="52">
        <v>24238.65</v>
      </c>
      <c r="AX6354" s="52">
        <v>24967.29</v>
      </c>
      <c r="AY6354" s="52">
        <v>25717.919999999998</v>
      </c>
      <c r="AZ6354" s="52">
        <v>26491.1</v>
      </c>
      <c r="BA6354" s="52">
        <v>27287.82</v>
      </c>
      <c r="BB6354" s="52">
        <v>28108.31</v>
      </c>
      <c r="BC6354">
        <v>2018</v>
      </c>
    </row>
    <row r="6355" spans="1:55" x14ac:dyDescent="0.25">
      <c r="A6355">
        <v>968</v>
      </c>
      <c r="B6355" t="s">
        <v>1542</v>
      </c>
      <c r="C6355" t="s">
        <v>259</v>
      </c>
      <c r="D6355" t="s">
        <v>1543</v>
      </c>
      <c r="E6355" t="s">
        <v>260</v>
      </c>
      <c r="F6355" t="s">
        <v>261</v>
      </c>
      <c r="G6355" t="s">
        <v>229</v>
      </c>
      <c r="H6355" t="s">
        <v>220</v>
      </c>
      <c r="I6355" t="s">
        <v>262</v>
      </c>
      <c r="J6355">
        <v>3.7170000000000001</v>
      </c>
      <c r="K6355">
        <v>3.6989999999999998</v>
      </c>
      <c r="L6355">
        <v>3.6850000000000001</v>
      </c>
      <c r="M6355">
        <v>3.6739999999999999</v>
      </c>
      <c r="N6355">
        <v>3.6629999999999998</v>
      </c>
      <c r="O6355">
        <v>3.617</v>
      </c>
      <c r="P6355">
        <v>3.6920000000000002</v>
      </c>
      <c r="Q6355">
        <v>3.7</v>
      </c>
      <c r="R6355">
        <v>3.7320000000000002</v>
      </c>
      <c r="S6355">
        <v>3.4710000000000001</v>
      </c>
      <c r="T6355">
        <v>3.718</v>
      </c>
      <c r="U6355">
        <v>9.5649999999999995</v>
      </c>
      <c r="V6355">
        <v>26.268999999999998</v>
      </c>
      <c r="W6355">
        <v>87.774000000000001</v>
      </c>
      <c r="X6355">
        <v>219.38900000000001</v>
      </c>
      <c r="Y6355">
        <v>319.85599999999999</v>
      </c>
      <c r="Z6355">
        <v>485.66</v>
      </c>
      <c r="AA6355" s="52">
        <v>1133.79</v>
      </c>
      <c r="AB6355" s="52">
        <v>1684.06</v>
      </c>
      <c r="AC6355" s="52">
        <v>2470.36</v>
      </c>
      <c r="AD6355" s="52">
        <v>3622.67</v>
      </c>
      <c r="AE6355" s="52">
        <v>5280.48</v>
      </c>
      <c r="AF6355" s="52">
        <v>7003.05</v>
      </c>
      <c r="AG6355" s="52">
        <v>9190.2000000000007</v>
      </c>
      <c r="AH6355" s="52">
        <v>11558.31</v>
      </c>
      <c r="AI6355" s="52">
        <v>13585.42</v>
      </c>
      <c r="AJ6355" s="52">
        <v>16324.24</v>
      </c>
      <c r="AK6355" s="52">
        <v>20145.810000000001</v>
      </c>
      <c r="AL6355" s="52">
        <v>26160.48</v>
      </c>
      <c r="AM6355" s="52">
        <v>25972.93</v>
      </c>
      <c r="AN6355" s="52">
        <v>26028.82</v>
      </c>
      <c r="AO6355" s="52">
        <v>27686.62</v>
      </c>
      <c r="AP6355" s="52">
        <v>29545.33</v>
      </c>
      <c r="AQ6355" s="52">
        <v>31741.07</v>
      </c>
      <c r="AR6355" s="52">
        <v>33508.080000000002</v>
      </c>
      <c r="AS6355" s="52">
        <v>35852.57</v>
      </c>
      <c r="AT6355" s="52">
        <v>38720.25</v>
      </c>
      <c r="AU6355" s="52">
        <v>43611.75</v>
      </c>
      <c r="AV6355" s="52">
        <v>48423.55</v>
      </c>
      <c r="AW6355" s="52">
        <v>51836.42</v>
      </c>
      <c r="AX6355" s="52">
        <v>55390.95</v>
      </c>
      <c r="AY6355" s="52">
        <v>58976.160000000003</v>
      </c>
      <c r="AZ6355" s="52">
        <v>62583.11</v>
      </c>
      <c r="BA6355" s="52">
        <v>66419.23</v>
      </c>
      <c r="BB6355" s="52">
        <v>70490.06</v>
      </c>
      <c r="BC6355">
        <v>2018</v>
      </c>
    </row>
    <row r="6356" spans="1:55" x14ac:dyDescent="0.25">
      <c r="A6356">
        <v>968</v>
      </c>
      <c r="B6356" t="s">
        <v>1542</v>
      </c>
      <c r="C6356" t="s">
        <v>263</v>
      </c>
      <c r="D6356" t="s">
        <v>1543</v>
      </c>
      <c r="E6356" t="s">
        <v>260</v>
      </c>
      <c r="F6356" t="s">
        <v>264</v>
      </c>
      <c r="G6356" t="s">
        <v>242</v>
      </c>
      <c r="H6356" t="s">
        <v>220</v>
      </c>
      <c r="I6356" t="s">
        <v>262</v>
      </c>
      <c r="J6356" s="52">
        <v>2065.2199999999998</v>
      </c>
      <c r="K6356" s="52">
        <v>2466.04</v>
      </c>
      <c r="L6356" s="52">
        <v>2456.84</v>
      </c>
      <c r="M6356" s="52">
        <v>2138.77</v>
      </c>
      <c r="N6356" s="52">
        <v>1721.25</v>
      </c>
      <c r="O6356" s="52">
        <v>2115.46</v>
      </c>
      <c r="P6356" s="52">
        <v>2278.87</v>
      </c>
      <c r="Q6356" s="52">
        <v>2534.0700000000002</v>
      </c>
      <c r="R6356" s="52">
        <v>2609.66</v>
      </c>
      <c r="S6356" s="52">
        <v>2329.5700000000002</v>
      </c>
      <c r="T6356" s="52">
        <v>1652.37</v>
      </c>
      <c r="U6356" s="52">
        <v>1249.01</v>
      </c>
      <c r="V6356">
        <v>853.10799999999995</v>
      </c>
      <c r="W6356" s="52">
        <v>1154.67</v>
      </c>
      <c r="X6356" s="52">
        <v>1325.48</v>
      </c>
      <c r="Y6356" s="52">
        <v>1573.13</v>
      </c>
      <c r="Z6356" s="52">
        <v>1575.5</v>
      </c>
      <c r="AA6356" s="52">
        <v>1581.75</v>
      </c>
      <c r="AB6356" s="52">
        <v>1897.42</v>
      </c>
      <c r="AC6356" s="52">
        <v>1611.13</v>
      </c>
      <c r="AD6356" s="52">
        <v>1669.98</v>
      </c>
      <c r="AE6356" s="52">
        <v>1817.05</v>
      </c>
      <c r="AF6356" s="52">
        <v>2118.5700000000002</v>
      </c>
      <c r="AG6356" s="52">
        <v>2768.12</v>
      </c>
      <c r="AH6356" s="52">
        <v>3541.52</v>
      </c>
      <c r="AI6356" s="52">
        <v>4662.67</v>
      </c>
      <c r="AJ6356" s="52">
        <v>5811.44</v>
      </c>
      <c r="AK6356" s="52">
        <v>8262.41</v>
      </c>
      <c r="AL6356" s="52">
        <v>10385.85</v>
      </c>
      <c r="AM6356" s="52">
        <v>8517.6</v>
      </c>
      <c r="AN6356" s="52">
        <v>8190.57</v>
      </c>
      <c r="AO6356" s="52">
        <v>9081.7199999999993</v>
      </c>
      <c r="AP6356" s="52">
        <v>8518.92</v>
      </c>
      <c r="AQ6356" s="52">
        <v>9537.82</v>
      </c>
      <c r="AR6356" s="52">
        <v>10004.879999999999</v>
      </c>
      <c r="AS6356" s="52">
        <v>8950.4599999999991</v>
      </c>
      <c r="AT6356" s="52">
        <v>9538.93</v>
      </c>
      <c r="AU6356" s="52">
        <v>10761.71</v>
      </c>
      <c r="AV6356" s="52">
        <v>12285.2</v>
      </c>
      <c r="AW6356" s="52">
        <v>12506.52</v>
      </c>
      <c r="AX6356" s="52">
        <v>13479.31</v>
      </c>
      <c r="AY6356" s="52">
        <v>14432.95</v>
      </c>
      <c r="AZ6356" s="52">
        <v>15414.65</v>
      </c>
      <c r="BA6356" s="52">
        <v>16426.82</v>
      </c>
      <c r="BB6356" s="52">
        <v>17545.41</v>
      </c>
      <c r="BC6356">
        <v>2018</v>
      </c>
    </row>
    <row r="6357" spans="1:55" x14ac:dyDescent="0.25">
      <c r="A6357">
        <v>968</v>
      </c>
      <c r="B6357" t="s">
        <v>1542</v>
      </c>
      <c r="C6357" t="s">
        <v>265</v>
      </c>
      <c r="D6357" t="s">
        <v>1543</v>
      </c>
      <c r="E6357" t="s">
        <v>260</v>
      </c>
      <c r="F6357" t="s">
        <v>266</v>
      </c>
      <c r="G6357" t="s">
        <v>246</v>
      </c>
      <c r="H6357" t="s">
        <v>220</v>
      </c>
      <c r="I6357" t="s">
        <v>262</v>
      </c>
      <c r="J6357" s="52">
        <v>4748.53</v>
      </c>
      <c r="K6357" s="52">
        <v>5172.16</v>
      </c>
      <c r="L6357" s="52">
        <v>5678.94</v>
      </c>
      <c r="M6357" s="52">
        <v>6230.21</v>
      </c>
      <c r="N6357" s="52">
        <v>6814.62</v>
      </c>
      <c r="O6357" s="52">
        <v>6991.41</v>
      </c>
      <c r="P6357" s="52">
        <v>7264.98</v>
      </c>
      <c r="Q6357" s="52">
        <v>7461.73</v>
      </c>
      <c r="R6357" s="52">
        <v>7646.12</v>
      </c>
      <c r="S6357" s="52">
        <v>7458.07</v>
      </c>
      <c r="T6357" s="52">
        <v>7294.22</v>
      </c>
      <c r="U6357" s="52">
        <v>6576.03</v>
      </c>
      <c r="V6357" s="52">
        <v>6159.92</v>
      </c>
      <c r="W6357" s="52">
        <v>6437.46</v>
      </c>
      <c r="X6357" s="52">
        <v>6875.37</v>
      </c>
      <c r="Y6357" s="52">
        <v>7565.5</v>
      </c>
      <c r="Z6357" s="52">
        <v>8052.97</v>
      </c>
      <c r="AA6357" s="52">
        <v>7737.07</v>
      </c>
      <c r="AB6357" s="52">
        <v>7484.72</v>
      </c>
      <c r="AC6357" s="52">
        <v>7541.22</v>
      </c>
      <c r="AD6357" s="52">
        <v>7943.04</v>
      </c>
      <c r="AE6357" s="52">
        <v>8581.41</v>
      </c>
      <c r="AF6357" s="52">
        <v>9427.23</v>
      </c>
      <c r="AG6357" s="52">
        <v>10211.129999999999</v>
      </c>
      <c r="AH6357" s="52">
        <v>11418.69</v>
      </c>
      <c r="AI6357" s="52">
        <v>12345.12</v>
      </c>
      <c r="AJ6357" s="52">
        <v>13824.38</v>
      </c>
      <c r="AK6357" s="52">
        <v>15260.94</v>
      </c>
      <c r="AL6357" s="52">
        <v>17413.72</v>
      </c>
      <c r="AM6357" s="52">
        <v>16736.689999999999</v>
      </c>
      <c r="AN6357" s="52">
        <v>16387.91</v>
      </c>
      <c r="AO6357" s="52">
        <v>17146.82</v>
      </c>
      <c r="AP6357" s="52">
        <v>17930.23</v>
      </c>
      <c r="AQ6357" s="52">
        <v>18957.62</v>
      </c>
      <c r="AR6357" s="52">
        <v>20042.240000000002</v>
      </c>
      <c r="AS6357" s="52">
        <v>21122.97</v>
      </c>
      <c r="AT6357" s="52">
        <v>22509.15</v>
      </c>
      <c r="AU6357" s="52">
        <v>24685.84</v>
      </c>
      <c r="AV6357" s="52">
        <v>26446.74</v>
      </c>
      <c r="AW6357" s="52">
        <v>27753.07</v>
      </c>
      <c r="AX6357" s="52">
        <v>29184.3</v>
      </c>
      <c r="AY6357" s="52">
        <v>30686.66</v>
      </c>
      <c r="AZ6357" s="52">
        <v>32263.29</v>
      </c>
      <c r="BA6357" s="52">
        <v>33922.31</v>
      </c>
      <c r="BB6357" s="52">
        <v>35673.56</v>
      </c>
      <c r="BC6357">
        <v>2018</v>
      </c>
    </row>
    <row r="6358" spans="1:55" x14ac:dyDescent="0.25">
      <c r="A6358">
        <v>968</v>
      </c>
      <c r="B6358" t="s">
        <v>1542</v>
      </c>
      <c r="C6358" t="s">
        <v>267</v>
      </c>
      <c r="D6358" t="s">
        <v>1543</v>
      </c>
      <c r="E6358" t="s">
        <v>268</v>
      </c>
      <c r="F6358" t="s">
        <v>269</v>
      </c>
      <c r="G6358" t="s">
        <v>270</v>
      </c>
    </row>
    <row r="6359" spans="1:55" x14ac:dyDescent="0.25">
      <c r="A6359">
        <v>968</v>
      </c>
      <c r="B6359" t="s">
        <v>1542</v>
      </c>
      <c r="C6359" t="s">
        <v>271</v>
      </c>
      <c r="D6359" t="s">
        <v>1543</v>
      </c>
      <c r="E6359" t="s">
        <v>272</v>
      </c>
      <c r="F6359" t="s">
        <v>273</v>
      </c>
      <c r="G6359" t="s">
        <v>274</v>
      </c>
      <c r="I6359" t="s">
        <v>243</v>
      </c>
      <c r="J6359">
        <v>0.80400000000000005</v>
      </c>
      <c r="K6359">
        <v>0.79100000000000004</v>
      </c>
      <c r="L6359">
        <v>0.82</v>
      </c>
      <c r="M6359">
        <v>0.84699999999999998</v>
      </c>
      <c r="N6359">
        <v>0.86</v>
      </c>
      <c r="O6359">
        <v>0.83</v>
      </c>
      <c r="P6359">
        <v>0.82099999999999995</v>
      </c>
      <c r="Q6359">
        <v>0.79700000000000004</v>
      </c>
      <c r="R6359">
        <v>0.75800000000000001</v>
      </c>
      <c r="S6359">
        <v>0.68899999999999995</v>
      </c>
      <c r="T6359">
        <v>0.625</v>
      </c>
      <c r="U6359">
        <v>0.53100000000000003</v>
      </c>
      <c r="V6359">
        <v>0.435</v>
      </c>
      <c r="W6359">
        <v>0.434</v>
      </c>
      <c r="X6359">
        <v>0.438</v>
      </c>
      <c r="Y6359">
        <v>0.45200000000000001</v>
      </c>
      <c r="Z6359">
        <v>0.45300000000000001</v>
      </c>
      <c r="AA6359">
        <v>0.40899999999999997</v>
      </c>
      <c r="AB6359">
        <v>0.379</v>
      </c>
      <c r="AC6359">
        <v>0.36199999999999999</v>
      </c>
      <c r="AD6359">
        <v>0.35599999999999998</v>
      </c>
      <c r="AE6359">
        <v>0.36699999999999999</v>
      </c>
      <c r="AF6359">
        <v>0.375</v>
      </c>
      <c r="AG6359">
        <v>0.38</v>
      </c>
      <c r="AH6359">
        <v>0.39100000000000001</v>
      </c>
      <c r="AI6359">
        <v>0.38900000000000001</v>
      </c>
      <c r="AJ6359">
        <v>0.39900000000000002</v>
      </c>
      <c r="AK6359">
        <v>0.40400000000000003</v>
      </c>
      <c r="AL6359">
        <v>0.42899999999999999</v>
      </c>
      <c r="AM6359">
        <v>0.40699999999999997</v>
      </c>
      <c r="AN6359">
        <v>0.372</v>
      </c>
      <c r="AO6359">
        <v>0.36399999999999999</v>
      </c>
      <c r="AP6359">
        <v>0.36099999999999999</v>
      </c>
      <c r="AQ6359">
        <v>0.36099999999999999</v>
      </c>
      <c r="AR6359">
        <v>0.36099999999999999</v>
      </c>
      <c r="AS6359">
        <v>0.36299999999999999</v>
      </c>
      <c r="AT6359">
        <v>0.36799999999999999</v>
      </c>
      <c r="AU6359">
        <v>0.38</v>
      </c>
      <c r="AV6359">
        <v>0.38200000000000001</v>
      </c>
      <c r="AW6359">
        <v>0.38100000000000001</v>
      </c>
      <c r="AX6359">
        <v>0.379</v>
      </c>
      <c r="AY6359">
        <v>0.377</v>
      </c>
      <c r="AZ6359">
        <v>0.375</v>
      </c>
      <c r="BA6359">
        <v>0.373</v>
      </c>
      <c r="BB6359">
        <v>0.371</v>
      </c>
      <c r="BC6359">
        <v>2018</v>
      </c>
    </row>
    <row r="6360" spans="1:55" x14ac:dyDescent="0.25">
      <c r="A6360">
        <v>968</v>
      </c>
      <c r="B6360" t="s">
        <v>1542</v>
      </c>
      <c r="C6360" t="s">
        <v>275</v>
      </c>
      <c r="D6360" t="s">
        <v>1543</v>
      </c>
      <c r="E6360" t="s">
        <v>276</v>
      </c>
      <c r="F6360" t="s">
        <v>277</v>
      </c>
      <c r="G6360" t="s">
        <v>278</v>
      </c>
      <c r="I6360" t="s">
        <v>243</v>
      </c>
      <c r="J6360">
        <v>1E-3</v>
      </c>
      <c r="K6360">
        <v>1E-3</v>
      </c>
      <c r="L6360">
        <v>1E-3</v>
      </c>
      <c r="M6360">
        <v>1E-3</v>
      </c>
      <c r="N6360">
        <v>1E-3</v>
      </c>
      <c r="O6360">
        <v>1E-3</v>
      </c>
      <c r="P6360">
        <v>1E-3</v>
      </c>
      <c r="Q6360" t="s">
        <v>374</v>
      </c>
      <c r="R6360" t="s">
        <v>374</v>
      </c>
      <c r="S6360" t="s">
        <v>374</v>
      </c>
      <c r="T6360">
        <v>1E-3</v>
      </c>
      <c r="U6360">
        <v>1E-3</v>
      </c>
      <c r="V6360">
        <v>4.0000000000000001E-3</v>
      </c>
      <c r="W6360">
        <v>1.4E-2</v>
      </c>
      <c r="X6360">
        <v>3.2000000000000001E-2</v>
      </c>
      <c r="Y6360">
        <v>4.2000000000000003E-2</v>
      </c>
      <c r="Z6360">
        <v>0.06</v>
      </c>
      <c r="AA6360">
        <v>0.14699999999999999</v>
      </c>
      <c r="AB6360">
        <v>0.22500000000000001</v>
      </c>
      <c r="AC6360">
        <v>0.32800000000000001</v>
      </c>
      <c r="AD6360">
        <v>0.45600000000000002</v>
      </c>
      <c r="AE6360">
        <v>0.61499999999999999</v>
      </c>
      <c r="AF6360">
        <v>0.74299999999999999</v>
      </c>
      <c r="AG6360">
        <v>0.9</v>
      </c>
      <c r="AH6360">
        <v>1.012</v>
      </c>
      <c r="AI6360">
        <v>1.1000000000000001</v>
      </c>
      <c r="AJ6360">
        <v>1.181</v>
      </c>
      <c r="AK6360">
        <v>1.32</v>
      </c>
      <c r="AL6360">
        <v>1.502</v>
      </c>
      <c r="AM6360">
        <v>1.552</v>
      </c>
      <c r="AN6360">
        <v>1.5880000000000001</v>
      </c>
      <c r="AO6360">
        <v>1.615</v>
      </c>
      <c r="AP6360">
        <v>1.6479999999999999</v>
      </c>
      <c r="AQ6360">
        <v>1.6739999999999999</v>
      </c>
      <c r="AR6360">
        <v>1.6719999999999999</v>
      </c>
      <c r="AS6360">
        <v>1.6970000000000001</v>
      </c>
      <c r="AT6360">
        <v>1.72</v>
      </c>
      <c r="AU6360">
        <v>1.7669999999999999</v>
      </c>
      <c r="AV6360">
        <v>1.831</v>
      </c>
      <c r="AW6360">
        <v>1.8680000000000001</v>
      </c>
      <c r="AX6360">
        <v>1.8979999999999999</v>
      </c>
      <c r="AY6360">
        <v>1.9219999999999999</v>
      </c>
      <c r="AZ6360">
        <v>1.94</v>
      </c>
      <c r="BA6360">
        <v>1.958</v>
      </c>
      <c r="BB6360">
        <v>1.976</v>
      </c>
      <c r="BC6360">
        <v>2018</v>
      </c>
    </row>
    <row r="6361" spans="1:55" x14ac:dyDescent="0.25">
      <c r="A6361">
        <v>968</v>
      </c>
      <c r="B6361" t="s">
        <v>1542</v>
      </c>
      <c r="C6361" t="s">
        <v>279</v>
      </c>
      <c r="D6361" t="s">
        <v>1543</v>
      </c>
      <c r="E6361" t="s">
        <v>280</v>
      </c>
      <c r="F6361" t="s">
        <v>281</v>
      </c>
      <c r="G6361" t="s">
        <v>282</v>
      </c>
      <c r="I6361" t="s">
        <v>1544</v>
      </c>
      <c r="J6361">
        <v>28.417999999999999</v>
      </c>
      <c r="K6361">
        <v>26.236000000000001</v>
      </c>
      <c r="L6361">
        <v>28.338000000000001</v>
      </c>
      <c r="M6361">
        <v>30.19</v>
      </c>
      <c r="N6361">
        <v>31.045999999999999</v>
      </c>
      <c r="O6361">
        <v>33.901000000000003</v>
      </c>
      <c r="P6361">
        <v>35.229999999999997</v>
      </c>
      <c r="Q6361">
        <v>32.677</v>
      </c>
      <c r="R6361">
        <v>29.248000000000001</v>
      </c>
      <c r="S6361">
        <v>27.745999999999999</v>
      </c>
      <c r="T6361">
        <v>30.687999999999999</v>
      </c>
      <c r="U6361">
        <v>28.265999999999998</v>
      </c>
      <c r="V6361">
        <v>31.797999999999998</v>
      </c>
      <c r="W6361">
        <v>29.298999999999999</v>
      </c>
      <c r="X6361">
        <v>25.361000000000001</v>
      </c>
      <c r="Y6361">
        <v>24.885999999999999</v>
      </c>
      <c r="Z6361">
        <v>26.513999999999999</v>
      </c>
      <c r="AA6361">
        <v>21.289000000000001</v>
      </c>
      <c r="AB6361">
        <v>18.312999999999999</v>
      </c>
      <c r="AC6361">
        <v>15.869</v>
      </c>
      <c r="AD6361">
        <v>19.82</v>
      </c>
      <c r="AE6361">
        <v>22.622</v>
      </c>
      <c r="AF6361">
        <v>22.454999999999998</v>
      </c>
      <c r="AG6361">
        <v>22.721</v>
      </c>
      <c r="AH6361">
        <v>24.286000000000001</v>
      </c>
      <c r="AI6361">
        <v>23.87</v>
      </c>
      <c r="AJ6361">
        <v>27.231999999999999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23.382000000000001</v>
      </c>
      <c r="AV6361">
        <v>23.597000000000001</v>
      </c>
      <c r="AW6361">
        <v>22.463000000000001</v>
      </c>
      <c r="AX6361">
        <v>21.94</v>
      </c>
      <c r="AY6361">
        <v>21.411999999999999</v>
      </c>
      <c r="AZ6361">
        <v>20.931000000000001</v>
      </c>
      <c r="BA6361">
        <v>20.39</v>
      </c>
      <c r="BB6361">
        <v>20.273</v>
      </c>
      <c r="BC6361">
        <v>2018</v>
      </c>
    </row>
    <row r="6362" spans="1:55" x14ac:dyDescent="0.25">
      <c r="A6362">
        <v>968</v>
      </c>
      <c r="B6362" t="s">
        <v>1542</v>
      </c>
      <c r="C6362" t="s">
        <v>283</v>
      </c>
      <c r="D6362" t="s">
        <v>1543</v>
      </c>
      <c r="E6362" t="s">
        <v>284</v>
      </c>
      <c r="F6362" t="s">
        <v>285</v>
      </c>
      <c r="G6362" t="s">
        <v>282</v>
      </c>
      <c r="I6362" t="s">
        <v>1544</v>
      </c>
      <c r="J6362">
        <v>16.074999999999999</v>
      </c>
      <c r="K6362">
        <v>16.635999999999999</v>
      </c>
      <c r="L6362">
        <v>19.321999999999999</v>
      </c>
      <c r="M6362">
        <v>20.329000000000001</v>
      </c>
      <c r="N6362">
        <v>21.516999999999999</v>
      </c>
      <c r="O6362">
        <v>32.479999999999997</v>
      </c>
      <c r="P6362">
        <v>33.829000000000001</v>
      </c>
      <c r="Q6362">
        <v>31.306999999999999</v>
      </c>
      <c r="R6362">
        <v>27.925999999999998</v>
      </c>
      <c r="S6362">
        <v>26.338000000000001</v>
      </c>
      <c r="T6362">
        <v>25.085999999999999</v>
      </c>
      <c r="U6362">
        <v>23.189</v>
      </c>
      <c r="V6362">
        <v>23.265999999999998</v>
      </c>
      <c r="W6362">
        <v>23.832000000000001</v>
      </c>
      <c r="X6362">
        <v>22.716000000000001</v>
      </c>
      <c r="Y6362">
        <v>18.701000000000001</v>
      </c>
      <c r="Z6362">
        <v>18.158999999999999</v>
      </c>
      <c r="AA6362">
        <v>14.272</v>
      </c>
      <c r="AB6362">
        <v>10.505000000000001</v>
      </c>
      <c r="AC6362">
        <v>11.739000000000001</v>
      </c>
      <c r="AD6362">
        <v>19.305</v>
      </c>
      <c r="AE6362">
        <v>19.457000000000001</v>
      </c>
      <c r="AF6362">
        <v>19.765999999999998</v>
      </c>
      <c r="AG6362">
        <v>18.175999999999998</v>
      </c>
      <c r="AH6362">
        <v>16.835999999999999</v>
      </c>
      <c r="AI6362">
        <v>15.234</v>
      </c>
      <c r="AJ6362">
        <v>16.859000000000002</v>
      </c>
      <c r="AK6362">
        <v>17.773</v>
      </c>
      <c r="AL6362">
        <v>21.634</v>
      </c>
      <c r="AM6362">
        <v>22.555</v>
      </c>
      <c r="AN6362">
        <v>22.007000000000001</v>
      </c>
      <c r="AO6362">
        <v>23.111000000000001</v>
      </c>
      <c r="AP6362">
        <v>22.158999999999999</v>
      </c>
      <c r="AQ6362">
        <v>24.515000000000001</v>
      </c>
      <c r="AR6362">
        <v>24.013000000000002</v>
      </c>
      <c r="AS6362">
        <v>23.898</v>
      </c>
      <c r="AT6362">
        <v>21.248999999999999</v>
      </c>
      <c r="AU6362">
        <v>20.198</v>
      </c>
      <c r="AV6362">
        <v>18.960999999999999</v>
      </c>
      <c r="AW6362">
        <v>17.242999999999999</v>
      </c>
      <c r="AX6362">
        <v>17.094000000000001</v>
      </c>
      <c r="AY6362">
        <v>16.984999999999999</v>
      </c>
      <c r="AZ6362">
        <v>16.841999999999999</v>
      </c>
      <c r="BA6362">
        <v>16.638999999999999</v>
      </c>
      <c r="BB6362">
        <v>16.797999999999998</v>
      </c>
      <c r="BC6362">
        <v>2018</v>
      </c>
    </row>
    <row r="6363" spans="1:55" x14ac:dyDescent="0.25">
      <c r="A6363">
        <v>968</v>
      </c>
      <c r="B6363" t="s">
        <v>1542</v>
      </c>
      <c r="C6363" t="s">
        <v>286</v>
      </c>
      <c r="D6363" t="s">
        <v>1543</v>
      </c>
      <c r="E6363" t="s">
        <v>287</v>
      </c>
      <c r="F6363" t="s">
        <v>288</v>
      </c>
      <c r="G6363" t="s">
        <v>250</v>
      </c>
      <c r="I6363" t="s">
        <v>1545</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123.16</v>
      </c>
      <c r="AX6363">
        <v>126.795</v>
      </c>
      <c r="AY6363">
        <v>130.31200000000001</v>
      </c>
      <c r="AZ6363">
        <v>133.63399999999999</v>
      </c>
      <c r="BA6363">
        <v>137.041</v>
      </c>
      <c r="BB6363">
        <v>140.535</v>
      </c>
      <c r="BC6363">
        <v>2018</v>
      </c>
    </row>
    <row r="6364" spans="1:55" x14ac:dyDescent="0.25">
      <c r="A6364">
        <v>968</v>
      </c>
      <c r="B6364" t="s">
        <v>1542</v>
      </c>
      <c r="C6364" t="s">
        <v>290</v>
      </c>
      <c r="D6364" t="s">
        <v>1543</v>
      </c>
      <c r="E6364" t="s">
        <v>287</v>
      </c>
      <c r="F6364" t="s">
        <v>291</v>
      </c>
      <c r="G6364" t="s">
        <v>235</v>
      </c>
      <c r="I6364" t="s">
        <v>292</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3.2749999999999999</v>
      </c>
      <c r="AX6364">
        <v>2.952</v>
      </c>
      <c r="AY6364">
        <v>2.774</v>
      </c>
      <c r="AZ6364">
        <v>2.5489999999999999</v>
      </c>
      <c r="BA6364">
        <v>2.5489999999999999</v>
      </c>
      <c r="BB6364">
        <v>2.5489999999999999</v>
      </c>
      <c r="BC6364">
        <v>2018</v>
      </c>
    </row>
    <row r="6365" spans="1:55" x14ac:dyDescent="0.25">
      <c r="A6365">
        <v>968</v>
      </c>
      <c r="B6365" t="s">
        <v>1542</v>
      </c>
      <c r="C6365" t="s">
        <v>293</v>
      </c>
      <c r="D6365" t="s">
        <v>1543</v>
      </c>
      <c r="E6365" t="s">
        <v>294</v>
      </c>
      <c r="F6365" t="s">
        <v>295</v>
      </c>
      <c r="G6365" t="s">
        <v>250</v>
      </c>
      <c r="I6365" t="s">
        <v>1545</v>
      </c>
      <c r="J6365" t="s">
        <v>232</v>
      </c>
      <c r="K6365" t="s">
        <v>232</v>
      </c>
      <c r="L6365" t="s">
        <v>232</v>
      </c>
      <c r="M6365" t="s">
        <v>232</v>
      </c>
      <c r="N6365" t="s">
        <v>232</v>
      </c>
      <c r="O6365" t="s">
        <v>232</v>
      </c>
      <c r="P6365" t="s">
        <v>232</v>
      </c>
      <c r="Q6365" t="s">
        <v>232</v>
      </c>
      <c r="R6365" t="s">
        <v>232</v>
      </c>
      <c r="S6365" t="s">
        <v>232</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124.75</v>
      </c>
      <c r="AX6365">
        <v>128.54400000000001</v>
      </c>
      <c r="AY6365">
        <v>131.821</v>
      </c>
      <c r="AZ6365">
        <v>135.18100000000001</v>
      </c>
      <c r="BA6365">
        <v>138.62799999999999</v>
      </c>
      <c r="BB6365">
        <v>142.16200000000001</v>
      </c>
      <c r="BC6365">
        <v>2018</v>
      </c>
    </row>
    <row r="6366" spans="1:55" x14ac:dyDescent="0.25">
      <c r="A6366">
        <v>968</v>
      </c>
      <c r="B6366" t="s">
        <v>1542</v>
      </c>
      <c r="C6366" t="s">
        <v>296</v>
      </c>
      <c r="D6366" t="s">
        <v>1543</v>
      </c>
      <c r="E6366" t="s">
        <v>294</v>
      </c>
      <c r="F6366" t="s">
        <v>297</v>
      </c>
      <c r="G6366" t="s">
        <v>235</v>
      </c>
      <c r="I6366" t="s">
        <v>298</v>
      </c>
      <c r="J6366" t="s">
        <v>232</v>
      </c>
      <c r="K6366" t="s">
        <v>232</v>
      </c>
      <c r="L6366" t="s">
        <v>232</v>
      </c>
      <c r="M6366" t="s">
        <v>232</v>
      </c>
      <c r="N6366" t="s">
        <v>232</v>
      </c>
      <c r="O6366" t="s">
        <v>232</v>
      </c>
      <c r="P6366" t="s">
        <v>232</v>
      </c>
      <c r="Q6366" t="s">
        <v>232</v>
      </c>
      <c r="R6366" t="s">
        <v>232</v>
      </c>
      <c r="S6366" t="s">
        <v>232</v>
      </c>
      <c r="T6366" t="s">
        <v>232</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3.5339999999999998</v>
      </c>
      <c r="AX6366">
        <v>3.0419999999999998</v>
      </c>
      <c r="AY6366">
        <v>2.5489999999999999</v>
      </c>
      <c r="AZ6366">
        <v>2.5489999999999999</v>
      </c>
      <c r="BA6366">
        <v>2.5489999999999999</v>
      </c>
      <c r="BB6366">
        <v>2.5489999999999999</v>
      </c>
      <c r="BC6366">
        <v>2018</v>
      </c>
    </row>
    <row r="6367" spans="1:55" x14ac:dyDescent="0.25">
      <c r="A6367">
        <v>968</v>
      </c>
      <c r="B6367" t="s">
        <v>1542</v>
      </c>
      <c r="C6367" t="s">
        <v>299</v>
      </c>
      <c r="D6367" t="s">
        <v>1543</v>
      </c>
      <c r="E6367" t="s">
        <v>300</v>
      </c>
      <c r="G6367" t="s">
        <v>274</v>
      </c>
    </row>
    <row r="6368" spans="1:55" x14ac:dyDescent="0.25">
      <c r="A6368">
        <v>968</v>
      </c>
      <c r="B6368" t="s">
        <v>1542</v>
      </c>
      <c r="C6368" t="s">
        <v>301</v>
      </c>
      <c r="D6368" t="s">
        <v>1543</v>
      </c>
      <c r="E6368" t="s">
        <v>302</v>
      </c>
      <c r="F6368" t="s">
        <v>303</v>
      </c>
      <c r="G6368" t="s">
        <v>235</v>
      </c>
      <c r="I6368" t="s">
        <v>1546</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18.661999999999999</v>
      </c>
      <c r="AF6368">
        <v>12.292999999999999</v>
      </c>
      <c r="AG6368">
        <v>16.506</v>
      </c>
      <c r="AH6368">
        <v>22.053999999999998</v>
      </c>
      <c r="AI6368">
        <v>16.021999999999998</v>
      </c>
      <c r="AJ6368">
        <v>22.640999999999998</v>
      </c>
      <c r="AK6368">
        <v>28.774999999999999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11.302</v>
      </c>
      <c r="AV6368">
        <v>11.426</v>
      </c>
      <c r="AW6368">
        <v>6.98</v>
      </c>
      <c r="AX6368">
        <v>5.9390000000000001</v>
      </c>
      <c r="AY6368">
        <v>5.6769999999999996</v>
      </c>
      <c r="AZ6368">
        <v>5.577</v>
      </c>
      <c r="BA6368">
        <v>5.399</v>
      </c>
      <c r="BB6368">
        <v>5.3979999999999997</v>
      </c>
      <c r="BC6368">
        <v>2018</v>
      </c>
    </row>
    <row r="6369" spans="1:55" x14ac:dyDescent="0.25">
      <c r="A6369">
        <v>968</v>
      </c>
      <c r="B6369" t="s">
        <v>1542</v>
      </c>
      <c r="C6369" t="s">
        <v>305</v>
      </c>
      <c r="D6369" t="s">
        <v>1543</v>
      </c>
      <c r="E6369" t="s">
        <v>306</v>
      </c>
      <c r="F6369" t="s">
        <v>307</v>
      </c>
      <c r="G6369" t="s">
        <v>235</v>
      </c>
      <c r="I6369" t="s">
        <v>1546</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20.986000000000001</v>
      </c>
      <c r="AF6369">
        <v>13.026</v>
      </c>
      <c r="AG6369">
        <v>17.289000000000001</v>
      </c>
      <c r="AH6369">
        <v>22.869</v>
      </c>
      <c r="AI6369">
        <v>14.984999999999999</v>
      </c>
      <c r="AJ6369">
        <v>23.702000000000002</v>
      </c>
      <c r="AK6369">
        <v>28.623000000000001</v>
      </c>
      <c r="AL6369">
        <v>9.7859999999999996</v>
      </c>
      <c r="AM6369">
        <v>-24.652000000000001</v>
      </c>
      <c r="AN6369">
        <v>20.187000000000001</v>
      </c>
      <c r="AO6369">
        <v>9.81</v>
      </c>
      <c r="AP6369">
        <v>-2.8359999999999999</v>
      </c>
      <c r="AQ6369">
        <v>7.2869999999999999</v>
      </c>
      <c r="AR6369">
        <v>10.067</v>
      </c>
      <c r="AS6369">
        <v>8.0730000000000004</v>
      </c>
      <c r="AT6369">
        <v>17.687000000000001</v>
      </c>
      <c r="AU6369">
        <v>9.6489999999999991</v>
      </c>
      <c r="AV6369">
        <v>9.657</v>
      </c>
      <c r="AW6369">
        <v>5.859</v>
      </c>
      <c r="AX6369">
        <v>4.9420000000000002</v>
      </c>
      <c r="AY6369">
        <v>4.6870000000000003</v>
      </c>
      <c r="AZ6369">
        <v>4.57</v>
      </c>
      <c r="BA6369">
        <v>4.391</v>
      </c>
      <c r="BB6369">
        <v>4.3570000000000002</v>
      </c>
      <c r="BC6369">
        <v>2018</v>
      </c>
    </row>
    <row r="6370" spans="1:55" x14ac:dyDescent="0.25">
      <c r="A6370">
        <v>968</v>
      </c>
      <c r="B6370" t="s">
        <v>1542</v>
      </c>
      <c r="C6370" t="s">
        <v>308</v>
      </c>
      <c r="D6370" t="s">
        <v>1543</v>
      </c>
      <c r="E6370" t="s">
        <v>309</v>
      </c>
      <c r="F6370" t="s">
        <v>310</v>
      </c>
      <c r="G6370" t="s">
        <v>235</v>
      </c>
      <c r="I6370" t="s">
        <v>1546</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11.907</v>
      </c>
      <c r="AF6370">
        <v>17.091999999999999</v>
      </c>
      <c r="AG6370">
        <v>9.2799999999999994</v>
      </c>
      <c r="AH6370">
        <v>14.051</v>
      </c>
      <c r="AI6370">
        <v>7.5830000000000002</v>
      </c>
      <c r="AJ6370">
        <v>10.44</v>
      </c>
      <c r="AK6370">
        <v>7.8440000000000003</v>
      </c>
      <c r="AL6370">
        <v>13.750999999999999</v>
      </c>
      <c r="AM6370">
        <v>-5.6840000000000002</v>
      </c>
      <c r="AN6370">
        <v>15.523999999999999</v>
      </c>
      <c r="AO6370">
        <v>12.116</v>
      </c>
      <c r="AP6370">
        <v>1.105</v>
      </c>
      <c r="AQ6370">
        <v>20.184000000000001</v>
      </c>
      <c r="AR6370">
        <v>8.0220000000000002</v>
      </c>
      <c r="AS6370">
        <v>4.5629999999999997</v>
      </c>
      <c r="AT6370">
        <v>16.012</v>
      </c>
      <c r="AU6370">
        <v>9.9610000000000003</v>
      </c>
      <c r="AV6370">
        <v>6.7389999999999999</v>
      </c>
      <c r="AW6370">
        <v>4.9130000000000003</v>
      </c>
      <c r="AX6370">
        <v>6.0730000000000004</v>
      </c>
      <c r="AY6370">
        <v>6.0979999999999999</v>
      </c>
      <c r="AZ6370">
        <v>5.9969999999999999</v>
      </c>
      <c r="BA6370">
        <v>5.9130000000000003</v>
      </c>
      <c r="BB6370">
        <v>5.7190000000000003</v>
      </c>
      <c r="BC6370">
        <v>2018</v>
      </c>
    </row>
    <row r="6371" spans="1:55" x14ac:dyDescent="0.25">
      <c r="A6371">
        <v>968</v>
      </c>
      <c r="B6371" t="s">
        <v>1542</v>
      </c>
      <c r="C6371" t="s">
        <v>311</v>
      </c>
      <c r="D6371" t="s">
        <v>1543</v>
      </c>
      <c r="E6371" t="s">
        <v>312</v>
      </c>
      <c r="F6371" t="s">
        <v>313</v>
      </c>
      <c r="G6371" t="s">
        <v>235</v>
      </c>
      <c r="I6371" t="s">
        <v>1546</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10.983000000000001</v>
      </c>
      <c r="AF6371">
        <v>18.317</v>
      </c>
      <c r="AG6371">
        <v>12.497999999999999</v>
      </c>
      <c r="AH6371">
        <v>15.784000000000001</v>
      </c>
      <c r="AI6371">
        <v>5.2919999999999998</v>
      </c>
      <c r="AJ6371">
        <v>7.1479999999999997</v>
      </c>
      <c r="AK6371">
        <v>6.0679999999999996</v>
      </c>
      <c r="AL6371">
        <v>15.455</v>
      </c>
      <c r="AM6371">
        <v>-1.141</v>
      </c>
      <c r="AN6371">
        <v>25.984000000000002</v>
      </c>
      <c r="AO6371">
        <v>13.423999999999999</v>
      </c>
      <c r="AP6371">
        <v>0.878</v>
      </c>
      <c r="AQ6371">
        <v>15.818</v>
      </c>
      <c r="AR6371">
        <v>8.5229999999999997</v>
      </c>
      <c r="AS6371">
        <v>5.2629999999999999</v>
      </c>
      <c r="AT6371">
        <v>17.731999999999999</v>
      </c>
      <c r="AU6371">
        <v>7.915</v>
      </c>
      <c r="AV6371">
        <v>7.2519999999999998</v>
      </c>
      <c r="AW6371">
        <v>5.0170000000000003</v>
      </c>
      <c r="AX6371">
        <v>6.2</v>
      </c>
      <c r="AY6371">
        <v>6.0979999999999999</v>
      </c>
      <c r="AZ6371">
        <v>5.9969999999999999</v>
      </c>
      <c r="BA6371">
        <v>5.9130000000000003</v>
      </c>
      <c r="BB6371">
        <v>5.7190000000000003</v>
      </c>
      <c r="BC6371">
        <v>2018</v>
      </c>
    </row>
    <row r="6372" spans="1:55" x14ac:dyDescent="0.25">
      <c r="A6372">
        <v>968</v>
      </c>
      <c r="B6372" t="s">
        <v>1542</v>
      </c>
      <c r="C6372" t="s">
        <v>314</v>
      </c>
      <c r="D6372" t="s">
        <v>1543</v>
      </c>
      <c r="E6372" t="s">
        <v>315</v>
      </c>
      <c r="F6372" t="s">
        <v>316</v>
      </c>
      <c r="G6372" t="s">
        <v>317</v>
      </c>
      <c r="I6372" t="s">
        <v>1547</v>
      </c>
      <c r="J6372" t="s">
        <v>232</v>
      </c>
      <c r="K6372" t="s">
        <v>232</v>
      </c>
      <c r="L6372" t="s">
        <v>232</v>
      </c>
      <c r="M6372" t="s">
        <v>232</v>
      </c>
      <c r="N6372" t="s">
        <v>232</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8.0009999999999994</v>
      </c>
      <c r="AI6372">
        <v>7.1239999999999997</v>
      </c>
      <c r="AJ6372">
        <v>7.1740000000000004</v>
      </c>
      <c r="AK6372">
        <v>6.3330000000000002</v>
      </c>
      <c r="AL6372">
        <v>5.5209999999999999</v>
      </c>
      <c r="AM6372">
        <v>6.2859999999999996</v>
      </c>
      <c r="AN6372">
        <v>6.9530000000000003</v>
      </c>
      <c r="AO6372">
        <v>7.18</v>
      </c>
      <c r="AP6372">
        <v>6.7939999999999996</v>
      </c>
      <c r="AQ6372">
        <v>7.0960000000000001</v>
      </c>
      <c r="AR6372">
        <v>6.8019999999999996</v>
      </c>
      <c r="AS6372">
        <v>6.8120000000000003</v>
      </c>
      <c r="AT6372">
        <v>5.9020000000000001</v>
      </c>
      <c r="AU6372">
        <v>4.9269999999999996</v>
      </c>
      <c r="AV6372">
        <v>4.1669999999999998</v>
      </c>
      <c r="AW6372">
        <v>4.8</v>
      </c>
      <c r="AX6372">
        <v>4.9000000000000004</v>
      </c>
      <c r="AY6372">
        <v>5</v>
      </c>
      <c r="AZ6372">
        <v>5</v>
      </c>
      <c r="BA6372">
        <v>5</v>
      </c>
      <c r="BB6372">
        <v>5</v>
      </c>
      <c r="BC6372">
        <v>2018</v>
      </c>
    </row>
    <row r="6373" spans="1:55" x14ac:dyDescent="0.25">
      <c r="A6373">
        <v>968</v>
      </c>
      <c r="B6373" t="s">
        <v>1542</v>
      </c>
      <c r="C6373" t="s">
        <v>318</v>
      </c>
      <c r="D6373" t="s">
        <v>1543</v>
      </c>
      <c r="E6373" t="s">
        <v>319</v>
      </c>
      <c r="F6373" t="s">
        <v>320</v>
      </c>
      <c r="G6373" t="s">
        <v>321</v>
      </c>
      <c r="H6373" t="s">
        <v>322</v>
      </c>
    </row>
    <row r="6374" spans="1:55" x14ac:dyDescent="0.25">
      <c r="A6374">
        <v>968</v>
      </c>
      <c r="B6374" t="s">
        <v>1542</v>
      </c>
      <c r="C6374" t="s">
        <v>323</v>
      </c>
      <c r="D6374" t="s">
        <v>1543</v>
      </c>
      <c r="E6374" t="s">
        <v>324</v>
      </c>
      <c r="F6374" t="s">
        <v>325</v>
      </c>
      <c r="G6374" t="s">
        <v>321</v>
      </c>
      <c r="H6374" t="s">
        <v>322</v>
      </c>
      <c r="I6374" t="s">
        <v>1548</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19.524000000000001</v>
      </c>
      <c r="AW6374">
        <v>19.521999999999998</v>
      </c>
      <c r="AX6374">
        <v>19.521000000000001</v>
      </c>
      <c r="AY6374">
        <v>19.52</v>
      </c>
      <c r="AZ6374">
        <v>19.518999999999998</v>
      </c>
      <c r="BA6374">
        <v>19.518000000000001</v>
      </c>
      <c r="BB6374">
        <v>19.515999999999998</v>
      </c>
      <c r="BC6374">
        <v>2018</v>
      </c>
    </row>
    <row r="6375" spans="1:55" x14ac:dyDescent="0.25">
      <c r="A6375">
        <v>968</v>
      </c>
      <c r="B6375" t="s">
        <v>1542</v>
      </c>
      <c r="C6375" t="s">
        <v>327</v>
      </c>
      <c r="D6375" t="s">
        <v>1543</v>
      </c>
      <c r="E6375" t="s">
        <v>328</v>
      </c>
      <c r="F6375" t="s">
        <v>329</v>
      </c>
      <c r="G6375" t="s">
        <v>229</v>
      </c>
      <c r="H6375" t="s">
        <v>230</v>
      </c>
      <c r="I6375" t="s">
        <v>1549</v>
      </c>
      <c r="J6375" t="s">
        <v>232</v>
      </c>
      <c r="K6375" t="s">
        <v>232</v>
      </c>
      <c r="L6375" t="s">
        <v>232</v>
      </c>
      <c r="M6375" t="s">
        <v>232</v>
      </c>
      <c r="N6375" t="s">
        <v>232</v>
      </c>
      <c r="O6375" t="s">
        <v>232</v>
      </c>
      <c r="P6375" t="s">
        <v>232</v>
      </c>
      <c r="Q6375" t="s">
        <v>232</v>
      </c>
      <c r="R6375" t="s">
        <v>232</v>
      </c>
      <c r="S6375" t="s">
        <v>232</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233.78299999999999</v>
      </c>
      <c r="AT6375">
        <v>220.78299999999999</v>
      </c>
      <c r="AU6375">
        <v>239.822</v>
      </c>
      <c r="AV6375">
        <v>277.30500000000001</v>
      </c>
      <c r="AW6375">
        <v>303.95400000000001</v>
      </c>
      <c r="AX6375">
        <v>326.52999999999997</v>
      </c>
      <c r="AY6375">
        <v>349.44299999999998</v>
      </c>
      <c r="AZ6375">
        <v>372.37299999999999</v>
      </c>
      <c r="BA6375">
        <v>394.40499999999997</v>
      </c>
      <c r="BB6375">
        <v>412.95299999999997</v>
      </c>
      <c r="BC6375">
        <v>2018</v>
      </c>
    </row>
    <row r="6376" spans="1:55" x14ac:dyDescent="0.25">
      <c r="A6376">
        <v>968</v>
      </c>
      <c r="B6376" t="s">
        <v>1542</v>
      </c>
      <c r="C6376" t="s">
        <v>331</v>
      </c>
      <c r="D6376" t="s">
        <v>1543</v>
      </c>
      <c r="E6376" t="s">
        <v>328</v>
      </c>
      <c r="F6376" t="s">
        <v>329</v>
      </c>
      <c r="G6376" t="s">
        <v>282</v>
      </c>
      <c r="I6376" t="s">
        <v>332</v>
      </c>
      <c r="J6376" t="s">
        <v>232</v>
      </c>
      <c r="K6376" t="s">
        <v>232</v>
      </c>
      <c r="L6376" t="s">
        <v>232</v>
      </c>
      <c r="M6376" t="s">
        <v>232</v>
      </c>
      <c r="N6376" t="s">
        <v>232</v>
      </c>
      <c r="O6376" t="s">
        <v>232</v>
      </c>
      <c r="P6376" t="s">
        <v>232</v>
      </c>
      <c r="Q6376" t="s">
        <v>232</v>
      </c>
      <c r="R6376" t="s">
        <v>232</v>
      </c>
      <c r="S6376" t="s">
        <v>232</v>
      </c>
      <c r="T6376">
        <v>39.133000000000003</v>
      </c>
      <c r="U6376">
        <v>41.25</v>
      </c>
      <c r="V6376">
        <v>36.744</v>
      </c>
      <c r="W6376">
        <v>32.893000000000001</v>
      </c>
      <c r="X6376">
        <v>30.706</v>
      </c>
      <c r="Y6376">
        <v>30.875</v>
      </c>
      <c r="Z6376">
        <v>28.535</v>
      </c>
      <c r="AA6376">
        <v>28.152000000000001</v>
      </c>
      <c r="AB6376">
        <v>29.21</v>
      </c>
      <c r="AC6376">
        <v>31.334</v>
      </c>
      <c r="AD6376">
        <v>30.893999999999998</v>
      </c>
      <c r="AE6376">
        <v>29.725999999999999</v>
      </c>
      <c r="AF6376">
        <v>29.417999999999999</v>
      </c>
      <c r="AG6376">
        <v>28.513000000000002</v>
      </c>
      <c r="AH6376">
        <v>29.766999999999999</v>
      </c>
      <c r="AI6376">
        <v>31.216000000000001</v>
      </c>
      <c r="AJ6376">
        <v>32.1</v>
      </c>
      <c r="AK6376">
        <v>31.518999999999998</v>
      </c>
      <c r="AL6376">
        <v>30.667000000000002</v>
      </c>
      <c r="AM6376">
        <v>29.454999999999998</v>
      </c>
      <c r="AN6376">
        <v>31.923999999999999</v>
      </c>
      <c r="AO6376">
        <v>32.466000000000001</v>
      </c>
      <c r="AP6376">
        <v>32.530999999999999</v>
      </c>
      <c r="AQ6376">
        <v>31.478999999999999</v>
      </c>
      <c r="AR6376">
        <v>32.055</v>
      </c>
      <c r="AS6376">
        <v>32.808</v>
      </c>
      <c r="AT6376">
        <v>28.855</v>
      </c>
      <c r="AU6376">
        <v>27.992999999999999</v>
      </c>
      <c r="AV6376">
        <v>29.332000000000001</v>
      </c>
      <c r="AW6376">
        <v>30.036000000000001</v>
      </c>
      <c r="AX6376">
        <v>30.198</v>
      </c>
      <c r="AY6376">
        <v>30.353999999999999</v>
      </c>
      <c r="AZ6376">
        <v>30.484000000000002</v>
      </c>
      <c r="BA6376">
        <v>30.425000000000001</v>
      </c>
      <c r="BB6376">
        <v>30.018000000000001</v>
      </c>
      <c r="BC6376">
        <v>2018</v>
      </c>
    </row>
    <row r="6377" spans="1:55" x14ac:dyDescent="0.25">
      <c r="A6377">
        <v>968</v>
      </c>
      <c r="B6377" t="s">
        <v>1542</v>
      </c>
      <c r="C6377" t="s">
        <v>333</v>
      </c>
      <c r="D6377" t="s">
        <v>1543</v>
      </c>
      <c r="E6377" t="s">
        <v>334</v>
      </c>
      <c r="F6377" t="s">
        <v>335</v>
      </c>
      <c r="G6377" t="s">
        <v>229</v>
      </c>
      <c r="H6377" t="s">
        <v>230</v>
      </c>
      <c r="I6377" t="s">
        <v>1549</v>
      </c>
      <c r="J6377" t="s">
        <v>232</v>
      </c>
      <c r="K6377" t="s">
        <v>232</v>
      </c>
      <c r="L6377" t="s">
        <v>232</v>
      </c>
      <c r="M6377" t="s">
        <v>232</v>
      </c>
      <c r="N6377" t="s">
        <v>232</v>
      </c>
      <c r="O6377" t="s">
        <v>232</v>
      </c>
      <c r="P6377" t="s">
        <v>232</v>
      </c>
      <c r="Q6377" t="s">
        <v>232</v>
      </c>
      <c r="R6377" t="s">
        <v>232</v>
      </c>
      <c r="S6377" t="s">
        <v>232</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243.61099999999999</v>
      </c>
      <c r="AT6377">
        <v>239.08199999999999</v>
      </c>
      <c r="AU6377">
        <v>264.06400000000002</v>
      </c>
      <c r="AV6377">
        <v>304.642</v>
      </c>
      <c r="AW6377">
        <v>342.387</v>
      </c>
      <c r="AX6377">
        <v>371.30500000000001</v>
      </c>
      <c r="AY6377">
        <v>397.62200000000001</v>
      </c>
      <c r="AZ6377">
        <v>424.35899999999998</v>
      </c>
      <c r="BA6377">
        <v>448.00799999999998</v>
      </c>
      <c r="BB6377">
        <v>465.93599999999998</v>
      </c>
      <c r="BC6377">
        <v>2018</v>
      </c>
    </row>
    <row r="6378" spans="1:55" x14ac:dyDescent="0.25">
      <c r="A6378">
        <v>968</v>
      </c>
      <c r="B6378" t="s">
        <v>1542</v>
      </c>
      <c r="C6378" t="s">
        <v>336</v>
      </c>
      <c r="D6378" t="s">
        <v>1543</v>
      </c>
      <c r="E6378" t="s">
        <v>334</v>
      </c>
      <c r="F6378" t="s">
        <v>335</v>
      </c>
      <c r="G6378" t="s">
        <v>282</v>
      </c>
      <c r="I6378" t="s">
        <v>337</v>
      </c>
      <c r="J6378" t="s">
        <v>232</v>
      </c>
      <c r="K6378" t="s">
        <v>232</v>
      </c>
      <c r="L6378" t="s">
        <v>232</v>
      </c>
      <c r="M6378" t="s">
        <v>232</v>
      </c>
      <c r="N6378" t="s">
        <v>232</v>
      </c>
      <c r="O6378" t="s">
        <v>232</v>
      </c>
      <c r="P6378" t="s">
        <v>232</v>
      </c>
      <c r="Q6378" t="s">
        <v>232</v>
      </c>
      <c r="R6378" t="s">
        <v>232</v>
      </c>
      <c r="S6378" t="s">
        <v>232</v>
      </c>
      <c r="T6378">
        <v>38.113</v>
      </c>
      <c r="U6378">
        <v>38.040999999999997</v>
      </c>
      <c r="V6378">
        <v>41.268000000000001</v>
      </c>
      <c r="W6378">
        <v>33.241</v>
      </c>
      <c r="X6378">
        <v>32.890999999999998</v>
      </c>
      <c r="Y6378">
        <v>34.173999999999999</v>
      </c>
      <c r="Z6378">
        <v>33.243000000000002</v>
      </c>
      <c r="AA6378">
        <v>33.305999999999997</v>
      </c>
      <c r="AB6378">
        <v>34.505000000000003</v>
      </c>
      <c r="AC6378">
        <v>34.89</v>
      </c>
      <c r="AD6378">
        <v>34.863</v>
      </c>
      <c r="AE6378">
        <v>32.902000000000001</v>
      </c>
      <c r="AF6378">
        <v>32.006999999999998</v>
      </c>
      <c r="AG6378">
        <v>30.72</v>
      </c>
      <c r="AH6378">
        <v>33.104999999999997</v>
      </c>
      <c r="AI6378">
        <v>31.898</v>
      </c>
      <c r="AJ6378">
        <v>33.442999999999998</v>
      </c>
      <c r="AK6378">
        <v>34.564999999999998</v>
      </c>
      <c r="AL6378">
        <v>35.271000000000001</v>
      </c>
      <c r="AM6378">
        <v>36.313000000000002</v>
      </c>
      <c r="AN6378">
        <v>38.287999999999997</v>
      </c>
      <c r="AO6378">
        <v>36.728999999999999</v>
      </c>
      <c r="AP6378">
        <v>35.018999999999998</v>
      </c>
      <c r="AQ6378">
        <v>33.960999999999999</v>
      </c>
      <c r="AR6378">
        <v>33.774000000000001</v>
      </c>
      <c r="AS6378">
        <v>34.186999999999998</v>
      </c>
      <c r="AT6378">
        <v>31.247</v>
      </c>
      <c r="AU6378">
        <v>30.821999999999999</v>
      </c>
      <c r="AV6378">
        <v>32.223999999999997</v>
      </c>
      <c r="AW6378">
        <v>33.834000000000003</v>
      </c>
      <c r="AX6378">
        <v>34.338999999999999</v>
      </c>
      <c r="AY6378">
        <v>34.539000000000001</v>
      </c>
      <c r="AZ6378">
        <v>34.738999999999997</v>
      </c>
      <c r="BA6378">
        <v>34.558999999999997</v>
      </c>
      <c r="BB6378">
        <v>33.869</v>
      </c>
      <c r="BC6378">
        <v>2018</v>
      </c>
    </row>
    <row r="6379" spans="1:55" x14ac:dyDescent="0.25">
      <c r="A6379">
        <v>968</v>
      </c>
      <c r="B6379" t="s">
        <v>1542</v>
      </c>
      <c r="C6379" t="s">
        <v>338</v>
      </c>
      <c r="D6379" t="s">
        <v>1543</v>
      </c>
      <c r="E6379" t="s">
        <v>339</v>
      </c>
      <c r="F6379" t="s">
        <v>340</v>
      </c>
      <c r="G6379" t="s">
        <v>229</v>
      </c>
      <c r="H6379" t="s">
        <v>230</v>
      </c>
      <c r="I6379" t="s">
        <v>1549</v>
      </c>
      <c r="J6379" t="s">
        <v>232</v>
      </c>
      <c r="K6379" t="s">
        <v>232</v>
      </c>
      <c r="L6379" t="s">
        <v>232</v>
      </c>
      <c r="M6379" t="s">
        <v>232</v>
      </c>
      <c r="N6379" t="s">
        <v>232</v>
      </c>
      <c r="O6379" t="s">
        <v>232</v>
      </c>
      <c r="P6379" t="s">
        <v>232</v>
      </c>
      <c r="Q6379" t="s">
        <v>232</v>
      </c>
      <c r="R6379" t="s">
        <v>232</v>
      </c>
      <c r="S6379" t="s">
        <v>232</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-9.8279999999999994</v>
      </c>
      <c r="AT6379">
        <v>-18.298999999999999</v>
      </c>
      <c r="AU6379">
        <v>-24.242000000000001</v>
      </c>
      <c r="AV6379">
        <v>-27.337</v>
      </c>
      <c r="AW6379">
        <v>-38.433</v>
      </c>
      <c r="AX6379">
        <v>-44.774000000000001</v>
      </c>
      <c r="AY6379">
        <v>-48.179000000000002</v>
      </c>
      <c r="AZ6379">
        <v>-51.985999999999997</v>
      </c>
      <c r="BA6379">
        <v>-53.603000000000002</v>
      </c>
      <c r="BB6379">
        <v>-52.982999999999997</v>
      </c>
      <c r="BC6379">
        <v>2018</v>
      </c>
    </row>
    <row r="6380" spans="1:55" x14ac:dyDescent="0.25">
      <c r="A6380">
        <v>968</v>
      </c>
      <c r="B6380" t="s">
        <v>1542</v>
      </c>
      <c r="C6380" t="s">
        <v>341</v>
      </c>
      <c r="D6380" t="s">
        <v>1543</v>
      </c>
      <c r="E6380" t="s">
        <v>339</v>
      </c>
      <c r="F6380" t="s">
        <v>340</v>
      </c>
      <c r="G6380" t="s">
        <v>282</v>
      </c>
      <c r="I6380" t="s">
        <v>342</v>
      </c>
      <c r="J6380" t="s">
        <v>232</v>
      </c>
      <c r="K6380" t="s">
        <v>232</v>
      </c>
      <c r="L6380" t="s">
        <v>232</v>
      </c>
      <c r="M6380" t="s">
        <v>232</v>
      </c>
      <c r="N6380" t="s">
        <v>232</v>
      </c>
      <c r="O6380" t="s">
        <v>232</v>
      </c>
      <c r="P6380" t="s">
        <v>232</v>
      </c>
      <c r="Q6380" t="s">
        <v>232</v>
      </c>
      <c r="R6380" t="s">
        <v>232</v>
      </c>
      <c r="S6380" t="s">
        <v>232</v>
      </c>
      <c r="T6380">
        <v>1.02</v>
      </c>
      <c r="U6380">
        <v>3.2090000000000001</v>
      </c>
      <c r="V6380">
        <v>-4.5229999999999997</v>
      </c>
      <c r="W6380">
        <v>-0.34799999999999998</v>
      </c>
      <c r="X6380">
        <v>-2.1859999999999999</v>
      </c>
      <c r="Y6380">
        <v>-3.2989999999999999</v>
      </c>
      <c r="Z6380">
        <v>-4.7080000000000002</v>
      </c>
      <c r="AA6380">
        <v>-5.1539999999999999</v>
      </c>
      <c r="AB6380">
        <v>-5.2960000000000003</v>
      </c>
      <c r="AC6380">
        <v>-3.556</v>
      </c>
      <c r="AD6380">
        <v>-3.9689999999999999</v>
      </c>
      <c r="AE6380">
        <v>-3.1760000000000002</v>
      </c>
      <c r="AF6380">
        <v>-2.589</v>
      </c>
      <c r="AG6380">
        <v>-2.2080000000000002</v>
      </c>
      <c r="AH6380">
        <v>-3.3380000000000001</v>
      </c>
      <c r="AI6380">
        <v>-0.68200000000000005</v>
      </c>
      <c r="AJ6380">
        <v>-1.343</v>
      </c>
      <c r="AK6380">
        <v>-3.0459999999999998</v>
      </c>
      <c r="AL6380">
        <v>-4.6050000000000004</v>
      </c>
      <c r="AM6380">
        <v>-6.8579999999999997</v>
      </c>
      <c r="AN6380">
        <v>-6.3650000000000002</v>
      </c>
      <c r="AO6380">
        <v>-4.2619999999999996</v>
      </c>
      <c r="AP6380">
        <v>-2.488</v>
      </c>
      <c r="AQ6380">
        <v>-2.4820000000000002</v>
      </c>
      <c r="AR6380">
        <v>-1.7190000000000001</v>
      </c>
      <c r="AS6380">
        <v>-1.379</v>
      </c>
      <c r="AT6380">
        <v>-2.3919999999999999</v>
      </c>
      <c r="AU6380">
        <v>-2.83</v>
      </c>
      <c r="AV6380">
        <v>-2.8919999999999999</v>
      </c>
      <c r="AW6380">
        <v>-3.798</v>
      </c>
      <c r="AX6380">
        <v>-4.141</v>
      </c>
      <c r="AY6380">
        <v>-4.1849999999999996</v>
      </c>
      <c r="AZ6380">
        <v>-4.2560000000000002</v>
      </c>
      <c r="BA6380">
        <v>-4.1349999999999998</v>
      </c>
      <c r="BB6380">
        <v>-3.851</v>
      </c>
      <c r="BC6380">
        <v>2018</v>
      </c>
    </row>
    <row r="6381" spans="1:55" x14ac:dyDescent="0.25">
      <c r="A6381">
        <v>968</v>
      </c>
      <c r="B6381" t="s">
        <v>1542</v>
      </c>
      <c r="C6381" t="s">
        <v>343</v>
      </c>
      <c r="D6381" t="s">
        <v>1543</v>
      </c>
      <c r="E6381" t="s">
        <v>344</v>
      </c>
      <c r="F6381" t="s">
        <v>345</v>
      </c>
      <c r="G6381" t="s">
        <v>229</v>
      </c>
      <c r="H6381" t="s">
        <v>230</v>
      </c>
      <c r="I6381" t="s">
        <v>1549</v>
      </c>
      <c r="J6381" t="s">
        <v>232</v>
      </c>
      <c r="K6381" t="s">
        <v>232</v>
      </c>
      <c r="L6381" t="s">
        <v>232</v>
      </c>
      <c r="M6381" t="s">
        <v>232</v>
      </c>
      <c r="N6381" t="s">
        <v>232</v>
      </c>
      <c r="O6381" t="s">
        <v>232</v>
      </c>
      <c r="P6381" t="s">
        <v>232</v>
      </c>
      <c r="Q6381" t="s">
        <v>232</v>
      </c>
      <c r="R6381" t="s">
        <v>232</v>
      </c>
      <c r="S6381" t="s">
        <v>232</v>
      </c>
      <c r="T6381" t="s">
        <v>232</v>
      </c>
      <c r="U6381" t="s">
        <v>232</v>
      </c>
      <c r="V6381" t="s">
        <v>232</v>
      </c>
      <c r="W6381" t="s">
        <v>232</v>
      </c>
      <c r="X6381" t="s">
        <v>232</v>
      </c>
      <c r="Y6381" t="s">
        <v>232</v>
      </c>
      <c r="Z6381" t="s">
        <v>232</v>
      </c>
      <c r="AA6381" t="s">
        <v>232</v>
      </c>
      <c r="AB6381" t="s">
        <v>232</v>
      </c>
      <c r="AC6381" t="s">
        <v>232</v>
      </c>
      <c r="AD6381" t="s">
        <v>232</v>
      </c>
      <c r="AE6381" t="s">
        <v>232</v>
      </c>
      <c r="AF6381" t="s">
        <v>232</v>
      </c>
      <c r="AG6381" t="s">
        <v>232</v>
      </c>
      <c r="AH6381">
        <v>-8.8130000000000006</v>
      </c>
      <c r="AI6381">
        <v>-2.5009999999999999</v>
      </c>
      <c r="AJ6381">
        <v>-9.4039999999999999</v>
      </c>
      <c r="AK6381">
        <v>-22.49</v>
      </c>
      <c r="AL6381">
        <v>-45.093000000000004</v>
      </c>
      <c r="AM6381">
        <v>-43.316000000000003</v>
      </c>
      <c r="AN6381">
        <v>-30.507000000000001</v>
      </c>
      <c r="AO6381">
        <v>-16.856000000000002</v>
      </c>
      <c r="AP6381">
        <v>-8.9809999999999999</v>
      </c>
      <c r="AQ6381">
        <v>-8.4019999999999992</v>
      </c>
      <c r="AR6381">
        <v>0.20899999999999999</v>
      </c>
      <c r="AS6381">
        <v>-1.143</v>
      </c>
      <c r="AT6381">
        <v>-14.689</v>
      </c>
      <c r="AU6381">
        <v>-30.318999999999999</v>
      </c>
      <c r="AV6381">
        <v>-35.36</v>
      </c>
      <c r="AW6381">
        <v>-42.087000000000003</v>
      </c>
      <c r="AX6381">
        <v>-46.521000000000001</v>
      </c>
      <c r="AY6381">
        <v>-48.127000000000002</v>
      </c>
      <c r="AZ6381">
        <v>-50.284999999999997</v>
      </c>
      <c r="BA6381">
        <v>-50.613999999999997</v>
      </c>
      <c r="BB6381">
        <v>-48.56</v>
      </c>
      <c r="BC6381">
        <v>2018</v>
      </c>
    </row>
    <row r="6382" spans="1:55" x14ac:dyDescent="0.25">
      <c r="A6382">
        <v>968</v>
      </c>
      <c r="B6382" t="s">
        <v>1542</v>
      </c>
      <c r="C6382" t="s">
        <v>346</v>
      </c>
      <c r="D6382" t="s">
        <v>1543</v>
      </c>
      <c r="E6382" t="s">
        <v>344</v>
      </c>
      <c r="F6382" t="s">
        <v>345</v>
      </c>
      <c r="G6382" t="s">
        <v>270</v>
      </c>
      <c r="I6382" t="s">
        <v>397</v>
      </c>
      <c r="J6382" t="s">
        <v>232</v>
      </c>
      <c r="K6382" t="s">
        <v>232</v>
      </c>
      <c r="L6382" t="s">
        <v>232</v>
      </c>
      <c r="M6382" t="s">
        <v>232</v>
      </c>
      <c r="N6382" t="s">
        <v>232</v>
      </c>
      <c r="O6382" t="s">
        <v>232</v>
      </c>
      <c r="P6382" t="s">
        <v>232</v>
      </c>
      <c r="Q6382" t="s">
        <v>232</v>
      </c>
      <c r="R6382" t="s">
        <v>232</v>
      </c>
      <c r="S6382" t="s">
        <v>232</v>
      </c>
      <c r="T6382" t="s">
        <v>232</v>
      </c>
      <c r="U6382" t="s">
        <v>232</v>
      </c>
      <c r="V6382" t="s">
        <v>232</v>
      </c>
      <c r="W6382" t="s">
        <v>232</v>
      </c>
      <c r="X6382" t="s">
        <v>232</v>
      </c>
      <c r="Y6382" t="s">
        <v>232</v>
      </c>
      <c r="Z6382" t="s">
        <v>232</v>
      </c>
      <c r="AA6382" t="s">
        <v>232</v>
      </c>
      <c r="AB6382" t="s">
        <v>232</v>
      </c>
      <c r="AC6382" t="s">
        <v>232</v>
      </c>
      <c r="AD6382" t="s">
        <v>232</v>
      </c>
      <c r="AE6382" t="s">
        <v>232</v>
      </c>
      <c r="AF6382" t="s">
        <v>232</v>
      </c>
      <c r="AG6382" t="s">
        <v>232</v>
      </c>
      <c r="AH6382">
        <v>-3.5670000000000002</v>
      </c>
      <c r="AI6382">
        <v>-0.86599999999999999</v>
      </c>
      <c r="AJ6382">
        <v>-2.83</v>
      </c>
      <c r="AK6382">
        <v>-5.6870000000000003</v>
      </c>
      <c r="AL6382">
        <v>-9.516</v>
      </c>
      <c r="AM6382">
        <v>-8.5359999999999996</v>
      </c>
      <c r="AN6382">
        <v>-5.6710000000000003</v>
      </c>
      <c r="AO6382">
        <v>-2.931</v>
      </c>
      <c r="AP6382">
        <v>-1.46</v>
      </c>
      <c r="AQ6382">
        <v>-1.2849999999999999</v>
      </c>
      <c r="AR6382">
        <v>0.03</v>
      </c>
      <c r="AS6382">
        <v>-0.157</v>
      </c>
      <c r="AT6382">
        <v>-1.9039999999999999</v>
      </c>
      <c r="AU6382">
        <v>-3.62</v>
      </c>
      <c r="AV6382">
        <v>-3.84</v>
      </c>
      <c r="AW6382">
        <v>-4.2480000000000002</v>
      </c>
      <c r="AX6382">
        <v>-4.3689999999999998</v>
      </c>
      <c r="AY6382">
        <v>-4.2229999999999999</v>
      </c>
      <c r="AZ6382">
        <v>-4.141</v>
      </c>
      <c r="BA6382">
        <v>-3.9159999999999999</v>
      </c>
      <c r="BB6382">
        <v>-3.53</v>
      </c>
      <c r="BC6382">
        <v>2018</v>
      </c>
    </row>
    <row r="6383" spans="1:55" x14ac:dyDescent="0.25">
      <c r="A6383">
        <v>968</v>
      </c>
      <c r="B6383" t="s">
        <v>1542</v>
      </c>
      <c r="C6383" t="s">
        <v>347</v>
      </c>
      <c r="D6383" t="s">
        <v>1543</v>
      </c>
      <c r="E6383" t="s">
        <v>348</v>
      </c>
      <c r="F6383" t="s">
        <v>349</v>
      </c>
      <c r="G6383" t="s">
        <v>229</v>
      </c>
      <c r="H6383" t="s">
        <v>230</v>
      </c>
      <c r="I6383" t="s">
        <v>1549</v>
      </c>
      <c r="J6383" t="s">
        <v>232</v>
      </c>
      <c r="K6383" t="s">
        <v>232</v>
      </c>
      <c r="L6383" t="s">
        <v>232</v>
      </c>
      <c r="M6383" t="s">
        <v>232</v>
      </c>
      <c r="N6383" t="s">
        <v>232</v>
      </c>
      <c r="O6383" t="s">
        <v>232</v>
      </c>
      <c r="P6383" t="s">
        <v>232</v>
      </c>
      <c r="Q6383" t="s">
        <v>232</v>
      </c>
      <c r="R6383" t="s">
        <v>232</v>
      </c>
      <c r="S6383" t="s">
        <v>232</v>
      </c>
      <c r="T6383" t="s">
        <v>232</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-0.999</v>
      </c>
      <c r="AT6383">
        <v>-8.6440000000000001</v>
      </c>
      <c r="AU6383">
        <v>-14.510999999999999</v>
      </c>
      <c r="AV6383">
        <v>-14.523</v>
      </c>
      <c r="AW6383">
        <v>-24.2</v>
      </c>
      <c r="AX6383">
        <v>-29.564</v>
      </c>
      <c r="AY6383">
        <v>-31.076000000000001</v>
      </c>
      <c r="AZ6383">
        <v>-33.613</v>
      </c>
      <c r="BA6383">
        <v>-33.200000000000003</v>
      </c>
      <c r="BB6383">
        <v>-31.202999999999999</v>
      </c>
      <c r="BC6383">
        <v>2018</v>
      </c>
    </row>
    <row r="6384" spans="1:55" x14ac:dyDescent="0.25">
      <c r="A6384">
        <v>968</v>
      </c>
      <c r="B6384" t="s">
        <v>1542</v>
      </c>
      <c r="C6384" t="s">
        <v>350</v>
      </c>
      <c r="D6384" t="s">
        <v>1543</v>
      </c>
      <c r="E6384" t="s">
        <v>348</v>
      </c>
      <c r="F6384" t="s">
        <v>349</v>
      </c>
      <c r="G6384" t="s">
        <v>282</v>
      </c>
      <c r="I6384" t="s">
        <v>351</v>
      </c>
      <c r="J6384" t="s">
        <v>232</v>
      </c>
      <c r="K6384" t="s">
        <v>232</v>
      </c>
      <c r="L6384" t="s">
        <v>232</v>
      </c>
      <c r="M6384" t="s">
        <v>232</v>
      </c>
      <c r="N6384" t="s">
        <v>232</v>
      </c>
      <c r="O6384" t="s">
        <v>232</v>
      </c>
      <c r="P6384" t="s">
        <v>232</v>
      </c>
      <c r="Q6384" t="s">
        <v>232</v>
      </c>
      <c r="R6384" t="s">
        <v>232</v>
      </c>
      <c r="S6384" t="s">
        <v>232</v>
      </c>
      <c r="T6384" t="s">
        <v>232</v>
      </c>
      <c r="U6384">
        <v>3.2490000000000001</v>
      </c>
      <c r="V6384">
        <v>-4.2830000000000004</v>
      </c>
      <c r="W6384">
        <v>0.57699999999999996</v>
      </c>
      <c r="X6384">
        <v>-0.85799999999999998</v>
      </c>
      <c r="Y6384">
        <v>-1.95</v>
      </c>
      <c r="Z6384">
        <v>-3.0459999999999998</v>
      </c>
      <c r="AA6384">
        <v>-1.3979999999999999</v>
      </c>
      <c r="AB6384">
        <v>-0.70299999999999996</v>
      </c>
      <c r="AC6384">
        <v>1.6339999999999999</v>
      </c>
      <c r="AD6384">
        <v>0.82599999999999996</v>
      </c>
      <c r="AE6384">
        <v>0.59399999999999997</v>
      </c>
      <c r="AF6384">
        <v>0.38300000000000001</v>
      </c>
      <c r="AG6384">
        <v>-0.184</v>
      </c>
      <c r="AH6384">
        <v>-2.2530000000000001</v>
      </c>
      <c r="AI6384">
        <v>0.40799999999999997</v>
      </c>
      <c r="AJ6384">
        <v>-0.71199999999999997</v>
      </c>
      <c r="AK6384">
        <v>-2.5019999999999998</v>
      </c>
      <c r="AL6384">
        <v>-4.0060000000000002</v>
      </c>
      <c r="AM6384">
        <v>-5.8789999999999996</v>
      </c>
      <c r="AN6384">
        <v>-5.0999999999999996</v>
      </c>
      <c r="AO6384">
        <v>-2.802</v>
      </c>
      <c r="AP6384">
        <v>-0.73099999999999998</v>
      </c>
      <c r="AQ6384">
        <v>-0.81899999999999995</v>
      </c>
      <c r="AR6384">
        <v>-0.217</v>
      </c>
      <c r="AS6384">
        <v>-0.14000000000000001</v>
      </c>
      <c r="AT6384">
        <v>-1.1299999999999999</v>
      </c>
      <c r="AU6384">
        <v>-1.694</v>
      </c>
      <c r="AV6384">
        <v>-1.536</v>
      </c>
      <c r="AW6384">
        <v>-2.391</v>
      </c>
      <c r="AX6384">
        <v>-2.734</v>
      </c>
      <c r="AY6384">
        <v>-2.6989999999999998</v>
      </c>
      <c r="AZ6384">
        <v>-2.7519999999999998</v>
      </c>
      <c r="BA6384">
        <v>-2.5609999999999999</v>
      </c>
      <c r="BB6384">
        <v>-2.2679999999999998</v>
      </c>
      <c r="BC6384">
        <v>2018</v>
      </c>
    </row>
    <row r="6385" spans="1:55" x14ac:dyDescent="0.25">
      <c r="A6385">
        <v>968</v>
      </c>
      <c r="B6385" t="s">
        <v>1542</v>
      </c>
      <c r="C6385" t="s">
        <v>352</v>
      </c>
      <c r="D6385" t="s">
        <v>1543</v>
      </c>
      <c r="E6385" t="s">
        <v>353</v>
      </c>
      <c r="F6385" t="s">
        <v>354</v>
      </c>
      <c r="G6385" t="s">
        <v>229</v>
      </c>
      <c r="H6385" t="s">
        <v>230</v>
      </c>
      <c r="I6385" t="s">
        <v>1549</v>
      </c>
      <c r="J6385" t="s">
        <v>232</v>
      </c>
      <c r="K6385" t="s">
        <v>232</v>
      </c>
      <c r="L6385" t="s">
        <v>232</v>
      </c>
      <c r="M6385" t="s">
        <v>232</v>
      </c>
      <c r="N6385" t="s">
        <v>232</v>
      </c>
      <c r="O6385" t="s">
        <v>232</v>
      </c>
      <c r="P6385" t="s">
        <v>232</v>
      </c>
      <c r="Q6385" t="s">
        <v>232</v>
      </c>
      <c r="R6385" t="s">
        <v>232</v>
      </c>
      <c r="S6385" t="s">
        <v>232</v>
      </c>
      <c r="T6385" t="s">
        <v>232</v>
      </c>
      <c r="U6385" t="s">
        <v>232</v>
      </c>
      <c r="V6385" t="s">
        <v>232</v>
      </c>
      <c r="W6385" t="s">
        <v>232</v>
      </c>
      <c r="X6385" t="s">
        <v>232</v>
      </c>
      <c r="Y6385" t="s">
        <v>232</v>
      </c>
      <c r="Z6385" t="s">
        <v>232</v>
      </c>
      <c r="AA6385" t="s">
        <v>232</v>
      </c>
      <c r="AB6385" t="s">
        <v>232</v>
      </c>
      <c r="AC6385" t="s">
        <v>232</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242.70699999999999</v>
      </c>
      <c r="AV6385">
        <v>267.262</v>
      </c>
      <c r="AW6385">
        <v>301.46600000000001</v>
      </c>
      <c r="AX6385">
        <v>341.846</v>
      </c>
      <c r="AY6385">
        <v>385.60300000000001</v>
      </c>
      <c r="AZ6385">
        <v>433.154</v>
      </c>
      <c r="BA6385">
        <v>482.04599999999999</v>
      </c>
      <c r="BB6385">
        <v>530.03700000000003</v>
      </c>
      <c r="BC6385">
        <v>2018</v>
      </c>
    </row>
    <row r="6386" spans="1:55" x14ac:dyDescent="0.25">
      <c r="A6386">
        <v>968</v>
      </c>
      <c r="B6386" t="s">
        <v>1542</v>
      </c>
      <c r="C6386" t="s">
        <v>355</v>
      </c>
      <c r="D6386" t="s">
        <v>1543</v>
      </c>
      <c r="E6386" t="s">
        <v>353</v>
      </c>
      <c r="F6386" t="s">
        <v>354</v>
      </c>
      <c r="G6386" t="s">
        <v>282</v>
      </c>
      <c r="I6386" t="s">
        <v>379</v>
      </c>
      <c r="J6386" t="s">
        <v>232</v>
      </c>
      <c r="K6386" t="s">
        <v>232</v>
      </c>
      <c r="L6386" t="s">
        <v>232</v>
      </c>
      <c r="M6386" t="s">
        <v>232</v>
      </c>
      <c r="N6386" t="s">
        <v>232</v>
      </c>
      <c r="O6386" t="s">
        <v>232</v>
      </c>
      <c r="P6386" t="s">
        <v>232</v>
      </c>
      <c r="Q6386" t="s">
        <v>232</v>
      </c>
      <c r="R6386" t="s">
        <v>232</v>
      </c>
      <c r="S6386" t="s">
        <v>232</v>
      </c>
      <c r="T6386" t="s">
        <v>232</v>
      </c>
      <c r="U6386" t="s">
        <v>232</v>
      </c>
      <c r="V6386" t="s">
        <v>232</v>
      </c>
      <c r="W6386" t="s">
        <v>232</v>
      </c>
      <c r="X6386" t="s">
        <v>232</v>
      </c>
      <c r="Y6386" t="s">
        <v>232</v>
      </c>
      <c r="Z6386" t="s">
        <v>232</v>
      </c>
      <c r="AA6386" t="s">
        <v>232</v>
      </c>
      <c r="AB6386" t="s">
        <v>232</v>
      </c>
      <c r="AC6386" t="s">
        <v>232</v>
      </c>
      <c r="AD6386">
        <v>17.602</v>
      </c>
      <c r="AE6386">
        <v>16.14</v>
      </c>
      <c r="AF6386">
        <v>16.045999999999999</v>
      </c>
      <c r="AG6386">
        <v>14.831</v>
      </c>
      <c r="AH6386">
        <v>10.518000000000001</v>
      </c>
      <c r="AI6386">
        <v>8.0090000000000003</v>
      </c>
      <c r="AJ6386">
        <v>3.7719999999999998</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28.33</v>
      </c>
      <c r="AV6386">
        <v>28.27</v>
      </c>
      <c r="AW6386">
        <v>29.79</v>
      </c>
      <c r="AX6386">
        <v>31.614000000000001</v>
      </c>
      <c r="AY6386">
        <v>33.494999999999997</v>
      </c>
      <c r="AZ6386">
        <v>35.459000000000003</v>
      </c>
      <c r="BA6386">
        <v>37.185000000000002</v>
      </c>
      <c r="BB6386">
        <v>38.529000000000003</v>
      </c>
      <c r="BC6386">
        <v>2018</v>
      </c>
    </row>
    <row r="6387" spans="1:55" x14ac:dyDescent="0.25">
      <c r="A6387">
        <v>968</v>
      </c>
      <c r="B6387" t="s">
        <v>1542</v>
      </c>
      <c r="C6387" t="s">
        <v>356</v>
      </c>
      <c r="D6387" t="s">
        <v>1543</v>
      </c>
      <c r="E6387" t="s">
        <v>357</v>
      </c>
      <c r="F6387" t="s">
        <v>358</v>
      </c>
      <c r="G6387" t="s">
        <v>229</v>
      </c>
      <c r="H6387" t="s">
        <v>230</v>
      </c>
      <c r="I6387" t="s">
        <v>1549</v>
      </c>
      <c r="J6387" t="s">
        <v>232</v>
      </c>
      <c r="K6387" t="s">
        <v>232</v>
      </c>
      <c r="L6387" t="s">
        <v>232</v>
      </c>
      <c r="M6387" t="s">
        <v>232</v>
      </c>
      <c r="N6387" t="s">
        <v>232</v>
      </c>
      <c r="O6387" t="s">
        <v>232</v>
      </c>
      <c r="P6387" t="s">
        <v>232</v>
      </c>
      <c r="Q6387" t="s">
        <v>232</v>
      </c>
      <c r="R6387" t="s">
        <v>232</v>
      </c>
      <c r="S6387" t="s">
        <v>232</v>
      </c>
      <c r="T6387" t="s">
        <v>232</v>
      </c>
      <c r="U6387" t="s">
        <v>232</v>
      </c>
      <c r="V6387" t="s">
        <v>232</v>
      </c>
      <c r="W6387" t="s">
        <v>232</v>
      </c>
      <c r="X6387" t="s">
        <v>232</v>
      </c>
      <c r="Y6387" t="s">
        <v>232</v>
      </c>
      <c r="Z6387" t="s">
        <v>232</v>
      </c>
      <c r="AA6387" t="s">
        <v>232</v>
      </c>
      <c r="AB6387" t="s">
        <v>232</v>
      </c>
      <c r="AC6387" t="s">
        <v>232</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346.03100000000001</v>
      </c>
      <c r="AW6387">
        <v>384.46499999999997</v>
      </c>
      <c r="AX6387">
        <v>429.23899999999998</v>
      </c>
      <c r="AY6387">
        <v>477.41699999999997</v>
      </c>
      <c r="AZ6387">
        <v>529.40300000000002</v>
      </c>
      <c r="BA6387">
        <v>583.00599999999997</v>
      </c>
      <c r="BB6387">
        <v>635.98900000000003</v>
      </c>
      <c r="BC6387">
        <v>2018</v>
      </c>
    </row>
    <row r="6388" spans="1:55" x14ac:dyDescent="0.25">
      <c r="A6388">
        <v>968</v>
      </c>
      <c r="B6388" t="s">
        <v>1542</v>
      </c>
      <c r="C6388" t="s">
        <v>359</v>
      </c>
      <c r="D6388" t="s">
        <v>1543</v>
      </c>
      <c r="E6388" t="s">
        <v>357</v>
      </c>
      <c r="F6388" t="s">
        <v>358</v>
      </c>
      <c r="G6388" t="s">
        <v>282</v>
      </c>
      <c r="I6388" t="s">
        <v>360</v>
      </c>
      <c r="J6388" t="s">
        <v>232</v>
      </c>
      <c r="K6388" t="s">
        <v>232</v>
      </c>
      <c r="L6388" t="s">
        <v>232</v>
      </c>
      <c r="M6388" t="s">
        <v>232</v>
      </c>
      <c r="N6388" t="s">
        <v>232</v>
      </c>
      <c r="O6388" t="s">
        <v>232</v>
      </c>
      <c r="P6388" t="s">
        <v>232</v>
      </c>
      <c r="Q6388" t="s">
        <v>232</v>
      </c>
      <c r="R6388" t="s">
        <v>232</v>
      </c>
      <c r="S6388" t="s">
        <v>232</v>
      </c>
      <c r="T6388" t="s">
        <v>232</v>
      </c>
      <c r="U6388" t="s">
        <v>232</v>
      </c>
      <c r="V6388" t="s">
        <v>232</v>
      </c>
      <c r="W6388" t="s">
        <v>232</v>
      </c>
      <c r="X6388" t="s">
        <v>232</v>
      </c>
      <c r="Y6388" t="s">
        <v>232</v>
      </c>
      <c r="Z6388" t="s">
        <v>232</v>
      </c>
      <c r="AA6388" t="s">
        <v>232</v>
      </c>
      <c r="AB6388" t="s">
        <v>232</v>
      </c>
      <c r="AC6388" t="s">
        <v>232</v>
      </c>
      <c r="AD6388">
        <v>29.411999999999999</v>
      </c>
      <c r="AE6388">
        <v>27.192</v>
      </c>
      <c r="AF6388">
        <v>27.318000000000001</v>
      </c>
      <c r="AG6388">
        <v>24.024000000000001</v>
      </c>
      <c r="AH6388">
        <v>20.981000000000002</v>
      </c>
      <c r="AI6388">
        <v>17.545000000000002</v>
      </c>
      <c r="AJ6388">
        <v>12.536</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36.860999999999997</v>
      </c>
      <c r="AV6388">
        <v>36.601999999999997</v>
      </c>
      <c r="AW6388">
        <v>37.991999999999997</v>
      </c>
      <c r="AX6388">
        <v>39.697000000000003</v>
      </c>
      <c r="AY6388">
        <v>41.470999999999997</v>
      </c>
      <c r="AZ6388">
        <v>43.338999999999999</v>
      </c>
      <c r="BA6388">
        <v>44.972999999999999</v>
      </c>
      <c r="BB6388">
        <v>46.23</v>
      </c>
      <c r="BC6388">
        <v>2018</v>
      </c>
    </row>
    <row r="6389" spans="1:55" x14ac:dyDescent="0.25">
      <c r="A6389">
        <v>968</v>
      </c>
      <c r="B6389" t="s">
        <v>1542</v>
      </c>
      <c r="C6389" t="s">
        <v>361</v>
      </c>
      <c r="D6389" t="s">
        <v>1543</v>
      </c>
      <c r="E6389" t="s">
        <v>362</v>
      </c>
      <c r="F6389" t="s">
        <v>363</v>
      </c>
      <c r="G6389" t="s">
        <v>229</v>
      </c>
      <c r="H6389" t="s">
        <v>230</v>
      </c>
      <c r="I6389" t="s">
        <v>1549</v>
      </c>
      <c r="J6389">
        <v>8.3000000000000004E-2</v>
      </c>
      <c r="K6389">
        <v>8.4000000000000005E-2</v>
      </c>
      <c r="L6389">
        <v>8.4000000000000005E-2</v>
      </c>
      <c r="M6389">
        <v>8.4000000000000005E-2</v>
      </c>
      <c r="N6389">
        <v>8.4000000000000005E-2</v>
      </c>
      <c r="O6389">
        <v>8.3000000000000004E-2</v>
      </c>
      <c r="P6389">
        <v>8.5000000000000006E-2</v>
      </c>
      <c r="Q6389">
        <v>8.5999999999999993E-2</v>
      </c>
      <c r="R6389">
        <v>8.6999999999999994E-2</v>
      </c>
      <c r="S6389">
        <v>8.1000000000000003E-2</v>
      </c>
      <c r="T6389">
        <v>8.6999999999999994E-2</v>
      </c>
      <c r="U6389">
        <v>0.224</v>
      </c>
      <c r="V6389">
        <v>0.61299999999999999</v>
      </c>
      <c r="W6389">
        <v>2.0369999999999999</v>
      </c>
      <c r="X6389">
        <v>5.0599999999999996</v>
      </c>
      <c r="Y6389">
        <v>7.3330000000000002</v>
      </c>
      <c r="Z6389">
        <v>11.073</v>
      </c>
      <c r="AA6389">
        <v>25.713000000000001</v>
      </c>
      <c r="AB6389">
        <v>38.000999999999998</v>
      </c>
      <c r="AC6389">
        <v>55.478999999999999</v>
      </c>
      <c r="AD6389">
        <v>81.275000000000006</v>
      </c>
      <c r="AE6389">
        <v>118.327</v>
      </c>
      <c r="AF6389">
        <v>152.63</v>
      </c>
      <c r="AG6389">
        <v>198.761</v>
      </c>
      <c r="AH6389">
        <v>248.74799999999999</v>
      </c>
      <c r="AI6389">
        <v>290.48899999999998</v>
      </c>
      <c r="AJ6389">
        <v>347.00400000000002</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856.72699999999998</v>
      </c>
      <c r="AV6389">
        <v>945.40200000000004</v>
      </c>
      <c r="AW6389" s="52">
        <v>1011.97</v>
      </c>
      <c r="AX6389" s="52">
        <v>1081.3</v>
      </c>
      <c r="AY6389" s="52">
        <v>1151.22</v>
      </c>
      <c r="AZ6389" s="52">
        <v>1221.55</v>
      </c>
      <c r="BA6389" s="52">
        <v>1296.3399999999999</v>
      </c>
      <c r="BB6389" s="52">
        <v>1375.7</v>
      </c>
      <c r="BC6389">
        <v>2018</v>
      </c>
    </row>
    <row r="6390" spans="1:55" x14ac:dyDescent="0.25">
      <c r="A6390">
        <v>968</v>
      </c>
      <c r="B6390" t="s">
        <v>1542</v>
      </c>
      <c r="C6390" t="s">
        <v>364</v>
      </c>
      <c r="D6390" t="s">
        <v>1543</v>
      </c>
      <c r="E6390" t="s">
        <v>365</v>
      </c>
      <c r="F6390" t="s">
        <v>366</v>
      </c>
      <c r="G6390" t="s">
        <v>242</v>
      </c>
      <c r="H6390" t="s">
        <v>230</v>
      </c>
      <c r="I6390" t="s">
        <v>1550</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v>
      </c>
      <c r="AG6390">
        <v>-2.702</v>
      </c>
      <c r="AH6390">
        <v>-5.6879999999999997</v>
      </c>
      <c r="AI6390">
        <v>-8.6319999999999997</v>
      </c>
      <c r="AJ6390">
        <v>-12.823</v>
      </c>
      <c r="AK6390">
        <v>-23.715</v>
      </c>
      <c r="AL6390">
        <v>-24.72</v>
      </c>
      <c r="AM6390">
        <v>-8.0990000000000002</v>
      </c>
      <c r="AN6390">
        <v>-8.5510000000000002</v>
      </c>
      <c r="AO6390">
        <v>-9.1829999999999998</v>
      </c>
      <c r="AP6390">
        <v>-8.2070000000000007</v>
      </c>
      <c r="AQ6390">
        <v>-2.0430000000000001</v>
      </c>
      <c r="AR6390">
        <v>-1.341</v>
      </c>
      <c r="AS6390">
        <v>-2.1890000000000001</v>
      </c>
      <c r="AT6390">
        <v>-3.93</v>
      </c>
      <c r="AU6390">
        <v>-6.742</v>
      </c>
      <c r="AV6390">
        <v>-11.127000000000001</v>
      </c>
      <c r="AW6390">
        <v>-12.739000000000001</v>
      </c>
      <c r="AX6390">
        <v>-12.752000000000001</v>
      </c>
      <c r="AY6390">
        <v>-12.473000000000001</v>
      </c>
      <c r="AZ6390">
        <v>-12.305</v>
      </c>
      <c r="BA6390">
        <v>-12.025</v>
      </c>
      <c r="BB6390">
        <v>-11.9</v>
      </c>
      <c r="BC6390">
        <v>2018</v>
      </c>
    </row>
    <row r="6391" spans="1:55" x14ac:dyDescent="0.25">
      <c r="A6391">
        <v>968</v>
      </c>
      <c r="B6391" t="s">
        <v>1542</v>
      </c>
      <c r="C6391" t="s">
        <v>368</v>
      </c>
      <c r="D6391" t="s">
        <v>1543</v>
      </c>
      <c r="E6391" t="s">
        <v>365</v>
      </c>
      <c r="F6391" t="s">
        <v>366</v>
      </c>
      <c r="G6391" t="s">
        <v>282</v>
      </c>
      <c r="I6391" t="s">
        <v>369</v>
      </c>
      <c r="J6391">
        <v>-5.165</v>
      </c>
      <c r="K6391">
        <v>-1.484</v>
      </c>
      <c r="L6391">
        <v>1.879</v>
      </c>
      <c r="M6391">
        <v>2.3929999999999998</v>
      </c>
      <c r="N6391">
        <v>4.3819999999999997</v>
      </c>
      <c r="O6391">
        <v>2.8450000000000002</v>
      </c>
      <c r="P6391">
        <v>2.6549999999999998</v>
      </c>
      <c r="Q6391">
        <v>3.4729999999999999</v>
      </c>
      <c r="R6391">
        <v>6.4450000000000003</v>
      </c>
      <c r="S6391">
        <v>4.6059999999999999</v>
      </c>
      <c r="T6391">
        <v>-4.5350000000000001</v>
      </c>
      <c r="U6391">
        <v>-4.2759999999999998</v>
      </c>
      <c r="V6391">
        <v>-8.4649999999999999</v>
      </c>
      <c r="W6391">
        <v>-4.3890000000000002</v>
      </c>
      <c r="X6391">
        <v>-1.6359999999999999</v>
      </c>
      <c r="Y6391">
        <v>-4.3920000000000003</v>
      </c>
      <c r="Z6391">
        <v>-6.5419999999999998</v>
      </c>
      <c r="AA6391">
        <v>-5.3159999999999998</v>
      </c>
      <c r="AB6391">
        <v>-6.7549999999999999</v>
      </c>
      <c r="AC6391">
        <v>-3.996</v>
      </c>
      <c r="AD6391">
        <v>-2.5939999999999999</v>
      </c>
      <c r="AE6391">
        <v>-3.1560000000000001</v>
      </c>
      <c r="AF6391">
        <v>-2.6640000000000001</v>
      </c>
      <c r="AG6391">
        <v>-4.5140000000000002</v>
      </c>
      <c r="AH6391">
        <v>-7.4619999999999997</v>
      </c>
      <c r="AI6391">
        <v>-8.6579999999999995</v>
      </c>
      <c r="AJ6391">
        <v>-10.38</v>
      </c>
      <c r="AK6391">
        <v>-13.583</v>
      </c>
      <c r="AL6391">
        <v>-11.534000000000001</v>
      </c>
      <c r="AM6391">
        <v>-4.6520000000000001</v>
      </c>
      <c r="AN6391">
        <v>-5.1440000000000001</v>
      </c>
      <c r="AO6391">
        <v>-5.0060000000000002</v>
      </c>
      <c r="AP6391">
        <v>-4.7939999999999996</v>
      </c>
      <c r="AQ6391">
        <v>-1.07</v>
      </c>
      <c r="AR6391">
        <v>-0.67200000000000004</v>
      </c>
      <c r="AS6391">
        <v>-1.2310000000000001</v>
      </c>
      <c r="AT6391">
        <v>-2.085</v>
      </c>
      <c r="AU6391">
        <v>-3.1890000000000001</v>
      </c>
      <c r="AV6391">
        <v>-4.6390000000000002</v>
      </c>
      <c r="AW6391">
        <v>-5.2169999999999996</v>
      </c>
      <c r="AX6391">
        <v>-4.8460000000000001</v>
      </c>
      <c r="AY6391">
        <v>-4.4269999999999996</v>
      </c>
      <c r="AZ6391">
        <v>-4.09</v>
      </c>
      <c r="BA6391">
        <v>-3.7509999999999999</v>
      </c>
      <c r="BB6391">
        <v>-3.4750000000000001</v>
      </c>
      <c r="BC6391">
        <v>2018</v>
      </c>
    </row>
    <row r="6392" spans="1:55" x14ac:dyDescent="0.25">
      <c r="A6392">
        <v>922</v>
      </c>
      <c r="B6392" t="s">
        <v>1551</v>
      </c>
      <c r="C6392" t="s">
        <v>225</v>
      </c>
      <c r="D6392" t="s">
        <v>1552</v>
      </c>
      <c r="E6392" t="s">
        <v>227</v>
      </c>
      <c r="F6392" t="s">
        <v>228</v>
      </c>
      <c r="G6392" t="s">
        <v>229</v>
      </c>
      <c r="H6392" t="s">
        <v>230</v>
      </c>
      <c r="I6392" t="s">
        <v>1553</v>
      </c>
      <c r="J6392" t="s">
        <v>232</v>
      </c>
      <c r="K6392" t="s">
        <v>232</v>
      </c>
      <c r="L6392" t="s">
        <v>232</v>
      </c>
      <c r="M6392" t="s">
        <v>232</v>
      </c>
      <c r="N6392" t="s">
        <v>232</v>
      </c>
      <c r="O6392" t="s">
        <v>232</v>
      </c>
      <c r="P6392" t="s">
        <v>232</v>
      </c>
      <c r="Q6392" t="s">
        <v>232</v>
      </c>
      <c r="R6392" t="s">
        <v>232</v>
      </c>
      <c r="S6392" t="s">
        <v>232</v>
      </c>
      <c r="T6392" t="s">
        <v>232</v>
      </c>
      <c r="U6392" t="s">
        <v>232</v>
      </c>
      <c r="V6392" s="52">
        <v>59353.06</v>
      </c>
      <c r="W6392" s="52">
        <v>54189.35</v>
      </c>
      <c r="X6392" s="52">
        <v>47307.3</v>
      </c>
      <c r="Y6392" s="52">
        <v>45367.7</v>
      </c>
      <c r="Z6392" s="52">
        <v>43730.8</v>
      </c>
      <c r="AA6392" s="52">
        <v>44335.1</v>
      </c>
      <c r="AB6392" s="52">
        <v>41965.3</v>
      </c>
      <c r="AC6392" s="52">
        <v>44630.6</v>
      </c>
      <c r="AD6392" s="52">
        <v>49114.2</v>
      </c>
      <c r="AE6392" s="52">
        <v>51614.3</v>
      </c>
      <c r="AF6392" s="52">
        <v>54062.9</v>
      </c>
      <c r="AG6392" s="52">
        <v>58036</v>
      </c>
      <c r="AH6392" s="52">
        <v>62200.5</v>
      </c>
      <c r="AI6392" s="52">
        <v>66166.399999999994</v>
      </c>
      <c r="AJ6392" s="52">
        <v>71561.399999999994</v>
      </c>
      <c r="AK6392" s="52">
        <v>77669.2</v>
      </c>
      <c r="AL6392" s="52">
        <v>81745.100000000006</v>
      </c>
      <c r="AM6392" s="52">
        <v>75351.899999999994</v>
      </c>
      <c r="AN6392" s="52">
        <v>78745.399999999994</v>
      </c>
      <c r="AO6392" s="52">
        <v>82734.8</v>
      </c>
      <c r="AP6392" s="52">
        <v>85796</v>
      </c>
      <c r="AQ6392" s="52">
        <v>87340.4</v>
      </c>
      <c r="AR6392" s="52">
        <v>87951.7</v>
      </c>
      <c r="AS6392" s="52">
        <v>85752.9</v>
      </c>
      <c r="AT6392" s="52">
        <v>86010.2</v>
      </c>
      <c r="AU6392" s="52">
        <v>87426.7</v>
      </c>
      <c r="AV6392" s="52">
        <v>89466.99</v>
      </c>
      <c r="AW6392" s="52">
        <v>90915.7</v>
      </c>
      <c r="AX6392" s="52">
        <v>92468.02</v>
      </c>
      <c r="AY6392" s="52">
        <v>93993.75</v>
      </c>
      <c r="AZ6392" s="52">
        <v>95474.15</v>
      </c>
      <c r="BA6392" s="52">
        <v>97044.7</v>
      </c>
      <c r="BB6392" s="52">
        <v>98641.08</v>
      </c>
      <c r="BC6392">
        <v>2017</v>
      </c>
    </row>
    <row r="6393" spans="1:55" x14ac:dyDescent="0.25">
      <c r="A6393">
        <v>922</v>
      </c>
      <c r="B6393" t="s">
        <v>1551</v>
      </c>
      <c r="C6393" t="s">
        <v>233</v>
      </c>
      <c r="D6393" t="s">
        <v>1552</v>
      </c>
      <c r="E6393" t="s">
        <v>227</v>
      </c>
      <c r="F6393" t="s">
        <v>234</v>
      </c>
      <c r="G6393" t="s">
        <v>235</v>
      </c>
      <c r="I6393" t="s">
        <v>236</v>
      </c>
      <c r="J6393" t="s">
        <v>232</v>
      </c>
      <c r="K6393" t="s">
        <v>232</v>
      </c>
      <c r="L6393" t="s">
        <v>232</v>
      </c>
      <c r="M6393" t="s">
        <v>232</v>
      </c>
      <c r="N6393" t="s">
        <v>232</v>
      </c>
      <c r="O6393" t="s">
        <v>232</v>
      </c>
      <c r="P6393" t="s">
        <v>232</v>
      </c>
      <c r="Q6393" t="s">
        <v>232</v>
      </c>
      <c r="R6393" t="s">
        <v>232</v>
      </c>
      <c r="S6393" t="s">
        <v>232</v>
      </c>
      <c r="T6393" t="s">
        <v>232</v>
      </c>
      <c r="U6393" t="s">
        <v>232</v>
      </c>
      <c r="V6393" t="s">
        <v>232</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4.5039999999999996</v>
      </c>
      <c r="AO6393">
        <v>5.0659999999999998</v>
      </c>
      <c r="AP6393">
        <v>3.7</v>
      </c>
      <c r="AQ6393">
        <v>1.8</v>
      </c>
      <c r="AR6393">
        <v>0.7</v>
      </c>
      <c r="AS6393">
        <v>-2.5</v>
      </c>
      <c r="AT6393">
        <v>0.3</v>
      </c>
      <c r="AU6393">
        <v>1.647</v>
      </c>
      <c r="AV6393">
        <v>2.3340000000000001</v>
      </c>
      <c r="AW6393">
        <v>1.619</v>
      </c>
      <c r="AX6393">
        <v>1.7070000000000001</v>
      </c>
      <c r="AY6393">
        <v>1.65</v>
      </c>
      <c r="AZ6393">
        <v>1.575</v>
      </c>
      <c r="BA6393">
        <v>1.645</v>
      </c>
      <c r="BB6393">
        <v>1.645</v>
      </c>
      <c r="BC6393">
        <v>2017</v>
      </c>
    </row>
    <row r="6394" spans="1:55" x14ac:dyDescent="0.25">
      <c r="A6394">
        <v>922</v>
      </c>
      <c r="B6394" t="s">
        <v>1551</v>
      </c>
      <c r="C6394" t="s">
        <v>237</v>
      </c>
      <c r="D6394" t="s">
        <v>1552</v>
      </c>
      <c r="E6394" t="s">
        <v>238</v>
      </c>
      <c r="F6394" t="s">
        <v>239</v>
      </c>
      <c r="G6394" t="s">
        <v>229</v>
      </c>
      <c r="H6394" t="s">
        <v>230</v>
      </c>
      <c r="I6394" t="s">
        <v>1553</v>
      </c>
      <c r="J6394" t="s">
        <v>232</v>
      </c>
      <c r="K6394" t="s">
        <v>232</v>
      </c>
      <c r="L6394" t="s">
        <v>232</v>
      </c>
      <c r="M6394" t="s">
        <v>232</v>
      </c>
      <c r="N6394" t="s">
        <v>232</v>
      </c>
      <c r="O6394" t="s">
        <v>232</v>
      </c>
      <c r="P6394" t="s">
        <v>232</v>
      </c>
      <c r="Q6394" t="s">
        <v>232</v>
      </c>
      <c r="R6394" t="s">
        <v>232</v>
      </c>
      <c r="S6394" t="s">
        <v>232</v>
      </c>
      <c r="T6394" t="s">
        <v>232</v>
      </c>
      <c r="U6394" t="s">
        <v>232</v>
      </c>
      <c r="V6394">
        <v>20.350000000000001</v>
      </c>
      <c r="W6394">
        <v>183.57</v>
      </c>
      <c r="X6394">
        <v>653.85</v>
      </c>
      <c r="Y6394" s="52">
        <v>1529.73</v>
      </c>
      <c r="Z6394" s="52">
        <v>2150</v>
      </c>
      <c r="AA6394" s="52">
        <v>2508.36</v>
      </c>
      <c r="AB6394" s="52">
        <v>2815.81</v>
      </c>
      <c r="AC6394" s="52">
        <v>5164.5200000000004</v>
      </c>
      <c r="AD6394" s="52">
        <v>7822.47</v>
      </c>
      <c r="AE6394" s="52">
        <v>9576.43</v>
      </c>
      <c r="AF6394" s="52">
        <v>11597.07</v>
      </c>
      <c r="AG6394" s="52">
        <v>14143.11</v>
      </c>
      <c r="AH6394" s="52">
        <v>18232.330000000002</v>
      </c>
      <c r="AI6394" s="52">
        <v>23139.14</v>
      </c>
      <c r="AJ6394" s="52">
        <v>28822.17</v>
      </c>
      <c r="AK6394" s="52">
        <v>35600.44</v>
      </c>
      <c r="AL6394" s="52">
        <v>44198.13</v>
      </c>
      <c r="AM6394" s="52">
        <v>41553.64</v>
      </c>
      <c r="AN6394" s="52">
        <v>49585.99</v>
      </c>
      <c r="AO6394" s="52">
        <v>60075.67</v>
      </c>
      <c r="AP6394" s="52">
        <v>67930.03</v>
      </c>
      <c r="AQ6394" s="52">
        <v>72882.98</v>
      </c>
      <c r="AR6394" s="52">
        <v>78927.97</v>
      </c>
      <c r="AS6394" s="52">
        <v>83101.100000000006</v>
      </c>
      <c r="AT6394" s="52">
        <v>86010.16</v>
      </c>
      <c r="AU6394" s="52">
        <v>92089.279999999999</v>
      </c>
      <c r="AV6394" s="52">
        <v>102190.35</v>
      </c>
      <c r="AW6394" s="52">
        <v>108316.48</v>
      </c>
      <c r="AX6394" s="52">
        <v>115087.6</v>
      </c>
      <c r="AY6394" s="52">
        <v>121680.32000000001</v>
      </c>
      <c r="AZ6394" s="52">
        <v>128239.58</v>
      </c>
      <c r="BA6394" s="52">
        <v>134882.85</v>
      </c>
      <c r="BB6394" s="52">
        <v>142477.03</v>
      </c>
      <c r="BC6394">
        <v>2017</v>
      </c>
    </row>
    <row r="6395" spans="1:55" x14ac:dyDescent="0.25">
      <c r="A6395">
        <v>922</v>
      </c>
      <c r="B6395" t="s">
        <v>1551</v>
      </c>
      <c r="C6395" t="s">
        <v>240</v>
      </c>
      <c r="D6395" t="s">
        <v>1552</v>
      </c>
      <c r="E6395" t="s">
        <v>238</v>
      </c>
      <c r="F6395" t="s">
        <v>241</v>
      </c>
      <c r="G6395" t="s">
        <v>242</v>
      </c>
      <c r="H6395" t="s">
        <v>230</v>
      </c>
      <c r="I6395" t="s">
        <v>243</v>
      </c>
      <c r="J6395" t="s">
        <v>232</v>
      </c>
      <c r="K6395" t="s">
        <v>232</v>
      </c>
      <c r="L6395" t="s">
        <v>232</v>
      </c>
      <c r="M6395" t="s">
        <v>232</v>
      </c>
      <c r="N6395" t="s">
        <v>232</v>
      </c>
      <c r="O6395" t="s">
        <v>232</v>
      </c>
      <c r="P6395" t="s">
        <v>232</v>
      </c>
      <c r="Q6395" t="s">
        <v>232</v>
      </c>
      <c r="R6395" t="s">
        <v>232</v>
      </c>
      <c r="S6395" t="s">
        <v>232</v>
      </c>
      <c r="T6395" t="s">
        <v>232</v>
      </c>
      <c r="U6395" t="s">
        <v>232</v>
      </c>
      <c r="V6395">
        <v>91.625</v>
      </c>
      <c r="W6395">
        <v>196.75200000000001</v>
      </c>
      <c r="X6395">
        <v>296.46600000000001</v>
      </c>
      <c r="Y6395">
        <v>335.66399999999999</v>
      </c>
      <c r="Z6395">
        <v>419.52199999999999</v>
      </c>
      <c r="AA6395">
        <v>433.61900000000003</v>
      </c>
      <c r="AB6395">
        <v>290.23099999999999</v>
      </c>
      <c r="AC6395">
        <v>209.77</v>
      </c>
      <c r="AD6395">
        <v>278.07499999999999</v>
      </c>
      <c r="AE6395">
        <v>328.27600000000001</v>
      </c>
      <c r="AF6395">
        <v>369.93900000000002</v>
      </c>
      <c r="AG6395">
        <v>460.74599999999998</v>
      </c>
      <c r="AH6395">
        <v>632.76499999999999</v>
      </c>
      <c r="AI6395">
        <v>817.75199999999995</v>
      </c>
      <c r="AJ6395" s="52">
        <v>1059.99</v>
      </c>
      <c r="AK6395" s="52">
        <v>1391.68</v>
      </c>
      <c r="AL6395" s="52">
        <v>1778.39</v>
      </c>
      <c r="AM6395" s="52">
        <v>1309.17</v>
      </c>
      <c r="AN6395" s="52">
        <v>1632.84</v>
      </c>
      <c r="AO6395" s="52">
        <v>2044.62</v>
      </c>
      <c r="AP6395" s="52">
        <v>2202.67</v>
      </c>
      <c r="AQ6395" s="52">
        <v>2289.2399999999998</v>
      </c>
      <c r="AR6395" s="52">
        <v>2056.58</v>
      </c>
      <c r="AS6395" s="52">
        <v>1363.71</v>
      </c>
      <c r="AT6395" s="52">
        <v>1282.6600000000001</v>
      </c>
      <c r="AU6395" s="52">
        <v>1578.42</v>
      </c>
      <c r="AV6395" s="52">
        <v>1630.66</v>
      </c>
      <c r="AW6395" s="52">
        <v>1610.38</v>
      </c>
      <c r="AX6395" s="52">
        <v>1667.46</v>
      </c>
      <c r="AY6395" s="52">
        <v>1724.62</v>
      </c>
      <c r="AZ6395" s="52">
        <v>1783.01</v>
      </c>
      <c r="BA6395" s="52">
        <v>1845.88</v>
      </c>
      <c r="BB6395" s="52">
        <v>1920.94</v>
      </c>
      <c r="BC6395">
        <v>2017</v>
      </c>
    </row>
    <row r="6396" spans="1:55" x14ac:dyDescent="0.25">
      <c r="A6396">
        <v>922</v>
      </c>
      <c r="B6396" t="s">
        <v>1551</v>
      </c>
      <c r="C6396" t="s">
        <v>244</v>
      </c>
      <c r="D6396" t="s">
        <v>1552</v>
      </c>
      <c r="E6396" t="s">
        <v>238</v>
      </c>
      <c r="F6396" t="s">
        <v>245</v>
      </c>
      <c r="G6396" t="s">
        <v>246</v>
      </c>
      <c r="H6396" t="s">
        <v>230</v>
      </c>
      <c r="I6396" t="s">
        <v>243</v>
      </c>
      <c r="J6396" t="s">
        <v>232</v>
      </c>
      <c r="K6396" t="s">
        <v>232</v>
      </c>
      <c r="L6396" t="s">
        <v>232</v>
      </c>
      <c r="M6396" t="s">
        <v>232</v>
      </c>
      <c r="N6396" t="s">
        <v>232</v>
      </c>
      <c r="O6396" t="s">
        <v>232</v>
      </c>
      <c r="P6396" t="s">
        <v>232</v>
      </c>
      <c r="Q6396" t="s">
        <v>232</v>
      </c>
      <c r="R6396" t="s">
        <v>232</v>
      </c>
      <c r="S6396" t="s">
        <v>232</v>
      </c>
      <c r="T6396" t="s">
        <v>232</v>
      </c>
      <c r="U6396" t="s">
        <v>232</v>
      </c>
      <c r="V6396" s="52">
        <v>1704.87</v>
      </c>
      <c r="W6396" s="52">
        <v>1593.42</v>
      </c>
      <c r="X6396" s="52">
        <v>1420.76</v>
      </c>
      <c r="Y6396" s="52">
        <v>1391.08</v>
      </c>
      <c r="Z6396" s="52">
        <v>1365.44</v>
      </c>
      <c r="AA6396" s="52">
        <v>1408.18</v>
      </c>
      <c r="AB6396" s="52">
        <v>1347.91</v>
      </c>
      <c r="AC6396" s="52">
        <v>1454.22</v>
      </c>
      <c r="AD6396" s="52">
        <v>1636.08</v>
      </c>
      <c r="AE6396" s="52">
        <v>1757.07</v>
      </c>
      <c r="AF6396" s="52">
        <v>1869.55</v>
      </c>
      <c r="AG6396" s="52">
        <v>2044.21</v>
      </c>
      <c r="AH6396" s="52">
        <v>2249.88</v>
      </c>
      <c r="AI6396" s="52">
        <v>2467.88</v>
      </c>
      <c r="AJ6396" s="52">
        <v>2749.88</v>
      </c>
      <c r="AK6396" s="52">
        <v>3064.76</v>
      </c>
      <c r="AL6396" s="52">
        <v>3288.33</v>
      </c>
      <c r="AM6396" s="52">
        <v>3054.26</v>
      </c>
      <c r="AN6396" s="52">
        <v>3229</v>
      </c>
      <c r="AO6396" s="52">
        <v>3463.46</v>
      </c>
      <c r="AP6396" s="52">
        <v>3660.5</v>
      </c>
      <c r="AQ6396" s="52">
        <v>3791.77</v>
      </c>
      <c r="AR6396" s="52">
        <v>3890.55</v>
      </c>
      <c r="AS6396" s="52">
        <v>3833.86</v>
      </c>
      <c r="AT6396" s="52">
        <v>3887.39</v>
      </c>
      <c r="AU6396" s="52">
        <v>4026.53</v>
      </c>
      <c r="AV6396" s="52">
        <v>4213.3999999999996</v>
      </c>
      <c r="AW6396" s="52">
        <v>4357.76</v>
      </c>
      <c r="AX6396" s="52">
        <v>4524.72</v>
      </c>
      <c r="AY6396" s="52">
        <v>4694.99</v>
      </c>
      <c r="AZ6396" s="52">
        <v>4867.62</v>
      </c>
      <c r="BA6396" s="52">
        <v>5050.22</v>
      </c>
      <c r="BB6396" s="52">
        <v>5240.72</v>
      </c>
      <c r="BC6396">
        <v>2017</v>
      </c>
    </row>
    <row r="6397" spans="1:55" x14ac:dyDescent="0.25">
      <c r="A6397">
        <v>922</v>
      </c>
      <c r="B6397" t="s">
        <v>1551</v>
      </c>
      <c r="C6397" t="s">
        <v>247</v>
      </c>
      <c r="D6397" t="s">
        <v>1552</v>
      </c>
      <c r="E6397" t="s">
        <v>248</v>
      </c>
      <c r="F6397" t="s">
        <v>249</v>
      </c>
      <c r="G6397" t="s">
        <v>250</v>
      </c>
      <c r="I6397" t="s">
        <v>251</v>
      </c>
      <c r="J6397" t="s">
        <v>232</v>
      </c>
      <c r="K6397" t="s">
        <v>232</v>
      </c>
      <c r="L6397" t="s">
        <v>232</v>
      </c>
      <c r="M6397" t="s">
        <v>232</v>
      </c>
      <c r="N6397" t="s">
        <v>232</v>
      </c>
      <c r="O6397" t="s">
        <v>232</v>
      </c>
      <c r="P6397" t="s">
        <v>232</v>
      </c>
      <c r="Q6397" t="s">
        <v>232</v>
      </c>
      <c r="R6397" t="s">
        <v>232</v>
      </c>
      <c r="S6397" t="s">
        <v>232</v>
      </c>
      <c r="T6397" t="s">
        <v>232</v>
      </c>
      <c r="U6397" t="s">
        <v>232</v>
      </c>
      <c r="V6397">
        <v>3.4000000000000002E-2</v>
      </c>
      <c r="W6397">
        <v>0.33900000000000002</v>
      </c>
      <c r="X6397">
        <v>1.3819999999999999</v>
      </c>
      <c r="Y6397">
        <v>3.3719999999999999</v>
      </c>
      <c r="Z6397">
        <v>4.9160000000000004</v>
      </c>
      <c r="AA6397">
        <v>5.6580000000000004</v>
      </c>
      <c r="AB6397">
        <v>6.71</v>
      </c>
      <c r="AC6397">
        <v>11.571999999999999</v>
      </c>
      <c r="AD6397">
        <v>15.927</v>
      </c>
      <c r="AE6397">
        <v>18.553999999999998</v>
      </c>
      <c r="AF6397">
        <v>21.451000000000001</v>
      </c>
      <c r="AG6397">
        <v>24.37</v>
      </c>
      <c r="AH6397">
        <v>29.312000000000001</v>
      </c>
      <c r="AI6397">
        <v>34.970999999999997</v>
      </c>
      <c r="AJ6397">
        <v>40.276000000000003</v>
      </c>
      <c r="AK6397">
        <v>45.835999999999999</v>
      </c>
      <c r="AL6397">
        <v>54.067999999999998</v>
      </c>
      <c r="AM6397">
        <v>55.146000000000001</v>
      </c>
      <c r="AN6397">
        <v>62.97</v>
      </c>
      <c r="AO6397">
        <v>72.611999999999995</v>
      </c>
      <c r="AP6397">
        <v>79.176000000000002</v>
      </c>
      <c r="AQ6397">
        <v>83.447000000000003</v>
      </c>
      <c r="AR6397">
        <v>89.74</v>
      </c>
      <c r="AS6397">
        <v>96.908000000000001</v>
      </c>
      <c r="AT6397">
        <v>100</v>
      </c>
      <c r="AU6397">
        <v>105.333</v>
      </c>
      <c r="AV6397">
        <v>114.221</v>
      </c>
      <c r="AW6397">
        <v>119.139</v>
      </c>
      <c r="AX6397">
        <v>124.462</v>
      </c>
      <c r="AY6397">
        <v>129.45599999999999</v>
      </c>
      <c r="AZ6397">
        <v>134.31899999999999</v>
      </c>
      <c r="BA6397">
        <v>138.99</v>
      </c>
      <c r="BB6397">
        <v>144.44</v>
      </c>
      <c r="BC6397">
        <v>2017</v>
      </c>
    </row>
    <row r="6398" spans="1:55" x14ac:dyDescent="0.25">
      <c r="A6398">
        <v>922</v>
      </c>
      <c r="B6398" t="s">
        <v>1551</v>
      </c>
      <c r="C6398" t="s">
        <v>252</v>
      </c>
      <c r="D6398" t="s">
        <v>1552</v>
      </c>
      <c r="E6398" t="s">
        <v>253</v>
      </c>
      <c r="F6398" t="s">
        <v>254</v>
      </c>
      <c r="G6398" t="s">
        <v>229</v>
      </c>
      <c r="H6398" t="s">
        <v>220</v>
      </c>
      <c r="I6398" t="s">
        <v>255</v>
      </c>
      <c r="J6398" t="s">
        <v>232</v>
      </c>
      <c r="K6398" t="s">
        <v>232</v>
      </c>
      <c r="L6398" t="s">
        <v>232</v>
      </c>
      <c r="M6398" t="s">
        <v>232</v>
      </c>
      <c r="N6398" t="s">
        <v>232</v>
      </c>
      <c r="O6398" t="s">
        <v>232</v>
      </c>
      <c r="P6398" t="s">
        <v>232</v>
      </c>
      <c r="Q6398" t="s">
        <v>232</v>
      </c>
      <c r="R6398" t="s">
        <v>232</v>
      </c>
      <c r="S6398" t="s">
        <v>232</v>
      </c>
      <c r="T6398" t="s">
        <v>232</v>
      </c>
      <c r="U6398" t="s">
        <v>232</v>
      </c>
      <c r="V6398" s="52">
        <v>400162.31</v>
      </c>
      <c r="W6398" s="52">
        <v>365069.22</v>
      </c>
      <c r="X6398" s="52">
        <v>318747.34999999998</v>
      </c>
      <c r="Y6398" s="52">
        <v>305932.3</v>
      </c>
      <c r="Z6398" s="52">
        <v>295322.03000000003</v>
      </c>
      <c r="AA6398" s="52">
        <v>300022.05</v>
      </c>
      <c r="AB6398" s="52">
        <v>284731.65000000002</v>
      </c>
      <c r="AC6398" s="52">
        <v>303766.21999999997</v>
      </c>
      <c r="AD6398" s="52">
        <v>335477.33</v>
      </c>
      <c r="AE6398" s="52">
        <v>353963.55</v>
      </c>
      <c r="AF6398" s="52">
        <v>372345.51</v>
      </c>
      <c r="AG6398" s="52">
        <v>401402.24</v>
      </c>
      <c r="AH6398" s="52">
        <v>431816.23</v>
      </c>
      <c r="AI6398" s="52">
        <v>460711.05</v>
      </c>
      <c r="AJ6398" s="52">
        <v>499301.58</v>
      </c>
      <c r="AK6398" s="52">
        <v>542572.13</v>
      </c>
      <c r="AL6398" s="52">
        <v>571312.46</v>
      </c>
      <c r="AM6398" s="52">
        <v>526593.89</v>
      </c>
      <c r="AN6398" s="52">
        <v>550074.75</v>
      </c>
      <c r="AO6398" s="52">
        <v>577498.88</v>
      </c>
      <c r="AP6398" s="52">
        <v>598210.86</v>
      </c>
      <c r="AQ6398" s="52">
        <v>608232.76</v>
      </c>
      <c r="AR6398" s="52">
        <v>611791.1</v>
      </c>
      <c r="AS6398" s="52">
        <v>595969.78</v>
      </c>
      <c r="AT6398" s="52">
        <v>597438.27</v>
      </c>
      <c r="AU6398" s="52">
        <v>607172.03</v>
      </c>
      <c r="AV6398" s="52">
        <v>621449.62</v>
      </c>
      <c r="AW6398" s="52">
        <v>631815.30000000005</v>
      </c>
      <c r="AX6398" s="52">
        <v>643090.28</v>
      </c>
      <c r="AY6398" s="52">
        <v>654383.93000000005</v>
      </c>
      <c r="AZ6398" s="52">
        <v>665594.07999999996</v>
      </c>
      <c r="BA6398" s="52">
        <v>677667.5</v>
      </c>
      <c r="BB6398" s="52">
        <v>690164.57</v>
      </c>
      <c r="BC6398">
        <v>2017</v>
      </c>
    </row>
    <row r="6399" spans="1:55" x14ac:dyDescent="0.25">
      <c r="A6399">
        <v>922</v>
      </c>
      <c r="B6399" t="s">
        <v>1551</v>
      </c>
      <c r="C6399" t="s">
        <v>256</v>
      </c>
      <c r="D6399" t="s">
        <v>1552</v>
      </c>
      <c r="E6399" t="s">
        <v>253</v>
      </c>
      <c r="F6399" t="s">
        <v>257</v>
      </c>
      <c r="G6399" t="s">
        <v>258</v>
      </c>
      <c r="H6399" t="s">
        <v>220</v>
      </c>
      <c r="I6399" t="s">
        <v>255</v>
      </c>
      <c r="J6399" t="s">
        <v>232</v>
      </c>
      <c r="K6399" t="s">
        <v>232</v>
      </c>
      <c r="L6399" t="s">
        <v>232</v>
      </c>
      <c r="M6399" t="s">
        <v>232</v>
      </c>
      <c r="N6399" t="s">
        <v>232</v>
      </c>
      <c r="O6399" t="s">
        <v>232</v>
      </c>
      <c r="P6399" t="s">
        <v>232</v>
      </c>
      <c r="Q6399" t="s">
        <v>232</v>
      </c>
      <c r="R6399" t="s">
        <v>232</v>
      </c>
      <c r="S6399" t="s">
        <v>232</v>
      </c>
      <c r="T6399" s="52">
        <v>20729.14</v>
      </c>
      <c r="U6399" s="52">
        <v>19629.93</v>
      </c>
      <c r="V6399" s="52">
        <v>16751.66</v>
      </c>
      <c r="W6399" s="52">
        <v>15282.59</v>
      </c>
      <c r="X6399" s="52">
        <v>13343.46</v>
      </c>
      <c r="Y6399" s="52">
        <v>12806.99</v>
      </c>
      <c r="Z6399" s="52">
        <v>12362.82</v>
      </c>
      <c r="AA6399" s="52">
        <v>12559.58</v>
      </c>
      <c r="AB6399" s="52">
        <v>11919.49</v>
      </c>
      <c r="AC6399" s="52">
        <v>12716.31</v>
      </c>
      <c r="AD6399" s="52">
        <v>14043.81</v>
      </c>
      <c r="AE6399" s="52">
        <v>14817.68</v>
      </c>
      <c r="AF6399" s="52">
        <v>15587.19</v>
      </c>
      <c r="AG6399" s="52">
        <v>16803.57</v>
      </c>
      <c r="AH6399" s="52">
        <v>18076.77</v>
      </c>
      <c r="AI6399" s="52">
        <v>19286.37</v>
      </c>
      <c r="AJ6399" s="52">
        <v>20901.849999999999</v>
      </c>
      <c r="AK6399" s="52">
        <v>22713.25</v>
      </c>
      <c r="AL6399" s="52">
        <v>23916.38</v>
      </c>
      <c r="AM6399" s="52">
        <v>22044.37</v>
      </c>
      <c r="AN6399" s="52">
        <v>23027.33</v>
      </c>
      <c r="AO6399" s="52">
        <v>24175.360000000001</v>
      </c>
      <c r="AP6399" s="52">
        <v>25042.41</v>
      </c>
      <c r="AQ6399" s="52">
        <v>25461.95</v>
      </c>
      <c r="AR6399" s="52">
        <v>25610.91</v>
      </c>
      <c r="AS6399" s="52">
        <v>24948.59</v>
      </c>
      <c r="AT6399" s="52">
        <v>25010.07</v>
      </c>
      <c r="AU6399" s="52">
        <v>25417.54</v>
      </c>
      <c r="AV6399" s="52">
        <v>26015.23</v>
      </c>
      <c r="AW6399" s="52">
        <v>26449.16</v>
      </c>
      <c r="AX6399" s="52">
        <v>26921.16</v>
      </c>
      <c r="AY6399" s="52">
        <v>27393.93</v>
      </c>
      <c r="AZ6399" s="52">
        <v>27863.22</v>
      </c>
      <c r="BA6399" s="52">
        <v>28368.639999999999</v>
      </c>
      <c r="BB6399" s="52">
        <v>28891.79</v>
      </c>
      <c r="BC6399">
        <v>2017</v>
      </c>
    </row>
    <row r="6400" spans="1:55" x14ac:dyDescent="0.25">
      <c r="A6400">
        <v>922</v>
      </c>
      <c r="B6400" t="s">
        <v>1551</v>
      </c>
      <c r="C6400" t="s">
        <v>259</v>
      </c>
      <c r="D6400" t="s">
        <v>1552</v>
      </c>
      <c r="E6400" t="s">
        <v>260</v>
      </c>
      <c r="F6400" t="s">
        <v>261</v>
      </c>
      <c r="G6400" t="s">
        <v>229</v>
      </c>
      <c r="H6400" t="s">
        <v>220</v>
      </c>
      <c r="I6400" t="s">
        <v>262</v>
      </c>
      <c r="J6400" t="s">
        <v>232</v>
      </c>
      <c r="K6400" t="s">
        <v>232</v>
      </c>
      <c r="L6400" t="s">
        <v>232</v>
      </c>
      <c r="M6400" t="s">
        <v>232</v>
      </c>
      <c r="N6400" t="s">
        <v>232</v>
      </c>
      <c r="O6400" t="s">
        <v>232</v>
      </c>
      <c r="P6400" t="s">
        <v>232</v>
      </c>
      <c r="Q6400" t="s">
        <v>232</v>
      </c>
      <c r="R6400" t="s">
        <v>232</v>
      </c>
      <c r="S6400" t="s">
        <v>232</v>
      </c>
      <c r="T6400" t="s">
        <v>232</v>
      </c>
      <c r="U6400" t="s">
        <v>232</v>
      </c>
      <c r="V6400">
        <v>137.20099999999999</v>
      </c>
      <c r="W6400" s="52">
        <v>1236.7</v>
      </c>
      <c r="X6400" s="52">
        <v>4405.51</v>
      </c>
      <c r="Y6400" s="52">
        <v>10315.57</v>
      </c>
      <c r="Z6400" s="52">
        <v>14519.34</v>
      </c>
      <c r="AA6400" s="52">
        <v>16974.439999999999</v>
      </c>
      <c r="AB6400" s="52">
        <v>19105.080000000002</v>
      </c>
      <c r="AC6400" s="52">
        <v>35150.92</v>
      </c>
      <c r="AD6400" s="52">
        <v>53431.83</v>
      </c>
      <c r="AE6400" s="52">
        <v>65673.8</v>
      </c>
      <c r="AF6400" s="52">
        <v>79872.09</v>
      </c>
      <c r="AG6400" s="52">
        <v>97819.91</v>
      </c>
      <c r="AH6400" s="52">
        <v>126574.8</v>
      </c>
      <c r="AI6400" s="52">
        <v>161115.88</v>
      </c>
      <c r="AJ6400" s="52">
        <v>201099.41</v>
      </c>
      <c r="AK6400" s="52">
        <v>248693.26</v>
      </c>
      <c r="AL6400" s="52">
        <v>308898.53999999998</v>
      </c>
      <c r="AM6400" s="52">
        <v>290396.03999999998</v>
      </c>
      <c r="AN6400" s="52">
        <v>346382.15</v>
      </c>
      <c r="AO6400" s="52">
        <v>419335.42</v>
      </c>
      <c r="AP6400" s="52">
        <v>473640.75</v>
      </c>
      <c r="AQ6400" s="52">
        <v>507552.25</v>
      </c>
      <c r="AR6400" s="52">
        <v>549022.13</v>
      </c>
      <c r="AS6400" s="52">
        <v>577540.17000000004</v>
      </c>
      <c r="AT6400" s="52">
        <v>597437.99</v>
      </c>
      <c r="AU6400" s="52">
        <v>639553.30000000005</v>
      </c>
      <c r="AV6400" s="52">
        <v>709827.74</v>
      </c>
      <c r="AW6400" s="52">
        <v>752741.4</v>
      </c>
      <c r="AX6400" s="52">
        <v>800403.35</v>
      </c>
      <c r="AY6400" s="52">
        <v>847137.7</v>
      </c>
      <c r="AZ6400" s="52">
        <v>894016.96</v>
      </c>
      <c r="BA6400" s="52">
        <v>941893</v>
      </c>
      <c r="BB6400" s="52">
        <v>996872.67</v>
      </c>
      <c r="BC6400">
        <v>2017</v>
      </c>
    </row>
    <row r="6401" spans="1:55" x14ac:dyDescent="0.25">
      <c r="A6401">
        <v>922</v>
      </c>
      <c r="B6401" t="s">
        <v>1551</v>
      </c>
      <c r="C6401" t="s">
        <v>263</v>
      </c>
      <c r="D6401" t="s">
        <v>1552</v>
      </c>
      <c r="E6401" t="s">
        <v>260</v>
      </c>
      <c r="F6401" t="s">
        <v>264</v>
      </c>
      <c r="G6401" t="s">
        <v>242</v>
      </c>
      <c r="H6401" t="s">
        <v>220</v>
      </c>
      <c r="I6401" t="s">
        <v>262</v>
      </c>
      <c r="J6401" t="s">
        <v>232</v>
      </c>
      <c r="K6401" t="s">
        <v>232</v>
      </c>
      <c r="L6401" t="s">
        <v>232</v>
      </c>
      <c r="M6401" t="s">
        <v>232</v>
      </c>
      <c r="N6401" t="s">
        <v>232</v>
      </c>
      <c r="O6401" t="s">
        <v>232</v>
      </c>
      <c r="P6401" t="s">
        <v>232</v>
      </c>
      <c r="Q6401" t="s">
        <v>232</v>
      </c>
      <c r="R6401" t="s">
        <v>232</v>
      </c>
      <c r="S6401" t="s">
        <v>232</v>
      </c>
      <c r="T6401" t="s">
        <v>232</v>
      </c>
      <c r="U6401" t="s">
        <v>232</v>
      </c>
      <c r="V6401">
        <v>617.745</v>
      </c>
      <c r="W6401" s="52">
        <v>1325.51</v>
      </c>
      <c r="X6401" s="52">
        <v>1997.53</v>
      </c>
      <c r="Y6401" s="52">
        <v>2263.5100000000002</v>
      </c>
      <c r="Z6401" s="52">
        <v>2833.11</v>
      </c>
      <c r="AA6401" s="52">
        <v>2934.36</v>
      </c>
      <c r="AB6401" s="52">
        <v>1969.2</v>
      </c>
      <c r="AC6401" s="52">
        <v>1427.75</v>
      </c>
      <c r="AD6401" s="52">
        <v>1899.41</v>
      </c>
      <c r="AE6401" s="52">
        <v>2251.27</v>
      </c>
      <c r="AF6401" s="52">
        <v>2547.87</v>
      </c>
      <c r="AG6401" s="52">
        <v>3186.72</v>
      </c>
      <c r="AH6401" s="52">
        <v>4392.8599999999997</v>
      </c>
      <c r="AI6401" s="52">
        <v>5693.94</v>
      </c>
      <c r="AJ6401" s="52">
        <v>7395.82</v>
      </c>
      <c r="AK6401" s="52">
        <v>9721.86</v>
      </c>
      <c r="AL6401" s="52">
        <v>12429.09</v>
      </c>
      <c r="AM6401" s="52">
        <v>9149.11</v>
      </c>
      <c r="AN6401" s="52">
        <v>11406.19</v>
      </c>
      <c r="AO6401" s="52">
        <v>14271.68</v>
      </c>
      <c r="AP6401" s="52">
        <v>15358.09</v>
      </c>
      <c r="AQ6401" s="52">
        <v>15942.14</v>
      </c>
      <c r="AR6401" s="52">
        <v>14305.57</v>
      </c>
      <c r="AS6401" s="52">
        <v>9477.56</v>
      </c>
      <c r="AT6401" s="52">
        <v>8909.5499999999993</v>
      </c>
      <c r="AU6401" s="52">
        <v>10961.99</v>
      </c>
      <c r="AV6401" s="52">
        <v>11326.77</v>
      </c>
      <c r="AW6401" s="52">
        <v>11191.29</v>
      </c>
      <c r="AX6401" s="52">
        <v>11596.73</v>
      </c>
      <c r="AY6401" s="52">
        <v>12006.78</v>
      </c>
      <c r="AZ6401" s="52">
        <v>12430.17</v>
      </c>
      <c r="BA6401" s="52">
        <v>12889.88</v>
      </c>
      <c r="BB6401" s="52">
        <v>13440.27</v>
      </c>
      <c r="BC6401">
        <v>2017</v>
      </c>
    </row>
    <row r="6402" spans="1:55" x14ac:dyDescent="0.25">
      <c r="A6402">
        <v>922</v>
      </c>
      <c r="B6402" t="s">
        <v>1551</v>
      </c>
      <c r="C6402" t="s">
        <v>265</v>
      </c>
      <c r="D6402" t="s">
        <v>1552</v>
      </c>
      <c r="E6402" t="s">
        <v>260</v>
      </c>
      <c r="F6402" t="s">
        <v>266</v>
      </c>
      <c r="G6402" t="s">
        <v>246</v>
      </c>
      <c r="H6402" t="s">
        <v>220</v>
      </c>
      <c r="I6402" t="s">
        <v>262</v>
      </c>
      <c r="J6402" t="s">
        <v>232</v>
      </c>
      <c r="K6402" t="s">
        <v>232</v>
      </c>
      <c r="L6402" t="s">
        <v>232</v>
      </c>
      <c r="M6402" t="s">
        <v>232</v>
      </c>
      <c r="N6402" t="s">
        <v>232</v>
      </c>
      <c r="O6402" t="s">
        <v>232</v>
      </c>
      <c r="P6402" t="s">
        <v>232</v>
      </c>
      <c r="Q6402" t="s">
        <v>232</v>
      </c>
      <c r="R6402" t="s">
        <v>232</v>
      </c>
      <c r="S6402" t="s">
        <v>232</v>
      </c>
      <c r="T6402" t="s">
        <v>232</v>
      </c>
      <c r="U6402" t="s">
        <v>232</v>
      </c>
      <c r="V6402" s="52">
        <v>11494.32</v>
      </c>
      <c r="W6402" s="52">
        <v>10734.75</v>
      </c>
      <c r="X6402" s="52">
        <v>9572.7999999999993</v>
      </c>
      <c r="Y6402" s="52">
        <v>9380.58</v>
      </c>
      <c r="Z6402" s="52">
        <v>9221.06</v>
      </c>
      <c r="AA6402" s="52">
        <v>9529.35</v>
      </c>
      <c r="AB6402" s="52">
        <v>9145.49</v>
      </c>
      <c r="AC6402" s="52">
        <v>9897.76</v>
      </c>
      <c r="AD6402" s="52">
        <v>11175.36</v>
      </c>
      <c r="AE6402" s="52">
        <v>12049.77</v>
      </c>
      <c r="AF6402" s="52">
        <v>12876.07</v>
      </c>
      <c r="AG6402" s="52">
        <v>14138.65</v>
      </c>
      <c r="AH6402" s="52">
        <v>15619.39</v>
      </c>
      <c r="AI6402" s="52">
        <v>17183.61</v>
      </c>
      <c r="AJ6402" s="52">
        <v>19186.57</v>
      </c>
      <c r="AK6402" s="52">
        <v>21409.42</v>
      </c>
      <c r="AL6402" s="52">
        <v>22981.95</v>
      </c>
      <c r="AM6402" s="52">
        <v>21344.57</v>
      </c>
      <c r="AN6402" s="52">
        <v>22556.14</v>
      </c>
      <c r="AO6402" s="52">
        <v>24175.360000000001</v>
      </c>
      <c r="AP6402" s="52">
        <v>25522.75</v>
      </c>
      <c r="AQ6402" s="52">
        <v>26405.61</v>
      </c>
      <c r="AR6402" s="52">
        <v>27062.639999999999</v>
      </c>
      <c r="AS6402" s="52">
        <v>26644.720000000001</v>
      </c>
      <c r="AT6402" s="52">
        <v>27002.34</v>
      </c>
      <c r="AU6402" s="52">
        <v>27963.97</v>
      </c>
      <c r="AV6402" s="52">
        <v>29266.86</v>
      </c>
      <c r="AW6402" s="52">
        <v>30284.09</v>
      </c>
      <c r="AX6402" s="52">
        <v>31468.18</v>
      </c>
      <c r="AY6402" s="52">
        <v>32686.47</v>
      </c>
      <c r="AZ6402" s="52">
        <v>33934.379999999997</v>
      </c>
      <c r="BA6402" s="52">
        <v>35265.9</v>
      </c>
      <c r="BB6402" s="52">
        <v>36667.910000000003</v>
      </c>
      <c r="BC6402">
        <v>2017</v>
      </c>
    </row>
    <row r="6403" spans="1:55" x14ac:dyDescent="0.25">
      <c r="A6403">
        <v>922</v>
      </c>
      <c r="B6403" t="s">
        <v>1551</v>
      </c>
      <c r="C6403" t="s">
        <v>267</v>
      </c>
      <c r="D6403" t="s">
        <v>1552</v>
      </c>
      <c r="E6403" t="s">
        <v>268</v>
      </c>
      <c r="F6403" t="s">
        <v>269</v>
      </c>
      <c r="G6403" t="s">
        <v>270</v>
      </c>
    </row>
    <row r="6404" spans="1:55" x14ac:dyDescent="0.25">
      <c r="A6404">
        <v>922</v>
      </c>
      <c r="B6404" t="s">
        <v>1551</v>
      </c>
      <c r="C6404" t="s">
        <v>271</v>
      </c>
      <c r="D6404" t="s">
        <v>1552</v>
      </c>
      <c r="E6404" t="s">
        <v>272</v>
      </c>
      <c r="F6404" t="s">
        <v>273</v>
      </c>
      <c r="G6404" t="s">
        <v>274</v>
      </c>
      <c r="I6404" t="s">
        <v>243</v>
      </c>
      <c r="J6404" t="s">
        <v>232</v>
      </c>
      <c r="K6404" t="s">
        <v>232</v>
      </c>
      <c r="L6404" t="s">
        <v>232</v>
      </c>
      <c r="M6404" t="s">
        <v>232</v>
      </c>
      <c r="N6404" t="s">
        <v>232</v>
      </c>
      <c r="O6404" t="s">
        <v>232</v>
      </c>
      <c r="P6404" t="s">
        <v>232</v>
      </c>
      <c r="Q6404" t="s">
        <v>232</v>
      </c>
      <c r="R6404" t="s">
        <v>232</v>
      </c>
      <c r="S6404" t="s">
        <v>232</v>
      </c>
      <c r="T6404" t="s">
        <v>232</v>
      </c>
      <c r="U6404" t="s">
        <v>232</v>
      </c>
      <c r="V6404">
        <v>5.1660000000000004</v>
      </c>
      <c r="W6404">
        <v>4.6260000000000003</v>
      </c>
      <c r="X6404">
        <v>3.9220000000000002</v>
      </c>
      <c r="Y6404">
        <v>3.6280000000000001</v>
      </c>
      <c r="Z6404">
        <v>3.37</v>
      </c>
      <c r="AA6404">
        <v>3.2810000000000001</v>
      </c>
      <c r="AB6404">
        <v>3.0249999999999999</v>
      </c>
      <c r="AC6404">
        <v>3.109</v>
      </c>
      <c r="AD6404">
        <v>3.2650000000000001</v>
      </c>
      <c r="AE6404">
        <v>3.35</v>
      </c>
      <c r="AF6404">
        <v>3.41</v>
      </c>
      <c r="AG6404">
        <v>3.5169999999999999</v>
      </c>
      <c r="AH6404">
        <v>3.5819999999999999</v>
      </c>
      <c r="AI6404">
        <v>3.6360000000000001</v>
      </c>
      <c r="AJ6404">
        <v>3.7330000000000001</v>
      </c>
      <c r="AK6404">
        <v>3.843</v>
      </c>
      <c r="AL6404">
        <v>3.93</v>
      </c>
      <c r="AM6404">
        <v>3.6379999999999999</v>
      </c>
      <c r="AN6404">
        <v>3.6110000000000002</v>
      </c>
      <c r="AO6404">
        <v>3.6440000000000001</v>
      </c>
      <c r="AP6404">
        <v>3.6629999999999998</v>
      </c>
      <c r="AQ6404">
        <v>3.6070000000000002</v>
      </c>
      <c r="AR6404">
        <v>3.51</v>
      </c>
      <c r="AS6404">
        <v>3.3119999999999998</v>
      </c>
      <c r="AT6404">
        <v>3.2170000000000001</v>
      </c>
      <c r="AU6404">
        <v>3.153</v>
      </c>
      <c r="AV6404">
        <v>3.117</v>
      </c>
      <c r="AW6404">
        <v>3.0680000000000001</v>
      </c>
      <c r="AX6404">
        <v>3.0129999999999999</v>
      </c>
      <c r="AY6404">
        <v>2.9569999999999999</v>
      </c>
      <c r="AZ6404">
        <v>2.9</v>
      </c>
      <c r="BA6404">
        <v>2.8460000000000001</v>
      </c>
      <c r="BB6404">
        <v>2.7919999999999998</v>
      </c>
      <c r="BC6404">
        <v>2017</v>
      </c>
    </row>
    <row r="6405" spans="1:55" x14ac:dyDescent="0.25">
      <c r="A6405">
        <v>922</v>
      </c>
      <c r="B6405" t="s">
        <v>1551</v>
      </c>
      <c r="C6405" t="s">
        <v>275</v>
      </c>
      <c r="D6405" t="s">
        <v>1552</v>
      </c>
      <c r="E6405" t="s">
        <v>276</v>
      </c>
      <c r="F6405" t="s">
        <v>277</v>
      </c>
      <c r="G6405" t="s">
        <v>278</v>
      </c>
      <c r="I6405" t="s">
        <v>243</v>
      </c>
      <c r="J6405" t="s">
        <v>232</v>
      </c>
      <c r="K6405" t="s">
        <v>232</v>
      </c>
      <c r="L6405" t="s">
        <v>232</v>
      </c>
      <c r="M6405" t="s">
        <v>232</v>
      </c>
      <c r="N6405" t="s">
        <v>232</v>
      </c>
      <c r="O6405" t="s">
        <v>232</v>
      </c>
      <c r="P6405" t="s">
        <v>232</v>
      </c>
      <c r="Q6405" t="s">
        <v>232</v>
      </c>
      <c r="R6405" t="s">
        <v>232</v>
      </c>
      <c r="S6405" t="s">
        <v>232</v>
      </c>
      <c r="T6405" t="s">
        <v>232</v>
      </c>
      <c r="U6405" t="s">
        <v>232</v>
      </c>
      <c r="V6405">
        <v>1.2E-2</v>
      </c>
      <c r="W6405">
        <v>0.115</v>
      </c>
      <c r="X6405">
        <v>0.46</v>
      </c>
      <c r="Y6405">
        <v>1.1000000000000001</v>
      </c>
      <c r="Z6405">
        <v>1.575</v>
      </c>
      <c r="AA6405">
        <v>1.7809999999999999</v>
      </c>
      <c r="AB6405">
        <v>2.089</v>
      </c>
      <c r="AC6405">
        <v>3.5510000000000002</v>
      </c>
      <c r="AD6405">
        <v>4.7809999999999997</v>
      </c>
      <c r="AE6405">
        <v>5.45</v>
      </c>
      <c r="AF6405">
        <v>6.2030000000000003</v>
      </c>
      <c r="AG6405">
        <v>6.9189999999999996</v>
      </c>
      <c r="AH6405">
        <v>8.1039999999999992</v>
      </c>
      <c r="AI6405">
        <v>9.3759999999999994</v>
      </c>
      <c r="AJ6405">
        <v>10.481</v>
      </c>
      <c r="AK6405">
        <v>11.616</v>
      </c>
      <c r="AL6405">
        <v>13.441000000000001</v>
      </c>
      <c r="AM6405">
        <v>13.605</v>
      </c>
      <c r="AN6405">
        <v>15.356</v>
      </c>
      <c r="AO6405">
        <v>17.346</v>
      </c>
      <c r="AP6405">
        <v>18.558</v>
      </c>
      <c r="AQ6405">
        <v>19.221</v>
      </c>
      <c r="AR6405">
        <v>20.286999999999999</v>
      </c>
      <c r="AS6405">
        <v>21.675999999999998</v>
      </c>
      <c r="AT6405">
        <v>22.125</v>
      </c>
      <c r="AU6405">
        <v>22.870999999999999</v>
      </c>
      <c r="AV6405">
        <v>24.254000000000001</v>
      </c>
      <c r="AW6405">
        <v>24.856000000000002</v>
      </c>
      <c r="AX6405">
        <v>25.434999999999999</v>
      </c>
      <c r="AY6405">
        <v>25.917000000000002</v>
      </c>
      <c r="AZ6405">
        <v>26.344999999999999</v>
      </c>
      <c r="BA6405">
        <v>26.707999999999998</v>
      </c>
      <c r="BB6405">
        <v>27.187000000000001</v>
      </c>
      <c r="BC6405">
        <v>2017</v>
      </c>
    </row>
    <row r="6406" spans="1:55" x14ac:dyDescent="0.25">
      <c r="A6406">
        <v>922</v>
      </c>
      <c r="B6406" t="s">
        <v>1551</v>
      </c>
      <c r="C6406" t="s">
        <v>279</v>
      </c>
      <c r="D6406" t="s">
        <v>1552</v>
      </c>
      <c r="E6406" t="s">
        <v>280</v>
      </c>
      <c r="F6406" t="s">
        <v>281</v>
      </c>
      <c r="G6406" t="s">
        <v>282</v>
      </c>
      <c r="I6406" t="s">
        <v>1553</v>
      </c>
      <c r="J6406" t="s">
        <v>232</v>
      </c>
      <c r="K6406" t="s">
        <v>232</v>
      </c>
      <c r="L6406" t="s">
        <v>232</v>
      </c>
      <c r="M6406" t="s">
        <v>232</v>
      </c>
      <c r="N6406" t="s">
        <v>232</v>
      </c>
      <c r="O6406" t="s">
        <v>232</v>
      </c>
      <c r="P6406" t="s">
        <v>232</v>
      </c>
      <c r="Q6406" t="s">
        <v>232</v>
      </c>
      <c r="R6406" t="s">
        <v>232</v>
      </c>
      <c r="S6406" t="s">
        <v>232</v>
      </c>
      <c r="T6406">
        <v>31.907</v>
      </c>
      <c r="U6406">
        <v>35.302</v>
      </c>
      <c r="V6406">
        <v>36.932000000000002</v>
      </c>
      <c r="W6406">
        <v>29.422000000000001</v>
      </c>
      <c r="X6406">
        <v>25.146999999999998</v>
      </c>
      <c r="Y6406">
        <v>23.715</v>
      </c>
      <c r="Z6406">
        <v>22.611000000000001</v>
      </c>
      <c r="AA6406">
        <v>20.111999999999998</v>
      </c>
      <c r="AB6406">
        <v>15.414999999999999</v>
      </c>
      <c r="AC6406">
        <v>13.842000000000001</v>
      </c>
      <c r="AD6406">
        <v>18.213999999999999</v>
      </c>
      <c r="AE6406">
        <v>20.41</v>
      </c>
      <c r="AF6406">
        <v>19.225000000000001</v>
      </c>
      <c r="AG6406">
        <v>18.827999999999999</v>
      </c>
      <c r="AH6406">
        <v>19.140999999999998</v>
      </c>
      <c r="AI6406">
        <v>18.379000000000001</v>
      </c>
      <c r="AJ6406">
        <v>19.986000000000001</v>
      </c>
      <c r="AK6406">
        <v>23.948</v>
      </c>
      <c r="AL6406">
        <v>22.702999999999999</v>
      </c>
      <c r="AM6406">
        <v>15.419</v>
      </c>
      <c r="AN6406">
        <v>20.157</v>
      </c>
      <c r="AO6406">
        <v>24.306999999999999</v>
      </c>
      <c r="AP6406">
        <v>24.408999999999999</v>
      </c>
      <c r="AQ6406">
        <v>22.995000000000001</v>
      </c>
      <c r="AR6406">
        <v>22.097999999999999</v>
      </c>
      <c r="AS6406">
        <v>21.73</v>
      </c>
      <c r="AT6406">
        <v>23.341000000000001</v>
      </c>
      <c r="AU6406">
        <v>23.861000000000001</v>
      </c>
      <c r="AV6406">
        <v>23.045000000000002</v>
      </c>
      <c r="AW6406">
        <v>24.312999999999999</v>
      </c>
      <c r="AX6406">
        <v>24.614000000000001</v>
      </c>
      <c r="AY6406">
        <v>24.699000000000002</v>
      </c>
      <c r="AZ6406">
        <v>24.581</v>
      </c>
      <c r="BA6406">
        <v>24.747</v>
      </c>
      <c r="BB6406">
        <v>24.78</v>
      </c>
      <c r="BC6406">
        <v>2017</v>
      </c>
    </row>
    <row r="6407" spans="1:55" x14ac:dyDescent="0.25">
      <c r="A6407">
        <v>922</v>
      </c>
      <c r="B6407" t="s">
        <v>1551</v>
      </c>
      <c r="C6407" t="s">
        <v>283</v>
      </c>
      <c r="D6407" t="s">
        <v>1552</v>
      </c>
      <c r="E6407" t="s">
        <v>284</v>
      </c>
      <c r="F6407" t="s">
        <v>285</v>
      </c>
      <c r="G6407" t="s">
        <v>282</v>
      </c>
      <c r="I6407" t="s">
        <v>1553</v>
      </c>
      <c r="J6407" t="s">
        <v>232</v>
      </c>
      <c r="K6407" t="s">
        <v>232</v>
      </c>
      <c r="L6407" t="s">
        <v>232</v>
      </c>
      <c r="M6407" t="s">
        <v>232</v>
      </c>
      <c r="N6407" t="s">
        <v>232</v>
      </c>
      <c r="O6407" t="s">
        <v>232</v>
      </c>
      <c r="P6407" t="s">
        <v>232</v>
      </c>
      <c r="Q6407" t="s">
        <v>232</v>
      </c>
      <c r="R6407" t="s">
        <v>232</v>
      </c>
      <c r="S6407" t="s">
        <v>232</v>
      </c>
      <c r="T6407" t="s">
        <v>232</v>
      </c>
      <c r="U6407" t="s">
        <v>232</v>
      </c>
      <c r="V6407">
        <v>37.374000000000002</v>
      </c>
      <c r="W6407">
        <v>29.402999999999999</v>
      </c>
      <c r="X6407">
        <v>27.792000000000002</v>
      </c>
      <c r="Y6407">
        <v>25.789000000000001</v>
      </c>
      <c r="Z6407">
        <v>25.196000000000002</v>
      </c>
      <c r="AA6407">
        <v>20.093</v>
      </c>
      <c r="AB6407">
        <v>15.518000000000001</v>
      </c>
      <c r="AC6407">
        <v>26.463000000000001</v>
      </c>
      <c r="AD6407">
        <v>34.533999999999999</v>
      </c>
      <c r="AE6407">
        <v>30.173999999999999</v>
      </c>
      <c r="AF6407">
        <v>26.651</v>
      </c>
      <c r="AG6407">
        <v>26.018000000000001</v>
      </c>
      <c r="AH6407">
        <v>28.395</v>
      </c>
      <c r="AI6407">
        <v>28.699000000000002</v>
      </c>
      <c r="AJ6407">
        <v>28.695</v>
      </c>
      <c r="AK6407">
        <v>29.135999999999999</v>
      </c>
      <c r="AL6407">
        <v>28.547999999999998</v>
      </c>
      <c r="AM6407">
        <v>19.268000000000001</v>
      </c>
      <c r="AN6407">
        <v>24.288</v>
      </c>
      <c r="AO6407">
        <v>29.064</v>
      </c>
      <c r="AP6407">
        <v>27.645</v>
      </c>
      <c r="AQ6407">
        <v>24.454999999999998</v>
      </c>
      <c r="AR6407">
        <v>24.893999999999998</v>
      </c>
      <c r="AS6407">
        <v>26.7</v>
      </c>
      <c r="AT6407">
        <v>25.253</v>
      </c>
      <c r="AU6407">
        <v>25.969000000000001</v>
      </c>
      <c r="AV6407">
        <v>30.091000000000001</v>
      </c>
      <c r="AW6407">
        <v>30.032</v>
      </c>
      <c r="AX6407">
        <v>29.678000000000001</v>
      </c>
      <c r="AY6407">
        <v>29.15</v>
      </c>
      <c r="AZ6407">
        <v>28.584</v>
      </c>
      <c r="BA6407">
        <v>28.141999999999999</v>
      </c>
      <c r="BB6407">
        <v>27.742000000000001</v>
      </c>
      <c r="BC6407">
        <v>2017</v>
      </c>
    </row>
    <row r="6408" spans="1:55" x14ac:dyDescent="0.25">
      <c r="A6408">
        <v>922</v>
      </c>
      <c r="B6408" t="s">
        <v>1551</v>
      </c>
      <c r="C6408" t="s">
        <v>286</v>
      </c>
      <c r="D6408" t="s">
        <v>1552</v>
      </c>
      <c r="E6408" t="s">
        <v>287</v>
      </c>
      <c r="F6408" t="s">
        <v>288</v>
      </c>
      <c r="G6408" t="s">
        <v>250</v>
      </c>
      <c r="I6408" t="s">
        <v>1554</v>
      </c>
      <c r="J6408" t="s">
        <v>232</v>
      </c>
      <c r="K6408" t="s">
        <v>232</v>
      </c>
      <c r="L6408" t="s">
        <v>232</v>
      </c>
      <c r="M6408" t="s">
        <v>232</v>
      </c>
      <c r="N6408" t="s">
        <v>232</v>
      </c>
      <c r="O6408" t="s">
        <v>232</v>
      </c>
      <c r="P6408" t="s">
        <v>232</v>
      </c>
      <c r="Q6408" t="s">
        <v>232</v>
      </c>
      <c r="R6408" t="s">
        <v>232</v>
      </c>
      <c r="S6408" t="s">
        <v>232</v>
      </c>
      <c r="T6408" t="s">
        <v>232</v>
      </c>
      <c r="U6408" t="s">
        <v>232</v>
      </c>
      <c r="V6408">
        <v>0.499</v>
      </c>
      <c r="W6408">
        <v>4.8639999999999999</v>
      </c>
      <c r="X6408">
        <v>19.826000000000001</v>
      </c>
      <c r="Y6408">
        <v>58.976999999999997</v>
      </c>
      <c r="Z6408">
        <v>87.132999999999996</v>
      </c>
      <c r="AA6408">
        <v>100</v>
      </c>
      <c r="AB6408">
        <v>127.675</v>
      </c>
      <c r="AC6408">
        <v>237.14599999999999</v>
      </c>
      <c r="AD6408">
        <v>286.416</v>
      </c>
      <c r="AE6408">
        <v>347.88400000000001</v>
      </c>
      <c r="AF6408">
        <v>402.79199999999997</v>
      </c>
      <c r="AG6408">
        <v>457.83699999999999</v>
      </c>
      <c r="AH6408">
        <v>507.68200000000002</v>
      </c>
      <c r="AI6408">
        <v>572.07299999999998</v>
      </c>
      <c r="AJ6408">
        <v>627.44200000000001</v>
      </c>
      <c r="AK6408">
        <v>683.95699999999999</v>
      </c>
      <c r="AL6408">
        <v>780.44799999999998</v>
      </c>
      <c r="AM6408">
        <v>871.40300000000002</v>
      </c>
      <c r="AN6408">
        <v>931.12599999999998</v>
      </c>
      <c r="AO6408" s="52">
        <v>1009.74</v>
      </c>
      <c r="AP6408" s="52">
        <v>1060.9100000000001</v>
      </c>
      <c r="AQ6408" s="52">
        <v>1132.6600000000001</v>
      </c>
      <c r="AR6408" s="52">
        <v>1221.28</v>
      </c>
      <c r="AS6408" s="52">
        <v>1410.97</v>
      </c>
      <c r="AT6408" s="52">
        <v>1510.47</v>
      </c>
      <c r="AU6408" s="52">
        <v>1565.97</v>
      </c>
      <c r="AV6408" s="52">
        <v>1611.04</v>
      </c>
      <c r="AW6408" s="52">
        <v>1691.42</v>
      </c>
      <c r="AX6408" s="52">
        <v>1767.88</v>
      </c>
      <c r="AY6408" s="52">
        <v>1842.13</v>
      </c>
      <c r="AZ6408" s="52">
        <v>1917.66</v>
      </c>
      <c r="BA6408" s="52">
        <v>1994.37</v>
      </c>
      <c r="BB6408" s="52">
        <v>2074.14</v>
      </c>
      <c r="BC6408">
        <v>2018</v>
      </c>
    </row>
    <row r="6409" spans="1:55" x14ac:dyDescent="0.25">
      <c r="A6409">
        <v>922</v>
      </c>
      <c r="B6409" t="s">
        <v>1551</v>
      </c>
      <c r="C6409" t="s">
        <v>290</v>
      </c>
      <c r="D6409" t="s">
        <v>1552</v>
      </c>
      <c r="E6409" t="s">
        <v>287</v>
      </c>
      <c r="F6409" t="s">
        <v>291</v>
      </c>
      <c r="G6409" t="s">
        <v>235</v>
      </c>
      <c r="I6409" t="s">
        <v>292</v>
      </c>
      <c r="J6409" t="s">
        <v>232</v>
      </c>
      <c r="K6409" t="s">
        <v>232</v>
      </c>
      <c r="L6409" t="s">
        <v>232</v>
      </c>
      <c r="M6409" t="s">
        <v>232</v>
      </c>
      <c r="N6409" t="s">
        <v>232</v>
      </c>
      <c r="O6409" t="s">
        <v>232</v>
      </c>
      <c r="P6409" t="s">
        <v>232</v>
      </c>
      <c r="Q6409" t="s">
        <v>232</v>
      </c>
      <c r="R6409" t="s">
        <v>232</v>
      </c>
      <c r="S6409" t="s">
        <v>232</v>
      </c>
      <c r="T6409" t="s">
        <v>232</v>
      </c>
      <c r="U6409" t="s">
        <v>232</v>
      </c>
      <c r="V6409" t="s">
        <v>232</v>
      </c>
      <c r="W6409">
        <v>874.62199999999996</v>
      </c>
      <c r="X6409">
        <v>307.63400000000001</v>
      </c>
      <c r="Y6409">
        <v>197.471</v>
      </c>
      <c r="Z6409">
        <v>47.741999999999997</v>
      </c>
      <c r="AA6409">
        <v>14.766999999999999</v>
      </c>
      <c r="AB6409">
        <v>27.675000000000001</v>
      </c>
      <c r="AC6409">
        <v>85.742000000000004</v>
      </c>
      <c r="AD6409">
        <v>20.776</v>
      </c>
      <c r="AE6409">
        <v>21.460999999999999</v>
      </c>
      <c r="AF6409">
        <v>15.782999999999999</v>
      </c>
      <c r="AG6409">
        <v>13.666</v>
      </c>
      <c r="AH6409">
        <v>10.887</v>
      </c>
      <c r="AI6409">
        <v>12.683</v>
      </c>
      <c r="AJ6409">
        <v>9.6790000000000003</v>
      </c>
      <c r="AK6409">
        <v>9.0069999999999997</v>
      </c>
      <c r="AL6409">
        <v>14.108000000000001</v>
      </c>
      <c r="AM6409">
        <v>11.654</v>
      </c>
      <c r="AN6409">
        <v>6.8540000000000001</v>
      </c>
      <c r="AO6409">
        <v>8.4429999999999996</v>
      </c>
      <c r="AP6409">
        <v>5.0679999999999996</v>
      </c>
      <c r="AQ6409">
        <v>6.7629999999999999</v>
      </c>
      <c r="AR6409">
        <v>7.8239999999999998</v>
      </c>
      <c r="AS6409">
        <v>15.532</v>
      </c>
      <c r="AT6409">
        <v>7.0519999999999996</v>
      </c>
      <c r="AU6409">
        <v>3.6739999999999999</v>
      </c>
      <c r="AV6409">
        <v>2.8780000000000001</v>
      </c>
      <c r="AW6409">
        <v>4.99</v>
      </c>
      <c r="AX6409">
        <v>4.5199999999999996</v>
      </c>
      <c r="AY6409">
        <v>4.2</v>
      </c>
      <c r="AZ6409">
        <v>4.0999999999999996</v>
      </c>
      <c r="BA6409">
        <v>4</v>
      </c>
      <c r="BB6409">
        <v>4</v>
      </c>
      <c r="BC6409">
        <v>2018</v>
      </c>
    </row>
    <row r="6410" spans="1:55" x14ac:dyDescent="0.25">
      <c r="A6410">
        <v>922</v>
      </c>
      <c r="B6410" t="s">
        <v>1551</v>
      </c>
      <c r="C6410" t="s">
        <v>293</v>
      </c>
      <c r="D6410" t="s">
        <v>1552</v>
      </c>
      <c r="E6410" t="s">
        <v>294</v>
      </c>
      <c r="F6410" t="s">
        <v>295</v>
      </c>
      <c r="G6410" t="s">
        <v>250</v>
      </c>
      <c r="I6410" t="s">
        <v>1554</v>
      </c>
      <c r="J6410" t="s">
        <v>232</v>
      </c>
      <c r="K6410" t="s">
        <v>232</v>
      </c>
      <c r="L6410" t="s">
        <v>232</v>
      </c>
      <c r="M6410" t="s">
        <v>232</v>
      </c>
      <c r="N6410" t="s">
        <v>232</v>
      </c>
      <c r="O6410" t="s">
        <v>232</v>
      </c>
      <c r="P6410" t="s">
        <v>232</v>
      </c>
      <c r="Q6410" t="s">
        <v>232</v>
      </c>
      <c r="R6410" t="s">
        <v>232</v>
      </c>
      <c r="S6410" t="s">
        <v>232</v>
      </c>
      <c r="T6410" t="s">
        <v>232</v>
      </c>
      <c r="U6410" t="s">
        <v>232</v>
      </c>
      <c r="V6410">
        <v>1.08</v>
      </c>
      <c r="W6410">
        <v>10.148999999999999</v>
      </c>
      <c r="X6410">
        <v>31.978000000000002</v>
      </c>
      <c r="Y6410">
        <v>73.965999999999994</v>
      </c>
      <c r="Z6410">
        <v>90.09</v>
      </c>
      <c r="AA6410">
        <v>100</v>
      </c>
      <c r="AB6410">
        <v>184.4</v>
      </c>
      <c r="AC6410">
        <v>251.70599999999999</v>
      </c>
      <c r="AD6410">
        <v>302.55099999999999</v>
      </c>
      <c r="AE6410">
        <v>358.82499999999999</v>
      </c>
      <c r="AF6410">
        <v>413.00799999999998</v>
      </c>
      <c r="AG6410">
        <v>462.56900000000002</v>
      </c>
      <c r="AH6410">
        <v>516.68899999999996</v>
      </c>
      <c r="AI6410">
        <v>573.00800000000004</v>
      </c>
      <c r="AJ6410">
        <v>624.57899999999995</v>
      </c>
      <c r="AK6410">
        <v>698.904</v>
      </c>
      <c r="AL6410">
        <v>791.85799999999995</v>
      </c>
      <c r="AM6410">
        <v>861.62199999999996</v>
      </c>
      <c r="AN6410">
        <v>937.27200000000005</v>
      </c>
      <c r="AO6410">
        <v>994.44500000000005</v>
      </c>
      <c r="AP6410" s="52">
        <v>1059.78</v>
      </c>
      <c r="AQ6410" s="52">
        <v>1128.3499999999999</v>
      </c>
      <c r="AR6410" s="52">
        <v>1256.42</v>
      </c>
      <c r="AS6410" s="52">
        <v>1418.62</v>
      </c>
      <c r="AT6410" s="52">
        <v>1494.76</v>
      </c>
      <c r="AU6410" s="52">
        <v>1532.47</v>
      </c>
      <c r="AV6410" s="52">
        <v>1597.89</v>
      </c>
      <c r="AW6410" s="52">
        <v>1675.38</v>
      </c>
      <c r="AX6410" s="52">
        <v>1745.14</v>
      </c>
      <c r="AY6410" s="52">
        <v>1815.81</v>
      </c>
      <c r="AZ6410" s="52">
        <v>1888.45</v>
      </c>
      <c r="BA6410" s="52">
        <v>1963.04</v>
      </c>
      <c r="BB6410" s="52">
        <v>2041.56</v>
      </c>
      <c r="BC6410">
        <v>2018</v>
      </c>
    </row>
    <row r="6411" spans="1:55" x14ac:dyDescent="0.25">
      <c r="A6411">
        <v>922</v>
      </c>
      <c r="B6411" t="s">
        <v>1551</v>
      </c>
      <c r="C6411" t="s">
        <v>296</v>
      </c>
      <c r="D6411" t="s">
        <v>1552</v>
      </c>
      <c r="E6411" t="s">
        <v>294</v>
      </c>
      <c r="F6411" t="s">
        <v>297</v>
      </c>
      <c r="G6411" t="s">
        <v>235</v>
      </c>
      <c r="I6411" t="s">
        <v>298</v>
      </c>
      <c r="J6411" t="s">
        <v>232</v>
      </c>
      <c r="K6411" t="s">
        <v>232</v>
      </c>
      <c r="L6411" t="s">
        <v>232</v>
      </c>
      <c r="M6411" t="s">
        <v>232</v>
      </c>
      <c r="N6411" t="s">
        <v>232</v>
      </c>
      <c r="O6411" t="s">
        <v>232</v>
      </c>
      <c r="P6411" t="s">
        <v>232</v>
      </c>
      <c r="Q6411" t="s">
        <v>232</v>
      </c>
      <c r="R6411" t="s">
        <v>232</v>
      </c>
      <c r="S6411" t="s">
        <v>232</v>
      </c>
      <c r="T6411" t="s">
        <v>232</v>
      </c>
      <c r="U6411" t="s">
        <v>232</v>
      </c>
      <c r="V6411" t="s">
        <v>232</v>
      </c>
      <c r="W6411">
        <v>839.9</v>
      </c>
      <c r="X6411">
        <v>215.1</v>
      </c>
      <c r="Y6411">
        <v>131.30000000000001</v>
      </c>
      <c r="Z6411">
        <v>21.8</v>
      </c>
      <c r="AA6411">
        <v>11</v>
      </c>
      <c r="AB6411">
        <v>84.4</v>
      </c>
      <c r="AC6411">
        <v>36.5</v>
      </c>
      <c r="AD6411">
        <v>20.2</v>
      </c>
      <c r="AE6411">
        <v>18.600000000000001</v>
      </c>
      <c r="AF6411">
        <v>15.1</v>
      </c>
      <c r="AG6411">
        <v>12</v>
      </c>
      <c r="AH6411">
        <v>11.7</v>
      </c>
      <c r="AI6411">
        <v>10.9</v>
      </c>
      <c r="AJ6411">
        <v>9</v>
      </c>
      <c r="AK6411">
        <v>11.9</v>
      </c>
      <c r="AL6411">
        <v>13.3</v>
      </c>
      <c r="AM6411">
        <v>8.81</v>
      </c>
      <c r="AN6411">
        <v>8.7799999999999994</v>
      </c>
      <c r="AO6411">
        <v>6.1</v>
      </c>
      <c r="AP6411">
        <v>6.57</v>
      </c>
      <c r="AQ6411">
        <v>6.47</v>
      </c>
      <c r="AR6411">
        <v>11.35</v>
      </c>
      <c r="AS6411">
        <v>12.91</v>
      </c>
      <c r="AT6411">
        <v>5.367</v>
      </c>
      <c r="AU6411">
        <v>2.5230000000000001</v>
      </c>
      <c r="AV6411">
        <v>4.2690000000000001</v>
      </c>
      <c r="AW6411">
        <v>4.8490000000000002</v>
      </c>
      <c r="AX6411">
        <v>4.1639999999999997</v>
      </c>
      <c r="AY6411">
        <v>4.05</v>
      </c>
      <c r="AZ6411">
        <v>4</v>
      </c>
      <c r="BA6411">
        <v>3.95</v>
      </c>
      <c r="BB6411">
        <v>4</v>
      </c>
      <c r="BC6411">
        <v>2018</v>
      </c>
    </row>
    <row r="6412" spans="1:55" x14ac:dyDescent="0.25">
      <c r="A6412">
        <v>922</v>
      </c>
      <c r="B6412" t="s">
        <v>1551</v>
      </c>
      <c r="C6412" t="s">
        <v>299</v>
      </c>
      <c r="D6412" t="s">
        <v>1552</v>
      </c>
      <c r="E6412" t="s">
        <v>300</v>
      </c>
      <c r="G6412" t="s">
        <v>274</v>
      </c>
    </row>
    <row r="6413" spans="1:55" x14ac:dyDescent="0.25">
      <c r="A6413">
        <v>922</v>
      </c>
      <c r="B6413" t="s">
        <v>1551</v>
      </c>
      <c r="C6413" t="s">
        <v>301</v>
      </c>
      <c r="D6413" t="s">
        <v>1552</v>
      </c>
      <c r="E6413" t="s">
        <v>302</v>
      </c>
      <c r="F6413" t="s">
        <v>303</v>
      </c>
      <c r="G6413" t="s">
        <v>235</v>
      </c>
      <c r="I6413" t="s">
        <v>1555</v>
      </c>
      <c r="J6413" t="s">
        <v>232</v>
      </c>
      <c r="K6413" t="s">
        <v>232</v>
      </c>
      <c r="L6413" t="s">
        <v>232</v>
      </c>
      <c r="M6413" t="s">
        <v>232</v>
      </c>
      <c r="N6413" t="s">
        <v>232</v>
      </c>
      <c r="O6413" t="s">
        <v>232</v>
      </c>
      <c r="P6413" t="s">
        <v>232</v>
      </c>
      <c r="Q6413" t="s">
        <v>232</v>
      </c>
      <c r="R6413" t="s">
        <v>232</v>
      </c>
      <c r="S6413" t="s">
        <v>232</v>
      </c>
      <c r="T6413" t="s">
        <v>232</v>
      </c>
      <c r="U6413" t="s">
        <v>232</v>
      </c>
      <c r="V6413" t="s">
        <v>232</v>
      </c>
      <c r="W6413">
        <v>-9.4</v>
      </c>
      <c r="X6413">
        <v>9.4</v>
      </c>
      <c r="Y6413">
        <v>17.719000000000001</v>
      </c>
      <c r="Z6413">
        <v>6.2249999999999996</v>
      </c>
      <c r="AA6413">
        <v>8.5830000000000002</v>
      </c>
      <c r="AB6413">
        <v>-15.991</v>
      </c>
      <c r="AC6413">
        <v>-27.827000000000002</v>
      </c>
      <c r="AD6413">
        <v>9.4920000000000009</v>
      </c>
      <c r="AE6413">
        <v>25.949000000000002</v>
      </c>
      <c r="AF6413">
        <v>14.484</v>
      </c>
      <c r="AG6413">
        <v>10.387</v>
      </c>
      <c r="AH6413">
        <v>13.114000000000001</v>
      </c>
      <c r="AI6413">
        <v>10.632999999999999</v>
      </c>
      <c r="AJ6413">
        <v>26.963999999999999</v>
      </c>
      <c r="AK6413">
        <v>34.334000000000003</v>
      </c>
      <c r="AL6413">
        <v>22.242999999999999</v>
      </c>
      <c r="AM6413">
        <v>-32.634999999999998</v>
      </c>
      <c r="AN6413">
        <v>29.001999999999999</v>
      </c>
      <c r="AO6413">
        <v>20.044</v>
      </c>
      <c r="AP6413">
        <v>7.2160000000000002</v>
      </c>
      <c r="AQ6413">
        <v>0.877</v>
      </c>
      <c r="AR6413">
        <v>-7.6369999999999996</v>
      </c>
      <c r="AS6413">
        <v>-25.013000000000002</v>
      </c>
      <c r="AT6413">
        <v>-4.2649999999999997</v>
      </c>
      <c r="AU6413">
        <v>16.661999999999999</v>
      </c>
      <c r="AV6413">
        <v>3.7989999999999999</v>
      </c>
      <c r="AW6413">
        <v>3.8</v>
      </c>
      <c r="AX6413">
        <v>6.2439999999999998</v>
      </c>
      <c r="AY6413">
        <v>6.75</v>
      </c>
      <c r="AZ6413">
        <v>6.0110000000000001</v>
      </c>
      <c r="BA6413">
        <v>6.2220000000000004</v>
      </c>
      <c r="BB6413">
        <v>6.2919999999999998</v>
      </c>
      <c r="BC6413">
        <v>2018</v>
      </c>
    </row>
    <row r="6414" spans="1:55" x14ac:dyDescent="0.25">
      <c r="A6414">
        <v>922</v>
      </c>
      <c r="B6414" t="s">
        <v>1551</v>
      </c>
      <c r="C6414" t="s">
        <v>305</v>
      </c>
      <c r="D6414" t="s">
        <v>1552</v>
      </c>
      <c r="E6414" t="s">
        <v>306</v>
      </c>
      <c r="F6414" t="s">
        <v>307</v>
      </c>
      <c r="G6414" t="s">
        <v>235</v>
      </c>
      <c r="I6414" t="s">
        <v>1555</v>
      </c>
      <c r="J6414" t="s">
        <v>232</v>
      </c>
      <c r="K6414" t="s">
        <v>232</v>
      </c>
      <c r="L6414" t="s">
        <v>232</v>
      </c>
      <c r="M6414" t="s">
        <v>232</v>
      </c>
      <c r="N6414" t="s">
        <v>232</v>
      </c>
      <c r="O6414" t="s">
        <v>232</v>
      </c>
      <c r="P6414" t="s">
        <v>232</v>
      </c>
      <c r="Q6414" t="s">
        <v>232</v>
      </c>
      <c r="R6414" t="s">
        <v>232</v>
      </c>
      <c r="S6414" t="s">
        <v>232</v>
      </c>
      <c r="T6414" t="s">
        <v>232</v>
      </c>
      <c r="U6414" t="s">
        <v>232</v>
      </c>
      <c r="V6414" t="s">
        <v>232</v>
      </c>
      <c r="W6414">
        <v>-9.4</v>
      </c>
      <c r="X6414">
        <v>9.4</v>
      </c>
      <c r="Y6414">
        <v>8.1</v>
      </c>
      <c r="Z6414">
        <v>7.5720000000000001</v>
      </c>
      <c r="AA6414">
        <v>9.7149999999999999</v>
      </c>
      <c r="AB6414">
        <v>-14.988</v>
      </c>
      <c r="AC6414">
        <v>-30.187000000000001</v>
      </c>
      <c r="AD6414">
        <v>6.508</v>
      </c>
      <c r="AE6414">
        <v>26.53</v>
      </c>
      <c r="AF6414">
        <v>14.94</v>
      </c>
      <c r="AG6414">
        <v>9.3140000000000001</v>
      </c>
      <c r="AH6414">
        <v>10.54</v>
      </c>
      <c r="AI6414">
        <v>9.7720000000000002</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3.415</v>
      </c>
      <c r="AW6414">
        <v>4.1470000000000002</v>
      </c>
      <c r="AX6414">
        <v>6.6689999999999996</v>
      </c>
      <c r="AY6414">
        <v>7.1820000000000004</v>
      </c>
      <c r="AZ6414">
        <v>6.4450000000000003</v>
      </c>
      <c r="BA6414">
        <v>6.6619999999999999</v>
      </c>
      <c r="BB6414">
        <v>6.7370000000000001</v>
      </c>
      <c r="BC6414">
        <v>2018</v>
      </c>
    </row>
    <row r="6415" spans="1:55" x14ac:dyDescent="0.25">
      <c r="A6415">
        <v>922</v>
      </c>
      <c r="B6415" t="s">
        <v>1551</v>
      </c>
      <c r="C6415" t="s">
        <v>308</v>
      </c>
      <c r="D6415" t="s">
        <v>1552</v>
      </c>
      <c r="E6415" t="s">
        <v>309</v>
      </c>
      <c r="F6415" t="s">
        <v>310</v>
      </c>
      <c r="G6415" t="s">
        <v>235</v>
      </c>
      <c r="I6415" t="s">
        <v>1555</v>
      </c>
      <c r="J6415" t="s">
        <v>232</v>
      </c>
      <c r="K6415" t="s">
        <v>232</v>
      </c>
      <c r="L6415" t="s">
        <v>232</v>
      </c>
      <c r="M6415" t="s">
        <v>232</v>
      </c>
      <c r="N6415" t="s">
        <v>232</v>
      </c>
      <c r="O6415" t="s">
        <v>232</v>
      </c>
      <c r="P6415" t="s">
        <v>232</v>
      </c>
      <c r="Q6415" t="s">
        <v>232</v>
      </c>
      <c r="R6415" t="s">
        <v>232</v>
      </c>
      <c r="S6415" t="s">
        <v>232</v>
      </c>
      <c r="T6415" t="s">
        <v>232</v>
      </c>
      <c r="U6415" t="s">
        <v>232</v>
      </c>
      <c r="V6415" t="s">
        <v>232</v>
      </c>
      <c r="W6415">
        <v>-2.1</v>
      </c>
      <c r="X6415">
        <v>4.9000000000000004</v>
      </c>
      <c r="Y6415">
        <v>7.6660000000000004</v>
      </c>
      <c r="Z6415">
        <v>6.7750000000000004</v>
      </c>
      <c r="AA6415">
        <v>-0.27100000000000002</v>
      </c>
      <c r="AB6415">
        <v>2.258</v>
      </c>
      <c r="AC6415">
        <v>-3.1429999999999998</v>
      </c>
      <c r="AD6415">
        <v>0.83899999999999997</v>
      </c>
      <c r="AE6415">
        <v>3.9860000000000002</v>
      </c>
      <c r="AF6415">
        <v>9.4429999999999996</v>
      </c>
      <c r="AG6415">
        <v>13.183999999999999</v>
      </c>
      <c r="AH6415">
        <v>11.926</v>
      </c>
      <c r="AI6415">
        <v>7.141</v>
      </c>
      <c r="AJ6415">
        <v>7.4080000000000004</v>
      </c>
      <c r="AK6415">
        <v>7.2770000000000001</v>
      </c>
      <c r="AL6415">
        <v>5.9859999999999998</v>
      </c>
      <c r="AM6415">
        <v>-6.6989999999999998</v>
      </c>
      <c r="AN6415">
        <v>8.4749999999999996</v>
      </c>
      <c r="AO6415">
        <v>-0.33200000000000002</v>
      </c>
      <c r="AP6415">
        <v>0.78800000000000003</v>
      </c>
      <c r="AQ6415">
        <v>5.8079999999999998</v>
      </c>
      <c r="AR6415">
        <v>-1.885</v>
      </c>
      <c r="AS6415">
        <v>-0.501</v>
      </c>
      <c r="AT6415">
        <v>1.5980000000000001</v>
      </c>
      <c r="AU6415">
        <v>4.7510000000000003</v>
      </c>
      <c r="AV6415">
        <v>6.3380000000000001</v>
      </c>
      <c r="AW6415">
        <v>3.2639999999999998</v>
      </c>
      <c r="AX6415">
        <v>3.7210000000000001</v>
      </c>
      <c r="AY6415">
        <v>3.8769999999999998</v>
      </c>
      <c r="AZ6415">
        <v>4.0670000000000002</v>
      </c>
      <c r="BA6415">
        <v>4.3620000000000001</v>
      </c>
      <c r="BB6415">
        <v>4.5119999999999996</v>
      </c>
      <c r="BC6415">
        <v>2018</v>
      </c>
    </row>
    <row r="6416" spans="1:55" x14ac:dyDescent="0.25">
      <c r="A6416">
        <v>922</v>
      </c>
      <c r="B6416" t="s">
        <v>1551</v>
      </c>
      <c r="C6416" t="s">
        <v>311</v>
      </c>
      <c r="D6416" t="s">
        <v>1552</v>
      </c>
      <c r="E6416" t="s">
        <v>312</v>
      </c>
      <c r="F6416" t="s">
        <v>313</v>
      </c>
      <c r="G6416" t="s">
        <v>235</v>
      </c>
      <c r="I6416" t="s">
        <v>1555</v>
      </c>
      <c r="J6416" t="s">
        <v>232</v>
      </c>
      <c r="K6416" t="s">
        <v>232</v>
      </c>
      <c r="L6416" t="s">
        <v>232</v>
      </c>
      <c r="M6416" t="s">
        <v>232</v>
      </c>
      <c r="N6416" t="s">
        <v>232</v>
      </c>
      <c r="O6416" t="s">
        <v>232</v>
      </c>
      <c r="P6416" t="s">
        <v>232</v>
      </c>
      <c r="Q6416" t="s">
        <v>232</v>
      </c>
      <c r="R6416" t="s">
        <v>232</v>
      </c>
      <c r="S6416" t="s">
        <v>232</v>
      </c>
      <c r="T6416" t="s">
        <v>232</v>
      </c>
      <c r="U6416" t="s">
        <v>232</v>
      </c>
      <c r="V6416" t="s">
        <v>232</v>
      </c>
      <c r="W6416">
        <v>-2.1</v>
      </c>
      <c r="X6416">
        <v>4.9000000000000004</v>
      </c>
      <c r="Y6416">
        <v>7.6660000000000004</v>
      </c>
      <c r="Z6416">
        <v>3.0390000000000001</v>
      </c>
      <c r="AA6416">
        <v>-1.196</v>
      </c>
      <c r="AB6416">
        <v>4.4530000000000003</v>
      </c>
      <c r="AC6416">
        <v>-1.915</v>
      </c>
      <c r="AD6416">
        <v>0.88600000000000001</v>
      </c>
      <c r="AE6416">
        <v>3.3149999999999999</v>
      </c>
      <c r="AF6416">
        <v>8.6509999999999998</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6.0650000000000004</v>
      </c>
      <c r="AW6416">
        <v>3.798</v>
      </c>
      <c r="AX6416">
        <v>4.0039999999999996</v>
      </c>
      <c r="AY6416">
        <v>4.2069999999999999</v>
      </c>
      <c r="AZ6416">
        <v>4.3</v>
      </c>
      <c r="BA6416">
        <v>4.8600000000000003</v>
      </c>
      <c r="BB6416">
        <v>4.7430000000000003</v>
      </c>
      <c r="BC6416">
        <v>2018</v>
      </c>
    </row>
    <row r="6417" spans="1:55" x14ac:dyDescent="0.25">
      <c r="A6417">
        <v>922</v>
      </c>
      <c r="B6417" t="s">
        <v>1551</v>
      </c>
      <c r="C6417" t="s">
        <v>314</v>
      </c>
      <c r="D6417" t="s">
        <v>1552</v>
      </c>
      <c r="E6417" t="s">
        <v>315</v>
      </c>
      <c r="F6417" t="s">
        <v>316</v>
      </c>
      <c r="G6417" t="s">
        <v>317</v>
      </c>
      <c r="I6417" t="s">
        <v>1556</v>
      </c>
      <c r="J6417" t="s">
        <v>232</v>
      </c>
      <c r="K6417" t="s">
        <v>232</v>
      </c>
      <c r="L6417" t="s">
        <v>232</v>
      </c>
      <c r="M6417" t="s">
        <v>232</v>
      </c>
      <c r="N6417" t="s">
        <v>232</v>
      </c>
      <c r="O6417" t="s">
        <v>232</v>
      </c>
      <c r="P6417" t="s">
        <v>232</v>
      </c>
      <c r="Q6417" t="s">
        <v>232</v>
      </c>
      <c r="R6417" t="s">
        <v>232</v>
      </c>
      <c r="S6417" t="s">
        <v>232</v>
      </c>
      <c r="T6417" t="s">
        <v>232</v>
      </c>
      <c r="U6417" t="s">
        <v>232</v>
      </c>
      <c r="V6417">
        <v>5.2</v>
      </c>
      <c r="W6417">
        <v>5.9</v>
      </c>
      <c r="X6417">
        <v>8.1</v>
      </c>
      <c r="Y6417">
        <v>9.4</v>
      </c>
      <c r="Z6417">
        <v>9.6999999999999993</v>
      </c>
      <c r="AA6417">
        <v>11.8</v>
      </c>
      <c r="AB6417">
        <v>13.3</v>
      </c>
      <c r="AC6417">
        <v>13</v>
      </c>
      <c r="AD6417">
        <v>10.6</v>
      </c>
      <c r="AE6417">
        <v>9</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4.8</v>
      </c>
      <c r="AX6417">
        <v>4.7</v>
      </c>
      <c r="AY6417">
        <v>4.6500000000000004</v>
      </c>
      <c r="AZ6417">
        <v>4.75</v>
      </c>
      <c r="BA6417">
        <v>4.9000000000000004</v>
      </c>
      <c r="BB6417">
        <v>5.2</v>
      </c>
      <c r="BC6417">
        <v>2018</v>
      </c>
    </row>
    <row r="6418" spans="1:55" x14ac:dyDescent="0.25">
      <c r="A6418">
        <v>922</v>
      </c>
      <c r="B6418" t="s">
        <v>1551</v>
      </c>
      <c r="C6418" t="s">
        <v>318</v>
      </c>
      <c r="D6418" t="s">
        <v>1552</v>
      </c>
      <c r="E6418" t="s">
        <v>319</v>
      </c>
      <c r="F6418" t="s">
        <v>320</v>
      </c>
      <c r="G6418" t="s">
        <v>321</v>
      </c>
      <c r="H6418" t="s">
        <v>322</v>
      </c>
    </row>
    <row r="6419" spans="1:55" x14ac:dyDescent="0.25">
      <c r="A6419">
        <v>922</v>
      </c>
      <c r="B6419" t="s">
        <v>1551</v>
      </c>
      <c r="C6419" t="s">
        <v>323</v>
      </c>
      <c r="D6419" t="s">
        <v>1552</v>
      </c>
      <c r="E6419" t="s">
        <v>324</v>
      </c>
      <c r="F6419" t="s">
        <v>325</v>
      </c>
      <c r="G6419" t="s">
        <v>321</v>
      </c>
      <c r="H6419" t="s">
        <v>322</v>
      </c>
      <c r="I6419" t="s">
        <v>1557</v>
      </c>
      <c r="J6419" t="s">
        <v>232</v>
      </c>
      <c r="K6419" t="s">
        <v>232</v>
      </c>
      <c r="L6419" t="s">
        <v>232</v>
      </c>
      <c r="M6419" t="s">
        <v>232</v>
      </c>
      <c r="N6419" t="s">
        <v>232</v>
      </c>
      <c r="O6419" t="s">
        <v>232</v>
      </c>
      <c r="P6419" t="s">
        <v>232</v>
      </c>
      <c r="Q6419" t="s">
        <v>232</v>
      </c>
      <c r="R6419" t="s">
        <v>232</v>
      </c>
      <c r="S6419">
        <v>147</v>
      </c>
      <c r="T6419">
        <v>147.56899999999999</v>
      </c>
      <c r="U6419">
        <v>148.04</v>
      </c>
      <c r="V6419">
        <v>148.322</v>
      </c>
      <c r="W6419">
        <v>148.43600000000001</v>
      </c>
      <c r="X6419">
        <v>148.416</v>
      </c>
      <c r="Y6419">
        <v>148.29300000000001</v>
      </c>
      <c r="Z6419">
        <v>148.078</v>
      </c>
      <c r="AA6419">
        <v>147.773</v>
      </c>
      <c r="AB6419">
        <v>147.38499999999999</v>
      </c>
      <c r="AC6419">
        <v>146.92400000000001</v>
      </c>
      <c r="AD6419">
        <v>146.40100000000001</v>
      </c>
      <c r="AE6419">
        <v>145.81800000000001</v>
      </c>
      <c r="AF6419">
        <v>145.196</v>
      </c>
      <c r="AG6419">
        <v>144.583</v>
      </c>
      <c r="AH6419">
        <v>144.04400000000001</v>
      </c>
      <c r="AI6419">
        <v>143.61799999999999</v>
      </c>
      <c r="AJ6419">
        <v>143.32300000000001</v>
      </c>
      <c r="AK6419">
        <v>143.15</v>
      </c>
      <c r="AL6419">
        <v>143.083</v>
      </c>
      <c r="AM6419">
        <v>143.09299999999999</v>
      </c>
      <c r="AN6419">
        <v>143.154</v>
      </c>
      <c r="AO6419">
        <v>143.26400000000001</v>
      </c>
      <c r="AP6419">
        <v>143.42099999999999</v>
      </c>
      <c r="AQ6419">
        <v>143.59700000000001</v>
      </c>
      <c r="AR6419">
        <v>143.761</v>
      </c>
      <c r="AS6419">
        <v>143.88800000000001</v>
      </c>
      <c r="AT6419">
        <v>143.965</v>
      </c>
      <c r="AU6419">
        <v>143.99</v>
      </c>
      <c r="AV6419">
        <v>143.965</v>
      </c>
      <c r="AW6419">
        <v>143.89599999999999</v>
      </c>
      <c r="AX6419">
        <v>143.78700000000001</v>
      </c>
      <c r="AY6419">
        <v>143.637</v>
      </c>
      <c r="AZ6419">
        <v>143.44200000000001</v>
      </c>
      <c r="BA6419">
        <v>143.20400000000001</v>
      </c>
      <c r="BB6419">
        <v>142.92400000000001</v>
      </c>
      <c r="BC6419">
        <v>2017</v>
      </c>
    </row>
    <row r="6420" spans="1:55" x14ac:dyDescent="0.25">
      <c r="A6420">
        <v>922</v>
      </c>
      <c r="B6420" t="s">
        <v>1551</v>
      </c>
      <c r="C6420" t="s">
        <v>327</v>
      </c>
      <c r="D6420" t="s">
        <v>1552</v>
      </c>
      <c r="E6420" t="s">
        <v>328</v>
      </c>
      <c r="F6420" t="s">
        <v>329</v>
      </c>
      <c r="G6420" t="s">
        <v>229</v>
      </c>
      <c r="H6420" t="s">
        <v>230</v>
      </c>
      <c r="I6420" t="s">
        <v>1558</v>
      </c>
      <c r="J6420" t="s">
        <v>232</v>
      </c>
      <c r="K6420" t="s">
        <v>232</v>
      </c>
      <c r="L6420" t="s">
        <v>232</v>
      </c>
      <c r="M6420" t="s">
        <v>232</v>
      </c>
      <c r="N6420" t="s">
        <v>232</v>
      </c>
      <c r="O6420" t="s">
        <v>232</v>
      </c>
      <c r="P6420" t="s">
        <v>232</v>
      </c>
      <c r="Q6420" t="s">
        <v>232</v>
      </c>
      <c r="R6420" t="s">
        <v>232</v>
      </c>
      <c r="S6420" t="s">
        <v>232</v>
      </c>
      <c r="T6420" t="s">
        <v>232</v>
      </c>
      <c r="U6420" t="s">
        <v>232</v>
      </c>
      <c r="V6420" t="s">
        <v>232</v>
      </c>
      <c r="W6420" t="s">
        <v>232</v>
      </c>
      <c r="X6420" t="s">
        <v>232</v>
      </c>
      <c r="Y6420" t="s">
        <v>232</v>
      </c>
      <c r="Z6420" t="s">
        <v>232</v>
      </c>
      <c r="AA6420" t="s">
        <v>232</v>
      </c>
      <c r="AB6420">
        <v>908.94100000000003</v>
      </c>
      <c r="AC6420" s="52">
        <v>1586.53</v>
      </c>
      <c r="AD6420" s="52">
        <v>2642.38</v>
      </c>
      <c r="AE6420" s="52">
        <v>3301.71</v>
      </c>
      <c r="AF6420" s="52">
        <v>4002.44</v>
      </c>
      <c r="AG6420" s="52">
        <v>4804.4799999999996</v>
      </c>
      <c r="AH6420" s="52">
        <v>6240.01</v>
      </c>
      <c r="AI6420" s="52">
        <v>8579.64</v>
      </c>
      <c r="AJ6420" s="52">
        <v>10625.81</v>
      </c>
      <c r="AK6420" s="52">
        <v>13368.26</v>
      </c>
      <c r="AL6420" s="52">
        <v>16169.1</v>
      </c>
      <c r="AM6420" s="52">
        <v>13599.72</v>
      </c>
      <c r="AN6420" s="52">
        <v>16031.93</v>
      </c>
      <c r="AO6420" s="52">
        <v>20855.37</v>
      </c>
      <c r="AP6420" s="52">
        <v>23435.11</v>
      </c>
      <c r="AQ6420" s="52">
        <v>24442.69</v>
      </c>
      <c r="AR6420" s="52">
        <v>26766.080000000002</v>
      </c>
      <c r="AS6420" s="52">
        <v>26494.09</v>
      </c>
      <c r="AT6420" s="52">
        <v>28181.5</v>
      </c>
      <c r="AU6420" s="52">
        <v>30640.02</v>
      </c>
      <c r="AV6420" s="52">
        <v>36657.58</v>
      </c>
      <c r="AW6420" s="52">
        <v>36862.400000000001</v>
      </c>
      <c r="AX6420" s="52">
        <v>38796.85</v>
      </c>
      <c r="AY6420" s="52">
        <v>40693.870000000003</v>
      </c>
      <c r="AZ6420" s="52">
        <v>42692.61</v>
      </c>
      <c r="BA6420" s="52">
        <v>44843.27</v>
      </c>
      <c r="BB6420" s="52">
        <v>47253.33</v>
      </c>
      <c r="BC6420">
        <v>2017</v>
      </c>
    </row>
    <row r="6421" spans="1:55" x14ac:dyDescent="0.25">
      <c r="A6421">
        <v>922</v>
      </c>
      <c r="B6421" t="s">
        <v>1551</v>
      </c>
      <c r="C6421" t="s">
        <v>331</v>
      </c>
      <c r="D6421" t="s">
        <v>1552</v>
      </c>
      <c r="E6421" t="s">
        <v>328</v>
      </c>
      <c r="F6421" t="s">
        <v>329</v>
      </c>
      <c r="G6421" t="s">
        <v>282</v>
      </c>
      <c r="I6421" t="s">
        <v>332</v>
      </c>
      <c r="J6421" t="s">
        <v>232</v>
      </c>
      <c r="K6421" t="s">
        <v>232</v>
      </c>
      <c r="L6421" t="s">
        <v>232</v>
      </c>
      <c r="M6421" t="s">
        <v>232</v>
      </c>
      <c r="N6421" t="s">
        <v>232</v>
      </c>
      <c r="O6421" t="s">
        <v>232</v>
      </c>
      <c r="P6421" t="s">
        <v>232</v>
      </c>
      <c r="Q6421" t="s">
        <v>232</v>
      </c>
      <c r="R6421" t="s">
        <v>232</v>
      </c>
      <c r="S6421" t="s">
        <v>232</v>
      </c>
      <c r="T6421" t="s">
        <v>232</v>
      </c>
      <c r="U6421" t="s">
        <v>232</v>
      </c>
      <c r="V6421" t="s">
        <v>232</v>
      </c>
      <c r="W6421" t="s">
        <v>232</v>
      </c>
      <c r="X6421" t="s">
        <v>232</v>
      </c>
      <c r="Y6421" t="s">
        <v>232</v>
      </c>
      <c r="Z6421" t="s">
        <v>232</v>
      </c>
      <c r="AA6421" t="s">
        <v>232</v>
      </c>
      <c r="AB6421">
        <v>32.28</v>
      </c>
      <c r="AC6421">
        <v>30.72</v>
      </c>
      <c r="AD6421">
        <v>33.779000000000003</v>
      </c>
      <c r="AE6421">
        <v>34.476999999999997</v>
      </c>
      <c r="AF6421">
        <v>34.512999999999998</v>
      </c>
      <c r="AG6421">
        <v>33.97</v>
      </c>
      <c r="AH6421">
        <v>34.225000000000001</v>
      </c>
      <c r="AI6421">
        <v>37.078000000000003</v>
      </c>
      <c r="AJ6421">
        <v>36.866999999999997</v>
      </c>
      <c r="AK6421">
        <v>37.551000000000002</v>
      </c>
      <c r="AL6421">
        <v>36.582999999999998</v>
      </c>
      <c r="AM6421">
        <v>32.728000000000002</v>
      </c>
      <c r="AN6421">
        <v>32.332000000000001</v>
      </c>
      <c r="AO6421">
        <v>34.715000000000003</v>
      </c>
      <c r="AP6421">
        <v>34.499000000000002</v>
      </c>
      <c r="AQ6421">
        <v>33.536999999999999</v>
      </c>
      <c r="AR6421">
        <v>33.911999999999999</v>
      </c>
      <c r="AS6421">
        <v>31.882000000000001</v>
      </c>
      <c r="AT6421">
        <v>32.765000000000001</v>
      </c>
      <c r="AU6421">
        <v>33.271999999999998</v>
      </c>
      <c r="AV6421">
        <v>35.872</v>
      </c>
      <c r="AW6421">
        <v>34.031999999999996</v>
      </c>
      <c r="AX6421">
        <v>33.710999999999999</v>
      </c>
      <c r="AY6421">
        <v>33.442999999999998</v>
      </c>
      <c r="AZ6421">
        <v>33.290999999999997</v>
      </c>
      <c r="BA6421">
        <v>33.246000000000002</v>
      </c>
      <c r="BB6421">
        <v>33.165999999999997</v>
      </c>
      <c r="BC6421">
        <v>2017</v>
      </c>
    </row>
    <row r="6422" spans="1:55" x14ac:dyDescent="0.25">
      <c r="A6422">
        <v>922</v>
      </c>
      <c r="B6422" t="s">
        <v>1551</v>
      </c>
      <c r="C6422" t="s">
        <v>333</v>
      </c>
      <c r="D6422" t="s">
        <v>1552</v>
      </c>
      <c r="E6422" t="s">
        <v>334</v>
      </c>
      <c r="F6422" t="s">
        <v>335</v>
      </c>
      <c r="G6422" t="s">
        <v>229</v>
      </c>
      <c r="H6422" t="s">
        <v>230</v>
      </c>
      <c r="I6422" t="s">
        <v>1558</v>
      </c>
      <c r="J6422" t="s">
        <v>232</v>
      </c>
      <c r="K6422" t="s">
        <v>232</v>
      </c>
      <c r="L6422" t="s">
        <v>232</v>
      </c>
      <c r="M6422" t="s">
        <v>232</v>
      </c>
      <c r="N6422" t="s">
        <v>232</v>
      </c>
      <c r="O6422" t="s">
        <v>232</v>
      </c>
      <c r="P6422" t="s">
        <v>232</v>
      </c>
      <c r="Q6422" t="s">
        <v>232</v>
      </c>
      <c r="R6422" t="s">
        <v>232</v>
      </c>
      <c r="S6422" t="s">
        <v>232</v>
      </c>
      <c r="T6422" t="s">
        <v>232</v>
      </c>
      <c r="U6422" t="s">
        <v>232</v>
      </c>
      <c r="V6422" t="s">
        <v>232</v>
      </c>
      <c r="W6422" t="s">
        <v>232</v>
      </c>
      <c r="X6422" t="s">
        <v>232</v>
      </c>
      <c r="Y6422" t="s">
        <v>232</v>
      </c>
      <c r="Z6422" t="s">
        <v>232</v>
      </c>
      <c r="AA6422" t="s">
        <v>232</v>
      </c>
      <c r="AB6422" s="52">
        <v>1118.1099999999999</v>
      </c>
      <c r="AC6422" s="52">
        <v>1771.88</v>
      </c>
      <c r="AD6422" s="52">
        <v>2399.1799999999998</v>
      </c>
      <c r="AE6422" s="52">
        <v>3015.08</v>
      </c>
      <c r="AF6422" s="52">
        <v>3924.39</v>
      </c>
      <c r="AG6422" s="52">
        <v>4613.41</v>
      </c>
      <c r="AH6422" s="52">
        <v>5405.39</v>
      </c>
      <c r="AI6422" s="52">
        <v>6820.65</v>
      </c>
      <c r="AJ6422" s="52">
        <v>8375.23</v>
      </c>
      <c r="AK6422" s="52">
        <v>11378.58</v>
      </c>
      <c r="AL6422" s="52">
        <v>14157.03</v>
      </c>
      <c r="AM6422" s="52">
        <v>16048.34</v>
      </c>
      <c r="AN6422" s="52">
        <v>17616.66</v>
      </c>
      <c r="AO6422" s="52">
        <v>19994.650000000001</v>
      </c>
      <c r="AP6422" s="52">
        <v>23174.720000000001</v>
      </c>
      <c r="AQ6422" s="52">
        <v>25290.91</v>
      </c>
      <c r="AR6422" s="52">
        <v>27611.67</v>
      </c>
      <c r="AS6422" s="52">
        <v>29307.78</v>
      </c>
      <c r="AT6422" s="52">
        <v>31323.68</v>
      </c>
      <c r="AU6422" s="52">
        <v>31989.13</v>
      </c>
      <c r="AV6422" s="52">
        <v>33774.959999999999</v>
      </c>
      <c r="AW6422" s="52">
        <v>35824.85</v>
      </c>
      <c r="AX6422" s="52">
        <v>37924.53</v>
      </c>
      <c r="AY6422" s="52">
        <v>40180.42</v>
      </c>
      <c r="AZ6422" s="52">
        <v>42691.29</v>
      </c>
      <c r="BA6422" s="52">
        <v>45162.51</v>
      </c>
      <c r="BB6422" s="52">
        <v>47757.8</v>
      </c>
      <c r="BC6422">
        <v>2017</v>
      </c>
    </row>
    <row r="6423" spans="1:55" x14ac:dyDescent="0.25">
      <c r="A6423">
        <v>922</v>
      </c>
      <c r="B6423" t="s">
        <v>1551</v>
      </c>
      <c r="C6423" t="s">
        <v>336</v>
      </c>
      <c r="D6423" t="s">
        <v>1552</v>
      </c>
      <c r="E6423" t="s">
        <v>334</v>
      </c>
      <c r="F6423" t="s">
        <v>335</v>
      </c>
      <c r="G6423" t="s">
        <v>282</v>
      </c>
      <c r="I6423" t="s">
        <v>337</v>
      </c>
      <c r="J6423" t="s">
        <v>232</v>
      </c>
      <c r="K6423" t="s">
        <v>232</v>
      </c>
      <c r="L6423" t="s">
        <v>232</v>
      </c>
      <c r="M6423" t="s">
        <v>232</v>
      </c>
      <c r="N6423" t="s">
        <v>232</v>
      </c>
      <c r="O6423" t="s">
        <v>232</v>
      </c>
      <c r="P6423" t="s">
        <v>232</v>
      </c>
      <c r="Q6423" t="s">
        <v>232</v>
      </c>
      <c r="R6423" t="s">
        <v>232</v>
      </c>
      <c r="S6423" t="s">
        <v>232</v>
      </c>
      <c r="T6423" t="s">
        <v>232</v>
      </c>
      <c r="U6423" t="s">
        <v>232</v>
      </c>
      <c r="V6423" t="s">
        <v>232</v>
      </c>
      <c r="W6423" t="s">
        <v>232</v>
      </c>
      <c r="X6423" t="s">
        <v>232</v>
      </c>
      <c r="Y6423" t="s">
        <v>232</v>
      </c>
      <c r="Z6423" t="s">
        <v>232</v>
      </c>
      <c r="AA6423" t="s">
        <v>232</v>
      </c>
      <c r="AB6423">
        <v>39.707999999999998</v>
      </c>
      <c r="AC6423">
        <v>34.308999999999997</v>
      </c>
      <c r="AD6423">
        <v>30.67</v>
      </c>
      <c r="AE6423">
        <v>31.484000000000002</v>
      </c>
      <c r="AF6423">
        <v>33.840000000000003</v>
      </c>
      <c r="AG6423">
        <v>32.619</v>
      </c>
      <c r="AH6423">
        <v>29.646999999999998</v>
      </c>
      <c r="AI6423">
        <v>29.477</v>
      </c>
      <c r="AJ6423">
        <v>29.058</v>
      </c>
      <c r="AK6423">
        <v>31.962</v>
      </c>
      <c r="AL6423">
        <v>32.030999999999999</v>
      </c>
      <c r="AM6423">
        <v>38.621000000000002</v>
      </c>
      <c r="AN6423">
        <v>35.527000000000001</v>
      </c>
      <c r="AO6423">
        <v>33.281999999999996</v>
      </c>
      <c r="AP6423">
        <v>34.116</v>
      </c>
      <c r="AQ6423">
        <v>34.701000000000001</v>
      </c>
      <c r="AR6423">
        <v>34.982999999999997</v>
      </c>
      <c r="AS6423">
        <v>35.268000000000001</v>
      </c>
      <c r="AT6423">
        <v>36.418999999999997</v>
      </c>
      <c r="AU6423">
        <v>34.737000000000002</v>
      </c>
      <c r="AV6423">
        <v>33.051000000000002</v>
      </c>
      <c r="AW6423">
        <v>33.073999999999998</v>
      </c>
      <c r="AX6423">
        <v>32.953000000000003</v>
      </c>
      <c r="AY6423">
        <v>33.021000000000001</v>
      </c>
      <c r="AZ6423">
        <v>33.29</v>
      </c>
      <c r="BA6423">
        <v>33.482999999999997</v>
      </c>
      <c r="BB6423">
        <v>33.520000000000003</v>
      </c>
      <c r="BC6423">
        <v>2017</v>
      </c>
    </row>
    <row r="6424" spans="1:55" x14ac:dyDescent="0.25">
      <c r="A6424">
        <v>922</v>
      </c>
      <c r="B6424" t="s">
        <v>1551</v>
      </c>
      <c r="C6424" t="s">
        <v>338</v>
      </c>
      <c r="D6424" t="s">
        <v>1552</v>
      </c>
      <c r="E6424" t="s">
        <v>339</v>
      </c>
      <c r="F6424" t="s">
        <v>340</v>
      </c>
      <c r="G6424" t="s">
        <v>229</v>
      </c>
      <c r="H6424" t="s">
        <v>230</v>
      </c>
      <c r="I6424" t="s">
        <v>1558</v>
      </c>
      <c r="J6424" t="s">
        <v>232</v>
      </c>
      <c r="K6424" t="s">
        <v>232</v>
      </c>
      <c r="L6424" t="s">
        <v>232</v>
      </c>
      <c r="M6424" t="s">
        <v>232</v>
      </c>
      <c r="N6424" t="s">
        <v>232</v>
      </c>
      <c r="O6424" t="s">
        <v>232</v>
      </c>
      <c r="P6424" t="s">
        <v>232</v>
      </c>
      <c r="Q6424" t="s">
        <v>232</v>
      </c>
      <c r="R6424" t="s">
        <v>232</v>
      </c>
      <c r="S6424" t="s">
        <v>232</v>
      </c>
      <c r="T6424" t="s">
        <v>232</v>
      </c>
      <c r="U6424" t="s">
        <v>232</v>
      </c>
      <c r="V6424" t="s">
        <v>232</v>
      </c>
      <c r="W6424" t="s">
        <v>232</v>
      </c>
      <c r="X6424" t="s">
        <v>232</v>
      </c>
      <c r="Y6424" t="s">
        <v>232</v>
      </c>
      <c r="Z6424" t="s">
        <v>232</v>
      </c>
      <c r="AA6424" t="s">
        <v>232</v>
      </c>
      <c r="AB6424">
        <v>-209.16499999999999</v>
      </c>
      <c r="AC6424">
        <v>-185.34899999999999</v>
      </c>
      <c r="AD6424">
        <v>243.20500000000001</v>
      </c>
      <c r="AE6424">
        <v>286.637</v>
      </c>
      <c r="AF6424">
        <v>78.051000000000002</v>
      </c>
      <c r="AG6424">
        <v>191.071</v>
      </c>
      <c r="AH6424">
        <v>834.61599999999999</v>
      </c>
      <c r="AI6424" s="52">
        <v>1758.99</v>
      </c>
      <c r="AJ6424" s="52">
        <v>2250.58</v>
      </c>
      <c r="AK6424" s="52">
        <v>1989.68</v>
      </c>
      <c r="AL6424" s="52">
        <v>2012.07</v>
      </c>
      <c r="AM6424" s="52">
        <v>-2448.62</v>
      </c>
      <c r="AN6424" s="52">
        <v>-1584.73</v>
      </c>
      <c r="AO6424">
        <v>860.72400000000005</v>
      </c>
      <c r="AP6424">
        <v>260.387</v>
      </c>
      <c r="AQ6424">
        <v>-848.22400000000005</v>
      </c>
      <c r="AR6424">
        <v>-845.58600000000001</v>
      </c>
      <c r="AS6424" s="52">
        <v>-2813.69</v>
      </c>
      <c r="AT6424" s="52">
        <v>-3142.18</v>
      </c>
      <c r="AU6424" s="52">
        <v>-1349.11</v>
      </c>
      <c r="AV6424" s="52">
        <v>2882.62</v>
      </c>
      <c r="AW6424" s="52">
        <v>1037.55</v>
      </c>
      <c r="AX6424">
        <v>872.32500000000005</v>
      </c>
      <c r="AY6424">
        <v>513.45100000000002</v>
      </c>
      <c r="AZ6424">
        <v>1.325</v>
      </c>
      <c r="BA6424">
        <v>-319.24099999999999</v>
      </c>
      <c r="BB6424">
        <v>-504.46899999999999</v>
      </c>
      <c r="BC6424">
        <v>2017</v>
      </c>
    </row>
    <row r="6425" spans="1:55" x14ac:dyDescent="0.25">
      <c r="A6425">
        <v>922</v>
      </c>
      <c r="B6425" t="s">
        <v>1551</v>
      </c>
      <c r="C6425" t="s">
        <v>341</v>
      </c>
      <c r="D6425" t="s">
        <v>1552</v>
      </c>
      <c r="E6425" t="s">
        <v>339</v>
      </c>
      <c r="F6425" t="s">
        <v>340</v>
      </c>
      <c r="G6425" t="s">
        <v>282</v>
      </c>
      <c r="I6425" t="s">
        <v>342</v>
      </c>
      <c r="J6425" t="s">
        <v>232</v>
      </c>
      <c r="K6425" t="s">
        <v>232</v>
      </c>
      <c r="L6425" t="s">
        <v>232</v>
      </c>
      <c r="M6425" t="s">
        <v>232</v>
      </c>
      <c r="N6425" t="s">
        <v>232</v>
      </c>
      <c r="O6425" t="s">
        <v>232</v>
      </c>
      <c r="P6425" t="s">
        <v>232</v>
      </c>
      <c r="Q6425" t="s">
        <v>232</v>
      </c>
      <c r="R6425" t="s">
        <v>232</v>
      </c>
      <c r="S6425" t="s">
        <v>232</v>
      </c>
      <c r="T6425" t="s">
        <v>232</v>
      </c>
      <c r="U6425" t="s">
        <v>232</v>
      </c>
      <c r="V6425" t="s">
        <v>232</v>
      </c>
      <c r="W6425" t="s">
        <v>232</v>
      </c>
      <c r="X6425" t="s">
        <v>232</v>
      </c>
      <c r="Y6425" t="s">
        <v>232</v>
      </c>
      <c r="Z6425" t="s">
        <v>232</v>
      </c>
      <c r="AA6425" t="s">
        <v>232</v>
      </c>
      <c r="AB6425">
        <v>-7.4279999999999999</v>
      </c>
      <c r="AC6425">
        <v>-3.589</v>
      </c>
      <c r="AD6425">
        <v>3.109</v>
      </c>
      <c r="AE6425">
        <v>2.9929999999999999</v>
      </c>
      <c r="AF6425">
        <v>0.67300000000000004</v>
      </c>
      <c r="AG6425">
        <v>1.351</v>
      </c>
      <c r="AH6425">
        <v>4.5780000000000003</v>
      </c>
      <c r="AI6425">
        <v>7.6020000000000003</v>
      </c>
      <c r="AJ6425">
        <v>7.8090000000000002</v>
      </c>
      <c r="AK6425">
        <v>5.5890000000000004</v>
      </c>
      <c r="AL6425">
        <v>4.5519999999999996</v>
      </c>
      <c r="AM6425">
        <v>-5.8929999999999998</v>
      </c>
      <c r="AN6425">
        <v>-3.1960000000000002</v>
      </c>
      <c r="AO6425">
        <v>1.4330000000000001</v>
      </c>
      <c r="AP6425">
        <v>0.38300000000000001</v>
      </c>
      <c r="AQ6425">
        <v>-1.1639999999999999</v>
      </c>
      <c r="AR6425">
        <v>-1.071</v>
      </c>
      <c r="AS6425">
        <v>-3.3860000000000001</v>
      </c>
      <c r="AT6425">
        <v>-3.653</v>
      </c>
      <c r="AU6425">
        <v>-1.4650000000000001</v>
      </c>
      <c r="AV6425">
        <v>2.8210000000000002</v>
      </c>
      <c r="AW6425">
        <v>0.95799999999999996</v>
      </c>
      <c r="AX6425">
        <v>0.75800000000000001</v>
      </c>
      <c r="AY6425">
        <v>0.42199999999999999</v>
      </c>
      <c r="AZ6425">
        <v>1E-3</v>
      </c>
      <c r="BA6425">
        <v>-0.23699999999999999</v>
      </c>
      <c r="BB6425">
        <v>-0.35399999999999998</v>
      </c>
      <c r="BC6425">
        <v>2017</v>
      </c>
    </row>
    <row r="6426" spans="1:55" x14ac:dyDescent="0.25">
      <c r="A6426">
        <v>922</v>
      </c>
      <c r="B6426" t="s">
        <v>1551</v>
      </c>
      <c r="C6426" t="s">
        <v>343</v>
      </c>
      <c r="D6426" t="s">
        <v>1552</v>
      </c>
      <c r="E6426" t="s">
        <v>344</v>
      </c>
      <c r="F6426" t="s">
        <v>345</v>
      </c>
      <c r="G6426" t="s">
        <v>229</v>
      </c>
      <c r="H6426" t="s">
        <v>230</v>
      </c>
      <c r="I6426" t="s">
        <v>1558</v>
      </c>
      <c r="J6426" t="s">
        <v>232</v>
      </c>
      <c r="K6426" t="s">
        <v>232</v>
      </c>
      <c r="L6426" t="s">
        <v>232</v>
      </c>
      <c r="M6426" t="s">
        <v>232</v>
      </c>
      <c r="N6426" t="s">
        <v>232</v>
      </c>
      <c r="O6426" t="s">
        <v>232</v>
      </c>
      <c r="P6426" t="s">
        <v>232</v>
      </c>
      <c r="Q6426" t="s">
        <v>232</v>
      </c>
      <c r="R6426" t="s">
        <v>232</v>
      </c>
      <c r="S6426" t="s">
        <v>232</v>
      </c>
      <c r="T6426" t="s">
        <v>232</v>
      </c>
      <c r="U6426" t="s">
        <v>232</v>
      </c>
      <c r="V6426" t="s">
        <v>232</v>
      </c>
      <c r="W6426" t="s">
        <v>232</v>
      </c>
      <c r="X6426" t="s">
        <v>232</v>
      </c>
      <c r="Y6426" t="s">
        <v>232</v>
      </c>
      <c r="Z6426" t="s">
        <v>232</v>
      </c>
      <c r="AA6426" t="s">
        <v>232</v>
      </c>
      <c r="AB6426" t="s">
        <v>232</v>
      </c>
      <c r="AC6426">
        <v>-164.71799999999999</v>
      </c>
      <c r="AD6426">
        <v>164.41900000000001</v>
      </c>
      <c r="AE6426">
        <v>220.43199999999999</v>
      </c>
      <c r="AF6426">
        <v>59.362000000000002</v>
      </c>
      <c r="AG6426">
        <v>168.95500000000001</v>
      </c>
      <c r="AH6426">
        <v>793.601</v>
      </c>
      <c r="AI6426" s="52">
        <v>1745.9</v>
      </c>
      <c r="AJ6426" s="52">
        <v>2223.61</v>
      </c>
      <c r="AK6426" s="52">
        <v>1774.09</v>
      </c>
      <c r="AL6426" s="52">
        <v>1889.68</v>
      </c>
      <c r="AM6426" s="52">
        <v>-2167.54</v>
      </c>
      <c r="AN6426" s="52">
        <v>-1434.19</v>
      </c>
      <c r="AO6426">
        <v>874.53399999999999</v>
      </c>
      <c r="AP6426">
        <v>150.251</v>
      </c>
      <c r="AQ6426">
        <v>-955.32899999999995</v>
      </c>
      <c r="AR6426">
        <v>48.23</v>
      </c>
      <c r="AS6426" s="52">
        <v>-2520.5300000000002</v>
      </c>
      <c r="AT6426" s="52">
        <v>-2938.1</v>
      </c>
      <c r="AU6426" s="52">
        <v>-1060.9000000000001</v>
      </c>
      <c r="AV6426" s="52">
        <v>2882.62</v>
      </c>
      <c r="AW6426">
        <v>984.697</v>
      </c>
      <c r="AX6426">
        <v>760.43799999999999</v>
      </c>
      <c r="AY6426">
        <v>365.077</v>
      </c>
      <c r="AZ6426">
        <v>-93.108000000000004</v>
      </c>
      <c r="BA6426">
        <v>-385.66800000000001</v>
      </c>
      <c r="BB6426">
        <v>-504.46899999999999</v>
      </c>
      <c r="BC6426">
        <v>2017</v>
      </c>
    </row>
    <row r="6427" spans="1:55" x14ac:dyDescent="0.25">
      <c r="A6427">
        <v>922</v>
      </c>
      <c r="B6427" t="s">
        <v>1551</v>
      </c>
      <c r="C6427" t="s">
        <v>346</v>
      </c>
      <c r="D6427" t="s">
        <v>1552</v>
      </c>
      <c r="E6427" t="s">
        <v>344</v>
      </c>
      <c r="F6427" t="s">
        <v>345</v>
      </c>
      <c r="G6427" t="s">
        <v>270</v>
      </c>
      <c r="I6427" t="s">
        <v>397</v>
      </c>
      <c r="J6427" t="s">
        <v>232</v>
      </c>
      <c r="K6427" t="s">
        <v>232</v>
      </c>
      <c r="L6427" t="s">
        <v>232</v>
      </c>
      <c r="M6427" t="s">
        <v>232</v>
      </c>
      <c r="N6427" t="s">
        <v>232</v>
      </c>
      <c r="O6427" t="s">
        <v>232</v>
      </c>
      <c r="P6427" t="s">
        <v>232</v>
      </c>
      <c r="Q6427" t="s">
        <v>232</v>
      </c>
      <c r="R6427" t="s">
        <v>232</v>
      </c>
      <c r="S6427" t="s">
        <v>232</v>
      </c>
      <c r="T6427" t="s">
        <v>232</v>
      </c>
      <c r="U6427" t="s">
        <v>232</v>
      </c>
      <c r="V6427" t="s">
        <v>232</v>
      </c>
      <c r="W6427" t="s">
        <v>232</v>
      </c>
      <c r="X6427" t="s">
        <v>232</v>
      </c>
      <c r="Y6427" t="s">
        <v>232</v>
      </c>
      <c r="Z6427" t="s">
        <v>232</v>
      </c>
      <c r="AA6427" t="s">
        <v>232</v>
      </c>
      <c r="AB6427" t="s">
        <v>232</v>
      </c>
      <c r="AC6427">
        <v>-3.1549999999999998</v>
      </c>
      <c r="AD6427">
        <v>2.177</v>
      </c>
      <c r="AE6427">
        <v>2.359</v>
      </c>
      <c r="AF6427">
        <v>0.51500000000000001</v>
      </c>
      <c r="AG6427">
        <v>1.2070000000000001</v>
      </c>
      <c r="AH6427">
        <v>4.4000000000000004</v>
      </c>
      <c r="AI6427">
        <v>7.5620000000000003</v>
      </c>
      <c r="AJ6427">
        <v>7.7439999999999998</v>
      </c>
      <c r="AK6427">
        <v>5.0949999999999998</v>
      </c>
      <c r="AL6427">
        <v>4.3239999999999998</v>
      </c>
      <c r="AM6427">
        <v>-5.0629999999999997</v>
      </c>
      <c r="AN6427">
        <v>-2.8530000000000002</v>
      </c>
      <c r="AO6427">
        <v>1.454</v>
      </c>
      <c r="AP6427">
        <v>0.223</v>
      </c>
      <c r="AQ6427">
        <v>-1.32</v>
      </c>
      <c r="AR6427">
        <v>6.0999999999999999E-2</v>
      </c>
      <c r="AS6427">
        <v>-2.9849999999999999</v>
      </c>
      <c r="AT6427">
        <v>-3.3820000000000001</v>
      </c>
      <c r="AU6427">
        <v>-1.149</v>
      </c>
      <c r="AV6427">
        <v>2.8210000000000002</v>
      </c>
      <c r="AW6427">
        <v>0.91100000000000003</v>
      </c>
      <c r="AX6427">
        <v>0.66300000000000003</v>
      </c>
      <c r="AY6427">
        <v>0.30199999999999999</v>
      </c>
      <c r="AZ6427">
        <v>-7.2999999999999995E-2</v>
      </c>
      <c r="BA6427">
        <v>-0.28699999999999998</v>
      </c>
      <c r="BB6427">
        <v>-0.35399999999999998</v>
      </c>
      <c r="BC6427">
        <v>2017</v>
      </c>
    </row>
    <row r="6428" spans="1:55" x14ac:dyDescent="0.25">
      <c r="A6428">
        <v>922</v>
      </c>
      <c r="B6428" t="s">
        <v>1551</v>
      </c>
      <c r="C6428" t="s">
        <v>347</v>
      </c>
      <c r="D6428" t="s">
        <v>1552</v>
      </c>
      <c r="E6428" t="s">
        <v>348</v>
      </c>
      <c r="F6428" t="s">
        <v>349</v>
      </c>
      <c r="G6428" t="s">
        <v>229</v>
      </c>
      <c r="H6428" t="s">
        <v>230</v>
      </c>
      <c r="I6428" t="s">
        <v>1558</v>
      </c>
      <c r="J6428" t="s">
        <v>232</v>
      </c>
      <c r="K6428" t="s">
        <v>232</v>
      </c>
      <c r="L6428" t="s">
        <v>232</v>
      </c>
      <c r="M6428" t="s">
        <v>232</v>
      </c>
      <c r="N6428" t="s">
        <v>232</v>
      </c>
      <c r="O6428" t="s">
        <v>232</v>
      </c>
      <c r="P6428" t="s">
        <v>232</v>
      </c>
      <c r="Q6428" t="s">
        <v>232</v>
      </c>
      <c r="R6428" t="s">
        <v>232</v>
      </c>
      <c r="S6428" t="s">
        <v>232</v>
      </c>
      <c r="T6428" t="s">
        <v>232</v>
      </c>
      <c r="U6428" t="s">
        <v>232</v>
      </c>
      <c r="V6428" t="s">
        <v>232</v>
      </c>
      <c r="W6428" t="s">
        <v>232</v>
      </c>
      <c r="X6428" t="s">
        <v>232</v>
      </c>
      <c r="Y6428" t="s">
        <v>232</v>
      </c>
      <c r="Z6428" t="s">
        <v>232</v>
      </c>
      <c r="AA6428" t="s">
        <v>232</v>
      </c>
      <c r="AB6428">
        <v>-88.811999999999998</v>
      </c>
      <c r="AC6428">
        <v>97.555999999999997</v>
      </c>
      <c r="AD6428">
        <v>556.22299999999996</v>
      </c>
      <c r="AE6428">
        <v>523.1</v>
      </c>
      <c r="AF6428">
        <v>300.58300000000003</v>
      </c>
      <c r="AG6428">
        <v>395.714</v>
      </c>
      <c r="AH6428" s="52">
        <v>1028.04</v>
      </c>
      <c r="AI6428" s="52">
        <v>1931.56</v>
      </c>
      <c r="AJ6428" s="52">
        <v>2399.36</v>
      </c>
      <c r="AK6428" s="52">
        <v>1989.25</v>
      </c>
      <c r="AL6428" s="52">
        <v>2094.8200000000002</v>
      </c>
      <c r="AM6428" s="52">
        <v>-2576.6</v>
      </c>
      <c r="AN6428" s="52">
        <v>-1527.6</v>
      </c>
      <c r="AO6428" s="52">
        <v>1027.07</v>
      </c>
      <c r="AP6428">
        <v>446.08</v>
      </c>
      <c r="AQ6428">
        <v>-602.18700000000001</v>
      </c>
      <c r="AR6428">
        <v>-534.899</v>
      </c>
      <c r="AS6428" s="52">
        <v>-2605.46</v>
      </c>
      <c r="AT6428" s="52">
        <v>-2769.89</v>
      </c>
      <c r="AU6428">
        <v>-881.23599999999999</v>
      </c>
      <c r="AV6428" s="52">
        <v>3459.12</v>
      </c>
      <c r="AW6428" s="52">
        <v>1467.61</v>
      </c>
      <c r="AX6428" s="52">
        <v>1473.9</v>
      </c>
      <c r="AY6428" s="52">
        <v>1417.26</v>
      </c>
      <c r="AZ6428" s="52">
        <v>1032.1099999999999</v>
      </c>
      <c r="BA6428">
        <v>800.66800000000001</v>
      </c>
      <c r="BB6428">
        <v>681.39200000000005</v>
      </c>
      <c r="BC6428">
        <v>2017</v>
      </c>
    </row>
    <row r="6429" spans="1:55" x14ac:dyDescent="0.25">
      <c r="A6429">
        <v>922</v>
      </c>
      <c r="B6429" t="s">
        <v>1551</v>
      </c>
      <c r="C6429" t="s">
        <v>350</v>
      </c>
      <c r="D6429" t="s">
        <v>1552</v>
      </c>
      <c r="E6429" t="s">
        <v>348</v>
      </c>
      <c r="F6429" t="s">
        <v>349</v>
      </c>
      <c r="G6429" t="s">
        <v>282</v>
      </c>
      <c r="I6429" t="s">
        <v>351</v>
      </c>
      <c r="J6429" t="s">
        <v>232</v>
      </c>
      <c r="K6429" t="s">
        <v>232</v>
      </c>
      <c r="L6429" t="s">
        <v>232</v>
      </c>
      <c r="M6429" t="s">
        <v>232</v>
      </c>
      <c r="N6429" t="s">
        <v>232</v>
      </c>
      <c r="O6429" t="s">
        <v>232</v>
      </c>
      <c r="P6429" t="s">
        <v>232</v>
      </c>
      <c r="Q6429" t="s">
        <v>232</v>
      </c>
      <c r="R6429" t="s">
        <v>232</v>
      </c>
      <c r="S6429" t="s">
        <v>232</v>
      </c>
      <c r="T6429" t="s">
        <v>232</v>
      </c>
      <c r="U6429" t="s">
        <v>232</v>
      </c>
      <c r="V6429" t="s">
        <v>232</v>
      </c>
      <c r="W6429" t="s">
        <v>232</v>
      </c>
      <c r="X6429" t="s">
        <v>232</v>
      </c>
      <c r="Y6429" t="s">
        <v>232</v>
      </c>
      <c r="Z6429" t="s">
        <v>232</v>
      </c>
      <c r="AA6429" t="s">
        <v>232</v>
      </c>
      <c r="AB6429">
        <v>-3.1539999999999999</v>
      </c>
      <c r="AC6429">
        <v>1.889</v>
      </c>
      <c r="AD6429">
        <v>7.1109999999999998</v>
      </c>
      <c r="AE6429">
        <v>5.4619999999999997</v>
      </c>
      <c r="AF6429">
        <v>2.5920000000000001</v>
      </c>
      <c r="AG6429">
        <v>2.798</v>
      </c>
      <c r="AH6429">
        <v>5.6390000000000002</v>
      </c>
      <c r="AI6429">
        <v>8.3480000000000008</v>
      </c>
      <c r="AJ6429">
        <v>8.3249999999999993</v>
      </c>
      <c r="AK6429">
        <v>5.5880000000000001</v>
      </c>
      <c r="AL6429">
        <v>4.74</v>
      </c>
      <c r="AM6429">
        <v>-6.2009999999999996</v>
      </c>
      <c r="AN6429">
        <v>-3.081</v>
      </c>
      <c r="AO6429">
        <v>1.71</v>
      </c>
      <c r="AP6429">
        <v>0.65700000000000003</v>
      </c>
      <c r="AQ6429">
        <v>-0.82599999999999996</v>
      </c>
      <c r="AR6429">
        <v>-0.67800000000000005</v>
      </c>
      <c r="AS6429">
        <v>-3.1349999999999998</v>
      </c>
      <c r="AT6429">
        <v>-3.22</v>
      </c>
      <c r="AU6429">
        <v>-0.95699999999999996</v>
      </c>
      <c r="AV6429">
        <v>3.3849999999999998</v>
      </c>
      <c r="AW6429">
        <v>1.355</v>
      </c>
      <c r="AX6429">
        <v>1.2809999999999999</v>
      </c>
      <c r="AY6429">
        <v>1.165</v>
      </c>
      <c r="AZ6429">
        <v>0.80500000000000005</v>
      </c>
      <c r="BA6429">
        <v>0.59399999999999997</v>
      </c>
      <c r="BB6429">
        <v>0.47799999999999998</v>
      </c>
      <c r="BC6429">
        <v>2017</v>
      </c>
    </row>
    <row r="6430" spans="1:55" x14ac:dyDescent="0.25">
      <c r="A6430">
        <v>922</v>
      </c>
      <c r="B6430" t="s">
        <v>1551</v>
      </c>
      <c r="C6430" t="s">
        <v>352</v>
      </c>
      <c r="D6430" t="s">
        <v>1552</v>
      </c>
      <c r="E6430" t="s">
        <v>353</v>
      </c>
      <c r="F6430" t="s">
        <v>354</v>
      </c>
      <c r="G6430" t="s">
        <v>229</v>
      </c>
      <c r="H6430" t="s">
        <v>230</v>
      </c>
    </row>
    <row r="6431" spans="1:55" x14ac:dyDescent="0.25">
      <c r="A6431">
        <v>922</v>
      </c>
      <c r="B6431" t="s">
        <v>1551</v>
      </c>
      <c r="C6431" t="s">
        <v>355</v>
      </c>
      <c r="D6431" t="s">
        <v>1552</v>
      </c>
      <c r="E6431" t="s">
        <v>353</v>
      </c>
      <c r="F6431" t="s">
        <v>354</v>
      </c>
      <c r="G6431" t="s">
        <v>282</v>
      </c>
    </row>
    <row r="6432" spans="1:55" x14ac:dyDescent="0.25">
      <c r="A6432">
        <v>922</v>
      </c>
      <c r="B6432" t="s">
        <v>1551</v>
      </c>
      <c r="C6432" t="s">
        <v>356</v>
      </c>
      <c r="D6432" t="s">
        <v>1552</v>
      </c>
      <c r="E6432" t="s">
        <v>357</v>
      </c>
      <c r="F6432" t="s">
        <v>358</v>
      </c>
      <c r="G6432" t="s">
        <v>229</v>
      </c>
      <c r="H6432" t="s">
        <v>230</v>
      </c>
      <c r="I6432" t="s">
        <v>1558</v>
      </c>
      <c r="J6432" t="s">
        <v>232</v>
      </c>
      <c r="K6432" t="s">
        <v>232</v>
      </c>
      <c r="L6432" t="s">
        <v>232</v>
      </c>
      <c r="M6432" t="s">
        <v>232</v>
      </c>
      <c r="N6432" t="s">
        <v>232</v>
      </c>
      <c r="O6432" t="s">
        <v>232</v>
      </c>
      <c r="P6432" t="s">
        <v>232</v>
      </c>
      <c r="Q6432" t="s">
        <v>232</v>
      </c>
      <c r="R6432" t="s">
        <v>232</v>
      </c>
      <c r="S6432" t="s">
        <v>232</v>
      </c>
      <c r="T6432" t="s">
        <v>232</v>
      </c>
      <c r="U6432" t="s">
        <v>232</v>
      </c>
      <c r="V6432" t="s">
        <v>232</v>
      </c>
      <c r="W6432" t="s">
        <v>232</v>
      </c>
      <c r="X6432" t="s">
        <v>232</v>
      </c>
      <c r="Y6432" t="s">
        <v>232</v>
      </c>
      <c r="Z6432" t="s">
        <v>232</v>
      </c>
      <c r="AA6432" t="s">
        <v>232</v>
      </c>
      <c r="AB6432" t="s">
        <v>232</v>
      </c>
      <c r="AC6432" s="52">
        <v>4774</v>
      </c>
      <c r="AD6432" s="52">
        <v>4373.08</v>
      </c>
      <c r="AE6432" s="52">
        <v>4258.3</v>
      </c>
      <c r="AF6432" s="52">
        <v>4360.63</v>
      </c>
      <c r="AG6432" s="52">
        <v>4009.89</v>
      </c>
      <c r="AH6432" s="52">
        <v>3799.83</v>
      </c>
      <c r="AI6432" s="52">
        <v>3438.5</v>
      </c>
      <c r="AJ6432" s="52">
        <v>2827.5</v>
      </c>
      <c r="AK6432" s="52">
        <v>2861.5</v>
      </c>
      <c r="AL6432" s="52">
        <v>3293.2</v>
      </c>
      <c r="AM6432" s="52">
        <v>4124</v>
      </c>
      <c r="AN6432" s="52">
        <v>5423.97</v>
      </c>
      <c r="AO6432" s="52">
        <v>6730.55</v>
      </c>
      <c r="AP6432" s="52">
        <v>8116.65</v>
      </c>
      <c r="AQ6432" s="52">
        <v>9574.64</v>
      </c>
      <c r="AR6432" s="52">
        <v>12701.9</v>
      </c>
      <c r="AS6432" s="52">
        <v>13612.57</v>
      </c>
      <c r="AT6432" s="52">
        <v>13827.37</v>
      </c>
      <c r="AU6432" s="52">
        <v>14293.34</v>
      </c>
      <c r="AV6432" s="52">
        <v>14258.38</v>
      </c>
      <c r="AW6432" s="52">
        <v>14934.35</v>
      </c>
      <c r="AX6432" s="52">
        <v>15994.71</v>
      </c>
      <c r="AY6432" s="52">
        <v>17150.11</v>
      </c>
      <c r="AZ6432" s="52">
        <v>18836.55</v>
      </c>
      <c r="BA6432" s="52">
        <v>21466.36</v>
      </c>
      <c r="BB6432" s="52">
        <v>24017.29</v>
      </c>
      <c r="BC6432">
        <v>2017</v>
      </c>
    </row>
    <row r="6433" spans="1:55" x14ac:dyDescent="0.25">
      <c r="A6433">
        <v>922</v>
      </c>
      <c r="B6433" t="s">
        <v>1551</v>
      </c>
      <c r="C6433" t="s">
        <v>359</v>
      </c>
      <c r="D6433" t="s">
        <v>1552</v>
      </c>
      <c r="E6433" t="s">
        <v>357</v>
      </c>
      <c r="F6433" t="s">
        <v>358</v>
      </c>
      <c r="G6433" t="s">
        <v>282</v>
      </c>
      <c r="I6433" t="s">
        <v>360</v>
      </c>
      <c r="J6433" t="s">
        <v>232</v>
      </c>
      <c r="K6433" t="s">
        <v>232</v>
      </c>
      <c r="L6433" t="s">
        <v>232</v>
      </c>
      <c r="M6433" t="s">
        <v>232</v>
      </c>
      <c r="N6433" t="s">
        <v>232</v>
      </c>
      <c r="O6433" t="s">
        <v>232</v>
      </c>
      <c r="P6433" t="s">
        <v>232</v>
      </c>
      <c r="Q6433" t="s">
        <v>232</v>
      </c>
      <c r="R6433" t="s">
        <v>232</v>
      </c>
      <c r="S6433" t="s">
        <v>232</v>
      </c>
      <c r="T6433" t="s">
        <v>232</v>
      </c>
      <c r="U6433" t="s">
        <v>232</v>
      </c>
      <c r="V6433" t="s">
        <v>232</v>
      </c>
      <c r="W6433" t="s">
        <v>232</v>
      </c>
      <c r="X6433" t="s">
        <v>232</v>
      </c>
      <c r="Y6433" t="s">
        <v>232</v>
      </c>
      <c r="Z6433" t="s">
        <v>232</v>
      </c>
      <c r="AA6433" t="s">
        <v>232</v>
      </c>
      <c r="AB6433" t="s">
        <v>232</v>
      </c>
      <c r="AC6433">
        <v>92.438000000000002</v>
      </c>
      <c r="AD6433">
        <v>55.904000000000003</v>
      </c>
      <c r="AE6433">
        <v>44.466999999999999</v>
      </c>
      <c r="AF6433">
        <v>37.600999999999999</v>
      </c>
      <c r="AG6433">
        <v>28.352</v>
      </c>
      <c r="AH6433">
        <v>20.841000000000001</v>
      </c>
      <c r="AI6433">
        <v>14.86</v>
      </c>
      <c r="AJ6433">
        <v>9.81</v>
      </c>
      <c r="AK6433">
        <v>8.0380000000000003</v>
      </c>
      <c r="AL6433">
        <v>7.4509999999999996</v>
      </c>
      <c r="AM6433">
        <v>9.9250000000000007</v>
      </c>
      <c r="AN6433">
        <v>10.939</v>
      </c>
      <c r="AO6433">
        <v>11.202999999999999</v>
      </c>
      <c r="AP6433">
        <v>11.949</v>
      </c>
      <c r="AQ6433">
        <v>13.137</v>
      </c>
      <c r="AR6433">
        <v>16.093</v>
      </c>
      <c r="AS6433">
        <v>16.381</v>
      </c>
      <c r="AT6433">
        <v>16.076000000000001</v>
      </c>
      <c r="AU6433">
        <v>15.521000000000001</v>
      </c>
      <c r="AV6433">
        <v>13.952999999999999</v>
      </c>
      <c r="AW6433">
        <v>13.788</v>
      </c>
      <c r="AX6433">
        <v>13.898</v>
      </c>
      <c r="AY6433">
        <v>14.093999999999999</v>
      </c>
      <c r="AZ6433">
        <v>14.689</v>
      </c>
      <c r="BA6433">
        <v>15.914999999999999</v>
      </c>
      <c r="BB6433">
        <v>16.856999999999999</v>
      </c>
      <c r="BC6433">
        <v>2017</v>
      </c>
    </row>
    <row r="6434" spans="1:55" x14ac:dyDescent="0.25">
      <c r="A6434">
        <v>922</v>
      </c>
      <c r="B6434" t="s">
        <v>1551</v>
      </c>
      <c r="C6434" t="s">
        <v>361</v>
      </c>
      <c r="D6434" t="s">
        <v>1552</v>
      </c>
      <c r="E6434" t="s">
        <v>362</v>
      </c>
      <c r="F6434" t="s">
        <v>363</v>
      </c>
      <c r="G6434" t="s">
        <v>229</v>
      </c>
      <c r="H6434" t="s">
        <v>230</v>
      </c>
      <c r="I6434" t="s">
        <v>1558</v>
      </c>
      <c r="J6434" t="s">
        <v>232</v>
      </c>
      <c r="K6434" t="s">
        <v>232</v>
      </c>
      <c r="L6434" t="s">
        <v>232</v>
      </c>
      <c r="M6434" t="s">
        <v>232</v>
      </c>
      <c r="N6434" t="s">
        <v>232</v>
      </c>
      <c r="O6434" t="s">
        <v>232</v>
      </c>
      <c r="P6434" t="s">
        <v>232</v>
      </c>
      <c r="Q6434" t="s">
        <v>232</v>
      </c>
      <c r="R6434" t="s">
        <v>232</v>
      </c>
      <c r="S6434" t="s">
        <v>232</v>
      </c>
      <c r="T6434">
        <v>0.65500000000000003</v>
      </c>
      <c r="U6434">
        <v>1.49</v>
      </c>
      <c r="V6434">
        <v>20.350000000000001</v>
      </c>
      <c r="W6434">
        <v>183.57</v>
      </c>
      <c r="X6434">
        <v>653.85</v>
      </c>
      <c r="Y6434" s="52">
        <v>1529.73</v>
      </c>
      <c r="Z6434" s="52">
        <v>2150</v>
      </c>
      <c r="AA6434" s="52">
        <v>2508.36</v>
      </c>
      <c r="AB6434" s="52">
        <v>2815.81</v>
      </c>
      <c r="AC6434" s="52">
        <v>5164.5200000000004</v>
      </c>
      <c r="AD6434" s="52">
        <v>7822.47</v>
      </c>
      <c r="AE6434" s="52">
        <v>9576.43</v>
      </c>
      <c r="AF6434" s="52">
        <v>11597.07</v>
      </c>
      <c r="AG6434" s="52">
        <v>14143.11</v>
      </c>
      <c r="AH6434" s="52">
        <v>18232.330000000002</v>
      </c>
      <c r="AI6434" s="52">
        <v>23139.14</v>
      </c>
      <c r="AJ6434" s="52">
        <v>28822.17</v>
      </c>
      <c r="AK6434" s="52">
        <v>35600.44</v>
      </c>
      <c r="AL6434" s="52">
        <v>44198.13</v>
      </c>
      <c r="AM6434" s="52">
        <v>41553.64</v>
      </c>
      <c r="AN6434" s="52">
        <v>49585.99</v>
      </c>
      <c r="AO6434" s="52">
        <v>60075.67</v>
      </c>
      <c r="AP6434" s="52">
        <v>67930.03</v>
      </c>
      <c r="AQ6434" s="52">
        <v>72882.98</v>
      </c>
      <c r="AR6434" s="52">
        <v>78927.97</v>
      </c>
      <c r="AS6434" s="52">
        <v>83101.100000000006</v>
      </c>
      <c r="AT6434" s="52">
        <v>86010.16</v>
      </c>
      <c r="AU6434" s="52">
        <v>92089.279999999999</v>
      </c>
      <c r="AV6434" s="52">
        <v>102190.35</v>
      </c>
      <c r="AW6434" s="52">
        <v>108316.48</v>
      </c>
      <c r="AX6434" s="52">
        <v>115087.6</v>
      </c>
      <c r="AY6434" s="52">
        <v>121680.32000000001</v>
      </c>
      <c r="AZ6434" s="52">
        <v>128239.58</v>
      </c>
      <c r="BA6434" s="52">
        <v>134882.85</v>
      </c>
      <c r="BB6434" s="52">
        <v>142477.03</v>
      </c>
      <c r="BC6434">
        <v>2017</v>
      </c>
    </row>
    <row r="6435" spans="1:55" x14ac:dyDescent="0.25">
      <c r="A6435">
        <v>922</v>
      </c>
      <c r="B6435" t="s">
        <v>1551</v>
      </c>
      <c r="C6435" t="s">
        <v>364</v>
      </c>
      <c r="D6435" t="s">
        <v>1552</v>
      </c>
      <c r="E6435" t="s">
        <v>365</v>
      </c>
      <c r="F6435" t="s">
        <v>366</v>
      </c>
      <c r="G6435" t="s">
        <v>242</v>
      </c>
      <c r="H6435" t="s">
        <v>230</v>
      </c>
      <c r="I6435" t="s">
        <v>1559</v>
      </c>
      <c r="J6435" t="s">
        <v>232</v>
      </c>
      <c r="K6435" t="s">
        <v>232</v>
      </c>
      <c r="L6435" t="s">
        <v>232</v>
      </c>
      <c r="M6435" t="s">
        <v>232</v>
      </c>
      <c r="N6435" t="s">
        <v>232</v>
      </c>
      <c r="O6435" t="s">
        <v>232</v>
      </c>
      <c r="P6435" t="s">
        <v>232</v>
      </c>
      <c r="Q6435" t="s">
        <v>232</v>
      </c>
      <c r="R6435" t="s">
        <v>232</v>
      </c>
      <c r="S6435" t="s">
        <v>232</v>
      </c>
      <c r="T6435" t="s">
        <v>232</v>
      </c>
      <c r="U6435" t="s">
        <v>232</v>
      </c>
      <c r="V6435">
        <v>-1.2</v>
      </c>
      <c r="W6435">
        <v>2.6</v>
      </c>
      <c r="X6435">
        <v>7.8440000000000003</v>
      </c>
      <c r="Y6435">
        <v>6.9630000000000001</v>
      </c>
      <c r="Z6435">
        <v>10.847</v>
      </c>
      <c r="AA6435">
        <v>-0.08</v>
      </c>
      <c r="AB6435">
        <v>0.219</v>
      </c>
      <c r="AC6435">
        <v>26.475000000000001</v>
      </c>
      <c r="AD6435">
        <v>45.381999999999998</v>
      </c>
      <c r="AE6435">
        <v>32.054000000000002</v>
      </c>
      <c r="AF6435">
        <v>27.472999999999999</v>
      </c>
      <c r="AG6435">
        <v>33.128</v>
      </c>
      <c r="AH6435">
        <v>58.56</v>
      </c>
      <c r="AI6435">
        <v>84.388999999999996</v>
      </c>
      <c r="AJ6435">
        <v>92.316000000000003</v>
      </c>
      <c r="AK6435">
        <v>72.192999999999998</v>
      </c>
      <c r="AL6435">
        <v>103.935</v>
      </c>
      <c r="AM6435">
        <v>50.383000000000003</v>
      </c>
      <c r="AN6435">
        <v>67.451999999999998</v>
      </c>
      <c r="AO6435">
        <v>97.274000000000001</v>
      </c>
      <c r="AP6435">
        <v>71.281999999999996</v>
      </c>
      <c r="AQ6435">
        <v>33.427999999999997</v>
      </c>
      <c r="AR6435">
        <v>57.512999999999998</v>
      </c>
      <c r="AS6435">
        <v>67.661000000000001</v>
      </c>
      <c r="AT6435">
        <v>24.516999999999999</v>
      </c>
      <c r="AU6435">
        <v>33.271000000000001</v>
      </c>
      <c r="AV6435">
        <v>114.9</v>
      </c>
      <c r="AW6435">
        <v>92.105000000000004</v>
      </c>
      <c r="AX6435">
        <v>84.444000000000003</v>
      </c>
      <c r="AY6435">
        <v>76.762</v>
      </c>
      <c r="AZ6435">
        <v>71.37</v>
      </c>
      <c r="BA6435">
        <v>62.655000000000001</v>
      </c>
      <c r="BB6435">
        <v>56.914999999999999</v>
      </c>
      <c r="BC6435">
        <v>2018</v>
      </c>
    </row>
    <row r="6436" spans="1:55" x14ac:dyDescent="0.25">
      <c r="A6436">
        <v>922</v>
      </c>
      <c r="B6436" t="s">
        <v>1551</v>
      </c>
      <c r="C6436" t="s">
        <v>368</v>
      </c>
      <c r="D6436" t="s">
        <v>1552</v>
      </c>
      <c r="E6436" t="s">
        <v>365</v>
      </c>
      <c r="F6436" t="s">
        <v>366</v>
      </c>
      <c r="G6436" t="s">
        <v>282</v>
      </c>
      <c r="I6436" t="s">
        <v>369</v>
      </c>
      <c r="J6436" t="s">
        <v>232</v>
      </c>
      <c r="K6436" t="s">
        <v>232</v>
      </c>
      <c r="L6436" t="s">
        <v>232</v>
      </c>
      <c r="M6436" t="s">
        <v>232</v>
      </c>
      <c r="N6436" t="s">
        <v>232</v>
      </c>
      <c r="O6436" t="s">
        <v>232</v>
      </c>
      <c r="P6436" t="s">
        <v>232</v>
      </c>
      <c r="Q6436" t="s">
        <v>232</v>
      </c>
      <c r="R6436" t="s">
        <v>232</v>
      </c>
      <c r="S6436" t="s">
        <v>232</v>
      </c>
      <c r="T6436" t="s">
        <v>232</v>
      </c>
      <c r="U6436" t="s">
        <v>232</v>
      </c>
      <c r="V6436">
        <v>-1.31</v>
      </c>
      <c r="W6436">
        <v>1.321</v>
      </c>
      <c r="X6436">
        <v>2.6459999999999999</v>
      </c>
      <c r="Y6436">
        <v>2.0739999999999998</v>
      </c>
      <c r="Z6436">
        <v>2.5859999999999999</v>
      </c>
      <c r="AA6436">
        <v>-1.9E-2</v>
      </c>
      <c r="AB6436">
        <v>7.4999999999999997E-2</v>
      </c>
      <c r="AC6436">
        <v>12.621</v>
      </c>
      <c r="AD6436">
        <v>16.32</v>
      </c>
      <c r="AE6436">
        <v>9.7639999999999993</v>
      </c>
      <c r="AF6436">
        <v>7.4260000000000002</v>
      </c>
      <c r="AG6436">
        <v>7.19</v>
      </c>
      <c r="AH6436">
        <v>9.2550000000000008</v>
      </c>
      <c r="AI6436">
        <v>10.32</v>
      </c>
      <c r="AJ6436">
        <v>8.7089999999999996</v>
      </c>
      <c r="AK6436">
        <v>5.1870000000000003</v>
      </c>
      <c r="AL6436">
        <v>5.8440000000000003</v>
      </c>
      <c r="AM6436">
        <v>3.8479999999999999</v>
      </c>
      <c r="AN6436">
        <v>4.1310000000000002</v>
      </c>
      <c r="AO6436">
        <v>4.758</v>
      </c>
      <c r="AP6436">
        <v>3.2360000000000002</v>
      </c>
      <c r="AQ6436">
        <v>1.46</v>
      </c>
      <c r="AR6436">
        <v>2.7970000000000002</v>
      </c>
      <c r="AS6436">
        <v>4.9619999999999997</v>
      </c>
      <c r="AT6436">
        <v>1.911</v>
      </c>
      <c r="AU6436">
        <v>2.1080000000000001</v>
      </c>
      <c r="AV6436">
        <v>7.0460000000000003</v>
      </c>
      <c r="AW6436">
        <v>5.7190000000000003</v>
      </c>
      <c r="AX6436">
        <v>5.0640000000000001</v>
      </c>
      <c r="AY6436">
        <v>4.4509999999999996</v>
      </c>
      <c r="AZ6436">
        <v>4.0030000000000001</v>
      </c>
      <c r="BA6436">
        <v>3.3940000000000001</v>
      </c>
      <c r="BB6436">
        <v>2.9630000000000001</v>
      </c>
      <c r="BC6436">
        <v>2017</v>
      </c>
    </row>
    <row r="6437" spans="1:55" x14ac:dyDescent="0.25">
      <c r="A6437">
        <v>714</v>
      </c>
      <c r="B6437" t="s">
        <v>1560</v>
      </c>
      <c r="C6437" t="s">
        <v>225</v>
      </c>
      <c r="D6437" t="s">
        <v>1561</v>
      </c>
      <c r="E6437" t="s">
        <v>227</v>
      </c>
      <c r="F6437" t="s">
        <v>228</v>
      </c>
      <c r="G6437" t="s">
        <v>229</v>
      </c>
      <c r="H6437" t="s">
        <v>230</v>
      </c>
      <c r="I6437" t="s">
        <v>1562</v>
      </c>
      <c r="J6437" s="52">
        <v>1464.29</v>
      </c>
      <c r="K6437" s="52">
        <v>1500.49</v>
      </c>
      <c r="L6437" s="52">
        <v>1463.45</v>
      </c>
      <c r="M6437" s="52">
        <v>1551.77</v>
      </c>
      <c r="N6437" s="52">
        <v>1753.1</v>
      </c>
      <c r="O6437" s="52">
        <v>1830.03</v>
      </c>
      <c r="P6437" s="52">
        <v>1930.69</v>
      </c>
      <c r="Q6437" s="52">
        <v>1924.99</v>
      </c>
      <c r="R6437" s="52">
        <v>1930.69</v>
      </c>
      <c r="S6437" s="52">
        <v>1820.53</v>
      </c>
      <c r="T6437" s="52">
        <v>1828.16</v>
      </c>
      <c r="U6437" s="52">
        <v>1749.55</v>
      </c>
      <c r="V6437" s="52">
        <v>1865.02</v>
      </c>
      <c r="W6437" s="52">
        <v>1671.46</v>
      </c>
      <c r="X6437">
        <v>971.28800000000001</v>
      </c>
      <c r="Y6437" s="52">
        <v>1209.6500000000001</v>
      </c>
      <c r="Z6437" s="52">
        <v>1349.92</v>
      </c>
      <c r="AA6437" s="52">
        <v>1551.06</v>
      </c>
      <c r="AB6437" s="52">
        <v>1680.41</v>
      </c>
      <c r="AC6437" s="52">
        <v>1736</v>
      </c>
      <c r="AD6437" s="52">
        <v>1881</v>
      </c>
      <c r="AE6437" s="52">
        <v>2041</v>
      </c>
      <c r="AF6437" s="52">
        <v>2310</v>
      </c>
      <c r="AG6437" s="52">
        <v>2361</v>
      </c>
      <c r="AH6437" s="52">
        <v>2537</v>
      </c>
      <c r="AI6437" s="52">
        <v>2775</v>
      </c>
      <c r="AJ6437" s="52">
        <v>3031</v>
      </c>
      <c r="AK6437" s="52">
        <v>3262</v>
      </c>
      <c r="AL6437" s="52">
        <v>3626</v>
      </c>
      <c r="AM6437" s="52">
        <v>3853</v>
      </c>
      <c r="AN6437" s="52">
        <v>4135</v>
      </c>
      <c r="AO6437" s="52">
        <v>4459</v>
      </c>
      <c r="AP6437" s="52">
        <v>4852</v>
      </c>
      <c r="AQ6437" s="52">
        <v>5079</v>
      </c>
      <c r="AR6437" s="52">
        <v>5466</v>
      </c>
      <c r="AS6437" s="52">
        <v>5951</v>
      </c>
      <c r="AT6437" s="52">
        <v>6306</v>
      </c>
      <c r="AU6437" s="52">
        <v>6694</v>
      </c>
      <c r="AV6437" s="52">
        <v>7268</v>
      </c>
      <c r="AW6437" s="52">
        <v>7834.9</v>
      </c>
      <c r="AX6437" s="52">
        <v>8469.5300000000007</v>
      </c>
      <c r="AY6437" s="52">
        <v>9164.0300000000007</v>
      </c>
      <c r="AZ6437" s="52">
        <v>9897.16</v>
      </c>
      <c r="BA6437" s="52">
        <v>10639.44</v>
      </c>
      <c r="BB6437" s="52">
        <v>11437.4</v>
      </c>
      <c r="BC6437">
        <v>2017</v>
      </c>
    </row>
    <row r="6438" spans="1:55" x14ac:dyDescent="0.25">
      <c r="A6438">
        <v>714</v>
      </c>
      <c r="B6438" t="s">
        <v>1560</v>
      </c>
      <c r="C6438" t="s">
        <v>233</v>
      </c>
      <c r="D6438" t="s">
        <v>1561</v>
      </c>
      <c r="E6438" t="s">
        <v>227</v>
      </c>
      <c r="F6438" t="s">
        <v>234</v>
      </c>
      <c r="G6438" t="s">
        <v>235</v>
      </c>
      <c r="I6438" t="s">
        <v>236</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8.3529999999999998</v>
      </c>
      <c r="AE6438">
        <v>8.5060000000000002</v>
      </c>
      <c r="AF6438">
        <v>13.18</v>
      </c>
      <c r="AG6438">
        <v>2.2080000000000002</v>
      </c>
      <c r="AH6438">
        <v>7.4539999999999997</v>
      </c>
      <c r="AI6438">
        <v>9.3810000000000002</v>
      </c>
      <c r="AJ6438">
        <v>9.2249999999999996</v>
      </c>
      <c r="AK6438">
        <v>7.6210000000000004</v>
      </c>
      <c r="AL6438">
        <v>11.159000000000001</v>
      </c>
      <c r="AM6438">
        <v>6.26</v>
      </c>
      <c r="AN6438">
        <v>7.319</v>
      </c>
      <c r="AO6438">
        <v>7.8360000000000003</v>
      </c>
      <c r="AP6438">
        <v>8.8140000000000001</v>
      </c>
      <c r="AQ6438">
        <v>4.6779999999999999</v>
      </c>
      <c r="AR6438">
        <v>7.62</v>
      </c>
      <c r="AS6438">
        <v>8.8729999999999993</v>
      </c>
      <c r="AT6438">
        <v>5.9649999999999999</v>
      </c>
      <c r="AU6438">
        <v>6.1529999999999996</v>
      </c>
      <c r="AV6438">
        <v>8.5749999999999993</v>
      </c>
      <c r="AW6438">
        <v>7.8</v>
      </c>
      <c r="AX6438">
        <v>8.1</v>
      </c>
      <c r="AY6438">
        <v>8.1999999999999993</v>
      </c>
      <c r="AZ6438">
        <v>8</v>
      </c>
      <c r="BA6438">
        <v>7.5</v>
      </c>
      <c r="BB6438">
        <v>7.5</v>
      </c>
      <c r="BC6438">
        <v>2017</v>
      </c>
    </row>
    <row r="6439" spans="1:55" x14ac:dyDescent="0.25">
      <c r="A6439">
        <v>714</v>
      </c>
      <c r="B6439" t="s">
        <v>1560</v>
      </c>
      <c r="C6439" t="s">
        <v>237</v>
      </c>
      <c r="D6439" t="s">
        <v>1561</v>
      </c>
      <c r="E6439" t="s">
        <v>238</v>
      </c>
      <c r="F6439" t="s">
        <v>239</v>
      </c>
      <c r="G6439" t="s">
        <v>229</v>
      </c>
      <c r="H6439" t="s">
        <v>230</v>
      </c>
      <c r="I6439" t="s">
        <v>1562</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52">
        <v>1206</v>
      </c>
      <c r="AI6439" s="52">
        <v>1440</v>
      </c>
      <c r="AJ6439" s="52">
        <v>1739</v>
      </c>
      <c r="AK6439" s="52">
        <v>2092</v>
      </c>
      <c r="AL6439" s="52">
        <v>2658</v>
      </c>
      <c r="AM6439" s="52">
        <v>3057</v>
      </c>
      <c r="AN6439" s="52">
        <v>3367</v>
      </c>
      <c r="AO6439" s="52">
        <v>3897</v>
      </c>
      <c r="AP6439" s="52">
        <v>4494</v>
      </c>
      <c r="AQ6439" s="52">
        <v>4929</v>
      </c>
      <c r="AR6439" s="52">
        <v>5466</v>
      </c>
      <c r="AS6439" s="52">
        <v>5968</v>
      </c>
      <c r="AT6439" s="52">
        <v>6672</v>
      </c>
      <c r="AU6439" s="52">
        <v>7601</v>
      </c>
      <c r="AV6439" s="52">
        <v>8190</v>
      </c>
      <c r="AW6439" s="52">
        <v>9200.51</v>
      </c>
      <c r="AX6439" s="52">
        <v>10443.040000000001</v>
      </c>
      <c r="AY6439" s="52">
        <v>11867.69</v>
      </c>
      <c r="AZ6439" s="52">
        <v>13461.75</v>
      </c>
      <c r="BA6439" s="52">
        <v>15199.23</v>
      </c>
      <c r="BB6439" s="52">
        <v>17160.97</v>
      </c>
      <c r="BC6439">
        <v>2017</v>
      </c>
    </row>
    <row r="6440" spans="1:55" x14ac:dyDescent="0.25">
      <c r="A6440">
        <v>714</v>
      </c>
      <c r="B6440" t="s">
        <v>1560</v>
      </c>
      <c r="C6440" t="s">
        <v>240</v>
      </c>
      <c r="D6440" t="s">
        <v>1561</v>
      </c>
      <c r="E6440" t="s">
        <v>238</v>
      </c>
      <c r="F6440" t="s">
        <v>241</v>
      </c>
      <c r="G6440" t="s">
        <v>242</v>
      </c>
      <c r="H6440" t="s">
        <v>230</v>
      </c>
      <c r="I6440" t="s">
        <v>243</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3.15</v>
      </c>
      <c r="AK6440">
        <v>3.8239999999999998</v>
      </c>
      <c r="AL6440">
        <v>4.8630000000000004</v>
      </c>
      <c r="AM6440">
        <v>5.3789999999999996</v>
      </c>
      <c r="AN6440">
        <v>5.774</v>
      </c>
      <c r="AO6440">
        <v>6.492</v>
      </c>
      <c r="AP6440">
        <v>7.3159999999999998</v>
      </c>
      <c r="AQ6440">
        <v>7.6230000000000002</v>
      </c>
      <c r="AR6440">
        <v>8.01</v>
      </c>
      <c r="AS6440">
        <v>8.2940000000000005</v>
      </c>
      <c r="AT6440">
        <v>8.4749999999999996</v>
      </c>
      <c r="AU6440">
        <v>9.141</v>
      </c>
      <c r="AV6440">
        <v>9.5109999999999992</v>
      </c>
      <c r="AW6440">
        <v>10.211</v>
      </c>
      <c r="AX6440">
        <v>11.061999999999999</v>
      </c>
      <c r="AY6440">
        <v>12.029</v>
      </c>
      <c r="AZ6440">
        <v>13.157</v>
      </c>
      <c r="BA6440">
        <v>14.422000000000001</v>
      </c>
      <c r="BB6440">
        <v>15.808999999999999</v>
      </c>
      <c r="BC6440">
        <v>2017</v>
      </c>
    </row>
    <row r="6441" spans="1:55" x14ac:dyDescent="0.25">
      <c r="A6441">
        <v>714</v>
      </c>
      <c r="B6441" t="s">
        <v>1560</v>
      </c>
      <c r="C6441" t="s">
        <v>244</v>
      </c>
      <c r="D6441" t="s">
        <v>1561</v>
      </c>
      <c r="E6441" t="s">
        <v>238</v>
      </c>
      <c r="F6441" t="s">
        <v>245</v>
      </c>
      <c r="G6441" t="s">
        <v>246</v>
      </c>
      <c r="H6441" t="s">
        <v>230</v>
      </c>
      <c r="I6441" t="s">
        <v>243</v>
      </c>
      <c r="J6441">
        <v>2.1150000000000002</v>
      </c>
      <c r="K6441">
        <v>2.3719999999999999</v>
      </c>
      <c r="L6441">
        <v>2.456</v>
      </c>
      <c r="M6441">
        <v>2.706</v>
      </c>
      <c r="N6441">
        <v>3.1680000000000001</v>
      </c>
      <c r="O6441">
        <v>3.411</v>
      </c>
      <c r="P6441">
        <v>3.6720000000000002</v>
      </c>
      <c r="Q6441">
        <v>3.7509999999999999</v>
      </c>
      <c r="R6441">
        <v>3.895</v>
      </c>
      <c r="S6441">
        <v>3.8170000000000002</v>
      </c>
      <c r="T6441">
        <v>3.976</v>
      </c>
      <c r="U6441">
        <v>3.9340000000000002</v>
      </c>
      <c r="V6441">
        <v>4.2889999999999997</v>
      </c>
      <c r="W6441">
        <v>3.9350000000000001</v>
      </c>
      <c r="X6441">
        <v>2.3359999999999999</v>
      </c>
      <c r="Y6441">
        <v>2.97</v>
      </c>
      <c r="Z6441">
        <v>3.375</v>
      </c>
      <c r="AA6441">
        <v>3.944</v>
      </c>
      <c r="AB6441">
        <v>4.3209999999999997</v>
      </c>
      <c r="AC6441">
        <v>4.5289999999999999</v>
      </c>
      <c r="AD6441">
        <v>5.0170000000000003</v>
      </c>
      <c r="AE6441">
        <v>5.5629999999999997</v>
      </c>
      <c r="AF6441">
        <v>6.3959999999999999</v>
      </c>
      <c r="AG6441">
        <v>6.6580000000000004</v>
      </c>
      <c r="AH6441">
        <v>7.3470000000000004</v>
      </c>
      <c r="AI6441">
        <v>8.2870000000000008</v>
      </c>
      <c r="AJ6441">
        <v>9.3249999999999993</v>
      </c>
      <c r="AK6441">
        <v>10.305999999999999</v>
      </c>
      <c r="AL6441">
        <v>11.678000000000001</v>
      </c>
      <c r="AM6441">
        <v>12.504</v>
      </c>
      <c r="AN6441">
        <v>13.576000000000001</v>
      </c>
      <c r="AO6441">
        <v>14.945</v>
      </c>
      <c r="AP6441">
        <v>16.574000000000002</v>
      </c>
      <c r="AQ6441">
        <v>17.654</v>
      </c>
      <c r="AR6441">
        <v>19.359000000000002</v>
      </c>
      <c r="AS6441">
        <v>21.302</v>
      </c>
      <c r="AT6441">
        <v>22.82</v>
      </c>
      <c r="AU6441">
        <v>24.684000000000001</v>
      </c>
      <c r="AV6441">
        <v>27.405000000000001</v>
      </c>
      <c r="AW6441">
        <v>30.068000000000001</v>
      </c>
      <c r="AX6441">
        <v>33.182000000000002</v>
      </c>
      <c r="AY6441">
        <v>36.649000000000001</v>
      </c>
      <c r="AZ6441">
        <v>40.4</v>
      </c>
      <c r="BA6441">
        <v>44.33</v>
      </c>
      <c r="BB6441">
        <v>48.652999999999999</v>
      </c>
      <c r="BC6441">
        <v>2017</v>
      </c>
    </row>
    <row r="6442" spans="1:55" x14ac:dyDescent="0.25">
      <c r="A6442">
        <v>714</v>
      </c>
      <c r="B6442" t="s">
        <v>1560</v>
      </c>
      <c r="C6442" t="s">
        <v>247</v>
      </c>
      <c r="D6442" t="s">
        <v>1561</v>
      </c>
      <c r="E6442" t="s">
        <v>248</v>
      </c>
      <c r="F6442" t="s">
        <v>249</v>
      </c>
      <c r="G6442" t="s">
        <v>250</v>
      </c>
      <c r="I6442" t="s">
        <v>251</v>
      </c>
      <c r="J6442">
        <v>7.9820000000000002</v>
      </c>
      <c r="K6442">
        <v>8.843</v>
      </c>
      <c r="L6442">
        <v>9.6720000000000006</v>
      </c>
      <c r="M6442">
        <v>9.9009999999999998</v>
      </c>
      <c r="N6442">
        <v>9.8059999999999992</v>
      </c>
      <c r="O6442">
        <v>10.256</v>
      </c>
      <c r="P6442">
        <v>9.5310000000000006</v>
      </c>
      <c r="Q6442">
        <v>9.6489999999999991</v>
      </c>
      <c r="R6442">
        <v>9.8780000000000001</v>
      </c>
      <c r="S6442">
        <v>11.443</v>
      </c>
      <c r="T6442">
        <v>11.254</v>
      </c>
      <c r="U6442">
        <v>13.141999999999999</v>
      </c>
      <c r="V6442">
        <v>14.003</v>
      </c>
      <c r="W6442">
        <v>16.231000000000002</v>
      </c>
      <c r="X6442">
        <v>17.317</v>
      </c>
      <c r="Y6442">
        <v>26.859000000000002</v>
      </c>
      <c r="Z6442">
        <v>30.501999999999999</v>
      </c>
      <c r="AA6442">
        <v>35.235999999999997</v>
      </c>
      <c r="AB6442">
        <v>36.040999999999997</v>
      </c>
      <c r="AC6442">
        <v>34.965000000000003</v>
      </c>
      <c r="AD6442">
        <v>35.938000000000002</v>
      </c>
      <c r="AE6442">
        <v>36.354999999999997</v>
      </c>
      <c r="AF6442">
        <v>34.502000000000002</v>
      </c>
      <c r="AG6442">
        <v>42.058</v>
      </c>
      <c r="AH6442">
        <v>47.536000000000001</v>
      </c>
      <c r="AI6442">
        <v>51.892000000000003</v>
      </c>
      <c r="AJ6442">
        <v>57.374000000000002</v>
      </c>
      <c r="AK6442">
        <v>64.132000000000005</v>
      </c>
      <c r="AL6442">
        <v>73.304000000000002</v>
      </c>
      <c r="AM6442">
        <v>79.340999999999994</v>
      </c>
      <c r="AN6442">
        <v>81.427000000000007</v>
      </c>
      <c r="AO6442">
        <v>87.396000000000001</v>
      </c>
      <c r="AP6442">
        <v>92.622</v>
      </c>
      <c r="AQ6442">
        <v>97.046999999999997</v>
      </c>
      <c r="AR6442">
        <v>100</v>
      </c>
      <c r="AS6442">
        <v>100.286</v>
      </c>
      <c r="AT6442">
        <v>105.804</v>
      </c>
      <c r="AU6442">
        <v>113.54900000000001</v>
      </c>
      <c r="AV6442">
        <v>112.68600000000001</v>
      </c>
      <c r="AW6442">
        <v>117.43</v>
      </c>
      <c r="AX6442">
        <v>123.301</v>
      </c>
      <c r="AY6442">
        <v>129.50299999999999</v>
      </c>
      <c r="AZ6442">
        <v>136.01599999999999</v>
      </c>
      <c r="BA6442">
        <v>142.857</v>
      </c>
      <c r="BB6442">
        <v>150.04300000000001</v>
      </c>
      <c r="BC6442">
        <v>2017</v>
      </c>
    </row>
    <row r="6443" spans="1:55" x14ac:dyDescent="0.25">
      <c r="A6443">
        <v>714</v>
      </c>
      <c r="B6443" t="s">
        <v>1560</v>
      </c>
      <c r="C6443" t="s">
        <v>252</v>
      </c>
      <c r="D6443" t="s">
        <v>1561</v>
      </c>
      <c r="E6443" t="s">
        <v>253</v>
      </c>
      <c r="F6443" t="s">
        <v>254</v>
      </c>
      <c r="G6443" t="s">
        <v>229</v>
      </c>
      <c r="H6443" t="s">
        <v>220</v>
      </c>
      <c r="I6443" t="s">
        <v>255</v>
      </c>
      <c r="J6443" s="52">
        <v>314637.03999999998</v>
      </c>
      <c r="K6443" s="52">
        <v>310965.68</v>
      </c>
      <c r="L6443" s="52">
        <v>292360.58</v>
      </c>
      <c r="M6443" s="52">
        <v>298702.40999999997</v>
      </c>
      <c r="N6443" s="52">
        <v>329449.49</v>
      </c>
      <c r="O6443" s="52">
        <v>332629.71000000002</v>
      </c>
      <c r="P6443" s="52">
        <v>339247.9</v>
      </c>
      <c r="Q6443" s="52">
        <v>326850.93</v>
      </c>
      <c r="R6443" s="52">
        <v>316664.83</v>
      </c>
      <c r="S6443" s="52">
        <v>288771.34000000003</v>
      </c>
      <c r="T6443" s="52">
        <v>283293.98</v>
      </c>
      <c r="U6443" s="52">
        <v>263024.92</v>
      </c>
      <c r="V6443" s="52">
        <v>280198.48</v>
      </c>
      <c r="W6443" s="52">
        <v>267562.18</v>
      </c>
      <c r="X6443" s="52">
        <v>167753.14000000001</v>
      </c>
      <c r="Y6443" s="52">
        <v>221241.5</v>
      </c>
      <c r="Z6443" s="52">
        <v>249712.72</v>
      </c>
      <c r="AA6443" s="52">
        <v>274061.38</v>
      </c>
      <c r="AB6443" s="52">
        <v>272090.61</v>
      </c>
      <c r="AC6443" s="52">
        <v>253685.39</v>
      </c>
      <c r="AD6443" s="52">
        <v>250955.4</v>
      </c>
      <c r="AE6443" s="52">
        <v>254704.51</v>
      </c>
      <c r="AF6443" s="52">
        <v>276281.56</v>
      </c>
      <c r="AG6443" s="52">
        <v>275232.77</v>
      </c>
      <c r="AH6443" s="52">
        <v>291256.90999999997</v>
      </c>
      <c r="AI6443" s="52">
        <v>314166.51</v>
      </c>
      <c r="AJ6443" s="52">
        <v>336777.78</v>
      </c>
      <c r="AK6443" s="52">
        <v>354565.22</v>
      </c>
      <c r="AL6443" s="52">
        <v>381684.21</v>
      </c>
      <c r="AM6443" s="52">
        <v>397216.5</v>
      </c>
      <c r="AN6443" s="52">
        <v>413500</v>
      </c>
      <c r="AO6443" s="52">
        <v>437156.86</v>
      </c>
      <c r="AP6443" s="52">
        <v>462095.24</v>
      </c>
      <c r="AQ6443" s="52">
        <v>472964.35</v>
      </c>
      <c r="AR6443" s="52">
        <v>496790.27</v>
      </c>
      <c r="AS6443" s="52">
        <v>528387.67000000004</v>
      </c>
      <c r="AT6443" s="52">
        <v>546757.71</v>
      </c>
      <c r="AU6443" s="52">
        <v>566767.43000000005</v>
      </c>
      <c r="AV6443" s="52">
        <v>604694.18999999994</v>
      </c>
      <c r="AW6443" s="52">
        <v>636864.13</v>
      </c>
      <c r="AX6443" s="52">
        <v>672753.46</v>
      </c>
      <c r="AY6443" s="52">
        <v>711476.88</v>
      </c>
      <c r="AZ6443" s="52">
        <v>751185.23</v>
      </c>
      <c r="BA6443" s="52">
        <v>789592.33</v>
      </c>
      <c r="BB6443" s="52">
        <v>830125.47</v>
      </c>
      <c r="BC6443">
        <v>2012</v>
      </c>
    </row>
    <row r="6444" spans="1:55" x14ac:dyDescent="0.25">
      <c r="A6444">
        <v>714</v>
      </c>
      <c r="B6444" t="s">
        <v>1560</v>
      </c>
      <c r="C6444" t="s">
        <v>256</v>
      </c>
      <c r="D6444" t="s">
        <v>1561</v>
      </c>
      <c r="E6444" t="s">
        <v>253</v>
      </c>
      <c r="F6444" t="s">
        <v>257</v>
      </c>
      <c r="G6444" t="s">
        <v>258</v>
      </c>
      <c r="H6444" t="s">
        <v>220</v>
      </c>
      <c r="I6444" t="s">
        <v>255</v>
      </c>
      <c r="J6444" s="52">
        <v>1054.57</v>
      </c>
      <c r="K6444" s="52">
        <v>1042.27</v>
      </c>
      <c r="L6444">
        <v>979.90899999999999</v>
      </c>
      <c r="M6444" s="52">
        <v>1001.17</v>
      </c>
      <c r="N6444" s="52">
        <v>1104.22</v>
      </c>
      <c r="O6444" s="52">
        <v>1114.8800000000001</v>
      </c>
      <c r="P6444" s="52">
        <v>1137.06</v>
      </c>
      <c r="Q6444" s="52">
        <v>1095.51</v>
      </c>
      <c r="R6444" s="52">
        <v>1061.3699999999999</v>
      </c>
      <c r="S6444">
        <v>967.87900000000002</v>
      </c>
      <c r="T6444">
        <v>949.52</v>
      </c>
      <c r="U6444">
        <v>881.58399999999995</v>
      </c>
      <c r="V6444">
        <v>939.14499999999998</v>
      </c>
      <c r="W6444">
        <v>896.79200000000003</v>
      </c>
      <c r="X6444">
        <v>562.26099999999997</v>
      </c>
      <c r="Y6444">
        <v>741.53800000000001</v>
      </c>
      <c r="Z6444">
        <v>836.96600000000001</v>
      </c>
      <c r="AA6444">
        <v>918.57500000000005</v>
      </c>
      <c r="AB6444">
        <v>911.97</v>
      </c>
      <c r="AC6444">
        <v>850.28099999999995</v>
      </c>
      <c r="AD6444">
        <v>841.13099999999997</v>
      </c>
      <c r="AE6444">
        <v>853.697</v>
      </c>
      <c r="AF6444">
        <v>926.01700000000005</v>
      </c>
      <c r="AG6444">
        <v>922.50199999999995</v>
      </c>
      <c r="AH6444">
        <v>976.21</v>
      </c>
      <c r="AI6444" s="52">
        <v>1053</v>
      </c>
      <c r="AJ6444" s="52">
        <v>1128.78</v>
      </c>
      <c r="AK6444" s="52">
        <v>1188.4000000000001</v>
      </c>
      <c r="AL6444" s="52">
        <v>1279.3</v>
      </c>
      <c r="AM6444" s="52">
        <v>1331.36</v>
      </c>
      <c r="AN6444" s="52">
        <v>1385.93</v>
      </c>
      <c r="AO6444" s="52">
        <v>1465.23</v>
      </c>
      <c r="AP6444" s="52">
        <v>1548.81</v>
      </c>
      <c r="AQ6444" s="52">
        <v>1585.24</v>
      </c>
      <c r="AR6444" s="52">
        <v>1665.1</v>
      </c>
      <c r="AS6444" s="52">
        <v>1771</v>
      </c>
      <c r="AT6444" s="52">
        <v>1832.58</v>
      </c>
      <c r="AU6444" s="52">
        <v>1899.64</v>
      </c>
      <c r="AV6444" s="52">
        <v>2026.76</v>
      </c>
      <c r="AW6444" s="52">
        <v>2134.59</v>
      </c>
      <c r="AX6444" s="52">
        <v>2254.88</v>
      </c>
      <c r="AY6444" s="52">
        <v>2384.67</v>
      </c>
      <c r="AZ6444" s="52">
        <v>2517.7600000000002</v>
      </c>
      <c r="BA6444" s="52">
        <v>2646.49</v>
      </c>
      <c r="BB6444" s="52">
        <v>2782.34</v>
      </c>
      <c r="BC6444">
        <v>2012</v>
      </c>
    </row>
    <row r="6445" spans="1:55" x14ac:dyDescent="0.25">
      <c r="A6445">
        <v>714</v>
      </c>
      <c r="B6445" t="s">
        <v>1560</v>
      </c>
      <c r="C6445" t="s">
        <v>259</v>
      </c>
      <c r="D6445" t="s">
        <v>1561</v>
      </c>
      <c r="E6445" t="s">
        <v>260</v>
      </c>
      <c r="F6445" t="s">
        <v>261</v>
      </c>
      <c r="G6445" t="s">
        <v>229</v>
      </c>
      <c r="H6445" t="s">
        <v>220</v>
      </c>
      <c r="I6445" t="s">
        <v>262</v>
      </c>
      <c r="J6445" s="52">
        <v>25115.59</v>
      </c>
      <c r="K6445" s="52">
        <v>27498.31</v>
      </c>
      <c r="L6445" s="52">
        <v>28277.41</v>
      </c>
      <c r="M6445" s="52">
        <v>29575.94</v>
      </c>
      <c r="N6445" s="52">
        <v>32305.73</v>
      </c>
      <c r="O6445" s="52">
        <v>34113.9</v>
      </c>
      <c r="P6445" s="52">
        <v>32333.05</v>
      </c>
      <c r="Q6445" s="52">
        <v>31537.27</v>
      </c>
      <c r="R6445" s="52">
        <v>31279.47</v>
      </c>
      <c r="S6445" s="52">
        <v>33043.9</v>
      </c>
      <c r="T6445" s="52">
        <v>31880.55</v>
      </c>
      <c r="U6445" s="52">
        <v>34567.47</v>
      </c>
      <c r="V6445" s="52">
        <v>39236.239999999998</v>
      </c>
      <c r="W6445" s="52">
        <v>43427.839999999997</v>
      </c>
      <c r="X6445" s="52">
        <v>29050.37</v>
      </c>
      <c r="Y6445" s="52">
        <v>59423.58</v>
      </c>
      <c r="Z6445" s="52">
        <v>76168.429999999993</v>
      </c>
      <c r="AA6445" s="52">
        <v>96569.13</v>
      </c>
      <c r="AB6445" s="52">
        <v>98064.43</v>
      </c>
      <c r="AC6445" s="52">
        <v>88702.21</v>
      </c>
      <c r="AD6445" s="52">
        <v>90189.18</v>
      </c>
      <c r="AE6445" s="52">
        <v>92597.13</v>
      </c>
      <c r="AF6445" s="52">
        <v>95323.12</v>
      </c>
      <c r="AG6445" s="52">
        <v>115758.64</v>
      </c>
      <c r="AH6445" s="52">
        <v>138453.22</v>
      </c>
      <c r="AI6445" s="52">
        <v>163026.94</v>
      </c>
      <c r="AJ6445" s="52">
        <v>193222.22</v>
      </c>
      <c r="AK6445" s="52">
        <v>227391.3</v>
      </c>
      <c r="AL6445" s="52">
        <v>279789.46999999997</v>
      </c>
      <c r="AM6445" s="52">
        <v>315154.64</v>
      </c>
      <c r="AN6445" s="52">
        <v>336700</v>
      </c>
      <c r="AO6445" s="52">
        <v>382058.82</v>
      </c>
      <c r="AP6445" s="52">
        <v>428000</v>
      </c>
      <c r="AQ6445" s="52">
        <v>458996.11</v>
      </c>
      <c r="AR6445" s="52">
        <v>496790.27</v>
      </c>
      <c r="AS6445" s="52">
        <v>529897.1</v>
      </c>
      <c r="AT6445" s="52">
        <v>578491.51</v>
      </c>
      <c r="AU6445" s="52">
        <v>643561.28</v>
      </c>
      <c r="AV6445" s="52">
        <v>681404.15</v>
      </c>
      <c r="AW6445" s="52">
        <v>747868.37</v>
      </c>
      <c r="AX6445" s="52">
        <v>829513.8</v>
      </c>
      <c r="AY6445" s="52">
        <v>921382.9</v>
      </c>
      <c r="AZ6445" s="52">
        <v>1021734.55</v>
      </c>
      <c r="BA6445" s="52">
        <v>1127991.02</v>
      </c>
      <c r="BB6445" s="52">
        <v>1245541.33</v>
      </c>
      <c r="BC6445">
        <v>2012</v>
      </c>
    </row>
    <row r="6446" spans="1:55" x14ac:dyDescent="0.25">
      <c r="A6446">
        <v>714</v>
      </c>
      <c r="B6446" t="s">
        <v>1560</v>
      </c>
      <c r="C6446" t="s">
        <v>263</v>
      </c>
      <c r="D6446" t="s">
        <v>1561</v>
      </c>
      <c r="E6446" t="s">
        <v>260</v>
      </c>
      <c r="F6446" t="s">
        <v>264</v>
      </c>
      <c r="G6446" t="s">
        <v>242</v>
      </c>
      <c r="H6446" t="s">
        <v>220</v>
      </c>
      <c r="I6446" t="s">
        <v>262</v>
      </c>
      <c r="J6446">
        <v>270.52499999999998</v>
      </c>
      <c r="K6446">
        <v>296.19</v>
      </c>
      <c r="L6446">
        <v>304.58199999999999</v>
      </c>
      <c r="M6446">
        <v>313.50400000000002</v>
      </c>
      <c r="N6446">
        <v>293.23500000000001</v>
      </c>
      <c r="O6446">
        <v>336.89400000000001</v>
      </c>
      <c r="P6446">
        <v>368.93</v>
      </c>
      <c r="Q6446">
        <v>395.84899999999999</v>
      </c>
      <c r="R6446">
        <v>409.149</v>
      </c>
      <c r="S6446">
        <v>413.15199999999999</v>
      </c>
      <c r="T6446">
        <v>385.96300000000002</v>
      </c>
      <c r="U6446">
        <v>276.23</v>
      </c>
      <c r="V6446">
        <v>292.94200000000001</v>
      </c>
      <c r="W6446">
        <v>301.08699999999999</v>
      </c>
      <c r="X6446">
        <v>206.465</v>
      </c>
      <c r="Y6446">
        <v>226.63</v>
      </c>
      <c r="Z6446">
        <v>248.48599999999999</v>
      </c>
      <c r="AA6446">
        <v>319.38600000000002</v>
      </c>
      <c r="AB6446">
        <v>312.589</v>
      </c>
      <c r="AC6446">
        <v>262.56400000000002</v>
      </c>
      <c r="AD6446">
        <v>229.23500000000001</v>
      </c>
      <c r="AE6446">
        <v>209.11699999999999</v>
      </c>
      <c r="AF6446">
        <v>200.12100000000001</v>
      </c>
      <c r="AG6446">
        <v>215.30199999999999</v>
      </c>
      <c r="AH6446">
        <v>240.947</v>
      </c>
      <c r="AI6446">
        <v>293.24799999999999</v>
      </c>
      <c r="AJ6446">
        <v>349.99200000000002</v>
      </c>
      <c r="AK6446">
        <v>415.70600000000002</v>
      </c>
      <c r="AL6446">
        <v>511.87200000000001</v>
      </c>
      <c r="AM6446">
        <v>554.56399999999996</v>
      </c>
      <c r="AN6446">
        <v>577.41099999999994</v>
      </c>
      <c r="AO6446">
        <v>636.44000000000005</v>
      </c>
      <c r="AP6446">
        <v>696.73</v>
      </c>
      <c r="AQ6446">
        <v>709.83399999999995</v>
      </c>
      <c r="AR6446">
        <v>727.96900000000005</v>
      </c>
      <c r="AS6446">
        <v>736.37800000000004</v>
      </c>
      <c r="AT6446">
        <v>734.822</v>
      </c>
      <c r="AU6446">
        <v>773.94899999999996</v>
      </c>
      <c r="AV6446">
        <v>791.33900000000006</v>
      </c>
      <c r="AW6446">
        <v>829.97</v>
      </c>
      <c r="AX6446">
        <v>878.67100000000005</v>
      </c>
      <c r="AY6446">
        <v>933.93799999999999</v>
      </c>
      <c r="AZ6446">
        <v>998.58900000000006</v>
      </c>
      <c r="BA6446" s="52">
        <v>1070.33</v>
      </c>
      <c r="BB6446" s="52">
        <v>1147.45</v>
      </c>
      <c r="BC6446">
        <v>2012</v>
      </c>
    </row>
    <row r="6447" spans="1:55" x14ac:dyDescent="0.25">
      <c r="A6447">
        <v>714</v>
      </c>
      <c r="B6447" t="s">
        <v>1560</v>
      </c>
      <c r="C6447" t="s">
        <v>265</v>
      </c>
      <c r="D6447" t="s">
        <v>1561</v>
      </c>
      <c r="E6447" t="s">
        <v>260</v>
      </c>
      <c r="F6447" t="s">
        <v>266</v>
      </c>
      <c r="G6447" t="s">
        <v>246</v>
      </c>
      <c r="H6447" t="s">
        <v>220</v>
      </c>
      <c r="I6447" t="s">
        <v>262</v>
      </c>
      <c r="J6447">
        <v>454.35199999999998</v>
      </c>
      <c r="K6447">
        <v>491.53500000000003</v>
      </c>
      <c r="L6447">
        <v>490.68</v>
      </c>
      <c r="M6447">
        <v>520.95799999999997</v>
      </c>
      <c r="N6447">
        <v>595.31600000000003</v>
      </c>
      <c r="O6447">
        <v>620.07299999999998</v>
      </c>
      <c r="P6447">
        <v>645.14200000000005</v>
      </c>
      <c r="Q6447">
        <v>636.94100000000003</v>
      </c>
      <c r="R6447">
        <v>638.85299999999995</v>
      </c>
      <c r="S6447">
        <v>605.42100000000005</v>
      </c>
      <c r="T6447">
        <v>616.16499999999996</v>
      </c>
      <c r="U6447">
        <v>591.42899999999997</v>
      </c>
      <c r="V6447">
        <v>644.404</v>
      </c>
      <c r="W6447">
        <v>629.92200000000003</v>
      </c>
      <c r="X6447">
        <v>403.37400000000002</v>
      </c>
      <c r="Y6447">
        <v>543.14499999999998</v>
      </c>
      <c r="Z6447">
        <v>624.26700000000005</v>
      </c>
      <c r="AA6447">
        <v>696.952</v>
      </c>
      <c r="AB6447">
        <v>699.72900000000004</v>
      </c>
      <c r="AC6447">
        <v>661.81700000000001</v>
      </c>
      <c r="AD6447">
        <v>669.32899999999995</v>
      </c>
      <c r="AE6447">
        <v>694.22799999999995</v>
      </c>
      <c r="AF6447">
        <v>764.952</v>
      </c>
      <c r="AG6447">
        <v>776.19899999999996</v>
      </c>
      <c r="AH6447">
        <v>843.50300000000004</v>
      </c>
      <c r="AI6447">
        <v>938.19</v>
      </c>
      <c r="AJ6447" s="52">
        <v>1036.1500000000001</v>
      </c>
      <c r="AK6447" s="52">
        <v>1120.18</v>
      </c>
      <c r="AL6447" s="52">
        <v>1229.31</v>
      </c>
      <c r="AM6447" s="52">
        <v>1289.0899999999999</v>
      </c>
      <c r="AN6447" s="52">
        <v>1357.58</v>
      </c>
      <c r="AO6447" s="52">
        <v>1465.23</v>
      </c>
      <c r="AP6447" s="52">
        <v>1578.52</v>
      </c>
      <c r="AQ6447" s="52">
        <v>1643.99</v>
      </c>
      <c r="AR6447" s="52">
        <v>1759.48</v>
      </c>
      <c r="AS6447" s="52">
        <v>1891.41</v>
      </c>
      <c r="AT6447" s="52">
        <v>1978.56</v>
      </c>
      <c r="AU6447" s="52">
        <v>2089.96</v>
      </c>
      <c r="AV6447" s="52">
        <v>2280.09</v>
      </c>
      <c r="AW6447" s="52">
        <v>2444.09</v>
      </c>
      <c r="AX6447" s="52">
        <v>2635.73</v>
      </c>
      <c r="AY6447" s="52">
        <v>2845.39</v>
      </c>
      <c r="AZ6447" s="52">
        <v>3066.36</v>
      </c>
      <c r="BA6447" s="52">
        <v>3289.93</v>
      </c>
      <c r="BB6447" s="52">
        <v>3531.2</v>
      </c>
      <c r="BC6447">
        <v>2012</v>
      </c>
    </row>
    <row r="6448" spans="1:55" x14ac:dyDescent="0.25">
      <c r="A6448">
        <v>714</v>
      </c>
      <c r="B6448" t="s">
        <v>1560</v>
      </c>
      <c r="C6448" t="s">
        <v>267</v>
      </c>
      <c r="D6448" t="s">
        <v>1561</v>
      </c>
      <c r="E6448" t="s">
        <v>268</v>
      </c>
      <c r="F6448" t="s">
        <v>269</v>
      </c>
      <c r="G6448" t="s">
        <v>270</v>
      </c>
    </row>
    <row r="6449" spans="1:55" x14ac:dyDescent="0.25">
      <c r="A6449">
        <v>714</v>
      </c>
      <c r="B6449" t="s">
        <v>1560</v>
      </c>
      <c r="C6449" t="s">
        <v>271</v>
      </c>
      <c r="D6449" t="s">
        <v>1561</v>
      </c>
      <c r="E6449" t="s">
        <v>272</v>
      </c>
      <c r="F6449" t="s">
        <v>273</v>
      </c>
      <c r="G6449" t="s">
        <v>274</v>
      </c>
      <c r="I6449" t="s">
        <v>243</v>
      </c>
      <c r="J6449">
        <v>1.6E-2</v>
      </c>
      <c r="K6449">
        <v>1.6E-2</v>
      </c>
      <c r="L6449">
        <v>1.6E-2</v>
      </c>
      <c r="M6449">
        <v>1.6E-2</v>
      </c>
      <c r="N6449">
        <v>1.7000000000000001E-2</v>
      </c>
      <c r="O6449">
        <v>1.7999999999999999E-2</v>
      </c>
      <c r="P6449">
        <v>1.7999999999999999E-2</v>
      </c>
      <c r="Q6449">
        <v>1.7000000000000001E-2</v>
      </c>
      <c r="R6449">
        <v>1.7000000000000001E-2</v>
      </c>
      <c r="S6449">
        <v>1.4999999999999999E-2</v>
      </c>
      <c r="T6449">
        <v>1.4999999999999999E-2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1.7000000000000001E-2</v>
      </c>
      <c r="AQ6449">
        <v>1.7000000000000001E-2</v>
      </c>
      <c r="AR6449">
        <v>1.7000000000000001E-2</v>
      </c>
      <c r="AS6449">
        <v>1.7999999999999999E-2</v>
      </c>
      <c r="AT6449">
        <v>1.9E-2</v>
      </c>
      <c r="AU6449">
        <v>1.9E-2</v>
      </c>
      <c r="AV6449">
        <v>0.02</v>
      </c>
      <c r="AW6449">
        <v>2.1000000000000001E-2</v>
      </c>
      <c r="AX6449">
        <v>2.1999999999999999E-2</v>
      </c>
      <c r="AY6449">
        <v>2.3E-2</v>
      </c>
      <c r="AZ6449">
        <v>2.4E-2</v>
      </c>
      <c r="BA6449">
        <v>2.5000000000000001E-2</v>
      </c>
      <c r="BB6449">
        <v>2.5999999999999999E-2</v>
      </c>
      <c r="BC6449">
        <v>2017</v>
      </c>
    </row>
    <row r="6450" spans="1:55" x14ac:dyDescent="0.25">
      <c r="A6450">
        <v>714</v>
      </c>
      <c r="B6450" t="s">
        <v>1560</v>
      </c>
      <c r="C6450" t="s">
        <v>275</v>
      </c>
      <c r="D6450" t="s">
        <v>1561</v>
      </c>
      <c r="E6450" t="s">
        <v>276</v>
      </c>
      <c r="F6450" t="s">
        <v>277</v>
      </c>
      <c r="G6450" t="s">
        <v>278</v>
      </c>
      <c r="I6450" t="s">
        <v>243</v>
      </c>
      <c r="J6450">
        <v>55.277999999999999</v>
      </c>
      <c r="K6450">
        <v>55.944000000000003</v>
      </c>
      <c r="L6450">
        <v>57.628999999999998</v>
      </c>
      <c r="M6450">
        <v>56.771999999999998</v>
      </c>
      <c r="N6450">
        <v>54.267000000000003</v>
      </c>
      <c r="O6450">
        <v>55.015999999999998</v>
      </c>
      <c r="P6450">
        <v>50.118000000000002</v>
      </c>
      <c r="Q6450">
        <v>49.514000000000003</v>
      </c>
      <c r="R6450">
        <v>48.962000000000003</v>
      </c>
      <c r="S6450">
        <v>54.58</v>
      </c>
      <c r="T6450">
        <v>51.74</v>
      </c>
      <c r="U6450">
        <v>58.447000000000003</v>
      </c>
      <c r="V6450">
        <v>60.887999999999998</v>
      </c>
      <c r="W6450">
        <v>68.941999999999993</v>
      </c>
      <c r="X6450">
        <v>72.018000000000001</v>
      </c>
      <c r="Y6450">
        <v>109.40600000000001</v>
      </c>
      <c r="Z6450">
        <v>122.01300000000001</v>
      </c>
      <c r="AA6450">
        <v>138.559</v>
      </c>
      <c r="AB6450">
        <v>140.14599999999999</v>
      </c>
      <c r="AC6450">
        <v>134.02799999999999</v>
      </c>
      <c r="AD6450">
        <v>134.74600000000001</v>
      </c>
      <c r="AE6450">
        <v>133.38200000000001</v>
      </c>
      <c r="AF6450">
        <v>124.613</v>
      </c>
      <c r="AG6450">
        <v>149.13499999999999</v>
      </c>
      <c r="AH6450">
        <v>164.14099999999999</v>
      </c>
      <c r="AI6450">
        <v>173.768</v>
      </c>
      <c r="AJ6450">
        <v>186.48099999999999</v>
      </c>
      <c r="AK6450">
        <v>202.995</v>
      </c>
      <c r="AL6450">
        <v>227.59800000000001</v>
      </c>
      <c r="AM6450">
        <v>244.47800000000001</v>
      </c>
      <c r="AN6450">
        <v>248.01599999999999</v>
      </c>
      <c r="AO6450">
        <v>260.75099999999998</v>
      </c>
      <c r="AP6450">
        <v>271.14</v>
      </c>
      <c r="AQ6450">
        <v>279.19600000000003</v>
      </c>
      <c r="AR6450">
        <v>282.35000000000002</v>
      </c>
      <c r="AS6450">
        <v>280.16000000000003</v>
      </c>
      <c r="AT6450">
        <v>292.38099999999997</v>
      </c>
      <c r="AU6450">
        <v>307.93099999999998</v>
      </c>
      <c r="AV6450">
        <v>298.85000000000002</v>
      </c>
      <c r="AW6450">
        <v>305.99099999999999</v>
      </c>
      <c r="AX6450">
        <v>314.71899999999999</v>
      </c>
      <c r="AY6450">
        <v>323.81599999999997</v>
      </c>
      <c r="AZ6450">
        <v>333.20800000000003</v>
      </c>
      <c r="BA6450">
        <v>342.86200000000002</v>
      </c>
      <c r="BB6450">
        <v>352.72500000000002</v>
      </c>
      <c r="BC6450">
        <v>2017</v>
      </c>
    </row>
    <row r="6451" spans="1:55" x14ac:dyDescent="0.25">
      <c r="A6451">
        <v>714</v>
      </c>
      <c r="B6451" t="s">
        <v>1560</v>
      </c>
      <c r="C6451" t="s">
        <v>279</v>
      </c>
      <c r="D6451" t="s">
        <v>1561</v>
      </c>
      <c r="E6451" t="s">
        <v>280</v>
      </c>
      <c r="F6451" t="s">
        <v>281</v>
      </c>
      <c r="G6451" t="s">
        <v>282</v>
      </c>
      <c r="I6451" t="s">
        <v>1562</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13.314</v>
      </c>
      <c r="AE6451">
        <v>13.747</v>
      </c>
      <c r="AF6451">
        <v>13.551</v>
      </c>
      <c r="AG6451">
        <v>13.897</v>
      </c>
      <c r="AH6451">
        <v>15.007999999999999</v>
      </c>
      <c r="AI6451">
        <v>15.763999999999999</v>
      </c>
      <c r="AJ6451">
        <v>16.791</v>
      </c>
      <c r="AK6451">
        <v>18.881</v>
      </c>
      <c r="AL6451">
        <v>23.965</v>
      </c>
      <c r="AM6451">
        <v>23.356000000000002</v>
      </c>
      <c r="AN6451">
        <v>22.957999999999998</v>
      </c>
      <c r="AO6451">
        <v>23.454000000000001</v>
      </c>
      <c r="AP6451">
        <v>25.79</v>
      </c>
      <c r="AQ6451">
        <v>26.516999999999999</v>
      </c>
      <c r="AR6451">
        <v>25.302</v>
      </c>
      <c r="AS6451">
        <v>26.457999999999998</v>
      </c>
      <c r="AT6451">
        <v>25.884</v>
      </c>
      <c r="AU6451">
        <v>23.838999999999999</v>
      </c>
      <c r="AV6451">
        <v>24.347000000000001</v>
      </c>
      <c r="AW6451">
        <v>27.821999999999999</v>
      </c>
      <c r="AX6451">
        <v>28.45</v>
      </c>
      <c r="AY6451">
        <v>28.914000000000001</v>
      </c>
      <c r="AZ6451">
        <v>28.966000000000001</v>
      </c>
      <c r="BA6451">
        <v>29.207999999999998</v>
      </c>
      <c r="BB6451">
        <v>29.087</v>
      </c>
      <c r="BC6451">
        <v>2017</v>
      </c>
    </row>
    <row r="6452" spans="1:55" x14ac:dyDescent="0.25">
      <c r="A6452">
        <v>714</v>
      </c>
      <c r="B6452" t="s">
        <v>1560</v>
      </c>
      <c r="C6452" t="s">
        <v>283</v>
      </c>
      <c r="D6452" t="s">
        <v>1561</v>
      </c>
      <c r="E6452" t="s">
        <v>284</v>
      </c>
      <c r="F6452" t="s">
        <v>285</v>
      </c>
      <c r="G6452" t="s">
        <v>282</v>
      </c>
      <c r="I6452" t="s">
        <v>1562</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4.6379999999999999</v>
      </c>
      <c r="AK6452">
        <v>7.2210000000000001</v>
      </c>
      <c r="AL6452">
        <v>-2.1640000000000001</v>
      </c>
      <c r="AM6452">
        <v>2.3340000000000001</v>
      </c>
      <c r="AN6452">
        <v>5.83</v>
      </c>
      <c r="AO6452">
        <v>5.7359999999999998</v>
      </c>
      <c r="AP6452">
        <v>9.6069999999999993</v>
      </c>
      <c r="AQ6452">
        <v>11.893000000000001</v>
      </c>
      <c r="AR6452">
        <v>8.5039999999999996</v>
      </c>
      <c r="AS6452">
        <v>6.694</v>
      </c>
      <c r="AT6452">
        <v>5.8680000000000003</v>
      </c>
      <c r="AU6452">
        <v>12.052</v>
      </c>
      <c r="AV6452">
        <v>12.978</v>
      </c>
      <c r="AW6452">
        <v>14.946999999999999</v>
      </c>
      <c r="AX6452">
        <v>16.536999999999999</v>
      </c>
      <c r="AY6452">
        <v>17.658999999999999</v>
      </c>
      <c r="AZ6452">
        <v>18.05</v>
      </c>
      <c r="BA6452">
        <v>18.600000000000001</v>
      </c>
      <c r="BB6452">
        <v>18.727</v>
      </c>
      <c r="BC6452">
        <v>2017</v>
      </c>
    </row>
    <row r="6453" spans="1:55" x14ac:dyDescent="0.25">
      <c r="A6453">
        <v>714</v>
      </c>
      <c r="B6453" t="s">
        <v>1560</v>
      </c>
      <c r="C6453" t="s">
        <v>286</v>
      </c>
      <c r="D6453" t="s">
        <v>1561</v>
      </c>
      <c r="E6453" t="s">
        <v>287</v>
      </c>
      <c r="F6453" t="s">
        <v>288</v>
      </c>
      <c r="G6453" t="s">
        <v>250</v>
      </c>
      <c r="I6453" t="s">
        <v>1563</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119.92700000000001</v>
      </c>
      <c r="AX6453">
        <v>125.923</v>
      </c>
      <c r="AY6453">
        <v>132.21899999999999</v>
      </c>
      <c r="AZ6453">
        <v>138.83000000000001</v>
      </c>
      <c r="BA6453">
        <v>145.77099999999999</v>
      </c>
      <c r="BB6453">
        <v>153.06</v>
      </c>
      <c r="BC6453">
        <v>2017</v>
      </c>
    </row>
    <row r="6454" spans="1:55" x14ac:dyDescent="0.25">
      <c r="A6454">
        <v>714</v>
      </c>
      <c r="B6454" t="s">
        <v>1560</v>
      </c>
      <c r="C6454" t="s">
        <v>290</v>
      </c>
      <c r="D6454" t="s">
        <v>1561</v>
      </c>
      <c r="E6454" t="s">
        <v>287</v>
      </c>
      <c r="F6454" t="s">
        <v>291</v>
      </c>
      <c r="G6454" t="s">
        <v>235</v>
      </c>
      <c r="I6454" t="s">
        <v>292</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3.508</v>
      </c>
      <c r="AX6454">
        <v>5</v>
      </c>
      <c r="AY6454">
        <v>5</v>
      </c>
      <c r="AZ6454">
        <v>5</v>
      </c>
      <c r="BA6454">
        <v>5</v>
      </c>
      <c r="BB6454">
        <v>5</v>
      </c>
      <c r="BC6454">
        <v>2017</v>
      </c>
    </row>
    <row r="6455" spans="1:55" x14ac:dyDescent="0.25">
      <c r="A6455">
        <v>714</v>
      </c>
      <c r="B6455" t="s">
        <v>1560</v>
      </c>
      <c r="C6455" t="s">
        <v>293</v>
      </c>
      <c r="D6455" t="s">
        <v>1561</v>
      </c>
      <c r="E6455" t="s">
        <v>294</v>
      </c>
      <c r="F6455" t="s">
        <v>295</v>
      </c>
      <c r="G6455" t="s">
        <v>250</v>
      </c>
      <c r="I6455" t="s">
        <v>1563</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120.748</v>
      </c>
      <c r="AX6455">
        <v>126.786</v>
      </c>
      <c r="AY6455">
        <v>133.125</v>
      </c>
      <c r="AZ6455">
        <v>139.78100000000001</v>
      </c>
      <c r="BA6455">
        <v>146.77000000000001</v>
      </c>
      <c r="BB6455">
        <v>154.10900000000001</v>
      </c>
      <c r="BC6455">
        <v>2017</v>
      </c>
    </row>
    <row r="6456" spans="1:55" x14ac:dyDescent="0.25">
      <c r="A6456">
        <v>714</v>
      </c>
      <c r="B6456" t="s">
        <v>1560</v>
      </c>
      <c r="C6456" t="s">
        <v>296</v>
      </c>
      <c r="D6456" t="s">
        <v>1561</v>
      </c>
      <c r="E6456" t="s">
        <v>294</v>
      </c>
      <c r="F6456" t="s">
        <v>297</v>
      </c>
      <c r="G6456" t="s">
        <v>235</v>
      </c>
      <c r="I6456" t="s">
        <v>298</v>
      </c>
      <c r="J6456" t="s">
        <v>232</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5</v>
      </c>
      <c r="AX6456">
        <v>5</v>
      </c>
      <c r="AY6456">
        <v>5</v>
      </c>
      <c r="AZ6456">
        <v>5</v>
      </c>
      <c r="BA6456">
        <v>5</v>
      </c>
      <c r="BB6456">
        <v>5</v>
      </c>
      <c r="BC6456">
        <v>2017</v>
      </c>
    </row>
    <row r="6457" spans="1:55" x14ac:dyDescent="0.25">
      <c r="A6457">
        <v>714</v>
      </c>
      <c r="B6457" t="s">
        <v>1560</v>
      </c>
      <c r="C6457" t="s">
        <v>299</v>
      </c>
      <c r="D6457" t="s">
        <v>1561</v>
      </c>
      <c r="E6457" t="s">
        <v>300</v>
      </c>
      <c r="G6457" t="s">
        <v>274</v>
      </c>
    </row>
    <row r="6458" spans="1:55" x14ac:dyDescent="0.25">
      <c r="A6458">
        <v>714</v>
      </c>
      <c r="B6458" t="s">
        <v>1560</v>
      </c>
      <c r="C6458" t="s">
        <v>301</v>
      </c>
      <c r="D6458" t="s">
        <v>1561</v>
      </c>
      <c r="E6458" t="s">
        <v>302</v>
      </c>
      <c r="F6458" t="s">
        <v>303</v>
      </c>
      <c r="G6458" t="s">
        <v>235</v>
      </c>
      <c r="I6458" t="s">
        <v>1564</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-1.0449999999999999</v>
      </c>
      <c r="AV6458">
        <v>13.798999999999999</v>
      </c>
      <c r="AW6458">
        <v>11.243</v>
      </c>
      <c r="AX6458">
        <v>7.1520000000000001</v>
      </c>
      <c r="AY6458">
        <v>8.7059999999999995</v>
      </c>
      <c r="AZ6458">
        <v>10.584</v>
      </c>
      <c r="BA6458">
        <v>9.4819999999999993</v>
      </c>
      <c r="BB6458">
        <v>8.1579999999999995</v>
      </c>
      <c r="BC6458">
        <v>2017</v>
      </c>
    </row>
    <row r="6459" spans="1:55" x14ac:dyDescent="0.25">
      <c r="A6459">
        <v>714</v>
      </c>
      <c r="B6459" t="s">
        <v>1560</v>
      </c>
      <c r="C6459" t="s">
        <v>305</v>
      </c>
      <c r="D6459" t="s">
        <v>1561</v>
      </c>
      <c r="E6459" t="s">
        <v>306</v>
      </c>
      <c r="F6459" t="s">
        <v>307</v>
      </c>
      <c r="G6459" t="s">
        <v>235</v>
      </c>
      <c r="I6459" t="s">
        <v>1564</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64.623999999999995</v>
      </c>
      <c r="AM6459">
        <v>28.332999999999998</v>
      </c>
      <c r="AN6459">
        <v>-0.84699999999999998</v>
      </c>
      <c r="AO6459">
        <v>-9.6890000000000001</v>
      </c>
      <c r="AP6459">
        <v>26.972000000000001</v>
      </c>
      <c r="AQ6459">
        <v>-0.76800000000000002</v>
      </c>
      <c r="AR6459">
        <v>10</v>
      </c>
      <c r="AS6459">
        <v>11.978999999999999</v>
      </c>
      <c r="AT6459">
        <v>-5.15</v>
      </c>
      <c r="AU6459">
        <v>-1.0449999999999999</v>
      </c>
      <c r="AV6459">
        <v>13.798999999999999</v>
      </c>
      <c r="AW6459">
        <v>11.243</v>
      </c>
      <c r="AX6459">
        <v>7.1520000000000001</v>
      </c>
      <c r="AY6459">
        <v>8.7059999999999995</v>
      </c>
      <c r="AZ6459">
        <v>10.584</v>
      </c>
      <c r="BA6459">
        <v>9.4819999999999993</v>
      </c>
      <c r="BB6459">
        <v>8.1579999999999995</v>
      </c>
      <c r="BC6459">
        <v>2017</v>
      </c>
    </row>
    <row r="6460" spans="1:55" x14ac:dyDescent="0.25">
      <c r="A6460">
        <v>714</v>
      </c>
      <c r="B6460" t="s">
        <v>1560</v>
      </c>
      <c r="C6460" t="s">
        <v>308</v>
      </c>
      <c r="D6460" t="s">
        <v>1561</v>
      </c>
      <c r="E6460" t="s">
        <v>309</v>
      </c>
      <c r="F6460" t="s">
        <v>310</v>
      </c>
      <c r="G6460" t="s">
        <v>235</v>
      </c>
      <c r="I6460" t="s">
        <v>1564</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2017</v>
      </c>
    </row>
    <row r="6461" spans="1:55" x14ac:dyDescent="0.25">
      <c r="A6461">
        <v>714</v>
      </c>
      <c r="B6461" t="s">
        <v>1560</v>
      </c>
      <c r="C6461" t="s">
        <v>311</v>
      </c>
      <c r="D6461" t="s">
        <v>1561</v>
      </c>
      <c r="E6461" t="s">
        <v>312</v>
      </c>
      <c r="F6461" t="s">
        <v>313</v>
      </c>
      <c r="G6461" t="s">
        <v>235</v>
      </c>
      <c r="I6461" t="s">
        <v>1564</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26.135000000000002</v>
      </c>
      <c r="AM6461">
        <v>19.917999999999999</v>
      </c>
      <c r="AN6461">
        <v>8.5280000000000005</v>
      </c>
      <c r="AO6461">
        <v>-22.922000000000001</v>
      </c>
      <c r="AP6461">
        <v>21.247</v>
      </c>
      <c r="AQ6461">
        <v>9.6159999999999997</v>
      </c>
      <c r="AR6461">
        <v>8.5259999999999998</v>
      </c>
      <c r="AS6461">
        <v>-3.7730000000000001</v>
      </c>
      <c r="AT6461">
        <v>9.827</v>
      </c>
      <c r="AU6461">
        <v>40.656999999999996</v>
      </c>
      <c r="AV6461">
        <v>4.0209999999999999</v>
      </c>
      <c r="AW6461">
        <v>7.0730000000000004</v>
      </c>
      <c r="AX6461">
        <v>6.21</v>
      </c>
      <c r="AY6461">
        <v>10.651</v>
      </c>
      <c r="AZ6461">
        <v>11.882</v>
      </c>
      <c r="BA6461">
        <v>9.7870000000000008</v>
      </c>
      <c r="BB6461">
        <v>7.6020000000000003</v>
      </c>
      <c r="BC6461">
        <v>2017</v>
      </c>
    </row>
    <row r="6462" spans="1:55" x14ac:dyDescent="0.25">
      <c r="A6462">
        <v>714</v>
      </c>
      <c r="B6462" t="s">
        <v>1560</v>
      </c>
      <c r="C6462" t="s">
        <v>314</v>
      </c>
      <c r="D6462" t="s">
        <v>1561</v>
      </c>
      <c r="E6462" t="s">
        <v>315</v>
      </c>
      <c r="F6462" t="s">
        <v>316</v>
      </c>
      <c r="G6462" t="s">
        <v>317</v>
      </c>
    </row>
    <row r="6463" spans="1:55" x14ac:dyDescent="0.25">
      <c r="A6463">
        <v>714</v>
      </c>
      <c r="B6463" t="s">
        <v>1560</v>
      </c>
      <c r="C6463" t="s">
        <v>318</v>
      </c>
      <c r="D6463" t="s">
        <v>1561</v>
      </c>
      <c r="E6463" t="s">
        <v>319</v>
      </c>
      <c r="F6463" t="s">
        <v>320</v>
      </c>
      <c r="G6463" t="s">
        <v>321</v>
      </c>
      <c r="H6463" t="s">
        <v>322</v>
      </c>
    </row>
    <row r="6464" spans="1:55" x14ac:dyDescent="0.25">
      <c r="A6464">
        <v>714</v>
      </c>
      <c r="B6464" t="s">
        <v>1560</v>
      </c>
      <c r="C6464" t="s">
        <v>323</v>
      </c>
      <c r="D6464" t="s">
        <v>1561</v>
      </c>
      <c r="E6464" t="s">
        <v>324</v>
      </c>
      <c r="F6464" t="s">
        <v>325</v>
      </c>
      <c r="G6464" t="s">
        <v>321</v>
      </c>
      <c r="H6464" t="s">
        <v>322</v>
      </c>
      <c r="I6464" t="s">
        <v>1565</v>
      </c>
      <c r="J6464">
        <v>4.6539999999999999</v>
      </c>
      <c r="K6464">
        <v>4.8250000000000002</v>
      </c>
      <c r="L6464">
        <v>5.0060000000000002</v>
      </c>
      <c r="M6464">
        <v>5.1950000000000003</v>
      </c>
      <c r="N6464">
        <v>5.3209999999999997</v>
      </c>
      <c r="O6464">
        <v>5.5019999999999998</v>
      </c>
      <c r="P6464">
        <v>5.6909999999999998</v>
      </c>
      <c r="Q6464">
        <v>5.89</v>
      </c>
      <c r="R6464">
        <v>6.0970000000000004</v>
      </c>
      <c r="S6464">
        <v>6.3040000000000003</v>
      </c>
      <c r="T6464">
        <v>6.4530000000000003</v>
      </c>
      <c r="U6464">
        <v>6.6520000000000001</v>
      </c>
      <c r="V6464">
        <v>6.6559999999999997</v>
      </c>
      <c r="W6464">
        <v>6.2469999999999999</v>
      </c>
      <c r="X6464">
        <v>5.79</v>
      </c>
      <c r="Y6464">
        <v>5.468</v>
      </c>
      <c r="Z6464">
        <v>5.4059999999999997</v>
      </c>
      <c r="AA6464">
        <v>5.66</v>
      </c>
      <c r="AB6464">
        <v>6.1760000000000002</v>
      </c>
      <c r="AC6464">
        <v>6.843</v>
      </c>
      <c r="AD6464">
        <v>7.4950000000000001</v>
      </c>
      <c r="AE6464">
        <v>8.0129999999999999</v>
      </c>
      <c r="AF6464">
        <v>8.3610000000000007</v>
      </c>
      <c r="AG6464">
        <v>8.5779999999999994</v>
      </c>
      <c r="AH6464">
        <v>8.7110000000000003</v>
      </c>
      <c r="AI6464">
        <v>8.8330000000000002</v>
      </c>
      <c r="AJ6464">
        <v>9</v>
      </c>
      <c r="AK6464">
        <v>9.1999999999999993</v>
      </c>
      <c r="AL6464">
        <v>9.5</v>
      </c>
      <c r="AM6464">
        <v>9.6999999999999993</v>
      </c>
      <c r="AN6464">
        <v>10</v>
      </c>
      <c r="AO6464">
        <v>10.199999999999999</v>
      </c>
      <c r="AP6464">
        <v>10.5</v>
      </c>
      <c r="AQ6464">
        <v>10.739000000000001</v>
      </c>
      <c r="AR6464">
        <v>11.003</v>
      </c>
      <c r="AS6464">
        <v>11.263</v>
      </c>
      <c r="AT6464">
        <v>11.532999999999999</v>
      </c>
      <c r="AU6464">
        <v>11.811</v>
      </c>
      <c r="AV6464">
        <v>12.019</v>
      </c>
      <c r="AW6464">
        <v>12.302</v>
      </c>
      <c r="AX6464">
        <v>12.589</v>
      </c>
      <c r="AY6464">
        <v>12.88</v>
      </c>
      <c r="AZ6464">
        <v>13.175000000000001</v>
      </c>
      <c r="BA6464">
        <v>13.475</v>
      </c>
      <c r="BB6464">
        <v>13.778</v>
      </c>
      <c r="BC6464">
        <v>2012</v>
      </c>
    </row>
    <row r="6465" spans="1:55" x14ac:dyDescent="0.25">
      <c r="A6465">
        <v>714</v>
      </c>
      <c r="B6465" t="s">
        <v>1560</v>
      </c>
      <c r="C6465" t="s">
        <v>327</v>
      </c>
      <c r="D6465" t="s">
        <v>1561</v>
      </c>
      <c r="E6465" t="s">
        <v>328</v>
      </c>
      <c r="F6465" t="s">
        <v>329</v>
      </c>
      <c r="G6465" t="s">
        <v>229</v>
      </c>
      <c r="H6465" t="s">
        <v>230</v>
      </c>
      <c r="I6465" t="s">
        <v>1566</v>
      </c>
      <c r="J6465" t="s">
        <v>232</v>
      </c>
      <c r="K6465" t="s">
        <v>232</v>
      </c>
      <c r="L6465" t="s">
        <v>232</v>
      </c>
      <c r="M6465" t="s">
        <v>232</v>
      </c>
      <c r="N6465" t="s">
        <v>232</v>
      </c>
      <c r="O6465" t="s">
        <v>232</v>
      </c>
      <c r="P6465" t="s">
        <v>232</v>
      </c>
      <c r="Q6465" t="s">
        <v>232</v>
      </c>
      <c r="R6465" t="s">
        <v>232</v>
      </c>
      <c r="S6465" t="s">
        <v>232</v>
      </c>
      <c r="T6465" t="s">
        <v>232</v>
      </c>
      <c r="U6465" t="s">
        <v>232</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52">
        <v>1043.4000000000001</v>
      </c>
      <c r="AQ6465" s="52">
        <v>1258.43</v>
      </c>
      <c r="AR6465" s="52">
        <v>1324.86</v>
      </c>
      <c r="AS6465" s="52">
        <v>1470.53</v>
      </c>
      <c r="AT6465" s="52">
        <v>1565.16</v>
      </c>
      <c r="AU6465" s="52">
        <v>1736.94</v>
      </c>
      <c r="AV6465" s="52">
        <v>1975.38</v>
      </c>
      <c r="AW6465" s="52">
        <v>2161.4699999999998</v>
      </c>
      <c r="AX6465" s="52">
        <v>2431.08</v>
      </c>
      <c r="AY6465" s="52">
        <v>2800.77</v>
      </c>
      <c r="AZ6465" s="52">
        <v>3189.21</v>
      </c>
      <c r="BA6465" s="52">
        <v>3606.64</v>
      </c>
      <c r="BB6465" s="52">
        <v>4075.55</v>
      </c>
      <c r="BC6465">
        <v>2016</v>
      </c>
    </row>
    <row r="6466" spans="1:55" x14ac:dyDescent="0.25">
      <c r="A6466">
        <v>714</v>
      </c>
      <c r="B6466" t="s">
        <v>1560</v>
      </c>
      <c r="C6466" t="s">
        <v>331</v>
      </c>
      <c r="D6466" t="s">
        <v>1561</v>
      </c>
      <c r="E6466" t="s">
        <v>328</v>
      </c>
      <c r="F6466" t="s">
        <v>329</v>
      </c>
      <c r="G6466" t="s">
        <v>282</v>
      </c>
      <c r="I6466" t="s">
        <v>332</v>
      </c>
      <c r="J6466" t="s">
        <v>232</v>
      </c>
      <c r="K6466" t="s">
        <v>232</v>
      </c>
      <c r="L6466" t="s">
        <v>232</v>
      </c>
      <c r="M6466" t="s">
        <v>232</v>
      </c>
      <c r="N6466" t="s">
        <v>232</v>
      </c>
      <c r="O6466" t="s">
        <v>232</v>
      </c>
      <c r="P6466" t="s">
        <v>232</v>
      </c>
      <c r="Q6466" t="s">
        <v>232</v>
      </c>
      <c r="R6466" t="s">
        <v>232</v>
      </c>
      <c r="S6466" t="s">
        <v>232</v>
      </c>
      <c r="T6466" t="s">
        <v>232</v>
      </c>
      <c r="U6466" t="s">
        <v>232</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21.646000000000001</v>
      </c>
      <c r="AK6466">
        <v>22.189</v>
      </c>
      <c r="AL6466">
        <v>24.817</v>
      </c>
      <c r="AM6466">
        <v>23.812999999999999</v>
      </c>
      <c r="AN6466">
        <v>24.599</v>
      </c>
      <c r="AO6466">
        <v>25.271000000000001</v>
      </c>
      <c r="AP6466">
        <v>23.218</v>
      </c>
      <c r="AQ6466">
        <v>25.530999999999999</v>
      </c>
      <c r="AR6466">
        <v>24.238</v>
      </c>
      <c r="AS6466">
        <v>24.64</v>
      </c>
      <c r="AT6466">
        <v>23.459</v>
      </c>
      <c r="AU6466">
        <v>22.852</v>
      </c>
      <c r="AV6466">
        <v>24.119</v>
      </c>
      <c r="AW6466">
        <v>23.492999999999999</v>
      </c>
      <c r="AX6466">
        <v>23.279</v>
      </c>
      <c r="AY6466">
        <v>23.6</v>
      </c>
      <c r="AZ6466">
        <v>23.690999999999999</v>
      </c>
      <c r="BA6466">
        <v>23.728999999999999</v>
      </c>
      <c r="BB6466">
        <v>23.748999999999999</v>
      </c>
      <c r="BC6466">
        <v>2016</v>
      </c>
    </row>
    <row r="6467" spans="1:55" x14ac:dyDescent="0.25">
      <c r="A6467">
        <v>714</v>
      </c>
      <c r="B6467" t="s">
        <v>1560</v>
      </c>
      <c r="C6467" t="s">
        <v>333</v>
      </c>
      <c r="D6467" t="s">
        <v>1561</v>
      </c>
      <c r="E6467" t="s">
        <v>334</v>
      </c>
      <c r="F6467" t="s">
        <v>335</v>
      </c>
      <c r="G6467" t="s">
        <v>229</v>
      </c>
      <c r="H6467" t="s">
        <v>230</v>
      </c>
      <c r="I6467" t="s">
        <v>1566</v>
      </c>
      <c r="J6467" t="s">
        <v>232</v>
      </c>
      <c r="K6467" t="s">
        <v>232</v>
      </c>
      <c r="L6467" t="s">
        <v>232</v>
      </c>
      <c r="M6467" t="s">
        <v>232</v>
      </c>
      <c r="N6467" t="s">
        <v>232</v>
      </c>
      <c r="O6467" t="s">
        <v>232</v>
      </c>
      <c r="P6467" t="s">
        <v>232</v>
      </c>
      <c r="Q6467" t="s">
        <v>232</v>
      </c>
      <c r="R6467" t="s">
        <v>232</v>
      </c>
      <c r="S6467" t="s">
        <v>232</v>
      </c>
      <c r="T6467" t="s">
        <v>232</v>
      </c>
      <c r="U6467" t="s">
        <v>232</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52">
        <v>1020.35</v>
      </c>
      <c r="AP6467" s="52">
        <v>1155.3499999999999</v>
      </c>
      <c r="AQ6467" s="52">
        <v>1322.62</v>
      </c>
      <c r="AR6467" s="52">
        <v>1545.04</v>
      </c>
      <c r="AS6467" s="52">
        <v>1635.39</v>
      </c>
      <c r="AT6467" s="52">
        <v>1720.53</v>
      </c>
      <c r="AU6467" s="52">
        <v>1930.57</v>
      </c>
      <c r="AV6467" s="52">
        <v>2188.9</v>
      </c>
      <c r="AW6467" s="52">
        <v>2454.5300000000002</v>
      </c>
      <c r="AX6467" s="52">
        <v>2783.16</v>
      </c>
      <c r="AY6467" s="52">
        <v>3208.04</v>
      </c>
      <c r="AZ6467" s="52">
        <v>3660.62</v>
      </c>
      <c r="BA6467" s="52">
        <v>4159.4399999999996</v>
      </c>
      <c r="BB6467" s="52">
        <v>4704.79</v>
      </c>
      <c r="BC6467">
        <v>2016</v>
      </c>
    </row>
    <row r="6468" spans="1:55" x14ac:dyDescent="0.25">
      <c r="A6468">
        <v>714</v>
      </c>
      <c r="B6468" t="s">
        <v>1560</v>
      </c>
      <c r="C6468" t="s">
        <v>336</v>
      </c>
      <c r="D6468" t="s">
        <v>1561</v>
      </c>
      <c r="E6468" t="s">
        <v>334</v>
      </c>
      <c r="F6468" t="s">
        <v>335</v>
      </c>
      <c r="G6468" t="s">
        <v>282</v>
      </c>
      <c r="I6468" t="s">
        <v>337</v>
      </c>
      <c r="J6468" t="s">
        <v>232</v>
      </c>
      <c r="K6468" t="s">
        <v>232</v>
      </c>
      <c r="L6468" t="s">
        <v>232</v>
      </c>
      <c r="M6468" t="s">
        <v>232</v>
      </c>
      <c r="N6468" t="s">
        <v>232</v>
      </c>
      <c r="O6468" t="s">
        <v>232</v>
      </c>
      <c r="P6468" t="s">
        <v>232</v>
      </c>
      <c r="Q6468" t="s">
        <v>232</v>
      </c>
      <c r="R6468" t="s">
        <v>232</v>
      </c>
      <c r="S6468" t="s">
        <v>232</v>
      </c>
      <c r="T6468" t="s">
        <v>232</v>
      </c>
      <c r="U6468" t="s">
        <v>232</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21.677</v>
      </c>
      <c r="AK6468">
        <v>23.844000000000001</v>
      </c>
      <c r="AL6468">
        <v>23.937000000000001</v>
      </c>
      <c r="AM6468">
        <v>23.54</v>
      </c>
      <c r="AN6468">
        <v>25.277000000000001</v>
      </c>
      <c r="AO6468">
        <v>26.183</v>
      </c>
      <c r="AP6468">
        <v>25.709</v>
      </c>
      <c r="AQ6468">
        <v>26.832999999999998</v>
      </c>
      <c r="AR6468">
        <v>28.265999999999998</v>
      </c>
      <c r="AS6468">
        <v>27.402999999999999</v>
      </c>
      <c r="AT6468">
        <v>25.786999999999999</v>
      </c>
      <c r="AU6468">
        <v>25.399000000000001</v>
      </c>
      <c r="AV6468">
        <v>26.725999999999999</v>
      </c>
      <c r="AW6468">
        <v>26.678000000000001</v>
      </c>
      <c r="AX6468">
        <v>26.651</v>
      </c>
      <c r="AY6468">
        <v>27.032</v>
      </c>
      <c r="AZ6468">
        <v>27.193000000000001</v>
      </c>
      <c r="BA6468">
        <v>27.366</v>
      </c>
      <c r="BB6468">
        <v>27.416</v>
      </c>
      <c r="BC6468">
        <v>2016</v>
      </c>
    </row>
    <row r="6469" spans="1:55" x14ac:dyDescent="0.25">
      <c r="A6469">
        <v>714</v>
      </c>
      <c r="B6469" t="s">
        <v>1560</v>
      </c>
      <c r="C6469" t="s">
        <v>338</v>
      </c>
      <c r="D6469" t="s">
        <v>1561</v>
      </c>
      <c r="E6469" t="s">
        <v>339</v>
      </c>
      <c r="F6469" t="s">
        <v>340</v>
      </c>
      <c r="G6469" t="s">
        <v>229</v>
      </c>
      <c r="H6469" t="s">
        <v>230</v>
      </c>
      <c r="I6469" t="s">
        <v>1566</v>
      </c>
      <c r="J6469" t="s">
        <v>232</v>
      </c>
      <c r="K6469" t="s">
        <v>232</v>
      </c>
      <c r="L6469" t="s">
        <v>232</v>
      </c>
      <c r="M6469" t="s">
        <v>232</v>
      </c>
      <c r="N6469" t="s">
        <v>232</v>
      </c>
      <c r="O6469" t="s">
        <v>232</v>
      </c>
      <c r="P6469" t="s">
        <v>232</v>
      </c>
      <c r="Q6469" t="s">
        <v>232</v>
      </c>
      <c r="R6469" t="s">
        <v>232</v>
      </c>
      <c r="S6469" t="s">
        <v>232</v>
      </c>
      <c r="T6469" t="s">
        <v>232</v>
      </c>
      <c r="U6469" t="s">
        <v>232</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-293.06599999999997</v>
      </c>
      <c r="AX6469">
        <v>-352.08600000000001</v>
      </c>
      <c r="AY6469">
        <v>-407.27699999999999</v>
      </c>
      <c r="AZ6469">
        <v>-471.411</v>
      </c>
      <c r="BA6469">
        <v>-552.80200000000002</v>
      </c>
      <c r="BB6469">
        <v>-629.24300000000005</v>
      </c>
      <c r="BC6469">
        <v>2016</v>
      </c>
    </row>
    <row r="6470" spans="1:55" x14ac:dyDescent="0.25">
      <c r="A6470">
        <v>714</v>
      </c>
      <c r="B6470" t="s">
        <v>1560</v>
      </c>
      <c r="C6470" t="s">
        <v>341</v>
      </c>
      <c r="D6470" t="s">
        <v>1561</v>
      </c>
      <c r="E6470" t="s">
        <v>339</v>
      </c>
      <c r="F6470" t="s">
        <v>340</v>
      </c>
      <c r="G6470" t="s">
        <v>282</v>
      </c>
      <c r="I6470" t="s">
        <v>342</v>
      </c>
      <c r="J6470" t="s">
        <v>232</v>
      </c>
      <c r="K6470" t="s">
        <v>232</v>
      </c>
      <c r="L6470" t="s">
        <v>232</v>
      </c>
      <c r="M6470" t="s">
        <v>232</v>
      </c>
      <c r="N6470" t="s">
        <v>232</v>
      </c>
      <c r="O6470" t="s">
        <v>232</v>
      </c>
      <c r="P6470" t="s">
        <v>232</v>
      </c>
      <c r="Q6470" t="s">
        <v>232</v>
      </c>
      <c r="R6470" t="s">
        <v>232</v>
      </c>
      <c r="S6470" t="s">
        <v>232</v>
      </c>
      <c r="T6470" t="s">
        <v>232</v>
      </c>
      <c r="U6470" t="s">
        <v>232</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-3.1E-2</v>
      </c>
      <c r="AK6470">
        <v>-1.655</v>
      </c>
      <c r="AL6470">
        <v>0.88</v>
      </c>
      <c r="AM6470">
        <v>0.27300000000000002</v>
      </c>
      <c r="AN6470">
        <v>-0.67700000000000005</v>
      </c>
      <c r="AO6470">
        <v>-0.91200000000000003</v>
      </c>
      <c r="AP6470">
        <v>-2.4910000000000001</v>
      </c>
      <c r="AQ6470">
        <v>-1.302</v>
      </c>
      <c r="AR6470">
        <v>-4.0279999999999996</v>
      </c>
      <c r="AS6470">
        <v>-2.762</v>
      </c>
      <c r="AT6470">
        <v>-2.3290000000000002</v>
      </c>
      <c r="AU6470">
        <v>-2.5470000000000002</v>
      </c>
      <c r="AV6470">
        <v>-2.6070000000000002</v>
      </c>
      <c r="AW6470">
        <v>-3.1850000000000001</v>
      </c>
      <c r="AX6470">
        <v>-3.371</v>
      </c>
      <c r="AY6470">
        <v>-3.4319999999999999</v>
      </c>
      <c r="AZ6470">
        <v>-3.5019999999999998</v>
      </c>
      <c r="BA6470">
        <v>-3.637</v>
      </c>
      <c r="BB6470">
        <v>-3.6669999999999998</v>
      </c>
      <c r="BC6470">
        <v>2016</v>
      </c>
    </row>
    <row r="6471" spans="1:55" x14ac:dyDescent="0.25">
      <c r="A6471">
        <v>714</v>
      </c>
      <c r="B6471" t="s">
        <v>1560</v>
      </c>
      <c r="C6471" t="s">
        <v>343</v>
      </c>
      <c r="D6471" t="s">
        <v>1561</v>
      </c>
      <c r="E6471" t="s">
        <v>344</v>
      </c>
      <c r="F6471" t="s">
        <v>345</v>
      </c>
      <c r="G6471" t="s">
        <v>229</v>
      </c>
      <c r="H6471" t="s">
        <v>230</v>
      </c>
    </row>
    <row r="6472" spans="1:55" x14ac:dyDescent="0.25">
      <c r="A6472">
        <v>714</v>
      </c>
      <c r="B6472" t="s">
        <v>1560</v>
      </c>
      <c r="C6472" t="s">
        <v>346</v>
      </c>
      <c r="D6472" t="s">
        <v>1561</v>
      </c>
      <c r="E6472" t="s">
        <v>344</v>
      </c>
      <c r="F6472" t="s">
        <v>345</v>
      </c>
      <c r="G6472" t="s">
        <v>270</v>
      </c>
    </row>
    <row r="6473" spans="1:55" x14ac:dyDescent="0.25">
      <c r="A6473">
        <v>714</v>
      </c>
      <c r="B6473" t="s">
        <v>1560</v>
      </c>
      <c r="C6473" t="s">
        <v>347</v>
      </c>
      <c r="D6473" t="s">
        <v>1561</v>
      </c>
      <c r="E6473" t="s">
        <v>348</v>
      </c>
      <c r="F6473" t="s">
        <v>349</v>
      </c>
      <c r="G6473" t="s">
        <v>229</v>
      </c>
      <c r="H6473" t="s">
        <v>230</v>
      </c>
      <c r="I6473" t="s">
        <v>1566</v>
      </c>
      <c r="J6473" t="s">
        <v>232</v>
      </c>
      <c r="K6473" t="s">
        <v>232</v>
      </c>
      <c r="L6473" t="s">
        <v>232</v>
      </c>
      <c r="M6473" t="s">
        <v>232</v>
      </c>
      <c r="N6473" t="s">
        <v>232</v>
      </c>
      <c r="O6473" t="s">
        <v>232</v>
      </c>
      <c r="P6473" t="s">
        <v>232</v>
      </c>
      <c r="Q6473" t="s">
        <v>232</v>
      </c>
      <c r="R6473" t="s">
        <v>232</v>
      </c>
      <c r="S6473" t="s">
        <v>232</v>
      </c>
      <c r="T6473" t="s">
        <v>232</v>
      </c>
      <c r="U6473" t="s">
        <v>232</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-194.43799999999999</v>
      </c>
      <c r="AX6473">
        <v>-217.10300000000001</v>
      </c>
      <c r="AY6473">
        <v>-261.93299999999999</v>
      </c>
      <c r="AZ6473">
        <v>-301.75099999999998</v>
      </c>
      <c r="BA6473">
        <v>-375.702</v>
      </c>
      <c r="BB6473">
        <v>-404.31200000000001</v>
      </c>
      <c r="BC6473">
        <v>2016</v>
      </c>
    </row>
    <row r="6474" spans="1:55" x14ac:dyDescent="0.25">
      <c r="A6474">
        <v>714</v>
      </c>
      <c r="B6474" t="s">
        <v>1560</v>
      </c>
      <c r="C6474" t="s">
        <v>350</v>
      </c>
      <c r="D6474" t="s">
        <v>1561</v>
      </c>
      <c r="E6474" t="s">
        <v>348</v>
      </c>
      <c r="F6474" t="s">
        <v>349</v>
      </c>
      <c r="G6474" t="s">
        <v>282</v>
      </c>
      <c r="I6474" t="s">
        <v>351</v>
      </c>
      <c r="J6474" t="s">
        <v>232</v>
      </c>
      <c r="K6474" t="s">
        <v>232</v>
      </c>
      <c r="L6474" t="s">
        <v>232</v>
      </c>
      <c r="M6474" t="s">
        <v>232</v>
      </c>
      <c r="N6474" t="s">
        <v>232</v>
      </c>
      <c r="O6474" t="s">
        <v>232</v>
      </c>
      <c r="P6474" t="s">
        <v>232</v>
      </c>
      <c r="Q6474" t="s">
        <v>232</v>
      </c>
      <c r="R6474" t="s">
        <v>232</v>
      </c>
      <c r="S6474" t="s">
        <v>232</v>
      </c>
      <c r="T6474" t="s">
        <v>232</v>
      </c>
      <c r="U6474" t="s">
        <v>232</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0.627</v>
      </c>
      <c r="AK6474">
        <v>-1.1299999999999999</v>
      </c>
      <c r="AL6474">
        <v>1.3540000000000001</v>
      </c>
      <c r="AM6474">
        <v>0.64700000000000002</v>
      </c>
      <c r="AN6474">
        <v>-0.24099999999999999</v>
      </c>
      <c r="AO6474">
        <v>-0.48599999999999999</v>
      </c>
      <c r="AP6474">
        <v>-2.0659999999999998</v>
      </c>
      <c r="AQ6474">
        <v>-0.443</v>
      </c>
      <c r="AR6474">
        <v>-3.2360000000000002</v>
      </c>
      <c r="AS6474">
        <v>-1.901</v>
      </c>
      <c r="AT6474">
        <v>-1.337</v>
      </c>
      <c r="AU6474">
        <v>-1.4990000000000001</v>
      </c>
      <c r="AV6474">
        <v>-1.415</v>
      </c>
      <c r="AW6474">
        <v>-2.113</v>
      </c>
      <c r="AX6474">
        <v>-2.0790000000000002</v>
      </c>
      <c r="AY6474">
        <v>-2.2069999999999999</v>
      </c>
      <c r="AZ6474">
        <v>-2.242</v>
      </c>
      <c r="BA6474">
        <v>-2.472</v>
      </c>
      <c r="BB6474">
        <v>-2.3559999999999999</v>
      </c>
      <c r="BC6474">
        <v>2016</v>
      </c>
    </row>
    <row r="6475" spans="1:55" x14ac:dyDescent="0.25">
      <c r="A6475">
        <v>714</v>
      </c>
      <c r="B6475" t="s">
        <v>1560</v>
      </c>
      <c r="C6475" t="s">
        <v>352</v>
      </c>
      <c r="D6475" t="s">
        <v>1561</v>
      </c>
      <c r="E6475" t="s">
        <v>353</v>
      </c>
      <c r="F6475" t="s">
        <v>354</v>
      </c>
      <c r="G6475" t="s">
        <v>229</v>
      </c>
      <c r="H6475" t="s">
        <v>230</v>
      </c>
    </row>
    <row r="6476" spans="1:55" x14ac:dyDescent="0.25">
      <c r="A6476">
        <v>714</v>
      </c>
      <c r="B6476" t="s">
        <v>1560</v>
      </c>
      <c r="C6476" t="s">
        <v>355</v>
      </c>
      <c r="D6476" t="s">
        <v>1561</v>
      </c>
      <c r="E6476" t="s">
        <v>353</v>
      </c>
      <c r="F6476" t="s">
        <v>354</v>
      </c>
      <c r="G6476" t="s">
        <v>282</v>
      </c>
    </row>
    <row r="6477" spans="1:55" x14ac:dyDescent="0.25">
      <c r="A6477">
        <v>714</v>
      </c>
      <c r="B6477" t="s">
        <v>1560</v>
      </c>
      <c r="C6477" t="s">
        <v>356</v>
      </c>
      <c r="D6477" t="s">
        <v>1561</v>
      </c>
      <c r="E6477" t="s">
        <v>357</v>
      </c>
      <c r="F6477" t="s">
        <v>358</v>
      </c>
      <c r="G6477" t="s">
        <v>229</v>
      </c>
      <c r="H6477" t="s">
        <v>230</v>
      </c>
      <c r="I6477" t="s">
        <v>1566</v>
      </c>
      <c r="J6477" t="s">
        <v>232</v>
      </c>
      <c r="K6477" t="s">
        <v>232</v>
      </c>
      <c r="L6477" t="s">
        <v>232</v>
      </c>
      <c r="M6477" t="s">
        <v>232</v>
      </c>
      <c r="N6477" t="s">
        <v>232</v>
      </c>
      <c r="O6477" t="s">
        <v>232</v>
      </c>
      <c r="P6477" t="s">
        <v>232</v>
      </c>
      <c r="Q6477" t="s">
        <v>232</v>
      </c>
      <c r="R6477" t="s">
        <v>232</v>
      </c>
      <c r="S6477" t="s">
        <v>232</v>
      </c>
      <c r="T6477" t="s">
        <v>232</v>
      </c>
      <c r="U6477" t="s">
        <v>232</v>
      </c>
      <c r="V6477" t="s">
        <v>232</v>
      </c>
      <c r="W6477" t="s">
        <v>232</v>
      </c>
      <c r="X6477" t="s">
        <v>232</v>
      </c>
      <c r="Y6477">
        <v>388.291</v>
      </c>
      <c r="Z6477">
        <v>407.56400000000002</v>
      </c>
      <c r="AA6477">
        <v>468.23200000000003</v>
      </c>
      <c r="AB6477">
        <v>503.584</v>
      </c>
      <c r="AC6477">
        <v>564.24199999999996</v>
      </c>
      <c r="AD6477">
        <v>693.08500000000004</v>
      </c>
      <c r="AE6477">
        <v>731.82500000000005</v>
      </c>
      <c r="AF6477">
        <v>860.45299999999997</v>
      </c>
      <c r="AG6477">
        <v>914.65200000000004</v>
      </c>
      <c r="AH6477" s="52">
        <v>1110.54</v>
      </c>
      <c r="AI6477">
        <v>964.80399999999997</v>
      </c>
      <c r="AJ6477">
        <v>412.05</v>
      </c>
      <c r="AK6477">
        <v>491.9</v>
      </c>
      <c r="AL6477">
        <v>517.87099999999998</v>
      </c>
      <c r="AM6477">
        <v>556.03899999999999</v>
      </c>
      <c r="AN6477">
        <v>648.38</v>
      </c>
      <c r="AO6477">
        <v>649.01800000000003</v>
      </c>
      <c r="AP6477">
        <v>849.86099999999999</v>
      </c>
      <c r="AQ6477" s="52">
        <v>1024.18</v>
      </c>
      <c r="AR6477" s="52">
        <v>1451.79</v>
      </c>
      <c r="AS6477" s="52">
        <v>1772.15</v>
      </c>
      <c r="AT6477" s="52">
        <v>2196.0500000000002</v>
      </c>
      <c r="AU6477" s="52">
        <v>2773.91</v>
      </c>
      <c r="AV6477" s="52">
        <v>3329.89</v>
      </c>
      <c r="AW6477" s="52">
        <v>4599.99</v>
      </c>
      <c r="AX6477" s="52">
        <v>5353.46</v>
      </c>
      <c r="AY6477" s="52">
        <v>6229.35</v>
      </c>
      <c r="AZ6477" s="52">
        <v>7297.69</v>
      </c>
      <c r="BA6477" s="52">
        <v>8447.8700000000008</v>
      </c>
      <c r="BB6477" s="52">
        <v>9687.0499999999993</v>
      </c>
      <c r="BC6477">
        <v>2016</v>
      </c>
    </row>
    <row r="6478" spans="1:55" x14ac:dyDescent="0.25">
      <c r="A6478">
        <v>714</v>
      </c>
      <c r="B6478" t="s">
        <v>1560</v>
      </c>
      <c r="C6478" t="s">
        <v>359</v>
      </c>
      <c r="D6478" t="s">
        <v>1561</v>
      </c>
      <c r="E6478" t="s">
        <v>357</v>
      </c>
      <c r="F6478" t="s">
        <v>358</v>
      </c>
      <c r="G6478" t="s">
        <v>282</v>
      </c>
      <c r="I6478" t="s">
        <v>360</v>
      </c>
      <c r="J6478" t="s">
        <v>232</v>
      </c>
      <c r="K6478" t="s">
        <v>232</v>
      </c>
      <c r="L6478" t="s">
        <v>232</v>
      </c>
      <c r="M6478" t="s">
        <v>232</v>
      </c>
      <c r="N6478" t="s">
        <v>232</v>
      </c>
      <c r="O6478" t="s">
        <v>232</v>
      </c>
      <c r="P6478" t="s">
        <v>232</v>
      </c>
      <c r="Q6478" t="s">
        <v>232</v>
      </c>
      <c r="R6478" t="s">
        <v>232</v>
      </c>
      <c r="S6478" t="s">
        <v>232</v>
      </c>
      <c r="T6478" t="s">
        <v>232</v>
      </c>
      <c r="U6478" t="s">
        <v>232</v>
      </c>
      <c r="V6478" t="s">
        <v>232</v>
      </c>
      <c r="W6478" t="s">
        <v>232</v>
      </c>
      <c r="X6478" t="s">
        <v>232</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23.695</v>
      </c>
      <c r="AK6478">
        <v>23.513000000000002</v>
      </c>
      <c r="AL6478">
        <v>19.483000000000001</v>
      </c>
      <c r="AM6478">
        <v>18.189</v>
      </c>
      <c r="AN6478">
        <v>19.257000000000001</v>
      </c>
      <c r="AO6478">
        <v>16.654</v>
      </c>
      <c r="AP6478">
        <v>18.911000000000001</v>
      </c>
      <c r="AQ6478">
        <v>20.779</v>
      </c>
      <c r="AR6478">
        <v>26.56</v>
      </c>
      <c r="AS6478">
        <v>29.693999999999999</v>
      </c>
      <c r="AT6478">
        <v>32.914000000000001</v>
      </c>
      <c r="AU6478">
        <v>36.494</v>
      </c>
      <c r="AV6478">
        <v>40.658000000000001</v>
      </c>
      <c r="AW6478">
        <v>49.997</v>
      </c>
      <c r="AX6478">
        <v>51.262999999999998</v>
      </c>
      <c r="AY6478">
        <v>52.49</v>
      </c>
      <c r="AZ6478">
        <v>54.210999999999999</v>
      </c>
      <c r="BA6478">
        <v>55.581000000000003</v>
      </c>
      <c r="BB6478">
        <v>56.448</v>
      </c>
      <c r="BC6478">
        <v>2016</v>
      </c>
    </row>
    <row r="6479" spans="1:55" x14ac:dyDescent="0.25">
      <c r="A6479">
        <v>714</v>
      </c>
      <c r="B6479" t="s">
        <v>1560</v>
      </c>
      <c r="C6479" t="s">
        <v>361</v>
      </c>
      <c r="D6479" t="s">
        <v>1561</v>
      </c>
      <c r="E6479" t="s">
        <v>362</v>
      </c>
      <c r="F6479" t="s">
        <v>363</v>
      </c>
      <c r="G6479" t="s">
        <v>229</v>
      </c>
      <c r="H6479" t="s">
        <v>230</v>
      </c>
      <c r="I6479" t="s">
        <v>1566</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52">
        <v>1206</v>
      </c>
      <c r="AI6479" s="52">
        <v>1440</v>
      </c>
      <c r="AJ6479" s="52">
        <v>1739</v>
      </c>
      <c r="AK6479" s="52">
        <v>2092</v>
      </c>
      <c r="AL6479" s="52">
        <v>2658</v>
      </c>
      <c r="AM6479" s="52">
        <v>3057</v>
      </c>
      <c r="AN6479" s="52">
        <v>3367</v>
      </c>
      <c r="AO6479" s="52">
        <v>3897</v>
      </c>
      <c r="AP6479" s="52">
        <v>4494</v>
      </c>
      <c r="AQ6479" s="52">
        <v>4929</v>
      </c>
      <c r="AR6479" s="52">
        <v>5466</v>
      </c>
      <c r="AS6479" s="52">
        <v>5968</v>
      </c>
      <c r="AT6479" s="52">
        <v>6672</v>
      </c>
      <c r="AU6479" s="52">
        <v>7601</v>
      </c>
      <c r="AV6479" s="52">
        <v>8190</v>
      </c>
      <c r="AW6479" s="52">
        <v>9200.51</v>
      </c>
      <c r="AX6479" s="52">
        <v>10443.040000000001</v>
      </c>
      <c r="AY6479" s="52">
        <v>11867.69</v>
      </c>
      <c r="AZ6479" s="52">
        <v>13461.75</v>
      </c>
      <c r="BA6479" s="52">
        <v>15199.23</v>
      </c>
      <c r="BB6479" s="52">
        <v>17160.97</v>
      </c>
      <c r="BC6479">
        <v>2016</v>
      </c>
    </row>
    <row r="6480" spans="1:55" x14ac:dyDescent="0.25">
      <c r="A6480">
        <v>714</v>
      </c>
      <c r="B6480" t="s">
        <v>1560</v>
      </c>
      <c r="C6480" t="s">
        <v>364</v>
      </c>
      <c r="D6480" t="s">
        <v>1561</v>
      </c>
      <c r="E6480" t="s">
        <v>365</v>
      </c>
      <c r="F6480" t="s">
        <v>366</v>
      </c>
      <c r="G6480" t="s">
        <v>242</v>
      </c>
      <c r="H6480" t="s">
        <v>230</v>
      </c>
      <c r="I6480" t="s">
        <v>1567</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-6.5000000000000002E-2</v>
      </c>
      <c r="AJ6480">
        <v>-0.13900000000000001</v>
      </c>
      <c r="AK6480">
        <v>-8.5000000000000006E-2</v>
      </c>
      <c r="AL6480">
        <v>-0.82499999999999996</v>
      </c>
      <c r="AM6480">
        <v>-0.61099999999999999</v>
      </c>
      <c r="AN6480">
        <v>-0.41399999999999998</v>
      </c>
      <c r="AO6480">
        <v>-0.48599999999999999</v>
      </c>
      <c r="AP6480">
        <v>-0.73299999999999998</v>
      </c>
      <c r="AQ6480">
        <v>-0.66200000000000003</v>
      </c>
      <c r="AR6480">
        <v>-0.94199999999999995</v>
      </c>
      <c r="AS6480">
        <v>-1.1060000000000001</v>
      </c>
      <c r="AT6480">
        <v>-1.2110000000000001</v>
      </c>
      <c r="AU6480">
        <v>-0.622</v>
      </c>
      <c r="AV6480">
        <v>-0.73799999999999999</v>
      </c>
      <c r="AW6480">
        <v>-0.93600000000000005</v>
      </c>
      <c r="AX6480">
        <v>-0.96</v>
      </c>
      <c r="AY6480">
        <v>-1.0029999999999999</v>
      </c>
      <c r="AZ6480">
        <v>-1.0780000000000001</v>
      </c>
      <c r="BA6480">
        <v>-1.169</v>
      </c>
      <c r="BB6480">
        <v>-1.272</v>
      </c>
      <c r="BC6480">
        <v>2017</v>
      </c>
    </row>
    <row r="6481" spans="1:55" x14ac:dyDescent="0.25">
      <c r="A6481">
        <v>714</v>
      </c>
      <c r="B6481" t="s">
        <v>1560</v>
      </c>
      <c r="C6481" t="s">
        <v>368</v>
      </c>
      <c r="D6481" t="s">
        <v>1561</v>
      </c>
      <c r="E6481" t="s">
        <v>365</v>
      </c>
      <c r="F6481" t="s">
        <v>366</v>
      </c>
      <c r="G6481" t="s">
        <v>282</v>
      </c>
      <c r="I6481" t="s">
        <v>369</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-2.5259999999999998</v>
      </c>
      <c r="AJ6481">
        <v>-4.4089999999999998</v>
      </c>
      <c r="AK6481">
        <v>-2.23</v>
      </c>
      <c r="AL6481">
        <v>-16.957999999999998</v>
      </c>
      <c r="AM6481">
        <v>-11.35</v>
      </c>
      <c r="AN6481">
        <v>-7.1639999999999997</v>
      </c>
      <c r="AO6481">
        <v>-7.4809999999999999</v>
      </c>
      <c r="AP6481">
        <v>-10.021000000000001</v>
      </c>
      <c r="AQ6481">
        <v>-8.68</v>
      </c>
      <c r="AR6481">
        <v>-11.760999999999999</v>
      </c>
      <c r="AS6481">
        <v>-13.34</v>
      </c>
      <c r="AT6481">
        <v>-14.289</v>
      </c>
      <c r="AU6481">
        <v>-6.8010000000000002</v>
      </c>
      <c r="AV6481">
        <v>-7.7629999999999999</v>
      </c>
      <c r="AW6481">
        <v>-9.1660000000000004</v>
      </c>
      <c r="AX6481">
        <v>-8.6809999999999992</v>
      </c>
      <c r="AY6481">
        <v>-8.3360000000000003</v>
      </c>
      <c r="AZ6481">
        <v>-8.1969999999999992</v>
      </c>
      <c r="BA6481">
        <v>-8.1039999999999992</v>
      </c>
      <c r="BB6481">
        <v>-8.0489999999999995</v>
      </c>
      <c r="BC6481">
        <v>2017</v>
      </c>
    </row>
    <row r="6482" spans="1:55" x14ac:dyDescent="0.25">
      <c r="A6482">
        <v>862</v>
      </c>
      <c r="B6482" t="s">
        <v>1568</v>
      </c>
      <c r="C6482" t="s">
        <v>225</v>
      </c>
      <c r="D6482" t="s">
        <v>1569</v>
      </c>
      <c r="E6482" t="s">
        <v>227</v>
      </c>
      <c r="F6482" t="s">
        <v>228</v>
      </c>
      <c r="G6482" t="s">
        <v>229</v>
      </c>
      <c r="H6482" t="s">
        <v>230</v>
      </c>
      <c r="I6482" t="s">
        <v>1570</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1.639</v>
      </c>
      <c r="AN6482">
        <v>1.607</v>
      </c>
      <c r="AO6482">
        <v>1.696</v>
      </c>
      <c r="AP6482">
        <v>1.704</v>
      </c>
      <c r="AQ6482">
        <v>1.671</v>
      </c>
      <c r="AR6482">
        <v>1.6910000000000001</v>
      </c>
      <c r="AS6482">
        <v>1.7190000000000001</v>
      </c>
      <c r="AT6482">
        <v>1.8420000000000001</v>
      </c>
      <c r="AU6482">
        <v>1.8919999999999999</v>
      </c>
      <c r="AV6482">
        <v>1.9059999999999999</v>
      </c>
      <c r="AW6482">
        <v>1.968</v>
      </c>
      <c r="AX6482">
        <v>2.0590000000000002</v>
      </c>
      <c r="AY6482">
        <v>2.1040000000000001</v>
      </c>
      <c r="AZ6482">
        <v>2.1509999999999998</v>
      </c>
      <c r="BA6482">
        <v>2.1989999999999998</v>
      </c>
      <c r="BB6482">
        <v>2.2490000000000001</v>
      </c>
      <c r="BC6482">
        <v>2017</v>
      </c>
    </row>
    <row r="6483" spans="1:55" x14ac:dyDescent="0.25">
      <c r="A6483">
        <v>862</v>
      </c>
      <c r="B6483" t="s">
        <v>1568</v>
      </c>
      <c r="C6483" t="s">
        <v>233</v>
      </c>
      <c r="D6483" t="s">
        <v>1569</v>
      </c>
      <c r="E6483" t="s">
        <v>227</v>
      </c>
      <c r="F6483" t="s">
        <v>234</v>
      </c>
      <c r="G6483" t="s">
        <v>235</v>
      </c>
      <c r="I6483" t="s">
        <v>236</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-6.0620000000000003</v>
      </c>
      <c r="AN6483">
        <v>-1.9630000000000001</v>
      </c>
      <c r="AO6483">
        <v>5.5529999999999999</v>
      </c>
      <c r="AP6483">
        <v>0.439</v>
      </c>
      <c r="AQ6483">
        <v>-1.931</v>
      </c>
      <c r="AR6483">
        <v>1.1970000000000001</v>
      </c>
      <c r="AS6483">
        <v>1.6519999999999999</v>
      </c>
      <c r="AT6483">
        <v>7.1689999999999996</v>
      </c>
      <c r="AU6483">
        <v>2.7050000000000001</v>
      </c>
      <c r="AV6483">
        <v>0.72399999999999998</v>
      </c>
      <c r="AW6483">
        <v>3.2559999999999998</v>
      </c>
      <c r="AX6483">
        <v>4.6470000000000002</v>
      </c>
      <c r="AY6483">
        <v>2.1920000000000002</v>
      </c>
      <c r="AZ6483">
        <v>2.23</v>
      </c>
      <c r="BA6483">
        <v>2.2389999999999999</v>
      </c>
      <c r="BB6483">
        <v>2.2389999999999999</v>
      </c>
      <c r="BC6483">
        <v>2017</v>
      </c>
    </row>
    <row r="6484" spans="1:55" x14ac:dyDescent="0.25">
      <c r="A6484">
        <v>862</v>
      </c>
      <c r="B6484" t="s">
        <v>1568</v>
      </c>
      <c r="C6484" t="s">
        <v>237</v>
      </c>
      <c r="D6484" t="s">
        <v>1569</v>
      </c>
      <c r="E6484" t="s">
        <v>238</v>
      </c>
      <c r="F6484" t="s">
        <v>239</v>
      </c>
      <c r="G6484" t="s">
        <v>229</v>
      </c>
      <c r="H6484" t="s">
        <v>230</v>
      </c>
      <c r="I6484" t="s">
        <v>1570</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1.6679999999999999</v>
      </c>
      <c r="AN6484">
        <v>1.621</v>
      </c>
      <c r="AO6484">
        <v>1.7649999999999999</v>
      </c>
      <c r="AP6484">
        <v>1.843</v>
      </c>
      <c r="AQ6484">
        <v>1.839</v>
      </c>
      <c r="AR6484">
        <v>1.8660000000000001</v>
      </c>
      <c r="AS6484">
        <v>1.9490000000000001</v>
      </c>
      <c r="AT6484">
        <v>2.0550000000000002</v>
      </c>
      <c r="AU6484">
        <v>2.133</v>
      </c>
      <c r="AV6484">
        <v>2.2109999999999999</v>
      </c>
      <c r="AW6484">
        <v>2.399</v>
      </c>
      <c r="AX6484">
        <v>2.6160000000000001</v>
      </c>
      <c r="AY6484">
        <v>2.766</v>
      </c>
      <c r="AZ6484">
        <v>2.907</v>
      </c>
      <c r="BA6484">
        <v>3.0550000000000002</v>
      </c>
      <c r="BB6484">
        <v>3.2109999999999999</v>
      </c>
      <c r="BC6484">
        <v>2017</v>
      </c>
    </row>
    <row r="6485" spans="1:55" x14ac:dyDescent="0.25">
      <c r="A6485">
        <v>862</v>
      </c>
      <c r="B6485" t="s">
        <v>1568</v>
      </c>
      <c r="C6485" t="s">
        <v>240</v>
      </c>
      <c r="D6485" t="s">
        <v>1569</v>
      </c>
      <c r="E6485" t="s">
        <v>238</v>
      </c>
      <c r="F6485" t="s">
        <v>241</v>
      </c>
      <c r="G6485" t="s">
        <v>242</v>
      </c>
      <c r="H6485" t="s">
        <v>230</v>
      </c>
      <c r="I6485" t="s">
        <v>243</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0.58599999999999997</v>
      </c>
      <c r="AN6485">
        <v>0.63900000000000001</v>
      </c>
      <c r="AO6485">
        <v>0.73899999999999999</v>
      </c>
      <c r="AP6485">
        <v>0.80100000000000005</v>
      </c>
      <c r="AQ6485">
        <v>0.80500000000000005</v>
      </c>
      <c r="AR6485">
        <v>0.80400000000000005</v>
      </c>
      <c r="AS6485">
        <v>0.80400000000000005</v>
      </c>
      <c r="AT6485">
        <v>0.78600000000000003</v>
      </c>
      <c r="AU6485">
        <v>0.84099999999999997</v>
      </c>
      <c r="AV6485">
        <v>0.86099999999999999</v>
      </c>
      <c r="AW6485">
        <v>0.90200000000000002</v>
      </c>
      <c r="AX6485">
        <v>0.96</v>
      </c>
      <c r="AY6485">
        <v>0.996</v>
      </c>
      <c r="AZ6485">
        <v>1.0369999999999999</v>
      </c>
      <c r="BA6485">
        <v>1.08</v>
      </c>
      <c r="BB6485">
        <v>1.1240000000000001</v>
      </c>
      <c r="BC6485">
        <v>2017</v>
      </c>
    </row>
    <row r="6486" spans="1:55" x14ac:dyDescent="0.25">
      <c r="A6486">
        <v>862</v>
      </c>
      <c r="B6486" t="s">
        <v>1568</v>
      </c>
      <c r="C6486" t="s">
        <v>244</v>
      </c>
      <c r="D6486" t="s">
        <v>1569</v>
      </c>
      <c r="E6486" t="s">
        <v>238</v>
      </c>
      <c r="F6486" t="s">
        <v>245</v>
      </c>
      <c r="G6486" t="s">
        <v>246</v>
      </c>
      <c r="H6486" t="s">
        <v>230</v>
      </c>
      <c r="I6486" t="s">
        <v>243</v>
      </c>
      <c r="J6486">
        <v>0.21099999999999999</v>
      </c>
      <c r="K6486">
        <v>0.21</v>
      </c>
      <c r="L6486">
        <v>0.221</v>
      </c>
      <c r="M6486">
        <v>0.23</v>
      </c>
      <c r="N6486">
        <v>0.24299999999999999</v>
      </c>
      <c r="O6486">
        <v>0.26600000000000001</v>
      </c>
      <c r="P6486">
        <v>0.28399999999999997</v>
      </c>
      <c r="Q6486">
        <v>0.29299999999999998</v>
      </c>
      <c r="R6486">
        <v>0.312</v>
      </c>
      <c r="S6486">
        <v>0.34300000000000003</v>
      </c>
      <c r="T6486">
        <v>0.33300000000000002</v>
      </c>
      <c r="U6486">
        <v>0.33500000000000002</v>
      </c>
      <c r="V6486">
        <v>0.35699999999999998</v>
      </c>
      <c r="W6486">
        <v>0.372</v>
      </c>
      <c r="X6486">
        <v>0.40400000000000003</v>
      </c>
      <c r="Y6486">
        <v>0.44</v>
      </c>
      <c r="Z6486">
        <v>0.48</v>
      </c>
      <c r="AA6486">
        <v>0.49199999999999999</v>
      </c>
      <c r="AB6486">
        <v>0.503</v>
      </c>
      <c r="AC6486">
        <v>0.50700000000000001</v>
      </c>
      <c r="AD6486">
        <v>0.54500000000000004</v>
      </c>
      <c r="AE6486">
        <v>0.59799999999999998</v>
      </c>
      <c r="AF6486">
        <v>0.64200000000000002</v>
      </c>
      <c r="AG6486">
        <v>0.68799999999999994</v>
      </c>
      <c r="AH6486">
        <v>0.72899999999999998</v>
      </c>
      <c r="AI6486">
        <v>0.80100000000000005</v>
      </c>
      <c r="AJ6486">
        <v>0.84299999999999997</v>
      </c>
      <c r="AK6486">
        <v>0.87</v>
      </c>
      <c r="AL6486">
        <v>0.91800000000000004</v>
      </c>
      <c r="AM6486">
        <v>0.86899999999999999</v>
      </c>
      <c r="AN6486">
        <v>0.86199999999999999</v>
      </c>
      <c r="AO6486">
        <v>0.92900000000000005</v>
      </c>
      <c r="AP6486">
        <v>0.95099999999999996</v>
      </c>
      <c r="AQ6486">
        <v>0.94899999999999995</v>
      </c>
      <c r="AR6486">
        <v>0.97799999999999998</v>
      </c>
      <c r="AS6486">
        <v>1.0049999999999999</v>
      </c>
      <c r="AT6486">
        <v>1.089</v>
      </c>
      <c r="AU6486">
        <v>1.1399999999999999</v>
      </c>
      <c r="AV6486">
        <v>1.1739999999999999</v>
      </c>
      <c r="AW6486">
        <v>1.234</v>
      </c>
      <c r="AX6486">
        <v>1.3180000000000001</v>
      </c>
      <c r="AY6486">
        <v>1.375</v>
      </c>
      <c r="AZ6486">
        <v>1.4350000000000001</v>
      </c>
      <c r="BA6486">
        <v>1.4970000000000001</v>
      </c>
      <c r="BB6486">
        <v>1.5629999999999999</v>
      </c>
      <c r="BC6486">
        <v>2017</v>
      </c>
    </row>
    <row r="6487" spans="1:55" x14ac:dyDescent="0.25">
      <c r="A6487">
        <v>862</v>
      </c>
      <c r="B6487" t="s">
        <v>1568</v>
      </c>
      <c r="C6487" t="s">
        <v>247</v>
      </c>
      <c r="D6487" t="s">
        <v>1569</v>
      </c>
      <c r="E6487" t="s">
        <v>248</v>
      </c>
      <c r="F6487" t="s">
        <v>249</v>
      </c>
      <c r="G6487" t="s">
        <v>250</v>
      </c>
      <c r="I6487" t="s">
        <v>251</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101.732</v>
      </c>
      <c r="AN6487">
        <v>100.875</v>
      </c>
      <c r="AO6487">
        <v>104.051</v>
      </c>
      <c r="AP6487">
        <v>108.164</v>
      </c>
      <c r="AQ6487">
        <v>110.05200000000001</v>
      </c>
      <c r="AR6487">
        <v>110.377</v>
      </c>
      <c r="AS6487">
        <v>113.38500000000001</v>
      </c>
      <c r="AT6487">
        <v>111.57299999999999</v>
      </c>
      <c r="AU6487">
        <v>112.755</v>
      </c>
      <c r="AV6487">
        <v>116.021</v>
      </c>
      <c r="AW6487">
        <v>121.90900000000001</v>
      </c>
      <c r="AX6487">
        <v>127.03100000000001</v>
      </c>
      <c r="AY6487">
        <v>131.465</v>
      </c>
      <c r="AZ6487">
        <v>135.13399999999999</v>
      </c>
      <c r="BA6487">
        <v>138.90600000000001</v>
      </c>
      <c r="BB6487">
        <v>142.79499999999999</v>
      </c>
      <c r="BC6487">
        <v>2017</v>
      </c>
    </row>
    <row r="6488" spans="1:55" x14ac:dyDescent="0.25">
      <c r="A6488">
        <v>862</v>
      </c>
      <c r="B6488" t="s">
        <v>1568</v>
      </c>
      <c r="C6488" t="s">
        <v>252</v>
      </c>
      <c r="D6488" t="s">
        <v>1569</v>
      </c>
      <c r="E6488" t="s">
        <v>253</v>
      </c>
      <c r="F6488" t="s">
        <v>254</v>
      </c>
      <c r="G6488" t="s">
        <v>229</v>
      </c>
      <c r="H6488" t="s">
        <v>220</v>
      </c>
      <c r="I6488" t="s">
        <v>255</v>
      </c>
      <c r="J6488" t="s">
        <v>232</v>
      </c>
      <c r="K6488" t="s">
        <v>232</v>
      </c>
      <c r="L6488" t="s">
        <v>232</v>
      </c>
      <c r="M6488" t="s">
        <v>232</v>
      </c>
      <c r="N6488" t="s">
        <v>232</v>
      </c>
      <c r="O6488" t="s">
        <v>232</v>
      </c>
      <c r="P6488" t="s">
        <v>232</v>
      </c>
      <c r="Q6488" t="s">
        <v>232</v>
      </c>
      <c r="R6488" t="s">
        <v>232</v>
      </c>
      <c r="S6488" t="s">
        <v>232</v>
      </c>
      <c r="T6488" t="s">
        <v>232</v>
      </c>
      <c r="U6488" t="s">
        <v>232</v>
      </c>
      <c r="V6488" t="s">
        <v>232</v>
      </c>
      <c r="W6488" t="s">
        <v>232</v>
      </c>
      <c r="X6488" t="s">
        <v>232</v>
      </c>
      <c r="Y6488" t="s">
        <v>232</v>
      </c>
      <c r="Z6488" t="s">
        <v>232</v>
      </c>
      <c r="AA6488" t="s">
        <v>232</v>
      </c>
      <c r="AB6488" s="52">
        <v>6927.13</v>
      </c>
      <c r="AC6488" s="52">
        <v>6852.39</v>
      </c>
      <c r="AD6488" s="52">
        <v>7166.13</v>
      </c>
      <c r="AE6488" s="52">
        <v>7653.81</v>
      </c>
      <c r="AF6488" s="52">
        <v>8039.87</v>
      </c>
      <c r="AG6488" s="52">
        <v>8407.5400000000009</v>
      </c>
      <c r="AH6488" s="52">
        <v>8612.85</v>
      </c>
      <c r="AI6488" s="52">
        <v>9126.08</v>
      </c>
      <c r="AJ6488" s="52">
        <v>9260.69</v>
      </c>
      <c r="AK6488" s="52">
        <v>9244.85</v>
      </c>
      <c r="AL6488" s="52">
        <v>9508.92</v>
      </c>
      <c r="AM6488" s="52">
        <v>8869.67</v>
      </c>
      <c r="AN6488" s="52">
        <v>8631.16</v>
      </c>
      <c r="AO6488" s="52">
        <v>9039.5400000000009</v>
      </c>
      <c r="AP6488" s="52">
        <v>9005.8700000000008</v>
      </c>
      <c r="AQ6488" s="52">
        <v>8759.57</v>
      </c>
      <c r="AR6488" s="52">
        <v>8793.73</v>
      </c>
      <c r="AS6488" s="52">
        <v>8871.19</v>
      </c>
      <c r="AT6488" s="52">
        <v>9406.0300000000007</v>
      </c>
      <c r="AU6488" s="52">
        <v>9576.08</v>
      </c>
      <c r="AV6488" s="52">
        <v>9561.19</v>
      </c>
      <c r="AW6488" s="52">
        <v>9786.26</v>
      </c>
      <c r="AX6488" s="52">
        <v>10151.57</v>
      </c>
      <c r="AY6488" s="52">
        <v>10283.52</v>
      </c>
      <c r="AZ6488" s="52">
        <v>10421.030000000001</v>
      </c>
      <c r="BA6488" s="52">
        <v>10561.27</v>
      </c>
      <c r="BB6488" s="52">
        <v>10703.41</v>
      </c>
      <c r="BC6488">
        <v>2016</v>
      </c>
    </row>
    <row r="6489" spans="1:55" x14ac:dyDescent="0.25">
      <c r="A6489">
        <v>862</v>
      </c>
      <c r="B6489" t="s">
        <v>1568</v>
      </c>
      <c r="C6489" t="s">
        <v>256</v>
      </c>
      <c r="D6489" t="s">
        <v>1569</v>
      </c>
      <c r="E6489" t="s">
        <v>253</v>
      </c>
      <c r="F6489" t="s">
        <v>257</v>
      </c>
      <c r="G6489" t="s">
        <v>258</v>
      </c>
      <c r="H6489" t="s">
        <v>220</v>
      </c>
      <c r="I6489" t="s">
        <v>255</v>
      </c>
      <c r="J6489" t="s">
        <v>232</v>
      </c>
      <c r="K6489" t="s">
        <v>232</v>
      </c>
      <c r="L6489" t="s">
        <v>232</v>
      </c>
      <c r="M6489" t="s">
        <v>232</v>
      </c>
      <c r="N6489" t="s">
        <v>232</v>
      </c>
      <c r="O6489" t="s">
        <v>232</v>
      </c>
      <c r="P6489" t="s">
        <v>232</v>
      </c>
      <c r="Q6489" t="s">
        <v>232</v>
      </c>
      <c r="R6489" t="s">
        <v>232</v>
      </c>
      <c r="S6489" t="s">
        <v>232</v>
      </c>
      <c r="T6489" t="s">
        <v>232</v>
      </c>
      <c r="U6489" t="s">
        <v>232</v>
      </c>
      <c r="V6489" t="s">
        <v>232</v>
      </c>
      <c r="W6489" t="s">
        <v>232</v>
      </c>
      <c r="X6489" t="s">
        <v>232</v>
      </c>
      <c r="Y6489" t="s">
        <v>232</v>
      </c>
      <c r="Z6489" t="s">
        <v>232</v>
      </c>
      <c r="AA6489" t="s">
        <v>232</v>
      </c>
      <c r="AB6489" s="52">
        <v>3792.99</v>
      </c>
      <c r="AC6489" s="52">
        <v>3752.07</v>
      </c>
      <c r="AD6489" s="52">
        <v>3923.86</v>
      </c>
      <c r="AE6489" s="52">
        <v>4190.8900000000003</v>
      </c>
      <c r="AF6489" s="52">
        <v>4402.28</v>
      </c>
      <c r="AG6489" s="52">
        <v>4603.6000000000004</v>
      </c>
      <c r="AH6489" s="52">
        <v>4716.0200000000004</v>
      </c>
      <c r="AI6489" s="52">
        <v>4997.04</v>
      </c>
      <c r="AJ6489" s="52">
        <v>5070.75</v>
      </c>
      <c r="AK6489" s="52">
        <v>5062.08</v>
      </c>
      <c r="AL6489" s="52">
        <v>5206.67</v>
      </c>
      <c r="AM6489" s="52">
        <v>4856.6400000000003</v>
      </c>
      <c r="AN6489" s="52">
        <v>4726.05</v>
      </c>
      <c r="AO6489" s="52">
        <v>4949.66</v>
      </c>
      <c r="AP6489" s="52">
        <v>4931.22</v>
      </c>
      <c r="AQ6489" s="52">
        <v>4796.3599999999997</v>
      </c>
      <c r="AR6489" s="52">
        <v>4815.0600000000004</v>
      </c>
      <c r="AS6489" s="52">
        <v>4857.4799999999996</v>
      </c>
      <c r="AT6489" s="52">
        <v>5150.33</v>
      </c>
      <c r="AU6489" s="52">
        <v>5243.44</v>
      </c>
      <c r="AV6489" s="52">
        <v>5235.29</v>
      </c>
      <c r="AW6489" s="52">
        <v>5358.53</v>
      </c>
      <c r="AX6489" s="52">
        <v>5558.56</v>
      </c>
      <c r="AY6489" s="52">
        <v>5630.81</v>
      </c>
      <c r="AZ6489" s="52">
        <v>5706.1</v>
      </c>
      <c r="BA6489" s="52">
        <v>5782.89</v>
      </c>
      <c r="BB6489" s="52">
        <v>5860.72</v>
      </c>
      <c r="BC6489">
        <v>2016</v>
      </c>
    </row>
    <row r="6490" spans="1:55" x14ac:dyDescent="0.25">
      <c r="A6490">
        <v>862</v>
      </c>
      <c r="B6490" t="s">
        <v>1568</v>
      </c>
      <c r="C6490" t="s">
        <v>259</v>
      </c>
      <c r="D6490" t="s">
        <v>1569</v>
      </c>
      <c r="E6490" t="s">
        <v>260</v>
      </c>
      <c r="F6490" t="s">
        <v>261</v>
      </c>
      <c r="G6490" t="s">
        <v>229</v>
      </c>
      <c r="H6490" t="s">
        <v>220</v>
      </c>
      <c r="I6490" t="s">
        <v>262</v>
      </c>
      <c r="J6490" t="s">
        <v>232</v>
      </c>
      <c r="K6490" t="s">
        <v>232</v>
      </c>
      <c r="L6490" t="s">
        <v>232</v>
      </c>
      <c r="M6490" t="s">
        <v>232</v>
      </c>
      <c r="N6490" t="s">
        <v>232</v>
      </c>
      <c r="O6490" t="s">
        <v>232</v>
      </c>
      <c r="P6490" t="s">
        <v>232</v>
      </c>
      <c r="Q6490" t="s">
        <v>232</v>
      </c>
      <c r="R6490" t="s">
        <v>232</v>
      </c>
      <c r="S6490" t="s">
        <v>232</v>
      </c>
      <c r="T6490" t="s">
        <v>232</v>
      </c>
      <c r="U6490" t="s">
        <v>232</v>
      </c>
      <c r="V6490" t="s">
        <v>232</v>
      </c>
      <c r="W6490" t="s">
        <v>232</v>
      </c>
      <c r="X6490" t="s">
        <v>232</v>
      </c>
      <c r="Y6490" t="s">
        <v>232</v>
      </c>
      <c r="Z6490" t="s">
        <v>232</v>
      </c>
      <c r="AA6490" t="s">
        <v>232</v>
      </c>
      <c r="AB6490" s="52">
        <v>4439.1099999999997</v>
      </c>
      <c r="AC6490" s="52">
        <v>4410.71</v>
      </c>
      <c r="AD6490" s="52">
        <v>4708.3599999999997</v>
      </c>
      <c r="AE6490" s="52">
        <v>5198.1000000000004</v>
      </c>
      <c r="AF6490" s="52">
        <v>5541.18</v>
      </c>
      <c r="AG6490" s="52">
        <v>5942.19</v>
      </c>
      <c r="AH6490" s="52">
        <v>6517.84</v>
      </c>
      <c r="AI6490" s="52">
        <v>7182.14</v>
      </c>
      <c r="AJ6490" s="52">
        <v>7672.47</v>
      </c>
      <c r="AK6490" s="52">
        <v>8232.93</v>
      </c>
      <c r="AL6490" s="52">
        <v>9240.3700000000008</v>
      </c>
      <c r="AM6490" s="52">
        <v>9023.27</v>
      </c>
      <c r="AN6490" s="52">
        <v>8706.69</v>
      </c>
      <c r="AO6490" s="52">
        <v>9405.73</v>
      </c>
      <c r="AP6490" s="52">
        <v>9741.09</v>
      </c>
      <c r="AQ6490" s="52">
        <v>9640.0499999999993</v>
      </c>
      <c r="AR6490" s="52">
        <v>9706.27</v>
      </c>
      <c r="AS6490" s="52">
        <v>10058.58</v>
      </c>
      <c r="AT6490" s="52">
        <v>10494.63</v>
      </c>
      <c r="AU6490" s="52">
        <v>10797.49</v>
      </c>
      <c r="AV6490" s="52">
        <v>11092.99</v>
      </c>
      <c r="AW6490" s="52">
        <v>11930.32</v>
      </c>
      <c r="AX6490" s="52">
        <v>12895.65</v>
      </c>
      <c r="AY6490" s="52">
        <v>13519.28</v>
      </c>
      <c r="AZ6490" s="52">
        <v>14082.39</v>
      </c>
      <c r="BA6490" s="52">
        <v>14670.21</v>
      </c>
      <c r="BB6490" s="52">
        <v>15283.93</v>
      </c>
      <c r="BC6490">
        <v>2016</v>
      </c>
    </row>
    <row r="6491" spans="1:55" x14ac:dyDescent="0.25">
      <c r="A6491">
        <v>862</v>
      </c>
      <c r="B6491" t="s">
        <v>1568</v>
      </c>
      <c r="C6491" t="s">
        <v>263</v>
      </c>
      <c r="D6491" t="s">
        <v>1569</v>
      </c>
      <c r="E6491" t="s">
        <v>260</v>
      </c>
      <c r="F6491" t="s">
        <v>264</v>
      </c>
      <c r="G6491" t="s">
        <v>242</v>
      </c>
      <c r="H6491" t="s">
        <v>220</v>
      </c>
      <c r="I6491" t="s">
        <v>262</v>
      </c>
      <c r="J6491" t="s">
        <v>232</v>
      </c>
      <c r="K6491" t="s">
        <v>232</v>
      </c>
      <c r="L6491" t="s">
        <v>232</v>
      </c>
      <c r="M6491" t="s">
        <v>232</v>
      </c>
      <c r="N6491" t="s">
        <v>232</v>
      </c>
      <c r="O6491" t="s">
        <v>232</v>
      </c>
      <c r="P6491" t="s">
        <v>232</v>
      </c>
      <c r="Q6491" t="s">
        <v>232</v>
      </c>
      <c r="R6491" t="s">
        <v>232</v>
      </c>
      <c r="S6491" t="s">
        <v>232</v>
      </c>
      <c r="T6491" t="s">
        <v>232</v>
      </c>
      <c r="U6491" t="s">
        <v>232</v>
      </c>
      <c r="V6491" t="s">
        <v>232</v>
      </c>
      <c r="W6491" t="s">
        <v>232</v>
      </c>
      <c r="X6491" t="s">
        <v>232</v>
      </c>
      <c r="Y6491" t="s">
        <v>232</v>
      </c>
      <c r="Z6491" t="s">
        <v>232</v>
      </c>
      <c r="AA6491" t="s">
        <v>232</v>
      </c>
      <c r="AB6491" s="52">
        <v>1613.01</v>
      </c>
      <c r="AC6491" s="52">
        <v>1469.93</v>
      </c>
      <c r="AD6491" s="52">
        <v>1511.68</v>
      </c>
      <c r="AE6491" s="52">
        <v>1516.88</v>
      </c>
      <c r="AF6491" s="52">
        <v>1595.8</v>
      </c>
      <c r="AG6491" s="52">
        <v>1876.74</v>
      </c>
      <c r="AH6491" s="52">
        <v>2280.71</v>
      </c>
      <c r="AI6491" s="52">
        <v>2633.31</v>
      </c>
      <c r="AJ6491" s="52">
        <v>2775.16</v>
      </c>
      <c r="AK6491" s="52">
        <v>3038.86</v>
      </c>
      <c r="AL6491" s="52">
        <v>3635</v>
      </c>
      <c r="AM6491" s="52">
        <v>3170.11</v>
      </c>
      <c r="AN6491" s="52">
        <v>3430.86</v>
      </c>
      <c r="AO6491" s="52">
        <v>3939.7</v>
      </c>
      <c r="AP6491" s="52">
        <v>4233.33</v>
      </c>
      <c r="AQ6491" s="52">
        <v>4219.07</v>
      </c>
      <c r="AR6491" s="52">
        <v>4178.9799999999996</v>
      </c>
      <c r="AS6491" s="52">
        <v>4149.3599999999997</v>
      </c>
      <c r="AT6491" s="52">
        <v>4015.21</v>
      </c>
      <c r="AU6491" s="52">
        <v>4258.34</v>
      </c>
      <c r="AV6491" s="52">
        <v>4318.28</v>
      </c>
      <c r="AW6491" s="52">
        <v>4487.54</v>
      </c>
      <c r="AX6491" s="52">
        <v>4731.1499999999996</v>
      </c>
      <c r="AY6491" s="52">
        <v>4869.33</v>
      </c>
      <c r="AZ6491" s="52">
        <v>5022.2</v>
      </c>
      <c r="BA6491" s="52">
        <v>5184.21</v>
      </c>
      <c r="BB6491" s="52">
        <v>5349.51</v>
      </c>
      <c r="BC6491">
        <v>2016</v>
      </c>
    </row>
    <row r="6492" spans="1:55" x14ac:dyDescent="0.25">
      <c r="A6492">
        <v>862</v>
      </c>
      <c r="B6492" t="s">
        <v>1568</v>
      </c>
      <c r="C6492" t="s">
        <v>265</v>
      </c>
      <c r="D6492" t="s">
        <v>1569</v>
      </c>
      <c r="E6492" t="s">
        <v>260</v>
      </c>
      <c r="F6492" t="s">
        <v>266</v>
      </c>
      <c r="G6492" t="s">
        <v>246</v>
      </c>
      <c r="H6492" t="s">
        <v>220</v>
      </c>
      <c r="I6492" t="s">
        <v>262</v>
      </c>
      <c r="J6492" t="s">
        <v>232</v>
      </c>
      <c r="K6492" t="s">
        <v>232</v>
      </c>
      <c r="L6492" t="s">
        <v>232</v>
      </c>
      <c r="M6492" t="s">
        <v>232</v>
      </c>
      <c r="N6492" t="s">
        <v>232</v>
      </c>
      <c r="O6492" t="s">
        <v>232</v>
      </c>
      <c r="P6492" t="s">
        <v>232</v>
      </c>
      <c r="Q6492" t="s">
        <v>232</v>
      </c>
      <c r="R6492" t="s">
        <v>232</v>
      </c>
      <c r="S6492" t="s">
        <v>232</v>
      </c>
      <c r="T6492" t="s">
        <v>232</v>
      </c>
      <c r="U6492" t="s">
        <v>232</v>
      </c>
      <c r="V6492" t="s">
        <v>232</v>
      </c>
      <c r="W6492" t="s">
        <v>232</v>
      </c>
      <c r="X6492" t="s">
        <v>232</v>
      </c>
      <c r="Y6492" t="s">
        <v>232</v>
      </c>
      <c r="Z6492" t="s">
        <v>232</v>
      </c>
      <c r="AA6492" t="s">
        <v>232</v>
      </c>
      <c r="AB6492" s="52">
        <v>2910.26</v>
      </c>
      <c r="AC6492" s="52">
        <v>2920.43</v>
      </c>
      <c r="AD6492" s="52">
        <v>3122.41</v>
      </c>
      <c r="AE6492" s="52">
        <v>3408.04</v>
      </c>
      <c r="AF6492" s="52">
        <v>3636.58</v>
      </c>
      <c r="AG6492" s="52">
        <v>3873.5</v>
      </c>
      <c r="AH6492" s="52">
        <v>4074.92</v>
      </c>
      <c r="AI6492" s="52">
        <v>4452.22</v>
      </c>
      <c r="AJ6492" s="52">
        <v>4654.63</v>
      </c>
      <c r="AK6492" s="52">
        <v>4771.49</v>
      </c>
      <c r="AL6492" s="52">
        <v>5003.24</v>
      </c>
      <c r="AM6492" s="52">
        <v>4702.47</v>
      </c>
      <c r="AN6492" s="52">
        <v>4629.34</v>
      </c>
      <c r="AO6492" s="52">
        <v>4949.66</v>
      </c>
      <c r="AP6492" s="52">
        <v>5025.8100000000004</v>
      </c>
      <c r="AQ6492" s="52">
        <v>4974.12</v>
      </c>
      <c r="AR6492" s="52">
        <v>5088</v>
      </c>
      <c r="AS6492" s="52">
        <v>5187.71</v>
      </c>
      <c r="AT6492" s="52">
        <v>5560.6</v>
      </c>
      <c r="AU6492" s="52">
        <v>5768.75</v>
      </c>
      <c r="AV6492" s="52">
        <v>5889.65</v>
      </c>
      <c r="AW6492" s="52">
        <v>6135.47</v>
      </c>
      <c r="AX6492" s="52">
        <v>6497.41</v>
      </c>
      <c r="AY6492" s="52">
        <v>6718.69</v>
      </c>
      <c r="AZ6492" s="52">
        <v>6949.41</v>
      </c>
      <c r="BA6492" s="52">
        <v>7188.89</v>
      </c>
      <c r="BB6492" s="52">
        <v>7438.11</v>
      </c>
      <c r="BC6492">
        <v>2016</v>
      </c>
    </row>
    <row r="6493" spans="1:55" x14ac:dyDescent="0.25">
      <c r="A6493">
        <v>862</v>
      </c>
      <c r="B6493" t="s">
        <v>1568</v>
      </c>
      <c r="C6493" t="s">
        <v>267</v>
      </c>
      <c r="D6493" t="s">
        <v>1569</v>
      </c>
      <c r="E6493" t="s">
        <v>268</v>
      </c>
      <c r="F6493" t="s">
        <v>269</v>
      </c>
      <c r="G6493" t="s">
        <v>270</v>
      </c>
    </row>
    <row r="6494" spans="1:55" x14ac:dyDescent="0.25">
      <c r="A6494">
        <v>862</v>
      </c>
      <c r="B6494" t="s">
        <v>1568</v>
      </c>
      <c r="C6494" t="s">
        <v>271</v>
      </c>
      <c r="D6494" t="s">
        <v>1569</v>
      </c>
      <c r="E6494" t="s">
        <v>272</v>
      </c>
      <c r="F6494" t="s">
        <v>273</v>
      </c>
      <c r="G6494" t="s">
        <v>274</v>
      </c>
      <c r="I6494" t="s">
        <v>243</v>
      </c>
      <c r="J6494">
        <v>2E-3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2017</v>
      </c>
    </row>
    <row r="6495" spans="1:55" x14ac:dyDescent="0.25">
      <c r="A6495">
        <v>862</v>
      </c>
      <c r="B6495" t="s">
        <v>1568</v>
      </c>
      <c r="C6495" t="s">
        <v>275</v>
      </c>
      <c r="D6495" t="s">
        <v>1569</v>
      </c>
      <c r="E6495" t="s">
        <v>276</v>
      </c>
      <c r="F6495" t="s">
        <v>277</v>
      </c>
      <c r="G6495" t="s">
        <v>278</v>
      </c>
      <c r="I6495" t="s">
        <v>243</v>
      </c>
      <c r="J6495">
        <v>0.53900000000000003</v>
      </c>
      <c r="K6495">
        <v>0.57199999999999995</v>
      </c>
      <c r="L6495">
        <v>0.65200000000000002</v>
      </c>
      <c r="M6495">
        <v>0.73899999999999999</v>
      </c>
      <c r="N6495">
        <v>0.82499999999999996</v>
      </c>
      <c r="O6495">
        <v>0.86899999999999999</v>
      </c>
      <c r="P6495">
        <v>0.86099999999999999</v>
      </c>
      <c r="Q6495">
        <v>0.875</v>
      </c>
      <c r="R6495">
        <v>0.89900000000000002</v>
      </c>
      <c r="S6495">
        <v>0.91200000000000003</v>
      </c>
      <c r="T6495">
        <v>1.232</v>
      </c>
      <c r="U6495">
        <v>1.228</v>
      </c>
      <c r="V6495">
        <v>1.2969999999999999</v>
      </c>
      <c r="W6495">
        <v>1.3340000000000001</v>
      </c>
      <c r="X6495">
        <v>0.96499999999999997</v>
      </c>
      <c r="Y6495">
        <v>1.325</v>
      </c>
      <c r="Z6495">
        <v>1.288</v>
      </c>
      <c r="AA6495">
        <v>1.4179999999999999</v>
      </c>
      <c r="AB6495">
        <v>1.5249999999999999</v>
      </c>
      <c r="AC6495">
        <v>1.51</v>
      </c>
      <c r="AD6495">
        <v>1.508</v>
      </c>
      <c r="AE6495">
        <v>1.5249999999999999</v>
      </c>
      <c r="AF6495">
        <v>1.524</v>
      </c>
      <c r="AG6495">
        <v>1.534</v>
      </c>
      <c r="AH6495">
        <v>1.6</v>
      </c>
      <c r="AI6495">
        <v>1.613</v>
      </c>
      <c r="AJ6495">
        <v>1.6479999999999999</v>
      </c>
      <c r="AK6495">
        <v>1.7250000000000001</v>
      </c>
      <c r="AL6495">
        <v>1.847</v>
      </c>
      <c r="AM6495">
        <v>1.919</v>
      </c>
      <c r="AN6495">
        <v>1.881</v>
      </c>
      <c r="AO6495">
        <v>1.9</v>
      </c>
      <c r="AP6495">
        <v>1.9379999999999999</v>
      </c>
      <c r="AQ6495">
        <v>1.9379999999999999</v>
      </c>
      <c r="AR6495">
        <v>1.9079999999999999</v>
      </c>
      <c r="AS6495">
        <v>1.9390000000000001</v>
      </c>
      <c r="AT6495">
        <v>1.887</v>
      </c>
      <c r="AU6495">
        <v>1.8720000000000001</v>
      </c>
      <c r="AV6495">
        <v>1.883</v>
      </c>
      <c r="AW6495">
        <v>1.944</v>
      </c>
      <c r="AX6495">
        <v>1.9850000000000001</v>
      </c>
      <c r="AY6495">
        <v>2.012</v>
      </c>
      <c r="AZ6495">
        <v>2.0259999999999998</v>
      </c>
      <c r="BA6495">
        <v>2.0409999999999999</v>
      </c>
      <c r="BB6495">
        <v>2.0550000000000002</v>
      </c>
      <c r="BC6495">
        <v>2017</v>
      </c>
    </row>
    <row r="6496" spans="1:55" x14ac:dyDescent="0.25">
      <c r="A6496">
        <v>862</v>
      </c>
      <c r="B6496" t="s">
        <v>1568</v>
      </c>
      <c r="C6496" t="s">
        <v>279</v>
      </c>
      <c r="D6496" t="s">
        <v>1569</v>
      </c>
      <c r="E6496" t="s">
        <v>280</v>
      </c>
      <c r="F6496" t="s">
        <v>281</v>
      </c>
      <c r="G6496" t="s">
        <v>282</v>
      </c>
    </row>
    <row r="6497" spans="1:55" x14ac:dyDescent="0.25">
      <c r="A6497">
        <v>862</v>
      </c>
      <c r="B6497" t="s">
        <v>1568</v>
      </c>
      <c r="C6497" t="s">
        <v>283</v>
      </c>
      <c r="D6497" t="s">
        <v>1569</v>
      </c>
      <c r="E6497" t="s">
        <v>284</v>
      </c>
      <c r="F6497" t="s">
        <v>285</v>
      </c>
      <c r="G6497" t="s">
        <v>282</v>
      </c>
    </row>
    <row r="6498" spans="1:55" x14ac:dyDescent="0.25">
      <c r="A6498">
        <v>862</v>
      </c>
      <c r="B6498" t="s">
        <v>1568</v>
      </c>
      <c r="C6498" t="s">
        <v>286</v>
      </c>
      <c r="D6498" t="s">
        <v>1569</v>
      </c>
      <c r="E6498" t="s">
        <v>287</v>
      </c>
      <c r="F6498" t="s">
        <v>288</v>
      </c>
      <c r="G6498" t="s">
        <v>250</v>
      </c>
      <c r="I6498" t="s">
        <v>1571</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120.639</v>
      </c>
      <c r="AX6498">
        <v>125.76600000000001</v>
      </c>
      <c r="AY6498">
        <v>130.16800000000001</v>
      </c>
      <c r="AZ6498">
        <v>133.81299999999999</v>
      </c>
      <c r="BA6498">
        <v>137.56</v>
      </c>
      <c r="BB6498">
        <v>141.411</v>
      </c>
      <c r="BC6498">
        <v>2017</v>
      </c>
    </row>
    <row r="6499" spans="1:55" x14ac:dyDescent="0.25">
      <c r="A6499">
        <v>862</v>
      </c>
      <c r="B6499" t="s">
        <v>1568</v>
      </c>
      <c r="C6499" t="s">
        <v>290</v>
      </c>
      <c r="D6499" t="s">
        <v>1569</v>
      </c>
      <c r="E6499" t="s">
        <v>287</v>
      </c>
      <c r="F6499" t="s">
        <v>291</v>
      </c>
      <c r="G6499" t="s">
        <v>235</v>
      </c>
      <c r="I6499" t="s">
        <v>292</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5.141</v>
      </c>
      <c r="AX6499">
        <v>4.25</v>
      </c>
      <c r="AY6499">
        <v>3.5</v>
      </c>
      <c r="AZ6499">
        <v>2.8</v>
      </c>
      <c r="BA6499">
        <v>2.8</v>
      </c>
      <c r="BB6499">
        <v>2.8</v>
      </c>
      <c r="BC6499">
        <v>2017</v>
      </c>
    </row>
    <row r="6500" spans="1:55" x14ac:dyDescent="0.25">
      <c r="A6500">
        <v>862</v>
      </c>
      <c r="B6500" t="s">
        <v>1568</v>
      </c>
      <c r="C6500" t="s">
        <v>293</v>
      </c>
      <c r="D6500" t="s">
        <v>1569</v>
      </c>
      <c r="E6500" t="s">
        <v>294</v>
      </c>
      <c r="F6500" t="s">
        <v>295</v>
      </c>
      <c r="G6500" t="s">
        <v>250</v>
      </c>
      <c r="I6500" t="s">
        <v>1571</v>
      </c>
      <c r="J6500" t="s">
        <v>232</v>
      </c>
      <c r="K6500" t="s">
        <v>232</v>
      </c>
      <c r="L6500" t="s">
        <v>232</v>
      </c>
      <c r="M6500" t="s">
        <v>232</v>
      </c>
      <c r="N6500" t="s">
        <v>232</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123.777</v>
      </c>
      <c r="AX6500">
        <v>128.72800000000001</v>
      </c>
      <c r="AY6500">
        <v>132.59</v>
      </c>
      <c r="AZ6500">
        <v>136.30199999999999</v>
      </c>
      <c r="BA6500">
        <v>140.119</v>
      </c>
      <c r="BB6500">
        <v>144.042</v>
      </c>
      <c r="BC6500">
        <v>2017</v>
      </c>
    </row>
    <row r="6501" spans="1:55" x14ac:dyDescent="0.25">
      <c r="A6501">
        <v>862</v>
      </c>
      <c r="B6501" t="s">
        <v>1568</v>
      </c>
      <c r="C6501" t="s">
        <v>296</v>
      </c>
      <c r="D6501" t="s">
        <v>1569</v>
      </c>
      <c r="E6501" t="s">
        <v>294</v>
      </c>
      <c r="F6501" t="s">
        <v>297</v>
      </c>
      <c r="G6501" t="s">
        <v>235</v>
      </c>
      <c r="I6501" t="s">
        <v>298</v>
      </c>
      <c r="J6501" t="s">
        <v>232</v>
      </c>
      <c r="K6501" t="s">
        <v>232</v>
      </c>
      <c r="L6501" t="s">
        <v>232</v>
      </c>
      <c r="M6501" t="s">
        <v>232</v>
      </c>
      <c r="N6501" t="s">
        <v>232</v>
      </c>
      <c r="O6501" t="s">
        <v>232</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4.5</v>
      </c>
      <c r="AX6501">
        <v>4</v>
      </c>
      <c r="AY6501">
        <v>3</v>
      </c>
      <c r="AZ6501">
        <v>2.8</v>
      </c>
      <c r="BA6501">
        <v>2.8</v>
      </c>
      <c r="BB6501">
        <v>2.8</v>
      </c>
      <c r="BC6501">
        <v>2017</v>
      </c>
    </row>
    <row r="6502" spans="1:55" x14ac:dyDescent="0.25">
      <c r="A6502">
        <v>862</v>
      </c>
      <c r="B6502" t="s">
        <v>1568</v>
      </c>
      <c r="C6502" t="s">
        <v>299</v>
      </c>
      <c r="D6502" t="s">
        <v>1569</v>
      </c>
      <c r="E6502" t="s">
        <v>300</v>
      </c>
      <c r="G6502" t="s">
        <v>274</v>
      </c>
    </row>
    <row r="6503" spans="1:55" x14ac:dyDescent="0.25">
      <c r="A6503">
        <v>862</v>
      </c>
      <c r="B6503" t="s">
        <v>1568</v>
      </c>
      <c r="C6503" t="s">
        <v>301</v>
      </c>
      <c r="D6503" t="s">
        <v>1569</v>
      </c>
      <c r="E6503" t="s">
        <v>302</v>
      </c>
      <c r="F6503" t="s">
        <v>303</v>
      </c>
      <c r="G6503" t="s">
        <v>235</v>
      </c>
    </row>
    <row r="6504" spans="1:55" x14ac:dyDescent="0.25">
      <c r="A6504">
        <v>862</v>
      </c>
      <c r="B6504" t="s">
        <v>1568</v>
      </c>
      <c r="C6504" t="s">
        <v>305</v>
      </c>
      <c r="D6504" t="s">
        <v>1569</v>
      </c>
      <c r="E6504" t="s">
        <v>306</v>
      </c>
      <c r="F6504" t="s">
        <v>307</v>
      </c>
      <c r="G6504" t="s">
        <v>235</v>
      </c>
    </row>
    <row r="6505" spans="1:55" x14ac:dyDescent="0.25">
      <c r="A6505">
        <v>862</v>
      </c>
      <c r="B6505" t="s">
        <v>1568</v>
      </c>
      <c r="C6505" t="s">
        <v>308</v>
      </c>
      <c r="D6505" t="s">
        <v>1569</v>
      </c>
      <c r="E6505" t="s">
        <v>309</v>
      </c>
      <c r="F6505" t="s">
        <v>310</v>
      </c>
      <c r="G6505" t="s">
        <v>235</v>
      </c>
    </row>
    <row r="6506" spans="1:55" x14ac:dyDescent="0.25">
      <c r="A6506">
        <v>862</v>
      </c>
      <c r="B6506" t="s">
        <v>1568</v>
      </c>
      <c r="C6506" t="s">
        <v>311</v>
      </c>
      <c r="D6506" t="s">
        <v>1569</v>
      </c>
      <c r="E6506" t="s">
        <v>312</v>
      </c>
      <c r="F6506" t="s">
        <v>313</v>
      </c>
      <c r="G6506" t="s">
        <v>235</v>
      </c>
    </row>
    <row r="6507" spans="1:55" x14ac:dyDescent="0.25">
      <c r="A6507">
        <v>862</v>
      </c>
      <c r="B6507" t="s">
        <v>1568</v>
      </c>
      <c r="C6507" t="s">
        <v>314</v>
      </c>
      <c r="D6507" t="s">
        <v>1569</v>
      </c>
      <c r="E6507" t="s">
        <v>315</v>
      </c>
      <c r="F6507" t="s">
        <v>316</v>
      </c>
      <c r="G6507" t="s">
        <v>317</v>
      </c>
    </row>
    <row r="6508" spans="1:55" x14ac:dyDescent="0.25">
      <c r="A6508">
        <v>862</v>
      </c>
      <c r="B6508" t="s">
        <v>1568</v>
      </c>
      <c r="C6508" t="s">
        <v>318</v>
      </c>
      <c r="D6508" t="s">
        <v>1569</v>
      </c>
      <c r="E6508" t="s">
        <v>319</v>
      </c>
      <c r="F6508" t="s">
        <v>320</v>
      </c>
      <c r="G6508" t="s">
        <v>321</v>
      </c>
      <c r="H6508" t="s">
        <v>322</v>
      </c>
    </row>
    <row r="6509" spans="1:55" x14ac:dyDescent="0.25">
      <c r="A6509">
        <v>862</v>
      </c>
      <c r="B6509" t="s">
        <v>1568</v>
      </c>
      <c r="C6509" t="s">
        <v>323</v>
      </c>
      <c r="D6509" t="s">
        <v>1569</v>
      </c>
      <c r="E6509" t="s">
        <v>324</v>
      </c>
      <c r="F6509" t="s">
        <v>325</v>
      </c>
      <c r="G6509" t="s">
        <v>321</v>
      </c>
      <c r="H6509" t="s">
        <v>322</v>
      </c>
      <c r="I6509" t="s">
        <v>1572</v>
      </c>
      <c r="J6509" t="s">
        <v>232</v>
      </c>
      <c r="K6509" t="s">
        <v>232</v>
      </c>
      <c r="L6509" t="s">
        <v>232</v>
      </c>
      <c r="M6509" t="s">
        <v>232</v>
      </c>
      <c r="N6509" t="s">
        <v>232</v>
      </c>
      <c r="O6509" t="s">
        <v>232</v>
      </c>
      <c r="P6509" t="s">
        <v>232</v>
      </c>
      <c r="Q6509" t="s">
        <v>232</v>
      </c>
      <c r="R6509" t="s">
        <v>232</v>
      </c>
      <c r="S6509" t="s">
        <v>232</v>
      </c>
      <c r="T6509" t="s">
        <v>232</v>
      </c>
      <c r="U6509" t="s">
        <v>232</v>
      </c>
      <c r="V6509" t="s">
        <v>232</v>
      </c>
      <c r="W6509" t="s">
        <v>232</v>
      </c>
      <c r="X6509" t="s">
        <v>232</v>
      </c>
      <c r="Y6509" t="s">
        <v>232</v>
      </c>
      <c r="Z6509" t="s">
        <v>232</v>
      </c>
      <c r="AA6509" t="s">
        <v>232</v>
      </c>
      <c r="AB6509">
        <v>0.17299999999999999</v>
      </c>
      <c r="AC6509">
        <v>0.17399999999999999</v>
      </c>
      <c r="AD6509">
        <v>0.17499999999999999</v>
      </c>
      <c r="AE6509">
        <v>0.17599999999999999</v>
      </c>
      <c r="AF6509">
        <v>0.17699999999999999</v>
      </c>
      <c r="AG6509">
        <v>0.17799999999999999</v>
      </c>
      <c r="AH6509">
        <v>0.17899999999999999</v>
      </c>
      <c r="AI6509">
        <v>0.18</v>
      </c>
      <c r="AJ6509">
        <v>0.18099999999999999</v>
      </c>
      <c r="AK6509">
        <v>0.182</v>
      </c>
      <c r="AL6509">
        <v>0.184</v>
      </c>
      <c r="AM6509">
        <v>0.185</v>
      </c>
      <c r="AN6509">
        <v>0.186</v>
      </c>
      <c r="AO6509">
        <v>0.188</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0.20599999999999999</v>
      </c>
      <c r="BA6509">
        <v>0.20799999999999999</v>
      </c>
      <c r="BB6509">
        <v>0.21</v>
      </c>
      <c r="BC6509">
        <v>2016</v>
      </c>
    </row>
    <row r="6510" spans="1:55" x14ac:dyDescent="0.25">
      <c r="A6510">
        <v>862</v>
      </c>
      <c r="B6510" t="s">
        <v>1568</v>
      </c>
      <c r="C6510" t="s">
        <v>327</v>
      </c>
      <c r="D6510" t="s">
        <v>1569</v>
      </c>
      <c r="E6510" t="s">
        <v>328</v>
      </c>
      <c r="F6510" t="s">
        <v>329</v>
      </c>
      <c r="G6510" t="s">
        <v>229</v>
      </c>
      <c r="H6510" t="s">
        <v>230</v>
      </c>
      <c r="I6510" t="s">
        <v>1573</v>
      </c>
      <c r="J6510" t="s">
        <v>232</v>
      </c>
      <c r="K6510" t="s">
        <v>232</v>
      </c>
      <c r="L6510" t="s">
        <v>232</v>
      </c>
      <c r="M6510" t="s">
        <v>232</v>
      </c>
      <c r="N6510" t="s">
        <v>232</v>
      </c>
      <c r="O6510" t="s">
        <v>232</v>
      </c>
      <c r="P6510" t="s">
        <v>232</v>
      </c>
      <c r="Q6510" t="s">
        <v>232</v>
      </c>
      <c r="R6510" t="s">
        <v>232</v>
      </c>
      <c r="S6510" t="s">
        <v>232</v>
      </c>
      <c r="T6510" t="s">
        <v>232</v>
      </c>
      <c r="U6510" t="s">
        <v>232</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0.502</v>
      </c>
      <c r="AN6510">
        <v>0.55200000000000005</v>
      </c>
      <c r="AO6510">
        <v>0.54300000000000004</v>
      </c>
      <c r="AP6510">
        <v>0.55600000000000005</v>
      </c>
      <c r="AQ6510">
        <v>0.621</v>
      </c>
      <c r="AR6510">
        <v>0.70899999999999996</v>
      </c>
      <c r="AS6510">
        <v>0.68300000000000005</v>
      </c>
      <c r="AT6510">
        <v>0.74099999999999999</v>
      </c>
      <c r="AU6510">
        <v>0.73099999999999998</v>
      </c>
      <c r="AV6510">
        <v>0.75800000000000001</v>
      </c>
      <c r="AW6510">
        <v>0.81</v>
      </c>
      <c r="AX6510">
        <v>0.88600000000000001</v>
      </c>
      <c r="AY6510">
        <v>0.92300000000000004</v>
      </c>
      <c r="AZ6510">
        <v>0.97299999999999998</v>
      </c>
      <c r="BA6510">
        <v>1.022</v>
      </c>
      <c r="BB6510">
        <v>1.075</v>
      </c>
      <c r="BC6510">
        <v>2017</v>
      </c>
    </row>
    <row r="6511" spans="1:55" x14ac:dyDescent="0.25">
      <c r="A6511">
        <v>862</v>
      </c>
      <c r="B6511" t="s">
        <v>1568</v>
      </c>
      <c r="C6511" t="s">
        <v>331</v>
      </c>
      <c r="D6511" t="s">
        <v>1569</v>
      </c>
      <c r="E6511" t="s">
        <v>328</v>
      </c>
      <c r="F6511" t="s">
        <v>329</v>
      </c>
      <c r="G6511" t="s">
        <v>282</v>
      </c>
      <c r="I6511" t="s">
        <v>332</v>
      </c>
      <c r="J6511" t="s">
        <v>232</v>
      </c>
      <c r="K6511" t="s">
        <v>232</v>
      </c>
      <c r="L6511" t="s">
        <v>232</v>
      </c>
      <c r="M6511" t="s">
        <v>232</v>
      </c>
      <c r="N6511" t="s">
        <v>232</v>
      </c>
      <c r="O6511" t="s">
        <v>232</v>
      </c>
      <c r="P6511" t="s">
        <v>232</v>
      </c>
      <c r="Q6511" t="s">
        <v>232</v>
      </c>
      <c r="R6511" t="s">
        <v>232</v>
      </c>
      <c r="S6511" t="s">
        <v>232</v>
      </c>
      <c r="T6511" t="s">
        <v>232</v>
      </c>
      <c r="U6511" t="s">
        <v>232</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30.091999999999999</v>
      </c>
      <c r="AN6511">
        <v>34.020000000000003</v>
      </c>
      <c r="AO6511">
        <v>30.759</v>
      </c>
      <c r="AP6511">
        <v>30.155000000000001</v>
      </c>
      <c r="AQ6511">
        <v>33.744</v>
      </c>
      <c r="AR6511">
        <v>37.997999999999998</v>
      </c>
      <c r="AS6511">
        <v>35.067</v>
      </c>
      <c r="AT6511">
        <v>36.063000000000002</v>
      </c>
      <c r="AU6511">
        <v>34.249000000000002</v>
      </c>
      <c r="AV6511">
        <v>34.292999999999999</v>
      </c>
      <c r="AW6511">
        <v>33.768000000000001</v>
      </c>
      <c r="AX6511">
        <v>33.868000000000002</v>
      </c>
      <c r="AY6511">
        <v>33.368000000000002</v>
      </c>
      <c r="AZ6511">
        <v>33.468000000000004</v>
      </c>
      <c r="BA6511">
        <v>33.468000000000004</v>
      </c>
      <c r="BB6511">
        <v>33.468000000000004</v>
      </c>
      <c r="BC6511">
        <v>2017</v>
      </c>
    </row>
    <row r="6512" spans="1:55" x14ac:dyDescent="0.25">
      <c r="A6512">
        <v>862</v>
      </c>
      <c r="B6512" t="s">
        <v>1568</v>
      </c>
      <c r="C6512" t="s">
        <v>333</v>
      </c>
      <c r="D6512" t="s">
        <v>1569</v>
      </c>
      <c r="E6512" t="s">
        <v>334</v>
      </c>
      <c r="F6512" t="s">
        <v>335</v>
      </c>
      <c r="G6512" t="s">
        <v>229</v>
      </c>
      <c r="H6512" t="s">
        <v>230</v>
      </c>
      <c r="I6512" t="s">
        <v>1573</v>
      </c>
      <c r="J6512" t="s">
        <v>232</v>
      </c>
      <c r="K6512" t="s">
        <v>232</v>
      </c>
      <c r="L6512" t="s">
        <v>232</v>
      </c>
      <c r="M6512" t="s">
        <v>232</v>
      </c>
      <c r="N6512" t="s">
        <v>232</v>
      </c>
      <c r="O6512" t="s">
        <v>232</v>
      </c>
      <c r="P6512" t="s">
        <v>232</v>
      </c>
      <c r="Q6512" t="s">
        <v>232</v>
      </c>
      <c r="R6512" t="s">
        <v>232</v>
      </c>
      <c r="S6512" t="s">
        <v>232</v>
      </c>
      <c r="T6512" t="s">
        <v>232</v>
      </c>
      <c r="U6512" t="s">
        <v>232</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0.64600000000000002</v>
      </c>
      <c r="AO6512">
        <v>0.63600000000000001</v>
      </c>
      <c r="AP6512">
        <v>0.68799999999999994</v>
      </c>
      <c r="AQ6512">
        <v>0.69099999999999995</v>
      </c>
      <c r="AR6512">
        <v>0.80900000000000005</v>
      </c>
      <c r="AS6512">
        <v>0.75900000000000001</v>
      </c>
      <c r="AT6512">
        <v>0.75</v>
      </c>
      <c r="AU6512">
        <v>0.753</v>
      </c>
      <c r="AV6512">
        <v>0.75700000000000001</v>
      </c>
      <c r="AW6512">
        <v>0.84</v>
      </c>
      <c r="AX6512">
        <v>0.92700000000000005</v>
      </c>
      <c r="AY6512">
        <v>0.98599999999999999</v>
      </c>
      <c r="AZ6512">
        <v>1.042</v>
      </c>
      <c r="BA6512">
        <v>1.1040000000000001</v>
      </c>
      <c r="BB6512">
        <v>1.163</v>
      </c>
      <c r="BC6512">
        <v>2017</v>
      </c>
    </row>
    <row r="6513" spans="1:55" x14ac:dyDescent="0.25">
      <c r="A6513">
        <v>862</v>
      </c>
      <c r="B6513" t="s">
        <v>1568</v>
      </c>
      <c r="C6513" t="s">
        <v>336</v>
      </c>
      <c r="D6513" t="s">
        <v>1569</v>
      </c>
      <c r="E6513" t="s">
        <v>334</v>
      </c>
      <c r="F6513" t="s">
        <v>335</v>
      </c>
      <c r="G6513" t="s">
        <v>282</v>
      </c>
      <c r="I6513" t="s">
        <v>337</v>
      </c>
      <c r="J6513" t="s">
        <v>232</v>
      </c>
      <c r="K6513" t="s">
        <v>232</v>
      </c>
      <c r="L6513" t="s">
        <v>232</v>
      </c>
      <c r="M6513" t="s">
        <v>232</v>
      </c>
      <c r="N6513" t="s">
        <v>232</v>
      </c>
      <c r="O6513" t="s">
        <v>232</v>
      </c>
      <c r="P6513" t="s">
        <v>232</v>
      </c>
      <c r="Q6513" t="s">
        <v>232</v>
      </c>
      <c r="R6513" t="s">
        <v>232</v>
      </c>
      <c r="S6513" t="s">
        <v>232</v>
      </c>
      <c r="T6513" t="s">
        <v>232</v>
      </c>
      <c r="U6513" t="s">
        <v>232</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33.183999999999997</v>
      </c>
      <c r="AN6513">
        <v>39.862000000000002</v>
      </c>
      <c r="AO6513">
        <v>36.037999999999997</v>
      </c>
      <c r="AP6513">
        <v>37.345999999999997</v>
      </c>
      <c r="AQ6513">
        <v>37.57</v>
      </c>
      <c r="AR6513">
        <v>43.344999999999999</v>
      </c>
      <c r="AS6513">
        <v>38.935000000000002</v>
      </c>
      <c r="AT6513">
        <v>36.475999999999999</v>
      </c>
      <c r="AU6513">
        <v>35.302999999999997</v>
      </c>
      <c r="AV6513">
        <v>34.225999999999999</v>
      </c>
      <c r="AW6513">
        <v>35.030999999999999</v>
      </c>
      <c r="AX6513">
        <v>35.430999999999997</v>
      </c>
      <c r="AY6513">
        <v>35.631</v>
      </c>
      <c r="AZ6513">
        <v>35.831000000000003</v>
      </c>
      <c r="BA6513">
        <v>36.131</v>
      </c>
      <c r="BB6513">
        <v>36.231000000000002</v>
      </c>
      <c r="BC6513">
        <v>2017</v>
      </c>
    </row>
    <row r="6514" spans="1:55" x14ac:dyDescent="0.25">
      <c r="A6514">
        <v>862</v>
      </c>
      <c r="B6514" t="s">
        <v>1568</v>
      </c>
      <c r="C6514" t="s">
        <v>338</v>
      </c>
      <c r="D6514" t="s">
        <v>1569</v>
      </c>
      <c r="E6514" t="s">
        <v>339</v>
      </c>
      <c r="F6514" t="s">
        <v>340</v>
      </c>
      <c r="G6514" t="s">
        <v>229</v>
      </c>
      <c r="H6514" t="s">
        <v>230</v>
      </c>
      <c r="I6514" t="s">
        <v>1573</v>
      </c>
      <c r="J6514" t="s">
        <v>232</v>
      </c>
      <c r="K6514" t="s">
        <v>232</v>
      </c>
      <c r="L6514" t="s">
        <v>232</v>
      </c>
      <c r="M6514" t="s">
        <v>232</v>
      </c>
      <c r="N6514" t="s">
        <v>232</v>
      </c>
      <c r="O6514" t="s">
        <v>232</v>
      </c>
      <c r="P6514" t="s">
        <v>232</v>
      </c>
      <c r="Q6514" t="s">
        <v>232</v>
      </c>
      <c r="R6514" t="s">
        <v>232</v>
      </c>
      <c r="S6514" t="s">
        <v>232</v>
      </c>
      <c r="T6514" t="s">
        <v>232</v>
      </c>
      <c r="U6514" t="s">
        <v>232</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-0.13300000000000001</v>
      </c>
      <c r="AQ6514">
        <v>-7.0000000000000007E-2</v>
      </c>
      <c r="AR6514">
        <v>-0.1</v>
      </c>
      <c r="AS6514">
        <v>-7.4999999999999997E-2</v>
      </c>
      <c r="AT6514">
        <v>-8.9999999999999993E-3</v>
      </c>
      <c r="AU6514">
        <v>-2.3E-2</v>
      </c>
      <c r="AV6514">
        <v>1E-3</v>
      </c>
      <c r="AW6514">
        <v>-0.03</v>
      </c>
      <c r="AX6514">
        <v>-4.1000000000000002E-2</v>
      </c>
      <c r="AY6514">
        <v>-6.3E-2</v>
      </c>
      <c r="AZ6514">
        <v>-6.9000000000000006E-2</v>
      </c>
      <c r="BA6514">
        <v>-8.1000000000000003E-2</v>
      </c>
      <c r="BB6514">
        <v>-8.8999999999999996E-2</v>
      </c>
      <c r="BC6514">
        <v>2017</v>
      </c>
    </row>
    <row r="6515" spans="1:55" x14ac:dyDescent="0.25">
      <c r="A6515">
        <v>862</v>
      </c>
      <c r="B6515" t="s">
        <v>1568</v>
      </c>
      <c r="C6515" t="s">
        <v>341</v>
      </c>
      <c r="D6515" t="s">
        <v>1569</v>
      </c>
      <c r="E6515" t="s">
        <v>339</v>
      </c>
      <c r="F6515" t="s">
        <v>340</v>
      </c>
      <c r="G6515" t="s">
        <v>282</v>
      </c>
      <c r="I6515" t="s">
        <v>342</v>
      </c>
      <c r="J6515" t="s">
        <v>232</v>
      </c>
      <c r="K6515" t="s">
        <v>232</v>
      </c>
      <c r="L6515" t="s">
        <v>232</v>
      </c>
      <c r="M6515" t="s">
        <v>232</v>
      </c>
      <c r="N6515" t="s">
        <v>232</v>
      </c>
      <c r="O6515" t="s">
        <v>232</v>
      </c>
      <c r="P6515" t="s">
        <v>232</v>
      </c>
      <c r="Q6515" t="s">
        <v>232</v>
      </c>
      <c r="R6515" t="s">
        <v>232</v>
      </c>
      <c r="S6515" t="s">
        <v>232</v>
      </c>
      <c r="T6515" t="s">
        <v>232</v>
      </c>
      <c r="U6515" t="s">
        <v>232</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-3.0920000000000001</v>
      </c>
      <c r="AN6515">
        <v>-5.8419999999999996</v>
      </c>
      <c r="AO6515">
        <v>-5.2789999999999999</v>
      </c>
      <c r="AP6515">
        <v>-7.1909999999999998</v>
      </c>
      <c r="AQ6515">
        <v>-3.8260000000000001</v>
      </c>
      <c r="AR6515">
        <v>-5.3470000000000004</v>
      </c>
      <c r="AS6515">
        <v>-3.8679999999999999</v>
      </c>
      <c r="AT6515">
        <v>-0.41399999999999998</v>
      </c>
      <c r="AU6515">
        <v>-1.0549999999999999</v>
      </c>
      <c r="AV6515">
        <v>6.7000000000000004E-2</v>
      </c>
      <c r="AW6515">
        <v>-1.2629999999999999</v>
      </c>
      <c r="AX6515">
        <v>-1.5629999999999999</v>
      </c>
      <c r="AY6515">
        <v>-2.2629999999999999</v>
      </c>
      <c r="AZ6515">
        <v>-2.363</v>
      </c>
      <c r="BA6515">
        <v>-2.6629999999999998</v>
      </c>
      <c r="BB6515">
        <v>-2.7629999999999999</v>
      </c>
      <c r="BC6515">
        <v>2017</v>
      </c>
    </row>
    <row r="6516" spans="1:55" x14ac:dyDescent="0.25">
      <c r="A6516">
        <v>862</v>
      </c>
      <c r="B6516" t="s">
        <v>1568</v>
      </c>
      <c r="C6516" t="s">
        <v>343</v>
      </c>
      <c r="D6516" t="s">
        <v>1569</v>
      </c>
      <c r="E6516" t="s">
        <v>344</v>
      </c>
      <c r="F6516" t="s">
        <v>345</v>
      </c>
      <c r="G6516" t="s">
        <v>229</v>
      </c>
      <c r="H6516" t="s">
        <v>230</v>
      </c>
    </row>
    <row r="6517" spans="1:55" x14ac:dyDescent="0.25">
      <c r="A6517">
        <v>862</v>
      </c>
      <c r="B6517" t="s">
        <v>1568</v>
      </c>
      <c r="C6517" t="s">
        <v>346</v>
      </c>
      <c r="D6517" t="s">
        <v>1569</v>
      </c>
      <c r="E6517" t="s">
        <v>344</v>
      </c>
      <c r="F6517" t="s">
        <v>345</v>
      </c>
      <c r="G6517" t="s">
        <v>270</v>
      </c>
    </row>
    <row r="6518" spans="1:55" x14ac:dyDescent="0.25">
      <c r="A6518">
        <v>862</v>
      </c>
      <c r="B6518" t="s">
        <v>1568</v>
      </c>
      <c r="C6518" t="s">
        <v>347</v>
      </c>
      <c r="D6518" t="s">
        <v>1569</v>
      </c>
      <c r="E6518" t="s">
        <v>348</v>
      </c>
      <c r="F6518" t="s">
        <v>349</v>
      </c>
      <c r="G6518" t="s">
        <v>229</v>
      </c>
      <c r="H6518" t="s">
        <v>230</v>
      </c>
    </row>
    <row r="6519" spans="1:55" x14ac:dyDescent="0.25">
      <c r="A6519">
        <v>862</v>
      </c>
      <c r="B6519" t="s">
        <v>1568</v>
      </c>
      <c r="C6519" t="s">
        <v>350</v>
      </c>
      <c r="D6519" t="s">
        <v>1569</v>
      </c>
      <c r="E6519" t="s">
        <v>348</v>
      </c>
      <c r="F6519" t="s">
        <v>349</v>
      </c>
      <c r="G6519" t="s">
        <v>282</v>
      </c>
    </row>
    <row r="6520" spans="1:55" x14ac:dyDescent="0.25">
      <c r="A6520">
        <v>862</v>
      </c>
      <c r="B6520" t="s">
        <v>1568</v>
      </c>
      <c r="C6520" t="s">
        <v>352</v>
      </c>
      <c r="D6520" t="s">
        <v>1569</v>
      </c>
      <c r="E6520" t="s">
        <v>353</v>
      </c>
      <c r="F6520" t="s">
        <v>354</v>
      </c>
      <c r="G6520" t="s">
        <v>229</v>
      </c>
      <c r="H6520" t="s">
        <v>230</v>
      </c>
    </row>
    <row r="6521" spans="1:55" x14ac:dyDescent="0.25">
      <c r="A6521">
        <v>862</v>
      </c>
      <c r="B6521" t="s">
        <v>1568</v>
      </c>
      <c r="C6521" t="s">
        <v>355</v>
      </c>
      <c r="D6521" t="s">
        <v>1569</v>
      </c>
      <c r="E6521" t="s">
        <v>353</v>
      </c>
      <c r="F6521" t="s">
        <v>354</v>
      </c>
      <c r="G6521" t="s">
        <v>282</v>
      </c>
    </row>
    <row r="6522" spans="1:55" x14ac:dyDescent="0.25">
      <c r="A6522">
        <v>862</v>
      </c>
      <c r="B6522" t="s">
        <v>1568</v>
      </c>
      <c r="C6522" t="s">
        <v>356</v>
      </c>
      <c r="D6522" t="s">
        <v>1569</v>
      </c>
      <c r="E6522" t="s">
        <v>357</v>
      </c>
      <c r="F6522" t="s">
        <v>358</v>
      </c>
      <c r="G6522" t="s">
        <v>229</v>
      </c>
      <c r="H6522" t="s">
        <v>230</v>
      </c>
      <c r="I6522" t="s">
        <v>1573</v>
      </c>
      <c r="J6522" t="s">
        <v>232</v>
      </c>
      <c r="K6522" t="s">
        <v>232</v>
      </c>
      <c r="L6522" t="s">
        <v>232</v>
      </c>
      <c r="M6522" t="s">
        <v>232</v>
      </c>
      <c r="N6522" t="s">
        <v>232</v>
      </c>
      <c r="O6522" t="s">
        <v>232</v>
      </c>
      <c r="P6522" t="s">
        <v>232</v>
      </c>
      <c r="Q6522" t="s">
        <v>232</v>
      </c>
      <c r="R6522" t="s">
        <v>232</v>
      </c>
      <c r="S6522" t="s">
        <v>232</v>
      </c>
      <c r="T6522" t="s">
        <v>232</v>
      </c>
      <c r="U6522" t="s">
        <v>232</v>
      </c>
      <c r="V6522" t="s">
        <v>232</v>
      </c>
      <c r="W6522" t="s">
        <v>232</v>
      </c>
      <c r="X6522" t="s">
        <v>232</v>
      </c>
      <c r="Y6522" t="s">
        <v>232</v>
      </c>
      <c r="Z6522" t="s">
        <v>232</v>
      </c>
      <c r="AA6522" t="s">
        <v>232</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1.1100000000000001</v>
      </c>
      <c r="AW6522">
        <v>1.1859999999999999</v>
      </c>
      <c r="AX6522">
        <v>1.2789999999999999</v>
      </c>
      <c r="AY6522">
        <v>1.3720000000000001</v>
      </c>
      <c r="AZ6522">
        <v>1.4670000000000001</v>
      </c>
      <c r="BA6522">
        <v>1.57</v>
      </c>
      <c r="BB6522">
        <v>1.694</v>
      </c>
      <c r="BC6522">
        <v>2017</v>
      </c>
    </row>
    <row r="6523" spans="1:55" x14ac:dyDescent="0.25">
      <c r="A6523">
        <v>862</v>
      </c>
      <c r="B6523" t="s">
        <v>1568</v>
      </c>
      <c r="C6523" t="s">
        <v>359</v>
      </c>
      <c r="D6523" t="s">
        <v>1569</v>
      </c>
      <c r="E6523" t="s">
        <v>357</v>
      </c>
      <c r="F6523" t="s">
        <v>358</v>
      </c>
      <c r="G6523" t="s">
        <v>282</v>
      </c>
      <c r="I6523" t="s">
        <v>360</v>
      </c>
      <c r="J6523" t="s">
        <v>232</v>
      </c>
      <c r="K6523" t="s">
        <v>232</v>
      </c>
      <c r="L6523" t="s">
        <v>232</v>
      </c>
      <c r="M6523" t="s">
        <v>232</v>
      </c>
      <c r="N6523" t="s">
        <v>232</v>
      </c>
      <c r="O6523" t="s">
        <v>232</v>
      </c>
      <c r="P6523" t="s">
        <v>232</v>
      </c>
      <c r="Q6523" t="s">
        <v>232</v>
      </c>
      <c r="R6523" t="s">
        <v>232</v>
      </c>
      <c r="S6523" t="s">
        <v>232</v>
      </c>
      <c r="T6523" t="s">
        <v>232</v>
      </c>
      <c r="U6523" t="s">
        <v>232</v>
      </c>
      <c r="V6523" t="s">
        <v>232</v>
      </c>
      <c r="W6523" t="s">
        <v>232</v>
      </c>
      <c r="X6523" t="s">
        <v>232</v>
      </c>
      <c r="Y6523" t="s">
        <v>232</v>
      </c>
      <c r="Z6523" t="s">
        <v>232</v>
      </c>
      <c r="AA6523" t="s">
        <v>232</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32.311999999999998</v>
      </c>
      <c r="AN6523">
        <v>41.164999999999999</v>
      </c>
      <c r="AO6523">
        <v>42.128999999999998</v>
      </c>
      <c r="AP6523">
        <v>49.161999999999999</v>
      </c>
      <c r="AQ6523">
        <v>53.603999999999999</v>
      </c>
      <c r="AR6523">
        <v>54.404000000000003</v>
      </c>
      <c r="AS6523">
        <v>57.78</v>
      </c>
      <c r="AT6523">
        <v>52.581000000000003</v>
      </c>
      <c r="AU6523">
        <v>49.098999999999997</v>
      </c>
      <c r="AV6523">
        <v>50.204999999999998</v>
      </c>
      <c r="AW6523">
        <v>49.436</v>
      </c>
      <c r="AX6523">
        <v>48.9</v>
      </c>
      <c r="AY6523">
        <v>49.591999999999999</v>
      </c>
      <c r="AZ6523">
        <v>50.47</v>
      </c>
      <c r="BA6523">
        <v>51.375</v>
      </c>
      <c r="BB6523">
        <v>52.753999999999998</v>
      </c>
      <c r="BC6523">
        <v>2017</v>
      </c>
    </row>
    <row r="6524" spans="1:55" x14ac:dyDescent="0.25">
      <c r="A6524">
        <v>862</v>
      </c>
      <c r="B6524" t="s">
        <v>1568</v>
      </c>
      <c r="C6524" t="s">
        <v>361</v>
      </c>
      <c r="D6524" t="s">
        <v>1569</v>
      </c>
      <c r="E6524" t="s">
        <v>362</v>
      </c>
      <c r="F6524" t="s">
        <v>363</v>
      </c>
      <c r="G6524" t="s">
        <v>229</v>
      </c>
      <c r="H6524" t="s">
        <v>230</v>
      </c>
      <c r="I6524" t="s">
        <v>1573</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1.6679999999999999</v>
      </c>
      <c r="AN6524">
        <v>1.621</v>
      </c>
      <c r="AO6524">
        <v>1.7649999999999999</v>
      </c>
      <c r="AP6524">
        <v>1.843</v>
      </c>
      <c r="AQ6524">
        <v>1.839</v>
      </c>
      <c r="AR6524">
        <v>1.8660000000000001</v>
      </c>
      <c r="AS6524">
        <v>1.9490000000000001</v>
      </c>
      <c r="AT6524">
        <v>2.0550000000000002</v>
      </c>
      <c r="AU6524">
        <v>2.133</v>
      </c>
      <c r="AV6524">
        <v>2.2109999999999999</v>
      </c>
      <c r="AW6524">
        <v>2.399</v>
      </c>
      <c r="AX6524">
        <v>2.6160000000000001</v>
      </c>
      <c r="AY6524">
        <v>2.766</v>
      </c>
      <c r="AZ6524">
        <v>2.907</v>
      </c>
      <c r="BA6524">
        <v>3.0550000000000002</v>
      </c>
      <c r="BB6524">
        <v>3.2109999999999999</v>
      </c>
      <c r="BC6524">
        <v>2017</v>
      </c>
    </row>
    <row r="6525" spans="1:55" x14ac:dyDescent="0.25">
      <c r="A6525">
        <v>862</v>
      </c>
      <c r="B6525" t="s">
        <v>1568</v>
      </c>
      <c r="C6525" t="s">
        <v>364</v>
      </c>
      <c r="D6525" t="s">
        <v>1569</v>
      </c>
      <c r="E6525" t="s">
        <v>365</v>
      </c>
      <c r="F6525" t="s">
        <v>366</v>
      </c>
      <c r="G6525" t="s">
        <v>242</v>
      </c>
      <c r="H6525" t="s">
        <v>230</v>
      </c>
      <c r="I6525" t="s">
        <v>1574</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-3.2000000000000001E-2</v>
      </c>
      <c r="AG6525">
        <v>-3.1E-2</v>
      </c>
      <c r="AH6525">
        <v>-2.5000000000000001E-2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-1.4E-2</v>
      </c>
      <c r="AR6525">
        <v>-6.5000000000000002E-2</v>
      </c>
      <c r="AS6525">
        <v>-2.5000000000000001E-2</v>
      </c>
      <c r="AT6525">
        <v>-3.6999999999999998E-2</v>
      </c>
      <c r="AU6525">
        <v>-1.4999999999999999E-2</v>
      </c>
      <c r="AV6525">
        <v>0.02</v>
      </c>
      <c r="AW6525">
        <v>-5.0000000000000001E-3</v>
      </c>
      <c r="AX6525">
        <v>-3.0000000000000001E-3</v>
      </c>
      <c r="AY6525">
        <v>-2E-3</v>
      </c>
      <c r="AZ6525">
        <v>-3.0000000000000001E-3</v>
      </c>
      <c r="BA6525">
        <v>-8.9999999999999993E-3</v>
      </c>
      <c r="BB6525">
        <v>-1.2999999999999999E-2</v>
      </c>
      <c r="BC6525">
        <v>2017</v>
      </c>
    </row>
    <row r="6526" spans="1:55" x14ac:dyDescent="0.25">
      <c r="A6526">
        <v>862</v>
      </c>
      <c r="B6526" t="s">
        <v>1568</v>
      </c>
      <c r="C6526" t="s">
        <v>368</v>
      </c>
      <c r="D6526" t="s">
        <v>1569</v>
      </c>
      <c r="E6526" t="s">
        <v>365</v>
      </c>
      <c r="F6526" t="s">
        <v>366</v>
      </c>
      <c r="G6526" t="s">
        <v>282</v>
      </c>
      <c r="I6526" t="s">
        <v>369</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-11.361000000000001</v>
      </c>
      <c r="AG6526">
        <v>-9.3640000000000008</v>
      </c>
      <c r="AH6526">
        <v>-6.0110000000000001</v>
      </c>
      <c r="AI6526">
        <v>-7.3230000000000004</v>
      </c>
      <c r="AJ6526">
        <v>-8.7409999999999997</v>
      </c>
      <c r="AK6526">
        <v>-13.8</v>
      </c>
      <c r="AL6526">
        <v>-4.8710000000000004</v>
      </c>
      <c r="AM6526">
        <v>-4.8680000000000003</v>
      </c>
      <c r="AN6526">
        <v>-6.6660000000000004</v>
      </c>
      <c r="AO6526">
        <v>-6.9470000000000001</v>
      </c>
      <c r="AP6526">
        <v>-9.0229999999999997</v>
      </c>
      <c r="AQ6526">
        <v>-1.734</v>
      </c>
      <c r="AR6526">
        <v>-8.1029999999999998</v>
      </c>
      <c r="AS6526">
        <v>-3.093</v>
      </c>
      <c r="AT6526">
        <v>-4.7380000000000004</v>
      </c>
      <c r="AU6526">
        <v>-1.752</v>
      </c>
      <c r="AV6526">
        <v>2.3149999999999999</v>
      </c>
      <c r="AW6526">
        <v>-0.56599999999999995</v>
      </c>
      <c r="AX6526">
        <v>-0.28499999999999998</v>
      </c>
      <c r="AY6526">
        <v>-0.182</v>
      </c>
      <c r="AZ6526">
        <v>-0.314</v>
      </c>
      <c r="BA6526">
        <v>-0.80900000000000005</v>
      </c>
      <c r="BB6526">
        <v>-1.163</v>
      </c>
      <c r="BC6526">
        <v>2017</v>
      </c>
    </row>
    <row r="6527" spans="1:55" x14ac:dyDescent="0.25">
      <c r="A6527">
        <v>135</v>
      </c>
      <c r="B6527" t="s">
        <v>1575</v>
      </c>
      <c r="C6527" t="s">
        <v>225</v>
      </c>
      <c r="D6527" t="s">
        <v>1576</v>
      </c>
      <c r="E6527" t="s">
        <v>227</v>
      </c>
      <c r="F6527" t="s">
        <v>228</v>
      </c>
      <c r="G6527" t="s">
        <v>229</v>
      </c>
      <c r="H6527" t="s">
        <v>230</v>
      </c>
      <c r="I6527" t="s">
        <v>1577</v>
      </c>
      <c r="J6527" t="s">
        <v>232</v>
      </c>
      <c r="K6527" t="s">
        <v>232</v>
      </c>
      <c r="L6527" t="s">
        <v>232</v>
      </c>
      <c r="M6527" t="s">
        <v>232</v>
      </c>
      <c r="N6527" t="s">
        <v>232</v>
      </c>
      <c r="O6527" t="s">
        <v>232</v>
      </c>
      <c r="P6527" t="s">
        <v>232</v>
      </c>
      <c r="Q6527" t="s">
        <v>232</v>
      </c>
      <c r="R6527" t="s">
        <v>232</v>
      </c>
      <c r="S6527" t="s">
        <v>232</v>
      </c>
      <c r="T6527" t="s">
        <v>232</v>
      </c>
      <c r="U6527" t="s">
        <v>232</v>
      </c>
      <c r="V6527" t="s">
        <v>232</v>
      </c>
      <c r="W6527" t="s">
        <v>232</v>
      </c>
      <c r="X6527" t="s">
        <v>232</v>
      </c>
      <c r="Y6527" t="s">
        <v>232</v>
      </c>
      <c r="Z6527" t="s">
        <v>232</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1.589</v>
      </c>
      <c r="AM6527">
        <v>1.425</v>
      </c>
      <c r="AN6527">
        <v>1.347</v>
      </c>
      <c r="AO6527">
        <v>1.2350000000000001</v>
      </c>
      <c r="AP6527">
        <v>1.1479999999999999</v>
      </c>
      <c r="AQ6527">
        <v>1.139</v>
      </c>
      <c r="AR6527">
        <v>1.131</v>
      </c>
      <c r="AS6527">
        <v>1.159</v>
      </c>
      <c r="AT6527">
        <v>1.1870000000000001</v>
      </c>
      <c r="AU6527">
        <v>1.194</v>
      </c>
      <c r="AV6527">
        <v>1.208</v>
      </c>
      <c r="AW6527">
        <v>1.2170000000000001</v>
      </c>
      <c r="AX6527">
        <v>1.226</v>
      </c>
      <c r="AY6527">
        <v>1.2330000000000001</v>
      </c>
      <c r="AZ6527">
        <v>1.2390000000000001</v>
      </c>
      <c r="BA6527">
        <v>1.246</v>
      </c>
      <c r="BB6527">
        <v>1.252</v>
      </c>
      <c r="BC6527">
        <v>2017</v>
      </c>
    </row>
    <row r="6528" spans="1:55" x14ac:dyDescent="0.25">
      <c r="A6528">
        <v>135</v>
      </c>
      <c r="B6528" t="s">
        <v>1575</v>
      </c>
      <c r="C6528" t="s">
        <v>233</v>
      </c>
      <c r="D6528" t="s">
        <v>1576</v>
      </c>
      <c r="E6528" t="s">
        <v>227</v>
      </c>
      <c r="F6528" t="s">
        <v>234</v>
      </c>
      <c r="G6528" t="s">
        <v>235</v>
      </c>
      <c r="I6528" t="s">
        <v>236</v>
      </c>
      <c r="J6528" t="s">
        <v>232</v>
      </c>
      <c r="K6528" t="s">
        <v>232</v>
      </c>
      <c r="L6528" t="s">
        <v>232</v>
      </c>
      <c r="M6528" t="s">
        <v>232</v>
      </c>
      <c r="N6528" t="s">
        <v>232</v>
      </c>
      <c r="O6528" t="s">
        <v>232</v>
      </c>
      <c r="P6528" t="s">
        <v>232</v>
      </c>
      <c r="Q6528" t="s">
        <v>232</v>
      </c>
      <c r="R6528" t="s">
        <v>232</v>
      </c>
      <c r="S6528" t="s">
        <v>232</v>
      </c>
      <c r="T6528" t="s">
        <v>232</v>
      </c>
      <c r="U6528" t="s">
        <v>232</v>
      </c>
      <c r="V6528" t="s">
        <v>232</v>
      </c>
      <c r="W6528" t="s">
        <v>232</v>
      </c>
      <c r="X6528" t="s">
        <v>232</v>
      </c>
      <c r="Y6528" t="s">
        <v>232</v>
      </c>
      <c r="Z6528" t="s">
        <v>232</v>
      </c>
      <c r="AA6528" t="s">
        <v>232</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-0.53</v>
      </c>
      <c r="AM6528">
        <v>-10.335000000000001</v>
      </c>
      <c r="AN6528">
        <v>-5.4370000000000003</v>
      </c>
      <c r="AO6528">
        <v>-8.3339999999999996</v>
      </c>
      <c r="AP6528">
        <v>-7.0220000000000002</v>
      </c>
      <c r="AQ6528">
        <v>-0.83399999999999996</v>
      </c>
      <c r="AR6528">
        <v>-0.70199999999999996</v>
      </c>
      <c r="AS6528">
        <v>2.496</v>
      </c>
      <c r="AT6528">
        <v>2.4590000000000001</v>
      </c>
      <c r="AU6528">
        <v>0.60199999999999998</v>
      </c>
      <c r="AV6528">
        <v>1.1299999999999999</v>
      </c>
      <c r="AW6528">
        <v>0.78700000000000003</v>
      </c>
      <c r="AX6528">
        <v>0.69899999999999995</v>
      </c>
      <c r="AY6528">
        <v>0.59899999999999998</v>
      </c>
      <c r="AZ6528">
        <v>0.499</v>
      </c>
      <c r="BA6528">
        <v>0.499</v>
      </c>
      <c r="BB6528">
        <v>0.499</v>
      </c>
      <c r="BC6528">
        <v>2017</v>
      </c>
    </row>
    <row r="6529" spans="1:55" x14ac:dyDescent="0.25">
      <c r="A6529">
        <v>135</v>
      </c>
      <c r="B6529" t="s">
        <v>1575</v>
      </c>
      <c r="C6529" t="s">
        <v>237</v>
      </c>
      <c r="D6529" t="s">
        <v>1576</v>
      </c>
      <c r="E6529" t="s">
        <v>238</v>
      </c>
      <c r="F6529" t="s">
        <v>239</v>
      </c>
      <c r="G6529" t="s">
        <v>229</v>
      </c>
      <c r="H6529" t="s">
        <v>230</v>
      </c>
      <c r="I6529" t="s">
        <v>1577</v>
      </c>
      <c r="J6529" t="s">
        <v>232</v>
      </c>
      <c r="K6529" t="s">
        <v>232</v>
      </c>
      <c r="L6529" t="s">
        <v>232</v>
      </c>
      <c r="M6529" t="s">
        <v>232</v>
      </c>
      <c r="N6529" t="s">
        <v>232</v>
      </c>
      <c r="O6529" t="s">
        <v>232</v>
      </c>
      <c r="P6529" t="s">
        <v>232</v>
      </c>
      <c r="Q6529" t="s">
        <v>232</v>
      </c>
      <c r="R6529" t="s">
        <v>232</v>
      </c>
      <c r="S6529" t="s">
        <v>232</v>
      </c>
      <c r="T6529" t="s">
        <v>232</v>
      </c>
      <c r="U6529" t="s">
        <v>232</v>
      </c>
      <c r="V6529" t="s">
        <v>232</v>
      </c>
      <c r="W6529" t="s">
        <v>232</v>
      </c>
      <c r="X6529" t="s">
        <v>232</v>
      </c>
      <c r="Y6529" t="s">
        <v>232</v>
      </c>
      <c r="Z6529" t="s">
        <v>232</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1.387</v>
      </c>
      <c r="AW6529">
        <v>1.4159999999999999</v>
      </c>
      <c r="AX6529">
        <v>1.4470000000000001</v>
      </c>
      <c r="AY6529">
        <v>1.4770000000000001</v>
      </c>
      <c r="AZ6529">
        <v>1.5069999999999999</v>
      </c>
      <c r="BA6529">
        <v>1.538</v>
      </c>
      <c r="BB6529">
        <v>1.569</v>
      </c>
      <c r="BC6529">
        <v>2017</v>
      </c>
    </row>
    <row r="6530" spans="1:55" x14ac:dyDescent="0.25">
      <c r="A6530">
        <v>135</v>
      </c>
      <c r="B6530" t="s">
        <v>1575</v>
      </c>
      <c r="C6530" t="s">
        <v>240</v>
      </c>
      <c r="D6530" t="s">
        <v>1576</v>
      </c>
      <c r="E6530" t="s">
        <v>238</v>
      </c>
      <c r="F6530" t="s">
        <v>241</v>
      </c>
      <c r="G6530" t="s">
        <v>242</v>
      </c>
      <c r="H6530" t="s">
        <v>230</v>
      </c>
      <c r="I6530" t="s">
        <v>243</v>
      </c>
      <c r="J6530" t="s">
        <v>232</v>
      </c>
      <c r="K6530" t="s">
        <v>232</v>
      </c>
      <c r="L6530" t="s">
        <v>232</v>
      </c>
      <c r="M6530" t="s">
        <v>232</v>
      </c>
      <c r="N6530" t="s">
        <v>232</v>
      </c>
      <c r="O6530" t="s">
        <v>232</v>
      </c>
      <c r="P6530" t="s">
        <v>232</v>
      </c>
      <c r="Q6530" t="s">
        <v>232</v>
      </c>
      <c r="R6530" t="s">
        <v>232</v>
      </c>
      <c r="S6530" t="s">
        <v>232</v>
      </c>
      <c r="T6530" t="s">
        <v>232</v>
      </c>
      <c r="U6530" t="s">
        <v>232</v>
      </c>
      <c r="V6530" t="s">
        <v>232</v>
      </c>
      <c r="W6530" t="s">
        <v>232</v>
      </c>
      <c r="X6530" t="s">
        <v>232</v>
      </c>
      <c r="Y6530" t="s">
        <v>232</v>
      </c>
      <c r="Z6530" t="s">
        <v>232</v>
      </c>
      <c r="AA6530" t="s">
        <v>232</v>
      </c>
      <c r="AB6530" t="s">
        <v>232</v>
      </c>
      <c r="AC6530" t="s">
        <v>232</v>
      </c>
      <c r="AD6530" t="s">
        <v>232</v>
      </c>
      <c r="AE6530" t="s">
        <v>232</v>
      </c>
      <c r="AF6530" t="s">
        <v>232</v>
      </c>
      <c r="AG6530" t="s">
        <v>232</v>
      </c>
      <c r="AH6530">
        <v>1.714</v>
      </c>
      <c r="AI6530">
        <v>1.7889999999999999</v>
      </c>
      <c r="AJ6530">
        <v>1.91</v>
      </c>
      <c r="AK6530">
        <v>2.1890000000000001</v>
      </c>
      <c r="AL6530">
        <v>2.4049999999999998</v>
      </c>
      <c r="AM6530">
        <v>2.0609999999999999</v>
      </c>
      <c r="AN6530">
        <v>1.883</v>
      </c>
      <c r="AO6530">
        <v>1.8129999999999999</v>
      </c>
      <c r="AP6530">
        <v>1.6060000000000001</v>
      </c>
      <c r="AQ6530">
        <v>1.6779999999999999</v>
      </c>
      <c r="AR6530">
        <v>1.6739999999999999</v>
      </c>
      <c r="AS6530">
        <v>1.42</v>
      </c>
      <c r="AT6530">
        <v>1.468</v>
      </c>
      <c r="AU6530">
        <v>1.528</v>
      </c>
      <c r="AV6530">
        <v>1.6379999999999999</v>
      </c>
      <c r="AW6530">
        <v>1.62</v>
      </c>
      <c r="AX6530">
        <v>1.6719999999999999</v>
      </c>
      <c r="AY6530">
        <v>1.7170000000000001</v>
      </c>
      <c r="AZ6530">
        <v>1.7629999999999999</v>
      </c>
      <c r="BA6530">
        <v>1.806</v>
      </c>
      <c r="BB6530">
        <v>1.855</v>
      </c>
      <c r="BC6530">
        <v>2017</v>
      </c>
    </row>
    <row r="6531" spans="1:55" x14ac:dyDescent="0.25">
      <c r="A6531">
        <v>135</v>
      </c>
      <c r="B6531" t="s">
        <v>1575</v>
      </c>
      <c r="C6531" t="s">
        <v>244</v>
      </c>
      <c r="D6531" t="s">
        <v>1576</v>
      </c>
      <c r="E6531" t="s">
        <v>238</v>
      </c>
      <c r="F6531" t="s">
        <v>245</v>
      </c>
      <c r="G6531" t="s">
        <v>246</v>
      </c>
      <c r="H6531" t="s">
        <v>230</v>
      </c>
      <c r="I6531" t="s">
        <v>243</v>
      </c>
      <c r="J6531" t="s">
        <v>232</v>
      </c>
      <c r="K6531" t="s">
        <v>232</v>
      </c>
      <c r="L6531" t="s">
        <v>232</v>
      </c>
      <c r="M6531" t="s">
        <v>232</v>
      </c>
      <c r="N6531" t="s">
        <v>232</v>
      </c>
      <c r="O6531" t="s">
        <v>232</v>
      </c>
      <c r="P6531" t="s">
        <v>232</v>
      </c>
      <c r="Q6531" t="s">
        <v>232</v>
      </c>
      <c r="R6531" t="s">
        <v>232</v>
      </c>
      <c r="S6531" t="s">
        <v>232</v>
      </c>
      <c r="T6531" t="s">
        <v>232</v>
      </c>
      <c r="U6531" t="s">
        <v>232</v>
      </c>
      <c r="V6531" t="s">
        <v>232</v>
      </c>
      <c r="W6531" t="s">
        <v>232</v>
      </c>
      <c r="X6531" t="s">
        <v>232</v>
      </c>
      <c r="Y6531" t="s">
        <v>232</v>
      </c>
      <c r="Z6531" t="s">
        <v>232</v>
      </c>
      <c r="AA6531">
        <v>1.147</v>
      </c>
      <c r="AB6531">
        <v>1.2470000000000001</v>
      </c>
      <c r="AC6531">
        <v>1.379</v>
      </c>
      <c r="AD6531">
        <v>1.4410000000000001</v>
      </c>
      <c r="AE6531">
        <v>1.554</v>
      </c>
      <c r="AF6531">
        <v>1.5840000000000001</v>
      </c>
      <c r="AG6531">
        <v>1.6759999999999999</v>
      </c>
      <c r="AH6531">
        <v>1.8</v>
      </c>
      <c r="AI6531">
        <v>1.901</v>
      </c>
      <c r="AJ6531">
        <v>2.0339999999999998</v>
      </c>
      <c r="AK6531">
        <v>2.2370000000000001</v>
      </c>
      <c r="AL6531">
        <v>2.2679999999999998</v>
      </c>
      <c r="AM6531">
        <v>2.0489999999999999</v>
      </c>
      <c r="AN6531">
        <v>1.96</v>
      </c>
      <c r="AO6531">
        <v>1.8340000000000001</v>
      </c>
      <c r="AP6531">
        <v>1.738</v>
      </c>
      <c r="AQ6531">
        <v>1.754</v>
      </c>
      <c r="AR6531">
        <v>1.7749999999999999</v>
      </c>
      <c r="AS6531">
        <v>1.839</v>
      </c>
      <c r="AT6531">
        <v>1.9039999999999999</v>
      </c>
      <c r="AU6531">
        <v>1.952</v>
      </c>
      <c r="AV6531">
        <v>2.0190000000000001</v>
      </c>
      <c r="AW6531">
        <v>2.0710000000000002</v>
      </c>
      <c r="AX6531">
        <v>2.129</v>
      </c>
      <c r="AY6531">
        <v>2.1859999999999999</v>
      </c>
      <c r="AZ6531">
        <v>2.2429999999999999</v>
      </c>
      <c r="BA6531">
        <v>2.2999999999999998</v>
      </c>
      <c r="BB6531">
        <v>2.36</v>
      </c>
      <c r="BC6531">
        <v>2017</v>
      </c>
    </row>
    <row r="6532" spans="1:55" x14ac:dyDescent="0.25">
      <c r="A6532">
        <v>135</v>
      </c>
      <c r="B6532" t="s">
        <v>1575</v>
      </c>
      <c r="C6532" t="s">
        <v>247</v>
      </c>
      <c r="D6532" t="s">
        <v>1576</v>
      </c>
      <c r="E6532" t="s">
        <v>248</v>
      </c>
      <c r="F6532" t="s">
        <v>249</v>
      </c>
      <c r="G6532" t="s">
        <v>250</v>
      </c>
      <c r="I6532" t="s">
        <v>251</v>
      </c>
      <c r="J6532" t="s">
        <v>232</v>
      </c>
      <c r="K6532" t="s">
        <v>232</v>
      </c>
      <c r="L6532" t="s">
        <v>232</v>
      </c>
      <c r="M6532" t="s">
        <v>232</v>
      </c>
      <c r="N6532" t="s">
        <v>232</v>
      </c>
      <c r="O6532" t="s">
        <v>232</v>
      </c>
      <c r="P6532" t="s">
        <v>232</v>
      </c>
      <c r="Q6532" t="s">
        <v>232</v>
      </c>
      <c r="R6532" t="s">
        <v>232</v>
      </c>
      <c r="S6532" t="s">
        <v>232</v>
      </c>
      <c r="T6532" t="s">
        <v>232</v>
      </c>
      <c r="U6532" t="s">
        <v>232</v>
      </c>
      <c r="V6532" t="s">
        <v>232</v>
      </c>
      <c r="W6532" t="s">
        <v>232</v>
      </c>
      <c r="X6532" t="s">
        <v>232</v>
      </c>
      <c r="Y6532" t="s">
        <v>232</v>
      </c>
      <c r="Z6532" t="s">
        <v>232</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102.85299999999999</v>
      </c>
      <c r="AM6532">
        <v>103.87</v>
      </c>
      <c r="AN6532">
        <v>105.34</v>
      </c>
      <c r="AO6532">
        <v>105.515</v>
      </c>
      <c r="AP6532">
        <v>108.79900000000001</v>
      </c>
      <c r="AQ6532">
        <v>110.986</v>
      </c>
      <c r="AR6532">
        <v>111.40600000000001</v>
      </c>
      <c r="AS6532">
        <v>110.399</v>
      </c>
      <c r="AT6532">
        <v>111.72799999999999</v>
      </c>
      <c r="AU6532">
        <v>113.28700000000001</v>
      </c>
      <c r="AV6532">
        <v>114.8</v>
      </c>
      <c r="AW6532">
        <v>116.339</v>
      </c>
      <c r="AX6532">
        <v>118.002</v>
      </c>
      <c r="AY6532">
        <v>119.738</v>
      </c>
      <c r="AZ6532">
        <v>121.562</v>
      </c>
      <c r="BA6532">
        <v>123.441</v>
      </c>
      <c r="BB6532">
        <v>125.349</v>
      </c>
      <c r="BC6532">
        <v>2017</v>
      </c>
    </row>
    <row r="6533" spans="1:55" x14ac:dyDescent="0.25">
      <c r="A6533">
        <v>135</v>
      </c>
      <c r="B6533" t="s">
        <v>1575</v>
      </c>
      <c r="C6533" t="s">
        <v>252</v>
      </c>
      <c r="D6533" t="s">
        <v>1576</v>
      </c>
      <c r="E6533" t="s">
        <v>253</v>
      </c>
      <c r="F6533" t="s">
        <v>254</v>
      </c>
      <c r="G6533" t="s">
        <v>229</v>
      </c>
      <c r="H6533" t="s">
        <v>220</v>
      </c>
      <c r="I6533" t="s">
        <v>255</v>
      </c>
      <c r="J6533" t="s">
        <v>232</v>
      </c>
      <c r="K6533" t="s">
        <v>232</v>
      </c>
      <c r="L6533" t="s">
        <v>232</v>
      </c>
      <c r="M6533" t="s">
        <v>232</v>
      </c>
      <c r="N6533" t="s">
        <v>232</v>
      </c>
      <c r="O6533" t="s">
        <v>232</v>
      </c>
      <c r="P6533" t="s">
        <v>232</v>
      </c>
      <c r="Q6533" t="s">
        <v>232</v>
      </c>
      <c r="R6533" t="s">
        <v>232</v>
      </c>
      <c r="S6533" t="s">
        <v>232</v>
      </c>
      <c r="T6533" t="s">
        <v>232</v>
      </c>
      <c r="U6533" t="s">
        <v>232</v>
      </c>
      <c r="V6533" t="s">
        <v>232</v>
      </c>
      <c r="W6533" t="s">
        <v>232</v>
      </c>
      <c r="X6533" t="s">
        <v>232</v>
      </c>
      <c r="Y6533" t="s">
        <v>232</v>
      </c>
      <c r="Z6533" t="s">
        <v>232</v>
      </c>
      <c r="AA6533" t="s">
        <v>232</v>
      </c>
      <c r="AB6533" t="s">
        <v>232</v>
      </c>
      <c r="AC6533" t="s">
        <v>232</v>
      </c>
      <c r="AD6533" t="s">
        <v>232</v>
      </c>
      <c r="AE6533" t="s">
        <v>232</v>
      </c>
      <c r="AF6533" t="s">
        <v>232</v>
      </c>
      <c r="AG6533" t="s">
        <v>232</v>
      </c>
      <c r="AH6533" t="s">
        <v>232</v>
      </c>
      <c r="AI6533" t="s">
        <v>232</v>
      </c>
      <c r="AJ6533" t="s">
        <v>232</v>
      </c>
      <c r="AK6533" s="52">
        <v>53253.63</v>
      </c>
      <c r="AL6533" s="52">
        <v>52302.48</v>
      </c>
      <c r="AM6533" s="52">
        <v>46304.74</v>
      </c>
      <c r="AN6533" s="52">
        <v>43234.3</v>
      </c>
      <c r="AO6533" s="52">
        <v>39165.440000000002</v>
      </c>
      <c r="AP6533" s="52">
        <v>35987.42</v>
      </c>
      <c r="AQ6533" s="52">
        <v>35267.75</v>
      </c>
      <c r="AR6533" s="52">
        <v>34608.53</v>
      </c>
      <c r="AS6533" s="52">
        <v>35157.54</v>
      </c>
      <c r="AT6533" s="52">
        <v>35837.57</v>
      </c>
      <c r="AU6533" s="52">
        <v>35868.660000000003</v>
      </c>
      <c r="AV6533" s="52">
        <v>36088.1</v>
      </c>
      <c r="AW6533" s="52">
        <v>36185.82</v>
      </c>
      <c r="AX6533" s="52">
        <v>36252.07</v>
      </c>
      <c r="AY6533" s="52">
        <v>36357.879999999997</v>
      </c>
      <c r="AZ6533" s="52">
        <v>36427.74</v>
      </c>
      <c r="BA6533" s="52">
        <v>36497.75</v>
      </c>
      <c r="BB6533" s="52">
        <v>36567.89</v>
      </c>
      <c r="BC6533">
        <v>2017</v>
      </c>
    </row>
    <row r="6534" spans="1:55" x14ac:dyDescent="0.25">
      <c r="A6534">
        <v>135</v>
      </c>
      <c r="B6534" t="s">
        <v>1575</v>
      </c>
      <c r="C6534" t="s">
        <v>256</v>
      </c>
      <c r="D6534" t="s">
        <v>1576</v>
      </c>
      <c r="E6534" t="s">
        <v>253</v>
      </c>
      <c r="F6534" t="s">
        <v>257</v>
      </c>
      <c r="G6534" t="s">
        <v>258</v>
      </c>
      <c r="H6534" t="s">
        <v>220</v>
      </c>
      <c r="I6534" t="s">
        <v>255</v>
      </c>
      <c r="J6534" t="s">
        <v>232</v>
      </c>
      <c r="K6534" t="s">
        <v>232</v>
      </c>
      <c r="L6534" t="s">
        <v>232</v>
      </c>
      <c r="M6534" t="s">
        <v>232</v>
      </c>
      <c r="N6534" t="s">
        <v>232</v>
      </c>
      <c r="O6534" t="s">
        <v>232</v>
      </c>
      <c r="P6534" t="s">
        <v>232</v>
      </c>
      <c r="Q6534" t="s">
        <v>232</v>
      </c>
      <c r="R6534" t="s">
        <v>232</v>
      </c>
      <c r="S6534" t="s">
        <v>232</v>
      </c>
      <c r="T6534" t="s">
        <v>232</v>
      </c>
      <c r="U6534" t="s">
        <v>232</v>
      </c>
      <c r="V6534" t="s">
        <v>232</v>
      </c>
      <c r="W6534" t="s">
        <v>232</v>
      </c>
      <c r="X6534" t="s">
        <v>232</v>
      </c>
      <c r="Y6534" t="s">
        <v>232</v>
      </c>
      <c r="Z6534" t="s">
        <v>232</v>
      </c>
      <c r="AA6534" t="s">
        <v>232</v>
      </c>
      <c r="AB6534" t="s">
        <v>232</v>
      </c>
      <c r="AC6534" t="s">
        <v>232</v>
      </c>
      <c r="AD6534" t="s">
        <v>232</v>
      </c>
      <c r="AE6534" t="s">
        <v>232</v>
      </c>
      <c r="AF6534" t="s">
        <v>232</v>
      </c>
      <c r="AG6534" t="s">
        <v>232</v>
      </c>
      <c r="AH6534" t="s">
        <v>232</v>
      </c>
      <c r="AI6534" t="s">
        <v>232</v>
      </c>
      <c r="AJ6534" t="s">
        <v>232</v>
      </c>
      <c r="AK6534" s="52">
        <v>79112.86</v>
      </c>
      <c r="AL6534" s="52">
        <v>77699.839999999997</v>
      </c>
      <c r="AM6534" s="52">
        <v>68789.7</v>
      </c>
      <c r="AN6534" s="52">
        <v>64228.28</v>
      </c>
      <c r="AO6534" s="52">
        <v>58183.64</v>
      </c>
      <c r="AP6534" s="52">
        <v>53462.41</v>
      </c>
      <c r="AQ6534" s="52">
        <v>52393.29</v>
      </c>
      <c r="AR6534" s="52">
        <v>51413.95</v>
      </c>
      <c r="AS6534" s="52">
        <v>52229.55</v>
      </c>
      <c r="AT6534" s="52">
        <v>53239.8</v>
      </c>
      <c r="AU6534" s="52">
        <v>53285.99</v>
      </c>
      <c r="AV6534" s="52">
        <v>53611.99</v>
      </c>
      <c r="AW6534" s="52">
        <v>53757.16</v>
      </c>
      <c r="AX6534" s="52">
        <v>53855.58</v>
      </c>
      <c r="AY6534" s="52">
        <v>54012.76</v>
      </c>
      <c r="AZ6534" s="52">
        <v>54116.56</v>
      </c>
      <c r="BA6534" s="52">
        <v>54220.55</v>
      </c>
      <c r="BB6534" s="52">
        <v>54324.75</v>
      </c>
      <c r="BC6534">
        <v>2017</v>
      </c>
    </row>
    <row r="6535" spans="1:55" x14ac:dyDescent="0.25">
      <c r="A6535">
        <v>135</v>
      </c>
      <c r="B6535" t="s">
        <v>1575</v>
      </c>
      <c r="C6535" t="s">
        <v>259</v>
      </c>
      <c r="D6535" t="s">
        <v>1576</v>
      </c>
      <c r="E6535" t="s">
        <v>260</v>
      </c>
      <c r="F6535" t="s">
        <v>261</v>
      </c>
      <c r="G6535" t="s">
        <v>229</v>
      </c>
      <c r="H6535" t="s">
        <v>220</v>
      </c>
      <c r="I6535" t="s">
        <v>262</v>
      </c>
      <c r="J6535" t="s">
        <v>232</v>
      </c>
      <c r="K6535" t="s">
        <v>232</v>
      </c>
      <c r="L6535" t="s">
        <v>232</v>
      </c>
      <c r="M6535" t="s">
        <v>232</v>
      </c>
      <c r="N6535" t="s">
        <v>232</v>
      </c>
      <c r="O6535" t="s">
        <v>232</v>
      </c>
      <c r="P6535" t="s">
        <v>232</v>
      </c>
      <c r="Q6535" t="s">
        <v>232</v>
      </c>
      <c r="R6535" t="s">
        <v>232</v>
      </c>
      <c r="S6535" t="s">
        <v>232</v>
      </c>
      <c r="T6535" t="s">
        <v>232</v>
      </c>
      <c r="U6535" t="s">
        <v>232</v>
      </c>
      <c r="V6535" t="s">
        <v>232</v>
      </c>
      <c r="W6535" t="s">
        <v>232</v>
      </c>
      <c r="X6535" t="s">
        <v>232</v>
      </c>
      <c r="Y6535" t="s">
        <v>232</v>
      </c>
      <c r="Z6535" t="s">
        <v>232</v>
      </c>
      <c r="AA6535" t="s">
        <v>232</v>
      </c>
      <c r="AB6535" t="s">
        <v>232</v>
      </c>
      <c r="AC6535" t="s">
        <v>232</v>
      </c>
      <c r="AD6535" t="s">
        <v>232</v>
      </c>
      <c r="AE6535" t="s">
        <v>232</v>
      </c>
      <c r="AF6535" t="s">
        <v>232</v>
      </c>
      <c r="AG6535" t="s">
        <v>232</v>
      </c>
      <c r="AH6535" t="s">
        <v>232</v>
      </c>
      <c r="AI6535" t="s">
        <v>232</v>
      </c>
      <c r="AJ6535" t="s">
        <v>232</v>
      </c>
      <c r="AK6535" s="52">
        <v>53253.63</v>
      </c>
      <c r="AL6535" s="52">
        <v>53794.71</v>
      </c>
      <c r="AM6535" s="52">
        <v>48096.67</v>
      </c>
      <c r="AN6535" s="52">
        <v>45542.86</v>
      </c>
      <c r="AO6535" s="52">
        <v>41325.33</v>
      </c>
      <c r="AP6535" s="52">
        <v>39153.78</v>
      </c>
      <c r="AQ6535" s="52">
        <v>39142.44</v>
      </c>
      <c r="AR6535" s="52">
        <v>38555.99</v>
      </c>
      <c r="AS6535" s="52">
        <v>38813.730000000003</v>
      </c>
      <c r="AT6535" s="52">
        <v>40040.449999999997</v>
      </c>
      <c r="AU6535" s="52">
        <v>40634.370000000003</v>
      </c>
      <c r="AV6535" s="52">
        <v>41429.15</v>
      </c>
      <c r="AW6535" s="52">
        <v>42098.239999999998</v>
      </c>
      <c r="AX6535" s="52">
        <v>42778.2</v>
      </c>
      <c r="AY6535" s="52">
        <v>43534.19</v>
      </c>
      <c r="AZ6535" s="52">
        <v>44282.27</v>
      </c>
      <c r="BA6535" s="52">
        <v>45053.16</v>
      </c>
      <c r="BB6535" s="52">
        <v>45837.47</v>
      </c>
      <c r="BC6535">
        <v>2017</v>
      </c>
    </row>
    <row r="6536" spans="1:55" x14ac:dyDescent="0.25">
      <c r="A6536">
        <v>135</v>
      </c>
      <c r="B6536" t="s">
        <v>1575</v>
      </c>
      <c r="C6536" t="s">
        <v>263</v>
      </c>
      <c r="D6536" t="s">
        <v>1576</v>
      </c>
      <c r="E6536" t="s">
        <v>260</v>
      </c>
      <c r="F6536" t="s">
        <v>264</v>
      </c>
      <c r="G6536" t="s">
        <v>242</v>
      </c>
      <c r="H6536" t="s">
        <v>220</v>
      </c>
      <c r="I6536" t="s">
        <v>262</v>
      </c>
      <c r="J6536" t="s">
        <v>232</v>
      </c>
      <c r="K6536" t="s">
        <v>232</v>
      </c>
      <c r="L6536" t="s">
        <v>232</v>
      </c>
      <c r="M6536" t="s">
        <v>232</v>
      </c>
      <c r="N6536" t="s">
        <v>232</v>
      </c>
      <c r="O6536" t="s">
        <v>232</v>
      </c>
      <c r="P6536" t="s">
        <v>232</v>
      </c>
      <c r="Q6536" t="s">
        <v>232</v>
      </c>
      <c r="R6536" t="s">
        <v>232</v>
      </c>
      <c r="S6536" t="s">
        <v>232</v>
      </c>
      <c r="T6536" t="s">
        <v>232</v>
      </c>
      <c r="U6536" t="s">
        <v>232</v>
      </c>
      <c r="V6536" t="s">
        <v>232</v>
      </c>
      <c r="W6536" t="s">
        <v>232</v>
      </c>
      <c r="X6536" t="s">
        <v>232</v>
      </c>
      <c r="Y6536" t="s">
        <v>232</v>
      </c>
      <c r="Z6536" t="s">
        <v>232</v>
      </c>
      <c r="AA6536" t="s">
        <v>232</v>
      </c>
      <c r="AB6536" t="s">
        <v>232</v>
      </c>
      <c r="AC6536" t="s">
        <v>232</v>
      </c>
      <c r="AD6536" t="s">
        <v>232</v>
      </c>
      <c r="AE6536" t="s">
        <v>232</v>
      </c>
      <c r="AF6536" t="s">
        <v>232</v>
      </c>
      <c r="AG6536" t="s">
        <v>232</v>
      </c>
      <c r="AH6536" t="s">
        <v>232</v>
      </c>
      <c r="AI6536" t="s">
        <v>232</v>
      </c>
      <c r="AJ6536" t="s">
        <v>232</v>
      </c>
      <c r="AK6536" s="52">
        <v>72991.320000000007</v>
      </c>
      <c r="AL6536" s="52">
        <v>79170.460000000006</v>
      </c>
      <c r="AM6536" s="52">
        <v>66988.91</v>
      </c>
      <c r="AN6536" s="52">
        <v>60430.54</v>
      </c>
      <c r="AO6536" s="52">
        <v>57500.39</v>
      </c>
      <c r="AP6536" s="52">
        <v>50335.06</v>
      </c>
      <c r="AQ6536" s="52">
        <v>51987.25</v>
      </c>
      <c r="AR6536" s="52">
        <v>51234.81</v>
      </c>
      <c r="AS6536" s="52">
        <v>43068.68</v>
      </c>
      <c r="AT6536" s="52">
        <v>44309.09</v>
      </c>
      <c r="AU6536" s="52">
        <v>45882.36</v>
      </c>
      <c r="AV6536" s="52">
        <v>48946.43</v>
      </c>
      <c r="AW6536" s="52">
        <v>48141.48</v>
      </c>
      <c r="AX6536" s="52">
        <v>49447.7</v>
      </c>
      <c r="AY6536" s="52">
        <v>50606.26</v>
      </c>
      <c r="AZ6536" s="52">
        <v>51808.44</v>
      </c>
      <c r="BA6536" s="52">
        <v>52927.29</v>
      </c>
      <c r="BB6536" s="52">
        <v>54194.01</v>
      </c>
      <c r="BC6536">
        <v>2017</v>
      </c>
    </row>
    <row r="6537" spans="1:55" x14ac:dyDescent="0.25">
      <c r="A6537">
        <v>135</v>
      </c>
      <c r="B6537" t="s">
        <v>1575</v>
      </c>
      <c r="C6537" t="s">
        <v>265</v>
      </c>
      <c r="D6537" t="s">
        <v>1576</v>
      </c>
      <c r="E6537" t="s">
        <v>260</v>
      </c>
      <c r="F6537" t="s">
        <v>266</v>
      </c>
      <c r="G6537" t="s">
        <v>246</v>
      </c>
      <c r="H6537" t="s">
        <v>220</v>
      </c>
      <c r="I6537" t="s">
        <v>262</v>
      </c>
      <c r="J6537" t="s">
        <v>232</v>
      </c>
      <c r="K6537" t="s">
        <v>232</v>
      </c>
      <c r="L6537" t="s">
        <v>232</v>
      </c>
      <c r="M6537" t="s">
        <v>232</v>
      </c>
      <c r="N6537" t="s">
        <v>232</v>
      </c>
      <c r="O6537" t="s">
        <v>232</v>
      </c>
      <c r="P6537" t="s">
        <v>232</v>
      </c>
      <c r="Q6537" t="s">
        <v>232</v>
      </c>
      <c r="R6537" t="s">
        <v>232</v>
      </c>
      <c r="S6537" t="s">
        <v>232</v>
      </c>
      <c r="T6537" t="s">
        <v>232</v>
      </c>
      <c r="U6537" t="s">
        <v>232</v>
      </c>
      <c r="V6537" t="s">
        <v>232</v>
      </c>
      <c r="W6537" t="s">
        <v>232</v>
      </c>
      <c r="X6537" t="s">
        <v>232</v>
      </c>
      <c r="Y6537" t="s">
        <v>232</v>
      </c>
      <c r="Z6537" t="s">
        <v>232</v>
      </c>
      <c r="AA6537" t="s">
        <v>232</v>
      </c>
      <c r="AB6537" t="s">
        <v>232</v>
      </c>
      <c r="AC6537" t="s">
        <v>232</v>
      </c>
      <c r="AD6537" t="s">
        <v>232</v>
      </c>
      <c r="AE6537" t="s">
        <v>232</v>
      </c>
      <c r="AF6537" t="s">
        <v>232</v>
      </c>
      <c r="AG6537" t="s">
        <v>232</v>
      </c>
      <c r="AH6537" t="s">
        <v>232</v>
      </c>
      <c r="AI6537" t="s">
        <v>232</v>
      </c>
      <c r="AJ6537" t="s">
        <v>232</v>
      </c>
      <c r="AK6537" s="52">
        <v>74571.48</v>
      </c>
      <c r="AL6537" s="52">
        <v>74664.039999999994</v>
      </c>
      <c r="AM6537" s="52">
        <v>66605.990000000005</v>
      </c>
      <c r="AN6537" s="52">
        <v>62914.04</v>
      </c>
      <c r="AO6537" s="52">
        <v>58183.64</v>
      </c>
      <c r="AP6537" s="52">
        <v>54487.88</v>
      </c>
      <c r="AQ6537" s="52">
        <v>54335.08</v>
      </c>
      <c r="AR6537" s="52">
        <v>54328.32</v>
      </c>
      <c r="AS6537" s="52">
        <v>55780.38</v>
      </c>
      <c r="AT6537" s="52">
        <v>57480.83</v>
      </c>
      <c r="AU6537" s="52">
        <v>58624.39</v>
      </c>
      <c r="AV6537" s="52">
        <v>60312.91</v>
      </c>
      <c r="AW6537" s="52">
        <v>61551.54</v>
      </c>
      <c r="AX6537" s="52">
        <v>62951.87</v>
      </c>
      <c r="AY6537" s="52">
        <v>64448.09</v>
      </c>
      <c r="AZ6537" s="52">
        <v>65908.11</v>
      </c>
      <c r="BA6537" s="52">
        <v>67403.199999999997</v>
      </c>
      <c r="BB6537" s="52">
        <v>68946.06</v>
      </c>
      <c r="BC6537">
        <v>2017</v>
      </c>
    </row>
    <row r="6538" spans="1:55" x14ac:dyDescent="0.25">
      <c r="A6538">
        <v>135</v>
      </c>
      <c r="B6538" t="s">
        <v>1575</v>
      </c>
      <c r="C6538" t="s">
        <v>267</v>
      </c>
      <c r="D6538" t="s">
        <v>1576</v>
      </c>
      <c r="E6538" t="s">
        <v>268</v>
      </c>
      <c r="F6538" t="s">
        <v>269</v>
      </c>
      <c r="G6538" t="s">
        <v>270</v>
      </c>
    </row>
    <row r="6539" spans="1:55" x14ac:dyDescent="0.25">
      <c r="A6539">
        <v>135</v>
      </c>
      <c r="B6539" t="s">
        <v>1575</v>
      </c>
      <c r="C6539" t="s">
        <v>271</v>
      </c>
      <c r="D6539" t="s">
        <v>1576</v>
      </c>
      <c r="E6539" t="s">
        <v>272</v>
      </c>
      <c r="F6539" t="s">
        <v>273</v>
      </c>
      <c r="G6539" t="s">
        <v>274</v>
      </c>
      <c r="I6539" t="s">
        <v>243</v>
      </c>
      <c r="J6539" t="s">
        <v>232</v>
      </c>
      <c r="K6539" t="s">
        <v>232</v>
      </c>
      <c r="L6539" t="s">
        <v>232</v>
      </c>
      <c r="M6539" t="s">
        <v>232</v>
      </c>
      <c r="N6539" t="s">
        <v>232</v>
      </c>
      <c r="O6539" t="s">
        <v>232</v>
      </c>
      <c r="P6539" t="s">
        <v>232</v>
      </c>
      <c r="Q6539" t="s">
        <v>232</v>
      </c>
      <c r="R6539" t="s">
        <v>232</v>
      </c>
      <c r="S6539" t="s">
        <v>232</v>
      </c>
      <c r="T6539" t="s">
        <v>232</v>
      </c>
      <c r="U6539" t="s">
        <v>232</v>
      </c>
      <c r="V6539" t="s">
        <v>232</v>
      </c>
      <c r="W6539" t="s">
        <v>232</v>
      </c>
      <c r="X6539" t="s">
        <v>232</v>
      </c>
      <c r="Y6539" t="s">
        <v>232</v>
      </c>
      <c r="Z6539" t="s">
        <v>232</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1E-3</v>
      </c>
      <c r="AW6539">
        <v>1E-3</v>
      </c>
      <c r="AX6539">
        <v>1E-3</v>
      </c>
      <c r="AY6539">
        <v>1E-3</v>
      </c>
      <c r="AZ6539">
        <v>1E-3</v>
      </c>
      <c r="BA6539">
        <v>1E-3</v>
      </c>
      <c r="BB6539">
        <v>1E-3</v>
      </c>
      <c r="BC6539">
        <v>2017</v>
      </c>
    </row>
    <row r="6540" spans="1:55" x14ac:dyDescent="0.25">
      <c r="A6540">
        <v>135</v>
      </c>
      <c r="B6540" t="s">
        <v>1575</v>
      </c>
      <c r="C6540" t="s">
        <v>275</v>
      </c>
      <c r="D6540" t="s">
        <v>1576</v>
      </c>
      <c r="E6540" t="s">
        <v>276</v>
      </c>
      <c r="F6540" t="s">
        <v>277</v>
      </c>
      <c r="G6540" t="s">
        <v>278</v>
      </c>
      <c r="I6540" t="s">
        <v>243</v>
      </c>
      <c r="J6540" t="s">
        <v>232</v>
      </c>
      <c r="K6540" t="s">
        <v>232</v>
      </c>
      <c r="L6540" t="s">
        <v>232</v>
      </c>
      <c r="M6540" t="s">
        <v>232</v>
      </c>
      <c r="N6540" t="s">
        <v>232</v>
      </c>
      <c r="O6540" t="s">
        <v>232</v>
      </c>
      <c r="P6540" t="s">
        <v>232</v>
      </c>
      <c r="Q6540" t="s">
        <v>232</v>
      </c>
      <c r="R6540" t="s">
        <v>232</v>
      </c>
      <c r="S6540" t="s">
        <v>232</v>
      </c>
      <c r="T6540" t="s">
        <v>232</v>
      </c>
      <c r="U6540" t="s">
        <v>232</v>
      </c>
      <c r="V6540" t="s">
        <v>232</v>
      </c>
      <c r="W6540" t="s">
        <v>232</v>
      </c>
      <c r="X6540" t="s">
        <v>232</v>
      </c>
      <c r="Y6540" t="s">
        <v>232</v>
      </c>
      <c r="Z6540" t="s">
        <v>232</v>
      </c>
      <c r="AA6540">
        <v>0.748</v>
      </c>
      <c r="AB6540">
        <v>0.753</v>
      </c>
      <c r="AC6540">
        <v>0.754</v>
      </c>
      <c r="AD6540">
        <v>0.75700000000000001</v>
      </c>
      <c r="AE6540">
        <v>0.76100000000000001</v>
      </c>
      <c r="AF6540">
        <v>0.76700000000000002</v>
      </c>
      <c r="AG6540">
        <v>0.77100000000000002</v>
      </c>
      <c r="AH6540">
        <v>0.76600000000000001</v>
      </c>
      <c r="AI6540">
        <v>0.75600000000000001</v>
      </c>
      <c r="AJ6540">
        <v>0.748</v>
      </c>
      <c r="AK6540">
        <v>0.71399999999999997</v>
      </c>
      <c r="AL6540">
        <v>0.72</v>
      </c>
      <c r="AM6540">
        <v>0.72199999999999998</v>
      </c>
      <c r="AN6540">
        <v>0.72399999999999998</v>
      </c>
      <c r="AO6540">
        <v>0.71</v>
      </c>
      <c r="AP6540">
        <v>0.71899999999999997</v>
      </c>
      <c r="AQ6540">
        <v>0.72</v>
      </c>
      <c r="AR6540">
        <v>0.71</v>
      </c>
      <c r="AS6540">
        <v>0.69599999999999995</v>
      </c>
      <c r="AT6540">
        <v>0.69699999999999995</v>
      </c>
      <c r="AU6540">
        <v>0.69299999999999995</v>
      </c>
      <c r="AV6540">
        <v>0.68700000000000006</v>
      </c>
      <c r="AW6540">
        <v>0.68400000000000005</v>
      </c>
      <c r="AX6540">
        <v>0.68</v>
      </c>
      <c r="AY6540">
        <v>0.67500000000000004</v>
      </c>
      <c r="AZ6540">
        <v>0.67200000000000004</v>
      </c>
      <c r="BA6540">
        <v>0.66800000000000004</v>
      </c>
      <c r="BB6540">
        <v>0.66500000000000004</v>
      </c>
      <c r="BC6540">
        <v>2017</v>
      </c>
    </row>
    <row r="6541" spans="1:55" x14ac:dyDescent="0.25">
      <c r="A6541">
        <v>135</v>
      </c>
      <c r="B6541" t="s">
        <v>1575</v>
      </c>
      <c r="C6541" t="s">
        <v>279</v>
      </c>
      <c r="D6541" t="s">
        <v>1576</v>
      </c>
      <c r="E6541" t="s">
        <v>280</v>
      </c>
      <c r="F6541" t="s">
        <v>281</v>
      </c>
      <c r="G6541" t="s">
        <v>282</v>
      </c>
      <c r="I6541" t="s">
        <v>1577</v>
      </c>
      <c r="J6541" t="s">
        <v>232</v>
      </c>
      <c r="K6541" t="s">
        <v>232</v>
      </c>
      <c r="L6541" t="s">
        <v>232</v>
      </c>
      <c r="M6541" t="s">
        <v>232</v>
      </c>
      <c r="N6541" t="s">
        <v>232</v>
      </c>
      <c r="O6541" t="s">
        <v>232</v>
      </c>
      <c r="P6541" t="s">
        <v>232</v>
      </c>
      <c r="Q6541" t="s">
        <v>232</v>
      </c>
      <c r="R6541" t="s">
        <v>232</v>
      </c>
      <c r="S6541" t="s">
        <v>232</v>
      </c>
      <c r="T6541" t="s">
        <v>232</v>
      </c>
      <c r="U6541" t="s">
        <v>232</v>
      </c>
      <c r="V6541" t="s">
        <v>232</v>
      </c>
      <c r="W6541" t="s">
        <v>232</v>
      </c>
      <c r="X6541" t="s">
        <v>232</v>
      </c>
      <c r="Y6541" t="s">
        <v>232</v>
      </c>
      <c r="Z6541" t="s">
        <v>232</v>
      </c>
      <c r="AA6541" t="s">
        <v>232</v>
      </c>
      <c r="AB6541" t="s">
        <v>232</v>
      </c>
      <c r="AC6541" t="s">
        <v>232</v>
      </c>
      <c r="AD6541" t="s">
        <v>232</v>
      </c>
      <c r="AE6541" t="s">
        <v>232</v>
      </c>
      <c r="AF6541" t="s">
        <v>232</v>
      </c>
      <c r="AG6541" t="s">
        <v>232</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19.802</v>
      </c>
      <c r="AW6541">
        <v>20.512</v>
      </c>
      <c r="AX6541">
        <v>20.895</v>
      </c>
      <c r="AY6541">
        <v>21.209</v>
      </c>
      <c r="AZ6541">
        <v>21.356000000000002</v>
      </c>
      <c r="BA6541">
        <v>21.658999999999999</v>
      </c>
      <c r="BB6541">
        <v>21.631</v>
      </c>
      <c r="BC6541">
        <v>2017</v>
      </c>
    </row>
    <row r="6542" spans="1:55" x14ac:dyDescent="0.25">
      <c r="A6542">
        <v>135</v>
      </c>
      <c r="B6542" t="s">
        <v>1575</v>
      </c>
      <c r="C6542" t="s">
        <v>283</v>
      </c>
      <c r="D6542" t="s">
        <v>1576</v>
      </c>
      <c r="E6542" t="s">
        <v>284</v>
      </c>
      <c r="F6542" t="s">
        <v>285</v>
      </c>
      <c r="G6542" t="s">
        <v>282</v>
      </c>
    </row>
    <row r="6543" spans="1:55" x14ac:dyDescent="0.25">
      <c r="A6543">
        <v>135</v>
      </c>
      <c r="B6543" t="s">
        <v>1575</v>
      </c>
      <c r="C6543" t="s">
        <v>286</v>
      </c>
      <c r="D6543" t="s">
        <v>1576</v>
      </c>
      <c r="E6543" t="s">
        <v>287</v>
      </c>
      <c r="F6543" t="s">
        <v>288</v>
      </c>
      <c r="G6543" t="s">
        <v>250</v>
      </c>
      <c r="I6543" t="s">
        <v>1578</v>
      </c>
      <c r="J6543" t="s">
        <v>232</v>
      </c>
      <c r="K6543" t="s">
        <v>232</v>
      </c>
      <c r="L6543" t="s">
        <v>232</v>
      </c>
      <c r="M6543" t="s">
        <v>232</v>
      </c>
      <c r="N6543" t="s">
        <v>232</v>
      </c>
      <c r="O6543" t="s">
        <v>232</v>
      </c>
      <c r="P6543" t="s">
        <v>232</v>
      </c>
      <c r="Q6543" t="s">
        <v>232</v>
      </c>
      <c r="R6543" t="s">
        <v>232</v>
      </c>
      <c r="S6543" t="s">
        <v>232</v>
      </c>
      <c r="T6543" t="s">
        <v>232</v>
      </c>
      <c r="U6543" t="s">
        <v>232</v>
      </c>
      <c r="V6543" t="s">
        <v>232</v>
      </c>
      <c r="W6543" t="s">
        <v>232</v>
      </c>
      <c r="X6543" t="s">
        <v>232</v>
      </c>
      <c r="Y6543" t="s">
        <v>232</v>
      </c>
      <c r="Z6543" t="s">
        <v>232</v>
      </c>
      <c r="AA6543" t="s">
        <v>232</v>
      </c>
      <c r="AB6543" t="s">
        <v>232</v>
      </c>
      <c r="AC6543" t="s">
        <v>232</v>
      </c>
      <c r="AD6543" t="s">
        <v>232</v>
      </c>
      <c r="AE6543" t="s">
        <v>232</v>
      </c>
      <c r="AF6543">
        <v>83.471000000000004</v>
      </c>
      <c r="AG6543">
        <v>84.588999999999999</v>
      </c>
      <c r="AH6543">
        <v>85.798000000000002</v>
      </c>
      <c r="AI6543">
        <v>87.245000000000005</v>
      </c>
      <c r="AJ6543">
        <v>89.022000000000006</v>
      </c>
      <c r="AK6543">
        <v>91.28</v>
      </c>
      <c r="AL6543">
        <v>95.019000000000005</v>
      </c>
      <c r="AM6543">
        <v>97.316999999999993</v>
      </c>
      <c r="AN6543">
        <v>99.841999999999999</v>
      </c>
      <c r="AO6543">
        <v>101.837</v>
      </c>
      <c r="AP6543">
        <v>104.71599999999999</v>
      </c>
      <c r="AQ6543">
        <v>106.39100000000001</v>
      </c>
      <c r="AR6543">
        <v>107.572</v>
      </c>
      <c r="AS6543">
        <v>107.73399999999999</v>
      </c>
      <c r="AT6543">
        <v>108.348</v>
      </c>
      <c r="AU6543">
        <v>109.431</v>
      </c>
      <c r="AV6543">
        <v>111.17700000000001</v>
      </c>
      <c r="AW6543">
        <v>112.995</v>
      </c>
      <c r="AX6543">
        <v>114.884</v>
      </c>
      <c r="AY6543">
        <v>116.873</v>
      </c>
      <c r="AZ6543">
        <v>118.96</v>
      </c>
      <c r="BA6543">
        <v>121.116</v>
      </c>
      <c r="BB6543">
        <v>123.31</v>
      </c>
      <c r="BC6543">
        <v>2017</v>
      </c>
    </row>
    <row r="6544" spans="1:55" x14ac:dyDescent="0.25">
      <c r="A6544">
        <v>135</v>
      </c>
      <c r="B6544" t="s">
        <v>1575</v>
      </c>
      <c r="C6544" t="s">
        <v>290</v>
      </c>
      <c r="D6544" t="s">
        <v>1576</v>
      </c>
      <c r="E6544" t="s">
        <v>287</v>
      </c>
      <c r="F6544" t="s">
        <v>291</v>
      </c>
      <c r="G6544" t="s">
        <v>235</v>
      </c>
      <c r="I6544" t="s">
        <v>292</v>
      </c>
      <c r="J6544" t="s">
        <v>232</v>
      </c>
      <c r="K6544" t="s">
        <v>232</v>
      </c>
      <c r="L6544" t="s">
        <v>232</v>
      </c>
      <c r="M6544" t="s">
        <v>232</v>
      </c>
      <c r="N6544" t="s">
        <v>232</v>
      </c>
      <c r="O6544" t="s">
        <v>232</v>
      </c>
      <c r="P6544" t="s">
        <v>232</v>
      </c>
      <c r="Q6544" t="s">
        <v>232</v>
      </c>
      <c r="R6544" t="s">
        <v>232</v>
      </c>
      <c r="S6544" t="s">
        <v>232</v>
      </c>
      <c r="T6544" t="s">
        <v>232</v>
      </c>
      <c r="U6544" t="s">
        <v>232</v>
      </c>
      <c r="V6544" t="s">
        <v>232</v>
      </c>
      <c r="W6544" t="s">
        <v>232</v>
      </c>
      <c r="X6544" t="s">
        <v>232</v>
      </c>
      <c r="Y6544" t="s">
        <v>232</v>
      </c>
      <c r="Z6544" t="s">
        <v>232</v>
      </c>
      <c r="AA6544" t="s">
        <v>232</v>
      </c>
      <c r="AB6544" t="s">
        <v>232</v>
      </c>
      <c r="AC6544" t="s">
        <v>232</v>
      </c>
      <c r="AD6544" t="s">
        <v>232</v>
      </c>
      <c r="AE6544" t="s">
        <v>232</v>
      </c>
      <c r="AF6544" t="s">
        <v>232</v>
      </c>
      <c r="AG6544">
        <v>1.339</v>
      </c>
      <c r="AH6544">
        <v>1.429</v>
      </c>
      <c r="AI6544">
        <v>1.6870000000000001</v>
      </c>
      <c r="AJ6544">
        <v>2.036</v>
      </c>
      <c r="AK6544">
        <v>2.5369999999999999</v>
      </c>
      <c r="AL6544">
        <v>4.0960000000000001</v>
      </c>
      <c r="AM6544">
        <v>2.4180000000000001</v>
      </c>
      <c r="AN6544">
        <v>2.5950000000000002</v>
      </c>
      <c r="AO6544">
        <v>1.9990000000000001</v>
      </c>
      <c r="AP6544">
        <v>2.827</v>
      </c>
      <c r="AQ6544">
        <v>1.6</v>
      </c>
      <c r="AR6544">
        <v>1.1100000000000001</v>
      </c>
      <c r="AS6544">
        <v>0.15</v>
      </c>
      <c r="AT6544">
        <v>0.56999999999999995</v>
      </c>
      <c r="AU6544">
        <v>1</v>
      </c>
      <c r="AV6544">
        <v>1.595</v>
      </c>
      <c r="AW6544">
        <v>1.6359999999999999</v>
      </c>
      <c r="AX6544">
        <v>1.671</v>
      </c>
      <c r="AY6544">
        <v>1.732</v>
      </c>
      <c r="AZ6544">
        <v>1.786</v>
      </c>
      <c r="BA6544">
        <v>1.8120000000000001</v>
      </c>
      <c r="BB6544">
        <v>1.8120000000000001</v>
      </c>
      <c r="BC6544">
        <v>2017</v>
      </c>
    </row>
    <row r="6545" spans="1:55" x14ac:dyDescent="0.25">
      <c r="A6545">
        <v>135</v>
      </c>
      <c r="B6545" t="s">
        <v>1575</v>
      </c>
      <c r="C6545" t="s">
        <v>293</v>
      </c>
      <c r="D6545" t="s">
        <v>1576</v>
      </c>
      <c r="E6545" t="s">
        <v>294</v>
      </c>
      <c r="F6545" t="s">
        <v>295</v>
      </c>
      <c r="G6545" t="s">
        <v>250</v>
      </c>
      <c r="I6545" t="s">
        <v>1578</v>
      </c>
      <c r="J6545" t="s">
        <v>232</v>
      </c>
      <c r="K6545" t="s">
        <v>232</v>
      </c>
      <c r="L6545" t="s">
        <v>232</v>
      </c>
      <c r="M6545" t="s">
        <v>232</v>
      </c>
      <c r="N6545" t="s">
        <v>232</v>
      </c>
      <c r="O6545" t="s">
        <v>232</v>
      </c>
      <c r="P6545" t="s">
        <v>232</v>
      </c>
      <c r="Q6545" t="s">
        <v>232</v>
      </c>
      <c r="R6545" t="s">
        <v>232</v>
      </c>
      <c r="S6545" t="s">
        <v>232</v>
      </c>
      <c r="T6545" t="s">
        <v>232</v>
      </c>
      <c r="U6545" t="s">
        <v>232</v>
      </c>
      <c r="V6545" t="s">
        <v>232</v>
      </c>
      <c r="W6545" t="s">
        <v>232</v>
      </c>
      <c r="X6545" t="s">
        <v>232</v>
      </c>
      <c r="Y6545" t="s">
        <v>232</v>
      </c>
      <c r="Z6545" t="s">
        <v>232</v>
      </c>
      <c r="AA6545" t="s">
        <v>232</v>
      </c>
      <c r="AB6545" t="s">
        <v>232</v>
      </c>
      <c r="AC6545" t="s">
        <v>232</v>
      </c>
      <c r="AD6545" t="s">
        <v>232</v>
      </c>
      <c r="AE6545" t="s">
        <v>232</v>
      </c>
      <c r="AF6545" t="s">
        <v>232</v>
      </c>
      <c r="AG6545">
        <v>85.331000000000003</v>
      </c>
      <c r="AH6545">
        <v>86.259</v>
      </c>
      <c r="AI6545">
        <v>87.897999999999996</v>
      </c>
      <c r="AJ6545">
        <v>89.662000000000006</v>
      </c>
      <c r="AK6545">
        <v>93.265000000000001</v>
      </c>
      <c r="AL6545">
        <v>96.207999999999998</v>
      </c>
      <c r="AM6545">
        <v>98.096999999999994</v>
      </c>
      <c r="AN6545">
        <v>101.03100000000001</v>
      </c>
      <c r="AO6545">
        <v>103.05200000000001</v>
      </c>
      <c r="AP6545">
        <v>105.66</v>
      </c>
      <c r="AQ6545">
        <v>107.2</v>
      </c>
      <c r="AR6545">
        <v>107.73</v>
      </c>
      <c r="AS6545">
        <v>107.98</v>
      </c>
      <c r="AT6545">
        <v>108.88</v>
      </c>
      <c r="AU6545">
        <v>109.96899999999999</v>
      </c>
      <c r="AV6545">
        <v>111.723</v>
      </c>
      <c r="AW6545">
        <v>113.55</v>
      </c>
      <c r="AX6545">
        <v>115.44799999999999</v>
      </c>
      <c r="AY6545">
        <v>117.447</v>
      </c>
      <c r="AZ6545">
        <v>119.545</v>
      </c>
      <c r="BA6545">
        <v>121.711</v>
      </c>
      <c r="BB6545">
        <v>123.916</v>
      </c>
      <c r="BC6545">
        <v>2017</v>
      </c>
    </row>
    <row r="6546" spans="1:55" x14ac:dyDescent="0.25">
      <c r="A6546">
        <v>135</v>
      </c>
      <c r="B6546" t="s">
        <v>1575</v>
      </c>
      <c r="C6546" t="s">
        <v>296</v>
      </c>
      <c r="D6546" t="s">
        <v>1576</v>
      </c>
      <c r="E6546" t="s">
        <v>294</v>
      </c>
      <c r="F6546" t="s">
        <v>297</v>
      </c>
      <c r="G6546" t="s">
        <v>235</v>
      </c>
      <c r="I6546" t="s">
        <v>298</v>
      </c>
      <c r="J6546" t="s">
        <v>232</v>
      </c>
      <c r="K6546" t="s">
        <v>232</v>
      </c>
      <c r="L6546" t="s">
        <v>232</v>
      </c>
      <c r="M6546" t="s">
        <v>232</v>
      </c>
      <c r="N6546" t="s">
        <v>232</v>
      </c>
      <c r="O6546" t="s">
        <v>232</v>
      </c>
      <c r="P6546" t="s">
        <v>232</v>
      </c>
      <c r="Q6546" t="s">
        <v>232</v>
      </c>
      <c r="R6546" t="s">
        <v>232</v>
      </c>
      <c r="S6546" t="s">
        <v>232</v>
      </c>
      <c r="T6546" t="s">
        <v>232</v>
      </c>
      <c r="U6546" t="s">
        <v>232</v>
      </c>
      <c r="V6546" t="s">
        <v>232</v>
      </c>
      <c r="W6546" t="s">
        <v>232</v>
      </c>
      <c r="X6546" t="s">
        <v>232</v>
      </c>
      <c r="Y6546" t="s">
        <v>232</v>
      </c>
      <c r="Z6546" t="s">
        <v>232</v>
      </c>
      <c r="AA6546" t="s">
        <v>232</v>
      </c>
      <c r="AB6546" t="s">
        <v>232</v>
      </c>
      <c r="AC6546" t="s">
        <v>232</v>
      </c>
      <c r="AD6546" t="s">
        <v>232</v>
      </c>
      <c r="AE6546" t="s">
        <v>232</v>
      </c>
      <c r="AF6546" t="s">
        <v>232</v>
      </c>
      <c r="AG6546" t="s">
        <v>232</v>
      </c>
      <c r="AH6546">
        <v>1.087</v>
      </c>
      <c r="AI6546">
        <v>1.9</v>
      </c>
      <c r="AJ6546">
        <v>2.0070000000000001</v>
      </c>
      <c r="AK6546">
        <v>4.0190000000000001</v>
      </c>
      <c r="AL6546">
        <v>3.1549999999999998</v>
      </c>
      <c r="AM6546">
        <v>1.964</v>
      </c>
      <c r="AN6546">
        <v>2.9910000000000001</v>
      </c>
      <c r="AO6546">
        <v>2</v>
      </c>
      <c r="AP6546">
        <v>2.5310000000000001</v>
      </c>
      <c r="AQ6546">
        <v>1.458</v>
      </c>
      <c r="AR6546">
        <v>0.49399999999999999</v>
      </c>
      <c r="AS6546">
        <v>0.23200000000000001</v>
      </c>
      <c r="AT6546">
        <v>0.83299999999999996</v>
      </c>
      <c r="AU6546">
        <v>1</v>
      </c>
      <c r="AV6546">
        <v>1.595</v>
      </c>
      <c r="AW6546">
        <v>1.6359999999999999</v>
      </c>
      <c r="AX6546">
        <v>1.671</v>
      </c>
      <c r="AY6546">
        <v>1.732</v>
      </c>
      <c r="AZ6546">
        <v>1.786</v>
      </c>
      <c r="BA6546">
        <v>1.8120000000000001</v>
      </c>
      <c r="BB6546">
        <v>1.8120000000000001</v>
      </c>
      <c r="BC6546">
        <v>2017</v>
      </c>
    </row>
    <row r="6547" spans="1:55" x14ac:dyDescent="0.25">
      <c r="A6547">
        <v>135</v>
      </c>
      <c r="B6547" t="s">
        <v>1575</v>
      </c>
      <c r="C6547" t="s">
        <v>299</v>
      </c>
      <c r="D6547" t="s">
        <v>1576</v>
      </c>
      <c r="E6547" t="s">
        <v>300</v>
      </c>
      <c r="G6547" t="s">
        <v>274</v>
      </c>
    </row>
    <row r="6548" spans="1:55" x14ac:dyDescent="0.25">
      <c r="A6548">
        <v>135</v>
      </c>
      <c r="B6548" t="s">
        <v>1575</v>
      </c>
      <c r="C6548" t="s">
        <v>301</v>
      </c>
      <c r="D6548" t="s">
        <v>1576</v>
      </c>
      <c r="E6548" t="s">
        <v>302</v>
      </c>
      <c r="F6548" t="s">
        <v>303</v>
      </c>
      <c r="G6548" t="s">
        <v>235</v>
      </c>
    </row>
    <row r="6549" spans="1:55" x14ac:dyDescent="0.25">
      <c r="A6549">
        <v>135</v>
      </c>
      <c r="B6549" t="s">
        <v>1575</v>
      </c>
      <c r="C6549" t="s">
        <v>305</v>
      </c>
      <c r="D6549" t="s">
        <v>1576</v>
      </c>
      <c r="E6549" t="s">
        <v>306</v>
      </c>
      <c r="F6549" t="s">
        <v>307</v>
      </c>
      <c r="G6549" t="s">
        <v>235</v>
      </c>
    </row>
    <row r="6550" spans="1:55" x14ac:dyDescent="0.25">
      <c r="A6550">
        <v>135</v>
      </c>
      <c r="B6550" t="s">
        <v>1575</v>
      </c>
      <c r="C6550" t="s">
        <v>308</v>
      </c>
      <c r="D6550" t="s">
        <v>1576</v>
      </c>
      <c r="E6550" t="s">
        <v>309</v>
      </c>
      <c r="F6550" t="s">
        <v>310</v>
      </c>
      <c r="G6550" t="s">
        <v>235</v>
      </c>
    </row>
    <row r="6551" spans="1:55" x14ac:dyDescent="0.25">
      <c r="A6551">
        <v>135</v>
      </c>
      <c r="B6551" t="s">
        <v>1575</v>
      </c>
      <c r="C6551" t="s">
        <v>311</v>
      </c>
      <c r="D6551" t="s">
        <v>1576</v>
      </c>
      <c r="E6551" t="s">
        <v>312</v>
      </c>
      <c r="F6551" t="s">
        <v>313</v>
      </c>
      <c r="G6551" t="s">
        <v>235</v>
      </c>
    </row>
    <row r="6552" spans="1:55" x14ac:dyDescent="0.25">
      <c r="A6552">
        <v>135</v>
      </c>
      <c r="B6552" t="s">
        <v>1575</v>
      </c>
      <c r="C6552" t="s">
        <v>314</v>
      </c>
      <c r="D6552" t="s">
        <v>1576</v>
      </c>
      <c r="E6552" t="s">
        <v>315</v>
      </c>
      <c r="F6552" t="s">
        <v>316</v>
      </c>
      <c r="G6552" t="s">
        <v>317</v>
      </c>
      <c r="I6552" t="s">
        <v>862</v>
      </c>
      <c r="J6552" t="s">
        <v>232</v>
      </c>
      <c r="K6552" t="s">
        <v>232</v>
      </c>
      <c r="L6552" t="s">
        <v>232</v>
      </c>
      <c r="M6552" t="s">
        <v>232</v>
      </c>
      <c r="N6552" t="s">
        <v>232</v>
      </c>
      <c r="O6552" t="s">
        <v>232</v>
      </c>
      <c r="P6552" t="s">
        <v>232</v>
      </c>
      <c r="Q6552" t="s">
        <v>232</v>
      </c>
      <c r="R6552" t="s">
        <v>232</v>
      </c>
      <c r="S6552" t="s">
        <v>232</v>
      </c>
      <c r="T6552" t="s">
        <v>232</v>
      </c>
      <c r="U6552" t="s">
        <v>232</v>
      </c>
      <c r="V6552" t="s">
        <v>232</v>
      </c>
      <c r="W6552" t="s">
        <v>232</v>
      </c>
      <c r="X6552" t="s">
        <v>232</v>
      </c>
      <c r="Y6552" t="s">
        <v>232</v>
      </c>
      <c r="Z6552" t="s">
        <v>232</v>
      </c>
      <c r="AA6552" t="s">
        <v>232</v>
      </c>
      <c r="AB6552" t="s">
        <v>232</v>
      </c>
      <c r="AC6552" t="s">
        <v>232</v>
      </c>
      <c r="AD6552" t="s">
        <v>232</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6.9089999999999998</v>
      </c>
      <c r="AQ6552">
        <v>8.0790000000000006</v>
      </c>
      <c r="AR6552">
        <v>8.7390000000000008</v>
      </c>
      <c r="AS6552">
        <v>9.1820000000000004</v>
      </c>
      <c r="AT6552">
        <v>8.5969999999999995</v>
      </c>
      <c r="AU6552">
        <v>8.0950000000000006</v>
      </c>
      <c r="AV6552">
        <v>8.0090000000000003</v>
      </c>
      <c r="AW6552">
        <v>8.0779999999999994</v>
      </c>
      <c r="AX6552">
        <v>8.0950000000000006</v>
      </c>
      <c r="AY6552">
        <v>8.1150000000000002</v>
      </c>
      <c r="AZ6552">
        <v>8.1349999999999998</v>
      </c>
      <c r="BA6552">
        <v>8.1349999999999998</v>
      </c>
      <c r="BB6552">
        <v>8.1349999999999998</v>
      </c>
      <c r="BC6552">
        <v>2017</v>
      </c>
    </row>
    <row r="6553" spans="1:55" x14ac:dyDescent="0.25">
      <c r="A6553">
        <v>135</v>
      </c>
      <c r="B6553" t="s">
        <v>1575</v>
      </c>
      <c r="C6553" t="s">
        <v>318</v>
      </c>
      <c r="D6553" t="s">
        <v>1576</v>
      </c>
      <c r="E6553" t="s">
        <v>319</v>
      </c>
      <c r="F6553" t="s">
        <v>320</v>
      </c>
      <c r="G6553" t="s">
        <v>321</v>
      </c>
      <c r="H6553" t="s">
        <v>322</v>
      </c>
    </row>
    <row r="6554" spans="1:55" x14ac:dyDescent="0.25">
      <c r="A6554">
        <v>135</v>
      </c>
      <c r="B6554" t="s">
        <v>1575</v>
      </c>
      <c r="C6554" t="s">
        <v>323</v>
      </c>
      <c r="D6554" t="s">
        <v>1576</v>
      </c>
      <c r="E6554" t="s">
        <v>324</v>
      </c>
      <c r="F6554" t="s">
        <v>325</v>
      </c>
      <c r="G6554" t="s">
        <v>321</v>
      </c>
      <c r="H6554" t="s">
        <v>322</v>
      </c>
      <c r="I6554" t="s">
        <v>862</v>
      </c>
      <c r="J6554" t="s">
        <v>232</v>
      </c>
      <c r="K6554" t="s">
        <v>232</v>
      </c>
      <c r="L6554" t="s">
        <v>232</v>
      </c>
      <c r="M6554" t="s">
        <v>232</v>
      </c>
      <c r="N6554" t="s">
        <v>232</v>
      </c>
      <c r="O6554" t="s">
        <v>232</v>
      </c>
      <c r="P6554" t="s">
        <v>232</v>
      </c>
      <c r="Q6554" t="s">
        <v>232</v>
      </c>
      <c r="R6554" t="s">
        <v>232</v>
      </c>
      <c r="S6554" t="s">
        <v>232</v>
      </c>
      <c r="T6554" t="s">
        <v>232</v>
      </c>
      <c r="U6554" t="s">
        <v>232</v>
      </c>
      <c r="V6554" t="s">
        <v>232</v>
      </c>
      <c r="W6554" t="s">
        <v>232</v>
      </c>
      <c r="X6554" t="s">
        <v>232</v>
      </c>
      <c r="Y6554" t="s">
        <v>232</v>
      </c>
      <c r="Z6554" t="s">
        <v>232</v>
      </c>
      <c r="AA6554" t="s">
        <v>232</v>
      </c>
      <c r="AB6554" t="s">
        <v>232</v>
      </c>
      <c r="AC6554" t="s">
        <v>232</v>
      </c>
      <c r="AD6554" t="s">
        <v>232</v>
      </c>
      <c r="AE6554" t="s">
        <v>232</v>
      </c>
      <c r="AF6554" t="s">
        <v>232</v>
      </c>
      <c r="AG6554" t="s">
        <v>232</v>
      </c>
      <c r="AH6554" t="s">
        <v>232</v>
      </c>
      <c r="AI6554" t="s">
        <v>232</v>
      </c>
      <c r="AJ6554" t="s">
        <v>232</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2017</v>
      </c>
    </row>
    <row r="6555" spans="1:55" x14ac:dyDescent="0.25">
      <c r="A6555">
        <v>135</v>
      </c>
      <c r="B6555" t="s">
        <v>1575</v>
      </c>
      <c r="C6555" t="s">
        <v>327</v>
      </c>
      <c r="D6555" t="s">
        <v>1576</v>
      </c>
      <c r="E6555" t="s">
        <v>328</v>
      </c>
      <c r="F6555" t="s">
        <v>329</v>
      </c>
      <c r="G6555" t="s">
        <v>229</v>
      </c>
      <c r="H6555" t="s">
        <v>230</v>
      </c>
      <c r="I6555" t="s">
        <v>1579</v>
      </c>
      <c r="J6555" t="s">
        <v>232</v>
      </c>
      <c r="K6555" t="s">
        <v>232</v>
      </c>
      <c r="L6555" t="s">
        <v>232</v>
      </c>
      <c r="M6555" t="s">
        <v>232</v>
      </c>
      <c r="N6555" t="s">
        <v>232</v>
      </c>
      <c r="O6555" t="s">
        <v>232</v>
      </c>
      <c r="P6555" t="s">
        <v>232</v>
      </c>
      <c r="Q6555" t="s">
        <v>232</v>
      </c>
      <c r="R6555" t="s">
        <v>232</v>
      </c>
      <c r="S6555" t="s">
        <v>232</v>
      </c>
      <c r="T6555" t="s">
        <v>232</v>
      </c>
      <c r="U6555" t="s">
        <v>232</v>
      </c>
      <c r="V6555" t="s">
        <v>232</v>
      </c>
      <c r="W6555" t="s">
        <v>232</v>
      </c>
      <c r="X6555" t="s">
        <v>232</v>
      </c>
      <c r="Y6555" t="s">
        <v>232</v>
      </c>
      <c r="Z6555" t="s">
        <v>232</v>
      </c>
      <c r="AA6555" t="s">
        <v>232</v>
      </c>
      <c r="AB6555" t="s">
        <v>232</v>
      </c>
      <c r="AC6555" t="s">
        <v>232</v>
      </c>
      <c r="AD6555" t="s">
        <v>232</v>
      </c>
      <c r="AE6555" t="s">
        <v>232</v>
      </c>
      <c r="AF6555" t="s">
        <v>232</v>
      </c>
      <c r="AG6555" t="s">
        <v>232</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0.29899999999999999</v>
      </c>
      <c r="AV6555">
        <v>0.318</v>
      </c>
      <c r="AW6555">
        <v>0.29599999999999999</v>
      </c>
      <c r="AX6555">
        <v>0.30299999999999999</v>
      </c>
      <c r="AY6555">
        <v>0.30499999999999999</v>
      </c>
      <c r="AZ6555">
        <v>0.312</v>
      </c>
      <c r="BA6555">
        <v>0.318</v>
      </c>
      <c r="BB6555">
        <v>0.32400000000000001</v>
      </c>
      <c r="BC6555">
        <v>2017</v>
      </c>
    </row>
    <row r="6556" spans="1:55" x14ac:dyDescent="0.25">
      <c r="A6556">
        <v>135</v>
      </c>
      <c r="B6556" t="s">
        <v>1575</v>
      </c>
      <c r="C6556" t="s">
        <v>331</v>
      </c>
      <c r="D6556" t="s">
        <v>1576</v>
      </c>
      <c r="E6556" t="s">
        <v>328</v>
      </c>
      <c r="F6556" t="s">
        <v>329</v>
      </c>
      <c r="G6556" t="s">
        <v>282</v>
      </c>
      <c r="I6556" t="s">
        <v>332</v>
      </c>
      <c r="J6556" t="s">
        <v>232</v>
      </c>
      <c r="K6556" t="s">
        <v>232</v>
      </c>
      <c r="L6556" t="s">
        <v>232</v>
      </c>
      <c r="M6556" t="s">
        <v>232</v>
      </c>
      <c r="N6556" t="s">
        <v>232</v>
      </c>
      <c r="O6556" t="s">
        <v>232</v>
      </c>
      <c r="P6556" t="s">
        <v>232</v>
      </c>
      <c r="Q6556" t="s">
        <v>232</v>
      </c>
      <c r="R6556" t="s">
        <v>232</v>
      </c>
      <c r="S6556" t="s">
        <v>232</v>
      </c>
      <c r="T6556" t="s">
        <v>232</v>
      </c>
      <c r="U6556" t="s">
        <v>232</v>
      </c>
      <c r="V6556" t="s">
        <v>232</v>
      </c>
      <c r="W6556" t="s">
        <v>232</v>
      </c>
      <c r="X6556" t="s">
        <v>232</v>
      </c>
      <c r="Y6556" t="s">
        <v>232</v>
      </c>
      <c r="Z6556" t="s">
        <v>232</v>
      </c>
      <c r="AA6556" t="s">
        <v>232</v>
      </c>
      <c r="AB6556" t="s">
        <v>232</v>
      </c>
      <c r="AC6556" t="s">
        <v>232</v>
      </c>
      <c r="AD6556" t="s">
        <v>232</v>
      </c>
      <c r="AE6556" t="s">
        <v>232</v>
      </c>
      <c r="AF6556" t="s">
        <v>232</v>
      </c>
      <c r="AG6556" t="s">
        <v>232</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22.07</v>
      </c>
      <c r="AV6556">
        <v>22.936</v>
      </c>
      <c r="AW6556">
        <v>20.867000000000001</v>
      </c>
      <c r="AX6556">
        <v>20.925000000000001</v>
      </c>
      <c r="AY6556">
        <v>20.637</v>
      </c>
      <c r="AZ6556">
        <v>20.704999999999998</v>
      </c>
      <c r="BA6556">
        <v>20.709</v>
      </c>
      <c r="BB6556">
        <v>20.634</v>
      </c>
      <c r="BC6556">
        <v>2017</v>
      </c>
    </row>
    <row r="6557" spans="1:55" x14ac:dyDescent="0.25">
      <c r="A6557">
        <v>135</v>
      </c>
      <c r="B6557" t="s">
        <v>1575</v>
      </c>
      <c r="C6557" t="s">
        <v>333</v>
      </c>
      <c r="D6557" t="s">
        <v>1576</v>
      </c>
      <c r="E6557" t="s">
        <v>334</v>
      </c>
      <c r="F6557" t="s">
        <v>335</v>
      </c>
      <c r="G6557" t="s">
        <v>229</v>
      </c>
      <c r="H6557" t="s">
        <v>230</v>
      </c>
      <c r="I6557" t="s">
        <v>1579</v>
      </c>
      <c r="J6557" t="s">
        <v>232</v>
      </c>
      <c r="K6557" t="s">
        <v>232</v>
      </c>
      <c r="L6557" t="s">
        <v>232</v>
      </c>
      <c r="M6557" t="s">
        <v>232</v>
      </c>
      <c r="N6557" t="s">
        <v>232</v>
      </c>
      <c r="O6557" t="s">
        <v>232</v>
      </c>
      <c r="P6557" t="s">
        <v>232</v>
      </c>
      <c r="Q6557" t="s">
        <v>232</v>
      </c>
      <c r="R6557" t="s">
        <v>232</v>
      </c>
      <c r="S6557" t="s">
        <v>232</v>
      </c>
      <c r="T6557" t="s">
        <v>232</v>
      </c>
      <c r="U6557" t="s">
        <v>232</v>
      </c>
      <c r="V6557" t="s">
        <v>232</v>
      </c>
      <c r="W6557" t="s">
        <v>232</v>
      </c>
      <c r="X6557" t="s">
        <v>232</v>
      </c>
      <c r="Y6557" t="s">
        <v>232</v>
      </c>
      <c r="Z6557" t="s">
        <v>232</v>
      </c>
      <c r="AA6557" t="s">
        <v>232</v>
      </c>
      <c r="AB6557" t="s">
        <v>232</v>
      </c>
      <c r="AC6557" t="s">
        <v>232</v>
      </c>
      <c r="AD6557" t="s">
        <v>232</v>
      </c>
      <c r="AE6557" t="s">
        <v>232</v>
      </c>
      <c r="AF6557" t="s">
        <v>232</v>
      </c>
      <c r="AG6557" t="s">
        <v>232</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0.35599999999999998</v>
      </c>
      <c r="AW6557">
        <v>0.33</v>
      </c>
      <c r="AX6557">
        <v>0.34599999999999997</v>
      </c>
      <c r="AY6557">
        <v>0.35199999999999998</v>
      </c>
      <c r="AZ6557">
        <v>0.35799999999999998</v>
      </c>
      <c r="BA6557">
        <v>0.36399999999999999</v>
      </c>
      <c r="BB6557">
        <v>0.371</v>
      </c>
      <c r="BC6557">
        <v>2017</v>
      </c>
    </row>
    <row r="6558" spans="1:55" x14ac:dyDescent="0.25">
      <c r="A6558">
        <v>135</v>
      </c>
      <c r="B6558" t="s">
        <v>1575</v>
      </c>
      <c r="C6558" t="s">
        <v>336</v>
      </c>
      <c r="D6558" t="s">
        <v>1576</v>
      </c>
      <c r="E6558" t="s">
        <v>334</v>
      </c>
      <c r="F6558" t="s">
        <v>335</v>
      </c>
      <c r="G6558" t="s">
        <v>282</v>
      </c>
      <c r="I6558" t="s">
        <v>337</v>
      </c>
      <c r="J6558" t="s">
        <v>232</v>
      </c>
      <c r="K6558" t="s">
        <v>232</v>
      </c>
      <c r="L6558" t="s">
        <v>232</v>
      </c>
      <c r="M6558" t="s">
        <v>232</v>
      </c>
      <c r="N6558" t="s">
        <v>232</v>
      </c>
      <c r="O6558" t="s">
        <v>232</v>
      </c>
      <c r="P6558" t="s">
        <v>232</v>
      </c>
      <c r="Q6558" t="s">
        <v>232</v>
      </c>
      <c r="R6558" t="s">
        <v>232</v>
      </c>
      <c r="S6558" t="s">
        <v>232</v>
      </c>
      <c r="T6558" t="s">
        <v>232</v>
      </c>
      <c r="U6558" t="s">
        <v>232</v>
      </c>
      <c r="V6558" t="s">
        <v>232</v>
      </c>
      <c r="W6558" t="s">
        <v>232</v>
      </c>
      <c r="X6558" t="s">
        <v>232</v>
      </c>
      <c r="Y6558" t="s">
        <v>232</v>
      </c>
      <c r="Z6558" t="s">
        <v>232</v>
      </c>
      <c r="AA6558" t="s">
        <v>232</v>
      </c>
      <c r="AB6558" t="s">
        <v>232</v>
      </c>
      <c r="AC6558" t="s">
        <v>232</v>
      </c>
      <c r="AD6558" t="s">
        <v>232</v>
      </c>
      <c r="AE6558" t="s">
        <v>232</v>
      </c>
      <c r="AF6558" t="s">
        <v>232</v>
      </c>
      <c r="AG6558" t="s">
        <v>232</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25.669</v>
      </c>
      <c r="AW6558">
        <v>23.298999999999999</v>
      </c>
      <c r="AX6558">
        <v>23.908999999999999</v>
      </c>
      <c r="AY6558">
        <v>23.826000000000001</v>
      </c>
      <c r="AZ6558">
        <v>23.751999999999999</v>
      </c>
      <c r="BA6558">
        <v>23.686</v>
      </c>
      <c r="BB6558">
        <v>23.617999999999999</v>
      </c>
      <c r="BC6558">
        <v>2017</v>
      </c>
    </row>
    <row r="6559" spans="1:55" x14ac:dyDescent="0.25">
      <c r="A6559">
        <v>135</v>
      </c>
      <c r="B6559" t="s">
        <v>1575</v>
      </c>
      <c r="C6559" t="s">
        <v>338</v>
      </c>
      <c r="D6559" t="s">
        <v>1576</v>
      </c>
      <c r="E6559" t="s">
        <v>339</v>
      </c>
      <c r="F6559" t="s">
        <v>340</v>
      </c>
      <c r="G6559" t="s">
        <v>229</v>
      </c>
      <c r="H6559" t="s">
        <v>230</v>
      </c>
      <c r="I6559" t="s">
        <v>1579</v>
      </c>
      <c r="J6559" t="s">
        <v>232</v>
      </c>
      <c r="K6559" t="s">
        <v>232</v>
      </c>
      <c r="L6559" t="s">
        <v>232</v>
      </c>
      <c r="M6559" t="s">
        <v>232</v>
      </c>
      <c r="N6559" t="s">
        <v>232</v>
      </c>
      <c r="O6559" t="s">
        <v>232</v>
      </c>
      <c r="P6559" t="s">
        <v>232</v>
      </c>
      <c r="Q6559" t="s">
        <v>232</v>
      </c>
      <c r="R6559" t="s">
        <v>232</v>
      </c>
      <c r="S6559" t="s">
        <v>232</v>
      </c>
      <c r="T6559" t="s">
        <v>232</v>
      </c>
      <c r="U6559" t="s">
        <v>232</v>
      </c>
      <c r="V6559" t="s">
        <v>232</v>
      </c>
      <c r="W6559" t="s">
        <v>232</v>
      </c>
      <c r="X6559" t="s">
        <v>232</v>
      </c>
      <c r="Y6559" t="s">
        <v>232</v>
      </c>
      <c r="Z6559" t="s">
        <v>232</v>
      </c>
      <c r="AA6559" t="s">
        <v>232</v>
      </c>
      <c r="AB6559" t="s">
        <v>232</v>
      </c>
      <c r="AC6559" t="s">
        <v>232</v>
      </c>
      <c r="AD6559" t="s">
        <v>232</v>
      </c>
      <c r="AE6559" t="s">
        <v>232</v>
      </c>
      <c r="AF6559" t="s">
        <v>232</v>
      </c>
      <c r="AG6559" t="s">
        <v>232</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-4.9000000000000002E-2</v>
      </c>
      <c r="AV6559">
        <v>-3.7999999999999999E-2</v>
      </c>
      <c r="AW6559">
        <v>-3.4000000000000002E-2</v>
      </c>
      <c r="AX6559">
        <v>-4.2999999999999997E-2</v>
      </c>
      <c r="AY6559">
        <v>-4.7E-2</v>
      </c>
      <c r="AZ6559">
        <v>-4.5999999999999999E-2</v>
      </c>
      <c r="BA6559">
        <v>-4.5999999999999999E-2</v>
      </c>
      <c r="BB6559">
        <v>-4.7E-2</v>
      </c>
      <c r="BC6559">
        <v>2017</v>
      </c>
    </row>
    <row r="6560" spans="1:55" x14ac:dyDescent="0.25">
      <c r="A6560">
        <v>135</v>
      </c>
      <c r="B6560" t="s">
        <v>1575</v>
      </c>
      <c r="C6560" t="s">
        <v>341</v>
      </c>
      <c r="D6560" t="s">
        <v>1576</v>
      </c>
      <c r="E6560" t="s">
        <v>339</v>
      </c>
      <c r="F6560" t="s">
        <v>340</v>
      </c>
      <c r="G6560" t="s">
        <v>282</v>
      </c>
      <c r="I6560" t="s">
        <v>342</v>
      </c>
      <c r="J6560" t="s">
        <v>232</v>
      </c>
      <c r="K6560" t="s">
        <v>232</v>
      </c>
      <c r="L6560" t="s">
        <v>232</v>
      </c>
      <c r="M6560" t="s">
        <v>232</v>
      </c>
      <c r="N6560" t="s">
        <v>232</v>
      </c>
      <c r="O6560" t="s">
        <v>232</v>
      </c>
      <c r="P6560" t="s">
        <v>232</v>
      </c>
      <c r="Q6560" t="s">
        <v>232</v>
      </c>
      <c r="R6560" t="s">
        <v>232</v>
      </c>
      <c r="S6560" t="s">
        <v>232</v>
      </c>
      <c r="T6560" t="s">
        <v>232</v>
      </c>
      <c r="U6560" t="s">
        <v>232</v>
      </c>
      <c r="V6560" t="s">
        <v>232</v>
      </c>
      <c r="W6560" t="s">
        <v>232</v>
      </c>
      <c r="X6560" t="s">
        <v>232</v>
      </c>
      <c r="Y6560" t="s">
        <v>232</v>
      </c>
      <c r="Z6560" t="s">
        <v>232</v>
      </c>
      <c r="AA6560" t="s">
        <v>232</v>
      </c>
      <c r="AB6560" t="s">
        <v>232</v>
      </c>
      <c r="AC6560" t="s">
        <v>232</v>
      </c>
      <c r="AD6560" t="s">
        <v>232</v>
      </c>
      <c r="AE6560" t="s">
        <v>232</v>
      </c>
      <c r="AF6560" t="s">
        <v>232</v>
      </c>
      <c r="AG6560" t="s">
        <v>232</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-3.629</v>
      </c>
      <c r="AV6560">
        <v>-2.734</v>
      </c>
      <c r="AW6560">
        <v>-2.431</v>
      </c>
      <c r="AX6560">
        <v>-2.984</v>
      </c>
      <c r="AY6560">
        <v>-3.1890000000000001</v>
      </c>
      <c r="AZ6560">
        <v>-3.0470000000000002</v>
      </c>
      <c r="BA6560">
        <v>-2.9769999999999999</v>
      </c>
      <c r="BB6560">
        <v>-2.9849999999999999</v>
      </c>
      <c r="BC6560">
        <v>2017</v>
      </c>
    </row>
    <row r="6561" spans="1:55" x14ac:dyDescent="0.25">
      <c r="A6561">
        <v>135</v>
      </c>
      <c r="B6561" t="s">
        <v>1575</v>
      </c>
      <c r="C6561" t="s">
        <v>343</v>
      </c>
      <c r="D6561" t="s">
        <v>1576</v>
      </c>
      <c r="E6561" t="s">
        <v>344</v>
      </c>
      <c r="F6561" t="s">
        <v>345</v>
      </c>
      <c r="G6561" t="s">
        <v>229</v>
      </c>
      <c r="H6561" t="s">
        <v>230</v>
      </c>
    </row>
    <row r="6562" spans="1:55" x14ac:dyDescent="0.25">
      <c r="A6562">
        <v>135</v>
      </c>
      <c r="B6562" t="s">
        <v>1575</v>
      </c>
      <c r="C6562" t="s">
        <v>346</v>
      </c>
      <c r="D6562" t="s">
        <v>1576</v>
      </c>
      <c r="E6562" t="s">
        <v>344</v>
      </c>
      <c r="F6562" t="s">
        <v>345</v>
      </c>
      <c r="G6562" t="s">
        <v>270</v>
      </c>
    </row>
    <row r="6563" spans="1:55" x14ac:dyDescent="0.25">
      <c r="A6563">
        <v>135</v>
      </c>
      <c r="B6563" t="s">
        <v>1575</v>
      </c>
      <c r="C6563" t="s">
        <v>347</v>
      </c>
      <c r="D6563" t="s">
        <v>1576</v>
      </c>
      <c r="E6563" t="s">
        <v>348</v>
      </c>
      <c r="F6563" t="s">
        <v>349</v>
      </c>
      <c r="G6563" t="s">
        <v>229</v>
      </c>
      <c r="H6563" t="s">
        <v>230</v>
      </c>
      <c r="I6563" t="s">
        <v>1579</v>
      </c>
      <c r="J6563" t="s">
        <v>232</v>
      </c>
      <c r="K6563" t="s">
        <v>232</v>
      </c>
      <c r="L6563" t="s">
        <v>232</v>
      </c>
      <c r="M6563" t="s">
        <v>232</v>
      </c>
      <c r="N6563" t="s">
        <v>232</v>
      </c>
      <c r="O6563" t="s">
        <v>232</v>
      </c>
      <c r="P6563" t="s">
        <v>232</v>
      </c>
      <c r="Q6563" t="s">
        <v>232</v>
      </c>
      <c r="R6563" t="s">
        <v>232</v>
      </c>
      <c r="S6563" t="s">
        <v>232</v>
      </c>
      <c r="T6563" t="s">
        <v>232</v>
      </c>
      <c r="U6563" t="s">
        <v>232</v>
      </c>
      <c r="V6563" t="s">
        <v>232</v>
      </c>
      <c r="W6563" t="s">
        <v>232</v>
      </c>
      <c r="X6563" t="s">
        <v>232</v>
      </c>
      <c r="Y6563" t="s">
        <v>232</v>
      </c>
      <c r="Z6563" t="s">
        <v>232</v>
      </c>
      <c r="AA6563" t="s">
        <v>232</v>
      </c>
      <c r="AB6563" t="s">
        <v>232</v>
      </c>
      <c r="AC6563" t="s">
        <v>232</v>
      </c>
      <c r="AD6563" t="s">
        <v>232</v>
      </c>
      <c r="AE6563" t="s">
        <v>232</v>
      </c>
      <c r="AF6563" t="s">
        <v>232</v>
      </c>
      <c r="AG6563" t="s">
        <v>232</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-4.4999999999999998E-2</v>
      </c>
      <c r="AV6563">
        <v>-3.2000000000000001E-2</v>
      </c>
      <c r="AW6563">
        <v>-2.8000000000000001E-2</v>
      </c>
      <c r="AX6563">
        <v>-3.5999999999999997E-2</v>
      </c>
      <c r="AY6563">
        <v>-3.7999999999999999E-2</v>
      </c>
      <c r="AZ6563">
        <v>-3.5000000000000003E-2</v>
      </c>
      <c r="BA6563">
        <v>-3.3000000000000002E-2</v>
      </c>
      <c r="BB6563">
        <v>-3.3000000000000002E-2</v>
      </c>
      <c r="BC6563">
        <v>2017</v>
      </c>
    </row>
    <row r="6564" spans="1:55" x14ac:dyDescent="0.25">
      <c r="A6564">
        <v>135</v>
      </c>
      <c r="B6564" t="s">
        <v>1575</v>
      </c>
      <c r="C6564" t="s">
        <v>350</v>
      </c>
      <c r="D6564" t="s">
        <v>1576</v>
      </c>
      <c r="E6564" t="s">
        <v>348</v>
      </c>
      <c r="F6564" t="s">
        <v>349</v>
      </c>
      <c r="G6564" t="s">
        <v>282</v>
      </c>
      <c r="I6564" t="s">
        <v>351</v>
      </c>
      <c r="J6564" t="s">
        <v>232</v>
      </c>
      <c r="K6564" t="s">
        <v>232</v>
      </c>
      <c r="L6564" t="s">
        <v>232</v>
      </c>
      <c r="M6564" t="s">
        <v>232</v>
      </c>
      <c r="N6564" t="s">
        <v>232</v>
      </c>
      <c r="O6564" t="s">
        <v>232</v>
      </c>
      <c r="P6564" t="s">
        <v>232</v>
      </c>
      <c r="Q6564" t="s">
        <v>232</v>
      </c>
      <c r="R6564" t="s">
        <v>232</v>
      </c>
      <c r="S6564" t="s">
        <v>232</v>
      </c>
      <c r="T6564" t="s">
        <v>232</v>
      </c>
      <c r="U6564" t="s">
        <v>232</v>
      </c>
      <c r="V6564" t="s">
        <v>232</v>
      </c>
      <c r="W6564" t="s">
        <v>232</v>
      </c>
      <c r="X6564" t="s">
        <v>232</v>
      </c>
      <c r="Y6564" t="s">
        <v>232</v>
      </c>
      <c r="Z6564" t="s">
        <v>232</v>
      </c>
      <c r="AA6564" t="s">
        <v>232</v>
      </c>
      <c r="AB6564" t="s">
        <v>232</v>
      </c>
      <c r="AC6564" t="s">
        <v>232</v>
      </c>
      <c r="AD6564" t="s">
        <v>232</v>
      </c>
      <c r="AE6564" t="s">
        <v>232</v>
      </c>
      <c r="AF6564" t="s">
        <v>232</v>
      </c>
      <c r="AG6564" t="s">
        <v>232</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-3.3370000000000002</v>
      </c>
      <c r="AV6564">
        <v>-2.3410000000000002</v>
      </c>
      <c r="AW6564">
        <v>-1.9850000000000001</v>
      </c>
      <c r="AX6564">
        <v>-2.4849999999999999</v>
      </c>
      <c r="AY6564">
        <v>-2.5870000000000002</v>
      </c>
      <c r="AZ6564">
        <v>-2.3460000000000001</v>
      </c>
      <c r="BA6564">
        <v>-2.1760000000000002</v>
      </c>
      <c r="BB6564">
        <v>-2.09</v>
      </c>
      <c r="BC6564">
        <v>2017</v>
      </c>
    </row>
    <row r="6565" spans="1:55" x14ac:dyDescent="0.25">
      <c r="A6565">
        <v>135</v>
      </c>
      <c r="B6565" t="s">
        <v>1575</v>
      </c>
      <c r="C6565" t="s">
        <v>352</v>
      </c>
      <c r="D6565" t="s">
        <v>1576</v>
      </c>
      <c r="E6565" t="s">
        <v>353</v>
      </c>
      <c r="F6565" t="s">
        <v>354</v>
      </c>
      <c r="G6565" t="s">
        <v>229</v>
      </c>
      <c r="H6565" t="s">
        <v>230</v>
      </c>
    </row>
    <row r="6566" spans="1:55" x14ac:dyDescent="0.25">
      <c r="A6566">
        <v>135</v>
      </c>
      <c r="B6566" t="s">
        <v>1575</v>
      </c>
      <c r="C6566" t="s">
        <v>355</v>
      </c>
      <c r="D6566" t="s">
        <v>1576</v>
      </c>
      <c r="E6566" t="s">
        <v>353</v>
      </c>
      <c r="F6566" t="s">
        <v>354</v>
      </c>
      <c r="G6566" t="s">
        <v>282</v>
      </c>
    </row>
    <row r="6567" spans="1:55" x14ac:dyDescent="0.25">
      <c r="A6567">
        <v>135</v>
      </c>
      <c r="B6567" t="s">
        <v>1575</v>
      </c>
      <c r="C6567" t="s">
        <v>356</v>
      </c>
      <c r="D6567" t="s">
        <v>1576</v>
      </c>
      <c r="E6567" t="s">
        <v>357</v>
      </c>
      <c r="F6567" t="s">
        <v>358</v>
      </c>
      <c r="G6567" t="s">
        <v>229</v>
      </c>
      <c r="H6567" t="s">
        <v>230</v>
      </c>
      <c r="I6567" t="s">
        <v>1579</v>
      </c>
      <c r="J6567" t="s">
        <v>232</v>
      </c>
      <c r="K6567" t="s">
        <v>232</v>
      </c>
      <c r="L6567" t="s">
        <v>232</v>
      </c>
      <c r="M6567" t="s">
        <v>232</v>
      </c>
      <c r="N6567" t="s">
        <v>232</v>
      </c>
      <c r="O6567" t="s">
        <v>232</v>
      </c>
      <c r="P6567" t="s">
        <v>232</v>
      </c>
      <c r="Q6567" t="s">
        <v>232</v>
      </c>
      <c r="R6567" t="s">
        <v>232</v>
      </c>
      <c r="S6567" t="s">
        <v>232</v>
      </c>
      <c r="T6567" t="s">
        <v>232</v>
      </c>
      <c r="U6567" t="s">
        <v>232</v>
      </c>
      <c r="V6567" t="s">
        <v>232</v>
      </c>
      <c r="W6567" t="s">
        <v>232</v>
      </c>
      <c r="X6567" t="s">
        <v>232</v>
      </c>
      <c r="Y6567" t="s">
        <v>232</v>
      </c>
      <c r="Z6567" t="s">
        <v>232</v>
      </c>
      <c r="AA6567" t="s">
        <v>232</v>
      </c>
      <c r="AB6567" t="s">
        <v>232</v>
      </c>
      <c r="AC6567" t="s">
        <v>232</v>
      </c>
      <c r="AD6567" t="s">
        <v>232</v>
      </c>
      <c r="AE6567" t="s">
        <v>232</v>
      </c>
      <c r="AF6567" t="s">
        <v>232</v>
      </c>
      <c r="AG6567" t="s">
        <v>232</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1.0680000000000001</v>
      </c>
      <c r="AW6567">
        <v>1.0920000000000001</v>
      </c>
      <c r="AX6567">
        <v>1.1259999999999999</v>
      </c>
      <c r="AY6567">
        <v>1.1519999999999999</v>
      </c>
      <c r="AZ6567">
        <v>1.177</v>
      </c>
      <c r="BA6567">
        <v>1.202</v>
      </c>
      <c r="BB6567">
        <v>1.2290000000000001</v>
      </c>
      <c r="BC6567">
        <v>2017</v>
      </c>
    </row>
    <row r="6568" spans="1:55" x14ac:dyDescent="0.25">
      <c r="A6568">
        <v>135</v>
      </c>
      <c r="B6568" t="s">
        <v>1575</v>
      </c>
      <c r="C6568" t="s">
        <v>359</v>
      </c>
      <c r="D6568" t="s">
        <v>1576</v>
      </c>
      <c r="E6568" t="s">
        <v>357</v>
      </c>
      <c r="F6568" t="s">
        <v>358</v>
      </c>
      <c r="G6568" t="s">
        <v>282</v>
      </c>
      <c r="I6568" t="s">
        <v>360</v>
      </c>
      <c r="J6568" t="s">
        <v>232</v>
      </c>
      <c r="K6568" t="s">
        <v>232</v>
      </c>
      <c r="L6568" t="s">
        <v>232</v>
      </c>
      <c r="M6568" t="s">
        <v>232</v>
      </c>
      <c r="N6568" t="s">
        <v>232</v>
      </c>
      <c r="O6568" t="s">
        <v>232</v>
      </c>
      <c r="P6568" t="s">
        <v>232</v>
      </c>
      <c r="Q6568" t="s">
        <v>232</v>
      </c>
      <c r="R6568" t="s">
        <v>232</v>
      </c>
      <c r="S6568" t="s">
        <v>232</v>
      </c>
      <c r="T6568" t="s">
        <v>232</v>
      </c>
      <c r="U6568" t="s">
        <v>232</v>
      </c>
      <c r="V6568" t="s">
        <v>232</v>
      </c>
      <c r="W6568" t="s">
        <v>232</v>
      </c>
      <c r="X6568" t="s">
        <v>232</v>
      </c>
      <c r="Y6568" t="s">
        <v>232</v>
      </c>
      <c r="Z6568" t="s">
        <v>232</v>
      </c>
      <c r="AA6568" t="s">
        <v>232</v>
      </c>
      <c r="AB6568" t="s">
        <v>232</v>
      </c>
      <c r="AC6568" t="s">
        <v>232</v>
      </c>
      <c r="AD6568" t="s">
        <v>232</v>
      </c>
      <c r="AE6568" t="s">
        <v>232</v>
      </c>
      <c r="AF6568" t="s">
        <v>232</v>
      </c>
      <c r="AG6568" t="s">
        <v>232</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77.012</v>
      </c>
      <c r="AW6568">
        <v>77.123000000000005</v>
      </c>
      <c r="AX6568">
        <v>77.855000000000004</v>
      </c>
      <c r="AY6568">
        <v>78.022000000000006</v>
      </c>
      <c r="AZ6568">
        <v>78.108999999999995</v>
      </c>
      <c r="BA6568">
        <v>78.165000000000006</v>
      </c>
      <c r="BB6568">
        <v>78.302999999999997</v>
      </c>
      <c r="BC6568">
        <v>2017</v>
      </c>
    </row>
    <row r="6569" spans="1:55" x14ac:dyDescent="0.25">
      <c r="A6569">
        <v>135</v>
      </c>
      <c r="B6569" t="s">
        <v>1575</v>
      </c>
      <c r="C6569" t="s">
        <v>361</v>
      </c>
      <c r="D6569" t="s">
        <v>1576</v>
      </c>
      <c r="E6569" t="s">
        <v>362</v>
      </c>
      <c r="F6569" t="s">
        <v>363</v>
      </c>
      <c r="G6569" t="s">
        <v>229</v>
      </c>
      <c r="H6569" t="s">
        <v>230</v>
      </c>
      <c r="I6569" t="s">
        <v>1579</v>
      </c>
      <c r="J6569" t="s">
        <v>232</v>
      </c>
      <c r="K6569" t="s">
        <v>232</v>
      </c>
      <c r="L6569" t="s">
        <v>232</v>
      </c>
      <c r="M6569" t="s">
        <v>232</v>
      </c>
      <c r="N6569" t="s">
        <v>232</v>
      </c>
      <c r="O6569" t="s">
        <v>232</v>
      </c>
      <c r="P6569" t="s">
        <v>232</v>
      </c>
      <c r="Q6569" t="s">
        <v>232</v>
      </c>
      <c r="R6569" t="s">
        <v>232</v>
      </c>
      <c r="S6569" t="s">
        <v>232</v>
      </c>
      <c r="T6569" t="s">
        <v>232</v>
      </c>
      <c r="U6569" t="s">
        <v>232</v>
      </c>
      <c r="V6569" t="s">
        <v>232</v>
      </c>
      <c r="W6569" t="s">
        <v>232</v>
      </c>
      <c r="X6569" t="s">
        <v>232</v>
      </c>
      <c r="Y6569" t="s">
        <v>232</v>
      </c>
      <c r="Z6569" t="s">
        <v>232</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1.387</v>
      </c>
      <c r="AW6569">
        <v>1.4159999999999999</v>
      </c>
      <c r="AX6569">
        <v>1.4470000000000001</v>
      </c>
      <c r="AY6569">
        <v>1.4770000000000001</v>
      </c>
      <c r="AZ6569">
        <v>1.5069999999999999</v>
      </c>
      <c r="BA6569">
        <v>1.538</v>
      </c>
      <c r="BB6569">
        <v>1.569</v>
      </c>
      <c r="BC6569">
        <v>2017</v>
      </c>
    </row>
    <row r="6570" spans="1:55" x14ac:dyDescent="0.25">
      <c r="A6570">
        <v>135</v>
      </c>
      <c r="B6570" t="s">
        <v>1575</v>
      </c>
      <c r="C6570" t="s">
        <v>364</v>
      </c>
      <c r="D6570" t="s">
        <v>1576</v>
      </c>
      <c r="E6570" t="s">
        <v>365</v>
      </c>
      <c r="F6570" t="s">
        <v>366</v>
      </c>
      <c r="G6570" t="s">
        <v>242</v>
      </c>
      <c r="H6570" t="s">
        <v>230</v>
      </c>
      <c r="I6570" t="s">
        <v>1580</v>
      </c>
      <c r="J6570" t="s">
        <v>232</v>
      </c>
      <c r="K6570" t="s">
        <v>232</v>
      </c>
      <c r="L6570" t="s">
        <v>232</v>
      </c>
      <c r="M6570" t="s">
        <v>232</v>
      </c>
      <c r="N6570" t="s">
        <v>232</v>
      </c>
      <c r="O6570" t="s">
        <v>232</v>
      </c>
      <c r="P6570" t="s">
        <v>232</v>
      </c>
      <c r="Q6570" t="s">
        <v>232</v>
      </c>
      <c r="R6570" t="s">
        <v>232</v>
      </c>
      <c r="S6570" t="s">
        <v>232</v>
      </c>
      <c r="T6570" t="s">
        <v>232</v>
      </c>
      <c r="U6570" t="s">
        <v>232</v>
      </c>
      <c r="V6570" t="s">
        <v>232</v>
      </c>
      <c r="W6570" t="s">
        <v>232</v>
      </c>
      <c r="X6570" t="s">
        <v>232</v>
      </c>
      <c r="Y6570" t="s">
        <v>232</v>
      </c>
      <c r="Z6570" t="s">
        <v>232</v>
      </c>
      <c r="AA6570" t="s">
        <v>232</v>
      </c>
      <c r="AB6570" t="s">
        <v>232</v>
      </c>
      <c r="AC6570" t="s">
        <v>232</v>
      </c>
      <c r="AD6570" t="s">
        <v>232</v>
      </c>
      <c r="AE6570" t="s">
        <v>232</v>
      </c>
      <c r="AF6570" t="s">
        <v>232</v>
      </c>
      <c r="AG6570" t="s">
        <v>232</v>
      </c>
      <c r="AH6570" t="s">
        <v>232</v>
      </c>
      <c r="AI6570" t="s">
        <v>232</v>
      </c>
      <c r="AJ6570" t="s">
        <v>232</v>
      </c>
      <c r="AK6570" t="s">
        <v>232</v>
      </c>
      <c r="AL6570" t="s">
        <v>232</v>
      </c>
      <c r="AM6570" t="s">
        <v>232</v>
      </c>
      <c r="AN6570" t="s">
        <v>232</v>
      </c>
      <c r="AO6570" t="s">
        <v>232</v>
      </c>
      <c r="AP6570" t="s">
        <v>232</v>
      </c>
      <c r="AQ6570" t="s">
        <v>232</v>
      </c>
      <c r="AR6570" t="s">
        <v>232</v>
      </c>
      <c r="AS6570" t="s">
        <v>232</v>
      </c>
      <c r="AT6570" t="s">
        <v>232</v>
      </c>
      <c r="AU6570">
        <v>-8.0000000000000002E-3</v>
      </c>
      <c r="AV6570">
        <v>6.0000000000000001E-3</v>
      </c>
      <c r="AW6570">
        <v>6.0000000000000001E-3</v>
      </c>
      <c r="AX6570">
        <v>3.0000000000000001E-3</v>
      </c>
      <c r="AY6570">
        <v>2E-3</v>
      </c>
      <c r="AZ6570">
        <v>2E-3</v>
      </c>
      <c r="BA6570">
        <v>2E-3</v>
      </c>
      <c r="BB6570">
        <v>4.0000000000000001E-3</v>
      </c>
      <c r="BC6570">
        <v>2017</v>
      </c>
    </row>
    <row r="6571" spans="1:55" x14ac:dyDescent="0.25">
      <c r="A6571">
        <v>135</v>
      </c>
      <c r="B6571" t="s">
        <v>1575</v>
      </c>
      <c r="C6571" t="s">
        <v>368</v>
      </c>
      <c r="D6571" t="s">
        <v>1576</v>
      </c>
      <c r="E6571" t="s">
        <v>365</v>
      </c>
      <c r="F6571" t="s">
        <v>366</v>
      </c>
      <c r="G6571" t="s">
        <v>282</v>
      </c>
      <c r="I6571" t="s">
        <v>369</v>
      </c>
      <c r="J6571" t="s">
        <v>232</v>
      </c>
      <c r="K6571" t="s">
        <v>232</v>
      </c>
      <c r="L6571" t="s">
        <v>232</v>
      </c>
      <c r="M6571" t="s">
        <v>232</v>
      </c>
      <c r="N6571" t="s">
        <v>232</v>
      </c>
      <c r="O6571" t="s">
        <v>232</v>
      </c>
      <c r="P6571" t="s">
        <v>232</v>
      </c>
      <c r="Q6571" t="s">
        <v>232</v>
      </c>
      <c r="R6571" t="s">
        <v>232</v>
      </c>
      <c r="S6571" t="s">
        <v>232</v>
      </c>
      <c r="T6571" t="s">
        <v>232</v>
      </c>
      <c r="U6571" t="s">
        <v>232</v>
      </c>
      <c r="V6571" t="s">
        <v>232</v>
      </c>
      <c r="W6571" t="s">
        <v>232</v>
      </c>
      <c r="X6571" t="s">
        <v>232</v>
      </c>
      <c r="Y6571" t="s">
        <v>232</v>
      </c>
      <c r="Z6571" t="s">
        <v>232</v>
      </c>
      <c r="AA6571" t="s">
        <v>232</v>
      </c>
      <c r="AB6571" t="s">
        <v>232</v>
      </c>
      <c r="AC6571" t="s">
        <v>232</v>
      </c>
      <c r="AD6571" t="s">
        <v>232</v>
      </c>
      <c r="AE6571" t="s">
        <v>232</v>
      </c>
      <c r="AF6571" t="s">
        <v>232</v>
      </c>
      <c r="AG6571" t="s">
        <v>232</v>
      </c>
      <c r="AH6571" t="s">
        <v>232</v>
      </c>
      <c r="AI6571" t="s">
        <v>232</v>
      </c>
      <c r="AJ6571" t="s">
        <v>232</v>
      </c>
      <c r="AK6571" t="s">
        <v>232</v>
      </c>
      <c r="AL6571" t="s">
        <v>232</v>
      </c>
      <c r="AM6571" t="s">
        <v>232</v>
      </c>
      <c r="AN6571" t="s">
        <v>232</v>
      </c>
      <c r="AO6571" t="s">
        <v>232</v>
      </c>
      <c r="AP6571" t="s">
        <v>232</v>
      </c>
      <c r="AQ6571" t="s">
        <v>232</v>
      </c>
      <c r="AR6571" t="s">
        <v>232</v>
      </c>
      <c r="AS6571" t="s">
        <v>232</v>
      </c>
      <c r="AT6571" t="s">
        <v>232</v>
      </c>
      <c r="AU6571">
        <v>-0.51300000000000001</v>
      </c>
      <c r="AV6571">
        <v>0.39300000000000002</v>
      </c>
      <c r="AW6571">
        <v>0.375</v>
      </c>
      <c r="AX6571">
        <v>0.189</v>
      </c>
      <c r="AY6571">
        <v>0.128</v>
      </c>
      <c r="AZ6571">
        <v>9.7000000000000003E-2</v>
      </c>
      <c r="BA6571">
        <v>0.105</v>
      </c>
      <c r="BB6571">
        <v>0.22700000000000001</v>
      </c>
      <c r="BC6571">
        <v>2017</v>
      </c>
    </row>
    <row r="6572" spans="1:55" x14ac:dyDescent="0.25">
      <c r="A6572">
        <v>716</v>
      </c>
      <c r="B6572" t="s">
        <v>1581</v>
      </c>
      <c r="C6572" t="s">
        <v>225</v>
      </c>
      <c r="D6572" t="s">
        <v>1582</v>
      </c>
      <c r="E6572" t="s">
        <v>227</v>
      </c>
      <c r="F6572" t="s">
        <v>228</v>
      </c>
      <c r="G6572" t="s">
        <v>229</v>
      </c>
      <c r="H6572" t="s">
        <v>230</v>
      </c>
      <c r="I6572" t="s">
        <v>1583</v>
      </c>
      <c r="J6572" s="52">
        <v>1828.32</v>
      </c>
      <c r="K6572" s="52">
        <v>1639.75</v>
      </c>
      <c r="L6572" s="52">
        <v>1690.46</v>
      </c>
      <c r="M6572" s="52">
        <v>1624.98</v>
      </c>
      <c r="N6572" s="52">
        <v>1526.98</v>
      </c>
      <c r="O6572" s="52">
        <v>1668.99</v>
      </c>
      <c r="P6572" s="52">
        <v>1571.65</v>
      </c>
      <c r="Q6572" s="52">
        <v>1525.6</v>
      </c>
      <c r="R6572" s="52">
        <v>1556.09</v>
      </c>
      <c r="S6572" s="52">
        <v>1604.88</v>
      </c>
      <c r="T6572" s="52">
        <v>1570.34</v>
      </c>
      <c r="U6572" s="52">
        <v>1589.2</v>
      </c>
      <c r="V6572" s="52">
        <v>1600.32</v>
      </c>
      <c r="W6572" s="52">
        <v>1617.92</v>
      </c>
      <c r="X6572" s="52">
        <v>1653.52</v>
      </c>
      <c r="Y6572" s="52">
        <v>1686.59</v>
      </c>
      <c r="Z6572" s="52">
        <v>1711.89</v>
      </c>
      <c r="AA6572" s="52">
        <v>1728.94</v>
      </c>
      <c r="AB6572" s="52">
        <v>1772.17</v>
      </c>
      <c r="AC6572" s="52">
        <v>1816.47</v>
      </c>
      <c r="AD6572" s="52">
        <v>1824.61</v>
      </c>
      <c r="AE6572" s="52">
        <v>1868.41</v>
      </c>
      <c r="AF6572" s="52">
        <v>1912.81</v>
      </c>
      <c r="AG6572" s="52">
        <v>2038.55</v>
      </c>
      <c r="AH6572" s="52">
        <v>2116.6799999999998</v>
      </c>
      <c r="AI6572" s="52">
        <v>2266.83</v>
      </c>
      <c r="AJ6572" s="52">
        <v>2473.46</v>
      </c>
      <c r="AK6572" s="52">
        <v>2553.94</v>
      </c>
      <c r="AL6572" s="52">
        <v>2763.01</v>
      </c>
      <c r="AM6572" s="52">
        <v>2830.05</v>
      </c>
      <c r="AN6572" s="52">
        <v>3018.87</v>
      </c>
      <c r="AO6572" s="52">
        <v>3151.64</v>
      </c>
      <c r="AP6572" s="52">
        <v>3250.67</v>
      </c>
      <c r="AQ6572" s="52">
        <v>3407.18</v>
      </c>
      <c r="AR6572" s="52">
        <v>3630.35</v>
      </c>
      <c r="AS6572" s="52">
        <v>3769.03</v>
      </c>
      <c r="AT6572" s="52">
        <v>3926.54</v>
      </c>
      <c r="AU6572" s="52">
        <v>4078.7</v>
      </c>
      <c r="AV6572" s="52">
        <v>4201.0600000000004</v>
      </c>
      <c r="AW6572" s="52">
        <v>4369.1000000000004</v>
      </c>
      <c r="AX6572" s="52">
        <v>4565.71</v>
      </c>
      <c r="AY6572" s="52">
        <v>4793.99</v>
      </c>
      <c r="AZ6572" s="52">
        <v>5033.6899999999996</v>
      </c>
      <c r="BA6572" s="52">
        <v>5285.38</v>
      </c>
      <c r="BB6572" s="52">
        <v>5549.65</v>
      </c>
      <c r="BC6572">
        <v>2017</v>
      </c>
    </row>
    <row r="6573" spans="1:55" x14ac:dyDescent="0.25">
      <c r="A6573">
        <v>716</v>
      </c>
      <c r="B6573" t="s">
        <v>1581</v>
      </c>
      <c r="C6573" t="s">
        <v>233</v>
      </c>
      <c r="D6573" t="s">
        <v>1582</v>
      </c>
      <c r="E6573" t="s">
        <v>227</v>
      </c>
      <c r="F6573" t="s">
        <v>234</v>
      </c>
      <c r="G6573" t="s">
        <v>235</v>
      </c>
      <c r="I6573" t="s">
        <v>236</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3.82</v>
      </c>
      <c r="AT6573">
        <v>4.1790000000000003</v>
      </c>
      <c r="AU6573">
        <v>3.875</v>
      </c>
      <c r="AV6573">
        <v>3</v>
      </c>
      <c r="AW6573">
        <v>4</v>
      </c>
      <c r="AX6573">
        <v>4.5</v>
      </c>
      <c r="AY6573">
        <v>5</v>
      </c>
      <c r="AZ6573">
        <v>5</v>
      </c>
      <c r="BA6573">
        <v>5</v>
      </c>
      <c r="BB6573">
        <v>5</v>
      </c>
      <c r="BC6573">
        <v>2017</v>
      </c>
    </row>
    <row r="6574" spans="1:55" x14ac:dyDescent="0.25">
      <c r="A6574">
        <v>716</v>
      </c>
      <c r="B6574" t="s">
        <v>1581</v>
      </c>
      <c r="C6574" t="s">
        <v>237</v>
      </c>
      <c r="D6574" t="s">
        <v>1582</v>
      </c>
      <c r="E6574" t="s">
        <v>238</v>
      </c>
      <c r="F6574" t="s">
        <v>239</v>
      </c>
      <c r="G6574" t="s">
        <v>229</v>
      </c>
      <c r="H6574" t="s">
        <v>230</v>
      </c>
      <c r="I6574" t="s">
        <v>1583</v>
      </c>
      <c r="J6574">
        <v>2.86</v>
      </c>
      <c r="K6574">
        <v>3.23</v>
      </c>
      <c r="L6574">
        <v>3.3170000000000002</v>
      </c>
      <c r="M6574">
        <v>3.2029999999999998</v>
      </c>
      <c r="N6574">
        <v>3.4790000000000001</v>
      </c>
      <c r="O6574">
        <v>3.7170000000000001</v>
      </c>
      <c r="P6574">
        <v>4.5060000000000002</v>
      </c>
      <c r="Q6574">
        <v>6.3319999999999999</v>
      </c>
      <c r="R6574">
        <v>8.6110000000000007</v>
      </c>
      <c r="S6574">
        <v>12.375999999999999</v>
      </c>
      <c r="T6574">
        <v>17.225000000000001</v>
      </c>
      <c r="U6574">
        <v>21.849</v>
      </c>
      <c r="V6574">
        <v>30.706</v>
      </c>
      <c r="W6574">
        <v>54.447000000000003</v>
      </c>
      <c r="X6574">
        <v>96.927999999999997</v>
      </c>
      <c r="Y6574">
        <v>148.363</v>
      </c>
      <c r="Z6574">
        <v>300.02600000000001</v>
      </c>
      <c r="AA6574">
        <v>421.53699999999998</v>
      </c>
      <c r="AB6574">
        <v>501.20800000000003</v>
      </c>
      <c r="AC6574">
        <v>554.34799999999996</v>
      </c>
      <c r="AD6574">
        <v>612.38300000000004</v>
      </c>
      <c r="AE6574">
        <v>633.36599999999999</v>
      </c>
      <c r="AF6574">
        <v>725.82399999999996</v>
      </c>
      <c r="AG6574">
        <v>893.10599999999999</v>
      </c>
      <c r="AH6574" s="52">
        <v>1034.6600000000001</v>
      </c>
      <c r="AI6574" s="52">
        <v>1321.29</v>
      </c>
      <c r="AJ6574" s="52">
        <v>1659.71</v>
      </c>
      <c r="AK6574" s="52">
        <v>1957.64</v>
      </c>
      <c r="AL6574" s="52">
        <v>2763.01</v>
      </c>
      <c r="AM6574" s="52">
        <v>3044.29</v>
      </c>
      <c r="AN6574" s="52">
        <v>3652.62</v>
      </c>
      <c r="AO6574" s="52">
        <v>4109.91</v>
      </c>
      <c r="AP6574" s="52">
        <v>4815.93</v>
      </c>
      <c r="AQ6574" s="52">
        <v>5588.96</v>
      </c>
      <c r="AR6574" s="52">
        <v>6443.7</v>
      </c>
      <c r="AS6574" s="52">
        <v>6970.06</v>
      </c>
      <c r="AT6574" s="52">
        <v>7845.97</v>
      </c>
      <c r="AU6574" s="52">
        <v>8534.91</v>
      </c>
      <c r="AV6574" s="52">
        <v>9309.6200000000008</v>
      </c>
      <c r="AW6574" s="52">
        <v>10208.27</v>
      </c>
      <c r="AX6574" s="52">
        <v>11146.13</v>
      </c>
      <c r="AY6574" s="52">
        <v>12105.26</v>
      </c>
      <c r="AZ6574" s="52">
        <v>13101.82</v>
      </c>
      <c r="BA6574" s="52">
        <v>14113.32</v>
      </c>
      <c r="BB6574" s="52">
        <v>15225.88</v>
      </c>
      <c r="BC6574">
        <v>2017</v>
      </c>
    </row>
    <row r="6575" spans="1:55" x14ac:dyDescent="0.25">
      <c r="A6575">
        <v>716</v>
      </c>
      <c r="B6575" t="s">
        <v>1581</v>
      </c>
      <c r="C6575" t="s">
        <v>240</v>
      </c>
      <c r="D6575" t="s">
        <v>1582</v>
      </c>
      <c r="E6575" t="s">
        <v>238</v>
      </c>
      <c r="F6575" t="s">
        <v>241</v>
      </c>
      <c r="G6575" t="s">
        <v>242</v>
      </c>
      <c r="H6575" t="s">
        <v>230</v>
      </c>
      <c r="I6575" t="s">
        <v>243</v>
      </c>
      <c r="J6575">
        <v>6.9000000000000006E-2</v>
      </c>
      <c r="K6575">
        <v>8.4000000000000005E-2</v>
      </c>
      <c r="L6575">
        <v>8.1000000000000003E-2</v>
      </c>
      <c r="M6575">
        <v>7.5999999999999998E-2</v>
      </c>
      <c r="N6575">
        <v>7.9000000000000001E-2</v>
      </c>
      <c r="O6575">
        <v>8.3000000000000004E-2</v>
      </c>
      <c r="P6575">
        <v>0.11700000000000001</v>
      </c>
      <c r="Q6575">
        <v>0.11799999999999999</v>
      </c>
      <c r="R6575">
        <v>0.1</v>
      </c>
      <c r="S6575">
        <v>9.9000000000000005E-2</v>
      </c>
      <c r="T6575">
        <v>0.12</v>
      </c>
      <c r="U6575">
        <v>0.108</v>
      </c>
      <c r="V6575">
        <v>9.6000000000000002E-2</v>
      </c>
      <c r="W6575">
        <v>0.127</v>
      </c>
      <c r="X6575">
        <v>0.13200000000000001</v>
      </c>
      <c r="Y6575">
        <v>0.104</v>
      </c>
      <c r="Z6575">
        <v>3.4000000000000002E-2</v>
      </c>
      <c r="AA6575">
        <v>4.5999999999999999E-2</v>
      </c>
      <c r="AB6575">
        <v>5.3999999999999999E-2</v>
      </c>
      <c r="AC6575">
        <v>5.6000000000000001E-2</v>
      </c>
      <c r="AD6575">
        <v>5.8000000000000003E-2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0.316</v>
      </c>
      <c r="AT6575">
        <v>0.35399999999999998</v>
      </c>
      <c r="AU6575">
        <v>0.39300000000000002</v>
      </c>
      <c r="AV6575">
        <v>0.44900000000000001</v>
      </c>
      <c r="AW6575">
        <v>0.47699999999999998</v>
      </c>
      <c r="AX6575">
        <v>0.52700000000000002</v>
      </c>
      <c r="AY6575">
        <v>0.63100000000000001</v>
      </c>
      <c r="AZ6575">
        <v>0.68700000000000006</v>
      </c>
      <c r="BA6575">
        <v>0.74399999999999999</v>
      </c>
      <c r="BB6575">
        <v>0.78200000000000003</v>
      </c>
      <c r="BC6575">
        <v>2017</v>
      </c>
    </row>
    <row r="6576" spans="1:55" x14ac:dyDescent="0.25">
      <c r="A6576">
        <v>716</v>
      </c>
      <c r="B6576" t="s">
        <v>1581</v>
      </c>
      <c r="C6576" t="s">
        <v>244</v>
      </c>
      <c r="D6576" t="s">
        <v>1582</v>
      </c>
      <c r="E6576" t="s">
        <v>238</v>
      </c>
      <c r="F6576" t="s">
        <v>245</v>
      </c>
      <c r="G6576" t="s">
        <v>246</v>
      </c>
      <c r="H6576" t="s">
        <v>230</v>
      </c>
      <c r="I6576" t="s">
        <v>243</v>
      </c>
      <c r="J6576">
        <v>0.12</v>
      </c>
      <c r="K6576">
        <v>0.11799999999999999</v>
      </c>
      <c r="L6576">
        <v>0.129</v>
      </c>
      <c r="M6576">
        <v>0.129</v>
      </c>
      <c r="N6576">
        <v>0.126</v>
      </c>
      <c r="O6576">
        <v>0.14199999999999999</v>
      </c>
      <c r="P6576">
        <v>0.13600000000000001</v>
      </c>
      <c r="Q6576">
        <v>0.13600000000000001</v>
      </c>
      <c r="R6576">
        <v>0.14299999999999999</v>
      </c>
      <c r="S6576">
        <v>0.154</v>
      </c>
      <c r="T6576">
        <v>0.156</v>
      </c>
      <c r="U6576">
        <v>0.16300000000000001</v>
      </c>
      <c r="V6576">
        <v>0.16800000000000001</v>
      </c>
      <c r="W6576">
        <v>0.17399999999999999</v>
      </c>
      <c r="X6576">
        <v>0.18099999999999999</v>
      </c>
      <c r="Y6576">
        <v>0.189</v>
      </c>
      <c r="Z6576">
        <v>0.19500000000000001</v>
      </c>
      <c r="AA6576">
        <v>0.20100000000000001</v>
      </c>
      <c r="AB6576">
        <v>0.20799999999999999</v>
      </c>
      <c r="AC6576">
        <v>0.216</v>
      </c>
      <c r="AD6576">
        <v>0.222</v>
      </c>
      <c r="AE6576">
        <v>0.23200000000000001</v>
      </c>
      <c r="AF6576">
        <v>0.24199999999999999</v>
      </c>
      <c r="AG6576">
        <v>0.26200000000000001</v>
      </c>
      <c r="AH6576">
        <v>0.28000000000000003</v>
      </c>
      <c r="AI6576">
        <v>0.309</v>
      </c>
      <c r="AJ6576">
        <v>0.34699999999999998</v>
      </c>
      <c r="AK6576">
        <v>0.36799999999999999</v>
      </c>
      <c r="AL6576">
        <v>0.40600000000000003</v>
      </c>
      <c r="AM6576">
        <v>0.41899999999999998</v>
      </c>
      <c r="AN6576">
        <v>0.45200000000000001</v>
      </c>
      <c r="AO6576">
        <v>0.48199999999999998</v>
      </c>
      <c r="AP6576">
        <v>0.50700000000000001</v>
      </c>
      <c r="AQ6576">
        <v>0.54</v>
      </c>
      <c r="AR6576">
        <v>0.58699999999999997</v>
      </c>
      <c r="AS6576">
        <v>0.61599999999999999</v>
      </c>
      <c r="AT6576">
        <v>0.64800000000000002</v>
      </c>
      <c r="AU6576">
        <v>0.68600000000000005</v>
      </c>
      <c r="AV6576">
        <v>0.72299999999999998</v>
      </c>
      <c r="AW6576">
        <v>0.76500000000000001</v>
      </c>
      <c r="AX6576">
        <v>0.81599999999999995</v>
      </c>
      <c r="AY6576">
        <v>0.875</v>
      </c>
      <c r="AZ6576">
        <v>0.93799999999999994</v>
      </c>
      <c r="BA6576">
        <v>1.0049999999999999</v>
      </c>
      <c r="BB6576">
        <v>1.077</v>
      </c>
      <c r="BC6576">
        <v>2017</v>
      </c>
    </row>
    <row r="6577" spans="1:55" x14ac:dyDescent="0.25">
      <c r="A6577">
        <v>716</v>
      </c>
      <c r="B6577" t="s">
        <v>1581</v>
      </c>
      <c r="C6577" t="s">
        <v>247</v>
      </c>
      <c r="D6577" t="s">
        <v>1582</v>
      </c>
      <c r="E6577" t="s">
        <v>248</v>
      </c>
      <c r="F6577" t="s">
        <v>249</v>
      </c>
      <c r="G6577" t="s">
        <v>250</v>
      </c>
      <c r="I6577" t="s">
        <v>251</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184.93</v>
      </c>
      <c r="AT6577">
        <v>199.81899999999999</v>
      </c>
      <c r="AU6577">
        <v>209.256</v>
      </c>
      <c r="AV6577">
        <v>221.602</v>
      </c>
      <c r="AW6577">
        <v>233.64699999999999</v>
      </c>
      <c r="AX6577">
        <v>244.12700000000001</v>
      </c>
      <c r="AY6577">
        <v>252.50899999999999</v>
      </c>
      <c r="AZ6577">
        <v>260.28199999999998</v>
      </c>
      <c r="BA6577">
        <v>267.02600000000001</v>
      </c>
      <c r="BB6577">
        <v>274.358</v>
      </c>
      <c r="BC6577">
        <v>2017</v>
      </c>
    </row>
    <row r="6578" spans="1:55" x14ac:dyDescent="0.25">
      <c r="A6578">
        <v>716</v>
      </c>
      <c r="B6578" t="s">
        <v>1581</v>
      </c>
      <c r="C6578" t="s">
        <v>252</v>
      </c>
      <c r="D6578" t="s">
        <v>1582</v>
      </c>
      <c r="E6578" t="s">
        <v>253</v>
      </c>
      <c r="F6578" t="s">
        <v>254</v>
      </c>
      <c r="G6578" t="s">
        <v>229</v>
      </c>
      <c r="H6578" t="s">
        <v>220</v>
      </c>
      <c r="I6578" t="s">
        <v>255</v>
      </c>
      <c r="J6578" s="52">
        <v>20646512.440000001</v>
      </c>
      <c r="K6578" s="52">
        <v>18149973.23</v>
      </c>
      <c r="L6578" s="52">
        <v>18308051.579999998</v>
      </c>
      <c r="M6578" s="52">
        <v>17191251.649999999</v>
      </c>
      <c r="N6578" s="52">
        <v>15756481.609999999</v>
      </c>
      <c r="O6578" s="52">
        <v>16774049.220000001</v>
      </c>
      <c r="P6578" s="52">
        <v>15380493.41</v>
      </c>
      <c r="Q6578" s="52">
        <v>14519822.76</v>
      </c>
      <c r="R6578" s="52">
        <v>14400917.82</v>
      </c>
      <c r="S6578" s="52">
        <v>14427317.720000001</v>
      </c>
      <c r="T6578" s="52">
        <v>13723934.800000001</v>
      </c>
      <c r="U6578" s="52">
        <v>13501330.16</v>
      </c>
      <c r="V6578" s="52">
        <v>13205154.43</v>
      </c>
      <c r="W6578" s="52">
        <v>13195060.42</v>
      </c>
      <c r="X6578" s="52">
        <v>13234586.859999999</v>
      </c>
      <c r="Y6578" s="52">
        <v>13249626.09</v>
      </c>
      <c r="Z6578" s="52">
        <v>13200528.460000001</v>
      </c>
      <c r="AA6578" s="52">
        <v>13088627.109999999</v>
      </c>
      <c r="AB6578" s="52">
        <v>13173332.539999999</v>
      </c>
      <c r="AC6578" s="52">
        <v>13261477.52</v>
      </c>
      <c r="AD6578" s="52">
        <v>13086423.27</v>
      </c>
      <c r="AE6578" s="52">
        <v>13177916.640000001</v>
      </c>
      <c r="AF6578" s="52">
        <v>13242325.85</v>
      </c>
      <c r="AG6578" s="52">
        <v>13824913.119999999</v>
      </c>
      <c r="AH6578" s="52">
        <v>14032395.01</v>
      </c>
      <c r="AI6578" s="52">
        <v>14661103.77</v>
      </c>
      <c r="AJ6578" s="52">
        <v>15575371.57</v>
      </c>
      <c r="AK6578" s="52">
        <v>15630939.18</v>
      </c>
      <c r="AL6578" s="52">
        <v>16421751.77</v>
      </c>
      <c r="AM6578" s="52">
        <v>16335992.68</v>
      </c>
      <c r="AN6578" s="52">
        <v>16938234.829999998</v>
      </c>
      <c r="AO6578" s="52">
        <v>17205454.879999999</v>
      </c>
      <c r="AP6578" s="52">
        <v>17281775.93</v>
      </c>
      <c r="AQ6578" s="52">
        <v>17654425</v>
      </c>
      <c r="AR6578" s="52">
        <v>18346026.850000001</v>
      </c>
      <c r="AS6578" s="52">
        <v>18586688.989999998</v>
      </c>
      <c r="AT6578" s="52">
        <v>18906697.43</v>
      </c>
      <c r="AU6578" s="52">
        <v>19188079.350000001</v>
      </c>
      <c r="AV6578" s="52">
        <v>19320706.34</v>
      </c>
      <c r="AW6578" s="52">
        <v>19653266.289999999</v>
      </c>
      <c r="AX6578" s="52">
        <v>20096869.879999999</v>
      </c>
      <c r="AY6578" s="52">
        <v>20657796.039999999</v>
      </c>
      <c r="AZ6578" s="52">
        <v>21242883.329999998</v>
      </c>
      <c r="BA6578" s="52">
        <v>21851326.530000001</v>
      </c>
      <c r="BB6578" s="52">
        <v>22481854.82</v>
      </c>
      <c r="BC6578">
        <v>2011</v>
      </c>
    </row>
    <row r="6579" spans="1:55" x14ac:dyDescent="0.25">
      <c r="A6579">
        <v>716</v>
      </c>
      <c r="B6579" t="s">
        <v>1581</v>
      </c>
      <c r="C6579" t="s">
        <v>256</v>
      </c>
      <c r="D6579" t="s">
        <v>1582</v>
      </c>
      <c r="E6579" t="s">
        <v>253</v>
      </c>
      <c r="F6579" t="s">
        <v>257</v>
      </c>
      <c r="G6579" t="s">
        <v>258</v>
      </c>
      <c r="H6579" t="s">
        <v>220</v>
      </c>
      <c r="I6579" t="s">
        <v>255</v>
      </c>
      <c r="J6579" s="52">
        <v>3157.46</v>
      </c>
      <c r="K6579" s="52">
        <v>2775.66</v>
      </c>
      <c r="L6579" s="52">
        <v>2799.84</v>
      </c>
      <c r="M6579" s="52">
        <v>2629.05</v>
      </c>
      <c r="N6579" s="52">
        <v>2409.63</v>
      </c>
      <c r="O6579" s="52">
        <v>2565.2399999999998</v>
      </c>
      <c r="P6579" s="52">
        <v>2352.13</v>
      </c>
      <c r="Q6579" s="52">
        <v>2220.5100000000002</v>
      </c>
      <c r="R6579" s="52">
        <v>2202.3200000000002</v>
      </c>
      <c r="S6579" s="52">
        <v>2206.36</v>
      </c>
      <c r="T6579" s="52">
        <v>2098.79</v>
      </c>
      <c r="U6579" s="52">
        <v>2064.75</v>
      </c>
      <c r="V6579" s="52">
        <v>2019.46</v>
      </c>
      <c r="W6579" s="52">
        <v>2017.91</v>
      </c>
      <c r="X6579" s="52">
        <v>2023.96</v>
      </c>
      <c r="Y6579" s="52">
        <v>2026.26</v>
      </c>
      <c r="Z6579" s="52">
        <v>2018.75</v>
      </c>
      <c r="AA6579" s="52">
        <v>2001.63</v>
      </c>
      <c r="AB6579" s="52">
        <v>2014.59</v>
      </c>
      <c r="AC6579" s="52">
        <v>2028.07</v>
      </c>
      <c r="AD6579" s="52">
        <v>2001.3</v>
      </c>
      <c r="AE6579" s="52">
        <v>2015.29</v>
      </c>
      <c r="AF6579" s="52">
        <v>2025.14</v>
      </c>
      <c r="AG6579" s="52">
        <v>2114.23</v>
      </c>
      <c r="AH6579" s="52">
        <v>2145.96</v>
      </c>
      <c r="AI6579" s="52">
        <v>2242.11</v>
      </c>
      <c r="AJ6579" s="52">
        <v>2381.9299999999998</v>
      </c>
      <c r="AK6579" s="52">
        <v>2390.4299999999998</v>
      </c>
      <c r="AL6579" s="52">
        <v>2511.37</v>
      </c>
      <c r="AM6579" s="52">
        <v>2498.25</v>
      </c>
      <c r="AN6579" s="52">
        <v>2590.35</v>
      </c>
      <c r="AO6579" s="52">
        <v>2631.22</v>
      </c>
      <c r="AP6579" s="52">
        <v>2642.89</v>
      </c>
      <c r="AQ6579" s="52">
        <v>2699.88</v>
      </c>
      <c r="AR6579" s="52">
        <v>2805.65</v>
      </c>
      <c r="AS6579" s="52">
        <v>2842.45</v>
      </c>
      <c r="AT6579" s="52">
        <v>2891.39</v>
      </c>
      <c r="AU6579" s="52">
        <v>2934.42</v>
      </c>
      <c r="AV6579" s="52">
        <v>2954.7</v>
      </c>
      <c r="AW6579" s="52">
        <v>3005.56</v>
      </c>
      <c r="AX6579" s="52">
        <v>3073.4</v>
      </c>
      <c r="AY6579" s="52">
        <v>3159.18</v>
      </c>
      <c r="AZ6579" s="52">
        <v>3248.66</v>
      </c>
      <c r="BA6579" s="52">
        <v>3341.71</v>
      </c>
      <c r="BB6579" s="52">
        <v>3438.13</v>
      </c>
      <c r="BC6579">
        <v>2011</v>
      </c>
    </row>
    <row r="6580" spans="1:55" x14ac:dyDescent="0.25">
      <c r="A6580">
        <v>716</v>
      </c>
      <c r="B6580" t="s">
        <v>1581</v>
      </c>
      <c r="C6580" t="s">
        <v>259</v>
      </c>
      <c r="D6580" t="s">
        <v>1582</v>
      </c>
      <c r="E6580" t="s">
        <v>260</v>
      </c>
      <c r="F6580" t="s">
        <v>261</v>
      </c>
      <c r="G6580" t="s">
        <v>229</v>
      </c>
      <c r="H6580" t="s">
        <v>220</v>
      </c>
      <c r="I6580" t="s">
        <v>262</v>
      </c>
      <c r="J6580" s="52">
        <v>32300.68</v>
      </c>
      <c r="K6580" s="52">
        <v>35750.339999999997</v>
      </c>
      <c r="L6580" s="52">
        <v>35920.04</v>
      </c>
      <c r="M6580" s="52">
        <v>33887.199999999997</v>
      </c>
      <c r="N6580" s="52">
        <v>35900.339999999997</v>
      </c>
      <c r="O6580" s="52">
        <v>37360.699999999997</v>
      </c>
      <c r="P6580" s="52">
        <v>44100.47</v>
      </c>
      <c r="Q6580" s="52">
        <v>60265</v>
      </c>
      <c r="R6580" s="52">
        <v>79688.52</v>
      </c>
      <c r="S6580" s="52">
        <v>111255.52</v>
      </c>
      <c r="T6580" s="52">
        <v>150533.59</v>
      </c>
      <c r="U6580" s="52">
        <v>185626.29</v>
      </c>
      <c r="V6580" s="52">
        <v>253374.59</v>
      </c>
      <c r="W6580" s="52">
        <v>444048.07</v>
      </c>
      <c r="X6580" s="52">
        <v>775802.54</v>
      </c>
      <c r="Y6580" s="52">
        <v>1165522.46</v>
      </c>
      <c r="Z6580" s="52">
        <v>2313534.63</v>
      </c>
      <c r="AA6580" s="52">
        <v>3191167.01</v>
      </c>
      <c r="AB6580" s="52">
        <v>3725710.89</v>
      </c>
      <c r="AC6580" s="52">
        <v>4047120.99</v>
      </c>
      <c r="AD6580" s="52">
        <v>4392110.28</v>
      </c>
      <c r="AE6580" s="52">
        <v>4467147.1100000003</v>
      </c>
      <c r="AF6580" s="52">
        <v>5024848.6100000003</v>
      </c>
      <c r="AG6580" s="52">
        <v>6056801.0599999996</v>
      </c>
      <c r="AH6580" s="52">
        <v>6859194.9000000004</v>
      </c>
      <c r="AI6580" s="52">
        <v>8545693.3900000006</v>
      </c>
      <c r="AJ6580" s="52">
        <v>10451206.210000001</v>
      </c>
      <c r="AK6580" s="52">
        <v>11981399.060000001</v>
      </c>
      <c r="AL6580" s="52">
        <v>16421751.77</v>
      </c>
      <c r="AM6580" s="52">
        <v>17572662.219999999</v>
      </c>
      <c r="AN6580" s="52">
        <v>20494107.57</v>
      </c>
      <c r="AO6580" s="52">
        <v>22436805.66</v>
      </c>
      <c r="AP6580" s="52">
        <v>25603302.370000001</v>
      </c>
      <c r="AQ6580" s="52">
        <v>28959397.109999999</v>
      </c>
      <c r="AR6580" s="52">
        <v>32563332.149999999</v>
      </c>
      <c r="AS6580" s="52">
        <v>34372352.210000001</v>
      </c>
      <c r="AT6580" s="52">
        <v>37779133.770000003</v>
      </c>
      <c r="AU6580" s="52">
        <v>40152189.390000001</v>
      </c>
      <c r="AV6580" s="52">
        <v>42815072.649999999</v>
      </c>
      <c r="AW6580" s="52">
        <v>45919262.229999997</v>
      </c>
      <c r="AX6580" s="52">
        <v>49061898.18</v>
      </c>
      <c r="AY6580" s="52">
        <v>52162762.509999998</v>
      </c>
      <c r="AZ6580" s="52">
        <v>55291483.219999999</v>
      </c>
      <c r="BA6580" s="52">
        <v>58348684.640000001</v>
      </c>
      <c r="BB6580" s="52">
        <v>61680677.909999996</v>
      </c>
      <c r="BC6580">
        <v>2011</v>
      </c>
    </row>
    <row r="6581" spans="1:55" x14ac:dyDescent="0.25">
      <c r="A6581">
        <v>716</v>
      </c>
      <c r="B6581" t="s">
        <v>1581</v>
      </c>
      <c r="C6581" t="s">
        <v>263</v>
      </c>
      <c r="D6581" t="s">
        <v>1582</v>
      </c>
      <c r="E6581" t="s">
        <v>260</v>
      </c>
      <c r="F6581" t="s">
        <v>264</v>
      </c>
      <c r="G6581" t="s">
        <v>242</v>
      </c>
      <c r="H6581" t="s">
        <v>220</v>
      </c>
      <c r="I6581" t="s">
        <v>262</v>
      </c>
      <c r="J6581">
        <v>773.85</v>
      </c>
      <c r="K6581">
        <v>931.01099999999997</v>
      </c>
      <c r="L6581">
        <v>876.12800000000004</v>
      </c>
      <c r="M6581">
        <v>800.45</v>
      </c>
      <c r="N6581">
        <v>812.98500000000001</v>
      </c>
      <c r="O6581">
        <v>837.601</v>
      </c>
      <c r="P6581" s="52">
        <v>1143.3900000000001</v>
      </c>
      <c r="Q6581" s="52">
        <v>1120.79</v>
      </c>
      <c r="R6581">
        <v>922.92600000000004</v>
      </c>
      <c r="S6581">
        <v>891.971</v>
      </c>
      <c r="T6581" s="52">
        <v>1050.33</v>
      </c>
      <c r="U6581">
        <v>920.76499999999999</v>
      </c>
      <c r="V6581">
        <v>790.82399999999996</v>
      </c>
      <c r="W6581" s="52">
        <v>1033.02</v>
      </c>
      <c r="X6581" s="52">
        <v>1058.93</v>
      </c>
      <c r="Y6581">
        <v>820.61699999999996</v>
      </c>
      <c r="Z6581">
        <v>261.64999999999998</v>
      </c>
      <c r="AA6581">
        <v>351.12799999999999</v>
      </c>
      <c r="AB6581">
        <v>398.57499999999999</v>
      </c>
      <c r="AC6581">
        <v>408.70400000000001</v>
      </c>
      <c r="AD6581">
        <v>415.99900000000002</v>
      </c>
      <c r="AE6581">
        <v>505.21300000000002</v>
      </c>
      <c r="AF6581">
        <v>552.89099999999996</v>
      </c>
      <c r="AG6581">
        <v>647.95399999999995</v>
      </c>
      <c r="AH6581">
        <v>692.68499999999995</v>
      </c>
      <c r="AI6581">
        <v>809.40700000000004</v>
      </c>
      <c r="AJ6581">
        <v>839.54600000000005</v>
      </c>
      <c r="AK6581">
        <v>885.101</v>
      </c>
      <c r="AL6581" s="52">
        <v>1117.49</v>
      </c>
      <c r="AM6581" s="52">
        <v>1084.17</v>
      </c>
      <c r="AN6581" s="52">
        <v>1107.8699999999999</v>
      </c>
      <c r="AO6581" s="52">
        <v>1273.1600000000001</v>
      </c>
      <c r="AP6581" s="52">
        <v>1342.71</v>
      </c>
      <c r="AQ6581" s="52">
        <v>1569.62</v>
      </c>
      <c r="AR6581" s="52">
        <v>1763.38</v>
      </c>
      <c r="AS6581" s="52">
        <v>1555.97</v>
      </c>
      <c r="AT6581" s="52">
        <v>1705.69</v>
      </c>
      <c r="AU6581" s="52">
        <v>1846.72</v>
      </c>
      <c r="AV6581" s="52">
        <v>2063.23</v>
      </c>
      <c r="AW6581" s="52">
        <v>2147.16</v>
      </c>
      <c r="AX6581" s="52">
        <v>2320.4899999999998</v>
      </c>
      <c r="AY6581" s="52">
        <v>2718.9</v>
      </c>
      <c r="AZ6581" s="52">
        <v>2900.41</v>
      </c>
      <c r="BA6581" s="52">
        <v>3075.41</v>
      </c>
      <c r="BB6581" s="52">
        <v>3168.46</v>
      </c>
      <c r="BC6581">
        <v>2011</v>
      </c>
    </row>
    <row r="6582" spans="1:55" x14ac:dyDescent="0.25">
      <c r="A6582">
        <v>716</v>
      </c>
      <c r="B6582" t="s">
        <v>1581</v>
      </c>
      <c r="C6582" t="s">
        <v>265</v>
      </c>
      <c r="D6582" t="s">
        <v>1582</v>
      </c>
      <c r="E6582" t="s">
        <v>260</v>
      </c>
      <c r="F6582" t="s">
        <v>266</v>
      </c>
      <c r="G6582" t="s">
        <v>246</v>
      </c>
      <c r="H6582" t="s">
        <v>220</v>
      </c>
      <c r="I6582" t="s">
        <v>262</v>
      </c>
      <c r="J6582" s="52">
        <v>1360.36</v>
      </c>
      <c r="K6582" s="52">
        <v>1309.01</v>
      </c>
      <c r="L6582" s="52">
        <v>1401.99</v>
      </c>
      <c r="M6582" s="52">
        <v>1368.03</v>
      </c>
      <c r="N6582" s="52">
        <v>1299.0999999999999</v>
      </c>
      <c r="O6582" s="52">
        <v>1426.74</v>
      </c>
      <c r="P6582" s="52">
        <v>1334.54</v>
      </c>
      <c r="Q6582" s="52">
        <v>1291.02</v>
      </c>
      <c r="R6582" s="52">
        <v>1325.61</v>
      </c>
      <c r="S6582" s="52">
        <v>1380.11</v>
      </c>
      <c r="T6582" s="52">
        <v>1361.95</v>
      </c>
      <c r="U6582" s="52">
        <v>1385.18</v>
      </c>
      <c r="V6582" s="52">
        <v>1385.67</v>
      </c>
      <c r="W6582" s="52">
        <v>1417.41</v>
      </c>
      <c r="X6582" s="52">
        <v>1452.02</v>
      </c>
      <c r="Y6582" s="52">
        <v>1484.15</v>
      </c>
      <c r="Z6582" s="52">
        <v>1505.72</v>
      </c>
      <c r="AA6582" s="52">
        <v>1518.7</v>
      </c>
      <c r="AB6582" s="52">
        <v>1545.74</v>
      </c>
      <c r="AC6582" s="52">
        <v>1578.55</v>
      </c>
      <c r="AD6582" s="52">
        <v>1592.53</v>
      </c>
      <c r="AE6582" s="52">
        <v>1638.84</v>
      </c>
      <c r="AF6582" s="52">
        <v>1672.9</v>
      </c>
      <c r="AG6582" s="52">
        <v>1778.93</v>
      </c>
      <c r="AH6582" s="52">
        <v>1854.24</v>
      </c>
      <c r="AI6582" s="52">
        <v>1997.66</v>
      </c>
      <c r="AJ6582" s="52">
        <v>2186.46</v>
      </c>
      <c r="AK6582" s="52">
        <v>2253.21</v>
      </c>
      <c r="AL6582" s="52">
        <v>2413.25</v>
      </c>
      <c r="AM6582" s="52">
        <v>2418.9499999999998</v>
      </c>
      <c r="AN6582" s="52">
        <v>2537.35</v>
      </c>
      <c r="AO6582" s="52">
        <v>2631.22</v>
      </c>
      <c r="AP6582" s="52">
        <v>2693.58</v>
      </c>
      <c r="AQ6582" s="52">
        <v>2799.94</v>
      </c>
      <c r="AR6582" s="52">
        <v>2964.68</v>
      </c>
      <c r="AS6582" s="52">
        <v>3035.69</v>
      </c>
      <c r="AT6582" s="52">
        <v>3121.71</v>
      </c>
      <c r="AU6582" s="52">
        <v>3228.4</v>
      </c>
      <c r="AV6582" s="52">
        <v>3324.01</v>
      </c>
      <c r="AW6582" s="52">
        <v>3441.34</v>
      </c>
      <c r="AX6582" s="52">
        <v>3592.5</v>
      </c>
      <c r="AY6582" s="52">
        <v>3769.54</v>
      </c>
      <c r="AZ6582" s="52">
        <v>3956.51</v>
      </c>
      <c r="BA6582" s="52">
        <v>4154.18</v>
      </c>
      <c r="BB6582" s="52">
        <v>4363.5</v>
      </c>
      <c r="BC6582">
        <v>2011</v>
      </c>
    </row>
    <row r="6583" spans="1:55" x14ac:dyDescent="0.25">
      <c r="A6583">
        <v>716</v>
      </c>
      <c r="B6583" t="s">
        <v>1581</v>
      </c>
      <c r="C6583" t="s">
        <v>267</v>
      </c>
      <c r="D6583" t="s">
        <v>1582</v>
      </c>
      <c r="E6583" t="s">
        <v>268</v>
      </c>
      <c r="F6583" t="s">
        <v>269</v>
      </c>
      <c r="G6583" t="s">
        <v>270</v>
      </c>
    </row>
    <row r="6584" spans="1:55" x14ac:dyDescent="0.25">
      <c r="A6584">
        <v>716</v>
      </c>
      <c r="B6584" t="s">
        <v>1581</v>
      </c>
      <c r="C6584" t="s">
        <v>271</v>
      </c>
      <c r="D6584" t="s">
        <v>1582</v>
      </c>
      <c r="E6584" t="s">
        <v>272</v>
      </c>
      <c r="F6584" t="s">
        <v>273</v>
      </c>
      <c r="G6584" t="s">
        <v>274</v>
      </c>
      <c r="I6584" t="s">
        <v>243</v>
      </c>
      <c r="J6584">
        <v>1E-3</v>
      </c>
      <c r="K6584">
        <v>1E-3</v>
      </c>
      <c r="L6584">
        <v>1E-3</v>
      </c>
      <c r="M6584">
        <v>1E-3</v>
      </c>
      <c r="N6584">
        <v>1E-3</v>
      </c>
      <c r="O6584">
        <v>1E-3</v>
      </c>
      <c r="P6584">
        <v>1E-3</v>
      </c>
      <c r="Q6584">
        <v>1E-3</v>
      </c>
      <c r="R6584">
        <v>1E-3</v>
      </c>
      <c r="S6584">
        <v>1E-3</v>
      </c>
      <c r="T6584">
        <v>1E-3</v>
      </c>
      <c r="U6584">
        <v>1E-3</v>
      </c>
      <c r="V6584">
        <v>1E-3</v>
      </c>
      <c r="W6584">
        <v>1E-3</v>
      </c>
      <c r="X6584">
        <v>1E-3</v>
      </c>
      <c r="Y6584" t="s">
        <v>374</v>
      </c>
      <c r="Z6584" t="s">
        <v>374</v>
      </c>
      <c r="AA6584" t="s">
        <v>374</v>
      </c>
      <c r="AB6584" t="s">
        <v>374</v>
      </c>
      <c r="AC6584" t="s">
        <v>374</v>
      </c>
      <c r="AD6584" t="s">
        <v>374</v>
      </c>
      <c r="AE6584" t="s">
        <v>374</v>
      </c>
      <c r="AF6584" t="s">
        <v>374</v>
      </c>
      <c r="AG6584" t="s">
        <v>374</v>
      </c>
      <c r="AH6584" t="s">
        <v>374</v>
      </c>
      <c r="AI6584" t="s">
        <v>374</v>
      </c>
      <c r="AJ6584" t="s">
        <v>374</v>
      </c>
      <c r="AK6584" t="s">
        <v>374</v>
      </c>
      <c r="AL6584" t="s">
        <v>374</v>
      </c>
      <c r="AM6584" t="s">
        <v>374</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2017</v>
      </c>
    </row>
    <row r="6585" spans="1:55" x14ac:dyDescent="0.25">
      <c r="A6585">
        <v>716</v>
      </c>
      <c r="B6585" t="s">
        <v>1581</v>
      </c>
      <c r="C6585" t="s">
        <v>275</v>
      </c>
      <c r="D6585" t="s">
        <v>1582</v>
      </c>
      <c r="E6585" t="s">
        <v>276</v>
      </c>
      <c r="F6585" t="s">
        <v>277</v>
      </c>
      <c r="G6585" t="s">
        <v>278</v>
      </c>
      <c r="I6585" t="s">
        <v>243</v>
      </c>
      <c r="J6585">
        <v>23.744</v>
      </c>
      <c r="K6585">
        <v>27.311</v>
      </c>
      <c r="L6585">
        <v>25.620999999999999</v>
      </c>
      <c r="M6585">
        <v>24.771000000000001</v>
      </c>
      <c r="N6585">
        <v>27.635000000000002</v>
      </c>
      <c r="O6585">
        <v>26.186</v>
      </c>
      <c r="P6585">
        <v>33.045000000000002</v>
      </c>
      <c r="Q6585">
        <v>46.68</v>
      </c>
      <c r="R6585">
        <v>60.115000000000002</v>
      </c>
      <c r="S6585">
        <v>80.614000000000004</v>
      </c>
      <c r="T6585">
        <v>110.52800000000001</v>
      </c>
      <c r="U6585">
        <v>134.00899999999999</v>
      </c>
      <c r="V6585">
        <v>182.85400000000001</v>
      </c>
      <c r="W6585">
        <v>313.27999999999997</v>
      </c>
      <c r="X6585">
        <v>534.29300000000001</v>
      </c>
      <c r="Y6585">
        <v>785.31500000000005</v>
      </c>
      <c r="Z6585" s="52">
        <v>1536.5</v>
      </c>
      <c r="AA6585" s="52">
        <v>2101.25</v>
      </c>
      <c r="AB6585" s="52">
        <v>2410.31</v>
      </c>
      <c r="AC6585" s="52">
        <v>2563.8200000000002</v>
      </c>
      <c r="AD6585" s="52">
        <v>2757.94</v>
      </c>
      <c r="AE6585" s="52">
        <v>2725.8</v>
      </c>
      <c r="AF6585" s="52">
        <v>3003.67</v>
      </c>
      <c r="AG6585" s="52">
        <v>3404.74</v>
      </c>
      <c r="AH6585" s="52">
        <v>3699.2</v>
      </c>
      <c r="AI6585" s="52">
        <v>4277.8599999999997</v>
      </c>
      <c r="AJ6585" s="52">
        <v>4779.97</v>
      </c>
      <c r="AK6585" s="52">
        <v>5317.48</v>
      </c>
      <c r="AL6585" s="52">
        <v>6804.84</v>
      </c>
      <c r="AM6585" s="52">
        <v>7264.6</v>
      </c>
      <c r="AN6585" s="52">
        <v>8076.98</v>
      </c>
      <c r="AO6585" s="52">
        <v>8527.16</v>
      </c>
      <c r="AP6585" s="52">
        <v>9505.2999999999993</v>
      </c>
      <c r="AQ6585" s="52">
        <v>10342.86</v>
      </c>
      <c r="AR6585" s="52">
        <v>10983.76</v>
      </c>
      <c r="AS6585" s="52">
        <v>11322.74</v>
      </c>
      <c r="AT6585" s="52">
        <v>12102.05</v>
      </c>
      <c r="AU6585" s="52">
        <v>12437.18</v>
      </c>
      <c r="AV6585" s="52">
        <v>12880.56</v>
      </c>
      <c r="AW6585" s="52">
        <v>13343.41</v>
      </c>
      <c r="AX6585" s="52">
        <v>13656.75</v>
      </c>
      <c r="AY6585" s="52">
        <v>13837.97</v>
      </c>
      <c r="AZ6585" s="52">
        <v>13974.8</v>
      </c>
      <c r="BA6585" s="52">
        <v>14045.79</v>
      </c>
      <c r="BB6585" s="52">
        <v>14135.61</v>
      </c>
      <c r="BC6585">
        <v>2017</v>
      </c>
    </row>
    <row r="6586" spans="1:55" x14ac:dyDescent="0.25">
      <c r="A6586">
        <v>716</v>
      </c>
      <c r="B6586" t="s">
        <v>1581</v>
      </c>
      <c r="C6586" t="s">
        <v>279</v>
      </c>
      <c r="D6586" t="s">
        <v>1582</v>
      </c>
      <c r="E6586" t="s">
        <v>280</v>
      </c>
      <c r="F6586" t="s">
        <v>281</v>
      </c>
      <c r="G6586" t="s">
        <v>282</v>
      </c>
      <c r="I6586" t="s">
        <v>1583</v>
      </c>
      <c r="J6586" t="s">
        <v>232</v>
      </c>
      <c r="K6586" t="s">
        <v>232</v>
      </c>
      <c r="L6586" t="s">
        <v>232</v>
      </c>
      <c r="M6586" t="s">
        <v>232</v>
      </c>
      <c r="N6586" t="s">
        <v>232</v>
      </c>
      <c r="O6586" t="s">
        <v>232</v>
      </c>
      <c r="P6586" t="s">
        <v>232</v>
      </c>
      <c r="Q6586" t="s">
        <v>232</v>
      </c>
      <c r="R6586" t="s">
        <v>232</v>
      </c>
      <c r="S6586" t="s">
        <v>232</v>
      </c>
      <c r="T6586" t="s">
        <v>232</v>
      </c>
      <c r="U6586" t="s">
        <v>232</v>
      </c>
      <c r="V6586" t="s">
        <v>232</v>
      </c>
      <c r="W6586" t="s">
        <v>232</v>
      </c>
      <c r="X6586" t="s">
        <v>232</v>
      </c>
      <c r="Y6586" t="s">
        <v>232</v>
      </c>
      <c r="Z6586" t="s">
        <v>232</v>
      </c>
      <c r="AA6586" t="s">
        <v>232</v>
      </c>
      <c r="AB6586" t="s">
        <v>232</v>
      </c>
      <c r="AC6586" t="s">
        <v>232</v>
      </c>
      <c r="AD6586" t="s">
        <v>232</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32.268000000000001</v>
      </c>
      <c r="AT6586">
        <v>27.530999999999999</v>
      </c>
      <c r="AU6586">
        <v>26.882000000000001</v>
      </c>
      <c r="AV6586">
        <v>21.206</v>
      </c>
      <c r="AW6586">
        <v>20.701000000000001</v>
      </c>
      <c r="AX6586">
        <v>20.916</v>
      </c>
      <c r="AY6586">
        <v>20.494</v>
      </c>
      <c r="AZ6586">
        <v>20.413</v>
      </c>
      <c r="BA6586">
        <v>21.088000000000001</v>
      </c>
      <c r="BB6586">
        <v>21.16</v>
      </c>
      <c r="BC6586">
        <v>2017</v>
      </c>
    </row>
    <row r="6587" spans="1:55" x14ac:dyDescent="0.25">
      <c r="A6587">
        <v>716</v>
      </c>
      <c r="B6587" t="s">
        <v>1581</v>
      </c>
      <c r="C6587" t="s">
        <v>283</v>
      </c>
      <c r="D6587" t="s">
        <v>1582</v>
      </c>
      <c r="E6587" t="s">
        <v>284</v>
      </c>
      <c r="F6587" t="s">
        <v>285</v>
      </c>
      <c r="G6587" t="s">
        <v>282</v>
      </c>
      <c r="I6587" t="s">
        <v>1583</v>
      </c>
      <c r="J6587" t="s">
        <v>232</v>
      </c>
      <c r="K6587" t="s">
        <v>232</v>
      </c>
      <c r="L6587" t="s">
        <v>232</v>
      </c>
      <c r="M6587" t="s">
        <v>232</v>
      </c>
      <c r="N6587" t="s">
        <v>232</v>
      </c>
      <c r="O6587" t="s">
        <v>232</v>
      </c>
      <c r="P6587" t="s">
        <v>232</v>
      </c>
      <c r="Q6587" t="s">
        <v>232</v>
      </c>
      <c r="R6587" t="s">
        <v>232</v>
      </c>
      <c r="S6587" t="s">
        <v>232</v>
      </c>
      <c r="T6587" t="s">
        <v>232</v>
      </c>
      <c r="U6587" t="s">
        <v>232</v>
      </c>
      <c r="V6587" t="s">
        <v>232</v>
      </c>
      <c r="W6587" t="s">
        <v>232</v>
      </c>
      <c r="X6587" t="s">
        <v>232</v>
      </c>
      <c r="Y6587" t="s">
        <v>232</v>
      </c>
      <c r="Z6587" t="s">
        <v>232</v>
      </c>
      <c r="AA6587" t="s">
        <v>232</v>
      </c>
      <c r="AB6587" t="s">
        <v>232</v>
      </c>
      <c r="AC6587" t="s">
        <v>232</v>
      </c>
      <c r="AD6587">
        <v>8.6370000000000005</v>
      </c>
      <c r="AE6587">
        <v>14.096</v>
      </c>
      <c r="AF6587">
        <v>21.553999999999998</v>
      </c>
      <c r="AG6587">
        <v>34.630000000000003</v>
      </c>
      <c r="AH6587">
        <v>28.981000000000002</v>
      </c>
      <c r="AI6587">
        <v>18.091999999999999</v>
      </c>
      <c r="AJ6587">
        <v>-2.7749999999999999</v>
      </c>
      <c r="AK6587">
        <v>6.0369999999999999</v>
      </c>
      <c r="AL6587">
        <v>20.157</v>
      </c>
      <c r="AM6587">
        <v>14.224</v>
      </c>
      <c r="AN6587">
        <v>32.965000000000003</v>
      </c>
      <c r="AO6587">
        <v>16.939</v>
      </c>
      <c r="AP6587">
        <v>13.737</v>
      </c>
      <c r="AQ6587">
        <v>13.064</v>
      </c>
      <c r="AR6587">
        <v>3.0720000000000001</v>
      </c>
      <c r="AS6587">
        <v>19.93</v>
      </c>
      <c r="AT6587">
        <v>21.829000000000001</v>
      </c>
      <c r="AU6587">
        <v>14.182</v>
      </c>
      <c r="AV6587">
        <v>10.589</v>
      </c>
      <c r="AW6587">
        <v>11.343</v>
      </c>
      <c r="AX6587">
        <v>12.714</v>
      </c>
      <c r="AY6587">
        <v>13.263</v>
      </c>
      <c r="AZ6587">
        <v>14.334</v>
      </c>
      <c r="BA6587">
        <v>15.792999999999999</v>
      </c>
      <c r="BB6587">
        <v>16.047000000000001</v>
      </c>
      <c r="BC6587">
        <v>2017</v>
      </c>
    </row>
    <row r="6588" spans="1:55" x14ac:dyDescent="0.25">
      <c r="A6588">
        <v>716</v>
      </c>
      <c r="B6588" t="s">
        <v>1581</v>
      </c>
      <c r="C6588" t="s">
        <v>286</v>
      </c>
      <c r="D6588" t="s">
        <v>1582</v>
      </c>
      <c r="E6588" t="s">
        <v>287</v>
      </c>
      <c r="F6588" t="s">
        <v>288</v>
      </c>
      <c r="G6588" t="s">
        <v>250</v>
      </c>
      <c r="I6588" t="s">
        <v>1584</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14.340999999999999</v>
      </c>
      <c r="AE6588">
        <v>15.663</v>
      </c>
      <c r="AF6588">
        <v>17.25</v>
      </c>
      <c r="AG6588">
        <v>18.939</v>
      </c>
      <c r="AH6588">
        <v>21.456</v>
      </c>
      <c r="AI6588">
        <v>25.135999999999999</v>
      </c>
      <c r="AJ6588">
        <v>30.936</v>
      </c>
      <c r="AK6588">
        <v>36.673999999999999</v>
      </c>
      <c r="AL6588">
        <v>48.408999999999999</v>
      </c>
      <c r="AM6588">
        <v>56.616999999999997</v>
      </c>
      <c r="AN6588">
        <v>64.17</v>
      </c>
      <c r="AO6588">
        <v>73.361000000000004</v>
      </c>
      <c r="AP6588">
        <v>81.165000000000006</v>
      </c>
      <c r="AQ6588">
        <v>87.745000000000005</v>
      </c>
      <c r="AR6588">
        <v>93.882999999999996</v>
      </c>
      <c r="AS6588">
        <v>98.81</v>
      </c>
      <c r="AT6588">
        <v>104.179</v>
      </c>
      <c r="AU6588">
        <v>110.11</v>
      </c>
      <c r="AV6588">
        <v>118.76900000000001</v>
      </c>
      <c r="AW6588">
        <v>128.053</v>
      </c>
      <c r="AX6588">
        <v>135.077</v>
      </c>
      <c r="AY6588">
        <v>141.13900000000001</v>
      </c>
      <c r="AZ6588">
        <v>146.065</v>
      </c>
      <c r="BA6588">
        <v>150.447</v>
      </c>
      <c r="BB6588">
        <v>154.96</v>
      </c>
      <c r="BC6588">
        <v>2018</v>
      </c>
    </row>
    <row r="6589" spans="1:55" x14ac:dyDescent="0.25">
      <c r="A6589">
        <v>716</v>
      </c>
      <c r="B6589" t="s">
        <v>1581</v>
      </c>
      <c r="C6589" t="s">
        <v>290</v>
      </c>
      <c r="D6589" t="s">
        <v>1582</v>
      </c>
      <c r="E6589" t="s">
        <v>287</v>
      </c>
      <c r="F6589" t="s">
        <v>291</v>
      </c>
      <c r="G6589" t="s">
        <v>235</v>
      </c>
      <c r="I6589" t="s">
        <v>292</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11.003</v>
      </c>
      <c r="AE6589">
        <v>9.2189999999999994</v>
      </c>
      <c r="AF6589">
        <v>10.130000000000001</v>
      </c>
      <c r="AG6589">
        <v>9.7929999999999993</v>
      </c>
      <c r="AH6589">
        <v>13.285</v>
      </c>
      <c r="AI6589">
        <v>17.152000000000001</v>
      </c>
      <c r="AJ6589">
        <v>23.074999999999999</v>
      </c>
      <c r="AK6589">
        <v>18.55</v>
      </c>
      <c r="AL6589">
        <v>31.995999999999999</v>
      </c>
      <c r="AM6589">
        <v>16.957000000000001</v>
      </c>
      <c r="AN6589">
        <v>13.34</v>
      </c>
      <c r="AO6589">
        <v>14.323</v>
      </c>
      <c r="AP6589">
        <v>10.638</v>
      </c>
      <c r="AQ6589">
        <v>8.1069999999999993</v>
      </c>
      <c r="AR6589">
        <v>6.9950000000000001</v>
      </c>
      <c r="AS6589">
        <v>5.2480000000000002</v>
      </c>
      <c r="AT6589">
        <v>5.4329999999999998</v>
      </c>
      <c r="AU6589">
        <v>5.6929999999999996</v>
      </c>
      <c r="AV6589">
        <v>7.8639999999999999</v>
      </c>
      <c r="AW6589">
        <v>7.8170000000000002</v>
      </c>
      <c r="AX6589">
        <v>5.4850000000000003</v>
      </c>
      <c r="AY6589">
        <v>4.4880000000000004</v>
      </c>
      <c r="AZ6589">
        <v>3.49</v>
      </c>
      <c r="BA6589">
        <v>3</v>
      </c>
      <c r="BB6589">
        <v>3</v>
      </c>
      <c r="BC6589">
        <v>2018</v>
      </c>
    </row>
    <row r="6590" spans="1:55" x14ac:dyDescent="0.25">
      <c r="A6590">
        <v>716</v>
      </c>
      <c r="B6590" t="s">
        <v>1581</v>
      </c>
      <c r="C6590" t="s">
        <v>293</v>
      </c>
      <c r="D6590" t="s">
        <v>1582</v>
      </c>
      <c r="E6590" t="s">
        <v>294</v>
      </c>
      <c r="F6590" t="s">
        <v>295</v>
      </c>
      <c r="G6590" t="s">
        <v>250</v>
      </c>
      <c r="I6590" t="s">
        <v>1584</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131.78200000000001</v>
      </c>
      <c r="AX6590">
        <v>138.37100000000001</v>
      </c>
      <c r="AY6590">
        <v>143.90600000000001</v>
      </c>
      <c r="AZ6590">
        <v>148.22300000000001</v>
      </c>
      <c r="BA6590">
        <v>152.66999999999999</v>
      </c>
      <c r="BB6590">
        <v>157.25</v>
      </c>
      <c r="BC6590">
        <v>2018</v>
      </c>
    </row>
    <row r="6591" spans="1:55" x14ac:dyDescent="0.25">
      <c r="A6591">
        <v>716</v>
      </c>
      <c r="B6591" t="s">
        <v>1581</v>
      </c>
      <c r="C6591" t="s">
        <v>296</v>
      </c>
      <c r="D6591" t="s">
        <v>1582</v>
      </c>
      <c r="E6591" t="s">
        <v>294</v>
      </c>
      <c r="F6591" t="s">
        <v>297</v>
      </c>
      <c r="G6591" t="s">
        <v>235</v>
      </c>
      <c r="I6591" t="s">
        <v>298</v>
      </c>
      <c r="J6591" t="s">
        <v>232</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5.9560000000000004</v>
      </c>
      <c r="AX6591">
        <v>5</v>
      </c>
      <c r="AY6591">
        <v>4</v>
      </c>
      <c r="AZ6591">
        <v>3</v>
      </c>
      <c r="BA6591">
        <v>3</v>
      </c>
      <c r="BB6591">
        <v>3</v>
      </c>
      <c r="BC6591">
        <v>2018</v>
      </c>
    </row>
    <row r="6592" spans="1:55" x14ac:dyDescent="0.25">
      <c r="A6592">
        <v>716</v>
      </c>
      <c r="B6592" t="s">
        <v>1581</v>
      </c>
      <c r="C6592" t="s">
        <v>299</v>
      </c>
      <c r="D6592" t="s">
        <v>1582</v>
      </c>
      <c r="E6592" t="s">
        <v>300</v>
      </c>
      <c r="G6592" t="s">
        <v>274</v>
      </c>
    </row>
    <row r="6593" spans="1:55" x14ac:dyDescent="0.25">
      <c r="A6593">
        <v>716</v>
      </c>
      <c r="B6593" t="s">
        <v>1581</v>
      </c>
      <c r="C6593" t="s">
        <v>301</v>
      </c>
      <c r="D6593" t="s">
        <v>1582</v>
      </c>
      <c r="E6593" t="s">
        <v>302</v>
      </c>
      <c r="F6593" t="s">
        <v>303</v>
      </c>
      <c r="G6593" t="s">
        <v>235</v>
      </c>
      <c r="I6593" t="s">
        <v>1585</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-18.393999999999998</v>
      </c>
      <c r="AF6593">
        <v>2.7280000000000002</v>
      </c>
      <c r="AG6593">
        <v>3.7309999999999999</v>
      </c>
      <c r="AH6593">
        <v>7.77</v>
      </c>
      <c r="AI6593">
        <v>6.7039999999999997</v>
      </c>
      <c r="AJ6593">
        <v>7.4649999999999999</v>
      </c>
      <c r="AK6593">
        <v>8.4949999999999992</v>
      </c>
      <c r="AL6593">
        <v>1.4319999999999999</v>
      </c>
      <c r="AM6593">
        <v>-10.343999999999999</v>
      </c>
      <c r="AN6593">
        <v>8.8239999999999998</v>
      </c>
      <c r="AO6593">
        <v>3.9129999999999998</v>
      </c>
      <c r="AP6593">
        <v>-0.22</v>
      </c>
      <c r="AQ6593">
        <v>2.2869999999999999</v>
      </c>
      <c r="AR6593">
        <v>4.21</v>
      </c>
      <c r="AS6593">
        <v>6.7990000000000004</v>
      </c>
      <c r="AT6593">
        <v>1.718</v>
      </c>
      <c r="AU6593">
        <v>3.6240000000000001</v>
      </c>
      <c r="AV6593">
        <v>3.1789999999999998</v>
      </c>
      <c r="AW6593">
        <v>3.282</v>
      </c>
      <c r="AX6593">
        <v>3.4049999999999998</v>
      </c>
      <c r="AY6593">
        <v>3.556</v>
      </c>
      <c r="AZ6593">
        <v>3.6280000000000001</v>
      </c>
      <c r="BA6593">
        <v>3.3660000000000001</v>
      </c>
      <c r="BB6593">
        <v>3.3620000000000001</v>
      </c>
      <c r="BC6593">
        <v>2017</v>
      </c>
    </row>
    <row r="6594" spans="1:55" x14ac:dyDescent="0.25">
      <c r="A6594">
        <v>716</v>
      </c>
      <c r="B6594" t="s">
        <v>1581</v>
      </c>
      <c r="C6594" t="s">
        <v>305</v>
      </c>
      <c r="D6594" t="s">
        <v>1582</v>
      </c>
      <c r="E6594" t="s">
        <v>306</v>
      </c>
      <c r="F6594" t="s">
        <v>307</v>
      </c>
      <c r="G6594" t="s">
        <v>235</v>
      </c>
      <c r="I6594" t="s">
        <v>1585</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-19.219000000000001</v>
      </c>
      <c r="AF6594">
        <v>2.9540000000000002</v>
      </c>
      <c r="AG6594">
        <v>4.2030000000000003</v>
      </c>
      <c r="AH6594">
        <v>7.8159999999999998</v>
      </c>
      <c r="AI6594">
        <v>7.024</v>
      </c>
      <c r="AJ6594">
        <v>8.0640000000000001</v>
      </c>
      <c r="AK6594">
        <v>7.6719999999999997</v>
      </c>
      <c r="AL6594">
        <v>1.819</v>
      </c>
      <c r="AM6594">
        <v>-11.346</v>
      </c>
      <c r="AN6594">
        <v>9.9</v>
      </c>
      <c r="AO6594">
        <v>4.2290000000000001</v>
      </c>
      <c r="AP6594">
        <v>-0.42199999999999999</v>
      </c>
      <c r="AQ6594">
        <v>2.1429999999999998</v>
      </c>
      <c r="AR6594">
        <v>3.6469999999999998</v>
      </c>
      <c r="AS6594">
        <v>5.0449999999999999</v>
      </c>
      <c r="AT6594">
        <v>3.0129999999999999</v>
      </c>
      <c r="AU6594">
        <v>4.0019999999999998</v>
      </c>
      <c r="AV6594">
        <v>3.52</v>
      </c>
      <c r="AW6594">
        <v>3.4470000000000001</v>
      </c>
      <c r="AX6594">
        <v>3.6040000000000001</v>
      </c>
      <c r="AY6594">
        <v>3.6720000000000002</v>
      </c>
      <c r="AZ6594">
        <v>3.754</v>
      </c>
      <c r="BA6594">
        <v>3.4510000000000001</v>
      </c>
      <c r="BB6594">
        <v>3.4329999999999998</v>
      </c>
      <c r="BC6594">
        <v>2017</v>
      </c>
    </row>
    <row r="6595" spans="1:55" x14ac:dyDescent="0.25">
      <c r="A6595">
        <v>716</v>
      </c>
      <c r="B6595" t="s">
        <v>1581</v>
      </c>
      <c r="C6595" t="s">
        <v>308</v>
      </c>
      <c r="D6595" t="s">
        <v>1582</v>
      </c>
      <c r="E6595" t="s">
        <v>309</v>
      </c>
      <c r="F6595" t="s">
        <v>310</v>
      </c>
      <c r="G6595" t="s">
        <v>235</v>
      </c>
      <c r="I6595" t="s">
        <v>1585</v>
      </c>
      <c r="J6595">
        <v>0</v>
      </c>
      <c r="K6595">
        <v>0</v>
      </c>
      <c r="L6595">
        <v>0</v>
      </c>
      <c r="M6595">
        <v>0</v>
      </c>
      <c r="N6595">
        <v>0</v>
      </c>
      <c r="O6595">
        <v>0</v>
      </c>
      <c r="P6595">
        <v>0</v>
      </c>
      <c r="Q6595">
        <v>0</v>
      </c>
      <c r="R6595">
        <v>0</v>
      </c>
      <c r="S6595" t="s">
        <v>374</v>
      </c>
      <c r="T6595" t="s">
        <v>374</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-25.69</v>
      </c>
      <c r="AF6595">
        <v>38.729999999999997</v>
      </c>
      <c r="AG6595">
        <v>0.42899999999999999</v>
      </c>
      <c r="AH6595">
        <v>-4.593</v>
      </c>
      <c r="AI6595">
        <v>1.238</v>
      </c>
      <c r="AJ6595">
        <v>3.927</v>
      </c>
      <c r="AK6595">
        <v>15.851000000000001</v>
      </c>
      <c r="AL6595">
        <v>21.687999999999999</v>
      </c>
      <c r="AM6595">
        <v>6.4269999999999996</v>
      </c>
      <c r="AN6595">
        <v>6.9260000000000002</v>
      </c>
      <c r="AO6595">
        <v>-0.96199999999999997</v>
      </c>
      <c r="AP6595">
        <v>-11.759</v>
      </c>
      <c r="AQ6595">
        <v>4.2000000000000003E-2</v>
      </c>
      <c r="AR6595">
        <v>15.343999999999999</v>
      </c>
      <c r="AS6595">
        <v>-6.7000000000000004E-2</v>
      </c>
      <c r="AT6595">
        <v>-6.73</v>
      </c>
      <c r="AU6595">
        <v>-18.629000000000001</v>
      </c>
      <c r="AV6595">
        <v>8.92</v>
      </c>
      <c r="AW6595">
        <v>-1.7150000000000001</v>
      </c>
      <c r="AX6595">
        <v>1.0780000000000001</v>
      </c>
      <c r="AY6595">
        <v>0.32300000000000001</v>
      </c>
      <c r="AZ6595">
        <v>0.376</v>
      </c>
      <c r="BA6595">
        <v>0.34699999999999998</v>
      </c>
      <c r="BB6595">
        <v>0.46800000000000003</v>
      </c>
      <c r="BC6595">
        <v>2017</v>
      </c>
    </row>
    <row r="6596" spans="1:55" x14ac:dyDescent="0.25">
      <c r="A6596">
        <v>716</v>
      </c>
      <c r="B6596" t="s">
        <v>1581</v>
      </c>
      <c r="C6596" t="s">
        <v>311</v>
      </c>
      <c r="D6596" t="s">
        <v>1582</v>
      </c>
      <c r="E6596" t="s">
        <v>312</v>
      </c>
      <c r="F6596" t="s">
        <v>313</v>
      </c>
      <c r="G6596" t="s">
        <v>235</v>
      </c>
      <c r="I6596" t="s">
        <v>1585</v>
      </c>
      <c r="J6596">
        <v>0</v>
      </c>
      <c r="K6596">
        <v>0</v>
      </c>
      <c r="L6596">
        <v>0</v>
      </c>
      <c r="M6596">
        <v>0</v>
      </c>
      <c r="N6596">
        <v>0</v>
      </c>
      <c r="O6596">
        <v>0</v>
      </c>
      <c r="P6596">
        <v>0</v>
      </c>
      <c r="Q6596">
        <v>0</v>
      </c>
      <c r="R6596">
        <v>0</v>
      </c>
      <c r="S6596">
        <v>0</v>
      </c>
      <c r="T6596" t="s">
        <v>374</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-25.69</v>
      </c>
      <c r="AF6596">
        <v>38.729999999999997</v>
      </c>
      <c r="AG6596">
        <v>0.42899999999999999</v>
      </c>
      <c r="AH6596">
        <v>-4.593</v>
      </c>
      <c r="AI6596">
        <v>1.238</v>
      </c>
      <c r="AJ6596">
        <v>3.927</v>
      </c>
      <c r="AK6596">
        <v>15.851000000000001</v>
      </c>
      <c r="AL6596">
        <v>21.687999999999999</v>
      </c>
      <c r="AM6596">
        <v>6.4269999999999996</v>
      </c>
      <c r="AN6596">
        <v>6.9260000000000002</v>
      </c>
      <c r="AO6596">
        <v>-0.96199999999999997</v>
      </c>
      <c r="AP6596">
        <v>-11.759</v>
      </c>
      <c r="AQ6596">
        <v>4.2000000000000003E-2</v>
      </c>
      <c r="AR6596">
        <v>15.343999999999999</v>
      </c>
      <c r="AS6596">
        <v>-6.7000000000000004E-2</v>
      </c>
      <c r="AT6596">
        <v>-6.73</v>
      </c>
      <c r="AU6596">
        <v>-18.629000000000001</v>
      </c>
      <c r="AV6596">
        <v>8.92</v>
      </c>
      <c r="AW6596">
        <v>-1.7150000000000001</v>
      </c>
      <c r="AX6596">
        <v>1.0780000000000001</v>
      </c>
      <c r="AY6596">
        <v>0.32300000000000001</v>
      </c>
      <c r="AZ6596">
        <v>0.376</v>
      </c>
      <c r="BA6596">
        <v>0.34699999999999998</v>
      </c>
      <c r="BB6596">
        <v>0.46800000000000003</v>
      </c>
      <c r="BC6596">
        <v>2017</v>
      </c>
    </row>
    <row r="6597" spans="1:55" x14ac:dyDescent="0.25">
      <c r="A6597">
        <v>716</v>
      </c>
      <c r="B6597" t="s">
        <v>1581</v>
      </c>
      <c r="C6597" t="s">
        <v>314</v>
      </c>
      <c r="D6597" t="s">
        <v>1582</v>
      </c>
      <c r="E6597" t="s">
        <v>315</v>
      </c>
      <c r="F6597" t="s">
        <v>316</v>
      </c>
      <c r="G6597" t="s">
        <v>317</v>
      </c>
      <c r="I6597" t="s">
        <v>1586</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232</v>
      </c>
      <c r="AW6597" t="s">
        <v>232</v>
      </c>
      <c r="AX6597" t="s">
        <v>232</v>
      </c>
      <c r="AY6597" t="s">
        <v>232</v>
      </c>
      <c r="AZ6597" t="s">
        <v>232</v>
      </c>
      <c r="BA6597" t="s">
        <v>232</v>
      </c>
      <c r="BB6597" t="s">
        <v>232</v>
      </c>
      <c r="BC6597">
        <v>2017</v>
      </c>
    </row>
    <row r="6598" spans="1:55" x14ac:dyDescent="0.25">
      <c r="A6598">
        <v>716</v>
      </c>
      <c r="B6598" t="s">
        <v>1581</v>
      </c>
      <c r="C6598" t="s">
        <v>318</v>
      </c>
      <c r="D6598" t="s">
        <v>1582</v>
      </c>
      <c r="E6598" t="s">
        <v>319</v>
      </c>
      <c r="F6598" t="s">
        <v>320</v>
      </c>
      <c r="G6598" t="s">
        <v>321</v>
      </c>
      <c r="H6598" t="s">
        <v>322</v>
      </c>
    </row>
    <row r="6599" spans="1:55" x14ac:dyDescent="0.25">
      <c r="A6599">
        <v>716</v>
      </c>
      <c r="B6599" t="s">
        <v>1581</v>
      </c>
      <c r="C6599" t="s">
        <v>323</v>
      </c>
      <c r="D6599" t="s">
        <v>1582</v>
      </c>
      <c r="E6599" t="s">
        <v>324</v>
      </c>
      <c r="F6599" t="s">
        <v>325</v>
      </c>
      <c r="G6599" t="s">
        <v>321</v>
      </c>
      <c r="H6599" t="s">
        <v>322</v>
      </c>
      <c r="I6599" t="s">
        <v>1587</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0.16800000000000001</v>
      </c>
      <c r="AM6599">
        <v>0.17299999999999999</v>
      </c>
      <c r="AN6599">
        <v>0.17799999999999999</v>
      </c>
      <c r="AO6599">
        <v>0.183</v>
      </c>
      <c r="AP6599">
        <v>0.188</v>
      </c>
      <c r="AQ6599">
        <v>0.193</v>
      </c>
      <c r="AR6599">
        <v>0.19800000000000001</v>
      </c>
      <c r="AS6599">
        <v>0.20300000000000001</v>
      </c>
      <c r="AT6599">
        <v>0.20799999999999999</v>
      </c>
      <c r="AU6599">
        <v>0.21299999999999999</v>
      </c>
      <c r="AV6599">
        <v>0.217</v>
      </c>
      <c r="AW6599">
        <v>0.222</v>
      </c>
      <c r="AX6599">
        <v>0.22700000000000001</v>
      </c>
      <c r="AY6599">
        <v>0.23200000000000001</v>
      </c>
      <c r="AZ6599">
        <v>0.23699999999999999</v>
      </c>
      <c r="BA6599">
        <v>0.24199999999999999</v>
      </c>
      <c r="BB6599">
        <v>0.247</v>
      </c>
      <c r="BC6599">
        <v>2011</v>
      </c>
    </row>
    <row r="6600" spans="1:55" x14ac:dyDescent="0.25">
      <c r="A6600">
        <v>716</v>
      </c>
      <c r="B6600" t="s">
        <v>1581</v>
      </c>
      <c r="C6600" t="s">
        <v>327</v>
      </c>
      <c r="D6600" t="s">
        <v>1582</v>
      </c>
      <c r="E6600" t="s">
        <v>328</v>
      </c>
      <c r="F6600" t="s">
        <v>329</v>
      </c>
      <c r="G6600" t="s">
        <v>229</v>
      </c>
      <c r="H6600" t="s">
        <v>230</v>
      </c>
      <c r="I6600" t="s">
        <v>1588</v>
      </c>
      <c r="J6600" t="s">
        <v>232</v>
      </c>
      <c r="K6600" t="s">
        <v>232</v>
      </c>
      <c r="L6600" t="s">
        <v>232</v>
      </c>
      <c r="M6600" t="s">
        <v>232</v>
      </c>
      <c r="N6600" t="s">
        <v>232</v>
      </c>
      <c r="O6600" t="s">
        <v>232</v>
      </c>
      <c r="P6600" t="s">
        <v>232</v>
      </c>
      <c r="Q6600" t="s">
        <v>232</v>
      </c>
      <c r="R6600" t="s">
        <v>232</v>
      </c>
      <c r="S6600" t="s">
        <v>232</v>
      </c>
      <c r="T6600" t="s">
        <v>232</v>
      </c>
      <c r="U6600" t="s">
        <v>232</v>
      </c>
      <c r="V6600" t="s">
        <v>232</v>
      </c>
      <c r="W6600" t="s">
        <v>232</v>
      </c>
      <c r="X6600" t="s">
        <v>232</v>
      </c>
      <c r="Y6600" t="s">
        <v>232</v>
      </c>
      <c r="Z6600" t="s">
        <v>232</v>
      </c>
      <c r="AA6600" t="s">
        <v>232</v>
      </c>
      <c r="AB6600" t="s">
        <v>232</v>
      </c>
      <c r="AC6600" t="s">
        <v>232</v>
      </c>
      <c r="AD6600">
        <v>381.23</v>
      </c>
      <c r="AE6600">
        <v>248.78399999999999</v>
      </c>
      <c r="AF6600">
        <v>245.63499999999999</v>
      </c>
      <c r="AG6600">
        <v>320.96699999999998</v>
      </c>
      <c r="AH6600">
        <v>367.53899999999999</v>
      </c>
      <c r="AI6600">
        <v>931.21799999999996</v>
      </c>
      <c r="AJ6600">
        <v>825.27700000000004</v>
      </c>
      <c r="AK6600" s="52">
        <v>3211.59</v>
      </c>
      <c r="AL6600" s="52">
        <v>1218.3399999999999</v>
      </c>
      <c r="AM6600">
        <v>994.86</v>
      </c>
      <c r="AN6600" s="52">
        <v>1396.61</v>
      </c>
      <c r="AO6600" s="52">
        <v>1630.89</v>
      </c>
      <c r="AP6600" s="52">
        <v>1685.21</v>
      </c>
      <c r="AQ6600" s="52">
        <v>1869.26</v>
      </c>
      <c r="AR6600" s="52">
        <v>1618.37</v>
      </c>
      <c r="AS6600" s="52">
        <v>1965.47</v>
      </c>
      <c r="AT6600" s="52">
        <v>2167.7800000000002</v>
      </c>
      <c r="AU6600" s="52">
        <v>2033.81</v>
      </c>
      <c r="AV6600" s="52">
        <v>2108.5300000000002</v>
      </c>
      <c r="AW6600" s="52">
        <v>2108.5300000000002</v>
      </c>
      <c r="AX6600" s="52">
        <v>2291.29</v>
      </c>
      <c r="AY6600" s="52">
        <v>2450.5100000000002</v>
      </c>
      <c r="AZ6600" s="52">
        <v>2617.71</v>
      </c>
      <c r="BA6600" s="52">
        <v>2835.52</v>
      </c>
      <c r="BB6600" s="52">
        <v>3091.72</v>
      </c>
      <c r="BC6600">
        <v>2017</v>
      </c>
    </row>
    <row r="6601" spans="1:55" x14ac:dyDescent="0.25">
      <c r="A6601">
        <v>716</v>
      </c>
      <c r="B6601" t="s">
        <v>1581</v>
      </c>
      <c r="C6601" t="s">
        <v>331</v>
      </c>
      <c r="D6601" t="s">
        <v>1582</v>
      </c>
      <c r="E6601" t="s">
        <v>328</v>
      </c>
      <c r="F6601" t="s">
        <v>329</v>
      </c>
      <c r="G6601" t="s">
        <v>282</v>
      </c>
      <c r="I6601" t="s">
        <v>332</v>
      </c>
      <c r="J6601" t="s">
        <v>232</v>
      </c>
      <c r="K6601" t="s">
        <v>232</v>
      </c>
      <c r="L6601" t="s">
        <v>232</v>
      </c>
      <c r="M6601" t="s">
        <v>232</v>
      </c>
      <c r="N6601" t="s">
        <v>232</v>
      </c>
      <c r="O6601" t="s">
        <v>232</v>
      </c>
      <c r="P6601" t="s">
        <v>232</v>
      </c>
      <c r="Q6601" t="s">
        <v>232</v>
      </c>
      <c r="R6601" t="s">
        <v>232</v>
      </c>
      <c r="S6601" t="s">
        <v>232</v>
      </c>
      <c r="T6601" t="s">
        <v>232</v>
      </c>
      <c r="U6601" t="s">
        <v>232</v>
      </c>
      <c r="V6601" t="s">
        <v>232</v>
      </c>
      <c r="W6601" t="s">
        <v>232</v>
      </c>
      <c r="X6601" t="s">
        <v>232</v>
      </c>
      <c r="Y6601" t="s">
        <v>232</v>
      </c>
      <c r="Z6601" t="s">
        <v>232</v>
      </c>
      <c r="AA6601" t="s">
        <v>232</v>
      </c>
      <c r="AB6601" t="s">
        <v>232</v>
      </c>
      <c r="AC6601" t="s">
        <v>232</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28.199000000000002</v>
      </c>
      <c r="AT6601">
        <v>27.629000000000001</v>
      </c>
      <c r="AU6601">
        <v>23.829000000000001</v>
      </c>
      <c r="AV6601">
        <v>22.649000000000001</v>
      </c>
      <c r="AW6601">
        <v>20.655000000000001</v>
      </c>
      <c r="AX6601">
        <v>20.556999999999999</v>
      </c>
      <c r="AY6601">
        <v>20.242999999999999</v>
      </c>
      <c r="AZ6601">
        <v>19.98</v>
      </c>
      <c r="BA6601">
        <v>20.091000000000001</v>
      </c>
      <c r="BB6601">
        <v>20.306000000000001</v>
      </c>
      <c r="BC6601">
        <v>2017</v>
      </c>
    </row>
    <row r="6602" spans="1:55" x14ac:dyDescent="0.25">
      <c r="A6602">
        <v>716</v>
      </c>
      <c r="B6602" t="s">
        <v>1581</v>
      </c>
      <c r="C6602" t="s">
        <v>333</v>
      </c>
      <c r="D6602" t="s">
        <v>1582</v>
      </c>
      <c r="E6602" t="s">
        <v>334</v>
      </c>
      <c r="F6602" t="s">
        <v>335</v>
      </c>
      <c r="G6602" t="s">
        <v>229</v>
      </c>
      <c r="H6602" t="s">
        <v>230</v>
      </c>
      <c r="I6602" t="s">
        <v>1588</v>
      </c>
      <c r="J6602" t="s">
        <v>232</v>
      </c>
      <c r="K6602" t="s">
        <v>232</v>
      </c>
      <c r="L6602" t="s">
        <v>232</v>
      </c>
      <c r="M6602" t="s">
        <v>232</v>
      </c>
      <c r="N6602" t="s">
        <v>232</v>
      </c>
      <c r="O6602" t="s">
        <v>232</v>
      </c>
      <c r="P6602" t="s">
        <v>232</v>
      </c>
      <c r="Q6602" t="s">
        <v>232</v>
      </c>
      <c r="R6602" t="s">
        <v>232</v>
      </c>
      <c r="S6602" t="s">
        <v>232</v>
      </c>
      <c r="T6602" t="s">
        <v>232</v>
      </c>
      <c r="U6602" t="s">
        <v>232</v>
      </c>
      <c r="V6602" t="s">
        <v>232</v>
      </c>
      <c r="W6602" t="s">
        <v>232</v>
      </c>
      <c r="X6602" t="s">
        <v>232</v>
      </c>
      <c r="Y6602" t="s">
        <v>232</v>
      </c>
      <c r="Z6602" t="s">
        <v>232</v>
      </c>
      <c r="AA6602" t="s">
        <v>232</v>
      </c>
      <c r="AB6602" t="s">
        <v>232</v>
      </c>
      <c r="AC6602" t="s">
        <v>232</v>
      </c>
      <c r="AD6602">
        <v>66.119</v>
      </c>
      <c r="AE6602">
        <v>336.286</v>
      </c>
      <c r="AF6602">
        <v>327.59899999999999</v>
      </c>
      <c r="AG6602">
        <v>463.202</v>
      </c>
      <c r="AH6602">
        <v>627.39400000000001</v>
      </c>
      <c r="AI6602">
        <v>576.952</v>
      </c>
      <c r="AJ6602">
        <v>538.84</v>
      </c>
      <c r="AK6602">
        <v>761.89300000000003</v>
      </c>
      <c r="AL6602">
        <v>841.245</v>
      </c>
      <c r="AM6602" s="52">
        <v>1581.1</v>
      </c>
      <c r="AN6602" s="52">
        <v>1824.36</v>
      </c>
      <c r="AO6602" s="52">
        <v>2145.38</v>
      </c>
      <c r="AP6602" s="52">
        <v>2225.3200000000002</v>
      </c>
      <c r="AQ6602" s="52">
        <v>1763.29</v>
      </c>
      <c r="AR6602" s="52">
        <v>1960.33</v>
      </c>
      <c r="AS6602" s="52">
        <v>2405.02</v>
      </c>
      <c r="AT6602" s="52">
        <v>2493.79</v>
      </c>
      <c r="AU6602" s="52">
        <v>2253.08</v>
      </c>
      <c r="AV6602" s="52">
        <v>2303.36</v>
      </c>
      <c r="AW6602" s="52">
        <v>2303.36</v>
      </c>
      <c r="AX6602" s="52">
        <v>2495.4</v>
      </c>
      <c r="AY6602" s="52">
        <v>2686.41</v>
      </c>
      <c r="AZ6602" s="52">
        <v>2890.31</v>
      </c>
      <c r="BA6602" s="52">
        <v>3183.24</v>
      </c>
      <c r="BB6602" s="52">
        <v>3415.96</v>
      </c>
      <c r="BC6602">
        <v>2017</v>
      </c>
    </row>
    <row r="6603" spans="1:55" x14ac:dyDescent="0.25">
      <c r="A6603">
        <v>716</v>
      </c>
      <c r="B6603" t="s">
        <v>1581</v>
      </c>
      <c r="C6603" t="s">
        <v>336</v>
      </c>
      <c r="D6603" t="s">
        <v>1582</v>
      </c>
      <c r="E6603" t="s">
        <v>334</v>
      </c>
      <c r="F6603" t="s">
        <v>335</v>
      </c>
      <c r="G6603" t="s">
        <v>282</v>
      </c>
      <c r="I6603" t="s">
        <v>337</v>
      </c>
      <c r="J6603" t="s">
        <v>232</v>
      </c>
      <c r="K6603" t="s">
        <v>232</v>
      </c>
      <c r="L6603" t="s">
        <v>232</v>
      </c>
      <c r="M6603" t="s">
        <v>232</v>
      </c>
      <c r="N6603" t="s">
        <v>232</v>
      </c>
      <c r="O6603" t="s">
        <v>232</v>
      </c>
      <c r="P6603" t="s">
        <v>232</v>
      </c>
      <c r="Q6603" t="s">
        <v>232</v>
      </c>
      <c r="R6603" t="s">
        <v>232</v>
      </c>
      <c r="S6603" t="s">
        <v>232</v>
      </c>
      <c r="T6603" t="s">
        <v>232</v>
      </c>
      <c r="U6603" t="s">
        <v>232</v>
      </c>
      <c r="V6603" t="s">
        <v>232</v>
      </c>
      <c r="W6603" t="s">
        <v>232</v>
      </c>
      <c r="X6603" t="s">
        <v>232</v>
      </c>
      <c r="Y6603" t="s">
        <v>232</v>
      </c>
      <c r="Z6603" t="s">
        <v>232</v>
      </c>
      <c r="AA6603" t="s">
        <v>232</v>
      </c>
      <c r="AB6603" t="s">
        <v>232</v>
      </c>
      <c r="AC6603" t="s">
        <v>232</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34.505000000000003</v>
      </c>
      <c r="AT6603">
        <v>31.783999999999999</v>
      </c>
      <c r="AU6603">
        <v>26.398</v>
      </c>
      <c r="AV6603">
        <v>24.742000000000001</v>
      </c>
      <c r="AW6603">
        <v>22.564</v>
      </c>
      <c r="AX6603">
        <v>22.388000000000002</v>
      </c>
      <c r="AY6603">
        <v>22.192</v>
      </c>
      <c r="AZ6603">
        <v>22.06</v>
      </c>
      <c r="BA6603">
        <v>22.555</v>
      </c>
      <c r="BB6603">
        <v>22.434999999999999</v>
      </c>
      <c r="BC6603">
        <v>2017</v>
      </c>
    </row>
    <row r="6604" spans="1:55" x14ac:dyDescent="0.25">
      <c r="A6604">
        <v>716</v>
      </c>
      <c r="B6604" t="s">
        <v>1581</v>
      </c>
      <c r="C6604" t="s">
        <v>338</v>
      </c>
      <c r="D6604" t="s">
        <v>1582</v>
      </c>
      <c r="E6604" t="s">
        <v>339</v>
      </c>
      <c r="F6604" t="s">
        <v>340</v>
      </c>
      <c r="G6604" t="s">
        <v>229</v>
      </c>
      <c r="H6604" t="s">
        <v>230</v>
      </c>
      <c r="I6604" t="s">
        <v>1588</v>
      </c>
      <c r="J6604" t="s">
        <v>232</v>
      </c>
      <c r="K6604" t="s">
        <v>232</v>
      </c>
      <c r="L6604" t="s">
        <v>232</v>
      </c>
      <c r="M6604" t="s">
        <v>232</v>
      </c>
      <c r="N6604" t="s">
        <v>232</v>
      </c>
      <c r="O6604" t="s">
        <v>232</v>
      </c>
      <c r="P6604" t="s">
        <v>232</v>
      </c>
      <c r="Q6604" t="s">
        <v>232</v>
      </c>
      <c r="R6604" t="s">
        <v>232</v>
      </c>
      <c r="S6604" t="s">
        <v>232</v>
      </c>
      <c r="T6604" t="s">
        <v>232</v>
      </c>
      <c r="U6604" t="s">
        <v>232</v>
      </c>
      <c r="V6604" t="s">
        <v>232</v>
      </c>
      <c r="W6604" t="s">
        <v>232</v>
      </c>
      <c r="X6604" t="s">
        <v>232</v>
      </c>
      <c r="Y6604" t="s">
        <v>232</v>
      </c>
      <c r="Z6604" t="s">
        <v>232</v>
      </c>
      <c r="AA6604" t="s">
        <v>232</v>
      </c>
      <c r="AB6604" t="s">
        <v>232</v>
      </c>
      <c r="AC6604" t="s">
        <v>232</v>
      </c>
      <c r="AD6604">
        <v>315.11099999999999</v>
      </c>
      <c r="AE6604">
        <v>-87.501999999999995</v>
      </c>
      <c r="AF6604">
        <v>-81.965000000000003</v>
      </c>
      <c r="AG6604">
        <v>-142.23500000000001</v>
      </c>
      <c r="AH6604">
        <v>-259.85500000000002</v>
      </c>
      <c r="AI6604">
        <v>354.26600000000002</v>
      </c>
      <c r="AJ6604">
        <v>286.43700000000001</v>
      </c>
      <c r="AK6604" s="52">
        <v>2449.6999999999998</v>
      </c>
      <c r="AL6604">
        <v>377.09800000000001</v>
      </c>
      <c r="AM6604">
        <v>-586.23900000000003</v>
      </c>
      <c r="AN6604">
        <v>-427.75099999999998</v>
      </c>
      <c r="AO6604">
        <v>-514.48099999999999</v>
      </c>
      <c r="AP6604">
        <v>-540.10699999999997</v>
      </c>
      <c r="AQ6604">
        <v>105.976</v>
      </c>
      <c r="AR6604">
        <v>-341.96</v>
      </c>
      <c r="AS6604">
        <v>-439.55099999999999</v>
      </c>
      <c r="AT6604">
        <v>-326.00799999999998</v>
      </c>
      <c r="AU6604">
        <v>-219.26400000000001</v>
      </c>
      <c r="AV6604">
        <v>-194.83099999999999</v>
      </c>
      <c r="AW6604">
        <v>-194.83099999999999</v>
      </c>
      <c r="AX6604">
        <v>-204.108</v>
      </c>
      <c r="AY6604">
        <v>-235.90199999999999</v>
      </c>
      <c r="AZ6604">
        <v>-272.601</v>
      </c>
      <c r="BA6604">
        <v>-347.71100000000001</v>
      </c>
      <c r="BB6604">
        <v>-324.24200000000002</v>
      </c>
      <c r="BC6604">
        <v>2017</v>
      </c>
    </row>
    <row r="6605" spans="1:55" x14ac:dyDescent="0.25">
      <c r="A6605">
        <v>716</v>
      </c>
      <c r="B6605" t="s">
        <v>1581</v>
      </c>
      <c r="C6605" t="s">
        <v>341</v>
      </c>
      <c r="D6605" t="s">
        <v>1582</v>
      </c>
      <c r="E6605" t="s">
        <v>339</v>
      </c>
      <c r="F6605" t="s">
        <v>340</v>
      </c>
      <c r="G6605" t="s">
        <v>282</v>
      </c>
      <c r="I6605" t="s">
        <v>342</v>
      </c>
      <c r="J6605" t="s">
        <v>232</v>
      </c>
      <c r="K6605" t="s">
        <v>232</v>
      </c>
      <c r="L6605" t="s">
        <v>232</v>
      </c>
      <c r="M6605" t="s">
        <v>232</v>
      </c>
      <c r="N6605" t="s">
        <v>232</v>
      </c>
      <c r="O6605" t="s">
        <v>232</v>
      </c>
      <c r="P6605" t="s">
        <v>232</v>
      </c>
      <c r="Q6605" t="s">
        <v>232</v>
      </c>
      <c r="R6605" t="s">
        <v>232</v>
      </c>
      <c r="S6605" t="s">
        <v>232</v>
      </c>
      <c r="T6605" t="s">
        <v>232</v>
      </c>
      <c r="U6605" t="s">
        <v>232</v>
      </c>
      <c r="V6605" t="s">
        <v>232</v>
      </c>
      <c r="W6605" t="s">
        <v>232</v>
      </c>
      <c r="X6605" t="s">
        <v>232</v>
      </c>
      <c r="Y6605" t="s">
        <v>232</v>
      </c>
      <c r="Z6605" t="s">
        <v>232</v>
      </c>
      <c r="AA6605" t="s">
        <v>232</v>
      </c>
      <c r="AB6605" t="s">
        <v>232</v>
      </c>
      <c r="AC6605" t="s">
        <v>232</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-6.306</v>
      </c>
      <c r="AT6605">
        <v>-4.1550000000000002</v>
      </c>
      <c r="AU6605">
        <v>-2.569</v>
      </c>
      <c r="AV6605">
        <v>-2.093</v>
      </c>
      <c r="AW6605">
        <v>-1.909</v>
      </c>
      <c r="AX6605">
        <v>-1.831</v>
      </c>
      <c r="AY6605">
        <v>-1.9490000000000001</v>
      </c>
      <c r="AZ6605">
        <v>-2.081</v>
      </c>
      <c r="BA6605">
        <v>-2.464</v>
      </c>
      <c r="BB6605">
        <v>-2.13</v>
      </c>
      <c r="BC6605">
        <v>2017</v>
      </c>
    </row>
    <row r="6606" spans="1:55" x14ac:dyDescent="0.25">
      <c r="A6606">
        <v>716</v>
      </c>
      <c r="B6606" t="s">
        <v>1581</v>
      </c>
      <c r="C6606" t="s">
        <v>343</v>
      </c>
      <c r="D6606" t="s">
        <v>1582</v>
      </c>
      <c r="E6606" t="s">
        <v>344</v>
      </c>
      <c r="F6606" t="s">
        <v>345</v>
      </c>
      <c r="G6606" t="s">
        <v>229</v>
      </c>
      <c r="H6606" t="s">
        <v>230</v>
      </c>
    </row>
    <row r="6607" spans="1:55" x14ac:dyDescent="0.25">
      <c r="A6607">
        <v>716</v>
      </c>
      <c r="B6607" t="s">
        <v>1581</v>
      </c>
      <c r="C6607" t="s">
        <v>346</v>
      </c>
      <c r="D6607" t="s">
        <v>1582</v>
      </c>
      <c r="E6607" t="s">
        <v>344</v>
      </c>
      <c r="F6607" t="s">
        <v>345</v>
      </c>
      <c r="G6607" t="s">
        <v>270</v>
      </c>
    </row>
    <row r="6608" spans="1:55" x14ac:dyDescent="0.25">
      <c r="A6608">
        <v>716</v>
      </c>
      <c r="B6608" t="s">
        <v>1581</v>
      </c>
      <c r="C6608" t="s">
        <v>347</v>
      </c>
      <c r="D6608" t="s">
        <v>1582</v>
      </c>
      <c r="E6608" t="s">
        <v>348</v>
      </c>
      <c r="F6608" t="s">
        <v>349</v>
      </c>
      <c r="G6608" t="s">
        <v>229</v>
      </c>
      <c r="H6608" t="s">
        <v>230</v>
      </c>
      <c r="I6608" t="s">
        <v>1588</v>
      </c>
      <c r="J6608" t="s">
        <v>232</v>
      </c>
      <c r="K6608" t="s">
        <v>232</v>
      </c>
      <c r="L6608" t="s">
        <v>232</v>
      </c>
      <c r="M6608" t="s">
        <v>232</v>
      </c>
      <c r="N6608" t="s">
        <v>232</v>
      </c>
      <c r="O6608" t="s">
        <v>232</v>
      </c>
      <c r="P6608" t="s">
        <v>232</v>
      </c>
      <c r="Q6608" t="s">
        <v>232</v>
      </c>
      <c r="R6608" t="s">
        <v>232</v>
      </c>
      <c r="S6608" t="s">
        <v>232</v>
      </c>
      <c r="T6608" t="s">
        <v>232</v>
      </c>
      <c r="U6608" t="s">
        <v>232</v>
      </c>
      <c r="V6608" t="s">
        <v>232</v>
      </c>
      <c r="W6608" t="s">
        <v>232</v>
      </c>
      <c r="X6608" t="s">
        <v>232</v>
      </c>
      <c r="Y6608" t="s">
        <v>232</v>
      </c>
      <c r="Z6608" t="s">
        <v>232</v>
      </c>
      <c r="AA6608" t="s">
        <v>232</v>
      </c>
      <c r="AB6608" t="s">
        <v>232</v>
      </c>
      <c r="AC6608" t="s">
        <v>232</v>
      </c>
      <c r="AD6608" t="s">
        <v>232</v>
      </c>
      <c r="AE6608">
        <v>-62.731000000000002</v>
      </c>
      <c r="AF6608">
        <v>-56.113</v>
      </c>
      <c r="AG6608">
        <v>-116.09</v>
      </c>
      <c r="AH6608">
        <v>-229.71600000000001</v>
      </c>
      <c r="AI6608">
        <v>387.99599999999998</v>
      </c>
      <c r="AJ6608">
        <v>303.86799999999999</v>
      </c>
      <c r="AK6608" s="52">
        <v>2475.7199999999998</v>
      </c>
      <c r="AL6608">
        <v>400.58100000000002</v>
      </c>
      <c r="AM6608">
        <v>-563.23</v>
      </c>
      <c r="AN6608">
        <v>-411.52600000000001</v>
      </c>
      <c r="AO6608">
        <v>-490.65800000000002</v>
      </c>
      <c r="AP6608">
        <v>-510.60599999999999</v>
      </c>
      <c r="AQ6608">
        <v>134.375</v>
      </c>
      <c r="AR6608">
        <v>-298.33300000000003</v>
      </c>
      <c r="AS6608">
        <v>-385.76499999999999</v>
      </c>
      <c r="AT6608">
        <v>-292.27999999999997</v>
      </c>
      <c r="AU6608">
        <v>-176.19399999999999</v>
      </c>
      <c r="AV6608">
        <v>-139.38499999999999</v>
      </c>
      <c r="AW6608">
        <v>-139.38499999999999</v>
      </c>
      <c r="AX6608">
        <v>-150.26599999999999</v>
      </c>
      <c r="AY6608">
        <v>-187.53800000000001</v>
      </c>
      <c r="AZ6608">
        <v>-225.67599999999999</v>
      </c>
      <c r="BA6608">
        <v>-301.92899999999997</v>
      </c>
      <c r="BB6608">
        <v>-278.42399999999998</v>
      </c>
      <c r="BC6608">
        <v>2017</v>
      </c>
    </row>
    <row r="6609" spans="1:55" x14ac:dyDescent="0.25">
      <c r="A6609">
        <v>716</v>
      </c>
      <c r="B6609" t="s">
        <v>1581</v>
      </c>
      <c r="C6609" t="s">
        <v>350</v>
      </c>
      <c r="D6609" t="s">
        <v>1582</v>
      </c>
      <c r="E6609" t="s">
        <v>348</v>
      </c>
      <c r="F6609" t="s">
        <v>349</v>
      </c>
      <c r="G6609" t="s">
        <v>282</v>
      </c>
      <c r="I6609" t="s">
        <v>351</v>
      </c>
      <c r="J6609" t="s">
        <v>232</v>
      </c>
      <c r="K6609" t="s">
        <v>232</v>
      </c>
      <c r="L6609" t="s">
        <v>232</v>
      </c>
      <c r="M6609" t="s">
        <v>232</v>
      </c>
      <c r="N6609" t="s">
        <v>232</v>
      </c>
      <c r="O6609" t="s">
        <v>232</v>
      </c>
      <c r="P6609" t="s">
        <v>232</v>
      </c>
      <c r="Q6609" t="s">
        <v>232</v>
      </c>
      <c r="R6609" t="s">
        <v>232</v>
      </c>
      <c r="S6609" t="s">
        <v>232</v>
      </c>
      <c r="T6609" t="s">
        <v>232</v>
      </c>
      <c r="U6609" t="s">
        <v>232</v>
      </c>
      <c r="V6609" t="s">
        <v>232</v>
      </c>
      <c r="W6609" t="s">
        <v>232</v>
      </c>
      <c r="X6609" t="s">
        <v>232</v>
      </c>
      <c r="Y6609" t="s">
        <v>232</v>
      </c>
      <c r="Z6609" t="s">
        <v>232</v>
      </c>
      <c r="AA6609" t="s">
        <v>232</v>
      </c>
      <c r="AB6609" t="s">
        <v>232</v>
      </c>
      <c r="AC6609" t="s">
        <v>232</v>
      </c>
      <c r="AD6609" t="s">
        <v>232</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-5.5350000000000001</v>
      </c>
      <c r="AT6609">
        <v>-3.7250000000000001</v>
      </c>
      <c r="AU6609">
        <v>-2.0640000000000001</v>
      </c>
      <c r="AV6609">
        <v>-1.4970000000000001</v>
      </c>
      <c r="AW6609">
        <v>-1.365</v>
      </c>
      <c r="AX6609">
        <v>-1.3480000000000001</v>
      </c>
      <c r="AY6609">
        <v>-1.5489999999999999</v>
      </c>
      <c r="AZ6609">
        <v>-1.722</v>
      </c>
      <c r="BA6609">
        <v>-2.1389999999999998</v>
      </c>
      <c r="BB6609">
        <v>-1.829</v>
      </c>
      <c r="BC6609">
        <v>2017</v>
      </c>
    </row>
    <row r="6610" spans="1:55" x14ac:dyDescent="0.25">
      <c r="A6610">
        <v>716</v>
      </c>
      <c r="B6610" t="s">
        <v>1581</v>
      </c>
      <c r="C6610" t="s">
        <v>352</v>
      </c>
      <c r="D6610" t="s">
        <v>1582</v>
      </c>
      <c r="E6610" t="s">
        <v>353</v>
      </c>
      <c r="F6610" t="s">
        <v>354</v>
      </c>
      <c r="G6610" t="s">
        <v>229</v>
      </c>
      <c r="H6610" t="s">
        <v>230</v>
      </c>
    </row>
    <row r="6611" spans="1:55" x14ac:dyDescent="0.25">
      <c r="A6611">
        <v>716</v>
      </c>
      <c r="B6611" t="s">
        <v>1581</v>
      </c>
      <c r="C6611" t="s">
        <v>355</v>
      </c>
      <c r="D6611" t="s">
        <v>1582</v>
      </c>
      <c r="E6611" t="s">
        <v>353</v>
      </c>
      <c r="F6611" t="s">
        <v>354</v>
      </c>
      <c r="G6611" t="s">
        <v>282</v>
      </c>
    </row>
    <row r="6612" spans="1:55" x14ac:dyDescent="0.25">
      <c r="A6612">
        <v>716</v>
      </c>
      <c r="B6612" t="s">
        <v>1581</v>
      </c>
      <c r="C6612" t="s">
        <v>356</v>
      </c>
      <c r="D6612" t="s">
        <v>1582</v>
      </c>
      <c r="E6612" t="s">
        <v>357</v>
      </c>
      <c r="F6612" t="s">
        <v>358</v>
      </c>
      <c r="G6612" t="s">
        <v>229</v>
      </c>
      <c r="H6612" t="s">
        <v>230</v>
      </c>
      <c r="I6612" t="s">
        <v>1588</v>
      </c>
      <c r="J6612" t="s">
        <v>232</v>
      </c>
      <c r="K6612" t="s">
        <v>232</v>
      </c>
      <c r="L6612" t="s">
        <v>232</v>
      </c>
      <c r="M6612" t="s">
        <v>232</v>
      </c>
      <c r="N6612" t="s">
        <v>232</v>
      </c>
      <c r="O6612" t="s">
        <v>232</v>
      </c>
      <c r="P6612" t="s">
        <v>232</v>
      </c>
      <c r="Q6612" t="s">
        <v>232</v>
      </c>
      <c r="R6612" t="s">
        <v>232</v>
      </c>
      <c r="S6612" t="s">
        <v>232</v>
      </c>
      <c r="T6612" t="s">
        <v>232</v>
      </c>
      <c r="U6612" t="s">
        <v>232</v>
      </c>
      <c r="V6612" t="s">
        <v>232</v>
      </c>
      <c r="W6612" t="s">
        <v>232</v>
      </c>
      <c r="X6612" t="s">
        <v>232</v>
      </c>
      <c r="Y6612" t="s">
        <v>232</v>
      </c>
      <c r="Z6612" t="s">
        <v>232</v>
      </c>
      <c r="AA6612" t="s">
        <v>232</v>
      </c>
      <c r="AB6612" t="s">
        <v>232</v>
      </c>
      <c r="AC6612" t="s">
        <v>232</v>
      </c>
      <c r="AD6612" t="s">
        <v>232</v>
      </c>
      <c r="AE6612" s="52">
        <v>2597.6999999999998</v>
      </c>
      <c r="AF6612" s="52">
        <v>2630.28</v>
      </c>
      <c r="AG6612" s="52">
        <v>2907.89</v>
      </c>
      <c r="AH6612" s="52">
        <v>3594.17</v>
      </c>
      <c r="AI6612" s="52">
        <v>3907.69</v>
      </c>
      <c r="AJ6612" s="52">
        <v>4475.2</v>
      </c>
      <c r="AK6612" s="52">
        <v>2032.2</v>
      </c>
      <c r="AL6612" s="52">
        <v>1617.72</v>
      </c>
      <c r="AM6612" s="52">
        <v>2204.5700000000002</v>
      </c>
      <c r="AN6612" s="52">
        <v>2905.24</v>
      </c>
      <c r="AO6612" s="52">
        <v>3206.3</v>
      </c>
      <c r="AP6612" s="52">
        <v>3902.68</v>
      </c>
      <c r="AQ6612" s="52">
        <v>3976.06</v>
      </c>
      <c r="AR6612" s="52">
        <v>4475.62</v>
      </c>
      <c r="AS6612" s="52">
        <v>6032.15</v>
      </c>
      <c r="AT6612" s="52">
        <v>7220.32</v>
      </c>
      <c r="AU6612" s="52">
        <v>7565.83</v>
      </c>
      <c r="AV6612" s="52">
        <v>7564.28</v>
      </c>
      <c r="AW6612" s="52">
        <v>7564.28</v>
      </c>
      <c r="AX6612" s="52">
        <v>7505.32</v>
      </c>
      <c r="AY6612" s="52">
        <v>6893.28</v>
      </c>
      <c r="AZ6612" s="52">
        <v>6949.26</v>
      </c>
      <c r="BA6612" s="52">
        <v>7118.1</v>
      </c>
      <c r="BB6612" s="52">
        <v>7399.49</v>
      </c>
      <c r="BC6612">
        <v>2017</v>
      </c>
    </row>
    <row r="6613" spans="1:55" x14ac:dyDescent="0.25">
      <c r="A6613">
        <v>716</v>
      </c>
      <c r="B6613" t="s">
        <v>1581</v>
      </c>
      <c r="C6613" t="s">
        <v>359</v>
      </c>
      <c r="D6613" t="s">
        <v>1582</v>
      </c>
      <c r="E6613" t="s">
        <v>357</v>
      </c>
      <c r="F6613" t="s">
        <v>358</v>
      </c>
      <c r="G6613" t="s">
        <v>282</v>
      </c>
      <c r="I6613" t="s">
        <v>360</v>
      </c>
      <c r="J6613" t="s">
        <v>232</v>
      </c>
      <c r="K6613" t="s">
        <v>232</v>
      </c>
      <c r="L6613" t="s">
        <v>232</v>
      </c>
      <c r="M6613" t="s">
        <v>232</v>
      </c>
      <c r="N6613" t="s">
        <v>232</v>
      </c>
      <c r="O6613" t="s">
        <v>232</v>
      </c>
      <c r="P6613" t="s">
        <v>232</v>
      </c>
      <c r="Q6613" t="s">
        <v>232</v>
      </c>
      <c r="R6613" t="s">
        <v>232</v>
      </c>
      <c r="S6613" t="s">
        <v>232</v>
      </c>
      <c r="T6613" t="s">
        <v>232</v>
      </c>
      <c r="U6613" t="s">
        <v>232</v>
      </c>
      <c r="V6613" t="s">
        <v>232</v>
      </c>
      <c r="W6613" t="s">
        <v>232</v>
      </c>
      <c r="X6613" t="s">
        <v>232</v>
      </c>
      <c r="Y6613" t="s">
        <v>232</v>
      </c>
      <c r="Z6613" t="s">
        <v>232</v>
      </c>
      <c r="AA6613" t="s">
        <v>232</v>
      </c>
      <c r="AB6613" t="s">
        <v>232</v>
      </c>
      <c r="AC6613" t="s">
        <v>232</v>
      </c>
      <c r="AD6613" t="s">
        <v>232</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78.013999999999996</v>
      </c>
      <c r="AP6613">
        <v>81.037000000000006</v>
      </c>
      <c r="AQ6613">
        <v>71.141000000000005</v>
      </c>
      <c r="AR6613">
        <v>69.456999999999994</v>
      </c>
      <c r="AS6613">
        <v>86.543999999999997</v>
      </c>
      <c r="AT6613">
        <v>92.025999999999996</v>
      </c>
      <c r="AU6613">
        <v>88.646000000000001</v>
      </c>
      <c r="AV6613">
        <v>81.251999999999995</v>
      </c>
      <c r="AW6613">
        <v>74.099999999999994</v>
      </c>
      <c r="AX6613">
        <v>67.335999999999999</v>
      </c>
      <c r="AY6613">
        <v>56.945</v>
      </c>
      <c r="AZ6613">
        <v>53.04</v>
      </c>
      <c r="BA6613">
        <v>50.435000000000002</v>
      </c>
      <c r="BB6613">
        <v>48.597999999999999</v>
      </c>
      <c r="BC6613">
        <v>2017</v>
      </c>
    </row>
    <row r="6614" spans="1:55" x14ac:dyDescent="0.25">
      <c r="A6614">
        <v>716</v>
      </c>
      <c r="B6614" t="s">
        <v>1581</v>
      </c>
      <c r="C6614" t="s">
        <v>361</v>
      </c>
      <c r="D6614" t="s">
        <v>1582</v>
      </c>
      <c r="E6614" t="s">
        <v>362</v>
      </c>
      <c r="F6614" t="s">
        <v>363</v>
      </c>
      <c r="G6614" t="s">
        <v>229</v>
      </c>
      <c r="H6614" t="s">
        <v>230</v>
      </c>
      <c r="I6614" t="s">
        <v>1588</v>
      </c>
      <c r="J6614">
        <v>2.86</v>
      </c>
      <c r="K6614">
        <v>3.23</v>
      </c>
      <c r="L6614">
        <v>3.3170000000000002</v>
      </c>
      <c r="M6614">
        <v>3.2029999999999998</v>
      </c>
      <c r="N6614">
        <v>3.4790000000000001</v>
      </c>
      <c r="O6614">
        <v>3.7170000000000001</v>
      </c>
      <c r="P6614">
        <v>4.5060000000000002</v>
      </c>
      <c r="Q6614">
        <v>6.3319999999999999</v>
      </c>
      <c r="R6614">
        <v>8.6110000000000007</v>
      </c>
      <c r="S6614">
        <v>12.375999999999999</v>
      </c>
      <c r="T6614">
        <v>17.225000000000001</v>
      </c>
      <c r="U6614">
        <v>21.849</v>
      </c>
      <c r="V6614">
        <v>30.706</v>
      </c>
      <c r="W6614">
        <v>54.447000000000003</v>
      </c>
      <c r="X6614">
        <v>96.927999999999997</v>
      </c>
      <c r="Y6614">
        <v>148.363</v>
      </c>
      <c r="Z6614">
        <v>300.02600000000001</v>
      </c>
      <c r="AA6614">
        <v>421.53699999999998</v>
      </c>
      <c r="AB6614">
        <v>501.20800000000003</v>
      </c>
      <c r="AC6614">
        <v>554.34799999999996</v>
      </c>
      <c r="AD6614">
        <v>612.38300000000004</v>
      </c>
      <c r="AE6614">
        <v>633.36599999999999</v>
      </c>
      <c r="AF6614">
        <v>725.82399999999996</v>
      </c>
      <c r="AG6614">
        <v>893.10599999999999</v>
      </c>
      <c r="AH6614" s="52">
        <v>1034.6600000000001</v>
      </c>
      <c r="AI6614" s="52">
        <v>1321.29</v>
      </c>
      <c r="AJ6614" s="52">
        <v>1659.71</v>
      </c>
      <c r="AK6614" s="52">
        <v>1957.64</v>
      </c>
      <c r="AL6614" s="52">
        <v>2763.01</v>
      </c>
      <c r="AM6614" s="52">
        <v>3044.29</v>
      </c>
      <c r="AN6614" s="52">
        <v>3652.62</v>
      </c>
      <c r="AO6614" s="52">
        <v>4109.91</v>
      </c>
      <c r="AP6614" s="52">
        <v>4815.93</v>
      </c>
      <c r="AQ6614" s="52">
        <v>5588.96</v>
      </c>
      <c r="AR6614" s="52">
        <v>6443.7</v>
      </c>
      <c r="AS6614" s="52">
        <v>6970.06</v>
      </c>
      <c r="AT6614" s="52">
        <v>7845.97</v>
      </c>
      <c r="AU6614" s="52">
        <v>8534.91</v>
      </c>
      <c r="AV6614" s="52">
        <v>9309.6200000000008</v>
      </c>
      <c r="AW6614" s="52">
        <v>10208.27</v>
      </c>
      <c r="AX6614" s="52">
        <v>11146.13</v>
      </c>
      <c r="AY6614" s="52">
        <v>12105.26</v>
      </c>
      <c r="AZ6614" s="52">
        <v>13101.82</v>
      </c>
      <c r="BA6614" s="52">
        <v>14113.32</v>
      </c>
      <c r="BB6614" s="52">
        <v>15225.88</v>
      </c>
      <c r="BC6614">
        <v>2017</v>
      </c>
    </row>
    <row r="6615" spans="1:55" x14ac:dyDescent="0.25">
      <c r="A6615">
        <v>716</v>
      </c>
      <c r="B6615" t="s">
        <v>1581</v>
      </c>
      <c r="C6615" t="s">
        <v>364</v>
      </c>
      <c r="D6615" t="s">
        <v>1582</v>
      </c>
      <c r="E6615" t="s">
        <v>365</v>
      </c>
      <c r="F6615" t="s">
        <v>366</v>
      </c>
      <c r="G6615" t="s">
        <v>242</v>
      </c>
      <c r="H6615" t="s">
        <v>230</v>
      </c>
      <c r="I6615" t="s">
        <v>1589</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-2.4E-2</v>
      </c>
      <c r="AI6615">
        <v>-2.5999999999999999E-2</v>
      </c>
      <c r="AJ6615">
        <v>-4.3999999999999997E-2</v>
      </c>
      <c r="AK6615">
        <v>-4.2999999999999997E-2</v>
      </c>
      <c r="AL6615">
        <v>-6.4000000000000001E-2</v>
      </c>
      <c r="AM6615">
        <v>-4.5999999999999999E-2</v>
      </c>
      <c r="AN6615">
        <v>-4.4999999999999998E-2</v>
      </c>
      <c r="AO6615">
        <v>-6.5000000000000002E-2</v>
      </c>
      <c r="AP6615">
        <v>-5.5E-2</v>
      </c>
      <c r="AQ6615">
        <v>-4.5999999999999999E-2</v>
      </c>
      <c r="AR6615">
        <v>-7.6999999999999999E-2</v>
      </c>
      <c r="AS6615">
        <v>-3.9E-2</v>
      </c>
      <c r="AT6615">
        <v>-2.3E-2</v>
      </c>
      <c r="AU6615">
        <v>-0.05</v>
      </c>
      <c r="AV6615">
        <v>-4.8000000000000001E-2</v>
      </c>
      <c r="AW6615">
        <v>-4.4999999999999998E-2</v>
      </c>
      <c r="AX6615">
        <v>-4.2999999999999997E-2</v>
      </c>
      <c r="AY6615">
        <v>-4.5999999999999999E-2</v>
      </c>
      <c r="AZ6615">
        <v>-4.2000000000000003E-2</v>
      </c>
      <c r="BA6615">
        <v>-3.9E-2</v>
      </c>
      <c r="BB6615">
        <v>-0.04</v>
      </c>
      <c r="BC6615">
        <v>2017</v>
      </c>
    </row>
    <row r="6616" spans="1:55" x14ac:dyDescent="0.25">
      <c r="A6616">
        <v>716</v>
      </c>
      <c r="B6616" t="s">
        <v>1581</v>
      </c>
      <c r="C6616" t="s">
        <v>368</v>
      </c>
      <c r="D6616" t="s">
        <v>1582</v>
      </c>
      <c r="E6616" t="s">
        <v>365</v>
      </c>
      <c r="F6616" t="s">
        <v>366</v>
      </c>
      <c r="G6616" t="s">
        <v>282</v>
      </c>
      <c r="I6616" t="s">
        <v>369</v>
      </c>
      <c r="J6616">
        <v>-19.815999999999999</v>
      </c>
      <c r="K6616">
        <v>-23.59</v>
      </c>
      <c r="L6616">
        <v>-34.244999999999997</v>
      </c>
      <c r="M6616">
        <v>-16.035</v>
      </c>
      <c r="N6616">
        <v>-21.988</v>
      </c>
      <c r="O6616">
        <v>-23.065000000000001</v>
      </c>
      <c r="P6616">
        <v>-12.628</v>
      </c>
      <c r="Q6616">
        <v>-9.9600000000000009</v>
      </c>
      <c r="R6616">
        <v>-18.731000000000002</v>
      </c>
      <c r="S6616">
        <v>-28.353000000000002</v>
      </c>
      <c r="T6616">
        <v>-24.911999999999999</v>
      </c>
      <c r="U6616">
        <v>-31.606999999999999</v>
      </c>
      <c r="V6616">
        <v>-28.361000000000001</v>
      </c>
      <c r="W6616">
        <v>-23.593</v>
      </c>
      <c r="X6616">
        <v>-18.827000000000002</v>
      </c>
      <c r="Y6616">
        <v>-26.16</v>
      </c>
      <c r="Z6616">
        <v>-70.468999999999994</v>
      </c>
      <c r="AA6616">
        <v>-29.282</v>
      </c>
      <c r="AB6616">
        <v>-23.27</v>
      </c>
      <c r="AC6616">
        <v>-21.780999999999999</v>
      </c>
      <c r="AD6616">
        <v>-27.817</v>
      </c>
      <c r="AE6616">
        <v>-22.998000000000001</v>
      </c>
      <c r="AF6616">
        <v>-21.007000000000001</v>
      </c>
      <c r="AG6616">
        <v>-16.085000000000001</v>
      </c>
      <c r="AH6616">
        <v>-22.765000000000001</v>
      </c>
      <c r="AI6616">
        <v>-21.068999999999999</v>
      </c>
      <c r="AJ6616">
        <v>-32.718000000000004</v>
      </c>
      <c r="AK6616">
        <v>-29.666</v>
      </c>
      <c r="AL6616">
        <v>-34.061999999999998</v>
      </c>
      <c r="AM6616">
        <v>-24.702000000000002</v>
      </c>
      <c r="AN6616">
        <v>-22.93</v>
      </c>
      <c r="AO6616">
        <v>-27.707000000000001</v>
      </c>
      <c r="AP6616">
        <v>-21.859000000000002</v>
      </c>
      <c r="AQ6616">
        <v>-15.178000000000001</v>
      </c>
      <c r="AR6616">
        <v>-22.088000000000001</v>
      </c>
      <c r="AS6616">
        <v>-12.337999999999999</v>
      </c>
      <c r="AT6616">
        <v>-6.4640000000000004</v>
      </c>
      <c r="AU6616">
        <v>-12.7</v>
      </c>
      <c r="AV6616">
        <v>-10.617000000000001</v>
      </c>
      <c r="AW6616">
        <v>-9.3569999999999993</v>
      </c>
      <c r="AX6616">
        <v>-8.202</v>
      </c>
      <c r="AY6616">
        <v>-7.2309999999999999</v>
      </c>
      <c r="AZ6616">
        <v>-6.0789999999999997</v>
      </c>
      <c r="BA6616">
        <v>-5.2939999999999996</v>
      </c>
      <c r="BB6616">
        <v>-5.1130000000000004</v>
      </c>
      <c r="BC6616">
        <v>2017</v>
      </c>
    </row>
    <row r="6617" spans="1:55" x14ac:dyDescent="0.25">
      <c r="A6617">
        <v>456</v>
      </c>
      <c r="B6617" t="s">
        <v>1590</v>
      </c>
      <c r="C6617" t="s">
        <v>225</v>
      </c>
      <c r="D6617" t="s">
        <v>1591</v>
      </c>
      <c r="E6617" t="s">
        <v>227</v>
      </c>
      <c r="F6617" t="s">
        <v>228</v>
      </c>
      <c r="G6617" t="s">
        <v>229</v>
      </c>
      <c r="H6617" t="s">
        <v>230</v>
      </c>
      <c r="I6617" t="s">
        <v>1592</v>
      </c>
      <c r="J6617" s="52">
        <v>1333.9</v>
      </c>
      <c r="K6617" s="52">
        <v>1359.82</v>
      </c>
      <c r="L6617" s="52">
        <v>1077.93</v>
      </c>
      <c r="M6617">
        <v>904.90899999999999</v>
      </c>
      <c r="N6617">
        <v>862.72699999999998</v>
      </c>
      <c r="O6617">
        <v>778.22699999999998</v>
      </c>
      <c r="P6617">
        <v>910.625</v>
      </c>
      <c r="Q6617">
        <v>850.22799999999995</v>
      </c>
      <c r="R6617">
        <v>961.68700000000001</v>
      </c>
      <c r="S6617">
        <v>956.84900000000005</v>
      </c>
      <c r="T6617" s="52">
        <v>1102.23</v>
      </c>
      <c r="U6617" s="52">
        <v>1267.6500000000001</v>
      </c>
      <c r="V6617" s="52">
        <v>1318.2</v>
      </c>
      <c r="W6617" s="52">
        <v>1300.22</v>
      </c>
      <c r="X6617" s="52">
        <v>1307.49</v>
      </c>
      <c r="Y6617" s="52">
        <v>1310.26</v>
      </c>
      <c r="Z6617" s="52">
        <v>1344.82</v>
      </c>
      <c r="AA6617" s="52">
        <v>1359.66</v>
      </c>
      <c r="AB6617" s="52">
        <v>1399</v>
      </c>
      <c r="AC6617" s="52">
        <v>1346.35</v>
      </c>
      <c r="AD6617" s="52">
        <v>1422.09</v>
      </c>
      <c r="AE6617" s="52">
        <v>1404.87</v>
      </c>
      <c r="AF6617" s="52">
        <v>1365.26</v>
      </c>
      <c r="AG6617" s="52">
        <v>1518.75</v>
      </c>
      <c r="AH6617" s="52">
        <v>1639.62</v>
      </c>
      <c r="AI6617" s="52">
        <v>1731.01</v>
      </c>
      <c r="AJ6617" s="52">
        <v>1779.27</v>
      </c>
      <c r="AK6617" s="52">
        <v>1812.14</v>
      </c>
      <c r="AL6617" s="52">
        <v>1925.39</v>
      </c>
      <c r="AM6617" s="52">
        <v>1885.75</v>
      </c>
      <c r="AN6617" s="52">
        <v>1980.78</v>
      </c>
      <c r="AO6617" s="52">
        <v>2178.79</v>
      </c>
      <c r="AP6617" s="52">
        <v>2296.6999999999998</v>
      </c>
      <c r="AQ6617" s="52">
        <v>2358.1</v>
      </c>
      <c r="AR6617" s="52">
        <v>2444.84</v>
      </c>
      <c r="AS6617" s="52">
        <v>2545.2399999999998</v>
      </c>
      <c r="AT6617" s="52">
        <v>2587.7600000000002</v>
      </c>
      <c r="AU6617" s="52">
        <v>2568.5700000000002</v>
      </c>
      <c r="AV6617" s="52">
        <v>2625.46</v>
      </c>
      <c r="AW6617" s="52">
        <v>2672.26</v>
      </c>
      <c r="AX6617" s="52">
        <v>2729.01</v>
      </c>
      <c r="AY6617" s="52">
        <v>2789.98</v>
      </c>
      <c r="AZ6617" s="52">
        <v>2852.26</v>
      </c>
      <c r="BA6617" s="52">
        <v>2918.69</v>
      </c>
      <c r="BB6617" s="52">
        <v>2987.25</v>
      </c>
      <c r="BC6617">
        <v>2018</v>
      </c>
    </row>
    <row r="6618" spans="1:55" x14ac:dyDescent="0.25">
      <c r="A6618">
        <v>456</v>
      </c>
      <c r="B6618" t="s">
        <v>1590</v>
      </c>
      <c r="C6618" t="s">
        <v>233</v>
      </c>
      <c r="D6618" t="s">
        <v>1591</v>
      </c>
      <c r="E6618" t="s">
        <v>227</v>
      </c>
      <c r="F6618" t="s">
        <v>234</v>
      </c>
      <c r="G6618" t="s">
        <v>235</v>
      </c>
      <c r="I6618" t="s">
        <v>236</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2.6739999999999999</v>
      </c>
      <c r="AR6618">
        <v>3.6779999999999999</v>
      </c>
      <c r="AS6618">
        <v>4.1059999999999999</v>
      </c>
      <c r="AT6618">
        <v>1.671</v>
      </c>
      <c r="AU6618">
        <v>-0.74199999999999999</v>
      </c>
      <c r="AV6618">
        <v>2.2149999999999999</v>
      </c>
      <c r="AW6618">
        <v>1.7829999999999999</v>
      </c>
      <c r="AX6618">
        <v>2.1240000000000001</v>
      </c>
      <c r="AY6618">
        <v>2.234</v>
      </c>
      <c r="AZ6618">
        <v>2.2320000000000002</v>
      </c>
      <c r="BA6618">
        <v>2.3290000000000002</v>
      </c>
      <c r="BB6618">
        <v>2.3490000000000002</v>
      </c>
      <c r="BC6618">
        <v>2018</v>
      </c>
    </row>
    <row r="6619" spans="1:55" x14ac:dyDescent="0.25">
      <c r="A6619">
        <v>456</v>
      </c>
      <c r="B6619" t="s">
        <v>1590</v>
      </c>
      <c r="C6619" t="s">
        <v>237</v>
      </c>
      <c r="D6619" t="s">
        <v>1591</v>
      </c>
      <c r="E6619" t="s">
        <v>238</v>
      </c>
      <c r="F6619" t="s">
        <v>239</v>
      </c>
      <c r="G6619" t="s">
        <v>229</v>
      </c>
      <c r="H6619" t="s">
        <v>230</v>
      </c>
      <c r="I6619" t="s">
        <v>1592</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52">
        <v>1230.77</v>
      </c>
      <c r="AJ6619" s="52">
        <v>1411.49</v>
      </c>
      <c r="AK6619" s="52">
        <v>1558.83</v>
      </c>
      <c r="AL6619" s="52">
        <v>1949.24</v>
      </c>
      <c r="AM6619" s="52">
        <v>1609.12</v>
      </c>
      <c r="AN6619" s="52">
        <v>1980.78</v>
      </c>
      <c r="AO6619" s="52">
        <v>2517.15</v>
      </c>
      <c r="AP6619" s="52">
        <v>2759.91</v>
      </c>
      <c r="AQ6619" s="52">
        <v>2799.93</v>
      </c>
      <c r="AR6619" s="52">
        <v>2836.31</v>
      </c>
      <c r="AS6619" s="52">
        <v>2453.5100000000002</v>
      </c>
      <c r="AT6619" s="52">
        <v>2418.5100000000002</v>
      </c>
      <c r="AU6619" s="52">
        <v>2582.1999999999998</v>
      </c>
      <c r="AV6619" s="52">
        <v>2934.31</v>
      </c>
      <c r="AW6619" s="52">
        <v>2858.47</v>
      </c>
      <c r="AX6619" s="52">
        <v>2962.73</v>
      </c>
      <c r="AY6619" s="52">
        <v>3065.43</v>
      </c>
      <c r="AZ6619" s="52">
        <v>3178.33</v>
      </c>
      <c r="BA6619" s="52">
        <v>3307.45</v>
      </c>
      <c r="BB6619" s="52">
        <v>3448.83</v>
      </c>
      <c r="BC6619">
        <v>2018</v>
      </c>
    </row>
    <row r="6620" spans="1:55" x14ac:dyDescent="0.25">
      <c r="A6620">
        <v>456</v>
      </c>
      <c r="B6620" t="s">
        <v>1590</v>
      </c>
      <c r="C6620" t="s">
        <v>240</v>
      </c>
      <c r="D6620" t="s">
        <v>1591</v>
      </c>
      <c r="E6620" t="s">
        <v>238</v>
      </c>
      <c r="F6620" t="s">
        <v>241</v>
      </c>
      <c r="G6620" t="s">
        <v>242</v>
      </c>
      <c r="H6620" t="s">
        <v>230</v>
      </c>
      <c r="I6620" t="s">
        <v>243</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782.48299999999995</v>
      </c>
      <c r="AW6620">
        <v>762.25900000000001</v>
      </c>
      <c r="AX6620">
        <v>790.06200000000001</v>
      </c>
      <c r="AY6620">
        <v>817.447</v>
      </c>
      <c r="AZ6620">
        <v>847.55499999999995</v>
      </c>
      <c r="BA6620">
        <v>881.98699999999997</v>
      </c>
      <c r="BB6620">
        <v>919.68700000000001</v>
      </c>
      <c r="BC6620">
        <v>2018</v>
      </c>
    </row>
    <row r="6621" spans="1:55" x14ac:dyDescent="0.25">
      <c r="A6621">
        <v>456</v>
      </c>
      <c r="B6621" t="s">
        <v>1590</v>
      </c>
      <c r="C6621" t="s">
        <v>244</v>
      </c>
      <c r="D6621" t="s">
        <v>1591</v>
      </c>
      <c r="E6621" t="s">
        <v>238</v>
      </c>
      <c r="F6621" t="s">
        <v>245</v>
      </c>
      <c r="G6621" t="s">
        <v>246</v>
      </c>
      <c r="H6621" t="s">
        <v>230</v>
      </c>
      <c r="I6621" t="s">
        <v>243</v>
      </c>
      <c r="J6621">
        <v>361.42700000000002</v>
      </c>
      <c r="K6621">
        <v>403.30900000000003</v>
      </c>
      <c r="L6621">
        <v>339.45699999999999</v>
      </c>
      <c r="M6621">
        <v>296.13</v>
      </c>
      <c r="N6621">
        <v>292.51400000000001</v>
      </c>
      <c r="O6621">
        <v>272.209</v>
      </c>
      <c r="P6621">
        <v>324.93099999999998</v>
      </c>
      <c r="Q6621">
        <v>310.88400000000001</v>
      </c>
      <c r="R6621">
        <v>364.03899999999999</v>
      </c>
      <c r="S6621">
        <v>376.41</v>
      </c>
      <c r="T6621">
        <v>449.82600000000002</v>
      </c>
      <c r="U6621">
        <v>534.83299999999997</v>
      </c>
      <c r="V6621">
        <v>568.83500000000004</v>
      </c>
      <c r="W6621">
        <v>574.37099999999998</v>
      </c>
      <c r="X6621">
        <v>589.91300000000001</v>
      </c>
      <c r="Y6621">
        <v>603.55899999999997</v>
      </c>
      <c r="Z6621">
        <v>630.82100000000003</v>
      </c>
      <c r="AA6621">
        <v>648.78200000000004</v>
      </c>
      <c r="AB6621">
        <v>675.06700000000001</v>
      </c>
      <c r="AC6621">
        <v>659.04399999999998</v>
      </c>
      <c r="AD6621">
        <v>711.678</v>
      </c>
      <c r="AE6621">
        <v>718.48099999999999</v>
      </c>
      <c r="AF6621">
        <v>709.27200000000005</v>
      </c>
      <c r="AG6621">
        <v>803.66</v>
      </c>
      <c r="AH6621">
        <v>890.97699999999998</v>
      </c>
      <c r="AI6621">
        <v>969.93700000000001</v>
      </c>
      <c r="AJ6621" s="52">
        <v>1027.1600000000001</v>
      </c>
      <c r="AK6621" s="52">
        <v>1074.23</v>
      </c>
      <c r="AL6621" s="52">
        <v>1163.57</v>
      </c>
      <c r="AM6621" s="52">
        <v>1148.3</v>
      </c>
      <c r="AN6621" s="52">
        <v>1220.22</v>
      </c>
      <c r="AO6621" s="52">
        <v>1370.24</v>
      </c>
      <c r="AP6621" s="52">
        <v>1472.09</v>
      </c>
      <c r="AQ6621" s="52">
        <v>1537.97</v>
      </c>
      <c r="AR6621" s="52">
        <v>1624.71</v>
      </c>
      <c r="AS6621" s="52">
        <v>1709.52</v>
      </c>
      <c r="AT6621" s="52">
        <v>1757.08</v>
      </c>
      <c r="AU6621" s="52">
        <v>1777.2</v>
      </c>
      <c r="AV6621" s="52">
        <v>1857.53</v>
      </c>
      <c r="AW6621" s="52">
        <v>1924.25</v>
      </c>
      <c r="AX6621" s="52">
        <v>2006.15</v>
      </c>
      <c r="AY6621" s="52">
        <v>2093.61</v>
      </c>
      <c r="AZ6621" s="52">
        <v>2184.63</v>
      </c>
      <c r="BA6621" s="52">
        <v>2281.84</v>
      </c>
      <c r="BB6621" s="52">
        <v>2384.3200000000002</v>
      </c>
      <c r="BC6621">
        <v>2018</v>
      </c>
    </row>
    <row r="6622" spans="1:55" x14ac:dyDescent="0.25">
      <c r="A6622">
        <v>456</v>
      </c>
      <c r="B6622" t="s">
        <v>1590</v>
      </c>
      <c r="C6622" t="s">
        <v>247</v>
      </c>
      <c r="D6622" t="s">
        <v>1591</v>
      </c>
      <c r="E6622" t="s">
        <v>248</v>
      </c>
      <c r="F6622" t="s">
        <v>249</v>
      </c>
      <c r="G6622" t="s">
        <v>250</v>
      </c>
      <c r="I6622" t="s">
        <v>251</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118.73699999999999</v>
      </c>
      <c r="AR6622">
        <v>116.012</v>
      </c>
      <c r="AS6622">
        <v>96.396000000000001</v>
      </c>
      <c r="AT6622">
        <v>93.46</v>
      </c>
      <c r="AU6622">
        <v>100.53100000000001</v>
      </c>
      <c r="AV6622">
        <v>111.764</v>
      </c>
      <c r="AW6622">
        <v>106.968</v>
      </c>
      <c r="AX6622">
        <v>108.56399999999999</v>
      </c>
      <c r="AY6622">
        <v>109.873</v>
      </c>
      <c r="AZ6622">
        <v>111.432</v>
      </c>
      <c r="BA6622">
        <v>113.32</v>
      </c>
      <c r="BB6622">
        <v>115.452</v>
      </c>
      <c r="BC6622">
        <v>2018</v>
      </c>
    </row>
    <row r="6623" spans="1:55" x14ac:dyDescent="0.25">
      <c r="A6623">
        <v>456</v>
      </c>
      <c r="B6623" t="s">
        <v>1590</v>
      </c>
      <c r="C6623" t="s">
        <v>252</v>
      </c>
      <c r="D6623" t="s">
        <v>1591</v>
      </c>
      <c r="E6623" t="s">
        <v>253</v>
      </c>
      <c r="F6623" t="s">
        <v>254</v>
      </c>
      <c r="G6623" t="s">
        <v>229</v>
      </c>
      <c r="H6623" t="s">
        <v>220</v>
      </c>
      <c r="I6623" t="s">
        <v>255</v>
      </c>
      <c r="J6623" s="52">
        <v>143128.22</v>
      </c>
      <c r="K6623" s="52">
        <v>138955.1</v>
      </c>
      <c r="L6623" s="52">
        <v>104900.09</v>
      </c>
      <c r="M6623" s="52">
        <v>83865.09</v>
      </c>
      <c r="N6623" s="52">
        <v>76145.039999999994</v>
      </c>
      <c r="O6623" s="52">
        <v>65413.36</v>
      </c>
      <c r="P6623" s="52">
        <v>72893.95</v>
      </c>
      <c r="Q6623" s="52">
        <v>64815.519999999997</v>
      </c>
      <c r="R6623" s="52">
        <v>69818.3</v>
      </c>
      <c r="S6623" s="52">
        <v>66156.28</v>
      </c>
      <c r="T6623" s="52">
        <v>72575.59</v>
      </c>
      <c r="U6623" s="52">
        <v>79489.55</v>
      </c>
      <c r="V6623" s="52">
        <v>77777.11</v>
      </c>
      <c r="W6623" s="52">
        <v>75257.56</v>
      </c>
      <c r="X6623" s="52">
        <v>73864.759999999995</v>
      </c>
      <c r="Y6623" s="52">
        <v>72247.83</v>
      </c>
      <c r="Z6623" s="52">
        <v>72376.570000000007</v>
      </c>
      <c r="AA6623" s="52">
        <v>71422.14</v>
      </c>
      <c r="AB6623" s="52">
        <v>71727.820000000007</v>
      </c>
      <c r="AC6623" s="52">
        <v>67374.539999999994</v>
      </c>
      <c r="AD6623" s="52">
        <v>69459.509999999995</v>
      </c>
      <c r="AE6623" s="52">
        <v>66974.399999999994</v>
      </c>
      <c r="AF6623" s="52">
        <v>63526.78</v>
      </c>
      <c r="AG6623" s="52">
        <v>68971.3</v>
      </c>
      <c r="AH6623" s="52">
        <v>72665.53</v>
      </c>
      <c r="AI6623" s="52">
        <v>74197.919999999998</v>
      </c>
      <c r="AJ6623" s="52">
        <v>73761.8</v>
      </c>
      <c r="AK6623" s="52">
        <v>72656.179999999993</v>
      </c>
      <c r="AL6623" s="52">
        <v>74665.23</v>
      </c>
      <c r="AM6623" s="52">
        <v>70730.86</v>
      </c>
      <c r="AN6623" s="52">
        <v>71862.5</v>
      </c>
      <c r="AO6623" s="52">
        <v>76781.97</v>
      </c>
      <c r="AP6623" s="52">
        <v>78665.05</v>
      </c>
      <c r="AQ6623" s="52">
        <v>78618.31</v>
      </c>
      <c r="AR6623" s="52">
        <v>79454.38</v>
      </c>
      <c r="AS6623" s="52">
        <v>82062.039999999994</v>
      </c>
      <c r="AT6623" s="52">
        <v>81523.23</v>
      </c>
      <c r="AU6623" s="52">
        <v>78905.84</v>
      </c>
      <c r="AV6623" s="52">
        <v>79072.13</v>
      </c>
      <c r="AW6623" s="52">
        <v>78903.53</v>
      </c>
      <c r="AX6623" s="52">
        <v>78999.240000000005</v>
      </c>
      <c r="AY6623" s="52">
        <v>79180.429999999993</v>
      </c>
      <c r="AZ6623" s="52">
        <v>79360.86</v>
      </c>
      <c r="BA6623" s="52">
        <v>79616.899999999994</v>
      </c>
      <c r="BB6623" s="52">
        <v>79889.210000000006</v>
      </c>
      <c r="BC6623">
        <v>2017</v>
      </c>
    </row>
    <row r="6624" spans="1:55" x14ac:dyDescent="0.25">
      <c r="A6624">
        <v>456</v>
      </c>
      <c r="B6624" t="s">
        <v>1590</v>
      </c>
      <c r="C6624" t="s">
        <v>256</v>
      </c>
      <c r="D6624" t="s">
        <v>1591</v>
      </c>
      <c r="E6624" t="s">
        <v>253</v>
      </c>
      <c r="F6624" t="s">
        <v>257</v>
      </c>
      <c r="G6624" t="s">
        <v>258</v>
      </c>
      <c r="H6624" t="s">
        <v>220</v>
      </c>
      <c r="I6624" t="s">
        <v>255</v>
      </c>
      <c r="J6624" s="52">
        <v>90013.14</v>
      </c>
      <c r="K6624" s="52">
        <v>87388.67</v>
      </c>
      <c r="L6624" s="52">
        <v>65971.520000000004</v>
      </c>
      <c r="M6624" s="52">
        <v>52742.64</v>
      </c>
      <c r="N6624" s="52">
        <v>47887.51</v>
      </c>
      <c r="O6624" s="52">
        <v>41138.370000000003</v>
      </c>
      <c r="P6624" s="52">
        <v>45842.9</v>
      </c>
      <c r="Q6624" s="52">
        <v>40762.39</v>
      </c>
      <c r="R6624" s="52">
        <v>43908.63</v>
      </c>
      <c r="S6624" s="52">
        <v>41605.589999999997</v>
      </c>
      <c r="T6624" s="52">
        <v>45642.69</v>
      </c>
      <c r="U6624" s="52">
        <v>49990.87</v>
      </c>
      <c r="V6624" s="52">
        <v>48913.919999999998</v>
      </c>
      <c r="W6624" s="52">
        <v>47329.37</v>
      </c>
      <c r="X6624" s="52">
        <v>46453.45</v>
      </c>
      <c r="Y6624" s="52">
        <v>45436.56</v>
      </c>
      <c r="Z6624" s="52">
        <v>45517.53</v>
      </c>
      <c r="AA6624" s="52">
        <v>44917.279999999999</v>
      </c>
      <c r="AB6624" s="52">
        <v>45109.53</v>
      </c>
      <c r="AC6624" s="52">
        <v>42371.76</v>
      </c>
      <c r="AD6624" s="52">
        <v>43682.99</v>
      </c>
      <c r="AE6624" s="52">
        <v>42120.11</v>
      </c>
      <c r="AF6624" s="52">
        <v>39951.9</v>
      </c>
      <c r="AG6624" s="52">
        <v>43375.96</v>
      </c>
      <c r="AH6624" s="52">
        <v>45699.25</v>
      </c>
      <c r="AI6624" s="52">
        <v>46662.97</v>
      </c>
      <c r="AJ6624" s="52">
        <v>46388.69</v>
      </c>
      <c r="AK6624" s="52">
        <v>45693.37</v>
      </c>
      <c r="AL6624" s="52">
        <v>46956.86</v>
      </c>
      <c r="AM6624" s="52">
        <v>44482.54</v>
      </c>
      <c r="AN6624" s="52">
        <v>45194.23</v>
      </c>
      <c r="AO6624" s="52">
        <v>48288.07</v>
      </c>
      <c r="AP6624" s="52">
        <v>49472.34</v>
      </c>
      <c r="AQ6624" s="52">
        <v>49442.95</v>
      </c>
      <c r="AR6624" s="52">
        <v>49968.75</v>
      </c>
      <c r="AS6624" s="52">
        <v>51608.7</v>
      </c>
      <c r="AT6624" s="52">
        <v>51269.84</v>
      </c>
      <c r="AU6624" s="52">
        <v>49623.77</v>
      </c>
      <c r="AV6624" s="52">
        <v>49728.35</v>
      </c>
      <c r="AW6624" s="52">
        <v>49622.32</v>
      </c>
      <c r="AX6624" s="52">
        <v>49682.51</v>
      </c>
      <c r="AY6624" s="52">
        <v>49796.46</v>
      </c>
      <c r="AZ6624" s="52">
        <v>49909.94</v>
      </c>
      <c r="BA6624" s="52">
        <v>50070.96</v>
      </c>
      <c r="BB6624" s="52">
        <v>50242.21</v>
      </c>
      <c r="BC6624">
        <v>2017</v>
      </c>
    </row>
    <row r="6625" spans="1:55" x14ac:dyDescent="0.25">
      <c r="A6625">
        <v>456</v>
      </c>
      <c r="B6625" t="s">
        <v>1590</v>
      </c>
      <c r="C6625" t="s">
        <v>259</v>
      </c>
      <c r="D6625" t="s">
        <v>1591</v>
      </c>
      <c r="E6625" t="s">
        <v>260</v>
      </c>
      <c r="F6625" t="s">
        <v>261</v>
      </c>
      <c r="G6625" t="s">
        <v>229</v>
      </c>
      <c r="H6625" t="s">
        <v>220</v>
      </c>
      <c r="I6625" t="s">
        <v>262</v>
      </c>
      <c r="J6625" s="52">
        <v>58734.1</v>
      </c>
      <c r="K6625" s="52">
        <v>63699.59</v>
      </c>
      <c r="L6625" s="52">
        <v>51123.43</v>
      </c>
      <c r="M6625" s="52">
        <v>41361.040000000001</v>
      </c>
      <c r="N6625" s="52">
        <v>37207.1</v>
      </c>
      <c r="O6625" s="52">
        <v>31631.17</v>
      </c>
      <c r="P6625" s="52">
        <v>25777.17</v>
      </c>
      <c r="Q6625" s="52">
        <v>24465.599999999999</v>
      </c>
      <c r="R6625" s="52">
        <v>23995.65</v>
      </c>
      <c r="S6625" s="52">
        <v>24687.34</v>
      </c>
      <c r="T6625" s="52">
        <v>29006.16</v>
      </c>
      <c r="U6625" s="52">
        <v>31050.66</v>
      </c>
      <c r="V6625" s="52">
        <v>30291.62</v>
      </c>
      <c r="W6625" s="52">
        <v>28822.52</v>
      </c>
      <c r="X6625" s="52">
        <v>28598.85</v>
      </c>
      <c r="Y6625" s="52">
        <v>29600.33</v>
      </c>
      <c r="Z6625" s="52">
        <v>31978.75</v>
      </c>
      <c r="AA6625" s="52">
        <v>32648.83</v>
      </c>
      <c r="AB6625" s="52">
        <v>28219.89</v>
      </c>
      <c r="AC6625" s="52">
        <v>30347.62</v>
      </c>
      <c r="AD6625" s="52">
        <v>34712.03</v>
      </c>
      <c r="AE6625" s="52">
        <v>32918.97</v>
      </c>
      <c r="AF6625" s="52">
        <v>33084.400000000001</v>
      </c>
      <c r="AG6625" s="52">
        <v>36751.99</v>
      </c>
      <c r="AH6625" s="52">
        <v>43001.61</v>
      </c>
      <c r="AI6625" s="52">
        <v>52755.82</v>
      </c>
      <c r="AJ6625" s="52">
        <v>58514.94</v>
      </c>
      <c r="AK6625" s="52">
        <v>62499.85</v>
      </c>
      <c r="AL6625" s="52">
        <v>75589.87</v>
      </c>
      <c r="AM6625" s="52">
        <v>60355.040000000001</v>
      </c>
      <c r="AN6625" s="52">
        <v>71862.509999999995</v>
      </c>
      <c r="AO6625" s="52">
        <v>88705.74</v>
      </c>
      <c r="AP6625" s="52">
        <v>94530.61</v>
      </c>
      <c r="AQ6625" s="52">
        <v>93348.71</v>
      </c>
      <c r="AR6625" s="52">
        <v>92176.77</v>
      </c>
      <c r="AS6625" s="52">
        <v>79104.73</v>
      </c>
      <c r="AT6625" s="52">
        <v>76191.3</v>
      </c>
      <c r="AU6625" s="52">
        <v>79324.52</v>
      </c>
      <c r="AV6625" s="52">
        <v>88373.92</v>
      </c>
      <c r="AW6625" s="52">
        <v>84401.75</v>
      </c>
      <c r="AX6625" s="52">
        <v>85764.93</v>
      </c>
      <c r="AY6625" s="52">
        <v>86997.759999999995</v>
      </c>
      <c r="AZ6625" s="52">
        <v>88433.4</v>
      </c>
      <c r="BA6625" s="52">
        <v>90221.54</v>
      </c>
      <c r="BB6625" s="52">
        <v>92233.37</v>
      </c>
      <c r="BC6625">
        <v>2017</v>
      </c>
    </row>
    <row r="6626" spans="1:55" x14ac:dyDescent="0.25">
      <c r="A6626">
        <v>456</v>
      </c>
      <c r="B6626" t="s">
        <v>1590</v>
      </c>
      <c r="C6626" t="s">
        <v>263</v>
      </c>
      <c r="D6626" t="s">
        <v>1591</v>
      </c>
      <c r="E6626" t="s">
        <v>260</v>
      </c>
      <c r="F6626" t="s">
        <v>264</v>
      </c>
      <c r="G6626" t="s">
        <v>242</v>
      </c>
      <c r="H6626" t="s">
        <v>220</v>
      </c>
      <c r="I6626" t="s">
        <v>262</v>
      </c>
      <c r="J6626" s="52">
        <v>17655.14</v>
      </c>
      <c r="K6626" s="52">
        <v>18832.060000000001</v>
      </c>
      <c r="L6626" s="52">
        <v>14912.74</v>
      </c>
      <c r="M6626" s="52">
        <v>11972.19</v>
      </c>
      <c r="N6626" s="52">
        <v>10558.77</v>
      </c>
      <c r="O6626" s="52">
        <v>8732.74</v>
      </c>
      <c r="P6626" s="52">
        <v>6955.05</v>
      </c>
      <c r="Q6626" s="52">
        <v>6524.16</v>
      </c>
      <c r="R6626" s="52">
        <v>6398.84</v>
      </c>
      <c r="S6626" s="52">
        <v>6583.29</v>
      </c>
      <c r="T6626" s="52">
        <v>7734.98</v>
      </c>
      <c r="U6626" s="52">
        <v>8280.18</v>
      </c>
      <c r="V6626" s="52">
        <v>8077.77</v>
      </c>
      <c r="W6626" s="52">
        <v>7686.01</v>
      </c>
      <c r="X6626" s="52">
        <v>7626.36</v>
      </c>
      <c r="Y6626" s="52">
        <v>7893.42</v>
      </c>
      <c r="Z6626" s="52">
        <v>8527.67</v>
      </c>
      <c r="AA6626" s="52">
        <v>8706.35</v>
      </c>
      <c r="AB6626" s="52">
        <v>7525.3</v>
      </c>
      <c r="AC6626" s="52">
        <v>8092.7</v>
      </c>
      <c r="AD6626" s="52">
        <v>9256.5400000000009</v>
      </c>
      <c r="AE6626" s="52">
        <v>8778.39</v>
      </c>
      <c r="AF6626" s="52">
        <v>8822.51</v>
      </c>
      <c r="AG6626" s="52">
        <v>9800.5300000000007</v>
      </c>
      <c r="AH6626" s="52">
        <v>11467.1</v>
      </c>
      <c r="AI6626" s="52">
        <v>14068.22</v>
      </c>
      <c r="AJ6626" s="52">
        <v>15603.99</v>
      </c>
      <c r="AK6626" s="52">
        <v>16666.63</v>
      </c>
      <c r="AL6626" s="52">
        <v>20157.3</v>
      </c>
      <c r="AM6626" s="52">
        <v>16094.68</v>
      </c>
      <c r="AN6626" s="52">
        <v>19163.34</v>
      </c>
      <c r="AO6626" s="52">
        <v>23654.87</v>
      </c>
      <c r="AP6626" s="52">
        <v>25208.16</v>
      </c>
      <c r="AQ6626" s="52">
        <v>24892.99</v>
      </c>
      <c r="AR6626" s="52">
        <v>24580.47</v>
      </c>
      <c r="AS6626" s="52">
        <v>21094.6</v>
      </c>
      <c r="AT6626" s="52">
        <v>20317.68</v>
      </c>
      <c r="AU6626" s="52">
        <v>21153.21</v>
      </c>
      <c r="AV6626" s="52">
        <v>23566.38</v>
      </c>
      <c r="AW6626" s="52">
        <v>22507.13</v>
      </c>
      <c r="AX6626" s="52">
        <v>22870.65</v>
      </c>
      <c r="AY6626" s="52">
        <v>23199.4</v>
      </c>
      <c r="AZ6626" s="52">
        <v>23582.240000000002</v>
      </c>
      <c r="BA6626" s="52">
        <v>24059.08</v>
      </c>
      <c r="BB6626" s="52">
        <v>24595.57</v>
      </c>
      <c r="BC6626">
        <v>2017</v>
      </c>
    </row>
    <row r="6627" spans="1:55" x14ac:dyDescent="0.25">
      <c r="A6627">
        <v>456</v>
      </c>
      <c r="B6627" t="s">
        <v>1590</v>
      </c>
      <c r="C6627" t="s">
        <v>265</v>
      </c>
      <c r="D6627" t="s">
        <v>1591</v>
      </c>
      <c r="E6627" t="s">
        <v>260</v>
      </c>
      <c r="F6627" t="s">
        <v>266</v>
      </c>
      <c r="G6627" t="s">
        <v>246</v>
      </c>
      <c r="H6627" t="s">
        <v>220</v>
      </c>
      <c r="I6627" t="s">
        <v>262</v>
      </c>
      <c r="J6627" s="52">
        <v>38781.26</v>
      </c>
      <c r="K6627" s="52">
        <v>41212.639999999999</v>
      </c>
      <c r="L6627" s="52">
        <v>33034.61</v>
      </c>
      <c r="M6627" s="52">
        <v>27444.71</v>
      </c>
      <c r="N6627" s="52">
        <v>25817.5</v>
      </c>
      <c r="O6627" s="52">
        <v>22880.33</v>
      </c>
      <c r="P6627" s="52">
        <v>26010.19</v>
      </c>
      <c r="Q6627" s="52">
        <v>23699.65</v>
      </c>
      <c r="R6627" s="52">
        <v>26429.19</v>
      </c>
      <c r="S6627" s="52">
        <v>26024.84</v>
      </c>
      <c r="T6627" s="52">
        <v>29618.58</v>
      </c>
      <c r="U6627" s="52">
        <v>33537.379999999997</v>
      </c>
      <c r="V6627" s="52">
        <v>33562.76</v>
      </c>
      <c r="W6627" s="52">
        <v>33244.94</v>
      </c>
      <c r="X6627" s="52">
        <v>33326.410000000003</v>
      </c>
      <c r="Y6627" s="52">
        <v>33280.36</v>
      </c>
      <c r="Z6627" s="52">
        <v>33950.15</v>
      </c>
      <c r="AA6627" s="52">
        <v>34080.17</v>
      </c>
      <c r="AB6627" s="52">
        <v>34611.279999999999</v>
      </c>
      <c r="AC6627" s="52">
        <v>32980.1</v>
      </c>
      <c r="AD6627" s="52">
        <v>34760.720000000001</v>
      </c>
      <c r="AE6627" s="52">
        <v>34252.15</v>
      </c>
      <c r="AF6627" s="52">
        <v>33002.959999999999</v>
      </c>
      <c r="AG6627" s="52">
        <v>36496.839999999997</v>
      </c>
      <c r="AH6627" s="52">
        <v>39486.85</v>
      </c>
      <c r="AI6627" s="52">
        <v>41575.39</v>
      </c>
      <c r="AJ6627" s="52">
        <v>42581.86</v>
      </c>
      <c r="AK6627" s="52">
        <v>43070.400000000001</v>
      </c>
      <c r="AL6627" s="52">
        <v>45122.21</v>
      </c>
      <c r="AM6627" s="52">
        <v>43070.46</v>
      </c>
      <c r="AN6627" s="52">
        <v>44269.46</v>
      </c>
      <c r="AO6627" s="52">
        <v>48288.07</v>
      </c>
      <c r="AP6627" s="52">
        <v>50421.279999999999</v>
      </c>
      <c r="AQ6627" s="52">
        <v>51275.39</v>
      </c>
      <c r="AR6627" s="52">
        <v>52801.2</v>
      </c>
      <c r="AS6627" s="52">
        <v>55117.32</v>
      </c>
      <c r="AT6627" s="52">
        <v>55353.95</v>
      </c>
      <c r="AU6627" s="52">
        <v>54595.27</v>
      </c>
      <c r="AV6627" s="52">
        <v>55943.86</v>
      </c>
      <c r="AW6627" s="52">
        <v>56817.18</v>
      </c>
      <c r="AX6627" s="52">
        <v>58073.97</v>
      </c>
      <c r="AY6627" s="52">
        <v>59417.19</v>
      </c>
      <c r="AZ6627" s="52">
        <v>60784.9</v>
      </c>
      <c r="BA6627" s="52">
        <v>62244.72</v>
      </c>
      <c r="BB6627" s="52">
        <v>63764.72</v>
      </c>
      <c r="BC6627">
        <v>2017</v>
      </c>
    </row>
    <row r="6628" spans="1:55" x14ac:dyDescent="0.25">
      <c r="A6628">
        <v>456</v>
      </c>
      <c r="B6628" t="s">
        <v>1590</v>
      </c>
      <c r="C6628" t="s">
        <v>267</v>
      </c>
      <c r="D6628" t="s">
        <v>1591</v>
      </c>
      <c r="E6628" t="s">
        <v>268</v>
      </c>
      <c r="F6628" t="s">
        <v>269</v>
      </c>
      <c r="G6628" t="s">
        <v>270</v>
      </c>
    </row>
    <row r="6629" spans="1:55" x14ac:dyDescent="0.25">
      <c r="A6629">
        <v>456</v>
      </c>
      <c r="B6629" t="s">
        <v>1590</v>
      </c>
      <c r="C6629" t="s">
        <v>271</v>
      </c>
      <c r="D6629" t="s">
        <v>1591</v>
      </c>
      <c r="E6629" t="s">
        <v>272</v>
      </c>
      <c r="F6629" t="s">
        <v>273</v>
      </c>
      <c r="G6629" t="s">
        <v>274</v>
      </c>
      <c r="I6629" t="s">
        <v>243</v>
      </c>
      <c r="J6629">
        <v>2.7269999999999999</v>
      </c>
      <c r="K6629">
        <v>2.7330000000000001</v>
      </c>
      <c r="L6629">
        <v>2.16</v>
      </c>
      <c r="M6629">
        <v>1.768</v>
      </c>
      <c r="N6629">
        <v>1.615</v>
      </c>
      <c r="O6629">
        <v>1.4059999999999999</v>
      </c>
      <c r="P6629">
        <v>1.59</v>
      </c>
      <c r="Q6629">
        <v>1.429</v>
      </c>
      <c r="R6629">
        <v>1.5469999999999999</v>
      </c>
      <c r="S6629">
        <v>1.4850000000000001</v>
      </c>
      <c r="T6629">
        <v>1.643</v>
      </c>
      <c r="U6629">
        <v>1.845</v>
      </c>
      <c r="V6629">
        <v>1.724</v>
      </c>
      <c r="W6629">
        <v>1.667</v>
      </c>
      <c r="X6629">
        <v>1.6279999999999999</v>
      </c>
      <c r="Y6629">
        <v>1.5740000000000001</v>
      </c>
      <c r="Z6629">
        <v>1.5569999999999999</v>
      </c>
      <c r="AA6629">
        <v>1.512</v>
      </c>
      <c r="AB6629">
        <v>1.5149999999999999</v>
      </c>
      <c r="AC6629">
        <v>1.409</v>
      </c>
      <c r="AD6629">
        <v>1.42</v>
      </c>
      <c r="AE6629">
        <v>1.37</v>
      </c>
      <c r="AF6629">
        <v>1.294</v>
      </c>
      <c r="AG6629">
        <v>1.383</v>
      </c>
      <c r="AH6629">
        <v>1.419</v>
      </c>
      <c r="AI6629">
        <v>1.429</v>
      </c>
      <c r="AJ6629">
        <v>1.3939999999999999</v>
      </c>
      <c r="AK6629">
        <v>1.347</v>
      </c>
      <c r="AL6629">
        <v>1.391</v>
      </c>
      <c r="AM6629">
        <v>1.3680000000000001</v>
      </c>
      <c r="AN6629">
        <v>1.3640000000000001</v>
      </c>
      <c r="AO6629">
        <v>1.4419999999999999</v>
      </c>
      <c r="AP6629">
        <v>1.4730000000000001</v>
      </c>
      <c r="AQ6629">
        <v>1.4630000000000001</v>
      </c>
      <c r="AR6629">
        <v>1.466</v>
      </c>
      <c r="AS6629">
        <v>1.4770000000000001</v>
      </c>
      <c r="AT6629">
        <v>1.454</v>
      </c>
      <c r="AU6629">
        <v>1.3919999999999999</v>
      </c>
      <c r="AV6629">
        <v>1.3740000000000001</v>
      </c>
      <c r="AW6629">
        <v>1.355</v>
      </c>
      <c r="AX6629">
        <v>1.3360000000000001</v>
      </c>
      <c r="AY6629">
        <v>1.319</v>
      </c>
      <c r="AZ6629">
        <v>1.302</v>
      </c>
      <c r="BA6629">
        <v>1.286</v>
      </c>
      <c r="BB6629">
        <v>1.27</v>
      </c>
      <c r="BC6629">
        <v>2018</v>
      </c>
    </row>
    <row r="6630" spans="1:55" x14ac:dyDescent="0.25">
      <c r="A6630">
        <v>456</v>
      </c>
      <c r="B6630" t="s">
        <v>1590</v>
      </c>
      <c r="C6630" t="s">
        <v>275</v>
      </c>
      <c r="D6630" t="s">
        <v>1591</v>
      </c>
      <c r="E6630" t="s">
        <v>276</v>
      </c>
      <c r="F6630" t="s">
        <v>277</v>
      </c>
      <c r="G6630" t="s">
        <v>278</v>
      </c>
      <c r="I6630" t="s">
        <v>243</v>
      </c>
      <c r="J6630">
        <v>1.514</v>
      </c>
      <c r="K6630">
        <v>1.546</v>
      </c>
      <c r="L6630">
        <v>1.548</v>
      </c>
      <c r="M6630">
        <v>1.5069999999999999</v>
      </c>
      <c r="N6630">
        <v>1.4410000000000001</v>
      </c>
      <c r="O6630">
        <v>1.3819999999999999</v>
      </c>
      <c r="P6630">
        <v>0.99099999999999999</v>
      </c>
      <c r="Q6630">
        <v>1.032</v>
      </c>
      <c r="R6630">
        <v>0.90800000000000003</v>
      </c>
      <c r="S6630">
        <v>0.94899999999999995</v>
      </c>
      <c r="T6630">
        <v>0.97899999999999998</v>
      </c>
      <c r="U6630">
        <v>0.92600000000000005</v>
      </c>
      <c r="V6630">
        <v>0.90300000000000002</v>
      </c>
      <c r="W6630">
        <v>0.86699999999999999</v>
      </c>
      <c r="X6630">
        <v>0.85799999999999998</v>
      </c>
      <c r="Y6630">
        <v>0.88900000000000001</v>
      </c>
      <c r="Z6630">
        <v>0.94199999999999995</v>
      </c>
      <c r="AA6630">
        <v>0.95799999999999996</v>
      </c>
      <c r="AB6630">
        <v>0.81499999999999995</v>
      </c>
      <c r="AC6630">
        <v>0.92</v>
      </c>
      <c r="AD6630">
        <v>0.999</v>
      </c>
      <c r="AE6630">
        <v>0.96099999999999997</v>
      </c>
      <c r="AF6630">
        <v>1.002</v>
      </c>
      <c r="AG6630">
        <v>1.0069999999999999</v>
      </c>
      <c r="AH6630">
        <v>1.089</v>
      </c>
      <c r="AI6630">
        <v>1.2689999999999999</v>
      </c>
      <c r="AJ6630">
        <v>1.3740000000000001</v>
      </c>
      <c r="AK6630">
        <v>1.4510000000000001</v>
      </c>
      <c r="AL6630">
        <v>1.675</v>
      </c>
      <c r="AM6630">
        <v>1.401</v>
      </c>
      <c r="AN6630">
        <v>1.623</v>
      </c>
      <c r="AO6630">
        <v>1.837</v>
      </c>
      <c r="AP6630">
        <v>1.875</v>
      </c>
      <c r="AQ6630">
        <v>1.821</v>
      </c>
      <c r="AR6630">
        <v>1.746</v>
      </c>
      <c r="AS6630">
        <v>1.4350000000000001</v>
      </c>
      <c r="AT6630">
        <v>1.3759999999999999</v>
      </c>
      <c r="AU6630">
        <v>1.4530000000000001</v>
      </c>
      <c r="AV6630">
        <v>1.58</v>
      </c>
      <c r="AW6630">
        <v>1.4850000000000001</v>
      </c>
      <c r="AX6630">
        <v>1.4770000000000001</v>
      </c>
      <c r="AY6630">
        <v>1.464</v>
      </c>
      <c r="AZ6630">
        <v>1.4550000000000001</v>
      </c>
      <c r="BA6630">
        <v>1.4490000000000001</v>
      </c>
      <c r="BB6630">
        <v>1.446</v>
      </c>
      <c r="BC6630">
        <v>2018</v>
      </c>
    </row>
    <row r="6631" spans="1:55" x14ac:dyDescent="0.25">
      <c r="A6631">
        <v>456</v>
      </c>
      <c r="B6631" t="s">
        <v>1590</v>
      </c>
      <c r="C6631" t="s">
        <v>279</v>
      </c>
      <c r="D6631" t="s">
        <v>1591</v>
      </c>
      <c r="E6631" t="s">
        <v>280</v>
      </c>
      <c r="F6631" t="s">
        <v>281</v>
      </c>
      <c r="G6631" t="s">
        <v>282</v>
      </c>
      <c r="I6631" t="s">
        <v>1592</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25.882000000000001</v>
      </c>
      <c r="AW6631">
        <v>27.123999999999999</v>
      </c>
      <c r="AX6631">
        <v>27.542999999999999</v>
      </c>
      <c r="AY6631">
        <v>27.763000000000002</v>
      </c>
      <c r="AZ6631">
        <v>27.742999999999999</v>
      </c>
      <c r="BA6631">
        <v>27.184000000000001</v>
      </c>
      <c r="BB6631">
        <v>26.972000000000001</v>
      </c>
      <c r="BC6631">
        <v>2018</v>
      </c>
    </row>
    <row r="6632" spans="1:55" x14ac:dyDescent="0.25">
      <c r="A6632">
        <v>456</v>
      </c>
      <c r="B6632" t="s">
        <v>1590</v>
      </c>
      <c r="C6632" t="s">
        <v>283</v>
      </c>
      <c r="D6632" t="s">
        <v>1591</v>
      </c>
      <c r="E6632" t="s">
        <v>284</v>
      </c>
      <c r="F6632" t="s">
        <v>285</v>
      </c>
      <c r="G6632" t="s">
        <v>282</v>
      </c>
      <c r="I6632" t="s">
        <v>1592</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47.624000000000002</v>
      </c>
      <c r="AJ6632">
        <v>48.552</v>
      </c>
      <c r="AK6632">
        <v>48.945</v>
      </c>
      <c r="AL6632">
        <v>52.752000000000002</v>
      </c>
      <c r="AM6632">
        <v>36.598999999999997</v>
      </c>
      <c r="AN6632">
        <v>43.564</v>
      </c>
      <c r="AO6632">
        <v>50.595999999999997</v>
      </c>
      <c r="AP6632">
        <v>48.929000000000002</v>
      </c>
      <c r="AQ6632">
        <v>44.61</v>
      </c>
      <c r="AR6632">
        <v>38.502000000000002</v>
      </c>
      <c r="AS6632">
        <v>26.457999999999998</v>
      </c>
      <c r="AT6632">
        <v>27.231999999999999</v>
      </c>
      <c r="AU6632">
        <v>30.266999999999999</v>
      </c>
      <c r="AV6632">
        <v>34.209000000000003</v>
      </c>
      <c r="AW6632">
        <v>30.672000000000001</v>
      </c>
      <c r="AX6632">
        <v>30.318000000000001</v>
      </c>
      <c r="AY6632">
        <v>29.251999999999999</v>
      </c>
      <c r="AZ6632">
        <v>28.425000000000001</v>
      </c>
      <c r="BA6632">
        <v>27.042000000000002</v>
      </c>
      <c r="BB6632">
        <v>26.068000000000001</v>
      </c>
      <c r="BC6632">
        <v>2018</v>
      </c>
    </row>
    <row r="6633" spans="1:55" x14ac:dyDescent="0.25">
      <c r="A6633">
        <v>456</v>
      </c>
      <c r="B6633" t="s">
        <v>1590</v>
      </c>
      <c r="C6633" t="s">
        <v>286</v>
      </c>
      <c r="D6633" t="s">
        <v>1591</v>
      </c>
      <c r="E6633" t="s">
        <v>287</v>
      </c>
      <c r="F6633" t="s">
        <v>288</v>
      </c>
      <c r="G6633" t="s">
        <v>250</v>
      </c>
      <c r="I6633" t="s">
        <v>1593</v>
      </c>
      <c r="J6633">
        <v>70.697000000000003</v>
      </c>
      <c r="K6633">
        <v>73.233999999999995</v>
      </c>
      <c r="L6633">
        <v>74.600999999999999</v>
      </c>
      <c r="M6633">
        <v>75.03</v>
      </c>
      <c r="N6633">
        <v>74.522999999999996</v>
      </c>
      <c r="O6633">
        <v>72.802000000000007</v>
      </c>
      <c r="P6633">
        <v>70.528999999999996</v>
      </c>
      <c r="Q6633">
        <v>68.840999999999994</v>
      </c>
      <c r="R6633">
        <v>68.599999999999994</v>
      </c>
      <c r="S6633">
        <v>69.400000000000006</v>
      </c>
      <c r="T6633">
        <v>68.7</v>
      </c>
      <c r="U6633">
        <v>71.3</v>
      </c>
      <c r="V6633">
        <v>70.599999999999994</v>
      </c>
      <c r="W6633">
        <v>71.5</v>
      </c>
      <c r="X6633">
        <v>72.400000000000006</v>
      </c>
      <c r="Y6633">
        <v>76.2</v>
      </c>
      <c r="Z6633">
        <v>76.400000000000006</v>
      </c>
      <c r="AA6633">
        <v>76.2</v>
      </c>
      <c r="AB6633">
        <v>75.900000000000006</v>
      </c>
      <c r="AC6633">
        <v>74.3</v>
      </c>
      <c r="AD6633">
        <v>73.5</v>
      </c>
      <c r="AE6633">
        <v>72.599999999999994</v>
      </c>
      <c r="AF6633">
        <v>72.7</v>
      </c>
      <c r="AG6633">
        <v>73.099999999999994</v>
      </c>
      <c r="AH6633">
        <v>73.3</v>
      </c>
      <c r="AI6633">
        <v>73.7</v>
      </c>
      <c r="AJ6633">
        <v>75.099999999999994</v>
      </c>
      <c r="AK6633">
        <v>78.900000000000006</v>
      </c>
      <c r="AL6633">
        <v>83.7</v>
      </c>
      <c r="AM6633">
        <v>87.2</v>
      </c>
      <c r="AN6633">
        <v>90.5</v>
      </c>
      <c r="AO6633">
        <v>93.9</v>
      </c>
      <c r="AP6633">
        <v>96.6</v>
      </c>
      <c r="AQ6633">
        <v>100</v>
      </c>
      <c r="AR6633">
        <v>102.2</v>
      </c>
      <c r="AS6633">
        <v>103.5</v>
      </c>
      <c r="AT6633">
        <v>105.6</v>
      </c>
      <c r="AU6633">
        <v>104.7</v>
      </c>
      <c r="AV6633">
        <v>107.3</v>
      </c>
      <c r="AW6633">
        <v>106.54900000000001</v>
      </c>
      <c r="AX6633">
        <v>108.935</v>
      </c>
      <c r="AY6633">
        <v>111.27500000000001</v>
      </c>
      <c r="AZ6633">
        <v>113.62</v>
      </c>
      <c r="BA6633">
        <v>115.95399999999999</v>
      </c>
      <c r="BB6633">
        <v>118.337</v>
      </c>
      <c r="BC6633">
        <v>2018</v>
      </c>
    </row>
    <row r="6634" spans="1:55" x14ac:dyDescent="0.25">
      <c r="A6634">
        <v>456</v>
      </c>
      <c r="B6634" t="s">
        <v>1590</v>
      </c>
      <c r="C6634" t="s">
        <v>290</v>
      </c>
      <c r="D6634" t="s">
        <v>1591</v>
      </c>
      <c r="E6634" t="s">
        <v>287</v>
      </c>
      <c r="F6634" t="s">
        <v>291</v>
      </c>
      <c r="G6634" t="s">
        <v>235</v>
      </c>
      <c r="I6634" t="s">
        <v>292</v>
      </c>
      <c r="J6634">
        <v>4.4020000000000001</v>
      </c>
      <c r="K6634">
        <v>3.589</v>
      </c>
      <c r="L6634">
        <v>1.8660000000000001</v>
      </c>
      <c r="M6634">
        <v>0.57599999999999996</v>
      </c>
      <c r="N6634">
        <v>-0.67600000000000005</v>
      </c>
      <c r="O6634">
        <v>-2.3090000000000002</v>
      </c>
      <c r="P6634">
        <v>-3.121</v>
      </c>
      <c r="Q6634">
        <v>-2.3940000000000001</v>
      </c>
      <c r="R6634">
        <v>-0.35</v>
      </c>
      <c r="S6634">
        <v>1.1659999999999999</v>
      </c>
      <c r="T6634">
        <v>-1.0089999999999999</v>
      </c>
      <c r="U6634">
        <v>3.7850000000000001</v>
      </c>
      <c r="V6634">
        <v>-0.98199999999999998</v>
      </c>
      <c r="W6634">
        <v>1.2749999999999999</v>
      </c>
      <c r="X6634">
        <v>1.2589999999999999</v>
      </c>
      <c r="Y6634">
        <v>5.2489999999999997</v>
      </c>
      <c r="Z6634">
        <v>0.26200000000000001</v>
      </c>
      <c r="AA6634">
        <v>-0.26200000000000001</v>
      </c>
      <c r="AB6634">
        <v>-0.39400000000000002</v>
      </c>
      <c r="AC6634">
        <v>-2.1080000000000001</v>
      </c>
      <c r="AD6634">
        <v>-1.077</v>
      </c>
      <c r="AE6634">
        <v>-1.224</v>
      </c>
      <c r="AF6634">
        <v>0.13800000000000001</v>
      </c>
      <c r="AG6634">
        <v>0.55000000000000004</v>
      </c>
      <c r="AH6634">
        <v>0.27400000000000002</v>
      </c>
      <c r="AI6634">
        <v>0.54600000000000004</v>
      </c>
      <c r="AJ6634">
        <v>1.9</v>
      </c>
      <c r="AK6634">
        <v>5.0599999999999996</v>
      </c>
      <c r="AL6634">
        <v>6.0839999999999996</v>
      </c>
      <c r="AM6634">
        <v>4.1820000000000004</v>
      </c>
      <c r="AN6634">
        <v>3.7839999999999998</v>
      </c>
      <c r="AO6634">
        <v>3.7570000000000001</v>
      </c>
      <c r="AP6634">
        <v>2.875</v>
      </c>
      <c r="AQ6634">
        <v>3.52</v>
      </c>
      <c r="AR6634">
        <v>2.2000000000000002</v>
      </c>
      <c r="AS6634">
        <v>1.272</v>
      </c>
      <c r="AT6634">
        <v>2.0289999999999999</v>
      </c>
      <c r="AU6634">
        <v>-0.85199999999999998</v>
      </c>
      <c r="AV6634">
        <v>2.4830000000000001</v>
      </c>
      <c r="AW6634">
        <v>-0.7</v>
      </c>
      <c r="AX6634">
        <v>2.2400000000000002</v>
      </c>
      <c r="AY6634">
        <v>2.1480000000000001</v>
      </c>
      <c r="AZ6634">
        <v>2.1070000000000002</v>
      </c>
      <c r="BA6634">
        <v>2.0539999999999998</v>
      </c>
      <c r="BB6634">
        <v>2.0550000000000002</v>
      </c>
      <c r="BC6634">
        <v>2018</v>
      </c>
    </row>
    <row r="6635" spans="1:55" x14ac:dyDescent="0.25">
      <c r="A6635">
        <v>456</v>
      </c>
      <c r="B6635" t="s">
        <v>1590</v>
      </c>
      <c r="C6635" t="s">
        <v>293</v>
      </c>
      <c r="D6635" t="s">
        <v>1591</v>
      </c>
      <c r="E6635" t="s">
        <v>294</v>
      </c>
      <c r="F6635" t="s">
        <v>295</v>
      </c>
      <c r="G6635" t="s">
        <v>250</v>
      </c>
      <c r="I6635" t="s">
        <v>1593</v>
      </c>
      <c r="J6635">
        <v>64.87</v>
      </c>
      <c r="K6635">
        <v>66.694000000000003</v>
      </c>
      <c r="L6635">
        <v>67.325000000000003</v>
      </c>
      <c r="M6635">
        <v>67.465000000000003</v>
      </c>
      <c r="N6635">
        <v>66.412999999999997</v>
      </c>
      <c r="O6635">
        <v>64.373000000000005</v>
      </c>
      <c r="P6635">
        <v>62.331000000000003</v>
      </c>
      <c r="Q6635">
        <v>61.34</v>
      </c>
      <c r="R6635">
        <v>61.898000000000003</v>
      </c>
      <c r="S6635">
        <v>62.515999999999998</v>
      </c>
      <c r="T6635">
        <v>63.816000000000003</v>
      </c>
      <c r="U6635">
        <v>66.725999999999999</v>
      </c>
      <c r="V6635">
        <v>66.477999999999994</v>
      </c>
      <c r="W6635">
        <v>67.034999999999997</v>
      </c>
      <c r="X6635">
        <v>67.468000000000004</v>
      </c>
      <c r="Y6635">
        <v>70.873000000000005</v>
      </c>
      <c r="Z6635">
        <v>71.492000000000004</v>
      </c>
      <c r="AA6635">
        <v>71.182000000000002</v>
      </c>
      <c r="AB6635">
        <v>71.058000000000007</v>
      </c>
      <c r="AC6635">
        <v>70.2</v>
      </c>
      <c r="AD6635">
        <v>68.900000000000006</v>
      </c>
      <c r="AE6635">
        <v>68.5</v>
      </c>
      <c r="AF6635">
        <v>69</v>
      </c>
      <c r="AG6635">
        <v>69.3</v>
      </c>
      <c r="AH6635">
        <v>69.7</v>
      </c>
      <c r="AI6635">
        <v>70.5</v>
      </c>
      <c r="AJ6635">
        <v>72.599999999999994</v>
      </c>
      <c r="AK6635">
        <v>77.2</v>
      </c>
      <c r="AL6635">
        <v>84.2</v>
      </c>
      <c r="AM6635">
        <v>87.8</v>
      </c>
      <c r="AN6635">
        <v>92.5</v>
      </c>
      <c r="AO6635">
        <v>95</v>
      </c>
      <c r="AP6635">
        <v>98.4</v>
      </c>
      <c r="AQ6635">
        <v>100.9</v>
      </c>
      <c r="AR6635">
        <v>102.833</v>
      </c>
      <c r="AS6635">
        <v>104.131</v>
      </c>
      <c r="AT6635">
        <v>105.331</v>
      </c>
      <c r="AU6635">
        <v>104.16800000000001</v>
      </c>
      <c r="AV6635">
        <v>106.755</v>
      </c>
      <c r="AW6635">
        <v>106.008</v>
      </c>
      <c r="AX6635">
        <v>108.38200000000001</v>
      </c>
      <c r="AY6635">
        <v>110.71</v>
      </c>
      <c r="AZ6635">
        <v>113.04300000000001</v>
      </c>
      <c r="BA6635">
        <v>115.36499999999999</v>
      </c>
      <c r="BB6635">
        <v>117.736</v>
      </c>
      <c r="BC6635">
        <v>2018</v>
      </c>
    </row>
    <row r="6636" spans="1:55" x14ac:dyDescent="0.25">
      <c r="A6636">
        <v>456</v>
      </c>
      <c r="B6636" t="s">
        <v>1590</v>
      </c>
      <c r="C6636" t="s">
        <v>296</v>
      </c>
      <c r="D6636" t="s">
        <v>1591</v>
      </c>
      <c r="E6636" t="s">
        <v>294</v>
      </c>
      <c r="F6636" t="s">
        <v>297</v>
      </c>
      <c r="G6636" t="s">
        <v>235</v>
      </c>
      <c r="I6636" t="s">
        <v>298</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-1.8520000000000001</v>
      </c>
      <c r="AE6636">
        <v>-0.58099999999999996</v>
      </c>
      <c r="AF6636">
        <v>0.73</v>
      </c>
      <c r="AG6636">
        <v>0.435</v>
      </c>
      <c r="AH6636">
        <v>0.57699999999999996</v>
      </c>
      <c r="AI6636">
        <v>1.1479999999999999</v>
      </c>
      <c r="AJ6636">
        <v>2.9790000000000001</v>
      </c>
      <c r="AK6636">
        <v>6.3360000000000003</v>
      </c>
      <c r="AL6636">
        <v>9.0670000000000002</v>
      </c>
      <c r="AM6636">
        <v>4.2759999999999998</v>
      </c>
      <c r="AN6636">
        <v>5.3529999999999998</v>
      </c>
      <c r="AO6636">
        <v>2.7029999999999998</v>
      </c>
      <c r="AP6636">
        <v>3.5790000000000002</v>
      </c>
      <c r="AQ6636">
        <v>2.5409999999999999</v>
      </c>
      <c r="AR6636">
        <v>1.915</v>
      </c>
      <c r="AS6636">
        <v>1.2629999999999999</v>
      </c>
      <c r="AT6636">
        <v>1.1519999999999999</v>
      </c>
      <c r="AU6636">
        <v>-1.1040000000000001</v>
      </c>
      <c r="AV6636">
        <v>2.4830000000000001</v>
      </c>
      <c r="AW6636">
        <v>-0.7</v>
      </c>
      <c r="AX6636">
        <v>2.2400000000000002</v>
      </c>
      <c r="AY6636">
        <v>2.1480000000000001</v>
      </c>
      <c r="AZ6636">
        <v>2.1070000000000002</v>
      </c>
      <c r="BA6636">
        <v>2.0539999999999998</v>
      </c>
      <c r="BB6636">
        <v>2.0550000000000002</v>
      </c>
      <c r="BC6636">
        <v>2018</v>
      </c>
    </row>
    <row r="6637" spans="1:55" x14ac:dyDescent="0.25">
      <c r="A6637">
        <v>456</v>
      </c>
      <c r="B6637" t="s">
        <v>1590</v>
      </c>
      <c r="C6637" t="s">
        <v>299</v>
      </c>
      <c r="D6637" t="s">
        <v>1591</v>
      </c>
      <c r="E6637" t="s">
        <v>300</v>
      </c>
      <c r="G6637" t="s">
        <v>274</v>
      </c>
    </row>
    <row r="6638" spans="1:55" x14ac:dyDescent="0.25">
      <c r="A6638">
        <v>456</v>
      </c>
      <c r="B6638" t="s">
        <v>1590</v>
      </c>
      <c r="C6638" t="s">
        <v>301</v>
      </c>
      <c r="D6638" t="s">
        <v>1591</v>
      </c>
      <c r="E6638" t="s">
        <v>302</v>
      </c>
      <c r="F6638" t="s">
        <v>303</v>
      </c>
      <c r="G6638" t="s">
        <v>235</v>
      </c>
      <c r="I6638" t="s">
        <v>1594</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42.951000000000001</v>
      </c>
      <c r="V6638">
        <v>-3.004</v>
      </c>
      <c r="W6638">
        <v>-18.736999999999998</v>
      </c>
      <c r="X6638">
        <v>-23.757999999999999</v>
      </c>
      <c r="Y6638">
        <v>7.3849999999999998</v>
      </c>
      <c r="Z6638">
        <v>9.1340000000000003</v>
      </c>
      <c r="AA6638">
        <v>10.428000000000001</v>
      </c>
      <c r="AB6638">
        <v>-9.8149999999999995</v>
      </c>
      <c r="AC6638">
        <v>3.1080000000000001</v>
      </c>
      <c r="AD6638">
        <v>18.492999999999999</v>
      </c>
      <c r="AE6638">
        <v>-5.8120000000000003</v>
      </c>
      <c r="AF6638">
        <v>4.0209999999999999</v>
      </c>
      <c r="AG6638">
        <v>5.0949999999999998</v>
      </c>
      <c r="AH6638">
        <v>11.834</v>
      </c>
      <c r="AI6638">
        <v>24.768000000000001</v>
      </c>
      <c r="AJ6638">
        <v>19.079000000000001</v>
      </c>
      <c r="AK6638">
        <v>21.111000000000001</v>
      </c>
      <c r="AL6638">
        <v>13.701000000000001</v>
      </c>
      <c r="AM6638">
        <v>-4.5730000000000004</v>
      </c>
      <c r="AN6638">
        <v>-0.21199999999999999</v>
      </c>
      <c r="AO6638">
        <v>5.6749999999999998</v>
      </c>
      <c r="AP6638">
        <v>8.2059999999999995</v>
      </c>
      <c r="AQ6638">
        <v>11.163</v>
      </c>
      <c r="AR6638">
        <v>15.196</v>
      </c>
      <c r="AS6638">
        <v>1.0669999999999999</v>
      </c>
      <c r="AT6638">
        <v>-16.201000000000001</v>
      </c>
      <c r="AU6638">
        <v>0.33100000000000002</v>
      </c>
      <c r="AV6638">
        <v>6.1070000000000002</v>
      </c>
      <c r="AW6638">
        <v>3.4289999999999998</v>
      </c>
      <c r="AX6638">
        <v>2.8140000000000001</v>
      </c>
      <c r="AY6638">
        <v>3.077</v>
      </c>
      <c r="AZ6638">
        <v>2.8109999999999999</v>
      </c>
      <c r="BA6638">
        <v>3.1059999999999999</v>
      </c>
      <c r="BB6638">
        <v>3.2949999999999999</v>
      </c>
      <c r="BC6638">
        <v>2018</v>
      </c>
    </row>
    <row r="6639" spans="1:55" x14ac:dyDescent="0.25">
      <c r="A6639">
        <v>456</v>
      </c>
      <c r="B6639" t="s">
        <v>1590</v>
      </c>
      <c r="C6639" t="s">
        <v>305</v>
      </c>
      <c r="D6639" t="s">
        <v>1591</v>
      </c>
      <c r="E6639" t="s">
        <v>306</v>
      </c>
      <c r="F6639" t="s">
        <v>307</v>
      </c>
      <c r="G6639" t="s">
        <v>235</v>
      </c>
      <c r="I6639" t="s">
        <v>1594</v>
      </c>
      <c r="J6639">
        <v>10.72</v>
      </c>
      <c r="K6639">
        <v>23.169</v>
      </c>
      <c r="L6639">
        <v>22.678999999999998</v>
      </c>
      <c r="M6639">
        <v>-4.569</v>
      </c>
      <c r="N6639">
        <v>-11.858000000000001</v>
      </c>
      <c r="O6639">
        <v>-25.994</v>
      </c>
      <c r="P6639">
        <v>-19.952000000000002</v>
      </c>
      <c r="Q6639">
        <v>-1.5089999999999999</v>
      </c>
      <c r="R6639">
        <v>-0.23100000000000001</v>
      </c>
      <c r="S6639">
        <v>-4.5999999999999996</v>
      </c>
      <c r="T6639">
        <v>10.355</v>
      </c>
      <c r="U6639">
        <v>16.997</v>
      </c>
      <c r="V6639">
        <v>17.026</v>
      </c>
      <c r="W6639">
        <v>-13.654</v>
      </c>
      <c r="X6639">
        <v>-20.359000000000002</v>
      </c>
      <c r="Y6639">
        <v>14.173</v>
      </c>
      <c r="Z6639">
        <v>-2.3639999999999999</v>
      </c>
      <c r="AA6639">
        <v>8.9529999999999994</v>
      </c>
      <c r="AB6639">
        <v>10.956</v>
      </c>
      <c r="AC6639">
        <v>-4.0359999999999996</v>
      </c>
      <c r="AD6639">
        <v>7.4859999999999998</v>
      </c>
      <c r="AE6639">
        <v>7.5019999999999998</v>
      </c>
      <c r="AF6639">
        <v>3.9929999999999999</v>
      </c>
      <c r="AG6639">
        <v>8.9060000000000006</v>
      </c>
      <c r="AH6639">
        <v>11.138999999999999</v>
      </c>
      <c r="AI6639">
        <v>26.266999999999999</v>
      </c>
      <c r="AJ6639">
        <v>7.7409999999999997</v>
      </c>
      <c r="AK6639">
        <v>21.923999999999999</v>
      </c>
      <c r="AL6639">
        <v>15.162000000000001</v>
      </c>
      <c r="AM6639">
        <v>-10.709</v>
      </c>
      <c r="AN6639">
        <v>3.8759999999999999</v>
      </c>
      <c r="AO6639">
        <v>14.487</v>
      </c>
      <c r="AP6639">
        <v>17.806999999999999</v>
      </c>
      <c r="AQ6639">
        <v>12.48</v>
      </c>
      <c r="AR6639">
        <v>5.7279999999999998</v>
      </c>
      <c r="AS6639">
        <v>6.3760000000000003</v>
      </c>
      <c r="AT6639">
        <v>-16.033000000000001</v>
      </c>
      <c r="AU6639">
        <v>-4.9980000000000002</v>
      </c>
      <c r="AV6639">
        <v>7.383</v>
      </c>
      <c r="AW6639">
        <v>4.0039999999999996</v>
      </c>
      <c r="AX6639">
        <v>4.4459999999999997</v>
      </c>
      <c r="AY6639">
        <v>4.516</v>
      </c>
      <c r="AZ6639">
        <v>4.5759999999999996</v>
      </c>
      <c r="BA6639">
        <v>4.734</v>
      </c>
      <c r="BB6639">
        <v>4.7919999999999998</v>
      </c>
      <c r="BC6639">
        <v>2018</v>
      </c>
    </row>
    <row r="6640" spans="1:55" x14ac:dyDescent="0.25">
      <c r="A6640">
        <v>456</v>
      </c>
      <c r="B6640" t="s">
        <v>1590</v>
      </c>
      <c r="C6640" t="s">
        <v>308</v>
      </c>
      <c r="D6640" t="s">
        <v>1591</v>
      </c>
      <c r="E6640" t="s">
        <v>309</v>
      </c>
      <c r="F6640" t="s">
        <v>310</v>
      </c>
      <c r="G6640" t="s">
        <v>235</v>
      </c>
      <c r="I6640" t="s">
        <v>1594</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3.718</v>
      </c>
      <c r="Z6640">
        <v>-1.988</v>
      </c>
      <c r="AA6640">
        <v>3.8370000000000002</v>
      </c>
      <c r="AB6640">
        <v>1.7909999999999999</v>
      </c>
      <c r="AC6640">
        <v>-8.7110000000000003</v>
      </c>
      <c r="AD6640">
        <v>4.056</v>
      </c>
      <c r="AE6640">
        <v>-0.95499999999999996</v>
      </c>
      <c r="AF6640">
        <v>-8.5289999999999999</v>
      </c>
      <c r="AG6640">
        <v>20.492999999999999</v>
      </c>
      <c r="AH6640">
        <v>9.1389999999999993</v>
      </c>
      <c r="AI6640">
        <v>12.807</v>
      </c>
      <c r="AJ6640">
        <v>2.778</v>
      </c>
      <c r="AK6640">
        <v>3.718</v>
      </c>
      <c r="AL6640">
        <v>-4.0490000000000004</v>
      </c>
      <c r="AM6640">
        <v>-8.5609999999999999</v>
      </c>
      <c r="AN6640">
        <v>7.47</v>
      </c>
      <c r="AO6640">
        <v>10.195</v>
      </c>
      <c r="AP6640">
        <v>4.2210000000000001</v>
      </c>
      <c r="AQ6640">
        <v>1.9510000000000001</v>
      </c>
      <c r="AR6640">
        <v>1.9379999999999999</v>
      </c>
      <c r="AS6640">
        <v>4.0519999999999996</v>
      </c>
      <c r="AT6640">
        <v>5.8949999999999996</v>
      </c>
      <c r="AU6640">
        <v>-0.42299999999999999</v>
      </c>
      <c r="AV6640">
        <v>7.5510000000000002</v>
      </c>
      <c r="AW6640">
        <v>0.753</v>
      </c>
      <c r="AX6640">
        <v>1.103</v>
      </c>
      <c r="AY6640">
        <v>1.264</v>
      </c>
      <c r="AZ6640">
        <v>1.962</v>
      </c>
      <c r="BA6640">
        <v>1.367</v>
      </c>
      <c r="BB6640">
        <v>1.748</v>
      </c>
      <c r="BC6640">
        <v>2018</v>
      </c>
    </row>
    <row r="6641" spans="1:55" x14ac:dyDescent="0.25">
      <c r="A6641">
        <v>456</v>
      </c>
      <c r="B6641" t="s">
        <v>1590</v>
      </c>
      <c r="C6641" t="s">
        <v>311</v>
      </c>
      <c r="D6641" t="s">
        <v>1591</v>
      </c>
      <c r="E6641" t="s">
        <v>312</v>
      </c>
      <c r="F6641" t="s">
        <v>313</v>
      </c>
      <c r="G6641" t="s">
        <v>235</v>
      </c>
      <c r="I6641" t="s">
        <v>1594</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30.27</v>
      </c>
      <c r="V6641">
        <v>0.85</v>
      </c>
      <c r="W6641">
        <v>-1.966</v>
      </c>
      <c r="X6641">
        <v>0.222</v>
      </c>
      <c r="Y6641">
        <v>3.89</v>
      </c>
      <c r="Z6641">
        <v>-0.61099999999999999</v>
      </c>
      <c r="AA6641">
        <v>1.3779999999999999</v>
      </c>
      <c r="AB6641">
        <v>1.222</v>
      </c>
      <c r="AC6641">
        <v>-10.487</v>
      </c>
      <c r="AD6641">
        <v>5.8609999999999998</v>
      </c>
      <c r="AE6641">
        <v>-1.2490000000000001</v>
      </c>
      <c r="AF6641">
        <v>-9.4540000000000006</v>
      </c>
      <c r="AG6641">
        <v>21.731000000000002</v>
      </c>
      <c r="AH6641">
        <v>9.9329999999999998</v>
      </c>
      <c r="AI6641">
        <v>6.3819999999999997</v>
      </c>
      <c r="AJ6641">
        <v>-2.8000000000000001E-2</v>
      </c>
      <c r="AK6641">
        <v>2.0299999999999998</v>
      </c>
      <c r="AL6641">
        <v>4.0730000000000004</v>
      </c>
      <c r="AM6641">
        <v>-9.8580000000000005</v>
      </c>
      <c r="AN6641">
        <v>7.4080000000000004</v>
      </c>
      <c r="AO6641">
        <v>10.865</v>
      </c>
      <c r="AP6641">
        <v>5.3639999999999999</v>
      </c>
      <c r="AQ6641">
        <v>1.5509999999999999</v>
      </c>
      <c r="AR6641">
        <v>1.6679999999999999</v>
      </c>
      <c r="AS6641">
        <v>2.7959999999999998</v>
      </c>
      <c r="AT6641">
        <v>4.3319999999999999</v>
      </c>
      <c r="AU6641">
        <v>-0.96199999999999997</v>
      </c>
      <c r="AV6641">
        <v>8.1530000000000005</v>
      </c>
      <c r="AW6641">
        <v>0.379</v>
      </c>
      <c r="AX6641">
        <v>0.76600000000000001</v>
      </c>
      <c r="AY6641">
        <v>0.95</v>
      </c>
      <c r="AZ6641">
        <v>1.758</v>
      </c>
      <c r="BA6641">
        <v>1.071</v>
      </c>
      <c r="BB6641">
        <v>1.506</v>
      </c>
      <c r="BC6641">
        <v>2018</v>
      </c>
    </row>
    <row r="6642" spans="1:55" x14ac:dyDescent="0.25">
      <c r="A6642">
        <v>456</v>
      </c>
      <c r="B6642" t="s">
        <v>1590</v>
      </c>
      <c r="C6642" t="s">
        <v>314</v>
      </c>
      <c r="D6642" t="s">
        <v>1591</v>
      </c>
      <c r="E6642" t="s">
        <v>315</v>
      </c>
      <c r="F6642" t="s">
        <v>316</v>
      </c>
      <c r="G6642" t="s">
        <v>317</v>
      </c>
      <c r="I6642" t="s">
        <v>1595</v>
      </c>
      <c r="J6642" t="s">
        <v>232</v>
      </c>
      <c r="K6642" t="s">
        <v>232</v>
      </c>
      <c r="L6642" t="s">
        <v>232</v>
      </c>
      <c r="M6642" t="s">
        <v>232</v>
      </c>
      <c r="N6642" t="s">
        <v>232</v>
      </c>
      <c r="O6642" t="s">
        <v>232</v>
      </c>
      <c r="P6642" t="s">
        <v>232</v>
      </c>
      <c r="Q6642" t="s">
        <v>232</v>
      </c>
      <c r="R6642" t="s">
        <v>232</v>
      </c>
      <c r="S6642" t="s">
        <v>232</v>
      </c>
      <c r="T6642" t="s">
        <v>232</v>
      </c>
      <c r="U6642" t="s">
        <v>232</v>
      </c>
      <c r="V6642" t="s">
        <v>232</v>
      </c>
      <c r="W6642" t="s">
        <v>232</v>
      </c>
      <c r="X6642" t="s">
        <v>232</v>
      </c>
      <c r="Y6642" t="s">
        <v>232</v>
      </c>
      <c r="Z6642" t="s">
        <v>232</v>
      </c>
      <c r="AA6642" t="s">
        <v>232</v>
      </c>
      <c r="AB6642" t="s">
        <v>232</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t="s">
        <v>232</v>
      </c>
      <c r="AW6642" t="s">
        <v>232</v>
      </c>
      <c r="AX6642" t="s">
        <v>232</v>
      </c>
      <c r="AY6642" t="s">
        <v>232</v>
      </c>
      <c r="AZ6642" t="s">
        <v>232</v>
      </c>
      <c r="BA6642" t="s">
        <v>232</v>
      </c>
      <c r="BB6642" t="s">
        <v>232</v>
      </c>
      <c r="BC6642">
        <v>2018</v>
      </c>
    </row>
    <row r="6643" spans="1:55" x14ac:dyDescent="0.25">
      <c r="A6643">
        <v>456</v>
      </c>
      <c r="B6643" t="s">
        <v>1590</v>
      </c>
      <c r="C6643" t="s">
        <v>318</v>
      </c>
      <c r="D6643" t="s">
        <v>1591</v>
      </c>
      <c r="E6643" t="s">
        <v>319</v>
      </c>
      <c r="F6643" t="s">
        <v>320</v>
      </c>
      <c r="G6643" t="s">
        <v>321</v>
      </c>
      <c r="H6643" t="s">
        <v>322</v>
      </c>
    </row>
    <row r="6644" spans="1:55" x14ac:dyDescent="0.25">
      <c r="A6644">
        <v>456</v>
      </c>
      <c r="B6644" t="s">
        <v>1590</v>
      </c>
      <c r="C6644" t="s">
        <v>323</v>
      </c>
      <c r="D6644" t="s">
        <v>1591</v>
      </c>
      <c r="E6644" t="s">
        <v>324</v>
      </c>
      <c r="F6644" t="s">
        <v>325</v>
      </c>
      <c r="G6644" t="s">
        <v>321</v>
      </c>
      <c r="H6644" t="s">
        <v>322</v>
      </c>
      <c r="I6644" t="s">
        <v>1596</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30.77</v>
      </c>
      <c r="AS6644">
        <v>31.015999999999998</v>
      </c>
      <c r="AT6644">
        <v>31.742999999999999</v>
      </c>
      <c r="AU6644">
        <v>32.552</v>
      </c>
      <c r="AV6644">
        <v>33.203000000000003</v>
      </c>
      <c r="AW6644">
        <v>33.866999999999997</v>
      </c>
      <c r="AX6644">
        <v>34.545000000000002</v>
      </c>
      <c r="AY6644">
        <v>35.235999999999997</v>
      </c>
      <c r="AZ6644">
        <v>35.94</v>
      </c>
      <c r="BA6644">
        <v>36.658999999999999</v>
      </c>
      <c r="BB6644">
        <v>37.392000000000003</v>
      </c>
      <c r="BC6644">
        <v>2017</v>
      </c>
    </row>
    <row r="6645" spans="1:55" x14ac:dyDescent="0.25">
      <c r="A6645">
        <v>456</v>
      </c>
      <c r="B6645" t="s">
        <v>1590</v>
      </c>
      <c r="C6645" t="s">
        <v>327</v>
      </c>
      <c r="D6645" t="s">
        <v>1591</v>
      </c>
      <c r="E6645" t="s">
        <v>328</v>
      </c>
      <c r="F6645" t="s">
        <v>329</v>
      </c>
      <c r="G6645" t="s">
        <v>229</v>
      </c>
      <c r="H6645" t="s">
        <v>230</v>
      </c>
      <c r="I6645" t="s">
        <v>1597</v>
      </c>
      <c r="J6645" t="s">
        <v>232</v>
      </c>
      <c r="K6645" t="s">
        <v>232</v>
      </c>
      <c r="L6645" t="s">
        <v>232</v>
      </c>
      <c r="M6645" t="s">
        <v>232</v>
      </c>
      <c r="N6645" t="s">
        <v>232</v>
      </c>
      <c r="O6645" t="s">
        <v>232</v>
      </c>
      <c r="P6645" t="s">
        <v>232</v>
      </c>
      <c r="Q6645" t="s">
        <v>232</v>
      </c>
      <c r="R6645" t="s">
        <v>232</v>
      </c>
      <c r="S6645" t="s">
        <v>232</v>
      </c>
      <c r="T6645" t="s">
        <v>232</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52">
        <v>1100.96</v>
      </c>
      <c r="AM6645">
        <v>509.80500000000001</v>
      </c>
      <c r="AN6645">
        <v>740.87400000000002</v>
      </c>
      <c r="AO6645" s="52">
        <v>1117.53</v>
      </c>
      <c r="AP6645" s="52">
        <v>1246.54</v>
      </c>
      <c r="AQ6645" s="52">
        <v>1152.6099999999999</v>
      </c>
      <c r="AR6645" s="52">
        <v>1040.1400000000001</v>
      </c>
      <c r="AS6645">
        <v>612.69399999999996</v>
      </c>
      <c r="AT6645">
        <v>519.44899999999996</v>
      </c>
      <c r="AU6645">
        <v>621.505</v>
      </c>
      <c r="AV6645">
        <v>894.4</v>
      </c>
      <c r="AW6645">
        <v>893.45699999999999</v>
      </c>
      <c r="AX6645">
        <v>962.56399999999996</v>
      </c>
      <c r="AY6645">
        <v>938.60599999999999</v>
      </c>
      <c r="AZ6645">
        <v>956.85299999999995</v>
      </c>
      <c r="BA6645">
        <v>976.86099999999999</v>
      </c>
      <c r="BB6645" s="52">
        <v>1000.27</v>
      </c>
      <c r="BC6645">
        <v>2018</v>
      </c>
    </row>
    <row r="6646" spans="1:55" x14ac:dyDescent="0.25">
      <c r="A6646">
        <v>456</v>
      </c>
      <c r="B6646" t="s">
        <v>1590</v>
      </c>
      <c r="C6646" t="s">
        <v>331</v>
      </c>
      <c r="D6646" t="s">
        <v>1591</v>
      </c>
      <c r="E6646" t="s">
        <v>328</v>
      </c>
      <c r="F6646" t="s">
        <v>329</v>
      </c>
      <c r="G6646" t="s">
        <v>282</v>
      </c>
      <c r="I6646" t="s">
        <v>332</v>
      </c>
      <c r="J6646" t="s">
        <v>232</v>
      </c>
      <c r="K6646" t="s">
        <v>232</v>
      </c>
      <c r="L6646" t="s">
        <v>232</v>
      </c>
      <c r="M6646" t="s">
        <v>232</v>
      </c>
      <c r="N6646" t="s">
        <v>232</v>
      </c>
      <c r="O6646" t="s">
        <v>232</v>
      </c>
      <c r="P6646" t="s">
        <v>232</v>
      </c>
      <c r="Q6646" t="s">
        <v>232</v>
      </c>
      <c r="R6646" t="s">
        <v>232</v>
      </c>
      <c r="S6646" t="s">
        <v>232</v>
      </c>
      <c r="T6646" t="s">
        <v>232</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30.481000000000002</v>
      </c>
      <c r="AW6646">
        <v>31.256</v>
      </c>
      <c r="AX6646">
        <v>32.488999999999997</v>
      </c>
      <c r="AY6646">
        <v>30.619</v>
      </c>
      <c r="AZ6646">
        <v>30.105</v>
      </c>
      <c r="BA6646">
        <v>29.535</v>
      </c>
      <c r="BB6646">
        <v>29.003</v>
      </c>
      <c r="BC6646">
        <v>2018</v>
      </c>
    </row>
    <row r="6647" spans="1:55" x14ac:dyDescent="0.25">
      <c r="A6647">
        <v>456</v>
      </c>
      <c r="B6647" t="s">
        <v>1590</v>
      </c>
      <c r="C6647" t="s">
        <v>333</v>
      </c>
      <c r="D6647" t="s">
        <v>1591</v>
      </c>
      <c r="E6647" t="s">
        <v>334</v>
      </c>
      <c r="F6647" t="s">
        <v>335</v>
      </c>
      <c r="G6647" t="s">
        <v>229</v>
      </c>
      <c r="H6647" t="s">
        <v>230</v>
      </c>
      <c r="I6647" t="s">
        <v>1597</v>
      </c>
      <c r="J6647" t="s">
        <v>232</v>
      </c>
      <c r="K6647" t="s">
        <v>232</v>
      </c>
      <c r="L6647" t="s">
        <v>232</v>
      </c>
      <c r="M6647" t="s">
        <v>232</v>
      </c>
      <c r="N6647" t="s">
        <v>232</v>
      </c>
      <c r="O6647" t="s">
        <v>232</v>
      </c>
      <c r="P6647" t="s">
        <v>232</v>
      </c>
      <c r="Q6647" t="s">
        <v>232</v>
      </c>
      <c r="R6647" t="s">
        <v>232</v>
      </c>
      <c r="S6647" t="s">
        <v>232</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52">
        <v>1140.5999999999999</v>
      </c>
      <c r="AS6647" s="52">
        <v>1001.29</v>
      </c>
      <c r="AT6647">
        <v>935.51599999999996</v>
      </c>
      <c r="AU6647">
        <v>860</v>
      </c>
      <c r="AV6647" s="52">
        <v>1030.4000000000001</v>
      </c>
      <c r="AW6647" s="52">
        <v>1120.29</v>
      </c>
      <c r="AX6647" s="52">
        <v>1129.99</v>
      </c>
      <c r="AY6647" s="52">
        <v>1159.67</v>
      </c>
      <c r="AZ6647" s="52">
        <v>1171.98</v>
      </c>
      <c r="BA6647" s="52">
        <v>1191.46</v>
      </c>
      <c r="BB6647" s="52">
        <v>1222.45</v>
      </c>
      <c r="BC6647">
        <v>2018</v>
      </c>
    </row>
    <row r="6648" spans="1:55" x14ac:dyDescent="0.25">
      <c r="A6648">
        <v>456</v>
      </c>
      <c r="B6648" t="s">
        <v>1590</v>
      </c>
      <c r="C6648" t="s">
        <v>336</v>
      </c>
      <c r="D6648" t="s">
        <v>1591</v>
      </c>
      <c r="E6648" t="s">
        <v>334</v>
      </c>
      <c r="F6648" t="s">
        <v>335</v>
      </c>
      <c r="G6648" t="s">
        <v>282</v>
      </c>
      <c r="I6648" t="s">
        <v>337</v>
      </c>
      <c r="J6648" t="s">
        <v>232</v>
      </c>
      <c r="K6648" t="s">
        <v>232</v>
      </c>
      <c r="L6648" t="s">
        <v>232</v>
      </c>
      <c r="M6648" t="s">
        <v>232</v>
      </c>
      <c r="N6648" t="s">
        <v>232</v>
      </c>
      <c r="O6648" t="s">
        <v>232</v>
      </c>
      <c r="P6648" t="s">
        <v>232</v>
      </c>
      <c r="Q6648" t="s">
        <v>232</v>
      </c>
      <c r="R6648" t="s">
        <v>232</v>
      </c>
      <c r="S6648" t="s">
        <v>232</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35.116</v>
      </c>
      <c r="AW6648">
        <v>39.192</v>
      </c>
      <c r="AX6648">
        <v>38.14</v>
      </c>
      <c r="AY6648">
        <v>37.831000000000003</v>
      </c>
      <c r="AZ6648">
        <v>36.874000000000002</v>
      </c>
      <c r="BA6648">
        <v>36.024000000000001</v>
      </c>
      <c r="BB6648">
        <v>35.445</v>
      </c>
      <c r="BC6648">
        <v>2018</v>
      </c>
    </row>
    <row r="6649" spans="1:55" x14ac:dyDescent="0.25">
      <c r="A6649">
        <v>456</v>
      </c>
      <c r="B6649" t="s">
        <v>1590</v>
      </c>
      <c r="C6649" t="s">
        <v>338</v>
      </c>
      <c r="D6649" t="s">
        <v>1591</v>
      </c>
      <c r="E6649" t="s">
        <v>339</v>
      </c>
      <c r="F6649" t="s">
        <v>340</v>
      </c>
      <c r="G6649" t="s">
        <v>229</v>
      </c>
      <c r="H6649" t="s">
        <v>230</v>
      </c>
      <c r="I6649" t="s">
        <v>1597</v>
      </c>
      <c r="J6649" t="s">
        <v>232</v>
      </c>
      <c r="K6649" t="s">
        <v>232</v>
      </c>
      <c r="L6649" t="s">
        <v>232</v>
      </c>
      <c r="M6649" t="s">
        <v>232</v>
      </c>
      <c r="N6649" t="s">
        <v>232</v>
      </c>
      <c r="O6649" t="s">
        <v>232</v>
      </c>
      <c r="P6649" t="s">
        <v>232</v>
      </c>
      <c r="Q6649" t="s">
        <v>232</v>
      </c>
      <c r="R6649" t="s">
        <v>232</v>
      </c>
      <c r="S6649" t="s">
        <v>232</v>
      </c>
      <c r="T6649" t="s">
        <v>232</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-136</v>
      </c>
      <c r="AW6649">
        <v>-226.83500000000001</v>
      </c>
      <c r="AX6649">
        <v>-167.423</v>
      </c>
      <c r="AY6649">
        <v>-221.06399999999999</v>
      </c>
      <c r="AZ6649">
        <v>-215.12200000000001</v>
      </c>
      <c r="BA6649">
        <v>-214.601</v>
      </c>
      <c r="BB6649">
        <v>-222.179</v>
      </c>
      <c r="BC6649">
        <v>2018</v>
      </c>
    </row>
    <row r="6650" spans="1:55" x14ac:dyDescent="0.25">
      <c r="A6650">
        <v>456</v>
      </c>
      <c r="B6650" t="s">
        <v>1590</v>
      </c>
      <c r="C6650" t="s">
        <v>341</v>
      </c>
      <c r="D6650" t="s">
        <v>1591</v>
      </c>
      <c r="E6650" t="s">
        <v>339</v>
      </c>
      <c r="F6650" t="s">
        <v>340</v>
      </c>
      <c r="G6650" t="s">
        <v>282</v>
      </c>
      <c r="I6650" t="s">
        <v>342</v>
      </c>
      <c r="J6650" t="s">
        <v>232</v>
      </c>
      <c r="K6650" t="s">
        <v>232</v>
      </c>
      <c r="L6650" t="s">
        <v>232</v>
      </c>
      <c r="M6650" t="s">
        <v>232</v>
      </c>
      <c r="N6650" t="s">
        <v>232</v>
      </c>
      <c r="O6650" t="s">
        <v>232</v>
      </c>
      <c r="P6650" t="s">
        <v>232</v>
      </c>
      <c r="Q6650" t="s">
        <v>232</v>
      </c>
      <c r="R6650" t="s">
        <v>232</v>
      </c>
      <c r="S6650" t="s">
        <v>232</v>
      </c>
      <c r="T6650" t="s">
        <v>232</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-4.6349999999999998</v>
      </c>
      <c r="AW6650">
        <v>-7.9359999999999999</v>
      </c>
      <c r="AX6650">
        <v>-5.6509999999999998</v>
      </c>
      <c r="AY6650">
        <v>-7.2119999999999997</v>
      </c>
      <c r="AZ6650">
        <v>-6.7679999999999998</v>
      </c>
      <c r="BA6650">
        <v>-6.4880000000000004</v>
      </c>
      <c r="BB6650">
        <v>-6.4420000000000002</v>
      </c>
      <c r="BC6650">
        <v>2018</v>
      </c>
    </row>
    <row r="6651" spans="1:55" x14ac:dyDescent="0.25">
      <c r="A6651">
        <v>456</v>
      </c>
      <c r="B6651" t="s">
        <v>1590</v>
      </c>
      <c r="C6651" t="s">
        <v>343</v>
      </c>
      <c r="D6651" t="s">
        <v>1591</v>
      </c>
      <c r="E6651" t="s">
        <v>344</v>
      </c>
      <c r="F6651" t="s">
        <v>345</v>
      </c>
      <c r="G6651" t="s">
        <v>229</v>
      </c>
      <c r="H6651" t="s">
        <v>230</v>
      </c>
    </row>
    <row r="6652" spans="1:55" x14ac:dyDescent="0.25">
      <c r="A6652">
        <v>456</v>
      </c>
      <c r="B6652" t="s">
        <v>1590</v>
      </c>
      <c r="C6652" t="s">
        <v>346</v>
      </c>
      <c r="D6652" t="s">
        <v>1591</v>
      </c>
      <c r="E6652" t="s">
        <v>344</v>
      </c>
      <c r="F6652" t="s">
        <v>345</v>
      </c>
      <c r="G6652" t="s">
        <v>270</v>
      </c>
    </row>
    <row r="6653" spans="1:55" x14ac:dyDescent="0.25">
      <c r="A6653">
        <v>456</v>
      </c>
      <c r="B6653" t="s">
        <v>1590</v>
      </c>
      <c r="C6653" t="s">
        <v>347</v>
      </c>
      <c r="D6653" t="s">
        <v>1591</v>
      </c>
      <c r="E6653" t="s">
        <v>348</v>
      </c>
      <c r="F6653" t="s">
        <v>349</v>
      </c>
      <c r="G6653" t="s">
        <v>229</v>
      </c>
      <c r="H6653" t="s">
        <v>230</v>
      </c>
      <c r="I6653" t="s">
        <v>1597</v>
      </c>
      <c r="J6653" t="s">
        <v>232</v>
      </c>
      <c r="K6653" t="s">
        <v>232</v>
      </c>
      <c r="L6653" t="s">
        <v>232</v>
      </c>
      <c r="M6653" t="s">
        <v>232</v>
      </c>
      <c r="N6653" t="s">
        <v>232</v>
      </c>
      <c r="O6653" t="s">
        <v>232</v>
      </c>
      <c r="P6653" t="s">
        <v>232</v>
      </c>
      <c r="Q6653" t="s">
        <v>232</v>
      </c>
      <c r="R6653" t="s">
        <v>232</v>
      </c>
      <c r="S6653" t="s">
        <v>232</v>
      </c>
      <c r="T6653" t="s">
        <v>232</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-149.5</v>
      </c>
      <c r="AW6653">
        <v>-228.30799999999999</v>
      </c>
      <c r="AX6653">
        <v>-163.68199999999999</v>
      </c>
      <c r="AY6653">
        <v>-208.279</v>
      </c>
      <c r="AZ6653">
        <v>-194.67500000000001</v>
      </c>
      <c r="BA6653">
        <v>-184.339</v>
      </c>
      <c r="BB6653">
        <v>-181.76499999999999</v>
      </c>
      <c r="BC6653">
        <v>2018</v>
      </c>
    </row>
    <row r="6654" spans="1:55" x14ac:dyDescent="0.25">
      <c r="A6654">
        <v>456</v>
      </c>
      <c r="B6654" t="s">
        <v>1590</v>
      </c>
      <c r="C6654" t="s">
        <v>350</v>
      </c>
      <c r="D6654" t="s">
        <v>1591</v>
      </c>
      <c r="E6654" t="s">
        <v>348</v>
      </c>
      <c r="F6654" t="s">
        <v>349</v>
      </c>
      <c r="G6654" t="s">
        <v>282</v>
      </c>
      <c r="I6654" t="s">
        <v>351</v>
      </c>
      <c r="J6654" t="s">
        <v>232</v>
      </c>
      <c r="K6654" t="s">
        <v>232</v>
      </c>
      <c r="L6654" t="s">
        <v>232</v>
      </c>
      <c r="M6654" t="s">
        <v>232</v>
      </c>
      <c r="N6654" t="s">
        <v>232</v>
      </c>
      <c r="O6654" t="s">
        <v>232</v>
      </c>
      <c r="P6654" t="s">
        <v>232</v>
      </c>
      <c r="Q6654" t="s">
        <v>232</v>
      </c>
      <c r="R6654" t="s">
        <v>232</v>
      </c>
      <c r="S6654" t="s">
        <v>232</v>
      </c>
      <c r="T6654" t="s">
        <v>232</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-5.0949999999999998</v>
      </c>
      <c r="AW6654">
        <v>-7.9870000000000001</v>
      </c>
      <c r="AX6654">
        <v>-5.5250000000000004</v>
      </c>
      <c r="AY6654">
        <v>-6.7939999999999996</v>
      </c>
      <c r="AZ6654">
        <v>-6.125</v>
      </c>
      <c r="BA6654">
        <v>-5.5730000000000004</v>
      </c>
      <c r="BB6654">
        <v>-5.27</v>
      </c>
      <c r="BC6654">
        <v>2018</v>
      </c>
    </row>
    <row r="6655" spans="1:55" x14ac:dyDescent="0.25">
      <c r="A6655">
        <v>456</v>
      </c>
      <c r="B6655" t="s">
        <v>1590</v>
      </c>
      <c r="C6655" t="s">
        <v>352</v>
      </c>
      <c r="D6655" t="s">
        <v>1591</v>
      </c>
      <c r="E6655" t="s">
        <v>353</v>
      </c>
      <c r="F6655" t="s">
        <v>354</v>
      </c>
      <c r="G6655" t="s">
        <v>229</v>
      </c>
      <c r="H6655" t="s">
        <v>230</v>
      </c>
      <c r="I6655" t="s">
        <v>1597</v>
      </c>
      <c r="J6655" t="s">
        <v>232</v>
      </c>
      <c r="K6655" t="s">
        <v>232</v>
      </c>
      <c r="L6655" t="s">
        <v>232</v>
      </c>
      <c r="M6655" t="s">
        <v>232</v>
      </c>
      <c r="N6655" t="s">
        <v>232</v>
      </c>
      <c r="O6655" t="s">
        <v>232</v>
      </c>
      <c r="P6655" t="s">
        <v>232</v>
      </c>
      <c r="Q6655" t="s">
        <v>232</v>
      </c>
      <c r="R6655" t="s">
        <v>232</v>
      </c>
      <c r="S6655" t="s">
        <v>232</v>
      </c>
      <c r="T6655" t="s">
        <v>232</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271.35700000000003</v>
      </c>
      <c r="AJ6655">
        <v>80.486000000000004</v>
      </c>
      <c r="AK6655">
        <v>-169.613</v>
      </c>
      <c r="AL6655">
        <v>-748.39400000000001</v>
      </c>
      <c r="AM6655">
        <v>-632.47</v>
      </c>
      <c r="AN6655">
        <v>-746.47500000000002</v>
      </c>
      <c r="AO6655">
        <v>-947.86500000000001</v>
      </c>
      <c r="AP6655" s="52">
        <v>-1317.15</v>
      </c>
      <c r="AQ6655" s="52">
        <v>-1424.29</v>
      </c>
      <c r="AR6655" s="52">
        <v>-1334.65</v>
      </c>
      <c r="AS6655">
        <v>-881.00400000000002</v>
      </c>
      <c r="AT6655">
        <v>-413.935</v>
      </c>
      <c r="AU6655">
        <v>-198.28200000000001</v>
      </c>
      <c r="AV6655">
        <v>-2.5720000000000001</v>
      </c>
      <c r="AW6655">
        <v>251.26300000000001</v>
      </c>
      <c r="AX6655">
        <v>421.68599999999998</v>
      </c>
      <c r="AY6655">
        <v>642.75</v>
      </c>
      <c r="AZ6655">
        <v>857.87199999999996</v>
      </c>
      <c r="BA6655" s="52">
        <v>1072.47</v>
      </c>
      <c r="BB6655" s="52">
        <v>1294.6500000000001</v>
      </c>
      <c r="BC6655">
        <v>2018</v>
      </c>
    </row>
    <row r="6656" spans="1:55" x14ac:dyDescent="0.25">
      <c r="A6656">
        <v>456</v>
      </c>
      <c r="B6656" t="s">
        <v>1590</v>
      </c>
      <c r="C6656" t="s">
        <v>355</v>
      </c>
      <c r="D6656" t="s">
        <v>1591</v>
      </c>
      <c r="E6656" t="s">
        <v>353</v>
      </c>
      <c r="F6656" t="s">
        <v>354</v>
      </c>
      <c r="G6656" t="s">
        <v>282</v>
      </c>
      <c r="I6656" t="s">
        <v>379</v>
      </c>
      <c r="J6656" t="s">
        <v>232</v>
      </c>
      <c r="K6656" t="s">
        <v>232</v>
      </c>
      <c r="L6656" t="s">
        <v>232</v>
      </c>
      <c r="M6656" t="s">
        <v>232</v>
      </c>
      <c r="N6656" t="s">
        <v>232</v>
      </c>
      <c r="O6656" t="s">
        <v>232</v>
      </c>
      <c r="P6656" t="s">
        <v>232</v>
      </c>
      <c r="Q6656" t="s">
        <v>232</v>
      </c>
      <c r="R6656" t="s">
        <v>232</v>
      </c>
      <c r="S6656" t="s">
        <v>232</v>
      </c>
      <c r="T6656" t="s">
        <v>232</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22.047999999999998</v>
      </c>
      <c r="AJ6656">
        <v>5.702</v>
      </c>
      <c r="AK6656">
        <v>-10.881</v>
      </c>
      <c r="AL6656">
        <v>-38.393999999999998</v>
      </c>
      <c r="AM6656">
        <v>-39.305</v>
      </c>
      <c r="AN6656">
        <v>-37.686</v>
      </c>
      <c r="AO6656">
        <v>-37.655999999999999</v>
      </c>
      <c r="AP6656">
        <v>-47.723999999999997</v>
      </c>
      <c r="AQ6656">
        <v>-50.869</v>
      </c>
      <c r="AR6656">
        <v>-47.055999999999997</v>
      </c>
      <c r="AS6656">
        <v>-35.908000000000001</v>
      </c>
      <c r="AT6656">
        <v>-17.114999999999998</v>
      </c>
      <c r="AU6656">
        <v>-7.6790000000000003</v>
      </c>
      <c r="AV6656">
        <v>-8.7999999999999995E-2</v>
      </c>
      <c r="AW6656">
        <v>8.7899999999999991</v>
      </c>
      <c r="AX6656">
        <v>14.233000000000001</v>
      </c>
      <c r="AY6656">
        <v>20.968</v>
      </c>
      <c r="AZ6656">
        <v>26.991</v>
      </c>
      <c r="BA6656">
        <v>32.426000000000002</v>
      </c>
      <c r="BB6656">
        <v>37.539000000000001</v>
      </c>
      <c r="BC6656">
        <v>2018</v>
      </c>
    </row>
    <row r="6657" spans="1:55" x14ac:dyDescent="0.25">
      <c r="A6657">
        <v>456</v>
      </c>
      <c r="B6657" t="s">
        <v>1590</v>
      </c>
      <c r="C6657" t="s">
        <v>356</v>
      </c>
      <c r="D6657" t="s">
        <v>1591</v>
      </c>
      <c r="E6657" t="s">
        <v>357</v>
      </c>
      <c r="F6657" t="s">
        <v>358</v>
      </c>
      <c r="G6657" t="s">
        <v>229</v>
      </c>
      <c r="H6657" t="s">
        <v>230</v>
      </c>
      <c r="I6657" t="s">
        <v>1597</v>
      </c>
      <c r="J6657" t="s">
        <v>232</v>
      </c>
      <c r="K6657" t="s">
        <v>232</v>
      </c>
      <c r="L6657" t="s">
        <v>232</v>
      </c>
      <c r="M6657" t="s">
        <v>232</v>
      </c>
      <c r="N6657" t="s">
        <v>232</v>
      </c>
      <c r="O6657" t="s">
        <v>232</v>
      </c>
      <c r="P6657" t="s">
        <v>232</v>
      </c>
      <c r="Q6657" t="s">
        <v>232</v>
      </c>
      <c r="R6657" t="s">
        <v>232</v>
      </c>
      <c r="S6657" t="s">
        <v>232</v>
      </c>
      <c r="T6657" t="s">
        <v>232</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753.29499999999996</v>
      </c>
      <c r="AY6657">
        <v>847.37</v>
      </c>
      <c r="AZ6657">
        <v>893.495</v>
      </c>
      <c r="BA6657" s="52">
        <v>1072.47</v>
      </c>
      <c r="BB6657" s="52">
        <v>1294.6500000000001</v>
      </c>
      <c r="BC6657">
        <v>2018</v>
      </c>
    </row>
    <row r="6658" spans="1:55" x14ac:dyDescent="0.25">
      <c r="A6658">
        <v>456</v>
      </c>
      <c r="B6658" t="s">
        <v>1590</v>
      </c>
      <c r="C6658" t="s">
        <v>359</v>
      </c>
      <c r="D6658" t="s">
        <v>1591</v>
      </c>
      <c r="E6658" t="s">
        <v>357</v>
      </c>
      <c r="F6658" t="s">
        <v>358</v>
      </c>
      <c r="G6658" t="s">
        <v>282</v>
      </c>
      <c r="I6658" t="s">
        <v>360</v>
      </c>
      <c r="J6658" t="s">
        <v>232</v>
      </c>
      <c r="K6658" t="s">
        <v>232</v>
      </c>
      <c r="L6658" t="s">
        <v>232</v>
      </c>
      <c r="M6658" t="s">
        <v>232</v>
      </c>
      <c r="N6658" t="s">
        <v>232</v>
      </c>
      <c r="O6658" t="s">
        <v>232</v>
      </c>
      <c r="P6658" t="s">
        <v>232</v>
      </c>
      <c r="Q6658" t="s">
        <v>232</v>
      </c>
      <c r="R6658" t="s">
        <v>232</v>
      </c>
      <c r="S6658" t="s">
        <v>232</v>
      </c>
      <c r="T6658" t="s">
        <v>232</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19.077999999999999</v>
      </c>
      <c r="AW6658">
        <v>23.707999999999998</v>
      </c>
      <c r="AX6658">
        <v>25.425999999999998</v>
      </c>
      <c r="AY6658">
        <v>27.643000000000001</v>
      </c>
      <c r="AZ6658">
        <v>28.111999999999998</v>
      </c>
      <c r="BA6658">
        <v>32.426000000000002</v>
      </c>
      <c r="BB6658">
        <v>37.539000000000001</v>
      </c>
      <c r="BC6658">
        <v>2018</v>
      </c>
    </row>
    <row r="6659" spans="1:55" x14ac:dyDescent="0.25">
      <c r="A6659">
        <v>456</v>
      </c>
      <c r="B6659" t="s">
        <v>1590</v>
      </c>
      <c r="C6659" t="s">
        <v>361</v>
      </c>
      <c r="D6659" t="s">
        <v>1591</v>
      </c>
      <c r="E6659" t="s">
        <v>362</v>
      </c>
      <c r="F6659" t="s">
        <v>363</v>
      </c>
      <c r="G6659" t="s">
        <v>229</v>
      </c>
      <c r="H6659" t="s">
        <v>230</v>
      </c>
      <c r="I6659" t="s">
        <v>1597</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52">
        <v>1230.77</v>
      </c>
      <c r="AJ6659" s="52">
        <v>1411.49</v>
      </c>
      <c r="AK6659" s="52">
        <v>1558.83</v>
      </c>
      <c r="AL6659" s="52">
        <v>1949.24</v>
      </c>
      <c r="AM6659" s="52">
        <v>1609.12</v>
      </c>
      <c r="AN6659" s="52">
        <v>1980.78</v>
      </c>
      <c r="AO6659" s="52">
        <v>2517.15</v>
      </c>
      <c r="AP6659" s="52">
        <v>2759.91</v>
      </c>
      <c r="AQ6659" s="52">
        <v>2799.93</v>
      </c>
      <c r="AR6659" s="52">
        <v>2836.31</v>
      </c>
      <c r="AS6659" s="52">
        <v>2453.5100000000002</v>
      </c>
      <c r="AT6659" s="52">
        <v>2418.5100000000002</v>
      </c>
      <c r="AU6659" s="52">
        <v>2582.1999999999998</v>
      </c>
      <c r="AV6659" s="52">
        <v>2934.31</v>
      </c>
      <c r="AW6659" s="52">
        <v>2858.47</v>
      </c>
      <c r="AX6659" s="52">
        <v>2962.73</v>
      </c>
      <c r="AY6659" s="52">
        <v>3065.43</v>
      </c>
      <c r="AZ6659" s="52">
        <v>3178.33</v>
      </c>
      <c r="BA6659" s="52">
        <v>3307.45</v>
      </c>
      <c r="BB6659" s="52">
        <v>3448.83</v>
      </c>
      <c r="BC6659">
        <v>2018</v>
      </c>
    </row>
    <row r="6660" spans="1:55" x14ac:dyDescent="0.25">
      <c r="A6660">
        <v>456</v>
      </c>
      <c r="B6660" t="s">
        <v>1590</v>
      </c>
      <c r="C6660" t="s">
        <v>364</v>
      </c>
      <c r="D6660" t="s">
        <v>1591</v>
      </c>
      <c r="E6660" t="s">
        <v>365</v>
      </c>
      <c r="F6660" t="s">
        <v>366</v>
      </c>
      <c r="G6660" t="s">
        <v>242</v>
      </c>
      <c r="H6660" t="s">
        <v>230</v>
      </c>
      <c r="I6660" t="s">
        <v>1598</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90.088999999999999</v>
      </c>
      <c r="AJ6660">
        <v>99.131</v>
      </c>
      <c r="AK6660">
        <v>93.414000000000001</v>
      </c>
      <c r="AL6660">
        <v>132.322</v>
      </c>
      <c r="AM6660">
        <v>20.954999999999998</v>
      </c>
      <c r="AN6660">
        <v>66.751000000000005</v>
      </c>
      <c r="AO6660">
        <v>158.58199999999999</v>
      </c>
      <c r="AP6660">
        <v>164.76400000000001</v>
      </c>
      <c r="AQ6660">
        <v>135.44200000000001</v>
      </c>
      <c r="AR6660">
        <v>73.757999999999996</v>
      </c>
      <c r="AS6660">
        <v>-56.723999999999997</v>
      </c>
      <c r="AT6660">
        <v>-23.87</v>
      </c>
      <c r="AU6660">
        <v>9.6780000000000008</v>
      </c>
      <c r="AV6660">
        <v>65.162999999999997</v>
      </c>
      <c r="AW6660">
        <v>27.042999999999999</v>
      </c>
      <c r="AX6660">
        <v>21.922999999999998</v>
      </c>
      <c r="AY6660">
        <v>12.170999999999999</v>
      </c>
      <c r="AZ6660">
        <v>5.7759999999999998</v>
      </c>
      <c r="BA6660">
        <v>-1.2529999999999999</v>
      </c>
      <c r="BB6660">
        <v>-8.3149999999999995</v>
      </c>
      <c r="BC6660">
        <v>2018</v>
      </c>
    </row>
    <row r="6661" spans="1:55" x14ac:dyDescent="0.25">
      <c r="A6661">
        <v>456</v>
      </c>
      <c r="B6661" t="s">
        <v>1590</v>
      </c>
      <c r="C6661" t="s">
        <v>368</v>
      </c>
      <c r="D6661" t="s">
        <v>1591</v>
      </c>
      <c r="E6661" t="s">
        <v>365</v>
      </c>
      <c r="F6661" t="s">
        <v>366</v>
      </c>
      <c r="G6661" t="s">
        <v>282</v>
      </c>
      <c r="I6661" t="s">
        <v>369</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27.449000000000002</v>
      </c>
      <c r="AJ6661">
        <v>26.337</v>
      </c>
      <c r="AK6661">
        <v>22.472000000000001</v>
      </c>
      <c r="AL6661">
        <v>25.456</v>
      </c>
      <c r="AM6661">
        <v>4.883</v>
      </c>
      <c r="AN6661">
        <v>12.637</v>
      </c>
      <c r="AO6661">
        <v>23.625</v>
      </c>
      <c r="AP6661">
        <v>22.387</v>
      </c>
      <c r="AQ6661">
        <v>18.14</v>
      </c>
      <c r="AR6661">
        <v>9.7520000000000007</v>
      </c>
      <c r="AS6661">
        <v>-8.67</v>
      </c>
      <c r="AT6661">
        <v>-3.7010000000000001</v>
      </c>
      <c r="AU6661">
        <v>1.405</v>
      </c>
      <c r="AV6661">
        <v>8.3279999999999994</v>
      </c>
      <c r="AW6661">
        <v>3.548</v>
      </c>
      <c r="AX6661">
        <v>2.7749999999999999</v>
      </c>
      <c r="AY6661">
        <v>1.4890000000000001</v>
      </c>
      <c r="AZ6661">
        <v>0.68200000000000005</v>
      </c>
      <c r="BA6661">
        <v>-0.14199999999999999</v>
      </c>
      <c r="BB6661">
        <v>-0.90400000000000003</v>
      </c>
      <c r="BC6661">
        <v>2018</v>
      </c>
    </row>
    <row r="6662" spans="1:55" x14ac:dyDescent="0.25">
      <c r="A6662">
        <v>722</v>
      </c>
      <c r="B6662" t="s">
        <v>1599</v>
      </c>
      <c r="C6662" t="s">
        <v>225</v>
      </c>
      <c r="D6662" t="s">
        <v>1600</v>
      </c>
      <c r="E6662" t="s">
        <v>227</v>
      </c>
      <c r="F6662" t="s">
        <v>228</v>
      </c>
      <c r="G6662" t="s">
        <v>229</v>
      </c>
      <c r="H6662" t="s">
        <v>230</v>
      </c>
      <c r="I6662" t="s">
        <v>1601</v>
      </c>
      <c r="J6662" s="52">
        <v>3218.12</v>
      </c>
      <c r="K6662" s="52">
        <v>3381.26</v>
      </c>
      <c r="L6662" s="52">
        <v>3646.46</v>
      </c>
      <c r="M6662" s="52">
        <v>3452.23</v>
      </c>
      <c r="N6662" s="52">
        <v>3581.54</v>
      </c>
      <c r="O6662" s="52">
        <v>3699.14</v>
      </c>
      <c r="P6662" s="52">
        <v>3814.31</v>
      </c>
      <c r="Q6662" s="52">
        <v>4046.77</v>
      </c>
      <c r="R6662" s="52">
        <v>4022.79</v>
      </c>
      <c r="S6662" s="52">
        <v>4182.82</v>
      </c>
      <c r="T6662" s="52">
        <v>4154.55</v>
      </c>
      <c r="U6662" s="52">
        <v>4260.74</v>
      </c>
      <c r="V6662" s="52">
        <v>4313.68</v>
      </c>
      <c r="W6662" s="52">
        <v>4369.8</v>
      </c>
      <c r="X6662" s="52">
        <v>4369.04</v>
      </c>
      <c r="Y6662" s="52">
        <v>4603.37</v>
      </c>
      <c r="Z6662" s="52">
        <v>4696</v>
      </c>
      <c r="AA6662" s="52">
        <v>4842.7</v>
      </c>
      <c r="AB6662" s="52">
        <v>5128.3599999999997</v>
      </c>
      <c r="AC6662" s="52">
        <v>5453.86</v>
      </c>
      <c r="AD6662" s="52">
        <v>5628.33</v>
      </c>
      <c r="AE6662" s="52">
        <v>5886.15</v>
      </c>
      <c r="AF6662" s="52">
        <v>5924.7</v>
      </c>
      <c r="AG6662" s="52">
        <v>6320.66</v>
      </c>
      <c r="AH6662" s="52">
        <v>6691.73</v>
      </c>
      <c r="AI6662" s="52">
        <v>7067.98</v>
      </c>
      <c r="AJ6662" s="52">
        <v>7241.96</v>
      </c>
      <c r="AK6662" s="52">
        <v>7599.61</v>
      </c>
      <c r="AL6662" s="52">
        <v>7907.87</v>
      </c>
      <c r="AM6662" s="52">
        <v>8073.35</v>
      </c>
      <c r="AN6662" s="52">
        <v>8360.98</v>
      </c>
      <c r="AO6662" s="52">
        <v>8482.92</v>
      </c>
      <c r="AP6662" s="52">
        <v>8917.02</v>
      </c>
      <c r="AQ6662" s="52">
        <v>9168.67</v>
      </c>
      <c r="AR6662" s="52">
        <v>9775.0400000000009</v>
      </c>
      <c r="AS6662" s="52">
        <v>10397.42</v>
      </c>
      <c r="AT6662" s="52">
        <v>11045.02</v>
      </c>
      <c r="AU6662" s="52">
        <v>11841.55</v>
      </c>
      <c r="AV6662" s="52">
        <v>12570.5</v>
      </c>
      <c r="AW6662" s="52">
        <v>13441.61</v>
      </c>
      <c r="AX6662" s="52">
        <v>14447.58</v>
      </c>
      <c r="AY6662" s="52">
        <v>15471.21</v>
      </c>
      <c r="AZ6662" s="52">
        <v>17258.37</v>
      </c>
      <c r="BA6662" s="52">
        <v>19044.62</v>
      </c>
      <c r="BB6662" s="52">
        <v>20184.02</v>
      </c>
      <c r="BC6662">
        <v>2018</v>
      </c>
    </row>
    <row r="6663" spans="1:55" x14ac:dyDescent="0.25">
      <c r="A6663">
        <v>722</v>
      </c>
      <c r="B6663" t="s">
        <v>1599</v>
      </c>
      <c r="C6663" t="s">
        <v>233</v>
      </c>
      <c r="D6663" t="s">
        <v>1600</v>
      </c>
      <c r="E6663" t="s">
        <v>227</v>
      </c>
      <c r="F6663" t="s">
        <v>234</v>
      </c>
      <c r="G6663" t="s">
        <v>235</v>
      </c>
      <c r="I6663" t="s">
        <v>236</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6.2279999999999998</v>
      </c>
      <c r="AU6663">
        <v>7.2119999999999997</v>
      </c>
      <c r="AV6663">
        <v>6.1559999999999997</v>
      </c>
      <c r="AW6663">
        <v>6.93</v>
      </c>
      <c r="AX6663">
        <v>7.484</v>
      </c>
      <c r="AY6663">
        <v>7.085</v>
      </c>
      <c r="AZ6663">
        <v>11.552</v>
      </c>
      <c r="BA6663">
        <v>10.35</v>
      </c>
      <c r="BB6663">
        <v>5.9829999999999997</v>
      </c>
      <c r="BC6663">
        <v>2018</v>
      </c>
    </row>
    <row r="6664" spans="1:55" x14ac:dyDescent="0.25">
      <c r="A6664">
        <v>722</v>
      </c>
      <c r="B6664" t="s">
        <v>1599</v>
      </c>
      <c r="C6664" t="s">
        <v>237</v>
      </c>
      <c r="D6664" t="s">
        <v>1600</v>
      </c>
      <c r="E6664" t="s">
        <v>238</v>
      </c>
      <c r="F6664" t="s">
        <v>239</v>
      </c>
      <c r="G6664" t="s">
        <v>229</v>
      </c>
      <c r="H6664" t="s">
        <v>230</v>
      </c>
      <c r="I6664" t="s">
        <v>1601</v>
      </c>
      <c r="J6664">
        <v>937.03599999999994</v>
      </c>
      <c r="K6664" s="52">
        <v>1092.82</v>
      </c>
      <c r="L6664" s="52">
        <v>1293.6400000000001</v>
      </c>
      <c r="M6664" s="52">
        <v>1338.32</v>
      </c>
      <c r="N6664" s="52">
        <v>1496.63</v>
      </c>
      <c r="O6664" s="52">
        <v>1684.76</v>
      </c>
      <c r="P6664" s="52">
        <v>1836.89</v>
      </c>
      <c r="Q6664" s="52">
        <v>1917.84</v>
      </c>
      <c r="R6664" s="52">
        <v>1879.74</v>
      </c>
      <c r="S6664" s="52">
        <v>1984.17</v>
      </c>
      <c r="T6664" s="52">
        <v>1970.41</v>
      </c>
      <c r="U6664" s="52">
        <v>2006.13</v>
      </c>
      <c r="V6664" s="52">
        <v>2012.19</v>
      </c>
      <c r="W6664" s="52">
        <v>2035.72</v>
      </c>
      <c r="X6664" s="52">
        <v>2725.18</v>
      </c>
      <c r="Y6664" s="52">
        <v>3082.9</v>
      </c>
      <c r="Z6664" s="52">
        <v>3280.68</v>
      </c>
      <c r="AA6664" s="52">
        <v>3452.55</v>
      </c>
      <c r="AB6664" s="52">
        <v>3756.97</v>
      </c>
      <c r="AC6664" s="52">
        <v>4009.56</v>
      </c>
      <c r="AD6664" s="52">
        <v>4235.1899999999996</v>
      </c>
      <c r="AE6664" s="52">
        <v>4526.4399999999996</v>
      </c>
      <c r="AF6664" s="52">
        <v>4706.42</v>
      </c>
      <c r="AG6664" s="52">
        <v>5046.7</v>
      </c>
      <c r="AH6664" s="52">
        <v>5371.31</v>
      </c>
      <c r="AI6664" s="52">
        <v>5814.19</v>
      </c>
      <c r="AJ6664" s="52">
        <v>6195.12</v>
      </c>
      <c r="AK6664" s="52">
        <v>6846.79</v>
      </c>
      <c r="AL6664" s="52">
        <v>7590.21</v>
      </c>
      <c r="AM6664" s="52">
        <v>7672.18</v>
      </c>
      <c r="AN6664" s="52">
        <v>8030.95</v>
      </c>
      <c r="AO6664" s="52">
        <v>8436.39</v>
      </c>
      <c r="AP6664" s="52">
        <v>9100.36</v>
      </c>
      <c r="AQ6664" s="52">
        <v>9367.09</v>
      </c>
      <c r="AR6664" s="52">
        <v>9775.0400000000009</v>
      </c>
      <c r="AS6664" s="52">
        <v>10508.65</v>
      </c>
      <c r="AT6664" s="52">
        <v>11251.68</v>
      </c>
      <c r="AU6664" s="52">
        <v>12278.2</v>
      </c>
      <c r="AV6664" s="52">
        <v>13339.87</v>
      </c>
      <c r="AW6664" s="52">
        <v>14524.18</v>
      </c>
      <c r="AX6664" s="52">
        <v>15924.39</v>
      </c>
      <c r="AY6664" s="52">
        <v>17267.87</v>
      </c>
      <c r="AZ6664" s="52">
        <v>19653.3</v>
      </c>
      <c r="BA6664" s="52">
        <v>21921.15</v>
      </c>
      <c r="BB6664" s="52">
        <v>23660.02</v>
      </c>
      <c r="BC6664">
        <v>2018</v>
      </c>
    </row>
    <row r="6665" spans="1:55" x14ac:dyDescent="0.25">
      <c r="A6665">
        <v>722</v>
      </c>
      <c r="B6665" t="s">
        <v>1599</v>
      </c>
      <c r="C6665" t="s">
        <v>240</v>
      </c>
      <c r="D6665" t="s">
        <v>1600</v>
      </c>
      <c r="E6665" t="s">
        <v>238</v>
      </c>
      <c r="F6665" t="s">
        <v>241</v>
      </c>
      <c r="G6665" t="s">
        <v>242</v>
      </c>
      <c r="H6665" t="s">
        <v>230</v>
      </c>
      <c r="I6665" t="s">
        <v>243</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5.9649999999999999</v>
      </c>
      <c r="AE6665">
        <v>6.1790000000000003</v>
      </c>
      <c r="AF6665">
        <v>6.7729999999999997</v>
      </c>
      <c r="AG6665">
        <v>8.6980000000000004</v>
      </c>
      <c r="AH6665">
        <v>10.178000000000001</v>
      </c>
      <c r="AI6665">
        <v>11.041</v>
      </c>
      <c r="AJ6665">
        <v>11.858000000000001</v>
      </c>
      <c r="AK6665">
        <v>14.307</v>
      </c>
      <c r="AL6665">
        <v>17.029</v>
      </c>
      <c r="AM6665">
        <v>16.29</v>
      </c>
      <c r="AN6665">
        <v>16.245000000000001</v>
      </c>
      <c r="AO6665">
        <v>17.895</v>
      </c>
      <c r="AP6665">
        <v>17.835000000000001</v>
      </c>
      <c r="AQ6665">
        <v>18.966000000000001</v>
      </c>
      <c r="AR6665">
        <v>19.802</v>
      </c>
      <c r="AS6665">
        <v>17.777000000000001</v>
      </c>
      <c r="AT6665">
        <v>18.981999999999999</v>
      </c>
      <c r="AU6665">
        <v>21.135000000000002</v>
      </c>
      <c r="AV6665">
        <v>24.027000000000001</v>
      </c>
      <c r="AW6665">
        <v>25.32</v>
      </c>
      <c r="AX6665">
        <v>28.062000000000001</v>
      </c>
      <c r="AY6665">
        <v>30.600999999999999</v>
      </c>
      <c r="AZ6665">
        <v>35.052999999999997</v>
      </c>
      <c r="BA6665">
        <v>39.259</v>
      </c>
      <c r="BB6665">
        <v>42.372999999999998</v>
      </c>
      <c r="BC6665">
        <v>2018</v>
      </c>
    </row>
    <row r="6666" spans="1:55" x14ac:dyDescent="0.25">
      <c r="A6666">
        <v>722</v>
      </c>
      <c r="B6666" t="s">
        <v>1599</v>
      </c>
      <c r="C6666" t="s">
        <v>244</v>
      </c>
      <c r="D6666" t="s">
        <v>1600</v>
      </c>
      <c r="E6666" t="s">
        <v>238</v>
      </c>
      <c r="F6666" t="s">
        <v>245</v>
      </c>
      <c r="G6666" t="s">
        <v>246</v>
      </c>
      <c r="H6666" t="s">
        <v>230</v>
      </c>
      <c r="I6666" t="s">
        <v>243</v>
      </c>
      <c r="J6666">
        <v>5.8360000000000003</v>
      </c>
      <c r="K6666">
        <v>6.7119999999999997</v>
      </c>
      <c r="L6666">
        <v>7.6849999999999996</v>
      </c>
      <c r="M6666">
        <v>7.5609999999999999</v>
      </c>
      <c r="N6666">
        <v>8.1270000000000007</v>
      </c>
      <c r="O6666">
        <v>8.6590000000000007</v>
      </c>
      <c r="P6666">
        <v>9.109</v>
      </c>
      <c r="Q6666">
        <v>9.9030000000000005</v>
      </c>
      <c r="R6666">
        <v>10.191000000000001</v>
      </c>
      <c r="S6666">
        <v>11.012</v>
      </c>
      <c r="T6666">
        <v>11.347</v>
      </c>
      <c r="U6666">
        <v>12.031000000000001</v>
      </c>
      <c r="V6666">
        <v>12.458</v>
      </c>
      <c r="W6666">
        <v>12.919</v>
      </c>
      <c r="X6666">
        <v>13.193</v>
      </c>
      <c r="Y6666">
        <v>14.192</v>
      </c>
      <c r="Z6666">
        <v>14.742000000000001</v>
      </c>
      <c r="AA6666">
        <v>15.465</v>
      </c>
      <c r="AB6666">
        <v>16.561</v>
      </c>
      <c r="AC6666">
        <v>17.867000000000001</v>
      </c>
      <c r="AD6666">
        <v>18.850999999999999</v>
      </c>
      <c r="AE6666">
        <v>20.146999999999998</v>
      </c>
      <c r="AF6666">
        <v>20.599</v>
      </c>
      <c r="AG6666">
        <v>22.384</v>
      </c>
      <c r="AH6666">
        <v>24.335999999999999</v>
      </c>
      <c r="AI6666">
        <v>26.504999999999999</v>
      </c>
      <c r="AJ6666">
        <v>27.98</v>
      </c>
      <c r="AK6666">
        <v>30.15</v>
      </c>
      <c r="AL6666">
        <v>31.983000000000001</v>
      </c>
      <c r="AM6666">
        <v>32.901000000000003</v>
      </c>
      <c r="AN6666">
        <v>34.470999999999997</v>
      </c>
      <c r="AO6666">
        <v>35.704000000000001</v>
      </c>
      <c r="AP6666">
        <v>38.250999999999998</v>
      </c>
      <c r="AQ6666">
        <v>40.020000000000003</v>
      </c>
      <c r="AR6666">
        <v>43.475000000000001</v>
      </c>
      <c r="AS6666">
        <v>46.737000000000002</v>
      </c>
      <c r="AT6666">
        <v>50.191000000000003</v>
      </c>
      <c r="AU6666">
        <v>54.832999999999998</v>
      </c>
      <c r="AV6666">
        <v>59.521000000000001</v>
      </c>
      <c r="AW6666">
        <v>64.778000000000006</v>
      </c>
      <c r="AX6666">
        <v>71.078999999999994</v>
      </c>
      <c r="AY6666">
        <v>77.697999999999993</v>
      </c>
      <c r="AZ6666">
        <v>88.466999999999999</v>
      </c>
      <c r="BA6666">
        <v>99.646000000000001</v>
      </c>
      <c r="BB6666">
        <v>107.818</v>
      </c>
      <c r="BC6666">
        <v>2018</v>
      </c>
    </row>
    <row r="6667" spans="1:55" x14ac:dyDescent="0.25">
      <c r="A6667">
        <v>722</v>
      </c>
      <c r="B6667" t="s">
        <v>1599</v>
      </c>
      <c r="C6667" t="s">
        <v>247</v>
      </c>
      <c r="D6667" t="s">
        <v>1600</v>
      </c>
      <c r="E6667" t="s">
        <v>248</v>
      </c>
      <c r="F6667" t="s">
        <v>249</v>
      </c>
      <c r="G6667" t="s">
        <v>250</v>
      </c>
      <c r="I6667" t="s">
        <v>251</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101.871</v>
      </c>
      <c r="AU6667">
        <v>103.687</v>
      </c>
      <c r="AV6667">
        <v>106.12</v>
      </c>
      <c r="AW6667">
        <v>108.054</v>
      </c>
      <c r="AX6667">
        <v>110.22199999999999</v>
      </c>
      <c r="AY6667">
        <v>111.613</v>
      </c>
      <c r="AZ6667">
        <v>113.877</v>
      </c>
      <c r="BA6667">
        <v>115.104</v>
      </c>
      <c r="BB6667">
        <v>117.22199999999999</v>
      </c>
      <c r="BC6667">
        <v>2018</v>
      </c>
    </row>
    <row r="6668" spans="1:55" x14ac:dyDescent="0.25">
      <c r="A6668">
        <v>722</v>
      </c>
      <c r="B6668" t="s">
        <v>1599</v>
      </c>
      <c r="C6668" t="s">
        <v>252</v>
      </c>
      <c r="D6668" t="s">
        <v>1600</v>
      </c>
      <c r="E6668" t="s">
        <v>253</v>
      </c>
      <c r="F6668" t="s">
        <v>254</v>
      </c>
      <c r="G6668" t="s">
        <v>229</v>
      </c>
      <c r="H6668" t="s">
        <v>220</v>
      </c>
      <c r="I6668" t="s">
        <v>255</v>
      </c>
      <c r="J6668" s="52">
        <v>566933.19999999995</v>
      </c>
      <c r="K6668" s="52">
        <v>579845.1</v>
      </c>
      <c r="L6668" s="52">
        <v>608157.80000000005</v>
      </c>
      <c r="M6668" s="52">
        <v>559519.73</v>
      </c>
      <c r="N6668" s="52">
        <v>563757.68999999994</v>
      </c>
      <c r="O6668" s="52">
        <v>565255.26</v>
      </c>
      <c r="P6668" s="52">
        <v>565584.93999999994</v>
      </c>
      <c r="Q6668" s="52">
        <v>582098.92000000004</v>
      </c>
      <c r="R6668" s="52">
        <v>561386.77</v>
      </c>
      <c r="S6668" s="52">
        <v>566612.5</v>
      </c>
      <c r="T6668" s="52">
        <v>546747.81999999995</v>
      </c>
      <c r="U6668" s="52">
        <v>545244.16000000003</v>
      </c>
      <c r="V6668" s="52">
        <v>537214.30000000005</v>
      </c>
      <c r="W6668" s="52">
        <v>528252.52</v>
      </c>
      <c r="X6668" s="52">
        <v>513269.34</v>
      </c>
      <c r="Y6668" s="52">
        <v>526303.52</v>
      </c>
      <c r="Z6668" s="52">
        <v>523284.46</v>
      </c>
      <c r="AA6668" s="52">
        <v>526579.11</v>
      </c>
      <c r="AB6668" s="52">
        <v>544504.19999999995</v>
      </c>
      <c r="AC6668" s="52">
        <v>565403.42000000004</v>
      </c>
      <c r="AD6668" s="52">
        <v>569435.02</v>
      </c>
      <c r="AE6668" s="52">
        <v>580803.79</v>
      </c>
      <c r="AF6668" s="52">
        <v>569854.4</v>
      </c>
      <c r="AG6668" s="52">
        <v>592321.61</v>
      </c>
      <c r="AH6668" s="52">
        <v>610785.29</v>
      </c>
      <c r="AI6668" s="52">
        <v>628194.11</v>
      </c>
      <c r="AJ6668" s="52">
        <v>626642.80000000005</v>
      </c>
      <c r="AK6668" s="52">
        <v>640044.56000000006</v>
      </c>
      <c r="AL6668" s="52">
        <v>647976.24</v>
      </c>
      <c r="AM6668" s="52">
        <v>643247.69999999995</v>
      </c>
      <c r="AN6668" s="52">
        <v>647323.72</v>
      </c>
      <c r="AO6668" s="52">
        <v>637769.67000000004</v>
      </c>
      <c r="AP6668" s="52">
        <v>650710.61</v>
      </c>
      <c r="AQ6668" s="52">
        <v>649324.44999999995</v>
      </c>
      <c r="AR6668" s="52">
        <v>672003.6</v>
      </c>
      <c r="AS6668" s="52">
        <v>694226.09</v>
      </c>
      <c r="AT6668" s="52">
        <v>716668.49</v>
      </c>
      <c r="AU6668" s="52">
        <v>747074.27</v>
      </c>
      <c r="AV6668" s="52">
        <v>771100.86</v>
      </c>
      <c r="AW6668" s="52">
        <v>801702.39</v>
      </c>
      <c r="AX6668" s="52">
        <v>837838.25</v>
      </c>
      <c r="AY6668" s="52">
        <v>872353.99</v>
      </c>
      <c r="AZ6668" s="52">
        <v>946175.29</v>
      </c>
      <c r="BA6668" s="52">
        <v>1015190.36</v>
      </c>
      <c r="BB6668" s="52">
        <v>1046130.94</v>
      </c>
      <c r="BC6668">
        <v>2017</v>
      </c>
    </row>
    <row r="6669" spans="1:55" x14ac:dyDescent="0.25">
      <c r="A6669">
        <v>722</v>
      </c>
      <c r="B6669" t="s">
        <v>1599</v>
      </c>
      <c r="C6669" t="s">
        <v>256</v>
      </c>
      <c r="D6669" t="s">
        <v>1600</v>
      </c>
      <c r="E6669" t="s">
        <v>253</v>
      </c>
      <c r="F6669" t="s">
        <v>257</v>
      </c>
      <c r="G6669" t="s">
        <v>258</v>
      </c>
      <c r="H6669" t="s">
        <v>220</v>
      </c>
      <c r="I6669" t="s">
        <v>255</v>
      </c>
      <c r="J6669" s="52">
        <v>2386.1799999999998</v>
      </c>
      <c r="K6669" s="52">
        <v>2440.5300000000002</v>
      </c>
      <c r="L6669" s="52">
        <v>2559.69</v>
      </c>
      <c r="M6669" s="52">
        <v>2354.98</v>
      </c>
      <c r="N6669" s="52">
        <v>2372.8200000000002</v>
      </c>
      <c r="O6669" s="52">
        <v>2379.12</v>
      </c>
      <c r="P6669" s="52">
        <v>2380.5100000000002</v>
      </c>
      <c r="Q6669" s="52">
        <v>2450.0100000000002</v>
      </c>
      <c r="R6669" s="52">
        <v>2362.84</v>
      </c>
      <c r="S6669" s="52">
        <v>2384.83</v>
      </c>
      <c r="T6669" s="52">
        <v>2301.2199999999998</v>
      </c>
      <c r="U6669" s="52">
        <v>2294.89</v>
      </c>
      <c r="V6669" s="52">
        <v>2261.1</v>
      </c>
      <c r="W6669" s="52">
        <v>2223.38</v>
      </c>
      <c r="X6669" s="52">
        <v>2160.31</v>
      </c>
      <c r="Y6669" s="52">
        <v>2215.17</v>
      </c>
      <c r="Z6669" s="52">
        <v>2202.4699999999998</v>
      </c>
      <c r="AA6669" s="52">
        <v>2216.33</v>
      </c>
      <c r="AB6669" s="52">
        <v>2291.7800000000002</v>
      </c>
      <c r="AC6669" s="52">
        <v>2379.7399999999998</v>
      </c>
      <c r="AD6669" s="52">
        <v>2396.71</v>
      </c>
      <c r="AE6669" s="52">
        <v>2444.56</v>
      </c>
      <c r="AF6669" s="52">
        <v>2398.48</v>
      </c>
      <c r="AG6669" s="52">
        <v>2493.04</v>
      </c>
      <c r="AH6669" s="52">
        <v>2570.75</v>
      </c>
      <c r="AI6669" s="52">
        <v>2644.02</v>
      </c>
      <c r="AJ6669" s="52">
        <v>2637.49</v>
      </c>
      <c r="AK6669" s="52">
        <v>2693.9</v>
      </c>
      <c r="AL6669" s="52">
        <v>2727.29</v>
      </c>
      <c r="AM6669" s="52">
        <v>2707.38</v>
      </c>
      <c r="AN6669" s="52">
        <v>2724.54</v>
      </c>
      <c r="AO6669" s="52">
        <v>2684.33</v>
      </c>
      <c r="AP6669" s="52">
        <v>2738.79</v>
      </c>
      <c r="AQ6669" s="52">
        <v>2732.96</v>
      </c>
      <c r="AR6669" s="52">
        <v>2828.41</v>
      </c>
      <c r="AS6669" s="52">
        <v>2921.95</v>
      </c>
      <c r="AT6669" s="52">
        <v>3016.41</v>
      </c>
      <c r="AU6669" s="52">
        <v>3144.38</v>
      </c>
      <c r="AV6669" s="52">
        <v>3245.51</v>
      </c>
      <c r="AW6669" s="52">
        <v>3374.31</v>
      </c>
      <c r="AX6669" s="52">
        <v>3526.4</v>
      </c>
      <c r="AY6669" s="52">
        <v>3671.67</v>
      </c>
      <c r="AZ6669" s="52">
        <v>3982.38</v>
      </c>
      <c r="BA6669" s="52">
        <v>4272.8599999999997</v>
      </c>
      <c r="BB6669" s="52">
        <v>4403.09</v>
      </c>
      <c r="BC6669">
        <v>2017</v>
      </c>
    </row>
    <row r="6670" spans="1:55" x14ac:dyDescent="0.25">
      <c r="A6670">
        <v>722</v>
      </c>
      <c r="B6670" t="s">
        <v>1599</v>
      </c>
      <c r="C6670" t="s">
        <v>259</v>
      </c>
      <c r="D6670" t="s">
        <v>1600</v>
      </c>
      <c r="E6670" t="s">
        <v>260</v>
      </c>
      <c r="F6670" t="s">
        <v>261</v>
      </c>
      <c r="G6670" t="s">
        <v>229</v>
      </c>
      <c r="H6670" t="s">
        <v>220</v>
      </c>
      <c r="I6670" t="s">
        <v>262</v>
      </c>
      <c r="J6670" s="52">
        <v>165076.78</v>
      </c>
      <c r="K6670" s="52">
        <v>187405.61</v>
      </c>
      <c r="L6670" s="52">
        <v>215754.56</v>
      </c>
      <c r="M6670" s="52">
        <v>216908.61</v>
      </c>
      <c r="N6670" s="52">
        <v>235579.41</v>
      </c>
      <c r="O6670" s="52">
        <v>257443.52</v>
      </c>
      <c r="P6670" s="52">
        <v>272373.45</v>
      </c>
      <c r="Q6670" s="52">
        <v>275867.7</v>
      </c>
      <c r="R6670" s="52">
        <v>262319.96000000002</v>
      </c>
      <c r="S6670" s="52">
        <v>268779.09000000003</v>
      </c>
      <c r="T6670" s="52">
        <v>259309.7</v>
      </c>
      <c r="U6670" s="52">
        <v>256723.79</v>
      </c>
      <c r="V6670" s="52">
        <v>250592.45</v>
      </c>
      <c r="W6670" s="52">
        <v>246092.63</v>
      </c>
      <c r="X6670" s="52">
        <v>320150.36</v>
      </c>
      <c r="Y6670" s="52">
        <v>352467.75</v>
      </c>
      <c r="Z6670" s="52">
        <v>365573.27</v>
      </c>
      <c r="AA6670" s="52">
        <v>375418.92</v>
      </c>
      <c r="AB6670" s="52">
        <v>398897.09</v>
      </c>
      <c r="AC6670" s="52">
        <v>415672.64</v>
      </c>
      <c r="AD6670" s="52">
        <v>428486.75</v>
      </c>
      <c r="AE6670" s="52">
        <v>446636.69</v>
      </c>
      <c r="AF6670" s="52">
        <v>452677.01</v>
      </c>
      <c r="AG6670" s="52">
        <v>472936.01</v>
      </c>
      <c r="AH6670" s="52">
        <v>490264.01</v>
      </c>
      <c r="AI6670" s="52">
        <v>516758.45</v>
      </c>
      <c r="AJ6670" s="52">
        <v>536060.36</v>
      </c>
      <c r="AK6670" s="52">
        <v>576641.96</v>
      </c>
      <c r="AL6670" s="52">
        <v>621946.27</v>
      </c>
      <c r="AM6670" s="52">
        <v>611284.69999999995</v>
      </c>
      <c r="AN6670" s="52">
        <v>621772.1</v>
      </c>
      <c r="AO6670" s="52">
        <v>634271.66</v>
      </c>
      <c r="AP6670" s="52">
        <v>664089.49</v>
      </c>
      <c r="AQ6670" s="52">
        <v>663376.5</v>
      </c>
      <c r="AR6670" s="52">
        <v>672003.6</v>
      </c>
      <c r="AS6670" s="52">
        <v>701652.82</v>
      </c>
      <c r="AT6670" s="52">
        <v>730077.65</v>
      </c>
      <c r="AU6670" s="52">
        <v>774621.89</v>
      </c>
      <c r="AV6670" s="52">
        <v>818295.16</v>
      </c>
      <c r="AW6670" s="52">
        <v>866270.16</v>
      </c>
      <c r="AX6670" s="52">
        <v>923480.97</v>
      </c>
      <c r="AY6670" s="52">
        <v>973660.07</v>
      </c>
      <c r="AZ6670" s="52">
        <v>1077474.96</v>
      </c>
      <c r="BA6670" s="52">
        <v>1168526.17</v>
      </c>
      <c r="BB6670" s="52">
        <v>1226291.1299999999</v>
      </c>
      <c r="BC6670">
        <v>2017</v>
      </c>
    </row>
    <row r="6671" spans="1:55" x14ac:dyDescent="0.25">
      <c r="A6671">
        <v>722</v>
      </c>
      <c r="B6671" t="s">
        <v>1599</v>
      </c>
      <c r="C6671" t="s">
        <v>263</v>
      </c>
      <c r="D6671" t="s">
        <v>1600</v>
      </c>
      <c r="E6671" t="s">
        <v>260</v>
      </c>
      <c r="F6671" t="s">
        <v>264</v>
      </c>
      <c r="G6671" t="s">
        <v>242</v>
      </c>
      <c r="H6671" t="s">
        <v>220</v>
      </c>
      <c r="I6671" t="s">
        <v>262</v>
      </c>
      <c r="J6671">
        <v>781.31799999999998</v>
      </c>
      <c r="K6671">
        <v>689.67600000000004</v>
      </c>
      <c r="L6671">
        <v>656.58699999999999</v>
      </c>
      <c r="M6671">
        <v>569.22400000000005</v>
      </c>
      <c r="N6671">
        <v>539.14499999999998</v>
      </c>
      <c r="O6671">
        <v>573.03899999999999</v>
      </c>
      <c r="P6671">
        <v>786.52499999999998</v>
      </c>
      <c r="Q6671">
        <v>917.90700000000004</v>
      </c>
      <c r="R6671">
        <v>880.71199999999999</v>
      </c>
      <c r="S6671">
        <v>842.54100000000005</v>
      </c>
      <c r="T6671">
        <v>952.41700000000003</v>
      </c>
      <c r="U6671">
        <v>910.029</v>
      </c>
      <c r="V6671">
        <v>946.73900000000003</v>
      </c>
      <c r="W6671">
        <v>869.09400000000005</v>
      </c>
      <c r="X6671">
        <v>576.64</v>
      </c>
      <c r="Y6671">
        <v>706.20699999999999</v>
      </c>
      <c r="Z6671">
        <v>714.63499999999999</v>
      </c>
      <c r="AA6671">
        <v>643.17100000000005</v>
      </c>
      <c r="AB6671">
        <v>679.9</v>
      </c>
      <c r="AC6671">
        <v>676.01199999999994</v>
      </c>
      <c r="AD6671">
        <v>603.47199999999998</v>
      </c>
      <c r="AE6671">
        <v>609.71600000000001</v>
      </c>
      <c r="AF6671">
        <v>651.45399999999995</v>
      </c>
      <c r="AG6671">
        <v>815.154</v>
      </c>
      <c r="AH6671">
        <v>928.96400000000006</v>
      </c>
      <c r="AI6671">
        <v>981.30799999999999</v>
      </c>
      <c r="AJ6671" s="52">
        <v>1026.0999999999999</v>
      </c>
      <c r="AK6671" s="52">
        <v>1204.9100000000001</v>
      </c>
      <c r="AL6671" s="52">
        <v>1395.41</v>
      </c>
      <c r="AM6671" s="52">
        <v>1297.94</v>
      </c>
      <c r="AN6671" s="52">
        <v>1257.74</v>
      </c>
      <c r="AO6671" s="52">
        <v>1345.41</v>
      </c>
      <c r="AP6671" s="52">
        <v>1301.51</v>
      </c>
      <c r="AQ6671" s="52">
        <v>1343.18</v>
      </c>
      <c r="AR6671" s="52">
        <v>1361.35</v>
      </c>
      <c r="AS6671" s="52">
        <v>1186.93</v>
      </c>
      <c r="AT6671" s="52">
        <v>1231.6500000000001</v>
      </c>
      <c r="AU6671" s="52">
        <v>1333.42</v>
      </c>
      <c r="AV6671" s="52">
        <v>1473.84</v>
      </c>
      <c r="AW6671" s="52">
        <v>1510.2</v>
      </c>
      <c r="AX6671" s="52">
        <v>1627.33</v>
      </c>
      <c r="AY6671" s="52">
        <v>1725.46</v>
      </c>
      <c r="AZ6671" s="52">
        <v>1921.78</v>
      </c>
      <c r="BA6671" s="52">
        <v>2092.75</v>
      </c>
      <c r="BB6671" s="52">
        <v>2196.1999999999998</v>
      </c>
      <c r="BC6671">
        <v>2017</v>
      </c>
    </row>
    <row r="6672" spans="1:55" x14ac:dyDescent="0.25">
      <c r="A6672">
        <v>722</v>
      </c>
      <c r="B6672" t="s">
        <v>1599</v>
      </c>
      <c r="C6672" t="s">
        <v>265</v>
      </c>
      <c r="D6672" t="s">
        <v>1600</v>
      </c>
      <c r="E6672" t="s">
        <v>260</v>
      </c>
      <c r="F6672" t="s">
        <v>266</v>
      </c>
      <c r="G6672" t="s">
        <v>246</v>
      </c>
      <c r="H6672" t="s">
        <v>220</v>
      </c>
      <c r="I6672" t="s">
        <v>262</v>
      </c>
      <c r="J6672" s="52">
        <v>1028.06</v>
      </c>
      <c r="K6672" s="52">
        <v>1150.96</v>
      </c>
      <c r="L6672" s="52">
        <v>1281.74</v>
      </c>
      <c r="M6672" s="52">
        <v>1225.42</v>
      </c>
      <c r="N6672" s="52">
        <v>1279.25</v>
      </c>
      <c r="O6672" s="52">
        <v>1323.22</v>
      </c>
      <c r="P6672" s="52">
        <v>1350.64</v>
      </c>
      <c r="Q6672" s="52">
        <v>1424.46</v>
      </c>
      <c r="R6672" s="52">
        <v>1422.22</v>
      </c>
      <c r="S6672" s="52">
        <v>1491.74</v>
      </c>
      <c r="T6672" s="52">
        <v>1493.32</v>
      </c>
      <c r="U6672" s="52">
        <v>1539.58</v>
      </c>
      <c r="V6672" s="52">
        <v>1551.47</v>
      </c>
      <c r="W6672" s="52">
        <v>1561.74</v>
      </c>
      <c r="X6672" s="52">
        <v>1549.84</v>
      </c>
      <c r="Y6672" s="52">
        <v>1622.52</v>
      </c>
      <c r="Z6672" s="52">
        <v>1642.75</v>
      </c>
      <c r="AA6672" s="52">
        <v>1681.6</v>
      </c>
      <c r="AB6672" s="52">
        <v>1758.42</v>
      </c>
      <c r="AC6672" s="52">
        <v>1852.28</v>
      </c>
      <c r="AD6672" s="52">
        <v>1907.18</v>
      </c>
      <c r="AE6672" s="52">
        <v>1987.92</v>
      </c>
      <c r="AF6672" s="52">
        <v>1981.3</v>
      </c>
      <c r="AG6672" s="52">
        <v>2097.66</v>
      </c>
      <c r="AH6672" s="52">
        <v>2221.2800000000002</v>
      </c>
      <c r="AI6672" s="52">
        <v>2355.75</v>
      </c>
      <c r="AJ6672" s="52">
        <v>2421.0500000000002</v>
      </c>
      <c r="AK6672" s="52">
        <v>2539.2600000000002</v>
      </c>
      <c r="AL6672" s="52">
        <v>2620.73</v>
      </c>
      <c r="AM6672" s="52">
        <v>2621.44</v>
      </c>
      <c r="AN6672" s="52">
        <v>2668.79</v>
      </c>
      <c r="AO6672" s="52">
        <v>2684.33</v>
      </c>
      <c r="AP6672" s="52">
        <v>2791.33</v>
      </c>
      <c r="AQ6672" s="52">
        <v>2834.25</v>
      </c>
      <c r="AR6672" s="52">
        <v>2988.74</v>
      </c>
      <c r="AS6672" s="52">
        <v>3120.6</v>
      </c>
      <c r="AT6672" s="52">
        <v>3256.69</v>
      </c>
      <c r="AU6672" s="52">
        <v>3459.4</v>
      </c>
      <c r="AV6672" s="52">
        <v>3651.16</v>
      </c>
      <c r="AW6672" s="52">
        <v>3863.56</v>
      </c>
      <c r="AX6672" s="52">
        <v>4122.01</v>
      </c>
      <c r="AY6672" s="52">
        <v>4381.05</v>
      </c>
      <c r="AZ6672" s="52">
        <v>4850.1099999999997</v>
      </c>
      <c r="BA6672" s="52">
        <v>5311.72</v>
      </c>
      <c r="BB6672" s="52">
        <v>5588.16</v>
      </c>
      <c r="BC6672">
        <v>2017</v>
      </c>
    </row>
    <row r="6673" spans="1:55" x14ac:dyDescent="0.25">
      <c r="A6673">
        <v>722</v>
      </c>
      <c r="B6673" t="s">
        <v>1599</v>
      </c>
      <c r="C6673" t="s">
        <v>267</v>
      </c>
      <c r="D6673" t="s">
        <v>1600</v>
      </c>
      <c r="E6673" t="s">
        <v>268</v>
      </c>
      <c r="F6673" t="s">
        <v>269</v>
      </c>
      <c r="G6673" t="s">
        <v>270</v>
      </c>
    </row>
    <row r="6674" spans="1:55" x14ac:dyDescent="0.25">
      <c r="A6674">
        <v>722</v>
      </c>
      <c r="B6674" t="s">
        <v>1599</v>
      </c>
      <c r="C6674" t="s">
        <v>271</v>
      </c>
      <c r="D6674" t="s">
        <v>1600</v>
      </c>
      <c r="E6674" t="s">
        <v>272</v>
      </c>
      <c r="F6674" t="s">
        <v>273</v>
      </c>
      <c r="G6674" t="s">
        <v>274</v>
      </c>
      <c r="I6674" t="s">
        <v>243</v>
      </c>
      <c r="J6674">
        <v>4.3999999999999997E-2</v>
      </c>
      <c r="K6674">
        <v>4.4999999999999998E-2</v>
      </c>
      <c r="L6674">
        <v>4.9000000000000002E-2</v>
      </c>
      <c r="M6674">
        <v>4.4999999999999998E-2</v>
      </c>
      <c r="N6674">
        <v>4.4999999999999998E-2</v>
      </c>
      <c r="O6674">
        <v>4.4999999999999998E-2</v>
      </c>
      <c r="P6674">
        <v>4.4999999999999998E-2</v>
      </c>
      <c r="Q6674">
        <v>4.5999999999999999E-2</v>
      </c>
      <c r="R6674">
        <v>4.2999999999999997E-2</v>
      </c>
      <c r="S6674">
        <v>4.2999999999999997E-2</v>
      </c>
      <c r="T6674">
        <v>4.1000000000000002E-2</v>
      </c>
      <c r="U6674">
        <v>4.2000000000000003E-2</v>
      </c>
      <c r="V6674">
        <v>3.7999999999999999E-2</v>
      </c>
      <c r="W6674">
        <v>3.7999999999999999E-2</v>
      </c>
      <c r="X6674">
        <v>3.5999999999999997E-2</v>
      </c>
      <c r="Y6674">
        <v>3.6999999999999998E-2</v>
      </c>
      <c r="Z6674">
        <v>3.5999999999999997E-2</v>
      </c>
      <c r="AA6674">
        <v>3.5999999999999997E-2</v>
      </c>
      <c r="AB6674">
        <v>3.6999999999999998E-2</v>
      </c>
      <c r="AC6674">
        <v>3.7999999999999999E-2</v>
      </c>
      <c r="AD6674">
        <v>3.7999999999999999E-2</v>
      </c>
      <c r="AE6674">
        <v>3.7999999999999999E-2</v>
      </c>
      <c r="AF6674">
        <v>3.7999999999999999E-2</v>
      </c>
      <c r="AG6674">
        <v>3.9E-2</v>
      </c>
      <c r="AH6674">
        <v>3.9E-2</v>
      </c>
      <c r="AI6674">
        <v>3.9E-2</v>
      </c>
      <c r="AJ6674">
        <v>3.7999999999999999E-2</v>
      </c>
      <c r="AK6674">
        <v>3.7999999999999999E-2</v>
      </c>
      <c r="AL6674">
        <v>3.7999999999999999E-2</v>
      </c>
      <c r="AM6674">
        <v>3.9E-2</v>
      </c>
      <c r="AN6674">
        <v>3.9E-2</v>
      </c>
      <c r="AO6674">
        <v>3.7999999999999999E-2</v>
      </c>
      <c r="AP6674">
        <v>3.7999999999999999E-2</v>
      </c>
      <c r="AQ6674">
        <v>3.7999999999999999E-2</v>
      </c>
      <c r="AR6674">
        <v>3.9E-2</v>
      </c>
      <c r="AS6674">
        <v>0.04</v>
      </c>
      <c r="AT6674">
        <v>4.2000000000000003E-2</v>
      </c>
      <c r="AU6674">
        <v>4.2999999999999997E-2</v>
      </c>
      <c r="AV6674">
        <v>4.3999999999999997E-2</v>
      </c>
      <c r="AW6674">
        <v>4.5999999999999999E-2</v>
      </c>
      <c r="AX6674">
        <v>4.7E-2</v>
      </c>
      <c r="AY6674">
        <v>4.9000000000000002E-2</v>
      </c>
      <c r="AZ6674">
        <v>5.2999999999999999E-2</v>
      </c>
      <c r="BA6674">
        <v>5.6000000000000001E-2</v>
      </c>
      <c r="BB6674">
        <v>5.7000000000000002E-2</v>
      </c>
      <c r="BC6674">
        <v>2018</v>
      </c>
    </row>
    <row r="6675" spans="1:55" x14ac:dyDescent="0.25">
      <c r="A6675">
        <v>722</v>
      </c>
      <c r="B6675" t="s">
        <v>1599</v>
      </c>
      <c r="C6675" t="s">
        <v>275</v>
      </c>
      <c r="D6675" t="s">
        <v>1600</v>
      </c>
      <c r="E6675" t="s">
        <v>276</v>
      </c>
      <c r="F6675" t="s">
        <v>277</v>
      </c>
      <c r="G6675" t="s">
        <v>278</v>
      </c>
      <c r="I6675" t="s">
        <v>243</v>
      </c>
      <c r="J6675">
        <v>160.571</v>
      </c>
      <c r="K6675">
        <v>162.82599999999999</v>
      </c>
      <c r="L6675">
        <v>168.32900000000001</v>
      </c>
      <c r="M6675">
        <v>177.00800000000001</v>
      </c>
      <c r="N6675">
        <v>184.154</v>
      </c>
      <c r="O6675">
        <v>194.559</v>
      </c>
      <c r="P6675">
        <v>201.66200000000001</v>
      </c>
      <c r="Q6675">
        <v>193.66499999999999</v>
      </c>
      <c r="R6675">
        <v>184.44399999999999</v>
      </c>
      <c r="S6675">
        <v>180.178</v>
      </c>
      <c r="T6675">
        <v>173.64699999999999</v>
      </c>
      <c r="U6675">
        <v>166.75</v>
      </c>
      <c r="V6675">
        <v>161.51900000000001</v>
      </c>
      <c r="W6675">
        <v>157.57599999999999</v>
      </c>
      <c r="X6675">
        <v>206.57</v>
      </c>
      <c r="Y6675">
        <v>217.23500000000001</v>
      </c>
      <c r="Z6675">
        <v>222.53700000000001</v>
      </c>
      <c r="AA6675">
        <v>223.251</v>
      </c>
      <c r="AB6675">
        <v>226.85</v>
      </c>
      <c r="AC6675">
        <v>224.41200000000001</v>
      </c>
      <c r="AD6675">
        <v>224.67</v>
      </c>
      <c r="AE6675">
        <v>224.67500000000001</v>
      </c>
      <c r="AF6675">
        <v>228.47399999999999</v>
      </c>
      <c r="AG6675">
        <v>225.459</v>
      </c>
      <c r="AH6675">
        <v>220.71199999999999</v>
      </c>
      <c r="AI6675">
        <v>219.36</v>
      </c>
      <c r="AJ6675">
        <v>221.416</v>
      </c>
      <c r="AK6675">
        <v>227.09</v>
      </c>
      <c r="AL6675">
        <v>237.31800000000001</v>
      </c>
      <c r="AM6675">
        <v>233.18700000000001</v>
      </c>
      <c r="AN6675">
        <v>232.97900000000001</v>
      </c>
      <c r="AO6675">
        <v>236.28700000000001</v>
      </c>
      <c r="AP6675">
        <v>237.91200000000001</v>
      </c>
      <c r="AQ6675">
        <v>234.05699999999999</v>
      </c>
      <c r="AR6675">
        <v>224.845</v>
      </c>
      <c r="AS6675">
        <v>224.846</v>
      </c>
      <c r="AT6675">
        <v>224.178</v>
      </c>
      <c r="AU6675">
        <v>223.91800000000001</v>
      </c>
      <c r="AV6675">
        <v>224.119</v>
      </c>
      <c r="AW6675">
        <v>224.21600000000001</v>
      </c>
      <c r="AX6675">
        <v>224.036</v>
      </c>
      <c r="AY6675">
        <v>222.244</v>
      </c>
      <c r="AZ6675">
        <v>222.155</v>
      </c>
      <c r="BA6675">
        <v>219.99</v>
      </c>
      <c r="BB6675">
        <v>219.44399999999999</v>
      </c>
      <c r="BC6675">
        <v>2018</v>
      </c>
    </row>
    <row r="6676" spans="1:55" x14ac:dyDescent="0.25">
      <c r="A6676">
        <v>722</v>
      </c>
      <c r="B6676" t="s">
        <v>1599</v>
      </c>
      <c r="C6676" t="s">
        <v>279</v>
      </c>
      <c r="D6676" t="s">
        <v>1600</v>
      </c>
      <c r="E6676" t="s">
        <v>280</v>
      </c>
      <c r="F6676" t="s">
        <v>281</v>
      </c>
      <c r="G6676" t="s">
        <v>282</v>
      </c>
      <c r="I6676" t="s">
        <v>1601</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26.091999999999999</v>
      </c>
      <c r="AT6676">
        <v>25.312000000000001</v>
      </c>
      <c r="AU6676">
        <v>27.545999999999999</v>
      </c>
      <c r="AV6676">
        <v>26.257000000000001</v>
      </c>
      <c r="AW6676">
        <v>27.701000000000001</v>
      </c>
      <c r="AX6676">
        <v>28.7</v>
      </c>
      <c r="AY6676">
        <v>30.734000000000002</v>
      </c>
      <c r="AZ6676">
        <v>29.518999999999998</v>
      </c>
      <c r="BA6676">
        <v>33.234999999999999</v>
      </c>
      <c r="BB6676">
        <v>33.155000000000001</v>
      </c>
      <c r="BC6676">
        <v>2018</v>
      </c>
    </row>
    <row r="6677" spans="1:55" x14ac:dyDescent="0.25">
      <c r="A6677">
        <v>722</v>
      </c>
      <c r="B6677" t="s">
        <v>1599</v>
      </c>
      <c r="C6677" t="s">
        <v>283</v>
      </c>
      <c r="D6677" t="s">
        <v>1600</v>
      </c>
      <c r="E6677" t="s">
        <v>284</v>
      </c>
      <c r="F6677" t="s">
        <v>285</v>
      </c>
      <c r="G6677" t="s">
        <v>282</v>
      </c>
      <c r="I6677" t="s">
        <v>1601</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20.446000000000002</v>
      </c>
      <c r="AT6677">
        <v>21.263000000000002</v>
      </c>
      <c r="AU6677">
        <v>20.280999999999999</v>
      </c>
      <c r="AV6677">
        <v>19.053999999999998</v>
      </c>
      <c r="AW6677">
        <v>20.378</v>
      </c>
      <c r="AX6677">
        <v>18.509</v>
      </c>
      <c r="AY6677">
        <v>20.097999999999999</v>
      </c>
      <c r="AZ6677">
        <v>25.114000000000001</v>
      </c>
      <c r="BA6677">
        <v>29.018000000000001</v>
      </c>
      <c r="BB6677">
        <v>29.027000000000001</v>
      </c>
      <c r="BC6677">
        <v>2018</v>
      </c>
    </row>
    <row r="6678" spans="1:55" x14ac:dyDescent="0.25">
      <c r="A6678">
        <v>722</v>
      </c>
      <c r="B6678" t="s">
        <v>1599</v>
      </c>
      <c r="C6678" t="s">
        <v>286</v>
      </c>
      <c r="D6678" t="s">
        <v>1600</v>
      </c>
      <c r="E6678" t="s">
        <v>287</v>
      </c>
      <c r="F6678" t="s">
        <v>288</v>
      </c>
      <c r="G6678" t="s">
        <v>250</v>
      </c>
      <c r="I6678" t="s">
        <v>1602</v>
      </c>
      <c r="J6678">
        <v>30.605</v>
      </c>
      <c r="K6678">
        <v>32.374000000000002</v>
      </c>
      <c r="L6678">
        <v>38.002000000000002</v>
      </c>
      <c r="M6678">
        <v>42.451000000000001</v>
      </c>
      <c r="N6678">
        <v>47.435000000000002</v>
      </c>
      <c r="O6678">
        <v>53.621000000000002</v>
      </c>
      <c r="P6678">
        <v>56.904000000000003</v>
      </c>
      <c r="Q6678">
        <v>54.554000000000002</v>
      </c>
      <c r="R6678">
        <v>53.558999999999997</v>
      </c>
      <c r="S6678">
        <v>53.8</v>
      </c>
      <c r="T6678">
        <v>53.973999999999997</v>
      </c>
      <c r="U6678">
        <v>53.027999999999999</v>
      </c>
      <c r="V6678">
        <v>53.024000000000001</v>
      </c>
      <c r="W6678">
        <v>52.63</v>
      </c>
      <c r="X6678">
        <v>69.525999999999996</v>
      </c>
      <c r="Y6678">
        <v>75.141000000000005</v>
      </c>
      <c r="Z6678">
        <v>77.271000000000001</v>
      </c>
      <c r="AA6678">
        <v>78.650000000000006</v>
      </c>
      <c r="AB6678">
        <v>79.427999999999997</v>
      </c>
      <c r="AC6678">
        <v>80.078000000000003</v>
      </c>
      <c r="AD6678">
        <v>80.682000000000002</v>
      </c>
      <c r="AE6678">
        <v>83.144999999999996</v>
      </c>
      <c r="AF6678">
        <v>85.138999999999996</v>
      </c>
      <c r="AG6678">
        <v>85.097999999999999</v>
      </c>
      <c r="AH6678">
        <v>85.534999999999997</v>
      </c>
      <c r="AI6678">
        <v>86.995999999999995</v>
      </c>
      <c r="AJ6678">
        <v>88.834000000000003</v>
      </c>
      <c r="AK6678">
        <v>94.043000000000006</v>
      </c>
      <c r="AL6678">
        <v>100</v>
      </c>
      <c r="AM6678">
        <v>97.751999999999995</v>
      </c>
      <c r="AN6678">
        <v>98.953000000000003</v>
      </c>
      <c r="AO6678">
        <v>102.321</v>
      </c>
      <c r="AP6678">
        <v>103.77200000000001</v>
      </c>
      <c r="AQ6678">
        <v>104.509</v>
      </c>
      <c r="AR6678">
        <v>103.377</v>
      </c>
      <c r="AS6678">
        <v>103.51</v>
      </c>
      <c r="AT6678">
        <v>104.378</v>
      </c>
      <c r="AU6678">
        <v>105.752</v>
      </c>
      <c r="AV6678">
        <v>106.24299999999999</v>
      </c>
      <c r="AW6678">
        <v>107.63</v>
      </c>
      <c r="AX6678">
        <v>109.244</v>
      </c>
      <c r="AY6678">
        <v>110.883</v>
      </c>
      <c r="AZ6678">
        <v>112.54600000000001</v>
      </c>
      <c r="BA6678">
        <v>114.23399999999999</v>
      </c>
      <c r="BB6678">
        <v>115.94799999999999</v>
      </c>
      <c r="BC6678">
        <v>2018</v>
      </c>
    </row>
    <row r="6679" spans="1:55" x14ac:dyDescent="0.25">
      <c r="A6679">
        <v>722</v>
      </c>
      <c r="B6679" t="s">
        <v>1599</v>
      </c>
      <c r="C6679" t="s">
        <v>290</v>
      </c>
      <c r="D6679" t="s">
        <v>1600</v>
      </c>
      <c r="E6679" t="s">
        <v>287</v>
      </c>
      <c r="F6679" t="s">
        <v>291</v>
      </c>
      <c r="G6679" t="s">
        <v>235</v>
      </c>
      <c r="I6679" t="s">
        <v>292</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1.2290000000000001</v>
      </c>
      <c r="AO6679">
        <v>3.403</v>
      </c>
      <c r="AP6679">
        <v>1.4179999999999999</v>
      </c>
      <c r="AQ6679">
        <v>0.71</v>
      </c>
      <c r="AR6679">
        <v>-1.083</v>
      </c>
      <c r="AS6679">
        <v>0.129</v>
      </c>
      <c r="AT6679">
        <v>0.83799999999999997</v>
      </c>
      <c r="AU6679">
        <v>1.3169999999999999</v>
      </c>
      <c r="AV6679">
        <v>0.46500000000000002</v>
      </c>
      <c r="AW6679">
        <v>1.3049999999999999</v>
      </c>
      <c r="AX6679">
        <v>1.5</v>
      </c>
      <c r="AY6679">
        <v>1.5</v>
      </c>
      <c r="AZ6679">
        <v>1.5</v>
      </c>
      <c r="BA6679">
        <v>1.5</v>
      </c>
      <c r="BB6679">
        <v>1.5</v>
      </c>
      <c r="BC6679">
        <v>2018</v>
      </c>
    </row>
    <row r="6680" spans="1:55" x14ac:dyDescent="0.25">
      <c r="A6680">
        <v>722</v>
      </c>
      <c r="B6680" t="s">
        <v>1599</v>
      </c>
      <c r="C6680" t="s">
        <v>293</v>
      </c>
      <c r="D6680" t="s">
        <v>1600</v>
      </c>
      <c r="E6680" t="s">
        <v>294</v>
      </c>
      <c r="F6680" t="s">
        <v>295</v>
      </c>
      <c r="G6680" t="s">
        <v>250</v>
      </c>
      <c r="I6680" t="s">
        <v>1602</v>
      </c>
      <c r="J6680">
        <v>30.146999999999998</v>
      </c>
      <c r="K6680">
        <v>33.548999999999999</v>
      </c>
      <c r="L6680">
        <v>38.887999999999998</v>
      </c>
      <c r="M6680">
        <v>43.703000000000003</v>
      </c>
      <c r="N6680">
        <v>47.942999999999998</v>
      </c>
      <c r="O6680">
        <v>53.542999999999999</v>
      </c>
      <c r="P6680">
        <v>55.741</v>
      </c>
      <c r="Q6680">
        <v>52.862000000000002</v>
      </c>
      <c r="R6680">
        <v>51.762999999999998</v>
      </c>
      <c r="S6680">
        <v>52.182000000000002</v>
      </c>
      <c r="T6680">
        <v>51.707000000000001</v>
      </c>
      <c r="U6680">
        <v>51.335999999999999</v>
      </c>
      <c r="V6680">
        <v>51.082000000000001</v>
      </c>
      <c r="W6680">
        <v>51.335999999999999</v>
      </c>
      <c r="X6680">
        <v>70.608000000000004</v>
      </c>
      <c r="Y6680">
        <v>74.498000000000005</v>
      </c>
      <c r="Z6680">
        <v>76.355999999999995</v>
      </c>
      <c r="AA6680">
        <v>77.858999999999995</v>
      </c>
      <c r="AB6680">
        <v>78.566000000000003</v>
      </c>
      <c r="AC6680">
        <v>78.947999999999993</v>
      </c>
      <c r="AD6680">
        <v>80.025999999999996</v>
      </c>
      <c r="AE6680">
        <v>83.268000000000001</v>
      </c>
      <c r="AF6680">
        <v>84.504000000000005</v>
      </c>
      <c r="AG6680">
        <v>83.247</v>
      </c>
      <c r="AH6680">
        <v>84.67</v>
      </c>
      <c r="AI6680">
        <v>85.873999999999995</v>
      </c>
      <c r="AJ6680">
        <v>89.230999999999995</v>
      </c>
      <c r="AK6680">
        <v>94.742999999999995</v>
      </c>
      <c r="AL6680">
        <v>100</v>
      </c>
      <c r="AM6680">
        <v>95.459000000000003</v>
      </c>
      <c r="AN6680">
        <v>99.552999999999997</v>
      </c>
      <c r="AO6680">
        <v>102.276</v>
      </c>
      <c r="AP6680">
        <v>103.43899999999999</v>
      </c>
      <c r="AQ6680">
        <v>103.357</v>
      </c>
      <c r="AR6680">
        <v>102.553</v>
      </c>
      <c r="AS6680">
        <v>102.95699999999999</v>
      </c>
      <c r="AT6680">
        <v>105.07899999999999</v>
      </c>
      <c r="AU6680">
        <v>104.39</v>
      </c>
      <c r="AV6680">
        <v>105.776</v>
      </c>
      <c r="AW6680">
        <v>107.751</v>
      </c>
      <c r="AX6680">
        <v>109.367</v>
      </c>
      <c r="AY6680">
        <v>111.00700000000001</v>
      </c>
      <c r="AZ6680">
        <v>112.673</v>
      </c>
      <c r="BA6680">
        <v>114.363</v>
      </c>
      <c r="BB6680">
        <v>116.078</v>
      </c>
      <c r="BC6680">
        <v>2018</v>
      </c>
    </row>
    <row r="6681" spans="1:55" x14ac:dyDescent="0.25">
      <c r="A6681">
        <v>722</v>
      </c>
      <c r="B6681" t="s">
        <v>1599</v>
      </c>
      <c r="C6681" t="s">
        <v>296</v>
      </c>
      <c r="D6681" t="s">
        <v>1600</v>
      </c>
      <c r="E6681" t="s">
        <v>294</v>
      </c>
      <c r="F6681" t="s">
        <v>297</v>
      </c>
      <c r="G6681" t="s">
        <v>235</v>
      </c>
      <c r="I6681" t="s">
        <v>298</v>
      </c>
      <c r="J6681" t="s">
        <v>232</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1.484</v>
      </c>
      <c r="AG6681">
        <v>-1.488</v>
      </c>
      <c r="AH6681">
        <v>1.7090000000000001</v>
      </c>
      <c r="AI6681">
        <v>1.4219999999999999</v>
      </c>
      <c r="AJ6681">
        <v>3.9089999999999998</v>
      </c>
      <c r="AK6681">
        <v>6.1779999999999999</v>
      </c>
      <c r="AL6681">
        <v>5.548</v>
      </c>
      <c r="AM6681">
        <v>-4.5410000000000004</v>
      </c>
      <c r="AN6681">
        <v>4.2889999999999997</v>
      </c>
      <c r="AO6681">
        <v>2.7349999999999999</v>
      </c>
      <c r="AP6681">
        <v>1.137</v>
      </c>
      <c r="AQ6681">
        <v>-7.9000000000000001E-2</v>
      </c>
      <c r="AR6681">
        <v>-0.77800000000000002</v>
      </c>
      <c r="AS6681">
        <v>0.39400000000000002</v>
      </c>
      <c r="AT6681">
        <v>2.06</v>
      </c>
      <c r="AU6681">
        <v>-0.65500000000000003</v>
      </c>
      <c r="AV6681">
        <v>1.3280000000000001</v>
      </c>
      <c r="AW6681">
        <v>1.8660000000000001</v>
      </c>
      <c r="AX6681">
        <v>1.5</v>
      </c>
      <c r="AY6681">
        <v>1.5</v>
      </c>
      <c r="AZ6681">
        <v>1.5</v>
      </c>
      <c r="BA6681">
        <v>1.5</v>
      </c>
      <c r="BB6681">
        <v>1.5</v>
      </c>
      <c r="BC6681">
        <v>2018</v>
      </c>
    </row>
    <row r="6682" spans="1:55" x14ac:dyDescent="0.25">
      <c r="A6682">
        <v>722</v>
      </c>
      <c r="B6682" t="s">
        <v>1599</v>
      </c>
      <c r="C6682" t="s">
        <v>299</v>
      </c>
      <c r="D6682" t="s">
        <v>1600</v>
      </c>
      <c r="E6682" t="s">
        <v>300</v>
      </c>
      <c r="G6682" t="s">
        <v>274</v>
      </c>
    </row>
    <row r="6683" spans="1:55" x14ac:dyDescent="0.25">
      <c r="A6683">
        <v>722</v>
      </c>
      <c r="B6683" t="s">
        <v>1599</v>
      </c>
      <c r="C6683" t="s">
        <v>301</v>
      </c>
      <c r="D6683" t="s">
        <v>1600</v>
      </c>
      <c r="E6683" t="s">
        <v>302</v>
      </c>
      <c r="F6683" t="s">
        <v>303</v>
      </c>
      <c r="G6683" t="s">
        <v>235</v>
      </c>
      <c r="I6683" t="s">
        <v>1603</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15.231</v>
      </c>
      <c r="Z6683">
        <v>-11.707000000000001</v>
      </c>
      <c r="AA6683">
        <v>-9.391</v>
      </c>
      <c r="AB6683">
        <v>18.908999999999999</v>
      </c>
      <c r="AC6683">
        <v>-4.0469999999999997</v>
      </c>
      <c r="AD6683">
        <v>-14.151</v>
      </c>
      <c r="AE6683">
        <v>1.964</v>
      </c>
      <c r="AF6683">
        <v>13.445</v>
      </c>
      <c r="AG6683">
        <v>22.263000000000002</v>
      </c>
      <c r="AH6683">
        <v>17.77</v>
      </c>
      <c r="AI6683">
        <v>7.2050000000000001</v>
      </c>
      <c r="AJ6683">
        <v>-4.359</v>
      </c>
      <c r="AK6683">
        <v>34.973999999999997</v>
      </c>
      <c r="AL6683">
        <v>22.802</v>
      </c>
      <c r="AM6683">
        <v>-9.8330000000000002</v>
      </c>
      <c r="AN6683">
        <v>-5.2510000000000003</v>
      </c>
      <c r="AO6683">
        <v>13.154</v>
      </c>
      <c r="AP6683">
        <v>4.42</v>
      </c>
      <c r="AQ6683">
        <v>5.74</v>
      </c>
      <c r="AR6683">
        <v>3.391</v>
      </c>
      <c r="AS6683">
        <v>-3.2770000000000001</v>
      </c>
      <c r="AT6683">
        <v>2.5230000000000001</v>
      </c>
      <c r="AU6683">
        <v>19.338999999999999</v>
      </c>
      <c r="AV6683">
        <v>10.166</v>
      </c>
      <c r="AW6683">
        <v>7.7290000000000001</v>
      </c>
      <c r="AX6683">
        <v>17.786000000000001</v>
      </c>
      <c r="AY6683">
        <v>10.401</v>
      </c>
      <c r="AZ6683">
        <v>3.593</v>
      </c>
      <c r="BA6683">
        <v>5.6749999999999998</v>
      </c>
      <c r="BB6683">
        <v>4.9130000000000003</v>
      </c>
      <c r="BC6683">
        <v>2018</v>
      </c>
    </row>
    <row r="6684" spans="1:55" x14ac:dyDescent="0.25">
      <c r="A6684">
        <v>722</v>
      </c>
      <c r="B6684" t="s">
        <v>1599</v>
      </c>
      <c r="C6684" t="s">
        <v>305</v>
      </c>
      <c r="D6684" t="s">
        <v>1600</v>
      </c>
      <c r="E6684" t="s">
        <v>306</v>
      </c>
      <c r="F6684" t="s">
        <v>307</v>
      </c>
      <c r="G6684" t="s">
        <v>235</v>
      </c>
      <c r="I6684" t="s">
        <v>1603</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14.372</v>
      </c>
      <c r="Z6684">
        <v>-2.8490000000000002</v>
      </c>
      <c r="AA6684">
        <v>-10.669</v>
      </c>
      <c r="AB6684">
        <v>20.207000000000001</v>
      </c>
      <c r="AC6684">
        <v>-3.427</v>
      </c>
      <c r="AD6684">
        <v>-17.547999999999998</v>
      </c>
      <c r="AE6684">
        <v>1.9350000000000001</v>
      </c>
      <c r="AF6684">
        <v>14.689</v>
      </c>
      <c r="AG6684">
        <v>24.991</v>
      </c>
      <c r="AH6684">
        <v>19.712</v>
      </c>
      <c r="AI6684">
        <v>5.7519999999999998</v>
      </c>
      <c r="AJ6684">
        <v>-6.085</v>
      </c>
      <c r="AK6684">
        <v>33.524999999999999</v>
      </c>
      <c r="AL6684">
        <v>27.463999999999999</v>
      </c>
      <c r="AM6684">
        <v>-7.8330000000000002</v>
      </c>
      <c r="AN6684">
        <v>-5.6180000000000003</v>
      </c>
      <c r="AO6684">
        <v>14.16</v>
      </c>
      <c r="AP6684">
        <v>4.7699999999999996</v>
      </c>
      <c r="AQ6684">
        <v>5.4980000000000002</v>
      </c>
      <c r="AR6684">
        <v>4.1219999999999999</v>
      </c>
      <c r="AS6684">
        <v>-3.0680000000000001</v>
      </c>
      <c r="AT6684">
        <v>2.6440000000000001</v>
      </c>
      <c r="AU6684">
        <v>21.28</v>
      </c>
      <c r="AV6684">
        <v>10.586</v>
      </c>
      <c r="AW6684">
        <v>5.4059999999999997</v>
      </c>
      <c r="AX6684">
        <v>15.988</v>
      </c>
      <c r="AY6684">
        <v>10.428000000000001</v>
      </c>
      <c r="AZ6684">
        <v>5.585</v>
      </c>
      <c r="BA6684">
        <v>6.6040000000000001</v>
      </c>
      <c r="BB6684">
        <v>5.4180000000000001</v>
      </c>
      <c r="BC6684">
        <v>2018</v>
      </c>
    </row>
    <row r="6685" spans="1:55" x14ac:dyDescent="0.25">
      <c r="A6685">
        <v>722</v>
      </c>
      <c r="B6685" t="s">
        <v>1599</v>
      </c>
      <c r="C6685" t="s">
        <v>308</v>
      </c>
      <c r="D6685" t="s">
        <v>1600</v>
      </c>
      <c r="E6685" t="s">
        <v>309</v>
      </c>
      <c r="F6685" t="s">
        <v>310</v>
      </c>
      <c r="G6685" t="s">
        <v>235</v>
      </c>
      <c r="I6685" t="s">
        <v>1603</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23.66</v>
      </c>
      <c r="Z6685">
        <v>-14.151</v>
      </c>
      <c r="AA6685">
        <v>-9.6669999999999998</v>
      </c>
      <c r="AB6685">
        <v>11.295</v>
      </c>
      <c r="AC6685">
        <v>2.653</v>
      </c>
      <c r="AD6685">
        <v>-21.411999999999999</v>
      </c>
      <c r="AE6685">
        <v>3.0910000000000002</v>
      </c>
      <c r="AF6685">
        <v>8.5939999999999994</v>
      </c>
      <c r="AG6685">
        <v>18.507000000000001</v>
      </c>
      <c r="AH6685">
        <v>13.673999999999999</v>
      </c>
      <c r="AI6685">
        <v>2.9079999999999999</v>
      </c>
      <c r="AJ6685">
        <v>-13.045999999999999</v>
      </c>
      <c r="AK6685">
        <v>26.428000000000001</v>
      </c>
      <c r="AL6685">
        <v>-2.8929999999999998</v>
      </c>
      <c r="AM6685">
        <v>2.734</v>
      </c>
      <c r="AN6685">
        <v>-0.43</v>
      </c>
      <c r="AO6685">
        <v>12.255000000000001</v>
      </c>
      <c r="AP6685">
        <v>1.66</v>
      </c>
      <c r="AQ6685">
        <v>12.398999999999999</v>
      </c>
      <c r="AR6685">
        <v>4.181</v>
      </c>
      <c r="AS6685">
        <v>-5.2679999999999998</v>
      </c>
      <c r="AT6685">
        <v>6.3739999999999997</v>
      </c>
      <c r="AU6685">
        <v>9.8689999999999998</v>
      </c>
      <c r="AV6685">
        <v>9.1</v>
      </c>
      <c r="AW6685">
        <v>6.7060000000000004</v>
      </c>
      <c r="AX6685">
        <v>10.266999999999999</v>
      </c>
      <c r="AY6685">
        <v>8.9440000000000008</v>
      </c>
      <c r="AZ6685">
        <v>41.543999999999997</v>
      </c>
      <c r="BA6685">
        <v>14.25</v>
      </c>
      <c r="BB6685">
        <v>3.2839999999999998</v>
      </c>
      <c r="BC6685">
        <v>2018</v>
      </c>
    </row>
    <row r="6686" spans="1:55" x14ac:dyDescent="0.25">
      <c r="A6686">
        <v>722</v>
      </c>
      <c r="B6686" t="s">
        <v>1599</v>
      </c>
      <c r="C6686" t="s">
        <v>311</v>
      </c>
      <c r="D6686" t="s">
        <v>1600</v>
      </c>
      <c r="E6686" t="s">
        <v>312</v>
      </c>
      <c r="F6686" t="s">
        <v>313</v>
      </c>
      <c r="G6686" t="s">
        <v>235</v>
      </c>
      <c r="I6686" t="s">
        <v>1603</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26.15</v>
      </c>
      <c r="Z6686">
        <v>-2.5670000000000002</v>
      </c>
      <c r="AA6686">
        <v>-16.297999999999998</v>
      </c>
      <c r="AB6686">
        <v>15.36</v>
      </c>
      <c r="AC6686">
        <v>4.891</v>
      </c>
      <c r="AD6686">
        <v>-26.576000000000001</v>
      </c>
      <c r="AE6686">
        <v>3.2229999999999999</v>
      </c>
      <c r="AF6686">
        <v>8.1289999999999996</v>
      </c>
      <c r="AG6686">
        <v>20.841999999999999</v>
      </c>
      <c r="AH6686">
        <v>15.003</v>
      </c>
      <c r="AI6686">
        <v>-1.444</v>
      </c>
      <c r="AJ6686">
        <v>-20.224</v>
      </c>
      <c r="AK6686">
        <v>16.937000000000001</v>
      </c>
      <c r="AL6686">
        <v>-6.7370000000000001</v>
      </c>
      <c r="AM6686">
        <v>21.463000000000001</v>
      </c>
      <c r="AN6686">
        <v>-1.5760000000000001</v>
      </c>
      <c r="AO6686">
        <v>16.312000000000001</v>
      </c>
      <c r="AP6686">
        <v>8.8999999999999996E-2</v>
      </c>
      <c r="AQ6686">
        <v>15.3</v>
      </c>
      <c r="AR6686">
        <v>6.8390000000000004</v>
      </c>
      <c r="AS6686">
        <v>-5.9139999999999997</v>
      </c>
      <c r="AT6686">
        <v>8.6359999999999992</v>
      </c>
      <c r="AU6686">
        <v>11.917999999999999</v>
      </c>
      <c r="AV6686">
        <v>10.02</v>
      </c>
      <c r="AW6686">
        <v>8.5470000000000006</v>
      </c>
      <c r="AX6686">
        <v>12.273999999999999</v>
      </c>
      <c r="AY6686">
        <v>10.525</v>
      </c>
      <c r="AZ6686">
        <v>53.987000000000002</v>
      </c>
      <c r="BA6686">
        <v>16.404</v>
      </c>
      <c r="BB6686">
        <v>3.6379999999999999</v>
      </c>
      <c r="BC6686">
        <v>2018</v>
      </c>
    </row>
    <row r="6687" spans="1:55" x14ac:dyDescent="0.25">
      <c r="A6687">
        <v>722</v>
      </c>
      <c r="B6687" t="s">
        <v>1599</v>
      </c>
      <c r="C6687" t="s">
        <v>314</v>
      </c>
      <c r="D6687" t="s">
        <v>1600</v>
      </c>
      <c r="E6687" t="s">
        <v>315</v>
      </c>
      <c r="F6687" t="s">
        <v>316</v>
      </c>
      <c r="G6687" t="s">
        <v>317</v>
      </c>
    </row>
    <row r="6688" spans="1:55" x14ac:dyDescent="0.25">
      <c r="A6688">
        <v>722</v>
      </c>
      <c r="B6688" t="s">
        <v>1599</v>
      </c>
      <c r="C6688" t="s">
        <v>318</v>
      </c>
      <c r="D6688" t="s">
        <v>1600</v>
      </c>
      <c r="E6688" t="s">
        <v>319</v>
      </c>
      <c r="F6688" t="s">
        <v>320</v>
      </c>
      <c r="G6688" t="s">
        <v>321</v>
      </c>
      <c r="H6688" t="s">
        <v>322</v>
      </c>
    </row>
    <row r="6689" spans="1:55" x14ac:dyDescent="0.25">
      <c r="A6689">
        <v>722</v>
      </c>
      <c r="B6689" t="s">
        <v>1599</v>
      </c>
      <c r="C6689" t="s">
        <v>323</v>
      </c>
      <c r="D6689" t="s">
        <v>1600</v>
      </c>
      <c r="E6689" t="s">
        <v>324</v>
      </c>
      <c r="F6689" t="s">
        <v>325</v>
      </c>
      <c r="G6689" t="s">
        <v>321</v>
      </c>
      <c r="H6689" t="s">
        <v>322</v>
      </c>
      <c r="I6689" t="s">
        <v>1604</v>
      </c>
      <c r="J6689">
        <v>5.6760000000000002</v>
      </c>
      <c r="K6689">
        <v>5.8310000000000004</v>
      </c>
      <c r="L6689">
        <v>5.9960000000000004</v>
      </c>
      <c r="M6689">
        <v>6.17</v>
      </c>
      <c r="N6689">
        <v>6.3529999999999998</v>
      </c>
      <c r="O6689">
        <v>6.5439999999999996</v>
      </c>
      <c r="P6689">
        <v>6.7439999999999998</v>
      </c>
      <c r="Q6689">
        <v>6.952</v>
      </c>
      <c r="R6689">
        <v>7.1660000000000004</v>
      </c>
      <c r="S6689">
        <v>7.3819999999999997</v>
      </c>
      <c r="T6689">
        <v>7.5990000000000002</v>
      </c>
      <c r="U6689">
        <v>7.8140000000000001</v>
      </c>
      <c r="V6689">
        <v>8.0299999999999994</v>
      </c>
      <c r="W6689">
        <v>8.2720000000000002</v>
      </c>
      <c r="X6689">
        <v>8.5120000000000005</v>
      </c>
      <c r="Y6689">
        <v>8.7469999999999999</v>
      </c>
      <c r="Z6689">
        <v>8.9740000000000002</v>
      </c>
      <c r="AA6689">
        <v>9.1969999999999992</v>
      </c>
      <c r="AB6689">
        <v>9.4179999999999993</v>
      </c>
      <c r="AC6689">
        <v>9.6460000000000008</v>
      </c>
      <c r="AD6689">
        <v>9.8840000000000003</v>
      </c>
      <c r="AE6689">
        <v>10.134</v>
      </c>
      <c r="AF6689">
        <v>10.397</v>
      </c>
      <c r="AG6689">
        <v>10.670999999999999</v>
      </c>
      <c r="AH6689">
        <v>10.956</v>
      </c>
      <c r="AI6689">
        <v>11.250999999999999</v>
      </c>
      <c r="AJ6689">
        <v>11.557</v>
      </c>
      <c r="AK6689">
        <v>11.874000000000001</v>
      </c>
      <c r="AL6689">
        <v>12.204000000000001</v>
      </c>
      <c r="AM6689">
        <v>12.551</v>
      </c>
      <c r="AN6689">
        <v>12.916</v>
      </c>
      <c r="AO6689">
        <v>13.301</v>
      </c>
      <c r="AP6689">
        <v>13.704000000000001</v>
      </c>
      <c r="AQ6689">
        <v>14.12</v>
      </c>
      <c r="AR6689">
        <v>14.545999999999999</v>
      </c>
      <c r="AS6689">
        <v>14.977</v>
      </c>
      <c r="AT6689">
        <v>15.412000000000001</v>
      </c>
      <c r="AU6689">
        <v>15.851000000000001</v>
      </c>
      <c r="AV6689">
        <v>16.302</v>
      </c>
      <c r="AW6689">
        <v>16.765999999999998</v>
      </c>
      <c r="AX6689">
        <v>17.244</v>
      </c>
      <c r="AY6689">
        <v>17.734999999999999</v>
      </c>
      <c r="AZ6689">
        <v>18.239999999999998</v>
      </c>
      <c r="BA6689">
        <v>18.760000000000002</v>
      </c>
      <c r="BB6689">
        <v>19.294</v>
      </c>
      <c r="BC6689">
        <v>2017</v>
      </c>
    </row>
    <row r="6690" spans="1:55" x14ac:dyDescent="0.25">
      <c r="A6690">
        <v>722</v>
      </c>
      <c r="B6690" t="s">
        <v>1599</v>
      </c>
      <c r="C6690" t="s">
        <v>327</v>
      </c>
      <c r="D6690" t="s">
        <v>1600</v>
      </c>
      <c r="E6690" t="s">
        <v>328</v>
      </c>
      <c r="F6690" t="s">
        <v>329</v>
      </c>
      <c r="G6690" t="s">
        <v>229</v>
      </c>
      <c r="H6690" t="s">
        <v>230</v>
      </c>
      <c r="I6690" t="s">
        <v>1605</v>
      </c>
      <c r="J6690" t="s">
        <v>232</v>
      </c>
      <c r="K6690" t="s">
        <v>232</v>
      </c>
      <c r="L6690" t="s">
        <v>232</v>
      </c>
      <c r="M6690" t="s">
        <v>232</v>
      </c>
      <c r="N6690" t="s">
        <v>232</v>
      </c>
      <c r="O6690" t="s">
        <v>232</v>
      </c>
      <c r="P6690" t="s">
        <v>232</v>
      </c>
      <c r="Q6690" t="s">
        <v>232</v>
      </c>
      <c r="R6690" t="s">
        <v>232</v>
      </c>
      <c r="S6690" t="s">
        <v>232</v>
      </c>
      <c r="T6690" t="s">
        <v>232</v>
      </c>
      <c r="U6690" t="s">
        <v>232</v>
      </c>
      <c r="V6690" t="s">
        <v>232</v>
      </c>
      <c r="W6690" t="s">
        <v>232</v>
      </c>
      <c r="X6690">
        <v>574.5</v>
      </c>
      <c r="Y6690">
        <v>506.7</v>
      </c>
      <c r="Z6690">
        <v>525.29999999999995</v>
      </c>
      <c r="AA6690">
        <v>515</v>
      </c>
      <c r="AB6690">
        <v>541.9</v>
      </c>
      <c r="AC6690">
        <v>568.42600000000004</v>
      </c>
      <c r="AD6690">
        <v>630.49</v>
      </c>
      <c r="AE6690">
        <v>680.2</v>
      </c>
      <c r="AF6690">
        <v>763.36900000000003</v>
      </c>
      <c r="AG6690">
        <v>841.75300000000004</v>
      </c>
      <c r="AH6690">
        <v>974</v>
      </c>
      <c r="AI6690" s="52">
        <v>1068.4000000000001</v>
      </c>
      <c r="AJ6690" s="52">
        <v>1076.71</v>
      </c>
      <c r="AK6690" s="52">
        <v>1297.7</v>
      </c>
      <c r="AL6690" s="52">
        <v>1308.5</v>
      </c>
      <c r="AM6690" s="52">
        <v>1325.47</v>
      </c>
      <c r="AN6690" s="52">
        <v>1416.75</v>
      </c>
      <c r="AO6690" s="52">
        <v>1538.54</v>
      </c>
      <c r="AP6690" s="52">
        <v>1694</v>
      </c>
      <c r="AQ6690" s="52">
        <v>1659</v>
      </c>
      <c r="AR6690" s="52">
        <v>1877.21</v>
      </c>
      <c r="AS6690" s="52">
        <v>2026.44</v>
      </c>
      <c r="AT6690" s="52">
        <v>2334.65</v>
      </c>
      <c r="AU6690" s="52">
        <v>2376.5500000000002</v>
      </c>
      <c r="AV6690" s="52">
        <v>2493.59</v>
      </c>
      <c r="AW6690" s="52">
        <v>2766.96</v>
      </c>
      <c r="AX6690" s="52">
        <v>3102.5</v>
      </c>
      <c r="AY6690" s="52">
        <v>3382.65</v>
      </c>
      <c r="AZ6690" s="52">
        <v>3944.94</v>
      </c>
      <c r="BA6690" s="52">
        <v>4454.3500000000004</v>
      </c>
      <c r="BB6690" s="52">
        <v>4867.43</v>
      </c>
      <c r="BC6690">
        <v>2018</v>
      </c>
    </row>
    <row r="6691" spans="1:55" x14ac:dyDescent="0.25">
      <c r="A6691">
        <v>722</v>
      </c>
      <c r="B6691" t="s">
        <v>1599</v>
      </c>
      <c r="C6691" t="s">
        <v>331</v>
      </c>
      <c r="D6691" t="s">
        <v>1600</v>
      </c>
      <c r="E6691" t="s">
        <v>328</v>
      </c>
      <c r="F6691" t="s">
        <v>329</v>
      </c>
      <c r="G6691" t="s">
        <v>282</v>
      </c>
      <c r="I6691" t="s">
        <v>332</v>
      </c>
      <c r="J6691" t="s">
        <v>232</v>
      </c>
      <c r="K6691" t="s">
        <v>232</v>
      </c>
      <c r="L6691" t="s">
        <v>232</v>
      </c>
      <c r="M6691" t="s">
        <v>232</v>
      </c>
      <c r="N6691" t="s">
        <v>232</v>
      </c>
      <c r="O6691" t="s">
        <v>232</v>
      </c>
      <c r="P6691" t="s">
        <v>232</v>
      </c>
      <c r="Q6691" t="s">
        <v>232</v>
      </c>
      <c r="R6691" t="s">
        <v>232</v>
      </c>
      <c r="S6691" t="s">
        <v>232</v>
      </c>
      <c r="T6691" t="s">
        <v>232</v>
      </c>
      <c r="U6691" t="s">
        <v>232</v>
      </c>
      <c r="V6691" t="s">
        <v>232</v>
      </c>
      <c r="W6691" t="s">
        <v>232</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19.204000000000001</v>
      </c>
      <c r="AS6691">
        <v>19.283999999999999</v>
      </c>
      <c r="AT6691">
        <v>20.748999999999999</v>
      </c>
      <c r="AU6691">
        <v>19.356000000000002</v>
      </c>
      <c r="AV6691">
        <v>18.693000000000001</v>
      </c>
      <c r="AW6691">
        <v>19.050999999999998</v>
      </c>
      <c r="AX6691">
        <v>19.483000000000001</v>
      </c>
      <c r="AY6691">
        <v>19.588999999999999</v>
      </c>
      <c r="AZ6691">
        <v>20.073</v>
      </c>
      <c r="BA6691">
        <v>20.32</v>
      </c>
      <c r="BB6691">
        <v>20.571999999999999</v>
      </c>
      <c r="BC6691">
        <v>2018</v>
      </c>
    </row>
    <row r="6692" spans="1:55" x14ac:dyDescent="0.25">
      <c r="A6692">
        <v>722</v>
      </c>
      <c r="B6692" t="s">
        <v>1599</v>
      </c>
      <c r="C6692" t="s">
        <v>333</v>
      </c>
      <c r="D6692" t="s">
        <v>1600</v>
      </c>
      <c r="E6692" t="s">
        <v>334</v>
      </c>
      <c r="F6692" t="s">
        <v>335</v>
      </c>
      <c r="G6692" t="s">
        <v>229</v>
      </c>
      <c r="H6692" t="s">
        <v>230</v>
      </c>
      <c r="I6692" t="s">
        <v>1605</v>
      </c>
      <c r="J6692" t="s">
        <v>232</v>
      </c>
      <c r="K6692" t="s">
        <v>232</v>
      </c>
      <c r="L6692" t="s">
        <v>232</v>
      </c>
      <c r="M6692" t="s">
        <v>232</v>
      </c>
      <c r="N6692" t="s">
        <v>232</v>
      </c>
      <c r="O6692" t="s">
        <v>232</v>
      </c>
      <c r="P6692" t="s">
        <v>232</v>
      </c>
      <c r="Q6692" t="s">
        <v>232</v>
      </c>
      <c r="R6692" t="s">
        <v>232</v>
      </c>
      <c r="S6692" t="s">
        <v>232</v>
      </c>
      <c r="T6692" t="s">
        <v>232</v>
      </c>
      <c r="U6692" t="s">
        <v>232</v>
      </c>
      <c r="V6692" t="s">
        <v>232</v>
      </c>
      <c r="W6692" t="s">
        <v>232</v>
      </c>
      <c r="X6692">
        <v>418.94200000000001</v>
      </c>
      <c r="Y6692">
        <v>434.3</v>
      </c>
      <c r="Z6692">
        <v>495.6</v>
      </c>
      <c r="AA6692">
        <v>481.43400000000003</v>
      </c>
      <c r="AB6692">
        <v>507</v>
      </c>
      <c r="AC6692">
        <v>593.4</v>
      </c>
      <c r="AD6692">
        <v>597.1</v>
      </c>
      <c r="AE6692">
        <v>748.9</v>
      </c>
      <c r="AF6692">
        <v>754.1</v>
      </c>
      <c r="AG6692">
        <v>868</v>
      </c>
      <c r="AH6692">
        <v>964.2</v>
      </c>
      <c r="AI6692" s="52">
        <v>1083.6600000000001</v>
      </c>
      <c r="AJ6692" s="52">
        <v>1300.7</v>
      </c>
      <c r="AK6692" s="52">
        <v>1485.1</v>
      </c>
      <c r="AL6692" s="52">
        <v>1573.93</v>
      </c>
      <c r="AM6692" s="52">
        <v>1603.6</v>
      </c>
      <c r="AN6692" s="52">
        <v>1730.85</v>
      </c>
      <c r="AO6692" s="52">
        <v>1951.95</v>
      </c>
      <c r="AP6692" s="52">
        <v>2071.31</v>
      </c>
      <c r="AQ6692" s="52">
        <v>2064.1</v>
      </c>
      <c r="AR6692" s="52">
        <v>2258.0700000000002</v>
      </c>
      <c r="AS6692" s="52">
        <v>2413.41</v>
      </c>
      <c r="AT6692" s="52">
        <v>2703.87</v>
      </c>
      <c r="AU6692" s="52">
        <v>2738.71</v>
      </c>
      <c r="AV6692" s="52">
        <v>2946.35</v>
      </c>
      <c r="AW6692" s="52">
        <v>3197.3</v>
      </c>
      <c r="AX6692" s="52">
        <v>3573.07</v>
      </c>
      <c r="AY6692" s="52">
        <v>3906.66</v>
      </c>
      <c r="AZ6692" s="52">
        <v>4525.37</v>
      </c>
      <c r="BA6692" s="52">
        <v>5113.41</v>
      </c>
      <c r="BB6692" s="52">
        <v>5569.36</v>
      </c>
      <c r="BC6692">
        <v>2018</v>
      </c>
    </row>
    <row r="6693" spans="1:55" x14ac:dyDescent="0.25">
      <c r="A6693">
        <v>722</v>
      </c>
      <c r="B6693" t="s">
        <v>1599</v>
      </c>
      <c r="C6693" t="s">
        <v>336</v>
      </c>
      <c r="D6693" t="s">
        <v>1600</v>
      </c>
      <c r="E6693" t="s">
        <v>334</v>
      </c>
      <c r="F6693" t="s">
        <v>335</v>
      </c>
      <c r="G6693" t="s">
        <v>282</v>
      </c>
      <c r="I6693" t="s">
        <v>337</v>
      </c>
      <c r="J6693" t="s">
        <v>232</v>
      </c>
      <c r="K6693" t="s">
        <v>232</v>
      </c>
      <c r="L6693" t="s">
        <v>232</v>
      </c>
      <c r="M6693" t="s">
        <v>232</v>
      </c>
      <c r="N6693" t="s">
        <v>232</v>
      </c>
      <c r="O6693" t="s">
        <v>232</v>
      </c>
      <c r="P6693" t="s">
        <v>232</v>
      </c>
      <c r="Q6693" t="s">
        <v>232</v>
      </c>
      <c r="R6693" t="s">
        <v>232</v>
      </c>
      <c r="S6693" t="s">
        <v>232</v>
      </c>
      <c r="T6693" t="s">
        <v>232</v>
      </c>
      <c r="U6693" t="s">
        <v>232</v>
      </c>
      <c r="V6693" t="s">
        <v>232</v>
      </c>
      <c r="W6693" t="s">
        <v>232</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22.966000000000001</v>
      </c>
      <c r="AT6693">
        <v>24.030999999999999</v>
      </c>
      <c r="AU6693">
        <v>22.305</v>
      </c>
      <c r="AV6693">
        <v>22.087</v>
      </c>
      <c r="AW6693">
        <v>22.013999999999999</v>
      </c>
      <c r="AX6693">
        <v>22.437999999999999</v>
      </c>
      <c r="AY6693">
        <v>22.623999999999999</v>
      </c>
      <c r="AZ6693">
        <v>23.026</v>
      </c>
      <c r="BA6693">
        <v>23.326000000000001</v>
      </c>
      <c r="BB6693">
        <v>23.539000000000001</v>
      </c>
      <c r="BC6693">
        <v>2018</v>
      </c>
    </row>
    <row r="6694" spans="1:55" x14ac:dyDescent="0.25">
      <c r="A6694">
        <v>722</v>
      </c>
      <c r="B6694" t="s">
        <v>1599</v>
      </c>
      <c r="C6694" t="s">
        <v>338</v>
      </c>
      <c r="D6694" t="s">
        <v>1600</v>
      </c>
      <c r="E6694" t="s">
        <v>339</v>
      </c>
      <c r="F6694" t="s">
        <v>340</v>
      </c>
      <c r="G6694" t="s">
        <v>229</v>
      </c>
      <c r="H6694" t="s">
        <v>230</v>
      </c>
      <c r="I6694" t="s">
        <v>1605</v>
      </c>
      <c r="J6694" t="s">
        <v>232</v>
      </c>
      <c r="K6694" t="s">
        <v>232</v>
      </c>
      <c r="L6694" t="s">
        <v>232</v>
      </c>
      <c r="M6694" t="s">
        <v>232</v>
      </c>
      <c r="N6694" t="s">
        <v>232</v>
      </c>
      <c r="O6694" t="s">
        <v>232</v>
      </c>
      <c r="P6694" t="s">
        <v>232</v>
      </c>
      <c r="Q6694" t="s">
        <v>232</v>
      </c>
      <c r="R6694" t="s">
        <v>232</v>
      </c>
      <c r="S6694" t="s">
        <v>232</v>
      </c>
      <c r="T6694" t="s">
        <v>232</v>
      </c>
      <c r="U6694" t="s">
        <v>232</v>
      </c>
      <c r="V6694" t="s">
        <v>232</v>
      </c>
      <c r="W6694" t="s">
        <v>232</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-380.85500000000002</v>
      </c>
      <c r="AS6694">
        <v>-386.97</v>
      </c>
      <c r="AT6694">
        <v>-369.22</v>
      </c>
      <c r="AU6694">
        <v>-362.161</v>
      </c>
      <c r="AV6694">
        <v>-452.76299999999998</v>
      </c>
      <c r="AW6694">
        <v>-430.33699999999999</v>
      </c>
      <c r="AX6694">
        <v>-470.56200000000001</v>
      </c>
      <c r="AY6694">
        <v>-524.01300000000003</v>
      </c>
      <c r="AZ6694">
        <v>-580.43899999999996</v>
      </c>
      <c r="BA6694">
        <v>-659.05700000000002</v>
      </c>
      <c r="BB6694">
        <v>-701.93600000000004</v>
      </c>
      <c r="BC6694">
        <v>2018</v>
      </c>
    </row>
    <row r="6695" spans="1:55" x14ac:dyDescent="0.25">
      <c r="A6695">
        <v>722</v>
      </c>
      <c r="B6695" t="s">
        <v>1599</v>
      </c>
      <c r="C6695" t="s">
        <v>341</v>
      </c>
      <c r="D6695" t="s">
        <v>1600</v>
      </c>
      <c r="E6695" t="s">
        <v>339</v>
      </c>
      <c r="F6695" t="s">
        <v>340</v>
      </c>
      <c r="G6695" t="s">
        <v>282</v>
      </c>
      <c r="I6695" t="s">
        <v>342</v>
      </c>
      <c r="J6695" t="s">
        <v>232</v>
      </c>
      <c r="K6695" t="s">
        <v>232</v>
      </c>
      <c r="L6695" t="s">
        <v>232</v>
      </c>
      <c r="M6695" t="s">
        <v>232</v>
      </c>
      <c r="N6695" t="s">
        <v>232</v>
      </c>
      <c r="O6695" t="s">
        <v>232</v>
      </c>
      <c r="P6695" t="s">
        <v>232</v>
      </c>
      <c r="Q6695" t="s">
        <v>232</v>
      </c>
      <c r="R6695" t="s">
        <v>232</v>
      </c>
      <c r="S6695" t="s">
        <v>232</v>
      </c>
      <c r="T6695" t="s">
        <v>232</v>
      </c>
      <c r="U6695" t="s">
        <v>232</v>
      </c>
      <c r="V6695" t="s">
        <v>232</v>
      </c>
      <c r="W6695" t="s">
        <v>232</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-3.8959999999999999</v>
      </c>
      <c r="AS6695">
        <v>-3.6819999999999999</v>
      </c>
      <c r="AT6695">
        <v>-3.2810000000000001</v>
      </c>
      <c r="AU6695">
        <v>-2.95</v>
      </c>
      <c r="AV6695">
        <v>-3.3940000000000001</v>
      </c>
      <c r="AW6695">
        <v>-2.9630000000000001</v>
      </c>
      <c r="AX6695">
        <v>-2.9550000000000001</v>
      </c>
      <c r="AY6695">
        <v>-3.0350000000000001</v>
      </c>
      <c r="AZ6695">
        <v>-2.9529999999999998</v>
      </c>
      <c r="BA6695">
        <v>-3.0059999999999998</v>
      </c>
      <c r="BB6695">
        <v>-2.9670000000000001</v>
      </c>
      <c r="BC6695">
        <v>2018</v>
      </c>
    </row>
    <row r="6696" spans="1:55" x14ac:dyDescent="0.25">
      <c r="A6696">
        <v>722</v>
      </c>
      <c r="B6696" t="s">
        <v>1599</v>
      </c>
      <c r="C6696" t="s">
        <v>343</v>
      </c>
      <c r="D6696" t="s">
        <v>1600</v>
      </c>
      <c r="E6696" t="s">
        <v>344</v>
      </c>
      <c r="F6696" t="s">
        <v>345</v>
      </c>
      <c r="G6696" t="s">
        <v>229</v>
      </c>
      <c r="H6696" t="s">
        <v>230</v>
      </c>
      <c r="I6696" t="s">
        <v>1605</v>
      </c>
      <c r="J6696" t="s">
        <v>232</v>
      </c>
      <c r="K6696" t="s">
        <v>232</v>
      </c>
      <c r="L6696" t="s">
        <v>232</v>
      </c>
      <c r="M6696" t="s">
        <v>232</v>
      </c>
      <c r="N6696" t="s">
        <v>232</v>
      </c>
      <c r="O6696" t="s">
        <v>232</v>
      </c>
      <c r="P6696" t="s">
        <v>232</v>
      </c>
      <c r="Q6696" t="s">
        <v>232</v>
      </c>
      <c r="R6696" t="s">
        <v>232</v>
      </c>
      <c r="S6696" t="s">
        <v>232</v>
      </c>
      <c r="T6696" t="s">
        <v>232</v>
      </c>
      <c r="U6696" t="s">
        <v>232</v>
      </c>
      <c r="V6696" t="s">
        <v>232</v>
      </c>
      <c r="W6696" t="s">
        <v>232</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2018</v>
      </c>
    </row>
    <row r="6697" spans="1:55" x14ac:dyDescent="0.25">
      <c r="A6697">
        <v>722</v>
      </c>
      <c r="B6697" t="s">
        <v>1599</v>
      </c>
      <c r="C6697" t="s">
        <v>346</v>
      </c>
      <c r="D6697" t="s">
        <v>1600</v>
      </c>
      <c r="E6697" t="s">
        <v>344</v>
      </c>
      <c r="F6697" t="s">
        <v>345</v>
      </c>
      <c r="G6697" t="s">
        <v>270</v>
      </c>
    </row>
    <row r="6698" spans="1:55" x14ac:dyDescent="0.25">
      <c r="A6698">
        <v>722</v>
      </c>
      <c r="B6698" t="s">
        <v>1599</v>
      </c>
      <c r="C6698" t="s">
        <v>347</v>
      </c>
      <c r="D6698" t="s">
        <v>1600</v>
      </c>
      <c r="E6698" t="s">
        <v>348</v>
      </c>
      <c r="F6698" t="s">
        <v>349</v>
      </c>
      <c r="G6698" t="s">
        <v>229</v>
      </c>
      <c r="H6698" t="s">
        <v>230</v>
      </c>
      <c r="I6698" t="s">
        <v>1605</v>
      </c>
      <c r="J6698" t="s">
        <v>232</v>
      </c>
      <c r="K6698" t="s">
        <v>232</v>
      </c>
      <c r="L6698" t="s">
        <v>232</v>
      </c>
      <c r="M6698" t="s">
        <v>232</v>
      </c>
      <c r="N6698" t="s">
        <v>232</v>
      </c>
      <c r="O6698" t="s">
        <v>232</v>
      </c>
      <c r="P6698" t="s">
        <v>232</v>
      </c>
      <c r="Q6698" t="s">
        <v>232</v>
      </c>
      <c r="R6698" t="s">
        <v>232</v>
      </c>
      <c r="S6698" t="s">
        <v>232</v>
      </c>
      <c r="T6698" t="s">
        <v>232</v>
      </c>
      <c r="U6698" t="s">
        <v>232</v>
      </c>
      <c r="V6698" t="s">
        <v>232</v>
      </c>
      <c r="W6698" t="s">
        <v>232</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-249.81</v>
      </c>
      <c r="AS6698">
        <v>-227.27</v>
      </c>
      <c r="AT6698">
        <v>-181.57</v>
      </c>
      <c r="AU6698">
        <v>-128.29</v>
      </c>
      <c r="AV6698">
        <v>-186.78</v>
      </c>
      <c r="AW6698">
        <v>-147.63499999999999</v>
      </c>
      <c r="AX6698">
        <v>-175.851</v>
      </c>
      <c r="AY6698">
        <v>-208.303</v>
      </c>
      <c r="AZ6698">
        <v>-235.70699999999999</v>
      </c>
      <c r="BA6698">
        <v>-268.73200000000003</v>
      </c>
      <c r="BB6698">
        <v>-335.738</v>
      </c>
      <c r="BC6698">
        <v>2018</v>
      </c>
    </row>
    <row r="6699" spans="1:55" x14ac:dyDescent="0.25">
      <c r="A6699">
        <v>722</v>
      </c>
      <c r="B6699" t="s">
        <v>1599</v>
      </c>
      <c r="C6699" t="s">
        <v>350</v>
      </c>
      <c r="D6699" t="s">
        <v>1600</v>
      </c>
      <c r="E6699" t="s">
        <v>348</v>
      </c>
      <c r="F6699" t="s">
        <v>349</v>
      </c>
      <c r="G6699" t="s">
        <v>282</v>
      </c>
      <c r="I6699" t="s">
        <v>351</v>
      </c>
      <c r="J6699" t="s">
        <v>232</v>
      </c>
      <c r="K6699" t="s">
        <v>232</v>
      </c>
      <c r="L6699" t="s">
        <v>232</v>
      </c>
      <c r="M6699" t="s">
        <v>232</v>
      </c>
      <c r="N6699" t="s">
        <v>232</v>
      </c>
      <c r="O6699" t="s">
        <v>232</v>
      </c>
      <c r="P6699" t="s">
        <v>232</v>
      </c>
      <c r="Q6699" t="s">
        <v>232</v>
      </c>
      <c r="R6699" t="s">
        <v>232</v>
      </c>
      <c r="S6699" t="s">
        <v>232</v>
      </c>
      <c r="T6699" t="s">
        <v>232</v>
      </c>
      <c r="U6699" t="s">
        <v>232</v>
      </c>
      <c r="V6699" t="s">
        <v>232</v>
      </c>
      <c r="W6699" t="s">
        <v>232</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-2.556</v>
      </c>
      <c r="AS6699">
        <v>-2.1629999999999998</v>
      </c>
      <c r="AT6699">
        <v>-1.6140000000000001</v>
      </c>
      <c r="AU6699">
        <v>-1.0449999999999999</v>
      </c>
      <c r="AV6699">
        <v>-1.4</v>
      </c>
      <c r="AW6699">
        <v>-1.016</v>
      </c>
      <c r="AX6699">
        <v>-1.1040000000000001</v>
      </c>
      <c r="AY6699">
        <v>-1.206</v>
      </c>
      <c r="AZ6699">
        <v>-1.1990000000000001</v>
      </c>
      <c r="BA6699">
        <v>-1.226</v>
      </c>
      <c r="BB6699">
        <v>-1.419</v>
      </c>
      <c r="BC6699">
        <v>2018</v>
      </c>
    </row>
    <row r="6700" spans="1:55" x14ac:dyDescent="0.25">
      <c r="A6700">
        <v>722</v>
      </c>
      <c r="B6700" t="s">
        <v>1599</v>
      </c>
      <c r="C6700" t="s">
        <v>352</v>
      </c>
      <c r="D6700" t="s">
        <v>1600</v>
      </c>
      <c r="E6700" t="s">
        <v>353</v>
      </c>
      <c r="F6700" t="s">
        <v>354</v>
      </c>
      <c r="G6700" t="s">
        <v>229</v>
      </c>
      <c r="H6700" t="s">
        <v>230</v>
      </c>
    </row>
    <row r="6701" spans="1:55" x14ac:dyDescent="0.25">
      <c r="A6701">
        <v>722</v>
      </c>
      <c r="B6701" t="s">
        <v>1599</v>
      </c>
      <c r="C6701" t="s">
        <v>355</v>
      </c>
      <c r="D6701" t="s">
        <v>1600</v>
      </c>
      <c r="E6701" t="s">
        <v>353</v>
      </c>
      <c r="F6701" t="s">
        <v>354</v>
      </c>
      <c r="G6701" t="s">
        <v>282</v>
      </c>
    </row>
    <row r="6702" spans="1:55" x14ac:dyDescent="0.25">
      <c r="A6702">
        <v>722</v>
      </c>
      <c r="B6702" t="s">
        <v>1599</v>
      </c>
      <c r="C6702" t="s">
        <v>356</v>
      </c>
      <c r="D6702" t="s">
        <v>1600</v>
      </c>
      <c r="E6702" t="s">
        <v>357</v>
      </c>
      <c r="F6702" t="s">
        <v>358</v>
      </c>
      <c r="G6702" t="s">
        <v>229</v>
      </c>
      <c r="H6702" t="s">
        <v>230</v>
      </c>
      <c r="I6702" t="s">
        <v>1605</v>
      </c>
      <c r="J6702" t="s">
        <v>232</v>
      </c>
      <c r="K6702" t="s">
        <v>232</v>
      </c>
      <c r="L6702" t="s">
        <v>232</v>
      </c>
      <c r="M6702" t="s">
        <v>232</v>
      </c>
      <c r="N6702" t="s">
        <v>232</v>
      </c>
      <c r="O6702" t="s">
        <v>232</v>
      </c>
      <c r="P6702" t="s">
        <v>232</v>
      </c>
      <c r="Q6702" t="s">
        <v>232</v>
      </c>
      <c r="R6702" t="s">
        <v>232</v>
      </c>
      <c r="S6702" t="s">
        <v>232</v>
      </c>
      <c r="T6702" t="s">
        <v>232</v>
      </c>
      <c r="U6702" t="s">
        <v>232</v>
      </c>
      <c r="V6702" t="s">
        <v>232</v>
      </c>
      <c r="W6702" t="s">
        <v>232</v>
      </c>
      <c r="X6702" t="s">
        <v>232</v>
      </c>
      <c r="Y6702" t="s">
        <v>232</v>
      </c>
      <c r="Z6702">
        <v>2.2999999999999998</v>
      </c>
      <c r="AA6702" s="52">
        <v>2323.5</v>
      </c>
      <c r="AB6702">
        <v>707.67899999999997</v>
      </c>
      <c r="AC6702">
        <v>608.221</v>
      </c>
      <c r="AD6702" s="52">
        <v>2456.1999999999998</v>
      </c>
      <c r="AE6702" s="52">
        <v>2536.1</v>
      </c>
      <c r="AF6702" s="52">
        <v>2527.08</v>
      </c>
      <c r="AG6702" s="52">
        <v>2180.6</v>
      </c>
      <c r="AH6702" s="52">
        <v>2019.2</v>
      </c>
      <c r="AI6702" s="52">
        <v>2097.1999999999998</v>
      </c>
      <c r="AJ6702" s="52">
        <v>1068.6600000000001</v>
      </c>
      <c r="AK6702" s="52">
        <v>1270.1500000000001</v>
      </c>
      <c r="AL6702" s="52">
        <v>1433.73</v>
      </c>
      <c r="AM6702" s="52">
        <v>2059.9899999999998</v>
      </c>
      <c r="AN6702" s="52">
        <v>2273.2399999999998</v>
      </c>
      <c r="AO6702" s="52">
        <v>2759.98</v>
      </c>
      <c r="AP6702" s="52">
        <v>3109.8</v>
      </c>
      <c r="AQ6702" s="52">
        <v>3444.21</v>
      </c>
      <c r="AR6702" s="52">
        <v>4141.91</v>
      </c>
      <c r="AS6702" s="52">
        <v>4677.43</v>
      </c>
      <c r="AT6702" s="52">
        <v>5362.69</v>
      </c>
      <c r="AU6702" s="52">
        <v>7445.17</v>
      </c>
      <c r="AV6702" s="52">
        <v>8597.1</v>
      </c>
      <c r="AW6702" s="52">
        <v>9004.83</v>
      </c>
      <c r="AX6702" s="52">
        <v>9611.7199999999993</v>
      </c>
      <c r="AY6702" s="52">
        <v>10260.39</v>
      </c>
      <c r="AZ6702" s="52">
        <v>10847.72</v>
      </c>
      <c r="BA6702" s="52">
        <v>11485.07</v>
      </c>
      <c r="BB6702" s="52">
        <v>12212.12</v>
      </c>
      <c r="BC6702">
        <v>2018</v>
      </c>
    </row>
    <row r="6703" spans="1:55" x14ac:dyDescent="0.25">
      <c r="A6703">
        <v>722</v>
      </c>
      <c r="B6703" t="s">
        <v>1599</v>
      </c>
      <c r="C6703" t="s">
        <v>359</v>
      </c>
      <c r="D6703" t="s">
        <v>1600</v>
      </c>
      <c r="E6703" t="s">
        <v>357</v>
      </c>
      <c r="F6703" t="s">
        <v>358</v>
      </c>
      <c r="G6703" t="s">
        <v>282</v>
      </c>
      <c r="I6703" t="s">
        <v>360</v>
      </c>
      <c r="J6703" t="s">
        <v>232</v>
      </c>
      <c r="K6703" t="s">
        <v>232</v>
      </c>
      <c r="L6703" t="s">
        <v>232</v>
      </c>
      <c r="M6703" t="s">
        <v>232</v>
      </c>
      <c r="N6703" t="s">
        <v>232</v>
      </c>
      <c r="O6703" t="s">
        <v>232</v>
      </c>
      <c r="P6703" t="s">
        <v>232</v>
      </c>
      <c r="Q6703" t="s">
        <v>232</v>
      </c>
      <c r="R6703" t="s">
        <v>232</v>
      </c>
      <c r="S6703" t="s">
        <v>232</v>
      </c>
      <c r="T6703" t="s">
        <v>232</v>
      </c>
      <c r="U6703" t="s">
        <v>232</v>
      </c>
      <c r="V6703" t="s">
        <v>232</v>
      </c>
      <c r="W6703" t="s">
        <v>232</v>
      </c>
      <c r="X6703" t="s">
        <v>232</v>
      </c>
      <c r="Y6703" t="s">
        <v>232</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42.372</v>
      </c>
      <c r="AS6703">
        <v>44.51</v>
      </c>
      <c r="AT6703">
        <v>47.661000000000001</v>
      </c>
      <c r="AU6703">
        <v>60.637</v>
      </c>
      <c r="AV6703">
        <v>64.447000000000003</v>
      </c>
      <c r="AW6703">
        <v>61.999000000000002</v>
      </c>
      <c r="AX6703">
        <v>60.357999999999997</v>
      </c>
      <c r="AY6703">
        <v>59.418999999999997</v>
      </c>
      <c r="AZ6703">
        <v>55.195</v>
      </c>
      <c r="BA6703">
        <v>52.393000000000001</v>
      </c>
      <c r="BB6703">
        <v>51.615000000000002</v>
      </c>
      <c r="BC6703">
        <v>2018</v>
      </c>
    </row>
    <row r="6704" spans="1:55" x14ac:dyDescent="0.25">
      <c r="A6704">
        <v>722</v>
      </c>
      <c r="B6704" t="s">
        <v>1599</v>
      </c>
      <c r="C6704" t="s">
        <v>361</v>
      </c>
      <c r="D6704" t="s">
        <v>1600</v>
      </c>
      <c r="E6704" t="s">
        <v>362</v>
      </c>
      <c r="F6704" t="s">
        <v>363</v>
      </c>
      <c r="G6704" t="s">
        <v>229</v>
      </c>
      <c r="H6704" t="s">
        <v>230</v>
      </c>
      <c r="I6704" t="s">
        <v>1605</v>
      </c>
      <c r="J6704">
        <v>937.03599999999994</v>
      </c>
      <c r="K6704" s="52">
        <v>1092.82</v>
      </c>
      <c r="L6704" s="52">
        <v>1293.6400000000001</v>
      </c>
      <c r="M6704" s="52">
        <v>1338.32</v>
      </c>
      <c r="N6704" s="52">
        <v>1496.63</v>
      </c>
      <c r="O6704" s="52">
        <v>1684.76</v>
      </c>
      <c r="P6704" s="52">
        <v>1836.89</v>
      </c>
      <c r="Q6704" s="52">
        <v>1917.84</v>
      </c>
      <c r="R6704" s="52">
        <v>1879.74</v>
      </c>
      <c r="S6704" s="52">
        <v>1984.17</v>
      </c>
      <c r="T6704" s="52">
        <v>1970.41</v>
      </c>
      <c r="U6704" s="52">
        <v>2006.13</v>
      </c>
      <c r="V6704" s="52">
        <v>2012.19</v>
      </c>
      <c r="W6704" s="52">
        <v>2035.72</v>
      </c>
      <c r="X6704" s="52">
        <v>2725.18</v>
      </c>
      <c r="Y6704" s="52">
        <v>3082.9</v>
      </c>
      <c r="Z6704" s="52">
        <v>3280.68</v>
      </c>
      <c r="AA6704" s="52">
        <v>3452.55</v>
      </c>
      <c r="AB6704" s="52">
        <v>3756.97</v>
      </c>
      <c r="AC6704" s="52">
        <v>4009.56</v>
      </c>
      <c r="AD6704" s="52">
        <v>4235.1899999999996</v>
      </c>
      <c r="AE6704" s="52">
        <v>4526.4399999999996</v>
      </c>
      <c r="AF6704" s="52">
        <v>4706.42</v>
      </c>
      <c r="AG6704" s="52">
        <v>5046.7</v>
      </c>
      <c r="AH6704" s="52">
        <v>5371.31</v>
      </c>
      <c r="AI6704" s="52">
        <v>5814.19</v>
      </c>
      <c r="AJ6704" s="52">
        <v>6195.12</v>
      </c>
      <c r="AK6704" s="52">
        <v>6846.79</v>
      </c>
      <c r="AL6704" s="52">
        <v>7590.21</v>
      </c>
      <c r="AM6704" s="52">
        <v>7672.18</v>
      </c>
      <c r="AN6704" s="52">
        <v>8030.95</v>
      </c>
      <c r="AO6704" s="52">
        <v>8436.39</v>
      </c>
      <c r="AP6704" s="52">
        <v>9100.36</v>
      </c>
      <c r="AQ6704" s="52">
        <v>9367.09</v>
      </c>
      <c r="AR6704" s="52">
        <v>9775.0400000000009</v>
      </c>
      <c r="AS6704" s="52">
        <v>10508.65</v>
      </c>
      <c r="AT6704" s="52">
        <v>11251.68</v>
      </c>
      <c r="AU6704" s="52">
        <v>12278.2</v>
      </c>
      <c r="AV6704" s="52">
        <v>13339.87</v>
      </c>
      <c r="AW6704" s="52">
        <v>14524.18</v>
      </c>
      <c r="AX6704" s="52">
        <v>15924.39</v>
      </c>
      <c r="AY6704" s="52">
        <v>17267.87</v>
      </c>
      <c r="AZ6704" s="52">
        <v>19653.3</v>
      </c>
      <c r="BA6704" s="52">
        <v>21921.15</v>
      </c>
      <c r="BB6704" s="52">
        <v>23660.02</v>
      </c>
      <c r="BC6704">
        <v>2018</v>
      </c>
    </row>
    <row r="6705" spans="1:55" x14ac:dyDescent="0.25">
      <c r="A6705">
        <v>722</v>
      </c>
      <c r="B6705" t="s">
        <v>1599</v>
      </c>
      <c r="C6705" t="s">
        <v>364</v>
      </c>
      <c r="D6705" t="s">
        <v>1600</v>
      </c>
      <c r="E6705" t="s">
        <v>365</v>
      </c>
      <c r="F6705" t="s">
        <v>366</v>
      </c>
      <c r="G6705" t="s">
        <v>242</v>
      </c>
      <c r="H6705" t="s">
        <v>230</v>
      </c>
      <c r="I6705" t="s">
        <v>1606</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-1.9079999999999999</v>
      </c>
      <c r="AM6705">
        <v>-0.85599999999999998</v>
      </c>
      <c r="AN6705">
        <v>-0.56799999999999995</v>
      </c>
      <c r="AO6705">
        <v>-1.1579999999999999</v>
      </c>
      <c r="AP6705">
        <v>-1.548</v>
      </c>
      <c r="AQ6705">
        <v>-1.5629999999999999</v>
      </c>
      <c r="AR6705">
        <v>-1.3819999999999999</v>
      </c>
      <c r="AS6705">
        <v>-1.004</v>
      </c>
      <c r="AT6705">
        <v>-0.76800000000000002</v>
      </c>
      <c r="AU6705">
        <v>-1.536</v>
      </c>
      <c r="AV6705">
        <v>-1.7310000000000001</v>
      </c>
      <c r="AW6705">
        <v>-1.8540000000000001</v>
      </c>
      <c r="AX6705">
        <v>-2.86</v>
      </c>
      <c r="AY6705">
        <v>-3.2549999999999999</v>
      </c>
      <c r="AZ6705">
        <v>-1.544</v>
      </c>
      <c r="BA6705">
        <v>-1.655</v>
      </c>
      <c r="BB6705">
        <v>-1.7490000000000001</v>
      </c>
      <c r="BC6705">
        <v>2018</v>
      </c>
    </row>
    <row r="6706" spans="1:55" x14ac:dyDescent="0.25">
      <c r="A6706">
        <v>722</v>
      </c>
      <c r="B6706" t="s">
        <v>1599</v>
      </c>
      <c r="C6706" t="s">
        <v>368</v>
      </c>
      <c r="D6706" t="s">
        <v>1600</v>
      </c>
      <c r="E6706" t="s">
        <v>365</v>
      </c>
      <c r="F6706" t="s">
        <v>366</v>
      </c>
      <c r="G6706" t="s">
        <v>282</v>
      </c>
      <c r="I6706" t="s">
        <v>369</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-5.6459999999999999</v>
      </c>
      <c r="AT6706">
        <v>-4.0490000000000004</v>
      </c>
      <c r="AU6706">
        <v>-7.2649999999999997</v>
      </c>
      <c r="AV6706">
        <v>-7.2030000000000003</v>
      </c>
      <c r="AW6706">
        <v>-7.3239999999999998</v>
      </c>
      <c r="AX6706">
        <v>-10.191000000000001</v>
      </c>
      <c r="AY6706">
        <v>-10.635999999999999</v>
      </c>
      <c r="AZ6706">
        <v>-4.4050000000000002</v>
      </c>
      <c r="BA6706">
        <v>-4.2169999999999996</v>
      </c>
      <c r="BB6706">
        <v>-4.1280000000000001</v>
      </c>
      <c r="BC6706">
        <v>2018</v>
      </c>
    </row>
    <row r="6707" spans="1:55" x14ac:dyDescent="0.25">
      <c r="A6707">
        <v>942</v>
      </c>
      <c r="B6707" t="s">
        <v>1607</v>
      </c>
      <c r="C6707" t="s">
        <v>225</v>
      </c>
      <c r="D6707" t="s">
        <v>1608</v>
      </c>
      <c r="E6707" t="s">
        <v>227</v>
      </c>
      <c r="F6707" t="s">
        <v>228</v>
      </c>
      <c r="G6707" t="s">
        <v>229</v>
      </c>
      <c r="H6707" t="s">
        <v>230</v>
      </c>
      <c r="I6707" t="s">
        <v>1609</v>
      </c>
      <c r="J6707" t="s">
        <v>232</v>
      </c>
      <c r="K6707" t="s">
        <v>232</v>
      </c>
      <c r="L6707" t="s">
        <v>232</v>
      </c>
      <c r="M6707" t="s">
        <v>232</v>
      </c>
      <c r="N6707" t="s">
        <v>232</v>
      </c>
      <c r="O6707" t="s">
        <v>232</v>
      </c>
      <c r="P6707" t="s">
        <v>232</v>
      </c>
      <c r="Q6707" t="s">
        <v>232</v>
      </c>
      <c r="R6707" t="s">
        <v>232</v>
      </c>
      <c r="S6707" t="s">
        <v>232</v>
      </c>
      <c r="T6707" t="s">
        <v>232</v>
      </c>
      <c r="U6707" t="s">
        <v>232</v>
      </c>
      <c r="V6707" t="s">
        <v>232</v>
      </c>
      <c r="W6707" t="s">
        <v>232</v>
      </c>
      <c r="X6707" t="s">
        <v>232</v>
      </c>
      <c r="Y6707" t="s">
        <v>232</v>
      </c>
      <c r="Z6707" t="s">
        <v>232</v>
      </c>
      <c r="AA6707" t="s">
        <v>232</v>
      </c>
      <c r="AB6707" s="52">
        <v>2101.81</v>
      </c>
      <c r="AC6707" s="52">
        <v>1846.51</v>
      </c>
      <c r="AD6707" s="52">
        <v>1989.78</v>
      </c>
      <c r="AE6707" s="52">
        <v>2089.13</v>
      </c>
      <c r="AF6707" s="52">
        <v>2237.79</v>
      </c>
      <c r="AG6707" s="52">
        <v>2336.59</v>
      </c>
      <c r="AH6707" s="52">
        <v>2547.9699999999998</v>
      </c>
      <c r="AI6707" s="52">
        <v>2806.7</v>
      </c>
      <c r="AJ6707" s="52">
        <v>2950.06</v>
      </c>
      <c r="AK6707" s="52">
        <v>3140.03</v>
      </c>
      <c r="AL6707" s="52">
        <v>3317.62</v>
      </c>
      <c r="AM6707" s="52">
        <v>3226.99</v>
      </c>
      <c r="AN6707" s="52">
        <v>3250.58</v>
      </c>
      <c r="AO6707" s="52">
        <v>3316.77</v>
      </c>
      <c r="AP6707" s="52">
        <v>3294.17</v>
      </c>
      <c r="AQ6707" s="52">
        <v>3389.46</v>
      </c>
      <c r="AR6707" s="52">
        <v>3335.58</v>
      </c>
      <c r="AS6707" s="52">
        <v>3394.83</v>
      </c>
      <c r="AT6707" s="52">
        <v>3508.23</v>
      </c>
      <c r="AU6707" s="52">
        <v>3580.12</v>
      </c>
      <c r="AV6707" s="52">
        <v>3736.01</v>
      </c>
      <c r="AW6707" s="52">
        <v>3866.71</v>
      </c>
      <c r="AX6707" s="52">
        <v>4021.38</v>
      </c>
      <c r="AY6707" s="52">
        <v>4182.24</v>
      </c>
      <c r="AZ6707" s="52">
        <v>4349.5200000000004</v>
      </c>
      <c r="BA6707" s="52">
        <v>4523.51</v>
      </c>
      <c r="BB6707" s="52">
        <v>4704.45</v>
      </c>
      <c r="BC6707">
        <v>2017</v>
      </c>
    </row>
    <row r="6708" spans="1:55" x14ac:dyDescent="0.25">
      <c r="A6708">
        <v>942</v>
      </c>
      <c r="B6708" t="s">
        <v>1607</v>
      </c>
      <c r="C6708" t="s">
        <v>233</v>
      </c>
      <c r="D6708" t="s">
        <v>1608</v>
      </c>
      <c r="E6708" t="s">
        <v>227</v>
      </c>
      <c r="F6708" t="s">
        <v>234</v>
      </c>
      <c r="G6708" t="s">
        <v>235</v>
      </c>
      <c r="I6708" t="s">
        <v>236</v>
      </c>
      <c r="J6708" t="s">
        <v>232</v>
      </c>
      <c r="K6708" t="s">
        <v>232</v>
      </c>
      <c r="L6708" t="s">
        <v>232</v>
      </c>
      <c r="M6708" t="s">
        <v>232</v>
      </c>
      <c r="N6708" t="s">
        <v>232</v>
      </c>
      <c r="O6708" t="s">
        <v>232</v>
      </c>
      <c r="P6708" t="s">
        <v>232</v>
      </c>
      <c r="Q6708" t="s">
        <v>232</v>
      </c>
      <c r="R6708" t="s">
        <v>232</v>
      </c>
      <c r="S6708" t="s">
        <v>232</v>
      </c>
      <c r="T6708" t="s">
        <v>232</v>
      </c>
      <c r="U6708" t="s">
        <v>232</v>
      </c>
      <c r="V6708" t="s">
        <v>232</v>
      </c>
      <c r="W6708" t="s">
        <v>232</v>
      </c>
      <c r="X6708" t="s">
        <v>232</v>
      </c>
      <c r="Y6708" t="s">
        <v>232</v>
      </c>
      <c r="Z6708" t="s">
        <v>232</v>
      </c>
      <c r="AA6708" t="s">
        <v>232</v>
      </c>
      <c r="AB6708" t="s">
        <v>232</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4.3540000000000001</v>
      </c>
      <c r="AW6708">
        <v>3.4990000000000001</v>
      </c>
      <c r="AX6708">
        <v>4</v>
      </c>
      <c r="AY6708">
        <v>4</v>
      </c>
      <c r="AZ6708">
        <v>4</v>
      </c>
      <c r="BA6708">
        <v>4</v>
      </c>
      <c r="BB6708">
        <v>4</v>
      </c>
      <c r="BC6708">
        <v>2017</v>
      </c>
    </row>
    <row r="6709" spans="1:55" x14ac:dyDescent="0.25">
      <c r="A6709">
        <v>942</v>
      </c>
      <c r="B6709" t="s">
        <v>1607</v>
      </c>
      <c r="C6709" t="s">
        <v>237</v>
      </c>
      <c r="D6709" t="s">
        <v>1608</v>
      </c>
      <c r="E6709" t="s">
        <v>238</v>
      </c>
      <c r="F6709" t="s">
        <v>239</v>
      </c>
      <c r="G6709" t="s">
        <v>229</v>
      </c>
      <c r="H6709" t="s">
        <v>230</v>
      </c>
      <c r="I6709" t="s">
        <v>1609</v>
      </c>
      <c r="J6709" t="s">
        <v>232</v>
      </c>
      <c r="K6709" t="s">
        <v>232</v>
      </c>
      <c r="L6709" t="s">
        <v>232</v>
      </c>
      <c r="M6709" t="s">
        <v>232</v>
      </c>
      <c r="N6709" t="s">
        <v>232</v>
      </c>
      <c r="O6709" t="s">
        <v>232</v>
      </c>
      <c r="P6709" t="s">
        <v>232</v>
      </c>
      <c r="Q6709" t="s">
        <v>232</v>
      </c>
      <c r="R6709" t="s">
        <v>232</v>
      </c>
      <c r="S6709" t="s">
        <v>232</v>
      </c>
      <c r="T6709" t="s">
        <v>232</v>
      </c>
      <c r="U6709" t="s">
        <v>232</v>
      </c>
      <c r="V6709" t="s">
        <v>232</v>
      </c>
      <c r="W6709" t="s">
        <v>232</v>
      </c>
      <c r="X6709" t="s">
        <v>232</v>
      </c>
      <c r="Y6709" t="s">
        <v>232</v>
      </c>
      <c r="Z6709" t="s">
        <v>232</v>
      </c>
      <c r="AA6709" t="s">
        <v>232</v>
      </c>
      <c r="AB6709" t="s">
        <v>232</v>
      </c>
      <c r="AC6709" t="s">
        <v>232</v>
      </c>
      <c r="AD6709">
        <v>413.12099999999998</v>
      </c>
      <c r="AE6709">
        <v>820.84199999999998</v>
      </c>
      <c r="AF6709" s="52">
        <v>1037.9000000000001</v>
      </c>
      <c r="AG6709" s="52">
        <v>1220.1600000000001</v>
      </c>
      <c r="AH6709" s="52">
        <v>1451.45</v>
      </c>
      <c r="AI6709" s="52">
        <v>1846.85</v>
      </c>
      <c r="AJ6709" s="52">
        <v>2181.04</v>
      </c>
      <c r="AK6709" s="52">
        <v>2523.5</v>
      </c>
      <c r="AL6709" s="52">
        <v>2908.45</v>
      </c>
      <c r="AM6709" s="52">
        <v>3052.14</v>
      </c>
      <c r="AN6709" s="52">
        <v>3250.58</v>
      </c>
      <c r="AO6709" s="52">
        <v>3612.27</v>
      </c>
      <c r="AP6709" s="52">
        <v>3810.06</v>
      </c>
      <c r="AQ6709" s="52">
        <v>4121.2</v>
      </c>
      <c r="AR6709" s="52">
        <v>4160.55</v>
      </c>
      <c r="AS6709" s="52">
        <v>4312.04</v>
      </c>
      <c r="AT6709" s="52">
        <v>4521.2700000000004</v>
      </c>
      <c r="AU6709" s="52">
        <v>4754.37</v>
      </c>
      <c r="AV6709" s="52">
        <v>5074.0200000000004</v>
      </c>
      <c r="AW6709" s="52">
        <v>5423.74</v>
      </c>
      <c r="AX6709" s="52">
        <v>5835.38</v>
      </c>
      <c r="AY6709" s="52">
        <v>6272.07</v>
      </c>
      <c r="AZ6709" s="52">
        <v>6747.93</v>
      </c>
      <c r="BA6709" s="52">
        <v>7251.08</v>
      </c>
      <c r="BB6709" s="52">
        <v>7790.26</v>
      </c>
      <c r="BC6709">
        <v>2017</v>
      </c>
    </row>
    <row r="6710" spans="1:55" x14ac:dyDescent="0.25">
      <c r="A6710">
        <v>942</v>
      </c>
      <c r="B6710" t="s">
        <v>1607</v>
      </c>
      <c r="C6710" t="s">
        <v>240</v>
      </c>
      <c r="D6710" t="s">
        <v>1608</v>
      </c>
      <c r="E6710" t="s">
        <v>238</v>
      </c>
      <c r="F6710" t="s">
        <v>241</v>
      </c>
      <c r="G6710" t="s">
        <v>242</v>
      </c>
      <c r="H6710" t="s">
        <v>230</v>
      </c>
      <c r="I6710" t="s">
        <v>243</v>
      </c>
      <c r="J6710" t="s">
        <v>232</v>
      </c>
      <c r="K6710" t="s">
        <v>232</v>
      </c>
      <c r="L6710" t="s">
        <v>232</v>
      </c>
      <c r="M6710" t="s">
        <v>232</v>
      </c>
      <c r="N6710" t="s">
        <v>232</v>
      </c>
      <c r="O6710" t="s">
        <v>232</v>
      </c>
      <c r="P6710" t="s">
        <v>232</v>
      </c>
      <c r="Q6710" t="s">
        <v>232</v>
      </c>
      <c r="R6710" t="s">
        <v>232</v>
      </c>
      <c r="S6710" t="s">
        <v>232</v>
      </c>
      <c r="T6710" t="s">
        <v>232</v>
      </c>
      <c r="U6710" t="s">
        <v>232</v>
      </c>
      <c r="V6710" t="s">
        <v>232</v>
      </c>
      <c r="W6710" t="s">
        <v>232</v>
      </c>
      <c r="X6710" t="s">
        <v>232</v>
      </c>
      <c r="Y6710" t="s">
        <v>232</v>
      </c>
      <c r="Z6710" t="s">
        <v>232</v>
      </c>
      <c r="AA6710" t="s">
        <v>232</v>
      </c>
      <c r="AB6710" t="s">
        <v>232</v>
      </c>
      <c r="AC6710" t="s">
        <v>232</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50.651000000000003</v>
      </c>
      <c r="AW6710">
        <v>52.423999999999999</v>
      </c>
      <c r="AX6710">
        <v>56.886000000000003</v>
      </c>
      <c r="AY6710">
        <v>61.335999999999999</v>
      </c>
      <c r="AZ6710">
        <v>66.227000000000004</v>
      </c>
      <c r="BA6710">
        <v>71.242000000000004</v>
      </c>
      <c r="BB6710">
        <v>76.813000000000002</v>
      </c>
      <c r="BC6710">
        <v>2017</v>
      </c>
    </row>
    <row r="6711" spans="1:55" x14ac:dyDescent="0.25">
      <c r="A6711">
        <v>942</v>
      </c>
      <c r="B6711" t="s">
        <v>1607</v>
      </c>
      <c r="C6711" t="s">
        <v>244</v>
      </c>
      <c r="D6711" t="s">
        <v>1608</v>
      </c>
      <c r="E6711" t="s">
        <v>238</v>
      </c>
      <c r="F6711" t="s">
        <v>245</v>
      </c>
      <c r="G6711" t="s">
        <v>246</v>
      </c>
      <c r="H6711" t="s">
        <v>230</v>
      </c>
      <c r="I6711" t="s">
        <v>243</v>
      </c>
      <c r="J6711" t="s">
        <v>232</v>
      </c>
      <c r="K6711" t="s">
        <v>232</v>
      </c>
      <c r="L6711" t="s">
        <v>232</v>
      </c>
      <c r="M6711" t="s">
        <v>232</v>
      </c>
      <c r="N6711" t="s">
        <v>232</v>
      </c>
      <c r="O6711" t="s">
        <v>232</v>
      </c>
      <c r="P6711" t="s">
        <v>232</v>
      </c>
      <c r="Q6711" t="s">
        <v>232</v>
      </c>
      <c r="R6711" t="s">
        <v>232</v>
      </c>
      <c r="S6711" t="s">
        <v>232</v>
      </c>
      <c r="T6711" t="s">
        <v>232</v>
      </c>
      <c r="U6711" t="s">
        <v>232</v>
      </c>
      <c r="V6711" t="s">
        <v>232</v>
      </c>
      <c r="W6711" t="s">
        <v>232</v>
      </c>
      <c r="X6711" t="s">
        <v>232</v>
      </c>
      <c r="Y6711" t="s">
        <v>232</v>
      </c>
      <c r="Z6711" t="s">
        <v>232</v>
      </c>
      <c r="AA6711" t="s">
        <v>232</v>
      </c>
      <c r="AB6711" t="s">
        <v>232</v>
      </c>
      <c r="AC6711" t="s">
        <v>232</v>
      </c>
      <c r="AD6711">
        <v>46.247</v>
      </c>
      <c r="AE6711">
        <v>49.621000000000002</v>
      </c>
      <c r="AF6711">
        <v>53.991999999999997</v>
      </c>
      <c r="AG6711">
        <v>57.423000000000002</v>
      </c>
      <c r="AH6711">
        <v>64.304000000000002</v>
      </c>
      <c r="AI6711">
        <v>73.040000000000006</v>
      </c>
      <c r="AJ6711">
        <v>79.093999999999994</v>
      </c>
      <c r="AK6711">
        <v>86.448999999999998</v>
      </c>
      <c r="AL6711">
        <v>93.114000000000004</v>
      </c>
      <c r="AM6711">
        <v>91.260999999999996</v>
      </c>
      <c r="AN6711">
        <v>93</v>
      </c>
      <c r="AO6711">
        <v>96.876000000000005</v>
      </c>
      <c r="AP6711">
        <v>98.061000000000007</v>
      </c>
      <c r="AQ6711">
        <v>102.667</v>
      </c>
      <c r="AR6711">
        <v>102.947</v>
      </c>
      <c r="AS6711">
        <v>105.896</v>
      </c>
      <c r="AT6711">
        <v>110.63</v>
      </c>
      <c r="AU6711">
        <v>115.04300000000001</v>
      </c>
      <c r="AV6711">
        <v>122.759</v>
      </c>
      <c r="AW6711">
        <v>129.31299999999999</v>
      </c>
      <c r="AX6711">
        <v>137.29400000000001</v>
      </c>
      <c r="AY6711">
        <v>145.75399999999999</v>
      </c>
      <c r="AZ6711">
        <v>154.721</v>
      </c>
      <c r="BA6711">
        <v>164.244</v>
      </c>
      <c r="BB6711">
        <v>174.38900000000001</v>
      </c>
      <c r="BC6711">
        <v>2017</v>
      </c>
    </row>
    <row r="6712" spans="1:55" x14ac:dyDescent="0.25">
      <c r="A6712">
        <v>942</v>
      </c>
      <c r="B6712" t="s">
        <v>1607</v>
      </c>
      <c r="C6712" t="s">
        <v>247</v>
      </c>
      <c r="D6712" t="s">
        <v>1608</v>
      </c>
      <c r="E6712" t="s">
        <v>248</v>
      </c>
      <c r="F6712" t="s">
        <v>249</v>
      </c>
      <c r="G6712" t="s">
        <v>250</v>
      </c>
      <c r="I6712" t="s">
        <v>251</v>
      </c>
      <c r="J6712" t="s">
        <v>232</v>
      </c>
      <c r="K6712" t="s">
        <v>232</v>
      </c>
      <c r="L6712" t="s">
        <v>232</v>
      </c>
      <c r="M6712" t="s">
        <v>232</v>
      </c>
      <c r="N6712" t="s">
        <v>232</v>
      </c>
      <c r="O6712" t="s">
        <v>232</v>
      </c>
      <c r="P6712" t="s">
        <v>232</v>
      </c>
      <c r="Q6712" t="s">
        <v>232</v>
      </c>
      <c r="R6712" t="s">
        <v>232</v>
      </c>
      <c r="S6712" t="s">
        <v>232</v>
      </c>
      <c r="T6712" t="s">
        <v>232</v>
      </c>
      <c r="U6712" t="s">
        <v>232</v>
      </c>
      <c r="V6712" t="s">
        <v>232</v>
      </c>
      <c r="W6712" t="s">
        <v>232</v>
      </c>
      <c r="X6712" t="s">
        <v>232</v>
      </c>
      <c r="Y6712" t="s">
        <v>232</v>
      </c>
      <c r="Z6712" t="s">
        <v>232</v>
      </c>
      <c r="AA6712" t="s">
        <v>232</v>
      </c>
      <c r="AB6712" t="s">
        <v>232</v>
      </c>
      <c r="AC6712" t="s">
        <v>232</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135.81399999999999</v>
      </c>
      <c r="AW6712">
        <v>140.267</v>
      </c>
      <c r="AX6712">
        <v>145.10900000000001</v>
      </c>
      <c r="AY6712">
        <v>149.96899999999999</v>
      </c>
      <c r="AZ6712">
        <v>155.142</v>
      </c>
      <c r="BA6712">
        <v>160.298</v>
      </c>
      <c r="BB6712">
        <v>165.59399999999999</v>
      </c>
      <c r="BC6712">
        <v>2017</v>
      </c>
    </row>
    <row r="6713" spans="1:55" x14ac:dyDescent="0.25">
      <c r="A6713">
        <v>942</v>
      </c>
      <c r="B6713" t="s">
        <v>1607</v>
      </c>
      <c r="C6713" t="s">
        <v>252</v>
      </c>
      <c r="D6713" t="s">
        <v>1608</v>
      </c>
      <c r="E6713" t="s">
        <v>253</v>
      </c>
      <c r="F6713" t="s">
        <v>254</v>
      </c>
      <c r="G6713" t="s">
        <v>229</v>
      </c>
      <c r="H6713" t="s">
        <v>220</v>
      </c>
      <c r="I6713" t="s">
        <v>255</v>
      </c>
      <c r="J6713" t="s">
        <v>232</v>
      </c>
      <c r="K6713" t="s">
        <v>232</v>
      </c>
      <c r="L6713" t="s">
        <v>232</v>
      </c>
      <c r="M6713" t="s">
        <v>232</v>
      </c>
      <c r="N6713" t="s">
        <v>232</v>
      </c>
      <c r="O6713" t="s">
        <v>232</v>
      </c>
      <c r="P6713" t="s">
        <v>232</v>
      </c>
      <c r="Q6713" t="s">
        <v>232</v>
      </c>
      <c r="R6713" t="s">
        <v>232</v>
      </c>
      <c r="S6713" t="s">
        <v>232</v>
      </c>
      <c r="T6713" t="s">
        <v>232</v>
      </c>
      <c r="U6713" t="s">
        <v>232</v>
      </c>
      <c r="V6713" t="s">
        <v>232</v>
      </c>
      <c r="W6713" t="s">
        <v>232</v>
      </c>
      <c r="X6713" t="s">
        <v>232</v>
      </c>
      <c r="Y6713" t="s">
        <v>232</v>
      </c>
      <c r="Z6713" t="s">
        <v>232</v>
      </c>
      <c r="AA6713" s="52">
        <v>270098.12</v>
      </c>
      <c r="AB6713" s="52">
        <v>277732.24</v>
      </c>
      <c r="AC6713" s="52">
        <v>244882.07</v>
      </c>
      <c r="AD6713" s="52">
        <v>264727.5</v>
      </c>
      <c r="AE6713" s="52">
        <v>278422.92</v>
      </c>
      <c r="AF6713" s="52">
        <v>298370.18</v>
      </c>
      <c r="AG6713" s="52">
        <v>312354.08</v>
      </c>
      <c r="AH6713" s="52">
        <v>341406.9</v>
      </c>
      <c r="AI6713" s="52">
        <v>377205.95</v>
      </c>
      <c r="AJ6713" s="52">
        <v>398034.84</v>
      </c>
      <c r="AK6713" s="52">
        <v>425387.69</v>
      </c>
      <c r="AL6713" s="52">
        <v>451363.21</v>
      </c>
      <c r="AM6713" s="52">
        <v>440797.11</v>
      </c>
      <c r="AN6713" s="52">
        <v>445808.11</v>
      </c>
      <c r="AO6713" s="52">
        <v>458338.06</v>
      </c>
      <c r="AP6713" s="52">
        <v>457428.09</v>
      </c>
      <c r="AQ6713" s="52">
        <v>472954.74</v>
      </c>
      <c r="AR6713" s="52">
        <v>467705.99</v>
      </c>
      <c r="AS6713" s="52">
        <v>478456.23</v>
      </c>
      <c r="AT6713" s="52">
        <v>497034.39</v>
      </c>
      <c r="AU6713" s="52">
        <v>509926.72</v>
      </c>
      <c r="AV6713" s="52">
        <v>534266.41</v>
      </c>
      <c r="AW6713" s="52">
        <v>555178.82999999996</v>
      </c>
      <c r="AX6713" s="52">
        <v>579704.80000000005</v>
      </c>
      <c r="AY6713" s="52">
        <v>605314.25</v>
      </c>
      <c r="AZ6713" s="52">
        <v>632055.04000000004</v>
      </c>
      <c r="BA6713" s="52">
        <v>659977.15</v>
      </c>
      <c r="BB6713" s="52">
        <v>682282.54</v>
      </c>
      <c r="BC6713">
        <v>2017</v>
      </c>
    </row>
    <row r="6714" spans="1:55" x14ac:dyDescent="0.25">
      <c r="A6714">
        <v>942</v>
      </c>
      <c r="B6714" t="s">
        <v>1607</v>
      </c>
      <c r="C6714" t="s">
        <v>256</v>
      </c>
      <c r="D6714" t="s">
        <v>1608</v>
      </c>
      <c r="E6714" t="s">
        <v>253</v>
      </c>
      <c r="F6714" t="s">
        <v>257</v>
      </c>
      <c r="G6714" t="s">
        <v>258</v>
      </c>
      <c r="H6714" t="s">
        <v>220</v>
      </c>
      <c r="I6714" t="s">
        <v>255</v>
      </c>
      <c r="J6714" t="s">
        <v>232</v>
      </c>
      <c r="K6714" t="s">
        <v>232</v>
      </c>
      <c r="L6714" t="s">
        <v>232</v>
      </c>
      <c r="M6714" t="s">
        <v>232</v>
      </c>
      <c r="N6714" t="s">
        <v>232</v>
      </c>
      <c r="O6714" t="s">
        <v>232</v>
      </c>
      <c r="P6714" t="s">
        <v>232</v>
      </c>
      <c r="Q6714" t="s">
        <v>232</v>
      </c>
      <c r="R6714" t="s">
        <v>232</v>
      </c>
      <c r="S6714" t="s">
        <v>232</v>
      </c>
      <c r="T6714" t="s">
        <v>232</v>
      </c>
      <c r="U6714" t="s">
        <v>232</v>
      </c>
      <c r="V6714" t="s">
        <v>232</v>
      </c>
      <c r="W6714" t="s">
        <v>232</v>
      </c>
      <c r="X6714" t="s">
        <v>232</v>
      </c>
      <c r="Y6714" t="s">
        <v>232</v>
      </c>
      <c r="Z6714" t="s">
        <v>232</v>
      </c>
      <c r="AA6714" s="52">
        <v>7888.96</v>
      </c>
      <c r="AB6714" s="52">
        <v>8111.94</v>
      </c>
      <c r="AC6714" s="52">
        <v>7152.46</v>
      </c>
      <c r="AD6714" s="52">
        <v>7732.1</v>
      </c>
      <c r="AE6714" s="52">
        <v>8132.11</v>
      </c>
      <c r="AF6714" s="52">
        <v>8714.73</v>
      </c>
      <c r="AG6714" s="52">
        <v>9123.17</v>
      </c>
      <c r="AH6714" s="52">
        <v>9971.73</v>
      </c>
      <c r="AI6714" s="52">
        <v>11017.34</v>
      </c>
      <c r="AJ6714" s="52">
        <v>11625.71</v>
      </c>
      <c r="AK6714" s="52">
        <v>12424.63</v>
      </c>
      <c r="AL6714" s="52">
        <v>13183.31</v>
      </c>
      <c r="AM6714" s="52">
        <v>12874.7</v>
      </c>
      <c r="AN6714" s="52">
        <v>13021.06</v>
      </c>
      <c r="AO6714" s="52">
        <v>13387.03</v>
      </c>
      <c r="AP6714" s="52">
        <v>13360.45</v>
      </c>
      <c r="AQ6714" s="52">
        <v>13813.95</v>
      </c>
      <c r="AR6714" s="52">
        <v>13660.65</v>
      </c>
      <c r="AS6714" s="52">
        <v>13974.64</v>
      </c>
      <c r="AT6714" s="52">
        <v>14517.27</v>
      </c>
      <c r="AU6714" s="52">
        <v>14893.82</v>
      </c>
      <c r="AV6714" s="52">
        <v>15604.73</v>
      </c>
      <c r="AW6714" s="52">
        <v>16215.54</v>
      </c>
      <c r="AX6714" s="52">
        <v>16931.88</v>
      </c>
      <c r="AY6714" s="52">
        <v>17679.88</v>
      </c>
      <c r="AZ6714" s="52">
        <v>18460.919999999998</v>
      </c>
      <c r="BA6714" s="52">
        <v>19276.46</v>
      </c>
      <c r="BB6714" s="52">
        <v>19927.95</v>
      </c>
      <c r="BC6714">
        <v>2017</v>
      </c>
    </row>
    <row r="6715" spans="1:55" x14ac:dyDescent="0.25">
      <c r="A6715">
        <v>942</v>
      </c>
      <c r="B6715" t="s">
        <v>1607</v>
      </c>
      <c r="C6715" t="s">
        <v>259</v>
      </c>
      <c r="D6715" t="s">
        <v>1608</v>
      </c>
      <c r="E6715" t="s">
        <v>260</v>
      </c>
      <c r="F6715" t="s">
        <v>261</v>
      </c>
      <c r="G6715" t="s">
        <v>229</v>
      </c>
      <c r="H6715" t="s">
        <v>220</v>
      </c>
      <c r="I6715" t="s">
        <v>262</v>
      </c>
      <c r="J6715" t="s">
        <v>232</v>
      </c>
      <c r="K6715" t="s">
        <v>232</v>
      </c>
      <c r="L6715" t="s">
        <v>232</v>
      </c>
      <c r="M6715" t="s">
        <v>232</v>
      </c>
      <c r="N6715" t="s">
        <v>232</v>
      </c>
      <c r="O6715" t="s">
        <v>232</v>
      </c>
      <c r="P6715" t="s">
        <v>232</v>
      </c>
      <c r="Q6715" t="s">
        <v>232</v>
      </c>
      <c r="R6715" t="s">
        <v>232</v>
      </c>
      <c r="S6715" t="s">
        <v>232</v>
      </c>
      <c r="T6715" t="s">
        <v>232</v>
      </c>
      <c r="U6715" t="s">
        <v>232</v>
      </c>
      <c r="V6715" t="s">
        <v>232</v>
      </c>
      <c r="W6715" t="s">
        <v>232</v>
      </c>
      <c r="X6715" t="s">
        <v>232</v>
      </c>
      <c r="Y6715" t="s">
        <v>232</v>
      </c>
      <c r="Z6715" t="s">
        <v>232</v>
      </c>
      <c r="AA6715" s="52">
        <v>18792.98</v>
      </c>
      <c r="AB6715" s="52">
        <v>24235.1</v>
      </c>
      <c r="AC6715" s="52">
        <v>28470.73</v>
      </c>
      <c r="AD6715" s="52">
        <v>54962.95</v>
      </c>
      <c r="AE6715" s="52">
        <v>109395.54</v>
      </c>
      <c r="AF6715" s="52">
        <v>138385.74</v>
      </c>
      <c r="AG6715" s="52">
        <v>163110.1</v>
      </c>
      <c r="AH6715" s="52">
        <v>194481.8</v>
      </c>
      <c r="AI6715" s="52">
        <v>248207.3</v>
      </c>
      <c r="AJ6715" s="52">
        <v>294274.34000000003</v>
      </c>
      <c r="AK6715" s="52">
        <v>341863.92</v>
      </c>
      <c r="AL6715" s="52">
        <v>395694.81</v>
      </c>
      <c r="AM6715" s="52">
        <v>416912.44</v>
      </c>
      <c r="AN6715" s="52">
        <v>445808.11</v>
      </c>
      <c r="AO6715" s="52">
        <v>499171.85</v>
      </c>
      <c r="AP6715" s="52">
        <v>529064.71</v>
      </c>
      <c r="AQ6715" s="52">
        <v>575060.31000000006</v>
      </c>
      <c r="AR6715" s="52">
        <v>583380.93000000005</v>
      </c>
      <c r="AS6715" s="52">
        <v>607724.52</v>
      </c>
      <c r="AT6715" s="52">
        <v>640558.03</v>
      </c>
      <c r="AU6715" s="52">
        <v>677177.7</v>
      </c>
      <c r="AV6715" s="52">
        <v>725608.45</v>
      </c>
      <c r="AW6715" s="52">
        <v>778735.18</v>
      </c>
      <c r="AX6715" s="52">
        <v>841203.45</v>
      </c>
      <c r="AY6715" s="52">
        <v>907785.25</v>
      </c>
      <c r="AZ6715" s="52">
        <v>980581.61</v>
      </c>
      <c r="BA6715" s="52">
        <v>1057928.31</v>
      </c>
      <c r="BB6715" s="52">
        <v>1129816.31</v>
      </c>
      <c r="BC6715">
        <v>2017</v>
      </c>
    </row>
    <row r="6716" spans="1:55" x14ac:dyDescent="0.25">
      <c r="A6716">
        <v>942</v>
      </c>
      <c r="B6716" t="s">
        <v>1607</v>
      </c>
      <c r="C6716" t="s">
        <v>263</v>
      </c>
      <c r="D6716" t="s">
        <v>1608</v>
      </c>
      <c r="E6716" t="s">
        <v>260</v>
      </c>
      <c r="F6716" t="s">
        <v>264</v>
      </c>
      <c r="G6716" t="s">
        <v>242</v>
      </c>
      <c r="H6716" t="s">
        <v>220</v>
      </c>
      <c r="I6716" t="s">
        <v>262</v>
      </c>
      <c r="J6716" t="s">
        <v>232</v>
      </c>
      <c r="K6716" t="s">
        <v>232</v>
      </c>
      <c r="L6716" t="s">
        <v>232</v>
      </c>
      <c r="M6716" t="s">
        <v>232</v>
      </c>
      <c r="N6716" t="s">
        <v>232</v>
      </c>
      <c r="O6716" t="s">
        <v>232</v>
      </c>
      <c r="P6716" t="s">
        <v>232</v>
      </c>
      <c r="Q6716" t="s">
        <v>232</v>
      </c>
      <c r="R6716" t="s">
        <v>232</v>
      </c>
      <c r="S6716" t="s">
        <v>232</v>
      </c>
      <c r="T6716" t="s">
        <v>232</v>
      </c>
      <c r="U6716" t="s">
        <v>232</v>
      </c>
      <c r="V6716" t="s">
        <v>232</v>
      </c>
      <c r="W6716" t="s">
        <v>232</v>
      </c>
      <c r="X6716" t="s">
        <v>232</v>
      </c>
      <c r="Y6716" t="s">
        <v>232</v>
      </c>
      <c r="Z6716" t="s">
        <v>232</v>
      </c>
      <c r="AA6716" s="52">
        <v>2925.93</v>
      </c>
      <c r="AB6716" s="52">
        <v>2300.6999999999998</v>
      </c>
      <c r="AC6716" s="52">
        <v>1507.68</v>
      </c>
      <c r="AD6716" s="52">
        <v>1238.8900000000001</v>
      </c>
      <c r="AE6716" s="52">
        <v>1640.95</v>
      </c>
      <c r="AF6716" s="52">
        <v>2156.89</v>
      </c>
      <c r="AG6716" s="52">
        <v>2836.54</v>
      </c>
      <c r="AH6716" s="52">
        <v>3315.33</v>
      </c>
      <c r="AI6716" s="52">
        <v>3695.34</v>
      </c>
      <c r="AJ6716" s="52">
        <v>4398.83</v>
      </c>
      <c r="AK6716" s="52">
        <v>5878.87</v>
      </c>
      <c r="AL6716" s="52">
        <v>7087.45</v>
      </c>
      <c r="AM6716" s="52">
        <v>6168.23</v>
      </c>
      <c r="AN6716" s="52">
        <v>5673.62</v>
      </c>
      <c r="AO6716" s="52">
        <v>6809.94</v>
      </c>
      <c r="AP6716" s="52">
        <v>6012.63</v>
      </c>
      <c r="AQ6716" s="52">
        <v>6752.8</v>
      </c>
      <c r="AR6716" s="52">
        <v>6598.94</v>
      </c>
      <c r="AS6716" s="52">
        <v>5585.12</v>
      </c>
      <c r="AT6716" s="52">
        <v>5756.38</v>
      </c>
      <c r="AU6716" s="52">
        <v>6284.2</v>
      </c>
      <c r="AV6716" s="52">
        <v>7243.4</v>
      </c>
      <c r="AW6716" s="52">
        <v>7526.94</v>
      </c>
      <c r="AX6716" s="52">
        <v>8200.5</v>
      </c>
      <c r="AY6716" s="52">
        <v>8877.49</v>
      </c>
      <c r="AZ6716" s="52">
        <v>9623.7999999999993</v>
      </c>
      <c r="BA6716" s="52">
        <v>10394.200000000001</v>
      </c>
      <c r="BB6716" s="52">
        <v>11140.08</v>
      </c>
      <c r="BC6716">
        <v>2017</v>
      </c>
    </row>
    <row r="6717" spans="1:55" x14ac:dyDescent="0.25">
      <c r="A6717">
        <v>942</v>
      </c>
      <c r="B6717" t="s">
        <v>1607</v>
      </c>
      <c r="C6717" t="s">
        <v>265</v>
      </c>
      <c r="D6717" t="s">
        <v>1608</v>
      </c>
      <c r="E6717" t="s">
        <v>260</v>
      </c>
      <c r="F6717" t="s">
        <v>266</v>
      </c>
      <c r="G6717" t="s">
        <v>246</v>
      </c>
      <c r="H6717" t="s">
        <v>220</v>
      </c>
      <c r="I6717" t="s">
        <v>262</v>
      </c>
      <c r="J6717" t="s">
        <v>232</v>
      </c>
      <c r="K6717" t="s">
        <v>232</v>
      </c>
      <c r="L6717" t="s">
        <v>232</v>
      </c>
      <c r="M6717" t="s">
        <v>232</v>
      </c>
      <c r="N6717" t="s">
        <v>232</v>
      </c>
      <c r="O6717" t="s">
        <v>232</v>
      </c>
      <c r="P6717" t="s">
        <v>232</v>
      </c>
      <c r="Q6717" t="s">
        <v>232</v>
      </c>
      <c r="R6717" t="s">
        <v>232</v>
      </c>
      <c r="S6717" t="s">
        <v>232</v>
      </c>
      <c r="T6717" t="s">
        <v>232</v>
      </c>
      <c r="U6717" t="s">
        <v>232</v>
      </c>
      <c r="V6717" t="s">
        <v>232</v>
      </c>
      <c r="W6717" t="s">
        <v>232</v>
      </c>
      <c r="X6717" t="s">
        <v>232</v>
      </c>
      <c r="Y6717" t="s">
        <v>232</v>
      </c>
      <c r="Z6717" t="s">
        <v>232</v>
      </c>
      <c r="AA6717" t="s">
        <v>232</v>
      </c>
      <c r="AB6717" t="s">
        <v>232</v>
      </c>
      <c r="AC6717" t="s">
        <v>232</v>
      </c>
      <c r="AD6717" s="52">
        <v>6152.82</v>
      </c>
      <c r="AE6717" s="52">
        <v>6613.05</v>
      </c>
      <c r="AF6717" s="52">
        <v>7198.95</v>
      </c>
      <c r="AG6717" s="52">
        <v>7676.3</v>
      </c>
      <c r="AH6717" s="52">
        <v>8616.17</v>
      </c>
      <c r="AI6717" s="52">
        <v>9816.14</v>
      </c>
      <c r="AJ6717" s="52">
        <v>10671.66</v>
      </c>
      <c r="AK6717" s="52">
        <v>11711.41</v>
      </c>
      <c r="AL6717" s="52">
        <v>12668.23</v>
      </c>
      <c r="AM6717" s="52">
        <v>12466</v>
      </c>
      <c r="AN6717" s="52">
        <v>12754.62</v>
      </c>
      <c r="AO6717" s="52">
        <v>13387.03</v>
      </c>
      <c r="AP6717" s="52">
        <v>13616.72</v>
      </c>
      <c r="AQ6717" s="52">
        <v>14325.92</v>
      </c>
      <c r="AR6717" s="52">
        <v>14434.99</v>
      </c>
      <c r="AS6717" s="52">
        <v>14924.71</v>
      </c>
      <c r="AT6717" s="52">
        <v>15673.7</v>
      </c>
      <c r="AU6717" s="52">
        <v>16385.939999999999</v>
      </c>
      <c r="AV6717" s="52">
        <v>17555.150000000001</v>
      </c>
      <c r="AW6717" s="52">
        <v>18566.66</v>
      </c>
      <c r="AX6717" s="52">
        <v>19791.71</v>
      </c>
      <c r="AY6717" s="52">
        <v>21095.65</v>
      </c>
      <c r="AZ6717" s="52">
        <v>22483.4</v>
      </c>
      <c r="BA6717" s="52">
        <v>23963.15</v>
      </c>
      <c r="BB6717" s="52">
        <v>25291.49</v>
      </c>
      <c r="BC6717">
        <v>2017</v>
      </c>
    </row>
    <row r="6718" spans="1:55" x14ac:dyDescent="0.25">
      <c r="A6718">
        <v>942</v>
      </c>
      <c r="B6718" t="s">
        <v>1607</v>
      </c>
      <c r="C6718" t="s">
        <v>267</v>
      </c>
      <c r="D6718" t="s">
        <v>1608</v>
      </c>
      <c r="E6718" t="s">
        <v>268</v>
      </c>
      <c r="F6718" t="s">
        <v>269</v>
      </c>
      <c r="G6718" t="s">
        <v>270</v>
      </c>
    </row>
    <row r="6719" spans="1:55" x14ac:dyDescent="0.25">
      <c r="A6719">
        <v>942</v>
      </c>
      <c r="B6719" t="s">
        <v>1607</v>
      </c>
      <c r="C6719" t="s">
        <v>271</v>
      </c>
      <c r="D6719" t="s">
        <v>1608</v>
      </c>
      <c r="E6719" t="s">
        <v>272</v>
      </c>
      <c r="F6719" t="s">
        <v>273</v>
      </c>
      <c r="G6719" t="s">
        <v>274</v>
      </c>
      <c r="I6719" t="s">
        <v>243</v>
      </c>
      <c r="J6719" t="s">
        <v>232</v>
      </c>
      <c r="K6719" t="s">
        <v>232</v>
      </c>
      <c r="L6719" t="s">
        <v>232</v>
      </c>
      <c r="M6719" t="s">
        <v>232</v>
      </c>
      <c r="N6719" t="s">
        <v>232</v>
      </c>
      <c r="O6719" t="s">
        <v>232</v>
      </c>
      <c r="P6719" t="s">
        <v>232</v>
      </c>
      <c r="Q6719" t="s">
        <v>232</v>
      </c>
      <c r="R6719" t="s">
        <v>232</v>
      </c>
      <c r="S6719" t="s">
        <v>232</v>
      </c>
      <c r="T6719" t="s">
        <v>232</v>
      </c>
      <c r="U6719" t="s">
        <v>232</v>
      </c>
      <c r="V6719" t="s">
        <v>232</v>
      </c>
      <c r="W6719" t="s">
        <v>232</v>
      </c>
      <c r="X6719" t="s">
        <v>232</v>
      </c>
      <c r="Y6719" t="s">
        <v>232</v>
      </c>
      <c r="Z6719" t="s">
        <v>232</v>
      </c>
      <c r="AA6719" t="s">
        <v>232</v>
      </c>
      <c r="AB6719" t="s">
        <v>232</v>
      </c>
      <c r="AC6719" t="s">
        <v>232</v>
      </c>
      <c r="AD6719">
        <v>9.1999999999999998E-2</v>
      </c>
      <c r="AE6719">
        <v>9.5000000000000001E-2</v>
      </c>
      <c r="AF6719">
        <v>9.8000000000000004E-2</v>
      </c>
      <c r="AG6719">
        <v>9.9000000000000005E-2</v>
      </c>
      <c r="AH6719">
        <v>0.10199999999999999</v>
      </c>
      <c r="AI6719">
        <v>0.108</v>
      </c>
      <c r="AJ6719">
        <v>0.107</v>
      </c>
      <c r="AK6719">
        <v>0.108</v>
      </c>
      <c r="AL6719">
        <v>0.111</v>
      </c>
      <c r="AM6719">
        <v>0.109</v>
      </c>
      <c r="AN6719">
        <v>0.104</v>
      </c>
      <c r="AO6719">
        <v>0.10199999999999999</v>
      </c>
      <c r="AP6719">
        <v>9.8000000000000004E-2</v>
      </c>
      <c r="AQ6719">
        <v>9.8000000000000004E-2</v>
      </c>
      <c r="AR6719">
        <v>9.2999999999999999E-2</v>
      </c>
      <c r="AS6719">
        <v>9.0999999999999998E-2</v>
      </c>
      <c r="AT6719">
        <v>9.1999999999999998E-2</v>
      </c>
      <c r="AU6719">
        <v>0.09</v>
      </c>
      <c r="AV6719">
        <v>9.0999999999999998E-2</v>
      </c>
      <c r="AW6719">
        <v>9.0999999999999998E-2</v>
      </c>
      <c r="AX6719">
        <v>9.0999999999999998E-2</v>
      </c>
      <c r="AY6719">
        <v>9.1999999999999998E-2</v>
      </c>
      <c r="AZ6719">
        <v>9.1999999999999998E-2</v>
      </c>
      <c r="BA6719">
        <v>9.2999999999999999E-2</v>
      </c>
      <c r="BB6719">
        <v>9.2999999999999999E-2</v>
      </c>
      <c r="BC6719">
        <v>2017</v>
      </c>
    </row>
    <row r="6720" spans="1:55" x14ac:dyDescent="0.25">
      <c r="A6720">
        <v>942</v>
      </c>
      <c r="B6720" t="s">
        <v>1607</v>
      </c>
      <c r="C6720" t="s">
        <v>275</v>
      </c>
      <c r="D6720" t="s">
        <v>1608</v>
      </c>
      <c r="E6720" t="s">
        <v>276</v>
      </c>
      <c r="F6720" t="s">
        <v>277</v>
      </c>
      <c r="G6720" t="s">
        <v>278</v>
      </c>
      <c r="I6720" t="s">
        <v>243</v>
      </c>
      <c r="J6720" t="s">
        <v>232</v>
      </c>
      <c r="K6720" t="s">
        <v>232</v>
      </c>
      <c r="L6720" t="s">
        <v>232</v>
      </c>
      <c r="M6720" t="s">
        <v>232</v>
      </c>
      <c r="N6720" t="s">
        <v>232</v>
      </c>
      <c r="O6720" t="s">
        <v>232</v>
      </c>
      <c r="P6720" t="s">
        <v>232</v>
      </c>
      <c r="Q6720" t="s">
        <v>232</v>
      </c>
      <c r="R6720" t="s">
        <v>232</v>
      </c>
      <c r="S6720" t="s">
        <v>232</v>
      </c>
      <c r="T6720" t="s">
        <v>232</v>
      </c>
      <c r="U6720" t="s">
        <v>232</v>
      </c>
      <c r="V6720" t="s">
        <v>232</v>
      </c>
      <c r="W6720" t="s">
        <v>232</v>
      </c>
      <c r="X6720" t="s">
        <v>232</v>
      </c>
      <c r="Y6720" t="s">
        <v>232</v>
      </c>
      <c r="Z6720" t="s">
        <v>232</v>
      </c>
      <c r="AA6720" t="s">
        <v>232</v>
      </c>
      <c r="AB6720" t="s">
        <v>232</v>
      </c>
      <c r="AC6720" t="s">
        <v>232</v>
      </c>
      <c r="AD6720">
        <v>8.9329999999999998</v>
      </c>
      <c r="AE6720">
        <v>16.542000000000002</v>
      </c>
      <c r="AF6720">
        <v>19.222999999999999</v>
      </c>
      <c r="AG6720">
        <v>21.248999999999999</v>
      </c>
      <c r="AH6720">
        <v>22.571999999999999</v>
      </c>
      <c r="AI6720">
        <v>25.286000000000001</v>
      </c>
      <c r="AJ6720">
        <v>27.574999999999999</v>
      </c>
      <c r="AK6720">
        <v>29.190999999999999</v>
      </c>
      <c r="AL6720">
        <v>31.234999999999999</v>
      </c>
      <c r="AM6720">
        <v>33.444000000000003</v>
      </c>
      <c r="AN6720">
        <v>34.953000000000003</v>
      </c>
      <c r="AO6720">
        <v>37.287999999999997</v>
      </c>
      <c r="AP6720">
        <v>38.853999999999999</v>
      </c>
      <c r="AQ6720">
        <v>40.140999999999998</v>
      </c>
      <c r="AR6720">
        <v>40.414000000000001</v>
      </c>
      <c r="AS6720">
        <v>40.719000000000001</v>
      </c>
      <c r="AT6720">
        <v>40.868000000000002</v>
      </c>
      <c r="AU6720">
        <v>41.326999999999998</v>
      </c>
      <c r="AV6720">
        <v>41.332999999999998</v>
      </c>
      <c r="AW6720">
        <v>41.942999999999998</v>
      </c>
      <c r="AX6720">
        <v>42.503</v>
      </c>
      <c r="AY6720">
        <v>43.031999999999996</v>
      </c>
      <c r="AZ6720">
        <v>43.613999999999997</v>
      </c>
      <c r="BA6720">
        <v>44.148000000000003</v>
      </c>
      <c r="BB6720">
        <v>44.671999999999997</v>
      </c>
      <c r="BC6720">
        <v>2017</v>
      </c>
    </row>
    <row r="6721" spans="1:55" x14ac:dyDescent="0.25">
      <c r="A6721">
        <v>942</v>
      </c>
      <c r="B6721" t="s">
        <v>1607</v>
      </c>
      <c r="C6721" t="s">
        <v>279</v>
      </c>
      <c r="D6721" t="s">
        <v>1608</v>
      </c>
      <c r="E6721" t="s">
        <v>280</v>
      </c>
      <c r="F6721" t="s">
        <v>281</v>
      </c>
      <c r="G6721" t="s">
        <v>282</v>
      </c>
      <c r="I6721" t="s">
        <v>1609</v>
      </c>
      <c r="J6721" t="s">
        <v>232</v>
      </c>
      <c r="K6721" t="s">
        <v>232</v>
      </c>
      <c r="L6721" t="s">
        <v>232</v>
      </c>
      <c r="M6721" t="s">
        <v>232</v>
      </c>
      <c r="N6721" t="s">
        <v>232</v>
      </c>
      <c r="O6721" t="s">
        <v>232</v>
      </c>
      <c r="P6721" t="s">
        <v>232</v>
      </c>
      <c r="Q6721" t="s">
        <v>232</v>
      </c>
      <c r="R6721" t="s">
        <v>232</v>
      </c>
      <c r="S6721" t="s">
        <v>232</v>
      </c>
      <c r="T6721" t="s">
        <v>232</v>
      </c>
      <c r="U6721" t="s">
        <v>232</v>
      </c>
      <c r="V6721" t="s">
        <v>232</v>
      </c>
      <c r="W6721" t="s">
        <v>232</v>
      </c>
      <c r="X6721" t="s">
        <v>232</v>
      </c>
      <c r="Y6721" t="s">
        <v>232</v>
      </c>
      <c r="Z6721" t="s">
        <v>232</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17.462</v>
      </c>
      <c r="AO6721">
        <v>18.170000000000002</v>
      </c>
      <c r="AP6721">
        <v>18.975999999999999</v>
      </c>
      <c r="AQ6721">
        <v>17.122</v>
      </c>
      <c r="AR6721">
        <v>16.521999999999998</v>
      </c>
      <c r="AS6721">
        <v>18.565000000000001</v>
      </c>
      <c r="AT6721">
        <v>17.908000000000001</v>
      </c>
      <c r="AU6721">
        <v>19.591999999999999</v>
      </c>
      <c r="AV6721">
        <v>23.071999999999999</v>
      </c>
      <c r="AW6721">
        <v>23.603999999999999</v>
      </c>
      <c r="AX6721">
        <v>24.119</v>
      </c>
      <c r="AY6721">
        <v>24.236999999999998</v>
      </c>
      <c r="AZ6721">
        <v>24.42</v>
      </c>
      <c r="BA6721">
        <v>24.484999999999999</v>
      </c>
      <c r="BB6721">
        <v>24.581</v>
      </c>
      <c r="BC6721">
        <v>2017</v>
      </c>
    </row>
    <row r="6722" spans="1:55" x14ac:dyDescent="0.25">
      <c r="A6722">
        <v>942</v>
      </c>
      <c r="B6722" t="s">
        <v>1607</v>
      </c>
      <c r="C6722" t="s">
        <v>283</v>
      </c>
      <c r="D6722" t="s">
        <v>1608</v>
      </c>
      <c r="E6722" t="s">
        <v>284</v>
      </c>
      <c r="F6722" t="s">
        <v>285</v>
      </c>
      <c r="G6722" t="s">
        <v>282</v>
      </c>
      <c r="I6722" t="s">
        <v>1609</v>
      </c>
      <c r="J6722" t="s">
        <v>232</v>
      </c>
      <c r="K6722" t="s">
        <v>232</v>
      </c>
      <c r="L6722" t="s">
        <v>232</v>
      </c>
      <c r="M6722" t="s">
        <v>232</v>
      </c>
      <c r="N6722" t="s">
        <v>232</v>
      </c>
      <c r="O6722" t="s">
        <v>232</v>
      </c>
      <c r="P6722" t="s">
        <v>232</v>
      </c>
      <c r="Q6722" t="s">
        <v>232</v>
      </c>
      <c r="R6722" t="s">
        <v>232</v>
      </c>
      <c r="S6722" t="s">
        <v>232</v>
      </c>
      <c r="T6722" t="s">
        <v>232</v>
      </c>
      <c r="U6722" t="s">
        <v>232</v>
      </c>
      <c r="V6722" t="s">
        <v>232</v>
      </c>
      <c r="W6722" t="s">
        <v>232</v>
      </c>
      <c r="X6722" t="s">
        <v>232</v>
      </c>
      <c r="Y6722" t="s">
        <v>232</v>
      </c>
      <c r="Z6722" t="s">
        <v>232</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11.452999999999999</v>
      </c>
      <c r="AO6722">
        <v>10.063000000000001</v>
      </c>
      <c r="AP6722">
        <v>8.18</v>
      </c>
      <c r="AQ6722">
        <v>11.381</v>
      </c>
      <c r="AR6722">
        <v>10.929</v>
      </c>
      <c r="AS6722">
        <v>15.109</v>
      </c>
      <c r="AT6722">
        <v>14.981999999999999</v>
      </c>
      <c r="AU6722">
        <v>14.355</v>
      </c>
      <c r="AV6722">
        <v>17.89</v>
      </c>
      <c r="AW6722">
        <v>18.056000000000001</v>
      </c>
      <c r="AX6722">
        <v>19.073</v>
      </c>
      <c r="AY6722">
        <v>19.523</v>
      </c>
      <c r="AZ6722">
        <v>19.97</v>
      </c>
      <c r="BA6722">
        <v>20.367000000000001</v>
      </c>
      <c r="BB6722">
        <v>20.539000000000001</v>
      </c>
      <c r="BC6722">
        <v>2017</v>
      </c>
    </row>
    <row r="6723" spans="1:55" x14ac:dyDescent="0.25">
      <c r="A6723">
        <v>942</v>
      </c>
      <c r="B6723" t="s">
        <v>1607</v>
      </c>
      <c r="C6723" t="s">
        <v>286</v>
      </c>
      <c r="D6723" t="s">
        <v>1608</v>
      </c>
      <c r="E6723" t="s">
        <v>287</v>
      </c>
      <c r="F6723" t="s">
        <v>288</v>
      </c>
      <c r="G6723" t="s">
        <v>250</v>
      </c>
      <c r="I6723" t="s">
        <v>1610</v>
      </c>
      <c r="J6723" t="s">
        <v>232</v>
      </c>
      <c r="K6723" t="s">
        <v>232</v>
      </c>
      <c r="L6723" t="s">
        <v>232</v>
      </c>
      <c r="M6723" t="s">
        <v>232</v>
      </c>
      <c r="N6723" t="s">
        <v>232</v>
      </c>
      <c r="O6723" t="s">
        <v>232</v>
      </c>
      <c r="P6723" t="s">
        <v>232</v>
      </c>
      <c r="Q6723" t="s">
        <v>232</v>
      </c>
      <c r="R6723" t="s">
        <v>232</v>
      </c>
      <c r="S6723" t="s">
        <v>232</v>
      </c>
      <c r="T6723" t="s">
        <v>232</v>
      </c>
      <c r="U6723" t="s">
        <v>232</v>
      </c>
      <c r="V6723" t="s">
        <v>232</v>
      </c>
      <c r="W6723" t="s">
        <v>232</v>
      </c>
      <c r="X6723" t="s">
        <v>232</v>
      </c>
      <c r="Y6723" t="s">
        <v>232</v>
      </c>
      <c r="Z6723" t="s">
        <v>232</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197.21100000000001</v>
      </c>
      <c r="AX6723">
        <v>202.14099999999999</v>
      </c>
      <c r="AY6723">
        <v>208.12200000000001</v>
      </c>
      <c r="AZ6723">
        <v>214.36600000000001</v>
      </c>
      <c r="BA6723">
        <v>220.797</v>
      </c>
      <c r="BB6723">
        <v>227.42</v>
      </c>
      <c r="BC6723">
        <v>2018</v>
      </c>
    </row>
    <row r="6724" spans="1:55" x14ac:dyDescent="0.25">
      <c r="A6724">
        <v>942</v>
      </c>
      <c r="B6724" t="s">
        <v>1607</v>
      </c>
      <c r="C6724" t="s">
        <v>290</v>
      </c>
      <c r="D6724" t="s">
        <v>1608</v>
      </c>
      <c r="E6724" t="s">
        <v>287</v>
      </c>
      <c r="F6724" t="s">
        <v>291</v>
      </c>
      <c r="G6724" t="s">
        <v>235</v>
      </c>
      <c r="I6724" t="s">
        <v>292</v>
      </c>
      <c r="J6724" t="s">
        <v>232</v>
      </c>
      <c r="K6724" t="s">
        <v>232</v>
      </c>
      <c r="L6724" t="s">
        <v>232</v>
      </c>
      <c r="M6724" t="s">
        <v>232</v>
      </c>
      <c r="N6724" t="s">
        <v>232</v>
      </c>
      <c r="O6724" t="s">
        <v>232</v>
      </c>
      <c r="P6724" t="s">
        <v>232</v>
      </c>
      <c r="Q6724" t="s">
        <v>232</v>
      </c>
      <c r="R6724" t="s">
        <v>232</v>
      </c>
      <c r="S6724" t="s">
        <v>232</v>
      </c>
      <c r="T6724" t="s">
        <v>232</v>
      </c>
      <c r="U6724" t="s">
        <v>232</v>
      </c>
      <c r="V6724" t="s">
        <v>232</v>
      </c>
      <c r="W6724" t="s">
        <v>232</v>
      </c>
      <c r="X6724" t="s">
        <v>232</v>
      </c>
      <c r="Y6724" t="s">
        <v>232</v>
      </c>
      <c r="Z6724" t="s">
        <v>232</v>
      </c>
      <c r="AA6724" t="s">
        <v>232</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2.0059999999999998</v>
      </c>
      <c r="AX6724">
        <v>2.5</v>
      </c>
      <c r="AY6724">
        <v>2.9590000000000001</v>
      </c>
      <c r="AZ6724">
        <v>3</v>
      </c>
      <c r="BA6724">
        <v>3</v>
      </c>
      <c r="BB6724">
        <v>3</v>
      </c>
      <c r="BC6724">
        <v>2018</v>
      </c>
    </row>
    <row r="6725" spans="1:55" x14ac:dyDescent="0.25">
      <c r="A6725">
        <v>942</v>
      </c>
      <c r="B6725" t="s">
        <v>1607</v>
      </c>
      <c r="C6725" t="s">
        <v>293</v>
      </c>
      <c r="D6725" t="s">
        <v>1608</v>
      </c>
      <c r="E6725" t="s">
        <v>294</v>
      </c>
      <c r="F6725" t="s">
        <v>295</v>
      </c>
      <c r="G6725" t="s">
        <v>250</v>
      </c>
      <c r="I6725" t="s">
        <v>1610</v>
      </c>
      <c r="J6725" t="s">
        <v>232</v>
      </c>
      <c r="K6725" t="s">
        <v>232</v>
      </c>
      <c r="L6725" t="s">
        <v>232</v>
      </c>
      <c r="M6725" t="s">
        <v>232</v>
      </c>
      <c r="N6725" t="s">
        <v>232</v>
      </c>
      <c r="O6725" t="s">
        <v>232</v>
      </c>
      <c r="P6725" t="s">
        <v>232</v>
      </c>
      <c r="Q6725" t="s">
        <v>232</v>
      </c>
      <c r="R6725" t="s">
        <v>232</v>
      </c>
      <c r="S6725" t="s">
        <v>232</v>
      </c>
      <c r="T6725" t="s">
        <v>232</v>
      </c>
      <c r="U6725" t="s">
        <v>232</v>
      </c>
      <c r="V6725" t="s">
        <v>232</v>
      </c>
      <c r="W6725" t="s">
        <v>232</v>
      </c>
      <c r="X6725" t="s">
        <v>232</v>
      </c>
      <c r="Y6725" t="s">
        <v>232</v>
      </c>
      <c r="Z6725" t="s">
        <v>232</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196.381</v>
      </c>
      <c r="AX6725">
        <v>201.291</v>
      </c>
      <c r="AY6725">
        <v>207.33</v>
      </c>
      <c r="AZ6725">
        <v>213.55</v>
      </c>
      <c r="BA6725">
        <v>219.95599999999999</v>
      </c>
      <c r="BB6725">
        <v>226.55500000000001</v>
      </c>
      <c r="BC6725">
        <v>2018</v>
      </c>
    </row>
    <row r="6726" spans="1:55" x14ac:dyDescent="0.25">
      <c r="A6726">
        <v>942</v>
      </c>
      <c r="B6726" t="s">
        <v>1607</v>
      </c>
      <c r="C6726" t="s">
        <v>296</v>
      </c>
      <c r="D6726" t="s">
        <v>1608</v>
      </c>
      <c r="E6726" t="s">
        <v>294</v>
      </c>
      <c r="F6726" t="s">
        <v>297</v>
      </c>
      <c r="G6726" t="s">
        <v>235</v>
      </c>
      <c r="I6726" t="s">
        <v>298</v>
      </c>
      <c r="J6726" t="s">
        <v>232</v>
      </c>
      <c r="K6726" t="s">
        <v>232</v>
      </c>
      <c r="L6726" t="s">
        <v>232</v>
      </c>
      <c r="M6726" t="s">
        <v>232</v>
      </c>
      <c r="N6726" t="s">
        <v>232</v>
      </c>
      <c r="O6726" t="s">
        <v>232</v>
      </c>
      <c r="P6726" t="s">
        <v>232</v>
      </c>
      <c r="Q6726" t="s">
        <v>232</v>
      </c>
      <c r="R6726" t="s">
        <v>232</v>
      </c>
      <c r="S6726" t="s">
        <v>232</v>
      </c>
      <c r="T6726" t="s">
        <v>232</v>
      </c>
      <c r="U6726" t="s">
        <v>232</v>
      </c>
      <c r="V6726" t="s">
        <v>232</v>
      </c>
      <c r="W6726" t="s">
        <v>232</v>
      </c>
      <c r="X6726" t="s">
        <v>232</v>
      </c>
      <c r="Y6726" t="s">
        <v>232</v>
      </c>
      <c r="Z6726" t="s">
        <v>232</v>
      </c>
      <c r="AA6726" t="s">
        <v>232</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2.5</v>
      </c>
      <c r="AX6726">
        <v>2.5</v>
      </c>
      <c r="AY6726">
        <v>3</v>
      </c>
      <c r="AZ6726">
        <v>3</v>
      </c>
      <c r="BA6726">
        <v>3</v>
      </c>
      <c r="BB6726">
        <v>3</v>
      </c>
      <c r="BC6726">
        <v>2018</v>
      </c>
    </row>
    <row r="6727" spans="1:55" x14ac:dyDescent="0.25">
      <c r="A6727">
        <v>942</v>
      </c>
      <c r="B6727" t="s">
        <v>1607</v>
      </c>
      <c r="C6727" t="s">
        <v>299</v>
      </c>
      <c r="D6727" t="s">
        <v>1608</v>
      </c>
      <c r="E6727" t="s">
        <v>300</v>
      </c>
      <c r="G6727" t="s">
        <v>274</v>
      </c>
    </row>
    <row r="6728" spans="1:55" x14ac:dyDescent="0.25">
      <c r="A6728">
        <v>942</v>
      </c>
      <c r="B6728" t="s">
        <v>1607</v>
      </c>
      <c r="C6728" t="s">
        <v>301</v>
      </c>
      <c r="D6728" t="s">
        <v>1608</v>
      </c>
      <c r="E6728" t="s">
        <v>302</v>
      </c>
      <c r="F6728" t="s">
        <v>303</v>
      </c>
      <c r="G6728" t="s">
        <v>235</v>
      </c>
      <c r="I6728" t="s">
        <v>1611</v>
      </c>
      <c r="J6728" t="s">
        <v>232</v>
      </c>
      <c r="K6728" t="s">
        <v>232</v>
      </c>
      <c r="L6728" t="s">
        <v>232</v>
      </c>
      <c r="M6728" t="s">
        <v>232</v>
      </c>
      <c r="N6728" t="s">
        <v>232</v>
      </c>
      <c r="O6728" t="s">
        <v>232</v>
      </c>
      <c r="P6728" t="s">
        <v>232</v>
      </c>
      <c r="Q6728" t="s">
        <v>232</v>
      </c>
      <c r="R6728" t="s">
        <v>232</v>
      </c>
      <c r="S6728" t="s">
        <v>232</v>
      </c>
      <c r="T6728" t="s">
        <v>232</v>
      </c>
      <c r="U6728" t="s">
        <v>232</v>
      </c>
      <c r="V6728" t="s">
        <v>232</v>
      </c>
      <c r="W6728" t="s">
        <v>232</v>
      </c>
      <c r="X6728" t="s">
        <v>232</v>
      </c>
      <c r="Y6728" t="s">
        <v>232</v>
      </c>
      <c r="Z6728" t="s">
        <v>232</v>
      </c>
      <c r="AA6728" t="s">
        <v>232</v>
      </c>
      <c r="AB6728" t="s">
        <v>232</v>
      </c>
      <c r="AC6728" t="s">
        <v>232</v>
      </c>
      <c r="AD6728" t="s">
        <v>232</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10.765000000000001</v>
      </c>
      <c r="AW6728">
        <v>6.7889999999999997</v>
      </c>
      <c r="AX6728">
        <v>7.2409999999999997</v>
      </c>
      <c r="AY6728">
        <v>6.9180000000000001</v>
      </c>
      <c r="AZ6728">
        <v>7.109</v>
      </c>
      <c r="BA6728">
        <v>7.1829999999999998</v>
      </c>
      <c r="BB6728">
        <v>7.36</v>
      </c>
      <c r="BC6728">
        <v>2017</v>
      </c>
    </row>
    <row r="6729" spans="1:55" x14ac:dyDescent="0.25">
      <c r="A6729">
        <v>942</v>
      </c>
      <c r="B6729" t="s">
        <v>1607</v>
      </c>
      <c r="C6729" t="s">
        <v>305</v>
      </c>
      <c r="D6729" t="s">
        <v>1608</v>
      </c>
      <c r="E6729" t="s">
        <v>306</v>
      </c>
      <c r="F6729" t="s">
        <v>307</v>
      </c>
      <c r="G6729" t="s">
        <v>235</v>
      </c>
      <c r="I6729" t="s">
        <v>1611</v>
      </c>
      <c r="J6729" t="s">
        <v>232</v>
      </c>
      <c r="K6729" t="s">
        <v>232</v>
      </c>
      <c r="L6729" t="s">
        <v>232</v>
      </c>
      <c r="M6729" t="s">
        <v>232</v>
      </c>
      <c r="N6729" t="s">
        <v>232</v>
      </c>
      <c r="O6729" t="s">
        <v>232</v>
      </c>
      <c r="P6729" t="s">
        <v>232</v>
      </c>
      <c r="Q6729" t="s">
        <v>232</v>
      </c>
      <c r="R6729" t="s">
        <v>232</v>
      </c>
      <c r="S6729" t="s">
        <v>232</v>
      </c>
      <c r="T6729" t="s">
        <v>232</v>
      </c>
      <c r="U6729" t="s">
        <v>232</v>
      </c>
      <c r="V6729" t="s">
        <v>232</v>
      </c>
      <c r="W6729" t="s">
        <v>232</v>
      </c>
      <c r="X6729" t="s">
        <v>232</v>
      </c>
      <c r="Y6729" t="s">
        <v>232</v>
      </c>
      <c r="Z6729" t="s">
        <v>232</v>
      </c>
      <c r="AA6729" t="s">
        <v>232</v>
      </c>
      <c r="AB6729" t="s">
        <v>232</v>
      </c>
      <c r="AC6729" t="s">
        <v>232</v>
      </c>
      <c r="AD6729" t="s">
        <v>232</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10.522</v>
      </c>
      <c r="AW6729">
        <v>6.8</v>
      </c>
      <c r="AX6729">
        <v>6.8</v>
      </c>
      <c r="AY6729">
        <v>6.8</v>
      </c>
      <c r="AZ6729">
        <v>6.8</v>
      </c>
      <c r="BA6729">
        <v>6.9</v>
      </c>
      <c r="BB6729">
        <v>7.1</v>
      </c>
      <c r="BC6729">
        <v>2017</v>
      </c>
    </row>
    <row r="6730" spans="1:55" x14ac:dyDescent="0.25">
      <c r="A6730">
        <v>942</v>
      </c>
      <c r="B6730" t="s">
        <v>1607</v>
      </c>
      <c r="C6730" t="s">
        <v>308</v>
      </c>
      <c r="D6730" t="s">
        <v>1608</v>
      </c>
      <c r="E6730" t="s">
        <v>309</v>
      </c>
      <c r="F6730" t="s">
        <v>310</v>
      </c>
      <c r="G6730" t="s">
        <v>235</v>
      </c>
      <c r="I6730" t="s">
        <v>1611</v>
      </c>
      <c r="J6730" t="s">
        <v>232</v>
      </c>
      <c r="K6730" t="s">
        <v>232</v>
      </c>
      <c r="L6730" t="s">
        <v>232</v>
      </c>
      <c r="M6730" t="s">
        <v>232</v>
      </c>
      <c r="N6730" t="s">
        <v>232</v>
      </c>
      <c r="O6730" t="s">
        <v>232</v>
      </c>
      <c r="P6730" t="s">
        <v>232</v>
      </c>
      <c r="Q6730" t="s">
        <v>232</v>
      </c>
      <c r="R6730" t="s">
        <v>232</v>
      </c>
      <c r="S6730" t="s">
        <v>232</v>
      </c>
      <c r="T6730" t="s">
        <v>232</v>
      </c>
      <c r="U6730" t="s">
        <v>232</v>
      </c>
      <c r="V6730" t="s">
        <v>232</v>
      </c>
      <c r="W6730" t="s">
        <v>232</v>
      </c>
      <c r="X6730" t="s">
        <v>232</v>
      </c>
      <c r="Y6730" t="s">
        <v>232</v>
      </c>
      <c r="Z6730" t="s">
        <v>232</v>
      </c>
      <c r="AA6730" t="s">
        <v>232</v>
      </c>
      <c r="AB6730" t="s">
        <v>232</v>
      </c>
      <c r="AC6730" t="s">
        <v>232</v>
      </c>
      <c r="AD6730" t="s">
        <v>232</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8.2430000000000003</v>
      </c>
      <c r="AW6730">
        <v>6.61</v>
      </c>
      <c r="AX6730">
        <v>8.3379999999999992</v>
      </c>
      <c r="AY6730">
        <v>7.9</v>
      </c>
      <c r="AZ6730">
        <v>8</v>
      </c>
      <c r="BA6730">
        <v>8.1999999999999993</v>
      </c>
      <c r="BB6730">
        <v>8.3000000000000007</v>
      </c>
      <c r="BC6730">
        <v>2017</v>
      </c>
    </row>
    <row r="6731" spans="1:55" x14ac:dyDescent="0.25">
      <c r="A6731">
        <v>942</v>
      </c>
      <c r="B6731" t="s">
        <v>1607</v>
      </c>
      <c r="C6731" t="s">
        <v>311</v>
      </c>
      <c r="D6731" t="s">
        <v>1608</v>
      </c>
      <c r="E6731" t="s">
        <v>312</v>
      </c>
      <c r="F6731" t="s">
        <v>313</v>
      </c>
      <c r="G6731" t="s">
        <v>235</v>
      </c>
      <c r="I6731" t="s">
        <v>1611</v>
      </c>
      <c r="J6731" t="s">
        <v>232</v>
      </c>
      <c r="K6731" t="s">
        <v>232</v>
      </c>
      <c r="L6731" t="s">
        <v>232</v>
      </c>
      <c r="M6731" t="s">
        <v>232</v>
      </c>
      <c r="N6731" t="s">
        <v>232</v>
      </c>
      <c r="O6731" t="s">
        <v>232</v>
      </c>
      <c r="P6731" t="s">
        <v>232</v>
      </c>
      <c r="Q6731" t="s">
        <v>232</v>
      </c>
      <c r="R6731" t="s">
        <v>232</v>
      </c>
      <c r="S6731" t="s">
        <v>232</v>
      </c>
      <c r="T6731" t="s">
        <v>232</v>
      </c>
      <c r="U6731" t="s">
        <v>232</v>
      </c>
      <c r="V6731" t="s">
        <v>232</v>
      </c>
      <c r="W6731" t="s">
        <v>232</v>
      </c>
      <c r="X6731" t="s">
        <v>232</v>
      </c>
      <c r="Y6731" t="s">
        <v>232</v>
      </c>
      <c r="Z6731" t="s">
        <v>232</v>
      </c>
      <c r="AA6731" t="s">
        <v>232</v>
      </c>
      <c r="AB6731" t="s">
        <v>232</v>
      </c>
      <c r="AC6731" t="s">
        <v>232</v>
      </c>
      <c r="AD6731" t="s">
        <v>232</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6.625</v>
      </c>
      <c r="AW6731">
        <v>6.7</v>
      </c>
      <c r="AX6731">
        <v>8</v>
      </c>
      <c r="AY6731">
        <v>7.9</v>
      </c>
      <c r="AZ6731">
        <v>8</v>
      </c>
      <c r="BA6731">
        <v>8.1999999999999993</v>
      </c>
      <c r="BB6731">
        <v>8.3000000000000007</v>
      </c>
      <c r="BC6731">
        <v>2017</v>
      </c>
    </row>
    <row r="6732" spans="1:55" x14ac:dyDescent="0.25">
      <c r="A6732">
        <v>942</v>
      </c>
      <c r="B6732" t="s">
        <v>1607</v>
      </c>
      <c r="C6732" t="s">
        <v>314</v>
      </c>
      <c r="D6732" t="s">
        <v>1608</v>
      </c>
      <c r="E6732" t="s">
        <v>315</v>
      </c>
      <c r="F6732" t="s">
        <v>316</v>
      </c>
      <c r="G6732" t="s">
        <v>317</v>
      </c>
      <c r="I6732" t="s">
        <v>1612</v>
      </c>
      <c r="J6732" t="s">
        <v>232</v>
      </c>
      <c r="K6732" t="s">
        <v>232</v>
      </c>
      <c r="L6732" t="s">
        <v>232</v>
      </c>
      <c r="M6732" t="s">
        <v>232</v>
      </c>
      <c r="N6732" t="s">
        <v>232</v>
      </c>
      <c r="O6732" t="s">
        <v>232</v>
      </c>
      <c r="P6732" t="s">
        <v>232</v>
      </c>
      <c r="Q6732" t="s">
        <v>232</v>
      </c>
      <c r="R6732" t="s">
        <v>232</v>
      </c>
      <c r="S6732" t="s">
        <v>232</v>
      </c>
      <c r="T6732" t="s">
        <v>232</v>
      </c>
      <c r="U6732" t="s">
        <v>232</v>
      </c>
      <c r="V6732" t="s">
        <v>232</v>
      </c>
      <c r="W6732" t="s">
        <v>232</v>
      </c>
      <c r="X6732" t="s">
        <v>232</v>
      </c>
      <c r="Y6732" t="s">
        <v>232</v>
      </c>
      <c r="Z6732" t="s">
        <v>232</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13.742000000000001</v>
      </c>
      <c r="AW6732">
        <v>13.449</v>
      </c>
      <c r="AX6732">
        <v>13.16</v>
      </c>
      <c r="AY6732">
        <v>12.875</v>
      </c>
      <c r="AZ6732">
        <v>12.595000000000001</v>
      </c>
      <c r="BA6732">
        <v>12.319000000000001</v>
      </c>
      <c r="BB6732">
        <v>11.984</v>
      </c>
      <c r="BC6732">
        <v>2017</v>
      </c>
    </row>
    <row r="6733" spans="1:55" x14ac:dyDescent="0.25">
      <c r="A6733">
        <v>942</v>
      </c>
      <c r="B6733" t="s">
        <v>1607</v>
      </c>
      <c r="C6733" t="s">
        <v>318</v>
      </c>
      <c r="D6733" t="s">
        <v>1608</v>
      </c>
      <c r="E6733" t="s">
        <v>319</v>
      </c>
      <c r="F6733" t="s">
        <v>320</v>
      </c>
      <c r="G6733" t="s">
        <v>321</v>
      </c>
      <c r="H6733" t="s">
        <v>322</v>
      </c>
    </row>
    <row r="6734" spans="1:55" x14ac:dyDescent="0.25">
      <c r="A6734">
        <v>942</v>
      </c>
      <c r="B6734" t="s">
        <v>1607</v>
      </c>
      <c r="C6734" t="s">
        <v>323</v>
      </c>
      <c r="D6734" t="s">
        <v>1608</v>
      </c>
      <c r="E6734" t="s">
        <v>324</v>
      </c>
      <c r="F6734" t="s">
        <v>325</v>
      </c>
      <c r="G6734" t="s">
        <v>321</v>
      </c>
      <c r="H6734" t="s">
        <v>322</v>
      </c>
      <c r="I6734" t="s">
        <v>1613</v>
      </c>
      <c r="J6734" t="s">
        <v>232</v>
      </c>
      <c r="K6734" t="s">
        <v>232</v>
      </c>
      <c r="L6734" t="s">
        <v>232</v>
      </c>
      <c r="M6734" t="s">
        <v>232</v>
      </c>
      <c r="N6734" t="s">
        <v>232</v>
      </c>
      <c r="O6734" t="s">
        <v>232</v>
      </c>
      <c r="P6734" t="s">
        <v>232</v>
      </c>
      <c r="Q6734" t="s">
        <v>232</v>
      </c>
      <c r="R6734" t="s">
        <v>232</v>
      </c>
      <c r="S6734" t="s">
        <v>232</v>
      </c>
      <c r="T6734" t="s">
        <v>232</v>
      </c>
      <c r="U6734" t="s">
        <v>232</v>
      </c>
      <c r="V6734" t="s">
        <v>232</v>
      </c>
      <c r="W6734" t="s">
        <v>232</v>
      </c>
      <c r="X6734" t="s">
        <v>232</v>
      </c>
      <c r="Y6734" t="s">
        <v>232</v>
      </c>
      <c r="Z6734" t="s">
        <v>232</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6.9930000000000003</v>
      </c>
      <c r="AW6734">
        <v>6.9649999999999999</v>
      </c>
      <c r="AX6734">
        <v>6.9370000000000003</v>
      </c>
      <c r="AY6734">
        <v>6.9089999999999998</v>
      </c>
      <c r="AZ6734">
        <v>6.8819999999999997</v>
      </c>
      <c r="BA6734">
        <v>6.8540000000000001</v>
      </c>
      <c r="BB6734">
        <v>6.8949999999999996</v>
      </c>
      <c r="BC6734">
        <v>2017</v>
      </c>
    </row>
    <row r="6735" spans="1:55" x14ac:dyDescent="0.25">
      <c r="A6735">
        <v>942</v>
      </c>
      <c r="B6735" t="s">
        <v>1607</v>
      </c>
      <c r="C6735" t="s">
        <v>327</v>
      </c>
      <c r="D6735" t="s">
        <v>1608</v>
      </c>
      <c r="E6735" t="s">
        <v>328</v>
      </c>
      <c r="F6735" t="s">
        <v>329</v>
      </c>
      <c r="G6735" t="s">
        <v>229</v>
      </c>
      <c r="H6735" t="s">
        <v>230</v>
      </c>
      <c r="I6735" t="s">
        <v>1614</v>
      </c>
      <c r="J6735" t="s">
        <v>232</v>
      </c>
      <c r="K6735" t="s">
        <v>232</v>
      </c>
      <c r="L6735" t="s">
        <v>232</v>
      </c>
      <c r="M6735" t="s">
        <v>232</v>
      </c>
      <c r="N6735" t="s">
        <v>232</v>
      </c>
      <c r="O6735" t="s">
        <v>232</v>
      </c>
      <c r="P6735" t="s">
        <v>232</v>
      </c>
      <c r="Q6735" t="s">
        <v>232</v>
      </c>
      <c r="R6735" t="s">
        <v>232</v>
      </c>
      <c r="S6735" t="s">
        <v>232</v>
      </c>
      <c r="T6735" t="s">
        <v>232</v>
      </c>
      <c r="U6735" t="s">
        <v>232</v>
      </c>
      <c r="V6735" t="s">
        <v>232</v>
      </c>
      <c r="W6735" t="s">
        <v>232</v>
      </c>
      <c r="X6735" t="s">
        <v>232</v>
      </c>
      <c r="Y6735" t="s">
        <v>232</v>
      </c>
      <c r="Z6735" t="s">
        <v>232</v>
      </c>
      <c r="AA6735" t="s">
        <v>232</v>
      </c>
      <c r="AB6735" t="s">
        <v>232</v>
      </c>
      <c r="AC6735" t="s">
        <v>232</v>
      </c>
      <c r="AD6735">
        <v>128.88999999999999</v>
      </c>
      <c r="AE6735">
        <v>280.48399999999998</v>
      </c>
      <c r="AF6735">
        <v>418.39600000000002</v>
      </c>
      <c r="AG6735">
        <v>478.84399999999999</v>
      </c>
      <c r="AH6735">
        <v>593.52499999999998</v>
      </c>
      <c r="AI6735">
        <v>754.64300000000003</v>
      </c>
      <c r="AJ6735">
        <v>903.60299999999995</v>
      </c>
      <c r="AK6735" s="52">
        <v>1043.79</v>
      </c>
      <c r="AL6735" s="52">
        <v>1191.3399999999999</v>
      </c>
      <c r="AM6735" s="52">
        <v>1200.83</v>
      </c>
      <c r="AN6735" s="52">
        <v>1279.82</v>
      </c>
      <c r="AO6735" s="52">
        <v>1362.94</v>
      </c>
      <c r="AP6735" s="52">
        <v>1477.2</v>
      </c>
      <c r="AQ6735" s="52">
        <v>1537.96</v>
      </c>
      <c r="AR6735" s="52">
        <v>1620.75</v>
      </c>
      <c r="AS6735" s="52">
        <v>1694.84</v>
      </c>
      <c r="AT6735" s="52">
        <v>1842.65</v>
      </c>
      <c r="AU6735" s="52">
        <v>1973.38</v>
      </c>
      <c r="AV6735" s="52">
        <v>2104.44</v>
      </c>
      <c r="AW6735" s="52">
        <v>2161.71</v>
      </c>
      <c r="AX6735" s="52">
        <v>2317.13</v>
      </c>
      <c r="AY6735" s="52">
        <v>2481.11</v>
      </c>
      <c r="AZ6735" s="52">
        <v>2654.07</v>
      </c>
      <c r="BA6735" s="52">
        <v>2839.02</v>
      </c>
      <c r="BB6735" s="52">
        <v>3040.48</v>
      </c>
      <c r="BC6735">
        <v>2017</v>
      </c>
    </row>
    <row r="6736" spans="1:55" x14ac:dyDescent="0.25">
      <c r="A6736">
        <v>942</v>
      </c>
      <c r="B6736" t="s">
        <v>1607</v>
      </c>
      <c r="C6736" t="s">
        <v>331</v>
      </c>
      <c r="D6736" t="s">
        <v>1608</v>
      </c>
      <c r="E6736" t="s">
        <v>328</v>
      </c>
      <c r="F6736" t="s">
        <v>329</v>
      </c>
      <c r="G6736" t="s">
        <v>282</v>
      </c>
      <c r="I6736" t="s">
        <v>332</v>
      </c>
      <c r="J6736" t="s">
        <v>232</v>
      </c>
      <c r="K6736" t="s">
        <v>232</v>
      </c>
      <c r="L6736" t="s">
        <v>232</v>
      </c>
      <c r="M6736" t="s">
        <v>232</v>
      </c>
      <c r="N6736" t="s">
        <v>232</v>
      </c>
      <c r="O6736" t="s">
        <v>232</v>
      </c>
      <c r="P6736" t="s">
        <v>232</v>
      </c>
      <c r="Q6736" t="s">
        <v>232</v>
      </c>
      <c r="R6736" t="s">
        <v>232</v>
      </c>
      <c r="S6736" t="s">
        <v>232</v>
      </c>
      <c r="T6736" t="s">
        <v>232</v>
      </c>
      <c r="U6736" t="s">
        <v>232</v>
      </c>
      <c r="V6736" t="s">
        <v>232</v>
      </c>
      <c r="W6736" t="s">
        <v>232</v>
      </c>
      <c r="X6736" t="s">
        <v>232</v>
      </c>
      <c r="Y6736" t="s">
        <v>232</v>
      </c>
      <c r="Z6736" t="s">
        <v>232</v>
      </c>
      <c r="AA6736" t="s">
        <v>232</v>
      </c>
      <c r="AB6736" t="s">
        <v>232</v>
      </c>
      <c r="AC6736" t="s">
        <v>232</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41.475000000000001</v>
      </c>
      <c r="AW6736">
        <v>39.856000000000002</v>
      </c>
      <c r="AX6736">
        <v>39.707999999999998</v>
      </c>
      <c r="AY6736">
        <v>39.558</v>
      </c>
      <c r="AZ6736">
        <v>39.332000000000001</v>
      </c>
      <c r="BA6736">
        <v>39.152999999999999</v>
      </c>
      <c r="BB6736">
        <v>39.029000000000003</v>
      </c>
      <c r="BC6736">
        <v>2017</v>
      </c>
    </row>
    <row r="6737" spans="1:55" x14ac:dyDescent="0.25">
      <c r="A6737">
        <v>942</v>
      </c>
      <c r="B6737" t="s">
        <v>1607</v>
      </c>
      <c r="C6737" t="s">
        <v>333</v>
      </c>
      <c r="D6737" t="s">
        <v>1608</v>
      </c>
      <c r="E6737" t="s">
        <v>334</v>
      </c>
      <c r="F6737" t="s">
        <v>335</v>
      </c>
      <c r="G6737" t="s">
        <v>229</v>
      </c>
      <c r="H6737" t="s">
        <v>230</v>
      </c>
      <c r="I6737" t="s">
        <v>1614</v>
      </c>
      <c r="J6737" t="s">
        <v>232</v>
      </c>
      <c r="K6737" t="s">
        <v>232</v>
      </c>
      <c r="L6737" t="s">
        <v>232</v>
      </c>
      <c r="M6737" t="s">
        <v>232</v>
      </c>
      <c r="N6737" t="s">
        <v>232</v>
      </c>
      <c r="O6737" t="s">
        <v>232</v>
      </c>
      <c r="P6737" t="s">
        <v>232</v>
      </c>
      <c r="Q6737" t="s">
        <v>232</v>
      </c>
      <c r="R6737" t="s">
        <v>232</v>
      </c>
      <c r="S6737" t="s">
        <v>232</v>
      </c>
      <c r="T6737" t="s">
        <v>232</v>
      </c>
      <c r="U6737" t="s">
        <v>232</v>
      </c>
      <c r="V6737" t="s">
        <v>232</v>
      </c>
      <c r="W6737" t="s">
        <v>232</v>
      </c>
      <c r="X6737" t="s">
        <v>232</v>
      </c>
      <c r="Y6737" t="s">
        <v>232</v>
      </c>
      <c r="Z6737" t="s">
        <v>232</v>
      </c>
      <c r="AA6737" t="s">
        <v>232</v>
      </c>
      <c r="AB6737" t="s">
        <v>232</v>
      </c>
      <c r="AC6737" t="s">
        <v>232</v>
      </c>
      <c r="AD6737">
        <v>129.577</v>
      </c>
      <c r="AE6737">
        <v>277.52699999999999</v>
      </c>
      <c r="AF6737">
        <v>445.279</v>
      </c>
      <c r="AG6737">
        <v>511.24799999999999</v>
      </c>
      <c r="AH6737">
        <v>592.56799999999998</v>
      </c>
      <c r="AI6737">
        <v>735.35199999999998</v>
      </c>
      <c r="AJ6737">
        <v>923.83699999999999</v>
      </c>
      <c r="AK6737" s="52">
        <v>1064.8399999999999</v>
      </c>
      <c r="AL6737" s="52">
        <v>1243.3399999999999</v>
      </c>
      <c r="AM6737" s="52">
        <v>1305.6199999999999</v>
      </c>
      <c r="AN6737" s="52">
        <v>1393.11</v>
      </c>
      <c r="AO6737" s="52">
        <v>1504</v>
      </c>
      <c r="AP6737" s="52">
        <v>1719.51</v>
      </c>
      <c r="AQ6737" s="52">
        <v>1743.71</v>
      </c>
      <c r="AR6737" s="52">
        <v>1864.26</v>
      </c>
      <c r="AS6737" s="52">
        <v>1840.66</v>
      </c>
      <c r="AT6737" s="52">
        <v>1893.32</v>
      </c>
      <c r="AU6737" s="52">
        <v>1908.17</v>
      </c>
      <c r="AV6737" s="52">
        <v>2069.62</v>
      </c>
      <c r="AW6737" s="52">
        <v>2183.36</v>
      </c>
      <c r="AX6737" s="52">
        <v>2340.23</v>
      </c>
      <c r="AY6737" s="52">
        <v>2503.42</v>
      </c>
      <c r="AZ6737" s="52">
        <v>2677.25</v>
      </c>
      <c r="BA6737" s="52">
        <v>2868.5</v>
      </c>
      <c r="BB6737" s="52">
        <v>3068.83</v>
      </c>
      <c r="BC6737">
        <v>2017</v>
      </c>
    </row>
    <row r="6738" spans="1:55" x14ac:dyDescent="0.25">
      <c r="A6738">
        <v>942</v>
      </c>
      <c r="B6738" t="s">
        <v>1607</v>
      </c>
      <c r="C6738" t="s">
        <v>336</v>
      </c>
      <c r="D6738" t="s">
        <v>1608</v>
      </c>
      <c r="E6738" t="s">
        <v>334</v>
      </c>
      <c r="F6738" t="s">
        <v>335</v>
      </c>
      <c r="G6738" t="s">
        <v>282</v>
      </c>
      <c r="I6738" t="s">
        <v>337</v>
      </c>
      <c r="J6738" t="s">
        <v>232</v>
      </c>
      <c r="K6738" t="s">
        <v>232</v>
      </c>
      <c r="L6738" t="s">
        <v>232</v>
      </c>
      <c r="M6738" t="s">
        <v>232</v>
      </c>
      <c r="N6738" t="s">
        <v>232</v>
      </c>
      <c r="O6738" t="s">
        <v>232</v>
      </c>
      <c r="P6738" t="s">
        <v>232</v>
      </c>
      <c r="Q6738" t="s">
        <v>232</v>
      </c>
      <c r="R6738" t="s">
        <v>232</v>
      </c>
      <c r="S6738" t="s">
        <v>232</v>
      </c>
      <c r="T6738" t="s">
        <v>232</v>
      </c>
      <c r="U6738" t="s">
        <v>232</v>
      </c>
      <c r="V6738" t="s">
        <v>232</v>
      </c>
      <c r="W6738" t="s">
        <v>232</v>
      </c>
      <c r="X6738" t="s">
        <v>232</v>
      </c>
      <c r="Y6738" t="s">
        <v>232</v>
      </c>
      <c r="Z6738" t="s">
        <v>232</v>
      </c>
      <c r="AA6738" t="s">
        <v>232</v>
      </c>
      <c r="AB6738" t="s">
        <v>232</v>
      </c>
      <c r="AC6738" t="s">
        <v>232</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40.789000000000001</v>
      </c>
      <c r="AW6738">
        <v>40.256</v>
      </c>
      <c r="AX6738">
        <v>40.103999999999999</v>
      </c>
      <c r="AY6738">
        <v>39.914000000000001</v>
      </c>
      <c r="AZ6738">
        <v>39.674999999999997</v>
      </c>
      <c r="BA6738">
        <v>39.56</v>
      </c>
      <c r="BB6738">
        <v>39.393000000000001</v>
      </c>
      <c r="BC6738">
        <v>2017</v>
      </c>
    </row>
    <row r="6739" spans="1:55" x14ac:dyDescent="0.25">
      <c r="A6739">
        <v>942</v>
      </c>
      <c r="B6739" t="s">
        <v>1607</v>
      </c>
      <c r="C6739" t="s">
        <v>338</v>
      </c>
      <c r="D6739" t="s">
        <v>1608</v>
      </c>
      <c r="E6739" t="s">
        <v>339</v>
      </c>
      <c r="F6739" t="s">
        <v>340</v>
      </c>
      <c r="G6739" t="s">
        <v>229</v>
      </c>
      <c r="H6739" t="s">
        <v>230</v>
      </c>
      <c r="I6739" t="s">
        <v>1614</v>
      </c>
      <c r="J6739" t="s">
        <v>232</v>
      </c>
      <c r="K6739" t="s">
        <v>232</v>
      </c>
      <c r="L6739" t="s">
        <v>232</v>
      </c>
      <c r="M6739" t="s">
        <v>232</v>
      </c>
      <c r="N6739" t="s">
        <v>232</v>
      </c>
      <c r="O6739" t="s">
        <v>232</v>
      </c>
      <c r="P6739" t="s">
        <v>232</v>
      </c>
      <c r="Q6739" t="s">
        <v>232</v>
      </c>
      <c r="R6739" t="s">
        <v>232</v>
      </c>
      <c r="S6739" t="s">
        <v>232</v>
      </c>
      <c r="T6739" t="s">
        <v>232</v>
      </c>
      <c r="U6739" t="s">
        <v>232</v>
      </c>
      <c r="V6739" t="s">
        <v>232</v>
      </c>
      <c r="W6739" t="s">
        <v>232</v>
      </c>
      <c r="X6739" t="s">
        <v>232</v>
      </c>
      <c r="Y6739" t="s">
        <v>232</v>
      </c>
      <c r="Z6739" t="s">
        <v>232</v>
      </c>
      <c r="AA6739" t="s">
        <v>232</v>
      </c>
      <c r="AB6739" t="s">
        <v>232</v>
      </c>
      <c r="AC6739" t="s">
        <v>232</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34.813000000000002</v>
      </c>
      <c r="AW6739">
        <v>-21.646000000000001</v>
      </c>
      <c r="AX6739">
        <v>-23.100999999999999</v>
      </c>
      <c r="AY6739">
        <v>-22.314</v>
      </c>
      <c r="AZ6739">
        <v>-23.177</v>
      </c>
      <c r="BA6739">
        <v>-29.474</v>
      </c>
      <c r="BB6739">
        <v>-28.35</v>
      </c>
      <c r="BC6739">
        <v>2017</v>
      </c>
    </row>
    <row r="6740" spans="1:55" x14ac:dyDescent="0.25">
      <c r="A6740">
        <v>942</v>
      </c>
      <c r="B6740" t="s">
        <v>1607</v>
      </c>
      <c r="C6740" t="s">
        <v>341</v>
      </c>
      <c r="D6740" t="s">
        <v>1608</v>
      </c>
      <c r="E6740" t="s">
        <v>339</v>
      </c>
      <c r="F6740" t="s">
        <v>340</v>
      </c>
      <c r="G6740" t="s">
        <v>282</v>
      </c>
      <c r="I6740" t="s">
        <v>342</v>
      </c>
      <c r="J6740" t="s">
        <v>232</v>
      </c>
      <c r="K6740" t="s">
        <v>232</v>
      </c>
      <c r="L6740" t="s">
        <v>232</v>
      </c>
      <c r="M6740" t="s">
        <v>232</v>
      </c>
      <c r="N6740" t="s">
        <v>232</v>
      </c>
      <c r="O6740" t="s">
        <v>232</v>
      </c>
      <c r="P6740" t="s">
        <v>232</v>
      </c>
      <c r="Q6740" t="s">
        <v>232</v>
      </c>
      <c r="R6740" t="s">
        <v>232</v>
      </c>
      <c r="S6740" t="s">
        <v>232</v>
      </c>
      <c r="T6740" t="s">
        <v>232</v>
      </c>
      <c r="U6740" t="s">
        <v>232</v>
      </c>
      <c r="V6740" t="s">
        <v>232</v>
      </c>
      <c r="W6740" t="s">
        <v>232</v>
      </c>
      <c r="X6740" t="s">
        <v>232</v>
      </c>
      <c r="Y6740" t="s">
        <v>232</v>
      </c>
      <c r="Z6740" t="s">
        <v>232</v>
      </c>
      <c r="AA6740" t="s">
        <v>232</v>
      </c>
      <c r="AB6740" t="s">
        <v>232</v>
      </c>
      <c r="AC6740" t="s">
        <v>232</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0.68600000000000005</v>
      </c>
      <c r="AW6740">
        <v>-0.39900000000000002</v>
      </c>
      <c r="AX6740">
        <v>-0.39600000000000002</v>
      </c>
      <c r="AY6740">
        <v>-0.35599999999999998</v>
      </c>
      <c r="AZ6740">
        <v>-0.34300000000000003</v>
      </c>
      <c r="BA6740">
        <v>-0.40600000000000003</v>
      </c>
      <c r="BB6740">
        <v>-0.36399999999999999</v>
      </c>
      <c r="BC6740">
        <v>2017</v>
      </c>
    </row>
    <row r="6741" spans="1:55" x14ac:dyDescent="0.25">
      <c r="A6741">
        <v>942</v>
      </c>
      <c r="B6741" t="s">
        <v>1607</v>
      </c>
      <c r="C6741" t="s">
        <v>343</v>
      </c>
      <c r="D6741" t="s">
        <v>1608</v>
      </c>
      <c r="E6741" t="s">
        <v>344</v>
      </c>
      <c r="F6741" t="s">
        <v>345</v>
      </c>
      <c r="G6741" t="s">
        <v>229</v>
      </c>
      <c r="H6741" t="s">
        <v>230</v>
      </c>
      <c r="I6741" t="s">
        <v>1614</v>
      </c>
      <c r="J6741" t="s">
        <v>232</v>
      </c>
      <c r="K6741" t="s">
        <v>232</v>
      </c>
      <c r="L6741" t="s">
        <v>232</v>
      </c>
      <c r="M6741" t="s">
        <v>232</v>
      </c>
      <c r="N6741" t="s">
        <v>232</v>
      </c>
      <c r="O6741" t="s">
        <v>232</v>
      </c>
      <c r="P6741" t="s">
        <v>232</v>
      </c>
      <c r="Q6741" t="s">
        <v>232</v>
      </c>
      <c r="R6741" t="s">
        <v>232</v>
      </c>
      <c r="S6741" t="s">
        <v>232</v>
      </c>
      <c r="T6741" t="s">
        <v>232</v>
      </c>
      <c r="U6741" t="s">
        <v>232</v>
      </c>
      <c r="V6741" t="s">
        <v>232</v>
      </c>
      <c r="W6741" t="s">
        <v>232</v>
      </c>
      <c r="X6741" t="s">
        <v>232</v>
      </c>
      <c r="Y6741" t="s">
        <v>232</v>
      </c>
      <c r="Z6741" t="s">
        <v>232</v>
      </c>
      <c r="AA6741" t="s">
        <v>232</v>
      </c>
      <c r="AB6741" t="s">
        <v>232</v>
      </c>
      <c r="AC6741" t="s">
        <v>232</v>
      </c>
      <c r="AD6741" t="s">
        <v>232</v>
      </c>
      <c r="AE6741" t="s">
        <v>232</v>
      </c>
      <c r="AF6741" t="s">
        <v>232</v>
      </c>
      <c r="AG6741" t="s">
        <v>232</v>
      </c>
      <c r="AH6741" t="s">
        <v>232</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44.625999999999998</v>
      </c>
      <c r="AV6741">
        <v>32.665999999999997</v>
      </c>
      <c r="AW6741">
        <v>-8.8260000000000005</v>
      </c>
      <c r="AX6741">
        <v>-26.879000000000001</v>
      </c>
      <c r="AY6741">
        <v>-31.524999999999999</v>
      </c>
      <c r="AZ6741">
        <v>-32.863</v>
      </c>
      <c r="BA6741">
        <v>-40.213999999999999</v>
      </c>
      <c r="BB6741">
        <v>-39.920999999999999</v>
      </c>
      <c r="BC6741">
        <v>2017</v>
      </c>
    </row>
    <row r="6742" spans="1:55" x14ac:dyDescent="0.25">
      <c r="A6742">
        <v>942</v>
      </c>
      <c r="B6742" t="s">
        <v>1607</v>
      </c>
      <c r="C6742" t="s">
        <v>346</v>
      </c>
      <c r="D6742" t="s">
        <v>1608</v>
      </c>
      <c r="E6742" t="s">
        <v>344</v>
      </c>
      <c r="F6742" t="s">
        <v>345</v>
      </c>
      <c r="G6742" t="s">
        <v>270</v>
      </c>
      <c r="I6742" t="s">
        <v>397</v>
      </c>
      <c r="J6742" t="s">
        <v>232</v>
      </c>
      <c r="K6742" t="s">
        <v>232</v>
      </c>
      <c r="L6742" t="s">
        <v>232</v>
      </c>
      <c r="M6742" t="s">
        <v>232</v>
      </c>
      <c r="N6742" t="s">
        <v>232</v>
      </c>
      <c r="O6742" t="s">
        <v>232</v>
      </c>
      <c r="P6742" t="s">
        <v>232</v>
      </c>
      <c r="Q6742" t="s">
        <v>232</v>
      </c>
      <c r="R6742" t="s">
        <v>232</v>
      </c>
      <c r="S6742" t="s">
        <v>232</v>
      </c>
      <c r="T6742" t="s">
        <v>232</v>
      </c>
      <c r="U6742" t="s">
        <v>232</v>
      </c>
      <c r="V6742" t="s">
        <v>232</v>
      </c>
      <c r="W6742" t="s">
        <v>232</v>
      </c>
      <c r="X6742" t="s">
        <v>232</v>
      </c>
      <c r="Y6742" t="s">
        <v>232</v>
      </c>
      <c r="Z6742" t="s">
        <v>232</v>
      </c>
      <c r="AA6742" t="s">
        <v>232</v>
      </c>
      <c r="AB6742" t="s">
        <v>232</v>
      </c>
      <c r="AC6742" t="s">
        <v>232</v>
      </c>
      <c r="AD6742" t="s">
        <v>232</v>
      </c>
      <c r="AE6742" t="s">
        <v>232</v>
      </c>
      <c r="AF6742" t="s">
        <v>232</v>
      </c>
      <c r="AG6742" t="s">
        <v>232</v>
      </c>
      <c r="AH6742" t="s">
        <v>232</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0.93</v>
      </c>
      <c r="AV6742">
        <v>0.64400000000000002</v>
      </c>
      <c r="AW6742">
        <v>-0.16300000000000001</v>
      </c>
      <c r="AX6742">
        <v>-0.46100000000000002</v>
      </c>
      <c r="AY6742">
        <v>-0.503</v>
      </c>
      <c r="AZ6742">
        <v>-0.48699999999999999</v>
      </c>
      <c r="BA6742">
        <v>-0.55500000000000005</v>
      </c>
      <c r="BB6742">
        <v>-0.51300000000000001</v>
      </c>
      <c r="BC6742">
        <v>2017</v>
      </c>
    </row>
    <row r="6743" spans="1:55" x14ac:dyDescent="0.25">
      <c r="A6743">
        <v>942</v>
      </c>
      <c r="B6743" t="s">
        <v>1607</v>
      </c>
      <c r="C6743" t="s">
        <v>347</v>
      </c>
      <c r="D6743" t="s">
        <v>1608</v>
      </c>
      <c r="E6743" t="s">
        <v>348</v>
      </c>
      <c r="F6743" t="s">
        <v>349</v>
      </c>
      <c r="G6743" t="s">
        <v>229</v>
      </c>
      <c r="H6743" t="s">
        <v>230</v>
      </c>
      <c r="I6743" t="s">
        <v>1614</v>
      </c>
      <c r="J6743" t="s">
        <v>232</v>
      </c>
      <c r="K6743" t="s">
        <v>232</v>
      </c>
      <c r="L6743" t="s">
        <v>232</v>
      </c>
      <c r="M6743" t="s">
        <v>232</v>
      </c>
      <c r="N6743" t="s">
        <v>232</v>
      </c>
      <c r="O6743" t="s">
        <v>232</v>
      </c>
      <c r="P6743" t="s">
        <v>232</v>
      </c>
      <c r="Q6743" t="s">
        <v>232</v>
      </c>
      <c r="R6743" t="s">
        <v>232</v>
      </c>
      <c r="S6743" t="s">
        <v>232</v>
      </c>
      <c r="T6743" t="s">
        <v>232</v>
      </c>
      <c r="U6743" t="s">
        <v>232</v>
      </c>
      <c r="V6743" t="s">
        <v>232</v>
      </c>
      <c r="W6743" t="s">
        <v>232</v>
      </c>
      <c r="X6743" t="s">
        <v>232</v>
      </c>
      <c r="Y6743" t="s">
        <v>232</v>
      </c>
      <c r="Z6743" t="s">
        <v>232</v>
      </c>
      <c r="AA6743" t="s">
        <v>232</v>
      </c>
      <c r="AB6743" t="s">
        <v>232</v>
      </c>
      <c r="AC6743" t="s">
        <v>232</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143.364</v>
      </c>
      <c r="AW6743">
        <v>84.555999999999997</v>
      </c>
      <c r="AX6743">
        <v>96.710999999999999</v>
      </c>
      <c r="AY6743">
        <v>108.877</v>
      </c>
      <c r="AZ6743">
        <v>113.16200000000001</v>
      </c>
      <c r="BA6743">
        <v>115.81100000000001</v>
      </c>
      <c r="BB6743">
        <v>127.84699999999999</v>
      </c>
      <c r="BC6743">
        <v>2017</v>
      </c>
    </row>
    <row r="6744" spans="1:55" x14ac:dyDescent="0.25">
      <c r="A6744">
        <v>942</v>
      </c>
      <c r="B6744" t="s">
        <v>1607</v>
      </c>
      <c r="C6744" t="s">
        <v>350</v>
      </c>
      <c r="D6744" t="s">
        <v>1608</v>
      </c>
      <c r="E6744" t="s">
        <v>348</v>
      </c>
      <c r="F6744" t="s">
        <v>349</v>
      </c>
      <c r="G6744" t="s">
        <v>282</v>
      </c>
      <c r="I6744" t="s">
        <v>351</v>
      </c>
      <c r="J6744" t="s">
        <v>232</v>
      </c>
      <c r="K6744" t="s">
        <v>232</v>
      </c>
      <c r="L6744" t="s">
        <v>232</v>
      </c>
      <c r="M6744" t="s">
        <v>232</v>
      </c>
      <c r="N6744" t="s">
        <v>232</v>
      </c>
      <c r="O6744" t="s">
        <v>232</v>
      </c>
      <c r="P6744" t="s">
        <v>232</v>
      </c>
      <c r="Q6744" t="s">
        <v>232</v>
      </c>
      <c r="R6744" t="s">
        <v>232</v>
      </c>
      <c r="S6744" t="s">
        <v>232</v>
      </c>
      <c r="T6744" t="s">
        <v>232</v>
      </c>
      <c r="U6744" t="s">
        <v>232</v>
      </c>
      <c r="V6744" t="s">
        <v>232</v>
      </c>
      <c r="W6744" t="s">
        <v>232</v>
      </c>
      <c r="X6744" t="s">
        <v>232</v>
      </c>
      <c r="Y6744" t="s">
        <v>232</v>
      </c>
      <c r="Z6744" t="s">
        <v>232</v>
      </c>
      <c r="AA6744" t="s">
        <v>232</v>
      </c>
      <c r="AB6744" t="s">
        <v>232</v>
      </c>
      <c r="AC6744" t="s">
        <v>232</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2.8250000000000002</v>
      </c>
      <c r="AW6744">
        <v>1.5589999999999999</v>
      </c>
      <c r="AX6744">
        <v>1.657</v>
      </c>
      <c r="AY6744">
        <v>1.736</v>
      </c>
      <c r="AZ6744">
        <v>1.677</v>
      </c>
      <c r="BA6744">
        <v>1.597</v>
      </c>
      <c r="BB6744">
        <v>1.641</v>
      </c>
      <c r="BC6744">
        <v>2017</v>
      </c>
    </row>
    <row r="6745" spans="1:55" x14ac:dyDescent="0.25">
      <c r="A6745">
        <v>942</v>
      </c>
      <c r="B6745" t="s">
        <v>1607</v>
      </c>
      <c r="C6745" t="s">
        <v>352</v>
      </c>
      <c r="D6745" t="s">
        <v>1608</v>
      </c>
      <c r="E6745" t="s">
        <v>353</v>
      </c>
      <c r="F6745" t="s">
        <v>354</v>
      </c>
      <c r="G6745" t="s">
        <v>229</v>
      </c>
      <c r="H6745" t="s">
        <v>230</v>
      </c>
      <c r="I6745" t="s">
        <v>1614</v>
      </c>
      <c r="J6745" t="s">
        <v>232</v>
      </c>
      <c r="K6745" t="s">
        <v>232</v>
      </c>
      <c r="L6745" t="s">
        <v>232</v>
      </c>
      <c r="M6745" t="s">
        <v>232</v>
      </c>
      <c r="N6745" t="s">
        <v>232</v>
      </c>
      <c r="O6745" t="s">
        <v>232</v>
      </c>
      <c r="P6745" t="s">
        <v>232</v>
      </c>
      <c r="Q6745" t="s">
        <v>232</v>
      </c>
      <c r="R6745" t="s">
        <v>232</v>
      </c>
      <c r="S6745" t="s">
        <v>232</v>
      </c>
      <c r="T6745" t="s">
        <v>232</v>
      </c>
      <c r="U6745" t="s">
        <v>232</v>
      </c>
      <c r="V6745" t="s">
        <v>232</v>
      </c>
      <c r="W6745" t="s">
        <v>232</v>
      </c>
      <c r="X6745" t="s">
        <v>232</v>
      </c>
      <c r="Y6745" t="s">
        <v>232</v>
      </c>
      <c r="Z6745" t="s">
        <v>232</v>
      </c>
      <c r="AA6745" t="s">
        <v>232</v>
      </c>
      <c r="AB6745" t="s">
        <v>232</v>
      </c>
      <c r="AC6745" t="s">
        <v>232</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52">
        <v>1193.29</v>
      </c>
      <c r="AO6745" s="52">
        <v>1396.53</v>
      </c>
      <c r="AP6745" s="52">
        <v>1852.11</v>
      </c>
      <c r="AQ6745" s="52">
        <v>2048.42</v>
      </c>
      <c r="AR6745" s="52">
        <v>2637.63</v>
      </c>
      <c r="AS6745" s="52">
        <v>2931.86</v>
      </c>
      <c r="AT6745" s="52">
        <v>3007.35</v>
      </c>
      <c r="AU6745" s="52">
        <v>2690.42</v>
      </c>
      <c r="AV6745" s="52">
        <v>2654.28</v>
      </c>
      <c r="AW6745" s="52">
        <v>2653.14</v>
      </c>
      <c r="AX6745" s="52">
        <v>2706.42</v>
      </c>
      <c r="AY6745" s="52">
        <v>2745.63</v>
      </c>
      <c r="AZ6745" s="52">
        <v>2794.72</v>
      </c>
      <c r="BA6745" s="52">
        <v>2846.19</v>
      </c>
      <c r="BB6745" s="52">
        <v>2894.53</v>
      </c>
      <c r="BC6745">
        <v>2017</v>
      </c>
    </row>
    <row r="6746" spans="1:55" x14ac:dyDescent="0.25">
      <c r="A6746">
        <v>942</v>
      </c>
      <c r="B6746" t="s">
        <v>1607</v>
      </c>
      <c r="C6746" t="s">
        <v>355</v>
      </c>
      <c r="D6746" t="s">
        <v>1608</v>
      </c>
      <c r="E6746" t="s">
        <v>353</v>
      </c>
      <c r="F6746" t="s">
        <v>354</v>
      </c>
      <c r="G6746" t="s">
        <v>282</v>
      </c>
      <c r="I6746" t="s">
        <v>379</v>
      </c>
      <c r="J6746" t="s">
        <v>232</v>
      </c>
      <c r="K6746" t="s">
        <v>232</v>
      </c>
      <c r="L6746" t="s">
        <v>232</v>
      </c>
      <c r="M6746" t="s">
        <v>232</v>
      </c>
      <c r="N6746" t="s">
        <v>232</v>
      </c>
      <c r="O6746" t="s">
        <v>232</v>
      </c>
      <c r="P6746" t="s">
        <v>232</v>
      </c>
      <c r="Q6746" t="s">
        <v>232</v>
      </c>
      <c r="R6746" t="s">
        <v>232</v>
      </c>
      <c r="S6746" t="s">
        <v>232</v>
      </c>
      <c r="T6746" t="s">
        <v>232</v>
      </c>
      <c r="U6746" t="s">
        <v>232</v>
      </c>
      <c r="V6746" t="s">
        <v>232</v>
      </c>
      <c r="W6746" t="s">
        <v>232</v>
      </c>
      <c r="X6746" t="s">
        <v>232</v>
      </c>
      <c r="Y6746" t="s">
        <v>232</v>
      </c>
      <c r="Z6746" t="s">
        <v>232</v>
      </c>
      <c r="AA6746" t="s">
        <v>232</v>
      </c>
      <c r="AB6746" t="s">
        <v>232</v>
      </c>
      <c r="AC6746" t="s">
        <v>232</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52.311</v>
      </c>
      <c r="AW6746">
        <v>48.917000000000002</v>
      </c>
      <c r="AX6746">
        <v>46.378999999999998</v>
      </c>
      <c r="AY6746">
        <v>43.776000000000003</v>
      </c>
      <c r="AZ6746">
        <v>41.415999999999997</v>
      </c>
      <c r="BA6746">
        <v>39.252000000000002</v>
      </c>
      <c r="BB6746">
        <v>37.155999999999999</v>
      </c>
      <c r="BC6746">
        <v>2017</v>
      </c>
    </row>
    <row r="6747" spans="1:55" x14ac:dyDescent="0.25">
      <c r="A6747">
        <v>942</v>
      </c>
      <c r="B6747" t="s">
        <v>1607</v>
      </c>
      <c r="C6747" t="s">
        <v>356</v>
      </c>
      <c r="D6747" t="s">
        <v>1608</v>
      </c>
      <c r="E6747" t="s">
        <v>357</v>
      </c>
      <c r="F6747" t="s">
        <v>358</v>
      </c>
      <c r="G6747" t="s">
        <v>229</v>
      </c>
      <c r="H6747" t="s">
        <v>230</v>
      </c>
      <c r="I6747" t="s">
        <v>1614</v>
      </c>
      <c r="J6747" t="s">
        <v>232</v>
      </c>
      <c r="K6747" t="s">
        <v>232</v>
      </c>
      <c r="L6747" t="s">
        <v>232</v>
      </c>
      <c r="M6747" t="s">
        <v>232</v>
      </c>
      <c r="N6747" t="s">
        <v>232</v>
      </c>
      <c r="O6747" t="s">
        <v>232</v>
      </c>
      <c r="P6747" t="s">
        <v>232</v>
      </c>
      <c r="Q6747" t="s">
        <v>232</v>
      </c>
      <c r="R6747" t="s">
        <v>232</v>
      </c>
      <c r="S6747" t="s">
        <v>232</v>
      </c>
      <c r="T6747" t="s">
        <v>232</v>
      </c>
      <c r="U6747" t="s">
        <v>232</v>
      </c>
      <c r="V6747" t="s">
        <v>232</v>
      </c>
      <c r="W6747" t="s">
        <v>232</v>
      </c>
      <c r="X6747" t="s">
        <v>232</v>
      </c>
      <c r="Y6747" t="s">
        <v>232</v>
      </c>
      <c r="Z6747" t="s">
        <v>232</v>
      </c>
      <c r="AA6747" t="s">
        <v>232</v>
      </c>
      <c r="AB6747" t="s">
        <v>232</v>
      </c>
      <c r="AC6747" t="s">
        <v>232</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52">
        <v>1035.45</v>
      </c>
      <c r="AN6747" s="52">
        <v>1339.73</v>
      </c>
      <c r="AO6747" s="52">
        <v>1588.23</v>
      </c>
      <c r="AP6747" s="52">
        <v>2074.1799999999998</v>
      </c>
      <c r="AQ6747" s="52">
        <v>2370.0300000000002</v>
      </c>
      <c r="AR6747" s="52">
        <v>2811.97</v>
      </c>
      <c r="AS6747" s="52">
        <v>3073.7</v>
      </c>
      <c r="AT6747" s="52">
        <v>3114.14</v>
      </c>
      <c r="AU6747" s="52">
        <v>2792.1</v>
      </c>
      <c r="AV6747" s="52">
        <v>2757.3</v>
      </c>
      <c r="AW6747" s="52">
        <v>2763.22</v>
      </c>
      <c r="AX6747" s="52">
        <v>2816.5</v>
      </c>
      <c r="AY6747" s="52">
        <v>2855.71</v>
      </c>
      <c r="AZ6747" s="52">
        <v>2904.8</v>
      </c>
      <c r="BA6747" s="52">
        <v>2956.27</v>
      </c>
      <c r="BB6747" s="52">
        <v>3004.61</v>
      </c>
      <c r="BC6747">
        <v>2017</v>
      </c>
    </row>
    <row r="6748" spans="1:55" x14ac:dyDescent="0.25">
      <c r="A6748">
        <v>942</v>
      </c>
      <c r="B6748" t="s">
        <v>1607</v>
      </c>
      <c r="C6748" t="s">
        <v>359</v>
      </c>
      <c r="D6748" t="s">
        <v>1608</v>
      </c>
      <c r="E6748" t="s">
        <v>357</v>
      </c>
      <c r="F6748" t="s">
        <v>358</v>
      </c>
      <c r="G6748" t="s">
        <v>282</v>
      </c>
      <c r="I6748" t="s">
        <v>360</v>
      </c>
      <c r="J6748" t="s">
        <v>232</v>
      </c>
      <c r="K6748" t="s">
        <v>232</v>
      </c>
      <c r="L6748" t="s">
        <v>232</v>
      </c>
      <c r="M6748" t="s">
        <v>232</v>
      </c>
      <c r="N6748" t="s">
        <v>232</v>
      </c>
      <c r="O6748" t="s">
        <v>232</v>
      </c>
      <c r="P6748" t="s">
        <v>232</v>
      </c>
      <c r="Q6748" t="s">
        <v>232</v>
      </c>
      <c r="R6748" t="s">
        <v>232</v>
      </c>
      <c r="S6748" t="s">
        <v>232</v>
      </c>
      <c r="T6748" t="s">
        <v>232</v>
      </c>
      <c r="U6748" t="s">
        <v>232</v>
      </c>
      <c r="V6748" t="s">
        <v>232</v>
      </c>
      <c r="W6748" t="s">
        <v>232</v>
      </c>
      <c r="X6748" t="s">
        <v>232</v>
      </c>
      <c r="Y6748" t="s">
        <v>232</v>
      </c>
      <c r="Z6748" t="s">
        <v>232</v>
      </c>
      <c r="AA6748" t="s">
        <v>232</v>
      </c>
      <c r="AB6748" t="s">
        <v>232</v>
      </c>
      <c r="AC6748" t="s">
        <v>232</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54.341999999999999</v>
      </c>
      <c r="AW6748">
        <v>50.947000000000003</v>
      </c>
      <c r="AX6748">
        <v>48.265999999999998</v>
      </c>
      <c r="AY6748">
        <v>45.530999999999999</v>
      </c>
      <c r="AZ6748">
        <v>43.046999999999997</v>
      </c>
      <c r="BA6748">
        <v>40.770000000000003</v>
      </c>
      <c r="BB6748">
        <v>38.569000000000003</v>
      </c>
      <c r="BC6748">
        <v>2017</v>
      </c>
    </row>
    <row r="6749" spans="1:55" x14ac:dyDescent="0.25">
      <c r="A6749">
        <v>942</v>
      </c>
      <c r="B6749" t="s">
        <v>1607</v>
      </c>
      <c r="C6749" t="s">
        <v>361</v>
      </c>
      <c r="D6749" t="s">
        <v>1608</v>
      </c>
      <c r="E6749" t="s">
        <v>362</v>
      </c>
      <c r="F6749" t="s">
        <v>363</v>
      </c>
      <c r="G6749" t="s">
        <v>229</v>
      </c>
      <c r="H6749" t="s">
        <v>230</v>
      </c>
      <c r="I6749" t="s">
        <v>1614</v>
      </c>
      <c r="J6749" t="s">
        <v>232</v>
      </c>
      <c r="K6749" t="s">
        <v>232</v>
      </c>
      <c r="L6749" t="s">
        <v>232</v>
      </c>
      <c r="M6749" t="s">
        <v>232</v>
      </c>
      <c r="N6749" t="s">
        <v>232</v>
      </c>
      <c r="O6749" t="s">
        <v>232</v>
      </c>
      <c r="P6749" t="s">
        <v>232</v>
      </c>
      <c r="Q6749" t="s">
        <v>232</v>
      </c>
      <c r="R6749" t="s">
        <v>232</v>
      </c>
      <c r="S6749" t="s">
        <v>232</v>
      </c>
      <c r="T6749" t="s">
        <v>232</v>
      </c>
      <c r="U6749" t="s">
        <v>232</v>
      </c>
      <c r="V6749" t="s">
        <v>232</v>
      </c>
      <c r="W6749" t="s">
        <v>232</v>
      </c>
      <c r="X6749" t="s">
        <v>232</v>
      </c>
      <c r="Y6749" t="s">
        <v>232</v>
      </c>
      <c r="Z6749" t="s">
        <v>232</v>
      </c>
      <c r="AA6749">
        <v>142.77000000000001</v>
      </c>
      <c r="AB6749">
        <v>183.405</v>
      </c>
      <c r="AC6749">
        <v>214.68100000000001</v>
      </c>
      <c r="AD6749">
        <v>413.12099999999998</v>
      </c>
      <c r="AE6749">
        <v>820.84199999999998</v>
      </c>
      <c r="AF6749" s="52">
        <v>1037.9000000000001</v>
      </c>
      <c r="AG6749" s="52">
        <v>1220.1600000000001</v>
      </c>
      <c r="AH6749" s="52">
        <v>1451.45</v>
      </c>
      <c r="AI6749" s="52">
        <v>1846.85</v>
      </c>
      <c r="AJ6749" s="52">
        <v>2181.04</v>
      </c>
      <c r="AK6749" s="52">
        <v>2523.5</v>
      </c>
      <c r="AL6749" s="52">
        <v>2908.45</v>
      </c>
      <c r="AM6749" s="52">
        <v>3052.14</v>
      </c>
      <c r="AN6749" s="52">
        <v>3250.58</v>
      </c>
      <c r="AO6749" s="52">
        <v>3612.27</v>
      </c>
      <c r="AP6749" s="52">
        <v>3810.06</v>
      </c>
      <c r="AQ6749" s="52">
        <v>4121.2</v>
      </c>
      <c r="AR6749" s="52">
        <v>4160.55</v>
      </c>
      <c r="AS6749" s="52">
        <v>4312.04</v>
      </c>
      <c r="AT6749" s="52">
        <v>4521.2700000000004</v>
      </c>
      <c r="AU6749" s="52">
        <v>4754.37</v>
      </c>
      <c r="AV6749" s="52">
        <v>5074.0200000000004</v>
      </c>
      <c r="AW6749" s="52">
        <v>5423.74</v>
      </c>
      <c r="AX6749" s="52">
        <v>5835.38</v>
      </c>
      <c r="AY6749" s="52">
        <v>6272.07</v>
      </c>
      <c r="AZ6749" s="52">
        <v>6747.93</v>
      </c>
      <c r="BA6749" s="52">
        <v>7251.08</v>
      </c>
      <c r="BB6749" s="52">
        <v>7790.26</v>
      </c>
      <c r="BC6749">
        <v>2017</v>
      </c>
    </row>
    <row r="6750" spans="1:55" x14ac:dyDescent="0.25">
      <c r="A6750">
        <v>942</v>
      </c>
      <c r="B6750" t="s">
        <v>1607</v>
      </c>
      <c r="C6750" t="s">
        <v>364</v>
      </c>
      <c r="D6750" t="s">
        <v>1608</v>
      </c>
      <c r="E6750" t="s">
        <v>365</v>
      </c>
      <c r="F6750" t="s">
        <v>366</v>
      </c>
      <c r="G6750" t="s">
        <v>242</v>
      </c>
      <c r="H6750" t="s">
        <v>230</v>
      </c>
      <c r="I6750" t="s">
        <v>1615</v>
      </c>
      <c r="J6750" t="s">
        <v>232</v>
      </c>
      <c r="K6750" t="s">
        <v>232</v>
      </c>
      <c r="L6750" t="s">
        <v>232</v>
      </c>
      <c r="M6750" t="s">
        <v>232</v>
      </c>
      <c r="N6750" t="s">
        <v>232</v>
      </c>
      <c r="O6750" t="s">
        <v>232</v>
      </c>
      <c r="P6750" t="s">
        <v>232</v>
      </c>
      <c r="Q6750" t="s">
        <v>232</v>
      </c>
      <c r="R6750" t="s">
        <v>232</v>
      </c>
      <c r="S6750" t="s">
        <v>232</v>
      </c>
      <c r="T6750" t="s">
        <v>232</v>
      </c>
      <c r="U6750" t="s">
        <v>232</v>
      </c>
      <c r="V6750" t="s">
        <v>232</v>
      </c>
      <c r="W6750" t="s">
        <v>232</v>
      </c>
      <c r="X6750" t="s">
        <v>232</v>
      </c>
      <c r="Y6750" t="s">
        <v>232</v>
      </c>
      <c r="Z6750" t="s">
        <v>232</v>
      </c>
      <c r="AA6750" t="s">
        <v>232</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-2.6240000000000001</v>
      </c>
      <c r="AW6750">
        <v>-2.9089999999999998</v>
      </c>
      <c r="AX6750">
        <v>-2.871</v>
      </c>
      <c r="AY6750">
        <v>-2.8919999999999999</v>
      </c>
      <c r="AZ6750">
        <v>-2.9470000000000001</v>
      </c>
      <c r="BA6750">
        <v>-2.9340000000000002</v>
      </c>
      <c r="BB6750">
        <v>-3.1040000000000001</v>
      </c>
      <c r="BC6750">
        <v>2017</v>
      </c>
    </row>
    <row r="6751" spans="1:55" x14ac:dyDescent="0.25">
      <c r="A6751">
        <v>942</v>
      </c>
      <c r="B6751" t="s">
        <v>1607</v>
      </c>
      <c r="C6751" t="s">
        <v>368</v>
      </c>
      <c r="D6751" t="s">
        <v>1608</v>
      </c>
      <c r="E6751" t="s">
        <v>365</v>
      </c>
      <c r="F6751" t="s">
        <v>366</v>
      </c>
      <c r="G6751" t="s">
        <v>282</v>
      </c>
      <c r="I6751" t="s">
        <v>369</v>
      </c>
      <c r="J6751" t="s">
        <v>232</v>
      </c>
      <c r="K6751" t="s">
        <v>232</v>
      </c>
      <c r="L6751" t="s">
        <v>232</v>
      </c>
      <c r="M6751" t="s">
        <v>232</v>
      </c>
      <c r="N6751" t="s">
        <v>232</v>
      </c>
      <c r="O6751" t="s">
        <v>232</v>
      </c>
      <c r="P6751" t="s">
        <v>232</v>
      </c>
      <c r="Q6751" t="s">
        <v>232</v>
      </c>
      <c r="R6751" t="s">
        <v>232</v>
      </c>
      <c r="S6751" t="s">
        <v>232</v>
      </c>
      <c r="T6751" t="s">
        <v>232</v>
      </c>
      <c r="U6751" t="s">
        <v>232</v>
      </c>
      <c r="V6751" t="s">
        <v>232</v>
      </c>
      <c r="W6751" t="s">
        <v>232</v>
      </c>
      <c r="X6751" t="s">
        <v>232</v>
      </c>
      <c r="Y6751" t="s">
        <v>232</v>
      </c>
      <c r="Z6751" t="s">
        <v>232</v>
      </c>
      <c r="AA6751" t="s">
        <v>232</v>
      </c>
      <c r="AB6751" t="s">
        <v>232</v>
      </c>
      <c r="AC6751" t="s">
        <v>232</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-5.181</v>
      </c>
      <c r="AW6751">
        <v>-5.5490000000000004</v>
      </c>
      <c r="AX6751">
        <v>-5.0460000000000003</v>
      </c>
      <c r="AY6751">
        <v>-4.7149999999999999</v>
      </c>
      <c r="AZ6751">
        <v>-4.45</v>
      </c>
      <c r="BA6751">
        <v>-4.1180000000000003</v>
      </c>
      <c r="BB6751">
        <v>-4.0419999999999998</v>
      </c>
      <c r="BC6751">
        <v>2017</v>
      </c>
    </row>
    <row r="6752" spans="1:55" x14ac:dyDescent="0.25">
      <c r="A6752">
        <v>718</v>
      </c>
      <c r="B6752" t="s">
        <v>1616</v>
      </c>
      <c r="C6752" t="s">
        <v>225</v>
      </c>
      <c r="D6752" t="s">
        <v>1617</v>
      </c>
      <c r="E6752" t="s">
        <v>227</v>
      </c>
      <c r="F6752" t="s">
        <v>228</v>
      </c>
      <c r="G6752" t="s">
        <v>229</v>
      </c>
      <c r="H6752" t="s">
        <v>230</v>
      </c>
      <c r="I6752" t="s">
        <v>1618</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8.4309999999999992</v>
      </c>
      <c r="AU6752">
        <v>8.8770000000000007</v>
      </c>
      <c r="AV6752">
        <v>9.1959999999999997</v>
      </c>
      <c r="AW6752">
        <v>9.5120000000000005</v>
      </c>
      <c r="AX6752">
        <v>9.8260000000000005</v>
      </c>
      <c r="AY6752">
        <v>10.23</v>
      </c>
      <c r="AZ6752">
        <v>10.638999999999999</v>
      </c>
      <c r="BA6752">
        <v>11.044</v>
      </c>
      <c r="BB6752">
        <v>11.436999999999999</v>
      </c>
      <c r="BC6752">
        <v>2016</v>
      </c>
    </row>
    <row r="6753" spans="1:55" x14ac:dyDescent="0.25">
      <c r="A6753">
        <v>718</v>
      </c>
      <c r="B6753" t="s">
        <v>1616</v>
      </c>
      <c r="C6753" t="s">
        <v>233</v>
      </c>
      <c r="D6753" t="s">
        <v>1617</v>
      </c>
      <c r="E6753" t="s">
        <v>227</v>
      </c>
      <c r="F6753" t="s">
        <v>234</v>
      </c>
      <c r="G6753" t="s">
        <v>235</v>
      </c>
      <c r="I6753" t="s">
        <v>236</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4.5030000000000001</v>
      </c>
      <c r="AU6753">
        <v>5.2850000000000001</v>
      </c>
      <c r="AV6753">
        <v>3.597</v>
      </c>
      <c r="AW6753">
        <v>3.431</v>
      </c>
      <c r="AX6753">
        <v>3.3</v>
      </c>
      <c r="AY6753">
        <v>4.1180000000000003</v>
      </c>
      <c r="AZ6753">
        <v>4</v>
      </c>
      <c r="BA6753">
        <v>3.802</v>
      </c>
      <c r="BB6753">
        <v>3.5569999999999999</v>
      </c>
      <c r="BC6753">
        <v>2016</v>
      </c>
    </row>
    <row r="6754" spans="1:55" x14ac:dyDescent="0.25">
      <c r="A6754">
        <v>718</v>
      </c>
      <c r="B6754" t="s">
        <v>1616</v>
      </c>
      <c r="C6754" t="s">
        <v>237</v>
      </c>
      <c r="D6754" t="s">
        <v>1617</v>
      </c>
      <c r="E6754" t="s">
        <v>238</v>
      </c>
      <c r="F6754" t="s">
        <v>239</v>
      </c>
      <c r="G6754" t="s">
        <v>229</v>
      </c>
      <c r="H6754" t="s">
        <v>230</v>
      </c>
      <c r="I6754" t="s">
        <v>1618</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19.013999999999999</v>
      </c>
      <c r="AU6754">
        <v>20.443999999999999</v>
      </c>
      <c r="AV6754">
        <v>21.904</v>
      </c>
      <c r="AW6754">
        <v>23.413</v>
      </c>
      <c r="AX6754">
        <v>24.95</v>
      </c>
      <c r="AY6754">
        <v>26.673999999999999</v>
      </c>
      <c r="AZ6754">
        <v>28.460999999999999</v>
      </c>
      <c r="BA6754">
        <v>30.43</v>
      </c>
      <c r="BB6754">
        <v>32.457999999999998</v>
      </c>
      <c r="BC6754">
        <v>2016</v>
      </c>
    </row>
    <row r="6755" spans="1:55" x14ac:dyDescent="0.25">
      <c r="A6755">
        <v>718</v>
      </c>
      <c r="B6755" t="s">
        <v>1616</v>
      </c>
      <c r="C6755" t="s">
        <v>240</v>
      </c>
      <c r="D6755" t="s">
        <v>1617</v>
      </c>
      <c r="E6755" t="s">
        <v>238</v>
      </c>
      <c r="F6755" t="s">
        <v>241</v>
      </c>
      <c r="G6755" t="s">
        <v>242</v>
      </c>
      <c r="H6755" t="s">
        <v>230</v>
      </c>
      <c r="I6755" t="s">
        <v>243</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0.96699999999999997</v>
      </c>
      <c r="AM6755">
        <v>0.84699999999999998</v>
      </c>
      <c r="AN6755">
        <v>0.97</v>
      </c>
      <c r="AO6755">
        <v>1.018</v>
      </c>
      <c r="AP6755">
        <v>1.06</v>
      </c>
      <c r="AQ6755">
        <v>1.3280000000000001</v>
      </c>
      <c r="AR6755">
        <v>1.343</v>
      </c>
      <c r="AS6755">
        <v>1.377</v>
      </c>
      <c r="AT6755">
        <v>1.427</v>
      </c>
      <c r="AU6755">
        <v>1.498</v>
      </c>
      <c r="AV6755">
        <v>1.573</v>
      </c>
      <c r="AW6755">
        <v>1.6539999999999999</v>
      </c>
      <c r="AX6755">
        <v>1.7390000000000001</v>
      </c>
      <c r="AY6755">
        <v>1.84</v>
      </c>
      <c r="AZ6755">
        <v>1.9339999999999999</v>
      </c>
      <c r="BA6755">
        <v>2.0369999999999999</v>
      </c>
      <c r="BB6755">
        <v>2.1389999999999998</v>
      </c>
      <c r="BC6755">
        <v>2016</v>
      </c>
    </row>
    <row r="6756" spans="1:55" x14ac:dyDescent="0.25">
      <c r="A6756">
        <v>718</v>
      </c>
      <c r="B6756" t="s">
        <v>1616</v>
      </c>
      <c r="C6756" t="s">
        <v>244</v>
      </c>
      <c r="D6756" t="s">
        <v>1617</v>
      </c>
      <c r="E6756" t="s">
        <v>238</v>
      </c>
      <c r="F6756" t="s">
        <v>245</v>
      </c>
      <c r="G6756" t="s">
        <v>246</v>
      </c>
      <c r="H6756" t="s">
        <v>230</v>
      </c>
      <c r="I6756" t="s">
        <v>243</v>
      </c>
      <c r="J6756">
        <v>0.28599999999999998</v>
      </c>
      <c r="K6756">
        <v>0.30099999999999999</v>
      </c>
      <c r="L6756">
        <v>0.313</v>
      </c>
      <c r="M6756">
        <v>0.32300000000000001</v>
      </c>
      <c r="N6756">
        <v>0.34899999999999998</v>
      </c>
      <c r="O6756">
        <v>0.39700000000000002</v>
      </c>
      <c r="P6756">
        <v>0.40799999999999997</v>
      </c>
      <c r="Q6756">
        <v>0.438</v>
      </c>
      <c r="R6756">
        <v>0.47799999999999998</v>
      </c>
      <c r="S6756">
        <v>0.54800000000000004</v>
      </c>
      <c r="T6756">
        <v>0.61099999999999999</v>
      </c>
      <c r="U6756">
        <v>0.64900000000000002</v>
      </c>
      <c r="V6756">
        <v>0.71099999999999997</v>
      </c>
      <c r="W6756">
        <v>0.78100000000000003</v>
      </c>
      <c r="X6756">
        <v>0.77900000000000003</v>
      </c>
      <c r="Y6756">
        <v>0.79900000000000004</v>
      </c>
      <c r="Z6756">
        <v>0.89500000000000002</v>
      </c>
      <c r="AA6756">
        <v>1.0209999999999999</v>
      </c>
      <c r="AB6756">
        <v>1.0580000000000001</v>
      </c>
      <c r="AC6756">
        <v>1.0940000000000001</v>
      </c>
      <c r="AD6756">
        <v>1.1659999999999999</v>
      </c>
      <c r="AE6756">
        <v>1.1639999999999999</v>
      </c>
      <c r="AF6756">
        <v>1.1970000000000001</v>
      </c>
      <c r="AG6756">
        <v>1.147</v>
      </c>
      <c r="AH6756">
        <v>1.145</v>
      </c>
      <c r="AI6756">
        <v>1.2869999999999999</v>
      </c>
      <c r="AJ6756">
        <v>1.45</v>
      </c>
      <c r="AK6756">
        <v>1.6439999999999999</v>
      </c>
      <c r="AL6756">
        <v>1.64</v>
      </c>
      <c r="AM6756">
        <v>1.635</v>
      </c>
      <c r="AN6756">
        <v>1.752</v>
      </c>
      <c r="AO6756">
        <v>1.885</v>
      </c>
      <c r="AP6756">
        <v>1.9910000000000001</v>
      </c>
      <c r="AQ6756">
        <v>2.1480000000000001</v>
      </c>
      <c r="AR6756">
        <v>2.2879999999999998</v>
      </c>
      <c r="AS6756">
        <v>2.4260000000000002</v>
      </c>
      <c r="AT6756">
        <v>2.5630000000000002</v>
      </c>
      <c r="AU6756">
        <v>2.75</v>
      </c>
      <c r="AV6756">
        <v>2.9129999999999998</v>
      </c>
      <c r="AW6756">
        <v>3.0670000000000002</v>
      </c>
      <c r="AX6756">
        <v>3.234</v>
      </c>
      <c r="AY6756">
        <v>3.4369999999999998</v>
      </c>
      <c r="AZ6756">
        <v>3.649</v>
      </c>
      <c r="BA6756">
        <v>3.8660000000000001</v>
      </c>
      <c r="BB6756">
        <v>4.0869999999999997</v>
      </c>
      <c r="BC6756">
        <v>2016</v>
      </c>
    </row>
    <row r="6757" spans="1:55" x14ac:dyDescent="0.25">
      <c r="A6757">
        <v>718</v>
      </c>
      <c r="B6757" t="s">
        <v>1616</v>
      </c>
      <c r="C6757" t="s">
        <v>247</v>
      </c>
      <c r="D6757" t="s">
        <v>1617</v>
      </c>
      <c r="E6757" t="s">
        <v>248</v>
      </c>
      <c r="F6757" t="s">
        <v>249</v>
      </c>
      <c r="G6757" t="s">
        <v>250</v>
      </c>
      <c r="I6757" t="s">
        <v>251</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225.51599999999999</v>
      </c>
      <c r="AU6757">
        <v>230.30799999999999</v>
      </c>
      <c r="AV6757">
        <v>238.18799999999999</v>
      </c>
      <c r="AW6757">
        <v>246.14699999999999</v>
      </c>
      <c r="AX6757">
        <v>253.92500000000001</v>
      </c>
      <c r="AY6757">
        <v>260.73500000000001</v>
      </c>
      <c r="AZ6757">
        <v>267.50700000000001</v>
      </c>
      <c r="BA6757">
        <v>275.53399999999999</v>
      </c>
      <c r="BB6757">
        <v>283.803</v>
      </c>
      <c r="BC6757">
        <v>2016</v>
      </c>
    </row>
    <row r="6758" spans="1:55" x14ac:dyDescent="0.25">
      <c r="A6758">
        <v>718</v>
      </c>
      <c r="B6758" t="s">
        <v>1616</v>
      </c>
      <c r="C6758" t="s">
        <v>252</v>
      </c>
      <c r="D6758" t="s">
        <v>1617</v>
      </c>
      <c r="E6758" t="s">
        <v>253</v>
      </c>
      <c r="F6758" t="s">
        <v>254</v>
      </c>
      <c r="G6758" t="s">
        <v>229</v>
      </c>
      <c r="H6758" t="s">
        <v>220</v>
      </c>
      <c r="I6758" t="s">
        <v>255</v>
      </c>
      <c r="J6758" s="52">
        <v>37226.69</v>
      </c>
      <c r="K6758" s="52">
        <v>35350.97</v>
      </c>
      <c r="L6758" s="52">
        <v>34415.67</v>
      </c>
      <c r="M6758" s="52">
        <v>34245.06</v>
      </c>
      <c r="N6758" s="52">
        <v>35508.68</v>
      </c>
      <c r="O6758" s="52">
        <v>38847.51</v>
      </c>
      <c r="P6758" s="52">
        <v>38900.25</v>
      </c>
      <c r="Q6758" s="52">
        <v>39100.85</v>
      </c>
      <c r="R6758" s="52">
        <v>41030.19</v>
      </c>
      <c r="S6758" s="52">
        <v>44980.87</v>
      </c>
      <c r="T6758" s="52">
        <v>48097.66</v>
      </c>
      <c r="U6758" s="52">
        <v>48771.4</v>
      </c>
      <c r="V6758" s="52">
        <v>52030.46</v>
      </c>
      <c r="W6758" s="52">
        <v>54679.11</v>
      </c>
      <c r="X6758" s="52">
        <v>51943.5</v>
      </c>
      <c r="Y6758" s="52">
        <v>51433.69</v>
      </c>
      <c r="Z6758" s="52">
        <v>55751.99</v>
      </c>
      <c r="AA6758" s="52">
        <v>61820.480000000003</v>
      </c>
      <c r="AB6758" s="52">
        <v>62119.05</v>
      </c>
      <c r="AC6758" s="52">
        <v>62051.07</v>
      </c>
      <c r="AD6758" s="52">
        <v>64115.33</v>
      </c>
      <c r="AE6758" s="52">
        <v>62604.38</v>
      </c>
      <c r="AF6758" s="52">
        <v>62198.62</v>
      </c>
      <c r="AG6758" s="52">
        <v>58495.89</v>
      </c>
      <c r="AH6758" s="52">
        <v>57039.34</v>
      </c>
      <c r="AI6758" s="52">
        <v>61893.25</v>
      </c>
      <c r="AJ6758" s="52">
        <v>66315.88</v>
      </c>
      <c r="AK6758" s="52">
        <v>72851.59</v>
      </c>
      <c r="AL6758" s="52">
        <v>69715.59</v>
      </c>
      <c r="AM6758" s="52">
        <v>68673.62</v>
      </c>
      <c r="AN6758" s="52">
        <v>70753.06</v>
      </c>
      <c r="AO6758" s="52">
        <v>76544.490000000005</v>
      </c>
      <c r="AP6758" s="52">
        <v>78586.28</v>
      </c>
      <c r="AQ6758" s="52">
        <v>81791.05</v>
      </c>
      <c r="AR6758" s="52">
        <v>84177.38</v>
      </c>
      <c r="AS6758" s="52">
        <v>86619.1</v>
      </c>
      <c r="AT6758" s="52">
        <v>89890.35</v>
      </c>
      <c r="AU6758" s="52">
        <v>93983.02</v>
      </c>
      <c r="AV6758" s="52">
        <v>96298.47</v>
      </c>
      <c r="AW6758" s="52">
        <v>98660.41</v>
      </c>
      <c r="AX6758" s="52">
        <v>101074.85</v>
      </c>
      <c r="AY6758" s="52">
        <v>104341.11</v>
      </c>
      <c r="AZ6758" s="52">
        <v>107556.78</v>
      </c>
      <c r="BA6758" s="52">
        <v>110660.35</v>
      </c>
      <c r="BB6758" s="52">
        <v>113585.05</v>
      </c>
      <c r="BC6758">
        <v>2015</v>
      </c>
    </row>
    <row r="6759" spans="1:55" x14ac:dyDescent="0.25">
      <c r="A6759">
        <v>718</v>
      </c>
      <c r="B6759" t="s">
        <v>1616</v>
      </c>
      <c r="C6759" t="s">
        <v>256</v>
      </c>
      <c r="D6759" t="s">
        <v>1617</v>
      </c>
      <c r="E6759" t="s">
        <v>253</v>
      </c>
      <c r="F6759" t="s">
        <v>257</v>
      </c>
      <c r="G6759" t="s">
        <v>258</v>
      </c>
      <c r="H6759" t="s">
        <v>220</v>
      </c>
      <c r="I6759" t="s">
        <v>255</v>
      </c>
      <c r="J6759" s="52">
        <v>10482.34</v>
      </c>
      <c r="K6759" s="52">
        <v>9954.17</v>
      </c>
      <c r="L6759" s="52">
        <v>9690.81</v>
      </c>
      <c r="M6759" s="52">
        <v>9642.77</v>
      </c>
      <c r="N6759" s="52">
        <v>9998.58</v>
      </c>
      <c r="O6759" s="52">
        <v>10938.73</v>
      </c>
      <c r="P6759" s="52">
        <v>10953.58</v>
      </c>
      <c r="Q6759" s="52">
        <v>11010.07</v>
      </c>
      <c r="R6759" s="52">
        <v>11553.33</v>
      </c>
      <c r="S6759" s="52">
        <v>12665.77</v>
      </c>
      <c r="T6759" s="52">
        <v>13543.4</v>
      </c>
      <c r="U6759" s="52">
        <v>13733.11</v>
      </c>
      <c r="V6759" s="52">
        <v>14650.8</v>
      </c>
      <c r="W6759" s="52">
        <v>15396.61</v>
      </c>
      <c r="X6759" s="52">
        <v>14626.31</v>
      </c>
      <c r="Y6759" s="52">
        <v>14482.76</v>
      </c>
      <c r="Z6759" s="52">
        <v>15698.71</v>
      </c>
      <c r="AA6759" s="52">
        <v>17407.490000000002</v>
      </c>
      <c r="AB6759" s="52">
        <v>17491.560000000001</v>
      </c>
      <c r="AC6759" s="52">
        <v>17472.419999999998</v>
      </c>
      <c r="AD6759" s="52">
        <v>18053.669999999998</v>
      </c>
      <c r="AE6759" s="52">
        <v>17628.22</v>
      </c>
      <c r="AF6759" s="52">
        <v>17513.96</v>
      </c>
      <c r="AG6759" s="52">
        <v>16471.349999999999</v>
      </c>
      <c r="AH6759" s="52">
        <v>16061.21</v>
      </c>
      <c r="AI6759" s="52">
        <v>17427.98</v>
      </c>
      <c r="AJ6759" s="52">
        <v>18673.310000000001</v>
      </c>
      <c r="AK6759" s="52">
        <v>20513.64</v>
      </c>
      <c r="AL6759" s="52">
        <v>19630.599999999999</v>
      </c>
      <c r="AM6759" s="52">
        <v>19337.2</v>
      </c>
      <c r="AN6759" s="52">
        <v>19922.73</v>
      </c>
      <c r="AO6759" s="52">
        <v>21553.49</v>
      </c>
      <c r="AP6759" s="52">
        <v>22128.42</v>
      </c>
      <c r="AQ6759" s="52">
        <v>23030.83</v>
      </c>
      <c r="AR6759" s="52">
        <v>23702.77</v>
      </c>
      <c r="AS6759" s="52">
        <v>24390.31</v>
      </c>
      <c r="AT6759" s="52">
        <v>25311.439999999999</v>
      </c>
      <c r="AU6759" s="52">
        <v>26463.85</v>
      </c>
      <c r="AV6759" s="52">
        <v>27115.84</v>
      </c>
      <c r="AW6759" s="52">
        <v>27780.92</v>
      </c>
      <c r="AX6759" s="52">
        <v>28460.78</v>
      </c>
      <c r="AY6759" s="52">
        <v>29380.5</v>
      </c>
      <c r="AZ6759" s="52">
        <v>30285.97</v>
      </c>
      <c r="BA6759" s="52">
        <v>31159.88</v>
      </c>
      <c r="BB6759" s="52">
        <v>31983.42</v>
      </c>
      <c r="BC6759">
        <v>2015</v>
      </c>
    </row>
    <row r="6760" spans="1:55" x14ac:dyDescent="0.25">
      <c r="A6760">
        <v>718</v>
      </c>
      <c r="B6760" t="s">
        <v>1616</v>
      </c>
      <c r="C6760" t="s">
        <v>259</v>
      </c>
      <c r="D6760" t="s">
        <v>1617</v>
      </c>
      <c r="E6760" t="s">
        <v>260</v>
      </c>
      <c r="F6760" t="s">
        <v>261</v>
      </c>
      <c r="G6760" t="s">
        <v>229</v>
      </c>
      <c r="H6760" t="s">
        <v>220</v>
      </c>
      <c r="I6760" t="s">
        <v>262</v>
      </c>
      <c r="J6760" s="52">
        <v>14889.11</v>
      </c>
      <c r="K6760" s="52">
        <v>15177.64</v>
      </c>
      <c r="L6760" s="52">
        <v>15031.13</v>
      </c>
      <c r="M6760" s="52">
        <v>15433.28</v>
      </c>
      <c r="N6760" s="52">
        <v>16504.16</v>
      </c>
      <c r="O6760" s="52">
        <v>18467.599999999999</v>
      </c>
      <c r="P6760" s="52">
        <v>19555.38</v>
      </c>
      <c r="Q6760" s="52">
        <v>20378.36</v>
      </c>
      <c r="R6760" s="52">
        <v>22224</v>
      </c>
      <c r="S6760" s="52">
        <v>24881.81</v>
      </c>
      <c r="T6760" s="52">
        <v>28300.75</v>
      </c>
      <c r="U6760" s="52">
        <v>28110.85</v>
      </c>
      <c r="V6760" s="52">
        <v>31389.29</v>
      </c>
      <c r="W6760" s="52">
        <v>33986.129999999997</v>
      </c>
      <c r="X6760" s="52">
        <v>33143.32</v>
      </c>
      <c r="Y6760" s="52">
        <v>32137.74</v>
      </c>
      <c r="Z6760" s="52">
        <v>32717.85</v>
      </c>
      <c r="AA6760" s="52">
        <v>36596.44</v>
      </c>
      <c r="AB6760" s="52">
        <v>40601.93</v>
      </c>
      <c r="AC6760" s="52">
        <v>41391.620000000003</v>
      </c>
      <c r="AD6760" s="52">
        <v>43304.04</v>
      </c>
      <c r="AE6760" s="52">
        <v>44886.83</v>
      </c>
      <c r="AF6760" s="52">
        <v>46207.22</v>
      </c>
      <c r="AG6760" s="52">
        <v>46040.76</v>
      </c>
      <c r="AH6760" s="52">
        <v>55971.62</v>
      </c>
      <c r="AI6760" s="52">
        <v>61013.23</v>
      </c>
      <c r="AJ6760" s="52">
        <v>66315.88</v>
      </c>
      <c r="AK6760" s="52">
        <v>81456.08</v>
      </c>
      <c r="AL6760" s="52">
        <v>105192.96000000001</v>
      </c>
      <c r="AM6760" s="52">
        <v>132115.29999999999</v>
      </c>
      <c r="AN6760" s="52">
        <v>130393.31</v>
      </c>
      <c r="AO6760" s="52">
        <v>144202.09</v>
      </c>
      <c r="AP6760" s="52">
        <v>164426.72</v>
      </c>
      <c r="AQ6760" s="52">
        <v>178040.07</v>
      </c>
      <c r="AR6760" s="52">
        <v>187383.69</v>
      </c>
      <c r="AS6760" s="52">
        <v>196897.61</v>
      </c>
      <c r="AT6760" s="52">
        <v>202717.12</v>
      </c>
      <c r="AU6760" s="52">
        <v>216450.44</v>
      </c>
      <c r="AV6760" s="52">
        <v>229371.37</v>
      </c>
      <c r="AW6760" s="52">
        <v>242850.06</v>
      </c>
      <c r="AX6760" s="52">
        <v>256654.29</v>
      </c>
      <c r="AY6760" s="52">
        <v>272054.19</v>
      </c>
      <c r="AZ6760" s="52">
        <v>287722.37</v>
      </c>
      <c r="BA6760" s="52">
        <v>304906.56</v>
      </c>
      <c r="BB6760" s="52">
        <v>322357.90000000002</v>
      </c>
      <c r="BC6760">
        <v>2015</v>
      </c>
    </row>
    <row r="6761" spans="1:55" x14ac:dyDescent="0.25">
      <c r="A6761">
        <v>718</v>
      </c>
      <c r="B6761" t="s">
        <v>1616</v>
      </c>
      <c r="C6761" t="s">
        <v>263</v>
      </c>
      <c r="D6761" t="s">
        <v>1617</v>
      </c>
      <c r="E6761" t="s">
        <v>260</v>
      </c>
      <c r="F6761" t="s">
        <v>264</v>
      </c>
      <c r="G6761" t="s">
        <v>242</v>
      </c>
      <c r="H6761" t="s">
        <v>220</v>
      </c>
      <c r="I6761" t="s">
        <v>262</v>
      </c>
      <c r="J6761" s="52">
        <v>2329.35</v>
      </c>
      <c r="K6761" s="52">
        <v>2403.46</v>
      </c>
      <c r="L6761" s="52">
        <v>2293.94</v>
      </c>
      <c r="M6761" s="52">
        <v>2280.4499999999998</v>
      </c>
      <c r="N6761" s="52">
        <v>2338.08</v>
      </c>
      <c r="O6761" s="52">
        <v>2588.5500000000002</v>
      </c>
      <c r="P6761" s="52">
        <v>3165.95</v>
      </c>
      <c r="Q6761" s="52">
        <v>3638.99</v>
      </c>
      <c r="R6761" s="52">
        <v>4128.12</v>
      </c>
      <c r="S6761" s="52">
        <v>4407.2</v>
      </c>
      <c r="T6761" s="52">
        <v>5302.84</v>
      </c>
      <c r="U6761" s="52">
        <v>5314.66</v>
      </c>
      <c r="V6761" s="52">
        <v>6128.35</v>
      </c>
      <c r="W6761" s="52">
        <v>6559.09</v>
      </c>
      <c r="X6761" s="52">
        <v>6555.43</v>
      </c>
      <c r="Y6761" s="52">
        <v>6748.83</v>
      </c>
      <c r="Z6761" s="52">
        <v>6583.09</v>
      </c>
      <c r="AA6761" s="52">
        <v>7280.93</v>
      </c>
      <c r="AB6761" s="52">
        <v>7715.78</v>
      </c>
      <c r="AC6761" s="52">
        <v>7747.49</v>
      </c>
      <c r="AD6761" s="52">
        <v>7578.83</v>
      </c>
      <c r="AE6761" s="52">
        <v>7663.08</v>
      </c>
      <c r="AF6761" s="52">
        <v>8431.92</v>
      </c>
      <c r="AG6761" s="52">
        <v>8524.94</v>
      </c>
      <c r="AH6761" s="52">
        <v>10176.66</v>
      </c>
      <c r="AI6761" s="52">
        <v>11093.31</v>
      </c>
      <c r="AJ6761" s="52">
        <v>12014.42</v>
      </c>
      <c r="AK6761" s="52">
        <v>12155.7</v>
      </c>
      <c r="AL6761" s="52">
        <v>11123</v>
      </c>
      <c r="AM6761" s="52">
        <v>9707.27</v>
      </c>
      <c r="AN6761" s="52">
        <v>10805.1</v>
      </c>
      <c r="AO6761" s="52">
        <v>11647.02</v>
      </c>
      <c r="AP6761" s="52">
        <v>11999.9</v>
      </c>
      <c r="AQ6761" s="52">
        <v>14762.22</v>
      </c>
      <c r="AR6761" s="52">
        <v>14701.37</v>
      </c>
      <c r="AS6761" s="52">
        <v>14786.12</v>
      </c>
      <c r="AT6761" s="52">
        <v>15219.12</v>
      </c>
      <c r="AU6761" s="52">
        <v>15859.38</v>
      </c>
      <c r="AV6761" s="52">
        <v>16472.11</v>
      </c>
      <c r="AW6761" s="52">
        <v>17154.740000000002</v>
      </c>
      <c r="AX6761" s="52">
        <v>17891.59</v>
      </c>
      <c r="AY6761" s="52">
        <v>18765.150000000001</v>
      </c>
      <c r="AZ6761" s="52">
        <v>19552.78</v>
      </c>
      <c r="BA6761" s="52">
        <v>20407.509999999998</v>
      </c>
      <c r="BB6761" s="52">
        <v>21242.69</v>
      </c>
      <c r="BC6761">
        <v>2015</v>
      </c>
    </row>
    <row r="6762" spans="1:55" x14ac:dyDescent="0.25">
      <c r="A6762">
        <v>718</v>
      </c>
      <c r="B6762" t="s">
        <v>1616</v>
      </c>
      <c r="C6762" t="s">
        <v>265</v>
      </c>
      <c r="D6762" t="s">
        <v>1617</v>
      </c>
      <c r="E6762" t="s">
        <v>260</v>
      </c>
      <c r="F6762" t="s">
        <v>266</v>
      </c>
      <c r="G6762" t="s">
        <v>246</v>
      </c>
      <c r="H6762" t="s">
        <v>220</v>
      </c>
      <c r="I6762" t="s">
        <v>262</v>
      </c>
      <c r="J6762" s="52">
        <v>4516.21</v>
      </c>
      <c r="K6762" s="52">
        <v>4694.3999999999996</v>
      </c>
      <c r="L6762" s="52">
        <v>4852.58</v>
      </c>
      <c r="M6762" s="52">
        <v>5017.63</v>
      </c>
      <c r="N6762" s="52">
        <v>5390.51</v>
      </c>
      <c r="O6762" s="52">
        <v>6083.9</v>
      </c>
      <c r="P6762" s="52">
        <v>6214.81</v>
      </c>
      <c r="Q6762" s="52">
        <v>6401.36</v>
      </c>
      <c r="R6762" s="52">
        <v>6954.1</v>
      </c>
      <c r="S6762" s="52">
        <v>7922.6</v>
      </c>
      <c r="T6762" s="52">
        <v>8788.6200000000008</v>
      </c>
      <c r="U6762" s="52">
        <v>9213.1299999999992</v>
      </c>
      <c r="V6762" s="52">
        <v>10052.790000000001</v>
      </c>
      <c r="W6762" s="52">
        <v>10814.84</v>
      </c>
      <c r="X6762" s="52">
        <v>10493.14</v>
      </c>
      <c r="Y6762" s="52">
        <v>10608.01</v>
      </c>
      <c r="Z6762" s="52">
        <v>11709.2</v>
      </c>
      <c r="AA6762" s="52">
        <v>13207.61</v>
      </c>
      <c r="AB6762" s="52">
        <v>13420.78</v>
      </c>
      <c r="AC6762" s="52">
        <v>13599.68</v>
      </c>
      <c r="AD6762" s="52">
        <v>14366.21</v>
      </c>
      <c r="AE6762" s="52">
        <v>14335.3</v>
      </c>
      <c r="AF6762" s="52">
        <v>14467.71</v>
      </c>
      <c r="AG6762" s="52">
        <v>13859.11</v>
      </c>
      <c r="AH6762" s="52">
        <v>13877.83</v>
      </c>
      <c r="AI6762" s="52">
        <v>15527.84</v>
      </c>
      <c r="AJ6762" s="52">
        <v>17140.91</v>
      </c>
      <c r="AK6762" s="52">
        <v>19336.080000000002</v>
      </c>
      <c r="AL6762" s="52">
        <v>18863.62</v>
      </c>
      <c r="AM6762" s="52">
        <v>18723.349999999999</v>
      </c>
      <c r="AN6762" s="52">
        <v>19515.07</v>
      </c>
      <c r="AO6762" s="52">
        <v>21553.49</v>
      </c>
      <c r="AP6762" s="52">
        <v>22552.87</v>
      </c>
      <c r="AQ6762" s="52">
        <v>23884.39</v>
      </c>
      <c r="AR6762" s="52">
        <v>25046.35</v>
      </c>
      <c r="AS6762" s="52">
        <v>26048.49</v>
      </c>
      <c r="AT6762" s="52">
        <v>27327.72</v>
      </c>
      <c r="AU6762" s="52">
        <v>29115.11</v>
      </c>
      <c r="AV6762" s="52">
        <v>30505.03</v>
      </c>
      <c r="AW6762" s="52">
        <v>31808.94</v>
      </c>
      <c r="AX6762" s="52">
        <v>33267.85</v>
      </c>
      <c r="AY6762" s="52">
        <v>35056.839999999997</v>
      </c>
      <c r="AZ6762" s="52">
        <v>36885.03</v>
      </c>
      <c r="BA6762" s="52">
        <v>38735.78</v>
      </c>
      <c r="BB6762" s="52">
        <v>40591.64</v>
      </c>
      <c r="BC6762">
        <v>2015</v>
      </c>
    </row>
    <row r="6763" spans="1:55" x14ac:dyDescent="0.25">
      <c r="A6763">
        <v>718</v>
      </c>
      <c r="B6763" t="s">
        <v>1616</v>
      </c>
      <c r="C6763" t="s">
        <v>267</v>
      </c>
      <c r="D6763" t="s">
        <v>1617</v>
      </c>
      <c r="E6763" t="s">
        <v>268</v>
      </c>
      <c r="F6763" t="s">
        <v>269</v>
      </c>
      <c r="G6763" t="s">
        <v>270</v>
      </c>
    </row>
    <row r="6764" spans="1:55" x14ac:dyDescent="0.25">
      <c r="A6764">
        <v>718</v>
      </c>
      <c r="B6764" t="s">
        <v>1616</v>
      </c>
      <c r="C6764" t="s">
        <v>271</v>
      </c>
      <c r="D6764" t="s">
        <v>1617</v>
      </c>
      <c r="E6764" t="s">
        <v>272</v>
      </c>
      <c r="F6764" t="s">
        <v>273</v>
      </c>
      <c r="G6764" t="s">
        <v>274</v>
      </c>
      <c r="I6764" t="s">
        <v>243</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2016</v>
      </c>
    </row>
    <row r="6765" spans="1:55" x14ac:dyDescent="0.25">
      <c r="A6765">
        <v>718</v>
      </c>
      <c r="B6765" t="s">
        <v>1616</v>
      </c>
      <c r="C6765" t="s">
        <v>275</v>
      </c>
      <c r="D6765" t="s">
        <v>1617</v>
      </c>
      <c r="E6765" t="s">
        <v>276</v>
      </c>
      <c r="F6765" t="s">
        <v>277</v>
      </c>
      <c r="G6765" t="s">
        <v>278</v>
      </c>
      <c r="I6765" t="s">
        <v>243</v>
      </c>
      <c r="J6765">
        <v>3.2970000000000002</v>
      </c>
      <c r="K6765">
        <v>3.2330000000000001</v>
      </c>
      <c r="L6765">
        <v>3.0979999999999999</v>
      </c>
      <c r="M6765">
        <v>3.0760000000000001</v>
      </c>
      <c r="N6765">
        <v>3.0619999999999998</v>
      </c>
      <c r="O6765">
        <v>3.0350000000000001</v>
      </c>
      <c r="P6765">
        <v>3.1469999999999998</v>
      </c>
      <c r="Q6765">
        <v>3.1829999999999998</v>
      </c>
      <c r="R6765">
        <v>3.1960000000000002</v>
      </c>
      <c r="S6765">
        <v>3.141</v>
      </c>
      <c r="T6765">
        <v>3.22</v>
      </c>
      <c r="U6765">
        <v>3.0510000000000002</v>
      </c>
      <c r="V6765">
        <v>3.1219999999999999</v>
      </c>
      <c r="W6765">
        <v>3.1429999999999998</v>
      </c>
      <c r="X6765">
        <v>3.1589999999999998</v>
      </c>
      <c r="Y6765">
        <v>3.03</v>
      </c>
      <c r="Z6765">
        <v>2.794</v>
      </c>
      <c r="AA6765">
        <v>2.7709999999999999</v>
      </c>
      <c r="AB6765">
        <v>3.0249999999999999</v>
      </c>
      <c r="AC6765">
        <v>3.044</v>
      </c>
      <c r="AD6765">
        <v>3.0139999999999998</v>
      </c>
      <c r="AE6765">
        <v>3.1309999999999998</v>
      </c>
      <c r="AF6765">
        <v>3.194</v>
      </c>
      <c r="AG6765">
        <v>3.3220000000000001</v>
      </c>
      <c r="AH6765">
        <v>4.0330000000000004</v>
      </c>
      <c r="AI6765">
        <v>3.9289999999999998</v>
      </c>
      <c r="AJ6765">
        <v>3.8690000000000002</v>
      </c>
      <c r="AK6765">
        <v>4.2130000000000001</v>
      </c>
      <c r="AL6765">
        <v>5.577</v>
      </c>
      <c r="AM6765">
        <v>7.056</v>
      </c>
      <c r="AN6765">
        <v>6.6820000000000004</v>
      </c>
      <c r="AO6765">
        <v>6.69</v>
      </c>
      <c r="AP6765">
        <v>7.2910000000000004</v>
      </c>
      <c r="AQ6765">
        <v>7.4539999999999997</v>
      </c>
      <c r="AR6765">
        <v>7.4809999999999999</v>
      </c>
      <c r="AS6765">
        <v>7.5590000000000002</v>
      </c>
      <c r="AT6765">
        <v>7.4180000000000001</v>
      </c>
      <c r="AU6765">
        <v>7.4340000000000002</v>
      </c>
      <c r="AV6765">
        <v>7.5190000000000001</v>
      </c>
      <c r="AW6765">
        <v>7.6349999999999998</v>
      </c>
      <c r="AX6765">
        <v>7.7149999999999999</v>
      </c>
      <c r="AY6765">
        <v>7.76</v>
      </c>
      <c r="AZ6765">
        <v>7.8010000000000002</v>
      </c>
      <c r="BA6765">
        <v>7.8710000000000004</v>
      </c>
      <c r="BB6765">
        <v>7.9409999999999998</v>
      </c>
      <c r="BC6765">
        <v>2016</v>
      </c>
    </row>
    <row r="6766" spans="1:55" x14ac:dyDescent="0.25">
      <c r="A6766">
        <v>718</v>
      </c>
      <c r="B6766" t="s">
        <v>1616</v>
      </c>
      <c r="C6766" t="s">
        <v>279</v>
      </c>
      <c r="D6766" t="s">
        <v>1617</v>
      </c>
      <c r="E6766" t="s">
        <v>280</v>
      </c>
      <c r="F6766" t="s">
        <v>281</v>
      </c>
      <c r="G6766" t="s">
        <v>282</v>
      </c>
      <c r="I6766" t="s">
        <v>1618</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30.221</v>
      </c>
      <c r="AU6766">
        <v>28.946999999999999</v>
      </c>
      <c r="AV6766">
        <v>26.446999999999999</v>
      </c>
      <c r="AW6766">
        <v>27.893000000000001</v>
      </c>
      <c r="AX6766">
        <v>28.834</v>
      </c>
      <c r="AY6766">
        <v>30.664000000000001</v>
      </c>
      <c r="AZ6766">
        <v>31.437000000000001</v>
      </c>
      <c r="BA6766">
        <v>31.143000000000001</v>
      </c>
      <c r="BB6766">
        <v>30.465</v>
      </c>
      <c r="BC6766">
        <v>2016</v>
      </c>
    </row>
    <row r="6767" spans="1:55" x14ac:dyDescent="0.25">
      <c r="A6767">
        <v>718</v>
      </c>
      <c r="B6767" t="s">
        <v>1616</v>
      </c>
      <c r="C6767" t="s">
        <v>283</v>
      </c>
      <c r="D6767" t="s">
        <v>1617</v>
      </c>
      <c r="E6767" t="s">
        <v>284</v>
      </c>
      <c r="F6767" t="s">
        <v>285</v>
      </c>
      <c r="G6767" t="s">
        <v>282</v>
      </c>
      <c r="I6767" t="s">
        <v>1618</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7.827</v>
      </c>
      <c r="AM6767">
        <v>12.438000000000001</v>
      </c>
      <c r="AN6767">
        <v>17.241</v>
      </c>
      <c r="AO6767">
        <v>12.449</v>
      </c>
      <c r="AP6767">
        <v>16.969000000000001</v>
      </c>
      <c r="AQ6767">
        <v>26.512</v>
      </c>
      <c r="AR6767">
        <v>14.582000000000001</v>
      </c>
      <c r="AS6767">
        <v>15.186999999999999</v>
      </c>
      <c r="AT6767">
        <v>10.154</v>
      </c>
      <c r="AU6767">
        <v>8.4710000000000001</v>
      </c>
      <c r="AV6767">
        <v>10.167999999999999</v>
      </c>
      <c r="AW6767">
        <v>11.935</v>
      </c>
      <c r="AX6767">
        <v>13.137</v>
      </c>
      <c r="AY6767">
        <v>13.872999999999999</v>
      </c>
      <c r="AZ6767">
        <v>14.869</v>
      </c>
      <c r="BA6767">
        <v>14.927</v>
      </c>
      <c r="BB6767">
        <v>14.513999999999999</v>
      </c>
      <c r="BC6767">
        <v>2016</v>
      </c>
    </row>
    <row r="6768" spans="1:55" x14ac:dyDescent="0.25">
      <c r="A6768">
        <v>718</v>
      </c>
      <c r="B6768" t="s">
        <v>1616</v>
      </c>
      <c r="C6768" t="s">
        <v>286</v>
      </c>
      <c r="D6768" t="s">
        <v>1617</v>
      </c>
      <c r="E6768" t="s">
        <v>287</v>
      </c>
      <c r="F6768" t="s">
        <v>288</v>
      </c>
      <c r="G6768" t="s">
        <v>250</v>
      </c>
      <c r="I6768" t="s">
        <v>1619</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113.536</v>
      </c>
      <c r="AX6768">
        <v>116.922</v>
      </c>
      <c r="AY6768">
        <v>120.452</v>
      </c>
      <c r="AZ6768">
        <v>124.09399999999999</v>
      </c>
      <c r="BA6768">
        <v>127.81699999999999</v>
      </c>
      <c r="BB6768">
        <v>131.65100000000001</v>
      </c>
      <c r="BC6768">
        <v>2016</v>
      </c>
    </row>
    <row r="6769" spans="1:55" x14ac:dyDescent="0.25">
      <c r="A6769">
        <v>718</v>
      </c>
      <c r="B6769" t="s">
        <v>1616</v>
      </c>
      <c r="C6769" t="s">
        <v>290</v>
      </c>
      <c r="D6769" t="s">
        <v>1617</v>
      </c>
      <c r="E6769" t="s">
        <v>287</v>
      </c>
      <c r="F6769" t="s">
        <v>291</v>
      </c>
      <c r="G6769" t="s">
        <v>235</v>
      </c>
      <c r="I6769" t="s">
        <v>292</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3.3559999999999999</v>
      </c>
      <c r="AX6769">
        <v>2.9820000000000002</v>
      </c>
      <c r="AY6769">
        <v>3.02</v>
      </c>
      <c r="AZ6769">
        <v>3.0230000000000001</v>
      </c>
      <c r="BA6769">
        <v>3</v>
      </c>
      <c r="BB6769">
        <v>3</v>
      </c>
      <c r="BC6769">
        <v>2016</v>
      </c>
    </row>
    <row r="6770" spans="1:55" x14ac:dyDescent="0.25">
      <c r="A6770">
        <v>718</v>
      </c>
      <c r="B6770" t="s">
        <v>1616</v>
      </c>
      <c r="C6770" t="s">
        <v>293</v>
      </c>
      <c r="D6770" t="s">
        <v>1617</v>
      </c>
      <c r="E6770" t="s">
        <v>294</v>
      </c>
      <c r="F6770" t="s">
        <v>295</v>
      </c>
      <c r="G6770" t="s">
        <v>250</v>
      </c>
      <c r="I6770" t="s">
        <v>1619</v>
      </c>
      <c r="J6770" t="s">
        <v>232</v>
      </c>
      <c r="K6770" t="s">
        <v>232</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114.568</v>
      </c>
      <c r="AX6770">
        <v>118.28700000000001</v>
      </c>
      <c r="AY6770">
        <v>121.94499999999999</v>
      </c>
      <c r="AZ6770">
        <v>125.59099999999999</v>
      </c>
      <c r="BA6770">
        <v>129.346</v>
      </c>
      <c r="BB6770">
        <v>133.21299999999999</v>
      </c>
      <c r="BC6770">
        <v>2016</v>
      </c>
    </row>
    <row r="6771" spans="1:55" x14ac:dyDescent="0.25">
      <c r="A6771">
        <v>718</v>
      </c>
      <c r="B6771" t="s">
        <v>1616</v>
      </c>
      <c r="C6771" t="s">
        <v>296</v>
      </c>
      <c r="D6771" t="s">
        <v>1617</v>
      </c>
      <c r="E6771" t="s">
        <v>294</v>
      </c>
      <c r="F6771" t="s">
        <v>297</v>
      </c>
      <c r="G6771" t="s">
        <v>235</v>
      </c>
      <c r="I6771" t="s">
        <v>298</v>
      </c>
      <c r="J6771" t="s">
        <v>232</v>
      </c>
      <c r="K6771" t="s">
        <v>232</v>
      </c>
      <c r="L6771" t="s">
        <v>232</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3.8690000000000002</v>
      </c>
      <c r="AX6771">
        <v>3.2469999999999999</v>
      </c>
      <c r="AY6771">
        <v>3.0920000000000001</v>
      </c>
      <c r="AZ6771">
        <v>2.99</v>
      </c>
      <c r="BA6771">
        <v>2.99</v>
      </c>
      <c r="BB6771">
        <v>2.99</v>
      </c>
      <c r="BC6771">
        <v>2016</v>
      </c>
    </row>
    <row r="6772" spans="1:55" x14ac:dyDescent="0.25">
      <c r="A6772">
        <v>718</v>
      </c>
      <c r="B6772" t="s">
        <v>1616</v>
      </c>
      <c r="C6772" t="s">
        <v>299</v>
      </c>
      <c r="D6772" t="s">
        <v>1617</v>
      </c>
      <c r="E6772" t="s">
        <v>300</v>
      </c>
      <c r="G6772" t="s">
        <v>274</v>
      </c>
    </row>
    <row r="6773" spans="1:55" x14ac:dyDescent="0.25">
      <c r="A6773">
        <v>718</v>
      </c>
      <c r="B6773" t="s">
        <v>1616</v>
      </c>
      <c r="C6773" t="s">
        <v>301</v>
      </c>
      <c r="D6773" t="s">
        <v>1617</v>
      </c>
      <c r="E6773" t="s">
        <v>302</v>
      </c>
      <c r="F6773" t="s">
        <v>303</v>
      </c>
      <c r="G6773" t="s">
        <v>235</v>
      </c>
      <c r="I6773" t="s">
        <v>1620</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-13.275</v>
      </c>
      <c r="AL6773">
        <v>1.282</v>
      </c>
      <c r="AM6773">
        <v>2.339</v>
      </c>
      <c r="AN6773">
        <v>-4.3520000000000003</v>
      </c>
      <c r="AO6773">
        <v>0.95899999999999996</v>
      </c>
      <c r="AP6773">
        <v>9.3870000000000005</v>
      </c>
      <c r="AQ6773">
        <v>6.3570000000000002</v>
      </c>
      <c r="AR6773">
        <v>20.242000000000001</v>
      </c>
      <c r="AS6773">
        <v>3.601</v>
      </c>
      <c r="AT6773">
        <v>12.282</v>
      </c>
      <c r="AU6773">
        <v>8.5459999999999994</v>
      </c>
      <c r="AV6773">
        <v>-5.78</v>
      </c>
      <c r="AW6773">
        <v>6.4029999999999996</v>
      </c>
      <c r="AX6773">
        <v>5.8209999999999997</v>
      </c>
      <c r="AY6773">
        <v>5.7130000000000001</v>
      </c>
      <c r="AZ6773">
        <v>2.3460000000000001</v>
      </c>
      <c r="BA6773">
        <v>4.1390000000000002</v>
      </c>
      <c r="BB6773">
        <v>2.3050000000000002</v>
      </c>
      <c r="BC6773">
        <v>2016</v>
      </c>
    </row>
    <row r="6774" spans="1:55" x14ac:dyDescent="0.25">
      <c r="A6774">
        <v>718</v>
      </c>
      <c r="B6774" t="s">
        <v>1616</v>
      </c>
      <c r="C6774" t="s">
        <v>305</v>
      </c>
      <c r="D6774" t="s">
        <v>1617</v>
      </c>
      <c r="E6774" t="s">
        <v>306</v>
      </c>
      <c r="F6774" t="s">
        <v>307</v>
      </c>
      <c r="G6774" t="s">
        <v>235</v>
      </c>
      <c r="I6774" t="s">
        <v>1620</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-12.343</v>
      </c>
      <c r="AL6774">
        <v>6.2009999999999996</v>
      </c>
      <c r="AM6774">
        <v>-0.11899999999999999</v>
      </c>
      <c r="AN6774">
        <v>-5.8330000000000002</v>
      </c>
      <c r="AO6774">
        <v>4.4290000000000003</v>
      </c>
      <c r="AP6774">
        <v>5.74</v>
      </c>
      <c r="AQ6774">
        <v>8.4039999999999999</v>
      </c>
      <c r="AR6774">
        <v>8.0030000000000001</v>
      </c>
      <c r="AS6774">
        <v>-1.4119999999999999</v>
      </c>
      <c r="AT6774">
        <v>14.394</v>
      </c>
      <c r="AU6774">
        <v>10.901999999999999</v>
      </c>
      <c r="AV6774">
        <v>-4.1630000000000003</v>
      </c>
      <c r="AW6774">
        <v>5.9950000000000001</v>
      </c>
      <c r="AX6774">
        <v>5.1059999999999999</v>
      </c>
      <c r="AY6774">
        <v>6.258</v>
      </c>
      <c r="AZ6774">
        <v>1.788</v>
      </c>
      <c r="BA6774">
        <v>4.4710000000000001</v>
      </c>
      <c r="BB6774">
        <v>3.2280000000000002</v>
      </c>
      <c r="BC6774">
        <v>2016</v>
      </c>
    </row>
    <row r="6775" spans="1:55" x14ac:dyDescent="0.25">
      <c r="A6775">
        <v>718</v>
      </c>
      <c r="B6775" t="s">
        <v>1616</v>
      </c>
      <c r="C6775" t="s">
        <v>308</v>
      </c>
      <c r="D6775" t="s">
        <v>1617</v>
      </c>
      <c r="E6775" t="s">
        <v>309</v>
      </c>
      <c r="F6775" t="s">
        <v>310</v>
      </c>
      <c r="G6775" t="s">
        <v>235</v>
      </c>
      <c r="I6775" t="s">
        <v>1620</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-3.2549999999999999</v>
      </c>
      <c r="V6775">
        <v>12.688000000000001</v>
      </c>
      <c r="W6775">
        <v>34.305999999999997</v>
      </c>
      <c r="X6775">
        <v>-2.5449999999999999</v>
      </c>
      <c r="Y6775">
        <v>3.746</v>
      </c>
      <c r="Z6775">
        <v>-6.0730000000000004</v>
      </c>
      <c r="AA6775">
        <v>15.629</v>
      </c>
      <c r="AB6775">
        <v>14.224</v>
      </c>
      <c r="AC6775">
        <v>4.68</v>
      </c>
      <c r="AD6775">
        <v>-2.4159999999999999</v>
      </c>
      <c r="AE6775">
        <v>12.74</v>
      </c>
      <c r="AF6775">
        <v>7.5490000000000004</v>
      </c>
      <c r="AG6775">
        <v>4.7679999999999998</v>
      </c>
      <c r="AH6775">
        <v>-10.435</v>
      </c>
      <c r="AI6775">
        <v>-0.439</v>
      </c>
      <c r="AJ6775">
        <v>8.77</v>
      </c>
      <c r="AK6775">
        <v>4.1529999999999996</v>
      </c>
      <c r="AL6775">
        <v>-8.9320000000000004</v>
      </c>
      <c r="AM6775">
        <v>6.13</v>
      </c>
      <c r="AN6775">
        <v>-10.503</v>
      </c>
      <c r="AO6775">
        <v>-0.108</v>
      </c>
      <c r="AP6775">
        <v>7.0129999999999999</v>
      </c>
      <c r="AQ6775">
        <v>15.217000000000001</v>
      </c>
      <c r="AR6775">
        <v>11.737</v>
      </c>
      <c r="AS6775">
        <v>12.742000000000001</v>
      </c>
      <c r="AT6775">
        <v>14.055</v>
      </c>
      <c r="AU6775">
        <v>6.516</v>
      </c>
      <c r="AV6775">
        <v>-3.4820000000000002</v>
      </c>
      <c r="AW6775">
        <v>7.0380000000000003</v>
      </c>
      <c r="AX6775">
        <v>6.0720000000000001</v>
      </c>
      <c r="AY6775">
        <v>5.7930000000000001</v>
      </c>
      <c r="AZ6775">
        <v>2.6280000000000001</v>
      </c>
      <c r="BA6775">
        <v>4.5599999999999996</v>
      </c>
      <c r="BB6775">
        <v>3.3479999999999999</v>
      </c>
      <c r="BC6775">
        <v>2016</v>
      </c>
    </row>
    <row r="6776" spans="1:55" x14ac:dyDescent="0.25">
      <c r="A6776">
        <v>718</v>
      </c>
      <c r="B6776" t="s">
        <v>1616</v>
      </c>
      <c r="C6776" t="s">
        <v>311</v>
      </c>
      <c r="D6776" t="s">
        <v>1617</v>
      </c>
      <c r="E6776" t="s">
        <v>312</v>
      </c>
      <c r="F6776" t="s">
        <v>313</v>
      </c>
      <c r="G6776" t="s">
        <v>235</v>
      </c>
      <c r="I6776" t="s">
        <v>1620</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-11.866</v>
      </c>
      <c r="V6776">
        <v>-1.681</v>
      </c>
      <c r="W6776">
        <v>9.4700000000000006</v>
      </c>
      <c r="X6776">
        <v>5.5449999999999999</v>
      </c>
      <c r="Y6776">
        <v>-4.8280000000000003</v>
      </c>
      <c r="Z6776">
        <v>69.168999999999997</v>
      </c>
      <c r="AA6776">
        <v>22.831</v>
      </c>
      <c r="AB6776">
        <v>23.045000000000002</v>
      </c>
      <c r="AC6776">
        <v>8.7590000000000003</v>
      </c>
      <c r="AD6776">
        <v>14.589</v>
      </c>
      <c r="AE6776">
        <v>18.222999999999999</v>
      </c>
      <c r="AF6776">
        <v>9.1839999999999993</v>
      </c>
      <c r="AG6776">
        <v>13.090999999999999</v>
      </c>
      <c r="AH6776">
        <v>-7.4429999999999996</v>
      </c>
      <c r="AI6776">
        <v>1.218</v>
      </c>
      <c r="AJ6776">
        <v>10.222</v>
      </c>
      <c r="AK6776">
        <v>-10.327</v>
      </c>
      <c r="AL6776">
        <v>-4.2539999999999996</v>
      </c>
      <c r="AM6776">
        <v>12.218999999999999</v>
      </c>
      <c r="AN6776">
        <v>-16.556999999999999</v>
      </c>
      <c r="AO6776">
        <v>6.1050000000000004</v>
      </c>
      <c r="AP6776">
        <v>14.901999999999999</v>
      </c>
      <c r="AQ6776">
        <v>14.936999999999999</v>
      </c>
      <c r="AR6776">
        <v>-12.367000000000001</v>
      </c>
      <c r="AS6776">
        <v>-0.49299999999999999</v>
      </c>
      <c r="AT6776">
        <v>11.747999999999999</v>
      </c>
      <c r="AU6776">
        <v>9.5690000000000008</v>
      </c>
      <c r="AV6776">
        <v>-4.7370000000000001</v>
      </c>
      <c r="AW6776">
        <v>7.1769999999999996</v>
      </c>
      <c r="AX6776">
        <v>8.1340000000000003</v>
      </c>
      <c r="AY6776">
        <v>8.0890000000000004</v>
      </c>
      <c r="AZ6776">
        <v>1.9319999999999999</v>
      </c>
      <c r="BA6776">
        <v>3.3079999999999998</v>
      </c>
      <c r="BB6776">
        <v>3.3639999999999999</v>
      </c>
      <c r="BC6776">
        <v>2016</v>
      </c>
    </row>
    <row r="6777" spans="1:55" x14ac:dyDescent="0.25">
      <c r="A6777">
        <v>718</v>
      </c>
      <c r="B6777" t="s">
        <v>1616</v>
      </c>
      <c r="C6777" t="s">
        <v>314</v>
      </c>
      <c r="D6777" t="s">
        <v>1617</v>
      </c>
      <c r="E6777" t="s">
        <v>315</v>
      </c>
      <c r="F6777" t="s">
        <v>316</v>
      </c>
      <c r="G6777" t="s">
        <v>317</v>
      </c>
      <c r="I6777" t="s">
        <v>1621</v>
      </c>
      <c r="J6777" t="s">
        <v>232</v>
      </c>
      <c r="K6777" t="s">
        <v>232</v>
      </c>
      <c r="L6777" t="s">
        <v>232</v>
      </c>
      <c r="M6777" t="s">
        <v>232</v>
      </c>
      <c r="N6777" t="s">
        <v>232</v>
      </c>
      <c r="O6777" t="s">
        <v>232</v>
      </c>
      <c r="P6777" t="s">
        <v>232</v>
      </c>
      <c r="Q6777" t="s">
        <v>232</v>
      </c>
      <c r="R6777" t="s">
        <v>232</v>
      </c>
      <c r="S6777" t="s">
        <v>232</v>
      </c>
      <c r="T6777" t="s">
        <v>232</v>
      </c>
      <c r="U6777" t="s">
        <v>232</v>
      </c>
      <c r="V6777" t="s">
        <v>232</v>
      </c>
      <c r="W6777" t="s">
        <v>232</v>
      </c>
      <c r="X6777" t="s">
        <v>232</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2015</v>
      </c>
    </row>
    <row r="6778" spans="1:55" x14ac:dyDescent="0.25">
      <c r="A6778">
        <v>718</v>
      </c>
      <c r="B6778" t="s">
        <v>1616</v>
      </c>
      <c r="C6778" t="s">
        <v>318</v>
      </c>
      <c r="D6778" t="s">
        <v>1617</v>
      </c>
      <c r="E6778" t="s">
        <v>319</v>
      </c>
      <c r="F6778" t="s">
        <v>320</v>
      </c>
      <c r="G6778" t="s">
        <v>321</v>
      </c>
      <c r="H6778" t="s">
        <v>322</v>
      </c>
    </row>
    <row r="6779" spans="1:55" x14ac:dyDescent="0.25">
      <c r="A6779">
        <v>718</v>
      </c>
      <c r="B6779" t="s">
        <v>1616</v>
      </c>
      <c r="C6779" t="s">
        <v>323</v>
      </c>
      <c r="D6779" t="s">
        <v>1617</v>
      </c>
      <c r="E6779" t="s">
        <v>324</v>
      </c>
      <c r="F6779" t="s">
        <v>325</v>
      </c>
      <c r="G6779" t="s">
        <v>321</v>
      </c>
      <c r="H6779" t="s">
        <v>322</v>
      </c>
      <c r="I6779" t="s">
        <v>1622</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2015</v>
      </c>
    </row>
    <row r="6780" spans="1:55" x14ac:dyDescent="0.25">
      <c r="A6780">
        <v>718</v>
      </c>
      <c r="B6780" t="s">
        <v>1616</v>
      </c>
      <c r="C6780" t="s">
        <v>327</v>
      </c>
      <c r="D6780" t="s">
        <v>1617</v>
      </c>
      <c r="E6780" t="s">
        <v>328</v>
      </c>
      <c r="F6780" t="s">
        <v>329</v>
      </c>
      <c r="G6780" t="s">
        <v>229</v>
      </c>
      <c r="H6780" t="s">
        <v>230</v>
      </c>
      <c r="I6780" t="s">
        <v>1623</v>
      </c>
      <c r="J6780" t="s">
        <v>232</v>
      </c>
      <c r="K6780" t="s">
        <v>232</v>
      </c>
      <c r="L6780" t="s">
        <v>232</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7.4459999999999997</v>
      </c>
      <c r="AV6780">
        <v>8.2650000000000006</v>
      </c>
      <c r="AW6780">
        <v>8.9459999999999997</v>
      </c>
      <c r="AX6780">
        <v>9.2750000000000004</v>
      </c>
      <c r="AY6780">
        <v>9.73</v>
      </c>
      <c r="AZ6780">
        <v>10.287000000000001</v>
      </c>
      <c r="BA6780">
        <v>10.993</v>
      </c>
      <c r="BB6780">
        <v>11.644</v>
      </c>
      <c r="BC6780">
        <v>2017</v>
      </c>
    </row>
    <row r="6781" spans="1:55" x14ac:dyDescent="0.25">
      <c r="A6781">
        <v>718</v>
      </c>
      <c r="B6781" t="s">
        <v>1616</v>
      </c>
      <c r="C6781" t="s">
        <v>331</v>
      </c>
      <c r="D6781" t="s">
        <v>1617</v>
      </c>
      <c r="E6781" t="s">
        <v>328</v>
      </c>
      <c r="F6781" t="s">
        <v>329</v>
      </c>
      <c r="G6781" t="s">
        <v>282</v>
      </c>
      <c r="I6781" t="s">
        <v>332</v>
      </c>
      <c r="J6781" t="s">
        <v>232</v>
      </c>
      <c r="K6781" t="s">
        <v>232</v>
      </c>
      <c r="L6781" t="s">
        <v>232</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37.895000000000003</v>
      </c>
      <c r="AU6781">
        <v>36.421999999999997</v>
      </c>
      <c r="AV6781">
        <v>37.732999999999997</v>
      </c>
      <c r="AW6781">
        <v>38.209000000000003</v>
      </c>
      <c r="AX6781">
        <v>37.173999999999999</v>
      </c>
      <c r="AY6781">
        <v>36.478000000000002</v>
      </c>
      <c r="AZ6781">
        <v>36.145000000000003</v>
      </c>
      <c r="BA6781">
        <v>36.125999999999998</v>
      </c>
      <c r="BB6781">
        <v>35.872999999999998</v>
      </c>
      <c r="BC6781">
        <v>2017</v>
      </c>
    </row>
    <row r="6782" spans="1:55" x14ac:dyDescent="0.25">
      <c r="A6782">
        <v>718</v>
      </c>
      <c r="B6782" t="s">
        <v>1616</v>
      </c>
      <c r="C6782" t="s">
        <v>333</v>
      </c>
      <c r="D6782" t="s">
        <v>1617</v>
      </c>
      <c r="E6782" t="s">
        <v>334</v>
      </c>
      <c r="F6782" t="s">
        <v>335</v>
      </c>
      <c r="G6782" t="s">
        <v>229</v>
      </c>
      <c r="H6782" t="s">
        <v>230</v>
      </c>
      <c r="I6782" t="s">
        <v>1623</v>
      </c>
      <c r="J6782" t="s">
        <v>232</v>
      </c>
      <c r="K6782" t="s">
        <v>232</v>
      </c>
      <c r="L6782" t="s">
        <v>232</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8.1609999999999996</v>
      </c>
      <c r="AW6782">
        <v>8.8030000000000008</v>
      </c>
      <c r="AX6782">
        <v>8.9689999999999994</v>
      </c>
      <c r="AY6782">
        <v>9.6010000000000009</v>
      </c>
      <c r="AZ6782">
        <v>9.7919999999999998</v>
      </c>
      <c r="BA6782">
        <v>10.48</v>
      </c>
      <c r="BB6782">
        <v>11.224</v>
      </c>
      <c r="BC6782">
        <v>2017</v>
      </c>
    </row>
    <row r="6783" spans="1:55" x14ac:dyDescent="0.25">
      <c r="A6783">
        <v>718</v>
      </c>
      <c r="B6783" t="s">
        <v>1616</v>
      </c>
      <c r="C6783" t="s">
        <v>336</v>
      </c>
      <c r="D6783" t="s">
        <v>1617</v>
      </c>
      <c r="E6783" t="s">
        <v>334</v>
      </c>
      <c r="F6783" t="s">
        <v>335</v>
      </c>
      <c r="G6783" t="s">
        <v>282</v>
      </c>
      <c r="I6783" t="s">
        <v>337</v>
      </c>
      <c r="J6783" t="s">
        <v>232</v>
      </c>
      <c r="K6783" t="s">
        <v>232</v>
      </c>
      <c r="L6783" t="s">
        <v>232</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37.69</v>
      </c>
      <c r="AU6783">
        <v>36.069000000000003</v>
      </c>
      <c r="AV6783">
        <v>37.26</v>
      </c>
      <c r="AW6783">
        <v>37.598999999999997</v>
      </c>
      <c r="AX6783">
        <v>35.947000000000003</v>
      </c>
      <c r="AY6783">
        <v>35.996000000000002</v>
      </c>
      <c r="AZ6783">
        <v>34.405000000000001</v>
      </c>
      <c r="BA6783">
        <v>34.439</v>
      </c>
      <c r="BB6783">
        <v>34.582000000000001</v>
      </c>
      <c r="BC6783">
        <v>2017</v>
      </c>
    </row>
    <row r="6784" spans="1:55" x14ac:dyDescent="0.25">
      <c r="A6784">
        <v>718</v>
      </c>
      <c r="B6784" t="s">
        <v>1616</v>
      </c>
      <c r="C6784" t="s">
        <v>338</v>
      </c>
      <c r="D6784" t="s">
        <v>1617</v>
      </c>
      <c r="E6784" t="s">
        <v>339</v>
      </c>
      <c r="F6784" t="s">
        <v>340</v>
      </c>
      <c r="G6784" t="s">
        <v>229</v>
      </c>
      <c r="H6784" t="s">
        <v>230</v>
      </c>
      <c r="I6784" t="s">
        <v>1623</v>
      </c>
      <c r="J6784" t="s">
        <v>232</v>
      </c>
      <c r="K6784" t="s">
        <v>232</v>
      </c>
      <c r="L6784" t="s">
        <v>232</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7.1999999999999995E-2</v>
      </c>
      <c r="AV6784">
        <v>0.104</v>
      </c>
      <c r="AW6784">
        <v>0.14299999999999999</v>
      </c>
      <c r="AX6784">
        <v>0.30599999999999999</v>
      </c>
      <c r="AY6784">
        <v>0.129</v>
      </c>
      <c r="AZ6784">
        <v>0.495</v>
      </c>
      <c r="BA6784">
        <v>0.51300000000000001</v>
      </c>
      <c r="BB6784">
        <v>0.41899999999999998</v>
      </c>
      <c r="BC6784">
        <v>2017</v>
      </c>
    </row>
    <row r="6785" spans="1:55" x14ac:dyDescent="0.25">
      <c r="A6785">
        <v>718</v>
      </c>
      <c r="B6785" t="s">
        <v>1616</v>
      </c>
      <c r="C6785" t="s">
        <v>341</v>
      </c>
      <c r="D6785" t="s">
        <v>1617</v>
      </c>
      <c r="E6785" t="s">
        <v>339</v>
      </c>
      <c r="F6785" t="s">
        <v>340</v>
      </c>
      <c r="G6785" t="s">
        <v>282</v>
      </c>
      <c r="I6785" t="s">
        <v>342</v>
      </c>
      <c r="J6785" t="s">
        <v>232</v>
      </c>
      <c r="K6785" t="s">
        <v>232</v>
      </c>
      <c r="L6785" t="s">
        <v>232</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0.35299999999999998</v>
      </c>
      <c r="AV6785">
        <v>0.47299999999999998</v>
      </c>
      <c r="AW6785">
        <v>0.60899999999999999</v>
      </c>
      <c r="AX6785">
        <v>1.2270000000000001</v>
      </c>
      <c r="AY6785">
        <v>0.48199999999999998</v>
      </c>
      <c r="AZ6785">
        <v>1.7390000000000001</v>
      </c>
      <c r="BA6785">
        <v>1.6870000000000001</v>
      </c>
      <c r="BB6785">
        <v>1.2909999999999999</v>
      </c>
      <c r="BC6785">
        <v>2017</v>
      </c>
    </row>
    <row r="6786" spans="1:55" x14ac:dyDescent="0.25">
      <c r="A6786">
        <v>718</v>
      </c>
      <c r="B6786" t="s">
        <v>1616</v>
      </c>
      <c r="C6786" t="s">
        <v>343</v>
      </c>
      <c r="D6786" t="s">
        <v>1617</v>
      </c>
      <c r="E6786" t="s">
        <v>344</v>
      </c>
      <c r="F6786" t="s">
        <v>345</v>
      </c>
      <c r="G6786" t="s">
        <v>229</v>
      </c>
      <c r="H6786" t="s">
        <v>230</v>
      </c>
    </row>
    <row r="6787" spans="1:55" x14ac:dyDescent="0.25">
      <c r="A6787">
        <v>718</v>
      </c>
      <c r="B6787" t="s">
        <v>1616</v>
      </c>
      <c r="C6787" t="s">
        <v>346</v>
      </c>
      <c r="D6787" t="s">
        <v>1617</v>
      </c>
      <c r="E6787" t="s">
        <v>344</v>
      </c>
      <c r="F6787" t="s">
        <v>345</v>
      </c>
      <c r="G6787" t="s">
        <v>270</v>
      </c>
    </row>
    <row r="6788" spans="1:55" x14ac:dyDescent="0.25">
      <c r="A6788">
        <v>718</v>
      </c>
      <c r="B6788" t="s">
        <v>1616</v>
      </c>
      <c r="C6788" t="s">
        <v>347</v>
      </c>
      <c r="D6788" t="s">
        <v>1617</v>
      </c>
      <c r="E6788" t="s">
        <v>348</v>
      </c>
      <c r="F6788" t="s">
        <v>349</v>
      </c>
      <c r="G6788" t="s">
        <v>229</v>
      </c>
      <c r="H6788" t="s">
        <v>230</v>
      </c>
      <c r="I6788" t="s">
        <v>1623</v>
      </c>
      <c r="J6788" t="s">
        <v>232</v>
      </c>
      <c r="K6788" t="s">
        <v>232</v>
      </c>
      <c r="L6788" t="s">
        <v>232</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0.69899999999999995</v>
      </c>
      <c r="AV6788">
        <v>0.79700000000000004</v>
      </c>
      <c r="AW6788">
        <v>0.81100000000000005</v>
      </c>
      <c r="AX6788">
        <v>0.97699999999999998</v>
      </c>
      <c r="AY6788">
        <v>0.81</v>
      </c>
      <c r="AZ6788">
        <v>1.1819999999999999</v>
      </c>
      <c r="BA6788">
        <v>1.226</v>
      </c>
      <c r="BB6788">
        <v>1.3740000000000001</v>
      </c>
      <c r="BC6788">
        <v>2017</v>
      </c>
    </row>
    <row r="6789" spans="1:55" x14ac:dyDescent="0.25">
      <c r="A6789">
        <v>718</v>
      </c>
      <c r="B6789" t="s">
        <v>1616</v>
      </c>
      <c r="C6789" t="s">
        <v>350</v>
      </c>
      <c r="D6789" t="s">
        <v>1617</v>
      </c>
      <c r="E6789" t="s">
        <v>348</v>
      </c>
      <c r="F6789" t="s">
        <v>349</v>
      </c>
      <c r="G6789" t="s">
        <v>282</v>
      </c>
      <c r="I6789" t="s">
        <v>351</v>
      </c>
      <c r="J6789" t="s">
        <v>232</v>
      </c>
      <c r="K6789" t="s">
        <v>232</v>
      </c>
      <c r="L6789" t="s">
        <v>232</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3.9249999999999998</v>
      </c>
      <c r="AU6789">
        <v>3.4169999999999998</v>
      </c>
      <c r="AV6789">
        <v>3.637</v>
      </c>
      <c r="AW6789">
        <v>3.4630000000000001</v>
      </c>
      <c r="AX6789">
        <v>3.9159999999999999</v>
      </c>
      <c r="AY6789">
        <v>3.0369999999999999</v>
      </c>
      <c r="AZ6789">
        <v>4.1539999999999999</v>
      </c>
      <c r="BA6789">
        <v>4.0279999999999996</v>
      </c>
      <c r="BB6789">
        <v>4.2329999999999997</v>
      </c>
      <c r="BC6789">
        <v>2017</v>
      </c>
    </row>
    <row r="6790" spans="1:55" x14ac:dyDescent="0.25">
      <c r="A6790">
        <v>718</v>
      </c>
      <c r="B6790" t="s">
        <v>1616</v>
      </c>
      <c r="C6790" t="s">
        <v>352</v>
      </c>
      <c r="D6790" t="s">
        <v>1617</v>
      </c>
      <c r="E6790" t="s">
        <v>353</v>
      </c>
      <c r="F6790" t="s">
        <v>354</v>
      </c>
      <c r="G6790" t="s">
        <v>229</v>
      </c>
      <c r="H6790" t="s">
        <v>230</v>
      </c>
      <c r="I6790" t="s">
        <v>1623</v>
      </c>
      <c r="J6790" t="s">
        <v>232</v>
      </c>
      <c r="K6790" t="s">
        <v>232</v>
      </c>
      <c r="L6790" t="s">
        <v>232</v>
      </c>
      <c r="M6790" t="s">
        <v>232</v>
      </c>
      <c r="N6790" t="s">
        <v>232</v>
      </c>
      <c r="O6790" t="s">
        <v>232</v>
      </c>
      <c r="P6790" t="s">
        <v>232</v>
      </c>
      <c r="Q6790" t="s">
        <v>232</v>
      </c>
      <c r="R6790" t="s">
        <v>232</v>
      </c>
      <c r="S6790" t="s">
        <v>232</v>
      </c>
      <c r="T6790" t="s">
        <v>232</v>
      </c>
      <c r="U6790" t="s">
        <v>232</v>
      </c>
      <c r="V6790" t="s">
        <v>232</v>
      </c>
      <c r="W6790" t="s">
        <v>232</v>
      </c>
      <c r="X6790" t="s">
        <v>232</v>
      </c>
      <c r="Y6790" t="s">
        <v>232</v>
      </c>
      <c r="Z6790" t="s">
        <v>232</v>
      </c>
      <c r="AA6790" t="s">
        <v>232</v>
      </c>
      <c r="AB6790" t="s">
        <v>232</v>
      </c>
      <c r="AC6790" t="s">
        <v>232</v>
      </c>
      <c r="AD6790" t="s">
        <v>232</v>
      </c>
      <c r="AE6790">
        <v>7.0129999999999999</v>
      </c>
      <c r="AF6790">
        <v>7.1660000000000004</v>
      </c>
      <c r="AG6790">
        <v>6.4720000000000004</v>
      </c>
      <c r="AH6790">
        <v>7.1369999999999996</v>
      </c>
      <c r="AI6790">
        <v>6.94</v>
      </c>
      <c r="AJ6790">
        <v>7.0650000000000004</v>
      </c>
      <c r="AK6790">
        <v>9.7010000000000005</v>
      </c>
      <c r="AL6790">
        <v>17.213000000000001</v>
      </c>
      <c r="AM6790">
        <v>11.742000000000001</v>
      </c>
      <c r="AN6790">
        <v>8.9120000000000008</v>
      </c>
      <c r="AO6790">
        <v>9.7629999999999999</v>
      </c>
      <c r="AP6790">
        <v>9.81</v>
      </c>
      <c r="AQ6790">
        <v>9.0280000000000005</v>
      </c>
      <c r="AR6790">
        <v>9.4779999999999998</v>
      </c>
      <c r="AS6790">
        <v>9.0269999999999992</v>
      </c>
      <c r="AT6790">
        <v>9.6780000000000008</v>
      </c>
      <c r="AU6790">
        <v>9.9969999999999999</v>
      </c>
      <c r="AV6790">
        <v>9.8119999999999994</v>
      </c>
      <c r="AW6790">
        <v>10.028</v>
      </c>
      <c r="AX6790">
        <v>9.8230000000000004</v>
      </c>
      <c r="AY6790">
        <v>9.6679999999999993</v>
      </c>
      <c r="AZ6790">
        <v>9.5909999999999993</v>
      </c>
      <c r="BA6790">
        <v>9.52</v>
      </c>
      <c r="BB6790">
        <v>9.5589999999999993</v>
      </c>
      <c r="BC6790">
        <v>2017</v>
      </c>
    </row>
    <row r="6791" spans="1:55" x14ac:dyDescent="0.25">
      <c r="A6791">
        <v>718</v>
      </c>
      <c r="B6791" t="s">
        <v>1616</v>
      </c>
      <c r="C6791" t="s">
        <v>355</v>
      </c>
      <c r="D6791" t="s">
        <v>1617</v>
      </c>
      <c r="E6791" t="s">
        <v>353</v>
      </c>
      <c r="F6791" t="s">
        <v>354</v>
      </c>
      <c r="G6791" t="s">
        <v>282</v>
      </c>
      <c r="I6791" t="s">
        <v>379</v>
      </c>
      <c r="J6791" t="s">
        <v>232</v>
      </c>
      <c r="K6791" t="s">
        <v>232</v>
      </c>
      <c r="L6791" t="s">
        <v>232</v>
      </c>
      <c r="M6791" t="s">
        <v>232</v>
      </c>
      <c r="N6791" t="s">
        <v>232</v>
      </c>
      <c r="O6791" t="s">
        <v>232</v>
      </c>
      <c r="P6791" t="s">
        <v>232</v>
      </c>
      <c r="Q6791" t="s">
        <v>232</v>
      </c>
      <c r="R6791" t="s">
        <v>232</v>
      </c>
      <c r="S6791" t="s">
        <v>232</v>
      </c>
      <c r="T6791" t="s">
        <v>232</v>
      </c>
      <c r="U6791" t="s">
        <v>232</v>
      </c>
      <c r="V6791" t="s">
        <v>232</v>
      </c>
      <c r="W6791" t="s">
        <v>232</v>
      </c>
      <c r="X6791" t="s">
        <v>232</v>
      </c>
      <c r="Y6791" t="s">
        <v>232</v>
      </c>
      <c r="Z6791" t="s">
        <v>232</v>
      </c>
      <c r="AA6791" t="s">
        <v>232</v>
      </c>
      <c r="AB6791" t="s">
        <v>232</v>
      </c>
      <c r="AC6791" t="s">
        <v>232</v>
      </c>
      <c r="AD6791" t="s">
        <v>232</v>
      </c>
      <c r="AE6791">
        <v>192.4</v>
      </c>
      <c r="AF6791">
        <v>187.46100000000001</v>
      </c>
      <c r="AG6791">
        <v>169.82400000000001</v>
      </c>
      <c r="AH6791">
        <v>154.596</v>
      </c>
      <c r="AI6791">
        <v>137.29</v>
      </c>
      <c r="AJ6791">
        <v>125.92</v>
      </c>
      <c r="AK6791">
        <v>140.05500000000001</v>
      </c>
      <c r="AL6791">
        <v>188.184</v>
      </c>
      <c r="AM6791">
        <v>101.809</v>
      </c>
      <c r="AN6791">
        <v>76.138000000000005</v>
      </c>
      <c r="AO6791">
        <v>77.430000000000007</v>
      </c>
      <c r="AP6791">
        <v>67.564999999999998</v>
      </c>
      <c r="AQ6791">
        <v>56.371000000000002</v>
      </c>
      <c r="AR6791">
        <v>55.363</v>
      </c>
      <c r="AS6791">
        <v>49.220999999999997</v>
      </c>
      <c r="AT6791">
        <v>50.896999999999998</v>
      </c>
      <c r="AU6791">
        <v>48.898000000000003</v>
      </c>
      <c r="AV6791">
        <v>44.793999999999997</v>
      </c>
      <c r="AW6791">
        <v>42.832000000000001</v>
      </c>
      <c r="AX6791">
        <v>39.372</v>
      </c>
      <c r="AY6791">
        <v>36.244</v>
      </c>
      <c r="AZ6791">
        <v>33.697000000000003</v>
      </c>
      <c r="BA6791">
        <v>31.283999999999999</v>
      </c>
      <c r="BB6791">
        <v>29.452000000000002</v>
      </c>
      <c r="BC6791">
        <v>2017</v>
      </c>
    </row>
    <row r="6792" spans="1:55" x14ac:dyDescent="0.25">
      <c r="A6792">
        <v>718</v>
      </c>
      <c r="B6792" t="s">
        <v>1616</v>
      </c>
      <c r="C6792" t="s">
        <v>356</v>
      </c>
      <c r="D6792" t="s">
        <v>1617</v>
      </c>
      <c r="E6792" t="s">
        <v>357</v>
      </c>
      <c r="F6792" t="s">
        <v>358</v>
      </c>
      <c r="G6792" t="s">
        <v>229</v>
      </c>
      <c r="H6792" t="s">
        <v>230</v>
      </c>
      <c r="I6792" t="s">
        <v>1623</v>
      </c>
      <c r="J6792" t="s">
        <v>232</v>
      </c>
      <c r="K6792" t="s">
        <v>232</v>
      </c>
      <c r="L6792" t="s">
        <v>232</v>
      </c>
      <c r="M6792" t="s">
        <v>232</v>
      </c>
      <c r="N6792" t="s">
        <v>232</v>
      </c>
      <c r="O6792" t="s">
        <v>232</v>
      </c>
      <c r="P6792" t="s">
        <v>232</v>
      </c>
      <c r="Q6792" t="s">
        <v>232</v>
      </c>
      <c r="R6792" t="s">
        <v>232</v>
      </c>
      <c r="S6792" t="s">
        <v>232</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9.9770000000000003</v>
      </c>
      <c r="AL6792">
        <v>17.571999999999999</v>
      </c>
      <c r="AM6792">
        <v>12.24</v>
      </c>
      <c r="AN6792">
        <v>9.625</v>
      </c>
      <c r="AO6792">
        <v>10.404</v>
      </c>
      <c r="AP6792">
        <v>11.625999999999999</v>
      </c>
      <c r="AQ6792">
        <v>10.922000000000001</v>
      </c>
      <c r="AR6792">
        <v>12.451000000000001</v>
      </c>
      <c r="AS6792">
        <v>12.334</v>
      </c>
      <c r="AT6792">
        <v>13.129</v>
      </c>
      <c r="AU6792">
        <v>13.01</v>
      </c>
      <c r="AV6792">
        <v>12.742000000000001</v>
      </c>
      <c r="AW6792">
        <v>12.757999999999999</v>
      </c>
      <c r="AX6792">
        <v>12.353</v>
      </c>
      <c r="AY6792">
        <v>11.948</v>
      </c>
      <c r="AZ6792">
        <v>11.67</v>
      </c>
      <c r="BA6792">
        <v>11.45</v>
      </c>
      <c r="BB6792">
        <v>11.339</v>
      </c>
      <c r="BC6792">
        <v>2017</v>
      </c>
    </row>
    <row r="6793" spans="1:55" x14ac:dyDescent="0.25">
      <c r="A6793">
        <v>718</v>
      </c>
      <c r="B6793" t="s">
        <v>1616</v>
      </c>
      <c r="C6793" t="s">
        <v>359</v>
      </c>
      <c r="D6793" t="s">
        <v>1617</v>
      </c>
      <c r="E6793" t="s">
        <v>357</v>
      </c>
      <c r="F6793" t="s">
        <v>358</v>
      </c>
      <c r="G6793" t="s">
        <v>282</v>
      </c>
      <c r="I6793" t="s">
        <v>360</v>
      </c>
      <c r="J6793" t="s">
        <v>232</v>
      </c>
      <c r="K6793" t="s">
        <v>232</v>
      </c>
      <c r="L6793" t="s">
        <v>232</v>
      </c>
      <c r="M6793" t="s">
        <v>232</v>
      </c>
      <c r="N6793" t="s">
        <v>232</v>
      </c>
      <c r="O6793" t="s">
        <v>232</v>
      </c>
      <c r="P6793" t="s">
        <v>232</v>
      </c>
      <c r="Q6793" t="s">
        <v>232</v>
      </c>
      <c r="R6793" t="s">
        <v>232</v>
      </c>
      <c r="S6793" t="s">
        <v>232</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144.048</v>
      </c>
      <c r="AL6793">
        <v>192.102</v>
      </c>
      <c r="AM6793">
        <v>106.125</v>
      </c>
      <c r="AN6793">
        <v>82.224000000000004</v>
      </c>
      <c r="AO6793">
        <v>82.507999999999996</v>
      </c>
      <c r="AP6793">
        <v>80.069000000000003</v>
      </c>
      <c r="AQ6793">
        <v>68.198999999999998</v>
      </c>
      <c r="AR6793">
        <v>72.730999999999995</v>
      </c>
      <c r="AS6793">
        <v>67.251000000000005</v>
      </c>
      <c r="AT6793">
        <v>69.048000000000002</v>
      </c>
      <c r="AU6793">
        <v>63.637</v>
      </c>
      <c r="AV6793">
        <v>58.17</v>
      </c>
      <c r="AW6793">
        <v>54.491999999999997</v>
      </c>
      <c r="AX6793">
        <v>49.511000000000003</v>
      </c>
      <c r="AY6793">
        <v>44.790999999999997</v>
      </c>
      <c r="AZ6793">
        <v>41.003999999999998</v>
      </c>
      <c r="BA6793">
        <v>37.625999999999998</v>
      </c>
      <c r="BB6793">
        <v>34.935000000000002</v>
      </c>
      <c r="BC6793">
        <v>2017</v>
      </c>
    </row>
    <row r="6794" spans="1:55" x14ac:dyDescent="0.25">
      <c r="A6794">
        <v>718</v>
      </c>
      <c r="B6794" t="s">
        <v>1616</v>
      </c>
      <c r="C6794" t="s">
        <v>361</v>
      </c>
      <c r="D6794" t="s">
        <v>1617</v>
      </c>
      <c r="E6794" t="s">
        <v>362</v>
      </c>
      <c r="F6794" t="s">
        <v>363</v>
      </c>
      <c r="G6794" t="s">
        <v>229</v>
      </c>
      <c r="H6794" t="s">
        <v>230</v>
      </c>
      <c r="I6794" t="s">
        <v>1623</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19.013999999999999</v>
      </c>
      <c r="AU6794">
        <v>20.443999999999999</v>
      </c>
      <c r="AV6794">
        <v>21.904</v>
      </c>
      <c r="AW6794">
        <v>23.413</v>
      </c>
      <c r="AX6794">
        <v>24.95</v>
      </c>
      <c r="AY6794">
        <v>26.673999999999999</v>
      </c>
      <c r="AZ6794">
        <v>28.460999999999999</v>
      </c>
      <c r="BA6794">
        <v>30.43</v>
      </c>
      <c r="BB6794">
        <v>32.457999999999998</v>
      </c>
      <c r="BC6794">
        <v>2017</v>
      </c>
    </row>
    <row r="6795" spans="1:55" x14ac:dyDescent="0.25">
      <c r="A6795">
        <v>718</v>
      </c>
      <c r="B6795" t="s">
        <v>1616</v>
      </c>
      <c r="C6795" t="s">
        <v>364</v>
      </c>
      <c r="D6795" t="s">
        <v>1617</v>
      </c>
      <c r="E6795" t="s">
        <v>365</v>
      </c>
      <c r="F6795" t="s">
        <v>366</v>
      </c>
      <c r="G6795" t="s">
        <v>242</v>
      </c>
      <c r="H6795" t="s">
        <v>230</v>
      </c>
      <c r="I6795" t="s">
        <v>1624</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-0.28599999999999998</v>
      </c>
      <c r="AU6795">
        <v>-0.307</v>
      </c>
      <c r="AV6795">
        <v>-0.25600000000000001</v>
      </c>
      <c r="AW6795">
        <v>-0.26400000000000001</v>
      </c>
      <c r="AX6795">
        <v>-0.27300000000000002</v>
      </c>
      <c r="AY6795">
        <v>-0.309</v>
      </c>
      <c r="AZ6795">
        <v>-0.32</v>
      </c>
      <c r="BA6795">
        <v>-0.33</v>
      </c>
      <c r="BB6795">
        <v>-0.34100000000000003</v>
      </c>
      <c r="BC6795">
        <v>2016</v>
      </c>
    </row>
    <row r="6796" spans="1:55" x14ac:dyDescent="0.25">
      <c r="A6796">
        <v>718</v>
      </c>
      <c r="B6796" t="s">
        <v>1616</v>
      </c>
      <c r="C6796" t="s">
        <v>368</v>
      </c>
      <c r="D6796" t="s">
        <v>1617</v>
      </c>
      <c r="E6796" t="s">
        <v>365</v>
      </c>
      <c r="F6796" t="s">
        <v>366</v>
      </c>
      <c r="G6796" t="s">
        <v>282</v>
      </c>
      <c r="I6796" t="s">
        <v>369</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-19.076000000000001</v>
      </c>
      <c r="AM6796">
        <v>-14.837</v>
      </c>
      <c r="AN6796">
        <v>-19.38</v>
      </c>
      <c r="AO6796">
        <v>-22.959</v>
      </c>
      <c r="AP6796">
        <v>-21.138000000000002</v>
      </c>
      <c r="AQ6796">
        <v>-11.945</v>
      </c>
      <c r="AR6796">
        <v>-23.111000000000001</v>
      </c>
      <c r="AS6796">
        <v>-18.600999999999999</v>
      </c>
      <c r="AT6796">
        <v>-20.067</v>
      </c>
      <c r="AU6796">
        <v>-20.475999999999999</v>
      </c>
      <c r="AV6796">
        <v>-16.279</v>
      </c>
      <c r="AW6796">
        <v>-15.958</v>
      </c>
      <c r="AX6796">
        <v>-15.698</v>
      </c>
      <c r="AY6796">
        <v>-16.791</v>
      </c>
      <c r="AZ6796">
        <v>-16.568000000000001</v>
      </c>
      <c r="BA6796">
        <v>-16.216000000000001</v>
      </c>
      <c r="BB6796">
        <v>-15.95</v>
      </c>
      <c r="BC6796">
        <v>2016</v>
      </c>
    </row>
    <row r="6797" spans="1:55" x14ac:dyDescent="0.25">
      <c r="A6797">
        <v>724</v>
      </c>
      <c r="B6797" t="s">
        <v>1625</v>
      </c>
      <c r="C6797" t="s">
        <v>225</v>
      </c>
      <c r="D6797" t="s">
        <v>1626</v>
      </c>
      <c r="E6797" t="s">
        <v>227</v>
      </c>
      <c r="F6797" t="s">
        <v>228</v>
      </c>
      <c r="G6797" t="s">
        <v>229</v>
      </c>
      <c r="H6797" t="s">
        <v>230</v>
      </c>
      <c r="I6797" t="s">
        <v>1627</v>
      </c>
      <c r="J6797" s="52">
        <v>6004.18</v>
      </c>
      <c r="K6797" s="52">
        <v>6116.96</v>
      </c>
      <c r="L6797" s="52">
        <v>6225.83</v>
      </c>
      <c r="M6797" s="52">
        <v>6127.72</v>
      </c>
      <c r="N6797" s="52">
        <v>6231.88</v>
      </c>
      <c r="O6797" s="52">
        <v>5811.82</v>
      </c>
      <c r="P6797" s="52">
        <v>5819.52</v>
      </c>
      <c r="Q6797" s="52">
        <v>5958.15</v>
      </c>
      <c r="R6797" s="52">
        <v>6080.78</v>
      </c>
      <c r="S6797" s="52">
        <v>6381.89</v>
      </c>
      <c r="T6797" s="52">
        <v>6484.69</v>
      </c>
      <c r="U6797" s="52">
        <v>5966.4</v>
      </c>
      <c r="V6797" s="52">
        <v>5390.86</v>
      </c>
      <c r="W6797" s="52">
        <v>5393.79</v>
      </c>
      <c r="X6797" s="52">
        <v>5582.57</v>
      </c>
      <c r="Y6797" s="52">
        <v>5022.92</v>
      </c>
      <c r="Z6797" s="52">
        <v>3777.9</v>
      </c>
      <c r="AA6797" s="52">
        <v>3113.15</v>
      </c>
      <c r="AB6797" s="52">
        <v>3087.08</v>
      </c>
      <c r="AC6797" s="52">
        <v>2836.35</v>
      </c>
      <c r="AD6797" s="52">
        <v>2944.34</v>
      </c>
      <c r="AE6797" s="52">
        <v>3479.33</v>
      </c>
      <c r="AF6797" s="52">
        <v>4398.75</v>
      </c>
      <c r="AG6797" s="52">
        <v>4809.01</v>
      </c>
      <c r="AH6797" s="52">
        <v>5126.3</v>
      </c>
      <c r="AI6797" s="52">
        <v>5357.25</v>
      </c>
      <c r="AJ6797" s="52">
        <v>5583.53</v>
      </c>
      <c r="AK6797" s="52">
        <v>6033.47</v>
      </c>
      <c r="AL6797" s="52">
        <v>6359.26</v>
      </c>
      <c r="AM6797" s="52">
        <v>6561.92</v>
      </c>
      <c r="AN6797" s="52">
        <v>6912.76</v>
      </c>
      <c r="AO6797" s="52">
        <v>7349.09</v>
      </c>
      <c r="AP6797" s="52">
        <v>8464.5499999999993</v>
      </c>
      <c r="AQ6797" s="52">
        <v>10218.43</v>
      </c>
      <c r="AR6797" s="52">
        <v>10683.92</v>
      </c>
      <c r="AS6797" s="52">
        <v>8494.49</v>
      </c>
      <c r="AT6797" s="52">
        <v>9034.25</v>
      </c>
      <c r="AU6797" s="52">
        <v>9374.92</v>
      </c>
      <c r="AV6797" s="52">
        <v>9724.42</v>
      </c>
      <c r="AW6797" s="52">
        <v>10252.25</v>
      </c>
      <c r="AX6797" s="52">
        <v>10802.83</v>
      </c>
      <c r="AY6797" s="52">
        <v>11357.92</v>
      </c>
      <c r="AZ6797" s="52">
        <v>11941.23</v>
      </c>
      <c r="BA6797" s="52">
        <v>12551.67</v>
      </c>
      <c r="BB6797" s="52">
        <v>13190.65</v>
      </c>
      <c r="BC6797">
        <v>2017</v>
      </c>
    </row>
    <row r="6798" spans="1:55" x14ac:dyDescent="0.25">
      <c r="A6798">
        <v>724</v>
      </c>
      <c r="B6798" t="s">
        <v>1625</v>
      </c>
      <c r="C6798" t="s">
        <v>233</v>
      </c>
      <c r="D6798" t="s">
        <v>1626</v>
      </c>
      <c r="E6798" t="s">
        <v>227</v>
      </c>
      <c r="F6798" t="s">
        <v>234</v>
      </c>
      <c r="G6798" t="s">
        <v>235</v>
      </c>
      <c r="I6798" t="s">
        <v>236</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3.7280000000000002</v>
      </c>
      <c r="AW6798">
        <v>5.4279999999999999</v>
      </c>
      <c r="AX6798">
        <v>5.37</v>
      </c>
      <c r="AY6798">
        <v>5.1379999999999999</v>
      </c>
      <c r="AZ6798">
        <v>5.1360000000000001</v>
      </c>
      <c r="BA6798">
        <v>5.1120000000000001</v>
      </c>
      <c r="BB6798">
        <v>5.0910000000000002</v>
      </c>
      <c r="BC6798">
        <v>2017</v>
      </c>
    </row>
    <row r="6799" spans="1:55" x14ac:dyDescent="0.25">
      <c r="A6799">
        <v>724</v>
      </c>
      <c r="B6799" t="s">
        <v>1625</v>
      </c>
      <c r="C6799" t="s">
        <v>237</v>
      </c>
      <c r="D6799" t="s">
        <v>1626</v>
      </c>
      <c r="E6799" t="s">
        <v>238</v>
      </c>
      <c r="F6799" t="s">
        <v>239</v>
      </c>
      <c r="G6799" t="s">
        <v>229</v>
      </c>
      <c r="H6799" t="s">
        <v>230</v>
      </c>
      <c r="I6799" t="s">
        <v>1627</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52">
        <v>1265.31</v>
      </c>
      <c r="AA6799" s="52">
        <v>1217.78</v>
      </c>
      <c r="AB6799" s="52">
        <v>1534.2</v>
      </c>
      <c r="AC6799" s="52">
        <v>1762.41</v>
      </c>
      <c r="AD6799" s="52">
        <v>1941.32</v>
      </c>
      <c r="AE6799" s="52">
        <v>2166.1799999999998</v>
      </c>
      <c r="AF6799" s="52">
        <v>2631.18</v>
      </c>
      <c r="AG6799" s="52">
        <v>3254.26</v>
      </c>
      <c r="AH6799" s="52">
        <v>3913.44</v>
      </c>
      <c r="AI6799" s="52">
        <v>4769.79</v>
      </c>
      <c r="AJ6799" s="52">
        <v>5583.98</v>
      </c>
      <c r="AK6799" s="52">
        <v>6443.98</v>
      </c>
      <c r="AL6799" s="52">
        <v>7470.55</v>
      </c>
      <c r="AM6799" s="52">
        <v>8308.2900000000009</v>
      </c>
      <c r="AN6799" s="52">
        <v>10255.61</v>
      </c>
      <c r="AO6799" s="52">
        <v>12797.21</v>
      </c>
      <c r="AP6799" s="52">
        <v>16514.3</v>
      </c>
      <c r="AQ6799" s="52">
        <v>21317.38</v>
      </c>
      <c r="AR6799" s="52">
        <v>22689.45</v>
      </c>
      <c r="AS6799" s="52">
        <v>21583.3</v>
      </c>
      <c r="AT6799" s="52">
        <v>24296.29</v>
      </c>
      <c r="AU6799" s="52">
        <v>27610.77</v>
      </c>
      <c r="AV6799" s="52">
        <v>31721.62</v>
      </c>
      <c r="AW6799" s="52">
        <v>37179.03</v>
      </c>
      <c r="AX6799" s="52">
        <v>44167.75</v>
      </c>
      <c r="AY6799" s="52">
        <v>51431.18</v>
      </c>
      <c r="AZ6799" s="52">
        <v>59244.25</v>
      </c>
      <c r="BA6799" s="52">
        <v>67629.69</v>
      </c>
      <c r="BB6799" s="52">
        <v>76815.490000000005</v>
      </c>
      <c r="BC6799">
        <v>2017</v>
      </c>
    </row>
    <row r="6800" spans="1:55" x14ac:dyDescent="0.25">
      <c r="A6800">
        <v>724</v>
      </c>
      <c r="B6800" t="s">
        <v>1625</v>
      </c>
      <c r="C6800" t="s">
        <v>240</v>
      </c>
      <c r="D6800" t="s">
        <v>1626</v>
      </c>
      <c r="E6800" t="s">
        <v>238</v>
      </c>
      <c r="F6800" t="s">
        <v>241</v>
      </c>
      <c r="G6800" t="s">
        <v>242</v>
      </c>
      <c r="H6800" t="s">
        <v>230</v>
      </c>
      <c r="I6800" t="s">
        <v>243</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3.786</v>
      </c>
      <c r="AU6800">
        <v>3.7480000000000002</v>
      </c>
      <c r="AV6800">
        <v>3.9060000000000001</v>
      </c>
      <c r="AW6800">
        <v>3.9980000000000002</v>
      </c>
      <c r="AX6800">
        <v>4.2210000000000001</v>
      </c>
      <c r="AY6800">
        <v>4.4420000000000002</v>
      </c>
      <c r="AZ6800">
        <v>4.7229999999999999</v>
      </c>
      <c r="BA6800">
        <v>5.0510000000000002</v>
      </c>
      <c r="BB6800">
        <v>5.4</v>
      </c>
      <c r="BC6800">
        <v>2017</v>
      </c>
    </row>
    <row r="6801" spans="1:55" x14ac:dyDescent="0.25">
      <c r="A6801">
        <v>724</v>
      </c>
      <c r="B6801" t="s">
        <v>1625</v>
      </c>
      <c r="C6801" t="s">
        <v>244</v>
      </c>
      <c r="D6801" t="s">
        <v>1626</v>
      </c>
      <c r="E6801" t="s">
        <v>238</v>
      </c>
      <c r="F6801" t="s">
        <v>245</v>
      </c>
      <c r="G6801" t="s">
        <v>246</v>
      </c>
      <c r="H6801" t="s">
        <v>230</v>
      </c>
      <c r="I6801" t="s">
        <v>243</v>
      </c>
      <c r="J6801">
        <v>2.9</v>
      </c>
      <c r="K6801">
        <v>3.234</v>
      </c>
      <c r="L6801">
        <v>3.4950000000000001</v>
      </c>
      <c r="M6801">
        <v>3.5750000000000002</v>
      </c>
      <c r="N6801">
        <v>3.7669999999999999</v>
      </c>
      <c r="O6801">
        <v>3.6240000000000001</v>
      </c>
      <c r="P6801">
        <v>3.702</v>
      </c>
      <c r="Q6801">
        <v>3.8839999999999999</v>
      </c>
      <c r="R6801">
        <v>4.1040000000000001</v>
      </c>
      <c r="S6801">
        <v>4.476</v>
      </c>
      <c r="T6801">
        <v>4.718</v>
      </c>
      <c r="U6801">
        <v>4.4880000000000004</v>
      </c>
      <c r="V6801">
        <v>4.1470000000000002</v>
      </c>
      <c r="W6801">
        <v>4.2480000000000002</v>
      </c>
      <c r="X6801">
        <v>4.49</v>
      </c>
      <c r="Y6801">
        <v>4.125</v>
      </c>
      <c r="Z6801">
        <v>3.1589999999999998</v>
      </c>
      <c r="AA6801">
        <v>2.6480000000000001</v>
      </c>
      <c r="AB6801">
        <v>2.6560000000000001</v>
      </c>
      <c r="AC6801">
        <v>2.4750000000000001</v>
      </c>
      <c r="AD6801">
        <v>2.6269999999999998</v>
      </c>
      <c r="AE6801">
        <v>3.1720000000000002</v>
      </c>
      <c r="AF6801">
        <v>4.0739999999999998</v>
      </c>
      <c r="AG6801">
        <v>4.5369999999999999</v>
      </c>
      <c r="AH6801">
        <v>4.9660000000000002</v>
      </c>
      <c r="AI6801">
        <v>5.3520000000000003</v>
      </c>
      <c r="AJ6801">
        <v>5.7460000000000004</v>
      </c>
      <c r="AK6801">
        <v>6.3760000000000003</v>
      </c>
      <c r="AL6801">
        <v>6.851</v>
      </c>
      <c r="AM6801">
        <v>7.1230000000000002</v>
      </c>
      <c r="AN6801">
        <v>7.5919999999999996</v>
      </c>
      <c r="AO6801">
        <v>8.24</v>
      </c>
      <c r="AP6801">
        <v>9.6720000000000006</v>
      </c>
      <c r="AQ6801">
        <v>11.881</v>
      </c>
      <c r="AR6801">
        <v>12.657</v>
      </c>
      <c r="AS6801">
        <v>10.170999999999999</v>
      </c>
      <c r="AT6801">
        <v>10.936</v>
      </c>
      <c r="AU6801">
        <v>11.564</v>
      </c>
      <c r="AV6801">
        <v>12.265000000000001</v>
      </c>
      <c r="AW6801">
        <v>13.161</v>
      </c>
      <c r="AX6801">
        <v>14.157999999999999</v>
      </c>
      <c r="AY6801">
        <v>15.194000000000001</v>
      </c>
      <c r="AZ6801">
        <v>16.305</v>
      </c>
      <c r="BA6801">
        <v>17.494</v>
      </c>
      <c r="BB6801">
        <v>18.768999999999998</v>
      </c>
      <c r="BC6801">
        <v>2017</v>
      </c>
    </row>
    <row r="6802" spans="1:55" x14ac:dyDescent="0.25">
      <c r="A6802">
        <v>724</v>
      </c>
      <c r="B6802" t="s">
        <v>1625</v>
      </c>
      <c r="C6802" t="s">
        <v>247</v>
      </c>
      <c r="D6802" t="s">
        <v>1626</v>
      </c>
      <c r="E6802" t="s">
        <v>248</v>
      </c>
      <c r="F6802" t="s">
        <v>249</v>
      </c>
      <c r="G6802" t="s">
        <v>250</v>
      </c>
      <c r="I6802" t="s">
        <v>251</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294.517</v>
      </c>
      <c r="AV6802">
        <v>326.20600000000002</v>
      </c>
      <c r="AW6802">
        <v>362.642</v>
      </c>
      <c r="AX6802">
        <v>408.85399999999998</v>
      </c>
      <c r="AY6802">
        <v>452.822</v>
      </c>
      <c r="AZ6802">
        <v>496.13200000000001</v>
      </c>
      <c r="BA6802">
        <v>538.80999999999995</v>
      </c>
      <c r="BB6802">
        <v>582.34799999999996</v>
      </c>
      <c r="BC6802">
        <v>2017</v>
      </c>
    </row>
    <row r="6803" spans="1:55" x14ac:dyDescent="0.25">
      <c r="A6803">
        <v>724</v>
      </c>
      <c r="B6803" t="s">
        <v>1625</v>
      </c>
      <c r="C6803" t="s">
        <v>252</v>
      </c>
      <c r="D6803" t="s">
        <v>1626</v>
      </c>
      <c r="E6803" t="s">
        <v>253</v>
      </c>
      <c r="F6803" t="s">
        <v>254</v>
      </c>
      <c r="G6803" t="s">
        <v>229</v>
      </c>
      <c r="H6803" t="s">
        <v>220</v>
      </c>
      <c r="I6803" t="s">
        <v>255</v>
      </c>
      <c r="J6803" s="52">
        <v>1730916.72</v>
      </c>
      <c r="K6803" s="52">
        <v>1721191.61</v>
      </c>
      <c r="L6803" s="52">
        <v>1715864.77</v>
      </c>
      <c r="M6803" s="52">
        <v>1650114.4</v>
      </c>
      <c r="N6803" s="52">
        <v>1668599.37</v>
      </c>
      <c r="O6803" s="52">
        <v>1525701.74</v>
      </c>
      <c r="P6803" s="52">
        <v>1494329.69</v>
      </c>
      <c r="Q6803" s="52">
        <v>1497202</v>
      </c>
      <c r="R6803" s="52">
        <v>1496015.37</v>
      </c>
      <c r="S6803" s="52">
        <v>1533955.1</v>
      </c>
      <c r="T6803" s="52">
        <v>1536136.52</v>
      </c>
      <c r="U6803" s="52">
        <v>1405239.8</v>
      </c>
      <c r="V6803" s="52">
        <v>1271418.99</v>
      </c>
      <c r="W6803" s="52">
        <v>1279227.1200000001</v>
      </c>
      <c r="X6803" s="52">
        <v>1331338.79</v>
      </c>
      <c r="Y6803" s="52">
        <v>1200341.0900000001</v>
      </c>
      <c r="Z6803" s="52">
        <v>901230.26</v>
      </c>
      <c r="AA6803" s="52">
        <v>738676.24</v>
      </c>
      <c r="AB6803" s="52">
        <v>724426.83</v>
      </c>
      <c r="AC6803" s="52">
        <v>653086.66</v>
      </c>
      <c r="AD6803" s="52">
        <v>659418.52</v>
      </c>
      <c r="AE6803" s="52">
        <v>751002.28</v>
      </c>
      <c r="AF6803" s="52">
        <v>908583.06</v>
      </c>
      <c r="AG6803" s="52">
        <v>948073.67</v>
      </c>
      <c r="AH6803" s="52">
        <v>966967.41</v>
      </c>
      <c r="AI6803" s="52">
        <v>972211.04</v>
      </c>
      <c r="AJ6803" s="52">
        <v>980829.96</v>
      </c>
      <c r="AK6803" s="52">
        <v>1030892.45</v>
      </c>
      <c r="AL6803" s="52">
        <v>1060446.17</v>
      </c>
      <c r="AM6803" s="52">
        <v>1069400.1000000001</v>
      </c>
      <c r="AN6803" s="52">
        <v>1100974.97</v>
      </c>
      <c r="AO6803" s="52">
        <v>1143696.3799999999</v>
      </c>
      <c r="AP6803" s="52">
        <v>1287564.46</v>
      </c>
      <c r="AQ6803" s="52">
        <v>1519715.71</v>
      </c>
      <c r="AR6803" s="52">
        <v>1539675.44</v>
      </c>
      <c r="AS6803" s="52">
        <v>1197736.98</v>
      </c>
      <c r="AT6803" s="52">
        <v>1246423.19</v>
      </c>
      <c r="AU6803" s="52">
        <v>1265582.0800000001</v>
      </c>
      <c r="AV6803" s="52">
        <v>1284503.3500000001</v>
      </c>
      <c r="AW6803" s="52">
        <v>1325074.02</v>
      </c>
      <c r="AX6803" s="52">
        <v>1366178.41</v>
      </c>
      <c r="AY6803" s="52">
        <v>1405457.78</v>
      </c>
      <c r="AZ6803" s="52">
        <v>1445829.21</v>
      </c>
      <c r="BA6803" s="52">
        <v>1487026.16</v>
      </c>
      <c r="BB6803" s="52">
        <v>1529087.56</v>
      </c>
      <c r="BC6803">
        <v>2017</v>
      </c>
    </row>
    <row r="6804" spans="1:55" x14ac:dyDescent="0.25">
      <c r="A6804">
        <v>724</v>
      </c>
      <c r="B6804" t="s">
        <v>1625</v>
      </c>
      <c r="C6804" t="s">
        <v>256</v>
      </c>
      <c r="D6804" t="s">
        <v>1626</v>
      </c>
      <c r="E6804" t="s">
        <v>253</v>
      </c>
      <c r="F6804" t="s">
        <v>257</v>
      </c>
      <c r="G6804" t="s">
        <v>258</v>
      </c>
      <c r="H6804" t="s">
        <v>220</v>
      </c>
      <c r="I6804" t="s">
        <v>255</v>
      </c>
      <c r="J6804" s="52">
        <v>1940.65</v>
      </c>
      <c r="K6804" s="52">
        <v>1929.75</v>
      </c>
      <c r="L6804" s="52">
        <v>1923.78</v>
      </c>
      <c r="M6804" s="52">
        <v>1850.06</v>
      </c>
      <c r="N6804" s="52">
        <v>1870.78</v>
      </c>
      <c r="O6804" s="52">
        <v>1710.57</v>
      </c>
      <c r="P6804" s="52">
        <v>1675.4</v>
      </c>
      <c r="Q6804" s="52">
        <v>1678.62</v>
      </c>
      <c r="R6804" s="52">
        <v>1677.29</v>
      </c>
      <c r="S6804" s="52">
        <v>1719.82</v>
      </c>
      <c r="T6804" s="52">
        <v>1722.27</v>
      </c>
      <c r="U6804" s="52">
        <v>1575.51</v>
      </c>
      <c r="V6804" s="52">
        <v>1425.48</v>
      </c>
      <c r="W6804" s="52">
        <v>1434.23</v>
      </c>
      <c r="X6804" s="52">
        <v>1492.66</v>
      </c>
      <c r="Y6804" s="52">
        <v>1345.79</v>
      </c>
      <c r="Z6804" s="52">
        <v>1010.43</v>
      </c>
      <c r="AA6804">
        <v>828.18200000000002</v>
      </c>
      <c r="AB6804">
        <v>812.20600000000002</v>
      </c>
      <c r="AC6804">
        <v>732.221</v>
      </c>
      <c r="AD6804">
        <v>739.32</v>
      </c>
      <c r="AE6804">
        <v>842.00099999999998</v>
      </c>
      <c r="AF6804" s="52">
        <v>1018.68</v>
      </c>
      <c r="AG6804" s="52">
        <v>1062.95</v>
      </c>
      <c r="AH6804" s="52">
        <v>1084.1400000000001</v>
      </c>
      <c r="AI6804" s="52">
        <v>1090.01</v>
      </c>
      <c r="AJ6804" s="52">
        <v>1099.68</v>
      </c>
      <c r="AK6804" s="52">
        <v>1155.81</v>
      </c>
      <c r="AL6804" s="52">
        <v>1188.94</v>
      </c>
      <c r="AM6804" s="52">
        <v>1198.98</v>
      </c>
      <c r="AN6804" s="52">
        <v>1234.3800000000001</v>
      </c>
      <c r="AO6804" s="52">
        <v>1282.28</v>
      </c>
      <c r="AP6804" s="52">
        <v>1443.58</v>
      </c>
      <c r="AQ6804" s="52">
        <v>1703.86</v>
      </c>
      <c r="AR6804" s="52">
        <v>1726.24</v>
      </c>
      <c r="AS6804" s="52">
        <v>1342.87</v>
      </c>
      <c r="AT6804" s="52">
        <v>1397.45</v>
      </c>
      <c r="AU6804" s="52">
        <v>1418.93</v>
      </c>
      <c r="AV6804" s="52">
        <v>1440.15</v>
      </c>
      <c r="AW6804" s="52">
        <v>1485.63</v>
      </c>
      <c r="AX6804" s="52">
        <v>1531.72</v>
      </c>
      <c r="AY6804" s="52">
        <v>1575.76</v>
      </c>
      <c r="AZ6804" s="52">
        <v>1621.02</v>
      </c>
      <c r="BA6804" s="52">
        <v>1667.21</v>
      </c>
      <c r="BB6804" s="52">
        <v>1714.37</v>
      </c>
      <c r="BC6804">
        <v>2017</v>
      </c>
    </row>
    <row r="6805" spans="1:55" x14ac:dyDescent="0.25">
      <c r="A6805">
        <v>724</v>
      </c>
      <c r="B6805" t="s">
        <v>1625</v>
      </c>
      <c r="C6805" t="s">
        <v>259</v>
      </c>
      <c r="D6805" t="s">
        <v>1626</v>
      </c>
      <c r="E6805" t="s">
        <v>260</v>
      </c>
      <c r="F6805" t="s">
        <v>261</v>
      </c>
      <c r="G6805" t="s">
        <v>229</v>
      </c>
      <c r="H6805" t="s">
        <v>220</v>
      </c>
      <c r="I6805" t="s">
        <v>262</v>
      </c>
      <c r="J6805">
        <v>514.86400000000003</v>
      </c>
      <c r="K6805">
        <v>594.71500000000003</v>
      </c>
      <c r="L6805">
        <v>699.92499999999995</v>
      </c>
      <c r="M6805">
        <v>904.92499999999995</v>
      </c>
      <c r="N6805" s="52">
        <v>1385.95</v>
      </c>
      <c r="O6805" s="52">
        <v>2346.9699999999998</v>
      </c>
      <c r="P6805" s="52">
        <v>5431.13</v>
      </c>
      <c r="Q6805" s="52">
        <v>9794.74</v>
      </c>
      <c r="R6805" s="52">
        <v>15014.03</v>
      </c>
      <c r="S6805" s="52">
        <v>24786.799999999999</v>
      </c>
      <c r="T6805" s="52">
        <v>34010.699999999997</v>
      </c>
      <c r="U6805" s="52">
        <v>79177.16</v>
      </c>
      <c r="V6805" s="52">
        <v>116882.94</v>
      </c>
      <c r="W6805" s="52">
        <v>151002.56</v>
      </c>
      <c r="X6805" s="52">
        <v>186193.68</v>
      </c>
      <c r="Y6805" s="52">
        <v>229326.58</v>
      </c>
      <c r="Z6805" s="52">
        <v>301843.17</v>
      </c>
      <c r="AA6805" s="52">
        <v>288950.15999999997</v>
      </c>
      <c r="AB6805" s="52">
        <v>360022.24</v>
      </c>
      <c r="AC6805" s="52">
        <v>405806.05</v>
      </c>
      <c r="AD6805" s="52">
        <v>434780.79</v>
      </c>
      <c r="AE6805" s="52">
        <v>467562.97</v>
      </c>
      <c r="AF6805" s="52">
        <v>543482.88</v>
      </c>
      <c r="AG6805" s="52">
        <v>641562.93000000005</v>
      </c>
      <c r="AH6805" s="52">
        <v>738187.82</v>
      </c>
      <c r="AI6805" s="52">
        <v>865601.62</v>
      </c>
      <c r="AJ6805" s="52">
        <v>980908.25</v>
      </c>
      <c r="AK6805" s="52">
        <v>1101033.3400000001</v>
      </c>
      <c r="AL6805" s="52">
        <v>1245760.21</v>
      </c>
      <c r="AM6805" s="52">
        <v>1354008.63</v>
      </c>
      <c r="AN6805" s="52">
        <v>1633381.76</v>
      </c>
      <c r="AO6805" s="52">
        <v>1991555.63</v>
      </c>
      <c r="AP6805" s="52">
        <v>2512031.58</v>
      </c>
      <c r="AQ6805" s="52">
        <v>3170385.37</v>
      </c>
      <c r="AR6805" s="52">
        <v>3269809.63</v>
      </c>
      <c r="AS6805" s="52">
        <v>3043282.21</v>
      </c>
      <c r="AT6805" s="52">
        <v>3352072.1</v>
      </c>
      <c r="AU6805" s="52">
        <v>3727357.78</v>
      </c>
      <c r="AV6805" s="52">
        <v>4190125.88</v>
      </c>
      <c r="AW6805" s="52">
        <v>4805280.8899999997</v>
      </c>
      <c r="AX6805" s="52">
        <v>5585668.7300000004</v>
      </c>
      <c r="AY6805" s="52">
        <v>6364224.0300000003</v>
      </c>
      <c r="AZ6805" s="52">
        <v>7173222.7400000002</v>
      </c>
      <c r="BA6805" s="52">
        <v>8012251.8899999997</v>
      </c>
      <c r="BB6805" s="52">
        <v>8904613.5</v>
      </c>
      <c r="BC6805">
        <v>2017</v>
      </c>
    </row>
    <row r="6806" spans="1:55" x14ac:dyDescent="0.25">
      <c r="A6806">
        <v>724</v>
      </c>
      <c r="B6806" t="s">
        <v>1625</v>
      </c>
      <c r="C6806" t="s">
        <v>263</v>
      </c>
      <c r="D6806" t="s">
        <v>1626</v>
      </c>
      <c r="E6806" t="s">
        <v>260</v>
      </c>
      <c r="F6806" t="s">
        <v>264</v>
      </c>
      <c r="G6806" t="s">
        <v>242</v>
      </c>
      <c r="H6806" t="s">
        <v>220</v>
      </c>
      <c r="I6806" t="s">
        <v>262</v>
      </c>
      <c r="J6806">
        <v>490.44099999999997</v>
      </c>
      <c r="K6806">
        <v>513.08399999999995</v>
      </c>
      <c r="L6806">
        <v>565.07100000000003</v>
      </c>
      <c r="M6806">
        <v>479.98200000000003</v>
      </c>
      <c r="N6806">
        <v>552.18299999999999</v>
      </c>
      <c r="O6806">
        <v>460.71800000000002</v>
      </c>
      <c r="P6806">
        <v>337.50200000000001</v>
      </c>
      <c r="Q6806">
        <v>287.721</v>
      </c>
      <c r="R6806">
        <v>461.77</v>
      </c>
      <c r="S6806">
        <v>414.40600000000001</v>
      </c>
      <c r="T6806">
        <v>224.57300000000001</v>
      </c>
      <c r="U6806">
        <v>268.084</v>
      </c>
      <c r="V6806">
        <v>234.02699999999999</v>
      </c>
      <c r="W6806">
        <v>266.10300000000001</v>
      </c>
      <c r="X6806">
        <v>317.33600000000001</v>
      </c>
      <c r="Y6806">
        <v>304.14699999999999</v>
      </c>
      <c r="Z6806">
        <v>327.82299999999998</v>
      </c>
      <c r="AA6806">
        <v>294.274</v>
      </c>
      <c r="AB6806">
        <v>230.249</v>
      </c>
      <c r="AC6806">
        <v>224.923</v>
      </c>
      <c r="AD6806">
        <v>210.745</v>
      </c>
      <c r="AE6806">
        <v>233.99600000000001</v>
      </c>
      <c r="AF6806">
        <v>258.17399999999998</v>
      </c>
      <c r="AG6806">
        <v>272.053</v>
      </c>
      <c r="AH6806">
        <v>271.39600000000002</v>
      </c>
      <c r="AI6806">
        <v>299.26900000000001</v>
      </c>
      <c r="AJ6806">
        <v>331.01499999999999</v>
      </c>
      <c r="AK6806">
        <v>368.86</v>
      </c>
      <c r="AL6806">
        <v>418.78500000000003</v>
      </c>
      <c r="AM6806">
        <v>399.92599999999999</v>
      </c>
      <c r="AN6806">
        <v>410.59500000000003</v>
      </c>
      <c r="AO6806">
        <v>457.91699999999997</v>
      </c>
      <c r="AP6806">
        <v>578.30200000000002</v>
      </c>
      <c r="AQ6806">
        <v>731.06600000000003</v>
      </c>
      <c r="AR6806">
        <v>721.55799999999999</v>
      </c>
      <c r="AS6806">
        <v>599.57399999999996</v>
      </c>
      <c r="AT6806">
        <v>522.35500000000002</v>
      </c>
      <c r="AU6806">
        <v>506.01100000000002</v>
      </c>
      <c r="AV6806">
        <v>515.904</v>
      </c>
      <c r="AW6806">
        <v>516.75599999999997</v>
      </c>
      <c r="AX6806">
        <v>533.76400000000001</v>
      </c>
      <c r="AY6806">
        <v>549.62400000000002</v>
      </c>
      <c r="AZ6806">
        <v>571.83000000000004</v>
      </c>
      <c r="BA6806">
        <v>598.37599999999998</v>
      </c>
      <c r="BB6806">
        <v>625.947</v>
      </c>
      <c r="BC6806">
        <v>2017</v>
      </c>
    </row>
    <row r="6807" spans="1:55" x14ac:dyDescent="0.25">
      <c r="A6807">
        <v>724</v>
      </c>
      <c r="B6807" t="s">
        <v>1625</v>
      </c>
      <c r="C6807" t="s">
        <v>265</v>
      </c>
      <c r="D6807" t="s">
        <v>1626</v>
      </c>
      <c r="E6807" t="s">
        <v>260</v>
      </c>
      <c r="F6807" t="s">
        <v>266</v>
      </c>
      <c r="G6807" t="s">
        <v>246</v>
      </c>
      <c r="H6807" t="s">
        <v>220</v>
      </c>
      <c r="I6807" t="s">
        <v>262</v>
      </c>
      <c r="J6807">
        <v>836.11</v>
      </c>
      <c r="K6807">
        <v>910.072</v>
      </c>
      <c r="L6807">
        <v>963.31299999999999</v>
      </c>
      <c r="M6807">
        <v>962.68100000000004</v>
      </c>
      <c r="N6807" s="52">
        <v>1008.59</v>
      </c>
      <c r="O6807">
        <v>951.38499999999999</v>
      </c>
      <c r="P6807">
        <v>950.58100000000002</v>
      </c>
      <c r="Q6807">
        <v>975.96500000000003</v>
      </c>
      <c r="R6807" s="52">
        <v>1009.58</v>
      </c>
      <c r="S6807" s="52">
        <v>1075.77</v>
      </c>
      <c r="T6807" s="52">
        <v>1117.6199999999999</v>
      </c>
      <c r="U6807" s="52">
        <v>1056.96</v>
      </c>
      <c r="V6807">
        <v>978.10500000000002</v>
      </c>
      <c r="W6807" s="52">
        <v>1007.43</v>
      </c>
      <c r="X6807" s="52">
        <v>1070.8599999999999</v>
      </c>
      <c r="Y6807">
        <v>985.73199999999997</v>
      </c>
      <c r="Z6807">
        <v>753.65099999999995</v>
      </c>
      <c r="AA6807">
        <v>628.36800000000005</v>
      </c>
      <c r="AB6807">
        <v>623.18299999999999</v>
      </c>
      <c r="AC6807">
        <v>569.92499999999995</v>
      </c>
      <c r="AD6807">
        <v>588.31399999999996</v>
      </c>
      <c r="AE6807">
        <v>684.71699999999998</v>
      </c>
      <c r="AF6807">
        <v>841.495</v>
      </c>
      <c r="AG6807">
        <v>894.375</v>
      </c>
      <c r="AH6807">
        <v>936.75699999999995</v>
      </c>
      <c r="AI6807">
        <v>971.17200000000003</v>
      </c>
      <c r="AJ6807" s="52">
        <v>1009.43</v>
      </c>
      <c r="AK6807" s="52">
        <v>1089.46</v>
      </c>
      <c r="AL6807" s="52">
        <v>1142.49</v>
      </c>
      <c r="AM6807" s="52">
        <v>1160.92</v>
      </c>
      <c r="AN6807" s="52">
        <v>1209.1199999999999</v>
      </c>
      <c r="AO6807" s="52">
        <v>1282.28</v>
      </c>
      <c r="AP6807" s="52">
        <v>1471.27</v>
      </c>
      <c r="AQ6807" s="52">
        <v>1767.01</v>
      </c>
      <c r="AR6807" s="52">
        <v>1824.09</v>
      </c>
      <c r="AS6807" s="52">
        <v>1434.16</v>
      </c>
      <c r="AT6807" s="52">
        <v>1508.77</v>
      </c>
      <c r="AU6807" s="52">
        <v>1561.09</v>
      </c>
      <c r="AV6807" s="52">
        <v>1620.15</v>
      </c>
      <c r="AW6807" s="52">
        <v>1701.04</v>
      </c>
      <c r="AX6807" s="52">
        <v>1790.43</v>
      </c>
      <c r="AY6807" s="52">
        <v>1880.2</v>
      </c>
      <c r="AZ6807" s="52">
        <v>1974.23</v>
      </c>
      <c r="BA6807" s="52">
        <v>2072.56</v>
      </c>
      <c r="BB6807" s="52">
        <v>2175.7800000000002</v>
      </c>
      <c r="BC6807">
        <v>2017</v>
      </c>
    </row>
    <row r="6808" spans="1:55" x14ac:dyDescent="0.25">
      <c r="A6808">
        <v>724</v>
      </c>
      <c r="B6808" t="s">
        <v>1625</v>
      </c>
      <c r="C6808" t="s">
        <v>267</v>
      </c>
      <c r="D6808" t="s">
        <v>1626</v>
      </c>
      <c r="E6808" t="s">
        <v>268</v>
      </c>
      <c r="F6808" t="s">
        <v>269</v>
      </c>
      <c r="G6808" t="s">
        <v>270</v>
      </c>
    </row>
    <row r="6809" spans="1:55" x14ac:dyDescent="0.25">
      <c r="A6809">
        <v>724</v>
      </c>
      <c r="B6809" t="s">
        <v>1625</v>
      </c>
      <c r="C6809" t="s">
        <v>271</v>
      </c>
      <c r="D6809" t="s">
        <v>1626</v>
      </c>
      <c r="E6809" t="s">
        <v>272</v>
      </c>
      <c r="F6809" t="s">
        <v>273</v>
      </c>
      <c r="G6809" t="s">
        <v>274</v>
      </c>
      <c r="I6809" t="s">
        <v>243</v>
      </c>
      <c r="J6809">
        <v>2.1999999999999999E-2</v>
      </c>
      <c r="K6809">
        <v>2.1999999999999999E-2</v>
      </c>
      <c r="L6809">
        <v>2.1999999999999999E-2</v>
      </c>
      <c r="M6809">
        <v>2.1000000000000001E-2</v>
      </c>
      <c r="N6809">
        <v>2.1000000000000001E-2</v>
      </c>
      <c r="O6809">
        <v>1.9E-2</v>
      </c>
      <c r="P6809">
        <v>1.7999999999999999E-2</v>
      </c>
      <c r="Q6809">
        <v>1.7999999999999999E-2</v>
      </c>
      <c r="R6809">
        <v>1.7000000000000001E-2</v>
      </c>
      <c r="S6809">
        <v>1.7999999999999999E-2</v>
      </c>
      <c r="T6809">
        <v>1.7000000000000001E-2</v>
      </c>
      <c r="U6809">
        <v>1.4999999999999999E-2</v>
      </c>
      <c r="V6809">
        <v>1.2999999999999999E-2</v>
      </c>
      <c r="W6809">
        <v>1.2E-2</v>
      </c>
      <c r="X6809">
        <v>1.2E-2</v>
      </c>
      <c r="Y6809">
        <v>1.0999999999999999E-2</v>
      </c>
      <c r="Z6809">
        <v>8.0000000000000002E-3</v>
      </c>
      <c r="AA6809">
        <v>6.0000000000000001E-3</v>
      </c>
      <c r="AB6809">
        <v>6.0000000000000001E-3</v>
      </c>
      <c r="AC6809">
        <v>5.0000000000000001E-3</v>
      </c>
      <c r="AD6809">
        <v>5.0000000000000001E-3</v>
      </c>
      <c r="AE6809">
        <v>6.0000000000000001E-3</v>
      </c>
      <c r="AF6809">
        <v>7.0000000000000001E-3</v>
      </c>
      <c r="AG6809">
        <v>8.0000000000000002E-3</v>
      </c>
      <c r="AH6809">
        <v>8.0000000000000002E-3</v>
      </c>
      <c r="AI6809">
        <v>8.0000000000000002E-3</v>
      </c>
      <c r="AJ6809">
        <v>8.0000000000000002E-3</v>
      </c>
      <c r="AK6809">
        <v>8.0000000000000002E-3</v>
      </c>
      <c r="AL6809">
        <v>8.0000000000000002E-3</v>
      </c>
      <c r="AM6809">
        <v>8.0000000000000002E-3</v>
      </c>
      <c r="AN6809">
        <v>8.0000000000000002E-3</v>
      </c>
      <c r="AO6809">
        <v>8.9999999999999993E-3</v>
      </c>
      <c r="AP6809">
        <v>0.01</v>
      </c>
      <c r="AQ6809">
        <v>1.0999999999999999E-2</v>
      </c>
      <c r="AR6809">
        <v>1.0999999999999999E-2</v>
      </c>
      <c r="AS6809">
        <v>8.9999999999999993E-3</v>
      </c>
      <c r="AT6809">
        <v>8.9999999999999993E-3</v>
      </c>
      <c r="AU6809">
        <v>8.9999999999999993E-3</v>
      </c>
      <c r="AV6809">
        <v>8.9999999999999993E-3</v>
      </c>
      <c r="AW6809">
        <v>8.9999999999999993E-3</v>
      </c>
      <c r="AX6809">
        <v>8.9999999999999993E-3</v>
      </c>
      <c r="AY6809">
        <v>0.01</v>
      </c>
      <c r="AZ6809">
        <v>0.01</v>
      </c>
      <c r="BA6809">
        <v>0.01</v>
      </c>
      <c r="BB6809">
        <v>0.01</v>
      </c>
      <c r="BC6809">
        <v>2017</v>
      </c>
    </row>
    <row r="6810" spans="1:55" x14ac:dyDescent="0.25">
      <c r="A6810">
        <v>724</v>
      </c>
      <c r="B6810" t="s">
        <v>1625</v>
      </c>
      <c r="C6810" t="s">
        <v>275</v>
      </c>
      <c r="D6810" t="s">
        <v>1626</v>
      </c>
      <c r="E6810" t="s">
        <v>276</v>
      </c>
      <c r="F6810" t="s">
        <v>277</v>
      </c>
      <c r="G6810" t="s">
        <v>278</v>
      </c>
      <c r="I6810" t="s">
        <v>243</v>
      </c>
      <c r="J6810">
        <v>0.61599999999999999</v>
      </c>
      <c r="K6810">
        <v>0.65300000000000002</v>
      </c>
      <c r="L6810">
        <v>0.72699999999999998</v>
      </c>
      <c r="M6810">
        <v>0.94</v>
      </c>
      <c r="N6810">
        <v>1.3740000000000001</v>
      </c>
      <c r="O6810">
        <v>2.4670000000000001</v>
      </c>
      <c r="P6810">
        <v>5.7130000000000001</v>
      </c>
      <c r="Q6810">
        <v>10.036</v>
      </c>
      <c r="R6810">
        <v>14.872</v>
      </c>
      <c r="S6810">
        <v>23.041</v>
      </c>
      <c r="T6810">
        <v>30.431000000000001</v>
      </c>
      <c r="U6810">
        <v>74.91</v>
      </c>
      <c r="V6810">
        <v>119.499</v>
      </c>
      <c r="W6810">
        <v>149.88900000000001</v>
      </c>
      <c r="X6810">
        <v>173.874</v>
      </c>
      <c r="Y6810">
        <v>232.64599999999999</v>
      </c>
      <c r="Z6810">
        <v>400.50799999999998</v>
      </c>
      <c r="AA6810">
        <v>459.84199999999998</v>
      </c>
      <c r="AB6810">
        <v>577.71500000000003</v>
      </c>
      <c r="AC6810">
        <v>712.03399999999999</v>
      </c>
      <c r="AD6810">
        <v>739.029</v>
      </c>
      <c r="AE6810">
        <v>682.85599999999999</v>
      </c>
      <c r="AF6810">
        <v>645.85400000000004</v>
      </c>
      <c r="AG6810">
        <v>717.33100000000002</v>
      </c>
      <c r="AH6810">
        <v>788.02499999999998</v>
      </c>
      <c r="AI6810">
        <v>891.29600000000005</v>
      </c>
      <c r="AJ6810">
        <v>971.74099999999999</v>
      </c>
      <c r="AK6810" s="52">
        <v>1010.63</v>
      </c>
      <c r="AL6810" s="52">
        <v>1090.3900000000001</v>
      </c>
      <c r="AM6810" s="52">
        <v>1166.33</v>
      </c>
      <c r="AN6810" s="52">
        <v>1350.88</v>
      </c>
      <c r="AO6810" s="52">
        <v>1553.14</v>
      </c>
      <c r="AP6810" s="52">
        <v>1707.39</v>
      </c>
      <c r="AQ6810" s="52">
        <v>1794.21</v>
      </c>
      <c r="AR6810" s="52">
        <v>1792.57</v>
      </c>
      <c r="AS6810" s="52">
        <v>2121.9899999999998</v>
      </c>
      <c r="AT6810" s="52">
        <v>2221.7199999999998</v>
      </c>
      <c r="AU6810" s="52">
        <v>2387.67</v>
      </c>
      <c r="AV6810" s="52">
        <v>2586.2600000000002</v>
      </c>
      <c r="AW6810" s="52">
        <v>2824.91</v>
      </c>
      <c r="AX6810" s="52">
        <v>3119.74</v>
      </c>
      <c r="AY6810" s="52">
        <v>3384.87</v>
      </c>
      <c r="AZ6810" s="52">
        <v>3633.43</v>
      </c>
      <c r="BA6810" s="52">
        <v>3865.88</v>
      </c>
      <c r="BB6810" s="52">
        <v>4092.6</v>
      </c>
      <c r="BC6810">
        <v>2017</v>
      </c>
    </row>
    <row r="6811" spans="1:55" x14ac:dyDescent="0.25">
      <c r="A6811">
        <v>724</v>
      </c>
      <c r="B6811" t="s">
        <v>1625</v>
      </c>
      <c r="C6811" t="s">
        <v>279</v>
      </c>
      <c r="D6811" t="s">
        <v>1626</v>
      </c>
      <c r="E6811" t="s">
        <v>280</v>
      </c>
      <c r="F6811" t="s">
        <v>281</v>
      </c>
      <c r="G6811" t="s">
        <v>282</v>
      </c>
      <c r="I6811" t="s">
        <v>1627</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18.78</v>
      </c>
      <c r="AV6811">
        <v>17.466000000000001</v>
      </c>
      <c r="AW6811">
        <v>16.379000000000001</v>
      </c>
      <c r="AX6811">
        <v>17.637</v>
      </c>
      <c r="AY6811">
        <v>17.928000000000001</v>
      </c>
      <c r="AZ6811">
        <v>19.276</v>
      </c>
      <c r="BA6811">
        <v>19.138000000000002</v>
      </c>
      <c r="BB6811">
        <v>19.012</v>
      </c>
      <c r="BC6811">
        <v>2017</v>
      </c>
    </row>
    <row r="6812" spans="1:55" x14ac:dyDescent="0.25">
      <c r="A6812">
        <v>724</v>
      </c>
      <c r="B6812" t="s">
        <v>1625</v>
      </c>
      <c r="C6812" t="s">
        <v>283</v>
      </c>
      <c r="D6812" t="s">
        <v>1626</v>
      </c>
      <c r="E6812" t="s">
        <v>284</v>
      </c>
      <c r="F6812" t="s">
        <v>285</v>
      </c>
      <c r="G6812" t="s">
        <v>282</v>
      </c>
      <c r="I6812" t="s">
        <v>1627</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3.9079999999999999</v>
      </c>
      <c r="AH6812">
        <v>3.8079999999999998</v>
      </c>
      <c r="AI6812">
        <v>4.1769999999999996</v>
      </c>
      <c r="AJ6812">
        <v>9.2870000000000008</v>
      </c>
      <c r="AK6812">
        <v>4.8760000000000003</v>
      </c>
      <c r="AL6812">
        <v>0.57999999999999996</v>
      </c>
      <c r="AM6812">
        <v>-1.6830000000000001</v>
      </c>
      <c r="AN6812">
        <v>9.5809999999999995</v>
      </c>
      <c r="AO6812">
        <v>-16.940000000000001</v>
      </c>
      <c r="AP6812">
        <v>-3.9830000000000001</v>
      </c>
      <c r="AQ6812">
        <v>-4.7560000000000002</v>
      </c>
      <c r="AR6812">
        <v>1.7090000000000001</v>
      </c>
      <c r="AS6812">
        <v>-3.992</v>
      </c>
      <c r="AT6812">
        <v>7.9260000000000002</v>
      </c>
      <c r="AU6812">
        <v>9.9879999999999995</v>
      </c>
      <c r="AV6812">
        <v>5.3650000000000002</v>
      </c>
      <c r="AW6812">
        <v>7.2709999999999999</v>
      </c>
      <c r="AX6812">
        <v>7.9489999999999998</v>
      </c>
      <c r="AY6812">
        <v>8.9469999999999992</v>
      </c>
      <c r="AZ6812">
        <v>11.058999999999999</v>
      </c>
      <c r="BA6812">
        <v>12.006</v>
      </c>
      <c r="BB6812">
        <v>12.999000000000001</v>
      </c>
      <c r="BC6812">
        <v>2017</v>
      </c>
    </row>
    <row r="6813" spans="1:55" x14ac:dyDescent="0.25">
      <c r="A6813">
        <v>724</v>
      </c>
      <c r="B6813" t="s">
        <v>1625</v>
      </c>
      <c r="C6813" t="s">
        <v>286</v>
      </c>
      <c r="D6813" t="s">
        <v>1626</v>
      </c>
      <c r="E6813" t="s">
        <v>287</v>
      </c>
      <c r="F6813" t="s">
        <v>288</v>
      </c>
      <c r="G6813" t="s">
        <v>250</v>
      </c>
      <c r="I6813" t="s">
        <v>1628</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236.654</v>
      </c>
      <c r="AW6813">
        <v>273.95299999999997</v>
      </c>
      <c r="AX6813">
        <v>309.56700000000001</v>
      </c>
      <c r="AY6813">
        <v>343.92899999999997</v>
      </c>
      <c r="AZ6813">
        <v>376.94600000000003</v>
      </c>
      <c r="BA6813">
        <v>409.92899999999997</v>
      </c>
      <c r="BB6813">
        <v>443.74799999999999</v>
      </c>
      <c r="BC6813">
        <v>2017</v>
      </c>
    </row>
    <row r="6814" spans="1:55" x14ac:dyDescent="0.25">
      <c r="A6814">
        <v>724</v>
      </c>
      <c r="B6814" t="s">
        <v>1625</v>
      </c>
      <c r="C6814" t="s">
        <v>290</v>
      </c>
      <c r="D6814" t="s">
        <v>1626</v>
      </c>
      <c r="E6814" t="s">
        <v>287</v>
      </c>
      <c r="F6814" t="s">
        <v>291</v>
      </c>
      <c r="G6814" t="s">
        <v>235</v>
      </c>
      <c r="I6814" t="s">
        <v>292</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16.864999999999998</v>
      </c>
      <c r="AW6814">
        <v>15.760999999999999</v>
      </c>
      <c r="AX6814">
        <v>13</v>
      </c>
      <c r="AY6814">
        <v>11.1</v>
      </c>
      <c r="AZ6814">
        <v>9.6</v>
      </c>
      <c r="BA6814">
        <v>8.75</v>
      </c>
      <c r="BB6814">
        <v>8.25</v>
      </c>
      <c r="BC6814">
        <v>2017</v>
      </c>
    </row>
    <row r="6815" spans="1:55" x14ac:dyDescent="0.25">
      <c r="A6815">
        <v>724</v>
      </c>
      <c r="B6815" t="s">
        <v>1625</v>
      </c>
      <c r="C6815" t="s">
        <v>293</v>
      </c>
      <c r="D6815" t="s">
        <v>1626</v>
      </c>
      <c r="E6815" t="s">
        <v>294</v>
      </c>
      <c r="F6815" t="s">
        <v>295</v>
      </c>
      <c r="G6815" t="s">
        <v>250</v>
      </c>
      <c r="I6815" t="s">
        <v>1628</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253.977</v>
      </c>
      <c r="AW6815">
        <v>289.53399999999999</v>
      </c>
      <c r="AX6815">
        <v>324.27800000000002</v>
      </c>
      <c r="AY6815">
        <v>357.35500000000002</v>
      </c>
      <c r="AZ6815">
        <v>389.517</v>
      </c>
      <c r="BA6815">
        <v>422.62599999999998</v>
      </c>
      <c r="BB6815">
        <v>456.43599999999998</v>
      </c>
      <c r="BC6815">
        <v>2017</v>
      </c>
    </row>
    <row r="6816" spans="1:55" x14ac:dyDescent="0.25">
      <c r="A6816">
        <v>724</v>
      </c>
      <c r="B6816" t="s">
        <v>1625</v>
      </c>
      <c r="C6816" t="s">
        <v>296</v>
      </c>
      <c r="D6816" t="s">
        <v>1626</v>
      </c>
      <c r="E6816" t="s">
        <v>294</v>
      </c>
      <c r="F6816" t="s">
        <v>297</v>
      </c>
      <c r="G6816" t="s">
        <v>235</v>
      </c>
      <c r="I6816" t="s">
        <v>298</v>
      </c>
      <c r="J6816" t="s">
        <v>232</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17.521999999999998</v>
      </c>
      <c r="AW6816">
        <v>14</v>
      </c>
      <c r="AX6816">
        <v>12</v>
      </c>
      <c r="AY6816">
        <v>10.199999999999999</v>
      </c>
      <c r="AZ6816">
        <v>9</v>
      </c>
      <c r="BA6816">
        <v>8.5</v>
      </c>
      <c r="BB6816">
        <v>8</v>
      </c>
      <c r="BC6816">
        <v>2017</v>
      </c>
    </row>
    <row r="6817" spans="1:55" x14ac:dyDescent="0.25">
      <c r="A6817">
        <v>724</v>
      </c>
      <c r="B6817" t="s">
        <v>1625</v>
      </c>
      <c r="C6817" t="s">
        <v>299</v>
      </c>
      <c r="D6817" t="s">
        <v>1626</v>
      </c>
      <c r="E6817" t="s">
        <v>300</v>
      </c>
      <c r="G6817" t="s">
        <v>274</v>
      </c>
    </row>
    <row r="6818" spans="1:55" x14ac:dyDescent="0.25">
      <c r="A6818">
        <v>724</v>
      </c>
      <c r="B6818" t="s">
        <v>1625</v>
      </c>
      <c r="C6818" t="s">
        <v>301</v>
      </c>
      <c r="D6818" t="s">
        <v>1626</v>
      </c>
      <c r="E6818" t="s">
        <v>302</v>
      </c>
      <c r="F6818" t="s">
        <v>303</v>
      </c>
      <c r="G6818" t="s">
        <v>235</v>
      </c>
      <c r="I6818" t="s">
        <v>1629</v>
      </c>
      <c r="J6818" t="s">
        <v>374</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-19.943000000000001</v>
      </c>
      <c r="AU6818">
        <v>18.844999999999999</v>
      </c>
      <c r="AV6818">
        <v>-4.577</v>
      </c>
      <c r="AW6818">
        <v>9.8049999999999997</v>
      </c>
      <c r="AX6818">
        <v>4.681</v>
      </c>
      <c r="AY6818">
        <v>3.4950000000000001</v>
      </c>
      <c r="AZ6818">
        <v>2.327</v>
      </c>
      <c r="BA6818">
        <v>6.54</v>
      </c>
      <c r="BB6818">
        <v>4.2779999999999996</v>
      </c>
      <c r="BC6818">
        <v>2017</v>
      </c>
    </row>
    <row r="6819" spans="1:55" x14ac:dyDescent="0.25">
      <c r="A6819">
        <v>724</v>
      </c>
      <c r="B6819" t="s">
        <v>1625</v>
      </c>
      <c r="C6819" t="s">
        <v>305</v>
      </c>
      <c r="D6819" t="s">
        <v>1626</v>
      </c>
      <c r="E6819" t="s">
        <v>306</v>
      </c>
      <c r="F6819" t="s">
        <v>307</v>
      </c>
      <c r="G6819" t="s">
        <v>235</v>
      </c>
      <c r="I6819" t="s">
        <v>1629</v>
      </c>
      <c r="J6819" t="s">
        <v>374</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-23.992999999999999</v>
      </c>
      <c r="AU6819">
        <v>19.832000000000001</v>
      </c>
      <c r="AV6819">
        <v>2.097</v>
      </c>
      <c r="AW6819">
        <v>5.0419999999999998</v>
      </c>
      <c r="AX6819">
        <v>4.9930000000000003</v>
      </c>
      <c r="AY6819">
        <v>5.0220000000000002</v>
      </c>
      <c r="AZ6819">
        <v>0.82</v>
      </c>
      <c r="BA6819">
        <v>6.08</v>
      </c>
      <c r="BB6819">
        <v>3.3519999999999999</v>
      </c>
      <c r="BC6819">
        <v>2017</v>
      </c>
    </row>
    <row r="6820" spans="1:55" x14ac:dyDescent="0.25">
      <c r="A6820">
        <v>724</v>
      </c>
      <c r="B6820" t="s">
        <v>1625</v>
      </c>
      <c r="C6820" t="s">
        <v>308</v>
      </c>
      <c r="D6820" t="s">
        <v>1626</v>
      </c>
      <c r="E6820" t="s">
        <v>309</v>
      </c>
      <c r="F6820" t="s">
        <v>310</v>
      </c>
      <c r="G6820" t="s">
        <v>235</v>
      </c>
      <c r="I6820" t="s">
        <v>1629</v>
      </c>
      <c r="J6820" t="s">
        <v>374</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112.789</v>
      </c>
      <c r="AQ6820">
        <v>52.795000000000002</v>
      </c>
      <c r="AR6820">
        <v>3.7730000000000001</v>
      </c>
      <c r="AS6820">
        <v>-25.646000000000001</v>
      </c>
      <c r="AT6820">
        <v>21.364999999999998</v>
      </c>
      <c r="AU6820">
        <v>-12.048</v>
      </c>
      <c r="AV6820">
        <v>9.6820000000000004</v>
      </c>
      <c r="AW6820">
        <v>23.071999999999999</v>
      </c>
      <c r="AX6820">
        <v>7.07</v>
      </c>
      <c r="AY6820">
        <v>6.4279999999999999</v>
      </c>
      <c r="AZ6820">
        <v>8.5809999999999995</v>
      </c>
      <c r="BA6820">
        <v>8.2669999999999995</v>
      </c>
      <c r="BB6820">
        <v>7.95</v>
      </c>
      <c r="BC6820">
        <v>2017</v>
      </c>
    </row>
    <row r="6821" spans="1:55" x14ac:dyDescent="0.25">
      <c r="A6821">
        <v>724</v>
      </c>
      <c r="B6821" t="s">
        <v>1625</v>
      </c>
      <c r="C6821" t="s">
        <v>311</v>
      </c>
      <c r="D6821" t="s">
        <v>1626</v>
      </c>
      <c r="E6821" t="s">
        <v>312</v>
      </c>
      <c r="F6821" t="s">
        <v>313</v>
      </c>
      <c r="G6821" t="s">
        <v>235</v>
      </c>
      <c r="I6821" t="s">
        <v>1629</v>
      </c>
      <c r="J6821" t="s">
        <v>232</v>
      </c>
      <c r="K6821" t="s">
        <v>232</v>
      </c>
      <c r="L6821" t="s">
        <v>232</v>
      </c>
      <c r="M6821" t="s">
        <v>232</v>
      </c>
      <c r="N6821" t="s">
        <v>232</v>
      </c>
      <c r="O6821" t="s">
        <v>232</v>
      </c>
      <c r="P6821" t="s">
        <v>232</v>
      </c>
      <c r="Q6821" t="s">
        <v>232</v>
      </c>
      <c r="R6821" t="s">
        <v>232</v>
      </c>
      <c r="S6821" t="s">
        <v>232</v>
      </c>
      <c r="T6821" t="s">
        <v>232</v>
      </c>
      <c r="U6821" t="s">
        <v>232</v>
      </c>
      <c r="V6821" t="s">
        <v>232</v>
      </c>
      <c r="W6821" t="s">
        <v>232</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156.47800000000001</v>
      </c>
      <c r="AQ6821">
        <v>56.701000000000001</v>
      </c>
      <c r="AR6821">
        <v>2.593</v>
      </c>
      <c r="AS6821">
        <v>-33.914999999999999</v>
      </c>
      <c r="AT6821">
        <v>13.071</v>
      </c>
      <c r="AU6821">
        <v>-19.882000000000001</v>
      </c>
      <c r="AV6821">
        <v>9.2089999999999996</v>
      </c>
      <c r="AW6821">
        <v>35.259</v>
      </c>
      <c r="AX6821">
        <v>7.8659999999999997</v>
      </c>
      <c r="AY6821">
        <v>9.5609999999999999</v>
      </c>
      <c r="AZ6821">
        <v>9.8840000000000003</v>
      </c>
      <c r="BA6821">
        <v>9.1820000000000004</v>
      </c>
      <c r="BB6821">
        <v>8.7330000000000005</v>
      </c>
      <c r="BC6821">
        <v>2017</v>
      </c>
    </row>
    <row r="6822" spans="1:55" x14ac:dyDescent="0.25">
      <c r="A6822">
        <v>724</v>
      </c>
      <c r="B6822" t="s">
        <v>1625</v>
      </c>
      <c r="C6822" t="s">
        <v>314</v>
      </c>
      <c r="D6822" t="s">
        <v>1626</v>
      </c>
      <c r="E6822" t="s">
        <v>315</v>
      </c>
      <c r="F6822" t="s">
        <v>316</v>
      </c>
      <c r="G6822" t="s">
        <v>317</v>
      </c>
    </row>
    <row r="6823" spans="1:55" x14ac:dyDescent="0.25">
      <c r="A6823">
        <v>724</v>
      </c>
      <c r="B6823" t="s">
        <v>1625</v>
      </c>
      <c r="C6823" t="s">
        <v>318</v>
      </c>
      <c r="D6823" t="s">
        <v>1626</v>
      </c>
      <c r="E6823" t="s">
        <v>319</v>
      </c>
      <c r="F6823" t="s">
        <v>320</v>
      </c>
      <c r="G6823" t="s">
        <v>321</v>
      </c>
      <c r="H6823" t="s">
        <v>322</v>
      </c>
    </row>
    <row r="6824" spans="1:55" x14ac:dyDescent="0.25">
      <c r="A6824">
        <v>724</v>
      </c>
      <c r="B6824" t="s">
        <v>1625</v>
      </c>
      <c r="C6824" t="s">
        <v>323</v>
      </c>
      <c r="D6824" t="s">
        <v>1626</v>
      </c>
      <c r="E6824" t="s">
        <v>324</v>
      </c>
      <c r="F6824" t="s">
        <v>325</v>
      </c>
      <c r="G6824" t="s">
        <v>321</v>
      </c>
      <c r="H6824" t="s">
        <v>322</v>
      </c>
      <c r="I6824" t="s">
        <v>1630</v>
      </c>
      <c r="J6824">
        <v>3.4689999999999999</v>
      </c>
      <c r="K6824">
        <v>3.5539999999999998</v>
      </c>
      <c r="L6824">
        <v>3.6280000000000001</v>
      </c>
      <c r="M6824">
        <v>3.714</v>
      </c>
      <c r="N6824">
        <v>3.7349999999999999</v>
      </c>
      <c r="O6824">
        <v>3.8090000000000002</v>
      </c>
      <c r="P6824">
        <v>3.8940000000000001</v>
      </c>
      <c r="Q6824">
        <v>3.98</v>
      </c>
      <c r="R6824">
        <v>4.0650000000000004</v>
      </c>
      <c r="S6824">
        <v>4.16</v>
      </c>
      <c r="T6824">
        <v>4.2210000000000001</v>
      </c>
      <c r="U6824">
        <v>4.2460000000000004</v>
      </c>
      <c r="V6824">
        <v>4.24</v>
      </c>
      <c r="W6824">
        <v>4.2160000000000002</v>
      </c>
      <c r="X6824">
        <v>4.1929999999999996</v>
      </c>
      <c r="Y6824">
        <v>4.1849999999999996</v>
      </c>
      <c r="Z6824">
        <v>4.1920000000000002</v>
      </c>
      <c r="AA6824">
        <v>4.2140000000000004</v>
      </c>
      <c r="AB6824">
        <v>4.2610000000000001</v>
      </c>
      <c r="AC6824">
        <v>4.343</v>
      </c>
      <c r="AD6824">
        <v>4.4649999999999999</v>
      </c>
      <c r="AE6824">
        <v>4.633</v>
      </c>
      <c r="AF6824">
        <v>4.8410000000000002</v>
      </c>
      <c r="AG6824">
        <v>5.0720000000000001</v>
      </c>
      <c r="AH6824">
        <v>5.3010000000000002</v>
      </c>
      <c r="AI6824">
        <v>5.51</v>
      </c>
      <c r="AJ6824">
        <v>5.6929999999999996</v>
      </c>
      <c r="AK6824">
        <v>5.8529999999999998</v>
      </c>
      <c r="AL6824">
        <v>5.9969999999999999</v>
      </c>
      <c r="AM6824">
        <v>6.1360000000000001</v>
      </c>
      <c r="AN6824">
        <v>6.2789999999999999</v>
      </c>
      <c r="AO6824">
        <v>6.4260000000000002</v>
      </c>
      <c r="AP6824">
        <v>6.5739999999999998</v>
      </c>
      <c r="AQ6824">
        <v>6.7240000000000002</v>
      </c>
      <c r="AR6824">
        <v>6.9390000000000001</v>
      </c>
      <c r="AS6824">
        <v>7.0919999999999996</v>
      </c>
      <c r="AT6824">
        <v>7.2480000000000002</v>
      </c>
      <c r="AU6824">
        <v>7.4080000000000004</v>
      </c>
      <c r="AV6824">
        <v>7.5709999999999997</v>
      </c>
      <c r="AW6824">
        <v>7.7370000000000001</v>
      </c>
      <c r="AX6824">
        <v>7.907</v>
      </c>
      <c r="AY6824">
        <v>8.0809999999999995</v>
      </c>
      <c r="AZ6824">
        <v>8.2590000000000003</v>
      </c>
      <c r="BA6824">
        <v>8.4410000000000007</v>
      </c>
      <c r="BB6824">
        <v>8.6259999999999994</v>
      </c>
      <c r="BC6824">
        <v>2017</v>
      </c>
    </row>
    <row r="6825" spans="1:55" x14ac:dyDescent="0.25">
      <c r="A6825">
        <v>724</v>
      </c>
      <c r="B6825" t="s">
        <v>1625</v>
      </c>
      <c r="C6825" t="s">
        <v>327</v>
      </c>
      <c r="D6825" t="s">
        <v>1626</v>
      </c>
      <c r="E6825" t="s">
        <v>328</v>
      </c>
      <c r="F6825" t="s">
        <v>329</v>
      </c>
      <c r="G6825" t="s">
        <v>229</v>
      </c>
      <c r="H6825" t="s">
        <v>230</v>
      </c>
      <c r="I6825" t="s">
        <v>1631</v>
      </c>
      <c r="J6825" t="s">
        <v>232</v>
      </c>
      <c r="K6825" t="s">
        <v>232</v>
      </c>
      <c r="L6825" t="s">
        <v>232</v>
      </c>
      <c r="M6825" t="s">
        <v>232</v>
      </c>
      <c r="N6825" t="s">
        <v>232</v>
      </c>
      <c r="O6825" t="s">
        <v>232</v>
      </c>
      <c r="P6825" t="s">
        <v>232</v>
      </c>
      <c r="Q6825" t="s">
        <v>232</v>
      </c>
      <c r="R6825" t="s">
        <v>232</v>
      </c>
      <c r="S6825" t="s">
        <v>232</v>
      </c>
      <c r="T6825" t="s">
        <v>232</v>
      </c>
      <c r="U6825" t="s">
        <v>232</v>
      </c>
      <c r="V6825" t="s">
        <v>232</v>
      </c>
      <c r="W6825" t="s">
        <v>232</v>
      </c>
      <c r="X6825" t="s">
        <v>232</v>
      </c>
      <c r="Y6825" t="s">
        <v>232</v>
      </c>
      <c r="Z6825" t="s">
        <v>232</v>
      </c>
      <c r="AA6825" t="s">
        <v>232</v>
      </c>
      <c r="AB6825" t="s">
        <v>232</v>
      </c>
      <c r="AC6825" t="s">
        <v>232</v>
      </c>
      <c r="AD6825">
        <v>257.53399999999999</v>
      </c>
      <c r="AE6825">
        <v>302.69200000000001</v>
      </c>
      <c r="AF6825">
        <v>400.02699999999999</v>
      </c>
      <c r="AG6825">
        <v>467.00099999999998</v>
      </c>
      <c r="AH6825">
        <v>616.34299999999996</v>
      </c>
      <c r="AI6825">
        <v>767.85299999999995</v>
      </c>
      <c r="AJ6825">
        <v>842.19399999999996</v>
      </c>
      <c r="AK6825" s="52">
        <v>2129.2800000000002</v>
      </c>
      <c r="AL6825">
        <v>948.41</v>
      </c>
      <c r="AM6825" s="52">
        <v>1258</v>
      </c>
      <c r="AN6825" s="52">
        <v>1560.74</v>
      </c>
      <c r="AO6825" s="52">
        <v>2170.7600000000002</v>
      </c>
      <c r="AP6825" s="52">
        <v>2506.0700000000002</v>
      </c>
      <c r="AQ6825" s="52">
        <v>2827.59</v>
      </c>
      <c r="AR6825" s="52">
        <v>3185.45</v>
      </c>
      <c r="AS6825" s="52">
        <v>3494.71</v>
      </c>
      <c r="AT6825" s="52">
        <v>3615.41</v>
      </c>
      <c r="AU6825" s="52">
        <v>4022.77</v>
      </c>
      <c r="AV6825" s="52">
        <v>5351.57</v>
      </c>
      <c r="AW6825" s="52">
        <v>6194.33</v>
      </c>
      <c r="AX6825" s="52">
        <v>7282.06</v>
      </c>
      <c r="AY6825" s="52">
        <v>8722.83</v>
      </c>
      <c r="AZ6825" s="52">
        <v>10386.74</v>
      </c>
      <c r="BA6825" s="52">
        <v>11924.87</v>
      </c>
      <c r="BB6825" s="52">
        <v>13543.4</v>
      </c>
      <c r="BC6825">
        <v>2017</v>
      </c>
    </row>
    <row r="6826" spans="1:55" x14ac:dyDescent="0.25">
      <c r="A6826">
        <v>724</v>
      </c>
      <c r="B6826" t="s">
        <v>1625</v>
      </c>
      <c r="C6826" t="s">
        <v>331</v>
      </c>
      <c r="D6826" t="s">
        <v>1626</v>
      </c>
      <c r="E6826" t="s">
        <v>328</v>
      </c>
      <c r="F6826" t="s">
        <v>329</v>
      </c>
      <c r="G6826" t="s">
        <v>282</v>
      </c>
      <c r="I6826" t="s">
        <v>332</v>
      </c>
      <c r="J6826" t="s">
        <v>232</v>
      </c>
      <c r="K6826" t="s">
        <v>232</v>
      </c>
      <c r="L6826" t="s">
        <v>232</v>
      </c>
      <c r="M6826" t="s">
        <v>232</v>
      </c>
      <c r="N6826" t="s">
        <v>232</v>
      </c>
      <c r="O6826" t="s">
        <v>232</v>
      </c>
      <c r="P6826" t="s">
        <v>232</v>
      </c>
      <c r="Q6826" t="s">
        <v>232</v>
      </c>
      <c r="R6826" t="s">
        <v>232</v>
      </c>
      <c r="S6826" t="s">
        <v>232</v>
      </c>
      <c r="T6826" t="s">
        <v>232</v>
      </c>
      <c r="U6826" t="s">
        <v>232</v>
      </c>
      <c r="V6826" t="s">
        <v>232</v>
      </c>
      <c r="W6826" t="s">
        <v>232</v>
      </c>
      <c r="X6826" t="s">
        <v>232</v>
      </c>
      <c r="Y6826" t="s">
        <v>232</v>
      </c>
      <c r="Z6826" t="s">
        <v>232</v>
      </c>
      <c r="AA6826" t="s">
        <v>232</v>
      </c>
      <c r="AB6826" t="s">
        <v>232</v>
      </c>
      <c r="AC6826" t="s">
        <v>232</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14.57</v>
      </c>
      <c r="AV6826">
        <v>16.87</v>
      </c>
      <c r="AW6826">
        <v>16.661000000000001</v>
      </c>
      <c r="AX6826">
        <v>16.486999999999998</v>
      </c>
      <c r="AY6826">
        <v>16.96</v>
      </c>
      <c r="AZ6826">
        <v>17.532</v>
      </c>
      <c r="BA6826">
        <v>17.632999999999999</v>
      </c>
      <c r="BB6826">
        <v>17.631</v>
      </c>
      <c r="BC6826">
        <v>2017</v>
      </c>
    </row>
    <row r="6827" spans="1:55" x14ac:dyDescent="0.25">
      <c r="A6827">
        <v>724</v>
      </c>
      <c r="B6827" t="s">
        <v>1625</v>
      </c>
      <c r="C6827" t="s">
        <v>333</v>
      </c>
      <c r="D6827" t="s">
        <v>1626</v>
      </c>
      <c r="E6827" t="s">
        <v>334</v>
      </c>
      <c r="F6827" t="s">
        <v>335</v>
      </c>
      <c r="G6827" t="s">
        <v>229</v>
      </c>
      <c r="H6827" t="s">
        <v>230</v>
      </c>
      <c r="I6827" t="s">
        <v>1631</v>
      </c>
      <c r="J6827" t="s">
        <v>232</v>
      </c>
      <c r="K6827" t="s">
        <v>232</v>
      </c>
      <c r="L6827" t="s">
        <v>232</v>
      </c>
      <c r="M6827" t="s">
        <v>232</v>
      </c>
      <c r="N6827" t="s">
        <v>232</v>
      </c>
      <c r="O6827" t="s">
        <v>232</v>
      </c>
      <c r="P6827" t="s">
        <v>232</v>
      </c>
      <c r="Q6827" t="s">
        <v>232</v>
      </c>
      <c r="R6827" t="s">
        <v>232</v>
      </c>
      <c r="S6827" t="s">
        <v>232</v>
      </c>
      <c r="T6827" t="s">
        <v>232</v>
      </c>
      <c r="U6827" t="s">
        <v>232</v>
      </c>
      <c r="V6827" t="s">
        <v>232</v>
      </c>
      <c r="W6827" t="s">
        <v>232</v>
      </c>
      <c r="X6827" t="s">
        <v>232</v>
      </c>
      <c r="Y6827" t="s">
        <v>232</v>
      </c>
      <c r="Z6827" t="s">
        <v>232</v>
      </c>
      <c r="AA6827" t="s">
        <v>232</v>
      </c>
      <c r="AB6827" t="s">
        <v>232</v>
      </c>
      <c r="AC6827" t="s">
        <v>232</v>
      </c>
      <c r="AD6827">
        <v>317.59699999999998</v>
      </c>
      <c r="AE6827">
        <v>413.71</v>
      </c>
      <c r="AF6827">
        <v>526.84299999999996</v>
      </c>
      <c r="AG6827">
        <v>612.56299999999999</v>
      </c>
      <c r="AH6827">
        <v>708.971</v>
      </c>
      <c r="AI6827">
        <v>860.24599999999998</v>
      </c>
      <c r="AJ6827">
        <v>928.86099999999999</v>
      </c>
      <c r="AK6827">
        <v>834.71299999999997</v>
      </c>
      <c r="AL6827" s="52">
        <v>1207.33</v>
      </c>
      <c r="AM6827" s="52">
        <v>1451.96</v>
      </c>
      <c r="AN6827" s="52">
        <v>2073.7600000000002</v>
      </c>
      <c r="AO6827" s="52">
        <v>2751.94</v>
      </c>
      <c r="AP6827" s="52">
        <v>3357.86</v>
      </c>
      <c r="AQ6827" s="52">
        <v>3337.09</v>
      </c>
      <c r="AR6827" s="52">
        <v>4003.51</v>
      </c>
      <c r="AS6827" s="52">
        <v>4476.3500000000004</v>
      </c>
      <c r="AT6827" s="52">
        <v>5670.78</v>
      </c>
      <c r="AU6827" s="52">
        <v>6434.83</v>
      </c>
      <c r="AV6827" s="52">
        <v>7499.48</v>
      </c>
      <c r="AW6827" s="52">
        <v>7785.01</v>
      </c>
      <c r="AX6827" s="52">
        <v>9499.89</v>
      </c>
      <c r="AY6827" s="52">
        <v>11353.73</v>
      </c>
      <c r="AZ6827" s="52">
        <v>13084.93</v>
      </c>
      <c r="BA6827" s="52">
        <v>14828.04</v>
      </c>
      <c r="BB6827" s="52">
        <v>16695.97</v>
      </c>
      <c r="BC6827">
        <v>2017</v>
      </c>
    </row>
    <row r="6828" spans="1:55" x14ac:dyDescent="0.25">
      <c r="A6828">
        <v>724</v>
      </c>
      <c r="B6828" t="s">
        <v>1625</v>
      </c>
      <c r="C6828" t="s">
        <v>336</v>
      </c>
      <c r="D6828" t="s">
        <v>1626</v>
      </c>
      <c r="E6828" t="s">
        <v>334</v>
      </c>
      <c r="F6828" t="s">
        <v>335</v>
      </c>
      <c r="G6828" t="s">
        <v>282</v>
      </c>
      <c r="I6828" t="s">
        <v>337</v>
      </c>
      <c r="J6828" t="s">
        <v>232</v>
      </c>
      <c r="K6828" t="s">
        <v>232</v>
      </c>
      <c r="L6828" t="s">
        <v>232</v>
      </c>
      <c r="M6828" t="s">
        <v>232</v>
      </c>
      <c r="N6828" t="s">
        <v>232</v>
      </c>
      <c r="O6828" t="s">
        <v>232</v>
      </c>
      <c r="P6828" t="s">
        <v>232</v>
      </c>
      <c r="Q6828" t="s">
        <v>232</v>
      </c>
      <c r="R6828" t="s">
        <v>232</v>
      </c>
      <c r="S6828" t="s">
        <v>232</v>
      </c>
      <c r="T6828" t="s">
        <v>232</v>
      </c>
      <c r="U6828" t="s">
        <v>232</v>
      </c>
      <c r="V6828" t="s">
        <v>232</v>
      </c>
      <c r="W6828" t="s">
        <v>232</v>
      </c>
      <c r="X6828" t="s">
        <v>232</v>
      </c>
      <c r="Y6828" t="s">
        <v>232</v>
      </c>
      <c r="Z6828" t="s">
        <v>232</v>
      </c>
      <c r="AA6828" t="s">
        <v>232</v>
      </c>
      <c r="AB6828" t="s">
        <v>232</v>
      </c>
      <c r="AC6828" t="s">
        <v>232</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23.306000000000001</v>
      </c>
      <c r="AV6828">
        <v>23.641999999999999</v>
      </c>
      <c r="AW6828">
        <v>20.939</v>
      </c>
      <c r="AX6828">
        <v>21.509</v>
      </c>
      <c r="AY6828">
        <v>22.076000000000001</v>
      </c>
      <c r="AZ6828">
        <v>22.085999999999999</v>
      </c>
      <c r="BA6828">
        <v>21.925000000000001</v>
      </c>
      <c r="BB6828">
        <v>21.734999999999999</v>
      </c>
      <c r="BC6828">
        <v>2017</v>
      </c>
    </row>
    <row r="6829" spans="1:55" x14ac:dyDescent="0.25">
      <c r="A6829">
        <v>724</v>
      </c>
      <c r="B6829" t="s">
        <v>1625</v>
      </c>
      <c r="C6829" t="s">
        <v>338</v>
      </c>
      <c r="D6829" t="s">
        <v>1626</v>
      </c>
      <c r="E6829" t="s">
        <v>339</v>
      </c>
      <c r="F6829" t="s">
        <v>340</v>
      </c>
      <c r="G6829" t="s">
        <v>229</v>
      </c>
      <c r="H6829" t="s">
        <v>230</v>
      </c>
      <c r="I6829" t="s">
        <v>1631</v>
      </c>
      <c r="J6829" t="s">
        <v>232</v>
      </c>
      <c r="K6829" t="s">
        <v>232</v>
      </c>
      <c r="L6829" t="s">
        <v>232</v>
      </c>
      <c r="M6829" t="s">
        <v>232</v>
      </c>
      <c r="N6829" t="s">
        <v>232</v>
      </c>
      <c r="O6829" t="s">
        <v>232</v>
      </c>
      <c r="P6829" t="s">
        <v>232</v>
      </c>
      <c r="Q6829" t="s">
        <v>232</v>
      </c>
      <c r="R6829" t="s">
        <v>232</v>
      </c>
      <c r="S6829" t="s">
        <v>232</v>
      </c>
      <c r="T6829" t="s">
        <v>232</v>
      </c>
      <c r="U6829" t="s">
        <v>232</v>
      </c>
      <c r="V6829" t="s">
        <v>232</v>
      </c>
      <c r="W6829" t="s">
        <v>232</v>
      </c>
      <c r="X6829" t="s">
        <v>232</v>
      </c>
      <c r="Y6829" t="s">
        <v>232</v>
      </c>
      <c r="Z6829" t="s">
        <v>232</v>
      </c>
      <c r="AA6829" t="s">
        <v>232</v>
      </c>
      <c r="AB6829" t="s">
        <v>232</v>
      </c>
      <c r="AC6829" t="s">
        <v>232</v>
      </c>
      <c r="AD6829">
        <v>-60.063000000000002</v>
      </c>
      <c r="AE6829">
        <v>-111.018</v>
      </c>
      <c r="AF6829">
        <v>-126.816</v>
      </c>
      <c r="AG6829">
        <v>-145.56200000000001</v>
      </c>
      <c r="AH6829">
        <v>-92.629000000000005</v>
      </c>
      <c r="AI6829">
        <v>-92.393000000000001</v>
      </c>
      <c r="AJ6829">
        <v>-86.667000000000002</v>
      </c>
      <c r="AK6829" s="52">
        <v>1294.57</v>
      </c>
      <c r="AL6829">
        <v>-258.92200000000003</v>
      </c>
      <c r="AM6829">
        <v>-193.959</v>
      </c>
      <c r="AN6829">
        <v>-513.02200000000005</v>
      </c>
      <c r="AO6829">
        <v>-581.18299999999999</v>
      </c>
      <c r="AP6829">
        <v>-851.78899999999999</v>
      </c>
      <c r="AQ6829">
        <v>-509.49900000000002</v>
      </c>
      <c r="AR6829">
        <v>-818.06799999999998</v>
      </c>
      <c r="AS6829">
        <v>-981.63300000000004</v>
      </c>
      <c r="AT6829" s="52">
        <v>-2055.36</v>
      </c>
      <c r="AU6829" s="52">
        <v>-2412.06</v>
      </c>
      <c r="AV6829" s="52">
        <v>-2147.91</v>
      </c>
      <c r="AW6829" s="52">
        <v>-1590.68</v>
      </c>
      <c r="AX6829" s="52">
        <v>-2217.83</v>
      </c>
      <c r="AY6829" s="52">
        <v>-2630.89</v>
      </c>
      <c r="AZ6829" s="52">
        <v>-2698.19</v>
      </c>
      <c r="BA6829" s="52">
        <v>-2903.17</v>
      </c>
      <c r="BB6829" s="52">
        <v>-3152.57</v>
      </c>
      <c r="BC6829">
        <v>2017</v>
      </c>
    </row>
    <row r="6830" spans="1:55" x14ac:dyDescent="0.25">
      <c r="A6830">
        <v>724</v>
      </c>
      <c r="B6830" t="s">
        <v>1625</v>
      </c>
      <c r="C6830" t="s">
        <v>341</v>
      </c>
      <c r="D6830" t="s">
        <v>1626</v>
      </c>
      <c r="E6830" t="s">
        <v>339</v>
      </c>
      <c r="F6830" t="s">
        <v>340</v>
      </c>
      <c r="G6830" t="s">
        <v>282</v>
      </c>
      <c r="I6830" t="s">
        <v>342</v>
      </c>
      <c r="J6830" t="s">
        <v>232</v>
      </c>
      <c r="K6830" t="s">
        <v>232</v>
      </c>
      <c r="L6830" t="s">
        <v>232</v>
      </c>
      <c r="M6830" t="s">
        <v>232</v>
      </c>
      <c r="N6830" t="s">
        <v>232</v>
      </c>
      <c r="O6830" t="s">
        <v>232</v>
      </c>
      <c r="P6830" t="s">
        <v>232</v>
      </c>
      <c r="Q6830" t="s">
        <v>232</v>
      </c>
      <c r="R6830" t="s">
        <v>232</v>
      </c>
      <c r="S6830" t="s">
        <v>232</v>
      </c>
      <c r="T6830" t="s">
        <v>232</v>
      </c>
      <c r="U6830" t="s">
        <v>232</v>
      </c>
      <c r="V6830" t="s">
        <v>232</v>
      </c>
      <c r="W6830" t="s">
        <v>232</v>
      </c>
      <c r="X6830" t="s">
        <v>232</v>
      </c>
      <c r="Y6830" t="s">
        <v>232</v>
      </c>
      <c r="Z6830" t="s">
        <v>232</v>
      </c>
      <c r="AA6830" t="s">
        <v>232</v>
      </c>
      <c r="AB6830" t="s">
        <v>232</v>
      </c>
      <c r="AC6830" t="s">
        <v>232</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-8.7360000000000007</v>
      </c>
      <c r="AV6830">
        <v>-6.7709999999999999</v>
      </c>
      <c r="AW6830">
        <v>-4.2779999999999996</v>
      </c>
      <c r="AX6830">
        <v>-5.0209999999999999</v>
      </c>
      <c r="AY6830">
        <v>-5.1150000000000002</v>
      </c>
      <c r="AZ6830">
        <v>-4.5540000000000003</v>
      </c>
      <c r="BA6830">
        <v>-4.2930000000000001</v>
      </c>
      <c r="BB6830">
        <v>-4.1040000000000001</v>
      </c>
      <c r="BC6830">
        <v>2017</v>
      </c>
    </row>
    <row r="6831" spans="1:55" x14ac:dyDescent="0.25">
      <c r="A6831">
        <v>724</v>
      </c>
      <c r="B6831" t="s">
        <v>1625</v>
      </c>
      <c r="C6831" t="s">
        <v>343</v>
      </c>
      <c r="D6831" t="s">
        <v>1626</v>
      </c>
      <c r="E6831" t="s">
        <v>344</v>
      </c>
      <c r="F6831" t="s">
        <v>345</v>
      </c>
      <c r="G6831" t="s">
        <v>229</v>
      </c>
      <c r="H6831" t="s">
        <v>230</v>
      </c>
    </row>
    <row r="6832" spans="1:55" x14ac:dyDescent="0.25">
      <c r="A6832">
        <v>724</v>
      </c>
      <c r="B6832" t="s">
        <v>1625</v>
      </c>
      <c r="C6832" t="s">
        <v>346</v>
      </c>
      <c r="D6832" t="s">
        <v>1626</v>
      </c>
      <c r="E6832" t="s">
        <v>344</v>
      </c>
      <c r="F6832" t="s">
        <v>345</v>
      </c>
      <c r="G6832" t="s">
        <v>270</v>
      </c>
    </row>
    <row r="6833" spans="1:55" x14ac:dyDescent="0.25">
      <c r="A6833">
        <v>724</v>
      </c>
      <c r="B6833" t="s">
        <v>1625</v>
      </c>
      <c r="C6833" t="s">
        <v>347</v>
      </c>
      <c r="D6833" t="s">
        <v>1626</v>
      </c>
      <c r="E6833" t="s">
        <v>348</v>
      </c>
      <c r="F6833" t="s">
        <v>349</v>
      </c>
      <c r="G6833" t="s">
        <v>229</v>
      </c>
      <c r="H6833" t="s">
        <v>230</v>
      </c>
      <c r="I6833" t="s">
        <v>1631</v>
      </c>
      <c r="J6833" t="s">
        <v>232</v>
      </c>
      <c r="K6833" t="s">
        <v>232</v>
      </c>
      <c r="L6833" t="s">
        <v>232</v>
      </c>
      <c r="M6833" t="s">
        <v>232</v>
      </c>
      <c r="N6833" t="s">
        <v>232</v>
      </c>
      <c r="O6833" t="s">
        <v>232</v>
      </c>
      <c r="P6833" t="s">
        <v>232</v>
      </c>
      <c r="Q6833" t="s">
        <v>232</v>
      </c>
      <c r="R6833" t="s">
        <v>232</v>
      </c>
      <c r="S6833" t="s">
        <v>232</v>
      </c>
      <c r="T6833" t="s">
        <v>232</v>
      </c>
      <c r="U6833" t="s">
        <v>232</v>
      </c>
      <c r="V6833" t="s">
        <v>232</v>
      </c>
      <c r="W6833" t="s">
        <v>232</v>
      </c>
      <c r="X6833" t="s">
        <v>232</v>
      </c>
      <c r="Y6833" t="s">
        <v>232</v>
      </c>
      <c r="Z6833" t="s">
        <v>232</v>
      </c>
      <c r="AA6833" t="s">
        <v>232</v>
      </c>
      <c r="AB6833" t="s">
        <v>232</v>
      </c>
      <c r="AC6833" t="s">
        <v>232</v>
      </c>
      <c r="AD6833">
        <v>23.852</v>
      </c>
      <c r="AE6833">
        <v>-38.222999999999999</v>
      </c>
      <c r="AF6833">
        <v>-22.018999999999998</v>
      </c>
      <c r="AG6833">
        <v>-30.399000000000001</v>
      </c>
      <c r="AH6833">
        <v>66.393000000000001</v>
      </c>
      <c r="AI6833">
        <v>68.721999999999994</v>
      </c>
      <c r="AJ6833">
        <v>75.340999999999994</v>
      </c>
      <c r="AK6833" s="52">
        <v>1406.71</v>
      </c>
      <c r="AL6833">
        <v>-138.46700000000001</v>
      </c>
      <c r="AM6833">
        <v>-90.710999999999999</v>
      </c>
      <c r="AN6833">
        <v>-353.84300000000002</v>
      </c>
      <c r="AO6833">
        <v>-330.964</v>
      </c>
      <c r="AP6833">
        <v>-563.42100000000005</v>
      </c>
      <c r="AQ6833">
        <v>-208.34200000000001</v>
      </c>
      <c r="AR6833">
        <v>-596.04999999999995</v>
      </c>
      <c r="AS6833">
        <v>-807.06299999999999</v>
      </c>
      <c r="AT6833" s="52">
        <v>-1853.56</v>
      </c>
      <c r="AU6833" s="52">
        <v>-1810.01</v>
      </c>
      <c r="AV6833" s="52">
        <v>-1196.83</v>
      </c>
      <c r="AW6833">
        <v>-556.12199999999996</v>
      </c>
      <c r="AX6833" s="52">
        <v>-1022.15</v>
      </c>
      <c r="AY6833" s="52">
        <v>-1265.76</v>
      </c>
      <c r="AZ6833" s="52">
        <v>-1095.7</v>
      </c>
      <c r="BA6833" s="52">
        <v>-1229.97</v>
      </c>
      <c r="BB6833" s="52">
        <v>-1450.4</v>
      </c>
      <c r="BC6833">
        <v>2017</v>
      </c>
    </row>
    <row r="6834" spans="1:55" x14ac:dyDescent="0.25">
      <c r="A6834">
        <v>724</v>
      </c>
      <c r="B6834" t="s">
        <v>1625</v>
      </c>
      <c r="C6834" t="s">
        <v>350</v>
      </c>
      <c r="D6834" t="s">
        <v>1626</v>
      </c>
      <c r="E6834" t="s">
        <v>348</v>
      </c>
      <c r="F6834" t="s">
        <v>349</v>
      </c>
      <c r="G6834" t="s">
        <v>282</v>
      </c>
      <c r="I6834" t="s">
        <v>351</v>
      </c>
      <c r="J6834" t="s">
        <v>232</v>
      </c>
      <c r="K6834" t="s">
        <v>232</v>
      </c>
      <c r="L6834" t="s">
        <v>232</v>
      </c>
      <c r="M6834" t="s">
        <v>232</v>
      </c>
      <c r="N6834" t="s">
        <v>232</v>
      </c>
      <c r="O6834" t="s">
        <v>232</v>
      </c>
      <c r="P6834" t="s">
        <v>232</v>
      </c>
      <c r="Q6834" t="s">
        <v>232</v>
      </c>
      <c r="R6834" t="s">
        <v>232</v>
      </c>
      <c r="S6834" t="s">
        <v>232</v>
      </c>
      <c r="T6834" t="s">
        <v>232</v>
      </c>
      <c r="U6834" t="s">
        <v>232</v>
      </c>
      <c r="V6834" t="s">
        <v>232</v>
      </c>
      <c r="W6834" t="s">
        <v>232</v>
      </c>
      <c r="X6834" t="s">
        <v>232</v>
      </c>
      <c r="Y6834" t="s">
        <v>232</v>
      </c>
      <c r="Z6834" t="s">
        <v>232</v>
      </c>
      <c r="AA6834" t="s">
        <v>232</v>
      </c>
      <c r="AB6834" t="s">
        <v>232</v>
      </c>
      <c r="AC6834" t="s">
        <v>232</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-6.5549999999999997</v>
      </c>
      <c r="AV6834">
        <v>-3.7730000000000001</v>
      </c>
      <c r="AW6834">
        <v>-1.496</v>
      </c>
      <c r="AX6834">
        <v>-2.3140000000000001</v>
      </c>
      <c r="AY6834">
        <v>-2.4609999999999999</v>
      </c>
      <c r="AZ6834">
        <v>-1.849</v>
      </c>
      <c r="BA6834">
        <v>-1.819</v>
      </c>
      <c r="BB6834">
        <v>-1.8879999999999999</v>
      </c>
      <c r="BC6834">
        <v>2017</v>
      </c>
    </row>
    <row r="6835" spans="1:55" x14ac:dyDescent="0.25">
      <c r="A6835">
        <v>724</v>
      </c>
      <c r="B6835" t="s">
        <v>1625</v>
      </c>
      <c r="C6835" t="s">
        <v>352</v>
      </c>
      <c r="D6835" t="s">
        <v>1626</v>
      </c>
      <c r="E6835" t="s">
        <v>353</v>
      </c>
      <c r="F6835" t="s">
        <v>354</v>
      </c>
      <c r="G6835" t="s">
        <v>229</v>
      </c>
      <c r="H6835" t="s">
        <v>230</v>
      </c>
    </row>
    <row r="6836" spans="1:55" x14ac:dyDescent="0.25">
      <c r="A6836">
        <v>724</v>
      </c>
      <c r="B6836" t="s">
        <v>1625</v>
      </c>
      <c r="C6836" t="s">
        <v>355</v>
      </c>
      <c r="D6836" t="s">
        <v>1626</v>
      </c>
      <c r="E6836" t="s">
        <v>353</v>
      </c>
      <c r="F6836" t="s">
        <v>354</v>
      </c>
      <c r="G6836" t="s">
        <v>282</v>
      </c>
    </row>
    <row r="6837" spans="1:55" x14ac:dyDescent="0.25">
      <c r="A6837">
        <v>724</v>
      </c>
      <c r="B6837" t="s">
        <v>1625</v>
      </c>
      <c r="C6837" t="s">
        <v>356</v>
      </c>
      <c r="D6837" t="s">
        <v>1626</v>
      </c>
      <c r="E6837" t="s">
        <v>357</v>
      </c>
      <c r="F6837" t="s">
        <v>358</v>
      </c>
      <c r="G6837" t="s">
        <v>229</v>
      </c>
      <c r="H6837" t="s">
        <v>230</v>
      </c>
      <c r="I6837" t="s">
        <v>1631</v>
      </c>
      <c r="J6837" t="s">
        <v>232</v>
      </c>
      <c r="K6837" t="s">
        <v>232</v>
      </c>
      <c r="L6837" t="s">
        <v>232</v>
      </c>
      <c r="M6837" t="s">
        <v>232</v>
      </c>
      <c r="N6837" t="s">
        <v>232</v>
      </c>
      <c r="O6837" t="s">
        <v>232</v>
      </c>
      <c r="P6837" t="s">
        <v>232</v>
      </c>
      <c r="Q6837" t="s">
        <v>232</v>
      </c>
      <c r="R6837" t="s">
        <v>232</v>
      </c>
      <c r="S6837" t="s">
        <v>232</v>
      </c>
      <c r="T6837" t="s">
        <v>232</v>
      </c>
      <c r="U6837" t="s">
        <v>232</v>
      </c>
      <c r="V6837" t="s">
        <v>232</v>
      </c>
      <c r="W6837" t="s">
        <v>232</v>
      </c>
      <c r="X6837" t="s">
        <v>232</v>
      </c>
      <c r="Y6837" t="s">
        <v>232</v>
      </c>
      <c r="Z6837" t="s">
        <v>232</v>
      </c>
      <c r="AA6837" t="s">
        <v>232</v>
      </c>
      <c r="AB6837" t="s">
        <v>232</v>
      </c>
      <c r="AC6837" t="s">
        <v>232</v>
      </c>
      <c r="AD6837" t="s">
        <v>232</v>
      </c>
      <c r="AE6837" s="52">
        <v>3913.62</v>
      </c>
      <c r="AF6837" s="52">
        <v>4178.95</v>
      </c>
      <c r="AG6837" s="52">
        <v>5218.1400000000003</v>
      </c>
      <c r="AH6837" s="52">
        <v>5932.69</v>
      </c>
      <c r="AI6837" s="52">
        <v>6243.54</v>
      </c>
      <c r="AJ6837" s="52">
        <v>5764.28</v>
      </c>
      <c r="AK6837" s="52">
        <v>2717.15</v>
      </c>
      <c r="AL6837" s="52">
        <v>3165.58</v>
      </c>
      <c r="AM6837" s="52">
        <v>3992.17</v>
      </c>
      <c r="AN6837" s="52">
        <v>4804.66</v>
      </c>
      <c r="AO6837" s="52">
        <v>5726.9</v>
      </c>
      <c r="AP6837" s="52">
        <v>6071.56</v>
      </c>
      <c r="AQ6837" s="52">
        <v>6511.37</v>
      </c>
      <c r="AR6837" s="52">
        <v>7933.46</v>
      </c>
      <c r="AS6837" s="52">
        <v>9700.2000000000007</v>
      </c>
      <c r="AT6837" s="52">
        <v>13474.11</v>
      </c>
      <c r="AU6837" s="52">
        <v>15899.83</v>
      </c>
      <c r="AV6837" s="52">
        <v>22619.87</v>
      </c>
      <c r="AW6837" s="52">
        <v>26907.13</v>
      </c>
      <c r="AX6837" s="52">
        <v>31788.880000000001</v>
      </c>
      <c r="AY6837" s="52">
        <v>36765.760000000002</v>
      </c>
      <c r="AZ6837" s="52">
        <v>41003.230000000003</v>
      </c>
      <c r="BA6837" s="52">
        <v>45589.3</v>
      </c>
      <c r="BB6837" s="52">
        <v>50433.599999999999</v>
      </c>
      <c r="BC6837">
        <v>2017</v>
      </c>
    </row>
    <row r="6838" spans="1:55" x14ac:dyDescent="0.25">
      <c r="A6838">
        <v>724</v>
      </c>
      <c r="B6838" t="s">
        <v>1625</v>
      </c>
      <c r="C6838" t="s">
        <v>359</v>
      </c>
      <c r="D6838" t="s">
        <v>1626</v>
      </c>
      <c r="E6838" t="s">
        <v>357</v>
      </c>
      <c r="F6838" t="s">
        <v>358</v>
      </c>
      <c r="G6838" t="s">
        <v>282</v>
      </c>
      <c r="I6838" t="s">
        <v>360</v>
      </c>
      <c r="J6838" t="s">
        <v>232</v>
      </c>
      <c r="K6838" t="s">
        <v>232</v>
      </c>
      <c r="L6838" t="s">
        <v>232</v>
      </c>
      <c r="M6838" t="s">
        <v>232</v>
      </c>
      <c r="N6838" t="s">
        <v>232</v>
      </c>
      <c r="O6838" t="s">
        <v>232</v>
      </c>
      <c r="P6838" t="s">
        <v>232</v>
      </c>
      <c r="Q6838" t="s">
        <v>232</v>
      </c>
      <c r="R6838" t="s">
        <v>232</v>
      </c>
      <c r="S6838" t="s">
        <v>232</v>
      </c>
      <c r="T6838" t="s">
        <v>232</v>
      </c>
      <c r="U6838" t="s">
        <v>232</v>
      </c>
      <c r="V6838" t="s">
        <v>232</v>
      </c>
      <c r="W6838" t="s">
        <v>232</v>
      </c>
      <c r="X6838" t="s">
        <v>232</v>
      </c>
      <c r="Y6838" t="s">
        <v>232</v>
      </c>
      <c r="Z6838" t="s">
        <v>232</v>
      </c>
      <c r="AA6838" t="s">
        <v>232</v>
      </c>
      <c r="AB6838" t="s">
        <v>232</v>
      </c>
      <c r="AC6838" t="s">
        <v>232</v>
      </c>
      <c r="AD6838" t="s">
        <v>232</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44.750999999999998</v>
      </c>
      <c r="AP6838">
        <v>36.765000000000001</v>
      </c>
      <c r="AQ6838">
        <v>30.545000000000002</v>
      </c>
      <c r="AR6838">
        <v>34.965000000000003</v>
      </c>
      <c r="AS6838">
        <v>44.942999999999998</v>
      </c>
      <c r="AT6838">
        <v>55.457000000000001</v>
      </c>
      <c r="AU6838">
        <v>57.585999999999999</v>
      </c>
      <c r="AV6838">
        <v>71.307000000000002</v>
      </c>
      <c r="AW6838">
        <v>72.372</v>
      </c>
      <c r="AX6838">
        <v>71.972999999999999</v>
      </c>
      <c r="AY6838">
        <v>71.484999999999999</v>
      </c>
      <c r="AZ6838">
        <v>69.209999999999994</v>
      </c>
      <c r="BA6838">
        <v>67.41</v>
      </c>
      <c r="BB6838">
        <v>65.656000000000006</v>
      </c>
      <c r="BC6838">
        <v>2017</v>
      </c>
    </row>
    <row r="6839" spans="1:55" x14ac:dyDescent="0.25">
      <c r="A6839">
        <v>724</v>
      </c>
      <c r="B6839" t="s">
        <v>1625</v>
      </c>
      <c r="C6839" t="s">
        <v>361</v>
      </c>
      <c r="D6839" t="s">
        <v>1626</v>
      </c>
      <c r="E6839" t="s">
        <v>362</v>
      </c>
      <c r="F6839" t="s">
        <v>363</v>
      </c>
      <c r="G6839" t="s">
        <v>229</v>
      </c>
      <c r="H6839" t="s">
        <v>230</v>
      </c>
      <c r="I6839" t="s">
        <v>1631</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52">
        <v>1193.54</v>
      </c>
      <c r="AA6839" s="52">
        <v>1179.28</v>
      </c>
      <c r="AB6839" s="52">
        <v>1494.89</v>
      </c>
      <c r="AC6839" s="52">
        <v>1724.51</v>
      </c>
      <c r="AD6839" s="52">
        <v>1941.01</v>
      </c>
      <c r="AE6839" s="52">
        <v>2166.33</v>
      </c>
      <c r="AF6839" s="52">
        <v>2631.33</v>
      </c>
      <c r="AG6839" s="52">
        <v>3254.26</v>
      </c>
      <c r="AH6839" s="52">
        <v>3913.44</v>
      </c>
      <c r="AI6839" s="52">
        <v>4769.79</v>
      </c>
      <c r="AJ6839" s="52">
        <v>5583.98</v>
      </c>
      <c r="AK6839" s="52">
        <v>6443.98</v>
      </c>
      <c r="AL6839" s="52">
        <v>7470.55</v>
      </c>
      <c r="AM6839" s="52">
        <v>8308.2900000000009</v>
      </c>
      <c r="AN6839" s="52">
        <v>10255.61</v>
      </c>
      <c r="AO6839" s="52">
        <v>12797.21</v>
      </c>
      <c r="AP6839" s="52">
        <v>16514.3</v>
      </c>
      <c r="AQ6839" s="52">
        <v>21317.38</v>
      </c>
      <c r="AR6839" s="52">
        <v>22689.45</v>
      </c>
      <c r="AS6839" s="52">
        <v>21583.3</v>
      </c>
      <c r="AT6839" s="52">
        <v>24296.29</v>
      </c>
      <c r="AU6839" s="52">
        <v>27610.77</v>
      </c>
      <c r="AV6839" s="52">
        <v>31721.62</v>
      </c>
      <c r="AW6839" s="52">
        <v>37179.03</v>
      </c>
      <c r="AX6839" s="52">
        <v>44167.75</v>
      </c>
      <c r="AY6839" s="52">
        <v>51431.18</v>
      </c>
      <c r="AZ6839" s="52">
        <v>59244.25</v>
      </c>
      <c r="BA6839" s="52">
        <v>67629.69</v>
      </c>
      <c r="BB6839" s="52">
        <v>76815.490000000005</v>
      </c>
      <c r="BC6839">
        <v>2017</v>
      </c>
    </row>
    <row r="6840" spans="1:55" x14ac:dyDescent="0.25">
      <c r="A6840">
        <v>724</v>
      </c>
      <c r="B6840" t="s">
        <v>1625</v>
      </c>
      <c r="C6840" t="s">
        <v>364</v>
      </c>
      <c r="D6840" t="s">
        <v>1626</v>
      </c>
      <c r="E6840" t="s">
        <v>365</v>
      </c>
      <c r="F6840" t="s">
        <v>366</v>
      </c>
      <c r="G6840" t="s">
        <v>242</v>
      </c>
      <c r="H6840" t="s">
        <v>230</v>
      </c>
      <c r="I6840" t="s">
        <v>1632</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-0.85899999999999999</v>
      </c>
      <c r="AR6840">
        <v>-0.46400000000000002</v>
      </c>
      <c r="AS6840">
        <v>-0.66100000000000003</v>
      </c>
      <c r="AT6840">
        <v>-8.7999999999999995E-2</v>
      </c>
      <c r="AU6840">
        <v>-0.40699999999999997</v>
      </c>
      <c r="AV6840">
        <v>-0.53800000000000003</v>
      </c>
      <c r="AW6840">
        <v>-0.436</v>
      </c>
      <c r="AX6840">
        <v>-0.40899999999999997</v>
      </c>
      <c r="AY6840">
        <v>-0.39900000000000002</v>
      </c>
      <c r="AZ6840">
        <v>-0.38800000000000001</v>
      </c>
      <c r="BA6840">
        <v>-0.36</v>
      </c>
      <c r="BB6840">
        <v>-0.32500000000000001</v>
      </c>
      <c r="BC6840">
        <v>2017</v>
      </c>
    </row>
    <row r="6841" spans="1:55" x14ac:dyDescent="0.25">
      <c r="A6841">
        <v>724</v>
      </c>
      <c r="B6841" t="s">
        <v>1625</v>
      </c>
      <c r="C6841" t="s">
        <v>368</v>
      </c>
      <c r="D6841" t="s">
        <v>1626</v>
      </c>
      <c r="E6841" t="s">
        <v>365</v>
      </c>
      <c r="F6841" t="s">
        <v>366</v>
      </c>
      <c r="G6841" t="s">
        <v>282</v>
      </c>
      <c r="I6841" t="s">
        <v>369</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-17.481000000000002</v>
      </c>
      <c r="AR6841">
        <v>-9.2729999999999997</v>
      </c>
      <c r="AS6841">
        <v>-15.537000000000001</v>
      </c>
      <c r="AT6841">
        <v>-2.3290000000000002</v>
      </c>
      <c r="AU6841">
        <v>-10.865</v>
      </c>
      <c r="AV6841">
        <v>-13.763</v>
      </c>
      <c r="AW6841">
        <v>-10.895</v>
      </c>
      <c r="AX6841">
        <v>-9.6880000000000006</v>
      </c>
      <c r="AY6841">
        <v>-8.9809999999999999</v>
      </c>
      <c r="AZ6841">
        <v>-8.218</v>
      </c>
      <c r="BA6841">
        <v>-7.133</v>
      </c>
      <c r="BB6841">
        <v>-6.0140000000000002</v>
      </c>
      <c r="BC6841">
        <v>2017</v>
      </c>
    </row>
    <row r="6842" spans="1:55" x14ac:dyDescent="0.25">
      <c r="A6842">
        <v>576</v>
      </c>
      <c r="B6842" t="s">
        <v>1633</v>
      </c>
      <c r="C6842" t="s">
        <v>225</v>
      </c>
      <c r="D6842" t="s">
        <v>1634</v>
      </c>
      <c r="E6842" t="s">
        <v>227</v>
      </c>
      <c r="F6842" t="s">
        <v>228</v>
      </c>
      <c r="G6842" t="s">
        <v>229</v>
      </c>
      <c r="H6842" t="s">
        <v>230</v>
      </c>
      <c r="I6842" t="s">
        <v>1635</v>
      </c>
      <c r="J6842">
        <v>43.805</v>
      </c>
      <c r="K6842">
        <v>48.485999999999997</v>
      </c>
      <c r="L6842">
        <v>51.963000000000001</v>
      </c>
      <c r="M6842">
        <v>56.401000000000003</v>
      </c>
      <c r="N6842">
        <v>61.365000000000002</v>
      </c>
      <c r="O6842">
        <v>60.942999999999998</v>
      </c>
      <c r="P6842">
        <v>61.752000000000002</v>
      </c>
      <c r="Q6842">
        <v>68.394999999999996</v>
      </c>
      <c r="R6842">
        <v>75.997</v>
      </c>
      <c r="S6842">
        <v>83.736000000000004</v>
      </c>
      <c r="T6842">
        <v>92.146000000000001</v>
      </c>
      <c r="U6842">
        <v>98.308000000000007</v>
      </c>
      <c r="V6842">
        <v>105.276</v>
      </c>
      <c r="W6842">
        <v>117.422</v>
      </c>
      <c r="X6842">
        <v>130.251</v>
      </c>
      <c r="Y6842">
        <v>139.405</v>
      </c>
      <c r="Z6842">
        <v>149.905</v>
      </c>
      <c r="AA6842">
        <v>162.334</v>
      </c>
      <c r="AB6842">
        <v>158.72200000000001</v>
      </c>
      <c r="AC6842">
        <v>168.39599999999999</v>
      </c>
      <c r="AD6842">
        <v>183.37899999999999</v>
      </c>
      <c r="AE6842">
        <v>181.63300000000001</v>
      </c>
      <c r="AF6842">
        <v>189.28299999999999</v>
      </c>
      <c r="AG6842">
        <v>197.678</v>
      </c>
      <c r="AH6842">
        <v>216.554</v>
      </c>
      <c r="AI6842">
        <v>232.773</v>
      </c>
      <c r="AJ6842">
        <v>253.39699999999999</v>
      </c>
      <c r="AK6842">
        <v>276.48500000000001</v>
      </c>
      <c r="AL6842">
        <v>281.42700000000002</v>
      </c>
      <c r="AM6842">
        <v>279.72899999999998</v>
      </c>
      <c r="AN6842">
        <v>322.36099999999999</v>
      </c>
      <c r="AO6842">
        <v>343.36700000000002</v>
      </c>
      <c r="AP6842">
        <v>358.03100000000001</v>
      </c>
      <c r="AQ6842">
        <v>375.762</v>
      </c>
      <c r="AR6842">
        <v>391.22800000000001</v>
      </c>
      <c r="AS6842">
        <v>401.02800000000002</v>
      </c>
      <c r="AT6842">
        <v>412.435</v>
      </c>
      <c r="AU6842">
        <v>428.64</v>
      </c>
      <c r="AV6842">
        <v>442.49200000000002</v>
      </c>
      <c r="AW6842">
        <v>452.72300000000001</v>
      </c>
      <c r="AX6842">
        <v>463.41699999999997</v>
      </c>
      <c r="AY6842">
        <v>475.00400000000002</v>
      </c>
      <c r="AZ6842">
        <v>487.536</v>
      </c>
      <c r="BA6842">
        <v>500.11700000000002</v>
      </c>
      <c r="BB6842">
        <v>512.95899999999995</v>
      </c>
      <c r="BC6842">
        <v>2017</v>
      </c>
    </row>
    <row r="6843" spans="1:55" x14ac:dyDescent="0.25">
      <c r="A6843">
        <v>576</v>
      </c>
      <c r="B6843" t="s">
        <v>1633</v>
      </c>
      <c r="C6843" t="s">
        <v>233</v>
      </c>
      <c r="D6843" t="s">
        <v>1634</v>
      </c>
      <c r="E6843" t="s">
        <v>227</v>
      </c>
      <c r="F6843" t="s">
        <v>234</v>
      </c>
      <c r="G6843" t="s">
        <v>235</v>
      </c>
      <c r="I6843" t="s">
        <v>236</v>
      </c>
      <c r="J6843">
        <v>10.026999999999999</v>
      </c>
      <c r="K6843">
        <v>10.683999999999999</v>
      </c>
      <c r="L6843">
        <v>7.1719999999999997</v>
      </c>
      <c r="M6843">
        <v>8.5399999999999991</v>
      </c>
      <c r="N6843">
        <v>8.8010000000000002</v>
      </c>
      <c r="O6843">
        <v>-0.68700000000000006</v>
      </c>
      <c r="P6843">
        <v>1.3280000000000001</v>
      </c>
      <c r="Q6843">
        <v>10.757</v>
      </c>
      <c r="R6843">
        <v>11.115</v>
      </c>
      <c r="S6843">
        <v>10.183</v>
      </c>
      <c r="T6843">
        <v>10.044</v>
      </c>
      <c r="U6843">
        <v>6.6870000000000003</v>
      </c>
      <c r="V6843">
        <v>7.0880000000000001</v>
      </c>
      <c r="W6843">
        <v>11.537000000000001</v>
      </c>
      <c r="X6843">
        <v>10.925000000000001</v>
      </c>
      <c r="Y6843">
        <v>7.0279999999999996</v>
      </c>
      <c r="Z6843">
        <v>7.532</v>
      </c>
      <c r="AA6843">
        <v>8.2910000000000004</v>
      </c>
      <c r="AB6843">
        <v>-2.2250000000000001</v>
      </c>
      <c r="AC6843">
        <v>6.0949999999999998</v>
      </c>
      <c r="AD6843">
        <v>8.8979999999999997</v>
      </c>
      <c r="AE6843">
        <v>-0.95199999999999996</v>
      </c>
      <c r="AF6843">
        <v>4.2119999999999997</v>
      </c>
      <c r="AG6843">
        <v>4.4349999999999996</v>
      </c>
      <c r="AH6843">
        <v>9.5489999999999995</v>
      </c>
      <c r="AI6843">
        <v>7.4889999999999999</v>
      </c>
      <c r="AJ6843">
        <v>8.86</v>
      </c>
      <c r="AK6843">
        <v>9.1120000000000001</v>
      </c>
      <c r="AL6843">
        <v>1.788</v>
      </c>
      <c r="AM6843">
        <v>-0.60299999999999998</v>
      </c>
      <c r="AN6843">
        <v>15.24</v>
      </c>
      <c r="AO6843">
        <v>6.516</v>
      </c>
      <c r="AP6843">
        <v>4.2709999999999999</v>
      </c>
      <c r="AQ6843">
        <v>4.952</v>
      </c>
      <c r="AR6843">
        <v>4.1159999999999997</v>
      </c>
      <c r="AS6843">
        <v>2.5049999999999999</v>
      </c>
      <c r="AT6843">
        <v>2.8439999999999999</v>
      </c>
      <c r="AU6843">
        <v>3.9289999999999998</v>
      </c>
      <c r="AV6843">
        <v>3.2309999999999999</v>
      </c>
      <c r="AW6843">
        <v>2.3119999999999998</v>
      </c>
      <c r="AX6843">
        <v>2.3620000000000001</v>
      </c>
      <c r="AY6843">
        <v>2.5</v>
      </c>
      <c r="AZ6843">
        <v>2.6379999999999999</v>
      </c>
      <c r="BA6843">
        <v>2.581</v>
      </c>
      <c r="BB6843">
        <v>2.5680000000000001</v>
      </c>
      <c r="BC6843">
        <v>2017</v>
      </c>
    </row>
    <row r="6844" spans="1:55" x14ac:dyDescent="0.25">
      <c r="A6844">
        <v>576</v>
      </c>
      <c r="B6844" t="s">
        <v>1633</v>
      </c>
      <c r="C6844" t="s">
        <v>237</v>
      </c>
      <c r="D6844" t="s">
        <v>1634</v>
      </c>
      <c r="E6844" t="s">
        <v>238</v>
      </c>
      <c r="F6844" t="s">
        <v>239</v>
      </c>
      <c r="G6844" t="s">
        <v>229</v>
      </c>
      <c r="H6844" t="s">
        <v>230</v>
      </c>
      <c r="I6844" t="s">
        <v>1635</v>
      </c>
      <c r="J6844">
        <v>25.863</v>
      </c>
      <c r="K6844">
        <v>30.344999999999999</v>
      </c>
      <c r="L6844">
        <v>33.97</v>
      </c>
      <c r="M6844">
        <v>38.039000000000001</v>
      </c>
      <c r="N6844">
        <v>41.701999999999998</v>
      </c>
      <c r="O6844">
        <v>40.823999999999998</v>
      </c>
      <c r="P6844">
        <v>40.853999999999999</v>
      </c>
      <c r="Q6844">
        <v>45.503</v>
      </c>
      <c r="R6844">
        <v>53.36</v>
      </c>
      <c r="S6844">
        <v>61.223999999999997</v>
      </c>
      <c r="T6844">
        <v>70.507000000000005</v>
      </c>
      <c r="U6844">
        <v>78.557000000000002</v>
      </c>
      <c r="V6844">
        <v>84.962999999999994</v>
      </c>
      <c r="W6844">
        <v>97.99</v>
      </c>
      <c r="X6844">
        <v>112.688</v>
      </c>
      <c r="Y6844">
        <v>124.575</v>
      </c>
      <c r="Z6844">
        <v>135.929</v>
      </c>
      <c r="AA6844">
        <v>148.72399999999999</v>
      </c>
      <c r="AB6844">
        <v>143.44</v>
      </c>
      <c r="AC6844">
        <v>146.25</v>
      </c>
      <c r="AD6844">
        <v>165.21799999999999</v>
      </c>
      <c r="AE6844">
        <v>159.97399999999999</v>
      </c>
      <c r="AF6844">
        <v>164.63</v>
      </c>
      <c r="AG6844">
        <v>168.99600000000001</v>
      </c>
      <c r="AH6844">
        <v>193.00200000000001</v>
      </c>
      <c r="AI6844">
        <v>212.07400000000001</v>
      </c>
      <c r="AJ6844">
        <v>234.83500000000001</v>
      </c>
      <c r="AK6844">
        <v>271.25</v>
      </c>
      <c r="AL6844">
        <v>271.98</v>
      </c>
      <c r="AM6844">
        <v>279.858</v>
      </c>
      <c r="AN6844">
        <v>322.36099999999999</v>
      </c>
      <c r="AO6844">
        <v>347.92899999999997</v>
      </c>
      <c r="AP6844">
        <v>364.41800000000001</v>
      </c>
      <c r="AQ6844">
        <v>381.84300000000002</v>
      </c>
      <c r="AR6844">
        <v>396.91699999999997</v>
      </c>
      <c r="AS6844">
        <v>421.04599999999999</v>
      </c>
      <c r="AT6844">
        <v>437.339</v>
      </c>
      <c r="AU6844">
        <v>464.928</v>
      </c>
      <c r="AV6844">
        <v>487.08800000000002</v>
      </c>
      <c r="AW6844">
        <v>504.53100000000001</v>
      </c>
      <c r="AX6844">
        <v>523.58000000000004</v>
      </c>
      <c r="AY6844">
        <v>543.93200000000002</v>
      </c>
      <c r="AZ6844">
        <v>565.92200000000003</v>
      </c>
      <c r="BA6844">
        <v>588.77300000000002</v>
      </c>
      <c r="BB6844">
        <v>612.62900000000002</v>
      </c>
      <c r="BC6844">
        <v>2017</v>
      </c>
    </row>
    <row r="6845" spans="1:55" x14ac:dyDescent="0.25">
      <c r="A6845">
        <v>576</v>
      </c>
      <c r="B6845" t="s">
        <v>1633</v>
      </c>
      <c r="C6845" t="s">
        <v>240</v>
      </c>
      <c r="D6845" t="s">
        <v>1634</v>
      </c>
      <c r="E6845" t="s">
        <v>238</v>
      </c>
      <c r="F6845" t="s">
        <v>241</v>
      </c>
      <c r="G6845" t="s">
        <v>242</v>
      </c>
      <c r="H6845" t="s">
        <v>230</v>
      </c>
      <c r="I6845" t="s">
        <v>243</v>
      </c>
      <c r="J6845">
        <v>12.079000000000001</v>
      </c>
      <c r="K6845">
        <v>14.363</v>
      </c>
      <c r="L6845">
        <v>15.874000000000001</v>
      </c>
      <c r="M6845">
        <v>18.001999999999999</v>
      </c>
      <c r="N6845">
        <v>19.55</v>
      </c>
      <c r="O6845">
        <v>18.555</v>
      </c>
      <c r="P6845">
        <v>18.763000000000002</v>
      </c>
      <c r="Q6845">
        <v>21.606000000000002</v>
      </c>
      <c r="R6845">
        <v>26.515000000000001</v>
      </c>
      <c r="S6845">
        <v>31.393000000000001</v>
      </c>
      <c r="T6845">
        <v>38.9</v>
      </c>
      <c r="U6845">
        <v>45.472999999999999</v>
      </c>
      <c r="V6845">
        <v>52.156999999999996</v>
      </c>
      <c r="W6845">
        <v>60.645000000000003</v>
      </c>
      <c r="X6845">
        <v>73.775999999999996</v>
      </c>
      <c r="Y6845">
        <v>87.891999999999996</v>
      </c>
      <c r="Z6845">
        <v>96.400999999999996</v>
      </c>
      <c r="AA6845">
        <v>100.164</v>
      </c>
      <c r="AB6845">
        <v>85.707999999999998</v>
      </c>
      <c r="AC6845">
        <v>86.284999999999997</v>
      </c>
      <c r="AD6845">
        <v>95.835999999999999</v>
      </c>
      <c r="AE6845">
        <v>89.284999999999997</v>
      </c>
      <c r="AF6845">
        <v>91.941999999999993</v>
      </c>
      <c r="AG6845">
        <v>97.001999999999995</v>
      </c>
      <c r="AH6845">
        <v>114.187</v>
      </c>
      <c r="AI6845">
        <v>127.41800000000001</v>
      </c>
      <c r="AJ6845">
        <v>147.79400000000001</v>
      </c>
      <c r="AK6845">
        <v>179.98099999999999</v>
      </c>
      <c r="AL6845">
        <v>192.23099999999999</v>
      </c>
      <c r="AM6845">
        <v>192.40600000000001</v>
      </c>
      <c r="AN6845">
        <v>236.42</v>
      </c>
      <c r="AO6845">
        <v>276.62200000000001</v>
      </c>
      <c r="AP6845">
        <v>291.61</v>
      </c>
      <c r="AQ6845">
        <v>305.15699999999998</v>
      </c>
      <c r="AR6845">
        <v>313.26</v>
      </c>
      <c r="AS6845">
        <v>306.25400000000002</v>
      </c>
      <c r="AT6845">
        <v>316.55799999999999</v>
      </c>
      <c r="AU6845">
        <v>336.67899999999997</v>
      </c>
      <c r="AV6845">
        <v>361.10899999999998</v>
      </c>
      <c r="AW6845">
        <v>372.80700000000002</v>
      </c>
      <c r="AX6845">
        <v>391.875</v>
      </c>
      <c r="AY6845">
        <v>410.863</v>
      </c>
      <c r="AZ6845">
        <v>431.77100000000002</v>
      </c>
      <c r="BA6845">
        <v>453.86700000000002</v>
      </c>
      <c r="BB6845">
        <v>477.19299999999998</v>
      </c>
      <c r="BC6845">
        <v>2017</v>
      </c>
    </row>
    <row r="6846" spans="1:55" x14ac:dyDescent="0.25">
      <c r="A6846">
        <v>576</v>
      </c>
      <c r="B6846" t="s">
        <v>1633</v>
      </c>
      <c r="C6846" t="s">
        <v>244</v>
      </c>
      <c r="D6846" t="s">
        <v>1634</v>
      </c>
      <c r="E6846" t="s">
        <v>238</v>
      </c>
      <c r="F6846" t="s">
        <v>245</v>
      </c>
      <c r="G6846" t="s">
        <v>246</v>
      </c>
      <c r="H6846" t="s">
        <v>230</v>
      </c>
      <c r="I6846" t="s">
        <v>243</v>
      </c>
      <c r="J6846">
        <v>21.452000000000002</v>
      </c>
      <c r="K6846">
        <v>25.99</v>
      </c>
      <c r="L6846">
        <v>29.574999999999999</v>
      </c>
      <c r="M6846">
        <v>33.357999999999997</v>
      </c>
      <c r="N6846">
        <v>37.603000000000002</v>
      </c>
      <c r="O6846">
        <v>38.526000000000003</v>
      </c>
      <c r="P6846">
        <v>39.823999999999998</v>
      </c>
      <c r="Q6846">
        <v>45.198</v>
      </c>
      <c r="R6846">
        <v>51.993000000000002</v>
      </c>
      <c r="S6846">
        <v>59.533999999999999</v>
      </c>
      <c r="T6846">
        <v>67.965999999999994</v>
      </c>
      <c r="U6846">
        <v>74.962999999999994</v>
      </c>
      <c r="V6846">
        <v>82.105999999999995</v>
      </c>
      <c r="W6846">
        <v>93.748000000000005</v>
      </c>
      <c r="X6846">
        <v>106.211</v>
      </c>
      <c r="Y6846">
        <v>116.059</v>
      </c>
      <c r="Z6846">
        <v>127.086</v>
      </c>
      <c r="AA6846">
        <v>139.99600000000001</v>
      </c>
      <c r="AB6846">
        <v>138.42099999999999</v>
      </c>
      <c r="AC6846">
        <v>148.97900000000001</v>
      </c>
      <c r="AD6846">
        <v>165.86099999999999</v>
      </c>
      <c r="AE6846">
        <v>167.88399999999999</v>
      </c>
      <c r="AF6846">
        <v>177.72300000000001</v>
      </c>
      <c r="AG6846">
        <v>189.05199999999999</v>
      </c>
      <c r="AH6846">
        <v>212.68100000000001</v>
      </c>
      <c r="AI6846">
        <v>235.72900000000001</v>
      </c>
      <c r="AJ6846">
        <v>264.38200000000001</v>
      </c>
      <c r="AK6846">
        <v>296.221</v>
      </c>
      <c r="AL6846">
        <v>307.38</v>
      </c>
      <c r="AM6846">
        <v>307.85500000000002</v>
      </c>
      <c r="AN6846">
        <v>358.90699999999998</v>
      </c>
      <c r="AO6846">
        <v>390.28</v>
      </c>
      <c r="AP6846">
        <v>414.75400000000002</v>
      </c>
      <c r="AQ6846">
        <v>442.93099999999998</v>
      </c>
      <c r="AR6846">
        <v>469.887</v>
      </c>
      <c r="AS6846">
        <v>486.80900000000003</v>
      </c>
      <c r="AT6846">
        <v>506.12799999999999</v>
      </c>
      <c r="AU6846">
        <v>536.01400000000001</v>
      </c>
      <c r="AV6846">
        <v>565.81100000000004</v>
      </c>
      <c r="AW6846">
        <v>589.18700000000001</v>
      </c>
      <c r="AX6846">
        <v>615.69799999999998</v>
      </c>
      <c r="AY6846">
        <v>644.21299999999997</v>
      </c>
      <c r="AZ6846">
        <v>674.89099999999996</v>
      </c>
      <c r="BA6846">
        <v>706.654</v>
      </c>
      <c r="BB6846">
        <v>739.96699999999998</v>
      </c>
      <c r="BC6846">
        <v>2017</v>
      </c>
    </row>
    <row r="6847" spans="1:55" x14ac:dyDescent="0.25">
      <c r="A6847">
        <v>576</v>
      </c>
      <c r="B6847" t="s">
        <v>1633</v>
      </c>
      <c r="C6847" t="s">
        <v>247</v>
      </c>
      <c r="D6847" t="s">
        <v>1634</v>
      </c>
      <c r="E6847" t="s">
        <v>248</v>
      </c>
      <c r="F6847" t="s">
        <v>249</v>
      </c>
      <c r="G6847" t="s">
        <v>250</v>
      </c>
      <c r="I6847" t="s">
        <v>251</v>
      </c>
      <c r="J6847">
        <v>59.042000000000002</v>
      </c>
      <c r="K6847">
        <v>62.585000000000001</v>
      </c>
      <c r="L6847">
        <v>65.373000000000005</v>
      </c>
      <c r="M6847">
        <v>67.444000000000003</v>
      </c>
      <c r="N6847">
        <v>67.957999999999998</v>
      </c>
      <c r="O6847">
        <v>66.986999999999995</v>
      </c>
      <c r="P6847">
        <v>66.159000000000006</v>
      </c>
      <c r="Q6847">
        <v>66.528999999999996</v>
      </c>
      <c r="R6847">
        <v>70.213999999999999</v>
      </c>
      <c r="S6847">
        <v>73.116</v>
      </c>
      <c r="T6847">
        <v>76.516999999999996</v>
      </c>
      <c r="U6847">
        <v>79.909000000000006</v>
      </c>
      <c r="V6847">
        <v>80.704999999999998</v>
      </c>
      <c r="W6847">
        <v>83.450999999999993</v>
      </c>
      <c r="X6847">
        <v>86.516000000000005</v>
      </c>
      <c r="Y6847">
        <v>89.361999999999995</v>
      </c>
      <c r="Z6847">
        <v>90.677000000000007</v>
      </c>
      <c r="AA6847">
        <v>91.616</v>
      </c>
      <c r="AB6847">
        <v>90.372</v>
      </c>
      <c r="AC6847">
        <v>86.849000000000004</v>
      </c>
      <c r="AD6847">
        <v>90.096000000000004</v>
      </c>
      <c r="AE6847">
        <v>88.075999999999993</v>
      </c>
      <c r="AF6847">
        <v>86.975999999999999</v>
      </c>
      <c r="AG6847">
        <v>85.491</v>
      </c>
      <c r="AH6847">
        <v>89.123999999999995</v>
      </c>
      <c r="AI6847">
        <v>91.108000000000004</v>
      </c>
      <c r="AJ6847">
        <v>92.674999999999997</v>
      </c>
      <c r="AK6847">
        <v>98.106999999999999</v>
      </c>
      <c r="AL6847">
        <v>96.643000000000001</v>
      </c>
      <c r="AM6847">
        <v>100.04600000000001</v>
      </c>
      <c r="AN6847">
        <v>100</v>
      </c>
      <c r="AO6847">
        <v>101.32899999999999</v>
      </c>
      <c r="AP6847">
        <v>101.78400000000001</v>
      </c>
      <c r="AQ6847">
        <v>101.61799999999999</v>
      </c>
      <c r="AR6847">
        <v>101.45399999999999</v>
      </c>
      <c r="AS6847">
        <v>104.992</v>
      </c>
      <c r="AT6847">
        <v>106.038</v>
      </c>
      <c r="AU6847">
        <v>108.46599999999999</v>
      </c>
      <c r="AV6847">
        <v>110.078</v>
      </c>
      <c r="AW6847">
        <v>111.444</v>
      </c>
      <c r="AX6847">
        <v>112.983</v>
      </c>
      <c r="AY6847">
        <v>114.511</v>
      </c>
      <c r="AZ6847">
        <v>116.078</v>
      </c>
      <c r="BA6847">
        <v>117.727</v>
      </c>
      <c r="BB6847">
        <v>119.431</v>
      </c>
      <c r="BC6847">
        <v>2017</v>
      </c>
    </row>
    <row r="6848" spans="1:55" x14ac:dyDescent="0.25">
      <c r="A6848">
        <v>576</v>
      </c>
      <c r="B6848" t="s">
        <v>1633</v>
      </c>
      <c r="C6848" t="s">
        <v>252</v>
      </c>
      <c r="D6848" t="s">
        <v>1634</v>
      </c>
      <c r="E6848" t="s">
        <v>253</v>
      </c>
      <c r="F6848" t="s">
        <v>254</v>
      </c>
      <c r="G6848" t="s">
        <v>229</v>
      </c>
      <c r="H6848" t="s">
        <v>220</v>
      </c>
      <c r="I6848" t="s">
        <v>255</v>
      </c>
      <c r="J6848" s="52">
        <v>18146.810000000001</v>
      </c>
      <c r="K6848" s="52">
        <v>19142.78</v>
      </c>
      <c r="L6848" s="52">
        <v>19634.900000000001</v>
      </c>
      <c r="M6848" s="52">
        <v>21036.82</v>
      </c>
      <c r="N6848" s="52">
        <v>22459.599999999999</v>
      </c>
      <c r="O6848" s="52">
        <v>22274.84</v>
      </c>
      <c r="P6848" s="52">
        <v>22591.9</v>
      </c>
      <c r="Q6848" s="52">
        <v>24648.61</v>
      </c>
      <c r="R6848" s="52">
        <v>26702.04</v>
      </c>
      <c r="S6848" s="52">
        <v>28569.99</v>
      </c>
      <c r="T6848" s="52">
        <v>30240.37</v>
      </c>
      <c r="U6848" s="52">
        <v>31357.48</v>
      </c>
      <c r="V6848" s="52">
        <v>32586.15</v>
      </c>
      <c r="W6848" s="52">
        <v>35437.79</v>
      </c>
      <c r="X6848" s="52">
        <v>38095.69</v>
      </c>
      <c r="Y6848" s="52">
        <v>39553.089999999997</v>
      </c>
      <c r="Z6848" s="52">
        <v>40838.22</v>
      </c>
      <c r="AA6848" s="52">
        <v>42764.01</v>
      </c>
      <c r="AB6848" s="52">
        <v>40415.81</v>
      </c>
      <c r="AC6848" s="52">
        <v>42537.94</v>
      </c>
      <c r="AD6848" s="52">
        <v>45527.35</v>
      </c>
      <c r="AE6848" s="52">
        <v>43893.71</v>
      </c>
      <c r="AF6848" s="52">
        <v>45326.81</v>
      </c>
      <c r="AG6848" s="52">
        <v>48040.38</v>
      </c>
      <c r="AH6848" s="52">
        <v>51973.09</v>
      </c>
      <c r="AI6848" s="52">
        <v>54567.63</v>
      </c>
      <c r="AJ6848" s="52">
        <v>57572.28</v>
      </c>
      <c r="AK6848" s="52">
        <v>60254.75</v>
      </c>
      <c r="AL6848" s="52">
        <v>58153.41</v>
      </c>
      <c r="AM6848" s="52">
        <v>56085.25</v>
      </c>
      <c r="AN6848" s="52">
        <v>63497.760000000002</v>
      </c>
      <c r="AO6848" s="52">
        <v>66239.87</v>
      </c>
      <c r="AP6848" s="52">
        <v>67394.91</v>
      </c>
      <c r="AQ6848" s="52">
        <v>69596.41</v>
      </c>
      <c r="AR6848" s="52">
        <v>71526.080000000002</v>
      </c>
      <c r="AS6848" s="52">
        <v>72453.13</v>
      </c>
      <c r="AT6848" s="52">
        <v>73553.45</v>
      </c>
      <c r="AU6848" s="52">
        <v>76375.740000000005</v>
      </c>
      <c r="AV6848" s="52">
        <v>78474.36</v>
      </c>
      <c r="AW6848" s="52">
        <v>79695.009999999995</v>
      </c>
      <c r="AX6848" s="52">
        <v>80990.789999999994</v>
      </c>
      <c r="AY6848" s="52">
        <v>82405.48</v>
      </c>
      <c r="AZ6848" s="52">
        <v>83959.64</v>
      </c>
      <c r="BA6848" s="52">
        <v>85492.52</v>
      </c>
      <c r="BB6848" s="52">
        <v>87038.13</v>
      </c>
      <c r="BC6848">
        <v>2017</v>
      </c>
    </row>
    <row r="6849" spans="1:55" x14ac:dyDescent="0.25">
      <c r="A6849">
        <v>576</v>
      </c>
      <c r="B6849" t="s">
        <v>1633</v>
      </c>
      <c r="C6849" t="s">
        <v>256</v>
      </c>
      <c r="D6849" t="s">
        <v>1634</v>
      </c>
      <c r="E6849" t="s">
        <v>253</v>
      </c>
      <c r="F6849" t="s">
        <v>257</v>
      </c>
      <c r="G6849" t="s">
        <v>258</v>
      </c>
      <c r="H6849" t="s">
        <v>220</v>
      </c>
      <c r="I6849" t="s">
        <v>255</v>
      </c>
      <c r="J6849" s="52">
        <v>20626.169999999998</v>
      </c>
      <c r="K6849" s="52">
        <v>21758.21</v>
      </c>
      <c r="L6849" s="52">
        <v>22317.57</v>
      </c>
      <c r="M6849" s="52">
        <v>23911.03</v>
      </c>
      <c r="N6849" s="52">
        <v>25528.21</v>
      </c>
      <c r="O6849" s="52">
        <v>25318.2</v>
      </c>
      <c r="P6849" s="52">
        <v>25678.58</v>
      </c>
      <c r="Q6849" s="52">
        <v>28016.3</v>
      </c>
      <c r="R6849" s="52">
        <v>30350.28</v>
      </c>
      <c r="S6849" s="52">
        <v>32473.439999999999</v>
      </c>
      <c r="T6849" s="52">
        <v>34372.04</v>
      </c>
      <c r="U6849" s="52">
        <v>35641.78</v>
      </c>
      <c r="V6849" s="52">
        <v>37038.32</v>
      </c>
      <c r="W6849" s="52">
        <v>40279.58</v>
      </c>
      <c r="X6849" s="52">
        <v>43300.62</v>
      </c>
      <c r="Y6849" s="52">
        <v>44957.14</v>
      </c>
      <c r="Z6849" s="52">
        <v>46417.85</v>
      </c>
      <c r="AA6849" s="52">
        <v>48606.76</v>
      </c>
      <c r="AB6849" s="52">
        <v>45937.73</v>
      </c>
      <c r="AC6849" s="52">
        <v>48349.79</v>
      </c>
      <c r="AD6849" s="52">
        <v>51747.64</v>
      </c>
      <c r="AE6849" s="52">
        <v>49890.81</v>
      </c>
      <c r="AF6849" s="52">
        <v>51519.71</v>
      </c>
      <c r="AG6849" s="52">
        <v>54604.02</v>
      </c>
      <c r="AH6849" s="52">
        <v>59074.05</v>
      </c>
      <c r="AI6849" s="52">
        <v>62023.07</v>
      </c>
      <c r="AJ6849" s="52">
        <v>65438.239999999998</v>
      </c>
      <c r="AK6849" s="52">
        <v>68487.22</v>
      </c>
      <c r="AL6849" s="52">
        <v>66098.78</v>
      </c>
      <c r="AM6849" s="52">
        <v>63748.05</v>
      </c>
      <c r="AN6849" s="52">
        <v>72173.31</v>
      </c>
      <c r="AO6849" s="52">
        <v>75290.06</v>
      </c>
      <c r="AP6849" s="52">
        <v>76602.92</v>
      </c>
      <c r="AQ6849" s="52">
        <v>79105.210000000006</v>
      </c>
      <c r="AR6849" s="52">
        <v>81298.52</v>
      </c>
      <c r="AS6849" s="52">
        <v>82352.23</v>
      </c>
      <c r="AT6849" s="52">
        <v>83602.880000000005</v>
      </c>
      <c r="AU6849" s="52">
        <v>86810.78</v>
      </c>
      <c r="AV6849" s="52">
        <v>89196.13</v>
      </c>
      <c r="AW6849" s="52">
        <v>90583.55</v>
      </c>
      <c r="AX6849" s="52">
        <v>92056.37</v>
      </c>
      <c r="AY6849" s="52">
        <v>93664.35</v>
      </c>
      <c r="AZ6849" s="52">
        <v>95430.85</v>
      </c>
      <c r="BA6849" s="52">
        <v>97173.16</v>
      </c>
      <c r="BB6849" s="52">
        <v>98929.95</v>
      </c>
      <c r="BC6849">
        <v>2017</v>
      </c>
    </row>
    <row r="6850" spans="1:55" x14ac:dyDescent="0.25">
      <c r="A6850">
        <v>576</v>
      </c>
      <c r="B6850" t="s">
        <v>1633</v>
      </c>
      <c r="C6850" t="s">
        <v>259</v>
      </c>
      <c r="D6850" t="s">
        <v>1634</v>
      </c>
      <c r="E6850" t="s">
        <v>260</v>
      </c>
      <c r="F6850" t="s">
        <v>261</v>
      </c>
      <c r="G6850" t="s">
        <v>229</v>
      </c>
      <c r="H6850" t="s">
        <v>220</v>
      </c>
      <c r="I6850" t="s">
        <v>262</v>
      </c>
      <c r="J6850" s="52">
        <v>10714.16</v>
      </c>
      <c r="K6850" s="52">
        <v>11980.53</v>
      </c>
      <c r="L6850" s="52">
        <v>12835.91</v>
      </c>
      <c r="M6850" s="52">
        <v>14188.08</v>
      </c>
      <c r="N6850" s="52">
        <v>15263.04</v>
      </c>
      <c r="O6850" s="52">
        <v>14921.25</v>
      </c>
      <c r="P6850" s="52">
        <v>14946.48</v>
      </c>
      <c r="Q6850" s="52">
        <v>16398.54</v>
      </c>
      <c r="R6850" s="52">
        <v>18748.48</v>
      </c>
      <c r="S6850" s="52">
        <v>20889.28</v>
      </c>
      <c r="T6850" s="52">
        <v>23138.91</v>
      </c>
      <c r="U6850" s="52">
        <v>25057.42</v>
      </c>
      <c r="V6850" s="52">
        <v>26298.59</v>
      </c>
      <c r="W6850" s="52">
        <v>29573.07</v>
      </c>
      <c r="X6850" s="52">
        <v>32958.94</v>
      </c>
      <c r="Y6850" s="52">
        <v>35345.46</v>
      </c>
      <c r="Z6850" s="52">
        <v>37030.85</v>
      </c>
      <c r="AA6850" s="52">
        <v>39178.61</v>
      </c>
      <c r="AB6850" s="52">
        <v>36524.71</v>
      </c>
      <c r="AC6850" s="52">
        <v>36943.71</v>
      </c>
      <c r="AD6850" s="52">
        <v>41018.46</v>
      </c>
      <c r="AE6850" s="52">
        <v>38659.65</v>
      </c>
      <c r="AF6850" s="52">
        <v>39423.339999999997</v>
      </c>
      <c r="AG6850" s="52">
        <v>41069.980000000003</v>
      </c>
      <c r="AH6850" s="52">
        <v>46320.39</v>
      </c>
      <c r="AI6850" s="52">
        <v>49715.39</v>
      </c>
      <c r="AJ6850" s="52">
        <v>53355.040000000001</v>
      </c>
      <c r="AK6850" s="52">
        <v>59113.86</v>
      </c>
      <c r="AL6850" s="52">
        <v>56201.31</v>
      </c>
      <c r="AM6850" s="52">
        <v>56111.06</v>
      </c>
      <c r="AN6850" s="52">
        <v>63497.760000000002</v>
      </c>
      <c r="AO6850" s="52">
        <v>67119.88</v>
      </c>
      <c r="AP6850" s="52">
        <v>68597.070000000007</v>
      </c>
      <c r="AQ6850" s="52">
        <v>70722.66</v>
      </c>
      <c r="AR6850" s="52">
        <v>72566.13</v>
      </c>
      <c r="AS6850" s="52">
        <v>76069.77</v>
      </c>
      <c r="AT6850" s="52">
        <v>77994.83</v>
      </c>
      <c r="AU6850" s="52">
        <v>82841.649999999994</v>
      </c>
      <c r="AV6850" s="52">
        <v>86383.31</v>
      </c>
      <c r="AW6850" s="52">
        <v>88815.01</v>
      </c>
      <c r="AX6850" s="52">
        <v>91505.47</v>
      </c>
      <c r="AY6850" s="52">
        <v>94363.26</v>
      </c>
      <c r="AZ6850" s="52">
        <v>97458.57</v>
      </c>
      <c r="BA6850" s="52">
        <v>100647.74</v>
      </c>
      <c r="BB6850" s="52">
        <v>103950.08</v>
      </c>
      <c r="BC6850">
        <v>2017</v>
      </c>
    </row>
    <row r="6851" spans="1:55" x14ac:dyDescent="0.25">
      <c r="A6851">
        <v>576</v>
      </c>
      <c r="B6851" t="s">
        <v>1633</v>
      </c>
      <c r="C6851" t="s">
        <v>263</v>
      </c>
      <c r="D6851" t="s">
        <v>1634</v>
      </c>
      <c r="E6851" t="s">
        <v>260</v>
      </c>
      <c r="F6851" t="s">
        <v>264</v>
      </c>
      <c r="G6851" t="s">
        <v>242</v>
      </c>
      <c r="H6851" t="s">
        <v>220</v>
      </c>
      <c r="I6851" t="s">
        <v>262</v>
      </c>
      <c r="J6851" s="52">
        <v>5003.79</v>
      </c>
      <c r="K6851" s="52">
        <v>5670.74</v>
      </c>
      <c r="L6851" s="52">
        <v>5998.02</v>
      </c>
      <c r="M6851" s="52">
        <v>6714.5</v>
      </c>
      <c r="N6851" s="52">
        <v>7155.39</v>
      </c>
      <c r="O6851" s="52">
        <v>6781.92</v>
      </c>
      <c r="P6851" s="52">
        <v>6864.32</v>
      </c>
      <c r="Q6851" s="52">
        <v>7786.65</v>
      </c>
      <c r="R6851" s="52">
        <v>9316.36</v>
      </c>
      <c r="S6851" s="52">
        <v>10711.03</v>
      </c>
      <c r="T6851" s="52">
        <v>12766.06</v>
      </c>
      <c r="U6851" s="52">
        <v>14504.6</v>
      </c>
      <c r="V6851" s="52">
        <v>16144.34</v>
      </c>
      <c r="W6851" s="52">
        <v>18302.53</v>
      </c>
      <c r="X6851" s="52">
        <v>21577.84</v>
      </c>
      <c r="Y6851" s="52">
        <v>24937.27</v>
      </c>
      <c r="Z6851" s="52">
        <v>26262.26</v>
      </c>
      <c r="AA6851" s="52">
        <v>26386.35</v>
      </c>
      <c r="AB6851" s="52">
        <v>21824.01</v>
      </c>
      <c r="AC6851" s="52">
        <v>21796.25</v>
      </c>
      <c r="AD6851" s="52">
        <v>23793.11</v>
      </c>
      <c r="AE6851" s="52">
        <v>21576.81</v>
      </c>
      <c r="AF6851" s="52">
        <v>22016.98</v>
      </c>
      <c r="AG6851" s="52">
        <v>23573.85</v>
      </c>
      <c r="AH6851" s="52">
        <v>27404.81</v>
      </c>
      <c r="AI6851" s="52">
        <v>29869.9</v>
      </c>
      <c r="AJ6851" s="52">
        <v>33579.160000000003</v>
      </c>
      <c r="AK6851" s="52">
        <v>39223.54</v>
      </c>
      <c r="AL6851" s="52">
        <v>39722.15</v>
      </c>
      <c r="AM6851" s="52">
        <v>38577.17</v>
      </c>
      <c r="AN6851" s="52">
        <v>46569.4</v>
      </c>
      <c r="AO6851" s="52">
        <v>53363.94</v>
      </c>
      <c r="AP6851" s="52">
        <v>54891.87</v>
      </c>
      <c r="AQ6851" s="52">
        <v>56519.35</v>
      </c>
      <c r="AR6851" s="52">
        <v>57271.72</v>
      </c>
      <c r="AS6851" s="52">
        <v>55330.51</v>
      </c>
      <c r="AT6851" s="52">
        <v>56454.74</v>
      </c>
      <c r="AU6851" s="52">
        <v>59990.06</v>
      </c>
      <c r="AV6851" s="52">
        <v>64041.42</v>
      </c>
      <c r="AW6851" s="52">
        <v>65627.039999999994</v>
      </c>
      <c r="AX6851" s="52">
        <v>68487.460000000006</v>
      </c>
      <c r="AY6851" s="52">
        <v>71278.12</v>
      </c>
      <c r="AZ6851" s="52">
        <v>74356.17</v>
      </c>
      <c r="BA6851" s="52">
        <v>77586.3</v>
      </c>
      <c r="BB6851" s="52">
        <v>80969.52</v>
      </c>
      <c r="BC6851">
        <v>2017</v>
      </c>
    </row>
    <row r="6852" spans="1:55" x14ac:dyDescent="0.25">
      <c r="A6852">
        <v>576</v>
      </c>
      <c r="B6852" t="s">
        <v>1633</v>
      </c>
      <c r="C6852" t="s">
        <v>265</v>
      </c>
      <c r="D6852" t="s">
        <v>1634</v>
      </c>
      <c r="E6852" t="s">
        <v>260</v>
      </c>
      <c r="F6852" t="s">
        <v>266</v>
      </c>
      <c r="G6852" t="s">
        <v>246</v>
      </c>
      <c r="H6852" t="s">
        <v>220</v>
      </c>
      <c r="I6852" t="s">
        <v>262</v>
      </c>
      <c r="J6852" s="52">
        <v>8886.58</v>
      </c>
      <c r="K6852" s="52">
        <v>10261.209999999999</v>
      </c>
      <c r="L6852" s="52">
        <v>11175.31</v>
      </c>
      <c r="M6852" s="52">
        <v>12442.14</v>
      </c>
      <c r="N6852" s="52">
        <v>13762.97</v>
      </c>
      <c r="O6852" s="52">
        <v>14081.47</v>
      </c>
      <c r="P6852" s="52">
        <v>14569.43</v>
      </c>
      <c r="Q6852" s="52">
        <v>16288.95</v>
      </c>
      <c r="R6852" s="52">
        <v>18268.240000000002</v>
      </c>
      <c r="S6852" s="52">
        <v>20312.560000000001</v>
      </c>
      <c r="T6852" s="52">
        <v>22304.799999999999</v>
      </c>
      <c r="U6852" s="52">
        <v>23911.01</v>
      </c>
      <c r="V6852" s="52">
        <v>25414.2</v>
      </c>
      <c r="W6852" s="52">
        <v>28293.05</v>
      </c>
      <c r="X6852" s="52">
        <v>31064.52</v>
      </c>
      <c r="Y6852" s="52">
        <v>32929.21</v>
      </c>
      <c r="Z6852" s="52">
        <v>34621.67</v>
      </c>
      <c r="AA6852" s="52">
        <v>36879.49</v>
      </c>
      <c r="AB6852" s="52">
        <v>35246.730000000003</v>
      </c>
      <c r="AC6852" s="52">
        <v>37633.120000000003</v>
      </c>
      <c r="AD6852" s="52">
        <v>41178.17</v>
      </c>
      <c r="AE6852" s="52">
        <v>40571.29</v>
      </c>
      <c r="AF6852" s="52">
        <v>42558.75</v>
      </c>
      <c r="AG6852" s="52">
        <v>45944.22</v>
      </c>
      <c r="AH6852" s="52">
        <v>51043.47</v>
      </c>
      <c r="AI6852" s="52">
        <v>55260.81</v>
      </c>
      <c r="AJ6852" s="52">
        <v>60068.13</v>
      </c>
      <c r="AK6852" s="52">
        <v>64555.79</v>
      </c>
      <c r="AL6852" s="52">
        <v>63516.24</v>
      </c>
      <c r="AM6852" s="52">
        <v>61724.39</v>
      </c>
      <c r="AN6852" s="52">
        <v>70696.490000000005</v>
      </c>
      <c r="AO6852" s="52">
        <v>75290.06</v>
      </c>
      <c r="AP6852" s="52">
        <v>78072.240000000005</v>
      </c>
      <c r="AQ6852" s="52">
        <v>82036.990000000005</v>
      </c>
      <c r="AR6852" s="52">
        <v>85906.87</v>
      </c>
      <c r="AS6852" s="52">
        <v>87950.95</v>
      </c>
      <c r="AT6852" s="52">
        <v>90262.61</v>
      </c>
      <c r="AU6852" s="52">
        <v>95507.83</v>
      </c>
      <c r="AV6852" s="52">
        <v>100344.68</v>
      </c>
      <c r="AW6852" s="52">
        <v>103717.47</v>
      </c>
      <c r="AX6852" s="52">
        <v>107604.84</v>
      </c>
      <c r="AY6852" s="52">
        <v>111760.41</v>
      </c>
      <c r="AZ6852" s="52">
        <v>116224.44</v>
      </c>
      <c r="BA6852" s="52">
        <v>120798.89</v>
      </c>
      <c r="BB6852" s="52">
        <v>125556.58</v>
      </c>
      <c r="BC6852">
        <v>2017</v>
      </c>
    </row>
    <row r="6853" spans="1:55" x14ac:dyDescent="0.25">
      <c r="A6853">
        <v>576</v>
      </c>
      <c r="B6853" t="s">
        <v>1633</v>
      </c>
      <c r="C6853" t="s">
        <v>267</v>
      </c>
      <c r="D6853" t="s">
        <v>1634</v>
      </c>
      <c r="E6853" t="s">
        <v>268</v>
      </c>
      <c r="F6853" t="s">
        <v>269</v>
      </c>
      <c r="G6853" t="s">
        <v>270</v>
      </c>
    </row>
    <row r="6854" spans="1:55" x14ac:dyDescent="0.25">
      <c r="A6854">
        <v>576</v>
      </c>
      <c r="B6854" t="s">
        <v>1633</v>
      </c>
      <c r="C6854" t="s">
        <v>271</v>
      </c>
      <c r="D6854" t="s">
        <v>1634</v>
      </c>
      <c r="E6854" t="s">
        <v>272</v>
      </c>
      <c r="F6854" t="s">
        <v>273</v>
      </c>
      <c r="G6854" t="s">
        <v>274</v>
      </c>
      <c r="I6854" t="s">
        <v>243</v>
      </c>
      <c r="J6854">
        <v>0.16200000000000001</v>
      </c>
      <c r="K6854">
        <v>0.17599999999999999</v>
      </c>
      <c r="L6854">
        <v>0.188</v>
      </c>
      <c r="M6854">
        <v>0.19900000000000001</v>
      </c>
      <c r="N6854">
        <v>0.20799999999999999</v>
      </c>
      <c r="O6854">
        <v>0.19900000000000001</v>
      </c>
      <c r="P6854">
        <v>0.19500000000000001</v>
      </c>
      <c r="Q6854">
        <v>0.20799999999999999</v>
      </c>
      <c r="R6854">
        <v>0.221</v>
      </c>
      <c r="S6854">
        <v>0.23499999999999999</v>
      </c>
      <c r="T6854">
        <v>0.248</v>
      </c>
      <c r="U6854">
        <v>0.25900000000000001</v>
      </c>
      <c r="V6854">
        <v>0.249</v>
      </c>
      <c r="W6854">
        <v>0.27200000000000002</v>
      </c>
      <c r="X6854">
        <v>0.29299999999999998</v>
      </c>
      <c r="Y6854">
        <v>0.30299999999999999</v>
      </c>
      <c r="Z6854">
        <v>0.314</v>
      </c>
      <c r="AA6854">
        <v>0.32600000000000001</v>
      </c>
      <c r="AB6854">
        <v>0.311</v>
      </c>
      <c r="AC6854">
        <v>0.31900000000000001</v>
      </c>
      <c r="AD6854">
        <v>0.33100000000000002</v>
      </c>
      <c r="AE6854">
        <v>0.32</v>
      </c>
      <c r="AF6854">
        <v>0.32400000000000001</v>
      </c>
      <c r="AG6854">
        <v>0.32500000000000001</v>
      </c>
      <c r="AH6854">
        <v>0.33900000000000002</v>
      </c>
      <c r="AI6854">
        <v>0.34699999999999998</v>
      </c>
      <c r="AJ6854">
        <v>0.35899999999999999</v>
      </c>
      <c r="AK6854">
        <v>0.371</v>
      </c>
      <c r="AL6854">
        <v>0.36699999999999999</v>
      </c>
      <c r="AM6854">
        <v>0.36699999999999999</v>
      </c>
      <c r="AN6854">
        <v>0.40100000000000002</v>
      </c>
      <c r="AO6854">
        <v>0.41099999999999998</v>
      </c>
      <c r="AP6854">
        <v>0.41499999999999998</v>
      </c>
      <c r="AQ6854">
        <v>0.42099999999999999</v>
      </c>
      <c r="AR6854">
        <v>0.42399999999999999</v>
      </c>
      <c r="AS6854">
        <v>0.42099999999999999</v>
      </c>
      <c r="AT6854">
        <v>0.41899999999999998</v>
      </c>
      <c r="AU6854">
        <v>0.42</v>
      </c>
      <c r="AV6854">
        <v>0.41899999999999998</v>
      </c>
      <c r="AW6854">
        <v>0.41499999999999998</v>
      </c>
      <c r="AX6854">
        <v>0.41</v>
      </c>
      <c r="AY6854">
        <v>0.40600000000000003</v>
      </c>
      <c r="AZ6854">
        <v>0.40200000000000002</v>
      </c>
      <c r="BA6854">
        <v>0.39800000000000002</v>
      </c>
      <c r="BB6854">
        <v>0.39400000000000002</v>
      </c>
      <c r="BC6854">
        <v>2017</v>
      </c>
    </row>
    <row r="6855" spans="1:55" x14ac:dyDescent="0.25">
      <c r="A6855">
        <v>576</v>
      </c>
      <c r="B6855" t="s">
        <v>1633</v>
      </c>
      <c r="C6855" t="s">
        <v>275</v>
      </c>
      <c r="D6855" t="s">
        <v>1634</v>
      </c>
      <c r="E6855" t="s">
        <v>276</v>
      </c>
      <c r="F6855" t="s">
        <v>277</v>
      </c>
      <c r="G6855" t="s">
        <v>278</v>
      </c>
      <c r="I6855" t="s">
        <v>243</v>
      </c>
      <c r="J6855">
        <v>1.206</v>
      </c>
      <c r="K6855">
        <v>1.1679999999999999</v>
      </c>
      <c r="L6855">
        <v>1.149</v>
      </c>
      <c r="M6855">
        <v>1.1399999999999999</v>
      </c>
      <c r="N6855">
        <v>1.109</v>
      </c>
      <c r="O6855">
        <v>1.06</v>
      </c>
      <c r="P6855">
        <v>1.026</v>
      </c>
      <c r="Q6855">
        <v>1.0069999999999999</v>
      </c>
      <c r="R6855">
        <v>1.026</v>
      </c>
      <c r="S6855">
        <v>1.028</v>
      </c>
      <c r="T6855">
        <v>1.0369999999999999</v>
      </c>
      <c r="U6855">
        <v>1.048</v>
      </c>
      <c r="V6855">
        <v>1.0349999999999999</v>
      </c>
      <c r="W6855">
        <v>1.0449999999999999</v>
      </c>
      <c r="X6855">
        <v>1.0609999999999999</v>
      </c>
      <c r="Y6855">
        <v>1.073</v>
      </c>
      <c r="Z6855">
        <v>1.07</v>
      </c>
      <c r="AA6855">
        <v>1.0620000000000001</v>
      </c>
      <c r="AB6855">
        <v>1.036</v>
      </c>
      <c r="AC6855">
        <v>0.98199999999999998</v>
      </c>
      <c r="AD6855">
        <v>0.996</v>
      </c>
      <c r="AE6855">
        <v>0.95299999999999996</v>
      </c>
      <c r="AF6855">
        <v>0.92600000000000005</v>
      </c>
      <c r="AG6855">
        <v>0.89400000000000002</v>
      </c>
      <c r="AH6855">
        <v>0.90700000000000003</v>
      </c>
      <c r="AI6855">
        <v>0.9</v>
      </c>
      <c r="AJ6855">
        <v>0.88800000000000001</v>
      </c>
      <c r="AK6855">
        <v>0.91600000000000004</v>
      </c>
      <c r="AL6855">
        <v>0.88500000000000001</v>
      </c>
      <c r="AM6855">
        <v>0.90900000000000003</v>
      </c>
      <c r="AN6855">
        <v>0.89800000000000002</v>
      </c>
      <c r="AO6855">
        <v>0.89100000000000001</v>
      </c>
      <c r="AP6855">
        <v>0.879</v>
      </c>
      <c r="AQ6855">
        <v>0.86199999999999999</v>
      </c>
      <c r="AR6855">
        <v>0.84499999999999997</v>
      </c>
      <c r="AS6855">
        <v>0.86499999999999999</v>
      </c>
      <c r="AT6855">
        <v>0.86399999999999999</v>
      </c>
      <c r="AU6855">
        <v>0.86699999999999999</v>
      </c>
      <c r="AV6855">
        <v>0.86099999999999999</v>
      </c>
      <c r="AW6855">
        <v>0.85599999999999998</v>
      </c>
      <c r="AX6855">
        <v>0.85</v>
      </c>
      <c r="AY6855">
        <v>0.84399999999999997</v>
      </c>
      <c r="AZ6855">
        <v>0.83899999999999997</v>
      </c>
      <c r="BA6855">
        <v>0.83299999999999996</v>
      </c>
      <c r="BB6855">
        <v>0.82799999999999996</v>
      </c>
      <c r="BC6855">
        <v>2017</v>
      </c>
    </row>
    <row r="6856" spans="1:55" x14ac:dyDescent="0.25">
      <c r="A6856">
        <v>576</v>
      </c>
      <c r="B6856" t="s">
        <v>1633</v>
      </c>
      <c r="C6856" t="s">
        <v>279</v>
      </c>
      <c r="D6856" t="s">
        <v>1634</v>
      </c>
      <c r="E6856" t="s">
        <v>280</v>
      </c>
      <c r="F6856" t="s">
        <v>281</v>
      </c>
      <c r="G6856" t="s">
        <v>282</v>
      </c>
      <c r="I6856" t="s">
        <v>1635</v>
      </c>
      <c r="J6856">
        <v>45.033999999999999</v>
      </c>
      <c r="K6856">
        <v>44.789000000000001</v>
      </c>
      <c r="L6856">
        <v>46.280999999999999</v>
      </c>
      <c r="M6856">
        <v>46.469000000000001</v>
      </c>
      <c r="N6856">
        <v>46.954000000000001</v>
      </c>
      <c r="O6856">
        <v>41.134</v>
      </c>
      <c r="P6856">
        <v>36.587000000000003</v>
      </c>
      <c r="Q6856">
        <v>36.551000000000002</v>
      </c>
      <c r="R6856">
        <v>33.448</v>
      </c>
      <c r="S6856">
        <v>34.101999999999997</v>
      </c>
      <c r="T6856">
        <v>35.64</v>
      </c>
      <c r="U6856">
        <v>33.969000000000001</v>
      </c>
      <c r="V6856">
        <v>35.491999999999997</v>
      </c>
      <c r="W6856">
        <v>37.170999999999999</v>
      </c>
      <c r="X6856">
        <v>32.865000000000002</v>
      </c>
      <c r="Y6856">
        <v>33.841000000000001</v>
      </c>
      <c r="Z6856">
        <v>35.021999999999998</v>
      </c>
      <c r="AA6856">
        <v>38.204000000000001</v>
      </c>
      <c r="AB6856">
        <v>31.568999999999999</v>
      </c>
      <c r="AC6856">
        <v>32.703000000000003</v>
      </c>
      <c r="AD6856">
        <v>34.899000000000001</v>
      </c>
      <c r="AE6856">
        <v>27.76</v>
      </c>
      <c r="AF6856">
        <v>25.48</v>
      </c>
      <c r="AG6856">
        <v>17.661999999999999</v>
      </c>
      <c r="AH6856">
        <v>23.123000000000001</v>
      </c>
      <c r="AI6856">
        <v>21.388999999999999</v>
      </c>
      <c r="AJ6856">
        <v>22.349</v>
      </c>
      <c r="AK6856">
        <v>23.164999999999999</v>
      </c>
      <c r="AL6856">
        <v>30.533999999999999</v>
      </c>
      <c r="AM6856">
        <v>27.79</v>
      </c>
      <c r="AN6856">
        <v>28.238</v>
      </c>
      <c r="AO6856">
        <v>27.050999999999998</v>
      </c>
      <c r="AP6856">
        <v>29.852</v>
      </c>
      <c r="AQ6856">
        <v>30.445</v>
      </c>
      <c r="AR6856">
        <v>30.084</v>
      </c>
      <c r="AS6856">
        <v>26.535</v>
      </c>
      <c r="AT6856">
        <v>27.012</v>
      </c>
      <c r="AU6856">
        <v>28.460999999999999</v>
      </c>
      <c r="AV6856">
        <v>26.998000000000001</v>
      </c>
      <c r="AW6856">
        <v>26.841000000000001</v>
      </c>
      <c r="AX6856">
        <v>26.895</v>
      </c>
      <c r="AY6856">
        <v>26.756</v>
      </c>
      <c r="AZ6856">
        <v>26.792000000000002</v>
      </c>
      <c r="BA6856">
        <v>26.864000000000001</v>
      </c>
      <c r="BB6856">
        <v>26.876999999999999</v>
      </c>
      <c r="BC6856">
        <v>2017</v>
      </c>
    </row>
    <row r="6857" spans="1:55" x14ac:dyDescent="0.25">
      <c r="A6857">
        <v>576</v>
      </c>
      <c r="B6857" t="s">
        <v>1633</v>
      </c>
      <c r="C6857" t="s">
        <v>283</v>
      </c>
      <c r="D6857" t="s">
        <v>1634</v>
      </c>
      <c r="E6857" t="s">
        <v>284</v>
      </c>
      <c r="F6857" t="s">
        <v>285</v>
      </c>
      <c r="G6857" t="s">
        <v>282</v>
      </c>
      <c r="I6857" t="s">
        <v>1635</v>
      </c>
      <c r="J6857">
        <v>31.68</v>
      </c>
      <c r="K6857">
        <v>34.052999999999997</v>
      </c>
      <c r="L6857">
        <v>37.789000000000001</v>
      </c>
      <c r="M6857">
        <v>42.841999999999999</v>
      </c>
      <c r="N6857">
        <v>44.893999999999998</v>
      </c>
      <c r="O6857">
        <v>41.243000000000002</v>
      </c>
      <c r="P6857">
        <v>38.381</v>
      </c>
      <c r="Q6857">
        <v>36.075000000000003</v>
      </c>
      <c r="R6857">
        <v>40.79</v>
      </c>
      <c r="S6857">
        <v>43.588999999999999</v>
      </c>
      <c r="T6857">
        <v>43.719000000000001</v>
      </c>
      <c r="U6857">
        <v>44.686999999999998</v>
      </c>
      <c r="V6857">
        <v>46.716000000000001</v>
      </c>
      <c r="W6857">
        <v>43.942999999999998</v>
      </c>
      <c r="X6857">
        <v>48.133000000000003</v>
      </c>
      <c r="Y6857">
        <v>50.276000000000003</v>
      </c>
      <c r="Z6857">
        <v>49.451000000000001</v>
      </c>
      <c r="AA6857">
        <v>53.463999999999999</v>
      </c>
      <c r="AB6857">
        <v>53.127000000000002</v>
      </c>
      <c r="AC6857">
        <v>49.691000000000003</v>
      </c>
      <c r="AD6857">
        <v>45.706000000000003</v>
      </c>
      <c r="AE6857">
        <v>41.619</v>
      </c>
      <c r="AF6857">
        <v>38.968000000000004</v>
      </c>
      <c r="AG6857">
        <v>40.493000000000002</v>
      </c>
      <c r="AH6857">
        <v>41.311999999999998</v>
      </c>
      <c r="AI6857">
        <v>43.445999999999998</v>
      </c>
      <c r="AJ6857">
        <v>47.478999999999999</v>
      </c>
      <c r="AK6857">
        <v>49.222999999999999</v>
      </c>
      <c r="AL6857">
        <v>45.012</v>
      </c>
      <c r="AM6857">
        <v>44.639000000000003</v>
      </c>
      <c r="AN6857">
        <v>51.68</v>
      </c>
      <c r="AO6857">
        <v>48.621000000000002</v>
      </c>
      <c r="AP6857">
        <v>46.767000000000003</v>
      </c>
      <c r="AQ6857">
        <v>46.286000000000001</v>
      </c>
      <c r="AR6857">
        <v>47.970999999999997</v>
      </c>
      <c r="AS6857">
        <v>43.524000000000001</v>
      </c>
      <c r="AT6857">
        <v>44.557000000000002</v>
      </c>
      <c r="AU6857">
        <v>44.473999999999997</v>
      </c>
      <c r="AV6857">
        <v>44.697000000000003</v>
      </c>
      <c r="AW6857">
        <v>44.448999999999998</v>
      </c>
      <c r="AX6857">
        <v>43.948999999999998</v>
      </c>
      <c r="AY6857">
        <v>43.444000000000003</v>
      </c>
      <c r="AZ6857">
        <v>42.975999999999999</v>
      </c>
      <c r="BA6857">
        <v>42.436</v>
      </c>
      <c r="BB6857">
        <v>41.875999999999998</v>
      </c>
      <c r="BC6857">
        <v>2017</v>
      </c>
    </row>
    <row r="6858" spans="1:55" x14ac:dyDescent="0.25">
      <c r="A6858">
        <v>576</v>
      </c>
      <c r="B6858" t="s">
        <v>1633</v>
      </c>
      <c r="C6858" t="s">
        <v>286</v>
      </c>
      <c r="D6858" t="s">
        <v>1634</v>
      </c>
      <c r="E6858" t="s">
        <v>287</v>
      </c>
      <c r="F6858" t="s">
        <v>288</v>
      </c>
      <c r="G6858" t="s">
        <v>250</v>
      </c>
      <c r="I6858" t="s">
        <v>1636</v>
      </c>
      <c r="J6858">
        <v>50.57</v>
      </c>
      <c r="K6858">
        <v>54.710999999999999</v>
      </c>
      <c r="L6858">
        <v>56.854999999999997</v>
      </c>
      <c r="M6858">
        <v>57.444000000000003</v>
      </c>
      <c r="N6858">
        <v>58.94</v>
      </c>
      <c r="O6858">
        <v>59.23</v>
      </c>
      <c r="P6858">
        <v>58.411999999999999</v>
      </c>
      <c r="Q6858">
        <v>58.694000000000003</v>
      </c>
      <c r="R6858">
        <v>59.588000000000001</v>
      </c>
      <c r="S6858">
        <v>60.954999999999998</v>
      </c>
      <c r="T6858">
        <v>63.058</v>
      </c>
      <c r="U6858">
        <v>65.227000000000004</v>
      </c>
      <c r="V6858">
        <v>66.691000000000003</v>
      </c>
      <c r="W6858">
        <v>68.218999999999994</v>
      </c>
      <c r="X6858">
        <v>70.33</v>
      </c>
      <c r="Y6858">
        <v>71.543000000000006</v>
      </c>
      <c r="Z6858">
        <v>72.53</v>
      </c>
      <c r="AA6858">
        <v>73.997</v>
      </c>
      <c r="AB6858">
        <v>73.796999999999997</v>
      </c>
      <c r="AC6858">
        <v>73.813999999999993</v>
      </c>
      <c r="AD6858">
        <v>74.808999999999997</v>
      </c>
      <c r="AE6858">
        <v>75.567999999999998</v>
      </c>
      <c r="AF6858">
        <v>75.272000000000006</v>
      </c>
      <c r="AG6858">
        <v>75.638999999999996</v>
      </c>
      <c r="AH6858">
        <v>76.903000000000006</v>
      </c>
      <c r="AI6858">
        <v>77.263000000000005</v>
      </c>
      <c r="AJ6858">
        <v>78.007999999999996</v>
      </c>
      <c r="AK6858">
        <v>79.650000000000006</v>
      </c>
      <c r="AL6858">
        <v>84.929000000000002</v>
      </c>
      <c r="AM6858">
        <v>85.436000000000007</v>
      </c>
      <c r="AN6858">
        <v>87.847999999999999</v>
      </c>
      <c r="AO6858">
        <v>92.457999999999998</v>
      </c>
      <c r="AP6858">
        <v>96.688999999999993</v>
      </c>
      <c r="AQ6858">
        <v>98.968999999999994</v>
      </c>
      <c r="AR6858">
        <v>99.983999999999995</v>
      </c>
      <c r="AS6858">
        <v>99.460999999999999</v>
      </c>
      <c r="AT6858">
        <v>98.932000000000002</v>
      </c>
      <c r="AU6858">
        <v>99.501999999999995</v>
      </c>
      <c r="AV6858">
        <v>99.938000000000002</v>
      </c>
      <c r="AW6858">
        <v>101.268</v>
      </c>
      <c r="AX6858">
        <v>102.67400000000001</v>
      </c>
      <c r="AY6858">
        <v>104.05800000000001</v>
      </c>
      <c r="AZ6858">
        <v>105.48399999999999</v>
      </c>
      <c r="BA6858">
        <v>106.98099999999999</v>
      </c>
      <c r="BB6858">
        <v>108.53</v>
      </c>
      <c r="BC6858">
        <v>2017</v>
      </c>
    </row>
    <row r="6859" spans="1:55" x14ac:dyDescent="0.25">
      <c r="A6859">
        <v>576</v>
      </c>
      <c r="B6859" t="s">
        <v>1633</v>
      </c>
      <c r="C6859" t="s">
        <v>290</v>
      </c>
      <c r="D6859" t="s">
        <v>1634</v>
      </c>
      <c r="E6859" t="s">
        <v>287</v>
      </c>
      <c r="F6859" t="s">
        <v>291</v>
      </c>
      <c r="G6859" t="s">
        <v>235</v>
      </c>
      <c r="I6859" t="s">
        <v>292</v>
      </c>
      <c r="J6859">
        <v>8.5410000000000004</v>
      </c>
      <c r="K6859">
        <v>8.1890000000000001</v>
      </c>
      <c r="L6859">
        <v>3.9180000000000001</v>
      </c>
      <c r="M6859">
        <v>1.0369999999999999</v>
      </c>
      <c r="N6859">
        <v>2.6040000000000001</v>
      </c>
      <c r="O6859">
        <v>0.49199999999999999</v>
      </c>
      <c r="P6859">
        <v>-1.38</v>
      </c>
      <c r="Q6859">
        <v>0.48299999999999998</v>
      </c>
      <c r="R6859">
        <v>1.5229999999999999</v>
      </c>
      <c r="S6859">
        <v>2.294</v>
      </c>
      <c r="T6859">
        <v>3.45</v>
      </c>
      <c r="U6859">
        <v>3.44</v>
      </c>
      <c r="V6859">
        <v>2.2440000000000002</v>
      </c>
      <c r="W6859">
        <v>2.2909999999999999</v>
      </c>
      <c r="X6859">
        <v>3.0950000000000002</v>
      </c>
      <c r="Y6859">
        <v>1.7250000000000001</v>
      </c>
      <c r="Z6859">
        <v>1.379</v>
      </c>
      <c r="AA6859">
        <v>2.0230000000000001</v>
      </c>
      <c r="AB6859">
        <v>-0.27100000000000002</v>
      </c>
      <c r="AC6859">
        <v>2.4E-2</v>
      </c>
      <c r="AD6859">
        <v>1.3480000000000001</v>
      </c>
      <c r="AE6859">
        <v>1.0149999999999999</v>
      </c>
      <c r="AF6859">
        <v>-0.39200000000000002</v>
      </c>
      <c r="AG6859">
        <v>0.48699999999999999</v>
      </c>
      <c r="AH6859">
        <v>1.6719999999999999</v>
      </c>
      <c r="AI6859">
        <v>0.46800000000000003</v>
      </c>
      <c r="AJ6859">
        <v>0.96299999999999997</v>
      </c>
      <c r="AK6859">
        <v>2.105</v>
      </c>
      <c r="AL6859">
        <v>6.6280000000000001</v>
      </c>
      <c r="AM6859">
        <v>0.59699999999999998</v>
      </c>
      <c r="AN6859">
        <v>2.823</v>
      </c>
      <c r="AO6859">
        <v>5.2480000000000002</v>
      </c>
      <c r="AP6859">
        <v>4.5759999999999996</v>
      </c>
      <c r="AQ6859">
        <v>2.359</v>
      </c>
      <c r="AR6859">
        <v>1.0249999999999999</v>
      </c>
      <c r="AS6859">
        <v>-0.52300000000000002</v>
      </c>
      <c r="AT6859">
        <v>-0.53200000000000003</v>
      </c>
      <c r="AU6859">
        <v>0.57599999999999996</v>
      </c>
      <c r="AV6859">
        <v>0.439</v>
      </c>
      <c r="AW6859">
        <v>1.331</v>
      </c>
      <c r="AX6859">
        <v>1.3879999999999999</v>
      </c>
      <c r="AY6859">
        <v>1.3480000000000001</v>
      </c>
      <c r="AZ6859">
        <v>1.371</v>
      </c>
      <c r="BA6859">
        <v>1.419</v>
      </c>
      <c r="BB6859">
        <v>1.448</v>
      </c>
      <c r="BC6859">
        <v>2017</v>
      </c>
    </row>
    <row r="6860" spans="1:55" x14ac:dyDescent="0.25">
      <c r="A6860">
        <v>576</v>
      </c>
      <c r="B6860" t="s">
        <v>1633</v>
      </c>
      <c r="C6860" t="s">
        <v>293</v>
      </c>
      <c r="D6860" t="s">
        <v>1634</v>
      </c>
      <c r="E6860" t="s">
        <v>294</v>
      </c>
      <c r="F6860" t="s">
        <v>295</v>
      </c>
      <c r="G6860" t="s">
        <v>250</v>
      </c>
      <c r="I6860" t="s">
        <v>1636</v>
      </c>
      <c r="J6860">
        <v>51.633000000000003</v>
      </c>
      <c r="K6860">
        <v>56.975000000000001</v>
      </c>
      <c r="L6860">
        <v>57.445</v>
      </c>
      <c r="M6860">
        <v>58.101999999999997</v>
      </c>
      <c r="N6860">
        <v>58.631</v>
      </c>
      <c r="O6860">
        <v>59.034999999999997</v>
      </c>
      <c r="P6860">
        <v>58.220999999999997</v>
      </c>
      <c r="Q6860">
        <v>59.11</v>
      </c>
      <c r="R6860">
        <v>59.941000000000003</v>
      </c>
      <c r="S6860">
        <v>61.926000000000002</v>
      </c>
      <c r="T6860">
        <v>64.290999999999997</v>
      </c>
      <c r="U6860">
        <v>66.138999999999996</v>
      </c>
      <c r="V6860">
        <v>67.322999999999993</v>
      </c>
      <c r="W6860">
        <v>69.042000000000002</v>
      </c>
      <c r="X6860">
        <v>71.028000000000006</v>
      </c>
      <c r="Y6860">
        <v>71.626000000000005</v>
      </c>
      <c r="Z6860">
        <v>73.058000000000007</v>
      </c>
      <c r="AA6860">
        <v>74.554000000000002</v>
      </c>
      <c r="AB6860">
        <v>73.489000000000004</v>
      </c>
      <c r="AC6860">
        <v>73.986999999999995</v>
      </c>
      <c r="AD6860">
        <v>75.513000000000005</v>
      </c>
      <c r="AE6860">
        <v>75.067999999999998</v>
      </c>
      <c r="AF6860">
        <v>75.396000000000001</v>
      </c>
      <c r="AG6860">
        <v>75.957999999999998</v>
      </c>
      <c r="AH6860">
        <v>76.953999999999994</v>
      </c>
      <c r="AI6860">
        <v>77.924000000000007</v>
      </c>
      <c r="AJ6860">
        <v>78.554000000000002</v>
      </c>
      <c r="AK6860">
        <v>81.555000000000007</v>
      </c>
      <c r="AL6860">
        <v>85.930999999999997</v>
      </c>
      <c r="AM6860">
        <v>85.477999999999994</v>
      </c>
      <c r="AN6860">
        <v>89.400999999999996</v>
      </c>
      <c r="AO6860">
        <v>94.349000000000004</v>
      </c>
      <c r="AP6860">
        <v>98.429000000000002</v>
      </c>
      <c r="AQ6860">
        <v>99.903999999999996</v>
      </c>
      <c r="AR6860">
        <v>99.828000000000003</v>
      </c>
      <c r="AS6860">
        <v>99.188999999999993</v>
      </c>
      <c r="AT6860">
        <v>99.350999999999999</v>
      </c>
      <c r="AU6860">
        <v>99.724000000000004</v>
      </c>
      <c r="AV6860">
        <v>100.187</v>
      </c>
      <c r="AW6860">
        <v>101.634</v>
      </c>
      <c r="AX6860">
        <v>103.098</v>
      </c>
      <c r="AY6860">
        <v>104.488</v>
      </c>
      <c r="AZ6860">
        <v>105.92</v>
      </c>
      <c r="BA6860">
        <v>107.423</v>
      </c>
      <c r="BB6860">
        <v>108.979</v>
      </c>
      <c r="BC6860">
        <v>2017</v>
      </c>
    </row>
    <row r="6861" spans="1:55" x14ac:dyDescent="0.25">
      <c r="A6861">
        <v>576</v>
      </c>
      <c r="B6861" t="s">
        <v>1633</v>
      </c>
      <c r="C6861" t="s">
        <v>296</v>
      </c>
      <c r="D6861" t="s">
        <v>1634</v>
      </c>
      <c r="E6861" t="s">
        <v>294</v>
      </c>
      <c r="F6861" t="s">
        <v>297</v>
      </c>
      <c r="G6861" t="s">
        <v>235</v>
      </c>
      <c r="I6861" t="s">
        <v>298</v>
      </c>
      <c r="J6861">
        <v>6.0010000000000003</v>
      </c>
      <c r="K6861">
        <v>10.346</v>
      </c>
      <c r="L6861">
        <v>0.82499999999999996</v>
      </c>
      <c r="M6861">
        <v>1.1439999999999999</v>
      </c>
      <c r="N6861">
        <v>0.91</v>
      </c>
      <c r="O6861">
        <v>0.68899999999999995</v>
      </c>
      <c r="P6861">
        <v>-1.379</v>
      </c>
      <c r="Q6861">
        <v>1.5269999999999999</v>
      </c>
      <c r="R6861">
        <v>1.4059999999999999</v>
      </c>
      <c r="S6861">
        <v>3.3119999999999998</v>
      </c>
      <c r="T6861">
        <v>3.819</v>
      </c>
      <c r="U6861">
        <v>2.8740000000000001</v>
      </c>
      <c r="V6861">
        <v>1.79</v>
      </c>
      <c r="W6861">
        <v>2.5529999999999999</v>
      </c>
      <c r="X6861">
        <v>2.8769999999999998</v>
      </c>
      <c r="Y6861">
        <v>0.84199999999999997</v>
      </c>
      <c r="Z6861">
        <v>1.9990000000000001</v>
      </c>
      <c r="AA6861">
        <v>2.048</v>
      </c>
      <c r="AB6861">
        <v>-1.4279999999999999</v>
      </c>
      <c r="AC6861">
        <v>0.67800000000000005</v>
      </c>
      <c r="AD6861">
        <v>2.0630000000000002</v>
      </c>
      <c r="AE6861">
        <v>-0.58899999999999997</v>
      </c>
      <c r="AF6861">
        <v>0.437</v>
      </c>
      <c r="AG6861">
        <v>0.745</v>
      </c>
      <c r="AH6861">
        <v>1.3109999999999999</v>
      </c>
      <c r="AI6861">
        <v>1.26</v>
      </c>
      <c r="AJ6861">
        <v>0.80800000000000005</v>
      </c>
      <c r="AK6861">
        <v>3.82</v>
      </c>
      <c r="AL6861">
        <v>5.3659999999999997</v>
      </c>
      <c r="AM6861">
        <v>-0.52700000000000002</v>
      </c>
      <c r="AN6861">
        <v>4.5890000000000004</v>
      </c>
      <c r="AO6861">
        <v>5.5350000000000001</v>
      </c>
      <c r="AP6861">
        <v>4.3239999999999998</v>
      </c>
      <c r="AQ6861">
        <v>1.4990000000000001</v>
      </c>
      <c r="AR6861">
        <v>-7.5999999999999998E-2</v>
      </c>
      <c r="AS6861">
        <v>-0.64</v>
      </c>
      <c r="AT6861">
        <v>0.16300000000000001</v>
      </c>
      <c r="AU6861">
        <v>0.375</v>
      </c>
      <c r="AV6861">
        <v>0.46400000000000002</v>
      </c>
      <c r="AW6861">
        <v>1.4450000000000001</v>
      </c>
      <c r="AX6861">
        <v>1.44</v>
      </c>
      <c r="AY6861">
        <v>1.3480000000000001</v>
      </c>
      <c r="AZ6861">
        <v>1.371</v>
      </c>
      <c r="BA6861">
        <v>1.419</v>
      </c>
      <c r="BB6861">
        <v>1.448</v>
      </c>
      <c r="BC6861">
        <v>2017</v>
      </c>
    </row>
    <row r="6862" spans="1:55" x14ac:dyDescent="0.25">
      <c r="A6862">
        <v>576</v>
      </c>
      <c r="B6862" t="s">
        <v>1633</v>
      </c>
      <c r="C6862" t="s">
        <v>299</v>
      </c>
      <c r="D6862" t="s">
        <v>1634</v>
      </c>
      <c r="E6862" t="s">
        <v>300</v>
      </c>
      <c r="G6862" t="s">
        <v>274</v>
      </c>
    </row>
    <row r="6863" spans="1:55" x14ac:dyDescent="0.25">
      <c r="A6863">
        <v>576</v>
      </c>
      <c r="B6863" t="s">
        <v>1633</v>
      </c>
      <c r="C6863" t="s">
        <v>301</v>
      </c>
      <c r="D6863" t="s">
        <v>1634</v>
      </c>
      <c r="E6863" t="s">
        <v>302</v>
      </c>
      <c r="F6863" t="s">
        <v>303</v>
      </c>
      <c r="G6863" t="s">
        <v>235</v>
      </c>
      <c r="I6863" t="s">
        <v>1637</v>
      </c>
      <c r="J6863">
        <v>21.308</v>
      </c>
      <c r="K6863">
        <v>9.8740000000000006</v>
      </c>
      <c r="L6863">
        <v>6.1280000000000001</v>
      </c>
      <c r="M6863">
        <v>4.9130000000000003</v>
      </c>
      <c r="N6863">
        <v>8.0850000000000009</v>
      </c>
      <c r="O6863">
        <v>-4.01</v>
      </c>
      <c r="P6863">
        <v>10.913</v>
      </c>
      <c r="Q6863">
        <v>13.327</v>
      </c>
      <c r="R6863">
        <v>26.722999999999999</v>
      </c>
      <c r="S6863">
        <v>9.5860000000000003</v>
      </c>
      <c r="T6863">
        <v>14.476000000000001</v>
      </c>
      <c r="U6863">
        <v>7.1829999999999998</v>
      </c>
      <c r="V6863">
        <v>7.601</v>
      </c>
      <c r="W6863">
        <v>18.596</v>
      </c>
      <c r="X6863">
        <v>16.484999999999999</v>
      </c>
      <c r="Y6863">
        <v>22.619</v>
      </c>
      <c r="Z6863">
        <v>10.396000000000001</v>
      </c>
      <c r="AA6863">
        <v>11.446999999999999</v>
      </c>
      <c r="AB6863">
        <v>-8.5790000000000006</v>
      </c>
      <c r="AC6863">
        <v>8.9359999999999999</v>
      </c>
      <c r="AD6863">
        <v>20.122</v>
      </c>
      <c r="AE6863">
        <v>-6.6189999999999998</v>
      </c>
      <c r="AF6863">
        <v>6.008</v>
      </c>
      <c r="AG6863">
        <v>9.98</v>
      </c>
      <c r="AH6863">
        <v>22.192</v>
      </c>
      <c r="AI6863">
        <v>11.499000000000001</v>
      </c>
      <c r="AJ6863">
        <v>11.145</v>
      </c>
      <c r="AK6863">
        <v>7.452</v>
      </c>
      <c r="AL6863">
        <v>10.33</v>
      </c>
      <c r="AM6863">
        <v>-10.558</v>
      </c>
      <c r="AN6863">
        <v>16.3</v>
      </c>
      <c r="AO6863">
        <v>5.2750000000000004</v>
      </c>
      <c r="AP6863">
        <v>2.7320000000000002</v>
      </c>
      <c r="AQ6863">
        <v>5.8040000000000003</v>
      </c>
      <c r="AR6863">
        <v>2.9670000000000001</v>
      </c>
      <c r="AS6863">
        <v>3.6179999999999999</v>
      </c>
      <c r="AT6863">
        <v>0.56200000000000006</v>
      </c>
      <c r="AU6863">
        <v>6.9710000000000001</v>
      </c>
      <c r="AV6863">
        <v>4.4930000000000003</v>
      </c>
      <c r="AW6863">
        <v>1.042</v>
      </c>
      <c r="AX6863">
        <v>4.2960000000000003</v>
      </c>
      <c r="AY6863">
        <v>4.3410000000000002</v>
      </c>
      <c r="AZ6863">
        <v>4.3780000000000001</v>
      </c>
      <c r="BA6863">
        <v>4.3460000000000001</v>
      </c>
      <c r="BB6863">
        <v>4.3479999999999999</v>
      </c>
      <c r="BC6863">
        <v>2017</v>
      </c>
    </row>
    <row r="6864" spans="1:55" x14ac:dyDescent="0.25">
      <c r="A6864">
        <v>576</v>
      </c>
      <c r="B6864" t="s">
        <v>1633</v>
      </c>
      <c r="C6864" t="s">
        <v>305</v>
      </c>
      <c r="D6864" t="s">
        <v>1634</v>
      </c>
      <c r="E6864" t="s">
        <v>306</v>
      </c>
      <c r="F6864" t="s">
        <v>307</v>
      </c>
      <c r="G6864" t="s">
        <v>235</v>
      </c>
      <c r="I6864" t="s">
        <v>1637</v>
      </c>
      <c r="J6864">
        <v>42.53</v>
      </c>
      <c r="K6864">
        <v>10.141999999999999</v>
      </c>
      <c r="L6864">
        <v>5.0060000000000002</v>
      </c>
      <c r="M6864">
        <v>4.3449999999999998</v>
      </c>
      <c r="N6864">
        <v>7.5019999999999998</v>
      </c>
      <c r="O6864">
        <v>-5.093</v>
      </c>
      <c r="P6864">
        <v>9.3079999999999998</v>
      </c>
      <c r="Q6864">
        <v>14.053000000000001</v>
      </c>
      <c r="R6864">
        <v>27.803000000000001</v>
      </c>
      <c r="S6864">
        <v>8.98</v>
      </c>
      <c r="T6864">
        <v>14.012</v>
      </c>
      <c r="U6864">
        <v>7.64</v>
      </c>
      <c r="V6864">
        <v>8.4649999999999999</v>
      </c>
      <c r="W6864">
        <v>18.483000000000001</v>
      </c>
      <c r="X6864">
        <v>16.135999999999999</v>
      </c>
      <c r="Y6864">
        <v>19.218</v>
      </c>
      <c r="Z6864">
        <v>10.679</v>
      </c>
      <c r="AA6864">
        <v>11.554</v>
      </c>
      <c r="AB6864">
        <v>-10.218999999999999</v>
      </c>
      <c r="AC6864">
        <v>6.0060000000000002</v>
      </c>
      <c r="AD6864">
        <v>21.027000000000001</v>
      </c>
      <c r="AE6864">
        <v>-10.741</v>
      </c>
      <c r="AF6864">
        <v>5.3529999999999998</v>
      </c>
      <c r="AG6864">
        <v>7.4790000000000001</v>
      </c>
      <c r="AH6864">
        <v>22.977</v>
      </c>
      <c r="AI6864">
        <v>12.791</v>
      </c>
      <c r="AJ6864">
        <v>11.162000000000001</v>
      </c>
      <c r="AK6864">
        <v>6.5279999999999996</v>
      </c>
      <c r="AL6864">
        <v>11.124000000000001</v>
      </c>
      <c r="AM6864">
        <v>-14.446</v>
      </c>
      <c r="AN6864">
        <v>18.283999999999999</v>
      </c>
      <c r="AO6864">
        <v>5.3680000000000003</v>
      </c>
      <c r="AP6864">
        <v>-0.185</v>
      </c>
      <c r="AQ6864">
        <v>2.7650000000000001</v>
      </c>
      <c r="AR6864">
        <v>-1.8160000000000001</v>
      </c>
      <c r="AS6864">
        <v>-1.7410000000000001</v>
      </c>
      <c r="AT6864">
        <v>-0.79400000000000004</v>
      </c>
      <c r="AU6864">
        <v>6.1269999999999998</v>
      </c>
      <c r="AV6864">
        <v>4.9450000000000003</v>
      </c>
      <c r="AW6864">
        <v>4.0449999999999999</v>
      </c>
      <c r="AX6864">
        <v>3.919</v>
      </c>
      <c r="AY6864">
        <v>3.9849999999999999</v>
      </c>
      <c r="AZ6864">
        <v>4.0380000000000003</v>
      </c>
      <c r="BA6864">
        <v>3.9849999999999999</v>
      </c>
      <c r="BB6864">
        <v>3.9849999999999999</v>
      </c>
      <c r="BC6864">
        <v>2017</v>
      </c>
    </row>
    <row r="6865" spans="1:55" x14ac:dyDescent="0.25">
      <c r="A6865">
        <v>576</v>
      </c>
      <c r="B6865" t="s">
        <v>1633</v>
      </c>
      <c r="C6865" t="s">
        <v>308</v>
      </c>
      <c r="D6865" t="s">
        <v>1634</v>
      </c>
      <c r="E6865" t="s">
        <v>309</v>
      </c>
      <c r="F6865" t="s">
        <v>310</v>
      </c>
      <c r="G6865" t="s">
        <v>235</v>
      </c>
      <c r="I6865" t="s">
        <v>1637</v>
      </c>
      <c r="J6865">
        <v>22.050999999999998</v>
      </c>
      <c r="K6865">
        <v>11.944000000000001</v>
      </c>
      <c r="L6865">
        <v>5.1609999999999996</v>
      </c>
      <c r="M6865">
        <v>5.4420000000000002</v>
      </c>
      <c r="N6865">
        <v>8.1690000000000005</v>
      </c>
      <c r="O6865">
        <v>-3.319</v>
      </c>
      <c r="P6865">
        <v>12.859</v>
      </c>
      <c r="Q6865">
        <v>14.048999999999999</v>
      </c>
      <c r="R6865">
        <v>29.834</v>
      </c>
      <c r="S6865">
        <v>9.7270000000000003</v>
      </c>
      <c r="T6865">
        <v>12.922000000000001</v>
      </c>
      <c r="U6865">
        <v>8.5890000000000004</v>
      </c>
      <c r="V6865">
        <v>7.218</v>
      </c>
      <c r="W6865">
        <v>17.103000000000002</v>
      </c>
      <c r="X6865">
        <v>18.690000000000001</v>
      </c>
      <c r="Y6865">
        <v>22.207000000000001</v>
      </c>
      <c r="Z6865">
        <v>9.5969999999999995</v>
      </c>
      <c r="AA6865">
        <v>10.335000000000001</v>
      </c>
      <c r="AB6865">
        <v>-4.3869999999999996</v>
      </c>
      <c r="AC6865">
        <v>7.827</v>
      </c>
      <c r="AD6865">
        <v>14.43</v>
      </c>
      <c r="AE6865">
        <v>-3.5379999999999998</v>
      </c>
      <c r="AF6865">
        <v>7.4989999999999997</v>
      </c>
      <c r="AG6865">
        <v>14.212999999999999</v>
      </c>
      <c r="AH6865">
        <v>19.09</v>
      </c>
      <c r="AI6865">
        <v>12.494999999999999</v>
      </c>
      <c r="AJ6865">
        <v>11.151999999999999</v>
      </c>
      <c r="AK6865">
        <v>8.5960000000000001</v>
      </c>
      <c r="AL6865">
        <v>4.835</v>
      </c>
      <c r="AM6865">
        <v>-7.6559999999999997</v>
      </c>
      <c r="AN6865">
        <v>17.439</v>
      </c>
      <c r="AO6865">
        <v>6.9880000000000004</v>
      </c>
      <c r="AP6865">
        <v>1.6950000000000001</v>
      </c>
      <c r="AQ6865">
        <v>6.02</v>
      </c>
      <c r="AR6865">
        <v>3.0630000000000002</v>
      </c>
      <c r="AS6865">
        <v>5.0110000000000001</v>
      </c>
      <c r="AT6865">
        <v>0.81799999999999995</v>
      </c>
      <c r="AU6865">
        <v>5.4340000000000002</v>
      </c>
      <c r="AV6865">
        <v>5.17</v>
      </c>
      <c r="AW6865">
        <v>1.5529999999999999</v>
      </c>
      <c r="AX6865">
        <v>3.952</v>
      </c>
      <c r="AY6865">
        <v>3.98</v>
      </c>
      <c r="AZ6865">
        <v>3.923</v>
      </c>
      <c r="BA6865">
        <v>3.8940000000000001</v>
      </c>
      <c r="BB6865">
        <v>3.8940000000000001</v>
      </c>
      <c r="BC6865">
        <v>2017</v>
      </c>
    </row>
    <row r="6866" spans="1:55" x14ac:dyDescent="0.25">
      <c r="A6866">
        <v>576</v>
      </c>
      <c r="B6866" t="s">
        <v>1633</v>
      </c>
      <c r="C6866" t="s">
        <v>311</v>
      </c>
      <c r="D6866" t="s">
        <v>1634</v>
      </c>
      <c r="E6866" t="s">
        <v>312</v>
      </c>
      <c r="F6866" t="s">
        <v>313</v>
      </c>
      <c r="G6866" t="s">
        <v>235</v>
      </c>
      <c r="I6866" t="s">
        <v>1637</v>
      </c>
      <c r="J6866">
        <v>25.486000000000001</v>
      </c>
      <c r="K6866">
        <v>4.069</v>
      </c>
      <c r="L6866">
        <v>1.5009999999999999</v>
      </c>
      <c r="M6866">
        <v>6.7489999999999997</v>
      </c>
      <c r="N6866">
        <v>16.71</v>
      </c>
      <c r="O6866">
        <v>-1.222</v>
      </c>
      <c r="P6866">
        <v>12.007999999999999</v>
      </c>
      <c r="Q6866">
        <v>14.964</v>
      </c>
      <c r="R6866">
        <v>31.398</v>
      </c>
      <c r="S6866">
        <v>7.2</v>
      </c>
      <c r="T6866">
        <v>10.516999999999999</v>
      </c>
      <c r="U6866">
        <v>9.5440000000000005</v>
      </c>
      <c r="V6866">
        <v>5.7640000000000002</v>
      </c>
      <c r="W6866">
        <v>17.881</v>
      </c>
      <c r="X6866">
        <v>19.414000000000001</v>
      </c>
      <c r="Y6866">
        <v>28.009</v>
      </c>
      <c r="Z6866">
        <v>10.021000000000001</v>
      </c>
      <c r="AA6866">
        <v>10.994999999999999</v>
      </c>
      <c r="AB6866">
        <v>-4.8179999999999996</v>
      </c>
      <c r="AC6866">
        <v>7.9470000000000001</v>
      </c>
      <c r="AD6866">
        <v>16.385999999999999</v>
      </c>
      <c r="AE6866">
        <v>-5.2290000000000001</v>
      </c>
      <c r="AF6866">
        <v>6.7889999999999997</v>
      </c>
      <c r="AG6866">
        <v>15.164999999999999</v>
      </c>
      <c r="AH6866">
        <v>18.125</v>
      </c>
      <c r="AI6866">
        <v>12.847</v>
      </c>
      <c r="AJ6866">
        <v>9.4220000000000006</v>
      </c>
      <c r="AK6866">
        <v>6.2450000000000001</v>
      </c>
      <c r="AL6866">
        <v>3.5659999999999998</v>
      </c>
      <c r="AM6866">
        <v>-9.9160000000000004</v>
      </c>
      <c r="AN6866">
        <v>18.614999999999998</v>
      </c>
      <c r="AO6866">
        <v>7</v>
      </c>
      <c r="AP6866">
        <v>5.6000000000000001E-2</v>
      </c>
      <c r="AQ6866">
        <v>3.8759999999999999</v>
      </c>
      <c r="AR6866">
        <v>0.44600000000000001</v>
      </c>
      <c r="AS6866">
        <v>1.2010000000000001</v>
      </c>
      <c r="AT6866">
        <v>-1.0549999999999999</v>
      </c>
      <c r="AU6866">
        <v>5.37</v>
      </c>
      <c r="AV6866">
        <v>5.5229999999999997</v>
      </c>
      <c r="AW6866">
        <v>3.0470000000000002</v>
      </c>
      <c r="AX6866">
        <v>3.8980000000000001</v>
      </c>
      <c r="AY6866">
        <v>3.89</v>
      </c>
      <c r="AZ6866">
        <v>3.81</v>
      </c>
      <c r="BA6866">
        <v>3.7679999999999998</v>
      </c>
      <c r="BB6866">
        <v>3.7679999999999998</v>
      </c>
      <c r="BC6866">
        <v>2017</v>
      </c>
    </row>
    <row r="6867" spans="1:55" x14ac:dyDescent="0.25">
      <c r="A6867">
        <v>576</v>
      </c>
      <c r="B6867" t="s">
        <v>1633</v>
      </c>
      <c r="C6867" t="s">
        <v>314</v>
      </c>
      <c r="D6867" t="s">
        <v>1634</v>
      </c>
      <c r="E6867" t="s">
        <v>315</v>
      </c>
      <c r="F6867" t="s">
        <v>316</v>
      </c>
      <c r="G6867" t="s">
        <v>317</v>
      </c>
      <c r="I6867" t="s">
        <v>1638</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2.125</v>
      </c>
      <c r="AW6867">
        <v>2</v>
      </c>
      <c r="AX6867">
        <v>2</v>
      </c>
      <c r="AY6867">
        <v>1.9</v>
      </c>
      <c r="AZ6867">
        <v>1.9</v>
      </c>
      <c r="BA6867">
        <v>1.9</v>
      </c>
      <c r="BB6867">
        <v>1.9</v>
      </c>
      <c r="BC6867">
        <v>2017</v>
      </c>
    </row>
    <row r="6868" spans="1:55" x14ac:dyDescent="0.25">
      <c r="A6868">
        <v>576</v>
      </c>
      <c r="B6868" t="s">
        <v>1633</v>
      </c>
      <c r="C6868" t="s">
        <v>318</v>
      </c>
      <c r="D6868" t="s">
        <v>1634</v>
      </c>
      <c r="E6868" t="s">
        <v>319</v>
      </c>
      <c r="F6868" t="s">
        <v>320</v>
      </c>
      <c r="G6868" t="s">
        <v>321</v>
      </c>
      <c r="H6868" t="s">
        <v>322</v>
      </c>
      <c r="I6868" t="s">
        <v>1638</v>
      </c>
      <c r="J6868">
        <v>1.0589999999999999</v>
      </c>
      <c r="K6868">
        <v>1.143</v>
      </c>
      <c r="L6868">
        <v>1.21</v>
      </c>
      <c r="M6868">
        <v>1.24</v>
      </c>
      <c r="N6868">
        <v>1.2569999999999999</v>
      </c>
      <c r="O6868">
        <v>1.2230000000000001</v>
      </c>
      <c r="P6868">
        <v>1.2030000000000001</v>
      </c>
      <c r="Q6868">
        <v>1.2549999999999999</v>
      </c>
      <c r="R6868">
        <v>1.319</v>
      </c>
      <c r="S6868">
        <v>1.381</v>
      </c>
      <c r="T6868">
        <v>1.456</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3.7280000000000002</v>
      </c>
      <c r="AX6868">
        <v>3.7589999999999999</v>
      </c>
      <c r="AY6868" t="s">
        <v>232</v>
      </c>
      <c r="AZ6868" t="s">
        <v>232</v>
      </c>
      <c r="BA6868" t="s">
        <v>232</v>
      </c>
      <c r="BB6868" t="s">
        <v>232</v>
      </c>
      <c r="BC6868">
        <v>2017</v>
      </c>
    </row>
    <row r="6869" spans="1:55" x14ac:dyDescent="0.25">
      <c r="A6869">
        <v>576</v>
      </c>
      <c r="B6869" t="s">
        <v>1633</v>
      </c>
      <c r="C6869" t="s">
        <v>323</v>
      </c>
      <c r="D6869" t="s">
        <v>1634</v>
      </c>
      <c r="E6869" t="s">
        <v>324</v>
      </c>
      <c r="F6869" t="s">
        <v>325</v>
      </c>
      <c r="G6869" t="s">
        <v>321</v>
      </c>
      <c r="H6869" t="s">
        <v>322</v>
      </c>
      <c r="I6869" t="s">
        <v>1639</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5.681</v>
      </c>
      <c r="AX6869">
        <v>5.7220000000000004</v>
      </c>
      <c r="AY6869">
        <v>5.7640000000000002</v>
      </c>
      <c r="AZ6869">
        <v>5.8070000000000004</v>
      </c>
      <c r="BA6869">
        <v>5.85</v>
      </c>
      <c r="BB6869">
        <v>5.8929999999999998</v>
      </c>
      <c r="BC6869">
        <v>2017</v>
      </c>
    </row>
    <row r="6870" spans="1:55" x14ac:dyDescent="0.25">
      <c r="A6870">
        <v>576</v>
      </c>
      <c r="B6870" t="s">
        <v>1633</v>
      </c>
      <c r="C6870" t="s">
        <v>327</v>
      </c>
      <c r="D6870" t="s">
        <v>1634</v>
      </c>
      <c r="E6870" t="s">
        <v>328</v>
      </c>
      <c r="F6870" t="s">
        <v>329</v>
      </c>
      <c r="G6870" t="s">
        <v>229</v>
      </c>
      <c r="H6870" t="s">
        <v>230</v>
      </c>
      <c r="I6870" t="s">
        <v>1640</v>
      </c>
      <c r="J6870" t="s">
        <v>232</v>
      </c>
      <c r="K6870" t="s">
        <v>232</v>
      </c>
      <c r="L6870" t="s">
        <v>232</v>
      </c>
      <c r="M6870" t="s">
        <v>232</v>
      </c>
      <c r="N6870" t="s">
        <v>232</v>
      </c>
      <c r="O6870" t="s">
        <v>232</v>
      </c>
      <c r="P6870" t="s">
        <v>232</v>
      </c>
      <c r="Q6870" t="s">
        <v>232</v>
      </c>
      <c r="R6870" t="s">
        <v>232</v>
      </c>
      <c r="S6870" t="s">
        <v>232</v>
      </c>
      <c r="T6870">
        <v>21.28</v>
      </c>
      <c r="U6870">
        <v>22.84</v>
      </c>
      <c r="V6870">
        <v>26.198</v>
      </c>
      <c r="W6870">
        <v>33.073</v>
      </c>
      <c r="X6870">
        <v>37.378</v>
      </c>
      <c r="Y6870">
        <v>41.180999999999997</v>
      </c>
      <c r="Z6870">
        <v>47.734999999999999</v>
      </c>
      <c r="AA6870">
        <v>52.218000000000004</v>
      </c>
      <c r="AB6870">
        <v>41.359000000000002</v>
      </c>
      <c r="AC6870">
        <v>42.600999999999999</v>
      </c>
      <c r="AD6870">
        <v>47.426000000000002</v>
      </c>
      <c r="AE6870">
        <v>41.695999999999998</v>
      </c>
      <c r="AF6870">
        <v>36.417000000000002</v>
      </c>
      <c r="AG6870">
        <v>33.950000000000003</v>
      </c>
      <c r="AH6870">
        <v>37.712000000000003</v>
      </c>
      <c r="AI6870">
        <v>43.249000000000002</v>
      </c>
      <c r="AJ6870">
        <v>47.918999999999997</v>
      </c>
      <c r="AK6870">
        <v>65.736000000000004</v>
      </c>
      <c r="AL6870">
        <v>64.305999999999997</v>
      </c>
      <c r="AM6870">
        <v>50.807000000000002</v>
      </c>
      <c r="AN6870">
        <v>69.793999999999997</v>
      </c>
      <c r="AO6870">
        <v>81.319999999999993</v>
      </c>
      <c r="AP6870">
        <v>81.367999999999995</v>
      </c>
      <c r="AQ6870">
        <v>82.3</v>
      </c>
      <c r="AR6870">
        <v>84.899000000000001</v>
      </c>
      <c r="AS6870">
        <v>89.784999999999997</v>
      </c>
      <c r="AT6870">
        <v>95.879000000000005</v>
      </c>
      <c r="AU6870">
        <v>106.3</v>
      </c>
      <c r="AV6870">
        <v>105.005</v>
      </c>
      <c r="AW6870">
        <v>109.279</v>
      </c>
      <c r="AX6870">
        <v>111.215</v>
      </c>
      <c r="AY6870">
        <v>116.124</v>
      </c>
      <c r="AZ6870">
        <v>121.163</v>
      </c>
      <c r="BA6870">
        <v>126.4</v>
      </c>
      <c r="BB6870">
        <v>127.91200000000001</v>
      </c>
      <c r="BC6870">
        <v>2019</v>
      </c>
    </row>
    <row r="6871" spans="1:55" x14ac:dyDescent="0.25">
      <c r="A6871">
        <v>576</v>
      </c>
      <c r="B6871" t="s">
        <v>1633</v>
      </c>
      <c r="C6871" t="s">
        <v>331</v>
      </c>
      <c r="D6871" t="s">
        <v>1634</v>
      </c>
      <c r="E6871" t="s">
        <v>328</v>
      </c>
      <c r="F6871" t="s">
        <v>329</v>
      </c>
      <c r="G6871" t="s">
        <v>282</v>
      </c>
      <c r="I6871" t="s">
        <v>332</v>
      </c>
      <c r="J6871" t="s">
        <v>232</v>
      </c>
      <c r="K6871" t="s">
        <v>232</v>
      </c>
      <c r="L6871" t="s">
        <v>232</v>
      </c>
      <c r="M6871" t="s">
        <v>232</v>
      </c>
      <c r="N6871" t="s">
        <v>232</v>
      </c>
      <c r="O6871" t="s">
        <v>232</v>
      </c>
      <c r="P6871" t="s">
        <v>232</v>
      </c>
      <c r="Q6871" t="s">
        <v>232</v>
      </c>
      <c r="R6871" t="s">
        <v>232</v>
      </c>
      <c r="S6871" t="s">
        <v>232</v>
      </c>
      <c r="T6871">
        <v>29.343</v>
      </c>
      <c r="U6871">
        <v>28.494</v>
      </c>
      <c r="V6871">
        <v>29.696000000000002</v>
      </c>
      <c r="W6871">
        <v>32.531999999999996</v>
      </c>
      <c r="X6871">
        <v>33.832000000000001</v>
      </c>
      <c r="Y6871">
        <v>32.064999999999998</v>
      </c>
      <c r="Z6871">
        <v>34.609000000000002</v>
      </c>
      <c r="AA6871">
        <v>34.832000000000001</v>
      </c>
      <c r="AB6871">
        <v>29.257999999999999</v>
      </c>
      <c r="AC6871">
        <v>28.305</v>
      </c>
      <c r="AD6871">
        <v>28.189</v>
      </c>
      <c r="AE6871">
        <v>26.218</v>
      </c>
      <c r="AF6871">
        <v>21.913</v>
      </c>
      <c r="AG6871">
        <v>19.577000000000002</v>
      </c>
      <c r="AH6871">
        <v>19.137</v>
      </c>
      <c r="AI6871">
        <v>19.908999999999999</v>
      </c>
      <c r="AJ6871">
        <v>19.757000000000001</v>
      </c>
      <c r="AK6871">
        <v>23.79</v>
      </c>
      <c r="AL6871">
        <v>24</v>
      </c>
      <c r="AM6871">
        <v>17.37</v>
      </c>
      <c r="AN6871">
        <v>21.074000000000002</v>
      </c>
      <c r="AO6871">
        <v>23.073</v>
      </c>
      <c r="AP6871">
        <v>22.145</v>
      </c>
      <c r="AQ6871">
        <v>21.335000000000001</v>
      </c>
      <c r="AR6871">
        <v>21.071999999999999</v>
      </c>
      <c r="AS6871">
        <v>21.184999999999999</v>
      </c>
      <c r="AT6871">
        <v>21.472999999999999</v>
      </c>
      <c r="AU6871">
        <v>22.643999999999998</v>
      </c>
      <c r="AV6871">
        <v>21.456</v>
      </c>
      <c r="AW6871">
        <v>21.405000000000001</v>
      </c>
      <c r="AX6871">
        <v>21.082000000000001</v>
      </c>
      <c r="AY6871">
        <v>21.122</v>
      </c>
      <c r="AZ6871">
        <v>21.212</v>
      </c>
      <c r="BA6871">
        <v>21.251999999999999</v>
      </c>
      <c r="BB6871">
        <v>21.292000000000002</v>
      </c>
      <c r="BC6871">
        <v>2019</v>
      </c>
    </row>
    <row r="6872" spans="1:55" x14ac:dyDescent="0.25">
      <c r="A6872">
        <v>576</v>
      </c>
      <c r="B6872" t="s">
        <v>1633</v>
      </c>
      <c r="C6872" t="s">
        <v>333</v>
      </c>
      <c r="D6872" t="s">
        <v>1634</v>
      </c>
      <c r="E6872" t="s">
        <v>334</v>
      </c>
      <c r="F6872" t="s">
        <v>335</v>
      </c>
      <c r="G6872" t="s">
        <v>229</v>
      </c>
      <c r="H6872" t="s">
        <v>230</v>
      </c>
      <c r="I6872" t="s">
        <v>1640</v>
      </c>
      <c r="J6872" t="s">
        <v>232</v>
      </c>
      <c r="K6872" t="s">
        <v>232</v>
      </c>
      <c r="L6872" t="s">
        <v>232</v>
      </c>
      <c r="M6872" t="s">
        <v>232</v>
      </c>
      <c r="N6872" t="s">
        <v>232</v>
      </c>
      <c r="O6872" t="s">
        <v>232</v>
      </c>
      <c r="P6872" t="s">
        <v>232</v>
      </c>
      <c r="Q6872" t="s">
        <v>232</v>
      </c>
      <c r="R6872" t="s">
        <v>232</v>
      </c>
      <c r="S6872" t="s">
        <v>232</v>
      </c>
      <c r="T6872">
        <v>12.661</v>
      </c>
      <c r="U6872">
        <v>14.73</v>
      </c>
      <c r="V6872">
        <v>14.859</v>
      </c>
      <c r="W6872">
        <v>17.111999999999998</v>
      </c>
      <c r="X6872">
        <v>15.018000000000001</v>
      </c>
      <c r="Y6872">
        <v>20.547999999999998</v>
      </c>
      <c r="Z6872">
        <v>28.937999999999999</v>
      </c>
      <c r="AA6872">
        <v>25.282</v>
      </c>
      <c r="AB6872">
        <v>28.233000000000001</v>
      </c>
      <c r="AC6872">
        <v>26.565999999999999</v>
      </c>
      <c r="AD6872">
        <v>30.137</v>
      </c>
      <c r="AE6872">
        <v>34.317999999999998</v>
      </c>
      <c r="AF6872">
        <v>30.257000000000001</v>
      </c>
      <c r="AG6872">
        <v>30.603000000000002</v>
      </c>
      <c r="AH6872">
        <v>31.356999999999999</v>
      </c>
      <c r="AI6872">
        <v>30.795999999999999</v>
      </c>
      <c r="AJ6872">
        <v>34.762999999999998</v>
      </c>
      <c r="AK6872">
        <v>37.802999999999997</v>
      </c>
      <c r="AL6872">
        <v>47.945</v>
      </c>
      <c r="AM6872">
        <v>50.667999999999999</v>
      </c>
      <c r="AN6872">
        <v>49.817999999999998</v>
      </c>
      <c r="AO6872">
        <v>50.988999999999997</v>
      </c>
      <c r="AP6872">
        <v>52.738999999999997</v>
      </c>
      <c r="AQ6872">
        <v>57.024999999999999</v>
      </c>
      <c r="AR6872">
        <v>63.296999999999997</v>
      </c>
      <c r="AS6872">
        <v>74.745999999999995</v>
      </c>
      <c r="AT6872">
        <v>76.897000000000006</v>
      </c>
      <c r="AU6872">
        <v>79.176000000000002</v>
      </c>
      <c r="AV6872">
        <v>85.563999999999993</v>
      </c>
      <c r="AW6872">
        <v>87.620999999999995</v>
      </c>
      <c r="AX6872">
        <v>94.668000000000006</v>
      </c>
      <c r="AY6872">
        <v>99.99</v>
      </c>
      <c r="AZ6872">
        <v>104.989</v>
      </c>
      <c r="BA6872">
        <v>110.462</v>
      </c>
      <c r="BB6872">
        <v>112.733</v>
      </c>
      <c r="BC6872">
        <v>2019</v>
      </c>
    </row>
    <row r="6873" spans="1:55" x14ac:dyDescent="0.25">
      <c r="A6873">
        <v>576</v>
      </c>
      <c r="B6873" t="s">
        <v>1633</v>
      </c>
      <c r="C6873" t="s">
        <v>336</v>
      </c>
      <c r="D6873" t="s">
        <v>1634</v>
      </c>
      <c r="E6873" t="s">
        <v>334</v>
      </c>
      <c r="F6873" t="s">
        <v>335</v>
      </c>
      <c r="G6873" t="s">
        <v>282</v>
      </c>
      <c r="I6873" t="s">
        <v>337</v>
      </c>
      <c r="J6873" t="s">
        <v>232</v>
      </c>
      <c r="K6873" t="s">
        <v>232</v>
      </c>
      <c r="L6873" t="s">
        <v>232</v>
      </c>
      <c r="M6873" t="s">
        <v>232</v>
      </c>
      <c r="N6873" t="s">
        <v>232</v>
      </c>
      <c r="O6873" t="s">
        <v>232</v>
      </c>
      <c r="P6873" t="s">
        <v>232</v>
      </c>
      <c r="Q6873" t="s">
        <v>232</v>
      </c>
      <c r="R6873" t="s">
        <v>232</v>
      </c>
      <c r="S6873" t="s">
        <v>232</v>
      </c>
      <c r="T6873">
        <v>17.459</v>
      </c>
      <c r="U6873">
        <v>18.376000000000001</v>
      </c>
      <c r="V6873">
        <v>16.844000000000001</v>
      </c>
      <c r="W6873">
        <v>16.831</v>
      </c>
      <c r="X6873">
        <v>13.593</v>
      </c>
      <c r="Y6873">
        <v>16</v>
      </c>
      <c r="Z6873">
        <v>20.981000000000002</v>
      </c>
      <c r="AA6873">
        <v>16.864999999999998</v>
      </c>
      <c r="AB6873">
        <v>19.972000000000001</v>
      </c>
      <c r="AC6873">
        <v>17.651</v>
      </c>
      <c r="AD6873">
        <v>17.913</v>
      </c>
      <c r="AE6873">
        <v>21.579000000000001</v>
      </c>
      <c r="AF6873">
        <v>18.207000000000001</v>
      </c>
      <c r="AG6873">
        <v>17.646999999999998</v>
      </c>
      <c r="AH6873">
        <v>15.912000000000001</v>
      </c>
      <c r="AI6873">
        <v>14.176</v>
      </c>
      <c r="AJ6873">
        <v>14.333</v>
      </c>
      <c r="AK6873">
        <v>13.680999999999999</v>
      </c>
      <c r="AL6873">
        <v>17.893999999999998</v>
      </c>
      <c r="AM6873">
        <v>17.321999999999999</v>
      </c>
      <c r="AN6873">
        <v>15.042999999999999</v>
      </c>
      <c r="AO6873">
        <v>14.467000000000001</v>
      </c>
      <c r="AP6873">
        <v>14.353999999999999</v>
      </c>
      <c r="AQ6873">
        <v>14.782999999999999</v>
      </c>
      <c r="AR6873">
        <v>15.71</v>
      </c>
      <c r="AS6873">
        <v>17.637</v>
      </c>
      <c r="AT6873">
        <v>17.222000000000001</v>
      </c>
      <c r="AU6873">
        <v>16.866</v>
      </c>
      <c r="AV6873">
        <v>17.484000000000002</v>
      </c>
      <c r="AW6873">
        <v>17.161999999999999</v>
      </c>
      <c r="AX6873">
        <v>17.946000000000002</v>
      </c>
      <c r="AY6873">
        <v>18.187000000000001</v>
      </c>
      <c r="AZ6873">
        <v>18.381</v>
      </c>
      <c r="BA6873">
        <v>18.571999999999999</v>
      </c>
      <c r="BB6873">
        <v>18.765999999999998</v>
      </c>
      <c r="BC6873">
        <v>2019</v>
      </c>
    </row>
    <row r="6874" spans="1:55" x14ac:dyDescent="0.25">
      <c r="A6874">
        <v>576</v>
      </c>
      <c r="B6874" t="s">
        <v>1633</v>
      </c>
      <c r="C6874" t="s">
        <v>338</v>
      </c>
      <c r="D6874" t="s">
        <v>1634</v>
      </c>
      <c r="E6874" t="s">
        <v>339</v>
      </c>
      <c r="F6874" t="s">
        <v>340</v>
      </c>
      <c r="G6874" t="s">
        <v>229</v>
      </c>
      <c r="H6874" t="s">
        <v>230</v>
      </c>
      <c r="I6874" t="s">
        <v>1640</v>
      </c>
      <c r="J6874" t="s">
        <v>232</v>
      </c>
      <c r="K6874" t="s">
        <v>232</v>
      </c>
      <c r="L6874" t="s">
        <v>232</v>
      </c>
      <c r="M6874" t="s">
        <v>232</v>
      </c>
      <c r="N6874" t="s">
        <v>232</v>
      </c>
      <c r="O6874" t="s">
        <v>232</v>
      </c>
      <c r="P6874" t="s">
        <v>232</v>
      </c>
      <c r="Q6874" t="s">
        <v>232</v>
      </c>
      <c r="R6874" t="s">
        <v>232</v>
      </c>
      <c r="S6874" t="s">
        <v>232</v>
      </c>
      <c r="T6874">
        <v>8.6189999999999998</v>
      </c>
      <c r="U6874">
        <v>8.11</v>
      </c>
      <c r="V6874">
        <v>11.339</v>
      </c>
      <c r="W6874">
        <v>15.962</v>
      </c>
      <c r="X6874">
        <v>22.361000000000001</v>
      </c>
      <c r="Y6874">
        <v>20.632999999999999</v>
      </c>
      <c r="Z6874">
        <v>18.795999999999999</v>
      </c>
      <c r="AA6874">
        <v>26.936</v>
      </c>
      <c r="AB6874">
        <v>13.127000000000001</v>
      </c>
      <c r="AC6874">
        <v>16.036000000000001</v>
      </c>
      <c r="AD6874">
        <v>17.289000000000001</v>
      </c>
      <c r="AE6874">
        <v>7.3769999999999998</v>
      </c>
      <c r="AF6874">
        <v>6.16</v>
      </c>
      <c r="AG6874">
        <v>3.347</v>
      </c>
      <c r="AH6874">
        <v>6.3550000000000004</v>
      </c>
      <c r="AI6874">
        <v>12.452999999999999</v>
      </c>
      <c r="AJ6874">
        <v>13.156000000000001</v>
      </c>
      <c r="AK6874">
        <v>27.933</v>
      </c>
      <c r="AL6874">
        <v>16.361000000000001</v>
      </c>
      <c r="AM6874">
        <v>0.13900000000000001</v>
      </c>
      <c r="AN6874">
        <v>19.975999999999999</v>
      </c>
      <c r="AO6874">
        <v>30.332000000000001</v>
      </c>
      <c r="AP6874">
        <v>28.629000000000001</v>
      </c>
      <c r="AQ6874">
        <v>25.274999999999999</v>
      </c>
      <c r="AR6874">
        <v>21.602</v>
      </c>
      <c r="AS6874">
        <v>15.04</v>
      </c>
      <c r="AT6874">
        <v>18.983000000000001</v>
      </c>
      <c r="AU6874">
        <v>27.123999999999999</v>
      </c>
      <c r="AV6874">
        <v>19.440999999999999</v>
      </c>
      <c r="AW6874">
        <v>21.658000000000001</v>
      </c>
      <c r="AX6874">
        <v>16.545999999999999</v>
      </c>
      <c r="AY6874">
        <v>16.134</v>
      </c>
      <c r="AZ6874">
        <v>16.173999999999999</v>
      </c>
      <c r="BA6874">
        <v>15.938000000000001</v>
      </c>
      <c r="BB6874">
        <v>15.178000000000001</v>
      </c>
      <c r="BC6874">
        <v>2019</v>
      </c>
    </row>
    <row r="6875" spans="1:55" x14ac:dyDescent="0.25">
      <c r="A6875">
        <v>576</v>
      </c>
      <c r="B6875" t="s">
        <v>1633</v>
      </c>
      <c r="C6875" t="s">
        <v>341</v>
      </c>
      <c r="D6875" t="s">
        <v>1634</v>
      </c>
      <c r="E6875" t="s">
        <v>339</v>
      </c>
      <c r="F6875" t="s">
        <v>340</v>
      </c>
      <c r="G6875" t="s">
        <v>282</v>
      </c>
      <c r="I6875" t="s">
        <v>342</v>
      </c>
      <c r="J6875" t="s">
        <v>232</v>
      </c>
      <c r="K6875" t="s">
        <v>232</v>
      </c>
      <c r="L6875" t="s">
        <v>232</v>
      </c>
      <c r="M6875" t="s">
        <v>232</v>
      </c>
      <c r="N6875" t="s">
        <v>232</v>
      </c>
      <c r="O6875" t="s">
        <v>232</v>
      </c>
      <c r="P6875" t="s">
        <v>232</v>
      </c>
      <c r="Q6875" t="s">
        <v>232</v>
      </c>
      <c r="R6875" t="s">
        <v>232</v>
      </c>
      <c r="S6875" t="s">
        <v>232</v>
      </c>
      <c r="T6875">
        <v>11.884</v>
      </c>
      <c r="U6875">
        <v>10.118</v>
      </c>
      <c r="V6875">
        <v>12.853</v>
      </c>
      <c r="W6875">
        <v>15.7</v>
      </c>
      <c r="X6875">
        <v>20.239000000000001</v>
      </c>
      <c r="Y6875">
        <v>16.065000000000001</v>
      </c>
      <c r="Z6875">
        <v>13.628</v>
      </c>
      <c r="AA6875">
        <v>17.968</v>
      </c>
      <c r="AB6875">
        <v>9.2859999999999996</v>
      </c>
      <c r="AC6875">
        <v>10.654</v>
      </c>
      <c r="AD6875">
        <v>10.276</v>
      </c>
      <c r="AE6875">
        <v>4.6390000000000002</v>
      </c>
      <c r="AF6875">
        <v>3.7069999999999999</v>
      </c>
      <c r="AG6875">
        <v>1.93</v>
      </c>
      <c r="AH6875">
        <v>3.2250000000000001</v>
      </c>
      <c r="AI6875">
        <v>5.7320000000000002</v>
      </c>
      <c r="AJ6875">
        <v>5.4240000000000004</v>
      </c>
      <c r="AK6875">
        <v>10.109</v>
      </c>
      <c r="AL6875">
        <v>6.1059999999999999</v>
      </c>
      <c r="AM6875">
        <v>4.8000000000000001E-2</v>
      </c>
      <c r="AN6875">
        <v>6.032</v>
      </c>
      <c r="AO6875">
        <v>8.6059999999999999</v>
      </c>
      <c r="AP6875">
        <v>7.7919999999999998</v>
      </c>
      <c r="AQ6875">
        <v>6.5519999999999996</v>
      </c>
      <c r="AR6875">
        <v>5.3620000000000001</v>
      </c>
      <c r="AS6875">
        <v>3.5489999999999999</v>
      </c>
      <c r="AT6875">
        <v>4.2510000000000003</v>
      </c>
      <c r="AU6875">
        <v>5.7779999999999996</v>
      </c>
      <c r="AV6875">
        <v>3.9729999999999999</v>
      </c>
      <c r="AW6875">
        <v>4.242</v>
      </c>
      <c r="AX6875">
        <v>3.137</v>
      </c>
      <c r="AY6875">
        <v>2.9350000000000001</v>
      </c>
      <c r="AZ6875">
        <v>2.8319999999999999</v>
      </c>
      <c r="BA6875">
        <v>2.68</v>
      </c>
      <c r="BB6875">
        <v>2.5270000000000001</v>
      </c>
      <c r="BC6875">
        <v>2019</v>
      </c>
    </row>
    <row r="6876" spans="1:55" x14ac:dyDescent="0.25">
      <c r="A6876">
        <v>576</v>
      </c>
      <c r="B6876" t="s">
        <v>1633</v>
      </c>
      <c r="C6876" t="s">
        <v>343</v>
      </c>
      <c r="D6876" t="s">
        <v>1634</v>
      </c>
      <c r="E6876" t="s">
        <v>344</v>
      </c>
      <c r="F6876" t="s">
        <v>345</v>
      </c>
      <c r="G6876" t="s">
        <v>229</v>
      </c>
      <c r="H6876" t="s">
        <v>230</v>
      </c>
      <c r="I6876" t="s">
        <v>1640</v>
      </c>
      <c r="J6876" t="s">
        <v>232</v>
      </c>
      <c r="K6876" t="s">
        <v>232</v>
      </c>
      <c r="L6876" t="s">
        <v>232</v>
      </c>
      <c r="M6876" t="s">
        <v>232</v>
      </c>
      <c r="N6876" t="s">
        <v>232</v>
      </c>
      <c r="O6876" t="s">
        <v>232</v>
      </c>
      <c r="P6876" t="s">
        <v>232</v>
      </c>
      <c r="Q6876" t="s">
        <v>232</v>
      </c>
      <c r="R6876" t="s">
        <v>232</v>
      </c>
      <c r="S6876" t="s">
        <v>232</v>
      </c>
      <c r="T6876">
        <v>7.9279999999999999</v>
      </c>
      <c r="U6876">
        <v>7.8109999999999999</v>
      </c>
      <c r="V6876">
        <v>11.968</v>
      </c>
      <c r="W6876">
        <v>16.082000000000001</v>
      </c>
      <c r="X6876">
        <v>16.055</v>
      </c>
      <c r="Y6876">
        <v>14.868</v>
      </c>
      <c r="Z6876">
        <v>11.039</v>
      </c>
      <c r="AA6876">
        <v>12.07</v>
      </c>
      <c r="AB6876">
        <v>3.3460000000000001</v>
      </c>
      <c r="AC6876">
        <v>8.1590000000000007</v>
      </c>
      <c r="AD6876">
        <v>13.14</v>
      </c>
      <c r="AE6876">
        <v>7.5110000000000001</v>
      </c>
      <c r="AF6876">
        <v>8.1440000000000001</v>
      </c>
      <c r="AG6876">
        <v>11.148</v>
      </c>
      <c r="AH6876">
        <v>12.01</v>
      </c>
      <c r="AI6876">
        <v>16.678000000000001</v>
      </c>
      <c r="AJ6876">
        <v>16.065000000000001</v>
      </c>
      <c r="AK6876">
        <v>30.818999999999999</v>
      </c>
      <c r="AL6876">
        <v>18.481000000000002</v>
      </c>
      <c r="AM6876">
        <v>0.64500000000000002</v>
      </c>
      <c r="AN6876">
        <v>20.803000000000001</v>
      </c>
      <c r="AO6876">
        <v>29.198</v>
      </c>
      <c r="AP6876">
        <v>28.120999999999999</v>
      </c>
      <c r="AQ6876">
        <v>24.626999999999999</v>
      </c>
      <c r="AR6876">
        <v>21.158000000000001</v>
      </c>
      <c r="AS6876">
        <v>15.263</v>
      </c>
      <c r="AT6876">
        <v>18.824999999999999</v>
      </c>
      <c r="AU6876">
        <v>25.994</v>
      </c>
      <c r="AV6876">
        <v>18.227</v>
      </c>
      <c r="AW6876">
        <v>21.199000000000002</v>
      </c>
      <c r="AX6876">
        <v>16.13</v>
      </c>
      <c r="AY6876">
        <v>15.895</v>
      </c>
      <c r="AZ6876">
        <v>15.997</v>
      </c>
      <c r="BA6876">
        <v>15.864000000000001</v>
      </c>
      <c r="BB6876">
        <v>15.183</v>
      </c>
      <c r="BC6876">
        <v>2019</v>
      </c>
    </row>
    <row r="6877" spans="1:55" x14ac:dyDescent="0.25">
      <c r="A6877">
        <v>576</v>
      </c>
      <c r="B6877" t="s">
        <v>1633</v>
      </c>
      <c r="C6877" t="s">
        <v>346</v>
      </c>
      <c r="D6877" t="s">
        <v>1634</v>
      </c>
      <c r="E6877" t="s">
        <v>344</v>
      </c>
      <c r="F6877" t="s">
        <v>345</v>
      </c>
      <c r="G6877" t="s">
        <v>270</v>
      </c>
      <c r="I6877" t="s">
        <v>397</v>
      </c>
      <c r="J6877" t="s">
        <v>232</v>
      </c>
      <c r="K6877" t="s">
        <v>232</v>
      </c>
      <c r="L6877" t="s">
        <v>232</v>
      </c>
      <c r="M6877" t="s">
        <v>232</v>
      </c>
      <c r="N6877" t="s">
        <v>232</v>
      </c>
      <c r="O6877" t="s">
        <v>232</v>
      </c>
      <c r="P6877" t="s">
        <v>232</v>
      </c>
      <c r="Q6877" t="s">
        <v>232</v>
      </c>
      <c r="R6877" t="s">
        <v>232</v>
      </c>
      <c r="S6877" t="s">
        <v>232</v>
      </c>
      <c r="T6877">
        <v>11.423</v>
      </c>
      <c r="U6877">
        <v>9.8550000000000004</v>
      </c>
      <c r="V6877">
        <v>13.673999999999999</v>
      </c>
      <c r="W6877">
        <v>16.266999999999999</v>
      </c>
      <c r="X6877">
        <v>14.412000000000001</v>
      </c>
      <c r="Y6877">
        <v>11.992000000000001</v>
      </c>
      <c r="Z6877">
        <v>8.2319999999999993</v>
      </c>
      <c r="AA6877">
        <v>8.4489999999999998</v>
      </c>
      <c r="AB6877">
        <v>2.2709999999999999</v>
      </c>
      <c r="AC6877">
        <v>5.5350000000000001</v>
      </c>
      <c r="AD6877">
        <v>8.2560000000000002</v>
      </c>
      <c r="AE6877">
        <v>4.6349999999999998</v>
      </c>
      <c r="AF6877">
        <v>4.8559999999999999</v>
      </c>
      <c r="AG6877">
        <v>6.3940000000000001</v>
      </c>
      <c r="AH6877">
        <v>6.194</v>
      </c>
      <c r="AI6877">
        <v>7.8550000000000004</v>
      </c>
      <c r="AJ6877">
        <v>6.9470000000000001</v>
      </c>
      <c r="AK6877">
        <v>11.808999999999999</v>
      </c>
      <c r="AL6877">
        <v>6.7729999999999997</v>
      </c>
      <c r="AM6877">
        <v>0.215</v>
      </c>
      <c r="AN6877">
        <v>6.5309999999999997</v>
      </c>
      <c r="AO6877">
        <v>8.532</v>
      </c>
      <c r="AP6877">
        <v>7.7610000000000001</v>
      </c>
      <c r="AQ6877">
        <v>6.5</v>
      </c>
      <c r="AR6877">
        <v>5.3730000000000002</v>
      </c>
      <c r="AS6877">
        <v>3.6139999999999999</v>
      </c>
      <c r="AT6877">
        <v>4.3</v>
      </c>
      <c r="AU6877">
        <v>5.6459999999999999</v>
      </c>
      <c r="AV6877">
        <v>3.79</v>
      </c>
      <c r="AW6877">
        <v>4.234</v>
      </c>
      <c r="AX6877">
        <v>3.0939999999999999</v>
      </c>
      <c r="AY6877">
        <v>2.9289999999999998</v>
      </c>
      <c r="AZ6877">
        <v>2.831</v>
      </c>
      <c r="BA6877">
        <v>2.6960000000000002</v>
      </c>
      <c r="BB6877">
        <v>2.4780000000000002</v>
      </c>
      <c r="BC6877">
        <v>2019</v>
      </c>
    </row>
    <row r="6878" spans="1:55" x14ac:dyDescent="0.25">
      <c r="A6878">
        <v>576</v>
      </c>
      <c r="B6878" t="s">
        <v>1633</v>
      </c>
      <c r="C6878" t="s">
        <v>347</v>
      </c>
      <c r="D6878" t="s">
        <v>1634</v>
      </c>
      <c r="E6878" t="s">
        <v>348</v>
      </c>
      <c r="F6878" t="s">
        <v>349</v>
      </c>
      <c r="G6878" t="s">
        <v>229</v>
      </c>
      <c r="H6878" t="s">
        <v>230</v>
      </c>
    </row>
    <row r="6879" spans="1:55" x14ac:dyDescent="0.25">
      <c r="A6879">
        <v>576</v>
      </c>
      <c r="B6879" t="s">
        <v>1633</v>
      </c>
      <c r="C6879" t="s">
        <v>350</v>
      </c>
      <c r="D6879" t="s">
        <v>1634</v>
      </c>
      <c r="E6879" t="s">
        <v>348</v>
      </c>
      <c r="F6879" t="s">
        <v>349</v>
      </c>
      <c r="G6879" t="s">
        <v>282</v>
      </c>
    </row>
    <row r="6880" spans="1:55" x14ac:dyDescent="0.25">
      <c r="A6880">
        <v>576</v>
      </c>
      <c r="B6880" t="s">
        <v>1633</v>
      </c>
      <c r="C6880" t="s">
        <v>352</v>
      </c>
      <c r="D6880" t="s">
        <v>1634</v>
      </c>
      <c r="E6880" t="s">
        <v>353</v>
      </c>
      <c r="F6880" t="s">
        <v>354</v>
      </c>
      <c r="G6880" t="s">
        <v>229</v>
      </c>
      <c r="H6880" t="s">
        <v>230</v>
      </c>
    </row>
    <row r="6881" spans="1:55" x14ac:dyDescent="0.25">
      <c r="A6881">
        <v>576</v>
      </c>
      <c r="B6881" t="s">
        <v>1633</v>
      </c>
      <c r="C6881" t="s">
        <v>355</v>
      </c>
      <c r="D6881" t="s">
        <v>1634</v>
      </c>
      <c r="E6881" t="s">
        <v>353</v>
      </c>
      <c r="F6881" t="s">
        <v>354</v>
      </c>
      <c r="G6881" t="s">
        <v>282</v>
      </c>
    </row>
    <row r="6882" spans="1:55" x14ac:dyDescent="0.25">
      <c r="A6882">
        <v>576</v>
      </c>
      <c r="B6882" t="s">
        <v>1633</v>
      </c>
      <c r="C6882" t="s">
        <v>356</v>
      </c>
      <c r="D6882" t="s">
        <v>1634</v>
      </c>
      <c r="E6882" t="s">
        <v>357</v>
      </c>
      <c r="F6882" t="s">
        <v>358</v>
      </c>
      <c r="G6882" t="s">
        <v>229</v>
      </c>
      <c r="H6882" t="s">
        <v>230</v>
      </c>
      <c r="I6882" t="s">
        <v>1640</v>
      </c>
      <c r="J6882" t="s">
        <v>232</v>
      </c>
      <c r="K6882" t="s">
        <v>232</v>
      </c>
      <c r="L6882" t="s">
        <v>232</v>
      </c>
      <c r="M6882" t="s">
        <v>232</v>
      </c>
      <c r="N6882" t="s">
        <v>232</v>
      </c>
      <c r="O6882" t="s">
        <v>232</v>
      </c>
      <c r="P6882" t="s">
        <v>232</v>
      </c>
      <c r="Q6882" t="s">
        <v>232</v>
      </c>
      <c r="R6882" t="s">
        <v>232</v>
      </c>
      <c r="S6882" t="s">
        <v>232</v>
      </c>
      <c r="T6882">
        <v>51.426000000000002</v>
      </c>
      <c r="U6882">
        <v>59.040999999999997</v>
      </c>
      <c r="V6882">
        <v>67.253</v>
      </c>
      <c r="W6882">
        <v>69.822000000000003</v>
      </c>
      <c r="X6882">
        <v>75.343999999999994</v>
      </c>
      <c r="Y6882">
        <v>86.507999999999996</v>
      </c>
      <c r="Z6882">
        <v>94.831000000000003</v>
      </c>
      <c r="AA6882">
        <v>102.372</v>
      </c>
      <c r="AB6882">
        <v>115.18300000000001</v>
      </c>
      <c r="AC6882">
        <v>125.777</v>
      </c>
      <c r="AD6882">
        <v>134.37</v>
      </c>
      <c r="AE6882">
        <v>149</v>
      </c>
      <c r="AF6882">
        <v>156.751</v>
      </c>
      <c r="AG6882">
        <v>169.33199999999999</v>
      </c>
      <c r="AH6882">
        <v>186.59800000000001</v>
      </c>
      <c r="AI6882">
        <v>200.006</v>
      </c>
      <c r="AJ6882">
        <v>206.43899999999999</v>
      </c>
      <c r="AK6882">
        <v>234.09299999999999</v>
      </c>
      <c r="AL6882">
        <v>255.465</v>
      </c>
      <c r="AM6882">
        <v>291.50200000000001</v>
      </c>
      <c r="AN6882">
        <v>321.18200000000002</v>
      </c>
      <c r="AO6882">
        <v>354.02300000000002</v>
      </c>
      <c r="AP6882">
        <v>384.99799999999999</v>
      </c>
      <c r="AQ6882">
        <v>390.40699999999998</v>
      </c>
      <c r="AR6882">
        <v>387.25099999999998</v>
      </c>
      <c r="AS6882">
        <v>421.30200000000002</v>
      </c>
      <c r="AT6882">
        <v>463.166</v>
      </c>
      <c r="AU6882">
        <v>502.02199999999999</v>
      </c>
      <c r="AV6882">
        <v>530.20600000000002</v>
      </c>
      <c r="AW6882">
        <v>558.38900000000001</v>
      </c>
      <c r="AX6882">
        <v>586.57299999999998</v>
      </c>
      <c r="AY6882">
        <v>614.75699999999995</v>
      </c>
      <c r="AZ6882">
        <v>642.94100000000003</v>
      </c>
      <c r="BA6882">
        <v>671.125</v>
      </c>
      <c r="BB6882">
        <v>703.16499999999996</v>
      </c>
      <c r="BC6882">
        <v>2019</v>
      </c>
    </row>
    <row r="6883" spans="1:55" x14ac:dyDescent="0.25">
      <c r="A6883">
        <v>576</v>
      </c>
      <c r="B6883" t="s">
        <v>1633</v>
      </c>
      <c r="C6883" t="s">
        <v>359</v>
      </c>
      <c r="D6883" t="s">
        <v>1634</v>
      </c>
      <c r="E6883" t="s">
        <v>357</v>
      </c>
      <c r="F6883" t="s">
        <v>358</v>
      </c>
      <c r="G6883" t="s">
        <v>282</v>
      </c>
      <c r="I6883" t="s">
        <v>360</v>
      </c>
      <c r="J6883" t="s">
        <v>232</v>
      </c>
      <c r="K6883" t="s">
        <v>232</v>
      </c>
      <c r="L6883" t="s">
        <v>232</v>
      </c>
      <c r="M6883" t="s">
        <v>232</v>
      </c>
      <c r="N6883" t="s">
        <v>232</v>
      </c>
      <c r="O6883" t="s">
        <v>232</v>
      </c>
      <c r="P6883" t="s">
        <v>232</v>
      </c>
      <c r="Q6883" t="s">
        <v>232</v>
      </c>
      <c r="R6883" t="s">
        <v>232</v>
      </c>
      <c r="S6883" t="s">
        <v>232</v>
      </c>
      <c r="T6883">
        <v>70.912999999999997</v>
      </c>
      <c r="U6883">
        <v>73.655000000000001</v>
      </c>
      <c r="V6883">
        <v>76.233000000000004</v>
      </c>
      <c r="W6883">
        <v>68.679000000000002</v>
      </c>
      <c r="X6883">
        <v>68.194999999999993</v>
      </c>
      <c r="Y6883">
        <v>67.358000000000004</v>
      </c>
      <c r="Z6883">
        <v>68.754999999999995</v>
      </c>
      <c r="AA6883">
        <v>68.287000000000006</v>
      </c>
      <c r="AB6883">
        <v>81.480999999999995</v>
      </c>
      <c r="AC6883">
        <v>83.569000000000003</v>
      </c>
      <c r="AD6883">
        <v>79.866</v>
      </c>
      <c r="AE6883">
        <v>93.688999999999993</v>
      </c>
      <c r="AF6883">
        <v>94.323999999999998</v>
      </c>
      <c r="AG6883">
        <v>97.644000000000005</v>
      </c>
      <c r="AH6883">
        <v>94.686999999999998</v>
      </c>
      <c r="AI6883">
        <v>92.067999999999998</v>
      </c>
      <c r="AJ6883">
        <v>85.117000000000004</v>
      </c>
      <c r="AK6883">
        <v>84.716999999999999</v>
      </c>
      <c r="AL6883">
        <v>95.343000000000004</v>
      </c>
      <c r="AM6883">
        <v>99.66</v>
      </c>
      <c r="AN6883">
        <v>96.980999999999995</v>
      </c>
      <c r="AO6883">
        <v>100.44799999999999</v>
      </c>
      <c r="AP6883">
        <v>104.783</v>
      </c>
      <c r="AQ6883">
        <v>101.20699999999999</v>
      </c>
      <c r="AR6883">
        <v>96.116</v>
      </c>
      <c r="AS6883">
        <v>99.409000000000006</v>
      </c>
      <c r="AT6883">
        <v>103.73</v>
      </c>
      <c r="AU6883">
        <v>106.941</v>
      </c>
      <c r="AV6883">
        <v>108.34099999999999</v>
      </c>
      <c r="AW6883">
        <v>109.373</v>
      </c>
      <c r="AX6883">
        <v>111.19199999999999</v>
      </c>
      <c r="AY6883">
        <v>111.819</v>
      </c>
      <c r="AZ6883">
        <v>112.56</v>
      </c>
      <c r="BA6883">
        <v>112.83799999999999</v>
      </c>
      <c r="BB6883">
        <v>117.04900000000001</v>
      </c>
      <c r="BC6883">
        <v>2019</v>
      </c>
    </row>
    <row r="6884" spans="1:55" x14ac:dyDescent="0.25">
      <c r="A6884">
        <v>576</v>
      </c>
      <c r="B6884" t="s">
        <v>1633</v>
      </c>
      <c r="C6884" t="s">
        <v>361</v>
      </c>
      <c r="D6884" t="s">
        <v>1634</v>
      </c>
      <c r="E6884" t="s">
        <v>362</v>
      </c>
      <c r="F6884" t="s">
        <v>363</v>
      </c>
      <c r="G6884" t="s">
        <v>229</v>
      </c>
      <c r="H6884" t="s">
        <v>230</v>
      </c>
      <c r="I6884" t="s">
        <v>1640</v>
      </c>
      <c r="J6884" t="s">
        <v>232</v>
      </c>
      <c r="K6884" t="s">
        <v>232</v>
      </c>
      <c r="L6884" t="s">
        <v>232</v>
      </c>
      <c r="M6884" t="s">
        <v>232</v>
      </c>
      <c r="N6884" t="s">
        <v>232</v>
      </c>
      <c r="O6884" t="s">
        <v>232</v>
      </c>
      <c r="P6884" t="s">
        <v>232</v>
      </c>
      <c r="Q6884" t="s">
        <v>232</v>
      </c>
      <c r="R6884" t="s">
        <v>232</v>
      </c>
      <c r="S6884" t="s">
        <v>232</v>
      </c>
      <c r="T6884">
        <v>72.52</v>
      </c>
      <c r="U6884">
        <v>80.159000000000006</v>
      </c>
      <c r="V6884">
        <v>88.218999999999994</v>
      </c>
      <c r="W6884">
        <v>101.664</v>
      </c>
      <c r="X6884">
        <v>110.483</v>
      </c>
      <c r="Y6884">
        <v>128.43</v>
      </c>
      <c r="Z6884">
        <v>137.92500000000001</v>
      </c>
      <c r="AA6884">
        <v>149.91300000000001</v>
      </c>
      <c r="AB6884">
        <v>141.36199999999999</v>
      </c>
      <c r="AC6884">
        <v>150.50800000000001</v>
      </c>
      <c r="AD6884">
        <v>168.244</v>
      </c>
      <c r="AE6884">
        <v>159.03700000000001</v>
      </c>
      <c r="AF6884">
        <v>166.184</v>
      </c>
      <c r="AG6884">
        <v>173.417</v>
      </c>
      <c r="AH6884">
        <v>197.06899999999999</v>
      </c>
      <c r="AI6884">
        <v>217.23699999999999</v>
      </c>
      <c r="AJ6884">
        <v>242.536</v>
      </c>
      <c r="AK6884">
        <v>276.32299999999998</v>
      </c>
      <c r="AL6884">
        <v>267.94400000000002</v>
      </c>
      <c r="AM6884">
        <v>292.49700000000001</v>
      </c>
      <c r="AN6884">
        <v>331.18099999999998</v>
      </c>
      <c r="AO6884">
        <v>352.44400000000002</v>
      </c>
      <c r="AP6884">
        <v>367.42500000000001</v>
      </c>
      <c r="AQ6884">
        <v>385.74900000000002</v>
      </c>
      <c r="AR6884">
        <v>402.89800000000002</v>
      </c>
      <c r="AS6884">
        <v>423.80799999999999</v>
      </c>
      <c r="AT6884">
        <v>446.51</v>
      </c>
      <c r="AU6884">
        <v>469.43799999999999</v>
      </c>
      <c r="AV6884">
        <v>489.38600000000002</v>
      </c>
      <c r="AW6884">
        <v>510.536</v>
      </c>
      <c r="AX6884">
        <v>527.53099999999995</v>
      </c>
      <c r="AY6884">
        <v>549.77700000000004</v>
      </c>
      <c r="AZ6884">
        <v>571.19799999999998</v>
      </c>
      <c r="BA6884">
        <v>594.76599999999996</v>
      </c>
      <c r="BB6884">
        <v>600.74599999999998</v>
      </c>
      <c r="BC6884">
        <v>2019</v>
      </c>
    </row>
    <row r="6885" spans="1:55" x14ac:dyDescent="0.25">
      <c r="A6885">
        <v>576</v>
      </c>
      <c r="B6885" t="s">
        <v>1633</v>
      </c>
      <c r="C6885" t="s">
        <v>364</v>
      </c>
      <c r="D6885" t="s">
        <v>1634</v>
      </c>
      <c r="E6885" t="s">
        <v>365</v>
      </c>
      <c r="F6885" t="s">
        <v>366</v>
      </c>
      <c r="G6885" t="s">
        <v>242</v>
      </c>
      <c r="H6885" t="s">
        <v>230</v>
      </c>
      <c r="I6885" t="s">
        <v>1641</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14.445</v>
      </c>
      <c r="Z6885">
        <v>13.91</v>
      </c>
      <c r="AA6885">
        <v>15.285</v>
      </c>
      <c r="AB6885">
        <v>18.477</v>
      </c>
      <c r="AC6885">
        <v>14.657999999999999</v>
      </c>
      <c r="AD6885">
        <v>10.358000000000001</v>
      </c>
      <c r="AE6885">
        <v>12.372999999999999</v>
      </c>
      <c r="AF6885">
        <v>12.401999999999999</v>
      </c>
      <c r="AG6885">
        <v>22.146999999999998</v>
      </c>
      <c r="AH6885">
        <v>20.768000000000001</v>
      </c>
      <c r="AI6885">
        <v>28.105</v>
      </c>
      <c r="AJ6885">
        <v>37.14</v>
      </c>
      <c r="AK6885">
        <v>46.901000000000003</v>
      </c>
      <c r="AL6885">
        <v>27.831</v>
      </c>
      <c r="AM6885">
        <v>32.417999999999999</v>
      </c>
      <c r="AN6885">
        <v>55.420999999999999</v>
      </c>
      <c r="AO6885">
        <v>59.667000000000002</v>
      </c>
      <c r="AP6885">
        <v>49.323</v>
      </c>
      <c r="AQ6885">
        <v>48.341000000000001</v>
      </c>
      <c r="AR6885">
        <v>56.03</v>
      </c>
      <c r="AS6885">
        <v>52.029000000000003</v>
      </c>
      <c r="AT6885">
        <v>55.542000000000002</v>
      </c>
      <c r="AU6885">
        <v>53.912999999999997</v>
      </c>
      <c r="AV6885">
        <v>63.908999999999999</v>
      </c>
      <c r="AW6885">
        <v>65.641999999999996</v>
      </c>
      <c r="AX6885">
        <v>66.831999999999994</v>
      </c>
      <c r="AY6885">
        <v>68.566000000000003</v>
      </c>
      <c r="AZ6885">
        <v>69.878</v>
      </c>
      <c r="BA6885">
        <v>70.677999999999997</v>
      </c>
      <c r="BB6885">
        <v>71.572999999999993</v>
      </c>
      <c r="BC6885">
        <v>2017</v>
      </c>
    </row>
    <row r="6886" spans="1:55" x14ac:dyDescent="0.25">
      <c r="A6886">
        <v>576</v>
      </c>
      <c r="B6886" t="s">
        <v>1633</v>
      </c>
      <c r="C6886" t="s">
        <v>368</v>
      </c>
      <c r="D6886" t="s">
        <v>1634</v>
      </c>
      <c r="E6886" t="s">
        <v>365</v>
      </c>
      <c r="F6886" t="s">
        <v>366</v>
      </c>
      <c r="G6886" t="s">
        <v>282</v>
      </c>
      <c r="I6886" t="s">
        <v>369</v>
      </c>
      <c r="J6886">
        <v>-13.353</v>
      </c>
      <c r="K6886">
        <v>-10.736000000000001</v>
      </c>
      <c r="L6886">
        <v>-8.4920000000000009</v>
      </c>
      <c r="M6886">
        <v>-3.6269999999999998</v>
      </c>
      <c r="N6886">
        <v>-2.06</v>
      </c>
      <c r="O6886">
        <v>0.109</v>
      </c>
      <c r="P6886">
        <v>1.794</v>
      </c>
      <c r="Q6886">
        <v>-0.47699999999999998</v>
      </c>
      <c r="R6886">
        <v>7.343</v>
      </c>
      <c r="S6886">
        <v>9.4870000000000001</v>
      </c>
      <c r="T6886">
        <v>8.0779999999999994</v>
      </c>
      <c r="U6886">
        <v>10.718</v>
      </c>
      <c r="V6886">
        <v>11.223000000000001</v>
      </c>
      <c r="W6886">
        <v>6.7729999999999997</v>
      </c>
      <c r="X6886">
        <v>15.268000000000001</v>
      </c>
      <c r="Y6886">
        <v>16.434999999999999</v>
      </c>
      <c r="Z6886">
        <v>14.43</v>
      </c>
      <c r="AA6886">
        <v>15.26</v>
      </c>
      <c r="AB6886">
        <v>21.558</v>
      </c>
      <c r="AC6886">
        <v>16.986999999999998</v>
      </c>
      <c r="AD6886">
        <v>10.808</v>
      </c>
      <c r="AE6886">
        <v>13.858000000000001</v>
      </c>
      <c r="AF6886">
        <v>13.489000000000001</v>
      </c>
      <c r="AG6886">
        <v>22.832000000000001</v>
      </c>
      <c r="AH6886">
        <v>18.187999999999999</v>
      </c>
      <c r="AI6886">
        <v>22.056999999999999</v>
      </c>
      <c r="AJ6886">
        <v>25.13</v>
      </c>
      <c r="AK6886">
        <v>26.059000000000001</v>
      </c>
      <c r="AL6886">
        <v>14.478</v>
      </c>
      <c r="AM6886">
        <v>16.849</v>
      </c>
      <c r="AN6886">
        <v>23.442</v>
      </c>
      <c r="AO6886">
        <v>21.57</v>
      </c>
      <c r="AP6886">
        <v>16.914000000000001</v>
      </c>
      <c r="AQ6886">
        <v>15.840999999999999</v>
      </c>
      <c r="AR6886">
        <v>17.885999999999999</v>
      </c>
      <c r="AS6886">
        <v>16.989000000000001</v>
      </c>
      <c r="AT6886">
        <v>17.545000000000002</v>
      </c>
      <c r="AU6886">
        <v>16.013000000000002</v>
      </c>
      <c r="AV6886">
        <v>17.698</v>
      </c>
      <c r="AW6886">
        <v>17.608000000000001</v>
      </c>
      <c r="AX6886">
        <v>17.053999999999998</v>
      </c>
      <c r="AY6886">
        <v>16.687999999999999</v>
      </c>
      <c r="AZ6886">
        <v>16.184000000000001</v>
      </c>
      <c r="BA6886">
        <v>15.571999999999999</v>
      </c>
      <c r="BB6886">
        <v>14.999000000000001</v>
      </c>
      <c r="BC6886">
        <v>2017</v>
      </c>
    </row>
    <row r="6887" spans="1:55" x14ac:dyDescent="0.25">
      <c r="A6887">
        <v>936</v>
      </c>
      <c r="B6887" t="s">
        <v>1642</v>
      </c>
      <c r="C6887" t="s">
        <v>225</v>
      </c>
      <c r="D6887" t="s">
        <v>1643</v>
      </c>
      <c r="E6887" t="s">
        <v>227</v>
      </c>
      <c r="F6887" t="s">
        <v>228</v>
      </c>
      <c r="G6887" t="s">
        <v>229</v>
      </c>
      <c r="H6887" t="s">
        <v>230</v>
      </c>
      <c r="I6887" t="s">
        <v>1644</v>
      </c>
      <c r="J6887" t="s">
        <v>232</v>
      </c>
      <c r="K6887" t="s">
        <v>232</v>
      </c>
      <c r="L6887" t="s">
        <v>232</v>
      </c>
      <c r="M6887" t="s">
        <v>232</v>
      </c>
      <c r="N6887" t="s">
        <v>232</v>
      </c>
      <c r="O6887" t="s">
        <v>232</v>
      </c>
      <c r="P6887" t="s">
        <v>232</v>
      </c>
      <c r="Q6887" t="s">
        <v>232</v>
      </c>
      <c r="R6887" t="s">
        <v>232</v>
      </c>
      <c r="S6887" t="s">
        <v>232</v>
      </c>
      <c r="T6887" t="s">
        <v>232</v>
      </c>
      <c r="U6887" t="s">
        <v>232</v>
      </c>
      <c r="V6887" t="s">
        <v>232</v>
      </c>
      <c r="W6887">
        <v>31.164000000000001</v>
      </c>
      <c r="X6887">
        <v>33.097999999999999</v>
      </c>
      <c r="Y6887">
        <v>35.704000000000001</v>
      </c>
      <c r="Z6887">
        <v>38.182000000000002</v>
      </c>
      <c r="AA6887">
        <v>39.878999999999998</v>
      </c>
      <c r="AB6887">
        <v>41.478999999999999</v>
      </c>
      <c r="AC6887">
        <v>41.393999999999998</v>
      </c>
      <c r="AD6887">
        <v>41.895000000000003</v>
      </c>
      <c r="AE6887">
        <v>43.283999999999999</v>
      </c>
      <c r="AF6887">
        <v>45.241999999999997</v>
      </c>
      <c r="AG6887">
        <v>47.692999999999998</v>
      </c>
      <c r="AH6887">
        <v>50.201000000000001</v>
      </c>
      <c r="AI6887">
        <v>53.59</v>
      </c>
      <c r="AJ6887">
        <v>58.12</v>
      </c>
      <c r="AK6887">
        <v>64.397000000000006</v>
      </c>
      <c r="AL6887">
        <v>68.022000000000006</v>
      </c>
      <c r="AM6887">
        <v>64.334000000000003</v>
      </c>
      <c r="AN6887">
        <v>67.576999999999998</v>
      </c>
      <c r="AO6887">
        <v>69.481999999999999</v>
      </c>
      <c r="AP6887">
        <v>70.634</v>
      </c>
      <c r="AQ6887">
        <v>71.686999999999998</v>
      </c>
      <c r="AR6887">
        <v>73.658000000000001</v>
      </c>
      <c r="AS6887">
        <v>76.733999999999995</v>
      </c>
      <c r="AT6887">
        <v>79.132000000000005</v>
      </c>
      <c r="AU6887">
        <v>81.655000000000001</v>
      </c>
      <c r="AV6887">
        <v>85.022999999999996</v>
      </c>
      <c r="AW6887">
        <v>88.161000000000001</v>
      </c>
      <c r="AX6887">
        <v>91.210999999999999</v>
      </c>
      <c r="AY6887">
        <v>94.177000000000007</v>
      </c>
      <c r="AZ6887">
        <v>97.144000000000005</v>
      </c>
      <c r="BA6887">
        <v>100.108</v>
      </c>
      <c r="BB6887">
        <v>102.611</v>
      </c>
      <c r="BC6887">
        <v>2017</v>
      </c>
    </row>
    <row r="6888" spans="1:55" x14ac:dyDescent="0.25">
      <c r="A6888">
        <v>936</v>
      </c>
      <c r="B6888" t="s">
        <v>1642</v>
      </c>
      <c r="C6888" t="s">
        <v>233</v>
      </c>
      <c r="D6888" t="s">
        <v>1643</v>
      </c>
      <c r="E6888" t="s">
        <v>227</v>
      </c>
      <c r="F6888" t="s">
        <v>234</v>
      </c>
      <c r="G6888" t="s">
        <v>235</v>
      </c>
      <c r="I6888" t="s">
        <v>236</v>
      </c>
      <c r="J6888" t="s">
        <v>232</v>
      </c>
      <c r="K6888" t="s">
        <v>232</v>
      </c>
      <c r="L6888" t="s">
        <v>232</v>
      </c>
      <c r="M6888" t="s">
        <v>232</v>
      </c>
      <c r="N6888" t="s">
        <v>232</v>
      </c>
      <c r="O6888" t="s">
        <v>232</v>
      </c>
      <c r="P6888" t="s">
        <v>232</v>
      </c>
      <c r="Q6888" t="s">
        <v>232</v>
      </c>
      <c r="R6888" t="s">
        <v>232</v>
      </c>
      <c r="S6888" t="s">
        <v>232</v>
      </c>
      <c r="T6888" t="s">
        <v>232</v>
      </c>
      <c r="U6888" t="s">
        <v>232</v>
      </c>
      <c r="V6888" t="s">
        <v>232</v>
      </c>
      <c r="W6888" t="s">
        <v>232</v>
      </c>
      <c r="X6888">
        <v>6.2060000000000004</v>
      </c>
      <c r="Y6888">
        <v>7.8719999999999999</v>
      </c>
      <c r="Z6888">
        <v>6.9409999999999998</v>
      </c>
      <c r="AA6888">
        <v>4.4450000000000003</v>
      </c>
      <c r="AB6888">
        <v>4.0119999999999996</v>
      </c>
      <c r="AC6888">
        <v>-0.20499999999999999</v>
      </c>
      <c r="AD6888">
        <v>1.21</v>
      </c>
      <c r="AE6888">
        <v>3.3159999999999998</v>
      </c>
      <c r="AF6888">
        <v>4.5229999999999997</v>
      </c>
      <c r="AG6888">
        <v>5.4180000000000001</v>
      </c>
      <c r="AH6888">
        <v>5.2590000000000003</v>
      </c>
      <c r="AI6888">
        <v>6.7510000000000003</v>
      </c>
      <c r="AJ6888">
        <v>8.4529999999999994</v>
      </c>
      <c r="AK6888">
        <v>10.798999999999999</v>
      </c>
      <c r="AL6888">
        <v>5.63</v>
      </c>
      <c r="AM6888">
        <v>-5.4219999999999997</v>
      </c>
      <c r="AN6888">
        <v>5.0419999999999998</v>
      </c>
      <c r="AO6888">
        <v>2.819</v>
      </c>
      <c r="AP6888">
        <v>1.657</v>
      </c>
      <c r="AQ6888">
        <v>1.4910000000000001</v>
      </c>
      <c r="AR6888">
        <v>2.75</v>
      </c>
      <c r="AS6888">
        <v>4.1749999999999998</v>
      </c>
      <c r="AT6888">
        <v>3.125</v>
      </c>
      <c r="AU6888">
        <v>3.1880000000000002</v>
      </c>
      <c r="AV6888">
        <v>4.125</v>
      </c>
      <c r="AW6888">
        <v>3.6909999999999998</v>
      </c>
      <c r="AX6888">
        <v>3.46</v>
      </c>
      <c r="AY6888">
        <v>3.2509999999999999</v>
      </c>
      <c r="AZ6888">
        <v>3.1509999999999998</v>
      </c>
      <c r="BA6888">
        <v>3.0510000000000002</v>
      </c>
      <c r="BB6888">
        <v>2.5</v>
      </c>
      <c r="BC6888">
        <v>2017</v>
      </c>
    </row>
    <row r="6889" spans="1:55" x14ac:dyDescent="0.25">
      <c r="A6889">
        <v>936</v>
      </c>
      <c r="B6889" t="s">
        <v>1642</v>
      </c>
      <c r="C6889" t="s">
        <v>237</v>
      </c>
      <c r="D6889" t="s">
        <v>1643</v>
      </c>
      <c r="E6889" t="s">
        <v>238</v>
      </c>
      <c r="F6889" t="s">
        <v>239</v>
      </c>
      <c r="G6889" t="s">
        <v>229</v>
      </c>
      <c r="H6889" t="s">
        <v>230</v>
      </c>
      <c r="I6889" t="s">
        <v>1644</v>
      </c>
      <c r="J6889" t="s">
        <v>232</v>
      </c>
      <c r="K6889" t="s">
        <v>232</v>
      </c>
      <c r="L6889" t="s">
        <v>232</v>
      </c>
      <c r="M6889" t="s">
        <v>232</v>
      </c>
      <c r="N6889" t="s">
        <v>232</v>
      </c>
      <c r="O6889" t="s">
        <v>232</v>
      </c>
      <c r="P6889" t="s">
        <v>232</v>
      </c>
      <c r="Q6889" t="s">
        <v>232</v>
      </c>
      <c r="R6889" t="s">
        <v>232</v>
      </c>
      <c r="S6889" t="s">
        <v>232</v>
      </c>
      <c r="T6889" t="s">
        <v>232</v>
      </c>
      <c r="U6889" t="s">
        <v>232</v>
      </c>
      <c r="V6889" t="s">
        <v>232</v>
      </c>
      <c r="W6889">
        <v>13.914</v>
      </c>
      <c r="X6889">
        <v>16.765000000000001</v>
      </c>
      <c r="Y6889">
        <v>19.686</v>
      </c>
      <c r="Z6889">
        <v>21.951000000000001</v>
      </c>
      <c r="AA6889">
        <v>24.416</v>
      </c>
      <c r="AB6889">
        <v>26.664000000000001</v>
      </c>
      <c r="AC6889">
        <v>28.547999999999998</v>
      </c>
      <c r="AD6889">
        <v>31.600999999999999</v>
      </c>
      <c r="AE6889">
        <v>34.311</v>
      </c>
      <c r="AF6889">
        <v>37.28</v>
      </c>
      <c r="AG6889">
        <v>41.404000000000003</v>
      </c>
      <c r="AH6889">
        <v>46.101999999999997</v>
      </c>
      <c r="AI6889">
        <v>50.414999999999999</v>
      </c>
      <c r="AJ6889">
        <v>56.273000000000003</v>
      </c>
      <c r="AK6889">
        <v>63.054000000000002</v>
      </c>
      <c r="AL6889">
        <v>68.492000000000004</v>
      </c>
      <c r="AM6889">
        <v>64.022999999999996</v>
      </c>
      <c r="AN6889">
        <v>67.576999999999998</v>
      </c>
      <c r="AO6889">
        <v>70.626999999999995</v>
      </c>
      <c r="AP6889">
        <v>72.703999999999994</v>
      </c>
      <c r="AQ6889">
        <v>74.17</v>
      </c>
      <c r="AR6889">
        <v>76.087999999999994</v>
      </c>
      <c r="AS6889">
        <v>79.138000000000005</v>
      </c>
      <c r="AT6889">
        <v>81.225999999999999</v>
      </c>
      <c r="AU6889">
        <v>84.850999999999999</v>
      </c>
      <c r="AV6889">
        <v>90.215000000000003</v>
      </c>
      <c r="AW6889">
        <v>96.072000000000003</v>
      </c>
      <c r="AX6889">
        <v>101.56399999999999</v>
      </c>
      <c r="AY6889">
        <v>107.321</v>
      </c>
      <c r="AZ6889">
        <v>113.099</v>
      </c>
      <c r="BA6889">
        <v>118.946</v>
      </c>
      <c r="BB6889">
        <v>124.41800000000001</v>
      </c>
      <c r="BC6889">
        <v>2017</v>
      </c>
    </row>
    <row r="6890" spans="1:55" x14ac:dyDescent="0.25">
      <c r="A6890">
        <v>936</v>
      </c>
      <c r="B6890" t="s">
        <v>1642</v>
      </c>
      <c r="C6890" t="s">
        <v>240</v>
      </c>
      <c r="D6890" t="s">
        <v>1643</v>
      </c>
      <c r="E6890" t="s">
        <v>238</v>
      </c>
      <c r="F6890" t="s">
        <v>241</v>
      </c>
      <c r="G6890" t="s">
        <v>242</v>
      </c>
      <c r="H6890" t="s">
        <v>230</v>
      </c>
      <c r="I6890" t="s">
        <v>243</v>
      </c>
      <c r="J6890" t="s">
        <v>232</v>
      </c>
      <c r="K6890" t="s">
        <v>232</v>
      </c>
      <c r="L6890" t="s">
        <v>232</v>
      </c>
      <c r="M6890" t="s">
        <v>232</v>
      </c>
      <c r="N6890" t="s">
        <v>232</v>
      </c>
      <c r="O6890" t="s">
        <v>232</v>
      </c>
      <c r="P6890" t="s">
        <v>232</v>
      </c>
      <c r="Q6890" t="s">
        <v>232</v>
      </c>
      <c r="R6890" t="s">
        <v>232</v>
      </c>
      <c r="S6890" t="s">
        <v>232</v>
      </c>
      <c r="T6890" t="s">
        <v>232</v>
      </c>
      <c r="U6890" t="s">
        <v>232</v>
      </c>
      <c r="V6890" t="s">
        <v>232</v>
      </c>
      <c r="W6890">
        <v>13.669</v>
      </c>
      <c r="X6890">
        <v>15.772</v>
      </c>
      <c r="Y6890">
        <v>19.951000000000001</v>
      </c>
      <c r="Z6890">
        <v>21.579000000000001</v>
      </c>
      <c r="AA6890">
        <v>21.890999999999998</v>
      </c>
      <c r="AB6890">
        <v>22.803999999999998</v>
      </c>
      <c r="AC6890">
        <v>20.841000000000001</v>
      </c>
      <c r="AD6890">
        <v>20.690999999999999</v>
      </c>
      <c r="AE6890">
        <v>21.387</v>
      </c>
      <c r="AF6890">
        <v>24.853999999999999</v>
      </c>
      <c r="AG6890">
        <v>34.023000000000003</v>
      </c>
      <c r="AH6890">
        <v>43.121000000000002</v>
      </c>
      <c r="AI6890">
        <v>49.048000000000002</v>
      </c>
      <c r="AJ6890">
        <v>57.402000000000001</v>
      </c>
      <c r="AK6890">
        <v>77.105000000000004</v>
      </c>
      <c r="AL6890">
        <v>97.03</v>
      </c>
      <c r="AM6890">
        <v>89.171000000000006</v>
      </c>
      <c r="AN6890">
        <v>89.668000000000006</v>
      </c>
      <c r="AO6890">
        <v>98.271000000000001</v>
      </c>
      <c r="AP6890">
        <v>93.465999999999994</v>
      </c>
      <c r="AQ6890">
        <v>98.509</v>
      </c>
      <c r="AR6890">
        <v>101.10899999999999</v>
      </c>
      <c r="AS6890">
        <v>87.813999999999993</v>
      </c>
      <c r="AT6890">
        <v>89.885000000000005</v>
      </c>
      <c r="AU6890">
        <v>95.808999999999997</v>
      </c>
      <c r="AV6890">
        <v>106.58499999999999</v>
      </c>
      <c r="AW6890">
        <v>109.863</v>
      </c>
      <c r="AX6890">
        <v>117.399</v>
      </c>
      <c r="AY6890">
        <v>124.755</v>
      </c>
      <c r="AZ6890">
        <v>132.321</v>
      </c>
      <c r="BA6890">
        <v>139.73500000000001</v>
      </c>
      <c r="BB6890">
        <v>147.101</v>
      </c>
      <c r="BC6890">
        <v>2017</v>
      </c>
    </row>
    <row r="6891" spans="1:55" x14ac:dyDescent="0.25">
      <c r="A6891">
        <v>936</v>
      </c>
      <c r="B6891" t="s">
        <v>1642</v>
      </c>
      <c r="C6891" t="s">
        <v>244</v>
      </c>
      <c r="D6891" t="s">
        <v>1643</v>
      </c>
      <c r="E6891" t="s">
        <v>238</v>
      </c>
      <c r="F6891" t="s">
        <v>245</v>
      </c>
      <c r="G6891" t="s">
        <v>246</v>
      </c>
      <c r="H6891" t="s">
        <v>230</v>
      </c>
      <c r="I6891" t="s">
        <v>243</v>
      </c>
      <c r="J6891" t="s">
        <v>232</v>
      </c>
      <c r="K6891" t="s">
        <v>232</v>
      </c>
      <c r="L6891" t="s">
        <v>232</v>
      </c>
      <c r="M6891" t="s">
        <v>232</v>
      </c>
      <c r="N6891" t="s">
        <v>232</v>
      </c>
      <c r="O6891" t="s">
        <v>232</v>
      </c>
      <c r="P6891" t="s">
        <v>232</v>
      </c>
      <c r="Q6891" t="s">
        <v>232</v>
      </c>
      <c r="R6891" t="s">
        <v>232</v>
      </c>
      <c r="S6891" t="s">
        <v>232</v>
      </c>
      <c r="T6891" t="s">
        <v>232</v>
      </c>
      <c r="U6891" t="s">
        <v>232</v>
      </c>
      <c r="V6891" t="s">
        <v>232</v>
      </c>
      <c r="W6891">
        <v>43.761000000000003</v>
      </c>
      <c r="X6891">
        <v>47.469000000000001</v>
      </c>
      <c r="Y6891">
        <v>52.28</v>
      </c>
      <c r="Z6891">
        <v>56.932000000000002</v>
      </c>
      <c r="AA6891">
        <v>60.488</v>
      </c>
      <c r="AB6891">
        <v>63.622999999999998</v>
      </c>
      <c r="AC6891">
        <v>64.409000000000006</v>
      </c>
      <c r="AD6891">
        <v>66.646000000000001</v>
      </c>
      <c r="AE6891">
        <v>70.366</v>
      </c>
      <c r="AF6891">
        <v>74.712999999999994</v>
      </c>
      <c r="AG6891">
        <v>80.222999999999999</v>
      </c>
      <c r="AH6891">
        <v>86.715999999999994</v>
      </c>
      <c r="AI6891">
        <v>95.453000000000003</v>
      </c>
      <c r="AJ6891">
        <v>106.655</v>
      </c>
      <c r="AK6891">
        <v>121.34699999999999</v>
      </c>
      <c r="AL6891">
        <v>130.672</v>
      </c>
      <c r="AM6891">
        <v>124.529</v>
      </c>
      <c r="AN6891">
        <v>132.33099999999999</v>
      </c>
      <c r="AO6891">
        <v>138.904</v>
      </c>
      <c r="AP6891">
        <v>143.91399999999999</v>
      </c>
      <c r="AQ6891">
        <v>148.62200000000001</v>
      </c>
      <c r="AR6891">
        <v>155.59899999999999</v>
      </c>
      <c r="AS6891">
        <v>163.82900000000001</v>
      </c>
      <c r="AT6891">
        <v>170.79599999999999</v>
      </c>
      <c r="AU6891">
        <v>179.59200000000001</v>
      </c>
      <c r="AV6891">
        <v>191.21600000000001</v>
      </c>
      <c r="AW6891">
        <v>201.79900000000001</v>
      </c>
      <c r="AX6891">
        <v>213.14099999999999</v>
      </c>
      <c r="AY6891">
        <v>224.64500000000001</v>
      </c>
      <c r="AZ6891">
        <v>236.518</v>
      </c>
      <c r="BA6891">
        <v>248.786</v>
      </c>
      <c r="BB6891">
        <v>260.34199999999998</v>
      </c>
      <c r="BC6891">
        <v>2017</v>
      </c>
    </row>
    <row r="6892" spans="1:55" x14ac:dyDescent="0.25">
      <c r="A6892">
        <v>936</v>
      </c>
      <c r="B6892" t="s">
        <v>1642</v>
      </c>
      <c r="C6892" t="s">
        <v>247</v>
      </c>
      <c r="D6892" t="s">
        <v>1643</v>
      </c>
      <c r="E6892" t="s">
        <v>248</v>
      </c>
      <c r="F6892" t="s">
        <v>249</v>
      </c>
      <c r="G6892" t="s">
        <v>250</v>
      </c>
      <c r="I6892" t="s">
        <v>251</v>
      </c>
      <c r="J6892" t="s">
        <v>232</v>
      </c>
      <c r="K6892" t="s">
        <v>232</v>
      </c>
      <c r="L6892" t="s">
        <v>232</v>
      </c>
      <c r="M6892" t="s">
        <v>232</v>
      </c>
      <c r="N6892" t="s">
        <v>232</v>
      </c>
      <c r="O6892" t="s">
        <v>232</v>
      </c>
      <c r="P6892" t="s">
        <v>232</v>
      </c>
      <c r="Q6892" t="s">
        <v>232</v>
      </c>
      <c r="R6892" t="s">
        <v>232</v>
      </c>
      <c r="S6892" t="s">
        <v>232</v>
      </c>
      <c r="T6892" t="s">
        <v>232</v>
      </c>
      <c r="U6892" t="s">
        <v>232</v>
      </c>
      <c r="V6892" t="s">
        <v>232</v>
      </c>
      <c r="W6892">
        <v>44.646000000000001</v>
      </c>
      <c r="X6892">
        <v>50.651000000000003</v>
      </c>
      <c r="Y6892">
        <v>55.137</v>
      </c>
      <c r="Z6892">
        <v>57.491999999999997</v>
      </c>
      <c r="AA6892">
        <v>61.225000000000001</v>
      </c>
      <c r="AB6892">
        <v>64.284000000000006</v>
      </c>
      <c r="AC6892">
        <v>68.965999999999994</v>
      </c>
      <c r="AD6892">
        <v>75.430000000000007</v>
      </c>
      <c r="AE6892">
        <v>79.269000000000005</v>
      </c>
      <c r="AF6892">
        <v>82.400999999999996</v>
      </c>
      <c r="AG6892">
        <v>86.813999999999993</v>
      </c>
      <c r="AH6892">
        <v>91.832999999999998</v>
      </c>
      <c r="AI6892">
        <v>94.075000000000003</v>
      </c>
      <c r="AJ6892">
        <v>96.820999999999998</v>
      </c>
      <c r="AK6892">
        <v>97.915000000000006</v>
      </c>
      <c r="AL6892">
        <v>100.69</v>
      </c>
      <c r="AM6892">
        <v>99.516999999999996</v>
      </c>
      <c r="AN6892">
        <v>100</v>
      </c>
      <c r="AO6892">
        <v>101.648</v>
      </c>
      <c r="AP6892">
        <v>102.93</v>
      </c>
      <c r="AQ6892">
        <v>103.464</v>
      </c>
      <c r="AR6892">
        <v>103.298</v>
      </c>
      <c r="AS6892">
        <v>103.134</v>
      </c>
      <c r="AT6892">
        <v>102.64700000000001</v>
      </c>
      <c r="AU6892">
        <v>103.914</v>
      </c>
      <c r="AV6892">
        <v>106.107</v>
      </c>
      <c r="AW6892">
        <v>108.974</v>
      </c>
      <c r="AX6892">
        <v>111.35</v>
      </c>
      <c r="AY6892">
        <v>113.95699999999999</v>
      </c>
      <c r="AZ6892">
        <v>116.42400000000001</v>
      </c>
      <c r="BA6892">
        <v>118.818</v>
      </c>
      <c r="BB6892">
        <v>121.253</v>
      </c>
      <c r="BC6892">
        <v>2017</v>
      </c>
    </row>
    <row r="6893" spans="1:55" x14ac:dyDescent="0.25">
      <c r="A6893">
        <v>936</v>
      </c>
      <c r="B6893" t="s">
        <v>1642</v>
      </c>
      <c r="C6893" t="s">
        <v>252</v>
      </c>
      <c r="D6893" t="s">
        <v>1643</v>
      </c>
      <c r="E6893" t="s">
        <v>253</v>
      </c>
      <c r="F6893" t="s">
        <v>254</v>
      </c>
      <c r="G6893" t="s">
        <v>229</v>
      </c>
      <c r="H6893" t="s">
        <v>220</v>
      </c>
      <c r="I6893" t="s">
        <v>255</v>
      </c>
      <c r="J6893" t="s">
        <v>232</v>
      </c>
      <c r="K6893" t="s">
        <v>232</v>
      </c>
      <c r="L6893" t="s">
        <v>232</v>
      </c>
      <c r="M6893" t="s">
        <v>232</v>
      </c>
      <c r="N6893" t="s">
        <v>232</v>
      </c>
      <c r="O6893" t="s">
        <v>232</v>
      </c>
      <c r="P6893" t="s">
        <v>232</v>
      </c>
      <c r="Q6893" t="s">
        <v>232</v>
      </c>
      <c r="R6893" t="s">
        <v>232</v>
      </c>
      <c r="S6893" t="s">
        <v>232</v>
      </c>
      <c r="T6893" t="s">
        <v>232</v>
      </c>
      <c r="U6893" t="s">
        <v>232</v>
      </c>
      <c r="V6893" t="s">
        <v>232</v>
      </c>
      <c r="W6893" s="52">
        <v>5839.26</v>
      </c>
      <c r="X6893" s="52">
        <v>6166.87</v>
      </c>
      <c r="Y6893" s="52">
        <v>6615.33</v>
      </c>
      <c r="Z6893" s="52">
        <v>7059.84</v>
      </c>
      <c r="AA6893" s="52">
        <v>7413.87</v>
      </c>
      <c r="AB6893" s="52">
        <v>7698.83</v>
      </c>
      <c r="AC6893" s="52">
        <v>7674.87</v>
      </c>
      <c r="AD6893" s="52">
        <v>7760.17</v>
      </c>
      <c r="AE6893" s="52">
        <v>8047.16</v>
      </c>
      <c r="AF6893" s="52">
        <v>8410.86</v>
      </c>
      <c r="AG6893" s="52">
        <v>8873.33</v>
      </c>
      <c r="AH6893" s="52">
        <v>9345.19</v>
      </c>
      <c r="AI6893" s="52">
        <v>9974.58</v>
      </c>
      <c r="AJ6893" s="52">
        <v>10817.23</v>
      </c>
      <c r="AK6893" s="52">
        <v>11984.86</v>
      </c>
      <c r="AL6893" s="52">
        <v>12652.79</v>
      </c>
      <c r="AM6893" s="52">
        <v>11952.62</v>
      </c>
      <c r="AN6893" s="52">
        <v>12536.58</v>
      </c>
      <c r="AO6893" s="52">
        <v>12885.12</v>
      </c>
      <c r="AP6893" s="52">
        <v>13069.87</v>
      </c>
      <c r="AQ6893" s="52">
        <v>13248.75</v>
      </c>
      <c r="AR6893" s="52">
        <v>13600.26</v>
      </c>
      <c r="AS6893" s="52">
        <v>14153.95</v>
      </c>
      <c r="AT6893" s="52">
        <v>14583.11</v>
      </c>
      <c r="AU6893" s="52">
        <v>15022.92</v>
      </c>
      <c r="AV6893" s="52">
        <v>15620.21</v>
      </c>
      <c r="AW6893" s="52">
        <v>16173.62</v>
      </c>
      <c r="AX6893" s="52">
        <v>16709.310000000001</v>
      </c>
      <c r="AY6893" s="52">
        <v>17227.88</v>
      </c>
      <c r="AZ6893" s="52">
        <v>17745.34</v>
      </c>
      <c r="BA6893" s="52">
        <v>18260.63</v>
      </c>
      <c r="BB6893" s="52">
        <v>18690.400000000001</v>
      </c>
      <c r="BC6893">
        <v>2017</v>
      </c>
    </row>
    <row r="6894" spans="1:55" x14ac:dyDescent="0.25">
      <c r="A6894">
        <v>936</v>
      </c>
      <c r="B6894" t="s">
        <v>1642</v>
      </c>
      <c r="C6894" t="s">
        <v>256</v>
      </c>
      <c r="D6894" t="s">
        <v>1643</v>
      </c>
      <c r="E6894" t="s">
        <v>253</v>
      </c>
      <c r="F6894" t="s">
        <v>257</v>
      </c>
      <c r="G6894" t="s">
        <v>258</v>
      </c>
      <c r="H6894" t="s">
        <v>220</v>
      </c>
      <c r="I6894" t="s">
        <v>255</v>
      </c>
      <c r="J6894" t="s">
        <v>232</v>
      </c>
      <c r="K6894" t="s">
        <v>232</v>
      </c>
      <c r="L6894" t="s">
        <v>232</v>
      </c>
      <c r="M6894" t="s">
        <v>232</v>
      </c>
      <c r="N6894" t="s">
        <v>232</v>
      </c>
      <c r="O6894" t="s">
        <v>232</v>
      </c>
      <c r="P6894" t="s">
        <v>232</v>
      </c>
      <c r="Q6894" t="s">
        <v>232</v>
      </c>
      <c r="R6894" t="s">
        <v>232</v>
      </c>
      <c r="S6894" t="s">
        <v>232</v>
      </c>
      <c r="T6894" t="s">
        <v>232</v>
      </c>
      <c r="U6894" t="s">
        <v>232</v>
      </c>
      <c r="V6894" t="s">
        <v>232</v>
      </c>
      <c r="W6894" s="52">
        <v>11673.41</v>
      </c>
      <c r="X6894" s="52">
        <v>12328.35</v>
      </c>
      <c r="Y6894" s="52">
        <v>13224.87</v>
      </c>
      <c r="Z6894" s="52">
        <v>14113.51</v>
      </c>
      <c r="AA6894" s="52">
        <v>14821.26</v>
      </c>
      <c r="AB6894" s="52">
        <v>15390.93</v>
      </c>
      <c r="AC6894" s="52">
        <v>15343.03</v>
      </c>
      <c r="AD6894" s="52">
        <v>15513.56</v>
      </c>
      <c r="AE6894" s="52">
        <v>16087.28</v>
      </c>
      <c r="AF6894" s="52">
        <v>16814.37</v>
      </c>
      <c r="AG6894" s="52">
        <v>17738.900000000001</v>
      </c>
      <c r="AH6894" s="52">
        <v>18682.22</v>
      </c>
      <c r="AI6894" s="52">
        <v>19940.45</v>
      </c>
      <c r="AJ6894" s="52">
        <v>21625.01</v>
      </c>
      <c r="AK6894" s="52">
        <v>23959.25</v>
      </c>
      <c r="AL6894" s="52">
        <v>25294.52</v>
      </c>
      <c r="AM6894" s="52">
        <v>23894.799999999999</v>
      </c>
      <c r="AN6894" s="52">
        <v>25062.21</v>
      </c>
      <c r="AO6894" s="52">
        <v>25758.98</v>
      </c>
      <c r="AP6894" s="52">
        <v>26128.33</v>
      </c>
      <c r="AQ6894" s="52">
        <v>26485.919999999998</v>
      </c>
      <c r="AR6894" s="52">
        <v>27188.63</v>
      </c>
      <c r="AS6894" s="52">
        <v>28295.53</v>
      </c>
      <c r="AT6894" s="52">
        <v>29153.47</v>
      </c>
      <c r="AU6894" s="52">
        <v>30032.71</v>
      </c>
      <c r="AV6894" s="52">
        <v>31226.78</v>
      </c>
      <c r="AW6894" s="52">
        <v>32333.1</v>
      </c>
      <c r="AX6894" s="52">
        <v>33404.03</v>
      </c>
      <c r="AY6894" s="52">
        <v>34440.720000000001</v>
      </c>
      <c r="AZ6894" s="52">
        <v>35475.18</v>
      </c>
      <c r="BA6894" s="52">
        <v>36505.300000000003</v>
      </c>
      <c r="BB6894" s="52">
        <v>37364.47</v>
      </c>
      <c r="BC6894">
        <v>2017</v>
      </c>
    </row>
    <row r="6895" spans="1:55" x14ac:dyDescent="0.25">
      <c r="A6895">
        <v>936</v>
      </c>
      <c r="B6895" t="s">
        <v>1642</v>
      </c>
      <c r="C6895" t="s">
        <v>259</v>
      </c>
      <c r="D6895" t="s">
        <v>1643</v>
      </c>
      <c r="E6895" t="s">
        <v>260</v>
      </c>
      <c r="F6895" t="s">
        <v>261</v>
      </c>
      <c r="G6895" t="s">
        <v>229</v>
      </c>
      <c r="H6895" t="s">
        <v>220</v>
      </c>
      <c r="I6895" t="s">
        <v>262</v>
      </c>
      <c r="J6895" t="s">
        <v>232</v>
      </c>
      <c r="K6895" t="s">
        <v>232</v>
      </c>
      <c r="L6895" t="s">
        <v>232</v>
      </c>
      <c r="M6895" t="s">
        <v>232</v>
      </c>
      <c r="N6895" t="s">
        <v>232</v>
      </c>
      <c r="O6895" t="s">
        <v>232</v>
      </c>
      <c r="P6895" t="s">
        <v>232</v>
      </c>
      <c r="Q6895" t="s">
        <v>232</v>
      </c>
      <c r="R6895" t="s">
        <v>232</v>
      </c>
      <c r="S6895" t="s">
        <v>232</v>
      </c>
      <c r="T6895" t="s">
        <v>232</v>
      </c>
      <c r="U6895" t="s">
        <v>232</v>
      </c>
      <c r="V6895" t="s">
        <v>232</v>
      </c>
      <c r="W6895" s="52">
        <v>2607.0100000000002</v>
      </c>
      <c r="X6895" s="52">
        <v>3123.59</v>
      </c>
      <c r="Y6895" s="52">
        <v>3647.48</v>
      </c>
      <c r="Z6895" s="52">
        <v>4058.84</v>
      </c>
      <c r="AA6895" s="52">
        <v>4539.12</v>
      </c>
      <c r="AB6895" s="52">
        <v>4949.1000000000004</v>
      </c>
      <c r="AC6895" s="52">
        <v>5293.08</v>
      </c>
      <c r="AD6895" s="52">
        <v>5853.53</v>
      </c>
      <c r="AE6895" s="52">
        <v>6378.9</v>
      </c>
      <c r="AF6895" s="52">
        <v>6930.66</v>
      </c>
      <c r="AG6895" s="52">
        <v>7703.31</v>
      </c>
      <c r="AH6895" s="52">
        <v>8582.01</v>
      </c>
      <c r="AI6895" s="52">
        <v>9383.6</v>
      </c>
      <c r="AJ6895" s="52">
        <v>10473.379999999999</v>
      </c>
      <c r="AK6895" s="52">
        <v>11734.93</v>
      </c>
      <c r="AL6895" s="52">
        <v>12740.1</v>
      </c>
      <c r="AM6895" s="52">
        <v>11894.88</v>
      </c>
      <c r="AN6895" s="52">
        <v>12536.56</v>
      </c>
      <c r="AO6895" s="52">
        <v>13097.45</v>
      </c>
      <c r="AP6895" s="52">
        <v>13452.84</v>
      </c>
      <c r="AQ6895" s="52">
        <v>13707.66</v>
      </c>
      <c r="AR6895" s="52">
        <v>14048.84</v>
      </c>
      <c r="AS6895" s="52">
        <v>14597.53</v>
      </c>
      <c r="AT6895" s="52">
        <v>14969.08</v>
      </c>
      <c r="AU6895" s="52">
        <v>15610.94</v>
      </c>
      <c r="AV6895" s="52">
        <v>16574.21</v>
      </c>
      <c r="AW6895" s="52">
        <v>17624.98</v>
      </c>
      <c r="AX6895" s="52">
        <v>18605.849999999999</v>
      </c>
      <c r="AY6895" s="52">
        <v>19632.41</v>
      </c>
      <c r="AZ6895" s="52">
        <v>20659.849999999999</v>
      </c>
      <c r="BA6895" s="52">
        <v>21696.93</v>
      </c>
      <c r="BB6895" s="52">
        <v>22662.61</v>
      </c>
      <c r="BC6895">
        <v>2017</v>
      </c>
    </row>
    <row r="6896" spans="1:55" x14ac:dyDescent="0.25">
      <c r="A6896">
        <v>936</v>
      </c>
      <c r="B6896" t="s">
        <v>1642</v>
      </c>
      <c r="C6896" t="s">
        <v>263</v>
      </c>
      <c r="D6896" t="s">
        <v>1643</v>
      </c>
      <c r="E6896" t="s">
        <v>260</v>
      </c>
      <c r="F6896" t="s">
        <v>264</v>
      </c>
      <c r="G6896" t="s">
        <v>242</v>
      </c>
      <c r="H6896" t="s">
        <v>220</v>
      </c>
      <c r="I6896" t="s">
        <v>262</v>
      </c>
      <c r="J6896" t="s">
        <v>232</v>
      </c>
      <c r="K6896" t="s">
        <v>232</v>
      </c>
      <c r="L6896" t="s">
        <v>232</v>
      </c>
      <c r="M6896" t="s">
        <v>232</v>
      </c>
      <c r="N6896" t="s">
        <v>232</v>
      </c>
      <c r="O6896" t="s">
        <v>232</v>
      </c>
      <c r="P6896" t="s">
        <v>232</v>
      </c>
      <c r="Q6896" t="s">
        <v>232</v>
      </c>
      <c r="R6896" t="s">
        <v>232</v>
      </c>
      <c r="S6896" t="s">
        <v>232</v>
      </c>
      <c r="T6896" t="s">
        <v>232</v>
      </c>
      <c r="U6896" t="s">
        <v>232</v>
      </c>
      <c r="V6896" t="s">
        <v>232</v>
      </c>
      <c r="W6896" s="52">
        <v>2561.19</v>
      </c>
      <c r="X6896" s="52">
        <v>2938.63</v>
      </c>
      <c r="Y6896" s="52">
        <v>3696.57</v>
      </c>
      <c r="Z6896" s="52">
        <v>3989.98</v>
      </c>
      <c r="AA6896" s="52">
        <v>4069.75</v>
      </c>
      <c r="AB6896" s="52">
        <v>4232.7299999999996</v>
      </c>
      <c r="AC6896" s="52">
        <v>3864.18</v>
      </c>
      <c r="AD6896" s="52">
        <v>3832.54</v>
      </c>
      <c r="AE6896" s="52">
        <v>3976.09</v>
      </c>
      <c r="AF6896" s="52">
        <v>4620.66</v>
      </c>
      <c r="AG6896" s="52">
        <v>6330.05</v>
      </c>
      <c r="AH6896" s="52">
        <v>8027.23</v>
      </c>
      <c r="AI6896" s="52">
        <v>9129.07</v>
      </c>
      <c r="AJ6896" s="52">
        <v>10683.5</v>
      </c>
      <c r="AK6896" s="52">
        <v>14349.95</v>
      </c>
      <c r="AL6896" s="52">
        <v>18048.560000000001</v>
      </c>
      <c r="AM6896" s="52">
        <v>16567.150000000001</v>
      </c>
      <c r="AN6896" s="52">
        <v>16634.689999999999</v>
      </c>
      <c r="AO6896" s="52">
        <v>18223.900000000001</v>
      </c>
      <c r="AP6896" s="52">
        <v>17294.62</v>
      </c>
      <c r="AQ6896" s="52">
        <v>18205.91</v>
      </c>
      <c r="AR6896" s="52">
        <v>18668.68</v>
      </c>
      <c r="AS6896" s="52">
        <v>16197.78</v>
      </c>
      <c r="AT6896" s="52">
        <v>16564.91</v>
      </c>
      <c r="AU6896" s="52">
        <v>17627.11</v>
      </c>
      <c r="AV6896" s="52">
        <v>19581.580000000002</v>
      </c>
      <c r="AW6896" s="52">
        <v>20155.07</v>
      </c>
      <c r="AX6896" s="52">
        <v>21506.67</v>
      </c>
      <c r="AY6896" s="52">
        <v>22821.66</v>
      </c>
      <c r="AZ6896" s="52">
        <v>24171.18</v>
      </c>
      <c r="BA6896" s="52">
        <v>25489</v>
      </c>
      <c r="BB6896" s="52">
        <v>26794.19</v>
      </c>
      <c r="BC6896">
        <v>2017</v>
      </c>
    </row>
    <row r="6897" spans="1:55" x14ac:dyDescent="0.25">
      <c r="A6897">
        <v>936</v>
      </c>
      <c r="B6897" t="s">
        <v>1642</v>
      </c>
      <c r="C6897" t="s">
        <v>265</v>
      </c>
      <c r="D6897" t="s">
        <v>1643</v>
      </c>
      <c r="E6897" t="s">
        <v>260</v>
      </c>
      <c r="F6897" t="s">
        <v>266</v>
      </c>
      <c r="G6897" t="s">
        <v>246</v>
      </c>
      <c r="H6897" t="s">
        <v>220</v>
      </c>
      <c r="I6897" t="s">
        <v>262</v>
      </c>
      <c r="J6897" t="s">
        <v>232</v>
      </c>
      <c r="K6897" t="s">
        <v>232</v>
      </c>
      <c r="L6897" t="s">
        <v>232</v>
      </c>
      <c r="M6897" t="s">
        <v>232</v>
      </c>
      <c r="N6897" t="s">
        <v>232</v>
      </c>
      <c r="O6897" t="s">
        <v>232</v>
      </c>
      <c r="P6897" t="s">
        <v>232</v>
      </c>
      <c r="Q6897" t="s">
        <v>232</v>
      </c>
      <c r="R6897" t="s">
        <v>232</v>
      </c>
      <c r="S6897" t="s">
        <v>232</v>
      </c>
      <c r="T6897" t="s">
        <v>232</v>
      </c>
      <c r="U6897" t="s">
        <v>232</v>
      </c>
      <c r="V6897" t="s">
        <v>232</v>
      </c>
      <c r="W6897" s="52">
        <v>8199.6</v>
      </c>
      <c r="X6897" s="52">
        <v>8844.5499999999993</v>
      </c>
      <c r="Y6897" s="52">
        <v>9686.66</v>
      </c>
      <c r="Z6897" s="52">
        <v>10526.84</v>
      </c>
      <c r="AA6897" s="52">
        <v>11245.36</v>
      </c>
      <c r="AB6897" s="52">
        <v>11809.03</v>
      </c>
      <c r="AC6897" s="52">
        <v>11942.27</v>
      </c>
      <c r="AD6897" s="52">
        <v>12344.91</v>
      </c>
      <c r="AE6897" s="52">
        <v>13082.2</v>
      </c>
      <c r="AF6897" s="52">
        <v>13889.8</v>
      </c>
      <c r="AG6897" s="52">
        <v>14925.64</v>
      </c>
      <c r="AH6897" s="52">
        <v>16142.54</v>
      </c>
      <c r="AI6897" s="52">
        <v>17766.38</v>
      </c>
      <c r="AJ6897" s="52">
        <v>19850.38</v>
      </c>
      <c r="AK6897" s="52">
        <v>22583.89</v>
      </c>
      <c r="AL6897" s="52">
        <v>24306.240000000002</v>
      </c>
      <c r="AM6897" s="52">
        <v>23136.27</v>
      </c>
      <c r="AN6897" s="52">
        <v>24549.38</v>
      </c>
      <c r="AO6897" s="52">
        <v>25758.98</v>
      </c>
      <c r="AP6897" s="52">
        <v>26629.5</v>
      </c>
      <c r="AQ6897" s="52">
        <v>27467.54</v>
      </c>
      <c r="AR6897" s="52">
        <v>28729.8</v>
      </c>
      <c r="AS6897" s="52">
        <v>30219.21</v>
      </c>
      <c r="AT6897" s="52">
        <v>31475.81</v>
      </c>
      <c r="AU6897" s="52">
        <v>33041.5</v>
      </c>
      <c r="AV6897" s="52">
        <v>35129.79</v>
      </c>
      <c r="AW6897" s="52">
        <v>37021.15</v>
      </c>
      <c r="AX6897" s="52">
        <v>39046.019999999997</v>
      </c>
      <c r="AY6897" s="52">
        <v>41094.699999999997</v>
      </c>
      <c r="AZ6897" s="52">
        <v>43204.93</v>
      </c>
      <c r="BA6897" s="52">
        <v>45380.84</v>
      </c>
      <c r="BB6897" s="52">
        <v>47420.98</v>
      </c>
      <c r="BC6897">
        <v>2017</v>
      </c>
    </row>
    <row r="6898" spans="1:55" x14ac:dyDescent="0.25">
      <c r="A6898">
        <v>936</v>
      </c>
      <c r="B6898" t="s">
        <v>1642</v>
      </c>
      <c r="C6898" t="s">
        <v>267</v>
      </c>
      <c r="D6898" t="s">
        <v>1643</v>
      </c>
      <c r="E6898" t="s">
        <v>268</v>
      </c>
      <c r="F6898" t="s">
        <v>269</v>
      </c>
      <c r="G6898" t="s">
        <v>270</v>
      </c>
      <c r="I6898" t="s">
        <v>236</v>
      </c>
      <c r="J6898" t="s">
        <v>232</v>
      </c>
      <c r="K6898" t="s">
        <v>232</v>
      </c>
      <c r="L6898" t="s">
        <v>232</v>
      </c>
      <c r="M6898" t="s">
        <v>232</v>
      </c>
      <c r="N6898" t="s">
        <v>232</v>
      </c>
      <c r="O6898" t="s">
        <v>232</v>
      </c>
      <c r="P6898" t="s">
        <v>232</v>
      </c>
      <c r="Q6898" t="s">
        <v>232</v>
      </c>
      <c r="R6898" t="s">
        <v>232</v>
      </c>
      <c r="S6898" t="s">
        <v>232</v>
      </c>
      <c r="T6898" t="s">
        <v>232</v>
      </c>
      <c r="U6898" t="s">
        <v>232</v>
      </c>
      <c r="V6898" t="s">
        <v>232</v>
      </c>
      <c r="W6898">
        <v>-2.9009999999999998</v>
      </c>
      <c r="X6898">
        <v>-2.8029999999999999</v>
      </c>
      <c r="Y6898">
        <v>-2.3149999999999999</v>
      </c>
      <c r="Z6898">
        <v>-3.194</v>
      </c>
      <c r="AA6898">
        <v>0.747</v>
      </c>
      <c r="AB6898">
        <v>-1.171</v>
      </c>
      <c r="AC6898">
        <v>0.95699999999999996</v>
      </c>
      <c r="AD6898">
        <v>2.2120000000000002</v>
      </c>
      <c r="AE6898">
        <v>2.2320000000000002</v>
      </c>
      <c r="AF6898">
        <v>2.125</v>
      </c>
      <c r="AG6898">
        <v>2.177</v>
      </c>
      <c r="AH6898">
        <v>1.325</v>
      </c>
      <c r="AI6898">
        <v>1.508</v>
      </c>
      <c r="AJ6898">
        <v>2.589</v>
      </c>
      <c r="AK6898">
        <v>6.0620000000000003</v>
      </c>
      <c r="AL6898">
        <v>5.9640000000000004</v>
      </c>
      <c r="AM6898">
        <v>-4.0890000000000004</v>
      </c>
      <c r="AN6898">
        <v>-2.988</v>
      </c>
      <c r="AO6898">
        <v>-2.8740000000000001</v>
      </c>
      <c r="AP6898">
        <v>-3.04</v>
      </c>
      <c r="AQ6898">
        <v>-2.79</v>
      </c>
      <c r="AR6898">
        <v>-1.4530000000000001</v>
      </c>
      <c r="AS6898">
        <v>0.74</v>
      </c>
      <c r="AT6898">
        <v>1.363</v>
      </c>
      <c r="AU6898">
        <v>1.1990000000000001</v>
      </c>
      <c r="AV6898">
        <v>1.099</v>
      </c>
      <c r="AW6898">
        <v>0.89900000000000002</v>
      </c>
      <c r="AX6898">
        <v>0.47199999999999998</v>
      </c>
      <c r="AY6898" t="s">
        <v>232</v>
      </c>
      <c r="AZ6898" t="s">
        <v>232</v>
      </c>
      <c r="BA6898" t="s">
        <v>232</v>
      </c>
      <c r="BB6898" t="s">
        <v>232</v>
      </c>
      <c r="BC6898">
        <v>2017</v>
      </c>
    </row>
    <row r="6899" spans="1:55" x14ac:dyDescent="0.25">
      <c r="A6899">
        <v>936</v>
      </c>
      <c r="B6899" t="s">
        <v>1642</v>
      </c>
      <c r="C6899" t="s">
        <v>271</v>
      </c>
      <c r="D6899" t="s">
        <v>1643</v>
      </c>
      <c r="E6899" t="s">
        <v>272</v>
      </c>
      <c r="F6899" t="s">
        <v>273</v>
      </c>
      <c r="G6899" t="s">
        <v>274</v>
      </c>
      <c r="I6899" t="s">
        <v>243</v>
      </c>
      <c r="J6899" t="s">
        <v>232</v>
      </c>
      <c r="K6899" t="s">
        <v>232</v>
      </c>
      <c r="L6899" t="s">
        <v>232</v>
      </c>
      <c r="M6899" t="s">
        <v>232</v>
      </c>
      <c r="N6899" t="s">
        <v>232</v>
      </c>
      <c r="O6899" t="s">
        <v>232</v>
      </c>
      <c r="P6899" t="s">
        <v>232</v>
      </c>
      <c r="Q6899" t="s">
        <v>232</v>
      </c>
      <c r="R6899" t="s">
        <v>232</v>
      </c>
      <c r="S6899" t="s">
        <v>232</v>
      </c>
      <c r="T6899" t="s">
        <v>232</v>
      </c>
      <c r="U6899" t="s">
        <v>232</v>
      </c>
      <c r="V6899" t="s">
        <v>232</v>
      </c>
      <c r="W6899">
        <v>0.127</v>
      </c>
      <c r="X6899">
        <v>0.13100000000000001</v>
      </c>
      <c r="Y6899">
        <v>0.13600000000000001</v>
      </c>
      <c r="Z6899">
        <v>0.14099999999999999</v>
      </c>
      <c r="AA6899">
        <v>0.14099999999999999</v>
      </c>
      <c r="AB6899">
        <v>0.14299999999999999</v>
      </c>
      <c r="AC6899">
        <v>0.13800000000000001</v>
      </c>
      <c r="AD6899">
        <v>0.13300000000000001</v>
      </c>
      <c r="AE6899">
        <v>0.13400000000000001</v>
      </c>
      <c r="AF6899">
        <v>0.13600000000000001</v>
      </c>
      <c r="AG6899">
        <v>0.13800000000000001</v>
      </c>
      <c r="AH6899">
        <v>0.13800000000000001</v>
      </c>
      <c r="AI6899">
        <v>0.14099999999999999</v>
      </c>
      <c r="AJ6899">
        <v>0.14499999999999999</v>
      </c>
      <c r="AK6899">
        <v>0.152</v>
      </c>
      <c r="AL6899">
        <v>0.156</v>
      </c>
      <c r="AM6899">
        <v>0.14799999999999999</v>
      </c>
      <c r="AN6899">
        <v>0.14799999999999999</v>
      </c>
      <c r="AO6899">
        <v>0.14599999999999999</v>
      </c>
      <c r="AP6899">
        <v>0.14399999999999999</v>
      </c>
      <c r="AQ6899">
        <v>0.14099999999999999</v>
      </c>
      <c r="AR6899">
        <v>0.14000000000000001</v>
      </c>
      <c r="AS6899">
        <v>0.14199999999999999</v>
      </c>
      <c r="AT6899">
        <v>0.14099999999999999</v>
      </c>
      <c r="AU6899">
        <v>0.14099999999999999</v>
      </c>
      <c r="AV6899">
        <v>0.14099999999999999</v>
      </c>
      <c r="AW6899">
        <v>0.14199999999999999</v>
      </c>
      <c r="AX6899">
        <v>0.14199999999999999</v>
      </c>
      <c r="AY6899">
        <v>0.14099999999999999</v>
      </c>
      <c r="AZ6899">
        <v>0.14099999999999999</v>
      </c>
      <c r="BA6899">
        <v>0.14000000000000001</v>
      </c>
      <c r="BB6899">
        <v>0.13900000000000001</v>
      </c>
      <c r="BC6899">
        <v>2017</v>
      </c>
    </row>
    <row r="6900" spans="1:55" x14ac:dyDescent="0.25">
      <c r="A6900">
        <v>936</v>
      </c>
      <c r="B6900" t="s">
        <v>1642</v>
      </c>
      <c r="C6900" t="s">
        <v>275</v>
      </c>
      <c r="D6900" t="s">
        <v>1643</v>
      </c>
      <c r="E6900" t="s">
        <v>276</v>
      </c>
      <c r="F6900" t="s">
        <v>277</v>
      </c>
      <c r="G6900" t="s">
        <v>278</v>
      </c>
      <c r="I6900" t="s">
        <v>243</v>
      </c>
      <c r="J6900" t="s">
        <v>232</v>
      </c>
      <c r="K6900" t="s">
        <v>232</v>
      </c>
      <c r="L6900" t="s">
        <v>232</v>
      </c>
      <c r="M6900" t="s">
        <v>232</v>
      </c>
      <c r="N6900" t="s">
        <v>232</v>
      </c>
      <c r="O6900" t="s">
        <v>232</v>
      </c>
      <c r="P6900" t="s">
        <v>232</v>
      </c>
      <c r="Q6900" t="s">
        <v>232</v>
      </c>
      <c r="R6900" t="s">
        <v>232</v>
      </c>
      <c r="S6900" t="s">
        <v>232</v>
      </c>
      <c r="T6900" t="s">
        <v>232</v>
      </c>
      <c r="U6900" t="s">
        <v>232</v>
      </c>
      <c r="V6900" t="s">
        <v>232</v>
      </c>
      <c r="W6900">
        <v>0.318</v>
      </c>
      <c r="X6900">
        <v>0.35299999999999998</v>
      </c>
      <c r="Y6900">
        <v>0.377</v>
      </c>
      <c r="Z6900">
        <v>0.38600000000000001</v>
      </c>
      <c r="AA6900">
        <v>0.40400000000000003</v>
      </c>
      <c r="AB6900">
        <v>0.41899999999999998</v>
      </c>
      <c r="AC6900">
        <v>0.443</v>
      </c>
      <c r="AD6900">
        <v>0.47399999999999998</v>
      </c>
      <c r="AE6900">
        <v>0.48799999999999999</v>
      </c>
      <c r="AF6900">
        <v>0.499</v>
      </c>
      <c r="AG6900">
        <v>0.51600000000000001</v>
      </c>
      <c r="AH6900">
        <v>0.53200000000000003</v>
      </c>
      <c r="AI6900">
        <v>0.52800000000000002</v>
      </c>
      <c r="AJ6900">
        <v>0.52800000000000002</v>
      </c>
      <c r="AK6900">
        <v>0.52</v>
      </c>
      <c r="AL6900">
        <v>0.52400000000000002</v>
      </c>
      <c r="AM6900">
        <v>0.51400000000000001</v>
      </c>
      <c r="AN6900">
        <v>0.51100000000000001</v>
      </c>
      <c r="AO6900">
        <v>0.50800000000000001</v>
      </c>
      <c r="AP6900">
        <v>0.505</v>
      </c>
      <c r="AQ6900">
        <v>0.499</v>
      </c>
      <c r="AR6900">
        <v>0.48899999999999999</v>
      </c>
      <c r="AS6900">
        <v>0.48299999999999998</v>
      </c>
      <c r="AT6900">
        <v>0.47599999999999998</v>
      </c>
      <c r="AU6900">
        <v>0.47199999999999998</v>
      </c>
      <c r="AV6900">
        <v>0.47199999999999998</v>
      </c>
      <c r="AW6900">
        <v>0.47599999999999998</v>
      </c>
      <c r="AX6900">
        <v>0.47699999999999998</v>
      </c>
      <c r="AY6900">
        <v>0.47799999999999998</v>
      </c>
      <c r="AZ6900">
        <v>0.47799999999999998</v>
      </c>
      <c r="BA6900">
        <v>0.47799999999999998</v>
      </c>
      <c r="BB6900">
        <v>0.47799999999999998</v>
      </c>
      <c r="BC6900">
        <v>2017</v>
      </c>
    </row>
    <row r="6901" spans="1:55" x14ac:dyDescent="0.25">
      <c r="A6901">
        <v>936</v>
      </c>
      <c r="B6901" t="s">
        <v>1642</v>
      </c>
      <c r="C6901" t="s">
        <v>279</v>
      </c>
      <c r="D6901" t="s">
        <v>1643</v>
      </c>
      <c r="E6901" t="s">
        <v>280</v>
      </c>
      <c r="F6901" t="s">
        <v>281</v>
      </c>
      <c r="G6901" t="s">
        <v>282</v>
      </c>
      <c r="I6901" t="s">
        <v>1644</v>
      </c>
      <c r="J6901" t="s">
        <v>232</v>
      </c>
      <c r="K6901" t="s">
        <v>232</v>
      </c>
      <c r="L6901" t="s">
        <v>232</v>
      </c>
      <c r="M6901" t="s">
        <v>232</v>
      </c>
      <c r="N6901" t="s">
        <v>232</v>
      </c>
      <c r="O6901" t="s">
        <v>232</v>
      </c>
      <c r="P6901" t="s">
        <v>232</v>
      </c>
      <c r="Q6901" t="s">
        <v>232</v>
      </c>
      <c r="R6901" t="s">
        <v>232</v>
      </c>
      <c r="S6901" t="s">
        <v>232</v>
      </c>
      <c r="T6901" t="s">
        <v>232</v>
      </c>
      <c r="U6901" t="s">
        <v>232</v>
      </c>
      <c r="V6901" t="s">
        <v>232</v>
      </c>
      <c r="W6901">
        <v>27.053999999999998</v>
      </c>
      <c r="X6901">
        <v>23.111999999999998</v>
      </c>
      <c r="Y6901">
        <v>26.414000000000001</v>
      </c>
      <c r="Z6901">
        <v>35.920999999999999</v>
      </c>
      <c r="AA6901">
        <v>35.997</v>
      </c>
      <c r="AB6901">
        <v>35.095999999999997</v>
      </c>
      <c r="AC6901">
        <v>29.303999999999998</v>
      </c>
      <c r="AD6901">
        <v>27.596</v>
      </c>
      <c r="AE6901">
        <v>31.356000000000002</v>
      </c>
      <c r="AF6901">
        <v>30.724</v>
      </c>
      <c r="AG6901">
        <v>25.783999999999999</v>
      </c>
      <c r="AH6901">
        <v>27.381</v>
      </c>
      <c r="AI6901">
        <v>29.713000000000001</v>
      </c>
      <c r="AJ6901">
        <v>28.843</v>
      </c>
      <c r="AK6901">
        <v>28.483000000000001</v>
      </c>
      <c r="AL6901">
        <v>28.658999999999999</v>
      </c>
      <c r="AM6901">
        <v>21.123999999999999</v>
      </c>
      <c r="AN6901">
        <v>24.013000000000002</v>
      </c>
      <c r="AO6901">
        <v>24.966000000000001</v>
      </c>
      <c r="AP6901">
        <v>20.934999999999999</v>
      </c>
      <c r="AQ6901">
        <v>20.983000000000001</v>
      </c>
      <c r="AR6901">
        <v>21.986000000000001</v>
      </c>
      <c r="AS6901">
        <v>24.539000000000001</v>
      </c>
      <c r="AT6901">
        <v>22.981000000000002</v>
      </c>
      <c r="AU6901">
        <v>22.548999999999999</v>
      </c>
      <c r="AV6901">
        <v>23.673999999999999</v>
      </c>
      <c r="AW6901">
        <v>23.146999999999998</v>
      </c>
      <c r="AX6901">
        <v>22.925000000000001</v>
      </c>
      <c r="AY6901">
        <v>23.568999999999999</v>
      </c>
      <c r="AZ6901">
        <v>24.123000000000001</v>
      </c>
      <c r="BA6901">
        <v>24.888000000000002</v>
      </c>
      <c r="BB6901">
        <v>24.957999999999998</v>
      </c>
      <c r="BC6901">
        <v>2017</v>
      </c>
    </row>
    <row r="6902" spans="1:55" x14ac:dyDescent="0.25">
      <c r="A6902">
        <v>936</v>
      </c>
      <c r="B6902" t="s">
        <v>1642</v>
      </c>
      <c r="C6902" t="s">
        <v>283</v>
      </c>
      <c r="D6902" t="s">
        <v>1643</v>
      </c>
      <c r="E6902" t="s">
        <v>284</v>
      </c>
      <c r="F6902" t="s">
        <v>285</v>
      </c>
      <c r="G6902" t="s">
        <v>282</v>
      </c>
      <c r="I6902" t="s">
        <v>1644</v>
      </c>
      <c r="J6902" t="s">
        <v>232</v>
      </c>
      <c r="K6902" t="s">
        <v>232</v>
      </c>
      <c r="L6902" t="s">
        <v>232</v>
      </c>
      <c r="M6902" t="s">
        <v>232</v>
      </c>
      <c r="N6902" t="s">
        <v>232</v>
      </c>
      <c r="O6902" t="s">
        <v>232</v>
      </c>
      <c r="P6902" t="s">
        <v>232</v>
      </c>
      <c r="Q6902" t="s">
        <v>232</v>
      </c>
      <c r="R6902" t="s">
        <v>232</v>
      </c>
      <c r="S6902" t="s">
        <v>232</v>
      </c>
      <c r="T6902" t="s">
        <v>232</v>
      </c>
      <c r="U6902" t="s">
        <v>232</v>
      </c>
      <c r="V6902" t="s">
        <v>232</v>
      </c>
      <c r="W6902">
        <v>20.13</v>
      </c>
      <c r="X6902">
        <v>25.803999999999998</v>
      </c>
      <c r="Y6902">
        <v>26.25</v>
      </c>
      <c r="Z6902">
        <v>24.048999999999999</v>
      </c>
      <c r="AA6902">
        <v>27.183</v>
      </c>
      <c r="AB6902">
        <v>25.515000000000001</v>
      </c>
      <c r="AC6902">
        <v>24.832999999999998</v>
      </c>
      <c r="AD6902">
        <v>24.507999999999999</v>
      </c>
      <c r="AE6902">
        <v>23.364000000000001</v>
      </c>
      <c r="AF6902">
        <v>23.11</v>
      </c>
      <c r="AG6902">
        <v>20.882000000000001</v>
      </c>
      <c r="AH6902">
        <v>21.521999999999998</v>
      </c>
      <c r="AI6902">
        <v>22.416</v>
      </c>
      <c r="AJ6902">
        <v>21.806999999999999</v>
      </c>
      <c r="AK6902">
        <v>23.675000000000001</v>
      </c>
      <c r="AL6902">
        <v>22.292000000000002</v>
      </c>
      <c r="AM6902">
        <v>17.675999999999998</v>
      </c>
      <c r="AN6902">
        <v>19.303000000000001</v>
      </c>
      <c r="AO6902">
        <v>20.015000000000001</v>
      </c>
      <c r="AP6902">
        <v>21.876000000000001</v>
      </c>
      <c r="AQ6902">
        <v>22.841999999999999</v>
      </c>
      <c r="AR6902">
        <v>23.13</v>
      </c>
      <c r="AS6902">
        <v>22.811</v>
      </c>
      <c r="AT6902">
        <v>20.818000000000001</v>
      </c>
      <c r="AU6902">
        <v>20.556999999999999</v>
      </c>
      <c r="AV6902">
        <v>21.696999999999999</v>
      </c>
      <c r="AW6902">
        <v>22.175000000000001</v>
      </c>
      <c r="AX6902">
        <v>22.274999999999999</v>
      </c>
      <c r="AY6902">
        <v>23.023</v>
      </c>
      <c r="AZ6902">
        <v>23.931000000000001</v>
      </c>
      <c r="BA6902">
        <v>24.733000000000001</v>
      </c>
      <c r="BB6902">
        <v>24.983000000000001</v>
      </c>
      <c r="BC6902">
        <v>2017</v>
      </c>
    </row>
    <row r="6903" spans="1:55" x14ac:dyDescent="0.25">
      <c r="A6903">
        <v>936</v>
      </c>
      <c r="B6903" t="s">
        <v>1642</v>
      </c>
      <c r="C6903" t="s">
        <v>286</v>
      </c>
      <c r="D6903" t="s">
        <v>1643</v>
      </c>
      <c r="E6903" t="s">
        <v>287</v>
      </c>
      <c r="F6903" t="s">
        <v>288</v>
      </c>
      <c r="G6903" t="s">
        <v>250</v>
      </c>
      <c r="I6903" t="s">
        <v>1645</v>
      </c>
      <c r="J6903" t="s">
        <v>232</v>
      </c>
      <c r="K6903" t="s">
        <v>232</v>
      </c>
      <c r="L6903" t="s">
        <v>232</v>
      </c>
      <c r="M6903" t="s">
        <v>232</v>
      </c>
      <c r="N6903" t="s">
        <v>232</v>
      </c>
      <c r="O6903" t="s">
        <v>232</v>
      </c>
      <c r="P6903" t="s">
        <v>232</v>
      </c>
      <c r="Q6903" t="s">
        <v>232</v>
      </c>
      <c r="R6903" t="s">
        <v>232</v>
      </c>
      <c r="S6903" t="s">
        <v>232</v>
      </c>
      <c r="T6903" t="s">
        <v>232</v>
      </c>
      <c r="U6903" t="s">
        <v>232</v>
      </c>
      <c r="V6903" t="s">
        <v>232</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86.783000000000001</v>
      </c>
      <c r="AL6903">
        <v>90.21</v>
      </c>
      <c r="AM6903">
        <v>91.054000000000002</v>
      </c>
      <c r="AN6903">
        <v>91.691999999999993</v>
      </c>
      <c r="AO6903">
        <v>95.426000000000002</v>
      </c>
      <c r="AP6903">
        <v>98.984999999999999</v>
      </c>
      <c r="AQ6903">
        <v>100.428</v>
      </c>
      <c r="AR6903">
        <v>100.33499999999999</v>
      </c>
      <c r="AS6903">
        <v>100</v>
      </c>
      <c r="AT6903">
        <v>99.525999999999996</v>
      </c>
      <c r="AU6903">
        <v>100.91200000000001</v>
      </c>
      <c r="AV6903">
        <v>103.46</v>
      </c>
      <c r="AW6903">
        <v>105.94</v>
      </c>
      <c r="AX6903">
        <v>108.223</v>
      </c>
      <c r="AY6903">
        <v>110.54</v>
      </c>
      <c r="AZ6903">
        <v>112.86799999999999</v>
      </c>
      <c r="BA6903">
        <v>115.239</v>
      </c>
      <c r="BB6903">
        <v>117.65900000000001</v>
      </c>
      <c r="BC6903">
        <v>2018</v>
      </c>
    </row>
    <row r="6904" spans="1:55" x14ac:dyDescent="0.25">
      <c r="A6904">
        <v>936</v>
      </c>
      <c r="B6904" t="s">
        <v>1642</v>
      </c>
      <c r="C6904" t="s">
        <v>290</v>
      </c>
      <c r="D6904" t="s">
        <v>1643</v>
      </c>
      <c r="E6904" t="s">
        <v>287</v>
      </c>
      <c r="F6904" t="s">
        <v>291</v>
      </c>
      <c r="G6904" t="s">
        <v>235</v>
      </c>
      <c r="I6904" t="s">
        <v>292</v>
      </c>
      <c r="J6904" t="s">
        <v>232</v>
      </c>
      <c r="K6904" t="s">
        <v>232</v>
      </c>
      <c r="L6904" t="s">
        <v>232</v>
      </c>
      <c r="M6904" t="s">
        <v>232</v>
      </c>
      <c r="N6904" t="s">
        <v>232</v>
      </c>
      <c r="O6904" t="s">
        <v>232</v>
      </c>
      <c r="P6904" t="s">
        <v>232</v>
      </c>
      <c r="Q6904" t="s">
        <v>232</v>
      </c>
      <c r="R6904" t="s">
        <v>232</v>
      </c>
      <c r="S6904" t="s">
        <v>232</v>
      </c>
      <c r="T6904" t="s">
        <v>232</v>
      </c>
      <c r="U6904" t="s">
        <v>232</v>
      </c>
      <c r="V6904" t="s">
        <v>232</v>
      </c>
      <c r="W6904" t="s">
        <v>232</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1.9</v>
      </c>
      <c r="AL6904">
        <v>3.95</v>
      </c>
      <c r="AM6904">
        <v>0.93600000000000005</v>
      </c>
      <c r="AN6904">
        <v>0.7</v>
      </c>
      <c r="AO6904">
        <v>4.0730000000000004</v>
      </c>
      <c r="AP6904">
        <v>3.73</v>
      </c>
      <c r="AQ6904">
        <v>1.4570000000000001</v>
      </c>
      <c r="AR6904">
        <v>-9.1999999999999998E-2</v>
      </c>
      <c r="AS6904">
        <v>-0.33400000000000002</v>
      </c>
      <c r="AT6904">
        <v>-0.47399999999999998</v>
      </c>
      <c r="AU6904">
        <v>1.3919999999999999</v>
      </c>
      <c r="AV6904">
        <v>2.5249999999999999</v>
      </c>
      <c r="AW6904">
        <v>2.3969999999999998</v>
      </c>
      <c r="AX6904">
        <v>2.1549999999999998</v>
      </c>
      <c r="AY6904">
        <v>2.141</v>
      </c>
      <c r="AZ6904">
        <v>2.1070000000000002</v>
      </c>
      <c r="BA6904">
        <v>2.1</v>
      </c>
      <c r="BB6904">
        <v>2.1</v>
      </c>
      <c r="BC6904">
        <v>2018</v>
      </c>
    </row>
    <row r="6905" spans="1:55" x14ac:dyDescent="0.25">
      <c r="A6905">
        <v>936</v>
      </c>
      <c r="B6905" t="s">
        <v>1642</v>
      </c>
      <c r="C6905" t="s">
        <v>293</v>
      </c>
      <c r="D6905" t="s">
        <v>1643</v>
      </c>
      <c r="E6905" t="s">
        <v>294</v>
      </c>
      <c r="F6905" t="s">
        <v>295</v>
      </c>
      <c r="G6905" t="s">
        <v>250</v>
      </c>
      <c r="I6905" t="s">
        <v>1645</v>
      </c>
      <c r="J6905" t="s">
        <v>232</v>
      </c>
      <c r="K6905" t="s">
        <v>232</v>
      </c>
      <c r="L6905" t="s">
        <v>232</v>
      </c>
      <c r="M6905" t="s">
        <v>232</v>
      </c>
      <c r="N6905" t="s">
        <v>232</v>
      </c>
      <c r="O6905" t="s">
        <v>232</v>
      </c>
      <c r="P6905" t="s">
        <v>232</v>
      </c>
      <c r="Q6905" t="s">
        <v>232</v>
      </c>
      <c r="R6905" t="s">
        <v>232</v>
      </c>
      <c r="S6905" t="s">
        <v>232</v>
      </c>
      <c r="T6905" t="s">
        <v>232</v>
      </c>
      <c r="U6905" t="s">
        <v>232</v>
      </c>
      <c r="V6905" t="s">
        <v>232</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100.4</v>
      </c>
      <c r="AR6905">
        <v>100.25</v>
      </c>
      <c r="AS6905">
        <v>99.78</v>
      </c>
      <c r="AT6905">
        <v>100.02</v>
      </c>
      <c r="AU6905">
        <v>102.02</v>
      </c>
      <c r="AV6905">
        <v>103.94</v>
      </c>
      <c r="AW6905">
        <v>106.217</v>
      </c>
      <c r="AX6905">
        <v>108.40900000000001</v>
      </c>
      <c r="AY6905">
        <v>110.351</v>
      </c>
      <c r="AZ6905">
        <v>112.501</v>
      </c>
      <c r="BA6905">
        <v>114.72</v>
      </c>
      <c r="BB6905">
        <v>116.998</v>
      </c>
      <c r="BC6905">
        <v>2018</v>
      </c>
    </row>
    <row r="6906" spans="1:55" x14ac:dyDescent="0.25">
      <c r="A6906">
        <v>936</v>
      </c>
      <c r="B6906" t="s">
        <v>1642</v>
      </c>
      <c r="C6906" t="s">
        <v>296</v>
      </c>
      <c r="D6906" t="s">
        <v>1643</v>
      </c>
      <c r="E6906" t="s">
        <v>294</v>
      </c>
      <c r="F6906" t="s">
        <v>297</v>
      </c>
      <c r="G6906" t="s">
        <v>235</v>
      </c>
      <c r="I6906" t="s">
        <v>298</v>
      </c>
      <c r="J6906" t="s">
        <v>232</v>
      </c>
      <c r="K6906" t="s">
        <v>232</v>
      </c>
      <c r="L6906" t="s">
        <v>232</v>
      </c>
      <c r="M6906" t="s">
        <v>232</v>
      </c>
      <c r="N6906" t="s">
        <v>232</v>
      </c>
      <c r="O6906" t="s">
        <v>232</v>
      </c>
      <c r="P6906" t="s">
        <v>232</v>
      </c>
      <c r="Q6906" t="s">
        <v>232</v>
      </c>
      <c r="R6906" t="s">
        <v>232</v>
      </c>
      <c r="S6906" t="s">
        <v>232</v>
      </c>
      <c r="T6906" t="s">
        <v>232</v>
      </c>
      <c r="U6906" t="s">
        <v>232</v>
      </c>
      <c r="V6906" t="s">
        <v>232</v>
      </c>
      <c r="W6906" t="s">
        <v>232</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0.36</v>
      </c>
      <c r="AR6906">
        <v>-0.14899999999999999</v>
      </c>
      <c r="AS6906">
        <v>-0.46899999999999997</v>
      </c>
      <c r="AT6906">
        <v>0.24099999999999999</v>
      </c>
      <c r="AU6906">
        <v>2</v>
      </c>
      <c r="AV6906">
        <v>1.8819999999999999</v>
      </c>
      <c r="AW6906">
        <v>2.19</v>
      </c>
      <c r="AX6906">
        <v>2.0640000000000001</v>
      </c>
      <c r="AY6906">
        <v>1.7909999999999999</v>
      </c>
      <c r="AZ6906">
        <v>1.9490000000000001</v>
      </c>
      <c r="BA6906">
        <v>1.972</v>
      </c>
      <c r="BB6906">
        <v>1.986</v>
      </c>
      <c r="BC6906">
        <v>2018</v>
      </c>
    </row>
    <row r="6907" spans="1:55" x14ac:dyDescent="0.25">
      <c r="A6907">
        <v>936</v>
      </c>
      <c r="B6907" t="s">
        <v>1642</v>
      </c>
      <c r="C6907" t="s">
        <v>299</v>
      </c>
      <c r="D6907" t="s">
        <v>1643</v>
      </c>
      <c r="E6907" t="s">
        <v>300</v>
      </c>
      <c r="G6907" t="s">
        <v>274</v>
      </c>
    </row>
    <row r="6908" spans="1:55" x14ac:dyDescent="0.25">
      <c r="A6908">
        <v>936</v>
      </c>
      <c r="B6908" t="s">
        <v>1642</v>
      </c>
      <c r="C6908" t="s">
        <v>301</v>
      </c>
      <c r="D6908" t="s">
        <v>1643</v>
      </c>
      <c r="E6908" t="s">
        <v>302</v>
      </c>
      <c r="F6908" t="s">
        <v>303</v>
      </c>
      <c r="G6908" t="s">
        <v>235</v>
      </c>
      <c r="I6908" t="s">
        <v>1646</v>
      </c>
      <c r="J6908" t="s">
        <v>232</v>
      </c>
      <c r="K6908" t="s">
        <v>232</v>
      </c>
      <c r="L6908" t="s">
        <v>232</v>
      </c>
      <c r="M6908" t="s">
        <v>232</v>
      </c>
      <c r="N6908" t="s">
        <v>232</v>
      </c>
      <c r="O6908" t="s">
        <v>232</v>
      </c>
      <c r="P6908" t="s">
        <v>232</v>
      </c>
      <c r="Q6908" t="s">
        <v>232</v>
      </c>
      <c r="R6908" t="s">
        <v>232</v>
      </c>
      <c r="S6908" t="s">
        <v>232</v>
      </c>
      <c r="T6908" t="s">
        <v>232</v>
      </c>
      <c r="U6908" t="s">
        <v>232</v>
      </c>
      <c r="V6908" t="s">
        <v>232</v>
      </c>
      <c r="W6908" t="s">
        <v>232</v>
      </c>
      <c r="X6908">
        <v>-4.7329999999999997</v>
      </c>
      <c r="Y6908">
        <v>12.226000000000001</v>
      </c>
      <c r="Z6908">
        <v>17.440999999999999</v>
      </c>
      <c r="AA6908">
        <v>7.8879999999999999</v>
      </c>
      <c r="AB6908">
        <v>-1.097</v>
      </c>
      <c r="AC6908">
        <v>-3.5720000000000001</v>
      </c>
      <c r="AD6908">
        <v>6.6079999999999997</v>
      </c>
      <c r="AE6908">
        <v>18.943999999999999</v>
      </c>
      <c r="AF6908">
        <v>5.76</v>
      </c>
      <c r="AG6908">
        <v>7.9770000000000003</v>
      </c>
      <c r="AH6908">
        <v>21.593</v>
      </c>
      <c r="AI6908">
        <v>15.314</v>
      </c>
      <c r="AJ6908">
        <v>19.536999999999999</v>
      </c>
      <c r="AK6908">
        <v>9.4440000000000008</v>
      </c>
      <c r="AL6908">
        <v>3.5680000000000001</v>
      </c>
      <c r="AM6908">
        <v>-18.765999999999998</v>
      </c>
      <c r="AN6908">
        <v>14.718999999999999</v>
      </c>
      <c r="AO6908">
        <v>9.6430000000000007</v>
      </c>
      <c r="AP6908">
        <v>2.5390000000000001</v>
      </c>
      <c r="AQ6908">
        <v>5.609</v>
      </c>
      <c r="AR6908">
        <v>4.774</v>
      </c>
      <c r="AS6908">
        <v>8.0489999999999995</v>
      </c>
      <c r="AT6908">
        <v>3.415</v>
      </c>
      <c r="AU6908">
        <v>5.3239999999999998</v>
      </c>
      <c r="AV6908">
        <v>4.8819999999999997</v>
      </c>
      <c r="AW6908">
        <v>5.077</v>
      </c>
      <c r="AX6908">
        <v>5.1890000000000001</v>
      </c>
      <c r="AY6908">
        <v>5.202</v>
      </c>
      <c r="AZ6908">
        <v>4.8869999999999996</v>
      </c>
      <c r="BA6908">
        <v>4.8819999999999997</v>
      </c>
      <c r="BB6908">
        <v>4.3</v>
      </c>
      <c r="BC6908">
        <v>2017</v>
      </c>
    </row>
    <row r="6909" spans="1:55" x14ac:dyDescent="0.25">
      <c r="A6909">
        <v>936</v>
      </c>
      <c r="B6909" t="s">
        <v>1642</v>
      </c>
      <c r="C6909" t="s">
        <v>305</v>
      </c>
      <c r="D6909" t="s">
        <v>1643</v>
      </c>
      <c r="E6909" t="s">
        <v>306</v>
      </c>
      <c r="F6909" t="s">
        <v>307</v>
      </c>
      <c r="G6909" t="s">
        <v>235</v>
      </c>
      <c r="I6909" t="s">
        <v>1646</v>
      </c>
      <c r="J6909" t="s">
        <v>232</v>
      </c>
      <c r="K6909" t="s">
        <v>232</v>
      </c>
      <c r="L6909" t="s">
        <v>232</v>
      </c>
      <c r="M6909" t="s">
        <v>232</v>
      </c>
      <c r="N6909" t="s">
        <v>232</v>
      </c>
      <c r="O6909" t="s">
        <v>232</v>
      </c>
      <c r="P6909" t="s">
        <v>232</v>
      </c>
      <c r="Q6909" t="s">
        <v>232</v>
      </c>
      <c r="R6909" t="s">
        <v>232</v>
      </c>
      <c r="S6909" t="s">
        <v>232</v>
      </c>
      <c r="T6909" t="s">
        <v>232</v>
      </c>
      <c r="U6909" t="s">
        <v>232</v>
      </c>
      <c r="V6909" t="s">
        <v>232</v>
      </c>
      <c r="W6909" t="s">
        <v>232</v>
      </c>
      <c r="X6909">
        <v>-3.0659999999999998</v>
      </c>
      <c r="Y6909">
        <v>16.486000000000001</v>
      </c>
      <c r="Z6909">
        <v>20.173999999999999</v>
      </c>
      <c r="AA6909">
        <v>7.7469999999999999</v>
      </c>
      <c r="AB6909">
        <v>-4.37</v>
      </c>
      <c r="AC6909">
        <v>-3.468</v>
      </c>
      <c r="AD6909">
        <v>9.2739999999999991</v>
      </c>
      <c r="AE6909">
        <v>20.613</v>
      </c>
      <c r="AF6909">
        <v>5.4630000000000001</v>
      </c>
      <c r="AG6909">
        <v>8.8550000000000004</v>
      </c>
      <c r="AH6909">
        <v>26.201000000000001</v>
      </c>
      <c r="AI6909">
        <v>15.048</v>
      </c>
      <c r="AJ6909">
        <v>20.977</v>
      </c>
      <c r="AK6909">
        <v>8.8230000000000004</v>
      </c>
      <c r="AL6909">
        <v>2.056</v>
      </c>
      <c r="AM6909">
        <v>-19.402000000000001</v>
      </c>
      <c r="AN6909">
        <v>17.248000000000001</v>
      </c>
      <c r="AO6909">
        <v>11.068</v>
      </c>
      <c r="AP6909">
        <v>3.0449999999999999</v>
      </c>
      <c r="AQ6909">
        <v>4.8220000000000001</v>
      </c>
      <c r="AR6909">
        <v>4.5309999999999997</v>
      </c>
      <c r="AS6909">
        <v>8.6620000000000008</v>
      </c>
      <c r="AT6909">
        <v>4.056</v>
      </c>
      <c r="AU6909">
        <v>4.9089999999999998</v>
      </c>
      <c r="AV6909">
        <v>4.8819999999999997</v>
      </c>
      <c r="AW6909">
        <v>5.077</v>
      </c>
      <c r="AX6909">
        <v>5.1890000000000001</v>
      </c>
      <c r="AY6909">
        <v>5.202</v>
      </c>
      <c r="AZ6909">
        <v>4.8869999999999996</v>
      </c>
      <c r="BA6909">
        <v>4.8819999999999997</v>
      </c>
      <c r="BB6909">
        <v>4.3</v>
      </c>
      <c r="BC6909">
        <v>2017</v>
      </c>
    </row>
    <row r="6910" spans="1:55" x14ac:dyDescent="0.25">
      <c r="A6910">
        <v>936</v>
      </c>
      <c r="B6910" t="s">
        <v>1642</v>
      </c>
      <c r="C6910" t="s">
        <v>308</v>
      </c>
      <c r="D6910" t="s">
        <v>1643</v>
      </c>
      <c r="E6910" t="s">
        <v>309</v>
      </c>
      <c r="F6910" t="s">
        <v>310</v>
      </c>
      <c r="G6910" t="s">
        <v>235</v>
      </c>
      <c r="I6910" t="s">
        <v>1646</v>
      </c>
      <c r="J6910" t="s">
        <v>232</v>
      </c>
      <c r="K6910" t="s">
        <v>232</v>
      </c>
      <c r="L6910" t="s">
        <v>232</v>
      </c>
      <c r="M6910" t="s">
        <v>232</v>
      </c>
      <c r="N6910" t="s">
        <v>232</v>
      </c>
      <c r="O6910" t="s">
        <v>232</v>
      </c>
      <c r="P6910" t="s">
        <v>232</v>
      </c>
      <c r="Q6910" t="s">
        <v>232</v>
      </c>
      <c r="R6910" t="s">
        <v>232</v>
      </c>
      <c r="S6910" t="s">
        <v>232</v>
      </c>
      <c r="T6910" t="s">
        <v>232</v>
      </c>
      <c r="U6910" t="s">
        <v>232</v>
      </c>
      <c r="V6910" t="s">
        <v>232</v>
      </c>
      <c r="W6910" t="s">
        <v>232</v>
      </c>
      <c r="X6910">
        <v>14.757999999999999</v>
      </c>
      <c r="Y6910">
        <v>6.1710000000000003</v>
      </c>
      <c r="Z6910">
        <v>-1.284</v>
      </c>
      <c r="AA6910">
        <v>5.8559999999999999</v>
      </c>
      <c r="AB6910">
        <v>-2.6110000000000002</v>
      </c>
      <c r="AC6910">
        <v>10.111000000000001</v>
      </c>
      <c r="AD6910">
        <v>7.4889999999999999</v>
      </c>
      <c r="AE6910">
        <v>10.635999999999999</v>
      </c>
      <c r="AF6910">
        <v>7.0380000000000003</v>
      </c>
      <c r="AG6910">
        <v>18.393999999999998</v>
      </c>
      <c r="AH6910">
        <v>20.856000000000002</v>
      </c>
      <c r="AI6910">
        <v>12.88</v>
      </c>
      <c r="AJ6910">
        <v>22.92</v>
      </c>
      <c r="AK6910">
        <v>14.602</v>
      </c>
      <c r="AL6910">
        <v>3.0190000000000001</v>
      </c>
      <c r="AM6910">
        <v>-16.763000000000002</v>
      </c>
      <c r="AN6910">
        <v>15.734999999999999</v>
      </c>
      <c r="AO6910">
        <v>12.007999999999999</v>
      </c>
      <c r="AP6910">
        <v>9.3070000000000004</v>
      </c>
      <c r="AQ6910">
        <v>6.665</v>
      </c>
      <c r="AR6910">
        <v>3.8879999999999999</v>
      </c>
      <c r="AS6910">
        <v>5.9669999999999996</v>
      </c>
      <c r="AT6910">
        <v>5.5030000000000001</v>
      </c>
      <c r="AU6910">
        <v>5.9050000000000002</v>
      </c>
      <c r="AV6910">
        <v>4.9640000000000004</v>
      </c>
      <c r="AW6910">
        <v>5.7370000000000001</v>
      </c>
      <c r="AX6910">
        <v>5.6</v>
      </c>
      <c r="AY6910">
        <v>5.4080000000000004</v>
      </c>
      <c r="AZ6910">
        <v>4.9859999999999998</v>
      </c>
      <c r="BA6910">
        <v>4.665</v>
      </c>
      <c r="BB6910">
        <v>4.6130000000000004</v>
      </c>
      <c r="BC6910">
        <v>2017</v>
      </c>
    </row>
    <row r="6911" spans="1:55" x14ac:dyDescent="0.25">
      <c r="A6911">
        <v>936</v>
      </c>
      <c r="B6911" t="s">
        <v>1642</v>
      </c>
      <c r="C6911" t="s">
        <v>311</v>
      </c>
      <c r="D6911" t="s">
        <v>1643</v>
      </c>
      <c r="E6911" t="s">
        <v>312</v>
      </c>
      <c r="F6911" t="s">
        <v>313</v>
      </c>
      <c r="G6911" t="s">
        <v>235</v>
      </c>
      <c r="I6911" t="s">
        <v>1646</v>
      </c>
      <c r="J6911" t="s">
        <v>232</v>
      </c>
      <c r="K6911" t="s">
        <v>232</v>
      </c>
      <c r="L6911" t="s">
        <v>232</v>
      </c>
      <c r="M6911" t="s">
        <v>232</v>
      </c>
      <c r="N6911" t="s">
        <v>232</v>
      </c>
      <c r="O6911" t="s">
        <v>232</v>
      </c>
      <c r="P6911" t="s">
        <v>232</v>
      </c>
      <c r="Q6911" t="s">
        <v>232</v>
      </c>
      <c r="R6911" t="s">
        <v>232</v>
      </c>
      <c r="S6911" t="s">
        <v>232</v>
      </c>
      <c r="T6911" t="s">
        <v>232</v>
      </c>
      <c r="U6911" t="s">
        <v>232</v>
      </c>
      <c r="V6911" t="s">
        <v>232</v>
      </c>
      <c r="W6911" t="s">
        <v>232</v>
      </c>
      <c r="X6911">
        <v>16.041</v>
      </c>
      <c r="Y6911">
        <v>11.628</v>
      </c>
      <c r="Z6911">
        <v>2.774</v>
      </c>
      <c r="AA6911">
        <v>7.3529999999999998</v>
      </c>
      <c r="AB6911">
        <v>-10.722</v>
      </c>
      <c r="AC6911">
        <v>9.9239999999999995</v>
      </c>
      <c r="AD6911">
        <v>11.215999999999999</v>
      </c>
      <c r="AE6911">
        <v>10.532999999999999</v>
      </c>
      <c r="AF6911">
        <v>7.585</v>
      </c>
      <c r="AG6911">
        <v>26.198</v>
      </c>
      <c r="AH6911">
        <v>24.56</v>
      </c>
      <c r="AI6911">
        <v>13.548999999999999</v>
      </c>
      <c r="AJ6911">
        <v>24.975999999999999</v>
      </c>
      <c r="AK6911">
        <v>15.548999999999999</v>
      </c>
      <c r="AL6911">
        <v>3.907</v>
      </c>
      <c r="AM6911">
        <v>-16.167000000000002</v>
      </c>
      <c r="AN6911">
        <v>17.446000000000002</v>
      </c>
      <c r="AO6911">
        <v>12.79</v>
      </c>
      <c r="AP6911">
        <v>9.2590000000000003</v>
      </c>
      <c r="AQ6911">
        <v>6.1050000000000004</v>
      </c>
      <c r="AR6911">
        <v>4.0129999999999999</v>
      </c>
      <c r="AS6911">
        <v>6.02</v>
      </c>
      <c r="AT6911">
        <v>5.7060000000000004</v>
      </c>
      <c r="AU6911">
        <v>5.2939999999999996</v>
      </c>
      <c r="AV6911">
        <v>4.9640000000000004</v>
      </c>
      <c r="AW6911">
        <v>5.7370000000000001</v>
      </c>
      <c r="AX6911">
        <v>5.6</v>
      </c>
      <c r="AY6911">
        <v>5.4080000000000004</v>
      </c>
      <c r="AZ6911">
        <v>4.9859999999999998</v>
      </c>
      <c r="BA6911">
        <v>4.665</v>
      </c>
      <c r="BB6911">
        <v>4.6130000000000004</v>
      </c>
      <c r="BC6911">
        <v>2017</v>
      </c>
    </row>
    <row r="6912" spans="1:55" x14ac:dyDescent="0.25">
      <c r="A6912">
        <v>936</v>
      </c>
      <c r="B6912" t="s">
        <v>1642</v>
      </c>
      <c r="C6912" t="s">
        <v>314</v>
      </c>
      <c r="D6912" t="s">
        <v>1643</v>
      </c>
      <c r="E6912" t="s">
        <v>315</v>
      </c>
      <c r="F6912" t="s">
        <v>316</v>
      </c>
      <c r="G6912" t="s">
        <v>317</v>
      </c>
      <c r="I6912" t="s">
        <v>1647</v>
      </c>
      <c r="J6912" t="s">
        <v>232</v>
      </c>
      <c r="K6912" t="s">
        <v>232</v>
      </c>
      <c r="L6912" t="s">
        <v>232</v>
      </c>
      <c r="M6912" t="s">
        <v>232</v>
      </c>
      <c r="N6912" t="s">
        <v>232</v>
      </c>
      <c r="O6912" t="s">
        <v>232</v>
      </c>
      <c r="P6912" t="s">
        <v>232</v>
      </c>
      <c r="Q6912" t="s">
        <v>232</v>
      </c>
      <c r="R6912" t="s">
        <v>232</v>
      </c>
      <c r="S6912" t="s">
        <v>232</v>
      </c>
      <c r="T6912" t="s">
        <v>232</v>
      </c>
      <c r="U6912" t="s">
        <v>232</v>
      </c>
      <c r="V6912" t="s">
        <v>232</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14.458</v>
      </c>
      <c r="AO6912">
        <v>13.7</v>
      </c>
      <c r="AP6912">
        <v>13.983000000000001</v>
      </c>
      <c r="AQ6912">
        <v>14.217000000000001</v>
      </c>
      <c r="AR6912">
        <v>13.192</v>
      </c>
      <c r="AS6912">
        <v>11.492000000000001</v>
      </c>
      <c r="AT6912">
        <v>9.6750000000000007</v>
      </c>
      <c r="AU6912">
        <v>8.125</v>
      </c>
      <c r="AV6912">
        <v>6.5919999999999996</v>
      </c>
      <c r="AW6912">
        <v>6.1</v>
      </c>
      <c r="AX6912">
        <v>6.0490000000000004</v>
      </c>
      <c r="AY6912">
        <v>6</v>
      </c>
      <c r="AZ6912">
        <v>5.9</v>
      </c>
      <c r="BA6912">
        <v>5.9</v>
      </c>
      <c r="BB6912">
        <v>5.9</v>
      </c>
      <c r="BC6912">
        <v>2018</v>
      </c>
    </row>
    <row r="6913" spans="1:55" x14ac:dyDescent="0.25">
      <c r="A6913">
        <v>936</v>
      </c>
      <c r="B6913" t="s">
        <v>1642</v>
      </c>
      <c r="C6913" t="s">
        <v>318</v>
      </c>
      <c r="D6913" t="s">
        <v>1643</v>
      </c>
      <c r="E6913" t="s">
        <v>319</v>
      </c>
      <c r="F6913" t="s">
        <v>320</v>
      </c>
      <c r="G6913" t="s">
        <v>321</v>
      </c>
      <c r="H6913" t="s">
        <v>322</v>
      </c>
      <c r="I6913" t="s">
        <v>1647</v>
      </c>
      <c r="J6913" t="s">
        <v>232</v>
      </c>
      <c r="K6913" t="s">
        <v>232</v>
      </c>
      <c r="L6913" t="s">
        <v>232</v>
      </c>
      <c r="M6913" t="s">
        <v>232</v>
      </c>
      <c r="N6913" t="s">
        <v>232</v>
      </c>
      <c r="O6913" t="s">
        <v>232</v>
      </c>
      <c r="P6913" t="s">
        <v>232</v>
      </c>
      <c r="Q6913" t="s">
        <v>232</v>
      </c>
      <c r="R6913" t="s">
        <v>232</v>
      </c>
      <c r="S6913" t="s">
        <v>232</v>
      </c>
      <c r="T6913" t="s">
        <v>232</v>
      </c>
      <c r="U6913" t="s">
        <v>232</v>
      </c>
      <c r="V6913" t="s">
        <v>232</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2.4380000000000002</v>
      </c>
      <c r="AX6913">
        <v>2.4529999999999998</v>
      </c>
      <c r="AY6913" t="s">
        <v>232</v>
      </c>
      <c r="AZ6913" t="s">
        <v>232</v>
      </c>
      <c r="BA6913" t="s">
        <v>232</v>
      </c>
      <c r="BB6913" t="s">
        <v>232</v>
      </c>
      <c r="BC6913">
        <v>2018</v>
      </c>
    </row>
    <row r="6914" spans="1:55" x14ac:dyDescent="0.25">
      <c r="A6914">
        <v>936</v>
      </c>
      <c r="B6914" t="s">
        <v>1642</v>
      </c>
      <c r="C6914" t="s">
        <v>323</v>
      </c>
      <c r="D6914" t="s">
        <v>1643</v>
      </c>
      <c r="E6914" t="s">
        <v>324</v>
      </c>
      <c r="F6914" t="s">
        <v>325</v>
      </c>
      <c r="G6914" t="s">
        <v>321</v>
      </c>
      <c r="H6914" t="s">
        <v>322</v>
      </c>
      <c r="I6914" t="s">
        <v>1648</v>
      </c>
      <c r="J6914" t="s">
        <v>232</v>
      </c>
      <c r="K6914" t="s">
        <v>232</v>
      </c>
      <c r="L6914" t="s">
        <v>232</v>
      </c>
      <c r="M6914" t="s">
        <v>232</v>
      </c>
      <c r="N6914" t="s">
        <v>232</v>
      </c>
      <c r="O6914" t="s">
        <v>232</v>
      </c>
      <c r="P6914" t="s">
        <v>232</v>
      </c>
      <c r="Q6914" t="s">
        <v>232</v>
      </c>
      <c r="R6914" t="s">
        <v>232</v>
      </c>
      <c r="S6914" t="s">
        <v>232</v>
      </c>
      <c r="T6914" t="s">
        <v>232</v>
      </c>
      <c r="U6914" t="s">
        <v>232</v>
      </c>
      <c r="V6914" t="s">
        <v>232</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5.4509999999999996</v>
      </c>
      <c r="AX6914">
        <v>5.4589999999999996</v>
      </c>
      <c r="AY6914">
        <v>5.4669999999999996</v>
      </c>
      <c r="AZ6914">
        <v>5.4740000000000002</v>
      </c>
      <c r="BA6914">
        <v>5.4820000000000002</v>
      </c>
      <c r="BB6914">
        <v>5.49</v>
      </c>
      <c r="BC6914">
        <v>2017</v>
      </c>
    </row>
    <row r="6915" spans="1:55" x14ac:dyDescent="0.25">
      <c r="A6915">
        <v>936</v>
      </c>
      <c r="B6915" t="s">
        <v>1642</v>
      </c>
      <c r="C6915" t="s">
        <v>327</v>
      </c>
      <c r="D6915" t="s">
        <v>1643</v>
      </c>
      <c r="E6915" t="s">
        <v>328</v>
      </c>
      <c r="F6915" t="s">
        <v>329</v>
      </c>
      <c r="G6915" t="s">
        <v>229</v>
      </c>
      <c r="H6915" t="s">
        <v>230</v>
      </c>
      <c r="I6915" t="s">
        <v>1649</v>
      </c>
      <c r="J6915" t="s">
        <v>232</v>
      </c>
      <c r="K6915" t="s">
        <v>232</v>
      </c>
      <c r="L6915" t="s">
        <v>232</v>
      </c>
      <c r="M6915" t="s">
        <v>232</v>
      </c>
      <c r="N6915" t="s">
        <v>232</v>
      </c>
      <c r="O6915" t="s">
        <v>232</v>
      </c>
      <c r="P6915" t="s">
        <v>232</v>
      </c>
      <c r="Q6915" t="s">
        <v>232</v>
      </c>
      <c r="R6915" t="s">
        <v>232</v>
      </c>
      <c r="S6915" t="s">
        <v>232</v>
      </c>
      <c r="T6915" t="s">
        <v>232</v>
      </c>
      <c r="U6915" t="s">
        <v>232</v>
      </c>
      <c r="V6915" t="s">
        <v>232</v>
      </c>
      <c r="W6915" t="s">
        <v>232</v>
      </c>
      <c r="X6915" t="s">
        <v>232</v>
      </c>
      <c r="Y6915">
        <v>8.8209999999999997</v>
      </c>
      <c r="Z6915">
        <v>9.52</v>
      </c>
      <c r="AA6915">
        <v>10.317</v>
      </c>
      <c r="AB6915">
        <v>10.760999999999999</v>
      </c>
      <c r="AC6915">
        <v>11.585000000000001</v>
      </c>
      <c r="AD6915">
        <v>12.64</v>
      </c>
      <c r="AE6915">
        <v>13.039</v>
      </c>
      <c r="AF6915">
        <v>13.813000000000001</v>
      </c>
      <c r="AG6915">
        <v>15.403</v>
      </c>
      <c r="AH6915">
        <v>16.37</v>
      </c>
      <c r="AI6915">
        <v>18.599</v>
      </c>
      <c r="AJ6915">
        <v>19.791</v>
      </c>
      <c r="AK6915">
        <v>21.684999999999999</v>
      </c>
      <c r="AL6915">
        <v>23.635999999999999</v>
      </c>
      <c r="AM6915">
        <v>23.228000000000002</v>
      </c>
      <c r="AN6915">
        <v>23.422000000000001</v>
      </c>
      <c r="AO6915">
        <v>25.806999999999999</v>
      </c>
      <c r="AP6915">
        <v>26.381</v>
      </c>
      <c r="AQ6915">
        <v>28.719000000000001</v>
      </c>
      <c r="AR6915">
        <v>29.927</v>
      </c>
      <c r="AS6915">
        <v>33.656999999999996</v>
      </c>
      <c r="AT6915">
        <v>31.864000000000001</v>
      </c>
      <c r="AU6915">
        <v>33.444000000000003</v>
      </c>
      <c r="AV6915">
        <v>35.32</v>
      </c>
      <c r="AW6915">
        <v>37.67</v>
      </c>
      <c r="AX6915">
        <v>39.914000000000001</v>
      </c>
      <c r="AY6915">
        <v>41.43</v>
      </c>
      <c r="AZ6915">
        <v>43.511000000000003</v>
      </c>
      <c r="BA6915">
        <v>45.893000000000001</v>
      </c>
      <c r="BB6915">
        <v>46.725999999999999</v>
      </c>
      <c r="BC6915">
        <v>2017</v>
      </c>
    </row>
    <row r="6916" spans="1:55" x14ac:dyDescent="0.25">
      <c r="A6916">
        <v>936</v>
      </c>
      <c r="B6916" t="s">
        <v>1642</v>
      </c>
      <c r="C6916" t="s">
        <v>331</v>
      </c>
      <c r="D6916" t="s">
        <v>1643</v>
      </c>
      <c r="E6916" t="s">
        <v>328</v>
      </c>
      <c r="F6916" t="s">
        <v>329</v>
      </c>
      <c r="G6916" t="s">
        <v>282</v>
      </c>
      <c r="I6916" t="s">
        <v>332</v>
      </c>
      <c r="J6916" t="s">
        <v>232</v>
      </c>
      <c r="K6916" t="s">
        <v>232</v>
      </c>
      <c r="L6916" t="s">
        <v>232</v>
      </c>
      <c r="M6916" t="s">
        <v>232</v>
      </c>
      <c r="N6916" t="s">
        <v>232</v>
      </c>
      <c r="O6916" t="s">
        <v>232</v>
      </c>
      <c r="P6916" t="s">
        <v>232</v>
      </c>
      <c r="Q6916" t="s">
        <v>232</v>
      </c>
      <c r="R6916" t="s">
        <v>232</v>
      </c>
      <c r="S6916" t="s">
        <v>232</v>
      </c>
      <c r="T6916" t="s">
        <v>232</v>
      </c>
      <c r="U6916" t="s">
        <v>232</v>
      </c>
      <c r="V6916" t="s">
        <v>232</v>
      </c>
      <c r="W6916" t="s">
        <v>232</v>
      </c>
      <c r="X6916" t="s">
        <v>232</v>
      </c>
      <c r="Y6916">
        <v>44.811</v>
      </c>
      <c r="Z6916">
        <v>43.366</v>
      </c>
      <c r="AA6916">
        <v>42.255000000000003</v>
      </c>
      <c r="AB6916">
        <v>40.359000000000002</v>
      </c>
      <c r="AC6916">
        <v>40.581000000000003</v>
      </c>
      <c r="AD6916">
        <v>39.997999999999998</v>
      </c>
      <c r="AE6916">
        <v>38.002000000000002</v>
      </c>
      <c r="AF6916">
        <v>37.051000000000002</v>
      </c>
      <c r="AG6916">
        <v>37.201999999999998</v>
      </c>
      <c r="AH6916">
        <v>35.508000000000003</v>
      </c>
      <c r="AI6916">
        <v>36.892000000000003</v>
      </c>
      <c r="AJ6916">
        <v>35.17</v>
      </c>
      <c r="AK6916">
        <v>34.39</v>
      </c>
      <c r="AL6916">
        <v>34.509</v>
      </c>
      <c r="AM6916">
        <v>36.28</v>
      </c>
      <c r="AN6916">
        <v>34.659999999999997</v>
      </c>
      <c r="AO6916">
        <v>36.54</v>
      </c>
      <c r="AP6916">
        <v>36.284999999999997</v>
      </c>
      <c r="AQ6916">
        <v>38.720999999999997</v>
      </c>
      <c r="AR6916">
        <v>39.332999999999998</v>
      </c>
      <c r="AS6916">
        <v>42.529000000000003</v>
      </c>
      <c r="AT6916">
        <v>39.228999999999999</v>
      </c>
      <c r="AU6916">
        <v>39.414999999999999</v>
      </c>
      <c r="AV6916">
        <v>39.151000000000003</v>
      </c>
      <c r="AW6916">
        <v>39.21</v>
      </c>
      <c r="AX6916">
        <v>39.298999999999999</v>
      </c>
      <c r="AY6916">
        <v>38.603000000000002</v>
      </c>
      <c r="AZ6916">
        <v>38.472000000000001</v>
      </c>
      <c r="BA6916">
        <v>38.582999999999998</v>
      </c>
      <c r="BB6916">
        <v>37.555999999999997</v>
      </c>
      <c r="BC6916">
        <v>2017</v>
      </c>
    </row>
    <row r="6917" spans="1:55" x14ac:dyDescent="0.25">
      <c r="A6917">
        <v>936</v>
      </c>
      <c r="B6917" t="s">
        <v>1642</v>
      </c>
      <c r="C6917" t="s">
        <v>333</v>
      </c>
      <c r="D6917" t="s">
        <v>1643</v>
      </c>
      <c r="E6917" t="s">
        <v>334</v>
      </c>
      <c r="F6917" t="s">
        <v>335</v>
      </c>
      <c r="G6917" t="s">
        <v>229</v>
      </c>
      <c r="H6917" t="s">
        <v>230</v>
      </c>
      <c r="I6917" t="s">
        <v>1649</v>
      </c>
      <c r="J6917" t="s">
        <v>232</v>
      </c>
      <c r="K6917" t="s">
        <v>232</v>
      </c>
      <c r="L6917" t="s">
        <v>232</v>
      </c>
      <c r="M6917" t="s">
        <v>232</v>
      </c>
      <c r="N6917" t="s">
        <v>232</v>
      </c>
      <c r="O6917" t="s">
        <v>232</v>
      </c>
      <c r="P6917" t="s">
        <v>232</v>
      </c>
      <c r="Q6917" t="s">
        <v>232</v>
      </c>
      <c r="R6917" t="s">
        <v>232</v>
      </c>
      <c r="S6917" t="s">
        <v>232</v>
      </c>
      <c r="T6917" t="s">
        <v>232</v>
      </c>
      <c r="U6917" t="s">
        <v>232</v>
      </c>
      <c r="V6917" t="s">
        <v>232</v>
      </c>
      <c r="W6917" t="s">
        <v>232</v>
      </c>
      <c r="X6917" t="s">
        <v>232</v>
      </c>
      <c r="Y6917">
        <v>9.4789999999999992</v>
      </c>
      <c r="Z6917">
        <v>11.653</v>
      </c>
      <c r="AA6917">
        <v>11.821999999999999</v>
      </c>
      <c r="AB6917">
        <v>12.148999999999999</v>
      </c>
      <c r="AC6917">
        <v>13.662000000000001</v>
      </c>
      <c r="AD6917">
        <v>16.440000000000001</v>
      </c>
      <c r="AE6917">
        <v>15.234999999999999</v>
      </c>
      <c r="AF6917">
        <v>16.827999999999999</v>
      </c>
      <c r="AG6917">
        <v>16.523</v>
      </c>
      <c r="AH6917">
        <v>17.434000000000001</v>
      </c>
      <c r="AI6917">
        <v>20.053000000000001</v>
      </c>
      <c r="AJ6917">
        <v>21.812999999999999</v>
      </c>
      <c r="AK6917">
        <v>22.913</v>
      </c>
      <c r="AL6917">
        <v>25.297999999999998</v>
      </c>
      <c r="AM6917">
        <v>28.224</v>
      </c>
      <c r="AN6917">
        <v>28.48</v>
      </c>
      <c r="AO6917">
        <v>28.827999999999999</v>
      </c>
      <c r="AP6917">
        <v>29.54</v>
      </c>
      <c r="AQ6917">
        <v>30.736999999999998</v>
      </c>
      <c r="AR6917">
        <v>31.984000000000002</v>
      </c>
      <c r="AS6917">
        <v>35.683999999999997</v>
      </c>
      <c r="AT6917">
        <v>33.668999999999997</v>
      </c>
      <c r="AU6917">
        <v>34.103000000000002</v>
      </c>
      <c r="AV6917">
        <v>36.075000000000003</v>
      </c>
      <c r="AW6917">
        <v>37.670999999999999</v>
      </c>
      <c r="AX6917">
        <v>39.567</v>
      </c>
      <c r="AY6917">
        <v>41.066000000000003</v>
      </c>
      <c r="AZ6917">
        <v>43.131999999999998</v>
      </c>
      <c r="BA6917">
        <v>45.481000000000002</v>
      </c>
      <c r="BB6917">
        <v>46.304000000000002</v>
      </c>
      <c r="BC6917">
        <v>2017</v>
      </c>
    </row>
    <row r="6918" spans="1:55" x14ac:dyDescent="0.25">
      <c r="A6918">
        <v>936</v>
      </c>
      <c r="B6918" t="s">
        <v>1642</v>
      </c>
      <c r="C6918" t="s">
        <v>336</v>
      </c>
      <c r="D6918" t="s">
        <v>1643</v>
      </c>
      <c r="E6918" t="s">
        <v>334</v>
      </c>
      <c r="F6918" t="s">
        <v>335</v>
      </c>
      <c r="G6918" t="s">
        <v>282</v>
      </c>
      <c r="I6918" t="s">
        <v>337</v>
      </c>
      <c r="J6918" t="s">
        <v>232</v>
      </c>
      <c r="K6918" t="s">
        <v>232</v>
      </c>
      <c r="L6918" t="s">
        <v>232</v>
      </c>
      <c r="M6918" t="s">
        <v>232</v>
      </c>
      <c r="N6918" t="s">
        <v>232</v>
      </c>
      <c r="O6918" t="s">
        <v>232</v>
      </c>
      <c r="P6918" t="s">
        <v>232</v>
      </c>
      <c r="Q6918" t="s">
        <v>232</v>
      </c>
      <c r="R6918" t="s">
        <v>232</v>
      </c>
      <c r="S6918" t="s">
        <v>232</v>
      </c>
      <c r="T6918" t="s">
        <v>232</v>
      </c>
      <c r="U6918" t="s">
        <v>232</v>
      </c>
      <c r="V6918" t="s">
        <v>232</v>
      </c>
      <c r="W6918" t="s">
        <v>232</v>
      </c>
      <c r="X6918" t="s">
        <v>232</v>
      </c>
      <c r="Y6918">
        <v>48.152000000000001</v>
      </c>
      <c r="Z6918">
        <v>53.087000000000003</v>
      </c>
      <c r="AA6918">
        <v>48.417999999999999</v>
      </c>
      <c r="AB6918">
        <v>45.564</v>
      </c>
      <c r="AC6918">
        <v>47.857999999999997</v>
      </c>
      <c r="AD6918">
        <v>52.021999999999998</v>
      </c>
      <c r="AE6918">
        <v>44.402999999999999</v>
      </c>
      <c r="AF6918">
        <v>45.139000000000003</v>
      </c>
      <c r="AG6918">
        <v>39.905000000000001</v>
      </c>
      <c r="AH6918">
        <v>37.816000000000003</v>
      </c>
      <c r="AI6918">
        <v>39.776000000000003</v>
      </c>
      <c r="AJ6918">
        <v>38.762</v>
      </c>
      <c r="AK6918">
        <v>36.338999999999999</v>
      </c>
      <c r="AL6918">
        <v>36.936</v>
      </c>
      <c r="AM6918">
        <v>44.084000000000003</v>
      </c>
      <c r="AN6918">
        <v>42.145000000000003</v>
      </c>
      <c r="AO6918">
        <v>40.817</v>
      </c>
      <c r="AP6918">
        <v>40.630000000000003</v>
      </c>
      <c r="AQ6918">
        <v>41.441000000000003</v>
      </c>
      <c r="AR6918">
        <v>42.034999999999997</v>
      </c>
      <c r="AS6918">
        <v>45.09</v>
      </c>
      <c r="AT6918">
        <v>41.451000000000001</v>
      </c>
      <c r="AU6918">
        <v>40.192</v>
      </c>
      <c r="AV6918">
        <v>39.988</v>
      </c>
      <c r="AW6918">
        <v>39.210999999999999</v>
      </c>
      <c r="AX6918">
        <v>38.957999999999998</v>
      </c>
      <c r="AY6918">
        <v>38.264000000000003</v>
      </c>
      <c r="AZ6918">
        <v>38.136000000000003</v>
      </c>
      <c r="BA6918">
        <v>38.237000000000002</v>
      </c>
      <c r="BB6918">
        <v>37.216999999999999</v>
      </c>
      <c r="BC6918">
        <v>2017</v>
      </c>
    </row>
    <row r="6919" spans="1:55" x14ac:dyDescent="0.25">
      <c r="A6919">
        <v>936</v>
      </c>
      <c r="B6919" t="s">
        <v>1642</v>
      </c>
      <c r="C6919" t="s">
        <v>338</v>
      </c>
      <c r="D6919" t="s">
        <v>1643</v>
      </c>
      <c r="E6919" t="s">
        <v>339</v>
      </c>
      <c r="F6919" t="s">
        <v>340</v>
      </c>
      <c r="G6919" t="s">
        <v>229</v>
      </c>
      <c r="H6919" t="s">
        <v>230</v>
      </c>
      <c r="I6919" t="s">
        <v>1649</v>
      </c>
      <c r="J6919" t="s">
        <v>232</v>
      </c>
      <c r="K6919" t="s">
        <v>232</v>
      </c>
      <c r="L6919" t="s">
        <v>232</v>
      </c>
      <c r="M6919" t="s">
        <v>232</v>
      </c>
      <c r="N6919" t="s">
        <v>232</v>
      </c>
      <c r="O6919" t="s">
        <v>232</v>
      </c>
      <c r="P6919" t="s">
        <v>232</v>
      </c>
      <c r="Q6919" t="s">
        <v>232</v>
      </c>
      <c r="R6919" t="s">
        <v>232</v>
      </c>
      <c r="S6919" t="s">
        <v>232</v>
      </c>
      <c r="T6919" t="s">
        <v>232</v>
      </c>
      <c r="U6919" t="s">
        <v>232</v>
      </c>
      <c r="V6919" t="s">
        <v>232</v>
      </c>
      <c r="W6919" t="s">
        <v>232</v>
      </c>
      <c r="X6919" t="s">
        <v>232</v>
      </c>
      <c r="Y6919">
        <v>-0.65800000000000003</v>
      </c>
      <c r="Z6919">
        <v>-2.1339999999999999</v>
      </c>
      <c r="AA6919">
        <v>-1.5049999999999999</v>
      </c>
      <c r="AB6919">
        <v>-1.3879999999999999</v>
      </c>
      <c r="AC6919">
        <v>-2.077</v>
      </c>
      <c r="AD6919">
        <v>-3.8</v>
      </c>
      <c r="AE6919">
        <v>-2.1960000000000002</v>
      </c>
      <c r="AF6919">
        <v>-3.0150000000000001</v>
      </c>
      <c r="AG6919">
        <v>-1.119</v>
      </c>
      <c r="AH6919">
        <v>-1.0640000000000001</v>
      </c>
      <c r="AI6919">
        <v>-1.454</v>
      </c>
      <c r="AJ6919">
        <v>-2.0209999999999999</v>
      </c>
      <c r="AK6919">
        <v>-1.2290000000000001</v>
      </c>
      <c r="AL6919">
        <v>-1.663</v>
      </c>
      <c r="AM6919">
        <v>-4.9969999999999999</v>
      </c>
      <c r="AN6919">
        <v>-5.0579999999999998</v>
      </c>
      <c r="AO6919">
        <v>-3.0209999999999999</v>
      </c>
      <c r="AP6919">
        <v>-3.1589999999999998</v>
      </c>
      <c r="AQ6919">
        <v>-2.0169999999999999</v>
      </c>
      <c r="AR6919">
        <v>-2.056</v>
      </c>
      <c r="AS6919">
        <v>-2.0270000000000001</v>
      </c>
      <c r="AT6919">
        <v>-1.8049999999999999</v>
      </c>
      <c r="AU6919">
        <v>-0.65900000000000003</v>
      </c>
      <c r="AV6919">
        <v>-0.75600000000000001</v>
      </c>
      <c r="AW6919">
        <v>-1E-3</v>
      </c>
      <c r="AX6919">
        <v>0.34699999999999998</v>
      </c>
      <c r="AY6919">
        <v>0.36399999999999999</v>
      </c>
      <c r="AZ6919">
        <v>0.38</v>
      </c>
      <c r="BA6919">
        <v>0.41199999999999998</v>
      </c>
      <c r="BB6919">
        <v>0.42199999999999999</v>
      </c>
      <c r="BC6919">
        <v>2017</v>
      </c>
    </row>
    <row r="6920" spans="1:55" x14ac:dyDescent="0.25">
      <c r="A6920">
        <v>936</v>
      </c>
      <c r="B6920" t="s">
        <v>1642</v>
      </c>
      <c r="C6920" t="s">
        <v>341</v>
      </c>
      <c r="D6920" t="s">
        <v>1643</v>
      </c>
      <c r="E6920" t="s">
        <v>339</v>
      </c>
      <c r="F6920" t="s">
        <v>340</v>
      </c>
      <c r="G6920" t="s">
        <v>282</v>
      </c>
      <c r="I6920" t="s">
        <v>342</v>
      </c>
      <c r="J6920" t="s">
        <v>232</v>
      </c>
      <c r="K6920" t="s">
        <v>232</v>
      </c>
      <c r="L6920" t="s">
        <v>232</v>
      </c>
      <c r="M6920" t="s">
        <v>232</v>
      </c>
      <c r="N6920" t="s">
        <v>232</v>
      </c>
      <c r="O6920" t="s">
        <v>232</v>
      </c>
      <c r="P6920" t="s">
        <v>232</v>
      </c>
      <c r="Q6920" t="s">
        <v>232</v>
      </c>
      <c r="R6920" t="s">
        <v>232</v>
      </c>
      <c r="S6920" t="s">
        <v>232</v>
      </c>
      <c r="T6920" t="s">
        <v>232</v>
      </c>
      <c r="U6920" t="s">
        <v>232</v>
      </c>
      <c r="V6920" t="s">
        <v>232</v>
      </c>
      <c r="W6920" t="s">
        <v>232</v>
      </c>
      <c r="X6920" t="s">
        <v>232</v>
      </c>
      <c r="Y6920">
        <v>-3.3410000000000002</v>
      </c>
      <c r="Z6920">
        <v>-9.7210000000000001</v>
      </c>
      <c r="AA6920">
        <v>-6.1619999999999999</v>
      </c>
      <c r="AB6920">
        <v>-5.2060000000000004</v>
      </c>
      <c r="AC6920">
        <v>-7.2759999999999998</v>
      </c>
      <c r="AD6920">
        <v>-12.023999999999999</v>
      </c>
      <c r="AE6920">
        <v>-6.4009999999999998</v>
      </c>
      <c r="AF6920">
        <v>-8.0879999999999992</v>
      </c>
      <c r="AG6920">
        <v>-2.7029999999999998</v>
      </c>
      <c r="AH6920">
        <v>-2.3079999999999998</v>
      </c>
      <c r="AI6920">
        <v>-2.883</v>
      </c>
      <c r="AJ6920">
        <v>-3.5920000000000001</v>
      </c>
      <c r="AK6920">
        <v>-1.9490000000000001</v>
      </c>
      <c r="AL6920">
        <v>-2.4279999999999999</v>
      </c>
      <c r="AM6920">
        <v>-7.8040000000000003</v>
      </c>
      <c r="AN6920">
        <v>-7.4850000000000003</v>
      </c>
      <c r="AO6920">
        <v>-4.2770000000000001</v>
      </c>
      <c r="AP6920">
        <v>-4.3449999999999998</v>
      </c>
      <c r="AQ6920">
        <v>-2.72</v>
      </c>
      <c r="AR6920">
        <v>-2.702</v>
      </c>
      <c r="AS6920">
        <v>-2.5609999999999999</v>
      </c>
      <c r="AT6920">
        <v>-2.222</v>
      </c>
      <c r="AU6920">
        <v>-0.77700000000000002</v>
      </c>
      <c r="AV6920">
        <v>-0.83799999999999997</v>
      </c>
      <c r="AW6920">
        <v>-1E-3</v>
      </c>
      <c r="AX6920">
        <v>0.34200000000000003</v>
      </c>
      <c r="AY6920">
        <v>0.33900000000000002</v>
      </c>
      <c r="AZ6920">
        <v>0.33600000000000002</v>
      </c>
      <c r="BA6920">
        <v>0.34599999999999997</v>
      </c>
      <c r="BB6920">
        <v>0.33900000000000002</v>
      </c>
      <c r="BC6920">
        <v>2017</v>
      </c>
    </row>
    <row r="6921" spans="1:55" x14ac:dyDescent="0.25">
      <c r="A6921">
        <v>936</v>
      </c>
      <c r="B6921" t="s">
        <v>1642</v>
      </c>
      <c r="C6921" t="s">
        <v>343</v>
      </c>
      <c r="D6921" t="s">
        <v>1643</v>
      </c>
      <c r="E6921" t="s">
        <v>344</v>
      </c>
      <c r="F6921" t="s">
        <v>345</v>
      </c>
      <c r="G6921" t="s">
        <v>229</v>
      </c>
      <c r="H6921" t="s">
        <v>230</v>
      </c>
      <c r="I6921" t="s">
        <v>1649</v>
      </c>
      <c r="J6921" t="s">
        <v>232</v>
      </c>
      <c r="K6921" t="s">
        <v>232</v>
      </c>
      <c r="L6921" t="s">
        <v>232</v>
      </c>
      <c r="M6921" t="s">
        <v>232</v>
      </c>
      <c r="N6921" t="s">
        <v>232</v>
      </c>
      <c r="O6921" t="s">
        <v>232</v>
      </c>
      <c r="P6921" t="s">
        <v>232</v>
      </c>
      <c r="Q6921" t="s">
        <v>232</v>
      </c>
      <c r="R6921" t="s">
        <v>232</v>
      </c>
      <c r="S6921" t="s">
        <v>232</v>
      </c>
      <c r="T6921" t="s">
        <v>232</v>
      </c>
      <c r="U6921" t="s">
        <v>232</v>
      </c>
      <c r="V6921" t="s">
        <v>232</v>
      </c>
      <c r="W6921" t="s">
        <v>232</v>
      </c>
      <c r="X6921" t="s">
        <v>232</v>
      </c>
      <c r="Y6921">
        <v>-0.115</v>
      </c>
      <c r="Z6921">
        <v>-1.702</v>
      </c>
      <c r="AA6921">
        <v>-3.3690000000000002</v>
      </c>
      <c r="AB6921">
        <v>-1.294</v>
      </c>
      <c r="AC6921">
        <v>-2.21</v>
      </c>
      <c r="AD6921">
        <v>-2.4790000000000001</v>
      </c>
      <c r="AE6921">
        <v>-2.6259999999999999</v>
      </c>
      <c r="AF6921">
        <v>-2.7759999999999998</v>
      </c>
      <c r="AG6921">
        <v>-0.88500000000000001</v>
      </c>
      <c r="AH6921">
        <v>-1.278</v>
      </c>
      <c r="AI6921">
        <v>-1.4990000000000001</v>
      </c>
      <c r="AJ6921">
        <v>-2.331</v>
      </c>
      <c r="AK6921">
        <v>-2.7949999999999999</v>
      </c>
      <c r="AL6921">
        <v>-2.847</v>
      </c>
      <c r="AM6921">
        <v>-3.9009999999999998</v>
      </c>
      <c r="AN6921">
        <v>-4.2240000000000002</v>
      </c>
      <c r="AO6921">
        <v>-2.5190000000000001</v>
      </c>
      <c r="AP6921">
        <v>-2.3919999999999999</v>
      </c>
      <c r="AQ6921">
        <v>-1.1850000000000001</v>
      </c>
      <c r="AR6921">
        <v>-1.823</v>
      </c>
      <c r="AS6921">
        <v>-2.274</v>
      </c>
      <c r="AT6921">
        <v>-2.198</v>
      </c>
      <c r="AU6921">
        <v>-1.056</v>
      </c>
      <c r="AV6921">
        <v>-1.1399999999999999</v>
      </c>
      <c r="AW6921">
        <v>-0.33600000000000002</v>
      </c>
      <c r="AX6921">
        <v>0.16</v>
      </c>
      <c r="AY6921">
        <v>0.23200000000000001</v>
      </c>
      <c r="AZ6921">
        <v>0.29299999999999998</v>
      </c>
      <c r="BA6921">
        <v>0.36599999999999999</v>
      </c>
      <c r="BB6921">
        <v>0.42199999999999999</v>
      </c>
      <c r="BC6921">
        <v>2017</v>
      </c>
    </row>
    <row r="6922" spans="1:55" x14ac:dyDescent="0.25">
      <c r="A6922">
        <v>936</v>
      </c>
      <c r="B6922" t="s">
        <v>1642</v>
      </c>
      <c r="C6922" t="s">
        <v>346</v>
      </c>
      <c r="D6922" t="s">
        <v>1643</v>
      </c>
      <c r="E6922" t="s">
        <v>344</v>
      </c>
      <c r="F6922" t="s">
        <v>345</v>
      </c>
      <c r="G6922" t="s">
        <v>270</v>
      </c>
      <c r="I6922" t="s">
        <v>397</v>
      </c>
      <c r="J6922" t="s">
        <v>232</v>
      </c>
      <c r="K6922" t="s">
        <v>232</v>
      </c>
      <c r="L6922" t="s">
        <v>232</v>
      </c>
      <c r="M6922" t="s">
        <v>232</v>
      </c>
      <c r="N6922" t="s">
        <v>232</v>
      </c>
      <c r="O6922" t="s">
        <v>232</v>
      </c>
      <c r="P6922" t="s">
        <v>232</v>
      </c>
      <c r="Q6922" t="s">
        <v>232</v>
      </c>
      <c r="R6922" t="s">
        <v>232</v>
      </c>
      <c r="S6922" t="s">
        <v>232</v>
      </c>
      <c r="T6922" t="s">
        <v>232</v>
      </c>
      <c r="U6922" t="s">
        <v>232</v>
      </c>
      <c r="V6922" t="s">
        <v>232</v>
      </c>
      <c r="W6922" t="s">
        <v>232</v>
      </c>
      <c r="X6922" t="s">
        <v>232</v>
      </c>
      <c r="Y6922">
        <v>-0.55900000000000005</v>
      </c>
      <c r="Z6922">
        <v>-7.5620000000000003</v>
      </c>
      <c r="AA6922">
        <v>-14.233000000000001</v>
      </c>
      <c r="AB6922">
        <v>-4.7949999999999999</v>
      </c>
      <c r="AC6922">
        <v>-7.8150000000000004</v>
      </c>
      <c r="AD6922">
        <v>-8.0169999999999995</v>
      </c>
      <c r="AE6922">
        <v>-7.8250000000000002</v>
      </c>
      <c r="AF6922">
        <v>-7.6040000000000001</v>
      </c>
      <c r="AG6922">
        <v>-2.1840000000000002</v>
      </c>
      <c r="AH6922">
        <v>-2.81</v>
      </c>
      <c r="AI6922">
        <v>-3.0190000000000001</v>
      </c>
      <c r="AJ6922">
        <v>-4.2489999999999997</v>
      </c>
      <c r="AK6922">
        <v>-4.7009999999999996</v>
      </c>
      <c r="AL6922">
        <v>-4.4039999999999999</v>
      </c>
      <c r="AM6922">
        <v>-5.8440000000000003</v>
      </c>
      <c r="AN6922">
        <v>-6.0640000000000001</v>
      </c>
      <c r="AO6922">
        <v>-3.464</v>
      </c>
      <c r="AP6922">
        <v>-3.19</v>
      </c>
      <c r="AQ6922">
        <v>-1.5529999999999999</v>
      </c>
      <c r="AR6922">
        <v>-2.3610000000000002</v>
      </c>
      <c r="AS6922">
        <v>-2.895</v>
      </c>
      <c r="AT6922">
        <v>-2.7429999999999999</v>
      </c>
      <c r="AU6922">
        <v>-1.2589999999999999</v>
      </c>
      <c r="AV6922">
        <v>-1.2769999999999999</v>
      </c>
      <c r="AW6922">
        <v>-0.35299999999999998</v>
      </c>
      <c r="AX6922">
        <v>0.158</v>
      </c>
      <c r="AY6922">
        <v>0.217</v>
      </c>
      <c r="AZ6922">
        <v>0.26</v>
      </c>
      <c r="BA6922">
        <v>0.308</v>
      </c>
      <c r="BB6922">
        <v>0.33900000000000002</v>
      </c>
      <c r="BC6922">
        <v>2017</v>
      </c>
    </row>
    <row r="6923" spans="1:55" x14ac:dyDescent="0.25">
      <c r="A6923">
        <v>936</v>
      </c>
      <c r="B6923" t="s">
        <v>1642</v>
      </c>
      <c r="C6923" t="s">
        <v>347</v>
      </c>
      <c r="D6923" t="s">
        <v>1643</v>
      </c>
      <c r="E6923" t="s">
        <v>348</v>
      </c>
      <c r="F6923" t="s">
        <v>349</v>
      </c>
      <c r="G6923" t="s">
        <v>229</v>
      </c>
      <c r="H6923" t="s">
        <v>230</v>
      </c>
      <c r="I6923" t="s">
        <v>1649</v>
      </c>
      <c r="J6923" t="s">
        <v>232</v>
      </c>
      <c r="K6923" t="s">
        <v>232</v>
      </c>
      <c r="L6923" t="s">
        <v>232</v>
      </c>
      <c r="M6923" t="s">
        <v>232</v>
      </c>
      <c r="N6923" t="s">
        <v>232</v>
      </c>
      <c r="O6923" t="s">
        <v>232</v>
      </c>
      <c r="P6923" t="s">
        <v>232</v>
      </c>
      <c r="Q6923" t="s">
        <v>232</v>
      </c>
      <c r="R6923" t="s">
        <v>232</v>
      </c>
      <c r="S6923" t="s">
        <v>232</v>
      </c>
      <c r="T6923" t="s">
        <v>232</v>
      </c>
      <c r="U6923" t="s">
        <v>232</v>
      </c>
      <c r="V6923" t="s">
        <v>232</v>
      </c>
      <c r="W6923" t="s">
        <v>232</v>
      </c>
      <c r="X6923" t="s">
        <v>232</v>
      </c>
      <c r="Y6923">
        <v>-0.41399999999999998</v>
      </c>
      <c r="Z6923">
        <v>-1.7989999999999999</v>
      </c>
      <c r="AA6923">
        <v>-1.071</v>
      </c>
      <c r="AB6923">
        <v>-0.86</v>
      </c>
      <c r="AC6923">
        <v>-1.282</v>
      </c>
      <c r="AD6923">
        <v>-2.8359999999999999</v>
      </c>
      <c r="AE6923">
        <v>-1.1779999999999999</v>
      </c>
      <c r="AF6923">
        <v>-1.931</v>
      </c>
      <c r="AG6923">
        <v>-0.45600000000000002</v>
      </c>
      <c r="AH6923">
        <v>-0.42199999999999999</v>
      </c>
      <c r="AI6923">
        <v>-0.90500000000000003</v>
      </c>
      <c r="AJ6923">
        <v>-1.528</v>
      </c>
      <c r="AK6923">
        <v>-0.64400000000000002</v>
      </c>
      <c r="AL6923">
        <v>-1.0649999999999999</v>
      </c>
      <c r="AM6923">
        <v>-4.306</v>
      </c>
      <c r="AN6923">
        <v>-4.3010000000000002</v>
      </c>
      <c r="AO6923">
        <v>-2.0790000000000002</v>
      </c>
      <c r="AP6923">
        <v>-2.02</v>
      </c>
      <c r="AQ6923">
        <v>-0.78600000000000003</v>
      </c>
      <c r="AR6923">
        <v>-0.80400000000000005</v>
      </c>
      <c r="AS6923">
        <v>-0.875</v>
      </c>
      <c r="AT6923">
        <v>-0.69499999999999995</v>
      </c>
      <c r="AU6923">
        <v>0.33</v>
      </c>
      <c r="AV6923">
        <v>0.33600000000000002</v>
      </c>
      <c r="AW6923">
        <v>1.087</v>
      </c>
      <c r="AX6923">
        <v>1.4019999999999999</v>
      </c>
      <c r="AY6923">
        <v>1.4339999999999999</v>
      </c>
      <c r="AZ6923">
        <v>1.4670000000000001</v>
      </c>
      <c r="BA6923">
        <v>1.5549999999999999</v>
      </c>
      <c r="BB6923">
        <v>1.617</v>
      </c>
      <c r="BC6923">
        <v>2017</v>
      </c>
    </row>
    <row r="6924" spans="1:55" x14ac:dyDescent="0.25">
      <c r="A6924">
        <v>936</v>
      </c>
      <c r="B6924" t="s">
        <v>1642</v>
      </c>
      <c r="C6924" t="s">
        <v>350</v>
      </c>
      <c r="D6924" t="s">
        <v>1643</v>
      </c>
      <c r="E6924" t="s">
        <v>348</v>
      </c>
      <c r="F6924" t="s">
        <v>349</v>
      </c>
      <c r="G6924" t="s">
        <v>282</v>
      </c>
      <c r="I6924" t="s">
        <v>351</v>
      </c>
      <c r="J6924" t="s">
        <v>232</v>
      </c>
      <c r="K6924" t="s">
        <v>232</v>
      </c>
      <c r="L6924" t="s">
        <v>232</v>
      </c>
      <c r="M6924" t="s">
        <v>232</v>
      </c>
      <c r="N6924" t="s">
        <v>232</v>
      </c>
      <c r="O6924" t="s">
        <v>232</v>
      </c>
      <c r="P6924" t="s">
        <v>232</v>
      </c>
      <c r="Q6924" t="s">
        <v>232</v>
      </c>
      <c r="R6924" t="s">
        <v>232</v>
      </c>
      <c r="S6924" t="s">
        <v>232</v>
      </c>
      <c r="T6924" t="s">
        <v>232</v>
      </c>
      <c r="U6924" t="s">
        <v>232</v>
      </c>
      <c r="V6924" t="s">
        <v>232</v>
      </c>
      <c r="W6924" t="s">
        <v>232</v>
      </c>
      <c r="X6924" t="s">
        <v>232</v>
      </c>
      <c r="Y6924">
        <v>-2.105</v>
      </c>
      <c r="Z6924">
        <v>-8.1940000000000008</v>
      </c>
      <c r="AA6924">
        <v>-4.3869999999999996</v>
      </c>
      <c r="AB6924">
        <v>-3.226</v>
      </c>
      <c r="AC6924">
        <v>-4.4889999999999999</v>
      </c>
      <c r="AD6924">
        <v>-8.9749999999999996</v>
      </c>
      <c r="AE6924">
        <v>-3.4329999999999998</v>
      </c>
      <c r="AF6924">
        <v>-5.1790000000000003</v>
      </c>
      <c r="AG6924">
        <v>-1.101</v>
      </c>
      <c r="AH6924">
        <v>-0.91600000000000004</v>
      </c>
      <c r="AI6924">
        <v>-1.7949999999999999</v>
      </c>
      <c r="AJ6924">
        <v>-2.7160000000000002</v>
      </c>
      <c r="AK6924">
        <v>-1.022</v>
      </c>
      <c r="AL6924">
        <v>-1.5549999999999999</v>
      </c>
      <c r="AM6924">
        <v>-6.726</v>
      </c>
      <c r="AN6924">
        <v>-6.3639999999999999</v>
      </c>
      <c r="AO6924">
        <v>-2.944</v>
      </c>
      <c r="AP6924">
        <v>-2.778</v>
      </c>
      <c r="AQ6924">
        <v>-1.06</v>
      </c>
      <c r="AR6924">
        <v>-1.0569999999999999</v>
      </c>
      <c r="AS6924">
        <v>-1.105</v>
      </c>
      <c r="AT6924">
        <v>-0.85599999999999998</v>
      </c>
      <c r="AU6924">
        <v>0.38900000000000001</v>
      </c>
      <c r="AV6924">
        <v>0.373</v>
      </c>
      <c r="AW6924">
        <v>1.131</v>
      </c>
      <c r="AX6924">
        <v>1.381</v>
      </c>
      <c r="AY6924">
        <v>1.3360000000000001</v>
      </c>
      <c r="AZ6924">
        <v>1.2969999999999999</v>
      </c>
      <c r="BA6924">
        <v>1.3069999999999999</v>
      </c>
      <c r="BB6924">
        <v>1.3</v>
      </c>
      <c r="BC6924">
        <v>2017</v>
      </c>
    </row>
    <row r="6925" spans="1:55" x14ac:dyDescent="0.25">
      <c r="A6925">
        <v>936</v>
      </c>
      <c r="B6925" t="s">
        <v>1642</v>
      </c>
      <c r="C6925" t="s">
        <v>352</v>
      </c>
      <c r="D6925" t="s">
        <v>1643</v>
      </c>
      <c r="E6925" t="s">
        <v>353</v>
      </c>
      <c r="F6925" t="s">
        <v>354</v>
      </c>
      <c r="G6925" t="s">
        <v>229</v>
      </c>
      <c r="H6925" t="s">
        <v>230</v>
      </c>
    </row>
    <row r="6926" spans="1:55" x14ac:dyDescent="0.25">
      <c r="A6926">
        <v>936</v>
      </c>
      <c r="B6926" t="s">
        <v>1642</v>
      </c>
      <c r="C6926" t="s">
        <v>355</v>
      </c>
      <c r="D6926" t="s">
        <v>1643</v>
      </c>
      <c r="E6926" t="s">
        <v>353</v>
      </c>
      <c r="F6926" t="s">
        <v>354</v>
      </c>
      <c r="G6926" t="s">
        <v>282</v>
      </c>
    </row>
    <row r="6927" spans="1:55" x14ac:dyDescent="0.25">
      <c r="A6927">
        <v>936</v>
      </c>
      <c r="B6927" t="s">
        <v>1642</v>
      </c>
      <c r="C6927" t="s">
        <v>356</v>
      </c>
      <c r="D6927" t="s">
        <v>1643</v>
      </c>
      <c r="E6927" t="s">
        <v>357</v>
      </c>
      <c r="F6927" t="s">
        <v>358</v>
      </c>
      <c r="G6927" t="s">
        <v>229</v>
      </c>
      <c r="H6927" t="s">
        <v>230</v>
      </c>
      <c r="I6927" t="s">
        <v>1649</v>
      </c>
      <c r="J6927" t="s">
        <v>232</v>
      </c>
      <c r="K6927" t="s">
        <v>232</v>
      </c>
      <c r="L6927" t="s">
        <v>232</v>
      </c>
      <c r="M6927" t="s">
        <v>232</v>
      </c>
      <c r="N6927" t="s">
        <v>232</v>
      </c>
      <c r="O6927" t="s">
        <v>232</v>
      </c>
      <c r="P6927" t="s">
        <v>232</v>
      </c>
      <c r="Q6927" t="s">
        <v>232</v>
      </c>
      <c r="R6927" t="s">
        <v>232</v>
      </c>
      <c r="S6927" t="s">
        <v>232</v>
      </c>
      <c r="T6927" t="s">
        <v>232</v>
      </c>
      <c r="U6927" t="s">
        <v>232</v>
      </c>
      <c r="V6927" t="s">
        <v>232</v>
      </c>
      <c r="W6927" t="s">
        <v>232</v>
      </c>
      <c r="X6927" t="s">
        <v>232</v>
      </c>
      <c r="Y6927">
        <v>4.266</v>
      </c>
      <c r="Z6927">
        <v>6.6950000000000003</v>
      </c>
      <c r="AA6927">
        <v>8.0519999999999996</v>
      </c>
      <c r="AB6927">
        <v>9.0289999999999999</v>
      </c>
      <c r="AC6927">
        <v>13.44</v>
      </c>
      <c r="AD6927">
        <v>15.682</v>
      </c>
      <c r="AE6927">
        <v>16.565999999999999</v>
      </c>
      <c r="AF6927">
        <v>15.986000000000001</v>
      </c>
      <c r="AG6927">
        <v>17.22</v>
      </c>
      <c r="AH6927">
        <v>18.734999999999999</v>
      </c>
      <c r="AI6927">
        <v>17.201000000000001</v>
      </c>
      <c r="AJ6927">
        <v>17.431000000000001</v>
      </c>
      <c r="AK6927">
        <v>18.98</v>
      </c>
      <c r="AL6927">
        <v>19.494</v>
      </c>
      <c r="AM6927">
        <v>23.236999999999998</v>
      </c>
      <c r="AN6927">
        <v>27.841999999999999</v>
      </c>
      <c r="AO6927">
        <v>30.847000000000001</v>
      </c>
      <c r="AP6927">
        <v>37.926000000000002</v>
      </c>
      <c r="AQ6927">
        <v>40.6</v>
      </c>
      <c r="AR6927">
        <v>40.725000000000001</v>
      </c>
      <c r="AS6927">
        <v>41.295000000000002</v>
      </c>
      <c r="AT6927">
        <v>42.052999999999997</v>
      </c>
      <c r="AU6927">
        <v>43.226999999999997</v>
      </c>
      <c r="AV6927">
        <v>44.067</v>
      </c>
      <c r="AW6927">
        <v>45.054000000000002</v>
      </c>
      <c r="AX6927">
        <v>45.84</v>
      </c>
      <c r="AY6927">
        <v>46.512999999999998</v>
      </c>
      <c r="AZ6927">
        <v>46.969000000000001</v>
      </c>
      <c r="BA6927">
        <v>47.39</v>
      </c>
      <c r="BB6927">
        <v>48.04</v>
      </c>
      <c r="BC6927">
        <v>2017</v>
      </c>
    </row>
    <row r="6928" spans="1:55" x14ac:dyDescent="0.25">
      <c r="A6928">
        <v>936</v>
      </c>
      <c r="B6928" t="s">
        <v>1642</v>
      </c>
      <c r="C6928" t="s">
        <v>359</v>
      </c>
      <c r="D6928" t="s">
        <v>1643</v>
      </c>
      <c r="E6928" t="s">
        <v>357</v>
      </c>
      <c r="F6928" t="s">
        <v>358</v>
      </c>
      <c r="G6928" t="s">
        <v>282</v>
      </c>
      <c r="I6928" t="s">
        <v>360</v>
      </c>
      <c r="J6928" t="s">
        <v>232</v>
      </c>
      <c r="K6928" t="s">
        <v>232</v>
      </c>
      <c r="L6928" t="s">
        <v>232</v>
      </c>
      <c r="M6928" t="s">
        <v>232</v>
      </c>
      <c r="N6928" t="s">
        <v>232</v>
      </c>
      <c r="O6928" t="s">
        <v>232</v>
      </c>
      <c r="P6928" t="s">
        <v>232</v>
      </c>
      <c r="Q6928" t="s">
        <v>232</v>
      </c>
      <c r="R6928" t="s">
        <v>232</v>
      </c>
      <c r="S6928" t="s">
        <v>232</v>
      </c>
      <c r="T6928" t="s">
        <v>232</v>
      </c>
      <c r="U6928" t="s">
        <v>232</v>
      </c>
      <c r="V6928" t="s">
        <v>232</v>
      </c>
      <c r="W6928" t="s">
        <v>232</v>
      </c>
      <c r="X6928" t="s">
        <v>232</v>
      </c>
      <c r="Y6928">
        <v>21.672000000000001</v>
      </c>
      <c r="Z6928">
        <v>30.501000000000001</v>
      </c>
      <c r="AA6928">
        <v>32.981000000000002</v>
      </c>
      <c r="AB6928">
        <v>33.860999999999997</v>
      </c>
      <c r="AC6928">
        <v>47.08</v>
      </c>
      <c r="AD6928">
        <v>49.624000000000002</v>
      </c>
      <c r="AE6928">
        <v>48.280999999999999</v>
      </c>
      <c r="AF6928">
        <v>42.881999999999998</v>
      </c>
      <c r="AG6928">
        <v>41.588999999999999</v>
      </c>
      <c r="AH6928">
        <v>40.639000000000003</v>
      </c>
      <c r="AI6928">
        <v>34.119</v>
      </c>
      <c r="AJ6928">
        <v>30.975000000000001</v>
      </c>
      <c r="AK6928">
        <v>30.100999999999999</v>
      </c>
      <c r="AL6928">
        <v>28.460999999999999</v>
      </c>
      <c r="AM6928">
        <v>36.293999999999997</v>
      </c>
      <c r="AN6928">
        <v>41.201000000000001</v>
      </c>
      <c r="AO6928">
        <v>43.676000000000002</v>
      </c>
      <c r="AP6928">
        <v>52.164999999999999</v>
      </c>
      <c r="AQ6928">
        <v>54.738999999999997</v>
      </c>
      <c r="AR6928">
        <v>53.524000000000001</v>
      </c>
      <c r="AS6928">
        <v>52.180999999999997</v>
      </c>
      <c r="AT6928">
        <v>51.773000000000003</v>
      </c>
      <c r="AU6928">
        <v>50.944000000000003</v>
      </c>
      <c r="AV6928">
        <v>48.847000000000001</v>
      </c>
      <c r="AW6928">
        <v>46.896000000000001</v>
      </c>
      <c r="AX6928">
        <v>45.134</v>
      </c>
      <c r="AY6928">
        <v>43.34</v>
      </c>
      <c r="AZ6928">
        <v>41.529000000000003</v>
      </c>
      <c r="BA6928">
        <v>39.841000000000001</v>
      </c>
      <c r="BB6928">
        <v>38.612000000000002</v>
      </c>
      <c r="BC6928">
        <v>2017</v>
      </c>
    </row>
    <row r="6929" spans="1:55" x14ac:dyDescent="0.25">
      <c r="A6929">
        <v>936</v>
      </c>
      <c r="B6929" t="s">
        <v>1642</v>
      </c>
      <c r="C6929" t="s">
        <v>361</v>
      </c>
      <c r="D6929" t="s">
        <v>1643</v>
      </c>
      <c r="E6929" t="s">
        <v>362</v>
      </c>
      <c r="F6929" t="s">
        <v>363</v>
      </c>
      <c r="G6929" t="s">
        <v>229</v>
      </c>
      <c r="H6929" t="s">
        <v>230</v>
      </c>
      <c r="I6929" t="s">
        <v>1649</v>
      </c>
      <c r="J6929" t="s">
        <v>232</v>
      </c>
      <c r="K6929" t="s">
        <v>232</v>
      </c>
      <c r="L6929" t="s">
        <v>232</v>
      </c>
      <c r="M6929" t="s">
        <v>232</v>
      </c>
      <c r="N6929" t="s">
        <v>232</v>
      </c>
      <c r="O6929" t="s">
        <v>232</v>
      </c>
      <c r="P6929" t="s">
        <v>232</v>
      </c>
      <c r="Q6929" t="s">
        <v>232</v>
      </c>
      <c r="R6929" t="s">
        <v>232</v>
      </c>
      <c r="S6929" t="s">
        <v>232</v>
      </c>
      <c r="T6929" t="s">
        <v>232</v>
      </c>
      <c r="U6929" t="s">
        <v>232</v>
      </c>
      <c r="V6929" t="s">
        <v>232</v>
      </c>
      <c r="W6929">
        <v>13.914</v>
      </c>
      <c r="X6929">
        <v>16.765000000000001</v>
      </c>
      <c r="Y6929">
        <v>19.686</v>
      </c>
      <c r="Z6929">
        <v>21.951000000000001</v>
      </c>
      <c r="AA6929">
        <v>24.416</v>
      </c>
      <c r="AB6929">
        <v>26.664000000000001</v>
      </c>
      <c r="AC6929">
        <v>28.547999999999998</v>
      </c>
      <c r="AD6929">
        <v>31.600999999999999</v>
      </c>
      <c r="AE6929">
        <v>34.311</v>
      </c>
      <c r="AF6929">
        <v>37.28</v>
      </c>
      <c r="AG6929">
        <v>41.404000000000003</v>
      </c>
      <c r="AH6929">
        <v>46.101999999999997</v>
      </c>
      <c r="AI6929">
        <v>50.414999999999999</v>
      </c>
      <c r="AJ6929">
        <v>56.273000000000003</v>
      </c>
      <c r="AK6929">
        <v>63.054000000000002</v>
      </c>
      <c r="AL6929">
        <v>68.492000000000004</v>
      </c>
      <c r="AM6929">
        <v>64.022999999999996</v>
      </c>
      <c r="AN6929">
        <v>67.576999999999998</v>
      </c>
      <c r="AO6929">
        <v>70.626999999999995</v>
      </c>
      <c r="AP6929">
        <v>72.703999999999994</v>
      </c>
      <c r="AQ6929">
        <v>74.17</v>
      </c>
      <c r="AR6929">
        <v>76.087999999999994</v>
      </c>
      <c r="AS6929">
        <v>79.138000000000005</v>
      </c>
      <c r="AT6929">
        <v>81.225999999999999</v>
      </c>
      <c r="AU6929">
        <v>84.850999999999999</v>
      </c>
      <c r="AV6929">
        <v>90.215000000000003</v>
      </c>
      <c r="AW6929">
        <v>96.072000000000003</v>
      </c>
      <c r="AX6929">
        <v>101.56399999999999</v>
      </c>
      <c r="AY6929">
        <v>107.321</v>
      </c>
      <c r="AZ6929">
        <v>113.099</v>
      </c>
      <c r="BA6929">
        <v>118.946</v>
      </c>
      <c r="BB6929">
        <v>124.41800000000001</v>
      </c>
      <c r="BC6929">
        <v>2017</v>
      </c>
    </row>
    <row r="6930" spans="1:55" x14ac:dyDescent="0.25">
      <c r="A6930">
        <v>936</v>
      </c>
      <c r="B6930" t="s">
        <v>1642</v>
      </c>
      <c r="C6930" t="s">
        <v>364</v>
      </c>
      <c r="D6930" t="s">
        <v>1643</v>
      </c>
      <c r="E6930" t="s">
        <v>365</v>
      </c>
      <c r="F6930" t="s">
        <v>366</v>
      </c>
      <c r="G6930" t="s">
        <v>242</v>
      </c>
      <c r="H6930" t="s">
        <v>230</v>
      </c>
      <c r="I6930" t="s">
        <v>1650</v>
      </c>
      <c r="J6930" t="s">
        <v>232</v>
      </c>
      <c r="K6930" t="s">
        <v>232</v>
      </c>
      <c r="L6930" t="s">
        <v>232</v>
      </c>
      <c r="M6930" t="s">
        <v>232</v>
      </c>
      <c r="N6930" t="s">
        <v>232</v>
      </c>
      <c r="O6930" t="s">
        <v>232</v>
      </c>
      <c r="P6930" t="s">
        <v>232</v>
      </c>
      <c r="Q6930" t="s">
        <v>232</v>
      </c>
      <c r="R6930" t="s">
        <v>232</v>
      </c>
      <c r="S6930" t="s">
        <v>232</v>
      </c>
      <c r="T6930" t="s">
        <v>232</v>
      </c>
      <c r="U6930" t="s">
        <v>232</v>
      </c>
      <c r="V6930" t="s">
        <v>232</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-3.0739999999999998</v>
      </c>
      <c r="AN6930">
        <v>-4.2240000000000002</v>
      </c>
      <c r="AO6930">
        <v>-4.8659999999999997</v>
      </c>
      <c r="AP6930">
        <v>0.879</v>
      </c>
      <c r="AQ6930">
        <v>1.8320000000000001</v>
      </c>
      <c r="AR6930">
        <v>1.157</v>
      </c>
      <c r="AS6930">
        <v>-1.5169999999999999</v>
      </c>
      <c r="AT6930">
        <v>-1.944</v>
      </c>
      <c r="AU6930">
        <v>-1.9079999999999999</v>
      </c>
      <c r="AV6930">
        <v>-2.1080000000000001</v>
      </c>
      <c r="AW6930">
        <v>-1.0680000000000001</v>
      </c>
      <c r="AX6930">
        <v>-0.76300000000000001</v>
      </c>
      <c r="AY6930">
        <v>-0.68100000000000005</v>
      </c>
      <c r="AZ6930">
        <v>-0.254</v>
      </c>
      <c r="BA6930">
        <v>-0.217</v>
      </c>
      <c r="BB6930">
        <v>3.6999999999999998E-2</v>
      </c>
      <c r="BC6930">
        <v>2017</v>
      </c>
    </row>
    <row r="6931" spans="1:55" x14ac:dyDescent="0.25">
      <c r="A6931">
        <v>936</v>
      </c>
      <c r="B6931" t="s">
        <v>1642</v>
      </c>
      <c r="C6931" t="s">
        <v>368</v>
      </c>
      <c r="D6931" t="s">
        <v>1643</v>
      </c>
      <c r="E6931" t="s">
        <v>365</v>
      </c>
      <c r="F6931" t="s">
        <v>366</v>
      </c>
      <c r="G6931" t="s">
        <v>282</v>
      </c>
      <c r="I6931" t="s">
        <v>369</v>
      </c>
      <c r="J6931" t="s">
        <v>232</v>
      </c>
      <c r="K6931" t="s">
        <v>232</v>
      </c>
      <c r="L6931" t="s">
        <v>232</v>
      </c>
      <c r="M6931" t="s">
        <v>232</v>
      </c>
      <c r="N6931" t="s">
        <v>232</v>
      </c>
      <c r="O6931" t="s">
        <v>232</v>
      </c>
      <c r="P6931" t="s">
        <v>232</v>
      </c>
      <c r="Q6931" t="s">
        <v>232</v>
      </c>
      <c r="R6931" t="s">
        <v>232</v>
      </c>
      <c r="S6931" t="s">
        <v>232</v>
      </c>
      <c r="T6931" t="s">
        <v>232</v>
      </c>
      <c r="U6931" t="s">
        <v>232</v>
      </c>
      <c r="V6931" t="s">
        <v>232</v>
      </c>
      <c r="W6931">
        <v>-4.7649999999999997</v>
      </c>
      <c r="X6931">
        <v>4.21</v>
      </c>
      <c r="Y6931">
        <v>2.6970000000000001</v>
      </c>
      <c r="Z6931">
        <v>-9.702</v>
      </c>
      <c r="AA6931">
        <v>-8.8149999999999995</v>
      </c>
      <c r="AB6931">
        <v>-9.5820000000000007</v>
      </c>
      <c r="AC6931">
        <v>-4.4720000000000004</v>
      </c>
      <c r="AD6931">
        <v>-3.089</v>
      </c>
      <c r="AE6931">
        <v>-7.992</v>
      </c>
      <c r="AF6931">
        <v>-7.6139999999999999</v>
      </c>
      <c r="AG6931">
        <v>-4.9020000000000001</v>
      </c>
      <c r="AH6931">
        <v>-5.859</v>
      </c>
      <c r="AI6931">
        <v>-7.2969999999999997</v>
      </c>
      <c r="AJ6931">
        <v>-7.0369999999999999</v>
      </c>
      <c r="AK6931">
        <v>-4.8079999999999998</v>
      </c>
      <c r="AL6931">
        <v>-6.367</v>
      </c>
      <c r="AM6931">
        <v>-3.4470000000000001</v>
      </c>
      <c r="AN6931">
        <v>-4.7110000000000003</v>
      </c>
      <c r="AO6931">
        <v>-4.9509999999999996</v>
      </c>
      <c r="AP6931">
        <v>0.94099999999999995</v>
      </c>
      <c r="AQ6931">
        <v>1.859</v>
      </c>
      <c r="AR6931">
        <v>1.1439999999999999</v>
      </c>
      <c r="AS6931">
        <v>-1.728</v>
      </c>
      <c r="AT6931">
        <v>-2.1629999999999998</v>
      </c>
      <c r="AU6931">
        <v>-1.9910000000000001</v>
      </c>
      <c r="AV6931">
        <v>-1.9770000000000001</v>
      </c>
      <c r="AW6931">
        <v>-0.97199999999999998</v>
      </c>
      <c r="AX6931">
        <v>-0.65</v>
      </c>
      <c r="AY6931">
        <v>-0.54600000000000004</v>
      </c>
      <c r="AZ6931">
        <v>-0.192</v>
      </c>
      <c r="BA6931">
        <v>-0.155</v>
      </c>
      <c r="BB6931">
        <v>2.5000000000000001E-2</v>
      </c>
      <c r="BC6931">
        <v>2017</v>
      </c>
    </row>
    <row r="6932" spans="1:55" x14ac:dyDescent="0.25">
      <c r="A6932">
        <v>961</v>
      </c>
      <c r="B6932" t="s">
        <v>1651</v>
      </c>
      <c r="C6932" t="s">
        <v>225</v>
      </c>
      <c r="D6932" t="s">
        <v>1652</v>
      </c>
      <c r="E6932" t="s">
        <v>227</v>
      </c>
      <c r="F6932" t="s">
        <v>228</v>
      </c>
      <c r="G6932" t="s">
        <v>229</v>
      </c>
      <c r="H6932" t="s">
        <v>230</v>
      </c>
      <c r="I6932" t="s">
        <v>1653</v>
      </c>
      <c r="J6932" t="s">
        <v>232</v>
      </c>
      <c r="K6932" t="s">
        <v>232</v>
      </c>
      <c r="L6932" t="s">
        <v>232</v>
      </c>
      <c r="M6932" t="s">
        <v>232</v>
      </c>
      <c r="N6932" t="s">
        <v>232</v>
      </c>
      <c r="O6932" t="s">
        <v>232</v>
      </c>
      <c r="P6932" t="s">
        <v>232</v>
      </c>
      <c r="Q6932" t="s">
        <v>232</v>
      </c>
      <c r="R6932" t="s">
        <v>232</v>
      </c>
      <c r="S6932" t="s">
        <v>232</v>
      </c>
      <c r="T6932" t="s">
        <v>232</v>
      </c>
      <c r="U6932" t="s">
        <v>232</v>
      </c>
      <c r="V6932">
        <v>20.067</v>
      </c>
      <c r="W6932">
        <v>20.628</v>
      </c>
      <c r="X6932">
        <v>21.722000000000001</v>
      </c>
      <c r="Y6932">
        <v>22.611999999999998</v>
      </c>
      <c r="Z6932">
        <v>23.427</v>
      </c>
      <c r="AA6932">
        <v>24.625</v>
      </c>
      <c r="AB6932">
        <v>25.434000000000001</v>
      </c>
      <c r="AC6932">
        <v>26.776</v>
      </c>
      <c r="AD6932">
        <v>27.888000000000002</v>
      </c>
      <c r="AE6932">
        <v>28.710999999999999</v>
      </c>
      <c r="AF6932">
        <v>29.812000000000001</v>
      </c>
      <c r="AG6932">
        <v>30.658999999999999</v>
      </c>
      <c r="AH6932">
        <v>31.994</v>
      </c>
      <c r="AI6932">
        <v>33.274000000000001</v>
      </c>
      <c r="AJ6932">
        <v>35.155999999999999</v>
      </c>
      <c r="AK6932">
        <v>37.597000000000001</v>
      </c>
      <c r="AL6932">
        <v>38.838000000000001</v>
      </c>
      <c r="AM6932">
        <v>35.808999999999997</v>
      </c>
      <c r="AN6932">
        <v>36.252000000000002</v>
      </c>
      <c r="AO6932">
        <v>36.488</v>
      </c>
      <c r="AP6932">
        <v>35.514000000000003</v>
      </c>
      <c r="AQ6932">
        <v>35.112000000000002</v>
      </c>
      <c r="AR6932">
        <v>36.148000000000003</v>
      </c>
      <c r="AS6932">
        <v>36.981000000000002</v>
      </c>
      <c r="AT6932">
        <v>38.116</v>
      </c>
      <c r="AU6932">
        <v>39.975999999999999</v>
      </c>
      <c r="AV6932">
        <v>41.771000000000001</v>
      </c>
      <c r="AW6932">
        <v>43.186</v>
      </c>
      <c r="AX6932">
        <v>44.408000000000001</v>
      </c>
      <c r="AY6932">
        <v>45.593000000000004</v>
      </c>
      <c r="AZ6932">
        <v>46.637999999999998</v>
      </c>
      <c r="BA6932">
        <v>47.631</v>
      </c>
      <c r="BB6932">
        <v>48.649000000000001</v>
      </c>
      <c r="BC6932">
        <v>2017</v>
      </c>
    </row>
    <row r="6933" spans="1:55" x14ac:dyDescent="0.25">
      <c r="A6933">
        <v>961</v>
      </c>
      <c r="B6933" t="s">
        <v>1651</v>
      </c>
      <c r="C6933" t="s">
        <v>233</v>
      </c>
      <c r="D6933" t="s">
        <v>1652</v>
      </c>
      <c r="E6933" t="s">
        <v>227</v>
      </c>
      <c r="F6933" t="s">
        <v>234</v>
      </c>
      <c r="G6933" t="s">
        <v>235</v>
      </c>
      <c r="I6933" t="s">
        <v>236</v>
      </c>
      <c r="J6933" t="s">
        <v>232</v>
      </c>
      <c r="K6933" t="s">
        <v>232</v>
      </c>
      <c r="L6933" t="s">
        <v>232</v>
      </c>
      <c r="M6933" t="s">
        <v>232</v>
      </c>
      <c r="N6933" t="s">
        <v>232</v>
      </c>
      <c r="O6933" t="s">
        <v>232</v>
      </c>
      <c r="P6933" t="s">
        <v>232</v>
      </c>
      <c r="Q6933" t="s">
        <v>232</v>
      </c>
      <c r="R6933" t="s">
        <v>232</v>
      </c>
      <c r="S6933" t="s">
        <v>232</v>
      </c>
      <c r="T6933" t="s">
        <v>232</v>
      </c>
      <c r="U6933" t="s">
        <v>232</v>
      </c>
      <c r="V6933" t="s">
        <v>232</v>
      </c>
      <c r="W6933">
        <v>2.8</v>
      </c>
      <c r="X6933">
        <v>5.3</v>
      </c>
      <c r="Y6933">
        <v>4.0999999999999996</v>
      </c>
      <c r="Z6933">
        <v>3.6019999999999999</v>
      </c>
      <c r="AA6933">
        <v>5.1139999999999999</v>
      </c>
      <c r="AB6933">
        <v>3.286</v>
      </c>
      <c r="AC6933">
        <v>5.274</v>
      </c>
      <c r="AD6933">
        <v>4.1550000000000002</v>
      </c>
      <c r="AE6933">
        <v>2.95</v>
      </c>
      <c r="AF6933">
        <v>3.8359999999999999</v>
      </c>
      <c r="AG6933">
        <v>2.8420000000000001</v>
      </c>
      <c r="AH6933">
        <v>4.3520000000000003</v>
      </c>
      <c r="AI6933">
        <v>4.0030000000000001</v>
      </c>
      <c r="AJ6933">
        <v>5.6559999999999997</v>
      </c>
      <c r="AK6933">
        <v>6.9420000000000002</v>
      </c>
      <c r="AL6933">
        <v>3.3</v>
      </c>
      <c r="AM6933">
        <v>-7.7969999999999997</v>
      </c>
      <c r="AN6933">
        <v>1.238</v>
      </c>
      <c r="AO6933">
        <v>0.64900000000000002</v>
      </c>
      <c r="AP6933">
        <v>-2.669</v>
      </c>
      <c r="AQ6933">
        <v>-1.1319999999999999</v>
      </c>
      <c r="AR6933">
        <v>2.9510000000000001</v>
      </c>
      <c r="AS6933">
        <v>2.3050000000000002</v>
      </c>
      <c r="AT6933">
        <v>3.0680000000000001</v>
      </c>
      <c r="AU6933">
        <v>4.88</v>
      </c>
      <c r="AV6933">
        <v>4.4909999999999997</v>
      </c>
      <c r="AW6933">
        <v>3.387</v>
      </c>
      <c r="AX6933">
        <v>2.83</v>
      </c>
      <c r="AY6933">
        <v>2.669</v>
      </c>
      <c r="AZ6933">
        <v>2.29</v>
      </c>
      <c r="BA6933">
        <v>2.129</v>
      </c>
      <c r="BB6933">
        <v>2.1379999999999999</v>
      </c>
      <c r="BC6933">
        <v>2017</v>
      </c>
    </row>
    <row r="6934" spans="1:55" x14ac:dyDescent="0.25">
      <c r="A6934">
        <v>961</v>
      </c>
      <c r="B6934" t="s">
        <v>1651</v>
      </c>
      <c r="C6934" t="s">
        <v>237</v>
      </c>
      <c r="D6934" t="s">
        <v>1652</v>
      </c>
      <c r="E6934" t="s">
        <v>238</v>
      </c>
      <c r="F6934" t="s">
        <v>239</v>
      </c>
      <c r="G6934" t="s">
        <v>229</v>
      </c>
      <c r="H6934" t="s">
        <v>230</v>
      </c>
      <c r="I6934" t="s">
        <v>1653</v>
      </c>
      <c r="J6934" t="s">
        <v>232</v>
      </c>
      <c r="K6934" t="s">
        <v>232</v>
      </c>
      <c r="L6934" t="s">
        <v>232</v>
      </c>
      <c r="M6934" t="s">
        <v>232</v>
      </c>
      <c r="N6934" t="s">
        <v>232</v>
      </c>
      <c r="O6934" t="s">
        <v>232</v>
      </c>
      <c r="P6934" t="s">
        <v>232</v>
      </c>
      <c r="Q6934" t="s">
        <v>232</v>
      </c>
      <c r="R6934" t="s">
        <v>232</v>
      </c>
      <c r="S6934" t="s">
        <v>232</v>
      </c>
      <c r="T6934" t="s">
        <v>232</v>
      </c>
      <c r="U6934" t="s">
        <v>232</v>
      </c>
      <c r="V6934">
        <v>6.4189999999999996</v>
      </c>
      <c r="W6934">
        <v>7.7729999999999997</v>
      </c>
      <c r="X6934">
        <v>9.0109999999999992</v>
      </c>
      <c r="Y6934">
        <v>10.522</v>
      </c>
      <c r="Z6934">
        <v>12.132</v>
      </c>
      <c r="AA6934">
        <v>13.827</v>
      </c>
      <c r="AB6934">
        <v>15.337</v>
      </c>
      <c r="AC6934">
        <v>17.21</v>
      </c>
      <c r="AD6934">
        <v>18.902000000000001</v>
      </c>
      <c r="AE6934">
        <v>21.146999999999998</v>
      </c>
      <c r="AF6934">
        <v>23.623000000000001</v>
      </c>
      <c r="AG6934">
        <v>25.667999999999999</v>
      </c>
      <c r="AH6934">
        <v>27.672999999999998</v>
      </c>
      <c r="AI6934">
        <v>29.227</v>
      </c>
      <c r="AJ6934">
        <v>31.555</v>
      </c>
      <c r="AK6934">
        <v>35.152999999999999</v>
      </c>
      <c r="AL6934">
        <v>37.951000000000001</v>
      </c>
      <c r="AM6934">
        <v>36.165999999999997</v>
      </c>
      <c r="AN6934">
        <v>36.252000000000002</v>
      </c>
      <c r="AO6934">
        <v>36.896000000000001</v>
      </c>
      <c r="AP6934">
        <v>36.076000000000001</v>
      </c>
      <c r="AQ6934">
        <v>36.238999999999997</v>
      </c>
      <c r="AR6934">
        <v>37.603000000000002</v>
      </c>
      <c r="AS6934">
        <v>38.863</v>
      </c>
      <c r="AT6934">
        <v>40.356999999999999</v>
      </c>
      <c r="AU6934">
        <v>43</v>
      </c>
      <c r="AV6934">
        <v>45.911000000000001</v>
      </c>
      <c r="AW6934">
        <v>48.173000000000002</v>
      </c>
      <c r="AX6934">
        <v>50.360999999999997</v>
      </c>
      <c r="AY6934">
        <v>52.648000000000003</v>
      </c>
      <c r="AZ6934">
        <v>54.871000000000002</v>
      </c>
      <c r="BA6934">
        <v>57.133000000000003</v>
      </c>
      <c r="BB6934">
        <v>59.454000000000001</v>
      </c>
      <c r="BC6934">
        <v>2017</v>
      </c>
    </row>
    <row r="6935" spans="1:55" x14ac:dyDescent="0.25">
      <c r="A6935">
        <v>961</v>
      </c>
      <c r="B6935" t="s">
        <v>1651</v>
      </c>
      <c r="C6935" t="s">
        <v>240</v>
      </c>
      <c r="D6935" t="s">
        <v>1652</v>
      </c>
      <c r="E6935" t="s">
        <v>238</v>
      </c>
      <c r="F6935" t="s">
        <v>241</v>
      </c>
      <c r="G6935" t="s">
        <v>242</v>
      </c>
      <c r="H6935" t="s">
        <v>230</v>
      </c>
      <c r="I6935" t="s">
        <v>243</v>
      </c>
      <c r="J6935" t="s">
        <v>232</v>
      </c>
      <c r="K6935" t="s">
        <v>232</v>
      </c>
      <c r="L6935" t="s">
        <v>232</v>
      </c>
      <c r="M6935" t="s">
        <v>232</v>
      </c>
      <c r="N6935" t="s">
        <v>232</v>
      </c>
      <c r="O6935" t="s">
        <v>232</v>
      </c>
      <c r="P6935" t="s">
        <v>232</v>
      </c>
      <c r="Q6935" t="s">
        <v>232</v>
      </c>
      <c r="R6935" t="s">
        <v>232</v>
      </c>
      <c r="S6935" t="s">
        <v>232</v>
      </c>
      <c r="T6935" t="s">
        <v>232</v>
      </c>
      <c r="U6935" t="s">
        <v>232</v>
      </c>
      <c r="V6935">
        <v>19.2</v>
      </c>
      <c r="W6935">
        <v>16.564</v>
      </c>
      <c r="X6935">
        <v>16.783000000000001</v>
      </c>
      <c r="Y6935">
        <v>21.303999999999998</v>
      </c>
      <c r="Z6935">
        <v>21.489000000000001</v>
      </c>
      <c r="AA6935">
        <v>20.791</v>
      </c>
      <c r="AB6935">
        <v>22.146999999999998</v>
      </c>
      <c r="AC6935">
        <v>22.748000000000001</v>
      </c>
      <c r="AD6935">
        <v>20.446000000000002</v>
      </c>
      <c r="AE6935">
        <v>20.9</v>
      </c>
      <c r="AF6935">
        <v>23.613</v>
      </c>
      <c r="AG6935">
        <v>29.736000000000001</v>
      </c>
      <c r="AH6935">
        <v>34.503999999999998</v>
      </c>
      <c r="AI6935">
        <v>36.401000000000003</v>
      </c>
      <c r="AJ6935">
        <v>39.621000000000002</v>
      </c>
      <c r="AK6935">
        <v>48.167000000000002</v>
      </c>
      <c r="AL6935">
        <v>55.853000000000002</v>
      </c>
      <c r="AM6935">
        <v>50.372</v>
      </c>
      <c r="AN6935">
        <v>48.103000000000002</v>
      </c>
      <c r="AO6935">
        <v>51.338000000000001</v>
      </c>
      <c r="AP6935">
        <v>46.378</v>
      </c>
      <c r="AQ6935">
        <v>48.131</v>
      </c>
      <c r="AR6935">
        <v>49.969000000000001</v>
      </c>
      <c r="AS6935">
        <v>43.124000000000002</v>
      </c>
      <c r="AT6935">
        <v>44.66</v>
      </c>
      <c r="AU6935">
        <v>48.552999999999997</v>
      </c>
      <c r="AV6935">
        <v>54.241999999999997</v>
      </c>
      <c r="AW6935">
        <v>55.088000000000001</v>
      </c>
      <c r="AX6935">
        <v>58.213000000000001</v>
      </c>
      <c r="AY6935">
        <v>61.2</v>
      </c>
      <c r="AZ6935">
        <v>64.195999999999998</v>
      </c>
      <c r="BA6935">
        <v>67.117999999999995</v>
      </c>
      <c r="BB6935">
        <v>70.293000000000006</v>
      </c>
      <c r="BC6935">
        <v>2017</v>
      </c>
    </row>
    <row r="6936" spans="1:55" x14ac:dyDescent="0.25">
      <c r="A6936">
        <v>961</v>
      </c>
      <c r="B6936" t="s">
        <v>1651</v>
      </c>
      <c r="C6936" t="s">
        <v>244</v>
      </c>
      <c r="D6936" t="s">
        <v>1652</v>
      </c>
      <c r="E6936" t="s">
        <v>238</v>
      </c>
      <c r="F6936" t="s">
        <v>245</v>
      </c>
      <c r="G6936" t="s">
        <v>246</v>
      </c>
      <c r="H6936" t="s">
        <v>230</v>
      </c>
      <c r="I6936" t="s">
        <v>243</v>
      </c>
      <c r="J6936" t="s">
        <v>232</v>
      </c>
      <c r="K6936" t="s">
        <v>232</v>
      </c>
      <c r="L6936" t="s">
        <v>232</v>
      </c>
      <c r="M6936" t="s">
        <v>232</v>
      </c>
      <c r="N6936" t="s">
        <v>232</v>
      </c>
      <c r="O6936" t="s">
        <v>232</v>
      </c>
      <c r="P6936" t="s">
        <v>232</v>
      </c>
      <c r="Q6936" t="s">
        <v>232</v>
      </c>
      <c r="R6936" t="s">
        <v>232</v>
      </c>
      <c r="S6936" t="s">
        <v>232</v>
      </c>
      <c r="T6936" t="s">
        <v>232</v>
      </c>
      <c r="U6936" t="s">
        <v>232</v>
      </c>
      <c r="V6936">
        <v>22.260999999999999</v>
      </c>
      <c r="W6936">
        <v>23.427</v>
      </c>
      <c r="X6936">
        <v>25.195</v>
      </c>
      <c r="Y6936">
        <v>26.777999999999999</v>
      </c>
      <c r="Z6936">
        <v>28.251000000000001</v>
      </c>
      <c r="AA6936">
        <v>30.207999999999998</v>
      </c>
      <c r="AB6936">
        <v>31.550999999999998</v>
      </c>
      <c r="AC6936">
        <v>33.695</v>
      </c>
      <c r="AD6936">
        <v>35.880000000000003</v>
      </c>
      <c r="AE6936">
        <v>37.747999999999998</v>
      </c>
      <c r="AF6936">
        <v>39.816000000000003</v>
      </c>
      <c r="AG6936">
        <v>41.707999999999998</v>
      </c>
      <c r="AH6936">
        <v>44.695</v>
      </c>
      <c r="AI6936">
        <v>47.932000000000002</v>
      </c>
      <c r="AJ6936">
        <v>52.176000000000002</v>
      </c>
      <c r="AK6936">
        <v>57.295999999999999</v>
      </c>
      <c r="AL6936">
        <v>60.338999999999999</v>
      </c>
      <c r="AM6936">
        <v>56.058</v>
      </c>
      <c r="AN6936">
        <v>57.412999999999997</v>
      </c>
      <c r="AO6936">
        <v>58.993000000000002</v>
      </c>
      <c r="AP6936">
        <v>58.52</v>
      </c>
      <c r="AQ6936">
        <v>58.872</v>
      </c>
      <c r="AR6936">
        <v>61.756</v>
      </c>
      <c r="AS6936">
        <v>63.854999999999997</v>
      </c>
      <c r="AT6936">
        <v>66.534000000000006</v>
      </c>
      <c r="AU6936">
        <v>71.106999999999999</v>
      </c>
      <c r="AV6936">
        <v>75.975999999999999</v>
      </c>
      <c r="AW6936">
        <v>79.945999999999998</v>
      </c>
      <c r="AX6936">
        <v>83.924999999999997</v>
      </c>
      <c r="AY6936">
        <v>87.956999999999994</v>
      </c>
      <c r="AZ6936">
        <v>91.832999999999998</v>
      </c>
      <c r="BA6936">
        <v>95.731999999999999</v>
      </c>
      <c r="BB6936">
        <v>99.825000000000003</v>
      </c>
      <c r="BC6936">
        <v>2017</v>
      </c>
    </row>
    <row r="6937" spans="1:55" x14ac:dyDescent="0.25">
      <c r="A6937">
        <v>961</v>
      </c>
      <c r="B6937" t="s">
        <v>1651</v>
      </c>
      <c r="C6937" t="s">
        <v>247</v>
      </c>
      <c r="D6937" t="s">
        <v>1652</v>
      </c>
      <c r="E6937" t="s">
        <v>248</v>
      </c>
      <c r="F6937" t="s">
        <v>249</v>
      </c>
      <c r="G6937" t="s">
        <v>250</v>
      </c>
      <c r="I6937" t="s">
        <v>251</v>
      </c>
      <c r="J6937" t="s">
        <v>232</v>
      </c>
      <c r="K6937" t="s">
        <v>232</v>
      </c>
      <c r="L6937" t="s">
        <v>232</v>
      </c>
      <c r="M6937" t="s">
        <v>232</v>
      </c>
      <c r="N6937" t="s">
        <v>232</v>
      </c>
      <c r="O6937" t="s">
        <v>232</v>
      </c>
      <c r="P6937" t="s">
        <v>232</v>
      </c>
      <c r="Q6937" t="s">
        <v>232</v>
      </c>
      <c r="R6937" t="s">
        <v>232</v>
      </c>
      <c r="S6937" t="s">
        <v>232</v>
      </c>
      <c r="T6937" t="s">
        <v>232</v>
      </c>
      <c r="U6937" t="s">
        <v>232</v>
      </c>
      <c r="V6937">
        <v>31.991</v>
      </c>
      <c r="W6937">
        <v>37.682000000000002</v>
      </c>
      <c r="X6937">
        <v>41.484999999999999</v>
      </c>
      <c r="Y6937">
        <v>46.530999999999999</v>
      </c>
      <c r="Z6937">
        <v>51.786000000000001</v>
      </c>
      <c r="AA6937">
        <v>56.151000000000003</v>
      </c>
      <c r="AB6937">
        <v>60.302999999999997</v>
      </c>
      <c r="AC6937">
        <v>64.277000000000001</v>
      </c>
      <c r="AD6937">
        <v>67.778000000000006</v>
      </c>
      <c r="AE6937">
        <v>73.655000000000001</v>
      </c>
      <c r="AF6937">
        <v>79.238</v>
      </c>
      <c r="AG6937">
        <v>83.718000000000004</v>
      </c>
      <c r="AH6937">
        <v>86.494</v>
      </c>
      <c r="AI6937">
        <v>87.834999999999994</v>
      </c>
      <c r="AJ6937">
        <v>89.757000000000005</v>
      </c>
      <c r="AK6937">
        <v>93.498999999999995</v>
      </c>
      <c r="AL6937">
        <v>97.718000000000004</v>
      </c>
      <c r="AM6937">
        <v>100.997</v>
      </c>
      <c r="AN6937">
        <v>100</v>
      </c>
      <c r="AO6937">
        <v>101.12</v>
      </c>
      <c r="AP6937">
        <v>101.583</v>
      </c>
      <c r="AQ6937">
        <v>103.211</v>
      </c>
      <c r="AR6937">
        <v>104.027</v>
      </c>
      <c r="AS6937">
        <v>105.09</v>
      </c>
      <c r="AT6937">
        <v>105.881</v>
      </c>
      <c r="AU6937">
        <v>107.565</v>
      </c>
      <c r="AV6937">
        <v>109.91200000000001</v>
      </c>
      <c r="AW6937">
        <v>111.548</v>
      </c>
      <c r="AX6937">
        <v>113.405</v>
      </c>
      <c r="AY6937">
        <v>115.47199999999999</v>
      </c>
      <c r="AZ6937">
        <v>117.65300000000001</v>
      </c>
      <c r="BA6937">
        <v>119.95</v>
      </c>
      <c r="BB6937">
        <v>122.209</v>
      </c>
      <c r="BC6937">
        <v>2017</v>
      </c>
    </row>
    <row r="6938" spans="1:55" x14ac:dyDescent="0.25">
      <c r="A6938">
        <v>961</v>
      </c>
      <c r="B6938" t="s">
        <v>1651</v>
      </c>
      <c r="C6938" t="s">
        <v>252</v>
      </c>
      <c r="D6938" t="s">
        <v>1652</v>
      </c>
      <c r="E6938" t="s">
        <v>253</v>
      </c>
      <c r="F6938" t="s">
        <v>254</v>
      </c>
      <c r="G6938" t="s">
        <v>229</v>
      </c>
      <c r="H6938" t="s">
        <v>220</v>
      </c>
      <c r="I6938" t="s">
        <v>255</v>
      </c>
      <c r="J6938" t="s">
        <v>232</v>
      </c>
      <c r="K6938" t="s">
        <v>232</v>
      </c>
      <c r="L6938" t="s">
        <v>232</v>
      </c>
      <c r="M6938" t="s">
        <v>232</v>
      </c>
      <c r="N6938" t="s">
        <v>232</v>
      </c>
      <c r="O6938" t="s">
        <v>232</v>
      </c>
      <c r="P6938" t="s">
        <v>232</v>
      </c>
      <c r="Q6938" t="s">
        <v>232</v>
      </c>
      <c r="R6938" t="s">
        <v>232</v>
      </c>
      <c r="S6938" t="s">
        <v>232</v>
      </c>
      <c r="T6938" t="s">
        <v>232</v>
      </c>
      <c r="U6938" t="s">
        <v>232</v>
      </c>
      <c r="V6938" s="52">
        <v>10037.26</v>
      </c>
      <c r="W6938" s="52">
        <v>10370.15</v>
      </c>
      <c r="X6938" s="52">
        <v>10919.77</v>
      </c>
      <c r="Y6938" s="52">
        <v>11365.97</v>
      </c>
      <c r="Z6938" s="52">
        <v>11770.69</v>
      </c>
      <c r="AA6938" s="52">
        <v>12393.07</v>
      </c>
      <c r="AB6938" s="52">
        <v>12813.6</v>
      </c>
      <c r="AC6938" s="52">
        <v>13534.37</v>
      </c>
      <c r="AD6938" s="52">
        <v>14029.95</v>
      </c>
      <c r="AE6938" s="52">
        <v>14426.81</v>
      </c>
      <c r="AF6938" s="52">
        <v>14950.71</v>
      </c>
      <c r="AG6938" s="52">
        <v>15367.87</v>
      </c>
      <c r="AH6938" s="52">
        <v>16025.38</v>
      </c>
      <c r="AI6938" s="52">
        <v>16657.22</v>
      </c>
      <c r="AJ6938" s="52">
        <v>17548.689999999999</v>
      </c>
      <c r="AK6938" s="52">
        <v>18701.32</v>
      </c>
      <c r="AL6938" s="52">
        <v>19319.55</v>
      </c>
      <c r="AM6938" s="52">
        <v>17619.5</v>
      </c>
      <c r="AN6938" s="52">
        <v>17710.22</v>
      </c>
      <c r="AO6938" s="52">
        <v>17797.29</v>
      </c>
      <c r="AP6938" s="52">
        <v>17277.48</v>
      </c>
      <c r="AQ6938" s="52">
        <v>17054.28</v>
      </c>
      <c r="AR6938" s="52">
        <v>17538.189999999999</v>
      </c>
      <c r="AS6938" s="52">
        <v>17926.88</v>
      </c>
      <c r="AT6938" s="52">
        <v>18465.13</v>
      </c>
      <c r="AU6938" s="52">
        <v>19350.310000000001</v>
      </c>
      <c r="AV6938" s="52">
        <v>20202.63</v>
      </c>
      <c r="AW6938" s="52">
        <v>20869.599999999999</v>
      </c>
      <c r="AX6938" s="52">
        <v>21442.54</v>
      </c>
      <c r="AY6938" s="52">
        <v>21996.74</v>
      </c>
      <c r="AZ6938" s="52">
        <v>22481.89</v>
      </c>
      <c r="BA6938" s="52">
        <v>22941.63</v>
      </c>
      <c r="BB6938" s="52">
        <v>23412.82</v>
      </c>
      <c r="BC6938">
        <v>2017</v>
      </c>
    </row>
    <row r="6939" spans="1:55" x14ac:dyDescent="0.25">
      <c r="A6939">
        <v>961</v>
      </c>
      <c r="B6939" t="s">
        <v>1651</v>
      </c>
      <c r="C6939" t="s">
        <v>256</v>
      </c>
      <c r="D6939" t="s">
        <v>1652</v>
      </c>
      <c r="E6939" t="s">
        <v>253</v>
      </c>
      <c r="F6939" t="s">
        <v>257</v>
      </c>
      <c r="G6939" t="s">
        <v>258</v>
      </c>
      <c r="H6939" t="s">
        <v>220</v>
      </c>
      <c r="I6939" t="s">
        <v>255</v>
      </c>
      <c r="J6939" t="s">
        <v>232</v>
      </c>
      <c r="K6939" t="s">
        <v>232</v>
      </c>
      <c r="L6939" t="s">
        <v>232</v>
      </c>
      <c r="M6939" t="s">
        <v>232</v>
      </c>
      <c r="N6939" t="s">
        <v>232</v>
      </c>
      <c r="O6939" t="s">
        <v>232</v>
      </c>
      <c r="P6939" t="s">
        <v>232</v>
      </c>
      <c r="Q6939" t="s">
        <v>232</v>
      </c>
      <c r="R6939" t="s">
        <v>232</v>
      </c>
      <c r="S6939" t="s">
        <v>232</v>
      </c>
      <c r="T6939" t="s">
        <v>232</v>
      </c>
      <c r="U6939" t="s">
        <v>232</v>
      </c>
      <c r="V6939" s="52">
        <v>16228.11</v>
      </c>
      <c r="W6939" s="52">
        <v>16766.32</v>
      </c>
      <c r="X6939" s="52">
        <v>17654.939999999999</v>
      </c>
      <c r="Y6939" s="52">
        <v>18376.34</v>
      </c>
      <c r="Z6939" s="52">
        <v>19030.68</v>
      </c>
      <c r="AA6939" s="52">
        <v>20036.95</v>
      </c>
      <c r="AB6939" s="52">
        <v>20716.84</v>
      </c>
      <c r="AC6939" s="52">
        <v>21882.18</v>
      </c>
      <c r="AD6939" s="52">
        <v>22683.43</v>
      </c>
      <c r="AE6939" s="52">
        <v>23325.06</v>
      </c>
      <c r="AF6939" s="52">
        <v>24172.1</v>
      </c>
      <c r="AG6939" s="52">
        <v>24846.55</v>
      </c>
      <c r="AH6939" s="52">
        <v>25909.61</v>
      </c>
      <c r="AI6939" s="52">
        <v>26931.16</v>
      </c>
      <c r="AJ6939" s="52">
        <v>28372.47</v>
      </c>
      <c r="AK6939" s="52">
        <v>30236.03</v>
      </c>
      <c r="AL6939" s="52">
        <v>31235.59</v>
      </c>
      <c r="AM6939" s="52">
        <v>28486.959999999999</v>
      </c>
      <c r="AN6939" s="52">
        <v>28633.64</v>
      </c>
      <c r="AO6939" s="52">
        <v>28774.400000000001</v>
      </c>
      <c r="AP6939" s="52">
        <v>27934</v>
      </c>
      <c r="AQ6939" s="52">
        <v>27573.11</v>
      </c>
      <c r="AR6939" s="52">
        <v>28355.5</v>
      </c>
      <c r="AS6939" s="52">
        <v>28983.93</v>
      </c>
      <c r="AT6939" s="52">
        <v>29854.17</v>
      </c>
      <c r="AU6939" s="52">
        <v>31285.3</v>
      </c>
      <c r="AV6939" s="52">
        <v>32663.33</v>
      </c>
      <c r="AW6939" s="52">
        <v>33741.69</v>
      </c>
      <c r="AX6939" s="52">
        <v>34668</v>
      </c>
      <c r="AY6939" s="52">
        <v>35564.03</v>
      </c>
      <c r="AZ6939" s="52">
        <v>36348.400000000001</v>
      </c>
      <c r="BA6939" s="52">
        <v>37091.699999999997</v>
      </c>
      <c r="BB6939" s="52">
        <v>37853.519999999997</v>
      </c>
      <c r="BC6939">
        <v>2017</v>
      </c>
    </row>
    <row r="6940" spans="1:55" x14ac:dyDescent="0.25">
      <c r="A6940">
        <v>961</v>
      </c>
      <c r="B6940" t="s">
        <v>1651</v>
      </c>
      <c r="C6940" t="s">
        <v>259</v>
      </c>
      <c r="D6940" t="s">
        <v>1652</v>
      </c>
      <c r="E6940" t="s">
        <v>260</v>
      </c>
      <c r="F6940" t="s">
        <v>261</v>
      </c>
      <c r="G6940" t="s">
        <v>229</v>
      </c>
      <c r="H6940" t="s">
        <v>220</v>
      </c>
      <c r="I6940" t="s">
        <v>262</v>
      </c>
      <c r="J6940" t="s">
        <v>232</v>
      </c>
      <c r="K6940" t="s">
        <v>232</v>
      </c>
      <c r="L6940" t="s">
        <v>232</v>
      </c>
      <c r="M6940" t="s">
        <v>232</v>
      </c>
      <c r="N6940" t="s">
        <v>232</v>
      </c>
      <c r="O6940" t="s">
        <v>232</v>
      </c>
      <c r="P6940" t="s">
        <v>232</v>
      </c>
      <c r="Q6940" t="s">
        <v>232</v>
      </c>
      <c r="R6940" t="s">
        <v>232</v>
      </c>
      <c r="S6940" t="s">
        <v>232</v>
      </c>
      <c r="T6940" t="s">
        <v>232</v>
      </c>
      <c r="U6940" t="s">
        <v>232</v>
      </c>
      <c r="V6940" s="52">
        <v>3211</v>
      </c>
      <c r="W6940" s="52">
        <v>3907.72</v>
      </c>
      <c r="X6940" s="52">
        <v>4530.03</v>
      </c>
      <c r="Y6940" s="52">
        <v>5288.68</v>
      </c>
      <c r="Z6940" s="52">
        <v>6095.62</v>
      </c>
      <c r="AA6940" s="52">
        <v>6958.87</v>
      </c>
      <c r="AB6940" s="52">
        <v>7726.95</v>
      </c>
      <c r="AC6940" s="52">
        <v>8699.44</v>
      </c>
      <c r="AD6940" s="52">
        <v>9509.2199999999993</v>
      </c>
      <c r="AE6940" s="52">
        <v>10626.03</v>
      </c>
      <c r="AF6940" s="52">
        <v>11846.64</v>
      </c>
      <c r="AG6940" s="52">
        <v>12865.7</v>
      </c>
      <c r="AH6940" s="52">
        <v>13861.07</v>
      </c>
      <c r="AI6940" s="52">
        <v>14630.93</v>
      </c>
      <c r="AJ6940" s="52">
        <v>15751.25</v>
      </c>
      <c r="AK6940" s="52">
        <v>17485.580000000002</v>
      </c>
      <c r="AL6940" s="52">
        <v>18878.669999999998</v>
      </c>
      <c r="AM6940" s="52">
        <v>17795.16</v>
      </c>
      <c r="AN6940" s="52">
        <v>17710.22</v>
      </c>
      <c r="AO6940" s="52">
        <v>17996.54</v>
      </c>
      <c r="AP6940" s="52">
        <v>17551.04</v>
      </c>
      <c r="AQ6940" s="52">
        <v>17601.919999999998</v>
      </c>
      <c r="AR6940" s="52">
        <v>18244.419999999998</v>
      </c>
      <c r="AS6940" s="52">
        <v>18839.400000000001</v>
      </c>
      <c r="AT6940" s="52">
        <v>19551.13</v>
      </c>
      <c r="AU6940" s="52">
        <v>20814.080000000002</v>
      </c>
      <c r="AV6940" s="52">
        <v>22205.17</v>
      </c>
      <c r="AW6940" s="52">
        <v>23279.55</v>
      </c>
      <c r="AX6940" s="52">
        <v>24316.93</v>
      </c>
      <c r="AY6940" s="52">
        <v>25400.02</v>
      </c>
      <c r="AZ6940" s="52">
        <v>26450.62</v>
      </c>
      <c r="BA6940" s="52">
        <v>27518.38</v>
      </c>
      <c r="BB6940" s="52">
        <v>28612.66</v>
      </c>
      <c r="BC6940">
        <v>2017</v>
      </c>
    </row>
    <row r="6941" spans="1:55" x14ac:dyDescent="0.25">
      <c r="A6941">
        <v>961</v>
      </c>
      <c r="B6941" t="s">
        <v>1651</v>
      </c>
      <c r="C6941" t="s">
        <v>263</v>
      </c>
      <c r="D6941" t="s">
        <v>1652</v>
      </c>
      <c r="E6941" t="s">
        <v>260</v>
      </c>
      <c r="F6941" t="s">
        <v>264</v>
      </c>
      <c r="G6941" t="s">
        <v>242</v>
      </c>
      <c r="H6941" t="s">
        <v>220</v>
      </c>
      <c r="I6941" t="s">
        <v>262</v>
      </c>
      <c r="J6941" t="s">
        <v>232</v>
      </c>
      <c r="K6941" t="s">
        <v>232</v>
      </c>
      <c r="L6941" t="s">
        <v>232</v>
      </c>
      <c r="M6941" t="s">
        <v>232</v>
      </c>
      <c r="N6941" t="s">
        <v>232</v>
      </c>
      <c r="O6941" t="s">
        <v>232</v>
      </c>
      <c r="P6941" t="s">
        <v>232</v>
      </c>
      <c r="Q6941" t="s">
        <v>232</v>
      </c>
      <c r="R6941" t="s">
        <v>232</v>
      </c>
      <c r="S6941" t="s">
        <v>232</v>
      </c>
      <c r="T6941" t="s">
        <v>232</v>
      </c>
      <c r="U6941" t="s">
        <v>232</v>
      </c>
      <c r="V6941" s="52">
        <v>9603.57</v>
      </c>
      <c r="W6941" s="52">
        <v>8326.92</v>
      </c>
      <c r="X6941" s="52">
        <v>8436.81</v>
      </c>
      <c r="Y6941" s="52">
        <v>10708.57</v>
      </c>
      <c r="Z6941" s="52">
        <v>10797.09</v>
      </c>
      <c r="AA6941" s="52">
        <v>10463.459999999999</v>
      </c>
      <c r="AB6941" s="52">
        <v>11157.74</v>
      </c>
      <c r="AC6941" s="52">
        <v>11498.63</v>
      </c>
      <c r="AD6941" s="52">
        <v>10286.1</v>
      </c>
      <c r="AE6941" s="52">
        <v>10501.87</v>
      </c>
      <c r="AF6941" s="52">
        <v>11841.81</v>
      </c>
      <c r="AG6941" s="52">
        <v>14905.1</v>
      </c>
      <c r="AH6941" s="52">
        <v>17282.62</v>
      </c>
      <c r="AI6941" s="52">
        <v>18222.580000000002</v>
      </c>
      <c r="AJ6941" s="52">
        <v>19777.13</v>
      </c>
      <c r="AK6941" s="52">
        <v>23959.17</v>
      </c>
      <c r="AL6941" s="52">
        <v>27784.01</v>
      </c>
      <c r="AM6941" s="52">
        <v>24785.05</v>
      </c>
      <c r="AN6941" s="52">
        <v>23499.59</v>
      </c>
      <c r="AO6941" s="52">
        <v>25040.52</v>
      </c>
      <c r="AP6941" s="52">
        <v>22563.16</v>
      </c>
      <c r="AQ6941" s="52">
        <v>23378.09</v>
      </c>
      <c r="AR6941" s="52">
        <v>24243.95</v>
      </c>
      <c r="AS6941" s="52">
        <v>20904.669999999998</v>
      </c>
      <c r="AT6941" s="52">
        <v>21635.439999999999</v>
      </c>
      <c r="AU6941" s="52">
        <v>23502.25</v>
      </c>
      <c r="AV6941" s="52">
        <v>26234.27</v>
      </c>
      <c r="AW6941" s="52">
        <v>26621.35</v>
      </c>
      <c r="AX6941" s="52">
        <v>28108.15</v>
      </c>
      <c r="AY6941" s="52">
        <v>29526.21</v>
      </c>
      <c r="AZ6941" s="52">
        <v>30946.14</v>
      </c>
      <c r="BA6941" s="52">
        <v>32327.88</v>
      </c>
      <c r="BB6941" s="52">
        <v>33828.980000000003</v>
      </c>
      <c r="BC6941">
        <v>2017</v>
      </c>
    </row>
    <row r="6942" spans="1:55" x14ac:dyDescent="0.25">
      <c r="A6942">
        <v>961</v>
      </c>
      <c r="B6942" t="s">
        <v>1651</v>
      </c>
      <c r="C6942" t="s">
        <v>265</v>
      </c>
      <c r="D6942" t="s">
        <v>1652</v>
      </c>
      <c r="E6942" t="s">
        <v>260</v>
      </c>
      <c r="F6942" t="s">
        <v>266</v>
      </c>
      <c r="G6942" t="s">
        <v>246</v>
      </c>
      <c r="H6942" t="s">
        <v>220</v>
      </c>
      <c r="I6942" t="s">
        <v>262</v>
      </c>
      <c r="J6942" t="s">
        <v>232</v>
      </c>
      <c r="K6942" t="s">
        <v>232</v>
      </c>
      <c r="L6942" t="s">
        <v>232</v>
      </c>
      <c r="M6942" t="s">
        <v>232</v>
      </c>
      <c r="N6942" t="s">
        <v>232</v>
      </c>
      <c r="O6942" t="s">
        <v>232</v>
      </c>
      <c r="P6942" t="s">
        <v>232</v>
      </c>
      <c r="Q6942" t="s">
        <v>232</v>
      </c>
      <c r="R6942" t="s">
        <v>232</v>
      </c>
      <c r="S6942" t="s">
        <v>232</v>
      </c>
      <c r="T6942" t="s">
        <v>232</v>
      </c>
      <c r="U6942" t="s">
        <v>232</v>
      </c>
      <c r="V6942" s="52">
        <v>11135.08</v>
      </c>
      <c r="W6942" s="52">
        <v>11776.95</v>
      </c>
      <c r="X6942" s="52">
        <v>12665.92</v>
      </c>
      <c r="Y6942" s="52">
        <v>13459.89</v>
      </c>
      <c r="Z6942" s="52">
        <v>14194.41</v>
      </c>
      <c r="AA6942" s="52">
        <v>15202.67</v>
      </c>
      <c r="AB6942" s="52">
        <v>15895.45</v>
      </c>
      <c r="AC6942" s="52">
        <v>17032.02</v>
      </c>
      <c r="AD6942" s="52">
        <v>18050.330000000002</v>
      </c>
      <c r="AE6942" s="52">
        <v>18967.98</v>
      </c>
      <c r="AF6942" s="52">
        <v>19967.78</v>
      </c>
      <c r="AG6942" s="52">
        <v>20906.07</v>
      </c>
      <c r="AH6942" s="52">
        <v>22387.439999999999</v>
      </c>
      <c r="AI6942" s="52">
        <v>23994.91</v>
      </c>
      <c r="AJ6942" s="52">
        <v>26044.12</v>
      </c>
      <c r="AK6942" s="52">
        <v>28500.37</v>
      </c>
      <c r="AL6942" s="52">
        <v>30015.18</v>
      </c>
      <c r="AM6942" s="52">
        <v>27582.65</v>
      </c>
      <c r="AN6942" s="52">
        <v>28047.74</v>
      </c>
      <c r="AO6942" s="52">
        <v>28774.400000000001</v>
      </c>
      <c r="AP6942" s="52">
        <v>28469.8</v>
      </c>
      <c r="AQ6942" s="52">
        <v>28595.02</v>
      </c>
      <c r="AR6942" s="52">
        <v>29962.81</v>
      </c>
      <c r="AS6942" s="52">
        <v>30954.41</v>
      </c>
      <c r="AT6942" s="52">
        <v>32232.32</v>
      </c>
      <c r="AU6942" s="52">
        <v>34419.589999999997</v>
      </c>
      <c r="AV6942" s="52">
        <v>36745.89</v>
      </c>
      <c r="AW6942" s="52">
        <v>38633.97</v>
      </c>
      <c r="AX6942" s="52">
        <v>40523.47</v>
      </c>
      <c r="AY6942" s="52">
        <v>42435.040000000001</v>
      </c>
      <c r="AZ6942" s="52">
        <v>44268.41</v>
      </c>
      <c r="BA6942" s="52">
        <v>46109.81</v>
      </c>
      <c r="BB6942" s="52">
        <v>48041.66</v>
      </c>
      <c r="BC6942">
        <v>2017</v>
      </c>
    </row>
    <row r="6943" spans="1:55" x14ac:dyDescent="0.25">
      <c r="A6943">
        <v>961</v>
      </c>
      <c r="B6943" t="s">
        <v>1651</v>
      </c>
      <c r="C6943" t="s">
        <v>267</v>
      </c>
      <c r="D6943" t="s">
        <v>1652</v>
      </c>
      <c r="E6943" t="s">
        <v>268</v>
      </c>
      <c r="F6943" t="s">
        <v>269</v>
      </c>
      <c r="G6943" t="s">
        <v>270</v>
      </c>
      <c r="I6943" t="s">
        <v>236</v>
      </c>
      <c r="J6943" t="s">
        <v>232</v>
      </c>
      <c r="K6943" t="s">
        <v>232</v>
      </c>
      <c r="L6943" t="s">
        <v>232</v>
      </c>
      <c r="M6943" t="s">
        <v>232</v>
      </c>
      <c r="N6943" t="s">
        <v>232</v>
      </c>
      <c r="O6943" t="s">
        <v>232</v>
      </c>
      <c r="P6943" t="s">
        <v>232</v>
      </c>
      <c r="Q6943" t="s">
        <v>232</v>
      </c>
      <c r="R6943" t="s">
        <v>232</v>
      </c>
      <c r="S6943" t="s">
        <v>232</v>
      </c>
      <c r="T6943" t="s">
        <v>232</v>
      </c>
      <c r="U6943" t="s">
        <v>232</v>
      </c>
      <c r="V6943" t="s">
        <v>232</v>
      </c>
      <c r="W6943" t="s">
        <v>232</v>
      </c>
      <c r="X6943" t="s">
        <v>232</v>
      </c>
      <c r="Y6943">
        <v>-1.268</v>
      </c>
      <c r="Z6943">
        <v>-1.1040000000000001</v>
      </c>
      <c r="AA6943">
        <v>5.8000000000000003E-2</v>
      </c>
      <c r="AB6943">
        <v>-0.63200000000000001</v>
      </c>
      <c r="AC6943">
        <v>0.20300000000000001</v>
      </c>
      <c r="AD6943">
        <v>-0.23799999999999999</v>
      </c>
      <c r="AE6943">
        <v>-1.109</v>
      </c>
      <c r="AF6943">
        <v>-0.80200000000000005</v>
      </c>
      <c r="AG6943">
        <v>-1.41</v>
      </c>
      <c r="AH6943">
        <v>-0.29099999999999998</v>
      </c>
      <c r="AI6943">
        <v>0.91300000000000003</v>
      </c>
      <c r="AJ6943">
        <v>3.4350000000000001</v>
      </c>
      <c r="AK6943">
        <v>7.3360000000000003</v>
      </c>
      <c r="AL6943">
        <v>7.6040000000000001</v>
      </c>
      <c r="AM6943">
        <v>-1.679</v>
      </c>
      <c r="AN6943">
        <v>-1.577</v>
      </c>
      <c r="AO6943">
        <v>-1.5149999999999999</v>
      </c>
      <c r="AP6943">
        <v>-4.492</v>
      </c>
      <c r="AQ6943">
        <v>-6.2590000000000003</v>
      </c>
      <c r="AR6943">
        <v>-4.4610000000000003</v>
      </c>
      <c r="AS6943">
        <v>-3.903</v>
      </c>
      <c r="AT6943">
        <v>-2.6890000000000001</v>
      </c>
      <c r="AU6943">
        <v>-0.44700000000000001</v>
      </c>
      <c r="AV6943">
        <v>1.216</v>
      </c>
      <c r="AW6943">
        <v>1.7709999999999999</v>
      </c>
      <c r="AX6943">
        <v>1.823</v>
      </c>
      <c r="AY6943" t="s">
        <v>232</v>
      </c>
      <c r="AZ6943" t="s">
        <v>232</v>
      </c>
      <c r="BA6943" t="s">
        <v>232</v>
      </c>
      <c r="BB6943" t="s">
        <v>232</v>
      </c>
      <c r="BC6943">
        <v>2017</v>
      </c>
    </row>
    <row r="6944" spans="1:55" x14ac:dyDescent="0.25">
      <c r="A6944">
        <v>961</v>
      </c>
      <c r="B6944" t="s">
        <v>1651</v>
      </c>
      <c r="C6944" t="s">
        <v>271</v>
      </c>
      <c r="D6944" t="s">
        <v>1652</v>
      </c>
      <c r="E6944" t="s">
        <v>272</v>
      </c>
      <c r="F6944" t="s">
        <v>273</v>
      </c>
      <c r="G6944" t="s">
        <v>274</v>
      </c>
      <c r="I6944" t="s">
        <v>243</v>
      </c>
      <c r="J6944" t="s">
        <v>232</v>
      </c>
      <c r="K6944" t="s">
        <v>232</v>
      </c>
      <c r="L6944" t="s">
        <v>232</v>
      </c>
      <c r="M6944" t="s">
        <v>232</v>
      </c>
      <c r="N6944" t="s">
        <v>232</v>
      </c>
      <c r="O6944" t="s">
        <v>232</v>
      </c>
      <c r="P6944" t="s">
        <v>232</v>
      </c>
      <c r="Q6944" t="s">
        <v>232</v>
      </c>
      <c r="R6944" t="s">
        <v>232</v>
      </c>
      <c r="S6944" t="s">
        <v>232</v>
      </c>
      <c r="T6944" t="s">
        <v>232</v>
      </c>
      <c r="U6944" t="s">
        <v>232</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7.1999999999999995E-2</v>
      </c>
      <c r="AE6944">
        <v>7.1999999999999995E-2</v>
      </c>
      <c r="AF6944">
        <v>7.2999999999999995E-2</v>
      </c>
      <c r="AG6944">
        <v>7.1999999999999995E-2</v>
      </c>
      <c r="AH6944">
        <v>7.0999999999999994E-2</v>
      </c>
      <c r="AI6944">
        <v>7.0999999999999994E-2</v>
      </c>
      <c r="AJ6944">
        <v>7.0999999999999994E-2</v>
      </c>
      <c r="AK6944">
        <v>7.1999999999999995E-2</v>
      </c>
      <c r="AL6944">
        <v>7.1999999999999995E-2</v>
      </c>
      <c r="AM6944">
        <v>6.7000000000000004E-2</v>
      </c>
      <c r="AN6944">
        <v>6.4000000000000001E-2</v>
      </c>
      <c r="AO6944">
        <v>6.2E-2</v>
      </c>
      <c r="AP6944">
        <v>5.8999999999999997E-2</v>
      </c>
      <c r="AQ6944">
        <v>5.6000000000000001E-2</v>
      </c>
      <c r="AR6944">
        <v>5.6000000000000001E-2</v>
      </c>
      <c r="AS6944">
        <v>5.5E-2</v>
      </c>
      <c r="AT6944">
        <v>5.5E-2</v>
      </c>
      <c r="AU6944">
        <v>5.6000000000000001E-2</v>
      </c>
      <c r="AV6944">
        <v>5.6000000000000001E-2</v>
      </c>
      <c r="AW6944">
        <v>5.6000000000000001E-2</v>
      </c>
      <c r="AX6944">
        <v>5.6000000000000001E-2</v>
      </c>
      <c r="AY6944">
        <v>5.5E-2</v>
      </c>
      <c r="AZ6944">
        <v>5.5E-2</v>
      </c>
      <c r="BA6944">
        <v>5.3999999999999999E-2</v>
      </c>
      <c r="BB6944">
        <v>5.2999999999999999E-2</v>
      </c>
      <c r="BC6944">
        <v>2017</v>
      </c>
    </row>
    <row r="6945" spans="1:55" x14ac:dyDescent="0.25">
      <c r="A6945">
        <v>961</v>
      </c>
      <c r="B6945" t="s">
        <v>1651</v>
      </c>
      <c r="C6945" t="s">
        <v>275</v>
      </c>
      <c r="D6945" t="s">
        <v>1652</v>
      </c>
      <c r="E6945" t="s">
        <v>276</v>
      </c>
      <c r="F6945" t="s">
        <v>277</v>
      </c>
      <c r="G6945" t="s">
        <v>278</v>
      </c>
      <c r="I6945" t="s">
        <v>243</v>
      </c>
      <c r="J6945" t="s">
        <v>232</v>
      </c>
      <c r="K6945" t="s">
        <v>232</v>
      </c>
      <c r="L6945" t="s">
        <v>232</v>
      </c>
      <c r="M6945" t="s">
        <v>232</v>
      </c>
      <c r="N6945" t="s">
        <v>232</v>
      </c>
      <c r="O6945" t="s">
        <v>232</v>
      </c>
      <c r="P6945" t="s">
        <v>232</v>
      </c>
      <c r="Q6945" t="s">
        <v>232</v>
      </c>
      <c r="R6945" t="s">
        <v>232</v>
      </c>
      <c r="S6945" t="s">
        <v>232</v>
      </c>
      <c r="T6945" t="s">
        <v>232</v>
      </c>
      <c r="U6945" t="s">
        <v>232</v>
      </c>
      <c r="V6945">
        <v>0.28799999999999998</v>
      </c>
      <c r="W6945">
        <v>0.33200000000000002</v>
      </c>
      <c r="X6945">
        <v>0.35799999999999998</v>
      </c>
      <c r="Y6945">
        <v>0.39300000000000002</v>
      </c>
      <c r="Z6945">
        <v>0.42899999999999999</v>
      </c>
      <c r="AA6945">
        <v>0.45800000000000002</v>
      </c>
      <c r="AB6945">
        <v>0.48599999999999999</v>
      </c>
      <c r="AC6945">
        <v>0.51100000000000001</v>
      </c>
      <c r="AD6945">
        <v>0.52700000000000002</v>
      </c>
      <c r="AE6945">
        <v>0.56000000000000005</v>
      </c>
      <c r="AF6945">
        <v>0.59299999999999997</v>
      </c>
      <c r="AG6945">
        <v>0.61499999999999999</v>
      </c>
      <c r="AH6945">
        <v>0.61899999999999999</v>
      </c>
      <c r="AI6945">
        <v>0.61</v>
      </c>
      <c r="AJ6945">
        <v>0.60499999999999998</v>
      </c>
      <c r="AK6945">
        <v>0.61399999999999999</v>
      </c>
      <c r="AL6945">
        <v>0.629</v>
      </c>
      <c r="AM6945">
        <v>0.64500000000000002</v>
      </c>
      <c r="AN6945">
        <v>0.63100000000000001</v>
      </c>
      <c r="AO6945">
        <v>0.625</v>
      </c>
      <c r="AP6945">
        <v>0.61599999999999999</v>
      </c>
      <c r="AQ6945">
        <v>0.61599999999999999</v>
      </c>
      <c r="AR6945">
        <v>0.60899999999999999</v>
      </c>
      <c r="AS6945">
        <v>0.60899999999999999</v>
      </c>
      <c r="AT6945">
        <v>0.60699999999999998</v>
      </c>
      <c r="AU6945">
        <v>0.60499999999999998</v>
      </c>
      <c r="AV6945">
        <v>0.60399999999999998</v>
      </c>
      <c r="AW6945">
        <v>0.60299999999999998</v>
      </c>
      <c r="AX6945">
        <v>0.6</v>
      </c>
      <c r="AY6945">
        <v>0.59899999999999998</v>
      </c>
      <c r="AZ6945">
        <v>0.59799999999999998</v>
      </c>
      <c r="BA6945">
        <v>0.59699999999999998</v>
      </c>
      <c r="BB6945">
        <v>0.59599999999999997</v>
      </c>
      <c r="BC6945">
        <v>2017</v>
      </c>
    </row>
    <row r="6946" spans="1:55" x14ac:dyDescent="0.25">
      <c r="A6946">
        <v>961</v>
      </c>
      <c r="B6946" t="s">
        <v>1651</v>
      </c>
      <c r="C6946" t="s">
        <v>279</v>
      </c>
      <c r="D6946" t="s">
        <v>1652</v>
      </c>
      <c r="E6946" t="s">
        <v>280</v>
      </c>
      <c r="F6946" t="s">
        <v>281</v>
      </c>
      <c r="G6946" t="s">
        <v>282</v>
      </c>
      <c r="I6946" t="s">
        <v>1653</v>
      </c>
      <c r="J6946" t="s">
        <v>232</v>
      </c>
      <c r="K6946" t="s">
        <v>232</v>
      </c>
      <c r="L6946" t="s">
        <v>232</v>
      </c>
      <c r="M6946" t="s">
        <v>232</v>
      </c>
      <c r="N6946" t="s">
        <v>232</v>
      </c>
      <c r="O6946" t="s">
        <v>232</v>
      </c>
      <c r="P6946" t="s">
        <v>232</v>
      </c>
      <c r="Q6946" t="s">
        <v>232</v>
      </c>
      <c r="R6946" t="s">
        <v>232</v>
      </c>
      <c r="S6946" t="s">
        <v>232</v>
      </c>
      <c r="T6946" t="s">
        <v>232</v>
      </c>
      <c r="U6946" t="s">
        <v>232</v>
      </c>
      <c r="V6946">
        <v>14.494999999999999</v>
      </c>
      <c r="W6946">
        <v>18.332000000000001</v>
      </c>
      <c r="X6946">
        <v>22.058</v>
      </c>
      <c r="Y6946">
        <v>25.081</v>
      </c>
      <c r="Z6946">
        <v>24.736999999999998</v>
      </c>
      <c r="AA6946">
        <v>25.905000000000001</v>
      </c>
      <c r="AB6946">
        <v>26.914999999999999</v>
      </c>
      <c r="AC6946">
        <v>28.855</v>
      </c>
      <c r="AD6946">
        <v>28.521000000000001</v>
      </c>
      <c r="AE6946">
        <v>26.376000000000001</v>
      </c>
      <c r="AF6946">
        <v>25.35</v>
      </c>
      <c r="AG6946">
        <v>26.422000000000001</v>
      </c>
      <c r="AH6946">
        <v>28.606000000000002</v>
      </c>
      <c r="AI6946">
        <v>28.38</v>
      </c>
      <c r="AJ6946">
        <v>30.177</v>
      </c>
      <c r="AK6946">
        <v>32.875999999999998</v>
      </c>
      <c r="AL6946">
        <v>32.695</v>
      </c>
      <c r="AM6946">
        <v>23.382000000000001</v>
      </c>
      <c r="AN6946">
        <v>22.24</v>
      </c>
      <c r="AO6946">
        <v>21.72</v>
      </c>
      <c r="AP6946">
        <v>18.706</v>
      </c>
      <c r="AQ6946">
        <v>19.484999999999999</v>
      </c>
      <c r="AR6946">
        <v>19.577000000000002</v>
      </c>
      <c r="AS6946">
        <v>19.334</v>
      </c>
      <c r="AT6946">
        <v>18.709</v>
      </c>
      <c r="AU6946">
        <v>20.178000000000001</v>
      </c>
      <c r="AV6946">
        <v>21.163</v>
      </c>
      <c r="AW6946">
        <v>22.907</v>
      </c>
      <c r="AX6946">
        <v>23.715</v>
      </c>
      <c r="AY6946">
        <v>24.327000000000002</v>
      </c>
      <c r="AZ6946">
        <v>24.891999999999999</v>
      </c>
      <c r="BA6946">
        <v>25.713999999999999</v>
      </c>
      <c r="BB6946">
        <v>26.675000000000001</v>
      </c>
      <c r="BC6946">
        <v>2017</v>
      </c>
    </row>
    <row r="6947" spans="1:55" x14ac:dyDescent="0.25">
      <c r="A6947">
        <v>961</v>
      </c>
      <c r="B6947" t="s">
        <v>1651</v>
      </c>
      <c r="C6947" t="s">
        <v>283</v>
      </c>
      <c r="D6947" t="s">
        <v>1652</v>
      </c>
      <c r="E6947" t="s">
        <v>284</v>
      </c>
      <c r="F6947" t="s">
        <v>285</v>
      </c>
      <c r="G6947" t="s">
        <v>282</v>
      </c>
      <c r="I6947" t="s">
        <v>1653</v>
      </c>
      <c r="J6947" t="s">
        <v>232</v>
      </c>
      <c r="K6947" t="s">
        <v>232</v>
      </c>
      <c r="L6947" t="s">
        <v>232</v>
      </c>
      <c r="M6947" t="s">
        <v>232</v>
      </c>
      <c r="N6947" t="s">
        <v>232</v>
      </c>
      <c r="O6947" t="s">
        <v>232</v>
      </c>
      <c r="P6947" t="s">
        <v>232</v>
      </c>
      <c r="Q6947" t="s">
        <v>232</v>
      </c>
      <c r="R6947" t="s">
        <v>232</v>
      </c>
      <c r="S6947" t="s">
        <v>232</v>
      </c>
      <c r="T6947" t="s">
        <v>232</v>
      </c>
      <c r="U6947" t="s">
        <v>232</v>
      </c>
      <c r="V6947">
        <v>18.384</v>
      </c>
      <c r="W6947">
        <v>18.902000000000001</v>
      </c>
      <c r="X6947">
        <v>25.13</v>
      </c>
      <c r="Y6947">
        <v>24.387</v>
      </c>
      <c r="Z6947">
        <v>24.83</v>
      </c>
      <c r="AA6947">
        <v>26.048999999999999</v>
      </c>
      <c r="AB6947">
        <v>26.056999999999999</v>
      </c>
      <c r="AC6947">
        <v>24.85</v>
      </c>
      <c r="AD6947">
        <v>25.292000000000002</v>
      </c>
      <c r="AE6947">
        <v>26.42</v>
      </c>
      <c r="AF6947">
        <v>26.271999999999998</v>
      </c>
      <c r="AG6947">
        <v>25.594000000000001</v>
      </c>
      <c r="AH6947">
        <v>25.91</v>
      </c>
      <c r="AI6947">
        <v>26.585999999999999</v>
      </c>
      <c r="AJ6947">
        <v>28.347000000000001</v>
      </c>
      <c r="AK6947">
        <v>28.748000000000001</v>
      </c>
      <c r="AL6947">
        <v>27.379000000000001</v>
      </c>
      <c r="AM6947">
        <v>22.821000000000002</v>
      </c>
      <c r="AN6947">
        <v>22.120999999999999</v>
      </c>
      <c r="AO6947">
        <v>21.904</v>
      </c>
      <c r="AP6947">
        <v>20.855</v>
      </c>
      <c r="AQ6947">
        <v>23.884</v>
      </c>
      <c r="AR6947">
        <v>25.370999999999999</v>
      </c>
      <c r="AS6947">
        <v>23.864000000000001</v>
      </c>
      <c r="AT6947">
        <v>24.219000000000001</v>
      </c>
      <c r="AU6947">
        <v>27.335000000000001</v>
      </c>
      <c r="AV6947">
        <v>27.681000000000001</v>
      </c>
      <c r="AW6947">
        <v>27.286000000000001</v>
      </c>
      <c r="AX6947">
        <v>27.137</v>
      </c>
      <c r="AY6947">
        <v>26.972000000000001</v>
      </c>
      <c r="AZ6947">
        <v>26.783999999999999</v>
      </c>
      <c r="BA6947">
        <v>26.52</v>
      </c>
      <c r="BB6947">
        <v>26.228999999999999</v>
      </c>
      <c r="BC6947">
        <v>2017</v>
      </c>
    </row>
    <row r="6948" spans="1:55" x14ac:dyDescent="0.25">
      <c r="A6948">
        <v>961</v>
      </c>
      <c r="B6948" t="s">
        <v>1651</v>
      </c>
      <c r="C6948" t="s">
        <v>286</v>
      </c>
      <c r="D6948" t="s">
        <v>1652</v>
      </c>
      <c r="E6948" t="s">
        <v>287</v>
      </c>
      <c r="F6948" t="s">
        <v>288</v>
      </c>
      <c r="G6948" t="s">
        <v>250</v>
      </c>
      <c r="I6948" t="s">
        <v>1654</v>
      </c>
      <c r="J6948" t="s">
        <v>232</v>
      </c>
      <c r="K6948" t="s">
        <v>232</v>
      </c>
      <c r="L6948" t="s">
        <v>232</v>
      </c>
      <c r="M6948" t="s">
        <v>232</v>
      </c>
      <c r="N6948" t="s">
        <v>232</v>
      </c>
      <c r="O6948" t="s">
        <v>232</v>
      </c>
      <c r="P6948" t="s">
        <v>232</v>
      </c>
      <c r="Q6948" t="s">
        <v>232</v>
      </c>
      <c r="R6948" t="s">
        <v>232</v>
      </c>
      <c r="S6948" t="s">
        <v>232</v>
      </c>
      <c r="T6948" t="s">
        <v>232</v>
      </c>
      <c r="U6948" t="s">
        <v>232</v>
      </c>
      <c r="V6948">
        <v>23.341000000000001</v>
      </c>
      <c r="W6948">
        <v>30.792999999999999</v>
      </c>
      <c r="X6948">
        <v>37.180999999999997</v>
      </c>
      <c r="Y6948">
        <v>42.259</v>
      </c>
      <c r="Z6948">
        <v>46.447000000000003</v>
      </c>
      <c r="AA6948">
        <v>50.322000000000003</v>
      </c>
      <c r="AB6948">
        <v>54.319000000000003</v>
      </c>
      <c r="AC6948">
        <v>57.646999999999998</v>
      </c>
      <c r="AD6948">
        <v>62.796999999999997</v>
      </c>
      <c r="AE6948">
        <v>68.057000000000002</v>
      </c>
      <c r="AF6948">
        <v>73.144999999999996</v>
      </c>
      <c r="AG6948">
        <v>77.197000000000003</v>
      </c>
      <c r="AH6948">
        <v>79.968000000000004</v>
      </c>
      <c r="AI6948">
        <v>81.930999999999997</v>
      </c>
      <c r="AJ6948">
        <v>83.947999999999993</v>
      </c>
      <c r="AK6948">
        <v>87.024000000000001</v>
      </c>
      <c r="AL6948">
        <v>91.941999999999993</v>
      </c>
      <c r="AM6948">
        <v>92.716999999999999</v>
      </c>
      <c r="AN6948">
        <v>94.382999999999996</v>
      </c>
      <c r="AO6948">
        <v>96.08</v>
      </c>
      <c r="AP6948">
        <v>98.572999999999993</v>
      </c>
      <c r="AQ6948">
        <v>100.321</v>
      </c>
      <c r="AR6948">
        <v>100.523</v>
      </c>
      <c r="AS6948">
        <v>100</v>
      </c>
      <c r="AT6948">
        <v>99.947999999999993</v>
      </c>
      <c r="AU6948">
        <v>101.378</v>
      </c>
      <c r="AV6948">
        <v>103.14100000000001</v>
      </c>
      <c r="AW6948">
        <v>104.565</v>
      </c>
      <c r="AX6948">
        <v>106.28</v>
      </c>
      <c r="AY6948">
        <v>108.405</v>
      </c>
      <c r="AZ6948">
        <v>110.574</v>
      </c>
      <c r="BA6948">
        <v>112.785</v>
      </c>
      <c r="BB6948">
        <v>115.041</v>
      </c>
      <c r="BC6948">
        <v>2018</v>
      </c>
    </row>
    <row r="6949" spans="1:55" x14ac:dyDescent="0.25">
      <c r="A6949">
        <v>961</v>
      </c>
      <c r="B6949" t="s">
        <v>1651</v>
      </c>
      <c r="C6949" t="s">
        <v>290</v>
      </c>
      <c r="D6949" t="s">
        <v>1652</v>
      </c>
      <c r="E6949" t="s">
        <v>287</v>
      </c>
      <c r="F6949" t="s">
        <v>291</v>
      </c>
      <c r="G6949" t="s">
        <v>235</v>
      </c>
      <c r="I6949" t="s">
        <v>292</v>
      </c>
      <c r="J6949" t="s">
        <v>232</v>
      </c>
      <c r="K6949" t="s">
        <v>232</v>
      </c>
      <c r="L6949" t="s">
        <v>232</v>
      </c>
      <c r="M6949" t="s">
        <v>232</v>
      </c>
      <c r="N6949" t="s">
        <v>232</v>
      </c>
      <c r="O6949" t="s">
        <v>232</v>
      </c>
      <c r="P6949" t="s">
        <v>232</v>
      </c>
      <c r="Q6949" t="s">
        <v>232</v>
      </c>
      <c r="R6949" t="s">
        <v>232</v>
      </c>
      <c r="S6949" t="s">
        <v>232</v>
      </c>
      <c r="T6949" t="s">
        <v>232</v>
      </c>
      <c r="U6949" t="s">
        <v>232</v>
      </c>
      <c r="V6949" t="s">
        <v>232</v>
      </c>
      <c r="W6949">
        <v>31.93</v>
      </c>
      <c r="X6949">
        <v>20.745000000000001</v>
      </c>
      <c r="Y6949">
        <v>13.656000000000001</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2.5950000000000002</v>
      </c>
      <c r="AQ6949">
        <v>1.7729999999999999</v>
      </c>
      <c r="AR6949">
        <v>0.20200000000000001</v>
      </c>
      <c r="AS6949">
        <v>-0.52100000000000002</v>
      </c>
      <c r="AT6949">
        <v>-5.1999999999999998E-2</v>
      </c>
      <c r="AU6949">
        <v>1.4319999999999999</v>
      </c>
      <c r="AV6949">
        <v>1.7390000000000001</v>
      </c>
      <c r="AW6949">
        <v>1.381</v>
      </c>
      <c r="AX6949">
        <v>1.64</v>
      </c>
      <c r="AY6949">
        <v>2</v>
      </c>
      <c r="AZ6949">
        <v>2</v>
      </c>
      <c r="BA6949">
        <v>2</v>
      </c>
      <c r="BB6949">
        <v>2</v>
      </c>
      <c r="BC6949">
        <v>2018</v>
      </c>
    </row>
    <row r="6950" spans="1:55" x14ac:dyDescent="0.25">
      <c r="A6950">
        <v>961</v>
      </c>
      <c r="B6950" t="s">
        <v>1651</v>
      </c>
      <c r="C6950" t="s">
        <v>293</v>
      </c>
      <c r="D6950" t="s">
        <v>1652</v>
      </c>
      <c r="E6950" t="s">
        <v>294</v>
      </c>
      <c r="F6950" t="s">
        <v>295</v>
      </c>
      <c r="G6950" t="s">
        <v>250</v>
      </c>
      <c r="I6950" t="s">
        <v>1654</v>
      </c>
      <c r="J6950" t="s">
        <v>232</v>
      </c>
      <c r="K6950" t="s">
        <v>232</v>
      </c>
      <c r="L6950" t="s">
        <v>232</v>
      </c>
      <c r="M6950" t="s">
        <v>232</v>
      </c>
      <c r="N6950" t="s">
        <v>232</v>
      </c>
      <c r="O6950" t="s">
        <v>232</v>
      </c>
      <c r="P6950" t="s">
        <v>232</v>
      </c>
      <c r="Q6950" t="s">
        <v>232</v>
      </c>
      <c r="R6950" t="s">
        <v>232</v>
      </c>
      <c r="S6950" t="s">
        <v>232</v>
      </c>
      <c r="T6950" t="s">
        <v>232</v>
      </c>
      <c r="U6950" t="s">
        <v>232</v>
      </c>
      <c r="V6950">
        <v>27.542999999999999</v>
      </c>
      <c r="W6950">
        <v>33.792000000000002</v>
      </c>
      <c r="X6950">
        <v>40.369</v>
      </c>
      <c r="Y6950">
        <v>43.987000000000002</v>
      </c>
      <c r="Z6950">
        <v>48.015000000000001</v>
      </c>
      <c r="AA6950">
        <v>52.209000000000003</v>
      </c>
      <c r="AB6950">
        <v>55.579000000000001</v>
      </c>
      <c r="AC6950">
        <v>60.018999999999998</v>
      </c>
      <c r="AD6950">
        <v>65.363</v>
      </c>
      <c r="AE6950">
        <v>69.968000000000004</v>
      </c>
      <c r="AF6950">
        <v>74.983000000000004</v>
      </c>
      <c r="AG6950">
        <v>78.436000000000007</v>
      </c>
      <c r="AH6950">
        <v>80.941999999999993</v>
      </c>
      <c r="AI6950">
        <v>82.777000000000001</v>
      </c>
      <c r="AJ6950">
        <v>85.082999999999998</v>
      </c>
      <c r="AK6950">
        <v>89.915000000000006</v>
      </c>
      <c r="AL6950">
        <v>91.778999999999996</v>
      </c>
      <c r="AM6950">
        <v>93.403999999999996</v>
      </c>
      <c r="AN6950">
        <v>95.138000000000005</v>
      </c>
      <c r="AO6950">
        <v>97.043000000000006</v>
      </c>
      <c r="AP6950">
        <v>99.638999999999996</v>
      </c>
      <c r="AQ6950">
        <v>100.31100000000001</v>
      </c>
      <c r="AR6950">
        <v>100.45099999999999</v>
      </c>
      <c r="AS6950">
        <v>100</v>
      </c>
      <c r="AT6950">
        <v>100.511</v>
      </c>
      <c r="AU6950">
        <v>102.26600000000001</v>
      </c>
      <c r="AV6950">
        <v>103.71899999999999</v>
      </c>
      <c r="AW6950">
        <v>105.10899999999999</v>
      </c>
      <c r="AX6950">
        <v>107.148</v>
      </c>
      <c r="AY6950">
        <v>109.291</v>
      </c>
      <c r="AZ6950">
        <v>111.477</v>
      </c>
      <c r="BA6950">
        <v>113.70699999999999</v>
      </c>
      <c r="BB6950">
        <v>115.98099999999999</v>
      </c>
      <c r="BC6950">
        <v>2018</v>
      </c>
    </row>
    <row r="6951" spans="1:55" x14ac:dyDescent="0.25">
      <c r="A6951">
        <v>961</v>
      </c>
      <c r="B6951" t="s">
        <v>1651</v>
      </c>
      <c r="C6951" t="s">
        <v>296</v>
      </c>
      <c r="D6951" t="s">
        <v>1652</v>
      </c>
      <c r="E6951" t="s">
        <v>294</v>
      </c>
      <c r="F6951" t="s">
        <v>297</v>
      </c>
      <c r="G6951" t="s">
        <v>235</v>
      </c>
      <c r="I6951" t="s">
        <v>298</v>
      </c>
      <c r="J6951" t="s">
        <v>232</v>
      </c>
      <c r="K6951" t="s">
        <v>232</v>
      </c>
      <c r="L6951" t="s">
        <v>232</v>
      </c>
      <c r="M6951" t="s">
        <v>232</v>
      </c>
      <c r="N6951" t="s">
        <v>232</v>
      </c>
      <c r="O6951" t="s">
        <v>232</v>
      </c>
      <c r="P6951" t="s">
        <v>232</v>
      </c>
      <c r="Q6951" t="s">
        <v>232</v>
      </c>
      <c r="R6951" t="s">
        <v>232</v>
      </c>
      <c r="S6951" t="s">
        <v>232</v>
      </c>
      <c r="T6951" t="s">
        <v>232</v>
      </c>
      <c r="U6951" t="s">
        <v>232</v>
      </c>
      <c r="V6951" t="s">
        <v>232</v>
      </c>
      <c r="W6951">
        <v>22.687000000000001</v>
      </c>
      <c r="X6951">
        <v>19.465</v>
      </c>
      <c r="Y6951">
        <v>8.9610000000000003</v>
      </c>
      <c r="Z6951">
        <v>9.1590000000000007</v>
      </c>
      <c r="AA6951">
        <v>8.7330000000000005</v>
      </c>
      <c r="AB6951">
        <v>6.4569999999999999</v>
      </c>
      <c r="AC6951">
        <v>7.9880000000000004</v>
      </c>
      <c r="AD6951">
        <v>8.9039999999999999</v>
      </c>
      <c r="AE6951">
        <v>7.0439999999999996</v>
      </c>
      <c r="AF6951">
        <v>7.1680000000000001</v>
      </c>
      <c r="AG6951">
        <v>4.6050000000000004</v>
      </c>
      <c r="AH6951">
        <v>3.1949999999999998</v>
      </c>
      <c r="AI6951">
        <v>2.2669999999999999</v>
      </c>
      <c r="AJ6951">
        <v>2.786</v>
      </c>
      <c r="AK6951">
        <v>5.6790000000000003</v>
      </c>
      <c r="AL6951">
        <v>2.0739999999999998</v>
      </c>
      <c r="AM6951">
        <v>1.77</v>
      </c>
      <c r="AN6951">
        <v>1.857</v>
      </c>
      <c r="AO6951">
        <v>2.0019999999999998</v>
      </c>
      <c r="AP6951">
        <v>2.6760000000000002</v>
      </c>
      <c r="AQ6951">
        <v>0.67400000000000004</v>
      </c>
      <c r="AR6951">
        <v>0.14000000000000001</v>
      </c>
      <c r="AS6951">
        <v>-0.44900000000000001</v>
      </c>
      <c r="AT6951">
        <v>0.51100000000000001</v>
      </c>
      <c r="AU6951">
        <v>1.7450000000000001</v>
      </c>
      <c r="AV6951">
        <v>1.421</v>
      </c>
      <c r="AW6951">
        <v>1.34</v>
      </c>
      <c r="AX6951">
        <v>1.94</v>
      </c>
      <c r="AY6951">
        <v>2</v>
      </c>
      <c r="AZ6951">
        <v>2</v>
      </c>
      <c r="BA6951">
        <v>2</v>
      </c>
      <c r="BB6951">
        <v>2</v>
      </c>
      <c r="BC6951">
        <v>2018</v>
      </c>
    </row>
    <row r="6952" spans="1:55" x14ac:dyDescent="0.25">
      <c r="A6952">
        <v>961</v>
      </c>
      <c r="B6952" t="s">
        <v>1651</v>
      </c>
      <c r="C6952" t="s">
        <v>299</v>
      </c>
      <c r="D6952" t="s">
        <v>1652</v>
      </c>
      <c r="E6952" t="s">
        <v>300</v>
      </c>
      <c r="G6952" t="s">
        <v>274</v>
      </c>
    </row>
    <row r="6953" spans="1:55" x14ac:dyDescent="0.25">
      <c r="A6953">
        <v>961</v>
      </c>
      <c r="B6953" t="s">
        <v>1651</v>
      </c>
      <c r="C6953" t="s">
        <v>301</v>
      </c>
      <c r="D6953" t="s">
        <v>1652</v>
      </c>
      <c r="E6953" t="s">
        <v>302</v>
      </c>
      <c r="F6953" t="s">
        <v>303</v>
      </c>
      <c r="G6953" t="s">
        <v>235</v>
      </c>
      <c r="I6953" t="s">
        <v>1655</v>
      </c>
      <c r="J6953" t="s">
        <v>232</v>
      </c>
      <c r="K6953" t="s">
        <v>232</v>
      </c>
      <c r="L6953" t="s">
        <v>232</v>
      </c>
      <c r="M6953" t="s">
        <v>232</v>
      </c>
      <c r="N6953" t="s">
        <v>232</v>
      </c>
      <c r="O6953" t="s">
        <v>232</v>
      </c>
      <c r="P6953" t="s">
        <v>232</v>
      </c>
      <c r="Q6953" t="s">
        <v>232</v>
      </c>
      <c r="R6953" t="s">
        <v>232</v>
      </c>
      <c r="S6953" t="s">
        <v>232</v>
      </c>
      <c r="T6953" t="s">
        <v>232</v>
      </c>
      <c r="U6953" t="s">
        <v>232</v>
      </c>
      <c r="V6953" t="s">
        <v>232</v>
      </c>
      <c r="W6953">
        <v>16.8</v>
      </c>
      <c r="X6953">
        <v>12.8</v>
      </c>
      <c r="Y6953">
        <v>10.8</v>
      </c>
      <c r="Z6953">
        <v>2.0539999999999998</v>
      </c>
      <c r="AA6953">
        <v>11.69</v>
      </c>
      <c r="AB6953">
        <v>10.058999999999999</v>
      </c>
      <c r="AC6953">
        <v>8.4090000000000007</v>
      </c>
      <c r="AD6953">
        <v>6.62</v>
      </c>
      <c r="AE6953">
        <v>3.6230000000000002</v>
      </c>
      <c r="AF6953">
        <v>5.6260000000000003</v>
      </c>
      <c r="AG6953">
        <v>6.4649999999999999</v>
      </c>
      <c r="AH6953">
        <v>13.968</v>
      </c>
      <c r="AI6953">
        <v>7.3369999999999997</v>
      </c>
      <c r="AJ6953">
        <v>12.388999999999999</v>
      </c>
      <c r="AK6953">
        <v>16.760000000000002</v>
      </c>
      <c r="AL6953">
        <v>3.8490000000000002</v>
      </c>
      <c r="AM6953">
        <v>-18.841999999999999</v>
      </c>
      <c r="AN6953">
        <v>6.8369999999999997</v>
      </c>
      <c r="AO6953">
        <v>4.9969999999999999</v>
      </c>
      <c r="AP6953">
        <v>-3.7050000000000001</v>
      </c>
      <c r="AQ6953">
        <v>2.0590000000000002</v>
      </c>
      <c r="AR6953">
        <v>4.1360000000000001</v>
      </c>
      <c r="AS6953">
        <v>4.7210000000000001</v>
      </c>
      <c r="AT6953">
        <v>6.5890000000000004</v>
      </c>
      <c r="AU6953">
        <v>10.276</v>
      </c>
      <c r="AV6953">
        <v>9.4350000000000005</v>
      </c>
      <c r="AW6953">
        <v>7.94</v>
      </c>
      <c r="AX6953">
        <v>6.42</v>
      </c>
      <c r="AY6953">
        <v>5.907</v>
      </c>
      <c r="AZ6953">
        <v>5.6859999999999999</v>
      </c>
      <c r="BA6953">
        <v>5.4880000000000004</v>
      </c>
      <c r="BB6953">
        <v>5.1559999999999997</v>
      </c>
      <c r="BC6953">
        <v>2017</v>
      </c>
    </row>
    <row r="6954" spans="1:55" x14ac:dyDescent="0.25">
      <c r="A6954">
        <v>961</v>
      </c>
      <c r="B6954" t="s">
        <v>1651</v>
      </c>
      <c r="C6954" t="s">
        <v>305</v>
      </c>
      <c r="D6954" t="s">
        <v>1652</v>
      </c>
      <c r="E6954" t="s">
        <v>306</v>
      </c>
      <c r="F6954" t="s">
        <v>307</v>
      </c>
      <c r="G6954" t="s">
        <v>235</v>
      </c>
      <c r="I6954" t="s">
        <v>1655</v>
      </c>
      <c r="J6954" t="s">
        <v>232</v>
      </c>
      <c r="K6954" t="s">
        <v>232</v>
      </c>
      <c r="L6954" t="s">
        <v>232</v>
      </c>
      <c r="M6954" t="s">
        <v>232</v>
      </c>
      <c r="N6954" t="s">
        <v>232</v>
      </c>
      <c r="O6954" t="s">
        <v>232</v>
      </c>
      <c r="P6954" t="s">
        <v>232</v>
      </c>
      <c r="Q6954" t="s">
        <v>232</v>
      </c>
      <c r="R6954" t="s">
        <v>232</v>
      </c>
      <c r="S6954" t="s">
        <v>232</v>
      </c>
      <c r="T6954" t="s">
        <v>232</v>
      </c>
      <c r="U6954" t="s">
        <v>232</v>
      </c>
      <c r="V6954" t="s">
        <v>232</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11.061999999999999</v>
      </c>
      <c r="AV6954">
        <v>10.01</v>
      </c>
      <c r="AW6954">
        <v>8.4410000000000007</v>
      </c>
      <c r="AX6954">
        <v>6.8109999999999999</v>
      </c>
      <c r="AY6954">
        <v>6.2569999999999997</v>
      </c>
      <c r="AZ6954">
        <v>6.0140000000000002</v>
      </c>
      <c r="BA6954">
        <v>5.7969999999999997</v>
      </c>
      <c r="BB6954">
        <v>5.44</v>
      </c>
      <c r="BC6954">
        <v>2017</v>
      </c>
    </row>
    <row r="6955" spans="1:55" x14ac:dyDescent="0.25">
      <c r="A6955">
        <v>961</v>
      </c>
      <c r="B6955" t="s">
        <v>1651</v>
      </c>
      <c r="C6955" t="s">
        <v>308</v>
      </c>
      <c r="D6955" t="s">
        <v>1652</v>
      </c>
      <c r="E6955" t="s">
        <v>309</v>
      </c>
      <c r="F6955" t="s">
        <v>310</v>
      </c>
      <c r="G6955" t="s">
        <v>235</v>
      </c>
      <c r="I6955" t="s">
        <v>1655</v>
      </c>
      <c r="J6955" t="s">
        <v>232</v>
      </c>
      <c r="K6955" t="s">
        <v>232</v>
      </c>
      <c r="L6955" t="s">
        <v>232</v>
      </c>
      <c r="M6955" t="s">
        <v>232</v>
      </c>
      <c r="N6955" t="s">
        <v>232</v>
      </c>
      <c r="O6955" t="s">
        <v>232</v>
      </c>
      <c r="P6955" t="s">
        <v>232</v>
      </c>
      <c r="Q6955" t="s">
        <v>232</v>
      </c>
      <c r="R6955" t="s">
        <v>232</v>
      </c>
      <c r="S6955" t="s">
        <v>232</v>
      </c>
      <c r="T6955" t="s">
        <v>232</v>
      </c>
      <c r="U6955" t="s">
        <v>232</v>
      </c>
      <c r="V6955" t="s">
        <v>232</v>
      </c>
      <c r="W6955">
        <v>1</v>
      </c>
      <c r="X6955">
        <v>12.8</v>
      </c>
      <c r="Y6955">
        <v>0.9</v>
      </c>
      <c r="Z6955">
        <v>2.7450000000000001</v>
      </c>
      <c r="AA6955">
        <v>11.634</v>
      </c>
      <c r="AB6955">
        <v>7.8230000000000004</v>
      </c>
      <c r="AC6955">
        <v>2.004</v>
      </c>
      <c r="AD6955">
        <v>12.593</v>
      </c>
      <c r="AE6955">
        <v>7.1820000000000004</v>
      </c>
      <c r="AF6955">
        <v>7.782</v>
      </c>
      <c r="AG6955">
        <v>3.161</v>
      </c>
      <c r="AH6955">
        <v>13.042999999999999</v>
      </c>
      <c r="AI6955">
        <v>11.364000000000001</v>
      </c>
      <c r="AJ6955">
        <v>14.122999999999999</v>
      </c>
      <c r="AK6955">
        <v>13.609</v>
      </c>
      <c r="AL6955">
        <v>4.1669999999999998</v>
      </c>
      <c r="AM6955">
        <v>-16.587</v>
      </c>
      <c r="AN6955">
        <v>10.154999999999999</v>
      </c>
      <c r="AO6955">
        <v>6.8940000000000001</v>
      </c>
      <c r="AP6955">
        <v>0.58599999999999997</v>
      </c>
      <c r="AQ6955">
        <v>3.05</v>
      </c>
      <c r="AR6955">
        <v>5.6950000000000003</v>
      </c>
      <c r="AS6955">
        <v>5.0069999999999997</v>
      </c>
      <c r="AT6955">
        <v>6.4429999999999996</v>
      </c>
      <c r="AU6955">
        <v>10.747999999999999</v>
      </c>
      <c r="AV6955">
        <v>8.6379999999999999</v>
      </c>
      <c r="AW6955">
        <v>5.194</v>
      </c>
      <c r="AX6955">
        <v>4.8879999999999999</v>
      </c>
      <c r="AY6955">
        <v>5.0279999999999996</v>
      </c>
      <c r="AZ6955">
        <v>4.8079999999999998</v>
      </c>
      <c r="BA6955">
        <v>4.2640000000000002</v>
      </c>
      <c r="BB6955">
        <v>3.8820000000000001</v>
      </c>
      <c r="BC6955">
        <v>2017</v>
      </c>
    </row>
    <row r="6956" spans="1:55" x14ac:dyDescent="0.25">
      <c r="A6956">
        <v>961</v>
      </c>
      <c r="B6956" t="s">
        <v>1651</v>
      </c>
      <c r="C6956" t="s">
        <v>311</v>
      </c>
      <c r="D6956" t="s">
        <v>1652</v>
      </c>
      <c r="E6956" t="s">
        <v>312</v>
      </c>
      <c r="F6956" t="s">
        <v>313</v>
      </c>
      <c r="G6956" t="s">
        <v>235</v>
      </c>
      <c r="I6956" t="s">
        <v>1655</v>
      </c>
      <c r="J6956" t="s">
        <v>232</v>
      </c>
      <c r="K6956" t="s">
        <v>232</v>
      </c>
      <c r="L6956" t="s">
        <v>232</v>
      </c>
      <c r="M6956" t="s">
        <v>232</v>
      </c>
      <c r="N6956" t="s">
        <v>232</v>
      </c>
      <c r="O6956" t="s">
        <v>232</v>
      </c>
      <c r="P6956" t="s">
        <v>232</v>
      </c>
      <c r="Q6956" t="s">
        <v>232</v>
      </c>
      <c r="R6956" t="s">
        <v>232</v>
      </c>
      <c r="S6956" t="s">
        <v>232</v>
      </c>
      <c r="T6956" t="s">
        <v>232</v>
      </c>
      <c r="U6956" t="s">
        <v>232</v>
      </c>
      <c r="V6956" t="s">
        <v>232</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10.952999999999999</v>
      </c>
      <c r="AV6956">
        <v>9.89</v>
      </c>
      <c r="AW6956">
        <v>5.2889999999999997</v>
      </c>
      <c r="AX6956">
        <v>4.9960000000000004</v>
      </c>
      <c r="AY6956">
        <v>5.1260000000000003</v>
      </c>
      <c r="AZ6956">
        <v>4.8570000000000002</v>
      </c>
      <c r="BA6956">
        <v>4.3710000000000004</v>
      </c>
      <c r="BB6956">
        <v>4.5890000000000004</v>
      </c>
      <c r="BC6956">
        <v>2017</v>
      </c>
    </row>
    <row r="6957" spans="1:55" x14ac:dyDescent="0.25">
      <c r="A6957">
        <v>961</v>
      </c>
      <c r="B6957" t="s">
        <v>1651</v>
      </c>
      <c r="C6957" t="s">
        <v>314</v>
      </c>
      <c r="D6957" t="s">
        <v>1652</v>
      </c>
      <c r="E6957" t="s">
        <v>315</v>
      </c>
      <c r="F6957" t="s">
        <v>316</v>
      </c>
      <c r="G6957" t="s">
        <v>317</v>
      </c>
      <c r="I6957" t="s">
        <v>1062</v>
      </c>
      <c r="J6957" t="s">
        <v>232</v>
      </c>
      <c r="K6957" t="s">
        <v>232</v>
      </c>
      <c r="L6957" t="s">
        <v>232</v>
      </c>
      <c r="M6957" t="s">
        <v>232</v>
      </c>
      <c r="N6957" t="s">
        <v>232</v>
      </c>
      <c r="O6957" t="s">
        <v>232</v>
      </c>
      <c r="P6957" t="s">
        <v>232</v>
      </c>
      <c r="Q6957" t="s">
        <v>232</v>
      </c>
      <c r="R6957" t="s">
        <v>232</v>
      </c>
      <c r="S6957" t="s">
        <v>232</v>
      </c>
      <c r="T6957" t="s">
        <v>232</v>
      </c>
      <c r="U6957" t="s">
        <v>232</v>
      </c>
      <c r="V6957">
        <v>7.8360000000000003</v>
      </c>
      <c r="W6957">
        <v>8.5909999999999993</v>
      </c>
      <c r="X6957">
        <v>8.4969999999999999</v>
      </c>
      <c r="Y6957">
        <v>7</v>
      </c>
      <c r="Z6957">
        <v>6.8920000000000003</v>
      </c>
      <c r="AA6957">
        <v>6.9169999999999998</v>
      </c>
      <c r="AB6957">
        <v>7.367</v>
      </c>
      <c r="AC6957">
        <v>7.4080000000000004</v>
      </c>
      <c r="AD6957">
        <v>6.742</v>
      </c>
      <c r="AE6957">
        <v>6.1920000000000002</v>
      </c>
      <c r="AF6957">
        <v>6.3419999999999996</v>
      </c>
      <c r="AG6957">
        <v>6.7</v>
      </c>
      <c r="AH6957">
        <v>6.3419999999999996</v>
      </c>
      <c r="AI6957">
        <v>6.5419999999999998</v>
      </c>
      <c r="AJ6957">
        <v>5.992</v>
      </c>
      <c r="AK6957">
        <v>4.8579999999999997</v>
      </c>
      <c r="AL6957">
        <v>4.3920000000000003</v>
      </c>
      <c r="AM6957">
        <v>5.8920000000000003</v>
      </c>
      <c r="AN6957">
        <v>7.2750000000000004</v>
      </c>
      <c r="AO6957">
        <v>8.2080000000000002</v>
      </c>
      <c r="AP6957">
        <v>8.8919999999999995</v>
      </c>
      <c r="AQ6957">
        <v>10.141999999999999</v>
      </c>
      <c r="AR6957">
        <v>9.7420000000000009</v>
      </c>
      <c r="AS6957">
        <v>9</v>
      </c>
      <c r="AT6957">
        <v>8.0079999999999991</v>
      </c>
      <c r="AU6957">
        <v>6.6</v>
      </c>
      <c r="AV6957">
        <v>5.327</v>
      </c>
      <c r="AW6957">
        <v>4.8120000000000003</v>
      </c>
      <c r="AX6957">
        <v>4.9059999999999997</v>
      </c>
      <c r="AY6957">
        <v>4.9530000000000003</v>
      </c>
      <c r="AZ6957">
        <v>5.0469999999999997</v>
      </c>
      <c r="BA6957">
        <v>5.0940000000000003</v>
      </c>
      <c r="BB6957">
        <v>5.0940000000000003</v>
      </c>
      <c r="BC6957">
        <v>2017</v>
      </c>
    </row>
    <row r="6958" spans="1:55" x14ac:dyDescent="0.25">
      <c r="A6958">
        <v>961</v>
      </c>
      <c r="B6958" t="s">
        <v>1651</v>
      </c>
      <c r="C6958" t="s">
        <v>318</v>
      </c>
      <c r="D6958" t="s">
        <v>1652</v>
      </c>
      <c r="E6958" t="s">
        <v>319</v>
      </c>
      <c r="F6958" t="s">
        <v>320</v>
      </c>
      <c r="G6958" t="s">
        <v>321</v>
      </c>
      <c r="H6958" t="s">
        <v>322</v>
      </c>
      <c r="I6958" t="s">
        <v>1062</v>
      </c>
      <c r="J6958" t="s">
        <v>232</v>
      </c>
      <c r="K6958" t="s">
        <v>232</v>
      </c>
      <c r="L6958" t="s">
        <v>232</v>
      </c>
      <c r="M6958" t="s">
        <v>232</v>
      </c>
      <c r="N6958" t="s">
        <v>232</v>
      </c>
      <c r="O6958" t="s">
        <v>232</v>
      </c>
      <c r="P6958" t="s">
        <v>232</v>
      </c>
      <c r="Q6958" t="s">
        <v>232</v>
      </c>
      <c r="R6958" t="s">
        <v>232</v>
      </c>
      <c r="S6958" t="s">
        <v>232</v>
      </c>
      <c r="T6958" t="s">
        <v>232</v>
      </c>
      <c r="U6958" t="s">
        <v>232</v>
      </c>
      <c r="V6958">
        <v>0.97</v>
      </c>
      <c r="W6958">
        <v>0.93600000000000005</v>
      </c>
      <c r="X6958">
        <v>0.92400000000000004</v>
      </c>
      <c r="Y6958">
        <v>0.92200000000000004</v>
      </c>
      <c r="Z6958">
        <v>0.90400000000000003</v>
      </c>
      <c r="AA6958">
        <v>0.88800000000000001</v>
      </c>
      <c r="AB6958">
        <v>0.88700000000000001</v>
      </c>
      <c r="AC6958">
        <v>0.9</v>
      </c>
      <c r="AD6958">
        <v>0.91400000000000003</v>
      </c>
      <c r="AE6958">
        <v>0.92</v>
      </c>
      <c r="AF6958">
        <v>0.93400000000000005</v>
      </c>
      <c r="AG6958">
        <v>0.93100000000000005</v>
      </c>
      <c r="AH6958">
        <v>0.93400000000000005</v>
      </c>
      <c r="AI6958">
        <v>0.92900000000000005</v>
      </c>
      <c r="AJ6958">
        <v>0.94399999999999995</v>
      </c>
      <c r="AK6958">
        <v>0.97599999999999998</v>
      </c>
      <c r="AL6958">
        <v>1.0009999999999999</v>
      </c>
      <c r="AM6958">
        <v>0.98299999999999998</v>
      </c>
      <c r="AN6958">
        <v>0.96199999999999997</v>
      </c>
      <c r="AO6958">
        <v>0.94599999999999995</v>
      </c>
      <c r="AP6958">
        <v>0.93700000000000006</v>
      </c>
      <c r="AQ6958">
        <v>0.92700000000000005</v>
      </c>
      <c r="AR6958">
        <v>0.93</v>
      </c>
      <c r="AS6958">
        <v>0.94299999999999995</v>
      </c>
      <c r="AT6958">
        <v>0.96</v>
      </c>
      <c r="AU6958">
        <v>0.98799999999999999</v>
      </c>
      <c r="AV6958">
        <v>1.01</v>
      </c>
      <c r="AW6958">
        <v>1.0249999999999999</v>
      </c>
      <c r="AX6958">
        <v>1.0349999999999999</v>
      </c>
      <c r="AY6958" t="s">
        <v>232</v>
      </c>
      <c r="AZ6958" t="s">
        <v>232</v>
      </c>
      <c r="BA6958" t="s">
        <v>232</v>
      </c>
      <c r="BB6958" t="s">
        <v>232</v>
      </c>
      <c r="BC6958">
        <v>2017</v>
      </c>
    </row>
    <row r="6959" spans="1:55" x14ac:dyDescent="0.25">
      <c r="A6959">
        <v>961</v>
      </c>
      <c r="B6959" t="s">
        <v>1651</v>
      </c>
      <c r="C6959" t="s">
        <v>323</v>
      </c>
      <c r="D6959" t="s">
        <v>1652</v>
      </c>
      <c r="E6959" t="s">
        <v>324</v>
      </c>
      <c r="F6959" t="s">
        <v>325</v>
      </c>
      <c r="G6959" t="s">
        <v>321</v>
      </c>
      <c r="H6959" t="s">
        <v>322</v>
      </c>
      <c r="I6959" t="s">
        <v>862</v>
      </c>
      <c r="J6959" t="s">
        <v>232</v>
      </c>
      <c r="K6959" t="s">
        <v>232</v>
      </c>
      <c r="L6959" t="s">
        <v>232</v>
      </c>
      <c r="M6959" t="s">
        <v>232</v>
      </c>
      <c r="N6959" t="s">
        <v>232</v>
      </c>
      <c r="O6959" t="s">
        <v>232</v>
      </c>
      <c r="P6959" t="s">
        <v>232</v>
      </c>
      <c r="Q6959" t="s">
        <v>232</v>
      </c>
      <c r="R6959" t="s">
        <v>232</v>
      </c>
      <c r="S6959" t="s">
        <v>232</v>
      </c>
      <c r="T6959" t="s">
        <v>232</v>
      </c>
      <c r="U6959" t="s">
        <v>232</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2.0680000000000001</v>
      </c>
      <c r="AW6959">
        <v>2.069</v>
      </c>
      <c r="AX6959">
        <v>2.0710000000000002</v>
      </c>
      <c r="AY6959">
        <v>2.073</v>
      </c>
      <c r="AZ6959">
        <v>2.0739999999999998</v>
      </c>
      <c r="BA6959">
        <v>2.0760000000000001</v>
      </c>
      <c r="BB6959">
        <v>2.0779999999999998</v>
      </c>
      <c r="BC6959">
        <v>2017</v>
      </c>
    </row>
    <row r="6960" spans="1:55" x14ac:dyDescent="0.25">
      <c r="A6960">
        <v>961</v>
      </c>
      <c r="B6960" t="s">
        <v>1651</v>
      </c>
      <c r="C6960" t="s">
        <v>327</v>
      </c>
      <c r="D6960" t="s">
        <v>1652</v>
      </c>
      <c r="E6960" t="s">
        <v>328</v>
      </c>
      <c r="F6960" t="s">
        <v>329</v>
      </c>
      <c r="G6960" t="s">
        <v>229</v>
      </c>
      <c r="H6960" t="s">
        <v>230</v>
      </c>
      <c r="I6960" t="s">
        <v>1656</v>
      </c>
      <c r="J6960" t="s">
        <v>232</v>
      </c>
      <c r="K6960" t="s">
        <v>232</v>
      </c>
      <c r="L6960" t="s">
        <v>232</v>
      </c>
      <c r="M6960" t="s">
        <v>232</v>
      </c>
      <c r="N6960" t="s">
        <v>232</v>
      </c>
      <c r="O6960" t="s">
        <v>232</v>
      </c>
      <c r="P6960" t="s">
        <v>232</v>
      </c>
      <c r="Q6960" t="s">
        <v>232</v>
      </c>
      <c r="R6960" t="s">
        <v>232</v>
      </c>
      <c r="S6960" t="s">
        <v>232</v>
      </c>
      <c r="T6960" t="s">
        <v>232</v>
      </c>
      <c r="U6960" t="s">
        <v>232</v>
      </c>
      <c r="V6960" t="s">
        <v>232</v>
      </c>
      <c r="W6960" t="s">
        <v>232</v>
      </c>
      <c r="X6960" t="s">
        <v>232</v>
      </c>
      <c r="Y6960">
        <v>4.1769999999999996</v>
      </c>
      <c r="Z6960">
        <v>4.74</v>
      </c>
      <c r="AA6960">
        <v>5.3</v>
      </c>
      <c r="AB6960">
        <v>6.0529999999999999</v>
      </c>
      <c r="AC6960">
        <v>6.8769999999999998</v>
      </c>
      <c r="AD6960">
        <v>7.484</v>
      </c>
      <c r="AE6960">
        <v>8.5470000000000006</v>
      </c>
      <c r="AF6960">
        <v>9.3970000000000002</v>
      </c>
      <c r="AG6960">
        <v>10.337999999999999</v>
      </c>
      <c r="AH6960">
        <v>11.196</v>
      </c>
      <c r="AI6960">
        <v>11.976000000000001</v>
      </c>
      <c r="AJ6960">
        <v>12.959</v>
      </c>
      <c r="AK6960">
        <v>14.006</v>
      </c>
      <c r="AL6960">
        <v>15.339</v>
      </c>
      <c r="AM6960">
        <v>14.407999999999999</v>
      </c>
      <c r="AN6960">
        <v>14.794</v>
      </c>
      <c r="AO6960">
        <v>14.981999999999999</v>
      </c>
      <c r="AP6960">
        <v>14.999000000000001</v>
      </c>
      <c r="AQ6960">
        <v>14.728</v>
      </c>
      <c r="AR6960">
        <v>15.494</v>
      </c>
      <c r="AS6960">
        <v>15.714</v>
      </c>
      <c r="AT6960">
        <v>15.842000000000001</v>
      </c>
      <c r="AU6960">
        <v>16.803000000000001</v>
      </c>
      <c r="AV6960">
        <v>18.593</v>
      </c>
      <c r="AW6960">
        <v>19.381</v>
      </c>
      <c r="AX6960">
        <v>20.289000000000001</v>
      </c>
      <c r="AY6960">
        <v>21.367000000000001</v>
      </c>
      <c r="AZ6960">
        <v>22.434999999999999</v>
      </c>
      <c r="BA6960">
        <v>23.594999999999999</v>
      </c>
      <c r="BB6960">
        <v>24.68</v>
      </c>
      <c r="BC6960">
        <v>2017</v>
      </c>
    </row>
    <row r="6961" spans="1:55" x14ac:dyDescent="0.25">
      <c r="A6961">
        <v>961</v>
      </c>
      <c r="B6961" t="s">
        <v>1651</v>
      </c>
      <c r="C6961" t="s">
        <v>331</v>
      </c>
      <c r="D6961" t="s">
        <v>1652</v>
      </c>
      <c r="E6961" t="s">
        <v>328</v>
      </c>
      <c r="F6961" t="s">
        <v>329</v>
      </c>
      <c r="G6961" t="s">
        <v>282</v>
      </c>
      <c r="I6961" t="s">
        <v>332</v>
      </c>
      <c r="J6961" t="s">
        <v>232</v>
      </c>
      <c r="K6961" t="s">
        <v>232</v>
      </c>
      <c r="L6961" t="s">
        <v>232</v>
      </c>
      <c r="M6961" t="s">
        <v>232</v>
      </c>
      <c r="N6961" t="s">
        <v>232</v>
      </c>
      <c r="O6961" t="s">
        <v>232</v>
      </c>
      <c r="P6961" t="s">
        <v>232</v>
      </c>
      <c r="Q6961" t="s">
        <v>232</v>
      </c>
      <c r="R6961" t="s">
        <v>232</v>
      </c>
      <c r="S6961" t="s">
        <v>232</v>
      </c>
      <c r="T6961" t="s">
        <v>232</v>
      </c>
      <c r="U6961" t="s">
        <v>232</v>
      </c>
      <c r="V6961" t="s">
        <v>232</v>
      </c>
      <c r="W6961" t="s">
        <v>232</v>
      </c>
      <c r="X6961" t="s">
        <v>232</v>
      </c>
      <c r="Y6961">
        <v>39.695</v>
      </c>
      <c r="Z6961">
        <v>39.067</v>
      </c>
      <c r="AA6961">
        <v>38.33</v>
      </c>
      <c r="AB6961">
        <v>39.468000000000004</v>
      </c>
      <c r="AC6961">
        <v>39.959000000000003</v>
      </c>
      <c r="AD6961">
        <v>39.594999999999999</v>
      </c>
      <c r="AE6961">
        <v>40.417999999999999</v>
      </c>
      <c r="AF6961">
        <v>39.781999999999996</v>
      </c>
      <c r="AG6961">
        <v>40.277000000000001</v>
      </c>
      <c r="AH6961">
        <v>40.459000000000003</v>
      </c>
      <c r="AI6961">
        <v>40.976999999999997</v>
      </c>
      <c r="AJ6961">
        <v>41.066000000000003</v>
      </c>
      <c r="AK6961">
        <v>39.844000000000001</v>
      </c>
      <c r="AL6961">
        <v>40.417999999999999</v>
      </c>
      <c r="AM6961">
        <v>39.838000000000001</v>
      </c>
      <c r="AN6961">
        <v>40.808</v>
      </c>
      <c r="AO6961">
        <v>40.606000000000002</v>
      </c>
      <c r="AP6961">
        <v>41.576000000000001</v>
      </c>
      <c r="AQ6961">
        <v>40.642000000000003</v>
      </c>
      <c r="AR6961">
        <v>41.204000000000001</v>
      </c>
      <c r="AS6961">
        <v>40.433999999999997</v>
      </c>
      <c r="AT6961">
        <v>39.255000000000003</v>
      </c>
      <c r="AU6961">
        <v>39.076999999999998</v>
      </c>
      <c r="AV6961">
        <v>40.497</v>
      </c>
      <c r="AW6961">
        <v>40.231999999999999</v>
      </c>
      <c r="AX6961">
        <v>40.287999999999997</v>
      </c>
      <c r="AY6961">
        <v>40.584000000000003</v>
      </c>
      <c r="AZ6961">
        <v>40.887</v>
      </c>
      <c r="BA6961">
        <v>41.298000000000002</v>
      </c>
      <c r="BB6961">
        <v>41.511000000000003</v>
      </c>
      <c r="BC6961">
        <v>2017</v>
      </c>
    </row>
    <row r="6962" spans="1:55" x14ac:dyDescent="0.25">
      <c r="A6962">
        <v>961</v>
      </c>
      <c r="B6962" t="s">
        <v>1651</v>
      </c>
      <c r="C6962" t="s">
        <v>333</v>
      </c>
      <c r="D6962" t="s">
        <v>1652</v>
      </c>
      <c r="E6962" t="s">
        <v>334</v>
      </c>
      <c r="F6962" t="s">
        <v>335</v>
      </c>
      <c r="G6962" t="s">
        <v>229</v>
      </c>
      <c r="H6962" t="s">
        <v>230</v>
      </c>
      <c r="I6962" t="s">
        <v>1656</v>
      </c>
      <c r="J6962" t="s">
        <v>232</v>
      </c>
      <c r="K6962" t="s">
        <v>232</v>
      </c>
      <c r="L6962" t="s">
        <v>232</v>
      </c>
      <c r="M6962" t="s">
        <v>232</v>
      </c>
      <c r="N6962" t="s">
        <v>232</v>
      </c>
      <c r="O6962" t="s">
        <v>232</v>
      </c>
      <c r="P6962" t="s">
        <v>232</v>
      </c>
      <c r="Q6962" t="s">
        <v>232</v>
      </c>
      <c r="R6962" t="s">
        <v>232</v>
      </c>
      <c r="S6962" t="s">
        <v>232</v>
      </c>
      <c r="T6962" t="s">
        <v>232</v>
      </c>
      <c r="U6962" t="s">
        <v>232</v>
      </c>
      <c r="V6962" t="s">
        <v>232</v>
      </c>
      <c r="W6962" t="s">
        <v>232</v>
      </c>
      <c r="X6962" t="s">
        <v>232</v>
      </c>
      <c r="Y6962">
        <v>4.173</v>
      </c>
      <c r="Z6962">
        <v>4.7050000000000001</v>
      </c>
      <c r="AA6962">
        <v>5.4420000000000002</v>
      </c>
      <c r="AB6962">
        <v>6.16</v>
      </c>
      <c r="AC6962">
        <v>6.9740000000000002</v>
      </c>
      <c r="AD6962">
        <v>7.7130000000000001</v>
      </c>
      <c r="AE6962">
        <v>8.8109999999999999</v>
      </c>
      <c r="AF6962">
        <v>9.7330000000000005</v>
      </c>
      <c r="AG6962">
        <v>10.666</v>
      </c>
      <c r="AH6962">
        <v>11.552</v>
      </c>
      <c r="AI6962">
        <v>12.276</v>
      </c>
      <c r="AJ6962">
        <v>13.209</v>
      </c>
      <c r="AK6962">
        <v>13.914999999999999</v>
      </c>
      <c r="AL6962">
        <v>15.442</v>
      </c>
      <c r="AM6962">
        <v>16.367999999999999</v>
      </c>
      <c r="AN6962">
        <v>16.693000000000001</v>
      </c>
      <c r="AO6962">
        <v>17.010999999999999</v>
      </c>
      <c r="AP6962">
        <v>16.13</v>
      </c>
      <c r="AQ6962">
        <v>19.716000000000001</v>
      </c>
      <c r="AR6962">
        <v>17.664000000000001</v>
      </c>
      <c r="AS6962">
        <v>17.003</v>
      </c>
      <c r="AT6962">
        <v>16.542999999999999</v>
      </c>
      <c r="AU6962">
        <v>17.102</v>
      </c>
      <c r="AV6962">
        <v>18.067</v>
      </c>
      <c r="AW6962">
        <v>19.138000000000002</v>
      </c>
      <c r="AX6962">
        <v>20.198</v>
      </c>
      <c r="AY6962">
        <v>21.167000000000002</v>
      </c>
      <c r="AZ6962">
        <v>22.172999999999998</v>
      </c>
      <c r="BA6962">
        <v>23.233000000000001</v>
      </c>
      <c r="BB6962">
        <v>24.274000000000001</v>
      </c>
      <c r="BC6962">
        <v>2017</v>
      </c>
    </row>
    <row r="6963" spans="1:55" x14ac:dyDescent="0.25">
      <c r="A6963">
        <v>961</v>
      </c>
      <c r="B6963" t="s">
        <v>1651</v>
      </c>
      <c r="C6963" t="s">
        <v>336</v>
      </c>
      <c r="D6963" t="s">
        <v>1652</v>
      </c>
      <c r="E6963" t="s">
        <v>334</v>
      </c>
      <c r="F6963" t="s">
        <v>335</v>
      </c>
      <c r="G6963" t="s">
        <v>282</v>
      </c>
      <c r="I6963" t="s">
        <v>337</v>
      </c>
      <c r="J6963" t="s">
        <v>232</v>
      </c>
      <c r="K6963" t="s">
        <v>232</v>
      </c>
      <c r="L6963" t="s">
        <v>232</v>
      </c>
      <c r="M6963" t="s">
        <v>232</v>
      </c>
      <c r="N6963" t="s">
        <v>232</v>
      </c>
      <c r="O6963" t="s">
        <v>232</v>
      </c>
      <c r="P6963" t="s">
        <v>232</v>
      </c>
      <c r="Q6963" t="s">
        <v>232</v>
      </c>
      <c r="R6963" t="s">
        <v>232</v>
      </c>
      <c r="S6963" t="s">
        <v>232</v>
      </c>
      <c r="T6963" t="s">
        <v>232</v>
      </c>
      <c r="U6963" t="s">
        <v>232</v>
      </c>
      <c r="V6963" t="s">
        <v>232</v>
      </c>
      <c r="W6963" t="s">
        <v>232</v>
      </c>
      <c r="X6963" t="s">
        <v>232</v>
      </c>
      <c r="Y6963">
        <v>39.658999999999999</v>
      </c>
      <c r="Z6963">
        <v>38.783999999999999</v>
      </c>
      <c r="AA6963">
        <v>39.357999999999997</v>
      </c>
      <c r="AB6963">
        <v>40.164000000000001</v>
      </c>
      <c r="AC6963">
        <v>40.524000000000001</v>
      </c>
      <c r="AD6963">
        <v>40.802999999999997</v>
      </c>
      <c r="AE6963">
        <v>41.664999999999999</v>
      </c>
      <c r="AF6963">
        <v>41.201999999999998</v>
      </c>
      <c r="AG6963">
        <v>41.552999999999997</v>
      </c>
      <c r="AH6963">
        <v>41.747</v>
      </c>
      <c r="AI6963">
        <v>42.002000000000002</v>
      </c>
      <c r="AJ6963">
        <v>41.859000000000002</v>
      </c>
      <c r="AK6963">
        <v>39.585999999999999</v>
      </c>
      <c r="AL6963">
        <v>40.688000000000002</v>
      </c>
      <c r="AM6963">
        <v>45.258000000000003</v>
      </c>
      <c r="AN6963">
        <v>46.045999999999999</v>
      </c>
      <c r="AO6963">
        <v>46.106000000000002</v>
      </c>
      <c r="AP6963">
        <v>44.712000000000003</v>
      </c>
      <c r="AQ6963">
        <v>54.405999999999999</v>
      </c>
      <c r="AR6963">
        <v>46.973999999999997</v>
      </c>
      <c r="AS6963">
        <v>43.75</v>
      </c>
      <c r="AT6963">
        <v>40.991</v>
      </c>
      <c r="AU6963">
        <v>39.771999999999998</v>
      </c>
      <c r="AV6963">
        <v>39.350999999999999</v>
      </c>
      <c r="AW6963">
        <v>39.726999999999997</v>
      </c>
      <c r="AX6963">
        <v>40.106000000000002</v>
      </c>
      <c r="AY6963">
        <v>40.204000000000001</v>
      </c>
      <c r="AZ6963">
        <v>40.409999999999997</v>
      </c>
      <c r="BA6963">
        <v>40.664999999999999</v>
      </c>
      <c r="BB6963">
        <v>40.828000000000003</v>
      </c>
      <c r="BC6963">
        <v>2017</v>
      </c>
    </row>
    <row r="6964" spans="1:55" x14ac:dyDescent="0.25">
      <c r="A6964">
        <v>961</v>
      </c>
      <c r="B6964" t="s">
        <v>1651</v>
      </c>
      <c r="C6964" t="s">
        <v>338</v>
      </c>
      <c r="D6964" t="s">
        <v>1652</v>
      </c>
      <c r="E6964" t="s">
        <v>339</v>
      </c>
      <c r="F6964" t="s">
        <v>340</v>
      </c>
      <c r="G6964" t="s">
        <v>229</v>
      </c>
      <c r="H6964" t="s">
        <v>230</v>
      </c>
      <c r="I6964" t="s">
        <v>1656</v>
      </c>
      <c r="J6964" t="s">
        <v>232</v>
      </c>
      <c r="K6964" t="s">
        <v>232</v>
      </c>
      <c r="L6964" t="s">
        <v>232</v>
      </c>
      <c r="M6964" t="s">
        <v>232</v>
      </c>
      <c r="N6964" t="s">
        <v>232</v>
      </c>
      <c r="O6964" t="s">
        <v>232</v>
      </c>
      <c r="P6964" t="s">
        <v>232</v>
      </c>
      <c r="Q6964" t="s">
        <v>232</v>
      </c>
      <c r="R6964" t="s">
        <v>232</v>
      </c>
      <c r="S6964" t="s">
        <v>232</v>
      </c>
      <c r="T6964" t="s">
        <v>232</v>
      </c>
      <c r="U6964" t="s">
        <v>232</v>
      </c>
      <c r="V6964" t="s">
        <v>232</v>
      </c>
      <c r="W6964" t="s">
        <v>232</v>
      </c>
      <c r="X6964" t="s">
        <v>232</v>
      </c>
      <c r="Y6964">
        <v>4.0000000000000001E-3</v>
      </c>
      <c r="Z6964">
        <v>3.4000000000000002E-2</v>
      </c>
      <c r="AA6964">
        <v>-0.14199999999999999</v>
      </c>
      <c r="AB6964">
        <v>-0.107</v>
      </c>
      <c r="AC6964">
        <v>-9.7000000000000003E-2</v>
      </c>
      <c r="AD6964">
        <v>-0.22800000000000001</v>
      </c>
      <c r="AE6964">
        <v>-0.26400000000000001</v>
      </c>
      <c r="AF6964">
        <v>-0.33600000000000002</v>
      </c>
      <c r="AG6964">
        <v>-0.32700000000000001</v>
      </c>
      <c r="AH6964">
        <v>-0.35599999999999998</v>
      </c>
      <c r="AI6964">
        <v>-0.3</v>
      </c>
      <c r="AJ6964">
        <v>-0.25</v>
      </c>
      <c r="AK6964">
        <v>9.0999999999999998E-2</v>
      </c>
      <c r="AL6964">
        <v>-0.10299999999999999</v>
      </c>
      <c r="AM6964">
        <v>-1.96</v>
      </c>
      <c r="AN6964">
        <v>-1.899</v>
      </c>
      <c r="AO6964">
        <v>-2.0289999999999999</v>
      </c>
      <c r="AP6964">
        <v>-1.131</v>
      </c>
      <c r="AQ6964">
        <v>-4.9880000000000004</v>
      </c>
      <c r="AR6964">
        <v>-2.17</v>
      </c>
      <c r="AS6964">
        <v>-1.2889999999999999</v>
      </c>
      <c r="AT6964">
        <v>-0.70099999999999996</v>
      </c>
      <c r="AU6964">
        <v>-0.29899999999999999</v>
      </c>
      <c r="AV6964">
        <v>0.52600000000000002</v>
      </c>
      <c r="AW6964">
        <v>0.24299999999999999</v>
      </c>
      <c r="AX6964">
        <v>9.1999999999999998E-2</v>
      </c>
      <c r="AY6964">
        <v>0.2</v>
      </c>
      <c r="AZ6964">
        <v>0.26200000000000001</v>
      </c>
      <c r="BA6964">
        <v>0.36199999999999999</v>
      </c>
      <c r="BB6964">
        <v>0.40600000000000003</v>
      </c>
      <c r="BC6964">
        <v>2017</v>
      </c>
    </row>
    <row r="6965" spans="1:55" x14ac:dyDescent="0.25">
      <c r="A6965">
        <v>961</v>
      </c>
      <c r="B6965" t="s">
        <v>1651</v>
      </c>
      <c r="C6965" t="s">
        <v>341</v>
      </c>
      <c r="D6965" t="s">
        <v>1652</v>
      </c>
      <c r="E6965" t="s">
        <v>339</v>
      </c>
      <c r="F6965" t="s">
        <v>340</v>
      </c>
      <c r="G6965" t="s">
        <v>282</v>
      </c>
      <c r="I6965" t="s">
        <v>342</v>
      </c>
      <c r="J6965" t="s">
        <v>232</v>
      </c>
      <c r="K6965" t="s">
        <v>232</v>
      </c>
      <c r="L6965" t="s">
        <v>232</v>
      </c>
      <c r="M6965" t="s">
        <v>232</v>
      </c>
      <c r="N6965" t="s">
        <v>232</v>
      </c>
      <c r="O6965" t="s">
        <v>232</v>
      </c>
      <c r="P6965" t="s">
        <v>232</v>
      </c>
      <c r="Q6965" t="s">
        <v>232</v>
      </c>
      <c r="R6965" t="s">
        <v>232</v>
      </c>
      <c r="S6965" t="s">
        <v>232</v>
      </c>
      <c r="T6965" t="s">
        <v>232</v>
      </c>
      <c r="U6965" t="s">
        <v>232</v>
      </c>
      <c r="V6965" t="s">
        <v>232</v>
      </c>
      <c r="W6965" t="s">
        <v>232</v>
      </c>
      <c r="X6965" t="s">
        <v>232</v>
      </c>
      <c r="Y6965">
        <v>3.5999999999999997E-2</v>
      </c>
      <c r="Z6965">
        <v>0.28299999999999997</v>
      </c>
      <c r="AA6965">
        <v>-1.0289999999999999</v>
      </c>
      <c r="AB6965">
        <v>-0.69599999999999995</v>
      </c>
      <c r="AC6965">
        <v>-0.56499999999999995</v>
      </c>
      <c r="AD6965">
        <v>-1.208</v>
      </c>
      <c r="AE6965">
        <v>-1.2470000000000001</v>
      </c>
      <c r="AF6965">
        <v>-1.421</v>
      </c>
      <c r="AG6965">
        <v>-1.276</v>
      </c>
      <c r="AH6965">
        <v>-1.2869999999999999</v>
      </c>
      <c r="AI6965">
        <v>-1.0249999999999999</v>
      </c>
      <c r="AJ6965">
        <v>-0.79200000000000004</v>
      </c>
      <c r="AK6965">
        <v>0.25800000000000001</v>
      </c>
      <c r="AL6965">
        <v>-0.27</v>
      </c>
      <c r="AM6965">
        <v>-5.42</v>
      </c>
      <c r="AN6965">
        <v>-5.2370000000000001</v>
      </c>
      <c r="AO6965">
        <v>-5.4989999999999997</v>
      </c>
      <c r="AP6965">
        <v>-3.1349999999999998</v>
      </c>
      <c r="AQ6965">
        <v>-13.763999999999999</v>
      </c>
      <c r="AR6965">
        <v>-5.77</v>
      </c>
      <c r="AS6965">
        <v>-3.3159999999999998</v>
      </c>
      <c r="AT6965">
        <v>-1.736</v>
      </c>
      <c r="AU6965">
        <v>-0.69499999999999995</v>
      </c>
      <c r="AV6965">
        <v>1.1459999999999999</v>
      </c>
      <c r="AW6965">
        <v>0.505</v>
      </c>
      <c r="AX6965">
        <v>0.182</v>
      </c>
      <c r="AY6965">
        <v>0.38</v>
      </c>
      <c r="AZ6965">
        <v>0.47799999999999998</v>
      </c>
      <c r="BA6965">
        <v>0.63300000000000001</v>
      </c>
      <c r="BB6965">
        <v>0.68200000000000005</v>
      </c>
      <c r="BC6965">
        <v>2017</v>
      </c>
    </row>
    <row r="6966" spans="1:55" x14ac:dyDescent="0.25">
      <c r="A6966">
        <v>961</v>
      </c>
      <c r="B6966" t="s">
        <v>1651</v>
      </c>
      <c r="C6966" t="s">
        <v>343</v>
      </c>
      <c r="D6966" t="s">
        <v>1652</v>
      </c>
      <c r="E6966" t="s">
        <v>344</v>
      </c>
      <c r="F6966" t="s">
        <v>345</v>
      </c>
      <c r="G6966" t="s">
        <v>229</v>
      </c>
      <c r="H6966" t="s">
        <v>230</v>
      </c>
      <c r="I6966" t="s">
        <v>1656</v>
      </c>
      <c r="J6966" t="s">
        <v>232</v>
      </c>
      <c r="K6966" t="s">
        <v>232</v>
      </c>
      <c r="L6966" t="s">
        <v>232</v>
      </c>
      <c r="M6966" t="s">
        <v>232</v>
      </c>
      <c r="N6966" t="s">
        <v>232</v>
      </c>
      <c r="O6966" t="s">
        <v>232</v>
      </c>
      <c r="P6966" t="s">
        <v>232</v>
      </c>
      <c r="Q6966" t="s">
        <v>232</v>
      </c>
      <c r="R6966" t="s">
        <v>232</v>
      </c>
      <c r="S6966" t="s">
        <v>232</v>
      </c>
      <c r="T6966" t="s">
        <v>232</v>
      </c>
      <c r="U6966" t="s">
        <v>232</v>
      </c>
      <c r="V6966" t="s">
        <v>232</v>
      </c>
      <c r="W6966" t="s">
        <v>232</v>
      </c>
      <c r="X6966" t="s">
        <v>232</v>
      </c>
      <c r="Y6966" t="s">
        <v>232</v>
      </c>
      <c r="Z6966">
        <v>8.1000000000000003E-2</v>
      </c>
      <c r="AA6966">
        <v>-0.13900000000000001</v>
      </c>
      <c r="AB6966">
        <v>-4.3999999999999997E-2</v>
      </c>
      <c r="AC6966">
        <v>-8.4000000000000005E-2</v>
      </c>
      <c r="AD6966">
        <v>-0.215</v>
      </c>
      <c r="AE6966">
        <v>-0.16900000000000001</v>
      </c>
      <c r="AF6966">
        <v>-0.25800000000000001</v>
      </c>
      <c r="AG6966">
        <v>-0.17899999999999999</v>
      </c>
      <c r="AH6966">
        <v>-0.36399999999999999</v>
      </c>
      <c r="AI6966">
        <v>-0.433</v>
      </c>
      <c r="AJ6966">
        <v>-0.7</v>
      </c>
      <c r="AK6966">
        <v>-0.92300000000000004</v>
      </c>
      <c r="AL6966">
        <v>-1.169</v>
      </c>
      <c r="AM6966">
        <v>-1.6639999999999999</v>
      </c>
      <c r="AN6966">
        <v>-1.7629999999999999</v>
      </c>
      <c r="AO6966">
        <v>-1.6060000000000001</v>
      </c>
      <c r="AP6966">
        <v>-0.75700000000000001</v>
      </c>
      <c r="AQ6966">
        <v>-0.54100000000000004</v>
      </c>
      <c r="AR6966">
        <v>-0.88300000000000001</v>
      </c>
      <c r="AS6966">
        <v>-0.35399999999999998</v>
      </c>
      <c r="AT6966">
        <v>-0.106</v>
      </c>
      <c r="AU6966">
        <v>0.22800000000000001</v>
      </c>
      <c r="AV6966">
        <v>0.24199999999999999</v>
      </c>
      <c r="AW6966">
        <v>-6.4000000000000001E-2</v>
      </c>
      <c r="AX6966">
        <v>-0.222</v>
      </c>
      <c r="AY6966">
        <v>-0.14899999999999999</v>
      </c>
      <c r="AZ6966">
        <v>-1E-3</v>
      </c>
      <c r="BA6966">
        <v>0.16800000000000001</v>
      </c>
      <c r="BB6966">
        <v>0.29299999999999998</v>
      </c>
      <c r="BC6966">
        <v>2017</v>
      </c>
    </row>
    <row r="6967" spans="1:55" x14ac:dyDescent="0.25">
      <c r="A6967">
        <v>961</v>
      </c>
      <c r="B6967" t="s">
        <v>1651</v>
      </c>
      <c r="C6967" t="s">
        <v>346</v>
      </c>
      <c r="D6967" t="s">
        <v>1652</v>
      </c>
      <c r="E6967" t="s">
        <v>344</v>
      </c>
      <c r="F6967" t="s">
        <v>345</v>
      </c>
      <c r="G6967" t="s">
        <v>270</v>
      </c>
      <c r="I6967" t="s">
        <v>397</v>
      </c>
      <c r="J6967" t="s">
        <v>232</v>
      </c>
      <c r="K6967" t="s">
        <v>232</v>
      </c>
      <c r="L6967" t="s">
        <v>232</v>
      </c>
      <c r="M6967" t="s">
        <v>232</v>
      </c>
      <c r="N6967" t="s">
        <v>232</v>
      </c>
      <c r="O6967" t="s">
        <v>232</v>
      </c>
      <c r="P6967" t="s">
        <v>232</v>
      </c>
      <c r="Q6967" t="s">
        <v>232</v>
      </c>
      <c r="R6967" t="s">
        <v>232</v>
      </c>
      <c r="S6967" t="s">
        <v>232</v>
      </c>
      <c r="T6967" t="s">
        <v>232</v>
      </c>
      <c r="U6967" t="s">
        <v>232</v>
      </c>
      <c r="V6967" t="s">
        <v>232</v>
      </c>
      <c r="W6967" t="s">
        <v>232</v>
      </c>
      <c r="X6967" t="s">
        <v>232</v>
      </c>
      <c r="Y6967" t="s">
        <v>232</v>
      </c>
      <c r="Z6967">
        <v>0.65700000000000003</v>
      </c>
      <c r="AA6967">
        <v>-1.0029999999999999</v>
      </c>
      <c r="AB6967">
        <v>-0.28699999999999998</v>
      </c>
      <c r="AC6967">
        <v>-0.49099999999999999</v>
      </c>
      <c r="AD6967">
        <v>-1.1339999999999999</v>
      </c>
      <c r="AE6967">
        <v>-0.78900000000000003</v>
      </c>
      <c r="AF6967">
        <v>-1.085</v>
      </c>
      <c r="AG6967">
        <v>-0.68799999999999994</v>
      </c>
      <c r="AH6967">
        <v>-1.31</v>
      </c>
      <c r="AI6967">
        <v>-1.496</v>
      </c>
      <c r="AJ6967">
        <v>-2.2959999999999998</v>
      </c>
      <c r="AK6967">
        <v>-2.835</v>
      </c>
      <c r="AL6967">
        <v>-3.3340000000000001</v>
      </c>
      <c r="AM6967">
        <v>-4.5250000000000004</v>
      </c>
      <c r="AN6967">
        <v>-4.7889999999999997</v>
      </c>
      <c r="AO6967">
        <v>-4.2880000000000003</v>
      </c>
      <c r="AP6967">
        <v>-2.008</v>
      </c>
      <c r="AQ6967">
        <v>-1.4039999999999999</v>
      </c>
      <c r="AR6967">
        <v>-2.2480000000000002</v>
      </c>
      <c r="AS6967">
        <v>-0.876</v>
      </c>
      <c r="AT6967">
        <v>-0.25600000000000001</v>
      </c>
      <c r="AU6967">
        <v>0.52700000000000002</v>
      </c>
      <c r="AV6967">
        <v>0.53300000000000003</v>
      </c>
      <c r="AW6967">
        <v>-0.13600000000000001</v>
      </c>
      <c r="AX6967">
        <v>-0.44800000000000001</v>
      </c>
      <c r="AY6967">
        <v>-0.28799999999999998</v>
      </c>
      <c r="AZ6967">
        <v>-2E-3</v>
      </c>
      <c r="BA6967">
        <v>0.29699999999999999</v>
      </c>
      <c r="BB6967">
        <v>0.496</v>
      </c>
      <c r="BC6967">
        <v>2017</v>
      </c>
    </row>
    <row r="6968" spans="1:55" x14ac:dyDescent="0.25">
      <c r="A6968">
        <v>961</v>
      </c>
      <c r="B6968" t="s">
        <v>1651</v>
      </c>
      <c r="C6968" t="s">
        <v>347</v>
      </c>
      <c r="D6968" t="s">
        <v>1652</v>
      </c>
      <c r="E6968" t="s">
        <v>348</v>
      </c>
      <c r="F6968" t="s">
        <v>349</v>
      </c>
      <c r="G6968" t="s">
        <v>229</v>
      </c>
      <c r="H6968" t="s">
        <v>230</v>
      </c>
      <c r="I6968" t="s">
        <v>1656</v>
      </c>
      <c r="J6968" t="s">
        <v>232</v>
      </c>
      <c r="K6968" t="s">
        <v>232</v>
      </c>
      <c r="L6968" t="s">
        <v>232</v>
      </c>
      <c r="M6968" t="s">
        <v>232</v>
      </c>
      <c r="N6968" t="s">
        <v>232</v>
      </c>
      <c r="O6968" t="s">
        <v>232</v>
      </c>
      <c r="P6968" t="s">
        <v>232</v>
      </c>
      <c r="Q6968" t="s">
        <v>232</v>
      </c>
      <c r="R6968" t="s">
        <v>232</v>
      </c>
      <c r="S6968" t="s">
        <v>232</v>
      </c>
      <c r="T6968" t="s">
        <v>232</v>
      </c>
      <c r="U6968" t="s">
        <v>232</v>
      </c>
      <c r="V6968" t="s">
        <v>232</v>
      </c>
      <c r="W6968" t="s">
        <v>232</v>
      </c>
      <c r="X6968" t="s">
        <v>232</v>
      </c>
      <c r="Y6968">
        <v>8.7999999999999995E-2</v>
      </c>
      <c r="Z6968">
        <v>0.14399999999999999</v>
      </c>
      <c r="AA6968">
        <v>-1.7999999999999999E-2</v>
      </c>
      <c r="AB6968">
        <v>4.1000000000000002E-2</v>
      </c>
      <c r="AC6968">
        <v>8.5999999999999993E-2</v>
      </c>
      <c r="AD6968">
        <v>-1.6E-2</v>
      </c>
      <c r="AE6968">
        <v>5.0000000000000001E-3</v>
      </c>
      <c r="AF6968">
        <v>-2.1000000000000001E-2</v>
      </c>
      <c r="AG6968">
        <v>-3.0000000000000001E-3</v>
      </c>
      <c r="AH6968">
        <v>-1.7999999999999999E-2</v>
      </c>
      <c r="AI6968">
        <v>0.03</v>
      </c>
      <c r="AJ6968">
        <v>9.1999999999999998E-2</v>
      </c>
      <c r="AK6968">
        <v>0.41799999999999998</v>
      </c>
      <c r="AL6968">
        <v>0.17699999999999999</v>
      </c>
      <c r="AM6968">
        <v>-1.647</v>
      </c>
      <c r="AN6968">
        <v>-1.4610000000000001</v>
      </c>
      <c r="AO6968">
        <v>-1.5389999999999999</v>
      </c>
      <c r="AP6968">
        <v>-0.51900000000000002</v>
      </c>
      <c r="AQ6968">
        <v>-4.1829999999999998</v>
      </c>
      <c r="AR6968">
        <v>-1.07</v>
      </c>
      <c r="AS6968">
        <v>-0.217</v>
      </c>
      <c r="AT6968">
        <v>0.38700000000000001</v>
      </c>
      <c r="AU6968">
        <v>0.64800000000000002</v>
      </c>
      <c r="AV6968">
        <v>1.383</v>
      </c>
      <c r="AW6968">
        <v>1.0780000000000001</v>
      </c>
      <c r="AX6968">
        <v>0.92300000000000004</v>
      </c>
      <c r="AY6968">
        <v>1.042</v>
      </c>
      <c r="AZ6968">
        <v>1.1439999999999999</v>
      </c>
      <c r="BA6968">
        <v>1.3140000000000001</v>
      </c>
      <c r="BB6968">
        <v>1.4419999999999999</v>
      </c>
      <c r="BC6968">
        <v>2017</v>
      </c>
    </row>
    <row r="6969" spans="1:55" x14ac:dyDescent="0.25">
      <c r="A6969">
        <v>961</v>
      </c>
      <c r="B6969" t="s">
        <v>1651</v>
      </c>
      <c r="C6969" t="s">
        <v>350</v>
      </c>
      <c r="D6969" t="s">
        <v>1652</v>
      </c>
      <c r="E6969" t="s">
        <v>348</v>
      </c>
      <c r="F6969" t="s">
        <v>349</v>
      </c>
      <c r="G6969" t="s">
        <v>282</v>
      </c>
      <c r="I6969" t="s">
        <v>351</v>
      </c>
      <c r="J6969" t="s">
        <v>232</v>
      </c>
      <c r="K6969" t="s">
        <v>232</v>
      </c>
      <c r="L6969" t="s">
        <v>232</v>
      </c>
      <c r="M6969" t="s">
        <v>232</v>
      </c>
      <c r="N6969" t="s">
        <v>232</v>
      </c>
      <c r="O6969" t="s">
        <v>232</v>
      </c>
      <c r="P6969" t="s">
        <v>232</v>
      </c>
      <c r="Q6969" t="s">
        <v>232</v>
      </c>
      <c r="R6969" t="s">
        <v>232</v>
      </c>
      <c r="S6969" t="s">
        <v>232</v>
      </c>
      <c r="T6969" t="s">
        <v>232</v>
      </c>
      <c r="U6969" t="s">
        <v>232</v>
      </c>
      <c r="V6969" t="s">
        <v>232</v>
      </c>
      <c r="W6969" t="s">
        <v>232</v>
      </c>
      <c r="X6969" t="s">
        <v>232</v>
      </c>
      <c r="Y6969">
        <v>0.83899999999999997</v>
      </c>
      <c r="Z6969">
        <v>1.19</v>
      </c>
      <c r="AA6969">
        <v>-0.129</v>
      </c>
      <c r="AB6969">
        <v>0.26700000000000002</v>
      </c>
      <c r="AC6969">
        <v>0.502</v>
      </c>
      <c r="AD6969">
        <v>-8.4000000000000005E-2</v>
      </c>
      <c r="AE6969">
        <v>2.3E-2</v>
      </c>
      <c r="AF6969">
        <v>-8.8999999999999996E-2</v>
      </c>
      <c r="AG6969">
        <v>-0.01</v>
      </c>
      <c r="AH6969">
        <v>-6.5000000000000002E-2</v>
      </c>
      <c r="AI6969">
        <v>0.10100000000000001</v>
      </c>
      <c r="AJ6969">
        <v>0.29099999999999998</v>
      </c>
      <c r="AK6969">
        <v>1.19</v>
      </c>
      <c r="AL6969">
        <v>0.46500000000000002</v>
      </c>
      <c r="AM6969">
        <v>-4.5549999999999997</v>
      </c>
      <c r="AN6969">
        <v>-4.0289999999999999</v>
      </c>
      <c r="AO6969">
        <v>-4.17</v>
      </c>
      <c r="AP6969">
        <v>-1.4379999999999999</v>
      </c>
      <c r="AQ6969">
        <v>-11.544</v>
      </c>
      <c r="AR6969">
        <v>-2.8450000000000002</v>
      </c>
      <c r="AS6969">
        <v>-0.55900000000000005</v>
      </c>
      <c r="AT6969">
        <v>0.96</v>
      </c>
      <c r="AU6969">
        <v>1.508</v>
      </c>
      <c r="AV6969">
        <v>3.012</v>
      </c>
      <c r="AW6969">
        <v>2.2370000000000001</v>
      </c>
      <c r="AX6969">
        <v>1.833</v>
      </c>
      <c r="AY6969">
        <v>1.9790000000000001</v>
      </c>
      <c r="AZ6969">
        <v>2.0840000000000001</v>
      </c>
      <c r="BA6969">
        <v>2.2999999999999998</v>
      </c>
      <c r="BB6969">
        <v>2.4249999999999998</v>
      </c>
      <c r="BC6969">
        <v>2017</v>
      </c>
    </row>
    <row r="6970" spans="1:55" x14ac:dyDescent="0.25">
      <c r="A6970">
        <v>961</v>
      </c>
      <c r="B6970" t="s">
        <v>1651</v>
      </c>
      <c r="C6970" t="s">
        <v>352</v>
      </c>
      <c r="D6970" t="s">
        <v>1652</v>
      </c>
      <c r="E6970" t="s">
        <v>353</v>
      </c>
      <c r="F6970" t="s">
        <v>354</v>
      </c>
      <c r="G6970" t="s">
        <v>229</v>
      </c>
      <c r="H6970" t="s">
        <v>230</v>
      </c>
      <c r="I6970" t="s">
        <v>1656</v>
      </c>
      <c r="J6970" t="s">
        <v>232</v>
      </c>
      <c r="K6970" t="s">
        <v>232</v>
      </c>
      <c r="L6970" t="s">
        <v>232</v>
      </c>
      <c r="M6970" t="s">
        <v>232</v>
      </c>
      <c r="N6970" t="s">
        <v>232</v>
      </c>
      <c r="O6970" t="s">
        <v>232</v>
      </c>
      <c r="P6970" t="s">
        <v>232</v>
      </c>
      <c r="Q6970" t="s">
        <v>232</v>
      </c>
      <c r="R6970" t="s">
        <v>232</v>
      </c>
      <c r="S6970" t="s">
        <v>232</v>
      </c>
      <c r="T6970" t="s">
        <v>232</v>
      </c>
      <c r="U6970" t="s">
        <v>232</v>
      </c>
      <c r="V6970" t="s">
        <v>232</v>
      </c>
      <c r="W6970" t="s">
        <v>232</v>
      </c>
      <c r="X6970" t="s">
        <v>232</v>
      </c>
      <c r="Y6970" t="s">
        <v>232</v>
      </c>
      <c r="Z6970" t="s">
        <v>232</v>
      </c>
      <c r="AA6970" t="s">
        <v>232</v>
      </c>
      <c r="AB6970" t="s">
        <v>232</v>
      </c>
      <c r="AC6970" t="s">
        <v>232</v>
      </c>
      <c r="AD6970" t="s">
        <v>232</v>
      </c>
      <c r="AE6970" t="s">
        <v>232</v>
      </c>
      <c r="AF6970" t="s">
        <v>232</v>
      </c>
      <c r="AG6970" t="s">
        <v>232</v>
      </c>
      <c r="AH6970">
        <v>5.4459999999999997</v>
      </c>
      <c r="AI6970">
        <v>5.8029999999999999</v>
      </c>
      <c r="AJ6970">
        <v>6.0090000000000003</v>
      </c>
      <c r="AK6970">
        <v>5.2729999999999997</v>
      </c>
      <c r="AL6970">
        <v>5.1840000000000002</v>
      </c>
      <c r="AM6970">
        <v>7.585</v>
      </c>
      <c r="AN6970">
        <v>9.6310000000000002</v>
      </c>
      <c r="AO6970">
        <v>11.871</v>
      </c>
      <c r="AP6970">
        <v>13.24</v>
      </c>
      <c r="AQ6970">
        <v>16.471</v>
      </c>
      <c r="AR6970">
        <v>17.506</v>
      </c>
      <c r="AS6970">
        <v>19.577000000000002</v>
      </c>
      <c r="AT6970">
        <v>21.15</v>
      </c>
      <c r="AU6970">
        <v>22.335999999999999</v>
      </c>
      <c r="AV6970" t="s">
        <v>232</v>
      </c>
      <c r="AW6970" t="s">
        <v>232</v>
      </c>
      <c r="AX6970" t="s">
        <v>232</v>
      </c>
      <c r="AY6970" t="s">
        <v>232</v>
      </c>
      <c r="AZ6970" t="s">
        <v>232</v>
      </c>
      <c r="BA6970" t="s">
        <v>232</v>
      </c>
      <c r="BB6970" t="s">
        <v>232</v>
      </c>
      <c r="BC6970">
        <v>2017</v>
      </c>
    </row>
    <row r="6971" spans="1:55" x14ac:dyDescent="0.25">
      <c r="A6971">
        <v>961</v>
      </c>
      <c r="B6971" t="s">
        <v>1651</v>
      </c>
      <c r="C6971" t="s">
        <v>355</v>
      </c>
      <c r="D6971" t="s">
        <v>1652</v>
      </c>
      <c r="E6971" t="s">
        <v>353</v>
      </c>
      <c r="F6971" t="s">
        <v>354</v>
      </c>
      <c r="G6971" t="s">
        <v>282</v>
      </c>
      <c r="I6971" t="s">
        <v>379</v>
      </c>
      <c r="J6971" t="s">
        <v>232</v>
      </c>
      <c r="K6971" t="s">
        <v>232</v>
      </c>
      <c r="L6971" t="s">
        <v>232</v>
      </c>
      <c r="M6971" t="s">
        <v>232</v>
      </c>
      <c r="N6971" t="s">
        <v>232</v>
      </c>
      <c r="O6971" t="s">
        <v>232</v>
      </c>
      <c r="P6971" t="s">
        <v>232</v>
      </c>
      <c r="Q6971" t="s">
        <v>232</v>
      </c>
      <c r="R6971" t="s">
        <v>232</v>
      </c>
      <c r="S6971" t="s">
        <v>232</v>
      </c>
      <c r="T6971" t="s">
        <v>232</v>
      </c>
      <c r="U6971" t="s">
        <v>232</v>
      </c>
      <c r="V6971" t="s">
        <v>232</v>
      </c>
      <c r="W6971" t="s">
        <v>232</v>
      </c>
      <c r="X6971" t="s">
        <v>232</v>
      </c>
      <c r="Y6971" t="s">
        <v>232</v>
      </c>
      <c r="Z6971" t="s">
        <v>232</v>
      </c>
      <c r="AA6971" t="s">
        <v>232</v>
      </c>
      <c r="AB6971" t="s">
        <v>232</v>
      </c>
      <c r="AC6971" t="s">
        <v>232</v>
      </c>
      <c r="AD6971" t="s">
        <v>232</v>
      </c>
      <c r="AE6971" t="s">
        <v>232</v>
      </c>
      <c r="AF6971" t="s">
        <v>232</v>
      </c>
      <c r="AG6971" t="s">
        <v>232</v>
      </c>
      <c r="AH6971">
        <v>19.678000000000001</v>
      </c>
      <c r="AI6971">
        <v>19.853999999999999</v>
      </c>
      <c r="AJ6971">
        <v>19.042000000000002</v>
      </c>
      <c r="AK6971">
        <v>15.000999999999999</v>
      </c>
      <c r="AL6971">
        <v>13.659000000000001</v>
      </c>
      <c r="AM6971">
        <v>20.971</v>
      </c>
      <c r="AN6971">
        <v>26.565999999999999</v>
      </c>
      <c r="AO6971">
        <v>32.174999999999997</v>
      </c>
      <c r="AP6971">
        <v>36.700000000000003</v>
      </c>
      <c r="AQ6971">
        <v>45.451000000000001</v>
      </c>
      <c r="AR6971">
        <v>46.555</v>
      </c>
      <c r="AS6971">
        <v>50.374000000000002</v>
      </c>
      <c r="AT6971">
        <v>52.408000000000001</v>
      </c>
      <c r="AU6971">
        <v>51.944000000000003</v>
      </c>
      <c r="AV6971" t="s">
        <v>232</v>
      </c>
      <c r="AW6971" t="s">
        <v>232</v>
      </c>
      <c r="AX6971" t="s">
        <v>232</v>
      </c>
      <c r="AY6971" t="s">
        <v>232</v>
      </c>
      <c r="AZ6971" t="s">
        <v>232</v>
      </c>
      <c r="BA6971" t="s">
        <v>232</v>
      </c>
      <c r="BB6971" t="s">
        <v>232</v>
      </c>
      <c r="BC6971">
        <v>2017</v>
      </c>
    </row>
    <row r="6972" spans="1:55" x14ac:dyDescent="0.25">
      <c r="A6972">
        <v>961</v>
      </c>
      <c r="B6972" t="s">
        <v>1651</v>
      </c>
      <c r="C6972" t="s">
        <v>356</v>
      </c>
      <c r="D6972" t="s">
        <v>1652</v>
      </c>
      <c r="E6972" t="s">
        <v>357</v>
      </c>
      <c r="F6972" t="s">
        <v>358</v>
      </c>
      <c r="G6972" t="s">
        <v>229</v>
      </c>
      <c r="H6972" t="s">
        <v>230</v>
      </c>
      <c r="I6972" t="s">
        <v>1656</v>
      </c>
      <c r="J6972" t="s">
        <v>232</v>
      </c>
      <c r="K6972" t="s">
        <v>232</v>
      </c>
      <c r="L6972" t="s">
        <v>232</v>
      </c>
      <c r="M6972" t="s">
        <v>232</v>
      </c>
      <c r="N6972" t="s">
        <v>232</v>
      </c>
      <c r="O6972" t="s">
        <v>232</v>
      </c>
      <c r="P6972" t="s">
        <v>232</v>
      </c>
      <c r="Q6972" t="s">
        <v>232</v>
      </c>
      <c r="R6972" t="s">
        <v>232</v>
      </c>
      <c r="S6972" t="s">
        <v>232</v>
      </c>
      <c r="T6972" t="s">
        <v>232</v>
      </c>
      <c r="U6972" t="s">
        <v>232</v>
      </c>
      <c r="V6972" t="s">
        <v>232</v>
      </c>
      <c r="W6972" t="s">
        <v>232</v>
      </c>
      <c r="X6972" t="s">
        <v>232</v>
      </c>
      <c r="Y6972">
        <v>1.7649999999999999</v>
      </c>
      <c r="Z6972">
        <v>2.4409999999999998</v>
      </c>
      <c r="AA6972">
        <v>2.863</v>
      </c>
      <c r="AB6972">
        <v>3.2589999999999999</v>
      </c>
      <c r="AC6972">
        <v>3.7890000000000001</v>
      </c>
      <c r="AD6972">
        <v>5.484</v>
      </c>
      <c r="AE6972">
        <v>6.0359999999999996</v>
      </c>
      <c r="AF6972">
        <v>6.7080000000000002</v>
      </c>
      <c r="AG6972">
        <v>6.9420000000000002</v>
      </c>
      <c r="AH6972">
        <v>7.4249999999999998</v>
      </c>
      <c r="AI6972">
        <v>7.6870000000000003</v>
      </c>
      <c r="AJ6972">
        <v>8.2040000000000006</v>
      </c>
      <c r="AK6972">
        <v>7.9640000000000004</v>
      </c>
      <c r="AL6972">
        <v>8.2159999999999993</v>
      </c>
      <c r="AM6972">
        <v>12.47</v>
      </c>
      <c r="AN6972">
        <v>13.84</v>
      </c>
      <c r="AO6972">
        <v>17.134</v>
      </c>
      <c r="AP6972">
        <v>19.404</v>
      </c>
      <c r="AQ6972">
        <v>25.504999999999999</v>
      </c>
      <c r="AR6972">
        <v>30.22</v>
      </c>
      <c r="AS6972">
        <v>32.087000000000003</v>
      </c>
      <c r="AT6972">
        <v>31.753</v>
      </c>
      <c r="AU6972">
        <v>31.86</v>
      </c>
      <c r="AV6972">
        <v>31.445</v>
      </c>
      <c r="AW6972">
        <v>31.524999999999999</v>
      </c>
      <c r="AX6972">
        <v>31.914000000000001</v>
      </c>
      <c r="AY6972">
        <v>32.195999999999998</v>
      </c>
      <c r="AZ6972">
        <v>32.415999999999997</v>
      </c>
      <c r="BA6972">
        <v>32.534999999999997</v>
      </c>
      <c r="BB6972">
        <v>32.610999999999997</v>
      </c>
      <c r="BC6972">
        <v>2017</v>
      </c>
    </row>
    <row r="6973" spans="1:55" x14ac:dyDescent="0.25">
      <c r="A6973">
        <v>961</v>
      </c>
      <c r="B6973" t="s">
        <v>1651</v>
      </c>
      <c r="C6973" t="s">
        <v>359</v>
      </c>
      <c r="D6973" t="s">
        <v>1652</v>
      </c>
      <c r="E6973" t="s">
        <v>357</v>
      </c>
      <c r="F6973" t="s">
        <v>358</v>
      </c>
      <c r="G6973" t="s">
        <v>282</v>
      </c>
      <c r="I6973" t="s">
        <v>360</v>
      </c>
      <c r="J6973" t="s">
        <v>232</v>
      </c>
      <c r="K6973" t="s">
        <v>232</v>
      </c>
      <c r="L6973" t="s">
        <v>232</v>
      </c>
      <c r="M6973" t="s">
        <v>232</v>
      </c>
      <c r="N6973" t="s">
        <v>232</v>
      </c>
      <c r="O6973" t="s">
        <v>232</v>
      </c>
      <c r="P6973" t="s">
        <v>232</v>
      </c>
      <c r="Q6973" t="s">
        <v>232</v>
      </c>
      <c r="R6973" t="s">
        <v>232</v>
      </c>
      <c r="S6973" t="s">
        <v>232</v>
      </c>
      <c r="T6973" t="s">
        <v>232</v>
      </c>
      <c r="U6973" t="s">
        <v>232</v>
      </c>
      <c r="V6973" t="s">
        <v>232</v>
      </c>
      <c r="W6973" t="s">
        <v>232</v>
      </c>
      <c r="X6973" t="s">
        <v>232</v>
      </c>
      <c r="Y6973">
        <v>16.776</v>
      </c>
      <c r="Z6973">
        <v>20.122</v>
      </c>
      <c r="AA6973">
        <v>20.702999999999999</v>
      </c>
      <c r="AB6973">
        <v>21.248999999999999</v>
      </c>
      <c r="AC6973">
        <v>22.015999999999998</v>
      </c>
      <c r="AD6973">
        <v>29.010999999999999</v>
      </c>
      <c r="AE6973">
        <v>28.541</v>
      </c>
      <c r="AF6973">
        <v>28.396000000000001</v>
      </c>
      <c r="AG6973">
        <v>27.044</v>
      </c>
      <c r="AH6973">
        <v>26.832999999999998</v>
      </c>
      <c r="AI6973">
        <v>26.302</v>
      </c>
      <c r="AJ6973">
        <v>26</v>
      </c>
      <c r="AK6973">
        <v>22.657</v>
      </c>
      <c r="AL6973">
        <v>21.649000000000001</v>
      </c>
      <c r="AM6973">
        <v>34.478999999999999</v>
      </c>
      <c r="AN6973">
        <v>38.177</v>
      </c>
      <c r="AO6973">
        <v>46.438000000000002</v>
      </c>
      <c r="AP6973">
        <v>53.786000000000001</v>
      </c>
      <c r="AQ6973">
        <v>70.379000000000005</v>
      </c>
      <c r="AR6973">
        <v>80.364999999999995</v>
      </c>
      <c r="AS6973">
        <v>82.564999999999998</v>
      </c>
      <c r="AT6973">
        <v>78.680999999999997</v>
      </c>
      <c r="AU6973">
        <v>74.093999999999994</v>
      </c>
      <c r="AV6973">
        <v>68.491</v>
      </c>
      <c r="AW6973">
        <v>65.441000000000003</v>
      </c>
      <c r="AX6973">
        <v>63.371000000000002</v>
      </c>
      <c r="AY6973">
        <v>61.154000000000003</v>
      </c>
      <c r="AZ6973">
        <v>59.076999999999998</v>
      </c>
      <c r="BA6973">
        <v>56.947000000000003</v>
      </c>
      <c r="BB6973">
        <v>54.850999999999999</v>
      </c>
      <c r="BC6973">
        <v>2017</v>
      </c>
    </row>
    <row r="6974" spans="1:55" x14ac:dyDescent="0.25">
      <c r="A6974">
        <v>961</v>
      </c>
      <c r="B6974" t="s">
        <v>1651</v>
      </c>
      <c r="C6974" t="s">
        <v>361</v>
      </c>
      <c r="D6974" t="s">
        <v>1652</v>
      </c>
      <c r="E6974" t="s">
        <v>362</v>
      </c>
      <c r="F6974" t="s">
        <v>363</v>
      </c>
      <c r="G6974" t="s">
        <v>229</v>
      </c>
      <c r="H6974" t="s">
        <v>230</v>
      </c>
      <c r="I6974" t="s">
        <v>1656</v>
      </c>
      <c r="J6974" t="s">
        <v>232</v>
      </c>
      <c r="K6974" t="s">
        <v>232</v>
      </c>
      <c r="L6974" t="s">
        <v>232</v>
      </c>
      <c r="M6974" t="s">
        <v>232</v>
      </c>
      <c r="N6974" t="s">
        <v>232</v>
      </c>
      <c r="O6974" t="s">
        <v>232</v>
      </c>
      <c r="P6974" t="s">
        <v>232</v>
      </c>
      <c r="Q6974" t="s">
        <v>232</v>
      </c>
      <c r="R6974" t="s">
        <v>232</v>
      </c>
      <c r="S6974" t="s">
        <v>232</v>
      </c>
      <c r="T6974" t="s">
        <v>232</v>
      </c>
      <c r="U6974" t="s">
        <v>232</v>
      </c>
      <c r="V6974">
        <v>6.4189999999999996</v>
      </c>
      <c r="W6974">
        <v>7.7729999999999997</v>
      </c>
      <c r="X6974">
        <v>9.0109999999999992</v>
      </c>
      <c r="Y6974">
        <v>10.522</v>
      </c>
      <c r="Z6974">
        <v>12.132</v>
      </c>
      <c r="AA6974">
        <v>13.827</v>
      </c>
      <c r="AB6974">
        <v>15.337</v>
      </c>
      <c r="AC6974">
        <v>17.21</v>
      </c>
      <c r="AD6974">
        <v>18.902000000000001</v>
      </c>
      <c r="AE6974">
        <v>21.146999999999998</v>
      </c>
      <c r="AF6974">
        <v>23.623000000000001</v>
      </c>
      <c r="AG6974">
        <v>25.667999999999999</v>
      </c>
      <c r="AH6974">
        <v>27.672999999999998</v>
      </c>
      <c r="AI6974">
        <v>29.227</v>
      </c>
      <c r="AJ6974">
        <v>31.555</v>
      </c>
      <c r="AK6974">
        <v>35.152999999999999</v>
      </c>
      <c r="AL6974">
        <v>37.951000000000001</v>
      </c>
      <c r="AM6974">
        <v>36.165999999999997</v>
      </c>
      <c r="AN6974">
        <v>36.252000000000002</v>
      </c>
      <c r="AO6974">
        <v>36.896000000000001</v>
      </c>
      <c r="AP6974">
        <v>36.076000000000001</v>
      </c>
      <c r="AQ6974">
        <v>36.238999999999997</v>
      </c>
      <c r="AR6974">
        <v>37.603000000000002</v>
      </c>
      <c r="AS6974">
        <v>38.863</v>
      </c>
      <c r="AT6974">
        <v>40.356999999999999</v>
      </c>
      <c r="AU6974">
        <v>43</v>
      </c>
      <c r="AV6974">
        <v>45.911000000000001</v>
      </c>
      <c r="AW6974">
        <v>48.173000000000002</v>
      </c>
      <c r="AX6974">
        <v>50.360999999999997</v>
      </c>
      <c r="AY6974">
        <v>52.648000000000003</v>
      </c>
      <c r="AZ6974">
        <v>54.871000000000002</v>
      </c>
      <c r="BA6974">
        <v>57.133000000000003</v>
      </c>
      <c r="BB6974">
        <v>59.454000000000001</v>
      </c>
      <c r="BC6974">
        <v>2017</v>
      </c>
    </row>
    <row r="6975" spans="1:55" x14ac:dyDescent="0.25">
      <c r="A6975">
        <v>961</v>
      </c>
      <c r="B6975" t="s">
        <v>1651</v>
      </c>
      <c r="C6975" t="s">
        <v>364</v>
      </c>
      <c r="D6975" t="s">
        <v>1652</v>
      </c>
      <c r="E6975" t="s">
        <v>365</v>
      </c>
      <c r="F6975" t="s">
        <v>366</v>
      </c>
      <c r="G6975" t="s">
        <v>242</v>
      </c>
      <c r="H6975" t="s">
        <v>230</v>
      </c>
      <c r="I6975" t="s">
        <v>1064</v>
      </c>
      <c r="J6975" t="s">
        <v>232</v>
      </c>
      <c r="K6975" t="s">
        <v>232</v>
      </c>
      <c r="L6975" t="s">
        <v>232</v>
      </c>
      <c r="M6975" t="s">
        <v>232</v>
      </c>
      <c r="N6975" t="s">
        <v>232</v>
      </c>
      <c r="O6975" t="s">
        <v>232</v>
      </c>
      <c r="P6975" t="s">
        <v>232</v>
      </c>
      <c r="Q6975" t="s">
        <v>232</v>
      </c>
      <c r="R6975" t="s">
        <v>232</v>
      </c>
      <c r="S6975" t="s">
        <v>232</v>
      </c>
      <c r="T6975" t="s">
        <v>232</v>
      </c>
      <c r="U6975" t="s">
        <v>232</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-2.9689999999999999</v>
      </c>
      <c r="AM6975">
        <v>-0.28199999999999997</v>
      </c>
      <c r="AN6975">
        <v>-5.7000000000000002E-2</v>
      </c>
      <c r="AO6975">
        <v>9.4E-2</v>
      </c>
      <c r="AP6975">
        <v>0.997</v>
      </c>
      <c r="AQ6975">
        <v>2.117</v>
      </c>
      <c r="AR6975">
        <v>2.895</v>
      </c>
      <c r="AS6975">
        <v>1.9530000000000001</v>
      </c>
      <c r="AT6975">
        <v>2.4609999999999999</v>
      </c>
      <c r="AU6975">
        <v>3.4750000000000001</v>
      </c>
      <c r="AV6975">
        <v>3.536</v>
      </c>
      <c r="AW6975">
        <v>2.4119999999999999</v>
      </c>
      <c r="AX6975">
        <v>1.992</v>
      </c>
      <c r="AY6975">
        <v>1.619</v>
      </c>
      <c r="AZ6975">
        <v>1.2150000000000001</v>
      </c>
      <c r="BA6975">
        <v>0.54100000000000004</v>
      </c>
      <c r="BB6975">
        <v>-0.313</v>
      </c>
      <c r="BC6975">
        <v>2017</v>
      </c>
    </row>
    <row r="6976" spans="1:55" x14ac:dyDescent="0.25">
      <c r="A6976">
        <v>961</v>
      </c>
      <c r="B6976" t="s">
        <v>1651</v>
      </c>
      <c r="C6976" t="s">
        <v>368</v>
      </c>
      <c r="D6976" t="s">
        <v>1652</v>
      </c>
      <c r="E6976" t="s">
        <v>365</v>
      </c>
      <c r="F6976" t="s">
        <v>366</v>
      </c>
      <c r="G6976" t="s">
        <v>282</v>
      </c>
      <c r="I6976" t="s">
        <v>369</v>
      </c>
      <c r="J6976" t="s">
        <v>232</v>
      </c>
      <c r="K6976" t="s">
        <v>232</v>
      </c>
      <c r="L6976" t="s">
        <v>232</v>
      </c>
      <c r="M6976" t="s">
        <v>232</v>
      </c>
      <c r="N6976" t="s">
        <v>232</v>
      </c>
      <c r="O6976" t="s">
        <v>232</v>
      </c>
      <c r="P6976" t="s">
        <v>232</v>
      </c>
      <c r="Q6976" t="s">
        <v>232</v>
      </c>
      <c r="R6976" t="s">
        <v>232</v>
      </c>
      <c r="S6976" t="s">
        <v>232</v>
      </c>
      <c r="T6976" t="s">
        <v>232</v>
      </c>
      <c r="U6976" t="s">
        <v>232</v>
      </c>
      <c r="V6976">
        <v>5.6630000000000003</v>
      </c>
      <c r="W6976">
        <v>1.702</v>
      </c>
      <c r="X6976">
        <v>3.3650000000000002</v>
      </c>
      <c r="Y6976">
        <v>-0.45500000000000002</v>
      </c>
      <c r="Z6976">
        <v>6.8000000000000005E-2</v>
      </c>
      <c r="AA6976">
        <v>0.108</v>
      </c>
      <c r="AB6976">
        <v>-0.66200000000000003</v>
      </c>
      <c r="AC6976">
        <v>-3.2330000000000001</v>
      </c>
      <c r="AD6976">
        <v>-2.758</v>
      </c>
      <c r="AE6976">
        <v>0.04</v>
      </c>
      <c r="AF6976">
        <v>0.872</v>
      </c>
      <c r="AG6976">
        <v>-0.80800000000000005</v>
      </c>
      <c r="AH6976">
        <v>-2.6869999999999998</v>
      </c>
      <c r="AI6976">
        <v>-1.794</v>
      </c>
      <c r="AJ6976">
        <v>-1.831</v>
      </c>
      <c r="AK6976">
        <v>-4.13</v>
      </c>
      <c r="AL6976">
        <v>-5.3159999999999998</v>
      </c>
      <c r="AM6976">
        <v>-0.56100000000000005</v>
      </c>
      <c r="AN6976">
        <v>-0.11899999999999999</v>
      </c>
      <c r="AO6976">
        <v>0.184</v>
      </c>
      <c r="AP6976">
        <v>2.149</v>
      </c>
      <c r="AQ6976">
        <v>4.399</v>
      </c>
      <c r="AR6976">
        <v>5.7939999999999996</v>
      </c>
      <c r="AS6976">
        <v>4.5289999999999999</v>
      </c>
      <c r="AT6976">
        <v>5.51</v>
      </c>
      <c r="AU6976">
        <v>7.157</v>
      </c>
      <c r="AV6976">
        <v>6.5179999999999998</v>
      </c>
      <c r="AW6976">
        <v>4.3789999999999996</v>
      </c>
      <c r="AX6976">
        <v>3.4220000000000002</v>
      </c>
      <c r="AY6976">
        <v>2.645</v>
      </c>
      <c r="AZ6976">
        <v>1.8919999999999999</v>
      </c>
      <c r="BA6976">
        <v>0.80500000000000005</v>
      </c>
      <c r="BB6976">
        <v>-0.44600000000000001</v>
      </c>
      <c r="BC6976">
        <v>2017</v>
      </c>
    </row>
    <row r="6977" spans="1:55" x14ac:dyDescent="0.25">
      <c r="A6977">
        <v>813</v>
      </c>
      <c r="B6977" t="s">
        <v>1657</v>
      </c>
      <c r="C6977" t="s">
        <v>225</v>
      </c>
      <c r="D6977" t="s">
        <v>1658</v>
      </c>
      <c r="E6977" t="s">
        <v>227</v>
      </c>
      <c r="F6977" t="s">
        <v>228</v>
      </c>
      <c r="G6977" t="s">
        <v>229</v>
      </c>
      <c r="H6977" t="s">
        <v>230</v>
      </c>
      <c r="I6977" t="s">
        <v>1659</v>
      </c>
      <c r="J6977">
        <v>1.8069999999999999</v>
      </c>
      <c r="K6977">
        <v>1.774</v>
      </c>
      <c r="L6977">
        <v>1.7450000000000001</v>
      </c>
      <c r="M6977">
        <v>1.8129999999999999</v>
      </c>
      <c r="N6977">
        <v>1.8160000000000001</v>
      </c>
      <c r="O6977">
        <v>1.7589999999999999</v>
      </c>
      <c r="P6977">
        <v>1.7549999999999999</v>
      </c>
      <c r="Q6977">
        <v>1.903</v>
      </c>
      <c r="R6977">
        <v>1.927</v>
      </c>
      <c r="S6977">
        <v>2.0089999999999999</v>
      </c>
      <c r="T6977">
        <v>2.0529999999999999</v>
      </c>
      <c r="U6977">
        <v>2.177</v>
      </c>
      <c r="V6977">
        <v>2.4529999999999998</v>
      </c>
      <c r="W6977">
        <v>2.5510000000000002</v>
      </c>
      <c r="X6977">
        <v>2.758</v>
      </c>
      <c r="Y6977">
        <v>3.036</v>
      </c>
      <c r="Z6977">
        <v>3.085</v>
      </c>
      <c r="AA6977">
        <v>3.0569999999999999</v>
      </c>
      <c r="AB6977">
        <v>3.0960000000000001</v>
      </c>
      <c r="AC6977">
        <v>3.081</v>
      </c>
      <c r="AD6977">
        <v>2.641</v>
      </c>
      <c r="AE6977">
        <v>2.431</v>
      </c>
      <c r="AF6977">
        <v>2.363</v>
      </c>
      <c r="AG6977">
        <v>2.5169999999999999</v>
      </c>
      <c r="AH6977">
        <v>2.7210000000000001</v>
      </c>
      <c r="AI6977">
        <v>3.07</v>
      </c>
      <c r="AJ6977">
        <v>3.1930000000000001</v>
      </c>
      <c r="AK6977">
        <v>3.3969999999999998</v>
      </c>
      <c r="AL6977">
        <v>3.6379999999999999</v>
      </c>
      <c r="AM6977">
        <v>3.4660000000000002</v>
      </c>
      <c r="AN6977">
        <v>3.702</v>
      </c>
      <c r="AO6977">
        <v>4.1909999999999998</v>
      </c>
      <c r="AP6977">
        <v>4.3810000000000002</v>
      </c>
      <c r="AQ6977">
        <v>4.5140000000000002</v>
      </c>
      <c r="AR6977">
        <v>4.6150000000000002</v>
      </c>
      <c r="AS6977">
        <v>4.7329999999999997</v>
      </c>
      <c r="AT6977">
        <v>4.8959999999999999</v>
      </c>
      <c r="AU6977">
        <v>5.069</v>
      </c>
      <c r="AV6977">
        <v>5.2409999999999997</v>
      </c>
      <c r="AW6977">
        <v>5.3920000000000003</v>
      </c>
      <c r="AX6977">
        <v>5.5410000000000004</v>
      </c>
      <c r="AY6977">
        <v>5.6879999999999997</v>
      </c>
      <c r="AZ6977">
        <v>5.8410000000000002</v>
      </c>
      <c r="BA6977">
        <v>6.0039999999999996</v>
      </c>
      <c r="BB6977">
        <v>6.1769999999999996</v>
      </c>
      <c r="BC6977">
        <v>2016</v>
      </c>
    </row>
    <row r="6978" spans="1:55" x14ac:dyDescent="0.25">
      <c r="A6978">
        <v>813</v>
      </c>
      <c r="B6978" t="s">
        <v>1657</v>
      </c>
      <c r="C6978" t="s">
        <v>233</v>
      </c>
      <c r="D6978" t="s">
        <v>1658</v>
      </c>
      <c r="E6978" t="s">
        <v>227</v>
      </c>
      <c r="F6978" t="s">
        <v>234</v>
      </c>
      <c r="G6978" t="s">
        <v>235</v>
      </c>
      <c r="I6978" t="s">
        <v>236</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8.0890000000000004</v>
      </c>
      <c r="AI6978">
        <v>12.853</v>
      </c>
      <c r="AJ6978">
        <v>3.9929999999999999</v>
      </c>
      <c r="AK6978">
        <v>6.3890000000000002</v>
      </c>
      <c r="AL6978">
        <v>7.1059999999999999</v>
      </c>
      <c r="AM6978">
        <v>-4.7380000000000004</v>
      </c>
      <c r="AN6978">
        <v>6.8090000000000002</v>
      </c>
      <c r="AO6978">
        <v>13.196</v>
      </c>
      <c r="AP6978">
        <v>4.5549999999999997</v>
      </c>
      <c r="AQ6978">
        <v>3.0179999999999998</v>
      </c>
      <c r="AR6978">
        <v>2.25</v>
      </c>
      <c r="AS6978">
        <v>2.5419999999999998</v>
      </c>
      <c r="AT6978">
        <v>3.4569999999999999</v>
      </c>
      <c r="AU6978">
        <v>3.5339999999999998</v>
      </c>
      <c r="AV6978">
        <v>3.3860000000000001</v>
      </c>
      <c r="AW6978">
        <v>2.8820000000000001</v>
      </c>
      <c r="AX6978">
        <v>2.76</v>
      </c>
      <c r="AY6978">
        <v>2.66</v>
      </c>
      <c r="AZ6978">
        <v>2.694</v>
      </c>
      <c r="BA6978">
        <v>2.778</v>
      </c>
      <c r="BB6978">
        <v>2.8839999999999999</v>
      </c>
      <c r="BC6978">
        <v>2016</v>
      </c>
    </row>
    <row r="6979" spans="1:55" x14ac:dyDescent="0.25">
      <c r="A6979">
        <v>813</v>
      </c>
      <c r="B6979" t="s">
        <v>1657</v>
      </c>
      <c r="C6979" t="s">
        <v>237</v>
      </c>
      <c r="D6979" t="s">
        <v>1658</v>
      </c>
      <c r="E6979" t="s">
        <v>238</v>
      </c>
      <c r="F6979" t="s">
        <v>239</v>
      </c>
      <c r="G6979" t="s">
        <v>229</v>
      </c>
      <c r="H6979" t="s">
        <v>230</v>
      </c>
      <c r="I6979" t="s">
        <v>1659</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0.92900000000000005</v>
      </c>
      <c r="X6979">
        <v>1.2150000000000001</v>
      </c>
      <c r="Y6979">
        <v>1.4630000000000001</v>
      </c>
      <c r="Z6979">
        <v>1.6859999999999999</v>
      </c>
      <c r="AA6979">
        <v>1.84</v>
      </c>
      <c r="AB6979">
        <v>2.0379999999999998</v>
      </c>
      <c r="AC6979">
        <v>2.1669999999999998</v>
      </c>
      <c r="AD6979">
        <v>1.9379999999999999</v>
      </c>
      <c r="AE6979">
        <v>2.0059999999999998</v>
      </c>
      <c r="AF6979">
        <v>2.1840000000000002</v>
      </c>
      <c r="AG6979">
        <v>2.359</v>
      </c>
      <c r="AH6979">
        <v>2.7210000000000001</v>
      </c>
      <c r="AI6979">
        <v>3.234</v>
      </c>
      <c r="AJ6979">
        <v>3.585</v>
      </c>
      <c r="AK6979">
        <v>3.9489999999999998</v>
      </c>
      <c r="AL6979">
        <v>4.7130000000000001</v>
      </c>
      <c r="AM6979">
        <v>4.8150000000000004</v>
      </c>
      <c r="AN6979">
        <v>5.4930000000000003</v>
      </c>
      <c r="AO6979">
        <v>7.1269999999999998</v>
      </c>
      <c r="AP6979">
        <v>7.8250000000000002</v>
      </c>
      <c r="AQ6979">
        <v>8.25</v>
      </c>
      <c r="AR6979">
        <v>8.6460000000000008</v>
      </c>
      <c r="AS6979">
        <v>9.1389999999999993</v>
      </c>
      <c r="AT6979">
        <v>9.798</v>
      </c>
      <c r="AU6979">
        <v>10.42</v>
      </c>
      <c r="AV6979">
        <v>11.228</v>
      </c>
      <c r="AW6979">
        <v>11.946</v>
      </c>
      <c r="AX6979">
        <v>12.705</v>
      </c>
      <c r="AY6979">
        <v>13.577999999999999</v>
      </c>
      <c r="AZ6979">
        <v>14.492000000000001</v>
      </c>
      <c r="BA6979">
        <v>15.574</v>
      </c>
      <c r="BB6979">
        <v>16.667999999999999</v>
      </c>
      <c r="BC6979">
        <v>2016</v>
      </c>
    </row>
    <row r="6980" spans="1:55" x14ac:dyDescent="0.25">
      <c r="A6980">
        <v>813</v>
      </c>
      <c r="B6980" t="s">
        <v>1657</v>
      </c>
      <c r="C6980" t="s">
        <v>240</v>
      </c>
      <c r="D6980" t="s">
        <v>1658</v>
      </c>
      <c r="E6980" t="s">
        <v>238</v>
      </c>
      <c r="F6980" t="s">
        <v>241</v>
      </c>
      <c r="G6980" t="s">
        <v>242</v>
      </c>
      <c r="H6980" t="s">
        <v>230</v>
      </c>
      <c r="I6980" t="s">
        <v>243</v>
      </c>
      <c r="J6980">
        <v>0.17699999999999999</v>
      </c>
      <c r="K6980">
        <v>0.188</v>
      </c>
      <c r="L6980">
        <v>0.187</v>
      </c>
      <c r="M6980">
        <v>0.17599999999999999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0.36899999999999999</v>
      </c>
      <c r="Y6980">
        <v>0.42899999999999999</v>
      </c>
      <c r="Z6980">
        <v>0.47299999999999998</v>
      </c>
      <c r="AA6980">
        <v>0.495</v>
      </c>
      <c r="AB6980">
        <v>0.42299999999999999</v>
      </c>
      <c r="AC6980">
        <v>0.44800000000000001</v>
      </c>
      <c r="AD6980">
        <v>0.38100000000000001</v>
      </c>
      <c r="AE6980">
        <v>0.38</v>
      </c>
      <c r="AF6980">
        <v>0.32400000000000001</v>
      </c>
      <c r="AG6980">
        <v>0.314</v>
      </c>
      <c r="AH6980">
        <v>0.36299999999999999</v>
      </c>
      <c r="AI6980">
        <v>0.42899999999999999</v>
      </c>
      <c r="AJ6980">
        <v>0.47099999999999997</v>
      </c>
      <c r="AK6980">
        <v>0.51600000000000001</v>
      </c>
      <c r="AL6980">
        <v>0.60799999999999998</v>
      </c>
      <c r="AM6980">
        <v>0.59799999999999998</v>
      </c>
      <c r="AN6980">
        <v>0.68100000000000005</v>
      </c>
      <c r="AO6980">
        <v>0.93300000000000005</v>
      </c>
      <c r="AP6980">
        <v>1.0640000000000001</v>
      </c>
      <c r="AQ6980">
        <v>1.1299999999999999</v>
      </c>
      <c r="AR6980">
        <v>1.1739999999999999</v>
      </c>
      <c r="AS6980">
        <v>1.1579999999999999</v>
      </c>
      <c r="AT6980">
        <v>1.2350000000000001</v>
      </c>
      <c r="AU6980">
        <v>1.298</v>
      </c>
      <c r="AV6980">
        <v>1.4239999999999999</v>
      </c>
      <c r="AW6980">
        <v>1.5109999999999999</v>
      </c>
      <c r="AX6980">
        <v>1.607</v>
      </c>
      <c r="AY6980">
        <v>1.718</v>
      </c>
      <c r="AZ6980">
        <v>1.833</v>
      </c>
      <c r="BA6980">
        <v>1.97</v>
      </c>
      <c r="BB6980">
        <v>2.109</v>
      </c>
      <c r="BC6980">
        <v>2016</v>
      </c>
    </row>
    <row r="6981" spans="1:55" x14ac:dyDescent="0.25">
      <c r="A6981">
        <v>813</v>
      </c>
      <c r="B6981" t="s">
        <v>1657</v>
      </c>
      <c r="C6981" t="s">
        <v>244</v>
      </c>
      <c r="D6981" t="s">
        <v>1658</v>
      </c>
      <c r="E6981" t="s">
        <v>238</v>
      </c>
      <c r="F6981" t="s">
        <v>245</v>
      </c>
      <c r="G6981" t="s">
        <v>246</v>
      </c>
      <c r="H6981" t="s">
        <v>230</v>
      </c>
      <c r="I6981" t="s">
        <v>243</v>
      </c>
      <c r="J6981">
        <v>0.186</v>
      </c>
      <c r="K6981">
        <v>0.2</v>
      </c>
      <c r="L6981">
        <v>0.20799999999999999</v>
      </c>
      <c r="M6981">
        <v>0.22500000000000001</v>
      </c>
      <c r="N6981">
        <v>0.23300000000000001</v>
      </c>
      <c r="O6981">
        <v>0.23300000000000001</v>
      </c>
      <c r="P6981">
        <v>0.23799999999999999</v>
      </c>
      <c r="Q6981">
        <v>0.26400000000000001</v>
      </c>
      <c r="R6981">
        <v>0.27700000000000002</v>
      </c>
      <c r="S6981">
        <v>0.3</v>
      </c>
      <c r="T6981">
        <v>0.318</v>
      </c>
      <c r="U6981">
        <v>0.34799999999999998</v>
      </c>
      <c r="V6981">
        <v>0.40100000000000002</v>
      </c>
      <c r="W6981">
        <v>0.42699999999999999</v>
      </c>
      <c r="X6981">
        <v>0.47199999999999998</v>
      </c>
      <c r="Y6981">
        <v>0.53</v>
      </c>
      <c r="Z6981">
        <v>0.54900000000000004</v>
      </c>
      <c r="AA6981">
        <v>0.55300000000000005</v>
      </c>
      <c r="AB6981">
        <v>0.56699999999999995</v>
      </c>
      <c r="AC6981">
        <v>0.57199999999999995</v>
      </c>
      <c r="AD6981">
        <v>0.501</v>
      </c>
      <c r="AE6981">
        <v>0.47199999999999998</v>
      </c>
      <c r="AF6981">
        <v>0.46600000000000003</v>
      </c>
      <c r="AG6981">
        <v>0.505</v>
      </c>
      <c r="AH6981">
        <v>0.56100000000000005</v>
      </c>
      <c r="AI6981">
        <v>0.65200000000000002</v>
      </c>
      <c r="AJ6981">
        <v>0.69899999999999995</v>
      </c>
      <c r="AK6981">
        <v>0.76400000000000001</v>
      </c>
      <c r="AL6981">
        <v>0.83399999999999996</v>
      </c>
      <c r="AM6981">
        <v>0.8</v>
      </c>
      <c r="AN6981">
        <v>0.86499999999999999</v>
      </c>
      <c r="AO6981">
        <v>0.999</v>
      </c>
      <c r="AP6981">
        <v>1.0649999999999999</v>
      </c>
      <c r="AQ6981">
        <v>1.1160000000000001</v>
      </c>
      <c r="AR6981">
        <v>1.163</v>
      </c>
      <c r="AS6981">
        <v>1.2050000000000001</v>
      </c>
      <c r="AT6981">
        <v>1.2609999999999999</v>
      </c>
      <c r="AU6981">
        <v>1.33</v>
      </c>
      <c r="AV6981">
        <v>1.4059999999999999</v>
      </c>
      <c r="AW6981">
        <v>1.472</v>
      </c>
      <c r="AX6981">
        <v>1.5449999999999999</v>
      </c>
      <c r="AY6981">
        <v>1.619</v>
      </c>
      <c r="AZ6981">
        <v>1.6970000000000001</v>
      </c>
      <c r="BA6981">
        <v>1.78</v>
      </c>
      <c r="BB6981">
        <v>1.87</v>
      </c>
      <c r="BC6981">
        <v>2016</v>
      </c>
    </row>
    <row r="6982" spans="1:55" x14ac:dyDescent="0.25">
      <c r="A6982">
        <v>813</v>
      </c>
      <c r="B6982" t="s">
        <v>1657</v>
      </c>
      <c r="C6982" t="s">
        <v>247</v>
      </c>
      <c r="D6982" t="s">
        <v>1658</v>
      </c>
      <c r="E6982" t="s">
        <v>248</v>
      </c>
      <c r="F6982" t="s">
        <v>249</v>
      </c>
      <c r="G6982" t="s">
        <v>250</v>
      </c>
      <c r="I6982" t="s">
        <v>251</v>
      </c>
      <c r="J6982">
        <v>8.1340000000000003</v>
      </c>
      <c r="K6982">
        <v>9.2029999999999994</v>
      </c>
      <c r="L6982">
        <v>10.398999999999999</v>
      </c>
      <c r="M6982">
        <v>11.122</v>
      </c>
      <c r="N6982">
        <v>12.336</v>
      </c>
      <c r="O6982">
        <v>13.497</v>
      </c>
      <c r="P6982">
        <v>14.185</v>
      </c>
      <c r="Q6982">
        <v>15.816000000000001</v>
      </c>
      <c r="R6982">
        <v>18.475000000000001</v>
      </c>
      <c r="S6982">
        <v>19.113</v>
      </c>
      <c r="T6982">
        <v>25.631</v>
      </c>
      <c r="U6982">
        <v>27.489000000000001</v>
      </c>
      <c r="V6982">
        <v>31.105</v>
      </c>
      <c r="W6982">
        <v>36.399000000000001</v>
      </c>
      <c r="X6982">
        <v>44.072000000000003</v>
      </c>
      <c r="Y6982">
        <v>48.180999999999997</v>
      </c>
      <c r="Z6982">
        <v>54.662999999999997</v>
      </c>
      <c r="AA6982">
        <v>60.207999999999998</v>
      </c>
      <c r="AB6982">
        <v>65.834000000000003</v>
      </c>
      <c r="AC6982">
        <v>70.331999999999994</v>
      </c>
      <c r="AD6982">
        <v>73.366</v>
      </c>
      <c r="AE6982">
        <v>82.531999999999996</v>
      </c>
      <c r="AF6982">
        <v>92.414000000000001</v>
      </c>
      <c r="AG6982">
        <v>93.710999999999999</v>
      </c>
      <c r="AH6982">
        <v>100</v>
      </c>
      <c r="AI6982">
        <v>105.328</v>
      </c>
      <c r="AJ6982">
        <v>112.283</v>
      </c>
      <c r="AK6982">
        <v>116.253</v>
      </c>
      <c r="AL6982">
        <v>129.52099999999999</v>
      </c>
      <c r="AM6982">
        <v>138.92099999999999</v>
      </c>
      <c r="AN6982">
        <v>148.38300000000001</v>
      </c>
      <c r="AO6982">
        <v>170.08099999999999</v>
      </c>
      <c r="AP6982">
        <v>178.59700000000001</v>
      </c>
      <c r="AQ6982">
        <v>182.77600000000001</v>
      </c>
      <c r="AR6982">
        <v>187.33500000000001</v>
      </c>
      <c r="AS6982">
        <v>193.10499999999999</v>
      </c>
      <c r="AT6982">
        <v>200.113</v>
      </c>
      <c r="AU6982">
        <v>205.56299999999999</v>
      </c>
      <c r="AV6982">
        <v>214.24700000000001</v>
      </c>
      <c r="AW6982">
        <v>221.553</v>
      </c>
      <c r="AX6982">
        <v>229.3</v>
      </c>
      <c r="AY6982">
        <v>238.71199999999999</v>
      </c>
      <c r="AZ6982">
        <v>248.09800000000001</v>
      </c>
      <c r="BA6982">
        <v>259.423</v>
      </c>
      <c r="BB6982">
        <v>269.85700000000003</v>
      </c>
      <c r="BC6982">
        <v>2016</v>
      </c>
    </row>
    <row r="6983" spans="1:55" x14ac:dyDescent="0.25">
      <c r="A6983">
        <v>813</v>
      </c>
      <c r="B6983" t="s">
        <v>1657</v>
      </c>
      <c r="C6983" t="s">
        <v>252</v>
      </c>
      <c r="D6983" t="s">
        <v>1658</v>
      </c>
      <c r="E6983" t="s">
        <v>253</v>
      </c>
      <c r="F6983" t="s">
        <v>254</v>
      </c>
      <c r="G6983" t="s">
        <v>229</v>
      </c>
      <c r="H6983" t="s">
        <v>220</v>
      </c>
      <c r="I6983" t="s">
        <v>255</v>
      </c>
      <c r="J6983" s="52">
        <v>7835.16</v>
      </c>
      <c r="K6983" s="52">
        <v>7440.32</v>
      </c>
      <c r="L6983" s="52">
        <v>7078.25</v>
      </c>
      <c r="M6983" s="52">
        <v>7119.69</v>
      </c>
      <c r="N6983" s="52">
        <v>6911.46</v>
      </c>
      <c r="O6983" s="52">
        <v>6494.97</v>
      </c>
      <c r="P6983" s="52">
        <v>6295.06</v>
      </c>
      <c r="Q6983" s="52">
        <v>6634.33</v>
      </c>
      <c r="R6983" s="52">
        <v>6532.94</v>
      </c>
      <c r="S6983" s="52">
        <v>6625.19</v>
      </c>
      <c r="T6983" s="52">
        <v>6584.41</v>
      </c>
      <c r="U6983" s="52">
        <v>6785.49</v>
      </c>
      <c r="V6983" s="52">
        <v>7433.58</v>
      </c>
      <c r="W6983" s="52">
        <v>7514.45</v>
      </c>
      <c r="X6983" s="52">
        <v>7896.12</v>
      </c>
      <c r="Y6983" s="52">
        <v>8451.09</v>
      </c>
      <c r="Z6983" s="52">
        <v>8349.99</v>
      </c>
      <c r="AA6983" s="52">
        <v>8046.66</v>
      </c>
      <c r="AB6983" s="52">
        <v>7928.67</v>
      </c>
      <c r="AC6983" s="52">
        <v>7677.23</v>
      </c>
      <c r="AD6983" s="52">
        <v>6405.38</v>
      </c>
      <c r="AE6983" s="52">
        <v>5739.92</v>
      </c>
      <c r="AF6983" s="52">
        <v>5433.58</v>
      </c>
      <c r="AG6983" s="52">
        <v>5639.49</v>
      </c>
      <c r="AH6983" s="52">
        <v>5942.64</v>
      </c>
      <c r="AI6983" s="52">
        <v>6542.43</v>
      </c>
      <c r="AJ6983" s="52">
        <v>6641.78</v>
      </c>
      <c r="AK6983" s="52">
        <v>6902.4</v>
      </c>
      <c r="AL6983" s="52">
        <v>7225.63</v>
      </c>
      <c r="AM6983" s="52">
        <v>6730.57</v>
      </c>
      <c r="AN6983" s="52">
        <v>7032.05</v>
      </c>
      <c r="AO6983" s="52">
        <v>7789.08</v>
      </c>
      <c r="AP6983" s="52">
        <v>7972.01</v>
      </c>
      <c r="AQ6983" s="52">
        <v>8031.36</v>
      </c>
      <c r="AR6983" s="52">
        <v>8027.44</v>
      </c>
      <c r="AS6983" s="52">
        <v>8054.32</v>
      </c>
      <c r="AT6983" s="52">
        <v>8153.35</v>
      </c>
      <c r="AU6983" s="52">
        <v>8259.7999999999993</v>
      </c>
      <c r="AV6983" s="52">
        <v>8355.6200000000008</v>
      </c>
      <c r="AW6983" s="52">
        <v>8411.39</v>
      </c>
      <c r="AX6983" s="52">
        <v>8457.4699999999993</v>
      </c>
      <c r="AY6983" s="52">
        <v>8495.5499999999993</v>
      </c>
      <c r="AZ6983" s="52">
        <v>8536.65</v>
      </c>
      <c r="BA6983" s="52">
        <v>8584.89</v>
      </c>
      <c r="BB6983" s="52">
        <v>8642.31</v>
      </c>
      <c r="BC6983">
        <v>2014</v>
      </c>
    </row>
    <row r="6984" spans="1:55" x14ac:dyDescent="0.25">
      <c r="A6984">
        <v>813</v>
      </c>
      <c r="B6984" t="s">
        <v>1657</v>
      </c>
      <c r="C6984" t="s">
        <v>256</v>
      </c>
      <c r="D6984" t="s">
        <v>1658</v>
      </c>
      <c r="E6984" t="s">
        <v>253</v>
      </c>
      <c r="F6984" t="s">
        <v>257</v>
      </c>
      <c r="G6984" t="s">
        <v>258</v>
      </c>
      <c r="H6984" t="s">
        <v>220</v>
      </c>
      <c r="I6984" t="s">
        <v>255</v>
      </c>
      <c r="J6984" s="52">
        <v>1868.74</v>
      </c>
      <c r="K6984" s="52">
        <v>1774.57</v>
      </c>
      <c r="L6984" s="52">
        <v>1688.21</v>
      </c>
      <c r="M6984" s="52">
        <v>1698.09</v>
      </c>
      <c r="N6984" s="52">
        <v>1648.43</v>
      </c>
      <c r="O6984" s="52">
        <v>1549.09</v>
      </c>
      <c r="P6984" s="52">
        <v>1501.41</v>
      </c>
      <c r="Q6984" s="52">
        <v>1582.33</v>
      </c>
      <c r="R6984" s="52">
        <v>1558.15</v>
      </c>
      <c r="S6984" s="52">
        <v>1580.15</v>
      </c>
      <c r="T6984" s="52">
        <v>1570.42</v>
      </c>
      <c r="U6984" s="52">
        <v>1618.38</v>
      </c>
      <c r="V6984" s="52">
        <v>1772.96</v>
      </c>
      <c r="W6984" s="52">
        <v>1792.24</v>
      </c>
      <c r="X6984" s="52">
        <v>1883.27</v>
      </c>
      <c r="Y6984" s="52">
        <v>2015.64</v>
      </c>
      <c r="Z6984" s="52">
        <v>1991.53</v>
      </c>
      <c r="AA6984" s="52">
        <v>1919.18</v>
      </c>
      <c r="AB6984" s="52">
        <v>1891.04</v>
      </c>
      <c r="AC6984" s="52">
        <v>1831.07</v>
      </c>
      <c r="AD6984" s="52">
        <v>1527.72</v>
      </c>
      <c r="AE6984" s="52">
        <v>1369.01</v>
      </c>
      <c r="AF6984" s="52">
        <v>1295.94</v>
      </c>
      <c r="AG6984" s="52">
        <v>1345.05</v>
      </c>
      <c r="AH6984" s="52">
        <v>1417.36</v>
      </c>
      <c r="AI6984" s="52">
        <v>1560.41</v>
      </c>
      <c r="AJ6984" s="52">
        <v>1584.11</v>
      </c>
      <c r="AK6984" s="52">
        <v>1646.27</v>
      </c>
      <c r="AL6984" s="52">
        <v>1723.36</v>
      </c>
      <c r="AM6984" s="52">
        <v>1605.28</v>
      </c>
      <c r="AN6984" s="52">
        <v>1677.19</v>
      </c>
      <c r="AO6984" s="52">
        <v>1857.75</v>
      </c>
      <c r="AP6984" s="52">
        <v>1901.37</v>
      </c>
      <c r="AQ6984" s="52">
        <v>1915.53</v>
      </c>
      <c r="AR6984" s="52">
        <v>1914.6</v>
      </c>
      <c r="AS6984" s="52">
        <v>1921.01</v>
      </c>
      <c r="AT6984" s="52">
        <v>1944.63</v>
      </c>
      <c r="AU6984" s="52">
        <v>1970.02</v>
      </c>
      <c r="AV6984" s="52">
        <v>1992.87</v>
      </c>
      <c r="AW6984" s="52">
        <v>2006.17</v>
      </c>
      <c r="AX6984" s="52">
        <v>2017.16</v>
      </c>
      <c r="AY6984" s="52">
        <v>2026.24</v>
      </c>
      <c r="AZ6984" s="52">
        <v>2036.05</v>
      </c>
      <c r="BA6984" s="52">
        <v>2047.55</v>
      </c>
      <c r="BB6984" s="52">
        <v>2061.25</v>
      </c>
      <c r="BC6984">
        <v>2014</v>
      </c>
    </row>
    <row r="6985" spans="1:55" x14ac:dyDescent="0.25">
      <c r="A6985">
        <v>813</v>
      </c>
      <c r="B6985" t="s">
        <v>1657</v>
      </c>
      <c r="C6985" t="s">
        <v>259</v>
      </c>
      <c r="D6985" t="s">
        <v>1658</v>
      </c>
      <c r="E6985" t="s">
        <v>260</v>
      </c>
      <c r="F6985" t="s">
        <v>261</v>
      </c>
      <c r="G6985" t="s">
        <v>229</v>
      </c>
      <c r="H6985" t="s">
        <v>220</v>
      </c>
      <c r="I6985" t="s">
        <v>262</v>
      </c>
      <c r="J6985">
        <v>637.28300000000002</v>
      </c>
      <c r="K6985">
        <v>684.71400000000006</v>
      </c>
      <c r="L6985">
        <v>736.05899999999997</v>
      </c>
      <c r="M6985">
        <v>791.82399999999996</v>
      </c>
      <c r="N6985">
        <v>852.62199999999996</v>
      </c>
      <c r="O6985">
        <v>876.63300000000004</v>
      </c>
      <c r="P6985">
        <v>892.96600000000001</v>
      </c>
      <c r="Q6985" s="52">
        <v>1049.26</v>
      </c>
      <c r="R6985" s="52">
        <v>1206.94</v>
      </c>
      <c r="S6985" s="52">
        <v>1266.25</v>
      </c>
      <c r="T6985" s="52">
        <v>1687.68</v>
      </c>
      <c r="U6985" s="52">
        <v>1865.23</v>
      </c>
      <c r="V6985" s="52">
        <v>2312.23</v>
      </c>
      <c r="W6985" s="52">
        <v>2735.18</v>
      </c>
      <c r="X6985" s="52">
        <v>3479.95</v>
      </c>
      <c r="Y6985" s="52">
        <v>4071.81</v>
      </c>
      <c r="Z6985" s="52">
        <v>4564.3100000000004</v>
      </c>
      <c r="AA6985" s="52">
        <v>4844.72</v>
      </c>
      <c r="AB6985" s="52">
        <v>5219.8</v>
      </c>
      <c r="AC6985" s="52">
        <v>5399.58</v>
      </c>
      <c r="AD6985" s="52">
        <v>4699.3900000000003</v>
      </c>
      <c r="AE6985" s="52">
        <v>4737.26</v>
      </c>
      <c r="AF6985" s="52">
        <v>5021.41</v>
      </c>
      <c r="AG6985" s="52">
        <v>5284.82</v>
      </c>
      <c r="AH6985" s="52">
        <v>5942.64</v>
      </c>
      <c r="AI6985" s="52">
        <v>6891.03</v>
      </c>
      <c r="AJ6985" s="52">
        <v>7457.59</v>
      </c>
      <c r="AK6985" s="52">
        <v>8024.21</v>
      </c>
      <c r="AL6985" s="52">
        <v>9358.7199999999993</v>
      </c>
      <c r="AM6985" s="52">
        <v>9350.17</v>
      </c>
      <c r="AN6985" s="52">
        <v>10434.370000000001</v>
      </c>
      <c r="AO6985" s="52">
        <v>13247.72</v>
      </c>
      <c r="AP6985" s="52">
        <v>14237.76</v>
      </c>
      <c r="AQ6985" s="52">
        <v>14679.39</v>
      </c>
      <c r="AR6985" s="52">
        <v>15038.16</v>
      </c>
      <c r="AS6985" s="52">
        <v>15553.28</v>
      </c>
      <c r="AT6985" s="52">
        <v>16315.94</v>
      </c>
      <c r="AU6985" s="52">
        <v>16979.12</v>
      </c>
      <c r="AV6985" s="52">
        <v>17901.68</v>
      </c>
      <c r="AW6985" s="52">
        <v>18635.689999999999</v>
      </c>
      <c r="AX6985" s="52">
        <v>19392.939999999999</v>
      </c>
      <c r="AY6985" s="52">
        <v>20279.91</v>
      </c>
      <c r="AZ6985" s="52">
        <v>21179.24</v>
      </c>
      <c r="BA6985" s="52">
        <v>22271.16</v>
      </c>
      <c r="BB6985" s="52">
        <v>23321.91</v>
      </c>
      <c r="BC6985">
        <v>2014</v>
      </c>
    </row>
    <row r="6986" spans="1:55" x14ac:dyDescent="0.25">
      <c r="A6986">
        <v>813</v>
      </c>
      <c r="B6986" t="s">
        <v>1657</v>
      </c>
      <c r="C6986" t="s">
        <v>263</v>
      </c>
      <c r="D6986" t="s">
        <v>1658</v>
      </c>
      <c r="E6986" t="s">
        <v>260</v>
      </c>
      <c r="F6986" t="s">
        <v>264</v>
      </c>
      <c r="G6986" t="s">
        <v>242</v>
      </c>
      <c r="H6986" t="s">
        <v>220</v>
      </c>
      <c r="I6986" t="s">
        <v>262</v>
      </c>
      <c r="J6986">
        <v>767.971</v>
      </c>
      <c r="K6986">
        <v>786.87699999999995</v>
      </c>
      <c r="L6986">
        <v>757.96100000000001</v>
      </c>
      <c r="M6986">
        <v>689.40700000000004</v>
      </c>
      <c r="N6986">
        <v>669.39800000000002</v>
      </c>
      <c r="O6986">
        <v>592.01300000000003</v>
      </c>
      <c r="P6986">
        <v>512.75699999999995</v>
      </c>
      <c r="Q6986">
        <v>523.77</v>
      </c>
      <c r="R6986">
        <v>579.55600000000004</v>
      </c>
      <c r="S6986">
        <v>552.16499999999996</v>
      </c>
      <c r="T6986">
        <v>667.38599999999997</v>
      </c>
      <c r="U6986">
        <v>687.07399999999996</v>
      </c>
      <c r="V6986">
        <v>789.67</v>
      </c>
      <c r="W6986">
        <v>858.03300000000002</v>
      </c>
      <c r="X6986" s="52">
        <v>1057.3</v>
      </c>
      <c r="Y6986" s="52">
        <v>1195.52</v>
      </c>
      <c r="Z6986" s="52">
        <v>1279.82</v>
      </c>
      <c r="AA6986" s="52">
        <v>1303.42</v>
      </c>
      <c r="AB6986" s="52">
        <v>1083.92</v>
      </c>
      <c r="AC6986" s="52">
        <v>1116.04</v>
      </c>
      <c r="AD6986">
        <v>923.45399999999995</v>
      </c>
      <c r="AE6986">
        <v>897.55</v>
      </c>
      <c r="AF6986">
        <v>744.048</v>
      </c>
      <c r="AG6986">
        <v>704.08500000000004</v>
      </c>
      <c r="AH6986">
        <v>793.96699999999998</v>
      </c>
      <c r="AI6986">
        <v>915.15800000000002</v>
      </c>
      <c r="AJ6986">
        <v>980.04200000000003</v>
      </c>
      <c r="AK6986" s="52">
        <v>1048.6400000000001</v>
      </c>
      <c r="AL6986" s="52">
        <v>1207.9000000000001</v>
      </c>
      <c r="AM6986" s="52">
        <v>1160.79</v>
      </c>
      <c r="AN6986" s="52">
        <v>1293.8599999999999</v>
      </c>
      <c r="AO6986" s="52">
        <v>1733.71</v>
      </c>
      <c r="AP6986" s="52">
        <v>1935.74</v>
      </c>
      <c r="AQ6986" s="52">
        <v>2010.29</v>
      </c>
      <c r="AR6986" s="52">
        <v>2042.09</v>
      </c>
      <c r="AS6986" s="52">
        <v>1971.55</v>
      </c>
      <c r="AT6986" s="52">
        <v>2056.56</v>
      </c>
      <c r="AU6986" s="52">
        <v>2114.6799999999998</v>
      </c>
      <c r="AV6986" s="52">
        <v>2270.81</v>
      </c>
      <c r="AW6986" s="52">
        <v>2357.41</v>
      </c>
      <c r="AX6986" s="52">
        <v>2453.21</v>
      </c>
      <c r="AY6986" s="52">
        <v>2565.41</v>
      </c>
      <c r="AZ6986" s="52">
        <v>2679.17</v>
      </c>
      <c r="BA6986" s="52">
        <v>2817.3</v>
      </c>
      <c r="BB6986" s="52">
        <v>2950.22</v>
      </c>
      <c r="BC6986">
        <v>2014</v>
      </c>
    </row>
    <row r="6987" spans="1:55" x14ac:dyDescent="0.25">
      <c r="A6987">
        <v>813</v>
      </c>
      <c r="B6987" t="s">
        <v>1657</v>
      </c>
      <c r="C6987" t="s">
        <v>265</v>
      </c>
      <c r="D6987" t="s">
        <v>1658</v>
      </c>
      <c r="E6987" t="s">
        <v>260</v>
      </c>
      <c r="F6987" t="s">
        <v>266</v>
      </c>
      <c r="G6987" t="s">
        <v>246</v>
      </c>
      <c r="H6987" t="s">
        <v>220</v>
      </c>
      <c r="I6987" t="s">
        <v>262</v>
      </c>
      <c r="J6987">
        <v>805.12599999999998</v>
      </c>
      <c r="K6987">
        <v>836.88699999999994</v>
      </c>
      <c r="L6987">
        <v>845.35400000000004</v>
      </c>
      <c r="M6987">
        <v>883.60299999999995</v>
      </c>
      <c r="N6987">
        <v>888.71299999999997</v>
      </c>
      <c r="O6987">
        <v>861.57299999999998</v>
      </c>
      <c r="P6987">
        <v>851.86599999999999</v>
      </c>
      <c r="Q6987">
        <v>919.98099999999999</v>
      </c>
      <c r="R6987">
        <v>937.87</v>
      </c>
      <c r="S6987">
        <v>988.404</v>
      </c>
      <c r="T6987" s="52">
        <v>1019.08</v>
      </c>
      <c r="U6987" s="52">
        <v>1085.73</v>
      </c>
      <c r="V6987" s="52">
        <v>1216.53</v>
      </c>
      <c r="W6987" s="52">
        <v>1258.9000000000001</v>
      </c>
      <c r="X6987" s="52">
        <v>1351.09</v>
      </c>
      <c r="Y6987" s="52">
        <v>1476.37</v>
      </c>
      <c r="Z6987" s="52">
        <v>1485.42</v>
      </c>
      <c r="AA6987" s="52">
        <v>1456.14</v>
      </c>
      <c r="AB6987" s="52">
        <v>1450.94</v>
      </c>
      <c r="AC6987" s="52">
        <v>1425.22</v>
      </c>
      <c r="AD6987" s="52">
        <v>1215.69</v>
      </c>
      <c r="AE6987" s="52">
        <v>1113.28</v>
      </c>
      <c r="AF6987" s="52">
        <v>1070.54</v>
      </c>
      <c r="AG6987" s="52">
        <v>1131.74</v>
      </c>
      <c r="AH6987" s="52">
        <v>1224.68</v>
      </c>
      <c r="AI6987" s="52">
        <v>1390.28</v>
      </c>
      <c r="AJ6987" s="52">
        <v>1454.11</v>
      </c>
      <c r="AK6987" s="52">
        <v>1551.76</v>
      </c>
      <c r="AL6987" s="52">
        <v>1656.03</v>
      </c>
      <c r="AM6987" s="52">
        <v>1554.32</v>
      </c>
      <c r="AN6987" s="52">
        <v>1642.87</v>
      </c>
      <c r="AO6987" s="52">
        <v>1857.75</v>
      </c>
      <c r="AP6987" s="52">
        <v>1937.84</v>
      </c>
      <c r="AQ6987" s="52">
        <v>1986.52</v>
      </c>
      <c r="AR6987" s="52">
        <v>2023.12</v>
      </c>
      <c r="AS6987" s="52">
        <v>2051.61</v>
      </c>
      <c r="AT6987" s="52">
        <v>2099.5300000000002</v>
      </c>
      <c r="AU6987" s="52">
        <v>2167.38</v>
      </c>
      <c r="AV6987" s="52">
        <v>2241.96</v>
      </c>
      <c r="AW6987" s="52">
        <v>2297.0500000000002</v>
      </c>
      <c r="AX6987" s="52">
        <v>2357.86</v>
      </c>
      <c r="AY6987" s="52">
        <v>2417.7199999999998</v>
      </c>
      <c r="AZ6987" s="52">
        <v>2479.6799999999998</v>
      </c>
      <c r="BA6987" s="52">
        <v>2545.37</v>
      </c>
      <c r="BB6987" s="52">
        <v>2616.02</v>
      </c>
      <c r="BC6987">
        <v>2014</v>
      </c>
    </row>
    <row r="6988" spans="1:55" x14ac:dyDescent="0.25">
      <c r="A6988">
        <v>813</v>
      </c>
      <c r="B6988" t="s">
        <v>1657</v>
      </c>
      <c r="C6988" t="s">
        <v>267</v>
      </c>
      <c r="D6988" t="s">
        <v>1658</v>
      </c>
      <c r="E6988" t="s">
        <v>268</v>
      </c>
      <c r="F6988" t="s">
        <v>269</v>
      </c>
      <c r="G6988" t="s">
        <v>270</v>
      </c>
    </row>
    <row r="6989" spans="1:55" x14ac:dyDescent="0.25">
      <c r="A6989">
        <v>813</v>
      </c>
      <c r="B6989" t="s">
        <v>1657</v>
      </c>
      <c r="C6989" t="s">
        <v>271</v>
      </c>
      <c r="D6989" t="s">
        <v>1658</v>
      </c>
      <c r="E6989" t="s">
        <v>272</v>
      </c>
      <c r="F6989" t="s">
        <v>273</v>
      </c>
      <c r="G6989" t="s">
        <v>274</v>
      </c>
      <c r="I6989" t="s">
        <v>243</v>
      </c>
      <c r="J6989">
        <v>1E-3</v>
      </c>
      <c r="K6989">
        <v>1E-3</v>
      </c>
      <c r="L6989">
        <v>1E-3</v>
      </c>
      <c r="M6989">
        <v>1E-3</v>
      </c>
      <c r="N6989">
        <v>1E-3</v>
      </c>
      <c r="O6989">
        <v>1E-3</v>
      </c>
      <c r="P6989">
        <v>1E-3</v>
      </c>
      <c r="Q6989">
        <v>1E-3</v>
      </c>
      <c r="R6989">
        <v>1E-3</v>
      </c>
      <c r="S6989">
        <v>1E-3</v>
      </c>
      <c r="T6989">
        <v>1E-3</v>
      </c>
      <c r="U6989">
        <v>1E-3</v>
      </c>
      <c r="V6989">
        <v>1E-3</v>
      </c>
      <c r="W6989">
        <v>1E-3</v>
      </c>
      <c r="X6989">
        <v>1E-3</v>
      </c>
      <c r="Y6989">
        <v>1E-3</v>
      </c>
      <c r="Z6989">
        <v>1E-3</v>
      </c>
      <c r="AA6989">
        <v>1E-3</v>
      </c>
      <c r="AB6989">
        <v>1E-3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2016</v>
      </c>
    </row>
    <row r="6990" spans="1:55" x14ac:dyDescent="0.25">
      <c r="A6990">
        <v>813</v>
      </c>
      <c r="B6990" t="s">
        <v>1657</v>
      </c>
      <c r="C6990" t="s">
        <v>275</v>
      </c>
      <c r="D6990" t="s">
        <v>1658</v>
      </c>
      <c r="E6990" t="s">
        <v>276</v>
      </c>
      <c r="F6990" t="s">
        <v>277</v>
      </c>
      <c r="G6990" t="s">
        <v>278</v>
      </c>
      <c r="I6990" t="s">
        <v>243</v>
      </c>
      <c r="J6990">
        <v>0.79200000000000004</v>
      </c>
      <c r="K6990">
        <v>0.81799999999999995</v>
      </c>
      <c r="L6990">
        <v>0.871</v>
      </c>
      <c r="M6990">
        <v>0.89600000000000002</v>
      </c>
      <c r="N6990">
        <v>0.95899999999999996</v>
      </c>
      <c r="O6990">
        <v>1.0169999999999999</v>
      </c>
      <c r="P6990">
        <v>1.048</v>
      </c>
      <c r="Q6990">
        <v>1.141</v>
      </c>
      <c r="R6990">
        <v>1.2869999999999999</v>
      </c>
      <c r="S6990">
        <v>1.2809999999999999</v>
      </c>
      <c r="T6990">
        <v>1.6559999999999999</v>
      </c>
      <c r="U6990">
        <v>1.718</v>
      </c>
      <c r="V6990">
        <v>1.901</v>
      </c>
      <c r="W6990">
        <v>2.173</v>
      </c>
      <c r="X6990">
        <v>2.5760000000000001</v>
      </c>
      <c r="Y6990">
        <v>2.758</v>
      </c>
      <c r="Z6990">
        <v>3.073</v>
      </c>
      <c r="AA6990">
        <v>3.327</v>
      </c>
      <c r="AB6990">
        <v>3.5979999999999999</v>
      </c>
      <c r="AC6990">
        <v>3.7890000000000001</v>
      </c>
      <c r="AD6990">
        <v>3.8660000000000001</v>
      </c>
      <c r="AE6990">
        <v>4.2549999999999999</v>
      </c>
      <c r="AF6990">
        <v>4.6909999999999998</v>
      </c>
      <c r="AG6990">
        <v>4.67</v>
      </c>
      <c r="AH6990">
        <v>4.8520000000000003</v>
      </c>
      <c r="AI6990">
        <v>4.9569999999999999</v>
      </c>
      <c r="AJ6990">
        <v>5.1289999999999996</v>
      </c>
      <c r="AK6990">
        <v>5.1710000000000003</v>
      </c>
      <c r="AL6990">
        <v>5.6509999999999998</v>
      </c>
      <c r="AM6990">
        <v>6.016</v>
      </c>
      <c r="AN6990">
        <v>6.351</v>
      </c>
      <c r="AO6990">
        <v>7.1310000000000002</v>
      </c>
      <c r="AP6990">
        <v>7.3470000000000004</v>
      </c>
      <c r="AQ6990">
        <v>7.3890000000000002</v>
      </c>
      <c r="AR6990">
        <v>7.4329999999999998</v>
      </c>
      <c r="AS6990">
        <v>7.5810000000000004</v>
      </c>
      <c r="AT6990">
        <v>7.7709999999999999</v>
      </c>
      <c r="AU6990">
        <v>7.8339999999999996</v>
      </c>
      <c r="AV6990">
        <v>7.9850000000000003</v>
      </c>
      <c r="AW6990">
        <v>8.1129999999999995</v>
      </c>
      <c r="AX6990">
        <v>8.2249999999999996</v>
      </c>
      <c r="AY6990">
        <v>8.3879999999999999</v>
      </c>
      <c r="AZ6990">
        <v>8.5410000000000004</v>
      </c>
      <c r="BA6990">
        <v>8.75</v>
      </c>
      <c r="BB6990">
        <v>8.9149999999999991</v>
      </c>
      <c r="BC6990">
        <v>2016</v>
      </c>
    </row>
    <row r="6991" spans="1:55" x14ac:dyDescent="0.25">
      <c r="A6991">
        <v>813</v>
      </c>
      <c r="B6991" t="s">
        <v>1657</v>
      </c>
      <c r="C6991" t="s">
        <v>279</v>
      </c>
      <c r="D6991" t="s">
        <v>1658</v>
      </c>
      <c r="E6991" t="s">
        <v>280</v>
      </c>
      <c r="F6991" t="s">
        <v>281</v>
      </c>
      <c r="G6991" t="s">
        <v>282</v>
      </c>
      <c r="I6991" t="s">
        <v>1659</v>
      </c>
      <c r="J6991">
        <v>2.6669999999999998</v>
      </c>
      <c r="K6991">
        <v>2.6669999999999998</v>
      </c>
      <c r="L6991">
        <v>2.6669999999999998</v>
      </c>
      <c r="M6991">
        <v>2.6669999999999998</v>
      </c>
      <c r="N6991">
        <v>2.6669999999999998</v>
      </c>
      <c r="O6991">
        <v>2.6669999999999998</v>
      </c>
      <c r="P6991">
        <v>4.8760000000000003</v>
      </c>
      <c r="Q6991">
        <v>8.1989999999999998</v>
      </c>
      <c r="R6991">
        <v>6.5449999999999999</v>
      </c>
      <c r="S6991">
        <v>8.1839999999999993</v>
      </c>
      <c r="T6991">
        <v>5.5010000000000003</v>
      </c>
      <c r="U6991">
        <v>6.931</v>
      </c>
      <c r="V6991">
        <v>5.8159999999999998</v>
      </c>
      <c r="W6991">
        <v>6.6369999999999996</v>
      </c>
      <c r="X6991">
        <v>5.3010000000000002</v>
      </c>
      <c r="Y6991">
        <v>4.157</v>
      </c>
      <c r="Z6991">
        <v>4.59</v>
      </c>
      <c r="AA6991">
        <v>5.45</v>
      </c>
      <c r="AB6991">
        <v>6.0629999999999997</v>
      </c>
      <c r="AC6991">
        <v>5.8109999999999999</v>
      </c>
      <c r="AD6991">
        <v>6.5030000000000001</v>
      </c>
      <c r="AE6991">
        <v>6.6059999999999999</v>
      </c>
      <c r="AF6991">
        <v>4.9429999999999996</v>
      </c>
      <c r="AG6991">
        <v>9.6110000000000007</v>
      </c>
      <c r="AH6991">
        <v>8.9329999999999998</v>
      </c>
      <c r="AI6991">
        <v>14.188000000000001</v>
      </c>
      <c r="AJ6991">
        <v>16.818000000000001</v>
      </c>
      <c r="AK6991">
        <v>19.448</v>
      </c>
      <c r="AL6991">
        <v>19.486999999999998</v>
      </c>
      <c r="AM6991">
        <v>18.991</v>
      </c>
      <c r="AN6991">
        <v>45.512999999999998</v>
      </c>
      <c r="AO6991">
        <v>31.483000000000001</v>
      </c>
      <c r="AP6991">
        <v>17.911000000000001</v>
      </c>
      <c r="AQ6991">
        <v>22.009</v>
      </c>
      <c r="AR6991">
        <v>14.85</v>
      </c>
      <c r="AS6991">
        <v>17.503</v>
      </c>
      <c r="AT6991">
        <v>19.111999999999998</v>
      </c>
      <c r="AU6991">
        <v>17.286999999999999</v>
      </c>
      <c r="AV6991">
        <v>17.035</v>
      </c>
      <c r="AW6991">
        <v>19.681999999999999</v>
      </c>
      <c r="AX6991">
        <v>19.922999999999998</v>
      </c>
      <c r="AY6991">
        <v>19.77</v>
      </c>
      <c r="AZ6991">
        <v>19.074999999999999</v>
      </c>
      <c r="BA6991">
        <v>18.837</v>
      </c>
      <c r="BB6991">
        <v>18.545000000000002</v>
      </c>
      <c r="BC6991">
        <v>2016</v>
      </c>
    </row>
    <row r="6992" spans="1:55" x14ac:dyDescent="0.25">
      <c r="A6992">
        <v>813</v>
      </c>
      <c r="B6992" t="s">
        <v>1657</v>
      </c>
      <c r="C6992" t="s">
        <v>283</v>
      </c>
      <c r="D6992" t="s">
        <v>1658</v>
      </c>
      <c r="E6992" t="s">
        <v>284</v>
      </c>
      <c r="F6992" t="s">
        <v>285</v>
      </c>
      <c r="G6992" t="s">
        <v>282</v>
      </c>
      <c r="I6992" t="s">
        <v>1659</v>
      </c>
      <c r="J6992">
        <v>7.3529999999999998</v>
      </c>
      <c r="K6992">
        <v>-0.33400000000000002</v>
      </c>
      <c r="L6992">
        <v>9.1430000000000007</v>
      </c>
      <c r="M6992">
        <v>7.1779999999999999</v>
      </c>
      <c r="N6992">
        <v>11.473000000000001</v>
      </c>
      <c r="O6992">
        <v>-7.4039999999999999</v>
      </c>
      <c r="P6992">
        <v>30.085999999999999</v>
      </c>
      <c r="Q6992">
        <v>37.308999999999997</v>
      </c>
      <c r="R6992">
        <v>15.715999999999999</v>
      </c>
      <c r="S6992">
        <v>20.984000000000002</v>
      </c>
      <c r="T6992">
        <v>12.837999999999999</v>
      </c>
      <c r="U6992">
        <v>18.718</v>
      </c>
      <c r="V6992">
        <v>29.074000000000002</v>
      </c>
      <c r="W6992">
        <v>28.949000000000002</v>
      </c>
      <c r="X6992">
        <v>24.459</v>
      </c>
      <c r="Y6992">
        <v>-19.760000000000002</v>
      </c>
      <c r="Z6992">
        <v>-7.3239999999999998</v>
      </c>
      <c r="AA6992">
        <v>-4.1900000000000004</v>
      </c>
      <c r="AB6992">
        <v>-1.3160000000000001</v>
      </c>
      <c r="AC6992">
        <v>3.0859999999999999</v>
      </c>
      <c r="AD6992">
        <v>-8.016</v>
      </c>
      <c r="AE6992">
        <v>-6.7839999999999998</v>
      </c>
      <c r="AF6992">
        <v>-4.53</v>
      </c>
      <c r="AG6992">
        <v>16.236999999999998</v>
      </c>
      <c r="AH6992">
        <v>25.736000000000001</v>
      </c>
      <c r="AI6992">
        <v>7.4690000000000003</v>
      </c>
      <c r="AJ6992">
        <v>7.8079999999999998</v>
      </c>
      <c r="AK6992">
        <v>3.8809999999999998</v>
      </c>
      <c r="AL6992">
        <v>1.2669999999999999</v>
      </c>
      <c r="AM6992">
        <v>-2.86</v>
      </c>
      <c r="AN6992">
        <v>12.621</v>
      </c>
      <c r="AO6992">
        <v>23.227</v>
      </c>
      <c r="AP6992">
        <v>19.622</v>
      </c>
      <c r="AQ6992">
        <v>18.602</v>
      </c>
      <c r="AR6992">
        <v>10.582000000000001</v>
      </c>
      <c r="AS6992">
        <v>14.461</v>
      </c>
      <c r="AT6992">
        <v>15.17</v>
      </c>
      <c r="AU6992">
        <v>13.114000000000001</v>
      </c>
      <c r="AV6992">
        <v>10.595000000000001</v>
      </c>
      <c r="AW6992">
        <v>11.374000000000001</v>
      </c>
      <c r="AX6992">
        <v>11.125999999999999</v>
      </c>
      <c r="AY6992">
        <v>12.327999999999999</v>
      </c>
      <c r="AZ6992">
        <v>11.738</v>
      </c>
      <c r="BA6992">
        <v>12.02</v>
      </c>
      <c r="BB6992">
        <v>11.769</v>
      </c>
      <c r="BC6992">
        <v>2016</v>
      </c>
    </row>
    <row r="6993" spans="1:55" x14ac:dyDescent="0.25">
      <c r="A6993">
        <v>813</v>
      </c>
      <c r="B6993" t="s">
        <v>1657</v>
      </c>
      <c r="C6993" t="s">
        <v>286</v>
      </c>
      <c r="D6993" t="s">
        <v>1658</v>
      </c>
      <c r="E6993" t="s">
        <v>287</v>
      </c>
      <c r="F6993" t="s">
        <v>288</v>
      </c>
      <c r="G6993" t="s">
        <v>250</v>
      </c>
      <c r="I6993" t="s">
        <v>1660</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189.131</v>
      </c>
      <c r="AW6993">
        <v>192.261</v>
      </c>
      <c r="AX6993">
        <v>197.29499999999999</v>
      </c>
      <c r="AY6993">
        <v>209.46</v>
      </c>
      <c r="AZ6993">
        <v>217.44900000000001</v>
      </c>
      <c r="BA6993">
        <v>226.672</v>
      </c>
      <c r="BB6993">
        <v>236.63900000000001</v>
      </c>
      <c r="BC6993">
        <v>2017</v>
      </c>
    </row>
    <row r="6994" spans="1:55" x14ac:dyDescent="0.25">
      <c r="A6994">
        <v>813</v>
      </c>
      <c r="B6994" t="s">
        <v>1657</v>
      </c>
      <c r="C6994" t="s">
        <v>290</v>
      </c>
      <c r="D6994" t="s">
        <v>1658</v>
      </c>
      <c r="E6994" t="s">
        <v>287</v>
      </c>
      <c r="F6994" t="s">
        <v>291</v>
      </c>
      <c r="G6994" t="s">
        <v>235</v>
      </c>
      <c r="I6994" t="s">
        <v>292</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0.99199999999999999</v>
      </c>
      <c r="AW6994">
        <v>1.655</v>
      </c>
      <c r="AX6994">
        <v>2.6179999999999999</v>
      </c>
      <c r="AY6994">
        <v>6.1660000000000004</v>
      </c>
      <c r="AZ6994">
        <v>3.8140000000000001</v>
      </c>
      <c r="BA6994">
        <v>4.242</v>
      </c>
      <c r="BB6994">
        <v>4.3970000000000002</v>
      </c>
      <c r="BC6994">
        <v>2017</v>
      </c>
    </row>
    <row r="6995" spans="1:55" x14ac:dyDescent="0.25">
      <c r="A6995">
        <v>813</v>
      </c>
      <c r="B6995" t="s">
        <v>1657</v>
      </c>
      <c r="C6995" t="s">
        <v>293</v>
      </c>
      <c r="D6995" t="s">
        <v>1658</v>
      </c>
      <c r="E6995" t="s">
        <v>294</v>
      </c>
      <c r="F6995" t="s">
        <v>295</v>
      </c>
      <c r="G6995" t="s">
        <v>250</v>
      </c>
      <c r="I6995" t="s">
        <v>1660</v>
      </c>
      <c r="J6995" t="s">
        <v>232</v>
      </c>
      <c r="K6995" t="s">
        <v>232</v>
      </c>
      <c r="L6995" t="s">
        <v>232</v>
      </c>
      <c r="M6995" t="s">
        <v>232</v>
      </c>
      <c r="N6995" t="s">
        <v>232</v>
      </c>
      <c r="O6995" t="s">
        <v>232</v>
      </c>
      <c r="P6995" t="s">
        <v>232</v>
      </c>
      <c r="Q6995" t="s">
        <v>232</v>
      </c>
      <c r="R6995" t="s">
        <v>232</v>
      </c>
      <c r="S6995" t="s">
        <v>232</v>
      </c>
      <c r="T6995" t="s">
        <v>232</v>
      </c>
      <c r="U6995" t="s">
        <v>232</v>
      </c>
      <c r="V6995" t="s">
        <v>232</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193.82400000000001</v>
      </c>
      <c r="AW6995">
        <v>200.131</v>
      </c>
      <c r="AX6995">
        <v>207.298</v>
      </c>
      <c r="AY6995">
        <v>215.02699999999999</v>
      </c>
      <c r="AZ6995">
        <v>223.69900000000001</v>
      </c>
      <c r="BA6995">
        <v>233.49</v>
      </c>
      <c r="BB6995">
        <v>244.63399999999999</v>
      </c>
      <c r="BC6995">
        <v>2017</v>
      </c>
    </row>
    <row r="6996" spans="1:55" x14ac:dyDescent="0.25">
      <c r="A6996">
        <v>813</v>
      </c>
      <c r="B6996" t="s">
        <v>1657</v>
      </c>
      <c r="C6996" t="s">
        <v>296</v>
      </c>
      <c r="D6996" t="s">
        <v>1658</v>
      </c>
      <c r="E6996" t="s">
        <v>294</v>
      </c>
      <c r="F6996" t="s">
        <v>297</v>
      </c>
      <c r="G6996" t="s">
        <v>235</v>
      </c>
      <c r="I6996" t="s">
        <v>298</v>
      </c>
      <c r="J6996" t="s">
        <v>232</v>
      </c>
      <c r="K6996" t="s">
        <v>232</v>
      </c>
      <c r="L6996" t="s">
        <v>232</v>
      </c>
      <c r="M6996" t="s">
        <v>232</v>
      </c>
      <c r="N6996" t="s">
        <v>232</v>
      </c>
      <c r="O6996" t="s">
        <v>232</v>
      </c>
      <c r="P6996" t="s">
        <v>232</v>
      </c>
      <c r="Q6996" t="s">
        <v>232</v>
      </c>
      <c r="R6996" t="s">
        <v>232</v>
      </c>
      <c r="S6996" t="s">
        <v>232</v>
      </c>
      <c r="T6996" t="s">
        <v>232</v>
      </c>
      <c r="U6996" t="s">
        <v>232</v>
      </c>
      <c r="V6996" t="s">
        <v>232</v>
      </c>
      <c r="W6996" t="s">
        <v>232</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3.2080000000000002</v>
      </c>
      <c r="AW6996">
        <v>3.254</v>
      </c>
      <c r="AX6996">
        <v>3.581</v>
      </c>
      <c r="AY6996">
        <v>3.7290000000000001</v>
      </c>
      <c r="AZ6996">
        <v>4.0330000000000004</v>
      </c>
      <c r="BA6996">
        <v>4.3769999999999998</v>
      </c>
      <c r="BB6996">
        <v>4.7729999999999997</v>
      </c>
      <c r="BC6996">
        <v>2017</v>
      </c>
    </row>
    <row r="6997" spans="1:55" x14ac:dyDescent="0.25">
      <c r="A6997">
        <v>813</v>
      </c>
      <c r="B6997" t="s">
        <v>1657</v>
      </c>
      <c r="C6997" t="s">
        <v>299</v>
      </c>
      <c r="D6997" t="s">
        <v>1658</v>
      </c>
      <c r="E6997" t="s">
        <v>300</v>
      </c>
      <c r="G6997" t="s">
        <v>274</v>
      </c>
    </row>
    <row r="6998" spans="1:55" x14ac:dyDescent="0.25">
      <c r="A6998">
        <v>813</v>
      </c>
      <c r="B6998" t="s">
        <v>1657</v>
      </c>
      <c r="C6998" t="s">
        <v>301</v>
      </c>
      <c r="D6998" t="s">
        <v>1658</v>
      </c>
      <c r="E6998" t="s">
        <v>302</v>
      </c>
      <c r="F6998" t="s">
        <v>303</v>
      </c>
      <c r="G6998" t="s">
        <v>235</v>
      </c>
      <c r="I6998" t="s">
        <v>1661</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-20.666</v>
      </c>
      <c r="AA6998">
        <v>9.9730000000000008</v>
      </c>
      <c r="AB6998">
        <v>-26.367000000000001</v>
      </c>
      <c r="AC6998">
        <v>-22.253</v>
      </c>
      <c r="AD6998">
        <v>-27.140999999999998</v>
      </c>
      <c r="AE6998">
        <v>-12.3</v>
      </c>
      <c r="AF6998">
        <v>-28.576000000000001</v>
      </c>
      <c r="AG6998">
        <v>-4.2539999999999996</v>
      </c>
      <c r="AH6998">
        <v>17.835000000000001</v>
      </c>
      <c r="AI6998">
        <v>46.496000000000002</v>
      </c>
      <c r="AJ6998">
        <v>40.79</v>
      </c>
      <c r="AK6998">
        <v>27.533000000000001</v>
      </c>
      <c r="AL6998">
        <v>-4.1109999999999998</v>
      </c>
      <c r="AM6998">
        <v>-1.3340000000000001</v>
      </c>
      <c r="AN6998">
        <v>44.304000000000002</v>
      </c>
      <c r="AO6998">
        <v>-1.881</v>
      </c>
      <c r="AP6998">
        <v>4.54</v>
      </c>
      <c r="AQ6998">
        <v>11.866</v>
      </c>
      <c r="AR6998">
        <v>-1.75</v>
      </c>
      <c r="AS6998">
        <v>6.2290000000000001</v>
      </c>
      <c r="AT6998">
        <v>3.54</v>
      </c>
      <c r="AU6998">
        <v>0.36699999999999999</v>
      </c>
      <c r="AV6998">
        <v>4.7709999999999999</v>
      </c>
      <c r="AW6998">
        <v>8.5250000000000004</v>
      </c>
      <c r="AX6998">
        <v>4.1210000000000004</v>
      </c>
      <c r="AY6998">
        <v>1.8740000000000001</v>
      </c>
      <c r="AZ6998">
        <v>2.1230000000000002</v>
      </c>
      <c r="BA6998">
        <v>5.5250000000000004</v>
      </c>
      <c r="BB6998">
        <v>10.839</v>
      </c>
      <c r="BC6998">
        <v>2016</v>
      </c>
    </row>
    <row r="6999" spans="1:55" x14ac:dyDescent="0.25">
      <c r="A6999">
        <v>813</v>
      </c>
      <c r="B6999" t="s">
        <v>1657</v>
      </c>
      <c r="C6999" t="s">
        <v>305</v>
      </c>
      <c r="D6999" t="s">
        <v>1658</v>
      </c>
      <c r="E6999" t="s">
        <v>306</v>
      </c>
      <c r="F6999" t="s">
        <v>307</v>
      </c>
      <c r="G6999" t="s">
        <v>235</v>
      </c>
      <c r="I6999" t="s">
        <v>1661</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-25.024000000000001</v>
      </c>
      <c r="AA6999">
        <v>7.4969999999999999</v>
      </c>
      <c r="AB6999">
        <v>-34.514000000000003</v>
      </c>
      <c r="AC6999">
        <v>-17.221</v>
      </c>
      <c r="AD6999">
        <v>-22.472999999999999</v>
      </c>
      <c r="AE6999">
        <v>-14.401999999999999</v>
      </c>
      <c r="AF6999">
        <v>-22.111999999999998</v>
      </c>
      <c r="AG6999">
        <v>-1.179</v>
      </c>
      <c r="AH6999">
        <v>14.055</v>
      </c>
      <c r="AI6999">
        <v>54.045000000000002</v>
      </c>
      <c r="AJ6999">
        <v>25.805</v>
      </c>
      <c r="AK6999">
        <v>25.434999999999999</v>
      </c>
      <c r="AL6999">
        <v>-7.2039999999999997</v>
      </c>
      <c r="AM6999">
        <v>-2.9209999999999998</v>
      </c>
      <c r="AN6999">
        <v>36.832999999999998</v>
      </c>
      <c r="AO6999">
        <v>3.5619999999999998</v>
      </c>
      <c r="AP6999">
        <v>2.698</v>
      </c>
      <c r="AQ6999">
        <v>6.7789999999999999</v>
      </c>
      <c r="AR6999">
        <v>1.393</v>
      </c>
      <c r="AS6999">
        <v>11.359</v>
      </c>
      <c r="AT6999">
        <v>-1.7509999999999999</v>
      </c>
      <c r="AU6999">
        <v>2.4159999999999999</v>
      </c>
      <c r="AV6999">
        <v>5.585</v>
      </c>
      <c r="AW6999">
        <v>10.622</v>
      </c>
      <c r="AX6999">
        <v>4.7990000000000004</v>
      </c>
      <c r="AY6999">
        <v>0.221</v>
      </c>
      <c r="AZ6999">
        <v>1.4319999999999999</v>
      </c>
      <c r="BA6999">
        <v>6.31</v>
      </c>
      <c r="BB6999">
        <v>13.888999999999999</v>
      </c>
      <c r="BC6999">
        <v>2016</v>
      </c>
    </row>
    <row r="7000" spans="1:55" x14ac:dyDescent="0.25">
      <c r="A7000">
        <v>813</v>
      </c>
      <c r="B7000" t="s">
        <v>1657</v>
      </c>
      <c r="C7000" t="s">
        <v>308</v>
      </c>
      <c r="D7000" t="s">
        <v>1658</v>
      </c>
      <c r="E7000" t="s">
        <v>309</v>
      </c>
      <c r="F7000" t="s">
        <v>310</v>
      </c>
      <c r="G7000" t="s">
        <v>235</v>
      </c>
      <c r="I7000" t="s">
        <v>1661</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8.5559999999999992</v>
      </c>
      <c r="AK7000">
        <v>4.2190000000000003</v>
      </c>
      <c r="AL7000">
        <v>15.823</v>
      </c>
      <c r="AM7000">
        <v>-13.377000000000001</v>
      </c>
      <c r="AN7000">
        <v>27.814</v>
      </c>
      <c r="AO7000">
        <v>35.311</v>
      </c>
      <c r="AP7000">
        <v>22.943000000000001</v>
      </c>
      <c r="AQ7000">
        <v>5.0179999999999998</v>
      </c>
      <c r="AR7000">
        <v>3.371</v>
      </c>
      <c r="AS7000">
        <v>2.8380000000000001</v>
      </c>
      <c r="AT7000">
        <v>-4.383</v>
      </c>
      <c r="AU7000">
        <v>8.7560000000000002</v>
      </c>
      <c r="AV7000">
        <v>5.3310000000000004</v>
      </c>
      <c r="AW7000">
        <v>3.1110000000000002</v>
      </c>
      <c r="AX7000">
        <v>2.3250000000000002</v>
      </c>
      <c r="AY7000">
        <v>-0.66100000000000003</v>
      </c>
      <c r="AZ7000">
        <v>8.0000000000000002E-3</v>
      </c>
      <c r="BA7000">
        <v>5.931</v>
      </c>
      <c r="BB7000">
        <v>14.342000000000001</v>
      </c>
      <c r="BC7000">
        <v>2016</v>
      </c>
    </row>
    <row r="7001" spans="1:55" x14ac:dyDescent="0.25">
      <c r="A7001">
        <v>813</v>
      </c>
      <c r="B7001" t="s">
        <v>1657</v>
      </c>
      <c r="C7001" t="s">
        <v>311</v>
      </c>
      <c r="D7001" t="s">
        <v>1658</v>
      </c>
      <c r="E7001" t="s">
        <v>312</v>
      </c>
      <c r="F7001" t="s">
        <v>313</v>
      </c>
      <c r="G7001" t="s">
        <v>235</v>
      </c>
      <c r="I7001" t="s">
        <v>1661</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0.314</v>
      </c>
      <c r="AK7001">
        <v>12.398</v>
      </c>
      <c r="AL7001">
        <v>22.818000000000001</v>
      </c>
      <c r="AM7001">
        <v>-21.204000000000001</v>
      </c>
      <c r="AN7001">
        <v>27.626999999999999</v>
      </c>
      <c r="AO7001">
        <v>49.100999999999999</v>
      </c>
      <c r="AP7001">
        <v>27.074999999999999</v>
      </c>
      <c r="AQ7001">
        <v>1.5469999999999999</v>
      </c>
      <c r="AR7001">
        <v>6.2779999999999996</v>
      </c>
      <c r="AS7001">
        <v>2.2349999999999999</v>
      </c>
      <c r="AT7001">
        <v>-6.6870000000000003</v>
      </c>
      <c r="AU7001">
        <v>9.0609999999999999</v>
      </c>
      <c r="AV7001">
        <v>6.141</v>
      </c>
      <c r="AW7001">
        <v>3.2370000000000001</v>
      </c>
      <c r="AX7001">
        <v>2.2469999999999999</v>
      </c>
      <c r="AY7001">
        <v>-1.5469999999999999</v>
      </c>
      <c r="AZ7001">
        <v>-0.66600000000000004</v>
      </c>
      <c r="BA7001">
        <v>6.9169999999999998</v>
      </c>
      <c r="BB7001">
        <v>17.568999999999999</v>
      </c>
      <c r="BC7001">
        <v>2016</v>
      </c>
    </row>
    <row r="7002" spans="1:55" x14ac:dyDescent="0.25">
      <c r="A7002">
        <v>813</v>
      </c>
      <c r="B7002" t="s">
        <v>1657</v>
      </c>
      <c r="C7002" t="s">
        <v>314</v>
      </c>
      <c r="D7002" t="s">
        <v>1658</v>
      </c>
      <c r="E7002" t="s">
        <v>315</v>
      </c>
      <c r="F7002" t="s">
        <v>316</v>
      </c>
      <c r="G7002" t="s">
        <v>317</v>
      </c>
    </row>
    <row r="7003" spans="1:55" x14ac:dyDescent="0.25">
      <c r="A7003">
        <v>813</v>
      </c>
      <c r="B7003" t="s">
        <v>1657</v>
      </c>
      <c r="C7003" t="s">
        <v>318</v>
      </c>
      <c r="D7003" t="s">
        <v>1658</v>
      </c>
      <c r="E7003" t="s">
        <v>319</v>
      </c>
      <c r="F7003" t="s">
        <v>320</v>
      </c>
      <c r="G7003" t="s">
        <v>321</v>
      </c>
      <c r="H7003" t="s">
        <v>322</v>
      </c>
    </row>
    <row r="7004" spans="1:55" x14ac:dyDescent="0.25">
      <c r="A7004">
        <v>813</v>
      </c>
      <c r="B7004" t="s">
        <v>1657</v>
      </c>
      <c r="C7004" t="s">
        <v>323</v>
      </c>
      <c r="D7004" t="s">
        <v>1658</v>
      </c>
      <c r="E7004" t="s">
        <v>324</v>
      </c>
      <c r="F7004" t="s">
        <v>325</v>
      </c>
      <c r="G7004" t="s">
        <v>321</v>
      </c>
      <c r="H7004" t="s">
        <v>322</v>
      </c>
      <c r="I7004" t="s">
        <v>1662</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2014</v>
      </c>
    </row>
    <row r="7005" spans="1:55" x14ac:dyDescent="0.25">
      <c r="A7005">
        <v>813</v>
      </c>
      <c r="B7005" t="s">
        <v>1657</v>
      </c>
      <c r="C7005" t="s">
        <v>327</v>
      </c>
      <c r="D7005" t="s">
        <v>1658</v>
      </c>
      <c r="E7005" t="s">
        <v>328</v>
      </c>
      <c r="F7005" t="s">
        <v>329</v>
      </c>
      <c r="G7005" t="s">
        <v>229</v>
      </c>
      <c r="H7005" t="s">
        <v>230</v>
      </c>
      <c r="I7005" t="s">
        <v>1663</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1.8280000000000001</v>
      </c>
      <c r="AL7005">
        <v>2.1930000000000001</v>
      </c>
      <c r="AM7005">
        <v>2.6589999999999998</v>
      </c>
      <c r="AN7005">
        <v>3.4420000000000002</v>
      </c>
      <c r="AO7005">
        <v>4</v>
      </c>
      <c r="AP7005">
        <v>4.1050000000000004</v>
      </c>
      <c r="AQ7005">
        <v>4.2030000000000003</v>
      </c>
      <c r="AR7005">
        <v>4.0890000000000004</v>
      </c>
      <c r="AS7005">
        <v>4.3810000000000002</v>
      </c>
      <c r="AT7005">
        <v>4.226</v>
      </c>
      <c r="AU7005">
        <v>4.4489999999999998</v>
      </c>
      <c r="AV7005">
        <v>4.859</v>
      </c>
      <c r="AW7005">
        <v>5.1630000000000003</v>
      </c>
      <c r="AX7005">
        <v>5.4290000000000003</v>
      </c>
      <c r="AY7005">
        <v>5.726</v>
      </c>
      <c r="AZ7005">
        <v>6.0869999999999997</v>
      </c>
      <c r="BA7005">
        <v>6.508</v>
      </c>
      <c r="BB7005">
        <v>6.968</v>
      </c>
      <c r="BC7005">
        <v>2017</v>
      </c>
    </row>
    <row r="7006" spans="1:55" x14ac:dyDescent="0.25">
      <c r="A7006">
        <v>813</v>
      </c>
      <c r="B7006" t="s">
        <v>1657</v>
      </c>
      <c r="C7006" t="s">
        <v>331</v>
      </c>
      <c r="D7006" t="s">
        <v>1658</v>
      </c>
      <c r="E7006" t="s">
        <v>328</v>
      </c>
      <c r="F7006" t="s">
        <v>329</v>
      </c>
      <c r="G7006" t="s">
        <v>282</v>
      </c>
      <c r="I7006" t="s">
        <v>332</v>
      </c>
      <c r="J7006">
        <v>25.108000000000001</v>
      </c>
      <c r="K7006">
        <v>22.780999999999999</v>
      </c>
      <c r="L7006">
        <v>22.597000000000001</v>
      </c>
      <c r="M7006">
        <v>19.989999999999998</v>
      </c>
      <c r="N7006">
        <v>21.428999999999998</v>
      </c>
      <c r="O7006">
        <v>22.199000000000002</v>
      </c>
      <c r="P7006">
        <v>22.931999999999999</v>
      </c>
      <c r="Q7006">
        <v>24.684000000000001</v>
      </c>
      <c r="R7006">
        <v>26.395</v>
      </c>
      <c r="S7006">
        <v>29.736000000000001</v>
      </c>
      <c r="T7006">
        <v>31.611000000000001</v>
      </c>
      <c r="U7006">
        <v>40.805</v>
      </c>
      <c r="V7006">
        <v>40.524000000000001</v>
      </c>
      <c r="W7006">
        <v>36.847000000000001</v>
      </c>
      <c r="X7006">
        <v>37.658999999999999</v>
      </c>
      <c r="Y7006">
        <v>30.468</v>
      </c>
      <c r="Z7006">
        <v>30.128</v>
      </c>
      <c r="AA7006">
        <v>22.800999999999998</v>
      </c>
      <c r="AB7006">
        <v>22.218</v>
      </c>
      <c r="AC7006">
        <v>20.004000000000001</v>
      </c>
      <c r="AD7006">
        <v>17.356000000000002</v>
      </c>
      <c r="AE7006">
        <v>16.959</v>
      </c>
      <c r="AF7006">
        <v>13.169</v>
      </c>
      <c r="AG7006">
        <v>28.552</v>
      </c>
      <c r="AH7006">
        <v>34.659999999999997</v>
      </c>
      <c r="AI7006">
        <v>33.75</v>
      </c>
      <c r="AJ7006">
        <v>37.587000000000003</v>
      </c>
      <c r="AK7006">
        <v>46.293999999999997</v>
      </c>
      <c r="AL7006">
        <v>46.527999999999999</v>
      </c>
      <c r="AM7006">
        <v>55.222000000000001</v>
      </c>
      <c r="AN7006">
        <v>62.661000000000001</v>
      </c>
      <c r="AO7006">
        <v>56.119</v>
      </c>
      <c r="AP7006">
        <v>52.459000000000003</v>
      </c>
      <c r="AQ7006">
        <v>50.948</v>
      </c>
      <c r="AR7006">
        <v>47.296999999999997</v>
      </c>
      <c r="AS7006">
        <v>47.944000000000003</v>
      </c>
      <c r="AT7006">
        <v>43.13</v>
      </c>
      <c r="AU7006">
        <v>42.692</v>
      </c>
      <c r="AV7006">
        <v>43.277999999999999</v>
      </c>
      <c r="AW7006">
        <v>43.216999999999999</v>
      </c>
      <c r="AX7006">
        <v>42.734000000000002</v>
      </c>
      <c r="AY7006">
        <v>42.17</v>
      </c>
      <c r="AZ7006">
        <v>42.002000000000002</v>
      </c>
      <c r="BA7006">
        <v>41.789000000000001</v>
      </c>
      <c r="BB7006">
        <v>41.807000000000002</v>
      </c>
      <c r="BC7006">
        <v>2017</v>
      </c>
    </row>
    <row r="7007" spans="1:55" x14ac:dyDescent="0.25">
      <c r="A7007">
        <v>813</v>
      </c>
      <c r="B7007" t="s">
        <v>1657</v>
      </c>
      <c r="C7007" t="s">
        <v>333</v>
      </c>
      <c r="D7007" t="s">
        <v>1658</v>
      </c>
      <c r="E7007" t="s">
        <v>334</v>
      </c>
      <c r="F7007" t="s">
        <v>335</v>
      </c>
      <c r="G7007" t="s">
        <v>229</v>
      </c>
      <c r="H7007" t="s">
        <v>230</v>
      </c>
      <c r="I7007" t="s">
        <v>1663</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0.79700000000000004</v>
      </c>
      <c r="AI7007">
        <v>1.1519999999999999</v>
      </c>
      <c r="AJ7007">
        <v>1.395</v>
      </c>
      <c r="AK7007">
        <v>1.76</v>
      </c>
      <c r="AL7007">
        <v>2.2040000000000002</v>
      </c>
      <c r="AM7007">
        <v>2.5739999999999998</v>
      </c>
      <c r="AN7007">
        <v>3.0990000000000002</v>
      </c>
      <c r="AO7007">
        <v>3.4</v>
      </c>
      <c r="AP7007">
        <v>3.819</v>
      </c>
      <c r="AQ7007">
        <v>3.8620000000000001</v>
      </c>
      <c r="AR7007">
        <v>3.9079999999999999</v>
      </c>
      <c r="AS7007">
        <v>4.3819999999999997</v>
      </c>
      <c r="AT7007">
        <v>4.609</v>
      </c>
      <c r="AU7007">
        <v>4.8479999999999999</v>
      </c>
      <c r="AV7007">
        <v>5.2690000000000001</v>
      </c>
      <c r="AW7007">
        <v>5.5579999999999998</v>
      </c>
      <c r="AX7007">
        <v>5.9329999999999998</v>
      </c>
      <c r="AY7007">
        <v>6.2880000000000003</v>
      </c>
      <c r="AZ7007">
        <v>6.6769999999999996</v>
      </c>
      <c r="BA7007">
        <v>7.1879999999999997</v>
      </c>
      <c r="BB7007">
        <v>7.6539999999999999</v>
      </c>
      <c r="BC7007">
        <v>2017</v>
      </c>
    </row>
    <row r="7008" spans="1:55" x14ac:dyDescent="0.25">
      <c r="A7008">
        <v>813</v>
      </c>
      <c r="B7008" t="s">
        <v>1657</v>
      </c>
      <c r="C7008" t="s">
        <v>336</v>
      </c>
      <c r="D7008" t="s">
        <v>1658</v>
      </c>
      <c r="E7008" t="s">
        <v>334</v>
      </c>
      <c r="F7008" t="s">
        <v>335</v>
      </c>
      <c r="G7008" t="s">
        <v>282</v>
      </c>
      <c r="I7008" t="s">
        <v>337</v>
      </c>
      <c r="J7008">
        <v>20.016999999999999</v>
      </c>
      <c r="K7008">
        <v>22.152000000000001</v>
      </c>
      <c r="L7008">
        <v>20.337</v>
      </c>
      <c r="M7008">
        <v>19.347999999999999</v>
      </c>
      <c r="N7008">
        <v>26.460999999999999</v>
      </c>
      <c r="O7008">
        <v>29.097999999999999</v>
      </c>
      <c r="P7008">
        <v>31.728999999999999</v>
      </c>
      <c r="Q7008">
        <v>47.625999999999998</v>
      </c>
      <c r="R7008">
        <v>40.540999999999997</v>
      </c>
      <c r="S7008">
        <v>42.268999999999998</v>
      </c>
      <c r="T7008">
        <v>28.773</v>
      </c>
      <c r="U7008">
        <v>37.728000000000002</v>
      </c>
      <c r="V7008">
        <v>33.643999999999998</v>
      </c>
      <c r="W7008">
        <v>31.838000000000001</v>
      </c>
      <c r="X7008">
        <v>30.558</v>
      </c>
      <c r="Y7008">
        <v>25.032</v>
      </c>
      <c r="Z7008">
        <v>24.213999999999999</v>
      </c>
      <c r="AA7008">
        <v>19.045999999999999</v>
      </c>
      <c r="AB7008">
        <v>19.071999999999999</v>
      </c>
      <c r="AC7008">
        <v>13.138</v>
      </c>
      <c r="AD7008">
        <v>21.225000000000001</v>
      </c>
      <c r="AE7008">
        <v>18.024000000000001</v>
      </c>
      <c r="AF7008">
        <v>14.598000000000001</v>
      </c>
      <c r="AG7008">
        <v>22.48</v>
      </c>
      <c r="AH7008">
        <v>29.308</v>
      </c>
      <c r="AI7008">
        <v>35.625999999999998</v>
      </c>
      <c r="AJ7008">
        <v>38.901000000000003</v>
      </c>
      <c r="AK7008">
        <v>44.564999999999998</v>
      </c>
      <c r="AL7008">
        <v>46.762999999999998</v>
      </c>
      <c r="AM7008">
        <v>53.45</v>
      </c>
      <c r="AN7008">
        <v>56.408999999999999</v>
      </c>
      <c r="AO7008">
        <v>47.71</v>
      </c>
      <c r="AP7008">
        <v>48.798999999999999</v>
      </c>
      <c r="AQ7008">
        <v>46.81</v>
      </c>
      <c r="AR7008">
        <v>45.198999999999998</v>
      </c>
      <c r="AS7008">
        <v>47.951000000000001</v>
      </c>
      <c r="AT7008">
        <v>47.039000000000001</v>
      </c>
      <c r="AU7008">
        <v>46.527000000000001</v>
      </c>
      <c r="AV7008">
        <v>46.927</v>
      </c>
      <c r="AW7008">
        <v>46.526000000000003</v>
      </c>
      <c r="AX7008">
        <v>46.695999999999998</v>
      </c>
      <c r="AY7008">
        <v>46.31</v>
      </c>
      <c r="AZ7008">
        <v>46.075000000000003</v>
      </c>
      <c r="BA7008">
        <v>46.151000000000003</v>
      </c>
      <c r="BB7008">
        <v>45.918999999999997</v>
      </c>
      <c r="BC7008">
        <v>2017</v>
      </c>
    </row>
    <row r="7009" spans="1:55" x14ac:dyDescent="0.25">
      <c r="A7009">
        <v>813</v>
      </c>
      <c r="B7009" t="s">
        <v>1657</v>
      </c>
      <c r="C7009" t="s">
        <v>338</v>
      </c>
      <c r="D7009" t="s">
        <v>1658</v>
      </c>
      <c r="E7009" t="s">
        <v>339</v>
      </c>
      <c r="F7009" t="s">
        <v>340</v>
      </c>
      <c r="G7009" t="s">
        <v>229</v>
      </c>
      <c r="H7009" t="s">
        <v>230</v>
      </c>
      <c r="I7009" t="s">
        <v>1663</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0.14599999999999999</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-0.38300000000000001</v>
      </c>
      <c r="AU7009">
        <v>-0.4</v>
      </c>
      <c r="AV7009">
        <v>-0.41</v>
      </c>
      <c r="AW7009">
        <v>-0.39500000000000002</v>
      </c>
      <c r="AX7009">
        <v>-0.503</v>
      </c>
      <c r="AY7009">
        <v>-0.56200000000000006</v>
      </c>
      <c r="AZ7009">
        <v>-0.59</v>
      </c>
      <c r="BA7009">
        <v>-0.67900000000000005</v>
      </c>
      <c r="BB7009">
        <v>-0.68600000000000005</v>
      </c>
      <c r="BC7009">
        <v>2017</v>
      </c>
    </row>
    <row r="7010" spans="1:55" x14ac:dyDescent="0.25">
      <c r="A7010">
        <v>813</v>
      </c>
      <c r="B7010" t="s">
        <v>1657</v>
      </c>
      <c r="C7010" t="s">
        <v>341</v>
      </c>
      <c r="D7010" t="s">
        <v>1658</v>
      </c>
      <c r="E7010" t="s">
        <v>339</v>
      </c>
      <c r="F7010" t="s">
        <v>340</v>
      </c>
      <c r="G7010" t="s">
        <v>282</v>
      </c>
      <c r="I7010" t="s">
        <v>342</v>
      </c>
      <c r="J7010">
        <v>5.0910000000000002</v>
      </c>
      <c r="K7010">
        <v>0.629</v>
      </c>
      <c r="L7010">
        <v>2.2599999999999998</v>
      </c>
      <c r="M7010">
        <v>0.64200000000000002</v>
      </c>
      <c r="N7010">
        <v>-5.032</v>
      </c>
      <c r="O7010">
        <v>-6.899</v>
      </c>
      <c r="P7010">
        <v>-8.7970000000000006</v>
      </c>
      <c r="Q7010">
        <v>-22.940999999999999</v>
      </c>
      <c r="R7010">
        <v>-14.146000000000001</v>
      </c>
      <c r="S7010">
        <v>-12.532999999999999</v>
      </c>
      <c r="T7010">
        <v>2.839</v>
      </c>
      <c r="U7010">
        <v>3.0779999999999998</v>
      </c>
      <c r="V7010">
        <v>6.8810000000000002</v>
      </c>
      <c r="W7010">
        <v>5.01</v>
      </c>
      <c r="X7010">
        <v>7.101</v>
      </c>
      <c r="Y7010">
        <v>5.4359999999999999</v>
      </c>
      <c r="Z7010">
        <v>5.9139999999999997</v>
      </c>
      <c r="AA7010">
        <v>3.754</v>
      </c>
      <c r="AB7010">
        <v>3.1459999999999999</v>
      </c>
      <c r="AC7010">
        <v>6.867</v>
      </c>
      <c r="AD7010">
        <v>-3.8679999999999999</v>
      </c>
      <c r="AE7010">
        <v>-1.0649999999999999</v>
      </c>
      <c r="AF7010">
        <v>-1.4279999999999999</v>
      </c>
      <c r="AG7010">
        <v>6.0720000000000001</v>
      </c>
      <c r="AH7010">
        <v>5.3520000000000003</v>
      </c>
      <c r="AI7010">
        <v>-1.8759999999999999</v>
      </c>
      <c r="AJ7010">
        <v>-1.3129999999999999</v>
      </c>
      <c r="AK7010">
        <v>1.73</v>
      </c>
      <c r="AL7010">
        <v>-0.23499999999999999</v>
      </c>
      <c r="AM7010">
        <v>1.7729999999999999</v>
      </c>
      <c r="AN7010">
        <v>6.2530000000000001</v>
      </c>
      <c r="AO7010">
        <v>8.4090000000000007</v>
      </c>
      <c r="AP7010">
        <v>3.66</v>
      </c>
      <c r="AQ7010">
        <v>4.1379999999999999</v>
      </c>
      <c r="AR7010">
        <v>2.0990000000000002</v>
      </c>
      <c r="AS7010">
        <v>-6.0000000000000001E-3</v>
      </c>
      <c r="AT7010">
        <v>-3.9089999999999998</v>
      </c>
      <c r="AU7010">
        <v>-3.8359999999999999</v>
      </c>
      <c r="AV7010">
        <v>-3.649</v>
      </c>
      <c r="AW7010">
        <v>-3.3090000000000002</v>
      </c>
      <c r="AX7010">
        <v>-3.9620000000000002</v>
      </c>
      <c r="AY7010">
        <v>-4.1399999999999997</v>
      </c>
      <c r="AZ7010">
        <v>-4.0730000000000004</v>
      </c>
      <c r="BA7010">
        <v>-4.3620000000000001</v>
      </c>
      <c r="BB7010">
        <v>-4.1130000000000004</v>
      </c>
      <c r="BC7010">
        <v>2017</v>
      </c>
    </row>
    <row r="7011" spans="1:55" x14ac:dyDescent="0.25">
      <c r="A7011">
        <v>813</v>
      </c>
      <c r="B7011" t="s">
        <v>1657</v>
      </c>
      <c r="C7011" t="s">
        <v>343</v>
      </c>
      <c r="D7011" t="s">
        <v>1658</v>
      </c>
      <c r="E7011" t="s">
        <v>344</v>
      </c>
      <c r="F7011" t="s">
        <v>345</v>
      </c>
      <c r="G7011" t="s">
        <v>229</v>
      </c>
      <c r="H7011" t="s">
        <v>230</v>
      </c>
    </row>
    <row r="7012" spans="1:55" x14ac:dyDescent="0.25">
      <c r="A7012">
        <v>813</v>
      </c>
      <c r="B7012" t="s">
        <v>1657</v>
      </c>
      <c r="C7012" t="s">
        <v>346</v>
      </c>
      <c r="D7012" t="s">
        <v>1658</v>
      </c>
      <c r="E7012" t="s">
        <v>344</v>
      </c>
      <c r="F7012" t="s">
        <v>345</v>
      </c>
      <c r="G7012" t="s">
        <v>270</v>
      </c>
    </row>
    <row r="7013" spans="1:55" x14ac:dyDescent="0.25">
      <c r="A7013">
        <v>813</v>
      </c>
      <c r="B7013" t="s">
        <v>1657</v>
      </c>
      <c r="C7013" t="s">
        <v>347</v>
      </c>
      <c r="D7013" t="s">
        <v>1658</v>
      </c>
      <c r="E7013" t="s">
        <v>348</v>
      </c>
      <c r="F7013" t="s">
        <v>349</v>
      </c>
      <c r="G7013" t="s">
        <v>229</v>
      </c>
      <c r="H7013" t="s">
        <v>230</v>
      </c>
      <c r="I7013" t="s">
        <v>1663</v>
      </c>
      <c r="J7013" t="s">
        <v>232</v>
      </c>
      <c r="K7013" t="s">
        <v>232</v>
      </c>
      <c r="L7013" t="s">
        <v>232</v>
      </c>
      <c r="M7013" t="s">
        <v>232</v>
      </c>
      <c r="N7013" t="s">
        <v>232</v>
      </c>
      <c r="O7013" t="s">
        <v>232</v>
      </c>
      <c r="P7013" t="s">
        <v>232</v>
      </c>
      <c r="Q7013" t="s">
        <v>232</v>
      </c>
      <c r="R7013" t="s">
        <v>232</v>
      </c>
      <c r="S7013" t="s">
        <v>232</v>
      </c>
      <c r="T7013" t="s">
        <v>232</v>
      </c>
      <c r="U7013" t="s">
        <v>232</v>
      </c>
      <c r="V7013" t="s">
        <v>232</v>
      </c>
      <c r="W7013" t="s">
        <v>232</v>
      </c>
      <c r="X7013" t="s">
        <v>232</v>
      </c>
      <c r="Y7013" t="s">
        <v>232</v>
      </c>
      <c r="Z7013" t="s">
        <v>232</v>
      </c>
      <c r="AA7013">
        <v>0.111</v>
      </c>
      <c r="AB7013">
        <v>6.8000000000000005E-2</v>
      </c>
      <c r="AC7013">
        <v>0.20899999999999999</v>
      </c>
      <c r="AD7013">
        <v>-2.9000000000000001E-2</v>
      </c>
      <c r="AE7013">
        <v>-1.7999999999999999E-2</v>
      </c>
      <c r="AF7013">
        <v>-1.2999999999999999E-2</v>
      </c>
      <c r="AG7013">
        <v>0.153</v>
      </c>
      <c r="AH7013">
        <v>0.17399999999999999</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-0.374</v>
      </c>
      <c r="AU7013">
        <v>-0.38500000000000001</v>
      </c>
      <c r="AV7013">
        <v>-0.38300000000000001</v>
      </c>
      <c r="AW7013">
        <v>-0.36399999999999999</v>
      </c>
      <c r="AX7013">
        <v>-0.46800000000000003</v>
      </c>
      <c r="AY7013">
        <v>-0.52200000000000002</v>
      </c>
      <c r="AZ7013">
        <v>-0.54500000000000004</v>
      </c>
      <c r="BA7013">
        <v>-0.61599999999999999</v>
      </c>
      <c r="BB7013">
        <v>-0.60099999999999998</v>
      </c>
      <c r="BC7013">
        <v>2017</v>
      </c>
    </row>
    <row r="7014" spans="1:55" x14ac:dyDescent="0.25">
      <c r="A7014">
        <v>813</v>
      </c>
      <c r="B7014" t="s">
        <v>1657</v>
      </c>
      <c r="C7014" t="s">
        <v>350</v>
      </c>
      <c r="D7014" t="s">
        <v>1658</v>
      </c>
      <c r="E7014" t="s">
        <v>348</v>
      </c>
      <c r="F7014" t="s">
        <v>349</v>
      </c>
      <c r="G7014" t="s">
        <v>282</v>
      </c>
      <c r="I7014" t="s">
        <v>351</v>
      </c>
      <c r="J7014" t="s">
        <v>232</v>
      </c>
      <c r="K7014" t="s">
        <v>232</v>
      </c>
      <c r="L7014" t="s">
        <v>232</v>
      </c>
      <c r="M7014" t="s">
        <v>232</v>
      </c>
      <c r="N7014" t="s">
        <v>232</v>
      </c>
      <c r="O7014" t="s">
        <v>232</v>
      </c>
      <c r="P7014" t="s">
        <v>232</v>
      </c>
      <c r="Q7014" t="s">
        <v>232</v>
      </c>
      <c r="R7014" t="s">
        <v>232</v>
      </c>
      <c r="S7014" t="s">
        <v>232</v>
      </c>
      <c r="T7014" t="s">
        <v>232</v>
      </c>
      <c r="U7014" t="s">
        <v>232</v>
      </c>
      <c r="V7014" t="s">
        <v>232</v>
      </c>
      <c r="W7014" t="s">
        <v>232</v>
      </c>
      <c r="X7014" t="s">
        <v>232</v>
      </c>
      <c r="Y7014" t="s">
        <v>232</v>
      </c>
      <c r="Z7014" t="s">
        <v>232</v>
      </c>
      <c r="AA7014">
        <v>6.0209999999999999</v>
      </c>
      <c r="AB7014">
        <v>3.3149999999999999</v>
      </c>
      <c r="AC7014">
        <v>9.6379999999999999</v>
      </c>
      <c r="AD7014">
        <v>-1.4970000000000001</v>
      </c>
      <c r="AE7014">
        <v>-0.91900000000000004</v>
      </c>
      <c r="AF7014">
        <v>-0.6</v>
      </c>
      <c r="AG7014">
        <v>6.49</v>
      </c>
      <c r="AH7014">
        <v>6.3769999999999998</v>
      </c>
      <c r="AI7014">
        <v>-1.0720000000000001</v>
      </c>
      <c r="AJ7014">
        <v>-0.70399999999999996</v>
      </c>
      <c r="AK7014">
        <v>3.25</v>
      </c>
      <c r="AL7014">
        <v>0.94699999999999995</v>
      </c>
      <c r="AM7014">
        <v>2.7029999999999998</v>
      </c>
      <c r="AN7014">
        <v>6.673</v>
      </c>
      <c r="AO7014">
        <v>8.7430000000000003</v>
      </c>
      <c r="AP7014">
        <v>3.891</v>
      </c>
      <c r="AQ7014">
        <v>4.3220000000000001</v>
      </c>
      <c r="AR7014">
        <v>2.23</v>
      </c>
      <c r="AS7014">
        <v>0.434</v>
      </c>
      <c r="AT7014">
        <v>-3.8210000000000002</v>
      </c>
      <c r="AU7014">
        <v>-3.6909999999999998</v>
      </c>
      <c r="AV7014">
        <v>-3.407</v>
      </c>
      <c r="AW7014">
        <v>-3.0510000000000002</v>
      </c>
      <c r="AX7014">
        <v>-3.6850000000000001</v>
      </c>
      <c r="AY7014">
        <v>-3.843</v>
      </c>
      <c r="AZ7014">
        <v>-3.758</v>
      </c>
      <c r="BA7014">
        <v>-3.9569999999999999</v>
      </c>
      <c r="BB7014">
        <v>-3.6040000000000001</v>
      </c>
      <c r="BC7014">
        <v>2017</v>
      </c>
    </row>
    <row r="7015" spans="1:55" x14ac:dyDescent="0.25">
      <c r="A7015">
        <v>813</v>
      </c>
      <c r="B7015" t="s">
        <v>1657</v>
      </c>
      <c r="C7015" t="s">
        <v>352</v>
      </c>
      <c r="D7015" t="s">
        <v>1658</v>
      </c>
      <c r="E7015" t="s">
        <v>353</v>
      </c>
      <c r="F7015" t="s">
        <v>354</v>
      </c>
      <c r="G7015" t="s">
        <v>229</v>
      </c>
      <c r="H7015" t="s">
        <v>230</v>
      </c>
      <c r="I7015" t="s">
        <v>1663</v>
      </c>
      <c r="J7015" t="s">
        <v>232</v>
      </c>
      <c r="K7015" t="s">
        <v>232</v>
      </c>
      <c r="L7015" t="s">
        <v>232</v>
      </c>
      <c r="M7015" t="s">
        <v>232</v>
      </c>
      <c r="N7015" t="s">
        <v>232</v>
      </c>
      <c r="O7015" t="s">
        <v>232</v>
      </c>
      <c r="P7015" t="s">
        <v>232</v>
      </c>
      <c r="Q7015" t="s">
        <v>232</v>
      </c>
      <c r="R7015" t="s">
        <v>232</v>
      </c>
      <c r="S7015" t="s">
        <v>232</v>
      </c>
      <c r="T7015" t="s">
        <v>232</v>
      </c>
      <c r="U7015" t="s">
        <v>232</v>
      </c>
      <c r="V7015" t="s">
        <v>232</v>
      </c>
      <c r="W7015" t="s">
        <v>232</v>
      </c>
      <c r="X7015" t="s">
        <v>232</v>
      </c>
      <c r="Y7015" t="s">
        <v>232</v>
      </c>
      <c r="Z7015" t="s">
        <v>232</v>
      </c>
      <c r="AA7015" t="s">
        <v>232</v>
      </c>
      <c r="AB7015" t="s">
        <v>232</v>
      </c>
      <c r="AC7015" t="s">
        <v>232</v>
      </c>
      <c r="AD7015" t="s">
        <v>232</v>
      </c>
      <c r="AE7015" t="s">
        <v>232</v>
      </c>
      <c r="AF7015" t="s">
        <v>232</v>
      </c>
      <c r="AG7015">
        <v>1.5369999999999999</v>
      </c>
      <c r="AH7015">
        <v>1.3080000000000001</v>
      </c>
      <c r="AI7015">
        <v>1.38</v>
      </c>
      <c r="AJ7015">
        <v>1.399</v>
      </c>
      <c r="AK7015">
        <v>1.399</v>
      </c>
      <c r="AL7015">
        <v>1.456</v>
      </c>
      <c r="AM7015">
        <v>1.3540000000000001</v>
      </c>
      <c r="AN7015">
        <v>0.54200000000000004</v>
      </c>
      <c r="AO7015">
        <v>-1.6E-2</v>
      </c>
      <c r="AP7015">
        <v>-0.247</v>
      </c>
      <c r="AQ7015">
        <v>-0.52500000000000002</v>
      </c>
      <c r="AR7015">
        <v>-0.86399999999999999</v>
      </c>
      <c r="AS7015">
        <v>-0.73299999999999998</v>
      </c>
      <c r="AT7015">
        <v>-0.626</v>
      </c>
      <c r="AU7015">
        <v>-0.35199999999999998</v>
      </c>
      <c r="AV7015">
        <v>0.16500000000000001</v>
      </c>
      <c r="AW7015">
        <v>0.629</v>
      </c>
      <c r="AX7015">
        <v>1.232</v>
      </c>
      <c r="AY7015">
        <v>1.9530000000000001</v>
      </c>
      <c r="AZ7015">
        <v>2.7450000000000001</v>
      </c>
      <c r="BA7015">
        <v>3.68</v>
      </c>
      <c r="BB7015">
        <v>4.5999999999999996</v>
      </c>
      <c r="BC7015">
        <v>2017</v>
      </c>
    </row>
    <row r="7016" spans="1:55" x14ac:dyDescent="0.25">
      <c r="A7016">
        <v>813</v>
      </c>
      <c r="B7016" t="s">
        <v>1657</v>
      </c>
      <c r="C7016" t="s">
        <v>355</v>
      </c>
      <c r="D7016" t="s">
        <v>1658</v>
      </c>
      <c r="E7016" t="s">
        <v>353</v>
      </c>
      <c r="F7016" t="s">
        <v>354</v>
      </c>
      <c r="G7016" t="s">
        <v>282</v>
      </c>
      <c r="I7016" t="s">
        <v>379</v>
      </c>
      <c r="J7016" t="s">
        <v>232</v>
      </c>
      <c r="K7016" t="s">
        <v>232</v>
      </c>
      <c r="L7016" t="s">
        <v>232</v>
      </c>
      <c r="M7016" t="s">
        <v>232</v>
      </c>
      <c r="N7016" t="s">
        <v>232</v>
      </c>
      <c r="O7016" t="s">
        <v>232</v>
      </c>
      <c r="P7016" t="s">
        <v>232</v>
      </c>
      <c r="Q7016" t="s">
        <v>232</v>
      </c>
      <c r="R7016" t="s">
        <v>232</v>
      </c>
      <c r="S7016" t="s">
        <v>232</v>
      </c>
      <c r="T7016" t="s">
        <v>232</v>
      </c>
      <c r="U7016" t="s">
        <v>232</v>
      </c>
      <c r="V7016" t="s">
        <v>232</v>
      </c>
      <c r="W7016" t="s">
        <v>232</v>
      </c>
      <c r="X7016" t="s">
        <v>232</v>
      </c>
      <c r="Y7016" t="s">
        <v>232</v>
      </c>
      <c r="Z7016" t="s">
        <v>232</v>
      </c>
      <c r="AA7016" t="s">
        <v>232</v>
      </c>
      <c r="AB7016" t="s">
        <v>232</v>
      </c>
      <c r="AC7016" t="s">
        <v>232</v>
      </c>
      <c r="AD7016" t="s">
        <v>232</v>
      </c>
      <c r="AE7016" t="s">
        <v>232</v>
      </c>
      <c r="AF7016" t="s">
        <v>232</v>
      </c>
      <c r="AG7016">
        <v>65.177000000000007</v>
      </c>
      <c r="AH7016">
        <v>48.058</v>
      </c>
      <c r="AI7016">
        <v>42.680999999999997</v>
      </c>
      <c r="AJ7016">
        <v>39.031999999999996</v>
      </c>
      <c r="AK7016">
        <v>35.435000000000002</v>
      </c>
      <c r="AL7016">
        <v>30.896000000000001</v>
      </c>
      <c r="AM7016">
        <v>28.125</v>
      </c>
      <c r="AN7016">
        <v>9.875</v>
      </c>
      <c r="AO7016">
        <v>-0.218</v>
      </c>
      <c r="AP7016">
        <v>-3.157</v>
      </c>
      <c r="AQ7016">
        <v>-6.3659999999999997</v>
      </c>
      <c r="AR7016">
        <v>-9.9960000000000004</v>
      </c>
      <c r="AS7016">
        <v>-8.0250000000000004</v>
      </c>
      <c r="AT7016">
        <v>-6.39</v>
      </c>
      <c r="AU7016">
        <v>-3.3769999999999998</v>
      </c>
      <c r="AV7016">
        <v>1.4690000000000001</v>
      </c>
      <c r="AW7016">
        <v>5.2629999999999999</v>
      </c>
      <c r="AX7016">
        <v>9.6980000000000004</v>
      </c>
      <c r="AY7016">
        <v>14.385</v>
      </c>
      <c r="AZ7016">
        <v>18.940999999999999</v>
      </c>
      <c r="BA7016">
        <v>23.626000000000001</v>
      </c>
      <c r="BB7016">
        <v>27.597000000000001</v>
      </c>
      <c r="BC7016">
        <v>2017</v>
      </c>
    </row>
    <row r="7017" spans="1:55" x14ac:dyDescent="0.25">
      <c r="A7017">
        <v>813</v>
      </c>
      <c r="B7017" t="s">
        <v>1657</v>
      </c>
      <c r="C7017" t="s">
        <v>356</v>
      </c>
      <c r="D7017" t="s">
        <v>1658</v>
      </c>
      <c r="E7017" t="s">
        <v>357</v>
      </c>
      <c r="F7017" t="s">
        <v>358</v>
      </c>
      <c r="G7017" t="s">
        <v>229</v>
      </c>
      <c r="H7017" t="s">
        <v>230</v>
      </c>
      <c r="I7017" t="s">
        <v>1663</v>
      </c>
      <c r="J7017" t="s">
        <v>232</v>
      </c>
      <c r="K7017" t="s">
        <v>232</v>
      </c>
      <c r="L7017" t="s">
        <v>232</v>
      </c>
      <c r="M7017" t="s">
        <v>232</v>
      </c>
      <c r="N7017" t="s">
        <v>232</v>
      </c>
      <c r="O7017" t="s">
        <v>232</v>
      </c>
      <c r="P7017" t="s">
        <v>232</v>
      </c>
      <c r="Q7017" t="s">
        <v>232</v>
      </c>
      <c r="R7017" t="s">
        <v>232</v>
      </c>
      <c r="S7017" t="s">
        <v>232</v>
      </c>
      <c r="T7017" t="s">
        <v>232</v>
      </c>
      <c r="U7017" t="s">
        <v>232</v>
      </c>
      <c r="V7017" t="s">
        <v>232</v>
      </c>
      <c r="W7017" t="s">
        <v>232</v>
      </c>
      <c r="X7017" t="s">
        <v>232</v>
      </c>
      <c r="Y7017" t="s">
        <v>232</v>
      </c>
      <c r="Z7017" t="s">
        <v>232</v>
      </c>
      <c r="AA7017" t="s">
        <v>232</v>
      </c>
      <c r="AB7017" t="s">
        <v>232</v>
      </c>
      <c r="AC7017" t="s">
        <v>232</v>
      </c>
      <c r="AD7017" t="s">
        <v>232</v>
      </c>
      <c r="AE7017" t="s">
        <v>232</v>
      </c>
      <c r="AF7017" t="s">
        <v>232</v>
      </c>
      <c r="AG7017">
        <v>1.667</v>
      </c>
      <c r="AH7017">
        <v>1.583</v>
      </c>
      <c r="AI7017">
        <v>1.722</v>
      </c>
      <c r="AJ7017">
        <v>1.734</v>
      </c>
      <c r="AK7017">
        <v>1.734</v>
      </c>
      <c r="AL7017">
        <v>1.6719999999999999</v>
      </c>
      <c r="AM7017">
        <v>1.63</v>
      </c>
      <c r="AN7017">
        <v>1.5669999999999999</v>
      </c>
      <c r="AO7017">
        <v>1.472</v>
      </c>
      <c r="AP7017">
        <v>1.327</v>
      </c>
      <c r="AQ7017">
        <v>1.26</v>
      </c>
      <c r="AR7017">
        <v>1.0309999999999999</v>
      </c>
      <c r="AS7017">
        <v>0.92700000000000005</v>
      </c>
      <c r="AT7017">
        <v>0.77500000000000002</v>
      </c>
      <c r="AU7017">
        <v>0.98</v>
      </c>
      <c r="AV7017">
        <v>1.36</v>
      </c>
      <c r="AW7017">
        <v>1.7390000000000001</v>
      </c>
      <c r="AX7017">
        <v>2.2410000000000001</v>
      </c>
      <c r="AY7017">
        <v>2.802</v>
      </c>
      <c r="AZ7017">
        <v>3.3919999999999999</v>
      </c>
      <c r="BA7017">
        <v>4.0720000000000001</v>
      </c>
      <c r="BB7017">
        <v>4.758</v>
      </c>
      <c r="BC7017">
        <v>2017</v>
      </c>
    </row>
    <row r="7018" spans="1:55" x14ac:dyDescent="0.25">
      <c r="A7018">
        <v>813</v>
      </c>
      <c r="B7018" t="s">
        <v>1657</v>
      </c>
      <c r="C7018" t="s">
        <v>359</v>
      </c>
      <c r="D7018" t="s">
        <v>1658</v>
      </c>
      <c r="E7018" t="s">
        <v>357</v>
      </c>
      <c r="F7018" t="s">
        <v>358</v>
      </c>
      <c r="G7018" t="s">
        <v>282</v>
      </c>
      <c r="I7018" t="s">
        <v>360</v>
      </c>
      <c r="J7018" t="s">
        <v>232</v>
      </c>
      <c r="K7018" t="s">
        <v>232</v>
      </c>
      <c r="L7018" t="s">
        <v>232</v>
      </c>
      <c r="M7018" t="s">
        <v>232</v>
      </c>
      <c r="N7018" t="s">
        <v>232</v>
      </c>
      <c r="O7018" t="s">
        <v>232</v>
      </c>
      <c r="P7018" t="s">
        <v>232</v>
      </c>
      <c r="Q7018" t="s">
        <v>232</v>
      </c>
      <c r="R7018" t="s">
        <v>232</v>
      </c>
      <c r="S7018" t="s">
        <v>232</v>
      </c>
      <c r="T7018" t="s">
        <v>232</v>
      </c>
      <c r="U7018" t="s">
        <v>232</v>
      </c>
      <c r="V7018" t="s">
        <v>232</v>
      </c>
      <c r="W7018" t="s">
        <v>232</v>
      </c>
      <c r="X7018" t="s">
        <v>232</v>
      </c>
      <c r="Y7018" t="s">
        <v>232</v>
      </c>
      <c r="Z7018" t="s">
        <v>232</v>
      </c>
      <c r="AA7018" t="s">
        <v>232</v>
      </c>
      <c r="AB7018" t="s">
        <v>232</v>
      </c>
      <c r="AC7018" t="s">
        <v>232</v>
      </c>
      <c r="AD7018" t="s">
        <v>232</v>
      </c>
      <c r="AE7018" t="s">
        <v>232</v>
      </c>
      <c r="AF7018" t="s">
        <v>232</v>
      </c>
      <c r="AG7018">
        <v>70.680000000000007</v>
      </c>
      <c r="AH7018">
        <v>58.17</v>
      </c>
      <c r="AI7018">
        <v>53.259</v>
      </c>
      <c r="AJ7018">
        <v>48.363</v>
      </c>
      <c r="AK7018">
        <v>43.905999999999999</v>
      </c>
      <c r="AL7018">
        <v>35.491</v>
      </c>
      <c r="AM7018">
        <v>33.853999999999999</v>
      </c>
      <c r="AN7018">
        <v>28.527000000000001</v>
      </c>
      <c r="AO7018">
        <v>20.648</v>
      </c>
      <c r="AP7018">
        <v>16.957000000000001</v>
      </c>
      <c r="AQ7018">
        <v>15.275</v>
      </c>
      <c r="AR7018">
        <v>11.919</v>
      </c>
      <c r="AS7018">
        <v>10.148</v>
      </c>
      <c r="AT7018">
        <v>7.907</v>
      </c>
      <c r="AU7018">
        <v>9.4039999999999999</v>
      </c>
      <c r="AV7018">
        <v>12.108000000000001</v>
      </c>
      <c r="AW7018">
        <v>14.555999999999999</v>
      </c>
      <c r="AX7018">
        <v>17.638000000000002</v>
      </c>
      <c r="AY7018">
        <v>20.635000000000002</v>
      </c>
      <c r="AZ7018">
        <v>23.407</v>
      </c>
      <c r="BA7018">
        <v>26.143999999999998</v>
      </c>
      <c r="BB7018">
        <v>28.544</v>
      </c>
      <c r="BC7018">
        <v>2017</v>
      </c>
    </row>
    <row r="7019" spans="1:55" x14ac:dyDescent="0.25">
      <c r="A7019">
        <v>813</v>
      </c>
      <c r="B7019" t="s">
        <v>1657</v>
      </c>
      <c r="C7019" t="s">
        <v>361</v>
      </c>
      <c r="D7019" t="s">
        <v>1658</v>
      </c>
      <c r="E7019" t="s">
        <v>362</v>
      </c>
      <c r="F7019" t="s">
        <v>363</v>
      </c>
      <c r="G7019" t="s">
        <v>229</v>
      </c>
      <c r="H7019" t="s">
        <v>230</v>
      </c>
      <c r="I7019" t="s">
        <v>1663</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0.92900000000000005</v>
      </c>
      <c r="X7019">
        <v>1.2150000000000001</v>
      </c>
      <c r="Y7019">
        <v>1.4630000000000001</v>
      </c>
      <c r="Z7019">
        <v>1.6859999999999999</v>
      </c>
      <c r="AA7019">
        <v>1.84</v>
      </c>
      <c r="AB7019">
        <v>2.0379999999999998</v>
      </c>
      <c r="AC7019">
        <v>2.1669999999999998</v>
      </c>
      <c r="AD7019">
        <v>1.9379999999999999</v>
      </c>
      <c r="AE7019">
        <v>2.0059999999999998</v>
      </c>
      <c r="AF7019">
        <v>2.1840000000000002</v>
      </c>
      <c r="AG7019">
        <v>2.359</v>
      </c>
      <c r="AH7019">
        <v>2.7210000000000001</v>
      </c>
      <c r="AI7019">
        <v>3.234</v>
      </c>
      <c r="AJ7019">
        <v>3.585</v>
      </c>
      <c r="AK7019">
        <v>3.9489999999999998</v>
      </c>
      <c r="AL7019">
        <v>4.7130000000000001</v>
      </c>
      <c r="AM7019">
        <v>4.8150000000000004</v>
      </c>
      <c r="AN7019">
        <v>5.4930000000000003</v>
      </c>
      <c r="AO7019">
        <v>7.1269999999999998</v>
      </c>
      <c r="AP7019">
        <v>7.8250000000000002</v>
      </c>
      <c r="AQ7019">
        <v>8.25</v>
      </c>
      <c r="AR7019">
        <v>8.6460000000000008</v>
      </c>
      <c r="AS7019">
        <v>9.1389999999999993</v>
      </c>
      <c r="AT7019">
        <v>9.798</v>
      </c>
      <c r="AU7019">
        <v>10.42</v>
      </c>
      <c r="AV7019">
        <v>11.228</v>
      </c>
      <c r="AW7019">
        <v>11.946</v>
      </c>
      <c r="AX7019">
        <v>12.705</v>
      </c>
      <c r="AY7019">
        <v>13.577999999999999</v>
      </c>
      <c r="AZ7019">
        <v>14.492000000000001</v>
      </c>
      <c r="BA7019">
        <v>15.574</v>
      </c>
      <c r="BB7019">
        <v>16.667999999999999</v>
      </c>
      <c r="BC7019">
        <v>2017</v>
      </c>
    </row>
    <row r="7020" spans="1:55" x14ac:dyDescent="0.25">
      <c r="A7020">
        <v>813</v>
      </c>
      <c r="B7020" t="s">
        <v>1657</v>
      </c>
      <c r="C7020" t="s">
        <v>364</v>
      </c>
      <c r="D7020" t="s">
        <v>1658</v>
      </c>
      <c r="E7020" t="s">
        <v>365</v>
      </c>
      <c r="F7020" t="s">
        <v>366</v>
      </c>
      <c r="G7020" t="s">
        <v>242</v>
      </c>
      <c r="H7020" t="s">
        <v>230</v>
      </c>
      <c r="I7020" t="s">
        <v>1664</v>
      </c>
      <c r="J7020">
        <v>-6.0000000000000001E-3</v>
      </c>
      <c r="K7020">
        <v>-2.1000000000000001E-2</v>
      </c>
      <c r="L7020">
        <v>-4.0000000000000001E-3</v>
      </c>
      <c r="M7020">
        <v>-6.0000000000000001E-3</v>
      </c>
      <c r="N7020" t="s">
        <v>374</v>
      </c>
      <c r="O7020">
        <v>-2.9000000000000001E-2</v>
      </c>
      <c r="P7020">
        <v>8.0000000000000002E-3</v>
      </c>
      <c r="Q7020" t="s">
        <v>374</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-4.2000000000000003E-2</v>
      </c>
      <c r="AK7020">
        <v>-0.08</v>
      </c>
      <c r="AL7020">
        <v>-0.111</v>
      </c>
      <c r="AM7020">
        <v>-0.13100000000000001</v>
      </c>
      <c r="AN7020">
        <v>-0.224</v>
      </c>
      <c r="AO7020">
        <v>-7.6999999999999999E-2</v>
      </c>
      <c r="AP7020">
        <v>1.7999999999999999E-2</v>
      </c>
      <c r="AQ7020">
        <v>-3.7999999999999999E-2</v>
      </c>
      <c r="AR7020">
        <v>-0.05</v>
      </c>
      <c r="AS7020">
        <v>-3.5000000000000003E-2</v>
      </c>
      <c r="AT7020">
        <v>-4.9000000000000002E-2</v>
      </c>
      <c r="AU7020">
        <v>-5.3999999999999999E-2</v>
      </c>
      <c r="AV7020">
        <v>-9.1999999999999998E-2</v>
      </c>
      <c r="AW7020">
        <v>-0.126</v>
      </c>
      <c r="AX7020">
        <v>-0.14099999999999999</v>
      </c>
      <c r="AY7020">
        <v>-0.128</v>
      </c>
      <c r="AZ7020">
        <v>-0.13400000000000001</v>
      </c>
      <c r="BA7020">
        <v>-0.13400000000000001</v>
      </c>
      <c r="BB7020">
        <v>-0.14299999999999999</v>
      </c>
      <c r="BC7020">
        <v>2016</v>
      </c>
    </row>
    <row r="7021" spans="1:55" x14ac:dyDescent="0.25">
      <c r="A7021">
        <v>813</v>
      </c>
      <c r="B7021" t="s">
        <v>1657</v>
      </c>
      <c r="C7021" t="s">
        <v>368</v>
      </c>
      <c r="D7021" t="s">
        <v>1658</v>
      </c>
      <c r="E7021" t="s">
        <v>365</v>
      </c>
      <c r="F7021" t="s">
        <v>366</v>
      </c>
      <c r="G7021" t="s">
        <v>282</v>
      </c>
      <c r="I7021" t="s">
        <v>369</v>
      </c>
      <c r="J7021">
        <v>-3.21</v>
      </c>
      <c r="K7021">
        <v>-11.215</v>
      </c>
      <c r="L7021">
        <v>-2.2130000000000001</v>
      </c>
      <c r="M7021">
        <v>-3.6880000000000002</v>
      </c>
      <c r="N7021">
        <v>0.23799999999999999</v>
      </c>
      <c r="O7021">
        <v>-17.789000000000001</v>
      </c>
      <c r="P7021">
        <v>5.84</v>
      </c>
      <c r="Q7021">
        <v>0.13600000000000001</v>
      </c>
      <c r="R7021">
        <v>-12.352</v>
      </c>
      <c r="S7021">
        <v>-15.706</v>
      </c>
      <c r="T7021">
        <v>-12.577</v>
      </c>
      <c r="U7021">
        <v>-16.512</v>
      </c>
      <c r="V7021">
        <v>-2.8</v>
      </c>
      <c r="W7021">
        <v>-2.5230000000000001</v>
      </c>
      <c r="X7021">
        <v>0.34599999999999997</v>
      </c>
      <c r="Y7021">
        <v>-19.760000000000002</v>
      </c>
      <c r="Z7021">
        <v>-7.3239999999999998</v>
      </c>
      <c r="AA7021">
        <v>-4.1900000000000004</v>
      </c>
      <c r="AB7021">
        <v>-1.3160000000000001</v>
      </c>
      <c r="AC7021">
        <v>3.0859999999999999</v>
      </c>
      <c r="AD7021">
        <v>-8.016</v>
      </c>
      <c r="AE7021">
        <v>-6.7839999999999998</v>
      </c>
      <c r="AF7021">
        <v>-4.53</v>
      </c>
      <c r="AG7021">
        <v>6.6260000000000003</v>
      </c>
      <c r="AH7021">
        <v>16.803000000000001</v>
      </c>
      <c r="AI7021">
        <v>-6.718</v>
      </c>
      <c r="AJ7021">
        <v>-9.01</v>
      </c>
      <c r="AK7021">
        <v>-15.566000000000001</v>
      </c>
      <c r="AL7021">
        <v>-18.22</v>
      </c>
      <c r="AM7021">
        <v>-21.850999999999999</v>
      </c>
      <c r="AN7021">
        <v>-32.892000000000003</v>
      </c>
      <c r="AO7021">
        <v>-8.2560000000000002</v>
      </c>
      <c r="AP7021">
        <v>1.71</v>
      </c>
      <c r="AQ7021">
        <v>-3.4060000000000001</v>
      </c>
      <c r="AR7021">
        <v>-4.2670000000000003</v>
      </c>
      <c r="AS7021">
        <v>-3.0419999999999998</v>
      </c>
      <c r="AT7021">
        <v>-3.9420000000000002</v>
      </c>
      <c r="AU7021">
        <v>-4.173</v>
      </c>
      <c r="AV7021">
        <v>-6.4409999999999998</v>
      </c>
      <c r="AW7021">
        <v>-8.3079999999999998</v>
      </c>
      <c r="AX7021">
        <v>-8.7970000000000006</v>
      </c>
      <c r="AY7021">
        <v>-7.4420000000000002</v>
      </c>
      <c r="AZ7021">
        <v>-7.3360000000000003</v>
      </c>
      <c r="BA7021">
        <v>-6.798</v>
      </c>
      <c r="BB7021">
        <v>-6.7759999999999998</v>
      </c>
      <c r="BC7021">
        <v>2016</v>
      </c>
    </row>
    <row r="7022" spans="1:55" x14ac:dyDescent="0.25">
      <c r="A7022">
        <v>726</v>
      </c>
      <c r="B7022" t="s">
        <v>1665</v>
      </c>
      <c r="C7022" t="s">
        <v>225</v>
      </c>
      <c r="D7022" t="s">
        <v>1666</v>
      </c>
      <c r="E7022" t="s">
        <v>227</v>
      </c>
      <c r="F7022" t="s">
        <v>228</v>
      </c>
      <c r="G7022" t="s">
        <v>229</v>
      </c>
      <c r="H7022" t="s">
        <v>230</v>
      </c>
      <c r="I7022" t="s">
        <v>1667</v>
      </c>
      <c r="J7022" t="s">
        <v>232</v>
      </c>
      <c r="K7022" t="s">
        <v>232</v>
      </c>
      <c r="L7022" t="s">
        <v>232</v>
      </c>
      <c r="M7022" t="s">
        <v>232</v>
      </c>
      <c r="N7022" t="s">
        <v>232</v>
      </c>
      <c r="O7022" t="s">
        <v>232</v>
      </c>
      <c r="P7022" t="s">
        <v>232</v>
      </c>
      <c r="Q7022" t="s">
        <v>232</v>
      </c>
      <c r="R7022" t="s">
        <v>232</v>
      </c>
      <c r="S7022" t="s">
        <v>232</v>
      </c>
      <c r="T7022" t="s">
        <v>232</v>
      </c>
      <c r="U7022" t="s">
        <v>232</v>
      </c>
      <c r="V7022" t="s">
        <v>232</v>
      </c>
      <c r="W7022" t="s">
        <v>232</v>
      </c>
      <c r="X7022" t="s">
        <v>232</v>
      </c>
      <c r="Y7022" t="s">
        <v>232</v>
      </c>
      <c r="Z7022" t="s">
        <v>232</v>
      </c>
      <c r="AA7022" t="s">
        <v>232</v>
      </c>
      <c r="AB7022" t="s">
        <v>232</v>
      </c>
      <c r="AC7022" t="s">
        <v>232</v>
      </c>
      <c r="AD7022" t="s">
        <v>232</v>
      </c>
      <c r="AE7022" t="s">
        <v>232</v>
      </c>
      <c r="AF7022" t="s">
        <v>232</v>
      </c>
      <c r="AG7022" t="s">
        <v>232</v>
      </c>
      <c r="AH7022" t="s">
        <v>232</v>
      </c>
      <c r="AI7022" t="s">
        <v>232</v>
      </c>
      <c r="AJ7022" t="s">
        <v>232</v>
      </c>
      <c r="AK7022" t="s">
        <v>232</v>
      </c>
      <c r="AL7022" t="s">
        <v>232</v>
      </c>
      <c r="AM7022" t="s">
        <v>232</v>
      </c>
      <c r="AN7022" t="s">
        <v>232</v>
      </c>
      <c r="AO7022">
        <v>6.3140000000000001</v>
      </c>
      <c r="AP7022">
        <v>6.39</v>
      </c>
      <c r="AQ7022">
        <v>6.3410000000000002</v>
      </c>
      <c r="AR7022">
        <v>6.3680000000000003</v>
      </c>
      <c r="AS7022">
        <v>6.6130000000000004</v>
      </c>
      <c r="AT7022">
        <v>6.9340000000000002</v>
      </c>
      <c r="AU7022">
        <v>7.093</v>
      </c>
      <c r="AV7022">
        <v>7.3129999999999997</v>
      </c>
      <c r="AW7022">
        <v>7.569</v>
      </c>
      <c r="AX7022">
        <v>7.8339999999999996</v>
      </c>
      <c r="AY7022">
        <v>8.1080000000000005</v>
      </c>
      <c r="AZ7022">
        <v>8.3919999999999995</v>
      </c>
      <c r="BA7022">
        <v>8.6850000000000005</v>
      </c>
      <c r="BB7022">
        <v>8.9890000000000008</v>
      </c>
      <c r="BC7022">
        <v>2016</v>
      </c>
    </row>
    <row r="7023" spans="1:55" x14ac:dyDescent="0.25">
      <c r="A7023">
        <v>726</v>
      </c>
      <c r="B7023" t="s">
        <v>1665</v>
      </c>
      <c r="C7023" t="s">
        <v>233</v>
      </c>
      <c r="D7023" t="s">
        <v>1666</v>
      </c>
      <c r="E7023" t="s">
        <v>227</v>
      </c>
      <c r="F7023" t="s">
        <v>234</v>
      </c>
      <c r="G7023" t="s">
        <v>235</v>
      </c>
      <c r="I7023" t="s">
        <v>236</v>
      </c>
      <c r="J7023" t="s">
        <v>232</v>
      </c>
      <c r="K7023" t="s">
        <v>232</v>
      </c>
      <c r="L7023" t="s">
        <v>232</v>
      </c>
      <c r="M7023" t="s">
        <v>232</v>
      </c>
      <c r="N7023" t="s">
        <v>232</v>
      </c>
      <c r="O7023" t="s">
        <v>232</v>
      </c>
      <c r="P7023" t="s">
        <v>232</v>
      </c>
      <c r="Q7023" t="s">
        <v>232</v>
      </c>
      <c r="R7023" t="s">
        <v>232</v>
      </c>
      <c r="S7023" t="s">
        <v>232</v>
      </c>
      <c r="T7023" t="s">
        <v>232</v>
      </c>
      <c r="U7023" t="s">
        <v>232</v>
      </c>
      <c r="V7023" t="s">
        <v>232</v>
      </c>
      <c r="W7023" t="s">
        <v>232</v>
      </c>
      <c r="X7023" t="s">
        <v>232</v>
      </c>
      <c r="Y7023" t="s">
        <v>232</v>
      </c>
      <c r="Z7023" t="s">
        <v>232</v>
      </c>
      <c r="AA7023" t="s">
        <v>232</v>
      </c>
      <c r="AB7023" t="s">
        <v>232</v>
      </c>
      <c r="AC7023" t="s">
        <v>232</v>
      </c>
      <c r="AD7023" t="s">
        <v>232</v>
      </c>
      <c r="AE7023" t="s">
        <v>232</v>
      </c>
      <c r="AF7023" t="s">
        <v>232</v>
      </c>
      <c r="AG7023" t="s">
        <v>232</v>
      </c>
      <c r="AH7023" t="s">
        <v>232</v>
      </c>
      <c r="AI7023" t="s">
        <v>232</v>
      </c>
      <c r="AJ7023" t="s">
        <v>232</v>
      </c>
      <c r="AK7023" t="s">
        <v>232</v>
      </c>
      <c r="AL7023" t="s">
        <v>232</v>
      </c>
      <c r="AM7023" t="s">
        <v>232</v>
      </c>
      <c r="AN7023" t="s">
        <v>232</v>
      </c>
      <c r="AO7023" t="s">
        <v>232</v>
      </c>
      <c r="AP7023">
        <v>1.2</v>
      </c>
      <c r="AQ7023">
        <v>-0.76200000000000001</v>
      </c>
      <c r="AR7023">
        <v>0.42199999999999999</v>
      </c>
      <c r="AS7023">
        <v>3.843</v>
      </c>
      <c r="AT7023">
        <v>4.8520000000000003</v>
      </c>
      <c r="AU7023">
        <v>2.2999999999999998</v>
      </c>
      <c r="AV7023">
        <v>3.1</v>
      </c>
      <c r="AW7023">
        <v>3.5</v>
      </c>
      <c r="AX7023">
        <v>3.5</v>
      </c>
      <c r="AY7023">
        <v>3.5</v>
      </c>
      <c r="AZ7023">
        <v>3.5</v>
      </c>
      <c r="BA7023">
        <v>3.5</v>
      </c>
      <c r="BB7023">
        <v>3.5</v>
      </c>
      <c r="BC7023">
        <v>2016</v>
      </c>
    </row>
    <row r="7024" spans="1:55" x14ac:dyDescent="0.25">
      <c r="A7024">
        <v>726</v>
      </c>
      <c r="B7024" t="s">
        <v>1665</v>
      </c>
      <c r="C7024" t="s">
        <v>237</v>
      </c>
      <c r="D7024" t="s">
        <v>1666</v>
      </c>
      <c r="E7024" t="s">
        <v>238</v>
      </c>
      <c r="F7024" t="s">
        <v>239</v>
      </c>
      <c r="G7024" t="s">
        <v>229</v>
      </c>
      <c r="H7024" t="s">
        <v>230</v>
      </c>
      <c r="I7024" t="s">
        <v>1667</v>
      </c>
      <c r="J7024" t="s">
        <v>232</v>
      </c>
      <c r="K7024" t="s">
        <v>232</v>
      </c>
      <c r="L7024" t="s">
        <v>232</v>
      </c>
      <c r="M7024" t="s">
        <v>232</v>
      </c>
      <c r="N7024" t="s">
        <v>232</v>
      </c>
      <c r="O7024" t="s">
        <v>232</v>
      </c>
      <c r="P7024" t="s">
        <v>232</v>
      </c>
      <c r="Q7024" t="s">
        <v>232</v>
      </c>
      <c r="R7024" t="s">
        <v>232</v>
      </c>
      <c r="S7024" t="s">
        <v>232</v>
      </c>
      <c r="T7024" t="s">
        <v>232</v>
      </c>
      <c r="U7024" t="s">
        <v>232</v>
      </c>
      <c r="V7024" t="s">
        <v>232</v>
      </c>
      <c r="W7024" t="s">
        <v>232</v>
      </c>
      <c r="X7024" t="s">
        <v>232</v>
      </c>
      <c r="Y7024" t="s">
        <v>232</v>
      </c>
      <c r="Z7024" t="s">
        <v>232</v>
      </c>
      <c r="AA7024" t="s">
        <v>232</v>
      </c>
      <c r="AB7024" t="s">
        <v>232</v>
      </c>
      <c r="AC7024" t="s">
        <v>232</v>
      </c>
      <c r="AD7024" t="s">
        <v>232</v>
      </c>
      <c r="AE7024" t="s">
        <v>232</v>
      </c>
      <c r="AF7024" t="s">
        <v>232</v>
      </c>
      <c r="AG7024" t="s">
        <v>232</v>
      </c>
      <c r="AH7024" t="s">
        <v>232</v>
      </c>
      <c r="AI7024" t="s">
        <v>232</v>
      </c>
      <c r="AJ7024" t="s">
        <v>232</v>
      </c>
      <c r="AK7024" t="s">
        <v>232</v>
      </c>
      <c r="AL7024" t="s">
        <v>232</v>
      </c>
      <c r="AM7024" t="s">
        <v>232</v>
      </c>
      <c r="AN7024" t="s">
        <v>232</v>
      </c>
      <c r="AO7024">
        <v>6.1920000000000002</v>
      </c>
      <c r="AP7024">
        <v>6.39</v>
      </c>
      <c r="AQ7024">
        <v>6.3410000000000002</v>
      </c>
      <c r="AR7024">
        <v>6.4189999999999996</v>
      </c>
      <c r="AS7024">
        <v>6.6689999999999996</v>
      </c>
      <c r="AT7024">
        <v>6.8360000000000003</v>
      </c>
      <c r="AU7024">
        <v>7.1239999999999997</v>
      </c>
      <c r="AV7024">
        <v>7.48</v>
      </c>
      <c r="AW7024">
        <v>7.9029999999999996</v>
      </c>
      <c r="AX7024">
        <v>8.3409999999999993</v>
      </c>
      <c r="AY7024">
        <v>8.8030000000000008</v>
      </c>
      <c r="AZ7024">
        <v>9.2970000000000006</v>
      </c>
      <c r="BA7024">
        <v>9.8190000000000008</v>
      </c>
      <c r="BB7024">
        <v>10.37</v>
      </c>
      <c r="BC7024">
        <v>2016</v>
      </c>
    </row>
    <row r="7025" spans="1:55" x14ac:dyDescent="0.25">
      <c r="A7025">
        <v>726</v>
      </c>
      <c r="B7025" t="s">
        <v>1665</v>
      </c>
      <c r="C7025" t="s">
        <v>240</v>
      </c>
      <c r="D7025" t="s">
        <v>1666</v>
      </c>
      <c r="E7025" t="s">
        <v>238</v>
      </c>
      <c r="F7025" t="s">
        <v>241</v>
      </c>
      <c r="G7025" t="s">
        <v>242</v>
      </c>
      <c r="H7025" t="s">
        <v>230</v>
      </c>
      <c r="I7025" t="s">
        <v>243</v>
      </c>
      <c r="J7025" t="s">
        <v>232</v>
      </c>
      <c r="K7025" t="s">
        <v>232</v>
      </c>
      <c r="L7025" t="s">
        <v>232</v>
      </c>
      <c r="M7025" t="s">
        <v>232</v>
      </c>
      <c r="N7025" t="s">
        <v>232</v>
      </c>
      <c r="O7025" t="s">
        <v>232</v>
      </c>
      <c r="P7025" t="s">
        <v>232</v>
      </c>
      <c r="Q7025" t="s">
        <v>232</v>
      </c>
      <c r="R7025" t="s">
        <v>232</v>
      </c>
      <c r="S7025" t="s">
        <v>232</v>
      </c>
      <c r="T7025" t="s">
        <v>232</v>
      </c>
      <c r="U7025" t="s">
        <v>232</v>
      </c>
      <c r="V7025" t="s">
        <v>232</v>
      </c>
      <c r="W7025" t="s">
        <v>232</v>
      </c>
      <c r="X7025" t="s">
        <v>232</v>
      </c>
      <c r="Y7025" t="s">
        <v>232</v>
      </c>
      <c r="Z7025" t="s">
        <v>232</v>
      </c>
      <c r="AA7025" t="s">
        <v>232</v>
      </c>
      <c r="AB7025" t="s">
        <v>232</v>
      </c>
      <c r="AC7025" t="s">
        <v>232</v>
      </c>
      <c r="AD7025" t="s">
        <v>232</v>
      </c>
      <c r="AE7025" t="s">
        <v>232</v>
      </c>
      <c r="AF7025" t="s">
        <v>232</v>
      </c>
      <c r="AG7025" t="s">
        <v>232</v>
      </c>
      <c r="AH7025" t="s">
        <v>232</v>
      </c>
      <c r="AI7025" t="s">
        <v>232</v>
      </c>
      <c r="AJ7025" t="s">
        <v>232</v>
      </c>
      <c r="AK7025" t="s">
        <v>232</v>
      </c>
      <c r="AL7025" t="s">
        <v>232</v>
      </c>
      <c r="AM7025" t="s">
        <v>232</v>
      </c>
      <c r="AN7025" t="s">
        <v>232</v>
      </c>
      <c r="AO7025">
        <v>6.1920000000000002</v>
      </c>
      <c r="AP7025">
        <v>6.39</v>
      </c>
      <c r="AQ7025">
        <v>6.3410000000000002</v>
      </c>
      <c r="AR7025">
        <v>6.4189999999999996</v>
      </c>
      <c r="AS7025">
        <v>6.6689999999999996</v>
      </c>
      <c r="AT7025">
        <v>6.8360000000000003</v>
      </c>
      <c r="AU7025">
        <v>7.1239999999999997</v>
      </c>
      <c r="AV7025">
        <v>7.48</v>
      </c>
      <c r="AW7025">
        <v>7.9029999999999996</v>
      </c>
      <c r="AX7025">
        <v>8.3409999999999993</v>
      </c>
      <c r="AY7025">
        <v>8.8030000000000008</v>
      </c>
      <c r="AZ7025">
        <v>9.2970000000000006</v>
      </c>
      <c r="BA7025">
        <v>9.8190000000000008</v>
      </c>
      <c r="BB7025">
        <v>10.37</v>
      </c>
      <c r="BC7025">
        <v>2016</v>
      </c>
    </row>
    <row r="7026" spans="1:55" x14ac:dyDescent="0.25">
      <c r="A7026">
        <v>726</v>
      </c>
      <c r="B7026" t="s">
        <v>1665</v>
      </c>
      <c r="C7026" t="s">
        <v>244</v>
      </c>
      <c r="D7026" t="s">
        <v>1666</v>
      </c>
      <c r="E7026" t="s">
        <v>238</v>
      </c>
      <c r="F7026" t="s">
        <v>245</v>
      </c>
      <c r="G7026" t="s">
        <v>246</v>
      </c>
      <c r="H7026" t="s">
        <v>230</v>
      </c>
      <c r="I7026" t="s">
        <v>243</v>
      </c>
      <c r="J7026" t="s">
        <v>232</v>
      </c>
      <c r="K7026" t="s">
        <v>232</v>
      </c>
      <c r="L7026" t="s">
        <v>232</v>
      </c>
      <c r="M7026" t="s">
        <v>232</v>
      </c>
      <c r="N7026" t="s">
        <v>232</v>
      </c>
      <c r="O7026" t="s">
        <v>232</v>
      </c>
      <c r="P7026" t="s">
        <v>232</v>
      </c>
      <c r="Q7026" t="s">
        <v>232</v>
      </c>
      <c r="R7026" t="s">
        <v>232</v>
      </c>
      <c r="S7026" t="s">
        <v>232</v>
      </c>
      <c r="T7026" t="s">
        <v>232</v>
      </c>
      <c r="U7026" t="s">
        <v>232</v>
      </c>
      <c r="V7026" t="s">
        <v>232</v>
      </c>
      <c r="W7026" t="s">
        <v>232</v>
      </c>
      <c r="X7026" t="s">
        <v>232</v>
      </c>
      <c r="Y7026" t="s">
        <v>232</v>
      </c>
      <c r="Z7026" t="s">
        <v>232</v>
      </c>
      <c r="AA7026" t="s">
        <v>232</v>
      </c>
      <c r="AB7026" t="s">
        <v>232</v>
      </c>
      <c r="AC7026" t="s">
        <v>232</v>
      </c>
      <c r="AD7026" t="s">
        <v>232</v>
      </c>
      <c r="AE7026" t="s">
        <v>232</v>
      </c>
      <c r="AF7026" t="s">
        <v>232</v>
      </c>
      <c r="AG7026" t="s">
        <v>232</v>
      </c>
      <c r="AH7026" t="s">
        <v>232</v>
      </c>
      <c r="AI7026" t="s">
        <v>232</v>
      </c>
      <c r="AJ7026" t="s">
        <v>232</v>
      </c>
      <c r="AK7026" t="s">
        <v>232</v>
      </c>
      <c r="AL7026" t="s">
        <v>232</v>
      </c>
      <c r="AM7026" t="s">
        <v>232</v>
      </c>
      <c r="AN7026" t="s">
        <v>232</v>
      </c>
      <c r="AO7026">
        <v>16.236999999999998</v>
      </c>
      <c r="AP7026">
        <v>16.747</v>
      </c>
      <c r="AQ7026">
        <v>16.911000000000001</v>
      </c>
      <c r="AR7026">
        <v>17.303000000000001</v>
      </c>
      <c r="AS7026">
        <v>18.16</v>
      </c>
      <c r="AT7026">
        <v>19.25</v>
      </c>
      <c r="AU7026">
        <v>20.067</v>
      </c>
      <c r="AV7026">
        <v>21.155000000000001</v>
      </c>
      <c r="AW7026">
        <v>22.285</v>
      </c>
      <c r="AX7026">
        <v>23.547000000000001</v>
      </c>
      <c r="AY7026">
        <v>24.878</v>
      </c>
      <c r="AZ7026">
        <v>26.280999999999999</v>
      </c>
      <c r="BA7026">
        <v>27.765000000000001</v>
      </c>
      <c r="BB7026">
        <v>29.338000000000001</v>
      </c>
      <c r="BC7026">
        <v>2016</v>
      </c>
    </row>
    <row r="7027" spans="1:55" x14ac:dyDescent="0.25">
      <c r="A7027">
        <v>726</v>
      </c>
      <c r="B7027" t="s">
        <v>1665</v>
      </c>
      <c r="C7027" t="s">
        <v>247</v>
      </c>
      <c r="D7027" t="s">
        <v>1666</v>
      </c>
      <c r="E7027" t="s">
        <v>248</v>
      </c>
      <c r="F7027" t="s">
        <v>249</v>
      </c>
      <c r="G7027" t="s">
        <v>250</v>
      </c>
      <c r="I7027" t="s">
        <v>251</v>
      </c>
      <c r="J7027" t="s">
        <v>232</v>
      </c>
      <c r="K7027" t="s">
        <v>232</v>
      </c>
      <c r="L7027" t="s">
        <v>232</v>
      </c>
      <c r="M7027" t="s">
        <v>232</v>
      </c>
      <c r="N7027" t="s">
        <v>232</v>
      </c>
      <c r="O7027" t="s">
        <v>232</v>
      </c>
      <c r="P7027" t="s">
        <v>232</v>
      </c>
      <c r="Q7027" t="s">
        <v>232</v>
      </c>
      <c r="R7027" t="s">
        <v>232</v>
      </c>
      <c r="S7027" t="s">
        <v>232</v>
      </c>
      <c r="T7027" t="s">
        <v>232</v>
      </c>
      <c r="U7027" t="s">
        <v>232</v>
      </c>
      <c r="V7027" t="s">
        <v>232</v>
      </c>
      <c r="W7027" t="s">
        <v>232</v>
      </c>
      <c r="X7027" t="s">
        <v>232</v>
      </c>
      <c r="Y7027" t="s">
        <v>232</v>
      </c>
      <c r="Z7027" t="s">
        <v>232</v>
      </c>
      <c r="AA7027" t="s">
        <v>232</v>
      </c>
      <c r="AB7027" t="s">
        <v>232</v>
      </c>
      <c r="AC7027" t="s">
        <v>232</v>
      </c>
      <c r="AD7027" t="s">
        <v>232</v>
      </c>
      <c r="AE7027" t="s">
        <v>232</v>
      </c>
      <c r="AF7027" t="s">
        <v>232</v>
      </c>
      <c r="AG7027" t="s">
        <v>232</v>
      </c>
      <c r="AH7027" t="s">
        <v>232</v>
      </c>
      <c r="AI7027" t="s">
        <v>232</v>
      </c>
      <c r="AJ7027" t="s">
        <v>232</v>
      </c>
      <c r="AK7027" t="s">
        <v>232</v>
      </c>
      <c r="AL7027" t="s">
        <v>232</v>
      </c>
      <c r="AM7027" t="s">
        <v>232</v>
      </c>
      <c r="AN7027" t="s">
        <v>232</v>
      </c>
      <c r="AO7027">
        <v>98.061999999999998</v>
      </c>
      <c r="AP7027">
        <v>100</v>
      </c>
      <c r="AQ7027">
        <v>100</v>
      </c>
      <c r="AR7027">
        <v>100.80800000000001</v>
      </c>
      <c r="AS7027">
        <v>100.846</v>
      </c>
      <c r="AT7027">
        <v>98.597999999999999</v>
      </c>
      <c r="AU7027">
        <v>100.434</v>
      </c>
      <c r="AV7027">
        <v>102.29</v>
      </c>
      <c r="AW7027">
        <v>104.41</v>
      </c>
      <c r="AX7027">
        <v>106.473</v>
      </c>
      <c r="AY7027">
        <v>108.568</v>
      </c>
      <c r="AZ7027">
        <v>110.788</v>
      </c>
      <c r="BA7027">
        <v>113.05200000000001</v>
      </c>
      <c r="BB7027">
        <v>115.363</v>
      </c>
      <c r="BC7027">
        <v>2016</v>
      </c>
    </row>
    <row r="7028" spans="1:55" x14ac:dyDescent="0.25">
      <c r="A7028">
        <v>726</v>
      </c>
      <c r="B7028" t="s">
        <v>1665</v>
      </c>
      <c r="C7028" t="s">
        <v>252</v>
      </c>
      <c r="D7028" t="s">
        <v>1666</v>
      </c>
      <c r="E7028" t="s">
        <v>253</v>
      </c>
      <c r="F7028" t="s">
        <v>254</v>
      </c>
      <c r="G7028" t="s">
        <v>229</v>
      </c>
      <c r="H7028" t="s">
        <v>220</v>
      </c>
    </row>
    <row r="7029" spans="1:55" x14ac:dyDescent="0.25">
      <c r="A7029">
        <v>726</v>
      </c>
      <c r="B7029" t="s">
        <v>1665</v>
      </c>
      <c r="C7029" t="s">
        <v>256</v>
      </c>
      <c r="D7029" t="s">
        <v>1666</v>
      </c>
      <c r="E7029" t="s">
        <v>253</v>
      </c>
      <c r="F7029" t="s">
        <v>257</v>
      </c>
      <c r="G7029" t="s">
        <v>258</v>
      </c>
      <c r="H7029" t="s">
        <v>220</v>
      </c>
    </row>
    <row r="7030" spans="1:55" x14ac:dyDescent="0.25">
      <c r="A7030">
        <v>726</v>
      </c>
      <c r="B7030" t="s">
        <v>1665</v>
      </c>
      <c r="C7030" t="s">
        <v>259</v>
      </c>
      <c r="D7030" t="s">
        <v>1666</v>
      </c>
      <c r="E7030" t="s">
        <v>260</v>
      </c>
      <c r="F7030" t="s">
        <v>261</v>
      </c>
      <c r="G7030" t="s">
        <v>229</v>
      </c>
      <c r="H7030" t="s">
        <v>220</v>
      </c>
    </row>
    <row r="7031" spans="1:55" x14ac:dyDescent="0.25">
      <c r="A7031">
        <v>726</v>
      </c>
      <c r="B7031" t="s">
        <v>1665</v>
      </c>
      <c r="C7031" t="s">
        <v>263</v>
      </c>
      <c r="D7031" t="s">
        <v>1666</v>
      </c>
      <c r="E7031" t="s">
        <v>260</v>
      </c>
      <c r="F7031" t="s">
        <v>264</v>
      </c>
      <c r="G7031" t="s">
        <v>242</v>
      </c>
      <c r="H7031" t="s">
        <v>220</v>
      </c>
    </row>
    <row r="7032" spans="1:55" x14ac:dyDescent="0.25">
      <c r="A7032">
        <v>726</v>
      </c>
      <c r="B7032" t="s">
        <v>1665</v>
      </c>
      <c r="C7032" t="s">
        <v>265</v>
      </c>
      <c r="D7032" t="s">
        <v>1666</v>
      </c>
      <c r="E7032" t="s">
        <v>260</v>
      </c>
      <c r="F7032" t="s">
        <v>266</v>
      </c>
      <c r="G7032" t="s">
        <v>246</v>
      </c>
      <c r="H7032" t="s">
        <v>220</v>
      </c>
    </row>
    <row r="7033" spans="1:55" x14ac:dyDescent="0.25">
      <c r="A7033">
        <v>726</v>
      </c>
      <c r="B7033" t="s">
        <v>1665</v>
      </c>
      <c r="C7033" t="s">
        <v>267</v>
      </c>
      <c r="D7033" t="s">
        <v>1666</v>
      </c>
      <c r="E7033" t="s">
        <v>268</v>
      </c>
      <c r="F7033" t="s">
        <v>269</v>
      </c>
      <c r="G7033" t="s">
        <v>270</v>
      </c>
    </row>
    <row r="7034" spans="1:55" x14ac:dyDescent="0.25">
      <c r="A7034">
        <v>726</v>
      </c>
      <c r="B7034" t="s">
        <v>1665</v>
      </c>
      <c r="C7034" t="s">
        <v>271</v>
      </c>
      <c r="D7034" t="s">
        <v>1666</v>
      </c>
      <c r="E7034" t="s">
        <v>272</v>
      </c>
      <c r="F7034" t="s">
        <v>273</v>
      </c>
      <c r="G7034" t="s">
        <v>274</v>
      </c>
      <c r="I7034" t="s">
        <v>243</v>
      </c>
      <c r="J7034" t="s">
        <v>232</v>
      </c>
      <c r="K7034" t="s">
        <v>232</v>
      </c>
      <c r="L7034" t="s">
        <v>232</v>
      </c>
      <c r="M7034" t="s">
        <v>232</v>
      </c>
      <c r="N7034" t="s">
        <v>232</v>
      </c>
      <c r="O7034" t="s">
        <v>232</v>
      </c>
      <c r="P7034" t="s">
        <v>232</v>
      </c>
      <c r="Q7034" t="s">
        <v>232</v>
      </c>
      <c r="R7034" t="s">
        <v>232</v>
      </c>
      <c r="S7034" t="s">
        <v>232</v>
      </c>
      <c r="T7034" t="s">
        <v>232</v>
      </c>
      <c r="U7034" t="s">
        <v>232</v>
      </c>
      <c r="V7034" t="s">
        <v>232</v>
      </c>
      <c r="W7034" t="s">
        <v>232</v>
      </c>
      <c r="X7034" t="s">
        <v>232</v>
      </c>
      <c r="Y7034" t="s">
        <v>232</v>
      </c>
      <c r="Z7034" t="s">
        <v>232</v>
      </c>
      <c r="AA7034" t="s">
        <v>232</v>
      </c>
      <c r="AB7034" t="s">
        <v>232</v>
      </c>
      <c r="AC7034" t="s">
        <v>232</v>
      </c>
      <c r="AD7034" t="s">
        <v>232</v>
      </c>
      <c r="AE7034" t="s">
        <v>232</v>
      </c>
      <c r="AF7034" t="s">
        <v>232</v>
      </c>
      <c r="AG7034" t="s">
        <v>232</v>
      </c>
      <c r="AH7034" t="s">
        <v>232</v>
      </c>
      <c r="AI7034" t="s">
        <v>232</v>
      </c>
      <c r="AJ7034" t="s">
        <v>232</v>
      </c>
      <c r="AK7034" t="s">
        <v>232</v>
      </c>
      <c r="AL7034" t="s">
        <v>232</v>
      </c>
      <c r="AM7034" t="s">
        <v>232</v>
      </c>
      <c r="AN7034" t="s">
        <v>232</v>
      </c>
      <c r="AO7034">
        <v>1.7000000000000001E-2</v>
      </c>
      <c r="AP7034">
        <v>1.7000000000000001E-2</v>
      </c>
      <c r="AQ7034">
        <v>1.6E-2</v>
      </c>
      <c r="AR7034">
        <v>1.6E-2</v>
      </c>
      <c r="AS7034">
        <v>1.6E-2</v>
      </c>
      <c r="AT7034">
        <v>1.6E-2</v>
      </c>
      <c r="AU7034">
        <v>1.6E-2</v>
      </c>
      <c r="AV7034">
        <v>1.6E-2</v>
      </c>
      <c r="AW7034">
        <v>1.6E-2</v>
      </c>
      <c r="AX7034">
        <v>1.6E-2</v>
      </c>
      <c r="AY7034">
        <v>1.6E-2</v>
      </c>
      <c r="AZ7034">
        <v>1.6E-2</v>
      </c>
      <c r="BA7034">
        <v>1.6E-2</v>
      </c>
      <c r="BB7034">
        <v>1.6E-2</v>
      </c>
      <c r="BC7034">
        <v>2016</v>
      </c>
    </row>
    <row r="7035" spans="1:55" x14ac:dyDescent="0.25">
      <c r="A7035">
        <v>726</v>
      </c>
      <c r="B7035" t="s">
        <v>1665</v>
      </c>
      <c r="C7035" t="s">
        <v>275</v>
      </c>
      <c r="D7035" t="s">
        <v>1666</v>
      </c>
      <c r="E7035" t="s">
        <v>276</v>
      </c>
      <c r="F7035" t="s">
        <v>277</v>
      </c>
      <c r="G7035" t="s">
        <v>278</v>
      </c>
      <c r="I7035" t="s">
        <v>243</v>
      </c>
      <c r="J7035" t="s">
        <v>232</v>
      </c>
      <c r="K7035" t="s">
        <v>232</v>
      </c>
      <c r="L7035" t="s">
        <v>232</v>
      </c>
      <c r="M7035" t="s">
        <v>232</v>
      </c>
      <c r="N7035" t="s">
        <v>232</v>
      </c>
      <c r="O7035" t="s">
        <v>232</v>
      </c>
      <c r="P7035" t="s">
        <v>232</v>
      </c>
      <c r="Q7035" t="s">
        <v>232</v>
      </c>
      <c r="R7035" t="s">
        <v>232</v>
      </c>
      <c r="S7035" t="s">
        <v>232</v>
      </c>
      <c r="T7035" t="s">
        <v>232</v>
      </c>
      <c r="U7035" t="s">
        <v>232</v>
      </c>
      <c r="V7035" t="s">
        <v>232</v>
      </c>
      <c r="W7035" t="s">
        <v>232</v>
      </c>
      <c r="X7035" t="s">
        <v>232</v>
      </c>
      <c r="Y7035" t="s">
        <v>232</v>
      </c>
      <c r="Z7035" t="s">
        <v>232</v>
      </c>
      <c r="AA7035" t="s">
        <v>232</v>
      </c>
      <c r="AB7035" t="s">
        <v>232</v>
      </c>
      <c r="AC7035" t="s">
        <v>232</v>
      </c>
      <c r="AD7035" t="s">
        <v>232</v>
      </c>
      <c r="AE7035" t="s">
        <v>232</v>
      </c>
      <c r="AF7035" t="s">
        <v>232</v>
      </c>
      <c r="AG7035" t="s">
        <v>232</v>
      </c>
      <c r="AH7035" t="s">
        <v>232</v>
      </c>
      <c r="AI7035" t="s">
        <v>232</v>
      </c>
      <c r="AJ7035" t="s">
        <v>232</v>
      </c>
      <c r="AK7035" t="s">
        <v>232</v>
      </c>
      <c r="AL7035" t="s">
        <v>232</v>
      </c>
      <c r="AM7035" t="s">
        <v>232</v>
      </c>
      <c r="AN7035" t="s">
        <v>232</v>
      </c>
      <c r="AO7035">
        <v>0.38100000000000001</v>
      </c>
      <c r="AP7035">
        <v>0.38200000000000001</v>
      </c>
      <c r="AQ7035">
        <v>0.375</v>
      </c>
      <c r="AR7035">
        <v>0.371</v>
      </c>
      <c r="AS7035">
        <v>0.36699999999999999</v>
      </c>
      <c r="AT7035">
        <v>0.35499999999999998</v>
      </c>
      <c r="AU7035">
        <v>0.35499999999999998</v>
      </c>
      <c r="AV7035">
        <v>0.35399999999999998</v>
      </c>
      <c r="AW7035">
        <v>0.35499999999999998</v>
      </c>
      <c r="AX7035">
        <v>0.35399999999999998</v>
      </c>
      <c r="AY7035">
        <v>0.35399999999999998</v>
      </c>
      <c r="AZ7035">
        <v>0.35399999999999998</v>
      </c>
      <c r="BA7035">
        <v>0.35399999999999998</v>
      </c>
      <c r="BB7035">
        <v>0.35299999999999998</v>
      </c>
      <c r="BC7035">
        <v>2016</v>
      </c>
    </row>
    <row r="7036" spans="1:55" x14ac:dyDescent="0.25">
      <c r="A7036">
        <v>726</v>
      </c>
      <c r="B7036" t="s">
        <v>1665</v>
      </c>
      <c r="C7036" t="s">
        <v>279</v>
      </c>
      <c r="D7036" t="s">
        <v>1666</v>
      </c>
      <c r="E7036" t="s">
        <v>280</v>
      </c>
      <c r="F7036" t="s">
        <v>281</v>
      </c>
      <c r="G7036" t="s">
        <v>282</v>
      </c>
    </row>
    <row r="7037" spans="1:55" x14ac:dyDescent="0.25">
      <c r="A7037">
        <v>726</v>
      </c>
      <c r="B7037" t="s">
        <v>1665</v>
      </c>
      <c r="C7037" t="s">
        <v>283</v>
      </c>
      <c r="D7037" t="s">
        <v>1666</v>
      </c>
      <c r="E7037" t="s">
        <v>284</v>
      </c>
      <c r="F7037" t="s">
        <v>285</v>
      </c>
      <c r="G7037" t="s">
        <v>282</v>
      </c>
    </row>
    <row r="7038" spans="1:55" x14ac:dyDescent="0.25">
      <c r="A7038">
        <v>726</v>
      </c>
      <c r="B7038" t="s">
        <v>1665</v>
      </c>
      <c r="C7038" t="s">
        <v>286</v>
      </c>
      <c r="D7038" t="s">
        <v>1666</v>
      </c>
      <c r="E7038" t="s">
        <v>287</v>
      </c>
      <c r="F7038" t="s">
        <v>288</v>
      </c>
      <c r="G7038" t="s">
        <v>250</v>
      </c>
    </row>
    <row r="7039" spans="1:55" x14ac:dyDescent="0.25">
      <c r="A7039">
        <v>726</v>
      </c>
      <c r="B7039" t="s">
        <v>1665</v>
      </c>
      <c r="C7039" t="s">
        <v>290</v>
      </c>
      <c r="D7039" t="s">
        <v>1666</v>
      </c>
      <c r="E7039" t="s">
        <v>287</v>
      </c>
      <c r="F7039" t="s">
        <v>291</v>
      </c>
      <c r="G7039" t="s">
        <v>235</v>
      </c>
    </row>
    <row r="7040" spans="1:55" x14ac:dyDescent="0.25">
      <c r="A7040">
        <v>726</v>
      </c>
      <c r="B7040" t="s">
        <v>1665</v>
      </c>
      <c r="C7040" t="s">
        <v>293</v>
      </c>
      <c r="D7040" t="s">
        <v>1666</v>
      </c>
      <c r="E7040" t="s">
        <v>294</v>
      </c>
      <c r="F7040" t="s">
        <v>295</v>
      </c>
      <c r="G7040" t="s">
        <v>250</v>
      </c>
      <c r="I7040" t="s">
        <v>1668</v>
      </c>
      <c r="J7040" t="s">
        <v>232</v>
      </c>
      <c r="K7040" t="s">
        <v>232</v>
      </c>
      <c r="L7040" t="s">
        <v>232</v>
      </c>
      <c r="M7040" t="s">
        <v>232</v>
      </c>
      <c r="N7040" t="s">
        <v>232</v>
      </c>
      <c r="O7040" t="s">
        <v>232</v>
      </c>
      <c r="P7040" t="s">
        <v>232</v>
      </c>
      <c r="Q7040" t="s">
        <v>232</v>
      </c>
      <c r="R7040" t="s">
        <v>232</v>
      </c>
      <c r="S7040" t="s">
        <v>232</v>
      </c>
      <c r="T7040" t="s">
        <v>232</v>
      </c>
      <c r="U7040" t="s">
        <v>232</v>
      </c>
      <c r="V7040" t="s">
        <v>232</v>
      </c>
      <c r="W7040" t="s">
        <v>232</v>
      </c>
      <c r="X7040" t="s">
        <v>232</v>
      </c>
      <c r="Y7040" t="s">
        <v>232</v>
      </c>
      <c r="Z7040" t="s">
        <v>232</v>
      </c>
      <c r="AA7040" t="s">
        <v>232</v>
      </c>
      <c r="AB7040" t="s">
        <v>232</v>
      </c>
      <c r="AC7040" t="s">
        <v>232</v>
      </c>
      <c r="AD7040" t="s">
        <v>232</v>
      </c>
      <c r="AE7040" t="s">
        <v>232</v>
      </c>
      <c r="AF7040" t="s">
        <v>232</v>
      </c>
      <c r="AG7040" t="s">
        <v>232</v>
      </c>
      <c r="AH7040" t="s">
        <v>232</v>
      </c>
      <c r="AI7040" t="s">
        <v>232</v>
      </c>
      <c r="AJ7040" t="s">
        <v>232</v>
      </c>
      <c r="AK7040" t="s">
        <v>232</v>
      </c>
      <c r="AL7040" t="s">
        <v>232</v>
      </c>
      <c r="AM7040" t="s">
        <v>232</v>
      </c>
      <c r="AN7040" t="s">
        <v>232</v>
      </c>
      <c r="AO7040" t="s">
        <v>232</v>
      </c>
      <c r="AP7040">
        <v>100.11</v>
      </c>
      <c r="AQ7040">
        <v>102.9</v>
      </c>
      <c r="AR7040">
        <v>104.2</v>
      </c>
      <c r="AS7040">
        <v>104.84099999999999</v>
      </c>
      <c r="AT7040">
        <v>105.60899999999999</v>
      </c>
      <c r="AU7040">
        <v>111.206</v>
      </c>
      <c r="AV7040">
        <v>115.099</v>
      </c>
      <c r="AW7040">
        <v>118.551</v>
      </c>
      <c r="AX7040">
        <v>121.87</v>
      </c>
      <c r="AY7040">
        <v>124.917</v>
      </c>
      <c r="AZ7040">
        <v>127.66500000000001</v>
      </c>
      <c r="BA7040">
        <v>130.21799999999999</v>
      </c>
      <c r="BB7040">
        <v>132.82300000000001</v>
      </c>
      <c r="BC7040">
        <v>2014</v>
      </c>
    </row>
    <row r="7041" spans="1:55" x14ac:dyDescent="0.25">
      <c r="A7041">
        <v>726</v>
      </c>
      <c r="B7041" t="s">
        <v>1665</v>
      </c>
      <c r="C7041" t="s">
        <v>296</v>
      </c>
      <c r="D7041" t="s">
        <v>1666</v>
      </c>
      <c r="E7041" t="s">
        <v>294</v>
      </c>
      <c r="F7041" t="s">
        <v>297</v>
      </c>
      <c r="G7041" t="s">
        <v>235</v>
      </c>
      <c r="I7041" t="s">
        <v>298</v>
      </c>
      <c r="J7041" t="s">
        <v>232</v>
      </c>
      <c r="K7041" t="s">
        <v>232</v>
      </c>
      <c r="L7041" t="s">
        <v>232</v>
      </c>
      <c r="M7041" t="s">
        <v>232</v>
      </c>
      <c r="N7041" t="s">
        <v>232</v>
      </c>
      <c r="O7041" t="s">
        <v>232</v>
      </c>
      <c r="P7041" t="s">
        <v>232</v>
      </c>
      <c r="Q7041" t="s">
        <v>232</v>
      </c>
      <c r="R7041" t="s">
        <v>232</v>
      </c>
      <c r="S7041" t="s">
        <v>232</v>
      </c>
      <c r="T7041" t="s">
        <v>232</v>
      </c>
      <c r="U7041" t="s">
        <v>232</v>
      </c>
      <c r="V7041" t="s">
        <v>232</v>
      </c>
      <c r="W7041" t="s">
        <v>232</v>
      </c>
      <c r="X7041" t="s">
        <v>232</v>
      </c>
      <c r="Y7041" t="s">
        <v>232</v>
      </c>
      <c r="Z7041" t="s">
        <v>232</v>
      </c>
      <c r="AA7041" t="s">
        <v>232</v>
      </c>
      <c r="AB7041" t="s">
        <v>232</v>
      </c>
      <c r="AC7041" t="s">
        <v>232</v>
      </c>
      <c r="AD7041" t="s">
        <v>232</v>
      </c>
      <c r="AE7041" t="s">
        <v>232</v>
      </c>
      <c r="AF7041" t="s">
        <v>232</v>
      </c>
      <c r="AG7041" t="s">
        <v>232</v>
      </c>
      <c r="AH7041" t="s">
        <v>232</v>
      </c>
      <c r="AI7041" t="s">
        <v>232</v>
      </c>
      <c r="AJ7041" t="s">
        <v>232</v>
      </c>
      <c r="AK7041" t="s">
        <v>232</v>
      </c>
      <c r="AL7041" t="s">
        <v>232</v>
      </c>
      <c r="AM7041" t="s">
        <v>232</v>
      </c>
      <c r="AN7041" t="s">
        <v>232</v>
      </c>
      <c r="AO7041" t="s">
        <v>232</v>
      </c>
      <c r="AP7041" t="s">
        <v>232</v>
      </c>
      <c r="AQ7041">
        <v>2.7869999999999999</v>
      </c>
      <c r="AR7041">
        <v>1.2629999999999999</v>
      </c>
      <c r="AS7041">
        <v>0.61499999999999999</v>
      </c>
      <c r="AT7041">
        <v>0.73299999999999998</v>
      </c>
      <c r="AU7041">
        <v>5.3</v>
      </c>
      <c r="AV7041">
        <v>3.5</v>
      </c>
      <c r="AW7041">
        <v>3</v>
      </c>
      <c r="AX7041">
        <v>2.7989999999999999</v>
      </c>
      <c r="AY7041">
        <v>2.5</v>
      </c>
      <c r="AZ7041">
        <v>2.2000000000000002</v>
      </c>
      <c r="BA7041">
        <v>2</v>
      </c>
      <c r="BB7041">
        <v>2</v>
      </c>
      <c r="BC7041">
        <v>2014</v>
      </c>
    </row>
    <row r="7042" spans="1:55" x14ac:dyDescent="0.25">
      <c r="A7042">
        <v>726</v>
      </c>
      <c r="B7042" t="s">
        <v>1665</v>
      </c>
      <c r="C7042" t="s">
        <v>299</v>
      </c>
      <c r="D7042" t="s">
        <v>1666</v>
      </c>
      <c r="E7042" t="s">
        <v>300</v>
      </c>
      <c r="G7042" t="s">
        <v>274</v>
      </c>
    </row>
    <row r="7043" spans="1:55" x14ac:dyDescent="0.25">
      <c r="A7043">
        <v>726</v>
      </c>
      <c r="B7043" t="s">
        <v>1665</v>
      </c>
      <c r="C7043" t="s">
        <v>301</v>
      </c>
      <c r="D7043" t="s">
        <v>1666</v>
      </c>
      <c r="E7043" t="s">
        <v>302</v>
      </c>
      <c r="F7043" t="s">
        <v>303</v>
      </c>
      <c r="G7043" t="s">
        <v>235</v>
      </c>
    </row>
    <row r="7044" spans="1:55" x14ac:dyDescent="0.25">
      <c r="A7044">
        <v>726</v>
      </c>
      <c r="B7044" t="s">
        <v>1665</v>
      </c>
      <c r="C7044" t="s">
        <v>305</v>
      </c>
      <c r="D7044" t="s">
        <v>1666</v>
      </c>
      <c r="E7044" t="s">
        <v>306</v>
      </c>
      <c r="F7044" t="s">
        <v>307</v>
      </c>
      <c r="G7044" t="s">
        <v>235</v>
      </c>
    </row>
    <row r="7045" spans="1:55" x14ac:dyDescent="0.25">
      <c r="A7045">
        <v>726</v>
      </c>
      <c r="B7045" t="s">
        <v>1665</v>
      </c>
      <c r="C7045" t="s">
        <v>308</v>
      </c>
      <c r="D7045" t="s">
        <v>1666</v>
      </c>
      <c r="E7045" t="s">
        <v>309</v>
      </c>
      <c r="F7045" t="s">
        <v>310</v>
      </c>
      <c r="G7045" t="s">
        <v>235</v>
      </c>
    </row>
    <row r="7046" spans="1:55" x14ac:dyDescent="0.25">
      <c r="A7046">
        <v>726</v>
      </c>
      <c r="B7046" t="s">
        <v>1665</v>
      </c>
      <c r="C7046" t="s">
        <v>311</v>
      </c>
      <c r="D7046" t="s">
        <v>1666</v>
      </c>
      <c r="E7046" t="s">
        <v>312</v>
      </c>
      <c r="F7046" t="s">
        <v>313</v>
      </c>
      <c r="G7046" t="s">
        <v>235</v>
      </c>
    </row>
    <row r="7047" spans="1:55" x14ac:dyDescent="0.25">
      <c r="A7047">
        <v>726</v>
      </c>
      <c r="B7047" t="s">
        <v>1665</v>
      </c>
      <c r="C7047" t="s">
        <v>314</v>
      </c>
      <c r="D7047" t="s">
        <v>1666</v>
      </c>
      <c r="E7047" t="s">
        <v>315</v>
      </c>
      <c r="F7047" t="s">
        <v>316</v>
      </c>
      <c r="G7047" t="s">
        <v>317</v>
      </c>
    </row>
    <row r="7048" spans="1:55" x14ac:dyDescent="0.25">
      <c r="A7048">
        <v>726</v>
      </c>
      <c r="B7048" t="s">
        <v>1665</v>
      </c>
      <c r="C7048" t="s">
        <v>318</v>
      </c>
      <c r="D7048" t="s">
        <v>1666</v>
      </c>
      <c r="E7048" t="s">
        <v>319</v>
      </c>
      <c r="F7048" t="s">
        <v>320</v>
      </c>
      <c r="G7048" t="s">
        <v>321</v>
      </c>
      <c r="H7048" t="s">
        <v>322</v>
      </c>
    </row>
    <row r="7049" spans="1:55" x14ac:dyDescent="0.25">
      <c r="A7049">
        <v>726</v>
      </c>
      <c r="B7049" t="s">
        <v>1665</v>
      </c>
      <c r="C7049" t="s">
        <v>323</v>
      </c>
      <c r="D7049" t="s">
        <v>1666</v>
      </c>
      <c r="E7049" t="s">
        <v>324</v>
      </c>
      <c r="F7049" t="s">
        <v>325</v>
      </c>
      <c r="G7049" t="s">
        <v>321</v>
      </c>
      <c r="H7049" t="s">
        <v>322</v>
      </c>
    </row>
    <row r="7050" spans="1:55" x14ac:dyDescent="0.25">
      <c r="A7050">
        <v>726</v>
      </c>
      <c r="B7050" t="s">
        <v>1665</v>
      </c>
      <c r="C7050" t="s">
        <v>327</v>
      </c>
      <c r="D7050" t="s">
        <v>1666</v>
      </c>
      <c r="E7050" t="s">
        <v>328</v>
      </c>
      <c r="F7050" t="s">
        <v>329</v>
      </c>
      <c r="G7050" t="s">
        <v>229</v>
      </c>
      <c r="H7050" t="s">
        <v>230</v>
      </c>
      <c r="I7050" t="s">
        <v>1669</v>
      </c>
      <c r="J7050" t="s">
        <v>232</v>
      </c>
      <c r="K7050" t="s">
        <v>232</v>
      </c>
      <c r="L7050" t="s">
        <v>232</v>
      </c>
      <c r="M7050" t="s">
        <v>232</v>
      </c>
      <c r="N7050" t="s">
        <v>232</v>
      </c>
      <c r="O7050" t="s">
        <v>232</v>
      </c>
      <c r="P7050" t="s">
        <v>232</v>
      </c>
      <c r="Q7050" t="s">
        <v>232</v>
      </c>
      <c r="R7050" t="s">
        <v>232</v>
      </c>
      <c r="S7050" t="s">
        <v>232</v>
      </c>
      <c r="T7050" t="s">
        <v>232</v>
      </c>
      <c r="U7050" t="s">
        <v>232</v>
      </c>
      <c r="V7050" t="s">
        <v>232</v>
      </c>
      <c r="W7050" t="s">
        <v>232</v>
      </c>
      <c r="X7050" t="s">
        <v>232</v>
      </c>
      <c r="Y7050" t="s">
        <v>232</v>
      </c>
      <c r="Z7050" t="s">
        <v>232</v>
      </c>
      <c r="AA7050" t="s">
        <v>232</v>
      </c>
      <c r="AB7050" t="s">
        <v>232</v>
      </c>
      <c r="AC7050" t="s">
        <v>232</v>
      </c>
      <c r="AD7050" t="s">
        <v>232</v>
      </c>
      <c r="AE7050" t="s">
        <v>232</v>
      </c>
      <c r="AF7050" t="s">
        <v>232</v>
      </c>
      <c r="AG7050" t="s">
        <v>232</v>
      </c>
      <c r="AH7050" t="s">
        <v>232</v>
      </c>
      <c r="AI7050" t="s">
        <v>232</v>
      </c>
      <c r="AJ7050" t="s">
        <v>232</v>
      </c>
      <c r="AK7050" t="s">
        <v>232</v>
      </c>
      <c r="AL7050" t="s">
        <v>232</v>
      </c>
      <c r="AM7050" t="s">
        <v>232</v>
      </c>
      <c r="AN7050" t="s">
        <v>232</v>
      </c>
      <c r="AO7050" t="s">
        <v>232</v>
      </c>
      <c r="AP7050" t="s">
        <v>232</v>
      </c>
      <c r="AQ7050">
        <v>0.111</v>
      </c>
      <c r="AR7050">
        <v>0.14499999999999999</v>
      </c>
      <c r="AS7050">
        <v>0.14099999999999999</v>
      </c>
      <c r="AT7050">
        <v>0.17100000000000001</v>
      </c>
      <c r="AU7050">
        <v>0.249</v>
      </c>
      <c r="AV7050">
        <v>0.28000000000000003</v>
      </c>
      <c r="AW7050">
        <v>0.33700000000000002</v>
      </c>
      <c r="AX7050">
        <v>0.36899999999999999</v>
      </c>
      <c r="AY7050">
        <v>0.40400000000000003</v>
      </c>
      <c r="AZ7050">
        <v>0.44500000000000001</v>
      </c>
      <c r="BA7050">
        <v>0.48699999999999999</v>
      </c>
      <c r="BB7050">
        <v>0.53400000000000003</v>
      </c>
      <c r="BC7050">
        <v>2016</v>
      </c>
    </row>
    <row r="7051" spans="1:55" x14ac:dyDescent="0.25">
      <c r="A7051">
        <v>726</v>
      </c>
      <c r="B7051" t="s">
        <v>1665</v>
      </c>
      <c r="C7051" t="s">
        <v>331</v>
      </c>
      <c r="D7051" t="s">
        <v>1666</v>
      </c>
      <c r="E7051" t="s">
        <v>328</v>
      </c>
      <c r="F7051" t="s">
        <v>329</v>
      </c>
      <c r="G7051" t="s">
        <v>282</v>
      </c>
      <c r="I7051" t="s">
        <v>332</v>
      </c>
      <c r="J7051" t="s">
        <v>232</v>
      </c>
      <c r="K7051" t="s">
        <v>232</v>
      </c>
      <c r="L7051" t="s">
        <v>232</v>
      </c>
      <c r="M7051" t="s">
        <v>232</v>
      </c>
      <c r="N7051" t="s">
        <v>232</v>
      </c>
      <c r="O7051" t="s">
        <v>232</v>
      </c>
      <c r="P7051" t="s">
        <v>232</v>
      </c>
      <c r="Q7051" t="s">
        <v>232</v>
      </c>
      <c r="R7051" t="s">
        <v>232</v>
      </c>
      <c r="S7051" t="s">
        <v>232</v>
      </c>
      <c r="T7051" t="s">
        <v>232</v>
      </c>
      <c r="U7051" t="s">
        <v>232</v>
      </c>
      <c r="V7051" t="s">
        <v>232</v>
      </c>
      <c r="W7051" t="s">
        <v>232</v>
      </c>
      <c r="X7051" t="s">
        <v>232</v>
      </c>
      <c r="Y7051" t="s">
        <v>232</v>
      </c>
      <c r="Z7051" t="s">
        <v>232</v>
      </c>
      <c r="AA7051" t="s">
        <v>232</v>
      </c>
      <c r="AB7051" t="s">
        <v>232</v>
      </c>
      <c r="AC7051" t="s">
        <v>232</v>
      </c>
      <c r="AD7051" t="s">
        <v>232</v>
      </c>
      <c r="AE7051" t="s">
        <v>232</v>
      </c>
      <c r="AF7051" t="s">
        <v>232</v>
      </c>
      <c r="AG7051" t="s">
        <v>232</v>
      </c>
      <c r="AH7051" t="s">
        <v>232</v>
      </c>
      <c r="AI7051" t="s">
        <v>232</v>
      </c>
      <c r="AJ7051" t="s">
        <v>232</v>
      </c>
      <c r="AK7051" t="s">
        <v>232</v>
      </c>
      <c r="AL7051" t="s">
        <v>232</v>
      </c>
      <c r="AM7051" t="s">
        <v>232</v>
      </c>
      <c r="AN7051" t="s">
        <v>232</v>
      </c>
      <c r="AO7051" t="s">
        <v>232</v>
      </c>
      <c r="AP7051" t="s">
        <v>232</v>
      </c>
      <c r="AQ7051">
        <v>1.748</v>
      </c>
      <c r="AR7051">
        <v>2.2629999999999999</v>
      </c>
      <c r="AS7051">
        <v>2.117</v>
      </c>
      <c r="AT7051">
        <v>2.5019999999999998</v>
      </c>
      <c r="AU7051">
        <v>3.4889999999999999</v>
      </c>
      <c r="AV7051">
        <v>3.742</v>
      </c>
      <c r="AW7051">
        <v>4.26</v>
      </c>
      <c r="AX7051">
        <v>4.4189999999999996</v>
      </c>
      <c r="AY7051">
        <v>4.593</v>
      </c>
      <c r="AZ7051">
        <v>4.7830000000000004</v>
      </c>
      <c r="BA7051">
        <v>4.96</v>
      </c>
      <c r="BB7051">
        <v>5.1520000000000001</v>
      </c>
      <c r="BC7051">
        <v>2016</v>
      </c>
    </row>
    <row r="7052" spans="1:55" x14ac:dyDescent="0.25">
      <c r="A7052">
        <v>726</v>
      </c>
      <c r="B7052" t="s">
        <v>1665</v>
      </c>
      <c r="C7052" t="s">
        <v>333</v>
      </c>
      <c r="D7052" t="s">
        <v>1666</v>
      </c>
      <c r="E7052" t="s">
        <v>334</v>
      </c>
      <c r="F7052" t="s">
        <v>335</v>
      </c>
      <c r="G7052" t="s">
        <v>229</v>
      </c>
      <c r="H7052" t="s">
        <v>230</v>
      </c>
    </row>
    <row r="7053" spans="1:55" x14ac:dyDescent="0.25">
      <c r="A7053">
        <v>726</v>
      </c>
      <c r="B7053" t="s">
        <v>1665</v>
      </c>
      <c r="C7053" t="s">
        <v>336</v>
      </c>
      <c r="D7053" t="s">
        <v>1666</v>
      </c>
      <c r="E7053" t="s">
        <v>334</v>
      </c>
      <c r="F7053" t="s">
        <v>335</v>
      </c>
      <c r="G7053" t="s">
        <v>282</v>
      </c>
    </row>
    <row r="7054" spans="1:55" x14ac:dyDescent="0.25">
      <c r="A7054">
        <v>726</v>
      </c>
      <c r="B7054" t="s">
        <v>1665</v>
      </c>
      <c r="C7054" t="s">
        <v>338</v>
      </c>
      <c r="D7054" t="s">
        <v>1666</v>
      </c>
      <c r="E7054" t="s">
        <v>339</v>
      </c>
      <c r="F7054" t="s">
        <v>340</v>
      </c>
      <c r="G7054" t="s">
        <v>229</v>
      </c>
      <c r="H7054" t="s">
        <v>230</v>
      </c>
    </row>
    <row r="7055" spans="1:55" x14ac:dyDescent="0.25">
      <c r="A7055">
        <v>726</v>
      </c>
      <c r="B7055" t="s">
        <v>1665</v>
      </c>
      <c r="C7055" t="s">
        <v>341</v>
      </c>
      <c r="D7055" t="s">
        <v>1666</v>
      </c>
      <c r="E7055" t="s">
        <v>339</v>
      </c>
      <c r="F7055" t="s">
        <v>340</v>
      </c>
      <c r="G7055" t="s">
        <v>282</v>
      </c>
    </row>
    <row r="7056" spans="1:55" x14ac:dyDescent="0.25">
      <c r="A7056">
        <v>726</v>
      </c>
      <c r="B7056" t="s">
        <v>1665</v>
      </c>
      <c r="C7056" t="s">
        <v>343</v>
      </c>
      <c r="D7056" t="s">
        <v>1666</v>
      </c>
      <c r="E7056" t="s">
        <v>344</v>
      </c>
      <c r="F7056" t="s">
        <v>345</v>
      </c>
      <c r="G7056" t="s">
        <v>229</v>
      </c>
      <c r="H7056" t="s">
        <v>230</v>
      </c>
    </row>
    <row r="7057" spans="1:55" x14ac:dyDescent="0.25">
      <c r="A7057">
        <v>726</v>
      </c>
      <c r="B7057" t="s">
        <v>1665</v>
      </c>
      <c r="C7057" t="s">
        <v>346</v>
      </c>
      <c r="D7057" t="s">
        <v>1666</v>
      </c>
      <c r="E7057" t="s">
        <v>344</v>
      </c>
      <c r="F7057" t="s">
        <v>345</v>
      </c>
      <c r="G7057" t="s">
        <v>270</v>
      </c>
    </row>
    <row r="7058" spans="1:55" x14ac:dyDescent="0.25">
      <c r="A7058">
        <v>726</v>
      </c>
      <c r="B7058" t="s">
        <v>1665</v>
      </c>
      <c r="C7058" t="s">
        <v>347</v>
      </c>
      <c r="D7058" t="s">
        <v>1666</v>
      </c>
      <c r="E7058" t="s">
        <v>348</v>
      </c>
      <c r="F7058" t="s">
        <v>349</v>
      </c>
      <c r="G7058" t="s">
        <v>229</v>
      </c>
      <c r="H7058" t="s">
        <v>230</v>
      </c>
    </row>
    <row r="7059" spans="1:55" x14ac:dyDescent="0.25">
      <c r="A7059">
        <v>726</v>
      </c>
      <c r="B7059" t="s">
        <v>1665</v>
      </c>
      <c r="C7059" t="s">
        <v>350</v>
      </c>
      <c r="D7059" t="s">
        <v>1666</v>
      </c>
      <c r="E7059" t="s">
        <v>348</v>
      </c>
      <c r="F7059" t="s">
        <v>349</v>
      </c>
      <c r="G7059" t="s">
        <v>282</v>
      </c>
    </row>
    <row r="7060" spans="1:55" x14ac:dyDescent="0.25">
      <c r="A7060">
        <v>726</v>
      </c>
      <c r="B7060" t="s">
        <v>1665</v>
      </c>
      <c r="C7060" t="s">
        <v>352</v>
      </c>
      <c r="D7060" t="s">
        <v>1666</v>
      </c>
      <c r="E7060" t="s">
        <v>353</v>
      </c>
      <c r="F7060" t="s">
        <v>354</v>
      </c>
      <c r="G7060" t="s">
        <v>229</v>
      </c>
      <c r="H7060" t="s">
        <v>230</v>
      </c>
    </row>
    <row r="7061" spans="1:55" x14ac:dyDescent="0.25">
      <c r="A7061">
        <v>726</v>
      </c>
      <c r="B7061" t="s">
        <v>1665</v>
      </c>
      <c r="C7061" t="s">
        <v>355</v>
      </c>
      <c r="D7061" t="s">
        <v>1666</v>
      </c>
      <c r="E7061" t="s">
        <v>353</v>
      </c>
      <c r="F7061" t="s">
        <v>354</v>
      </c>
      <c r="G7061" t="s">
        <v>282</v>
      </c>
    </row>
    <row r="7062" spans="1:55" x14ac:dyDescent="0.25">
      <c r="A7062">
        <v>726</v>
      </c>
      <c r="B7062" t="s">
        <v>1665</v>
      </c>
      <c r="C7062" t="s">
        <v>356</v>
      </c>
      <c r="D7062" t="s">
        <v>1666</v>
      </c>
      <c r="E7062" t="s">
        <v>357</v>
      </c>
      <c r="F7062" t="s">
        <v>358</v>
      </c>
      <c r="G7062" t="s">
        <v>229</v>
      </c>
      <c r="H7062" t="s">
        <v>230</v>
      </c>
    </row>
    <row r="7063" spans="1:55" x14ac:dyDescent="0.25">
      <c r="A7063">
        <v>726</v>
      </c>
      <c r="B7063" t="s">
        <v>1665</v>
      </c>
      <c r="C7063" t="s">
        <v>359</v>
      </c>
      <c r="D7063" t="s">
        <v>1666</v>
      </c>
      <c r="E7063" t="s">
        <v>357</v>
      </c>
      <c r="F7063" t="s">
        <v>358</v>
      </c>
      <c r="G7063" t="s">
        <v>282</v>
      </c>
    </row>
    <row r="7064" spans="1:55" x14ac:dyDescent="0.25">
      <c r="A7064">
        <v>726</v>
      </c>
      <c r="B7064" t="s">
        <v>1665</v>
      </c>
      <c r="C7064" t="s">
        <v>361</v>
      </c>
      <c r="D7064" t="s">
        <v>1666</v>
      </c>
      <c r="E7064" t="s">
        <v>362</v>
      </c>
      <c r="F7064" t="s">
        <v>363</v>
      </c>
      <c r="G7064" t="s">
        <v>229</v>
      </c>
      <c r="H7064" t="s">
        <v>230</v>
      </c>
      <c r="I7064" t="s">
        <v>1669</v>
      </c>
      <c r="J7064" t="s">
        <v>232</v>
      </c>
      <c r="K7064" t="s">
        <v>232</v>
      </c>
      <c r="L7064" t="s">
        <v>232</v>
      </c>
      <c r="M7064" t="s">
        <v>232</v>
      </c>
      <c r="N7064" t="s">
        <v>232</v>
      </c>
      <c r="O7064" t="s">
        <v>232</v>
      </c>
      <c r="P7064" t="s">
        <v>232</v>
      </c>
      <c r="Q7064" t="s">
        <v>232</v>
      </c>
      <c r="R7064" t="s">
        <v>232</v>
      </c>
      <c r="S7064" t="s">
        <v>232</v>
      </c>
      <c r="T7064" t="s">
        <v>232</v>
      </c>
      <c r="U7064" t="s">
        <v>232</v>
      </c>
      <c r="V7064" t="s">
        <v>232</v>
      </c>
      <c r="W7064" t="s">
        <v>232</v>
      </c>
      <c r="X7064" t="s">
        <v>232</v>
      </c>
      <c r="Y7064" t="s">
        <v>232</v>
      </c>
      <c r="Z7064" t="s">
        <v>232</v>
      </c>
      <c r="AA7064" t="s">
        <v>232</v>
      </c>
      <c r="AB7064" t="s">
        <v>232</v>
      </c>
      <c r="AC7064" t="s">
        <v>232</v>
      </c>
      <c r="AD7064" t="s">
        <v>232</v>
      </c>
      <c r="AE7064" t="s">
        <v>232</v>
      </c>
      <c r="AF7064" t="s">
        <v>232</v>
      </c>
      <c r="AG7064" t="s">
        <v>232</v>
      </c>
      <c r="AH7064" t="s">
        <v>232</v>
      </c>
      <c r="AI7064" t="s">
        <v>232</v>
      </c>
      <c r="AJ7064" t="s">
        <v>232</v>
      </c>
      <c r="AK7064" t="s">
        <v>232</v>
      </c>
      <c r="AL7064" t="s">
        <v>232</v>
      </c>
      <c r="AM7064" t="s">
        <v>232</v>
      </c>
      <c r="AN7064" t="s">
        <v>232</v>
      </c>
      <c r="AO7064">
        <v>6.1920000000000002</v>
      </c>
      <c r="AP7064">
        <v>6.39</v>
      </c>
      <c r="AQ7064">
        <v>6.3410000000000002</v>
      </c>
      <c r="AR7064">
        <v>6.4189999999999996</v>
      </c>
      <c r="AS7064">
        <v>6.6689999999999996</v>
      </c>
      <c r="AT7064">
        <v>6.8360000000000003</v>
      </c>
      <c r="AU7064">
        <v>7.1239999999999997</v>
      </c>
      <c r="AV7064">
        <v>7.48</v>
      </c>
      <c r="AW7064">
        <v>7.9029999999999996</v>
      </c>
      <c r="AX7064">
        <v>8.3409999999999993</v>
      </c>
      <c r="AY7064">
        <v>8.8030000000000008</v>
      </c>
      <c r="AZ7064">
        <v>9.2970000000000006</v>
      </c>
      <c r="BA7064">
        <v>9.8190000000000008</v>
      </c>
      <c r="BB7064">
        <v>10.37</v>
      </c>
      <c r="BC7064">
        <v>2016</v>
      </c>
    </row>
    <row r="7065" spans="1:55" x14ac:dyDescent="0.25">
      <c r="A7065">
        <v>726</v>
      </c>
      <c r="B7065" t="s">
        <v>1665</v>
      </c>
      <c r="C7065" t="s">
        <v>364</v>
      </c>
      <c r="D7065" t="s">
        <v>1666</v>
      </c>
      <c r="E7065" t="s">
        <v>365</v>
      </c>
      <c r="F7065" t="s">
        <v>366</v>
      </c>
      <c r="G7065" t="s">
        <v>242</v>
      </c>
      <c r="H7065" t="s">
        <v>230</v>
      </c>
      <c r="I7065" t="s">
        <v>1670</v>
      </c>
      <c r="J7065" t="s">
        <v>232</v>
      </c>
      <c r="K7065" t="s">
        <v>232</v>
      </c>
      <c r="L7065" t="s">
        <v>232</v>
      </c>
      <c r="M7065" t="s">
        <v>232</v>
      </c>
      <c r="N7065" t="s">
        <v>232</v>
      </c>
      <c r="O7065" t="s">
        <v>232</v>
      </c>
      <c r="P7065" t="s">
        <v>232</v>
      </c>
      <c r="Q7065" t="s">
        <v>232</v>
      </c>
      <c r="R7065" t="s">
        <v>232</v>
      </c>
      <c r="S7065" t="s">
        <v>232</v>
      </c>
      <c r="T7065" t="s">
        <v>232</v>
      </c>
      <c r="U7065" t="s">
        <v>232</v>
      </c>
      <c r="V7065" t="s">
        <v>232</v>
      </c>
      <c r="W7065" t="s">
        <v>232</v>
      </c>
      <c r="X7065" t="s">
        <v>232</v>
      </c>
      <c r="Y7065" t="s">
        <v>232</v>
      </c>
      <c r="Z7065" t="s">
        <v>232</v>
      </c>
      <c r="AA7065" t="s">
        <v>232</v>
      </c>
      <c r="AB7065" t="s">
        <v>232</v>
      </c>
      <c r="AC7065" t="s">
        <v>232</v>
      </c>
      <c r="AD7065" t="s">
        <v>232</v>
      </c>
      <c r="AE7065" t="s">
        <v>232</v>
      </c>
      <c r="AF7065" t="s">
        <v>232</v>
      </c>
      <c r="AG7065" t="s">
        <v>232</v>
      </c>
      <c r="AH7065" t="s">
        <v>232</v>
      </c>
      <c r="AI7065" t="s">
        <v>232</v>
      </c>
      <c r="AJ7065" t="s">
        <v>232</v>
      </c>
      <c r="AK7065" t="s">
        <v>232</v>
      </c>
      <c r="AL7065" t="s">
        <v>232</v>
      </c>
      <c r="AM7065" t="s">
        <v>232</v>
      </c>
      <c r="AN7065" t="s">
        <v>232</v>
      </c>
      <c r="AO7065" t="s">
        <v>232</v>
      </c>
      <c r="AP7065" t="s">
        <v>232</v>
      </c>
      <c r="AQ7065">
        <v>-0.114</v>
      </c>
      <c r="AR7065">
        <v>-0.32100000000000001</v>
      </c>
      <c r="AS7065">
        <v>-0.28999999999999998</v>
      </c>
      <c r="AT7065">
        <v>-0.40300000000000002</v>
      </c>
      <c r="AU7065">
        <v>-0.4</v>
      </c>
      <c r="AV7065">
        <v>-0.42099999999999999</v>
      </c>
      <c r="AW7065">
        <v>-0.41899999999999998</v>
      </c>
      <c r="AX7065">
        <v>-0.43</v>
      </c>
      <c r="AY7065">
        <v>-0.39100000000000001</v>
      </c>
      <c r="AZ7065">
        <v>-0.30299999999999999</v>
      </c>
      <c r="BA7065">
        <v>-0.41199999999999998</v>
      </c>
      <c r="BB7065">
        <v>-0.439</v>
      </c>
      <c r="BC7065">
        <v>2016</v>
      </c>
    </row>
    <row r="7066" spans="1:55" x14ac:dyDescent="0.25">
      <c r="A7066">
        <v>726</v>
      </c>
      <c r="B7066" t="s">
        <v>1665</v>
      </c>
      <c r="C7066" t="s">
        <v>368</v>
      </c>
      <c r="D7066" t="s">
        <v>1666</v>
      </c>
      <c r="E7066" t="s">
        <v>365</v>
      </c>
      <c r="F7066" t="s">
        <v>366</v>
      </c>
      <c r="G7066" t="s">
        <v>282</v>
      </c>
      <c r="I7066" t="s">
        <v>369</v>
      </c>
      <c r="J7066" t="s">
        <v>232</v>
      </c>
      <c r="K7066" t="s">
        <v>232</v>
      </c>
      <c r="L7066" t="s">
        <v>232</v>
      </c>
      <c r="M7066" t="s">
        <v>232</v>
      </c>
      <c r="N7066" t="s">
        <v>232</v>
      </c>
      <c r="O7066" t="s">
        <v>232</v>
      </c>
      <c r="P7066" t="s">
        <v>232</v>
      </c>
      <c r="Q7066" t="s">
        <v>232</v>
      </c>
      <c r="R7066" t="s">
        <v>232</v>
      </c>
      <c r="S7066" t="s">
        <v>232</v>
      </c>
      <c r="T7066" t="s">
        <v>232</v>
      </c>
      <c r="U7066" t="s">
        <v>232</v>
      </c>
      <c r="V7066" t="s">
        <v>232</v>
      </c>
      <c r="W7066" t="s">
        <v>232</v>
      </c>
      <c r="X7066" t="s">
        <v>232</v>
      </c>
      <c r="Y7066" t="s">
        <v>232</v>
      </c>
      <c r="Z7066" t="s">
        <v>232</v>
      </c>
      <c r="AA7066" t="s">
        <v>232</v>
      </c>
      <c r="AB7066" t="s">
        <v>232</v>
      </c>
      <c r="AC7066" t="s">
        <v>232</v>
      </c>
      <c r="AD7066" t="s">
        <v>232</v>
      </c>
      <c r="AE7066" t="s">
        <v>232</v>
      </c>
      <c r="AF7066" t="s">
        <v>232</v>
      </c>
      <c r="AG7066" t="s">
        <v>232</v>
      </c>
      <c r="AH7066" t="s">
        <v>232</v>
      </c>
      <c r="AI7066" t="s">
        <v>232</v>
      </c>
      <c r="AJ7066" t="s">
        <v>232</v>
      </c>
      <c r="AK7066" t="s">
        <v>232</v>
      </c>
      <c r="AL7066" t="s">
        <v>232</v>
      </c>
      <c r="AM7066" t="s">
        <v>232</v>
      </c>
      <c r="AN7066" t="s">
        <v>232</v>
      </c>
      <c r="AO7066" t="s">
        <v>232</v>
      </c>
      <c r="AP7066" t="s">
        <v>232</v>
      </c>
      <c r="AQ7066">
        <v>-1.7909999999999999</v>
      </c>
      <c r="AR7066">
        <v>-4.9989999999999997</v>
      </c>
      <c r="AS7066">
        <v>-4.3520000000000003</v>
      </c>
      <c r="AT7066">
        <v>-5.8929999999999998</v>
      </c>
      <c r="AU7066">
        <v>-5.62</v>
      </c>
      <c r="AV7066">
        <v>-5.6289999999999996</v>
      </c>
      <c r="AW7066">
        <v>-5.298</v>
      </c>
      <c r="AX7066">
        <v>-5.16</v>
      </c>
      <c r="AY7066">
        <v>-4.4420000000000002</v>
      </c>
      <c r="AZ7066">
        <v>-3.2549999999999999</v>
      </c>
      <c r="BA7066">
        <v>-4.1950000000000003</v>
      </c>
      <c r="BB7066">
        <v>-4.2290000000000001</v>
      </c>
      <c r="BC7066">
        <v>2016</v>
      </c>
    </row>
    <row r="7067" spans="1:55" x14ac:dyDescent="0.25">
      <c r="A7067">
        <v>199</v>
      </c>
      <c r="B7067" t="s">
        <v>1671</v>
      </c>
      <c r="C7067" t="s">
        <v>225</v>
      </c>
      <c r="D7067" t="s">
        <v>1672</v>
      </c>
      <c r="E7067" t="s">
        <v>227</v>
      </c>
      <c r="F7067" t="s">
        <v>228</v>
      </c>
      <c r="G7067" t="s">
        <v>229</v>
      </c>
      <c r="H7067" t="s">
        <v>230</v>
      </c>
      <c r="I7067" t="s">
        <v>1673</v>
      </c>
      <c r="J7067" s="52">
        <v>1404.9</v>
      </c>
      <c r="K7067" s="52">
        <v>1480.21</v>
      </c>
      <c r="L7067" s="52">
        <v>1474.54</v>
      </c>
      <c r="M7067" s="52">
        <v>1447.31</v>
      </c>
      <c r="N7067" s="52">
        <v>1521.11</v>
      </c>
      <c r="O7067" s="52">
        <v>1502.68</v>
      </c>
      <c r="P7067" s="52">
        <v>1502.95</v>
      </c>
      <c r="Q7067" s="52">
        <v>1534.52</v>
      </c>
      <c r="R7067" s="52">
        <v>1598.98</v>
      </c>
      <c r="S7067" s="52">
        <v>1637.27</v>
      </c>
      <c r="T7067" s="52">
        <v>1632.06</v>
      </c>
      <c r="U7067" s="52">
        <v>1615.45</v>
      </c>
      <c r="V7067" s="52">
        <v>1580.92</v>
      </c>
      <c r="W7067" s="52">
        <v>1601</v>
      </c>
      <c r="X7067" s="52">
        <v>1652.24</v>
      </c>
      <c r="Y7067" s="52">
        <v>1703.45</v>
      </c>
      <c r="Z7067" s="52">
        <v>1776.7</v>
      </c>
      <c r="AA7067" s="52">
        <v>1822.9</v>
      </c>
      <c r="AB7067" s="52">
        <v>1832.01</v>
      </c>
      <c r="AC7067" s="52">
        <v>1875.98</v>
      </c>
      <c r="AD7067" s="52">
        <v>1954.77</v>
      </c>
      <c r="AE7067" s="52">
        <v>2007.55</v>
      </c>
      <c r="AF7067" s="52">
        <v>2081.84</v>
      </c>
      <c r="AG7067" s="52">
        <v>2143.23</v>
      </c>
      <c r="AH7067" s="52">
        <v>2240.85</v>
      </c>
      <c r="AI7067" s="52">
        <v>2359.1</v>
      </c>
      <c r="AJ7067" s="52">
        <v>2491.3000000000002</v>
      </c>
      <c r="AK7067" s="52">
        <v>2624.84</v>
      </c>
      <c r="AL7067" s="52">
        <v>2708.6</v>
      </c>
      <c r="AM7067" s="52">
        <v>2666.94</v>
      </c>
      <c r="AN7067" s="52">
        <v>2748.01</v>
      </c>
      <c r="AO7067" s="52">
        <v>2838.26</v>
      </c>
      <c r="AP7067" s="52">
        <v>2901.08</v>
      </c>
      <c r="AQ7067" s="52">
        <v>2973.18</v>
      </c>
      <c r="AR7067" s="52">
        <v>3028.09</v>
      </c>
      <c r="AS7067" s="52">
        <v>3064.24</v>
      </c>
      <c r="AT7067" s="52">
        <v>3076.47</v>
      </c>
      <c r="AU7067" s="52">
        <v>3119.98</v>
      </c>
      <c r="AV7067" s="52">
        <v>3144.54</v>
      </c>
      <c r="AW7067" s="52">
        <v>3182.27</v>
      </c>
      <c r="AX7067" s="52">
        <v>3230.01</v>
      </c>
      <c r="AY7067" s="52">
        <v>3288.15</v>
      </c>
      <c r="AZ7067" s="52">
        <v>3347.33</v>
      </c>
      <c r="BA7067" s="52">
        <v>3407.58</v>
      </c>
      <c r="BB7067" s="52">
        <v>3469.24</v>
      </c>
      <c r="BC7067">
        <v>2017</v>
      </c>
    </row>
    <row r="7068" spans="1:55" x14ac:dyDescent="0.25">
      <c r="A7068">
        <v>199</v>
      </c>
      <c r="B7068" t="s">
        <v>1671</v>
      </c>
      <c r="C7068" t="s">
        <v>233</v>
      </c>
      <c r="D7068" t="s">
        <v>1672</v>
      </c>
      <c r="E7068" t="s">
        <v>227</v>
      </c>
      <c r="F7068" t="s">
        <v>234</v>
      </c>
      <c r="G7068" t="s">
        <v>235</v>
      </c>
      <c r="I7068" t="s">
        <v>236</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1.27</v>
      </c>
      <c r="X7068">
        <v>3.2</v>
      </c>
      <c r="Y7068">
        <v>3.1</v>
      </c>
      <c r="Z7068">
        <v>4.3</v>
      </c>
      <c r="AA7068">
        <v>2.6</v>
      </c>
      <c r="AB7068">
        <v>0.5</v>
      </c>
      <c r="AC7068">
        <v>2.4</v>
      </c>
      <c r="AD7068">
        <v>4.2</v>
      </c>
      <c r="AE7068">
        <v>2.7</v>
      </c>
      <c r="AF7068">
        <v>3.7</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1.2</v>
      </c>
      <c r="AX7068">
        <v>1.5</v>
      </c>
      <c r="AY7068">
        <v>1.8</v>
      </c>
      <c r="AZ7068">
        <v>1.8</v>
      </c>
      <c r="BA7068">
        <v>1.8</v>
      </c>
      <c r="BB7068">
        <v>1.8089999999999999</v>
      </c>
      <c r="BC7068">
        <v>2017</v>
      </c>
    </row>
    <row r="7069" spans="1:55" x14ac:dyDescent="0.25">
      <c r="A7069">
        <v>199</v>
      </c>
      <c r="B7069" t="s">
        <v>1671</v>
      </c>
      <c r="C7069" t="s">
        <v>237</v>
      </c>
      <c r="D7069" t="s">
        <v>1672</v>
      </c>
      <c r="E7069" t="s">
        <v>238</v>
      </c>
      <c r="F7069" t="s">
        <v>239</v>
      </c>
      <c r="G7069" t="s">
        <v>229</v>
      </c>
      <c r="H7069" t="s">
        <v>230</v>
      </c>
      <c r="I7069" t="s">
        <v>1673</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563.86900000000003</v>
      </c>
      <c r="Z7069">
        <v>634.61199999999997</v>
      </c>
      <c r="AA7069">
        <v>703.11599999999999</v>
      </c>
      <c r="AB7069">
        <v>761.66</v>
      </c>
      <c r="AC7069">
        <v>834.75300000000004</v>
      </c>
      <c r="AD7069">
        <v>946.32399999999996</v>
      </c>
      <c r="AE7069" s="52">
        <v>1046.1400000000001</v>
      </c>
      <c r="AF7069" s="52">
        <v>1217.26</v>
      </c>
      <c r="AG7069" s="52">
        <v>1325.77</v>
      </c>
      <c r="AH7069" s="52">
        <v>1476.62</v>
      </c>
      <c r="AI7069" s="52">
        <v>1639.26</v>
      </c>
      <c r="AJ7069" s="52">
        <v>1839.4</v>
      </c>
      <c r="AK7069" s="52">
        <v>2109.5</v>
      </c>
      <c r="AL7069" s="52">
        <v>2369.06</v>
      </c>
      <c r="AM7069" s="52">
        <v>2507.6799999999998</v>
      </c>
      <c r="AN7069" s="52">
        <v>2748.01</v>
      </c>
      <c r="AO7069" s="52">
        <v>3023.66</v>
      </c>
      <c r="AP7069" s="52">
        <v>3253.85</v>
      </c>
      <c r="AQ7069" s="52">
        <v>3539.98</v>
      </c>
      <c r="AR7069" s="52">
        <v>3805.35</v>
      </c>
      <c r="AS7069" s="52">
        <v>4049.88</v>
      </c>
      <c r="AT7069" s="52">
        <v>4359.0600000000004</v>
      </c>
      <c r="AU7069" s="52">
        <v>4653.58</v>
      </c>
      <c r="AV7069" s="52">
        <v>4873.8999999999996</v>
      </c>
      <c r="AW7069" s="52">
        <v>5176.82</v>
      </c>
      <c r="AX7069" s="52">
        <v>5538.28</v>
      </c>
      <c r="AY7069" s="52">
        <v>5948.06</v>
      </c>
      <c r="AZ7069" s="52">
        <v>6388.15</v>
      </c>
      <c r="BA7069" s="52">
        <v>6860.81</v>
      </c>
      <c r="BB7069" s="52">
        <v>7369.13</v>
      </c>
      <c r="BC7069">
        <v>2017</v>
      </c>
    </row>
    <row r="7070" spans="1:55" x14ac:dyDescent="0.25">
      <c r="A7070">
        <v>199</v>
      </c>
      <c r="B7070" t="s">
        <v>1671</v>
      </c>
      <c r="C7070" t="s">
        <v>240</v>
      </c>
      <c r="D7070" t="s">
        <v>1672</v>
      </c>
      <c r="E7070" t="s">
        <v>238</v>
      </c>
      <c r="F7070" t="s">
        <v>241</v>
      </c>
      <c r="G7070" t="s">
        <v>242</v>
      </c>
      <c r="H7070" t="s">
        <v>230</v>
      </c>
      <c r="I7070" t="s">
        <v>243</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147.702</v>
      </c>
      <c r="AA7070">
        <v>152.61099999999999</v>
      </c>
      <c r="AB7070">
        <v>137.68700000000001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371.298</v>
      </c>
      <c r="AX7070">
        <v>386.72699999999998</v>
      </c>
      <c r="AY7070">
        <v>403.42200000000003</v>
      </c>
      <c r="AZ7070">
        <v>421.28699999999998</v>
      </c>
      <c r="BA7070">
        <v>439.08300000000003</v>
      </c>
      <c r="BB7070">
        <v>458.57799999999997</v>
      </c>
      <c r="BC7070">
        <v>2017</v>
      </c>
    </row>
    <row r="7071" spans="1:55" x14ac:dyDescent="0.25">
      <c r="A7071">
        <v>199</v>
      </c>
      <c r="B7071" t="s">
        <v>1671</v>
      </c>
      <c r="C7071" t="s">
        <v>244</v>
      </c>
      <c r="D7071" t="s">
        <v>1672</v>
      </c>
      <c r="E7071" t="s">
        <v>238</v>
      </c>
      <c r="F7071" t="s">
        <v>245</v>
      </c>
      <c r="G7071" t="s">
        <v>246</v>
      </c>
      <c r="H7071" t="s">
        <v>230</v>
      </c>
      <c r="I7071" t="s">
        <v>243</v>
      </c>
      <c r="J7071">
        <v>135.072</v>
      </c>
      <c r="K7071">
        <v>155.77699999999999</v>
      </c>
      <c r="L7071">
        <v>164.768</v>
      </c>
      <c r="M7071">
        <v>168.059</v>
      </c>
      <c r="N7071">
        <v>183.00200000000001</v>
      </c>
      <c r="O7071">
        <v>186.50299999999999</v>
      </c>
      <c r="P7071">
        <v>190.292</v>
      </c>
      <c r="Q7071">
        <v>199.095</v>
      </c>
      <c r="R7071">
        <v>214.773</v>
      </c>
      <c r="S7071">
        <v>228.53899999999999</v>
      </c>
      <c r="T7071">
        <v>236.33799999999999</v>
      </c>
      <c r="U7071">
        <v>241.84399999999999</v>
      </c>
      <c r="V7071">
        <v>242.07</v>
      </c>
      <c r="W7071">
        <v>250.952</v>
      </c>
      <c r="X7071">
        <v>264.51299999999998</v>
      </c>
      <c r="Y7071">
        <v>278.43099999999998</v>
      </c>
      <c r="Z7071">
        <v>295.721</v>
      </c>
      <c r="AA7071">
        <v>308.642</v>
      </c>
      <c r="AB7071">
        <v>313.67599999999999</v>
      </c>
      <c r="AC7071">
        <v>325.84300000000002</v>
      </c>
      <c r="AD7071">
        <v>347.11799999999999</v>
      </c>
      <c r="AE7071">
        <v>364.30799999999999</v>
      </c>
      <c r="AF7071">
        <v>383.76600000000002</v>
      </c>
      <c r="AG7071">
        <v>402.42</v>
      </c>
      <c r="AH7071">
        <v>432.07600000000002</v>
      </c>
      <c r="AI7071">
        <v>469.04500000000002</v>
      </c>
      <c r="AJ7071">
        <v>510.31900000000002</v>
      </c>
      <c r="AK7071">
        <v>552.11900000000003</v>
      </c>
      <c r="AL7071">
        <v>580.81899999999996</v>
      </c>
      <c r="AM7071">
        <v>576.245</v>
      </c>
      <c r="AN7071">
        <v>600.67999999999995</v>
      </c>
      <c r="AO7071">
        <v>633.36800000000005</v>
      </c>
      <c r="AP7071">
        <v>659.80399999999997</v>
      </c>
      <c r="AQ7071">
        <v>688.06500000000005</v>
      </c>
      <c r="AR7071">
        <v>714.03300000000002</v>
      </c>
      <c r="AS7071">
        <v>730.28399999999999</v>
      </c>
      <c r="AT7071">
        <v>741.21299999999997</v>
      </c>
      <c r="AU7071">
        <v>765.98800000000006</v>
      </c>
      <c r="AV7071">
        <v>789.423</v>
      </c>
      <c r="AW7071">
        <v>813.1</v>
      </c>
      <c r="AX7071">
        <v>842.53</v>
      </c>
      <c r="AY7071">
        <v>875.52599999999995</v>
      </c>
      <c r="AZ7071">
        <v>909.72799999999995</v>
      </c>
      <c r="BA7071">
        <v>945.29499999999996</v>
      </c>
      <c r="BB7071">
        <v>982.54100000000005</v>
      </c>
      <c r="BC7071">
        <v>2017</v>
      </c>
    </row>
    <row r="7072" spans="1:55" x14ac:dyDescent="0.25">
      <c r="A7072">
        <v>199</v>
      </c>
      <c r="B7072" t="s">
        <v>1671</v>
      </c>
      <c r="C7072" t="s">
        <v>247</v>
      </c>
      <c r="D7072" t="s">
        <v>1672</v>
      </c>
      <c r="E7072" t="s">
        <v>248</v>
      </c>
      <c r="F7072" t="s">
        <v>249</v>
      </c>
      <c r="G7072" t="s">
        <v>250</v>
      </c>
      <c r="I7072" t="s">
        <v>251</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27.413</v>
      </c>
      <c r="X7072">
        <v>30.033999999999999</v>
      </c>
      <c r="Y7072">
        <v>33.101999999999997</v>
      </c>
      <c r="Z7072">
        <v>35.719000000000001</v>
      </c>
      <c r="AA7072">
        <v>38.570999999999998</v>
      </c>
      <c r="AB7072">
        <v>41.575000000000003</v>
      </c>
      <c r="AC7072">
        <v>44.497</v>
      </c>
      <c r="AD7072">
        <v>48.411000000000001</v>
      </c>
      <c r="AE7072">
        <v>52.11</v>
      </c>
      <c r="AF7072">
        <v>58.470999999999997</v>
      </c>
      <c r="AG7072">
        <v>61.857999999999997</v>
      </c>
      <c r="AH7072">
        <v>65.896000000000001</v>
      </c>
      <c r="AI7072">
        <v>69.486999999999995</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162.67699999999999</v>
      </c>
      <c r="AX7072">
        <v>171.46299999999999</v>
      </c>
      <c r="AY7072">
        <v>180.89400000000001</v>
      </c>
      <c r="AZ7072">
        <v>190.84299999999999</v>
      </c>
      <c r="BA7072">
        <v>201.339</v>
      </c>
      <c r="BB7072">
        <v>212.41300000000001</v>
      </c>
      <c r="BC7072">
        <v>2017</v>
      </c>
    </row>
    <row r="7073" spans="1:55" x14ac:dyDescent="0.25">
      <c r="A7073">
        <v>199</v>
      </c>
      <c r="B7073" t="s">
        <v>1671</v>
      </c>
      <c r="C7073" t="s">
        <v>252</v>
      </c>
      <c r="D7073" t="s">
        <v>1672</v>
      </c>
      <c r="E7073" t="s">
        <v>253</v>
      </c>
      <c r="F7073" t="s">
        <v>254</v>
      </c>
      <c r="G7073" t="s">
        <v>229</v>
      </c>
      <c r="H7073" t="s">
        <v>220</v>
      </c>
      <c r="I7073" t="s">
        <v>255</v>
      </c>
      <c r="J7073" s="52">
        <v>48311.55</v>
      </c>
      <c r="K7073" s="52">
        <v>49621.62</v>
      </c>
      <c r="L7073" s="52">
        <v>48171.77</v>
      </c>
      <c r="M7073" s="52">
        <v>46078</v>
      </c>
      <c r="N7073" s="52">
        <v>47224.78</v>
      </c>
      <c r="O7073" s="52">
        <v>45563.43</v>
      </c>
      <c r="P7073" s="52">
        <v>44558.26</v>
      </c>
      <c r="Q7073" s="52">
        <v>44530.559999999998</v>
      </c>
      <c r="R7073" s="52">
        <v>45425.43</v>
      </c>
      <c r="S7073" s="52">
        <v>45517.57</v>
      </c>
      <c r="T7073" s="52">
        <v>44361.62</v>
      </c>
      <c r="U7073" s="52">
        <v>42861.37</v>
      </c>
      <c r="V7073" s="52">
        <v>40903.57</v>
      </c>
      <c r="W7073" s="52">
        <v>40408.959999999999</v>
      </c>
      <c r="X7073" s="52">
        <v>40735.58</v>
      </c>
      <c r="Y7073" s="52">
        <v>41116.44</v>
      </c>
      <c r="Z7073" s="52">
        <v>42091.97</v>
      </c>
      <c r="AA7073" s="52">
        <v>42471.97</v>
      </c>
      <c r="AB7073" s="52">
        <v>42037.88</v>
      </c>
      <c r="AC7073" s="52">
        <v>42414.18</v>
      </c>
      <c r="AD7073" s="52">
        <v>43536.1</v>
      </c>
      <c r="AE7073" s="52">
        <v>44044.52</v>
      </c>
      <c r="AF7073" s="52">
        <v>45335.16</v>
      </c>
      <c r="AG7073" s="52">
        <v>46129.68</v>
      </c>
      <c r="AH7073" s="52">
        <v>47656.28</v>
      </c>
      <c r="AI7073" s="52">
        <v>49558.78</v>
      </c>
      <c r="AJ7073" s="52">
        <v>51681.279999999999</v>
      </c>
      <c r="AK7073" s="52">
        <v>53754.68</v>
      </c>
      <c r="AL7073" s="52">
        <v>54742.44</v>
      </c>
      <c r="AM7073" s="52">
        <v>53177.14</v>
      </c>
      <c r="AN7073" s="52">
        <v>54041.46</v>
      </c>
      <c r="AO7073" s="52">
        <v>55032.71</v>
      </c>
      <c r="AP7073" s="52">
        <v>55443.44</v>
      </c>
      <c r="AQ7073" s="52">
        <v>55987.78</v>
      </c>
      <c r="AR7073" s="52">
        <v>56167.27</v>
      </c>
      <c r="AS7073" s="52">
        <v>55967.8</v>
      </c>
      <c r="AT7073" s="52">
        <v>55312.23</v>
      </c>
      <c r="AU7073" s="52">
        <v>55199.44</v>
      </c>
      <c r="AV7073" s="52">
        <v>54473.53</v>
      </c>
      <c r="AW7073" s="52">
        <v>54264.9</v>
      </c>
      <c r="AX7073" s="52">
        <v>54217.34</v>
      </c>
      <c r="AY7073" s="52">
        <v>54329.919999999998</v>
      </c>
      <c r="AZ7073" s="52">
        <v>54442.73</v>
      </c>
      <c r="BA7073" s="52">
        <v>54555.79</v>
      </c>
      <c r="BB7073" s="52">
        <v>54674.17</v>
      </c>
      <c r="BC7073">
        <v>2017</v>
      </c>
    </row>
    <row r="7074" spans="1:55" x14ac:dyDescent="0.25">
      <c r="A7074">
        <v>199</v>
      </c>
      <c r="B7074" t="s">
        <v>1671</v>
      </c>
      <c r="C7074" t="s">
        <v>256</v>
      </c>
      <c r="D7074" t="s">
        <v>1672</v>
      </c>
      <c r="E7074" t="s">
        <v>253</v>
      </c>
      <c r="F7074" t="s">
        <v>257</v>
      </c>
      <c r="G7074" t="s">
        <v>258</v>
      </c>
      <c r="H7074" t="s">
        <v>220</v>
      </c>
      <c r="I7074" t="s">
        <v>255</v>
      </c>
      <c r="J7074" s="52">
        <v>10780.91</v>
      </c>
      <c r="K7074" s="52">
        <v>11073.25</v>
      </c>
      <c r="L7074" s="52">
        <v>10749.72</v>
      </c>
      <c r="M7074" s="52">
        <v>10282.48</v>
      </c>
      <c r="N7074" s="52">
        <v>10538.39</v>
      </c>
      <c r="O7074" s="52">
        <v>10167.65</v>
      </c>
      <c r="P7074" s="52">
        <v>9943.35</v>
      </c>
      <c r="Q7074" s="52">
        <v>9937.16</v>
      </c>
      <c r="R7074" s="52">
        <v>10136.86</v>
      </c>
      <c r="S7074" s="52">
        <v>10157.42</v>
      </c>
      <c r="T7074" s="52">
        <v>9899.4599999999991</v>
      </c>
      <c r="U7074" s="52">
        <v>9564.68</v>
      </c>
      <c r="V7074" s="52">
        <v>9127.7900000000009</v>
      </c>
      <c r="W7074" s="52">
        <v>9017.41</v>
      </c>
      <c r="X7074" s="52">
        <v>9090.2999999999993</v>
      </c>
      <c r="Y7074" s="52">
        <v>9175.2900000000009</v>
      </c>
      <c r="Z7074" s="52">
        <v>9392.98</v>
      </c>
      <c r="AA7074" s="52">
        <v>9477.7800000000007</v>
      </c>
      <c r="AB7074" s="52">
        <v>9380.91</v>
      </c>
      <c r="AC7074" s="52">
        <v>9464.89</v>
      </c>
      <c r="AD7074" s="52">
        <v>9715.25</v>
      </c>
      <c r="AE7074" s="52">
        <v>9828.7000000000007</v>
      </c>
      <c r="AF7074" s="52">
        <v>10116.709999999999</v>
      </c>
      <c r="AG7074" s="52">
        <v>10294.01</v>
      </c>
      <c r="AH7074" s="52">
        <v>10634.68</v>
      </c>
      <c r="AI7074" s="52">
        <v>11059.23</v>
      </c>
      <c r="AJ7074" s="52">
        <v>11532.87</v>
      </c>
      <c r="AK7074" s="52">
        <v>11995.56</v>
      </c>
      <c r="AL7074" s="52">
        <v>12215.98</v>
      </c>
      <c r="AM7074" s="52">
        <v>11866.68</v>
      </c>
      <c r="AN7074" s="52">
        <v>12059.56</v>
      </c>
      <c r="AO7074" s="52">
        <v>12280.76</v>
      </c>
      <c r="AP7074" s="52">
        <v>12372.42</v>
      </c>
      <c r="AQ7074" s="52">
        <v>12493.89</v>
      </c>
      <c r="AR7074" s="52">
        <v>12533.94</v>
      </c>
      <c r="AS7074" s="52">
        <v>12489.43</v>
      </c>
      <c r="AT7074" s="52">
        <v>12343.13</v>
      </c>
      <c r="AU7074" s="52">
        <v>12317.97</v>
      </c>
      <c r="AV7074" s="52">
        <v>12155.98</v>
      </c>
      <c r="AW7074" s="52">
        <v>12109.42</v>
      </c>
      <c r="AX7074" s="52">
        <v>12098.81</v>
      </c>
      <c r="AY7074" s="52">
        <v>12123.93</v>
      </c>
      <c r="AZ7074" s="52">
        <v>12149.1</v>
      </c>
      <c r="BA7074" s="52">
        <v>12174.33</v>
      </c>
      <c r="BB7074" s="52">
        <v>12200.75</v>
      </c>
      <c r="BC7074">
        <v>2017</v>
      </c>
    </row>
    <row r="7075" spans="1:55" x14ac:dyDescent="0.25">
      <c r="A7075">
        <v>199</v>
      </c>
      <c r="B7075" t="s">
        <v>1671</v>
      </c>
      <c r="C7075" t="s">
        <v>259</v>
      </c>
      <c r="D7075" t="s">
        <v>1672</v>
      </c>
      <c r="E7075" t="s">
        <v>260</v>
      </c>
      <c r="F7075" t="s">
        <v>261</v>
      </c>
      <c r="G7075" t="s">
        <v>229</v>
      </c>
      <c r="H7075" t="s">
        <v>220</v>
      </c>
      <c r="I7075" t="s">
        <v>262</v>
      </c>
      <c r="J7075" s="52">
        <v>2222.42</v>
      </c>
      <c r="K7075" s="52">
        <v>2514.0500000000002</v>
      </c>
      <c r="L7075" s="52">
        <v>2781.84</v>
      </c>
      <c r="M7075" s="52">
        <v>3100.61</v>
      </c>
      <c r="N7075" s="52">
        <v>3542.5</v>
      </c>
      <c r="O7075" s="52">
        <v>3992.57</v>
      </c>
      <c r="P7075" s="52">
        <v>4574.24</v>
      </c>
      <c r="Q7075" s="52">
        <v>5233.29</v>
      </c>
      <c r="R7075" s="52">
        <v>6147.19</v>
      </c>
      <c r="S7075" s="52">
        <v>7220.63</v>
      </c>
      <c r="T7075" s="52">
        <v>8126.42</v>
      </c>
      <c r="U7075" s="52">
        <v>9080.5</v>
      </c>
      <c r="V7075" s="52">
        <v>9928.15</v>
      </c>
      <c r="W7075" s="52">
        <v>11077.34</v>
      </c>
      <c r="X7075" s="52">
        <v>12234.54</v>
      </c>
      <c r="Y7075" s="52">
        <v>13610.16</v>
      </c>
      <c r="Z7075" s="52">
        <v>15034.64</v>
      </c>
      <c r="AA7075" s="52">
        <v>16382.01</v>
      </c>
      <c r="AB7075" s="52">
        <v>17477.28</v>
      </c>
      <c r="AC7075" s="52">
        <v>18873.009999999998</v>
      </c>
      <c r="AD7075" s="52">
        <v>21076.26</v>
      </c>
      <c r="AE7075" s="52">
        <v>22951.78</v>
      </c>
      <c r="AF7075" s="52">
        <v>26507.79</v>
      </c>
      <c r="AG7075" s="52">
        <v>28535.01</v>
      </c>
      <c r="AH7075" s="52">
        <v>31403.5</v>
      </c>
      <c r="AI7075" s="52">
        <v>34436.68</v>
      </c>
      <c r="AJ7075" s="52">
        <v>38157.870000000003</v>
      </c>
      <c r="AK7075" s="52">
        <v>43200.94</v>
      </c>
      <c r="AL7075" s="52">
        <v>47880.17</v>
      </c>
      <c r="AM7075" s="52">
        <v>50001.52</v>
      </c>
      <c r="AN7075" s="52">
        <v>54041.48</v>
      </c>
      <c r="AO7075" s="52">
        <v>58627.58</v>
      </c>
      <c r="AP7075" s="52">
        <v>62185.42</v>
      </c>
      <c r="AQ7075" s="52">
        <v>66661.210000000006</v>
      </c>
      <c r="AR7075" s="52">
        <v>70584.45</v>
      </c>
      <c r="AS7075" s="52">
        <v>73970.47</v>
      </c>
      <c r="AT7075" s="52">
        <v>78372.17</v>
      </c>
      <c r="AU7075" s="52">
        <v>82332.149999999994</v>
      </c>
      <c r="AV7075" s="52">
        <v>84431.61</v>
      </c>
      <c r="AW7075" s="52">
        <v>88276.43</v>
      </c>
      <c r="AX7075" s="52">
        <v>92962.93</v>
      </c>
      <c r="AY7075" s="52">
        <v>98279.54</v>
      </c>
      <c r="AZ7075" s="52">
        <v>103900.21</v>
      </c>
      <c r="BA7075" s="52">
        <v>109842.35</v>
      </c>
      <c r="BB7075" s="52">
        <v>116135.14</v>
      </c>
      <c r="BC7075">
        <v>2017</v>
      </c>
    </row>
    <row r="7076" spans="1:55" x14ac:dyDescent="0.25">
      <c r="A7076">
        <v>199</v>
      </c>
      <c r="B7076" t="s">
        <v>1671</v>
      </c>
      <c r="C7076" t="s">
        <v>263</v>
      </c>
      <c r="D7076" t="s">
        <v>1672</v>
      </c>
      <c r="E7076" t="s">
        <v>260</v>
      </c>
      <c r="F7076" t="s">
        <v>264</v>
      </c>
      <c r="G7076" t="s">
        <v>242</v>
      </c>
      <c r="H7076" t="s">
        <v>220</v>
      </c>
      <c r="I7076" t="s">
        <v>262</v>
      </c>
      <c r="J7076" s="52">
        <v>2853.53</v>
      </c>
      <c r="K7076" s="52">
        <v>2865.01</v>
      </c>
      <c r="L7076" s="52">
        <v>2561.7399999999998</v>
      </c>
      <c r="M7076" s="52">
        <v>2783.1</v>
      </c>
      <c r="N7076" s="52">
        <v>2400.34</v>
      </c>
      <c r="O7076" s="52">
        <v>1792.07</v>
      </c>
      <c r="P7076" s="52">
        <v>2003.02</v>
      </c>
      <c r="Q7076" s="52">
        <v>2570.27</v>
      </c>
      <c r="R7076" s="52">
        <v>2704.74</v>
      </c>
      <c r="S7076" s="52">
        <v>2753.51</v>
      </c>
      <c r="T7076" s="52">
        <v>3140.34</v>
      </c>
      <c r="U7076" s="52">
        <v>3289.04</v>
      </c>
      <c r="V7076" s="52">
        <v>3481.42</v>
      </c>
      <c r="W7076" s="52">
        <v>3390.85</v>
      </c>
      <c r="X7076" s="52">
        <v>3446.84</v>
      </c>
      <c r="Y7076" s="52">
        <v>3752.37</v>
      </c>
      <c r="Z7076" s="52">
        <v>3499.21</v>
      </c>
      <c r="AA7076" s="52">
        <v>3555.7</v>
      </c>
      <c r="AB7076" s="52">
        <v>3159.4</v>
      </c>
      <c r="AC7076" s="52">
        <v>3087.27</v>
      </c>
      <c r="AD7076" s="52">
        <v>3039.04</v>
      </c>
      <c r="AE7076" s="52">
        <v>2667.88</v>
      </c>
      <c r="AF7076" s="52">
        <v>2520.59</v>
      </c>
      <c r="AG7076" s="52">
        <v>3772.06</v>
      </c>
      <c r="AH7076" s="52">
        <v>4868.7</v>
      </c>
      <c r="AI7076" s="52">
        <v>5412.94</v>
      </c>
      <c r="AJ7076" s="52">
        <v>5638.68</v>
      </c>
      <c r="AK7076" s="52">
        <v>6123.96</v>
      </c>
      <c r="AL7076" s="52">
        <v>5802.37</v>
      </c>
      <c r="AM7076" s="52">
        <v>5926.4</v>
      </c>
      <c r="AN7076" s="52">
        <v>7380.62</v>
      </c>
      <c r="AO7076" s="52">
        <v>8083.13</v>
      </c>
      <c r="AP7076" s="52">
        <v>7574.43</v>
      </c>
      <c r="AQ7076" s="52">
        <v>6907.6</v>
      </c>
      <c r="AR7076" s="52">
        <v>6508.78</v>
      </c>
      <c r="AS7076" s="52">
        <v>5800.51</v>
      </c>
      <c r="AT7076" s="52">
        <v>5326.73</v>
      </c>
      <c r="AU7076" s="52">
        <v>6182.25</v>
      </c>
      <c r="AV7076" s="52">
        <v>6377.29</v>
      </c>
      <c r="AW7076" s="52">
        <v>6331.46</v>
      </c>
      <c r="AX7076" s="52">
        <v>6491.42</v>
      </c>
      <c r="AY7076" s="52">
        <v>6665.73</v>
      </c>
      <c r="AZ7076" s="52">
        <v>6852.02</v>
      </c>
      <c r="BA7076" s="52">
        <v>7029.77</v>
      </c>
      <c r="BB7076" s="52">
        <v>7227.04</v>
      </c>
      <c r="BC7076">
        <v>2017</v>
      </c>
    </row>
    <row r="7077" spans="1:55" x14ac:dyDescent="0.25">
      <c r="A7077">
        <v>199</v>
      </c>
      <c r="B7077" t="s">
        <v>1671</v>
      </c>
      <c r="C7077" t="s">
        <v>265</v>
      </c>
      <c r="D7077" t="s">
        <v>1672</v>
      </c>
      <c r="E7077" t="s">
        <v>260</v>
      </c>
      <c r="F7077" t="s">
        <v>266</v>
      </c>
      <c r="G7077" t="s">
        <v>246</v>
      </c>
      <c r="H7077" t="s">
        <v>220</v>
      </c>
      <c r="I7077" t="s">
        <v>262</v>
      </c>
      <c r="J7077" s="52">
        <v>4644.8500000000004</v>
      </c>
      <c r="K7077" s="52">
        <v>5222.16</v>
      </c>
      <c r="L7077" s="52">
        <v>5382.82</v>
      </c>
      <c r="M7077" s="52">
        <v>5350.5</v>
      </c>
      <c r="N7077" s="52">
        <v>5681.54</v>
      </c>
      <c r="O7077" s="52">
        <v>5655.04</v>
      </c>
      <c r="P7077" s="52">
        <v>5641.62</v>
      </c>
      <c r="Q7077" s="52">
        <v>5777.56</v>
      </c>
      <c r="R7077" s="52">
        <v>6101.51</v>
      </c>
      <c r="S7077" s="52">
        <v>6353.6</v>
      </c>
      <c r="T7077" s="52">
        <v>6423.99</v>
      </c>
      <c r="U7077" s="52">
        <v>6416.66</v>
      </c>
      <c r="V7077" s="52">
        <v>6263.12</v>
      </c>
      <c r="W7077" s="52">
        <v>6333.98</v>
      </c>
      <c r="X7077" s="52">
        <v>6521.52</v>
      </c>
      <c r="Y7077" s="52">
        <v>6720.51</v>
      </c>
      <c r="Z7077" s="52">
        <v>7005.94</v>
      </c>
      <c r="AA7077" s="52">
        <v>7191.09</v>
      </c>
      <c r="AB7077" s="52">
        <v>7197.71</v>
      </c>
      <c r="AC7077" s="52">
        <v>7367</v>
      </c>
      <c r="AD7077" s="52">
        <v>7730.9</v>
      </c>
      <c r="AE7077" s="52">
        <v>7992.72</v>
      </c>
      <c r="AF7077" s="52">
        <v>8357.09</v>
      </c>
      <c r="AG7077" s="52">
        <v>8661.4599999999991</v>
      </c>
      <c r="AH7077" s="52">
        <v>9188.99</v>
      </c>
      <c r="AI7077" s="52">
        <v>9853.4599999999991</v>
      </c>
      <c r="AJ7077" s="52">
        <v>10586.44</v>
      </c>
      <c r="AK7077" s="52">
        <v>11306.97</v>
      </c>
      <c r="AL7077" s="52">
        <v>11738.69</v>
      </c>
      <c r="AM7077" s="52">
        <v>11489.98</v>
      </c>
      <c r="AN7077" s="52">
        <v>11812.79</v>
      </c>
      <c r="AO7077" s="52">
        <v>12280.76</v>
      </c>
      <c r="AP7077" s="52">
        <v>12609.73</v>
      </c>
      <c r="AQ7077" s="52">
        <v>12956.93</v>
      </c>
      <c r="AR7077" s="52">
        <v>13244.42</v>
      </c>
      <c r="AS7077" s="52">
        <v>13338.52</v>
      </c>
      <c r="AT7077" s="52">
        <v>13326.38</v>
      </c>
      <c r="AU7077" s="52">
        <v>13552.03</v>
      </c>
      <c r="AV7077" s="52">
        <v>13675.34</v>
      </c>
      <c r="AW7077" s="52">
        <v>13865.19</v>
      </c>
      <c r="AX7077" s="52">
        <v>14142.31</v>
      </c>
      <c r="AY7077" s="52">
        <v>14466.29</v>
      </c>
      <c r="AZ7077" s="52">
        <v>14796.29</v>
      </c>
      <c r="BA7077" s="52">
        <v>15134.28</v>
      </c>
      <c r="BB7077" s="52">
        <v>15484.54</v>
      </c>
      <c r="BC7077">
        <v>2017</v>
      </c>
    </row>
    <row r="7078" spans="1:55" x14ac:dyDescent="0.25">
      <c r="A7078">
        <v>199</v>
      </c>
      <c r="B7078" t="s">
        <v>1671</v>
      </c>
      <c r="C7078" t="s">
        <v>267</v>
      </c>
      <c r="D7078" t="s">
        <v>1672</v>
      </c>
      <c r="E7078" t="s">
        <v>268</v>
      </c>
      <c r="F7078" t="s">
        <v>269</v>
      </c>
      <c r="G7078" t="s">
        <v>270</v>
      </c>
    </row>
    <row r="7079" spans="1:55" x14ac:dyDescent="0.25">
      <c r="A7079">
        <v>199</v>
      </c>
      <c r="B7079" t="s">
        <v>1671</v>
      </c>
      <c r="C7079" t="s">
        <v>271</v>
      </c>
      <c r="D7079" t="s">
        <v>1672</v>
      </c>
      <c r="E7079" t="s">
        <v>272</v>
      </c>
      <c r="F7079" t="s">
        <v>273</v>
      </c>
      <c r="G7079" t="s">
        <v>274</v>
      </c>
      <c r="I7079" t="s">
        <v>243</v>
      </c>
      <c r="J7079">
        <v>1.0189999999999999</v>
      </c>
      <c r="K7079">
        <v>1.056</v>
      </c>
      <c r="L7079">
        <v>1.048</v>
      </c>
      <c r="M7079">
        <v>1.0029999999999999</v>
      </c>
      <c r="N7079">
        <v>1.01</v>
      </c>
      <c r="O7079">
        <v>0.96399999999999997</v>
      </c>
      <c r="P7079">
        <v>0.93100000000000005</v>
      </c>
      <c r="Q7079">
        <v>0.91500000000000004</v>
      </c>
      <c r="R7079">
        <v>0.91300000000000003</v>
      </c>
      <c r="S7079">
        <v>0.90100000000000002</v>
      </c>
      <c r="T7079">
        <v>0.86299999999999999</v>
      </c>
      <c r="U7079">
        <v>0.83499999999999996</v>
      </c>
      <c r="V7079">
        <v>0.73299999999999998</v>
      </c>
      <c r="W7079">
        <v>0.72799999999999998</v>
      </c>
      <c r="X7079">
        <v>0.73</v>
      </c>
      <c r="Y7079">
        <v>0.72599999999999998</v>
      </c>
      <c r="Z7079">
        <v>0.73</v>
      </c>
      <c r="AA7079">
        <v>0.71899999999999997</v>
      </c>
      <c r="AB7079">
        <v>0.70399999999999996</v>
      </c>
      <c r="AC7079">
        <v>0.69699999999999995</v>
      </c>
      <c r="AD7079">
        <v>0.69299999999999995</v>
      </c>
      <c r="AE7079">
        <v>0.69499999999999995</v>
      </c>
      <c r="AF7079">
        <v>0.7</v>
      </c>
      <c r="AG7079">
        <v>0.69199999999999995</v>
      </c>
      <c r="AH7079">
        <v>0.68799999999999994</v>
      </c>
      <c r="AI7079">
        <v>0.69099999999999995</v>
      </c>
      <c r="AJ7079">
        <v>0.69299999999999995</v>
      </c>
      <c r="AK7079">
        <v>0.69199999999999995</v>
      </c>
      <c r="AL7079">
        <v>0.69399999999999995</v>
      </c>
      <c r="AM7079">
        <v>0.68600000000000005</v>
      </c>
      <c r="AN7079">
        <v>0.67200000000000004</v>
      </c>
      <c r="AO7079">
        <v>0.66600000000000004</v>
      </c>
      <c r="AP7079">
        <v>0.66</v>
      </c>
      <c r="AQ7079">
        <v>0.65500000000000003</v>
      </c>
      <c r="AR7079">
        <v>0.64400000000000002</v>
      </c>
      <c r="AS7079">
        <v>0.63100000000000001</v>
      </c>
      <c r="AT7079">
        <v>0.61299999999999999</v>
      </c>
      <c r="AU7079">
        <v>0.6</v>
      </c>
      <c r="AV7079">
        <v>0.58399999999999996</v>
      </c>
      <c r="AW7079">
        <v>0.57199999999999995</v>
      </c>
      <c r="AX7079">
        <v>0.56100000000000005</v>
      </c>
      <c r="AY7079">
        <v>0.55100000000000005</v>
      </c>
      <c r="AZ7079">
        <v>0.54200000000000004</v>
      </c>
      <c r="BA7079">
        <v>0.53300000000000003</v>
      </c>
      <c r="BB7079">
        <v>0.52300000000000002</v>
      </c>
      <c r="BC7079">
        <v>2017</v>
      </c>
    </row>
    <row r="7080" spans="1:55" x14ac:dyDescent="0.25">
      <c r="A7080">
        <v>199</v>
      </c>
      <c r="B7080" t="s">
        <v>1671</v>
      </c>
      <c r="C7080" t="s">
        <v>275</v>
      </c>
      <c r="D7080" t="s">
        <v>1672</v>
      </c>
      <c r="E7080" t="s">
        <v>276</v>
      </c>
      <c r="F7080" t="s">
        <v>277</v>
      </c>
      <c r="G7080" t="s">
        <v>278</v>
      </c>
      <c r="I7080" t="s">
        <v>243</v>
      </c>
      <c r="J7080">
        <v>0.47799999999999998</v>
      </c>
      <c r="K7080">
        <v>0.48099999999999998</v>
      </c>
      <c r="L7080">
        <v>0.51700000000000002</v>
      </c>
      <c r="M7080">
        <v>0.57899999999999996</v>
      </c>
      <c r="N7080">
        <v>0.624</v>
      </c>
      <c r="O7080">
        <v>0.70599999999999996</v>
      </c>
      <c r="P7080">
        <v>0.81100000000000005</v>
      </c>
      <c r="Q7080">
        <v>0.90600000000000003</v>
      </c>
      <c r="R7080">
        <v>1.0069999999999999</v>
      </c>
      <c r="S7080">
        <v>1.1359999999999999</v>
      </c>
      <c r="T7080">
        <v>1.2649999999999999</v>
      </c>
      <c r="U7080">
        <v>1.415</v>
      </c>
      <c r="V7080">
        <v>1.585</v>
      </c>
      <c r="W7080">
        <v>1.7490000000000001</v>
      </c>
      <c r="X7080">
        <v>1.8759999999999999</v>
      </c>
      <c r="Y7080">
        <v>2.0249999999999999</v>
      </c>
      <c r="Z7080">
        <v>2.1459999999999999</v>
      </c>
      <c r="AA7080">
        <v>2.278</v>
      </c>
      <c r="AB7080">
        <v>2.4279999999999999</v>
      </c>
      <c r="AC7080">
        <v>2.5619999999999998</v>
      </c>
      <c r="AD7080">
        <v>2.726</v>
      </c>
      <c r="AE7080">
        <v>2.8719999999999999</v>
      </c>
      <c r="AF7080">
        <v>3.1720000000000002</v>
      </c>
      <c r="AG7080">
        <v>3.294</v>
      </c>
      <c r="AH7080">
        <v>3.4180000000000001</v>
      </c>
      <c r="AI7080">
        <v>3.4950000000000001</v>
      </c>
      <c r="AJ7080">
        <v>3.6040000000000001</v>
      </c>
      <c r="AK7080">
        <v>3.8210000000000002</v>
      </c>
      <c r="AL7080">
        <v>4.0789999999999997</v>
      </c>
      <c r="AM7080">
        <v>4.3520000000000003</v>
      </c>
      <c r="AN7080">
        <v>4.5750000000000002</v>
      </c>
      <c r="AO7080">
        <v>4.774</v>
      </c>
      <c r="AP7080">
        <v>4.9320000000000004</v>
      </c>
      <c r="AQ7080">
        <v>5.1449999999999996</v>
      </c>
      <c r="AR7080">
        <v>5.3289999999999997</v>
      </c>
      <c r="AS7080">
        <v>5.5460000000000003</v>
      </c>
      <c r="AT7080">
        <v>5.8810000000000002</v>
      </c>
      <c r="AU7080">
        <v>6.0750000000000002</v>
      </c>
      <c r="AV7080">
        <v>6.1740000000000004</v>
      </c>
      <c r="AW7080">
        <v>6.367</v>
      </c>
      <c r="AX7080">
        <v>6.5730000000000004</v>
      </c>
      <c r="AY7080">
        <v>6.7939999999999996</v>
      </c>
      <c r="AZ7080">
        <v>7.0220000000000002</v>
      </c>
      <c r="BA7080">
        <v>7.258</v>
      </c>
      <c r="BB7080">
        <v>7.5</v>
      </c>
      <c r="BC7080">
        <v>2017</v>
      </c>
    </row>
    <row r="7081" spans="1:55" x14ac:dyDescent="0.25">
      <c r="A7081">
        <v>199</v>
      </c>
      <c r="B7081" t="s">
        <v>1671</v>
      </c>
      <c r="C7081" t="s">
        <v>279</v>
      </c>
      <c r="D7081" t="s">
        <v>1672</v>
      </c>
      <c r="E7081" t="s">
        <v>280</v>
      </c>
      <c r="F7081" t="s">
        <v>281</v>
      </c>
      <c r="G7081" t="s">
        <v>282</v>
      </c>
      <c r="I7081" t="s">
        <v>1673</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17.838000000000001</v>
      </c>
      <c r="AX7081">
        <v>17.800999999999998</v>
      </c>
      <c r="AY7081">
        <v>17.873999999999999</v>
      </c>
      <c r="AZ7081">
        <v>17.986000000000001</v>
      </c>
      <c r="BA7081">
        <v>18.109000000000002</v>
      </c>
      <c r="BB7081">
        <v>18.236000000000001</v>
      </c>
      <c r="BC7081">
        <v>2017</v>
      </c>
    </row>
    <row r="7082" spans="1:55" x14ac:dyDescent="0.25">
      <c r="A7082">
        <v>199</v>
      </c>
      <c r="B7082" t="s">
        <v>1671</v>
      </c>
      <c r="C7082" t="s">
        <v>283</v>
      </c>
      <c r="D7082" t="s">
        <v>1672</v>
      </c>
      <c r="E7082" t="s">
        <v>284</v>
      </c>
      <c r="F7082" t="s">
        <v>285</v>
      </c>
      <c r="G7082" t="s">
        <v>282</v>
      </c>
      <c r="I7082" t="s">
        <v>1673</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16.323</v>
      </c>
      <c r="AT7082">
        <v>16.381</v>
      </c>
      <c r="AU7082">
        <v>16.431999999999999</v>
      </c>
      <c r="AV7082">
        <v>14.582000000000001</v>
      </c>
      <c r="AW7082">
        <v>14.43</v>
      </c>
      <c r="AX7082">
        <v>14.086</v>
      </c>
      <c r="AY7082">
        <v>14.053000000000001</v>
      </c>
      <c r="AZ7082">
        <v>14.21</v>
      </c>
      <c r="BA7082">
        <v>14.363</v>
      </c>
      <c r="BB7082">
        <v>14.528</v>
      </c>
      <c r="BC7082">
        <v>2017</v>
      </c>
    </row>
    <row r="7083" spans="1:55" x14ac:dyDescent="0.25">
      <c r="A7083">
        <v>199</v>
      </c>
      <c r="B7083" t="s">
        <v>1671</v>
      </c>
      <c r="C7083" t="s">
        <v>286</v>
      </c>
      <c r="D7083" t="s">
        <v>1672</v>
      </c>
      <c r="E7083" t="s">
        <v>287</v>
      </c>
      <c r="F7083" t="s">
        <v>288</v>
      </c>
      <c r="G7083" t="s">
        <v>250</v>
      </c>
      <c r="I7083" t="s">
        <v>1674</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113.09</v>
      </c>
      <c r="AX7083">
        <v>119.19799999999999</v>
      </c>
      <c r="AY7083">
        <v>125.754</v>
      </c>
      <c r="AZ7083">
        <v>132.66999999999999</v>
      </c>
      <c r="BA7083">
        <v>139.96700000000001</v>
      </c>
      <c r="BB7083">
        <v>147.666</v>
      </c>
      <c r="BC7083">
        <v>2017</v>
      </c>
    </row>
    <row r="7084" spans="1:55" x14ac:dyDescent="0.25">
      <c r="A7084">
        <v>199</v>
      </c>
      <c r="B7084" t="s">
        <v>1671</v>
      </c>
      <c r="C7084" t="s">
        <v>290</v>
      </c>
      <c r="D7084" t="s">
        <v>1672</v>
      </c>
      <c r="E7084" t="s">
        <v>287</v>
      </c>
      <c r="F7084" t="s">
        <v>291</v>
      </c>
      <c r="G7084" t="s">
        <v>235</v>
      </c>
      <c r="I7084" t="s">
        <v>292</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4.9560000000000004</v>
      </c>
      <c r="AX7084">
        <v>5.4009999999999998</v>
      </c>
      <c r="AY7084">
        <v>5.5</v>
      </c>
      <c r="AZ7084">
        <v>5.5</v>
      </c>
      <c r="BA7084">
        <v>5.5</v>
      </c>
      <c r="BB7084">
        <v>5.5</v>
      </c>
      <c r="BC7084">
        <v>2017</v>
      </c>
    </row>
    <row r="7085" spans="1:55" x14ac:dyDescent="0.25">
      <c r="A7085">
        <v>199</v>
      </c>
      <c r="B7085" t="s">
        <v>1671</v>
      </c>
      <c r="C7085" t="s">
        <v>293</v>
      </c>
      <c r="D7085" t="s">
        <v>1672</v>
      </c>
      <c r="E7085" t="s">
        <v>294</v>
      </c>
      <c r="F7085" t="s">
        <v>295</v>
      </c>
      <c r="G7085" t="s">
        <v>250</v>
      </c>
      <c r="I7085" t="s">
        <v>1674</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116.172</v>
      </c>
      <c r="AX7085">
        <v>122.56100000000001</v>
      </c>
      <c r="AY7085">
        <v>129.30199999999999</v>
      </c>
      <c r="AZ7085">
        <v>136.41399999999999</v>
      </c>
      <c r="BA7085">
        <v>143.916</v>
      </c>
      <c r="BB7085">
        <v>151.83199999999999</v>
      </c>
      <c r="BC7085">
        <v>2017</v>
      </c>
    </row>
    <row r="7086" spans="1:55" x14ac:dyDescent="0.25">
      <c r="A7086">
        <v>199</v>
      </c>
      <c r="B7086" t="s">
        <v>1671</v>
      </c>
      <c r="C7086" t="s">
        <v>296</v>
      </c>
      <c r="D7086" t="s">
        <v>1672</v>
      </c>
      <c r="E7086" t="s">
        <v>294</v>
      </c>
      <c r="F7086" t="s">
        <v>297</v>
      </c>
      <c r="G7086" t="s">
        <v>235</v>
      </c>
      <c r="I7086" t="s">
        <v>298</v>
      </c>
      <c r="J7086" t="s">
        <v>232</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5.3</v>
      </c>
      <c r="AX7086">
        <v>5.5</v>
      </c>
      <c r="AY7086">
        <v>5.5</v>
      </c>
      <c r="AZ7086">
        <v>5.5</v>
      </c>
      <c r="BA7086">
        <v>5.5</v>
      </c>
      <c r="BB7086">
        <v>5.5</v>
      </c>
      <c r="BC7086">
        <v>2017</v>
      </c>
    </row>
    <row r="7087" spans="1:55" x14ac:dyDescent="0.25">
      <c r="A7087">
        <v>199</v>
      </c>
      <c r="B7087" t="s">
        <v>1671</v>
      </c>
      <c r="C7087" t="s">
        <v>299</v>
      </c>
      <c r="D7087" t="s">
        <v>1672</v>
      </c>
      <c r="E7087" t="s">
        <v>300</v>
      </c>
      <c r="G7087" t="s">
        <v>274</v>
      </c>
    </row>
    <row r="7088" spans="1:55" x14ac:dyDescent="0.25">
      <c r="A7088">
        <v>199</v>
      </c>
      <c r="B7088" t="s">
        <v>1671</v>
      </c>
      <c r="C7088" t="s">
        <v>301</v>
      </c>
      <c r="D7088" t="s">
        <v>1672</v>
      </c>
      <c r="E7088" t="s">
        <v>302</v>
      </c>
      <c r="F7088" t="s">
        <v>303</v>
      </c>
      <c r="G7088" t="s">
        <v>235</v>
      </c>
      <c r="I7088" t="s">
        <v>1675</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5.3869999999999996</v>
      </c>
      <c r="AT7088">
        <v>-3.7789999999999999</v>
      </c>
      <c r="AU7088">
        <v>1.597</v>
      </c>
      <c r="AV7088">
        <v>2.5459999999999998</v>
      </c>
      <c r="AW7088">
        <v>3.032</v>
      </c>
      <c r="AX7088">
        <v>3.298</v>
      </c>
      <c r="AY7088">
        <v>3.3119999999999998</v>
      </c>
      <c r="AZ7088">
        <v>3.3119999999999998</v>
      </c>
      <c r="BA7088">
        <v>3.3119999999999998</v>
      </c>
      <c r="BB7088">
        <v>3.3119999999999998</v>
      </c>
      <c r="BC7088">
        <v>2017</v>
      </c>
    </row>
    <row r="7089" spans="1:55" x14ac:dyDescent="0.25">
      <c r="A7089">
        <v>199</v>
      </c>
      <c r="B7089" t="s">
        <v>1671</v>
      </c>
      <c r="C7089" t="s">
        <v>305</v>
      </c>
      <c r="D7089" t="s">
        <v>1672</v>
      </c>
      <c r="E7089" t="s">
        <v>306</v>
      </c>
      <c r="F7089" t="s">
        <v>307</v>
      </c>
      <c r="G7089" t="s">
        <v>235</v>
      </c>
      <c r="I7089" t="s">
        <v>1675</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5.4690000000000003</v>
      </c>
      <c r="AT7089">
        <v>-4.016</v>
      </c>
      <c r="AU7089">
        <v>2.2759999999999998</v>
      </c>
      <c r="AV7089">
        <v>2.5459999999999998</v>
      </c>
      <c r="AW7089">
        <v>3.032</v>
      </c>
      <c r="AX7089">
        <v>3.298</v>
      </c>
      <c r="AY7089">
        <v>3.3119999999999998</v>
      </c>
      <c r="AZ7089">
        <v>3.3119999999999998</v>
      </c>
      <c r="BA7089">
        <v>3.3119999999999998</v>
      </c>
      <c r="BB7089">
        <v>3.3119999999999998</v>
      </c>
      <c r="BC7089">
        <v>2017</v>
      </c>
    </row>
    <row r="7090" spans="1:55" x14ac:dyDescent="0.25">
      <c r="A7090">
        <v>199</v>
      </c>
      <c r="B7090" t="s">
        <v>1671</v>
      </c>
      <c r="C7090" t="s">
        <v>308</v>
      </c>
      <c r="D7090" t="s">
        <v>1672</v>
      </c>
      <c r="E7090" t="s">
        <v>309</v>
      </c>
      <c r="F7090" t="s">
        <v>310</v>
      </c>
      <c r="G7090" t="s">
        <v>235</v>
      </c>
      <c r="I7090" t="s">
        <v>1675</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2.802</v>
      </c>
      <c r="AT7090">
        <v>0.96699999999999997</v>
      </c>
      <c r="AU7090">
        <v>-9.7000000000000003E-2</v>
      </c>
      <c r="AV7090">
        <v>1.38</v>
      </c>
      <c r="AW7090">
        <v>2.4249999999999998</v>
      </c>
      <c r="AX7090">
        <v>3.28</v>
      </c>
      <c r="AY7090">
        <v>3.47</v>
      </c>
      <c r="AZ7090">
        <v>3.6120000000000001</v>
      </c>
      <c r="BA7090">
        <v>3.5649999999999999</v>
      </c>
      <c r="BB7090">
        <v>3.5649999999999999</v>
      </c>
      <c r="BC7090">
        <v>2017</v>
      </c>
    </row>
    <row r="7091" spans="1:55" x14ac:dyDescent="0.25">
      <c r="A7091">
        <v>199</v>
      </c>
      <c r="B7091" t="s">
        <v>1671</v>
      </c>
      <c r="C7091" t="s">
        <v>311</v>
      </c>
      <c r="D7091" t="s">
        <v>1672</v>
      </c>
      <c r="E7091" t="s">
        <v>312</v>
      </c>
      <c r="F7091" t="s">
        <v>313</v>
      </c>
      <c r="G7091" t="s">
        <v>235</v>
      </c>
      <c r="I7091" t="s">
        <v>1675</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3.3809999999999998</v>
      </c>
      <c r="AT7091">
        <v>0.55700000000000005</v>
      </c>
      <c r="AU7091">
        <v>0.85499999999999998</v>
      </c>
      <c r="AV7091">
        <v>1.38</v>
      </c>
      <c r="AW7091">
        <v>2.4249999999999998</v>
      </c>
      <c r="AX7091">
        <v>3.28</v>
      </c>
      <c r="AY7091">
        <v>3.47</v>
      </c>
      <c r="AZ7091">
        <v>3.6120000000000001</v>
      </c>
      <c r="BA7091">
        <v>3.5649999999999999</v>
      </c>
      <c r="BB7091">
        <v>3.5649999999999999</v>
      </c>
      <c r="BC7091">
        <v>2017</v>
      </c>
    </row>
    <row r="7092" spans="1:55" x14ac:dyDescent="0.25">
      <c r="A7092">
        <v>199</v>
      </c>
      <c r="B7092" t="s">
        <v>1671</v>
      </c>
      <c r="C7092" t="s">
        <v>314</v>
      </c>
      <c r="D7092" t="s">
        <v>1672</v>
      </c>
      <c r="E7092" t="s">
        <v>315</v>
      </c>
      <c r="F7092" t="s">
        <v>316</v>
      </c>
      <c r="G7092" t="s">
        <v>317</v>
      </c>
      <c r="I7092" t="s">
        <v>1676</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27.527000000000001</v>
      </c>
      <c r="AX7092">
        <v>27.835999999999999</v>
      </c>
      <c r="AY7092">
        <v>27.974</v>
      </c>
      <c r="AZ7092">
        <v>28.106000000000002</v>
      </c>
      <c r="BA7092">
        <v>28.231000000000002</v>
      </c>
      <c r="BB7092">
        <v>28.350999999999999</v>
      </c>
      <c r="BC7092">
        <v>2017</v>
      </c>
    </row>
    <row r="7093" spans="1:55" x14ac:dyDescent="0.25">
      <c r="A7093">
        <v>199</v>
      </c>
      <c r="B7093" t="s">
        <v>1671</v>
      </c>
      <c r="C7093" t="s">
        <v>318</v>
      </c>
      <c r="D7093" t="s">
        <v>1672</v>
      </c>
      <c r="E7093" t="s">
        <v>319</v>
      </c>
      <c r="F7093" t="s">
        <v>320</v>
      </c>
      <c r="G7093" t="s">
        <v>321</v>
      </c>
      <c r="H7093" t="s">
        <v>322</v>
      </c>
    </row>
    <row r="7094" spans="1:55" x14ac:dyDescent="0.25">
      <c r="A7094">
        <v>199</v>
      </c>
      <c r="B7094" t="s">
        <v>1671</v>
      </c>
      <c r="C7094" t="s">
        <v>323</v>
      </c>
      <c r="D7094" t="s">
        <v>1672</v>
      </c>
      <c r="E7094" t="s">
        <v>324</v>
      </c>
      <c r="F7094" t="s">
        <v>325</v>
      </c>
      <c r="G7094" t="s">
        <v>321</v>
      </c>
      <c r="H7094" t="s">
        <v>322</v>
      </c>
      <c r="I7094" t="s">
        <v>1677</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45.58</v>
      </c>
      <c r="AF7094">
        <v>45.920999999999999</v>
      </c>
      <c r="AG7094">
        <v>46.460999999999999</v>
      </c>
      <c r="AH7094">
        <v>47.021000000000001</v>
      </c>
      <c r="AI7094">
        <v>47.601999999999997</v>
      </c>
      <c r="AJ7094">
        <v>48.204999999999998</v>
      </c>
      <c r="AK7094">
        <v>48.83</v>
      </c>
      <c r="AL7094">
        <v>49.478999999999999</v>
      </c>
      <c r="AM7094">
        <v>50.152000000000001</v>
      </c>
      <c r="AN7094">
        <v>50.85</v>
      </c>
      <c r="AO7094">
        <v>51.573999999999998</v>
      </c>
      <c r="AP7094">
        <v>52.325000000000003</v>
      </c>
      <c r="AQ7094">
        <v>53.103999999999999</v>
      </c>
      <c r="AR7094">
        <v>53.911999999999999</v>
      </c>
      <c r="AS7094">
        <v>54.75</v>
      </c>
      <c r="AT7094">
        <v>55.62</v>
      </c>
      <c r="AU7094">
        <v>56.521999999999998</v>
      </c>
      <c r="AV7094">
        <v>57.725999999999999</v>
      </c>
      <c r="AW7094">
        <v>58.643000000000001</v>
      </c>
      <c r="AX7094">
        <v>59.575000000000003</v>
      </c>
      <c r="AY7094">
        <v>60.521999999999998</v>
      </c>
      <c r="AZ7094">
        <v>61.484000000000002</v>
      </c>
      <c r="BA7094">
        <v>62.460999999999999</v>
      </c>
      <c r="BB7094">
        <v>63.453000000000003</v>
      </c>
      <c r="BC7094">
        <v>2017</v>
      </c>
    </row>
    <row r="7095" spans="1:55" x14ac:dyDescent="0.25">
      <c r="A7095">
        <v>199</v>
      </c>
      <c r="B7095" t="s">
        <v>1671</v>
      </c>
      <c r="C7095" t="s">
        <v>327</v>
      </c>
      <c r="D7095" t="s">
        <v>1672</v>
      </c>
      <c r="E7095" t="s">
        <v>328</v>
      </c>
      <c r="F7095" t="s">
        <v>329</v>
      </c>
      <c r="G7095" t="s">
        <v>229</v>
      </c>
      <c r="H7095" t="s">
        <v>230</v>
      </c>
      <c r="I7095" t="s">
        <v>1678</v>
      </c>
      <c r="J7095" t="s">
        <v>232</v>
      </c>
      <c r="K7095" t="s">
        <v>232</v>
      </c>
      <c r="L7095" t="s">
        <v>232</v>
      </c>
      <c r="M7095" t="s">
        <v>232</v>
      </c>
      <c r="N7095" t="s">
        <v>232</v>
      </c>
      <c r="O7095" t="s">
        <v>232</v>
      </c>
      <c r="P7095" t="s">
        <v>232</v>
      </c>
      <c r="Q7095" t="s">
        <v>232</v>
      </c>
      <c r="R7095" t="s">
        <v>232</v>
      </c>
      <c r="S7095" t="s">
        <v>232</v>
      </c>
      <c r="T7095" t="s">
        <v>232</v>
      </c>
      <c r="U7095" t="s">
        <v>232</v>
      </c>
      <c r="V7095" t="s">
        <v>232</v>
      </c>
      <c r="W7095" t="s">
        <v>232</v>
      </c>
      <c r="X7095" t="s">
        <v>232</v>
      </c>
      <c r="Y7095" t="s">
        <v>232</v>
      </c>
      <c r="Z7095" t="s">
        <v>232</v>
      </c>
      <c r="AA7095" t="s">
        <v>232</v>
      </c>
      <c r="AB7095" t="s">
        <v>232</v>
      </c>
      <c r="AC7095" t="s">
        <v>232</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52">
        <v>1049.8699999999999</v>
      </c>
      <c r="AS7095" s="52">
        <v>1140.1300000000001</v>
      </c>
      <c r="AT7095" s="52">
        <v>1246.48</v>
      </c>
      <c r="AU7095" s="52">
        <v>1314.88</v>
      </c>
      <c r="AV7095" s="52">
        <v>1419.03</v>
      </c>
      <c r="AW7095" s="52">
        <v>1529.17</v>
      </c>
      <c r="AX7095" s="52">
        <v>1642.69</v>
      </c>
      <c r="AY7095" s="52">
        <v>1768.18</v>
      </c>
      <c r="AZ7095" s="52">
        <v>1895.82</v>
      </c>
      <c r="BA7095" s="52">
        <v>2035.28</v>
      </c>
      <c r="BB7095" s="52">
        <v>2189.9499999999998</v>
      </c>
      <c r="BC7095">
        <v>2017</v>
      </c>
    </row>
    <row r="7096" spans="1:55" x14ac:dyDescent="0.25">
      <c r="A7096">
        <v>199</v>
      </c>
      <c r="B7096" t="s">
        <v>1671</v>
      </c>
      <c r="C7096" t="s">
        <v>331</v>
      </c>
      <c r="D7096" t="s">
        <v>1672</v>
      </c>
      <c r="E7096" t="s">
        <v>328</v>
      </c>
      <c r="F7096" t="s">
        <v>329</v>
      </c>
      <c r="G7096" t="s">
        <v>282</v>
      </c>
      <c r="I7096" t="s">
        <v>332</v>
      </c>
      <c r="J7096" t="s">
        <v>232</v>
      </c>
      <c r="K7096" t="s">
        <v>232</v>
      </c>
      <c r="L7096" t="s">
        <v>232</v>
      </c>
      <c r="M7096" t="s">
        <v>232</v>
      </c>
      <c r="N7096" t="s">
        <v>232</v>
      </c>
      <c r="O7096" t="s">
        <v>232</v>
      </c>
      <c r="P7096" t="s">
        <v>232</v>
      </c>
      <c r="Q7096" t="s">
        <v>232</v>
      </c>
      <c r="R7096" t="s">
        <v>232</v>
      </c>
      <c r="S7096" t="s">
        <v>232</v>
      </c>
      <c r="T7096" t="s">
        <v>232</v>
      </c>
      <c r="U7096" t="s">
        <v>232</v>
      </c>
      <c r="V7096" t="s">
        <v>232</v>
      </c>
      <c r="W7096" t="s">
        <v>232</v>
      </c>
      <c r="X7096" t="s">
        <v>232</v>
      </c>
      <c r="Y7096" t="s">
        <v>232</v>
      </c>
      <c r="Z7096" t="s">
        <v>232</v>
      </c>
      <c r="AA7096" t="s">
        <v>232</v>
      </c>
      <c r="AB7096" t="s">
        <v>232</v>
      </c>
      <c r="AC7096" t="s">
        <v>232</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28.594999999999999</v>
      </c>
      <c r="AU7096">
        <v>28.254999999999999</v>
      </c>
      <c r="AV7096">
        <v>29.114999999999998</v>
      </c>
      <c r="AW7096">
        <v>29.539000000000001</v>
      </c>
      <c r="AX7096">
        <v>29.661000000000001</v>
      </c>
      <c r="AY7096">
        <v>29.727</v>
      </c>
      <c r="AZ7096">
        <v>29.677</v>
      </c>
      <c r="BA7096">
        <v>29.664999999999999</v>
      </c>
      <c r="BB7096">
        <v>29.718</v>
      </c>
      <c r="BC7096">
        <v>2017</v>
      </c>
    </row>
    <row r="7097" spans="1:55" x14ac:dyDescent="0.25">
      <c r="A7097">
        <v>199</v>
      </c>
      <c r="B7097" t="s">
        <v>1671</v>
      </c>
      <c r="C7097" t="s">
        <v>333</v>
      </c>
      <c r="D7097" t="s">
        <v>1672</v>
      </c>
      <c r="E7097" t="s">
        <v>334</v>
      </c>
      <c r="F7097" t="s">
        <v>335</v>
      </c>
      <c r="G7097" t="s">
        <v>229</v>
      </c>
      <c r="H7097" t="s">
        <v>230</v>
      </c>
      <c r="I7097" t="s">
        <v>1678</v>
      </c>
      <c r="J7097" t="s">
        <v>232</v>
      </c>
      <c r="K7097" t="s">
        <v>232</v>
      </c>
      <c r="L7097" t="s">
        <v>232</v>
      </c>
      <c r="M7097" t="s">
        <v>232</v>
      </c>
      <c r="N7097" t="s">
        <v>232</v>
      </c>
      <c r="O7097" t="s">
        <v>232</v>
      </c>
      <c r="P7097" t="s">
        <v>232</v>
      </c>
      <c r="Q7097" t="s">
        <v>232</v>
      </c>
      <c r="R7097" t="s">
        <v>232</v>
      </c>
      <c r="S7097" t="s">
        <v>232</v>
      </c>
      <c r="T7097" t="s">
        <v>232</v>
      </c>
      <c r="U7097" t="s">
        <v>232</v>
      </c>
      <c r="V7097" t="s">
        <v>232</v>
      </c>
      <c r="W7097" t="s">
        <v>232</v>
      </c>
      <c r="X7097" t="s">
        <v>232</v>
      </c>
      <c r="Y7097" t="s">
        <v>232</v>
      </c>
      <c r="Z7097" t="s">
        <v>232</v>
      </c>
      <c r="AA7097" t="s">
        <v>232</v>
      </c>
      <c r="AB7097" t="s">
        <v>232</v>
      </c>
      <c r="AC7097" t="s">
        <v>232</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52">
        <v>1020.65</v>
      </c>
      <c r="AQ7097" s="52">
        <v>1118.42</v>
      </c>
      <c r="AR7097" s="52">
        <v>1212.0999999999999</v>
      </c>
      <c r="AS7097" s="52">
        <v>1333.49</v>
      </c>
      <c r="AT7097" s="52">
        <v>1423.82</v>
      </c>
      <c r="AU7097" s="52">
        <v>1518.6</v>
      </c>
      <c r="AV7097" s="52">
        <v>1635.45</v>
      </c>
      <c r="AW7097" s="52">
        <v>1790.82</v>
      </c>
      <c r="AX7097" s="52">
        <v>1922.65</v>
      </c>
      <c r="AY7097" s="52">
        <v>2060.23</v>
      </c>
      <c r="AZ7097" s="52">
        <v>2212.09</v>
      </c>
      <c r="BA7097" s="52">
        <v>2375.06</v>
      </c>
      <c r="BB7097" s="52">
        <v>2549.44</v>
      </c>
      <c r="BC7097">
        <v>2017</v>
      </c>
    </row>
    <row r="7098" spans="1:55" x14ac:dyDescent="0.25">
      <c r="A7098">
        <v>199</v>
      </c>
      <c r="B7098" t="s">
        <v>1671</v>
      </c>
      <c r="C7098" t="s">
        <v>336</v>
      </c>
      <c r="D7098" t="s">
        <v>1672</v>
      </c>
      <c r="E7098" t="s">
        <v>334</v>
      </c>
      <c r="F7098" t="s">
        <v>335</v>
      </c>
      <c r="G7098" t="s">
        <v>282</v>
      </c>
      <c r="I7098" t="s">
        <v>337</v>
      </c>
      <c r="J7098" t="s">
        <v>232</v>
      </c>
      <c r="K7098" t="s">
        <v>232</v>
      </c>
      <c r="L7098" t="s">
        <v>232</v>
      </c>
      <c r="M7098" t="s">
        <v>232</v>
      </c>
      <c r="N7098" t="s">
        <v>232</v>
      </c>
      <c r="O7098" t="s">
        <v>232</v>
      </c>
      <c r="P7098" t="s">
        <v>232</v>
      </c>
      <c r="Q7098" t="s">
        <v>232</v>
      </c>
      <c r="R7098" t="s">
        <v>232</v>
      </c>
      <c r="S7098" t="s">
        <v>232</v>
      </c>
      <c r="T7098" t="s">
        <v>232</v>
      </c>
      <c r="U7098" t="s">
        <v>232</v>
      </c>
      <c r="V7098" t="s">
        <v>232</v>
      </c>
      <c r="W7098" t="s">
        <v>232</v>
      </c>
      <c r="X7098" t="s">
        <v>232</v>
      </c>
      <c r="Y7098" t="s">
        <v>232</v>
      </c>
      <c r="Z7098" t="s">
        <v>232</v>
      </c>
      <c r="AA7098" t="s">
        <v>232</v>
      </c>
      <c r="AB7098" t="s">
        <v>232</v>
      </c>
      <c r="AC7098" t="s">
        <v>232</v>
      </c>
      <c r="AD7098">
        <v>25.202999999999999</v>
      </c>
      <c r="AE7098">
        <v>25.210999999999999</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32.662999999999997</v>
      </c>
      <c r="AU7098">
        <v>32.633000000000003</v>
      </c>
      <c r="AV7098">
        <v>33.555</v>
      </c>
      <c r="AW7098">
        <v>34.593000000000004</v>
      </c>
      <c r="AX7098">
        <v>34.716000000000001</v>
      </c>
      <c r="AY7098">
        <v>34.637</v>
      </c>
      <c r="AZ7098">
        <v>34.628</v>
      </c>
      <c r="BA7098">
        <v>34.618000000000002</v>
      </c>
      <c r="BB7098">
        <v>34.595999999999997</v>
      </c>
      <c r="BC7098">
        <v>2017</v>
      </c>
    </row>
    <row r="7099" spans="1:55" x14ac:dyDescent="0.25">
      <c r="A7099">
        <v>199</v>
      </c>
      <c r="B7099" t="s">
        <v>1671</v>
      </c>
      <c r="C7099" t="s">
        <v>338</v>
      </c>
      <c r="D7099" t="s">
        <v>1672</v>
      </c>
      <c r="E7099" t="s">
        <v>339</v>
      </c>
      <c r="F7099" t="s">
        <v>340</v>
      </c>
      <c r="G7099" t="s">
        <v>229</v>
      </c>
      <c r="H7099" t="s">
        <v>230</v>
      </c>
      <c r="I7099" t="s">
        <v>1678</v>
      </c>
      <c r="J7099" t="s">
        <v>232</v>
      </c>
      <c r="K7099" t="s">
        <v>232</v>
      </c>
      <c r="L7099" t="s">
        <v>232</v>
      </c>
      <c r="M7099" t="s">
        <v>232</v>
      </c>
      <c r="N7099" t="s">
        <v>232</v>
      </c>
      <c r="O7099" t="s">
        <v>232</v>
      </c>
      <c r="P7099" t="s">
        <v>232</v>
      </c>
      <c r="Q7099" t="s">
        <v>232</v>
      </c>
      <c r="R7099" t="s">
        <v>232</v>
      </c>
      <c r="S7099" t="s">
        <v>232</v>
      </c>
      <c r="T7099" t="s">
        <v>232</v>
      </c>
      <c r="U7099" t="s">
        <v>232</v>
      </c>
      <c r="V7099" t="s">
        <v>232</v>
      </c>
      <c r="W7099" t="s">
        <v>232</v>
      </c>
      <c r="X7099" t="s">
        <v>232</v>
      </c>
      <c r="Y7099" t="s">
        <v>232</v>
      </c>
      <c r="Z7099" t="s">
        <v>232</v>
      </c>
      <c r="AA7099" t="s">
        <v>232</v>
      </c>
      <c r="AB7099" t="s">
        <v>232</v>
      </c>
      <c r="AC7099" t="s">
        <v>232</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-177.34</v>
      </c>
      <c r="AU7099">
        <v>-203.71700000000001</v>
      </c>
      <c r="AV7099">
        <v>-216.42</v>
      </c>
      <c r="AW7099">
        <v>-261.64999999999998</v>
      </c>
      <c r="AX7099">
        <v>-279.96699999999998</v>
      </c>
      <c r="AY7099">
        <v>-292.05200000000002</v>
      </c>
      <c r="AZ7099">
        <v>-316.262</v>
      </c>
      <c r="BA7099">
        <v>-339.77800000000002</v>
      </c>
      <c r="BB7099">
        <v>-359.48399999999998</v>
      </c>
      <c r="BC7099">
        <v>2017</v>
      </c>
    </row>
    <row r="7100" spans="1:55" x14ac:dyDescent="0.25">
      <c r="A7100">
        <v>199</v>
      </c>
      <c r="B7100" t="s">
        <v>1671</v>
      </c>
      <c r="C7100" t="s">
        <v>341</v>
      </c>
      <c r="D7100" t="s">
        <v>1672</v>
      </c>
      <c r="E7100" t="s">
        <v>339</v>
      </c>
      <c r="F7100" t="s">
        <v>340</v>
      </c>
      <c r="G7100" t="s">
        <v>282</v>
      </c>
      <c r="I7100" t="s">
        <v>342</v>
      </c>
      <c r="J7100" t="s">
        <v>232</v>
      </c>
      <c r="K7100" t="s">
        <v>232</v>
      </c>
      <c r="L7100" t="s">
        <v>232</v>
      </c>
      <c r="M7100" t="s">
        <v>232</v>
      </c>
      <c r="N7100" t="s">
        <v>232</v>
      </c>
      <c r="O7100" t="s">
        <v>232</v>
      </c>
      <c r="P7100" t="s">
        <v>232</v>
      </c>
      <c r="Q7100" t="s">
        <v>232</v>
      </c>
      <c r="R7100" t="s">
        <v>232</v>
      </c>
      <c r="S7100" t="s">
        <v>232</v>
      </c>
      <c r="T7100" t="s">
        <v>232</v>
      </c>
      <c r="U7100" t="s">
        <v>232</v>
      </c>
      <c r="V7100" t="s">
        <v>232</v>
      </c>
      <c r="W7100" t="s">
        <v>232</v>
      </c>
      <c r="X7100" t="s">
        <v>232</v>
      </c>
      <c r="Y7100" t="s">
        <v>232</v>
      </c>
      <c r="Z7100" t="s">
        <v>232</v>
      </c>
      <c r="AA7100" t="s">
        <v>232</v>
      </c>
      <c r="AB7100" t="s">
        <v>232</v>
      </c>
      <c r="AC7100" t="s">
        <v>232</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-4.0679999999999996</v>
      </c>
      <c r="AU7100">
        <v>-4.3780000000000001</v>
      </c>
      <c r="AV7100">
        <v>-4.4400000000000004</v>
      </c>
      <c r="AW7100">
        <v>-5.0540000000000003</v>
      </c>
      <c r="AX7100">
        <v>-5.0549999999999997</v>
      </c>
      <c r="AY7100">
        <v>-4.91</v>
      </c>
      <c r="AZ7100">
        <v>-4.9509999999999996</v>
      </c>
      <c r="BA7100">
        <v>-4.952</v>
      </c>
      <c r="BB7100">
        <v>-4.8780000000000001</v>
      </c>
      <c r="BC7100">
        <v>2017</v>
      </c>
    </row>
    <row r="7101" spans="1:55" x14ac:dyDescent="0.25">
      <c r="A7101">
        <v>199</v>
      </c>
      <c r="B7101" t="s">
        <v>1671</v>
      </c>
      <c r="C7101" t="s">
        <v>343</v>
      </c>
      <c r="D7101" t="s">
        <v>1672</v>
      </c>
      <c r="E7101" t="s">
        <v>344</v>
      </c>
      <c r="F7101" t="s">
        <v>345</v>
      </c>
      <c r="G7101" t="s">
        <v>229</v>
      </c>
      <c r="H7101" t="s">
        <v>230</v>
      </c>
      <c r="I7101" t="s">
        <v>1678</v>
      </c>
      <c r="J7101" t="s">
        <v>232</v>
      </c>
      <c r="K7101" t="s">
        <v>232</v>
      </c>
      <c r="L7101" t="s">
        <v>232</v>
      </c>
      <c r="M7101" t="s">
        <v>232</v>
      </c>
      <c r="N7101" t="s">
        <v>232</v>
      </c>
      <c r="O7101" t="s">
        <v>232</v>
      </c>
      <c r="P7101" t="s">
        <v>232</v>
      </c>
      <c r="Q7101" t="s">
        <v>232</v>
      </c>
      <c r="R7101" t="s">
        <v>232</v>
      </c>
      <c r="S7101" t="s">
        <v>232</v>
      </c>
      <c r="T7101" t="s">
        <v>232</v>
      </c>
      <c r="U7101" t="s">
        <v>232</v>
      </c>
      <c r="V7101" t="s">
        <v>232</v>
      </c>
      <c r="W7101" t="s">
        <v>232</v>
      </c>
      <c r="X7101" t="s">
        <v>232</v>
      </c>
      <c r="Y7101" t="s">
        <v>232</v>
      </c>
      <c r="Z7101" t="s">
        <v>232</v>
      </c>
      <c r="AA7101" t="s">
        <v>232</v>
      </c>
      <c r="AB7101" t="s">
        <v>232</v>
      </c>
      <c r="AC7101" t="s">
        <v>232</v>
      </c>
      <c r="AD7101">
        <v>-12.704000000000001</v>
      </c>
      <c r="AE7101">
        <v>-7.601</v>
      </c>
      <c r="AF7101">
        <v>-8.4789999999999992</v>
      </c>
      <c r="AG7101">
        <v>-15.804</v>
      </c>
      <c r="AH7101">
        <v>-11.7</v>
      </c>
      <c r="AI7101">
        <v>-0.13800000000000001</v>
      </c>
      <c r="AJ7101">
        <v>13.577</v>
      </c>
      <c r="AK7101">
        <v>16.768000000000001</v>
      </c>
      <c r="AL7101">
        <v>-21.739000000000001</v>
      </c>
      <c r="AM7101">
        <v>-91.397000000000006</v>
      </c>
      <c r="AN7101">
        <v>-104.261</v>
      </c>
      <c r="AO7101">
        <v>-113.30200000000001</v>
      </c>
      <c r="AP7101">
        <v>-136.44900000000001</v>
      </c>
      <c r="AQ7101">
        <v>-147.012</v>
      </c>
      <c r="AR7101">
        <v>-156.39099999999999</v>
      </c>
      <c r="AS7101">
        <v>-168.249</v>
      </c>
      <c r="AT7101">
        <v>-166.398</v>
      </c>
      <c r="AU7101">
        <v>-174.80199999999999</v>
      </c>
      <c r="AV7101">
        <v>-181.13</v>
      </c>
      <c r="AW7101">
        <v>-211.84200000000001</v>
      </c>
      <c r="AX7101">
        <v>-218.31399999999999</v>
      </c>
      <c r="AY7101">
        <v>-231.41900000000001</v>
      </c>
      <c r="AZ7101">
        <v>-262.80500000000001</v>
      </c>
      <c r="BA7101">
        <v>-282.77100000000002</v>
      </c>
      <c r="BB7101">
        <v>-298.45999999999998</v>
      </c>
      <c r="BC7101">
        <v>2017</v>
      </c>
    </row>
    <row r="7102" spans="1:55" x14ac:dyDescent="0.25">
      <c r="A7102">
        <v>199</v>
      </c>
      <c r="B7102" t="s">
        <v>1671</v>
      </c>
      <c r="C7102" t="s">
        <v>346</v>
      </c>
      <c r="D7102" t="s">
        <v>1672</v>
      </c>
      <c r="E7102" t="s">
        <v>344</v>
      </c>
      <c r="F7102" t="s">
        <v>345</v>
      </c>
      <c r="G7102" t="s">
        <v>270</v>
      </c>
      <c r="I7102" t="s">
        <v>397</v>
      </c>
      <c r="J7102" t="s">
        <v>232</v>
      </c>
      <c r="K7102" t="s">
        <v>232</v>
      </c>
      <c r="L7102" t="s">
        <v>232</v>
      </c>
      <c r="M7102" t="s">
        <v>232</v>
      </c>
      <c r="N7102" t="s">
        <v>232</v>
      </c>
      <c r="O7102" t="s">
        <v>232</v>
      </c>
      <c r="P7102" t="s">
        <v>232</v>
      </c>
      <c r="Q7102" t="s">
        <v>232</v>
      </c>
      <c r="R7102" t="s">
        <v>232</v>
      </c>
      <c r="S7102" t="s">
        <v>232</v>
      </c>
      <c r="T7102" t="s">
        <v>232</v>
      </c>
      <c r="U7102" t="s">
        <v>232</v>
      </c>
      <c r="V7102" t="s">
        <v>232</v>
      </c>
      <c r="W7102" t="s">
        <v>232</v>
      </c>
      <c r="X7102" t="s">
        <v>232</v>
      </c>
      <c r="Y7102" t="s">
        <v>232</v>
      </c>
      <c r="Z7102" t="s">
        <v>232</v>
      </c>
      <c r="AA7102" t="s">
        <v>232</v>
      </c>
      <c r="AB7102" t="s">
        <v>232</v>
      </c>
      <c r="AC7102" t="s">
        <v>232</v>
      </c>
      <c r="AD7102">
        <v>-1.347</v>
      </c>
      <c r="AE7102">
        <v>-0.72499999999999998</v>
      </c>
      <c r="AF7102">
        <v>-0.69599999999999995</v>
      </c>
      <c r="AG7102">
        <v>-1.179</v>
      </c>
      <c r="AH7102">
        <v>-0.78500000000000003</v>
      </c>
      <c r="AI7102">
        <v>-8.0000000000000002E-3</v>
      </c>
      <c r="AJ7102">
        <v>0.74399999999999999</v>
      </c>
      <c r="AK7102">
        <v>0.81299999999999994</v>
      </c>
      <c r="AL7102">
        <v>-0.93799999999999994</v>
      </c>
      <c r="AM7102">
        <v>-3.5760000000000001</v>
      </c>
      <c r="AN7102">
        <v>-3.7480000000000002</v>
      </c>
      <c r="AO7102">
        <v>-3.738</v>
      </c>
      <c r="AP7102">
        <v>-4.1790000000000003</v>
      </c>
      <c r="AQ7102">
        <v>-4.1539999999999999</v>
      </c>
      <c r="AR7102">
        <v>-4.109</v>
      </c>
      <c r="AS7102">
        <v>-4.1539999999999999</v>
      </c>
      <c r="AT7102">
        <v>-3.794</v>
      </c>
      <c r="AU7102">
        <v>-3.7450000000000001</v>
      </c>
      <c r="AV7102">
        <v>-3.6930000000000001</v>
      </c>
      <c r="AW7102">
        <v>-4.0709999999999997</v>
      </c>
      <c r="AX7102">
        <v>-3.9249999999999998</v>
      </c>
      <c r="AY7102">
        <v>-3.883</v>
      </c>
      <c r="AZ7102">
        <v>-4.1100000000000003</v>
      </c>
      <c r="BA7102">
        <v>-4.1189999999999998</v>
      </c>
      <c r="BB7102">
        <v>-4.048</v>
      </c>
      <c r="BC7102">
        <v>2017</v>
      </c>
    </row>
    <row r="7103" spans="1:55" x14ac:dyDescent="0.25">
      <c r="A7103">
        <v>199</v>
      </c>
      <c r="B7103" t="s">
        <v>1671</v>
      </c>
      <c r="C7103" t="s">
        <v>347</v>
      </c>
      <c r="D7103" t="s">
        <v>1672</v>
      </c>
      <c r="E7103" t="s">
        <v>348</v>
      </c>
      <c r="F7103" t="s">
        <v>349</v>
      </c>
      <c r="G7103" t="s">
        <v>229</v>
      </c>
      <c r="H7103" t="s">
        <v>230</v>
      </c>
      <c r="I7103" t="s">
        <v>1678</v>
      </c>
      <c r="J7103" t="s">
        <v>232</v>
      </c>
      <c r="K7103" t="s">
        <v>232</v>
      </c>
      <c r="L7103" t="s">
        <v>232</v>
      </c>
      <c r="M7103" t="s">
        <v>232</v>
      </c>
      <c r="N7103" t="s">
        <v>232</v>
      </c>
      <c r="O7103" t="s">
        <v>232</v>
      </c>
      <c r="P7103" t="s">
        <v>232</v>
      </c>
      <c r="Q7103" t="s">
        <v>232</v>
      </c>
      <c r="R7103" t="s">
        <v>232</v>
      </c>
      <c r="S7103" t="s">
        <v>232</v>
      </c>
      <c r="T7103" t="s">
        <v>232</v>
      </c>
      <c r="U7103" t="s">
        <v>232</v>
      </c>
      <c r="V7103" t="s">
        <v>232</v>
      </c>
      <c r="W7103" t="s">
        <v>232</v>
      </c>
      <c r="X7103" t="s">
        <v>232</v>
      </c>
      <c r="Y7103" t="s">
        <v>232</v>
      </c>
      <c r="Z7103" t="s">
        <v>232</v>
      </c>
      <c r="AA7103" t="s">
        <v>232</v>
      </c>
      <c r="AB7103" t="s">
        <v>232</v>
      </c>
      <c r="AC7103" t="s">
        <v>232</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-31.027999999999999</v>
      </c>
      <c r="AU7103">
        <v>-41.393000000000001</v>
      </c>
      <c r="AV7103">
        <v>-35.551000000000002</v>
      </c>
      <c r="AW7103">
        <v>-56.591000000000001</v>
      </c>
      <c r="AX7103">
        <v>-52.509</v>
      </c>
      <c r="AY7103">
        <v>-39.459000000000003</v>
      </c>
      <c r="AZ7103">
        <v>-35.488999999999997</v>
      </c>
      <c r="BA7103">
        <v>-29.344999999999999</v>
      </c>
      <c r="BB7103">
        <v>-17.597999999999999</v>
      </c>
      <c r="BC7103">
        <v>2017</v>
      </c>
    </row>
    <row r="7104" spans="1:55" x14ac:dyDescent="0.25">
      <c r="A7104">
        <v>199</v>
      </c>
      <c r="B7104" t="s">
        <v>1671</v>
      </c>
      <c r="C7104" t="s">
        <v>350</v>
      </c>
      <c r="D7104" t="s">
        <v>1672</v>
      </c>
      <c r="E7104" t="s">
        <v>348</v>
      </c>
      <c r="F7104" t="s">
        <v>349</v>
      </c>
      <c r="G7104" t="s">
        <v>282</v>
      </c>
      <c r="I7104" t="s">
        <v>351</v>
      </c>
      <c r="J7104" t="s">
        <v>232</v>
      </c>
      <c r="K7104" t="s">
        <v>232</v>
      </c>
      <c r="L7104" t="s">
        <v>232</v>
      </c>
      <c r="M7104" t="s">
        <v>232</v>
      </c>
      <c r="N7104" t="s">
        <v>232</v>
      </c>
      <c r="O7104" t="s">
        <v>232</v>
      </c>
      <c r="P7104" t="s">
        <v>232</v>
      </c>
      <c r="Q7104" t="s">
        <v>232</v>
      </c>
      <c r="R7104" t="s">
        <v>232</v>
      </c>
      <c r="S7104" t="s">
        <v>232</v>
      </c>
      <c r="T7104" t="s">
        <v>232</v>
      </c>
      <c r="U7104" t="s">
        <v>232</v>
      </c>
      <c r="V7104" t="s">
        <v>232</v>
      </c>
      <c r="W7104" t="s">
        <v>232</v>
      </c>
      <c r="X7104" t="s">
        <v>232</v>
      </c>
      <c r="Y7104" t="s">
        <v>232</v>
      </c>
      <c r="Z7104" t="s">
        <v>232</v>
      </c>
      <c r="AA7104" t="s">
        <v>232</v>
      </c>
      <c r="AB7104" t="s">
        <v>232</v>
      </c>
      <c r="AC7104" t="s">
        <v>232</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-0.71199999999999997</v>
      </c>
      <c r="AU7104">
        <v>-0.88900000000000001</v>
      </c>
      <c r="AV7104">
        <v>-0.72899999999999998</v>
      </c>
      <c r="AW7104">
        <v>-1.093</v>
      </c>
      <c r="AX7104">
        <v>-0.94799999999999995</v>
      </c>
      <c r="AY7104">
        <v>-0.66300000000000003</v>
      </c>
      <c r="AZ7104">
        <v>-0.55600000000000005</v>
      </c>
      <c r="BA7104">
        <v>-0.42799999999999999</v>
      </c>
      <c r="BB7104">
        <v>-0.23899999999999999</v>
      </c>
      <c r="BC7104">
        <v>2017</v>
      </c>
    </row>
    <row r="7105" spans="1:55" x14ac:dyDescent="0.25">
      <c r="A7105">
        <v>199</v>
      </c>
      <c r="B7105" t="s">
        <v>1671</v>
      </c>
      <c r="C7105" t="s">
        <v>352</v>
      </c>
      <c r="D7105" t="s">
        <v>1672</v>
      </c>
      <c r="E7105" t="s">
        <v>353</v>
      </c>
      <c r="F7105" t="s">
        <v>354</v>
      </c>
      <c r="G7105" t="s">
        <v>229</v>
      </c>
      <c r="H7105" t="s">
        <v>230</v>
      </c>
      <c r="I7105" t="s">
        <v>1678</v>
      </c>
      <c r="J7105" t="s">
        <v>232</v>
      </c>
      <c r="K7105" t="s">
        <v>232</v>
      </c>
      <c r="L7105" t="s">
        <v>232</v>
      </c>
      <c r="M7105" t="s">
        <v>232</v>
      </c>
      <c r="N7105" t="s">
        <v>232</v>
      </c>
      <c r="O7105" t="s">
        <v>232</v>
      </c>
      <c r="P7105" t="s">
        <v>232</v>
      </c>
      <c r="Q7105" t="s">
        <v>232</v>
      </c>
      <c r="R7105" t="s">
        <v>232</v>
      </c>
      <c r="S7105" t="s">
        <v>232</v>
      </c>
      <c r="T7105" t="s">
        <v>232</v>
      </c>
      <c r="U7105" t="s">
        <v>232</v>
      </c>
      <c r="V7105" t="s">
        <v>232</v>
      </c>
      <c r="W7105" t="s">
        <v>232</v>
      </c>
      <c r="X7105" t="s">
        <v>232</v>
      </c>
      <c r="Y7105" t="s">
        <v>232</v>
      </c>
      <c r="Z7105" t="s">
        <v>232</v>
      </c>
      <c r="AA7105" t="s">
        <v>232</v>
      </c>
      <c r="AB7105" t="s">
        <v>232</v>
      </c>
      <c r="AC7105" t="s">
        <v>232</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52">
        <v>1133.6400000000001</v>
      </c>
      <c r="AQ7105" s="52">
        <v>1353.45</v>
      </c>
      <c r="AR7105" s="52">
        <v>1553.23</v>
      </c>
      <c r="AS7105" s="52">
        <v>1786.41</v>
      </c>
      <c r="AT7105" s="52">
        <v>1968.53</v>
      </c>
      <c r="AU7105" s="52">
        <v>2177.83</v>
      </c>
      <c r="AV7105" s="52">
        <v>2449.62</v>
      </c>
      <c r="AW7105" s="52">
        <v>2759.19</v>
      </c>
      <c r="AX7105" s="52">
        <v>3098.28</v>
      </c>
      <c r="AY7105" s="52">
        <v>3457.88</v>
      </c>
      <c r="AZ7105" s="52">
        <v>3834.81</v>
      </c>
      <c r="BA7105" s="52">
        <v>4234.91</v>
      </c>
      <c r="BB7105" s="52">
        <v>4661.3999999999996</v>
      </c>
      <c r="BC7105">
        <v>2017</v>
      </c>
    </row>
    <row r="7106" spans="1:55" x14ac:dyDescent="0.25">
      <c r="A7106">
        <v>199</v>
      </c>
      <c r="B7106" t="s">
        <v>1671</v>
      </c>
      <c r="C7106" t="s">
        <v>355</v>
      </c>
      <c r="D7106" t="s">
        <v>1672</v>
      </c>
      <c r="E7106" t="s">
        <v>353</v>
      </c>
      <c r="F7106" t="s">
        <v>354</v>
      </c>
      <c r="G7106" t="s">
        <v>282</v>
      </c>
      <c r="I7106" t="s">
        <v>379</v>
      </c>
      <c r="J7106" t="s">
        <v>232</v>
      </c>
      <c r="K7106" t="s">
        <v>232</v>
      </c>
      <c r="L7106" t="s">
        <v>232</v>
      </c>
      <c r="M7106" t="s">
        <v>232</v>
      </c>
      <c r="N7106" t="s">
        <v>232</v>
      </c>
      <c r="O7106" t="s">
        <v>232</v>
      </c>
      <c r="P7106" t="s">
        <v>232</v>
      </c>
      <c r="Q7106" t="s">
        <v>232</v>
      </c>
      <c r="R7106" t="s">
        <v>232</v>
      </c>
      <c r="S7106" t="s">
        <v>232</v>
      </c>
      <c r="T7106" t="s">
        <v>232</v>
      </c>
      <c r="U7106" t="s">
        <v>232</v>
      </c>
      <c r="V7106" t="s">
        <v>232</v>
      </c>
      <c r="W7106" t="s">
        <v>232</v>
      </c>
      <c r="X7106" t="s">
        <v>232</v>
      </c>
      <c r="Y7106" t="s">
        <v>232</v>
      </c>
      <c r="Z7106" t="s">
        <v>232</v>
      </c>
      <c r="AA7106" t="s">
        <v>232</v>
      </c>
      <c r="AB7106" t="s">
        <v>232</v>
      </c>
      <c r="AC7106" t="s">
        <v>232</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38.232999999999997</v>
      </c>
      <c r="AR7106">
        <v>40.817</v>
      </c>
      <c r="AS7106">
        <v>44.11</v>
      </c>
      <c r="AT7106">
        <v>45.16</v>
      </c>
      <c r="AU7106">
        <v>46.798999999999999</v>
      </c>
      <c r="AV7106">
        <v>50.26</v>
      </c>
      <c r="AW7106">
        <v>53.298999999999999</v>
      </c>
      <c r="AX7106">
        <v>55.942999999999998</v>
      </c>
      <c r="AY7106">
        <v>58.134999999999998</v>
      </c>
      <c r="AZ7106">
        <v>60.03</v>
      </c>
      <c r="BA7106">
        <v>61.725999999999999</v>
      </c>
      <c r="BB7106">
        <v>63.256</v>
      </c>
      <c r="BC7106">
        <v>2017</v>
      </c>
    </row>
    <row r="7107" spans="1:55" x14ac:dyDescent="0.25">
      <c r="A7107">
        <v>199</v>
      </c>
      <c r="B7107" t="s">
        <v>1671</v>
      </c>
      <c r="C7107" t="s">
        <v>356</v>
      </c>
      <c r="D7107" t="s">
        <v>1672</v>
      </c>
      <c r="E7107" t="s">
        <v>357</v>
      </c>
      <c r="F7107" t="s">
        <v>358</v>
      </c>
      <c r="G7107" t="s">
        <v>229</v>
      </c>
      <c r="H7107" t="s">
        <v>230</v>
      </c>
      <c r="I7107" t="s">
        <v>1678</v>
      </c>
      <c r="J7107" t="s">
        <v>232</v>
      </c>
      <c r="K7107" t="s">
        <v>232</v>
      </c>
      <c r="L7107" t="s">
        <v>232</v>
      </c>
      <c r="M7107" t="s">
        <v>232</v>
      </c>
      <c r="N7107" t="s">
        <v>232</v>
      </c>
      <c r="O7107" t="s">
        <v>232</v>
      </c>
      <c r="P7107" t="s">
        <v>232</v>
      </c>
      <c r="Q7107" t="s">
        <v>232</v>
      </c>
      <c r="R7107" t="s">
        <v>232</v>
      </c>
      <c r="S7107" t="s">
        <v>232</v>
      </c>
      <c r="T7107" t="s">
        <v>232</v>
      </c>
      <c r="U7107" t="s">
        <v>232</v>
      </c>
      <c r="V7107" t="s">
        <v>232</v>
      </c>
      <c r="W7107" t="s">
        <v>232</v>
      </c>
      <c r="X7107" t="s">
        <v>232</v>
      </c>
      <c r="Y7107" t="s">
        <v>232</v>
      </c>
      <c r="Z7107" t="s">
        <v>232</v>
      </c>
      <c r="AA7107" t="s">
        <v>232</v>
      </c>
      <c r="AB7107" t="s">
        <v>232</v>
      </c>
      <c r="AC7107" t="s">
        <v>232</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52">
        <v>1155.8800000000001</v>
      </c>
      <c r="AP7107" s="52">
        <v>1334.11</v>
      </c>
      <c r="AQ7107" s="52">
        <v>1561.22</v>
      </c>
      <c r="AR7107" s="52">
        <v>1788.04</v>
      </c>
      <c r="AS7107" s="52">
        <v>1998</v>
      </c>
      <c r="AT7107" s="52">
        <v>2243.37</v>
      </c>
      <c r="AU7107" s="52">
        <v>2467.4</v>
      </c>
      <c r="AV7107" s="52">
        <v>2763.99</v>
      </c>
      <c r="AW7107" s="52">
        <v>2992.71</v>
      </c>
      <c r="AX7107" s="52">
        <v>3311.51</v>
      </c>
      <c r="AY7107" s="52">
        <v>3675.58</v>
      </c>
      <c r="AZ7107" s="52">
        <v>4058.77</v>
      </c>
      <c r="BA7107" s="52">
        <v>4465.1400000000003</v>
      </c>
      <c r="BB7107" s="52">
        <v>4897.8999999999996</v>
      </c>
      <c r="BC7107">
        <v>2017</v>
      </c>
    </row>
    <row r="7108" spans="1:55" x14ac:dyDescent="0.25">
      <c r="A7108">
        <v>199</v>
      </c>
      <c r="B7108" t="s">
        <v>1671</v>
      </c>
      <c r="C7108" t="s">
        <v>359</v>
      </c>
      <c r="D7108" t="s">
        <v>1672</v>
      </c>
      <c r="E7108" t="s">
        <v>357</v>
      </c>
      <c r="F7108" t="s">
        <v>358</v>
      </c>
      <c r="G7108" t="s">
        <v>282</v>
      </c>
      <c r="I7108" t="s">
        <v>360</v>
      </c>
      <c r="J7108" t="s">
        <v>232</v>
      </c>
      <c r="K7108" t="s">
        <v>232</v>
      </c>
      <c r="L7108" t="s">
        <v>232</v>
      </c>
      <c r="M7108" t="s">
        <v>232</v>
      </c>
      <c r="N7108" t="s">
        <v>232</v>
      </c>
      <c r="O7108" t="s">
        <v>232</v>
      </c>
      <c r="P7108" t="s">
        <v>232</v>
      </c>
      <c r="Q7108" t="s">
        <v>232</v>
      </c>
      <c r="R7108" t="s">
        <v>232</v>
      </c>
      <c r="S7108" t="s">
        <v>232</v>
      </c>
      <c r="T7108" t="s">
        <v>232</v>
      </c>
      <c r="U7108" t="s">
        <v>232</v>
      </c>
      <c r="V7108" t="s">
        <v>232</v>
      </c>
      <c r="W7108" t="s">
        <v>232</v>
      </c>
      <c r="X7108" t="s">
        <v>232</v>
      </c>
      <c r="Y7108" t="s">
        <v>232</v>
      </c>
      <c r="Z7108" t="s">
        <v>232</v>
      </c>
      <c r="AA7108" t="s">
        <v>232</v>
      </c>
      <c r="AB7108" t="s">
        <v>232</v>
      </c>
      <c r="AC7108" t="s">
        <v>232</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57.81</v>
      </c>
      <c r="AX7108">
        <v>59.792999999999999</v>
      </c>
      <c r="AY7108">
        <v>61.795000000000002</v>
      </c>
      <c r="AZ7108">
        <v>63.536000000000001</v>
      </c>
      <c r="BA7108">
        <v>65.081999999999994</v>
      </c>
      <c r="BB7108">
        <v>66.465000000000003</v>
      </c>
      <c r="BC7108">
        <v>2017</v>
      </c>
    </row>
    <row r="7109" spans="1:55" x14ac:dyDescent="0.25">
      <c r="A7109">
        <v>199</v>
      </c>
      <c r="B7109" t="s">
        <v>1671</v>
      </c>
      <c r="C7109" t="s">
        <v>361</v>
      </c>
      <c r="D7109" t="s">
        <v>1672</v>
      </c>
      <c r="E7109" t="s">
        <v>362</v>
      </c>
      <c r="F7109" t="s">
        <v>363</v>
      </c>
      <c r="G7109" t="s">
        <v>229</v>
      </c>
      <c r="H7109" t="s">
        <v>230</v>
      </c>
      <c r="I7109" t="s">
        <v>1678</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563.86900000000003</v>
      </c>
      <c r="Z7109">
        <v>634.61199999999997</v>
      </c>
      <c r="AA7109">
        <v>703.11599999999999</v>
      </c>
      <c r="AB7109">
        <v>761.66</v>
      </c>
      <c r="AC7109">
        <v>834.75300000000004</v>
      </c>
      <c r="AD7109">
        <v>946.32399999999996</v>
      </c>
      <c r="AE7109" s="52">
        <v>1046.1400000000001</v>
      </c>
      <c r="AF7109" s="52">
        <v>1217.26</v>
      </c>
      <c r="AG7109" s="52">
        <v>1325.77</v>
      </c>
      <c r="AH7109" s="52">
        <v>1476.62</v>
      </c>
      <c r="AI7109" s="52">
        <v>1639.26</v>
      </c>
      <c r="AJ7109" s="52">
        <v>1839.4</v>
      </c>
      <c r="AK7109" s="52">
        <v>2109.5</v>
      </c>
      <c r="AL7109" s="52">
        <v>2369.06</v>
      </c>
      <c r="AM7109" s="52">
        <v>2507.6799999999998</v>
      </c>
      <c r="AN7109" s="52">
        <v>2748.01</v>
      </c>
      <c r="AO7109" s="52">
        <v>3023.66</v>
      </c>
      <c r="AP7109" s="52">
        <v>3253.85</v>
      </c>
      <c r="AQ7109" s="52">
        <v>3539.98</v>
      </c>
      <c r="AR7109" s="52">
        <v>3805.35</v>
      </c>
      <c r="AS7109" s="52">
        <v>4049.88</v>
      </c>
      <c r="AT7109" s="52">
        <v>4359.0600000000004</v>
      </c>
      <c r="AU7109" s="52">
        <v>4653.58</v>
      </c>
      <c r="AV7109" s="52">
        <v>4873.8999999999996</v>
      </c>
      <c r="AW7109" s="52">
        <v>5176.82</v>
      </c>
      <c r="AX7109" s="52">
        <v>5538.28</v>
      </c>
      <c r="AY7109" s="52">
        <v>5948.06</v>
      </c>
      <c r="AZ7109" s="52">
        <v>6388.15</v>
      </c>
      <c r="BA7109" s="52">
        <v>6860.81</v>
      </c>
      <c r="BB7109" s="52">
        <v>7369.13</v>
      </c>
      <c r="BC7109">
        <v>2017</v>
      </c>
    </row>
    <row r="7110" spans="1:55" x14ac:dyDescent="0.25">
      <c r="A7110">
        <v>199</v>
      </c>
      <c r="B7110" t="s">
        <v>1671</v>
      </c>
      <c r="C7110" t="s">
        <v>364</v>
      </c>
      <c r="D7110" t="s">
        <v>1672</v>
      </c>
      <c r="E7110" t="s">
        <v>365</v>
      </c>
      <c r="F7110" t="s">
        <v>366</v>
      </c>
      <c r="G7110" t="s">
        <v>242</v>
      </c>
      <c r="H7110" t="s">
        <v>230</v>
      </c>
      <c r="I7110" t="s">
        <v>1679</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-14.592000000000001</v>
      </c>
      <c r="AT7110">
        <v>-8.2370000000000001</v>
      </c>
      <c r="AU7110">
        <v>-8.2970000000000006</v>
      </c>
      <c r="AV7110">
        <v>-12.363</v>
      </c>
      <c r="AW7110">
        <v>-12.654</v>
      </c>
      <c r="AX7110">
        <v>-14.368</v>
      </c>
      <c r="AY7110">
        <v>-15.413</v>
      </c>
      <c r="AZ7110">
        <v>-15.909000000000001</v>
      </c>
      <c r="BA7110">
        <v>-16.446999999999999</v>
      </c>
      <c r="BB7110">
        <v>-17.003</v>
      </c>
      <c r="BC7110">
        <v>2017</v>
      </c>
    </row>
    <row r="7111" spans="1:55" x14ac:dyDescent="0.25">
      <c r="A7111">
        <v>199</v>
      </c>
      <c r="B7111" t="s">
        <v>1671</v>
      </c>
      <c r="C7111" t="s">
        <v>368</v>
      </c>
      <c r="D7111" t="s">
        <v>1672</v>
      </c>
      <c r="E7111" t="s">
        <v>365</v>
      </c>
      <c r="F7111" t="s">
        <v>366</v>
      </c>
      <c r="G7111" t="s">
        <v>282</v>
      </c>
      <c r="I7111" t="s">
        <v>369</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-4.5949999999999998</v>
      </c>
      <c r="AT7111">
        <v>-2.78</v>
      </c>
      <c r="AU7111">
        <v>-2.3740000000000001</v>
      </c>
      <c r="AV7111">
        <v>-3.3580000000000001</v>
      </c>
      <c r="AW7111">
        <v>-3.4079999999999999</v>
      </c>
      <c r="AX7111">
        <v>-3.7149999999999999</v>
      </c>
      <c r="AY7111">
        <v>-3.8210000000000002</v>
      </c>
      <c r="AZ7111">
        <v>-3.7759999999999998</v>
      </c>
      <c r="BA7111">
        <v>-3.746</v>
      </c>
      <c r="BB7111">
        <v>-3.7080000000000002</v>
      </c>
      <c r="BC7111">
        <v>2017</v>
      </c>
    </row>
    <row r="7112" spans="1:55" x14ac:dyDescent="0.25">
      <c r="A7112">
        <v>733</v>
      </c>
      <c r="B7112" t="s">
        <v>1680</v>
      </c>
      <c r="C7112" t="s">
        <v>225</v>
      </c>
      <c r="D7112" t="s">
        <v>1681</v>
      </c>
      <c r="E7112" t="s">
        <v>227</v>
      </c>
      <c r="F7112" t="s">
        <v>228</v>
      </c>
      <c r="G7112" t="s">
        <v>229</v>
      </c>
      <c r="H7112" t="s">
        <v>230</v>
      </c>
      <c r="I7112" t="s">
        <v>1682</v>
      </c>
      <c r="J7112" t="s">
        <v>232</v>
      </c>
      <c r="K7112" t="s">
        <v>232</v>
      </c>
      <c r="L7112" t="s">
        <v>232</v>
      </c>
      <c r="M7112" t="s">
        <v>232</v>
      </c>
      <c r="N7112" t="s">
        <v>232</v>
      </c>
      <c r="O7112" t="s">
        <v>232</v>
      </c>
      <c r="P7112" t="s">
        <v>232</v>
      </c>
      <c r="Q7112" t="s">
        <v>232</v>
      </c>
      <c r="R7112" t="s">
        <v>232</v>
      </c>
      <c r="S7112" t="s">
        <v>232</v>
      </c>
      <c r="T7112" t="s">
        <v>232</v>
      </c>
      <c r="U7112" t="s">
        <v>232</v>
      </c>
      <c r="V7112" t="s">
        <v>232</v>
      </c>
      <c r="W7112" t="s">
        <v>232</v>
      </c>
      <c r="X7112" t="s">
        <v>232</v>
      </c>
      <c r="Y7112" t="s">
        <v>232</v>
      </c>
      <c r="Z7112" t="s">
        <v>232</v>
      </c>
      <c r="AA7112" t="s">
        <v>232</v>
      </c>
      <c r="AB7112" t="s">
        <v>232</v>
      </c>
      <c r="AC7112" t="s">
        <v>232</v>
      </c>
      <c r="AD7112" t="s">
        <v>232</v>
      </c>
      <c r="AE7112" t="s">
        <v>232</v>
      </c>
      <c r="AF7112" t="s">
        <v>232</v>
      </c>
      <c r="AG7112" t="s">
        <v>232</v>
      </c>
      <c r="AH7112" t="s">
        <v>232</v>
      </c>
      <c r="AI7112" t="s">
        <v>232</v>
      </c>
      <c r="AJ7112" t="s">
        <v>232</v>
      </c>
      <c r="AK7112" t="s">
        <v>232</v>
      </c>
      <c r="AL7112" t="s">
        <v>232</v>
      </c>
      <c r="AM7112" t="s">
        <v>232</v>
      </c>
      <c r="AN7112" t="s">
        <v>232</v>
      </c>
      <c r="AO7112">
        <v>32.502000000000002</v>
      </c>
      <c r="AP7112">
        <v>15.462</v>
      </c>
      <c r="AQ7112">
        <v>19.995999999999999</v>
      </c>
      <c r="AR7112">
        <v>20.58</v>
      </c>
      <c r="AS7112">
        <v>20.544</v>
      </c>
      <c r="AT7112">
        <v>17.106000000000002</v>
      </c>
      <c r="AU7112">
        <v>16.166</v>
      </c>
      <c r="AV7112">
        <v>15.973000000000001</v>
      </c>
      <c r="AW7112">
        <v>17.376000000000001</v>
      </c>
      <c r="AX7112">
        <v>18.273</v>
      </c>
      <c r="AY7112">
        <v>19.541</v>
      </c>
      <c r="AZ7112">
        <v>20.690999999999999</v>
      </c>
      <c r="BA7112">
        <v>22.103000000000002</v>
      </c>
      <c r="BB7112">
        <v>23.202000000000002</v>
      </c>
      <c r="BC7112">
        <v>2017</v>
      </c>
    </row>
    <row r="7113" spans="1:55" x14ac:dyDescent="0.25">
      <c r="A7113">
        <v>733</v>
      </c>
      <c r="B7113" t="s">
        <v>1680</v>
      </c>
      <c r="C7113" t="s">
        <v>233</v>
      </c>
      <c r="D7113" t="s">
        <v>1681</v>
      </c>
      <c r="E7113" t="s">
        <v>227</v>
      </c>
      <c r="F7113" t="s">
        <v>234</v>
      </c>
      <c r="G7113" t="s">
        <v>235</v>
      </c>
      <c r="I7113" t="s">
        <v>236</v>
      </c>
      <c r="J7113" t="s">
        <v>232</v>
      </c>
      <c r="K7113" t="s">
        <v>232</v>
      </c>
      <c r="L7113" t="s">
        <v>232</v>
      </c>
      <c r="M7113" t="s">
        <v>232</v>
      </c>
      <c r="N7113" t="s">
        <v>232</v>
      </c>
      <c r="O7113" t="s">
        <v>232</v>
      </c>
      <c r="P7113" t="s">
        <v>232</v>
      </c>
      <c r="Q7113" t="s">
        <v>232</v>
      </c>
      <c r="R7113" t="s">
        <v>232</v>
      </c>
      <c r="S7113" t="s">
        <v>232</v>
      </c>
      <c r="T7113" t="s">
        <v>232</v>
      </c>
      <c r="U7113" t="s">
        <v>232</v>
      </c>
      <c r="V7113" t="s">
        <v>232</v>
      </c>
      <c r="W7113" t="s">
        <v>232</v>
      </c>
      <c r="X7113" t="s">
        <v>232</v>
      </c>
      <c r="Y7113" t="s">
        <v>232</v>
      </c>
      <c r="Z7113" t="s">
        <v>232</v>
      </c>
      <c r="AA7113" t="s">
        <v>232</v>
      </c>
      <c r="AB7113" t="s">
        <v>232</v>
      </c>
      <c r="AC7113" t="s">
        <v>232</v>
      </c>
      <c r="AD7113" t="s">
        <v>232</v>
      </c>
      <c r="AE7113" t="s">
        <v>232</v>
      </c>
      <c r="AF7113" t="s">
        <v>232</v>
      </c>
      <c r="AG7113" t="s">
        <v>232</v>
      </c>
      <c r="AH7113" t="s">
        <v>232</v>
      </c>
      <c r="AI7113" t="s">
        <v>232</v>
      </c>
      <c r="AJ7113" t="s">
        <v>232</v>
      </c>
      <c r="AK7113" t="s">
        <v>232</v>
      </c>
      <c r="AL7113" t="s">
        <v>232</v>
      </c>
      <c r="AM7113" t="s">
        <v>232</v>
      </c>
      <c r="AN7113" t="s">
        <v>232</v>
      </c>
      <c r="AO7113" t="s">
        <v>232</v>
      </c>
      <c r="AP7113">
        <v>-52.429000000000002</v>
      </c>
      <c r="AQ7113">
        <v>29.329000000000001</v>
      </c>
      <c r="AR7113">
        <v>2.9180000000000001</v>
      </c>
      <c r="AS7113">
        <v>-0.17299999999999999</v>
      </c>
      <c r="AT7113">
        <v>-16.736999999999998</v>
      </c>
      <c r="AU7113">
        <v>-5.4950000000000001</v>
      </c>
      <c r="AV7113">
        <v>-1.1919999999999999</v>
      </c>
      <c r="AW7113">
        <v>8.782</v>
      </c>
      <c r="AX7113">
        <v>5.1619999999999999</v>
      </c>
      <c r="AY7113">
        <v>6.9379999999999997</v>
      </c>
      <c r="AZ7113">
        <v>5.8869999999999996</v>
      </c>
      <c r="BA7113">
        <v>6.8250000000000002</v>
      </c>
      <c r="BB7113">
        <v>4.9710000000000001</v>
      </c>
      <c r="BC7113">
        <v>2017</v>
      </c>
    </row>
    <row r="7114" spans="1:55" x14ac:dyDescent="0.25">
      <c r="A7114">
        <v>733</v>
      </c>
      <c r="B7114" t="s">
        <v>1680</v>
      </c>
      <c r="C7114" t="s">
        <v>237</v>
      </c>
      <c r="D7114" t="s">
        <v>1681</v>
      </c>
      <c r="E7114" t="s">
        <v>238</v>
      </c>
      <c r="F7114" t="s">
        <v>239</v>
      </c>
      <c r="G7114" t="s">
        <v>229</v>
      </c>
      <c r="H7114" t="s">
        <v>230</v>
      </c>
      <c r="I7114" t="s">
        <v>1682</v>
      </c>
      <c r="J7114" t="s">
        <v>232</v>
      </c>
      <c r="K7114" t="s">
        <v>232</v>
      </c>
      <c r="L7114" t="s">
        <v>232</v>
      </c>
      <c r="M7114" t="s">
        <v>232</v>
      </c>
      <c r="N7114" t="s">
        <v>232</v>
      </c>
      <c r="O7114" t="s">
        <v>232</v>
      </c>
      <c r="P7114" t="s">
        <v>232</v>
      </c>
      <c r="Q7114" t="s">
        <v>232</v>
      </c>
      <c r="R7114" t="s">
        <v>232</v>
      </c>
      <c r="S7114" t="s">
        <v>232</v>
      </c>
      <c r="T7114" t="s">
        <v>232</v>
      </c>
      <c r="U7114" t="s">
        <v>232</v>
      </c>
      <c r="V7114" t="s">
        <v>232</v>
      </c>
      <c r="W7114" t="s">
        <v>232</v>
      </c>
      <c r="X7114" t="s">
        <v>232</v>
      </c>
      <c r="Y7114" t="s">
        <v>232</v>
      </c>
      <c r="Z7114" t="s">
        <v>232</v>
      </c>
      <c r="AA7114" t="s">
        <v>232</v>
      </c>
      <c r="AB7114" t="s">
        <v>232</v>
      </c>
      <c r="AC7114" t="s">
        <v>232</v>
      </c>
      <c r="AD7114" t="s">
        <v>232</v>
      </c>
      <c r="AE7114" t="s">
        <v>232</v>
      </c>
      <c r="AF7114" t="s">
        <v>232</v>
      </c>
      <c r="AG7114" t="s">
        <v>232</v>
      </c>
      <c r="AH7114" t="s">
        <v>232</v>
      </c>
      <c r="AI7114" t="s">
        <v>232</v>
      </c>
      <c r="AJ7114" t="s">
        <v>232</v>
      </c>
      <c r="AK7114" t="s">
        <v>232</v>
      </c>
      <c r="AL7114" t="s">
        <v>232</v>
      </c>
      <c r="AM7114" t="s">
        <v>232</v>
      </c>
      <c r="AN7114" t="s">
        <v>232</v>
      </c>
      <c r="AO7114">
        <v>51.63</v>
      </c>
      <c r="AP7114">
        <v>33.237000000000002</v>
      </c>
      <c r="AQ7114">
        <v>44.093000000000004</v>
      </c>
      <c r="AR7114">
        <v>44.56</v>
      </c>
      <c r="AS7114">
        <v>44.62</v>
      </c>
      <c r="AT7114">
        <v>138.709</v>
      </c>
      <c r="AU7114">
        <v>335.13299999999998</v>
      </c>
      <c r="AV7114">
        <v>556.80399999999997</v>
      </c>
      <c r="AW7114">
        <v>694.73900000000003</v>
      </c>
      <c r="AX7114">
        <v>823.34199999999998</v>
      </c>
      <c r="AY7114">
        <v>951.30600000000004</v>
      </c>
      <c r="AZ7114" s="52">
        <v>1081.3399999999999</v>
      </c>
      <c r="BA7114" s="52">
        <v>1227.1199999999999</v>
      </c>
      <c r="BB7114" s="52">
        <v>1367.42</v>
      </c>
      <c r="BC7114">
        <v>2017</v>
      </c>
    </row>
    <row r="7115" spans="1:55" x14ac:dyDescent="0.25">
      <c r="A7115">
        <v>733</v>
      </c>
      <c r="B7115" t="s">
        <v>1680</v>
      </c>
      <c r="C7115" t="s">
        <v>240</v>
      </c>
      <c r="D7115" t="s">
        <v>1681</v>
      </c>
      <c r="E7115" t="s">
        <v>238</v>
      </c>
      <c r="F7115" t="s">
        <v>241</v>
      </c>
      <c r="G7115" t="s">
        <v>242</v>
      </c>
      <c r="H7115" t="s">
        <v>230</v>
      </c>
      <c r="I7115" t="s">
        <v>243</v>
      </c>
      <c r="J7115" t="s">
        <v>232</v>
      </c>
      <c r="K7115" t="s">
        <v>232</v>
      </c>
      <c r="L7115" t="s">
        <v>232</v>
      </c>
      <c r="M7115" t="s">
        <v>232</v>
      </c>
      <c r="N7115" t="s">
        <v>232</v>
      </c>
      <c r="O7115" t="s">
        <v>232</v>
      </c>
      <c r="P7115" t="s">
        <v>232</v>
      </c>
      <c r="Q7115" t="s">
        <v>232</v>
      </c>
      <c r="R7115" t="s">
        <v>232</v>
      </c>
      <c r="S7115" t="s">
        <v>232</v>
      </c>
      <c r="T7115" t="s">
        <v>232</v>
      </c>
      <c r="U7115" t="s">
        <v>232</v>
      </c>
      <c r="V7115" t="s">
        <v>232</v>
      </c>
      <c r="W7115" t="s">
        <v>232</v>
      </c>
      <c r="X7115" t="s">
        <v>232</v>
      </c>
      <c r="Y7115" t="s">
        <v>232</v>
      </c>
      <c r="Z7115" t="s">
        <v>232</v>
      </c>
      <c r="AA7115" t="s">
        <v>232</v>
      </c>
      <c r="AB7115" t="s">
        <v>232</v>
      </c>
      <c r="AC7115" t="s">
        <v>232</v>
      </c>
      <c r="AD7115" t="s">
        <v>232</v>
      </c>
      <c r="AE7115" t="s">
        <v>232</v>
      </c>
      <c r="AF7115" t="s">
        <v>232</v>
      </c>
      <c r="AG7115" t="s">
        <v>232</v>
      </c>
      <c r="AH7115" t="s">
        <v>232</v>
      </c>
      <c r="AI7115" t="s">
        <v>232</v>
      </c>
      <c r="AJ7115" t="s">
        <v>232</v>
      </c>
      <c r="AK7115" t="s">
        <v>232</v>
      </c>
      <c r="AL7115" t="s">
        <v>232</v>
      </c>
      <c r="AM7115" t="s">
        <v>232</v>
      </c>
      <c r="AN7115" t="s">
        <v>232</v>
      </c>
      <c r="AO7115">
        <v>17.186</v>
      </c>
      <c r="AP7115">
        <v>11.266999999999999</v>
      </c>
      <c r="AQ7115">
        <v>14.946999999999999</v>
      </c>
      <c r="AR7115">
        <v>15.105</v>
      </c>
      <c r="AS7115">
        <v>12.49</v>
      </c>
      <c r="AT7115">
        <v>2.9540000000000002</v>
      </c>
      <c r="AU7115">
        <v>2.9489999999999998</v>
      </c>
      <c r="AV7115">
        <v>3.9289999999999998</v>
      </c>
      <c r="AW7115">
        <v>3.1509999999999998</v>
      </c>
      <c r="AX7115">
        <v>2.7959999999999998</v>
      </c>
      <c r="AY7115">
        <v>2.9460000000000002</v>
      </c>
      <c r="AZ7115">
        <v>4.056</v>
      </c>
      <c r="BA7115">
        <v>4.048</v>
      </c>
      <c r="BB7115">
        <v>4.1609999999999996</v>
      </c>
      <c r="BC7115">
        <v>2017</v>
      </c>
    </row>
    <row r="7116" spans="1:55" x14ac:dyDescent="0.25">
      <c r="A7116">
        <v>733</v>
      </c>
      <c r="B7116" t="s">
        <v>1680</v>
      </c>
      <c r="C7116" t="s">
        <v>244</v>
      </c>
      <c r="D7116" t="s">
        <v>1681</v>
      </c>
      <c r="E7116" t="s">
        <v>238</v>
      </c>
      <c r="F7116" t="s">
        <v>245</v>
      </c>
      <c r="G7116" t="s">
        <v>246</v>
      </c>
      <c r="H7116" t="s">
        <v>230</v>
      </c>
      <c r="I7116" t="s">
        <v>243</v>
      </c>
      <c r="J7116" t="s">
        <v>232</v>
      </c>
      <c r="K7116" t="s">
        <v>232</v>
      </c>
      <c r="L7116" t="s">
        <v>232</v>
      </c>
      <c r="M7116" t="s">
        <v>232</v>
      </c>
      <c r="N7116" t="s">
        <v>232</v>
      </c>
      <c r="O7116" t="s">
        <v>232</v>
      </c>
      <c r="P7116" t="s">
        <v>232</v>
      </c>
      <c r="Q7116" t="s">
        <v>232</v>
      </c>
      <c r="R7116" t="s">
        <v>232</v>
      </c>
      <c r="S7116" t="s">
        <v>232</v>
      </c>
      <c r="T7116" t="s">
        <v>232</v>
      </c>
      <c r="U7116" t="s">
        <v>232</v>
      </c>
      <c r="V7116" t="s">
        <v>232</v>
      </c>
      <c r="W7116" t="s">
        <v>232</v>
      </c>
      <c r="X7116" t="s">
        <v>232</v>
      </c>
      <c r="Y7116" t="s">
        <v>232</v>
      </c>
      <c r="Z7116" t="s">
        <v>232</v>
      </c>
      <c r="AA7116" t="s">
        <v>232</v>
      </c>
      <c r="AB7116" t="s">
        <v>232</v>
      </c>
      <c r="AC7116" t="s">
        <v>232</v>
      </c>
      <c r="AD7116" t="s">
        <v>232</v>
      </c>
      <c r="AE7116" t="s">
        <v>232</v>
      </c>
      <c r="AF7116" t="s">
        <v>232</v>
      </c>
      <c r="AG7116" t="s">
        <v>232</v>
      </c>
      <c r="AH7116" t="s">
        <v>232</v>
      </c>
      <c r="AI7116" t="s">
        <v>232</v>
      </c>
      <c r="AJ7116" t="s">
        <v>232</v>
      </c>
      <c r="AK7116" t="s">
        <v>232</v>
      </c>
      <c r="AL7116" t="s">
        <v>232</v>
      </c>
      <c r="AM7116" t="s">
        <v>232</v>
      </c>
      <c r="AN7116" t="s">
        <v>232</v>
      </c>
      <c r="AO7116">
        <v>35.253999999999998</v>
      </c>
      <c r="AP7116">
        <v>17.091999999999999</v>
      </c>
      <c r="AQ7116">
        <v>22.492999999999999</v>
      </c>
      <c r="AR7116">
        <v>23.588000000000001</v>
      </c>
      <c r="AS7116">
        <v>23.798999999999999</v>
      </c>
      <c r="AT7116">
        <v>20.032</v>
      </c>
      <c r="AU7116">
        <v>19.291</v>
      </c>
      <c r="AV7116">
        <v>19.491</v>
      </c>
      <c r="AW7116">
        <v>21.58</v>
      </c>
      <c r="AX7116">
        <v>23.167999999999999</v>
      </c>
      <c r="AY7116">
        <v>25.29</v>
      </c>
      <c r="AZ7116">
        <v>27.332999999999998</v>
      </c>
      <c r="BA7116">
        <v>29.803000000000001</v>
      </c>
      <c r="BB7116">
        <v>31.94</v>
      </c>
      <c r="BC7116">
        <v>2017</v>
      </c>
    </row>
    <row r="7117" spans="1:55" x14ac:dyDescent="0.25">
      <c r="A7117">
        <v>733</v>
      </c>
      <c r="B7117" t="s">
        <v>1680</v>
      </c>
      <c r="C7117" t="s">
        <v>247</v>
      </c>
      <c r="D7117" t="s">
        <v>1681</v>
      </c>
      <c r="E7117" t="s">
        <v>248</v>
      </c>
      <c r="F7117" t="s">
        <v>249</v>
      </c>
      <c r="G7117" t="s">
        <v>250</v>
      </c>
      <c r="I7117" t="s">
        <v>251</v>
      </c>
      <c r="J7117" t="s">
        <v>232</v>
      </c>
      <c r="K7117" t="s">
        <v>232</v>
      </c>
      <c r="L7117" t="s">
        <v>232</v>
      </c>
      <c r="M7117" t="s">
        <v>232</v>
      </c>
      <c r="N7117" t="s">
        <v>232</v>
      </c>
      <c r="O7117" t="s">
        <v>232</v>
      </c>
      <c r="P7117" t="s">
        <v>232</v>
      </c>
      <c r="Q7117" t="s">
        <v>232</v>
      </c>
      <c r="R7117" t="s">
        <v>232</v>
      </c>
      <c r="S7117" t="s">
        <v>232</v>
      </c>
      <c r="T7117" t="s">
        <v>232</v>
      </c>
      <c r="U7117" t="s">
        <v>232</v>
      </c>
      <c r="V7117" t="s">
        <v>232</v>
      </c>
      <c r="W7117" t="s">
        <v>232</v>
      </c>
      <c r="X7117" t="s">
        <v>232</v>
      </c>
      <c r="Y7117" t="s">
        <v>232</v>
      </c>
      <c r="Z7117" t="s">
        <v>232</v>
      </c>
      <c r="AA7117" t="s">
        <v>232</v>
      </c>
      <c r="AB7117" t="s">
        <v>232</v>
      </c>
      <c r="AC7117" t="s">
        <v>232</v>
      </c>
      <c r="AD7117" t="s">
        <v>232</v>
      </c>
      <c r="AE7117" t="s">
        <v>232</v>
      </c>
      <c r="AF7117" t="s">
        <v>232</v>
      </c>
      <c r="AG7117" t="s">
        <v>232</v>
      </c>
      <c r="AH7117" t="s">
        <v>232</v>
      </c>
      <c r="AI7117" t="s">
        <v>232</v>
      </c>
      <c r="AJ7117" t="s">
        <v>232</v>
      </c>
      <c r="AK7117" t="s">
        <v>232</v>
      </c>
      <c r="AL7117" t="s">
        <v>232</v>
      </c>
      <c r="AM7117" t="s">
        <v>232</v>
      </c>
      <c r="AN7117" t="s">
        <v>232</v>
      </c>
      <c r="AO7117">
        <v>158.84899999999999</v>
      </c>
      <c r="AP7117">
        <v>214.965</v>
      </c>
      <c r="AQ7117">
        <v>220.506</v>
      </c>
      <c r="AR7117">
        <v>216.52</v>
      </c>
      <c r="AS7117">
        <v>217.18899999999999</v>
      </c>
      <c r="AT7117">
        <v>810.88800000000003</v>
      </c>
      <c r="AU7117" s="52">
        <v>2073.09</v>
      </c>
      <c r="AV7117" s="52">
        <v>3485.86</v>
      </c>
      <c r="AW7117" s="52">
        <v>3998.26</v>
      </c>
      <c r="AX7117" s="52">
        <v>4505.78</v>
      </c>
      <c r="AY7117" s="52">
        <v>4868.3</v>
      </c>
      <c r="AZ7117" s="52">
        <v>5226.09</v>
      </c>
      <c r="BA7117" s="52">
        <v>5551.73</v>
      </c>
      <c r="BB7117" s="52">
        <v>5893.56</v>
      </c>
      <c r="BC7117">
        <v>2017</v>
      </c>
    </row>
    <row r="7118" spans="1:55" x14ac:dyDescent="0.25">
      <c r="A7118">
        <v>733</v>
      </c>
      <c r="B7118" t="s">
        <v>1680</v>
      </c>
      <c r="C7118" t="s">
        <v>252</v>
      </c>
      <c r="D7118" t="s">
        <v>1681</v>
      </c>
      <c r="E7118" t="s">
        <v>253</v>
      </c>
      <c r="F7118" t="s">
        <v>254</v>
      </c>
      <c r="G7118" t="s">
        <v>229</v>
      </c>
      <c r="H7118" t="s">
        <v>220</v>
      </c>
      <c r="I7118" t="s">
        <v>255</v>
      </c>
      <c r="J7118" t="s">
        <v>232</v>
      </c>
      <c r="K7118" t="s">
        <v>232</v>
      </c>
      <c r="L7118" t="s">
        <v>232</v>
      </c>
      <c r="M7118" t="s">
        <v>232</v>
      </c>
      <c r="N7118" t="s">
        <v>232</v>
      </c>
      <c r="O7118" t="s">
        <v>232</v>
      </c>
      <c r="P7118" t="s">
        <v>232</v>
      </c>
      <c r="Q7118" t="s">
        <v>232</v>
      </c>
      <c r="R7118" t="s">
        <v>232</v>
      </c>
      <c r="S7118" t="s">
        <v>232</v>
      </c>
      <c r="T7118" t="s">
        <v>232</v>
      </c>
      <c r="U7118" t="s">
        <v>232</v>
      </c>
      <c r="V7118" t="s">
        <v>232</v>
      </c>
      <c r="W7118" t="s">
        <v>232</v>
      </c>
      <c r="X7118" t="s">
        <v>232</v>
      </c>
      <c r="Y7118" t="s">
        <v>232</v>
      </c>
      <c r="Z7118" t="s">
        <v>232</v>
      </c>
      <c r="AA7118" t="s">
        <v>232</v>
      </c>
      <c r="AB7118" t="s">
        <v>232</v>
      </c>
      <c r="AC7118" t="s">
        <v>232</v>
      </c>
      <c r="AD7118" t="s">
        <v>232</v>
      </c>
      <c r="AE7118" t="s">
        <v>232</v>
      </c>
      <c r="AF7118" t="s">
        <v>232</v>
      </c>
      <c r="AG7118" t="s">
        <v>232</v>
      </c>
      <c r="AH7118" t="s">
        <v>232</v>
      </c>
      <c r="AI7118" t="s">
        <v>232</v>
      </c>
      <c r="AJ7118" t="s">
        <v>232</v>
      </c>
      <c r="AK7118" t="s">
        <v>232</v>
      </c>
      <c r="AL7118" t="s">
        <v>232</v>
      </c>
      <c r="AM7118" t="s">
        <v>232</v>
      </c>
      <c r="AN7118" t="s">
        <v>232</v>
      </c>
      <c r="AO7118" s="52">
        <v>3110.62</v>
      </c>
      <c r="AP7118" s="52">
        <v>1429.22</v>
      </c>
      <c r="AQ7118" s="52">
        <v>1788.99</v>
      </c>
      <c r="AR7118" s="52">
        <v>1784.76</v>
      </c>
      <c r="AS7118" s="52">
        <v>1729.02</v>
      </c>
      <c r="AT7118" s="52">
        <v>1398.6</v>
      </c>
      <c r="AU7118" s="52">
        <v>1284.5</v>
      </c>
      <c r="AV7118" s="52">
        <v>1231.02</v>
      </c>
      <c r="AW7118" s="52">
        <v>1298.8699999999999</v>
      </c>
      <c r="AX7118" s="52">
        <v>1324.85</v>
      </c>
      <c r="AY7118" s="52">
        <v>1374.17</v>
      </c>
      <c r="AZ7118" s="52">
        <v>1411.31</v>
      </c>
      <c r="BA7118" s="52">
        <v>1462.3</v>
      </c>
      <c r="BB7118" s="52">
        <v>1460.5</v>
      </c>
      <c r="BC7118">
        <v>2008</v>
      </c>
    </row>
    <row r="7119" spans="1:55" x14ac:dyDescent="0.25">
      <c r="A7119">
        <v>733</v>
      </c>
      <c r="B7119" t="s">
        <v>1680</v>
      </c>
      <c r="C7119" t="s">
        <v>256</v>
      </c>
      <c r="D7119" t="s">
        <v>1681</v>
      </c>
      <c r="E7119" t="s">
        <v>253</v>
      </c>
      <c r="F7119" t="s">
        <v>257</v>
      </c>
      <c r="G7119" t="s">
        <v>258</v>
      </c>
      <c r="H7119" t="s">
        <v>220</v>
      </c>
      <c r="I7119" t="s">
        <v>255</v>
      </c>
      <c r="J7119" t="s">
        <v>232</v>
      </c>
      <c r="K7119" t="s">
        <v>232</v>
      </c>
      <c r="L7119" t="s">
        <v>232</v>
      </c>
      <c r="M7119" t="s">
        <v>232</v>
      </c>
      <c r="N7119" t="s">
        <v>232</v>
      </c>
      <c r="O7119" t="s">
        <v>232</v>
      </c>
      <c r="P7119" t="s">
        <v>232</v>
      </c>
      <c r="Q7119" t="s">
        <v>232</v>
      </c>
      <c r="R7119" t="s">
        <v>232</v>
      </c>
      <c r="S7119" t="s">
        <v>232</v>
      </c>
      <c r="T7119" t="s">
        <v>232</v>
      </c>
      <c r="U7119" t="s">
        <v>232</v>
      </c>
      <c r="V7119" t="s">
        <v>232</v>
      </c>
      <c r="W7119" t="s">
        <v>232</v>
      </c>
      <c r="X7119" t="s">
        <v>232</v>
      </c>
      <c r="Y7119" t="s">
        <v>232</v>
      </c>
      <c r="Z7119" t="s">
        <v>232</v>
      </c>
      <c r="AA7119" t="s">
        <v>232</v>
      </c>
      <c r="AB7119" t="s">
        <v>232</v>
      </c>
      <c r="AC7119" t="s">
        <v>232</v>
      </c>
      <c r="AD7119" t="s">
        <v>232</v>
      </c>
      <c r="AE7119" t="s">
        <v>232</v>
      </c>
      <c r="AF7119" t="s">
        <v>232</v>
      </c>
      <c r="AG7119" t="s">
        <v>232</v>
      </c>
      <c r="AH7119" t="s">
        <v>232</v>
      </c>
      <c r="AI7119" t="s">
        <v>232</v>
      </c>
      <c r="AJ7119" t="s">
        <v>232</v>
      </c>
      <c r="AK7119" t="s">
        <v>232</v>
      </c>
      <c r="AL7119" t="s">
        <v>232</v>
      </c>
      <c r="AM7119" t="s">
        <v>232</v>
      </c>
      <c r="AN7119" t="s">
        <v>232</v>
      </c>
      <c r="AO7119" s="52">
        <v>3373.95</v>
      </c>
      <c r="AP7119" s="52">
        <v>1550.21</v>
      </c>
      <c r="AQ7119" s="52">
        <v>1940.44</v>
      </c>
      <c r="AR7119" s="52">
        <v>1935.85</v>
      </c>
      <c r="AS7119" s="52">
        <v>1875.39</v>
      </c>
      <c r="AT7119" s="52">
        <v>1517</v>
      </c>
      <c r="AU7119" s="52">
        <v>1393.24</v>
      </c>
      <c r="AV7119" s="52">
        <v>1335.24</v>
      </c>
      <c r="AW7119" s="52">
        <v>1408.83</v>
      </c>
      <c r="AX7119" s="52">
        <v>1437.01</v>
      </c>
      <c r="AY7119" s="52">
        <v>1490.5</v>
      </c>
      <c r="AZ7119" s="52">
        <v>1530.79</v>
      </c>
      <c r="BA7119" s="52">
        <v>1586.09</v>
      </c>
      <c r="BB7119" s="52">
        <v>1584.14</v>
      </c>
      <c r="BC7119">
        <v>2008</v>
      </c>
    </row>
    <row r="7120" spans="1:55" x14ac:dyDescent="0.25">
      <c r="A7120">
        <v>733</v>
      </c>
      <c r="B7120" t="s">
        <v>1680</v>
      </c>
      <c r="C7120" t="s">
        <v>259</v>
      </c>
      <c r="D7120" t="s">
        <v>1681</v>
      </c>
      <c r="E7120" t="s">
        <v>260</v>
      </c>
      <c r="F7120" t="s">
        <v>261</v>
      </c>
      <c r="G7120" t="s">
        <v>229</v>
      </c>
      <c r="H7120" t="s">
        <v>220</v>
      </c>
      <c r="I7120" t="s">
        <v>262</v>
      </c>
      <c r="J7120" t="s">
        <v>232</v>
      </c>
      <c r="K7120" t="s">
        <v>232</v>
      </c>
      <c r="L7120" t="s">
        <v>232</v>
      </c>
      <c r="M7120" t="s">
        <v>232</v>
      </c>
      <c r="N7120" t="s">
        <v>232</v>
      </c>
      <c r="O7120" t="s">
        <v>232</v>
      </c>
      <c r="P7120" t="s">
        <v>232</v>
      </c>
      <c r="Q7120" t="s">
        <v>232</v>
      </c>
      <c r="R7120" t="s">
        <v>232</v>
      </c>
      <c r="S7120" t="s">
        <v>232</v>
      </c>
      <c r="T7120" t="s">
        <v>232</v>
      </c>
      <c r="U7120" t="s">
        <v>232</v>
      </c>
      <c r="V7120" t="s">
        <v>232</v>
      </c>
      <c r="W7120" t="s">
        <v>232</v>
      </c>
      <c r="X7120" t="s">
        <v>232</v>
      </c>
      <c r="Y7120" t="s">
        <v>232</v>
      </c>
      <c r="Z7120" t="s">
        <v>232</v>
      </c>
      <c r="AA7120" t="s">
        <v>232</v>
      </c>
      <c r="AB7120" t="s">
        <v>232</v>
      </c>
      <c r="AC7120" t="s">
        <v>232</v>
      </c>
      <c r="AD7120" t="s">
        <v>232</v>
      </c>
      <c r="AE7120" t="s">
        <v>232</v>
      </c>
      <c r="AF7120" t="s">
        <v>232</v>
      </c>
      <c r="AG7120" t="s">
        <v>232</v>
      </c>
      <c r="AH7120" t="s">
        <v>232</v>
      </c>
      <c r="AI7120" t="s">
        <v>232</v>
      </c>
      <c r="AJ7120" t="s">
        <v>232</v>
      </c>
      <c r="AK7120" t="s">
        <v>232</v>
      </c>
      <c r="AL7120" t="s">
        <v>232</v>
      </c>
      <c r="AM7120" t="s">
        <v>232</v>
      </c>
      <c r="AN7120" t="s">
        <v>232</v>
      </c>
      <c r="AO7120" s="52">
        <v>4941.1899999999996</v>
      </c>
      <c r="AP7120" s="52">
        <v>3072.32</v>
      </c>
      <c r="AQ7120" s="52">
        <v>3944.83</v>
      </c>
      <c r="AR7120" s="52">
        <v>3864.36</v>
      </c>
      <c r="AS7120" s="52">
        <v>3755.24</v>
      </c>
      <c r="AT7120" s="52">
        <v>11341.05</v>
      </c>
      <c r="AU7120" s="52">
        <v>26628.7</v>
      </c>
      <c r="AV7120" s="52">
        <v>42911.73</v>
      </c>
      <c r="AW7120" s="52">
        <v>51932.2</v>
      </c>
      <c r="AX7120" s="52">
        <v>59694.8</v>
      </c>
      <c r="AY7120" s="52">
        <v>66898.710000000006</v>
      </c>
      <c r="AZ7120" s="52">
        <v>73756.429999999993</v>
      </c>
      <c r="BA7120" s="52">
        <v>81183.09</v>
      </c>
      <c r="BB7120" s="52">
        <v>86075.65</v>
      </c>
      <c r="BC7120">
        <v>2008</v>
      </c>
    </row>
    <row r="7121" spans="1:55" x14ac:dyDescent="0.25">
      <c r="A7121">
        <v>733</v>
      </c>
      <c r="B7121" t="s">
        <v>1680</v>
      </c>
      <c r="C7121" t="s">
        <v>263</v>
      </c>
      <c r="D7121" t="s">
        <v>1681</v>
      </c>
      <c r="E7121" t="s">
        <v>260</v>
      </c>
      <c r="F7121" t="s">
        <v>264</v>
      </c>
      <c r="G7121" t="s">
        <v>242</v>
      </c>
      <c r="H7121" t="s">
        <v>220</v>
      </c>
      <c r="I7121" t="s">
        <v>262</v>
      </c>
      <c r="J7121" t="s">
        <v>232</v>
      </c>
      <c r="K7121" t="s">
        <v>232</v>
      </c>
      <c r="L7121" t="s">
        <v>232</v>
      </c>
      <c r="M7121" t="s">
        <v>232</v>
      </c>
      <c r="N7121" t="s">
        <v>232</v>
      </c>
      <c r="O7121" t="s">
        <v>232</v>
      </c>
      <c r="P7121" t="s">
        <v>232</v>
      </c>
      <c r="Q7121" t="s">
        <v>232</v>
      </c>
      <c r="R7121" t="s">
        <v>232</v>
      </c>
      <c r="S7121" t="s">
        <v>232</v>
      </c>
      <c r="T7121" t="s">
        <v>232</v>
      </c>
      <c r="U7121" t="s">
        <v>232</v>
      </c>
      <c r="V7121" t="s">
        <v>232</v>
      </c>
      <c r="W7121" t="s">
        <v>232</v>
      </c>
      <c r="X7121" t="s">
        <v>232</v>
      </c>
      <c r="Y7121" t="s">
        <v>232</v>
      </c>
      <c r="Z7121" t="s">
        <v>232</v>
      </c>
      <c r="AA7121" t="s">
        <v>232</v>
      </c>
      <c r="AB7121" t="s">
        <v>232</v>
      </c>
      <c r="AC7121" t="s">
        <v>232</v>
      </c>
      <c r="AD7121" t="s">
        <v>232</v>
      </c>
      <c r="AE7121" t="s">
        <v>232</v>
      </c>
      <c r="AF7121" t="s">
        <v>232</v>
      </c>
      <c r="AG7121" t="s">
        <v>232</v>
      </c>
      <c r="AH7121" t="s">
        <v>232</v>
      </c>
      <c r="AI7121" t="s">
        <v>232</v>
      </c>
      <c r="AJ7121" t="s">
        <v>232</v>
      </c>
      <c r="AK7121" t="s">
        <v>232</v>
      </c>
      <c r="AL7121" t="s">
        <v>232</v>
      </c>
      <c r="AM7121" t="s">
        <v>232</v>
      </c>
      <c r="AN7121" t="s">
        <v>232</v>
      </c>
      <c r="AO7121" s="52">
        <v>1644.74</v>
      </c>
      <c r="AP7121" s="52">
        <v>1041.46</v>
      </c>
      <c r="AQ7121" s="52">
        <v>1337.23</v>
      </c>
      <c r="AR7121" s="52">
        <v>1309.95</v>
      </c>
      <c r="AS7121" s="52">
        <v>1051.19</v>
      </c>
      <c r="AT7121">
        <v>241.52699999999999</v>
      </c>
      <c r="AU7121">
        <v>234.33600000000001</v>
      </c>
      <c r="AV7121">
        <v>302.78399999999999</v>
      </c>
      <c r="AW7121">
        <v>235.52</v>
      </c>
      <c r="AX7121">
        <v>202.70500000000001</v>
      </c>
      <c r="AY7121">
        <v>207.19</v>
      </c>
      <c r="AZ7121">
        <v>276.63400000000001</v>
      </c>
      <c r="BA7121">
        <v>267.82400000000001</v>
      </c>
      <c r="BB7121">
        <v>261.94099999999997</v>
      </c>
      <c r="BC7121">
        <v>2008</v>
      </c>
    </row>
    <row r="7122" spans="1:55" x14ac:dyDescent="0.25">
      <c r="A7122">
        <v>733</v>
      </c>
      <c r="B7122" t="s">
        <v>1680</v>
      </c>
      <c r="C7122" t="s">
        <v>265</v>
      </c>
      <c r="D7122" t="s">
        <v>1681</v>
      </c>
      <c r="E7122" t="s">
        <v>260</v>
      </c>
      <c r="F7122" t="s">
        <v>266</v>
      </c>
      <c r="G7122" t="s">
        <v>246</v>
      </c>
      <c r="H7122" t="s">
        <v>220</v>
      </c>
      <c r="I7122" t="s">
        <v>262</v>
      </c>
      <c r="J7122" t="s">
        <v>232</v>
      </c>
      <c r="K7122" t="s">
        <v>232</v>
      </c>
      <c r="L7122" t="s">
        <v>232</v>
      </c>
      <c r="M7122" t="s">
        <v>232</v>
      </c>
      <c r="N7122" t="s">
        <v>232</v>
      </c>
      <c r="O7122" t="s">
        <v>232</v>
      </c>
      <c r="P7122" t="s">
        <v>232</v>
      </c>
      <c r="Q7122" t="s">
        <v>232</v>
      </c>
      <c r="R7122" t="s">
        <v>232</v>
      </c>
      <c r="S7122" t="s">
        <v>232</v>
      </c>
      <c r="T7122" t="s">
        <v>232</v>
      </c>
      <c r="U7122" t="s">
        <v>232</v>
      </c>
      <c r="V7122" t="s">
        <v>232</v>
      </c>
      <c r="W7122" t="s">
        <v>232</v>
      </c>
      <c r="X7122" t="s">
        <v>232</v>
      </c>
      <c r="Y7122" t="s">
        <v>232</v>
      </c>
      <c r="Z7122" t="s">
        <v>232</v>
      </c>
      <c r="AA7122" t="s">
        <v>232</v>
      </c>
      <c r="AB7122" t="s">
        <v>232</v>
      </c>
      <c r="AC7122" t="s">
        <v>232</v>
      </c>
      <c r="AD7122" t="s">
        <v>232</v>
      </c>
      <c r="AE7122" t="s">
        <v>232</v>
      </c>
      <c r="AF7122" t="s">
        <v>232</v>
      </c>
      <c r="AG7122" t="s">
        <v>232</v>
      </c>
      <c r="AH7122" t="s">
        <v>232</v>
      </c>
      <c r="AI7122" t="s">
        <v>232</v>
      </c>
      <c r="AJ7122" t="s">
        <v>232</v>
      </c>
      <c r="AK7122" t="s">
        <v>232</v>
      </c>
      <c r="AL7122" t="s">
        <v>232</v>
      </c>
      <c r="AM7122" t="s">
        <v>232</v>
      </c>
      <c r="AN7122" t="s">
        <v>232</v>
      </c>
      <c r="AO7122" s="52">
        <v>3373.95</v>
      </c>
      <c r="AP7122" s="52">
        <v>1579.94</v>
      </c>
      <c r="AQ7122" s="52">
        <v>2012.36</v>
      </c>
      <c r="AR7122" s="52">
        <v>2045.58</v>
      </c>
      <c r="AS7122" s="52">
        <v>2002.89</v>
      </c>
      <c r="AT7122" s="52">
        <v>1637.84</v>
      </c>
      <c r="AU7122" s="52">
        <v>1532.82</v>
      </c>
      <c r="AV7122" s="52">
        <v>1502.13</v>
      </c>
      <c r="AW7122" s="52">
        <v>1613.1</v>
      </c>
      <c r="AX7122" s="52">
        <v>1679.72</v>
      </c>
      <c r="AY7122" s="52">
        <v>1778.47</v>
      </c>
      <c r="AZ7122" s="52">
        <v>1864.33</v>
      </c>
      <c r="BA7122" s="52">
        <v>1971.72</v>
      </c>
      <c r="BB7122" s="52">
        <v>2010.51</v>
      </c>
      <c r="BC7122">
        <v>2008</v>
      </c>
    </row>
    <row r="7123" spans="1:55" x14ac:dyDescent="0.25">
      <c r="A7123">
        <v>733</v>
      </c>
      <c r="B7123" t="s">
        <v>1680</v>
      </c>
      <c r="C7123" t="s">
        <v>267</v>
      </c>
      <c r="D7123" t="s">
        <v>1681</v>
      </c>
      <c r="E7123" t="s">
        <v>268</v>
      </c>
      <c r="F7123" t="s">
        <v>269</v>
      </c>
      <c r="G7123" t="s">
        <v>270</v>
      </c>
    </row>
    <row r="7124" spans="1:55" x14ac:dyDescent="0.25">
      <c r="A7124">
        <v>733</v>
      </c>
      <c r="B7124" t="s">
        <v>1680</v>
      </c>
      <c r="C7124" t="s">
        <v>271</v>
      </c>
      <c r="D7124" t="s">
        <v>1681</v>
      </c>
      <c r="E7124" t="s">
        <v>272</v>
      </c>
      <c r="F7124" t="s">
        <v>273</v>
      </c>
      <c r="G7124" t="s">
        <v>274</v>
      </c>
      <c r="I7124" t="s">
        <v>243</v>
      </c>
      <c r="J7124" t="s">
        <v>232</v>
      </c>
      <c r="K7124" t="s">
        <v>232</v>
      </c>
      <c r="L7124" t="s">
        <v>232</v>
      </c>
      <c r="M7124" t="s">
        <v>232</v>
      </c>
      <c r="N7124" t="s">
        <v>232</v>
      </c>
      <c r="O7124" t="s">
        <v>232</v>
      </c>
      <c r="P7124" t="s">
        <v>232</v>
      </c>
      <c r="Q7124" t="s">
        <v>232</v>
      </c>
      <c r="R7124" t="s">
        <v>232</v>
      </c>
      <c r="S7124" t="s">
        <v>232</v>
      </c>
      <c r="T7124" t="s">
        <v>232</v>
      </c>
      <c r="U7124" t="s">
        <v>232</v>
      </c>
      <c r="V7124" t="s">
        <v>232</v>
      </c>
      <c r="W7124" t="s">
        <v>232</v>
      </c>
      <c r="X7124" t="s">
        <v>232</v>
      </c>
      <c r="Y7124" t="s">
        <v>232</v>
      </c>
      <c r="Z7124" t="s">
        <v>232</v>
      </c>
      <c r="AA7124" t="s">
        <v>232</v>
      </c>
      <c r="AB7124" t="s">
        <v>232</v>
      </c>
      <c r="AC7124" t="s">
        <v>232</v>
      </c>
      <c r="AD7124" t="s">
        <v>232</v>
      </c>
      <c r="AE7124" t="s">
        <v>232</v>
      </c>
      <c r="AF7124" t="s">
        <v>232</v>
      </c>
      <c r="AG7124" t="s">
        <v>232</v>
      </c>
      <c r="AH7124" t="s">
        <v>232</v>
      </c>
      <c r="AI7124" t="s">
        <v>232</v>
      </c>
      <c r="AJ7124" t="s">
        <v>232</v>
      </c>
      <c r="AK7124" t="s">
        <v>232</v>
      </c>
      <c r="AL7124" t="s">
        <v>232</v>
      </c>
      <c r="AM7124" t="s">
        <v>232</v>
      </c>
      <c r="AN7124" t="s">
        <v>232</v>
      </c>
      <c r="AO7124">
        <v>3.6999999999999998E-2</v>
      </c>
      <c r="AP7124">
        <v>1.7000000000000001E-2</v>
      </c>
      <c r="AQ7124">
        <v>2.1000000000000001E-2</v>
      </c>
      <c r="AR7124">
        <v>2.1000000000000001E-2</v>
      </c>
      <c r="AS7124">
        <v>2.1000000000000001E-2</v>
      </c>
      <c r="AT7124">
        <v>1.7000000000000001E-2</v>
      </c>
      <c r="AU7124">
        <v>1.4999999999999999E-2</v>
      </c>
      <c r="AV7124">
        <v>1.4E-2</v>
      </c>
      <c r="AW7124">
        <v>1.4999999999999999E-2</v>
      </c>
      <c r="AX7124">
        <v>1.4999999999999999E-2</v>
      </c>
      <c r="AY7124">
        <v>1.6E-2</v>
      </c>
      <c r="AZ7124">
        <v>1.6E-2</v>
      </c>
      <c r="BA7124">
        <v>1.7000000000000001E-2</v>
      </c>
      <c r="BB7124">
        <v>1.7000000000000001E-2</v>
      </c>
      <c r="BC7124">
        <v>2017</v>
      </c>
    </row>
    <row r="7125" spans="1:55" x14ac:dyDescent="0.25">
      <c r="A7125">
        <v>733</v>
      </c>
      <c r="B7125" t="s">
        <v>1680</v>
      </c>
      <c r="C7125" t="s">
        <v>275</v>
      </c>
      <c r="D7125" t="s">
        <v>1681</v>
      </c>
      <c r="E7125" t="s">
        <v>276</v>
      </c>
      <c r="F7125" t="s">
        <v>277</v>
      </c>
      <c r="G7125" t="s">
        <v>278</v>
      </c>
      <c r="I7125" t="s">
        <v>243</v>
      </c>
      <c r="J7125" t="s">
        <v>232</v>
      </c>
      <c r="K7125" t="s">
        <v>232</v>
      </c>
      <c r="L7125" t="s">
        <v>232</v>
      </c>
      <c r="M7125" t="s">
        <v>232</v>
      </c>
      <c r="N7125" t="s">
        <v>232</v>
      </c>
      <c r="O7125" t="s">
        <v>232</v>
      </c>
      <c r="P7125" t="s">
        <v>232</v>
      </c>
      <c r="Q7125" t="s">
        <v>232</v>
      </c>
      <c r="R7125" t="s">
        <v>232</v>
      </c>
      <c r="S7125" t="s">
        <v>232</v>
      </c>
      <c r="T7125" t="s">
        <v>232</v>
      </c>
      <c r="U7125" t="s">
        <v>232</v>
      </c>
      <c r="V7125" t="s">
        <v>232</v>
      </c>
      <c r="W7125" t="s">
        <v>232</v>
      </c>
      <c r="X7125" t="s">
        <v>232</v>
      </c>
      <c r="Y7125" t="s">
        <v>232</v>
      </c>
      <c r="Z7125" t="s">
        <v>232</v>
      </c>
      <c r="AA7125" t="s">
        <v>232</v>
      </c>
      <c r="AB7125" t="s">
        <v>232</v>
      </c>
      <c r="AC7125" t="s">
        <v>232</v>
      </c>
      <c r="AD7125" t="s">
        <v>232</v>
      </c>
      <c r="AE7125" t="s">
        <v>232</v>
      </c>
      <c r="AF7125" t="s">
        <v>232</v>
      </c>
      <c r="AG7125" t="s">
        <v>232</v>
      </c>
      <c r="AH7125" t="s">
        <v>232</v>
      </c>
      <c r="AI7125" t="s">
        <v>232</v>
      </c>
      <c r="AJ7125" t="s">
        <v>232</v>
      </c>
      <c r="AK7125" t="s">
        <v>232</v>
      </c>
      <c r="AL7125" t="s">
        <v>232</v>
      </c>
      <c r="AM7125" t="s">
        <v>232</v>
      </c>
      <c r="AN7125" t="s">
        <v>232</v>
      </c>
      <c r="AO7125">
        <v>1.4650000000000001</v>
      </c>
      <c r="AP7125">
        <v>1.9450000000000001</v>
      </c>
      <c r="AQ7125">
        <v>1.96</v>
      </c>
      <c r="AR7125">
        <v>1.889</v>
      </c>
      <c r="AS7125">
        <v>1.875</v>
      </c>
      <c r="AT7125">
        <v>6.9240000000000004</v>
      </c>
      <c r="AU7125">
        <v>17.372</v>
      </c>
      <c r="AV7125">
        <v>28.567</v>
      </c>
      <c r="AW7125">
        <v>32.194000000000003</v>
      </c>
      <c r="AX7125">
        <v>35.539000000000001</v>
      </c>
      <c r="AY7125">
        <v>37.616</v>
      </c>
      <c r="AZ7125">
        <v>39.561999999999998</v>
      </c>
      <c r="BA7125">
        <v>41.173999999999999</v>
      </c>
      <c r="BB7125">
        <v>42.813000000000002</v>
      </c>
      <c r="BC7125">
        <v>2017</v>
      </c>
    </row>
    <row r="7126" spans="1:55" x14ac:dyDescent="0.25">
      <c r="A7126">
        <v>733</v>
      </c>
      <c r="B7126" t="s">
        <v>1680</v>
      </c>
      <c r="C7126" t="s">
        <v>279</v>
      </c>
      <c r="D7126" t="s">
        <v>1681</v>
      </c>
      <c r="E7126" t="s">
        <v>280</v>
      </c>
      <c r="F7126" t="s">
        <v>281</v>
      </c>
      <c r="G7126" t="s">
        <v>282</v>
      </c>
      <c r="I7126" t="s">
        <v>1682</v>
      </c>
      <c r="J7126" t="s">
        <v>232</v>
      </c>
      <c r="K7126" t="s">
        <v>232</v>
      </c>
      <c r="L7126" t="s">
        <v>232</v>
      </c>
      <c r="M7126" t="s">
        <v>232</v>
      </c>
      <c r="N7126" t="s">
        <v>232</v>
      </c>
      <c r="O7126" t="s">
        <v>232</v>
      </c>
      <c r="P7126" t="s">
        <v>232</v>
      </c>
      <c r="Q7126" t="s">
        <v>232</v>
      </c>
      <c r="R7126" t="s">
        <v>232</v>
      </c>
      <c r="S7126" t="s">
        <v>232</v>
      </c>
      <c r="T7126" t="s">
        <v>232</v>
      </c>
      <c r="U7126" t="s">
        <v>232</v>
      </c>
      <c r="V7126" t="s">
        <v>232</v>
      </c>
      <c r="W7126" t="s">
        <v>232</v>
      </c>
      <c r="X7126" t="s">
        <v>232</v>
      </c>
      <c r="Y7126" t="s">
        <v>232</v>
      </c>
      <c r="Z7126" t="s">
        <v>232</v>
      </c>
      <c r="AA7126" t="s">
        <v>232</v>
      </c>
      <c r="AB7126" t="s">
        <v>232</v>
      </c>
      <c r="AC7126" t="s">
        <v>232</v>
      </c>
      <c r="AD7126" t="s">
        <v>232</v>
      </c>
      <c r="AE7126" t="s">
        <v>232</v>
      </c>
      <c r="AF7126" t="s">
        <v>232</v>
      </c>
      <c r="AG7126" t="s">
        <v>232</v>
      </c>
      <c r="AH7126" t="s">
        <v>232</v>
      </c>
      <c r="AI7126" t="s">
        <v>232</v>
      </c>
      <c r="AJ7126" t="s">
        <v>232</v>
      </c>
      <c r="AK7126" t="s">
        <v>232</v>
      </c>
      <c r="AL7126" t="s">
        <v>232</v>
      </c>
      <c r="AM7126" t="s">
        <v>232</v>
      </c>
      <c r="AN7126" t="s">
        <v>232</v>
      </c>
      <c r="AO7126">
        <v>5.492</v>
      </c>
      <c r="AP7126">
        <v>10.734</v>
      </c>
      <c r="AQ7126">
        <v>12.843999999999999</v>
      </c>
      <c r="AR7126">
        <v>20.587</v>
      </c>
      <c r="AS7126">
        <v>14.574999999999999</v>
      </c>
      <c r="AT7126">
        <v>18.074999999999999</v>
      </c>
      <c r="AU7126">
        <v>8.9789999999999992</v>
      </c>
      <c r="AV7126">
        <v>5.8490000000000002</v>
      </c>
      <c r="AW7126">
        <v>6.9930000000000003</v>
      </c>
      <c r="AX7126">
        <v>9.5250000000000004</v>
      </c>
      <c r="AY7126">
        <v>9.1999999999999993</v>
      </c>
      <c r="AZ7126">
        <v>7.7329999999999997</v>
      </c>
      <c r="BA7126">
        <v>8.2929999999999993</v>
      </c>
      <c r="BB7126">
        <v>9.6630000000000003</v>
      </c>
      <c r="BC7126">
        <v>2017</v>
      </c>
    </row>
    <row r="7127" spans="1:55" x14ac:dyDescent="0.25">
      <c r="A7127">
        <v>733</v>
      </c>
      <c r="B7127" t="s">
        <v>1680</v>
      </c>
      <c r="C7127" t="s">
        <v>283</v>
      </c>
      <c r="D7127" t="s">
        <v>1681</v>
      </c>
      <c r="E7127" t="s">
        <v>284</v>
      </c>
      <c r="F7127" t="s">
        <v>285</v>
      </c>
      <c r="G7127" t="s">
        <v>282</v>
      </c>
      <c r="I7127" t="s">
        <v>1682</v>
      </c>
      <c r="J7127" t="s">
        <v>232</v>
      </c>
      <c r="K7127" t="s">
        <v>232</v>
      </c>
      <c r="L7127" t="s">
        <v>232</v>
      </c>
      <c r="M7127" t="s">
        <v>232</v>
      </c>
      <c r="N7127" t="s">
        <v>232</v>
      </c>
      <c r="O7127" t="s">
        <v>232</v>
      </c>
      <c r="P7127" t="s">
        <v>232</v>
      </c>
      <c r="Q7127" t="s">
        <v>232</v>
      </c>
      <c r="R7127" t="s">
        <v>232</v>
      </c>
      <c r="S7127" t="s">
        <v>232</v>
      </c>
      <c r="T7127" t="s">
        <v>232</v>
      </c>
      <c r="U7127" t="s">
        <v>232</v>
      </c>
      <c r="V7127" t="s">
        <v>232</v>
      </c>
      <c r="W7127" t="s">
        <v>232</v>
      </c>
      <c r="X7127" t="s">
        <v>232</v>
      </c>
      <c r="Y7127" t="s">
        <v>232</v>
      </c>
      <c r="Z7127" t="s">
        <v>232</v>
      </c>
      <c r="AA7127" t="s">
        <v>232</v>
      </c>
      <c r="AB7127" t="s">
        <v>232</v>
      </c>
      <c r="AC7127" t="s">
        <v>232</v>
      </c>
      <c r="AD7127" t="s">
        <v>232</v>
      </c>
      <c r="AE7127" t="s">
        <v>232</v>
      </c>
      <c r="AF7127" t="s">
        <v>232</v>
      </c>
      <c r="AG7127" t="s">
        <v>232</v>
      </c>
      <c r="AH7127" t="s">
        <v>232</v>
      </c>
      <c r="AI7127" t="s">
        <v>232</v>
      </c>
      <c r="AJ7127" t="s">
        <v>232</v>
      </c>
      <c r="AK7127" t="s">
        <v>232</v>
      </c>
      <c r="AL7127" t="s">
        <v>232</v>
      </c>
      <c r="AM7127" t="s">
        <v>232</v>
      </c>
      <c r="AN7127" t="s">
        <v>232</v>
      </c>
      <c r="AO7127">
        <v>23.346</v>
      </c>
      <c r="AP7127">
        <v>-5.1760000000000002</v>
      </c>
      <c r="AQ7127">
        <v>8.9529999999999994</v>
      </c>
      <c r="AR7127">
        <v>19.047999999999998</v>
      </c>
      <c r="AS7127">
        <v>7.431</v>
      </c>
      <c r="AT7127">
        <v>18.106000000000002</v>
      </c>
      <c r="AU7127">
        <v>2.4</v>
      </c>
      <c r="AV7127">
        <v>-6.6539999999999999</v>
      </c>
      <c r="AW7127">
        <v>-5.0380000000000003</v>
      </c>
      <c r="AX7127">
        <v>-9.7460000000000004</v>
      </c>
      <c r="AY7127">
        <v>4.4009999999999998</v>
      </c>
      <c r="AZ7127">
        <v>-1.0249999999999999</v>
      </c>
      <c r="BA7127">
        <v>4.6840000000000002</v>
      </c>
      <c r="BB7127">
        <v>-0.48399999999999999</v>
      </c>
      <c r="BC7127">
        <v>2017</v>
      </c>
    </row>
    <row r="7128" spans="1:55" x14ac:dyDescent="0.25">
      <c r="A7128">
        <v>733</v>
      </c>
      <c r="B7128" t="s">
        <v>1680</v>
      </c>
      <c r="C7128" t="s">
        <v>286</v>
      </c>
      <c r="D7128" t="s">
        <v>1681</v>
      </c>
      <c r="E7128" t="s">
        <v>287</v>
      </c>
      <c r="F7128" t="s">
        <v>288</v>
      </c>
      <c r="G7128" t="s">
        <v>250</v>
      </c>
      <c r="I7128" t="s">
        <v>1683</v>
      </c>
      <c r="J7128" t="s">
        <v>232</v>
      </c>
      <c r="K7128" t="s">
        <v>232</v>
      </c>
      <c r="L7128" t="s">
        <v>232</v>
      </c>
      <c r="M7128" t="s">
        <v>232</v>
      </c>
      <c r="N7128" t="s">
        <v>232</v>
      </c>
      <c r="O7128" t="s">
        <v>232</v>
      </c>
      <c r="P7128" t="s">
        <v>232</v>
      </c>
      <c r="Q7128" t="s">
        <v>232</v>
      </c>
      <c r="R7128" t="s">
        <v>232</v>
      </c>
      <c r="S7128" t="s">
        <v>232</v>
      </c>
      <c r="T7128" t="s">
        <v>232</v>
      </c>
      <c r="U7128" t="s">
        <v>232</v>
      </c>
      <c r="V7128" t="s">
        <v>232</v>
      </c>
      <c r="W7128" t="s">
        <v>232</v>
      </c>
      <c r="X7128" t="s">
        <v>232</v>
      </c>
      <c r="Y7128" t="s">
        <v>232</v>
      </c>
      <c r="Z7128" t="s">
        <v>232</v>
      </c>
      <c r="AA7128" t="s">
        <v>232</v>
      </c>
      <c r="AB7128" t="s">
        <v>232</v>
      </c>
      <c r="AC7128" t="s">
        <v>232</v>
      </c>
      <c r="AD7128" t="s">
        <v>232</v>
      </c>
      <c r="AE7128" t="s">
        <v>232</v>
      </c>
      <c r="AF7128" t="s">
        <v>232</v>
      </c>
      <c r="AG7128" t="s">
        <v>232</v>
      </c>
      <c r="AH7128" t="s">
        <v>232</v>
      </c>
      <c r="AI7128" t="s">
        <v>232</v>
      </c>
      <c r="AJ7128" t="s">
        <v>232</v>
      </c>
      <c r="AK7128" t="s">
        <v>232</v>
      </c>
      <c r="AL7128" t="s">
        <v>232</v>
      </c>
      <c r="AM7128" t="s">
        <v>232</v>
      </c>
      <c r="AN7128" t="s">
        <v>232</v>
      </c>
      <c r="AO7128">
        <v>109.54600000000001</v>
      </c>
      <c r="AP7128">
        <v>158.92599999999999</v>
      </c>
      <c r="AQ7128">
        <v>158.864</v>
      </c>
      <c r="AR7128">
        <v>161.495</v>
      </c>
      <c r="AS7128">
        <v>246.786</v>
      </c>
      <c r="AT7128" s="52">
        <v>1184.2</v>
      </c>
      <c r="AU7128" s="52">
        <v>3408.92</v>
      </c>
      <c r="AV7128" s="52">
        <v>6255.09</v>
      </c>
      <c r="AW7128" s="52">
        <v>7785.54</v>
      </c>
      <c r="AX7128" s="52">
        <v>9100.7999999999993</v>
      </c>
      <c r="AY7128" s="52">
        <v>9987.42</v>
      </c>
      <c r="AZ7128" s="52">
        <v>10847.34</v>
      </c>
      <c r="BA7128" s="52">
        <v>11737.63</v>
      </c>
      <c r="BB7128" s="52">
        <v>12671.22</v>
      </c>
      <c r="BC7128">
        <v>2017</v>
      </c>
    </row>
    <row r="7129" spans="1:55" x14ac:dyDescent="0.25">
      <c r="A7129">
        <v>733</v>
      </c>
      <c r="B7129" t="s">
        <v>1680</v>
      </c>
      <c r="C7129" t="s">
        <v>290</v>
      </c>
      <c r="D7129" t="s">
        <v>1681</v>
      </c>
      <c r="E7129" t="s">
        <v>287</v>
      </c>
      <c r="F7129" t="s">
        <v>291</v>
      </c>
      <c r="G7129" t="s">
        <v>235</v>
      </c>
      <c r="I7129" t="s">
        <v>292</v>
      </c>
      <c r="J7129" t="s">
        <v>232</v>
      </c>
      <c r="K7129" t="s">
        <v>232</v>
      </c>
      <c r="L7129" t="s">
        <v>232</v>
      </c>
      <c r="M7129" t="s">
        <v>232</v>
      </c>
      <c r="N7129" t="s">
        <v>232</v>
      </c>
      <c r="O7129" t="s">
        <v>232</v>
      </c>
      <c r="P7129" t="s">
        <v>232</v>
      </c>
      <c r="Q7129" t="s">
        <v>232</v>
      </c>
      <c r="R7129" t="s">
        <v>232</v>
      </c>
      <c r="S7129" t="s">
        <v>232</v>
      </c>
      <c r="T7129" t="s">
        <v>232</v>
      </c>
      <c r="U7129" t="s">
        <v>232</v>
      </c>
      <c r="V7129" t="s">
        <v>232</v>
      </c>
      <c r="W7129" t="s">
        <v>232</v>
      </c>
      <c r="X7129" t="s">
        <v>232</v>
      </c>
      <c r="Y7129" t="s">
        <v>232</v>
      </c>
      <c r="Z7129" t="s">
        <v>232</v>
      </c>
      <c r="AA7129" t="s">
        <v>232</v>
      </c>
      <c r="AB7129" t="s">
        <v>232</v>
      </c>
      <c r="AC7129" t="s">
        <v>232</v>
      </c>
      <c r="AD7129" t="s">
        <v>232</v>
      </c>
      <c r="AE7129" t="s">
        <v>232</v>
      </c>
      <c r="AF7129" t="s">
        <v>232</v>
      </c>
      <c r="AG7129" t="s">
        <v>232</v>
      </c>
      <c r="AH7129" t="s">
        <v>232</v>
      </c>
      <c r="AI7129" t="s">
        <v>232</v>
      </c>
      <c r="AJ7129" t="s">
        <v>232</v>
      </c>
      <c r="AK7129" t="s">
        <v>232</v>
      </c>
      <c r="AL7129" t="s">
        <v>232</v>
      </c>
      <c r="AM7129" t="s">
        <v>232</v>
      </c>
      <c r="AN7129" t="s">
        <v>232</v>
      </c>
      <c r="AO7129" t="s">
        <v>232</v>
      </c>
      <c r="AP7129">
        <v>45.078000000000003</v>
      </c>
      <c r="AQ7129">
        <v>-3.9E-2</v>
      </c>
      <c r="AR7129">
        <v>1.6559999999999999</v>
      </c>
      <c r="AS7129">
        <v>52.813000000000002</v>
      </c>
      <c r="AT7129">
        <v>379.84899999999999</v>
      </c>
      <c r="AU7129">
        <v>187.86699999999999</v>
      </c>
      <c r="AV7129">
        <v>83.492000000000004</v>
      </c>
      <c r="AW7129">
        <v>24.466999999999999</v>
      </c>
      <c r="AX7129">
        <v>16.893999999999998</v>
      </c>
      <c r="AY7129">
        <v>9.7420000000000009</v>
      </c>
      <c r="AZ7129">
        <v>8.61</v>
      </c>
      <c r="BA7129">
        <v>8.2080000000000002</v>
      </c>
      <c r="BB7129">
        <v>7.9539999999999997</v>
      </c>
      <c r="BC7129">
        <v>2017</v>
      </c>
    </row>
    <row r="7130" spans="1:55" x14ac:dyDescent="0.25">
      <c r="A7130">
        <v>733</v>
      </c>
      <c r="B7130" t="s">
        <v>1680</v>
      </c>
      <c r="C7130" t="s">
        <v>293</v>
      </c>
      <c r="D7130" t="s">
        <v>1681</v>
      </c>
      <c r="E7130" t="s">
        <v>294</v>
      </c>
      <c r="F7130" t="s">
        <v>295</v>
      </c>
      <c r="G7130" t="s">
        <v>250</v>
      </c>
      <c r="I7130" t="s">
        <v>1683</v>
      </c>
      <c r="J7130" t="s">
        <v>232</v>
      </c>
      <c r="K7130" t="s">
        <v>232</v>
      </c>
      <c r="L7130" t="s">
        <v>232</v>
      </c>
      <c r="M7130" t="s">
        <v>232</v>
      </c>
      <c r="N7130" t="s">
        <v>232</v>
      </c>
      <c r="O7130" t="s">
        <v>232</v>
      </c>
      <c r="P7130" t="s">
        <v>232</v>
      </c>
      <c r="Q7130" t="s">
        <v>232</v>
      </c>
      <c r="R7130" t="s">
        <v>232</v>
      </c>
      <c r="S7130" t="s">
        <v>232</v>
      </c>
      <c r="T7130" t="s">
        <v>232</v>
      </c>
      <c r="U7130" t="s">
        <v>232</v>
      </c>
      <c r="V7130" t="s">
        <v>232</v>
      </c>
      <c r="W7130" t="s">
        <v>232</v>
      </c>
      <c r="X7130" t="s">
        <v>232</v>
      </c>
      <c r="Y7130" t="s">
        <v>232</v>
      </c>
      <c r="Z7130" t="s">
        <v>232</v>
      </c>
      <c r="AA7130" t="s">
        <v>232</v>
      </c>
      <c r="AB7130" t="s">
        <v>232</v>
      </c>
      <c r="AC7130" t="s">
        <v>232</v>
      </c>
      <c r="AD7130" t="s">
        <v>232</v>
      </c>
      <c r="AE7130" t="s">
        <v>232</v>
      </c>
      <c r="AF7130" t="s">
        <v>232</v>
      </c>
      <c r="AG7130" t="s">
        <v>232</v>
      </c>
      <c r="AH7130" t="s">
        <v>232</v>
      </c>
      <c r="AI7130" t="s">
        <v>232</v>
      </c>
      <c r="AJ7130" t="s">
        <v>232</v>
      </c>
      <c r="AK7130" t="s">
        <v>232</v>
      </c>
      <c r="AL7130" t="s">
        <v>232</v>
      </c>
      <c r="AM7130" t="s">
        <v>232</v>
      </c>
      <c r="AN7130" t="s">
        <v>232</v>
      </c>
      <c r="AO7130">
        <v>135.44300000000001</v>
      </c>
      <c r="AP7130">
        <v>169.62799999999999</v>
      </c>
      <c r="AQ7130">
        <v>154.72300000000001</v>
      </c>
      <c r="AR7130">
        <v>170.01</v>
      </c>
      <c r="AS7130">
        <v>356.77699999999999</v>
      </c>
      <c r="AT7130" s="52">
        <v>2068.36</v>
      </c>
      <c r="AU7130" s="52">
        <v>4502.21</v>
      </c>
      <c r="AV7130" s="52">
        <v>6305.98</v>
      </c>
      <c r="AW7130" s="52">
        <v>8571.09</v>
      </c>
      <c r="AX7130" s="52">
        <v>9496.69</v>
      </c>
      <c r="AY7130" s="52">
        <v>10387.52</v>
      </c>
      <c r="AZ7130" s="52">
        <v>11240.75</v>
      </c>
      <c r="BA7130" s="52">
        <v>12185.82</v>
      </c>
      <c r="BB7130" s="52">
        <v>13099.75</v>
      </c>
      <c r="BC7130">
        <v>2017</v>
      </c>
    </row>
    <row r="7131" spans="1:55" x14ac:dyDescent="0.25">
      <c r="A7131">
        <v>733</v>
      </c>
      <c r="B7131" t="s">
        <v>1680</v>
      </c>
      <c r="C7131" t="s">
        <v>296</v>
      </c>
      <c r="D7131" t="s">
        <v>1681</v>
      </c>
      <c r="E7131" t="s">
        <v>294</v>
      </c>
      <c r="F7131" t="s">
        <v>297</v>
      </c>
      <c r="G7131" t="s">
        <v>235</v>
      </c>
      <c r="I7131" t="s">
        <v>298</v>
      </c>
      <c r="J7131" t="s">
        <v>232</v>
      </c>
      <c r="K7131" t="s">
        <v>232</v>
      </c>
      <c r="L7131" t="s">
        <v>232</v>
      </c>
      <c r="M7131" t="s">
        <v>232</v>
      </c>
      <c r="N7131" t="s">
        <v>232</v>
      </c>
      <c r="O7131" t="s">
        <v>232</v>
      </c>
      <c r="P7131" t="s">
        <v>232</v>
      </c>
      <c r="Q7131" t="s">
        <v>232</v>
      </c>
      <c r="R7131" t="s">
        <v>232</v>
      </c>
      <c r="S7131" t="s">
        <v>232</v>
      </c>
      <c r="T7131" t="s">
        <v>232</v>
      </c>
      <c r="U7131" t="s">
        <v>232</v>
      </c>
      <c r="V7131" t="s">
        <v>232</v>
      </c>
      <c r="W7131" t="s">
        <v>232</v>
      </c>
      <c r="X7131" t="s">
        <v>232</v>
      </c>
      <c r="Y7131" t="s">
        <v>232</v>
      </c>
      <c r="Z7131" t="s">
        <v>232</v>
      </c>
      <c r="AA7131" t="s">
        <v>232</v>
      </c>
      <c r="AB7131" t="s">
        <v>232</v>
      </c>
      <c r="AC7131" t="s">
        <v>232</v>
      </c>
      <c r="AD7131" t="s">
        <v>232</v>
      </c>
      <c r="AE7131" t="s">
        <v>232</v>
      </c>
      <c r="AF7131" t="s">
        <v>232</v>
      </c>
      <c r="AG7131" t="s">
        <v>232</v>
      </c>
      <c r="AH7131" t="s">
        <v>232</v>
      </c>
      <c r="AI7131" t="s">
        <v>232</v>
      </c>
      <c r="AJ7131" t="s">
        <v>232</v>
      </c>
      <c r="AK7131" t="s">
        <v>232</v>
      </c>
      <c r="AL7131" t="s">
        <v>232</v>
      </c>
      <c r="AM7131" t="s">
        <v>232</v>
      </c>
      <c r="AN7131" t="s">
        <v>232</v>
      </c>
      <c r="AO7131" t="s">
        <v>232</v>
      </c>
      <c r="AP7131">
        <v>25.239000000000001</v>
      </c>
      <c r="AQ7131">
        <v>-8.7870000000000008</v>
      </c>
      <c r="AR7131">
        <v>9.8800000000000008</v>
      </c>
      <c r="AS7131">
        <v>109.85599999999999</v>
      </c>
      <c r="AT7131">
        <v>479.73500000000001</v>
      </c>
      <c r="AU7131">
        <v>117.67</v>
      </c>
      <c r="AV7131">
        <v>40.064</v>
      </c>
      <c r="AW7131">
        <v>35.92</v>
      </c>
      <c r="AX7131">
        <v>10.798999999999999</v>
      </c>
      <c r="AY7131">
        <v>9.3810000000000002</v>
      </c>
      <c r="AZ7131">
        <v>8.2140000000000004</v>
      </c>
      <c r="BA7131">
        <v>8.4079999999999995</v>
      </c>
      <c r="BB7131">
        <v>7.5</v>
      </c>
      <c r="BC7131">
        <v>2017</v>
      </c>
    </row>
    <row r="7132" spans="1:55" x14ac:dyDescent="0.25">
      <c r="A7132">
        <v>733</v>
      </c>
      <c r="B7132" t="s">
        <v>1680</v>
      </c>
      <c r="C7132" t="s">
        <v>299</v>
      </c>
      <c r="D7132" t="s">
        <v>1681</v>
      </c>
      <c r="E7132" t="s">
        <v>300</v>
      </c>
      <c r="G7132" t="s">
        <v>274</v>
      </c>
    </row>
    <row r="7133" spans="1:55" x14ac:dyDescent="0.25">
      <c r="A7133">
        <v>733</v>
      </c>
      <c r="B7133" t="s">
        <v>1680</v>
      </c>
      <c r="C7133" t="s">
        <v>301</v>
      </c>
      <c r="D7133" t="s">
        <v>1681</v>
      </c>
      <c r="E7133" t="s">
        <v>302</v>
      </c>
      <c r="F7133" t="s">
        <v>303</v>
      </c>
      <c r="G7133" t="s">
        <v>235</v>
      </c>
    </row>
    <row r="7134" spans="1:55" x14ac:dyDescent="0.25">
      <c r="A7134">
        <v>733</v>
      </c>
      <c r="B7134" t="s">
        <v>1680</v>
      </c>
      <c r="C7134" t="s">
        <v>305</v>
      </c>
      <c r="D7134" t="s">
        <v>1681</v>
      </c>
      <c r="E7134" t="s">
        <v>306</v>
      </c>
      <c r="F7134" t="s">
        <v>307</v>
      </c>
      <c r="G7134" t="s">
        <v>235</v>
      </c>
    </row>
    <row r="7135" spans="1:55" x14ac:dyDescent="0.25">
      <c r="A7135">
        <v>733</v>
      </c>
      <c r="B7135" t="s">
        <v>1680</v>
      </c>
      <c r="C7135" t="s">
        <v>308</v>
      </c>
      <c r="D7135" t="s">
        <v>1681</v>
      </c>
      <c r="E7135" t="s">
        <v>309</v>
      </c>
      <c r="F7135" t="s">
        <v>310</v>
      </c>
      <c r="G7135" t="s">
        <v>235</v>
      </c>
    </row>
    <row r="7136" spans="1:55" x14ac:dyDescent="0.25">
      <c r="A7136">
        <v>733</v>
      </c>
      <c r="B7136" t="s">
        <v>1680</v>
      </c>
      <c r="C7136" t="s">
        <v>311</v>
      </c>
      <c r="D7136" t="s">
        <v>1681</v>
      </c>
      <c r="E7136" t="s">
        <v>312</v>
      </c>
      <c r="F7136" t="s">
        <v>313</v>
      </c>
      <c r="G7136" t="s">
        <v>235</v>
      </c>
    </row>
    <row r="7137" spans="1:55" x14ac:dyDescent="0.25">
      <c r="A7137">
        <v>733</v>
      </c>
      <c r="B7137" t="s">
        <v>1680</v>
      </c>
      <c r="C7137" t="s">
        <v>314</v>
      </c>
      <c r="D7137" t="s">
        <v>1681</v>
      </c>
      <c r="E7137" t="s">
        <v>315</v>
      </c>
      <c r="F7137" t="s">
        <v>316</v>
      </c>
      <c r="G7137" t="s">
        <v>317</v>
      </c>
    </row>
    <row r="7138" spans="1:55" x14ac:dyDescent="0.25">
      <c r="A7138">
        <v>733</v>
      </c>
      <c r="B7138" t="s">
        <v>1680</v>
      </c>
      <c r="C7138" t="s">
        <v>318</v>
      </c>
      <c r="D7138" t="s">
        <v>1681</v>
      </c>
      <c r="E7138" t="s">
        <v>319</v>
      </c>
      <c r="F7138" t="s">
        <v>320</v>
      </c>
      <c r="G7138" t="s">
        <v>321</v>
      </c>
      <c r="H7138" t="s">
        <v>322</v>
      </c>
    </row>
    <row r="7139" spans="1:55" x14ac:dyDescent="0.25">
      <c r="A7139">
        <v>733</v>
      </c>
      <c r="B7139" t="s">
        <v>1680</v>
      </c>
      <c r="C7139" t="s">
        <v>323</v>
      </c>
      <c r="D7139" t="s">
        <v>1681</v>
      </c>
      <c r="E7139" t="s">
        <v>324</v>
      </c>
      <c r="F7139" t="s">
        <v>325</v>
      </c>
      <c r="G7139" t="s">
        <v>321</v>
      </c>
      <c r="H7139" t="s">
        <v>322</v>
      </c>
      <c r="I7139" t="s">
        <v>1684</v>
      </c>
      <c r="J7139" t="s">
        <v>232</v>
      </c>
      <c r="K7139" t="s">
        <v>232</v>
      </c>
      <c r="L7139" t="s">
        <v>232</v>
      </c>
      <c r="M7139" t="s">
        <v>232</v>
      </c>
      <c r="N7139" t="s">
        <v>232</v>
      </c>
      <c r="O7139" t="s">
        <v>232</v>
      </c>
      <c r="P7139" t="s">
        <v>232</v>
      </c>
      <c r="Q7139" t="s">
        <v>232</v>
      </c>
      <c r="R7139" t="s">
        <v>232</v>
      </c>
      <c r="S7139" t="s">
        <v>232</v>
      </c>
      <c r="T7139" t="s">
        <v>232</v>
      </c>
      <c r="U7139" t="s">
        <v>232</v>
      </c>
      <c r="V7139" t="s">
        <v>232</v>
      </c>
      <c r="W7139" t="s">
        <v>232</v>
      </c>
      <c r="X7139" t="s">
        <v>232</v>
      </c>
      <c r="Y7139" t="s">
        <v>232</v>
      </c>
      <c r="Z7139" t="s">
        <v>232</v>
      </c>
      <c r="AA7139" t="s">
        <v>232</v>
      </c>
      <c r="AB7139" t="s">
        <v>232</v>
      </c>
      <c r="AC7139" t="s">
        <v>232</v>
      </c>
      <c r="AD7139" t="s">
        <v>232</v>
      </c>
      <c r="AE7139" t="s">
        <v>232</v>
      </c>
      <c r="AF7139" t="s">
        <v>232</v>
      </c>
      <c r="AG7139" t="s">
        <v>232</v>
      </c>
      <c r="AH7139" t="s">
        <v>232</v>
      </c>
      <c r="AI7139" t="s">
        <v>232</v>
      </c>
      <c r="AJ7139" t="s">
        <v>232</v>
      </c>
      <c r="AK7139" t="s">
        <v>232</v>
      </c>
      <c r="AL7139" t="s">
        <v>232</v>
      </c>
      <c r="AM7139" t="s">
        <v>232</v>
      </c>
      <c r="AN7139" t="s">
        <v>232</v>
      </c>
      <c r="AO7139">
        <v>10.449</v>
      </c>
      <c r="AP7139">
        <v>10.818</v>
      </c>
      <c r="AQ7139">
        <v>11.177</v>
      </c>
      <c r="AR7139">
        <v>11.531000000000001</v>
      </c>
      <c r="AS7139">
        <v>11.882</v>
      </c>
      <c r="AT7139">
        <v>12.231</v>
      </c>
      <c r="AU7139">
        <v>12.585000000000001</v>
      </c>
      <c r="AV7139">
        <v>12.976000000000001</v>
      </c>
      <c r="AW7139">
        <v>13.378</v>
      </c>
      <c r="AX7139">
        <v>13.792999999999999</v>
      </c>
      <c r="AY7139">
        <v>14.22</v>
      </c>
      <c r="AZ7139">
        <v>14.661</v>
      </c>
      <c r="BA7139">
        <v>15.115</v>
      </c>
      <c r="BB7139">
        <v>15.885999999999999</v>
      </c>
      <c r="BC7139">
        <v>2008</v>
      </c>
    </row>
    <row r="7140" spans="1:55" x14ac:dyDescent="0.25">
      <c r="A7140">
        <v>733</v>
      </c>
      <c r="B7140" t="s">
        <v>1680</v>
      </c>
      <c r="C7140" t="s">
        <v>327</v>
      </c>
      <c r="D7140" t="s">
        <v>1681</v>
      </c>
      <c r="E7140" t="s">
        <v>328</v>
      </c>
      <c r="F7140" t="s">
        <v>329</v>
      </c>
      <c r="G7140" t="s">
        <v>229</v>
      </c>
      <c r="H7140" t="s">
        <v>230</v>
      </c>
      <c r="I7140" t="s">
        <v>1685</v>
      </c>
      <c r="J7140" t="s">
        <v>232</v>
      </c>
      <c r="K7140" t="s">
        <v>232</v>
      </c>
      <c r="L7140" t="s">
        <v>232</v>
      </c>
      <c r="M7140" t="s">
        <v>232</v>
      </c>
      <c r="N7140" t="s">
        <v>232</v>
      </c>
      <c r="O7140" t="s">
        <v>232</v>
      </c>
      <c r="P7140" t="s">
        <v>232</v>
      </c>
      <c r="Q7140" t="s">
        <v>232</v>
      </c>
      <c r="R7140" t="s">
        <v>232</v>
      </c>
      <c r="S7140" t="s">
        <v>232</v>
      </c>
      <c r="T7140" t="s">
        <v>232</v>
      </c>
      <c r="U7140" t="s">
        <v>232</v>
      </c>
      <c r="V7140" t="s">
        <v>232</v>
      </c>
      <c r="W7140" t="s">
        <v>232</v>
      </c>
      <c r="X7140" t="s">
        <v>232</v>
      </c>
      <c r="Y7140" t="s">
        <v>232</v>
      </c>
      <c r="Z7140" t="s">
        <v>232</v>
      </c>
      <c r="AA7140" t="s">
        <v>232</v>
      </c>
      <c r="AB7140" t="s">
        <v>232</v>
      </c>
      <c r="AC7140" t="s">
        <v>232</v>
      </c>
      <c r="AD7140" t="s">
        <v>232</v>
      </c>
      <c r="AE7140" t="s">
        <v>232</v>
      </c>
      <c r="AF7140" t="s">
        <v>232</v>
      </c>
      <c r="AG7140" t="s">
        <v>232</v>
      </c>
      <c r="AH7140" t="s">
        <v>232</v>
      </c>
      <c r="AI7140" t="s">
        <v>232</v>
      </c>
      <c r="AJ7140" t="s">
        <v>232</v>
      </c>
      <c r="AK7140" t="s">
        <v>232</v>
      </c>
      <c r="AL7140" t="s">
        <v>232</v>
      </c>
      <c r="AM7140" t="s">
        <v>232</v>
      </c>
      <c r="AN7140" t="s">
        <v>232</v>
      </c>
      <c r="AO7140">
        <v>13.241</v>
      </c>
      <c r="AP7140">
        <v>5.5869999999999997</v>
      </c>
      <c r="AQ7140">
        <v>9.641</v>
      </c>
      <c r="AR7140">
        <v>12.097</v>
      </c>
      <c r="AS7140">
        <v>9.3620000000000001</v>
      </c>
      <c r="AT7140">
        <v>48.447000000000003</v>
      </c>
      <c r="AU7140">
        <v>144.05000000000001</v>
      </c>
      <c r="AV7140">
        <v>244.31100000000001</v>
      </c>
      <c r="AW7140">
        <v>296.94200000000001</v>
      </c>
      <c r="AX7140">
        <v>395.31</v>
      </c>
      <c r="AY7140">
        <v>433.98399999999998</v>
      </c>
      <c r="AZ7140">
        <v>579.65099999999995</v>
      </c>
      <c r="BA7140">
        <v>702.97299999999996</v>
      </c>
      <c r="BB7140">
        <v>748.97</v>
      </c>
      <c r="BC7140">
        <v>2017</v>
      </c>
    </row>
    <row r="7141" spans="1:55" x14ac:dyDescent="0.25">
      <c r="A7141">
        <v>733</v>
      </c>
      <c r="B7141" t="s">
        <v>1680</v>
      </c>
      <c r="C7141" t="s">
        <v>331</v>
      </c>
      <c r="D7141" t="s">
        <v>1681</v>
      </c>
      <c r="E7141" t="s">
        <v>328</v>
      </c>
      <c r="F7141" t="s">
        <v>329</v>
      </c>
      <c r="G7141" t="s">
        <v>282</v>
      </c>
      <c r="I7141" t="s">
        <v>332</v>
      </c>
      <c r="J7141" t="s">
        <v>232</v>
      </c>
      <c r="K7141" t="s">
        <v>232</v>
      </c>
      <c r="L7141" t="s">
        <v>232</v>
      </c>
      <c r="M7141" t="s">
        <v>232</v>
      </c>
      <c r="N7141" t="s">
        <v>232</v>
      </c>
      <c r="O7141" t="s">
        <v>232</v>
      </c>
      <c r="P7141" t="s">
        <v>232</v>
      </c>
      <c r="Q7141" t="s">
        <v>232</v>
      </c>
      <c r="R7141" t="s">
        <v>232</v>
      </c>
      <c r="S7141" t="s">
        <v>232</v>
      </c>
      <c r="T7141" t="s">
        <v>232</v>
      </c>
      <c r="U7141" t="s">
        <v>232</v>
      </c>
      <c r="V7141" t="s">
        <v>232</v>
      </c>
      <c r="W7141" t="s">
        <v>232</v>
      </c>
      <c r="X7141" t="s">
        <v>232</v>
      </c>
      <c r="Y7141" t="s">
        <v>232</v>
      </c>
      <c r="Z7141" t="s">
        <v>232</v>
      </c>
      <c r="AA7141" t="s">
        <v>232</v>
      </c>
      <c r="AB7141" t="s">
        <v>232</v>
      </c>
      <c r="AC7141" t="s">
        <v>232</v>
      </c>
      <c r="AD7141" t="s">
        <v>232</v>
      </c>
      <c r="AE7141" t="s">
        <v>232</v>
      </c>
      <c r="AF7141" t="s">
        <v>232</v>
      </c>
      <c r="AG7141" t="s">
        <v>232</v>
      </c>
      <c r="AH7141" t="s">
        <v>232</v>
      </c>
      <c r="AI7141" t="s">
        <v>232</v>
      </c>
      <c r="AJ7141" t="s">
        <v>232</v>
      </c>
      <c r="AK7141" t="s">
        <v>232</v>
      </c>
      <c r="AL7141" t="s">
        <v>232</v>
      </c>
      <c r="AM7141" t="s">
        <v>232</v>
      </c>
      <c r="AN7141" t="s">
        <v>232</v>
      </c>
      <c r="AO7141">
        <v>25.646000000000001</v>
      </c>
      <c r="AP7141">
        <v>16.808</v>
      </c>
      <c r="AQ7141">
        <v>21.864999999999998</v>
      </c>
      <c r="AR7141">
        <v>27.149000000000001</v>
      </c>
      <c r="AS7141">
        <v>20.981000000000002</v>
      </c>
      <c r="AT7141">
        <v>34.927</v>
      </c>
      <c r="AU7141">
        <v>42.982999999999997</v>
      </c>
      <c r="AV7141">
        <v>43.877000000000002</v>
      </c>
      <c r="AW7141">
        <v>42.741</v>
      </c>
      <c r="AX7141">
        <v>48.012999999999998</v>
      </c>
      <c r="AY7141">
        <v>45.62</v>
      </c>
      <c r="AZ7141">
        <v>53.604999999999997</v>
      </c>
      <c r="BA7141">
        <v>57.286999999999999</v>
      </c>
      <c r="BB7141">
        <v>54.771999999999998</v>
      </c>
      <c r="BC7141">
        <v>2017</v>
      </c>
    </row>
    <row r="7142" spans="1:55" x14ac:dyDescent="0.25">
      <c r="A7142">
        <v>733</v>
      </c>
      <c r="B7142" t="s">
        <v>1680</v>
      </c>
      <c r="C7142" t="s">
        <v>333</v>
      </c>
      <c r="D7142" t="s">
        <v>1681</v>
      </c>
      <c r="E7142" t="s">
        <v>334</v>
      </c>
      <c r="F7142" t="s">
        <v>335</v>
      </c>
      <c r="G7142" t="s">
        <v>229</v>
      </c>
      <c r="H7142" t="s">
        <v>230</v>
      </c>
      <c r="I7142" t="s">
        <v>1685</v>
      </c>
      <c r="J7142" t="s">
        <v>232</v>
      </c>
      <c r="K7142" t="s">
        <v>232</v>
      </c>
      <c r="L7142" t="s">
        <v>232</v>
      </c>
      <c r="M7142" t="s">
        <v>232</v>
      </c>
      <c r="N7142" t="s">
        <v>232</v>
      </c>
      <c r="O7142" t="s">
        <v>232</v>
      </c>
      <c r="P7142" t="s">
        <v>232</v>
      </c>
      <c r="Q7142" t="s">
        <v>232</v>
      </c>
      <c r="R7142" t="s">
        <v>232</v>
      </c>
      <c r="S7142" t="s">
        <v>232</v>
      </c>
      <c r="T7142" t="s">
        <v>232</v>
      </c>
      <c r="U7142" t="s">
        <v>232</v>
      </c>
      <c r="V7142" t="s">
        <v>232</v>
      </c>
      <c r="W7142" t="s">
        <v>232</v>
      </c>
      <c r="X7142" t="s">
        <v>232</v>
      </c>
      <c r="Y7142" t="s">
        <v>232</v>
      </c>
      <c r="Z7142" t="s">
        <v>232</v>
      </c>
      <c r="AA7142" t="s">
        <v>232</v>
      </c>
      <c r="AB7142" t="s">
        <v>232</v>
      </c>
      <c r="AC7142" t="s">
        <v>232</v>
      </c>
      <c r="AD7142" t="s">
        <v>232</v>
      </c>
      <c r="AE7142" t="s">
        <v>232</v>
      </c>
      <c r="AF7142" t="s">
        <v>232</v>
      </c>
      <c r="AG7142" t="s">
        <v>232</v>
      </c>
      <c r="AH7142" t="s">
        <v>232</v>
      </c>
      <c r="AI7142" t="s">
        <v>232</v>
      </c>
      <c r="AJ7142" t="s">
        <v>232</v>
      </c>
      <c r="AK7142" t="s">
        <v>232</v>
      </c>
      <c r="AL7142" t="s">
        <v>232</v>
      </c>
      <c r="AM7142" t="s">
        <v>232</v>
      </c>
      <c r="AN7142" t="s">
        <v>232</v>
      </c>
      <c r="AO7142">
        <v>10.86</v>
      </c>
      <c r="AP7142">
        <v>10.509</v>
      </c>
      <c r="AQ7142">
        <v>11.170999999999999</v>
      </c>
      <c r="AR7142">
        <v>16.216000000000001</v>
      </c>
      <c r="AS7142">
        <v>18.428999999999998</v>
      </c>
      <c r="AT7142">
        <v>78.942999999999998</v>
      </c>
      <c r="AU7142">
        <v>131.11600000000001</v>
      </c>
      <c r="AV7142">
        <v>250.1</v>
      </c>
      <c r="AW7142">
        <v>296.60300000000001</v>
      </c>
      <c r="AX7142">
        <v>451.85599999999999</v>
      </c>
      <c r="AY7142">
        <v>436.65199999999999</v>
      </c>
      <c r="AZ7142">
        <v>536.11599999999999</v>
      </c>
      <c r="BA7142">
        <v>634.41399999999999</v>
      </c>
      <c r="BB7142">
        <v>732.62300000000005</v>
      </c>
      <c r="BC7142">
        <v>2017</v>
      </c>
    </row>
    <row r="7143" spans="1:55" x14ac:dyDescent="0.25">
      <c r="A7143">
        <v>733</v>
      </c>
      <c r="B7143" t="s">
        <v>1680</v>
      </c>
      <c r="C7143" t="s">
        <v>336</v>
      </c>
      <c r="D7143" t="s">
        <v>1681</v>
      </c>
      <c r="E7143" t="s">
        <v>334</v>
      </c>
      <c r="F7143" t="s">
        <v>335</v>
      </c>
      <c r="G7143" t="s">
        <v>282</v>
      </c>
      <c r="I7143" t="s">
        <v>337</v>
      </c>
      <c r="J7143" t="s">
        <v>232</v>
      </c>
      <c r="K7143" t="s">
        <v>232</v>
      </c>
      <c r="L7143" t="s">
        <v>232</v>
      </c>
      <c r="M7143" t="s">
        <v>232</v>
      </c>
      <c r="N7143" t="s">
        <v>232</v>
      </c>
      <c r="O7143" t="s">
        <v>232</v>
      </c>
      <c r="P7143" t="s">
        <v>232</v>
      </c>
      <c r="Q7143" t="s">
        <v>232</v>
      </c>
      <c r="R7143" t="s">
        <v>232</v>
      </c>
      <c r="S7143" t="s">
        <v>232</v>
      </c>
      <c r="T7143" t="s">
        <v>232</v>
      </c>
      <c r="U7143" t="s">
        <v>232</v>
      </c>
      <c r="V7143" t="s">
        <v>232</v>
      </c>
      <c r="W7143" t="s">
        <v>232</v>
      </c>
      <c r="X7143" t="s">
        <v>232</v>
      </c>
      <c r="Y7143" t="s">
        <v>232</v>
      </c>
      <c r="Z7143" t="s">
        <v>232</v>
      </c>
      <c r="AA7143" t="s">
        <v>232</v>
      </c>
      <c r="AB7143" t="s">
        <v>232</v>
      </c>
      <c r="AC7143" t="s">
        <v>232</v>
      </c>
      <c r="AD7143" t="s">
        <v>232</v>
      </c>
      <c r="AE7143" t="s">
        <v>232</v>
      </c>
      <c r="AF7143" t="s">
        <v>232</v>
      </c>
      <c r="AG7143" t="s">
        <v>232</v>
      </c>
      <c r="AH7143" t="s">
        <v>232</v>
      </c>
      <c r="AI7143" t="s">
        <v>232</v>
      </c>
      <c r="AJ7143" t="s">
        <v>232</v>
      </c>
      <c r="AK7143" t="s">
        <v>232</v>
      </c>
      <c r="AL7143" t="s">
        <v>232</v>
      </c>
      <c r="AM7143" t="s">
        <v>232</v>
      </c>
      <c r="AN7143" t="s">
        <v>232</v>
      </c>
      <c r="AO7143">
        <v>21.033999999999999</v>
      </c>
      <c r="AP7143">
        <v>31.617999999999999</v>
      </c>
      <c r="AQ7143">
        <v>25.335999999999999</v>
      </c>
      <c r="AR7143">
        <v>36.390999999999998</v>
      </c>
      <c r="AS7143">
        <v>41.302</v>
      </c>
      <c r="AT7143">
        <v>56.911999999999999</v>
      </c>
      <c r="AU7143">
        <v>39.124000000000002</v>
      </c>
      <c r="AV7143">
        <v>44.917000000000002</v>
      </c>
      <c r="AW7143">
        <v>42.692999999999998</v>
      </c>
      <c r="AX7143">
        <v>54.881</v>
      </c>
      <c r="AY7143">
        <v>45.9</v>
      </c>
      <c r="AZ7143">
        <v>49.579000000000001</v>
      </c>
      <c r="BA7143">
        <v>51.7</v>
      </c>
      <c r="BB7143">
        <v>53.576999999999998</v>
      </c>
      <c r="BC7143">
        <v>2017</v>
      </c>
    </row>
    <row r="7144" spans="1:55" x14ac:dyDescent="0.25">
      <c r="A7144">
        <v>733</v>
      </c>
      <c r="B7144" t="s">
        <v>1680</v>
      </c>
      <c r="C7144" t="s">
        <v>338</v>
      </c>
      <c r="D7144" t="s">
        <v>1681</v>
      </c>
      <c r="E7144" t="s">
        <v>339</v>
      </c>
      <c r="F7144" t="s">
        <v>340</v>
      </c>
      <c r="G7144" t="s">
        <v>229</v>
      </c>
      <c r="H7144" t="s">
        <v>230</v>
      </c>
      <c r="I7144" t="s">
        <v>1685</v>
      </c>
      <c r="J7144" t="s">
        <v>232</v>
      </c>
      <c r="K7144" t="s">
        <v>232</v>
      </c>
      <c r="L7144" t="s">
        <v>232</v>
      </c>
      <c r="M7144" t="s">
        <v>232</v>
      </c>
      <c r="N7144" t="s">
        <v>232</v>
      </c>
      <c r="O7144" t="s">
        <v>232</v>
      </c>
      <c r="P7144" t="s">
        <v>232</v>
      </c>
      <c r="Q7144" t="s">
        <v>232</v>
      </c>
      <c r="R7144" t="s">
        <v>232</v>
      </c>
      <c r="S7144" t="s">
        <v>232</v>
      </c>
      <c r="T7144" t="s">
        <v>232</v>
      </c>
      <c r="U7144" t="s">
        <v>232</v>
      </c>
      <c r="V7144" t="s">
        <v>232</v>
      </c>
      <c r="W7144" t="s">
        <v>232</v>
      </c>
      <c r="X7144" t="s">
        <v>232</v>
      </c>
      <c r="Y7144" t="s">
        <v>232</v>
      </c>
      <c r="Z7144" t="s">
        <v>232</v>
      </c>
      <c r="AA7144" t="s">
        <v>232</v>
      </c>
      <c r="AB7144" t="s">
        <v>232</v>
      </c>
      <c r="AC7144" t="s">
        <v>232</v>
      </c>
      <c r="AD7144" t="s">
        <v>232</v>
      </c>
      <c r="AE7144" t="s">
        <v>232</v>
      </c>
      <c r="AF7144" t="s">
        <v>232</v>
      </c>
      <c r="AG7144" t="s">
        <v>232</v>
      </c>
      <c r="AH7144" t="s">
        <v>232</v>
      </c>
      <c r="AI7144" t="s">
        <v>232</v>
      </c>
      <c r="AJ7144" t="s">
        <v>232</v>
      </c>
      <c r="AK7144" t="s">
        <v>232</v>
      </c>
      <c r="AL7144" t="s">
        <v>232</v>
      </c>
      <c r="AM7144" t="s">
        <v>232</v>
      </c>
      <c r="AN7144" t="s">
        <v>232</v>
      </c>
      <c r="AO7144">
        <v>2.3809999999999998</v>
      </c>
      <c r="AP7144">
        <v>-4.9219999999999997</v>
      </c>
      <c r="AQ7144">
        <v>-1.53</v>
      </c>
      <c r="AR7144">
        <v>-4.1180000000000003</v>
      </c>
      <c r="AS7144">
        <v>-9.0670000000000002</v>
      </c>
      <c r="AT7144">
        <v>-30.495999999999999</v>
      </c>
      <c r="AU7144">
        <v>12.933999999999999</v>
      </c>
      <c r="AV7144">
        <v>-5.7889999999999997</v>
      </c>
      <c r="AW7144">
        <v>0.33900000000000002</v>
      </c>
      <c r="AX7144">
        <v>-56.545999999999999</v>
      </c>
      <c r="AY7144">
        <v>-2.6680000000000001</v>
      </c>
      <c r="AZ7144">
        <v>43.534999999999997</v>
      </c>
      <c r="BA7144">
        <v>68.56</v>
      </c>
      <c r="BB7144">
        <v>16.347000000000001</v>
      </c>
      <c r="BC7144">
        <v>2017</v>
      </c>
    </row>
    <row r="7145" spans="1:55" x14ac:dyDescent="0.25">
      <c r="A7145">
        <v>733</v>
      </c>
      <c r="B7145" t="s">
        <v>1680</v>
      </c>
      <c r="C7145" t="s">
        <v>341</v>
      </c>
      <c r="D7145" t="s">
        <v>1681</v>
      </c>
      <c r="E7145" t="s">
        <v>339</v>
      </c>
      <c r="F7145" t="s">
        <v>340</v>
      </c>
      <c r="G7145" t="s">
        <v>282</v>
      </c>
      <c r="I7145" t="s">
        <v>342</v>
      </c>
      <c r="J7145" t="s">
        <v>232</v>
      </c>
      <c r="K7145" t="s">
        <v>232</v>
      </c>
      <c r="L7145" t="s">
        <v>232</v>
      </c>
      <c r="M7145" t="s">
        <v>232</v>
      </c>
      <c r="N7145" t="s">
        <v>232</v>
      </c>
      <c r="O7145" t="s">
        <v>232</v>
      </c>
      <c r="P7145" t="s">
        <v>232</v>
      </c>
      <c r="Q7145" t="s">
        <v>232</v>
      </c>
      <c r="R7145" t="s">
        <v>232</v>
      </c>
      <c r="S7145" t="s">
        <v>232</v>
      </c>
      <c r="T7145" t="s">
        <v>232</v>
      </c>
      <c r="U7145" t="s">
        <v>232</v>
      </c>
      <c r="V7145" t="s">
        <v>232</v>
      </c>
      <c r="W7145" t="s">
        <v>232</v>
      </c>
      <c r="X7145" t="s">
        <v>232</v>
      </c>
      <c r="Y7145" t="s">
        <v>232</v>
      </c>
      <c r="Z7145" t="s">
        <v>232</v>
      </c>
      <c r="AA7145" t="s">
        <v>232</v>
      </c>
      <c r="AB7145" t="s">
        <v>232</v>
      </c>
      <c r="AC7145" t="s">
        <v>232</v>
      </c>
      <c r="AD7145" t="s">
        <v>232</v>
      </c>
      <c r="AE7145" t="s">
        <v>232</v>
      </c>
      <c r="AF7145" t="s">
        <v>232</v>
      </c>
      <c r="AG7145" t="s">
        <v>232</v>
      </c>
      <c r="AH7145" t="s">
        <v>232</v>
      </c>
      <c r="AI7145" t="s">
        <v>232</v>
      </c>
      <c r="AJ7145" t="s">
        <v>232</v>
      </c>
      <c r="AK7145" t="s">
        <v>232</v>
      </c>
      <c r="AL7145" t="s">
        <v>232</v>
      </c>
      <c r="AM7145" t="s">
        <v>232</v>
      </c>
      <c r="AN7145" t="s">
        <v>232</v>
      </c>
      <c r="AO7145">
        <v>4.6120000000000001</v>
      </c>
      <c r="AP7145">
        <v>-14.81</v>
      </c>
      <c r="AQ7145">
        <v>-3.47</v>
      </c>
      <c r="AR7145">
        <v>-9.2420000000000009</v>
      </c>
      <c r="AS7145">
        <v>-20.321000000000002</v>
      </c>
      <c r="AT7145">
        <v>-21.986000000000001</v>
      </c>
      <c r="AU7145">
        <v>3.859</v>
      </c>
      <c r="AV7145">
        <v>-1.04</v>
      </c>
      <c r="AW7145">
        <v>4.9000000000000002E-2</v>
      </c>
      <c r="AX7145">
        <v>-6.8680000000000003</v>
      </c>
      <c r="AY7145">
        <v>-0.28000000000000003</v>
      </c>
      <c r="AZ7145">
        <v>4.0259999999999998</v>
      </c>
      <c r="BA7145">
        <v>5.5869999999999997</v>
      </c>
      <c r="BB7145">
        <v>1.1950000000000001</v>
      </c>
      <c r="BC7145">
        <v>2017</v>
      </c>
    </row>
    <row r="7146" spans="1:55" x14ac:dyDescent="0.25">
      <c r="A7146">
        <v>733</v>
      </c>
      <c r="B7146" t="s">
        <v>1680</v>
      </c>
      <c r="C7146" t="s">
        <v>343</v>
      </c>
      <c r="D7146" t="s">
        <v>1681</v>
      </c>
      <c r="E7146" t="s">
        <v>344</v>
      </c>
      <c r="F7146" t="s">
        <v>345</v>
      </c>
      <c r="G7146" t="s">
        <v>229</v>
      </c>
      <c r="H7146" t="s">
        <v>230</v>
      </c>
    </row>
    <row r="7147" spans="1:55" x14ac:dyDescent="0.25">
      <c r="A7147">
        <v>733</v>
      </c>
      <c r="B7147" t="s">
        <v>1680</v>
      </c>
      <c r="C7147" t="s">
        <v>346</v>
      </c>
      <c r="D7147" t="s">
        <v>1681</v>
      </c>
      <c r="E7147" t="s">
        <v>344</v>
      </c>
      <c r="F7147" t="s">
        <v>345</v>
      </c>
      <c r="G7147" t="s">
        <v>270</v>
      </c>
    </row>
    <row r="7148" spans="1:55" x14ac:dyDescent="0.25">
      <c r="A7148">
        <v>733</v>
      </c>
      <c r="B7148" t="s">
        <v>1680</v>
      </c>
      <c r="C7148" t="s">
        <v>347</v>
      </c>
      <c r="D7148" t="s">
        <v>1681</v>
      </c>
      <c r="E7148" t="s">
        <v>348</v>
      </c>
      <c r="F7148" t="s">
        <v>349</v>
      </c>
      <c r="G7148" t="s">
        <v>229</v>
      </c>
      <c r="H7148" t="s">
        <v>230</v>
      </c>
      <c r="I7148" t="s">
        <v>1685</v>
      </c>
      <c r="J7148" t="s">
        <v>232</v>
      </c>
      <c r="K7148" t="s">
        <v>232</v>
      </c>
      <c r="L7148" t="s">
        <v>232</v>
      </c>
      <c r="M7148" t="s">
        <v>232</v>
      </c>
      <c r="N7148" t="s">
        <v>232</v>
      </c>
      <c r="O7148" t="s">
        <v>232</v>
      </c>
      <c r="P7148" t="s">
        <v>232</v>
      </c>
      <c r="Q7148" t="s">
        <v>232</v>
      </c>
      <c r="R7148" t="s">
        <v>232</v>
      </c>
      <c r="S7148" t="s">
        <v>232</v>
      </c>
      <c r="T7148" t="s">
        <v>232</v>
      </c>
      <c r="U7148" t="s">
        <v>232</v>
      </c>
      <c r="V7148" t="s">
        <v>232</v>
      </c>
      <c r="W7148" t="s">
        <v>232</v>
      </c>
      <c r="X7148" t="s">
        <v>232</v>
      </c>
      <c r="Y7148" t="s">
        <v>232</v>
      </c>
      <c r="Z7148" t="s">
        <v>232</v>
      </c>
      <c r="AA7148" t="s">
        <v>232</v>
      </c>
      <c r="AB7148" t="s">
        <v>232</v>
      </c>
      <c r="AC7148" t="s">
        <v>232</v>
      </c>
      <c r="AD7148" t="s">
        <v>232</v>
      </c>
      <c r="AE7148" t="s">
        <v>232</v>
      </c>
      <c r="AF7148" t="s">
        <v>232</v>
      </c>
      <c r="AG7148" t="s">
        <v>232</v>
      </c>
      <c r="AH7148" t="s">
        <v>232</v>
      </c>
      <c r="AI7148" t="s">
        <v>232</v>
      </c>
      <c r="AJ7148" t="s">
        <v>232</v>
      </c>
      <c r="AK7148" t="s">
        <v>232</v>
      </c>
      <c r="AL7148" t="s">
        <v>232</v>
      </c>
      <c r="AM7148" t="s">
        <v>232</v>
      </c>
      <c r="AN7148" t="s">
        <v>232</v>
      </c>
      <c r="AO7148">
        <v>2.3809999999999998</v>
      </c>
      <c r="AP7148">
        <v>-4.9219999999999997</v>
      </c>
      <c r="AQ7148">
        <v>-1.5089999999999999</v>
      </c>
      <c r="AR7148">
        <v>-3.8109999999999999</v>
      </c>
      <c r="AS7148">
        <v>-8.6679999999999993</v>
      </c>
      <c r="AT7148">
        <v>-29.835999999999999</v>
      </c>
      <c r="AU7148">
        <v>13.996</v>
      </c>
      <c r="AV7148">
        <v>-4.2709999999999999</v>
      </c>
      <c r="AW7148">
        <v>3.9209999999999998</v>
      </c>
      <c r="AX7148">
        <v>-40.281999999999996</v>
      </c>
      <c r="AY7148">
        <v>17.251999999999999</v>
      </c>
      <c r="AZ7148">
        <v>58.968000000000004</v>
      </c>
      <c r="BA7148">
        <v>81.162000000000006</v>
      </c>
      <c r="BB7148">
        <v>25.059000000000001</v>
      </c>
      <c r="BC7148">
        <v>2017</v>
      </c>
    </row>
    <row r="7149" spans="1:55" x14ac:dyDescent="0.25">
      <c r="A7149">
        <v>733</v>
      </c>
      <c r="B7149" t="s">
        <v>1680</v>
      </c>
      <c r="C7149" t="s">
        <v>350</v>
      </c>
      <c r="D7149" t="s">
        <v>1681</v>
      </c>
      <c r="E7149" t="s">
        <v>348</v>
      </c>
      <c r="F7149" t="s">
        <v>349</v>
      </c>
      <c r="G7149" t="s">
        <v>282</v>
      </c>
      <c r="I7149" t="s">
        <v>351</v>
      </c>
      <c r="J7149" t="s">
        <v>232</v>
      </c>
      <c r="K7149" t="s">
        <v>232</v>
      </c>
      <c r="L7149" t="s">
        <v>232</v>
      </c>
      <c r="M7149" t="s">
        <v>232</v>
      </c>
      <c r="N7149" t="s">
        <v>232</v>
      </c>
      <c r="O7149" t="s">
        <v>232</v>
      </c>
      <c r="P7149" t="s">
        <v>232</v>
      </c>
      <c r="Q7149" t="s">
        <v>232</v>
      </c>
      <c r="R7149" t="s">
        <v>232</v>
      </c>
      <c r="S7149" t="s">
        <v>232</v>
      </c>
      <c r="T7149" t="s">
        <v>232</v>
      </c>
      <c r="U7149" t="s">
        <v>232</v>
      </c>
      <c r="V7149" t="s">
        <v>232</v>
      </c>
      <c r="W7149" t="s">
        <v>232</v>
      </c>
      <c r="X7149" t="s">
        <v>232</v>
      </c>
      <c r="Y7149" t="s">
        <v>232</v>
      </c>
      <c r="Z7149" t="s">
        <v>232</v>
      </c>
      <c r="AA7149" t="s">
        <v>232</v>
      </c>
      <c r="AB7149" t="s">
        <v>232</v>
      </c>
      <c r="AC7149" t="s">
        <v>232</v>
      </c>
      <c r="AD7149" t="s">
        <v>232</v>
      </c>
      <c r="AE7149" t="s">
        <v>232</v>
      </c>
      <c r="AF7149" t="s">
        <v>232</v>
      </c>
      <c r="AG7149" t="s">
        <v>232</v>
      </c>
      <c r="AH7149" t="s">
        <v>232</v>
      </c>
      <c r="AI7149" t="s">
        <v>232</v>
      </c>
      <c r="AJ7149" t="s">
        <v>232</v>
      </c>
      <c r="AK7149" t="s">
        <v>232</v>
      </c>
      <c r="AL7149" t="s">
        <v>232</v>
      </c>
      <c r="AM7149" t="s">
        <v>232</v>
      </c>
      <c r="AN7149" t="s">
        <v>232</v>
      </c>
      <c r="AO7149">
        <v>4.6120000000000001</v>
      </c>
      <c r="AP7149">
        <v>-14.81</v>
      </c>
      <c r="AQ7149">
        <v>-3.4220000000000002</v>
      </c>
      <c r="AR7149">
        <v>-8.5530000000000008</v>
      </c>
      <c r="AS7149">
        <v>-19.425999999999998</v>
      </c>
      <c r="AT7149">
        <v>-21.51</v>
      </c>
      <c r="AU7149">
        <v>4.1760000000000002</v>
      </c>
      <c r="AV7149">
        <v>-0.76700000000000002</v>
      </c>
      <c r="AW7149">
        <v>0.56399999999999995</v>
      </c>
      <c r="AX7149">
        <v>-4.8920000000000003</v>
      </c>
      <c r="AY7149">
        <v>1.8129999999999999</v>
      </c>
      <c r="AZ7149">
        <v>5.4530000000000003</v>
      </c>
      <c r="BA7149">
        <v>6.6139999999999999</v>
      </c>
      <c r="BB7149">
        <v>1.833</v>
      </c>
      <c r="BC7149">
        <v>2017</v>
      </c>
    </row>
    <row r="7150" spans="1:55" x14ac:dyDescent="0.25">
      <c r="A7150">
        <v>733</v>
      </c>
      <c r="B7150" t="s">
        <v>1680</v>
      </c>
      <c r="C7150" t="s">
        <v>352</v>
      </c>
      <c r="D7150" t="s">
        <v>1681</v>
      </c>
      <c r="E7150" t="s">
        <v>353</v>
      </c>
      <c r="F7150" t="s">
        <v>354</v>
      </c>
      <c r="G7150" t="s">
        <v>229</v>
      </c>
      <c r="H7150" t="s">
        <v>230</v>
      </c>
    </row>
    <row r="7151" spans="1:55" x14ac:dyDescent="0.25">
      <c r="A7151">
        <v>733</v>
      </c>
      <c r="B7151" t="s">
        <v>1680</v>
      </c>
      <c r="C7151" t="s">
        <v>355</v>
      </c>
      <c r="D7151" t="s">
        <v>1681</v>
      </c>
      <c r="E7151" t="s">
        <v>353</v>
      </c>
      <c r="F7151" t="s">
        <v>354</v>
      </c>
      <c r="G7151" t="s">
        <v>282</v>
      </c>
    </row>
    <row r="7152" spans="1:55" x14ac:dyDescent="0.25">
      <c r="A7152">
        <v>733</v>
      </c>
      <c r="B7152" t="s">
        <v>1680</v>
      </c>
      <c r="C7152" t="s">
        <v>356</v>
      </c>
      <c r="D7152" t="s">
        <v>1681</v>
      </c>
      <c r="E7152" t="s">
        <v>357</v>
      </c>
      <c r="F7152" t="s">
        <v>358</v>
      </c>
      <c r="G7152" t="s">
        <v>229</v>
      </c>
      <c r="H7152" t="s">
        <v>230</v>
      </c>
      <c r="I7152" t="s">
        <v>1685</v>
      </c>
      <c r="J7152" t="s">
        <v>232</v>
      </c>
      <c r="K7152" t="s">
        <v>232</v>
      </c>
      <c r="L7152" t="s">
        <v>232</v>
      </c>
      <c r="M7152" t="s">
        <v>232</v>
      </c>
      <c r="N7152" t="s">
        <v>232</v>
      </c>
      <c r="O7152" t="s">
        <v>232</v>
      </c>
      <c r="P7152" t="s">
        <v>232</v>
      </c>
      <c r="Q7152" t="s">
        <v>232</v>
      </c>
      <c r="R7152" t="s">
        <v>232</v>
      </c>
      <c r="S7152" t="s">
        <v>232</v>
      </c>
      <c r="T7152" t="s">
        <v>232</v>
      </c>
      <c r="U7152" t="s">
        <v>232</v>
      </c>
      <c r="V7152" t="s">
        <v>232</v>
      </c>
      <c r="W7152" t="s">
        <v>232</v>
      </c>
      <c r="X7152" t="s">
        <v>232</v>
      </c>
      <c r="Y7152" t="s">
        <v>232</v>
      </c>
      <c r="Z7152" t="s">
        <v>232</v>
      </c>
      <c r="AA7152" t="s">
        <v>232</v>
      </c>
      <c r="AB7152" t="s">
        <v>232</v>
      </c>
      <c r="AC7152" t="s">
        <v>232</v>
      </c>
      <c r="AD7152" t="s">
        <v>232</v>
      </c>
      <c r="AE7152" t="s">
        <v>232</v>
      </c>
      <c r="AF7152" t="s">
        <v>232</v>
      </c>
      <c r="AG7152" t="s">
        <v>232</v>
      </c>
      <c r="AH7152" t="s">
        <v>232</v>
      </c>
      <c r="AI7152" t="s">
        <v>232</v>
      </c>
      <c r="AJ7152" t="s">
        <v>232</v>
      </c>
      <c r="AK7152" t="s">
        <v>232</v>
      </c>
      <c r="AL7152" t="s">
        <v>232</v>
      </c>
      <c r="AM7152" t="s">
        <v>232</v>
      </c>
      <c r="AN7152" t="s">
        <v>232</v>
      </c>
      <c r="AO7152">
        <v>0</v>
      </c>
      <c r="AP7152">
        <v>2.96</v>
      </c>
      <c r="AQ7152">
        <v>7.7549999999999999</v>
      </c>
      <c r="AR7152">
        <v>17.077999999999999</v>
      </c>
      <c r="AS7152">
        <v>30.913</v>
      </c>
      <c r="AT7152">
        <v>123.879</v>
      </c>
      <c r="AU7152">
        <v>218.64099999999999</v>
      </c>
      <c r="AV7152">
        <v>243.65600000000001</v>
      </c>
      <c r="AW7152">
        <v>262.69799999999998</v>
      </c>
      <c r="AX7152">
        <v>281.887</v>
      </c>
      <c r="AY7152">
        <v>328.09</v>
      </c>
      <c r="AZ7152">
        <v>370.673</v>
      </c>
      <c r="BA7152">
        <v>275.22500000000002</v>
      </c>
      <c r="BB7152">
        <v>305.471</v>
      </c>
      <c r="BC7152">
        <v>2017</v>
      </c>
    </row>
    <row r="7153" spans="1:55" x14ac:dyDescent="0.25">
      <c r="A7153">
        <v>733</v>
      </c>
      <c r="B7153" t="s">
        <v>1680</v>
      </c>
      <c r="C7153" t="s">
        <v>359</v>
      </c>
      <c r="D7153" t="s">
        <v>1681</v>
      </c>
      <c r="E7153" t="s">
        <v>357</v>
      </c>
      <c r="F7153" t="s">
        <v>358</v>
      </c>
      <c r="G7153" t="s">
        <v>282</v>
      </c>
      <c r="I7153" t="s">
        <v>360</v>
      </c>
      <c r="J7153" t="s">
        <v>232</v>
      </c>
      <c r="K7153" t="s">
        <v>232</v>
      </c>
      <c r="L7153" t="s">
        <v>232</v>
      </c>
      <c r="M7153" t="s">
        <v>232</v>
      </c>
      <c r="N7153" t="s">
        <v>232</v>
      </c>
      <c r="O7153" t="s">
        <v>232</v>
      </c>
      <c r="P7153" t="s">
        <v>232</v>
      </c>
      <c r="Q7153" t="s">
        <v>232</v>
      </c>
      <c r="R7153" t="s">
        <v>232</v>
      </c>
      <c r="S7153" t="s">
        <v>232</v>
      </c>
      <c r="T7153" t="s">
        <v>232</v>
      </c>
      <c r="U7153" t="s">
        <v>232</v>
      </c>
      <c r="V7153" t="s">
        <v>232</v>
      </c>
      <c r="W7153" t="s">
        <v>232</v>
      </c>
      <c r="X7153" t="s">
        <v>232</v>
      </c>
      <c r="Y7153" t="s">
        <v>232</v>
      </c>
      <c r="Z7153" t="s">
        <v>232</v>
      </c>
      <c r="AA7153" t="s">
        <v>232</v>
      </c>
      <c r="AB7153" t="s">
        <v>232</v>
      </c>
      <c r="AC7153" t="s">
        <v>232</v>
      </c>
      <c r="AD7153" t="s">
        <v>232</v>
      </c>
      <c r="AE7153" t="s">
        <v>232</v>
      </c>
      <c r="AF7153" t="s">
        <v>232</v>
      </c>
      <c r="AG7153" t="s">
        <v>232</v>
      </c>
      <c r="AH7153" t="s">
        <v>232</v>
      </c>
      <c r="AI7153" t="s">
        <v>232</v>
      </c>
      <c r="AJ7153" t="s">
        <v>232</v>
      </c>
      <c r="AK7153" t="s">
        <v>232</v>
      </c>
      <c r="AL7153" t="s">
        <v>232</v>
      </c>
      <c r="AM7153" t="s">
        <v>232</v>
      </c>
      <c r="AN7153" t="s">
        <v>232</v>
      </c>
      <c r="AO7153">
        <v>0</v>
      </c>
      <c r="AP7153">
        <v>8.9060000000000006</v>
      </c>
      <c r="AQ7153">
        <v>17.587</v>
      </c>
      <c r="AR7153">
        <v>38.325000000000003</v>
      </c>
      <c r="AS7153">
        <v>69.28</v>
      </c>
      <c r="AT7153">
        <v>89.308000000000007</v>
      </c>
      <c r="AU7153">
        <v>65.239999999999995</v>
      </c>
      <c r="AV7153">
        <v>43.76</v>
      </c>
      <c r="AW7153">
        <v>37.811999999999998</v>
      </c>
      <c r="AX7153">
        <v>34.237000000000002</v>
      </c>
      <c r="AY7153">
        <v>34.488</v>
      </c>
      <c r="AZ7153">
        <v>34.279000000000003</v>
      </c>
      <c r="BA7153">
        <v>22.428999999999998</v>
      </c>
      <c r="BB7153">
        <v>22.338999999999999</v>
      </c>
      <c r="BC7153">
        <v>2017</v>
      </c>
    </row>
    <row r="7154" spans="1:55" x14ac:dyDescent="0.25">
      <c r="A7154">
        <v>733</v>
      </c>
      <c r="B7154" t="s">
        <v>1680</v>
      </c>
      <c r="C7154" t="s">
        <v>361</v>
      </c>
      <c r="D7154" t="s">
        <v>1681</v>
      </c>
      <c r="E7154" t="s">
        <v>362</v>
      </c>
      <c r="F7154" t="s">
        <v>363</v>
      </c>
      <c r="G7154" t="s">
        <v>229</v>
      </c>
      <c r="H7154" t="s">
        <v>230</v>
      </c>
      <c r="I7154" t="s">
        <v>1685</v>
      </c>
      <c r="J7154" t="s">
        <v>232</v>
      </c>
      <c r="K7154" t="s">
        <v>232</v>
      </c>
      <c r="L7154" t="s">
        <v>232</v>
      </c>
      <c r="M7154" t="s">
        <v>232</v>
      </c>
      <c r="N7154" t="s">
        <v>232</v>
      </c>
      <c r="O7154" t="s">
        <v>232</v>
      </c>
      <c r="P7154" t="s">
        <v>232</v>
      </c>
      <c r="Q7154" t="s">
        <v>232</v>
      </c>
      <c r="R7154" t="s">
        <v>232</v>
      </c>
      <c r="S7154" t="s">
        <v>232</v>
      </c>
      <c r="T7154" t="s">
        <v>232</v>
      </c>
      <c r="U7154" t="s">
        <v>232</v>
      </c>
      <c r="V7154" t="s">
        <v>232</v>
      </c>
      <c r="W7154" t="s">
        <v>232</v>
      </c>
      <c r="X7154" t="s">
        <v>232</v>
      </c>
      <c r="Y7154" t="s">
        <v>232</v>
      </c>
      <c r="Z7154" t="s">
        <v>232</v>
      </c>
      <c r="AA7154" t="s">
        <v>232</v>
      </c>
      <c r="AB7154" t="s">
        <v>232</v>
      </c>
      <c r="AC7154" t="s">
        <v>232</v>
      </c>
      <c r="AD7154" t="s">
        <v>232</v>
      </c>
      <c r="AE7154" t="s">
        <v>232</v>
      </c>
      <c r="AF7154" t="s">
        <v>232</v>
      </c>
      <c r="AG7154" t="s">
        <v>232</v>
      </c>
      <c r="AH7154" t="s">
        <v>232</v>
      </c>
      <c r="AI7154" t="s">
        <v>232</v>
      </c>
      <c r="AJ7154" t="s">
        <v>232</v>
      </c>
      <c r="AK7154" t="s">
        <v>232</v>
      </c>
      <c r="AL7154" t="s">
        <v>232</v>
      </c>
      <c r="AM7154" t="s">
        <v>232</v>
      </c>
      <c r="AN7154" t="s">
        <v>232</v>
      </c>
      <c r="AO7154">
        <v>51.63</v>
      </c>
      <c r="AP7154">
        <v>33.237000000000002</v>
      </c>
      <c r="AQ7154">
        <v>44.093000000000004</v>
      </c>
      <c r="AR7154">
        <v>44.56</v>
      </c>
      <c r="AS7154">
        <v>44.62</v>
      </c>
      <c r="AT7154">
        <v>138.709</v>
      </c>
      <c r="AU7154">
        <v>335.13299999999998</v>
      </c>
      <c r="AV7154">
        <v>556.80399999999997</v>
      </c>
      <c r="AW7154">
        <v>694.73900000000003</v>
      </c>
      <c r="AX7154">
        <v>823.34199999999998</v>
      </c>
      <c r="AY7154">
        <v>951.30600000000004</v>
      </c>
      <c r="AZ7154" s="52">
        <v>1081.3399999999999</v>
      </c>
      <c r="BA7154" s="52">
        <v>1227.1199999999999</v>
      </c>
      <c r="BB7154" s="52">
        <v>1367.42</v>
      </c>
      <c r="BC7154">
        <v>2017</v>
      </c>
    </row>
    <row r="7155" spans="1:55" x14ac:dyDescent="0.25">
      <c r="A7155">
        <v>733</v>
      </c>
      <c r="B7155" t="s">
        <v>1680</v>
      </c>
      <c r="C7155" t="s">
        <v>364</v>
      </c>
      <c r="D7155" t="s">
        <v>1681</v>
      </c>
      <c r="E7155" t="s">
        <v>365</v>
      </c>
      <c r="F7155" t="s">
        <v>366</v>
      </c>
      <c r="G7155" t="s">
        <v>242</v>
      </c>
      <c r="H7155" t="s">
        <v>230</v>
      </c>
      <c r="I7155" t="s">
        <v>1686</v>
      </c>
      <c r="J7155" t="s">
        <v>232</v>
      </c>
      <c r="K7155" t="s">
        <v>232</v>
      </c>
      <c r="L7155" t="s">
        <v>232</v>
      </c>
      <c r="M7155" t="s">
        <v>232</v>
      </c>
      <c r="N7155" t="s">
        <v>232</v>
      </c>
      <c r="O7155" t="s">
        <v>232</v>
      </c>
      <c r="P7155" t="s">
        <v>232</v>
      </c>
      <c r="Q7155" t="s">
        <v>232</v>
      </c>
      <c r="R7155" t="s">
        <v>232</v>
      </c>
      <c r="S7155" t="s">
        <v>232</v>
      </c>
      <c r="T7155" t="s">
        <v>232</v>
      </c>
      <c r="U7155" t="s">
        <v>232</v>
      </c>
      <c r="V7155" t="s">
        <v>232</v>
      </c>
      <c r="W7155" t="s">
        <v>232</v>
      </c>
      <c r="X7155" t="s">
        <v>232</v>
      </c>
      <c r="Y7155" t="s">
        <v>232</v>
      </c>
      <c r="Z7155" t="s">
        <v>232</v>
      </c>
      <c r="AA7155" t="s">
        <v>232</v>
      </c>
      <c r="AB7155" t="s">
        <v>232</v>
      </c>
      <c r="AC7155" t="s">
        <v>232</v>
      </c>
      <c r="AD7155" t="s">
        <v>232</v>
      </c>
      <c r="AE7155" t="s">
        <v>232</v>
      </c>
      <c r="AF7155" t="s">
        <v>232</v>
      </c>
      <c r="AG7155" t="s">
        <v>232</v>
      </c>
      <c r="AH7155" t="s">
        <v>232</v>
      </c>
      <c r="AI7155" t="s">
        <v>232</v>
      </c>
      <c r="AJ7155" t="s">
        <v>232</v>
      </c>
      <c r="AK7155" t="s">
        <v>232</v>
      </c>
      <c r="AL7155" t="s">
        <v>232</v>
      </c>
      <c r="AM7155" t="s">
        <v>232</v>
      </c>
      <c r="AN7155" t="s">
        <v>232</v>
      </c>
      <c r="AO7155">
        <v>3.125</v>
      </c>
      <c r="AP7155">
        <v>-1.7929999999999999</v>
      </c>
      <c r="AQ7155">
        <v>-0.58099999999999996</v>
      </c>
      <c r="AR7155">
        <v>-0.23200000000000001</v>
      </c>
      <c r="AS7155">
        <v>-0.89200000000000002</v>
      </c>
      <c r="AT7155">
        <v>4.0000000000000001E-3</v>
      </c>
      <c r="AU7155">
        <v>-0.19400000000000001</v>
      </c>
      <c r="AV7155">
        <v>-0.49099999999999999</v>
      </c>
      <c r="AW7155">
        <v>-0.379</v>
      </c>
      <c r="AX7155">
        <v>-0.53900000000000003</v>
      </c>
      <c r="AY7155">
        <v>-0.14099999999999999</v>
      </c>
      <c r="AZ7155">
        <v>-0.35499999999999998</v>
      </c>
      <c r="BA7155">
        <v>-0.14599999999999999</v>
      </c>
      <c r="BB7155">
        <v>-0.42199999999999999</v>
      </c>
      <c r="BC7155">
        <v>2017</v>
      </c>
    </row>
    <row r="7156" spans="1:55" x14ac:dyDescent="0.25">
      <c r="A7156">
        <v>733</v>
      </c>
      <c r="B7156" t="s">
        <v>1680</v>
      </c>
      <c r="C7156" t="s">
        <v>368</v>
      </c>
      <c r="D7156" t="s">
        <v>1681</v>
      </c>
      <c r="E7156" t="s">
        <v>365</v>
      </c>
      <c r="F7156" t="s">
        <v>366</v>
      </c>
      <c r="G7156" t="s">
        <v>282</v>
      </c>
      <c r="I7156" t="s">
        <v>369</v>
      </c>
      <c r="J7156" t="s">
        <v>232</v>
      </c>
      <c r="K7156" t="s">
        <v>232</v>
      </c>
      <c r="L7156" t="s">
        <v>232</v>
      </c>
      <c r="M7156" t="s">
        <v>232</v>
      </c>
      <c r="N7156" t="s">
        <v>232</v>
      </c>
      <c r="O7156" t="s">
        <v>232</v>
      </c>
      <c r="P7156" t="s">
        <v>232</v>
      </c>
      <c r="Q7156" t="s">
        <v>232</v>
      </c>
      <c r="R7156" t="s">
        <v>232</v>
      </c>
      <c r="S7156" t="s">
        <v>232</v>
      </c>
      <c r="T7156" t="s">
        <v>232</v>
      </c>
      <c r="U7156" t="s">
        <v>232</v>
      </c>
      <c r="V7156" t="s">
        <v>232</v>
      </c>
      <c r="W7156" t="s">
        <v>232</v>
      </c>
      <c r="X7156" t="s">
        <v>232</v>
      </c>
      <c r="Y7156" t="s">
        <v>232</v>
      </c>
      <c r="Z7156" t="s">
        <v>232</v>
      </c>
      <c r="AA7156" t="s">
        <v>232</v>
      </c>
      <c r="AB7156" t="s">
        <v>232</v>
      </c>
      <c r="AC7156" t="s">
        <v>232</v>
      </c>
      <c r="AD7156" t="s">
        <v>232</v>
      </c>
      <c r="AE7156" t="s">
        <v>232</v>
      </c>
      <c r="AF7156" t="s">
        <v>232</v>
      </c>
      <c r="AG7156" t="s">
        <v>232</v>
      </c>
      <c r="AH7156" t="s">
        <v>232</v>
      </c>
      <c r="AI7156" t="s">
        <v>232</v>
      </c>
      <c r="AJ7156" t="s">
        <v>232</v>
      </c>
      <c r="AK7156" t="s">
        <v>232</v>
      </c>
      <c r="AL7156" t="s">
        <v>232</v>
      </c>
      <c r="AM7156" t="s">
        <v>232</v>
      </c>
      <c r="AN7156" t="s">
        <v>232</v>
      </c>
      <c r="AO7156">
        <v>18.181999999999999</v>
      </c>
      <c r="AP7156">
        <v>-15.911</v>
      </c>
      <c r="AQ7156">
        <v>-3.89</v>
      </c>
      <c r="AR7156">
        <v>-1.5389999999999999</v>
      </c>
      <c r="AS7156">
        <v>-7.1440000000000001</v>
      </c>
      <c r="AT7156">
        <v>0.13200000000000001</v>
      </c>
      <c r="AU7156">
        <v>-6.5789999999999997</v>
      </c>
      <c r="AV7156">
        <v>-12.503</v>
      </c>
      <c r="AW7156">
        <v>-12.031000000000001</v>
      </c>
      <c r="AX7156">
        <v>-19.271999999999998</v>
      </c>
      <c r="AY7156">
        <v>-4.7990000000000004</v>
      </c>
      <c r="AZ7156">
        <v>-8.7579999999999991</v>
      </c>
      <c r="BA7156">
        <v>-3.609</v>
      </c>
      <c r="BB7156">
        <v>-10.147</v>
      </c>
      <c r="BC7156">
        <v>2017</v>
      </c>
    </row>
    <row r="7157" spans="1:55" x14ac:dyDescent="0.25">
      <c r="A7157">
        <v>184</v>
      </c>
      <c r="B7157" t="s">
        <v>1687</v>
      </c>
      <c r="C7157" t="s">
        <v>225</v>
      </c>
      <c r="D7157" t="s">
        <v>1688</v>
      </c>
      <c r="E7157" t="s">
        <v>227</v>
      </c>
      <c r="F7157" t="s">
        <v>228</v>
      </c>
      <c r="G7157" t="s">
        <v>229</v>
      </c>
      <c r="H7157" t="s">
        <v>230</v>
      </c>
      <c r="I7157" t="s">
        <v>1162</v>
      </c>
      <c r="J7157">
        <v>487.41199999999998</v>
      </c>
      <c r="K7157">
        <v>485.42399999999998</v>
      </c>
      <c r="L7157">
        <v>491.43700000000001</v>
      </c>
      <c r="M7157">
        <v>499.55700000000002</v>
      </c>
      <c r="N7157">
        <v>508.04</v>
      </c>
      <c r="O7157">
        <v>520.04</v>
      </c>
      <c r="P7157">
        <v>537.88599999999997</v>
      </c>
      <c r="Q7157">
        <v>568.59400000000005</v>
      </c>
      <c r="R7157">
        <v>598.64200000000005</v>
      </c>
      <c r="S7157">
        <v>628.59699999999998</v>
      </c>
      <c r="T7157">
        <v>652.77800000000002</v>
      </c>
      <c r="U7157">
        <v>669.26300000000003</v>
      </c>
      <c r="V7157">
        <v>674.95600000000002</v>
      </c>
      <c r="W7157">
        <v>666.09</v>
      </c>
      <c r="X7157">
        <v>681.64</v>
      </c>
      <c r="Y7157">
        <v>709.73800000000006</v>
      </c>
      <c r="Z7157">
        <v>726.92200000000003</v>
      </c>
      <c r="AA7157">
        <v>755.02099999999996</v>
      </c>
      <c r="AB7157">
        <v>788.76099999999997</v>
      </c>
      <c r="AC7157">
        <v>826.19</v>
      </c>
      <c r="AD7157">
        <v>867.93700000000001</v>
      </c>
      <c r="AE7157">
        <v>902.63499999999999</v>
      </c>
      <c r="AF7157">
        <v>928.63099999999997</v>
      </c>
      <c r="AG7157">
        <v>958.24900000000002</v>
      </c>
      <c r="AH7157">
        <v>988.56899999999996</v>
      </c>
      <c r="AI7157" s="52">
        <v>1025.3800000000001</v>
      </c>
      <c r="AJ7157" s="52">
        <v>1068.18</v>
      </c>
      <c r="AK7157" s="52">
        <v>1108.45</v>
      </c>
      <c r="AL7157" s="52">
        <v>1120.82</v>
      </c>
      <c r="AM7157" s="52">
        <v>1080.77</v>
      </c>
      <c r="AN7157" s="52">
        <v>1080.94</v>
      </c>
      <c r="AO7157" s="52">
        <v>1070.1500000000001</v>
      </c>
      <c r="AP7157" s="52">
        <v>1038.81</v>
      </c>
      <c r="AQ7157" s="52">
        <v>1021.08</v>
      </c>
      <c r="AR7157" s="52">
        <v>1035.1600000000001</v>
      </c>
      <c r="AS7157" s="52">
        <v>1072.94</v>
      </c>
      <c r="AT7157" s="52">
        <v>1106.93</v>
      </c>
      <c r="AU7157" s="52">
        <v>1139.95</v>
      </c>
      <c r="AV7157" s="52">
        <v>1168.79</v>
      </c>
      <c r="AW7157" s="52">
        <v>1193.7</v>
      </c>
      <c r="AX7157" s="52">
        <v>1216.08</v>
      </c>
      <c r="AY7157" s="52">
        <v>1237.3399999999999</v>
      </c>
      <c r="AZ7157" s="52">
        <v>1258.03</v>
      </c>
      <c r="BA7157" s="52">
        <v>1279.25</v>
      </c>
      <c r="BB7157" s="52">
        <v>1300.3399999999999</v>
      </c>
      <c r="BC7157">
        <v>2018</v>
      </c>
    </row>
    <row r="7158" spans="1:55" x14ac:dyDescent="0.25">
      <c r="A7158">
        <v>184</v>
      </c>
      <c r="B7158" t="s">
        <v>1687</v>
      </c>
      <c r="C7158" t="s">
        <v>233</v>
      </c>
      <c r="D7158" t="s">
        <v>1688</v>
      </c>
      <c r="E7158" t="s">
        <v>227</v>
      </c>
      <c r="F7158" t="s">
        <v>234</v>
      </c>
      <c r="G7158" t="s">
        <v>235</v>
      </c>
      <c r="I7158" t="s">
        <v>236</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3.9980000000000002</v>
      </c>
      <c r="AF7158">
        <v>2.88</v>
      </c>
      <c r="AG7158">
        <v>3.1890000000000001</v>
      </c>
      <c r="AH7158">
        <v>3.1640000000000001</v>
      </c>
      <c r="AI7158">
        <v>3.7229999999999999</v>
      </c>
      <c r="AJ7158">
        <v>4.1749999999999998</v>
      </c>
      <c r="AK7158">
        <v>3.77</v>
      </c>
      <c r="AL7158">
        <v>1.117</v>
      </c>
      <c r="AM7158">
        <v>-3.573</v>
      </c>
      <c r="AN7158">
        <v>1.4999999999999999E-2</v>
      </c>
      <c r="AO7158">
        <v>-0.997</v>
      </c>
      <c r="AP7158">
        <v>-2.9289999999999998</v>
      </c>
      <c r="AQ7158">
        <v>-1.706</v>
      </c>
      <c r="AR7158">
        <v>1.379</v>
      </c>
      <c r="AS7158">
        <v>3.65</v>
      </c>
      <c r="AT7158">
        <v>3.169</v>
      </c>
      <c r="AU7158">
        <v>2.9830000000000001</v>
      </c>
      <c r="AV7158">
        <v>2.5289999999999999</v>
      </c>
      <c r="AW7158">
        <v>2.1309999999999998</v>
      </c>
      <c r="AX7158">
        <v>1.875</v>
      </c>
      <c r="AY7158">
        <v>1.748</v>
      </c>
      <c r="AZ7158">
        <v>1.6719999999999999</v>
      </c>
      <c r="BA7158">
        <v>1.6870000000000001</v>
      </c>
      <c r="BB7158">
        <v>1.6479999999999999</v>
      </c>
      <c r="BC7158">
        <v>2018</v>
      </c>
    </row>
    <row r="7159" spans="1:55" x14ac:dyDescent="0.25">
      <c r="A7159">
        <v>184</v>
      </c>
      <c r="B7159" t="s">
        <v>1687</v>
      </c>
      <c r="C7159" t="s">
        <v>237</v>
      </c>
      <c r="D7159" t="s">
        <v>1688</v>
      </c>
      <c r="E7159" t="s">
        <v>238</v>
      </c>
      <c r="F7159" t="s">
        <v>239</v>
      </c>
      <c r="G7159" t="s">
        <v>229</v>
      </c>
      <c r="H7159" t="s">
        <v>230</v>
      </c>
      <c r="I7159" t="s">
        <v>1162</v>
      </c>
      <c r="J7159">
        <v>98.951999999999998</v>
      </c>
      <c r="K7159">
        <v>112.77800000000001</v>
      </c>
      <c r="L7159">
        <v>129.566</v>
      </c>
      <c r="M7159">
        <v>147.899</v>
      </c>
      <c r="N7159">
        <v>165.73599999999999</v>
      </c>
      <c r="O7159">
        <v>184.72</v>
      </c>
      <c r="P7159">
        <v>210.64400000000001</v>
      </c>
      <c r="Q7159">
        <v>235.12100000000001</v>
      </c>
      <c r="R7159">
        <v>260.822</v>
      </c>
      <c r="S7159">
        <v>292.517</v>
      </c>
      <c r="T7159">
        <v>326.11200000000002</v>
      </c>
      <c r="U7159">
        <v>357.94600000000003</v>
      </c>
      <c r="V7159">
        <v>385.435</v>
      </c>
      <c r="W7159">
        <v>401.72500000000002</v>
      </c>
      <c r="X7159">
        <v>425.89400000000001</v>
      </c>
      <c r="Y7159">
        <v>458.54899999999998</v>
      </c>
      <c r="Z7159">
        <v>485.875</v>
      </c>
      <c r="AA7159">
        <v>516.70299999999997</v>
      </c>
      <c r="AB7159">
        <v>553.178</v>
      </c>
      <c r="AC7159">
        <v>594.65300000000002</v>
      </c>
      <c r="AD7159">
        <v>646.25</v>
      </c>
      <c r="AE7159">
        <v>699.52800000000002</v>
      </c>
      <c r="AF7159">
        <v>749.28800000000001</v>
      </c>
      <c r="AG7159">
        <v>803.47199999999998</v>
      </c>
      <c r="AH7159">
        <v>861.42</v>
      </c>
      <c r="AI7159">
        <v>930.56600000000003</v>
      </c>
      <c r="AJ7159" s="52">
        <v>1007.97</v>
      </c>
      <c r="AK7159" s="52">
        <v>1080.81</v>
      </c>
      <c r="AL7159" s="52">
        <v>1116.23</v>
      </c>
      <c r="AM7159" s="52">
        <v>1079.05</v>
      </c>
      <c r="AN7159" s="52">
        <v>1080.94</v>
      </c>
      <c r="AO7159" s="52">
        <v>1070.45</v>
      </c>
      <c r="AP7159" s="52">
        <v>1039.82</v>
      </c>
      <c r="AQ7159" s="52">
        <v>1025.69</v>
      </c>
      <c r="AR7159" s="52">
        <v>1037.82</v>
      </c>
      <c r="AS7159" s="52">
        <v>1081.17</v>
      </c>
      <c r="AT7159" s="52">
        <v>1118.74</v>
      </c>
      <c r="AU7159" s="52">
        <v>1166.32</v>
      </c>
      <c r="AV7159" s="52">
        <v>1206.8800000000001</v>
      </c>
      <c r="AW7159" s="52">
        <v>1249.74</v>
      </c>
      <c r="AX7159" s="52">
        <v>1295.1600000000001</v>
      </c>
      <c r="AY7159" s="52">
        <v>1341.91</v>
      </c>
      <c r="AZ7159" s="52">
        <v>1390.74</v>
      </c>
      <c r="BA7159" s="52">
        <v>1441.19</v>
      </c>
      <c r="BB7159" s="52">
        <v>1494.05</v>
      </c>
      <c r="BC7159">
        <v>2018</v>
      </c>
    </row>
    <row r="7160" spans="1:55" x14ac:dyDescent="0.25">
      <c r="A7160">
        <v>184</v>
      </c>
      <c r="B7160" t="s">
        <v>1687</v>
      </c>
      <c r="C7160" t="s">
        <v>240</v>
      </c>
      <c r="D7160" t="s">
        <v>1688</v>
      </c>
      <c r="E7160" t="s">
        <v>238</v>
      </c>
      <c r="F7160" t="s">
        <v>241</v>
      </c>
      <c r="G7160" t="s">
        <v>242</v>
      </c>
      <c r="H7160" t="s">
        <v>230</v>
      </c>
      <c r="I7160" t="s">
        <v>243</v>
      </c>
      <c r="J7160">
        <v>230.18899999999999</v>
      </c>
      <c r="K7160">
        <v>204.08199999999999</v>
      </c>
      <c r="L7160">
        <v>197.154</v>
      </c>
      <c r="M7160">
        <v>172.429</v>
      </c>
      <c r="N7160">
        <v>171.95500000000001</v>
      </c>
      <c r="O7160">
        <v>181.172</v>
      </c>
      <c r="P7160">
        <v>250.68299999999999</v>
      </c>
      <c r="Q7160">
        <v>317.60199999999998</v>
      </c>
      <c r="R7160">
        <v>373.14299999999997</v>
      </c>
      <c r="S7160">
        <v>411.57100000000003</v>
      </c>
      <c r="T7160">
        <v>533.91700000000003</v>
      </c>
      <c r="U7160">
        <v>575.02099999999996</v>
      </c>
      <c r="V7160">
        <v>628.56500000000005</v>
      </c>
      <c r="W7160">
        <v>528.01</v>
      </c>
      <c r="X7160">
        <v>529.82399999999996</v>
      </c>
      <c r="Y7160">
        <v>612.42899999999997</v>
      </c>
      <c r="Z7160">
        <v>638.44399999999996</v>
      </c>
      <c r="AA7160">
        <v>587.91999999999996</v>
      </c>
      <c r="AB7160">
        <v>616.88499999999999</v>
      </c>
      <c r="AC7160">
        <v>634.36900000000003</v>
      </c>
      <c r="AD7160">
        <v>597.03</v>
      </c>
      <c r="AE7160">
        <v>626.40300000000002</v>
      </c>
      <c r="AF7160">
        <v>707.32600000000002</v>
      </c>
      <c r="AG7160">
        <v>908.41300000000001</v>
      </c>
      <c r="AH7160" s="52">
        <v>1070.68</v>
      </c>
      <c r="AI7160" s="52">
        <v>1159.1500000000001</v>
      </c>
      <c r="AJ7160" s="52">
        <v>1265.6099999999999</v>
      </c>
      <c r="AK7160" s="52">
        <v>1481.39</v>
      </c>
      <c r="AL7160" s="52">
        <v>1642.77</v>
      </c>
      <c r="AM7160" s="52">
        <v>1502.9</v>
      </c>
      <c r="AN7160" s="52">
        <v>1434.29</v>
      </c>
      <c r="AO7160" s="52">
        <v>1489.43</v>
      </c>
      <c r="AP7160" s="52">
        <v>1336.76</v>
      </c>
      <c r="AQ7160" s="52">
        <v>1362.28</v>
      </c>
      <c r="AR7160" s="52">
        <v>1379.1</v>
      </c>
      <c r="AS7160" s="52">
        <v>1199.69</v>
      </c>
      <c r="AT7160" s="52">
        <v>1238.01</v>
      </c>
      <c r="AU7160" s="52">
        <v>1316.95</v>
      </c>
      <c r="AV7160" s="52">
        <v>1425.87</v>
      </c>
      <c r="AW7160" s="52">
        <v>1429.14</v>
      </c>
      <c r="AX7160" s="52">
        <v>1497.08</v>
      </c>
      <c r="AY7160" s="52">
        <v>1559.9</v>
      </c>
      <c r="AZ7160" s="52">
        <v>1627.1</v>
      </c>
      <c r="BA7160" s="52">
        <v>1693.07</v>
      </c>
      <c r="BB7160" s="52">
        <v>1766.43</v>
      </c>
      <c r="BC7160">
        <v>2018</v>
      </c>
    </row>
    <row r="7161" spans="1:55" x14ac:dyDescent="0.25">
      <c r="A7161">
        <v>184</v>
      </c>
      <c r="B7161" t="s">
        <v>1687</v>
      </c>
      <c r="C7161" t="s">
        <v>244</v>
      </c>
      <c r="D7161" t="s">
        <v>1688</v>
      </c>
      <c r="E7161" t="s">
        <v>238</v>
      </c>
      <c r="F7161" t="s">
        <v>245</v>
      </c>
      <c r="G7161" t="s">
        <v>246</v>
      </c>
      <c r="H7161" t="s">
        <v>230</v>
      </c>
      <c r="I7161" t="s">
        <v>243</v>
      </c>
      <c r="J7161">
        <v>297.76400000000001</v>
      </c>
      <c r="K7161">
        <v>324.60599999999999</v>
      </c>
      <c r="L7161">
        <v>348.93099999999998</v>
      </c>
      <c r="M7161">
        <v>368.58800000000002</v>
      </c>
      <c r="N7161">
        <v>388.37299999999999</v>
      </c>
      <c r="O7161">
        <v>410.12</v>
      </c>
      <c r="P7161">
        <v>432.73399999999998</v>
      </c>
      <c r="Q7161">
        <v>468.75299999999999</v>
      </c>
      <c r="R7161">
        <v>510.92899999999997</v>
      </c>
      <c r="S7161">
        <v>557.53</v>
      </c>
      <c r="T7161">
        <v>600.64400000000001</v>
      </c>
      <c r="U7161">
        <v>636.64099999999996</v>
      </c>
      <c r="V7161">
        <v>656.69</v>
      </c>
      <c r="W7161">
        <v>663.41700000000003</v>
      </c>
      <c r="X7161">
        <v>693.40099999999995</v>
      </c>
      <c r="Y7161">
        <v>737.12300000000005</v>
      </c>
      <c r="Z7161">
        <v>768.79499999999996</v>
      </c>
      <c r="AA7161">
        <v>812.28200000000004</v>
      </c>
      <c r="AB7161">
        <v>858.13199999999995</v>
      </c>
      <c r="AC7161">
        <v>911.83199999999999</v>
      </c>
      <c r="AD7161">
        <v>979.31899999999996</v>
      </c>
      <c r="AE7161" s="52">
        <v>1040.81</v>
      </c>
      <c r="AF7161" s="52">
        <v>1087.72</v>
      </c>
      <c r="AG7161" s="52">
        <v>1143.26</v>
      </c>
      <c r="AH7161" s="52">
        <v>1211.18</v>
      </c>
      <c r="AI7161" s="52">
        <v>1295.4100000000001</v>
      </c>
      <c r="AJ7161" s="52">
        <v>1390.33</v>
      </c>
      <c r="AK7161" s="52">
        <v>1481.49</v>
      </c>
      <c r="AL7161" s="52">
        <v>1527.17</v>
      </c>
      <c r="AM7161" s="52">
        <v>1483.83</v>
      </c>
      <c r="AN7161" s="52">
        <v>1501.34</v>
      </c>
      <c r="AO7161" s="52">
        <v>1517.42</v>
      </c>
      <c r="AP7161" s="52">
        <v>1501.22</v>
      </c>
      <c r="AQ7161" s="52">
        <v>1501.49</v>
      </c>
      <c r="AR7161" s="52">
        <v>1551</v>
      </c>
      <c r="AS7161" s="52">
        <v>1624.79</v>
      </c>
      <c r="AT7161" s="52">
        <v>1694.6</v>
      </c>
      <c r="AU7161" s="52">
        <v>1778.33</v>
      </c>
      <c r="AV7161" s="52">
        <v>1864.42</v>
      </c>
      <c r="AW7161" s="52">
        <v>1938.01</v>
      </c>
      <c r="AX7161" s="52">
        <v>2015.58</v>
      </c>
      <c r="AY7161" s="52">
        <v>2093.4499999999998</v>
      </c>
      <c r="AZ7161" s="52">
        <v>2172.4899999999998</v>
      </c>
      <c r="BA7161" s="52">
        <v>2254.92</v>
      </c>
      <c r="BB7161" s="52">
        <v>2340.06</v>
      </c>
      <c r="BC7161">
        <v>2018</v>
      </c>
    </row>
    <row r="7162" spans="1:55" x14ac:dyDescent="0.25">
      <c r="A7162">
        <v>184</v>
      </c>
      <c r="B7162" t="s">
        <v>1687</v>
      </c>
      <c r="C7162" t="s">
        <v>247</v>
      </c>
      <c r="D7162" t="s">
        <v>1688</v>
      </c>
      <c r="E7162" t="s">
        <v>248</v>
      </c>
      <c r="F7162" t="s">
        <v>249</v>
      </c>
      <c r="G7162" t="s">
        <v>250</v>
      </c>
      <c r="I7162" t="s">
        <v>251</v>
      </c>
      <c r="J7162">
        <v>20.300999999999998</v>
      </c>
      <c r="K7162">
        <v>23.233000000000001</v>
      </c>
      <c r="L7162">
        <v>26.364999999999998</v>
      </c>
      <c r="M7162">
        <v>29.606000000000002</v>
      </c>
      <c r="N7162">
        <v>32.622999999999998</v>
      </c>
      <c r="O7162">
        <v>35.520000000000003</v>
      </c>
      <c r="P7162">
        <v>39.161000000000001</v>
      </c>
      <c r="Q7162">
        <v>41.350999999999999</v>
      </c>
      <c r="R7162">
        <v>43.569000000000003</v>
      </c>
      <c r="S7162">
        <v>46.534999999999997</v>
      </c>
      <c r="T7162">
        <v>49.957999999999998</v>
      </c>
      <c r="U7162">
        <v>53.484000000000002</v>
      </c>
      <c r="V7162">
        <v>57.104999999999997</v>
      </c>
      <c r="W7162">
        <v>60.311</v>
      </c>
      <c r="X7162">
        <v>62.481000000000002</v>
      </c>
      <c r="Y7162">
        <v>64.608000000000004</v>
      </c>
      <c r="Z7162">
        <v>66.84</v>
      </c>
      <c r="AA7162">
        <v>68.436000000000007</v>
      </c>
      <c r="AB7162">
        <v>70.132000000000005</v>
      </c>
      <c r="AC7162">
        <v>71.974999999999994</v>
      </c>
      <c r="AD7162">
        <v>74.457999999999998</v>
      </c>
      <c r="AE7162">
        <v>77.498000000000005</v>
      </c>
      <c r="AF7162">
        <v>80.686999999999998</v>
      </c>
      <c r="AG7162">
        <v>83.847999999999999</v>
      </c>
      <c r="AH7162">
        <v>87.138000000000005</v>
      </c>
      <c r="AI7162">
        <v>90.754000000000005</v>
      </c>
      <c r="AJ7162">
        <v>94.364000000000004</v>
      </c>
      <c r="AK7162">
        <v>97.507000000000005</v>
      </c>
      <c r="AL7162">
        <v>99.59</v>
      </c>
      <c r="AM7162">
        <v>99.840999999999994</v>
      </c>
      <c r="AN7162">
        <v>100</v>
      </c>
      <c r="AO7162">
        <v>100.02800000000001</v>
      </c>
      <c r="AP7162">
        <v>100.09699999999999</v>
      </c>
      <c r="AQ7162">
        <v>100.452</v>
      </c>
      <c r="AR7162">
        <v>100.25700000000001</v>
      </c>
      <c r="AS7162">
        <v>100.767</v>
      </c>
      <c r="AT7162">
        <v>101.06699999999999</v>
      </c>
      <c r="AU7162">
        <v>102.313</v>
      </c>
      <c r="AV7162">
        <v>103.259</v>
      </c>
      <c r="AW7162">
        <v>104.69499999999999</v>
      </c>
      <c r="AX7162">
        <v>106.502</v>
      </c>
      <c r="AY7162">
        <v>108.45099999999999</v>
      </c>
      <c r="AZ7162">
        <v>110.54900000000001</v>
      </c>
      <c r="BA7162">
        <v>112.65900000000001</v>
      </c>
      <c r="BB7162">
        <v>114.89700000000001</v>
      </c>
      <c r="BC7162">
        <v>2018</v>
      </c>
    </row>
    <row r="7163" spans="1:55" x14ac:dyDescent="0.25">
      <c r="A7163">
        <v>184</v>
      </c>
      <c r="B7163" t="s">
        <v>1687</v>
      </c>
      <c r="C7163" t="s">
        <v>252</v>
      </c>
      <c r="D7163" t="s">
        <v>1688</v>
      </c>
      <c r="E7163" t="s">
        <v>253</v>
      </c>
      <c r="F7163" t="s">
        <v>254</v>
      </c>
      <c r="G7163" t="s">
        <v>229</v>
      </c>
      <c r="H7163" t="s">
        <v>220</v>
      </c>
      <c r="I7163" t="s">
        <v>255</v>
      </c>
      <c r="J7163" s="52">
        <v>12943.69</v>
      </c>
      <c r="K7163" s="52">
        <v>12769.64</v>
      </c>
      <c r="L7163" s="52">
        <v>12858.98</v>
      </c>
      <c r="M7163" s="52">
        <v>13010.43</v>
      </c>
      <c r="N7163" s="52">
        <v>13178.81</v>
      </c>
      <c r="O7163" s="52">
        <v>13442.66</v>
      </c>
      <c r="P7163" s="52">
        <v>13863.92</v>
      </c>
      <c r="Q7163" s="52">
        <v>14621.25</v>
      </c>
      <c r="R7163" s="52">
        <v>15361.29</v>
      </c>
      <c r="S7163" s="52">
        <v>16097.92</v>
      </c>
      <c r="T7163" s="52">
        <v>16687.88</v>
      </c>
      <c r="U7163" s="52">
        <v>17064.05</v>
      </c>
      <c r="V7163" s="52">
        <v>17152.509999999998</v>
      </c>
      <c r="W7163" s="52">
        <v>16874.64</v>
      </c>
      <c r="X7163" s="52">
        <v>17222.2</v>
      </c>
      <c r="Y7163" s="52">
        <v>17890.21</v>
      </c>
      <c r="Z7163" s="52">
        <v>18281.080000000002</v>
      </c>
      <c r="AA7163" s="52">
        <v>18937.71</v>
      </c>
      <c r="AB7163" s="52">
        <v>19714.91</v>
      </c>
      <c r="AC7163" s="52">
        <v>20544.330000000002</v>
      </c>
      <c r="AD7163" s="52">
        <v>21401.8</v>
      </c>
      <c r="AE7163" s="52">
        <v>22141.83</v>
      </c>
      <c r="AF7163" s="52">
        <v>22417.96</v>
      </c>
      <c r="AG7163" s="52">
        <v>22709.35</v>
      </c>
      <c r="AH7163" s="52">
        <v>23065.52</v>
      </c>
      <c r="AI7163" s="52">
        <v>23484.05</v>
      </c>
      <c r="AJ7163" s="52">
        <v>24079.52</v>
      </c>
      <c r="AK7163" s="52">
        <v>24503.62</v>
      </c>
      <c r="AL7163" s="52">
        <v>24374.61</v>
      </c>
      <c r="AM7163" s="52">
        <v>23308.84</v>
      </c>
      <c r="AN7163" s="52">
        <v>23214.720000000001</v>
      </c>
      <c r="AO7163" s="52">
        <v>22897.7</v>
      </c>
      <c r="AP7163" s="52">
        <v>22212.66</v>
      </c>
      <c r="AQ7163" s="52">
        <v>21914.75</v>
      </c>
      <c r="AR7163" s="52">
        <v>22282.95</v>
      </c>
      <c r="AS7163" s="52">
        <v>23118.560000000001</v>
      </c>
      <c r="AT7163" s="52">
        <v>23856.799999999999</v>
      </c>
      <c r="AU7163" s="52">
        <v>24563.82</v>
      </c>
      <c r="AV7163" s="52">
        <v>25162.68</v>
      </c>
      <c r="AW7163" s="52">
        <v>25584.94</v>
      </c>
      <c r="AX7163" s="52">
        <v>25947.84</v>
      </c>
      <c r="AY7163" s="52">
        <v>26283.34</v>
      </c>
      <c r="AZ7163" s="52">
        <v>26608.19</v>
      </c>
      <c r="BA7163" s="52">
        <v>26946.67</v>
      </c>
      <c r="BB7163" s="52">
        <v>27286.23</v>
      </c>
      <c r="BC7163">
        <v>2017</v>
      </c>
    </row>
    <row r="7164" spans="1:55" x14ac:dyDescent="0.25">
      <c r="A7164">
        <v>184</v>
      </c>
      <c r="B7164" t="s">
        <v>1687</v>
      </c>
      <c r="C7164" t="s">
        <v>256</v>
      </c>
      <c r="D7164" t="s">
        <v>1688</v>
      </c>
      <c r="E7164" t="s">
        <v>253</v>
      </c>
      <c r="F7164" t="s">
        <v>257</v>
      </c>
      <c r="G7164" t="s">
        <v>258</v>
      </c>
      <c r="H7164" t="s">
        <v>220</v>
      </c>
      <c r="I7164" t="s">
        <v>255</v>
      </c>
      <c r="J7164" s="52">
        <v>18353.439999999999</v>
      </c>
      <c r="K7164" s="52">
        <v>18106.650000000001</v>
      </c>
      <c r="L7164" s="52">
        <v>18233.32</v>
      </c>
      <c r="M7164" s="52">
        <v>18448.07</v>
      </c>
      <c r="N7164" s="52">
        <v>18686.830000000002</v>
      </c>
      <c r="O7164" s="52">
        <v>19060.95</v>
      </c>
      <c r="P7164" s="52">
        <v>19658.27</v>
      </c>
      <c r="Q7164" s="52">
        <v>20732.13</v>
      </c>
      <c r="R7164" s="52">
        <v>21781.46</v>
      </c>
      <c r="S7164" s="52">
        <v>22825.96</v>
      </c>
      <c r="T7164" s="52">
        <v>23662.49</v>
      </c>
      <c r="U7164" s="52">
        <v>24195.88</v>
      </c>
      <c r="V7164" s="52">
        <v>24321.31</v>
      </c>
      <c r="W7164" s="52">
        <v>23927.3</v>
      </c>
      <c r="X7164" s="52">
        <v>24420.13</v>
      </c>
      <c r="Y7164" s="52">
        <v>25367.33</v>
      </c>
      <c r="Z7164" s="52">
        <v>25921.56</v>
      </c>
      <c r="AA7164" s="52">
        <v>26852.63</v>
      </c>
      <c r="AB7164" s="52">
        <v>27954.66</v>
      </c>
      <c r="AC7164" s="52">
        <v>29130.73</v>
      </c>
      <c r="AD7164" s="52">
        <v>30346.58</v>
      </c>
      <c r="AE7164" s="52">
        <v>31395.9</v>
      </c>
      <c r="AF7164" s="52">
        <v>31787.439999999999</v>
      </c>
      <c r="AG7164" s="52">
        <v>32200.61</v>
      </c>
      <c r="AH7164" s="52">
        <v>32705.63</v>
      </c>
      <c r="AI7164" s="52">
        <v>33299.089999999997</v>
      </c>
      <c r="AJ7164" s="52">
        <v>34143.43</v>
      </c>
      <c r="AK7164" s="52">
        <v>34744.79</v>
      </c>
      <c r="AL7164" s="52">
        <v>34561.86</v>
      </c>
      <c r="AM7164" s="52">
        <v>33050.660000000003</v>
      </c>
      <c r="AN7164" s="52">
        <v>32917.19</v>
      </c>
      <c r="AO7164" s="52">
        <v>32467.68</v>
      </c>
      <c r="AP7164" s="52">
        <v>31496.32</v>
      </c>
      <c r="AQ7164" s="52">
        <v>31073.9</v>
      </c>
      <c r="AR7164" s="52">
        <v>31595.99</v>
      </c>
      <c r="AS7164" s="52">
        <v>32780.85</v>
      </c>
      <c r="AT7164" s="52">
        <v>33827.629999999997</v>
      </c>
      <c r="AU7164" s="52">
        <v>34830.14</v>
      </c>
      <c r="AV7164" s="52">
        <v>35679.300000000003</v>
      </c>
      <c r="AW7164" s="52">
        <v>36278.03</v>
      </c>
      <c r="AX7164" s="52">
        <v>36792.61</v>
      </c>
      <c r="AY7164" s="52">
        <v>37268.33</v>
      </c>
      <c r="AZ7164" s="52">
        <v>37728.949999999997</v>
      </c>
      <c r="BA7164" s="52">
        <v>38208.879999999997</v>
      </c>
      <c r="BB7164" s="52">
        <v>38690.370000000003</v>
      </c>
      <c r="BC7164">
        <v>2017</v>
      </c>
    </row>
    <row r="7165" spans="1:55" x14ac:dyDescent="0.25">
      <c r="A7165">
        <v>184</v>
      </c>
      <c r="B7165" t="s">
        <v>1687</v>
      </c>
      <c r="C7165" t="s">
        <v>259</v>
      </c>
      <c r="D7165" t="s">
        <v>1688</v>
      </c>
      <c r="E7165" t="s">
        <v>260</v>
      </c>
      <c r="F7165" t="s">
        <v>261</v>
      </c>
      <c r="G7165" t="s">
        <v>229</v>
      </c>
      <c r="H7165" t="s">
        <v>220</v>
      </c>
      <c r="I7165" t="s">
        <v>262</v>
      </c>
      <c r="J7165" s="52">
        <v>2627.76</v>
      </c>
      <c r="K7165" s="52">
        <v>2966.75</v>
      </c>
      <c r="L7165" s="52">
        <v>3390.24</v>
      </c>
      <c r="M7165" s="52">
        <v>3851.88</v>
      </c>
      <c r="N7165" s="52">
        <v>4299.2700000000004</v>
      </c>
      <c r="O7165" s="52">
        <v>4774.88</v>
      </c>
      <c r="P7165" s="52">
        <v>5429.31</v>
      </c>
      <c r="Q7165" s="52">
        <v>6046.07</v>
      </c>
      <c r="R7165" s="52">
        <v>6692.76</v>
      </c>
      <c r="S7165" s="52">
        <v>7491.15</v>
      </c>
      <c r="T7165" s="52">
        <v>8336.85</v>
      </c>
      <c r="U7165" s="52">
        <v>9126.4699999999993</v>
      </c>
      <c r="V7165" s="52">
        <v>9794.9599999999991</v>
      </c>
      <c r="W7165" s="52">
        <v>10177.25</v>
      </c>
      <c r="X7165" s="52">
        <v>10760.56</v>
      </c>
      <c r="Y7165" s="52">
        <v>11558.54</v>
      </c>
      <c r="Z7165" s="52">
        <v>12219.06</v>
      </c>
      <c r="AA7165" s="52">
        <v>12960.14</v>
      </c>
      <c r="AB7165" s="52">
        <v>13826.55</v>
      </c>
      <c r="AC7165" s="52">
        <v>14786.84</v>
      </c>
      <c r="AD7165" s="52">
        <v>15935.39</v>
      </c>
      <c r="AE7165" s="52">
        <v>17159.57</v>
      </c>
      <c r="AF7165" s="52">
        <v>18088.47</v>
      </c>
      <c r="AG7165" s="52">
        <v>19041.32</v>
      </c>
      <c r="AH7165" s="52">
        <v>20098.849999999999</v>
      </c>
      <c r="AI7165" s="52">
        <v>21312.65</v>
      </c>
      <c r="AJ7165" s="52">
        <v>22722.32</v>
      </c>
      <c r="AK7165" s="52">
        <v>23892.63</v>
      </c>
      <c r="AL7165" s="52">
        <v>24274.639999999999</v>
      </c>
      <c r="AM7165" s="52">
        <v>23271.71</v>
      </c>
      <c r="AN7165" s="52">
        <v>23214.720000000001</v>
      </c>
      <c r="AO7165" s="52">
        <v>22904.04</v>
      </c>
      <c r="AP7165" s="52">
        <v>22234.23</v>
      </c>
      <c r="AQ7165" s="52">
        <v>22013.78</v>
      </c>
      <c r="AR7165" s="52">
        <v>22340.27</v>
      </c>
      <c r="AS7165" s="52">
        <v>23295.87</v>
      </c>
      <c r="AT7165" s="52">
        <v>24111.35</v>
      </c>
      <c r="AU7165" s="52">
        <v>25131.94</v>
      </c>
      <c r="AV7165" s="52">
        <v>25982.720000000001</v>
      </c>
      <c r="AW7165" s="52">
        <v>26786.15</v>
      </c>
      <c r="AX7165" s="52">
        <v>27635.03</v>
      </c>
      <c r="AY7165" s="52">
        <v>28504.6</v>
      </c>
      <c r="AZ7165" s="52">
        <v>29415.119999999999</v>
      </c>
      <c r="BA7165" s="52">
        <v>30357.79</v>
      </c>
      <c r="BB7165" s="52">
        <v>31351.09</v>
      </c>
      <c r="BC7165">
        <v>2017</v>
      </c>
    </row>
    <row r="7166" spans="1:55" x14ac:dyDescent="0.25">
      <c r="A7166">
        <v>184</v>
      </c>
      <c r="B7166" t="s">
        <v>1687</v>
      </c>
      <c r="C7166" t="s">
        <v>263</v>
      </c>
      <c r="D7166" t="s">
        <v>1688</v>
      </c>
      <c r="E7166" t="s">
        <v>260</v>
      </c>
      <c r="F7166" t="s">
        <v>264</v>
      </c>
      <c r="G7166" t="s">
        <v>242</v>
      </c>
      <c r="H7166" t="s">
        <v>220</v>
      </c>
      <c r="I7166" t="s">
        <v>262</v>
      </c>
      <c r="J7166" s="52">
        <v>6112.88</v>
      </c>
      <c r="K7166" s="52">
        <v>5368.61</v>
      </c>
      <c r="L7166" s="52">
        <v>5158.76</v>
      </c>
      <c r="M7166" s="52">
        <v>4490.71</v>
      </c>
      <c r="N7166" s="52">
        <v>4460.6000000000004</v>
      </c>
      <c r="O7166" s="52">
        <v>4683.16</v>
      </c>
      <c r="P7166" s="52">
        <v>6461.29</v>
      </c>
      <c r="Q7166" s="52">
        <v>8167.06</v>
      </c>
      <c r="R7166" s="52">
        <v>9574.9500000000007</v>
      </c>
      <c r="S7166" s="52">
        <v>10540.02</v>
      </c>
      <c r="T7166" s="52">
        <v>13649.28</v>
      </c>
      <c r="U7166" s="52">
        <v>14661.18</v>
      </c>
      <c r="V7166" s="52">
        <v>15973.58</v>
      </c>
      <c r="W7166" s="52">
        <v>13376.56</v>
      </c>
      <c r="X7166" s="52">
        <v>13386.46</v>
      </c>
      <c r="Y7166" s="52">
        <v>15437.36</v>
      </c>
      <c r="Z7166" s="52">
        <v>16055.97</v>
      </c>
      <c r="AA7166" s="52">
        <v>14746.42</v>
      </c>
      <c r="AB7166" s="52">
        <v>15418.91</v>
      </c>
      <c r="AC7166" s="52">
        <v>15774.44</v>
      </c>
      <c r="AD7166" s="52">
        <v>14721.7</v>
      </c>
      <c r="AE7166" s="52">
        <v>15365.8</v>
      </c>
      <c r="AF7166" s="52">
        <v>17075.47</v>
      </c>
      <c r="AG7166" s="52">
        <v>21528.29</v>
      </c>
      <c r="AH7166" s="52">
        <v>24981.31</v>
      </c>
      <c r="AI7166" s="52">
        <v>26547.91</v>
      </c>
      <c r="AJ7166" s="52">
        <v>28530.04</v>
      </c>
      <c r="AK7166" s="52">
        <v>32748.09</v>
      </c>
      <c r="AL7166" s="52">
        <v>35725.35</v>
      </c>
      <c r="AM7166" s="52">
        <v>32412.77</v>
      </c>
      <c r="AN7166" s="52">
        <v>30803.47</v>
      </c>
      <c r="AO7166" s="52">
        <v>31868.86</v>
      </c>
      <c r="AP7166" s="52">
        <v>28583.74</v>
      </c>
      <c r="AQ7166" s="52">
        <v>29237.72</v>
      </c>
      <c r="AR7166" s="52">
        <v>29686.68</v>
      </c>
      <c r="AS7166" s="52">
        <v>25849.69</v>
      </c>
      <c r="AT7166" s="52">
        <v>26681.82</v>
      </c>
      <c r="AU7166" s="52">
        <v>28377.759999999998</v>
      </c>
      <c r="AV7166" s="52">
        <v>30697.26</v>
      </c>
      <c r="AW7166" s="52">
        <v>30631.33</v>
      </c>
      <c r="AX7166" s="52">
        <v>31943.58</v>
      </c>
      <c r="AY7166" s="52">
        <v>33135.129999999997</v>
      </c>
      <c r="AZ7166" s="52">
        <v>34414.480000000003</v>
      </c>
      <c r="BA7166" s="52">
        <v>35663.550000000003</v>
      </c>
      <c r="BB7166" s="52">
        <v>37066.65</v>
      </c>
      <c r="BC7166">
        <v>2017</v>
      </c>
    </row>
    <row r="7167" spans="1:55" x14ac:dyDescent="0.25">
      <c r="A7167">
        <v>184</v>
      </c>
      <c r="B7167" t="s">
        <v>1687</v>
      </c>
      <c r="C7167" t="s">
        <v>265</v>
      </c>
      <c r="D7167" t="s">
        <v>1688</v>
      </c>
      <c r="E7167" t="s">
        <v>260</v>
      </c>
      <c r="F7167" t="s">
        <v>266</v>
      </c>
      <c r="G7167" t="s">
        <v>246</v>
      </c>
      <c r="H7167" t="s">
        <v>220</v>
      </c>
      <c r="I7167" t="s">
        <v>262</v>
      </c>
      <c r="J7167" s="52">
        <v>7907.39</v>
      </c>
      <c r="K7167" s="52">
        <v>8539.1200000000008</v>
      </c>
      <c r="L7167" s="52">
        <v>9130.16</v>
      </c>
      <c r="M7167" s="52">
        <v>9599.48</v>
      </c>
      <c r="N7167" s="52">
        <v>10074.59</v>
      </c>
      <c r="O7167" s="52">
        <v>10601.31</v>
      </c>
      <c r="P7167" s="52">
        <v>11153.64</v>
      </c>
      <c r="Q7167" s="52">
        <v>12053.86</v>
      </c>
      <c r="R7167" s="52">
        <v>13110.55</v>
      </c>
      <c r="S7167" s="52">
        <v>14277.94</v>
      </c>
      <c r="T7167" s="52">
        <v>15355.13</v>
      </c>
      <c r="U7167" s="52">
        <v>16232.29</v>
      </c>
      <c r="V7167" s="52">
        <v>16688.3</v>
      </c>
      <c r="W7167" s="52">
        <v>16806.939999999999</v>
      </c>
      <c r="X7167" s="52">
        <v>17519.37</v>
      </c>
      <c r="Y7167" s="52">
        <v>18580.5</v>
      </c>
      <c r="Z7167" s="52">
        <v>19334.11</v>
      </c>
      <c r="AA7167" s="52">
        <v>20373.939999999999</v>
      </c>
      <c r="AB7167" s="52">
        <v>21448.83</v>
      </c>
      <c r="AC7167" s="52">
        <v>22673.94</v>
      </c>
      <c r="AD7167" s="52">
        <v>24148.28</v>
      </c>
      <c r="AE7167" s="52">
        <v>25531.200000000001</v>
      </c>
      <c r="AF7167" s="52">
        <v>26258.560000000001</v>
      </c>
      <c r="AG7167" s="52">
        <v>27093.82</v>
      </c>
      <c r="AH7167" s="52">
        <v>28259.599999999999</v>
      </c>
      <c r="AI7167" s="52">
        <v>29668.55</v>
      </c>
      <c r="AJ7167" s="52">
        <v>31341.49</v>
      </c>
      <c r="AK7167" s="52">
        <v>32750.3</v>
      </c>
      <c r="AL7167" s="52">
        <v>33211.5</v>
      </c>
      <c r="AM7167" s="52">
        <v>32001.47</v>
      </c>
      <c r="AN7167" s="52">
        <v>32243.64</v>
      </c>
      <c r="AO7167" s="52">
        <v>32467.68</v>
      </c>
      <c r="AP7167" s="52">
        <v>32100.45</v>
      </c>
      <c r="AQ7167" s="52">
        <v>32225.56</v>
      </c>
      <c r="AR7167" s="52">
        <v>33386.99</v>
      </c>
      <c r="AS7167" s="52">
        <v>35009.46</v>
      </c>
      <c r="AT7167" s="52">
        <v>36522.300000000003</v>
      </c>
      <c r="AU7167" s="52">
        <v>38319.56</v>
      </c>
      <c r="AV7167" s="52">
        <v>40138.82</v>
      </c>
      <c r="AW7167" s="52">
        <v>41538.07</v>
      </c>
      <c r="AX7167" s="52">
        <v>43006.94</v>
      </c>
      <c r="AY7167" s="52">
        <v>44468.61</v>
      </c>
      <c r="AZ7167" s="52">
        <v>45949.78</v>
      </c>
      <c r="BA7167" s="52">
        <v>47498.61</v>
      </c>
      <c r="BB7167" s="52">
        <v>49103.74</v>
      </c>
      <c r="BC7167">
        <v>2017</v>
      </c>
    </row>
    <row r="7168" spans="1:55" x14ac:dyDescent="0.25">
      <c r="A7168">
        <v>184</v>
      </c>
      <c r="B7168" t="s">
        <v>1687</v>
      </c>
      <c r="C7168" t="s">
        <v>267</v>
      </c>
      <c r="D7168" t="s">
        <v>1688</v>
      </c>
      <c r="E7168" t="s">
        <v>268</v>
      </c>
      <c r="F7168" t="s">
        <v>269</v>
      </c>
      <c r="G7168" t="s">
        <v>270</v>
      </c>
      <c r="I7168" t="s">
        <v>236</v>
      </c>
      <c r="J7168">
        <v>-1.4159999999999999</v>
      </c>
      <c r="K7168">
        <v>-3.52</v>
      </c>
      <c r="L7168">
        <v>-3.9889999999999999</v>
      </c>
      <c r="M7168">
        <v>-4.1929999999999996</v>
      </c>
      <c r="N7168">
        <v>-4.4370000000000003</v>
      </c>
      <c r="O7168">
        <v>-4.2140000000000004</v>
      </c>
      <c r="P7168">
        <v>-4.0890000000000004</v>
      </c>
      <c r="Q7168">
        <v>-1.514</v>
      </c>
      <c r="R7168">
        <v>0.73499999999999999</v>
      </c>
      <c r="S7168">
        <v>2.8010000000000002</v>
      </c>
      <c r="T7168">
        <v>3.8149999999999999</v>
      </c>
      <c r="U7168">
        <v>3.5760000000000001</v>
      </c>
      <c r="V7168">
        <v>1.7110000000000001</v>
      </c>
      <c r="W7168">
        <v>-2.2229999999999999</v>
      </c>
      <c r="X7168">
        <v>-2.476</v>
      </c>
      <c r="Y7168">
        <v>-1.0289999999999999</v>
      </c>
      <c r="Z7168">
        <v>-2.6379999999999999</v>
      </c>
      <c r="AA7168">
        <v>-1.6950000000000001</v>
      </c>
      <c r="AB7168">
        <v>-0.40300000000000002</v>
      </c>
      <c r="AC7168">
        <v>0.64100000000000001</v>
      </c>
      <c r="AD7168">
        <v>1.7769999999999999</v>
      </c>
      <c r="AE7168">
        <v>2.7109999999999999</v>
      </c>
      <c r="AF7168">
        <v>2.3559999999999999</v>
      </c>
      <c r="AG7168">
        <v>2.4670000000000001</v>
      </c>
      <c r="AH7168">
        <v>2.7639999999999998</v>
      </c>
      <c r="AI7168">
        <v>3.7229999999999999</v>
      </c>
      <c r="AJ7168">
        <v>5.0359999999999996</v>
      </c>
      <c r="AK7168">
        <v>6.0469999999999997</v>
      </c>
      <c r="AL7168">
        <v>4.7160000000000002</v>
      </c>
      <c r="AM7168">
        <v>-0.59199999999999997</v>
      </c>
      <c r="AN7168">
        <v>-1.581</v>
      </c>
      <c r="AO7168">
        <v>-3.0939999999999999</v>
      </c>
      <c r="AP7168">
        <v>-6.1269999999999998</v>
      </c>
      <c r="AQ7168">
        <v>-7.7610000000000001</v>
      </c>
      <c r="AR7168">
        <v>-6.7519999999999998</v>
      </c>
      <c r="AS7168">
        <v>-4.4589999999999996</v>
      </c>
      <c r="AT7168">
        <v>-2.427</v>
      </c>
      <c r="AU7168">
        <v>-0.76600000000000001</v>
      </c>
      <c r="AV7168">
        <v>0.24</v>
      </c>
      <c r="AW7168">
        <v>0.68799999999999994</v>
      </c>
      <c r="AX7168">
        <v>0.79200000000000004</v>
      </c>
      <c r="AY7168" t="s">
        <v>232</v>
      </c>
      <c r="AZ7168" t="s">
        <v>232</v>
      </c>
      <c r="BA7168" t="s">
        <v>232</v>
      </c>
      <c r="BB7168" t="s">
        <v>232</v>
      </c>
      <c r="BC7168">
        <v>2018</v>
      </c>
    </row>
    <row r="7169" spans="1:55" x14ac:dyDescent="0.25">
      <c r="A7169">
        <v>184</v>
      </c>
      <c r="B7169" t="s">
        <v>1687</v>
      </c>
      <c r="C7169" t="s">
        <v>271</v>
      </c>
      <c r="D7169" t="s">
        <v>1688</v>
      </c>
      <c r="E7169" t="s">
        <v>272</v>
      </c>
      <c r="F7169" t="s">
        <v>273</v>
      </c>
      <c r="G7169" t="s">
        <v>274</v>
      </c>
      <c r="I7169" t="s">
        <v>243</v>
      </c>
      <c r="J7169">
        <v>2.246</v>
      </c>
      <c r="K7169">
        <v>2.2000000000000002</v>
      </c>
      <c r="L7169">
        <v>2.2200000000000002</v>
      </c>
      <c r="M7169">
        <v>2.2010000000000001</v>
      </c>
      <c r="N7169">
        <v>2.1440000000000001</v>
      </c>
      <c r="O7169">
        <v>2.1190000000000002</v>
      </c>
      <c r="P7169">
        <v>2.117</v>
      </c>
      <c r="Q7169">
        <v>2.1549999999999998</v>
      </c>
      <c r="R7169">
        <v>2.1709999999999998</v>
      </c>
      <c r="S7169">
        <v>2.1989999999999998</v>
      </c>
      <c r="T7169">
        <v>2.194</v>
      </c>
      <c r="U7169">
        <v>2.1970000000000001</v>
      </c>
      <c r="V7169">
        <v>1.99</v>
      </c>
      <c r="W7169">
        <v>1.9259999999999999</v>
      </c>
      <c r="X7169">
        <v>1.9139999999999999</v>
      </c>
      <c r="Y7169">
        <v>1.9219999999999999</v>
      </c>
      <c r="Z7169">
        <v>1.897</v>
      </c>
      <c r="AA7169">
        <v>1.893</v>
      </c>
      <c r="AB7169">
        <v>1.9259999999999999</v>
      </c>
      <c r="AC7169">
        <v>1.95</v>
      </c>
      <c r="AD7169">
        <v>1.954</v>
      </c>
      <c r="AE7169">
        <v>1.984</v>
      </c>
      <c r="AF7169">
        <v>1.984</v>
      </c>
      <c r="AG7169">
        <v>1.9670000000000001</v>
      </c>
      <c r="AH7169">
        <v>1.9279999999999999</v>
      </c>
      <c r="AI7169">
        <v>1.9079999999999999</v>
      </c>
      <c r="AJ7169">
        <v>1.887</v>
      </c>
      <c r="AK7169">
        <v>1.8580000000000001</v>
      </c>
      <c r="AL7169">
        <v>1.825</v>
      </c>
      <c r="AM7169">
        <v>1.7669999999999999</v>
      </c>
      <c r="AN7169">
        <v>1.679</v>
      </c>
      <c r="AO7169">
        <v>1.597</v>
      </c>
      <c r="AP7169">
        <v>1.502</v>
      </c>
      <c r="AQ7169">
        <v>1.4279999999999999</v>
      </c>
      <c r="AR7169">
        <v>1.399</v>
      </c>
      <c r="AS7169">
        <v>1.4039999999999999</v>
      </c>
      <c r="AT7169">
        <v>1.4019999999999999</v>
      </c>
      <c r="AU7169">
        <v>1.393</v>
      </c>
      <c r="AV7169">
        <v>1.379</v>
      </c>
      <c r="AW7169">
        <v>1.3640000000000001</v>
      </c>
      <c r="AX7169">
        <v>1.3420000000000001</v>
      </c>
      <c r="AY7169">
        <v>1.319</v>
      </c>
      <c r="AZ7169">
        <v>1.2949999999999999</v>
      </c>
      <c r="BA7169">
        <v>1.2709999999999999</v>
      </c>
      <c r="BB7169">
        <v>1.2470000000000001</v>
      </c>
      <c r="BC7169">
        <v>2018</v>
      </c>
    </row>
    <row r="7170" spans="1:55" x14ac:dyDescent="0.25">
      <c r="A7170">
        <v>184</v>
      </c>
      <c r="B7170" t="s">
        <v>1687</v>
      </c>
      <c r="C7170" t="s">
        <v>275</v>
      </c>
      <c r="D7170" t="s">
        <v>1688</v>
      </c>
      <c r="E7170" t="s">
        <v>276</v>
      </c>
      <c r="F7170" t="s">
        <v>277</v>
      </c>
      <c r="G7170" t="s">
        <v>278</v>
      </c>
      <c r="I7170" t="s">
        <v>243</v>
      </c>
      <c r="J7170">
        <v>0.33200000000000002</v>
      </c>
      <c r="K7170">
        <v>0.34699999999999998</v>
      </c>
      <c r="L7170">
        <v>0.371</v>
      </c>
      <c r="M7170">
        <v>0.40100000000000002</v>
      </c>
      <c r="N7170">
        <v>0.42699999999999999</v>
      </c>
      <c r="O7170">
        <v>0.45</v>
      </c>
      <c r="P7170">
        <v>0.48699999999999999</v>
      </c>
      <c r="Q7170">
        <v>0.502</v>
      </c>
      <c r="R7170">
        <v>0.51</v>
      </c>
      <c r="S7170">
        <v>0.52500000000000002</v>
      </c>
      <c r="T7170">
        <v>0.54300000000000004</v>
      </c>
      <c r="U7170">
        <v>0.56200000000000006</v>
      </c>
      <c r="V7170">
        <v>0.58699999999999997</v>
      </c>
      <c r="W7170">
        <v>0.60599999999999998</v>
      </c>
      <c r="X7170">
        <v>0.61399999999999999</v>
      </c>
      <c r="Y7170">
        <v>0.622</v>
      </c>
      <c r="Z7170">
        <v>0.63200000000000001</v>
      </c>
      <c r="AA7170">
        <v>0.63600000000000001</v>
      </c>
      <c r="AB7170">
        <v>0.64500000000000002</v>
      </c>
      <c r="AC7170">
        <v>0.65200000000000002</v>
      </c>
      <c r="AD7170">
        <v>0.66</v>
      </c>
      <c r="AE7170">
        <v>0.67200000000000004</v>
      </c>
      <c r="AF7170">
        <v>0.68899999999999995</v>
      </c>
      <c r="AG7170">
        <v>0.70299999999999996</v>
      </c>
      <c r="AH7170">
        <v>0.71099999999999997</v>
      </c>
      <c r="AI7170">
        <v>0.71799999999999997</v>
      </c>
      <c r="AJ7170">
        <v>0.72499999999999998</v>
      </c>
      <c r="AK7170">
        <v>0.73</v>
      </c>
      <c r="AL7170">
        <v>0.73099999999999998</v>
      </c>
      <c r="AM7170">
        <v>0.72699999999999998</v>
      </c>
      <c r="AN7170">
        <v>0.72</v>
      </c>
      <c r="AO7170">
        <v>0.70499999999999996</v>
      </c>
      <c r="AP7170">
        <v>0.69299999999999995</v>
      </c>
      <c r="AQ7170">
        <v>0.68300000000000005</v>
      </c>
      <c r="AR7170">
        <v>0.66900000000000004</v>
      </c>
      <c r="AS7170">
        <v>0.66500000000000004</v>
      </c>
      <c r="AT7170">
        <v>0.66</v>
      </c>
      <c r="AU7170">
        <v>0.65600000000000003</v>
      </c>
      <c r="AV7170">
        <v>0.64700000000000002</v>
      </c>
      <c r="AW7170">
        <v>0.64500000000000002</v>
      </c>
      <c r="AX7170">
        <v>0.64300000000000002</v>
      </c>
      <c r="AY7170">
        <v>0.64100000000000001</v>
      </c>
      <c r="AZ7170">
        <v>0.64</v>
      </c>
      <c r="BA7170">
        <v>0.63900000000000001</v>
      </c>
      <c r="BB7170">
        <v>0.63800000000000001</v>
      </c>
      <c r="BC7170">
        <v>2018</v>
      </c>
    </row>
    <row r="7171" spans="1:55" x14ac:dyDescent="0.25">
      <c r="A7171">
        <v>184</v>
      </c>
      <c r="B7171" t="s">
        <v>1687</v>
      </c>
      <c r="C7171" t="s">
        <v>279</v>
      </c>
      <c r="D7171" t="s">
        <v>1688</v>
      </c>
      <c r="E7171" t="s">
        <v>280</v>
      </c>
      <c r="F7171" t="s">
        <v>281</v>
      </c>
      <c r="G7171" t="s">
        <v>282</v>
      </c>
      <c r="I7171" t="s">
        <v>1162</v>
      </c>
      <c r="J7171">
        <v>23.001000000000001</v>
      </c>
      <c r="K7171">
        <v>22.510999999999999</v>
      </c>
      <c r="L7171">
        <v>22.294</v>
      </c>
      <c r="M7171">
        <v>21.626000000000001</v>
      </c>
      <c r="N7171">
        <v>19.966999999999999</v>
      </c>
      <c r="O7171">
        <v>20.416</v>
      </c>
      <c r="P7171">
        <v>21.036999999999999</v>
      </c>
      <c r="Q7171">
        <v>22.289000000000001</v>
      </c>
      <c r="R7171">
        <v>24.199000000000002</v>
      </c>
      <c r="S7171">
        <v>25.596</v>
      </c>
      <c r="T7171">
        <v>25.876999999999999</v>
      </c>
      <c r="U7171">
        <v>25.146000000000001</v>
      </c>
      <c r="V7171">
        <v>23.155999999999999</v>
      </c>
      <c r="W7171">
        <v>21.152999999999999</v>
      </c>
      <c r="X7171">
        <v>21.07</v>
      </c>
      <c r="Y7171">
        <v>22.149000000000001</v>
      </c>
      <c r="Z7171">
        <v>21.957000000000001</v>
      </c>
      <c r="AA7171">
        <v>22.323</v>
      </c>
      <c r="AB7171">
        <v>23.722000000000001</v>
      </c>
      <c r="AC7171">
        <v>25.405999999999999</v>
      </c>
      <c r="AD7171">
        <v>26.579000000000001</v>
      </c>
      <c r="AE7171">
        <v>26.573</v>
      </c>
      <c r="AF7171">
        <v>26.901</v>
      </c>
      <c r="AG7171">
        <v>27.823</v>
      </c>
      <c r="AH7171">
        <v>28.753</v>
      </c>
      <c r="AI7171">
        <v>30.015999999999998</v>
      </c>
      <c r="AJ7171">
        <v>31.295999999999999</v>
      </c>
      <c r="AK7171">
        <v>31.335000000000001</v>
      </c>
      <c r="AL7171">
        <v>29.594999999999999</v>
      </c>
      <c r="AM7171">
        <v>24.565000000000001</v>
      </c>
      <c r="AN7171">
        <v>23.548999999999999</v>
      </c>
      <c r="AO7171">
        <v>21.907</v>
      </c>
      <c r="AP7171">
        <v>19.994</v>
      </c>
      <c r="AQ7171">
        <v>18.710999999999999</v>
      </c>
      <c r="AR7171">
        <v>19.452000000000002</v>
      </c>
      <c r="AS7171">
        <v>20.440999999999999</v>
      </c>
      <c r="AT7171">
        <v>20.437000000000001</v>
      </c>
      <c r="AU7171">
        <v>21.103999999999999</v>
      </c>
      <c r="AV7171">
        <v>21.902000000000001</v>
      </c>
      <c r="AW7171">
        <v>22.045999999999999</v>
      </c>
      <c r="AX7171">
        <v>22.117999999999999</v>
      </c>
      <c r="AY7171">
        <v>22.260999999999999</v>
      </c>
      <c r="AZ7171">
        <v>22.273</v>
      </c>
      <c r="BA7171">
        <v>22.262</v>
      </c>
      <c r="BB7171">
        <v>22.236000000000001</v>
      </c>
      <c r="BC7171">
        <v>2018</v>
      </c>
    </row>
    <row r="7172" spans="1:55" x14ac:dyDescent="0.25">
      <c r="A7172">
        <v>184</v>
      </c>
      <c r="B7172" t="s">
        <v>1687</v>
      </c>
      <c r="C7172" t="s">
        <v>283</v>
      </c>
      <c r="D7172" t="s">
        <v>1688</v>
      </c>
      <c r="E7172" t="s">
        <v>284</v>
      </c>
      <c r="F7172" t="s">
        <v>285</v>
      </c>
      <c r="G7172" t="s">
        <v>282</v>
      </c>
      <c r="I7172" t="s">
        <v>1162</v>
      </c>
      <c r="J7172">
        <v>19.905000000000001</v>
      </c>
      <c r="K7172">
        <v>19.234000000000002</v>
      </c>
      <c r="L7172">
        <v>19.154</v>
      </c>
      <c r="M7172">
        <v>19.478000000000002</v>
      </c>
      <c r="N7172">
        <v>20.512</v>
      </c>
      <c r="O7172">
        <v>20.905999999999999</v>
      </c>
      <c r="P7172">
        <v>21.824999999999999</v>
      </c>
      <c r="Q7172">
        <v>21.568999999999999</v>
      </c>
      <c r="R7172">
        <v>22.437999999999999</v>
      </c>
      <c r="S7172">
        <v>21.952000000000002</v>
      </c>
      <c r="T7172">
        <v>21.606000000000002</v>
      </c>
      <c r="U7172">
        <v>20.768999999999998</v>
      </c>
      <c r="V7172">
        <v>18.925999999999998</v>
      </c>
      <c r="W7172">
        <v>19.337</v>
      </c>
      <c r="X7172">
        <v>19.097999999999999</v>
      </c>
      <c r="Y7172">
        <v>21.056000000000001</v>
      </c>
      <c r="Z7172">
        <v>20.946000000000002</v>
      </c>
      <c r="AA7172">
        <v>21.431000000000001</v>
      </c>
      <c r="AB7172">
        <v>21.725999999999999</v>
      </c>
      <c r="AC7172">
        <v>21.648</v>
      </c>
      <c r="AD7172">
        <v>22.178999999999998</v>
      </c>
      <c r="AE7172">
        <v>22.181999999999999</v>
      </c>
      <c r="AF7172">
        <v>23.161999999999999</v>
      </c>
      <c r="AG7172">
        <v>23.94</v>
      </c>
      <c r="AH7172">
        <v>23.167000000000002</v>
      </c>
      <c r="AI7172">
        <v>22.521999999999998</v>
      </c>
      <c r="AJ7172">
        <v>22.306000000000001</v>
      </c>
      <c r="AK7172">
        <v>21.687000000000001</v>
      </c>
      <c r="AL7172">
        <v>20.344999999999999</v>
      </c>
      <c r="AM7172">
        <v>20.285</v>
      </c>
      <c r="AN7172">
        <v>19.626999999999999</v>
      </c>
      <c r="AO7172">
        <v>18.728000000000002</v>
      </c>
      <c r="AP7172">
        <v>19.763000000000002</v>
      </c>
      <c r="AQ7172">
        <v>20.231999999999999</v>
      </c>
      <c r="AR7172">
        <v>20.533000000000001</v>
      </c>
      <c r="AS7172">
        <v>21.603000000000002</v>
      </c>
      <c r="AT7172">
        <v>22.693999999999999</v>
      </c>
      <c r="AU7172">
        <v>22.948</v>
      </c>
      <c r="AV7172">
        <v>22.678999999999998</v>
      </c>
      <c r="AW7172">
        <v>22.869</v>
      </c>
      <c r="AX7172">
        <v>22.95</v>
      </c>
      <c r="AY7172">
        <v>23.071000000000002</v>
      </c>
      <c r="AZ7172">
        <v>23.088000000000001</v>
      </c>
      <c r="BA7172">
        <v>23.077999999999999</v>
      </c>
      <c r="BB7172">
        <v>23.06</v>
      </c>
      <c r="BC7172">
        <v>2018</v>
      </c>
    </row>
    <row r="7173" spans="1:55" x14ac:dyDescent="0.25">
      <c r="A7173">
        <v>184</v>
      </c>
      <c r="B7173" t="s">
        <v>1687</v>
      </c>
      <c r="C7173" t="s">
        <v>286</v>
      </c>
      <c r="D7173" t="s">
        <v>1688</v>
      </c>
      <c r="E7173" t="s">
        <v>287</v>
      </c>
      <c r="F7173" t="s">
        <v>288</v>
      </c>
      <c r="G7173" t="s">
        <v>250</v>
      </c>
      <c r="I7173" t="s">
        <v>1689</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104.92</v>
      </c>
      <c r="AX7173">
        <v>106.625</v>
      </c>
      <c r="AY7173">
        <v>108.389</v>
      </c>
      <c r="AZ7173">
        <v>110.49</v>
      </c>
      <c r="BA7173">
        <v>112.53100000000001</v>
      </c>
      <c r="BB7173">
        <v>114.71299999999999</v>
      </c>
      <c r="BC7173">
        <v>2018</v>
      </c>
    </row>
    <row r="7174" spans="1:55" x14ac:dyDescent="0.25">
      <c r="A7174">
        <v>184</v>
      </c>
      <c r="B7174" t="s">
        <v>1687</v>
      </c>
      <c r="C7174" t="s">
        <v>290</v>
      </c>
      <c r="D7174" t="s">
        <v>1688</v>
      </c>
      <c r="E7174" t="s">
        <v>287</v>
      </c>
      <c r="F7174" t="s">
        <v>291</v>
      </c>
      <c r="G7174" t="s">
        <v>235</v>
      </c>
      <c r="I7174" t="s">
        <v>292</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1.2110000000000001</v>
      </c>
      <c r="AX7174">
        <v>1.625</v>
      </c>
      <c r="AY7174">
        <v>1.655</v>
      </c>
      <c r="AZ7174">
        <v>1.9379999999999999</v>
      </c>
      <c r="BA7174">
        <v>1.847</v>
      </c>
      <c r="BB7174">
        <v>1.9390000000000001</v>
      </c>
      <c r="BC7174">
        <v>2018</v>
      </c>
    </row>
    <row r="7175" spans="1:55" x14ac:dyDescent="0.25">
      <c r="A7175">
        <v>184</v>
      </c>
      <c r="B7175" t="s">
        <v>1687</v>
      </c>
      <c r="C7175" t="s">
        <v>293</v>
      </c>
      <c r="D7175" t="s">
        <v>1688</v>
      </c>
      <c r="E7175" t="s">
        <v>294</v>
      </c>
      <c r="F7175" t="s">
        <v>295</v>
      </c>
      <c r="G7175" t="s">
        <v>250</v>
      </c>
      <c r="I7175" t="s">
        <v>1689</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105.80800000000001</v>
      </c>
      <c r="AX7175">
        <v>107.56</v>
      </c>
      <c r="AY7175">
        <v>109.364</v>
      </c>
      <c r="AZ7175">
        <v>111.434</v>
      </c>
      <c r="BA7175">
        <v>113.536</v>
      </c>
      <c r="BB7175">
        <v>115.79</v>
      </c>
      <c r="BC7175">
        <v>2018</v>
      </c>
    </row>
    <row r="7176" spans="1:55" x14ac:dyDescent="0.25">
      <c r="A7176">
        <v>184</v>
      </c>
      <c r="B7176" t="s">
        <v>1687</v>
      </c>
      <c r="C7176" t="s">
        <v>296</v>
      </c>
      <c r="D7176" t="s">
        <v>1688</v>
      </c>
      <c r="E7176" t="s">
        <v>294</v>
      </c>
      <c r="F7176" t="s">
        <v>297</v>
      </c>
      <c r="G7176" t="s">
        <v>235</v>
      </c>
      <c r="I7176" t="s">
        <v>298</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1.3440000000000001</v>
      </c>
      <c r="AX7176">
        <v>1.655</v>
      </c>
      <c r="AY7176">
        <v>1.6779999999999999</v>
      </c>
      <c r="AZ7176">
        <v>1.893</v>
      </c>
      <c r="BA7176">
        <v>1.8859999999999999</v>
      </c>
      <c r="BB7176">
        <v>1.986</v>
      </c>
      <c r="BC7176">
        <v>2018</v>
      </c>
    </row>
    <row r="7177" spans="1:55" x14ac:dyDescent="0.25">
      <c r="A7177">
        <v>184</v>
      </c>
      <c r="B7177" t="s">
        <v>1687</v>
      </c>
      <c r="C7177" t="s">
        <v>299</v>
      </c>
      <c r="D7177" t="s">
        <v>1688</v>
      </c>
      <c r="E7177" t="s">
        <v>300</v>
      </c>
      <c r="G7177" t="s">
        <v>274</v>
      </c>
    </row>
    <row r="7178" spans="1:55" x14ac:dyDescent="0.25">
      <c r="A7178">
        <v>184</v>
      </c>
      <c r="B7178" t="s">
        <v>1687</v>
      </c>
      <c r="C7178" t="s">
        <v>301</v>
      </c>
      <c r="D7178" t="s">
        <v>1688</v>
      </c>
      <c r="E7178" t="s">
        <v>302</v>
      </c>
      <c r="F7178" t="s">
        <v>303</v>
      </c>
      <c r="G7178" t="s">
        <v>235</v>
      </c>
      <c r="I7178" t="s">
        <v>1690</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3.5019999999999998</v>
      </c>
      <c r="AF7178">
        <v>3.5779999999999998</v>
      </c>
      <c r="AG7178">
        <v>5.9059999999999997</v>
      </c>
      <c r="AH7178">
        <v>10.082000000000001</v>
      </c>
      <c r="AI7178">
        <v>7.0259999999999998</v>
      </c>
      <c r="AJ7178">
        <v>8.1649999999999991</v>
      </c>
      <c r="AK7178">
        <v>8.5640000000000001</v>
      </c>
      <c r="AL7178">
        <v>-5.6189999999999998</v>
      </c>
      <c r="AM7178">
        <v>-18.312999999999999</v>
      </c>
      <c r="AN7178">
        <v>6.92</v>
      </c>
      <c r="AO7178">
        <v>-0.80500000000000005</v>
      </c>
      <c r="AP7178">
        <v>-6.351</v>
      </c>
      <c r="AQ7178">
        <v>-0.51100000000000001</v>
      </c>
      <c r="AR7178">
        <v>6.5919999999999996</v>
      </c>
      <c r="AS7178">
        <v>5.4359999999999999</v>
      </c>
      <c r="AT7178">
        <v>2.919</v>
      </c>
      <c r="AU7178">
        <v>5.5519999999999996</v>
      </c>
      <c r="AV7178">
        <v>3.64</v>
      </c>
      <c r="AW7178">
        <v>2.714</v>
      </c>
      <c r="AX7178">
        <v>3.1880000000000002</v>
      </c>
      <c r="AY7178">
        <v>3.3410000000000002</v>
      </c>
      <c r="AZ7178">
        <v>2.859</v>
      </c>
      <c r="BA7178">
        <v>2.1800000000000002</v>
      </c>
      <c r="BB7178">
        <v>2.0110000000000001</v>
      </c>
      <c r="BC7178">
        <v>2017</v>
      </c>
    </row>
    <row r="7179" spans="1:55" x14ac:dyDescent="0.25">
      <c r="A7179">
        <v>184</v>
      </c>
      <c r="B7179" t="s">
        <v>1687</v>
      </c>
      <c r="C7179" t="s">
        <v>305</v>
      </c>
      <c r="D7179" t="s">
        <v>1688</v>
      </c>
      <c r="E7179" t="s">
        <v>306</v>
      </c>
      <c r="F7179" t="s">
        <v>307</v>
      </c>
      <c r="G7179" t="s">
        <v>235</v>
      </c>
      <c r="I7179" t="s">
        <v>1690</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3.2719999999999998</v>
      </c>
      <c r="AF7179">
        <v>3.9710000000000001</v>
      </c>
      <c r="AG7179">
        <v>6.585</v>
      </c>
      <c r="AH7179">
        <v>10.526</v>
      </c>
      <c r="AI7179">
        <v>6.7149999999999999</v>
      </c>
      <c r="AJ7179">
        <v>7.8659999999999997</v>
      </c>
      <c r="AK7179">
        <v>9.391</v>
      </c>
      <c r="AL7179">
        <v>-6.2969999999999997</v>
      </c>
      <c r="AM7179">
        <v>-19.446999999999999</v>
      </c>
      <c r="AN7179">
        <v>9.4149999999999991</v>
      </c>
      <c r="AO7179">
        <v>-0.36</v>
      </c>
      <c r="AP7179">
        <v>-6.29</v>
      </c>
      <c r="AQ7179">
        <v>0.33</v>
      </c>
      <c r="AR7179">
        <v>6.4409999999999998</v>
      </c>
      <c r="AS7179">
        <v>5.4539999999999997</v>
      </c>
      <c r="AT7179">
        <v>1.65</v>
      </c>
      <c r="AU7179">
        <v>5.81</v>
      </c>
      <c r="AV7179">
        <v>2.06</v>
      </c>
      <c r="AW7179">
        <v>3.0430000000000001</v>
      </c>
      <c r="AX7179">
        <v>3.6709999999999998</v>
      </c>
      <c r="AY7179">
        <v>3.4809999999999999</v>
      </c>
      <c r="AZ7179">
        <v>2.9020000000000001</v>
      </c>
      <c r="BA7179">
        <v>2.3010000000000002</v>
      </c>
      <c r="BB7179">
        <v>2.12</v>
      </c>
      <c r="BC7179">
        <v>2017</v>
      </c>
    </row>
    <row r="7180" spans="1:55" x14ac:dyDescent="0.25">
      <c r="A7180">
        <v>184</v>
      </c>
      <c r="B7180" t="s">
        <v>1687</v>
      </c>
      <c r="C7180" t="s">
        <v>308</v>
      </c>
      <c r="D7180" t="s">
        <v>1688</v>
      </c>
      <c r="E7180" t="s">
        <v>309</v>
      </c>
      <c r="F7180" t="s">
        <v>310</v>
      </c>
      <c r="G7180" t="s">
        <v>235</v>
      </c>
      <c r="I7180" t="s">
        <v>1690</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3.673</v>
      </c>
      <c r="AF7180">
        <v>1.3660000000000001</v>
      </c>
      <c r="AG7180">
        <v>3.42</v>
      </c>
      <c r="AH7180">
        <v>4.2530000000000001</v>
      </c>
      <c r="AI7180">
        <v>1.7689999999999999</v>
      </c>
      <c r="AJ7180">
        <v>4.9379999999999997</v>
      </c>
      <c r="AK7180">
        <v>8.2530000000000001</v>
      </c>
      <c r="AL7180">
        <v>-0.84699999999999998</v>
      </c>
      <c r="AM7180">
        <v>-11.026</v>
      </c>
      <c r="AN7180">
        <v>9.43</v>
      </c>
      <c r="AO7180">
        <v>7.4020000000000001</v>
      </c>
      <c r="AP7180">
        <v>1.0669999999999999</v>
      </c>
      <c r="AQ7180">
        <v>4.2830000000000004</v>
      </c>
      <c r="AR7180">
        <v>4.2889999999999997</v>
      </c>
      <c r="AS7180">
        <v>4.1660000000000004</v>
      </c>
      <c r="AT7180">
        <v>5.2060000000000004</v>
      </c>
      <c r="AU7180">
        <v>5.2370000000000001</v>
      </c>
      <c r="AV7180">
        <v>2.1760000000000002</v>
      </c>
      <c r="AW7180">
        <v>2.5190000000000001</v>
      </c>
      <c r="AX7180">
        <v>3.536</v>
      </c>
      <c r="AY7180">
        <v>3.55</v>
      </c>
      <c r="AZ7180">
        <v>3.2810000000000001</v>
      </c>
      <c r="BA7180">
        <v>2.6339999999999999</v>
      </c>
      <c r="BB7180">
        <v>2.5350000000000001</v>
      </c>
      <c r="BC7180">
        <v>2017</v>
      </c>
    </row>
    <row r="7181" spans="1:55" x14ac:dyDescent="0.25">
      <c r="A7181">
        <v>184</v>
      </c>
      <c r="B7181" t="s">
        <v>1687</v>
      </c>
      <c r="C7181" t="s">
        <v>311</v>
      </c>
      <c r="D7181" t="s">
        <v>1688</v>
      </c>
      <c r="E7181" t="s">
        <v>312</v>
      </c>
      <c r="F7181" t="s">
        <v>313</v>
      </c>
      <c r="G7181" t="s">
        <v>235</v>
      </c>
      <c r="I7181" t="s">
        <v>1690</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3.3010000000000002</v>
      </c>
      <c r="AF7181">
        <v>2.7930000000000001</v>
      </c>
      <c r="AG7181">
        <v>4.8280000000000003</v>
      </c>
      <c r="AH7181">
        <v>5.875</v>
      </c>
      <c r="AI7181">
        <v>-0.125</v>
      </c>
      <c r="AJ7181">
        <v>3.8540000000000001</v>
      </c>
      <c r="AK7181">
        <v>10.89</v>
      </c>
      <c r="AL7181">
        <v>-0.95299999999999996</v>
      </c>
      <c r="AM7181">
        <v>-11.500999999999999</v>
      </c>
      <c r="AN7181">
        <v>12.37</v>
      </c>
      <c r="AO7181">
        <v>7.9749999999999996</v>
      </c>
      <c r="AP7181">
        <v>1.2310000000000001</v>
      </c>
      <c r="AQ7181">
        <v>6.3769999999999998</v>
      </c>
      <c r="AR7181">
        <v>3.702</v>
      </c>
      <c r="AS7181">
        <v>3.88</v>
      </c>
      <c r="AT7181">
        <v>4.0919999999999996</v>
      </c>
      <c r="AU7181">
        <v>4.7450000000000001</v>
      </c>
      <c r="AV7181">
        <v>1.8360000000000001</v>
      </c>
      <c r="AW7181">
        <v>2.677</v>
      </c>
      <c r="AX7181">
        <v>3.1680000000000001</v>
      </c>
      <c r="AY7181">
        <v>2.9860000000000002</v>
      </c>
      <c r="AZ7181">
        <v>3.1</v>
      </c>
      <c r="BA7181">
        <v>2.3180000000000001</v>
      </c>
      <c r="BB7181">
        <v>1.923</v>
      </c>
      <c r="BC7181">
        <v>2017</v>
      </c>
    </row>
    <row r="7182" spans="1:55" x14ac:dyDescent="0.25">
      <c r="A7182">
        <v>184</v>
      </c>
      <c r="B7182" t="s">
        <v>1687</v>
      </c>
      <c r="C7182" t="s">
        <v>314</v>
      </c>
      <c r="D7182" t="s">
        <v>1688</v>
      </c>
      <c r="E7182" t="s">
        <v>315</v>
      </c>
      <c r="F7182" t="s">
        <v>316</v>
      </c>
      <c r="G7182" t="s">
        <v>317</v>
      </c>
      <c r="I7182" t="s">
        <v>447</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14.249000000000001</v>
      </c>
      <c r="AX7182">
        <v>14.057</v>
      </c>
      <c r="AY7182">
        <v>13.938000000000001</v>
      </c>
      <c r="AZ7182">
        <v>13.858000000000001</v>
      </c>
      <c r="BA7182">
        <v>13.807</v>
      </c>
      <c r="BB7182">
        <v>13.776999999999999</v>
      </c>
      <c r="BC7182">
        <v>2018</v>
      </c>
    </row>
    <row r="7183" spans="1:55" x14ac:dyDescent="0.25">
      <c r="A7183">
        <v>184</v>
      </c>
      <c r="B7183" t="s">
        <v>1687</v>
      </c>
      <c r="C7183" t="s">
        <v>318</v>
      </c>
      <c r="D7183" t="s">
        <v>1688</v>
      </c>
      <c r="E7183" t="s">
        <v>319</v>
      </c>
      <c r="F7183" t="s">
        <v>320</v>
      </c>
      <c r="G7183" t="s">
        <v>321</v>
      </c>
      <c r="H7183" t="s">
        <v>322</v>
      </c>
      <c r="I7183" t="s">
        <v>447</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19.638000000000002</v>
      </c>
      <c r="AX7183">
        <v>19.763000000000002</v>
      </c>
      <c r="AY7183" t="s">
        <v>232</v>
      </c>
      <c r="AZ7183" t="s">
        <v>232</v>
      </c>
      <c r="BA7183" t="s">
        <v>232</v>
      </c>
      <c r="BB7183" t="s">
        <v>232</v>
      </c>
      <c r="BC7183">
        <v>2018</v>
      </c>
    </row>
    <row r="7184" spans="1:55" x14ac:dyDescent="0.25">
      <c r="A7184">
        <v>184</v>
      </c>
      <c r="B7184" t="s">
        <v>1687</v>
      </c>
      <c r="C7184" t="s">
        <v>323</v>
      </c>
      <c r="D7184" t="s">
        <v>1688</v>
      </c>
      <c r="E7184" t="s">
        <v>324</v>
      </c>
      <c r="F7184" t="s">
        <v>325</v>
      </c>
      <c r="G7184" t="s">
        <v>321</v>
      </c>
      <c r="H7184" t="s">
        <v>322</v>
      </c>
      <c r="I7184" t="s">
        <v>1691</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46.655999999999999</v>
      </c>
      <c r="AX7184">
        <v>46.866</v>
      </c>
      <c r="AY7184">
        <v>47.076999999999998</v>
      </c>
      <c r="AZ7184">
        <v>47.28</v>
      </c>
      <c r="BA7184">
        <v>47.472999999999999</v>
      </c>
      <c r="BB7184">
        <v>47.655000000000001</v>
      </c>
      <c r="BC7184">
        <v>2017</v>
      </c>
    </row>
    <row r="7185" spans="1:55" x14ac:dyDescent="0.25">
      <c r="A7185">
        <v>184</v>
      </c>
      <c r="B7185" t="s">
        <v>1687</v>
      </c>
      <c r="C7185" t="s">
        <v>327</v>
      </c>
      <c r="D7185" t="s">
        <v>1688</v>
      </c>
      <c r="E7185" t="s">
        <v>328</v>
      </c>
      <c r="F7185" t="s">
        <v>329</v>
      </c>
      <c r="G7185" t="s">
        <v>229</v>
      </c>
      <c r="H7185" t="s">
        <v>230</v>
      </c>
      <c r="I7185" t="s">
        <v>1692</v>
      </c>
      <c r="J7185">
        <v>27.89</v>
      </c>
      <c r="K7185">
        <v>32.655000000000001</v>
      </c>
      <c r="L7185">
        <v>38.090000000000003</v>
      </c>
      <c r="M7185">
        <v>46.16</v>
      </c>
      <c r="N7185">
        <v>51.923000000000002</v>
      </c>
      <c r="O7185">
        <v>60.976999999999997</v>
      </c>
      <c r="P7185">
        <v>70.909000000000006</v>
      </c>
      <c r="Q7185">
        <v>82.929000000000002</v>
      </c>
      <c r="R7185">
        <v>92.138000000000005</v>
      </c>
      <c r="S7185">
        <v>108.634</v>
      </c>
      <c r="T7185">
        <v>121.303</v>
      </c>
      <c r="U7185">
        <v>136.197</v>
      </c>
      <c r="V7185">
        <v>152.70099999999999</v>
      </c>
      <c r="W7185">
        <v>158.29300000000001</v>
      </c>
      <c r="X7185">
        <v>164.11500000000001</v>
      </c>
      <c r="Y7185">
        <v>171.30099999999999</v>
      </c>
      <c r="Z7185">
        <v>183.55099999999999</v>
      </c>
      <c r="AA7185">
        <v>195.267</v>
      </c>
      <c r="AB7185">
        <v>210.988</v>
      </c>
      <c r="AC7185">
        <v>229.47399999999999</v>
      </c>
      <c r="AD7185">
        <v>246.01900000000001</v>
      </c>
      <c r="AE7185">
        <v>265.21300000000002</v>
      </c>
      <c r="AF7185">
        <v>286.31</v>
      </c>
      <c r="AG7185">
        <v>304.63900000000001</v>
      </c>
      <c r="AH7185">
        <v>332.99400000000003</v>
      </c>
      <c r="AI7185">
        <v>367.803</v>
      </c>
      <c r="AJ7185">
        <v>408.07</v>
      </c>
      <c r="AK7185">
        <v>442.60500000000002</v>
      </c>
      <c r="AL7185">
        <v>410.04599999999999</v>
      </c>
      <c r="AM7185">
        <v>375.80799999999999</v>
      </c>
      <c r="AN7185">
        <v>391.798</v>
      </c>
      <c r="AO7185">
        <v>387.37799999999999</v>
      </c>
      <c r="AP7185">
        <v>391.33</v>
      </c>
      <c r="AQ7185">
        <v>395.63900000000001</v>
      </c>
      <c r="AR7185">
        <v>403.48200000000003</v>
      </c>
      <c r="AS7185">
        <v>415.73599999999999</v>
      </c>
      <c r="AT7185">
        <v>422.15899999999999</v>
      </c>
      <c r="AU7185">
        <v>442.22300000000001</v>
      </c>
      <c r="AV7185">
        <v>467.5</v>
      </c>
      <c r="AW7185">
        <v>485.81900000000002</v>
      </c>
      <c r="AX7185">
        <v>501.76100000000002</v>
      </c>
      <c r="AY7185">
        <v>517.45600000000002</v>
      </c>
      <c r="AZ7185">
        <v>536.51400000000001</v>
      </c>
      <c r="BA7185">
        <v>554.73400000000004</v>
      </c>
      <c r="BB7185">
        <v>573.75</v>
      </c>
      <c r="BC7185">
        <v>2017</v>
      </c>
    </row>
    <row r="7186" spans="1:55" x14ac:dyDescent="0.25">
      <c r="A7186">
        <v>184</v>
      </c>
      <c r="B7186" t="s">
        <v>1687</v>
      </c>
      <c r="C7186" t="s">
        <v>331</v>
      </c>
      <c r="D7186" t="s">
        <v>1688</v>
      </c>
      <c r="E7186" t="s">
        <v>328</v>
      </c>
      <c r="F7186" t="s">
        <v>329</v>
      </c>
      <c r="G7186" t="s">
        <v>282</v>
      </c>
      <c r="I7186" t="s">
        <v>332</v>
      </c>
      <c r="J7186">
        <v>28.901</v>
      </c>
      <c r="K7186">
        <v>29.69</v>
      </c>
      <c r="L7186">
        <v>30.143999999999998</v>
      </c>
      <c r="M7186">
        <v>32.002000000000002</v>
      </c>
      <c r="N7186">
        <v>32.124000000000002</v>
      </c>
      <c r="O7186">
        <v>33.847999999999999</v>
      </c>
      <c r="P7186">
        <v>34.517000000000003</v>
      </c>
      <c r="Q7186">
        <v>36.164999999999999</v>
      </c>
      <c r="R7186">
        <v>36.222000000000001</v>
      </c>
      <c r="S7186">
        <v>38.079000000000001</v>
      </c>
      <c r="T7186">
        <v>38.14</v>
      </c>
      <c r="U7186">
        <v>39.015000000000001</v>
      </c>
      <c r="V7186">
        <v>40.622999999999998</v>
      </c>
      <c r="W7186">
        <v>40.402999999999999</v>
      </c>
      <c r="X7186">
        <v>39.512</v>
      </c>
      <c r="Y7186">
        <v>38.305</v>
      </c>
      <c r="Z7186">
        <v>38.735999999999997</v>
      </c>
      <c r="AA7186">
        <v>38.75</v>
      </c>
      <c r="AB7186">
        <v>39.109000000000002</v>
      </c>
      <c r="AC7186">
        <v>39.567999999999998</v>
      </c>
      <c r="AD7186">
        <v>38.069000000000003</v>
      </c>
      <c r="AE7186">
        <v>37.912999999999997</v>
      </c>
      <c r="AF7186">
        <v>38.210999999999999</v>
      </c>
      <c r="AG7186">
        <v>37.914999999999999</v>
      </c>
      <c r="AH7186">
        <v>38.655999999999999</v>
      </c>
      <c r="AI7186">
        <v>39.524999999999999</v>
      </c>
      <c r="AJ7186">
        <v>40.484000000000002</v>
      </c>
      <c r="AK7186">
        <v>40.951000000000001</v>
      </c>
      <c r="AL7186">
        <v>36.734999999999999</v>
      </c>
      <c r="AM7186">
        <v>34.828000000000003</v>
      </c>
      <c r="AN7186">
        <v>36.246000000000002</v>
      </c>
      <c r="AO7186">
        <v>36.188000000000002</v>
      </c>
      <c r="AP7186">
        <v>37.634999999999998</v>
      </c>
      <c r="AQ7186">
        <v>38.573</v>
      </c>
      <c r="AR7186">
        <v>38.878</v>
      </c>
      <c r="AS7186">
        <v>38.453000000000003</v>
      </c>
      <c r="AT7186">
        <v>37.734999999999999</v>
      </c>
      <c r="AU7186">
        <v>37.915999999999997</v>
      </c>
      <c r="AV7186">
        <v>38.735999999999997</v>
      </c>
      <c r="AW7186">
        <v>38.874000000000002</v>
      </c>
      <c r="AX7186">
        <v>38.741</v>
      </c>
      <c r="AY7186">
        <v>38.561</v>
      </c>
      <c r="AZ7186">
        <v>38.578000000000003</v>
      </c>
      <c r="BA7186">
        <v>38.491</v>
      </c>
      <c r="BB7186">
        <v>38.402000000000001</v>
      </c>
      <c r="BC7186">
        <v>2017</v>
      </c>
    </row>
    <row r="7187" spans="1:55" x14ac:dyDescent="0.25">
      <c r="A7187">
        <v>184</v>
      </c>
      <c r="B7187" t="s">
        <v>1687</v>
      </c>
      <c r="C7187" t="s">
        <v>333</v>
      </c>
      <c r="D7187" t="s">
        <v>1688</v>
      </c>
      <c r="E7187" t="s">
        <v>334</v>
      </c>
      <c r="F7187" t="s">
        <v>335</v>
      </c>
      <c r="G7187" t="s">
        <v>229</v>
      </c>
      <c r="H7187" t="s">
        <v>230</v>
      </c>
      <c r="I7187" t="s">
        <v>1692</v>
      </c>
      <c r="J7187">
        <v>30.065999999999999</v>
      </c>
      <c r="K7187">
        <v>35.555999999999997</v>
      </c>
      <c r="L7187">
        <v>45.447000000000003</v>
      </c>
      <c r="M7187">
        <v>53.439</v>
      </c>
      <c r="N7187">
        <v>61.207000000000001</v>
      </c>
      <c r="O7187">
        <v>73.962000000000003</v>
      </c>
      <c r="P7187">
        <v>83.882000000000005</v>
      </c>
      <c r="Q7187">
        <v>91.158000000000001</v>
      </c>
      <c r="R7187">
        <v>101.59099999999999</v>
      </c>
      <c r="S7187">
        <v>118.054</v>
      </c>
      <c r="T7187">
        <v>134.797</v>
      </c>
      <c r="U7187">
        <v>153.47</v>
      </c>
      <c r="V7187">
        <v>170.11500000000001</v>
      </c>
      <c r="W7187">
        <v>187.05099999999999</v>
      </c>
      <c r="X7187">
        <v>192.119</v>
      </c>
      <c r="Y7187">
        <v>203.62799999999999</v>
      </c>
      <c r="Z7187">
        <v>209.767</v>
      </c>
      <c r="AA7187">
        <v>215.53899999999999</v>
      </c>
      <c r="AB7187">
        <v>227.32599999999999</v>
      </c>
      <c r="AC7187">
        <v>237.33500000000001</v>
      </c>
      <c r="AD7187">
        <v>253.125</v>
      </c>
      <c r="AE7187">
        <v>269.02600000000001</v>
      </c>
      <c r="AF7187">
        <v>289.39</v>
      </c>
      <c r="AG7187">
        <v>307.52600000000001</v>
      </c>
      <c r="AH7187">
        <v>333.209</v>
      </c>
      <c r="AI7187">
        <v>356.54700000000003</v>
      </c>
      <c r="AJ7187">
        <v>385.89499999999998</v>
      </c>
      <c r="AK7187">
        <v>421.81299999999999</v>
      </c>
      <c r="AL7187">
        <v>459.38900000000001</v>
      </c>
      <c r="AM7187">
        <v>494.00200000000001</v>
      </c>
      <c r="AN7187">
        <v>493.202</v>
      </c>
      <c r="AO7187">
        <v>490.59199999999998</v>
      </c>
      <c r="AP7187">
        <v>500.17700000000002</v>
      </c>
      <c r="AQ7187">
        <v>467.32600000000002</v>
      </c>
      <c r="AR7187">
        <v>465.42399999999998</v>
      </c>
      <c r="AS7187">
        <v>472.74</v>
      </c>
      <c r="AT7187">
        <v>472.15499999999997</v>
      </c>
      <c r="AU7187">
        <v>478.12599999999998</v>
      </c>
      <c r="AV7187">
        <v>499.84100000000001</v>
      </c>
      <c r="AW7187">
        <v>514.23099999999999</v>
      </c>
      <c r="AX7187">
        <v>532.096</v>
      </c>
      <c r="AY7187">
        <v>550.01400000000001</v>
      </c>
      <c r="AZ7187">
        <v>571.72799999999995</v>
      </c>
      <c r="BA7187">
        <v>593.63</v>
      </c>
      <c r="BB7187">
        <v>616.20399999999995</v>
      </c>
      <c r="BC7187">
        <v>2017</v>
      </c>
    </row>
    <row r="7188" spans="1:55" x14ac:dyDescent="0.25">
      <c r="A7188">
        <v>184</v>
      </c>
      <c r="B7188" t="s">
        <v>1687</v>
      </c>
      <c r="C7188" t="s">
        <v>336</v>
      </c>
      <c r="D7188" t="s">
        <v>1688</v>
      </c>
      <c r="E7188" t="s">
        <v>334</v>
      </c>
      <c r="F7188" t="s">
        <v>335</v>
      </c>
      <c r="G7188" t="s">
        <v>282</v>
      </c>
      <c r="I7188" t="s">
        <v>337</v>
      </c>
      <c r="J7188">
        <v>31.155000000000001</v>
      </c>
      <c r="K7188">
        <v>32.326999999999998</v>
      </c>
      <c r="L7188">
        <v>35.966000000000001</v>
      </c>
      <c r="M7188">
        <v>37.048000000000002</v>
      </c>
      <c r="N7188">
        <v>37.866999999999997</v>
      </c>
      <c r="O7188">
        <v>41.055999999999997</v>
      </c>
      <c r="P7188">
        <v>40.832000000000001</v>
      </c>
      <c r="Q7188">
        <v>39.753999999999998</v>
      </c>
      <c r="R7188">
        <v>39.938000000000002</v>
      </c>
      <c r="S7188">
        <v>41.381999999999998</v>
      </c>
      <c r="T7188">
        <v>42.383000000000003</v>
      </c>
      <c r="U7188">
        <v>43.963000000000001</v>
      </c>
      <c r="V7188">
        <v>45.256</v>
      </c>
      <c r="W7188">
        <v>47.743000000000002</v>
      </c>
      <c r="X7188">
        <v>46.253999999999998</v>
      </c>
      <c r="Y7188">
        <v>45.533000000000001</v>
      </c>
      <c r="Z7188">
        <v>44.268000000000001</v>
      </c>
      <c r="AA7188">
        <v>42.771999999999998</v>
      </c>
      <c r="AB7188">
        <v>42.137</v>
      </c>
      <c r="AC7188">
        <v>40.923999999999999</v>
      </c>
      <c r="AD7188">
        <v>39.167999999999999</v>
      </c>
      <c r="AE7188">
        <v>38.457999999999998</v>
      </c>
      <c r="AF7188">
        <v>38.622</v>
      </c>
      <c r="AG7188">
        <v>38.274999999999999</v>
      </c>
      <c r="AH7188">
        <v>38.680999999999997</v>
      </c>
      <c r="AI7188">
        <v>38.314999999999998</v>
      </c>
      <c r="AJ7188">
        <v>38.283999999999999</v>
      </c>
      <c r="AK7188">
        <v>39.027999999999999</v>
      </c>
      <c r="AL7188">
        <v>41.155999999999999</v>
      </c>
      <c r="AM7188">
        <v>45.780999999999999</v>
      </c>
      <c r="AN7188">
        <v>45.627000000000002</v>
      </c>
      <c r="AO7188">
        <v>45.83</v>
      </c>
      <c r="AP7188">
        <v>48.101999999999997</v>
      </c>
      <c r="AQ7188">
        <v>45.561999999999998</v>
      </c>
      <c r="AR7188">
        <v>44.845999999999997</v>
      </c>
      <c r="AS7188">
        <v>43.725000000000001</v>
      </c>
      <c r="AT7188">
        <v>42.204000000000001</v>
      </c>
      <c r="AU7188">
        <v>40.994</v>
      </c>
      <c r="AV7188">
        <v>41.415999999999997</v>
      </c>
      <c r="AW7188">
        <v>41.146999999999998</v>
      </c>
      <c r="AX7188">
        <v>41.084000000000003</v>
      </c>
      <c r="AY7188">
        <v>40.987000000000002</v>
      </c>
      <c r="AZ7188">
        <v>41.11</v>
      </c>
      <c r="BA7188">
        <v>41.19</v>
      </c>
      <c r="BB7188">
        <v>41.244</v>
      </c>
      <c r="BC7188">
        <v>2017</v>
      </c>
    </row>
    <row r="7189" spans="1:55" x14ac:dyDescent="0.25">
      <c r="A7189">
        <v>184</v>
      </c>
      <c r="B7189" t="s">
        <v>1687</v>
      </c>
      <c r="C7189" t="s">
        <v>338</v>
      </c>
      <c r="D7189" t="s">
        <v>1688</v>
      </c>
      <c r="E7189" t="s">
        <v>339</v>
      </c>
      <c r="F7189" t="s">
        <v>340</v>
      </c>
      <c r="G7189" t="s">
        <v>229</v>
      </c>
      <c r="H7189" t="s">
        <v>230</v>
      </c>
      <c r="I7189" t="s">
        <v>1692</v>
      </c>
      <c r="J7189">
        <v>-2.1760000000000002</v>
      </c>
      <c r="K7189">
        <v>-2.9009999999999998</v>
      </c>
      <c r="L7189">
        <v>-7.3570000000000002</v>
      </c>
      <c r="M7189">
        <v>-7.2789999999999999</v>
      </c>
      <c r="N7189">
        <v>-9.2829999999999995</v>
      </c>
      <c r="O7189">
        <v>-12.984999999999999</v>
      </c>
      <c r="P7189">
        <v>-12.972</v>
      </c>
      <c r="Q7189">
        <v>-8.2289999999999992</v>
      </c>
      <c r="R7189">
        <v>-9.4540000000000006</v>
      </c>
      <c r="S7189">
        <v>-9.4209999999999994</v>
      </c>
      <c r="T7189">
        <v>-13.494</v>
      </c>
      <c r="U7189">
        <v>-17.273</v>
      </c>
      <c r="V7189">
        <v>-17.414999999999999</v>
      </c>
      <c r="W7189">
        <v>-28.757999999999999</v>
      </c>
      <c r="X7189">
        <v>-28.003</v>
      </c>
      <c r="Y7189">
        <v>-32.326999999999998</v>
      </c>
      <c r="Z7189">
        <v>-26.216000000000001</v>
      </c>
      <c r="AA7189">
        <v>-20.271999999999998</v>
      </c>
      <c r="AB7189">
        <v>-16.338000000000001</v>
      </c>
      <c r="AC7189">
        <v>-7.8609999999999998</v>
      </c>
      <c r="AD7189">
        <v>-7.1059999999999999</v>
      </c>
      <c r="AE7189">
        <v>-3.8130000000000002</v>
      </c>
      <c r="AF7189">
        <v>-3.08</v>
      </c>
      <c r="AG7189">
        <v>-2.887</v>
      </c>
      <c r="AH7189">
        <v>-0.215</v>
      </c>
      <c r="AI7189">
        <v>11.256</v>
      </c>
      <c r="AJ7189">
        <v>22.175000000000001</v>
      </c>
      <c r="AK7189">
        <v>20.792000000000002</v>
      </c>
      <c r="AL7189">
        <v>-49.343000000000004</v>
      </c>
      <c r="AM7189">
        <v>-118.194</v>
      </c>
      <c r="AN7189">
        <v>-101.404</v>
      </c>
      <c r="AO7189">
        <v>-103.214</v>
      </c>
      <c r="AP7189">
        <v>-108.84699999999999</v>
      </c>
      <c r="AQ7189">
        <v>-71.686999999999998</v>
      </c>
      <c r="AR7189">
        <v>-61.942</v>
      </c>
      <c r="AS7189">
        <v>-57.003999999999998</v>
      </c>
      <c r="AT7189">
        <v>-49.996000000000002</v>
      </c>
      <c r="AU7189">
        <v>-35.902999999999999</v>
      </c>
      <c r="AV7189">
        <v>-32.340000000000003</v>
      </c>
      <c r="AW7189">
        <v>-28.411999999999999</v>
      </c>
      <c r="AX7189">
        <v>-30.334</v>
      </c>
      <c r="AY7189">
        <v>-32.558</v>
      </c>
      <c r="AZ7189">
        <v>-35.213000000000001</v>
      </c>
      <c r="BA7189">
        <v>-38.896000000000001</v>
      </c>
      <c r="BB7189">
        <v>-42.454000000000001</v>
      </c>
      <c r="BC7189">
        <v>2017</v>
      </c>
    </row>
    <row r="7190" spans="1:55" x14ac:dyDescent="0.25">
      <c r="A7190">
        <v>184</v>
      </c>
      <c r="B7190" t="s">
        <v>1687</v>
      </c>
      <c r="C7190" t="s">
        <v>341</v>
      </c>
      <c r="D7190" t="s">
        <v>1688</v>
      </c>
      <c r="E7190" t="s">
        <v>339</v>
      </c>
      <c r="F7190" t="s">
        <v>340</v>
      </c>
      <c r="G7190" t="s">
        <v>282</v>
      </c>
      <c r="I7190" t="s">
        <v>342</v>
      </c>
      <c r="J7190">
        <v>-2.254</v>
      </c>
      <c r="K7190">
        <v>-2.637</v>
      </c>
      <c r="L7190">
        <v>-5.8220000000000001</v>
      </c>
      <c r="M7190">
        <v>-5.0469999999999997</v>
      </c>
      <c r="N7190">
        <v>-5.7430000000000003</v>
      </c>
      <c r="O7190">
        <v>-7.2080000000000002</v>
      </c>
      <c r="P7190">
        <v>-6.3150000000000004</v>
      </c>
      <c r="Q7190">
        <v>-3.589</v>
      </c>
      <c r="R7190">
        <v>-3.7170000000000001</v>
      </c>
      <c r="S7190">
        <v>-3.302</v>
      </c>
      <c r="T7190">
        <v>-4.2430000000000003</v>
      </c>
      <c r="U7190">
        <v>-4.9480000000000004</v>
      </c>
      <c r="V7190">
        <v>-4.633</v>
      </c>
      <c r="W7190">
        <v>-7.34</v>
      </c>
      <c r="X7190">
        <v>-6.742</v>
      </c>
      <c r="Y7190">
        <v>-7.2290000000000001</v>
      </c>
      <c r="Z7190">
        <v>-5.532</v>
      </c>
      <c r="AA7190">
        <v>-4.0229999999999997</v>
      </c>
      <c r="AB7190">
        <v>-3.028</v>
      </c>
      <c r="AC7190">
        <v>-1.355</v>
      </c>
      <c r="AD7190">
        <v>-1.1000000000000001</v>
      </c>
      <c r="AE7190">
        <v>-0.54500000000000004</v>
      </c>
      <c r="AF7190">
        <v>-0.41099999999999998</v>
      </c>
      <c r="AG7190">
        <v>-0.35899999999999999</v>
      </c>
      <c r="AH7190">
        <v>-2.5000000000000001E-2</v>
      </c>
      <c r="AI7190">
        <v>1.21</v>
      </c>
      <c r="AJ7190">
        <v>2.2000000000000002</v>
      </c>
      <c r="AK7190">
        <v>1.9239999999999999</v>
      </c>
      <c r="AL7190">
        <v>-4.4210000000000003</v>
      </c>
      <c r="AM7190">
        <v>-10.954000000000001</v>
      </c>
      <c r="AN7190">
        <v>-9.3810000000000002</v>
      </c>
      <c r="AO7190">
        <v>-9.6419999999999995</v>
      </c>
      <c r="AP7190">
        <v>-10.468</v>
      </c>
      <c r="AQ7190">
        <v>-6.9889999999999999</v>
      </c>
      <c r="AR7190">
        <v>-5.968</v>
      </c>
      <c r="AS7190">
        <v>-5.2720000000000002</v>
      </c>
      <c r="AT7190">
        <v>-4.4690000000000003</v>
      </c>
      <c r="AU7190">
        <v>-3.0779999999999998</v>
      </c>
      <c r="AV7190">
        <v>-2.68</v>
      </c>
      <c r="AW7190">
        <v>-2.2730000000000001</v>
      </c>
      <c r="AX7190">
        <v>-2.3420000000000001</v>
      </c>
      <c r="AY7190">
        <v>-2.4260000000000002</v>
      </c>
      <c r="AZ7190">
        <v>-2.532</v>
      </c>
      <c r="BA7190">
        <v>-2.6989999999999998</v>
      </c>
      <c r="BB7190">
        <v>-2.8420000000000001</v>
      </c>
      <c r="BC7190">
        <v>2017</v>
      </c>
    </row>
    <row r="7191" spans="1:55" x14ac:dyDescent="0.25">
      <c r="A7191">
        <v>184</v>
      </c>
      <c r="B7191" t="s">
        <v>1687</v>
      </c>
      <c r="C7191" t="s">
        <v>343</v>
      </c>
      <c r="D7191" t="s">
        <v>1688</v>
      </c>
      <c r="E7191" t="s">
        <v>344</v>
      </c>
      <c r="F7191" t="s">
        <v>345</v>
      </c>
      <c r="G7191" t="s">
        <v>229</v>
      </c>
      <c r="H7191" t="s">
        <v>230</v>
      </c>
      <c r="I7191" t="s">
        <v>1692</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-13.308</v>
      </c>
      <c r="AE7191">
        <v>-14.054</v>
      </c>
      <c r="AF7191">
        <v>-12.612</v>
      </c>
      <c r="AG7191">
        <v>-13.59</v>
      </c>
      <c r="AH7191">
        <v>-13.194000000000001</v>
      </c>
      <c r="AI7191">
        <v>-7.4539999999999997</v>
      </c>
      <c r="AJ7191">
        <v>-5.2350000000000003</v>
      </c>
      <c r="AK7191">
        <v>-14.502000000000001</v>
      </c>
      <c r="AL7191">
        <v>-77.769000000000005</v>
      </c>
      <c r="AM7191">
        <v>-114.746</v>
      </c>
      <c r="AN7191">
        <v>-92.944999999999993</v>
      </c>
      <c r="AO7191">
        <v>-81.811000000000007</v>
      </c>
      <c r="AP7191">
        <v>-36.152999999999999</v>
      </c>
      <c r="AQ7191">
        <v>-25.420999999999999</v>
      </c>
      <c r="AR7191">
        <v>-20.742000000000001</v>
      </c>
      <c r="AS7191">
        <v>-28.03</v>
      </c>
      <c r="AT7191">
        <v>-32.847999999999999</v>
      </c>
      <c r="AU7191">
        <v>-30.568000000000001</v>
      </c>
      <c r="AV7191">
        <v>-32.011000000000003</v>
      </c>
      <c r="AW7191">
        <v>-32.585000000000001</v>
      </c>
      <c r="AX7191">
        <v>-35.872999999999998</v>
      </c>
      <c r="AY7191">
        <v>-38.11</v>
      </c>
      <c r="AZ7191">
        <v>-40.219000000000001</v>
      </c>
      <c r="BA7191">
        <v>-43.527000000000001</v>
      </c>
      <c r="BB7191">
        <v>-46.360999999999997</v>
      </c>
      <c r="BC7191">
        <v>2017</v>
      </c>
    </row>
    <row r="7192" spans="1:55" x14ac:dyDescent="0.25">
      <c r="A7192">
        <v>184</v>
      </c>
      <c r="B7192" t="s">
        <v>1687</v>
      </c>
      <c r="C7192" t="s">
        <v>346</v>
      </c>
      <c r="D7192" t="s">
        <v>1688</v>
      </c>
      <c r="E7192" t="s">
        <v>344</v>
      </c>
      <c r="F7192" t="s">
        <v>345</v>
      </c>
      <c r="G7192" t="s">
        <v>270</v>
      </c>
      <c r="I7192" t="s">
        <v>397</v>
      </c>
      <c r="J7192" t="s">
        <v>232</v>
      </c>
      <c r="K7192" t="s">
        <v>232</v>
      </c>
      <c r="L7192" t="s">
        <v>232</v>
      </c>
      <c r="M7192" t="s">
        <v>232</v>
      </c>
      <c r="N7192" t="s">
        <v>232</v>
      </c>
      <c r="O7192" t="s">
        <v>232</v>
      </c>
      <c r="P7192" t="s">
        <v>232</v>
      </c>
      <c r="Q7192" t="s">
        <v>232</v>
      </c>
      <c r="R7192" t="s">
        <v>232</v>
      </c>
      <c r="S7192" t="s">
        <v>232</v>
      </c>
      <c r="T7192" t="s">
        <v>232</v>
      </c>
      <c r="U7192" t="s">
        <v>232</v>
      </c>
      <c r="V7192" t="s">
        <v>232</v>
      </c>
      <c r="W7192" t="s">
        <v>232</v>
      </c>
      <c r="X7192" t="s">
        <v>232</v>
      </c>
      <c r="Y7192" t="s">
        <v>232</v>
      </c>
      <c r="Z7192" t="s">
        <v>232</v>
      </c>
      <c r="AA7192" t="s">
        <v>232</v>
      </c>
      <c r="AB7192" t="s">
        <v>232</v>
      </c>
      <c r="AC7192" t="s">
        <v>232</v>
      </c>
      <c r="AD7192">
        <v>-2.0960000000000001</v>
      </c>
      <c r="AE7192">
        <v>-2.0630000000000002</v>
      </c>
      <c r="AF7192">
        <v>-1.7230000000000001</v>
      </c>
      <c r="AG7192">
        <v>-1.7330000000000001</v>
      </c>
      <c r="AH7192">
        <v>-1.5740000000000001</v>
      </c>
      <c r="AI7192">
        <v>-0.83099999999999996</v>
      </c>
      <c r="AJ7192">
        <v>-0.54500000000000004</v>
      </c>
      <c r="AK7192">
        <v>-1.423</v>
      </c>
      <c r="AL7192">
        <v>-7.2960000000000003</v>
      </c>
      <c r="AM7192">
        <v>-10.571</v>
      </c>
      <c r="AN7192">
        <v>-8.4629999999999992</v>
      </c>
      <c r="AO7192">
        <v>-7.4059999999999997</v>
      </c>
      <c r="AP7192">
        <v>-3.2639999999999998</v>
      </c>
      <c r="AQ7192">
        <v>-2.286</v>
      </c>
      <c r="AR7192">
        <v>-1.8640000000000001</v>
      </c>
      <c r="AS7192">
        <v>-2.4769999999999999</v>
      </c>
      <c r="AT7192">
        <v>-2.8650000000000002</v>
      </c>
      <c r="AU7192">
        <v>-2.601</v>
      </c>
      <c r="AV7192">
        <v>-2.6589999999999998</v>
      </c>
      <c r="AW7192">
        <v>-2.625</v>
      </c>
      <c r="AX7192">
        <v>-2.7919999999999998</v>
      </c>
      <c r="AY7192">
        <v>-2.8620000000000001</v>
      </c>
      <c r="AZ7192">
        <v>-2.911</v>
      </c>
      <c r="BA7192">
        <v>-3.0379999999999998</v>
      </c>
      <c r="BB7192">
        <v>-3.1179999999999999</v>
      </c>
      <c r="BC7192">
        <v>2017</v>
      </c>
    </row>
    <row r="7193" spans="1:55" x14ac:dyDescent="0.25">
      <c r="A7193">
        <v>184</v>
      </c>
      <c r="B7193" t="s">
        <v>1687</v>
      </c>
      <c r="C7193" t="s">
        <v>347</v>
      </c>
      <c r="D7193" t="s">
        <v>1688</v>
      </c>
      <c r="E7193" t="s">
        <v>348</v>
      </c>
      <c r="F7193" t="s">
        <v>349</v>
      </c>
      <c r="G7193" t="s">
        <v>229</v>
      </c>
      <c r="H7193" t="s">
        <v>230</v>
      </c>
      <c r="I7193" t="s">
        <v>1692</v>
      </c>
      <c r="J7193">
        <v>-2.2200000000000002</v>
      </c>
      <c r="K7193">
        <v>-2.96</v>
      </c>
      <c r="L7193">
        <v>-7.4829999999999997</v>
      </c>
      <c r="M7193">
        <v>-7.0339999999999998</v>
      </c>
      <c r="N7193">
        <v>-7.9589999999999996</v>
      </c>
      <c r="O7193">
        <v>-9.2159999999999993</v>
      </c>
      <c r="P7193">
        <v>-7.5350000000000001</v>
      </c>
      <c r="Q7193">
        <v>-2.9809999999999999</v>
      </c>
      <c r="R7193">
        <v>-2.86</v>
      </c>
      <c r="S7193">
        <v>-1.7789999999999999</v>
      </c>
      <c r="T7193">
        <v>-4.4279999999999999</v>
      </c>
      <c r="U7193">
        <v>-6.5759999999999996</v>
      </c>
      <c r="V7193">
        <v>-3.657</v>
      </c>
      <c r="W7193">
        <v>-11.412000000000001</v>
      </c>
      <c r="X7193">
        <v>-10.936999999999999</v>
      </c>
      <c r="Y7193">
        <v>-12.266999999999999</v>
      </c>
      <c r="Z7193">
        <v>-4.585</v>
      </c>
      <c r="AA7193">
        <v>0.51500000000000001</v>
      </c>
      <c r="AB7193">
        <v>3.8879999999999999</v>
      </c>
      <c r="AC7193">
        <v>10.590999999999999</v>
      </c>
      <c r="AD7193">
        <v>11.356999999999999</v>
      </c>
      <c r="AE7193">
        <v>14</v>
      </c>
      <c r="AF7193">
        <v>14.108000000000001</v>
      </c>
      <c r="AG7193">
        <v>13.522</v>
      </c>
      <c r="AH7193">
        <v>15.025</v>
      </c>
      <c r="AI7193">
        <v>25.385000000000002</v>
      </c>
      <c r="AJ7193">
        <v>35.070999999999998</v>
      </c>
      <c r="AK7193">
        <v>32.603999999999999</v>
      </c>
      <c r="AL7193">
        <v>-37.695</v>
      </c>
      <c r="AM7193">
        <v>-103.76900000000001</v>
      </c>
      <c r="AN7193">
        <v>-84.65</v>
      </c>
      <c r="AO7193">
        <v>-82.097999999999999</v>
      </c>
      <c r="AP7193">
        <v>-82.805000000000007</v>
      </c>
      <c r="AQ7193">
        <v>-41.478999999999999</v>
      </c>
      <c r="AR7193">
        <v>-30.835999999999999</v>
      </c>
      <c r="AS7193">
        <v>-27.829000000000001</v>
      </c>
      <c r="AT7193">
        <v>-21.704999999999998</v>
      </c>
      <c r="AU7193">
        <v>-8.65</v>
      </c>
      <c r="AV7193">
        <v>-5.3780000000000001</v>
      </c>
      <c r="AW7193">
        <v>-1.944</v>
      </c>
      <c r="AX7193">
        <v>-2.6040000000000001</v>
      </c>
      <c r="AY7193">
        <v>-3.3490000000000002</v>
      </c>
      <c r="AZ7193">
        <v>-3.9209999999999998</v>
      </c>
      <c r="BA7193">
        <v>-4.9219999999999997</v>
      </c>
      <c r="BB7193">
        <v>-5.8840000000000003</v>
      </c>
      <c r="BC7193">
        <v>2017</v>
      </c>
    </row>
    <row r="7194" spans="1:55" x14ac:dyDescent="0.25">
      <c r="A7194">
        <v>184</v>
      </c>
      <c r="B7194" t="s">
        <v>1687</v>
      </c>
      <c r="C7194" t="s">
        <v>350</v>
      </c>
      <c r="D7194" t="s">
        <v>1688</v>
      </c>
      <c r="E7194" t="s">
        <v>348</v>
      </c>
      <c r="F7194" t="s">
        <v>349</v>
      </c>
      <c r="G7194" t="s">
        <v>282</v>
      </c>
      <c r="I7194" t="s">
        <v>351</v>
      </c>
      <c r="J7194">
        <v>-2.3010000000000002</v>
      </c>
      <c r="K7194">
        <v>-2.6909999999999998</v>
      </c>
      <c r="L7194">
        <v>-5.9219999999999997</v>
      </c>
      <c r="M7194">
        <v>-4.8769999999999998</v>
      </c>
      <c r="N7194">
        <v>-4.9240000000000004</v>
      </c>
      <c r="O7194">
        <v>-5.1159999999999997</v>
      </c>
      <c r="P7194">
        <v>-3.6680000000000001</v>
      </c>
      <c r="Q7194">
        <v>-1.3</v>
      </c>
      <c r="R7194">
        <v>-1.1240000000000001</v>
      </c>
      <c r="S7194">
        <v>-0.623</v>
      </c>
      <c r="T7194">
        <v>-1.3919999999999999</v>
      </c>
      <c r="U7194">
        <v>-1.8839999999999999</v>
      </c>
      <c r="V7194">
        <v>-0.97299999999999998</v>
      </c>
      <c r="W7194">
        <v>-2.9129999999999998</v>
      </c>
      <c r="X7194">
        <v>-2.633</v>
      </c>
      <c r="Y7194">
        <v>-2.7429999999999999</v>
      </c>
      <c r="Z7194">
        <v>-0.96799999999999997</v>
      </c>
      <c r="AA7194">
        <v>0.10199999999999999</v>
      </c>
      <c r="AB7194">
        <v>0.72099999999999997</v>
      </c>
      <c r="AC7194">
        <v>1.8260000000000001</v>
      </c>
      <c r="AD7194">
        <v>1.7569999999999999</v>
      </c>
      <c r="AE7194">
        <v>2.0009999999999999</v>
      </c>
      <c r="AF7194">
        <v>1.883</v>
      </c>
      <c r="AG7194">
        <v>1.6830000000000001</v>
      </c>
      <c r="AH7194">
        <v>1.744</v>
      </c>
      <c r="AI7194">
        <v>2.7280000000000002</v>
      </c>
      <c r="AJ7194">
        <v>3.4790000000000001</v>
      </c>
      <c r="AK7194">
        <v>3.0169999999999999</v>
      </c>
      <c r="AL7194">
        <v>-3.3769999999999998</v>
      </c>
      <c r="AM7194">
        <v>-9.6170000000000009</v>
      </c>
      <c r="AN7194">
        <v>-7.8310000000000004</v>
      </c>
      <c r="AO7194">
        <v>-7.6689999999999996</v>
      </c>
      <c r="AP7194">
        <v>-7.9630000000000001</v>
      </c>
      <c r="AQ7194">
        <v>-4.0439999999999996</v>
      </c>
      <c r="AR7194">
        <v>-2.9710000000000001</v>
      </c>
      <c r="AS7194">
        <v>-2.5739999999999998</v>
      </c>
      <c r="AT7194">
        <v>-1.94</v>
      </c>
      <c r="AU7194">
        <v>-0.74199999999999999</v>
      </c>
      <c r="AV7194">
        <v>-0.44600000000000001</v>
      </c>
      <c r="AW7194">
        <v>-0.156</v>
      </c>
      <c r="AX7194">
        <v>-0.20100000000000001</v>
      </c>
      <c r="AY7194">
        <v>-0.25</v>
      </c>
      <c r="AZ7194">
        <v>-0.28199999999999997</v>
      </c>
      <c r="BA7194">
        <v>-0.34200000000000003</v>
      </c>
      <c r="BB7194">
        <v>-0.39400000000000002</v>
      </c>
      <c r="BC7194">
        <v>2017</v>
      </c>
    </row>
    <row r="7195" spans="1:55" x14ac:dyDescent="0.25">
      <c r="A7195">
        <v>184</v>
      </c>
      <c r="B7195" t="s">
        <v>1687</v>
      </c>
      <c r="C7195" t="s">
        <v>352</v>
      </c>
      <c r="D7195" t="s">
        <v>1688</v>
      </c>
      <c r="E7195" t="s">
        <v>353</v>
      </c>
      <c r="F7195" t="s">
        <v>354</v>
      </c>
      <c r="G7195" t="s">
        <v>229</v>
      </c>
      <c r="H7195" t="s">
        <v>230</v>
      </c>
      <c r="I7195" t="s">
        <v>1692</v>
      </c>
      <c r="J7195" t="s">
        <v>232</v>
      </c>
      <c r="K7195" t="s">
        <v>232</v>
      </c>
      <c r="L7195" t="s">
        <v>232</v>
      </c>
      <c r="M7195" t="s">
        <v>232</v>
      </c>
      <c r="N7195" t="s">
        <v>232</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307.38400000000001</v>
      </c>
      <c r="AD7195">
        <v>308.37799999999999</v>
      </c>
      <c r="AE7195">
        <v>313.971</v>
      </c>
      <c r="AF7195">
        <v>309.98200000000003</v>
      </c>
      <c r="AG7195">
        <v>311.66000000000003</v>
      </c>
      <c r="AH7195">
        <v>310.62799999999999</v>
      </c>
      <c r="AI7195">
        <v>296.89</v>
      </c>
      <c r="AJ7195">
        <v>270.03300000000002</v>
      </c>
      <c r="AK7195">
        <v>241.642</v>
      </c>
      <c r="AL7195">
        <v>282.52699999999999</v>
      </c>
      <c r="AM7195">
        <v>391.95299999999997</v>
      </c>
      <c r="AN7195">
        <v>495.05099999999999</v>
      </c>
      <c r="AO7195">
        <v>602.21100000000001</v>
      </c>
      <c r="AP7195">
        <v>743.46400000000006</v>
      </c>
      <c r="AQ7195">
        <v>829.08799999999997</v>
      </c>
      <c r="AR7195">
        <v>884.73099999999999</v>
      </c>
      <c r="AS7195">
        <v>922.58</v>
      </c>
      <c r="AT7195">
        <v>964.09799999999996</v>
      </c>
      <c r="AU7195">
        <v>988.51499999999999</v>
      </c>
      <c r="AV7195" s="52">
        <v>1014.96</v>
      </c>
      <c r="AW7195" s="52">
        <v>1043.3699999999999</v>
      </c>
      <c r="AX7195" s="52">
        <v>1073.7</v>
      </c>
      <c r="AY7195" s="52">
        <v>1106.26</v>
      </c>
      <c r="AZ7195" s="52">
        <v>1141.47</v>
      </c>
      <c r="BA7195" s="52">
        <v>1180.3699999999999</v>
      </c>
      <c r="BB7195" s="52">
        <v>1222.82</v>
      </c>
      <c r="BC7195">
        <v>2017</v>
      </c>
    </row>
    <row r="7196" spans="1:55" x14ac:dyDescent="0.25">
      <c r="A7196">
        <v>184</v>
      </c>
      <c r="B7196" t="s">
        <v>1687</v>
      </c>
      <c r="C7196" t="s">
        <v>355</v>
      </c>
      <c r="D7196" t="s">
        <v>1688</v>
      </c>
      <c r="E7196" t="s">
        <v>353</v>
      </c>
      <c r="F7196" t="s">
        <v>354</v>
      </c>
      <c r="G7196" t="s">
        <v>282</v>
      </c>
      <c r="I7196" t="s">
        <v>379</v>
      </c>
      <c r="J7196" t="s">
        <v>232</v>
      </c>
      <c r="K7196" t="s">
        <v>232</v>
      </c>
      <c r="L7196" t="s">
        <v>232</v>
      </c>
      <c r="M7196" t="s">
        <v>232</v>
      </c>
      <c r="N7196" t="s">
        <v>232</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53.003</v>
      </c>
      <c r="AD7196">
        <v>47.718000000000004</v>
      </c>
      <c r="AE7196">
        <v>44.883000000000003</v>
      </c>
      <c r="AF7196">
        <v>41.37</v>
      </c>
      <c r="AG7196">
        <v>38.789000000000001</v>
      </c>
      <c r="AH7196">
        <v>36.06</v>
      </c>
      <c r="AI7196">
        <v>31.904</v>
      </c>
      <c r="AJ7196">
        <v>26.79</v>
      </c>
      <c r="AK7196">
        <v>22.358000000000001</v>
      </c>
      <c r="AL7196">
        <v>25.311</v>
      </c>
      <c r="AM7196">
        <v>36.323999999999998</v>
      </c>
      <c r="AN7196">
        <v>45.798000000000002</v>
      </c>
      <c r="AO7196">
        <v>56.258000000000003</v>
      </c>
      <c r="AP7196">
        <v>71.5</v>
      </c>
      <c r="AQ7196">
        <v>80.831999999999994</v>
      </c>
      <c r="AR7196">
        <v>85.248999999999995</v>
      </c>
      <c r="AS7196">
        <v>85.331999999999994</v>
      </c>
      <c r="AT7196">
        <v>86.177000000000007</v>
      </c>
      <c r="AU7196">
        <v>84.754999999999995</v>
      </c>
      <c r="AV7196">
        <v>84.097999999999999</v>
      </c>
      <c r="AW7196">
        <v>83.486999999999995</v>
      </c>
      <c r="AX7196">
        <v>82.900999999999996</v>
      </c>
      <c r="AY7196">
        <v>82.438999999999993</v>
      </c>
      <c r="AZ7196">
        <v>82.076999999999998</v>
      </c>
      <c r="BA7196">
        <v>81.902000000000001</v>
      </c>
      <c r="BB7196">
        <v>81.846000000000004</v>
      </c>
      <c r="BC7196">
        <v>2017</v>
      </c>
    </row>
    <row r="7197" spans="1:55" x14ac:dyDescent="0.25">
      <c r="A7197">
        <v>184</v>
      </c>
      <c r="B7197" t="s">
        <v>1687</v>
      </c>
      <c r="C7197" t="s">
        <v>356</v>
      </c>
      <c r="D7197" t="s">
        <v>1688</v>
      </c>
      <c r="E7197" t="s">
        <v>357</v>
      </c>
      <c r="F7197" t="s">
        <v>358</v>
      </c>
      <c r="G7197" t="s">
        <v>229</v>
      </c>
      <c r="H7197" t="s">
        <v>230</v>
      </c>
      <c r="I7197" t="s">
        <v>1692</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392.16800000000001</v>
      </c>
      <c r="AK7197">
        <v>383.798</v>
      </c>
      <c r="AL7197">
        <v>439.77100000000002</v>
      </c>
      <c r="AM7197">
        <v>568.70000000000005</v>
      </c>
      <c r="AN7197">
        <v>649.25900000000001</v>
      </c>
      <c r="AO7197">
        <v>743.53</v>
      </c>
      <c r="AP7197">
        <v>891.50199999999995</v>
      </c>
      <c r="AQ7197">
        <v>979.03099999999995</v>
      </c>
      <c r="AR7197" s="52">
        <v>1041.6199999999999</v>
      </c>
      <c r="AS7197" s="52">
        <v>1073.93</v>
      </c>
      <c r="AT7197" s="52">
        <v>1107.22</v>
      </c>
      <c r="AU7197" s="52">
        <v>1144.43</v>
      </c>
      <c r="AV7197" s="52">
        <v>1170.8699999999999</v>
      </c>
      <c r="AW7197" s="52">
        <v>1199.28</v>
      </c>
      <c r="AX7197" s="52">
        <v>1229.6099999999999</v>
      </c>
      <c r="AY7197" s="52">
        <v>1262.17</v>
      </c>
      <c r="AZ7197" s="52">
        <v>1297.3800000000001</v>
      </c>
      <c r="BA7197" s="52">
        <v>1336.28</v>
      </c>
      <c r="BB7197" s="52">
        <v>1378.73</v>
      </c>
      <c r="BC7197">
        <v>2017</v>
      </c>
    </row>
    <row r="7198" spans="1:55" x14ac:dyDescent="0.25">
      <c r="A7198">
        <v>184</v>
      </c>
      <c r="B7198" t="s">
        <v>1687</v>
      </c>
      <c r="C7198" t="s">
        <v>359</v>
      </c>
      <c r="D7198" t="s">
        <v>1688</v>
      </c>
      <c r="E7198" t="s">
        <v>357</v>
      </c>
      <c r="F7198" t="s">
        <v>358</v>
      </c>
      <c r="G7198" t="s">
        <v>282</v>
      </c>
      <c r="I7198" t="s">
        <v>360</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57.959000000000003</v>
      </c>
      <c r="AE7198">
        <v>54.162999999999997</v>
      </c>
      <c r="AF7198">
        <v>51.268000000000001</v>
      </c>
      <c r="AG7198">
        <v>47.64</v>
      </c>
      <c r="AH7198">
        <v>45.261000000000003</v>
      </c>
      <c r="AI7198">
        <v>42.283999999999999</v>
      </c>
      <c r="AJ7198">
        <v>38.906999999999996</v>
      </c>
      <c r="AK7198">
        <v>35.51</v>
      </c>
      <c r="AL7198">
        <v>39.398000000000003</v>
      </c>
      <c r="AM7198">
        <v>52.704000000000001</v>
      </c>
      <c r="AN7198">
        <v>60.064999999999998</v>
      </c>
      <c r="AO7198">
        <v>69.459999999999994</v>
      </c>
      <c r="AP7198">
        <v>85.736999999999995</v>
      </c>
      <c r="AQ7198">
        <v>95.450999999999993</v>
      </c>
      <c r="AR7198">
        <v>100.367</v>
      </c>
      <c r="AS7198">
        <v>99.331000000000003</v>
      </c>
      <c r="AT7198">
        <v>98.97</v>
      </c>
      <c r="AU7198">
        <v>98.123000000000005</v>
      </c>
      <c r="AV7198">
        <v>97.016000000000005</v>
      </c>
      <c r="AW7198">
        <v>95.962000000000003</v>
      </c>
      <c r="AX7198">
        <v>94.938999999999993</v>
      </c>
      <c r="AY7198">
        <v>94.058000000000007</v>
      </c>
      <c r="AZ7198">
        <v>93.287999999999997</v>
      </c>
      <c r="BA7198">
        <v>92.72</v>
      </c>
      <c r="BB7198">
        <v>92.281999999999996</v>
      </c>
      <c r="BC7198">
        <v>2017</v>
      </c>
    </row>
    <row r="7199" spans="1:55" x14ac:dyDescent="0.25">
      <c r="A7199">
        <v>184</v>
      </c>
      <c r="B7199" t="s">
        <v>1687</v>
      </c>
      <c r="C7199" t="s">
        <v>361</v>
      </c>
      <c r="D7199" t="s">
        <v>1688</v>
      </c>
      <c r="E7199" t="s">
        <v>362</v>
      </c>
      <c r="F7199" t="s">
        <v>363</v>
      </c>
      <c r="G7199" t="s">
        <v>229</v>
      </c>
      <c r="H7199" t="s">
        <v>230</v>
      </c>
      <c r="I7199" t="s">
        <v>1692</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646.25</v>
      </c>
      <c r="AE7199">
        <v>699.52800000000002</v>
      </c>
      <c r="AF7199">
        <v>749.28800000000001</v>
      </c>
      <c r="AG7199">
        <v>803.47199999999998</v>
      </c>
      <c r="AH7199">
        <v>861.42</v>
      </c>
      <c r="AI7199">
        <v>930.56600000000003</v>
      </c>
      <c r="AJ7199" s="52">
        <v>1007.97</v>
      </c>
      <c r="AK7199" s="52">
        <v>1080.81</v>
      </c>
      <c r="AL7199" s="52">
        <v>1116.23</v>
      </c>
      <c r="AM7199" s="52">
        <v>1079.05</v>
      </c>
      <c r="AN7199" s="52">
        <v>1080.94</v>
      </c>
      <c r="AO7199" s="52">
        <v>1070.45</v>
      </c>
      <c r="AP7199" s="52">
        <v>1039.82</v>
      </c>
      <c r="AQ7199" s="52">
        <v>1025.69</v>
      </c>
      <c r="AR7199" s="52">
        <v>1037.82</v>
      </c>
      <c r="AS7199" s="52">
        <v>1081.17</v>
      </c>
      <c r="AT7199" s="52">
        <v>1118.74</v>
      </c>
      <c r="AU7199" s="52">
        <v>1166.32</v>
      </c>
      <c r="AV7199" s="52">
        <v>1206.8800000000001</v>
      </c>
      <c r="AW7199" s="52">
        <v>1249.74</v>
      </c>
      <c r="AX7199" s="52">
        <v>1295.1600000000001</v>
      </c>
      <c r="AY7199" s="52">
        <v>1341.91</v>
      </c>
      <c r="AZ7199" s="52">
        <v>1390.74</v>
      </c>
      <c r="BA7199" s="52">
        <v>1441.19</v>
      </c>
      <c r="BB7199" s="52">
        <v>1494.05</v>
      </c>
      <c r="BC7199">
        <v>2017</v>
      </c>
    </row>
    <row r="7200" spans="1:55" x14ac:dyDescent="0.25">
      <c r="A7200">
        <v>184</v>
      </c>
      <c r="B7200" t="s">
        <v>1687</v>
      </c>
      <c r="C7200" t="s">
        <v>364</v>
      </c>
      <c r="D7200" t="s">
        <v>1688</v>
      </c>
      <c r="E7200" t="s">
        <v>365</v>
      </c>
      <c r="F7200" t="s">
        <v>366</v>
      </c>
      <c r="G7200" t="s">
        <v>242</v>
      </c>
      <c r="H7200" t="s">
        <v>230</v>
      </c>
      <c r="I7200" t="s">
        <v>1335</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-9.3140000000000001</v>
      </c>
      <c r="X7200">
        <v>-10.042999999999999</v>
      </c>
      <c r="Y7200">
        <v>-5.84</v>
      </c>
      <c r="Z7200">
        <v>-4.8250000000000002</v>
      </c>
      <c r="AA7200">
        <v>-4.2679999999999998</v>
      </c>
      <c r="AB7200">
        <v>-10.273</v>
      </c>
      <c r="AC7200">
        <v>-20.908000000000001</v>
      </c>
      <c r="AD7200">
        <v>-26.273</v>
      </c>
      <c r="AE7200">
        <v>-27.504999999999999</v>
      </c>
      <c r="AF7200">
        <v>-26.443000000000001</v>
      </c>
      <c r="AG7200">
        <v>-35.277999999999999</v>
      </c>
      <c r="AH7200">
        <v>-59.811999999999998</v>
      </c>
      <c r="AI7200">
        <v>-86.861000000000004</v>
      </c>
      <c r="AJ7200">
        <v>-113.77800000000001</v>
      </c>
      <c r="AK7200">
        <v>-142.92699999999999</v>
      </c>
      <c r="AL7200">
        <v>-151.96199999999999</v>
      </c>
      <c r="AM7200">
        <v>-64.335999999999999</v>
      </c>
      <c r="AN7200">
        <v>-56.246000000000002</v>
      </c>
      <c r="AO7200">
        <v>-47.359000000000002</v>
      </c>
      <c r="AP7200">
        <v>-3.089</v>
      </c>
      <c r="AQ7200">
        <v>20.710999999999999</v>
      </c>
      <c r="AR7200">
        <v>14.906000000000001</v>
      </c>
      <c r="AS7200">
        <v>13.933999999999999</v>
      </c>
      <c r="AT7200">
        <v>27.939</v>
      </c>
      <c r="AU7200">
        <v>24.286999999999999</v>
      </c>
      <c r="AV7200">
        <v>11.086</v>
      </c>
      <c r="AW7200">
        <v>11.762</v>
      </c>
      <c r="AX7200">
        <v>12.455</v>
      </c>
      <c r="AY7200">
        <v>12.629</v>
      </c>
      <c r="AZ7200">
        <v>13.24</v>
      </c>
      <c r="BA7200">
        <v>13.792999999999999</v>
      </c>
      <c r="BB7200">
        <v>14.526999999999999</v>
      </c>
      <c r="BC7200">
        <v>2017</v>
      </c>
    </row>
    <row r="7201" spans="1:55" x14ac:dyDescent="0.25">
      <c r="A7201">
        <v>184</v>
      </c>
      <c r="B7201" t="s">
        <v>1687</v>
      </c>
      <c r="C7201" t="s">
        <v>368</v>
      </c>
      <c r="D7201" t="s">
        <v>1688</v>
      </c>
      <c r="E7201" t="s">
        <v>365</v>
      </c>
      <c r="F7201" t="s">
        <v>366</v>
      </c>
      <c r="G7201" t="s">
        <v>282</v>
      </c>
      <c r="I7201" t="s">
        <v>369</v>
      </c>
      <c r="J7201">
        <v>-2.302</v>
      </c>
      <c r="K7201">
        <v>-2.5049999999999999</v>
      </c>
      <c r="L7201">
        <v>-2.3860000000000001</v>
      </c>
      <c r="M7201">
        <v>-1.4239999999999999</v>
      </c>
      <c r="N7201">
        <v>1.2130000000000001</v>
      </c>
      <c r="O7201">
        <v>1.1519999999999999</v>
      </c>
      <c r="P7201">
        <v>1.4670000000000001</v>
      </c>
      <c r="Q7201">
        <v>-1.2E-2</v>
      </c>
      <c r="R7201">
        <v>-0.98699999999999999</v>
      </c>
      <c r="S7201">
        <v>-2.7959999999999998</v>
      </c>
      <c r="T7201">
        <v>-3.3809999999999998</v>
      </c>
      <c r="U7201">
        <v>-3.488</v>
      </c>
      <c r="V7201">
        <v>-3.4079999999999999</v>
      </c>
      <c r="W7201">
        <v>-1.764</v>
      </c>
      <c r="X7201">
        <v>-1.8959999999999999</v>
      </c>
      <c r="Y7201">
        <v>-0.95399999999999996</v>
      </c>
      <c r="Z7201">
        <v>-0.75600000000000001</v>
      </c>
      <c r="AA7201">
        <v>-0.72599999999999998</v>
      </c>
      <c r="AB7201">
        <v>-1.665</v>
      </c>
      <c r="AC7201">
        <v>-3.2959999999999998</v>
      </c>
      <c r="AD7201">
        <v>-4.4009999999999998</v>
      </c>
      <c r="AE7201">
        <v>-4.391</v>
      </c>
      <c r="AF7201">
        <v>-3.738</v>
      </c>
      <c r="AG7201">
        <v>-3.8839999999999999</v>
      </c>
      <c r="AH7201">
        <v>-5.5860000000000003</v>
      </c>
      <c r="AI7201">
        <v>-7.4939999999999998</v>
      </c>
      <c r="AJ7201">
        <v>-8.99</v>
      </c>
      <c r="AK7201">
        <v>-9.6479999999999997</v>
      </c>
      <c r="AL7201">
        <v>-9.25</v>
      </c>
      <c r="AM7201">
        <v>-4.2809999999999997</v>
      </c>
      <c r="AN7201">
        <v>-3.9220000000000002</v>
      </c>
      <c r="AO7201">
        <v>-3.18</v>
      </c>
      <c r="AP7201">
        <v>-0.23100000000000001</v>
      </c>
      <c r="AQ7201">
        <v>1.52</v>
      </c>
      <c r="AR7201">
        <v>1.081</v>
      </c>
      <c r="AS7201">
        <v>1.161</v>
      </c>
      <c r="AT7201">
        <v>2.2570000000000001</v>
      </c>
      <c r="AU7201">
        <v>1.8440000000000001</v>
      </c>
      <c r="AV7201">
        <v>0.77700000000000002</v>
      </c>
      <c r="AW7201">
        <v>0.82299999999999995</v>
      </c>
      <c r="AX7201">
        <v>0.83199999999999996</v>
      </c>
      <c r="AY7201">
        <v>0.81</v>
      </c>
      <c r="AZ7201">
        <v>0.81399999999999995</v>
      </c>
      <c r="BA7201">
        <v>0.81499999999999995</v>
      </c>
      <c r="BB7201">
        <v>0.82199999999999995</v>
      </c>
      <c r="BC7201">
        <v>2017</v>
      </c>
    </row>
    <row r="7202" spans="1:55" x14ac:dyDescent="0.25">
      <c r="A7202">
        <v>524</v>
      </c>
      <c r="B7202" t="s">
        <v>1693</v>
      </c>
      <c r="C7202" t="s">
        <v>225</v>
      </c>
      <c r="D7202" t="s">
        <v>1694</v>
      </c>
      <c r="E7202" t="s">
        <v>227</v>
      </c>
      <c r="F7202" t="s">
        <v>228</v>
      </c>
      <c r="G7202" t="s">
        <v>229</v>
      </c>
      <c r="H7202" t="s">
        <v>230</v>
      </c>
      <c r="I7202" t="s">
        <v>1695</v>
      </c>
      <c r="J7202" s="52">
        <v>1436.56</v>
      </c>
      <c r="K7202" s="52">
        <v>1513.35</v>
      </c>
      <c r="L7202" s="52">
        <v>1592.54</v>
      </c>
      <c r="M7202" s="52">
        <v>1645.32</v>
      </c>
      <c r="N7202" s="52">
        <v>1755.97</v>
      </c>
      <c r="O7202" s="52">
        <v>1843.01</v>
      </c>
      <c r="P7202" s="52">
        <v>1921.92</v>
      </c>
      <c r="Q7202" s="52">
        <v>1949.85</v>
      </c>
      <c r="R7202" s="52">
        <v>2002.47</v>
      </c>
      <c r="S7202" s="52">
        <v>2047.53</v>
      </c>
      <c r="T7202" s="52">
        <v>2173.94</v>
      </c>
      <c r="U7202" s="52">
        <v>2409.17</v>
      </c>
      <c r="V7202" s="52">
        <v>2333.64</v>
      </c>
      <c r="W7202" s="52">
        <v>2508.12</v>
      </c>
      <c r="X7202" s="52">
        <v>2709.66</v>
      </c>
      <c r="Y7202" s="52">
        <v>2873.63</v>
      </c>
      <c r="Z7202" s="52">
        <v>3223.12</v>
      </c>
      <c r="AA7202" s="52">
        <v>3554.82</v>
      </c>
      <c r="AB7202" s="52">
        <v>3496.31</v>
      </c>
      <c r="AC7202" s="52">
        <v>3596.98</v>
      </c>
      <c r="AD7202" s="52">
        <v>3899.76</v>
      </c>
      <c r="AE7202" s="52">
        <v>3823.79</v>
      </c>
      <c r="AF7202" s="52">
        <v>3966.29</v>
      </c>
      <c r="AG7202" s="52">
        <v>4201.8999999999996</v>
      </c>
      <c r="AH7202" s="52">
        <v>4430.7</v>
      </c>
      <c r="AI7202" s="52">
        <v>4707.26</v>
      </c>
      <c r="AJ7202" s="52">
        <v>5068.22</v>
      </c>
      <c r="AK7202" s="52">
        <v>5412.7</v>
      </c>
      <c r="AL7202" s="52">
        <v>5734.76</v>
      </c>
      <c r="AM7202" s="52">
        <v>5937.7</v>
      </c>
      <c r="AN7202" s="52">
        <v>6413.67</v>
      </c>
      <c r="AO7202" s="52">
        <v>6952.72</v>
      </c>
      <c r="AP7202" s="52">
        <v>7588.52</v>
      </c>
      <c r="AQ7202" s="52">
        <v>7846.2</v>
      </c>
      <c r="AR7202" s="52">
        <v>8235.43</v>
      </c>
      <c r="AS7202" s="52">
        <v>8647.83</v>
      </c>
      <c r="AT7202" s="52">
        <v>9034.2900000000009</v>
      </c>
      <c r="AU7202" s="52">
        <v>9333.2199999999993</v>
      </c>
      <c r="AV7202" s="52">
        <v>9615.06</v>
      </c>
      <c r="AW7202" s="52">
        <v>9951.59</v>
      </c>
      <c r="AX7202" s="52">
        <v>10349.65</v>
      </c>
      <c r="AY7202" s="52">
        <v>10790.54</v>
      </c>
      <c r="AZ7202" s="52">
        <v>11272.88</v>
      </c>
      <c r="BA7202" s="52">
        <v>11794.82</v>
      </c>
      <c r="BB7202" s="52">
        <v>12359.79</v>
      </c>
      <c r="BC7202">
        <v>2017</v>
      </c>
    </row>
    <row r="7203" spans="1:55" x14ac:dyDescent="0.25">
      <c r="A7203">
        <v>524</v>
      </c>
      <c r="B7203" t="s">
        <v>1693</v>
      </c>
      <c r="C7203" t="s">
        <v>233</v>
      </c>
      <c r="D7203" t="s">
        <v>1694</v>
      </c>
      <c r="E7203" t="s">
        <v>227</v>
      </c>
      <c r="F7203" t="s">
        <v>234</v>
      </c>
      <c r="G7203" t="s">
        <v>235</v>
      </c>
      <c r="I7203" t="s">
        <v>236</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4.4690000000000003</v>
      </c>
      <c r="AU7203">
        <v>3.3090000000000002</v>
      </c>
      <c r="AV7203">
        <v>3.02</v>
      </c>
      <c r="AW7203">
        <v>3.5</v>
      </c>
      <c r="AX7203">
        <v>4</v>
      </c>
      <c r="AY7203">
        <v>4.26</v>
      </c>
      <c r="AZ7203">
        <v>4.47</v>
      </c>
      <c r="BA7203">
        <v>4.63</v>
      </c>
      <c r="BB7203">
        <v>4.79</v>
      </c>
      <c r="BC7203">
        <v>2017</v>
      </c>
    </row>
    <row r="7204" spans="1:55" x14ac:dyDescent="0.25">
      <c r="A7204">
        <v>524</v>
      </c>
      <c r="B7204" t="s">
        <v>1693</v>
      </c>
      <c r="C7204" t="s">
        <v>237</v>
      </c>
      <c r="D7204" t="s">
        <v>1694</v>
      </c>
      <c r="E7204" t="s">
        <v>238</v>
      </c>
      <c r="F7204" t="s">
        <v>239</v>
      </c>
      <c r="G7204" t="s">
        <v>229</v>
      </c>
      <c r="H7204" t="s">
        <v>230</v>
      </c>
      <c r="I7204" t="s">
        <v>1695</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52">
        <v>1053.76</v>
      </c>
      <c r="AB7204" s="52">
        <v>1204.93</v>
      </c>
      <c r="AC7204" s="52">
        <v>1309.06</v>
      </c>
      <c r="AD7204" s="52">
        <v>1488.59</v>
      </c>
      <c r="AE7204" s="52">
        <v>1665.85</v>
      </c>
      <c r="AF7204" s="52">
        <v>1872.38</v>
      </c>
      <c r="AG7204" s="52">
        <v>2085.7399999999998</v>
      </c>
      <c r="AH7204" s="52">
        <v>2392.88</v>
      </c>
      <c r="AI7204" s="52">
        <v>2807.11</v>
      </c>
      <c r="AJ7204" s="52">
        <v>3363.2</v>
      </c>
      <c r="AK7204" s="52">
        <v>4095.66</v>
      </c>
      <c r="AL7204" s="52">
        <v>5047.8500000000004</v>
      </c>
      <c r="AM7204" s="52">
        <v>5533.8</v>
      </c>
      <c r="AN7204" s="52">
        <v>6413.67</v>
      </c>
      <c r="AO7204" s="52">
        <v>7219.11</v>
      </c>
      <c r="AP7204" s="52">
        <v>8732.4599999999991</v>
      </c>
      <c r="AQ7204" s="52">
        <v>9592.1299999999992</v>
      </c>
      <c r="AR7204" s="52">
        <v>10361.15</v>
      </c>
      <c r="AS7204" s="52">
        <v>10950.62</v>
      </c>
      <c r="AT7204" s="52">
        <v>11906.75</v>
      </c>
      <c r="AU7204" s="52">
        <v>13317.29</v>
      </c>
      <c r="AV7204" s="52">
        <v>14350.54</v>
      </c>
      <c r="AW7204" s="52">
        <v>15521.19</v>
      </c>
      <c r="AX7204" s="52">
        <v>16868.43</v>
      </c>
      <c r="AY7204" s="52">
        <v>18378.439999999999</v>
      </c>
      <c r="AZ7204" s="52">
        <v>20063.95</v>
      </c>
      <c r="BA7204" s="52">
        <v>21937.59</v>
      </c>
      <c r="BB7204" s="52">
        <v>24022.880000000001</v>
      </c>
      <c r="BC7204">
        <v>2017</v>
      </c>
    </row>
    <row r="7205" spans="1:55" x14ac:dyDescent="0.25">
      <c r="A7205">
        <v>524</v>
      </c>
      <c r="B7205" t="s">
        <v>1693</v>
      </c>
      <c r="C7205" t="s">
        <v>240</v>
      </c>
      <c r="D7205" t="s">
        <v>1694</v>
      </c>
      <c r="E7205" t="s">
        <v>238</v>
      </c>
      <c r="F7205" t="s">
        <v>241</v>
      </c>
      <c r="G7205" t="s">
        <v>242</v>
      </c>
      <c r="H7205" t="s">
        <v>230</v>
      </c>
      <c r="I7205" t="s">
        <v>243</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81.775999999999996</v>
      </c>
      <c r="AU7205">
        <v>87.350999999999999</v>
      </c>
      <c r="AV7205">
        <v>88.222999999999999</v>
      </c>
      <c r="AW7205">
        <v>84.164000000000001</v>
      </c>
      <c r="AX7205">
        <v>89.941999999999993</v>
      </c>
      <c r="AY7205">
        <v>96.284000000000006</v>
      </c>
      <c r="AZ7205">
        <v>103.15900000000001</v>
      </c>
      <c r="BA7205">
        <v>110.373</v>
      </c>
      <c r="BB7205">
        <v>118.014</v>
      </c>
      <c r="BC7205">
        <v>2017</v>
      </c>
    </row>
    <row r="7206" spans="1:55" x14ac:dyDescent="0.25">
      <c r="A7206">
        <v>524</v>
      </c>
      <c r="B7206" t="s">
        <v>1693</v>
      </c>
      <c r="C7206" t="s">
        <v>244</v>
      </c>
      <c r="D7206" t="s">
        <v>1694</v>
      </c>
      <c r="E7206" t="s">
        <v>238</v>
      </c>
      <c r="F7206" t="s">
        <v>245</v>
      </c>
      <c r="G7206" t="s">
        <v>246</v>
      </c>
      <c r="H7206" t="s">
        <v>230</v>
      </c>
      <c r="I7206" t="s">
        <v>243</v>
      </c>
      <c r="J7206">
        <v>16.626000000000001</v>
      </c>
      <c r="K7206">
        <v>19.170999999999999</v>
      </c>
      <c r="L7206">
        <v>21.420999999999999</v>
      </c>
      <c r="M7206">
        <v>22.998000000000001</v>
      </c>
      <c r="N7206">
        <v>25.43</v>
      </c>
      <c r="O7206">
        <v>27.535</v>
      </c>
      <c r="P7206">
        <v>29.292000000000002</v>
      </c>
      <c r="Q7206">
        <v>30.452000000000002</v>
      </c>
      <c r="R7206">
        <v>32.377000000000002</v>
      </c>
      <c r="S7206">
        <v>34.404000000000003</v>
      </c>
      <c r="T7206">
        <v>37.893999999999998</v>
      </c>
      <c r="U7206">
        <v>43.414999999999999</v>
      </c>
      <c r="V7206">
        <v>43.012999999999998</v>
      </c>
      <c r="W7206">
        <v>47.323999999999998</v>
      </c>
      <c r="X7206">
        <v>52.218000000000004</v>
      </c>
      <c r="Y7206">
        <v>56.539000000000001</v>
      </c>
      <c r="Z7206">
        <v>64.576999999999998</v>
      </c>
      <c r="AA7206">
        <v>72.450999999999993</v>
      </c>
      <c r="AB7206">
        <v>72.06</v>
      </c>
      <c r="AC7206">
        <v>75.206000000000003</v>
      </c>
      <c r="AD7206">
        <v>83.358999999999995</v>
      </c>
      <c r="AE7206">
        <v>83.528000000000006</v>
      </c>
      <c r="AF7206">
        <v>88.010999999999996</v>
      </c>
      <c r="AG7206">
        <v>94.971000000000004</v>
      </c>
      <c r="AH7206">
        <v>102.83799999999999</v>
      </c>
      <c r="AI7206">
        <v>112.66</v>
      </c>
      <c r="AJ7206">
        <v>124.97</v>
      </c>
      <c r="AK7206">
        <v>137.04900000000001</v>
      </c>
      <c r="AL7206">
        <v>148.02799999999999</v>
      </c>
      <c r="AM7206">
        <v>154.435</v>
      </c>
      <c r="AN7206">
        <v>168.75800000000001</v>
      </c>
      <c r="AO7206">
        <v>186.76300000000001</v>
      </c>
      <c r="AP7206">
        <v>207.75200000000001</v>
      </c>
      <c r="AQ7206">
        <v>218.57499999999999</v>
      </c>
      <c r="AR7206">
        <v>233.75899999999999</v>
      </c>
      <c r="AS7206">
        <v>248.09</v>
      </c>
      <c r="AT7206">
        <v>262.01</v>
      </c>
      <c r="AU7206">
        <v>275.82499999999999</v>
      </c>
      <c r="AV7206">
        <v>290.56099999999998</v>
      </c>
      <c r="AW7206">
        <v>306.07799999999997</v>
      </c>
      <c r="AX7206">
        <v>324.96800000000002</v>
      </c>
      <c r="AY7206">
        <v>345.85500000000002</v>
      </c>
      <c r="AZ7206">
        <v>368.791</v>
      </c>
      <c r="BA7206">
        <v>393.86200000000002</v>
      </c>
      <c r="BB7206">
        <v>421.36599999999999</v>
      </c>
      <c r="BC7206">
        <v>2017</v>
      </c>
    </row>
    <row r="7207" spans="1:55" x14ac:dyDescent="0.25">
      <c r="A7207">
        <v>524</v>
      </c>
      <c r="B7207" t="s">
        <v>1693</v>
      </c>
      <c r="C7207" t="s">
        <v>247</v>
      </c>
      <c r="D7207" t="s">
        <v>1694</v>
      </c>
      <c r="E7207" t="s">
        <v>248</v>
      </c>
      <c r="F7207" t="s">
        <v>249</v>
      </c>
      <c r="G7207" t="s">
        <v>250</v>
      </c>
      <c r="I7207" t="s">
        <v>251</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126.629</v>
      </c>
      <c r="AT7207">
        <v>131.79499999999999</v>
      </c>
      <c r="AU7207">
        <v>142.68700000000001</v>
      </c>
      <c r="AV7207">
        <v>149.251</v>
      </c>
      <c r="AW7207">
        <v>155.96700000000001</v>
      </c>
      <c r="AX7207">
        <v>162.98500000000001</v>
      </c>
      <c r="AY7207">
        <v>170.32</v>
      </c>
      <c r="AZ7207">
        <v>177.98400000000001</v>
      </c>
      <c r="BA7207">
        <v>185.994</v>
      </c>
      <c r="BB7207">
        <v>194.363</v>
      </c>
      <c r="BC7207">
        <v>2017</v>
      </c>
    </row>
    <row r="7208" spans="1:55" x14ac:dyDescent="0.25">
      <c r="A7208">
        <v>524</v>
      </c>
      <c r="B7208" t="s">
        <v>1693</v>
      </c>
      <c r="C7208" t="s">
        <v>252</v>
      </c>
      <c r="D7208" t="s">
        <v>1694</v>
      </c>
      <c r="E7208" t="s">
        <v>253</v>
      </c>
      <c r="F7208" t="s">
        <v>254</v>
      </c>
      <c r="G7208" t="s">
        <v>229</v>
      </c>
      <c r="H7208" t="s">
        <v>220</v>
      </c>
      <c r="I7208" t="s">
        <v>255</v>
      </c>
      <c r="J7208" s="52">
        <v>92341.84</v>
      </c>
      <c r="K7208" s="52">
        <v>95981.62</v>
      </c>
      <c r="L7208" s="52">
        <v>99748.87</v>
      </c>
      <c r="M7208" s="52">
        <v>101866.4</v>
      </c>
      <c r="N7208" s="52">
        <v>107560.33</v>
      </c>
      <c r="O7208" s="52">
        <v>111792.64</v>
      </c>
      <c r="P7208" s="52">
        <v>115435.85</v>
      </c>
      <c r="Q7208" s="52">
        <v>115958.15</v>
      </c>
      <c r="R7208" s="52">
        <v>117904.27</v>
      </c>
      <c r="S7208" s="52">
        <v>119352.24</v>
      </c>
      <c r="T7208" s="52">
        <v>125445.52</v>
      </c>
      <c r="U7208" s="52">
        <v>137355.64000000001</v>
      </c>
      <c r="V7208" s="52">
        <v>131542.09</v>
      </c>
      <c r="W7208" s="52">
        <v>139894.89000000001</v>
      </c>
      <c r="X7208" s="52">
        <v>149718.78</v>
      </c>
      <c r="Y7208" s="52">
        <v>157483.98000000001</v>
      </c>
      <c r="Z7208" s="52">
        <v>175435.57</v>
      </c>
      <c r="AA7208" s="52">
        <v>192396.62</v>
      </c>
      <c r="AB7208" s="52">
        <v>188270.32</v>
      </c>
      <c r="AC7208" s="52">
        <v>192670.16</v>
      </c>
      <c r="AD7208" s="52">
        <v>207633.47</v>
      </c>
      <c r="AE7208" s="52">
        <v>202177.52</v>
      </c>
      <c r="AF7208" s="52">
        <v>208102.7</v>
      </c>
      <c r="AG7208" s="52">
        <v>218674.77</v>
      </c>
      <c r="AH7208" s="52">
        <v>228710.3</v>
      </c>
      <c r="AI7208" s="52">
        <v>241094.04</v>
      </c>
      <c r="AJ7208" s="52">
        <v>257660.47</v>
      </c>
      <c r="AK7208" s="52">
        <v>273219.59999999998</v>
      </c>
      <c r="AL7208" s="52">
        <v>287516.51</v>
      </c>
      <c r="AM7208" s="52">
        <v>295774.65999999997</v>
      </c>
      <c r="AN7208" s="52">
        <v>317534.21000000002</v>
      </c>
      <c r="AO7208" s="52">
        <v>342245.35</v>
      </c>
      <c r="AP7208" s="52">
        <v>371530.82</v>
      </c>
      <c r="AQ7208" s="52">
        <v>381161.14</v>
      </c>
      <c r="AR7208" s="52">
        <v>396486.88</v>
      </c>
      <c r="AS7208" s="52">
        <v>412469.28</v>
      </c>
      <c r="AT7208" s="52">
        <v>426085.41</v>
      </c>
      <c r="AU7208" s="52">
        <v>435236.76</v>
      </c>
      <c r="AV7208" s="52">
        <v>443340.74</v>
      </c>
      <c r="AW7208" s="52">
        <v>453700.76</v>
      </c>
      <c r="AX7208" s="52">
        <v>466545.88</v>
      </c>
      <c r="AY7208" s="52">
        <v>480954.06</v>
      </c>
      <c r="AZ7208" s="52">
        <v>496805.86</v>
      </c>
      <c r="BA7208" s="52">
        <v>513966.07</v>
      </c>
      <c r="BB7208" s="52">
        <v>532532.11</v>
      </c>
      <c r="BC7208">
        <v>2017</v>
      </c>
    </row>
    <row r="7209" spans="1:55" x14ac:dyDescent="0.25">
      <c r="A7209">
        <v>524</v>
      </c>
      <c r="B7209" t="s">
        <v>1693</v>
      </c>
      <c r="C7209" t="s">
        <v>256</v>
      </c>
      <c r="D7209" t="s">
        <v>1694</v>
      </c>
      <c r="E7209" t="s">
        <v>253</v>
      </c>
      <c r="F7209" t="s">
        <v>257</v>
      </c>
      <c r="G7209" t="s">
        <v>258</v>
      </c>
      <c r="H7209" t="s">
        <v>220</v>
      </c>
      <c r="I7209" t="s">
        <v>255</v>
      </c>
      <c r="J7209" s="52">
        <v>2480.48</v>
      </c>
      <c r="K7209" s="52">
        <v>2578.25</v>
      </c>
      <c r="L7209" s="52">
        <v>2679.44</v>
      </c>
      <c r="M7209" s="52">
        <v>2736.33</v>
      </c>
      <c r="N7209" s="52">
        <v>2889.28</v>
      </c>
      <c r="O7209" s="52">
        <v>3002.96</v>
      </c>
      <c r="P7209" s="52">
        <v>3100.83</v>
      </c>
      <c r="Q7209" s="52">
        <v>3114.86</v>
      </c>
      <c r="R7209" s="52">
        <v>3167.13</v>
      </c>
      <c r="S7209" s="52">
        <v>3206.03</v>
      </c>
      <c r="T7209" s="52">
        <v>3369.71</v>
      </c>
      <c r="U7209" s="52">
        <v>3689.63</v>
      </c>
      <c r="V7209" s="52">
        <v>3533.47</v>
      </c>
      <c r="W7209" s="52">
        <v>3757.84</v>
      </c>
      <c r="X7209" s="52">
        <v>4021.73</v>
      </c>
      <c r="Y7209" s="52">
        <v>4230.32</v>
      </c>
      <c r="Z7209" s="52">
        <v>4712.53</v>
      </c>
      <c r="AA7209" s="52">
        <v>5168.1400000000003</v>
      </c>
      <c r="AB7209" s="52">
        <v>5057.3</v>
      </c>
      <c r="AC7209" s="52">
        <v>5175.49</v>
      </c>
      <c r="AD7209" s="52">
        <v>5577.43</v>
      </c>
      <c r="AE7209" s="52">
        <v>5430.87</v>
      </c>
      <c r="AF7209" s="52">
        <v>5590.03</v>
      </c>
      <c r="AG7209" s="52">
        <v>5874.02</v>
      </c>
      <c r="AH7209" s="52">
        <v>6143.59</v>
      </c>
      <c r="AI7209" s="52">
        <v>6476.24</v>
      </c>
      <c r="AJ7209" s="52">
        <v>6921.25</v>
      </c>
      <c r="AK7209" s="52">
        <v>7339.2</v>
      </c>
      <c r="AL7209" s="52">
        <v>7723.24</v>
      </c>
      <c r="AM7209" s="52">
        <v>7945.07</v>
      </c>
      <c r="AN7209" s="52">
        <v>8529.57</v>
      </c>
      <c r="AO7209" s="52">
        <v>9193.36</v>
      </c>
      <c r="AP7209" s="52">
        <v>9980.02</v>
      </c>
      <c r="AQ7209" s="52">
        <v>10238.709999999999</v>
      </c>
      <c r="AR7209" s="52">
        <v>10650.39</v>
      </c>
      <c r="AS7209" s="52">
        <v>11079.71</v>
      </c>
      <c r="AT7209" s="52">
        <v>11445.46</v>
      </c>
      <c r="AU7209" s="52">
        <v>11691.29</v>
      </c>
      <c r="AV7209" s="52">
        <v>11908.97</v>
      </c>
      <c r="AW7209" s="52">
        <v>12187.26</v>
      </c>
      <c r="AX7209" s="52">
        <v>12532.31</v>
      </c>
      <c r="AY7209" s="52">
        <v>12919.34</v>
      </c>
      <c r="AZ7209" s="52">
        <v>13345.15</v>
      </c>
      <c r="BA7209" s="52">
        <v>13806.1</v>
      </c>
      <c r="BB7209" s="52">
        <v>14304.82</v>
      </c>
      <c r="BC7209">
        <v>2017</v>
      </c>
    </row>
    <row r="7210" spans="1:55" x14ac:dyDescent="0.25">
      <c r="A7210">
        <v>524</v>
      </c>
      <c r="B7210" t="s">
        <v>1693</v>
      </c>
      <c r="C7210" t="s">
        <v>259</v>
      </c>
      <c r="D7210" t="s">
        <v>1694</v>
      </c>
      <c r="E7210" t="s">
        <v>260</v>
      </c>
      <c r="F7210" t="s">
        <v>261</v>
      </c>
      <c r="G7210" t="s">
        <v>229</v>
      </c>
      <c r="H7210" t="s">
        <v>220</v>
      </c>
      <c r="I7210" t="s">
        <v>262</v>
      </c>
      <c r="J7210" s="52">
        <v>5339.91</v>
      </c>
      <c r="K7210" s="52">
        <v>6381.35</v>
      </c>
      <c r="L7210" s="52">
        <v>7357.24</v>
      </c>
      <c r="M7210" s="52">
        <v>8911.2000000000007</v>
      </c>
      <c r="N7210" s="52">
        <v>11147.02</v>
      </c>
      <c r="O7210" s="52">
        <v>11657.98</v>
      </c>
      <c r="P7210" s="52">
        <v>12759.29</v>
      </c>
      <c r="Q7210" s="52">
        <v>13847.55</v>
      </c>
      <c r="R7210" s="52">
        <v>15470.36</v>
      </c>
      <c r="S7210" s="52">
        <v>17379.27</v>
      </c>
      <c r="T7210" s="52">
        <v>21978.17</v>
      </c>
      <c r="U7210" s="52">
        <v>25127.17</v>
      </c>
      <c r="V7210" s="52">
        <v>28374.44</v>
      </c>
      <c r="W7210" s="52">
        <v>32981.07</v>
      </c>
      <c r="X7210" s="52">
        <v>37872.25</v>
      </c>
      <c r="Y7210" s="52">
        <v>43316.4</v>
      </c>
      <c r="Z7210" s="52">
        <v>49487.19</v>
      </c>
      <c r="AA7210" s="52">
        <v>57032.43</v>
      </c>
      <c r="AB7210" s="52">
        <v>64883.16</v>
      </c>
      <c r="AC7210" s="52">
        <v>70119.05</v>
      </c>
      <c r="AD7210" s="52">
        <v>79256.23</v>
      </c>
      <c r="AE7210" s="52">
        <v>88079.22</v>
      </c>
      <c r="AF7210" s="52">
        <v>98239.57</v>
      </c>
      <c r="AG7210" s="52">
        <v>108545.76</v>
      </c>
      <c r="AH7210" s="52">
        <v>123519.29</v>
      </c>
      <c r="AI7210" s="52">
        <v>143773.23000000001</v>
      </c>
      <c r="AJ7210" s="52">
        <v>170979.83</v>
      </c>
      <c r="AK7210" s="52">
        <v>206738.97</v>
      </c>
      <c r="AL7210" s="52">
        <v>253077.7</v>
      </c>
      <c r="AM7210" s="52">
        <v>275654.87</v>
      </c>
      <c r="AN7210" s="52">
        <v>317534.21000000002</v>
      </c>
      <c r="AO7210" s="52">
        <v>355358.11</v>
      </c>
      <c r="AP7210" s="52">
        <v>427537.97</v>
      </c>
      <c r="AQ7210" s="52">
        <v>465976.44</v>
      </c>
      <c r="AR7210" s="52">
        <v>498827.74</v>
      </c>
      <c r="AS7210" s="52">
        <v>522303.78</v>
      </c>
      <c r="AT7210" s="52">
        <v>561559.78</v>
      </c>
      <c r="AU7210" s="52">
        <v>621026.49</v>
      </c>
      <c r="AV7210" s="52">
        <v>661689.17000000004</v>
      </c>
      <c r="AW7210" s="52">
        <v>707623.39</v>
      </c>
      <c r="AX7210" s="52">
        <v>760402.13</v>
      </c>
      <c r="AY7210" s="52">
        <v>819160.21</v>
      </c>
      <c r="AZ7210" s="52">
        <v>884236.12</v>
      </c>
      <c r="BA7210" s="52">
        <v>955943.63</v>
      </c>
      <c r="BB7210" s="52">
        <v>1035046.66</v>
      </c>
      <c r="BC7210">
        <v>2017</v>
      </c>
    </row>
    <row r="7211" spans="1:55" x14ac:dyDescent="0.25">
      <c r="A7211">
        <v>524</v>
      </c>
      <c r="B7211" t="s">
        <v>1693</v>
      </c>
      <c r="C7211" t="s">
        <v>263</v>
      </c>
      <c r="D7211" t="s">
        <v>1694</v>
      </c>
      <c r="E7211" t="s">
        <v>260</v>
      </c>
      <c r="F7211" t="s">
        <v>264</v>
      </c>
      <c r="G7211" t="s">
        <v>242</v>
      </c>
      <c r="H7211" t="s">
        <v>220</v>
      </c>
      <c r="I7211" t="s">
        <v>262</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52">
        <v>1031.3599999999999</v>
      </c>
      <c r="AE7211">
        <v>983.96500000000003</v>
      </c>
      <c r="AF7211" s="52">
        <v>1027.57</v>
      </c>
      <c r="AG7211" s="52">
        <v>1125.19</v>
      </c>
      <c r="AH7211" s="52">
        <v>1221.08</v>
      </c>
      <c r="AI7211" s="52">
        <v>1431.3</v>
      </c>
      <c r="AJ7211" s="52">
        <v>1645.07</v>
      </c>
      <c r="AK7211" s="52">
        <v>1869.83</v>
      </c>
      <c r="AL7211" s="52">
        <v>2336.44</v>
      </c>
      <c r="AM7211" s="52">
        <v>2396.63</v>
      </c>
      <c r="AN7211" s="52">
        <v>2807.66</v>
      </c>
      <c r="AO7211" s="52">
        <v>3212.76</v>
      </c>
      <c r="AP7211" s="52">
        <v>3349.78</v>
      </c>
      <c r="AQ7211" s="52">
        <v>3608.29</v>
      </c>
      <c r="AR7211" s="52">
        <v>3818.4</v>
      </c>
      <c r="AS7211" s="52">
        <v>3842.25</v>
      </c>
      <c r="AT7211" s="52">
        <v>3856.82</v>
      </c>
      <c r="AU7211" s="52">
        <v>4073.44</v>
      </c>
      <c r="AV7211" s="52">
        <v>4067.85</v>
      </c>
      <c r="AW7211" s="52">
        <v>3837.11</v>
      </c>
      <c r="AX7211" s="52">
        <v>4054.43</v>
      </c>
      <c r="AY7211" s="52">
        <v>4291.53</v>
      </c>
      <c r="AZ7211" s="52">
        <v>4546.3</v>
      </c>
      <c r="BA7211" s="52">
        <v>4809.55</v>
      </c>
      <c r="BB7211" s="52">
        <v>5084.74</v>
      </c>
      <c r="BC7211">
        <v>2017</v>
      </c>
    </row>
    <row r="7212" spans="1:55" x14ac:dyDescent="0.25">
      <c r="A7212">
        <v>524</v>
      </c>
      <c r="B7212" t="s">
        <v>1693</v>
      </c>
      <c r="C7212" t="s">
        <v>265</v>
      </c>
      <c r="D7212" t="s">
        <v>1694</v>
      </c>
      <c r="E7212" t="s">
        <v>260</v>
      </c>
      <c r="F7212" t="s">
        <v>266</v>
      </c>
      <c r="G7212" t="s">
        <v>246</v>
      </c>
      <c r="H7212" t="s">
        <v>220</v>
      </c>
      <c r="I7212" t="s">
        <v>262</v>
      </c>
      <c r="J7212" s="52">
        <v>1068.69</v>
      </c>
      <c r="K7212" s="52">
        <v>1215.9100000000001</v>
      </c>
      <c r="L7212" s="52">
        <v>1341.71</v>
      </c>
      <c r="M7212" s="52">
        <v>1423.85</v>
      </c>
      <c r="N7212" s="52">
        <v>1557.69</v>
      </c>
      <c r="O7212" s="52">
        <v>1670.19</v>
      </c>
      <c r="P7212" s="52">
        <v>1759.34</v>
      </c>
      <c r="Q7212" s="52">
        <v>1811.01</v>
      </c>
      <c r="R7212" s="52">
        <v>1906.34</v>
      </c>
      <c r="S7212" s="52">
        <v>2005.41</v>
      </c>
      <c r="T7212" s="52">
        <v>2186.6799999999998</v>
      </c>
      <c r="U7212" s="52">
        <v>2475.27</v>
      </c>
      <c r="V7212" s="52">
        <v>2424.5300000000002</v>
      </c>
      <c r="W7212" s="52">
        <v>2639.57</v>
      </c>
      <c r="X7212" s="52">
        <v>2885.25</v>
      </c>
      <c r="Y7212" s="52">
        <v>3098.53</v>
      </c>
      <c r="Z7212" s="52">
        <v>3514.94</v>
      </c>
      <c r="AA7212" s="52">
        <v>3921.23</v>
      </c>
      <c r="AB7212" s="52">
        <v>3880.32</v>
      </c>
      <c r="AC7212" s="52">
        <v>4028.35</v>
      </c>
      <c r="AD7212" s="52">
        <v>4438.24</v>
      </c>
      <c r="AE7212" s="52">
        <v>4416.3900000000003</v>
      </c>
      <c r="AF7212" s="52">
        <v>4617.74</v>
      </c>
      <c r="AG7212" s="52">
        <v>4942.4399999999996</v>
      </c>
      <c r="AH7212" s="52">
        <v>5308.43</v>
      </c>
      <c r="AI7212" s="52">
        <v>5770.15</v>
      </c>
      <c r="AJ7212" s="52">
        <v>6353.27</v>
      </c>
      <c r="AK7212" s="52">
        <v>6917.9</v>
      </c>
      <c r="AL7212" s="52">
        <v>7421.49</v>
      </c>
      <c r="AM7212" s="52">
        <v>7692.86</v>
      </c>
      <c r="AN7212" s="52">
        <v>8355.0400000000009</v>
      </c>
      <c r="AO7212" s="52">
        <v>9193.36</v>
      </c>
      <c r="AP7212" s="52">
        <v>10171.450000000001</v>
      </c>
      <c r="AQ7212" s="52">
        <v>10618.18</v>
      </c>
      <c r="AR7212" s="52">
        <v>11254.1</v>
      </c>
      <c r="AS7212" s="52">
        <v>11832.96</v>
      </c>
      <c r="AT7212" s="52">
        <v>12357.2</v>
      </c>
      <c r="AU7212" s="52">
        <v>12862.56</v>
      </c>
      <c r="AV7212" s="52">
        <v>13397.47</v>
      </c>
      <c r="AW7212" s="52">
        <v>13954.32</v>
      </c>
      <c r="AX7212" s="52">
        <v>14649.03</v>
      </c>
      <c r="AY7212" s="52">
        <v>15415.37</v>
      </c>
      <c r="AZ7212" s="52">
        <v>16252.95</v>
      </c>
      <c r="BA7212" s="52">
        <v>17162.78</v>
      </c>
      <c r="BB7212" s="52">
        <v>18154.91</v>
      </c>
      <c r="BC7212">
        <v>2017</v>
      </c>
    </row>
    <row r="7213" spans="1:55" x14ac:dyDescent="0.25">
      <c r="A7213">
        <v>524</v>
      </c>
      <c r="B7213" t="s">
        <v>1693</v>
      </c>
      <c r="C7213" t="s">
        <v>267</v>
      </c>
      <c r="D7213" t="s">
        <v>1694</v>
      </c>
      <c r="E7213" t="s">
        <v>268</v>
      </c>
      <c r="F7213" t="s">
        <v>269</v>
      </c>
      <c r="G7213" t="s">
        <v>270</v>
      </c>
    </row>
    <row r="7214" spans="1:55" x14ac:dyDescent="0.25">
      <c r="A7214">
        <v>524</v>
      </c>
      <c r="B7214" t="s">
        <v>1693</v>
      </c>
      <c r="C7214" t="s">
        <v>271</v>
      </c>
      <c r="D7214" t="s">
        <v>1694</v>
      </c>
      <c r="E7214" t="s">
        <v>272</v>
      </c>
      <c r="F7214" t="s">
        <v>273</v>
      </c>
      <c r="G7214" t="s">
        <v>274</v>
      </c>
      <c r="I7214" t="s">
        <v>243</v>
      </c>
      <c r="J7214">
        <v>0.125</v>
      </c>
      <c r="K7214">
        <v>0.13</v>
      </c>
      <c r="L7214">
        <v>0.13600000000000001</v>
      </c>
      <c r="M7214">
        <v>0.13700000000000001</v>
      </c>
      <c r="N7214">
        <v>0.14000000000000001</v>
      </c>
      <c r="O7214">
        <v>0.14199999999999999</v>
      </c>
      <c r="P7214">
        <v>0.14299999999999999</v>
      </c>
      <c r="Q7214">
        <v>0.14000000000000001</v>
      </c>
      <c r="R7214">
        <v>0.13800000000000001</v>
      </c>
      <c r="S7214">
        <v>0.13600000000000001</v>
      </c>
      <c r="T7214">
        <v>0.13800000000000001</v>
      </c>
      <c r="U7214">
        <v>0.15</v>
      </c>
      <c r="V7214">
        <v>0.13</v>
      </c>
      <c r="W7214">
        <v>0.13700000000000001</v>
      </c>
      <c r="X7214">
        <v>0.14399999999999999</v>
      </c>
      <c r="Y7214">
        <v>0.14699999999999999</v>
      </c>
      <c r="Z7214">
        <v>0.159</v>
      </c>
      <c r="AA7214">
        <v>0.16900000000000001</v>
      </c>
      <c r="AB7214">
        <v>0.16200000000000001</v>
      </c>
      <c r="AC7214">
        <v>0.161</v>
      </c>
      <c r="AD7214">
        <v>0.16600000000000001</v>
      </c>
      <c r="AE7214">
        <v>0.159</v>
      </c>
      <c r="AF7214">
        <v>0.161</v>
      </c>
      <c r="AG7214">
        <v>0.16300000000000001</v>
      </c>
      <c r="AH7214">
        <v>0.16400000000000001</v>
      </c>
      <c r="AI7214">
        <v>0.16600000000000001</v>
      </c>
      <c r="AJ7214">
        <v>0.17</v>
      </c>
      <c r="AK7214">
        <v>0.17199999999999999</v>
      </c>
      <c r="AL7214">
        <v>0.17699999999999999</v>
      </c>
      <c r="AM7214">
        <v>0.184</v>
      </c>
      <c r="AN7214">
        <v>0.189</v>
      </c>
      <c r="AO7214">
        <v>0.19600000000000001</v>
      </c>
      <c r="AP7214">
        <v>0.20799999999999999</v>
      </c>
      <c r="AQ7214">
        <v>0.20799999999999999</v>
      </c>
      <c r="AR7214">
        <v>0.21099999999999999</v>
      </c>
      <c r="AS7214">
        <v>0.214</v>
      </c>
      <c r="AT7214">
        <v>0.217</v>
      </c>
      <c r="AU7214">
        <v>0.216</v>
      </c>
      <c r="AV7214">
        <v>0.215</v>
      </c>
      <c r="AW7214">
        <v>0.215</v>
      </c>
      <c r="AX7214">
        <v>0.216</v>
      </c>
      <c r="AY7214">
        <v>0.218</v>
      </c>
      <c r="AZ7214">
        <v>0.22</v>
      </c>
      <c r="BA7214">
        <v>0.222</v>
      </c>
      <c r="BB7214">
        <v>0.22500000000000001</v>
      </c>
      <c r="BC7214">
        <v>2017</v>
      </c>
    </row>
    <row r="7215" spans="1:55" x14ac:dyDescent="0.25">
      <c r="A7215">
        <v>524</v>
      </c>
      <c r="B7215" t="s">
        <v>1693</v>
      </c>
      <c r="C7215" t="s">
        <v>275</v>
      </c>
      <c r="D7215" t="s">
        <v>1694</v>
      </c>
      <c r="E7215" t="s">
        <v>276</v>
      </c>
      <c r="F7215" t="s">
        <v>277</v>
      </c>
      <c r="G7215" t="s">
        <v>278</v>
      </c>
      <c r="I7215" t="s">
        <v>243</v>
      </c>
      <c r="J7215">
        <v>4.9969999999999999</v>
      </c>
      <c r="K7215">
        <v>5.2480000000000002</v>
      </c>
      <c r="L7215">
        <v>5.4829999999999997</v>
      </c>
      <c r="M7215">
        <v>6.2590000000000003</v>
      </c>
      <c r="N7215">
        <v>7.1559999999999997</v>
      </c>
      <c r="O7215">
        <v>6.98</v>
      </c>
      <c r="P7215">
        <v>7.2519999999999998</v>
      </c>
      <c r="Q7215">
        <v>7.6459999999999999</v>
      </c>
      <c r="R7215">
        <v>8.1150000000000002</v>
      </c>
      <c r="S7215">
        <v>8.6660000000000004</v>
      </c>
      <c r="T7215">
        <v>10.051</v>
      </c>
      <c r="U7215">
        <v>10.151</v>
      </c>
      <c r="V7215">
        <v>11.702999999999999</v>
      </c>
      <c r="W7215">
        <v>12.494999999999999</v>
      </c>
      <c r="X7215">
        <v>13.125999999999999</v>
      </c>
      <c r="Y7215">
        <v>13.98</v>
      </c>
      <c r="Z7215">
        <v>14.079000000000001</v>
      </c>
      <c r="AA7215">
        <v>14.545</v>
      </c>
      <c r="AB7215">
        <v>16.721</v>
      </c>
      <c r="AC7215">
        <v>17.405999999999999</v>
      </c>
      <c r="AD7215">
        <v>17.858000000000001</v>
      </c>
      <c r="AE7215">
        <v>19.943999999999999</v>
      </c>
      <c r="AF7215">
        <v>21.274000000000001</v>
      </c>
      <c r="AG7215">
        <v>21.962</v>
      </c>
      <c r="AH7215">
        <v>23.268999999999998</v>
      </c>
      <c r="AI7215">
        <v>24.917000000000002</v>
      </c>
      <c r="AJ7215">
        <v>26.911999999999999</v>
      </c>
      <c r="AK7215">
        <v>29.885000000000002</v>
      </c>
      <c r="AL7215">
        <v>34.100999999999999</v>
      </c>
      <c r="AM7215">
        <v>35.832999999999998</v>
      </c>
      <c r="AN7215">
        <v>38.005000000000003</v>
      </c>
      <c r="AO7215">
        <v>38.654000000000003</v>
      </c>
      <c r="AP7215">
        <v>42.033000000000001</v>
      </c>
      <c r="AQ7215">
        <v>43.884999999999998</v>
      </c>
      <c r="AR7215">
        <v>44.323999999999998</v>
      </c>
      <c r="AS7215">
        <v>44.14</v>
      </c>
      <c r="AT7215">
        <v>45.444000000000003</v>
      </c>
      <c r="AU7215">
        <v>48.281999999999996</v>
      </c>
      <c r="AV7215">
        <v>49.389000000000003</v>
      </c>
      <c r="AW7215">
        <v>50.71</v>
      </c>
      <c r="AX7215">
        <v>51.908000000000001</v>
      </c>
      <c r="AY7215">
        <v>53.139000000000003</v>
      </c>
      <c r="AZ7215">
        <v>54.405000000000001</v>
      </c>
      <c r="BA7215">
        <v>55.698999999999998</v>
      </c>
      <c r="BB7215">
        <v>57.012</v>
      </c>
      <c r="BC7215">
        <v>2017</v>
      </c>
    </row>
    <row r="7216" spans="1:55" x14ac:dyDescent="0.25">
      <c r="A7216">
        <v>524</v>
      </c>
      <c r="B7216" t="s">
        <v>1693</v>
      </c>
      <c r="C7216" t="s">
        <v>279</v>
      </c>
      <c r="D7216" t="s">
        <v>1694</v>
      </c>
      <c r="E7216" t="s">
        <v>280</v>
      </c>
      <c r="F7216" t="s">
        <v>281</v>
      </c>
      <c r="G7216" t="s">
        <v>282</v>
      </c>
      <c r="I7216" t="s">
        <v>1695</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34.978999999999999</v>
      </c>
      <c r="AU7216">
        <v>36.450000000000003</v>
      </c>
      <c r="AV7216">
        <v>36.701999999999998</v>
      </c>
      <c r="AW7216">
        <v>37.713999999999999</v>
      </c>
      <c r="AX7216">
        <v>37.793999999999997</v>
      </c>
      <c r="AY7216">
        <v>37.847000000000001</v>
      </c>
      <c r="AZ7216">
        <v>37.866999999999997</v>
      </c>
      <c r="BA7216">
        <v>37.921999999999997</v>
      </c>
      <c r="BB7216">
        <v>37.993000000000002</v>
      </c>
      <c r="BC7216">
        <v>2017</v>
      </c>
    </row>
    <row r="7217" spans="1:55" x14ac:dyDescent="0.25">
      <c r="A7217">
        <v>524</v>
      </c>
      <c r="B7217" t="s">
        <v>1693</v>
      </c>
      <c r="C7217" t="s">
        <v>283</v>
      </c>
      <c r="D7217" t="s">
        <v>1694</v>
      </c>
      <c r="E7217" t="s">
        <v>284</v>
      </c>
      <c r="F7217" t="s">
        <v>285</v>
      </c>
      <c r="G7217" t="s">
        <v>282</v>
      </c>
      <c r="I7217" t="s">
        <v>1695</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33.234999999999999</v>
      </c>
      <c r="AQ7217">
        <v>29.83</v>
      </c>
      <c r="AR7217">
        <v>29.803999999999998</v>
      </c>
      <c r="AS7217">
        <v>28.844000000000001</v>
      </c>
      <c r="AT7217">
        <v>32.848999999999997</v>
      </c>
      <c r="AU7217">
        <v>33.805999999999997</v>
      </c>
      <c r="AV7217">
        <v>33.530999999999999</v>
      </c>
      <c r="AW7217">
        <v>34.92</v>
      </c>
      <c r="AX7217">
        <v>35.188000000000002</v>
      </c>
      <c r="AY7217">
        <v>35.399000000000001</v>
      </c>
      <c r="AZ7217">
        <v>35.527999999999999</v>
      </c>
      <c r="BA7217">
        <v>35.718000000000004</v>
      </c>
      <c r="BB7217">
        <v>35.871000000000002</v>
      </c>
      <c r="BC7217">
        <v>2017</v>
      </c>
    </row>
    <row r="7218" spans="1:55" x14ac:dyDescent="0.25">
      <c r="A7218">
        <v>524</v>
      </c>
      <c r="B7218" t="s">
        <v>1693</v>
      </c>
      <c r="C7218" t="s">
        <v>286</v>
      </c>
      <c r="D7218" t="s">
        <v>1694</v>
      </c>
      <c r="E7218" t="s">
        <v>287</v>
      </c>
      <c r="F7218" t="s">
        <v>288</v>
      </c>
      <c r="G7218" t="s">
        <v>250</v>
      </c>
      <c r="I7218" t="s">
        <v>1696</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129.71100000000001</v>
      </c>
      <c r="AX7218">
        <v>135.67699999999999</v>
      </c>
      <c r="AY7218">
        <v>142.054</v>
      </c>
      <c r="AZ7218">
        <v>148.87299999999999</v>
      </c>
      <c r="BA7218">
        <v>156.24199999999999</v>
      </c>
      <c r="BB7218">
        <v>164.054</v>
      </c>
      <c r="BC7218">
        <v>2018</v>
      </c>
    </row>
    <row r="7219" spans="1:55" x14ac:dyDescent="0.25">
      <c r="A7219">
        <v>524</v>
      </c>
      <c r="B7219" t="s">
        <v>1693</v>
      </c>
      <c r="C7219" t="s">
        <v>290</v>
      </c>
      <c r="D7219" t="s">
        <v>1694</v>
      </c>
      <c r="E7219" t="s">
        <v>287</v>
      </c>
      <c r="F7219" t="s">
        <v>291</v>
      </c>
      <c r="G7219" t="s">
        <v>235</v>
      </c>
      <c r="I7219" t="s">
        <v>292</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4.5</v>
      </c>
      <c r="AX7219">
        <v>4.5999999999999996</v>
      </c>
      <c r="AY7219">
        <v>4.7</v>
      </c>
      <c r="AZ7219">
        <v>4.8</v>
      </c>
      <c r="BA7219">
        <v>4.95</v>
      </c>
      <c r="BB7219">
        <v>5</v>
      </c>
      <c r="BC7219">
        <v>2018</v>
      </c>
    </row>
    <row r="7220" spans="1:55" x14ac:dyDescent="0.25">
      <c r="A7220">
        <v>524</v>
      </c>
      <c r="B7220" t="s">
        <v>1693</v>
      </c>
      <c r="C7220" t="s">
        <v>293</v>
      </c>
      <c r="D7220" t="s">
        <v>1694</v>
      </c>
      <c r="E7220" t="s">
        <v>294</v>
      </c>
      <c r="F7220" t="s">
        <v>295</v>
      </c>
      <c r="G7220" t="s">
        <v>250</v>
      </c>
      <c r="I7220" t="s">
        <v>1696</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131.98400000000001</v>
      </c>
      <c r="AX7220">
        <v>138.18700000000001</v>
      </c>
      <c r="AY7220">
        <v>144.68199999999999</v>
      </c>
      <c r="AZ7220">
        <v>151.77099999999999</v>
      </c>
      <c r="BA7220">
        <v>159.35900000000001</v>
      </c>
      <c r="BB7220">
        <v>167.327</v>
      </c>
      <c r="BC7220">
        <v>2018</v>
      </c>
    </row>
    <row r="7221" spans="1:55" x14ac:dyDescent="0.25">
      <c r="A7221">
        <v>524</v>
      </c>
      <c r="B7221" t="s">
        <v>1693</v>
      </c>
      <c r="C7221" t="s">
        <v>296</v>
      </c>
      <c r="D7221" t="s">
        <v>1694</v>
      </c>
      <c r="E7221" t="s">
        <v>294</v>
      </c>
      <c r="F7221" t="s">
        <v>297</v>
      </c>
      <c r="G7221" t="s">
        <v>235</v>
      </c>
      <c r="I7221" t="s">
        <v>298</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4.5</v>
      </c>
      <c r="AX7221">
        <v>4.7</v>
      </c>
      <c r="AY7221">
        <v>4.7</v>
      </c>
      <c r="AZ7221">
        <v>4.9000000000000004</v>
      </c>
      <c r="BA7221">
        <v>5</v>
      </c>
      <c r="BB7221">
        <v>5</v>
      </c>
      <c r="BC7221">
        <v>2018</v>
      </c>
    </row>
    <row r="7222" spans="1:55" x14ac:dyDescent="0.25">
      <c r="A7222">
        <v>524</v>
      </c>
      <c r="B7222" t="s">
        <v>1693</v>
      </c>
      <c r="C7222" t="s">
        <v>299</v>
      </c>
      <c r="D7222" t="s">
        <v>1694</v>
      </c>
      <c r="E7222" t="s">
        <v>300</v>
      </c>
      <c r="G7222" t="s">
        <v>274</v>
      </c>
    </row>
    <row r="7223" spans="1:55" x14ac:dyDescent="0.25">
      <c r="A7223">
        <v>524</v>
      </c>
      <c r="B7223" t="s">
        <v>1693</v>
      </c>
      <c r="C7223" t="s">
        <v>301</v>
      </c>
      <c r="D7223" t="s">
        <v>1694</v>
      </c>
      <c r="E7223" t="s">
        <v>302</v>
      </c>
      <c r="F7223" t="s">
        <v>303</v>
      </c>
      <c r="G7223" t="s">
        <v>235</v>
      </c>
      <c r="I7223" t="s">
        <v>1697</v>
      </c>
      <c r="J7223">
        <v>16.562000000000001</v>
      </c>
      <c r="K7223">
        <v>-10.227</v>
      </c>
      <c r="L7223">
        <v>0</v>
      </c>
      <c r="M7223">
        <v>10.127000000000001</v>
      </c>
      <c r="N7223">
        <v>3.448</v>
      </c>
      <c r="O7223">
        <v>11.111000000000001</v>
      </c>
      <c r="P7223">
        <v>1</v>
      </c>
      <c r="Q7223" t="s">
        <v>374</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2.262</v>
      </c>
      <c r="AR7223">
        <v>10.75</v>
      </c>
      <c r="AS7223">
        <v>12.266999999999999</v>
      </c>
      <c r="AT7223">
        <v>8.3450000000000006</v>
      </c>
      <c r="AU7223">
        <v>2.573</v>
      </c>
      <c r="AV7223">
        <v>-0.78400000000000003</v>
      </c>
      <c r="AW7223">
        <v>6.1059999999999999</v>
      </c>
      <c r="AX7223">
        <v>3.8340000000000001</v>
      </c>
      <c r="AY7223">
        <v>4.4619999999999997</v>
      </c>
      <c r="AZ7223">
        <v>4.63</v>
      </c>
      <c r="BA7223">
        <v>4.5350000000000001</v>
      </c>
      <c r="BB7223">
        <v>5.4560000000000004</v>
      </c>
      <c r="BC7223">
        <v>2017</v>
      </c>
    </row>
    <row r="7224" spans="1:55" x14ac:dyDescent="0.25">
      <c r="A7224">
        <v>524</v>
      </c>
      <c r="B7224" t="s">
        <v>1693</v>
      </c>
      <c r="C7224" t="s">
        <v>305</v>
      </c>
      <c r="D7224" t="s">
        <v>1694</v>
      </c>
      <c r="E7224" t="s">
        <v>306</v>
      </c>
      <c r="F7224" t="s">
        <v>307</v>
      </c>
      <c r="G7224" t="s">
        <v>235</v>
      </c>
      <c r="I7224" t="s">
        <v>1697</v>
      </c>
      <c r="J7224">
        <v>14.031000000000001</v>
      </c>
      <c r="K7224">
        <v>-10.227</v>
      </c>
      <c r="L7224" t="s">
        <v>374</v>
      </c>
      <c r="M7224">
        <v>10.127000000000001</v>
      </c>
      <c r="N7224">
        <v>3.448</v>
      </c>
      <c r="O7224">
        <v>11.111000000000001</v>
      </c>
      <c r="P7224">
        <v>1</v>
      </c>
      <c r="Q7224" t="s">
        <v>374</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2.262</v>
      </c>
      <c r="AR7224">
        <v>10.75</v>
      </c>
      <c r="AS7224">
        <v>12.266999999999999</v>
      </c>
      <c r="AT7224">
        <v>8.3450000000000006</v>
      </c>
      <c r="AU7224">
        <v>2.573</v>
      </c>
      <c r="AV7224">
        <v>-0.78400000000000003</v>
      </c>
      <c r="AW7224">
        <v>6.1059999999999999</v>
      </c>
      <c r="AX7224">
        <v>3.8340000000000001</v>
      </c>
      <c r="AY7224">
        <v>4.4619999999999997</v>
      </c>
      <c r="AZ7224">
        <v>4.63</v>
      </c>
      <c r="BA7224">
        <v>4.5350000000000001</v>
      </c>
      <c r="BB7224">
        <v>5.4560000000000004</v>
      </c>
      <c r="BC7224">
        <v>2017</v>
      </c>
    </row>
    <row r="7225" spans="1:55" x14ac:dyDescent="0.25">
      <c r="A7225">
        <v>524</v>
      </c>
      <c r="B7225" t="s">
        <v>1693</v>
      </c>
      <c r="C7225" t="s">
        <v>308</v>
      </c>
      <c r="D7225" t="s">
        <v>1694</v>
      </c>
      <c r="E7225" t="s">
        <v>309</v>
      </c>
      <c r="F7225" t="s">
        <v>310</v>
      </c>
      <c r="G7225" t="s">
        <v>235</v>
      </c>
      <c r="I7225" t="s">
        <v>1697</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-8.3030000000000008</v>
      </c>
      <c r="AQ7225">
        <v>17.509</v>
      </c>
      <c r="AR7225">
        <v>13.569000000000001</v>
      </c>
      <c r="AS7225">
        <v>2.548</v>
      </c>
      <c r="AT7225">
        <v>10.052</v>
      </c>
      <c r="AU7225">
        <v>3.3919999999999999</v>
      </c>
      <c r="AV7225">
        <v>6.2439999999999998</v>
      </c>
      <c r="AW7225">
        <v>4.72</v>
      </c>
      <c r="AX7225">
        <v>5.4139999999999997</v>
      </c>
      <c r="AY7225">
        <v>5.6180000000000003</v>
      </c>
      <c r="AZ7225">
        <v>6.13</v>
      </c>
      <c r="BA7225">
        <v>5.75</v>
      </c>
      <c r="BB7225">
        <v>4.8040000000000003</v>
      </c>
      <c r="BC7225">
        <v>2017</v>
      </c>
    </row>
    <row r="7226" spans="1:55" x14ac:dyDescent="0.25">
      <c r="A7226">
        <v>524</v>
      </c>
      <c r="B7226" t="s">
        <v>1693</v>
      </c>
      <c r="C7226" t="s">
        <v>311</v>
      </c>
      <c r="D7226" t="s">
        <v>1694</v>
      </c>
      <c r="E7226" t="s">
        <v>312</v>
      </c>
      <c r="F7226" t="s">
        <v>313</v>
      </c>
      <c r="G7226" t="s">
        <v>235</v>
      </c>
      <c r="I7226" t="s">
        <v>1697</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-8.3030000000000008</v>
      </c>
      <c r="AQ7226">
        <v>17.509</v>
      </c>
      <c r="AR7226">
        <v>13.569000000000001</v>
      </c>
      <c r="AS7226">
        <v>2.548</v>
      </c>
      <c r="AT7226">
        <v>10.052</v>
      </c>
      <c r="AU7226">
        <v>3.3919999999999999</v>
      </c>
      <c r="AV7226">
        <v>6.2439999999999998</v>
      </c>
      <c r="AW7226">
        <v>4.72</v>
      </c>
      <c r="AX7226">
        <v>5.4139999999999997</v>
      </c>
      <c r="AY7226">
        <v>5.6180000000000003</v>
      </c>
      <c r="AZ7226">
        <v>6.13</v>
      </c>
      <c r="BA7226">
        <v>5.75</v>
      </c>
      <c r="BB7226">
        <v>4.8040000000000003</v>
      </c>
      <c r="BC7226">
        <v>2017</v>
      </c>
    </row>
    <row r="7227" spans="1:55" x14ac:dyDescent="0.25">
      <c r="A7227">
        <v>524</v>
      </c>
      <c r="B7227" t="s">
        <v>1693</v>
      </c>
      <c r="C7227" t="s">
        <v>314</v>
      </c>
      <c r="D7227" t="s">
        <v>1694</v>
      </c>
      <c r="E7227" t="s">
        <v>315</v>
      </c>
      <c r="F7227" t="s">
        <v>316</v>
      </c>
      <c r="G7227" t="s">
        <v>317</v>
      </c>
      <c r="I7227" t="s">
        <v>1698</v>
      </c>
      <c r="J7227" t="s">
        <v>232</v>
      </c>
      <c r="K7227" t="s">
        <v>232</v>
      </c>
      <c r="L7227" t="s">
        <v>232</v>
      </c>
      <c r="M7227" t="s">
        <v>232</v>
      </c>
      <c r="N7227" t="s">
        <v>232</v>
      </c>
      <c r="O7227" t="s">
        <v>232</v>
      </c>
      <c r="P7227" t="s">
        <v>232</v>
      </c>
      <c r="Q7227" t="s">
        <v>232</v>
      </c>
      <c r="R7227" t="s">
        <v>232</v>
      </c>
      <c r="S7227" t="s">
        <v>232</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4.4000000000000004</v>
      </c>
      <c r="AV7227">
        <v>4.4000000000000004</v>
      </c>
      <c r="AW7227">
        <v>4.4000000000000004</v>
      </c>
      <c r="AX7227">
        <v>4.4000000000000004</v>
      </c>
      <c r="AY7227">
        <v>4.4000000000000004</v>
      </c>
      <c r="AZ7227">
        <v>4.4000000000000004</v>
      </c>
      <c r="BA7227">
        <v>4.4000000000000004</v>
      </c>
      <c r="BB7227">
        <v>4.4000000000000004</v>
      </c>
      <c r="BC7227">
        <v>2017</v>
      </c>
    </row>
    <row r="7228" spans="1:55" x14ac:dyDescent="0.25">
      <c r="A7228">
        <v>524</v>
      </c>
      <c r="B7228" t="s">
        <v>1693</v>
      </c>
      <c r="C7228" t="s">
        <v>318</v>
      </c>
      <c r="D7228" t="s">
        <v>1694</v>
      </c>
      <c r="E7228" t="s">
        <v>319</v>
      </c>
      <c r="F7228" t="s">
        <v>320</v>
      </c>
      <c r="G7228" t="s">
        <v>321</v>
      </c>
      <c r="H7228" t="s">
        <v>322</v>
      </c>
    </row>
    <row r="7229" spans="1:55" x14ac:dyDescent="0.25">
      <c r="A7229">
        <v>524</v>
      </c>
      <c r="B7229" t="s">
        <v>1693</v>
      </c>
      <c r="C7229" t="s">
        <v>323</v>
      </c>
      <c r="D7229" t="s">
        <v>1694</v>
      </c>
      <c r="E7229" t="s">
        <v>324</v>
      </c>
      <c r="F7229" t="s">
        <v>325</v>
      </c>
      <c r="G7229" t="s">
        <v>321</v>
      </c>
      <c r="H7229" t="s">
        <v>322</v>
      </c>
      <c r="I7229" t="s">
        <v>1698</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21.687999999999999</v>
      </c>
      <c r="AW7229">
        <v>21.934000000000001</v>
      </c>
      <c r="AX7229">
        <v>22.184000000000001</v>
      </c>
      <c r="AY7229">
        <v>22.436</v>
      </c>
      <c r="AZ7229">
        <v>22.690999999999999</v>
      </c>
      <c r="BA7229">
        <v>22.949000000000002</v>
      </c>
      <c r="BB7229">
        <v>23.209</v>
      </c>
      <c r="BC7229">
        <v>2017</v>
      </c>
    </row>
    <row r="7230" spans="1:55" x14ac:dyDescent="0.25">
      <c r="A7230">
        <v>524</v>
      </c>
      <c r="B7230" t="s">
        <v>1693</v>
      </c>
      <c r="C7230" t="s">
        <v>327</v>
      </c>
      <c r="D7230" t="s">
        <v>1694</v>
      </c>
      <c r="E7230" t="s">
        <v>328</v>
      </c>
      <c r="F7230" t="s">
        <v>329</v>
      </c>
      <c r="G7230" t="s">
        <v>229</v>
      </c>
      <c r="H7230" t="s">
        <v>230</v>
      </c>
      <c r="I7230" t="s">
        <v>1699</v>
      </c>
      <c r="J7230" t="s">
        <v>232</v>
      </c>
      <c r="K7230" t="s">
        <v>232</v>
      </c>
      <c r="L7230" t="s">
        <v>232</v>
      </c>
      <c r="M7230" t="s">
        <v>232</v>
      </c>
      <c r="N7230" t="s">
        <v>232</v>
      </c>
      <c r="O7230" t="s">
        <v>232</v>
      </c>
      <c r="P7230" t="s">
        <v>232</v>
      </c>
      <c r="Q7230" t="s">
        <v>232</v>
      </c>
      <c r="R7230" t="s">
        <v>232</v>
      </c>
      <c r="S7230" t="s">
        <v>232</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52">
        <v>1067.53</v>
      </c>
      <c r="AQ7230" s="52">
        <v>1153.31</v>
      </c>
      <c r="AR7230" s="52">
        <v>1204.6199999999999</v>
      </c>
      <c r="AS7230" s="52">
        <v>1460.89</v>
      </c>
      <c r="AT7230" s="52">
        <v>1693.56</v>
      </c>
      <c r="AU7230" s="52">
        <v>1839.56</v>
      </c>
      <c r="AV7230" s="52">
        <v>1932.46</v>
      </c>
      <c r="AW7230" s="52">
        <v>2357.1999999999998</v>
      </c>
      <c r="AX7230" s="52">
        <v>2721.06</v>
      </c>
      <c r="AY7230" s="52">
        <v>2962.88</v>
      </c>
      <c r="AZ7230" s="52">
        <v>3233.46</v>
      </c>
      <c r="BA7230" s="52">
        <v>3531.98</v>
      </c>
      <c r="BB7230" s="52">
        <v>3867.22</v>
      </c>
      <c r="BC7230">
        <v>2017</v>
      </c>
    </row>
    <row r="7231" spans="1:55" x14ac:dyDescent="0.25">
      <c r="A7231">
        <v>524</v>
      </c>
      <c r="B7231" t="s">
        <v>1693</v>
      </c>
      <c r="C7231" t="s">
        <v>331</v>
      </c>
      <c r="D7231" t="s">
        <v>1694</v>
      </c>
      <c r="E7231" t="s">
        <v>328</v>
      </c>
      <c r="F7231" t="s">
        <v>329</v>
      </c>
      <c r="G7231" t="s">
        <v>282</v>
      </c>
      <c r="I7231" t="s">
        <v>332</v>
      </c>
      <c r="J7231" t="s">
        <v>232</v>
      </c>
      <c r="K7231" t="s">
        <v>232</v>
      </c>
      <c r="L7231" t="s">
        <v>232</v>
      </c>
      <c r="M7231" t="s">
        <v>232</v>
      </c>
      <c r="N7231" t="s">
        <v>232</v>
      </c>
      <c r="O7231" t="s">
        <v>232</v>
      </c>
      <c r="P7231" t="s">
        <v>232</v>
      </c>
      <c r="Q7231" t="s">
        <v>232</v>
      </c>
      <c r="R7231" t="s">
        <v>232</v>
      </c>
      <c r="S7231" t="s">
        <v>232</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14.224</v>
      </c>
      <c r="AU7231">
        <v>13.813000000000001</v>
      </c>
      <c r="AV7231">
        <v>13.465999999999999</v>
      </c>
      <c r="AW7231">
        <v>15.186999999999999</v>
      </c>
      <c r="AX7231">
        <v>16.131</v>
      </c>
      <c r="AY7231">
        <v>16.120999999999999</v>
      </c>
      <c r="AZ7231">
        <v>16.116</v>
      </c>
      <c r="BA7231">
        <v>16.100000000000001</v>
      </c>
      <c r="BB7231">
        <v>16.097999999999999</v>
      </c>
      <c r="BC7231">
        <v>2017</v>
      </c>
    </row>
    <row r="7232" spans="1:55" x14ac:dyDescent="0.25">
      <c r="A7232">
        <v>524</v>
      </c>
      <c r="B7232" t="s">
        <v>1693</v>
      </c>
      <c r="C7232" t="s">
        <v>333</v>
      </c>
      <c r="D7232" t="s">
        <v>1694</v>
      </c>
      <c r="E7232" t="s">
        <v>334</v>
      </c>
      <c r="F7232" t="s">
        <v>335</v>
      </c>
      <c r="G7232" t="s">
        <v>229</v>
      </c>
      <c r="H7232" t="s">
        <v>230</v>
      </c>
      <c r="I7232" t="s">
        <v>1699</v>
      </c>
      <c r="J7232" t="s">
        <v>232</v>
      </c>
      <c r="K7232" t="s">
        <v>232</v>
      </c>
      <c r="L7232" t="s">
        <v>232</v>
      </c>
      <c r="M7232" t="s">
        <v>232</v>
      </c>
      <c r="N7232" t="s">
        <v>232</v>
      </c>
      <c r="O7232" t="s">
        <v>232</v>
      </c>
      <c r="P7232" t="s">
        <v>232</v>
      </c>
      <c r="Q7232" t="s">
        <v>232</v>
      </c>
      <c r="R7232" t="s">
        <v>232</v>
      </c>
      <c r="S7232" t="s">
        <v>232</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52">
        <v>1201.93</v>
      </c>
      <c r="AN7232" s="52">
        <v>1280.21</v>
      </c>
      <c r="AO7232" s="52">
        <v>1433.18</v>
      </c>
      <c r="AP7232" s="52">
        <v>1556.5</v>
      </c>
      <c r="AQ7232" s="52">
        <v>1650.7</v>
      </c>
      <c r="AR7232" s="52">
        <v>1850.24</v>
      </c>
      <c r="AS7232" s="52">
        <v>2228.8200000000002</v>
      </c>
      <c r="AT7232" s="52">
        <v>2333.88</v>
      </c>
      <c r="AU7232" s="52">
        <v>2573.06</v>
      </c>
      <c r="AV7232" s="52">
        <v>2693.23</v>
      </c>
      <c r="AW7232" s="52">
        <v>3066.6</v>
      </c>
      <c r="AX7232" s="52">
        <v>3318.17</v>
      </c>
      <c r="AY7232" s="52">
        <v>3611.52</v>
      </c>
      <c r="AZ7232" s="52">
        <v>3943.72</v>
      </c>
      <c r="BA7232" s="52">
        <v>4306.84</v>
      </c>
      <c r="BB7232" s="52">
        <v>4716.2299999999996</v>
      </c>
      <c r="BC7232">
        <v>2017</v>
      </c>
    </row>
    <row r="7233" spans="1:55" x14ac:dyDescent="0.25">
      <c r="A7233">
        <v>524</v>
      </c>
      <c r="B7233" t="s">
        <v>1693</v>
      </c>
      <c r="C7233" t="s">
        <v>336</v>
      </c>
      <c r="D7233" t="s">
        <v>1694</v>
      </c>
      <c r="E7233" t="s">
        <v>334</v>
      </c>
      <c r="F7233" t="s">
        <v>335</v>
      </c>
      <c r="G7233" t="s">
        <v>282</v>
      </c>
      <c r="I7233" t="s">
        <v>337</v>
      </c>
      <c r="J7233" t="s">
        <v>232</v>
      </c>
      <c r="K7233" t="s">
        <v>232</v>
      </c>
      <c r="L7233" t="s">
        <v>232</v>
      </c>
      <c r="M7233" t="s">
        <v>232</v>
      </c>
      <c r="N7233" t="s">
        <v>232</v>
      </c>
      <c r="O7233" t="s">
        <v>232</v>
      </c>
      <c r="P7233" t="s">
        <v>232</v>
      </c>
      <c r="Q7233" t="s">
        <v>232</v>
      </c>
      <c r="R7233" t="s">
        <v>232</v>
      </c>
      <c r="S7233" t="s">
        <v>232</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19.600999999999999</v>
      </c>
      <c r="AU7233">
        <v>19.321000000000002</v>
      </c>
      <c r="AV7233">
        <v>18.766999999999999</v>
      </c>
      <c r="AW7233">
        <v>19.757999999999999</v>
      </c>
      <c r="AX7233">
        <v>19.670999999999999</v>
      </c>
      <c r="AY7233">
        <v>19.651</v>
      </c>
      <c r="AZ7233">
        <v>19.655999999999999</v>
      </c>
      <c r="BA7233">
        <v>19.632000000000001</v>
      </c>
      <c r="BB7233">
        <v>19.632000000000001</v>
      </c>
      <c r="BC7233">
        <v>2017</v>
      </c>
    </row>
    <row r="7234" spans="1:55" x14ac:dyDescent="0.25">
      <c r="A7234">
        <v>524</v>
      </c>
      <c r="B7234" t="s">
        <v>1693</v>
      </c>
      <c r="C7234" t="s">
        <v>338</v>
      </c>
      <c r="D7234" t="s">
        <v>1694</v>
      </c>
      <c r="E7234" t="s">
        <v>339</v>
      </c>
      <c r="F7234" t="s">
        <v>340</v>
      </c>
      <c r="G7234" t="s">
        <v>229</v>
      </c>
      <c r="H7234" t="s">
        <v>230</v>
      </c>
      <c r="I7234" t="s">
        <v>1699</v>
      </c>
      <c r="J7234" t="s">
        <v>232</v>
      </c>
      <c r="K7234" t="s">
        <v>232</v>
      </c>
      <c r="L7234" t="s">
        <v>232</v>
      </c>
      <c r="M7234" t="s">
        <v>232</v>
      </c>
      <c r="N7234" t="s">
        <v>232</v>
      </c>
      <c r="O7234" t="s">
        <v>232</v>
      </c>
      <c r="P7234" t="s">
        <v>232</v>
      </c>
      <c r="Q7234" t="s">
        <v>232</v>
      </c>
      <c r="R7234" t="s">
        <v>232</v>
      </c>
      <c r="S7234" t="s">
        <v>232</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-760.77</v>
      </c>
      <c r="AW7234">
        <v>-709.404</v>
      </c>
      <c r="AX7234">
        <v>-597.11099999999999</v>
      </c>
      <c r="AY7234">
        <v>-648.64300000000003</v>
      </c>
      <c r="AZ7234">
        <v>-710.26400000000001</v>
      </c>
      <c r="BA7234">
        <v>-774.85500000000002</v>
      </c>
      <c r="BB7234">
        <v>-849.00099999999998</v>
      </c>
      <c r="BC7234">
        <v>2017</v>
      </c>
    </row>
    <row r="7235" spans="1:55" x14ac:dyDescent="0.25">
      <c r="A7235">
        <v>524</v>
      </c>
      <c r="B7235" t="s">
        <v>1693</v>
      </c>
      <c r="C7235" t="s">
        <v>341</v>
      </c>
      <c r="D7235" t="s">
        <v>1694</v>
      </c>
      <c r="E7235" t="s">
        <v>339</v>
      </c>
      <c r="F7235" t="s">
        <v>340</v>
      </c>
      <c r="G7235" t="s">
        <v>282</v>
      </c>
      <c r="I7235" t="s">
        <v>342</v>
      </c>
      <c r="J7235" t="s">
        <v>232</v>
      </c>
      <c r="K7235" t="s">
        <v>232</v>
      </c>
      <c r="L7235" t="s">
        <v>232</v>
      </c>
      <c r="M7235" t="s">
        <v>232</v>
      </c>
      <c r="N7235" t="s">
        <v>232</v>
      </c>
      <c r="O7235" t="s">
        <v>232</v>
      </c>
      <c r="P7235" t="s">
        <v>232</v>
      </c>
      <c r="Q7235" t="s">
        <v>232</v>
      </c>
      <c r="R7235" t="s">
        <v>232</v>
      </c>
      <c r="S7235" t="s">
        <v>232</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-5.3780000000000001</v>
      </c>
      <c r="AU7235">
        <v>-5.508</v>
      </c>
      <c r="AV7235">
        <v>-5.3010000000000002</v>
      </c>
      <c r="AW7235">
        <v>-4.5709999999999997</v>
      </c>
      <c r="AX7235">
        <v>-3.54</v>
      </c>
      <c r="AY7235">
        <v>-3.5289999999999999</v>
      </c>
      <c r="AZ7235">
        <v>-3.54</v>
      </c>
      <c r="BA7235">
        <v>-3.532</v>
      </c>
      <c r="BB7235">
        <v>-3.5339999999999998</v>
      </c>
      <c r="BC7235">
        <v>2017</v>
      </c>
    </row>
    <row r="7236" spans="1:55" x14ac:dyDescent="0.25">
      <c r="A7236">
        <v>524</v>
      </c>
      <c r="B7236" t="s">
        <v>1693</v>
      </c>
      <c r="C7236" t="s">
        <v>343</v>
      </c>
      <c r="D7236" t="s">
        <v>1694</v>
      </c>
      <c r="E7236" t="s">
        <v>344</v>
      </c>
      <c r="F7236" t="s">
        <v>345</v>
      </c>
      <c r="G7236" t="s">
        <v>229</v>
      </c>
      <c r="H7236" t="s">
        <v>230</v>
      </c>
    </row>
    <row r="7237" spans="1:55" x14ac:dyDescent="0.25">
      <c r="A7237">
        <v>524</v>
      </c>
      <c r="B7237" t="s">
        <v>1693</v>
      </c>
      <c r="C7237" t="s">
        <v>346</v>
      </c>
      <c r="D7237" t="s">
        <v>1694</v>
      </c>
      <c r="E7237" t="s">
        <v>344</v>
      </c>
      <c r="F7237" t="s">
        <v>345</v>
      </c>
      <c r="G7237" t="s">
        <v>270</v>
      </c>
    </row>
    <row r="7238" spans="1:55" x14ac:dyDescent="0.25">
      <c r="A7238">
        <v>524</v>
      </c>
      <c r="B7238" t="s">
        <v>1693</v>
      </c>
      <c r="C7238" t="s">
        <v>347</v>
      </c>
      <c r="D7238" t="s">
        <v>1694</v>
      </c>
      <c r="E7238" t="s">
        <v>348</v>
      </c>
      <c r="F7238" t="s">
        <v>349</v>
      </c>
      <c r="G7238" t="s">
        <v>229</v>
      </c>
      <c r="H7238" t="s">
        <v>230</v>
      </c>
      <c r="I7238" t="s">
        <v>1699</v>
      </c>
      <c r="J7238" t="s">
        <v>232</v>
      </c>
      <c r="K7238" t="s">
        <v>232</v>
      </c>
      <c r="L7238" t="s">
        <v>232</v>
      </c>
      <c r="M7238" t="s">
        <v>232</v>
      </c>
      <c r="N7238" t="s">
        <v>232</v>
      </c>
      <c r="O7238" t="s">
        <v>232</v>
      </c>
      <c r="P7238" t="s">
        <v>232</v>
      </c>
      <c r="Q7238" t="s">
        <v>232</v>
      </c>
      <c r="R7238" t="s">
        <v>232</v>
      </c>
      <c r="S7238" t="s">
        <v>232</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v>
      </c>
      <c r="AW7238">
        <v>228</v>
      </c>
      <c r="AX7238">
        <v>406.29500000000002</v>
      </c>
      <c r="AY7238">
        <v>417.74700000000001</v>
      </c>
      <c r="AZ7238">
        <v>455.92500000000001</v>
      </c>
      <c r="BA7238">
        <v>495.07499999999999</v>
      </c>
      <c r="BB7238">
        <v>541.64200000000005</v>
      </c>
      <c r="BC7238">
        <v>2017</v>
      </c>
    </row>
    <row r="7239" spans="1:55" x14ac:dyDescent="0.25">
      <c r="A7239">
        <v>524</v>
      </c>
      <c r="B7239" t="s">
        <v>1693</v>
      </c>
      <c r="C7239" t="s">
        <v>350</v>
      </c>
      <c r="D7239" t="s">
        <v>1694</v>
      </c>
      <c r="E7239" t="s">
        <v>348</v>
      </c>
      <c r="F7239" t="s">
        <v>349</v>
      </c>
      <c r="G7239" t="s">
        <v>282</v>
      </c>
      <c r="I7239" t="s">
        <v>351</v>
      </c>
      <c r="J7239" t="s">
        <v>232</v>
      </c>
      <c r="K7239" t="s">
        <v>232</v>
      </c>
      <c r="L7239" t="s">
        <v>232</v>
      </c>
      <c r="M7239" t="s">
        <v>232</v>
      </c>
      <c r="N7239" t="s">
        <v>232</v>
      </c>
      <c r="O7239" t="s">
        <v>232</v>
      </c>
      <c r="P7239" t="s">
        <v>232</v>
      </c>
      <c r="Q7239" t="s">
        <v>232</v>
      </c>
      <c r="R7239" t="s">
        <v>232</v>
      </c>
      <c r="S7239" t="s">
        <v>232</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-0.247</v>
      </c>
      <c r="AU7239">
        <v>1.6E-2</v>
      </c>
      <c r="AV7239">
        <v>0.63700000000000001</v>
      </c>
      <c r="AW7239">
        <v>1.4690000000000001</v>
      </c>
      <c r="AX7239">
        <v>2.4089999999999998</v>
      </c>
      <c r="AY7239">
        <v>2.2730000000000001</v>
      </c>
      <c r="AZ7239">
        <v>2.2719999999999998</v>
      </c>
      <c r="BA7239">
        <v>2.2570000000000001</v>
      </c>
      <c r="BB7239">
        <v>2.2549999999999999</v>
      </c>
      <c r="BC7239">
        <v>2017</v>
      </c>
    </row>
    <row r="7240" spans="1:55" x14ac:dyDescent="0.25">
      <c r="A7240">
        <v>524</v>
      </c>
      <c r="B7240" t="s">
        <v>1693</v>
      </c>
      <c r="C7240" t="s">
        <v>352</v>
      </c>
      <c r="D7240" t="s">
        <v>1694</v>
      </c>
      <c r="E7240" t="s">
        <v>353</v>
      </c>
      <c r="F7240" t="s">
        <v>354</v>
      </c>
      <c r="G7240" t="s">
        <v>229</v>
      </c>
      <c r="H7240" t="s">
        <v>230</v>
      </c>
    </row>
    <row r="7241" spans="1:55" x14ac:dyDescent="0.25">
      <c r="A7241">
        <v>524</v>
      </c>
      <c r="B7241" t="s">
        <v>1693</v>
      </c>
      <c r="C7241" t="s">
        <v>355</v>
      </c>
      <c r="D7241" t="s">
        <v>1694</v>
      </c>
      <c r="E7241" t="s">
        <v>353</v>
      </c>
      <c r="F7241" t="s">
        <v>354</v>
      </c>
      <c r="G7241" t="s">
        <v>282</v>
      </c>
    </row>
    <row r="7242" spans="1:55" x14ac:dyDescent="0.25">
      <c r="A7242">
        <v>524</v>
      </c>
      <c r="B7242" t="s">
        <v>1693</v>
      </c>
      <c r="C7242" t="s">
        <v>356</v>
      </c>
      <c r="D7242" t="s">
        <v>1694</v>
      </c>
      <c r="E7242" t="s">
        <v>357</v>
      </c>
      <c r="F7242" t="s">
        <v>358</v>
      </c>
      <c r="G7242" t="s">
        <v>229</v>
      </c>
      <c r="H7242" t="s">
        <v>230</v>
      </c>
      <c r="I7242" t="s">
        <v>1699</v>
      </c>
      <c r="J7242" t="s">
        <v>232</v>
      </c>
      <c r="K7242" t="s">
        <v>232</v>
      </c>
      <c r="L7242" t="s">
        <v>232</v>
      </c>
      <c r="M7242" t="s">
        <v>232</v>
      </c>
      <c r="N7242" t="s">
        <v>232</v>
      </c>
      <c r="O7242" t="s">
        <v>232</v>
      </c>
      <c r="P7242" t="s">
        <v>232</v>
      </c>
      <c r="Q7242" t="s">
        <v>232</v>
      </c>
      <c r="R7242" t="s">
        <v>232</v>
      </c>
      <c r="S7242" t="s">
        <v>232</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52">
        <v>1051.33</v>
      </c>
      <c r="AD7242" s="52">
        <v>1218.7</v>
      </c>
      <c r="AE7242" s="52">
        <v>1452.71</v>
      </c>
      <c r="AF7242" s="52">
        <v>1863.85</v>
      </c>
      <c r="AG7242" s="52">
        <v>1863.85</v>
      </c>
      <c r="AH7242" s="52">
        <v>2139.5300000000002</v>
      </c>
      <c r="AI7242" s="52">
        <v>2222.35</v>
      </c>
      <c r="AJ7242" s="52">
        <v>2582.65</v>
      </c>
      <c r="AK7242" s="52">
        <v>3041.79</v>
      </c>
      <c r="AL7242" s="52">
        <v>3588.96</v>
      </c>
      <c r="AM7242" s="52">
        <v>4161.42</v>
      </c>
      <c r="AN7242" s="52">
        <v>4590.25</v>
      </c>
      <c r="AO7242" s="52">
        <v>5133.37</v>
      </c>
      <c r="AP7242" s="52">
        <v>6078.56</v>
      </c>
      <c r="AQ7242" s="52">
        <v>6884.82</v>
      </c>
      <c r="AR7242" s="52">
        <v>7482.47</v>
      </c>
      <c r="AS7242" s="52">
        <v>8594.7999999999993</v>
      </c>
      <c r="AT7242" s="52">
        <v>9478.8799999999992</v>
      </c>
      <c r="AU7242" s="52">
        <v>10534.18</v>
      </c>
      <c r="AV7242" s="52">
        <v>12063.77</v>
      </c>
      <c r="AW7242" s="52">
        <v>12881.06</v>
      </c>
      <c r="AX7242" s="52">
        <v>13602.23</v>
      </c>
      <c r="AY7242" s="52">
        <v>14381.52</v>
      </c>
      <c r="AZ7242" s="52">
        <v>15235.45</v>
      </c>
      <c r="BA7242" s="52">
        <v>16187.55</v>
      </c>
      <c r="BB7242" s="52">
        <v>17195.98</v>
      </c>
      <c r="BC7242">
        <v>2017</v>
      </c>
    </row>
    <row r="7243" spans="1:55" x14ac:dyDescent="0.25">
      <c r="A7243">
        <v>524</v>
      </c>
      <c r="B7243" t="s">
        <v>1693</v>
      </c>
      <c r="C7243" t="s">
        <v>359</v>
      </c>
      <c r="D7243" t="s">
        <v>1694</v>
      </c>
      <c r="E7243" t="s">
        <v>357</v>
      </c>
      <c r="F7243" t="s">
        <v>358</v>
      </c>
      <c r="G7243" t="s">
        <v>282</v>
      </c>
      <c r="I7243" t="s">
        <v>360</v>
      </c>
      <c r="J7243" t="s">
        <v>232</v>
      </c>
      <c r="K7243" t="s">
        <v>232</v>
      </c>
      <c r="L7243" t="s">
        <v>232</v>
      </c>
      <c r="M7243" t="s">
        <v>232</v>
      </c>
      <c r="N7243" t="s">
        <v>232</v>
      </c>
      <c r="O7243" t="s">
        <v>232</v>
      </c>
      <c r="P7243" t="s">
        <v>232</v>
      </c>
      <c r="Q7243" t="s">
        <v>232</v>
      </c>
      <c r="R7243" t="s">
        <v>232</v>
      </c>
      <c r="S7243" t="s">
        <v>232</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79.608999999999995</v>
      </c>
      <c r="AU7243">
        <v>79.102000000000004</v>
      </c>
      <c r="AV7243">
        <v>84.064999999999998</v>
      </c>
      <c r="AW7243">
        <v>82.99</v>
      </c>
      <c r="AX7243">
        <v>80.637</v>
      </c>
      <c r="AY7243">
        <v>78.251999999999995</v>
      </c>
      <c r="AZ7243">
        <v>75.933999999999997</v>
      </c>
      <c r="BA7243">
        <v>73.789000000000001</v>
      </c>
      <c r="BB7243">
        <v>71.581999999999994</v>
      </c>
      <c r="BC7243">
        <v>2017</v>
      </c>
    </row>
    <row r="7244" spans="1:55" x14ac:dyDescent="0.25">
      <c r="A7244">
        <v>524</v>
      </c>
      <c r="B7244" t="s">
        <v>1693</v>
      </c>
      <c r="C7244" t="s">
        <v>361</v>
      </c>
      <c r="D7244" t="s">
        <v>1694</v>
      </c>
      <c r="E7244" t="s">
        <v>362</v>
      </c>
      <c r="F7244" t="s">
        <v>363</v>
      </c>
      <c r="G7244" t="s">
        <v>229</v>
      </c>
      <c r="H7244" t="s">
        <v>230</v>
      </c>
      <c r="I7244" t="s">
        <v>1699</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52">
        <v>1053.76</v>
      </c>
      <c r="AB7244" s="52">
        <v>1204.93</v>
      </c>
      <c r="AC7244" s="52">
        <v>1309.06</v>
      </c>
      <c r="AD7244" s="52">
        <v>1488.59</v>
      </c>
      <c r="AE7244" s="52">
        <v>1665.85</v>
      </c>
      <c r="AF7244" s="52">
        <v>1872.38</v>
      </c>
      <c r="AG7244" s="52">
        <v>2085.7399999999998</v>
      </c>
      <c r="AH7244" s="52">
        <v>2392.88</v>
      </c>
      <c r="AI7244" s="52">
        <v>2807.11</v>
      </c>
      <c r="AJ7244" s="52">
        <v>3363.2</v>
      </c>
      <c r="AK7244" s="52">
        <v>4095.66</v>
      </c>
      <c r="AL7244" s="52">
        <v>5047.8500000000004</v>
      </c>
      <c r="AM7244" s="52">
        <v>5533.8</v>
      </c>
      <c r="AN7244" s="52">
        <v>6413.67</v>
      </c>
      <c r="AO7244" s="52">
        <v>7219.11</v>
      </c>
      <c r="AP7244" s="52">
        <v>8732.4599999999991</v>
      </c>
      <c r="AQ7244" s="52">
        <v>9592.1299999999992</v>
      </c>
      <c r="AR7244" s="52">
        <v>10361.15</v>
      </c>
      <c r="AS7244" s="52">
        <v>10950.62</v>
      </c>
      <c r="AT7244" s="52">
        <v>11906.75</v>
      </c>
      <c r="AU7244" s="52">
        <v>13317.29</v>
      </c>
      <c r="AV7244" s="52">
        <v>14350.54</v>
      </c>
      <c r="AW7244" s="52">
        <v>15521.19</v>
      </c>
      <c r="AX7244" s="52">
        <v>16868.43</v>
      </c>
      <c r="AY7244" s="52">
        <v>18378.439999999999</v>
      </c>
      <c r="AZ7244" s="52">
        <v>20063.95</v>
      </c>
      <c r="BA7244" s="52">
        <v>21937.59</v>
      </c>
      <c r="BB7244" s="52">
        <v>24022.880000000001</v>
      </c>
      <c r="BC7244">
        <v>2017</v>
      </c>
    </row>
    <row r="7245" spans="1:55" x14ac:dyDescent="0.25">
      <c r="A7245">
        <v>524</v>
      </c>
      <c r="B7245" t="s">
        <v>1693</v>
      </c>
      <c r="C7245" t="s">
        <v>364</v>
      </c>
      <c r="D7245" t="s">
        <v>1694</v>
      </c>
      <c r="E7245" t="s">
        <v>365</v>
      </c>
      <c r="F7245" t="s">
        <v>366</v>
      </c>
      <c r="G7245" t="s">
        <v>242</v>
      </c>
      <c r="H7245" t="s">
        <v>230</v>
      </c>
      <c r="I7245" t="s">
        <v>1700</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-3.9830000000000001</v>
      </c>
      <c r="AQ7245">
        <v>-2.54</v>
      </c>
      <c r="AR7245">
        <v>-1.9870000000000001</v>
      </c>
      <c r="AS7245">
        <v>-1.883</v>
      </c>
      <c r="AT7245">
        <v>-1.742</v>
      </c>
      <c r="AU7245">
        <v>-2.31</v>
      </c>
      <c r="AV7245">
        <v>-2.7970000000000002</v>
      </c>
      <c r="AW7245">
        <v>-2.351</v>
      </c>
      <c r="AX7245">
        <v>-2.3439999999999999</v>
      </c>
      <c r="AY7245">
        <v>-2.3570000000000002</v>
      </c>
      <c r="AZ7245">
        <v>-2.4129999999999998</v>
      </c>
      <c r="BA7245">
        <v>-2.4319999999999999</v>
      </c>
      <c r="BB7245">
        <v>-2.5049999999999999</v>
      </c>
      <c r="BC7245">
        <v>2017</v>
      </c>
    </row>
    <row r="7246" spans="1:55" x14ac:dyDescent="0.25">
      <c r="A7246">
        <v>524</v>
      </c>
      <c r="B7246" t="s">
        <v>1693</v>
      </c>
      <c r="C7246" t="s">
        <v>368</v>
      </c>
      <c r="D7246" t="s">
        <v>1694</v>
      </c>
      <c r="E7246" t="s">
        <v>365</v>
      </c>
      <c r="F7246" t="s">
        <v>366</v>
      </c>
      <c r="G7246" t="s">
        <v>282</v>
      </c>
      <c r="I7246" t="s">
        <v>369</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-5.8209999999999997</v>
      </c>
      <c r="AQ7246">
        <v>-3.419</v>
      </c>
      <c r="AR7246">
        <v>-2.5049999999999999</v>
      </c>
      <c r="AS7246">
        <v>-2.3370000000000002</v>
      </c>
      <c r="AT7246">
        <v>-2.13</v>
      </c>
      <c r="AU7246">
        <v>-2.6440000000000001</v>
      </c>
      <c r="AV7246">
        <v>-3.1709999999999998</v>
      </c>
      <c r="AW7246">
        <v>-2.794</v>
      </c>
      <c r="AX7246">
        <v>-2.6059999999999999</v>
      </c>
      <c r="AY7246">
        <v>-2.448</v>
      </c>
      <c r="AZ7246">
        <v>-2.339</v>
      </c>
      <c r="BA7246">
        <v>-2.2029999999999998</v>
      </c>
      <c r="BB7246">
        <v>-2.1219999999999999</v>
      </c>
      <c r="BC7246">
        <v>2017</v>
      </c>
    </row>
    <row r="7247" spans="1:55" x14ac:dyDescent="0.25">
      <c r="A7247">
        <v>361</v>
      </c>
      <c r="B7247" t="s">
        <v>1701</v>
      </c>
      <c r="C7247" t="s">
        <v>225</v>
      </c>
      <c r="D7247" t="s">
        <v>1702</v>
      </c>
      <c r="E7247" t="s">
        <v>227</v>
      </c>
      <c r="F7247" t="s">
        <v>228</v>
      </c>
      <c r="G7247" t="s">
        <v>229</v>
      </c>
      <c r="H7247" t="s">
        <v>230</v>
      </c>
      <c r="I7247" t="s">
        <v>1703</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1.4470000000000001</v>
      </c>
      <c r="AE7247">
        <v>1.5269999999999999</v>
      </c>
      <c r="AF7247">
        <v>1.5640000000000001</v>
      </c>
      <c r="AG7247">
        <v>1.5109999999999999</v>
      </c>
      <c r="AH7247">
        <v>1.5720000000000001</v>
      </c>
      <c r="AI7247">
        <v>1.724</v>
      </c>
      <c r="AJ7247">
        <v>1.7749999999999999</v>
      </c>
      <c r="AK7247">
        <v>1.774</v>
      </c>
      <c r="AL7247">
        <v>1.889</v>
      </c>
      <c r="AM7247">
        <v>1.825</v>
      </c>
      <c r="AN7247">
        <v>1.798</v>
      </c>
      <c r="AO7247">
        <v>1.83</v>
      </c>
      <c r="AP7247">
        <v>1.8180000000000001</v>
      </c>
      <c r="AQ7247">
        <v>1.9179999999999999</v>
      </c>
      <c r="AR7247">
        <v>2.0339999999999998</v>
      </c>
      <c r="AS7247">
        <v>2.0779999999999998</v>
      </c>
      <c r="AT7247">
        <v>2.1259999999999999</v>
      </c>
      <c r="AU7247">
        <v>2.1509999999999998</v>
      </c>
      <c r="AV7247">
        <v>2.2149999999999999</v>
      </c>
      <c r="AW7247">
        <v>2.2919999999999998</v>
      </c>
      <c r="AX7247">
        <v>2.3730000000000002</v>
      </c>
      <c r="AY7247">
        <v>2.444</v>
      </c>
      <c r="AZ7247">
        <v>2.5099999999999998</v>
      </c>
      <c r="BA7247">
        <v>2.5779999999999998</v>
      </c>
      <c r="BB7247">
        <v>2.6469999999999998</v>
      </c>
      <c r="BC7247">
        <v>2017</v>
      </c>
    </row>
    <row r="7248" spans="1:55" x14ac:dyDescent="0.25">
      <c r="A7248">
        <v>361</v>
      </c>
      <c r="B7248" t="s">
        <v>1701</v>
      </c>
      <c r="C7248" t="s">
        <v>233</v>
      </c>
      <c r="D7248" t="s">
        <v>1702</v>
      </c>
      <c r="E7248" t="s">
        <v>227</v>
      </c>
      <c r="F7248" t="s">
        <v>234</v>
      </c>
      <c r="G7248" t="s">
        <v>235</v>
      </c>
      <c r="I7248" t="s">
        <v>236</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10.134</v>
      </c>
      <c r="AE7248">
        <v>5.5170000000000003</v>
      </c>
      <c r="AF7248">
        <v>2.4700000000000002</v>
      </c>
      <c r="AG7248">
        <v>-3.444</v>
      </c>
      <c r="AH7248">
        <v>4.0579999999999998</v>
      </c>
      <c r="AI7248">
        <v>9.6950000000000003</v>
      </c>
      <c r="AJ7248">
        <v>2.9180000000000001</v>
      </c>
      <c r="AK7248">
        <v>-5.0999999999999997E-2</v>
      </c>
      <c r="AL7248">
        <v>6.4880000000000004</v>
      </c>
      <c r="AM7248">
        <v>-3.3679999999999999</v>
      </c>
      <c r="AN7248">
        <v>-1.466</v>
      </c>
      <c r="AO7248">
        <v>1.784</v>
      </c>
      <c r="AP7248">
        <v>-0.65600000000000003</v>
      </c>
      <c r="AQ7248">
        <v>5.4660000000000002</v>
      </c>
      <c r="AR7248">
        <v>6.056</v>
      </c>
      <c r="AS7248">
        <v>2.1469999999999998</v>
      </c>
      <c r="AT7248">
        <v>2.3180000000000001</v>
      </c>
      <c r="AU7248">
        <v>1.171</v>
      </c>
      <c r="AV7248">
        <v>2.9860000000000002</v>
      </c>
      <c r="AW7248">
        <v>3.5</v>
      </c>
      <c r="AX7248">
        <v>3.5</v>
      </c>
      <c r="AY7248">
        <v>3</v>
      </c>
      <c r="AZ7248">
        <v>2.7</v>
      </c>
      <c r="BA7248">
        <v>2.7029999999999998</v>
      </c>
      <c r="BB7248">
        <v>2.7130000000000001</v>
      </c>
      <c r="BC7248">
        <v>2017</v>
      </c>
    </row>
    <row r="7249" spans="1:55" x14ac:dyDescent="0.25">
      <c r="A7249">
        <v>361</v>
      </c>
      <c r="B7249" t="s">
        <v>1701</v>
      </c>
      <c r="C7249" t="s">
        <v>237</v>
      </c>
      <c r="D7249" t="s">
        <v>1702</v>
      </c>
      <c r="E7249" t="s">
        <v>238</v>
      </c>
      <c r="F7249" t="s">
        <v>239</v>
      </c>
      <c r="G7249" t="s">
        <v>229</v>
      </c>
      <c r="H7249" t="s">
        <v>230</v>
      </c>
      <c r="I7249" t="s">
        <v>1703</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1.169</v>
      </c>
      <c r="AE7249">
        <v>1.282</v>
      </c>
      <c r="AF7249">
        <v>1.341</v>
      </c>
      <c r="AG7249">
        <v>1.3120000000000001</v>
      </c>
      <c r="AH7249">
        <v>1.429</v>
      </c>
      <c r="AI7249">
        <v>1.56</v>
      </c>
      <c r="AJ7249">
        <v>1.7749999999999999</v>
      </c>
      <c r="AK7249">
        <v>1.9550000000000001</v>
      </c>
      <c r="AL7249">
        <v>2.1419999999999999</v>
      </c>
      <c r="AM7249">
        <v>2.0710000000000002</v>
      </c>
      <c r="AN7249">
        <v>2.0699999999999998</v>
      </c>
      <c r="AO7249">
        <v>2.2109999999999999</v>
      </c>
      <c r="AP7249">
        <v>2.161</v>
      </c>
      <c r="AQ7249">
        <v>2.294</v>
      </c>
      <c r="AR7249">
        <v>2.476</v>
      </c>
      <c r="AS7249">
        <v>2.528</v>
      </c>
      <c r="AT7249">
        <v>2.589</v>
      </c>
      <c r="AU7249">
        <v>2.6779999999999999</v>
      </c>
      <c r="AV7249">
        <v>2.7509999999999999</v>
      </c>
      <c r="AW7249">
        <v>2.8570000000000002</v>
      </c>
      <c r="AX7249">
        <v>3.02</v>
      </c>
      <c r="AY7249">
        <v>3.177</v>
      </c>
      <c r="AZ7249">
        <v>3.3319999999999999</v>
      </c>
      <c r="BA7249">
        <v>3.49</v>
      </c>
      <c r="BB7249">
        <v>3.6549999999999998</v>
      </c>
      <c r="BC7249">
        <v>2017</v>
      </c>
    </row>
    <row r="7250" spans="1:55" x14ac:dyDescent="0.25">
      <c r="A7250">
        <v>361</v>
      </c>
      <c r="B7250" t="s">
        <v>1701</v>
      </c>
      <c r="C7250" t="s">
        <v>240</v>
      </c>
      <c r="D7250" t="s">
        <v>1702</v>
      </c>
      <c r="E7250" t="s">
        <v>238</v>
      </c>
      <c r="F7250" t="s">
        <v>241</v>
      </c>
      <c r="G7250" t="s">
        <v>242</v>
      </c>
      <c r="H7250" t="s">
        <v>230</v>
      </c>
      <c r="I7250" t="s">
        <v>243</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0.433</v>
      </c>
      <c r="AE7250">
        <v>0.47499999999999998</v>
      </c>
      <c r="AF7250">
        <v>0.497</v>
      </c>
      <c r="AG7250">
        <v>0.48599999999999999</v>
      </c>
      <c r="AH7250">
        <v>0.52900000000000003</v>
      </c>
      <c r="AI7250">
        <v>0.57799999999999996</v>
      </c>
      <c r="AJ7250">
        <v>0.65700000000000003</v>
      </c>
      <c r="AK7250">
        <v>0.72399999999999998</v>
      </c>
      <c r="AL7250">
        <v>0.79300000000000004</v>
      </c>
      <c r="AM7250">
        <v>0.76700000000000002</v>
      </c>
      <c r="AN7250">
        <v>0.76700000000000002</v>
      </c>
      <c r="AO7250">
        <v>0.81899999999999995</v>
      </c>
      <c r="AP7250">
        <v>0.8</v>
      </c>
      <c r="AQ7250">
        <v>0.84899999999999998</v>
      </c>
      <c r="AR7250">
        <v>0.91700000000000004</v>
      </c>
      <c r="AS7250">
        <v>0.93600000000000005</v>
      </c>
      <c r="AT7250">
        <v>0.95899999999999996</v>
      </c>
      <c r="AU7250">
        <v>0.99199999999999999</v>
      </c>
      <c r="AV7250">
        <v>1.0189999999999999</v>
      </c>
      <c r="AW7250">
        <v>1.0580000000000001</v>
      </c>
      <c r="AX7250">
        <v>1.1180000000000001</v>
      </c>
      <c r="AY7250">
        <v>1.177</v>
      </c>
      <c r="AZ7250">
        <v>1.234</v>
      </c>
      <c r="BA7250">
        <v>1.2929999999999999</v>
      </c>
      <c r="BB7250">
        <v>1.3540000000000001</v>
      </c>
      <c r="BC7250">
        <v>2017</v>
      </c>
    </row>
    <row r="7251" spans="1:55" x14ac:dyDescent="0.25">
      <c r="A7251">
        <v>361</v>
      </c>
      <c r="B7251" t="s">
        <v>1701</v>
      </c>
      <c r="C7251" t="s">
        <v>244</v>
      </c>
      <c r="D7251" t="s">
        <v>1702</v>
      </c>
      <c r="E7251" t="s">
        <v>238</v>
      </c>
      <c r="F7251" t="s">
        <v>245</v>
      </c>
      <c r="G7251" t="s">
        <v>246</v>
      </c>
      <c r="H7251" t="s">
        <v>230</v>
      </c>
      <c r="I7251" t="s">
        <v>243</v>
      </c>
      <c r="J7251">
        <v>0.14499999999999999</v>
      </c>
      <c r="K7251">
        <v>0.16300000000000001</v>
      </c>
      <c r="L7251">
        <v>0.183</v>
      </c>
      <c r="M7251">
        <v>0.187</v>
      </c>
      <c r="N7251">
        <v>0.21199999999999999</v>
      </c>
      <c r="O7251">
        <v>0.23300000000000001</v>
      </c>
      <c r="P7251">
        <v>0.25800000000000001</v>
      </c>
      <c r="Q7251">
        <v>0.28699999999999998</v>
      </c>
      <c r="R7251">
        <v>0.32800000000000001</v>
      </c>
      <c r="S7251">
        <v>0.36099999999999999</v>
      </c>
      <c r="T7251">
        <v>0.39500000000000002</v>
      </c>
      <c r="U7251">
        <v>0.41699999999999998</v>
      </c>
      <c r="V7251">
        <v>0.44</v>
      </c>
      <c r="W7251">
        <v>0.47499999999999998</v>
      </c>
      <c r="X7251">
        <v>0.51100000000000001</v>
      </c>
      <c r="Y7251">
        <v>0.54</v>
      </c>
      <c r="Z7251">
        <v>0.58199999999999996</v>
      </c>
      <c r="AA7251">
        <v>0.63600000000000001</v>
      </c>
      <c r="AB7251">
        <v>0.65</v>
      </c>
      <c r="AC7251">
        <v>0.68500000000000005</v>
      </c>
      <c r="AD7251">
        <v>0.77100000000000002</v>
      </c>
      <c r="AE7251">
        <v>0.83199999999999996</v>
      </c>
      <c r="AF7251">
        <v>0.86599999999999999</v>
      </c>
      <c r="AG7251">
        <v>0.85099999999999998</v>
      </c>
      <c r="AH7251">
        <v>0.91</v>
      </c>
      <c r="AI7251">
        <v>1.0289999999999999</v>
      </c>
      <c r="AJ7251">
        <v>1.091</v>
      </c>
      <c r="AK7251">
        <v>1.1200000000000001</v>
      </c>
      <c r="AL7251">
        <v>1.216</v>
      </c>
      <c r="AM7251">
        <v>1.1839999999999999</v>
      </c>
      <c r="AN7251">
        <v>1.18</v>
      </c>
      <c r="AO7251">
        <v>1.226</v>
      </c>
      <c r="AP7251">
        <v>1.2410000000000001</v>
      </c>
      <c r="AQ7251">
        <v>1.3320000000000001</v>
      </c>
      <c r="AR7251">
        <v>1.44</v>
      </c>
      <c r="AS7251">
        <v>1.486</v>
      </c>
      <c r="AT7251">
        <v>1.5369999999999999</v>
      </c>
      <c r="AU7251">
        <v>1.585</v>
      </c>
      <c r="AV7251">
        <v>1.669</v>
      </c>
      <c r="AW7251">
        <v>1.758</v>
      </c>
      <c r="AX7251">
        <v>1.8580000000000001</v>
      </c>
      <c r="AY7251">
        <v>1.9530000000000001</v>
      </c>
      <c r="AZ7251">
        <v>2.0470000000000002</v>
      </c>
      <c r="BA7251">
        <v>2.1459999999999999</v>
      </c>
      <c r="BB7251">
        <v>2.2509999999999999</v>
      </c>
      <c r="BC7251">
        <v>2017</v>
      </c>
    </row>
    <row r="7252" spans="1:55" x14ac:dyDescent="0.25">
      <c r="A7252">
        <v>361</v>
      </c>
      <c r="B7252" t="s">
        <v>1701</v>
      </c>
      <c r="C7252" t="s">
        <v>247</v>
      </c>
      <c r="D7252" t="s">
        <v>1702</v>
      </c>
      <c r="E7252" t="s">
        <v>248</v>
      </c>
      <c r="F7252" t="s">
        <v>249</v>
      </c>
      <c r="G7252" t="s">
        <v>250</v>
      </c>
      <c r="I7252" t="s">
        <v>251</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80.817999999999998</v>
      </c>
      <c r="AE7252">
        <v>83.998999999999995</v>
      </c>
      <c r="AF7252">
        <v>85.748000000000005</v>
      </c>
      <c r="AG7252">
        <v>86.844999999999999</v>
      </c>
      <c r="AH7252">
        <v>90.912000000000006</v>
      </c>
      <c r="AI7252">
        <v>90.468999999999994</v>
      </c>
      <c r="AJ7252">
        <v>100</v>
      </c>
      <c r="AK7252">
        <v>110.20699999999999</v>
      </c>
      <c r="AL7252">
        <v>113.41800000000001</v>
      </c>
      <c r="AM7252">
        <v>113.48</v>
      </c>
      <c r="AN7252">
        <v>115.127</v>
      </c>
      <c r="AO7252">
        <v>120.771</v>
      </c>
      <c r="AP7252">
        <v>118.846</v>
      </c>
      <c r="AQ7252">
        <v>119.599</v>
      </c>
      <c r="AR7252">
        <v>121.71299999999999</v>
      </c>
      <c r="AS7252">
        <v>121.68300000000001</v>
      </c>
      <c r="AT7252">
        <v>121.80500000000001</v>
      </c>
      <c r="AU7252">
        <v>124.54300000000001</v>
      </c>
      <c r="AV7252">
        <v>124.20099999999999</v>
      </c>
      <c r="AW7252">
        <v>124.627</v>
      </c>
      <c r="AX7252">
        <v>127.279</v>
      </c>
      <c r="AY7252">
        <v>130.001</v>
      </c>
      <c r="AZ7252">
        <v>132.78299999999999</v>
      </c>
      <c r="BA7252">
        <v>135.40299999999999</v>
      </c>
      <c r="BB7252">
        <v>138.07499999999999</v>
      </c>
      <c r="BC7252">
        <v>2017</v>
      </c>
    </row>
    <row r="7253" spans="1:55" x14ac:dyDescent="0.25">
      <c r="A7253">
        <v>361</v>
      </c>
      <c r="B7253" t="s">
        <v>1701</v>
      </c>
      <c r="C7253" t="s">
        <v>252</v>
      </c>
      <c r="D7253" t="s">
        <v>1702</v>
      </c>
      <c r="E7253" t="s">
        <v>253</v>
      </c>
      <c r="F7253" t="s">
        <v>254</v>
      </c>
      <c r="G7253" t="s">
        <v>229</v>
      </c>
      <c r="H7253" t="s">
        <v>220</v>
      </c>
      <c r="I7253" t="s">
        <v>255</v>
      </c>
      <c r="J7253" s="52">
        <v>11608.32</v>
      </c>
      <c r="K7253" s="52">
        <v>11984.91</v>
      </c>
      <c r="L7253" s="52">
        <v>12782.03</v>
      </c>
      <c r="M7253" s="52">
        <v>12584.29</v>
      </c>
      <c r="N7253" s="52">
        <v>13878.67</v>
      </c>
      <c r="O7253" s="52">
        <v>14870.88</v>
      </c>
      <c r="P7253" s="52">
        <v>16308.44</v>
      </c>
      <c r="Q7253" s="52">
        <v>17804.64</v>
      </c>
      <c r="R7253" s="52">
        <v>19793.46</v>
      </c>
      <c r="S7253" s="52">
        <v>21083.85</v>
      </c>
      <c r="T7253" s="52">
        <v>22243.66</v>
      </c>
      <c r="U7253" s="52">
        <v>22649.360000000001</v>
      </c>
      <c r="V7253" s="52">
        <v>23149.95</v>
      </c>
      <c r="W7253" s="52">
        <v>24121.42</v>
      </c>
      <c r="X7253" s="52">
        <v>25108.83</v>
      </c>
      <c r="Y7253" s="52">
        <v>25664.28</v>
      </c>
      <c r="Z7253" s="52">
        <v>26875.69</v>
      </c>
      <c r="AA7253" s="52">
        <v>28533.65</v>
      </c>
      <c r="AB7253" s="52">
        <v>28519.360000000001</v>
      </c>
      <c r="AC7253" s="52">
        <v>29308.639999999999</v>
      </c>
      <c r="AD7253" s="52">
        <v>31887.64</v>
      </c>
      <c r="AE7253" s="52">
        <v>33196.29</v>
      </c>
      <c r="AF7253" s="52">
        <v>33541.35</v>
      </c>
      <c r="AG7253" s="52">
        <v>31930.84</v>
      </c>
      <c r="AH7253" s="52">
        <v>32765.95</v>
      </c>
      <c r="AI7253" s="52">
        <v>35469.480000000003</v>
      </c>
      <c r="AJ7253" s="52">
        <v>36060.03</v>
      </c>
      <c r="AK7253" s="52">
        <v>35626.74</v>
      </c>
      <c r="AL7253" s="52">
        <v>37524.339999999997</v>
      </c>
      <c r="AM7253" s="52">
        <v>35865.57</v>
      </c>
      <c r="AN7253" s="52">
        <v>34955.760000000002</v>
      </c>
      <c r="AO7253" s="52">
        <v>35195.54</v>
      </c>
      <c r="AP7253" s="52">
        <v>34575.839999999997</v>
      </c>
      <c r="AQ7253" s="52">
        <v>36069.32</v>
      </c>
      <c r="AR7253" s="52">
        <v>37847.78</v>
      </c>
      <c r="AS7253" s="52">
        <v>38269.279999999999</v>
      </c>
      <c r="AT7253" s="52">
        <v>38760.199999999997</v>
      </c>
      <c r="AU7253" s="52">
        <v>38817.35</v>
      </c>
      <c r="AV7253" s="52">
        <v>39572.14</v>
      </c>
      <c r="AW7253" s="52">
        <v>40542.980000000003</v>
      </c>
      <c r="AX7253" s="52">
        <v>41537.629999999997</v>
      </c>
      <c r="AY7253" s="52">
        <v>42351.1</v>
      </c>
      <c r="AZ7253" s="52">
        <v>43054.73</v>
      </c>
      <c r="BA7253" s="52">
        <v>43771.18</v>
      </c>
      <c r="BB7253" s="52">
        <v>44503.839999999997</v>
      </c>
      <c r="BC7253">
        <v>2015</v>
      </c>
    </row>
    <row r="7254" spans="1:55" x14ac:dyDescent="0.25">
      <c r="A7254">
        <v>361</v>
      </c>
      <c r="B7254" t="s">
        <v>1701</v>
      </c>
      <c r="C7254" t="s">
        <v>256</v>
      </c>
      <c r="D7254" t="s">
        <v>1702</v>
      </c>
      <c r="E7254" t="s">
        <v>253</v>
      </c>
      <c r="F7254" t="s">
        <v>257</v>
      </c>
      <c r="G7254" t="s">
        <v>258</v>
      </c>
      <c r="H7254" t="s">
        <v>220</v>
      </c>
      <c r="I7254" t="s">
        <v>255</v>
      </c>
      <c r="J7254" s="52">
        <v>7775.74</v>
      </c>
      <c r="K7254" s="52">
        <v>8028</v>
      </c>
      <c r="L7254" s="52">
        <v>8561.94</v>
      </c>
      <c r="M7254" s="52">
        <v>8429.48</v>
      </c>
      <c r="N7254" s="52">
        <v>9296.52</v>
      </c>
      <c r="O7254" s="52">
        <v>9961.14</v>
      </c>
      <c r="P7254" s="52">
        <v>10924.08</v>
      </c>
      <c r="Q7254" s="52">
        <v>11926.3</v>
      </c>
      <c r="R7254" s="52">
        <v>13258.49</v>
      </c>
      <c r="S7254" s="52">
        <v>14122.85</v>
      </c>
      <c r="T7254" s="52">
        <v>14899.74</v>
      </c>
      <c r="U7254" s="52">
        <v>15171.5</v>
      </c>
      <c r="V7254" s="52">
        <v>15506.81</v>
      </c>
      <c r="W7254" s="52">
        <v>16157.54</v>
      </c>
      <c r="X7254" s="52">
        <v>16818.95</v>
      </c>
      <c r="Y7254" s="52">
        <v>17191.02</v>
      </c>
      <c r="Z7254" s="52">
        <v>18002.47</v>
      </c>
      <c r="AA7254" s="52">
        <v>19113.04</v>
      </c>
      <c r="AB7254" s="52">
        <v>19103.47</v>
      </c>
      <c r="AC7254" s="52">
        <v>19632.16</v>
      </c>
      <c r="AD7254" s="52">
        <v>21359.68</v>
      </c>
      <c r="AE7254" s="52">
        <v>22236.27</v>
      </c>
      <c r="AF7254" s="52">
        <v>22467.41</v>
      </c>
      <c r="AG7254" s="52">
        <v>21388.62</v>
      </c>
      <c r="AH7254" s="52">
        <v>21948.02</v>
      </c>
      <c r="AI7254" s="52">
        <v>23758.95</v>
      </c>
      <c r="AJ7254" s="52">
        <v>24154.53</v>
      </c>
      <c r="AK7254" s="52">
        <v>23864.29</v>
      </c>
      <c r="AL7254" s="52">
        <v>25135.38</v>
      </c>
      <c r="AM7254" s="52">
        <v>24024.27</v>
      </c>
      <c r="AN7254" s="52">
        <v>23414.84</v>
      </c>
      <c r="AO7254" s="52">
        <v>23575.45</v>
      </c>
      <c r="AP7254" s="52">
        <v>23160.35</v>
      </c>
      <c r="AQ7254" s="52">
        <v>24160.75</v>
      </c>
      <c r="AR7254" s="52">
        <v>25352.04</v>
      </c>
      <c r="AS7254" s="52">
        <v>25634.38</v>
      </c>
      <c r="AT7254" s="52">
        <v>25963.21</v>
      </c>
      <c r="AU7254" s="52">
        <v>26001.5</v>
      </c>
      <c r="AV7254" s="52">
        <v>26507.09</v>
      </c>
      <c r="AW7254" s="52">
        <v>27157.4</v>
      </c>
      <c r="AX7254" s="52">
        <v>27823.66</v>
      </c>
      <c r="AY7254" s="52">
        <v>28368.55</v>
      </c>
      <c r="AZ7254" s="52">
        <v>28839.87</v>
      </c>
      <c r="BA7254" s="52">
        <v>29319.78</v>
      </c>
      <c r="BB7254" s="52">
        <v>29810.55</v>
      </c>
      <c r="BC7254">
        <v>2015</v>
      </c>
    </row>
    <row r="7255" spans="1:55" x14ac:dyDescent="0.25">
      <c r="A7255">
        <v>361</v>
      </c>
      <c r="B7255" t="s">
        <v>1701</v>
      </c>
      <c r="C7255" t="s">
        <v>259</v>
      </c>
      <c r="D7255" t="s">
        <v>1702</v>
      </c>
      <c r="E7255" t="s">
        <v>260</v>
      </c>
      <c r="F7255" t="s">
        <v>261</v>
      </c>
      <c r="G7255" t="s">
        <v>229</v>
      </c>
      <c r="H7255" t="s">
        <v>220</v>
      </c>
      <c r="I7255" t="s">
        <v>262</v>
      </c>
      <c r="J7255" s="52">
        <v>3614.62</v>
      </c>
      <c r="K7255" s="52">
        <v>4346.26</v>
      </c>
      <c r="L7255" s="52">
        <v>4987.58</v>
      </c>
      <c r="M7255" s="52">
        <v>4940.5600000000004</v>
      </c>
      <c r="N7255" s="52">
        <v>5790.96</v>
      </c>
      <c r="O7255" s="52">
        <v>6496.55</v>
      </c>
      <c r="P7255" s="52">
        <v>7698.39</v>
      </c>
      <c r="Q7255" s="52">
        <v>8880.4699999999993</v>
      </c>
      <c r="R7255" s="52">
        <v>10602.78</v>
      </c>
      <c r="S7255" s="52">
        <v>11860.48</v>
      </c>
      <c r="T7255" s="52">
        <v>13418.67</v>
      </c>
      <c r="U7255" s="52">
        <v>13264.87</v>
      </c>
      <c r="V7255" s="52">
        <v>14544.74</v>
      </c>
      <c r="W7255" s="52">
        <v>15676.43</v>
      </c>
      <c r="X7255" s="52">
        <v>17300.3</v>
      </c>
      <c r="Y7255" s="52">
        <v>18413.38</v>
      </c>
      <c r="Z7255" s="52">
        <v>19426.97</v>
      </c>
      <c r="AA7255" s="52">
        <v>21628.18</v>
      </c>
      <c r="AB7255" s="52">
        <v>22304.41</v>
      </c>
      <c r="AC7255" s="52">
        <v>23411.24</v>
      </c>
      <c r="AD7255" s="52">
        <v>25771.03</v>
      </c>
      <c r="AE7255" s="52">
        <v>27884.63</v>
      </c>
      <c r="AF7255" s="52">
        <v>28761.08</v>
      </c>
      <c r="AG7255" s="52">
        <v>27730.45</v>
      </c>
      <c r="AH7255" s="52">
        <v>29788.34</v>
      </c>
      <c r="AI7255" s="52">
        <v>32088.9</v>
      </c>
      <c r="AJ7255" s="52">
        <v>36060.03</v>
      </c>
      <c r="AK7255" s="52">
        <v>39263.089999999997</v>
      </c>
      <c r="AL7255" s="52">
        <v>42559.3</v>
      </c>
      <c r="AM7255" s="52">
        <v>40700.379999999997</v>
      </c>
      <c r="AN7255" s="52">
        <v>40243.360000000001</v>
      </c>
      <c r="AO7255" s="52">
        <v>42505.98</v>
      </c>
      <c r="AP7255" s="52">
        <v>41091.83</v>
      </c>
      <c r="AQ7255" s="52">
        <v>43138.67</v>
      </c>
      <c r="AR7255" s="52">
        <v>46065.52</v>
      </c>
      <c r="AS7255" s="52">
        <v>46567.360000000001</v>
      </c>
      <c r="AT7255" s="52">
        <v>47211.97</v>
      </c>
      <c r="AU7255" s="52">
        <v>48344.42</v>
      </c>
      <c r="AV7255" s="52">
        <v>49148.88</v>
      </c>
      <c r="AW7255" s="52">
        <v>50527.3</v>
      </c>
      <c r="AX7255" s="52">
        <v>52868.65</v>
      </c>
      <c r="AY7255" s="52">
        <v>55056.65</v>
      </c>
      <c r="AZ7255" s="52">
        <v>57169.35</v>
      </c>
      <c r="BA7255" s="52">
        <v>59267.51</v>
      </c>
      <c r="BB7255" s="52">
        <v>61448.47</v>
      </c>
      <c r="BC7255">
        <v>2015</v>
      </c>
    </row>
    <row r="7256" spans="1:55" x14ac:dyDescent="0.25">
      <c r="A7256">
        <v>361</v>
      </c>
      <c r="B7256" t="s">
        <v>1701</v>
      </c>
      <c r="C7256" t="s">
        <v>263</v>
      </c>
      <c r="D7256" t="s">
        <v>1702</v>
      </c>
      <c r="E7256" t="s">
        <v>260</v>
      </c>
      <c r="F7256" t="s">
        <v>264</v>
      </c>
      <c r="G7256" t="s">
        <v>242</v>
      </c>
      <c r="H7256" t="s">
        <v>220</v>
      </c>
      <c r="I7256" t="s">
        <v>262</v>
      </c>
      <c r="J7256" s="52">
        <v>1338.75</v>
      </c>
      <c r="K7256" s="52">
        <v>1609.73</v>
      </c>
      <c r="L7256" s="52">
        <v>1847.25</v>
      </c>
      <c r="M7256" s="52">
        <v>1829.84</v>
      </c>
      <c r="N7256" s="52">
        <v>2144.8000000000002</v>
      </c>
      <c r="O7256" s="52">
        <v>2406.13</v>
      </c>
      <c r="P7256" s="52">
        <v>2851.26</v>
      </c>
      <c r="Q7256" s="52">
        <v>3289.06</v>
      </c>
      <c r="R7256" s="52">
        <v>3926.96</v>
      </c>
      <c r="S7256" s="52">
        <v>4392.7700000000004</v>
      </c>
      <c r="T7256" s="52">
        <v>4969.88</v>
      </c>
      <c r="U7256" s="52">
        <v>4912.92</v>
      </c>
      <c r="V7256" s="52">
        <v>5386.94</v>
      </c>
      <c r="W7256" s="52">
        <v>5806.09</v>
      </c>
      <c r="X7256" s="52">
        <v>6407.52</v>
      </c>
      <c r="Y7256" s="52">
        <v>6819.77</v>
      </c>
      <c r="Z7256" s="52">
        <v>7195.17</v>
      </c>
      <c r="AA7256" s="52">
        <v>8010.44</v>
      </c>
      <c r="AB7256" s="52">
        <v>8260.89</v>
      </c>
      <c r="AC7256" s="52">
        <v>8670.83</v>
      </c>
      <c r="AD7256" s="52">
        <v>9544.83</v>
      </c>
      <c r="AE7256" s="52">
        <v>10327.64</v>
      </c>
      <c r="AF7256" s="52">
        <v>10652.25</v>
      </c>
      <c r="AG7256" s="52">
        <v>10270.540000000001</v>
      </c>
      <c r="AH7256" s="52">
        <v>11032.72</v>
      </c>
      <c r="AI7256" s="52">
        <v>11884.78</v>
      </c>
      <c r="AJ7256" s="52">
        <v>13355.57</v>
      </c>
      <c r="AK7256" s="52">
        <v>14541.89</v>
      </c>
      <c r="AL7256" s="52">
        <v>15762.7</v>
      </c>
      <c r="AM7256" s="52">
        <v>15074.21</v>
      </c>
      <c r="AN7256" s="52">
        <v>14904.95</v>
      </c>
      <c r="AO7256" s="52">
        <v>15742.96</v>
      </c>
      <c r="AP7256" s="52">
        <v>15219.2</v>
      </c>
      <c r="AQ7256" s="52">
        <v>15977.28</v>
      </c>
      <c r="AR7256" s="52">
        <v>17061.3</v>
      </c>
      <c r="AS7256" s="52">
        <v>17247.169999999998</v>
      </c>
      <c r="AT7256" s="52">
        <v>17485.919999999998</v>
      </c>
      <c r="AU7256" s="52">
        <v>17905.34</v>
      </c>
      <c r="AV7256" s="52">
        <v>18203.29</v>
      </c>
      <c r="AW7256" s="52">
        <v>18713.82</v>
      </c>
      <c r="AX7256" s="52">
        <v>19580.98</v>
      </c>
      <c r="AY7256" s="52">
        <v>20391.349999999999</v>
      </c>
      <c r="AZ7256" s="52">
        <v>21173.83</v>
      </c>
      <c r="BA7256" s="52">
        <v>21950.93</v>
      </c>
      <c r="BB7256" s="52">
        <v>22758.69</v>
      </c>
      <c r="BC7256">
        <v>2015</v>
      </c>
    </row>
    <row r="7257" spans="1:55" x14ac:dyDescent="0.25">
      <c r="A7257">
        <v>361</v>
      </c>
      <c r="B7257" t="s">
        <v>1701</v>
      </c>
      <c r="C7257" t="s">
        <v>265</v>
      </c>
      <c r="D7257" t="s">
        <v>1702</v>
      </c>
      <c r="E7257" t="s">
        <v>260</v>
      </c>
      <c r="F7257" t="s">
        <v>266</v>
      </c>
      <c r="G7257" t="s">
        <v>246</v>
      </c>
      <c r="H7257" t="s">
        <v>220</v>
      </c>
      <c r="I7257" t="s">
        <v>262</v>
      </c>
      <c r="J7257" s="52">
        <v>3350.1</v>
      </c>
      <c r="K7257" s="52">
        <v>3786.02</v>
      </c>
      <c r="L7257" s="52">
        <v>4287.3100000000004</v>
      </c>
      <c r="M7257" s="52">
        <v>4386.29</v>
      </c>
      <c r="N7257" s="52">
        <v>5012.0200000000004</v>
      </c>
      <c r="O7257" s="52">
        <v>5540.19</v>
      </c>
      <c r="P7257" s="52">
        <v>6198.07</v>
      </c>
      <c r="Q7257" s="52">
        <v>6934.07</v>
      </c>
      <c r="R7257" s="52">
        <v>7980.46</v>
      </c>
      <c r="S7257" s="52">
        <v>8834.0300000000007</v>
      </c>
      <c r="T7257" s="52">
        <v>9668.7800000000007</v>
      </c>
      <c r="U7257" s="52">
        <v>10178.11</v>
      </c>
      <c r="V7257" s="52">
        <v>10640.15</v>
      </c>
      <c r="W7257" s="52">
        <v>11349.33</v>
      </c>
      <c r="X7257" s="52">
        <v>12066.17</v>
      </c>
      <c r="Y7257" s="52">
        <v>12591.69</v>
      </c>
      <c r="Z7257" s="52">
        <v>13427.5</v>
      </c>
      <c r="AA7257" s="52">
        <v>14501.67</v>
      </c>
      <c r="AB7257" s="52">
        <v>14657.56</v>
      </c>
      <c r="AC7257" s="52">
        <v>15280.71</v>
      </c>
      <c r="AD7257" s="52">
        <v>16996.96</v>
      </c>
      <c r="AE7257" s="52">
        <v>18082.580000000002</v>
      </c>
      <c r="AF7257" s="52">
        <v>18559.59</v>
      </c>
      <c r="AG7257" s="52">
        <v>17996.54</v>
      </c>
      <c r="AH7257" s="52">
        <v>18964.38</v>
      </c>
      <c r="AI7257" s="52">
        <v>21168.560000000001</v>
      </c>
      <c r="AJ7257" s="52">
        <v>22172.32</v>
      </c>
      <c r="AK7257" s="52">
        <v>22494.39</v>
      </c>
      <c r="AL7257" s="52">
        <v>24153.32</v>
      </c>
      <c r="AM7257" s="52">
        <v>23261.63</v>
      </c>
      <c r="AN7257" s="52">
        <v>22935.73</v>
      </c>
      <c r="AO7257" s="52">
        <v>23575.45</v>
      </c>
      <c r="AP7257" s="52">
        <v>23604.59</v>
      </c>
      <c r="AQ7257" s="52">
        <v>25056.19</v>
      </c>
      <c r="AR7257" s="52">
        <v>26789.1</v>
      </c>
      <c r="AS7257" s="52">
        <v>27377.13</v>
      </c>
      <c r="AT7257" s="52">
        <v>28031.42</v>
      </c>
      <c r="AU7257" s="52">
        <v>28606.43</v>
      </c>
      <c r="AV7257" s="52">
        <v>29820.19</v>
      </c>
      <c r="AW7257" s="52">
        <v>31095.01</v>
      </c>
      <c r="AX7257" s="52">
        <v>32523.119999999999</v>
      </c>
      <c r="AY7257" s="52">
        <v>33849.39</v>
      </c>
      <c r="AZ7257" s="52">
        <v>35123.839999999997</v>
      </c>
      <c r="BA7257" s="52">
        <v>36448.300000000003</v>
      </c>
      <c r="BB7257" s="52">
        <v>37833.949999999997</v>
      </c>
      <c r="BC7257">
        <v>2015</v>
      </c>
    </row>
    <row r="7258" spans="1:55" x14ac:dyDescent="0.25">
      <c r="A7258">
        <v>361</v>
      </c>
      <c r="B7258" t="s">
        <v>1701</v>
      </c>
      <c r="C7258" t="s">
        <v>267</v>
      </c>
      <c r="D7258" t="s">
        <v>1702</v>
      </c>
      <c r="E7258" t="s">
        <v>268</v>
      </c>
      <c r="F7258" t="s">
        <v>269</v>
      </c>
      <c r="G7258" t="s">
        <v>270</v>
      </c>
    </row>
    <row r="7259" spans="1:55" x14ac:dyDescent="0.25">
      <c r="A7259">
        <v>361</v>
      </c>
      <c r="B7259" t="s">
        <v>1701</v>
      </c>
      <c r="C7259" t="s">
        <v>271</v>
      </c>
      <c r="D7259" t="s">
        <v>1702</v>
      </c>
      <c r="E7259" t="s">
        <v>272</v>
      </c>
      <c r="F7259" t="s">
        <v>273</v>
      </c>
      <c r="G7259" t="s">
        <v>274</v>
      </c>
      <c r="I7259" t="s">
        <v>243</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2E-3</v>
      </c>
      <c r="AE7259">
        <v>2E-3</v>
      </c>
      <c r="AF7259">
        <v>2E-3</v>
      </c>
      <c r="AG7259">
        <v>1E-3</v>
      </c>
      <c r="AH7259">
        <v>1E-3</v>
      </c>
      <c r="AI7259">
        <v>2E-3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2017</v>
      </c>
    </row>
    <row r="7260" spans="1:55" x14ac:dyDescent="0.25">
      <c r="A7260">
        <v>361</v>
      </c>
      <c r="B7260" t="s">
        <v>1701</v>
      </c>
      <c r="C7260" t="s">
        <v>275</v>
      </c>
      <c r="D7260" t="s">
        <v>1702</v>
      </c>
      <c r="E7260" t="s">
        <v>276</v>
      </c>
      <c r="F7260" t="s">
        <v>277</v>
      </c>
      <c r="G7260" t="s">
        <v>278</v>
      </c>
      <c r="I7260" t="s">
        <v>243</v>
      </c>
      <c r="J7260">
        <v>1.079</v>
      </c>
      <c r="K7260">
        <v>1.1479999999999999</v>
      </c>
      <c r="L7260">
        <v>1.163</v>
      </c>
      <c r="M7260">
        <v>1.1259999999999999</v>
      </c>
      <c r="N7260">
        <v>1.155</v>
      </c>
      <c r="O7260">
        <v>1.173</v>
      </c>
      <c r="P7260">
        <v>1.242</v>
      </c>
      <c r="Q7260">
        <v>1.2809999999999999</v>
      </c>
      <c r="R7260">
        <v>1.329</v>
      </c>
      <c r="S7260">
        <v>1.343</v>
      </c>
      <c r="T7260">
        <v>1.3879999999999999</v>
      </c>
      <c r="U7260">
        <v>1.3029999999999999</v>
      </c>
      <c r="V7260">
        <v>1.367</v>
      </c>
      <c r="W7260">
        <v>1.381</v>
      </c>
      <c r="X7260">
        <v>1.4339999999999999</v>
      </c>
      <c r="Y7260">
        <v>1.462</v>
      </c>
      <c r="Z7260">
        <v>1.4470000000000001</v>
      </c>
      <c r="AA7260">
        <v>1.4910000000000001</v>
      </c>
      <c r="AB7260">
        <v>1.522</v>
      </c>
      <c r="AC7260">
        <v>1.532</v>
      </c>
      <c r="AD7260">
        <v>1.516</v>
      </c>
      <c r="AE7260">
        <v>1.542</v>
      </c>
      <c r="AF7260">
        <v>1.55</v>
      </c>
      <c r="AG7260">
        <v>1.5409999999999999</v>
      </c>
      <c r="AH7260">
        <v>1.571</v>
      </c>
      <c r="AI7260">
        <v>1.516</v>
      </c>
      <c r="AJ7260">
        <v>1.6259999999999999</v>
      </c>
      <c r="AK7260">
        <v>1.7450000000000001</v>
      </c>
      <c r="AL7260">
        <v>1.762</v>
      </c>
      <c r="AM7260">
        <v>1.75</v>
      </c>
      <c r="AN7260">
        <v>1.7549999999999999</v>
      </c>
      <c r="AO7260">
        <v>1.8029999999999999</v>
      </c>
      <c r="AP7260">
        <v>1.7410000000000001</v>
      </c>
      <c r="AQ7260">
        <v>1.722</v>
      </c>
      <c r="AR7260">
        <v>1.72</v>
      </c>
      <c r="AS7260">
        <v>1.7010000000000001</v>
      </c>
      <c r="AT7260">
        <v>1.6839999999999999</v>
      </c>
      <c r="AU7260">
        <v>1.69</v>
      </c>
      <c r="AV7260">
        <v>1.6479999999999999</v>
      </c>
      <c r="AW7260">
        <v>1.625</v>
      </c>
      <c r="AX7260">
        <v>1.6259999999999999</v>
      </c>
      <c r="AY7260">
        <v>1.627</v>
      </c>
      <c r="AZ7260">
        <v>1.6279999999999999</v>
      </c>
      <c r="BA7260">
        <v>1.6259999999999999</v>
      </c>
      <c r="BB7260">
        <v>1.6240000000000001</v>
      </c>
      <c r="BC7260">
        <v>2017</v>
      </c>
    </row>
    <row r="7261" spans="1:55" x14ac:dyDescent="0.25">
      <c r="A7261">
        <v>361</v>
      </c>
      <c r="B7261" t="s">
        <v>1701</v>
      </c>
      <c r="C7261" t="s">
        <v>279</v>
      </c>
      <c r="D7261" t="s">
        <v>1702</v>
      </c>
      <c r="E7261" t="s">
        <v>280</v>
      </c>
      <c r="F7261" t="s">
        <v>281</v>
      </c>
      <c r="G7261" t="s">
        <v>282</v>
      </c>
      <c r="I7261" t="s">
        <v>1703</v>
      </c>
      <c r="J7261" t="s">
        <v>232</v>
      </c>
      <c r="K7261" t="s">
        <v>232</v>
      </c>
      <c r="L7261" t="s">
        <v>232</v>
      </c>
      <c r="M7261" t="s">
        <v>232</v>
      </c>
      <c r="N7261" t="s">
        <v>232</v>
      </c>
      <c r="O7261" t="s">
        <v>232</v>
      </c>
      <c r="P7261" t="s">
        <v>232</v>
      </c>
      <c r="Q7261" t="s">
        <v>232</v>
      </c>
      <c r="R7261" t="s">
        <v>232</v>
      </c>
      <c r="S7261" t="s">
        <v>232</v>
      </c>
      <c r="T7261" t="s">
        <v>232</v>
      </c>
      <c r="U7261" t="s">
        <v>232</v>
      </c>
      <c r="V7261" t="s">
        <v>232</v>
      </c>
      <c r="W7261" t="s">
        <v>232</v>
      </c>
      <c r="X7261" t="s">
        <v>232</v>
      </c>
      <c r="Y7261" t="s">
        <v>232</v>
      </c>
      <c r="Z7261" t="s">
        <v>232</v>
      </c>
      <c r="AA7261" t="s">
        <v>232</v>
      </c>
      <c r="AB7261" t="s">
        <v>232</v>
      </c>
      <c r="AC7261" t="s">
        <v>232</v>
      </c>
      <c r="AD7261" t="s">
        <v>232</v>
      </c>
      <c r="AE7261" t="s">
        <v>232</v>
      </c>
      <c r="AF7261" t="s">
        <v>232</v>
      </c>
      <c r="AG7261" t="s">
        <v>232</v>
      </c>
      <c r="AH7261" t="s">
        <v>232</v>
      </c>
      <c r="AI7261" t="s">
        <v>232</v>
      </c>
      <c r="AJ7261" t="s">
        <v>232</v>
      </c>
      <c r="AK7261" t="s">
        <v>232</v>
      </c>
      <c r="AL7261" t="s">
        <v>232</v>
      </c>
      <c r="AM7261" t="s">
        <v>232</v>
      </c>
      <c r="AN7261" t="s">
        <v>232</v>
      </c>
      <c r="AO7261" t="s">
        <v>232</v>
      </c>
      <c r="AP7261" t="s">
        <v>232</v>
      </c>
      <c r="AQ7261" t="s">
        <v>232</v>
      </c>
      <c r="AR7261">
        <v>23.811</v>
      </c>
      <c r="AS7261">
        <v>24.533999999999999</v>
      </c>
      <c r="AT7261">
        <v>30</v>
      </c>
      <c r="AU7261">
        <v>30</v>
      </c>
      <c r="AV7261">
        <v>30</v>
      </c>
      <c r="AW7261">
        <v>30</v>
      </c>
      <c r="AX7261">
        <v>30</v>
      </c>
      <c r="AY7261">
        <v>30</v>
      </c>
      <c r="AZ7261">
        <v>30</v>
      </c>
      <c r="BA7261">
        <v>30</v>
      </c>
      <c r="BB7261">
        <v>30</v>
      </c>
      <c r="BC7261">
        <v>2017</v>
      </c>
    </row>
    <row r="7262" spans="1:55" x14ac:dyDescent="0.25">
      <c r="A7262">
        <v>361</v>
      </c>
      <c r="B7262" t="s">
        <v>1701</v>
      </c>
      <c r="C7262" t="s">
        <v>283</v>
      </c>
      <c r="D7262" t="s">
        <v>1702</v>
      </c>
      <c r="E7262" t="s">
        <v>284</v>
      </c>
      <c r="F7262" t="s">
        <v>285</v>
      </c>
      <c r="G7262" t="s">
        <v>282</v>
      </c>
      <c r="I7262" t="s">
        <v>1703</v>
      </c>
      <c r="J7262" t="s">
        <v>232</v>
      </c>
      <c r="K7262" t="s">
        <v>232</v>
      </c>
      <c r="L7262" t="s">
        <v>232</v>
      </c>
      <c r="M7262" t="s">
        <v>232</v>
      </c>
      <c r="N7262" t="s">
        <v>232</v>
      </c>
      <c r="O7262" t="s">
        <v>232</v>
      </c>
      <c r="P7262" t="s">
        <v>232</v>
      </c>
      <c r="Q7262" t="s">
        <v>232</v>
      </c>
      <c r="R7262" t="s">
        <v>232</v>
      </c>
      <c r="S7262" t="s">
        <v>232</v>
      </c>
      <c r="T7262" t="s">
        <v>232</v>
      </c>
      <c r="U7262" t="s">
        <v>232</v>
      </c>
      <c r="V7262" t="s">
        <v>232</v>
      </c>
      <c r="W7262" t="s">
        <v>232</v>
      </c>
      <c r="X7262" t="s">
        <v>232</v>
      </c>
      <c r="Y7262" t="s">
        <v>232</v>
      </c>
      <c r="Z7262" t="s">
        <v>232</v>
      </c>
      <c r="AA7262" t="s">
        <v>232</v>
      </c>
      <c r="AB7262" t="s">
        <v>232</v>
      </c>
      <c r="AC7262" t="s">
        <v>232</v>
      </c>
      <c r="AD7262" t="s">
        <v>232</v>
      </c>
      <c r="AE7262" t="s">
        <v>232</v>
      </c>
      <c r="AF7262" t="s">
        <v>232</v>
      </c>
      <c r="AG7262" t="s">
        <v>232</v>
      </c>
      <c r="AH7262" t="s">
        <v>232</v>
      </c>
      <c r="AI7262" t="s">
        <v>232</v>
      </c>
      <c r="AJ7262" t="s">
        <v>232</v>
      </c>
      <c r="AK7262" t="s">
        <v>232</v>
      </c>
      <c r="AL7262" t="s">
        <v>232</v>
      </c>
      <c r="AM7262" t="s">
        <v>232</v>
      </c>
      <c r="AN7262" t="s">
        <v>232</v>
      </c>
      <c r="AO7262" t="s">
        <v>232</v>
      </c>
      <c r="AP7262" t="s">
        <v>232</v>
      </c>
      <c r="AQ7262" t="s">
        <v>232</v>
      </c>
      <c r="AR7262">
        <v>23.109000000000002</v>
      </c>
      <c r="AS7262">
        <v>14.238</v>
      </c>
      <c r="AT7262">
        <v>17.440999999999999</v>
      </c>
      <c r="AU7262">
        <v>21.29</v>
      </c>
      <c r="AV7262">
        <v>29.192</v>
      </c>
      <c r="AW7262">
        <v>24.6</v>
      </c>
      <c r="AX7262">
        <v>20.498999999999999</v>
      </c>
      <c r="AY7262">
        <v>18.789000000000001</v>
      </c>
      <c r="AZ7262">
        <v>18.850000000000001</v>
      </c>
      <c r="BA7262">
        <v>18.917999999999999</v>
      </c>
      <c r="BB7262">
        <v>20.518000000000001</v>
      </c>
      <c r="BC7262">
        <v>2017</v>
      </c>
    </row>
    <row r="7263" spans="1:55" x14ac:dyDescent="0.25">
      <c r="A7263">
        <v>361</v>
      </c>
      <c r="B7263" t="s">
        <v>1701</v>
      </c>
      <c r="C7263" t="s">
        <v>286</v>
      </c>
      <c r="D7263" t="s">
        <v>1702</v>
      </c>
      <c r="E7263" t="s">
        <v>287</v>
      </c>
      <c r="F7263" t="s">
        <v>288</v>
      </c>
      <c r="G7263" t="s">
        <v>250</v>
      </c>
      <c r="I7263" t="s">
        <v>1704</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106.97799999999999</v>
      </c>
      <c r="AU7263">
        <v>106.97799999999999</v>
      </c>
      <c r="AV7263">
        <v>106.286</v>
      </c>
      <c r="AW7263">
        <v>106.244</v>
      </c>
      <c r="AX7263">
        <v>108.334</v>
      </c>
      <c r="AY7263">
        <v>110.465</v>
      </c>
      <c r="AZ7263">
        <v>112.639</v>
      </c>
      <c r="BA7263">
        <v>114.855</v>
      </c>
      <c r="BB7263">
        <v>117.114</v>
      </c>
      <c r="BC7263">
        <v>2017</v>
      </c>
    </row>
    <row r="7264" spans="1:55" x14ac:dyDescent="0.25">
      <c r="A7264">
        <v>361</v>
      </c>
      <c r="B7264" t="s">
        <v>1701</v>
      </c>
      <c r="C7264" t="s">
        <v>290</v>
      </c>
      <c r="D7264" t="s">
        <v>1702</v>
      </c>
      <c r="E7264" t="s">
        <v>287</v>
      </c>
      <c r="F7264" t="s">
        <v>291</v>
      </c>
      <c r="G7264" t="s">
        <v>235</v>
      </c>
      <c r="I7264" t="s">
        <v>292</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-0.34200000000000003</v>
      </c>
      <c r="AU7264">
        <v>0</v>
      </c>
      <c r="AV7264">
        <v>-0.64600000000000002</v>
      </c>
      <c r="AW7264">
        <v>-0.04</v>
      </c>
      <c r="AX7264">
        <v>1.9670000000000001</v>
      </c>
      <c r="AY7264">
        <v>1.9670000000000001</v>
      </c>
      <c r="AZ7264">
        <v>1.9670000000000001</v>
      </c>
      <c r="BA7264">
        <v>1.9670000000000001</v>
      </c>
      <c r="BB7264">
        <v>1.9670000000000001</v>
      </c>
      <c r="BC7264">
        <v>2017</v>
      </c>
    </row>
    <row r="7265" spans="1:55" x14ac:dyDescent="0.25">
      <c r="A7265">
        <v>361</v>
      </c>
      <c r="B7265" t="s">
        <v>1701</v>
      </c>
      <c r="C7265" t="s">
        <v>293</v>
      </c>
      <c r="D7265" t="s">
        <v>1702</v>
      </c>
      <c r="E7265" t="s">
        <v>294</v>
      </c>
      <c r="F7265" t="s">
        <v>295</v>
      </c>
      <c r="G7265" t="s">
        <v>250</v>
      </c>
      <c r="I7265" t="s">
        <v>1704</v>
      </c>
      <c r="J7265" t="s">
        <v>232</v>
      </c>
      <c r="K7265" t="s">
        <v>232</v>
      </c>
      <c r="L7265" t="s">
        <v>232</v>
      </c>
      <c r="M7265" t="s">
        <v>232</v>
      </c>
      <c r="N7265" t="s">
        <v>232</v>
      </c>
      <c r="O7265" t="s">
        <v>232</v>
      </c>
      <c r="P7265" t="s">
        <v>232</v>
      </c>
      <c r="Q7265" t="s">
        <v>232</v>
      </c>
      <c r="R7265" t="s">
        <v>232</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105.34399999999999</v>
      </c>
      <c r="AW7265">
        <v>107.417</v>
      </c>
      <c r="AX7265">
        <v>109.53</v>
      </c>
      <c r="AY7265">
        <v>111.685</v>
      </c>
      <c r="AZ7265">
        <v>113.88200000000001</v>
      </c>
      <c r="BA7265">
        <v>116.123</v>
      </c>
      <c r="BB7265">
        <v>118.408</v>
      </c>
      <c r="BC7265">
        <v>2017</v>
      </c>
    </row>
    <row r="7266" spans="1:55" x14ac:dyDescent="0.25">
      <c r="A7266">
        <v>361</v>
      </c>
      <c r="B7266" t="s">
        <v>1701</v>
      </c>
      <c r="C7266" t="s">
        <v>296</v>
      </c>
      <c r="D7266" t="s">
        <v>1702</v>
      </c>
      <c r="E7266" t="s">
        <v>294</v>
      </c>
      <c r="F7266" t="s">
        <v>297</v>
      </c>
      <c r="G7266" t="s">
        <v>235</v>
      </c>
      <c r="I7266" t="s">
        <v>298</v>
      </c>
      <c r="J7266" t="s">
        <v>232</v>
      </c>
      <c r="K7266" t="s">
        <v>232</v>
      </c>
      <c r="L7266" t="s">
        <v>232</v>
      </c>
      <c r="M7266" t="s">
        <v>232</v>
      </c>
      <c r="N7266" t="s">
        <v>232</v>
      </c>
      <c r="O7266" t="s">
        <v>232</v>
      </c>
      <c r="P7266" t="s">
        <v>232</v>
      </c>
      <c r="Q7266" t="s">
        <v>232</v>
      </c>
      <c r="R7266" t="s">
        <v>232</v>
      </c>
      <c r="S7266" t="s">
        <v>232</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-2.048</v>
      </c>
      <c r="AW7266">
        <v>1.9670000000000001</v>
      </c>
      <c r="AX7266">
        <v>1.9670000000000001</v>
      </c>
      <c r="AY7266">
        <v>1.9670000000000001</v>
      </c>
      <c r="AZ7266">
        <v>1.9670000000000001</v>
      </c>
      <c r="BA7266">
        <v>1.9670000000000001</v>
      </c>
      <c r="BB7266">
        <v>1.9670000000000001</v>
      </c>
      <c r="BC7266">
        <v>2017</v>
      </c>
    </row>
    <row r="7267" spans="1:55" x14ac:dyDescent="0.25">
      <c r="A7267">
        <v>361</v>
      </c>
      <c r="B7267" t="s">
        <v>1701</v>
      </c>
      <c r="C7267" t="s">
        <v>299</v>
      </c>
      <c r="D7267" t="s">
        <v>1702</v>
      </c>
      <c r="E7267" t="s">
        <v>300</v>
      </c>
      <c r="G7267" t="s">
        <v>274</v>
      </c>
    </row>
    <row r="7268" spans="1:55" x14ac:dyDescent="0.25">
      <c r="A7268">
        <v>361</v>
      </c>
      <c r="B7268" t="s">
        <v>1701</v>
      </c>
      <c r="C7268" t="s">
        <v>301</v>
      </c>
      <c r="D7268" t="s">
        <v>1702</v>
      </c>
      <c r="E7268" t="s">
        <v>302</v>
      </c>
      <c r="F7268" t="s">
        <v>303</v>
      </c>
      <c r="G7268" t="s">
        <v>235</v>
      </c>
      <c r="I7268" t="s">
        <v>1705</v>
      </c>
      <c r="J7268" t="s">
        <v>232</v>
      </c>
      <c r="K7268" t="s">
        <v>232</v>
      </c>
      <c r="L7268" t="s">
        <v>232</v>
      </c>
      <c r="M7268" t="s">
        <v>232</v>
      </c>
      <c r="N7268" t="s">
        <v>232</v>
      </c>
      <c r="O7268" t="s">
        <v>232</v>
      </c>
      <c r="P7268" t="s">
        <v>232</v>
      </c>
      <c r="Q7268" t="s">
        <v>232</v>
      </c>
      <c r="R7268" t="s">
        <v>232</v>
      </c>
      <c r="S7268" t="s">
        <v>232</v>
      </c>
      <c r="T7268" t="s">
        <v>232</v>
      </c>
      <c r="U7268" t="s">
        <v>232</v>
      </c>
      <c r="V7268" t="s">
        <v>232</v>
      </c>
      <c r="W7268" t="s">
        <v>232</v>
      </c>
      <c r="X7268" t="s">
        <v>232</v>
      </c>
      <c r="Y7268" t="s">
        <v>232</v>
      </c>
      <c r="Z7268" t="s">
        <v>232</v>
      </c>
      <c r="AA7268" t="s">
        <v>232</v>
      </c>
      <c r="AB7268" t="s">
        <v>232</v>
      </c>
      <c r="AC7268" t="s">
        <v>232</v>
      </c>
      <c r="AD7268" t="s">
        <v>232</v>
      </c>
      <c r="AE7268" t="s">
        <v>232</v>
      </c>
      <c r="AF7268" t="s">
        <v>232</v>
      </c>
      <c r="AG7268" t="s">
        <v>232</v>
      </c>
      <c r="AH7268" t="s">
        <v>232</v>
      </c>
      <c r="AI7268" t="s">
        <v>232</v>
      </c>
      <c r="AJ7268" t="s">
        <v>232</v>
      </c>
      <c r="AK7268" t="s">
        <v>232</v>
      </c>
      <c r="AL7268" t="s">
        <v>232</v>
      </c>
      <c r="AM7268" t="s">
        <v>232</v>
      </c>
      <c r="AN7268" t="s">
        <v>232</v>
      </c>
      <c r="AO7268" t="s">
        <v>232</v>
      </c>
      <c r="AP7268" t="s">
        <v>232</v>
      </c>
      <c r="AQ7268" t="s">
        <v>232</v>
      </c>
      <c r="AR7268" t="s">
        <v>232</v>
      </c>
      <c r="AS7268">
        <v>15.018000000000001</v>
      </c>
      <c r="AT7268">
        <v>11.805999999999999</v>
      </c>
      <c r="AU7268">
        <v>-6.992</v>
      </c>
      <c r="AV7268">
        <v>1.667</v>
      </c>
      <c r="AW7268">
        <v>6.8579999999999997</v>
      </c>
      <c r="AX7268">
        <v>4.9710000000000001</v>
      </c>
      <c r="AY7268">
        <v>3.0139999999999998</v>
      </c>
      <c r="AZ7268">
        <v>4.4710000000000001</v>
      </c>
      <c r="BA7268">
        <v>4.0780000000000003</v>
      </c>
      <c r="BB7268">
        <v>2.7490000000000001</v>
      </c>
      <c r="BC7268">
        <v>2017</v>
      </c>
    </row>
    <row r="7269" spans="1:55" x14ac:dyDescent="0.25">
      <c r="A7269">
        <v>361</v>
      </c>
      <c r="B7269" t="s">
        <v>1701</v>
      </c>
      <c r="C7269" t="s">
        <v>305</v>
      </c>
      <c r="D7269" t="s">
        <v>1702</v>
      </c>
      <c r="E7269" t="s">
        <v>306</v>
      </c>
      <c r="F7269" t="s">
        <v>307</v>
      </c>
      <c r="G7269" t="s">
        <v>235</v>
      </c>
      <c r="I7269" t="s">
        <v>1705</v>
      </c>
      <c r="J7269" t="s">
        <v>232</v>
      </c>
      <c r="K7269" t="s">
        <v>232</v>
      </c>
      <c r="L7269" t="s">
        <v>232</v>
      </c>
      <c r="M7269" t="s">
        <v>232</v>
      </c>
      <c r="N7269" t="s">
        <v>232</v>
      </c>
      <c r="O7269" t="s">
        <v>232</v>
      </c>
      <c r="P7269" t="s">
        <v>232</v>
      </c>
      <c r="Q7269" t="s">
        <v>232</v>
      </c>
      <c r="R7269" t="s">
        <v>232</v>
      </c>
      <c r="S7269" t="s">
        <v>232</v>
      </c>
      <c r="T7269" t="s">
        <v>232</v>
      </c>
      <c r="U7269" t="s">
        <v>232</v>
      </c>
      <c r="V7269" t="s">
        <v>232</v>
      </c>
      <c r="W7269" t="s">
        <v>232</v>
      </c>
      <c r="X7269" t="s">
        <v>232</v>
      </c>
      <c r="Y7269" t="s">
        <v>232</v>
      </c>
      <c r="Z7269" t="s">
        <v>232</v>
      </c>
      <c r="AA7269" t="s">
        <v>232</v>
      </c>
      <c r="AB7269" t="s">
        <v>232</v>
      </c>
      <c r="AC7269" t="s">
        <v>232</v>
      </c>
      <c r="AD7269" t="s">
        <v>232</v>
      </c>
      <c r="AE7269" t="s">
        <v>232</v>
      </c>
      <c r="AF7269" t="s">
        <v>232</v>
      </c>
      <c r="AG7269" t="s">
        <v>232</v>
      </c>
      <c r="AH7269" t="s">
        <v>232</v>
      </c>
      <c r="AI7269" t="s">
        <v>232</v>
      </c>
      <c r="AJ7269" t="s">
        <v>232</v>
      </c>
      <c r="AK7269" t="s">
        <v>232</v>
      </c>
      <c r="AL7269" t="s">
        <v>232</v>
      </c>
      <c r="AM7269" t="s">
        <v>232</v>
      </c>
      <c r="AN7269" t="s">
        <v>232</v>
      </c>
      <c r="AO7269" t="s">
        <v>232</v>
      </c>
      <c r="AP7269" t="s">
        <v>232</v>
      </c>
      <c r="AQ7269" t="s">
        <v>232</v>
      </c>
      <c r="AR7269" t="s">
        <v>232</v>
      </c>
      <c r="AS7269">
        <v>18.148</v>
      </c>
      <c r="AT7269">
        <v>14.249000000000001</v>
      </c>
      <c r="AU7269">
        <v>-10.337999999999999</v>
      </c>
      <c r="AV7269">
        <v>5.3360000000000003</v>
      </c>
      <c r="AW7269">
        <v>7.7080000000000002</v>
      </c>
      <c r="AX7269">
        <v>4.9450000000000003</v>
      </c>
      <c r="AY7269">
        <v>2.044</v>
      </c>
      <c r="AZ7269">
        <v>4.6429999999999998</v>
      </c>
      <c r="BA7269">
        <v>4.0990000000000002</v>
      </c>
      <c r="BB7269">
        <v>1.889</v>
      </c>
      <c r="BC7269">
        <v>2017</v>
      </c>
    </row>
    <row r="7270" spans="1:55" x14ac:dyDescent="0.25">
      <c r="A7270">
        <v>361</v>
      </c>
      <c r="B7270" t="s">
        <v>1701</v>
      </c>
      <c r="C7270" t="s">
        <v>308</v>
      </c>
      <c r="D7270" t="s">
        <v>1702</v>
      </c>
      <c r="E7270" t="s">
        <v>309</v>
      </c>
      <c r="F7270" t="s">
        <v>310</v>
      </c>
      <c r="G7270" t="s">
        <v>235</v>
      </c>
      <c r="I7270" t="s">
        <v>1705</v>
      </c>
      <c r="J7270" t="s">
        <v>232</v>
      </c>
      <c r="K7270" t="s">
        <v>232</v>
      </c>
      <c r="L7270" t="s">
        <v>232</v>
      </c>
      <c r="M7270" t="s">
        <v>232</v>
      </c>
      <c r="N7270" t="s">
        <v>232</v>
      </c>
      <c r="O7270" t="s">
        <v>232</v>
      </c>
      <c r="P7270" t="s">
        <v>232</v>
      </c>
      <c r="Q7270" t="s">
        <v>232</v>
      </c>
      <c r="R7270" t="s">
        <v>232</v>
      </c>
      <c r="S7270" t="s">
        <v>232</v>
      </c>
      <c r="T7270" t="s">
        <v>232</v>
      </c>
      <c r="U7270" t="s">
        <v>232</v>
      </c>
      <c r="V7270" t="s">
        <v>232</v>
      </c>
      <c r="W7270" t="s">
        <v>232</v>
      </c>
      <c r="X7270" t="s">
        <v>232</v>
      </c>
      <c r="Y7270" t="s">
        <v>232</v>
      </c>
      <c r="Z7270" t="s">
        <v>232</v>
      </c>
      <c r="AA7270" t="s">
        <v>232</v>
      </c>
      <c r="AB7270" t="s">
        <v>232</v>
      </c>
      <c r="AC7270" t="s">
        <v>232</v>
      </c>
      <c r="AD7270" t="s">
        <v>232</v>
      </c>
      <c r="AE7270" t="s">
        <v>232</v>
      </c>
      <c r="AF7270" t="s">
        <v>232</v>
      </c>
      <c r="AG7270" t="s">
        <v>232</v>
      </c>
      <c r="AH7270" t="s">
        <v>232</v>
      </c>
      <c r="AI7270" t="s">
        <v>232</v>
      </c>
      <c r="AJ7270" t="s">
        <v>232</v>
      </c>
      <c r="AK7270" t="s">
        <v>232</v>
      </c>
      <c r="AL7270" t="s">
        <v>232</v>
      </c>
      <c r="AM7270" t="s">
        <v>232</v>
      </c>
      <c r="AN7270" t="s">
        <v>232</v>
      </c>
      <c r="AO7270" t="s">
        <v>232</v>
      </c>
      <c r="AP7270" t="s">
        <v>232</v>
      </c>
      <c r="AQ7270" t="s">
        <v>232</v>
      </c>
      <c r="AR7270" t="s">
        <v>232</v>
      </c>
      <c r="AS7270">
        <v>-2.831</v>
      </c>
      <c r="AT7270">
        <v>5.3999999999999999E-2</v>
      </c>
      <c r="AU7270">
        <v>-0.14399999999999999</v>
      </c>
      <c r="AV7270">
        <v>16.315999999999999</v>
      </c>
      <c r="AW7270">
        <v>-2.4359999999999999</v>
      </c>
      <c r="AX7270">
        <v>-2.1160000000000001</v>
      </c>
      <c r="AY7270">
        <v>-1.661</v>
      </c>
      <c r="AZ7270">
        <v>2.8370000000000002</v>
      </c>
      <c r="BA7270">
        <v>2.722</v>
      </c>
      <c r="BB7270">
        <v>4.5460000000000003</v>
      </c>
      <c r="BC7270">
        <v>2017</v>
      </c>
    </row>
    <row r="7271" spans="1:55" x14ac:dyDescent="0.25">
      <c r="A7271">
        <v>361</v>
      </c>
      <c r="B7271" t="s">
        <v>1701</v>
      </c>
      <c r="C7271" t="s">
        <v>311</v>
      </c>
      <c r="D7271" t="s">
        <v>1702</v>
      </c>
      <c r="E7271" t="s">
        <v>312</v>
      </c>
      <c r="F7271" t="s">
        <v>313</v>
      </c>
      <c r="G7271" t="s">
        <v>235</v>
      </c>
      <c r="I7271" t="s">
        <v>1705</v>
      </c>
      <c r="J7271" t="s">
        <v>232</v>
      </c>
      <c r="K7271" t="s">
        <v>232</v>
      </c>
      <c r="L7271" t="s">
        <v>232</v>
      </c>
      <c r="M7271" t="s">
        <v>232</v>
      </c>
      <c r="N7271" t="s">
        <v>232</v>
      </c>
      <c r="O7271" t="s">
        <v>232</v>
      </c>
      <c r="P7271" t="s">
        <v>232</v>
      </c>
      <c r="Q7271" t="s">
        <v>232</v>
      </c>
      <c r="R7271" t="s">
        <v>232</v>
      </c>
      <c r="S7271" t="s">
        <v>232</v>
      </c>
      <c r="T7271" t="s">
        <v>232</v>
      </c>
      <c r="U7271" t="s">
        <v>232</v>
      </c>
      <c r="V7271" t="s">
        <v>232</v>
      </c>
      <c r="W7271" t="s">
        <v>232</v>
      </c>
      <c r="X7271" t="s">
        <v>232</v>
      </c>
      <c r="Y7271" t="s">
        <v>232</v>
      </c>
      <c r="Z7271" t="s">
        <v>232</v>
      </c>
      <c r="AA7271" t="s">
        <v>232</v>
      </c>
      <c r="AB7271" t="s">
        <v>232</v>
      </c>
      <c r="AC7271" t="s">
        <v>232</v>
      </c>
      <c r="AD7271" t="s">
        <v>232</v>
      </c>
      <c r="AE7271" t="s">
        <v>232</v>
      </c>
      <c r="AF7271" t="s">
        <v>232</v>
      </c>
      <c r="AG7271" t="s">
        <v>232</v>
      </c>
      <c r="AH7271" t="s">
        <v>232</v>
      </c>
      <c r="AI7271" t="s">
        <v>232</v>
      </c>
      <c r="AJ7271" t="s">
        <v>232</v>
      </c>
      <c r="AK7271" t="s">
        <v>232</v>
      </c>
      <c r="AL7271" t="s">
        <v>232</v>
      </c>
      <c r="AM7271" t="s">
        <v>232</v>
      </c>
      <c r="AN7271" t="s">
        <v>232</v>
      </c>
      <c r="AO7271" t="s">
        <v>232</v>
      </c>
      <c r="AP7271" t="s">
        <v>232</v>
      </c>
      <c r="AQ7271" t="s">
        <v>232</v>
      </c>
      <c r="AR7271" t="s">
        <v>232</v>
      </c>
      <c r="AS7271">
        <v>-37.978000000000002</v>
      </c>
      <c r="AT7271">
        <v>-25.24</v>
      </c>
      <c r="AU7271">
        <v>3.464</v>
      </c>
      <c r="AV7271">
        <v>0.182</v>
      </c>
      <c r="AW7271">
        <v>7.1609999999999996</v>
      </c>
      <c r="AX7271">
        <v>4.91</v>
      </c>
      <c r="AY7271">
        <v>4.4059999999999997</v>
      </c>
      <c r="AZ7271">
        <v>4.4059999999999997</v>
      </c>
      <c r="BA7271">
        <v>3.4209999999999998</v>
      </c>
      <c r="BB7271">
        <v>3.4209999999999998</v>
      </c>
      <c r="BC7271">
        <v>2017</v>
      </c>
    </row>
    <row r="7272" spans="1:55" x14ac:dyDescent="0.25">
      <c r="A7272">
        <v>361</v>
      </c>
      <c r="B7272" t="s">
        <v>1701</v>
      </c>
      <c r="C7272" t="s">
        <v>314</v>
      </c>
      <c r="D7272" t="s">
        <v>1702</v>
      </c>
      <c r="E7272" t="s">
        <v>315</v>
      </c>
      <c r="F7272" t="s">
        <v>316</v>
      </c>
      <c r="G7272" t="s">
        <v>317</v>
      </c>
    </row>
    <row r="7273" spans="1:55" x14ac:dyDescent="0.25">
      <c r="A7273">
        <v>361</v>
      </c>
      <c r="B7273" t="s">
        <v>1701</v>
      </c>
      <c r="C7273" t="s">
        <v>318</v>
      </c>
      <c r="D7273" t="s">
        <v>1702</v>
      </c>
      <c r="E7273" t="s">
        <v>319</v>
      </c>
      <c r="F7273" t="s">
        <v>320</v>
      </c>
      <c r="G7273" t="s">
        <v>321</v>
      </c>
      <c r="H7273" t="s">
        <v>322</v>
      </c>
    </row>
    <row r="7274" spans="1:55" x14ac:dyDescent="0.25">
      <c r="A7274">
        <v>361</v>
      </c>
      <c r="B7274" t="s">
        <v>1701</v>
      </c>
      <c r="C7274" t="s">
        <v>323</v>
      </c>
      <c r="D7274" t="s">
        <v>1702</v>
      </c>
      <c r="E7274" t="s">
        <v>324</v>
      </c>
      <c r="F7274" t="s">
        <v>325</v>
      </c>
      <c r="G7274" t="s">
        <v>321</v>
      </c>
      <c r="H7274" t="s">
        <v>322</v>
      </c>
      <c r="I7274" t="s">
        <v>1706</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2015</v>
      </c>
    </row>
    <row r="7275" spans="1:55" x14ac:dyDescent="0.25">
      <c r="A7275">
        <v>361</v>
      </c>
      <c r="B7275" t="s">
        <v>1701</v>
      </c>
      <c r="C7275" t="s">
        <v>327</v>
      </c>
      <c r="D7275" t="s">
        <v>1702</v>
      </c>
      <c r="E7275" t="s">
        <v>328</v>
      </c>
      <c r="F7275" t="s">
        <v>329</v>
      </c>
      <c r="G7275" t="s">
        <v>229</v>
      </c>
      <c r="H7275" t="s">
        <v>230</v>
      </c>
      <c r="I7275" t="s">
        <v>1707</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0.78600000000000003</v>
      </c>
      <c r="AV7275">
        <v>1.01</v>
      </c>
      <c r="AW7275">
        <v>0.89100000000000001</v>
      </c>
      <c r="AX7275">
        <v>0.81699999999999995</v>
      </c>
      <c r="AY7275">
        <v>0.78</v>
      </c>
      <c r="AZ7275">
        <v>0.81200000000000006</v>
      </c>
      <c r="BA7275">
        <v>0.84599999999999997</v>
      </c>
      <c r="BB7275">
        <v>0.88</v>
      </c>
      <c r="BC7275">
        <v>2017</v>
      </c>
    </row>
    <row r="7276" spans="1:55" x14ac:dyDescent="0.25">
      <c r="A7276">
        <v>361</v>
      </c>
      <c r="B7276" t="s">
        <v>1701</v>
      </c>
      <c r="C7276" t="s">
        <v>331</v>
      </c>
      <c r="D7276" t="s">
        <v>1702</v>
      </c>
      <c r="E7276" t="s">
        <v>328</v>
      </c>
      <c r="F7276" t="s">
        <v>329</v>
      </c>
      <c r="G7276" t="s">
        <v>282</v>
      </c>
      <c r="I7276" t="s">
        <v>332</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22.114000000000001</v>
      </c>
      <c r="AE7276">
        <v>20.49</v>
      </c>
      <c r="AF7276">
        <v>24.071999999999999</v>
      </c>
      <c r="AG7276">
        <v>24.292999999999999</v>
      </c>
      <c r="AH7276">
        <v>25.936</v>
      </c>
      <c r="AI7276">
        <v>29.492999999999999</v>
      </c>
      <c r="AJ7276">
        <v>30.658000000000001</v>
      </c>
      <c r="AK7276">
        <v>27.896999999999998</v>
      </c>
      <c r="AL7276">
        <v>26.763000000000002</v>
      </c>
      <c r="AM7276">
        <v>29.436</v>
      </c>
      <c r="AN7276">
        <v>27.454000000000001</v>
      </c>
      <c r="AO7276">
        <v>32.545999999999999</v>
      </c>
      <c r="AP7276">
        <v>33.152999999999999</v>
      </c>
      <c r="AQ7276">
        <v>41.887999999999998</v>
      </c>
      <c r="AR7276">
        <v>39.023000000000003</v>
      </c>
      <c r="AS7276">
        <v>36.31</v>
      </c>
      <c r="AT7276">
        <v>32.168999999999997</v>
      </c>
      <c r="AU7276">
        <v>29.334</v>
      </c>
      <c r="AV7276">
        <v>36.707999999999998</v>
      </c>
      <c r="AW7276">
        <v>31.196000000000002</v>
      </c>
      <c r="AX7276">
        <v>27.04</v>
      </c>
      <c r="AY7276">
        <v>24.558</v>
      </c>
      <c r="AZ7276">
        <v>24.376999999999999</v>
      </c>
      <c r="BA7276">
        <v>24.227</v>
      </c>
      <c r="BB7276">
        <v>24.082999999999998</v>
      </c>
      <c r="BC7276">
        <v>2017</v>
      </c>
    </row>
    <row r="7277" spans="1:55" x14ac:dyDescent="0.25">
      <c r="A7277">
        <v>361</v>
      </c>
      <c r="B7277" t="s">
        <v>1701</v>
      </c>
      <c r="C7277" t="s">
        <v>333</v>
      </c>
      <c r="D7277" t="s">
        <v>1702</v>
      </c>
      <c r="E7277" t="s">
        <v>334</v>
      </c>
      <c r="F7277" t="s">
        <v>335</v>
      </c>
      <c r="G7277" t="s">
        <v>229</v>
      </c>
      <c r="H7277" t="s">
        <v>230</v>
      </c>
      <c r="I7277" t="s">
        <v>1707</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0.77800000000000002</v>
      </c>
      <c r="AW7277">
        <v>0.81899999999999995</v>
      </c>
      <c r="AX7277">
        <v>0.88700000000000001</v>
      </c>
      <c r="AY7277">
        <v>0.94</v>
      </c>
      <c r="AZ7277">
        <v>1.002</v>
      </c>
      <c r="BA7277">
        <v>1.05</v>
      </c>
      <c r="BB7277">
        <v>1.1000000000000001</v>
      </c>
      <c r="BC7277">
        <v>2017</v>
      </c>
    </row>
    <row r="7278" spans="1:55" x14ac:dyDescent="0.25">
      <c r="A7278">
        <v>361</v>
      </c>
      <c r="B7278" t="s">
        <v>1701</v>
      </c>
      <c r="C7278" t="s">
        <v>336</v>
      </c>
      <c r="D7278" t="s">
        <v>1702</v>
      </c>
      <c r="E7278" t="s">
        <v>334</v>
      </c>
      <c r="F7278" t="s">
        <v>335</v>
      </c>
      <c r="G7278" t="s">
        <v>282</v>
      </c>
      <c r="I7278" t="s">
        <v>337</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33.718000000000004</v>
      </c>
      <c r="AE7278">
        <v>30.018000000000001</v>
      </c>
      <c r="AF7278">
        <v>34.261000000000003</v>
      </c>
      <c r="AG7278">
        <v>29.812999999999999</v>
      </c>
      <c r="AH7278">
        <v>32.255000000000003</v>
      </c>
      <c r="AI7278">
        <v>32.834000000000003</v>
      </c>
      <c r="AJ7278">
        <v>31.893999999999998</v>
      </c>
      <c r="AK7278">
        <v>30.617999999999999</v>
      </c>
      <c r="AL7278">
        <v>29.626999999999999</v>
      </c>
      <c r="AM7278">
        <v>31.687999999999999</v>
      </c>
      <c r="AN7278">
        <v>33.908000000000001</v>
      </c>
      <c r="AO7278">
        <v>30.914999999999999</v>
      </c>
      <c r="AP7278">
        <v>28.7</v>
      </c>
      <c r="AQ7278">
        <v>30.63</v>
      </c>
      <c r="AR7278">
        <v>30.17</v>
      </c>
      <c r="AS7278">
        <v>30.17</v>
      </c>
      <c r="AT7278">
        <v>28.189</v>
      </c>
      <c r="AU7278">
        <v>28.800999999999998</v>
      </c>
      <c r="AV7278">
        <v>28.271000000000001</v>
      </c>
      <c r="AW7278">
        <v>28.657</v>
      </c>
      <c r="AX7278">
        <v>29.369</v>
      </c>
      <c r="AY7278">
        <v>29.58</v>
      </c>
      <c r="AZ7278">
        <v>30.068000000000001</v>
      </c>
      <c r="BA7278">
        <v>30.08</v>
      </c>
      <c r="BB7278">
        <v>30.088999999999999</v>
      </c>
      <c r="BC7278">
        <v>2017</v>
      </c>
    </row>
    <row r="7279" spans="1:55" x14ac:dyDescent="0.25">
      <c r="A7279">
        <v>361</v>
      </c>
      <c r="B7279" t="s">
        <v>1701</v>
      </c>
      <c r="C7279" t="s">
        <v>338</v>
      </c>
      <c r="D7279" t="s">
        <v>1702</v>
      </c>
      <c r="E7279" t="s">
        <v>339</v>
      </c>
      <c r="F7279" t="s">
        <v>340</v>
      </c>
      <c r="G7279" t="s">
        <v>229</v>
      </c>
      <c r="H7279" t="s">
        <v>230</v>
      </c>
      <c r="I7279" t="s">
        <v>1707</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1.4E-2</v>
      </c>
      <c r="AV7279">
        <v>0.23200000000000001</v>
      </c>
      <c r="AW7279">
        <v>7.2999999999999995E-2</v>
      </c>
      <c r="AX7279">
        <v>-7.0000000000000007E-2</v>
      </c>
      <c r="AY7279">
        <v>-0.16</v>
      </c>
      <c r="AZ7279">
        <v>-0.19</v>
      </c>
      <c r="BA7279">
        <v>-0.20399999999999999</v>
      </c>
      <c r="BB7279">
        <v>-0.22</v>
      </c>
      <c r="BC7279">
        <v>2017</v>
      </c>
    </row>
    <row r="7280" spans="1:55" x14ac:dyDescent="0.25">
      <c r="A7280">
        <v>361</v>
      </c>
      <c r="B7280" t="s">
        <v>1701</v>
      </c>
      <c r="C7280" t="s">
        <v>341</v>
      </c>
      <c r="D7280" t="s">
        <v>1702</v>
      </c>
      <c r="E7280" t="s">
        <v>339</v>
      </c>
      <c r="F7280" t="s">
        <v>340</v>
      </c>
      <c r="G7280" t="s">
        <v>282</v>
      </c>
      <c r="I7280" t="s">
        <v>342</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-11.605</v>
      </c>
      <c r="AE7280">
        <v>-9.5269999999999992</v>
      </c>
      <c r="AF7280">
        <v>-10.189</v>
      </c>
      <c r="AG7280">
        <v>-5.5190000000000001</v>
      </c>
      <c r="AH7280">
        <v>-6.319</v>
      </c>
      <c r="AI7280">
        <v>-3.3410000000000002</v>
      </c>
      <c r="AJ7280">
        <v>-1.236</v>
      </c>
      <c r="AK7280">
        <v>-2.7210000000000001</v>
      </c>
      <c r="AL7280">
        <v>-2.8639999999999999</v>
      </c>
      <c r="AM7280">
        <v>-2.2519999999999998</v>
      </c>
      <c r="AN7280">
        <v>-6.4550000000000001</v>
      </c>
      <c r="AO7280">
        <v>1.631</v>
      </c>
      <c r="AP7280">
        <v>4.4539999999999997</v>
      </c>
      <c r="AQ7280">
        <v>11.257999999999999</v>
      </c>
      <c r="AR7280">
        <v>8.8529999999999998</v>
      </c>
      <c r="AS7280">
        <v>6.14</v>
      </c>
      <c r="AT7280">
        <v>3.98</v>
      </c>
      <c r="AU7280">
        <v>0.53300000000000003</v>
      </c>
      <c r="AV7280">
        <v>8.4369999999999994</v>
      </c>
      <c r="AW7280">
        <v>2.54</v>
      </c>
      <c r="AX7280">
        <v>-2.3290000000000002</v>
      </c>
      <c r="AY7280">
        <v>-5.0220000000000002</v>
      </c>
      <c r="AZ7280">
        <v>-5.69</v>
      </c>
      <c r="BA7280">
        <v>-5.8529999999999998</v>
      </c>
      <c r="BB7280">
        <v>-6.0060000000000002</v>
      </c>
      <c r="BC7280">
        <v>2017</v>
      </c>
    </row>
    <row r="7281" spans="1:55" x14ac:dyDescent="0.25">
      <c r="A7281">
        <v>361</v>
      </c>
      <c r="B7281" t="s">
        <v>1701</v>
      </c>
      <c r="C7281" t="s">
        <v>343</v>
      </c>
      <c r="D7281" t="s">
        <v>1702</v>
      </c>
      <c r="E7281" t="s">
        <v>344</v>
      </c>
      <c r="F7281" t="s">
        <v>345</v>
      </c>
      <c r="G7281" t="s">
        <v>229</v>
      </c>
      <c r="H7281" t="s">
        <v>230</v>
      </c>
    </row>
    <row r="7282" spans="1:55" x14ac:dyDescent="0.25">
      <c r="A7282">
        <v>361</v>
      </c>
      <c r="B7282" t="s">
        <v>1701</v>
      </c>
      <c r="C7282" t="s">
        <v>346</v>
      </c>
      <c r="D7282" t="s">
        <v>1702</v>
      </c>
      <c r="E7282" t="s">
        <v>344</v>
      </c>
      <c r="F7282" t="s">
        <v>345</v>
      </c>
      <c r="G7282" t="s">
        <v>270</v>
      </c>
    </row>
    <row r="7283" spans="1:55" x14ac:dyDescent="0.25">
      <c r="A7283">
        <v>361</v>
      </c>
      <c r="B7283" t="s">
        <v>1701</v>
      </c>
      <c r="C7283" t="s">
        <v>347</v>
      </c>
      <c r="D7283" t="s">
        <v>1702</v>
      </c>
      <c r="E7283" t="s">
        <v>348</v>
      </c>
      <c r="F7283" t="s">
        <v>349</v>
      </c>
      <c r="G7283" t="s">
        <v>229</v>
      </c>
      <c r="H7283" t="s">
        <v>230</v>
      </c>
      <c r="I7283" t="s">
        <v>1707</v>
      </c>
      <c r="J7283" t="s">
        <v>232</v>
      </c>
      <c r="K7283" t="s">
        <v>232</v>
      </c>
      <c r="L7283" t="s">
        <v>232</v>
      </c>
      <c r="M7283" t="s">
        <v>232</v>
      </c>
      <c r="N7283" t="s">
        <v>232</v>
      </c>
      <c r="O7283" t="s">
        <v>232</v>
      </c>
      <c r="P7283" t="s">
        <v>232</v>
      </c>
      <c r="Q7283" t="s">
        <v>232</v>
      </c>
      <c r="R7283" t="s">
        <v>232</v>
      </c>
      <c r="S7283" t="s">
        <v>232</v>
      </c>
      <c r="T7283">
        <v>1.6E-2</v>
      </c>
      <c r="U7283">
        <v>1.7000000000000001E-2</v>
      </c>
      <c r="V7283">
        <v>1.6E-2</v>
      </c>
      <c r="W7283">
        <v>1.4999999999999999E-2</v>
      </c>
      <c r="X7283">
        <v>2.1000000000000001E-2</v>
      </c>
      <c r="Y7283">
        <v>2.1000000000000001E-2</v>
      </c>
      <c r="Z7283" t="s">
        <v>374</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5.3999999999999999E-2</v>
      </c>
      <c r="AV7283">
        <v>0.27300000000000002</v>
      </c>
      <c r="AW7283">
        <v>0.113</v>
      </c>
      <c r="AX7283">
        <v>-2.1000000000000001E-2</v>
      </c>
      <c r="AY7283">
        <v>-9.8000000000000004E-2</v>
      </c>
      <c r="AZ7283">
        <v>-0.109</v>
      </c>
      <c r="BA7283">
        <v>-0.10299999999999999</v>
      </c>
      <c r="BB7283">
        <v>-9.7000000000000003E-2</v>
      </c>
      <c r="BC7283">
        <v>2017</v>
      </c>
    </row>
    <row r="7284" spans="1:55" x14ac:dyDescent="0.25">
      <c r="A7284">
        <v>361</v>
      </c>
      <c r="B7284" t="s">
        <v>1701</v>
      </c>
      <c r="C7284" t="s">
        <v>350</v>
      </c>
      <c r="D7284" t="s">
        <v>1702</v>
      </c>
      <c r="E7284" t="s">
        <v>348</v>
      </c>
      <c r="F7284" t="s">
        <v>349</v>
      </c>
      <c r="G7284" t="s">
        <v>282</v>
      </c>
      <c r="I7284" t="s">
        <v>351</v>
      </c>
      <c r="J7284" t="s">
        <v>232</v>
      </c>
      <c r="K7284" t="s">
        <v>232</v>
      </c>
      <c r="L7284" t="s">
        <v>232</v>
      </c>
      <c r="M7284" t="s">
        <v>232</v>
      </c>
      <c r="N7284" t="s">
        <v>232</v>
      </c>
      <c r="O7284" t="s">
        <v>232</v>
      </c>
      <c r="P7284" t="s">
        <v>232</v>
      </c>
      <c r="Q7284" t="s">
        <v>232</v>
      </c>
      <c r="R7284" t="s">
        <v>232</v>
      </c>
      <c r="S7284" t="s">
        <v>232</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-7.9320000000000004</v>
      </c>
      <c r="AE7284">
        <v>-5.6630000000000003</v>
      </c>
      <c r="AF7284">
        <v>-5.0739999999999998</v>
      </c>
      <c r="AG7284">
        <v>0.159</v>
      </c>
      <c r="AH7284">
        <v>-0.61199999999999999</v>
      </c>
      <c r="AI7284">
        <v>2.645</v>
      </c>
      <c r="AJ7284">
        <v>4.8920000000000003</v>
      </c>
      <c r="AK7284">
        <v>3.2320000000000002</v>
      </c>
      <c r="AL7284">
        <v>3.1269999999999998</v>
      </c>
      <c r="AM7284">
        <v>3.7189999999999999</v>
      </c>
      <c r="AN7284">
        <v>-0.35499999999999998</v>
      </c>
      <c r="AO7284">
        <v>7.2990000000000004</v>
      </c>
      <c r="AP7284">
        <v>9.9139999999999997</v>
      </c>
      <c r="AQ7284">
        <v>14.852</v>
      </c>
      <c r="AR7284">
        <v>11.411</v>
      </c>
      <c r="AS7284">
        <v>8.1609999999999996</v>
      </c>
      <c r="AT7284">
        <v>5.5990000000000002</v>
      </c>
      <c r="AU7284">
        <v>2.0230000000000001</v>
      </c>
      <c r="AV7284">
        <v>9.9309999999999992</v>
      </c>
      <c r="AW7284">
        <v>3.9529999999999998</v>
      </c>
      <c r="AX7284">
        <v>-0.68</v>
      </c>
      <c r="AY7284">
        <v>-3.093</v>
      </c>
      <c r="AZ7284">
        <v>-3.2709999999999999</v>
      </c>
      <c r="BA7284">
        <v>-2.9430000000000001</v>
      </c>
      <c r="BB7284">
        <v>-2.6459999999999999</v>
      </c>
      <c r="BC7284">
        <v>2017</v>
      </c>
    </row>
    <row r="7285" spans="1:55" x14ac:dyDescent="0.25">
      <c r="A7285">
        <v>361</v>
      </c>
      <c r="B7285" t="s">
        <v>1701</v>
      </c>
      <c r="C7285" t="s">
        <v>352</v>
      </c>
      <c r="D7285" t="s">
        <v>1702</v>
      </c>
      <c r="E7285" t="s">
        <v>353</v>
      </c>
      <c r="F7285" t="s">
        <v>354</v>
      </c>
      <c r="G7285" t="s">
        <v>229</v>
      </c>
      <c r="H7285" t="s">
        <v>230</v>
      </c>
    </row>
    <row r="7286" spans="1:55" x14ac:dyDescent="0.25">
      <c r="A7286">
        <v>361</v>
      </c>
      <c r="B7286" t="s">
        <v>1701</v>
      </c>
      <c r="C7286" t="s">
        <v>355</v>
      </c>
      <c r="D7286" t="s">
        <v>1702</v>
      </c>
      <c r="E7286" t="s">
        <v>353</v>
      </c>
      <c r="F7286" t="s">
        <v>354</v>
      </c>
      <c r="G7286" t="s">
        <v>282</v>
      </c>
    </row>
    <row r="7287" spans="1:55" x14ac:dyDescent="0.25">
      <c r="A7287">
        <v>361</v>
      </c>
      <c r="B7287" t="s">
        <v>1701</v>
      </c>
      <c r="C7287" t="s">
        <v>356</v>
      </c>
      <c r="D7287" t="s">
        <v>1702</v>
      </c>
      <c r="E7287" t="s">
        <v>357</v>
      </c>
      <c r="F7287" t="s">
        <v>358</v>
      </c>
      <c r="G7287" t="s">
        <v>229</v>
      </c>
      <c r="H7287" t="s">
        <v>230</v>
      </c>
      <c r="I7287" t="s">
        <v>1707</v>
      </c>
      <c r="J7287" t="s">
        <v>232</v>
      </c>
      <c r="K7287" t="s">
        <v>232</v>
      </c>
      <c r="L7287" t="s">
        <v>232</v>
      </c>
      <c r="M7287" t="s">
        <v>232</v>
      </c>
      <c r="N7287" t="s">
        <v>232</v>
      </c>
      <c r="O7287" t="s">
        <v>232</v>
      </c>
      <c r="P7287" t="s">
        <v>232</v>
      </c>
      <c r="Q7287" t="s">
        <v>232</v>
      </c>
      <c r="R7287" t="s">
        <v>232</v>
      </c>
      <c r="S7287" t="s">
        <v>232</v>
      </c>
      <c r="T7287" t="s">
        <v>232</v>
      </c>
      <c r="U7287" t="s">
        <v>232</v>
      </c>
      <c r="V7287" t="s">
        <v>232</v>
      </c>
      <c r="W7287" t="s">
        <v>232</v>
      </c>
      <c r="X7287" t="s">
        <v>232</v>
      </c>
      <c r="Y7287" t="s">
        <v>232</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1.5940000000000001</v>
      </c>
      <c r="AU7287">
        <v>1.637</v>
      </c>
      <c r="AV7287">
        <v>1.7070000000000001</v>
      </c>
      <c r="AW7287">
        <v>1.7</v>
      </c>
      <c r="AX7287">
        <v>1.804</v>
      </c>
      <c r="AY7287">
        <v>2.0259999999999998</v>
      </c>
      <c r="AZ7287">
        <v>2.286</v>
      </c>
      <c r="BA7287">
        <v>2.512</v>
      </c>
      <c r="BB7287">
        <v>2.7589999999999999</v>
      </c>
      <c r="BC7287">
        <v>2017</v>
      </c>
    </row>
    <row r="7288" spans="1:55" x14ac:dyDescent="0.25">
      <c r="A7288">
        <v>361</v>
      </c>
      <c r="B7288" t="s">
        <v>1701</v>
      </c>
      <c r="C7288" t="s">
        <v>359</v>
      </c>
      <c r="D7288" t="s">
        <v>1702</v>
      </c>
      <c r="E7288" t="s">
        <v>357</v>
      </c>
      <c r="F7288" t="s">
        <v>358</v>
      </c>
      <c r="G7288" t="s">
        <v>282</v>
      </c>
      <c r="I7288" t="s">
        <v>360</v>
      </c>
      <c r="J7288" t="s">
        <v>232</v>
      </c>
      <c r="K7288" t="s">
        <v>232</v>
      </c>
      <c r="L7288" t="s">
        <v>232</v>
      </c>
      <c r="M7288" t="s">
        <v>232</v>
      </c>
      <c r="N7288" t="s">
        <v>232</v>
      </c>
      <c r="O7288" t="s">
        <v>232</v>
      </c>
      <c r="P7288" t="s">
        <v>232</v>
      </c>
      <c r="Q7288" t="s">
        <v>232</v>
      </c>
      <c r="R7288" t="s">
        <v>232</v>
      </c>
      <c r="S7288" t="s">
        <v>232</v>
      </c>
      <c r="T7288" t="s">
        <v>232</v>
      </c>
      <c r="U7288" t="s">
        <v>232</v>
      </c>
      <c r="V7288" t="s">
        <v>232</v>
      </c>
      <c r="W7288" t="s">
        <v>232</v>
      </c>
      <c r="X7288" t="s">
        <v>232</v>
      </c>
      <c r="Y7288" t="s">
        <v>232</v>
      </c>
      <c r="Z7288">
        <v>48.857999999999997</v>
      </c>
      <c r="AA7288">
        <v>66.522999999999996</v>
      </c>
      <c r="AB7288">
        <v>77.415999999999997</v>
      </c>
      <c r="AC7288">
        <v>89.185000000000002</v>
      </c>
      <c r="AD7288">
        <v>93.796000000000006</v>
      </c>
      <c r="AE7288">
        <v>101.45699999999999</v>
      </c>
      <c r="AF7288">
        <v>115.807</v>
      </c>
      <c r="AG7288">
        <v>135.916</v>
      </c>
      <c r="AH7288">
        <v>146.66499999999999</v>
      </c>
      <c r="AI7288">
        <v>148.494</v>
      </c>
      <c r="AJ7288">
        <v>139.15299999999999</v>
      </c>
      <c r="AK7288">
        <v>127.58199999999999</v>
      </c>
      <c r="AL7288">
        <v>122.169</v>
      </c>
      <c r="AM7288">
        <v>133.19</v>
      </c>
      <c r="AN7288">
        <v>143.869</v>
      </c>
      <c r="AO7288">
        <v>134.87799999999999</v>
      </c>
      <c r="AP7288">
        <v>126.557</v>
      </c>
      <c r="AQ7288">
        <v>93.766000000000005</v>
      </c>
      <c r="AR7288">
        <v>75.227999999999994</v>
      </c>
      <c r="AS7288">
        <v>66.066000000000003</v>
      </c>
      <c r="AT7288">
        <v>61.545000000000002</v>
      </c>
      <c r="AU7288">
        <v>61.106999999999999</v>
      </c>
      <c r="AV7288">
        <v>62.04</v>
      </c>
      <c r="AW7288">
        <v>59.494</v>
      </c>
      <c r="AX7288">
        <v>59.722999999999999</v>
      </c>
      <c r="AY7288">
        <v>63.773000000000003</v>
      </c>
      <c r="AZ7288">
        <v>68.59</v>
      </c>
      <c r="BA7288">
        <v>71.968000000000004</v>
      </c>
      <c r="BB7288">
        <v>75.463999999999999</v>
      </c>
      <c r="BC7288">
        <v>2017</v>
      </c>
    </row>
    <row r="7289" spans="1:55" x14ac:dyDescent="0.25">
      <c r="A7289">
        <v>361</v>
      </c>
      <c r="B7289" t="s">
        <v>1701</v>
      </c>
      <c r="C7289" t="s">
        <v>361</v>
      </c>
      <c r="D7289" t="s">
        <v>1702</v>
      </c>
      <c r="E7289" t="s">
        <v>362</v>
      </c>
      <c r="F7289" t="s">
        <v>363</v>
      </c>
      <c r="G7289" t="s">
        <v>229</v>
      </c>
      <c r="H7289" t="s">
        <v>230</v>
      </c>
      <c r="I7289" t="s">
        <v>1707</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1.169</v>
      </c>
      <c r="AE7289">
        <v>1.282</v>
      </c>
      <c r="AF7289">
        <v>1.341</v>
      </c>
      <c r="AG7289">
        <v>1.3120000000000001</v>
      </c>
      <c r="AH7289">
        <v>1.429</v>
      </c>
      <c r="AI7289">
        <v>1.56</v>
      </c>
      <c r="AJ7289">
        <v>1.7749999999999999</v>
      </c>
      <c r="AK7289">
        <v>1.9550000000000001</v>
      </c>
      <c r="AL7289">
        <v>2.1419999999999999</v>
      </c>
      <c r="AM7289">
        <v>2.0710000000000002</v>
      </c>
      <c r="AN7289">
        <v>2.0699999999999998</v>
      </c>
      <c r="AO7289">
        <v>2.2109999999999999</v>
      </c>
      <c r="AP7289">
        <v>2.161</v>
      </c>
      <c r="AQ7289">
        <v>2.294</v>
      </c>
      <c r="AR7289">
        <v>2.476</v>
      </c>
      <c r="AS7289">
        <v>2.528</v>
      </c>
      <c r="AT7289">
        <v>2.589</v>
      </c>
      <c r="AU7289">
        <v>2.6779999999999999</v>
      </c>
      <c r="AV7289">
        <v>2.7509999999999999</v>
      </c>
      <c r="AW7289">
        <v>2.8570000000000002</v>
      </c>
      <c r="AX7289">
        <v>3.02</v>
      </c>
      <c r="AY7289">
        <v>3.177</v>
      </c>
      <c r="AZ7289">
        <v>3.3319999999999999</v>
      </c>
      <c r="BA7289">
        <v>3.49</v>
      </c>
      <c r="BB7289">
        <v>3.6549999999999998</v>
      </c>
      <c r="BC7289">
        <v>2017</v>
      </c>
    </row>
    <row r="7290" spans="1:55" x14ac:dyDescent="0.25">
      <c r="A7290">
        <v>361</v>
      </c>
      <c r="B7290" t="s">
        <v>1701</v>
      </c>
      <c r="C7290" t="s">
        <v>364</v>
      </c>
      <c r="D7290" t="s">
        <v>1702</v>
      </c>
      <c r="E7290" t="s">
        <v>365</v>
      </c>
      <c r="F7290" t="s">
        <v>366</v>
      </c>
      <c r="G7290" t="s">
        <v>242</v>
      </c>
      <c r="H7290" t="s">
        <v>230</v>
      </c>
      <c r="I7290" t="s">
        <v>1708</v>
      </c>
      <c r="J7290" t="s">
        <v>232</v>
      </c>
      <c r="K7290" t="s">
        <v>232</v>
      </c>
      <c r="L7290" t="s">
        <v>232</v>
      </c>
      <c r="M7290" t="s">
        <v>232</v>
      </c>
      <c r="N7290" t="s">
        <v>232</v>
      </c>
      <c r="O7290" t="s">
        <v>232</v>
      </c>
      <c r="P7290" t="s">
        <v>232</v>
      </c>
      <c r="Q7290" t="s">
        <v>232</v>
      </c>
      <c r="R7290" t="s">
        <v>232</v>
      </c>
      <c r="S7290" t="s">
        <v>232</v>
      </c>
      <c r="T7290" t="s">
        <v>232</v>
      </c>
      <c r="U7290" t="s">
        <v>232</v>
      </c>
      <c r="V7290" t="s">
        <v>232</v>
      </c>
      <c r="W7290" t="s">
        <v>232</v>
      </c>
      <c r="X7290" t="s">
        <v>232</v>
      </c>
      <c r="Y7290" t="s">
        <v>232</v>
      </c>
      <c r="Z7290" t="s">
        <v>232</v>
      </c>
      <c r="AA7290" t="s">
        <v>232</v>
      </c>
      <c r="AB7290" t="s">
        <v>232</v>
      </c>
      <c r="AC7290" t="s">
        <v>232</v>
      </c>
      <c r="AD7290" t="s">
        <v>232</v>
      </c>
      <c r="AE7290" t="s">
        <v>232</v>
      </c>
      <c r="AF7290" t="s">
        <v>232</v>
      </c>
      <c r="AG7290" t="s">
        <v>232</v>
      </c>
      <c r="AH7290" t="s">
        <v>232</v>
      </c>
      <c r="AI7290" t="s">
        <v>232</v>
      </c>
      <c r="AJ7290" t="s">
        <v>232</v>
      </c>
      <c r="AK7290" t="s">
        <v>232</v>
      </c>
      <c r="AL7290" t="s">
        <v>232</v>
      </c>
      <c r="AM7290" t="s">
        <v>232</v>
      </c>
      <c r="AN7290" t="s">
        <v>232</v>
      </c>
      <c r="AO7290" t="s">
        <v>232</v>
      </c>
      <c r="AP7290" t="s">
        <v>232</v>
      </c>
      <c r="AQ7290" t="s">
        <v>232</v>
      </c>
      <c r="AR7290">
        <v>-6.0000000000000001E-3</v>
      </c>
      <c r="AS7290">
        <v>-9.6000000000000002E-2</v>
      </c>
      <c r="AT7290">
        <v>-0.12</v>
      </c>
      <c r="AU7290">
        <v>-8.5999999999999993E-2</v>
      </c>
      <c r="AV7290">
        <v>-8.0000000000000002E-3</v>
      </c>
      <c r="AW7290">
        <v>-5.7000000000000002E-2</v>
      </c>
      <c r="AX7290">
        <v>-0.106</v>
      </c>
      <c r="AY7290">
        <v>-0.13200000000000001</v>
      </c>
      <c r="AZ7290">
        <v>-0.13800000000000001</v>
      </c>
      <c r="BA7290">
        <v>-0.14299999999999999</v>
      </c>
      <c r="BB7290">
        <v>-0.128</v>
      </c>
      <c r="BC7290">
        <v>2017</v>
      </c>
    </row>
    <row r="7291" spans="1:55" x14ac:dyDescent="0.25">
      <c r="A7291">
        <v>361</v>
      </c>
      <c r="B7291" t="s">
        <v>1701</v>
      </c>
      <c r="C7291" t="s">
        <v>368</v>
      </c>
      <c r="D7291" t="s">
        <v>1702</v>
      </c>
      <c r="E7291" t="s">
        <v>365</v>
      </c>
      <c r="F7291" t="s">
        <v>366</v>
      </c>
      <c r="G7291" t="s">
        <v>282</v>
      </c>
      <c r="I7291" t="s">
        <v>369</v>
      </c>
      <c r="J7291" t="s">
        <v>232</v>
      </c>
      <c r="K7291" t="s">
        <v>232</v>
      </c>
      <c r="L7291" t="s">
        <v>232</v>
      </c>
      <c r="M7291" t="s">
        <v>232</v>
      </c>
      <c r="N7291" t="s">
        <v>232</v>
      </c>
      <c r="O7291" t="s">
        <v>232</v>
      </c>
      <c r="P7291" t="s">
        <v>232</v>
      </c>
      <c r="Q7291" t="s">
        <v>232</v>
      </c>
      <c r="R7291" t="s">
        <v>232</v>
      </c>
      <c r="S7291" t="s">
        <v>232</v>
      </c>
      <c r="T7291" t="s">
        <v>232</v>
      </c>
      <c r="U7291" t="s">
        <v>232</v>
      </c>
      <c r="V7291" t="s">
        <v>232</v>
      </c>
      <c r="W7291" t="s">
        <v>232</v>
      </c>
      <c r="X7291" t="s">
        <v>232</v>
      </c>
      <c r="Y7291" t="s">
        <v>232</v>
      </c>
      <c r="Z7291" t="s">
        <v>232</v>
      </c>
      <c r="AA7291" t="s">
        <v>232</v>
      </c>
      <c r="AB7291" t="s">
        <v>232</v>
      </c>
      <c r="AC7291" t="s">
        <v>232</v>
      </c>
      <c r="AD7291" t="s">
        <v>232</v>
      </c>
      <c r="AE7291" t="s">
        <v>232</v>
      </c>
      <c r="AF7291" t="s">
        <v>232</v>
      </c>
      <c r="AG7291" t="s">
        <v>232</v>
      </c>
      <c r="AH7291" t="s">
        <v>232</v>
      </c>
      <c r="AI7291" t="s">
        <v>232</v>
      </c>
      <c r="AJ7291" t="s">
        <v>232</v>
      </c>
      <c r="AK7291" t="s">
        <v>232</v>
      </c>
      <c r="AL7291" t="s">
        <v>232</v>
      </c>
      <c r="AM7291" t="s">
        <v>232</v>
      </c>
      <c r="AN7291" t="s">
        <v>232</v>
      </c>
      <c r="AO7291" t="s">
        <v>232</v>
      </c>
      <c r="AP7291" t="s">
        <v>232</v>
      </c>
      <c r="AQ7291" t="s">
        <v>232</v>
      </c>
      <c r="AR7291">
        <v>-0.70199999999999996</v>
      </c>
      <c r="AS7291">
        <v>-10.295999999999999</v>
      </c>
      <c r="AT7291">
        <v>-12.558999999999999</v>
      </c>
      <c r="AU7291">
        <v>-8.7100000000000009</v>
      </c>
      <c r="AV7291">
        <v>-0.80800000000000005</v>
      </c>
      <c r="AW7291">
        <v>-5.4</v>
      </c>
      <c r="AX7291">
        <v>-9.5009999999999994</v>
      </c>
      <c r="AY7291">
        <v>-11.211</v>
      </c>
      <c r="AZ7291">
        <v>-11.15</v>
      </c>
      <c r="BA7291">
        <v>-11.082000000000001</v>
      </c>
      <c r="BB7291">
        <v>-9.4819999999999993</v>
      </c>
      <c r="BC7291">
        <v>2017</v>
      </c>
    </row>
    <row r="7292" spans="1:55" x14ac:dyDescent="0.25">
      <c r="A7292">
        <v>362</v>
      </c>
      <c r="B7292" t="s">
        <v>1709</v>
      </c>
      <c r="C7292" t="s">
        <v>225</v>
      </c>
      <c r="D7292" t="s">
        <v>1710</v>
      </c>
      <c r="E7292" t="s">
        <v>227</v>
      </c>
      <c r="F7292" t="s">
        <v>228</v>
      </c>
      <c r="G7292" t="s">
        <v>229</v>
      </c>
      <c r="H7292" t="s">
        <v>230</v>
      </c>
      <c r="I7292" t="s">
        <v>1711</v>
      </c>
      <c r="J7292">
        <v>0.96399999999999997</v>
      </c>
      <c r="K7292">
        <v>1.0129999999999999</v>
      </c>
      <c r="L7292">
        <v>1.0349999999999999</v>
      </c>
      <c r="M7292">
        <v>1.077</v>
      </c>
      <c r="N7292">
        <v>1.163</v>
      </c>
      <c r="O7292">
        <v>1.31</v>
      </c>
      <c r="P7292">
        <v>1.498</v>
      </c>
      <c r="Q7292">
        <v>1.5569999999999999</v>
      </c>
      <c r="R7292">
        <v>1.7729999999999999</v>
      </c>
      <c r="S7292">
        <v>1.9330000000000001</v>
      </c>
      <c r="T7292">
        <v>2.1240000000000001</v>
      </c>
      <c r="U7292">
        <v>2.1320000000000001</v>
      </c>
      <c r="V7292">
        <v>2.3010000000000002</v>
      </c>
      <c r="W7292">
        <v>2.3149999999999999</v>
      </c>
      <c r="X7292">
        <v>2.3519999999999999</v>
      </c>
      <c r="Y7292">
        <v>2.3929999999999998</v>
      </c>
      <c r="Z7292">
        <v>2.4630000000000001</v>
      </c>
      <c r="AA7292">
        <v>2.4460000000000002</v>
      </c>
      <c r="AB7292">
        <v>2.5990000000000002</v>
      </c>
      <c r="AC7292">
        <v>2.669</v>
      </c>
      <c r="AD7292">
        <v>2.67</v>
      </c>
      <c r="AE7292">
        <v>2.5790000000000002</v>
      </c>
      <c r="AF7292">
        <v>2.59</v>
      </c>
      <c r="AG7292">
        <v>2.7</v>
      </c>
      <c r="AH7292">
        <v>2.8969999999999998</v>
      </c>
      <c r="AI7292">
        <v>2.8849999999999998</v>
      </c>
      <c r="AJ7292">
        <v>3.0630000000000002</v>
      </c>
      <c r="AK7292">
        <v>3.1269999999999998</v>
      </c>
      <c r="AL7292">
        <v>3.282</v>
      </c>
      <c r="AM7292">
        <v>3.2349999999999999</v>
      </c>
      <c r="AN7292">
        <v>3.2440000000000002</v>
      </c>
      <c r="AO7292">
        <v>3.379</v>
      </c>
      <c r="AP7292">
        <v>3.3679999999999999</v>
      </c>
      <c r="AQ7292">
        <v>3.3010000000000002</v>
      </c>
      <c r="AR7292">
        <v>3.3010000000000002</v>
      </c>
      <c r="AS7292">
        <v>3.31</v>
      </c>
      <c r="AT7292">
        <v>3.4390000000000001</v>
      </c>
      <c r="AU7292">
        <v>3.5649999999999999</v>
      </c>
      <c r="AV7292">
        <v>3.6</v>
      </c>
      <c r="AW7292">
        <v>3.72</v>
      </c>
      <c r="AX7292">
        <v>3.8210000000000002</v>
      </c>
      <c r="AY7292">
        <v>3.9020000000000001</v>
      </c>
      <c r="AZ7292">
        <v>3.9620000000000002</v>
      </c>
      <c r="BA7292">
        <v>4.0209999999999999</v>
      </c>
      <c r="BB7292">
        <v>4.08</v>
      </c>
      <c r="BC7292">
        <v>2017</v>
      </c>
    </row>
    <row r="7293" spans="1:55" x14ac:dyDescent="0.25">
      <c r="A7293">
        <v>362</v>
      </c>
      <c r="B7293" t="s">
        <v>1709</v>
      </c>
      <c r="C7293" t="s">
        <v>233</v>
      </c>
      <c r="D7293" t="s">
        <v>1710</v>
      </c>
      <c r="E7293" t="s">
        <v>227</v>
      </c>
      <c r="F7293" t="s">
        <v>234</v>
      </c>
      <c r="G7293" t="s">
        <v>235</v>
      </c>
      <c r="I7293" t="s">
        <v>236</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6.1959999999999997</v>
      </c>
      <c r="AK7293">
        <v>2.0680000000000001</v>
      </c>
      <c r="AL7293">
        <v>4.9770000000000003</v>
      </c>
      <c r="AM7293">
        <v>-1.454</v>
      </c>
      <c r="AN7293">
        <v>0.30399999999999999</v>
      </c>
      <c r="AO7293">
        <v>4.1390000000000002</v>
      </c>
      <c r="AP7293">
        <v>-0.314</v>
      </c>
      <c r="AQ7293">
        <v>-1.9950000000000001</v>
      </c>
      <c r="AR7293">
        <v>5.0000000000000001E-3</v>
      </c>
      <c r="AS7293">
        <v>0.27100000000000002</v>
      </c>
      <c r="AT7293">
        <v>3.891</v>
      </c>
      <c r="AU7293">
        <v>3.6720000000000002</v>
      </c>
      <c r="AV7293">
        <v>0.98799999999999999</v>
      </c>
      <c r="AW7293">
        <v>3.319</v>
      </c>
      <c r="AX7293">
        <v>2.726</v>
      </c>
      <c r="AY7293">
        <v>2.109</v>
      </c>
      <c r="AZ7293">
        <v>1.5389999999999999</v>
      </c>
      <c r="BA7293">
        <v>1.484</v>
      </c>
      <c r="BB7293">
        <v>1.478</v>
      </c>
      <c r="BC7293">
        <v>2017</v>
      </c>
    </row>
    <row r="7294" spans="1:55" x14ac:dyDescent="0.25">
      <c r="A7294">
        <v>362</v>
      </c>
      <c r="B7294" t="s">
        <v>1709</v>
      </c>
      <c r="C7294" t="s">
        <v>237</v>
      </c>
      <c r="D7294" t="s">
        <v>1710</v>
      </c>
      <c r="E7294" t="s">
        <v>238</v>
      </c>
      <c r="F7294" t="s">
        <v>239</v>
      </c>
      <c r="G7294" t="s">
        <v>229</v>
      </c>
      <c r="H7294" t="s">
        <v>230</v>
      </c>
      <c r="I7294" t="s">
        <v>1711</v>
      </c>
      <c r="J7294">
        <v>0.41099999999999998</v>
      </c>
      <c r="K7294">
        <v>0.46899999999999997</v>
      </c>
      <c r="L7294">
        <v>0.443</v>
      </c>
      <c r="M7294">
        <v>0.47599999999999998</v>
      </c>
      <c r="N7294">
        <v>0.60699999999999998</v>
      </c>
      <c r="O7294">
        <v>0.68700000000000006</v>
      </c>
      <c r="P7294">
        <v>0.82099999999999995</v>
      </c>
      <c r="Q7294">
        <v>0.90700000000000003</v>
      </c>
      <c r="R7294">
        <v>1.038</v>
      </c>
      <c r="S7294">
        <v>1.1759999999999999</v>
      </c>
      <c r="T7294">
        <v>1.4</v>
      </c>
      <c r="U7294">
        <v>1.482</v>
      </c>
      <c r="V7294">
        <v>1.6279999999999999</v>
      </c>
      <c r="W7294">
        <v>1.6539999999999999</v>
      </c>
      <c r="X7294">
        <v>1.724</v>
      </c>
      <c r="Y7294">
        <v>1.8420000000000001</v>
      </c>
      <c r="Z7294">
        <v>1.905</v>
      </c>
      <c r="AA7294">
        <v>1.9470000000000001</v>
      </c>
      <c r="AB7294">
        <v>2.1190000000000002</v>
      </c>
      <c r="AC7294">
        <v>2.2269999999999999</v>
      </c>
      <c r="AD7294">
        <v>2.2530000000000001</v>
      </c>
      <c r="AE7294">
        <v>2.1560000000000001</v>
      </c>
      <c r="AF7294">
        <v>2.1739999999999999</v>
      </c>
      <c r="AG7294">
        <v>2.3849999999999998</v>
      </c>
      <c r="AH7294">
        <v>2.577</v>
      </c>
      <c r="AI7294">
        <v>2.7429999999999999</v>
      </c>
      <c r="AJ7294">
        <v>3.0630000000000002</v>
      </c>
      <c r="AK7294">
        <v>3.4540000000000002</v>
      </c>
      <c r="AL7294">
        <v>3.4740000000000002</v>
      </c>
      <c r="AM7294">
        <v>3.4529999999999998</v>
      </c>
      <c r="AN7294">
        <v>3.778</v>
      </c>
      <c r="AO7294">
        <v>3.9</v>
      </c>
      <c r="AP7294">
        <v>3.8820000000000001</v>
      </c>
      <c r="AQ7294">
        <v>3.9990000000000001</v>
      </c>
      <c r="AR7294">
        <v>4.165</v>
      </c>
      <c r="AS7294">
        <v>4.431</v>
      </c>
      <c r="AT7294">
        <v>4.5579999999999998</v>
      </c>
      <c r="AU7294">
        <v>4.8869999999999996</v>
      </c>
      <c r="AV7294">
        <v>5.0599999999999996</v>
      </c>
      <c r="AW7294">
        <v>5.3220000000000001</v>
      </c>
      <c r="AX7294">
        <v>5.5869999999999997</v>
      </c>
      <c r="AY7294">
        <v>5.8209999999999997</v>
      </c>
      <c r="AZ7294">
        <v>6.0289999999999999</v>
      </c>
      <c r="BA7294">
        <v>6.242</v>
      </c>
      <c r="BB7294">
        <v>6.4619999999999997</v>
      </c>
      <c r="BC7294">
        <v>2017</v>
      </c>
    </row>
    <row r="7295" spans="1:55" x14ac:dyDescent="0.25">
      <c r="A7295">
        <v>362</v>
      </c>
      <c r="B7295" t="s">
        <v>1709</v>
      </c>
      <c r="C7295" t="s">
        <v>240</v>
      </c>
      <c r="D7295" t="s">
        <v>1710</v>
      </c>
      <c r="E7295" t="s">
        <v>238</v>
      </c>
      <c r="F7295" t="s">
        <v>241</v>
      </c>
      <c r="G7295" t="s">
        <v>242</v>
      </c>
      <c r="H7295" t="s">
        <v>230</v>
      </c>
      <c r="I7295" t="s">
        <v>243</v>
      </c>
      <c r="J7295">
        <v>0.152</v>
      </c>
      <c r="K7295">
        <v>0.17399999999999999</v>
      </c>
      <c r="L7295">
        <v>0.16400000000000001</v>
      </c>
      <c r="M7295">
        <v>0.17599999999999999</v>
      </c>
      <c r="N7295">
        <v>0.22500000000000001</v>
      </c>
      <c r="O7295">
        <v>0.254</v>
      </c>
      <c r="P7295">
        <v>0.30399999999999999</v>
      </c>
      <c r="Q7295">
        <v>0.33600000000000002</v>
      </c>
      <c r="R7295">
        <v>0.38400000000000001</v>
      </c>
      <c r="S7295">
        <v>0.435</v>
      </c>
      <c r="T7295">
        <v>0.51800000000000002</v>
      </c>
      <c r="U7295">
        <v>0.54900000000000004</v>
      </c>
      <c r="V7295">
        <v>0.60299999999999998</v>
      </c>
      <c r="W7295">
        <v>0.61299999999999999</v>
      </c>
      <c r="X7295">
        <v>0.63800000000000001</v>
      </c>
      <c r="Y7295">
        <v>0.68200000000000005</v>
      </c>
      <c r="Z7295">
        <v>0.70599999999999996</v>
      </c>
      <c r="AA7295">
        <v>0.72099999999999997</v>
      </c>
      <c r="AB7295">
        <v>0.78500000000000003</v>
      </c>
      <c r="AC7295">
        <v>0.82499999999999996</v>
      </c>
      <c r="AD7295">
        <v>0.83399999999999996</v>
      </c>
      <c r="AE7295">
        <v>0.79800000000000004</v>
      </c>
      <c r="AF7295">
        <v>0.80500000000000005</v>
      </c>
      <c r="AG7295">
        <v>0.88300000000000001</v>
      </c>
      <c r="AH7295">
        <v>0.95399999999999996</v>
      </c>
      <c r="AI7295">
        <v>1.016</v>
      </c>
      <c r="AJ7295">
        <v>1.135</v>
      </c>
      <c r="AK7295">
        <v>1.2789999999999999</v>
      </c>
      <c r="AL7295">
        <v>1.2869999999999999</v>
      </c>
      <c r="AM7295">
        <v>1.2789999999999999</v>
      </c>
      <c r="AN7295">
        <v>1.399</v>
      </c>
      <c r="AO7295">
        <v>1.444</v>
      </c>
      <c r="AP7295">
        <v>1.4379999999999999</v>
      </c>
      <c r="AQ7295">
        <v>1.4810000000000001</v>
      </c>
      <c r="AR7295">
        <v>1.542</v>
      </c>
      <c r="AS7295">
        <v>1.641</v>
      </c>
      <c r="AT7295">
        <v>1.6879999999999999</v>
      </c>
      <c r="AU7295">
        <v>1.81</v>
      </c>
      <c r="AV7295">
        <v>1.8740000000000001</v>
      </c>
      <c r="AW7295">
        <v>1.9710000000000001</v>
      </c>
      <c r="AX7295">
        <v>2.069</v>
      </c>
      <c r="AY7295">
        <v>2.1560000000000001</v>
      </c>
      <c r="AZ7295">
        <v>2.2330000000000001</v>
      </c>
      <c r="BA7295">
        <v>2.3119999999999998</v>
      </c>
      <c r="BB7295">
        <v>2.3929999999999998</v>
      </c>
      <c r="BC7295">
        <v>2017</v>
      </c>
    </row>
    <row r="7296" spans="1:55" x14ac:dyDescent="0.25">
      <c r="A7296">
        <v>362</v>
      </c>
      <c r="B7296" t="s">
        <v>1709</v>
      </c>
      <c r="C7296" t="s">
        <v>244</v>
      </c>
      <c r="D7296" t="s">
        <v>1710</v>
      </c>
      <c r="E7296" t="s">
        <v>238</v>
      </c>
      <c r="F7296" t="s">
        <v>245</v>
      </c>
      <c r="G7296" t="s">
        <v>246</v>
      </c>
      <c r="H7296" t="s">
        <v>230</v>
      </c>
      <c r="I7296" t="s">
        <v>243</v>
      </c>
      <c r="J7296">
        <v>0.26</v>
      </c>
      <c r="K7296">
        <v>0.29899999999999999</v>
      </c>
      <c r="L7296">
        <v>0.32400000000000001</v>
      </c>
      <c r="M7296">
        <v>0.35099999999999998</v>
      </c>
      <c r="N7296">
        <v>0.39300000000000002</v>
      </c>
      <c r="O7296">
        <v>0.45600000000000002</v>
      </c>
      <c r="P7296">
        <v>0.53200000000000003</v>
      </c>
      <c r="Q7296">
        <v>0.56699999999999995</v>
      </c>
      <c r="R7296">
        <v>0.66800000000000004</v>
      </c>
      <c r="S7296">
        <v>0.75700000000000001</v>
      </c>
      <c r="T7296">
        <v>0.86299999999999999</v>
      </c>
      <c r="U7296">
        <v>0.89500000000000002</v>
      </c>
      <c r="V7296">
        <v>0.98899999999999999</v>
      </c>
      <c r="W7296">
        <v>1.018</v>
      </c>
      <c r="X7296">
        <v>1.056</v>
      </c>
      <c r="Y7296">
        <v>1.097</v>
      </c>
      <c r="Z7296">
        <v>1.1499999999999999</v>
      </c>
      <c r="AA7296">
        <v>1.1619999999999999</v>
      </c>
      <c r="AB7296">
        <v>1.2490000000000001</v>
      </c>
      <c r="AC7296">
        <v>1.3</v>
      </c>
      <c r="AD7296">
        <v>1.33</v>
      </c>
      <c r="AE7296">
        <v>1.3129999999999999</v>
      </c>
      <c r="AF7296">
        <v>1.339</v>
      </c>
      <c r="AG7296">
        <v>1.4219999999999999</v>
      </c>
      <c r="AH7296">
        <v>1.5669999999999999</v>
      </c>
      <c r="AI7296">
        <v>1.609</v>
      </c>
      <c r="AJ7296">
        <v>1.76</v>
      </c>
      <c r="AK7296">
        <v>1.845</v>
      </c>
      <c r="AL7296">
        <v>1.9750000000000001</v>
      </c>
      <c r="AM7296">
        <v>1.9610000000000001</v>
      </c>
      <c r="AN7296">
        <v>1.99</v>
      </c>
      <c r="AO7296">
        <v>2.1150000000000002</v>
      </c>
      <c r="AP7296">
        <v>2.149</v>
      </c>
      <c r="AQ7296">
        <v>2.1429999999999998</v>
      </c>
      <c r="AR7296">
        <v>2.1840000000000002</v>
      </c>
      <c r="AS7296">
        <v>2.2130000000000001</v>
      </c>
      <c r="AT7296">
        <v>2.3239999999999998</v>
      </c>
      <c r="AU7296">
        <v>2.4550000000000001</v>
      </c>
      <c r="AV7296">
        <v>2.536</v>
      </c>
      <c r="AW7296">
        <v>2.6659999999999999</v>
      </c>
      <c r="AX7296">
        <v>2.7959999999999998</v>
      </c>
      <c r="AY7296">
        <v>2.915</v>
      </c>
      <c r="AZ7296">
        <v>3.0209999999999999</v>
      </c>
      <c r="BA7296">
        <v>3.129</v>
      </c>
      <c r="BB7296">
        <v>3.242</v>
      </c>
      <c r="BC7296">
        <v>2017</v>
      </c>
    </row>
    <row r="7297" spans="1:55" x14ac:dyDescent="0.25">
      <c r="A7297">
        <v>362</v>
      </c>
      <c r="B7297" t="s">
        <v>1709</v>
      </c>
      <c r="C7297" t="s">
        <v>247</v>
      </c>
      <c r="D7297" t="s">
        <v>1710</v>
      </c>
      <c r="E7297" t="s">
        <v>248</v>
      </c>
      <c r="F7297" t="s">
        <v>249</v>
      </c>
      <c r="G7297" t="s">
        <v>250</v>
      </c>
      <c r="I7297" t="s">
        <v>251</v>
      </c>
      <c r="J7297">
        <v>42.645000000000003</v>
      </c>
      <c r="K7297">
        <v>46.308</v>
      </c>
      <c r="L7297">
        <v>42.768000000000001</v>
      </c>
      <c r="M7297">
        <v>44.226999999999997</v>
      </c>
      <c r="N7297">
        <v>52.223999999999997</v>
      </c>
      <c r="O7297">
        <v>52.463999999999999</v>
      </c>
      <c r="P7297">
        <v>54.819000000000003</v>
      </c>
      <c r="Q7297">
        <v>58.25</v>
      </c>
      <c r="R7297">
        <v>58.524000000000001</v>
      </c>
      <c r="S7297">
        <v>60.841000000000001</v>
      </c>
      <c r="T7297">
        <v>65.911000000000001</v>
      </c>
      <c r="U7297">
        <v>69.513000000000005</v>
      </c>
      <c r="V7297">
        <v>70.739000000000004</v>
      </c>
      <c r="W7297">
        <v>71.451999999999998</v>
      </c>
      <c r="X7297">
        <v>73.298000000000002</v>
      </c>
      <c r="Y7297">
        <v>76.997</v>
      </c>
      <c r="Z7297">
        <v>77.364999999999995</v>
      </c>
      <c r="AA7297">
        <v>79.605999999999995</v>
      </c>
      <c r="AB7297">
        <v>81.512</v>
      </c>
      <c r="AC7297">
        <v>83.436999999999998</v>
      </c>
      <c r="AD7297">
        <v>84.367000000000004</v>
      </c>
      <c r="AE7297">
        <v>83.576999999999998</v>
      </c>
      <c r="AF7297">
        <v>83.932000000000002</v>
      </c>
      <c r="AG7297">
        <v>88.322999999999993</v>
      </c>
      <c r="AH7297">
        <v>88.956000000000003</v>
      </c>
      <c r="AI7297">
        <v>95.09</v>
      </c>
      <c r="AJ7297">
        <v>99.998999999999995</v>
      </c>
      <c r="AK7297">
        <v>110.482</v>
      </c>
      <c r="AL7297">
        <v>105.84399999999999</v>
      </c>
      <c r="AM7297">
        <v>106.741</v>
      </c>
      <c r="AN7297">
        <v>116.44</v>
      </c>
      <c r="AO7297">
        <v>115.414</v>
      </c>
      <c r="AP7297">
        <v>115.265</v>
      </c>
      <c r="AQ7297">
        <v>121.149</v>
      </c>
      <c r="AR7297">
        <v>126.15600000000001</v>
      </c>
      <c r="AS7297">
        <v>133.851</v>
      </c>
      <c r="AT7297">
        <v>132.553</v>
      </c>
      <c r="AU7297">
        <v>137.09</v>
      </c>
      <c r="AV7297">
        <v>140.55000000000001</v>
      </c>
      <c r="AW7297">
        <v>143.066</v>
      </c>
      <c r="AX7297">
        <v>146.21899999999999</v>
      </c>
      <c r="AY7297">
        <v>149.191</v>
      </c>
      <c r="AZ7297">
        <v>152.18100000000001</v>
      </c>
      <c r="BA7297">
        <v>155.23599999999999</v>
      </c>
      <c r="BB7297">
        <v>158.36699999999999</v>
      </c>
      <c r="BC7297">
        <v>2017</v>
      </c>
    </row>
    <row r="7298" spans="1:55" x14ac:dyDescent="0.25">
      <c r="A7298">
        <v>362</v>
      </c>
      <c r="B7298" t="s">
        <v>1709</v>
      </c>
      <c r="C7298" t="s">
        <v>252</v>
      </c>
      <c r="D7298" t="s">
        <v>1710</v>
      </c>
      <c r="E7298" t="s">
        <v>253</v>
      </c>
      <c r="F7298" t="s">
        <v>254</v>
      </c>
      <c r="G7298" t="s">
        <v>229</v>
      </c>
      <c r="H7298" t="s">
        <v>220</v>
      </c>
      <c r="I7298" t="s">
        <v>255</v>
      </c>
      <c r="J7298" s="52">
        <v>8278.08</v>
      </c>
      <c r="K7298" s="52">
        <v>8583.75</v>
      </c>
      <c r="L7298" s="52">
        <v>8652.3700000000008</v>
      </c>
      <c r="M7298" s="52">
        <v>8887.2099999999991</v>
      </c>
      <c r="N7298" s="52">
        <v>9465.81</v>
      </c>
      <c r="O7298" s="52">
        <v>10493.19</v>
      </c>
      <c r="P7298" s="52">
        <v>11824.39</v>
      </c>
      <c r="Q7298" s="52">
        <v>12116.19</v>
      </c>
      <c r="R7298" s="52">
        <v>13599.08</v>
      </c>
      <c r="S7298" s="52">
        <v>14563.75</v>
      </c>
      <c r="T7298" s="52">
        <v>15835.88</v>
      </c>
      <c r="U7298" s="52">
        <v>15677.44</v>
      </c>
      <c r="V7298" s="52">
        <v>16657.5</v>
      </c>
      <c r="W7298" s="52">
        <v>16640.810000000001</v>
      </c>
      <c r="X7298" s="52">
        <v>16573.45</v>
      </c>
      <c r="Y7298" s="52">
        <v>16537.45</v>
      </c>
      <c r="Z7298" s="52">
        <v>16746.2</v>
      </c>
      <c r="AA7298" s="52">
        <v>16340.72</v>
      </c>
      <c r="AB7298" s="52">
        <v>17106.650000000001</v>
      </c>
      <c r="AC7298" s="52">
        <v>17363.36</v>
      </c>
      <c r="AD7298" s="52">
        <v>17116.59</v>
      </c>
      <c r="AE7298" s="52">
        <v>16333.9</v>
      </c>
      <c r="AF7298" s="52">
        <v>16274.75</v>
      </c>
      <c r="AG7298" s="52">
        <v>16811.669999999998</v>
      </c>
      <c r="AH7298" s="52">
        <v>17832.169999999998</v>
      </c>
      <c r="AI7298" s="52">
        <v>17554.009999999998</v>
      </c>
      <c r="AJ7298" s="52">
        <v>18411.11</v>
      </c>
      <c r="AK7298" s="52">
        <v>18574</v>
      </c>
      <c r="AL7298" s="52">
        <v>19270.240000000002</v>
      </c>
      <c r="AM7298" s="52">
        <v>19636.18</v>
      </c>
      <c r="AN7298" s="52">
        <v>19571.88</v>
      </c>
      <c r="AO7298" s="52">
        <v>20187.61</v>
      </c>
      <c r="AP7298" s="52">
        <v>19916.09</v>
      </c>
      <c r="AQ7298" s="52">
        <v>19332.46</v>
      </c>
      <c r="AR7298" s="52">
        <v>19163.91</v>
      </c>
      <c r="AS7298" s="52">
        <v>19095.57</v>
      </c>
      <c r="AT7298" s="52">
        <v>19714.36</v>
      </c>
      <c r="AU7298" s="52">
        <v>20310.349999999999</v>
      </c>
      <c r="AV7298" s="52">
        <v>20382.55</v>
      </c>
      <c r="AW7298" s="52">
        <v>20927.3</v>
      </c>
      <c r="AX7298" s="52">
        <v>21363.22</v>
      </c>
      <c r="AY7298" s="52">
        <v>21677.11</v>
      </c>
      <c r="AZ7298" s="52">
        <v>21872.95</v>
      </c>
      <c r="BA7298" s="52">
        <v>22058.63</v>
      </c>
      <c r="BB7298" s="52">
        <v>22244.560000000001</v>
      </c>
      <c r="BC7298">
        <v>2015</v>
      </c>
    </row>
    <row r="7299" spans="1:55" x14ac:dyDescent="0.25">
      <c r="A7299">
        <v>362</v>
      </c>
      <c r="B7299" t="s">
        <v>1709</v>
      </c>
      <c r="C7299" t="s">
        <v>256</v>
      </c>
      <c r="D7299" t="s">
        <v>1710</v>
      </c>
      <c r="E7299" t="s">
        <v>253</v>
      </c>
      <c r="F7299" t="s">
        <v>257</v>
      </c>
      <c r="G7299" t="s">
        <v>258</v>
      </c>
      <c r="H7299" t="s">
        <v>220</v>
      </c>
      <c r="I7299" t="s">
        <v>255</v>
      </c>
      <c r="J7299" s="52">
        <v>5182.2700000000004</v>
      </c>
      <c r="K7299" s="52">
        <v>5373.62</v>
      </c>
      <c r="L7299" s="52">
        <v>5416.58</v>
      </c>
      <c r="M7299" s="52">
        <v>5563.6</v>
      </c>
      <c r="N7299" s="52">
        <v>5925.81</v>
      </c>
      <c r="O7299" s="52">
        <v>6568.98</v>
      </c>
      <c r="P7299" s="52">
        <v>7402.34</v>
      </c>
      <c r="Q7299" s="52">
        <v>7585.01</v>
      </c>
      <c r="R7299" s="52">
        <v>8513.34</v>
      </c>
      <c r="S7299" s="52">
        <v>9117.25</v>
      </c>
      <c r="T7299" s="52">
        <v>9913.6299999999992</v>
      </c>
      <c r="U7299" s="52">
        <v>9814.44</v>
      </c>
      <c r="V7299" s="52">
        <v>10427.98</v>
      </c>
      <c r="W7299" s="52">
        <v>10417.530000000001</v>
      </c>
      <c r="X7299" s="52">
        <v>10375.36</v>
      </c>
      <c r="Y7299" s="52">
        <v>10352.82</v>
      </c>
      <c r="Z7299" s="52">
        <v>10483.51</v>
      </c>
      <c r="AA7299" s="52">
        <v>10229.67</v>
      </c>
      <c r="AB7299" s="52">
        <v>10709.16</v>
      </c>
      <c r="AC7299" s="52">
        <v>10869.86</v>
      </c>
      <c r="AD7299" s="52">
        <v>10715.38</v>
      </c>
      <c r="AE7299" s="52">
        <v>10225.4</v>
      </c>
      <c r="AF7299" s="52">
        <v>10188.370000000001</v>
      </c>
      <c r="AG7299" s="52">
        <v>10524.49</v>
      </c>
      <c r="AH7299" s="52">
        <v>11163.35</v>
      </c>
      <c r="AI7299" s="52">
        <v>10989.21</v>
      </c>
      <c r="AJ7299" s="52">
        <v>11525.78</v>
      </c>
      <c r="AK7299" s="52">
        <v>11627.75</v>
      </c>
      <c r="AL7299" s="52">
        <v>12063.62</v>
      </c>
      <c r="AM7299" s="52">
        <v>12292.7</v>
      </c>
      <c r="AN7299" s="52">
        <v>12252.45</v>
      </c>
      <c r="AO7299" s="52">
        <v>12637.91</v>
      </c>
      <c r="AP7299" s="52">
        <v>12467.93</v>
      </c>
      <c r="AQ7299" s="52">
        <v>12102.56</v>
      </c>
      <c r="AR7299" s="52">
        <v>11997.05</v>
      </c>
      <c r="AS7299" s="52">
        <v>11954.27</v>
      </c>
      <c r="AT7299" s="52">
        <v>12341.64</v>
      </c>
      <c r="AU7299" s="52">
        <v>12714.75</v>
      </c>
      <c r="AV7299" s="52">
        <v>12759.95</v>
      </c>
      <c r="AW7299" s="52">
        <v>13100.97</v>
      </c>
      <c r="AX7299" s="52">
        <v>13373.87</v>
      </c>
      <c r="AY7299" s="52">
        <v>13570.37</v>
      </c>
      <c r="AZ7299" s="52">
        <v>13692.97</v>
      </c>
      <c r="BA7299" s="52">
        <v>13809.21</v>
      </c>
      <c r="BB7299" s="52">
        <v>13925.61</v>
      </c>
      <c r="BC7299">
        <v>2015</v>
      </c>
    </row>
    <row r="7300" spans="1:55" x14ac:dyDescent="0.25">
      <c r="A7300">
        <v>362</v>
      </c>
      <c r="B7300" t="s">
        <v>1709</v>
      </c>
      <c r="C7300" t="s">
        <v>259</v>
      </c>
      <c r="D7300" t="s">
        <v>1710</v>
      </c>
      <c r="E7300" t="s">
        <v>260</v>
      </c>
      <c r="F7300" t="s">
        <v>261</v>
      </c>
      <c r="G7300" t="s">
        <v>229</v>
      </c>
      <c r="H7300" t="s">
        <v>220</v>
      </c>
      <c r="I7300" t="s">
        <v>262</v>
      </c>
      <c r="J7300" s="52">
        <v>3530.22</v>
      </c>
      <c r="K7300" s="52">
        <v>3974.94</v>
      </c>
      <c r="L7300" s="52">
        <v>3700.41</v>
      </c>
      <c r="M7300" s="52">
        <v>3930.52</v>
      </c>
      <c r="N7300" s="52">
        <v>4943.42</v>
      </c>
      <c r="O7300" s="52">
        <v>5505.13</v>
      </c>
      <c r="P7300" s="52">
        <v>6482.01</v>
      </c>
      <c r="Q7300" s="52">
        <v>7057.67</v>
      </c>
      <c r="R7300" s="52">
        <v>7958.67</v>
      </c>
      <c r="S7300" s="52">
        <v>8860.74</v>
      </c>
      <c r="T7300" s="52">
        <v>10437.549999999999</v>
      </c>
      <c r="U7300" s="52">
        <v>10897.81</v>
      </c>
      <c r="V7300" s="52">
        <v>11783.27</v>
      </c>
      <c r="W7300" s="52">
        <v>11890.13</v>
      </c>
      <c r="X7300" s="52">
        <v>12147.93</v>
      </c>
      <c r="Y7300" s="52">
        <v>12733.41</v>
      </c>
      <c r="Z7300" s="52">
        <v>12955.76</v>
      </c>
      <c r="AA7300" s="52">
        <v>13008.23</v>
      </c>
      <c r="AB7300" s="52">
        <v>13944.01</v>
      </c>
      <c r="AC7300" s="52">
        <v>14487.49</v>
      </c>
      <c r="AD7300" s="52">
        <v>14440.76</v>
      </c>
      <c r="AE7300" s="52">
        <v>13651.35</v>
      </c>
      <c r="AF7300" s="52">
        <v>13659.64</v>
      </c>
      <c r="AG7300" s="52">
        <v>14848.52</v>
      </c>
      <c r="AH7300" s="52">
        <v>15862.81</v>
      </c>
      <c r="AI7300" s="52">
        <v>16692.14</v>
      </c>
      <c r="AJ7300" s="52">
        <v>18410.87</v>
      </c>
      <c r="AK7300" s="52">
        <v>20520.919999999998</v>
      </c>
      <c r="AL7300" s="52">
        <v>20396.41</v>
      </c>
      <c r="AM7300" s="52">
        <v>20959.900000000001</v>
      </c>
      <c r="AN7300" s="52">
        <v>22789.59</v>
      </c>
      <c r="AO7300" s="52">
        <v>23299.3</v>
      </c>
      <c r="AP7300" s="52">
        <v>22956.27</v>
      </c>
      <c r="AQ7300" s="52">
        <v>23421.13</v>
      </c>
      <c r="AR7300" s="52">
        <v>24176.37</v>
      </c>
      <c r="AS7300" s="52">
        <v>25559.62</v>
      </c>
      <c r="AT7300" s="52">
        <v>26131.98</v>
      </c>
      <c r="AU7300" s="52">
        <v>27843.37</v>
      </c>
      <c r="AV7300" s="52">
        <v>28647.73</v>
      </c>
      <c r="AW7300" s="52">
        <v>29939.88</v>
      </c>
      <c r="AX7300" s="52">
        <v>31237.03</v>
      </c>
      <c r="AY7300" s="52">
        <v>32340.38</v>
      </c>
      <c r="AZ7300" s="52">
        <v>33286.449999999997</v>
      </c>
      <c r="BA7300" s="52">
        <v>34242.92</v>
      </c>
      <c r="BB7300" s="52">
        <v>35228.03</v>
      </c>
      <c r="BC7300">
        <v>2015</v>
      </c>
    </row>
    <row r="7301" spans="1:55" x14ac:dyDescent="0.25">
      <c r="A7301">
        <v>362</v>
      </c>
      <c r="B7301" t="s">
        <v>1709</v>
      </c>
      <c r="C7301" t="s">
        <v>263</v>
      </c>
      <c r="D7301" t="s">
        <v>1710</v>
      </c>
      <c r="E7301" t="s">
        <v>260</v>
      </c>
      <c r="F7301" t="s">
        <v>264</v>
      </c>
      <c r="G7301" t="s">
        <v>242</v>
      </c>
      <c r="H7301" t="s">
        <v>220</v>
      </c>
      <c r="I7301" t="s">
        <v>262</v>
      </c>
      <c r="J7301" s="52">
        <v>1307.49</v>
      </c>
      <c r="K7301" s="52">
        <v>1472.2</v>
      </c>
      <c r="L7301" s="52">
        <v>1370.52</v>
      </c>
      <c r="M7301" s="52">
        <v>1455.75</v>
      </c>
      <c r="N7301" s="52">
        <v>1830.9</v>
      </c>
      <c r="O7301" s="52">
        <v>2038.94</v>
      </c>
      <c r="P7301" s="52">
        <v>2400.7399999999998</v>
      </c>
      <c r="Q7301" s="52">
        <v>2613.9499999999998</v>
      </c>
      <c r="R7301" s="52">
        <v>2947.65</v>
      </c>
      <c r="S7301" s="52">
        <v>3281.76</v>
      </c>
      <c r="T7301" s="52">
        <v>3865.76</v>
      </c>
      <c r="U7301" s="52">
        <v>4036.23</v>
      </c>
      <c r="V7301" s="52">
        <v>4364.17</v>
      </c>
      <c r="W7301" s="52">
        <v>4403.75</v>
      </c>
      <c r="X7301" s="52">
        <v>4499.2299999999996</v>
      </c>
      <c r="Y7301" s="52">
        <v>4716.08</v>
      </c>
      <c r="Z7301" s="52">
        <v>4798.43</v>
      </c>
      <c r="AA7301" s="52">
        <v>4817.8599999999997</v>
      </c>
      <c r="AB7301" s="52">
        <v>5164.45</v>
      </c>
      <c r="AC7301" s="52">
        <v>5365.74</v>
      </c>
      <c r="AD7301" s="52">
        <v>5348.43</v>
      </c>
      <c r="AE7301" s="52">
        <v>5056.05</v>
      </c>
      <c r="AF7301" s="52">
        <v>5059.13</v>
      </c>
      <c r="AG7301" s="52">
        <v>5499.45</v>
      </c>
      <c r="AH7301" s="52">
        <v>5875.12</v>
      </c>
      <c r="AI7301" s="52">
        <v>6182.28</v>
      </c>
      <c r="AJ7301" s="52">
        <v>6818.84</v>
      </c>
      <c r="AK7301" s="52">
        <v>7600.34</v>
      </c>
      <c r="AL7301" s="52">
        <v>7554.22</v>
      </c>
      <c r="AM7301" s="52">
        <v>7762.93</v>
      </c>
      <c r="AN7301" s="52">
        <v>8440.59</v>
      </c>
      <c r="AO7301" s="52">
        <v>8629.3700000000008</v>
      </c>
      <c r="AP7301" s="52">
        <v>8502.32</v>
      </c>
      <c r="AQ7301" s="52">
        <v>8674.49</v>
      </c>
      <c r="AR7301" s="52">
        <v>8954.2099999999991</v>
      </c>
      <c r="AS7301" s="52">
        <v>9466.5300000000007</v>
      </c>
      <c r="AT7301" s="52">
        <v>9678.51</v>
      </c>
      <c r="AU7301" s="52">
        <v>10312.36</v>
      </c>
      <c r="AV7301" s="52">
        <v>10610.27</v>
      </c>
      <c r="AW7301" s="52">
        <v>11088.84</v>
      </c>
      <c r="AX7301" s="52">
        <v>11569.27</v>
      </c>
      <c r="AY7301" s="52">
        <v>11977.92</v>
      </c>
      <c r="AZ7301" s="52">
        <v>12328.32</v>
      </c>
      <c r="BA7301" s="52">
        <v>12682.56</v>
      </c>
      <c r="BB7301" s="52">
        <v>13047.42</v>
      </c>
      <c r="BC7301">
        <v>2015</v>
      </c>
    </row>
    <row r="7302" spans="1:55" x14ac:dyDescent="0.25">
      <c r="A7302">
        <v>362</v>
      </c>
      <c r="B7302" t="s">
        <v>1709</v>
      </c>
      <c r="C7302" t="s">
        <v>265</v>
      </c>
      <c r="D7302" t="s">
        <v>1710</v>
      </c>
      <c r="E7302" t="s">
        <v>260</v>
      </c>
      <c r="F7302" t="s">
        <v>266</v>
      </c>
      <c r="G7302" t="s">
        <v>246</v>
      </c>
      <c r="H7302" t="s">
        <v>220</v>
      </c>
      <c r="I7302" t="s">
        <v>262</v>
      </c>
      <c r="J7302" s="52">
        <v>2232.73</v>
      </c>
      <c r="K7302" s="52">
        <v>2534.21</v>
      </c>
      <c r="L7302" s="52">
        <v>2712.3</v>
      </c>
      <c r="M7302" s="52">
        <v>2895.03</v>
      </c>
      <c r="N7302" s="52">
        <v>3194.77</v>
      </c>
      <c r="O7302" s="52">
        <v>3653.53</v>
      </c>
      <c r="P7302" s="52">
        <v>4199.91</v>
      </c>
      <c r="Q7302" s="52">
        <v>4410</v>
      </c>
      <c r="R7302" s="52">
        <v>5124.29</v>
      </c>
      <c r="S7302" s="52">
        <v>5702.96</v>
      </c>
      <c r="T7302" s="52">
        <v>6433.18</v>
      </c>
      <c r="U7302" s="52">
        <v>6584.21</v>
      </c>
      <c r="V7302" s="52">
        <v>7155.26</v>
      </c>
      <c r="W7302" s="52">
        <v>7317.45</v>
      </c>
      <c r="X7302" s="52">
        <v>7443.44</v>
      </c>
      <c r="Y7302" s="52">
        <v>7583.01</v>
      </c>
      <c r="Z7302" s="52">
        <v>7819.33</v>
      </c>
      <c r="AA7302" s="52">
        <v>7761.57</v>
      </c>
      <c r="AB7302" s="52">
        <v>8216.84</v>
      </c>
      <c r="AC7302" s="52">
        <v>8460.57</v>
      </c>
      <c r="AD7302" s="52">
        <v>8526.76</v>
      </c>
      <c r="AE7302" s="52">
        <v>8315.31</v>
      </c>
      <c r="AF7302" s="52">
        <v>8416.2800000000007</v>
      </c>
      <c r="AG7302" s="52">
        <v>8855.3799999999992</v>
      </c>
      <c r="AH7302" s="52">
        <v>9645.7900000000009</v>
      </c>
      <c r="AI7302" s="52">
        <v>9791.08</v>
      </c>
      <c r="AJ7302" s="52">
        <v>10579.93</v>
      </c>
      <c r="AK7302" s="52">
        <v>10960.28</v>
      </c>
      <c r="AL7302" s="52">
        <v>11592.28</v>
      </c>
      <c r="AM7302" s="52">
        <v>11902.48</v>
      </c>
      <c r="AN7302" s="52">
        <v>12001.74</v>
      </c>
      <c r="AO7302" s="52">
        <v>12637.91</v>
      </c>
      <c r="AP7302" s="52">
        <v>12707.08</v>
      </c>
      <c r="AQ7302" s="52">
        <v>12551.11</v>
      </c>
      <c r="AR7302" s="52">
        <v>12677.1</v>
      </c>
      <c r="AS7302" s="52">
        <v>12766.98</v>
      </c>
      <c r="AT7302" s="52">
        <v>13324.77</v>
      </c>
      <c r="AU7302" s="52">
        <v>13988.56</v>
      </c>
      <c r="AV7302" s="52">
        <v>14354.8</v>
      </c>
      <c r="AW7302" s="52">
        <v>15000.51</v>
      </c>
      <c r="AX7302" s="52">
        <v>15632.74</v>
      </c>
      <c r="AY7302" s="52">
        <v>16192.18</v>
      </c>
      <c r="AZ7302" s="52">
        <v>16676.560000000001</v>
      </c>
      <c r="BA7302" s="52">
        <v>17166.650000000001</v>
      </c>
      <c r="BB7302" s="52">
        <v>17673.63</v>
      </c>
      <c r="BC7302">
        <v>2015</v>
      </c>
    </row>
    <row r="7303" spans="1:55" x14ac:dyDescent="0.25">
      <c r="A7303">
        <v>362</v>
      </c>
      <c r="B7303" t="s">
        <v>1709</v>
      </c>
      <c r="C7303" t="s">
        <v>267</v>
      </c>
      <c r="D7303" t="s">
        <v>1710</v>
      </c>
      <c r="E7303" t="s">
        <v>268</v>
      </c>
      <c r="F7303" t="s">
        <v>269</v>
      </c>
      <c r="G7303" t="s">
        <v>270</v>
      </c>
    </row>
    <row r="7304" spans="1:55" x14ac:dyDescent="0.25">
      <c r="A7304">
        <v>362</v>
      </c>
      <c r="B7304" t="s">
        <v>1709</v>
      </c>
      <c r="C7304" t="s">
        <v>271</v>
      </c>
      <c r="D7304" t="s">
        <v>1710</v>
      </c>
      <c r="E7304" t="s">
        <v>272</v>
      </c>
      <c r="F7304" t="s">
        <v>273</v>
      </c>
      <c r="G7304" t="s">
        <v>274</v>
      </c>
      <c r="I7304" t="s">
        <v>243</v>
      </c>
      <c r="J7304">
        <v>2E-3</v>
      </c>
      <c r="K7304">
        <v>2E-3</v>
      </c>
      <c r="L7304">
        <v>2E-3</v>
      </c>
      <c r="M7304">
        <v>2E-3</v>
      </c>
      <c r="N7304">
        <v>2E-3</v>
      </c>
      <c r="O7304">
        <v>2E-3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2E-3</v>
      </c>
      <c r="AG7304">
        <v>2E-3</v>
      </c>
      <c r="AH7304">
        <v>2E-3</v>
      </c>
      <c r="AI7304">
        <v>2E-3</v>
      </c>
      <c r="AJ7304">
        <v>2E-3</v>
      </c>
      <c r="AK7304">
        <v>2E-3</v>
      </c>
      <c r="AL7304">
        <v>2E-3</v>
      </c>
      <c r="AM7304">
        <v>2E-3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2017</v>
      </c>
    </row>
    <row r="7305" spans="1:55" x14ac:dyDescent="0.25">
      <c r="A7305">
        <v>362</v>
      </c>
      <c r="B7305" t="s">
        <v>1709</v>
      </c>
      <c r="C7305" t="s">
        <v>275</v>
      </c>
      <c r="D7305" t="s">
        <v>1710</v>
      </c>
      <c r="E7305" t="s">
        <v>276</v>
      </c>
      <c r="F7305" t="s">
        <v>277</v>
      </c>
      <c r="G7305" t="s">
        <v>278</v>
      </c>
      <c r="I7305" t="s">
        <v>243</v>
      </c>
      <c r="J7305">
        <v>1.581</v>
      </c>
      <c r="K7305">
        <v>1.569</v>
      </c>
      <c r="L7305">
        <v>1.3640000000000001</v>
      </c>
      <c r="M7305">
        <v>1.3580000000000001</v>
      </c>
      <c r="N7305">
        <v>1.5469999999999999</v>
      </c>
      <c r="O7305">
        <v>1.5069999999999999</v>
      </c>
      <c r="P7305">
        <v>1.5429999999999999</v>
      </c>
      <c r="Q7305">
        <v>1.6</v>
      </c>
      <c r="R7305">
        <v>1.5529999999999999</v>
      </c>
      <c r="S7305">
        <v>1.554</v>
      </c>
      <c r="T7305">
        <v>1.6220000000000001</v>
      </c>
      <c r="U7305">
        <v>1.655</v>
      </c>
      <c r="V7305">
        <v>1.647</v>
      </c>
      <c r="W7305">
        <v>1.625</v>
      </c>
      <c r="X7305">
        <v>1.6319999999999999</v>
      </c>
      <c r="Y7305">
        <v>1.679</v>
      </c>
      <c r="Z7305">
        <v>1.657</v>
      </c>
      <c r="AA7305">
        <v>1.6759999999999999</v>
      </c>
      <c r="AB7305">
        <v>1.6970000000000001</v>
      </c>
      <c r="AC7305">
        <v>1.712</v>
      </c>
      <c r="AD7305">
        <v>1.694</v>
      </c>
      <c r="AE7305">
        <v>1.6419999999999999</v>
      </c>
      <c r="AF7305">
        <v>1.623</v>
      </c>
      <c r="AG7305">
        <v>1.677</v>
      </c>
      <c r="AH7305">
        <v>1.645</v>
      </c>
      <c r="AI7305">
        <v>1.7050000000000001</v>
      </c>
      <c r="AJ7305">
        <v>1.74</v>
      </c>
      <c r="AK7305">
        <v>1.8720000000000001</v>
      </c>
      <c r="AL7305">
        <v>1.7589999999999999</v>
      </c>
      <c r="AM7305">
        <v>1.7609999999999999</v>
      </c>
      <c r="AN7305">
        <v>1.899</v>
      </c>
      <c r="AO7305">
        <v>1.8440000000000001</v>
      </c>
      <c r="AP7305">
        <v>1.8069999999999999</v>
      </c>
      <c r="AQ7305">
        <v>1.8660000000000001</v>
      </c>
      <c r="AR7305">
        <v>1.907</v>
      </c>
      <c r="AS7305">
        <v>2.0019999999999998</v>
      </c>
      <c r="AT7305">
        <v>1.9610000000000001</v>
      </c>
      <c r="AU7305">
        <v>1.99</v>
      </c>
      <c r="AV7305">
        <v>1.996</v>
      </c>
      <c r="AW7305">
        <v>1.996</v>
      </c>
      <c r="AX7305">
        <v>1.998</v>
      </c>
      <c r="AY7305">
        <v>1.9970000000000001</v>
      </c>
      <c r="AZ7305">
        <v>1.996</v>
      </c>
      <c r="BA7305">
        <v>1.9950000000000001</v>
      </c>
      <c r="BB7305">
        <v>1.9930000000000001</v>
      </c>
      <c r="BC7305">
        <v>2017</v>
      </c>
    </row>
    <row r="7306" spans="1:55" x14ac:dyDescent="0.25">
      <c r="A7306">
        <v>362</v>
      </c>
      <c r="B7306" t="s">
        <v>1709</v>
      </c>
      <c r="C7306" t="s">
        <v>279</v>
      </c>
      <c r="D7306" t="s">
        <v>1710</v>
      </c>
      <c r="E7306" t="s">
        <v>280</v>
      </c>
      <c r="F7306" t="s">
        <v>281</v>
      </c>
      <c r="G7306" t="s">
        <v>282</v>
      </c>
      <c r="I7306" t="s">
        <v>1711</v>
      </c>
      <c r="J7306" t="s">
        <v>232</v>
      </c>
      <c r="K7306" t="s">
        <v>232</v>
      </c>
      <c r="L7306" t="s">
        <v>232</v>
      </c>
      <c r="M7306" t="s">
        <v>232</v>
      </c>
      <c r="N7306" t="s">
        <v>232</v>
      </c>
      <c r="O7306" t="s">
        <v>232</v>
      </c>
      <c r="P7306" t="s">
        <v>232</v>
      </c>
      <c r="Q7306" t="s">
        <v>232</v>
      </c>
      <c r="R7306" t="s">
        <v>232</v>
      </c>
      <c r="S7306" t="s">
        <v>232</v>
      </c>
      <c r="T7306" t="s">
        <v>232</v>
      </c>
      <c r="U7306" t="s">
        <v>232</v>
      </c>
      <c r="V7306" t="s">
        <v>232</v>
      </c>
      <c r="W7306" t="s">
        <v>232</v>
      </c>
      <c r="X7306" t="s">
        <v>232</v>
      </c>
      <c r="Y7306" t="s">
        <v>232</v>
      </c>
      <c r="Z7306" t="s">
        <v>232</v>
      </c>
      <c r="AA7306" t="s">
        <v>232</v>
      </c>
      <c r="AB7306" t="s">
        <v>232</v>
      </c>
      <c r="AC7306" t="s">
        <v>232</v>
      </c>
      <c r="AD7306" t="s">
        <v>232</v>
      </c>
      <c r="AE7306" t="s">
        <v>232</v>
      </c>
      <c r="AF7306" t="s">
        <v>232</v>
      </c>
      <c r="AG7306" t="s">
        <v>232</v>
      </c>
      <c r="AH7306" t="s">
        <v>232</v>
      </c>
      <c r="AI7306" t="s">
        <v>232</v>
      </c>
      <c r="AJ7306" t="s">
        <v>232</v>
      </c>
      <c r="AK7306" t="s">
        <v>232</v>
      </c>
      <c r="AL7306" t="s">
        <v>232</v>
      </c>
      <c r="AM7306" t="s">
        <v>232</v>
      </c>
      <c r="AN7306" t="s">
        <v>232</v>
      </c>
      <c r="AO7306" t="s">
        <v>232</v>
      </c>
      <c r="AP7306" t="s">
        <v>232</v>
      </c>
      <c r="AQ7306" t="s">
        <v>232</v>
      </c>
      <c r="AR7306">
        <v>17.388999999999999</v>
      </c>
      <c r="AS7306">
        <v>18.324999999999999</v>
      </c>
      <c r="AT7306">
        <v>20.687999999999999</v>
      </c>
      <c r="AU7306">
        <v>21.661999999999999</v>
      </c>
      <c r="AV7306">
        <v>22.547999999999998</v>
      </c>
      <c r="AW7306">
        <v>23.405999999999999</v>
      </c>
      <c r="AX7306">
        <v>22.71</v>
      </c>
      <c r="AY7306">
        <v>21.706</v>
      </c>
      <c r="AZ7306">
        <v>21.710999999999999</v>
      </c>
      <c r="BA7306">
        <v>21.710999999999999</v>
      </c>
      <c r="BB7306">
        <v>21.710999999999999</v>
      </c>
      <c r="BC7306">
        <v>2017</v>
      </c>
    </row>
    <row r="7307" spans="1:55" x14ac:dyDescent="0.25">
      <c r="A7307">
        <v>362</v>
      </c>
      <c r="B7307" t="s">
        <v>1709</v>
      </c>
      <c r="C7307" t="s">
        <v>283</v>
      </c>
      <c r="D7307" t="s">
        <v>1710</v>
      </c>
      <c r="E7307" t="s">
        <v>284</v>
      </c>
      <c r="F7307" t="s">
        <v>285</v>
      </c>
      <c r="G7307" t="s">
        <v>282</v>
      </c>
      <c r="I7307" t="s">
        <v>1711</v>
      </c>
      <c r="J7307" t="s">
        <v>232</v>
      </c>
      <c r="K7307" t="s">
        <v>232</v>
      </c>
      <c r="L7307" t="s">
        <v>232</v>
      </c>
      <c r="M7307" t="s">
        <v>232</v>
      </c>
      <c r="N7307" t="s">
        <v>232</v>
      </c>
      <c r="O7307" t="s">
        <v>232</v>
      </c>
      <c r="P7307" t="s">
        <v>232</v>
      </c>
      <c r="Q7307" t="s">
        <v>232</v>
      </c>
      <c r="R7307" t="s">
        <v>232</v>
      </c>
      <c r="S7307" t="s">
        <v>232</v>
      </c>
      <c r="T7307" t="s">
        <v>232</v>
      </c>
      <c r="U7307" t="s">
        <v>232</v>
      </c>
      <c r="V7307" t="s">
        <v>232</v>
      </c>
      <c r="W7307" t="s">
        <v>232</v>
      </c>
      <c r="X7307" t="s">
        <v>232</v>
      </c>
      <c r="Y7307" t="s">
        <v>232</v>
      </c>
      <c r="Z7307" t="s">
        <v>232</v>
      </c>
      <c r="AA7307" t="s">
        <v>232</v>
      </c>
      <c r="AB7307" t="s">
        <v>232</v>
      </c>
      <c r="AC7307" t="s">
        <v>232</v>
      </c>
      <c r="AD7307" t="s">
        <v>232</v>
      </c>
      <c r="AE7307" t="s">
        <v>232</v>
      </c>
      <c r="AF7307" t="s">
        <v>232</v>
      </c>
      <c r="AG7307" t="s">
        <v>232</v>
      </c>
      <c r="AH7307" t="s">
        <v>232</v>
      </c>
      <c r="AI7307" t="s">
        <v>232</v>
      </c>
      <c r="AJ7307" t="s">
        <v>232</v>
      </c>
      <c r="AK7307" t="s">
        <v>232</v>
      </c>
      <c r="AL7307" t="s">
        <v>232</v>
      </c>
      <c r="AM7307" t="s">
        <v>232</v>
      </c>
      <c r="AN7307" t="s">
        <v>232</v>
      </c>
      <c r="AO7307" t="s">
        <v>232</v>
      </c>
      <c r="AP7307" t="s">
        <v>232</v>
      </c>
      <c r="AQ7307" t="s">
        <v>232</v>
      </c>
      <c r="AR7307">
        <v>18.155000000000001</v>
      </c>
      <c r="AS7307">
        <v>22.562000000000001</v>
      </c>
      <c r="AT7307">
        <v>17.324999999999999</v>
      </c>
      <c r="AU7307">
        <v>19.088000000000001</v>
      </c>
      <c r="AV7307">
        <v>21.393000000000001</v>
      </c>
      <c r="AW7307">
        <v>20.942</v>
      </c>
      <c r="AX7307">
        <v>22.335999999999999</v>
      </c>
      <c r="AY7307">
        <v>21.998000000000001</v>
      </c>
      <c r="AZ7307">
        <v>22.158000000000001</v>
      </c>
      <c r="BA7307">
        <v>22.093</v>
      </c>
      <c r="BB7307">
        <v>22.132999999999999</v>
      </c>
      <c r="BC7307">
        <v>2017</v>
      </c>
    </row>
    <row r="7308" spans="1:55" x14ac:dyDescent="0.25">
      <c r="A7308">
        <v>362</v>
      </c>
      <c r="B7308" t="s">
        <v>1709</v>
      </c>
      <c r="C7308" t="s">
        <v>286</v>
      </c>
      <c r="D7308" t="s">
        <v>1710</v>
      </c>
      <c r="E7308" t="s">
        <v>287</v>
      </c>
      <c r="F7308" t="s">
        <v>288</v>
      </c>
      <c r="G7308" t="s">
        <v>250</v>
      </c>
      <c r="I7308" t="s">
        <v>1712</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116.346</v>
      </c>
      <c r="AW7308">
        <v>118.57899999999999</v>
      </c>
      <c r="AX7308">
        <v>121.14700000000001</v>
      </c>
      <c r="AY7308">
        <v>123.59699999999999</v>
      </c>
      <c r="AZ7308">
        <v>126.069</v>
      </c>
      <c r="BA7308">
        <v>128.59</v>
      </c>
      <c r="BB7308">
        <v>131.16200000000001</v>
      </c>
      <c r="BC7308">
        <v>2017</v>
      </c>
    </row>
    <row r="7309" spans="1:55" x14ac:dyDescent="0.25">
      <c r="A7309">
        <v>362</v>
      </c>
      <c r="B7309" t="s">
        <v>1709</v>
      </c>
      <c r="C7309" t="s">
        <v>290</v>
      </c>
      <c r="D7309" t="s">
        <v>1710</v>
      </c>
      <c r="E7309" t="s">
        <v>287</v>
      </c>
      <c r="F7309" t="s">
        <v>291</v>
      </c>
      <c r="G7309" t="s">
        <v>235</v>
      </c>
      <c r="I7309" t="s">
        <v>292</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1.931</v>
      </c>
      <c r="AW7309">
        <v>1.919</v>
      </c>
      <c r="AX7309">
        <v>2.1659999999999999</v>
      </c>
      <c r="AY7309">
        <v>2.0219999999999998</v>
      </c>
      <c r="AZ7309">
        <v>2</v>
      </c>
      <c r="BA7309">
        <v>2</v>
      </c>
      <c r="BB7309">
        <v>2</v>
      </c>
      <c r="BC7309">
        <v>2017</v>
      </c>
    </row>
    <row r="7310" spans="1:55" x14ac:dyDescent="0.25">
      <c r="A7310">
        <v>362</v>
      </c>
      <c r="B7310" t="s">
        <v>1709</v>
      </c>
      <c r="C7310" t="s">
        <v>293</v>
      </c>
      <c r="D7310" t="s">
        <v>1710</v>
      </c>
      <c r="E7310" t="s">
        <v>294</v>
      </c>
      <c r="F7310" t="s">
        <v>295</v>
      </c>
      <c r="G7310" t="s">
        <v>250</v>
      </c>
      <c r="I7310" t="s">
        <v>1712</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117.679</v>
      </c>
      <c r="AW7310">
        <v>120.041</v>
      </c>
      <c r="AX7310">
        <v>122.60899999999999</v>
      </c>
      <c r="AY7310">
        <v>125.06100000000001</v>
      </c>
      <c r="AZ7310">
        <v>127.562</v>
      </c>
      <c r="BA7310">
        <v>130.113</v>
      </c>
      <c r="BB7310">
        <v>132.71600000000001</v>
      </c>
      <c r="BC7310">
        <v>2017</v>
      </c>
    </row>
    <row r="7311" spans="1:55" x14ac:dyDescent="0.25">
      <c r="A7311">
        <v>362</v>
      </c>
      <c r="B7311" t="s">
        <v>1709</v>
      </c>
      <c r="C7311" t="s">
        <v>296</v>
      </c>
      <c r="D7311" t="s">
        <v>1710</v>
      </c>
      <c r="E7311" t="s">
        <v>294</v>
      </c>
      <c r="F7311" t="s">
        <v>297</v>
      </c>
      <c r="G7311" t="s">
        <v>235</v>
      </c>
      <c r="I7311" t="s">
        <v>298</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2.0190000000000001</v>
      </c>
      <c r="AW7311">
        <v>2.008</v>
      </c>
      <c r="AX7311">
        <v>2.1389999999999998</v>
      </c>
      <c r="AY7311">
        <v>2</v>
      </c>
      <c r="AZ7311">
        <v>2</v>
      </c>
      <c r="BA7311">
        <v>2</v>
      </c>
      <c r="BB7311">
        <v>2</v>
      </c>
      <c r="BC7311">
        <v>2017</v>
      </c>
    </row>
    <row r="7312" spans="1:55" x14ac:dyDescent="0.25">
      <c r="A7312">
        <v>362</v>
      </c>
      <c r="B7312" t="s">
        <v>1709</v>
      </c>
      <c r="C7312" t="s">
        <v>299</v>
      </c>
      <c r="D7312" t="s">
        <v>1710</v>
      </c>
      <c r="E7312" t="s">
        <v>300</v>
      </c>
      <c r="G7312" t="s">
        <v>274</v>
      </c>
    </row>
    <row r="7313" spans="1:55" x14ac:dyDescent="0.25">
      <c r="A7313">
        <v>362</v>
      </c>
      <c r="B7313" t="s">
        <v>1709</v>
      </c>
      <c r="C7313" t="s">
        <v>301</v>
      </c>
      <c r="D7313" t="s">
        <v>1710</v>
      </c>
      <c r="E7313" t="s">
        <v>302</v>
      </c>
      <c r="F7313" t="s">
        <v>303</v>
      </c>
      <c r="G7313" t="s">
        <v>235</v>
      </c>
      <c r="I7313" t="s">
        <v>1713</v>
      </c>
      <c r="J7313" t="s">
        <v>232</v>
      </c>
      <c r="K7313" t="s">
        <v>232</v>
      </c>
      <c r="L7313" t="s">
        <v>232</v>
      </c>
      <c r="M7313" t="s">
        <v>232</v>
      </c>
      <c r="N7313" t="s">
        <v>232</v>
      </c>
      <c r="O7313" t="s">
        <v>232</v>
      </c>
      <c r="P7313" t="s">
        <v>232</v>
      </c>
      <c r="Q7313" t="s">
        <v>232</v>
      </c>
      <c r="R7313" t="s">
        <v>232</v>
      </c>
      <c r="S7313" t="s">
        <v>232</v>
      </c>
      <c r="T7313" t="s">
        <v>232</v>
      </c>
      <c r="U7313" t="s">
        <v>232</v>
      </c>
      <c r="V7313" t="s">
        <v>232</v>
      </c>
      <c r="W7313" t="s">
        <v>232</v>
      </c>
      <c r="X7313" t="s">
        <v>232</v>
      </c>
      <c r="Y7313" t="s">
        <v>232</v>
      </c>
      <c r="Z7313" t="s">
        <v>232</v>
      </c>
      <c r="AA7313" t="s">
        <v>232</v>
      </c>
      <c r="AB7313" t="s">
        <v>232</v>
      </c>
      <c r="AC7313" t="s">
        <v>232</v>
      </c>
      <c r="AD7313" t="s">
        <v>232</v>
      </c>
      <c r="AE7313" t="s">
        <v>232</v>
      </c>
      <c r="AF7313" t="s">
        <v>232</v>
      </c>
      <c r="AG7313" t="s">
        <v>232</v>
      </c>
      <c r="AH7313" t="s">
        <v>232</v>
      </c>
      <c r="AI7313" t="s">
        <v>232</v>
      </c>
      <c r="AJ7313" t="s">
        <v>232</v>
      </c>
      <c r="AK7313" t="s">
        <v>232</v>
      </c>
      <c r="AL7313" t="s">
        <v>232</v>
      </c>
      <c r="AM7313" t="s">
        <v>232</v>
      </c>
      <c r="AN7313" t="s">
        <v>232</v>
      </c>
      <c r="AO7313" t="s">
        <v>232</v>
      </c>
      <c r="AP7313" t="s">
        <v>232</v>
      </c>
      <c r="AQ7313" t="s">
        <v>232</v>
      </c>
      <c r="AR7313" t="s">
        <v>232</v>
      </c>
      <c r="AS7313">
        <v>-0.55600000000000005</v>
      </c>
      <c r="AT7313">
        <v>21.648</v>
      </c>
      <c r="AU7313">
        <v>-2.431</v>
      </c>
      <c r="AV7313">
        <v>0.17399999999999999</v>
      </c>
      <c r="AW7313">
        <v>8.0139999999999993</v>
      </c>
      <c r="AX7313">
        <v>-1.2270000000000001</v>
      </c>
      <c r="AY7313">
        <v>2.661</v>
      </c>
      <c r="AZ7313">
        <v>2.702</v>
      </c>
      <c r="BA7313">
        <v>3.3929999999999998</v>
      </c>
      <c r="BB7313">
        <v>2.3780000000000001</v>
      </c>
      <c r="BC7313">
        <v>2017</v>
      </c>
    </row>
    <row r="7314" spans="1:55" x14ac:dyDescent="0.25">
      <c r="A7314">
        <v>362</v>
      </c>
      <c r="B7314" t="s">
        <v>1709</v>
      </c>
      <c r="C7314" t="s">
        <v>305</v>
      </c>
      <c r="D7314" t="s">
        <v>1710</v>
      </c>
      <c r="E7314" t="s">
        <v>306</v>
      </c>
      <c r="F7314" t="s">
        <v>307</v>
      </c>
      <c r="G7314" t="s">
        <v>235</v>
      </c>
      <c r="I7314" t="s">
        <v>1713</v>
      </c>
      <c r="J7314" t="s">
        <v>232</v>
      </c>
      <c r="K7314" t="s">
        <v>232</v>
      </c>
      <c r="L7314" t="s">
        <v>232</v>
      </c>
      <c r="M7314" t="s">
        <v>232</v>
      </c>
      <c r="N7314" t="s">
        <v>232</v>
      </c>
      <c r="O7314" t="s">
        <v>232</v>
      </c>
      <c r="P7314" t="s">
        <v>232</v>
      </c>
      <c r="Q7314" t="s">
        <v>232</v>
      </c>
      <c r="R7314" t="s">
        <v>232</v>
      </c>
      <c r="S7314" t="s">
        <v>232</v>
      </c>
      <c r="T7314" t="s">
        <v>232</v>
      </c>
      <c r="U7314" t="s">
        <v>232</v>
      </c>
      <c r="V7314" t="s">
        <v>232</v>
      </c>
      <c r="W7314" t="s">
        <v>232</v>
      </c>
      <c r="X7314" t="s">
        <v>232</v>
      </c>
      <c r="Y7314" t="s">
        <v>232</v>
      </c>
      <c r="Z7314" t="s">
        <v>232</v>
      </c>
      <c r="AA7314" t="s">
        <v>232</v>
      </c>
      <c r="AB7314" t="s">
        <v>232</v>
      </c>
      <c r="AC7314" t="s">
        <v>232</v>
      </c>
      <c r="AD7314" t="s">
        <v>232</v>
      </c>
      <c r="AE7314" t="s">
        <v>232</v>
      </c>
      <c r="AF7314" t="s">
        <v>232</v>
      </c>
      <c r="AG7314" t="s">
        <v>232</v>
      </c>
      <c r="AH7314" t="s">
        <v>232</v>
      </c>
      <c r="AI7314" t="s">
        <v>232</v>
      </c>
      <c r="AJ7314" t="s">
        <v>232</v>
      </c>
      <c r="AK7314" t="s">
        <v>232</v>
      </c>
      <c r="AL7314" t="s">
        <v>232</v>
      </c>
      <c r="AM7314" t="s">
        <v>232</v>
      </c>
      <c r="AN7314" t="s">
        <v>232</v>
      </c>
      <c r="AO7314" t="s">
        <v>232</v>
      </c>
      <c r="AP7314" t="s">
        <v>232</v>
      </c>
      <c r="AQ7314" t="s">
        <v>232</v>
      </c>
      <c r="AR7314" t="s">
        <v>232</v>
      </c>
      <c r="AS7314">
        <v>7.7649999999999997</v>
      </c>
      <c r="AT7314">
        <v>16.725000000000001</v>
      </c>
      <c r="AU7314">
        <v>-1.425</v>
      </c>
      <c r="AV7314">
        <v>-0.14899999999999999</v>
      </c>
      <c r="AW7314">
        <v>7.4749999999999996</v>
      </c>
      <c r="AX7314">
        <v>0.33800000000000002</v>
      </c>
      <c r="AY7314">
        <v>2.9020000000000001</v>
      </c>
      <c r="AZ7314">
        <v>2.7309999999999999</v>
      </c>
      <c r="BA7314">
        <v>3.206</v>
      </c>
      <c r="BB7314">
        <v>2.3919999999999999</v>
      </c>
      <c r="BC7314">
        <v>2017</v>
      </c>
    </row>
    <row r="7315" spans="1:55" x14ac:dyDescent="0.25">
      <c r="A7315">
        <v>362</v>
      </c>
      <c r="B7315" t="s">
        <v>1709</v>
      </c>
      <c r="C7315" t="s">
        <v>308</v>
      </c>
      <c r="D7315" t="s">
        <v>1710</v>
      </c>
      <c r="E7315" t="s">
        <v>309</v>
      </c>
      <c r="F7315" t="s">
        <v>310</v>
      </c>
      <c r="G7315" t="s">
        <v>235</v>
      </c>
      <c r="I7315" t="s">
        <v>1713</v>
      </c>
      <c r="J7315" t="s">
        <v>232</v>
      </c>
      <c r="K7315" t="s">
        <v>232</v>
      </c>
      <c r="L7315" t="s">
        <v>232</v>
      </c>
      <c r="M7315" t="s">
        <v>232</v>
      </c>
      <c r="N7315" t="s">
        <v>232</v>
      </c>
      <c r="O7315" t="s">
        <v>232</v>
      </c>
      <c r="P7315" t="s">
        <v>232</v>
      </c>
      <c r="Q7315" t="s">
        <v>232</v>
      </c>
      <c r="R7315" t="s">
        <v>232</v>
      </c>
      <c r="S7315" t="s">
        <v>232</v>
      </c>
      <c r="T7315" t="s">
        <v>232</v>
      </c>
      <c r="U7315" t="s">
        <v>232</v>
      </c>
      <c r="V7315" t="s">
        <v>232</v>
      </c>
      <c r="W7315" t="s">
        <v>232</v>
      </c>
      <c r="X7315" t="s">
        <v>232</v>
      </c>
      <c r="Y7315" t="s">
        <v>232</v>
      </c>
      <c r="Z7315" t="s">
        <v>232</v>
      </c>
      <c r="AA7315" t="s">
        <v>232</v>
      </c>
      <c r="AB7315" t="s">
        <v>232</v>
      </c>
      <c r="AC7315" t="s">
        <v>232</v>
      </c>
      <c r="AD7315" t="s">
        <v>232</v>
      </c>
      <c r="AE7315" t="s">
        <v>232</v>
      </c>
      <c r="AF7315" t="s">
        <v>232</v>
      </c>
      <c r="AG7315" t="s">
        <v>232</v>
      </c>
      <c r="AH7315" t="s">
        <v>232</v>
      </c>
      <c r="AI7315" t="s">
        <v>232</v>
      </c>
      <c r="AJ7315" t="s">
        <v>232</v>
      </c>
      <c r="AK7315" t="s">
        <v>232</v>
      </c>
      <c r="AL7315" t="s">
        <v>232</v>
      </c>
      <c r="AM7315" t="s">
        <v>232</v>
      </c>
      <c r="AN7315" t="s">
        <v>232</v>
      </c>
      <c r="AO7315" t="s">
        <v>232</v>
      </c>
      <c r="AP7315" t="s">
        <v>232</v>
      </c>
      <c r="AQ7315" t="s">
        <v>232</v>
      </c>
      <c r="AR7315" t="s">
        <v>232</v>
      </c>
      <c r="AS7315">
        <v>7.976</v>
      </c>
      <c r="AT7315">
        <v>-7.3879999999999999</v>
      </c>
      <c r="AU7315">
        <v>4.7880000000000003</v>
      </c>
      <c r="AV7315">
        <v>11.391999999999999</v>
      </c>
      <c r="AW7315">
        <v>3.3090000000000002</v>
      </c>
      <c r="AX7315">
        <v>3.286</v>
      </c>
      <c r="AY7315">
        <v>3.0790000000000002</v>
      </c>
      <c r="AZ7315">
        <v>1.9710000000000001</v>
      </c>
      <c r="BA7315">
        <v>2.6150000000000002</v>
      </c>
      <c r="BB7315">
        <v>1.746</v>
      </c>
      <c r="BC7315">
        <v>2017</v>
      </c>
    </row>
    <row r="7316" spans="1:55" x14ac:dyDescent="0.25">
      <c r="A7316">
        <v>362</v>
      </c>
      <c r="B7316" t="s">
        <v>1709</v>
      </c>
      <c r="C7316" t="s">
        <v>311</v>
      </c>
      <c r="D7316" t="s">
        <v>1710</v>
      </c>
      <c r="E7316" t="s">
        <v>312</v>
      </c>
      <c r="F7316" t="s">
        <v>313</v>
      </c>
      <c r="G7316" t="s">
        <v>235</v>
      </c>
      <c r="I7316" t="s">
        <v>1713</v>
      </c>
      <c r="J7316" t="s">
        <v>232</v>
      </c>
      <c r="K7316" t="s">
        <v>232</v>
      </c>
      <c r="L7316" t="s">
        <v>232</v>
      </c>
      <c r="M7316" t="s">
        <v>232</v>
      </c>
      <c r="N7316" t="s">
        <v>232</v>
      </c>
      <c r="O7316" t="s">
        <v>232</v>
      </c>
      <c r="P7316" t="s">
        <v>232</v>
      </c>
      <c r="Q7316" t="s">
        <v>232</v>
      </c>
      <c r="R7316" t="s">
        <v>232</v>
      </c>
      <c r="S7316" t="s">
        <v>232</v>
      </c>
      <c r="T7316" t="s">
        <v>232</v>
      </c>
      <c r="U7316" t="s">
        <v>232</v>
      </c>
      <c r="V7316" t="s">
        <v>232</v>
      </c>
      <c r="W7316" t="s">
        <v>232</v>
      </c>
      <c r="X7316" t="s">
        <v>232</v>
      </c>
      <c r="Y7316" t="s">
        <v>232</v>
      </c>
      <c r="Z7316" t="s">
        <v>232</v>
      </c>
      <c r="AA7316" t="s">
        <v>232</v>
      </c>
      <c r="AB7316" t="s">
        <v>232</v>
      </c>
      <c r="AC7316" t="s">
        <v>232</v>
      </c>
      <c r="AD7316" t="s">
        <v>232</v>
      </c>
      <c r="AE7316" t="s">
        <v>232</v>
      </c>
      <c r="AF7316" t="s">
        <v>232</v>
      </c>
      <c r="AG7316" t="s">
        <v>232</v>
      </c>
      <c r="AH7316" t="s">
        <v>232</v>
      </c>
      <c r="AI7316" t="s">
        <v>232</v>
      </c>
      <c r="AJ7316" t="s">
        <v>232</v>
      </c>
      <c r="AK7316" t="s">
        <v>232</v>
      </c>
      <c r="AL7316" t="s">
        <v>232</v>
      </c>
      <c r="AM7316" t="s">
        <v>232</v>
      </c>
      <c r="AN7316" t="s">
        <v>232</v>
      </c>
      <c r="AO7316" t="s">
        <v>232</v>
      </c>
      <c r="AP7316" t="s">
        <v>232</v>
      </c>
      <c r="AQ7316" t="s">
        <v>232</v>
      </c>
      <c r="AR7316" t="s">
        <v>232</v>
      </c>
      <c r="AS7316">
        <v>27.344000000000001</v>
      </c>
      <c r="AT7316">
        <v>-13.122999999999999</v>
      </c>
      <c r="AU7316">
        <v>-0.224</v>
      </c>
      <c r="AV7316">
        <v>3.1579999999999999</v>
      </c>
      <c r="AW7316">
        <v>5.4660000000000002</v>
      </c>
      <c r="AX7316">
        <v>4.1589999999999998</v>
      </c>
      <c r="AY7316">
        <v>3.419</v>
      </c>
      <c r="AZ7316">
        <v>2.7949999999999999</v>
      </c>
      <c r="BA7316">
        <v>2.6819999999999999</v>
      </c>
      <c r="BB7316">
        <v>2.4009999999999998</v>
      </c>
      <c r="BC7316">
        <v>2017</v>
      </c>
    </row>
    <row r="7317" spans="1:55" x14ac:dyDescent="0.25">
      <c r="A7317">
        <v>362</v>
      </c>
      <c r="B7317" t="s">
        <v>1709</v>
      </c>
      <c r="C7317" t="s">
        <v>314</v>
      </c>
      <c r="D7317" t="s">
        <v>1710</v>
      </c>
      <c r="E7317" t="s">
        <v>315</v>
      </c>
      <c r="F7317" t="s">
        <v>316</v>
      </c>
      <c r="G7317" t="s">
        <v>317</v>
      </c>
    </row>
    <row r="7318" spans="1:55" x14ac:dyDescent="0.25">
      <c r="A7318">
        <v>362</v>
      </c>
      <c r="B7318" t="s">
        <v>1709</v>
      </c>
      <c r="C7318" t="s">
        <v>318</v>
      </c>
      <c r="D7318" t="s">
        <v>1710</v>
      </c>
      <c r="E7318" t="s">
        <v>319</v>
      </c>
      <c r="F7318" t="s">
        <v>320</v>
      </c>
      <c r="G7318" t="s">
        <v>321</v>
      </c>
      <c r="H7318" t="s">
        <v>322</v>
      </c>
    </row>
    <row r="7319" spans="1:55" x14ac:dyDescent="0.25">
      <c r="A7319">
        <v>362</v>
      </c>
      <c r="B7319" t="s">
        <v>1709</v>
      </c>
      <c r="C7319" t="s">
        <v>323</v>
      </c>
      <c r="D7319" t="s">
        <v>1710</v>
      </c>
      <c r="E7319" t="s">
        <v>324</v>
      </c>
      <c r="F7319" t="s">
        <v>325</v>
      </c>
      <c r="G7319" t="s">
        <v>321</v>
      </c>
      <c r="H7319" t="s">
        <v>322</v>
      </c>
      <c r="I7319" t="s">
        <v>1706</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0.17199999999999999</v>
      </c>
      <c r="AS7319">
        <v>0.17299999999999999</v>
      </c>
      <c r="AT7319">
        <v>0.17399999999999999</v>
      </c>
      <c r="AU7319">
        <v>0.17599999999999999</v>
      </c>
      <c r="AV7319">
        <v>0.17699999999999999</v>
      </c>
      <c r="AW7319">
        <v>0.17799999999999999</v>
      </c>
      <c r="AX7319">
        <v>0.17899999999999999</v>
      </c>
      <c r="AY7319">
        <v>0.18</v>
      </c>
      <c r="AZ7319">
        <v>0.18099999999999999</v>
      </c>
      <c r="BA7319">
        <v>0.182</v>
      </c>
      <c r="BB7319">
        <v>0.183</v>
      </c>
      <c r="BC7319">
        <v>2015</v>
      </c>
    </row>
    <row r="7320" spans="1:55" x14ac:dyDescent="0.25">
      <c r="A7320">
        <v>362</v>
      </c>
      <c r="B7320" t="s">
        <v>1709</v>
      </c>
      <c r="C7320" t="s">
        <v>327</v>
      </c>
      <c r="D7320" t="s">
        <v>1710</v>
      </c>
      <c r="E7320" t="s">
        <v>328</v>
      </c>
      <c r="F7320" t="s">
        <v>329</v>
      </c>
      <c r="G7320" t="s">
        <v>229</v>
      </c>
      <c r="H7320" t="s">
        <v>230</v>
      </c>
      <c r="I7320" t="s">
        <v>1714</v>
      </c>
      <c r="J7320" t="s">
        <v>232</v>
      </c>
      <c r="K7320" t="s">
        <v>232</v>
      </c>
      <c r="L7320" t="s">
        <v>232</v>
      </c>
      <c r="M7320" t="s">
        <v>232</v>
      </c>
      <c r="N7320" t="s">
        <v>232</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1.129</v>
      </c>
      <c r="AV7320">
        <v>1.208</v>
      </c>
      <c r="AW7320">
        <v>1.268</v>
      </c>
      <c r="AX7320">
        <v>1.327</v>
      </c>
      <c r="AY7320">
        <v>1.387</v>
      </c>
      <c r="AZ7320">
        <v>1.4359999999999999</v>
      </c>
      <c r="BA7320">
        <v>1.486</v>
      </c>
      <c r="BB7320">
        <v>1.5369999999999999</v>
      </c>
      <c r="BC7320">
        <v>2018</v>
      </c>
    </row>
    <row r="7321" spans="1:55" x14ac:dyDescent="0.25">
      <c r="A7321">
        <v>362</v>
      </c>
      <c r="B7321" t="s">
        <v>1709</v>
      </c>
      <c r="C7321" t="s">
        <v>331</v>
      </c>
      <c r="D7321" t="s">
        <v>1710</v>
      </c>
      <c r="E7321" t="s">
        <v>328</v>
      </c>
      <c r="F7321" t="s">
        <v>329</v>
      </c>
      <c r="G7321" t="s">
        <v>282</v>
      </c>
      <c r="I7321" t="s">
        <v>332</v>
      </c>
      <c r="J7321" t="s">
        <v>232</v>
      </c>
      <c r="K7321" t="s">
        <v>232</v>
      </c>
      <c r="L7321" t="s">
        <v>232</v>
      </c>
      <c r="M7321" t="s">
        <v>232</v>
      </c>
      <c r="N7321" t="s">
        <v>232</v>
      </c>
      <c r="O7321">
        <v>21.103000000000002</v>
      </c>
      <c r="P7321">
        <v>21.771000000000001</v>
      </c>
      <c r="Q7321">
        <v>22.869</v>
      </c>
      <c r="R7321">
        <v>22.585999999999999</v>
      </c>
      <c r="S7321">
        <v>22.253</v>
      </c>
      <c r="T7321">
        <v>18.751000000000001</v>
      </c>
      <c r="U7321">
        <v>19.599</v>
      </c>
      <c r="V7321">
        <v>19.702000000000002</v>
      </c>
      <c r="W7321">
        <v>23.79</v>
      </c>
      <c r="X7321">
        <v>20.911000000000001</v>
      </c>
      <c r="Y7321">
        <v>21.097999999999999</v>
      </c>
      <c r="Z7321">
        <v>20.395</v>
      </c>
      <c r="AA7321">
        <v>20.039000000000001</v>
      </c>
      <c r="AB7321">
        <v>23.225999999999999</v>
      </c>
      <c r="AC7321">
        <v>25.13</v>
      </c>
      <c r="AD7321">
        <v>22.067</v>
      </c>
      <c r="AE7321">
        <v>21.184000000000001</v>
      </c>
      <c r="AF7321">
        <v>22.32</v>
      </c>
      <c r="AG7321">
        <v>21.577999999999999</v>
      </c>
      <c r="AH7321">
        <v>22.244</v>
      </c>
      <c r="AI7321">
        <v>21.538</v>
      </c>
      <c r="AJ7321">
        <v>21.273</v>
      </c>
      <c r="AK7321">
        <v>21.77</v>
      </c>
      <c r="AL7321">
        <v>23.9</v>
      </c>
      <c r="AM7321">
        <v>23.396999999999998</v>
      </c>
      <c r="AN7321">
        <v>22.963999999999999</v>
      </c>
      <c r="AO7321">
        <v>23.492999999999999</v>
      </c>
      <c r="AP7321">
        <v>22.48</v>
      </c>
      <c r="AQ7321">
        <v>22.834</v>
      </c>
      <c r="AR7321">
        <v>22.882999999999999</v>
      </c>
      <c r="AS7321">
        <v>23.35</v>
      </c>
      <c r="AT7321">
        <v>23.524999999999999</v>
      </c>
      <c r="AU7321">
        <v>22.901</v>
      </c>
      <c r="AV7321">
        <v>23.577000000000002</v>
      </c>
      <c r="AW7321">
        <v>23.527999999999999</v>
      </c>
      <c r="AX7321">
        <v>23.509</v>
      </c>
      <c r="AY7321">
        <v>23.617999999999999</v>
      </c>
      <c r="AZ7321">
        <v>23.605</v>
      </c>
      <c r="BA7321">
        <v>23.599</v>
      </c>
      <c r="BB7321">
        <v>23.574000000000002</v>
      </c>
      <c r="BC7321">
        <v>2018</v>
      </c>
    </row>
    <row r="7322" spans="1:55" x14ac:dyDescent="0.25">
      <c r="A7322">
        <v>362</v>
      </c>
      <c r="B7322" t="s">
        <v>1709</v>
      </c>
      <c r="C7322" t="s">
        <v>333</v>
      </c>
      <c r="D7322" t="s">
        <v>1710</v>
      </c>
      <c r="E7322" t="s">
        <v>334</v>
      </c>
      <c r="F7322" t="s">
        <v>335</v>
      </c>
      <c r="G7322" t="s">
        <v>229</v>
      </c>
      <c r="H7322" t="s">
        <v>230</v>
      </c>
      <c r="I7322" t="s">
        <v>1714</v>
      </c>
      <c r="J7322" t="s">
        <v>232</v>
      </c>
      <c r="K7322" t="s">
        <v>232</v>
      </c>
      <c r="L7322" t="s">
        <v>232</v>
      </c>
      <c r="M7322" t="s">
        <v>232</v>
      </c>
      <c r="N7322" t="s">
        <v>232</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1.1599999999999999</v>
      </c>
      <c r="AU7322">
        <v>1.2170000000000001</v>
      </c>
      <c r="AV7322">
        <v>1.369</v>
      </c>
      <c r="AW7322">
        <v>1.52</v>
      </c>
      <c r="AX7322">
        <v>1.4730000000000001</v>
      </c>
      <c r="AY7322">
        <v>1.542</v>
      </c>
      <c r="AZ7322">
        <v>1.603</v>
      </c>
      <c r="BA7322">
        <v>1.6639999999999999</v>
      </c>
      <c r="BB7322">
        <v>1.7290000000000001</v>
      </c>
      <c r="BC7322">
        <v>2018</v>
      </c>
    </row>
    <row r="7323" spans="1:55" x14ac:dyDescent="0.25">
      <c r="A7323">
        <v>362</v>
      </c>
      <c r="B7323" t="s">
        <v>1709</v>
      </c>
      <c r="C7323" t="s">
        <v>336</v>
      </c>
      <c r="D7323" t="s">
        <v>1710</v>
      </c>
      <c r="E7323" t="s">
        <v>334</v>
      </c>
      <c r="F7323" t="s">
        <v>335</v>
      </c>
      <c r="G7323" t="s">
        <v>282</v>
      </c>
      <c r="I7323" t="s">
        <v>337</v>
      </c>
      <c r="J7323" t="s">
        <v>232</v>
      </c>
      <c r="K7323" t="s">
        <v>232</v>
      </c>
      <c r="L7323" t="s">
        <v>232</v>
      </c>
      <c r="M7323" t="s">
        <v>232</v>
      </c>
      <c r="N7323" t="s">
        <v>232</v>
      </c>
      <c r="O7323">
        <v>22.774000000000001</v>
      </c>
      <c r="P7323">
        <v>23.568000000000001</v>
      </c>
      <c r="Q7323">
        <v>22.242000000000001</v>
      </c>
      <c r="R7323">
        <v>20.329999999999998</v>
      </c>
      <c r="S7323">
        <v>21.256</v>
      </c>
      <c r="T7323">
        <v>18.428999999999998</v>
      </c>
      <c r="U7323">
        <v>20.067</v>
      </c>
      <c r="V7323">
        <v>20.439</v>
      </c>
      <c r="W7323">
        <v>24.073</v>
      </c>
      <c r="X7323">
        <v>20.931000000000001</v>
      </c>
      <c r="Y7323">
        <v>21.245999999999999</v>
      </c>
      <c r="Z7323">
        <v>21.035</v>
      </c>
      <c r="AA7323">
        <v>21.27</v>
      </c>
      <c r="AB7323">
        <v>20.748000000000001</v>
      </c>
      <c r="AC7323">
        <v>23.327999999999999</v>
      </c>
      <c r="AD7323">
        <v>23.375</v>
      </c>
      <c r="AE7323">
        <v>24.616</v>
      </c>
      <c r="AF7323">
        <v>25.7</v>
      </c>
      <c r="AG7323">
        <v>25.119</v>
      </c>
      <c r="AH7323">
        <v>25.131</v>
      </c>
      <c r="AI7323">
        <v>28.245999999999999</v>
      </c>
      <c r="AJ7323">
        <v>26.76</v>
      </c>
      <c r="AK7323">
        <v>23.452999999999999</v>
      </c>
      <c r="AL7323">
        <v>24.695</v>
      </c>
      <c r="AM7323">
        <v>26.248000000000001</v>
      </c>
      <c r="AN7323">
        <v>27.343</v>
      </c>
      <c r="AO7323">
        <v>29.338000000000001</v>
      </c>
      <c r="AP7323">
        <v>30.885999999999999</v>
      </c>
      <c r="AQ7323">
        <v>28.202999999999999</v>
      </c>
      <c r="AR7323">
        <v>26.324000000000002</v>
      </c>
      <c r="AS7323">
        <v>25.923999999999999</v>
      </c>
      <c r="AT7323">
        <v>24.995999999999999</v>
      </c>
      <c r="AU7323">
        <v>24.684000000000001</v>
      </c>
      <c r="AV7323">
        <v>26.706</v>
      </c>
      <c r="AW7323">
        <v>28.207000000000001</v>
      </c>
      <c r="AX7323">
        <v>26.087</v>
      </c>
      <c r="AY7323">
        <v>26.257000000000001</v>
      </c>
      <c r="AZ7323">
        <v>26.355</v>
      </c>
      <c r="BA7323">
        <v>26.434000000000001</v>
      </c>
      <c r="BB7323">
        <v>26.518000000000001</v>
      </c>
      <c r="BC7323">
        <v>2018</v>
      </c>
    </row>
    <row r="7324" spans="1:55" x14ac:dyDescent="0.25">
      <c r="A7324">
        <v>362</v>
      </c>
      <c r="B7324" t="s">
        <v>1709</v>
      </c>
      <c r="C7324" t="s">
        <v>338</v>
      </c>
      <c r="D7324" t="s">
        <v>1710</v>
      </c>
      <c r="E7324" t="s">
        <v>339</v>
      </c>
      <c r="F7324" t="s">
        <v>340</v>
      </c>
      <c r="G7324" t="s">
        <v>229</v>
      </c>
      <c r="H7324" t="s">
        <v>230</v>
      </c>
      <c r="I7324" t="s">
        <v>1714</v>
      </c>
      <c r="J7324" t="s">
        <v>232</v>
      </c>
      <c r="K7324" t="s">
        <v>232</v>
      </c>
      <c r="L7324" t="s">
        <v>232</v>
      </c>
      <c r="M7324" t="s">
        <v>232</v>
      </c>
      <c r="N7324" t="s">
        <v>232</v>
      </c>
      <c r="O7324">
        <v>-1.2E-2</v>
      </c>
      <c r="P7324">
        <v>-1.4999999999999999E-2</v>
      </c>
      <c r="Q7324">
        <v>6.0000000000000001E-3</v>
      </c>
      <c r="R7324">
        <v>2.4E-2</v>
      </c>
      <c r="S7324">
        <v>1.2E-2</v>
      </c>
      <c r="T7324">
        <v>5.0000000000000001E-3</v>
      </c>
      <c r="U7324">
        <v>-7.0000000000000001E-3</v>
      </c>
      <c r="V7324">
        <v>-1.2E-2</v>
      </c>
      <c r="W7324">
        <v>-5.0000000000000001E-3</v>
      </c>
      <c r="X7324" t="s">
        <v>374</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-6.8000000000000005E-2</v>
      </c>
      <c r="AU7324">
        <v>-8.7999999999999995E-2</v>
      </c>
      <c r="AV7324">
        <v>-0.16</v>
      </c>
      <c r="AW7324">
        <v>-0.252</v>
      </c>
      <c r="AX7324">
        <v>-0.14599999999999999</v>
      </c>
      <c r="AY7324">
        <v>-0.155</v>
      </c>
      <c r="AZ7324">
        <v>-0.16700000000000001</v>
      </c>
      <c r="BA7324">
        <v>-0.17899999999999999</v>
      </c>
      <c r="BB7324">
        <v>-0.192</v>
      </c>
      <c r="BC7324">
        <v>2018</v>
      </c>
    </row>
    <row r="7325" spans="1:55" x14ac:dyDescent="0.25">
      <c r="A7325">
        <v>362</v>
      </c>
      <c r="B7325" t="s">
        <v>1709</v>
      </c>
      <c r="C7325" t="s">
        <v>341</v>
      </c>
      <c r="D7325" t="s">
        <v>1710</v>
      </c>
      <c r="E7325" t="s">
        <v>339</v>
      </c>
      <c r="F7325" t="s">
        <v>340</v>
      </c>
      <c r="G7325" t="s">
        <v>282</v>
      </c>
      <c r="I7325" t="s">
        <v>342</v>
      </c>
      <c r="J7325" t="s">
        <v>232</v>
      </c>
      <c r="K7325" t="s">
        <v>232</v>
      </c>
      <c r="L7325" t="s">
        <v>232</v>
      </c>
      <c r="M7325" t="s">
        <v>232</v>
      </c>
      <c r="N7325" t="s">
        <v>232</v>
      </c>
      <c r="O7325">
        <v>-1.671</v>
      </c>
      <c r="P7325">
        <v>-1.7969999999999999</v>
      </c>
      <c r="Q7325">
        <v>0.627</v>
      </c>
      <c r="R7325">
        <v>2.2559999999999998</v>
      </c>
      <c r="S7325">
        <v>0.997</v>
      </c>
      <c r="T7325">
        <v>0.32200000000000001</v>
      </c>
      <c r="U7325">
        <v>-0.46800000000000003</v>
      </c>
      <c r="V7325">
        <v>-0.73699999999999999</v>
      </c>
      <c r="W7325">
        <v>-0.28399999999999997</v>
      </c>
      <c r="X7325">
        <v>-0.02</v>
      </c>
      <c r="Y7325">
        <v>-0.14799999999999999</v>
      </c>
      <c r="Z7325">
        <v>-0.64</v>
      </c>
      <c r="AA7325">
        <v>-1.23</v>
      </c>
      <c r="AB7325">
        <v>2.4790000000000001</v>
      </c>
      <c r="AC7325">
        <v>1.802</v>
      </c>
      <c r="AD7325">
        <v>-1.3080000000000001</v>
      </c>
      <c r="AE7325">
        <v>-3.4319999999999999</v>
      </c>
      <c r="AF7325">
        <v>-3.38</v>
      </c>
      <c r="AG7325">
        <v>-3.5409999999999999</v>
      </c>
      <c r="AH7325">
        <v>-2.887</v>
      </c>
      <c r="AI7325">
        <v>-6.7080000000000002</v>
      </c>
      <c r="AJ7325">
        <v>-5.4870000000000001</v>
      </c>
      <c r="AK7325">
        <v>-1.6830000000000001</v>
      </c>
      <c r="AL7325">
        <v>-0.79600000000000004</v>
      </c>
      <c r="AM7325">
        <v>-2.851</v>
      </c>
      <c r="AN7325">
        <v>-4.3789999999999996</v>
      </c>
      <c r="AO7325">
        <v>-5.8449999999999998</v>
      </c>
      <c r="AP7325">
        <v>-8.4060000000000006</v>
      </c>
      <c r="AQ7325">
        <v>-5.3689999999999998</v>
      </c>
      <c r="AR7325">
        <v>-3.4409999999999998</v>
      </c>
      <c r="AS7325">
        <v>-2.573</v>
      </c>
      <c r="AT7325">
        <v>-1.4710000000000001</v>
      </c>
      <c r="AU7325">
        <v>-1.7829999999999999</v>
      </c>
      <c r="AV7325">
        <v>-3.129</v>
      </c>
      <c r="AW7325">
        <v>-4.6790000000000003</v>
      </c>
      <c r="AX7325">
        <v>-2.5779999999999998</v>
      </c>
      <c r="AY7325">
        <v>-2.6379999999999999</v>
      </c>
      <c r="AZ7325">
        <v>-2.75</v>
      </c>
      <c r="BA7325">
        <v>-2.835</v>
      </c>
      <c r="BB7325">
        <v>-2.944</v>
      </c>
      <c r="BC7325">
        <v>2018</v>
      </c>
    </row>
    <row r="7326" spans="1:55" x14ac:dyDescent="0.25">
      <c r="A7326">
        <v>362</v>
      </c>
      <c r="B7326" t="s">
        <v>1709</v>
      </c>
      <c r="C7326" t="s">
        <v>343</v>
      </c>
      <c r="D7326" t="s">
        <v>1710</v>
      </c>
      <c r="E7326" t="s">
        <v>344</v>
      </c>
      <c r="F7326" t="s">
        <v>345</v>
      </c>
      <c r="G7326" t="s">
        <v>229</v>
      </c>
      <c r="H7326" t="s">
        <v>230</v>
      </c>
    </row>
    <row r="7327" spans="1:55" x14ac:dyDescent="0.25">
      <c r="A7327">
        <v>362</v>
      </c>
      <c r="B7327" t="s">
        <v>1709</v>
      </c>
      <c r="C7327" t="s">
        <v>346</v>
      </c>
      <c r="D7327" t="s">
        <v>1710</v>
      </c>
      <c r="E7327" t="s">
        <v>344</v>
      </c>
      <c r="F7327" t="s">
        <v>345</v>
      </c>
      <c r="G7327" t="s">
        <v>270</v>
      </c>
    </row>
    <row r="7328" spans="1:55" x14ac:dyDescent="0.25">
      <c r="A7328">
        <v>362</v>
      </c>
      <c r="B7328" t="s">
        <v>1709</v>
      </c>
      <c r="C7328" t="s">
        <v>347</v>
      </c>
      <c r="D7328" t="s">
        <v>1710</v>
      </c>
      <c r="E7328" t="s">
        <v>348</v>
      </c>
      <c r="F7328" t="s">
        <v>349</v>
      </c>
      <c r="G7328" t="s">
        <v>229</v>
      </c>
      <c r="H7328" t="s">
        <v>230</v>
      </c>
      <c r="I7328" t="s">
        <v>1714</v>
      </c>
      <c r="J7328" t="s">
        <v>232</v>
      </c>
      <c r="K7328" t="s">
        <v>232</v>
      </c>
      <c r="L7328" t="s">
        <v>232</v>
      </c>
      <c r="M7328" t="s">
        <v>232</v>
      </c>
      <c r="N7328" t="s">
        <v>232</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6.6000000000000003E-2</v>
      </c>
      <c r="AV7328">
        <v>1.0999999999999999E-2</v>
      </c>
      <c r="AW7328">
        <v>-7.1999999999999995E-2</v>
      </c>
      <c r="AX7328">
        <v>4.7E-2</v>
      </c>
      <c r="AY7328">
        <v>5.6000000000000001E-2</v>
      </c>
      <c r="AZ7328">
        <v>5.8000000000000003E-2</v>
      </c>
      <c r="BA7328">
        <v>0.06</v>
      </c>
      <c r="BB7328">
        <v>6.0999999999999999E-2</v>
      </c>
      <c r="BC7328">
        <v>2018</v>
      </c>
    </row>
    <row r="7329" spans="1:55" x14ac:dyDescent="0.25">
      <c r="A7329">
        <v>362</v>
      </c>
      <c r="B7329" t="s">
        <v>1709</v>
      </c>
      <c r="C7329" t="s">
        <v>350</v>
      </c>
      <c r="D7329" t="s">
        <v>1710</v>
      </c>
      <c r="E7329" t="s">
        <v>348</v>
      </c>
      <c r="F7329" t="s">
        <v>349</v>
      </c>
      <c r="G7329" t="s">
        <v>282</v>
      </c>
      <c r="I7329" t="s">
        <v>351</v>
      </c>
      <c r="J7329" t="s">
        <v>232</v>
      </c>
      <c r="K7329" t="s">
        <v>232</v>
      </c>
      <c r="L7329" t="s">
        <v>232</v>
      </c>
      <c r="M7329" t="s">
        <v>232</v>
      </c>
      <c r="N7329" t="s">
        <v>232</v>
      </c>
      <c r="O7329">
        <v>-0.371</v>
      </c>
      <c r="P7329">
        <v>-0.70399999999999996</v>
      </c>
      <c r="Q7329">
        <v>1.91</v>
      </c>
      <c r="R7329">
        <v>3.2160000000000002</v>
      </c>
      <c r="S7329">
        <v>1.8120000000000001</v>
      </c>
      <c r="T7329">
        <v>0.93200000000000005</v>
      </c>
      <c r="U7329">
        <v>7.2999999999999995E-2</v>
      </c>
      <c r="V7329">
        <v>-0.121</v>
      </c>
      <c r="W7329">
        <v>0.35799999999999998</v>
      </c>
      <c r="X7329">
        <v>0.56499999999999995</v>
      </c>
      <c r="Y7329">
        <v>0.50800000000000001</v>
      </c>
      <c r="Z7329">
        <v>0.1</v>
      </c>
      <c r="AA7329">
        <v>-0.42399999999999999</v>
      </c>
      <c r="AB7329">
        <v>3.4780000000000002</v>
      </c>
      <c r="AC7329">
        <v>2.859</v>
      </c>
      <c r="AD7329">
        <v>0.21099999999999999</v>
      </c>
      <c r="AE7329">
        <v>-1.6180000000000001</v>
      </c>
      <c r="AF7329">
        <v>-1.5620000000000001</v>
      </c>
      <c r="AG7329">
        <v>-1.2909999999999999</v>
      </c>
      <c r="AH7329">
        <v>-0.33300000000000002</v>
      </c>
      <c r="AI7329">
        <v>-3.835</v>
      </c>
      <c r="AJ7329">
        <v>-2.996</v>
      </c>
      <c r="AK7329">
        <v>0.76</v>
      </c>
      <c r="AL7329">
        <v>1.75</v>
      </c>
      <c r="AM7329">
        <v>-0.32500000000000001</v>
      </c>
      <c r="AN7329">
        <v>-1.7010000000000001</v>
      </c>
      <c r="AO7329">
        <v>-3.129</v>
      </c>
      <c r="AP7329">
        <v>-5.2590000000000003</v>
      </c>
      <c r="AQ7329">
        <v>-1.903</v>
      </c>
      <c r="AR7329">
        <v>7.0999999999999994E-2</v>
      </c>
      <c r="AS7329">
        <v>0.92200000000000004</v>
      </c>
      <c r="AT7329">
        <v>1.925</v>
      </c>
      <c r="AU7329">
        <v>1.335</v>
      </c>
      <c r="AV7329">
        <v>0.20899999999999999</v>
      </c>
      <c r="AW7329">
        <v>-1.3360000000000001</v>
      </c>
      <c r="AX7329">
        <v>0.83499999999999996</v>
      </c>
      <c r="AY7329">
        <v>0.95099999999999996</v>
      </c>
      <c r="AZ7329">
        <v>0.94799999999999995</v>
      </c>
      <c r="BA7329">
        <v>0.94599999999999995</v>
      </c>
      <c r="BB7329">
        <v>0.93300000000000005</v>
      </c>
      <c r="BC7329">
        <v>2018</v>
      </c>
    </row>
    <row r="7330" spans="1:55" x14ac:dyDescent="0.25">
      <c r="A7330">
        <v>362</v>
      </c>
      <c r="B7330" t="s">
        <v>1709</v>
      </c>
      <c r="C7330" t="s">
        <v>352</v>
      </c>
      <c r="D7330" t="s">
        <v>1710</v>
      </c>
      <c r="E7330" t="s">
        <v>353</v>
      </c>
      <c r="F7330" t="s">
        <v>354</v>
      </c>
      <c r="G7330" t="s">
        <v>229</v>
      </c>
      <c r="H7330" t="s">
        <v>230</v>
      </c>
    </row>
    <row r="7331" spans="1:55" x14ac:dyDescent="0.25">
      <c r="A7331">
        <v>362</v>
      </c>
      <c r="B7331" t="s">
        <v>1709</v>
      </c>
      <c r="C7331" t="s">
        <v>355</v>
      </c>
      <c r="D7331" t="s">
        <v>1710</v>
      </c>
      <c r="E7331" t="s">
        <v>353</v>
      </c>
      <c r="F7331" t="s">
        <v>354</v>
      </c>
      <c r="G7331" t="s">
        <v>282</v>
      </c>
    </row>
    <row r="7332" spans="1:55" x14ac:dyDescent="0.25">
      <c r="A7332">
        <v>362</v>
      </c>
      <c r="B7332" t="s">
        <v>1709</v>
      </c>
      <c r="C7332" t="s">
        <v>356</v>
      </c>
      <c r="D7332" t="s">
        <v>1710</v>
      </c>
      <c r="E7332" t="s">
        <v>357</v>
      </c>
      <c r="F7332" t="s">
        <v>358</v>
      </c>
      <c r="G7332" t="s">
        <v>229</v>
      </c>
      <c r="H7332" t="s">
        <v>230</v>
      </c>
      <c r="I7332" t="s">
        <v>1714</v>
      </c>
      <c r="J7332" t="s">
        <v>232</v>
      </c>
      <c r="K7332" t="s">
        <v>232</v>
      </c>
      <c r="L7332" t="s">
        <v>232</v>
      </c>
      <c r="M7332" t="s">
        <v>232</v>
      </c>
      <c r="N7332" t="s">
        <v>232</v>
      </c>
      <c r="O7332" t="s">
        <v>232</v>
      </c>
      <c r="P7332" t="s">
        <v>232</v>
      </c>
      <c r="Q7332" t="s">
        <v>232</v>
      </c>
      <c r="R7332" t="s">
        <v>232</v>
      </c>
      <c r="S7332" t="s">
        <v>232</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3.4260000000000002</v>
      </c>
      <c r="AW7332">
        <v>3.859</v>
      </c>
      <c r="AX7332">
        <v>4.1870000000000003</v>
      </c>
      <c r="AY7332">
        <v>4.3899999999999997</v>
      </c>
      <c r="AZ7332">
        <v>4.6050000000000004</v>
      </c>
      <c r="BA7332">
        <v>4.8330000000000002</v>
      </c>
      <c r="BB7332">
        <v>5.05</v>
      </c>
      <c r="BC7332">
        <v>2018</v>
      </c>
    </row>
    <row r="7333" spans="1:55" x14ac:dyDescent="0.25">
      <c r="A7333">
        <v>362</v>
      </c>
      <c r="B7333" t="s">
        <v>1709</v>
      </c>
      <c r="C7333" t="s">
        <v>359</v>
      </c>
      <c r="D7333" t="s">
        <v>1710</v>
      </c>
      <c r="E7333" t="s">
        <v>357</v>
      </c>
      <c r="F7333" t="s">
        <v>358</v>
      </c>
      <c r="G7333" t="s">
        <v>282</v>
      </c>
      <c r="I7333" t="s">
        <v>360</v>
      </c>
      <c r="J7333" t="s">
        <v>232</v>
      </c>
      <c r="K7333" t="s">
        <v>232</v>
      </c>
      <c r="L7333" t="s">
        <v>232</v>
      </c>
      <c r="M7333" t="s">
        <v>232</v>
      </c>
      <c r="N7333" t="s">
        <v>232</v>
      </c>
      <c r="O7333" t="s">
        <v>232</v>
      </c>
      <c r="P7333" t="s">
        <v>232</v>
      </c>
      <c r="Q7333" t="s">
        <v>232</v>
      </c>
      <c r="R7333" t="s">
        <v>232</v>
      </c>
      <c r="S7333" t="s">
        <v>232</v>
      </c>
      <c r="T7333">
        <v>18.695</v>
      </c>
      <c r="U7333">
        <v>21.535</v>
      </c>
      <c r="V7333">
        <v>24.715</v>
      </c>
      <c r="W7333">
        <v>25.350999999999999</v>
      </c>
      <c r="X7333">
        <v>26.085999999999999</v>
      </c>
      <c r="Y7333">
        <v>25.36</v>
      </c>
      <c r="Z7333">
        <v>26.725000000000001</v>
      </c>
      <c r="AA7333">
        <v>29.742000000000001</v>
      </c>
      <c r="AB7333">
        <v>32.482999999999997</v>
      </c>
      <c r="AC7333">
        <v>32.165999999999997</v>
      </c>
      <c r="AD7333">
        <v>36.646000000000001</v>
      </c>
      <c r="AE7333">
        <v>42.463000000000001</v>
      </c>
      <c r="AF7333">
        <v>53.231999999999999</v>
      </c>
      <c r="AG7333">
        <v>49.923999999999999</v>
      </c>
      <c r="AH7333">
        <v>54.484000000000002</v>
      </c>
      <c r="AI7333">
        <v>56.329000000000001</v>
      </c>
      <c r="AJ7333">
        <v>52.564999999999998</v>
      </c>
      <c r="AK7333">
        <v>50.96</v>
      </c>
      <c r="AL7333">
        <v>51.83</v>
      </c>
      <c r="AM7333">
        <v>54.521000000000001</v>
      </c>
      <c r="AN7333">
        <v>55.707000000000001</v>
      </c>
      <c r="AO7333">
        <v>60.021999999999998</v>
      </c>
      <c r="AP7333">
        <v>67.034999999999997</v>
      </c>
      <c r="AQ7333">
        <v>68.852999999999994</v>
      </c>
      <c r="AR7333">
        <v>69.62</v>
      </c>
      <c r="AS7333">
        <v>66.783000000000001</v>
      </c>
      <c r="AT7333">
        <v>66.600999999999999</v>
      </c>
      <c r="AU7333">
        <v>66.087000000000003</v>
      </c>
      <c r="AV7333">
        <v>66.847999999999999</v>
      </c>
      <c r="AW7333">
        <v>71.623999999999995</v>
      </c>
      <c r="AX7333">
        <v>74.162000000000006</v>
      </c>
      <c r="AY7333">
        <v>74.739999999999995</v>
      </c>
      <c r="AZ7333">
        <v>75.712999999999994</v>
      </c>
      <c r="BA7333">
        <v>76.763999999999996</v>
      </c>
      <c r="BB7333">
        <v>77.471000000000004</v>
      </c>
      <c r="BC7333">
        <v>2018</v>
      </c>
    </row>
    <row r="7334" spans="1:55" x14ac:dyDescent="0.25">
      <c r="A7334">
        <v>362</v>
      </c>
      <c r="B7334" t="s">
        <v>1709</v>
      </c>
      <c r="C7334" t="s">
        <v>361</v>
      </c>
      <c r="D7334" t="s">
        <v>1710</v>
      </c>
      <c r="E7334" t="s">
        <v>362</v>
      </c>
      <c r="F7334" t="s">
        <v>363</v>
      </c>
      <c r="G7334" t="s">
        <v>229</v>
      </c>
      <c r="H7334" t="s">
        <v>230</v>
      </c>
      <c r="I7334" t="s">
        <v>1714</v>
      </c>
      <c r="J7334">
        <v>0.42399999999999999</v>
      </c>
      <c r="K7334">
        <v>0.46100000000000002</v>
      </c>
      <c r="L7334">
        <v>0.44900000000000001</v>
      </c>
      <c r="M7334">
        <v>0.50700000000000001</v>
      </c>
      <c r="N7334">
        <v>0.625</v>
      </c>
      <c r="O7334">
        <v>0.72099999999999997</v>
      </c>
      <c r="P7334">
        <v>0.84299999999999997</v>
      </c>
      <c r="Q7334">
        <v>0.94</v>
      </c>
      <c r="R7334">
        <v>1.0720000000000001</v>
      </c>
      <c r="S7334">
        <v>1.232</v>
      </c>
      <c r="T7334">
        <v>1.42</v>
      </c>
      <c r="U7334">
        <v>1.518</v>
      </c>
      <c r="V7334">
        <v>1.6339999999999999</v>
      </c>
      <c r="W7334">
        <v>1.671</v>
      </c>
      <c r="X7334">
        <v>1.7529999999999999</v>
      </c>
      <c r="Y7334">
        <v>1.8580000000000001</v>
      </c>
      <c r="Z7334">
        <v>1.9159999999999999</v>
      </c>
      <c r="AA7334">
        <v>1.99</v>
      </c>
      <c r="AB7334">
        <v>2.1459999999999999</v>
      </c>
      <c r="AC7334">
        <v>2.2330000000000001</v>
      </c>
      <c r="AD7334">
        <v>2.2280000000000002</v>
      </c>
      <c r="AE7334">
        <v>2.16</v>
      </c>
      <c r="AF7334">
        <v>2.2269999999999999</v>
      </c>
      <c r="AG7334">
        <v>2.4329999999999998</v>
      </c>
      <c r="AH7334">
        <v>2.6179999999999999</v>
      </c>
      <c r="AI7334">
        <v>2.823</v>
      </c>
      <c r="AJ7334">
        <v>3.161</v>
      </c>
      <c r="AK7334">
        <v>3.4590000000000001</v>
      </c>
      <c r="AL7334">
        <v>3.4689999999999999</v>
      </c>
      <c r="AM7334">
        <v>3.5339999999999998</v>
      </c>
      <c r="AN7334">
        <v>3.8079999999999998</v>
      </c>
      <c r="AO7334">
        <v>3.895</v>
      </c>
      <c r="AP7334">
        <v>3.911</v>
      </c>
      <c r="AQ7334">
        <v>4.04</v>
      </c>
      <c r="AR7334">
        <v>4.2309999999999999</v>
      </c>
      <c r="AS7334">
        <v>4.4619999999999997</v>
      </c>
      <c r="AT7334">
        <v>4.641</v>
      </c>
      <c r="AU7334">
        <v>4.931</v>
      </c>
      <c r="AV7334">
        <v>5.1260000000000003</v>
      </c>
      <c r="AW7334">
        <v>5.3879999999999999</v>
      </c>
      <c r="AX7334">
        <v>5.6459999999999999</v>
      </c>
      <c r="AY7334">
        <v>5.8730000000000002</v>
      </c>
      <c r="AZ7334">
        <v>6.0819999999999999</v>
      </c>
      <c r="BA7334">
        <v>6.2969999999999997</v>
      </c>
      <c r="BB7334">
        <v>6.5190000000000001</v>
      </c>
      <c r="BC7334">
        <v>2018</v>
      </c>
    </row>
    <row r="7335" spans="1:55" x14ac:dyDescent="0.25">
      <c r="A7335">
        <v>362</v>
      </c>
      <c r="B7335" t="s">
        <v>1709</v>
      </c>
      <c r="C7335" t="s">
        <v>364</v>
      </c>
      <c r="D7335" t="s">
        <v>1710</v>
      </c>
      <c r="E7335" t="s">
        <v>365</v>
      </c>
      <c r="F7335" t="s">
        <v>366</v>
      </c>
      <c r="G7335" t="s">
        <v>242</v>
      </c>
      <c r="H7335" t="s">
        <v>230</v>
      </c>
      <c r="I7335" t="s">
        <v>1715</v>
      </c>
      <c r="J7335" t="s">
        <v>232</v>
      </c>
      <c r="K7335" t="s">
        <v>232</v>
      </c>
      <c r="L7335" t="s">
        <v>232</v>
      </c>
      <c r="M7335" t="s">
        <v>232</v>
      </c>
      <c r="N7335" t="s">
        <v>232</v>
      </c>
      <c r="O7335" t="s">
        <v>232</v>
      </c>
      <c r="P7335" t="s">
        <v>232</v>
      </c>
      <c r="Q7335" t="s">
        <v>232</v>
      </c>
      <c r="R7335" t="s">
        <v>232</v>
      </c>
      <c r="S7335" t="s">
        <v>232</v>
      </c>
      <c r="T7335" t="s">
        <v>232</v>
      </c>
      <c r="U7335" t="s">
        <v>232</v>
      </c>
      <c r="V7335" t="s">
        <v>232</v>
      </c>
      <c r="W7335" t="s">
        <v>232</v>
      </c>
      <c r="X7335" t="s">
        <v>232</v>
      </c>
      <c r="Y7335" t="s">
        <v>232</v>
      </c>
      <c r="Z7335" t="s">
        <v>232</v>
      </c>
      <c r="AA7335" t="s">
        <v>232</v>
      </c>
      <c r="AB7335" t="s">
        <v>232</v>
      </c>
      <c r="AC7335" t="s">
        <v>232</v>
      </c>
      <c r="AD7335" t="s">
        <v>232</v>
      </c>
      <c r="AE7335" t="s">
        <v>232</v>
      </c>
      <c r="AF7335" t="s">
        <v>232</v>
      </c>
      <c r="AG7335" t="s">
        <v>232</v>
      </c>
      <c r="AH7335" t="s">
        <v>232</v>
      </c>
      <c r="AI7335" t="s">
        <v>232</v>
      </c>
      <c r="AJ7335" t="s">
        <v>232</v>
      </c>
      <c r="AK7335" t="s">
        <v>232</v>
      </c>
      <c r="AL7335" t="s">
        <v>232</v>
      </c>
      <c r="AM7335" t="s">
        <v>232</v>
      </c>
      <c r="AN7335" t="s">
        <v>232</v>
      </c>
      <c r="AO7335" t="s">
        <v>232</v>
      </c>
      <c r="AP7335" t="s">
        <v>232</v>
      </c>
      <c r="AQ7335" t="s">
        <v>232</v>
      </c>
      <c r="AR7335">
        <v>1.2E-2</v>
      </c>
      <c r="AS7335">
        <v>7.0000000000000007E-2</v>
      </c>
      <c r="AT7335">
        <v>-5.7000000000000002E-2</v>
      </c>
      <c r="AU7335">
        <v>-4.7E-2</v>
      </c>
      <c r="AV7335">
        <v>-2.1999999999999999E-2</v>
      </c>
      <c r="AW7335">
        <v>-4.9000000000000002E-2</v>
      </c>
      <c r="AX7335">
        <v>-8.0000000000000002E-3</v>
      </c>
      <c r="AY7335">
        <v>6.0000000000000001E-3</v>
      </c>
      <c r="AZ7335">
        <v>0.01</v>
      </c>
      <c r="BA7335">
        <v>8.9999999999999993E-3</v>
      </c>
      <c r="BB7335">
        <v>0.01</v>
      </c>
      <c r="BC7335">
        <v>2017</v>
      </c>
    </row>
    <row r="7336" spans="1:55" x14ac:dyDescent="0.25">
      <c r="A7336">
        <v>362</v>
      </c>
      <c r="B7336" t="s">
        <v>1709</v>
      </c>
      <c r="C7336" t="s">
        <v>368</v>
      </c>
      <c r="D7336" t="s">
        <v>1710</v>
      </c>
      <c r="E7336" t="s">
        <v>365</v>
      </c>
      <c r="F7336" t="s">
        <v>366</v>
      </c>
      <c r="G7336" t="s">
        <v>282</v>
      </c>
      <c r="I7336" t="s">
        <v>369</v>
      </c>
      <c r="J7336" t="s">
        <v>232</v>
      </c>
      <c r="K7336" t="s">
        <v>232</v>
      </c>
      <c r="L7336" t="s">
        <v>232</v>
      </c>
      <c r="M7336" t="s">
        <v>232</v>
      </c>
      <c r="N7336" t="s">
        <v>232</v>
      </c>
      <c r="O7336" t="s">
        <v>232</v>
      </c>
      <c r="P7336" t="s">
        <v>232</v>
      </c>
      <c r="Q7336" t="s">
        <v>232</v>
      </c>
      <c r="R7336" t="s">
        <v>232</v>
      </c>
      <c r="S7336" t="s">
        <v>232</v>
      </c>
      <c r="T7336" t="s">
        <v>232</v>
      </c>
      <c r="U7336" t="s">
        <v>232</v>
      </c>
      <c r="V7336" t="s">
        <v>232</v>
      </c>
      <c r="W7336" t="s">
        <v>232</v>
      </c>
      <c r="X7336" t="s">
        <v>232</v>
      </c>
      <c r="Y7336" t="s">
        <v>232</v>
      </c>
      <c r="Z7336" t="s">
        <v>232</v>
      </c>
      <c r="AA7336" t="s">
        <v>232</v>
      </c>
      <c r="AB7336" t="s">
        <v>232</v>
      </c>
      <c r="AC7336" t="s">
        <v>232</v>
      </c>
      <c r="AD7336" t="s">
        <v>232</v>
      </c>
      <c r="AE7336" t="s">
        <v>232</v>
      </c>
      <c r="AF7336" t="s">
        <v>232</v>
      </c>
      <c r="AG7336" t="s">
        <v>232</v>
      </c>
      <c r="AH7336" t="s">
        <v>232</v>
      </c>
      <c r="AI7336" t="s">
        <v>232</v>
      </c>
      <c r="AJ7336" t="s">
        <v>232</v>
      </c>
      <c r="AK7336" t="s">
        <v>232</v>
      </c>
      <c r="AL7336" t="s">
        <v>232</v>
      </c>
      <c r="AM7336" t="s">
        <v>232</v>
      </c>
      <c r="AN7336" t="s">
        <v>232</v>
      </c>
      <c r="AO7336" t="s">
        <v>232</v>
      </c>
      <c r="AP7336" t="s">
        <v>232</v>
      </c>
      <c r="AQ7336" t="s">
        <v>232</v>
      </c>
      <c r="AR7336">
        <v>0.76600000000000001</v>
      </c>
      <c r="AS7336">
        <v>4.2370000000000001</v>
      </c>
      <c r="AT7336">
        <v>-3.363</v>
      </c>
      <c r="AU7336">
        <v>-2.5739999999999998</v>
      </c>
      <c r="AV7336">
        <v>-1.155</v>
      </c>
      <c r="AW7336">
        <v>-2.464</v>
      </c>
      <c r="AX7336">
        <v>-0.374</v>
      </c>
      <c r="AY7336">
        <v>0.29199999999999998</v>
      </c>
      <c r="AZ7336">
        <v>0.44700000000000001</v>
      </c>
      <c r="BA7336">
        <v>0.38200000000000001</v>
      </c>
      <c r="BB7336">
        <v>0.42099999999999999</v>
      </c>
      <c r="BC7336">
        <v>2017</v>
      </c>
    </row>
    <row r="7337" spans="1:55" x14ac:dyDescent="0.25">
      <c r="A7337">
        <v>364</v>
      </c>
      <c r="B7337" t="s">
        <v>1716</v>
      </c>
      <c r="C7337" t="s">
        <v>225</v>
      </c>
      <c r="D7337" t="s">
        <v>1717</v>
      </c>
      <c r="E7337" t="s">
        <v>227</v>
      </c>
      <c r="F7337" t="s">
        <v>228</v>
      </c>
      <c r="G7337" t="s">
        <v>229</v>
      </c>
      <c r="H7337" t="s">
        <v>230</v>
      </c>
      <c r="I7337" t="s">
        <v>1718</v>
      </c>
      <c r="J7337">
        <v>0.499</v>
      </c>
      <c r="K7337">
        <v>0.51900000000000002</v>
      </c>
      <c r="L7337">
        <v>0.53200000000000003</v>
      </c>
      <c r="M7337">
        <v>0.54900000000000004</v>
      </c>
      <c r="N7337">
        <v>0.57799999999999996</v>
      </c>
      <c r="O7337">
        <v>0.60299999999999998</v>
      </c>
      <c r="P7337">
        <v>0.63600000000000001</v>
      </c>
      <c r="Q7337">
        <v>0.64</v>
      </c>
      <c r="R7337">
        <v>0.72399999999999998</v>
      </c>
      <c r="S7337">
        <v>0.748</v>
      </c>
      <c r="T7337">
        <v>0.78400000000000003</v>
      </c>
      <c r="U7337">
        <v>0.80100000000000005</v>
      </c>
      <c r="V7337">
        <v>0.85799999999999998</v>
      </c>
      <c r="W7337">
        <v>0.88900000000000001</v>
      </c>
      <c r="X7337">
        <v>0.878</v>
      </c>
      <c r="Y7337">
        <v>0.93799999999999994</v>
      </c>
      <c r="Z7337">
        <v>0.94799999999999995</v>
      </c>
      <c r="AA7337">
        <v>0.98299999999999998</v>
      </c>
      <c r="AB7337">
        <v>1.0269999999999999</v>
      </c>
      <c r="AC7337">
        <v>1.0489999999999999</v>
      </c>
      <c r="AD7337">
        <v>1.0680000000000001</v>
      </c>
      <c r="AE7337">
        <v>1.0860000000000001</v>
      </c>
      <c r="AF7337">
        <v>1.1519999999999999</v>
      </c>
      <c r="AG7337">
        <v>1.2370000000000001</v>
      </c>
      <c r="AH7337">
        <v>1.294</v>
      </c>
      <c r="AI7337">
        <v>1.333</v>
      </c>
      <c r="AJ7337">
        <v>1.413</v>
      </c>
      <c r="AK7337">
        <v>1.4570000000000001</v>
      </c>
      <c r="AL7337">
        <v>1.4490000000000001</v>
      </c>
      <c r="AM7337">
        <v>1.42</v>
      </c>
      <c r="AN7337">
        <v>1.387</v>
      </c>
      <c r="AO7337">
        <v>1.39</v>
      </c>
      <c r="AP7337">
        <v>1.4079999999999999</v>
      </c>
      <c r="AQ7337">
        <v>1.4430000000000001</v>
      </c>
      <c r="AR7337">
        <v>1.4470000000000001</v>
      </c>
      <c r="AS7337">
        <v>1.4590000000000001</v>
      </c>
      <c r="AT7337">
        <v>1.4710000000000001</v>
      </c>
      <c r="AU7337">
        <v>1.4810000000000001</v>
      </c>
      <c r="AV7337">
        <v>1.51</v>
      </c>
      <c r="AW7337">
        <v>1.544</v>
      </c>
      <c r="AX7337">
        <v>1.5820000000000001</v>
      </c>
      <c r="AY7337">
        <v>1.6180000000000001</v>
      </c>
      <c r="AZ7337">
        <v>1.655</v>
      </c>
      <c r="BA7337">
        <v>1.694</v>
      </c>
      <c r="BB7337">
        <v>1.7330000000000001</v>
      </c>
      <c r="BC7337">
        <v>2017</v>
      </c>
    </row>
    <row r="7338" spans="1:55" x14ac:dyDescent="0.25">
      <c r="A7338">
        <v>364</v>
      </c>
      <c r="B7338" t="s">
        <v>1716</v>
      </c>
      <c r="C7338" t="s">
        <v>233</v>
      </c>
      <c r="D7338" t="s">
        <v>1717</v>
      </c>
      <c r="E7338" t="s">
        <v>227</v>
      </c>
      <c r="F7338" t="s">
        <v>234</v>
      </c>
      <c r="G7338" t="s">
        <v>235</v>
      </c>
      <c r="I7338" t="s">
        <v>236</v>
      </c>
      <c r="J7338">
        <v>2.91</v>
      </c>
      <c r="K7338">
        <v>3.8780000000000001</v>
      </c>
      <c r="L7338">
        <v>2.5790000000000002</v>
      </c>
      <c r="M7338">
        <v>3.2170000000000001</v>
      </c>
      <c r="N7338">
        <v>5.3040000000000003</v>
      </c>
      <c r="O7338">
        <v>4.2709999999999999</v>
      </c>
      <c r="P7338">
        <v>5.4050000000000002</v>
      </c>
      <c r="Q7338">
        <v>0.65</v>
      </c>
      <c r="R7338">
        <v>13.167999999999999</v>
      </c>
      <c r="S7338">
        <v>3.2730000000000001</v>
      </c>
      <c r="T7338">
        <v>4.806</v>
      </c>
      <c r="U7338">
        <v>2.2210000000000001</v>
      </c>
      <c r="V7338">
        <v>7.0970000000000004</v>
      </c>
      <c r="W7338">
        <v>3.589</v>
      </c>
      <c r="X7338">
        <v>-1.165</v>
      </c>
      <c r="Y7338">
        <v>6.798</v>
      </c>
      <c r="Z7338">
        <v>1.06</v>
      </c>
      <c r="AA7338">
        <v>3.7410000000000001</v>
      </c>
      <c r="AB7338">
        <v>4.4589999999999996</v>
      </c>
      <c r="AC7338">
        <v>2.1070000000000002</v>
      </c>
      <c r="AD7338">
        <v>1.806</v>
      </c>
      <c r="AE7338">
        <v>1.6619999999999999</v>
      </c>
      <c r="AF7338">
        <v>6.1260000000000003</v>
      </c>
      <c r="AG7338">
        <v>7.3440000000000003</v>
      </c>
      <c r="AH7338">
        <v>4.609</v>
      </c>
      <c r="AI7338">
        <v>3.0249999999999999</v>
      </c>
      <c r="AJ7338">
        <v>6.0380000000000003</v>
      </c>
      <c r="AK7338">
        <v>3.0640000000000001</v>
      </c>
      <c r="AL7338">
        <v>-0.54600000000000004</v>
      </c>
      <c r="AM7338">
        <v>-2</v>
      </c>
      <c r="AN7338">
        <v>-2.331</v>
      </c>
      <c r="AO7338">
        <v>0.247</v>
      </c>
      <c r="AP7338">
        <v>1.2989999999999999</v>
      </c>
      <c r="AQ7338">
        <v>2.4940000000000002</v>
      </c>
      <c r="AR7338">
        <v>0.24299999999999999</v>
      </c>
      <c r="AS7338">
        <v>0.83599999999999997</v>
      </c>
      <c r="AT7338">
        <v>0.83</v>
      </c>
      <c r="AU7338">
        <v>0.68700000000000006</v>
      </c>
      <c r="AV7338">
        <v>1.9590000000000001</v>
      </c>
      <c r="AW7338">
        <v>2.2549999999999999</v>
      </c>
      <c r="AX7338">
        <v>2.4390000000000001</v>
      </c>
      <c r="AY7338">
        <v>2.2959999999999998</v>
      </c>
      <c r="AZ7338">
        <v>2.3079999999999998</v>
      </c>
      <c r="BA7338">
        <v>2.3199999999999998</v>
      </c>
      <c r="BB7338">
        <v>2.3319999999999999</v>
      </c>
      <c r="BC7338">
        <v>2017</v>
      </c>
    </row>
    <row r="7339" spans="1:55" x14ac:dyDescent="0.25">
      <c r="A7339">
        <v>364</v>
      </c>
      <c r="B7339" t="s">
        <v>1716</v>
      </c>
      <c r="C7339" t="s">
        <v>237</v>
      </c>
      <c r="D7339" t="s">
        <v>1717</v>
      </c>
      <c r="E7339" t="s">
        <v>238</v>
      </c>
      <c r="F7339" t="s">
        <v>239</v>
      </c>
      <c r="G7339" t="s">
        <v>229</v>
      </c>
      <c r="H7339" t="s">
        <v>230</v>
      </c>
      <c r="I7339" t="s">
        <v>1718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1.76</v>
      </c>
      <c r="AL7339">
        <v>1.8779999999999999</v>
      </c>
      <c r="AM7339">
        <v>1.8220000000000001</v>
      </c>
      <c r="AN7339">
        <v>1.839</v>
      </c>
      <c r="AO7339">
        <v>1.8260000000000001</v>
      </c>
      <c r="AP7339">
        <v>1.871</v>
      </c>
      <c r="AQ7339">
        <v>1.9470000000000001</v>
      </c>
      <c r="AR7339">
        <v>1.9650000000000001</v>
      </c>
      <c r="AS7339">
        <v>2.04</v>
      </c>
      <c r="AT7339">
        <v>2.081</v>
      </c>
      <c r="AU7339">
        <v>2.12</v>
      </c>
      <c r="AV7339">
        <v>2.2309999999999999</v>
      </c>
      <c r="AW7339">
        <v>2.3340000000000001</v>
      </c>
      <c r="AX7339">
        <v>2.4380000000000002</v>
      </c>
      <c r="AY7339">
        <v>2.544</v>
      </c>
      <c r="AZ7339">
        <v>2.6549999999999998</v>
      </c>
      <c r="BA7339">
        <v>2.7709999999999999</v>
      </c>
      <c r="BB7339">
        <v>2.8919999999999999</v>
      </c>
      <c r="BC7339">
        <v>2017</v>
      </c>
    </row>
    <row r="7340" spans="1:55" x14ac:dyDescent="0.25">
      <c r="A7340">
        <v>364</v>
      </c>
      <c r="B7340" t="s">
        <v>1716</v>
      </c>
      <c r="C7340" t="s">
        <v>240</v>
      </c>
      <c r="D7340" t="s">
        <v>1717</v>
      </c>
      <c r="E7340" t="s">
        <v>238</v>
      </c>
      <c r="F7340" t="s">
        <v>241</v>
      </c>
      <c r="G7340" t="s">
        <v>242</v>
      </c>
      <c r="H7340" t="s">
        <v>230</v>
      </c>
      <c r="I7340" t="s">
        <v>243</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0.65200000000000002</v>
      </c>
      <c r="AL7340">
        <v>0.69499999999999995</v>
      </c>
      <c r="AM7340">
        <v>0.67500000000000004</v>
      </c>
      <c r="AN7340">
        <v>0.68100000000000005</v>
      </c>
      <c r="AO7340">
        <v>0.67600000000000005</v>
      </c>
      <c r="AP7340">
        <v>0.69299999999999995</v>
      </c>
      <c r="AQ7340">
        <v>0.72099999999999997</v>
      </c>
      <c r="AR7340">
        <v>0.72799999999999998</v>
      </c>
      <c r="AS7340">
        <v>0.755</v>
      </c>
      <c r="AT7340">
        <v>0.77100000000000002</v>
      </c>
      <c r="AU7340">
        <v>0.78500000000000003</v>
      </c>
      <c r="AV7340">
        <v>0.82599999999999996</v>
      </c>
      <c r="AW7340">
        <v>0.86399999999999999</v>
      </c>
      <c r="AX7340">
        <v>0.90300000000000002</v>
      </c>
      <c r="AY7340">
        <v>0.94199999999999995</v>
      </c>
      <c r="AZ7340">
        <v>0.98299999999999998</v>
      </c>
      <c r="BA7340">
        <v>1.026</v>
      </c>
      <c r="BB7340">
        <v>1.071</v>
      </c>
      <c r="BC7340">
        <v>2017</v>
      </c>
    </row>
    <row r="7341" spans="1:55" x14ac:dyDescent="0.25">
      <c r="A7341">
        <v>364</v>
      </c>
      <c r="B7341" t="s">
        <v>1716</v>
      </c>
      <c r="C7341" t="s">
        <v>244</v>
      </c>
      <c r="D7341" t="s">
        <v>1717</v>
      </c>
      <c r="E7341" t="s">
        <v>238</v>
      </c>
      <c r="F7341" t="s">
        <v>245</v>
      </c>
      <c r="G7341" t="s">
        <v>246</v>
      </c>
      <c r="H7341" t="s">
        <v>230</v>
      </c>
      <c r="I7341" t="s">
        <v>243</v>
      </c>
      <c r="J7341">
        <v>0.16700000000000001</v>
      </c>
      <c r="K7341">
        <v>0.19</v>
      </c>
      <c r="L7341">
        <v>0.20699999999999999</v>
      </c>
      <c r="M7341">
        <v>0.222</v>
      </c>
      <c r="N7341">
        <v>0.24199999999999999</v>
      </c>
      <c r="O7341">
        <v>0.26</v>
      </c>
      <c r="P7341">
        <v>0.28000000000000003</v>
      </c>
      <c r="Q7341">
        <v>0.28899999999999998</v>
      </c>
      <c r="R7341">
        <v>0.33800000000000002</v>
      </c>
      <c r="S7341">
        <v>0.36299999999999999</v>
      </c>
      <c r="T7341">
        <v>0.39500000000000002</v>
      </c>
      <c r="U7341">
        <v>0.41699999999999998</v>
      </c>
      <c r="V7341">
        <v>0.45700000000000002</v>
      </c>
      <c r="W7341">
        <v>0.48499999999999999</v>
      </c>
      <c r="X7341">
        <v>0.48899999999999999</v>
      </c>
      <c r="Y7341">
        <v>0.53400000000000003</v>
      </c>
      <c r="Z7341">
        <v>0.54900000000000004</v>
      </c>
      <c r="AA7341">
        <v>0.57899999999999996</v>
      </c>
      <c r="AB7341">
        <v>0.61199999999999999</v>
      </c>
      <c r="AC7341">
        <v>0.63400000000000001</v>
      </c>
      <c r="AD7341">
        <v>0.66</v>
      </c>
      <c r="AE7341">
        <v>0.68600000000000005</v>
      </c>
      <c r="AF7341">
        <v>0.73899999999999999</v>
      </c>
      <c r="AG7341">
        <v>0.80800000000000005</v>
      </c>
      <c r="AH7341">
        <v>0.86799999999999999</v>
      </c>
      <c r="AI7341">
        <v>0.92200000000000004</v>
      </c>
      <c r="AJ7341">
        <v>1.0069999999999999</v>
      </c>
      <c r="AK7341">
        <v>1.0660000000000001</v>
      </c>
      <c r="AL7341">
        <v>1.081</v>
      </c>
      <c r="AM7341">
        <v>1.0669999999999999</v>
      </c>
      <c r="AN7341">
        <v>1.0549999999999999</v>
      </c>
      <c r="AO7341">
        <v>1.079</v>
      </c>
      <c r="AP7341">
        <v>1.1140000000000001</v>
      </c>
      <c r="AQ7341">
        <v>1.1619999999999999</v>
      </c>
      <c r="AR7341">
        <v>1.1870000000000001</v>
      </c>
      <c r="AS7341">
        <v>1.21</v>
      </c>
      <c r="AT7341">
        <v>1.2330000000000001</v>
      </c>
      <c r="AU7341">
        <v>1.2649999999999999</v>
      </c>
      <c r="AV7341">
        <v>1.319</v>
      </c>
      <c r="AW7341">
        <v>1.373</v>
      </c>
      <c r="AX7341">
        <v>1.4359999999999999</v>
      </c>
      <c r="AY7341">
        <v>1.4990000000000001</v>
      </c>
      <c r="AZ7341">
        <v>1.5660000000000001</v>
      </c>
      <c r="BA7341">
        <v>1.635</v>
      </c>
      <c r="BB7341">
        <v>1.708</v>
      </c>
      <c r="BC7341">
        <v>2017</v>
      </c>
    </row>
    <row r="7342" spans="1:55" x14ac:dyDescent="0.25">
      <c r="A7342">
        <v>364</v>
      </c>
      <c r="B7342" t="s">
        <v>1716</v>
      </c>
      <c r="C7342" t="s">
        <v>247</v>
      </c>
      <c r="D7342" t="s">
        <v>1717</v>
      </c>
      <c r="E7342" t="s">
        <v>248</v>
      </c>
      <c r="F7342" t="s">
        <v>249</v>
      </c>
      <c r="G7342" t="s">
        <v>250</v>
      </c>
      <c r="I7342" t="s">
        <v>251</v>
      </c>
      <c r="J7342">
        <v>44.527000000000001</v>
      </c>
      <c r="K7342">
        <v>53.143000000000001</v>
      </c>
      <c r="L7342">
        <v>57.731000000000002</v>
      </c>
      <c r="M7342">
        <v>60.109000000000002</v>
      </c>
      <c r="N7342">
        <v>63.043999999999997</v>
      </c>
      <c r="O7342">
        <v>65.215999999999994</v>
      </c>
      <c r="P7342">
        <v>68.331000000000003</v>
      </c>
      <c r="Q7342">
        <v>74.108999999999995</v>
      </c>
      <c r="R7342">
        <v>74.864000000000004</v>
      </c>
      <c r="S7342">
        <v>77.552999999999997</v>
      </c>
      <c r="T7342">
        <v>82.825000000000003</v>
      </c>
      <c r="U7342">
        <v>85.902000000000001</v>
      </c>
      <c r="V7342">
        <v>87.488</v>
      </c>
      <c r="W7342">
        <v>86.995000000000005</v>
      </c>
      <c r="X7342">
        <v>88.983000000000004</v>
      </c>
      <c r="Y7342">
        <v>90.968000000000004</v>
      </c>
      <c r="Z7342">
        <v>94.423000000000002</v>
      </c>
      <c r="AA7342">
        <v>95.489000000000004</v>
      </c>
      <c r="AB7342">
        <v>98.206999999999994</v>
      </c>
      <c r="AC7342">
        <v>100.58199999999999</v>
      </c>
      <c r="AD7342">
        <v>100.2</v>
      </c>
      <c r="AE7342">
        <v>106.96299999999999</v>
      </c>
      <c r="AF7342">
        <v>108.253</v>
      </c>
      <c r="AG7342">
        <v>105.196</v>
      </c>
      <c r="AH7342">
        <v>108.94499999999999</v>
      </c>
      <c r="AI7342">
        <v>111.572</v>
      </c>
      <c r="AJ7342">
        <v>116.721</v>
      </c>
      <c r="AK7342">
        <v>120.834</v>
      </c>
      <c r="AL7342">
        <v>129.62200000000001</v>
      </c>
      <c r="AM7342">
        <v>128.36699999999999</v>
      </c>
      <c r="AN7342">
        <v>132.65799999999999</v>
      </c>
      <c r="AO7342">
        <v>131.34100000000001</v>
      </c>
      <c r="AP7342">
        <v>132.88</v>
      </c>
      <c r="AQ7342">
        <v>134.93899999999999</v>
      </c>
      <c r="AR7342">
        <v>135.822</v>
      </c>
      <c r="AS7342">
        <v>139.83000000000001</v>
      </c>
      <c r="AT7342">
        <v>141.494</v>
      </c>
      <c r="AU7342">
        <v>143.16300000000001</v>
      </c>
      <c r="AV7342">
        <v>147.77699999999999</v>
      </c>
      <c r="AW7342">
        <v>151.15100000000001</v>
      </c>
      <c r="AX7342">
        <v>154.17500000000001</v>
      </c>
      <c r="AY7342">
        <v>157.25899999999999</v>
      </c>
      <c r="AZ7342">
        <v>160.405</v>
      </c>
      <c r="BA7342">
        <v>163.613</v>
      </c>
      <c r="BB7342">
        <v>166.886</v>
      </c>
      <c r="BC7342">
        <v>2017</v>
      </c>
    </row>
    <row r="7343" spans="1:55" x14ac:dyDescent="0.25">
      <c r="A7343">
        <v>364</v>
      </c>
      <c r="B7343" t="s">
        <v>1716</v>
      </c>
      <c r="C7343" t="s">
        <v>252</v>
      </c>
      <c r="D7343" t="s">
        <v>1717</v>
      </c>
      <c r="E7343" t="s">
        <v>253</v>
      </c>
      <c r="F7343" t="s">
        <v>254</v>
      </c>
      <c r="G7343" t="s">
        <v>229</v>
      </c>
      <c r="H7343" t="s">
        <v>220</v>
      </c>
      <c r="I7343" t="s">
        <v>255</v>
      </c>
      <c r="J7343" s="52">
        <v>5072.6899999999996</v>
      </c>
      <c r="K7343" s="52">
        <v>5224</v>
      </c>
      <c r="L7343" s="52">
        <v>5315.45</v>
      </c>
      <c r="M7343" s="52">
        <v>5444.88</v>
      </c>
      <c r="N7343" s="52">
        <v>5691.78</v>
      </c>
      <c r="O7343" s="52">
        <v>5893.13</v>
      </c>
      <c r="P7343" s="52">
        <v>6169.09</v>
      </c>
      <c r="Q7343" s="52">
        <v>6168.25</v>
      </c>
      <c r="R7343" s="52">
        <v>6938.57</v>
      </c>
      <c r="S7343" s="52">
        <v>7129.04</v>
      </c>
      <c r="T7343" s="52">
        <v>7414.32</v>
      </c>
      <c r="U7343" s="52">
        <v>7520.84</v>
      </c>
      <c r="V7343" s="52">
        <v>8056.44</v>
      </c>
      <c r="W7343" s="52">
        <v>8347.49</v>
      </c>
      <c r="X7343" s="52">
        <v>8252.15</v>
      </c>
      <c r="Y7343" s="52">
        <v>8815.17</v>
      </c>
      <c r="Z7343" s="52">
        <v>8910.7000000000007</v>
      </c>
      <c r="AA7343" s="52">
        <v>9246.17</v>
      </c>
      <c r="AB7343" s="52">
        <v>9660.73</v>
      </c>
      <c r="AC7343" s="52">
        <v>9866.5300000000007</v>
      </c>
      <c r="AD7343" s="52">
        <v>10047.040000000001</v>
      </c>
      <c r="AE7343" s="52">
        <v>10216.34</v>
      </c>
      <c r="AF7343" s="52">
        <v>10793.63</v>
      </c>
      <c r="AG7343" s="52">
        <v>11534.68</v>
      </c>
      <c r="AH7343" s="52">
        <v>12012.8</v>
      </c>
      <c r="AI7343" s="52">
        <v>12321.5</v>
      </c>
      <c r="AJ7343" s="52">
        <v>13007.96</v>
      </c>
      <c r="AK7343" s="52">
        <v>13347.76</v>
      </c>
      <c r="AL7343" s="52">
        <v>13261.66</v>
      </c>
      <c r="AM7343" s="52">
        <v>12983.45</v>
      </c>
      <c r="AN7343" s="52">
        <v>12668.15</v>
      </c>
      <c r="AO7343" s="52">
        <v>12686.81</v>
      </c>
      <c r="AP7343" s="52">
        <v>12838.72</v>
      </c>
      <c r="AQ7343" s="52">
        <v>13145.82</v>
      </c>
      <c r="AR7343" s="52">
        <v>13164.54</v>
      </c>
      <c r="AS7343" s="52">
        <v>13261.39</v>
      </c>
      <c r="AT7343" s="52">
        <v>13358.04</v>
      </c>
      <c r="AU7343" s="52">
        <v>13436.33</v>
      </c>
      <c r="AV7343" s="52">
        <v>13685.79</v>
      </c>
      <c r="AW7343" s="52">
        <v>13980.38</v>
      </c>
      <c r="AX7343" s="52">
        <v>14307.01</v>
      </c>
      <c r="AY7343" s="52">
        <v>14620.89</v>
      </c>
      <c r="AZ7343" s="52">
        <v>14943.42</v>
      </c>
      <c r="BA7343" s="52">
        <v>15274.88</v>
      </c>
      <c r="BB7343" s="52">
        <v>15615.55</v>
      </c>
      <c r="BC7343">
        <v>2016</v>
      </c>
    </row>
    <row r="7344" spans="1:55" x14ac:dyDescent="0.25">
      <c r="A7344">
        <v>364</v>
      </c>
      <c r="B7344" t="s">
        <v>1716</v>
      </c>
      <c r="C7344" t="s">
        <v>256</v>
      </c>
      <c r="D7344" t="s">
        <v>1717</v>
      </c>
      <c r="E7344" t="s">
        <v>253</v>
      </c>
      <c r="F7344" t="s">
        <v>257</v>
      </c>
      <c r="G7344" t="s">
        <v>258</v>
      </c>
      <c r="H7344" t="s">
        <v>220</v>
      </c>
      <c r="I7344" t="s">
        <v>255</v>
      </c>
      <c r="J7344" s="52">
        <v>3939.3</v>
      </c>
      <c r="K7344" s="52">
        <v>4056.8</v>
      </c>
      <c r="L7344" s="52">
        <v>4127.82</v>
      </c>
      <c r="M7344" s="52">
        <v>4228.33</v>
      </c>
      <c r="N7344" s="52">
        <v>4420.0600000000004</v>
      </c>
      <c r="O7344" s="52">
        <v>4576.42</v>
      </c>
      <c r="P7344" s="52">
        <v>4790.72</v>
      </c>
      <c r="Q7344" s="52">
        <v>4790.07</v>
      </c>
      <c r="R7344" s="52">
        <v>5388.28</v>
      </c>
      <c r="S7344" s="52">
        <v>5536.19</v>
      </c>
      <c r="T7344" s="52">
        <v>5757.73</v>
      </c>
      <c r="U7344" s="52">
        <v>5840.45</v>
      </c>
      <c r="V7344" s="52">
        <v>6256.38</v>
      </c>
      <c r="W7344" s="52">
        <v>6482.4</v>
      </c>
      <c r="X7344" s="52">
        <v>6408.37</v>
      </c>
      <c r="Y7344" s="52">
        <v>6845.59</v>
      </c>
      <c r="Z7344" s="52">
        <v>6919.78</v>
      </c>
      <c r="AA7344" s="52">
        <v>7180.29</v>
      </c>
      <c r="AB7344" s="52">
        <v>7502.22</v>
      </c>
      <c r="AC7344" s="52">
        <v>7662.04</v>
      </c>
      <c r="AD7344" s="52">
        <v>7802.22</v>
      </c>
      <c r="AE7344" s="52">
        <v>7933.69</v>
      </c>
      <c r="AF7344" s="52">
        <v>8382</v>
      </c>
      <c r="AG7344" s="52">
        <v>8957.4699999999993</v>
      </c>
      <c r="AH7344" s="52">
        <v>9328.77</v>
      </c>
      <c r="AI7344" s="52">
        <v>9568.49</v>
      </c>
      <c r="AJ7344" s="52">
        <v>10101.58</v>
      </c>
      <c r="AK7344" s="52">
        <v>10365.450000000001</v>
      </c>
      <c r="AL7344" s="52">
        <v>10298.59</v>
      </c>
      <c r="AM7344" s="52">
        <v>10082.549999999999</v>
      </c>
      <c r="AN7344" s="52">
        <v>9837.69</v>
      </c>
      <c r="AO7344" s="52">
        <v>9852.18</v>
      </c>
      <c r="AP7344" s="52">
        <v>9970.15</v>
      </c>
      <c r="AQ7344" s="52">
        <v>10208.629999999999</v>
      </c>
      <c r="AR7344" s="52">
        <v>10223.17</v>
      </c>
      <c r="AS7344" s="52">
        <v>10298.379999999999</v>
      </c>
      <c r="AT7344" s="52">
        <v>10373.43</v>
      </c>
      <c r="AU7344" s="52">
        <v>10434.23</v>
      </c>
      <c r="AV7344" s="52">
        <v>10627.96</v>
      </c>
      <c r="AW7344" s="52">
        <v>10856.73</v>
      </c>
      <c r="AX7344" s="52">
        <v>11110.38</v>
      </c>
      <c r="AY7344" s="52">
        <v>11354.13</v>
      </c>
      <c r="AZ7344" s="52">
        <v>11604.6</v>
      </c>
      <c r="BA7344" s="52">
        <v>11861.99</v>
      </c>
      <c r="BB7344" s="52">
        <v>12126.55</v>
      </c>
      <c r="BC7344">
        <v>2016</v>
      </c>
    </row>
    <row r="7345" spans="1:55" x14ac:dyDescent="0.25">
      <c r="A7345">
        <v>364</v>
      </c>
      <c r="B7345" t="s">
        <v>1716</v>
      </c>
      <c r="C7345" t="s">
        <v>259</v>
      </c>
      <c r="D7345" t="s">
        <v>1717</v>
      </c>
      <c r="E7345" t="s">
        <v>260</v>
      </c>
      <c r="F7345" t="s">
        <v>261</v>
      </c>
      <c r="G7345" t="s">
        <v>229</v>
      </c>
      <c r="H7345" t="s">
        <v>220</v>
      </c>
      <c r="I7345" t="s">
        <v>262</v>
      </c>
      <c r="J7345" s="52">
        <v>2258.6999999999998</v>
      </c>
      <c r="K7345" s="52">
        <v>2776.22</v>
      </c>
      <c r="L7345" s="52">
        <v>3068.68</v>
      </c>
      <c r="M7345" s="52">
        <v>3272.89</v>
      </c>
      <c r="N7345" s="52">
        <v>3588.33</v>
      </c>
      <c r="O7345" s="52">
        <v>3843.24</v>
      </c>
      <c r="P7345" s="52">
        <v>4215.3900000000003</v>
      </c>
      <c r="Q7345" s="52">
        <v>4571.2</v>
      </c>
      <c r="R7345" s="52">
        <v>5194.4799999999996</v>
      </c>
      <c r="S7345" s="52">
        <v>5528.81</v>
      </c>
      <c r="T7345" s="52">
        <v>6140.93</v>
      </c>
      <c r="U7345" s="52">
        <v>6460.53</v>
      </c>
      <c r="V7345" s="52">
        <v>7048.42</v>
      </c>
      <c r="W7345" s="52">
        <v>7261.93</v>
      </c>
      <c r="X7345" s="52">
        <v>7343.04</v>
      </c>
      <c r="Y7345" s="52">
        <v>8018.97</v>
      </c>
      <c r="Z7345" s="52">
        <v>8413.77</v>
      </c>
      <c r="AA7345" s="52">
        <v>8829.0300000000007</v>
      </c>
      <c r="AB7345" s="52">
        <v>9487.49</v>
      </c>
      <c r="AC7345" s="52">
        <v>9923.99</v>
      </c>
      <c r="AD7345" s="52">
        <v>10067.09</v>
      </c>
      <c r="AE7345" s="52">
        <v>10927.75</v>
      </c>
      <c r="AF7345" s="52">
        <v>11684.4</v>
      </c>
      <c r="AG7345" s="52">
        <v>12134.07</v>
      </c>
      <c r="AH7345" s="52">
        <v>13087.37</v>
      </c>
      <c r="AI7345" s="52">
        <v>13747.3</v>
      </c>
      <c r="AJ7345" s="52">
        <v>15182.97</v>
      </c>
      <c r="AK7345" s="52">
        <v>16128.57</v>
      </c>
      <c r="AL7345" s="52">
        <v>17190.09</v>
      </c>
      <c r="AM7345" s="52">
        <v>16666.53</v>
      </c>
      <c r="AN7345" s="52">
        <v>16805.38</v>
      </c>
      <c r="AO7345" s="52">
        <v>16663</v>
      </c>
      <c r="AP7345" s="52">
        <v>17060.060000000001</v>
      </c>
      <c r="AQ7345" s="52">
        <v>17738.79</v>
      </c>
      <c r="AR7345" s="52">
        <v>17880.330000000002</v>
      </c>
      <c r="AS7345" s="52">
        <v>18543.400000000001</v>
      </c>
      <c r="AT7345" s="52">
        <v>18900.87</v>
      </c>
      <c r="AU7345" s="52">
        <v>19235.84</v>
      </c>
      <c r="AV7345" s="52">
        <v>20224.45</v>
      </c>
      <c r="AW7345" s="52">
        <v>21131.48</v>
      </c>
      <c r="AX7345" s="52">
        <v>22057.81</v>
      </c>
      <c r="AY7345" s="52">
        <v>22992.66</v>
      </c>
      <c r="AZ7345" s="52">
        <v>23969.94</v>
      </c>
      <c r="BA7345" s="52">
        <v>24991.69</v>
      </c>
      <c r="BB7345" s="52">
        <v>26060.09</v>
      </c>
      <c r="BC7345">
        <v>2016</v>
      </c>
    </row>
    <row r="7346" spans="1:55" x14ac:dyDescent="0.25">
      <c r="A7346">
        <v>364</v>
      </c>
      <c r="B7346" t="s">
        <v>1716</v>
      </c>
      <c r="C7346" t="s">
        <v>263</v>
      </c>
      <c r="D7346" t="s">
        <v>1717</v>
      </c>
      <c r="E7346" t="s">
        <v>260</v>
      </c>
      <c r="F7346" t="s">
        <v>264</v>
      </c>
      <c r="G7346" t="s">
        <v>242</v>
      </c>
      <c r="H7346" t="s">
        <v>220</v>
      </c>
      <c r="I7346" t="s">
        <v>262</v>
      </c>
      <c r="J7346">
        <v>836.55399999999997</v>
      </c>
      <c r="K7346" s="52">
        <v>1028.23</v>
      </c>
      <c r="L7346" s="52">
        <v>1136.55</v>
      </c>
      <c r="M7346" s="52">
        <v>1212.18</v>
      </c>
      <c r="N7346" s="52">
        <v>1329.01</v>
      </c>
      <c r="O7346" s="52">
        <v>1423.42</v>
      </c>
      <c r="P7346" s="52">
        <v>1561.26</v>
      </c>
      <c r="Q7346" s="52">
        <v>1693.04</v>
      </c>
      <c r="R7346" s="52">
        <v>1923.88</v>
      </c>
      <c r="S7346" s="52">
        <v>2047.71</v>
      </c>
      <c r="T7346" s="52">
        <v>2274.42</v>
      </c>
      <c r="U7346" s="52">
        <v>2392.79</v>
      </c>
      <c r="V7346" s="52">
        <v>2610.5300000000002</v>
      </c>
      <c r="W7346" s="52">
        <v>2689.61</v>
      </c>
      <c r="X7346" s="52">
        <v>2719.64</v>
      </c>
      <c r="Y7346" s="52">
        <v>2969.99</v>
      </c>
      <c r="Z7346" s="52">
        <v>3116.21</v>
      </c>
      <c r="AA7346" s="52">
        <v>3270.01</v>
      </c>
      <c r="AB7346" s="52">
        <v>3513.88</v>
      </c>
      <c r="AC7346" s="52">
        <v>3675.55</v>
      </c>
      <c r="AD7346" s="52">
        <v>3728.55</v>
      </c>
      <c r="AE7346" s="52">
        <v>4047.31</v>
      </c>
      <c r="AF7346" s="52">
        <v>4327.55</v>
      </c>
      <c r="AG7346" s="52">
        <v>4494.1000000000004</v>
      </c>
      <c r="AH7346" s="52">
        <v>4847.17</v>
      </c>
      <c r="AI7346" s="52">
        <v>5091.59</v>
      </c>
      <c r="AJ7346" s="52">
        <v>5623.32</v>
      </c>
      <c r="AK7346" s="52">
        <v>5973.55</v>
      </c>
      <c r="AL7346" s="52">
        <v>6366.7</v>
      </c>
      <c r="AM7346" s="52">
        <v>6172.79</v>
      </c>
      <c r="AN7346" s="52">
        <v>6224.22</v>
      </c>
      <c r="AO7346" s="52">
        <v>6171.48</v>
      </c>
      <c r="AP7346" s="52">
        <v>6318.54</v>
      </c>
      <c r="AQ7346" s="52">
        <v>6569.92</v>
      </c>
      <c r="AR7346" s="52">
        <v>6622.34</v>
      </c>
      <c r="AS7346" s="52">
        <v>6867.93</v>
      </c>
      <c r="AT7346" s="52">
        <v>7000.32</v>
      </c>
      <c r="AU7346" s="52">
        <v>7124.39</v>
      </c>
      <c r="AV7346" s="52">
        <v>7490.54</v>
      </c>
      <c r="AW7346" s="52">
        <v>7826.47</v>
      </c>
      <c r="AX7346" s="52">
        <v>8169.56</v>
      </c>
      <c r="AY7346" s="52">
        <v>8515.7999999999993</v>
      </c>
      <c r="AZ7346" s="52">
        <v>8877.75</v>
      </c>
      <c r="BA7346" s="52">
        <v>9256.18</v>
      </c>
      <c r="BB7346" s="52">
        <v>9651.8799999999992</v>
      </c>
      <c r="BC7346">
        <v>2016</v>
      </c>
    </row>
    <row r="7347" spans="1:55" x14ac:dyDescent="0.25">
      <c r="A7347">
        <v>364</v>
      </c>
      <c r="B7347" t="s">
        <v>1716</v>
      </c>
      <c r="C7347" t="s">
        <v>265</v>
      </c>
      <c r="D7347" t="s">
        <v>1717</v>
      </c>
      <c r="E7347" t="s">
        <v>260</v>
      </c>
      <c r="F7347" t="s">
        <v>266</v>
      </c>
      <c r="G7347" t="s">
        <v>246</v>
      </c>
      <c r="H7347" t="s">
        <v>220</v>
      </c>
      <c r="I7347" t="s">
        <v>262</v>
      </c>
      <c r="J7347" s="52">
        <v>1697.21</v>
      </c>
      <c r="K7347" s="52">
        <v>1913.19</v>
      </c>
      <c r="L7347" s="52">
        <v>2066.96</v>
      </c>
      <c r="M7347" s="52">
        <v>2200.2199999999998</v>
      </c>
      <c r="N7347" s="52">
        <v>2382.98</v>
      </c>
      <c r="O7347" s="52">
        <v>2545.31</v>
      </c>
      <c r="P7347" s="52">
        <v>2718.14</v>
      </c>
      <c r="Q7347" s="52">
        <v>2784.99</v>
      </c>
      <c r="R7347" s="52">
        <v>3243.28</v>
      </c>
      <c r="S7347" s="52">
        <v>3462.96</v>
      </c>
      <c r="T7347" s="52">
        <v>3736.32</v>
      </c>
      <c r="U7347" s="52">
        <v>3918.18</v>
      </c>
      <c r="V7347" s="52">
        <v>4292.88</v>
      </c>
      <c r="W7347" s="52">
        <v>4553.3500000000004</v>
      </c>
      <c r="X7347" s="52">
        <v>4597.46</v>
      </c>
      <c r="Y7347" s="52">
        <v>5014.1099999999997</v>
      </c>
      <c r="Z7347" s="52">
        <v>5161.25</v>
      </c>
      <c r="AA7347" s="52">
        <v>5447.91</v>
      </c>
      <c r="AB7347" s="52">
        <v>5756.24</v>
      </c>
      <c r="AC7347" s="52">
        <v>5963.76</v>
      </c>
      <c r="AD7347" s="52">
        <v>6208.61</v>
      </c>
      <c r="AE7347" s="52">
        <v>6451.69</v>
      </c>
      <c r="AF7347" s="52">
        <v>6924.1</v>
      </c>
      <c r="AG7347" s="52">
        <v>7536.88</v>
      </c>
      <c r="AH7347" s="52">
        <v>8060.61</v>
      </c>
      <c r="AI7347" s="52">
        <v>8525.26</v>
      </c>
      <c r="AJ7347" s="52">
        <v>9272.61</v>
      </c>
      <c r="AK7347" s="52">
        <v>9770.44</v>
      </c>
      <c r="AL7347" s="52">
        <v>9896.2199999999993</v>
      </c>
      <c r="AM7347" s="52">
        <v>9762.48</v>
      </c>
      <c r="AN7347" s="52">
        <v>9636.39</v>
      </c>
      <c r="AO7347" s="52">
        <v>9852.18</v>
      </c>
      <c r="AP7347" s="52">
        <v>10161.39</v>
      </c>
      <c r="AQ7347" s="52">
        <v>10586.98</v>
      </c>
      <c r="AR7347" s="52">
        <v>10802.66</v>
      </c>
      <c r="AS7347" s="52">
        <v>10998.52</v>
      </c>
      <c r="AT7347" s="52">
        <v>11199.77</v>
      </c>
      <c r="AU7347" s="52">
        <v>11479.58</v>
      </c>
      <c r="AV7347" s="52">
        <v>11956.34</v>
      </c>
      <c r="AW7347" s="52">
        <v>12430.87</v>
      </c>
      <c r="AX7347" s="52">
        <v>12986.94</v>
      </c>
      <c r="AY7347" s="52">
        <v>13547.76</v>
      </c>
      <c r="AZ7347" s="52">
        <v>14133.14</v>
      </c>
      <c r="BA7347" s="52">
        <v>14746</v>
      </c>
      <c r="BB7347" s="52">
        <v>15390.36</v>
      </c>
      <c r="BC7347">
        <v>2016</v>
      </c>
    </row>
    <row r="7348" spans="1:55" x14ac:dyDescent="0.25">
      <c r="A7348">
        <v>364</v>
      </c>
      <c r="B7348" t="s">
        <v>1716</v>
      </c>
      <c r="C7348" t="s">
        <v>267</v>
      </c>
      <c r="D7348" t="s">
        <v>1717</v>
      </c>
      <c r="E7348" t="s">
        <v>268</v>
      </c>
      <c r="F7348" t="s">
        <v>269</v>
      </c>
      <c r="G7348" t="s">
        <v>270</v>
      </c>
    </row>
    <row r="7349" spans="1:55" x14ac:dyDescent="0.25">
      <c r="A7349">
        <v>364</v>
      </c>
      <c r="B7349" t="s">
        <v>1716</v>
      </c>
      <c r="C7349" t="s">
        <v>271</v>
      </c>
      <c r="D7349" t="s">
        <v>1717</v>
      </c>
      <c r="E7349" t="s">
        <v>272</v>
      </c>
      <c r="F7349" t="s">
        <v>273</v>
      </c>
      <c r="G7349" t="s">
        <v>274</v>
      </c>
      <c r="I7349" t="s">
        <v>243</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2017</v>
      </c>
    </row>
    <row r="7350" spans="1:55" x14ac:dyDescent="0.25">
      <c r="A7350">
        <v>364</v>
      </c>
      <c r="B7350" t="s">
        <v>1716</v>
      </c>
      <c r="C7350" t="s">
        <v>275</v>
      </c>
      <c r="D7350" t="s">
        <v>1717</v>
      </c>
      <c r="E7350" t="s">
        <v>276</v>
      </c>
      <c r="F7350" t="s">
        <v>277</v>
      </c>
      <c r="G7350" t="s">
        <v>278</v>
      </c>
      <c r="I7350" t="s">
        <v>243</v>
      </c>
      <c r="J7350">
        <v>1.331</v>
      </c>
      <c r="K7350">
        <v>1.4510000000000001</v>
      </c>
      <c r="L7350">
        <v>1.4850000000000001</v>
      </c>
      <c r="M7350">
        <v>1.488</v>
      </c>
      <c r="N7350">
        <v>1.506</v>
      </c>
      <c r="O7350">
        <v>1.51</v>
      </c>
      <c r="P7350">
        <v>1.5509999999999999</v>
      </c>
      <c r="Q7350">
        <v>1.641</v>
      </c>
      <c r="R7350">
        <v>1.6020000000000001</v>
      </c>
      <c r="S7350">
        <v>1.597</v>
      </c>
      <c r="T7350">
        <v>1.6439999999999999</v>
      </c>
      <c r="U7350">
        <v>1.649</v>
      </c>
      <c r="V7350">
        <v>1.6419999999999999</v>
      </c>
      <c r="W7350">
        <v>1.595</v>
      </c>
      <c r="X7350">
        <v>1.597</v>
      </c>
      <c r="Y7350">
        <v>1.599</v>
      </c>
      <c r="Z7350">
        <v>1.63</v>
      </c>
      <c r="AA7350">
        <v>1.621</v>
      </c>
      <c r="AB7350">
        <v>1.6479999999999999</v>
      </c>
      <c r="AC7350">
        <v>1.6639999999999999</v>
      </c>
      <c r="AD7350">
        <v>1.621</v>
      </c>
      <c r="AE7350">
        <v>1.694</v>
      </c>
      <c r="AF7350">
        <v>1.6870000000000001</v>
      </c>
      <c r="AG7350">
        <v>1.61</v>
      </c>
      <c r="AH7350">
        <v>1.6240000000000001</v>
      </c>
      <c r="AI7350">
        <v>1.613</v>
      </c>
      <c r="AJ7350">
        <v>1.637</v>
      </c>
      <c r="AK7350">
        <v>1.651</v>
      </c>
      <c r="AL7350">
        <v>1.7370000000000001</v>
      </c>
      <c r="AM7350">
        <v>1.7070000000000001</v>
      </c>
      <c r="AN7350">
        <v>1.744</v>
      </c>
      <c r="AO7350">
        <v>1.6910000000000001</v>
      </c>
      <c r="AP7350">
        <v>1.679</v>
      </c>
      <c r="AQ7350">
        <v>1.6759999999999999</v>
      </c>
      <c r="AR7350">
        <v>1.655</v>
      </c>
      <c r="AS7350">
        <v>1.6859999999999999</v>
      </c>
      <c r="AT7350">
        <v>1.6879999999999999</v>
      </c>
      <c r="AU7350">
        <v>1.6759999999999999</v>
      </c>
      <c r="AV7350">
        <v>1.6919999999999999</v>
      </c>
      <c r="AW7350">
        <v>1.7</v>
      </c>
      <c r="AX7350">
        <v>1.698</v>
      </c>
      <c r="AY7350">
        <v>1.6970000000000001</v>
      </c>
      <c r="AZ7350">
        <v>1.696</v>
      </c>
      <c r="BA7350">
        <v>1.6950000000000001</v>
      </c>
      <c r="BB7350">
        <v>1.6930000000000001</v>
      </c>
      <c r="BC7350">
        <v>2017</v>
      </c>
    </row>
    <row r="7351" spans="1:55" x14ac:dyDescent="0.25">
      <c r="A7351">
        <v>364</v>
      </c>
      <c r="B7351" t="s">
        <v>1716</v>
      </c>
      <c r="C7351" t="s">
        <v>279</v>
      </c>
      <c r="D7351" t="s">
        <v>1717</v>
      </c>
      <c r="E7351" t="s">
        <v>280</v>
      </c>
      <c r="F7351" t="s">
        <v>281</v>
      </c>
      <c r="G7351" t="s">
        <v>282</v>
      </c>
      <c r="I7351" t="s">
        <v>1718</v>
      </c>
      <c r="J7351" t="s">
        <v>232</v>
      </c>
      <c r="K7351" t="s">
        <v>232</v>
      </c>
      <c r="L7351" t="s">
        <v>232</v>
      </c>
      <c r="M7351" t="s">
        <v>232</v>
      </c>
      <c r="N7351" t="s">
        <v>232</v>
      </c>
      <c r="O7351" t="s">
        <v>232</v>
      </c>
      <c r="P7351" t="s">
        <v>232</v>
      </c>
      <c r="Q7351" t="s">
        <v>232</v>
      </c>
      <c r="R7351" t="s">
        <v>232</v>
      </c>
      <c r="S7351" t="s">
        <v>232</v>
      </c>
      <c r="T7351" t="s">
        <v>232</v>
      </c>
      <c r="U7351" t="s">
        <v>232</v>
      </c>
      <c r="V7351" t="s">
        <v>232</v>
      </c>
      <c r="W7351" t="s">
        <v>232</v>
      </c>
      <c r="X7351" t="s">
        <v>232</v>
      </c>
      <c r="Y7351" t="s">
        <v>232</v>
      </c>
      <c r="Z7351" t="s">
        <v>232</v>
      </c>
      <c r="AA7351" t="s">
        <v>232</v>
      </c>
      <c r="AB7351" t="s">
        <v>232</v>
      </c>
      <c r="AC7351" t="s">
        <v>232</v>
      </c>
      <c r="AD7351" t="s">
        <v>232</v>
      </c>
      <c r="AE7351" t="s">
        <v>232</v>
      </c>
      <c r="AF7351" t="s">
        <v>232</v>
      </c>
      <c r="AG7351" t="s">
        <v>232</v>
      </c>
      <c r="AH7351" t="s">
        <v>232</v>
      </c>
      <c r="AI7351" t="s">
        <v>232</v>
      </c>
      <c r="AJ7351" t="s">
        <v>232</v>
      </c>
      <c r="AK7351" t="s">
        <v>232</v>
      </c>
      <c r="AL7351" t="s">
        <v>232</v>
      </c>
      <c r="AM7351" t="s">
        <v>232</v>
      </c>
      <c r="AN7351" t="s">
        <v>232</v>
      </c>
      <c r="AO7351" t="s">
        <v>232</v>
      </c>
      <c r="AP7351" t="s">
        <v>232</v>
      </c>
      <c r="AQ7351" t="s">
        <v>232</v>
      </c>
      <c r="AR7351">
        <v>24.998999999999999</v>
      </c>
      <c r="AS7351">
        <v>25.327000000000002</v>
      </c>
      <c r="AT7351">
        <v>26.082000000000001</v>
      </c>
      <c r="AU7351">
        <v>26.861999999999998</v>
      </c>
      <c r="AV7351">
        <v>16.925000000000001</v>
      </c>
      <c r="AW7351">
        <v>15.224</v>
      </c>
      <c r="AX7351">
        <v>14.292999999999999</v>
      </c>
      <c r="AY7351">
        <v>12.762</v>
      </c>
      <c r="AZ7351">
        <v>12.38</v>
      </c>
      <c r="BA7351">
        <v>11.709</v>
      </c>
      <c r="BB7351">
        <v>11.590999999999999</v>
      </c>
      <c r="BC7351">
        <v>2017</v>
      </c>
    </row>
    <row r="7352" spans="1:55" x14ac:dyDescent="0.25">
      <c r="A7352">
        <v>364</v>
      </c>
      <c r="B7352" t="s">
        <v>1716</v>
      </c>
      <c r="C7352" t="s">
        <v>283</v>
      </c>
      <c r="D7352" t="s">
        <v>1717</v>
      </c>
      <c r="E7352" t="s">
        <v>284</v>
      </c>
      <c r="F7352" t="s">
        <v>285</v>
      </c>
      <c r="G7352" t="s">
        <v>282</v>
      </c>
      <c r="I7352" t="s">
        <v>1718</v>
      </c>
      <c r="J7352" t="s">
        <v>232</v>
      </c>
      <c r="K7352" t="s">
        <v>232</v>
      </c>
      <c r="L7352" t="s">
        <v>232</v>
      </c>
      <c r="M7352" t="s">
        <v>232</v>
      </c>
      <c r="N7352" t="s">
        <v>232</v>
      </c>
      <c r="O7352" t="s">
        <v>232</v>
      </c>
      <c r="P7352" t="s">
        <v>232</v>
      </c>
      <c r="Q7352" t="s">
        <v>232</v>
      </c>
      <c r="R7352" t="s">
        <v>232</v>
      </c>
      <c r="S7352" t="s">
        <v>232</v>
      </c>
      <c r="T7352" t="s">
        <v>232</v>
      </c>
      <c r="U7352" t="s">
        <v>232</v>
      </c>
      <c r="V7352" t="s">
        <v>232</v>
      </c>
      <c r="W7352" t="s">
        <v>232</v>
      </c>
      <c r="X7352" t="s">
        <v>232</v>
      </c>
      <c r="Y7352" t="s">
        <v>232</v>
      </c>
      <c r="Z7352" t="s">
        <v>232</v>
      </c>
      <c r="AA7352" t="s">
        <v>232</v>
      </c>
      <c r="AB7352" t="s">
        <v>232</v>
      </c>
      <c r="AC7352" t="s">
        <v>232</v>
      </c>
      <c r="AD7352" t="s">
        <v>232</v>
      </c>
      <c r="AE7352" t="s">
        <v>232</v>
      </c>
      <c r="AF7352" t="s">
        <v>232</v>
      </c>
      <c r="AG7352" t="s">
        <v>232</v>
      </c>
      <c r="AH7352" t="s">
        <v>232</v>
      </c>
      <c r="AI7352" t="s">
        <v>232</v>
      </c>
      <c r="AJ7352" t="s">
        <v>232</v>
      </c>
      <c r="AK7352" t="s">
        <v>232</v>
      </c>
      <c r="AL7352" t="s">
        <v>232</v>
      </c>
      <c r="AM7352" t="s">
        <v>232</v>
      </c>
      <c r="AN7352" t="s">
        <v>232</v>
      </c>
      <c r="AO7352" t="s">
        <v>232</v>
      </c>
      <c r="AP7352" t="s">
        <v>232</v>
      </c>
      <c r="AQ7352" t="s">
        <v>232</v>
      </c>
      <c r="AR7352">
        <v>-0.79500000000000004</v>
      </c>
      <c r="AS7352">
        <v>10.79</v>
      </c>
      <c r="AT7352">
        <v>10.898</v>
      </c>
      <c r="AU7352">
        <v>9.6440000000000001</v>
      </c>
      <c r="AV7352">
        <v>1.0780000000000001</v>
      </c>
      <c r="AW7352">
        <v>0.82499999999999996</v>
      </c>
      <c r="AX7352">
        <v>0.79400000000000004</v>
      </c>
      <c r="AY7352">
        <v>8.6999999999999994E-2</v>
      </c>
      <c r="AZ7352">
        <v>0.17499999999999999</v>
      </c>
      <c r="BA7352">
        <v>0.13400000000000001</v>
      </c>
      <c r="BB7352">
        <v>-7.1999999999999995E-2</v>
      </c>
      <c r="BC7352">
        <v>2017</v>
      </c>
    </row>
    <row r="7353" spans="1:55" x14ac:dyDescent="0.25">
      <c r="A7353">
        <v>364</v>
      </c>
      <c r="B7353" t="s">
        <v>1716</v>
      </c>
      <c r="C7353" t="s">
        <v>286</v>
      </c>
      <c r="D7353" t="s">
        <v>1717</v>
      </c>
      <c r="E7353" t="s">
        <v>287</v>
      </c>
      <c r="F7353" t="s">
        <v>288</v>
      </c>
      <c r="G7353" t="s">
        <v>250</v>
      </c>
      <c r="I7353" t="s">
        <v>1719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110.503</v>
      </c>
      <c r="AW7353">
        <v>112.703</v>
      </c>
      <c r="AX7353">
        <v>114.955</v>
      </c>
      <c r="AY7353">
        <v>117.251</v>
      </c>
      <c r="AZ7353">
        <v>119.59399999999999</v>
      </c>
      <c r="BA7353">
        <v>121.98399999999999</v>
      </c>
      <c r="BB7353">
        <v>124.42100000000001</v>
      </c>
      <c r="BC7353">
        <v>2017</v>
      </c>
    </row>
    <row r="7354" spans="1:55" x14ac:dyDescent="0.25">
      <c r="A7354">
        <v>364</v>
      </c>
      <c r="B7354" t="s">
        <v>1716</v>
      </c>
      <c r="C7354" t="s">
        <v>290</v>
      </c>
      <c r="D7354" t="s">
        <v>1717</v>
      </c>
      <c r="E7354" t="s">
        <v>287</v>
      </c>
      <c r="F7354" t="s">
        <v>291</v>
      </c>
      <c r="G7354" t="s">
        <v>235</v>
      </c>
      <c r="I7354" t="s">
        <v>292</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2.3879999999999999</v>
      </c>
      <c r="AW7354">
        <v>1.9910000000000001</v>
      </c>
      <c r="AX7354">
        <v>1.998</v>
      </c>
      <c r="AY7354">
        <v>1.998</v>
      </c>
      <c r="AZ7354">
        <v>1.998</v>
      </c>
      <c r="BA7354">
        <v>1.998</v>
      </c>
      <c r="BB7354">
        <v>1.998</v>
      </c>
      <c r="BC7354">
        <v>2017</v>
      </c>
    </row>
    <row r="7355" spans="1:55" x14ac:dyDescent="0.25">
      <c r="A7355">
        <v>364</v>
      </c>
      <c r="B7355" t="s">
        <v>1716</v>
      </c>
      <c r="C7355" t="s">
        <v>293</v>
      </c>
      <c r="D7355" t="s">
        <v>1717</v>
      </c>
      <c r="E7355" t="s">
        <v>294</v>
      </c>
      <c r="F7355" t="s">
        <v>295</v>
      </c>
      <c r="G7355" t="s">
        <v>250</v>
      </c>
      <c r="I7355" t="s">
        <v>1719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111.5</v>
      </c>
      <c r="AW7355">
        <v>113.727</v>
      </c>
      <c r="AX7355">
        <v>116</v>
      </c>
      <c r="AY7355">
        <v>118.31699999999999</v>
      </c>
      <c r="AZ7355">
        <v>120.682</v>
      </c>
      <c r="BA7355">
        <v>123.093</v>
      </c>
      <c r="BB7355">
        <v>125.55200000000001</v>
      </c>
      <c r="BC7355">
        <v>2017</v>
      </c>
    </row>
    <row r="7356" spans="1:55" x14ac:dyDescent="0.25">
      <c r="A7356">
        <v>364</v>
      </c>
      <c r="B7356" t="s">
        <v>1716</v>
      </c>
      <c r="C7356" t="s">
        <v>296</v>
      </c>
      <c r="D7356" t="s">
        <v>1717</v>
      </c>
      <c r="E7356" t="s">
        <v>294</v>
      </c>
      <c r="F7356" t="s">
        <v>297</v>
      </c>
      <c r="G7356" t="s">
        <v>235</v>
      </c>
      <c r="I7356" t="s">
        <v>298</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2.012</v>
      </c>
      <c r="AW7356">
        <v>1.998</v>
      </c>
      <c r="AX7356">
        <v>1.998</v>
      </c>
      <c r="AY7356">
        <v>1.998</v>
      </c>
      <c r="AZ7356">
        <v>1.998</v>
      </c>
      <c r="BA7356">
        <v>1.998</v>
      </c>
      <c r="BB7356">
        <v>1.998</v>
      </c>
      <c r="BC7356">
        <v>2017</v>
      </c>
    </row>
    <row r="7357" spans="1:55" x14ac:dyDescent="0.25">
      <c r="A7357">
        <v>364</v>
      </c>
      <c r="B7357" t="s">
        <v>1716</v>
      </c>
      <c r="C7357" t="s">
        <v>299</v>
      </c>
      <c r="D7357" t="s">
        <v>1717</v>
      </c>
      <c r="E7357" t="s">
        <v>300</v>
      </c>
      <c r="G7357" t="s">
        <v>274</v>
      </c>
    </row>
    <row r="7358" spans="1:55" x14ac:dyDescent="0.25">
      <c r="A7358">
        <v>364</v>
      </c>
      <c r="B7358" t="s">
        <v>1716</v>
      </c>
      <c r="C7358" t="s">
        <v>301</v>
      </c>
      <c r="D7358" t="s">
        <v>1717</v>
      </c>
      <c r="E7358" t="s">
        <v>302</v>
      </c>
      <c r="F7358" t="s">
        <v>303</v>
      </c>
      <c r="G7358" t="s">
        <v>235</v>
      </c>
      <c r="I7358" t="s">
        <v>1720</v>
      </c>
      <c r="J7358" t="s">
        <v>232</v>
      </c>
      <c r="K7358" t="s">
        <v>232</v>
      </c>
      <c r="L7358" t="s">
        <v>232</v>
      </c>
      <c r="M7358" t="s">
        <v>232</v>
      </c>
      <c r="N7358" t="s">
        <v>232</v>
      </c>
      <c r="O7358" t="s">
        <v>232</v>
      </c>
      <c r="P7358" t="s">
        <v>232</v>
      </c>
      <c r="Q7358" t="s">
        <v>232</v>
      </c>
      <c r="R7358" t="s">
        <v>232</v>
      </c>
      <c r="S7358" t="s">
        <v>232</v>
      </c>
      <c r="T7358" t="s">
        <v>232</v>
      </c>
      <c r="U7358" t="s">
        <v>232</v>
      </c>
      <c r="V7358" t="s">
        <v>232</v>
      </c>
      <c r="W7358" t="s">
        <v>232</v>
      </c>
      <c r="X7358" t="s">
        <v>232</v>
      </c>
      <c r="Y7358" t="s">
        <v>232</v>
      </c>
      <c r="Z7358" t="s">
        <v>232</v>
      </c>
      <c r="AA7358" t="s">
        <v>232</v>
      </c>
      <c r="AB7358" t="s">
        <v>232</v>
      </c>
      <c r="AC7358" t="s">
        <v>232</v>
      </c>
      <c r="AD7358" t="s">
        <v>232</v>
      </c>
      <c r="AE7358" t="s">
        <v>232</v>
      </c>
      <c r="AF7358" t="s">
        <v>232</v>
      </c>
      <c r="AG7358" t="s">
        <v>232</v>
      </c>
      <c r="AH7358" t="s">
        <v>232</v>
      </c>
      <c r="AI7358" t="s">
        <v>232</v>
      </c>
      <c r="AJ7358" t="s">
        <v>232</v>
      </c>
      <c r="AK7358" t="s">
        <v>232</v>
      </c>
      <c r="AL7358" t="s">
        <v>232</v>
      </c>
      <c r="AM7358" t="s">
        <v>232</v>
      </c>
      <c r="AN7358" t="s">
        <v>232</v>
      </c>
      <c r="AO7358" t="s">
        <v>232</v>
      </c>
      <c r="AP7358" t="s">
        <v>232</v>
      </c>
      <c r="AQ7358" t="s">
        <v>232</v>
      </c>
      <c r="AR7358" t="s">
        <v>232</v>
      </c>
      <c r="AS7358">
        <v>5.7430000000000003</v>
      </c>
      <c r="AT7358">
        <v>11.71</v>
      </c>
      <c r="AU7358">
        <v>-5.7080000000000002</v>
      </c>
      <c r="AV7358">
        <v>-0.91100000000000003</v>
      </c>
      <c r="AW7358">
        <v>0.432</v>
      </c>
      <c r="AX7358">
        <v>3.2719999999999998</v>
      </c>
      <c r="AY7358">
        <v>4.1909999999999998</v>
      </c>
      <c r="AZ7358">
        <v>5.5789999999999997</v>
      </c>
      <c r="BA7358">
        <v>5.49</v>
      </c>
      <c r="BB7358">
        <v>4.6980000000000004</v>
      </c>
      <c r="BC7358">
        <v>2017</v>
      </c>
    </row>
    <row r="7359" spans="1:55" x14ac:dyDescent="0.25">
      <c r="A7359">
        <v>364</v>
      </c>
      <c r="B7359" t="s">
        <v>1716</v>
      </c>
      <c r="C7359" t="s">
        <v>305</v>
      </c>
      <c r="D7359" t="s">
        <v>1717</v>
      </c>
      <c r="E7359" t="s">
        <v>306</v>
      </c>
      <c r="F7359" t="s">
        <v>307</v>
      </c>
      <c r="G7359" t="s">
        <v>235</v>
      </c>
      <c r="I7359" t="s">
        <v>1720</v>
      </c>
      <c r="J7359" t="s">
        <v>232</v>
      </c>
      <c r="K7359" t="s">
        <v>232</v>
      </c>
      <c r="L7359" t="s">
        <v>232</v>
      </c>
      <c r="M7359" t="s">
        <v>232</v>
      </c>
      <c r="N7359" t="s">
        <v>232</v>
      </c>
      <c r="O7359" t="s">
        <v>232</v>
      </c>
      <c r="P7359" t="s">
        <v>232</v>
      </c>
      <c r="Q7359" t="s">
        <v>232</v>
      </c>
      <c r="R7359" t="s">
        <v>232</v>
      </c>
      <c r="S7359" t="s">
        <v>232</v>
      </c>
      <c r="T7359" t="s">
        <v>232</v>
      </c>
      <c r="U7359" t="s">
        <v>232</v>
      </c>
      <c r="V7359" t="s">
        <v>232</v>
      </c>
      <c r="W7359" t="s">
        <v>232</v>
      </c>
      <c r="X7359" t="s">
        <v>232</v>
      </c>
      <c r="Y7359" t="s">
        <v>232</v>
      </c>
      <c r="Z7359" t="s">
        <v>232</v>
      </c>
      <c r="AA7359" t="s">
        <v>232</v>
      </c>
      <c r="AB7359" t="s">
        <v>232</v>
      </c>
      <c r="AC7359" t="s">
        <v>232</v>
      </c>
      <c r="AD7359" t="s">
        <v>232</v>
      </c>
      <c r="AE7359" t="s">
        <v>232</v>
      </c>
      <c r="AF7359" t="s">
        <v>232</v>
      </c>
      <c r="AG7359" t="s">
        <v>232</v>
      </c>
      <c r="AH7359" t="s">
        <v>232</v>
      </c>
      <c r="AI7359" t="s">
        <v>232</v>
      </c>
      <c r="AJ7359" t="s">
        <v>232</v>
      </c>
      <c r="AK7359" t="s">
        <v>232</v>
      </c>
      <c r="AL7359" t="s">
        <v>232</v>
      </c>
      <c r="AM7359" t="s">
        <v>232</v>
      </c>
      <c r="AN7359" t="s">
        <v>232</v>
      </c>
      <c r="AO7359" t="s">
        <v>232</v>
      </c>
      <c r="AP7359" t="s">
        <v>232</v>
      </c>
      <c r="AQ7359" t="s">
        <v>232</v>
      </c>
      <c r="AR7359" t="s">
        <v>232</v>
      </c>
      <c r="AS7359">
        <v>5.46</v>
      </c>
      <c r="AT7359">
        <v>7.2050000000000001</v>
      </c>
      <c r="AU7359">
        <v>-6.5709999999999997</v>
      </c>
      <c r="AV7359">
        <v>0.16</v>
      </c>
      <c r="AW7359">
        <v>-0.628</v>
      </c>
      <c r="AX7359">
        <v>2.6219999999999999</v>
      </c>
      <c r="AY7359">
        <v>3.9870000000000001</v>
      </c>
      <c r="AZ7359">
        <v>5.9349999999999996</v>
      </c>
      <c r="BA7359">
        <v>5.8250000000000002</v>
      </c>
      <c r="BB7359">
        <v>4.835</v>
      </c>
      <c r="BC7359">
        <v>2017</v>
      </c>
    </row>
    <row r="7360" spans="1:55" x14ac:dyDescent="0.25">
      <c r="A7360">
        <v>364</v>
      </c>
      <c r="B7360" t="s">
        <v>1716</v>
      </c>
      <c r="C7360" t="s">
        <v>308</v>
      </c>
      <c r="D7360" t="s">
        <v>1717</v>
      </c>
      <c r="E7360" t="s">
        <v>309</v>
      </c>
      <c r="F7360" t="s">
        <v>310</v>
      </c>
      <c r="G7360" t="s">
        <v>235</v>
      </c>
      <c r="I7360" t="s">
        <v>1720</v>
      </c>
      <c r="J7360" t="s">
        <v>232</v>
      </c>
      <c r="K7360" t="s">
        <v>232</v>
      </c>
      <c r="L7360" t="s">
        <v>232</v>
      </c>
      <c r="M7360" t="s">
        <v>232</v>
      </c>
      <c r="N7360" t="s">
        <v>232</v>
      </c>
      <c r="O7360" t="s">
        <v>232</v>
      </c>
      <c r="P7360" t="s">
        <v>232</v>
      </c>
      <c r="Q7360" t="s">
        <v>232</v>
      </c>
      <c r="R7360" t="s">
        <v>232</v>
      </c>
      <c r="S7360" t="s">
        <v>232</v>
      </c>
      <c r="T7360" t="s">
        <v>232</v>
      </c>
      <c r="U7360" t="s">
        <v>232</v>
      </c>
      <c r="V7360" t="s">
        <v>232</v>
      </c>
      <c r="W7360" t="s">
        <v>232</v>
      </c>
      <c r="X7360" t="s">
        <v>232</v>
      </c>
      <c r="Y7360" t="s">
        <v>232</v>
      </c>
      <c r="Z7360" t="s">
        <v>232</v>
      </c>
      <c r="AA7360" t="s">
        <v>232</v>
      </c>
      <c r="AB7360" t="s">
        <v>232</v>
      </c>
      <c r="AC7360" t="s">
        <v>232</v>
      </c>
      <c r="AD7360" t="s">
        <v>232</v>
      </c>
      <c r="AE7360" t="s">
        <v>232</v>
      </c>
      <c r="AF7360" t="s">
        <v>232</v>
      </c>
      <c r="AG7360" t="s">
        <v>232</v>
      </c>
      <c r="AH7360" t="s">
        <v>232</v>
      </c>
      <c r="AI7360" t="s">
        <v>232</v>
      </c>
      <c r="AJ7360" t="s">
        <v>232</v>
      </c>
      <c r="AK7360" t="s">
        <v>232</v>
      </c>
      <c r="AL7360" t="s">
        <v>232</v>
      </c>
      <c r="AM7360" t="s">
        <v>232</v>
      </c>
      <c r="AN7360" t="s">
        <v>232</v>
      </c>
      <c r="AO7360" t="s">
        <v>232</v>
      </c>
      <c r="AP7360" t="s">
        <v>232</v>
      </c>
      <c r="AQ7360" t="s">
        <v>232</v>
      </c>
      <c r="AR7360" t="s">
        <v>232</v>
      </c>
      <c r="AS7360">
        <v>11.146000000000001</v>
      </c>
      <c r="AT7360">
        <v>2.665</v>
      </c>
      <c r="AU7360">
        <v>-5.8129999999999997</v>
      </c>
      <c r="AV7360">
        <v>5.0369999999999999</v>
      </c>
      <c r="AW7360">
        <v>4.5759999999999996</v>
      </c>
      <c r="AX7360">
        <v>4.3789999999999996</v>
      </c>
      <c r="AY7360">
        <v>4.5250000000000004</v>
      </c>
      <c r="AZ7360">
        <v>5.3109999999999999</v>
      </c>
      <c r="BA7360">
        <v>5.7350000000000003</v>
      </c>
      <c r="BB7360">
        <v>2.907</v>
      </c>
      <c r="BC7360">
        <v>2017</v>
      </c>
    </row>
    <row r="7361" spans="1:55" x14ac:dyDescent="0.25">
      <c r="A7361">
        <v>364</v>
      </c>
      <c r="B7361" t="s">
        <v>1716</v>
      </c>
      <c r="C7361" t="s">
        <v>311</v>
      </c>
      <c r="D7361" t="s">
        <v>1717</v>
      </c>
      <c r="E7361" t="s">
        <v>312</v>
      </c>
      <c r="F7361" t="s">
        <v>313</v>
      </c>
      <c r="G7361" t="s">
        <v>235</v>
      </c>
      <c r="I7361" t="s">
        <v>1720</v>
      </c>
      <c r="J7361" t="s">
        <v>232</v>
      </c>
      <c r="K7361" t="s">
        <v>232</v>
      </c>
      <c r="L7361" t="s">
        <v>232</v>
      </c>
      <c r="M7361" t="s">
        <v>232</v>
      </c>
      <c r="N7361" t="s">
        <v>232</v>
      </c>
      <c r="O7361" t="s">
        <v>232</v>
      </c>
      <c r="P7361" t="s">
        <v>232</v>
      </c>
      <c r="Q7361" t="s">
        <v>232</v>
      </c>
      <c r="R7361" t="s">
        <v>232</v>
      </c>
      <c r="S7361" t="s">
        <v>232</v>
      </c>
      <c r="T7361" t="s">
        <v>232</v>
      </c>
      <c r="U7361" t="s">
        <v>232</v>
      </c>
      <c r="V7361" t="s">
        <v>232</v>
      </c>
      <c r="W7361" t="s">
        <v>232</v>
      </c>
      <c r="X7361" t="s">
        <v>232</v>
      </c>
      <c r="Y7361" t="s">
        <v>232</v>
      </c>
      <c r="Z7361" t="s">
        <v>232</v>
      </c>
      <c r="AA7361" t="s">
        <v>232</v>
      </c>
      <c r="AB7361" t="s">
        <v>232</v>
      </c>
      <c r="AC7361" t="s">
        <v>232</v>
      </c>
      <c r="AD7361" t="s">
        <v>232</v>
      </c>
      <c r="AE7361" t="s">
        <v>232</v>
      </c>
      <c r="AF7361" t="s">
        <v>232</v>
      </c>
      <c r="AG7361" t="s">
        <v>232</v>
      </c>
      <c r="AH7361" t="s">
        <v>232</v>
      </c>
      <c r="AI7361" t="s">
        <v>232</v>
      </c>
      <c r="AJ7361" t="s">
        <v>232</v>
      </c>
      <c r="AK7361" t="s">
        <v>232</v>
      </c>
      <c r="AL7361" t="s">
        <v>232</v>
      </c>
      <c r="AM7361" t="s">
        <v>232</v>
      </c>
      <c r="AN7361" t="s">
        <v>232</v>
      </c>
      <c r="AO7361" t="s">
        <v>232</v>
      </c>
      <c r="AP7361" t="s">
        <v>232</v>
      </c>
      <c r="AQ7361" t="s">
        <v>232</v>
      </c>
      <c r="AR7361" t="s">
        <v>232</v>
      </c>
      <c r="AS7361">
        <v>-7.6999999999999999E-2</v>
      </c>
      <c r="AT7361">
        <v>-6.2510000000000003</v>
      </c>
      <c r="AU7361">
        <v>-18.228000000000002</v>
      </c>
      <c r="AV7361">
        <v>5.9009999999999998</v>
      </c>
      <c r="AW7361">
        <v>5.4139999999999997</v>
      </c>
      <c r="AX7361">
        <v>4.84</v>
      </c>
      <c r="AY7361">
        <v>5.5190000000000001</v>
      </c>
      <c r="AZ7361">
        <v>13.191000000000001</v>
      </c>
      <c r="BA7361">
        <v>14.859</v>
      </c>
      <c r="BB7361">
        <v>6.3019999999999996</v>
      </c>
      <c r="BC7361">
        <v>2017</v>
      </c>
    </row>
    <row r="7362" spans="1:55" x14ac:dyDescent="0.25">
      <c r="A7362">
        <v>364</v>
      </c>
      <c r="B7362" t="s">
        <v>1716</v>
      </c>
      <c r="C7362" t="s">
        <v>314</v>
      </c>
      <c r="D7362" t="s">
        <v>1717</v>
      </c>
      <c r="E7362" t="s">
        <v>315</v>
      </c>
      <c r="F7362" t="s">
        <v>316</v>
      </c>
      <c r="G7362" t="s">
        <v>317</v>
      </c>
    </row>
    <row r="7363" spans="1:55" x14ac:dyDescent="0.25">
      <c r="A7363">
        <v>364</v>
      </c>
      <c r="B7363" t="s">
        <v>1716</v>
      </c>
      <c r="C7363" t="s">
        <v>318</v>
      </c>
      <c r="D7363" t="s">
        <v>1717</v>
      </c>
      <c r="E7363" t="s">
        <v>319</v>
      </c>
      <c r="F7363" t="s">
        <v>320</v>
      </c>
      <c r="G7363" t="s">
        <v>321</v>
      </c>
      <c r="H7363" t="s">
        <v>322</v>
      </c>
    </row>
    <row r="7364" spans="1:55" x14ac:dyDescent="0.25">
      <c r="A7364">
        <v>364</v>
      </c>
      <c r="B7364" t="s">
        <v>1716</v>
      </c>
      <c r="C7364" t="s">
        <v>323</v>
      </c>
      <c r="D7364" t="s">
        <v>1717</v>
      </c>
      <c r="E7364" t="s">
        <v>324</v>
      </c>
      <c r="F7364" t="s">
        <v>325</v>
      </c>
      <c r="G7364" t="s">
        <v>321</v>
      </c>
      <c r="H7364" t="s">
        <v>322</v>
      </c>
      <c r="I7364" t="s">
        <v>928</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2016</v>
      </c>
    </row>
    <row r="7365" spans="1:55" x14ac:dyDescent="0.25">
      <c r="A7365">
        <v>364</v>
      </c>
      <c r="B7365" t="s">
        <v>1716</v>
      </c>
      <c r="C7365" t="s">
        <v>327</v>
      </c>
      <c r="D7365" t="s">
        <v>1717</v>
      </c>
      <c r="E7365" t="s">
        <v>328</v>
      </c>
      <c r="F7365" t="s">
        <v>329</v>
      </c>
      <c r="G7365" t="s">
        <v>229</v>
      </c>
      <c r="H7365" t="s">
        <v>230</v>
      </c>
      <c r="I7365" t="s">
        <v>1721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0.61899999999999999</v>
      </c>
      <c r="AW7365">
        <v>0.65600000000000003</v>
      </c>
      <c r="AX7365">
        <v>0.69099999999999995</v>
      </c>
      <c r="AY7365">
        <v>0.72099999999999997</v>
      </c>
      <c r="AZ7365">
        <v>0.752</v>
      </c>
      <c r="BA7365">
        <v>0.78500000000000003</v>
      </c>
      <c r="BB7365">
        <v>0.81899999999999995</v>
      </c>
      <c r="BC7365">
        <v>2017</v>
      </c>
    </row>
    <row r="7366" spans="1:55" x14ac:dyDescent="0.25">
      <c r="A7366">
        <v>364</v>
      </c>
      <c r="B7366" t="s">
        <v>1716</v>
      </c>
      <c r="C7366" t="s">
        <v>331</v>
      </c>
      <c r="D7366" t="s">
        <v>1717</v>
      </c>
      <c r="E7366" t="s">
        <v>328</v>
      </c>
      <c r="F7366" t="s">
        <v>329</v>
      </c>
      <c r="G7366" t="s">
        <v>282</v>
      </c>
      <c r="I7366" t="s">
        <v>332</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23.01</v>
      </c>
      <c r="X7366">
        <v>24.925000000000001</v>
      </c>
      <c r="Y7366">
        <v>23.061</v>
      </c>
      <c r="Z7366">
        <v>24.577000000000002</v>
      </c>
      <c r="AA7366">
        <v>25.472000000000001</v>
      </c>
      <c r="AB7366">
        <v>25.463999999999999</v>
      </c>
      <c r="AC7366">
        <v>25.402999999999999</v>
      </c>
      <c r="AD7366">
        <v>24.803999999999998</v>
      </c>
      <c r="AE7366">
        <v>24.5</v>
      </c>
      <c r="AF7366">
        <v>25.041</v>
      </c>
      <c r="AG7366">
        <v>24.805</v>
      </c>
      <c r="AH7366">
        <v>23.329000000000001</v>
      </c>
      <c r="AI7366">
        <v>23.591000000000001</v>
      </c>
      <c r="AJ7366">
        <v>24.173999999999999</v>
      </c>
      <c r="AK7366">
        <v>26.331</v>
      </c>
      <c r="AL7366">
        <v>28.472999999999999</v>
      </c>
      <c r="AM7366">
        <v>29.815000000000001</v>
      </c>
      <c r="AN7366">
        <v>28.933</v>
      </c>
      <c r="AO7366">
        <v>27.317</v>
      </c>
      <c r="AP7366">
        <v>25.853999999999999</v>
      </c>
      <c r="AQ7366">
        <v>25.091000000000001</v>
      </c>
      <c r="AR7366">
        <v>29.248000000000001</v>
      </c>
      <c r="AS7366">
        <v>26.628</v>
      </c>
      <c r="AT7366">
        <v>29.71</v>
      </c>
      <c r="AU7366">
        <v>30.039000000000001</v>
      </c>
      <c r="AV7366">
        <v>27.727</v>
      </c>
      <c r="AW7366">
        <v>28.122</v>
      </c>
      <c r="AX7366">
        <v>28.321999999999999</v>
      </c>
      <c r="AY7366">
        <v>28.321999999999999</v>
      </c>
      <c r="AZ7366">
        <v>28.321999999999999</v>
      </c>
      <c r="BA7366">
        <v>28.321999999999999</v>
      </c>
      <c r="BB7366">
        <v>28.321999999999999</v>
      </c>
      <c r="BC7366">
        <v>2017</v>
      </c>
    </row>
    <row r="7367" spans="1:55" x14ac:dyDescent="0.25">
      <c r="A7367">
        <v>364</v>
      </c>
      <c r="B7367" t="s">
        <v>1716</v>
      </c>
      <c r="C7367" t="s">
        <v>333</v>
      </c>
      <c r="D7367" t="s">
        <v>1717</v>
      </c>
      <c r="E7367" t="s">
        <v>334</v>
      </c>
      <c r="F7367" t="s">
        <v>335</v>
      </c>
      <c r="G7367" t="s">
        <v>229</v>
      </c>
      <c r="H7367" t="s">
        <v>230</v>
      </c>
      <c r="I7367" t="s">
        <v>1721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0.64700000000000002</v>
      </c>
      <c r="AV7367">
        <v>0.66300000000000003</v>
      </c>
      <c r="AW7367">
        <v>0.69599999999999995</v>
      </c>
      <c r="AX7367">
        <v>0.72699999999999998</v>
      </c>
      <c r="AY7367">
        <v>0.75700000000000001</v>
      </c>
      <c r="AZ7367">
        <v>0.78800000000000003</v>
      </c>
      <c r="BA7367">
        <v>0.82</v>
      </c>
      <c r="BB7367">
        <v>0.85299999999999998</v>
      </c>
      <c r="BC7367">
        <v>2017</v>
      </c>
    </row>
    <row r="7368" spans="1:55" x14ac:dyDescent="0.25">
      <c r="A7368">
        <v>364</v>
      </c>
      <c r="B7368" t="s">
        <v>1716</v>
      </c>
      <c r="C7368" t="s">
        <v>336</v>
      </c>
      <c r="D7368" t="s">
        <v>1717</v>
      </c>
      <c r="E7368" t="s">
        <v>334</v>
      </c>
      <c r="F7368" t="s">
        <v>335</v>
      </c>
      <c r="G7368" t="s">
        <v>282</v>
      </c>
      <c r="I7368" t="s">
        <v>337</v>
      </c>
      <c r="J7368">
        <v>25.992000000000001</v>
      </c>
      <c r="K7368">
        <v>26.916</v>
      </c>
      <c r="L7368">
        <v>25.352</v>
      </c>
      <c r="M7368">
        <v>26.706</v>
      </c>
      <c r="N7368">
        <v>24.927</v>
      </c>
      <c r="O7368">
        <v>23.082000000000001</v>
      </c>
      <c r="P7368">
        <v>24.033000000000001</v>
      </c>
      <c r="Q7368">
        <v>25.59</v>
      </c>
      <c r="R7368">
        <v>26.832000000000001</v>
      </c>
      <c r="S7368">
        <v>29.858000000000001</v>
      </c>
      <c r="T7368">
        <v>25.55</v>
      </c>
      <c r="U7368">
        <v>28.338999999999999</v>
      </c>
      <c r="V7368">
        <v>28.012</v>
      </c>
      <c r="W7368">
        <v>24.626000000000001</v>
      </c>
      <c r="X7368">
        <v>24.79</v>
      </c>
      <c r="Y7368">
        <v>21.872</v>
      </c>
      <c r="Z7368">
        <v>22.866</v>
      </c>
      <c r="AA7368">
        <v>28.504000000000001</v>
      </c>
      <c r="AB7368">
        <v>27.428999999999998</v>
      </c>
      <c r="AC7368">
        <v>27.506</v>
      </c>
      <c r="AD7368">
        <v>25.684999999999999</v>
      </c>
      <c r="AE7368">
        <v>26.213999999999999</v>
      </c>
      <c r="AF7368">
        <v>27.151</v>
      </c>
      <c r="AG7368">
        <v>27.452000000000002</v>
      </c>
      <c r="AH7368">
        <v>26.181999999999999</v>
      </c>
      <c r="AI7368">
        <v>28.117999999999999</v>
      </c>
      <c r="AJ7368">
        <v>27.463999999999999</v>
      </c>
      <c r="AK7368">
        <v>29.690999999999999</v>
      </c>
      <c r="AL7368">
        <v>29.835000000000001</v>
      </c>
      <c r="AM7368">
        <v>32.832000000000001</v>
      </c>
      <c r="AN7368">
        <v>32.840000000000003</v>
      </c>
      <c r="AO7368">
        <v>31.009</v>
      </c>
      <c r="AP7368">
        <v>27.76</v>
      </c>
      <c r="AQ7368">
        <v>31.26</v>
      </c>
      <c r="AR7368">
        <v>32.237000000000002</v>
      </c>
      <c r="AS7368">
        <v>28.722000000000001</v>
      </c>
      <c r="AT7368">
        <v>28.58</v>
      </c>
      <c r="AU7368">
        <v>30.506</v>
      </c>
      <c r="AV7368">
        <v>29.719000000000001</v>
      </c>
      <c r="AW7368">
        <v>29.803000000000001</v>
      </c>
      <c r="AX7368">
        <v>29.81</v>
      </c>
      <c r="AY7368">
        <v>29.74</v>
      </c>
      <c r="AZ7368">
        <v>29.661000000000001</v>
      </c>
      <c r="BA7368">
        <v>29.596</v>
      </c>
      <c r="BB7368">
        <v>29.489000000000001</v>
      </c>
      <c r="BC7368">
        <v>2017</v>
      </c>
    </row>
    <row r="7369" spans="1:55" x14ac:dyDescent="0.25">
      <c r="A7369">
        <v>364</v>
      </c>
      <c r="B7369" t="s">
        <v>1716</v>
      </c>
      <c r="C7369" t="s">
        <v>338</v>
      </c>
      <c r="D7369" t="s">
        <v>1717</v>
      </c>
      <c r="E7369" t="s">
        <v>339</v>
      </c>
      <c r="F7369" t="s">
        <v>340</v>
      </c>
      <c r="G7369" t="s">
        <v>229</v>
      </c>
      <c r="H7369" t="s">
        <v>230</v>
      </c>
      <c r="I7369" t="s">
        <v>1721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-4.3999999999999997E-2</v>
      </c>
      <c r="AW7369">
        <v>-3.9E-2</v>
      </c>
      <c r="AX7369">
        <v>-3.5999999999999997E-2</v>
      </c>
      <c r="AY7369">
        <v>-3.5999999999999997E-2</v>
      </c>
      <c r="AZ7369">
        <v>-3.5999999999999997E-2</v>
      </c>
      <c r="BA7369">
        <v>-3.5000000000000003E-2</v>
      </c>
      <c r="BB7369">
        <v>-3.4000000000000002E-2</v>
      </c>
      <c r="BC7369">
        <v>2017</v>
      </c>
    </row>
    <row r="7370" spans="1:55" x14ac:dyDescent="0.25">
      <c r="A7370">
        <v>364</v>
      </c>
      <c r="B7370" t="s">
        <v>1716</v>
      </c>
      <c r="C7370" t="s">
        <v>341</v>
      </c>
      <c r="D7370" t="s">
        <v>1717</v>
      </c>
      <c r="E7370" t="s">
        <v>339</v>
      </c>
      <c r="F7370" t="s">
        <v>340</v>
      </c>
      <c r="G7370" t="s">
        <v>282</v>
      </c>
      <c r="I7370" t="s">
        <v>342</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-3.36</v>
      </c>
      <c r="AL7370">
        <v>-1.3620000000000001</v>
      </c>
      <c r="AM7370">
        <v>-3.0169999999999999</v>
      </c>
      <c r="AN7370">
        <v>-3.9079999999999999</v>
      </c>
      <c r="AO7370">
        <v>-3.6920000000000002</v>
      </c>
      <c r="AP7370">
        <v>-1.907</v>
      </c>
      <c r="AQ7370">
        <v>-6.1689999999999996</v>
      </c>
      <c r="AR7370">
        <v>-2.9889999999999999</v>
      </c>
      <c r="AS7370">
        <v>-2.0939999999999999</v>
      </c>
      <c r="AT7370">
        <v>1.1299999999999999</v>
      </c>
      <c r="AU7370">
        <v>-0.46700000000000003</v>
      </c>
      <c r="AV7370">
        <v>-1.992</v>
      </c>
      <c r="AW7370">
        <v>-1.6819999999999999</v>
      </c>
      <c r="AX7370">
        <v>-1.4890000000000001</v>
      </c>
      <c r="AY7370">
        <v>-1.4179999999999999</v>
      </c>
      <c r="AZ7370">
        <v>-1.339</v>
      </c>
      <c r="BA7370">
        <v>-1.274</v>
      </c>
      <c r="BB7370">
        <v>-1.1679999999999999</v>
      </c>
      <c r="BC7370">
        <v>2017</v>
      </c>
    </row>
    <row r="7371" spans="1:55" x14ac:dyDescent="0.25">
      <c r="A7371">
        <v>364</v>
      </c>
      <c r="B7371" t="s">
        <v>1716</v>
      </c>
      <c r="C7371" t="s">
        <v>343</v>
      </c>
      <c r="D7371" t="s">
        <v>1717</v>
      </c>
      <c r="E7371" t="s">
        <v>344</v>
      </c>
      <c r="F7371" t="s">
        <v>345</v>
      </c>
      <c r="G7371" t="s">
        <v>229</v>
      </c>
      <c r="H7371" t="s">
        <v>230</v>
      </c>
    </row>
    <row r="7372" spans="1:55" x14ac:dyDescent="0.25">
      <c r="A7372">
        <v>364</v>
      </c>
      <c r="B7372" t="s">
        <v>1716</v>
      </c>
      <c r="C7372" t="s">
        <v>346</v>
      </c>
      <c r="D7372" t="s">
        <v>1717</v>
      </c>
      <c r="E7372" t="s">
        <v>344</v>
      </c>
      <c r="F7372" t="s">
        <v>345</v>
      </c>
      <c r="G7372" t="s">
        <v>270</v>
      </c>
    </row>
    <row r="7373" spans="1:55" x14ac:dyDescent="0.25">
      <c r="A7373">
        <v>364</v>
      </c>
      <c r="B7373" t="s">
        <v>1716</v>
      </c>
      <c r="C7373" t="s">
        <v>347</v>
      </c>
      <c r="D7373" t="s">
        <v>1717</v>
      </c>
      <c r="E7373" t="s">
        <v>348</v>
      </c>
      <c r="F7373" t="s">
        <v>349</v>
      </c>
      <c r="G7373" t="s">
        <v>229</v>
      </c>
      <c r="H7373" t="s">
        <v>230</v>
      </c>
      <c r="I7373" t="s">
        <v>1721</v>
      </c>
      <c r="J7373" t="s">
        <v>232</v>
      </c>
      <c r="K7373" t="s">
        <v>232</v>
      </c>
      <c r="L7373" t="s">
        <v>232</v>
      </c>
      <c r="M7373" t="s">
        <v>232</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374</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2E-3</v>
      </c>
      <c r="AW7373">
        <v>3.0000000000000001E-3</v>
      </c>
      <c r="AX7373">
        <v>0.01</v>
      </c>
      <c r="AY7373">
        <v>0.01</v>
      </c>
      <c r="AZ7373">
        <v>1.2999999999999999E-2</v>
      </c>
      <c r="BA7373">
        <v>1.6E-2</v>
      </c>
      <c r="BB7373">
        <v>1.7000000000000001E-2</v>
      </c>
      <c r="BC7373">
        <v>2017</v>
      </c>
    </row>
    <row r="7374" spans="1:55" x14ac:dyDescent="0.25">
      <c r="A7374">
        <v>364</v>
      </c>
      <c r="B7374" t="s">
        <v>1716</v>
      </c>
      <c r="C7374" t="s">
        <v>350</v>
      </c>
      <c r="D7374" t="s">
        <v>1717</v>
      </c>
      <c r="E7374" t="s">
        <v>348</v>
      </c>
      <c r="F7374" t="s">
        <v>349</v>
      </c>
      <c r="G7374" t="s">
        <v>282</v>
      </c>
      <c r="I7374" t="s">
        <v>351</v>
      </c>
      <c r="J7374" t="s">
        <v>232</v>
      </c>
      <c r="K7374" t="s">
        <v>232</v>
      </c>
      <c r="L7374" t="s">
        <v>232</v>
      </c>
      <c r="M7374" t="s">
        <v>232</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-0.81699999999999995</v>
      </c>
      <c r="AL7374">
        <v>0.51400000000000001</v>
      </c>
      <c r="AM7374">
        <v>-0.76900000000000002</v>
      </c>
      <c r="AN7374">
        <v>-1.635</v>
      </c>
      <c r="AO7374">
        <v>-1.782</v>
      </c>
      <c r="AP7374">
        <v>-0.129</v>
      </c>
      <c r="AQ7374">
        <v>-4.0720000000000001</v>
      </c>
      <c r="AR7374">
        <v>-1.528</v>
      </c>
      <c r="AS7374">
        <v>-0.224</v>
      </c>
      <c r="AT7374">
        <v>2.3719999999999999</v>
      </c>
      <c r="AU7374">
        <v>1.5049999999999999</v>
      </c>
      <c r="AV7374">
        <v>8.2000000000000003E-2</v>
      </c>
      <c r="AW7374">
        <v>0.123</v>
      </c>
      <c r="AX7374">
        <v>0.40799999999999997</v>
      </c>
      <c r="AY7374">
        <v>0.40799999999999997</v>
      </c>
      <c r="AZ7374">
        <v>0.49299999999999999</v>
      </c>
      <c r="BA7374">
        <v>0.56299999999999994</v>
      </c>
      <c r="BB7374">
        <v>0.57599999999999996</v>
      </c>
      <c r="BC7374">
        <v>2017</v>
      </c>
    </row>
    <row r="7375" spans="1:55" x14ac:dyDescent="0.25">
      <c r="A7375">
        <v>364</v>
      </c>
      <c r="B7375" t="s">
        <v>1716</v>
      </c>
      <c r="C7375" t="s">
        <v>352</v>
      </c>
      <c r="D7375" t="s">
        <v>1717</v>
      </c>
      <c r="E7375" t="s">
        <v>353</v>
      </c>
      <c r="F7375" t="s">
        <v>354</v>
      </c>
      <c r="G7375" t="s">
        <v>229</v>
      </c>
      <c r="H7375" t="s">
        <v>230</v>
      </c>
      <c r="I7375" t="s">
        <v>1721</v>
      </c>
      <c r="J7375" t="s">
        <v>232</v>
      </c>
      <c r="K7375" t="s">
        <v>232</v>
      </c>
      <c r="L7375" t="s">
        <v>232</v>
      </c>
      <c r="M7375" t="s">
        <v>232</v>
      </c>
      <c r="N7375" t="s">
        <v>232</v>
      </c>
      <c r="O7375" t="s">
        <v>232</v>
      </c>
      <c r="P7375" t="s">
        <v>232</v>
      </c>
      <c r="Q7375" t="s">
        <v>232</v>
      </c>
      <c r="R7375" t="s">
        <v>232</v>
      </c>
      <c r="S7375" t="s">
        <v>232</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1.665</v>
      </c>
      <c r="AU7375">
        <v>1.5109999999999999</v>
      </c>
      <c r="AV7375">
        <v>1.5620000000000001</v>
      </c>
      <c r="AW7375">
        <v>1.6</v>
      </c>
      <c r="AX7375">
        <v>1.631</v>
      </c>
      <c r="AY7375">
        <v>1.66</v>
      </c>
      <c r="AZ7375">
        <v>1.6930000000000001</v>
      </c>
      <c r="BA7375">
        <v>1.732</v>
      </c>
      <c r="BB7375">
        <v>1.7769999999999999</v>
      </c>
      <c r="BC7375">
        <v>2017</v>
      </c>
    </row>
    <row r="7376" spans="1:55" x14ac:dyDescent="0.25">
      <c r="A7376">
        <v>364</v>
      </c>
      <c r="B7376" t="s">
        <v>1716</v>
      </c>
      <c r="C7376" t="s">
        <v>355</v>
      </c>
      <c r="D7376" t="s">
        <v>1717</v>
      </c>
      <c r="E7376" t="s">
        <v>353</v>
      </c>
      <c r="F7376" t="s">
        <v>354</v>
      </c>
      <c r="G7376" t="s">
        <v>282</v>
      </c>
      <c r="I7376" t="s">
        <v>379</v>
      </c>
      <c r="J7376" t="s">
        <v>232</v>
      </c>
      <c r="K7376" t="s">
        <v>232</v>
      </c>
      <c r="L7376" t="s">
        <v>232</v>
      </c>
      <c r="M7376" t="s">
        <v>232</v>
      </c>
      <c r="N7376" t="s">
        <v>232</v>
      </c>
      <c r="O7376" t="s">
        <v>232</v>
      </c>
      <c r="P7376" t="s">
        <v>232</v>
      </c>
      <c r="Q7376" t="s">
        <v>232</v>
      </c>
      <c r="R7376" t="s">
        <v>232</v>
      </c>
      <c r="S7376" t="s">
        <v>232</v>
      </c>
      <c r="T7376">
        <v>58.405000000000001</v>
      </c>
      <c r="U7376">
        <v>56.518999999999998</v>
      </c>
      <c r="V7376">
        <v>53.494999999999997</v>
      </c>
      <c r="W7376">
        <v>52.015999999999998</v>
      </c>
      <c r="X7376">
        <v>57.262999999999998</v>
      </c>
      <c r="Y7376">
        <v>50.253</v>
      </c>
      <c r="Z7376">
        <v>43.47</v>
      </c>
      <c r="AA7376">
        <v>41.533999999999999</v>
      </c>
      <c r="AB7376">
        <v>42.08</v>
      </c>
      <c r="AC7376">
        <v>56.417999999999999</v>
      </c>
      <c r="AD7376">
        <v>57.225999999999999</v>
      </c>
      <c r="AE7376">
        <v>55.387</v>
      </c>
      <c r="AF7376">
        <v>54.231999999999999</v>
      </c>
      <c r="AG7376">
        <v>52.256999999999998</v>
      </c>
      <c r="AH7376">
        <v>60.347999999999999</v>
      </c>
      <c r="AI7376">
        <v>64.096999999999994</v>
      </c>
      <c r="AJ7376">
        <v>63.545000000000002</v>
      </c>
      <c r="AK7376">
        <v>54.996000000000002</v>
      </c>
      <c r="AL7376">
        <v>53.953000000000003</v>
      </c>
      <c r="AM7376">
        <v>60.540999999999997</v>
      </c>
      <c r="AN7376">
        <v>62.404000000000003</v>
      </c>
      <c r="AO7376">
        <v>65.765000000000001</v>
      </c>
      <c r="AP7376">
        <v>69.566999999999993</v>
      </c>
      <c r="AQ7376">
        <v>71.433999999999997</v>
      </c>
      <c r="AR7376">
        <v>75.942999999999998</v>
      </c>
      <c r="AS7376">
        <v>75.935000000000002</v>
      </c>
      <c r="AT7376">
        <v>80.009</v>
      </c>
      <c r="AU7376">
        <v>71.266999999999996</v>
      </c>
      <c r="AV7376">
        <v>70.024000000000001</v>
      </c>
      <c r="AW7376">
        <v>68.542000000000002</v>
      </c>
      <c r="AX7376">
        <v>66.900999999999996</v>
      </c>
      <c r="AY7376">
        <v>65.236999999999995</v>
      </c>
      <c r="AZ7376">
        <v>63.771999999999998</v>
      </c>
      <c r="BA7376">
        <v>62.502000000000002</v>
      </c>
      <c r="BB7376">
        <v>61.442999999999998</v>
      </c>
      <c r="BC7376">
        <v>2017</v>
      </c>
    </row>
    <row r="7377" spans="1:55" x14ac:dyDescent="0.25">
      <c r="A7377">
        <v>364</v>
      </c>
      <c r="B7377" t="s">
        <v>1716</v>
      </c>
      <c r="C7377" t="s">
        <v>356</v>
      </c>
      <c r="D7377" t="s">
        <v>1717</v>
      </c>
      <c r="E7377" t="s">
        <v>357</v>
      </c>
      <c r="F7377" t="s">
        <v>358</v>
      </c>
      <c r="G7377" t="s">
        <v>229</v>
      </c>
      <c r="H7377" t="s">
        <v>230</v>
      </c>
      <c r="I7377" t="s">
        <v>1721</v>
      </c>
      <c r="J7377" t="s">
        <v>232</v>
      </c>
      <c r="K7377" t="s">
        <v>232</v>
      </c>
      <c r="L7377" t="s">
        <v>232</v>
      </c>
      <c r="M7377" t="s">
        <v>232</v>
      </c>
      <c r="N7377" t="s">
        <v>232</v>
      </c>
      <c r="O7377" t="s">
        <v>232</v>
      </c>
      <c r="P7377" t="s">
        <v>232</v>
      </c>
      <c r="Q7377" t="s">
        <v>232</v>
      </c>
      <c r="R7377" t="s">
        <v>232</v>
      </c>
      <c r="S7377" t="s">
        <v>232</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1.724</v>
      </c>
      <c r="AU7377">
        <v>1.5720000000000001</v>
      </c>
      <c r="AV7377">
        <v>1.63</v>
      </c>
      <c r="AW7377">
        <v>1.6659999999999999</v>
      </c>
      <c r="AX7377">
        <v>1.6990000000000001</v>
      </c>
      <c r="AY7377">
        <v>1.7330000000000001</v>
      </c>
      <c r="AZ7377">
        <v>1.772</v>
      </c>
      <c r="BA7377">
        <v>1.8180000000000001</v>
      </c>
      <c r="BB7377">
        <v>1.8680000000000001</v>
      </c>
      <c r="BC7377">
        <v>2017</v>
      </c>
    </row>
    <row r="7378" spans="1:55" x14ac:dyDescent="0.25">
      <c r="A7378">
        <v>364</v>
      </c>
      <c r="B7378" t="s">
        <v>1716</v>
      </c>
      <c r="C7378" t="s">
        <v>359</v>
      </c>
      <c r="D7378" t="s">
        <v>1717</v>
      </c>
      <c r="E7378" t="s">
        <v>357</v>
      </c>
      <c r="F7378" t="s">
        <v>358</v>
      </c>
      <c r="G7378" t="s">
        <v>282</v>
      </c>
      <c r="I7378" t="s">
        <v>360</v>
      </c>
      <c r="J7378" t="s">
        <v>232</v>
      </c>
      <c r="K7378" t="s">
        <v>232</v>
      </c>
      <c r="L7378" t="s">
        <v>232</v>
      </c>
      <c r="M7378" t="s">
        <v>232</v>
      </c>
      <c r="N7378" t="s">
        <v>232</v>
      </c>
      <c r="O7378" t="s">
        <v>232</v>
      </c>
      <c r="P7378" t="s">
        <v>232</v>
      </c>
      <c r="Q7378" t="s">
        <v>232</v>
      </c>
      <c r="R7378" t="s">
        <v>232</v>
      </c>
      <c r="S7378" t="s">
        <v>232</v>
      </c>
      <c r="T7378">
        <v>59.817</v>
      </c>
      <c r="U7378">
        <v>57.884999999999998</v>
      </c>
      <c r="V7378">
        <v>54.787999999999997</v>
      </c>
      <c r="W7378">
        <v>53.274000000000001</v>
      </c>
      <c r="X7378">
        <v>58.646999999999998</v>
      </c>
      <c r="Y7378">
        <v>51.468000000000004</v>
      </c>
      <c r="Z7378">
        <v>44.521000000000001</v>
      </c>
      <c r="AA7378">
        <v>42.537999999999997</v>
      </c>
      <c r="AB7378">
        <v>43.097000000000001</v>
      </c>
      <c r="AC7378">
        <v>57.781999999999996</v>
      </c>
      <c r="AD7378">
        <v>58.609000000000002</v>
      </c>
      <c r="AE7378">
        <v>56.524000000000001</v>
      </c>
      <c r="AF7378">
        <v>55.393999999999998</v>
      </c>
      <c r="AG7378">
        <v>53.91</v>
      </c>
      <c r="AH7378">
        <v>62.015000000000001</v>
      </c>
      <c r="AI7378">
        <v>65.448999999999998</v>
      </c>
      <c r="AJ7378">
        <v>64.116</v>
      </c>
      <c r="AK7378">
        <v>55.49</v>
      </c>
      <c r="AL7378">
        <v>56.741</v>
      </c>
      <c r="AM7378">
        <v>63.572000000000003</v>
      </c>
      <c r="AN7378">
        <v>65.448999999999998</v>
      </c>
      <c r="AO7378">
        <v>68.766999999999996</v>
      </c>
      <c r="AP7378">
        <v>72.456999999999994</v>
      </c>
      <c r="AQ7378">
        <v>74.972999999999999</v>
      </c>
      <c r="AR7378">
        <v>79.421000000000006</v>
      </c>
      <c r="AS7378">
        <v>79.355999999999995</v>
      </c>
      <c r="AT7378">
        <v>82.825999999999993</v>
      </c>
      <c r="AU7378">
        <v>74.152000000000001</v>
      </c>
      <c r="AV7378">
        <v>73.063000000000002</v>
      </c>
      <c r="AW7378">
        <v>71.376999999999995</v>
      </c>
      <c r="AX7378">
        <v>69.677999999999997</v>
      </c>
      <c r="AY7378">
        <v>68.097999999999999</v>
      </c>
      <c r="AZ7378">
        <v>66.747</v>
      </c>
      <c r="BA7378">
        <v>65.593000000000004</v>
      </c>
      <c r="BB7378">
        <v>64.596000000000004</v>
      </c>
      <c r="BC7378">
        <v>2017</v>
      </c>
    </row>
    <row r="7379" spans="1:55" x14ac:dyDescent="0.25">
      <c r="A7379">
        <v>364</v>
      </c>
      <c r="B7379" t="s">
        <v>1716</v>
      </c>
      <c r="C7379" t="s">
        <v>361</v>
      </c>
      <c r="D7379" t="s">
        <v>1717</v>
      </c>
      <c r="E7379" t="s">
        <v>362</v>
      </c>
      <c r="F7379" t="s">
        <v>363</v>
      </c>
      <c r="G7379" t="s">
        <v>229</v>
      </c>
      <c r="H7379" t="s">
        <v>230</v>
      </c>
      <c r="I7379" t="s">
        <v>1721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1.76</v>
      </c>
      <c r="AL7379">
        <v>1.8779999999999999</v>
      </c>
      <c r="AM7379">
        <v>1.8220000000000001</v>
      </c>
      <c r="AN7379">
        <v>1.839</v>
      </c>
      <c r="AO7379">
        <v>1.8260000000000001</v>
      </c>
      <c r="AP7379">
        <v>1.871</v>
      </c>
      <c r="AQ7379">
        <v>1.9470000000000001</v>
      </c>
      <c r="AR7379">
        <v>1.9650000000000001</v>
      </c>
      <c r="AS7379">
        <v>2.04</v>
      </c>
      <c r="AT7379">
        <v>2.081</v>
      </c>
      <c r="AU7379">
        <v>2.12</v>
      </c>
      <c r="AV7379">
        <v>2.2309999999999999</v>
      </c>
      <c r="AW7379">
        <v>2.3340000000000001</v>
      </c>
      <c r="AX7379">
        <v>2.4380000000000002</v>
      </c>
      <c r="AY7379">
        <v>2.544</v>
      </c>
      <c r="AZ7379">
        <v>2.6549999999999998</v>
      </c>
      <c r="BA7379">
        <v>2.7709999999999999</v>
      </c>
      <c r="BB7379">
        <v>2.8919999999999999</v>
      </c>
      <c r="BC7379">
        <v>2017</v>
      </c>
    </row>
    <row r="7380" spans="1:55" x14ac:dyDescent="0.25">
      <c r="A7380">
        <v>364</v>
      </c>
      <c r="B7380" t="s">
        <v>1716</v>
      </c>
      <c r="C7380" t="s">
        <v>364</v>
      </c>
      <c r="D7380" t="s">
        <v>1717</v>
      </c>
      <c r="E7380" t="s">
        <v>365</v>
      </c>
      <c r="F7380" t="s">
        <v>366</v>
      </c>
      <c r="G7380" t="s">
        <v>242</v>
      </c>
      <c r="H7380" t="s">
        <v>230</v>
      </c>
      <c r="I7380" t="s">
        <v>1722</v>
      </c>
      <c r="J7380" t="s">
        <v>232</v>
      </c>
      <c r="K7380" t="s">
        <v>232</v>
      </c>
      <c r="L7380" t="s">
        <v>232</v>
      </c>
      <c r="M7380" t="s">
        <v>232</v>
      </c>
      <c r="N7380" t="s">
        <v>232</v>
      </c>
      <c r="O7380" t="s">
        <v>232</v>
      </c>
      <c r="P7380" t="s">
        <v>232</v>
      </c>
      <c r="Q7380" t="s">
        <v>232</v>
      </c>
      <c r="R7380" t="s">
        <v>232</v>
      </c>
      <c r="S7380" t="s">
        <v>232</v>
      </c>
      <c r="T7380" t="s">
        <v>232</v>
      </c>
      <c r="U7380" t="s">
        <v>232</v>
      </c>
      <c r="V7380" t="s">
        <v>232</v>
      </c>
      <c r="W7380" t="s">
        <v>232</v>
      </c>
      <c r="X7380" t="s">
        <v>232</v>
      </c>
      <c r="Y7380" t="s">
        <v>232</v>
      </c>
      <c r="Z7380" t="s">
        <v>232</v>
      </c>
      <c r="AA7380" t="s">
        <v>232</v>
      </c>
      <c r="AB7380" t="s">
        <v>232</v>
      </c>
      <c r="AC7380" t="s">
        <v>232</v>
      </c>
      <c r="AD7380" t="s">
        <v>232</v>
      </c>
      <c r="AE7380" t="s">
        <v>232</v>
      </c>
      <c r="AF7380" t="s">
        <v>232</v>
      </c>
      <c r="AG7380" t="s">
        <v>232</v>
      </c>
      <c r="AH7380" t="s">
        <v>232</v>
      </c>
      <c r="AI7380" t="s">
        <v>232</v>
      </c>
      <c r="AJ7380" t="s">
        <v>232</v>
      </c>
      <c r="AK7380" t="s">
        <v>232</v>
      </c>
      <c r="AL7380" t="s">
        <v>232</v>
      </c>
      <c r="AM7380" t="s">
        <v>232</v>
      </c>
      <c r="AN7380" t="s">
        <v>232</v>
      </c>
      <c r="AO7380" t="s">
        <v>232</v>
      </c>
      <c r="AP7380" t="s">
        <v>232</v>
      </c>
      <c r="AQ7380" t="s">
        <v>232</v>
      </c>
      <c r="AR7380">
        <v>-0.188</v>
      </c>
      <c r="AS7380">
        <v>-0.11</v>
      </c>
      <c r="AT7380">
        <v>-0.11700000000000001</v>
      </c>
      <c r="AU7380">
        <v>-0.13500000000000001</v>
      </c>
      <c r="AV7380">
        <v>-0.13100000000000001</v>
      </c>
      <c r="AW7380">
        <v>-0.124</v>
      </c>
      <c r="AX7380">
        <v>-0.122</v>
      </c>
      <c r="AY7380">
        <v>-0.11899999999999999</v>
      </c>
      <c r="AZ7380">
        <v>-0.12</v>
      </c>
      <c r="BA7380">
        <v>-0.11899999999999999</v>
      </c>
      <c r="BB7380">
        <v>-0.126</v>
      </c>
      <c r="BC7380">
        <v>2017</v>
      </c>
    </row>
    <row r="7381" spans="1:55" x14ac:dyDescent="0.25">
      <c r="A7381">
        <v>364</v>
      </c>
      <c r="B7381" t="s">
        <v>1716</v>
      </c>
      <c r="C7381" t="s">
        <v>368</v>
      </c>
      <c r="D7381" t="s">
        <v>1717</v>
      </c>
      <c r="E7381" t="s">
        <v>365</v>
      </c>
      <c r="F7381" t="s">
        <v>366</v>
      </c>
      <c r="G7381" t="s">
        <v>282</v>
      </c>
      <c r="I7381" t="s">
        <v>369</v>
      </c>
      <c r="J7381" t="s">
        <v>232</v>
      </c>
      <c r="K7381" t="s">
        <v>232</v>
      </c>
      <c r="L7381" t="s">
        <v>232</v>
      </c>
      <c r="M7381" t="s">
        <v>232</v>
      </c>
      <c r="N7381" t="s">
        <v>232</v>
      </c>
      <c r="O7381" t="s">
        <v>232</v>
      </c>
      <c r="P7381" t="s">
        <v>232</v>
      </c>
      <c r="Q7381" t="s">
        <v>232</v>
      </c>
      <c r="R7381" t="s">
        <v>232</v>
      </c>
      <c r="S7381" t="s">
        <v>232</v>
      </c>
      <c r="T7381" t="s">
        <v>232</v>
      </c>
      <c r="U7381" t="s">
        <v>232</v>
      </c>
      <c r="V7381" t="s">
        <v>232</v>
      </c>
      <c r="W7381" t="s">
        <v>232</v>
      </c>
      <c r="X7381" t="s">
        <v>232</v>
      </c>
      <c r="Y7381" t="s">
        <v>232</v>
      </c>
      <c r="Z7381" t="s">
        <v>232</v>
      </c>
      <c r="AA7381" t="s">
        <v>232</v>
      </c>
      <c r="AB7381" t="s">
        <v>232</v>
      </c>
      <c r="AC7381" t="s">
        <v>232</v>
      </c>
      <c r="AD7381" t="s">
        <v>232</v>
      </c>
      <c r="AE7381" t="s">
        <v>232</v>
      </c>
      <c r="AF7381" t="s">
        <v>232</v>
      </c>
      <c r="AG7381" t="s">
        <v>232</v>
      </c>
      <c r="AH7381" t="s">
        <v>232</v>
      </c>
      <c r="AI7381" t="s">
        <v>232</v>
      </c>
      <c r="AJ7381" t="s">
        <v>232</v>
      </c>
      <c r="AK7381" t="s">
        <v>232</v>
      </c>
      <c r="AL7381" t="s">
        <v>232</v>
      </c>
      <c r="AM7381" t="s">
        <v>232</v>
      </c>
      <c r="AN7381" t="s">
        <v>232</v>
      </c>
      <c r="AO7381" t="s">
        <v>232</v>
      </c>
      <c r="AP7381" t="s">
        <v>232</v>
      </c>
      <c r="AQ7381" t="s">
        <v>232</v>
      </c>
      <c r="AR7381">
        <v>-25.794</v>
      </c>
      <c r="AS7381">
        <v>-14.537000000000001</v>
      </c>
      <c r="AT7381">
        <v>-15.183999999999999</v>
      </c>
      <c r="AU7381">
        <v>-17.218</v>
      </c>
      <c r="AV7381">
        <v>-15.847</v>
      </c>
      <c r="AW7381">
        <v>-14.398999999999999</v>
      </c>
      <c r="AX7381">
        <v>-13.499000000000001</v>
      </c>
      <c r="AY7381">
        <v>-12.673999999999999</v>
      </c>
      <c r="AZ7381">
        <v>-12.205</v>
      </c>
      <c r="BA7381">
        <v>-11.61</v>
      </c>
      <c r="BB7381">
        <v>-11.731999999999999</v>
      </c>
      <c r="BC7381">
        <v>2017</v>
      </c>
    </row>
    <row r="7382" spans="1:55" x14ac:dyDescent="0.25">
      <c r="A7382">
        <v>732</v>
      </c>
      <c r="B7382" t="s">
        <v>1723</v>
      </c>
      <c r="C7382" t="s">
        <v>225</v>
      </c>
      <c r="D7382" t="s">
        <v>1724</v>
      </c>
      <c r="E7382" t="s">
        <v>227</v>
      </c>
      <c r="F7382" t="s">
        <v>228</v>
      </c>
      <c r="G7382" t="s">
        <v>229</v>
      </c>
      <c r="H7382" t="s">
        <v>230</v>
      </c>
      <c r="I7382" t="s">
        <v>1725</v>
      </c>
      <c r="J7382">
        <v>6.5860000000000003</v>
      </c>
      <c r="K7382">
        <v>7.0030000000000001</v>
      </c>
      <c r="L7382">
        <v>7.2919999999999998</v>
      </c>
      <c r="M7382">
        <v>7.1820000000000004</v>
      </c>
      <c r="N7382">
        <v>6.7770000000000001</v>
      </c>
      <c r="O7382">
        <v>6.7350000000000003</v>
      </c>
      <c r="P7382">
        <v>7.4039999999999999</v>
      </c>
      <c r="Q7382">
        <v>7.8819999999999997</v>
      </c>
      <c r="R7382">
        <v>8.2260000000000009</v>
      </c>
      <c r="S7382">
        <v>8.343</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23.353000000000002</v>
      </c>
      <c r="AP7382">
        <v>19.382000000000001</v>
      </c>
      <c r="AQ7382">
        <v>19.762</v>
      </c>
      <c r="AR7382">
        <v>20.684999999999999</v>
      </c>
      <c r="AS7382">
        <v>21.081</v>
      </c>
      <c r="AT7382">
        <v>21.7</v>
      </c>
      <c r="AU7382">
        <v>22.061</v>
      </c>
      <c r="AV7382">
        <v>21.591000000000001</v>
      </c>
      <c r="AW7382">
        <v>21.1</v>
      </c>
      <c r="AX7382">
        <v>20.835000000000001</v>
      </c>
      <c r="AY7382">
        <v>20.696000000000002</v>
      </c>
      <c r="AZ7382">
        <v>20.878</v>
      </c>
      <c r="BA7382">
        <v>21.100999999999999</v>
      </c>
      <c r="BB7382">
        <v>21.419</v>
      </c>
      <c r="BC7382">
        <v>2014</v>
      </c>
    </row>
    <row r="7383" spans="1:55" x14ac:dyDescent="0.25">
      <c r="A7383">
        <v>732</v>
      </c>
      <c r="B7383" t="s">
        <v>1723</v>
      </c>
      <c r="C7383" t="s">
        <v>233</v>
      </c>
      <c r="D7383" t="s">
        <v>1724</v>
      </c>
      <c r="E7383" t="s">
        <v>227</v>
      </c>
      <c r="F7383" t="s">
        <v>234</v>
      </c>
      <c r="G7383" t="s">
        <v>235</v>
      </c>
      <c r="I7383" t="s">
        <v>236</v>
      </c>
      <c r="J7383">
        <v>2.5</v>
      </c>
      <c r="K7383">
        <v>6.32</v>
      </c>
      <c r="L7383">
        <v>4.1269999999999998</v>
      </c>
      <c r="M7383">
        <v>-1.51</v>
      </c>
      <c r="N7383">
        <v>-5.6260000000000003</v>
      </c>
      <c r="O7383">
        <v>-0.624</v>
      </c>
      <c r="P7383">
        <v>9.9290000000000003</v>
      </c>
      <c r="Q7383">
        <v>6.4630000000000001</v>
      </c>
      <c r="R7383">
        <v>4.3630000000000004</v>
      </c>
      <c r="S7383">
        <v>1.419</v>
      </c>
      <c r="T7383">
        <v>-1.7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-2.8250000000000002</v>
      </c>
      <c r="AP7383">
        <v>-17.004999999999999</v>
      </c>
      <c r="AQ7383">
        <v>1.9630000000000001</v>
      </c>
      <c r="AR7383">
        <v>4.6710000000000003</v>
      </c>
      <c r="AS7383">
        <v>1.913</v>
      </c>
      <c r="AT7383">
        <v>2.9380000000000002</v>
      </c>
      <c r="AU7383">
        <v>1.663</v>
      </c>
      <c r="AV7383">
        <v>-2.1309999999999998</v>
      </c>
      <c r="AW7383">
        <v>-2.2759999999999998</v>
      </c>
      <c r="AX7383">
        <v>-1.256</v>
      </c>
      <c r="AY7383">
        <v>-0.66400000000000003</v>
      </c>
      <c r="AZ7383">
        <v>0.875</v>
      </c>
      <c r="BA7383">
        <v>1.07</v>
      </c>
      <c r="BB7383">
        <v>1.5069999999999999</v>
      </c>
      <c r="BC7383">
        <v>2014</v>
      </c>
    </row>
    <row r="7384" spans="1:55" x14ac:dyDescent="0.25">
      <c r="A7384">
        <v>732</v>
      </c>
      <c r="B7384" t="s">
        <v>1723</v>
      </c>
      <c r="C7384" t="s">
        <v>237</v>
      </c>
      <c r="D7384" t="s">
        <v>1724</v>
      </c>
      <c r="E7384" t="s">
        <v>238</v>
      </c>
      <c r="F7384" t="s">
        <v>239</v>
      </c>
      <c r="G7384" t="s">
        <v>229</v>
      </c>
      <c r="H7384" t="s">
        <v>230</v>
      </c>
      <c r="I7384" t="s">
        <v>1725</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512.33600000000001</v>
      </c>
      <c r="AT7384">
        <v>637.07500000000005</v>
      </c>
      <c r="AU7384">
        <v>827.81299999999999</v>
      </c>
      <c r="AV7384" s="52">
        <v>1359.78</v>
      </c>
      <c r="AW7384" s="52">
        <v>1987.86</v>
      </c>
      <c r="AX7384" s="52">
        <v>3106.55</v>
      </c>
      <c r="AY7384" s="52">
        <v>5010.5600000000004</v>
      </c>
      <c r="AZ7384" s="52">
        <v>8424.42</v>
      </c>
      <c r="BA7384" s="52">
        <v>14492.91</v>
      </c>
      <c r="BB7384" s="52">
        <v>25437</v>
      </c>
      <c r="BC7384">
        <v>2014</v>
      </c>
    </row>
    <row r="7385" spans="1:55" x14ac:dyDescent="0.25">
      <c r="A7385">
        <v>732</v>
      </c>
      <c r="B7385" t="s">
        <v>1723</v>
      </c>
      <c r="C7385" t="s">
        <v>240</v>
      </c>
      <c r="D7385" t="s">
        <v>1724</v>
      </c>
      <c r="E7385" t="s">
        <v>238</v>
      </c>
      <c r="F7385" t="s">
        <v>241</v>
      </c>
      <c r="G7385" t="s">
        <v>242</v>
      </c>
      <c r="H7385" t="s">
        <v>230</v>
      </c>
      <c r="I7385" t="s">
        <v>243</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65.296000000000006</v>
      </c>
      <c r="AT7385">
        <v>55.566000000000003</v>
      </c>
      <c r="AU7385">
        <v>45.677</v>
      </c>
      <c r="AV7385">
        <v>33.902999999999999</v>
      </c>
      <c r="AW7385">
        <v>31.468</v>
      </c>
      <c r="AX7385">
        <v>31.113</v>
      </c>
      <c r="AY7385">
        <v>30.928000000000001</v>
      </c>
      <c r="AZ7385">
        <v>31.22</v>
      </c>
      <c r="BA7385">
        <v>31.574000000000002</v>
      </c>
      <c r="BB7385">
        <v>32.069000000000003</v>
      </c>
      <c r="BC7385">
        <v>2014</v>
      </c>
    </row>
    <row r="7386" spans="1:55" x14ac:dyDescent="0.25">
      <c r="A7386">
        <v>732</v>
      </c>
      <c r="B7386" t="s">
        <v>1723</v>
      </c>
      <c r="C7386" t="s">
        <v>244</v>
      </c>
      <c r="D7386" t="s">
        <v>1724</v>
      </c>
      <c r="E7386" t="s">
        <v>238</v>
      </c>
      <c r="F7386" t="s">
        <v>245</v>
      </c>
      <c r="G7386" t="s">
        <v>246</v>
      </c>
      <c r="H7386" t="s">
        <v>230</v>
      </c>
      <c r="I7386" t="s">
        <v>243</v>
      </c>
      <c r="J7386">
        <v>20.757000000000001</v>
      </c>
      <c r="K7386">
        <v>24.157</v>
      </c>
      <c r="L7386">
        <v>26.707999999999998</v>
      </c>
      <c r="M7386">
        <v>27.335000000000001</v>
      </c>
      <c r="N7386">
        <v>26.728000000000002</v>
      </c>
      <c r="O7386">
        <v>27.401</v>
      </c>
      <c r="P7386">
        <v>30.728999999999999</v>
      </c>
      <c r="Q7386">
        <v>33.524000000000001</v>
      </c>
      <c r="R7386">
        <v>36.22</v>
      </c>
      <c r="S7386">
        <v>38.174999999999997</v>
      </c>
      <c r="T7386">
        <v>38.93</v>
      </c>
      <c r="U7386">
        <v>43.073999999999998</v>
      </c>
      <c r="V7386">
        <v>46.497</v>
      </c>
      <c r="W7386">
        <v>48.908000000000001</v>
      </c>
      <c r="X7386">
        <v>51.707000000000001</v>
      </c>
      <c r="Y7386">
        <v>57.469000000000001</v>
      </c>
      <c r="Z7386">
        <v>61.72</v>
      </c>
      <c r="AA7386">
        <v>66.587000000000003</v>
      </c>
      <c r="AB7386">
        <v>72.885999999999996</v>
      </c>
      <c r="AC7386">
        <v>77.069999999999993</v>
      </c>
      <c r="AD7386">
        <v>85.399000000000001</v>
      </c>
      <c r="AE7386">
        <v>96.757000000000005</v>
      </c>
      <c r="AF7386">
        <v>104.127</v>
      </c>
      <c r="AG7386">
        <v>112.73099999999999</v>
      </c>
      <c r="AH7386">
        <v>121.711</v>
      </c>
      <c r="AI7386">
        <v>132.59100000000001</v>
      </c>
      <c r="AJ7386">
        <v>145.52600000000001</v>
      </c>
      <c r="AK7386">
        <v>158.005</v>
      </c>
      <c r="AL7386">
        <v>167.27500000000001</v>
      </c>
      <c r="AM7386">
        <v>163.88499999999999</v>
      </c>
      <c r="AN7386">
        <v>172.19200000000001</v>
      </c>
      <c r="AO7386">
        <v>170.822</v>
      </c>
      <c r="AP7386">
        <v>144.494</v>
      </c>
      <c r="AQ7386">
        <v>149.91499999999999</v>
      </c>
      <c r="AR7386">
        <v>159.886</v>
      </c>
      <c r="AS7386">
        <v>164.68799999999999</v>
      </c>
      <c r="AT7386">
        <v>171.381</v>
      </c>
      <c r="AU7386">
        <v>177.54400000000001</v>
      </c>
      <c r="AV7386">
        <v>177.678</v>
      </c>
      <c r="AW7386">
        <v>176.721</v>
      </c>
      <c r="AX7386">
        <v>178.14500000000001</v>
      </c>
      <c r="AY7386">
        <v>180.64099999999999</v>
      </c>
      <c r="AZ7386">
        <v>185.99299999999999</v>
      </c>
      <c r="BA7386">
        <v>191.87899999999999</v>
      </c>
      <c r="BB7386">
        <v>198.846</v>
      </c>
      <c r="BC7386">
        <v>2014</v>
      </c>
    </row>
    <row r="7387" spans="1:55" x14ac:dyDescent="0.25">
      <c r="A7387">
        <v>732</v>
      </c>
      <c r="B7387" t="s">
        <v>1723</v>
      </c>
      <c r="C7387" t="s">
        <v>247</v>
      </c>
      <c r="D7387" t="s">
        <v>1724</v>
      </c>
      <c r="E7387" t="s">
        <v>248</v>
      </c>
      <c r="F7387" t="s">
        <v>249</v>
      </c>
      <c r="G7387" t="s">
        <v>250</v>
      </c>
      <c r="I7387" t="s">
        <v>251</v>
      </c>
      <c r="J7387">
        <v>6.9000000000000006E-2</v>
      </c>
      <c r="K7387">
        <v>8.4000000000000005E-2</v>
      </c>
      <c r="L7387">
        <v>8.5000000000000006E-2</v>
      </c>
      <c r="M7387">
        <v>0.11700000000000001</v>
      </c>
      <c r="N7387">
        <v>0.153</v>
      </c>
      <c r="O7387">
        <v>0.19</v>
      </c>
      <c r="P7387">
        <v>0.25</v>
      </c>
      <c r="Q7387">
        <v>0.42499999999999999</v>
      </c>
      <c r="R7387">
        <v>0.52200000000000002</v>
      </c>
      <c r="S7387">
        <v>0.90900000000000003</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580.03899999999999</v>
      </c>
      <c r="AN7387">
        <v>711.53200000000004</v>
      </c>
      <c r="AO7387">
        <v>895.27800000000002</v>
      </c>
      <c r="AP7387" s="52">
        <v>1165.01</v>
      </c>
      <c r="AQ7387" s="52">
        <v>1589.28</v>
      </c>
      <c r="AR7387" s="52">
        <v>2130.5100000000002</v>
      </c>
      <c r="AS7387" s="52">
        <v>2430.3200000000002</v>
      </c>
      <c r="AT7387" s="52">
        <v>2935.77</v>
      </c>
      <c r="AU7387" s="52">
        <v>3752.32</v>
      </c>
      <c r="AV7387" s="52">
        <v>6297.8</v>
      </c>
      <c r="AW7387" s="52">
        <v>9421.2000000000007</v>
      </c>
      <c r="AX7387" s="52">
        <v>14910.43</v>
      </c>
      <c r="AY7387" s="52">
        <v>24209.8</v>
      </c>
      <c r="AZ7387" s="52">
        <v>40351.519999999997</v>
      </c>
      <c r="BA7387" s="52">
        <v>68683.33</v>
      </c>
      <c r="BB7387" s="52">
        <v>118759.19</v>
      </c>
      <c r="BC7387">
        <v>2014</v>
      </c>
    </row>
    <row r="7388" spans="1:55" x14ac:dyDescent="0.25">
      <c r="A7388">
        <v>732</v>
      </c>
      <c r="B7388" t="s">
        <v>1723</v>
      </c>
      <c r="C7388" t="s">
        <v>252</v>
      </c>
      <c r="D7388" t="s">
        <v>1724</v>
      </c>
      <c r="E7388" t="s">
        <v>253</v>
      </c>
      <c r="F7388" t="s">
        <v>254</v>
      </c>
      <c r="G7388" t="s">
        <v>229</v>
      </c>
      <c r="H7388" t="s">
        <v>220</v>
      </c>
      <c r="I7388" t="s">
        <v>255</v>
      </c>
      <c r="J7388">
        <v>352.59100000000001</v>
      </c>
      <c r="K7388">
        <v>363.964</v>
      </c>
      <c r="L7388">
        <v>368.26600000000002</v>
      </c>
      <c r="M7388">
        <v>352.72899999999998</v>
      </c>
      <c r="N7388">
        <v>318.02699999999999</v>
      </c>
      <c r="O7388">
        <v>307.435</v>
      </c>
      <c r="P7388">
        <v>328.75599999999997</v>
      </c>
      <c r="Q7388">
        <v>340.47</v>
      </c>
      <c r="R7388">
        <v>348.577</v>
      </c>
      <c r="S7388">
        <v>344.76</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591.53300000000002</v>
      </c>
      <c r="AN7388">
        <v>598.78700000000003</v>
      </c>
      <c r="AO7388">
        <v>714.99599999999998</v>
      </c>
      <c r="AP7388">
        <v>552.88400000000001</v>
      </c>
      <c r="AQ7388">
        <v>546.46299999999997</v>
      </c>
      <c r="AR7388">
        <v>554.72</v>
      </c>
      <c r="AS7388">
        <v>548.48</v>
      </c>
      <c r="AT7388">
        <v>548.00800000000004</v>
      </c>
      <c r="AU7388">
        <v>540.94899999999996</v>
      </c>
      <c r="AV7388">
        <v>514.26900000000001</v>
      </c>
      <c r="AW7388">
        <v>488.17700000000002</v>
      </c>
      <c r="AX7388">
        <v>469.827</v>
      </c>
      <c r="AY7388">
        <v>454.88099999999997</v>
      </c>
      <c r="AZ7388">
        <v>447.23500000000001</v>
      </c>
      <c r="BA7388">
        <v>440.56799999999998</v>
      </c>
      <c r="BB7388">
        <v>435.87299999999999</v>
      </c>
      <c r="BC7388">
        <v>2011</v>
      </c>
    </row>
    <row r="7389" spans="1:55" x14ac:dyDescent="0.25">
      <c r="A7389">
        <v>732</v>
      </c>
      <c r="B7389" t="s">
        <v>1723</v>
      </c>
      <c r="C7389" t="s">
        <v>256</v>
      </c>
      <c r="D7389" t="s">
        <v>1724</v>
      </c>
      <c r="E7389" t="s">
        <v>253</v>
      </c>
      <c r="F7389" t="s">
        <v>257</v>
      </c>
      <c r="G7389" t="s">
        <v>258</v>
      </c>
      <c r="H7389" t="s">
        <v>220</v>
      </c>
      <c r="I7389" t="s">
        <v>255</v>
      </c>
      <c r="J7389" s="52">
        <v>2579.16</v>
      </c>
      <c r="K7389" s="52">
        <v>2662.35</v>
      </c>
      <c r="L7389" s="52">
        <v>2693.82</v>
      </c>
      <c r="M7389" s="52">
        <v>2580.17</v>
      </c>
      <c r="N7389" s="52">
        <v>2326.33</v>
      </c>
      <c r="O7389" s="52">
        <v>2248.85</v>
      </c>
      <c r="P7389" s="52">
        <v>2404.81</v>
      </c>
      <c r="Q7389" s="52">
        <v>2490.4899999999998</v>
      </c>
      <c r="R7389" s="52">
        <v>2549.8000000000002</v>
      </c>
      <c r="S7389" s="52">
        <v>2521.87</v>
      </c>
      <c r="T7389" s="52">
        <v>2329.7800000000002</v>
      </c>
      <c r="U7389" s="52">
        <v>2420.13</v>
      </c>
      <c r="V7389" s="52">
        <v>2480.38</v>
      </c>
      <c r="W7389" s="52">
        <v>2475.21</v>
      </c>
      <c r="X7389" s="52">
        <v>2489.62</v>
      </c>
      <c r="Y7389" s="52">
        <v>2807.18</v>
      </c>
      <c r="Z7389" s="52">
        <v>2893.31</v>
      </c>
      <c r="AA7389" s="52">
        <v>3005.51</v>
      </c>
      <c r="AB7389" s="52">
        <v>3187.72</v>
      </c>
      <c r="AC7389" s="52">
        <v>3257.14</v>
      </c>
      <c r="AD7389" s="52">
        <v>3450.79</v>
      </c>
      <c r="AE7389" s="52">
        <v>3729.85</v>
      </c>
      <c r="AF7389" s="52">
        <v>3854.78</v>
      </c>
      <c r="AG7389" s="52">
        <v>3987.46</v>
      </c>
      <c r="AH7389" s="52">
        <v>4086.02</v>
      </c>
      <c r="AI7389" s="52">
        <v>4215.75</v>
      </c>
      <c r="AJ7389" s="52">
        <v>4377.29</v>
      </c>
      <c r="AK7389" s="52">
        <v>4511.04</v>
      </c>
      <c r="AL7389" s="52">
        <v>4565.8500000000004</v>
      </c>
      <c r="AM7389" s="52">
        <v>4326.99</v>
      </c>
      <c r="AN7389" s="52">
        <v>4380.05</v>
      </c>
      <c r="AO7389" s="52">
        <v>5230.1099999999997</v>
      </c>
      <c r="AP7389" s="52">
        <v>4044.28</v>
      </c>
      <c r="AQ7389" s="52">
        <v>3997.31</v>
      </c>
      <c r="AR7389" s="52">
        <v>4057.71</v>
      </c>
      <c r="AS7389" s="52">
        <v>4012.06</v>
      </c>
      <c r="AT7389" s="52">
        <v>4008.61</v>
      </c>
      <c r="AU7389" s="52">
        <v>3956.98</v>
      </c>
      <c r="AV7389" s="52">
        <v>3761.81</v>
      </c>
      <c r="AW7389" s="52">
        <v>3570.95</v>
      </c>
      <c r="AX7389" s="52">
        <v>3436.73</v>
      </c>
      <c r="AY7389" s="52">
        <v>3327.4</v>
      </c>
      <c r="AZ7389" s="52">
        <v>3271.47</v>
      </c>
      <c r="BA7389" s="52">
        <v>3222.7</v>
      </c>
      <c r="BB7389" s="52">
        <v>3188.36</v>
      </c>
      <c r="BC7389">
        <v>2011</v>
      </c>
    </row>
    <row r="7390" spans="1:55" x14ac:dyDescent="0.25">
      <c r="A7390">
        <v>732</v>
      </c>
      <c r="B7390" t="s">
        <v>1723</v>
      </c>
      <c r="C7390" t="s">
        <v>259</v>
      </c>
      <c r="D7390" t="s">
        <v>1724</v>
      </c>
      <c r="E7390" t="s">
        <v>260</v>
      </c>
      <c r="F7390" t="s">
        <v>261</v>
      </c>
      <c r="G7390" t="s">
        <v>229</v>
      </c>
      <c r="H7390" t="s">
        <v>220</v>
      </c>
      <c r="I7390" t="s">
        <v>262</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52">
        <v>1085.8699999999999</v>
      </c>
      <c r="AE7390" s="52">
        <v>1274.56</v>
      </c>
      <c r="AF7390" s="52">
        <v>1460.43</v>
      </c>
      <c r="AG7390" s="52">
        <v>1658.74</v>
      </c>
      <c r="AH7390" s="52">
        <v>1993.45</v>
      </c>
      <c r="AI7390" s="52">
        <v>2427.96</v>
      </c>
      <c r="AJ7390" s="52">
        <v>2713.91</v>
      </c>
      <c r="AK7390" s="52">
        <v>3224.95</v>
      </c>
      <c r="AL7390" s="52">
        <v>3554.35</v>
      </c>
      <c r="AM7390" s="52">
        <v>3431.12</v>
      </c>
      <c r="AN7390" s="52">
        <v>4260.5600000000004</v>
      </c>
      <c r="AO7390" s="52">
        <v>6401.2</v>
      </c>
      <c r="AP7390" s="52">
        <v>6441.16</v>
      </c>
      <c r="AQ7390" s="52">
        <v>8684.81</v>
      </c>
      <c r="AR7390" s="52">
        <v>11818.38</v>
      </c>
      <c r="AS7390" s="52">
        <v>13329.84</v>
      </c>
      <c r="AT7390" s="52">
        <v>16088.28</v>
      </c>
      <c r="AU7390" s="52">
        <v>20298.12</v>
      </c>
      <c r="AV7390" s="52">
        <v>32387.61</v>
      </c>
      <c r="AW7390" s="52">
        <v>45992.07</v>
      </c>
      <c r="AX7390" s="52">
        <v>70053.289999999994</v>
      </c>
      <c r="AY7390" s="52">
        <v>110125.86</v>
      </c>
      <c r="AZ7390" s="52">
        <v>180466.26</v>
      </c>
      <c r="BA7390" s="52">
        <v>302596.8</v>
      </c>
      <c r="BB7390" s="52">
        <v>517639.26</v>
      </c>
      <c r="BC7390">
        <v>2011</v>
      </c>
    </row>
    <row r="7391" spans="1:55" x14ac:dyDescent="0.25">
      <c r="A7391">
        <v>732</v>
      </c>
      <c r="B7391" t="s">
        <v>1723</v>
      </c>
      <c r="C7391" t="s">
        <v>263</v>
      </c>
      <c r="D7391" t="s">
        <v>1724</v>
      </c>
      <c r="E7391" t="s">
        <v>260</v>
      </c>
      <c r="F7391" t="s">
        <v>264</v>
      </c>
      <c r="G7391" t="s">
        <v>242</v>
      </c>
      <c r="H7391" t="s">
        <v>220</v>
      </c>
      <c r="I7391" t="s">
        <v>262</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52">
        <v>1249.77</v>
      </c>
      <c r="AK7391" s="52">
        <v>1599.6</v>
      </c>
      <c r="AL7391" s="52">
        <v>1700.51</v>
      </c>
      <c r="AM7391" s="52">
        <v>1401.24</v>
      </c>
      <c r="AN7391" s="52">
        <v>1637.42</v>
      </c>
      <c r="AO7391" s="52">
        <v>2034.46</v>
      </c>
      <c r="AP7391" s="52">
        <v>1396.29</v>
      </c>
      <c r="AQ7391" s="52">
        <v>1462.58</v>
      </c>
      <c r="AR7391" s="52">
        <v>1628.5</v>
      </c>
      <c r="AS7391" s="52">
        <v>1698.87</v>
      </c>
      <c r="AT7391" s="52">
        <v>1403.23</v>
      </c>
      <c r="AU7391" s="52">
        <v>1120.01</v>
      </c>
      <c r="AV7391">
        <v>807.51800000000003</v>
      </c>
      <c r="AW7391">
        <v>728.06200000000001</v>
      </c>
      <c r="AX7391">
        <v>701.596</v>
      </c>
      <c r="AY7391">
        <v>679.755</v>
      </c>
      <c r="AZ7391">
        <v>668.79600000000005</v>
      </c>
      <c r="BA7391">
        <v>659.24099999999999</v>
      </c>
      <c r="BB7391">
        <v>652.59699999999998</v>
      </c>
      <c r="BC7391">
        <v>2011</v>
      </c>
    </row>
    <row r="7392" spans="1:55" x14ac:dyDescent="0.25">
      <c r="A7392">
        <v>732</v>
      </c>
      <c r="B7392" t="s">
        <v>1723</v>
      </c>
      <c r="C7392" t="s">
        <v>265</v>
      </c>
      <c r="D7392" t="s">
        <v>1724</v>
      </c>
      <c r="E7392" t="s">
        <v>260</v>
      </c>
      <c r="F7392" t="s">
        <v>266</v>
      </c>
      <c r="G7392" t="s">
        <v>246</v>
      </c>
      <c r="H7392" t="s">
        <v>220</v>
      </c>
      <c r="I7392" t="s">
        <v>262</v>
      </c>
      <c r="J7392" s="52">
        <v>1111.21</v>
      </c>
      <c r="K7392" s="52">
        <v>1255.57</v>
      </c>
      <c r="L7392" s="52">
        <v>1348.91</v>
      </c>
      <c r="M7392" s="52">
        <v>1342.6</v>
      </c>
      <c r="N7392" s="52">
        <v>1254.19</v>
      </c>
      <c r="O7392" s="52">
        <v>1250.76</v>
      </c>
      <c r="P7392" s="52">
        <v>1364.43</v>
      </c>
      <c r="Q7392" s="52">
        <v>1448</v>
      </c>
      <c r="R7392" s="52">
        <v>1534.76</v>
      </c>
      <c r="S7392" s="52">
        <v>1577.47</v>
      </c>
      <c r="T7392" s="52">
        <v>1511.85</v>
      </c>
      <c r="U7392" s="52">
        <v>1623.59</v>
      </c>
      <c r="V7392" s="52">
        <v>1701.94</v>
      </c>
      <c r="W7392" s="52">
        <v>1738.63</v>
      </c>
      <c r="X7392" s="52">
        <v>1786.09</v>
      </c>
      <c r="Y7392" s="52">
        <v>2056.14</v>
      </c>
      <c r="Z7392" s="52">
        <v>2158.0300000000002</v>
      </c>
      <c r="AA7392" s="52">
        <v>2280.38</v>
      </c>
      <c r="AB7392" s="52">
        <v>2445.85</v>
      </c>
      <c r="AC7392" s="52">
        <v>2535.1999999999998</v>
      </c>
      <c r="AD7392" s="52">
        <v>2745.96</v>
      </c>
      <c r="AE7392" s="52">
        <v>3033.12</v>
      </c>
      <c r="AF7392" s="52">
        <v>3184.31</v>
      </c>
      <c r="AG7392" s="52">
        <v>3355.08</v>
      </c>
      <c r="AH7392" s="52">
        <v>3530.56</v>
      </c>
      <c r="AI7392" s="52">
        <v>3756.12</v>
      </c>
      <c r="AJ7392" s="52">
        <v>4018.07</v>
      </c>
      <c r="AK7392" s="52">
        <v>4252.09</v>
      </c>
      <c r="AL7392" s="52">
        <v>4387.46</v>
      </c>
      <c r="AM7392" s="52">
        <v>4189.63</v>
      </c>
      <c r="AN7392" s="52">
        <v>4290.43</v>
      </c>
      <c r="AO7392" s="52">
        <v>5230.1099999999997</v>
      </c>
      <c r="AP7392" s="52">
        <v>4121.8500000000004</v>
      </c>
      <c r="AQ7392" s="52">
        <v>4145.46</v>
      </c>
      <c r="AR7392" s="52">
        <v>4287.72</v>
      </c>
      <c r="AS7392" s="52">
        <v>4284.82</v>
      </c>
      <c r="AT7392" s="52">
        <v>4327.93</v>
      </c>
      <c r="AU7392" s="52">
        <v>4353.3999999999996</v>
      </c>
      <c r="AV7392" s="52">
        <v>4232</v>
      </c>
      <c r="AW7392" s="52">
        <v>4088.71</v>
      </c>
      <c r="AX7392" s="52">
        <v>4017.2</v>
      </c>
      <c r="AY7392" s="52">
        <v>3970.26</v>
      </c>
      <c r="AZ7392" s="52">
        <v>3984.3</v>
      </c>
      <c r="BA7392" s="52">
        <v>4006.24</v>
      </c>
      <c r="BB7392" s="52">
        <v>4046.49</v>
      </c>
      <c r="BC7392">
        <v>2011</v>
      </c>
    </row>
    <row r="7393" spans="1:55" x14ac:dyDescent="0.25">
      <c r="A7393">
        <v>732</v>
      </c>
      <c r="B7393" t="s">
        <v>1723</v>
      </c>
      <c r="C7393" t="s">
        <v>267</v>
      </c>
      <c r="D7393" t="s">
        <v>1724</v>
      </c>
      <c r="E7393" t="s">
        <v>268</v>
      </c>
      <c r="F7393" t="s">
        <v>269</v>
      </c>
      <c r="G7393" t="s">
        <v>270</v>
      </c>
    </row>
    <row r="7394" spans="1:55" x14ac:dyDescent="0.25">
      <c r="A7394">
        <v>732</v>
      </c>
      <c r="B7394" t="s">
        <v>1723</v>
      </c>
      <c r="C7394" t="s">
        <v>271</v>
      </c>
      <c r="D7394" t="s">
        <v>1724</v>
      </c>
      <c r="E7394" t="s">
        <v>272</v>
      </c>
      <c r="F7394" t="s">
        <v>273</v>
      </c>
      <c r="G7394" t="s">
        <v>274</v>
      </c>
      <c r="I7394" t="s">
        <v>243</v>
      </c>
      <c r="J7394">
        <v>0.157</v>
      </c>
      <c r="K7394">
        <v>0.16400000000000001</v>
      </c>
      <c r="L7394">
        <v>0.17</v>
      </c>
      <c r="M7394">
        <v>0.16300000000000001</v>
      </c>
      <c r="N7394">
        <v>0.14799999999999999</v>
      </c>
      <c r="O7394">
        <v>0.14199999999999999</v>
      </c>
      <c r="P7394">
        <v>0.15</v>
      </c>
      <c r="Q7394">
        <v>0.154</v>
      </c>
      <c r="R7394">
        <v>0.154</v>
      </c>
      <c r="S7394">
        <v>0.151</v>
      </c>
      <c r="T7394">
        <v>0.14199999999999999</v>
      </c>
      <c r="U7394">
        <v>0.14899999999999999</v>
      </c>
      <c r="V7394">
        <v>0.14099999999999999</v>
      </c>
      <c r="W7394">
        <v>0.14199999999999999</v>
      </c>
      <c r="X7394">
        <v>0.14299999999999999</v>
      </c>
      <c r="Y7394">
        <v>0.15</v>
      </c>
      <c r="Z7394">
        <v>0.152</v>
      </c>
      <c r="AA7394">
        <v>0.155</v>
      </c>
      <c r="AB7394">
        <v>0.16400000000000001</v>
      </c>
      <c r="AC7394">
        <v>0.16500000000000001</v>
      </c>
      <c r="AD7394">
        <v>0.17</v>
      </c>
      <c r="AE7394">
        <v>0.184</v>
      </c>
      <c r="AF7394">
        <v>0.19</v>
      </c>
      <c r="AG7394">
        <v>0.19400000000000001</v>
      </c>
      <c r="AH7394">
        <v>0.19400000000000001</v>
      </c>
      <c r="AI7394">
        <v>0.19500000000000001</v>
      </c>
      <c r="AJ7394">
        <v>0.19800000000000001</v>
      </c>
      <c r="AK7394">
        <v>0.19800000000000001</v>
      </c>
      <c r="AL7394">
        <v>0.2</v>
      </c>
      <c r="AM7394">
        <v>0.19500000000000001</v>
      </c>
      <c r="AN7394">
        <v>0.193</v>
      </c>
      <c r="AO7394">
        <v>0.18</v>
      </c>
      <c r="AP7394">
        <v>0.14499999999999999</v>
      </c>
      <c r="AQ7394">
        <v>0.14299999999999999</v>
      </c>
      <c r="AR7394">
        <v>0.14399999999999999</v>
      </c>
      <c r="AS7394">
        <v>0.14199999999999999</v>
      </c>
      <c r="AT7394">
        <v>0.14199999999999999</v>
      </c>
      <c r="AU7394">
        <v>0.13900000000000001</v>
      </c>
      <c r="AV7394">
        <v>0.13100000000000001</v>
      </c>
      <c r="AW7394">
        <v>0.124</v>
      </c>
      <c r="AX7394">
        <v>0.11899999999999999</v>
      </c>
      <c r="AY7394">
        <v>0.114</v>
      </c>
      <c r="AZ7394">
        <v>0.111</v>
      </c>
      <c r="BA7394">
        <v>0.108</v>
      </c>
      <c r="BB7394">
        <v>0.106</v>
      </c>
      <c r="BC7394">
        <v>2014</v>
      </c>
    </row>
    <row r="7395" spans="1:55" x14ac:dyDescent="0.25">
      <c r="A7395">
        <v>732</v>
      </c>
      <c r="B7395" t="s">
        <v>1723</v>
      </c>
      <c r="C7395" t="s">
        <v>275</v>
      </c>
      <c r="D7395" t="s">
        <v>1724</v>
      </c>
      <c r="E7395" t="s">
        <v>276</v>
      </c>
      <c r="F7395" t="s">
        <v>277</v>
      </c>
      <c r="G7395" t="s">
        <v>278</v>
      </c>
      <c r="I7395" t="s">
        <v>243</v>
      </c>
      <c r="J7395" t="s">
        <v>374</v>
      </c>
      <c r="K7395" t="s">
        <v>374</v>
      </c>
      <c r="L7395" t="s">
        <v>374</v>
      </c>
      <c r="M7395" t="s">
        <v>374</v>
      </c>
      <c r="N7395" t="s">
        <v>374</v>
      </c>
      <c r="O7395" t="s">
        <v>374</v>
      </c>
      <c r="P7395">
        <v>1E-3</v>
      </c>
      <c r="Q7395">
        <v>1E-3</v>
      </c>
      <c r="R7395">
        <v>1E-3</v>
      </c>
      <c r="S7395">
        <v>2E-3</v>
      </c>
      <c r="T7395">
        <v>3.0000000000000001E-3</v>
      </c>
      <c r="U7395">
        <v>4.0000000000000001E-3</v>
      </c>
      <c r="V7395">
        <v>6.0000000000000001E-3</v>
      </c>
      <c r="W7395">
        <v>1.7000000000000001E-2</v>
      </c>
      <c r="X7395">
        <v>3.3000000000000002E-2</v>
      </c>
      <c r="Y7395">
        <v>6.8000000000000005E-2</v>
      </c>
      <c r="Z7395">
        <v>0.17</v>
      </c>
      <c r="AA7395">
        <v>0.24199999999999999</v>
      </c>
      <c r="AB7395">
        <v>0.30099999999999999</v>
      </c>
      <c r="AC7395">
        <v>0.35099999999999998</v>
      </c>
      <c r="AD7395">
        <v>0.39500000000000002</v>
      </c>
      <c r="AE7395">
        <v>0.42</v>
      </c>
      <c r="AF7395">
        <v>0.45900000000000002</v>
      </c>
      <c r="AG7395">
        <v>0.49399999999999999</v>
      </c>
      <c r="AH7395">
        <v>0.56499999999999995</v>
      </c>
      <c r="AI7395">
        <v>0.64600000000000002</v>
      </c>
      <c r="AJ7395">
        <v>0.67500000000000004</v>
      </c>
      <c r="AK7395">
        <v>0.75800000000000001</v>
      </c>
      <c r="AL7395">
        <v>0.81</v>
      </c>
      <c r="AM7395">
        <v>0.81899999999999995</v>
      </c>
      <c r="AN7395">
        <v>0.99299999999999999</v>
      </c>
      <c r="AO7395">
        <v>1.224</v>
      </c>
      <c r="AP7395">
        <v>1.5629999999999999</v>
      </c>
      <c r="AQ7395">
        <v>2.0950000000000002</v>
      </c>
      <c r="AR7395">
        <v>2.7559999999999998</v>
      </c>
      <c r="AS7395">
        <v>3.1110000000000002</v>
      </c>
      <c r="AT7395">
        <v>3.7170000000000001</v>
      </c>
      <c r="AU7395">
        <v>4.6630000000000003</v>
      </c>
      <c r="AV7395">
        <v>7.6529999999999996</v>
      </c>
      <c r="AW7395">
        <v>11.249000000000001</v>
      </c>
      <c r="AX7395">
        <v>17.437999999999999</v>
      </c>
      <c r="AY7395">
        <v>27.738</v>
      </c>
      <c r="AZ7395">
        <v>45.293999999999997</v>
      </c>
      <c r="BA7395">
        <v>75.531000000000006</v>
      </c>
      <c r="BB7395">
        <v>127.923</v>
      </c>
      <c r="BC7395">
        <v>2014</v>
      </c>
    </row>
    <row r="7396" spans="1:55" x14ac:dyDescent="0.25">
      <c r="A7396">
        <v>732</v>
      </c>
      <c r="B7396" t="s">
        <v>1723</v>
      </c>
      <c r="C7396" t="s">
        <v>279</v>
      </c>
      <c r="D7396" t="s">
        <v>1724</v>
      </c>
      <c r="E7396" t="s">
        <v>280</v>
      </c>
      <c r="F7396" t="s">
        <v>281</v>
      </c>
      <c r="G7396" t="s">
        <v>282</v>
      </c>
    </row>
    <row r="7397" spans="1:55" x14ac:dyDescent="0.25">
      <c r="A7397">
        <v>732</v>
      </c>
      <c r="B7397" t="s">
        <v>1723</v>
      </c>
      <c r="C7397" t="s">
        <v>283</v>
      </c>
      <c r="D7397" t="s">
        <v>1724</v>
      </c>
      <c r="E7397" t="s">
        <v>284</v>
      </c>
      <c r="F7397" t="s">
        <v>285</v>
      </c>
      <c r="G7397" t="s">
        <v>282</v>
      </c>
      <c r="I7397" t="s">
        <v>1725</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5.9290000000000003</v>
      </c>
      <c r="AE7397">
        <v>12.180999999999999</v>
      </c>
      <c r="AF7397">
        <v>15.756</v>
      </c>
      <c r="AG7397">
        <v>13.347</v>
      </c>
      <c r="AH7397">
        <v>15.946999999999999</v>
      </c>
      <c r="AI7397">
        <v>9.109</v>
      </c>
      <c r="AJ7397">
        <v>8.4879999999999995</v>
      </c>
      <c r="AK7397">
        <v>14.257</v>
      </c>
      <c r="AL7397">
        <v>14.612</v>
      </c>
      <c r="AM7397">
        <v>12.433</v>
      </c>
      <c r="AN7397">
        <v>20.077999999999999</v>
      </c>
      <c r="AO7397">
        <v>21.925999999999998</v>
      </c>
      <c r="AP7397">
        <v>9.16</v>
      </c>
      <c r="AQ7397">
        <v>7.4089999999999998</v>
      </c>
      <c r="AR7397">
        <v>9.657</v>
      </c>
      <c r="AS7397">
        <v>4.7119999999999997</v>
      </c>
      <c r="AT7397">
        <v>5.992</v>
      </c>
      <c r="AU7397">
        <v>2.8879999999999999</v>
      </c>
      <c r="AV7397">
        <v>6.218</v>
      </c>
      <c r="AW7397">
        <v>6.3220000000000001</v>
      </c>
      <c r="AX7397">
        <v>6.2320000000000002</v>
      </c>
      <c r="AY7397">
        <v>5.899</v>
      </c>
      <c r="AZ7397">
        <v>4.5570000000000004</v>
      </c>
      <c r="BA7397">
        <v>5.5090000000000003</v>
      </c>
      <c r="BB7397">
        <v>6.234</v>
      </c>
      <c r="BC7397">
        <v>2014</v>
      </c>
    </row>
    <row r="7398" spans="1:55" x14ac:dyDescent="0.25">
      <c r="A7398">
        <v>732</v>
      </c>
      <c r="B7398" t="s">
        <v>1723</v>
      </c>
      <c r="C7398" t="s">
        <v>286</v>
      </c>
      <c r="D7398" t="s">
        <v>1724</v>
      </c>
      <c r="E7398" t="s">
        <v>287</v>
      </c>
      <c r="F7398" t="s">
        <v>288</v>
      </c>
      <c r="G7398" t="s">
        <v>250</v>
      </c>
      <c r="I7398" t="s">
        <v>1726</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52">
        <v>1278.8399999999999</v>
      </c>
      <c r="AW7398" s="52">
        <v>1912.62</v>
      </c>
      <c r="AX7398" s="52">
        <v>3023.12</v>
      </c>
      <c r="AY7398" s="52">
        <v>4905.1400000000003</v>
      </c>
      <c r="AZ7398" s="52">
        <v>8169.9</v>
      </c>
      <c r="BA7398" s="52">
        <v>13897.44</v>
      </c>
      <c r="BB7398" s="52">
        <v>24015.78</v>
      </c>
      <c r="BC7398">
        <v>2018</v>
      </c>
    </row>
    <row r="7399" spans="1:55" x14ac:dyDescent="0.25">
      <c r="A7399">
        <v>732</v>
      </c>
      <c r="B7399" t="s">
        <v>1723</v>
      </c>
      <c r="C7399" t="s">
        <v>290</v>
      </c>
      <c r="D7399" t="s">
        <v>1724</v>
      </c>
      <c r="E7399" t="s">
        <v>287</v>
      </c>
      <c r="F7399" t="s">
        <v>291</v>
      </c>
      <c r="G7399" t="s">
        <v>235</v>
      </c>
      <c r="I7399" t="s">
        <v>292</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49.558999999999997</v>
      </c>
      <c r="AX7399">
        <v>58.061999999999998</v>
      </c>
      <c r="AY7399">
        <v>62.253999999999998</v>
      </c>
      <c r="AZ7399">
        <v>66.558000000000007</v>
      </c>
      <c r="BA7399">
        <v>70.105000000000004</v>
      </c>
      <c r="BB7399">
        <v>72.807000000000002</v>
      </c>
      <c r="BC7399">
        <v>2018</v>
      </c>
    </row>
    <row r="7400" spans="1:55" x14ac:dyDescent="0.25">
      <c r="A7400">
        <v>732</v>
      </c>
      <c r="B7400" t="s">
        <v>1723</v>
      </c>
      <c r="C7400" t="s">
        <v>293</v>
      </c>
      <c r="D7400" t="s">
        <v>1724</v>
      </c>
      <c r="E7400" t="s">
        <v>294</v>
      </c>
      <c r="F7400" t="s">
        <v>295</v>
      </c>
      <c r="G7400" t="s">
        <v>250</v>
      </c>
      <c r="I7400" t="s">
        <v>1726</v>
      </c>
      <c r="J7400" t="s">
        <v>232</v>
      </c>
      <c r="K7400" t="s">
        <v>232</v>
      </c>
      <c r="L7400" t="s">
        <v>232</v>
      </c>
      <c r="M7400" t="s">
        <v>232</v>
      </c>
      <c r="N7400" t="s">
        <v>232</v>
      </c>
      <c r="O7400" t="s">
        <v>232</v>
      </c>
      <c r="P7400" t="s">
        <v>232</v>
      </c>
      <c r="Q7400" t="s">
        <v>232</v>
      </c>
      <c r="R7400" t="s">
        <v>232</v>
      </c>
      <c r="S7400" t="s">
        <v>232</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52">
        <v>1489.84</v>
      </c>
      <c r="AW7400" s="52">
        <v>2327.23</v>
      </c>
      <c r="AX7400" s="52">
        <v>3710.13</v>
      </c>
      <c r="AY7400" s="52">
        <v>6096.65</v>
      </c>
      <c r="AZ7400" s="52">
        <v>10252.77</v>
      </c>
      <c r="BA7400" s="52">
        <v>17582.439999999999</v>
      </c>
      <c r="BB7400" s="52">
        <v>30548.04</v>
      </c>
      <c r="BC7400">
        <v>2018</v>
      </c>
    </row>
    <row r="7401" spans="1:55" x14ac:dyDescent="0.25">
      <c r="A7401">
        <v>732</v>
      </c>
      <c r="B7401" t="s">
        <v>1723</v>
      </c>
      <c r="C7401" t="s">
        <v>296</v>
      </c>
      <c r="D7401" t="s">
        <v>1724</v>
      </c>
      <c r="E7401" t="s">
        <v>294</v>
      </c>
      <c r="F7401" t="s">
        <v>297</v>
      </c>
      <c r="G7401" t="s">
        <v>235</v>
      </c>
      <c r="I7401" t="s">
        <v>298</v>
      </c>
      <c r="J7401" t="s">
        <v>232</v>
      </c>
      <c r="K7401" t="s">
        <v>232</v>
      </c>
      <c r="L7401" t="s">
        <v>232</v>
      </c>
      <c r="M7401" t="s">
        <v>232</v>
      </c>
      <c r="N7401" t="s">
        <v>232</v>
      </c>
      <c r="O7401" t="s">
        <v>232</v>
      </c>
      <c r="P7401" t="s">
        <v>232</v>
      </c>
      <c r="Q7401" t="s">
        <v>232</v>
      </c>
      <c r="R7401" t="s">
        <v>232</v>
      </c>
      <c r="S7401" t="s">
        <v>232</v>
      </c>
      <c r="T7401" t="s">
        <v>232</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56.207000000000001</v>
      </c>
      <c r="AX7401">
        <v>59.421999999999997</v>
      </c>
      <c r="AY7401">
        <v>64.323999999999998</v>
      </c>
      <c r="AZ7401">
        <v>68.171000000000006</v>
      </c>
      <c r="BA7401">
        <v>71.489999999999995</v>
      </c>
      <c r="BB7401">
        <v>73.742000000000004</v>
      </c>
      <c r="BC7401">
        <v>2018</v>
      </c>
    </row>
    <row r="7402" spans="1:55" x14ac:dyDescent="0.25">
      <c r="A7402">
        <v>732</v>
      </c>
      <c r="B7402" t="s">
        <v>1723</v>
      </c>
      <c r="C7402" t="s">
        <v>299</v>
      </c>
      <c r="D7402" t="s">
        <v>1724</v>
      </c>
      <c r="E7402" t="s">
        <v>300</v>
      </c>
      <c r="G7402" t="s">
        <v>274</v>
      </c>
    </row>
    <row r="7403" spans="1:55" x14ac:dyDescent="0.25">
      <c r="A7403">
        <v>732</v>
      </c>
      <c r="B7403" t="s">
        <v>1723</v>
      </c>
      <c r="C7403" t="s">
        <v>301</v>
      </c>
      <c r="D7403" t="s">
        <v>1724</v>
      </c>
      <c r="E7403" t="s">
        <v>302</v>
      </c>
      <c r="F7403" t="s">
        <v>303</v>
      </c>
      <c r="G7403" t="s">
        <v>235</v>
      </c>
      <c r="I7403" t="s">
        <v>1727</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4.5190000000000001</v>
      </c>
      <c r="AF7403">
        <v>54.234000000000002</v>
      </c>
      <c r="AG7403">
        <v>-3.286</v>
      </c>
      <c r="AH7403">
        <v>30.061</v>
      </c>
      <c r="AI7403">
        <v>62.347000000000001</v>
      </c>
      <c r="AJ7403">
        <v>14.098000000000001</v>
      </c>
      <c r="AK7403">
        <v>-2.42</v>
      </c>
      <c r="AL7403">
        <v>-6.0570000000000004</v>
      </c>
      <c r="AM7403">
        <v>11.544</v>
      </c>
      <c r="AN7403">
        <v>5.3470000000000004</v>
      </c>
      <c r="AO7403">
        <v>-15.891</v>
      </c>
      <c r="AP7403">
        <v>4.5549999999999997</v>
      </c>
      <c r="AQ7403">
        <v>6.7069999999999999</v>
      </c>
      <c r="AR7403">
        <v>-5.36</v>
      </c>
      <c r="AS7403">
        <v>25.460999999999999</v>
      </c>
      <c r="AT7403">
        <v>-9.1319999999999997</v>
      </c>
      <c r="AU7403">
        <v>7.4210000000000003</v>
      </c>
      <c r="AV7403">
        <v>-28.015000000000001</v>
      </c>
      <c r="AW7403">
        <v>-7.2960000000000003</v>
      </c>
      <c r="AX7403">
        <v>-2.4169999999999998</v>
      </c>
      <c r="AY7403">
        <v>-0.52</v>
      </c>
      <c r="AZ7403">
        <v>0.78800000000000003</v>
      </c>
      <c r="BA7403">
        <v>0.84199999999999997</v>
      </c>
      <c r="BB7403">
        <v>-0.41699999999999998</v>
      </c>
      <c r="BC7403">
        <v>2018</v>
      </c>
    </row>
    <row r="7404" spans="1:55" x14ac:dyDescent="0.25">
      <c r="A7404">
        <v>732</v>
      </c>
      <c r="B7404" t="s">
        <v>1723</v>
      </c>
      <c r="C7404" t="s">
        <v>305</v>
      </c>
      <c r="D7404" t="s">
        <v>1724</v>
      </c>
      <c r="E7404" t="s">
        <v>306</v>
      </c>
      <c r="F7404" t="s">
        <v>307</v>
      </c>
      <c r="G7404" t="s">
        <v>235</v>
      </c>
      <c r="I7404" t="s">
        <v>1727</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4.5190000000000001</v>
      </c>
      <c r="AF7404">
        <v>54.234000000000002</v>
      </c>
      <c r="AG7404">
        <v>-3.286</v>
      </c>
      <c r="AH7404">
        <v>30.061</v>
      </c>
      <c r="AI7404">
        <v>62.347000000000001</v>
      </c>
      <c r="AJ7404">
        <v>14.098000000000001</v>
      </c>
      <c r="AK7404">
        <v>-2.42</v>
      </c>
      <c r="AL7404">
        <v>-6.0570000000000004</v>
      </c>
      <c r="AM7404">
        <v>11.544</v>
      </c>
      <c r="AN7404">
        <v>5.3470000000000004</v>
      </c>
      <c r="AO7404">
        <v>-15.891</v>
      </c>
      <c r="AP7404">
        <v>4.5549999999999997</v>
      </c>
      <c r="AQ7404">
        <v>6.7069999999999999</v>
      </c>
      <c r="AR7404">
        <v>-5.36</v>
      </c>
      <c r="AS7404">
        <v>25.460999999999999</v>
      </c>
      <c r="AT7404">
        <v>-9.1319999999999997</v>
      </c>
      <c r="AU7404">
        <v>7.4210000000000003</v>
      </c>
      <c r="AV7404">
        <v>-28.015000000000001</v>
      </c>
      <c r="AW7404">
        <v>-7.2960000000000003</v>
      </c>
      <c r="AX7404">
        <v>-2.4169999999999998</v>
      </c>
      <c r="AY7404">
        <v>-0.52</v>
      </c>
      <c r="AZ7404">
        <v>0.78800000000000003</v>
      </c>
      <c r="BA7404">
        <v>0.84199999999999997</v>
      </c>
      <c r="BB7404">
        <v>0.623</v>
      </c>
      <c r="BC7404">
        <v>2018</v>
      </c>
    </row>
    <row r="7405" spans="1:55" x14ac:dyDescent="0.25">
      <c r="A7405">
        <v>732</v>
      </c>
      <c r="B7405" t="s">
        <v>1723</v>
      </c>
      <c r="C7405" t="s">
        <v>308</v>
      </c>
      <c r="D7405" t="s">
        <v>1724</v>
      </c>
      <c r="E7405" t="s">
        <v>309</v>
      </c>
      <c r="F7405" t="s">
        <v>310</v>
      </c>
      <c r="G7405" t="s">
        <v>235</v>
      </c>
      <c r="I7405" t="s">
        <v>1727</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11.146000000000001</v>
      </c>
      <c r="AG7405">
        <v>13.07</v>
      </c>
      <c r="AH7405">
        <v>14.749000000000001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-5.6139999999999999</v>
      </c>
      <c r="AV7405">
        <v>-6.593</v>
      </c>
      <c r="AW7405">
        <v>-3.3119999999999998</v>
      </c>
      <c r="AX7405">
        <v>-3.0009999999999999</v>
      </c>
      <c r="AY7405">
        <v>-2.415</v>
      </c>
      <c r="AZ7405">
        <v>0.61699999999999999</v>
      </c>
      <c r="BA7405">
        <v>2.9449999999999998</v>
      </c>
      <c r="BB7405">
        <v>2.9420000000000002</v>
      </c>
      <c r="BC7405">
        <v>2018</v>
      </c>
    </row>
    <row r="7406" spans="1:55" x14ac:dyDescent="0.25">
      <c r="A7406">
        <v>732</v>
      </c>
      <c r="B7406" t="s">
        <v>1723</v>
      </c>
      <c r="C7406" t="s">
        <v>311</v>
      </c>
      <c r="D7406" t="s">
        <v>1724</v>
      </c>
      <c r="E7406" t="s">
        <v>312</v>
      </c>
      <c r="F7406" t="s">
        <v>313</v>
      </c>
      <c r="G7406" t="s">
        <v>235</v>
      </c>
      <c r="I7406" t="s">
        <v>1727</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11.146000000000001</v>
      </c>
      <c r="AG7406">
        <v>13.07</v>
      </c>
      <c r="AH7406">
        <v>14.749000000000001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-5.6139999999999999</v>
      </c>
      <c r="AV7406">
        <v>-6.593</v>
      </c>
      <c r="AW7406">
        <v>-3.3119999999999998</v>
      </c>
      <c r="AX7406">
        <v>-3.0009999999999999</v>
      </c>
      <c r="AY7406">
        <v>-2.415</v>
      </c>
      <c r="AZ7406">
        <v>0.61699999999999999</v>
      </c>
      <c r="BA7406">
        <v>2.9449999999999998</v>
      </c>
      <c r="BB7406">
        <v>2.9420000000000002</v>
      </c>
      <c r="BC7406">
        <v>2018</v>
      </c>
    </row>
    <row r="7407" spans="1:55" x14ac:dyDescent="0.25">
      <c r="A7407">
        <v>732</v>
      </c>
      <c r="B7407" t="s">
        <v>1723</v>
      </c>
      <c r="C7407" t="s">
        <v>314</v>
      </c>
      <c r="D7407" t="s">
        <v>1724</v>
      </c>
      <c r="E7407" t="s">
        <v>315</v>
      </c>
      <c r="F7407" t="s">
        <v>316</v>
      </c>
      <c r="G7407" t="s">
        <v>317</v>
      </c>
      <c r="I7407" t="s">
        <v>1728</v>
      </c>
      <c r="J7407" t="s">
        <v>232</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21.4</v>
      </c>
      <c r="AX7407">
        <v>20.9</v>
      </c>
      <c r="AY7407">
        <v>20.6</v>
      </c>
      <c r="AZ7407">
        <v>19.8</v>
      </c>
      <c r="BA7407">
        <v>19.399999999999999</v>
      </c>
      <c r="BB7407">
        <v>19.100000000000001</v>
      </c>
      <c r="BC7407">
        <v>2011</v>
      </c>
    </row>
    <row r="7408" spans="1:55" x14ac:dyDescent="0.25">
      <c r="A7408">
        <v>732</v>
      </c>
      <c r="B7408" t="s">
        <v>1723</v>
      </c>
      <c r="C7408" t="s">
        <v>318</v>
      </c>
      <c r="D7408" t="s">
        <v>1724</v>
      </c>
      <c r="E7408" t="s">
        <v>319</v>
      </c>
      <c r="F7408" t="s">
        <v>320</v>
      </c>
      <c r="G7408" t="s">
        <v>321</v>
      </c>
      <c r="H7408" t="s">
        <v>322</v>
      </c>
    </row>
    <row r="7409" spans="1:55" x14ac:dyDescent="0.25">
      <c r="A7409">
        <v>732</v>
      </c>
      <c r="B7409" t="s">
        <v>1723</v>
      </c>
      <c r="C7409" t="s">
        <v>323</v>
      </c>
      <c r="D7409" t="s">
        <v>1724</v>
      </c>
      <c r="E7409" t="s">
        <v>324</v>
      </c>
      <c r="F7409" t="s">
        <v>325</v>
      </c>
      <c r="G7409" t="s">
        <v>321</v>
      </c>
      <c r="H7409" t="s">
        <v>322</v>
      </c>
      <c r="I7409" t="s">
        <v>1729</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2011</v>
      </c>
    </row>
    <row r="7410" spans="1:55" x14ac:dyDescent="0.25">
      <c r="A7410">
        <v>732</v>
      </c>
      <c r="B7410" t="s">
        <v>1723</v>
      </c>
      <c r="C7410" t="s">
        <v>327</v>
      </c>
      <c r="D7410" t="s">
        <v>1724</v>
      </c>
      <c r="E7410" t="s">
        <v>328</v>
      </c>
      <c r="F7410" t="s">
        <v>329</v>
      </c>
      <c r="G7410" t="s">
        <v>229</v>
      </c>
      <c r="H7410" t="s">
        <v>230</v>
      </c>
      <c r="I7410" t="s">
        <v>1730</v>
      </c>
      <c r="J7410" t="s">
        <v>232</v>
      </c>
      <c r="K7410" t="s">
        <v>232</v>
      </c>
      <c r="L7410" t="s">
        <v>232</v>
      </c>
      <c r="M7410" t="s">
        <v>232</v>
      </c>
      <c r="N7410" t="s">
        <v>232</v>
      </c>
      <c r="O7410" t="s">
        <v>232</v>
      </c>
      <c r="P7410" t="s">
        <v>232</v>
      </c>
      <c r="Q7410" t="s">
        <v>232</v>
      </c>
      <c r="R7410" t="s">
        <v>232</v>
      </c>
      <c r="S7410" t="s">
        <v>232</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93.93</v>
      </c>
      <c r="AW7410">
        <v>126.295</v>
      </c>
      <c r="AX7410">
        <v>182.14099999999999</v>
      </c>
      <c r="AY7410">
        <v>277.17500000000001</v>
      </c>
      <c r="AZ7410">
        <v>445.59899999999999</v>
      </c>
      <c r="BA7410">
        <v>743.41700000000003</v>
      </c>
      <c r="BB7410" s="52">
        <v>1274.99</v>
      </c>
      <c r="BC7410">
        <v>2018</v>
      </c>
    </row>
    <row r="7411" spans="1:55" x14ac:dyDescent="0.25">
      <c r="A7411">
        <v>732</v>
      </c>
      <c r="B7411" t="s">
        <v>1723</v>
      </c>
      <c r="C7411" t="s">
        <v>331</v>
      </c>
      <c r="D7411" t="s">
        <v>1724</v>
      </c>
      <c r="E7411" t="s">
        <v>328</v>
      </c>
      <c r="F7411" t="s">
        <v>329</v>
      </c>
      <c r="G7411" t="s">
        <v>282</v>
      </c>
      <c r="I7411" t="s">
        <v>332</v>
      </c>
      <c r="J7411" t="s">
        <v>232</v>
      </c>
      <c r="K7411" t="s">
        <v>232</v>
      </c>
      <c r="L7411" t="s">
        <v>232</v>
      </c>
      <c r="M7411" t="s">
        <v>232</v>
      </c>
      <c r="N7411" t="s">
        <v>232</v>
      </c>
      <c r="O7411" t="s">
        <v>232</v>
      </c>
      <c r="P7411" t="s">
        <v>232</v>
      </c>
      <c r="Q7411" t="s">
        <v>232</v>
      </c>
      <c r="R7411" t="s">
        <v>232</v>
      </c>
      <c r="S7411" t="s">
        <v>232</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v>
      </c>
      <c r="AT7411">
        <v>7.0739999999999998</v>
      </c>
      <c r="AU7411">
        <v>7.22</v>
      </c>
      <c r="AV7411">
        <v>6.9080000000000004</v>
      </c>
      <c r="AW7411">
        <v>6.3529999999999998</v>
      </c>
      <c r="AX7411">
        <v>5.8630000000000004</v>
      </c>
      <c r="AY7411">
        <v>5.532</v>
      </c>
      <c r="AZ7411">
        <v>5.2889999999999997</v>
      </c>
      <c r="BA7411">
        <v>5.13</v>
      </c>
      <c r="BB7411">
        <v>5.0119999999999996</v>
      </c>
      <c r="BC7411">
        <v>2018</v>
      </c>
    </row>
    <row r="7412" spans="1:55" x14ac:dyDescent="0.25">
      <c r="A7412">
        <v>732</v>
      </c>
      <c r="B7412" t="s">
        <v>1723</v>
      </c>
      <c r="C7412" t="s">
        <v>333</v>
      </c>
      <c r="D7412" t="s">
        <v>1724</v>
      </c>
      <c r="E7412" t="s">
        <v>334</v>
      </c>
      <c r="F7412" t="s">
        <v>335</v>
      </c>
      <c r="G7412" t="s">
        <v>229</v>
      </c>
      <c r="H7412" t="s">
        <v>230</v>
      </c>
      <c r="I7412" t="s">
        <v>1730</v>
      </c>
      <c r="J7412" t="s">
        <v>232</v>
      </c>
      <c r="K7412" t="s">
        <v>232</v>
      </c>
      <c r="L7412" t="s">
        <v>232</v>
      </c>
      <c r="M7412" t="s">
        <v>232</v>
      </c>
      <c r="N7412" t="s">
        <v>232</v>
      </c>
      <c r="O7412" t="s">
        <v>232</v>
      </c>
      <c r="P7412" t="s">
        <v>232</v>
      </c>
      <c r="Q7412" t="s">
        <v>232</v>
      </c>
      <c r="R7412" t="s">
        <v>232</v>
      </c>
      <c r="S7412" t="s">
        <v>232</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73.132000000000005</v>
      </c>
      <c r="AU7412">
        <v>114.12</v>
      </c>
      <c r="AV7412">
        <v>209.87899999999999</v>
      </c>
      <c r="AW7412">
        <v>301.327</v>
      </c>
      <c r="AX7412">
        <v>506.07299999999998</v>
      </c>
      <c r="AY7412">
        <v>866.43200000000002</v>
      </c>
      <c r="AZ7412" s="52">
        <v>1616.89</v>
      </c>
      <c r="BA7412" s="52">
        <v>2836.44</v>
      </c>
      <c r="BB7412" s="52">
        <v>5085.6899999999996</v>
      </c>
      <c r="BC7412">
        <v>2018</v>
      </c>
    </row>
    <row r="7413" spans="1:55" x14ac:dyDescent="0.25">
      <c r="A7413">
        <v>732</v>
      </c>
      <c r="B7413" t="s">
        <v>1723</v>
      </c>
      <c r="C7413" t="s">
        <v>336</v>
      </c>
      <c r="D7413" t="s">
        <v>1724</v>
      </c>
      <c r="E7413" t="s">
        <v>334</v>
      </c>
      <c r="F7413" t="s">
        <v>335</v>
      </c>
      <c r="G7413" t="s">
        <v>282</v>
      </c>
      <c r="I7413" t="s">
        <v>337</v>
      </c>
      <c r="J7413" t="s">
        <v>232</v>
      </c>
      <c r="K7413" t="s">
        <v>232</v>
      </c>
      <c r="L7413" t="s">
        <v>232</v>
      </c>
      <c r="M7413" t="s">
        <v>232</v>
      </c>
      <c r="N7413" t="s">
        <v>232</v>
      </c>
      <c r="O7413" t="s">
        <v>232</v>
      </c>
      <c r="P7413" t="s">
        <v>232</v>
      </c>
      <c r="Q7413" t="s">
        <v>232</v>
      </c>
      <c r="R7413" t="s">
        <v>232</v>
      </c>
      <c r="S7413" t="s">
        <v>232</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12.231999999999999</v>
      </c>
      <c r="AT7413">
        <v>11.478999999999999</v>
      </c>
      <c r="AU7413">
        <v>13.786</v>
      </c>
      <c r="AV7413">
        <v>15.435</v>
      </c>
      <c r="AW7413">
        <v>15.157999999999999</v>
      </c>
      <c r="AX7413">
        <v>16.291</v>
      </c>
      <c r="AY7413">
        <v>17.292000000000002</v>
      </c>
      <c r="AZ7413">
        <v>19.193000000000001</v>
      </c>
      <c r="BA7413">
        <v>19.571000000000002</v>
      </c>
      <c r="BB7413">
        <v>19.992999999999999</v>
      </c>
      <c r="BC7413">
        <v>2018</v>
      </c>
    </row>
    <row r="7414" spans="1:55" x14ac:dyDescent="0.25">
      <c r="A7414">
        <v>732</v>
      </c>
      <c r="B7414" t="s">
        <v>1723</v>
      </c>
      <c r="C7414" t="s">
        <v>338</v>
      </c>
      <c r="D7414" t="s">
        <v>1724</v>
      </c>
      <c r="E7414" t="s">
        <v>339</v>
      </c>
      <c r="F7414" t="s">
        <v>340</v>
      </c>
      <c r="G7414" t="s">
        <v>229</v>
      </c>
      <c r="H7414" t="s">
        <v>230</v>
      </c>
      <c r="I7414" t="s">
        <v>1730</v>
      </c>
      <c r="J7414" t="s">
        <v>232</v>
      </c>
      <c r="K7414" t="s">
        <v>232</v>
      </c>
      <c r="L7414" t="s">
        <v>232</v>
      </c>
      <c r="M7414" t="s">
        <v>232</v>
      </c>
      <c r="N7414" t="s">
        <v>232</v>
      </c>
      <c r="O7414" t="s">
        <v>232</v>
      </c>
      <c r="P7414" t="s">
        <v>232</v>
      </c>
      <c r="Q7414" t="s">
        <v>232</v>
      </c>
      <c r="R7414" t="s">
        <v>232</v>
      </c>
      <c r="S7414" t="s">
        <v>232</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-28.064</v>
      </c>
      <c r="AU7414">
        <v>-54.354999999999997</v>
      </c>
      <c r="AV7414">
        <v>-115.949</v>
      </c>
      <c r="AW7414">
        <v>-175.03200000000001</v>
      </c>
      <c r="AX7414">
        <v>-323.93299999999999</v>
      </c>
      <c r="AY7414">
        <v>-589.25599999999997</v>
      </c>
      <c r="AZ7414" s="52">
        <v>-1171.29</v>
      </c>
      <c r="BA7414" s="52">
        <v>-2093.02</v>
      </c>
      <c r="BB7414" s="52">
        <v>-3810.7</v>
      </c>
      <c r="BC7414">
        <v>2018</v>
      </c>
    </row>
    <row r="7415" spans="1:55" x14ac:dyDescent="0.25">
      <c r="A7415">
        <v>732</v>
      </c>
      <c r="B7415" t="s">
        <v>1723</v>
      </c>
      <c r="C7415" t="s">
        <v>341</v>
      </c>
      <c r="D7415" t="s">
        <v>1724</v>
      </c>
      <c r="E7415" t="s">
        <v>339</v>
      </c>
      <c r="F7415" t="s">
        <v>340</v>
      </c>
      <c r="G7415" t="s">
        <v>282</v>
      </c>
      <c r="I7415" t="s">
        <v>342</v>
      </c>
      <c r="J7415" t="s">
        <v>232</v>
      </c>
      <c r="K7415" t="s">
        <v>232</v>
      </c>
      <c r="L7415" t="s">
        <v>232</v>
      </c>
      <c r="M7415" t="s">
        <v>232</v>
      </c>
      <c r="N7415" t="s">
        <v>232</v>
      </c>
      <c r="O7415" t="s">
        <v>232</v>
      </c>
      <c r="P7415" t="s">
        <v>232</v>
      </c>
      <c r="Q7415" t="s">
        <v>232</v>
      </c>
      <c r="R7415" t="s">
        <v>232</v>
      </c>
      <c r="S7415" t="s">
        <v>232</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-3.8220000000000001</v>
      </c>
      <c r="AT7415">
        <v>-4.4050000000000002</v>
      </c>
      <c r="AU7415">
        <v>-6.5659999999999998</v>
      </c>
      <c r="AV7415">
        <v>-8.5269999999999992</v>
      </c>
      <c r="AW7415">
        <v>-8.8049999999999997</v>
      </c>
      <c r="AX7415">
        <v>-10.427</v>
      </c>
      <c r="AY7415">
        <v>-11.76</v>
      </c>
      <c r="AZ7415">
        <v>-13.904</v>
      </c>
      <c r="BA7415">
        <v>-14.442</v>
      </c>
      <c r="BB7415">
        <v>-14.981</v>
      </c>
      <c r="BC7415">
        <v>2018</v>
      </c>
    </row>
    <row r="7416" spans="1:55" x14ac:dyDescent="0.25">
      <c r="A7416">
        <v>732</v>
      </c>
      <c r="B7416" t="s">
        <v>1723</v>
      </c>
      <c r="C7416" t="s">
        <v>343</v>
      </c>
      <c r="D7416" t="s">
        <v>1724</v>
      </c>
      <c r="E7416" t="s">
        <v>344</v>
      </c>
      <c r="F7416" t="s">
        <v>345</v>
      </c>
      <c r="G7416" t="s">
        <v>229</v>
      </c>
      <c r="H7416" t="s">
        <v>230</v>
      </c>
    </row>
    <row r="7417" spans="1:55" x14ac:dyDescent="0.25">
      <c r="A7417">
        <v>732</v>
      </c>
      <c r="B7417" t="s">
        <v>1723</v>
      </c>
      <c r="C7417" t="s">
        <v>346</v>
      </c>
      <c r="D7417" t="s">
        <v>1724</v>
      </c>
      <c r="E7417" t="s">
        <v>344</v>
      </c>
      <c r="F7417" t="s">
        <v>345</v>
      </c>
      <c r="G7417" t="s">
        <v>270</v>
      </c>
    </row>
    <row r="7418" spans="1:55" x14ac:dyDescent="0.25">
      <c r="A7418">
        <v>732</v>
      </c>
      <c r="B7418" t="s">
        <v>1723</v>
      </c>
      <c r="C7418" t="s">
        <v>347</v>
      </c>
      <c r="D7418" t="s">
        <v>1724</v>
      </c>
      <c r="E7418" t="s">
        <v>348</v>
      </c>
      <c r="F7418" t="s">
        <v>349</v>
      </c>
      <c r="G7418" t="s">
        <v>229</v>
      </c>
      <c r="H7418" t="s">
        <v>230</v>
      </c>
      <c r="I7418" t="s">
        <v>1730</v>
      </c>
      <c r="J7418" t="s">
        <v>232</v>
      </c>
      <c r="K7418" t="s">
        <v>232</v>
      </c>
      <c r="L7418" t="s">
        <v>232</v>
      </c>
      <c r="M7418" t="s">
        <v>232</v>
      </c>
      <c r="N7418" t="s">
        <v>232</v>
      </c>
      <c r="O7418" t="s">
        <v>232</v>
      </c>
      <c r="P7418" t="s">
        <v>232</v>
      </c>
      <c r="Q7418" t="s">
        <v>232</v>
      </c>
      <c r="R7418" t="s">
        <v>232</v>
      </c>
      <c r="S7418" t="s">
        <v>232</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-25.021000000000001</v>
      </c>
      <c r="AU7418">
        <v>-50.258000000000003</v>
      </c>
      <c r="AV7418">
        <v>-109.619</v>
      </c>
      <c r="AW7418">
        <v>-165.767</v>
      </c>
      <c r="AX7418">
        <v>-311.85599999999999</v>
      </c>
      <c r="AY7418">
        <v>-572.83399999999995</v>
      </c>
      <c r="AZ7418" s="52">
        <v>-1067.3900000000001</v>
      </c>
      <c r="BA7418" s="52">
        <v>-2003.11</v>
      </c>
      <c r="BB7418" s="52">
        <v>-3756.78</v>
      </c>
      <c r="BC7418">
        <v>2018</v>
      </c>
    </row>
    <row r="7419" spans="1:55" x14ac:dyDescent="0.25">
      <c r="A7419">
        <v>732</v>
      </c>
      <c r="B7419" t="s">
        <v>1723</v>
      </c>
      <c r="C7419" t="s">
        <v>350</v>
      </c>
      <c r="D7419" t="s">
        <v>1724</v>
      </c>
      <c r="E7419" t="s">
        <v>348</v>
      </c>
      <c r="F7419" t="s">
        <v>349</v>
      </c>
      <c r="G7419" t="s">
        <v>282</v>
      </c>
      <c r="I7419" t="s">
        <v>351</v>
      </c>
      <c r="J7419" t="s">
        <v>232</v>
      </c>
      <c r="K7419" t="s">
        <v>232</v>
      </c>
      <c r="L7419" t="s">
        <v>232</v>
      </c>
      <c r="M7419" t="s">
        <v>232</v>
      </c>
      <c r="N7419" t="s">
        <v>232</v>
      </c>
      <c r="O7419" t="s">
        <v>232</v>
      </c>
      <c r="P7419" t="s">
        <v>232</v>
      </c>
      <c r="Q7419" t="s">
        <v>232</v>
      </c>
      <c r="R7419" t="s">
        <v>232</v>
      </c>
      <c r="S7419" t="s">
        <v>232</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-3.1219999999999999</v>
      </c>
      <c r="AT7419">
        <v>-3.927</v>
      </c>
      <c r="AU7419">
        <v>-6.0709999999999997</v>
      </c>
      <c r="AV7419">
        <v>-8.0619999999999994</v>
      </c>
      <c r="AW7419">
        <v>-8.3390000000000004</v>
      </c>
      <c r="AX7419">
        <v>-10.039</v>
      </c>
      <c r="AY7419">
        <v>-11.433</v>
      </c>
      <c r="AZ7419">
        <v>-12.67</v>
      </c>
      <c r="BA7419">
        <v>-13.821</v>
      </c>
      <c r="BB7419">
        <v>-14.769</v>
      </c>
      <c r="BC7419">
        <v>2018</v>
      </c>
    </row>
    <row r="7420" spans="1:55" x14ac:dyDescent="0.25">
      <c r="A7420">
        <v>732</v>
      </c>
      <c r="B7420" t="s">
        <v>1723</v>
      </c>
      <c r="C7420" t="s">
        <v>352</v>
      </c>
      <c r="D7420" t="s">
        <v>1724</v>
      </c>
      <c r="E7420" t="s">
        <v>353</v>
      </c>
      <c r="F7420" t="s">
        <v>354</v>
      </c>
      <c r="G7420" t="s">
        <v>229</v>
      </c>
      <c r="H7420" t="s">
        <v>230</v>
      </c>
    </row>
    <row r="7421" spans="1:55" x14ac:dyDescent="0.25">
      <c r="A7421">
        <v>732</v>
      </c>
      <c r="B7421" t="s">
        <v>1723</v>
      </c>
      <c r="C7421" t="s">
        <v>355</v>
      </c>
      <c r="D7421" t="s">
        <v>1724</v>
      </c>
      <c r="E7421" t="s">
        <v>353</v>
      </c>
      <c r="F7421" t="s">
        <v>354</v>
      </c>
      <c r="G7421" t="s">
        <v>282</v>
      </c>
    </row>
    <row r="7422" spans="1:55" x14ac:dyDescent="0.25">
      <c r="A7422">
        <v>732</v>
      </c>
      <c r="B7422" t="s">
        <v>1723</v>
      </c>
      <c r="C7422" t="s">
        <v>356</v>
      </c>
      <c r="D7422" t="s">
        <v>1724</v>
      </c>
      <c r="E7422" t="s">
        <v>357</v>
      </c>
      <c r="F7422" t="s">
        <v>358</v>
      </c>
      <c r="G7422" t="s">
        <v>229</v>
      </c>
      <c r="H7422" t="s">
        <v>230</v>
      </c>
      <c r="I7422" t="s">
        <v>1730</v>
      </c>
      <c r="J7422" t="s">
        <v>232</v>
      </c>
      <c r="K7422" t="s">
        <v>232</v>
      </c>
      <c r="L7422" t="s">
        <v>232</v>
      </c>
      <c r="M7422" t="s">
        <v>232</v>
      </c>
      <c r="N7422" t="s">
        <v>232</v>
      </c>
      <c r="O7422" t="s">
        <v>232</v>
      </c>
      <c r="P7422" t="s">
        <v>232</v>
      </c>
      <c r="Q7422" t="s">
        <v>232</v>
      </c>
      <c r="R7422" t="s">
        <v>232</v>
      </c>
      <c r="S7422" t="s">
        <v>232</v>
      </c>
      <c r="T7422" t="s">
        <v>232</v>
      </c>
      <c r="U7422" t="s">
        <v>232</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95.165999999999997</v>
      </c>
      <c r="AN7422">
        <v>115.178</v>
      </c>
      <c r="AO7422">
        <v>145.24100000000001</v>
      </c>
      <c r="AP7422">
        <v>218.98500000000001</v>
      </c>
      <c r="AQ7422">
        <v>292.339</v>
      </c>
      <c r="AR7422">
        <v>366.75900000000001</v>
      </c>
      <c r="AS7422">
        <v>425.755</v>
      </c>
      <c r="AT7422">
        <v>636.54200000000003</v>
      </c>
      <c r="AU7422" s="52">
        <v>1009.77</v>
      </c>
      <c r="AV7422" s="52">
        <v>2219.29</v>
      </c>
      <c r="AW7422" s="52">
        <v>3535.77</v>
      </c>
      <c r="AX7422" s="52">
        <v>5665.13</v>
      </c>
      <c r="AY7422" s="52">
        <v>9328.9599999999991</v>
      </c>
      <c r="AZ7422" s="52">
        <v>15376.94</v>
      </c>
      <c r="BA7422" s="52">
        <v>26317.73</v>
      </c>
      <c r="BB7422" s="52">
        <v>46362.62</v>
      </c>
      <c r="BC7422">
        <v>2018</v>
      </c>
    </row>
    <row r="7423" spans="1:55" x14ac:dyDescent="0.25">
      <c r="A7423">
        <v>732</v>
      </c>
      <c r="B7423" t="s">
        <v>1723</v>
      </c>
      <c r="C7423" t="s">
        <v>359</v>
      </c>
      <c r="D7423" t="s">
        <v>1724</v>
      </c>
      <c r="E7423" t="s">
        <v>357</v>
      </c>
      <c r="F7423" t="s">
        <v>358</v>
      </c>
      <c r="G7423" t="s">
        <v>282</v>
      </c>
      <c r="I7423" t="s">
        <v>360</v>
      </c>
      <c r="J7423" t="s">
        <v>232</v>
      </c>
      <c r="K7423" t="s">
        <v>232</v>
      </c>
      <c r="L7423" t="s">
        <v>232</v>
      </c>
      <c r="M7423" t="s">
        <v>232</v>
      </c>
      <c r="N7423" t="s">
        <v>232</v>
      </c>
      <c r="O7423" t="s">
        <v>232</v>
      </c>
      <c r="P7423" t="s">
        <v>232</v>
      </c>
      <c r="Q7423" t="s">
        <v>232</v>
      </c>
      <c r="R7423" t="s">
        <v>232</v>
      </c>
      <c r="S7423" t="s">
        <v>232</v>
      </c>
      <c r="T7423" t="s">
        <v>232</v>
      </c>
      <c r="U7423" t="s">
        <v>232</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70.906000000000006</v>
      </c>
      <c r="AN7423">
        <v>67.358000000000004</v>
      </c>
      <c r="AO7423">
        <v>69.468999999999994</v>
      </c>
      <c r="AP7423">
        <v>96.983000000000004</v>
      </c>
      <c r="AQ7423">
        <v>93.078999999999994</v>
      </c>
      <c r="AR7423">
        <v>83.221999999999994</v>
      </c>
      <c r="AS7423">
        <v>83.100999999999999</v>
      </c>
      <c r="AT7423">
        <v>99.915999999999997</v>
      </c>
      <c r="AU7423">
        <v>121.98</v>
      </c>
      <c r="AV7423">
        <v>163.21</v>
      </c>
      <c r="AW7423">
        <v>177.86799999999999</v>
      </c>
      <c r="AX7423">
        <v>182.36099999999999</v>
      </c>
      <c r="AY7423">
        <v>186.18600000000001</v>
      </c>
      <c r="AZ7423">
        <v>182.52799999999999</v>
      </c>
      <c r="BA7423">
        <v>181.59</v>
      </c>
      <c r="BB7423">
        <v>182.26499999999999</v>
      </c>
      <c r="BC7423">
        <v>2018</v>
      </c>
    </row>
    <row r="7424" spans="1:55" x14ac:dyDescent="0.25">
      <c r="A7424">
        <v>732</v>
      </c>
      <c r="B7424" t="s">
        <v>1723</v>
      </c>
      <c r="C7424" t="s">
        <v>361</v>
      </c>
      <c r="D7424" t="s">
        <v>1724</v>
      </c>
      <c r="E7424" t="s">
        <v>362</v>
      </c>
      <c r="F7424" t="s">
        <v>363</v>
      </c>
      <c r="G7424" t="s">
        <v>229</v>
      </c>
      <c r="H7424" t="s">
        <v>230</v>
      </c>
      <c r="I7424" t="s">
        <v>1730</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512.33600000000001</v>
      </c>
      <c r="AT7424">
        <v>637.07500000000005</v>
      </c>
      <c r="AU7424">
        <v>827.81299999999999</v>
      </c>
      <c r="AV7424" s="52">
        <v>1359.78</v>
      </c>
      <c r="AW7424" s="52">
        <v>1987.86</v>
      </c>
      <c r="AX7424" s="52">
        <v>3106.55</v>
      </c>
      <c r="AY7424" s="52">
        <v>5010.5600000000004</v>
      </c>
      <c r="AZ7424" s="52">
        <v>8424.42</v>
      </c>
      <c r="BA7424" s="52">
        <v>14492.91</v>
      </c>
      <c r="BB7424" s="52">
        <v>25437</v>
      </c>
      <c r="BC7424">
        <v>2018</v>
      </c>
    </row>
    <row r="7425" spans="1:55" x14ac:dyDescent="0.25">
      <c r="A7425">
        <v>732</v>
      </c>
      <c r="B7425" t="s">
        <v>1723</v>
      </c>
      <c r="C7425" t="s">
        <v>364</v>
      </c>
      <c r="D7425" t="s">
        <v>1724</v>
      </c>
      <c r="E7425" t="s">
        <v>365</v>
      </c>
      <c r="F7425" t="s">
        <v>366</v>
      </c>
      <c r="G7425" t="s">
        <v>242</v>
      </c>
      <c r="H7425" t="s">
        <v>230</v>
      </c>
      <c r="I7425" t="s">
        <v>1731</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-4.8109999999999999</v>
      </c>
      <c r="AV7425">
        <v>-3.9060000000000001</v>
      </c>
      <c r="AW7425">
        <v>-3.1070000000000002</v>
      </c>
      <c r="AX7425">
        <v>-3.0979999999999999</v>
      </c>
      <c r="AY7425">
        <v>-3.18</v>
      </c>
      <c r="AZ7425">
        <v>-3.6520000000000001</v>
      </c>
      <c r="BA7425">
        <v>-3.3690000000000002</v>
      </c>
      <c r="BB7425">
        <v>-3.1720000000000002</v>
      </c>
      <c r="BC7425">
        <v>2018</v>
      </c>
    </row>
    <row r="7426" spans="1:55" x14ac:dyDescent="0.25">
      <c r="A7426">
        <v>732</v>
      </c>
      <c r="B7426" t="s">
        <v>1723</v>
      </c>
      <c r="C7426" t="s">
        <v>368</v>
      </c>
      <c r="D7426" t="s">
        <v>1724</v>
      </c>
      <c r="E7426" t="s">
        <v>365</v>
      </c>
      <c r="F7426" t="s">
        <v>366</v>
      </c>
      <c r="G7426" t="s">
        <v>282</v>
      </c>
      <c r="I7426" t="s">
        <v>369</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-8.3629999999999995</v>
      </c>
      <c r="AT7426">
        <v>-7.5830000000000002</v>
      </c>
      <c r="AU7426">
        <v>-10.532999999999999</v>
      </c>
      <c r="AV7426">
        <v>-11.521000000000001</v>
      </c>
      <c r="AW7426">
        <v>-9.8729999999999993</v>
      </c>
      <c r="AX7426">
        <v>-9.9559999999999995</v>
      </c>
      <c r="AY7426">
        <v>-10.281000000000001</v>
      </c>
      <c r="AZ7426">
        <v>-11.696999999999999</v>
      </c>
      <c r="BA7426">
        <v>-10.670999999999999</v>
      </c>
      <c r="BB7426">
        <v>-9.891</v>
      </c>
      <c r="BC7426">
        <v>2014</v>
      </c>
    </row>
    <row r="7427" spans="1:55" x14ac:dyDescent="0.25">
      <c r="A7427">
        <v>366</v>
      </c>
      <c r="B7427" t="s">
        <v>1732</v>
      </c>
      <c r="C7427" t="s">
        <v>225</v>
      </c>
      <c r="D7427" t="s">
        <v>1733</v>
      </c>
      <c r="E7427" t="s">
        <v>227</v>
      </c>
      <c r="F7427" t="s">
        <v>228</v>
      </c>
      <c r="G7427" t="s">
        <v>229</v>
      </c>
      <c r="H7427" t="s">
        <v>230</v>
      </c>
      <c r="I7427" t="s">
        <v>1734</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9.4629999999999992</v>
      </c>
      <c r="AV7427">
        <v>9.6519999999999992</v>
      </c>
      <c r="AW7427">
        <v>9.8650000000000002</v>
      </c>
      <c r="AX7427">
        <v>10.111000000000001</v>
      </c>
      <c r="AY7427">
        <v>10.324</v>
      </c>
      <c r="AZ7427">
        <v>10.582000000000001</v>
      </c>
      <c r="BA7427">
        <v>10.898999999999999</v>
      </c>
      <c r="BB7427">
        <v>11.226000000000001</v>
      </c>
      <c r="BC7427">
        <v>2017</v>
      </c>
    </row>
    <row r="7428" spans="1:55" x14ac:dyDescent="0.25">
      <c r="A7428">
        <v>366</v>
      </c>
      <c r="B7428" t="s">
        <v>1732</v>
      </c>
      <c r="C7428" t="s">
        <v>233</v>
      </c>
      <c r="D7428" t="s">
        <v>1733</v>
      </c>
      <c r="E7428" t="s">
        <v>227</v>
      </c>
      <c r="F7428" t="s">
        <v>234</v>
      </c>
      <c r="G7428" t="s">
        <v>235</v>
      </c>
      <c r="I7428" t="s">
        <v>236</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1.6910000000000001</v>
      </c>
      <c r="AV7428">
        <v>2</v>
      </c>
      <c r="AW7428">
        <v>2.2000000000000002</v>
      </c>
      <c r="AX7428">
        <v>2.5</v>
      </c>
      <c r="AY7428">
        <v>2.1</v>
      </c>
      <c r="AZ7428">
        <v>2.5</v>
      </c>
      <c r="BA7428">
        <v>3</v>
      </c>
      <c r="BB7428">
        <v>3</v>
      </c>
      <c r="BC7428">
        <v>2017</v>
      </c>
    </row>
    <row r="7429" spans="1:55" x14ac:dyDescent="0.25">
      <c r="A7429">
        <v>366</v>
      </c>
      <c r="B7429" t="s">
        <v>1732</v>
      </c>
      <c r="C7429" t="s">
        <v>237</v>
      </c>
      <c r="D7429" t="s">
        <v>1733</v>
      </c>
      <c r="E7429" t="s">
        <v>238</v>
      </c>
      <c r="F7429" t="s">
        <v>239</v>
      </c>
      <c r="G7429" t="s">
        <v>229</v>
      </c>
      <c r="H7429" t="s">
        <v>230</v>
      </c>
      <c r="I7429" t="s">
        <v>1734</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19.72</v>
      </c>
      <c r="AU7429">
        <v>22.978000000000002</v>
      </c>
      <c r="AV7429">
        <v>25.576000000000001</v>
      </c>
      <c r="AW7429">
        <v>27.806000000000001</v>
      </c>
      <c r="AX7429">
        <v>30.295999999999999</v>
      </c>
      <c r="AY7429">
        <v>33.67</v>
      </c>
      <c r="AZ7429">
        <v>35.966999999999999</v>
      </c>
      <c r="BA7429">
        <v>38.365000000000002</v>
      </c>
      <c r="BB7429">
        <v>40.881</v>
      </c>
      <c r="BC7429">
        <v>2017</v>
      </c>
    </row>
    <row r="7430" spans="1:55" x14ac:dyDescent="0.25">
      <c r="A7430">
        <v>366</v>
      </c>
      <c r="B7430" t="s">
        <v>1732</v>
      </c>
      <c r="C7430" t="s">
        <v>240</v>
      </c>
      <c r="D7430" t="s">
        <v>1733</v>
      </c>
      <c r="E7430" t="s">
        <v>238</v>
      </c>
      <c r="F7430" t="s">
        <v>241</v>
      </c>
      <c r="G7430" t="s">
        <v>242</v>
      </c>
      <c r="H7430" t="s">
        <v>230</v>
      </c>
      <c r="I7430" t="s">
        <v>243</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3.1659999999999999</v>
      </c>
      <c r="AU7430">
        <v>3.069</v>
      </c>
      <c r="AV7430">
        <v>3.427</v>
      </c>
      <c r="AW7430">
        <v>3.6829999999999998</v>
      </c>
      <c r="AX7430">
        <v>3.919</v>
      </c>
      <c r="AY7430">
        <v>4.226</v>
      </c>
      <c r="AZ7430">
        <v>4.4080000000000004</v>
      </c>
      <c r="BA7430">
        <v>4.6459999999999999</v>
      </c>
      <c r="BB7430">
        <v>4.891</v>
      </c>
      <c r="BC7430">
        <v>2017</v>
      </c>
    </row>
    <row r="7431" spans="1:55" x14ac:dyDescent="0.25">
      <c r="A7431">
        <v>366</v>
      </c>
      <c r="B7431" t="s">
        <v>1732</v>
      </c>
      <c r="C7431" t="s">
        <v>244</v>
      </c>
      <c r="D7431" t="s">
        <v>1733</v>
      </c>
      <c r="E7431" t="s">
        <v>238</v>
      </c>
      <c r="F7431" t="s">
        <v>245</v>
      </c>
      <c r="G7431" t="s">
        <v>246</v>
      </c>
      <c r="H7431" t="s">
        <v>230</v>
      </c>
      <c r="I7431" t="s">
        <v>243</v>
      </c>
      <c r="J7431">
        <v>2.089</v>
      </c>
      <c r="K7431">
        <v>2.33</v>
      </c>
      <c r="L7431">
        <v>2.319</v>
      </c>
      <c r="M7431">
        <v>2.286</v>
      </c>
      <c r="N7431">
        <v>2.298</v>
      </c>
      <c r="O7431">
        <v>2.3490000000000002</v>
      </c>
      <c r="P7431">
        <v>2.339</v>
      </c>
      <c r="Q7431">
        <v>2.1859999999999999</v>
      </c>
      <c r="R7431">
        <v>2.5070000000000001</v>
      </c>
      <c r="S7431">
        <v>2.6659999999999999</v>
      </c>
      <c r="T7431">
        <v>2.7240000000000002</v>
      </c>
      <c r="U7431">
        <v>2.427</v>
      </c>
      <c r="V7431">
        <v>2.58</v>
      </c>
      <c r="W7431">
        <v>2.5830000000000002</v>
      </c>
      <c r="X7431">
        <v>2.4529999999999998</v>
      </c>
      <c r="Y7431">
        <v>2.7879999999999998</v>
      </c>
      <c r="Z7431">
        <v>3.157</v>
      </c>
      <c r="AA7431">
        <v>3.4359999999999999</v>
      </c>
      <c r="AB7431">
        <v>3.5510000000000002</v>
      </c>
      <c r="AC7431">
        <v>3.57</v>
      </c>
      <c r="AD7431">
        <v>3.6459999999999999</v>
      </c>
      <c r="AE7431">
        <v>3.9089999999999998</v>
      </c>
      <c r="AF7431">
        <v>4.1189999999999998</v>
      </c>
      <c r="AG7431">
        <v>4.4550000000000001</v>
      </c>
      <c r="AH7431">
        <v>4.91</v>
      </c>
      <c r="AI7431">
        <v>5.3109999999999999</v>
      </c>
      <c r="AJ7431">
        <v>5.7880000000000003</v>
      </c>
      <c r="AK7431">
        <v>6.2460000000000004</v>
      </c>
      <c r="AL7431">
        <v>6.6319999999999997</v>
      </c>
      <c r="AM7431">
        <v>6.8840000000000003</v>
      </c>
      <c r="AN7431">
        <v>7.3239999999999998</v>
      </c>
      <c r="AO7431">
        <v>7.9139999999999997</v>
      </c>
      <c r="AP7431">
        <v>8.2840000000000007</v>
      </c>
      <c r="AQ7431">
        <v>8.6760000000000002</v>
      </c>
      <c r="AR7431">
        <v>8.8629999999999995</v>
      </c>
      <c r="AS7431">
        <v>8.6519999999999992</v>
      </c>
      <c r="AT7431">
        <v>8.26</v>
      </c>
      <c r="AU7431">
        <v>8.5589999999999993</v>
      </c>
      <c r="AV7431">
        <v>8.9269999999999996</v>
      </c>
      <c r="AW7431">
        <v>9.2859999999999996</v>
      </c>
      <c r="AX7431">
        <v>9.7170000000000005</v>
      </c>
      <c r="AY7431">
        <v>10.127000000000001</v>
      </c>
      <c r="AZ7431">
        <v>10.595000000000001</v>
      </c>
      <c r="BA7431">
        <v>11.138999999999999</v>
      </c>
      <c r="BB7431">
        <v>11.712999999999999</v>
      </c>
      <c r="BC7431">
        <v>2017</v>
      </c>
    </row>
    <row r="7432" spans="1:55" x14ac:dyDescent="0.25">
      <c r="A7432">
        <v>366</v>
      </c>
      <c r="B7432" t="s">
        <v>1732</v>
      </c>
      <c r="C7432" t="s">
        <v>247</v>
      </c>
      <c r="D7432" t="s">
        <v>1733</v>
      </c>
      <c r="E7432" t="s">
        <v>248</v>
      </c>
      <c r="F7432" t="s">
        <v>249</v>
      </c>
      <c r="G7432" t="s">
        <v>250</v>
      </c>
      <c r="I7432" t="s">
        <v>251</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211.917</v>
      </c>
      <c r="AU7432">
        <v>242.81700000000001</v>
      </c>
      <c r="AV7432">
        <v>264.97500000000002</v>
      </c>
      <c r="AW7432">
        <v>281.87099999999998</v>
      </c>
      <c r="AX7432">
        <v>299.62599999999998</v>
      </c>
      <c r="AY7432">
        <v>326.14999999999998</v>
      </c>
      <c r="AZ7432">
        <v>339.899</v>
      </c>
      <c r="BA7432">
        <v>351.99900000000002</v>
      </c>
      <c r="BB7432">
        <v>364.15899999999999</v>
      </c>
      <c r="BC7432">
        <v>2017</v>
      </c>
    </row>
    <row r="7433" spans="1:55" x14ac:dyDescent="0.25">
      <c r="A7433">
        <v>366</v>
      </c>
      <c r="B7433" t="s">
        <v>1732</v>
      </c>
      <c r="C7433" t="s">
        <v>252</v>
      </c>
      <c r="D7433" t="s">
        <v>1733</v>
      </c>
      <c r="E7433" t="s">
        <v>253</v>
      </c>
      <c r="F7433" t="s">
        <v>254</v>
      </c>
      <c r="G7433" t="s">
        <v>229</v>
      </c>
      <c r="H7433" t="s">
        <v>220</v>
      </c>
      <c r="I7433" t="s">
        <v>255</v>
      </c>
      <c r="J7433" t="s">
        <v>232</v>
      </c>
      <c r="K7433" t="s">
        <v>232</v>
      </c>
      <c r="L7433" t="s">
        <v>232</v>
      </c>
      <c r="M7433" t="s">
        <v>232</v>
      </c>
      <c r="N7433" t="s">
        <v>232</v>
      </c>
      <c r="O7433" t="s">
        <v>232</v>
      </c>
      <c r="P7433" t="s">
        <v>232</v>
      </c>
      <c r="Q7433" t="s">
        <v>232</v>
      </c>
      <c r="R7433" t="s">
        <v>232</v>
      </c>
      <c r="S7433" t="s">
        <v>232</v>
      </c>
      <c r="T7433" s="52">
        <v>12504.59</v>
      </c>
      <c r="U7433" s="52">
        <v>10620.13</v>
      </c>
      <c r="V7433" s="52">
        <v>10904.44</v>
      </c>
      <c r="W7433" s="52">
        <v>10507.79</v>
      </c>
      <c r="X7433" s="52">
        <v>9656.81</v>
      </c>
      <c r="Y7433" s="52">
        <v>10590.47</v>
      </c>
      <c r="Z7433" s="52">
        <v>11637.05</v>
      </c>
      <c r="AA7433" s="52">
        <v>12269.52</v>
      </c>
      <c r="AB7433" s="52">
        <v>12390.47</v>
      </c>
      <c r="AC7433" s="52">
        <v>12099.77</v>
      </c>
      <c r="AD7433" s="52">
        <v>11943.59</v>
      </c>
      <c r="AE7433" s="52">
        <v>12346.7</v>
      </c>
      <c r="AF7433" s="52">
        <v>12656.26</v>
      </c>
      <c r="AG7433" s="52">
        <v>13306.41</v>
      </c>
      <c r="AH7433" s="52">
        <v>14023.82</v>
      </c>
      <c r="AI7433" s="52">
        <v>14544.96</v>
      </c>
      <c r="AJ7433" s="52">
        <v>15209.45</v>
      </c>
      <c r="AK7433" s="52">
        <v>15805.89</v>
      </c>
      <c r="AL7433" s="52">
        <v>16236.26</v>
      </c>
      <c r="AM7433" s="52">
        <v>16499.87</v>
      </c>
      <c r="AN7433" s="52">
        <v>17122.22</v>
      </c>
      <c r="AO7433" s="52">
        <v>17829.98</v>
      </c>
      <c r="AP7433" s="52">
        <v>18252.419999999998</v>
      </c>
      <c r="AQ7433" s="52">
        <v>18494.28</v>
      </c>
      <c r="AR7433" s="52">
        <v>18257.52</v>
      </c>
      <c r="AS7433" s="52">
        <v>17369.46</v>
      </c>
      <c r="AT7433" s="52">
        <v>16162.38</v>
      </c>
      <c r="AU7433" s="52">
        <v>16220.2</v>
      </c>
      <c r="AV7433" s="52">
        <v>16332.29</v>
      </c>
      <c r="AW7433" s="52">
        <v>16493.669999999998</v>
      </c>
      <c r="AX7433" s="52">
        <v>16705.55</v>
      </c>
      <c r="AY7433" s="52">
        <v>16854.11</v>
      </c>
      <c r="AZ7433" s="52">
        <v>17070.62</v>
      </c>
      <c r="BA7433" s="52">
        <v>17374.25</v>
      </c>
      <c r="BB7433" s="52">
        <v>17683.27</v>
      </c>
      <c r="BC7433">
        <v>2016</v>
      </c>
    </row>
    <row r="7434" spans="1:55" x14ac:dyDescent="0.25">
      <c r="A7434">
        <v>366</v>
      </c>
      <c r="B7434" t="s">
        <v>1732</v>
      </c>
      <c r="C7434" t="s">
        <v>256</v>
      </c>
      <c r="D7434" t="s">
        <v>1733</v>
      </c>
      <c r="E7434" t="s">
        <v>253</v>
      </c>
      <c r="F7434" t="s">
        <v>257</v>
      </c>
      <c r="G7434" t="s">
        <v>258</v>
      </c>
      <c r="H7434" t="s">
        <v>220</v>
      </c>
      <c r="I7434" t="s">
        <v>255</v>
      </c>
      <c r="J7434" t="s">
        <v>232</v>
      </c>
      <c r="K7434" t="s">
        <v>232</v>
      </c>
      <c r="L7434" t="s">
        <v>232</v>
      </c>
      <c r="M7434" t="s">
        <v>232</v>
      </c>
      <c r="N7434" t="s">
        <v>232</v>
      </c>
      <c r="O7434" t="s">
        <v>232</v>
      </c>
      <c r="P7434" t="s">
        <v>232</v>
      </c>
      <c r="Q7434" t="s">
        <v>232</v>
      </c>
      <c r="R7434" t="s">
        <v>232</v>
      </c>
      <c r="S7434" t="s">
        <v>232</v>
      </c>
      <c r="T7434" s="52">
        <v>10280.26</v>
      </c>
      <c r="U7434" s="52">
        <v>8731.01</v>
      </c>
      <c r="V7434" s="52">
        <v>8964.75</v>
      </c>
      <c r="W7434" s="52">
        <v>8638.66</v>
      </c>
      <c r="X7434" s="52">
        <v>7939.05</v>
      </c>
      <c r="Y7434" s="52">
        <v>8706.6200000000008</v>
      </c>
      <c r="Z7434" s="52">
        <v>9567.0400000000009</v>
      </c>
      <c r="AA7434" s="52">
        <v>10087.01</v>
      </c>
      <c r="AB7434" s="52">
        <v>10186.44</v>
      </c>
      <c r="AC7434" s="52">
        <v>9947.4500000000007</v>
      </c>
      <c r="AD7434" s="52">
        <v>9819.0499999999993</v>
      </c>
      <c r="AE7434" s="52">
        <v>10150.459999999999</v>
      </c>
      <c r="AF7434" s="52">
        <v>10404.950000000001</v>
      </c>
      <c r="AG7434" s="52">
        <v>10939.46</v>
      </c>
      <c r="AH7434" s="52">
        <v>11529.25</v>
      </c>
      <c r="AI7434" s="52">
        <v>11957.69</v>
      </c>
      <c r="AJ7434" s="52">
        <v>12503.98</v>
      </c>
      <c r="AK7434" s="52">
        <v>12994.33</v>
      </c>
      <c r="AL7434" s="52">
        <v>13348.14</v>
      </c>
      <c r="AM7434" s="52">
        <v>13564.86</v>
      </c>
      <c r="AN7434" s="52">
        <v>14076.51</v>
      </c>
      <c r="AO7434" s="52">
        <v>14658.37</v>
      </c>
      <c r="AP7434" s="52">
        <v>15005.67</v>
      </c>
      <c r="AQ7434" s="52">
        <v>15204.51</v>
      </c>
      <c r="AR7434" s="52">
        <v>15009.86</v>
      </c>
      <c r="AS7434" s="52">
        <v>14279.77</v>
      </c>
      <c r="AT7434" s="52">
        <v>13287.4</v>
      </c>
      <c r="AU7434" s="52">
        <v>13334.94</v>
      </c>
      <c r="AV7434" s="52">
        <v>13427.08</v>
      </c>
      <c r="AW7434" s="52">
        <v>13559.76</v>
      </c>
      <c r="AX7434" s="52">
        <v>13733.95</v>
      </c>
      <c r="AY7434" s="52">
        <v>13856.09</v>
      </c>
      <c r="AZ7434" s="52">
        <v>14034.08</v>
      </c>
      <c r="BA7434" s="52">
        <v>14283.7</v>
      </c>
      <c r="BB7434" s="52">
        <v>14537.76</v>
      </c>
      <c r="BC7434">
        <v>2016</v>
      </c>
    </row>
    <row r="7435" spans="1:55" x14ac:dyDescent="0.25">
      <c r="A7435">
        <v>366</v>
      </c>
      <c r="B7435" t="s">
        <v>1732</v>
      </c>
      <c r="C7435" t="s">
        <v>259</v>
      </c>
      <c r="D7435" t="s">
        <v>1733</v>
      </c>
      <c r="E7435" t="s">
        <v>260</v>
      </c>
      <c r="F7435" t="s">
        <v>261</v>
      </c>
      <c r="G7435" t="s">
        <v>229</v>
      </c>
      <c r="H7435" t="s">
        <v>220</v>
      </c>
      <c r="I7435" t="s">
        <v>262</v>
      </c>
      <c r="J7435" t="s">
        <v>232</v>
      </c>
      <c r="K7435" t="s">
        <v>232</v>
      </c>
      <c r="L7435" t="s">
        <v>232</v>
      </c>
      <c r="M7435" t="s">
        <v>232</v>
      </c>
      <c r="N7435" t="s">
        <v>232</v>
      </c>
      <c r="O7435" t="s">
        <v>232</v>
      </c>
      <c r="P7435" t="s">
        <v>232</v>
      </c>
      <c r="Q7435" t="s">
        <v>232</v>
      </c>
      <c r="R7435" t="s">
        <v>232</v>
      </c>
      <c r="S7435" t="s">
        <v>232</v>
      </c>
      <c r="T7435">
        <v>12.725</v>
      </c>
      <c r="U7435">
        <v>14.475</v>
      </c>
      <c r="V7435">
        <v>19.364999999999998</v>
      </c>
      <c r="W7435">
        <v>45.835999999999999</v>
      </c>
      <c r="X7435">
        <v>252.077</v>
      </c>
      <c r="Y7435">
        <v>939.00599999999997</v>
      </c>
      <c r="Z7435" s="52">
        <v>1044.92</v>
      </c>
      <c r="AA7435" s="52">
        <v>1104.5899999999999</v>
      </c>
      <c r="AB7435" s="52">
        <v>1310.98</v>
      </c>
      <c r="AC7435" s="52">
        <v>2210.11</v>
      </c>
      <c r="AD7435" s="52">
        <v>3587.39</v>
      </c>
      <c r="AE7435" s="52">
        <v>5014.0200000000004</v>
      </c>
      <c r="AF7435" s="52">
        <v>6740.19</v>
      </c>
      <c r="AG7435" s="52">
        <v>8676.82</v>
      </c>
      <c r="AH7435" s="52">
        <v>10359.15</v>
      </c>
      <c r="AI7435" s="52">
        <v>12247.52</v>
      </c>
      <c r="AJ7435" s="52">
        <v>14290.97</v>
      </c>
      <c r="AK7435" s="52">
        <v>15805.89</v>
      </c>
      <c r="AL7435" s="52">
        <v>18756.439999999999</v>
      </c>
      <c r="AM7435" s="52">
        <v>20296.8</v>
      </c>
      <c r="AN7435" s="52">
        <v>22578.49</v>
      </c>
      <c r="AO7435" s="52">
        <v>26767.200000000001</v>
      </c>
      <c r="AP7435" s="52">
        <v>30340.7</v>
      </c>
      <c r="AQ7435" s="52">
        <v>30861.48</v>
      </c>
      <c r="AR7435" s="52">
        <v>30950.71</v>
      </c>
      <c r="AS7435" s="52">
        <v>28833.85</v>
      </c>
      <c r="AT7435" s="52">
        <v>34250.879999999997</v>
      </c>
      <c r="AU7435" s="52">
        <v>39385.43</v>
      </c>
      <c r="AV7435" s="52">
        <v>43276.52</v>
      </c>
      <c r="AW7435" s="52">
        <v>46490.85</v>
      </c>
      <c r="AX7435" s="52">
        <v>50054.11</v>
      </c>
      <c r="AY7435" s="52">
        <v>54969.73</v>
      </c>
      <c r="AZ7435" s="52">
        <v>58022.8</v>
      </c>
      <c r="BA7435" s="52">
        <v>61157.17</v>
      </c>
      <c r="BB7435" s="52">
        <v>64395.32</v>
      </c>
      <c r="BC7435">
        <v>2016</v>
      </c>
    </row>
    <row r="7436" spans="1:55" x14ac:dyDescent="0.25">
      <c r="A7436">
        <v>366</v>
      </c>
      <c r="B7436" t="s">
        <v>1732</v>
      </c>
      <c r="C7436" t="s">
        <v>263</v>
      </c>
      <c r="D7436" t="s">
        <v>1733</v>
      </c>
      <c r="E7436" t="s">
        <v>260</v>
      </c>
      <c r="F7436" t="s">
        <v>264</v>
      </c>
      <c r="G7436" t="s">
        <v>242</v>
      </c>
      <c r="H7436" t="s">
        <v>220</v>
      </c>
      <c r="I7436" t="s">
        <v>262</v>
      </c>
      <c r="J7436" t="s">
        <v>232</v>
      </c>
      <c r="K7436" t="s">
        <v>232</v>
      </c>
      <c r="L7436" t="s">
        <v>232</v>
      </c>
      <c r="M7436" t="s">
        <v>232</v>
      </c>
      <c r="N7436" t="s">
        <v>232</v>
      </c>
      <c r="O7436" t="s">
        <v>232</v>
      </c>
      <c r="P7436" t="s">
        <v>232</v>
      </c>
      <c r="Q7436" t="s">
        <v>232</v>
      </c>
      <c r="R7436" t="s">
        <v>232</v>
      </c>
      <c r="S7436" t="s">
        <v>232</v>
      </c>
      <c r="T7436" s="52">
        <v>1320.2</v>
      </c>
      <c r="U7436" s="52">
        <v>1434.46</v>
      </c>
      <c r="V7436" s="52">
        <v>1313.63</v>
      </c>
      <c r="W7436" s="52">
        <v>1020.85</v>
      </c>
      <c r="X7436" s="52">
        <v>1133.1300000000001</v>
      </c>
      <c r="Y7436" s="52">
        <v>2120.75</v>
      </c>
      <c r="Z7436" s="52">
        <v>2605.67</v>
      </c>
      <c r="AA7436" s="52">
        <v>2750.7</v>
      </c>
      <c r="AB7436" s="52">
        <v>3264.33</v>
      </c>
      <c r="AC7436" s="52">
        <v>2649.74</v>
      </c>
      <c r="AD7436" s="52">
        <v>2712.6</v>
      </c>
      <c r="AE7436" s="52">
        <v>2301.9299999999998</v>
      </c>
      <c r="AF7436" s="52">
        <v>2872.14</v>
      </c>
      <c r="AG7436" s="52">
        <v>3335.53</v>
      </c>
      <c r="AH7436" s="52">
        <v>3789.59</v>
      </c>
      <c r="AI7436" s="52">
        <v>4483.53</v>
      </c>
      <c r="AJ7436" s="52">
        <v>5208.5600000000004</v>
      </c>
      <c r="AK7436" s="52">
        <v>5758.07</v>
      </c>
      <c r="AL7436" s="52">
        <v>6832.95</v>
      </c>
      <c r="AM7436" s="52">
        <v>7394.1</v>
      </c>
      <c r="AN7436" s="52">
        <v>8224.07</v>
      </c>
      <c r="AO7436" s="52">
        <v>8190.7</v>
      </c>
      <c r="AP7436" s="52">
        <v>9194.15</v>
      </c>
      <c r="AQ7436" s="52">
        <v>9351.9599999999991</v>
      </c>
      <c r="AR7436" s="52">
        <v>9379</v>
      </c>
      <c r="AS7436" s="52">
        <v>8439.17</v>
      </c>
      <c r="AT7436" s="52">
        <v>5498.94</v>
      </c>
      <c r="AU7436" s="52">
        <v>5260.04</v>
      </c>
      <c r="AV7436" s="52">
        <v>5799.19</v>
      </c>
      <c r="AW7436" s="52">
        <v>6158.74</v>
      </c>
      <c r="AX7436" s="52">
        <v>6474.23</v>
      </c>
      <c r="AY7436" s="52">
        <v>6899.96</v>
      </c>
      <c r="AZ7436" s="52">
        <v>7111.03</v>
      </c>
      <c r="BA7436" s="52">
        <v>7405.81</v>
      </c>
      <c r="BB7436" s="52">
        <v>7704.96</v>
      </c>
      <c r="BC7436">
        <v>2016</v>
      </c>
    </row>
    <row r="7437" spans="1:55" x14ac:dyDescent="0.25">
      <c r="A7437">
        <v>366</v>
      </c>
      <c r="B7437" t="s">
        <v>1732</v>
      </c>
      <c r="C7437" t="s">
        <v>265</v>
      </c>
      <c r="D7437" t="s">
        <v>1733</v>
      </c>
      <c r="E7437" t="s">
        <v>260</v>
      </c>
      <c r="F7437" t="s">
        <v>266</v>
      </c>
      <c r="G7437" t="s">
        <v>246</v>
      </c>
      <c r="H7437" t="s">
        <v>220</v>
      </c>
      <c r="I7437" t="s">
        <v>262</v>
      </c>
      <c r="J7437" t="s">
        <v>232</v>
      </c>
      <c r="K7437" t="s">
        <v>232</v>
      </c>
      <c r="L7437" t="s">
        <v>232</v>
      </c>
      <c r="M7437" t="s">
        <v>232</v>
      </c>
      <c r="N7437" t="s">
        <v>232</v>
      </c>
      <c r="O7437" t="s">
        <v>232</v>
      </c>
      <c r="P7437" t="s">
        <v>232</v>
      </c>
      <c r="Q7437" t="s">
        <v>232</v>
      </c>
      <c r="R7437" t="s">
        <v>232</v>
      </c>
      <c r="S7437" t="s">
        <v>232</v>
      </c>
      <c r="T7437" s="52">
        <v>6671.1</v>
      </c>
      <c r="U7437" s="52">
        <v>5857.38</v>
      </c>
      <c r="V7437" s="52">
        <v>6151.25</v>
      </c>
      <c r="W7437" s="52">
        <v>6067.94</v>
      </c>
      <c r="X7437" s="52">
        <v>5695.59</v>
      </c>
      <c r="Y7437" s="52">
        <v>6377.24</v>
      </c>
      <c r="Z7437" s="52">
        <v>7135.76</v>
      </c>
      <c r="AA7437" s="52">
        <v>7653.33</v>
      </c>
      <c r="AB7437" s="52">
        <v>7815.77</v>
      </c>
      <c r="AC7437" s="52">
        <v>7742.61</v>
      </c>
      <c r="AD7437" s="52">
        <v>7813.51</v>
      </c>
      <c r="AE7437" s="52">
        <v>8254.3700000000008</v>
      </c>
      <c r="AF7437" s="52">
        <v>8595.19</v>
      </c>
      <c r="AG7437" s="52">
        <v>9204.5400000000009</v>
      </c>
      <c r="AH7437" s="52">
        <v>9961.9500000000007</v>
      </c>
      <c r="AI7437" s="52">
        <v>10653.97</v>
      </c>
      <c r="AJ7437" s="52">
        <v>11477.85</v>
      </c>
      <c r="AK7437" s="52">
        <v>12248.4</v>
      </c>
      <c r="AL7437" s="52">
        <v>12826.62</v>
      </c>
      <c r="AM7437" s="52">
        <v>13134.25</v>
      </c>
      <c r="AN7437" s="52">
        <v>13788.47</v>
      </c>
      <c r="AO7437" s="52">
        <v>14658.37</v>
      </c>
      <c r="AP7437" s="52">
        <v>15293.49</v>
      </c>
      <c r="AQ7437" s="52">
        <v>15768.01</v>
      </c>
      <c r="AR7437" s="52">
        <v>15860.68</v>
      </c>
      <c r="AS7437" s="52">
        <v>15250.58</v>
      </c>
      <c r="AT7437" s="52">
        <v>14345.86</v>
      </c>
      <c r="AU7437" s="52">
        <v>14670.88</v>
      </c>
      <c r="AV7437" s="52">
        <v>15105.32</v>
      </c>
      <c r="AW7437" s="52">
        <v>15525.83</v>
      </c>
      <c r="AX7437" s="52">
        <v>16053.64</v>
      </c>
      <c r="AY7437" s="52">
        <v>16533.099999999999</v>
      </c>
      <c r="AZ7437" s="52">
        <v>17091.990000000002</v>
      </c>
      <c r="BA7437" s="52">
        <v>17756.5</v>
      </c>
      <c r="BB7437" s="52">
        <v>18450.54</v>
      </c>
      <c r="BC7437">
        <v>2016</v>
      </c>
    </row>
    <row r="7438" spans="1:55" x14ac:dyDescent="0.25">
      <c r="A7438">
        <v>366</v>
      </c>
      <c r="B7438" t="s">
        <v>1732</v>
      </c>
      <c r="C7438" t="s">
        <v>267</v>
      </c>
      <c r="D7438" t="s">
        <v>1733</v>
      </c>
      <c r="E7438" t="s">
        <v>268</v>
      </c>
      <c r="F7438" t="s">
        <v>269</v>
      </c>
      <c r="G7438" t="s">
        <v>270</v>
      </c>
    </row>
    <row r="7439" spans="1:55" x14ac:dyDescent="0.25">
      <c r="A7439">
        <v>366</v>
      </c>
      <c r="B7439" t="s">
        <v>1732</v>
      </c>
      <c r="C7439" t="s">
        <v>271</v>
      </c>
      <c r="D7439" t="s">
        <v>1733</v>
      </c>
      <c r="E7439" t="s">
        <v>272</v>
      </c>
      <c r="F7439" t="s">
        <v>273</v>
      </c>
      <c r="G7439" t="s">
        <v>274</v>
      </c>
      <c r="I7439" t="s">
        <v>243</v>
      </c>
      <c r="J7439">
        <v>1.6E-2</v>
      </c>
      <c r="K7439">
        <v>1.6E-2</v>
      </c>
      <c r="L7439">
        <v>1.4999999999999999E-2</v>
      </c>
      <c r="M7439">
        <v>1.4E-2</v>
      </c>
      <c r="N7439">
        <v>1.2999999999999999E-2</v>
      </c>
      <c r="O7439">
        <v>1.2E-2</v>
      </c>
      <c r="P7439">
        <v>1.0999999999999999E-2</v>
      </c>
      <c r="Q7439">
        <v>0.01</v>
      </c>
      <c r="R7439">
        <v>1.0999999999999999E-2</v>
      </c>
      <c r="S7439">
        <v>1.0999999999999999E-2</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8.0000000000000002E-3</v>
      </c>
      <c r="AD7439">
        <v>7.0000000000000001E-3</v>
      </c>
      <c r="AE7439">
        <v>7.0000000000000001E-3</v>
      </c>
      <c r="AF7439">
        <v>8.0000000000000002E-3</v>
      </c>
      <c r="AG7439">
        <v>8.0000000000000002E-3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8.0000000000000002E-3</v>
      </c>
      <c r="AQ7439">
        <v>8.0000000000000002E-3</v>
      </c>
      <c r="AR7439">
        <v>8.0000000000000002E-3</v>
      </c>
      <c r="AS7439">
        <v>7.0000000000000001E-3</v>
      </c>
      <c r="AT7439">
        <v>7.0000000000000001E-3</v>
      </c>
      <c r="AU7439">
        <v>7.0000000000000001E-3</v>
      </c>
      <c r="AV7439">
        <v>7.0000000000000001E-3</v>
      </c>
      <c r="AW7439">
        <v>7.0000000000000001E-3</v>
      </c>
      <c r="AX7439">
        <v>6.0000000000000001E-3</v>
      </c>
      <c r="AY7439">
        <v>6.0000000000000001E-3</v>
      </c>
      <c r="AZ7439">
        <v>6.0000000000000001E-3</v>
      </c>
      <c r="BA7439">
        <v>6.0000000000000001E-3</v>
      </c>
      <c r="BB7439">
        <v>6.0000000000000001E-3</v>
      </c>
      <c r="BC7439">
        <v>2017</v>
      </c>
    </row>
    <row r="7440" spans="1:55" x14ac:dyDescent="0.25">
      <c r="A7440">
        <v>366</v>
      </c>
      <c r="B7440" t="s">
        <v>1732</v>
      </c>
      <c r="C7440" t="s">
        <v>275</v>
      </c>
      <c r="D7440" t="s">
        <v>1733</v>
      </c>
      <c r="E7440" t="s">
        <v>276</v>
      </c>
      <c r="F7440" t="s">
        <v>277</v>
      </c>
      <c r="G7440" t="s">
        <v>278</v>
      </c>
      <c r="I7440" t="s">
        <v>243</v>
      </c>
      <c r="J7440">
        <v>1E-3</v>
      </c>
      <c r="K7440">
        <v>1E-3</v>
      </c>
      <c r="L7440">
        <v>1E-3</v>
      </c>
      <c r="M7440">
        <v>1E-3</v>
      </c>
      <c r="N7440">
        <v>1E-3</v>
      </c>
      <c r="O7440">
        <v>1E-3</v>
      </c>
      <c r="P7440">
        <v>1E-3</v>
      </c>
      <c r="Q7440">
        <v>1E-3</v>
      </c>
      <c r="R7440">
        <v>1E-3</v>
      </c>
      <c r="S7440">
        <v>1E-3</v>
      </c>
      <c r="T7440">
        <v>2E-3</v>
      </c>
      <c r="U7440">
        <v>2E-3</v>
      </c>
      <c r="V7440">
        <v>3.0000000000000001E-3</v>
      </c>
      <c r="W7440">
        <v>8.0000000000000002E-3</v>
      </c>
      <c r="X7440">
        <v>4.3999999999999997E-2</v>
      </c>
      <c r="Y7440">
        <v>0.14699999999999999</v>
      </c>
      <c r="Z7440">
        <v>0.14599999999999999</v>
      </c>
      <c r="AA7440">
        <v>0.14399999999999999</v>
      </c>
      <c r="AB7440">
        <v>0.16800000000000001</v>
      </c>
      <c r="AC7440">
        <v>0.28499999999999998</v>
      </c>
      <c r="AD7440">
        <v>0.45900000000000002</v>
      </c>
      <c r="AE7440">
        <v>0.60699999999999998</v>
      </c>
      <c r="AF7440">
        <v>0.78400000000000003</v>
      </c>
      <c r="AG7440">
        <v>0.94299999999999995</v>
      </c>
      <c r="AH7440">
        <v>1.04</v>
      </c>
      <c r="AI7440">
        <v>1.1499999999999999</v>
      </c>
      <c r="AJ7440">
        <v>1.2450000000000001</v>
      </c>
      <c r="AK7440">
        <v>1.29</v>
      </c>
      <c r="AL7440">
        <v>1.462</v>
      </c>
      <c r="AM7440">
        <v>1.5449999999999999</v>
      </c>
      <c r="AN7440">
        <v>1.637</v>
      </c>
      <c r="AO7440">
        <v>1.8260000000000001</v>
      </c>
      <c r="AP7440">
        <v>1.984</v>
      </c>
      <c r="AQ7440">
        <v>1.9570000000000001</v>
      </c>
      <c r="AR7440">
        <v>1.9510000000000001</v>
      </c>
      <c r="AS7440">
        <v>1.891</v>
      </c>
      <c r="AT7440">
        <v>2.3879999999999999</v>
      </c>
      <c r="AU7440">
        <v>2.6850000000000001</v>
      </c>
      <c r="AV7440">
        <v>2.8650000000000002</v>
      </c>
      <c r="AW7440">
        <v>2.9940000000000002</v>
      </c>
      <c r="AX7440">
        <v>3.1179999999999999</v>
      </c>
      <c r="AY7440">
        <v>3.3250000000000002</v>
      </c>
      <c r="AZ7440">
        <v>3.395</v>
      </c>
      <c r="BA7440">
        <v>3.444</v>
      </c>
      <c r="BB7440">
        <v>3.49</v>
      </c>
      <c r="BC7440">
        <v>2017</v>
      </c>
    </row>
    <row r="7441" spans="1:55" x14ac:dyDescent="0.25">
      <c r="A7441">
        <v>366</v>
      </c>
      <c r="B7441" t="s">
        <v>1732</v>
      </c>
      <c r="C7441" t="s">
        <v>279</v>
      </c>
      <c r="D7441" t="s">
        <v>1733</v>
      </c>
      <c r="E7441" t="s">
        <v>280</v>
      </c>
      <c r="F7441" t="s">
        <v>281</v>
      </c>
      <c r="G7441" t="s">
        <v>282</v>
      </c>
    </row>
    <row r="7442" spans="1:55" x14ac:dyDescent="0.25">
      <c r="A7442">
        <v>366</v>
      </c>
      <c r="B7442" t="s">
        <v>1732</v>
      </c>
      <c r="C7442" t="s">
        <v>283</v>
      </c>
      <c r="D7442" t="s">
        <v>1733</v>
      </c>
      <c r="E7442" t="s">
        <v>284</v>
      </c>
      <c r="F7442" t="s">
        <v>285</v>
      </c>
      <c r="G7442" t="s">
        <v>282</v>
      </c>
      <c r="I7442" t="s">
        <v>1734</v>
      </c>
      <c r="J7442" t="s">
        <v>232</v>
      </c>
      <c r="K7442" t="s">
        <v>232</v>
      </c>
      <c r="L7442" t="s">
        <v>232</v>
      </c>
      <c r="M7442" t="s">
        <v>232</v>
      </c>
      <c r="N7442" t="s">
        <v>232</v>
      </c>
      <c r="O7442" t="s">
        <v>232</v>
      </c>
      <c r="P7442" t="s">
        <v>232</v>
      </c>
      <c r="Q7442" t="s">
        <v>232</v>
      </c>
      <c r="R7442" t="s">
        <v>232</v>
      </c>
      <c r="S7442" t="s">
        <v>232</v>
      </c>
      <c r="T7442" t="s">
        <v>232</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53.445999999999998</v>
      </c>
      <c r="AT7442">
        <v>55.082999999999998</v>
      </c>
      <c r="AU7442">
        <v>44.183</v>
      </c>
      <c r="AV7442">
        <v>49.491</v>
      </c>
      <c r="AW7442">
        <v>47.405999999999999</v>
      </c>
      <c r="AX7442">
        <v>46.789000000000001</v>
      </c>
      <c r="AY7442">
        <v>47.209000000000003</v>
      </c>
      <c r="AZ7442">
        <v>47.268999999999998</v>
      </c>
      <c r="BA7442">
        <v>47.670999999999999</v>
      </c>
      <c r="BB7442">
        <v>47.872</v>
      </c>
      <c r="BC7442">
        <v>2017</v>
      </c>
    </row>
    <row r="7443" spans="1:55" x14ac:dyDescent="0.25">
      <c r="A7443">
        <v>366</v>
      </c>
      <c r="B7443" t="s">
        <v>1732</v>
      </c>
      <c r="C7443" t="s">
        <v>286</v>
      </c>
      <c r="D7443" t="s">
        <v>1733</v>
      </c>
      <c r="E7443" t="s">
        <v>287</v>
      </c>
      <c r="F7443" t="s">
        <v>288</v>
      </c>
      <c r="G7443" t="s">
        <v>250</v>
      </c>
      <c r="I7443" t="s">
        <v>1735</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142.00299999999999</v>
      </c>
      <c r="AX7443">
        <v>149.583</v>
      </c>
      <c r="AY7443">
        <v>163.464</v>
      </c>
      <c r="AZ7443">
        <v>170.32300000000001</v>
      </c>
      <c r="BA7443">
        <v>176.24700000000001</v>
      </c>
      <c r="BB7443">
        <v>182.38</v>
      </c>
      <c r="BC7443">
        <v>2018</v>
      </c>
    </row>
    <row r="7444" spans="1:55" x14ac:dyDescent="0.25">
      <c r="A7444">
        <v>366</v>
      </c>
      <c r="B7444" t="s">
        <v>1732</v>
      </c>
      <c r="C7444" t="s">
        <v>290</v>
      </c>
      <c r="D7444" t="s">
        <v>1733</v>
      </c>
      <c r="E7444" t="s">
        <v>287</v>
      </c>
      <c r="F7444" t="s">
        <v>291</v>
      </c>
      <c r="G7444" t="s">
        <v>235</v>
      </c>
      <c r="I7444" t="s">
        <v>292</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5.4080000000000004</v>
      </c>
      <c r="AX7444">
        <v>5.3390000000000004</v>
      </c>
      <c r="AY7444">
        <v>9.2799999999999994</v>
      </c>
      <c r="AZ7444">
        <v>4.1959999999999997</v>
      </c>
      <c r="BA7444">
        <v>3.4780000000000002</v>
      </c>
      <c r="BB7444">
        <v>3.48</v>
      </c>
      <c r="BC7444">
        <v>2018</v>
      </c>
    </row>
    <row r="7445" spans="1:55" x14ac:dyDescent="0.25">
      <c r="A7445">
        <v>366</v>
      </c>
      <c r="B7445" t="s">
        <v>1732</v>
      </c>
      <c r="C7445" t="s">
        <v>293</v>
      </c>
      <c r="D7445" t="s">
        <v>1733</v>
      </c>
      <c r="E7445" t="s">
        <v>294</v>
      </c>
      <c r="F7445" t="s">
        <v>295</v>
      </c>
      <c r="G7445" t="s">
        <v>250</v>
      </c>
      <c r="I7445" t="s">
        <v>1735</v>
      </c>
      <c r="J7445" t="s">
        <v>232</v>
      </c>
      <c r="K7445" t="s">
        <v>232</v>
      </c>
      <c r="L7445" t="s">
        <v>232</v>
      </c>
      <c r="M7445" t="s">
        <v>232</v>
      </c>
      <c r="N7445" t="s">
        <v>232</v>
      </c>
      <c r="O7445" t="s">
        <v>232</v>
      </c>
      <c r="P7445" t="s">
        <v>232</v>
      </c>
      <c r="Q7445" t="s">
        <v>232</v>
      </c>
      <c r="R7445" t="s">
        <v>232</v>
      </c>
      <c r="S7445" t="s">
        <v>232</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144.833</v>
      </c>
      <c r="AX7445">
        <v>152.61500000000001</v>
      </c>
      <c r="AY7445">
        <v>166.803</v>
      </c>
      <c r="AZ7445">
        <v>173.04400000000001</v>
      </c>
      <c r="BA7445">
        <v>179.10900000000001</v>
      </c>
      <c r="BB7445">
        <v>185.315</v>
      </c>
      <c r="BC7445">
        <v>2018</v>
      </c>
    </row>
    <row r="7446" spans="1:55" x14ac:dyDescent="0.25">
      <c r="A7446">
        <v>366</v>
      </c>
      <c r="B7446" t="s">
        <v>1732</v>
      </c>
      <c r="C7446" t="s">
        <v>296</v>
      </c>
      <c r="D7446" t="s">
        <v>1733</v>
      </c>
      <c r="E7446" t="s">
        <v>294</v>
      </c>
      <c r="F7446" t="s">
        <v>297</v>
      </c>
      <c r="G7446" t="s">
        <v>235</v>
      </c>
      <c r="I7446" t="s">
        <v>298</v>
      </c>
      <c r="J7446" t="s">
        <v>232</v>
      </c>
      <c r="K7446" t="s">
        <v>232</v>
      </c>
      <c r="L7446" t="s">
        <v>232</v>
      </c>
      <c r="M7446" t="s">
        <v>232</v>
      </c>
      <c r="N7446" t="s">
        <v>232</v>
      </c>
      <c r="O7446" t="s">
        <v>232</v>
      </c>
      <c r="P7446" t="s">
        <v>232</v>
      </c>
      <c r="Q7446" t="s">
        <v>232</v>
      </c>
      <c r="R7446" t="s">
        <v>232</v>
      </c>
      <c r="S7446" t="s">
        <v>232</v>
      </c>
      <c r="T7446" t="s">
        <v>232</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5.2569999999999997</v>
      </c>
      <c r="AX7446">
        <v>5.3730000000000002</v>
      </c>
      <c r="AY7446">
        <v>9.2970000000000006</v>
      </c>
      <c r="AZ7446">
        <v>3.7410000000000001</v>
      </c>
      <c r="BA7446">
        <v>3.5049999999999999</v>
      </c>
      <c r="BB7446">
        <v>3.4649999999999999</v>
      </c>
      <c r="BC7446">
        <v>2018</v>
      </c>
    </row>
    <row r="7447" spans="1:55" x14ac:dyDescent="0.25">
      <c r="A7447">
        <v>366</v>
      </c>
      <c r="B7447" t="s">
        <v>1732</v>
      </c>
      <c r="C7447" t="s">
        <v>299</v>
      </c>
      <c r="D7447" t="s">
        <v>1733</v>
      </c>
      <c r="E7447" t="s">
        <v>300</v>
      </c>
      <c r="G7447" t="s">
        <v>274</v>
      </c>
    </row>
    <row r="7448" spans="1:55" x14ac:dyDescent="0.25">
      <c r="A7448">
        <v>366</v>
      </c>
      <c r="B7448" t="s">
        <v>1732</v>
      </c>
      <c r="C7448" t="s">
        <v>301</v>
      </c>
      <c r="D7448" t="s">
        <v>1733</v>
      </c>
      <c r="E7448" t="s">
        <v>302</v>
      </c>
      <c r="F7448" t="s">
        <v>303</v>
      </c>
      <c r="G7448" t="s">
        <v>235</v>
      </c>
      <c r="I7448" t="s">
        <v>1736</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22.390999999999998</v>
      </c>
      <c r="AM7448">
        <v>0.54600000000000004</v>
      </c>
      <c r="AN7448">
        <v>-11.212</v>
      </c>
      <c r="AO7448">
        <v>22.067</v>
      </c>
      <c r="AP7448">
        <v>15.361000000000001</v>
      </c>
      <c r="AQ7448">
        <v>6.8840000000000003</v>
      </c>
      <c r="AR7448">
        <v>4.7919999999999998</v>
      </c>
      <c r="AS7448">
        <v>12.135</v>
      </c>
      <c r="AT7448">
        <v>-32.468000000000004</v>
      </c>
      <c r="AU7448">
        <v>0.46200000000000002</v>
      </c>
      <c r="AV7448">
        <v>11.933999999999999</v>
      </c>
      <c r="AW7448">
        <v>4.7759999999999998</v>
      </c>
      <c r="AX7448">
        <v>3.2879999999999998</v>
      </c>
      <c r="AY7448">
        <v>4.01</v>
      </c>
      <c r="AZ7448">
        <v>2.4279999999999999</v>
      </c>
      <c r="BA7448">
        <v>2.7509999999999999</v>
      </c>
      <c r="BB7448">
        <v>1.7949999999999999</v>
      </c>
      <c r="BC7448">
        <v>2017</v>
      </c>
    </row>
    <row r="7449" spans="1:55" x14ac:dyDescent="0.25">
      <c r="A7449">
        <v>366</v>
      </c>
      <c r="B7449" t="s">
        <v>1732</v>
      </c>
      <c r="C7449" t="s">
        <v>305</v>
      </c>
      <c r="D7449" t="s">
        <v>1733</v>
      </c>
      <c r="E7449" t="s">
        <v>306</v>
      </c>
      <c r="F7449" t="s">
        <v>307</v>
      </c>
      <c r="G7449" t="s">
        <v>235</v>
      </c>
      <c r="I7449" t="s">
        <v>1736</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23.795000000000002</v>
      </c>
      <c r="AM7449">
        <v>7.5810000000000004</v>
      </c>
      <c r="AN7449">
        <v>-9.7230000000000008</v>
      </c>
      <c r="AO7449">
        <v>8.3759999999999994</v>
      </c>
      <c r="AP7449">
        <v>18.38</v>
      </c>
      <c r="AQ7449">
        <v>10.881</v>
      </c>
      <c r="AR7449">
        <v>-4.6379999999999999</v>
      </c>
      <c r="AS7449">
        <v>16.295999999999999</v>
      </c>
      <c r="AT7449">
        <v>-34.725000000000001</v>
      </c>
      <c r="AU7449">
        <v>2.2789999999999999</v>
      </c>
      <c r="AV7449">
        <v>14.653</v>
      </c>
      <c r="AW7449">
        <v>6.8479999999999999</v>
      </c>
      <c r="AX7449">
        <v>3.0790000000000002</v>
      </c>
      <c r="AY7449">
        <v>3.137</v>
      </c>
      <c r="AZ7449">
        <v>2.1869999999999998</v>
      </c>
      <c r="BA7449">
        <v>2.3119999999999998</v>
      </c>
      <c r="BB7449">
        <v>1.1519999999999999</v>
      </c>
      <c r="BC7449">
        <v>2017</v>
      </c>
    </row>
    <row r="7450" spans="1:55" x14ac:dyDescent="0.25">
      <c r="A7450">
        <v>366</v>
      </c>
      <c r="B7450" t="s">
        <v>1732</v>
      </c>
      <c r="C7450" t="s">
        <v>308</v>
      </c>
      <c r="D7450" t="s">
        <v>1733</v>
      </c>
      <c r="E7450" t="s">
        <v>309</v>
      </c>
      <c r="F7450" t="s">
        <v>310</v>
      </c>
      <c r="G7450" t="s">
        <v>235</v>
      </c>
      <c r="I7450" t="s">
        <v>1736</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11.519</v>
      </c>
      <c r="AM7450">
        <v>-7.258</v>
      </c>
      <c r="AN7450">
        <v>9.7170000000000005</v>
      </c>
      <c r="AO7450">
        <v>-1.3340000000000001</v>
      </c>
      <c r="AP7450">
        <v>-0.107</v>
      </c>
      <c r="AQ7450">
        <v>1.2430000000000001</v>
      </c>
      <c r="AR7450">
        <v>-2.3079999999999998</v>
      </c>
      <c r="AS7450">
        <v>-7.2640000000000002</v>
      </c>
      <c r="AT7450">
        <v>-15.028</v>
      </c>
      <c r="AU7450">
        <v>30.634</v>
      </c>
      <c r="AV7450">
        <v>4.0730000000000004</v>
      </c>
      <c r="AW7450">
        <v>1.3260000000000001</v>
      </c>
      <c r="AX7450">
        <v>2.2959999999999998</v>
      </c>
      <c r="AY7450">
        <v>3.0390000000000001</v>
      </c>
      <c r="AZ7450">
        <v>2.6389999999999998</v>
      </c>
      <c r="BA7450">
        <v>1.669</v>
      </c>
      <c r="BB7450">
        <v>1.369</v>
      </c>
      <c r="BC7450">
        <v>2017</v>
      </c>
    </row>
    <row r="7451" spans="1:55" x14ac:dyDescent="0.25">
      <c r="A7451">
        <v>366</v>
      </c>
      <c r="B7451" t="s">
        <v>1732</v>
      </c>
      <c r="C7451" t="s">
        <v>311</v>
      </c>
      <c r="D7451" t="s">
        <v>1733</v>
      </c>
      <c r="E7451" t="s">
        <v>312</v>
      </c>
      <c r="F7451" t="s">
        <v>313</v>
      </c>
      <c r="G7451" t="s">
        <v>235</v>
      </c>
      <c r="I7451" t="s">
        <v>1736</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13.768000000000001</v>
      </c>
      <c r="AM7451">
        <v>-10.455</v>
      </c>
      <c r="AN7451">
        <v>18.437999999999999</v>
      </c>
      <c r="AO7451">
        <v>2.327</v>
      </c>
      <c r="AP7451">
        <v>0.92300000000000004</v>
      </c>
      <c r="AQ7451">
        <v>0.39500000000000002</v>
      </c>
      <c r="AR7451">
        <v>-4.47</v>
      </c>
      <c r="AS7451">
        <v>-9.3580000000000005</v>
      </c>
      <c r="AT7451">
        <v>-15.483000000000001</v>
      </c>
      <c r="AU7451">
        <v>36.773000000000003</v>
      </c>
      <c r="AV7451">
        <v>4.0869999999999997</v>
      </c>
      <c r="AW7451">
        <v>0.96799999999999997</v>
      </c>
      <c r="AX7451">
        <v>2.17</v>
      </c>
      <c r="AY7451">
        <v>2.823</v>
      </c>
      <c r="AZ7451">
        <v>2.649</v>
      </c>
      <c r="BA7451">
        <v>1.5069999999999999</v>
      </c>
      <c r="BB7451">
        <v>1.194</v>
      </c>
      <c r="BC7451">
        <v>2017</v>
      </c>
    </row>
    <row r="7452" spans="1:55" x14ac:dyDescent="0.25">
      <c r="A7452">
        <v>366</v>
      </c>
      <c r="B7452" t="s">
        <v>1732</v>
      </c>
      <c r="C7452" t="s">
        <v>314</v>
      </c>
      <c r="D7452" t="s">
        <v>1733</v>
      </c>
      <c r="E7452" t="s">
        <v>315</v>
      </c>
      <c r="F7452" t="s">
        <v>316</v>
      </c>
      <c r="G7452" t="s">
        <v>317</v>
      </c>
      <c r="I7452" t="s">
        <v>1737</v>
      </c>
      <c r="J7452" t="s">
        <v>232</v>
      </c>
      <c r="K7452" t="s">
        <v>232</v>
      </c>
      <c r="L7452" t="s">
        <v>232</v>
      </c>
      <c r="M7452" t="s">
        <v>232</v>
      </c>
      <c r="N7452" t="s">
        <v>232</v>
      </c>
      <c r="O7452" t="s">
        <v>232</v>
      </c>
      <c r="P7452" t="s">
        <v>232</v>
      </c>
      <c r="Q7452" t="s">
        <v>232</v>
      </c>
      <c r="R7452" t="s">
        <v>232</v>
      </c>
      <c r="S7452" t="s">
        <v>232</v>
      </c>
      <c r="T7452" t="s">
        <v>232</v>
      </c>
      <c r="U7452" t="s">
        <v>232</v>
      </c>
      <c r="V7452" t="s">
        <v>232</v>
      </c>
      <c r="W7452" t="s">
        <v>232</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7.2</v>
      </c>
      <c r="AT7452">
        <v>9.6999999999999993</v>
      </c>
      <c r="AU7452">
        <v>8</v>
      </c>
      <c r="AV7452">
        <v>7.5</v>
      </c>
      <c r="AW7452">
        <v>6.95</v>
      </c>
      <c r="AX7452">
        <v>6.3250000000000002</v>
      </c>
      <c r="AY7452">
        <v>5.8</v>
      </c>
      <c r="AZ7452">
        <v>5.1749999999999998</v>
      </c>
      <c r="BA7452">
        <v>4.4249999999999998</v>
      </c>
      <c r="BB7452">
        <v>3.6749999999999998</v>
      </c>
      <c r="BC7452">
        <v>2016</v>
      </c>
    </row>
    <row r="7453" spans="1:55" x14ac:dyDescent="0.25">
      <c r="A7453">
        <v>366</v>
      </c>
      <c r="B7453" t="s">
        <v>1732</v>
      </c>
      <c r="C7453" t="s">
        <v>318</v>
      </c>
      <c r="D7453" t="s">
        <v>1733</v>
      </c>
      <c r="E7453" t="s">
        <v>319</v>
      </c>
      <c r="F7453" t="s">
        <v>320</v>
      </c>
      <c r="G7453" t="s">
        <v>321</v>
      </c>
      <c r="H7453" t="s">
        <v>322</v>
      </c>
    </row>
    <row r="7454" spans="1:55" x14ac:dyDescent="0.25">
      <c r="A7454">
        <v>366</v>
      </c>
      <c r="B7454" t="s">
        <v>1732</v>
      </c>
      <c r="C7454" t="s">
        <v>323</v>
      </c>
      <c r="D7454" t="s">
        <v>1733</v>
      </c>
      <c r="E7454" t="s">
        <v>324</v>
      </c>
      <c r="F7454" t="s">
        <v>325</v>
      </c>
      <c r="G7454" t="s">
        <v>321</v>
      </c>
      <c r="H7454" t="s">
        <v>322</v>
      </c>
      <c r="I7454" t="s">
        <v>1738</v>
      </c>
      <c r="J7454" t="s">
        <v>232</v>
      </c>
      <c r="K7454" t="s">
        <v>232</v>
      </c>
      <c r="L7454" t="s">
        <v>232</v>
      </c>
      <c r="M7454" t="s">
        <v>232</v>
      </c>
      <c r="N7454" t="s">
        <v>232</v>
      </c>
      <c r="O7454" t="s">
        <v>232</v>
      </c>
      <c r="P7454" t="s">
        <v>232</v>
      </c>
      <c r="Q7454" t="s">
        <v>232</v>
      </c>
      <c r="R7454" t="s">
        <v>232</v>
      </c>
      <c r="S7454" t="s">
        <v>232</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0.59099999999999997</v>
      </c>
      <c r="AW7454">
        <v>0.59799999999999998</v>
      </c>
      <c r="AX7454">
        <v>0.60499999999999998</v>
      </c>
      <c r="AY7454">
        <v>0.61299999999999999</v>
      </c>
      <c r="AZ7454">
        <v>0.62</v>
      </c>
      <c r="BA7454">
        <v>0.627</v>
      </c>
      <c r="BB7454">
        <v>0.63500000000000001</v>
      </c>
      <c r="BC7454">
        <v>2016</v>
      </c>
    </row>
    <row r="7455" spans="1:55" x14ac:dyDescent="0.25">
      <c r="A7455">
        <v>366</v>
      </c>
      <c r="B7455" t="s">
        <v>1732</v>
      </c>
      <c r="C7455" t="s">
        <v>327</v>
      </c>
      <c r="D7455" t="s">
        <v>1733</v>
      </c>
      <c r="E7455" t="s">
        <v>328</v>
      </c>
      <c r="F7455" t="s">
        <v>329</v>
      </c>
      <c r="G7455" t="s">
        <v>229</v>
      </c>
      <c r="H7455" t="s">
        <v>230</v>
      </c>
      <c r="I7455" t="s">
        <v>1739</v>
      </c>
      <c r="J7455" t="s">
        <v>232</v>
      </c>
      <c r="K7455" t="s">
        <v>232</v>
      </c>
      <c r="L7455" t="s">
        <v>232</v>
      </c>
      <c r="M7455" t="s">
        <v>232</v>
      </c>
      <c r="N7455" t="s">
        <v>232</v>
      </c>
      <c r="O7455" t="s">
        <v>232</v>
      </c>
      <c r="P7455" t="s">
        <v>232</v>
      </c>
      <c r="Q7455" t="s">
        <v>232</v>
      </c>
      <c r="R7455" t="s">
        <v>232</v>
      </c>
      <c r="S7455" t="s">
        <v>232</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4.343</v>
      </c>
      <c r="AQ7455">
        <v>4.28</v>
      </c>
      <c r="AR7455">
        <v>4.1680000000000001</v>
      </c>
      <c r="AS7455">
        <v>3.722</v>
      </c>
      <c r="AT7455">
        <v>3.4689999999999999</v>
      </c>
      <c r="AU7455">
        <v>5.2759999999999998</v>
      </c>
      <c r="AV7455">
        <v>5.8310000000000004</v>
      </c>
      <c r="AW7455">
        <v>6.4649999999999999</v>
      </c>
      <c r="AX7455">
        <v>7.1479999999999997</v>
      </c>
      <c r="AY7455">
        <v>8.6980000000000004</v>
      </c>
      <c r="AZ7455">
        <v>9.391</v>
      </c>
      <c r="BA7455">
        <v>10.042999999999999</v>
      </c>
      <c r="BB7455">
        <v>10.59</v>
      </c>
      <c r="BC7455">
        <v>2017</v>
      </c>
    </row>
    <row r="7456" spans="1:55" x14ac:dyDescent="0.25">
      <c r="A7456">
        <v>366</v>
      </c>
      <c r="B7456" t="s">
        <v>1732</v>
      </c>
      <c r="C7456" t="s">
        <v>331</v>
      </c>
      <c r="D7456" t="s">
        <v>1733</v>
      </c>
      <c r="E7456" t="s">
        <v>328</v>
      </c>
      <c r="F7456" t="s">
        <v>329</v>
      </c>
      <c r="G7456" t="s">
        <v>282</v>
      </c>
      <c r="I7456" t="s">
        <v>332</v>
      </c>
      <c r="J7456" t="s">
        <v>232</v>
      </c>
      <c r="K7456" t="s">
        <v>232</v>
      </c>
      <c r="L7456" t="s">
        <v>232</v>
      </c>
      <c r="M7456" t="s">
        <v>232</v>
      </c>
      <c r="N7456" t="s">
        <v>232</v>
      </c>
      <c r="O7456" t="s">
        <v>232</v>
      </c>
      <c r="P7456" t="s">
        <v>232</v>
      </c>
      <c r="Q7456" t="s">
        <v>232</v>
      </c>
      <c r="R7456" t="s">
        <v>232</v>
      </c>
      <c r="S7456" t="s">
        <v>232</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v>
      </c>
      <c r="AQ7456">
        <v>25.204999999999998</v>
      </c>
      <c r="AR7456">
        <v>24.102</v>
      </c>
      <c r="AS7456">
        <v>22.754999999999999</v>
      </c>
      <c r="AT7456">
        <v>17.59</v>
      </c>
      <c r="AU7456">
        <v>22.96</v>
      </c>
      <c r="AV7456">
        <v>22.798999999999999</v>
      </c>
      <c r="AW7456">
        <v>23.251000000000001</v>
      </c>
      <c r="AX7456">
        <v>23.594999999999999</v>
      </c>
      <c r="AY7456">
        <v>25.831</v>
      </c>
      <c r="AZ7456">
        <v>26.111000000000001</v>
      </c>
      <c r="BA7456">
        <v>26.178000000000001</v>
      </c>
      <c r="BB7456">
        <v>25.905000000000001</v>
      </c>
      <c r="BC7456">
        <v>2017</v>
      </c>
    </row>
    <row r="7457" spans="1:55" x14ac:dyDescent="0.25">
      <c r="A7457">
        <v>366</v>
      </c>
      <c r="B7457" t="s">
        <v>1732</v>
      </c>
      <c r="C7457" t="s">
        <v>333</v>
      </c>
      <c r="D7457" t="s">
        <v>1733</v>
      </c>
      <c r="E7457" t="s">
        <v>334</v>
      </c>
      <c r="F7457" t="s">
        <v>335</v>
      </c>
      <c r="G7457" t="s">
        <v>229</v>
      </c>
      <c r="H7457" t="s">
        <v>230</v>
      </c>
      <c r="I7457" t="s">
        <v>1739</v>
      </c>
      <c r="J7457" t="s">
        <v>232</v>
      </c>
      <c r="K7457" t="s">
        <v>232</v>
      </c>
      <c r="L7457" t="s">
        <v>232</v>
      </c>
      <c r="M7457" t="s">
        <v>232</v>
      </c>
      <c r="N7457" t="s">
        <v>232</v>
      </c>
      <c r="O7457" t="s">
        <v>232</v>
      </c>
      <c r="P7457" t="s">
        <v>232</v>
      </c>
      <c r="Q7457" t="s">
        <v>232</v>
      </c>
      <c r="R7457" t="s">
        <v>232</v>
      </c>
      <c r="S7457" t="s">
        <v>232</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1.294</v>
      </c>
      <c r="AJ7457">
        <v>1.6739999999999999</v>
      </c>
      <c r="AK7457">
        <v>1.923</v>
      </c>
      <c r="AL7457">
        <v>2.2210000000000001</v>
      </c>
      <c r="AM7457">
        <v>3.1890000000000001</v>
      </c>
      <c r="AN7457">
        <v>2.9860000000000002</v>
      </c>
      <c r="AO7457">
        <v>3.9009999999999998</v>
      </c>
      <c r="AP7457">
        <v>5.0679999999999996</v>
      </c>
      <c r="AQ7457">
        <v>5.4649999999999999</v>
      </c>
      <c r="AR7457">
        <v>5.6550000000000002</v>
      </c>
      <c r="AS7457">
        <v>5.266</v>
      </c>
      <c r="AT7457">
        <v>5.0679999999999996</v>
      </c>
      <c r="AU7457">
        <v>7.1180000000000003</v>
      </c>
      <c r="AV7457">
        <v>7.726</v>
      </c>
      <c r="AW7457">
        <v>8.8529999999999998</v>
      </c>
      <c r="AX7457">
        <v>9.6229999999999993</v>
      </c>
      <c r="AY7457">
        <v>10.689</v>
      </c>
      <c r="AZ7457">
        <v>11.369</v>
      </c>
      <c r="BA7457">
        <v>12.035</v>
      </c>
      <c r="BB7457">
        <v>12.824999999999999</v>
      </c>
      <c r="BC7457">
        <v>2017</v>
      </c>
    </row>
    <row r="7458" spans="1:55" x14ac:dyDescent="0.25">
      <c r="A7458">
        <v>366</v>
      </c>
      <c r="B7458" t="s">
        <v>1732</v>
      </c>
      <c r="C7458" t="s">
        <v>336</v>
      </c>
      <c r="D7458" t="s">
        <v>1733</v>
      </c>
      <c r="E7458" t="s">
        <v>334</v>
      </c>
      <c r="F7458" t="s">
        <v>335</v>
      </c>
      <c r="G7458" t="s">
        <v>282</v>
      </c>
      <c r="I7458" t="s">
        <v>337</v>
      </c>
      <c r="J7458" t="s">
        <v>232</v>
      </c>
      <c r="K7458" t="s">
        <v>232</v>
      </c>
      <c r="L7458" t="s">
        <v>232</v>
      </c>
      <c r="M7458" t="s">
        <v>232</v>
      </c>
      <c r="N7458" t="s">
        <v>232</v>
      </c>
      <c r="O7458" t="s">
        <v>232</v>
      </c>
      <c r="P7458" t="s">
        <v>232</v>
      </c>
      <c r="Q7458" t="s">
        <v>232</v>
      </c>
      <c r="R7458" t="s">
        <v>232</v>
      </c>
      <c r="S7458" t="s">
        <v>232</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21.184999999999999</v>
      </c>
      <c r="AJ7458">
        <v>23.231999999999999</v>
      </c>
      <c r="AK7458">
        <v>23.861999999999998</v>
      </c>
      <c r="AL7458">
        <v>22.902000000000001</v>
      </c>
      <c r="AM7458">
        <v>29.98</v>
      </c>
      <c r="AN7458">
        <v>24.9</v>
      </c>
      <c r="AO7458">
        <v>26.99</v>
      </c>
      <c r="AP7458">
        <v>30.837</v>
      </c>
      <c r="AQ7458">
        <v>32.185000000000002</v>
      </c>
      <c r="AR7458">
        <v>32.695999999999998</v>
      </c>
      <c r="AS7458">
        <v>32.195999999999998</v>
      </c>
      <c r="AT7458">
        <v>25.702000000000002</v>
      </c>
      <c r="AU7458">
        <v>30.975999999999999</v>
      </c>
      <c r="AV7458">
        <v>30.209</v>
      </c>
      <c r="AW7458">
        <v>31.838000000000001</v>
      </c>
      <c r="AX7458">
        <v>31.765000000000001</v>
      </c>
      <c r="AY7458">
        <v>31.745000000000001</v>
      </c>
      <c r="AZ7458">
        <v>31.61</v>
      </c>
      <c r="BA7458">
        <v>31.370999999999999</v>
      </c>
      <c r="BB7458">
        <v>31.372</v>
      </c>
      <c r="BC7458">
        <v>2017</v>
      </c>
    </row>
    <row r="7459" spans="1:55" x14ac:dyDescent="0.25">
      <c r="A7459">
        <v>366</v>
      </c>
      <c r="B7459" t="s">
        <v>1732</v>
      </c>
      <c r="C7459" t="s">
        <v>338</v>
      </c>
      <c r="D7459" t="s">
        <v>1733</v>
      </c>
      <c r="E7459" t="s">
        <v>339</v>
      </c>
      <c r="F7459" t="s">
        <v>340</v>
      </c>
      <c r="G7459" t="s">
        <v>229</v>
      </c>
      <c r="H7459" t="s">
        <v>230</v>
      </c>
      <c r="I7459" t="s">
        <v>1739</v>
      </c>
      <c r="J7459" t="s">
        <v>232</v>
      </c>
      <c r="K7459" t="s">
        <v>232</v>
      </c>
      <c r="L7459" t="s">
        <v>232</v>
      </c>
      <c r="M7459" t="s">
        <v>232</v>
      </c>
      <c r="N7459" t="s">
        <v>232</v>
      </c>
      <c r="O7459" t="s">
        <v>232</v>
      </c>
      <c r="P7459" t="s">
        <v>232</v>
      </c>
      <c r="Q7459" t="s">
        <v>232</v>
      </c>
      <c r="R7459" t="s">
        <v>232</v>
      </c>
      <c r="S7459" t="s">
        <v>232</v>
      </c>
      <c r="T7459" t="s">
        <v>374</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-6.3E-2</v>
      </c>
      <c r="AJ7459">
        <v>8.5000000000000006E-2</v>
      </c>
      <c r="AK7459">
        <v>0.45800000000000002</v>
      </c>
      <c r="AL7459">
        <v>0.156</v>
      </c>
      <c r="AM7459">
        <v>-0.222</v>
      </c>
      <c r="AN7459">
        <v>-0.30599999999999999</v>
      </c>
      <c r="AO7459">
        <v>-0.28499999999999998</v>
      </c>
      <c r="AP7459">
        <v>-0.72399999999999998</v>
      </c>
      <c r="AQ7459">
        <v>-1.1850000000000001</v>
      </c>
      <c r="AR7459">
        <v>-1.486</v>
      </c>
      <c r="AS7459">
        <v>-1.544</v>
      </c>
      <c r="AT7459">
        <v>-1.6</v>
      </c>
      <c r="AU7459">
        <v>-1.8420000000000001</v>
      </c>
      <c r="AV7459">
        <v>-1.895</v>
      </c>
      <c r="AW7459">
        <v>-2.3879999999999999</v>
      </c>
      <c r="AX7459">
        <v>-2.4750000000000001</v>
      </c>
      <c r="AY7459">
        <v>-1.9910000000000001</v>
      </c>
      <c r="AZ7459">
        <v>-1.978</v>
      </c>
      <c r="BA7459">
        <v>-1.992</v>
      </c>
      <c r="BB7459">
        <v>-2.2349999999999999</v>
      </c>
      <c r="BC7459">
        <v>2017</v>
      </c>
    </row>
    <row r="7460" spans="1:55" x14ac:dyDescent="0.25">
      <c r="A7460">
        <v>366</v>
      </c>
      <c r="B7460" t="s">
        <v>1732</v>
      </c>
      <c r="C7460" t="s">
        <v>341</v>
      </c>
      <c r="D7460" t="s">
        <v>1733</v>
      </c>
      <c r="E7460" t="s">
        <v>339</v>
      </c>
      <c r="F7460" t="s">
        <v>340</v>
      </c>
      <c r="G7460" t="s">
        <v>282</v>
      </c>
      <c r="I7460" t="s">
        <v>342</v>
      </c>
      <c r="J7460" t="s">
        <v>232</v>
      </c>
      <c r="K7460" t="s">
        <v>232</v>
      </c>
      <c r="L7460" t="s">
        <v>232</v>
      </c>
      <c r="M7460" t="s">
        <v>232</v>
      </c>
      <c r="N7460" t="s">
        <v>232</v>
      </c>
      <c r="O7460" t="s">
        <v>232</v>
      </c>
      <c r="P7460" t="s">
        <v>232</v>
      </c>
      <c r="Q7460" t="s">
        <v>232</v>
      </c>
      <c r="R7460" t="s">
        <v>232</v>
      </c>
      <c r="S7460" t="s">
        <v>232</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-1.038</v>
      </c>
      <c r="AJ7460">
        <v>1.1819999999999999</v>
      </c>
      <c r="AK7460">
        <v>5.6870000000000003</v>
      </c>
      <c r="AL7460">
        <v>1.611</v>
      </c>
      <c r="AM7460">
        <v>-2.0880000000000001</v>
      </c>
      <c r="AN7460">
        <v>-2.5499999999999998</v>
      </c>
      <c r="AO7460">
        <v>-1.9690000000000001</v>
      </c>
      <c r="AP7460">
        <v>-4.407</v>
      </c>
      <c r="AQ7460">
        <v>-6.9790000000000001</v>
      </c>
      <c r="AR7460">
        <v>-8.5950000000000006</v>
      </c>
      <c r="AS7460">
        <v>-9.4410000000000007</v>
      </c>
      <c r="AT7460">
        <v>-8.1120000000000001</v>
      </c>
      <c r="AU7460">
        <v>-8.016</v>
      </c>
      <c r="AV7460">
        <v>-7.41</v>
      </c>
      <c r="AW7460">
        <v>-8.5869999999999997</v>
      </c>
      <c r="AX7460">
        <v>-8.1690000000000005</v>
      </c>
      <c r="AY7460">
        <v>-5.9139999999999997</v>
      </c>
      <c r="AZ7460">
        <v>-5.4989999999999997</v>
      </c>
      <c r="BA7460">
        <v>-5.1929999999999996</v>
      </c>
      <c r="BB7460">
        <v>-5.468</v>
      </c>
      <c r="BC7460">
        <v>2017</v>
      </c>
    </row>
    <row r="7461" spans="1:55" x14ac:dyDescent="0.25">
      <c r="A7461">
        <v>366</v>
      </c>
      <c r="B7461" t="s">
        <v>1732</v>
      </c>
      <c r="C7461" t="s">
        <v>343</v>
      </c>
      <c r="D7461" t="s">
        <v>1733</v>
      </c>
      <c r="E7461" t="s">
        <v>344</v>
      </c>
      <c r="F7461" t="s">
        <v>345</v>
      </c>
      <c r="G7461" t="s">
        <v>229</v>
      </c>
      <c r="H7461" t="s">
        <v>230</v>
      </c>
      <c r="I7461" t="s">
        <v>1739</v>
      </c>
      <c r="J7461" t="s">
        <v>232</v>
      </c>
      <c r="K7461" t="s">
        <v>232</v>
      </c>
      <c r="L7461" t="s">
        <v>232</v>
      </c>
      <c r="M7461" t="s">
        <v>232</v>
      </c>
      <c r="N7461" t="s">
        <v>232</v>
      </c>
      <c r="O7461" t="s">
        <v>232</v>
      </c>
      <c r="P7461" t="s">
        <v>232</v>
      </c>
      <c r="Q7461" t="s">
        <v>232</v>
      </c>
      <c r="R7461" t="s">
        <v>232</v>
      </c>
      <c r="S7461" t="s">
        <v>232</v>
      </c>
      <c r="T7461" t="s">
        <v>232</v>
      </c>
      <c r="U7461" t="s">
        <v>232</v>
      </c>
      <c r="V7461" t="s">
        <v>232</v>
      </c>
      <c r="W7461" t="s">
        <v>232</v>
      </c>
      <c r="X7461" t="s">
        <v>232</v>
      </c>
      <c r="Y7461" t="s">
        <v>232</v>
      </c>
      <c r="Z7461" t="s">
        <v>232</v>
      </c>
      <c r="AA7461" t="s">
        <v>232</v>
      </c>
      <c r="AB7461" t="s">
        <v>232</v>
      </c>
      <c r="AC7461" t="s">
        <v>232</v>
      </c>
      <c r="AD7461" t="s">
        <v>232</v>
      </c>
      <c r="AE7461" t="s">
        <v>232</v>
      </c>
      <c r="AF7461">
        <v>-0.182</v>
      </c>
      <c r="AG7461">
        <v>4.9000000000000002E-2</v>
      </c>
      <c r="AH7461">
        <v>-6.3E-2</v>
      </c>
      <c r="AI7461">
        <v>-5.3999999999999999E-2</v>
      </c>
      <c r="AJ7461">
        <v>8.5999999999999993E-2</v>
      </c>
      <c r="AK7461">
        <v>0.45100000000000001</v>
      </c>
      <c r="AL7461">
        <v>0.14799999999999999</v>
      </c>
      <c r="AM7461">
        <v>-0.222</v>
      </c>
      <c r="AN7461">
        <v>-0.34</v>
      </c>
      <c r="AO7461">
        <v>-0.38500000000000001</v>
      </c>
      <c r="AP7461">
        <v>-0.85499999999999998</v>
      </c>
      <c r="AQ7461">
        <v>-1.36</v>
      </c>
      <c r="AR7461">
        <v>-1.6439999999999999</v>
      </c>
      <c r="AS7461">
        <v>-1.58</v>
      </c>
      <c r="AT7461">
        <v>-1.4419999999999999</v>
      </c>
      <c r="AU7461">
        <v>-1.669</v>
      </c>
      <c r="AV7461">
        <v>-1.758</v>
      </c>
      <c r="AW7461">
        <v>-2.27</v>
      </c>
      <c r="AX7461">
        <v>-2.387</v>
      </c>
      <c r="AY7461">
        <v>-1.8919999999999999</v>
      </c>
      <c r="AZ7461">
        <v>-1.891</v>
      </c>
      <c r="BA7461">
        <v>-1.966</v>
      </c>
      <c r="BB7461">
        <v>-2.2810000000000001</v>
      </c>
      <c r="BC7461">
        <v>2017</v>
      </c>
    </row>
    <row r="7462" spans="1:55" x14ac:dyDescent="0.25">
      <c r="A7462">
        <v>366</v>
      </c>
      <c r="B7462" t="s">
        <v>1732</v>
      </c>
      <c r="C7462" t="s">
        <v>346</v>
      </c>
      <c r="D7462" t="s">
        <v>1733</v>
      </c>
      <c r="E7462" t="s">
        <v>344</v>
      </c>
      <c r="F7462" t="s">
        <v>345</v>
      </c>
      <c r="G7462" t="s">
        <v>270</v>
      </c>
      <c r="I7462" t="s">
        <v>397</v>
      </c>
      <c r="J7462" t="s">
        <v>232</v>
      </c>
      <c r="K7462" t="s">
        <v>232</v>
      </c>
      <c r="L7462" t="s">
        <v>232</v>
      </c>
      <c r="M7462" t="s">
        <v>232</v>
      </c>
      <c r="N7462" t="s">
        <v>232</v>
      </c>
      <c r="O7462" t="s">
        <v>232</v>
      </c>
      <c r="P7462" t="s">
        <v>232</v>
      </c>
      <c r="Q7462" t="s">
        <v>232</v>
      </c>
      <c r="R7462" t="s">
        <v>232</v>
      </c>
      <c r="S7462" t="s">
        <v>232</v>
      </c>
      <c r="T7462" t="s">
        <v>232</v>
      </c>
      <c r="U7462" t="s">
        <v>232</v>
      </c>
      <c r="V7462" t="s">
        <v>232</v>
      </c>
      <c r="W7462" t="s">
        <v>232</v>
      </c>
      <c r="X7462" t="s">
        <v>232</v>
      </c>
      <c r="Y7462" t="s">
        <v>232</v>
      </c>
      <c r="Z7462" t="s">
        <v>232</v>
      </c>
      <c r="AA7462" t="s">
        <v>232</v>
      </c>
      <c r="AB7462" t="s">
        <v>232</v>
      </c>
      <c r="AC7462" t="s">
        <v>232</v>
      </c>
      <c r="AD7462" t="s">
        <v>232</v>
      </c>
      <c r="AE7462" t="s">
        <v>232</v>
      </c>
      <c r="AF7462">
        <v>-5.3810000000000002</v>
      </c>
      <c r="AG7462">
        <v>1.129</v>
      </c>
      <c r="AH7462">
        <v>-1.228</v>
      </c>
      <c r="AI7462">
        <v>-0.86899999999999999</v>
      </c>
      <c r="AJ7462">
        <v>1.1930000000000001</v>
      </c>
      <c r="AK7462">
        <v>5.6269999999999998</v>
      </c>
      <c r="AL7462">
        <v>1.534</v>
      </c>
      <c r="AM7462">
        <v>-2.09</v>
      </c>
      <c r="AN7462">
        <v>-2.891</v>
      </c>
      <c r="AO7462">
        <v>-2.794</v>
      </c>
      <c r="AP7462">
        <v>-5.4889999999999999</v>
      </c>
      <c r="AQ7462">
        <v>-8.5519999999999996</v>
      </c>
      <c r="AR7462">
        <v>-10.051</v>
      </c>
      <c r="AS7462">
        <v>-9.766</v>
      </c>
      <c r="AT7462">
        <v>-6.9420000000000002</v>
      </c>
      <c r="AU7462">
        <v>-6.9569999999999999</v>
      </c>
      <c r="AV7462">
        <v>-6.6509999999999998</v>
      </c>
      <c r="AW7462">
        <v>-7.9779999999999998</v>
      </c>
      <c r="AX7462">
        <v>-7.774</v>
      </c>
      <c r="AY7462">
        <v>-5.5609999999999999</v>
      </c>
      <c r="AZ7462">
        <v>-5.226</v>
      </c>
      <c r="BA7462">
        <v>-5.1479999999999997</v>
      </c>
      <c r="BB7462">
        <v>-5.665</v>
      </c>
      <c r="BC7462">
        <v>2017</v>
      </c>
    </row>
    <row r="7463" spans="1:55" x14ac:dyDescent="0.25">
      <c r="A7463">
        <v>366</v>
      </c>
      <c r="B7463" t="s">
        <v>1732</v>
      </c>
      <c r="C7463" t="s">
        <v>347</v>
      </c>
      <c r="D7463" t="s">
        <v>1733</v>
      </c>
      <c r="E7463" t="s">
        <v>348</v>
      </c>
      <c r="F7463" t="s">
        <v>349</v>
      </c>
      <c r="G7463" t="s">
        <v>229</v>
      </c>
      <c r="H7463" t="s">
        <v>230</v>
      </c>
      <c r="I7463" t="s">
        <v>1739</v>
      </c>
      <c r="J7463" t="s">
        <v>232</v>
      </c>
      <c r="K7463" t="s">
        <v>232</v>
      </c>
      <c r="L7463" t="s">
        <v>232</v>
      </c>
      <c r="M7463" t="s">
        <v>232</v>
      </c>
      <c r="N7463" t="s">
        <v>232</v>
      </c>
      <c r="O7463" t="s">
        <v>232</v>
      </c>
      <c r="P7463" t="s">
        <v>232</v>
      </c>
      <c r="Q7463" t="s">
        <v>232</v>
      </c>
      <c r="R7463" t="s">
        <v>232</v>
      </c>
      <c r="S7463" t="s">
        <v>232</v>
      </c>
      <c r="T7463" t="s">
        <v>374</v>
      </c>
      <c r="U7463" t="s">
        <v>374</v>
      </c>
      <c r="V7463" t="s">
        <v>374</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5.3999999999999999E-2</v>
      </c>
      <c r="AJ7463">
        <v>0.19400000000000001</v>
      </c>
      <c r="AK7463">
        <v>0.55600000000000005</v>
      </c>
      <c r="AL7463">
        <v>0.218</v>
      </c>
      <c r="AM7463">
        <v>-8.8999999999999996E-2</v>
      </c>
      <c r="AN7463">
        <v>-0.20200000000000001</v>
      </c>
      <c r="AO7463">
        <v>-0.14499999999999999</v>
      </c>
      <c r="AP7463">
        <v>-0.56499999999999995</v>
      </c>
      <c r="AQ7463">
        <v>-0.95899999999999996</v>
      </c>
      <c r="AR7463">
        <v>-1.3340000000000001</v>
      </c>
      <c r="AS7463">
        <v>-1.296</v>
      </c>
      <c r="AT7463">
        <v>-1.232</v>
      </c>
      <c r="AU7463">
        <v>-1.149</v>
      </c>
      <c r="AV7463">
        <v>-1.042</v>
      </c>
      <c r="AW7463">
        <v>-1.431</v>
      </c>
      <c r="AX7463">
        <v>-1.3520000000000001</v>
      </c>
      <c r="AY7463">
        <v>-0.65700000000000003</v>
      </c>
      <c r="AZ7463">
        <v>-0.47</v>
      </c>
      <c r="BA7463">
        <v>-0.378</v>
      </c>
      <c r="BB7463">
        <v>-0.49399999999999999</v>
      </c>
      <c r="BC7463">
        <v>2017</v>
      </c>
    </row>
    <row r="7464" spans="1:55" x14ac:dyDescent="0.25">
      <c r="A7464">
        <v>366</v>
      </c>
      <c r="B7464" t="s">
        <v>1732</v>
      </c>
      <c r="C7464" t="s">
        <v>350</v>
      </c>
      <c r="D7464" t="s">
        <v>1733</v>
      </c>
      <c r="E7464" t="s">
        <v>348</v>
      </c>
      <c r="F7464" t="s">
        <v>349</v>
      </c>
      <c r="G7464" t="s">
        <v>282</v>
      </c>
      <c r="I7464" t="s">
        <v>351</v>
      </c>
      <c r="J7464" t="s">
        <v>232</v>
      </c>
      <c r="K7464" t="s">
        <v>232</v>
      </c>
      <c r="L7464" t="s">
        <v>232</v>
      </c>
      <c r="M7464" t="s">
        <v>232</v>
      </c>
      <c r="N7464" t="s">
        <v>232</v>
      </c>
      <c r="O7464" t="s">
        <v>232</v>
      </c>
      <c r="P7464" t="s">
        <v>232</v>
      </c>
      <c r="Q7464" t="s">
        <v>232</v>
      </c>
      <c r="R7464" t="s">
        <v>232</v>
      </c>
      <c r="S7464" t="s">
        <v>232</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0.879</v>
      </c>
      <c r="AJ7464">
        <v>2.6869999999999998</v>
      </c>
      <c r="AK7464">
        <v>6.8929999999999998</v>
      </c>
      <c r="AL7464">
        <v>2.246</v>
      </c>
      <c r="AM7464">
        <v>-0.83499999999999996</v>
      </c>
      <c r="AN7464">
        <v>-1.6850000000000001</v>
      </c>
      <c r="AO7464">
        <v>-1.002</v>
      </c>
      <c r="AP7464">
        <v>-3.4390000000000001</v>
      </c>
      <c r="AQ7464">
        <v>-5.65</v>
      </c>
      <c r="AR7464">
        <v>-7.7110000000000003</v>
      </c>
      <c r="AS7464">
        <v>-7.92</v>
      </c>
      <c r="AT7464">
        <v>-6.2460000000000004</v>
      </c>
      <c r="AU7464">
        <v>-4.9989999999999997</v>
      </c>
      <c r="AV7464">
        <v>-4.0730000000000004</v>
      </c>
      <c r="AW7464">
        <v>-5.1449999999999996</v>
      </c>
      <c r="AX7464">
        <v>-4.4610000000000003</v>
      </c>
      <c r="AY7464">
        <v>-1.95</v>
      </c>
      <c r="AZ7464">
        <v>-1.306</v>
      </c>
      <c r="BA7464">
        <v>-0.98599999999999999</v>
      </c>
      <c r="BB7464">
        <v>-1.2090000000000001</v>
      </c>
      <c r="BC7464">
        <v>2017</v>
      </c>
    </row>
    <row r="7465" spans="1:55" x14ac:dyDescent="0.25">
      <c r="A7465">
        <v>366</v>
      </c>
      <c r="B7465" t="s">
        <v>1732</v>
      </c>
      <c r="C7465" t="s">
        <v>352</v>
      </c>
      <c r="D7465" t="s">
        <v>1733</v>
      </c>
      <c r="E7465" t="s">
        <v>353</v>
      </c>
      <c r="F7465" t="s">
        <v>354</v>
      </c>
      <c r="G7465" t="s">
        <v>229</v>
      </c>
      <c r="H7465" t="s">
        <v>230</v>
      </c>
    </row>
    <row r="7466" spans="1:55" x14ac:dyDescent="0.25">
      <c r="A7466">
        <v>366</v>
      </c>
      <c r="B7466" t="s">
        <v>1732</v>
      </c>
      <c r="C7466" t="s">
        <v>355</v>
      </c>
      <c r="D7466" t="s">
        <v>1733</v>
      </c>
      <c r="E7466" t="s">
        <v>353</v>
      </c>
      <c r="F7466" t="s">
        <v>354</v>
      </c>
      <c r="G7466" t="s">
        <v>282</v>
      </c>
    </row>
    <row r="7467" spans="1:55" x14ac:dyDescent="0.25">
      <c r="A7467">
        <v>366</v>
      </c>
      <c r="B7467" t="s">
        <v>1732</v>
      </c>
      <c r="C7467" t="s">
        <v>356</v>
      </c>
      <c r="D7467" t="s">
        <v>1733</v>
      </c>
      <c r="E7467" t="s">
        <v>357</v>
      </c>
      <c r="F7467" t="s">
        <v>358</v>
      </c>
      <c r="G7467" t="s">
        <v>229</v>
      </c>
      <c r="H7467" t="s">
        <v>230</v>
      </c>
      <c r="I7467" t="s">
        <v>1739</v>
      </c>
      <c r="J7467" t="s">
        <v>232</v>
      </c>
      <c r="K7467" t="s">
        <v>232</v>
      </c>
      <c r="L7467" t="s">
        <v>232</v>
      </c>
      <c r="M7467" t="s">
        <v>232</v>
      </c>
      <c r="N7467" t="s">
        <v>232</v>
      </c>
      <c r="O7467" t="s">
        <v>232</v>
      </c>
      <c r="P7467" t="s">
        <v>232</v>
      </c>
      <c r="Q7467" t="s">
        <v>232</v>
      </c>
      <c r="R7467" t="s">
        <v>232</v>
      </c>
      <c r="S7467" t="s">
        <v>232</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1.764</v>
      </c>
      <c r="AJ7467">
        <v>1.726</v>
      </c>
      <c r="AK7467">
        <v>1.405</v>
      </c>
      <c r="AL7467">
        <v>1.516</v>
      </c>
      <c r="AM7467">
        <v>1.657</v>
      </c>
      <c r="AN7467">
        <v>2.2149999999999999</v>
      </c>
      <c r="AO7467">
        <v>2.887</v>
      </c>
      <c r="AP7467">
        <v>3.5249999999999999</v>
      </c>
      <c r="AQ7467">
        <v>5.0199999999999996</v>
      </c>
      <c r="AR7467">
        <v>4.556</v>
      </c>
      <c r="AS7467">
        <v>7.0949999999999998</v>
      </c>
      <c r="AT7467">
        <v>15.488</v>
      </c>
      <c r="AU7467">
        <v>17.739999999999998</v>
      </c>
      <c r="AV7467">
        <v>17.802</v>
      </c>
      <c r="AW7467">
        <v>20.033000000000001</v>
      </c>
      <c r="AX7467">
        <v>22.94</v>
      </c>
      <c r="AY7467">
        <v>25.658000000000001</v>
      </c>
      <c r="AZ7467">
        <v>27.919</v>
      </c>
      <c r="BA7467">
        <v>30.213000000000001</v>
      </c>
      <c r="BB7467">
        <v>32.771000000000001</v>
      </c>
      <c r="BC7467">
        <v>2017</v>
      </c>
    </row>
    <row r="7468" spans="1:55" x14ac:dyDescent="0.25">
      <c r="A7468">
        <v>366</v>
      </c>
      <c r="B7468" t="s">
        <v>1732</v>
      </c>
      <c r="C7468" t="s">
        <v>359</v>
      </c>
      <c r="D7468" t="s">
        <v>1733</v>
      </c>
      <c r="E7468" t="s">
        <v>357</v>
      </c>
      <c r="F7468" t="s">
        <v>358</v>
      </c>
      <c r="G7468" t="s">
        <v>282</v>
      </c>
      <c r="I7468" t="s">
        <v>360</v>
      </c>
      <c r="J7468" t="s">
        <v>232</v>
      </c>
      <c r="K7468" t="s">
        <v>232</v>
      </c>
      <c r="L7468" t="s">
        <v>232</v>
      </c>
      <c r="M7468" t="s">
        <v>232</v>
      </c>
      <c r="N7468" t="s">
        <v>232</v>
      </c>
      <c r="O7468" t="s">
        <v>232</v>
      </c>
      <c r="P7468" t="s">
        <v>232</v>
      </c>
      <c r="Q7468" t="s">
        <v>232</v>
      </c>
      <c r="R7468" t="s">
        <v>232</v>
      </c>
      <c r="S7468" t="s">
        <v>232</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28.896000000000001</v>
      </c>
      <c r="AJ7468">
        <v>23.952999999999999</v>
      </c>
      <c r="AK7468">
        <v>17.431999999999999</v>
      </c>
      <c r="AL7468">
        <v>15.632</v>
      </c>
      <c r="AM7468">
        <v>15.574</v>
      </c>
      <c r="AN7468">
        <v>18.468</v>
      </c>
      <c r="AO7468">
        <v>19.978999999999999</v>
      </c>
      <c r="AP7468">
        <v>21.449000000000002</v>
      </c>
      <c r="AQ7468">
        <v>29.561</v>
      </c>
      <c r="AR7468">
        <v>26.343</v>
      </c>
      <c r="AS7468">
        <v>43.377000000000002</v>
      </c>
      <c r="AT7468">
        <v>78.537000000000006</v>
      </c>
      <c r="AU7468">
        <v>77.206000000000003</v>
      </c>
      <c r="AV7468">
        <v>69.603999999999999</v>
      </c>
      <c r="AW7468">
        <v>72.046000000000006</v>
      </c>
      <c r="AX7468">
        <v>75.721000000000004</v>
      </c>
      <c r="AY7468">
        <v>76.203000000000003</v>
      </c>
      <c r="AZ7468">
        <v>77.623000000000005</v>
      </c>
      <c r="BA7468">
        <v>78.751999999999995</v>
      </c>
      <c r="BB7468">
        <v>80.162999999999997</v>
      </c>
      <c r="BC7468">
        <v>2017</v>
      </c>
    </row>
    <row r="7469" spans="1:55" x14ac:dyDescent="0.25">
      <c r="A7469">
        <v>366</v>
      </c>
      <c r="B7469" t="s">
        <v>1732</v>
      </c>
      <c r="C7469" t="s">
        <v>361</v>
      </c>
      <c r="D7469" t="s">
        <v>1733</v>
      </c>
      <c r="E7469" t="s">
        <v>362</v>
      </c>
      <c r="F7469" t="s">
        <v>363</v>
      </c>
      <c r="G7469" t="s">
        <v>229</v>
      </c>
      <c r="H7469" t="s">
        <v>230</v>
      </c>
      <c r="I7469" t="s">
        <v>1739</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19.72</v>
      </c>
      <c r="AU7469">
        <v>22.978000000000002</v>
      </c>
      <c r="AV7469">
        <v>25.576000000000001</v>
      </c>
      <c r="AW7469">
        <v>27.806000000000001</v>
      </c>
      <c r="AX7469">
        <v>30.295999999999999</v>
      </c>
      <c r="AY7469">
        <v>33.67</v>
      </c>
      <c r="AZ7469">
        <v>35.966999999999999</v>
      </c>
      <c r="BA7469">
        <v>38.365000000000002</v>
      </c>
      <c r="BB7469">
        <v>40.881</v>
      </c>
      <c r="BC7469">
        <v>2017</v>
      </c>
    </row>
    <row r="7470" spans="1:55" x14ac:dyDescent="0.25">
      <c r="A7470">
        <v>366</v>
      </c>
      <c r="B7470" t="s">
        <v>1732</v>
      </c>
      <c r="C7470" t="s">
        <v>364</v>
      </c>
      <c r="D7470" t="s">
        <v>1733</v>
      </c>
      <c r="E7470" t="s">
        <v>365</v>
      </c>
      <c r="F7470" t="s">
        <v>366</v>
      </c>
      <c r="G7470" t="s">
        <v>242</v>
      </c>
      <c r="H7470" t="s">
        <v>230</v>
      </c>
      <c r="I7470" t="s">
        <v>1740</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-0.17</v>
      </c>
      <c r="AU7470">
        <v>-2E-3</v>
      </c>
      <c r="AV7470">
        <v>-9.8000000000000004E-2</v>
      </c>
      <c r="AW7470">
        <v>-0.14099999999999999</v>
      </c>
      <c r="AX7470">
        <v>-0.127</v>
      </c>
      <c r="AY7470">
        <v>-0.11600000000000001</v>
      </c>
      <c r="AZ7470">
        <v>-9.5000000000000001E-2</v>
      </c>
      <c r="BA7470">
        <v>-0.10299999999999999</v>
      </c>
      <c r="BB7470">
        <v>-0.10199999999999999</v>
      </c>
      <c r="BC7470">
        <v>2017</v>
      </c>
    </row>
    <row r="7471" spans="1:55" x14ac:dyDescent="0.25">
      <c r="A7471">
        <v>366</v>
      </c>
      <c r="B7471" t="s">
        <v>1732</v>
      </c>
      <c r="C7471" t="s">
        <v>368</v>
      </c>
      <c r="D7471" t="s">
        <v>1733</v>
      </c>
      <c r="E7471" t="s">
        <v>365</v>
      </c>
      <c r="F7471" t="s">
        <v>366</v>
      </c>
      <c r="G7471" t="s">
        <v>282</v>
      </c>
      <c r="I7471" t="s">
        <v>369</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-5.36</v>
      </c>
      <c r="AU7471">
        <v>-5.8999999999999997E-2</v>
      </c>
      <c r="AV7471">
        <v>-2.8620000000000001</v>
      </c>
      <c r="AW7471">
        <v>-3.8330000000000002</v>
      </c>
      <c r="AX7471">
        <v>-3.2440000000000002</v>
      </c>
      <c r="AY7471">
        <v>-2.7360000000000002</v>
      </c>
      <c r="AZ7471">
        <v>-2.1560000000000001</v>
      </c>
      <c r="BA7471">
        <v>-2.21</v>
      </c>
      <c r="BB7471">
        <v>-2.0750000000000002</v>
      </c>
      <c r="BC7471">
        <v>2017</v>
      </c>
    </row>
    <row r="7472" spans="1:55" x14ac:dyDescent="0.25">
      <c r="A7472">
        <v>144</v>
      </c>
      <c r="B7472" t="s">
        <v>1741</v>
      </c>
      <c r="C7472" t="s">
        <v>225</v>
      </c>
      <c r="D7472" t="s">
        <v>1742</v>
      </c>
      <c r="E7472" t="s">
        <v>227</v>
      </c>
      <c r="F7472" t="s">
        <v>228</v>
      </c>
      <c r="G7472" t="s">
        <v>229</v>
      </c>
      <c r="H7472" t="s">
        <v>230</v>
      </c>
      <c r="I7472" t="s">
        <v>1743</v>
      </c>
      <c r="J7472" s="52">
        <v>1981.02</v>
      </c>
      <c r="K7472" s="52">
        <v>2070.96</v>
      </c>
      <c r="L7472" s="52">
        <v>2100.4899999999998</v>
      </c>
      <c r="M7472" s="52">
        <v>2143.7199999999998</v>
      </c>
      <c r="N7472" s="52">
        <v>2235.7800000000002</v>
      </c>
      <c r="O7472" s="52">
        <v>2286.58</v>
      </c>
      <c r="P7472" s="52">
        <v>2353.5</v>
      </c>
      <c r="Q7472" s="52">
        <v>2430.36</v>
      </c>
      <c r="R7472" s="52">
        <v>2490.15</v>
      </c>
      <c r="S7472" s="52">
        <v>2551.48</v>
      </c>
      <c r="T7472" s="52">
        <v>2571.88</v>
      </c>
      <c r="U7472" s="52">
        <v>2545.48</v>
      </c>
      <c r="V7472" s="52">
        <v>2520.66</v>
      </c>
      <c r="W7472" s="52">
        <v>2474.13</v>
      </c>
      <c r="X7472" s="52">
        <v>2575.27</v>
      </c>
      <c r="Y7472" s="52">
        <v>2678.8</v>
      </c>
      <c r="Z7472" s="52">
        <v>2719.49</v>
      </c>
      <c r="AA7472" s="52">
        <v>2798.69</v>
      </c>
      <c r="AB7472" s="52">
        <v>2917.38</v>
      </c>
      <c r="AC7472" s="52">
        <v>3048.27</v>
      </c>
      <c r="AD7472" s="52">
        <v>3192.93</v>
      </c>
      <c r="AE7472" s="52">
        <v>3243.17</v>
      </c>
      <c r="AF7472" s="52">
        <v>3310.48</v>
      </c>
      <c r="AG7472" s="52">
        <v>3388.6</v>
      </c>
      <c r="AH7472" s="52">
        <v>3534.67</v>
      </c>
      <c r="AI7472" s="52">
        <v>3634.23</v>
      </c>
      <c r="AJ7472" s="52">
        <v>3805.02</v>
      </c>
      <c r="AK7472" s="52">
        <v>3934.7</v>
      </c>
      <c r="AL7472" s="52">
        <v>3912.79</v>
      </c>
      <c r="AM7472" s="52">
        <v>3709.48</v>
      </c>
      <c r="AN7472" s="52">
        <v>3931.75</v>
      </c>
      <c r="AO7472" s="52">
        <v>4037.09</v>
      </c>
      <c r="AP7472" s="52">
        <v>4025.04</v>
      </c>
      <c r="AQ7472" s="52">
        <v>4074.88</v>
      </c>
      <c r="AR7472" s="52">
        <v>4180.91</v>
      </c>
      <c r="AS7472" s="52">
        <v>4367.2299999999996</v>
      </c>
      <c r="AT7472" s="52">
        <v>4484.45</v>
      </c>
      <c r="AU7472" s="52">
        <v>4578.83</v>
      </c>
      <c r="AV7472" s="52">
        <v>4686.05</v>
      </c>
      <c r="AW7472" s="52">
        <v>4740.8999999999996</v>
      </c>
      <c r="AX7472" s="52">
        <v>4825.13</v>
      </c>
      <c r="AY7472" s="52">
        <v>4915.33</v>
      </c>
      <c r="AZ7472" s="52">
        <v>5014.45</v>
      </c>
      <c r="BA7472" s="52">
        <v>5115.5200000000004</v>
      </c>
      <c r="BB7472" s="52">
        <v>5218.9399999999996</v>
      </c>
      <c r="BC7472">
        <v>2018</v>
      </c>
    </row>
    <row r="7473" spans="1:55" x14ac:dyDescent="0.25">
      <c r="A7473">
        <v>144</v>
      </c>
      <c r="B7473" t="s">
        <v>1741</v>
      </c>
      <c r="C7473" t="s">
        <v>233</v>
      </c>
      <c r="D7473" t="s">
        <v>1742</v>
      </c>
      <c r="E7473" t="s">
        <v>227</v>
      </c>
      <c r="F7473" t="s">
        <v>234</v>
      </c>
      <c r="G7473" t="s">
        <v>235</v>
      </c>
      <c r="I7473" t="s">
        <v>236</v>
      </c>
      <c r="J7473">
        <v>4.5549999999999997</v>
      </c>
      <c r="K7473">
        <v>4.54</v>
      </c>
      <c r="L7473">
        <v>1.4259999999999999</v>
      </c>
      <c r="M7473">
        <v>2.0579999999999998</v>
      </c>
      <c r="N7473">
        <v>4.2949999999999999</v>
      </c>
      <c r="O7473">
        <v>2.2719999999999998</v>
      </c>
      <c r="P7473">
        <v>2.927</v>
      </c>
      <c r="Q7473">
        <v>3.266</v>
      </c>
      <c r="R7473">
        <v>2.46</v>
      </c>
      <c r="S7473">
        <v>2.4630000000000001</v>
      </c>
      <c r="T7473">
        <v>0.8</v>
      </c>
      <c r="U7473">
        <v>-1.0269999999999999</v>
      </c>
      <c r="V7473">
        <v>-0.97499999999999998</v>
      </c>
      <c r="W7473">
        <v>-1.8460000000000001</v>
      </c>
      <c r="X7473">
        <v>4.0880000000000001</v>
      </c>
      <c r="Y7473">
        <v>4.0199999999999996</v>
      </c>
      <c r="Z7473">
        <v>1.5189999999999999</v>
      </c>
      <c r="AA7473">
        <v>2.9119999999999999</v>
      </c>
      <c r="AB7473">
        <v>4.2409999999999997</v>
      </c>
      <c r="AC7473">
        <v>4.4870000000000001</v>
      </c>
      <c r="AD7473">
        <v>4.7460000000000004</v>
      </c>
      <c r="AE7473">
        <v>1.573</v>
      </c>
      <c r="AF7473">
        <v>2.0750000000000002</v>
      </c>
      <c r="AG7473">
        <v>2.36</v>
      </c>
      <c r="AH7473">
        <v>4.3109999999999999</v>
      </c>
      <c r="AI7473">
        <v>2.8170000000000002</v>
      </c>
      <c r="AJ7473">
        <v>4.7</v>
      </c>
      <c r="AK7473">
        <v>3.4079999999999999</v>
      </c>
      <c r="AL7473">
        <v>-0.55700000000000005</v>
      </c>
      <c r="AM7473">
        <v>-5.1959999999999997</v>
      </c>
      <c r="AN7473">
        <v>5.992</v>
      </c>
      <c r="AO7473">
        <v>2.6789999999999998</v>
      </c>
      <c r="AP7473">
        <v>-0.29899999999999999</v>
      </c>
      <c r="AQ7473">
        <v>1.238</v>
      </c>
      <c r="AR7473">
        <v>2.6019999999999999</v>
      </c>
      <c r="AS7473">
        <v>4.4569999999999999</v>
      </c>
      <c r="AT7473">
        <v>2.6840000000000002</v>
      </c>
      <c r="AU7473">
        <v>2.105</v>
      </c>
      <c r="AV7473">
        <v>2.3420000000000001</v>
      </c>
      <c r="AW7473">
        <v>1.17</v>
      </c>
      <c r="AX7473">
        <v>1.7769999999999999</v>
      </c>
      <c r="AY7473">
        <v>1.869</v>
      </c>
      <c r="AZ7473">
        <v>2.0169999999999999</v>
      </c>
      <c r="BA7473">
        <v>2.0150000000000001</v>
      </c>
      <c r="BB7473">
        <v>2.0219999999999998</v>
      </c>
      <c r="BC7473">
        <v>2018</v>
      </c>
    </row>
    <row r="7474" spans="1:55" x14ac:dyDescent="0.25">
      <c r="A7474">
        <v>144</v>
      </c>
      <c r="B7474" t="s">
        <v>1741</v>
      </c>
      <c r="C7474" t="s">
        <v>237</v>
      </c>
      <c r="D7474" t="s">
        <v>1742</v>
      </c>
      <c r="E7474" t="s">
        <v>238</v>
      </c>
      <c r="F7474" t="s">
        <v>239</v>
      </c>
      <c r="G7474" t="s">
        <v>229</v>
      </c>
      <c r="H7474" t="s">
        <v>230</v>
      </c>
      <c r="I7474" t="s">
        <v>1743</v>
      </c>
      <c r="J7474">
        <v>584.41300000000001</v>
      </c>
      <c r="K7474">
        <v>638.63400000000001</v>
      </c>
      <c r="L7474">
        <v>699.524</v>
      </c>
      <c r="M7474">
        <v>784.82500000000005</v>
      </c>
      <c r="N7474">
        <v>881.97400000000005</v>
      </c>
      <c r="O7474">
        <v>959.71699999999998</v>
      </c>
      <c r="P7474" s="52">
        <v>1049.29</v>
      </c>
      <c r="Q7474" s="52">
        <v>1135.4100000000001</v>
      </c>
      <c r="R7474" s="52">
        <v>1241.4000000000001</v>
      </c>
      <c r="S7474" s="52">
        <v>1373.54</v>
      </c>
      <c r="T7474" s="52">
        <v>1514.86</v>
      </c>
      <c r="U7474" s="52">
        <v>1624.46</v>
      </c>
      <c r="V7474" s="52">
        <v>1627.08</v>
      </c>
      <c r="W7474" s="52">
        <v>1635.96</v>
      </c>
      <c r="X7474" s="52">
        <v>1746.39</v>
      </c>
      <c r="Y7474" s="52">
        <v>1885.65</v>
      </c>
      <c r="Z7474" s="52">
        <v>1934.38</v>
      </c>
      <c r="AA7474" s="52">
        <v>2021.98</v>
      </c>
      <c r="AB7474" s="52">
        <v>2124.41</v>
      </c>
      <c r="AC7474" s="52">
        <v>2240.5700000000002</v>
      </c>
      <c r="AD7474" s="52">
        <v>2383.63</v>
      </c>
      <c r="AE7474" s="52">
        <v>2481.92</v>
      </c>
      <c r="AF7474" s="52">
        <v>2573.96</v>
      </c>
      <c r="AG7474" s="52">
        <v>2680.86</v>
      </c>
      <c r="AH7474" s="52">
        <v>2808.4</v>
      </c>
      <c r="AI7474" s="52">
        <v>2910.68</v>
      </c>
      <c r="AJ7474" s="52">
        <v>3102.83</v>
      </c>
      <c r="AK7474" s="52">
        <v>3300.98</v>
      </c>
      <c r="AL7474" s="52">
        <v>3391.68</v>
      </c>
      <c r="AM7474" s="52">
        <v>3292.01</v>
      </c>
      <c r="AN7474" s="52">
        <v>3523.82</v>
      </c>
      <c r="AO7474" s="52">
        <v>3661.04</v>
      </c>
      <c r="AP7474" s="52">
        <v>3688.87</v>
      </c>
      <c r="AQ7474" s="52">
        <v>3773.94</v>
      </c>
      <c r="AR7474" s="52">
        <v>3940.93</v>
      </c>
      <c r="AS7474" s="52">
        <v>4201.54</v>
      </c>
      <c r="AT7474" s="52">
        <v>4385.5</v>
      </c>
      <c r="AU7474" s="52">
        <v>4578.83</v>
      </c>
      <c r="AV7474" s="52">
        <v>4790.75</v>
      </c>
      <c r="AW7474" s="52">
        <v>4953.54</v>
      </c>
      <c r="AX7474" s="52">
        <v>5144.1400000000003</v>
      </c>
      <c r="AY7474" s="52">
        <v>5339.87</v>
      </c>
      <c r="AZ7474" s="52">
        <v>5556.51</v>
      </c>
      <c r="BA7474" s="52">
        <v>5781.87</v>
      </c>
      <c r="BB7474" s="52">
        <v>6016.74</v>
      </c>
      <c r="BC7474">
        <v>2018</v>
      </c>
    </row>
    <row r="7475" spans="1:55" x14ac:dyDescent="0.25">
      <c r="A7475">
        <v>144</v>
      </c>
      <c r="B7475" t="s">
        <v>1741</v>
      </c>
      <c r="C7475" t="s">
        <v>240</v>
      </c>
      <c r="D7475" t="s">
        <v>1742</v>
      </c>
      <c r="E7475" t="s">
        <v>238</v>
      </c>
      <c r="F7475" t="s">
        <v>241</v>
      </c>
      <c r="G7475" t="s">
        <v>242</v>
      </c>
      <c r="H7475" t="s">
        <v>230</v>
      </c>
      <c r="I7475" t="s">
        <v>243</v>
      </c>
      <c r="J7475">
        <v>138.173</v>
      </c>
      <c r="K7475">
        <v>126.126</v>
      </c>
      <c r="L7475">
        <v>111.343</v>
      </c>
      <c r="M7475">
        <v>102.363</v>
      </c>
      <c r="N7475">
        <v>106.624</v>
      </c>
      <c r="O7475">
        <v>111.544</v>
      </c>
      <c r="P7475">
        <v>147.297</v>
      </c>
      <c r="Q7475">
        <v>179.07400000000001</v>
      </c>
      <c r="R7475">
        <v>202.607</v>
      </c>
      <c r="S7475">
        <v>213.054</v>
      </c>
      <c r="T7475">
        <v>255.94</v>
      </c>
      <c r="U7475">
        <v>268.61799999999999</v>
      </c>
      <c r="V7475">
        <v>279.38200000000001</v>
      </c>
      <c r="W7475">
        <v>210.185</v>
      </c>
      <c r="X7475">
        <v>226.33500000000001</v>
      </c>
      <c r="Y7475">
        <v>264.346</v>
      </c>
      <c r="Z7475">
        <v>288.45699999999999</v>
      </c>
      <c r="AA7475">
        <v>264.834</v>
      </c>
      <c r="AB7475">
        <v>267.22500000000002</v>
      </c>
      <c r="AC7475">
        <v>271.17599999999999</v>
      </c>
      <c r="AD7475">
        <v>260.15699999999998</v>
      </c>
      <c r="AE7475">
        <v>240.28299999999999</v>
      </c>
      <c r="AF7475">
        <v>264.34500000000003</v>
      </c>
      <c r="AG7475">
        <v>331.53100000000001</v>
      </c>
      <c r="AH7475">
        <v>382.154</v>
      </c>
      <c r="AI7475">
        <v>389.48899999999998</v>
      </c>
      <c r="AJ7475">
        <v>420.53800000000001</v>
      </c>
      <c r="AK7475">
        <v>488.4</v>
      </c>
      <c r="AL7475">
        <v>514.58500000000004</v>
      </c>
      <c r="AM7475">
        <v>430.113</v>
      </c>
      <c r="AN7475">
        <v>488.90899999999999</v>
      </c>
      <c r="AO7475">
        <v>563.79700000000003</v>
      </c>
      <c r="AP7475">
        <v>544.48199999999997</v>
      </c>
      <c r="AQ7475">
        <v>579.36099999999999</v>
      </c>
      <c r="AR7475">
        <v>574.41300000000001</v>
      </c>
      <c r="AS7475">
        <v>498.11799999999999</v>
      </c>
      <c r="AT7475">
        <v>512.20500000000004</v>
      </c>
      <c r="AU7475">
        <v>535.60699999999997</v>
      </c>
      <c r="AV7475">
        <v>551.13499999999999</v>
      </c>
      <c r="AW7475">
        <v>547.12300000000005</v>
      </c>
      <c r="AX7475">
        <v>576.72</v>
      </c>
      <c r="AY7475">
        <v>605.78899999999999</v>
      </c>
      <c r="AZ7475">
        <v>643.14499999999998</v>
      </c>
      <c r="BA7475">
        <v>682.20699999999999</v>
      </c>
      <c r="BB7475">
        <v>725.10799999999995</v>
      </c>
      <c r="BC7475">
        <v>2018</v>
      </c>
    </row>
    <row r="7476" spans="1:55" x14ac:dyDescent="0.25">
      <c r="A7476">
        <v>144</v>
      </c>
      <c r="B7476" t="s">
        <v>1741</v>
      </c>
      <c r="C7476" t="s">
        <v>244</v>
      </c>
      <c r="D7476" t="s">
        <v>1742</v>
      </c>
      <c r="E7476" t="s">
        <v>238</v>
      </c>
      <c r="F7476" t="s">
        <v>245</v>
      </c>
      <c r="G7476" t="s">
        <v>246</v>
      </c>
      <c r="H7476" t="s">
        <v>230</v>
      </c>
      <c r="I7476" t="s">
        <v>243</v>
      </c>
      <c r="J7476">
        <v>87.756</v>
      </c>
      <c r="K7476">
        <v>100.42</v>
      </c>
      <c r="L7476">
        <v>108.145</v>
      </c>
      <c r="M7476">
        <v>114.693</v>
      </c>
      <c r="N7476">
        <v>123.935</v>
      </c>
      <c r="O7476">
        <v>130.76</v>
      </c>
      <c r="P7476">
        <v>137.29599999999999</v>
      </c>
      <c r="Q7476">
        <v>145.28700000000001</v>
      </c>
      <c r="R7476">
        <v>154.11099999999999</v>
      </c>
      <c r="S7476">
        <v>164.09800000000001</v>
      </c>
      <c r="T7476">
        <v>171.6</v>
      </c>
      <c r="U7476">
        <v>175.58199999999999</v>
      </c>
      <c r="V7476">
        <v>177.833</v>
      </c>
      <c r="W7476">
        <v>178.68600000000001</v>
      </c>
      <c r="X7476">
        <v>189.96199999999999</v>
      </c>
      <c r="Y7476">
        <v>201.74199999999999</v>
      </c>
      <c r="Z7476">
        <v>208.55600000000001</v>
      </c>
      <c r="AA7476">
        <v>218.33099999999999</v>
      </c>
      <c r="AB7476">
        <v>230.15199999999999</v>
      </c>
      <c r="AC7476">
        <v>243.95099999999999</v>
      </c>
      <c r="AD7476">
        <v>261.24</v>
      </c>
      <c r="AE7476">
        <v>271.17</v>
      </c>
      <c r="AF7476">
        <v>281.17700000000002</v>
      </c>
      <c r="AG7476">
        <v>293.15600000000001</v>
      </c>
      <c r="AH7476">
        <v>314.02600000000001</v>
      </c>
      <c r="AI7476">
        <v>332.928</v>
      </c>
      <c r="AJ7476">
        <v>359.12299999999999</v>
      </c>
      <c r="AK7476">
        <v>381.339</v>
      </c>
      <c r="AL7476">
        <v>386.59</v>
      </c>
      <c r="AM7476">
        <v>369.298</v>
      </c>
      <c r="AN7476">
        <v>395.98700000000002</v>
      </c>
      <c r="AO7476">
        <v>415.09</v>
      </c>
      <c r="AP7476">
        <v>421.78899999999999</v>
      </c>
      <c r="AQ7476">
        <v>434.50400000000002</v>
      </c>
      <c r="AR7476">
        <v>454.24400000000003</v>
      </c>
      <c r="AS7476">
        <v>479.56200000000001</v>
      </c>
      <c r="AT7476">
        <v>497.81599999999997</v>
      </c>
      <c r="AU7476">
        <v>517.95699999999999</v>
      </c>
      <c r="AV7476">
        <v>542.03700000000003</v>
      </c>
      <c r="AW7476">
        <v>558.13099999999997</v>
      </c>
      <c r="AX7476">
        <v>579.90899999999999</v>
      </c>
      <c r="AY7476">
        <v>603.03099999999995</v>
      </c>
      <c r="AZ7476">
        <v>627.92200000000003</v>
      </c>
      <c r="BA7476">
        <v>653.85199999999998</v>
      </c>
      <c r="BB7476">
        <v>681.03200000000004</v>
      </c>
      <c r="BC7476">
        <v>2018</v>
      </c>
    </row>
    <row r="7477" spans="1:55" x14ac:dyDescent="0.25">
      <c r="A7477">
        <v>144</v>
      </c>
      <c r="B7477" t="s">
        <v>1741</v>
      </c>
      <c r="C7477" t="s">
        <v>247</v>
      </c>
      <c r="D7477" t="s">
        <v>1742</v>
      </c>
      <c r="E7477" t="s">
        <v>248</v>
      </c>
      <c r="F7477" t="s">
        <v>249</v>
      </c>
      <c r="G7477" t="s">
        <v>250</v>
      </c>
      <c r="I7477" t="s">
        <v>251</v>
      </c>
      <c r="J7477">
        <v>29.501000000000001</v>
      </c>
      <c r="K7477">
        <v>30.838000000000001</v>
      </c>
      <c r="L7477">
        <v>33.302999999999997</v>
      </c>
      <c r="M7477">
        <v>36.610999999999997</v>
      </c>
      <c r="N7477">
        <v>39.448</v>
      </c>
      <c r="O7477">
        <v>41.972000000000001</v>
      </c>
      <c r="P7477">
        <v>44.584000000000003</v>
      </c>
      <c r="Q7477">
        <v>46.718000000000004</v>
      </c>
      <c r="R7477">
        <v>49.851999999999997</v>
      </c>
      <c r="S7477">
        <v>53.832999999999998</v>
      </c>
      <c r="T7477">
        <v>58.901000000000003</v>
      </c>
      <c r="U7477">
        <v>63.817</v>
      </c>
      <c r="V7477">
        <v>64.55</v>
      </c>
      <c r="W7477">
        <v>66.123000000000005</v>
      </c>
      <c r="X7477">
        <v>67.813999999999993</v>
      </c>
      <c r="Y7477">
        <v>70.391999999999996</v>
      </c>
      <c r="Z7477">
        <v>71.13</v>
      </c>
      <c r="AA7477">
        <v>72.247</v>
      </c>
      <c r="AB7477">
        <v>72.819000000000003</v>
      </c>
      <c r="AC7477">
        <v>73.503</v>
      </c>
      <c r="AD7477">
        <v>74.653000000000006</v>
      </c>
      <c r="AE7477">
        <v>76.527000000000001</v>
      </c>
      <c r="AF7477">
        <v>77.751999999999995</v>
      </c>
      <c r="AG7477">
        <v>79.114000000000004</v>
      </c>
      <c r="AH7477">
        <v>79.453000000000003</v>
      </c>
      <c r="AI7477">
        <v>80.090999999999994</v>
      </c>
      <c r="AJ7477">
        <v>81.546000000000006</v>
      </c>
      <c r="AK7477">
        <v>83.894000000000005</v>
      </c>
      <c r="AL7477">
        <v>86.682000000000002</v>
      </c>
      <c r="AM7477">
        <v>88.745999999999995</v>
      </c>
      <c r="AN7477">
        <v>89.625</v>
      </c>
      <c r="AO7477">
        <v>90.685000000000002</v>
      </c>
      <c r="AP7477">
        <v>91.647999999999996</v>
      </c>
      <c r="AQ7477">
        <v>92.614999999999995</v>
      </c>
      <c r="AR7477">
        <v>94.26</v>
      </c>
      <c r="AS7477">
        <v>96.206000000000003</v>
      </c>
      <c r="AT7477">
        <v>97.793000000000006</v>
      </c>
      <c r="AU7477">
        <v>100</v>
      </c>
      <c r="AV7477">
        <v>102.23399999999999</v>
      </c>
      <c r="AW7477">
        <v>104.485</v>
      </c>
      <c r="AX7477">
        <v>106.61199999999999</v>
      </c>
      <c r="AY7477">
        <v>108.637</v>
      </c>
      <c r="AZ7477">
        <v>110.81</v>
      </c>
      <c r="BA7477">
        <v>113.026</v>
      </c>
      <c r="BB7477">
        <v>115.28700000000001</v>
      </c>
      <c r="BC7477">
        <v>2018</v>
      </c>
    </row>
    <row r="7478" spans="1:55" x14ac:dyDescent="0.25">
      <c r="A7478">
        <v>144</v>
      </c>
      <c r="B7478" t="s">
        <v>1741</v>
      </c>
      <c r="C7478" t="s">
        <v>252</v>
      </c>
      <c r="D7478" t="s">
        <v>1742</v>
      </c>
      <c r="E7478" t="s">
        <v>253</v>
      </c>
      <c r="F7478" t="s">
        <v>254</v>
      </c>
      <c r="G7478" t="s">
        <v>229</v>
      </c>
      <c r="H7478" t="s">
        <v>220</v>
      </c>
      <c r="I7478" t="s">
        <v>255</v>
      </c>
      <c r="J7478" s="52">
        <v>238161.96</v>
      </c>
      <c r="K7478" s="52">
        <v>248823.24</v>
      </c>
      <c r="L7478" s="52">
        <v>252236.21</v>
      </c>
      <c r="M7478" s="52">
        <v>257331.04</v>
      </c>
      <c r="N7478" s="52">
        <v>267994.78999999998</v>
      </c>
      <c r="O7478" s="52">
        <v>273574.65999999997</v>
      </c>
      <c r="P7478" s="52">
        <v>280796.61</v>
      </c>
      <c r="Q7478" s="52">
        <v>288843.84000000003</v>
      </c>
      <c r="R7478" s="52">
        <v>294382.78000000003</v>
      </c>
      <c r="S7478" s="52">
        <v>299222.61</v>
      </c>
      <c r="T7478" s="52">
        <v>299382.46999999997</v>
      </c>
      <c r="U7478" s="52">
        <v>294474.78000000003</v>
      </c>
      <c r="V7478" s="52">
        <v>289996.81</v>
      </c>
      <c r="W7478" s="52">
        <v>282916.09000000003</v>
      </c>
      <c r="X7478" s="52">
        <v>292100.34999999998</v>
      </c>
      <c r="Y7478" s="52">
        <v>303116.96999999997</v>
      </c>
      <c r="Z7478" s="52">
        <v>307477.78999999998</v>
      </c>
      <c r="AA7478" s="52">
        <v>316320.71000000002</v>
      </c>
      <c r="AB7478" s="52">
        <v>329486.32</v>
      </c>
      <c r="AC7478" s="52">
        <v>343993.39</v>
      </c>
      <c r="AD7478" s="52">
        <v>359451.29</v>
      </c>
      <c r="AE7478" s="52">
        <v>364027.77</v>
      </c>
      <c r="AF7478" s="52">
        <v>370266.58</v>
      </c>
      <c r="AG7478" s="52">
        <v>377531.15</v>
      </c>
      <c r="AH7478" s="52">
        <v>392244.62</v>
      </c>
      <c r="AI7478" s="52">
        <v>401672.26</v>
      </c>
      <c r="AJ7478" s="52">
        <v>417526.25</v>
      </c>
      <c r="AK7478" s="52">
        <v>428480.27</v>
      </c>
      <c r="AL7478" s="52">
        <v>422713.73</v>
      </c>
      <c r="AM7478" s="52">
        <v>397131.71</v>
      </c>
      <c r="AN7478" s="52">
        <v>417579.82</v>
      </c>
      <c r="AO7478" s="52">
        <v>425725.38</v>
      </c>
      <c r="AP7478" s="52">
        <v>421210.24</v>
      </c>
      <c r="AQ7478" s="52">
        <v>422492.63</v>
      </c>
      <c r="AR7478" s="52">
        <v>428927.44</v>
      </c>
      <c r="AS7478" s="52">
        <v>443328.14</v>
      </c>
      <c r="AT7478" s="52">
        <v>448662.27</v>
      </c>
      <c r="AU7478" s="52">
        <v>452443.03</v>
      </c>
      <c r="AV7478" s="52">
        <v>458061.51</v>
      </c>
      <c r="AW7478" s="52">
        <v>459291.2</v>
      </c>
      <c r="AX7478" s="52">
        <v>463004.19</v>
      </c>
      <c r="AY7478" s="52">
        <v>467233.51</v>
      </c>
      <c r="AZ7478" s="52">
        <v>472521.93</v>
      </c>
      <c r="BA7478" s="52">
        <v>478073.15</v>
      </c>
      <c r="BB7478" s="52">
        <v>484021.64</v>
      </c>
      <c r="BC7478">
        <v>2017</v>
      </c>
    </row>
    <row r="7479" spans="1:55" x14ac:dyDescent="0.25">
      <c r="A7479">
        <v>144</v>
      </c>
      <c r="B7479" t="s">
        <v>1741</v>
      </c>
      <c r="C7479" t="s">
        <v>256</v>
      </c>
      <c r="D7479" t="s">
        <v>1742</v>
      </c>
      <c r="E7479" t="s">
        <v>253</v>
      </c>
      <c r="F7479" t="s">
        <v>257</v>
      </c>
      <c r="G7479" t="s">
        <v>258</v>
      </c>
      <c r="H7479" t="s">
        <v>220</v>
      </c>
      <c r="I7479" t="s">
        <v>255</v>
      </c>
      <c r="J7479" s="52">
        <v>24487.58</v>
      </c>
      <c r="K7479" s="52">
        <v>25583.759999999998</v>
      </c>
      <c r="L7479" s="52">
        <v>25934.68</v>
      </c>
      <c r="M7479" s="52">
        <v>26458.53</v>
      </c>
      <c r="N7479" s="52">
        <v>27554.959999999999</v>
      </c>
      <c r="O7479" s="52">
        <v>28128.68</v>
      </c>
      <c r="P7479" s="52">
        <v>28871.23</v>
      </c>
      <c r="Q7479" s="52">
        <v>29698.639999999999</v>
      </c>
      <c r="R7479" s="52">
        <v>30268.15</v>
      </c>
      <c r="S7479" s="52">
        <v>30765.78</v>
      </c>
      <c r="T7479" s="52">
        <v>30782.21</v>
      </c>
      <c r="U7479" s="52">
        <v>30277.61</v>
      </c>
      <c r="V7479" s="52">
        <v>29817.19</v>
      </c>
      <c r="W7479" s="52">
        <v>29089.16</v>
      </c>
      <c r="X7479" s="52">
        <v>30033.47</v>
      </c>
      <c r="Y7479" s="52">
        <v>31166.19</v>
      </c>
      <c r="Z7479" s="52">
        <v>31614.57</v>
      </c>
      <c r="AA7479" s="52">
        <v>32523.79</v>
      </c>
      <c r="AB7479" s="52">
        <v>33877.46</v>
      </c>
      <c r="AC7479" s="52">
        <v>35369.07</v>
      </c>
      <c r="AD7479" s="52">
        <v>36958.43</v>
      </c>
      <c r="AE7479" s="52">
        <v>37428.980000000003</v>
      </c>
      <c r="AF7479" s="52">
        <v>38070.449999999997</v>
      </c>
      <c r="AG7479" s="52">
        <v>38817.379999999997</v>
      </c>
      <c r="AH7479" s="52">
        <v>40330.21</v>
      </c>
      <c r="AI7479" s="52">
        <v>41299.550000000003</v>
      </c>
      <c r="AJ7479" s="52">
        <v>42929.64</v>
      </c>
      <c r="AK7479" s="52">
        <v>44055.92</v>
      </c>
      <c r="AL7479" s="52">
        <v>43463.01</v>
      </c>
      <c r="AM7479" s="52">
        <v>40832.69</v>
      </c>
      <c r="AN7479" s="52">
        <v>42935.15</v>
      </c>
      <c r="AO7479" s="52">
        <v>43772.67</v>
      </c>
      <c r="AP7479" s="52">
        <v>43308.43</v>
      </c>
      <c r="AQ7479" s="52">
        <v>43440.28</v>
      </c>
      <c r="AR7479" s="52">
        <v>44101.9</v>
      </c>
      <c r="AS7479" s="52">
        <v>45582.57</v>
      </c>
      <c r="AT7479" s="52">
        <v>46131.02</v>
      </c>
      <c r="AU7479" s="52">
        <v>46519.75</v>
      </c>
      <c r="AV7479" s="52">
        <v>47097.440000000002</v>
      </c>
      <c r="AW7479" s="52">
        <v>47223.87</v>
      </c>
      <c r="AX7479" s="52">
        <v>47605.64</v>
      </c>
      <c r="AY7479" s="52">
        <v>48040.49</v>
      </c>
      <c r="AZ7479" s="52">
        <v>48584.24</v>
      </c>
      <c r="BA7479" s="52">
        <v>49155.01</v>
      </c>
      <c r="BB7479" s="52">
        <v>49766.63</v>
      </c>
      <c r="BC7479">
        <v>2017</v>
      </c>
    </row>
    <row r="7480" spans="1:55" x14ac:dyDescent="0.25">
      <c r="A7480">
        <v>144</v>
      </c>
      <c r="B7480" t="s">
        <v>1741</v>
      </c>
      <c r="C7480" t="s">
        <v>259</v>
      </c>
      <c r="D7480" t="s">
        <v>1742</v>
      </c>
      <c r="E7480" t="s">
        <v>260</v>
      </c>
      <c r="F7480" t="s">
        <v>261</v>
      </c>
      <c r="G7480" t="s">
        <v>229</v>
      </c>
      <c r="H7480" t="s">
        <v>220</v>
      </c>
      <c r="I7480" t="s">
        <v>262</v>
      </c>
      <c r="J7480" s="52">
        <v>70259.37</v>
      </c>
      <c r="K7480" s="52">
        <v>76730.92</v>
      </c>
      <c r="L7480" s="52">
        <v>84001.84</v>
      </c>
      <c r="M7480" s="52">
        <v>94210.21</v>
      </c>
      <c r="N7480" s="52">
        <v>105719.05</v>
      </c>
      <c r="O7480" s="52">
        <v>114824.25</v>
      </c>
      <c r="P7480" s="52">
        <v>125190.49</v>
      </c>
      <c r="Q7480" s="52">
        <v>134941.5</v>
      </c>
      <c r="R7480" s="52">
        <v>146757</v>
      </c>
      <c r="S7480" s="52">
        <v>161080.01</v>
      </c>
      <c r="T7480" s="52">
        <v>176338.29</v>
      </c>
      <c r="U7480" s="52">
        <v>187926.38</v>
      </c>
      <c r="V7480" s="52">
        <v>187192.2</v>
      </c>
      <c r="W7480" s="52">
        <v>187071.31</v>
      </c>
      <c r="X7480" s="52">
        <v>198084.91</v>
      </c>
      <c r="Y7480" s="52">
        <v>213369.04</v>
      </c>
      <c r="Z7480" s="52">
        <v>218709.73</v>
      </c>
      <c r="AA7480" s="52">
        <v>228533.42</v>
      </c>
      <c r="AB7480" s="52">
        <v>239928.7</v>
      </c>
      <c r="AC7480" s="52">
        <v>252845.65</v>
      </c>
      <c r="AD7480" s="52">
        <v>268341.98</v>
      </c>
      <c r="AE7480" s="52">
        <v>278581.25</v>
      </c>
      <c r="AF7480" s="52">
        <v>287889.5</v>
      </c>
      <c r="AG7480" s="52">
        <v>298681.09999999998</v>
      </c>
      <c r="AH7480" s="52">
        <v>311650.3</v>
      </c>
      <c r="AI7480" s="52">
        <v>321702.34000000003</v>
      </c>
      <c r="AJ7480" s="52">
        <v>340474.76</v>
      </c>
      <c r="AK7480" s="52">
        <v>359469.59</v>
      </c>
      <c r="AL7480" s="52">
        <v>366416.8</v>
      </c>
      <c r="AM7480" s="52">
        <v>352437.76000000001</v>
      </c>
      <c r="AN7480" s="52">
        <v>374254.98</v>
      </c>
      <c r="AO7480" s="52">
        <v>386069.7</v>
      </c>
      <c r="AP7480" s="52">
        <v>386031.01</v>
      </c>
      <c r="AQ7480" s="52">
        <v>391290.02</v>
      </c>
      <c r="AR7480" s="52">
        <v>404307.12</v>
      </c>
      <c r="AS7480" s="52">
        <v>426508.55</v>
      </c>
      <c r="AT7480" s="52">
        <v>438762.37</v>
      </c>
      <c r="AU7480" s="52">
        <v>452443.03</v>
      </c>
      <c r="AV7480" s="52">
        <v>468295.34</v>
      </c>
      <c r="AW7480" s="52">
        <v>479891.4</v>
      </c>
      <c r="AX7480" s="52">
        <v>493615.74</v>
      </c>
      <c r="AY7480" s="52">
        <v>507589.05</v>
      </c>
      <c r="AZ7480" s="52">
        <v>523600.92</v>
      </c>
      <c r="BA7480" s="52">
        <v>540347.27</v>
      </c>
      <c r="BB7480" s="52">
        <v>558012.03</v>
      </c>
      <c r="BC7480">
        <v>2017</v>
      </c>
    </row>
    <row r="7481" spans="1:55" x14ac:dyDescent="0.25">
      <c r="A7481">
        <v>144</v>
      </c>
      <c r="B7481" t="s">
        <v>1741</v>
      </c>
      <c r="C7481" t="s">
        <v>263</v>
      </c>
      <c r="D7481" t="s">
        <v>1742</v>
      </c>
      <c r="E7481" t="s">
        <v>260</v>
      </c>
      <c r="F7481" t="s">
        <v>264</v>
      </c>
      <c r="G7481" t="s">
        <v>242</v>
      </c>
      <c r="H7481" t="s">
        <v>220</v>
      </c>
      <c r="I7481" t="s">
        <v>262</v>
      </c>
      <c r="J7481" s="52">
        <v>16611.45</v>
      </c>
      <c r="K7481" s="52">
        <v>15153.91</v>
      </c>
      <c r="L7481" s="52">
        <v>13370.54</v>
      </c>
      <c r="M7481" s="52">
        <v>12287.58</v>
      </c>
      <c r="N7481" s="52">
        <v>12780.66</v>
      </c>
      <c r="O7481" s="52">
        <v>13345.57</v>
      </c>
      <c r="P7481" s="52">
        <v>17574.09</v>
      </c>
      <c r="Q7481" s="52">
        <v>21282.67</v>
      </c>
      <c r="R7481" s="52">
        <v>23951.919999999998</v>
      </c>
      <c r="S7481" s="52">
        <v>24985.75</v>
      </c>
      <c r="T7481" s="52">
        <v>29792.959999999999</v>
      </c>
      <c r="U7481" s="52">
        <v>31075.22</v>
      </c>
      <c r="V7481" s="52">
        <v>32142.44</v>
      </c>
      <c r="W7481" s="52">
        <v>24034.57</v>
      </c>
      <c r="X7481" s="52">
        <v>25672.07</v>
      </c>
      <c r="Y7481" s="52">
        <v>29911.82</v>
      </c>
      <c r="Z7481" s="52">
        <v>32614.25</v>
      </c>
      <c r="AA7481" s="52">
        <v>29932.76</v>
      </c>
      <c r="AB7481" s="52">
        <v>30180.21</v>
      </c>
      <c r="AC7481" s="52">
        <v>30601.86</v>
      </c>
      <c r="AD7481" s="52">
        <v>29287.8</v>
      </c>
      <c r="AE7481" s="52">
        <v>26970.43</v>
      </c>
      <c r="AF7481" s="52">
        <v>29566.18</v>
      </c>
      <c r="AG7481" s="52">
        <v>36936.660000000003</v>
      </c>
      <c r="AH7481" s="52">
        <v>42407.83</v>
      </c>
      <c r="AI7481" s="52">
        <v>43048.11</v>
      </c>
      <c r="AJ7481" s="52">
        <v>46145.74</v>
      </c>
      <c r="AK7481" s="52">
        <v>53185.65</v>
      </c>
      <c r="AL7481" s="52">
        <v>55592.67</v>
      </c>
      <c r="AM7481" s="52">
        <v>46047.31</v>
      </c>
      <c r="AN7481" s="52">
        <v>51925.599999999999</v>
      </c>
      <c r="AO7481" s="52">
        <v>59454.400000000001</v>
      </c>
      <c r="AP7481" s="52">
        <v>56978.61</v>
      </c>
      <c r="AQ7481" s="52">
        <v>60069.35</v>
      </c>
      <c r="AR7481" s="52">
        <v>58930.15</v>
      </c>
      <c r="AS7481" s="52">
        <v>50565.1</v>
      </c>
      <c r="AT7481" s="52">
        <v>51245.36</v>
      </c>
      <c r="AU7481" s="52">
        <v>52924.37</v>
      </c>
      <c r="AV7481" s="52">
        <v>53873.38</v>
      </c>
      <c r="AW7481" s="52">
        <v>53004.47</v>
      </c>
      <c r="AX7481" s="52">
        <v>55340.25</v>
      </c>
      <c r="AY7481" s="52">
        <v>57584.1</v>
      </c>
      <c r="AZ7481" s="52">
        <v>60604.84</v>
      </c>
      <c r="BA7481" s="52">
        <v>63756</v>
      </c>
      <c r="BB7481" s="52">
        <v>67248.88</v>
      </c>
      <c r="BC7481">
        <v>2017</v>
      </c>
    </row>
    <row r="7482" spans="1:55" x14ac:dyDescent="0.25">
      <c r="A7482">
        <v>144</v>
      </c>
      <c r="B7482" t="s">
        <v>1741</v>
      </c>
      <c r="C7482" t="s">
        <v>265</v>
      </c>
      <c r="D7482" t="s">
        <v>1742</v>
      </c>
      <c r="E7482" t="s">
        <v>260</v>
      </c>
      <c r="F7482" t="s">
        <v>266</v>
      </c>
      <c r="G7482" t="s">
        <v>246</v>
      </c>
      <c r="H7482" t="s">
        <v>220</v>
      </c>
      <c r="I7482" t="s">
        <v>262</v>
      </c>
      <c r="J7482" s="52">
        <v>10550.23</v>
      </c>
      <c r="K7482" s="52">
        <v>12065.34</v>
      </c>
      <c r="L7482" s="52">
        <v>12986.55</v>
      </c>
      <c r="M7482" s="52">
        <v>13767.73</v>
      </c>
      <c r="N7482" s="52">
        <v>14855.65</v>
      </c>
      <c r="O7482" s="52">
        <v>15644.6</v>
      </c>
      <c r="P7482" s="52">
        <v>16380.86</v>
      </c>
      <c r="Q7482" s="52">
        <v>17267.080000000002</v>
      </c>
      <c r="R7482" s="52">
        <v>18218.8</v>
      </c>
      <c r="S7482" s="52">
        <v>19244.400000000001</v>
      </c>
      <c r="T7482" s="52">
        <v>19975.28</v>
      </c>
      <c r="U7482" s="52">
        <v>20312.34</v>
      </c>
      <c r="V7482" s="52">
        <v>20459.349999999999</v>
      </c>
      <c r="W7482" s="52">
        <v>20432.71</v>
      </c>
      <c r="X7482" s="52">
        <v>21546.47</v>
      </c>
      <c r="Y7482" s="52">
        <v>22827.919999999998</v>
      </c>
      <c r="Z7482" s="52">
        <v>23580.35</v>
      </c>
      <c r="AA7482" s="52">
        <v>24676.83</v>
      </c>
      <c r="AB7482" s="52">
        <v>25993.23</v>
      </c>
      <c r="AC7482" s="52">
        <v>27529.55</v>
      </c>
      <c r="AD7482" s="52">
        <v>29409.66</v>
      </c>
      <c r="AE7482" s="52">
        <v>30437.31</v>
      </c>
      <c r="AF7482" s="52">
        <v>31448.75</v>
      </c>
      <c r="AG7482" s="52">
        <v>32661.23</v>
      </c>
      <c r="AH7482" s="52">
        <v>34847.68</v>
      </c>
      <c r="AI7482" s="52">
        <v>36796.74</v>
      </c>
      <c r="AJ7482" s="52">
        <v>39406.67</v>
      </c>
      <c r="AK7482" s="52">
        <v>41526.949999999997</v>
      </c>
      <c r="AL7482" s="52">
        <v>41764.879999999997</v>
      </c>
      <c r="AM7482" s="52">
        <v>39536.47</v>
      </c>
      <c r="AN7482" s="52">
        <v>42056.61</v>
      </c>
      <c r="AO7482" s="52">
        <v>43772.67</v>
      </c>
      <c r="AP7482" s="52">
        <v>44139.13</v>
      </c>
      <c r="AQ7482" s="52">
        <v>45050.26</v>
      </c>
      <c r="AR7482" s="52">
        <v>46601.79</v>
      </c>
      <c r="AS7482" s="52">
        <v>48681.5</v>
      </c>
      <c r="AT7482" s="52">
        <v>49805.77</v>
      </c>
      <c r="AU7482" s="52">
        <v>51180.28</v>
      </c>
      <c r="AV7482" s="52">
        <v>52984.11</v>
      </c>
      <c r="AW7482" s="52">
        <v>54070.97</v>
      </c>
      <c r="AX7482" s="52">
        <v>55646.31</v>
      </c>
      <c r="AY7482" s="52">
        <v>57321.97</v>
      </c>
      <c r="AZ7482" s="52">
        <v>59170.35</v>
      </c>
      <c r="BA7482" s="52">
        <v>61106.080000000002</v>
      </c>
      <c r="BB7482" s="52">
        <v>63161.14</v>
      </c>
      <c r="BC7482">
        <v>2017</v>
      </c>
    </row>
    <row r="7483" spans="1:55" x14ac:dyDescent="0.25">
      <c r="A7483">
        <v>144</v>
      </c>
      <c r="B7483" t="s">
        <v>1741</v>
      </c>
      <c r="C7483" t="s">
        <v>267</v>
      </c>
      <c r="D7483" t="s">
        <v>1742</v>
      </c>
      <c r="E7483" t="s">
        <v>268</v>
      </c>
      <c r="F7483" t="s">
        <v>269</v>
      </c>
      <c r="G7483" t="s">
        <v>270</v>
      </c>
      <c r="I7483" t="s">
        <v>236</v>
      </c>
      <c r="J7483">
        <v>2.5979999999999999</v>
      </c>
      <c r="K7483">
        <v>-0.874</v>
      </c>
      <c r="L7483">
        <v>-1.611</v>
      </c>
      <c r="M7483">
        <v>-1.385</v>
      </c>
      <c r="N7483">
        <v>0.55800000000000005</v>
      </c>
      <c r="O7483">
        <v>0.66100000000000003</v>
      </c>
      <c r="P7483">
        <v>1.03</v>
      </c>
      <c r="Q7483">
        <v>1.81</v>
      </c>
      <c r="R7483">
        <v>2.5190000000000001</v>
      </c>
      <c r="S7483">
        <v>3.4049999999999998</v>
      </c>
      <c r="T7483">
        <v>3.4940000000000002</v>
      </c>
      <c r="U7483">
        <v>1.393</v>
      </c>
      <c r="V7483">
        <v>-1.389</v>
      </c>
      <c r="W7483">
        <v>-5.62</v>
      </c>
      <c r="X7483">
        <v>-3.964</v>
      </c>
      <c r="Y7483">
        <v>-1.667</v>
      </c>
      <c r="Z7483">
        <v>-2.351</v>
      </c>
      <c r="AA7483">
        <v>-1.7569999999999999</v>
      </c>
      <c r="AB7483">
        <v>-0.73699999999999999</v>
      </c>
      <c r="AC7483">
        <v>0.27</v>
      </c>
      <c r="AD7483">
        <v>2.3290000000000002</v>
      </c>
      <c r="AE7483">
        <v>0.98299999999999998</v>
      </c>
      <c r="AF7483">
        <v>8.3000000000000004E-2</v>
      </c>
      <c r="AG7483">
        <v>-0.224</v>
      </c>
      <c r="AH7483">
        <v>0.91700000000000004</v>
      </c>
      <c r="AI7483">
        <v>0.98099999999999998</v>
      </c>
      <c r="AJ7483">
        <v>3.51</v>
      </c>
      <c r="AK7483">
        <v>4.8860000000000001</v>
      </c>
      <c r="AL7483">
        <v>2.4580000000000002</v>
      </c>
      <c r="AM7483">
        <v>-4.8680000000000003</v>
      </c>
      <c r="AN7483">
        <v>-1.206</v>
      </c>
      <c r="AO7483">
        <v>-0.113</v>
      </c>
      <c r="AP7483">
        <v>-1.6910000000000001</v>
      </c>
      <c r="AQ7483">
        <v>-2.27</v>
      </c>
      <c r="AR7483">
        <v>-1.538</v>
      </c>
      <c r="AS7483">
        <v>0.34699999999999998</v>
      </c>
      <c r="AT7483">
        <v>0.54700000000000004</v>
      </c>
      <c r="AU7483">
        <v>0.87</v>
      </c>
      <c r="AV7483">
        <v>1.2410000000000001</v>
      </c>
      <c r="AW7483">
        <v>0.34799999999999998</v>
      </c>
      <c r="AX7483">
        <v>7.9000000000000001E-2</v>
      </c>
      <c r="AY7483" t="s">
        <v>232</v>
      </c>
      <c r="AZ7483" t="s">
        <v>232</v>
      </c>
      <c r="BA7483" t="s">
        <v>232</v>
      </c>
      <c r="BB7483" t="s">
        <v>232</v>
      </c>
      <c r="BC7483">
        <v>2018</v>
      </c>
    </row>
    <row r="7484" spans="1:55" x14ac:dyDescent="0.25">
      <c r="A7484">
        <v>144</v>
      </c>
      <c r="B7484" t="s">
        <v>1741</v>
      </c>
      <c r="C7484" t="s">
        <v>271</v>
      </c>
      <c r="D7484" t="s">
        <v>1742</v>
      </c>
      <c r="E7484" t="s">
        <v>272</v>
      </c>
      <c r="F7484" t="s">
        <v>273</v>
      </c>
      <c r="G7484" t="s">
        <v>274</v>
      </c>
      <c r="I7484" t="s">
        <v>243</v>
      </c>
      <c r="J7484">
        <v>0.66200000000000003</v>
      </c>
      <c r="K7484">
        <v>0.68</v>
      </c>
      <c r="L7484">
        <v>0.68799999999999994</v>
      </c>
      <c r="M7484">
        <v>0.68500000000000005</v>
      </c>
      <c r="N7484">
        <v>0.68400000000000005</v>
      </c>
      <c r="O7484">
        <v>0.67600000000000005</v>
      </c>
      <c r="P7484">
        <v>0.67200000000000004</v>
      </c>
      <c r="Q7484">
        <v>0.66800000000000004</v>
      </c>
      <c r="R7484">
        <v>0.65500000000000003</v>
      </c>
      <c r="S7484">
        <v>0.64700000000000002</v>
      </c>
      <c r="T7484">
        <v>0.627</v>
      </c>
      <c r="U7484">
        <v>0.60599999999999998</v>
      </c>
      <c r="V7484">
        <v>0.53900000000000003</v>
      </c>
      <c r="W7484">
        <v>0.51900000000000002</v>
      </c>
      <c r="X7484">
        <v>0.52400000000000002</v>
      </c>
      <c r="Y7484">
        <v>0.52600000000000002</v>
      </c>
      <c r="Z7484">
        <v>0.51500000000000001</v>
      </c>
      <c r="AA7484">
        <v>0.50900000000000001</v>
      </c>
      <c r="AB7484">
        <v>0.51700000000000002</v>
      </c>
      <c r="AC7484">
        <v>0.52200000000000002</v>
      </c>
      <c r="AD7484">
        <v>0.52100000000000002</v>
      </c>
      <c r="AE7484">
        <v>0.51700000000000002</v>
      </c>
      <c r="AF7484">
        <v>0.51300000000000001</v>
      </c>
      <c r="AG7484">
        <v>0.504</v>
      </c>
      <c r="AH7484">
        <v>0.5</v>
      </c>
      <c r="AI7484">
        <v>0.49</v>
      </c>
      <c r="AJ7484">
        <v>0.48699999999999999</v>
      </c>
      <c r="AK7484">
        <v>0.47799999999999998</v>
      </c>
      <c r="AL7484">
        <v>0.46200000000000002</v>
      </c>
      <c r="AM7484">
        <v>0.44</v>
      </c>
      <c r="AN7484">
        <v>0.443</v>
      </c>
      <c r="AO7484">
        <v>0.437</v>
      </c>
      <c r="AP7484">
        <v>0.42199999999999999</v>
      </c>
      <c r="AQ7484">
        <v>0.41299999999999998</v>
      </c>
      <c r="AR7484">
        <v>0.41</v>
      </c>
      <c r="AS7484">
        <v>0.41399999999999998</v>
      </c>
      <c r="AT7484">
        <v>0.41199999999999998</v>
      </c>
      <c r="AU7484">
        <v>0.40600000000000003</v>
      </c>
      <c r="AV7484">
        <v>0.40100000000000002</v>
      </c>
      <c r="AW7484">
        <v>0.39300000000000002</v>
      </c>
      <c r="AX7484">
        <v>0.38600000000000001</v>
      </c>
      <c r="AY7484">
        <v>0.38</v>
      </c>
      <c r="AZ7484">
        <v>0.374</v>
      </c>
      <c r="BA7484">
        <v>0.36799999999999999</v>
      </c>
      <c r="BB7484">
        <v>0.36299999999999999</v>
      </c>
      <c r="BC7484">
        <v>2018</v>
      </c>
    </row>
    <row r="7485" spans="1:55" x14ac:dyDescent="0.25">
      <c r="A7485">
        <v>144</v>
      </c>
      <c r="B7485" t="s">
        <v>1741</v>
      </c>
      <c r="C7485" t="s">
        <v>275</v>
      </c>
      <c r="D7485" t="s">
        <v>1742</v>
      </c>
      <c r="E7485" t="s">
        <v>276</v>
      </c>
      <c r="F7485" t="s">
        <v>277</v>
      </c>
      <c r="G7485" t="s">
        <v>278</v>
      </c>
      <c r="I7485" t="s">
        <v>243</v>
      </c>
      <c r="J7485">
        <v>6.66</v>
      </c>
      <c r="K7485">
        <v>6.36</v>
      </c>
      <c r="L7485">
        <v>6.468</v>
      </c>
      <c r="M7485">
        <v>6.843</v>
      </c>
      <c r="N7485">
        <v>7.1159999999999997</v>
      </c>
      <c r="O7485">
        <v>7.34</v>
      </c>
      <c r="P7485">
        <v>7.6420000000000003</v>
      </c>
      <c r="Q7485">
        <v>7.8150000000000004</v>
      </c>
      <c r="R7485">
        <v>8.0549999999999997</v>
      </c>
      <c r="S7485">
        <v>8.3699999999999992</v>
      </c>
      <c r="T7485">
        <v>8.8279999999999994</v>
      </c>
      <c r="U7485">
        <v>9.2520000000000007</v>
      </c>
      <c r="V7485">
        <v>9.1489999999999991</v>
      </c>
      <c r="W7485">
        <v>9.1549999999999994</v>
      </c>
      <c r="X7485">
        <v>9.1929999999999996</v>
      </c>
      <c r="Y7485">
        <v>9.3469999999999995</v>
      </c>
      <c r="Z7485">
        <v>9.2750000000000004</v>
      </c>
      <c r="AA7485">
        <v>9.2609999999999992</v>
      </c>
      <c r="AB7485">
        <v>9.23</v>
      </c>
      <c r="AC7485">
        <v>9.1850000000000005</v>
      </c>
      <c r="AD7485">
        <v>9.1240000000000006</v>
      </c>
      <c r="AE7485">
        <v>9.1530000000000005</v>
      </c>
      <c r="AF7485">
        <v>9.1539999999999999</v>
      </c>
      <c r="AG7485">
        <v>9.1449999999999996</v>
      </c>
      <c r="AH7485">
        <v>8.9429999999999996</v>
      </c>
      <c r="AI7485">
        <v>8.7430000000000003</v>
      </c>
      <c r="AJ7485">
        <v>8.64</v>
      </c>
      <c r="AK7485">
        <v>8.6560000000000006</v>
      </c>
      <c r="AL7485">
        <v>8.7729999999999997</v>
      </c>
      <c r="AM7485">
        <v>8.9139999999999997</v>
      </c>
      <c r="AN7485">
        <v>8.8989999999999991</v>
      </c>
      <c r="AO7485">
        <v>8.82</v>
      </c>
      <c r="AP7485">
        <v>8.7460000000000004</v>
      </c>
      <c r="AQ7485">
        <v>8.6859999999999999</v>
      </c>
      <c r="AR7485">
        <v>8.6760000000000002</v>
      </c>
      <c r="AS7485">
        <v>8.7609999999999992</v>
      </c>
      <c r="AT7485">
        <v>8.8089999999999993</v>
      </c>
      <c r="AU7485">
        <v>8.84</v>
      </c>
      <c r="AV7485">
        <v>8.8379999999999992</v>
      </c>
      <c r="AW7485">
        <v>8.875</v>
      </c>
      <c r="AX7485">
        <v>8.8710000000000004</v>
      </c>
      <c r="AY7485">
        <v>8.8550000000000004</v>
      </c>
      <c r="AZ7485">
        <v>8.8490000000000002</v>
      </c>
      <c r="BA7485">
        <v>8.843</v>
      </c>
      <c r="BB7485">
        <v>8.8350000000000009</v>
      </c>
      <c r="BC7485">
        <v>2018</v>
      </c>
    </row>
    <row r="7486" spans="1:55" x14ac:dyDescent="0.25">
      <c r="A7486">
        <v>144</v>
      </c>
      <c r="B7486" t="s">
        <v>1741</v>
      </c>
      <c r="C7486" t="s">
        <v>279</v>
      </c>
      <c r="D7486" t="s">
        <v>1742</v>
      </c>
      <c r="E7486" t="s">
        <v>280</v>
      </c>
      <c r="F7486" t="s">
        <v>281</v>
      </c>
      <c r="G7486" t="s">
        <v>282</v>
      </c>
      <c r="I7486" t="s">
        <v>1743</v>
      </c>
      <c r="J7486">
        <v>24.715</v>
      </c>
      <c r="K7486">
        <v>22.081</v>
      </c>
      <c r="L7486">
        <v>21.759</v>
      </c>
      <c r="M7486">
        <v>21.599</v>
      </c>
      <c r="N7486">
        <v>22.411000000000001</v>
      </c>
      <c r="O7486">
        <v>24.337</v>
      </c>
      <c r="P7486">
        <v>23.033000000000001</v>
      </c>
      <c r="Q7486">
        <v>23.957999999999998</v>
      </c>
      <c r="R7486">
        <v>24.923999999999999</v>
      </c>
      <c r="S7486">
        <v>27.081</v>
      </c>
      <c r="T7486">
        <v>26.646999999999998</v>
      </c>
      <c r="U7486">
        <v>23.263999999999999</v>
      </c>
      <c r="V7486">
        <v>21.704000000000001</v>
      </c>
      <c r="W7486">
        <v>19.039000000000001</v>
      </c>
      <c r="X7486">
        <v>20.344999999999999</v>
      </c>
      <c r="Y7486">
        <v>20.741</v>
      </c>
      <c r="Z7486">
        <v>20.501999999999999</v>
      </c>
      <c r="AA7486">
        <v>20.324000000000002</v>
      </c>
      <c r="AB7486">
        <v>21.460999999999999</v>
      </c>
      <c r="AC7486">
        <v>21.722999999999999</v>
      </c>
      <c r="AD7486">
        <v>22.86</v>
      </c>
      <c r="AE7486">
        <v>22.867999999999999</v>
      </c>
      <c r="AF7486">
        <v>21.864999999999998</v>
      </c>
      <c r="AG7486">
        <v>21.673999999999999</v>
      </c>
      <c r="AH7486">
        <v>21.649000000000001</v>
      </c>
      <c r="AI7486">
        <v>22.093</v>
      </c>
      <c r="AJ7486">
        <v>23.12</v>
      </c>
      <c r="AK7486">
        <v>24.699000000000002</v>
      </c>
      <c r="AL7486">
        <v>24.611000000000001</v>
      </c>
      <c r="AM7486">
        <v>21.007999999999999</v>
      </c>
      <c r="AN7486">
        <v>22.995999999999999</v>
      </c>
      <c r="AO7486">
        <v>23.908999999999999</v>
      </c>
      <c r="AP7486">
        <v>22.696000000000002</v>
      </c>
      <c r="AQ7486">
        <v>22.577999999999999</v>
      </c>
      <c r="AR7486">
        <v>23.428999999999998</v>
      </c>
      <c r="AS7486">
        <v>24.315999999999999</v>
      </c>
      <c r="AT7486">
        <v>24.518000000000001</v>
      </c>
      <c r="AU7486">
        <v>25.614000000000001</v>
      </c>
      <c r="AV7486">
        <v>26.334</v>
      </c>
      <c r="AW7486">
        <v>26.11</v>
      </c>
      <c r="AX7486">
        <v>26.338000000000001</v>
      </c>
      <c r="AY7486">
        <v>26.457999999999998</v>
      </c>
      <c r="AZ7486">
        <v>26.687000000000001</v>
      </c>
      <c r="BA7486">
        <v>26.914000000000001</v>
      </c>
      <c r="BB7486">
        <v>27.143999999999998</v>
      </c>
      <c r="BC7486">
        <v>2018</v>
      </c>
    </row>
    <row r="7487" spans="1:55" x14ac:dyDescent="0.25">
      <c r="A7487">
        <v>144</v>
      </c>
      <c r="B7487" t="s">
        <v>1741</v>
      </c>
      <c r="C7487" t="s">
        <v>283</v>
      </c>
      <c r="D7487" t="s">
        <v>1742</v>
      </c>
      <c r="E7487" t="s">
        <v>284</v>
      </c>
      <c r="F7487" t="s">
        <v>285</v>
      </c>
      <c r="G7487" t="s">
        <v>282</v>
      </c>
      <c r="I7487" t="s">
        <v>1743</v>
      </c>
      <c r="J7487">
        <v>24.715</v>
      </c>
      <c r="K7487">
        <v>22.081</v>
      </c>
      <c r="L7487">
        <v>18.684999999999999</v>
      </c>
      <c r="M7487">
        <v>20.873000000000001</v>
      </c>
      <c r="N7487">
        <v>23.091999999999999</v>
      </c>
      <c r="O7487">
        <v>23.295000000000002</v>
      </c>
      <c r="P7487">
        <v>23.661999999999999</v>
      </c>
      <c r="Q7487">
        <v>24.116</v>
      </c>
      <c r="R7487">
        <v>24.683</v>
      </c>
      <c r="S7487">
        <v>25.625</v>
      </c>
      <c r="T7487">
        <v>24.198</v>
      </c>
      <c r="U7487">
        <v>21.515999999999998</v>
      </c>
      <c r="V7487">
        <v>19.061</v>
      </c>
      <c r="W7487">
        <v>17.797999999999998</v>
      </c>
      <c r="X7487">
        <v>21.388000000000002</v>
      </c>
      <c r="Y7487">
        <v>23.928999999999998</v>
      </c>
      <c r="Z7487">
        <v>23.841999999999999</v>
      </c>
      <c r="AA7487">
        <v>24.225999999999999</v>
      </c>
      <c r="AB7487">
        <v>25.094999999999999</v>
      </c>
      <c r="AC7487">
        <v>25.655000000000001</v>
      </c>
      <c r="AD7487">
        <v>26.815999999999999</v>
      </c>
      <c r="AE7487">
        <v>27.602</v>
      </c>
      <c r="AF7487">
        <v>26.341000000000001</v>
      </c>
      <c r="AG7487">
        <v>27.556999999999999</v>
      </c>
      <c r="AH7487">
        <v>27.646000000000001</v>
      </c>
      <c r="AI7487">
        <v>28.135999999999999</v>
      </c>
      <c r="AJ7487">
        <v>31.309000000000001</v>
      </c>
      <c r="AK7487">
        <v>32.866</v>
      </c>
      <c r="AL7487">
        <v>32.444000000000003</v>
      </c>
      <c r="AM7487">
        <v>27.038</v>
      </c>
      <c r="AN7487">
        <v>28.952999999999999</v>
      </c>
      <c r="AO7487">
        <v>29.472999999999999</v>
      </c>
      <c r="AP7487">
        <v>28.274999999999999</v>
      </c>
      <c r="AQ7487">
        <v>27.806000000000001</v>
      </c>
      <c r="AR7487">
        <v>27.974</v>
      </c>
      <c r="AS7487">
        <v>28.463999999999999</v>
      </c>
      <c r="AT7487">
        <v>28.308</v>
      </c>
      <c r="AU7487">
        <v>28.401</v>
      </c>
      <c r="AV7487">
        <v>28.286999999999999</v>
      </c>
      <c r="AW7487">
        <v>28.545000000000002</v>
      </c>
      <c r="AX7487">
        <v>28.795999999999999</v>
      </c>
      <c r="AY7487">
        <v>29.015000000000001</v>
      </c>
      <c r="AZ7487">
        <v>29.38</v>
      </c>
      <c r="BA7487">
        <v>29.742000000000001</v>
      </c>
      <c r="BB7487">
        <v>30.006</v>
      </c>
      <c r="BC7487">
        <v>2018</v>
      </c>
    </row>
    <row r="7488" spans="1:55" x14ac:dyDescent="0.25">
      <c r="A7488">
        <v>144</v>
      </c>
      <c r="B7488" t="s">
        <v>1741</v>
      </c>
      <c r="C7488" t="s">
        <v>286</v>
      </c>
      <c r="D7488" t="s">
        <v>1742</v>
      </c>
      <c r="E7488" t="s">
        <v>287</v>
      </c>
      <c r="F7488" t="s">
        <v>288</v>
      </c>
      <c r="G7488" t="s">
        <v>250</v>
      </c>
      <c r="I7488" t="s">
        <v>1744</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96.427000000000007</v>
      </c>
      <c r="AO7488">
        <v>97.738</v>
      </c>
      <c r="AP7488">
        <v>98.653999999999996</v>
      </c>
      <c r="AQ7488">
        <v>99.090999999999994</v>
      </c>
      <c r="AR7488">
        <v>99.298000000000002</v>
      </c>
      <c r="AS7488">
        <v>99.998000000000005</v>
      </c>
      <c r="AT7488">
        <v>101.136</v>
      </c>
      <c r="AU7488">
        <v>103.024</v>
      </c>
      <c r="AV7488">
        <v>105.12</v>
      </c>
      <c r="AW7488">
        <v>107.066</v>
      </c>
      <c r="AX7488">
        <v>108.87</v>
      </c>
      <c r="AY7488">
        <v>110.938</v>
      </c>
      <c r="AZ7488">
        <v>113.157</v>
      </c>
      <c r="BA7488">
        <v>115.42</v>
      </c>
      <c r="BB7488">
        <v>117.729</v>
      </c>
      <c r="BC7488">
        <v>2018</v>
      </c>
    </row>
    <row r="7489" spans="1:55" x14ac:dyDescent="0.25">
      <c r="A7489">
        <v>144</v>
      </c>
      <c r="B7489" t="s">
        <v>1741</v>
      </c>
      <c r="C7489" t="s">
        <v>290</v>
      </c>
      <c r="D7489" t="s">
        <v>1742</v>
      </c>
      <c r="E7489" t="s">
        <v>287</v>
      </c>
      <c r="F7489" t="s">
        <v>291</v>
      </c>
      <c r="G7489" t="s">
        <v>235</v>
      </c>
      <c r="I7489" t="s">
        <v>292</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0.70499999999999996</v>
      </c>
      <c r="AT7489">
        <v>1.1379999999999999</v>
      </c>
      <c r="AU7489">
        <v>1.8660000000000001</v>
      </c>
      <c r="AV7489">
        <v>2.0350000000000001</v>
      </c>
      <c r="AW7489">
        <v>1.851</v>
      </c>
      <c r="AX7489">
        <v>1.6850000000000001</v>
      </c>
      <c r="AY7489">
        <v>1.9</v>
      </c>
      <c r="AZ7489">
        <v>2</v>
      </c>
      <c r="BA7489">
        <v>2</v>
      </c>
      <c r="BB7489">
        <v>2</v>
      </c>
      <c r="BC7489">
        <v>2018</v>
      </c>
    </row>
    <row r="7490" spans="1:55" x14ac:dyDescent="0.25">
      <c r="A7490">
        <v>144</v>
      </c>
      <c r="B7490" t="s">
        <v>1741</v>
      </c>
      <c r="C7490" t="s">
        <v>293</v>
      </c>
      <c r="D7490" t="s">
        <v>1742</v>
      </c>
      <c r="E7490" t="s">
        <v>294</v>
      </c>
      <c r="F7490" t="s">
        <v>295</v>
      </c>
      <c r="G7490" t="s">
        <v>250</v>
      </c>
      <c r="I7490" t="s">
        <v>1744</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68.188999999999993</v>
      </c>
      <c r="V7490">
        <v>68.546999999999997</v>
      </c>
      <c r="W7490">
        <v>72.06</v>
      </c>
      <c r="X7490">
        <v>73.960999999999999</v>
      </c>
      <c r="Y7490">
        <v>75.671999999999997</v>
      </c>
      <c r="Z7490">
        <v>76.03</v>
      </c>
      <c r="AA7490">
        <v>78.039000000000001</v>
      </c>
      <c r="AB7490">
        <v>78.09</v>
      </c>
      <c r="AC7490">
        <v>78.849999999999994</v>
      </c>
      <c r="AD7490">
        <v>80.037000000000006</v>
      </c>
      <c r="AE7490">
        <v>82.468999999999994</v>
      </c>
      <c r="AF7490">
        <v>83.781999999999996</v>
      </c>
      <c r="AG7490">
        <v>85.382999999999996</v>
      </c>
      <c r="AH7490">
        <v>86.344999999999999</v>
      </c>
      <c r="AI7490">
        <v>87.302999999999997</v>
      </c>
      <c r="AJ7490">
        <v>88.525999999999996</v>
      </c>
      <c r="AK7490">
        <v>90.558000000000007</v>
      </c>
      <c r="AL7490">
        <v>92.971999999999994</v>
      </c>
      <c r="AM7490">
        <v>95.132999999999996</v>
      </c>
      <c r="AN7490">
        <v>96.828999999999994</v>
      </c>
      <c r="AO7490">
        <v>97.638000000000005</v>
      </c>
      <c r="AP7490">
        <v>98.590999999999994</v>
      </c>
      <c r="AQ7490">
        <v>98.843999999999994</v>
      </c>
      <c r="AR7490">
        <v>99.152000000000001</v>
      </c>
      <c r="AS7490">
        <v>100</v>
      </c>
      <c r="AT7490">
        <v>101.425</v>
      </c>
      <c r="AU7490">
        <v>103.226</v>
      </c>
      <c r="AV7490">
        <v>105.51300000000001</v>
      </c>
      <c r="AW7490">
        <v>107.37</v>
      </c>
      <c r="AX7490">
        <v>109.206</v>
      </c>
      <c r="AY7490">
        <v>111.28100000000001</v>
      </c>
      <c r="AZ7490">
        <v>113.50700000000001</v>
      </c>
      <c r="BA7490">
        <v>115.777</v>
      </c>
      <c r="BB7490">
        <v>118.093</v>
      </c>
      <c r="BC7490">
        <v>2018</v>
      </c>
    </row>
    <row r="7491" spans="1:55" x14ac:dyDescent="0.25">
      <c r="A7491">
        <v>144</v>
      </c>
      <c r="B7491" t="s">
        <v>1741</v>
      </c>
      <c r="C7491" t="s">
        <v>296</v>
      </c>
      <c r="D7491" t="s">
        <v>1742</v>
      </c>
      <c r="E7491" t="s">
        <v>294</v>
      </c>
      <c r="F7491" t="s">
        <v>297</v>
      </c>
      <c r="G7491" t="s">
        <v>235</v>
      </c>
      <c r="I7491" t="s">
        <v>298</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6.4790000000000001</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2.6659999999999999</v>
      </c>
      <c r="AM7491">
        <v>2.3250000000000002</v>
      </c>
      <c r="AN7491">
        <v>1.782</v>
      </c>
      <c r="AO7491">
        <v>0.83599999999999997</v>
      </c>
      <c r="AP7491">
        <v>0.97599999999999998</v>
      </c>
      <c r="AQ7491">
        <v>0.25600000000000001</v>
      </c>
      <c r="AR7491">
        <v>0.312</v>
      </c>
      <c r="AS7491">
        <v>0.85499999999999998</v>
      </c>
      <c r="AT7491">
        <v>1.425</v>
      </c>
      <c r="AU7491">
        <v>1.7749999999999999</v>
      </c>
      <c r="AV7491">
        <v>2.2160000000000002</v>
      </c>
      <c r="AW7491">
        <v>1.76</v>
      </c>
      <c r="AX7491">
        <v>1.71</v>
      </c>
      <c r="AY7491">
        <v>1.9</v>
      </c>
      <c r="AZ7491">
        <v>2</v>
      </c>
      <c r="BA7491">
        <v>2</v>
      </c>
      <c r="BB7491">
        <v>2</v>
      </c>
      <c r="BC7491">
        <v>2018</v>
      </c>
    </row>
    <row r="7492" spans="1:55" x14ac:dyDescent="0.25">
      <c r="A7492">
        <v>144</v>
      </c>
      <c r="B7492" t="s">
        <v>1741</v>
      </c>
      <c r="C7492" t="s">
        <v>299</v>
      </c>
      <c r="D7492" t="s">
        <v>1742</v>
      </c>
      <c r="E7492" t="s">
        <v>300</v>
      </c>
      <c r="G7492" t="s">
        <v>274</v>
      </c>
    </row>
    <row r="7493" spans="1:55" x14ac:dyDescent="0.25">
      <c r="A7493">
        <v>144</v>
      </c>
      <c r="B7493" t="s">
        <v>1741</v>
      </c>
      <c r="C7493" t="s">
        <v>301</v>
      </c>
      <c r="D7493" t="s">
        <v>1742</v>
      </c>
      <c r="E7493" t="s">
        <v>302</v>
      </c>
      <c r="F7493" t="s">
        <v>303</v>
      </c>
      <c r="G7493" t="s">
        <v>235</v>
      </c>
      <c r="I7493" t="s">
        <v>1745</v>
      </c>
      <c r="J7493" t="s">
        <v>232</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5.0460000000000003</v>
      </c>
      <c r="AD7493">
        <v>13.064</v>
      </c>
      <c r="AE7493">
        <v>-2.1259999999999999</v>
      </c>
      <c r="AF7493">
        <v>-1.8069999999999999</v>
      </c>
      <c r="AG7493">
        <v>4.0629999999999997</v>
      </c>
      <c r="AH7493">
        <v>7.0949999999999998</v>
      </c>
      <c r="AI7493">
        <v>8.391</v>
      </c>
      <c r="AJ7493">
        <v>8.1170000000000009</v>
      </c>
      <c r="AK7493">
        <v>9.5169999999999995</v>
      </c>
      <c r="AL7493">
        <v>2.7789999999999999</v>
      </c>
      <c r="AM7493">
        <v>-14.276999999999999</v>
      </c>
      <c r="AN7493">
        <v>11.676</v>
      </c>
      <c r="AO7493">
        <v>7.2990000000000004</v>
      </c>
      <c r="AP7493">
        <v>-1.7000000000000001E-2</v>
      </c>
      <c r="AQ7493">
        <v>0.38100000000000001</v>
      </c>
      <c r="AR7493">
        <v>6.6479999999999997</v>
      </c>
      <c r="AS7493">
        <v>5.1139999999999999</v>
      </c>
      <c r="AT7493">
        <v>4.2629999999999999</v>
      </c>
      <c r="AU7493">
        <v>6.54</v>
      </c>
      <c r="AV7493">
        <v>2.8330000000000002</v>
      </c>
      <c r="AW7493">
        <v>2.0099999999999998</v>
      </c>
      <c r="AX7493">
        <v>2.718</v>
      </c>
      <c r="AY7493">
        <v>2.8849999999999998</v>
      </c>
      <c r="AZ7493">
        <v>2.7829999999999999</v>
      </c>
      <c r="BA7493">
        <v>2.7829999999999999</v>
      </c>
      <c r="BB7493">
        <v>2.7829999999999999</v>
      </c>
      <c r="BC7493">
        <v>2017</v>
      </c>
    </row>
    <row r="7494" spans="1:55" x14ac:dyDescent="0.25">
      <c r="A7494">
        <v>144</v>
      </c>
      <c r="B7494" t="s">
        <v>1741</v>
      </c>
      <c r="C7494" t="s">
        <v>305</v>
      </c>
      <c r="D7494" t="s">
        <v>1742</v>
      </c>
      <c r="E7494" t="s">
        <v>306</v>
      </c>
      <c r="F7494" t="s">
        <v>307</v>
      </c>
      <c r="G7494" t="s">
        <v>235</v>
      </c>
      <c r="I7494" t="s">
        <v>1745</v>
      </c>
      <c r="J7494" t="s">
        <v>232</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14.79</v>
      </c>
      <c r="Y7494">
        <v>10.288</v>
      </c>
      <c r="Z7494">
        <v>2.347</v>
      </c>
      <c r="AA7494">
        <v>11.161</v>
      </c>
      <c r="AB7494">
        <v>10.964</v>
      </c>
      <c r="AC7494">
        <v>3.1509999999999998</v>
      </c>
      <c r="AD7494">
        <v>12.685</v>
      </c>
      <c r="AE7494">
        <v>-4.3049999999999997</v>
      </c>
      <c r="AF7494">
        <v>-0.44700000000000001</v>
      </c>
      <c r="AG7494">
        <v>4.8230000000000004</v>
      </c>
      <c r="AH7494">
        <v>7.8310000000000004</v>
      </c>
      <c r="AI7494">
        <v>8.14</v>
      </c>
      <c r="AJ7494">
        <v>9.2799999999999994</v>
      </c>
      <c r="AK7494">
        <v>9.3620000000000001</v>
      </c>
      <c r="AL7494">
        <v>1.99</v>
      </c>
      <c r="AM7494">
        <v>-16.524000000000001</v>
      </c>
      <c r="AN7494">
        <v>15.967000000000001</v>
      </c>
      <c r="AO7494">
        <v>8.2569999999999997</v>
      </c>
      <c r="AP7494">
        <v>-0.996</v>
      </c>
      <c r="AQ7494">
        <v>-1.5680000000000001</v>
      </c>
      <c r="AR7494">
        <v>5.3029999999999999</v>
      </c>
      <c r="AS7494">
        <v>5.2190000000000003</v>
      </c>
      <c r="AT7494">
        <v>5.2789999999999999</v>
      </c>
      <c r="AU7494">
        <v>4.6749999999999998</v>
      </c>
      <c r="AV7494">
        <v>4.835</v>
      </c>
      <c r="AW7494">
        <v>4.4109999999999996</v>
      </c>
      <c r="AX7494">
        <v>4.2</v>
      </c>
      <c r="AY7494">
        <v>4</v>
      </c>
      <c r="AZ7494">
        <v>4</v>
      </c>
      <c r="BA7494">
        <v>4</v>
      </c>
      <c r="BB7494">
        <v>4</v>
      </c>
      <c r="BC7494">
        <v>2017</v>
      </c>
    </row>
    <row r="7495" spans="1:55" x14ac:dyDescent="0.25">
      <c r="A7495">
        <v>144</v>
      </c>
      <c r="B7495" t="s">
        <v>1741</v>
      </c>
      <c r="C7495" t="s">
        <v>308</v>
      </c>
      <c r="D7495" t="s">
        <v>1742</v>
      </c>
      <c r="E7495" t="s">
        <v>309</v>
      </c>
      <c r="F7495" t="s">
        <v>310</v>
      </c>
      <c r="G7495" t="s">
        <v>235</v>
      </c>
      <c r="I7495" t="s">
        <v>1745</v>
      </c>
      <c r="J7495" t="s">
        <v>232</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7.7130000000000001</v>
      </c>
      <c r="AD7495">
        <v>12.817</v>
      </c>
      <c r="AE7495">
        <v>1.607</v>
      </c>
      <c r="AF7495">
        <v>-0.13700000000000001</v>
      </c>
      <c r="AG7495">
        <v>2.7829999999999999</v>
      </c>
      <c r="AH7495">
        <v>12.003</v>
      </c>
      <c r="AI7495">
        <v>7.1420000000000003</v>
      </c>
      <c r="AJ7495">
        <v>9.4619999999999997</v>
      </c>
      <c r="AK7495">
        <v>5.8739999999999997</v>
      </c>
      <c r="AL7495">
        <v>1.601</v>
      </c>
      <c r="AM7495">
        <v>-15.417999999999999</v>
      </c>
      <c r="AN7495">
        <v>11.144</v>
      </c>
      <c r="AO7495">
        <v>8.4969999999999999</v>
      </c>
      <c r="AP7495">
        <v>0.28499999999999998</v>
      </c>
      <c r="AQ7495">
        <v>8.7999999999999995E-2</v>
      </c>
      <c r="AR7495">
        <v>4.6239999999999997</v>
      </c>
      <c r="AS7495">
        <v>5.7279999999999998</v>
      </c>
      <c r="AT7495">
        <v>2.6110000000000002</v>
      </c>
      <c r="AU7495">
        <v>2.907</v>
      </c>
      <c r="AV7495">
        <v>2.4670000000000001</v>
      </c>
      <c r="AW7495">
        <v>1.536</v>
      </c>
      <c r="AX7495">
        <v>2.4340000000000002</v>
      </c>
      <c r="AY7495">
        <v>2.766</v>
      </c>
      <c r="AZ7495">
        <v>2.766</v>
      </c>
      <c r="BA7495">
        <v>2.766</v>
      </c>
      <c r="BB7495">
        <v>2.766</v>
      </c>
      <c r="BC7495">
        <v>2017</v>
      </c>
    </row>
    <row r="7496" spans="1:55" x14ac:dyDescent="0.25">
      <c r="A7496">
        <v>144</v>
      </c>
      <c r="B7496" t="s">
        <v>1741</v>
      </c>
      <c r="C7496" t="s">
        <v>311</v>
      </c>
      <c r="D7496" t="s">
        <v>1742</v>
      </c>
      <c r="E7496" t="s">
        <v>312</v>
      </c>
      <c r="F7496" t="s">
        <v>313</v>
      </c>
      <c r="G7496" t="s">
        <v>235</v>
      </c>
      <c r="I7496" t="s">
        <v>1745</v>
      </c>
      <c r="J7496" t="s">
        <v>232</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16.616</v>
      </c>
      <c r="Y7496">
        <v>15.67</v>
      </c>
      <c r="Z7496">
        <v>4.3810000000000002</v>
      </c>
      <c r="AA7496">
        <v>13.39</v>
      </c>
      <c r="AB7496">
        <v>8.2479999999999993</v>
      </c>
      <c r="AC7496">
        <v>6.1550000000000002</v>
      </c>
      <c r="AD7496">
        <v>13.315</v>
      </c>
      <c r="AE7496">
        <v>-1.167</v>
      </c>
      <c r="AF7496">
        <v>-5.8000000000000003E-2</v>
      </c>
      <c r="AG7496">
        <v>5.0970000000000004</v>
      </c>
      <c r="AH7496">
        <v>11.273999999999999</v>
      </c>
      <c r="AI7496">
        <v>5.9569999999999999</v>
      </c>
      <c r="AJ7496">
        <v>9.3849999999999998</v>
      </c>
      <c r="AK7496">
        <v>4.556</v>
      </c>
      <c r="AL7496">
        <v>0.95</v>
      </c>
      <c r="AM7496">
        <v>-19.209</v>
      </c>
      <c r="AN7496">
        <v>14.867000000000001</v>
      </c>
      <c r="AO7496">
        <v>8.5280000000000005</v>
      </c>
      <c r="AP7496">
        <v>-0.55600000000000005</v>
      </c>
      <c r="AQ7496">
        <v>-3.7810000000000001</v>
      </c>
      <c r="AR7496">
        <v>3.5870000000000002</v>
      </c>
      <c r="AS7496">
        <v>2.77</v>
      </c>
      <c r="AT7496">
        <v>2.9079999999999999</v>
      </c>
      <c r="AU7496">
        <v>4.12</v>
      </c>
      <c r="AV7496">
        <v>3.93</v>
      </c>
      <c r="AW7496">
        <v>3.3</v>
      </c>
      <c r="AX7496">
        <v>3.1</v>
      </c>
      <c r="AY7496">
        <v>3.1</v>
      </c>
      <c r="AZ7496">
        <v>3.1</v>
      </c>
      <c r="BA7496">
        <v>3.1</v>
      </c>
      <c r="BB7496">
        <v>3.1</v>
      </c>
      <c r="BC7496">
        <v>2017</v>
      </c>
    </row>
    <row r="7497" spans="1:55" x14ac:dyDescent="0.25">
      <c r="A7497">
        <v>144</v>
      </c>
      <c r="B7497" t="s">
        <v>1741</v>
      </c>
      <c r="C7497" t="s">
        <v>314</v>
      </c>
      <c r="D7497" t="s">
        <v>1742</v>
      </c>
      <c r="E7497" t="s">
        <v>315</v>
      </c>
      <c r="F7497" t="s">
        <v>316</v>
      </c>
      <c r="G7497" t="s">
        <v>317</v>
      </c>
      <c r="I7497" t="s">
        <v>1746</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6.2830000000000004</v>
      </c>
      <c r="AW7497">
        <v>6.2539999999999996</v>
      </c>
      <c r="AX7497">
        <v>6.3079999999999998</v>
      </c>
      <c r="AY7497">
        <v>6.4</v>
      </c>
      <c r="AZ7497">
        <v>6.5</v>
      </c>
      <c r="BA7497">
        <v>6.6</v>
      </c>
      <c r="BB7497">
        <v>6.6</v>
      </c>
      <c r="BC7497">
        <v>2017</v>
      </c>
    </row>
    <row r="7498" spans="1:55" x14ac:dyDescent="0.25">
      <c r="A7498">
        <v>144</v>
      </c>
      <c r="B7498" t="s">
        <v>1741</v>
      </c>
      <c r="C7498" t="s">
        <v>318</v>
      </c>
      <c r="D7498" t="s">
        <v>1742</v>
      </c>
      <c r="E7498" t="s">
        <v>319</v>
      </c>
      <c r="F7498" t="s">
        <v>320</v>
      </c>
      <c r="G7498" t="s">
        <v>321</v>
      </c>
      <c r="H7498" t="s">
        <v>322</v>
      </c>
      <c r="I7498" t="s">
        <v>1746</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5.1100000000000003</v>
      </c>
      <c r="AW7498">
        <v>5.1390000000000002</v>
      </c>
      <c r="AX7498">
        <v>5.1630000000000003</v>
      </c>
      <c r="AY7498" t="s">
        <v>232</v>
      </c>
      <c r="AZ7498" t="s">
        <v>232</v>
      </c>
      <c r="BA7498" t="s">
        <v>232</v>
      </c>
      <c r="BB7498" t="s">
        <v>232</v>
      </c>
      <c r="BC7498">
        <v>2017</v>
      </c>
    </row>
    <row r="7499" spans="1:55" x14ac:dyDescent="0.25">
      <c r="A7499">
        <v>144</v>
      </c>
      <c r="B7499" t="s">
        <v>1741</v>
      </c>
      <c r="C7499" t="s">
        <v>323</v>
      </c>
      <c r="D7499" t="s">
        <v>1742</v>
      </c>
      <c r="E7499" t="s">
        <v>324</v>
      </c>
      <c r="F7499" t="s">
        <v>325</v>
      </c>
      <c r="G7499" t="s">
        <v>321</v>
      </c>
      <c r="H7499" t="s">
        <v>322</v>
      </c>
      <c r="I7499" t="s">
        <v>1747</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10.321999999999999</v>
      </c>
      <c r="AX7499">
        <v>10.420999999999999</v>
      </c>
      <c r="AY7499">
        <v>10.52</v>
      </c>
      <c r="AZ7499">
        <v>10.612</v>
      </c>
      <c r="BA7499">
        <v>10.7</v>
      </c>
      <c r="BB7499">
        <v>10.782</v>
      </c>
      <c r="BC7499">
        <v>2017</v>
      </c>
    </row>
    <row r="7500" spans="1:55" x14ac:dyDescent="0.25">
      <c r="A7500">
        <v>144</v>
      </c>
      <c r="B7500" t="s">
        <v>1741</v>
      </c>
      <c r="C7500" t="s">
        <v>327</v>
      </c>
      <c r="D7500" t="s">
        <v>1742</v>
      </c>
      <c r="E7500" t="s">
        <v>328</v>
      </c>
      <c r="F7500" t="s">
        <v>329</v>
      </c>
      <c r="G7500" t="s">
        <v>229</v>
      </c>
      <c r="H7500" t="s">
        <v>230</v>
      </c>
      <c r="I7500" t="s">
        <v>1748</v>
      </c>
      <c r="J7500">
        <v>319.41800000000001</v>
      </c>
      <c r="K7500">
        <v>372.21699999999998</v>
      </c>
      <c r="L7500">
        <v>408.29</v>
      </c>
      <c r="M7500">
        <v>466.05599999999998</v>
      </c>
      <c r="N7500">
        <v>518.21199999999999</v>
      </c>
      <c r="O7500">
        <v>568.83799999999997</v>
      </c>
      <c r="P7500">
        <v>637.51499999999999</v>
      </c>
      <c r="Q7500">
        <v>706.85500000000002</v>
      </c>
      <c r="R7500">
        <v>755.548</v>
      </c>
      <c r="S7500">
        <v>836.26900000000001</v>
      </c>
      <c r="T7500">
        <v>935.28099999999995</v>
      </c>
      <c r="U7500" s="52">
        <v>1005.86</v>
      </c>
      <c r="V7500">
        <v>949.52700000000004</v>
      </c>
      <c r="W7500">
        <v>939.68399999999997</v>
      </c>
      <c r="X7500">
        <v>992.29200000000003</v>
      </c>
      <c r="Y7500" s="52">
        <v>1045.04</v>
      </c>
      <c r="Z7500" s="52">
        <v>1109.19</v>
      </c>
      <c r="AA7500" s="52">
        <v>1147.42</v>
      </c>
      <c r="AB7500" s="52">
        <v>1209.3699999999999</v>
      </c>
      <c r="AC7500" s="52">
        <v>1258.48</v>
      </c>
      <c r="AD7500" s="52">
        <v>1326.51</v>
      </c>
      <c r="AE7500" s="52">
        <v>1321.88</v>
      </c>
      <c r="AF7500" s="52">
        <v>1324.37</v>
      </c>
      <c r="AG7500" s="52">
        <v>1387.04</v>
      </c>
      <c r="AH7500" s="52">
        <v>1453.78</v>
      </c>
      <c r="AI7500" s="52">
        <v>1547.59</v>
      </c>
      <c r="AJ7500" s="52">
        <v>1619.86</v>
      </c>
      <c r="AK7500" s="52">
        <v>1706</v>
      </c>
      <c r="AL7500" s="52">
        <v>1726.57</v>
      </c>
      <c r="AM7500" s="52">
        <v>1676.84</v>
      </c>
      <c r="AN7500" s="52">
        <v>1750.67</v>
      </c>
      <c r="AO7500" s="52">
        <v>1793.8</v>
      </c>
      <c r="AP7500" s="52">
        <v>1816.88</v>
      </c>
      <c r="AQ7500" s="52">
        <v>1869.69</v>
      </c>
      <c r="AR7500" s="52">
        <v>1911.55</v>
      </c>
      <c r="AS7500" s="52">
        <v>2052.6</v>
      </c>
      <c r="AT7500" s="52">
        <v>2186.81</v>
      </c>
      <c r="AU7500" s="52">
        <v>2284.36</v>
      </c>
      <c r="AV7500" s="52">
        <v>2371.37</v>
      </c>
      <c r="AW7500" s="52">
        <v>2445.98</v>
      </c>
      <c r="AX7500" s="52">
        <v>2534.7800000000002</v>
      </c>
      <c r="AY7500" s="52">
        <v>2623.53</v>
      </c>
      <c r="AZ7500" s="52">
        <v>2729.82</v>
      </c>
      <c r="BA7500" s="52">
        <v>2840.39</v>
      </c>
      <c r="BB7500" s="52">
        <v>2955.63</v>
      </c>
      <c r="BC7500">
        <v>2017</v>
      </c>
    </row>
    <row r="7501" spans="1:55" x14ac:dyDescent="0.25">
      <c r="A7501">
        <v>144</v>
      </c>
      <c r="B7501" t="s">
        <v>1741</v>
      </c>
      <c r="C7501" t="s">
        <v>331</v>
      </c>
      <c r="D7501" t="s">
        <v>1742</v>
      </c>
      <c r="E7501" t="s">
        <v>328</v>
      </c>
      <c r="F7501" t="s">
        <v>329</v>
      </c>
      <c r="G7501" t="s">
        <v>282</v>
      </c>
      <c r="I7501" t="s">
        <v>332</v>
      </c>
      <c r="J7501">
        <v>54.655999999999999</v>
      </c>
      <c r="K7501">
        <v>58.283000000000001</v>
      </c>
      <c r="L7501">
        <v>58.366999999999997</v>
      </c>
      <c r="M7501">
        <v>59.383000000000003</v>
      </c>
      <c r="N7501">
        <v>58.756</v>
      </c>
      <c r="O7501">
        <v>59.271000000000001</v>
      </c>
      <c r="P7501">
        <v>60.756999999999998</v>
      </c>
      <c r="Q7501">
        <v>62.256</v>
      </c>
      <c r="R7501">
        <v>60.863</v>
      </c>
      <c r="S7501">
        <v>60.884</v>
      </c>
      <c r="T7501">
        <v>61.741</v>
      </c>
      <c r="U7501">
        <v>61.92</v>
      </c>
      <c r="V7501">
        <v>58.357999999999997</v>
      </c>
      <c r="W7501">
        <v>57.439</v>
      </c>
      <c r="X7501">
        <v>56.82</v>
      </c>
      <c r="Y7501">
        <v>55.420999999999999</v>
      </c>
      <c r="Z7501">
        <v>57.341000000000001</v>
      </c>
      <c r="AA7501">
        <v>56.747</v>
      </c>
      <c r="AB7501">
        <v>56.927999999999997</v>
      </c>
      <c r="AC7501">
        <v>56.167999999999999</v>
      </c>
      <c r="AD7501">
        <v>55.651000000000003</v>
      </c>
      <c r="AE7501">
        <v>53.26</v>
      </c>
      <c r="AF7501">
        <v>51.453000000000003</v>
      </c>
      <c r="AG7501">
        <v>51.738999999999997</v>
      </c>
      <c r="AH7501">
        <v>51.765000000000001</v>
      </c>
      <c r="AI7501">
        <v>53.168999999999997</v>
      </c>
      <c r="AJ7501">
        <v>52.206000000000003</v>
      </c>
      <c r="AK7501">
        <v>51.680999999999997</v>
      </c>
      <c r="AL7501">
        <v>50.905999999999999</v>
      </c>
      <c r="AM7501">
        <v>50.936999999999998</v>
      </c>
      <c r="AN7501">
        <v>49.680999999999997</v>
      </c>
      <c r="AO7501">
        <v>48.997</v>
      </c>
      <c r="AP7501">
        <v>49.253</v>
      </c>
      <c r="AQ7501">
        <v>49.542000000000002</v>
      </c>
      <c r="AR7501">
        <v>48.505000000000003</v>
      </c>
      <c r="AS7501">
        <v>48.853999999999999</v>
      </c>
      <c r="AT7501">
        <v>49.865000000000002</v>
      </c>
      <c r="AU7501">
        <v>49.89</v>
      </c>
      <c r="AV7501">
        <v>49.499000000000002</v>
      </c>
      <c r="AW7501">
        <v>49.378</v>
      </c>
      <c r="AX7501">
        <v>49.274999999999999</v>
      </c>
      <c r="AY7501">
        <v>49.131</v>
      </c>
      <c r="AZ7501">
        <v>49.128</v>
      </c>
      <c r="BA7501">
        <v>49.125999999999998</v>
      </c>
      <c r="BB7501">
        <v>49.122999999999998</v>
      </c>
      <c r="BC7501">
        <v>2017</v>
      </c>
    </row>
    <row r="7502" spans="1:55" x14ac:dyDescent="0.25">
      <c r="A7502">
        <v>144</v>
      </c>
      <c r="B7502" t="s">
        <v>1741</v>
      </c>
      <c r="C7502" t="s">
        <v>333</v>
      </c>
      <c r="D7502" t="s">
        <v>1742</v>
      </c>
      <c r="E7502" t="s">
        <v>334</v>
      </c>
      <c r="F7502" t="s">
        <v>335</v>
      </c>
      <c r="G7502" t="s">
        <v>229</v>
      </c>
      <c r="H7502" t="s">
        <v>230</v>
      </c>
      <c r="I7502" t="s">
        <v>1748</v>
      </c>
      <c r="J7502">
        <v>350.84899999999999</v>
      </c>
      <c r="K7502">
        <v>399.892</v>
      </c>
      <c r="L7502">
        <v>451.82499999999999</v>
      </c>
      <c r="M7502">
        <v>503.41800000000001</v>
      </c>
      <c r="N7502">
        <v>541.68499999999995</v>
      </c>
      <c r="O7502">
        <v>600.41899999999998</v>
      </c>
      <c r="P7502">
        <v>637.14700000000005</v>
      </c>
      <c r="Q7502">
        <v>664.89400000000001</v>
      </c>
      <c r="R7502">
        <v>709.67200000000003</v>
      </c>
      <c r="S7502">
        <v>786.327</v>
      </c>
      <c r="T7502">
        <v>878.44200000000001</v>
      </c>
      <c r="U7502" s="52">
        <v>1000.82</v>
      </c>
      <c r="V7502" s="52">
        <v>1088.43</v>
      </c>
      <c r="W7502" s="52">
        <v>1118.3399999999999</v>
      </c>
      <c r="X7502" s="52">
        <v>1145.9100000000001</v>
      </c>
      <c r="Y7502" s="52">
        <v>1177.42</v>
      </c>
      <c r="Z7502" s="52">
        <v>1169.29</v>
      </c>
      <c r="AA7502" s="52">
        <v>1179.21</v>
      </c>
      <c r="AB7502" s="52">
        <v>1191.58</v>
      </c>
      <c r="AC7502" s="52">
        <v>1241.51</v>
      </c>
      <c r="AD7502" s="52">
        <v>1249.75</v>
      </c>
      <c r="AE7502" s="52">
        <v>1286.5899999999999</v>
      </c>
      <c r="AF7502" s="52">
        <v>1361.7</v>
      </c>
      <c r="AG7502" s="52">
        <v>1421.03</v>
      </c>
      <c r="AH7502" s="52">
        <v>1443.8</v>
      </c>
      <c r="AI7502" s="52">
        <v>1494.26</v>
      </c>
      <c r="AJ7502" s="52">
        <v>1551.32</v>
      </c>
      <c r="AK7502" s="52">
        <v>1595.28</v>
      </c>
      <c r="AL7502" s="52">
        <v>1661.99</v>
      </c>
      <c r="AM7502" s="52">
        <v>1700.39</v>
      </c>
      <c r="AN7502" s="52">
        <v>1751.8</v>
      </c>
      <c r="AO7502" s="52">
        <v>1801.21</v>
      </c>
      <c r="AP7502" s="52">
        <v>1852.47</v>
      </c>
      <c r="AQ7502" s="52">
        <v>1921.28</v>
      </c>
      <c r="AR7502" s="52">
        <v>1972.72</v>
      </c>
      <c r="AS7502" s="52">
        <v>2045.91</v>
      </c>
      <c r="AT7502" s="52">
        <v>2138.06</v>
      </c>
      <c r="AU7502" s="52">
        <v>2215.83</v>
      </c>
      <c r="AV7502" s="52">
        <v>2332.0500000000002</v>
      </c>
      <c r="AW7502" s="52">
        <v>2419.46</v>
      </c>
      <c r="AX7502" s="52">
        <v>2518.4</v>
      </c>
      <c r="AY7502" s="52">
        <v>2607.62</v>
      </c>
      <c r="AZ7502" s="52">
        <v>2712.83</v>
      </c>
      <c r="BA7502" s="52">
        <v>2823.12</v>
      </c>
      <c r="BB7502" s="52">
        <v>2937.85</v>
      </c>
      <c r="BC7502">
        <v>2017</v>
      </c>
    </row>
    <row r="7503" spans="1:55" x14ac:dyDescent="0.25">
      <c r="A7503">
        <v>144</v>
      </c>
      <c r="B7503" t="s">
        <v>1741</v>
      </c>
      <c r="C7503" t="s">
        <v>336</v>
      </c>
      <c r="D7503" t="s">
        <v>1742</v>
      </c>
      <c r="E7503" t="s">
        <v>334</v>
      </c>
      <c r="F7503" t="s">
        <v>335</v>
      </c>
      <c r="G7503" t="s">
        <v>282</v>
      </c>
      <c r="I7503" t="s">
        <v>337</v>
      </c>
      <c r="J7503">
        <v>60.033999999999999</v>
      </c>
      <c r="K7503">
        <v>62.616999999999997</v>
      </c>
      <c r="L7503">
        <v>64.59</v>
      </c>
      <c r="M7503">
        <v>64.144000000000005</v>
      </c>
      <c r="N7503">
        <v>61.417000000000002</v>
      </c>
      <c r="O7503">
        <v>62.561999999999998</v>
      </c>
      <c r="P7503">
        <v>60.722000000000001</v>
      </c>
      <c r="Q7503">
        <v>58.56</v>
      </c>
      <c r="R7503">
        <v>57.167000000000002</v>
      </c>
      <c r="S7503">
        <v>57.247999999999998</v>
      </c>
      <c r="T7503">
        <v>57.988</v>
      </c>
      <c r="U7503">
        <v>61.609000000000002</v>
      </c>
      <c r="V7503">
        <v>66.894000000000005</v>
      </c>
      <c r="W7503">
        <v>68.36</v>
      </c>
      <c r="X7503">
        <v>65.616</v>
      </c>
      <c r="Y7503">
        <v>62.441000000000003</v>
      </c>
      <c r="Z7503">
        <v>60.448</v>
      </c>
      <c r="AA7503">
        <v>58.32</v>
      </c>
      <c r="AB7503">
        <v>56.09</v>
      </c>
      <c r="AC7503">
        <v>55.41</v>
      </c>
      <c r="AD7503">
        <v>52.43</v>
      </c>
      <c r="AE7503">
        <v>51.838999999999999</v>
      </c>
      <c r="AF7503">
        <v>52.902999999999999</v>
      </c>
      <c r="AG7503">
        <v>53.006</v>
      </c>
      <c r="AH7503">
        <v>51.41</v>
      </c>
      <c r="AI7503">
        <v>51.337000000000003</v>
      </c>
      <c r="AJ7503">
        <v>49.997</v>
      </c>
      <c r="AK7503">
        <v>48.326999999999998</v>
      </c>
      <c r="AL7503">
        <v>49.002000000000002</v>
      </c>
      <c r="AM7503">
        <v>51.652000000000001</v>
      </c>
      <c r="AN7503">
        <v>49.713000000000001</v>
      </c>
      <c r="AO7503">
        <v>49.198999999999998</v>
      </c>
      <c r="AP7503">
        <v>50.218000000000004</v>
      </c>
      <c r="AQ7503">
        <v>50.908999999999999</v>
      </c>
      <c r="AR7503">
        <v>50.057000000000002</v>
      </c>
      <c r="AS7503">
        <v>48.694000000000003</v>
      </c>
      <c r="AT7503">
        <v>48.753</v>
      </c>
      <c r="AU7503">
        <v>48.393000000000001</v>
      </c>
      <c r="AV7503">
        <v>48.677999999999997</v>
      </c>
      <c r="AW7503">
        <v>48.843000000000004</v>
      </c>
      <c r="AX7503">
        <v>48.957000000000001</v>
      </c>
      <c r="AY7503">
        <v>48.832999999999998</v>
      </c>
      <c r="AZ7503">
        <v>48.823</v>
      </c>
      <c r="BA7503">
        <v>48.826999999999998</v>
      </c>
      <c r="BB7503">
        <v>48.828000000000003</v>
      </c>
      <c r="BC7503">
        <v>2017</v>
      </c>
    </row>
    <row r="7504" spans="1:55" x14ac:dyDescent="0.25">
      <c r="A7504">
        <v>144</v>
      </c>
      <c r="B7504" t="s">
        <v>1741</v>
      </c>
      <c r="C7504" t="s">
        <v>338</v>
      </c>
      <c r="D7504" t="s">
        <v>1742</v>
      </c>
      <c r="E7504" t="s">
        <v>339</v>
      </c>
      <c r="F7504" t="s">
        <v>340</v>
      </c>
      <c r="G7504" t="s">
        <v>229</v>
      </c>
      <c r="H7504" t="s">
        <v>230</v>
      </c>
      <c r="I7504" t="s">
        <v>1748</v>
      </c>
      <c r="J7504">
        <v>-31.431999999999999</v>
      </c>
      <c r="K7504">
        <v>-27.675000000000001</v>
      </c>
      <c r="L7504">
        <v>-43.534999999999997</v>
      </c>
      <c r="M7504">
        <v>-37.363</v>
      </c>
      <c r="N7504">
        <v>-23.472999999999999</v>
      </c>
      <c r="O7504">
        <v>-31.581</v>
      </c>
      <c r="P7504">
        <v>0.36799999999999999</v>
      </c>
      <c r="Q7504">
        <v>41.960999999999999</v>
      </c>
      <c r="R7504">
        <v>45.875999999999998</v>
      </c>
      <c r="S7504">
        <v>49.942</v>
      </c>
      <c r="T7504">
        <v>56.838999999999999</v>
      </c>
      <c r="U7504">
        <v>5.0490000000000004</v>
      </c>
      <c r="V7504">
        <v>-138.898</v>
      </c>
      <c r="W7504">
        <v>-178.65299999999999</v>
      </c>
      <c r="X7504">
        <v>-153.613</v>
      </c>
      <c r="Y7504">
        <v>-132.38399999999999</v>
      </c>
      <c r="Z7504">
        <v>-60.107999999999997</v>
      </c>
      <c r="AA7504">
        <v>-31.794</v>
      </c>
      <c r="AB7504">
        <v>17.792000000000002</v>
      </c>
      <c r="AC7504">
        <v>16.972999999999999</v>
      </c>
      <c r="AD7504">
        <v>76.766000000000005</v>
      </c>
      <c r="AE7504">
        <v>35.280999999999999</v>
      </c>
      <c r="AF7504">
        <v>-37.334000000000003</v>
      </c>
      <c r="AG7504">
        <v>-33.985999999999997</v>
      </c>
      <c r="AH7504">
        <v>9.9809999999999999</v>
      </c>
      <c r="AI7504">
        <v>53.332999999999998</v>
      </c>
      <c r="AJ7504">
        <v>68.546000000000006</v>
      </c>
      <c r="AK7504">
        <v>110.715</v>
      </c>
      <c r="AL7504">
        <v>64.581999999999994</v>
      </c>
      <c r="AM7504">
        <v>-23.550999999999998</v>
      </c>
      <c r="AN7504">
        <v>-1.1299999999999999</v>
      </c>
      <c r="AO7504">
        <v>-7.4119999999999999</v>
      </c>
      <c r="AP7504">
        <v>-35.588999999999999</v>
      </c>
      <c r="AQ7504">
        <v>-51.593000000000004</v>
      </c>
      <c r="AR7504">
        <v>-61.176000000000002</v>
      </c>
      <c r="AS7504">
        <v>6.6980000000000004</v>
      </c>
      <c r="AT7504">
        <v>48.752000000000002</v>
      </c>
      <c r="AU7504">
        <v>68.534000000000006</v>
      </c>
      <c r="AV7504">
        <v>39.323</v>
      </c>
      <c r="AW7504">
        <v>26.52</v>
      </c>
      <c r="AX7504">
        <v>16.379000000000001</v>
      </c>
      <c r="AY7504">
        <v>15.916</v>
      </c>
      <c r="AZ7504">
        <v>16.992000000000001</v>
      </c>
      <c r="BA7504">
        <v>17.271999999999998</v>
      </c>
      <c r="BB7504">
        <v>17.774000000000001</v>
      </c>
      <c r="BC7504">
        <v>2017</v>
      </c>
    </row>
    <row r="7505" spans="1:55" x14ac:dyDescent="0.25">
      <c r="A7505">
        <v>144</v>
      </c>
      <c r="B7505" t="s">
        <v>1741</v>
      </c>
      <c r="C7505" t="s">
        <v>341</v>
      </c>
      <c r="D7505" t="s">
        <v>1742</v>
      </c>
      <c r="E7505" t="s">
        <v>339</v>
      </c>
      <c r="F7505" t="s">
        <v>340</v>
      </c>
      <c r="G7505" t="s">
        <v>282</v>
      </c>
      <c r="I7505" t="s">
        <v>342</v>
      </c>
      <c r="J7505">
        <v>-5.3780000000000001</v>
      </c>
      <c r="K7505">
        <v>-4.3330000000000002</v>
      </c>
      <c r="L7505">
        <v>-6.2229999999999999</v>
      </c>
      <c r="M7505">
        <v>-4.7610000000000001</v>
      </c>
      <c r="N7505">
        <v>-2.661</v>
      </c>
      <c r="O7505">
        <v>-3.2909999999999999</v>
      </c>
      <c r="P7505">
        <v>3.5000000000000003E-2</v>
      </c>
      <c r="Q7505">
        <v>3.6960000000000002</v>
      </c>
      <c r="R7505">
        <v>3.6960000000000002</v>
      </c>
      <c r="S7505">
        <v>3.6360000000000001</v>
      </c>
      <c r="T7505">
        <v>3.7519999999999998</v>
      </c>
      <c r="U7505">
        <v>0.311</v>
      </c>
      <c r="V7505">
        <v>-8.5370000000000008</v>
      </c>
      <c r="W7505">
        <v>-10.92</v>
      </c>
      <c r="X7505">
        <v>-8.7959999999999994</v>
      </c>
      <c r="Y7505">
        <v>-7.0209999999999999</v>
      </c>
      <c r="Z7505">
        <v>-3.1070000000000002</v>
      </c>
      <c r="AA7505">
        <v>-1.5720000000000001</v>
      </c>
      <c r="AB7505">
        <v>0.83799999999999997</v>
      </c>
      <c r="AC7505">
        <v>0.75800000000000001</v>
      </c>
      <c r="AD7505">
        <v>3.2210000000000001</v>
      </c>
      <c r="AE7505">
        <v>1.4219999999999999</v>
      </c>
      <c r="AF7505">
        <v>-1.45</v>
      </c>
      <c r="AG7505">
        <v>-1.268</v>
      </c>
      <c r="AH7505">
        <v>0.35499999999999998</v>
      </c>
      <c r="AI7505">
        <v>1.8320000000000001</v>
      </c>
      <c r="AJ7505">
        <v>2.2090000000000001</v>
      </c>
      <c r="AK7505">
        <v>3.3540000000000001</v>
      </c>
      <c r="AL7505">
        <v>1.9039999999999999</v>
      </c>
      <c r="AM7505">
        <v>-0.71499999999999997</v>
      </c>
      <c r="AN7505">
        <v>-3.2000000000000001E-2</v>
      </c>
      <c r="AO7505">
        <v>-0.20200000000000001</v>
      </c>
      <c r="AP7505">
        <v>-0.96499999999999997</v>
      </c>
      <c r="AQ7505">
        <v>-1.367</v>
      </c>
      <c r="AR7505">
        <v>-1.552</v>
      </c>
      <c r="AS7505">
        <v>0.159</v>
      </c>
      <c r="AT7505">
        <v>1.1120000000000001</v>
      </c>
      <c r="AU7505">
        <v>1.4970000000000001</v>
      </c>
      <c r="AV7505">
        <v>0.82099999999999995</v>
      </c>
      <c r="AW7505">
        <v>0.53500000000000003</v>
      </c>
      <c r="AX7505">
        <v>0.318</v>
      </c>
      <c r="AY7505">
        <v>0.29799999999999999</v>
      </c>
      <c r="AZ7505">
        <v>0.30599999999999999</v>
      </c>
      <c r="BA7505">
        <v>0.29899999999999999</v>
      </c>
      <c r="BB7505">
        <v>0.29499999999999998</v>
      </c>
      <c r="BC7505">
        <v>2017</v>
      </c>
    </row>
    <row r="7506" spans="1:55" x14ac:dyDescent="0.25">
      <c r="A7506">
        <v>144</v>
      </c>
      <c r="B7506" t="s">
        <v>1741</v>
      </c>
      <c r="C7506" t="s">
        <v>343</v>
      </c>
      <c r="D7506" t="s">
        <v>1742</v>
      </c>
      <c r="E7506" t="s">
        <v>344</v>
      </c>
      <c r="F7506" t="s">
        <v>345</v>
      </c>
      <c r="G7506" t="s">
        <v>229</v>
      </c>
      <c r="H7506" t="s">
        <v>230</v>
      </c>
      <c r="I7506" t="s">
        <v>1748</v>
      </c>
      <c r="J7506" t="s">
        <v>232</v>
      </c>
      <c r="K7506" t="s">
        <v>232</v>
      </c>
      <c r="L7506" t="s">
        <v>232</v>
      </c>
      <c r="M7506" t="s">
        <v>232</v>
      </c>
      <c r="N7506" t="s">
        <v>232</v>
      </c>
      <c r="O7506" t="s">
        <v>232</v>
      </c>
      <c r="P7506" t="s">
        <v>232</v>
      </c>
      <c r="Q7506" t="s">
        <v>232</v>
      </c>
      <c r="R7506" t="s">
        <v>232</v>
      </c>
      <c r="S7506" t="s">
        <v>232</v>
      </c>
      <c r="T7506" t="s">
        <v>232</v>
      </c>
      <c r="U7506" t="s">
        <v>232</v>
      </c>
      <c r="V7506" t="s">
        <v>232</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-11.356999999999999</v>
      </c>
      <c r="AI7506">
        <v>30.494</v>
      </c>
      <c r="AJ7506">
        <v>26.457999999999998</v>
      </c>
      <c r="AK7506">
        <v>49.21</v>
      </c>
      <c r="AL7506">
        <v>22.103000000000002</v>
      </c>
      <c r="AM7506">
        <v>43.835000000000001</v>
      </c>
      <c r="AN7506">
        <v>16.07</v>
      </c>
      <c r="AO7506">
        <v>-5.7510000000000003</v>
      </c>
      <c r="AP7506">
        <v>-21.469000000000001</v>
      </c>
      <c r="AQ7506">
        <v>-28.122</v>
      </c>
      <c r="AR7506">
        <v>-32.552</v>
      </c>
      <c r="AS7506">
        <v>-15.863</v>
      </c>
      <c r="AT7506">
        <v>30.228999999999999</v>
      </c>
      <c r="AU7506">
        <v>52.741</v>
      </c>
      <c r="AV7506">
        <v>21.507999999999999</v>
      </c>
      <c r="AW7506">
        <v>19.643999999999998</v>
      </c>
      <c r="AX7506">
        <v>14.744999999999999</v>
      </c>
      <c r="AY7506">
        <v>15.048</v>
      </c>
      <c r="AZ7506">
        <v>16.256</v>
      </c>
      <c r="BA7506">
        <v>16.538</v>
      </c>
      <c r="BB7506">
        <v>16.795000000000002</v>
      </c>
      <c r="BC7506">
        <v>2017</v>
      </c>
    </row>
    <row r="7507" spans="1:55" x14ac:dyDescent="0.25">
      <c r="A7507">
        <v>144</v>
      </c>
      <c r="B7507" t="s">
        <v>1741</v>
      </c>
      <c r="C7507" t="s">
        <v>346</v>
      </c>
      <c r="D7507" t="s">
        <v>1742</v>
      </c>
      <c r="E7507" t="s">
        <v>344</v>
      </c>
      <c r="F7507" t="s">
        <v>345</v>
      </c>
      <c r="G7507" t="s">
        <v>270</v>
      </c>
      <c r="I7507" t="s">
        <v>397</v>
      </c>
      <c r="J7507" t="s">
        <v>232</v>
      </c>
      <c r="K7507" t="s">
        <v>232</v>
      </c>
      <c r="L7507" t="s">
        <v>232</v>
      </c>
      <c r="M7507" t="s">
        <v>232</v>
      </c>
      <c r="N7507" t="s">
        <v>232</v>
      </c>
      <c r="O7507" t="s">
        <v>232</v>
      </c>
      <c r="P7507" t="s">
        <v>232</v>
      </c>
      <c r="Q7507" t="s">
        <v>232</v>
      </c>
      <c r="R7507" t="s">
        <v>232</v>
      </c>
      <c r="S7507" t="s">
        <v>232</v>
      </c>
      <c r="T7507" t="s">
        <v>232</v>
      </c>
      <c r="U7507" t="s">
        <v>232</v>
      </c>
      <c r="V7507" t="s">
        <v>232</v>
      </c>
      <c r="W7507">
        <v>-10.55</v>
      </c>
      <c r="X7507">
        <v>-10.609</v>
      </c>
      <c r="Y7507">
        <v>-9.4550000000000001</v>
      </c>
      <c r="Z7507">
        <v>-5.548</v>
      </c>
      <c r="AA7507">
        <v>-4.4539999999999997</v>
      </c>
      <c r="AB7507">
        <v>-2.4980000000000002</v>
      </c>
      <c r="AC7507">
        <v>-2.702</v>
      </c>
      <c r="AD7507">
        <v>-1.4570000000000001</v>
      </c>
      <c r="AE7507">
        <v>1.52</v>
      </c>
      <c r="AF7507">
        <v>-0.88400000000000001</v>
      </c>
      <c r="AG7507">
        <v>-0.17</v>
      </c>
      <c r="AH7507">
        <v>-0.40799999999999997</v>
      </c>
      <c r="AI7507">
        <v>1.0580000000000001</v>
      </c>
      <c r="AJ7507">
        <v>0.88300000000000001</v>
      </c>
      <c r="AK7507">
        <v>1.5640000000000001</v>
      </c>
      <c r="AL7507">
        <v>0.66800000000000004</v>
      </c>
      <c r="AM7507">
        <v>1.2669999999999999</v>
      </c>
      <c r="AN7507">
        <v>0.45100000000000001</v>
      </c>
      <c r="AO7507">
        <v>-0.157</v>
      </c>
      <c r="AP7507">
        <v>-0.57199999999999995</v>
      </c>
      <c r="AQ7507">
        <v>-0.72799999999999998</v>
      </c>
      <c r="AR7507">
        <v>-0.81299999999999994</v>
      </c>
      <c r="AS7507">
        <v>-0.379</v>
      </c>
      <c r="AT7507">
        <v>0.69299999999999995</v>
      </c>
      <c r="AU7507">
        <v>1.1619999999999999</v>
      </c>
      <c r="AV7507">
        <v>0.45500000000000002</v>
      </c>
      <c r="AW7507">
        <v>0.39800000000000002</v>
      </c>
      <c r="AX7507">
        <v>0.28699999999999998</v>
      </c>
      <c r="AY7507">
        <v>0.28199999999999997</v>
      </c>
      <c r="AZ7507">
        <v>0.29299999999999998</v>
      </c>
      <c r="BA7507">
        <v>0.28599999999999998</v>
      </c>
      <c r="BB7507">
        <v>0.27900000000000003</v>
      </c>
      <c r="BC7507">
        <v>2017</v>
      </c>
    </row>
    <row r="7508" spans="1:55" x14ac:dyDescent="0.25">
      <c r="A7508">
        <v>144</v>
      </c>
      <c r="B7508" t="s">
        <v>1741</v>
      </c>
      <c r="C7508" t="s">
        <v>347</v>
      </c>
      <c r="D7508" t="s">
        <v>1742</v>
      </c>
      <c r="E7508" t="s">
        <v>348</v>
      </c>
      <c r="F7508" t="s">
        <v>349</v>
      </c>
      <c r="G7508" t="s">
        <v>229</v>
      </c>
      <c r="H7508" t="s">
        <v>230</v>
      </c>
      <c r="I7508" t="s">
        <v>1748</v>
      </c>
      <c r="J7508">
        <v>-26.489000000000001</v>
      </c>
      <c r="K7508">
        <v>-17.042999999999999</v>
      </c>
      <c r="L7508">
        <v>-23.292000000000002</v>
      </c>
      <c r="M7508">
        <v>-12.446999999999999</v>
      </c>
      <c r="N7508">
        <v>8.3369999999999997</v>
      </c>
      <c r="O7508">
        <v>8.7650000000000006</v>
      </c>
      <c r="P7508">
        <v>36.369</v>
      </c>
      <c r="Q7508">
        <v>74.616</v>
      </c>
      <c r="R7508">
        <v>72.221999999999994</v>
      </c>
      <c r="S7508">
        <v>74.664000000000001</v>
      </c>
      <c r="T7508">
        <v>78.736999999999995</v>
      </c>
      <c r="U7508">
        <v>28.928999999999998</v>
      </c>
      <c r="V7508">
        <v>-112.788</v>
      </c>
      <c r="W7508">
        <v>-162.535</v>
      </c>
      <c r="X7508">
        <v>-119.375</v>
      </c>
      <c r="Y7508">
        <v>-86.962000000000003</v>
      </c>
      <c r="Z7508">
        <v>-6.6559999999999997</v>
      </c>
      <c r="AA7508">
        <v>29.667000000000002</v>
      </c>
      <c r="AB7508">
        <v>73.367000000000004</v>
      </c>
      <c r="AC7508">
        <v>73.058999999999997</v>
      </c>
      <c r="AD7508">
        <v>127.041</v>
      </c>
      <c r="AE7508">
        <v>77.775000000000006</v>
      </c>
      <c r="AF7508">
        <v>14.114000000000001</v>
      </c>
      <c r="AG7508">
        <v>-0.28499999999999998</v>
      </c>
      <c r="AH7508">
        <v>36.292999999999999</v>
      </c>
      <c r="AI7508">
        <v>82.061000000000007</v>
      </c>
      <c r="AJ7508">
        <v>95.248999999999995</v>
      </c>
      <c r="AK7508">
        <v>134.14599999999999</v>
      </c>
      <c r="AL7508">
        <v>83.194999999999993</v>
      </c>
      <c r="AM7508">
        <v>-12.193</v>
      </c>
      <c r="AN7508">
        <v>9.5920000000000005</v>
      </c>
      <c r="AO7508">
        <v>5.32</v>
      </c>
      <c r="AP7508">
        <v>-30.323</v>
      </c>
      <c r="AQ7508">
        <v>-46.164000000000001</v>
      </c>
      <c r="AR7508">
        <v>-56.959000000000003</v>
      </c>
      <c r="AS7508">
        <v>2.8580000000000001</v>
      </c>
      <c r="AT7508">
        <v>43.813000000000002</v>
      </c>
      <c r="AU7508">
        <v>61.869</v>
      </c>
      <c r="AV7508">
        <v>30.42</v>
      </c>
      <c r="AW7508">
        <v>16.863</v>
      </c>
      <c r="AX7508">
        <v>7.7309999999999999</v>
      </c>
      <c r="AY7508">
        <v>6.2830000000000004</v>
      </c>
      <c r="AZ7508">
        <v>6.2709999999999999</v>
      </c>
      <c r="BA7508">
        <v>5.4189999999999996</v>
      </c>
      <c r="BB7508">
        <v>4.742</v>
      </c>
      <c r="BC7508">
        <v>2017</v>
      </c>
    </row>
    <row r="7509" spans="1:55" x14ac:dyDescent="0.25">
      <c r="A7509">
        <v>144</v>
      </c>
      <c r="B7509" t="s">
        <v>1741</v>
      </c>
      <c r="C7509" t="s">
        <v>350</v>
      </c>
      <c r="D7509" t="s">
        <v>1742</v>
      </c>
      <c r="E7509" t="s">
        <v>348</v>
      </c>
      <c r="F7509" t="s">
        <v>349</v>
      </c>
      <c r="G7509" t="s">
        <v>282</v>
      </c>
      <c r="I7509" t="s">
        <v>351</v>
      </c>
      <c r="J7509">
        <v>-4.5330000000000004</v>
      </c>
      <c r="K7509">
        <v>-2.669</v>
      </c>
      <c r="L7509">
        <v>-3.33</v>
      </c>
      <c r="M7509">
        <v>-1.5860000000000001</v>
      </c>
      <c r="N7509">
        <v>0.94499999999999995</v>
      </c>
      <c r="O7509">
        <v>0.91300000000000003</v>
      </c>
      <c r="P7509">
        <v>3.4660000000000002</v>
      </c>
      <c r="Q7509">
        <v>6.5720000000000001</v>
      </c>
      <c r="R7509">
        <v>5.8179999999999996</v>
      </c>
      <c r="S7509">
        <v>5.4359999999999999</v>
      </c>
      <c r="T7509">
        <v>5.1980000000000004</v>
      </c>
      <c r="U7509">
        <v>1.7809999999999999</v>
      </c>
      <c r="V7509">
        <v>-6.9320000000000004</v>
      </c>
      <c r="W7509">
        <v>-9.9350000000000005</v>
      </c>
      <c r="X7509">
        <v>-6.8360000000000003</v>
      </c>
      <c r="Y7509">
        <v>-4.6120000000000001</v>
      </c>
      <c r="Z7509">
        <v>-0.34399999999999997</v>
      </c>
      <c r="AA7509">
        <v>1.4670000000000001</v>
      </c>
      <c r="AB7509">
        <v>3.4540000000000002</v>
      </c>
      <c r="AC7509">
        <v>3.2610000000000001</v>
      </c>
      <c r="AD7509">
        <v>5.33</v>
      </c>
      <c r="AE7509">
        <v>3.1339999999999999</v>
      </c>
      <c r="AF7509">
        <v>0.54800000000000004</v>
      </c>
      <c r="AG7509">
        <v>-1.0999999999999999E-2</v>
      </c>
      <c r="AH7509">
        <v>1.292</v>
      </c>
      <c r="AI7509">
        <v>2.819</v>
      </c>
      <c r="AJ7509">
        <v>3.07</v>
      </c>
      <c r="AK7509">
        <v>4.0640000000000001</v>
      </c>
      <c r="AL7509">
        <v>2.4529999999999998</v>
      </c>
      <c r="AM7509">
        <v>-0.37</v>
      </c>
      <c r="AN7509">
        <v>0.27200000000000002</v>
      </c>
      <c r="AO7509">
        <v>0.14499999999999999</v>
      </c>
      <c r="AP7509">
        <v>-0.82199999999999995</v>
      </c>
      <c r="AQ7509">
        <v>-1.2230000000000001</v>
      </c>
      <c r="AR7509">
        <v>-1.4450000000000001</v>
      </c>
      <c r="AS7509">
        <v>6.8000000000000005E-2</v>
      </c>
      <c r="AT7509">
        <v>0.999</v>
      </c>
      <c r="AU7509">
        <v>1.351</v>
      </c>
      <c r="AV7509">
        <v>0.63500000000000001</v>
      </c>
      <c r="AW7509">
        <v>0.34</v>
      </c>
      <c r="AX7509">
        <v>0.15</v>
      </c>
      <c r="AY7509">
        <v>0.11799999999999999</v>
      </c>
      <c r="AZ7509">
        <v>0.113</v>
      </c>
      <c r="BA7509">
        <v>9.4E-2</v>
      </c>
      <c r="BB7509">
        <v>7.9000000000000001E-2</v>
      </c>
      <c r="BC7509">
        <v>2017</v>
      </c>
    </row>
    <row r="7510" spans="1:55" x14ac:dyDescent="0.25">
      <c r="A7510">
        <v>144</v>
      </c>
      <c r="B7510" t="s">
        <v>1741</v>
      </c>
      <c r="C7510" t="s">
        <v>352</v>
      </c>
      <c r="D7510" t="s">
        <v>1742</v>
      </c>
      <c r="E7510" t="s">
        <v>353</v>
      </c>
      <c r="F7510" t="s">
        <v>354</v>
      </c>
      <c r="G7510" t="s">
        <v>229</v>
      </c>
      <c r="H7510" t="s">
        <v>230</v>
      </c>
      <c r="I7510" t="s">
        <v>1748</v>
      </c>
      <c r="J7510" t="s">
        <v>232</v>
      </c>
      <c r="K7510" t="s">
        <v>232</v>
      </c>
      <c r="L7510" t="s">
        <v>232</v>
      </c>
      <c r="M7510" t="s">
        <v>232</v>
      </c>
      <c r="N7510" t="s">
        <v>232</v>
      </c>
      <c r="O7510" t="s">
        <v>232</v>
      </c>
      <c r="P7510" t="s">
        <v>232</v>
      </c>
      <c r="Q7510" t="s">
        <v>232</v>
      </c>
      <c r="R7510" t="s">
        <v>232</v>
      </c>
      <c r="S7510" t="s">
        <v>232</v>
      </c>
      <c r="T7510" t="s">
        <v>232</v>
      </c>
      <c r="U7510" t="s">
        <v>232</v>
      </c>
      <c r="V7510" t="s">
        <v>232</v>
      </c>
      <c r="W7510">
        <v>515.21100000000001</v>
      </c>
      <c r="X7510">
        <v>894.30799999999999</v>
      </c>
      <c r="Y7510">
        <v>847.39400000000001</v>
      </c>
      <c r="Z7510">
        <v>904.32399999999996</v>
      </c>
      <c r="AA7510" s="52">
        <v>1020.54</v>
      </c>
      <c r="AB7510" s="52">
        <v>1087.6099999999999</v>
      </c>
      <c r="AC7510">
        <v>984.23699999999997</v>
      </c>
      <c r="AD7510">
        <v>586.48400000000004</v>
      </c>
      <c r="AE7510">
        <v>757.09</v>
      </c>
      <c r="AF7510">
        <v>759.75</v>
      </c>
      <c r="AG7510">
        <v>789.75800000000004</v>
      </c>
      <c r="AH7510">
        <v>805.32</v>
      </c>
      <c r="AI7510">
        <v>771.28700000000003</v>
      </c>
      <c r="AJ7510">
        <v>644.91200000000003</v>
      </c>
      <c r="AK7510">
        <v>517.98900000000003</v>
      </c>
      <c r="AL7510">
        <v>460.75</v>
      </c>
      <c r="AM7510">
        <v>480.53300000000002</v>
      </c>
      <c r="AN7510">
        <v>478.33699999999999</v>
      </c>
      <c r="AO7510">
        <v>435.55700000000002</v>
      </c>
      <c r="AP7510">
        <v>425.12400000000002</v>
      </c>
      <c r="AQ7510">
        <v>441.22699999999998</v>
      </c>
      <c r="AR7510">
        <v>452.25200000000001</v>
      </c>
      <c r="AS7510">
        <v>471.97500000000002</v>
      </c>
      <c r="AT7510">
        <v>390.12599999999998</v>
      </c>
      <c r="AU7510">
        <v>282.14800000000002</v>
      </c>
      <c r="AV7510">
        <v>281.51600000000002</v>
      </c>
      <c r="AW7510">
        <v>256.60000000000002</v>
      </c>
      <c r="AX7510">
        <v>237.40899999999999</v>
      </c>
      <c r="AY7510">
        <v>222.06700000000001</v>
      </c>
      <c r="AZ7510">
        <v>206.95599999999999</v>
      </c>
      <c r="BA7510">
        <v>198.589</v>
      </c>
      <c r="BB7510">
        <v>180.815</v>
      </c>
      <c r="BC7510">
        <v>2017</v>
      </c>
    </row>
    <row r="7511" spans="1:55" x14ac:dyDescent="0.25">
      <c r="A7511">
        <v>144</v>
      </c>
      <c r="B7511" t="s">
        <v>1741</v>
      </c>
      <c r="C7511" t="s">
        <v>355</v>
      </c>
      <c r="D7511" t="s">
        <v>1742</v>
      </c>
      <c r="E7511" t="s">
        <v>353</v>
      </c>
      <c r="F7511" t="s">
        <v>354</v>
      </c>
      <c r="G7511" t="s">
        <v>282</v>
      </c>
      <c r="I7511" t="s">
        <v>379</v>
      </c>
      <c r="J7511" t="s">
        <v>232</v>
      </c>
      <c r="K7511" t="s">
        <v>232</v>
      </c>
      <c r="L7511" t="s">
        <v>232</v>
      </c>
      <c r="M7511" t="s">
        <v>232</v>
      </c>
      <c r="N7511" t="s">
        <v>232</v>
      </c>
      <c r="O7511" t="s">
        <v>232</v>
      </c>
      <c r="P7511" t="s">
        <v>232</v>
      </c>
      <c r="Q7511" t="s">
        <v>232</v>
      </c>
      <c r="R7511" t="s">
        <v>232</v>
      </c>
      <c r="S7511" t="s">
        <v>232</v>
      </c>
      <c r="T7511" t="s">
        <v>232</v>
      </c>
      <c r="U7511" t="s">
        <v>232</v>
      </c>
      <c r="V7511" t="s">
        <v>232</v>
      </c>
      <c r="W7511">
        <v>31.492999999999999</v>
      </c>
      <c r="X7511">
        <v>51.209000000000003</v>
      </c>
      <c r="Y7511">
        <v>44.939</v>
      </c>
      <c r="Z7511">
        <v>46.75</v>
      </c>
      <c r="AA7511">
        <v>50.472000000000001</v>
      </c>
      <c r="AB7511">
        <v>51.195999999999998</v>
      </c>
      <c r="AC7511">
        <v>43.927999999999997</v>
      </c>
      <c r="AD7511">
        <v>24.605</v>
      </c>
      <c r="AE7511">
        <v>30.504000000000001</v>
      </c>
      <c r="AF7511">
        <v>29.516999999999999</v>
      </c>
      <c r="AG7511">
        <v>29.459</v>
      </c>
      <c r="AH7511">
        <v>28.675000000000001</v>
      </c>
      <c r="AI7511">
        <v>26.498000000000001</v>
      </c>
      <c r="AJ7511">
        <v>20.785</v>
      </c>
      <c r="AK7511">
        <v>15.692</v>
      </c>
      <c r="AL7511">
        <v>13.585000000000001</v>
      </c>
      <c r="AM7511">
        <v>14.597</v>
      </c>
      <c r="AN7511">
        <v>13.574</v>
      </c>
      <c r="AO7511">
        <v>11.897</v>
      </c>
      <c r="AP7511">
        <v>11.525</v>
      </c>
      <c r="AQ7511">
        <v>11.691000000000001</v>
      </c>
      <c r="AR7511">
        <v>11.476000000000001</v>
      </c>
      <c r="AS7511">
        <v>11.233000000000001</v>
      </c>
      <c r="AT7511">
        <v>8.8960000000000008</v>
      </c>
      <c r="AU7511">
        <v>6.1619999999999999</v>
      </c>
      <c r="AV7511">
        <v>5.8760000000000003</v>
      </c>
      <c r="AW7511">
        <v>5.18</v>
      </c>
      <c r="AX7511">
        <v>4.6150000000000002</v>
      </c>
      <c r="AY7511">
        <v>4.1589999999999998</v>
      </c>
      <c r="AZ7511">
        <v>3.7250000000000001</v>
      </c>
      <c r="BA7511">
        <v>3.4350000000000001</v>
      </c>
      <c r="BB7511">
        <v>3.0049999999999999</v>
      </c>
      <c r="BC7511">
        <v>2017</v>
      </c>
    </row>
    <row r="7512" spans="1:55" x14ac:dyDescent="0.25">
      <c r="A7512">
        <v>144</v>
      </c>
      <c r="B7512" t="s">
        <v>1741</v>
      </c>
      <c r="C7512" t="s">
        <v>356</v>
      </c>
      <c r="D7512" t="s">
        <v>1742</v>
      </c>
      <c r="E7512" t="s">
        <v>357</v>
      </c>
      <c r="F7512" t="s">
        <v>358</v>
      </c>
      <c r="G7512" t="s">
        <v>229</v>
      </c>
      <c r="H7512" t="s">
        <v>230</v>
      </c>
      <c r="I7512" t="s">
        <v>1748</v>
      </c>
      <c r="J7512" t="s">
        <v>232</v>
      </c>
      <c r="K7512" t="s">
        <v>232</v>
      </c>
      <c r="L7512" t="s">
        <v>232</v>
      </c>
      <c r="M7512" t="s">
        <v>232</v>
      </c>
      <c r="N7512" t="s">
        <v>232</v>
      </c>
      <c r="O7512" t="s">
        <v>232</v>
      </c>
      <c r="P7512" t="s">
        <v>232</v>
      </c>
      <c r="Q7512" t="s">
        <v>232</v>
      </c>
      <c r="R7512" t="s">
        <v>232</v>
      </c>
      <c r="S7512" t="s">
        <v>232</v>
      </c>
      <c r="T7512" t="s">
        <v>232</v>
      </c>
      <c r="U7512" t="s">
        <v>232</v>
      </c>
      <c r="V7512" t="s">
        <v>232</v>
      </c>
      <c r="W7512" s="52">
        <v>1089.1500000000001</v>
      </c>
      <c r="X7512" s="52">
        <v>1204.3699999999999</v>
      </c>
      <c r="Y7512" s="52">
        <v>1302.81</v>
      </c>
      <c r="Z7512" s="52">
        <v>1343.66</v>
      </c>
      <c r="AA7512" s="52">
        <v>1380.46</v>
      </c>
      <c r="AB7512" s="52">
        <v>1402.2</v>
      </c>
      <c r="AC7512" s="52">
        <v>1360.22</v>
      </c>
      <c r="AD7512" s="52">
        <v>1209.5999999999999</v>
      </c>
      <c r="AE7512" s="52">
        <v>1296.01</v>
      </c>
      <c r="AF7512" s="52">
        <v>1293.1199999999999</v>
      </c>
      <c r="AG7512" s="52">
        <v>1332.06</v>
      </c>
      <c r="AH7512" s="52">
        <v>1371.97</v>
      </c>
      <c r="AI7512" s="52">
        <v>1429.43</v>
      </c>
      <c r="AJ7512" s="52">
        <v>1363.13</v>
      </c>
      <c r="AK7512" s="52">
        <v>1294.1400000000001</v>
      </c>
      <c r="AL7512" s="52">
        <v>1279.95</v>
      </c>
      <c r="AM7512" s="52">
        <v>1361.16</v>
      </c>
      <c r="AN7512" s="52">
        <v>1360.31</v>
      </c>
      <c r="AO7512" s="52">
        <v>1384.88</v>
      </c>
      <c r="AP7512" s="52">
        <v>1405.47</v>
      </c>
      <c r="AQ7512" s="52">
        <v>1537.08</v>
      </c>
      <c r="AR7512" s="52">
        <v>1791.62</v>
      </c>
      <c r="AS7512" s="52">
        <v>1856.32</v>
      </c>
      <c r="AT7512" s="52">
        <v>1857.76</v>
      </c>
      <c r="AU7512" s="52">
        <v>1869.51</v>
      </c>
      <c r="AV7512" s="52">
        <v>1868.88</v>
      </c>
      <c r="AW7512" s="52">
        <v>1843.96</v>
      </c>
      <c r="AX7512" s="52">
        <v>1824.77</v>
      </c>
      <c r="AY7512" s="52">
        <v>1809.43</v>
      </c>
      <c r="AZ7512" s="52">
        <v>1794.32</v>
      </c>
      <c r="BA7512" s="52">
        <v>1785.95</v>
      </c>
      <c r="BB7512" s="52">
        <v>1768.17</v>
      </c>
      <c r="BC7512">
        <v>2017</v>
      </c>
    </row>
    <row r="7513" spans="1:55" x14ac:dyDescent="0.25">
      <c r="A7513">
        <v>144</v>
      </c>
      <c r="B7513" t="s">
        <v>1741</v>
      </c>
      <c r="C7513" t="s">
        <v>359</v>
      </c>
      <c r="D7513" t="s">
        <v>1742</v>
      </c>
      <c r="E7513" t="s">
        <v>357</v>
      </c>
      <c r="F7513" t="s">
        <v>358</v>
      </c>
      <c r="G7513" t="s">
        <v>282</v>
      </c>
      <c r="I7513" t="s">
        <v>360</v>
      </c>
      <c r="J7513" t="s">
        <v>232</v>
      </c>
      <c r="K7513" t="s">
        <v>232</v>
      </c>
      <c r="L7513" t="s">
        <v>232</v>
      </c>
      <c r="M7513" t="s">
        <v>232</v>
      </c>
      <c r="N7513" t="s">
        <v>232</v>
      </c>
      <c r="O7513" t="s">
        <v>232</v>
      </c>
      <c r="P7513" t="s">
        <v>232</v>
      </c>
      <c r="Q7513" t="s">
        <v>232</v>
      </c>
      <c r="R7513" t="s">
        <v>232</v>
      </c>
      <c r="S7513" t="s">
        <v>232</v>
      </c>
      <c r="T7513" t="s">
        <v>232</v>
      </c>
      <c r="U7513" t="s">
        <v>232</v>
      </c>
      <c r="V7513" t="s">
        <v>232</v>
      </c>
      <c r="W7513">
        <v>66.575999999999993</v>
      </c>
      <c r="X7513">
        <v>68.962999999999994</v>
      </c>
      <c r="Y7513">
        <v>69.090999999999994</v>
      </c>
      <c r="Z7513">
        <v>69.462000000000003</v>
      </c>
      <c r="AA7513">
        <v>68.272999999999996</v>
      </c>
      <c r="AB7513">
        <v>66.004000000000005</v>
      </c>
      <c r="AC7513">
        <v>60.709000000000003</v>
      </c>
      <c r="AD7513">
        <v>50.746000000000002</v>
      </c>
      <c r="AE7513">
        <v>52.218000000000004</v>
      </c>
      <c r="AF7513">
        <v>50.238</v>
      </c>
      <c r="AG7513">
        <v>49.688000000000002</v>
      </c>
      <c r="AH7513">
        <v>48.851999999999997</v>
      </c>
      <c r="AI7513">
        <v>49.11</v>
      </c>
      <c r="AJ7513">
        <v>43.932000000000002</v>
      </c>
      <c r="AK7513">
        <v>39.204999999999998</v>
      </c>
      <c r="AL7513">
        <v>37.738</v>
      </c>
      <c r="AM7513">
        <v>41.347000000000001</v>
      </c>
      <c r="AN7513">
        <v>38.603000000000002</v>
      </c>
      <c r="AO7513">
        <v>37.828000000000003</v>
      </c>
      <c r="AP7513">
        <v>38.1</v>
      </c>
      <c r="AQ7513">
        <v>40.728999999999999</v>
      </c>
      <c r="AR7513">
        <v>45.462000000000003</v>
      </c>
      <c r="AS7513">
        <v>44.182000000000002</v>
      </c>
      <c r="AT7513">
        <v>42.360999999999997</v>
      </c>
      <c r="AU7513">
        <v>40.829000000000001</v>
      </c>
      <c r="AV7513">
        <v>39.01</v>
      </c>
      <c r="AW7513">
        <v>37.225000000000001</v>
      </c>
      <c r="AX7513">
        <v>35.472999999999999</v>
      </c>
      <c r="AY7513">
        <v>33.884999999999998</v>
      </c>
      <c r="AZ7513">
        <v>32.292000000000002</v>
      </c>
      <c r="BA7513">
        <v>30.888999999999999</v>
      </c>
      <c r="BB7513">
        <v>29.388000000000002</v>
      </c>
      <c r="BC7513">
        <v>2017</v>
      </c>
    </row>
    <row r="7514" spans="1:55" x14ac:dyDescent="0.25">
      <c r="A7514">
        <v>144</v>
      </c>
      <c r="B7514" t="s">
        <v>1741</v>
      </c>
      <c r="C7514" t="s">
        <v>361</v>
      </c>
      <c r="D7514" t="s">
        <v>1742</v>
      </c>
      <c r="E7514" t="s">
        <v>362</v>
      </c>
      <c r="F7514" t="s">
        <v>363</v>
      </c>
      <c r="G7514" t="s">
        <v>229</v>
      </c>
      <c r="H7514" t="s">
        <v>230</v>
      </c>
      <c r="I7514" t="s">
        <v>1748</v>
      </c>
      <c r="J7514">
        <v>584.41300000000001</v>
      </c>
      <c r="K7514">
        <v>638.63400000000001</v>
      </c>
      <c r="L7514">
        <v>699.524</v>
      </c>
      <c r="M7514">
        <v>784.82500000000005</v>
      </c>
      <c r="N7514">
        <v>881.97400000000005</v>
      </c>
      <c r="O7514">
        <v>959.71699999999998</v>
      </c>
      <c r="P7514" s="52">
        <v>1049.29</v>
      </c>
      <c r="Q7514" s="52">
        <v>1135.4100000000001</v>
      </c>
      <c r="R7514" s="52">
        <v>1241.4000000000001</v>
      </c>
      <c r="S7514" s="52">
        <v>1373.54</v>
      </c>
      <c r="T7514" s="52">
        <v>1514.86</v>
      </c>
      <c r="U7514" s="52">
        <v>1624.46</v>
      </c>
      <c r="V7514" s="52">
        <v>1627.08</v>
      </c>
      <c r="W7514" s="52">
        <v>1635.96</v>
      </c>
      <c r="X7514" s="52">
        <v>1746.39</v>
      </c>
      <c r="Y7514" s="52">
        <v>1885.65</v>
      </c>
      <c r="Z7514" s="52">
        <v>1934.38</v>
      </c>
      <c r="AA7514" s="52">
        <v>2021.98</v>
      </c>
      <c r="AB7514" s="52">
        <v>2124.41</v>
      </c>
      <c r="AC7514" s="52">
        <v>2240.5700000000002</v>
      </c>
      <c r="AD7514" s="52">
        <v>2383.63</v>
      </c>
      <c r="AE7514" s="52">
        <v>2481.92</v>
      </c>
      <c r="AF7514" s="52">
        <v>2573.96</v>
      </c>
      <c r="AG7514" s="52">
        <v>2680.86</v>
      </c>
      <c r="AH7514" s="52">
        <v>2808.4</v>
      </c>
      <c r="AI7514" s="52">
        <v>2910.68</v>
      </c>
      <c r="AJ7514" s="52">
        <v>3102.83</v>
      </c>
      <c r="AK7514" s="52">
        <v>3300.98</v>
      </c>
      <c r="AL7514" s="52">
        <v>3391.68</v>
      </c>
      <c r="AM7514" s="52">
        <v>3292.01</v>
      </c>
      <c r="AN7514" s="52">
        <v>3523.82</v>
      </c>
      <c r="AO7514" s="52">
        <v>3661.04</v>
      </c>
      <c r="AP7514" s="52">
        <v>3688.87</v>
      </c>
      <c r="AQ7514" s="52">
        <v>3773.94</v>
      </c>
      <c r="AR7514" s="52">
        <v>3940.93</v>
      </c>
      <c r="AS7514" s="52">
        <v>4201.54</v>
      </c>
      <c r="AT7514" s="52">
        <v>4385.5</v>
      </c>
      <c r="AU7514" s="52">
        <v>4578.83</v>
      </c>
      <c r="AV7514" s="52">
        <v>4790.75</v>
      </c>
      <c r="AW7514" s="52">
        <v>4953.54</v>
      </c>
      <c r="AX7514" s="52">
        <v>5144.1400000000003</v>
      </c>
      <c r="AY7514" s="52">
        <v>5339.87</v>
      </c>
      <c r="AZ7514" s="52">
        <v>5556.51</v>
      </c>
      <c r="BA7514" s="52">
        <v>5781.87</v>
      </c>
      <c r="BB7514" s="52">
        <v>6016.74</v>
      </c>
      <c r="BC7514">
        <v>2017</v>
      </c>
    </row>
    <row r="7515" spans="1:55" x14ac:dyDescent="0.25">
      <c r="A7515">
        <v>144</v>
      </c>
      <c r="B7515" t="s">
        <v>1741</v>
      </c>
      <c r="C7515" t="s">
        <v>364</v>
      </c>
      <c r="D7515" t="s">
        <v>1742</v>
      </c>
      <c r="E7515" t="s">
        <v>365</v>
      </c>
      <c r="F7515" t="s">
        <v>366</v>
      </c>
      <c r="G7515" t="s">
        <v>242</v>
      </c>
      <c r="H7515" t="s">
        <v>230</v>
      </c>
      <c r="I7515" t="s">
        <v>1749</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-7.383</v>
      </c>
      <c r="W7515">
        <v>-2.6080000000000001</v>
      </c>
      <c r="X7515">
        <v>2.359</v>
      </c>
      <c r="Y7515">
        <v>8.4250000000000007</v>
      </c>
      <c r="Z7515">
        <v>9.6329999999999991</v>
      </c>
      <c r="AA7515">
        <v>10.334</v>
      </c>
      <c r="AB7515">
        <v>9.7110000000000003</v>
      </c>
      <c r="AC7515">
        <v>10.663</v>
      </c>
      <c r="AD7515">
        <v>10.292</v>
      </c>
      <c r="AE7515">
        <v>11.375999999999999</v>
      </c>
      <c r="AF7515">
        <v>11.831</v>
      </c>
      <c r="AG7515">
        <v>19.501999999999999</v>
      </c>
      <c r="AH7515">
        <v>22.914999999999999</v>
      </c>
      <c r="AI7515">
        <v>23.538</v>
      </c>
      <c r="AJ7515">
        <v>34.439</v>
      </c>
      <c r="AK7515">
        <v>39.889000000000003</v>
      </c>
      <c r="AL7515">
        <v>40.311999999999998</v>
      </c>
      <c r="AM7515">
        <v>25.934999999999999</v>
      </c>
      <c r="AN7515">
        <v>29.122</v>
      </c>
      <c r="AO7515">
        <v>31.37</v>
      </c>
      <c r="AP7515">
        <v>30.376000000000001</v>
      </c>
      <c r="AQ7515">
        <v>30.289000000000001</v>
      </c>
      <c r="AR7515">
        <v>26.105</v>
      </c>
      <c r="AS7515">
        <v>20.664000000000001</v>
      </c>
      <c r="AT7515">
        <v>19.411000000000001</v>
      </c>
      <c r="AU7515">
        <v>14.926</v>
      </c>
      <c r="AV7515">
        <v>10.768000000000001</v>
      </c>
      <c r="AW7515">
        <v>13.324</v>
      </c>
      <c r="AX7515">
        <v>14.178000000000001</v>
      </c>
      <c r="AY7515">
        <v>15.494</v>
      </c>
      <c r="AZ7515">
        <v>17.32</v>
      </c>
      <c r="BA7515">
        <v>19.291</v>
      </c>
      <c r="BB7515">
        <v>20.751000000000001</v>
      </c>
      <c r="BC7515">
        <v>2018</v>
      </c>
    </row>
    <row r="7516" spans="1:55" x14ac:dyDescent="0.25">
      <c r="A7516">
        <v>144</v>
      </c>
      <c r="B7516" t="s">
        <v>1741</v>
      </c>
      <c r="C7516" t="s">
        <v>368</v>
      </c>
      <c r="D7516" t="s">
        <v>1742</v>
      </c>
      <c r="E7516" t="s">
        <v>365</v>
      </c>
      <c r="F7516" t="s">
        <v>366</v>
      </c>
      <c r="G7516" t="s">
        <v>282</v>
      </c>
      <c r="I7516" t="s">
        <v>369</v>
      </c>
      <c r="J7516">
        <v>-3.1349999999999998</v>
      </c>
      <c r="K7516">
        <v>-2.202</v>
      </c>
      <c r="L7516">
        <v>-3.0739999999999998</v>
      </c>
      <c r="M7516">
        <v>-0.72599999999999998</v>
      </c>
      <c r="N7516">
        <v>0.68</v>
      </c>
      <c r="O7516">
        <v>-1.042</v>
      </c>
      <c r="P7516">
        <v>0.629</v>
      </c>
      <c r="Q7516">
        <v>0.159</v>
      </c>
      <c r="R7516">
        <v>-0.24199999999999999</v>
      </c>
      <c r="S7516">
        <v>-1.456</v>
      </c>
      <c r="T7516">
        <v>-2.4489999999999998</v>
      </c>
      <c r="U7516">
        <v>-1.748</v>
      </c>
      <c r="V7516">
        <v>-2.6429999999999998</v>
      </c>
      <c r="W7516">
        <v>-1.2410000000000001</v>
      </c>
      <c r="X7516">
        <v>1.042</v>
      </c>
      <c r="Y7516">
        <v>3.1869999999999998</v>
      </c>
      <c r="Z7516">
        <v>3.34</v>
      </c>
      <c r="AA7516">
        <v>3.9020000000000001</v>
      </c>
      <c r="AB7516">
        <v>3.6339999999999999</v>
      </c>
      <c r="AC7516">
        <v>3.9319999999999999</v>
      </c>
      <c r="AD7516">
        <v>3.956</v>
      </c>
      <c r="AE7516">
        <v>4.734</v>
      </c>
      <c r="AF7516">
        <v>4.476</v>
      </c>
      <c r="AG7516">
        <v>5.8819999999999997</v>
      </c>
      <c r="AH7516">
        <v>5.9960000000000004</v>
      </c>
      <c r="AI7516">
        <v>6.0430000000000001</v>
      </c>
      <c r="AJ7516">
        <v>8.1890000000000001</v>
      </c>
      <c r="AK7516">
        <v>8.1669999999999998</v>
      </c>
      <c r="AL7516">
        <v>7.8339999999999996</v>
      </c>
      <c r="AM7516">
        <v>6.03</v>
      </c>
      <c r="AN7516">
        <v>5.9569999999999999</v>
      </c>
      <c r="AO7516">
        <v>5.5640000000000001</v>
      </c>
      <c r="AP7516">
        <v>5.5789999999999997</v>
      </c>
      <c r="AQ7516">
        <v>5.2279999999999998</v>
      </c>
      <c r="AR7516">
        <v>4.5449999999999999</v>
      </c>
      <c r="AS7516">
        <v>4.1479999999999997</v>
      </c>
      <c r="AT7516">
        <v>3.79</v>
      </c>
      <c r="AU7516">
        <v>2.7869999999999999</v>
      </c>
      <c r="AV7516">
        <v>1.954</v>
      </c>
      <c r="AW7516">
        <v>2.4350000000000001</v>
      </c>
      <c r="AX7516">
        <v>2.4580000000000002</v>
      </c>
      <c r="AY7516">
        <v>2.5579999999999998</v>
      </c>
      <c r="AZ7516">
        <v>2.6930000000000001</v>
      </c>
      <c r="BA7516">
        <v>2.8279999999999998</v>
      </c>
      <c r="BB7516">
        <v>2.8620000000000001</v>
      </c>
      <c r="BC7516">
        <v>2018</v>
      </c>
    </row>
    <row r="7517" spans="1:55" x14ac:dyDescent="0.25">
      <c r="A7517">
        <v>146</v>
      </c>
      <c r="B7517" t="s">
        <v>1750</v>
      </c>
      <c r="C7517" t="s">
        <v>225</v>
      </c>
      <c r="D7517" t="s">
        <v>1751</v>
      </c>
      <c r="E7517" t="s">
        <v>227</v>
      </c>
      <c r="F7517" t="s">
        <v>228</v>
      </c>
      <c r="G7517" t="s">
        <v>229</v>
      </c>
      <c r="H7517" t="s">
        <v>230</v>
      </c>
      <c r="I7517" t="s">
        <v>1752</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453.74299999999999</v>
      </c>
      <c r="Z7517">
        <v>456.16300000000001</v>
      </c>
      <c r="AA7517">
        <v>466.77499999999998</v>
      </c>
      <c r="AB7517">
        <v>480.46699999999998</v>
      </c>
      <c r="AC7517">
        <v>488.39400000000001</v>
      </c>
      <c r="AD7517">
        <v>508.30399999999997</v>
      </c>
      <c r="AE7517">
        <v>514.83799999999997</v>
      </c>
      <c r="AF7517">
        <v>515.79499999999996</v>
      </c>
      <c r="AG7517">
        <v>516.16099999999994</v>
      </c>
      <c r="AH7517">
        <v>529.69500000000005</v>
      </c>
      <c r="AI7517">
        <v>546.44799999999998</v>
      </c>
      <c r="AJ7517">
        <v>568.72199999999998</v>
      </c>
      <c r="AK7517">
        <v>592.08100000000002</v>
      </c>
      <c r="AL7517">
        <v>604.58100000000002</v>
      </c>
      <c r="AM7517">
        <v>591.11</v>
      </c>
      <c r="AN7517">
        <v>608.07000000000005</v>
      </c>
      <c r="AO7517">
        <v>619.23900000000003</v>
      </c>
      <c r="AP7517">
        <v>625.471</v>
      </c>
      <c r="AQ7517">
        <v>637.23500000000001</v>
      </c>
      <c r="AR7517">
        <v>653.06600000000003</v>
      </c>
      <c r="AS7517">
        <v>661.33699999999999</v>
      </c>
      <c r="AT7517">
        <v>671.83100000000002</v>
      </c>
      <c r="AU7517">
        <v>683.09199999999998</v>
      </c>
      <c r="AV7517">
        <v>700.38300000000004</v>
      </c>
      <c r="AW7517">
        <v>707.79600000000005</v>
      </c>
      <c r="AX7517">
        <v>718.75800000000004</v>
      </c>
      <c r="AY7517">
        <v>730.25800000000004</v>
      </c>
      <c r="AZ7517">
        <v>741.94200000000001</v>
      </c>
      <c r="BA7517">
        <v>753.81299999999999</v>
      </c>
      <c r="BB7517">
        <v>765.87400000000002</v>
      </c>
      <c r="BC7517">
        <v>2017</v>
      </c>
    </row>
    <row r="7518" spans="1:55" x14ac:dyDescent="0.25">
      <c r="A7518">
        <v>146</v>
      </c>
      <c r="B7518" t="s">
        <v>1750</v>
      </c>
      <c r="C7518" t="s">
        <v>233</v>
      </c>
      <c r="D7518" t="s">
        <v>1751</v>
      </c>
      <c r="E7518" t="s">
        <v>227</v>
      </c>
      <c r="F7518" t="s">
        <v>234</v>
      </c>
      <c r="G7518" t="s">
        <v>235</v>
      </c>
      <c r="I7518" t="s">
        <v>236</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0.53600000000000003</v>
      </c>
      <c r="Z7518">
        <v>0.53300000000000003</v>
      </c>
      <c r="AA7518">
        <v>2.3260000000000001</v>
      </c>
      <c r="AB7518">
        <v>2.9329999999999998</v>
      </c>
      <c r="AC7518">
        <v>1.65</v>
      </c>
      <c r="AD7518">
        <v>4.077</v>
      </c>
      <c r="AE7518">
        <v>1.2849999999999999</v>
      </c>
      <c r="AF7518">
        <v>0.186</v>
      </c>
      <c r="AG7518">
        <v>7.0999999999999994E-2</v>
      </c>
      <c r="AH7518">
        <v>2.6219999999999999</v>
      </c>
      <c r="AI7518">
        <v>3.1629999999999998</v>
      </c>
      <c r="AJ7518">
        <v>4.0759999999999996</v>
      </c>
      <c r="AK7518">
        <v>4.1070000000000002</v>
      </c>
      <c r="AL7518">
        <v>2.1110000000000002</v>
      </c>
      <c r="AM7518">
        <v>-2.2280000000000002</v>
      </c>
      <c r="AN7518">
        <v>2.8690000000000002</v>
      </c>
      <c r="AO7518">
        <v>1.837</v>
      </c>
      <c r="AP7518">
        <v>1.006</v>
      </c>
      <c r="AQ7518">
        <v>1.881</v>
      </c>
      <c r="AR7518">
        <v>2.484</v>
      </c>
      <c r="AS7518">
        <v>1.2669999999999999</v>
      </c>
      <c r="AT7518">
        <v>1.587</v>
      </c>
      <c r="AU7518">
        <v>1.6759999999999999</v>
      </c>
      <c r="AV7518">
        <v>2.5310000000000001</v>
      </c>
      <c r="AW7518">
        <v>1.0580000000000001</v>
      </c>
      <c r="AX7518">
        <v>1.5489999999999999</v>
      </c>
      <c r="AY7518">
        <v>1.6</v>
      </c>
      <c r="AZ7518">
        <v>1.6</v>
      </c>
      <c r="BA7518">
        <v>1.6</v>
      </c>
      <c r="BB7518">
        <v>1.6</v>
      </c>
      <c r="BC7518">
        <v>2017</v>
      </c>
    </row>
    <row r="7519" spans="1:55" x14ac:dyDescent="0.25">
      <c r="A7519">
        <v>146</v>
      </c>
      <c r="B7519" t="s">
        <v>1750</v>
      </c>
      <c r="C7519" t="s">
        <v>237</v>
      </c>
      <c r="D7519" t="s">
        <v>1751</v>
      </c>
      <c r="E7519" t="s">
        <v>238</v>
      </c>
      <c r="F7519" t="s">
        <v>239</v>
      </c>
      <c r="G7519" t="s">
        <v>229</v>
      </c>
      <c r="H7519" t="s">
        <v>230</v>
      </c>
      <c r="I7519" t="s">
        <v>1752</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405.30799999999999</v>
      </c>
      <c r="Z7519">
        <v>408.19400000000002</v>
      </c>
      <c r="AA7519">
        <v>415.89499999999998</v>
      </c>
      <c r="AB7519">
        <v>427.44</v>
      </c>
      <c r="AC7519">
        <v>434.92700000000002</v>
      </c>
      <c r="AD7519">
        <v>459.68200000000002</v>
      </c>
      <c r="AE7519">
        <v>470.298</v>
      </c>
      <c r="AF7519">
        <v>469.95100000000002</v>
      </c>
      <c r="AG7519">
        <v>475.57499999999999</v>
      </c>
      <c r="AH7519">
        <v>489.41699999999997</v>
      </c>
      <c r="AI7519">
        <v>508.87900000000002</v>
      </c>
      <c r="AJ7519">
        <v>540.58000000000004</v>
      </c>
      <c r="AK7519">
        <v>576.505</v>
      </c>
      <c r="AL7519">
        <v>599.86099999999999</v>
      </c>
      <c r="AM7519">
        <v>589.35900000000004</v>
      </c>
      <c r="AN7519">
        <v>608.07000000000005</v>
      </c>
      <c r="AO7519">
        <v>621.33600000000001</v>
      </c>
      <c r="AP7519">
        <v>626.27</v>
      </c>
      <c r="AQ7519">
        <v>638.40200000000004</v>
      </c>
      <c r="AR7519">
        <v>650.005</v>
      </c>
      <c r="AS7519">
        <v>654.15099999999995</v>
      </c>
      <c r="AT7519">
        <v>660.45699999999999</v>
      </c>
      <c r="AU7519">
        <v>668.61599999999999</v>
      </c>
      <c r="AV7519">
        <v>688.18600000000004</v>
      </c>
      <c r="AW7519">
        <v>699.49599999999998</v>
      </c>
      <c r="AX7519">
        <v>717.86</v>
      </c>
      <c r="AY7519">
        <v>736.59299999999996</v>
      </c>
      <c r="AZ7519">
        <v>757.07</v>
      </c>
      <c r="BA7519">
        <v>777.31299999999999</v>
      </c>
      <c r="BB7519">
        <v>798.03700000000003</v>
      </c>
      <c r="BC7519">
        <v>2017</v>
      </c>
    </row>
    <row r="7520" spans="1:55" x14ac:dyDescent="0.25">
      <c r="A7520">
        <v>146</v>
      </c>
      <c r="B7520" t="s">
        <v>1750</v>
      </c>
      <c r="C7520" t="s">
        <v>240</v>
      </c>
      <c r="D7520" t="s">
        <v>1751</v>
      </c>
      <c r="E7520" t="s">
        <v>238</v>
      </c>
      <c r="F7520" t="s">
        <v>241</v>
      </c>
      <c r="G7520" t="s">
        <v>242</v>
      </c>
      <c r="H7520" t="s">
        <v>230</v>
      </c>
      <c r="I7520" t="s">
        <v>243</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342.76400000000001</v>
      </c>
      <c r="Z7520">
        <v>330.25099999999998</v>
      </c>
      <c r="AA7520">
        <v>286.565</v>
      </c>
      <c r="AB7520">
        <v>294.82400000000001</v>
      </c>
      <c r="AC7520">
        <v>289.53500000000003</v>
      </c>
      <c r="AD7520">
        <v>272.18799999999999</v>
      </c>
      <c r="AE7520">
        <v>278.67599999999999</v>
      </c>
      <c r="AF7520">
        <v>301.52</v>
      </c>
      <c r="AG7520">
        <v>353.154</v>
      </c>
      <c r="AH7520">
        <v>393.58199999999999</v>
      </c>
      <c r="AI7520">
        <v>408.68</v>
      </c>
      <c r="AJ7520">
        <v>431.13799999999998</v>
      </c>
      <c r="AK7520">
        <v>480.274</v>
      </c>
      <c r="AL7520">
        <v>553.84199999999998</v>
      </c>
      <c r="AM7520">
        <v>541.61900000000003</v>
      </c>
      <c r="AN7520">
        <v>583.053</v>
      </c>
      <c r="AO7520">
        <v>699.67</v>
      </c>
      <c r="AP7520">
        <v>667.89</v>
      </c>
      <c r="AQ7520">
        <v>688.74699999999996</v>
      </c>
      <c r="AR7520">
        <v>709.49599999999998</v>
      </c>
      <c r="AS7520">
        <v>679.721</v>
      </c>
      <c r="AT7520">
        <v>670.24699999999996</v>
      </c>
      <c r="AU7520">
        <v>679.01099999999997</v>
      </c>
      <c r="AV7520">
        <v>703.75</v>
      </c>
      <c r="AW7520">
        <v>707.57</v>
      </c>
      <c r="AX7520">
        <v>740.702</v>
      </c>
      <c r="AY7520">
        <v>771.95799999999997</v>
      </c>
      <c r="AZ7520">
        <v>808.54</v>
      </c>
      <c r="BA7520">
        <v>845.38400000000001</v>
      </c>
      <c r="BB7520">
        <v>884.27200000000005</v>
      </c>
      <c r="BC7520">
        <v>2017</v>
      </c>
    </row>
    <row r="7521" spans="1:55" x14ac:dyDescent="0.25">
      <c r="A7521">
        <v>146</v>
      </c>
      <c r="B7521" t="s">
        <v>1750</v>
      </c>
      <c r="C7521" t="s">
        <v>244</v>
      </c>
      <c r="D7521" t="s">
        <v>1751</v>
      </c>
      <c r="E7521" t="s">
        <v>238</v>
      </c>
      <c r="F7521" t="s">
        <v>245</v>
      </c>
      <c r="G7521" t="s">
        <v>246</v>
      </c>
      <c r="H7521" t="s">
        <v>230</v>
      </c>
      <c r="I7521" t="s">
        <v>243</v>
      </c>
      <c r="J7521">
        <v>108.42</v>
      </c>
      <c r="K7521">
        <v>120.578</v>
      </c>
      <c r="L7521">
        <v>126.36199999999999</v>
      </c>
      <c r="M7521">
        <v>132.102</v>
      </c>
      <c r="N7521">
        <v>141.11099999999999</v>
      </c>
      <c r="O7521">
        <v>150.887</v>
      </c>
      <c r="P7521">
        <v>156.78399999999999</v>
      </c>
      <c r="Q7521">
        <v>163.20400000000001</v>
      </c>
      <c r="R7521">
        <v>174.554</v>
      </c>
      <c r="S7521">
        <v>189.36500000000001</v>
      </c>
      <c r="T7521">
        <v>203.45699999999999</v>
      </c>
      <c r="U7521">
        <v>208.62299999999999</v>
      </c>
      <c r="V7521">
        <v>213.02</v>
      </c>
      <c r="W7521">
        <v>217.79599999999999</v>
      </c>
      <c r="X7521">
        <v>225.39099999999999</v>
      </c>
      <c r="Y7521">
        <v>231.351</v>
      </c>
      <c r="Z7521">
        <v>236.84399999999999</v>
      </c>
      <c r="AA7521">
        <v>246.53299999999999</v>
      </c>
      <c r="AB7521">
        <v>256.62</v>
      </c>
      <c r="AC7521">
        <v>264.62099999999998</v>
      </c>
      <c r="AD7521">
        <v>281.565</v>
      </c>
      <c r="AE7521">
        <v>291.43900000000002</v>
      </c>
      <c r="AF7521">
        <v>296.60000000000002</v>
      </c>
      <c r="AG7521">
        <v>302.322</v>
      </c>
      <c r="AH7521">
        <v>318.601</v>
      </c>
      <c r="AI7521">
        <v>338.916</v>
      </c>
      <c r="AJ7521">
        <v>363.40499999999997</v>
      </c>
      <c r="AK7521">
        <v>388.495</v>
      </c>
      <c r="AL7521">
        <v>404.41300000000001</v>
      </c>
      <c r="AM7521">
        <v>398.416</v>
      </c>
      <c r="AN7521">
        <v>414.62299999999999</v>
      </c>
      <c r="AO7521">
        <v>431.05900000000003</v>
      </c>
      <c r="AP7521">
        <v>443.74900000000002</v>
      </c>
      <c r="AQ7521">
        <v>460.02699999999999</v>
      </c>
      <c r="AR7521">
        <v>480.375</v>
      </c>
      <c r="AS7521">
        <v>491.66199999999998</v>
      </c>
      <c r="AT7521">
        <v>504.923</v>
      </c>
      <c r="AU7521">
        <v>523.14599999999996</v>
      </c>
      <c r="AV7521">
        <v>548.48299999999995</v>
      </c>
      <c r="AW7521">
        <v>564.14300000000003</v>
      </c>
      <c r="AX7521">
        <v>584.84299999999996</v>
      </c>
      <c r="AY7521">
        <v>606.553</v>
      </c>
      <c r="AZ7521">
        <v>629.01</v>
      </c>
      <c r="BA7521">
        <v>652.31700000000001</v>
      </c>
      <c r="BB7521">
        <v>676.625</v>
      </c>
      <c r="BC7521">
        <v>2017</v>
      </c>
    </row>
    <row r="7522" spans="1:55" x14ac:dyDescent="0.25">
      <c r="A7522">
        <v>146</v>
      </c>
      <c r="B7522" t="s">
        <v>1750</v>
      </c>
      <c r="C7522" t="s">
        <v>247</v>
      </c>
      <c r="D7522" t="s">
        <v>1751</v>
      </c>
      <c r="E7522" t="s">
        <v>248</v>
      </c>
      <c r="F7522" t="s">
        <v>249</v>
      </c>
      <c r="G7522" t="s">
        <v>250</v>
      </c>
      <c r="I7522" t="s">
        <v>251</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89.325000000000003</v>
      </c>
      <c r="Z7522">
        <v>89.483999999999995</v>
      </c>
      <c r="AA7522">
        <v>89.1</v>
      </c>
      <c r="AB7522">
        <v>88.962999999999994</v>
      </c>
      <c r="AC7522">
        <v>89.052000000000007</v>
      </c>
      <c r="AD7522">
        <v>90.433999999999997</v>
      </c>
      <c r="AE7522">
        <v>91.349000000000004</v>
      </c>
      <c r="AF7522">
        <v>91.111999999999995</v>
      </c>
      <c r="AG7522">
        <v>92.137</v>
      </c>
      <c r="AH7522">
        <v>92.396000000000001</v>
      </c>
      <c r="AI7522">
        <v>93.125</v>
      </c>
      <c r="AJ7522">
        <v>95.052000000000007</v>
      </c>
      <c r="AK7522">
        <v>97.369</v>
      </c>
      <c r="AL7522">
        <v>99.218999999999994</v>
      </c>
      <c r="AM7522">
        <v>99.703999999999994</v>
      </c>
      <c r="AN7522">
        <v>100</v>
      </c>
      <c r="AO7522">
        <v>100.339</v>
      </c>
      <c r="AP7522">
        <v>100.128</v>
      </c>
      <c r="AQ7522">
        <v>100.18300000000001</v>
      </c>
      <c r="AR7522">
        <v>99.531000000000006</v>
      </c>
      <c r="AS7522">
        <v>98.912999999999997</v>
      </c>
      <c r="AT7522">
        <v>98.307000000000002</v>
      </c>
      <c r="AU7522">
        <v>97.881</v>
      </c>
      <c r="AV7522">
        <v>98.257999999999996</v>
      </c>
      <c r="AW7522">
        <v>98.826999999999998</v>
      </c>
      <c r="AX7522">
        <v>99.875</v>
      </c>
      <c r="AY7522">
        <v>100.867</v>
      </c>
      <c r="AZ7522">
        <v>102.039</v>
      </c>
      <c r="BA7522">
        <v>103.117</v>
      </c>
      <c r="BB7522">
        <v>104.199</v>
      </c>
      <c r="BC7522">
        <v>2017</v>
      </c>
    </row>
    <row r="7523" spans="1:55" x14ac:dyDescent="0.25">
      <c r="A7523">
        <v>146</v>
      </c>
      <c r="B7523" t="s">
        <v>1750</v>
      </c>
      <c r="C7523" t="s">
        <v>252</v>
      </c>
      <c r="D7523" t="s">
        <v>1751</v>
      </c>
      <c r="E7523" t="s">
        <v>253</v>
      </c>
      <c r="F7523" t="s">
        <v>254</v>
      </c>
      <c r="G7523" t="s">
        <v>229</v>
      </c>
      <c r="H7523" t="s">
        <v>220</v>
      </c>
      <c r="I7523" t="s">
        <v>255</v>
      </c>
      <c r="J7523" s="52">
        <v>57345.23</v>
      </c>
      <c r="K7523" s="52">
        <v>57978.720000000001</v>
      </c>
      <c r="L7523" s="52">
        <v>56882.76</v>
      </c>
      <c r="M7523" s="52">
        <v>56895.37</v>
      </c>
      <c r="N7523" s="52">
        <v>58494.21</v>
      </c>
      <c r="O7523" s="52">
        <v>60366.25</v>
      </c>
      <c r="P7523" s="52">
        <v>61212.61</v>
      </c>
      <c r="Q7523" s="52">
        <v>61819.01</v>
      </c>
      <c r="R7523" s="52">
        <v>63437.93</v>
      </c>
      <c r="S7523" s="52">
        <v>65694.11</v>
      </c>
      <c r="T7523" s="52">
        <v>67486.17</v>
      </c>
      <c r="U7523" s="52">
        <v>66113.570000000007</v>
      </c>
      <c r="V7523" s="52">
        <v>65173.27</v>
      </c>
      <c r="W7523" s="52">
        <v>64479.88</v>
      </c>
      <c r="X7523" s="52">
        <v>64761.63</v>
      </c>
      <c r="Y7523" s="52">
        <v>64644.92</v>
      </c>
      <c r="Z7523" s="52">
        <v>64594.04</v>
      </c>
      <c r="AA7523" s="52">
        <v>65919.320000000007</v>
      </c>
      <c r="AB7523" s="52">
        <v>67709.5</v>
      </c>
      <c r="AC7523" s="52">
        <v>68556.2</v>
      </c>
      <c r="AD7523" s="52">
        <v>70952.58</v>
      </c>
      <c r="AE7523" s="52">
        <v>71525.100000000006</v>
      </c>
      <c r="AF7523" s="52">
        <v>71085.34</v>
      </c>
      <c r="AG7523" s="52">
        <v>70571.679999999993</v>
      </c>
      <c r="AH7523" s="52">
        <v>71930.28</v>
      </c>
      <c r="AI7523" s="52">
        <v>73694.94</v>
      </c>
      <c r="AJ7523" s="52">
        <v>76246.36</v>
      </c>
      <c r="AK7523" s="52">
        <v>78849.490000000005</v>
      </c>
      <c r="AL7523" s="52">
        <v>79623.48</v>
      </c>
      <c r="AM7523" s="52">
        <v>76747.53</v>
      </c>
      <c r="AN7523" s="52">
        <v>78097.8</v>
      </c>
      <c r="AO7523" s="52">
        <v>78683.44</v>
      </c>
      <c r="AP7523" s="52">
        <v>78626.149999999994</v>
      </c>
      <c r="AQ7523" s="52">
        <v>79267.94</v>
      </c>
      <c r="AR7523" s="52">
        <v>80229.179999999993</v>
      </c>
      <c r="AS7523" s="52">
        <v>80278.820000000007</v>
      </c>
      <c r="AT7523" s="52">
        <v>80681.03</v>
      </c>
      <c r="AU7523" s="52">
        <v>81127.3</v>
      </c>
      <c r="AV7523" s="52">
        <v>82553.440000000002</v>
      </c>
      <c r="AW7523" s="52">
        <v>82437.919999999998</v>
      </c>
      <c r="AX7523" s="52">
        <v>82731.789999999994</v>
      </c>
      <c r="AY7523" s="52">
        <v>83058.789999999994</v>
      </c>
      <c r="AZ7523" s="52">
        <v>83387.09</v>
      </c>
      <c r="BA7523" s="52">
        <v>83716.679999999993</v>
      </c>
      <c r="BB7523" s="52">
        <v>84047.57</v>
      </c>
      <c r="BC7523">
        <v>2017</v>
      </c>
    </row>
    <row r="7524" spans="1:55" x14ac:dyDescent="0.25">
      <c r="A7524">
        <v>146</v>
      </c>
      <c r="B7524" t="s">
        <v>1750</v>
      </c>
      <c r="C7524" t="s">
        <v>256</v>
      </c>
      <c r="D7524" t="s">
        <v>1751</v>
      </c>
      <c r="E7524" t="s">
        <v>253</v>
      </c>
      <c r="F7524" t="s">
        <v>257</v>
      </c>
      <c r="G7524" t="s">
        <v>258</v>
      </c>
      <c r="H7524" t="s">
        <v>220</v>
      </c>
      <c r="I7524" t="s">
        <v>255</v>
      </c>
      <c r="J7524" s="52">
        <v>39918.660000000003</v>
      </c>
      <c r="K7524" s="52">
        <v>40359.65</v>
      </c>
      <c r="L7524" s="52">
        <v>39596.730000000003</v>
      </c>
      <c r="M7524" s="52">
        <v>39605.51</v>
      </c>
      <c r="N7524" s="52">
        <v>40718.49</v>
      </c>
      <c r="O7524" s="52">
        <v>42021.63</v>
      </c>
      <c r="P7524" s="52">
        <v>42610.8</v>
      </c>
      <c r="Q7524" s="52">
        <v>43032.92</v>
      </c>
      <c r="R7524" s="52">
        <v>44159.87</v>
      </c>
      <c r="S7524" s="52">
        <v>45730.42</v>
      </c>
      <c r="T7524" s="52">
        <v>46977.89</v>
      </c>
      <c r="U7524" s="52">
        <v>46022.41</v>
      </c>
      <c r="V7524" s="52">
        <v>45367.86</v>
      </c>
      <c r="W7524" s="52">
        <v>44885.18</v>
      </c>
      <c r="X7524" s="52">
        <v>45081.31</v>
      </c>
      <c r="Y7524" s="52">
        <v>45000.06</v>
      </c>
      <c r="Z7524" s="52">
        <v>44964.639999999999</v>
      </c>
      <c r="AA7524" s="52">
        <v>45887.19</v>
      </c>
      <c r="AB7524" s="52">
        <v>47133.35</v>
      </c>
      <c r="AC7524" s="52">
        <v>47722.75</v>
      </c>
      <c r="AD7524" s="52">
        <v>49390.9</v>
      </c>
      <c r="AE7524" s="52">
        <v>49789.440000000002</v>
      </c>
      <c r="AF7524" s="52">
        <v>49483.31</v>
      </c>
      <c r="AG7524" s="52">
        <v>49125.75</v>
      </c>
      <c r="AH7524" s="52">
        <v>50071.49</v>
      </c>
      <c r="AI7524" s="52">
        <v>51299.89</v>
      </c>
      <c r="AJ7524" s="52">
        <v>53075.96</v>
      </c>
      <c r="AK7524" s="52">
        <v>54888.02</v>
      </c>
      <c r="AL7524" s="52">
        <v>55426.81</v>
      </c>
      <c r="AM7524" s="52">
        <v>53424.83</v>
      </c>
      <c r="AN7524" s="52">
        <v>54364.77</v>
      </c>
      <c r="AO7524" s="52">
        <v>54772.44</v>
      </c>
      <c r="AP7524" s="52">
        <v>54732.55</v>
      </c>
      <c r="AQ7524" s="52">
        <v>55179.32</v>
      </c>
      <c r="AR7524" s="52">
        <v>55848.44</v>
      </c>
      <c r="AS7524" s="52">
        <v>55883</v>
      </c>
      <c r="AT7524" s="52">
        <v>56162.98</v>
      </c>
      <c r="AU7524" s="52">
        <v>56473.64</v>
      </c>
      <c r="AV7524" s="52">
        <v>57466.39</v>
      </c>
      <c r="AW7524" s="52">
        <v>57385.97</v>
      </c>
      <c r="AX7524" s="52">
        <v>57590.54</v>
      </c>
      <c r="AY7524" s="52">
        <v>57818.17</v>
      </c>
      <c r="AZ7524" s="52">
        <v>58046.7</v>
      </c>
      <c r="BA7524" s="52">
        <v>58276.13</v>
      </c>
      <c r="BB7524" s="52">
        <v>58506.47</v>
      </c>
      <c r="BC7524">
        <v>2017</v>
      </c>
    </row>
    <row r="7525" spans="1:55" x14ac:dyDescent="0.25">
      <c r="A7525">
        <v>146</v>
      </c>
      <c r="B7525" t="s">
        <v>1750</v>
      </c>
      <c r="C7525" t="s">
        <v>259</v>
      </c>
      <c r="D7525" t="s">
        <v>1751</v>
      </c>
      <c r="E7525" t="s">
        <v>260</v>
      </c>
      <c r="F7525" t="s">
        <v>261</v>
      </c>
      <c r="G7525" t="s">
        <v>229</v>
      </c>
      <c r="H7525" t="s">
        <v>220</v>
      </c>
      <c r="I7525" t="s">
        <v>262</v>
      </c>
      <c r="J7525" s="52">
        <v>31619.89</v>
      </c>
      <c r="K7525" s="52">
        <v>33767.26</v>
      </c>
      <c r="L7525" s="52">
        <v>35546.29</v>
      </c>
      <c r="M7525" s="52">
        <v>36441.120000000003</v>
      </c>
      <c r="N7525" s="52">
        <v>38845.57</v>
      </c>
      <c r="O7525" s="52">
        <v>41020.07</v>
      </c>
      <c r="P7525" s="52">
        <v>42843.56</v>
      </c>
      <c r="Q7525" s="52">
        <v>44208.65</v>
      </c>
      <c r="R7525" s="52">
        <v>46652.05</v>
      </c>
      <c r="S7525" s="52">
        <v>49970.44</v>
      </c>
      <c r="T7525" s="52">
        <v>53704.9</v>
      </c>
      <c r="U7525" s="52">
        <v>55432.12</v>
      </c>
      <c r="V7525" s="52">
        <v>55808.39</v>
      </c>
      <c r="W7525" s="52">
        <v>56507.5</v>
      </c>
      <c r="X7525" s="52">
        <v>57438.66</v>
      </c>
      <c r="Y7525" s="52">
        <v>57744.39</v>
      </c>
      <c r="Z7525" s="52">
        <v>57801.4</v>
      </c>
      <c r="AA7525" s="52">
        <v>58733.96</v>
      </c>
      <c r="AB7525" s="52">
        <v>60236.71</v>
      </c>
      <c r="AC7525" s="52">
        <v>61050.94</v>
      </c>
      <c r="AD7525" s="52">
        <v>64165.54</v>
      </c>
      <c r="AE7525" s="52">
        <v>65337.3</v>
      </c>
      <c r="AF7525" s="52">
        <v>64767.23</v>
      </c>
      <c r="AG7525" s="52">
        <v>65022.55</v>
      </c>
      <c r="AH7525" s="52">
        <v>66460.78</v>
      </c>
      <c r="AI7525" s="52">
        <v>68628.289999999994</v>
      </c>
      <c r="AJ7525" s="52">
        <v>72473.5</v>
      </c>
      <c r="AK7525" s="52">
        <v>76775.199999999997</v>
      </c>
      <c r="AL7525" s="52">
        <v>79001.86</v>
      </c>
      <c r="AM7525" s="52">
        <v>76520.19</v>
      </c>
      <c r="AN7525" s="52">
        <v>78097.820000000007</v>
      </c>
      <c r="AO7525" s="52">
        <v>78949.94</v>
      </c>
      <c r="AP7525" s="52">
        <v>78726.63</v>
      </c>
      <c r="AQ7525" s="52">
        <v>79413.16</v>
      </c>
      <c r="AR7525" s="52">
        <v>79853.210000000006</v>
      </c>
      <c r="AS7525" s="52">
        <v>79406.52</v>
      </c>
      <c r="AT7525" s="52">
        <v>79315.14</v>
      </c>
      <c r="AU7525" s="52">
        <v>79408.08</v>
      </c>
      <c r="AV7525" s="52">
        <v>81115.7</v>
      </c>
      <c r="AW7525" s="52">
        <v>81471.16</v>
      </c>
      <c r="AX7525" s="52">
        <v>82628.41</v>
      </c>
      <c r="AY7525" s="52">
        <v>83779.28</v>
      </c>
      <c r="AZ7525" s="52">
        <v>85087.34</v>
      </c>
      <c r="BA7525" s="52">
        <v>86326.51</v>
      </c>
      <c r="BB7525" s="52">
        <v>87577.12</v>
      </c>
      <c r="BC7525">
        <v>2017</v>
      </c>
    </row>
    <row r="7526" spans="1:55" x14ac:dyDescent="0.25">
      <c r="A7526">
        <v>146</v>
      </c>
      <c r="B7526" t="s">
        <v>1750</v>
      </c>
      <c r="C7526" t="s">
        <v>263</v>
      </c>
      <c r="D7526" t="s">
        <v>1751</v>
      </c>
      <c r="E7526" t="s">
        <v>260</v>
      </c>
      <c r="F7526" t="s">
        <v>264</v>
      </c>
      <c r="G7526" t="s">
        <v>242</v>
      </c>
      <c r="H7526" t="s">
        <v>220</v>
      </c>
      <c r="I7526" t="s">
        <v>262</v>
      </c>
      <c r="J7526" s="52">
        <v>18869.57</v>
      </c>
      <c r="K7526" s="52">
        <v>17190.990000000002</v>
      </c>
      <c r="L7526" s="52">
        <v>17508.12</v>
      </c>
      <c r="M7526" s="52">
        <v>17360.009999999998</v>
      </c>
      <c r="N7526" s="52">
        <v>16532.259999999998</v>
      </c>
      <c r="O7526" s="52">
        <v>16694.34</v>
      </c>
      <c r="P7526" s="52">
        <v>23816.31</v>
      </c>
      <c r="Q7526" s="52">
        <v>29646.52</v>
      </c>
      <c r="R7526" s="52">
        <v>31881.4</v>
      </c>
      <c r="S7526" s="52">
        <v>30545.68</v>
      </c>
      <c r="T7526" s="52">
        <v>38660.03</v>
      </c>
      <c r="U7526" s="52">
        <v>38655.81</v>
      </c>
      <c r="V7526" s="52">
        <v>39686.86</v>
      </c>
      <c r="W7526" s="52">
        <v>38242.33</v>
      </c>
      <c r="X7526" s="52">
        <v>41996.76</v>
      </c>
      <c r="Y7526" s="52">
        <v>48833.74</v>
      </c>
      <c r="Z7526" s="52">
        <v>46764.51</v>
      </c>
      <c r="AA7526" s="52">
        <v>40469.550000000003</v>
      </c>
      <c r="AB7526" s="52">
        <v>41547.910000000003</v>
      </c>
      <c r="AC7526" s="52">
        <v>40642.239999999998</v>
      </c>
      <c r="AD7526" s="52">
        <v>37993.800000000003</v>
      </c>
      <c r="AE7526" s="52">
        <v>38715.760000000002</v>
      </c>
      <c r="AF7526" s="52">
        <v>41554.550000000003</v>
      </c>
      <c r="AG7526" s="52">
        <v>48284.639999999999</v>
      </c>
      <c r="AH7526" s="52">
        <v>53446.73</v>
      </c>
      <c r="AI7526" s="52">
        <v>55115.31</v>
      </c>
      <c r="AJ7526" s="52">
        <v>57801.08</v>
      </c>
      <c r="AK7526" s="52">
        <v>63959.839999999997</v>
      </c>
      <c r="AL7526" s="52">
        <v>72941.179999999993</v>
      </c>
      <c r="AM7526" s="52">
        <v>70321.899999999994</v>
      </c>
      <c r="AN7526" s="52">
        <v>74884.83</v>
      </c>
      <c r="AO7526" s="52">
        <v>88903.38</v>
      </c>
      <c r="AP7526" s="52">
        <v>83958.55</v>
      </c>
      <c r="AQ7526" s="52">
        <v>85675.76</v>
      </c>
      <c r="AR7526" s="52">
        <v>87161.62</v>
      </c>
      <c r="AS7526" s="52">
        <v>82510.45</v>
      </c>
      <c r="AT7526" s="52">
        <v>80490.759999999995</v>
      </c>
      <c r="AU7526" s="52">
        <v>80642.58</v>
      </c>
      <c r="AV7526" s="52">
        <v>82950.28</v>
      </c>
      <c r="AW7526" s="52">
        <v>82411.62</v>
      </c>
      <c r="AX7526" s="52">
        <v>85257.66</v>
      </c>
      <c r="AY7526" s="52">
        <v>87801.67</v>
      </c>
      <c r="AZ7526" s="52">
        <v>90872.07</v>
      </c>
      <c r="BA7526" s="52">
        <v>93886.36</v>
      </c>
      <c r="BB7526" s="52">
        <v>97040.61</v>
      </c>
      <c r="BC7526">
        <v>2017</v>
      </c>
    </row>
    <row r="7527" spans="1:55" x14ac:dyDescent="0.25">
      <c r="A7527">
        <v>146</v>
      </c>
      <c r="B7527" t="s">
        <v>1750</v>
      </c>
      <c r="C7527" t="s">
        <v>265</v>
      </c>
      <c r="D7527" t="s">
        <v>1751</v>
      </c>
      <c r="E7527" t="s">
        <v>260</v>
      </c>
      <c r="F7527" t="s">
        <v>266</v>
      </c>
      <c r="G7527" t="s">
        <v>246</v>
      </c>
      <c r="H7527" t="s">
        <v>220</v>
      </c>
      <c r="I7527" t="s">
        <v>262</v>
      </c>
      <c r="J7527" s="52">
        <v>17198.560000000001</v>
      </c>
      <c r="K7527" s="52">
        <v>19033.669999999998</v>
      </c>
      <c r="L7527" s="52">
        <v>19827.689999999999</v>
      </c>
      <c r="M7527" s="52">
        <v>20608.78</v>
      </c>
      <c r="N7527" s="52">
        <v>21952.48</v>
      </c>
      <c r="O7527" s="52">
        <v>23371.58</v>
      </c>
      <c r="P7527" s="52">
        <v>24176.37</v>
      </c>
      <c r="Q7527" s="52">
        <v>25019.759999999998</v>
      </c>
      <c r="R7527" s="52">
        <v>26580.41</v>
      </c>
      <c r="S7527" s="52">
        <v>28604.97</v>
      </c>
      <c r="T7527" s="52">
        <v>30485.02</v>
      </c>
      <c r="U7527" s="52">
        <v>30875.06</v>
      </c>
      <c r="V7527" s="52">
        <v>31129.599999999999</v>
      </c>
      <c r="W7527" s="52">
        <v>31528.1</v>
      </c>
      <c r="X7527" s="52">
        <v>32342.01</v>
      </c>
      <c r="Y7527" s="52">
        <v>32960.65</v>
      </c>
      <c r="Z7527" s="52">
        <v>33537.769999999997</v>
      </c>
      <c r="AA7527" s="52">
        <v>34816.06</v>
      </c>
      <c r="AB7527" s="52">
        <v>36164.1</v>
      </c>
      <c r="AC7527" s="52">
        <v>37145.06</v>
      </c>
      <c r="AD7527" s="52">
        <v>39302.79</v>
      </c>
      <c r="AE7527" s="52">
        <v>40488.86</v>
      </c>
      <c r="AF7527" s="52">
        <v>40876.550000000003</v>
      </c>
      <c r="AG7527" s="52">
        <v>41334.76</v>
      </c>
      <c r="AH7527" s="52">
        <v>43264.72</v>
      </c>
      <c r="AI7527" s="52">
        <v>45706.76</v>
      </c>
      <c r="AJ7527" s="52">
        <v>48720.35</v>
      </c>
      <c r="AK7527" s="52">
        <v>51737.24</v>
      </c>
      <c r="AL7527" s="52">
        <v>53261.24</v>
      </c>
      <c r="AM7527" s="52">
        <v>51728.88</v>
      </c>
      <c r="AN7527" s="52">
        <v>53252.35</v>
      </c>
      <c r="AO7527" s="52">
        <v>54772.44</v>
      </c>
      <c r="AP7527" s="52">
        <v>55782.38</v>
      </c>
      <c r="AQ7527" s="52">
        <v>57224.36</v>
      </c>
      <c r="AR7527" s="52">
        <v>59014.18</v>
      </c>
      <c r="AS7527" s="52">
        <v>59682.2</v>
      </c>
      <c r="AT7527" s="52">
        <v>60636.87</v>
      </c>
      <c r="AU7527" s="52">
        <v>62131.39</v>
      </c>
      <c r="AV7527" s="52">
        <v>64649.06</v>
      </c>
      <c r="AW7527" s="52">
        <v>65706.5</v>
      </c>
      <c r="AX7527" s="52">
        <v>67317.67</v>
      </c>
      <c r="AY7527" s="52">
        <v>68988.7</v>
      </c>
      <c r="AZ7527" s="52">
        <v>70694.59</v>
      </c>
      <c r="BA7527" s="52">
        <v>72444.81</v>
      </c>
      <c r="BB7527" s="52">
        <v>74253.27</v>
      </c>
      <c r="BC7527">
        <v>2017</v>
      </c>
    </row>
    <row r="7528" spans="1:55" x14ac:dyDescent="0.25">
      <c r="A7528">
        <v>146</v>
      </c>
      <c r="B7528" t="s">
        <v>1750</v>
      </c>
      <c r="C7528" t="s">
        <v>267</v>
      </c>
      <c r="D7528" t="s">
        <v>1751</v>
      </c>
      <c r="E7528" t="s">
        <v>268</v>
      </c>
      <c r="F7528" t="s">
        <v>269</v>
      </c>
      <c r="G7528" t="s">
        <v>270</v>
      </c>
    </row>
    <row r="7529" spans="1:55" x14ac:dyDescent="0.25">
      <c r="A7529">
        <v>146</v>
      </c>
      <c r="B7529" t="s">
        <v>1750</v>
      </c>
      <c r="C7529" t="s">
        <v>271</v>
      </c>
      <c r="D7529" t="s">
        <v>1751</v>
      </c>
      <c r="E7529" t="s">
        <v>272</v>
      </c>
      <c r="F7529" t="s">
        <v>273</v>
      </c>
      <c r="G7529" t="s">
        <v>274</v>
      </c>
      <c r="I7529" t="s">
        <v>243</v>
      </c>
      <c r="J7529">
        <v>0.81799999999999995</v>
      </c>
      <c r="K7529">
        <v>0.81699999999999995</v>
      </c>
      <c r="L7529">
        <v>0.80400000000000005</v>
      </c>
      <c r="M7529">
        <v>0.78900000000000003</v>
      </c>
      <c r="N7529">
        <v>0.77900000000000003</v>
      </c>
      <c r="O7529">
        <v>0.78</v>
      </c>
      <c r="P7529">
        <v>0.76700000000000002</v>
      </c>
      <c r="Q7529">
        <v>0.75</v>
      </c>
      <c r="R7529">
        <v>0.74199999999999999</v>
      </c>
      <c r="S7529">
        <v>0.747</v>
      </c>
      <c r="T7529">
        <v>0.74299999999999999</v>
      </c>
      <c r="U7529">
        <v>0.72</v>
      </c>
      <c r="V7529">
        <v>0.64500000000000002</v>
      </c>
      <c r="W7529">
        <v>0.63200000000000001</v>
      </c>
      <c r="X7529">
        <v>0.622</v>
      </c>
      <c r="Y7529">
        <v>0.60299999999999998</v>
      </c>
      <c r="Z7529">
        <v>0.58499999999999996</v>
      </c>
      <c r="AA7529">
        <v>0.57399999999999995</v>
      </c>
      <c r="AB7529">
        <v>0.57599999999999996</v>
      </c>
      <c r="AC7529">
        <v>0.56599999999999995</v>
      </c>
      <c r="AD7529">
        <v>0.56200000000000006</v>
      </c>
      <c r="AE7529">
        <v>0.55600000000000005</v>
      </c>
      <c r="AF7529">
        <v>0.54100000000000004</v>
      </c>
      <c r="AG7529">
        <v>0.52</v>
      </c>
      <c r="AH7529">
        <v>0.50700000000000001</v>
      </c>
      <c r="AI7529">
        <v>0.499</v>
      </c>
      <c r="AJ7529">
        <v>0.49299999999999999</v>
      </c>
      <c r="AK7529">
        <v>0.48699999999999999</v>
      </c>
      <c r="AL7529">
        <v>0.48299999999999998</v>
      </c>
      <c r="AM7529">
        <v>0.47499999999999998</v>
      </c>
      <c r="AN7529">
        <v>0.46400000000000002</v>
      </c>
      <c r="AO7529">
        <v>0.45400000000000001</v>
      </c>
      <c r="AP7529">
        <v>0.44400000000000001</v>
      </c>
      <c r="AQ7529">
        <v>0.438</v>
      </c>
      <c r="AR7529">
        <v>0.433</v>
      </c>
      <c r="AS7529">
        <v>0.42499999999999999</v>
      </c>
      <c r="AT7529">
        <v>0.41799999999999998</v>
      </c>
      <c r="AU7529">
        <v>0.41</v>
      </c>
      <c r="AV7529">
        <v>0.40600000000000003</v>
      </c>
      <c r="AW7529">
        <v>0.39700000000000002</v>
      </c>
      <c r="AX7529">
        <v>0.38900000000000001</v>
      </c>
      <c r="AY7529">
        <v>0.38200000000000001</v>
      </c>
      <c r="AZ7529">
        <v>0.375</v>
      </c>
      <c r="BA7529">
        <v>0.36799999999999999</v>
      </c>
      <c r="BB7529">
        <v>0.36099999999999999</v>
      </c>
      <c r="BC7529">
        <v>2017</v>
      </c>
    </row>
    <row r="7530" spans="1:55" x14ac:dyDescent="0.25">
      <c r="A7530">
        <v>146</v>
      </c>
      <c r="B7530" t="s">
        <v>1750</v>
      </c>
      <c r="C7530" t="s">
        <v>275</v>
      </c>
      <c r="D7530" t="s">
        <v>1751</v>
      </c>
      <c r="E7530" t="s">
        <v>276</v>
      </c>
      <c r="F7530" t="s">
        <v>277</v>
      </c>
      <c r="G7530" t="s">
        <v>278</v>
      </c>
      <c r="I7530" t="s">
        <v>243</v>
      </c>
      <c r="J7530">
        <v>1.839</v>
      </c>
      <c r="K7530">
        <v>1.774</v>
      </c>
      <c r="L7530">
        <v>1.7929999999999999</v>
      </c>
      <c r="M7530">
        <v>1.768</v>
      </c>
      <c r="N7530">
        <v>1.77</v>
      </c>
      <c r="O7530">
        <v>1.7549999999999999</v>
      </c>
      <c r="P7530">
        <v>1.772</v>
      </c>
      <c r="Q7530">
        <v>1.7669999999999999</v>
      </c>
      <c r="R7530">
        <v>1.7549999999999999</v>
      </c>
      <c r="S7530">
        <v>1.7470000000000001</v>
      </c>
      <c r="T7530">
        <v>1.762</v>
      </c>
      <c r="U7530">
        <v>1.7949999999999999</v>
      </c>
      <c r="V7530">
        <v>1.7929999999999999</v>
      </c>
      <c r="W7530">
        <v>1.792</v>
      </c>
      <c r="X7530">
        <v>1.776</v>
      </c>
      <c r="Y7530">
        <v>1.752</v>
      </c>
      <c r="Z7530">
        <v>1.7230000000000001</v>
      </c>
      <c r="AA7530">
        <v>1.6870000000000001</v>
      </c>
      <c r="AB7530">
        <v>1.6659999999999999</v>
      </c>
      <c r="AC7530">
        <v>1.6439999999999999</v>
      </c>
      <c r="AD7530">
        <v>1.633</v>
      </c>
      <c r="AE7530">
        <v>1.6140000000000001</v>
      </c>
      <c r="AF7530">
        <v>1.5840000000000001</v>
      </c>
      <c r="AG7530">
        <v>1.573</v>
      </c>
      <c r="AH7530">
        <v>1.536</v>
      </c>
      <c r="AI7530">
        <v>1.5009999999999999</v>
      </c>
      <c r="AJ7530">
        <v>1.488</v>
      </c>
      <c r="AK7530">
        <v>1.484</v>
      </c>
      <c r="AL7530">
        <v>1.4830000000000001</v>
      </c>
      <c r="AM7530">
        <v>1.4790000000000001</v>
      </c>
      <c r="AN7530">
        <v>1.4670000000000001</v>
      </c>
      <c r="AO7530">
        <v>1.4410000000000001</v>
      </c>
      <c r="AP7530">
        <v>1.411</v>
      </c>
      <c r="AQ7530">
        <v>1.3879999999999999</v>
      </c>
      <c r="AR7530">
        <v>1.353</v>
      </c>
      <c r="AS7530">
        <v>1.33</v>
      </c>
      <c r="AT7530">
        <v>1.3080000000000001</v>
      </c>
      <c r="AU7530">
        <v>1.278</v>
      </c>
      <c r="AV7530">
        <v>1.2549999999999999</v>
      </c>
      <c r="AW7530">
        <v>1.24</v>
      </c>
      <c r="AX7530">
        <v>1.2270000000000001</v>
      </c>
      <c r="AY7530">
        <v>1.214</v>
      </c>
      <c r="AZ7530">
        <v>1.204</v>
      </c>
      <c r="BA7530">
        <v>1.1919999999999999</v>
      </c>
      <c r="BB7530">
        <v>1.179</v>
      </c>
      <c r="BC7530">
        <v>2017</v>
      </c>
    </row>
    <row r="7531" spans="1:55" x14ac:dyDescent="0.25">
      <c r="A7531">
        <v>146</v>
      </c>
      <c r="B7531" t="s">
        <v>1750</v>
      </c>
      <c r="C7531" t="s">
        <v>279</v>
      </c>
      <c r="D7531" t="s">
        <v>1751</v>
      </c>
      <c r="E7531" t="s">
        <v>280</v>
      </c>
      <c r="F7531" t="s">
        <v>281</v>
      </c>
      <c r="G7531" t="s">
        <v>282</v>
      </c>
      <c r="I7531" t="s">
        <v>1752</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25.978000000000002</v>
      </c>
      <c r="Z7531">
        <v>25.533999999999999</v>
      </c>
      <c r="AA7531">
        <v>24.213999999999999</v>
      </c>
      <c r="AB7531">
        <v>25.189</v>
      </c>
      <c r="AC7531">
        <v>24.640999999999998</v>
      </c>
      <c r="AD7531">
        <v>24.731999999999999</v>
      </c>
      <c r="AE7531">
        <v>24.94</v>
      </c>
      <c r="AF7531">
        <v>23.379000000000001</v>
      </c>
      <c r="AG7531">
        <v>23.11</v>
      </c>
      <c r="AH7531">
        <v>21.52</v>
      </c>
      <c r="AI7531">
        <v>24.024999999999999</v>
      </c>
      <c r="AJ7531">
        <v>25.14</v>
      </c>
      <c r="AK7531">
        <v>24.273</v>
      </c>
      <c r="AL7531">
        <v>25.318999999999999</v>
      </c>
      <c r="AM7531">
        <v>26.260999999999999</v>
      </c>
      <c r="AN7531">
        <v>23.856999999999999</v>
      </c>
      <c r="AO7531">
        <v>26.709</v>
      </c>
      <c r="AP7531">
        <v>24.286999999999999</v>
      </c>
      <c r="AQ7531">
        <v>22.497</v>
      </c>
      <c r="AR7531">
        <v>23.189</v>
      </c>
      <c r="AS7531">
        <v>23.053000000000001</v>
      </c>
      <c r="AT7531">
        <v>22.913</v>
      </c>
      <c r="AU7531">
        <v>23.959</v>
      </c>
      <c r="AV7531">
        <v>24.093</v>
      </c>
      <c r="AW7531">
        <v>24.189</v>
      </c>
      <c r="AX7531">
        <v>24.187999999999999</v>
      </c>
      <c r="AY7531">
        <v>24.375</v>
      </c>
      <c r="AZ7531">
        <v>24.280999999999999</v>
      </c>
      <c r="BA7531">
        <v>24.355</v>
      </c>
      <c r="BB7531">
        <v>24.43</v>
      </c>
      <c r="BC7531">
        <v>2017</v>
      </c>
    </row>
    <row r="7532" spans="1:55" x14ac:dyDescent="0.25">
      <c r="A7532">
        <v>146</v>
      </c>
      <c r="B7532" t="s">
        <v>1750</v>
      </c>
      <c r="C7532" t="s">
        <v>283</v>
      </c>
      <c r="D7532" t="s">
        <v>1751</v>
      </c>
      <c r="E7532" t="s">
        <v>284</v>
      </c>
      <c r="F7532" t="s">
        <v>285</v>
      </c>
      <c r="G7532" t="s">
        <v>282</v>
      </c>
      <c r="I7532" t="s">
        <v>1752</v>
      </c>
      <c r="J7532">
        <v>31.591999999999999</v>
      </c>
      <c r="K7532">
        <v>31.794</v>
      </c>
      <c r="L7532">
        <v>32.512</v>
      </c>
      <c r="M7532">
        <v>30.259</v>
      </c>
      <c r="N7532">
        <v>32.71</v>
      </c>
      <c r="O7532">
        <v>33.335999999999999</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31.251999999999999</v>
      </c>
      <c r="Z7532">
        <v>31.335999999999999</v>
      </c>
      <c r="AA7532">
        <v>33.401000000000003</v>
      </c>
      <c r="AB7532">
        <v>33.652000000000001</v>
      </c>
      <c r="AC7532">
        <v>34.271000000000001</v>
      </c>
      <c r="AD7532">
        <v>36.680999999999997</v>
      </c>
      <c r="AE7532">
        <v>33.039000000000001</v>
      </c>
      <c r="AF7532">
        <v>31.707999999999998</v>
      </c>
      <c r="AG7532">
        <v>35.706000000000003</v>
      </c>
      <c r="AH7532">
        <v>36.177</v>
      </c>
      <c r="AI7532">
        <v>37.441000000000003</v>
      </c>
      <c r="AJ7532">
        <v>39.414000000000001</v>
      </c>
      <c r="AK7532">
        <v>34.314999999999998</v>
      </c>
      <c r="AL7532">
        <v>27.616</v>
      </c>
      <c r="AM7532">
        <v>33.564999999999998</v>
      </c>
      <c r="AN7532">
        <v>38.514000000000003</v>
      </c>
      <c r="AO7532">
        <v>34.53</v>
      </c>
      <c r="AP7532">
        <v>34.948999999999998</v>
      </c>
      <c r="AQ7532">
        <v>34.107999999999997</v>
      </c>
      <c r="AR7532">
        <v>31.716000000000001</v>
      </c>
      <c r="AS7532">
        <v>34.292000000000002</v>
      </c>
      <c r="AT7532">
        <v>32.347999999999999</v>
      </c>
      <c r="AU7532">
        <v>30.638000000000002</v>
      </c>
      <c r="AV7532">
        <v>33.874000000000002</v>
      </c>
      <c r="AW7532">
        <v>33.154000000000003</v>
      </c>
      <c r="AX7532">
        <v>33.168999999999997</v>
      </c>
      <c r="AY7532">
        <v>33.311999999999998</v>
      </c>
      <c r="AZ7532">
        <v>33.292999999999999</v>
      </c>
      <c r="BA7532">
        <v>33.343000000000004</v>
      </c>
      <c r="BB7532">
        <v>33.405000000000001</v>
      </c>
      <c r="BC7532">
        <v>2017</v>
      </c>
    </row>
    <row r="7533" spans="1:55" x14ac:dyDescent="0.25">
      <c r="A7533">
        <v>146</v>
      </c>
      <c r="B7533" t="s">
        <v>1750</v>
      </c>
      <c r="C7533" t="s">
        <v>286</v>
      </c>
      <c r="D7533" t="s">
        <v>1751</v>
      </c>
      <c r="E7533" t="s">
        <v>287</v>
      </c>
      <c r="F7533" t="s">
        <v>288</v>
      </c>
      <c r="G7533" t="s">
        <v>250</v>
      </c>
      <c r="I7533" t="s">
        <v>1753</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101.79600000000001</v>
      </c>
      <c r="AR7533">
        <v>101.78400000000001</v>
      </c>
      <c r="AS7533">
        <v>100.622</v>
      </c>
      <c r="AT7533">
        <v>100.185</v>
      </c>
      <c r="AU7533">
        <v>100.71899999999999</v>
      </c>
      <c r="AV7533">
        <v>101.66</v>
      </c>
      <c r="AW7533">
        <v>102.509</v>
      </c>
      <c r="AX7533">
        <v>103.431</v>
      </c>
      <c r="AY7533">
        <v>104.511</v>
      </c>
      <c r="AZ7533">
        <v>105.52200000000001</v>
      </c>
      <c r="BA7533">
        <v>106.599</v>
      </c>
      <c r="BB7533">
        <v>107.66500000000001</v>
      </c>
      <c r="BC7533">
        <v>2017</v>
      </c>
    </row>
    <row r="7534" spans="1:55" x14ac:dyDescent="0.25">
      <c r="A7534">
        <v>146</v>
      </c>
      <c r="B7534" t="s">
        <v>1750</v>
      </c>
      <c r="C7534" t="s">
        <v>290</v>
      </c>
      <c r="D7534" t="s">
        <v>1751</v>
      </c>
      <c r="E7534" t="s">
        <v>287</v>
      </c>
      <c r="F7534" t="s">
        <v>291</v>
      </c>
      <c r="G7534" t="s">
        <v>235</v>
      </c>
      <c r="I7534" t="s">
        <v>292</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0.93400000000000005</v>
      </c>
      <c r="AW7534">
        <v>0.83499999999999996</v>
      </c>
      <c r="AX7534">
        <v>0.9</v>
      </c>
      <c r="AY7534">
        <v>1.044</v>
      </c>
      <c r="AZ7534">
        <v>0.96699999999999997</v>
      </c>
      <c r="BA7534">
        <v>1.0209999999999999</v>
      </c>
      <c r="BB7534">
        <v>1</v>
      </c>
      <c r="BC7534">
        <v>2017</v>
      </c>
    </row>
    <row r="7535" spans="1:55" x14ac:dyDescent="0.25">
      <c r="A7535">
        <v>146</v>
      </c>
      <c r="B7535" t="s">
        <v>1750</v>
      </c>
      <c r="C7535" t="s">
        <v>293</v>
      </c>
      <c r="D7535" t="s">
        <v>1751</v>
      </c>
      <c r="E7535" t="s">
        <v>294</v>
      </c>
      <c r="F7535" t="s">
        <v>295</v>
      </c>
      <c r="G7535" t="s">
        <v>250</v>
      </c>
      <c r="I7535" t="s">
        <v>1753</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102.20099999999999</v>
      </c>
      <c r="AP7535">
        <v>101.75700000000001</v>
      </c>
      <c r="AQ7535">
        <v>101.84</v>
      </c>
      <c r="AR7535">
        <v>101.526</v>
      </c>
      <c r="AS7535">
        <v>100.22499999999999</v>
      </c>
      <c r="AT7535">
        <v>100.24</v>
      </c>
      <c r="AU7535">
        <v>101.102</v>
      </c>
      <c r="AV7535">
        <v>102.557</v>
      </c>
      <c r="AW7535">
        <v>102.736</v>
      </c>
      <c r="AX7535">
        <v>104.015</v>
      </c>
      <c r="AY7535">
        <v>104.926</v>
      </c>
      <c r="AZ7535">
        <v>106.02200000000001</v>
      </c>
      <c r="BA7535">
        <v>107.08199999999999</v>
      </c>
      <c r="BB7535">
        <v>108.15300000000001</v>
      </c>
      <c r="BC7535">
        <v>2017</v>
      </c>
    </row>
    <row r="7536" spans="1:55" x14ac:dyDescent="0.25">
      <c r="A7536">
        <v>146</v>
      </c>
      <c r="B7536" t="s">
        <v>1750</v>
      </c>
      <c r="C7536" t="s">
        <v>296</v>
      </c>
      <c r="D7536" t="s">
        <v>1751</v>
      </c>
      <c r="E7536" t="s">
        <v>294</v>
      </c>
      <c r="F7536" t="s">
        <v>297</v>
      </c>
      <c r="G7536" t="s">
        <v>235</v>
      </c>
      <c r="I7536" t="s">
        <v>298</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-0.58299999999999996</v>
      </c>
      <c r="AP7536">
        <v>-0.434</v>
      </c>
      <c r="AQ7536">
        <v>8.1000000000000003E-2</v>
      </c>
      <c r="AR7536">
        <v>-0.308</v>
      </c>
      <c r="AS7536">
        <v>-1.2809999999999999</v>
      </c>
      <c r="AT7536">
        <v>1.4999999999999999E-2</v>
      </c>
      <c r="AU7536">
        <v>0.86</v>
      </c>
      <c r="AV7536">
        <v>1.4390000000000001</v>
      </c>
      <c r="AW7536">
        <v>0.17499999999999999</v>
      </c>
      <c r="AX7536">
        <v>1.2450000000000001</v>
      </c>
      <c r="AY7536">
        <v>0.875</v>
      </c>
      <c r="AZ7536">
        <v>1.0449999999999999</v>
      </c>
      <c r="BA7536">
        <v>1</v>
      </c>
      <c r="BB7536">
        <v>1</v>
      </c>
      <c r="BC7536">
        <v>2017</v>
      </c>
    </row>
    <row r="7537" spans="1:55" x14ac:dyDescent="0.25">
      <c r="A7537">
        <v>146</v>
      </c>
      <c r="B7537" t="s">
        <v>1750</v>
      </c>
      <c r="C7537" t="s">
        <v>299</v>
      </c>
      <c r="D7537" t="s">
        <v>1751</v>
      </c>
      <c r="E7537" t="s">
        <v>300</v>
      </c>
      <c r="G7537" t="s">
        <v>274</v>
      </c>
    </row>
    <row r="7538" spans="1:55" x14ac:dyDescent="0.25">
      <c r="A7538">
        <v>146</v>
      </c>
      <c r="B7538" t="s">
        <v>1750</v>
      </c>
      <c r="C7538" t="s">
        <v>301</v>
      </c>
      <c r="D7538" t="s">
        <v>1751</v>
      </c>
      <c r="E7538" t="s">
        <v>302</v>
      </c>
      <c r="F7538" t="s">
        <v>303</v>
      </c>
      <c r="G7538" t="s">
        <v>235</v>
      </c>
      <c r="I7538" t="s">
        <v>1754</v>
      </c>
      <c r="J7538">
        <v>7.4470000000000001</v>
      </c>
      <c r="K7538">
        <v>7.4820000000000002</v>
      </c>
      <c r="L7538">
        <v>1.8819999999999999</v>
      </c>
      <c r="M7538">
        <v>1.113</v>
      </c>
      <c r="N7538">
        <v>5.9470000000000001</v>
      </c>
      <c r="O7538">
        <v>6.1029999999999998</v>
      </c>
      <c r="P7538">
        <v>11.638999999999999</v>
      </c>
      <c r="Q7538">
        <v>-1.577</v>
      </c>
      <c r="R7538">
        <v>6.1680000000000001</v>
      </c>
      <c r="S7538">
        <v>7.4489999999999998</v>
      </c>
      <c r="T7538">
        <v>5.915</v>
      </c>
      <c r="U7538">
        <v>-3.2839999999999998</v>
      </c>
      <c r="V7538">
        <v>0.83899999999999997</v>
      </c>
      <c r="W7538">
        <v>-1.5349999999999999</v>
      </c>
      <c r="X7538">
        <v>4.6840000000000002</v>
      </c>
      <c r="Y7538">
        <v>5.99</v>
      </c>
      <c r="Z7538">
        <v>3.948</v>
      </c>
      <c r="AA7538">
        <v>10.489000000000001</v>
      </c>
      <c r="AB7538">
        <v>4.6559999999999997</v>
      </c>
      <c r="AC7538">
        <v>3.3380000000000001</v>
      </c>
      <c r="AD7538">
        <v>8.11</v>
      </c>
      <c r="AE7538">
        <v>0.88500000000000001</v>
      </c>
      <c r="AF7538">
        <v>-2.1869999999999998</v>
      </c>
      <c r="AG7538">
        <v>0.34100000000000003</v>
      </c>
      <c r="AH7538">
        <v>3.601</v>
      </c>
      <c r="AI7538">
        <v>9.8510000000000009</v>
      </c>
      <c r="AJ7538">
        <v>3.2879999999999998</v>
      </c>
      <c r="AK7538">
        <v>5.819</v>
      </c>
      <c r="AL7538">
        <v>4.8929999999999998</v>
      </c>
      <c r="AM7538">
        <v>-3.7850000000000001</v>
      </c>
      <c r="AN7538">
        <v>7.8760000000000003</v>
      </c>
      <c r="AO7538">
        <v>9.2899999999999991</v>
      </c>
      <c r="AP7538">
        <v>-2.536</v>
      </c>
      <c r="AQ7538">
        <v>13.574</v>
      </c>
      <c r="AR7538">
        <v>-7.7329999999999997</v>
      </c>
      <c r="AS7538">
        <v>4.3419999999999996</v>
      </c>
      <c r="AT7538">
        <v>5.9139999999999997</v>
      </c>
      <c r="AU7538">
        <v>-0.67900000000000005</v>
      </c>
      <c r="AV7538">
        <v>2.8079999999999998</v>
      </c>
      <c r="AW7538">
        <v>2.4260000000000002</v>
      </c>
      <c r="AX7538">
        <v>4.3860000000000001</v>
      </c>
      <c r="AY7538">
        <v>4.3840000000000003</v>
      </c>
      <c r="AZ7538">
        <v>4.5469999999999997</v>
      </c>
      <c r="BA7538">
        <v>4.82</v>
      </c>
      <c r="BB7538">
        <v>4.8209999999999997</v>
      </c>
      <c r="BC7538">
        <v>2017</v>
      </c>
    </row>
    <row r="7539" spans="1:55" x14ac:dyDescent="0.25">
      <c r="A7539">
        <v>146</v>
      </c>
      <c r="B7539" t="s">
        <v>1750</v>
      </c>
      <c r="C7539" t="s">
        <v>305</v>
      </c>
      <c r="D7539" t="s">
        <v>1751</v>
      </c>
      <c r="E7539" t="s">
        <v>306</v>
      </c>
      <c r="F7539" t="s">
        <v>307</v>
      </c>
      <c r="G7539" t="s">
        <v>235</v>
      </c>
      <c r="I7539" t="s">
        <v>1754</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6.625</v>
      </c>
      <c r="Z7539">
        <v>3.8719999999999999</v>
      </c>
      <c r="AA7539">
        <v>12.744999999999999</v>
      </c>
      <c r="AB7539">
        <v>3.5489999999999999</v>
      </c>
      <c r="AC7539">
        <v>1.7669999999999999</v>
      </c>
      <c r="AD7539">
        <v>6.3730000000000002</v>
      </c>
      <c r="AE7539">
        <v>1.661</v>
      </c>
      <c r="AF7539">
        <v>-2.4319999999999999</v>
      </c>
      <c r="AG7539">
        <v>1.571</v>
      </c>
      <c r="AH7539">
        <v>2.16</v>
      </c>
      <c r="AI7539">
        <v>11.012</v>
      </c>
      <c r="AJ7539">
        <v>3.6520000000000001</v>
      </c>
      <c r="AK7539">
        <v>5.8410000000000002</v>
      </c>
      <c r="AL7539">
        <v>5.984</v>
      </c>
      <c r="AM7539">
        <v>-6.1719999999999997</v>
      </c>
      <c r="AN7539">
        <v>8.3740000000000006</v>
      </c>
      <c r="AO7539">
        <v>9.5579999999999998</v>
      </c>
      <c r="AP7539">
        <v>-5.5940000000000003</v>
      </c>
      <c r="AQ7539">
        <v>16.524999999999999</v>
      </c>
      <c r="AR7539">
        <v>-11.917999999999999</v>
      </c>
      <c r="AS7539">
        <v>2.7519999999999998</v>
      </c>
      <c r="AT7539">
        <v>6.2149999999999999</v>
      </c>
      <c r="AU7539">
        <v>-1.512</v>
      </c>
      <c r="AV7539">
        <v>5.351</v>
      </c>
      <c r="AW7539">
        <v>2.4430000000000001</v>
      </c>
      <c r="AX7539">
        <v>3.61</v>
      </c>
      <c r="AY7539">
        <v>4.9139999999999997</v>
      </c>
      <c r="AZ7539">
        <v>4.9139999999999997</v>
      </c>
      <c r="BA7539">
        <v>5</v>
      </c>
      <c r="BB7539">
        <v>5</v>
      </c>
      <c r="BC7539">
        <v>2017</v>
      </c>
    </row>
    <row r="7540" spans="1:55" x14ac:dyDescent="0.25">
      <c r="A7540">
        <v>146</v>
      </c>
      <c r="B7540" t="s">
        <v>1750</v>
      </c>
      <c r="C7540" t="s">
        <v>308</v>
      </c>
      <c r="D7540" t="s">
        <v>1751</v>
      </c>
      <c r="E7540" t="s">
        <v>309</v>
      </c>
      <c r="F7540" t="s">
        <v>310</v>
      </c>
      <c r="G7540" t="s">
        <v>235</v>
      </c>
      <c r="I7540" t="s">
        <v>1754</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3.1480000000000001</v>
      </c>
      <c r="Z7540">
        <v>2.9609999999999999</v>
      </c>
      <c r="AA7540">
        <v>14.866</v>
      </c>
      <c r="AB7540">
        <v>2.4620000000000002</v>
      </c>
      <c r="AC7540">
        <v>3.0070000000000001</v>
      </c>
      <c r="AD7540">
        <v>12.436999999999999</v>
      </c>
      <c r="AE7540">
        <v>0.112</v>
      </c>
      <c r="AF7540">
        <v>-2.016</v>
      </c>
      <c r="AG7540">
        <v>-0.95199999999999996</v>
      </c>
      <c r="AH7540">
        <v>9.2149999999999999</v>
      </c>
      <c r="AI7540">
        <v>6.7110000000000003</v>
      </c>
      <c r="AJ7540">
        <v>6.5670000000000002</v>
      </c>
      <c r="AK7540">
        <v>11.198</v>
      </c>
      <c r="AL7540">
        <v>3.863</v>
      </c>
      <c r="AM7540">
        <v>-10.032999999999999</v>
      </c>
      <c r="AN7540">
        <v>12.781000000000001</v>
      </c>
      <c r="AO7540">
        <v>5.1859999999999999</v>
      </c>
      <c r="AP7540">
        <v>1.113</v>
      </c>
      <c r="AQ7540">
        <v>15.204000000000001</v>
      </c>
      <c r="AR7540">
        <v>-6.2759999999999998</v>
      </c>
      <c r="AS7540">
        <v>2.4950000000000001</v>
      </c>
      <c r="AT7540">
        <v>6.6719999999999997</v>
      </c>
      <c r="AU7540">
        <v>-0.153</v>
      </c>
      <c r="AV7540">
        <v>3.3029999999999999</v>
      </c>
      <c r="AW7540">
        <v>1.6890000000000001</v>
      </c>
      <c r="AX7540">
        <v>4.1369999999999996</v>
      </c>
      <c r="AY7540">
        <v>4.133</v>
      </c>
      <c r="AZ7540">
        <v>4.2350000000000003</v>
      </c>
      <c r="BA7540">
        <v>4.4770000000000003</v>
      </c>
      <c r="BB7540">
        <v>4.4749999999999996</v>
      </c>
      <c r="BC7540">
        <v>2017</v>
      </c>
    </row>
    <row r="7541" spans="1:55" x14ac:dyDescent="0.25">
      <c r="A7541">
        <v>146</v>
      </c>
      <c r="B7541" t="s">
        <v>1750</v>
      </c>
      <c r="C7541" t="s">
        <v>311</v>
      </c>
      <c r="D7541" t="s">
        <v>1751</v>
      </c>
      <c r="E7541" t="s">
        <v>312</v>
      </c>
      <c r="F7541" t="s">
        <v>313</v>
      </c>
      <c r="G7541" t="s">
        <v>235</v>
      </c>
      <c r="I7541" t="s">
        <v>1754</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5.6130000000000004</v>
      </c>
      <c r="Z7541">
        <v>2.673</v>
      </c>
      <c r="AA7541">
        <v>16.532</v>
      </c>
      <c r="AB7541">
        <v>0.88900000000000001</v>
      </c>
      <c r="AC7541">
        <v>1.4950000000000001</v>
      </c>
      <c r="AD7541">
        <v>10.978</v>
      </c>
      <c r="AE7541">
        <v>1.5649999999999999</v>
      </c>
      <c r="AF7541">
        <v>-0.89200000000000002</v>
      </c>
      <c r="AG7541">
        <v>0.28699999999999998</v>
      </c>
      <c r="AH7541">
        <v>10.199999999999999</v>
      </c>
      <c r="AI7541">
        <v>5.3920000000000003</v>
      </c>
      <c r="AJ7541">
        <v>7.07</v>
      </c>
      <c r="AK7541">
        <v>10.587</v>
      </c>
      <c r="AL7541">
        <v>5.2919999999999998</v>
      </c>
      <c r="AM7541">
        <v>-12.257999999999999</v>
      </c>
      <c r="AN7541">
        <v>17.544</v>
      </c>
      <c r="AO7541">
        <v>7.81</v>
      </c>
      <c r="AP7541">
        <v>-0.92700000000000005</v>
      </c>
      <c r="AQ7541">
        <v>18.908000000000001</v>
      </c>
      <c r="AR7541">
        <v>-9.4169999999999998</v>
      </c>
      <c r="AS7541">
        <v>2.5209999999999999</v>
      </c>
      <c r="AT7541">
        <v>6.3769999999999998</v>
      </c>
      <c r="AU7541">
        <v>-0.504</v>
      </c>
      <c r="AV7541">
        <v>4.5970000000000004</v>
      </c>
      <c r="AW7541">
        <v>-1.2350000000000001</v>
      </c>
      <c r="AX7541">
        <v>-1.7999999999999999E-2</v>
      </c>
      <c r="AY7541">
        <v>4.4119999999999999</v>
      </c>
      <c r="AZ7541">
        <v>4.7290000000000001</v>
      </c>
      <c r="BA7541">
        <v>4.6820000000000004</v>
      </c>
      <c r="BB7541">
        <v>4.6779999999999999</v>
      </c>
      <c r="BC7541">
        <v>2017</v>
      </c>
    </row>
    <row r="7542" spans="1:55" x14ac:dyDescent="0.25">
      <c r="A7542">
        <v>146</v>
      </c>
      <c r="B7542" t="s">
        <v>1750</v>
      </c>
      <c r="C7542" t="s">
        <v>314</v>
      </c>
      <c r="D7542" t="s">
        <v>1751</v>
      </c>
      <c r="E7542" t="s">
        <v>315</v>
      </c>
      <c r="F7542" t="s">
        <v>316</v>
      </c>
      <c r="G7542" t="s">
        <v>317</v>
      </c>
      <c r="I7542" t="s">
        <v>1755</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3.1859999999999999</v>
      </c>
      <c r="AV7542">
        <v>2.6280000000000001</v>
      </c>
      <c r="AW7542">
        <v>2.819</v>
      </c>
      <c r="AX7542">
        <v>2.7930000000000001</v>
      </c>
      <c r="AY7542">
        <v>2.76</v>
      </c>
      <c r="AZ7542">
        <v>2.7789999999999999</v>
      </c>
      <c r="BA7542">
        <v>2.746</v>
      </c>
      <c r="BB7542">
        <v>2.714</v>
      </c>
      <c r="BC7542">
        <v>2017</v>
      </c>
    </row>
    <row r="7543" spans="1:55" x14ac:dyDescent="0.25">
      <c r="A7543">
        <v>146</v>
      </c>
      <c r="B7543" t="s">
        <v>1750</v>
      </c>
      <c r="C7543" t="s">
        <v>318</v>
      </c>
      <c r="D7543" t="s">
        <v>1751</v>
      </c>
      <c r="E7543" t="s">
        <v>319</v>
      </c>
      <c r="F7543" t="s">
        <v>320</v>
      </c>
      <c r="G7543" t="s">
        <v>321</v>
      </c>
      <c r="H7543" t="s">
        <v>322</v>
      </c>
      <c r="I7543" t="s">
        <v>1755</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5.0090000000000003</v>
      </c>
      <c r="AV7543">
        <v>5.08</v>
      </c>
      <c r="AW7543">
        <v>5.0890000000000004</v>
      </c>
      <c r="AX7543">
        <v>5.1369999999999996</v>
      </c>
      <c r="AY7543" t="s">
        <v>232</v>
      </c>
      <c r="AZ7543" t="s">
        <v>232</v>
      </c>
      <c r="BA7543" t="s">
        <v>232</v>
      </c>
      <c r="BB7543" t="s">
        <v>232</v>
      </c>
      <c r="BC7543">
        <v>2017</v>
      </c>
    </row>
    <row r="7544" spans="1:55" x14ac:dyDescent="0.25">
      <c r="A7544">
        <v>146</v>
      </c>
      <c r="B7544" t="s">
        <v>1750</v>
      </c>
      <c r="C7544" t="s">
        <v>323</v>
      </c>
      <c r="D7544" t="s">
        <v>1751</v>
      </c>
      <c r="E7544" t="s">
        <v>324</v>
      </c>
      <c r="F7544" t="s">
        <v>325</v>
      </c>
      <c r="G7544" t="s">
        <v>321</v>
      </c>
      <c r="H7544" t="s">
        <v>322</v>
      </c>
      <c r="I7544" t="s">
        <v>1756</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8.5860000000000003</v>
      </c>
      <c r="AX7544">
        <v>8.6880000000000006</v>
      </c>
      <c r="AY7544">
        <v>8.7919999999999998</v>
      </c>
      <c r="AZ7544">
        <v>8.8979999999999997</v>
      </c>
      <c r="BA7544">
        <v>9.0039999999999996</v>
      </c>
      <c r="BB7544">
        <v>9.1120000000000001</v>
      </c>
      <c r="BC7544">
        <v>2017</v>
      </c>
    </row>
    <row r="7545" spans="1:55" x14ac:dyDescent="0.25">
      <c r="A7545">
        <v>146</v>
      </c>
      <c r="B7545" t="s">
        <v>1750</v>
      </c>
      <c r="C7545" t="s">
        <v>327</v>
      </c>
      <c r="D7545" t="s">
        <v>1751</v>
      </c>
      <c r="E7545" t="s">
        <v>328</v>
      </c>
      <c r="F7545" t="s">
        <v>329</v>
      </c>
      <c r="G7545" t="s">
        <v>229</v>
      </c>
      <c r="H7545" t="s">
        <v>230</v>
      </c>
      <c r="I7545" t="s">
        <v>1757</v>
      </c>
      <c r="J7545" t="s">
        <v>232</v>
      </c>
      <c r="K7545" t="s">
        <v>232</v>
      </c>
      <c r="L7545" t="s">
        <v>232</v>
      </c>
      <c r="M7545">
        <v>67.876000000000005</v>
      </c>
      <c r="N7545">
        <v>72.254999999999995</v>
      </c>
      <c r="O7545">
        <v>76.123000000000005</v>
      </c>
      <c r="P7545">
        <v>82.662000000000006</v>
      </c>
      <c r="Q7545">
        <v>85.268000000000001</v>
      </c>
      <c r="R7545">
        <v>91.456999999999994</v>
      </c>
      <c r="S7545">
        <v>96.347999999999999</v>
      </c>
      <c r="T7545">
        <v>101.21</v>
      </c>
      <c r="U7545">
        <v>105.628</v>
      </c>
      <c r="V7545">
        <v>110.483</v>
      </c>
      <c r="W7545">
        <v>116.654</v>
      </c>
      <c r="X7545">
        <v>121.985</v>
      </c>
      <c r="Y7545">
        <v>126.4</v>
      </c>
      <c r="Z7545">
        <v>128.86799999999999</v>
      </c>
      <c r="AA7545">
        <v>129.58799999999999</v>
      </c>
      <c r="AB7545">
        <v>136.53200000000001</v>
      </c>
      <c r="AC7545">
        <v>140.22399999999999</v>
      </c>
      <c r="AD7545">
        <v>151.999</v>
      </c>
      <c r="AE7545">
        <v>152.48500000000001</v>
      </c>
      <c r="AF7545">
        <v>154.66999999999999</v>
      </c>
      <c r="AG7545">
        <v>154.126</v>
      </c>
      <c r="AH7545">
        <v>157.56299999999999</v>
      </c>
      <c r="AI7545">
        <v>163.97399999999999</v>
      </c>
      <c r="AJ7545">
        <v>172.477</v>
      </c>
      <c r="AK7545">
        <v>181.51900000000001</v>
      </c>
      <c r="AL7545">
        <v>194.15100000000001</v>
      </c>
      <c r="AM7545">
        <v>192.84</v>
      </c>
      <c r="AN7545">
        <v>197.03</v>
      </c>
      <c r="AO7545">
        <v>203.078</v>
      </c>
      <c r="AP7545">
        <v>203.941</v>
      </c>
      <c r="AQ7545">
        <v>208.762</v>
      </c>
      <c r="AR7545">
        <v>210.864</v>
      </c>
      <c r="AS7545">
        <v>219.12299999999999</v>
      </c>
      <c r="AT7545">
        <v>220.126</v>
      </c>
      <c r="AU7545">
        <v>222.845</v>
      </c>
      <c r="AV7545">
        <v>229.36699999999999</v>
      </c>
      <c r="AW7545">
        <v>233.137</v>
      </c>
      <c r="AX7545">
        <v>239.25800000000001</v>
      </c>
      <c r="AY7545">
        <v>245.501</v>
      </c>
      <c r="AZ7545">
        <v>252.32599999999999</v>
      </c>
      <c r="BA7545">
        <v>259.07299999999998</v>
      </c>
      <c r="BB7545">
        <v>265.98</v>
      </c>
      <c r="BC7545">
        <v>2016</v>
      </c>
    </row>
    <row r="7546" spans="1:55" x14ac:dyDescent="0.25">
      <c r="A7546">
        <v>146</v>
      </c>
      <c r="B7546" t="s">
        <v>1750</v>
      </c>
      <c r="C7546" t="s">
        <v>331</v>
      </c>
      <c r="D7546" t="s">
        <v>1751</v>
      </c>
      <c r="E7546" t="s">
        <v>328</v>
      </c>
      <c r="F7546" t="s">
        <v>329</v>
      </c>
      <c r="G7546" t="s">
        <v>282</v>
      </c>
      <c r="I7546" t="s">
        <v>332</v>
      </c>
      <c r="J7546" t="s">
        <v>232</v>
      </c>
      <c r="K7546" t="s">
        <v>232</v>
      </c>
      <c r="L7546" t="s">
        <v>232</v>
      </c>
      <c r="M7546">
        <v>29.058</v>
      </c>
      <c r="N7546">
        <v>28.937000000000001</v>
      </c>
      <c r="O7546">
        <v>28.744</v>
      </c>
      <c r="P7546">
        <v>29.751000000000001</v>
      </c>
      <c r="Q7546">
        <v>29.568000000000001</v>
      </c>
      <c r="R7546">
        <v>29.852</v>
      </c>
      <c r="S7546">
        <v>29.126000000000001</v>
      </c>
      <c r="T7546">
        <v>28.236999999999998</v>
      </c>
      <c r="U7546">
        <v>28.201000000000001</v>
      </c>
      <c r="V7546">
        <v>28.93</v>
      </c>
      <c r="W7546">
        <v>29.884</v>
      </c>
      <c r="X7546">
        <v>30.474</v>
      </c>
      <c r="Y7546">
        <v>31.186</v>
      </c>
      <c r="Z7546">
        <v>31.57</v>
      </c>
      <c r="AA7546">
        <v>31.158999999999999</v>
      </c>
      <c r="AB7546">
        <v>31.942</v>
      </c>
      <c r="AC7546">
        <v>32.241</v>
      </c>
      <c r="AD7546">
        <v>33.066000000000003</v>
      </c>
      <c r="AE7546">
        <v>32.423000000000002</v>
      </c>
      <c r="AF7546">
        <v>32.911999999999999</v>
      </c>
      <c r="AG7546">
        <v>32.408000000000001</v>
      </c>
      <c r="AH7546">
        <v>32.194000000000003</v>
      </c>
      <c r="AI7546">
        <v>32.222999999999999</v>
      </c>
      <c r="AJ7546">
        <v>31.905999999999999</v>
      </c>
      <c r="AK7546">
        <v>31.486000000000001</v>
      </c>
      <c r="AL7546">
        <v>32.366</v>
      </c>
      <c r="AM7546">
        <v>32.72</v>
      </c>
      <c r="AN7546">
        <v>32.402999999999999</v>
      </c>
      <c r="AO7546">
        <v>32.683999999999997</v>
      </c>
      <c r="AP7546">
        <v>32.564</v>
      </c>
      <c r="AQ7546">
        <v>32.701000000000001</v>
      </c>
      <c r="AR7546">
        <v>32.44</v>
      </c>
      <c r="AS7546">
        <v>33.497</v>
      </c>
      <c r="AT7546">
        <v>33.329000000000001</v>
      </c>
      <c r="AU7546">
        <v>33.329000000000001</v>
      </c>
      <c r="AV7546">
        <v>33.329000000000001</v>
      </c>
      <c r="AW7546">
        <v>33.329000000000001</v>
      </c>
      <c r="AX7546">
        <v>33.329000000000001</v>
      </c>
      <c r="AY7546">
        <v>33.329000000000001</v>
      </c>
      <c r="AZ7546">
        <v>33.329000000000001</v>
      </c>
      <c r="BA7546">
        <v>33.329000000000001</v>
      </c>
      <c r="BB7546">
        <v>33.329000000000001</v>
      </c>
      <c r="BC7546">
        <v>2016</v>
      </c>
    </row>
    <row r="7547" spans="1:55" x14ac:dyDescent="0.25">
      <c r="A7547">
        <v>146</v>
      </c>
      <c r="B7547" t="s">
        <v>1750</v>
      </c>
      <c r="C7547" t="s">
        <v>333</v>
      </c>
      <c r="D7547" t="s">
        <v>1751</v>
      </c>
      <c r="E7547" t="s">
        <v>334</v>
      </c>
      <c r="F7547" t="s">
        <v>335</v>
      </c>
      <c r="G7547" t="s">
        <v>229</v>
      </c>
      <c r="H7547" t="s">
        <v>230</v>
      </c>
      <c r="I7547" t="s">
        <v>1757</v>
      </c>
      <c r="J7547" t="s">
        <v>232</v>
      </c>
      <c r="K7547" t="s">
        <v>232</v>
      </c>
      <c r="L7547" t="s">
        <v>232</v>
      </c>
      <c r="M7547">
        <v>69.135000000000005</v>
      </c>
      <c r="N7547">
        <v>72.727999999999994</v>
      </c>
      <c r="O7547">
        <v>75.947000000000003</v>
      </c>
      <c r="P7547">
        <v>79.424999999999997</v>
      </c>
      <c r="Q7547">
        <v>81.897999999999996</v>
      </c>
      <c r="R7547">
        <v>88.438999999999993</v>
      </c>
      <c r="S7547">
        <v>93.585999999999999</v>
      </c>
      <c r="T7547">
        <v>101.206</v>
      </c>
      <c r="U7547">
        <v>112.569</v>
      </c>
      <c r="V7547">
        <v>121.893</v>
      </c>
      <c r="W7547">
        <v>128.96799999999999</v>
      </c>
      <c r="X7547">
        <v>132.43799999999999</v>
      </c>
      <c r="Y7547">
        <v>133.983</v>
      </c>
      <c r="Z7547">
        <v>137.23699999999999</v>
      </c>
      <c r="AA7547">
        <v>139.42400000000001</v>
      </c>
      <c r="AB7547">
        <v>142.18700000000001</v>
      </c>
      <c r="AC7547">
        <v>147.214</v>
      </c>
      <c r="AD7547">
        <v>150.048</v>
      </c>
      <c r="AE7547">
        <v>151.16900000000001</v>
      </c>
      <c r="AF7547">
        <v>163.053</v>
      </c>
      <c r="AG7547">
        <v>160.71600000000001</v>
      </c>
      <c r="AH7547">
        <v>164.53800000000001</v>
      </c>
      <c r="AI7547">
        <v>167.399</v>
      </c>
      <c r="AJ7547">
        <v>167.857</v>
      </c>
      <c r="AK7547">
        <v>172.26900000000001</v>
      </c>
      <c r="AL7547">
        <v>182.571</v>
      </c>
      <c r="AM7547">
        <v>189.875</v>
      </c>
      <c r="AN7547">
        <v>194.864</v>
      </c>
      <c r="AO7547">
        <v>198.512</v>
      </c>
      <c r="AP7547">
        <v>201.547</v>
      </c>
      <c r="AQ7547">
        <v>211.501</v>
      </c>
      <c r="AR7547">
        <v>212.25700000000001</v>
      </c>
      <c r="AS7547">
        <v>214.91</v>
      </c>
      <c r="AT7547">
        <v>217.483</v>
      </c>
      <c r="AU7547">
        <v>220.405</v>
      </c>
      <c r="AV7547">
        <v>227.095</v>
      </c>
      <c r="AW7547">
        <v>231.334</v>
      </c>
      <c r="AX7547">
        <v>237.54900000000001</v>
      </c>
      <c r="AY7547">
        <v>243.744</v>
      </c>
      <c r="AZ7547">
        <v>250.35300000000001</v>
      </c>
      <c r="BA7547">
        <v>256.90199999999999</v>
      </c>
      <c r="BB7547">
        <v>263.75099999999998</v>
      </c>
      <c r="BC7547">
        <v>2016</v>
      </c>
    </row>
    <row r="7548" spans="1:55" x14ac:dyDescent="0.25">
      <c r="A7548">
        <v>146</v>
      </c>
      <c r="B7548" t="s">
        <v>1750</v>
      </c>
      <c r="C7548" t="s">
        <v>336</v>
      </c>
      <c r="D7548" t="s">
        <v>1751</v>
      </c>
      <c r="E7548" t="s">
        <v>334</v>
      </c>
      <c r="F7548" t="s">
        <v>335</v>
      </c>
      <c r="G7548" t="s">
        <v>282</v>
      </c>
      <c r="I7548" t="s">
        <v>337</v>
      </c>
      <c r="J7548" t="s">
        <v>232</v>
      </c>
      <c r="K7548" t="s">
        <v>232</v>
      </c>
      <c r="L7548" t="s">
        <v>232</v>
      </c>
      <c r="M7548">
        <v>29.597000000000001</v>
      </c>
      <c r="N7548">
        <v>29.126000000000001</v>
      </c>
      <c r="O7548">
        <v>28.678000000000001</v>
      </c>
      <c r="P7548">
        <v>28.587</v>
      </c>
      <c r="Q7548">
        <v>28.4</v>
      </c>
      <c r="R7548">
        <v>28.867000000000001</v>
      </c>
      <c r="S7548">
        <v>28.29</v>
      </c>
      <c r="T7548">
        <v>28.236000000000001</v>
      </c>
      <c r="U7548">
        <v>30.053999999999998</v>
      </c>
      <c r="V7548">
        <v>31.917999999999999</v>
      </c>
      <c r="W7548">
        <v>33.039000000000001</v>
      </c>
      <c r="X7548">
        <v>33.085000000000001</v>
      </c>
      <c r="Y7548">
        <v>33.057000000000002</v>
      </c>
      <c r="Z7548">
        <v>33.621000000000002</v>
      </c>
      <c r="AA7548">
        <v>33.524000000000001</v>
      </c>
      <c r="AB7548">
        <v>33.265000000000001</v>
      </c>
      <c r="AC7548">
        <v>33.847999999999999</v>
      </c>
      <c r="AD7548">
        <v>32.642000000000003</v>
      </c>
      <c r="AE7548">
        <v>32.143000000000001</v>
      </c>
      <c r="AF7548">
        <v>34.695999999999998</v>
      </c>
      <c r="AG7548">
        <v>33.793999999999997</v>
      </c>
      <c r="AH7548">
        <v>33.619</v>
      </c>
      <c r="AI7548">
        <v>32.896000000000001</v>
      </c>
      <c r="AJ7548">
        <v>31.050999999999998</v>
      </c>
      <c r="AK7548">
        <v>29.882000000000001</v>
      </c>
      <c r="AL7548">
        <v>30.436</v>
      </c>
      <c r="AM7548">
        <v>32.216999999999999</v>
      </c>
      <c r="AN7548">
        <v>32.045999999999999</v>
      </c>
      <c r="AO7548">
        <v>31.949000000000002</v>
      </c>
      <c r="AP7548">
        <v>32.182000000000002</v>
      </c>
      <c r="AQ7548">
        <v>33.130000000000003</v>
      </c>
      <c r="AR7548">
        <v>32.655000000000001</v>
      </c>
      <c r="AS7548">
        <v>32.853000000000002</v>
      </c>
      <c r="AT7548">
        <v>32.929000000000002</v>
      </c>
      <c r="AU7548">
        <v>32.963999999999999</v>
      </c>
      <c r="AV7548">
        <v>32.999000000000002</v>
      </c>
      <c r="AW7548">
        <v>33.072000000000003</v>
      </c>
      <c r="AX7548">
        <v>33.091000000000001</v>
      </c>
      <c r="AY7548">
        <v>33.091000000000001</v>
      </c>
      <c r="AZ7548">
        <v>33.069000000000003</v>
      </c>
      <c r="BA7548">
        <v>33.049999999999997</v>
      </c>
      <c r="BB7548">
        <v>33.049999999999997</v>
      </c>
      <c r="BC7548">
        <v>2016</v>
      </c>
    </row>
    <row r="7549" spans="1:55" x14ac:dyDescent="0.25">
      <c r="A7549">
        <v>146</v>
      </c>
      <c r="B7549" t="s">
        <v>1750</v>
      </c>
      <c r="C7549" t="s">
        <v>338</v>
      </c>
      <c r="D7549" t="s">
        <v>1751</v>
      </c>
      <c r="E7549" t="s">
        <v>339</v>
      </c>
      <c r="F7549" t="s">
        <v>340</v>
      </c>
      <c r="G7549" t="s">
        <v>229</v>
      </c>
      <c r="H7549" t="s">
        <v>230</v>
      </c>
      <c r="I7549" t="s">
        <v>1757</v>
      </c>
      <c r="J7549" t="s">
        <v>232</v>
      </c>
      <c r="K7549" t="s">
        <v>232</v>
      </c>
      <c r="L7549" t="s">
        <v>232</v>
      </c>
      <c r="M7549">
        <v>-1.2589999999999999</v>
      </c>
      <c r="N7549">
        <v>-0.47199999999999998</v>
      </c>
      <c r="O7549">
        <v>0.17599999999999999</v>
      </c>
      <c r="P7549">
        <v>3.2360000000000002</v>
      </c>
      <c r="Q7549">
        <v>3.3690000000000002</v>
      </c>
      <c r="R7549">
        <v>3.0179999999999998</v>
      </c>
      <c r="S7549">
        <v>2.7629999999999999</v>
      </c>
      <c r="T7549">
        <v>4.0000000000000001E-3</v>
      </c>
      <c r="U7549">
        <v>-6.9409999999999998</v>
      </c>
      <c r="V7549">
        <v>-11.411</v>
      </c>
      <c r="W7549">
        <v>-12.314</v>
      </c>
      <c r="X7549">
        <v>-10.452999999999999</v>
      </c>
      <c r="Y7549">
        <v>-7.5839999999999996</v>
      </c>
      <c r="Z7549">
        <v>-8.3689999999999998</v>
      </c>
      <c r="AA7549">
        <v>-9.8360000000000003</v>
      </c>
      <c r="AB7549">
        <v>-5.6550000000000002</v>
      </c>
      <c r="AC7549">
        <v>-6.9889999999999999</v>
      </c>
      <c r="AD7549">
        <v>1.95</v>
      </c>
      <c r="AE7549">
        <v>1.3160000000000001</v>
      </c>
      <c r="AF7549">
        <v>-8.3829999999999991</v>
      </c>
      <c r="AG7549">
        <v>-6.59</v>
      </c>
      <c r="AH7549">
        <v>-6.976</v>
      </c>
      <c r="AI7549">
        <v>-3.4249999999999998</v>
      </c>
      <c r="AJ7549">
        <v>4.62</v>
      </c>
      <c r="AK7549">
        <v>9.2490000000000006</v>
      </c>
      <c r="AL7549">
        <v>11.58</v>
      </c>
      <c r="AM7549">
        <v>2.9660000000000002</v>
      </c>
      <c r="AN7549">
        <v>2.1659999999999999</v>
      </c>
      <c r="AO7549">
        <v>4.5659999999999998</v>
      </c>
      <c r="AP7549">
        <v>2.3940000000000001</v>
      </c>
      <c r="AQ7549">
        <v>-2.7389999999999999</v>
      </c>
      <c r="AR7549">
        <v>-1.3919999999999999</v>
      </c>
      <c r="AS7549">
        <v>4.2140000000000004</v>
      </c>
      <c r="AT7549">
        <v>2.6419999999999999</v>
      </c>
      <c r="AU7549">
        <v>2.44</v>
      </c>
      <c r="AV7549">
        <v>2.2719999999999998</v>
      </c>
      <c r="AW7549">
        <v>1.8029999999999999</v>
      </c>
      <c r="AX7549">
        <v>1.7090000000000001</v>
      </c>
      <c r="AY7549">
        <v>1.7569999999999999</v>
      </c>
      <c r="AZ7549">
        <v>1.9730000000000001</v>
      </c>
      <c r="BA7549">
        <v>2.1709999999999998</v>
      </c>
      <c r="BB7549">
        <v>2.2290000000000001</v>
      </c>
      <c r="BC7549">
        <v>2016</v>
      </c>
    </row>
    <row r="7550" spans="1:55" x14ac:dyDescent="0.25">
      <c r="A7550">
        <v>146</v>
      </c>
      <c r="B7550" t="s">
        <v>1750</v>
      </c>
      <c r="C7550" t="s">
        <v>341</v>
      </c>
      <c r="D7550" t="s">
        <v>1751</v>
      </c>
      <c r="E7550" t="s">
        <v>339</v>
      </c>
      <c r="F7550" t="s">
        <v>340</v>
      </c>
      <c r="G7550" t="s">
        <v>282</v>
      </c>
      <c r="I7550" t="s">
        <v>342</v>
      </c>
      <c r="J7550" t="s">
        <v>232</v>
      </c>
      <c r="K7550" t="s">
        <v>232</v>
      </c>
      <c r="L7550" t="s">
        <v>232</v>
      </c>
      <c r="M7550">
        <v>-0.53900000000000003</v>
      </c>
      <c r="N7550">
        <v>-0.189</v>
      </c>
      <c r="O7550">
        <v>6.6000000000000003E-2</v>
      </c>
      <c r="P7550">
        <v>1.165</v>
      </c>
      <c r="Q7550">
        <v>1.1679999999999999</v>
      </c>
      <c r="R7550">
        <v>0.98499999999999999</v>
      </c>
      <c r="S7550">
        <v>0.83499999999999996</v>
      </c>
      <c r="T7550">
        <v>1E-3</v>
      </c>
      <c r="U7550">
        <v>-1.853</v>
      </c>
      <c r="V7550">
        <v>-2.988</v>
      </c>
      <c r="W7550">
        <v>-3.1549999999999998</v>
      </c>
      <c r="X7550">
        <v>-2.6110000000000002</v>
      </c>
      <c r="Y7550">
        <v>-1.871</v>
      </c>
      <c r="Z7550">
        <v>-2.0499999999999998</v>
      </c>
      <c r="AA7550">
        <v>-2.3650000000000002</v>
      </c>
      <c r="AB7550">
        <v>-1.323</v>
      </c>
      <c r="AC7550">
        <v>-1.607</v>
      </c>
      <c r="AD7550">
        <v>0.42399999999999999</v>
      </c>
      <c r="AE7550">
        <v>0.28000000000000003</v>
      </c>
      <c r="AF7550">
        <v>-1.784</v>
      </c>
      <c r="AG7550">
        <v>-1.3859999999999999</v>
      </c>
      <c r="AH7550">
        <v>-1.425</v>
      </c>
      <c r="AI7550">
        <v>-0.67300000000000004</v>
      </c>
      <c r="AJ7550">
        <v>0.85499999999999998</v>
      </c>
      <c r="AK7550">
        <v>1.6040000000000001</v>
      </c>
      <c r="AL7550">
        <v>1.931</v>
      </c>
      <c r="AM7550">
        <v>0.503</v>
      </c>
      <c r="AN7550">
        <v>0.35599999999999998</v>
      </c>
      <c r="AO7550">
        <v>0.73499999999999999</v>
      </c>
      <c r="AP7550">
        <v>0.38200000000000001</v>
      </c>
      <c r="AQ7550">
        <v>-0.42899999999999999</v>
      </c>
      <c r="AR7550">
        <v>-0.214</v>
      </c>
      <c r="AS7550">
        <v>0.64400000000000002</v>
      </c>
      <c r="AT7550">
        <v>0.4</v>
      </c>
      <c r="AU7550">
        <v>0.36499999999999999</v>
      </c>
      <c r="AV7550">
        <v>0.33</v>
      </c>
      <c r="AW7550">
        <v>0.25800000000000001</v>
      </c>
      <c r="AX7550">
        <v>0.23799999999999999</v>
      </c>
      <c r="AY7550">
        <v>0.23899999999999999</v>
      </c>
      <c r="AZ7550">
        <v>0.26100000000000001</v>
      </c>
      <c r="BA7550">
        <v>0.27900000000000003</v>
      </c>
      <c r="BB7550">
        <v>0.27900000000000003</v>
      </c>
      <c r="BC7550">
        <v>2016</v>
      </c>
    </row>
    <row r="7551" spans="1:55" x14ac:dyDescent="0.25">
      <c r="A7551">
        <v>146</v>
      </c>
      <c r="B7551" t="s">
        <v>1750</v>
      </c>
      <c r="C7551" t="s">
        <v>343</v>
      </c>
      <c r="D7551" t="s">
        <v>1751</v>
      </c>
      <c r="E7551" t="s">
        <v>344</v>
      </c>
      <c r="F7551" t="s">
        <v>345</v>
      </c>
      <c r="G7551" t="s">
        <v>229</v>
      </c>
      <c r="H7551" t="s">
        <v>230</v>
      </c>
      <c r="I7551" t="s">
        <v>1757</v>
      </c>
      <c r="J7551" t="s">
        <v>232</v>
      </c>
      <c r="K7551" t="s">
        <v>232</v>
      </c>
      <c r="L7551" t="s">
        <v>232</v>
      </c>
      <c r="M7551">
        <v>1.327</v>
      </c>
      <c r="N7551">
        <v>1.494</v>
      </c>
      <c r="O7551">
        <v>1.0329999999999999</v>
      </c>
      <c r="P7551">
        <v>3.1920000000000002</v>
      </c>
      <c r="Q7551">
        <v>4.07</v>
      </c>
      <c r="R7551">
        <v>2.9470000000000001</v>
      </c>
      <c r="S7551">
        <v>0.80500000000000005</v>
      </c>
      <c r="T7551">
        <v>-4.7469999999999999</v>
      </c>
      <c r="U7551">
        <v>-9.3680000000000003</v>
      </c>
      <c r="V7551">
        <v>-12.225</v>
      </c>
      <c r="W7551">
        <v>-11.51</v>
      </c>
      <c r="X7551">
        <v>-9.6389999999999993</v>
      </c>
      <c r="Y7551">
        <v>-5.7359999999999998</v>
      </c>
      <c r="Z7551">
        <v>-5.359</v>
      </c>
      <c r="AA7551">
        <v>-7.7830000000000004</v>
      </c>
      <c r="AB7551">
        <v>-5.1769999999999996</v>
      </c>
      <c r="AC7551">
        <v>-6.3520000000000003</v>
      </c>
      <c r="AD7551">
        <v>-0.68799999999999994</v>
      </c>
      <c r="AE7551">
        <v>-0.40400000000000003</v>
      </c>
      <c r="AF7551">
        <v>-7.4240000000000004</v>
      </c>
      <c r="AG7551">
        <v>-2.722</v>
      </c>
      <c r="AH7551">
        <v>-3.8479999999999999</v>
      </c>
      <c r="AI7551">
        <v>-1.8260000000000001</v>
      </c>
      <c r="AJ7551">
        <v>3.0089999999999999</v>
      </c>
      <c r="AK7551">
        <v>3.8719999999999999</v>
      </c>
      <c r="AL7551">
        <v>5.55</v>
      </c>
      <c r="AM7551">
        <v>4.992</v>
      </c>
      <c r="AN7551">
        <v>2.2200000000000002</v>
      </c>
      <c r="AO7551">
        <v>4.4870000000000001</v>
      </c>
      <c r="AP7551">
        <v>3.7749999999999999</v>
      </c>
      <c r="AQ7551">
        <v>-1.6639999999999999</v>
      </c>
      <c r="AR7551">
        <v>-1.925</v>
      </c>
      <c r="AS7551">
        <v>4.5650000000000004</v>
      </c>
      <c r="AT7551">
        <v>3.1789999999999998</v>
      </c>
      <c r="AU7551">
        <v>2.9489999999999998</v>
      </c>
      <c r="AV7551">
        <v>0.80100000000000005</v>
      </c>
      <c r="AW7551">
        <v>1.619</v>
      </c>
      <c r="AX7551">
        <v>1.806</v>
      </c>
      <c r="AY7551">
        <v>1.8360000000000001</v>
      </c>
      <c r="AZ7551">
        <v>1.9890000000000001</v>
      </c>
      <c r="BA7551">
        <v>2.1709999999999998</v>
      </c>
      <c r="BB7551">
        <v>2.2290000000000001</v>
      </c>
      <c r="BC7551">
        <v>2016</v>
      </c>
    </row>
    <row r="7552" spans="1:55" x14ac:dyDescent="0.25">
      <c r="A7552">
        <v>146</v>
      </c>
      <c r="B7552" t="s">
        <v>1750</v>
      </c>
      <c r="C7552" t="s">
        <v>346</v>
      </c>
      <c r="D7552" t="s">
        <v>1751</v>
      </c>
      <c r="E7552" t="s">
        <v>344</v>
      </c>
      <c r="F7552" t="s">
        <v>345</v>
      </c>
      <c r="G7552" t="s">
        <v>270</v>
      </c>
      <c r="I7552" t="s">
        <v>397</v>
      </c>
      <c r="J7552" t="s">
        <v>232</v>
      </c>
      <c r="K7552" t="s">
        <v>232</v>
      </c>
      <c r="L7552" t="s">
        <v>232</v>
      </c>
      <c r="M7552">
        <v>0.54800000000000004</v>
      </c>
      <c r="N7552">
        <v>0.58799999999999997</v>
      </c>
      <c r="O7552">
        <v>0.38500000000000001</v>
      </c>
      <c r="P7552">
        <v>1.157</v>
      </c>
      <c r="Q7552">
        <v>1.425</v>
      </c>
      <c r="R7552">
        <v>0.99399999999999999</v>
      </c>
      <c r="S7552">
        <v>0.25900000000000001</v>
      </c>
      <c r="T7552">
        <v>-1.4219999999999999</v>
      </c>
      <c r="U7552">
        <v>-2.6120000000000001</v>
      </c>
      <c r="V7552">
        <v>-3.2309999999999999</v>
      </c>
      <c r="W7552">
        <v>-2.907</v>
      </c>
      <c r="X7552">
        <v>-2.383</v>
      </c>
      <c r="Y7552">
        <v>-1.375</v>
      </c>
      <c r="Z7552">
        <v>-1.256</v>
      </c>
      <c r="AA7552">
        <v>-1.7869999999999999</v>
      </c>
      <c r="AB7552">
        <v>-1.169</v>
      </c>
      <c r="AC7552">
        <v>-1.3979999999999999</v>
      </c>
      <c r="AD7552">
        <v>-0.14599999999999999</v>
      </c>
      <c r="AE7552">
        <v>-8.4000000000000005E-2</v>
      </c>
      <c r="AF7552">
        <v>-1.4970000000000001</v>
      </c>
      <c r="AG7552">
        <v>-0.53500000000000003</v>
      </c>
      <c r="AH7552">
        <v>-0.73499999999999999</v>
      </c>
      <c r="AI7552">
        <v>-0.33700000000000002</v>
      </c>
      <c r="AJ7552">
        <v>0.53900000000000003</v>
      </c>
      <c r="AK7552">
        <v>0.67400000000000004</v>
      </c>
      <c r="AL7552">
        <v>0.92500000000000004</v>
      </c>
      <c r="AM7552">
        <v>0.82099999999999995</v>
      </c>
      <c r="AN7552">
        <v>0.35599999999999998</v>
      </c>
      <c r="AO7552">
        <v>0.70599999999999996</v>
      </c>
      <c r="AP7552">
        <v>0.58799999999999997</v>
      </c>
      <c r="AQ7552">
        <v>-0.255</v>
      </c>
      <c r="AR7552">
        <v>-0.28999999999999998</v>
      </c>
      <c r="AS7552">
        <v>0.68500000000000005</v>
      </c>
      <c r="AT7552">
        <v>0.47099999999999997</v>
      </c>
      <c r="AU7552">
        <v>0.42799999999999999</v>
      </c>
      <c r="AV7552">
        <v>0.113</v>
      </c>
      <c r="AW7552">
        <v>0.223</v>
      </c>
      <c r="AX7552">
        <v>0.24299999999999999</v>
      </c>
      <c r="AY7552">
        <v>0.24099999999999999</v>
      </c>
      <c r="AZ7552">
        <v>0.254</v>
      </c>
      <c r="BA7552">
        <v>0.27</v>
      </c>
      <c r="BB7552">
        <v>0.27100000000000002</v>
      </c>
      <c r="BC7552">
        <v>2016</v>
      </c>
    </row>
    <row r="7553" spans="1:55" x14ac:dyDescent="0.25">
      <c r="A7553">
        <v>146</v>
      </c>
      <c r="B7553" t="s">
        <v>1750</v>
      </c>
      <c r="C7553" t="s">
        <v>347</v>
      </c>
      <c r="D7553" t="s">
        <v>1751</v>
      </c>
      <c r="E7553" t="s">
        <v>348</v>
      </c>
      <c r="F7553" t="s">
        <v>349</v>
      </c>
      <c r="G7553" t="s">
        <v>229</v>
      </c>
      <c r="H7553" t="s">
        <v>230</v>
      </c>
      <c r="I7553" t="s">
        <v>1757</v>
      </c>
      <c r="J7553" t="s">
        <v>232</v>
      </c>
      <c r="K7553" t="s">
        <v>232</v>
      </c>
      <c r="L7553" t="s">
        <v>232</v>
      </c>
      <c r="M7553">
        <v>2.2839999999999998</v>
      </c>
      <c r="N7553">
        <v>3.0310000000000001</v>
      </c>
      <c r="O7553">
        <v>3.782</v>
      </c>
      <c r="P7553">
        <v>6.8959999999999999</v>
      </c>
      <c r="Q7553">
        <v>7.0039999999999996</v>
      </c>
      <c r="R7553">
        <v>6.6879999999999997</v>
      </c>
      <c r="S7553">
        <v>6.6269999999999998</v>
      </c>
      <c r="T7553">
        <v>1.4770000000000001</v>
      </c>
      <c r="U7553">
        <v>-5.1340000000000003</v>
      </c>
      <c r="V7553">
        <v>-8.8800000000000008</v>
      </c>
      <c r="W7553">
        <v>-9.6620000000000008</v>
      </c>
      <c r="X7553">
        <v>-7.2679999999999998</v>
      </c>
      <c r="Y7553">
        <v>-4.2969999999999997</v>
      </c>
      <c r="Z7553">
        <v>-5.133</v>
      </c>
      <c r="AA7553">
        <v>-6.2210000000000001</v>
      </c>
      <c r="AB7553">
        <v>-1.55</v>
      </c>
      <c r="AC7553">
        <v>-2.0939999999999999</v>
      </c>
      <c r="AD7553">
        <v>6.6120000000000001</v>
      </c>
      <c r="AE7553">
        <v>5.6840000000000002</v>
      </c>
      <c r="AF7553">
        <v>-3.72</v>
      </c>
      <c r="AG7553">
        <v>-2.2320000000000002</v>
      </c>
      <c r="AH7553">
        <v>-2.5859999999999999</v>
      </c>
      <c r="AI7553">
        <v>1.1180000000000001</v>
      </c>
      <c r="AJ7553">
        <v>9.0449999999999999</v>
      </c>
      <c r="AK7553">
        <v>12.518000000000001</v>
      </c>
      <c r="AL7553">
        <v>14.667999999999999</v>
      </c>
      <c r="AM7553">
        <v>5.9260000000000002</v>
      </c>
      <c r="AN7553">
        <v>5.0599999999999996</v>
      </c>
      <c r="AO7553">
        <v>6.8280000000000003</v>
      </c>
      <c r="AP7553">
        <v>4.7329999999999997</v>
      </c>
      <c r="AQ7553">
        <v>-1.1000000000000001</v>
      </c>
      <c r="AR7553">
        <v>0.155</v>
      </c>
      <c r="AS7553">
        <v>5.7619999999999996</v>
      </c>
      <c r="AT7553">
        <v>3.8090000000000002</v>
      </c>
      <c r="AU7553">
        <v>3.734</v>
      </c>
      <c r="AV7553">
        <v>3.4830000000000001</v>
      </c>
      <c r="AW7553">
        <v>2.9359999999999999</v>
      </c>
      <c r="AX7553">
        <v>2.7450000000000001</v>
      </c>
      <c r="AY7553">
        <v>2.698</v>
      </c>
      <c r="AZ7553">
        <v>2.8140000000000001</v>
      </c>
      <c r="BA7553">
        <v>2.9129999999999998</v>
      </c>
      <c r="BB7553">
        <v>2.8690000000000002</v>
      </c>
      <c r="BC7553">
        <v>2016</v>
      </c>
    </row>
    <row r="7554" spans="1:55" x14ac:dyDescent="0.25">
      <c r="A7554">
        <v>146</v>
      </c>
      <c r="B7554" t="s">
        <v>1750</v>
      </c>
      <c r="C7554" t="s">
        <v>350</v>
      </c>
      <c r="D7554" t="s">
        <v>1751</v>
      </c>
      <c r="E7554" t="s">
        <v>348</v>
      </c>
      <c r="F7554" t="s">
        <v>349</v>
      </c>
      <c r="G7554" t="s">
        <v>282</v>
      </c>
      <c r="I7554" t="s">
        <v>351</v>
      </c>
      <c r="J7554" t="s">
        <v>232</v>
      </c>
      <c r="K7554" t="s">
        <v>232</v>
      </c>
      <c r="L7554" t="s">
        <v>232</v>
      </c>
      <c r="M7554">
        <v>0.97799999999999998</v>
      </c>
      <c r="N7554">
        <v>1.214</v>
      </c>
      <c r="O7554">
        <v>1.4279999999999999</v>
      </c>
      <c r="P7554">
        <v>2.4820000000000002</v>
      </c>
      <c r="Q7554">
        <v>2.4289999999999998</v>
      </c>
      <c r="R7554">
        <v>2.1829999999999998</v>
      </c>
      <c r="S7554">
        <v>2.0030000000000001</v>
      </c>
      <c r="T7554">
        <v>0.41199999999999998</v>
      </c>
      <c r="U7554">
        <v>-1.371</v>
      </c>
      <c r="V7554">
        <v>-2.3250000000000002</v>
      </c>
      <c r="W7554">
        <v>-2.4750000000000001</v>
      </c>
      <c r="X7554">
        <v>-1.8160000000000001</v>
      </c>
      <c r="Y7554">
        <v>-1.06</v>
      </c>
      <c r="Z7554">
        <v>-1.2569999999999999</v>
      </c>
      <c r="AA7554">
        <v>-1.496</v>
      </c>
      <c r="AB7554">
        <v>-0.36299999999999999</v>
      </c>
      <c r="AC7554">
        <v>-0.48199999999999998</v>
      </c>
      <c r="AD7554">
        <v>1.4379999999999999</v>
      </c>
      <c r="AE7554">
        <v>1.2090000000000001</v>
      </c>
      <c r="AF7554">
        <v>-0.79200000000000004</v>
      </c>
      <c r="AG7554">
        <v>-0.46899999999999997</v>
      </c>
      <c r="AH7554">
        <v>-0.52800000000000002</v>
      </c>
      <c r="AI7554">
        <v>0.22</v>
      </c>
      <c r="AJ7554">
        <v>1.673</v>
      </c>
      <c r="AK7554">
        <v>2.1709999999999998</v>
      </c>
      <c r="AL7554">
        <v>2.4449999999999998</v>
      </c>
      <c r="AM7554">
        <v>1.0049999999999999</v>
      </c>
      <c r="AN7554">
        <v>0.83199999999999996</v>
      </c>
      <c r="AO7554">
        <v>1.099</v>
      </c>
      <c r="AP7554">
        <v>0.75600000000000001</v>
      </c>
      <c r="AQ7554">
        <v>-0.17199999999999999</v>
      </c>
      <c r="AR7554">
        <v>2.4E-2</v>
      </c>
      <c r="AS7554">
        <v>0.88100000000000001</v>
      </c>
      <c r="AT7554">
        <v>0.57699999999999996</v>
      </c>
      <c r="AU7554">
        <v>0.55800000000000005</v>
      </c>
      <c r="AV7554">
        <v>0.50600000000000001</v>
      </c>
      <c r="AW7554">
        <v>0.42</v>
      </c>
      <c r="AX7554">
        <v>0.38200000000000001</v>
      </c>
      <c r="AY7554">
        <v>0.36599999999999999</v>
      </c>
      <c r="AZ7554">
        <v>0.372</v>
      </c>
      <c r="BA7554">
        <v>0.375</v>
      </c>
      <c r="BB7554">
        <v>0.36</v>
      </c>
      <c r="BC7554">
        <v>2016</v>
      </c>
    </row>
    <row r="7555" spans="1:55" x14ac:dyDescent="0.25">
      <c r="A7555">
        <v>146</v>
      </c>
      <c r="B7555" t="s">
        <v>1750</v>
      </c>
      <c r="C7555" t="s">
        <v>352</v>
      </c>
      <c r="D7555" t="s">
        <v>1751</v>
      </c>
      <c r="E7555" t="s">
        <v>353</v>
      </c>
      <c r="F7555" t="s">
        <v>354</v>
      </c>
      <c r="G7555" t="s">
        <v>229</v>
      </c>
      <c r="H7555" t="s">
        <v>230</v>
      </c>
      <c r="I7555" t="s">
        <v>1757</v>
      </c>
      <c r="J7555" t="s">
        <v>232</v>
      </c>
      <c r="K7555" t="s">
        <v>232</v>
      </c>
      <c r="L7555" t="s">
        <v>232</v>
      </c>
      <c r="M7555" t="s">
        <v>232</v>
      </c>
      <c r="N7555" t="s">
        <v>232</v>
      </c>
      <c r="O7555" t="s">
        <v>232</v>
      </c>
      <c r="P7555" t="s">
        <v>232</v>
      </c>
      <c r="Q7555" t="s">
        <v>232</v>
      </c>
      <c r="R7555" t="s">
        <v>232</v>
      </c>
      <c r="S7555" t="s">
        <v>232</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162.69399999999999</v>
      </c>
      <c r="AM7555">
        <v>150.84</v>
      </c>
      <c r="AN7555">
        <v>147.13999999999999</v>
      </c>
      <c r="AO7555">
        <v>151.57400000000001</v>
      </c>
      <c r="AP7555">
        <v>149.989</v>
      </c>
      <c r="AQ7555">
        <v>146.34</v>
      </c>
      <c r="AR7555">
        <v>149.85400000000001</v>
      </c>
      <c r="AS7555">
        <v>152.191</v>
      </c>
      <c r="AT7555">
        <v>150.5</v>
      </c>
      <c r="AU7555">
        <v>147.946</v>
      </c>
      <c r="AV7555">
        <v>143.304</v>
      </c>
      <c r="AW7555">
        <v>138.50800000000001</v>
      </c>
      <c r="AX7555">
        <v>132.70099999999999</v>
      </c>
      <c r="AY7555">
        <v>127.157</v>
      </c>
      <c r="AZ7555">
        <v>121.31100000000001</v>
      </c>
      <c r="BA7555">
        <v>115.556</v>
      </c>
      <c r="BB7555">
        <v>109.64700000000001</v>
      </c>
      <c r="BC7555">
        <v>2016</v>
      </c>
    </row>
    <row r="7556" spans="1:55" x14ac:dyDescent="0.25">
      <c r="A7556">
        <v>146</v>
      </c>
      <c r="B7556" t="s">
        <v>1750</v>
      </c>
      <c r="C7556" t="s">
        <v>355</v>
      </c>
      <c r="D7556" t="s">
        <v>1751</v>
      </c>
      <c r="E7556" t="s">
        <v>353</v>
      </c>
      <c r="F7556" t="s">
        <v>354</v>
      </c>
      <c r="G7556" t="s">
        <v>282</v>
      </c>
      <c r="I7556" t="s">
        <v>379</v>
      </c>
      <c r="J7556" t="s">
        <v>232</v>
      </c>
      <c r="K7556" t="s">
        <v>232</v>
      </c>
      <c r="L7556" t="s">
        <v>232</v>
      </c>
      <c r="M7556" t="s">
        <v>232</v>
      </c>
      <c r="N7556" t="s">
        <v>232</v>
      </c>
      <c r="O7556" t="s">
        <v>232</v>
      </c>
      <c r="P7556" t="s">
        <v>232</v>
      </c>
      <c r="Q7556" t="s">
        <v>232</v>
      </c>
      <c r="R7556" t="s">
        <v>232</v>
      </c>
      <c r="S7556" t="s">
        <v>232</v>
      </c>
      <c r="T7556">
        <v>13.458</v>
      </c>
      <c r="U7556">
        <v>14.617000000000001</v>
      </c>
      <c r="V7556">
        <v>18.271000000000001</v>
      </c>
      <c r="W7556">
        <v>21.062999999999999</v>
      </c>
      <c r="X7556">
        <v>23.628</v>
      </c>
      <c r="Y7556">
        <v>25.602</v>
      </c>
      <c r="Z7556">
        <v>27.702000000000002</v>
      </c>
      <c r="AA7556">
        <v>29.574999999999999</v>
      </c>
      <c r="AB7556">
        <v>30.658000000000001</v>
      </c>
      <c r="AC7556">
        <v>34.719000000000001</v>
      </c>
      <c r="AD7556">
        <v>34.802</v>
      </c>
      <c r="AE7556">
        <v>35.741</v>
      </c>
      <c r="AF7556">
        <v>39.667999999999999</v>
      </c>
      <c r="AG7556">
        <v>39.722999999999999</v>
      </c>
      <c r="AH7556">
        <v>45.673999999999999</v>
      </c>
      <c r="AI7556">
        <v>42.572000000000003</v>
      </c>
      <c r="AJ7556">
        <v>37.317</v>
      </c>
      <c r="AK7556">
        <v>30.024000000000001</v>
      </c>
      <c r="AL7556">
        <v>27.122</v>
      </c>
      <c r="AM7556">
        <v>25.594000000000001</v>
      </c>
      <c r="AN7556">
        <v>24.198</v>
      </c>
      <c r="AO7556">
        <v>24.395</v>
      </c>
      <c r="AP7556">
        <v>23.95</v>
      </c>
      <c r="AQ7556">
        <v>22.922999999999998</v>
      </c>
      <c r="AR7556">
        <v>23.053999999999998</v>
      </c>
      <c r="AS7556">
        <v>23.265000000000001</v>
      </c>
      <c r="AT7556">
        <v>22.786999999999999</v>
      </c>
      <c r="AU7556">
        <v>22.126999999999999</v>
      </c>
      <c r="AV7556">
        <v>20.823</v>
      </c>
      <c r="AW7556">
        <v>19.800999999999998</v>
      </c>
      <c r="AX7556">
        <v>18.486000000000001</v>
      </c>
      <c r="AY7556">
        <v>17.263000000000002</v>
      </c>
      <c r="AZ7556">
        <v>16.024000000000001</v>
      </c>
      <c r="BA7556">
        <v>14.866</v>
      </c>
      <c r="BB7556">
        <v>13.74</v>
      </c>
      <c r="BC7556">
        <v>2016</v>
      </c>
    </row>
    <row r="7557" spans="1:55" x14ac:dyDescent="0.25">
      <c r="A7557">
        <v>146</v>
      </c>
      <c r="B7557" t="s">
        <v>1750</v>
      </c>
      <c r="C7557" t="s">
        <v>356</v>
      </c>
      <c r="D7557" t="s">
        <v>1751</v>
      </c>
      <c r="E7557" t="s">
        <v>357</v>
      </c>
      <c r="F7557" t="s">
        <v>358</v>
      </c>
      <c r="G7557" t="s">
        <v>229</v>
      </c>
      <c r="H7557" t="s">
        <v>230</v>
      </c>
      <c r="I7557" t="s">
        <v>1757</v>
      </c>
      <c r="J7557" t="s">
        <v>232</v>
      </c>
      <c r="K7557" t="s">
        <v>232</v>
      </c>
      <c r="L7557" t="s">
        <v>232</v>
      </c>
      <c r="M7557" t="s">
        <v>232</v>
      </c>
      <c r="N7557" t="s">
        <v>232</v>
      </c>
      <c r="O7557" t="s">
        <v>232</v>
      </c>
      <c r="P7557" t="s">
        <v>232</v>
      </c>
      <c r="Q7557" t="s">
        <v>232</v>
      </c>
      <c r="R7557" t="s">
        <v>232</v>
      </c>
      <c r="S7557" t="s">
        <v>232</v>
      </c>
      <c r="T7557">
        <v>123.119</v>
      </c>
      <c r="U7557">
        <v>135.363</v>
      </c>
      <c r="V7557">
        <v>155.34700000000001</v>
      </c>
      <c r="W7557">
        <v>178.34299999999999</v>
      </c>
      <c r="X7557">
        <v>193.97300000000001</v>
      </c>
      <c r="Y7557">
        <v>208.739</v>
      </c>
      <c r="Z7557">
        <v>215.90299999999999</v>
      </c>
      <c r="AA7557">
        <v>229.65</v>
      </c>
      <c r="AB7557">
        <v>245.92699999999999</v>
      </c>
      <c r="AC7557">
        <v>235.50899999999999</v>
      </c>
      <c r="AD7557">
        <v>245.8</v>
      </c>
      <c r="AE7557">
        <v>246.50899999999999</v>
      </c>
      <c r="AF7557">
        <v>277.79300000000001</v>
      </c>
      <c r="AG7557">
        <v>276.834</v>
      </c>
      <c r="AH7557">
        <v>289.54199999999997</v>
      </c>
      <c r="AI7557">
        <v>285.46800000000002</v>
      </c>
      <c r="AJ7557">
        <v>268.221</v>
      </c>
      <c r="AK7557">
        <v>262.10500000000002</v>
      </c>
      <c r="AL7557">
        <v>275.13499999999999</v>
      </c>
      <c r="AM7557">
        <v>259.74299999999999</v>
      </c>
      <c r="AN7557">
        <v>258.73599999999999</v>
      </c>
      <c r="AO7557">
        <v>266.38299999999998</v>
      </c>
      <c r="AP7557">
        <v>273.48200000000003</v>
      </c>
      <c r="AQ7557">
        <v>273.96800000000002</v>
      </c>
      <c r="AR7557">
        <v>279.315</v>
      </c>
      <c r="AS7557">
        <v>281.32799999999997</v>
      </c>
      <c r="AT7557">
        <v>276.358</v>
      </c>
      <c r="AU7557">
        <v>279.56200000000001</v>
      </c>
      <c r="AV7557">
        <v>278.77300000000002</v>
      </c>
      <c r="AW7557">
        <v>276.20299999999997</v>
      </c>
      <c r="AX7557">
        <v>274.01100000000002</v>
      </c>
      <c r="AY7557">
        <v>272.15499999999997</v>
      </c>
      <c r="AZ7557">
        <v>270.33999999999997</v>
      </c>
      <c r="BA7557">
        <v>268.56900000000002</v>
      </c>
      <c r="BB7557">
        <v>266.74</v>
      </c>
      <c r="BC7557">
        <v>2016</v>
      </c>
    </row>
    <row r="7558" spans="1:55" x14ac:dyDescent="0.25">
      <c r="A7558">
        <v>146</v>
      </c>
      <c r="B7558" t="s">
        <v>1750</v>
      </c>
      <c r="C7558" t="s">
        <v>359</v>
      </c>
      <c r="D7558" t="s">
        <v>1751</v>
      </c>
      <c r="E7558" t="s">
        <v>357</v>
      </c>
      <c r="F7558" t="s">
        <v>358</v>
      </c>
      <c r="G7558" t="s">
        <v>282</v>
      </c>
      <c r="I7558" t="s">
        <v>360</v>
      </c>
      <c r="J7558" t="s">
        <v>232</v>
      </c>
      <c r="K7558" t="s">
        <v>232</v>
      </c>
      <c r="L7558" t="s">
        <v>232</v>
      </c>
      <c r="M7558" t="s">
        <v>232</v>
      </c>
      <c r="N7558" t="s">
        <v>232</v>
      </c>
      <c r="O7558" t="s">
        <v>232</v>
      </c>
      <c r="P7558" t="s">
        <v>232</v>
      </c>
      <c r="Q7558" t="s">
        <v>232</v>
      </c>
      <c r="R7558" t="s">
        <v>232</v>
      </c>
      <c r="S7558" t="s">
        <v>232</v>
      </c>
      <c r="T7558">
        <v>34.35</v>
      </c>
      <c r="U7558">
        <v>36.14</v>
      </c>
      <c r="V7558">
        <v>40.677999999999997</v>
      </c>
      <c r="W7558">
        <v>45.688000000000002</v>
      </c>
      <c r="X7558">
        <v>48.457999999999998</v>
      </c>
      <c r="Y7558">
        <v>51.500999999999998</v>
      </c>
      <c r="Z7558">
        <v>52.892000000000003</v>
      </c>
      <c r="AA7558">
        <v>55.218000000000004</v>
      </c>
      <c r="AB7558">
        <v>57.534999999999997</v>
      </c>
      <c r="AC7558">
        <v>54.149000000000001</v>
      </c>
      <c r="AD7558">
        <v>53.472000000000001</v>
      </c>
      <c r="AE7558">
        <v>52.414999999999999</v>
      </c>
      <c r="AF7558">
        <v>59.110999999999997</v>
      </c>
      <c r="AG7558">
        <v>58.21</v>
      </c>
      <c r="AH7558">
        <v>59.161000000000001</v>
      </c>
      <c r="AI7558">
        <v>56.097000000000001</v>
      </c>
      <c r="AJ7558">
        <v>49.616999999999997</v>
      </c>
      <c r="AK7558">
        <v>45.463999999999999</v>
      </c>
      <c r="AL7558">
        <v>45.866999999999997</v>
      </c>
      <c r="AM7558">
        <v>44.072000000000003</v>
      </c>
      <c r="AN7558">
        <v>42.55</v>
      </c>
      <c r="AO7558">
        <v>42.872999999999998</v>
      </c>
      <c r="AP7558">
        <v>43.667999999999999</v>
      </c>
      <c r="AQ7558">
        <v>42.914999999999999</v>
      </c>
      <c r="AR7558">
        <v>42.970999999999997</v>
      </c>
      <c r="AS7558">
        <v>43.006999999999998</v>
      </c>
      <c r="AT7558">
        <v>41.843000000000004</v>
      </c>
      <c r="AU7558">
        <v>41.811999999999998</v>
      </c>
      <c r="AV7558">
        <v>40.508000000000003</v>
      </c>
      <c r="AW7558">
        <v>39.485999999999997</v>
      </c>
      <c r="AX7558">
        <v>38.170999999999999</v>
      </c>
      <c r="AY7558">
        <v>36.948</v>
      </c>
      <c r="AZ7558">
        <v>35.709000000000003</v>
      </c>
      <c r="BA7558">
        <v>34.551000000000002</v>
      </c>
      <c r="BB7558">
        <v>33.424999999999997</v>
      </c>
      <c r="BC7558">
        <v>2016</v>
      </c>
    </row>
    <row r="7559" spans="1:55" x14ac:dyDescent="0.25">
      <c r="A7559">
        <v>146</v>
      </c>
      <c r="B7559" t="s">
        <v>1750</v>
      </c>
      <c r="C7559" t="s">
        <v>361</v>
      </c>
      <c r="D7559" t="s">
        <v>1751</v>
      </c>
      <c r="E7559" t="s">
        <v>362</v>
      </c>
      <c r="F7559" t="s">
        <v>363</v>
      </c>
      <c r="G7559" t="s">
        <v>229</v>
      </c>
      <c r="H7559" t="s">
        <v>230</v>
      </c>
      <c r="I7559" t="s">
        <v>1757</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405.30799999999999</v>
      </c>
      <c r="Z7559">
        <v>408.19400000000002</v>
      </c>
      <c r="AA7559">
        <v>415.89499999999998</v>
      </c>
      <c r="AB7559">
        <v>427.44</v>
      </c>
      <c r="AC7559">
        <v>434.92700000000002</v>
      </c>
      <c r="AD7559">
        <v>459.68200000000002</v>
      </c>
      <c r="AE7559">
        <v>470.298</v>
      </c>
      <c r="AF7559">
        <v>469.95100000000002</v>
      </c>
      <c r="AG7559">
        <v>475.57499999999999</v>
      </c>
      <c r="AH7559">
        <v>489.41699999999997</v>
      </c>
      <c r="AI7559">
        <v>508.87900000000002</v>
      </c>
      <c r="AJ7559">
        <v>540.58000000000004</v>
      </c>
      <c r="AK7559">
        <v>576.505</v>
      </c>
      <c r="AL7559">
        <v>599.86099999999999</v>
      </c>
      <c r="AM7559">
        <v>589.35900000000004</v>
      </c>
      <c r="AN7559">
        <v>608.07000000000005</v>
      </c>
      <c r="AO7559">
        <v>621.33600000000001</v>
      </c>
      <c r="AP7559">
        <v>626.27</v>
      </c>
      <c r="AQ7559">
        <v>638.40200000000004</v>
      </c>
      <c r="AR7559">
        <v>650.005</v>
      </c>
      <c r="AS7559">
        <v>654.15099999999995</v>
      </c>
      <c r="AT7559">
        <v>660.45699999999999</v>
      </c>
      <c r="AU7559">
        <v>668.61599999999999</v>
      </c>
      <c r="AV7559">
        <v>688.18600000000004</v>
      </c>
      <c r="AW7559">
        <v>699.49599999999998</v>
      </c>
      <c r="AX7559">
        <v>717.86</v>
      </c>
      <c r="AY7559">
        <v>736.59299999999996</v>
      </c>
      <c r="AZ7559">
        <v>757.07</v>
      </c>
      <c r="BA7559">
        <v>777.31299999999999</v>
      </c>
      <c r="BB7559">
        <v>798.03700000000003</v>
      </c>
      <c r="BC7559">
        <v>2016</v>
      </c>
    </row>
    <row r="7560" spans="1:55" x14ac:dyDescent="0.25">
      <c r="A7560">
        <v>146</v>
      </c>
      <c r="B7560" t="s">
        <v>1750</v>
      </c>
      <c r="C7560" t="s">
        <v>364</v>
      </c>
      <c r="D7560" t="s">
        <v>1751</v>
      </c>
      <c r="E7560" t="s">
        <v>365</v>
      </c>
      <c r="F7560" t="s">
        <v>366</v>
      </c>
      <c r="G7560" t="s">
        <v>242</v>
      </c>
      <c r="H7560" t="s">
        <v>230</v>
      </c>
      <c r="I7560" t="s">
        <v>1758</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71.209999999999994</v>
      </c>
      <c r="AQ7560">
        <v>79.974999999999994</v>
      </c>
      <c r="AR7560">
        <v>60.497</v>
      </c>
      <c r="AS7560">
        <v>76.396000000000001</v>
      </c>
      <c r="AT7560">
        <v>63.232999999999997</v>
      </c>
      <c r="AU7560">
        <v>45.353999999999999</v>
      </c>
      <c r="AV7560">
        <v>68.832999999999998</v>
      </c>
      <c r="AW7560">
        <v>63.436999999999998</v>
      </c>
      <c r="AX7560">
        <v>66.522999999999996</v>
      </c>
      <c r="AY7560">
        <v>68.989000000000004</v>
      </c>
      <c r="AZ7560">
        <v>72.864000000000004</v>
      </c>
      <c r="BA7560">
        <v>75.980999999999995</v>
      </c>
      <c r="BB7560">
        <v>79.366</v>
      </c>
      <c r="BC7560">
        <v>2017</v>
      </c>
    </row>
    <row r="7561" spans="1:55" x14ac:dyDescent="0.25">
      <c r="A7561">
        <v>146</v>
      </c>
      <c r="B7561" t="s">
        <v>1750</v>
      </c>
      <c r="C7561" t="s">
        <v>368</v>
      </c>
      <c r="D7561" t="s">
        <v>1751</v>
      </c>
      <c r="E7561" t="s">
        <v>365</v>
      </c>
      <c r="F7561" t="s">
        <v>366</v>
      </c>
      <c r="G7561" t="s">
        <v>282</v>
      </c>
      <c r="I7561" t="s">
        <v>369</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9.1859999999999999</v>
      </c>
      <c r="AB7561">
        <v>8.4629999999999992</v>
      </c>
      <c r="AC7561">
        <v>9.6300000000000008</v>
      </c>
      <c r="AD7561">
        <v>11.949</v>
      </c>
      <c r="AE7561">
        <v>8.0990000000000002</v>
      </c>
      <c r="AF7561">
        <v>8.3290000000000006</v>
      </c>
      <c r="AG7561">
        <v>12.596</v>
      </c>
      <c r="AH7561">
        <v>14.657</v>
      </c>
      <c r="AI7561">
        <v>13.417</v>
      </c>
      <c r="AJ7561">
        <v>14.275</v>
      </c>
      <c r="AK7561">
        <v>10.042</v>
      </c>
      <c r="AL7561">
        <v>2.2970000000000002</v>
      </c>
      <c r="AM7561">
        <v>7.3040000000000003</v>
      </c>
      <c r="AN7561">
        <v>14.657</v>
      </c>
      <c r="AO7561">
        <v>7.8209999999999997</v>
      </c>
      <c r="AP7561">
        <v>10.662000000000001</v>
      </c>
      <c r="AQ7561">
        <v>11.612</v>
      </c>
      <c r="AR7561">
        <v>8.5269999999999992</v>
      </c>
      <c r="AS7561">
        <v>11.239000000000001</v>
      </c>
      <c r="AT7561">
        <v>9.4339999999999993</v>
      </c>
      <c r="AU7561">
        <v>6.6790000000000003</v>
      </c>
      <c r="AV7561">
        <v>9.7810000000000006</v>
      </c>
      <c r="AW7561">
        <v>8.9659999999999993</v>
      </c>
      <c r="AX7561">
        <v>8.9809999999999999</v>
      </c>
      <c r="AY7561">
        <v>8.9369999999999994</v>
      </c>
      <c r="AZ7561">
        <v>9.0120000000000005</v>
      </c>
      <c r="BA7561">
        <v>8.9879999999999995</v>
      </c>
      <c r="BB7561">
        <v>8.9749999999999996</v>
      </c>
      <c r="BC7561">
        <v>2017</v>
      </c>
    </row>
    <row r="7562" spans="1:55" x14ac:dyDescent="0.25">
      <c r="A7562">
        <v>463</v>
      </c>
      <c r="B7562" t="s">
        <v>1759</v>
      </c>
      <c r="C7562" t="s">
        <v>225</v>
      </c>
      <c r="D7562" t="s">
        <v>1760</v>
      </c>
      <c r="E7562" t="s">
        <v>227</v>
      </c>
      <c r="F7562" t="s">
        <v>228</v>
      </c>
      <c r="G7562" t="s">
        <v>229</v>
      </c>
      <c r="H7562" t="s">
        <v>230</v>
      </c>
      <c r="I7562" t="s">
        <v>1761</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52">
        <v>1039.8900000000001</v>
      </c>
      <c r="AG7562" s="52">
        <v>1018.71</v>
      </c>
      <c r="AH7562" s="52">
        <v>1089.03</v>
      </c>
      <c r="AI7562" s="52">
        <v>1156.71</v>
      </c>
      <c r="AJ7562" s="52">
        <v>1215.08</v>
      </c>
      <c r="AK7562" s="52">
        <v>1284.04</v>
      </c>
      <c r="AL7562" s="52">
        <v>1341.52</v>
      </c>
      <c r="AM7562" s="52">
        <v>1420.83</v>
      </c>
      <c r="AN7562" s="52">
        <v>1469.7</v>
      </c>
      <c r="AO7562" t="s">
        <v>232</v>
      </c>
      <c r="AP7562" t="s">
        <v>232</v>
      </c>
      <c r="AQ7562" t="s">
        <v>232</v>
      </c>
      <c r="AR7562" t="s">
        <v>232</v>
      </c>
      <c r="AS7562" t="s">
        <v>232</v>
      </c>
      <c r="AT7562" t="s">
        <v>232</v>
      </c>
      <c r="AU7562" t="s">
        <v>232</v>
      </c>
      <c r="AV7562" t="s">
        <v>232</v>
      </c>
      <c r="AW7562" t="s">
        <v>232</v>
      </c>
      <c r="AX7562" t="s">
        <v>232</v>
      </c>
      <c r="AY7562" t="s">
        <v>232</v>
      </c>
      <c r="AZ7562" t="s">
        <v>232</v>
      </c>
      <c r="BA7562" t="s">
        <v>232</v>
      </c>
      <c r="BB7562" t="s">
        <v>232</v>
      </c>
      <c r="BC7562">
        <v>2010</v>
      </c>
    </row>
    <row r="7563" spans="1:55" x14ac:dyDescent="0.25">
      <c r="A7563">
        <v>463</v>
      </c>
      <c r="B7563" t="s">
        <v>1759</v>
      </c>
      <c r="C7563" t="s">
        <v>233</v>
      </c>
      <c r="D7563" t="s">
        <v>1760</v>
      </c>
      <c r="E7563" t="s">
        <v>227</v>
      </c>
      <c r="F7563" t="s">
        <v>234</v>
      </c>
      <c r="G7563" t="s">
        <v>235</v>
      </c>
      <c r="I7563" t="s">
        <v>236</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232</v>
      </c>
      <c r="AP7563" t="s">
        <v>232</v>
      </c>
      <c r="AQ7563" t="s">
        <v>232</v>
      </c>
      <c r="AR7563" t="s">
        <v>232</v>
      </c>
      <c r="AS7563" t="s">
        <v>232</v>
      </c>
      <c r="AT7563" t="s">
        <v>232</v>
      </c>
      <c r="AU7563" t="s">
        <v>232</v>
      </c>
      <c r="AV7563" t="s">
        <v>232</v>
      </c>
      <c r="AW7563" t="s">
        <v>232</v>
      </c>
      <c r="AX7563" t="s">
        <v>232</v>
      </c>
      <c r="AY7563" t="s">
        <v>232</v>
      </c>
      <c r="AZ7563" t="s">
        <v>232</v>
      </c>
      <c r="BA7563" t="s">
        <v>232</v>
      </c>
      <c r="BB7563" t="s">
        <v>232</v>
      </c>
      <c r="BC7563">
        <v>2010</v>
      </c>
    </row>
    <row r="7564" spans="1:55" x14ac:dyDescent="0.25">
      <c r="A7564">
        <v>463</v>
      </c>
      <c r="B7564" t="s">
        <v>1759</v>
      </c>
      <c r="C7564" t="s">
        <v>237</v>
      </c>
      <c r="D7564" t="s">
        <v>1760</v>
      </c>
      <c r="E7564" t="s">
        <v>238</v>
      </c>
      <c r="F7564" t="s">
        <v>239</v>
      </c>
      <c r="G7564" t="s">
        <v>229</v>
      </c>
      <c r="H7564" t="s">
        <v>230</v>
      </c>
      <c r="I7564" t="s">
        <v>1761</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52">
        <v>1010.15</v>
      </c>
      <c r="AF7564" s="52">
        <v>1118.1099999999999</v>
      </c>
      <c r="AG7564" s="52">
        <v>1074.1600000000001</v>
      </c>
      <c r="AH7564" s="52">
        <v>1266.8900000000001</v>
      </c>
      <c r="AI7564" s="52">
        <v>1506.44</v>
      </c>
      <c r="AJ7564" s="52">
        <v>1726.4</v>
      </c>
      <c r="AK7564" s="52">
        <v>2020.84</v>
      </c>
      <c r="AL7564" s="52">
        <v>2448.06</v>
      </c>
      <c r="AM7564" s="52">
        <v>2520.71</v>
      </c>
      <c r="AN7564" s="52">
        <v>2791.78</v>
      </c>
      <c r="AO7564" t="s">
        <v>232</v>
      </c>
      <c r="AP7564" t="s">
        <v>232</v>
      </c>
      <c r="AQ7564" t="s">
        <v>232</v>
      </c>
      <c r="AR7564" t="s">
        <v>232</v>
      </c>
      <c r="AS7564" t="s">
        <v>232</v>
      </c>
      <c r="AT7564" t="s">
        <v>232</v>
      </c>
      <c r="AU7564" t="s">
        <v>232</v>
      </c>
      <c r="AV7564" t="s">
        <v>232</v>
      </c>
      <c r="AW7564" t="s">
        <v>232</v>
      </c>
      <c r="AX7564" t="s">
        <v>232</v>
      </c>
      <c r="AY7564" t="s">
        <v>232</v>
      </c>
      <c r="AZ7564" t="s">
        <v>232</v>
      </c>
      <c r="BA7564" t="s">
        <v>232</v>
      </c>
      <c r="BB7564" t="s">
        <v>232</v>
      </c>
      <c r="BC7564">
        <v>2010</v>
      </c>
    </row>
    <row r="7565" spans="1:55" x14ac:dyDescent="0.25">
      <c r="A7565">
        <v>463</v>
      </c>
      <c r="B7565" t="s">
        <v>1759</v>
      </c>
      <c r="C7565" t="s">
        <v>240</v>
      </c>
      <c r="D7565" t="s">
        <v>1760</v>
      </c>
      <c r="E7565" t="s">
        <v>238</v>
      </c>
      <c r="F7565" t="s">
        <v>241</v>
      </c>
      <c r="G7565" t="s">
        <v>242</v>
      </c>
      <c r="H7565" t="s">
        <v>230</v>
      </c>
      <c r="I7565" t="s">
        <v>243</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232</v>
      </c>
      <c r="AP7565" t="s">
        <v>232</v>
      </c>
      <c r="AQ7565" t="s">
        <v>232</v>
      </c>
      <c r="AR7565" t="s">
        <v>232</v>
      </c>
      <c r="AS7565" t="s">
        <v>232</v>
      </c>
      <c r="AT7565" t="s">
        <v>232</v>
      </c>
      <c r="AU7565" t="s">
        <v>232</v>
      </c>
      <c r="AV7565" t="s">
        <v>232</v>
      </c>
      <c r="AW7565" t="s">
        <v>232</v>
      </c>
      <c r="AX7565" t="s">
        <v>232</v>
      </c>
      <c r="AY7565" t="s">
        <v>232</v>
      </c>
      <c r="AZ7565" t="s">
        <v>232</v>
      </c>
      <c r="BA7565" t="s">
        <v>232</v>
      </c>
      <c r="BB7565" t="s">
        <v>232</v>
      </c>
      <c r="BC7565">
        <v>2010</v>
      </c>
    </row>
    <row r="7566" spans="1:55" x14ac:dyDescent="0.25">
      <c r="A7566">
        <v>463</v>
      </c>
      <c r="B7566" t="s">
        <v>1759</v>
      </c>
      <c r="C7566" t="s">
        <v>244</v>
      </c>
      <c r="D7566" t="s">
        <v>1760</v>
      </c>
      <c r="E7566" t="s">
        <v>238</v>
      </c>
      <c r="F7566" t="s">
        <v>245</v>
      </c>
      <c r="G7566" t="s">
        <v>246</v>
      </c>
      <c r="H7566" t="s">
        <v>230</v>
      </c>
      <c r="I7566" t="s">
        <v>243</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232</v>
      </c>
      <c r="AP7566" t="s">
        <v>232</v>
      </c>
      <c r="AQ7566" t="s">
        <v>232</v>
      </c>
      <c r="AR7566" t="s">
        <v>232</v>
      </c>
      <c r="AS7566" t="s">
        <v>232</v>
      </c>
      <c r="AT7566" t="s">
        <v>232</v>
      </c>
      <c r="AU7566" t="s">
        <v>232</v>
      </c>
      <c r="AV7566" t="s">
        <v>232</v>
      </c>
      <c r="AW7566" t="s">
        <v>232</v>
      </c>
      <c r="AX7566" t="s">
        <v>232</v>
      </c>
      <c r="AY7566" t="s">
        <v>232</v>
      </c>
      <c r="AZ7566" t="s">
        <v>232</v>
      </c>
      <c r="BA7566" t="s">
        <v>232</v>
      </c>
      <c r="BB7566" t="s">
        <v>232</v>
      </c>
      <c r="BC7566">
        <v>2010</v>
      </c>
    </row>
    <row r="7567" spans="1:55" x14ac:dyDescent="0.25">
      <c r="A7567">
        <v>463</v>
      </c>
      <c r="B7567" t="s">
        <v>1759</v>
      </c>
      <c r="C7567" t="s">
        <v>247</v>
      </c>
      <c r="D7567" t="s">
        <v>1760</v>
      </c>
      <c r="E7567" t="s">
        <v>248</v>
      </c>
      <c r="F7567" t="s">
        <v>249</v>
      </c>
      <c r="G7567" t="s">
        <v>250</v>
      </c>
      <c r="I7567" t="s">
        <v>251</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232</v>
      </c>
      <c r="AP7567" t="s">
        <v>232</v>
      </c>
      <c r="AQ7567" t="s">
        <v>232</v>
      </c>
      <c r="AR7567" t="s">
        <v>232</v>
      </c>
      <c r="AS7567" t="s">
        <v>232</v>
      </c>
      <c r="AT7567" t="s">
        <v>232</v>
      </c>
      <c r="AU7567" t="s">
        <v>232</v>
      </c>
      <c r="AV7567" t="s">
        <v>232</v>
      </c>
      <c r="AW7567" t="s">
        <v>232</v>
      </c>
      <c r="AX7567" t="s">
        <v>232</v>
      </c>
      <c r="AY7567" t="s">
        <v>232</v>
      </c>
      <c r="AZ7567" t="s">
        <v>232</v>
      </c>
      <c r="BA7567" t="s">
        <v>232</v>
      </c>
      <c r="BB7567" t="s">
        <v>232</v>
      </c>
      <c r="BC7567">
        <v>2010</v>
      </c>
    </row>
    <row r="7568" spans="1:55" x14ac:dyDescent="0.25">
      <c r="A7568">
        <v>463</v>
      </c>
      <c r="B7568" t="s">
        <v>1759</v>
      </c>
      <c r="C7568" t="s">
        <v>252</v>
      </c>
      <c r="D7568" t="s">
        <v>1760</v>
      </c>
      <c r="E7568" t="s">
        <v>253</v>
      </c>
      <c r="F7568" t="s">
        <v>254</v>
      </c>
      <c r="G7568" t="s">
        <v>229</v>
      </c>
      <c r="H7568" t="s">
        <v>220</v>
      </c>
      <c r="I7568" t="s">
        <v>255</v>
      </c>
      <c r="J7568" s="52">
        <v>50854.22</v>
      </c>
      <c r="K7568" s="52">
        <v>53319.42</v>
      </c>
      <c r="L7568" s="52">
        <v>52932.01</v>
      </c>
      <c r="M7568" s="52">
        <v>52046.62</v>
      </c>
      <c r="N7568" s="52">
        <v>47096.31</v>
      </c>
      <c r="O7568" s="52">
        <v>48859.68</v>
      </c>
      <c r="P7568" s="52">
        <v>45044.24</v>
      </c>
      <c r="Q7568" s="52">
        <v>44111.12</v>
      </c>
      <c r="R7568" s="52">
        <v>48100</v>
      </c>
      <c r="S7568" s="52">
        <v>43716.82</v>
      </c>
      <c r="T7568" s="52">
        <v>46639.95</v>
      </c>
      <c r="U7568" s="52">
        <v>50139.839999999997</v>
      </c>
      <c r="V7568" s="52">
        <v>55172.480000000003</v>
      </c>
      <c r="W7568" s="52">
        <v>57633.73</v>
      </c>
      <c r="X7568" s="52">
        <v>59218.41</v>
      </c>
      <c r="Y7568" s="52">
        <v>60849.919999999998</v>
      </c>
      <c r="Z7568" s="52">
        <v>61135.89</v>
      </c>
      <c r="AA7568" s="52">
        <v>59048.1</v>
      </c>
      <c r="AB7568" s="52">
        <v>60866.74</v>
      </c>
      <c r="AC7568" s="52">
        <v>57541.61</v>
      </c>
      <c r="AD7568" s="52">
        <v>57364.06</v>
      </c>
      <c r="AE7568" s="52">
        <v>57897.58</v>
      </c>
      <c r="AF7568" s="52">
        <v>59632.62</v>
      </c>
      <c r="AG7568" s="52">
        <v>56746.59</v>
      </c>
      <c r="AH7568" s="52">
        <v>58829.1</v>
      </c>
      <c r="AI7568" s="52">
        <v>60492.99</v>
      </c>
      <c r="AJ7568" s="52">
        <v>62006.06</v>
      </c>
      <c r="AK7568" s="52">
        <v>63937.38</v>
      </c>
      <c r="AL7568" s="52">
        <v>65181.29</v>
      </c>
      <c r="AM7568" s="52">
        <v>67362.720000000001</v>
      </c>
      <c r="AN7568" s="52">
        <v>68700.77</v>
      </c>
      <c r="AO7568" t="s">
        <v>232</v>
      </c>
      <c r="AP7568" t="s">
        <v>232</v>
      </c>
      <c r="AQ7568" t="s">
        <v>232</v>
      </c>
      <c r="AR7568" t="s">
        <v>232</v>
      </c>
      <c r="AS7568" t="s">
        <v>232</v>
      </c>
      <c r="AT7568" t="s">
        <v>232</v>
      </c>
      <c r="AU7568" t="s">
        <v>232</v>
      </c>
      <c r="AV7568" t="s">
        <v>232</v>
      </c>
      <c r="AW7568" t="s">
        <v>232</v>
      </c>
      <c r="AX7568" t="s">
        <v>232</v>
      </c>
      <c r="AY7568" t="s">
        <v>232</v>
      </c>
      <c r="AZ7568" t="s">
        <v>232</v>
      </c>
      <c r="BA7568" t="s">
        <v>232</v>
      </c>
      <c r="BB7568" t="s">
        <v>232</v>
      </c>
      <c r="BC7568">
        <v>2010</v>
      </c>
    </row>
    <row r="7569" spans="1:55" x14ac:dyDescent="0.25">
      <c r="A7569">
        <v>463</v>
      </c>
      <c r="B7569" t="s">
        <v>1759</v>
      </c>
      <c r="C7569" t="s">
        <v>256</v>
      </c>
      <c r="D7569" t="s">
        <v>1760</v>
      </c>
      <c r="E7569" t="s">
        <v>253</v>
      </c>
      <c r="F7569" t="s">
        <v>257</v>
      </c>
      <c r="G7569" t="s">
        <v>258</v>
      </c>
      <c r="H7569" t="s">
        <v>220</v>
      </c>
      <c r="I7569" t="s">
        <v>255</v>
      </c>
      <c r="J7569" s="52">
        <v>4816.29</v>
      </c>
      <c r="K7569" s="52">
        <v>5049.7700000000004</v>
      </c>
      <c r="L7569" s="52">
        <v>5013.08</v>
      </c>
      <c r="M7569" s="52">
        <v>4929.22</v>
      </c>
      <c r="N7569" s="52">
        <v>4460.3900000000003</v>
      </c>
      <c r="O7569" s="52">
        <v>4627.3900000000003</v>
      </c>
      <c r="P7569" s="52">
        <v>4266.04</v>
      </c>
      <c r="Q7569" s="52">
        <v>4177.67</v>
      </c>
      <c r="R7569" s="52">
        <v>4555.45</v>
      </c>
      <c r="S7569" s="52">
        <v>4140.33</v>
      </c>
      <c r="T7569" s="52">
        <v>4417.17</v>
      </c>
      <c r="U7569" s="52">
        <v>4748.6400000000003</v>
      </c>
      <c r="V7569" s="52">
        <v>5225.2700000000004</v>
      </c>
      <c r="W7569" s="52">
        <v>5458.37</v>
      </c>
      <c r="X7569" s="52">
        <v>5608.45</v>
      </c>
      <c r="Y7569" s="52">
        <v>5762.96</v>
      </c>
      <c r="Z7569" s="52">
        <v>5790.05</v>
      </c>
      <c r="AA7569" s="52">
        <v>5592.32</v>
      </c>
      <c r="AB7569" s="52">
        <v>5764.56</v>
      </c>
      <c r="AC7569" s="52">
        <v>5449.64</v>
      </c>
      <c r="AD7569" s="52">
        <v>5432.83</v>
      </c>
      <c r="AE7569" s="52">
        <v>5483.35</v>
      </c>
      <c r="AF7569" s="52">
        <v>5647.68</v>
      </c>
      <c r="AG7569" s="52">
        <v>5374.35</v>
      </c>
      <c r="AH7569" s="52">
        <v>5571.58</v>
      </c>
      <c r="AI7569" s="52">
        <v>5729.16</v>
      </c>
      <c r="AJ7569" s="52">
        <v>5872.46</v>
      </c>
      <c r="AK7569" s="52">
        <v>6055.37</v>
      </c>
      <c r="AL7569" s="52">
        <v>6173.18</v>
      </c>
      <c r="AM7569" s="52">
        <v>6379.78</v>
      </c>
      <c r="AN7569" s="52">
        <v>6506.5</v>
      </c>
      <c r="AO7569" t="s">
        <v>232</v>
      </c>
      <c r="AP7569" t="s">
        <v>232</v>
      </c>
      <c r="AQ7569" t="s">
        <v>232</v>
      </c>
      <c r="AR7569" t="s">
        <v>232</v>
      </c>
      <c r="AS7569" t="s">
        <v>232</v>
      </c>
      <c r="AT7569" t="s">
        <v>232</v>
      </c>
      <c r="AU7569" t="s">
        <v>232</v>
      </c>
      <c r="AV7569" t="s">
        <v>232</v>
      </c>
      <c r="AW7569" t="s">
        <v>232</v>
      </c>
      <c r="AX7569" t="s">
        <v>232</v>
      </c>
      <c r="AY7569" t="s">
        <v>232</v>
      </c>
      <c r="AZ7569" t="s">
        <v>232</v>
      </c>
      <c r="BA7569" t="s">
        <v>232</v>
      </c>
      <c r="BB7569" t="s">
        <v>232</v>
      </c>
      <c r="BC7569">
        <v>2010</v>
      </c>
    </row>
    <row r="7570" spans="1:55" x14ac:dyDescent="0.25">
      <c r="A7570">
        <v>463</v>
      </c>
      <c r="B7570" t="s">
        <v>1759</v>
      </c>
      <c r="C7570" t="s">
        <v>259</v>
      </c>
      <c r="D7570" t="s">
        <v>1760</v>
      </c>
      <c r="E7570" t="s">
        <v>260</v>
      </c>
      <c r="F7570" t="s">
        <v>261</v>
      </c>
      <c r="G7570" t="s">
        <v>229</v>
      </c>
      <c r="H7570" t="s">
        <v>220</v>
      </c>
      <c r="I7570" t="s">
        <v>262</v>
      </c>
      <c r="J7570" s="52">
        <v>5616.25</v>
      </c>
      <c r="K7570" s="52">
        <v>6965.21</v>
      </c>
      <c r="L7570" s="52">
        <v>7049.08</v>
      </c>
      <c r="M7570" s="52">
        <v>7268.25</v>
      </c>
      <c r="N7570" s="52">
        <v>7230.87</v>
      </c>
      <c r="O7570" s="52">
        <v>7723</v>
      </c>
      <c r="P7570" s="52">
        <v>8976.27</v>
      </c>
      <c r="Q7570" s="52">
        <v>11095.01</v>
      </c>
      <c r="R7570" s="52">
        <v>15635.51</v>
      </c>
      <c r="S7570" s="52">
        <v>16986.22</v>
      </c>
      <c r="T7570" s="52">
        <v>21093.439999999999</v>
      </c>
      <c r="U7570" s="52">
        <v>23779.39</v>
      </c>
      <c r="V7570" s="52">
        <v>27560.01</v>
      </c>
      <c r="W7570" s="52">
        <v>29841.919999999998</v>
      </c>
      <c r="X7570" s="52">
        <v>35539.32</v>
      </c>
      <c r="Y7570" s="52">
        <v>39080.18</v>
      </c>
      <c r="Z7570" s="52">
        <v>46139.15</v>
      </c>
      <c r="AA7570" s="52">
        <v>48622.75</v>
      </c>
      <c r="AB7570" s="52">
        <v>50341.23</v>
      </c>
      <c r="AC7570" s="52">
        <v>50904.71</v>
      </c>
      <c r="AD7570" s="52">
        <v>57364.06</v>
      </c>
      <c r="AE7570" s="52">
        <v>59558.42</v>
      </c>
      <c r="AF7570" s="52">
        <v>64118.05</v>
      </c>
      <c r="AG7570" s="52">
        <v>59835.68</v>
      </c>
      <c r="AH7570" s="52">
        <v>68437.350000000006</v>
      </c>
      <c r="AI7570" s="52">
        <v>78782.710000000006</v>
      </c>
      <c r="AJ7570" s="52">
        <v>88099</v>
      </c>
      <c r="AK7570" s="52">
        <v>100625.83</v>
      </c>
      <c r="AL7570" s="52">
        <v>118945.9</v>
      </c>
      <c r="AM7570" s="52">
        <v>119508.52</v>
      </c>
      <c r="AN7570" s="52">
        <v>130500.59</v>
      </c>
      <c r="AO7570" t="s">
        <v>232</v>
      </c>
      <c r="AP7570" t="s">
        <v>232</v>
      </c>
      <c r="AQ7570" t="s">
        <v>232</v>
      </c>
      <c r="AR7570" t="s">
        <v>232</v>
      </c>
      <c r="AS7570" t="s">
        <v>232</v>
      </c>
      <c r="AT7570" t="s">
        <v>232</v>
      </c>
      <c r="AU7570" t="s">
        <v>232</v>
      </c>
      <c r="AV7570" t="s">
        <v>232</v>
      </c>
      <c r="AW7570" t="s">
        <v>232</v>
      </c>
      <c r="AX7570" t="s">
        <v>232</v>
      </c>
      <c r="AY7570" t="s">
        <v>232</v>
      </c>
      <c r="AZ7570" t="s">
        <v>232</v>
      </c>
      <c r="BA7570" t="s">
        <v>232</v>
      </c>
      <c r="BB7570" t="s">
        <v>232</v>
      </c>
      <c r="BC7570">
        <v>2010</v>
      </c>
    </row>
    <row r="7571" spans="1:55" x14ac:dyDescent="0.25">
      <c r="A7571">
        <v>463</v>
      </c>
      <c r="B7571" t="s">
        <v>1759</v>
      </c>
      <c r="C7571" t="s">
        <v>263</v>
      </c>
      <c r="D7571" t="s">
        <v>1760</v>
      </c>
      <c r="E7571" t="s">
        <v>260</v>
      </c>
      <c r="F7571" t="s">
        <v>264</v>
      </c>
      <c r="G7571" t="s">
        <v>242</v>
      </c>
      <c r="H7571" t="s">
        <v>220</v>
      </c>
      <c r="I7571" t="s">
        <v>262</v>
      </c>
      <c r="J7571" s="52">
        <v>1421.84</v>
      </c>
      <c r="K7571" s="52">
        <v>1763.34</v>
      </c>
      <c r="L7571" s="52">
        <v>1784.58</v>
      </c>
      <c r="M7571" s="52">
        <v>1849.43</v>
      </c>
      <c r="N7571" s="52">
        <v>1839.92</v>
      </c>
      <c r="O7571" s="52">
        <v>1965.14</v>
      </c>
      <c r="P7571" s="52">
        <v>2284.04</v>
      </c>
      <c r="Q7571" s="52">
        <v>2823.16</v>
      </c>
      <c r="R7571" s="52">
        <v>1389.82</v>
      </c>
      <c r="S7571">
        <v>800.85900000000004</v>
      </c>
      <c r="T7571">
        <v>967.14499999999998</v>
      </c>
      <c r="U7571">
        <v>972.17499999999995</v>
      </c>
      <c r="V7571">
        <v>983.57500000000005</v>
      </c>
      <c r="W7571">
        <v>995.06100000000004</v>
      </c>
      <c r="X7571" s="52">
        <v>1060.71</v>
      </c>
      <c r="Y7571" s="52">
        <v>1133.1600000000001</v>
      </c>
      <c r="Z7571" s="52">
        <v>1186.1600000000001</v>
      </c>
      <c r="AA7571" s="52">
        <v>1080.81</v>
      </c>
      <c r="AB7571" s="52">
        <v>1028.17</v>
      </c>
      <c r="AC7571" s="52">
        <v>1043.17</v>
      </c>
      <c r="AD7571" s="52">
        <v>1202.8900000000001</v>
      </c>
      <c r="AE7571" s="52">
        <v>1236.9000000000001</v>
      </c>
      <c r="AF7571" s="52">
        <v>1305.0899999999999</v>
      </c>
      <c r="AG7571" s="52">
        <v>1208.8900000000001</v>
      </c>
      <c r="AH7571" s="52">
        <v>1361.5</v>
      </c>
      <c r="AI7571" s="52">
        <v>1510.39</v>
      </c>
      <c r="AJ7571" s="52">
        <v>1726.03</v>
      </c>
      <c r="AK7571" s="52">
        <v>2016.05</v>
      </c>
      <c r="AL7571" s="52">
        <v>2557.21</v>
      </c>
      <c r="AM7571" s="52">
        <v>2557.27</v>
      </c>
      <c r="AN7571" s="52">
        <v>2806.69</v>
      </c>
      <c r="AO7571" t="s">
        <v>232</v>
      </c>
      <c r="AP7571" t="s">
        <v>232</v>
      </c>
      <c r="AQ7571" t="s">
        <v>232</v>
      </c>
      <c r="AR7571" t="s">
        <v>232</v>
      </c>
      <c r="AS7571" t="s">
        <v>232</v>
      </c>
      <c r="AT7571" t="s">
        <v>232</v>
      </c>
      <c r="AU7571" t="s">
        <v>232</v>
      </c>
      <c r="AV7571" t="s">
        <v>232</v>
      </c>
      <c r="AW7571" t="s">
        <v>232</v>
      </c>
      <c r="AX7571" t="s">
        <v>232</v>
      </c>
      <c r="AY7571" t="s">
        <v>232</v>
      </c>
      <c r="AZ7571" t="s">
        <v>232</v>
      </c>
      <c r="BA7571" t="s">
        <v>232</v>
      </c>
      <c r="BB7571" t="s">
        <v>232</v>
      </c>
      <c r="BC7571">
        <v>2010</v>
      </c>
    </row>
    <row r="7572" spans="1:55" x14ac:dyDescent="0.25">
      <c r="A7572">
        <v>463</v>
      </c>
      <c r="B7572" t="s">
        <v>1759</v>
      </c>
      <c r="C7572" t="s">
        <v>265</v>
      </c>
      <c r="D7572" t="s">
        <v>1760</v>
      </c>
      <c r="E7572" t="s">
        <v>260</v>
      </c>
      <c r="F7572" t="s">
        <v>266</v>
      </c>
      <c r="G7572" t="s">
        <v>246</v>
      </c>
      <c r="H7572" t="s">
        <v>220</v>
      </c>
      <c r="I7572" t="s">
        <v>262</v>
      </c>
      <c r="J7572" s="52">
        <v>2075.0500000000002</v>
      </c>
      <c r="K7572" s="52">
        <v>2381.48</v>
      </c>
      <c r="L7572" s="52">
        <v>2510.25</v>
      </c>
      <c r="M7572" s="52">
        <v>2564.9299999999998</v>
      </c>
      <c r="N7572" s="52">
        <v>2404.7199999999998</v>
      </c>
      <c r="O7572" s="52">
        <v>2573.66</v>
      </c>
      <c r="P7572" s="52">
        <v>2420.4499999999998</v>
      </c>
      <c r="Q7572" s="52">
        <v>2428.94</v>
      </c>
      <c r="R7572" s="52">
        <v>2741.98</v>
      </c>
      <c r="S7572" s="52">
        <v>2589.83</v>
      </c>
      <c r="T7572" s="52">
        <v>2866.4</v>
      </c>
      <c r="U7572" s="52">
        <v>3185.72</v>
      </c>
      <c r="V7572" s="52">
        <v>3585.37</v>
      </c>
      <c r="W7572" s="52">
        <v>3834.05</v>
      </c>
      <c r="X7572" s="52">
        <v>4023.59</v>
      </c>
      <c r="Y7572" s="52">
        <v>4221.13</v>
      </c>
      <c r="Z7572" s="52">
        <v>4318.62</v>
      </c>
      <c r="AA7572" s="52">
        <v>4243.07</v>
      </c>
      <c r="AB7572" s="52">
        <v>4422.9799999999996</v>
      </c>
      <c r="AC7572" s="52">
        <v>4241.7299999999996</v>
      </c>
      <c r="AD7572" s="52">
        <v>4323.17</v>
      </c>
      <c r="AE7572" s="52">
        <v>4459.07</v>
      </c>
      <c r="AF7572" s="52">
        <v>4665.3599999999997</v>
      </c>
      <c r="AG7572" s="52">
        <v>4522.01</v>
      </c>
      <c r="AH7572" s="52">
        <v>4814.17</v>
      </c>
      <c r="AI7572" s="52">
        <v>5104.5200000000004</v>
      </c>
      <c r="AJ7572" s="52">
        <v>5390.54</v>
      </c>
      <c r="AK7572" s="52">
        <v>5707.77</v>
      </c>
      <c r="AL7572" s="52">
        <v>5931.99</v>
      </c>
      <c r="AM7572" s="52">
        <v>6177.25</v>
      </c>
      <c r="AN7572" s="52">
        <v>6373.36</v>
      </c>
      <c r="AO7572" t="s">
        <v>232</v>
      </c>
      <c r="AP7572" t="s">
        <v>232</v>
      </c>
      <c r="AQ7572" t="s">
        <v>232</v>
      </c>
      <c r="AR7572" t="s">
        <v>232</v>
      </c>
      <c r="AS7572" t="s">
        <v>232</v>
      </c>
      <c r="AT7572" t="s">
        <v>232</v>
      </c>
      <c r="AU7572" t="s">
        <v>232</v>
      </c>
      <c r="AV7572" t="s">
        <v>232</v>
      </c>
      <c r="AW7572" t="s">
        <v>232</v>
      </c>
      <c r="AX7572" t="s">
        <v>232</v>
      </c>
      <c r="AY7572" t="s">
        <v>232</v>
      </c>
      <c r="AZ7572" t="s">
        <v>232</v>
      </c>
      <c r="BA7572" t="s">
        <v>232</v>
      </c>
      <c r="BB7572" t="s">
        <v>232</v>
      </c>
      <c r="BC7572">
        <v>2010</v>
      </c>
    </row>
    <row r="7573" spans="1:55" x14ac:dyDescent="0.25">
      <c r="A7573">
        <v>463</v>
      </c>
      <c r="B7573" t="s">
        <v>1759</v>
      </c>
      <c r="C7573" t="s">
        <v>267</v>
      </c>
      <c r="D7573" t="s">
        <v>1760</v>
      </c>
      <c r="E7573" t="s">
        <v>268</v>
      </c>
      <c r="F7573" t="s">
        <v>269</v>
      </c>
      <c r="G7573" t="s">
        <v>270</v>
      </c>
    </row>
    <row r="7574" spans="1:55" x14ac:dyDescent="0.25">
      <c r="A7574">
        <v>463</v>
      </c>
      <c r="B7574" t="s">
        <v>1759</v>
      </c>
      <c r="C7574" t="s">
        <v>271</v>
      </c>
      <c r="D7574" t="s">
        <v>1760</v>
      </c>
      <c r="E7574" t="s">
        <v>272</v>
      </c>
      <c r="F7574" t="s">
        <v>273</v>
      </c>
      <c r="G7574" t="s">
        <v>274</v>
      </c>
      <c r="I7574" t="s">
        <v>243</v>
      </c>
      <c r="J7574">
        <v>0.14299999999999999</v>
      </c>
      <c r="K7574">
        <v>0.152</v>
      </c>
      <c r="L7574">
        <v>0.156</v>
      </c>
      <c r="M7574">
        <v>0.154</v>
      </c>
      <c r="N7574">
        <v>0.13800000000000001</v>
      </c>
      <c r="O7574">
        <v>0.14299999999999999</v>
      </c>
      <c r="P7574">
        <v>0.13200000000000001</v>
      </c>
      <c r="Q7574">
        <v>0.129</v>
      </c>
      <c r="R7574">
        <v>0.13900000000000001</v>
      </c>
      <c r="S7574">
        <v>0.126</v>
      </c>
      <c r="T7574">
        <v>0.13300000000000001</v>
      </c>
      <c r="U7574">
        <v>0.14399999999999999</v>
      </c>
      <c r="V7574">
        <v>0.14599999999999999</v>
      </c>
      <c r="W7574">
        <v>0.154</v>
      </c>
      <c r="X7574">
        <v>0.158</v>
      </c>
      <c r="Y7574">
        <v>0.161</v>
      </c>
      <c r="Z7574">
        <v>0.16</v>
      </c>
      <c r="AA7574">
        <v>0.152</v>
      </c>
      <c r="AB7574">
        <v>0.156</v>
      </c>
      <c r="AC7574">
        <v>0.14599999999999999</v>
      </c>
      <c r="AD7574">
        <v>0.14199999999999999</v>
      </c>
      <c r="AE7574">
        <v>0.14399999999999999</v>
      </c>
      <c r="AF7574">
        <v>0.14799999999999999</v>
      </c>
      <c r="AG7574">
        <v>0.14000000000000001</v>
      </c>
      <c r="AH7574">
        <v>0.14199999999999999</v>
      </c>
      <c r="AI7574">
        <v>0.14399999999999999</v>
      </c>
      <c r="AJ7574">
        <v>0.14299999999999999</v>
      </c>
      <c r="AK7574">
        <v>0.14399999999999999</v>
      </c>
      <c r="AL7574">
        <v>0.14599999999999999</v>
      </c>
      <c r="AM7574">
        <v>0.155</v>
      </c>
      <c r="AN7574">
        <v>0.152</v>
      </c>
      <c r="AO7574" t="s">
        <v>232</v>
      </c>
      <c r="AP7574" t="s">
        <v>232</v>
      </c>
      <c r="AQ7574" t="s">
        <v>232</v>
      </c>
      <c r="AR7574" t="s">
        <v>232</v>
      </c>
      <c r="AS7574" t="s">
        <v>232</v>
      </c>
      <c r="AT7574" t="s">
        <v>232</v>
      </c>
      <c r="AU7574" t="s">
        <v>232</v>
      </c>
      <c r="AV7574" t="s">
        <v>232</v>
      </c>
      <c r="AW7574" t="s">
        <v>232</v>
      </c>
      <c r="AX7574" t="s">
        <v>232</v>
      </c>
      <c r="AY7574" t="s">
        <v>232</v>
      </c>
      <c r="AZ7574" t="s">
        <v>232</v>
      </c>
      <c r="BA7574" t="s">
        <v>232</v>
      </c>
      <c r="BB7574" t="s">
        <v>232</v>
      </c>
      <c r="BC7574">
        <v>2010</v>
      </c>
    </row>
    <row r="7575" spans="1:55" x14ac:dyDescent="0.25">
      <c r="A7575">
        <v>463</v>
      </c>
      <c r="B7575" t="s">
        <v>1759</v>
      </c>
      <c r="C7575" t="s">
        <v>275</v>
      </c>
      <c r="D7575" t="s">
        <v>1760</v>
      </c>
      <c r="E7575" t="s">
        <v>276</v>
      </c>
      <c r="F7575" t="s">
        <v>277</v>
      </c>
      <c r="G7575" t="s">
        <v>278</v>
      </c>
      <c r="I7575" t="s">
        <v>243</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232</v>
      </c>
      <c r="AP7575" t="s">
        <v>232</v>
      </c>
      <c r="AQ7575" t="s">
        <v>232</v>
      </c>
      <c r="AR7575" t="s">
        <v>232</v>
      </c>
      <c r="AS7575" t="s">
        <v>232</v>
      </c>
      <c r="AT7575" t="s">
        <v>232</v>
      </c>
      <c r="AU7575" t="s">
        <v>232</v>
      </c>
      <c r="AV7575" t="s">
        <v>232</v>
      </c>
      <c r="AW7575" t="s">
        <v>232</v>
      </c>
      <c r="AX7575" t="s">
        <v>232</v>
      </c>
      <c r="AY7575" t="s">
        <v>232</v>
      </c>
      <c r="AZ7575" t="s">
        <v>232</v>
      </c>
      <c r="BA7575" t="s">
        <v>232</v>
      </c>
      <c r="BB7575" t="s">
        <v>232</v>
      </c>
      <c r="BC7575">
        <v>2010</v>
      </c>
    </row>
    <row r="7576" spans="1:55" x14ac:dyDescent="0.25">
      <c r="A7576">
        <v>463</v>
      </c>
      <c r="B7576" t="s">
        <v>1759</v>
      </c>
      <c r="C7576" t="s">
        <v>279</v>
      </c>
      <c r="D7576" t="s">
        <v>1760</v>
      </c>
      <c r="E7576" t="s">
        <v>280</v>
      </c>
      <c r="F7576" t="s">
        <v>281</v>
      </c>
      <c r="G7576" t="s">
        <v>282</v>
      </c>
      <c r="I7576" t="s">
        <v>1761</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232</v>
      </c>
      <c r="AP7576" t="s">
        <v>232</v>
      </c>
      <c r="AQ7576" t="s">
        <v>232</v>
      </c>
      <c r="AR7576" t="s">
        <v>232</v>
      </c>
      <c r="AS7576" t="s">
        <v>232</v>
      </c>
      <c r="AT7576" t="s">
        <v>232</v>
      </c>
      <c r="AU7576" t="s">
        <v>232</v>
      </c>
      <c r="AV7576" t="s">
        <v>232</v>
      </c>
      <c r="AW7576" t="s">
        <v>232</v>
      </c>
      <c r="AX7576" t="s">
        <v>232</v>
      </c>
      <c r="AY7576" t="s">
        <v>232</v>
      </c>
      <c r="AZ7576" t="s">
        <v>232</v>
      </c>
      <c r="BA7576" t="s">
        <v>232</v>
      </c>
      <c r="BB7576" t="s">
        <v>232</v>
      </c>
      <c r="BC7576">
        <v>2010</v>
      </c>
    </row>
    <row r="7577" spans="1:55" x14ac:dyDescent="0.25">
      <c r="A7577">
        <v>463</v>
      </c>
      <c r="B7577" t="s">
        <v>1759</v>
      </c>
      <c r="C7577" t="s">
        <v>283</v>
      </c>
      <c r="D7577" t="s">
        <v>1760</v>
      </c>
      <c r="E7577" t="s">
        <v>284</v>
      </c>
      <c r="F7577" t="s">
        <v>285</v>
      </c>
      <c r="G7577" t="s">
        <v>282</v>
      </c>
      <c r="I7577" t="s">
        <v>1761</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232</v>
      </c>
      <c r="AP7577" t="s">
        <v>232</v>
      </c>
      <c r="AQ7577" t="s">
        <v>232</v>
      </c>
      <c r="AR7577" t="s">
        <v>232</v>
      </c>
      <c r="AS7577" t="s">
        <v>232</v>
      </c>
      <c r="AT7577" t="s">
        <v>232</v>
      </c>
      <c r="AU7577" t="s">
        <v>232</v>
      </c>
      <c r="AV7577" t="s">
        <v>232</v>
      </c>
      <c r="AW7577" t="s">
        <v>232</v>
      </c>
      <c r="AX7577" t="s">
        <v>232</v>
      </c>
      <c r="AY7577" t="s">
        <v>232</v>
      </c>
      <c r="AZ7577" t="s">
        <v>232</v>
      </c>
      <c r="BA7577" t="s">
        <v>232</v>
      </c>
      <c r="BB7577" t="s">
        <v>232</v>
      </c>
      <c r="BC7577">
        <v>2010</v>
      </c>
    </row>
    <row r="7578" spans="1:55" x14ac:dyDescent="0.25">
      <c r="A7578">
        <v>463</v>
      </c>
      <c r="B7578" t="s">
        <v>1759</v>
      </c>
      <c r="C7578" t="s">
        <v>286</v>
      </c>
      <c r="D7578" t="s">
        <v>1760</v>
      </c>
      <c r="E7578" t="s">
        <v>287</v>
      </c>
      <c r="F7578" t="s">
        <v>288</v>
      </c>
      <c r="G7578" t="s">
        <v>250</v>
      </c>
      <c r="I7578" t="s">
        <v>1762</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232</v>
      </c>
      <c r="AP7578" t="s">
        <v>232</v>
      </c>
      <c r="AQ7578" t="s">
        <v>232</v>
      </c>
      <c r="AR7578" t="s">
        <v>232</v>
      </c>
      <c r="AS7578" t="s">
        <v>232</v>
      </c>
      <c r="AT7578" t="s">
        <v>232</v>
      </c>
      <c r="AU7578" t="s">
        <v>232</v>
      </c>
      <c r="AV7578" t="s">
        <v>232</v>
      </c>
      <c r="AW7578" t="s">
        <v>232</v>
      </c>
      <c r="AX7578" t="s">
        <v>232</v>
      </c>
      <c r="AY7578" t="s">
        <v>232</v>
      </c>
      <c r="AZ7578" t="s">
        <v>232</v>
      </c>
      <c r="BA7578" t="s">
        <v>232</v>
      </c>
      <c r="BB7578" t="s">
        <v>232</v>
      </c>
      <c r="BC7578">
        <v>2011</v>
      </c>
    </row>
    <row r="7579" spans="1:55" x14ac:dyDescent="0.25">
      <c r="A7579">
        <v>463</v>
      </c>
      <c r="B7579" t="s">
        <v>1759</v>
      </c>
      <c r="C7579" t="s">
        <v>290</v>
      </c>
      <c r="D7579" t="s">
        <v>1760</v>
      </c>
      <c r="E7579" t="s">
        <v>287</v>
      </c>
      <c r="F7579" t="s">
        <v>291</v>
      </c>
      <c r="G7579" t="s">
        <v>235</v>
      </c>
      <c r="I7579" t="s">
        <v>292</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232</v>
      </c>
      <c r="AP7579" t="s">
        <v>232</v>
      </c>
      <c r="AQ7579" t="s">
        <v>232</v>
      </c>
      <c r="AR7579" t="s">
        <v>232</v>
      </c>
      <c r="AS7579" t="s">
        <v>232</v>
      </c>
      <c r="AT7579" t="s">
        <v>232</v>
      </c>
      <c r="AU7579" t="s">
        <v>232</v>
      </c>
      <c r="AV7579" t="s">
        <v>232</v>
      </c>
      <c r="AW7579" t="s">
        <v>232</v>
      </c>
      <c r="AX7579" t="s">
        <v>232</v>
      </c>
      <c r="AY7579" t="s">
        <v>232</v>
      </c>
      <c r="AZ7579" t="s">
        <v>232</v>
      </c>
      <c r="BA7579" t="s">
        <v>232</v>
      </c>
      <c r="BB7579" t="s">
        <v>232</v>
      </c>
      <c r="BC7579">
        <v>2011</v>
      </c>
    </row>
    <row r="7580" spans="1:55" x14ac:dyDescent="0.25">
      <c r="A7580">
        <v>463</v>
      </c>
      <c r="B7580" t="s">
        <v>1759</v>
      </c>
      <c r="C7580" t="s">
        <v>293</v>
      </c>
      <c r="D7580" t="s">
        <v>1760</v>
      </c>
      <c r="E7580" t="s">
        <v>294</v>
      </c>
      <c r="F7580" t="s">
        <v>295</v>
      </c>
      <c r="G7580" t="s">
        <v>250</v>
      </c>
      <c r="I7580" t="s">
        <v>1762</v>
      </c>
      <c r="J7580" t="s">
        <v>232</v>
      </c>
      <c r="K7580" t="s">
        <v>232</v>
      </c>
      <c r="L7580" t="s">
        <v>232</v>
      </c>
      <c r="M7580" t="s">
        <v>232</v>
      </c>
      <c r="N7580" t="s">
        <v>232</v>
      </c>
      <c r="O7580" t="s">
        <v>232</v>
      </c>
      <c r="P7580" t="s">
        <v>232</v>
      </c>
      <c r="Q7580" t="s">
        <v>232</v>
      </c>
      <c r="R7580" t="s">
        <v>232</v>
      </c>
      <c r="S7580" t="s">
        <v>232</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232</v>
      </c>
      <c r="AP7580" t="s">
        <v>232</v>
      </c>
      <c r="AQ7580" t="s">
        <v>232</v>
      </c>
      <c r="AR7580" t="s">
        <v>232</v>
      </c>
      <c r="AS7580" t="s">
        <v>232</v>
      </c>
      <c r="AT7580" t="s">
        <v>232</v>
      </c>
      <c r="AU7580" t="s">
        <v>232</v>
      </c>
      <c r="AV7580" t="s">
        <v>232</v>
      </c>
      <c r="AW7580" t="s">
        <v>232</v>
      </c>
      <c r="AX7580" t="s">
        <v>232</v>
      </c>
      <c r="AY7580" t="s">
        <v>232</v>
      </c>
      <c r="AZ7580" t="s">
        <v>232</v>
      </c>
      <c r="BA7580" t="s">
        <v>232</v>
      </c>
      <c r="BB7580" t="s">
        <v>232</v>
      </c>
      <c r="BC7580">
        <v>2011</v>
      </c>
    </row>
    <row r="7581" spans="1:55" x14ac:dyDescent="0.25">
      <c r="A7581">
        <v>463</v>
      </c>
      <c r="B7581" t="s">
        <v>1759</v>
      </c>
      <c r="C7581" t="s">
        <v>296</v>
      </c>
      <c r="D7581" t="s">
        <v>1760</v>
      </c>
      <c r="E7581" t="s">
        <v>294</v>
      </c>
      <c r="F7581" t="s">
        <v>297</v>
      </c>
      <c r="G7581" t="s">
        <v>235</v>
      </c>
      <c r="I7581" t="s">
        <v>298</v>
      </c>
      <c r="J7581" t="s">
        <v>232</v>
      </c>
      <c r="K7581" t="s">
        <v>232</v>
      </c>
      <c r="L7581" t="s">
        <v>232</v>
      </c>
      <c r="M7581" t="s">
        <v>232</v>
      </c>
      <c r="N7581" t="s">
        <v>232</v>
      </c>
      <c r="O7581" t="s">
        <v>232</v>
      </c>
      <c r="P7581" t="s">
        <v>232</v>
      </c>
      <c r="Q7581" t="s">
        <v>232</v>
      </c>
      <c r="R7581" t="s">
        <v>232</v>
      </c>
      <c r="S7581" t="s">
        <v>232</v>
      </c>
      <c r="T7581" t="s">
        <v>232</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232</v>
      </c>
      <c r="AP7581" t="s">
        <v>232</v>
      </c>
      <c r="AQ7581" t="s">
        <v>232</v>
      </c>
      <c r="AR7581" t="s">
        <v>232</v>
      </c>
      <c r="AS7581" t="s">
        <v>232</v>
      </c>
      <c r="AT7581" t="s">
        <v>232</v>
      </c>
      <c r="AU7581" t="s">
        <v>232</v>
      </c>
      <c r="AV7581" t="s">
        <v>232</v>
      </c>
      <c r="AW7581" t="s">
        <v>232</v>
      </c>
      <c r="AX7581" t="s">
        <v>232</v>
      </c>
      <c r="AY7581" t="s">
        <v>232</v>
      </c>
      <c r="AZ7581" t="s">
        <v>232</v>
      </c>
      <c r="BA7581" t="s">
        <v>232</v>
      </c>
      <c r="BB7581" t="s">
        <v>232</v>
      </c>
      <c r="BC7581">
        <v>2011</v>
      </c>
    </row>
    <row r="7582" spans="1:55" x14ac:dyDescent="0.25">
      <c r="A7582">
        <v>463</v>
      </c>
      <c r="B7582" t="s">
        <v>1759</v>
      </c>
      <c r="C7582" t="s">
        <v>299</v>
      </c>
      <c r="D7582" t="s">
        <v>1760</v>
      </c>
      <c r="E7582" t="s">
        <v>300</v>
      </c>
      <c r="G7582" t="s">
        <v>274</v>
      </c>
    </row>
    <row r="7583" spans="1:55" x14ac:dyDescent="0.25">
      <c r="A7583">
        <v>463</v>
      </c>
      <c r="B7583" t="s">
        <v>1759</v>
      </c>
      <c r="C7583" t="s">
        <v>301</v>
      </c>
      <c r="D7583" t="s">
        <v>1760</v>
      </c>
      <c r="E7583" t="s">
        <v>302</v>
      </c>
      <c r="F7583" t="s">
        <v>303</v>
      </c>
      <c r="G7583" t="s">
        <v>235</v>
      </c>
      <c r="I7583" t="s">
        <v>1763</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232</v>
      </c>
      <c r="AP7583" t="s">
        <v>232</v>
      </c>
      <c r="AQ7583" t="s">
        <v>232</v>
      </c>
      <c r="AR7583" t="s">
        <v>232</v>
      </c>
      <c r="AS7583" t="s">
        <v>232</v>
      </c>
      <c r="AT7583" t="s">
        <v>232</v>
      </c>
      <c r="AU7583" t="s">
        <v>232</v>
      </c>
      <c r="AV7583" t="s">
        <v>232</v>
      </c>
      <c r="AW7583" t="s">
        <v>232</v>
      </c>
      <c r="AX7583" t="s">
        <v>232</v>
      </c>
      <c r="AY7583" t="s">
        <v>232</v>
      </c>
      <c r="AZ7583" t="s">
        <v>232</v>
      </c>
      <c r="BA7583" t="s">
        <v>232</v>
      </c>
      <c r="BB7583" t="s">
        <v>232</v>
      </c>
      <c r="BC7583">
        <v>2009</v>
      </c>
    </row>
    <row r="7584" spans="1:55" x14ac:dyDescent="0.25">
      <c r="A7584">
        <v>463</v>
      </c>
      <c r="B7584" t="s">
        <v>1759</v>
      </c>
      <c r="C7584" t="s">
        <v>305</v>
      </c>
      <c r="D7584" t="s">
        <v>1760</v>
      </c>
      <c r="E7584" t="s">
        <v>306</v>
      </c>
      <c r="F7584" t="s">
        <v>307</v>
      </c>
      <c r="G7584" t="s">
        <v>235</v>
      </c>
      <c r="I7584" t="s">
        <v>1763</v>
      </c>
      <c r="J7584" t="s">
        <v>232</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232</v>
      </c>
      <c r="AP7584" t="s">
        <v>232</v>
      </c>
      <c r="AQ7584" t="s">
        <v>232</v>
      </c>
      <c r="AR7584" t="s">
        <v>232</v>
      </c>
      <c r="AS7584" t="s">
        <v>232</v>
      </c>
      <c r="AT7584" t="s">
        <v>232</v>
      </c>
      <c r="AU7584" t="s">
        <v>232</v>
      </c>
      <c r="AV7584" t="s">
        <v>232</v>
      </c>
      <c r="AW7584" t="s">
        <v>232</v>
      </c>
      <c r="AX7584" t="s">
        <v>232</v>
      </c>
      <c r="AY7584" t="s">
        <v>232</v>
      </c>
      <c r="AZ7584" t="s">
        <v>232</v>
      </c>
      <c r="BA7584" t="s">
        <v>232</v>
      </c>
      <c r="BB7584" t="s">
        <v>232</v>
      </c>
      <c r="BC7584">
        <v>2009</v>
      </c>
    </row>
    <row r="7585" spans="1:55" x14ac:dyDescent="0.25">
      <c r="A7585">
        <v>463</v>
      </c>
      <c r="B7585" t="s">
        <v>1759</v>
      </c>
      <c r="C7585" t="s">
        <v>308</v>
      </c>
      <c r="D7585" t="s">
        <v>1760</v>
      </c>
      <c r="E7585" t="s">
        <v>309</v>
      </c>
      <c r="F7585" t="s">
        <v>310</v>
      </c>
      <c r="G7585" t="s">
        <v>235</v>
      </c>
      <c r="I7585" t="s">
        <v>1763</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232</v>
      </c>
      <c r="AP7585" t="s">
        <v>232</v>
      </c>
      <c r="AQ7585" t="s">
        <v>232</v>
      </c>
      <c r="AR7585" t="s">
        <v>232</v>
      </c>
      <c r="AS7585" t="s">
        <v>232</v>
      </c>
      <c r="AT7585" t="s">
        <v>232</v>
      </c>
      <c r="AU7585" t="s">
        <v>232</v>
      </c>
      <c r="AV7585" t="s">
        <v>232</v>
      </c>
      <c r="AW7585" t="s">
        <v>232</v>
      </c>
      <c r="AX7585" t="s">
        <v>232</v>
      </c>
      <c r="AY7585" t="s">
        <v>232</v>
      </c>
      <c r="AZ7585" t="s">
        <v>232</v>
      </c>
      <c r="BA7585" t="s">
        <v>232</v>
      </c>
      <c r="BB7585" t="s">
        <v>232</v>
      </c>
      <c r="BC7585">
        <v>2009</v>
      </c>
    </row>
    <row r="7586" spans="1:55" x14ac:dyDescent="0.25">
      <c r="A7586">
        <v>463</v>
      </c>
      <c r="B7586" t="s">
        <v>1759</v>
      </c>
      <c r="C7586" t="s">
        <v>311</v>
      </c>
      <c r="D7586" t="s">
        <v>1760</v>
      </c>
      <c r="E7586" t="s">
        <v>312</v>
      </c>
      <c r="F7586" t="s">
        <v>313</v>
      </c>
      <c r="G7586" t="s">
        <v>235</v>
      </c>
      <c r="I7586" t="s">
        <v>1763</v>
      </c>
      <c r="J7586" t="s">
        <v>232</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232</v>
      </c>
      <c r="AP7586" t="s">
        <v>232</v>
      </c>
      <c r="AQ7586" t="s">
        <v>232</v>
      </c>
      <c r="AR7586" t="s">
        <v>232</v>
      </c>
      <c r="AS7586" t="s">
        <v>232</v>
      </c>
      <c r="AT7586" t="s">
        <v>232</v>
      </c>
      <c r="AU7586" t="s">
        <v>232</v>
      </c>
      <c r="AV7586" t="s">
        <v>232</v>
      </c>
      <c r="AW7586" t="s">
        <v>232</v>
      </c>
      <c r="AX7586" t="s">
        <v>232</v>
      </c>
      <c r="AY7586" t="s">
        <v>232</v>
      </c>
      <c r="AZ7586" t="s">
        <v>232</v>
      </c>
      <c r="BA7586" t="s">
        <v>232</v>
      </c>
      <c r="BB7586" t="s">
        <v>232</v>
      </c>
      <c r="BC7586">
        <v>2009</v>
      </c>
    </row>
    <row r="7587" spans="1:55" x14ac:dyDescent="0.25">
      <c r="A7587">
        <v>463</v>
      </c>
      <c r="B7587" t="s">
        <v>1759</v>
      </c>
      <c r="C7587" t="s">
        <v>314</v>
      </c>
      <c r="D7587" t="s">
        <v>1760</v>
      </c>
      <c r="E7587" t="s">
        <v>315</v>
      </c>
      <c r="F7587" t="s">
        <v>316</v>
      </c>
      <c r="G7587" t="s">
        <v>317</v>
      </c>
      <c r="I7587" t="s">
        <v>1764</v>
      </c>
      <c r="J7587" t="s">
        <v>232</v>
      </c>
      <c r="K7587" t="s">
        <v>232</v>
      </c>
      <c r="L7587" t="s">
        <v>232</v>
      </c>
      <c r="M7587" t="s">
        <v>232</v>
      </c>
      <c r="N7587" t="s">
        <v>232</v>
      </c>
      <c r="O7587" t="s">
        <v>232</v>
      </c>
      <c r="P7587" t="s">
        <v>232</v>
      </c>
      <c r="Q7587" t="s">
        <v>232</v>
      </c>
      <c r="R7587" t="s">
        <v>232</v>
      </c>
      <c r="S7587" t="s">
        <v>232</v>
      </c>
      <c r="T7587" t="s">
        <v>232</v>
      </c>
      <c r="U7587" t="s">
        <v>232</v>
      </c>
      <c r="V7587" t="s">
        <v>232</v>
      </c>
      <c r="W7587" t="s">
        <v>232</v>
      </c>
      <c r="X7587" t="s">
        <v>232</v>
      </c>
      <c r="Y7587" t="s">
        <v>232</v>
      </c>
      <c r="Z7587" t="s">
        <v>232</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232</v>
      </c>
      <c r="AP7587" t="s">
        <v>232</v>
      </c>
      <c r="AQ7587" t="s">
        <v>232</v>
      </c>
      <c r="AR7587" t="s">
        <v>232</v>
      </c>
      <c r="AS7587" t="s">
        <v>232</v>
      </c>
      <c r="AT7587" t="s">
        <v>232</v>
      </c>
      <c r="AU7587" t="s">
        <v>232</v>
      </c>
      <c r="AV7587" t="s">
        <v>232</v>
      </c>
      <c r="AW7587" t="s">
        <v>232</v>
      </c>
      <c r="AX7587" t="s">
        <v>232</v>
      </c>
      <c r="AY7587" t="s">
        <v>232</v>
      </c>
      <c r="AZ7587" t="s">
        <v>232</v>
      </c>
      <c r="BA7587" t="s">
        <v>232</v>
      </c>
      <c r="BB7587" t="s">
        <v>232</v>
      </c>
      <c r="BC7587">
        <v>2010</v>
      </c>
    </row>
    <row r="7588" spans="1:55" x14ac:dyDescent="0.25">
      <c r="A7588">
        <v>463</v>
      </c>
      <c r="B7588" t="s">
        <v>1759</v>
      </c>
      <c r="C7588" t="s">
        <v>318</v>
      </c>
      <c r="D7588" t="s">
        <v>1760</v>
      </c>
      <c r="E7588" t="s">
        <v>319</v>
      </c>
      <c r="F7588" t="s">
        <v>320</v>
      </c>
      <c r="G7588" t="s">
        <v>321</v>
      </c>
      <c r="H7588" t="s">
        <v>322</v>
      </c>
    </row>
    <row r="7589" spans="1:55" x14ac:dyDescent="0.25">
      <c r="A7589">
        <v>463</v>
      </c>
      <c r="B7589" t="s">
        <v>1759</v>
      </c>
      <c r="C7589" t="s">
        <v>323</v>
      </c>
      <c r="D7589" t="s">
        <v>1760</v>
      </c>
      <c r="E7589" t="s">
        <v>324</v>
      </c>
      <c r="F7589" t="s">
        <v>325</v>
      </c>
      <c r="G7589" t="s">
        <v>321</v>
      </c>
      <c r="H7589" t="s">
        <v>322</v>
      </c>
      <c r="I7589" t="s">
        <v>1765</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232</v>
      </c>
      <c r="AP7589" t="s">
        <v>232</v>
      </c>
      <c r="AQ7589" t="s">
        <v>232</v>
      </c>
      <c r="AR7589" t="s">
        <v>232</v>
      </c>
      <c r="AS7589" t="s">
        <v>232</v>
      </c>
      <c r="AT7589" t="s">
        <v>232</v>
      </c>
      <c r="AU7589" t="s">
        <v>232</v>
      </c>
      <c r="AV7589" t="s">
        <v>232</v>
      </c>
      <c r="AW7589" t="s">
        <v>232</v>
      </c>
      <c r="AX7589" t="s">
        <v>232</v>
      </c>
      <c r="AY7589" t="s">
        <v>232</v>
      </c>
      <c r="AZ7589" t="s">
        <v>232</v>
      </c>
      <c r="BA7589" t="s">
        <v>232</v>
      </c>
      <c r="BB7589" t="s">
        <v>232</v>
      </c>
      <c r="BC7589">
        <v>2010</v>
      </c>
    </row>
    <row r="7590" spans="1:55" x14ac:dyDescent="0.25">
      <c r="A7590">
        <v>463</v>
      </c>
      <c r="B7590" t="s">
        <v>1759</v>
      </c>
      <c r="C7590" t="s">
        <v>327</v>
      </c>
      <c r="D7590" t="s">
        <v>1760</v>
      </c>
      <c r="E7590" t="s">
        <v>328</v>
      </c>
      <c r="F7590" t="s">
        <v>329</v>
      </c>
      <c r="G7590" t="s">
        <v>229</v>
      </c>
      <c r="H7590" t="s">
        <v>230</v>
      </c>
      <c r="I7590" t="s">
        <v>1766</v>
      </c>
      <c r="J7590" t="s">
        <v>232</v>
      </c>
      <c r="K7590" t="s">
        <v>232</v>
      </c>
      <c r="L7590" t="s">
        <v>232</v>
      </c>
      <c r="M7590" t="s">
        <v>232</v>
      </c>
      <c r="N7590" t="s">
        <v>232</v>
      </c>
      <c r="O7590" t="s">
        <v>232</v>
      </c>
      <c r="P7590" t="s">
        <v>232</v>
      </c>
      <c r="Q7590" t="s">
        <v>232</v>
      </c>
      <c r="R7590" t="s">
        <v>232</v>
      </c>
      <c r="S7590" t="s">
        <v>232</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232</v>
      </c>
      <c r="AP7590" t="s">
        <v>232</v>
      </c>
      <c r="AQ7590" t="s">
        <v>232</v>
      </c>
      <c r="AR7590" t="s">
        <v>232</v>
      </c>
      <c r="AS7590" t="s">
        <v>232</v>
      </c>
      <c r="AT7590" t="s">
        <v>232</v>
      </c>
      <c r="AU7590" t="s">
        <v>232</v>
      </c>
      <c r="AV7590" t="s">
        <v>232</v>
      </c>
      <c r="AW7590" t="s">
        <v>232</v>
      </c>
      <c r="AX7590" t="s">
        <v>232</v>
      </c>
      <c r="AY7590" t="s">
        <v>232</v>
      </c>
      <c r="AZ7590" t="s">
        <v>232</v>
      </c>
      <c r="BA7590" t="s">
        <v>232</v>
      </c>
      <c r="BB7590" t="s">
        <v>232</v>
      </c>
      <c r="BC7590">
        <v>2009</v>
      </c>
    </row>
    <row r="7591" spans="1:55" x14ac:dyDescent="0.25">
      <c r="A7591">
        <v>463</v>
      </c>
      <c r="B7591" t="s">
        <v>1759</v>
      </c>
      <c r="C7591" t="s">
        <v>331</v>
      </c>
      <c r="D7591" t="s">
        <v>1760</v>
      </c>
      <c r="E7591" t="s">
        <v>328</v>
      </c>
      <c r="F7591" t="s">
        <v>329</v>
      </c>
      <c r="G7591" t="s">
        <v>282</v>
      </c>
      <c r="I7591" t="s">
        <v>332</v>
      </c>
      <c r="J7591" t="s">
        <v>232</v>
      </c>
      <c r="K7591" t="s">
        <v>232</v>
      </c>
      <c r="L7591" t="s">
        <v>232</v>
      </c>
      <c r="M7591" t="s">
        <v>232</v>
      </c>
      <c r="N7591" t="s">
        <v>232</v>
      </c>
      <c r="O7591" t="s">
        <v>232</v>
      </c>
      <c r="P7591" t="s">
        <v>232</v>
      </c>
      <c r="Q7591" t="s">
        <v>232</v>
      </c>
      <c r="R7591" t="s">
        <v>232</v>
      </c>
      <c r="S7591" t="s">
        <v>232</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232</v>
      </c>
      <c r="AP7591" t="s">
        <v>232</v>
      </c>
      <c r="AQ7591" t="s">
        <v>232</v>
      </c>
      <c r="AR7591" t="s">
        <v>232</v>
      </c>
      <c r="AS7591" t="s">
        <v>232</v>
      </c>
      <c r="AT7591" t="s">
        <v>232</v>
      </c>
      <c r="AU7591" t="s">
        <v>232</v>
      </c>
      <c r="AV7591" t="s">
        <v>232</v>
      </c>
      <c r="AW7591" t="s">
        <v>232</v>
      </c>
      <c r="AX7591" t="s">
        <v>232</v>
      </c>
      <c r="AY7591" t="s">
        <v>232</v>
      </c>
      <c r="AZ7591" t="s">
        <v>232</v>
      </c>
      <c r="BA7591" t="s">
        <v>232</v>
      </c>
      <c r="BB7591" t="s">
        <v>232</v>
      </c>
      <c r="BC7591">
        <v>2009</v>
      </c>
    </row>
    <row r="7592" spans="1:55" x14ac:dyDescent="0.25">
      <c r="A7592">
        <v>463</v>
      </c>
      <c r="B7592" t="s">
        <v>1759</v>
      </c>
      <c r="C7592" t="s">
        <v>333</v>
      </c>
      <c r="D7592" t="s">
        <v>1760</v>
      </c>
      <c r="E7592" t="s">
        <v>334</v>
      </c>
      <c r="F7592" t="s">
        <v>335</v>
      </c>
      <c r="G7592" t="s">
        <v>229</v>
      </c>
      <c r="H7592" t="s">
        <v>230</v>
      </c>
      <c r="I7592" t="s">
        <v>1766</v>
      </c>
      <c r="J7592" t="s">
        <v>232</v>
      </c>
      <c r="K7592" t="s">
        <v>232</v>
      </c>
      <c r="L7592" t="s">
        <v>232</v>
      </c>
      <c r="M7592" t="s">
        <v>232</v>
      </c>
      <c r="N7592" t="s">
        <v>232</v>
      </c>
      <c r="O7592" t="s">
        <v>232</v>
      </c>
      <c r="P7592" t="s">
        <v>232</v>
      </c>
      <c r="Q7592" t="s">
        <v>232</v>
      </c>
      <c r="R7592" t="s">
        <v>232</v>
      </c>
      <c r="S7592" t="s">
        <v>232</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232</v>
      </c>
      <c r="AP7592" t="s">
        <v>232</v>
      </c>
      <c r="AQ7592" t="s">
        <v>232</v>
      </c>
      <c r="AR7592" t="s">
        <v>232</v>
      </c>
      <c r="AS7592" t="s">
        <v>232</v>
      </c>
      <c r="AT7592" t="s">
        <v>232</v>
      </c>
      <c r="AU7592" t="s">
        <v>232</v>
      </c>
      <c r="AV7592" t="s">
        <v>232</v>
      </c>
      <c r="AW7592" t="s">
        <v>232</v>
      </c>
      <c r="AX7592" t="s">
        <v>232</v>
      </c>
      <c r="AY7592" t="s">
        <v>232</v>
      </c>
      <c r="AZ7592" t="s">
        <v>232</v>
      </c>
      <c r="BA7592" t="s">
        <v>232</v>
      </c>
      <c r="BB7592" t="s">
        <v>232</v>
      </c>
      <c r="BC7592">
        <v>2009</v>
      </c>
    </row>
    <row r="7593" spans="1:55" x14ac:dyDescent="0.25">
      <c r="A7593">
        <v>463</v>
      </c>
      <c r="B7593" t="s">
        <v>1759</v>
      </c>
      <c r="C7593" t="s">
        <v>336</v>
      </c>
      <c r="D7593" t="s">
        <v>1760</v>
      </c>
      <c r="E7593" t="s">
        <v>334</v>
      </c>
      <c r="F7593" t="s">
        <v>335</v>
      </c>
      <c r="G7593" t="s">
        <v>282</v>
      </c>
      <c r="I7593" t="s">
        <v>337</v>
      </c>
      <c r="J7593" t="s">
        <v>232</v>
      </c>
      <c r="K7593" t="s">
        <v>232</v>
      </c>
      <c r="L7593" t="s">
        <v>232</v>
      </c>
      <c r="M7593" t="s">
        <v>232</v>
      </c>
      <c r="N7593" t="s">
        <v>232</v>
      </c>
      <c r="O7593" t="s">
        <v>232</v>
      </c>
      <c r="P7593" t="s">
        <v>232</v>
      </c>
      <c r="Q7593" t="s">
        <v>232</v>
      </c>
      <c r="R7593" t="s">
        <v>232</v>
      </c>
      <c r="S7593" t="s">
        <v>232</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232</v>
      </c>
      <c r="AP7593" t="s">
        <v>232</v>
      </c>
      <c r="AQ7593" t="s">
        <v>232</v>
      </c>
      <c r="AR7593" t="s">
        <v>232</v>
      </c>
      <c r="AS7593" t="s">
        <v>232</v>
      </c>
      <c r="AT7593" t="s">
        <v>232</v>
      </c>
      <c r="AU7593" t="s">
        <v>232</v>
      </c>
      <c r="AV7593" t="s">
        <v>232</v>
      </c>
      <c r="AW7593" t="s">
        <v>232</v>
      </c>
      <c r="AX7593" t="s">
        <v>232</v>
      </c>
      <c r="AY7593" t="s">
        <v>232</v>
      </c>
      <c r="AZ7593" t="s">
        <v>232</v>
      </c>
      <c r="BA7593" t="s">
        <v>232</v>
      </c>
      <c r="BB7593" t="s">
        <v>232</v>
      </c>
      <c r="BC7593">
        <v>2009</v>
      </c>
    </row>
    <row r="7594" spans="1:55" x14ac:dyDescent="0.25">
      <c r="A7594">
        <v>463</v>
      </c>
      <c r="B7594" t="s">
        <v>1759</v>
      </c>
      <c r="C7594" t="s">
        <v>338</v>
      </c>
      <c r="D7594" t="s">
        <v>1760</v>
      </c>
      <c r="E7594" t="s">
        <v>339</v>
      </c>
      <c r="F7594" t="s">
        <v>340</v>
      </c>
      <c r="G7594" t="s">
        <v>229</v>
      </c>
      <c r="H7594" t="s">
        <v>230</v>
      </c>
      <c r="I7594" t="s">
        <v>1766</v>
      </c>
      <c r="J7594" t="s">
        <v>232</v>
      </c>
      <c r="K7594" t="s">
        <v>232</v>
      </c>
      <c r="L7594" t="s">
        <v>232</v>
      </c>
      <c r="M7594" t="s">
        <v>232</v>
      </c>
      <c r="N7594" t="s">
        <v>232</v>
      </c>
      <c r="O7594" t="s">
        <v>232</v>
      </c>
      <c r="P7594" t="s">
        <v>232</v>
      </c>
      <c r="Q7594" t="s">
        <v>232</v>
      </c>
      <c r="R7594" t="s">
        <v>232</v>
      </c>
      <c r="S7594" t="s">
        <v>232</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232</v>
      </c>
      <c r="AP7594" t="s">
        <v>232</v>
      </c>
      <c r="AQ7594" t="s">
        <v>232</v>
      </c>
      <c r="AR7594" t="s">
        <v>232</v>
      </c>
      <c r="AS7594" t="s">
        <v>232</v>
      </c>
      <c r="AT7594" t="s">
        <v>232</v>
      </c>
      <c r="AU7594" t="s">
        <v>232</v>
      </c>
      <c r="AV7594" t="s">
        <v>232</v>
      </c>
      <c r="AW7594" t="s">
        <v>232</v>
      </c>
      <c r="AX7594" t="s">
        <v>232</v>
      </c>
      <c r="AY7594" t="s">
        <v>232</v>
      </c>
      <c r="AZ7594" t="s">
        <v>232</v>
      </c>
      <c r="BA7594" t="s">
        <v>232</v>
      </c>
      <c r="BB7594" t="s">
        <v>232</v>
      </c>
      <c r="BC7594">
        <v>2009</v>
      </c>
    </row>
    <row r="7595" spans="1:55" x14ac:dyDescent="0.25">
      <c r="A7595">
        <v>463</v>
      </c>
      <c r="B7595" t="s">
        <v>1759</v>
      </c>
      <c r="C7595" t="s">
        <v>341</v>
      </c>
      <c r="D7595" t="s">
        <v>1760</v>
      </c>
      <c r="E7595" t="s">
        <v>339</v>
      </c>
      <c r="F7595" t="s">
        <v>340</v>
      </c>
      <c r="G7595" t="s">
        <v>282</v>
      </c>
      <c r="I7595" t="s">
        <v>342</v>
      </c>
      <c r="J7595" t="s">
        <v>232</v>
      </c>
      <c r="K7595" t="s">
        <v>232</v>
      </c>
      <c r="L7595" t="s">
        <v>232</v>
      </c>
      <c r="M7595" t="s">
        <v>232</v>
      </c>
      <c r="N7595" t="s">
        <v>232</v>
      </c>
      <c r="O7595" t="s">
        <v>232</v>
      </c>
      <c r="P7595" t="s">
        <v>232</v>
      </c>
      <c r="Q7595" t="s">
        <v>232</v>
      </c>
      <c r="R7595" t="s">
        <v>232</v>
      </c>
      <c r="S7595" t="s">
        <v>232</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232</v>
      </c>
      <c r="AP7595" t="s">
        <v>232</v>
      </c>
      <c r="AQ7595" t="s">
        <v>232</v>
      </c>
      <c r="AR7595" t="s">
        <v>232</v>
      </c>
      <c r="AS7595" t="s">
        <v>232</v>
      </c>
      <c r="AT7595" t="s">
        <v>232</v>
      </c>
      <c r="AU7595" t="s">
        <v>232</v>
      </c>
      <c r="AV7595" t="s">
        <v>232</v>
      </c>
      <c r="AW7595" t="s">
        <v>232</v>
      </c>
      <c r="AX7595" t="s">
        <v>232</v>
      </c>
      <c r="AY7595" t="s">
        <v>232</v>
      </c>
      <c r="AZ7595" t="s">
        <v>232</v>
      </c>
      <c r="BA7595" t="s">
        <v>232</v>
      </c>
      <c r="BB7595" t="s">
        <v>232</v>
      </c>
      <c r="BC7595">
        <v>2009</v>
      </c>
    </row>
    <row r="7596" spans="1:55" x14ac:dyDescent="0.25">
      <c r="A7596">
        <v>463</v>
      </c>
      <c r="B7596" t="s">
        <v>1759</v>
      </c>
      <c r="C7596" t="s">
        <v>343</v>
      </c>
      <c r="D7596" t="s">
        <v>1760</v>
      </c>
      <c r="E7596" t="s">
        <v>344</v>
      </c>
      <c r="F7596" t="s">
        <v>345</v>
      </c>
      <c r="G7596" t="s">
        <v>229</v>
      </c>
      <c r="H7596" t="s">
        <v>230</v>
      </c>
    </row>
    <row r="7597" spans="1:55" x14ac:dyDescent="0.25">
      <c r="A7597">
        <v>463</v>
      </c>
      <c r="B7597" t="s">
        <v>1759</v>
      </c>
      <c r="C7597" t="s">
        <v>346</v>
      </c>
      <c r="D7597" t="s">
        <v>1760</v>
      </c>
      <c r="E7597" t="s">
        <v>344</v>
      </c>
      <c r="F7597" t="s">
        <v>345</v>
      </c>
      <c r="G7597" t="s">
        <v>270</v>
      </c>
    </row>
    <row r="7598" spans="1:55" x14ac:dyDescent="0.25">
      <c r="A7598">
        <v>463</v>
      </c>
      <c r="B7598" t="s">
        <v>1759</v>
      </c>
      <c r="C7598" t="s">
        <v>347</v>
      </c>
      <c r="D7598" t="s">
        <v>1760</v>
      </c>
      <c r="E7598" t="s">
        <v>348</v>
      </c>
      <c r="F7598" t="s">
        <v>349</v>
      </c>
      <c r="G7598" t="s">
        <v>229</v>
      </c>
      <c r="H7598" t="s">
        <v>230</v>
      </c>
      <c r="I7598" t="s">
        <v>1766</v>
      </c>
      <c r="J7598" t="s">
        <v>232</v>
      </c>
      <c r="K7598" t="s">
        <v>232</v>
      </c>
      <c r="L7598" t="s">
        <v>232</v>
      </c>
      <c r="M7598" t="s">
        <v>232</v>
      </c>
      <c r="N7598" t="s">
        <v>232</v>
      </c>
      <c r="O7598" t="s">
        <v>232</v>
      </c>
      <c r="P7598" t="s">
        <v>232</v>
      </c>
      <c r="Q7598" t="s">
        <v>232</v>
      </c>
      <c r="R7598" t="s">
        <v>232</v>
      </c>
      <c r="S7598" t="s">
        <v>232</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232</v>
      </c>
      <c r="AP7598" t="s">
        <v>232</v>
      </c>
      <c r="AQ7598" t="s">
        <v>232</v>
      </c>
      <c r="AR7598" t="s">
        <v>232</v>
      </c>
      <c r="AS7598" t="s">
        <v>232</v>
      </c>
      <c r="AT7598" t="s">
        <v>232</v>
      </c>
      <c r="AU7598" t="s">
        <v>232</v>
      </c>
      <c r="AV7598" t="s">
        <v>232</v>
      </c>
      <c r="AW7598" t="s">
        <v>232</v>
      </c>
      <c r="AX7598" t="s">
        <v>232</v>
      </c>
      <c r="AY7598" t="s">
        <v>232</v>
      </c>
      <c r="AZ7598" t="s">
        <v>232</v>
      </c>
      <c r="BA7598" t="s">
        <v>232</v>
      </c>
      <c r="BB7598" t="s">
        <v>232</v>
      </c>
      <c r="BC7598">
        <v>2009</v>
      </c>
    </row>
    <row r="7599" spans="1:55" x14ac:dyDescent="0.25">
      <c r="A7599">
        <v>463</v>
      </c>
      <c r="B7599" t="s">
        <v>1759</v>
      </c>
      <c r="C7599" t="s">
        <v>350</v>
      </c>
      <c r="D7599" t="s">
        <v>1760</v>
      </c>
      <c r="E7599" t="s">
        <v>348</v>
      </c>
      <c r="F7599" t="s">
        <v>349</v>
      </c>
      <c r="G7599" t="s">
        <v>282</v>
      </c>
      <c r="I7599" t="s">
        <v>351</v>
      </c>
      <c r="J7599" t="s">
        <v>232</v>
      </c>
      <c r="K7599" t="s">
        <v>232</v>
      </c>
      <c r="L7599" t="s">
        <v>232</v>
      </c>
      <c r="M7599" t="s">
        <v>232</v>
      </c>
      <c r="N7599" t="s">
        <v>232</v>
      </c>
      <c r="O7599" t="s">
        <v>232</v>
      </c>
      <c r="P7599" t="s">
        <v>232</v>
      </c>
      <c r="Q7599" t="s">
        <v>232</v>
      </c>
      <c r="R7599" t="s">
        <v>232</v>
      </c>
      <c r="S7599" t="s">
        <v>232</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232</v>
      </c>
      <c r="AP7599" t="s">
        <v>232</v>
      </c>
      <c r="AQ7599" t="s">
        <v>232</v>
      </c>
      <c r="AR7599" t="s">
        <v>232</v>
      </c>
      <c r="AS7599" t="s">
        <v>232</v>
      </c>
      <c r="AT7599" t="s">
        <v>232</v>
      </c>
      <c r="AU7599" t="s">
        <v>232</v>
      </c>
      <c r="AV7599" t="s">
        <v>232</v>
      </c>
      <c r="AW7599" t="s">
        <v>232</v>
      </c>
      <c r="AX7599" t="s">
        <v>232</v>
      </c>
      <c r="AY7599" t="s">
        <v>232</v>
      </c>
      <c r="AZ7599" t="s">
        <v>232</v>
      </c>
      <c r="BA7599" t="s">
        <v>232</v>
      </c>
      <c r="BB7599" t="s">
        <v>232</v>
      </c>
      <c r="BC7599">
        <v>2009</v>
      </c>
    </row>
    <row r="7600" spans="1:55" x14ac:dyDescent="0.25">
      <c r="A7600">
        <v>463</v>
      </c>
      <c r="B7600" t="s">
        <v>1759</v>
      </c>
      <c r="C7600" t="s">
        <v>352</v>
      </c>
      <c r="D7600" t="s">
        <v>1760</v>
      </c>
      <c r="E7600" t="s">
        <v>353</v>
      </c>
      <c r="F7600" t="s">
        <v>354</v>
      </c>
      <c r="G7600" t="s">
        <v>229</v>
      </c>
      <c r="H7600" t="s">
        <v>230</v>
      </c>
      <c r="I7600" t="s">
        <v>1766</v>
      </c>
      <c r="J7600" t="s">
        <v>232</v>
      </c>
      <c r="K7600" t="s">
        <v>232</v>
      </c>
      <c r="L7600" t="s">
        <v>232</v>
      </c>
      <c r="M7600" t="s">
        <v>232</v>
      </c>
      <c r="N7600" t="s">
        <v>232</v>
      </c>
      <c r="O7600" t="s">
        <v>232</v>
      </c>
      <c r="P7600" t="s">
        <v>232</v>
      </c>
      <c r="Q7600" t="s">
        <v>232</v>
      </c>
      <c r="R7600" t="s">
        <v>232</v>
      </c>
      <c r="S7600" t="s">
        <v>232</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52">
        <v>1068.8399999999999</v>
      </c>
      <c r="AE7600" s="52">
        <v>1068.4000000000001</v>
      </c>
      <c r="AF7600" s="52">
        <v>1069.98</v>
      </c>
      <c r="AG7600" s="52">
        <v>1022.03</v>
      </c>
      <c r="AH7600" s="52">
        <v>1081.67</v>
      </c>
      <c r="AI7600">
        <v>470.61099999999999</v>
      </c>
      <c r="AJ7600">
        <v>497.5</v>
      </c>
      <c r="AK7600">
        <v>546.46</v>
      </c>
      <c r="AL7600">
        <v>530.93899999999996</v>
      </c>
      <c r="AM7600">
        <v>452.149</v>
      </c>
      <c r="AN7600">
        <v>525.05600000000004</v>
      </c>
      <c r="AO7600" t="s">
        <v>232</v>
      </c>
      <c r="AP7600" t="s">
        <v>232</v>
      </c>
      <c r="AQ7600" t="s">
        <v>232</v>
      </c>
      <c r="AR7600" t="s">
        <v>232</v>
      </c>
      <c r="AS7600" t="s">
        <v>232</v>
      </c>
      <c r="AT7600" t="s">
        <v>232</v>
      </c>
      <c r="AU7600" t="s">
        <v>232</v>
      </c>
      <c r="AV7600" t="s">
        <v>232</v>
      </c>
      <c r="AW7600" t="s">
        <v>232</v>
      </c>
      <c r="AX7600" t="s">
        <v>232</v>
      </c>
      <c r="AY7600" t="s">
        <v>232</v>
      </c>
      <c r="AZ7600" t="s">
        <v>232</v>
      </c>
      <c r="BA7600" t="s">
        <v>232</v>
      </c>
      <c r="BB7600" t="s">
        <v>232</v>
      </c>
      <c r="BC7600">
        <v>2009</v>
      </c>
    </row>
    <row r="7601" spans="1:55" x14ac:dyDescent="0.25">
      <c r="A7601">
        <v>463</v>
      </c>
      <c r="B7601" t="s">
        <v>1759</v>
      </c>
      <c r="C7601" t="s">
        <v>355</v>
      </c>
      <c r="D7601" t="s">
        <v>1760</v>
      </c>
      <c r="E7601" t="s">
        <v>353</v>
      </c>
      <c r="F7601" t="s">
        <v>354</v>
      </c>
      <c r="G7601" t="s">
        <v>282</v>
      </c>
      <c r="I7601" t="s">
        <v>379</v>
      </c>
      <c r="J7601" t="s">
        <v>232</v>
      </c>
      <c r="K7601" t="s">
        <v>232</v>
      </c>
      <c r="L7601" t="s">
        <v>232</v>
      </c>
      <c r="M7601" t="s">
        <v>232</v>
      </c>
      <c r="N7601" t="s">
        <v>232</v>
      </c>
      <c r="O7601" t="s">
        <v>232</v>
      </c>
      <c r="P7601" t="s">
        <v>232</v>
      </c>
      <c r="Q7601" t="s">
        <v>232</v>
      </c>
      <c r="R7601" t="s">
        <v>232</v>
      </c>
      <c r="S7601" t="s">
        <v>232</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232</v>
      </c>
      <c r="AP7601" t="s">
        <v>232</v>
      </c>
      <c r="AQ7601" t="s">
        <v>232</v>
      </c>
      <c r="AR7601" t="s">
        <v>232</v>
      </c>
      <c r="AS7601" t="s">
        <v>232</v>
      </c>
      <c r="AT7601" t="s">
        <v>232</v>
      </c>
      <c r="AU7601" t="s">
        <v>232</v>
      </c>
      <c r="AV7601" t="s">
        <v>232</v>
      </c>
      <c r="AW7601" t="s">
        <v>232</v>
      </c>
      <c r="AX7601" t="s">
        <v>232</v>
      </c>
      <c r="AY7601" t="s">
        <v>232</v>
      </c>
      <c r="AZ7601" t="s">
        <v>232</v>
      </c>
      <c r="BA7601" t="s">
        <v>232</v>
      </c>
      <c r="BB7601" t="s">
        <v>232</v>
      </c>
      <c r="BC7601">
        <v>2009</v>
      </c>
    </row>
    <row r="7602" spans="1:55" x14ac:dyDescent="0.25">
      <c r="A7602">
        <v>463</v>
      </c>
      <c r="B7602" t="s">
        <v>1759</v>
      </c>
      <c r="C7602" t="s">
        <v>356</v>
      </c>
      <c r="D7602" t="s">
        <v>1760</v>
      </c>
      <c r="E7602" t="s">
        <v>357</v>
      </c>
      <c r="F7602" t="s">
        <v>358</v>
      </c>
      <c r="G7602" t="s">
        <v>229</v>
      </c>
      <c r="H7602" t="s">
        <v>230</v>
      </c>
      <c r="I7602" t="s">
        <v>1766</v>
      </c>
      <c r="J7602" t="s">
        <v>232</v>
      </c>
      <c r="K7602" t="s">
        <v>232</v>
      </c>
      <c r="L7602" t="s">
        <v>232</v>
      </c>
      <c r="M7602" t="s">
        <v>232</v>
      </c>
      <c r="N7602" t="s">
        <v>232</v>
      </c>
      <c r="O7602" t="s">
        <v>232</v>
      </c>
      <c r="P7602" t="s">
        <v>232</v>
      </c>
      <c r="Q7602" t="s">
        <v>232</v>
      </c>
      <c r="R7602" t="s">
        <v>232</v>
      </c>
      <c r="S7602" t="s">
        <v>232</v>
      </c>
      <c r="T7602">
        <v>509.17</v>
      </c>
      <c r="U7602">
        <v>568.36900000000003</v>
      </c>
      <c r="V7602">
        <v>645.22900000000004</v>
      </c>
      <c r="W7602">
        <v>711.40800000000002</v>
      </c>
      <c r="X7602">
        <v>824.85</v>
      </c>
      <c r="Y7602">
        <v>871.55</v>
      </c>
      <c r="Z7602">
        <v>977.41700000000003</v>
      </c>
      <c r="AA7602" s="52">
        <v>1100.6300000000001</v>
      </c>
      <c r="AB7602" s="52">
        <v>1195.3499999999999</v>
      </c>
      <c r="AC7602" s="52">
        <v>1209.78</v>
      </c>
      <c r="AD7602" s="52">
        <v>1440.53</v>
      </c>
      <c r="AE7602" s="52">
        <v>1459.57</v>
      </c>
      <c r="AF7602" s="52">
        <v>1480.68</v>
      </c>
      <c r="AG7602" s="52">
        <v>1432.62</v>
      </c>
      <c r="AH7602" s="52">
        <v>1432.19</v>
      </c>
      <c r="AI7602">
        <v>763.92</v>
      </c>
      <c r="AJ7602">
        <v>776.48900000000003</v>
      </c>
      <c r="AK7602">
        <v>862.33</v>
      </c>
      <c r="AL7602">
        <v>913.59500000000003</v>
      </c>
      <c r="AM7602">
        <v>786.76499999999999</v>
      </c>
      <c r="AN7602">
        <v>838.21400000000006</v>
      </c>
      <c r="AO7602" t="s">
        <v>232</v>
      </c>
      <c r="AP7602" t="s">
        <v>232</v>
      </c>
      <c r="AQ7602" t="s">
        <v>232</v>
      </c>
      <c r="AR7602" t="s">
        <v>232</v>
      </c>
      <c r="AS7602" t="s">
        <v>232</v>
      </c>
      <c r="AT7602" t="s">
        <v>232</v>
      </c>
      <c r="AU7602" t="s">
        <v>232</v>
      </c>
      <c r="AV7602" t="s">
        <v>232</v>
      </c>
      <c r="AW7602" t="s">
        <v>232</v>
      </c>
      <c r="AX7602" t="s">
        <v>232</v>
      </c>
      <c r="AY7602" t="s">
        <v>232</v>
      </c>
      <c r="AZ7602" t="s">
        <v>232</v>
      </c>
      <c r="BA7602" t="s">
        <v>232</v>
      </c>
      <c r="BB7602" t="s">
        <v>232</v>
      </c>
      <c r="BC7602">
        <v>2009</v>
      </c>
    </row>
    <row r="7603" spans="1:55" x14ac:dyDescent="0.25">
      <c r="A7603">
        <v>463</v>
      </c>
      <c r="B7603" t="s">
        <v>1759</v>
      </c>
      <c r="C7603" t="s">
        <v>359</v>
      </c>
      <c r="D7603" t="s">
        <v>1760</v>
      </c>
      <c r="E7603" t="s">
        <v>357</v>
      </c>
      <c r="F7603" t="s">
        <v>358</v>
      </c>
      <c r="G7603" t="s">
        <v>282</v>
      </c>
      <c r="I7603" t="s">
        <v>360</v>
      </c>
      <c r="J7603" t="s">
        <v>232</v>
      </c>
      <c r="K7603" t="s">
        <v>232</v>
      </c>
      <c r="L7603" t="s">
        <v>232</v>
      </c>
      <c r="M7603" t="s">
        <v>232</v>
      </c>
      <c r="N7603" t="s">
        <v>232</v>
      </c>
      <c r="O7603" t="s">
        <v>232</v>
      </c>
      <c r="P7603" t="s">
        <v>232</v>
      </c>
      <c r="Q7603" t="s">
        <v>232</v>
      </c>
      <c r="R7603" t="s">
        <v>232</v>
      </c>
      <c r="S7603" t="s">
        <v>232</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232</v>
      </c>
      <c r="AP7603" t="s">
        <v>232</v>
      </c>
      <c r="AQ7603" t="s">
        <v>232</v>
      </c>
      <c r="AR7603" t="s">
        <v>232</v>
      </c>
      <c r="AS7603" t="s">
        <v>232</v>
      </c>
      <c r="AT7603" t="s">
        <v>232</v>
      </c>
      <c r="AU7603" t="s">
        <v>232</v>
      </c>
      <c r="AV7603" t="s">
        <v>232</v>
      </c>
      <c r="AW7603" t="s">
        <v>232</v>
      </c>
      <c r="AX7603" t="s">
        <v>232</v>
      </c>
      <c r="AY7603" t="s">
        <v>232</v>
      </c>
      <c r="AZ7603" t="s">
        <v>232</v>
      </c>
      <c r="BA7603" t="s">
        <v>232</v>
      </c>
      <c r="BB7603" t="s">
        <v>232</v>
      </c>
      <c r="BC7603">
        <v>2009</v>
      </c>
    </row>
    <row r="7604" spans="1:55" x14ac:dyDescent="0.25">
      <c r="A7604">
        <v>463</v>
      </c>
      <c r="B7604" t="s">
        <v>1759</v>
      </c>
      <c r="C7604" t="s">
        <v>361</v>
      </c>
      <c r="D7604" t="s">
        <v>1760</v>
      </c>
      <c r="E7604" t="s">
        <v>362</v>
      </c>
      <c r="F7604" t="s">
        <v>363</v>
      </c>
      <c r="G7604" t="s">
        <v>229</v>
      </c>
      <c r="H7604" t="s">
        <v>230</v>
      </c>
      <c r="I7604" t="s">
        <v>1766</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52">
        <v>1010.15</v>
      </c>
      <c r="AF7604" s="52">
        <v>1118.1099999999999</v>
      </c>
      <c r="AG7604" s="52">
        <v>1074.1600000000001</v>
      </c>
      <c r="AH7604" s="52">
        <v>1266.8900000000001</v>
      </c>
      <c r="AI7604" s="52">
        <v>1506.44</v>
      </c>
      <c r="AJ7604" s="52">
        <v>1726.4</v>
      </c>
      <c r="AK7604" s="52">
        <v>2020.84</v>
      </c>
      <c r="AL7604" s="52">
        <v>2448.06</v>
      </c>
      <c r="AM7604" s="52">
        <v>2520.71</v>
      </c>
      <c r="AN7604" s="52">
        <v>2791.78</v>
      </c>
      <c r="AO7604" t="s">
        <v>232</v>
      </c>
      <c r="AP7604" t="s">
        <v>232</v>
      </c>
      <c r="AQ7604" t="s">
        <v>232</v>
      </c>
      <c r="AR7604" t="s">
        <v>232</v>
      </c>
      <c r="AS7604" t="s">
        <v>232</v>
      </c>
      <c r="AT7604" t="s">
        <v>232</v>
      </c>
      <c r="AU7604" t="s">
        <v>232</v>
      </c>
      <c r="AV7604" t="s">
        <v>232</v>
      </c>
      <c r="AW7604" t="s">
        <v>232</v>
      </c>
      <c r="AX7604" t="s">
        <v>232</v>
      </c>
      <c r="AY7604" t="s">
        <v>232</v>
      </c>
      <c r="AZ7604" t="s">
        <v>232</v>
      </c>
      <c r="BA7604" t="s">
        <v>232</v>
      </c>
      <c r="BB7604" t="s">
        <v>232</v>
      </c>
      <c r="BC7604">
        <v>2009</v>
      </c>
    </row>
    <row r="7605" spans="1:55" x14ac:dyDescent="0.25">
      <c r="A7605">
        <v>463</v>
      </c>
      <c r="B7605" t="s">
        <v>1759</v>
      </c>
      <c r="C7605" t="s">
        <v>364</v>
      </c>
      <c r="D7605" t="s">
        <v>1760</v>
      </c>
      <c r="E7605" t="s">
        <v>365</v>
      </c>
      <c r="F7605" t="s">
        <v>366</v>
      </c>
      <c r="G7605" t="s">
        <v>242</v>
      </c>
      <c r="H7605" t="s">
        <v>230</v>
      </c>
      <c r="I7605" t="s">
        <v>1767</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232</v>
      </c>
      <c r="AP7605" t="s">
        <v>232</v>
      </c>
      <c r="AQ7605" t="s">
        <v>232</v>
      </c>
      <c r="AR7605" t="s">
        <v>232</v>
      </c>
      <c r="AS7605" t="s">
        <v>232</v>
      </c>
      <c r="AT7605" t="s">
        <v>232</v>
      </c>
      <c r="AU7605" t="s">
        <v>232</v>
      </c>
      <c r="AV7605" t="s">
        <v>232</v>
      </c>
      <c r="AW7605" t="s">
        <v>232</v>
      </c>
      <c r="AX7605" t="s">
        <v>232</v>
      </c>
      <c r="AY7605" t="s">
        <v>232</v>
      </c>
      <c r="AZ7605" t="s">
        <v>232</v>
      </c>
      <c r="BA7605" t="s">
        <v>232</v>
      </c>
      <c r="BB7605" t="s">
        <v>232</v>
      </c>
      <c r="BC7605">
        <v>2009</v>
      </c>
    </row>
    <row r="7606" spans="1:55" x14ac:dyDescent="0.25">
      <c r="A7606">
        <v>463</v>
      </c>
      <c r="B7606" t="s">
        <v>1759</v>
      </c>
      <c r="C7606" t="s">
        <v>368</v>
      </c>
      <c r="D7606" t="s">
        <v>1760</v>
      </c>
      <c r="E7606" t="s">
        <v>365</v>
      </c>
      <c r="F7606" t="s">
        <v>366</v>
      </c>
      <c r="G7606" t="s">
        <v>282</v>
      </c>
      <c r="I7606" t="s">
        <v>369</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232</v>
      </c>
      <c r="AP7606" t="s">
        <v>232</v>
      </c>
      <c r="AQ7606" t="s">
        <v>232</v>
      </c>
      <c r="AR7606" t="s">
        <v>232</v>
      </c>
      <c r="AS7606" t="s">
        <v>232</v>
      </c>
      <c r="AT7606" t="s">
        <v>232</v>
      </c>
      <c r="AU7606" t="s">
        <v>232</v>
      </c>
      <c r="AV7606" t="s">
        <v>232</v>
      </c>
      <c r="AW7606" t="s">
        <v>232</v>
      </c>
      <c r="AX7606" t="s">
        <v>232</v>
      </c>
      <c r="AY7606" t="s">
        <v>232</v>
      </c>
      <c r="AZ7606" t="s">
        <v>232</v>
      </c>
      <c r="BA7606" t="s">
        <v>232</v>
      </c>
      <c r="BB7606" t="s">
        <v>232</v>
      </c>
      <c r="BC7606">
        <v>2009</v>
      </c>
    </row>
    <row r="7607" spans="1:55" x14ac:dyDescent="0.25">
      <c r="A7607">
        <v>528</v>
      </c>
      <c r="B7607" t="s">
        <v>1768</v>
      </c>
      <c r="C7607" t="s">
        <v>225</v>
      </c>
      <c r="D7607" t="s">
        <v>1769</v>
      </c>
      <c r="E7607" t="s">
        <v>227</v>
      </c>
      <c r="F7607" t="s">
        <v>228</v>
      </c>
      <c r="G7607" t="s">
        <v>229</v>
      </c>
      <c r="H7607" t="s">
        <v>230</v>
      </c>
      <c r="I7607" t="s">
        <v>1770</v>
      </c>
      <c r="J7607" s="52">
        <v>2176.86</v>
      </c>
      <c r="K7607" s="52">
        <v>2331.59</v>
      </c>
      <c r="L7607" s="52">
        <v>2443.4499999999998</v>
      </c>
      <c r="M7607" s="52">
        <v>2664.42</v>
      </c>
      <c r="N7607" s="52">
        <v>2932.16</v>
      </c>
      <c r="O7607" s="52">
        <v>3073.11</v>
      </c>
      <c r="P7607" s="52">
        <v>3426.99</v>
      </c>
      <c r="Q7607" s="52">
        <v>3862.31</v>
      </c>
      <c r="R7607" s="52">
        <v>4172</v>
      </c>
      <c r="S7607" s="52">
        <v>4537.0200000000004</v>
      </c>
      <c r="T7607" s="52">
        <v>4793.16</v>
      </c>
      <c r="U7607" s="52">
        <v>5193.84</v>
      </c>
      <c r="V7607" s="52">
        <v>5624.58</v>
      </c>
      <c r="W7607" s="52">
        <v>6007.18</v>
      </c>
      <c r="X7607" s="52">
        <v>6457.36</v>
      </c>
      <c r="Y7607" s="52">
        <v>6877.17</v>
      </c>
      <c r="Z7607" s="52">
        <v>7301.85</v>
      </c>
      <c r="AA7607" s="52">
        <v>7748.22</v>
      </c>
      <c r="AB7607" s="52">
        <v>8074.5</v>
      </c>
      <c r="AC7607" s="52">
        <v>8616.8700000000008</v>
      </c>
      <c r="AD7607" s="52">
        <v>9170.1200000000008</v>
      </c>
      <c r="AE7607" s="52">
        <v>9054.58</v>
      </c>
      <c r="AF7607" s="52">
        <v>9559.33</v>
      </c>
      <c r="AG7607" s="52">
        <v>9953.24</v>
      </c>
      <c r="AH7607" s="52">
        <v>10600.79</v>
      </c>
      <c r="AI7607" s="52">
        <v>11174.92</v>
      </c>
      <c r="AJ7607" s="52">
        <v>11803.34</v>
      </c>
      <c r="AK7607" s="52">
        <v>12572.55</v>
      </c>
      <c r="AL7607" s="52">
        <v>12661.08</v>
      </c>
      <c r="AM7607" s="52">
        <v>12462.73</v>
      </c>
      <c r="AN7607" s="52">
        <v>13787.64</v>
      </c>
      <c r="AO7607" s="52">
        <v>14312.2</v>
      </c>
      <c r="AP7607" s="52">
        <v>14607.57</v>
      </c>
      <c r="AQ7607" s="52">
        <v>14929.29</v>
      </c>
      <c r="AR7607" s="52">
        <v>15529.61</v>
      </c>
      <c r="AS7607" s="52">
        <v>15654.84</v>
      </c>
      <c r="AT7607" s="52">
        <v>15891.51</v>
      </c>
      <c r="AU7607" s="52">
        <v>16380.81</v>
      </c>
      <c r="AV7607" s="52">
        <v>16811.63</v>
      </c>
      <c r="AW7607" s="52">
        <v>17232.830000000002</v>
      </c>
      <c r="AX7607" s="52">
        <v>17667.55</v>
      </c>
      <c r="AY7607" s="52">
        <v>18096.41</v>
      </c>
      <c r="AZ7607" s="52">
        <v>18509.02</v>
      </c>
      <c r="BA7607" s="52">
        <v>18923.28</v>
      </c>
      <c r="BB7607" s="52">
        <v>19324.259999999998</v>
      </c>
      <c r="BC7607">
        <v>2018</v>
      </c>
    </row>
    <row r="7608" spans="1:55" x14ac:dyDescent="0.25">
      <c r="A7608">
        <v>528</v>
      </c>
      <c r="B7608" t="s">
        <v>1768</v>
      </c>
      <c r="C7608" t="s">
        <v>233</v>
      </c>
      <c r="D7608" t="s">
        <v>1769</v>
      </c>
      <c r="E7608" t="s">
        <v>227</v>
      </c>
      <c r="F7608" t="s">
        <v>234</v>
      </c>
      <c r="G7608" t="s">
        <v>235</v>
      </c>
      <c r="I7608" t="s">
        <v>236</v>
      </c>
      <c r="J7608">
        <v>8.0389999999999997</v>
      </c>
      <c r="K7608">
        <v>7.1079999999999997</v>
      </c>
      <c r="L7608">
        <v>4.798</v>
      </c>
      <c r="M7608">
        <v>9.0440000000000005</v>
      </c>
      <c r="N7608">
        <v>10.048</v>
      </c>
      <c r="O7608">
        <v>4.8070000000000004</v>
      </c>
      <c r="P7608">
        <v>11.516</v>
      </c>
      <c r="Q7608">
        <v>12.702999999999999</v>
      </c>
      <c r="R7608">
        <v>8.0180000000000007</v>
      </c>
      <c r="S7608">
        <v>8.7490000000000006</v>
      </c>
      <c r="T7608">
        <v>5.6459999999999999</v>
      </c>
      <c r="U7608">
        <v>8.359</v>
      </c>
      <c r="V7608">
        <v>8.2929999999999993</v>
      </c>
      <c r="W7608">
        <v>6.8019999999999996</v>
      </c>
      <c r="X7608">
        <v>7.4939999999999998</v>
      </c>
      <c r="Y7608">
        <v>6.5010000000000003</v>
      </c>
      <c r="Z7608">
        <v>6.1749999999999998</v>
      </c>
      <c r="AA7608">
        <v>6.1130000000000004</v>
      </c>
      <c r="AB7608">
        <v>4.2110000000000003</v>
      </c>
      <c r="AC7608">
        <v>6.7169999999999996</v>
      </c>
      <c r="AD7608">
        <v>6.4210000000000003</v>
      </c>
      <c r="AE7608">
        <v>-1.26</v>
      </c>
      <c r="AF7608">
        <v>5.5750000000000002</v>
      </c>
      <c r="AG7608">
        <v>4.1210000000000004</v>
      </c>
      <c r="AH7608">
        <v>6.5060000000000002</v>
      </c>
      <c r="AI7608">
        <v>5.4160000000000004</v>
      </c>
      <c r="AJ7608">
        <v>5.6230000000000002</v>
      </c>
      <c r="AK7608">
        <v>6.5170000000000003</v>
      </c>
      <c r="AL7608">
        <v>0.70399999999999996</v>
      </c>
      <c r="AM7608">
        <v>-1.5669999999999999</v>
      </c>
      <c r="AN7608">
        <v>10.631</v>
      </c>
      <c r="AO7608">
        <v>3.8050000000000002</v>
      </c>
      <c r="AP7608">
        <v>2.0640000000000001</v>
      </c>
      <c r="AQ7608">
        <v>2.202</v>
      </c>
      <c r="AR7608">
        <v>4.0209999999999999</v>
      </c>
      <c r="AS7608">
        <v>0.80600000000000005</v>
      </c>
      <c r="AT7608">
        <v>1.512</v>
      </c>
      <c r="AU7608">
        <v>3.0790000000000002</v>
      </c>
      <c r="AV7608">
        <v>2.63</v>
      </c>
      <c r="AW7608">
        <v>2.5049999999999999</v>
      </c>
      <c r="AX7608">
        <v>2.5230000000000001</v>
      </c>
      <c r="AY7608">
        <v>2.427</v>
      </c>
      <c r="AZ7608">
        <v>2.2799999999999998</v>
      </c>
      <c r="BA7608">
        <v>2.238</v>
      </c>
      <c r="BB7608">
        <v>2.1190000000000002</v>
      </c>
      <c r="BC7608">
        <v>2018</v>
      </c>
    </row>
    <row r="7609" spans="1:55" x14ac:dyDescent="0.25">
      <c r="A7609">
        <v>528</v>
      </c>
      <c r="B7609" t="s">
        <v>1768</v>
      </c>
      <c r="C7609" t="s">
        <v>237</v>
      </c>
      <c r="D7609" t="s">
        <v>1769</v>
      </c>
      <c r="E7609" t="s">
        <v>238</v>
      </c>
      <c r="F7609" t="s">
        <v>239</v>
      </c>
      <c r="G7609" t="s">
        <v>229</v>
      </c>
      <c r="H7609" t="s">
        <v>230</v>
      </c>
      <c r="I7609" t="s">
        <v>1770</v>
      </c>
      <c r="J7609" s="52">
        <v>1522.63</v>
      </c>
      <c r="K7609" s="52">
        <v>1805.04</v>
      </c>
      <c r="L7609" s="52">
        <v>1938.39</v>
      </c>
      <c r="M7609" s="52">
        <v>2170.0100000000002</v>
      </c>
      <c r="N7609" s="52">
        <v>2418.88</v>
      </c>
      <c r="O7609" s="52">
        <v>2536.0100000000002</v>
      </c>
      <c r="P7609" s="52">
        <v>2966.91</v>
      </c>
      <c r="Q7609" s="52">
        <v>3344.96</v>
      </c>
      <c r="R7609" s="52">
        <v>3615.32</v>
      </c>
      <c r="S7609" s="52">
        <v>4033.07</v>
      </c>
      <c r="T7609" s="52">
        <v>4480.29</v>
      </c>
      <c r="U7609" s="52">
        <v>5023.76</v>
      </c>
      <c r="V7609" s="52">
        <v>5614.68</v>
      </c>
      <c r="W7609" s="52">
        <v>6205.34</v>
      </c>
      <c r="X7609" s="52">
        <v>6784.44</v>
      </c>
      <c r="Y7609" s="52">
        <v>7396.65</v>
      </c>
      <c r="Z7609" s="52">
        <v>8036.59</v>
      </c>
      <c r="AA7609" s="52">
        <v>8717.24</v>
      </c>
      <c r="AB7609" s="52">
        <v>9381.14</v>
      </c>
      <c r="AC7609" s="52">
        <v>9815.6</v>
      </c>
      <c r="AD7609" s="52">
        <v>10351.26</v>
      </c>
      <c r="AE7609" s="52">
        <v>10158.209999999999</v>
      </c>
      <c r="AF7609" s="52">
        <v>10680.88</v>
      </c>
      <c r="AG7609" s="52">
        <v>10965.87</v>
      </c>
      <c r="AH7609" s="52">
        <v>11649.65</v>
      </c>
      <c r="AI7609" s="52">
        <v>12092.25</v>
      </c>
      <c r="AJ7609" s="52">
        <v>12640.8</v>
      </c>
      <c r="AK7609" s="52">
        <v>13407.06</v>
      </c>
      <c r="AL7609" s="52">
        <v>13150.95</v>
      </c>
      <c r="AM7609" s="52">
        <v>12961.66</v>
      </c>
      <c r="AN7609" s="52">
        <v>14119.21</v>
      </c>
      <c r="AO7609" s="52">
        <v>14312.2</v>
      </c>
      <c r="AP7609" s="52">
        <v>14686.92</v>
      </c>
      <c r="AQ7609" s="52">
        <v>15230.74</v>
      </c>
      <c r="AR7609" s="52">
        <v>16111.87</v>
      </c>
      <c r="AS7609" s="52">
        <v>16770.669999999998</v>
      </c>
      <c r="AT7609" s="52">
        <v>17176.3</v>
      </c>
      <c r="AU7609" s="52">
        <v>17501.18</v>
      </c>
      <c r="AV7609" s="52">
        <v>17777</v>
      </c>
      <c r="AW7609" s="52">
        <v>18357.169999999998</v>
      </c>
      <c r="AX7609" s="52">
        <v>18911.59</v>
      </c>
      <c r="AY7609" s="52">
        <v>19506.740000000002</v>
      </c>
      <c r="AZ7609" s="52">
        <v>20171.98</v>
      </c>
      <c r="BA7609" s="52">
        <v>20889.14</v>
      </c>
      <c r="BB7609" s="52">
        <v>21643.58</v>
      </c>
      <c r="BC7609">
        <v>2018</v>
      </c>
    </row>
    <row r="7610" spans="1:55" x14ac:dyDescent="0.25">
      <c r="A7610">
        <v>528</v>
      </c>
      <c r="B7610" t="s">
        <v>1768</v>
      </c>
      <c r="C7610" t="s">
        <v>240</v>
      </c>
      <c r="D7610" t="s">
        <v>1769</v>
      </c>
      <c r="E7610" t="s">
        <v>238</v>
      </c>
      <c r="F7610" t="s">
        <v>241</v>
      </c>
      <c r="G7610" t="s">
        <v>242</v>
      </c>
      <c r="H7610" t="s">
        <v>230</v>
      </c>
      <c r="I7610" t="s">
        <v>243</v>
      </c>
      <c r="J7610">
        <v>42.3</v>
      </c>
      <c r="K7610">
        <v>48.985999999999997</v>
      </c>
      <c r="L7610">
        <v>49.545000000000002</v>
      </c>
      <c r="M7610">
        <v>54.161999999999999</v>
      </c>
      <c r="N7610">
        <v>61.088000000000001</v>
      </c>
      <c r="O7610">
        <v>63.640999999999998</v>
      </c>
      <c r="P7610">
        <v>78.233999999999995</v>
      </c>
      <c r="Q7610">
        <v>105.04</v>
      </c>
      <c r="R7610">
        <v>126.461</v>
      </c>
      <c r="S7610">
        <v>152.727</v>
      </c>
      <c r="T7610">
        <v>166.845</v>
      </c>
      <c r="U7610">
        <v>187.351</v>
      </c>
      <c r="V7610">
        <v>223.12299999999999</v>
      </c>
      <c r="W7610">
        <v>235.166</v>
      </c>
      <c r="X7610">
        <v>256.43799999999999</v>
      </c>
      <c r="Y7610">
        <v>279.27</v>
      </c>
      <c r="Z7610">
        <v>292.68700000000001</v>
      </c>
      <c r="AA7610">
        <v>303.70600000000002</v>
      </c>
      <c r="AB7610">
        <v>280.40699999999998</v>
      </c>
      <c r="AC7610">
        <v>304.17399999999998</v>
      </c>
      <c r="AD7610">
        <v>331.40699999999998</v>
      </c>
      <c r="AE7610">
        <v>300.42200000000003</v>
      </c>
      <c r="AF7610">
        <v>308.88400000000001</v>
      </c>
      <c r="AG7610">
        <v>318.59699999999998</v>
      </c>
      <c r="AH7610">
        <v>348.52100000000002</v>
      </c>
      <c r="AI7610">
        <v>375.78699999999998</v>
      </c>
      <c r="AJ7610">
        <v>388.54700000000003</v>
      </c>
      <c r="AK7610">
        <v>408.221</v>
      </c>
      <c r="AL7610">
        <v>417.03800000000001</v>
      </c>
      <c r="AM7610">
        <v>392.10599999999999</v>
      </c>
      <c r="AN7610">
        <v>446.14100000000002</v>
      </c>
      <c r="AO7610">
        <v>485.67099999999999</v>
      </c>
      <c r="AP7610">
        <v>495.91899999999998</v>
      </c>
      <c r="AQ7610">
        <v>511.59899999999999</v>
      </c>
      <c r="AR7610">
        <v>530.51499999999999</v>
      </c>
      <c r="AS7610">
        <v>525.601</v>
      </c>
      <c r="AT7610">
        <v>531.35699999999997</v>
      </c>
      <c r="AU7610">
        <v>574.89499999999998</v>
      </c>
      <c r="AV7610">
        <v>589.39099999999996</v>
      </c>
      <c r="AW7610">
        <v>601.43100000000004</v>
      </c>
      <c r="AX7610">
        <v>633.69500000000005</v>
      </c>
      <c r="AY7610">
        <v>670.64400000000001</v>
      </c>
      <c r="AZ7610">
        <v>713.24199999999996</v>
      </c>
      <c r="BA7610">
        <v>757.12300000000005</v>
      </c>
      <c r="BB7610">
        <v>803.85299999999995</v>
      </c>
      <c r="BC7610">
        <v>2018</v>
      </c>
    </row>
    <row r="7611" spans="1:55" x14ac:dyDescent="0.25">
      <c r="A7611">
        <v>528</v>
      </c>
      <c r="B7611" t="s">
        <v>1768</v>
      </c>
      <c r="C7611" t="s">
        <v>244</v>
      </c>
      <c r="D7611" t="s">
        <v>1769</v>
      </c>
      <c r="E7611" t="s">
        <v>238</v>
      </c>
      <c r="F7611" t="s">
        <v>245</v>
      </c>
      <c r="G7611" t="s">
        <v>246</v>
      </c>
      <c r="H7611" t="s">
        <v>230</v>
      </c>
      <c r="I7611" t="s">
        <v>243</v>
      </c>
      <c r="J7611">
        <v>62.061</v>
      </c>
      <c r="K7611">
        <v>72.760000000000005</v>
      </c>
      <c r="L7611">
        <v>80.962999999999994</v>
      </c>
      <c r="M7611">
        <v>91.742000000000004</v>
      </c>
      <c r="N7611">
        <v>104.604</v>
      </c>
      <c r="O7611">
        <v>113.1</v>
      </c>
      <c r="P7611">
        <v>128.66300000000001</v>
      </c>
      <c r="Q7611">
        <v>148.59299999999999</v>
      </c>
      <c r="R7611">
        <v>166.16800000000001</v>
      </c>
      <c r="S7611">
        <v>187.791</v>
      </c>
      <c r="T7611">
        <v>205.81800000000001</v>
      </c>
      <c r="U7611">
        <v>230.566</v>
      </c>
      <c r="V7611">
        <v>255.37799999999999</v>
      </c>
      <c r="W7611">
        <v>279.21199999999999</v>
      </c>
      <c r="X7611">
        <v>306.54500000000002</v>
      </c>
      <c r="Y7611">
        <v>333.31900000000002</v>
      </c>
      <c r="Z7611">
        <v>360.38299999999998</v>
      </c>
      <c r="AA7611">
        <v>389.00799999999998</v>
      </c>
      <c r="AB7611">
        <v>409.952</v>
      </c>
      <c r="AC7611">
        <v>443.80599999999998</v>
      </c>
      <c r="AD7611">
        <v>482.858</v>
      </c>
      <c r="AE7611">
        <v>487.23099999999999</v>
      </c>
      <c r="AF7611">
        <v>522.53</v>
      </c>
      <c r="AG7611">
        <v>554.16399999999999</v>
      </c>
      <c r="AH7611">
        <v>606.10799999999995</v>
      </c>
      <c r="AI7611">
        <v>658.83500000000004</v>
      </c>
      <c r="AJ7611">
        <v>716.94399999999996</v>
      </c>
      <c r="AK7611">
        <v>784.18299999999999</v>
      </c>
      <c r="AL7611">
        <v>805.06399999999996</v>
      </c>
      <c r="AM7611">
        <v>798.49300000000005</v>
      </c>
      <c r="AN7611">
        <v>893.67399999999998</v>
      </c>
      <c r="AO7611">
        <v>947.053</v>
      </c>
      <c r="AP7611">
        <v>985.13900000000001</v>
      </c>
      <c r="AQ7611" s="52">
        <v>1024.5</v>
      </c>
      <c r="AR7611" s="52">
        <v>1085.8599999999999</v>
      </c>
      <c r="AS7611" s="52">
        <v>1106.32</v>
      </c>
      <c r="AT7611" s="52">
        <v>1135.32</v>
      </c>
      <c r="AU7611" s="52">
        <v>1192.53</v>
      </c>
      <c r="AV7611" s="52">
        <v>1251.49</v>
      </c>
      <c r="AW7611" s="52">
        <v>1305.6500000000001</v>
      </c>
      <c r="AX7611" s="52">
        <v>1366.54</v>
      </c>
      <c r="AY7611" s="52">
        <v>1428.81</v>
      </c>
      <c r="AZ7611" s="52">
        <v>1491.63</v>
      </c>
      <c r="BA7611" s="52">
        <v>1556.62</v>
      </c>
      <c r="BB7611" s="52">
        <v>1622.87</v>
      </c>
      <c r="BC7611">
        <v>2018</v>
      </c>
    </row>
    <row r="7612" spans="1:55" x14ac:dyDescent="0.25">
      <c r="A7612">
        <v>528</v>
      </c>
      <c r="B7612" t="s">
        <v>1768</v>
      </c>
      <c r="C7612" t="s">
        <v>247</v>
      </c>
      <c r="D7612" t="s">
        <v>1769</v>
      </c>
      <c r="E7612" t="s">
        <v>248</v>
      </c>
      <c r="F7612" t="s">
        <v>249</v>
      </c>
      <c r="G7612" t="s">
        <v>250</v>
      </c>
      <c r="I7612" t="s">
        <v>251</v>
      </c>
      <c r="J7612">
        <v>69.945999999999998</v>
      </c>
      <c r="K7612">
        <v>77.417000000000002</v>
      </c>
      <c r="L7612">
        <v>79.33</v>
      </c>
      <c r="M7612">
        <v>81.444000000000003</v>
      </c>
      <c r="N7612">
        <v>82.495000000000005</v>
      </c>
      <c r="O7612">
        <v>82.522999999999996</v>
      </c>
      <c r="P7612">
        <v>86.575000000000003</v>
      </c>
      <c r="Q7612">
        <v>86.605000000000004</v>
      </c>
      <c r="R7612">
        <v>86.656999999999996</v>
      </c>
      <c r="S7612">
        <v>88.891999999999996</v>
      </c>
      <c r="T7612">
        <v>93.471999999999994</v>
      </c>
      <c r="U7612">
        <v>96.724999999999994</v>
      </c>
      <c r="V7612">
        <v>99.823999999999998</v>
      </c>
      <c r="W7612">
        <v>103.29900000000001</v>
      </c>
      <c r="X7612">
        <v>105.065</v>
      </c>
      <c r="Y7612">
        <v>107.554</v>
      </c>
      <c r="Z7612">
        <v>110.062</v>
      </c>
      <c r="AA7612">
        <v>112.506</v>
      </c>
      <c r="AB7612">
        <v>116.182</v>
      </c>
      <c r="AC7612">
        <v>113.911</v>
      </c>
      <c r="AD7612">
        <v>112.88</v>
      </c>
      <c r="AE7612">
        <v>112.18899999999999</v>
      </c>
      <c r="AF7612">
        <v>111.733</v>
      </c>
      <c r="AG7612">
        <v>110.17400000000001</v>
      </c>
      <c r="AH7612">
        <v>109.89400000000001</v>
      </c>
      <c r="AI7612">
        <v>108.209</v>
      </c>
      <c r="AJ7612">
        <v>107.095</v>
      </c>
      <c r="AK7612">
        <v>106.63800000000001</v>
      </c>
      <c r="AL7612">
        <v>103.869</v>
      </c>
      <c r="AM7612">
        <v>104.003</v>
      </c>
      <c r="AN7612">
        <v>102.405</v>
      </c>
      <c r="AO7612">
        <v>100</v>
      </c>
      <c r="AP7612">
        <v>100.54300000000001</v>
      </c>
      <c r="AQ7612">
        <v>102.01900000000001</v>
      </c>
      <c r="AR7612">
        <v>103.749</v>
      </c>
      <c r="AS7612">
        <v>107.128</v>
      </c>
      <c r="AT7612">
        <v>108.08499999999999</v>
      </c>
      <c r="AU7612">
        <v>106.84</v>
      </c>
      <c r="AV7612">
        <v>105.742</v>
      </c>
      <c r="AW7612">
        <v>106.524</v>
      </c>
      <c r="AX7612">
        <v>107.041</v>
      </c>
      <c r="AY7612">
        <v>107.79300000000001</v>
      </c>
      <c r="AZ7612">
        <v>108.985</v>
      </c>
      <c r="BA7612">
        <v>110.389</v>
      </c>
      <c r="BB7612">
        <v>112.002</v>
      </c>
      <c r="BC7612">
        <v>2018</v>
      </c>
    </row>
    <row r="7613" spans="1:55" x14ac:dyDescent="0.25">
      <c r="A7613">
        <v>528</v>
      </c>
      <c r="B7613" t="s">
        <v>1768</v>
      </c>
      <c r="C7613" t="s">
        <v>252</v>
      </c>
      <c r="D7613" t="s">
        <v>1769</v>
      </c>
      <c r="E7613" t="s">
        <v>253</v>
      </c>
      <c r="F7613" t="s">
        <v>254</v>
      </c>
      <c r="G7613" t="s">
        <v>229</v>
      </c>
      <c r="H7613" t="s">
        <v>220</v>
      </c>
      <c r="I7613" t="s">
        <v>255</v>
      </c>
      <c r="J7613" s="52">
        <v>121843.9</v>
      </c>
      <c r="K7613" s="52">
        <v>128151.69</v>
      </c>
      <c r="L7613" s="52">
        <v>131965.95000000001</v>
      </c>
      <c r="M7613" s="52">
        <v>141796.04999999999</v>
      </c>
      <c r="N7613" s="52">
        <v>153763.97</v>
      </c>
      <c r="O7613" s="52">
        <v>159114.26</v>
      </c>
      <c r="P7613" s="52">
        <v>175661.32</v>
      </c>
      <c r="Q7613" s="52">
        <v>195807.51</v>
      </c>
      <c r="R7613" s="52">
        <v>209076.88</v>
      </c>
      <c r="S7613" s="52">
        <v>225088.9</v>
      </c>
      <c r="T7613" s="52">
        <v>234943.94</v>
      </c>
      <c r="U7613" s="52">
        <v>252056.95</v>
      </c>
      <c r="V7613" s="52">
        <v>270378.42</v>
      </c>
      <c r="W7613" s="52">
        <v>286118.5</v>
      </c>
      <c r="X7613" s="52">
        <v>304910.78000000003</v>
      </c>
      <c r="Y7613" s="52">
        <v>322003.57</v>
      </c>
      <c r="Z7613" s="52">
        <v>339219.84</v>
      </c>
      <c r="AA7613" s="52">
        <v>356357.86</v>
      </c>
      <c r="AB7613" s="52">
        <v>368218</v>
      </c>
      <c r="AC7613" s="52">
        <v>390037.8</v>
      </c>
      <c r="AD7613" s="52">
        <v>411646.59</v>
      </c>
      <c r="AE7613" s="52">
        <v>404121.87</v>
      </c>
      <c r="AF7613" s="52">
        <v>424467.35</v>
      </c>
      <c r="AG7613" s="52">
        <v>440319.98</v>
      </c>
      <c r="AH7613" s="52">
        <v>467219.18</v>
      </c>
      <c r="AI7613" s="52">
        <v>490765.48</v>
      </c>
      <c r="AJ7613" s="52">
        <v>515958.35</v>
      </c>
      <c r="AK7613" s="52">
        <v>547624.05000000005</v>
      </c>
      <c r="AL7613" s="52">
        <v>549596.81999999995</v>
      </c>
      <c r="AM7613" s="52">
        <v>539050.68999999994</v>
      </c>
      <c r="AN7613" s="52">
        <v>595266.76</v>
      </c>
      <c r="AO7613" s="52">
        <v>616243.44999999995</v>
      </c>
      <c r="AP7613" s="52">
        <v>626508.86</v>
      </c>
      <c r="AQ7613" s="52">
        <v>638726.81000000006</v>
      </c>
      <c r="AR7613" s="52">
        <v>662702.47</v>
      </c>
      <c r="AS7613" s="52">
        <v>666387.94999999995</v>
      </c>
      <c r="AT7613" s="52">
        <v>675090.83</v>
      </c>
      <c r="AU7613" s="52">
        <v>694949.48</v>
      </c>
      <c r="AV7613" s="52">
        <v>712276.49</v>
      </c>
      <c r="AW7613" s="52">
        <v>729148.78</v>
      </c>
      <c r="AX7613" s="52">
        <v>746546.38</v>
      </c>
      <c r="AY7613" s="52">
        <v>763648.72</v>
      </c>
      <c r="AZ7613" s="52">
        <v>780019.63</v>
      </c>
      <c r="BA7613" s="52">
        <v>796415.16</v>
      </c>
      <c r="BB7613" s="52">
        <v>812207.3</v>
      </c>
      <c r="BC7613">
        <v>2017</v>
      </c>
    </row>
    <row r="7614" spans="1:55" x14ac:dyDescent="0.25">
      <c r="A7614">
        <v>528</v>
      </c>
      <c r="B7614" t="s">
        <v>1768</v>
      </c>
      <c r="C7614" t="s">
        <v>256</v>
      </c>
      <c r="D7614" t="s">
        <v>1769</v>
      </c>
      <c r="E7614" t="s">
        <v>253</v>
      </c>
      <c r="F7614" t="s">
        <v>257</v>
      </c>
      <c r="G7614" t="s">
        <v>258</v>
      </c>
      <c r="H7614" t="s">
        <v>220</v>
      </c>
      <c r="I7614" t="s">
        <v>255</v>
      </c>
      <c r="J7614" s="52">
        <v>8062.54</v>
      </c>
      <c r="K7614" s="52">
        <v>8479.93</v>
      </c>
      <c r="L7614" s="52">
        <v>8732.33</v>
      </c>
      <c r="M7614" s="52">
        <v>9382.7999999999993</v>
      </c>
      <c r="N7614" s="52">
        <v>10174.73</v>
      </c>
      <c r="O7614" s="52">
        <v>10528.76</v>
      </c>
      <c r="P7614" s="52">
        <v>11623.7</v>
      </c>
      <c r="Q7614" s="52">
        <v>12956.79</v>
      </c>
      <c r="R7614" s="52">
        <v>13834.84</v>
      </c>
      <c r="S7614" s="52">
        <v>14894.37</v>
      </c>
      <c r="T7614" s="52">
        <v>15546.49</v>
      </c>
      <c r="U7614" s="52">
        <v>16678.88</v>
      </c>
      <c r="V7614" s="52">
        <v>17891.23</v>
      </c>
      <c r="W7614" s="52">
        <v>18932.77</v>
      </c>
      <c r="X7614" s="52">
        <v>20176.27</v>
      </c>
      <c r="Y7614" s="52">
        <v>21307.32</v>
      </c>
      <c r="Z7614" s="52">
        <v>22446.54</v>
      </c>
      <c r="AA7614" s="52">
        <v>23580.58</v>
      </c>
      <c r="AB7614" s="52">
        <v>24365.38</v>
      </c>
      <c r="AC7614" s="52">
        <v>25809.22</v>
      </c>
      <c r="AD7614" s="52">
        <v>27239.09</v>
      </c>
      <c r="AE7614" s="52">
        <v>26741.17</v>
      </c>
      <c r="AF7614" s="52">
        <v>28087.46</v>
      </c>
      <c r="AG7614" s="52">
        <v>29136.44</v>
      </c>
      <c r="AH7614" s="52">
        <v>30916.39</v>
      </c>
      <c r="AI7614" s="52">
        <v>32474.47</v>
      </c>
      <c r="AJ7614" s="52">
        <v>34141.51</v>
      </c>
      <c r="AK7614" s="52">
        <v>36236.870000000003</v>
      </c>
      <c r="AL7614" s="52">
        <v>36367.410000000003</v>
      </c>
      <c r="AM7614" s="52">
        <v>35669.56</v>
      </c>
      <c r="AN7614" s="52">
        <v>39389.440000000002</v>
      </c>
      <c r="AO7614" s="52">
        <v>40777.49</v>
      </c>
      <c r="AP7614" s="52">
        <v>41456.76</v>
      </c>
      <c r="AQ7614" s="52">
        <v>42265.23</v>
      </c>
      <c r="AR7614" s="52">
        <v>43851.73</v>
      </c>
      <c r="AS7614" s="52">
        <v>44095.6</v>
      </c>
      <c r="AT7614" s="52">
        <v>44671.48</v>
      </c>
      <c r="AU7614" s="52">
        <v>45985.55</v>
      </c>
      <c r="AV7614" s="52">
        <v>47132.09</v>
      </c>
      <c r="AW7614" s="52">
        <v>48248.55</v>
      </c>
      <c r="AX7614" s="52">
        <v>49399.77</v>
      </c>
      <c r="AY7614" s="52">
        <v>50531.45</v>
      </c>
      <c r="AZ7614" s="52">
        <v>51614.73</v>
      </c>
      <c r="BA7614" s="52">
        <v>52699.64</v>
      </c>
      <c r="BB7614" s="52">
        <v>53744.62</v>
      </c>
      <c r="BC7614">
        <v>2017</v>
      </c>
    </row>
    <row r="7615" spans="1:55" x14ac:dyDescent="0.25">
      <c r="A7615">
        <v>528</v>
      </c>
      <c r="B7615" t="s">
        <v>1768</v>
      </c>
      <c r="C7615" t="s">
        <v>259</v>
      </c>
      <c r="D7615" t="s">
        <v>1769</v>
      </c>
      <c r="E7615" t="s">
        <v>260</v>
      </c>
      <c r="F7615" t="s">
        <v>261</v>
      </c>
      <c r="G7615" t="s">
        <v>229</v>
      </c>
      <c r="H7615" t="s">
        <v>220</v>
      </c>
      <c r="I7615" t="s">
        <v>262</v>
      </c>
      <c r="J7615" s="52">
        <v>85224.69</v>
      </c>
      <c r="K7615" s="52">
        <v>99211.14</v>
      </c>
      <c r="L7615" s="52">
        <v>104688.9</v>
      </c>
      <c r="M7615" s="52">
        <v>115483.92</v>
      </c>
      <c r="N7615" s="52">
        <v>126847.73</v>
      </c>
      <c r="O7615" s="52">
        <v>131305.53</v>
      </c>
      <c r="P7615" s="52">
        <v>152078.45000000001</v>
      </c>
      <c r="Q7615" s="52">
        <v>169579.74</v>
      </c>
      <c r="R7615" s="52">
        <v>181179.07</v>
      </c>
      <c r="S7615" s="52">
        <v>200087</v>
      </c>
      <c r="T7615" s="52">
        <v>219607.91</v>
      </c>
      <c r="U7615" s="52">
        <v>243802.98</v>
      </c>
      <c r="V7615" s="52">
        <v>269902.46999999997</v>
      </c>
      <c r="W7615" s="52">
        <v>295556.8</v>
      </c>
      <c r="X7615" s="52">
        <v>320355.20000000001</v>
      </c>
      <c r="Y7615" s="52">
        <v>346326.77</v>
      </c>
      <c r="Z7615" s="52">
        <v>373353.23</v>
      </c>
      <c r="AA7615" s="52">
        <v>400925.13</v>
      </c>
      <c r="AB7615" s="52">
        <v>427804.09</v>
      </c>
      <c r="AC7615" s="52">
        <v>444297.62</v>
      </c>
      <c r="AD7615" s="52">
        <v>464668.15</v>
      </c>
      <c r="AE7615" s="52">
        <v>453378.78</v>
      </c>
      <c r="AF7615" s="52">
        <v>474267.98</v>
      </c>
      <c r="AG7615" s="52">
        <v>485117.64</v>
      </c>
      <c r="AH7615" s="52">
        <v>513446.27</v>
      </c>
      <c r="AI7615" s="52">
        <v>531051.85</v>
      </c>
      <c r="AJ7615" s="52">
        <v>552566.52</v>
      </c>
      <c r="AK7615" s="52">
        <v>583972.98</v>
      </c>
      <c r="AL7615" s="52">
        <v>570861.31999999995</v>
      </c>
      <c r="AM7615" s="52">
        <v>560630.79</v>
      </c>
      <c r="AN7615" s="52">
        <v>609581.99</v>
      </c>
      <c r="AO7615" s="52">
        <v>616243.44999999995</v>
      </c>
      <c r="AP7615" s="52">
        <v>629912.04</v>
      </c>
      <c r="AQ7615" s="52">
        <v>651623.76</v>
      </c>
      <c r="AR7615" s="52">
        <v>687549.58</v>
      </c>
      <c r="AS7615" s="52">
        <v>713886.35</v>
      </c>
      <c r="AT7615" s="52">
        <v>729670.1</v>
      </c>
      <c r="AU7615" s="52">
        <v>742480.7</v>
      </c>
      <c r="AV7615" s="52">
        <v>753177.31</v>
      </c>
      <c r="AW7615" s="52">
        <v>776721.2</v>
      </c>
      <c r="AX7615" s="52">
        <v>799113.37</v>
      </c>
      <c r="AY7615" s="52">
        <v>823163.15</v>
      </c>
      <c r="AZ7615" s="52">
        <v>850101.42</v>
      </c>
      <c r="BA7615" s="52">
        <v>879151.17</v>
      </c>
      <c r="BB7615" s="52">
        <v>909689.08</v>
      </c>
      <c r="BC7615">
        <v>2017</v>
      </c>
    </row>
    <row r="7616" spans="1:55" x14ac:dyDescent="0.25">
      <c r="A7616">
        <v>528</v>
      </c>
      <c r="B7616" t="s">
        <v>1768</v>
      </c>
      <c r="C7616" t="s">
        <v>263</v>
      </c>
      <c r="D7616" t="s">
        <v>1769</v>
      </c>
      <c r="E7616" t="s">
        <v>260</v>
      </c>
      <c r="F7616" t="s">
        <v>264</v>
      </c>
      <c r="G7616" t="s">
        <v>242</v>
      </c>
      <c r="H7616" t="s">
        <v>220</v>
      </c>
      <c r="I7616" t="s">
        <v>262</v>
      </c>
      <c r="J7616" s="52">
        <v>2367.6</v>
      </c>
      <c r="K7616" s="52">
        <v>2692.41</v>
      </c>
      <c r="L7616" s="52">
        <v>2675.82</v>
      </c>
      <c r="M7616" s="52">
        <v>2882.4</v>
      </c>
      <c r="N7616" s="52">
        <v>3203.47</v>
      </c>
      <c r="O7616" s="52">
        <v>3295.11</v>
      </c>
      <c r="P7616" s="52">
        <v>4010.11</v>
      </c>
      <c r="Q7616" s="52">
        <v>5325.22</v>
      </c>
      <c r="R7616" s="52">
        <v>6337.5</v>
      </c>
      <c r="S7616" s="52">
        <v>7577.05</v>
      </c>
      <c r="T7616" s="52">
        <v>8178.15</v>
      </c>
      <c r="U7616" s="52">
        <v>9092.11</v>
      </c>
      <c r="V7616" s="52">
        <v>10725.7</v>
      </c>
      <c r="W7616" s="52">
        <v>11200.81</v>
      </c>
      <c r="X7616" s="52">
        <v>12108.75</v>
      </c>
      <c r="Y7616" s="52">
        <v>13076.01</v>
      </c>
      <c r="Z7616" s="52">
        <v>13597.25</v>
      </c>
      <c r="AA7616" s="52">
        <v>13968.1</v>
      </c>
      <c r="AB7616" s="52">
        <v>12787.26</v>
      </c>
      <c r="AC7616" s="52">
        <v>13768.27</v>
      </c>
      <c r="AD7616" s="52">
        <v>14876.88</v>
      </c>
      <c r="AE7616" s="52">
        <v>13408.38</v>
      </c>
      <c r="AF7616" s="52">
        <v>13715.53</v>
      </c>
      <c r="AG7616" s="52">
        <v>14094.37</v>
      </c>
      <c r="AH7616" s="52">
        <v>15360.72</v>
      </c>
      <c r="AI7616" s="52">
        <v>16503.310000000001</v>
      </c>
      <c r="AJ7616" s="52">
        <v>16984.54</v>
      </c>
      <c r="AK7616" s="52">
        <v>17780.93</v>
      </c>
      <c r="AL7616" s="52">
        <v>18102.95</v>
      </c>
      <c r="AM7616" s="52">
        <v>16959.78</v>
      </c>
      <c r="AN7616" s="52">
        <v>19261.669999999998</v>
      </c>
      <c r="AO7616" s="52">
        <v>20911.64</v>
      </c>
      <c r="AP7616" s="52">
        <v>21269.61</v>
      </c>
      <c r="AQ7616" s="52">
        <v>21887.99</v>
      </c>
      <c r="AR7616" s="52">
        <v>22638.92</v>
      </c>
      <c r="AS7616" s="52">
        <v>22373.56</v>
      </c>
      <c r="AT7616" s="52">
        <v>22572.7</v>
      </c>
      <c r="AU7616" s="52">
        <v>24389.68</v>
      </c>
      <c r="AV7616" s="52">
        <v>24971.37</v>
      </c>
      <c r="AW7616" s="52">
        <v>25447.5</v>
      </c>
      <c r="AX7616" s="52">
        <v>26776.91</v>
      </c>
      <c r="AY7616" s="52">
        <v>28300.45</v>
      </c>
      <c r="AZ7616" s="52">
        <v>30057.95</v>
      </c>
      <c r="BA7616" s="52">
        <v>31864.67</v>
      </c>
      <c r="BB7616" s="52">
        <v>33786.31</v>
      </c>
      <c r="BC7616">
        <v>2017</v>
      </c>
    </row>
    <row r="7617" spans="1:55" x14ac:dyDescent="0.25">
      <c r="A7617">
        <v>528</v>
      </c>
      <c r="B7617" t="s">
        <v>1768</v>
      </c>
      <c r="C7617" t="s">
        <v>265</v>
      </c>
      <c r="D7617" t="s">
        <v>1769</v>
      </c>
      <c r="E7617" t="s">
        <v>260</v>
      </c>
      <c r="F7617" t="s">
        <v>266</v>
      </c>
      <c r="G7617" t="s">
        <v>246</v>
      </c>
      <c r="H7617" t="s">
        <v>220</v>
      </c>
      <c r="I7617" t="s">
        <v>262</v>
      </c>
      <c r="J7617" s="52">
        <v>3473.66</v>
      </c>
      <c r="K7617" s="52">
        <v>3999.15</v>
      </c>
      <c r="L7617" s="52">
        <v>4372.63</v>
      </c>
      <c r="M7617" s="52">
        <v>4882.3500000000004</v>
      </c>
      <c r="N7617" s="52">
        <v>5485.48</v>
      </c>
      <c r="O7617" s="52">
        <v>5855.88</v>
      </c>
      <c r="P7617" s="52">
        <v>6595.01</v>
      </c>
      <c r="Q7617" s="52">
        <v>7533.2</v>
      </c>
      <c r="R7617" s="52">
        <v>8327.3700000000008</v>
      </c>
      <c r="S7617" s="52">
        <v>9316.6200000000008</v>
      </c>
      <c r="T7617" s="52">
        <v>10088.469999999999</v>
      </c>
      <c r="U7617" s="52">
        <v>11189.36</v>
      </c>
      <c r="V7617" s="52">
        <v>12276.24</v>
      </c>
      <c r="W7617" s="52">
        <v>13298.69</v>
      </c>
      <c r="X7617" s="52">
        <v>14474.76</v>
      </c>
      <c r="Y7617" s="52">
        <v>15606.71</v>
      </c>
      <c r="Z7617" s="52">
        <v>16742.2</v>
      </c>
      <c r="AA7617" s="52">
        <v>17891.330000000002</v>
      </c>
      <c r="AB7617" s="52">
        <v>18694.87</v>
      </c>
      <c r="AC7617" s="52">
        <v>20088.63</v>
      </c>
      <c r="AD7617" s="52">
        <v>21675.5</v>
      </c>
      <c r="AE7617" s="52">
        <v>21745.97</v>
      </c>
      <c r="AF7617" s="52">
        <v>23202.13</v>
      </c>
      <c r="AG7617" s="52">
        <v>24515.61</v>
      </c>
      <c r="AH7617" s="52">
        <v>26713.59</v>
      </c>
      <c r="AI7617" s="52">
        <v>28933.84</v>
      </c>
      <c r="AJ7617" s="52">
        <v>31339.73</v>
      </c>
      <c r="AK7617" s="52">
        <v>34156.730000000003</v>
      </c>
      <c r="AL7617" s="52">
        <v>34946.5</v>
      </c>
      <c r="AM7617" s="52">
        <v>34537.24</v>
      </c>
      <c r="AN7617" s="52">
        <v>38583.440000000002</v>
      </c>
      <c r="AO7617" s="52">
        <v>40777.49</v>
      </c>
      <c r="AP7617" s="52">
        <v>42251.94</v>
      </c>
      <c r="AQ7617" s="52">
        <v>43831.66</v>
      </c>
      <c r="AR7617" s="52">
        <v>46337.440000000002</v>
      </c>
      <c r="AS7617" s="52">
        <v>47093.440000000002</v>
      </c>
      <c r="AT7617" s="52">
        <v>48229.96</v>
      </c>
      <c r="AU7617" s="52">
        <v>50592.56</v>
      </c>
      <c r="AV7617" s="52">
        <v>53023.1</v>
      </c>
      <c r="AW7617" s="52">
        <v>55244.22</v>
      </c>
      <c r="AX7617" s="52">
        <v>57743.47</v>
      </c>
      <c r="AY7617" s="52">
        <v>60294.18</v>
      </c>
      <c r="AZ7617" s="52">
        <v>62861.15</v>
      </c>
      <c r="BA7617" s="52">
        <v>65512.51</v>
      </c>
      <c r="BB7617" s="52">
        <v>68209.789999999994</v>
      </c>
      <c r="BC7617">
        <v>2017</v>
      </c>
    </row>
    <row r="7618" spans="1:55" x14ac:dyDescent="0.25">
      <c r="A7618">
        <v>528</v>
      </c>
      <c r="B7618" t="s">
        <v>1768</v>
      </c>
      <c r="C7618" t="s">
        <v>267</v>
      </c>
      <c r="D7618" t="s">
        <v>1769</v>
      </c>
      <c r="E7618" t="s">
        <v>268</v>
      </c>
      <c r="F7618" t="s">
        <v>269</v>
      </c>
      <c r="G7618" t="s">
        <v>270</v>
      </c>
    </row>
    <row r="7619" spans="1:55" x14ac:dyDescent="0.25">
      <c r="A7619">
        <v>528</v>
      </c>
      <c r="B7619" t="s">
        <v>1768</v>
      </c>
      <c r="C7619" t="s">
        <v>271</v>
      </c>
      <c r="D7619" t="s">
        <v>1769</v>
      </c>
      <c r="E7619" t="s">
        <v>272</v>
      </c>
      <c r="F7619" t="s">
        <v>273</v>
      </c>
      <c r="G7619" t="s">
        <v>274</v>
      </c>
      <c r="I7619" t="s">
        <v>243</v>
      </c>
      <c r="J7619">
        <v>0.46800000000000003</v>
      </c>
      <c r="K7619">
        <v>0.49299999999999999</v>
      </c>
      <c r="L7619">
        <v>0.51500000000000001</v>
      </c>
      <c r="M7619">
        <v>0.54800000000000004</v>
      </c>
      <c r="N7619">
        <v>0.57699999999999996</v>
      </c>
      <c r="O7619">
        <v>0.58399999999999996</v>
      </c>
      <c r="P7619">
        <v>0.629</v>
      </c>
      <c r="Q7619">
        <v>0.68300000000000005</v>
      </c>
      <c r="R7619">
        <v>0.70599999999999996</v>
      </c>
      <c r="S7619">
        <v>0.74099999999999999</v>
      </c>
      <c r="T7619">
        <v>0.752</v>
      </c>
      <c r="U7619">
        <v>0.79600000000000004</v>
      </c>
      <c r="V7619">
        <v>0.77400000000000002</v>
      </c>
      <c r="W7619">
        <v>0.81100000000000005</v>
      </c>
      <c r="X7619">
        <v>0.84599999999999997</v>
      </c>
      <c r="Y7619">
        <v>0.86899999999999999</v>
      </c>
      <c r="Z7619">
        <v>0.88900000000000001</v>
      </c>
      <c r="AA7619">
        <v>0.90600000000000003</v>
      </c>
      <c r="AB7619">
        <v>0.92</v>
      </c>
      <c r="AC7619">
        <v>0.94899999999999995</v>
      </c>
      <c r="AD7619">
        <v>0.96399999999999997</v>
      </c>
      <c r="AE7619">
        <v>0.92900000000000005</v>
      </c>
      <c r="AF7619">
        <v>0.95299999999999996</v>
      </c>
      <c r="AG7619">
        <v>0.95299999999999996</v>
      </c>
      <c r="AH7619">
        <v>0.96499999999999997</v>
      </c>
      <c r="AI7619">
        <v>0.97099999999999997</v>
      </c>
      <c r="AJ7619">
        <v>0.97299999999999998</v>
      </c>
      <c r="AK7619">
        <v>0.98299999999999998</v>
      </c>
      <c r="AL7619">
        <v>0.96199999999999997</v>
      </c>
      <c r="AM7619">
        <v>0.95099999999999996</v>
      </c>
      <c r="AN7619">
        <v>0.999</v>
      </c>
      <c r="AO7619">
        <v>0.996</v>
      </c>
      <c r="AP7619">
        <v>0.98599999999999999</v>
      </c>
      <c r="AQ7619">
        <v>0.97499999999999998</v>
      </c>
      <c r="AR7619">
        <v>0.98</v>
      </c>
      <c r="AS7619">
        <v>0.95599999999999996</v>
      </c>
      <c r="AT7619">
        <v>0.94</v>
      </c>
      <c r="AU7619">
        <v>0.93400000000000005</v>
      </c>
      <c r="AV7619">
        <v>0.92600000000000005</v>
      </c>
      <c r="AW7619">
        <v>0.91900000000000004</v>
      </c>
      <c r="AX7619">
        <v>0.91</v>
      </c>
      <c r="AY7619">
        <v>0.9</v>
      </c>
      <c r="AZ7619">
        <v>0.88900000000000001</v>
      </c>
      <c r="BA7619">
        <v>0.877</v>
      </c>
      <c r="BB7619">
        <v>0.86499999999999999</v>
      </c>
      <c r="BC7619">
        <v>2018</v>
      </c>
    </row>
    <row r="7620" spans="1:55" x14ac:dyDescent="0.25">
      <c r="A7620">
        <v>528</v>
      </c>
      <c r="B7620" t="s">
        <v>1768</v>
      </c>
      <c r="C7620" t="s">
        <v>275</v>
      </c>
      <c r="D7620" t="s">
        <v>1769</v>
      </c>
      <c r="E7620" t="s">
        <v>276</v>
      </c>
      <c r="F7620" t="s">
        <v>277</v>
      </c>
      <c r="G7620" t="s">
        <v>278</v>
      </c>
      <c r="I7620" t="s">
        <v>243</v>
      </c>
      <c r="J7620">
        <v>24.535</v>
      </c>
      <c r="K7620">
        <v>24.808</v>
      </c>
      <c r="L7620">
        <v>23.942</v>
      </c>
      <c r="M7620">
        <v>23.652999999999999</v>
      </c>
      <c r="N7620">
        <v>23.123999999999999</v>
      </c>
      <c r="O7620">
        <v>22.422999999999998</v>
      </c>
      <c r="P7620">
        <v>23.06</v>
      </c>
      <c r="Q7620">
        <v>22.510999999999999</v>
      </c>
      <c r="R7620">
        <v>21.757000000000001</v>
      </c>
      <c r="S7620">
        <v>21.475999999999999</v>
      </c>
      <c r="T7620">
        <v>21.768000000000001</v>
      </c>
      <c r="U7620">
        <v>21.789000000000001</v>
      </c>
      <c r="V7620">
        <v>21.986000000000001</v>
      </c>
      <c r="W7620">
        <v>22.225000000000001</v>
      </c>
      <c r="X7620">
        <v>22.132000000000001</v>
      </c>
      <c r="Y7620">
        <v>22.190999999999999</v>
      </c>
      <c r="Z7620">
        <v>22.3</v>
      </c>
      <c r="AA7620">
        <v>22.408999999999999</v>
      </c>
      <c r="AB7620">
        <v>22.884</v>
      </c>
      <c r="AC7620">
        <v>22.117000000000001</v>
      </c>
      <c r="AD7620">
        <v>21.437000000000001</v>
      </c>
      <c r="AE7620">
        <v>20.849</v>
      </c>
      <c r="AF7620">
        <v>20.440999999999999</v>
      </c>
      <c r="AG7620">
        <v>19.788</v>
      </c>
      <c r="AH7620">
        <v>19.22</v>
      </c>
      <c r="AI7620">
        <v>18.353999999999999</v>
      </c>
      <c r="AJ7620">
        <v>17.632000000000001</v>
      </c>
      <c r="AK7620">
        <v>17.097000000000001</v>
      </c>
      <c r="AL7620">
        <v>16.335000000000001</v>
      </c>
      <c r="AM7620">
        <v>16.233000000000001</v>
      </c>
      <c r="AN7620">
        <v>15.798999999999999</v>
      </c>
      <c r="AO7620">
        <v>15.112</v>
      </c>
      <c r="AP7620">
        <v>14.907999999999999</v>
      </c>
      <c r="AQ7620">
        <v>14.867000000000001</v>
      </c>
      <c r="AR7620">
        <v>14.837999999999999</v>
      </c>
      <c r="AS7620">
        <v>15.159000000000001</v>
      </c>
      <c r="AT7620">
        <v>15.129</v>
      </c>
      <c r="AU7620">
        <v>14.676</v>
      </c>
      <c r="AV7620">
        <v>14.205</v>
      </c>
      <c r="AW7620">
        <v>14.06</v>
      </c>
      <c r="AX7620">
        <v>13.839</v>
      </c>
      <c r="AY7620">
        <v>13.651999999999999</v>
      </c>
      <c r="AZ7620">
        <v>13.523</v>
      </c>
      <c r="BA7620">
        <v>13.42</v>
      </c>
      <c r="BB7620">
        <v>13.337</v>
      </c>
      <c r="BC7620">
        <v>2018</v>
      </c>
    </row>
    <row r="7621" spans="1:55" x14ac:dyDescent="0.25">
      <c r="A7621">
        <v>528</v>
      </c>
      <c r="B7621" t="s">
        <v>1768</v>
      </c>
      <c r="C7621" t="s">
        <v>279</v>
      </c>
      <c r="D7621" t="s">
        <v>1769</v>
      </c>
      <c r="E7621" t="s">
        <v>280</v>
      </c>
      <c r="F7621" t="s">
        <v>281</v>
      </c>
      <c r="G7621" t="s">
        <v>282</v>
      </c>
      <c r="I7621" t="s">
        <v>1770</v>
      </c>
      <c r="J7621">
        <v>34.139000000000003</v>
      </c>
      <c r="K7621">
        <v>30.402000000000001</v>
      </c>
      <c r="L7621">
        <v>26.216999999999999</v>
      </c>
      <c r="M7621">
        <v>25.45</v>
      </c>
      <c r="N7621">
        <v>24.408999999999999</v>
      </c>
      <c r="O7621">
        <v>20.876999999999999</v>
      </c>
      <c r="P7621">
        <v>20.721</v>
      </c>
      <c r="Q7621">
        <v>23.702000000000002</v>
      </c>
      <c r="R7621">
        <v>28.882999999999999</v>
      </c>
      <c r="S7621">
        <v>25.53</v>
      </c>
      <c r="T7621">
        <v>25.491</v>
      </c>
      <c r="U7621">
        <v>25.948</v>
      </c>
      <c r="V7621">
        <v>28.204000000000001</v>
      </c>
      <c r="W7621">
        <v>28.667000000000002</v>
      </c>
      <c r="X7621">
        <v>27.978000000000002</v>
      </c>
      <c r="Y7621">
        <v>28.018000000000001</v>
      </c>
      <c r="Z7621">
        <v>25.431999999999999</v>
      </c>
      <c r="AA7621">
        <v>26.582000000000001</v>
      </c>
      <c r="AB7621">
        <v>27.41</v>
      </c>
      <c r="AC7621">
        <v>26.47</v>
      </c>
      <c r="AD7621">
        <v>27.196000000000002</v>
      </c>
      <c r="AE7621">
        <v>21.417999999999999</v>
      </c>
      <c r="AF7621">
        <v>20.989000000000001</v>
      </c>
      <c r="AG7621">
        <v>21.684999999999999</v>
      </c>
      <c r="AH7621">
        <v>25.359000000000002</v>
      </c>
      <c r="AI7621">
        <v>24.460999999999999</v>
      </c>
      <c r="AJ7621">
        <v>24.611000000000001</v>
      </c>
      <c r="AK7621">
        <v>24.027999999999999</v>
      </c>
      <c r="AL7621">
        <v>24.462</v>
      </c>
      <c r="AM7621">
        <v>19.907</v>
      </c>
      <c r="AN7621">
        <v>24.963000000000001</v>
      </c>
      <c r="AO7621">
        <v>23.635999999999999</v>
      </c>
      <c r="AP7621">
        <v>22.497</v>
      </c>
      <c r="AQ7621">
        <v>22.062000000000001</v>
      </c>
      <c r="AR7621">
        <v>21.853999999999999</v>
      </c>
      <c r="AS7621">
        <v>20.948</v>
      </c>
      <c r="AT7621">
        <v>20.739000000000001</v>
      </c>
      <c r="AU7621">
        <v>20.245000000000001</v>
      </c>
      <c r="AV7621">
        <v>21.329000000000001</v>
      </c>
      <c r="AW7621">
        <v>21.120999999999999</v>
      </c>
      <c r="AX7621">
        <v>20.933</v>
      </c>
      <c r="AY7621">
        <v>20.911999999999999</v>
      </c>
      <c r="AZ7621">
        <v>20.792000000000002</v>
      </c>
      <c r="BA7621">
        <v>20.678999999999998</v>
      </c>
      <c r="BB7621">
        <v>20.513999999999999</v>
      </c>
      <c r="BC7621">
        <v>2018</v>
      </c>
    </row>
    <row r="7622" spans="1:55" x14ac:dyDescent="0.25">
      <c r="A7622">
        <v>528</v>
      </c>
      <c r="B7622" t="s">
        <v>1768</v>
      </c>
      <c r="C7622" t="s">
        <v>283</v>
      </c>
      <c r="D7622" t="s">
        <v>1769</v>
      </c>
      <c r="E7622" t="s">
        <v>284</v>
      </c>
      <c r="F7622" t="s">
        <v>285</v>
      </c>
      <c r="G7622" t="s">
        <v>282</v>
      </c>
      <c r="I7622" t="s">
        <v>1770</v>
      </c>
      <c r="J7622">
        <v>32.1</v>
      </c>
      <c r="K7622">
        <v>31.632000000000001</v>
      </c>
      <c r="L7622">
        <v>30.864000000000001</v>
      </c>
      <c r="M7622">
        <v>33.738</v>
      </c>
      <c r="N7622">
        <v>35.709000000000003</v>
      </c>
      <c r="O7622">
        <v>35.243000000000002</v>
      </c>
      <c r="P7622">
        <v>41.363</v>
      </c>
      <c r="Q7622">
        <v>40.783000000000001</v>
      </c>
      <c r="R7622">
        <v>36.773000000000003</v>
      </c>
      <c r="S7622">
        <v>32.752000000000002</v>
      </c>
      <c r="T7622">
        <v>31.92</v>
      </c>
      <c r="U7622">
        <v>32.432000000000002</v>
      </c>
      <c r="V7622">
        <v>31.882000000000001</v>
      </c>
      <c r="W7622">
        <v>31.521000000000001</v>
      </c>
      <c r="X7622">
        <v>30.352</v>
      </c>
      <c r="Y7622">
        <v>29.855</v>
      </c>
      <c r="Z7622">
        <v>29.001999999999999</v>
      </c>
      <c r="AA7622">
        <v>28.721</v>
      </c>
      <c r="AB7622">
        <v>28.532</v>
      </c>
      <c r="AC7622">
        <v>28.968</v>
      </c>
      <c r="AD7622">
        <v>29.748000000000001</v>
      </c>
      <c r="AE7622">
        <v>27.608000000000001</v>
      </c>
      <c r="AF7622">
        <v>29.337</v>
      </c>
      <c r="AG7622">
        <v>30.538</v>
      </c>
      <c r="AH7622">
        <v>30.905000000000001</v>
      </c>
      <c r="AI7622">
        <v>29.904</v>
      </c>
      <c r="AJ7622">
        <v>31.823</v>
      </c>
      <c r="AK7622">
        <v>33.531999999999996</v>
      </c>
      <c r="AL7622">
        <v>31.373999999999999</v>
      </c>
      <c r="AM7622">
        <v>31.427</v>
      </c>
      <c r="AN7622">
        <v>34.469000000000001</v>
      </c>
      <c r="AO7622">
        <v>32.317</v>
      </c>
      <c r="AP7622">
        <v>32.506999999999998</v>
      </c>
      <c r="AQ7622">
        <v>33.314999999999998</v>
      </c>
      <c r="AR7622">
        <v>34.545999999999999</v>
      </c>
      <c r="AS7622">
        <v>36.322000000000003</v>
      </c>
      <c r="AT7622">
        <v>35.551000000000002</v>
      </c>
      <c r="AU7622">
        <v>34.933</v>
      </c>
      <c r="AV7622">
        <v>33.003999999999998</v>
      </c>
      <c r="AW7622">
        <v>32.511000000000003</v>
      </c>
      <c r="AX7622">
        <v>31.672000000000001</v>
      </c>
      <c r="AY7622">
        <v>31.036999999999999</v>
      </c>
      <c r="AZ7622">
        <v>30.597999999999999</v>
      </c>
      <c r="BA7622">
        <v>30.234999999999999</v>
      </c>
      <c r="BB7622">
        <v>29.966000000000001</v>
      </c>
      <c r="BC7622">
        <v>2018</v>
      </c>
    </row>
    <row r="7623" spans="1:55" x14ac:dyDescent="0.25">
      <c r="A7623">
        <v>528</v>
      </c>
      <c r="B7623" t="s">
        <v>1768</v>
      </c>
      <c r="C7623" t="s">
        <v>286</v>
      </c>
      <c r="D7623" t="s">
        <v>1769</v>
      </c>
      <c r="E7623" t="s">
        <v>287</v>
      </c>
      <c r="F7623" t="s">
        <v>288</v>
      </c>
      <c r="G7623" t="s">
        <v>250</v>
      </c>
      <c r="I7623" t="s">
        <v>1771</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98.257999999999996</v>
      </c>
      <c r="AR7623">
        <v>99.582999999999998</v>
      </c>
      <c r="AS7623">
        <v>98.980999999999995</v>
      </c>
      <c r="AT7623">
        <v>99.998999999999995</v>
      </c>
      <c r="AU7623">
        <v>101.099</v>
      </c>
      <c r="AV7623">
        <v>102.571</v>
      </c>
      <c r="AW7623">
        <v>103.745</v>
      </c>
      <c r="AX7623">
        <v>105.014</v>
      </c>
      <c r="AY7623">
        <v>106.529</v>
      </c>
      <c r="AZ7623">
        <v>108.06</v>
      </c>
      <c r="BA7623">
        <v>109.57599999999999</v>
      </c>
      <c r="BB7623">
        <v>111.151</v>
      </c>
      <c r="BC7623">
        <v>2018</v>
      </c>
    </row>
    <row r="7624" spans="1:55" x14ac:dyDescent="0.25">
      <c r="A7624">
        <v>528</v>
      </c>
      <c r="B7624" t="s">
        <v>1768</v>
      </c>
      <c r="C7624" t="s">
        <v>290</v>
      </c>
      <c r="D7624" t="s">
        <v>1769</v>
      </c>
      <c r="E7624" t="s">
        <v>287</v>
      </c>
      <c r="F7624" t="s">
        <v>291</v>
      </c>
      <c r="G7624" t="s">
        <v>235</v>
      </c>
      <c r="I7624" t="s">
        <v>292</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1.0149999999999999</v>
      </c>
      <c r="AR7624">
        <v>1.349</v>
      </c>
      <c r="AS7624">
        <v>-0.60499999999999998</v>
      </c>
      <c r="AT7624">
        <v>1.0289999999999999</v>
      </c>
      <c r="AU7624">
        <v>1.1000000000000001</v>
      </c>
      <c r="AV7624">
        <v>1.456</v>
      </c>
      <c r="AW7624">
        <v>1.145</v>
      </c>
      <c r="AX7624">
        <v>1.2230000000000001</v>
      </c>
      <c r="AY7624">
        <v>1.4430000000000001</v>
      </c>
      <c r="AZ7624">
        <v>1.4370000000000001</v>
      </c>
      <c r="BA7624">
        <v>1.403</v>
      </c>
      <c r="BB7624">
        <v>1.4370000000000001</v>
      </c>
      <c r="BC7624">
        <v>2018</v>
      </c>
    </row>
    <row r="7625" spans="1:55" x14ac:dyDescent="0.25">
      <c r="A7625">
        <v>528</v>
      </c>
      <c r="B7625" t="s">
        <v>1768</v>
      </c>
      <c r="C7625" t="s">
        <v>293</v>
      </c>
      <c r="D7625" t="s">
        <v>1769</v>
      </c>
      <c r="E7625" t="s">
        <v>294</v>
      </c>
      <c r="F7625" t="s">
        <v>295</v>
      </c>
      <c r="G7625" t="s">
        <v>250</v>
      </c>
      <c r="I7625" t="s">
        <v>1771</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102.31399999999999</v>
      </c>
      <c r="AX7625">
        <v>103.566</v>
      </c>
      <c r="AY7625">
        <v>105.06</v>
      </c>
      <c r="AZ7625">
        <v>106.57</v>
      </c>
      <c r="BA7625">
        <v>108.065</v>
      </c>
      <c r="BB7625">
        <v>109.61799999999999</v>
      </c>
      <c r="BC7625">
        <v>2018</v>
      </c>
    </row>
    <row r="7626" spans="1:55" x14ac:dyDescent="0.25">
      <c r="A7626">
        <v>528</v>
      </c>
      <c r="B7626" t="s">
        <v>1768</v>
      </c>
      <c r="C7626" t="s">
        <v>296</v>
      </c>
      <c r="D7626" t="s">
        <v>1769</v>
      </c>
      <c r="E7626" t="s">
        <v>294</v>
      </c>
      <c r="F7626" t="s">
        <v>297</v>
      </c>
      <c r="G7626" t="s">
        <v>235</v>
      </c>
      <c r="I7626" t="s">
        <v>298</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1.145</v>
      </c>
      <c r="AX7626">
        <v>1.2230000000000001</v>
      </c>
      <c r="AY7626">
        <v>1.4430000000000001</v>
      </c>
      <c r="AZ7626">
        <v>1.4370000000000001</v>
      </c>
      <c r="BA7626">
        <v>1.403</v>
      </c>
      <c r="BB7626">
        <v>1.4370000000000001</v>
      </c>
      <c r="BC7626">
        <v>2018</v>
      </c>
    </row>
    <row r="7627" spans="1:55" x14ac:dyDescent="0.25">
      <c r="A7627">
        <v>528</v>
      </c>
      <c r="B7627" t="s">
        <v>1768</v>
      </c>
      <c r="C7627" t="s">
        <v>299</v>
      </c>
      <c r="D7627" t="s">
        <v>1769</v>
      </c>
      <c r="E7627" t="s">
        <v>300</v>
      </c>
      <c r="G7627" t="s">
        <v>274</v>
      </c>
    </row>
    <row r="7628" spans="1:55" x14ac:dyDescent="0.25">
      <c r="A7628">
        <v>528</v>
      </c>
      <c r="B7628" t="s">
        <v>1768</v>
      </c>
      <c r="C7628" t="s">
        <v>301</v>
      </c>
      <c r="D7628" t="s">
        <v>1769</v>
      </c>
      <c r="E7628" t="s">
        <v>302</v>
      </c>
      <c r="F7628" t="s">
        <v>303</v>
      </c>
      <c r="G7628" t="s">
        <v>235</v>
      </c>
      <c r="I7628" t="s">
        <v>1772</v>
      </c>
      <c r="J7628">
        <v>7.5940000000000003</v>
      </c>
      <c r="K7628">
        <v>0.73399999999999999</v>
      </c>
      <c r="L7628">
        <v>-2.27</v>
      </c>
      <c r="M7628">
        <v>9.9469999999999992</v>
      </c>
      <c r="N7628">
        <v>13.34</v>
      </c>
      <c r="O7628">
        <v>-4.4779999999999998</v>
      </c>
      <c r="P7628">
        <v>23.231999999999999</v>
      </c>
      <c r="Q7628">
        <v>28.12</v>
      </c>
      <c r="R7628">
        <v>24.702000000000002</v>
      </c>
      <c r="S7628">
        <v>6.7869999999999999</v>
      </c>
      <c r="T7628">
        <v>5.1959999999999997</v>
      </c>
      <c r="U7628">
        <v>15.098000000000001</v>
      </c>
      <c r="V7628">
        <v>9.6050000000000004</v>
      </c>
      <c r="W7628">
        <v>7.8150000000000004</v>
      </c>
      <c r="X7628">
        <v>4.3220000000000001</v>
      </c>
      <c r="Y7628">
        <v>10.209</v>
      </c>
      <c r="Z7628">
        <v>5.5389999999999997</v>
      </c>
      <c r="AA7628">
        <v>13.564</v>
      </c>
      <c r="AB7628">
        <v>7.452</v>
      </c>
      <c r="AC7628">
        <v>4.3230000000000004</v>
      </c>
      <c r="AD7628">
        <v>14.984999999999999</v>
      </c>
      <c r="AE7628">
        <v>-13.46</v>
      </c>
      <c r="AF7628">
        <v>6.3570000000000002</v>
      </c>
      <c r="AG7628">
        <v>7.6980000000000004</v>
      </c>
      <c r="AH7628">
        <v>17.388999999999999</v>
      </c>
      <c r="AI7628">
        <v>3.097</v>
      </c>
      <c r="AJ7628">
        <v>4.8360000000000003</v>
      </c>
      <c r="AK7628">
        <v>2.6859999999999999</v>
      </c>
      <c r="AL7628">
        <v>-3.5950000000000002</v>
      </c>
      <c r="AM7628">
        <v>-12.993</v>
      </c>
      <c r="AN7628">
        <v>28.015999999999998</v>
      </c>
      <c r="AO7628">
        <v>-8.4000000000000005E-2</v>
      </c>
      <c r="AP7628">
        <v>20.123000000000001</v>
      </c>
      <c r="AQ7628">
        <v>1.1200000000000001</v>
      </c>
      <c r="AR7628">
        <v>1.546</v>
      </c>
      <c r="AS7628">
        <v>0.47699999999999998</v>
      </c>
      <c r="AT7628">
        <v>-4.0339999999999998</v>
      </c>
      <c r="AU7628">
        <v>4.2990000000000004</v>
      </c>
      <c r="AV7628">
        <v>0.63900000000000001</v>
      </c>
      <c r="AW7628">
        <v>-0.59899999999999998</v>
      </c>
      <c r="AX7628">
        <v>3.75</v>
      </c>
      <c r="AY7628">
        <v>1.85</v>
      </c>
      <c r="AZ7628">
        <v>1.64</v>
      </c>
      <c r="BA7628">
        <v>1.67</v>
      </c>
      <c r="BB7628">
        <v>1.67</v>
      </c>
      <c r="BC7628">
        <v>2018</v>
      </c>
    </row>
    <row r="7629" spans="1:55" x14ac:dyDescent="0.25">
      <c r="A7629">
        <v>528</v>
      </c>
      <c r="B7629" t="s">
        <v>1768</v>
      </c>
      <c r="C7629" t="s">
        <v>305</v>
      </c>
      <c r="D7629" t="s">
        <v>1769</v>
      </c>
      <c r="E7629" t="s">
        <v>306</v>
      </c>
      <c r="F7629" t="s">
        <v>307</v>
      </c>
      <c r="G7629" t="s">
        <v>235</v>
      </c>
      <c r="I7629" t="s">
        <v>1772</v>
      </c>
      <c r="J7629">
        <v>9.8919999999999995</v>
      </c>
      <c r="K7629">
        <v>0.872</v>
      </c>
      <c r="L7629">
        <v>-5.0910000000000002</v>
      </c>
      <c r="M7629">
        <v>7.7859999999999996</v>
      </c>
      <c r="N7629">
        <v>12.239000000000001</v>
      </c>
      <c r="O7629">
        <v>-6.4219999999999997</v>
      </c>
      <c r="P7629">
        <v>24.081</v>
      </c>
      <c r="Q7629">
        <v>31.524000000000001</v>
      </c>
      <c r="R7629">
        <v>26.370999999999999</v>
      </c>
      <c r="S7629">
        <v>2.802</v>
      </c>
      <c r="T7629">
        <v>5.13</v>
      </c>
      <c r="U7629">
        <v>15.55</v>
      </c>
      <c r="V7629">
        <v>9.6140000000000008</v>
      </c>
      <c r="W7629">
        <v>6.9480000000000004</v>
      </c>
      <c r="X7629">
        <v>6.9740000000000002</v>
      </c>
      <c r="Y7629">
        <v>11.843</v>
      </c>
      <c r="Z7629">
        <v>5.63</v>
      </c>
      <c r="AA7629">
        <v>15.323</v>
      </c>
      <c r="AB7629">
        <v>6.7539999999999996</v>
      </c>
      <c r="AC7629">
        <v>5.7</v>
      </c>
      <c r="AD7629">
        <v>18.405999999999999</v>
      </c>
      <c r="AE7629">
        <v>-15.911</v>
      </c>
      <c r="AF7629">
        <v>7.0410000000000004</v>
      </c>
      <c r="AG7629">
        <v>9.0990000000000002</v>
      </c>
      <c r="AH7629">
        <v>19.213000000000001</v>
      </c>
      <c r="AI7629">
        <v>3.726</v>
      </c>
      <c r="AJ7629">
        <v>6.5890000000000004</v>
      </c>
      <c r="AK7629">
        <v>2.9420000000000002</v>
      </c>
      <c r="AL7629">
        <v>-2.677</v>
      </c>
      <c r="AM7629">
        <v>-14.439</v>
      </c>
      <c r="AN7629">
        <v>30.326000000000001</v>
      </c>
      <c r="AO7629">
        <v>0.46200000000000002</v>
      </c>
      <c r="AP7629">
        <v>19.577999999999999</v>
      </c>
      <c r="AQ7629">
        <v>1.08</v>
      </c>
      <c r="AR7629">
        <v>0.54100000000000004</v>
      </c>
      <c r="AS7629">
        <v>-1.6879999999999999</v>
      </c>
      <c r="AT7629">
        <v>-6.68</v>
      </c>
      <c r="AU7629">
        <v>6.1689999999999996</v>
      </c>
      <c r="AV7629">
        <v>8.7999999999999995E-2</v>
      </c>
      <c r="AW7629">
        <v>1.726</v>
      </c>
      <c r="AX7629">
        <v>4.1619999999999999</v>
      </c>
      <c r="AY7629">
        <v>1.931</v>
      </c>
      <c r="AZ7629">
        <v>1.6719999999999999</v>
      </c>
      <c r="BA7629">
        <v>1.6859999999999999</v>
      </c>
      <c r="BB7629">
        <v>1.6859999999999999</v>
      </c>
      <c r="BC7629">
        <v>2018</v>
      </c>
    </row>
    <row r="7630" spans="1:55" x14ac:dyDescent="0.25">
      <c r="A7630">
        <v>528</v>
      </c>
      <c r="B7630" t="s">
        <v>1768</v>
      </c>
      <c r="C7630" t="s">
        <v>308</v>
      </c>
      <c r="D7630" t="s">
        <v>1769</v>
      </c>
      <c r="E7630" t="s">
        <v>309</v>
      </c>
      <c r="F7630" t="s">
        <v>310</v>
      </c>
      <c r="G7630" t="s">
        <v>235</v>
      </c>
      <c r="I7630" t="s">
        <v>1772</v>
      </c>
      <c r="J7630">
        <v>8.0980000000000008</v>
      </c>
      <c r="K7630">
        <v>8.9640000000000004</v>
      </c>
      <c r="L7630">
        <v>1.9239999999999999</v>
      </c>
      <c r="M7630">
        <v>16.190000000000001</v>
      </c>
      <c r="N7630">
        <v>18.155999999999999</v>
      </c>
      <c r="O7630">
        <v>2.0720000000000001</v>
      </c>
      <c r="P7630">
        <v>28.559000000000001</v>
      </c>
      <c r="Q7630">
        <v>20.324999999999999</v>
      </c>
      <c r="R7630">
        <v>6.5430000000000001</v>
      </c>
      <c r="S7630">
        <v>4.8739999999999997</v>
      </c>
      <c r="T7630">
        <v>0.35799999999999998</v>
      </c>
      <c r="U7630">
        <v>13.223000000000001</v>
      </c>
      <c r="V7630">
        <v>6.7619999999999996</v>
      </c>
      <c r="W7630">
        <v>7.4859999999999998</v>
      </c>
      <c r="X7630">
        <v>5.4850000000000003</v>
      </c>
      <c r="Y7630">
        <v>12.821999999999999</v>
      </c>
      <c r="Z7630">
        <v>6.9980000000000002</v>
      </c>
      <c r="AA7630">
        <v>8.42</v>
      </c>
      <c r="AB7630">
        <v>1.9339999999999999</v>
      </c>
      <c r="AC7630">
        <v>12.462999999999999</v>
      </c>
      <c r="AD7630">
        <v>17.991</v>
      </c>
      <c r="AE7630">
        <v>-8.2219999999999995</v>
      </c>
      <c r="AF7630">
        <v>11.775</v>
      </c>
      <c r="AG7630">
        <v>11.189</v>
      </c>
      <c r="AH7630">
        <v>14.426</v>
      </c>
      <c r="AI7630">
        <v>6.2060000000000004</v>
      </c>
      <c r="AJ7630">
        <v>12.090999999999999</v>
      </c>
      <c r="AK7630">
        <v>9.6929999999999996</v>
      </c>
      <c r="AL7630">
        <v>2.161</v>
      </c>
      <c r="AM7630">
        <v>-8.8109999999999999</v>
      </c>
      <c r="AN7630">
        <v>25.962</v>
      </c>
      <c r="AO7630">
        <v>5.15</v>
      </c>
      <c r="AP7630">
        <v>20.591000000000001</v>
      </c>
      <c r="AQ7630">
        <v>0.69199999999999995</v>
      </c>
      <c r="AR7630">
        <v>1.984</v>
      </c>
      <c r="AS7630">
        <v>-1.7529999999999999</v>
      </c>
      <c r="AT7630">
        <v>-3.9540000000000002</v>
      </c>
      <c r="AU7630">
        <v>7.8789999999999996</v>
      </c>
      <c r="AV7630">
        <v>0.47899999999999998</v>
      </c>
      <c r="AW7630">
        <v>1.0780000000000001</v>
      </c>
      <c r="AX7630">
        <v>3.55</v>
      </c>
      <c r="AY7630">
        <v>1.84</v>
      </c>
      <c r="AZ7630">
        <v>1.46</v>
      </c>
      <c r="BA7630">
        <v>1.37</v>
      </c>
      <c r="BB7630">
        <v>1.37</v>
      </c>
      <c r="BC7630">
        <v>2018</v>
      </c>
    </row>
    <row r="7631" spans="1:55" x14ac:dyDescent="0.25">
      <c r="A7631">
        <v>528</v>
      </c>
      <c r="B7631" t="s">
        <v>1768</v>
      </c>
      <c r="C7631" t="s">
        <v>311</v>
      </c>
      <c r="D7631" t="s">
        <v>1769</v>
      </c>
      <c r="E7631" t="s">
        <v>312</v>
      </c>
      <c r="F7631" t="s">
        <v>313</v>
      </c>
      <c r="G7631" t="s">
        <v>235</v>
      </c>
      <c r="I7631" t="s">
        <v>1772</v>
      </c>
      <c r="J7631">
        <v>9.1690000000000005</v>
      </c>
      <c r="K7631">
        <v>10.494999999999999</v>
      </c>
      <c r="L7631">
        <v>2.048</v>
      </c>
      <c r="M7631">
        <v>17.568999999999999</v>
      </c>
      <c r="N7631">
        <v>19.158000000000001</v>
      </c>
      <c r="O7631">
        <v>1.0660000000000001</v>
      </c>
      <c r="P7631">
        <v>27.847000000000001</v>
      </c>
      <c r="Q7631">
        <v>21.413</v>
      </c>
      <c r="R7631">
        <v>4.3319999999999999</v>
      </c>
      <c r="S7631">
        <v>3.7160000000000002</v>
      </c>
      <c r="T7631">
        <v>0.67400000000000004</v>
      </c>
      <c r="U7631">
        <v>13.342000000000001</v>
      </c>
      <c r="V7631">
        <v>6.8529999999999998</v>
      </c>
      <c r="W7631">
        <v>7.5090000000000003</v>
      </c>
      <c r="X7631">
        <v>6.2409999999999997</v>
      </c>
      <c r="Y7631">
        <v>13.442</v>
      </c>
      <c r="Z7631">
        <v>7.3540000000000001</v>
      </c>
      <c r="AA7631">
        <v>10.683</v>
      </c>
      <c r="AB7631">
        <v>0.39600000000000002</v>
      </c>
      <c r="AC7631">
        <v>14.882</v>
      </c>
      <c r="AD7631">
        <v>19.5</v>
      </c>
      <c r="AE7631">
        <v>-7.77</v>
      </c>
      <c r="AF7631">
        <v>12.481</v>
      </c>
      <c r="AG7631">
        <v>12.368</v>
      </c>
      <c r="AH7631">
        <v>14.041</v>
      </c>
      <c r="AI7631">
        <v>5.6139999999999999</v>
      </c>
      <c r="AJ7631">
        <v>13.382</v>
      </c>
      <c r="AK7631">
        <v>8.9890000000000008</v>
      </c>
      <c r="AL7631">
        <v>1.8560000000000001</v>
      </c>
      <c r="AM7631">
        <v>-8.7170000000000005</v>
      </c>
      <c r="AN7631">
        <v>25.195</v>
      </c>
      <c r="AO7631">
        <v>5.2009999999999996</v>
      </c>
      <c r="AP7631">
        <v>22.710999999999999</v>
      </c>
      <c r="AQ7631">
        <v>0.20899999999999999</v>
      </c>
      <c r="AR7631">
        <v>0.73799999999999999</v>
      </c>
      <c r="AS7631">
        <v>-1.954</v>
      </c>
      <c r="AT7631">
        <v>-5.52</v>
      </c>
      <c r="AU7631">
        <v>6.9089999999999998</v>
      </c>
      <c r="AV7631">
        <v>-2.2749999999999999</v>
      </c>
      <c r="AW7631">
        <v>-1.1000000000000001</v>
      </c>
      <c r="AX7631">
        <v>3.4870000000000001</v>
      </c>
      <c r="AY7631">
        <v>1.5569999999999999</v>
      </c>
      <c r="AZ7631">
        <v>1.415</v>
      </c>
      <c r="BA7631">
        <v>1.3240000000000001</v>
      </c>
      <c r="BB7631">
        <v>1.3280000000000001</v>
      </c>
      <c r="BC7631">
        <v>2018</v>
      </c>
    </row>
    <row r="7632" spans="1:55" x14ac:dyDescent="0.25">
      <c r="A7632">
        <v>528</v>
      </c>
      <c r="B7632" t="s">
        <v>1768</v>
      </c>
      <c r="C7632" t="s">
        <v>314</v>
      </c>
      <c r="D7632" t="s">
        <v>1769</v>
      </c>
      <c r="E7632" t="s">
        <v>315</v>
      </c>
      <c r="F7632" t="s">
        <v>316</v>
      </c>
      <c r="G7632" t="s">
        <v>317</v>
      </c>
      <c r="I7632" t="s">
        <v>1773</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3.76</v>
      </c>
      <c r="AW7632">
        <v>3.66</v>
      </c>
      <c r="AX7632">
        <v>3.66</v>
      </c>
      <c r="AY7632">
        <v>3.66</v>
      </c>
      <c r="AZ7632">
        <v>3.66</v>
      </c>
      <c r="BA7632">
        <v>3.66</v>
      </c>
      <c r="BB7632">
        <v>3.66</v>
      </c>
      <c r="BC7632">
        <v>2018</v>
      </c>
    </row>
    <row r="7633" spans="1:55" x14ac:dyDescent="0.25">
      <c r="A7633">
        <v>528</v>
      </c>
      <c r="B7633" t="s">
        <v>1768</v>
      </c>
      <c r="C7633" t="s">
        <v>318</v>
      </c>
      <c r="D7633" t="s">
        <v>1769</v>
      </c>
      <c r="E7633" t="s">
        <v>319</v>
      </c>
      <c r="F7633" t="s">
        <v>320</v>
      </c>
      <c r="G7633" t="s">
        <v>321</v>
      </c>
      <c r="H7633" t="s">
        <v>322</v>
      </c>
      <c r="I7633" t="s">
        <v>1773</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11.516</v>
      </c>
      <c r="AW7633">
        <v>11.584</v>
      </c>
      <c r="AX7633">
        <v>11.691000000000001</v>
      </c>
      <c r="AY7633" t="s">
        <v>232</v>
      </c>
      <c r="AZ7633" t="s">
        <v>232</v>
      </c>
      <c r="BA7633" t="s">
        <v>232</v>
      </c>
      <c r="BB7633" t="s">
        <v>232</v>
      </c>
      <c r="BC7633">
        <v>2018</v>
      </c>
    </row>
    <row r="7634" spans="1:55" x14ac:dyDescent="0.25">
      <c r="A7634">
        <v>528</v>
      </c>
      <c r="B7634" t="s">
        <v>1768</v>
      </c>
      <c r="C7634" t="s">
        <v>323</v>
      </c>
      <c r="D7634" t="s">
        <v>1769</v>
      </c>
      <c r="E7634" t="s">
        <v>324</v>
      </c>
      <c r="F7634" t="s">
        <v>325</v>
      </c>
      <c r="G7634" t="s">
        <v>321</v>
      </c>
      <c r="H7634" t="s">
        <v>322</v>
      </c>
      <c r="I7634" t="s">
        <v>1774</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23.603000000000002</v>
      </c>
      <c r="AW7634">
        <v>23.634</v>
      </c>
      <c r="AX7634">
        <v>23.666</v>
      </c>
      <c r="AY7634">
        <v>23.696999999999999</v>
      </c>
      <c r="AZ7634">
        <v>23.728999999999999</v>
      </c>
      <c r="BA7634">
        <v>23.760999999999999</v>
      </c>
      <c r="BB7634">
        <v>23.792000000000002</v>
      </c>
      <c r="BC7634">
        <v>2017</v>
      </c>
    </row>
    <row r="7635" spans="1:55" x14ac:dyDescent="0.25">
      <c r="A7635">
        <v>528</v>
      </c>
      <c r="B7635" t="s">
        <v>1768</v>
      </c>
      <c r="C7635" t="s">
        <v>327</v>
      </c>
      <c r="D7635" t="s">
        <v>1769</v>
      </c>
      <c r="E7635" t="s">
        <v>328</v>
      </c>
      <c r="F7635" t="s">
        <v>329</v>
      </c>
      <c r="G7635" t="s">
        <v>229</v>
      </c>
      <c r="H7635" t="s">
        <v>230</v>
      </c>
      <c r="I7635" t="s">
        <v>1775</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52">
        <v>1092.4000000000001</v>
      </c>
      <c r="U7635" s="52">
        <v>1049.93</v>
      </c>
      <c r="V7635" s="52">
        <v>1257.57</v>
      </c>
      <c r="W7635" s="52">
        <v>1416.33</v>
      </c>
      <c r="X7635" s="52">
        <v>1502.75</v>
      </c>
      <c r="Y7635" s="52">
        <v>1559.43</v>
      </c>
      <c r="Z7635" s="52">
        <v>1604.18</v>
      </c>
      <c r="AA7635" s="52">
        <v>1704.76</v>
      </c>
      <c r="AB7635" s="52">
        <v>2053.46</v>
      </c>
      <c r="AC7635" s="52">
        <v>2004.39</v>
      </c>
      <c r="AD7635" s="52">
        <v>2784.86</v>
      </c>
      <c r="AE7635" s="52">
        <v>1896.84</v>
      </c>
      <c r="AF7635" s="52">
        <v>1787.92</v>
      </c>
      <c r="AG7635" s="52">
        <v>1948.85</v>
      </c>
      <c r="AH7635" s="52">
        <v>1927.4</v>
      </c>
      <c r="AI7635" s="52">
        <v>2218.04</v>
      </c>
      <c r="AJ7635" s="52">
        <v>2177.02</v>
      </c>
      <c r="AK7635" s="52">
        <v>2244.7600000000002</v>
      </c>
      <c r="AL7635" s="52">
        <v>2231.61</v>
      </c>
      <c r="AM7635" s="52">
        <v>2113.64</v>
      </c>
      <c r="AN7635" s="52">
        <v>2115.5500000000002</v>
      </c>
      <c r="AO7635" s="52">
        <v>2306.17</v>
      </c>
      <c r="AP7635" s="52">
        <v>2321.21</v>
      </c>
      <c r="AQ7635" s="52">
        <v>2457.63</v>
      </c>
      <c r="AR7635" s="52">
        <v>2508.8200000000002</v>
      </c>
      <c r="AS7635" s="52">
        <v>2662.33</v>
      </c>
      <c r="AT7635" s="52">
        <v>2690.92</v>
      </c>
      <c r="AU7635" s="52">
        <v>2753.32</v>
      </c>
      <c r="AV7635" s="52">
        <v>2805.6</v>
      </c>
      <c r="AW7635" s="52">
        <v>2906.34</v>
      </c>
      <c r="AX7635" s="52">
        <v>3003.57</v>
      </c>
      <c r="AY7635" s="52">
        <v>3107.85</v>
      </c>
      <c r="AZ7635" s="52">
        <v>3223.92</v>
      </c>
      <c r="BA7635" s="52">
        <v>3348.99</v>
      </c>
      <c r="BB7635" s="52">
        <v>3480.76</v>
      </c>
      <c r="BC7635">
        <v>2018</v>
      </c>
    </row>
    <row r="7636" spans="1:55" x14ac:dyDescent="0.25">
      <c r="A7636">
        <v>528</v>
      </c>
      <c r="B7636" t="s">
        <v>1768</v>
      </c>
      <c r="C7636" t="s">
        <v>331</v>
      </c>
      <c r="D7636" t="s">
        <v>1769</v>
      </c>
      <c r="E7636" t="s">
        <v>328</v>
      </c>
      <c r="F7636" t="s">
        <v>329</v>
      </c>
      <c r="G7636" t="s">
        <v>282</v>
      </c>
      <c r="I7636" t="s">
        <v>332</v>
      </c>
      <c r="J7636">
        <v>22.376999999999999</v>
      </c>
      <c r="K7636">
        <v>22.809000000000001</v>
      </c>
      <c r="L7636">
        <v>23.445</v>
      </c>
      <c r="M7636">
        <v>21.25</v>
      </c>
      <c r="N7636">
        <v>21.329000000000001</v>
      </c>
      <c r="O7636">
        <v>21.396000000000001</v>
      </c>
      <c r="P7636">
        <v>19.712</v>
      </c>
      <c r="Q7636">
        <v>19.437999999999999</v>
      </c>
      <c r="R7636">
        <v>21.172000000000001</v>
      </c>
      <c r="S7636">
        <v>22.85</v>
      </c>
      <c r="T7636">
        <v>24.382000000000001</v>
      </c>
      <c r="U7636">
        <v>20.899000000000001</v>
      </c>
      <c r="V7636">
        <v>22.398</v>
      </c>
      <c r="W7636">
        <v>22.824000000000002</v>
      </c>
      <c r="X7636">
        <v>22.15</v>
      </c>
      <c r="Y7636">
        <v>21.082999999999998</v>
      </c>
      <c r="Z7636">
        <v>19.960999999999999</v>
      </c>
      <c r="AA7636">
        <v>19.556000000000001</v>
      </c>
      <c r="AB7636">
        <v>21.888999999999999</v>
      </c>
      <c r="AC7636">
        <v>20.420999999999999</v>
      </c>
      <c r="AD7636">
        <v>26.904</v>
      </c>
      <c r="AE7636">
        <v>18.672999999999998</v>
      </c>
      <c r="AF7636">
        <v>16.739000000000001</v>
      </c>
      <c r="AG7636">
        <v>17.771999999999998</v>
      </c>
      <c r="AH7636">
        <v>16.545000000000002</v>
      </c>
      <c r="AI7636">
        <v>18.343</v>
      </c>
      <c r="AJ7636">
        <v>17.222000000000001</v>
      </c>
      <c r="AK7636">
        <v>16.742999999999999</v>
      </c>
      <c r="AL7636">
        <v>16.969000000000001</v>
      </c>
      <c r="AM7636">
        <v>16.306999999999999</v>
      </c>
      <c r="AN7636">
        <v>14.984</v>
      </c>
      <c r="AO7636">
        <v>16.113</v>
      </c>
      <c r="AP7636">
        <v>15.805</v>
      </c>
      <c r="AQ7636">
        <v>16.135999999999999</v>
      </c>
      <c r="AR7636">
        <v>15.571</v>
      </c>
      <c r="AS7636">
        <v>15.875</v>
      </c>
      <c r="AT7636">
        <v>15.666</v>
      </c>
      <c r="AU7636">
        <v>15.731999999999999</v>
      </c>
      <c r="AV7636">
        <v>15.782</v>
      </c>
      <c r="AW7636">
        <v>15.832000000000001</v>
      </c>
      <c r="AX7636">
        <v>15.882</v>
      </c>
      <c r="AY7636">
        <v>15.932</v>
      </c>
      <c r="AZ7636">
        <v>15.981999999999999</v>
      </c>
      <c r="BA7636">
        <v>16.032</v>
      </c>
      <c r="BB7636">
        <v>16.082000000000001</v>
      </c>
      <c r="BC7636">
        <v>2018</v>
      </c>
    </row>
    <row r="7637" spans="1:55" x14ac:dyDescent="0.25">
      <c r="A7637">
        <v>528</v>
      </c>
      <c r="B7637" t="s">
        <v>1768</v>
      </c>
      <c r="C7637" t="s">
        <v>333</v>
      </c>
      <c r="D7637" t="s">
        <v>1769</v>
      </c>
      <c r="E7637" t="s">
        <v>334</v>
      </c>
      <c r="F7637" t="s">
        <v>335</v>
      </c>
      <c r="G7637" t="s">
        <v>229</v>
      </c>
      <c r="H7637" t="s">
        <v>230</v>
      </c>
      <c r="I7637" t="s">
        <v>1775</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52">
        <v>1314.9</v>
      </c>
      <c r="T7637" s="52">
        <v>1271</v>
      </c>
      <c r="U7637" s="52">
        <v>1513.69</v>
      </c>
      <c r="V7637" s="52">
        <v>1638.33</v>
      </c>
      <c r="W7637" s="52">
        <v>1791.42</v>
      </c>
      <c r="X7637" s="52">
        <v>1922.92</v>
      </c>
      <c r="Y7637" s="52">
        <v>2058.81</v>
      </c>
      <c r="Z7637" s="52">
        <v>2177.21</v>
      </c>
      <c r="AA7637" s="52">
        <v>2355.33</v>
      </c>
      <c r="AB7637" s="52">
        <v>2543.86</v>
      </c>
      <c r="AC7637" s="52">
        <v>2234.64</v>
      </c>
      <c r="AD7637" s="52">
        <v>3335.65</v>
      </c>
      <c r="AE7637" s="52">
        <v>2462.84</v>
      </c>
      <c r="AF7637" s="52">
        <v>2345.91</v>
      </c>
      <c r="AG7637" s="52">
        <v>2422.79</v>
      </c>
      <c r="AH7637" s="52">
        <v>2464.1799999999998</v>
      </c>
      <c r="AI7637" s="52">
        <v>2519.46</v>
      </c>
      <c r="AJ7637" s="52">
        <v>2452</v>
      </c>
      <c r="AK7637" s="52">
        <v>2542.36</v>
      </c>
      <c r="AL7637" s="52">
        <v>2590.96</v>
      </c>
      <c r="AM7637" s="52">
        <v>2914.71</v>
      </c>
      <c r="AN7637" s="52">
        <v>2832.39</v>
      </c>
      <c r="AO7637" s="52">
        <v>2882.17</v>
      </c>
      <c r="AP7637" s="52">
        <v>2954.25</v>
      </c>
      <c r="AQ7637" s="52">
        <v>2951.74</v>
      </c>
      <c r="AR7637" s="52">
        <v>2948.78</v>
      </c>
      <c r="AS7637" s="52">
        <v>2960.65</v>
      </c>
      <c r="AT7637" s="52">
        <v>3068.4</v>
      </c>
      <c r="AU7637" s="52">
        <v>3099.28</v>
      </c>
      <c r="AV7637" s="52">
        <v>3146.27</v>
      </c>
      <c r="AW7637" s="52">
        <v>3256.29</v>
      </c>
      <c r="AX7637" s="52">
        <v>3360.31</v>
      </c>
      <c r="AY7637" s="52">
        <v>3471.91</v>
      </c>
      <c r="AZ7637" s="52">
        <v>3596.37</v>
      </c>
      <c r="BA7637" s="52">
        <v>3713.78</v>
      </c>
      <c r="BB7637" s="52">
        <v>3837.09</v>
      </c>
      <c r="BC7637">
        <v>2018</v>
      </c>
    </row>
    <row r="7638" spans="1:55" x14ac:dyDescent="0.25">
      <c r="A7638">
        <v>528</v>
      </c>
      <c r="B7638" t="s">
        <v>1768</v>
      </c>
      <c r="C7638" t="s">
        <v>336</v>
      </c>
      <c r="D7638" t="s">
        <v>1769</v>
      </c>
      <c r="E7638" t="s">
        <v>334</v>
      </c>
      <c r="F7638" t="s">
        <v>335</v>
      </c>
      <c r="G7638" t="s">
        <v>282</v>
      </c>
      <c r="I7638" t="s">
        <v>337</v>
      </c>
      <c r="J7638">
        <v>24.792000000000002</v>
      </c>
      <c r="K7638">
        <v>25.38</v>
      </c>
      <c r="L7638">
        <v>26.242000000000001</v>
      </c>
      <c r="M7638">
        <v>23.120999999999999</v>
      </c>
      <c r="N7638">
        <v>22.907</v>
      </c>
      <c r="O7638">
        <v>23.405999999999999</v>
      </c>
      <c r="P7638">
        <v>21.454000000000001</v>
      </c>
      <c r="Q7638">
        <v>21.184000000000001</v>
      </c>
      <c r="R7638">
        <v>22.837</v>
      </c>
      <c r="S7638">
        <v>32.603000000000002</v>
      </c>
      <c r="T7638">
        <v>28.369</v>
      </c>
      <c r="U7638">
        <v>30.131</v>
      </c>
      <c r="V7638">
        <v>29.178999999999998</v>
      </c>
      <c r="W7638">
        <v>28.869</v>
      </c>
      <c r="X7638">
        <v>28.343</v>
      </c>
      <c r="Y7638">
        <v>27.834</v>
      </c>
      <c r="Z7638">
        <v>27.091000000000001</v>
      </c>
      <c r="AA7638">
        <v>27.018999999999998</v>
      </c>
      <c r="AB7638">
        <v>27.117000000000001</v>
      </c>
      <c r="AC7638">
        <v>22.765999999999998</v>
      </c>
      <c r="AD7638">
        <v>32.225000000000001</v>
      </c>
      <c r="AE7638">
        <v>24.245000000000001</v>
      </c>
      <c r="AF7638">
        <v>21.963999999999999</v>
      </c>
      <c r="AG7638">
        <v>22.094000000000001</v>
      </c>
      <c r="AH7638">
        <v>21.152000000000001</v>
      </c>
      <c r="AI7638">
        <v>20.835000000000001</v>
      </c>
      <c r="AJ7638">
        <v>19.398</v>
      </c>
      <c r="AK7638">
        <v>18.963000000000001</v>
      </c>
      <c r="AL7638">
        <v>19.702000000000002</v>
      </c>
      <c r="AM7638">
        <v>22.486999999999998</v>
      </c>
      <c r="AN7638">
        <v>20.061</v>
      </c>
      <c r="AO7638">
        <v>20.138000000000002</v>
      </c>
      <c r="AP7638">
        <v>20.114999999999998</v>
      </c>
      <c r="AQ7638">
        <v>19.38</v>
      </c>
      <c r="AR7638">
        <v>18.302</v>
      </c>
      <c r="AS7638">
        <v>17.654</v>
      </c>
      <c r="AT7638">
        <v>17.864000000000001</v>
      </c>
      <c r="AU7638">
        <v>17.709</v>
      </c>
      <c r="AV7638">
        <v>17.699000000000002</v>
      </c>
      <c r="AW7638">
        <v>17.739000000000001</v>
      </c>
      <c r="AX7638">
        <v>17.768999999999998</v>
      </c>
      <c r="AY7638">
        <v>17.798999999999999</v>
      </c>
      <c r="AZ7638">
        <v>17.829000000000001</v>
      </c>
      <c r="BA7638">
        <v>17.779</v>
      </c>
      <c r="BB7638">
        <v>17.728999999999999</v>
      </c>
      <c r="BC7638">
        <v>2018</v>
      </c>
    </row>
    <row r="7639" spans="1:55" x14ac:dyDescent="0.25">
      <c r="A7639">
        <v>528</v>
      </c>
      <c r="B7639" t="s">
        <v>1768</v>
      </c>
      <c r="C7639" t="s">
        <v>338</v>
      </c>
      <c r="D7639" t="s">
        <v>1769</v>
      </c>
      <c r="E7639" t="s">
        <v>339</v>
      </c>
      <c r="F7639" t="s">
        <v>340</v>
      </c>
      <c r="G7639" t="s">
        <v>229</v>
      </c>
      <c r="H7639" t="s">
        <v>230</v>
      </c>
      <c r="I7639" t="s">
        <v>1775</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-230.245</v>
      </c>
      <c r="AD7639">
        <v>-550.78499999999997</v>
      </c>
      <c r="AE7639">
        <v>-565.995</v>
      </c>
      <c r="AF7639">
        <v>-557.98699999999997</v>
      </c>
      <c r="AG7639">
        <v>-473.94</v>
      </c>
      <c r="AH7639">
        <v>-536.78200000000004</v>
      </c>
      <c r="AI7639">
        <v>-301.42</v>
      </c>
      <c r="AJ7639">
        <v>-274.98700000000002</v>
      </c>
      <c r="AK7639">
        <v>-297.60300000000001</v>
      </c>
      <c r="AL7639">
        <v>-359.346</v>
      </c>
      <c r="AM7639">
        <v>-801.06799999999998</v>
      </c>
      <c r="AN7639">
        <v>-716.83900000000006</v>
      </c>
      <c r="AO7639">
        <v>-575.99199999999996</v>
      </c>
      <c r="AP7639">
        <v>-633.04600000000005</v>
      </c>
      <c r="AQ7639">
        <v>-494.10500000000002</v>
      </c>
      <c r="AR7639">
        <v>-439.96800000000002</v>
      </c>
      <c r="AS7639">
        <v>-298.32499999999999</v>
      </c>
      <c r="AT7639">
        <v>-377.48099999999999</v>
      </c>
      <c r="AU7639">
        <v>-345.96</v>
      </c>
      <c r="AV7639">
        <v>-340.66899999999998</v>
      </c>
      <c r="AW7639">
        <v>-349.95100000000002</v>
      </c>
      <c r="AX7639">
        <v>-356.738</v>
      </c>
      <c r="AY7639">
        <v>-364.06299999999999</v>
      </c>
      <c r="AZ7639">
        <v>-372.44400000000002</v>
      </c>
      <c r="BA7639">
        <v>-364.79599999999999</v>
      </c>
      <c r="BB7639">
        <v>-356.32799999999997</v>
      </c>
      <c r="BC7639">
        <v>2018</v>
      </c>
    </row>
    <row r="7640" spans="1:55" x14ac:dyDescent="0.25">
      <c r="A7640">
        <v>528</v>
      </c>
      <c r="B7640" t="s">
        <v>1768</v>
      </c>
      <c r="C7640" t="s">
        <v>341</v>
      </c>
      <c r="D7640" t="s">
        <v>1769</v>
      </c>
      <c r="E7640" t="s">
        <v>339</v>
      </c>
      <c r="F7640" t="s">
        <v>340</v>
      </c>
      <c r="G7640" t="s">
        <v>282</v>
      </c>
      <c r="I7640" t="s">
        <v>342</v>
      </c>
      <c r="J7640">
        <v>-2.415</v>
      </c>
      <c r="K7640">
        <v>-2.5710000000000002</v>
      </c>
      <c r="L7640">
        <v>-2.7959999999999998</v>
      </c>
      <c r="M7640">
        <v>-1.871</v>
      </c>
      <c r="N7640">
        <v>-1.579</v>
      </c>
      <c r="O7640">
        <v>-2.0099999999999998</v>
      </c>
      <c r="P7640">
        <v>-1.742</v>
      </c>
      <c r="Q7640">
        <v>-1.746</v>
      </c>
      <c r="R7640">
        <v>-1.6639999999999999</v>
      </c>
      <c r="S7640">
        <v>-9.7520000000000007</v>
      </c>
      <c r="T7640">
        <v>-3.9860000000000002</v>
      </c>
      <c r="U7640">
        <v>-9.2309999999999999</v>
      </c>
      <c r="V7640">
        <v>-6.782</v>
      </c>
      <c r="W7640">
        <v>-6.0449999999999999</v>
      </c>
      <c r="X7640">
        <v>-6.1929999999999996</v>
      </c>
      <c r="Y7640">
        <v>-6.7510000000000003</v>
      </c>
      <c r="Z7640">
        <v>-7.13</v>
      </c>
      <c r="AA7640">
        <v>-7.4630000000000001</v>
      </c>
      <c r="AB7640">
        <v>-5.2270000000000003</v>
      </c>
      <c r="AC7640">
        <v>-2.3460000000000001</v>
      </c>
      <c r="AD7640">
        <v>-5.3209999999999997</v>
      </c>
      <c r="AE7640">
        <v>-5.5720000000000001</v>
      </c>
      <c r="AF7640">
        <v>-5.2240000000000002</v>
      </c>
      <c r="AG7640">
        <v>-4.3220000000000001</v>
      </c>
      <c r="AH7640">
        <v>-4.6079999999999997</v>
      </c>
      <c r="AI7640">
        <v>-2.4929999999999999</v>
      </c>
      <c r="AJ7640">
        <v>-2.1749999999999998</v>
      </c>
      <c r="AK7640">
        <v>-2.2200000000000002</v>
      </c>
      <c r="AL7640">
        <v>-2.7320000000000002</v>
      </c>
      <c r="AM7640">
        <v>-6.18</v>
      </c>
      <c r="AN7640">
        <v>-5.077</v>
      </c>
      <c r="AO7640">
        <v>-4.024</v>
      </c>
      <c r="AP7640">
        <v>-4.3099999999999996</v>
      </c>
      <c r="AQ7640">
        <v>-3.2440000000000002</v>
      </c>
      <c r="AR7640">
        <v>-2.7309999999999999</v>
      </c>
      <c r="AS7640">
        <v>-1.7789999999999999</v>
      </c>
      <c r="AT7640">
        <v>-2.198</v>
      </c>
      <c r="AU7640">
        <v>-1.9770000000000001</v>
      </c>
      <c r="AV7640">
        <v>-1.9159999999999999</v>
      </c>
      <c r="AW7640">
        <v>-1.9059999999999999</v>
      </c>
      <c r="AX7640">
        <v>-1.8859999999999999</v>
      </c>
      <c r="AY7640">
        <v>-1.8660000000000001</v>
      </c>
      <c r="AZ7640">
        <v>-1.8460000000000001</v>
      </c>
      <c r="BA7640">
        <v>-1.746</v>
      </c>
      <c r="BB7640">
        <v>-1.6459999999999999</v>
      </c>
      <c r="BC7640">
        <v>2018</v>
      </c>
    </row>
    <row r="7641" spans="1:55" x14ac:dyDescent="0.25">
      <c r="A7641">
        <v>528</v>
      </c>
      <c r="B7641" t="s">
        <v>1768</v>
      </c>
      <c r="C7641" t="s">
        <v>343</v>
      </c>
      <c r="D7641" t="s">
        <v>1769</v>
      </c>
      <c r="E7641" t="s">
        <v>344</v>
      </c>
      <c r="F7641" t="s">
        <v>345</v>
      </c>
      <c r="G7641" t="s">
        <v>229</v>
      </c>
      <c r="H7641" t="s">
        <v>230</v>
      </c>
      <c r="I7641" t="s">
        <v>1775</v>
      </c>
      <c r="J7641">
        <v>-66.94</v>
      </c>
      <c r="K7641">
        <v>-59.216000000000001</v>
      </c>
      <c r="L7641">
        <v>-50.593000000000004</v>
      </c>
      <c r="M7641">
        <v>-38.192</v>
      </c>
      <c r="N7641">
        <v>-41.399000000000001</v>
      </c>
      <c r="O7641">
        <v>-32.829000000000001</v>
      </c>
      <c r="P7641">
        <v>-43.750999999999998</v>
      </c>
      <c r="Q7641">
        <v>-69.021000000000001</v>
      </c>
      <c r="R7641">
        <v>-66.277000000000001</v>
      </c>
      <c r="S7641">
        <v>-403.41699999999997</v>
      </c>
      <c r="T7641">
        <v>-166.62100000000001</v>
      </c>
      <c r="U7641">
        <v>-457.947</v>
      </c>
      <c r="V7641">
        <v>-382.18</v>
      </c>
      <c r="W7641">
        <v>-370.09199999999998</v>
      </c>
      <c r="X7641">
        <v>-421.964</v>
      </c>
      <c r="Y7641">
        <v>-499.78899999999999</v>
      </c>
      <c r="Z7641">
        <v>-573.42200000000003</v>
      </c>
      <c r="AA7641">
        <v>-657.09900000000005</v>
      </c>
      <c r="AB7641">
        <v>-477.29700000000003</v>
      </c>
      <c r="AC7641">
        <v>-252.25299999999999</v>
      </c>
      <c r="AD7641">
        <v>-633.149</v>
      </c>
      <c r="AE7641">
        <v>-522.39</v>
      </c>
      <c r="AF7641">
        <v>-538.43399999999997</v>
      </c>
      <c r="AG7641">
        <v>-441.44499999999999</v>
      </c>
      <c r="AH7641">
        <v>-531.68799999999999</v>
      </c>
      <c r="AI7641">
        <v>-303.13299999999998</v>
      </c>
      <c r="AJ7641">
        <v>-293.91399999999999</v>
      </c>
      <c r="AK7641">
        <v>-363.66199999999998</v>
      </c>
      <c r="AL7641">
        <v>-359.76400000000001</v>
      </c>
      <c r="AM7641">
        <v>-690.404</v>
      </c>
      <c r="AN7641">
        <v>-742.77300000000002</v>
      </c>
      <c r="AO7641">
        <v>-608.42600000000004</v>
      </c>
      <c r="AP7641">
        <v>-640.41</v>
      </c>
      <c r="AQ7641">
        <v>-487.26299999999998</v>
      </c>
      <c r="AR7641">
        <v>-469.21899999999999</v>
      </c>
      <c r="AS7641">
        <v>-291.26600000000002</v>
      </c>
      <c r="AT7641">
        <v>-351.43900000000002</v>
      </c>
      <c r="AU7641">
        <v>-339.4</v>
      </c>
      <c r="AV7641">
        <v>-339.315</v>
      </c>
      <c r="AW7641">
        <v>-348.98399999999998</v>
      </c>
      <c r="AX7641">
        <v>-356.56799999999998</v>
      </c>
      <c r="AY7641">
        <v>-364.06299999999999</v>
      </c>
      <c r="AZ7641">
        <v>-372.44400000000002</v>
      </c>
      <c r="BA7641">
        <v>-364.79599999999999</v>
      </c>
      <c r="BB7641">
        <v>-356.32799999999997</v>
      </c>
      <c r="BC7641">
        <v>2018</v>
      </c>
    </row>
    <row r="7642" spans="1:55" x14ac:dyDescent="0.25">
      <c r="A7642">
        <v>528</v>
      </c>
      <c r="B7642" t="s">
        <v>1768</v>
      </c>
      <c r="C7642" t="s">
        <v>346</v>
      </c>
      <c r="D7642" t="s">
        <v>1769</v>
      </c>
      <c r="E7642" t="s">
        <v>344</v>
      </c>
      <c r="F7642" t="s">
        <v>345</v>
      </c>
      <c r="G7642" t="s">
        <v>270</v>
      </c>
      <c r="I7642" t="s">
        <v>397</v>
      </c>
      <c r="J7642">
        <v>-5.2380000000000004</v>
      </c>
      <c r="K7642">
        <v>-3.3860000000000001</v>
      </c>
      <c r="L7642">
        <v>-2.589</v>
      </c>
      <c r="M7642">
        <v>-1.7509999999999999</v>
      </c>
      <c r="N7642">
        <v>-1.722</v>
      </c>
      <c r="O7642">
        <v>-1.2529999999999999</v>
      </c>
      <c r="P7642">
        <v>-1.4550000000000001</v>
      </c>
      <c r="Q7642">
        <v>-2.0979999999999999</v>
      </c>
      <c r="R7642">
        <v>-1.8480000000000001</v>
      </c>
      <c r="S7642">
        <v>-10.114000000000001</v>
      </c>
      <c r="T7642">
        <v>-3.6789999999999998</v>
      </c>
      <c r="U7642">
        <v>-9.0649999999999995</v>
      </c>
      <c r="V7642">
        <v>-6.8140000000000001</v>
      </c>
      <c r="W7642">
        <v>-5.9429999999999996</v>
      </c>
      <c r="X7642">
        <v>-6.2270000000000003</v>
      </c>
      <c r="Y7642">
        <v>-6.7590000000000003</v>
      </c>
      <c r="Z7642">
        <v>-7.1369999999999996</v>
      </c>
      <c r="AA7642">
        <v>-7.5670000000000002</v>
      </c>
      <c r="AB7642">
        <v>-5.056</v>
      </c>
      <c r="AC7642">
        <v>-2.5979999999999999</v>
      </c>
      <c r="AD7642">
        <v>-6.3029999999999999</v>
      </c>
      <c r="AE7642">
        <v>-5.0270000000000001</v>
      </c>
      <c r="AF7642">
        <v>-4.9870000000000001</v>
      </c>
      <c r="AG7642">
        <v>-3.96</v>
      </c>
      <c r="AH7642">
        <v>-4.5519999999999996</v>
      </c>
      <c r="AI7642">
        <v>-2.5089999999999999</v>
      </c>
      <c r="AJ7642">
        <v>-2.3460000000000001</v>
      </c>
      <c r="AK7642">
        <v>-2.7949999999999999</v>
      </c>
      <c r="AL7642">
        <v>-2.7360000000000002</v>
      </c>
      <c r="AM7642">
        <v>-5.0620000000000003</v>
      </c>
      <c r="AN7642">
        <v>-5.3259999999999996</v>
      </c>
      <c r="AO7642">
        <v>-4.3120000000000003</v>
      </c>
      <c r="AP7642">
        <v>-4.3739999999999997</v>
      </c>
      <c r="AQ7642">
        <v>-3.19</v>
      </c>
      <c r="AR7642">
        <v>-2.9470000000000001</v>
      </c>
      <c r="AS7642">
        <v>-1.732</v>
      </c>
      <c r="AT7642">
        <v>-2.0259999999999998</v>
      </c>
      <c r="AU7642">
        <v>-1.9350000000000001</v>
      </c>
      <c r="AV7642">
        <v>-1.9079999999999999</v>
      </c>
      <c r="AW7642">
        <v>-1.9</v>
      </c>
      <c r="AX7642">
        <v>-1.885</v>
      </c>
      <c r="AY7642">
        <v>-1.8660000000000001</v>
      </c>
      <c r="AZ7642">
        <v>-1.8460000000000001</v>
      </c>
      <c r="BA7642">
        <v>-1.746</v>
      </c>
      <c r="BB7642">
        <v>-1.6459999999999999</v>
      </c>
      <c r="BC7642">
        <v>2018</v>
      </c>
    </row>
    <row r="7643" spans="1:55" x14ac:dyDescent="0.25">
      <c r="A7643">
        <v>528</v>
      </c>
      <c r="B7643" t="s">
        <v>1768</v>
      </c>
      <c r="C7643" t="s">
        <v>347</v>
      </c>
      <c r="D7643" t="s">
        <v>1769</v>
      </c>
      <c r="E7643" t="s">
        <v>348</v>
      </c>
      <c r="F7643" t="s">
        <v>349</v>
      </c>
      <c r="G7643" t="s">
        <v>229</v>
      </c>
      <c r="H7643" t="s">
        <v>230</v>
      </c>
    </row>
    <row r="7644" spans="1:55" x14ac:dyDescent="0.25">
      <c r="A7644">
        <v>528</v>
      </c>
      <c r="B7644" t="s">
        <v>1768</v>
      </c>
      <c r="C7644" t="s">
        <v>350</v>
      </c>
      <c r="D7644" t="s">
        <v>1769</v>
      </c>
      <c r="E7644" t="s">
        <v>348</v>
      </c>
      <c r="F7644" t="s">
        <v>349</v>
      </c>
      <c r="G7644" t="s">
        <v>282</v>
      </c>
    </row>
    <row r="7645" spans="1:55" x14ac:dyDescent="0.25">
      <c r="A7645">
        <v>528</v>
      </c>
      <c r="B7645" t="s">
        <v>1768</v>
      </c>
      <c r="C7645" t="s">
        <v>352</v>
      </c>
      <c r="D7645" t="s">
        <v>1769</v>
      </c>
      <c r="E7645" t="s">
        <v>353</v>
      </c>
      <c r="F7645" t="s">
        <v>354</v>
      </c>
      <c r="G7645" t="s">
        <v>229</v>
      </c>
      <c r="H7645" t="s">
        <v>230</v>
      </c>
      <c r="I7645" t="s">
        <v>1775</v>
      </c>
      <c r="J7645" t="s">
        <v>232</v>
      </c>
      <c r="K7645" t="s">
        <v>232</v>
      </c>
      <c r="L7645" t="s">
        <v>232</v>
      </c>
      <c r="M7645" t="s">
        <v>232</v>
      </c>
      <c r="N7645" t="s">
        <v>232</v>
      </c>
      <c r="O7645" t="s">
        <v>232</v>
      </c>
      <c r="P7645" t="s">
        <v>232</v>
      </c>
      <c r="Q7645" t="s">
        <v>232</v>
      </c>
      <c r="R7645" t="s">
        <v>232</v>
      </c>
      <c r="S7645" t="s">
        <v>232</v>
      </c>
      <c r="T7645" t="s">
        <v>232</v>
      </c>
      <c r="U7645" t="s">
        <v>232</v>
      </c>
      <c r="V7645" t="s">
        <v>232</v>
      </c>
      <c r="W7645" t="s">
        <v>232</v>
      </c>
      <c r="X7645" t="s">
        <v>232</v>
      </c>
      <c r="Y7645" t="s">
        <v>232</v>
      </c>
      <c r="Z7645" t="s">
        <v>232</v>
      </c>
      <c r="AA7645" s="52">
        <v>1837.03</v>
      </c>
      <c r="AB7645" s="52">
        <v>1645.37</v>
      </c>
      <c r="AC7645" s="52">
        <v>2138.06</v>
      </c>
      <c r="AD7645" s="52">
        <v>2514.19</v>
      </c>
      <c r="AE7645" s="52">
        <v>2857.46</v>
      </c>
      <c r="AF7645" s="52">
        <v>2964.85</v>
      </c>
      <c r="AG7645" s="52">
        <v>3305.8</v>
      </c>
      <c r="AH7645" s="52">
        <v>3659.32</v>
      </c>
      <c r="AI7645" s="52">
        <v>3873.17</v>
      </c>
      <c r="AJ7645" s="52">
        <v>3948.51</v>
      </c>
      <c r="AK7645" s="52">
        <v>4045.18</v>
      </c>
      <c r="AL7645" s="52">
        <v>4126.93</v>
      </c>
      <c r="AM7645" s="52">
        <v>4499.0200000000004</v>
      </c>
      <c r="AN7645" s="52">
        <v>4921.25</v>
      </c>
      <c r="AO7645" s="52">
        <v>5199.32</v>
      </c>
      <c r="AP7645" s="52">
        <v>5478.18</v>
      </c>
      <c r="AQ7645" s="52">
        <v>5653.05</v>
      </c>
      <c r="AR7645" s="52">
        <v>5791.85</v>
      </c>
      <c r="AS7645" s="52">
        <v>5814.42</v>
      </c>
      <c r="AT7645" s="52">
        <v>5889.49</v>
      </c>
      <c r="AU7645" s="52">
        <v>5885.52</v>
      </c>
      <c r="AV7645" s="52">
        <v>5886.61</v>
      </c>
      <c r="AW7645" s="52">
        <v>5880.34</v>
      </c>
      <c r="AX7645" s="52">
        <v>5870.91</v>
      </c>
      <c r="AY7645" s="52">
        <v>5856.85</v>
      </c>
      <c r="AZ7645" s="52">
        <v>5837.34</v>
      </c>
      <c r="BA7645" s="52">
        <v>5795.71</v>
      </c>
      <c r="BB7645" s="52">
        <v>5730.72</v>
      </c>
      <c r="BC7645">
        <v>2018</v>
      </c>
    </row>
    <row r="7646" spans="1:55" x14ac:dyDescent="0.25">
      <c r="A7646">
        <v>528</v>
      </c>
      <c r="B7646" t="s">
        <v>1768</v>
      </c>
      <c r="C7646" t="s">
        <v>355</v>
      </c>
      <c r="D7646" t="s">
        <v>1769</v>
      </c>
      <c r="E7646" t="s">
        <v>353</v>
      </c>
      <c r="F7646" t="s">
        <v>354</v>
      </c>
      <c r="G7646" t="s">
        <v>282</v>
      </c>
      <c r="I7646" t="s">
        <v>379</v>
      </c>
      <c r="J7646" t="s">
        <v>232</v>
      </c>
      <c r="K7646" t="s">
        <v>232</v>
      </c>
      <c r="L7646" t="s">
        <v>232</v>
      </c>
      <c r="M7646" t="s">
        <v>232</v>
      </c>
      <c r="N7646" t="s">
        <v>232</v>
      </c>
      <c r="O7646" t="s">
        <v>232</v>
      </c>
      <c r="P7646" t="s">
        <v>232</v>
      </c>
      <c r="Q7646" t="s">
        <v>232</v>
      </c>
      <c r="R7646" t="s">
        <v>232</v>
      </c>
      <c r="S7646" t="s">
        <v>232</v>
      </c>
      <c r="T7646" t="s">
        <v>232</v>
      </c>
      <c r="U7646" t="s">
        <v>232</v>
      </c>
      <c r="V7646" t="s">
        <v>232</v>
      </c>
      <c r="W7646" t="s">
        <v>232</v>
      </c>
      <c r="X7646" t="s">
        <v>232</v>
      </c>
      <c r="Y7646" t="s">
        <v>232</v>
      </c>
      <c r="Z7646" t="s">
        <v>232</v>
      </c>
      <c r="AA7646">
        <v>21.073</v>
      </c>
      <c r="AB7646">
        <v>17.539000000000001</v>
      </c>
      <c r="AC7646">
        <v>21.782</v>
      </c>
      <c r="AD7646">
        <v>24.289000000000001</v>
      </c>
      <c r="AE7646">
        <v>28.13</v>
      </c>
      <c r="AF7646">
        <v>27.757999999999999</v>
      </c>
      <c r="AG7646">
        <v>30.146000000000001</v>
      </c>
      <c r="AH7646">
        <v>31.411000000000001</v>
      </c>
      <c r="AI7646">
        <v>32.03</v>
      </c>
      <c r="AJ7646">
        <v>31.236000000000001</v>
      </c>
      <c r="AK7646">
        <v>30.172000000000001</v>
      </c>
      <c r="AL7646">
        <v>31.381</v>
      </c>
      <c r="AM7646">
        <v>34.71</v>
      </c>
      <c r="AN7646">
        <v>34.854999999999997</v>
      </c>
      <c r="AO7646">
        <v>36.328000000000003</v>
      </c>
      <c r="AP7646">
        <v>37.299999999999997</v>
      </c>
      <c r="AQ7646">
        <v>37.116</v>
      </c>
      <c r="AR7646">
        <v>35.948</v>
      </c>
      <c r="AS7646">
        <v>34.67</v>
      </c>
      <c r="AT7646">
        <v>34.287999999999997</v>
      </c>
      <c r="AU7646">
        <v>33.628999999999998</v>
      </c>
      <c r="AV7646">
        <v>33.113999999999997</v>
      </c>
      <c r="AW7646">
        <v>32.033000000000001</v>
      </c>
      <c r="AX7646">
        <v>31.044</v>
      </c>
      <c r="AY7646">
        <v>30.024999999999999</v>
      </c>
      <c r="AZ7646">
        <v>28.937999999999999</v>
      </c>
      <c r="BA7646">
        <v>27.745000000000001</v>
      </c>
      <c r="BB7646">
        <v>26.478000000000002</v>
      </c>
      <c r="BC7646">
        <v>2018</v>
      </c>
    </row>
    <row r="7647" spans="1:55" x14ac:dyDescent="0.25">
      <c r="A7647">
        <v>528</v>
      </c>
      <c r="B7647" t="s">
        <v>1768</v>
      </c>
      <c r="C7647" t="s">
        <v>356</v>
      </c>
      <c r="D7647" t="s">
        <v>1769</v>
      </c>
      <c r="E7647" t="s">
        <v>357</v>
      </c>
      <c r="F7647" t="s">
        <v>358</v>
      </c>
      <c r="G7647" t="s">
        <v>229</v>
      </c>
      <c r="H7647" t="s">
        <v>230</v>
      </c>
      <c r="I7647" t="s">
        <v>1775</v>
      </c>
      <c r="J7647" t="s">
        <v>232</v>
      </c>
      <c r="K7647" t="s">
        <v>232</v>
      </c>
      <c r="L7647" t="s">
        <v>232</v>
      </c>
      <c r="M7647" t="s">
        <v>232</v>
      </c>
      <c r="N7647" t="s">
        <v>232</v>
      </c>
      <c r="O7647" t="s">
        <v>232</v>
      </c>
      <c r="P7647" t="s">
        <v>232</v>
      </c>
      <c r="Q7647" t="s">
        <v>232</v>
      </c>
      <c r="R7647" t="s">
        <v>232</v>
      </c>
      <c r="S7647" t="s">
        <v>232</v>
      </c>
      <c r="T7647" t="s">
        <v>232</v>
      </c>
      <c r="U7647" t="s">
        <v>232</v>
      </c>
      <c r="V7647" t="s">
        <v>232</v>
      </c>
      <c r="W7647" t="s">
        <v>232</v>
      </c>
      <c r="X7647" t="s">
        <v>232</v>
      </c>
      <c r="Y7647" t="s">
        <v>232</v>
      </c>
      <c r="Z7647" t="s">
        <v>232</v>
      </c>
      <c r="AA7647" s="52">
        <v>2174.7600000000002</v>
      </c>
      <c r="AB7647" s="52">
        <v>2218.5700000000002</v>
      </c>
      <c r="AC7647" s="52">
        <v>2322.6999999999998</v>
      </c>
      <c r="AD7647" s="52">
        <v>2708.9</v>
      </c>
      <c r="AE7647" s="52">
        <v>3048.54</v>
      </c>
      <c r="AF7647" s="52">
        <v>3165.76</v>
      </c>
      <c r="AG7647" s="52">
        <v>3512.07</v>
      </c>
      <c r="AH7647" s="52">
        <v>3878.45</v>
      </c>
      <c r="AI7647" s="52">
        <v>4100.63</v>
      </c>
      <c r="AJ7647" s="52">
        <v>4186.29</v>
      </c>
      <c r="AK7647" s="52">
        <v>4297.37</v>
      </c>
      <c r="AL7647" s="52">
        <v>4374.3</v>
      </c>
      <c r="AM7647" s="52">
        <v>4742.83</v>
      </c>
      <c r="AN7647" s="52">
        <v>5186.84</v>
      </c>
      <c r="AO7647" s="52">
        <v>5468.54</v>
      </c>
      <c r="AP7647" s="52">
        <v>5754.45</v>
      </c>
      <c r="AQ7647" s="52">
        <v>5939.55</v>
      </c>
      <c r="AR7647" s="52">
        <v>6094.93</v>
      </c>
      <c r="AS7647" s="52">
        <v>6129.88</v>
      </c>
      <c r="AT7647" s="52">
        <v>6212.59</v>
      </c>
      <c r="AU7647" s="52">
        <v>6214.72</v>
      </c>
      <c r="AV7647" s="52">
        <v>6221</v>
      </c>
      <c r="AW7647" s="52">
        <v>6225.65</v>
      </c>
      <c r="AX7647" s="52">
        <v>6226.65</v>
      </c>
      <c r="AY7647" s="52">
        <v>6223.78</v>
      </c>
      <c r="AZ7647" s="52">
        <v>6216.78</v>
      </c>
      <c r="BA7647" s="52">
        <v>6188.65</v>
      </c>
      <c r="BB7647" s="52">
        <v>6137.85</v>
      </c>
      <c r="BC7647">
        <v>2018</v>
      </c>
    </row>
    <row r="7648" spans="1:55" x14ac:dyDescent="0.25">
      <c r="A7648">
        <v>528</v>
      </c>
      <c r="B7648" t="s">
        <v>1768</v>
      </c>
      <c r="C7648" t="s">
        <v>359</v>
      </c>
      <c r="D7648" t="s">
        <v>1769</v>
      </c>
      <c r="E7648" t="s">
        <v>357</v>
      </c>
      <c r="F7648" t="s">
        <v>358</v>
      </c>
      <c r="G7648" t="s">
        <v>282</v>
      </c>
      <c r="I7648" t="s">
        <v>360</v>
      </c>
      <c r="J7648" t="s">
        <v>232</v>
      </c>
      <c r="K7648" t="s">
        <v>232</v>
      </c>
      <c r="L7648" t="s">
        <v>232</v>
      </c>
      <c r="M7648" t="s">
        <v>232</v>
      </c>
      <c r="N7648" t="s">
        <v>232</v>
      </c>
      <c r="O7648" t="s">
        <v>232</v>
      </c>
      <c r="P7648" t="s">
        <v>232</v>
      </c>
      <c r="Q7648" t="s">
        <v>232</v>
      </c>
      <c r="R7648" t="s">
        <v>232</v>
      </c>
      <c r="S7648" t="s">
        <v>232</v>
      </c>
      <c r="T7648" t="s">
        <v>232</v>
      </c>
      <c r="U7648" t="s">
        <v>232</v>
      </c>
      <c r="V7648" t="s">
        <v>232</v>
      </c>
      <c r="W7648" t="s">
        <v>232</v>
      </c>
      <c r="X7648" t="s">
        <v>232</v>
      </c>
      <c r="Y7648" t="s">
        <v>232</v>
      </c>
      <c r="Z7648" t="s">
        <v>232</v>
      </c>
      <c r="AA7648">
        <v>24.948</v>
      </c>
      <c r="AB7648">
        <v>23.649000000000001</v>
      </c>
      <c r="AC7648">
        <v>23.663</v>
      </c>
      <c r="AD7648">
        <v>26.17</v>
      </c>
      <c r="AE7648">
        <v>30.010999999999999</v>
      </c>
      <c r="AF7648">
        <v>29.638999999999999</v>
      </c>
      <c r="AG7648">
        <v>32.027000000000001</v>
      </c>
      <c r="AH7648">
        <v>33.292000000000002</v>
      </c>
      <c r="AI7648">
        <v>33.911000000000001</v>
      </c>
      <c r="AJ7648">
        <v>33.116999999999997</v>
      </c>
      <c r="AK7648">
        <v>32.052999999999997</v>
      </c>
      <c r="AL7648">
        <v>33.262</v>
      </c>
      <c r="AM7648">
        <v>36.591000000000001</v>
      </c>
      <c r="AN7648">
        <v>36.735999999999997</v>
      </c>
      <c r="AO7648">
        <v>38.209000000000003</v>
      </c>
      <c r="AP7648">
        <v>39.180999999999997</v>
      </c>
      <c r="AQ7648">
        <v>38.997</v>
      </c>
      <c r="AR7648">
        <v>37.829000000000001</v>
      </c>
      <c r="AS7648">
        <v>36.551000000000002</v>
      </c>
      <c r="AT7648">
        <v>36.17</v>
      </c>
      <c r="AU7648">
        <v>35.51</v>
      </c>
      <c r="AV7648">
        <v>34.994999999999997</v>
      </c>
      <c r="AW7648">
        <v>33.914000000000001</v>
      </c>
      <c r="AX7648">
        <v>32.924999999999997</v>
      </c>
      <c r="AY7648">
        <v>31.905999999999999</v>
      </c>
      <c r="AZ7648">
        <v>30.818999999999999</v>
      </c>
      <c r="BA7648">
        <v>29.626000000000001</v>
      </c>
      <c r="BB7648">
        <v>28.359000000000002</v>
      </c>
      <c r="BC7648">
        <v>2018</v>
      </c>
    </row>
    <row r="7649" spans="1:55" x14ac:dyDescent="0.25">
      <c r="A7649">
        <v>528</v>
      </c>
      <c r="B7649" t="s">
        <v>1768</v>
      </c>
      <c r="C7649" t="s">
        <v>361</v>
      </c>
      <c r="D7649" t="s">
        <v>1769</v>
      </c>
      <c r="E7649" t="s">
        <v>362</v>
      </c>
      <c r="F7649" t="s">
        <v>363</v>
      </c>
      <c r="G7649" t="s">
        <v>229</v>
      </c>
      <c r="H7649" t="s">
        <v>230</v>
      </c>
      <c r="I7649" t="s">
        <v>1775</v>
      </c>
      <c r="J7649" s="52">
        <v>1522.63</v>
      </c>
      <c r="K7649" s="52">
        <v>1805.04</v>
      </c>
      <c r="L7649" s="52">
        <v>1938.39</v>
      </c>
      <c r="M7649" s="52">
        <v>2170.0100000000002</v>
      </c>
      <c r="N7649" s="52">
        <v>2418.88</v>
      </c>
      <c r="O7649" s="52">
        <v>2536.0100000000002</v>
      </c>
      <c r="P7649" s="52">
        <v>2966.91</v>
      </c>
      <c r="Q7649" s="52">
        <v>3344.96</v>
      </c>
      <c r="R7649" s="52">
        <v>3615.32</v>
      </c>
      <c r="S7649" s="52">
        <v>4033.07</v>
      </c>
      <c r="T7649" s="52">
        <v>4480.29</v>
      </c>
      <c r="U7649" s="52">
        <v>5023.76</v>
      </c>
      <c r="V7649" s="52">
        <v>5614.68</v>
      </c>
      <c r="W7649" s="52">
        <v>6205.34</v>
      </c>
      <c r="X7649" s="52">
        <v>6784.44</v>
      </c>
      <c r="Y7649" s="52">
        <v>7396.65</v>
      </c>
      <c r="Z7649" s="52">
        <v>8036.59</v>
      </c>
      <c r="AA7649" s="52">
        <v>8717.24</v>
      </c>
      <c r="AB7649" s="52">
        <v>9381.14</v>
      </c>
      <c r="AC7649" s="52">
        <v>9815.6</v>
      </c>
      <c r="AD7649" s="52">
        <v>10351.26</v>
      </c>
      <c r="AE7649" s="52">
        <v>10158.209999999999</v>
      </c>
      <c r="AF7649" s="52">
        <v>10680.88</v>
      </c>
      <c r="AG7649" s="52">
        <v>10965.87</v>
      </c>
      <c r="AH7649" s="52">
        <v>11649.65</v>
      </c>
      <c r="AI7649" s="52">
        <v>12092.25</v>
      </c>
      <c r="AJ7649" s="52">
        <v>12640.8</v>
      </c>
      <c r="AK7649" s="52">
        <v>13407.06</v>
      </c>
      <c r="AL7649" s="52">
        <v>13150.95</v>
      </c>
      <c r="AM7649" s="52">
        <v>12961.66</v>
      </c>
      <c r="AN7649" s="52">
        <v>14119.21</v>
      </c>
      <c r="AO7649" s="52">
        <v>14312.2</v>
      </c>
      <c r="AP7649" s="52">
        <v>14686.92</v>
      </c>
      <c r="AQ7649" s="52">
        <v>15230.74</v>
      </c>
      <c r="AR7649" s="52">
        <v>16111.87</v>
      </c>
      <c r="AS7649" s="52">
        <v>16770.669999999998</v>
      </c>
      <c r="AT7649" s="52">
        <v>17176.3</v>
      </c>
      <c r="AU7649" s="52">
        <v>17501.18</v>
      </c>
      <c r="AV7649" s="52">
        <v>17777</v>
      </c>
      <c r="AW7649" s="52">
        <v>18357.169999999998</v>
      </c>
      <c r="AX7649" s="52">
        <v>18911.59</v>
      </c>
      <c r="AY7649" s="52">
        <v>19506.740000000002</v>
      </c>
      <c r="AZ7649" s="52">
        <v>20171.98</v>
      </c>
      <c r="BA7649" s="52">
        <v>20889.14</v>
      </c>
      <c r="BB7649" s="52">
        <v>21643.58</v>
      </c>
      <c r="BC7649">
        <v>2018</v>
      </c>
    </row>
    <row r="7650" spans="1:55" x14ac:dyDescent="0.25">
      <c r="A7650">
        <v>528</v>
      </c>
      <c r="B7650" t="s">
        <v>1768</v>
      </c>
      <c r="C7650" t="s">
        <v>364</v>
      </c>
      <c r="D7650" t="s">
        <v>1769</v>
      </c>
      <c r="E7650" t="s">
        <v>365</v>
      </c>
      <c r="F7650" t="s">
        <v>366</v>
      </c>
      <c r="G7650" t="s">
        <v>242</v>
      </c>
      <c r="H7650" t="s">
        <v>230</v>
      </c>
      <c r="I7650" t="s">
        <v>1776</v>
      </c>
      <c r="J7650" t="s">
        <v>232</v>
      </c>
      <c r="K7650" t="s">
        <v>232</v>
      </c>
      <c r="L7650" t="s">
        <v>232</v>
      </c>
      <c r="M7650" t="s">
        <v>232</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17.071999999999999</v>
      </c>
      <c r="AF7650">
        <v>24.332999999999998</v>
      </c>
      <c r="AG7650">
        <v>28.25</v>
      </c>
      <c r="AH7650">
        <v>17.248999999999999</v>
      </c>
      <c r="AI7650">
        <v>14.926</v>
      </c>
      <c r="AJ7650">
        <v>23.137</v>
      </c>
      <c r="AK7650">
        <v>32.012999999999998</v>
      </c>
      <c r="AL7650">
        <v>24.800999999999998</v>
      </c>
      <c r="AM7650">
        <v>40.65</v>
      </c>
      <c r="AN7650">
        <v>36.832000000000001</v>
      </c>
      <c r="AO7650">
        <v>37.878</v>
      </c>
      <c r="AP7650">
        <v>44.335999999999999</v>
      </c>
      <c r="AQ7650">
        <v>51.274000000000001</v>
      </c>
      <c r="AR7650">
        <v>60.963000000000001</v>
      </c>
      <c r="AS7650">
        <v>74.882999999999996</v>
      </c>
      <c r="AT7650">
        <v>72.778999999999996</v>
      </c>
      <c r="AU7650">
        <v>82.838999999999999</v>
      </c>
      <c r="AV7650">
        <v>68.262</v>
      </c>
      <c r="AW7650">
        <v>68.501000000000005</v>
      </c>
      <c r="AX7650">
        <v>68.051000000000002</v>
      </c>
      <c r="AY7650">
        <v>67.905000000000001</v>
      </c>
      <c r="AZ7650">
        <v>69.947000000000003</v>
      </c>
      <c r="BA7650">
        <v>72.350999999999999</v>
      </c>
      <c r="BB7650">
        <v>75.981999999999999</v>
      </c>
      <c r="BC7650">
        <v>2018</v>
      </c>
    </row>
    <row r="7651" spans="1:55" x14ac:dyDescent="0.25">
      <c r="A7651">
        <v>528</v>
      </c>
      <c r="B7651" t="s">
        <v>1768</v>
      </c>
      <c r="C7651" t="s">
        <v>368</v>
      </c>
      <c r="D7651" t="s">
        <v>1769</v>
      </c>
      <c r="E7651" t="s">
        <v>365</v>
      </c>
      <c r="F7651" t="s">
        <v>366</v>
      </c>
      <c r="G7651" t="s">
        <v>282</v>
      </c>
      <c r="I7651" t="s">
        <v>369</v>
      </c>
      <c r="J7651" t="s">
        <v>232</v>
      </c>
      <c r="K7651" t="s">
        <v>232</v>
      </c>
      <c r="L7651" t="s">
        <v>232</v>
      </c>
      <c r="M7651" t="s">
        <v>232</v>
      </c>
      <c r="N7651">
        <v>11.426</v>
      </c>
      <c r="O7651">
        <v>14.465</v>
      </c>
      <c r="P7651">
        <v>20.812000000000001</v>
      </c>
      <c r="Q7651">
        <v>17.178999999999998</v>
      </c>
      <c r="R7651">
        <v>8.1180000000000003</v>
      </c>
      <c r="S7651">
        <v>7.532</v>
      </c>
      <c r="T7651">
        <v>6.5410000000000004</v>
      </c>
      <c r="U7651">
        <v>6.6550000000000002</v>
      </c>
      <c r="V7651">
        <v>3.8319999999999999</v>
      </c>
      <c r="W7651">
        <v>2.9940000000000002</v>
      </c>
      <c r="X7651">
        <v>2.5339999999999998</v>
      </c>
      <c r="Y7651">
        <v>1.96</v>
      </c>
      <c r="Z7651">
        <v>3.7320000000000002</v>
      </c>
      <c r="AA7651">
        <v>2.2309999999999999</v>
      </c>
      <c r="AB7651">
        <v>1.1160000000000001</v>
      </c>
      <c r="AC7651">
        <v>2.4910000000000001</v>
      </c>
      <c r="AD7651">
        <v>2.48</v>
      </c>
      <c r="AE7651">
        <v>5.6829999999999998</v>
      </c>
      <c r="AF7651">
        <v>7.8780000000000001</v>
      </c>
      <c r="AG7651">
        <v>8.8670000000000009</v>
      </c>
      <c r="AH7651">
        <v>4.9489999999999998</v>
      </c>
      <c r="AI7651">
        <v>3.972</v>
      </c>
      <c r="AJ7651">
        <v>5.9550000000000001</v>
      </c>
      <c r="AK7651">
        <v>7.8419999999999996</v>
      </c>
      <c r="AL7651">
        <v>5.9470000000000001</v>
      </c>
      <c r="AM7651">
        <v>10.367000000000001</v>
      </c>
      <c r="AN7651">
        <v>8.2560000000000002</v>
      </c>
      <c r="AO7651">
        <v>7.7990000000000004</v>
      </c>
      <c r="AP7651">
        <v>8.94</v>
      </c>
      <c r="AQ7651">
        <v>10.022</v>
      </c>
      <c r="AR7651">
        <v>11.491</v>
      </c>
      <c r="AS7651">
        <v>14.247</v>
      </c>
      <c r="AT7651">
        <v>13.696999999999999</v>
      </c>
      <c r="AU7651">
        <v>14.409000000000001</v>
      </c>
      <c r="AV7651">
        <v>11.582000000000001</v>
      </c>
      <c r="AW7651">
        <v>11.39</v>
      </c>
      <c r="AX7651">
        <v>10.739000000000001</v>
      </c>
      <c r="AY7651">
        <v>10.125</v>
      </c>
      <c r="AZ7651">
        <v>9.8070000000000004</v>
      </c>
      <c r="BA7651">
        <v>9.5559999999999992</v>
      </c>
      <c r="BB7651">
        <v>9.452</v>
      </c>
      <c r="BC7651">
        <v>2018</v>
      </c>
    </row>
    <row r="7652" spans="1:55" x14ac:dyDescent="0.25">
      <c r="A7652">
        <v>923</v>
      </c>
      <c r="B7652" t="s">
        <v>1777</v>
      </c>
      <c r="C7652" t="s">
        <v>225</v>
      </c>
      <c r="D7652" t="s">
        <v>1778</v>
      </c>
      <c r="E7652" t="s">
        <v>227</v>
      </c>
      <c r="F7652" t="s">
        <v>228</v>
      </c>
      <c r="G7652" t="s">
        <v>229</v>
      </c>
      <c r="H7652" t="s">
        <v>230</v>
      </c>
      <c r="I7652" t="s">
        <v>1779</v>
      </c>
      <c r="J7652" t="s">
        <v>232</v>
      </c>
      <c r="K7652" t="s">
        <v>232</v>
      </c>
      <c r="L7652" t="s">
        <v>232</v>
      </c>
      <c r="M7652" t="s">
        <v>232</v>
      </c>
      <c r="N7652" t="s">
        <v>232</v>
      </c>
      <c r="O7652" t="s">
        <v>232</v>
      </c>
      <c r="P7652" t="s">
        <v>232</v>
      </c>
      <c r="Q7652" t="s">
        <v>232</v>
      </c>
      <c r="R7652" t="s">
        <v>232</v>
      </c>
      <c r="S7652" t="s">
        <v>232</v>
      </c>
      <c r="T7652" t="s">
        <v>232</v>
      </c>
      <c r="U7652" t="s">
        <v>232</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0.27600000000000002</v>
      </c>
      <c r="AW7652">
        <v>0.28999999999999998</v>
      </c>
      <c r="AX7652">
        <v>0.30299999999999999</v>
      </c>
      <c r="AY7652">
        <v>0.316</v>
      </c>
      <c r="AZ7652">
        <v>0.33100000000000002</v>
      </c>
      <c r="BA7652">
        <v>0.34399999999999997</v>
      </c>
      <c r="BB7652">
        <v>0.35799999999999998</v>
      </c>
      <c r="BC7652">
        <v>2017</v>
      </c>
    </row>
    <row r="7653" spans="1:55" x14ac:dyDescent="0.25">
      <c r="A7653">
        <v>923</v>
      </c>
      <c r="B7653" t="s">
        <v>1777</v>
      </c>
      <c r="C7653" t="s">
        <v>233</v>
      </c>
      <c r="D7653" t="s">
        <v>1778</v>
      </c>
      <c r="E7653" t="s">
        <v>227</v>
      </c>
      <c r="F7653" t="s">
        <v>234</v>
      </c>
      <c r="G7653" t="s">
        <v>235</v>
      </c>
      <c r="I7653" t="s">
        <v>236</v>
      </c>
      <c r="J7653" t="s">
        <v>232</v>
      </c>
      <c r="K7653" t="s">
        <v>232</v>
      </c>
      <c r="L7653" t="s">
        <v>232</v>
      </c>
      <c r="M7653" t="s">
        <v>232</v>
      </c>
      <c r="N7653" t="s">
        <v>232</v>
      </c>
      <c r="O7653" t="s">
        <v>232</v>
      </c>
      <c r="P7653" t="s">
        <v>232</v>
      </c>
      <c r="Q7653" t="s">
        <v>232</v>
      </c>
      <c r="R7653" t="s">
        <v>232</v>
      </c>
      <c r="S7653" t="s">
        <v>232</v>
      </c>
      <c r="T7653" t="s">
        <v>232</v>
      </c>
      <c r="U7653" t="s">
        <v>232</v>
      </c>
      <c r="V7653" t="s">
        <v>232</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v>
      </c>
      <c r="AW7653">
        <v>5</v>
      </c>
      <c r="AX7653">
        <v>4.5</v>
      </c>
      <c r="AY7653">
        <v>4.5</v>
      </c>
      <c r="AZ7653">
        <v>4.5</v>
      </c>
      <c r="BA7653">
        <v>4</v>
      </c>
      <c r="BB7653">
        <v>4</v>
      </c>
      <c r="BC7653">
        <v>2017</v>
      </c>
    </row>
    <row r="7654" spans="1:55" x14ac:dyDescent="0.25">
      <c r="A7654">
        <v>923</v>
      </c>
      <c r="B7654" t="s">
        <v>1777</v>
      </c>
      <c r="C7654" t="s">
        <v>237</v>
      </c>
      <c r="D7654" t="s">
        <v>1778</v>
      </c>
      <c r="E7654" t="s">
        <v>238</v>
      </c>
      <c r="F7654" t="s">
        <v>239</v>
      </c>
      <c r="G7654" t="s">
        <v>229</v>
      </c>
      <c r="H7654" t="s">
        <v>230</v>
      </c>
      <c r="I7654" t="s">
        <v>1779</v>
      </c>
      <c r="J7654" t="s">
        <v>232</v>
      </c>
      <c r="K7654" t="s">
        <v>232</v>
      </c>
      <c r="L7654" t="s">
        <v>232</v>
      </c>
      <c r="M7654" t="s">
        <v>232</v>
      </c>
      <c r="N7654" t="s">
        <v>232</v>
      </c>
      <c r="O7654" t="s">
        <v>232</v>
      </c>
      <c r="P7654" t="s">
        <v>232</v>
      </c>
      <c r="Q7654" t="s">
        <v>232</v>
      </c>
      <c r="R7654" t="s">
        <v>232</v>
      </c>
      <c r="S7654" t="s">
        <v>232</v>
      </c>
      <c r="T7654" t="s">
        <v>232</v>
      </c>
      <c r="U7654" t="s">
        <v>232</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76.319000000000003</v>
      </c>
      <c r="AX7654">
        <v>83.292000000000002</v>
      </c>
      <c r="AY7654">
        <v>91.566000000000003</v>
      </c>
      <c r="AZ7654">
        <v>101.226</v>
      </c>
      <c r="BA7654">
        <v>111.354</v>
      </c>
      <c r="BB7654">
        <v>122.39100000000001</v>
      </c>
      <c r="BC7654">
        <v>2017</v>
      </c>
    </row>
    <row r="7655" spans="1:55" x14ac:dyDescent="0.25">
      <c r="A7655">
        <v>923</v>
      </c>
      <c r="B7655" t="s">
        <v>1777</v>
      </c>
      <c r="C7655" t="s">
        <v>240</v>
      </c>
      <c r="D7655" t="s">
        <v>1778</v>
      </c>
      <c r="E7655" t="s">
        <v>238</v>
      </c>
      <c r="F7655" t="s">
        <v>241</v>
      </c>
      <c r="G7655" t="s">
        <v>242</v>
      </c>
      <c r="H7655" t="s">
        <v>230</v>
      </c>
      <c r="I7655" t="s">
        <v>243</v>
      </c>
      <c r="J7655" t="s">
        <v>232</v>
      </c>
      <c r="K7655" t="s">
        <v>232</v>
      </c>
      <c r="L7655" t="s">
        <v>232</v>
      </c>
      <c r="M7655" t="s">
        <v>232</v>
      </c>
      <c r="N7655" t="s">
        <v>232</v>
      </c>
      <c r="O7655" t="s">
        <v>232</v>
      </c>
      <c r="P7655" t="s">
        <v>232</v>
      </c>
      <c r="Q7655" t="s">
        <v>232</v>
      </c>
      <c r="R7655" t="s">
        <v>232</v>
      </c>
      <c r="S7655" t="s">
        <v>232</v>
      </c>
      <c r="T7655" t="s">
        <v>232</v>
      </c>
      <c r="U7655" t="s">
        <v>232</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7.6980000000000004</v>
      </c>
      <c r="AX7655">
        <v>7.8380000000000001</v>
      </c>
      <c r="AY7655">
        <v>8.1440000000000001</v>
      </c>
      <c r="AZ7655">
        <v>8.4890000000000008</v>
      </c>
      <c r="BA7655">
        <v>8.8219999999999992</v>
      </c>
      <c r="BB7655">
        <v>9.15</v>
      </c>
      <c r="BC7655">
        <v>2017</v>
      </c>
    </row>
    <row r="7656" spans="1:55" x14ac:dyDescent="0.25">
      <c r="A7656">
        <v>923</v>
      </c>
      <c r="B7656" t="s">
        <v>1777</v>
      </c>
      <c r="C7656" t="s">
        <v>244</v>
      </c>
      <c r="D7656" t="s">
        <v>1778</v>
      </c>
      <c r="E7656" t="s">
        <v>238</v>
      </c>
      <c r="F7656" t="s">
        <v>245</v>
      </c>
      <c r="G7656" t="s">
        <v>246</v>
      </c>
      <c r="H7656" t="s">
        <v>230</v>
      </c>
      <c r="I7656" t="s">
        <v>243</v>
      </c>
      <c r="J7656" t="s">
        <v>232</v>
      </c>
      <c r="K7656" t="s">
        <v>232</v>
      </c>
      <c r="L7656" t="s">
        <v>232</v>
      </c>
      <c r="M7656" t="s">
        <v>232</v>
      </c>
      <c r="N7656" t="s">
        <v>232</v>
      </c>
      <c r="O7656" t="s">
        <v>232</v>
      </c>
      <c r="P7656" t="s">
        <v>232</v>
      </c>
      <c r="Q7656" t="s">
        <v>232</v>
      </c>
      <c r="R7656" t="s">
        <v>232</v>
      </c>
      <c r="S7656" t="s">
        <v>232</v>
      </c>
      <c r="T7656" t="s">
        <v>232</v>
      </c>
      <c r="U7656" t="s">
        <v>232</v>
      </c>
      <c r="V7656">
        <v>7.2930000000000001</v>
      </c>
      <c r="W7656">
        <v>6.6369999999999996</v>
      </c>
      <c r="X7656">
        <v>5.3280000000000003</v>
      </c>
      <c r="Y7656">
        <v>4.76</v>
      </c>
      <c r="Z7656">
        <v>4.6360000000000001</v>
      </c>
      <c r="AA7656">
        <v>4.7960000000000003</v>
      </c>
      <c r="AB7656">
        <v>5.1070000000000002</v>
      </c>
      <c r="AC7656">
        <v>5.3719999999999999</v>
      </c>
      <c r="AD7656">
        <v>5.9480000000000004</v>
      </c>
      <c r="AE7656">
        <v>6.6980000000000004</v>
      </c>
      <c r="AF7656">
        <v>7.4240000000000004</v>
      </c>
      <c r="AG7656">
        <v>8.3330000000000002</v>
      </c>
      <c r="AH7656">
        <v>9.4640000000000004</v>
      </c>
      <c r="AI7656">
        <v>10.413</v>
      </c>
      <c r="AJ7656">
        <v>11.478999999999999</v>
      </c>
      <c r="AK7656">
        <v>12.707000000000001</v>
      </c>
      <c r="AL7656">
        <v>13.977</v>
      </c>
      <c r="AM7656">
        <v>14.632999999999999</v>
      </c>
      <c r="AN7656">
        <v>15.766</v>
      </c>
      <c r="AO7656">
        <v>17.286000000000001</v>
      </c>
      <c r="AP7656">
        <v>18.939</v>
      </c>
      <c r="AQ7656">
        <v>20.696999999999999</v>
      </c>
      <c r="AR7656">
        <v>22.501999999999999</v>
      </c>
      <c r="AS7656">
        <v>24.106999999999999</v>
      </c>
      <c r="AT7656">
        <v>26.052</v>
      </c>
      <c r="AU7656">
        <v>28.431999999999999</v>
      </c>
      <c r="AV7656">
        <v>31.108000000000001</v>
      </c>
      <c r="AW7656">
        <v>33.244</v>
      </c>
      <c r="AX7656">
        <v>35.466000000000001</v>
      </c>
      <c r="AY7656">
        <v>37.832000000000001</v>
      </c>
      <c r="AZ7656">
        <v>40.353000000000002</v>
      </c>
      <c r="BA7656">
        <v>42.837000000000003</v>
      </c>
      <c r="BB7656">
        <v>45.481999999999999</v>
      </c>
      <c r="BC7656">
        <v>2017</v>
      </c>
    </row>
    <row r="7657" spans="1:55" x14ac:dyDescent="0.25">
      <c r="A7657">
        <v>923</v>
      </c>
      <c r="B7657" t="s">
        <v>1777</v>
      </c>
      <c r="C7657" t="s">
        <v>247</v>
      </c>
      <c r="D7657" t="s">
        <v>1778</v>
      </c>
      <c r="E7657" t="s">
        <v>248</v>
      </c>
      <c r="F7657" t="s">
        <v>249</v>
      </c>
      <c r="G7657" t="s">
        <v>250</v>
      </c>
      <c r="I7657" t="s">
        <v>251</v>
      </c>
      <c r="J7657" t="s">
        <v>232</v>
      </c>
      <c r="K7657" t="s">
        <v>232</v>
      </c>
      <c r="L7657" t="s">
        <v>232</v>
      </c>
      <c r="M7657" t="s">
        <v>232</v>
      </c>
      <c r="N7657" t="s">
        <v>232</v>
      </c>
      <c r="O7657" t="s">
        <v>232</v>
      </c>
      <c r="P7657" t="s">
        <v>232</v>
      </c>
      <c r="Q7657" t="s">
        <v>232</v>
      </c>
      <c r="R7657" t="s">
        <v>232</v>
      </c>
      <c r="S7657" t="s">
        <v>232</v>
      </c>
      <c r="T7657" t="s">
        <v>232</v>
      </c>
      <c r="U7657" t="s">
        <v>232</v>
      </c>
      <c r="V7657">
        <v>0.67900000000000005</v>
      </c>
      <c r="W7657">
        <v>7.44</v>
      </c>
      <c r="X7657">
        <v>27.263000000000002</v>
      </c>
      <c r="Y7657">
        <v>100</v>
      </c>
      <c r="Z7657">
        <v>497.49400000000003</v>
      </c>
      <c r="AA7657" s="52">
        <v>1002.27</v>
      </c>
      <c r="AB7657" s="52">
        <v>1544.04</v>
      </c>
      <c r="AC7657" s="52">
        <v>1953.42</v>
      </c>
      <c r="AD7657" s="52">
        <v>2422.87</v>
      </c>
      <c r="AE7657" s="52">
        <v>3057.03</v>
      </c>
      <c r="AF7657" s="52">
        <v>3730.63</v>
      </c>
      <c r="AG7657" s="52">
        <v>4815.74</v>
      </c>
      <c r="AH7657" s="52">
        <v>5635.19</v>
      </c>
      <c r="AI7657" s="52">
        <v>6176.44</v>
      </c>
      <c r="AJ7657" s="52">
        <v>7432.52</v>
      </c>
      <c r="AK7657" s="52">
        <v>9502.89</v>
      </c>
      <c r="AL7657" s="52">
        <v>12135.44</v>
      </c>
      <c r="AM7657" s="52">
        <v>13678.73</v>
      </c>
      <c r="AN7657" s="52">
        <v>15386.08</v>
      </c>
      <c r="AO7657" s="52">
        <v>17436.830000000002</v>
      </c>
      <c r="AP7657" s="52">
        <v>19506.41</v>
      </c>
      <c r="AQ7657" s="52">
        <v>20353.97</v>
      </c>
      <c r="AR7657" s="52">
        <v>21467.49</v>
      </c>
      <c r="AS7657" s="52">
        <v>21494.18</v>
      </c>
      <c r="AT7657" s="52">
        <v>22628.18</v>
      </c>
      <c r="AU7657" s="52">
        <v>23696.560000000001</v>
      </c>
      <c r="AV7657" s="52">
        <v>24956.18</v>
      </c>
      <c r="AW7657" s="52">
        <v>26348.5</v>
      </c>
      <c r="AX7657" s="52">
        <v>27517.39</v>
      </c>
      <c r="AY7657" s="52">
        <v>28948.240000000002</v>
      </c>
      <c r="AZ7657" s="52">
        <v>30624.02</v>
      </c>
      <c r="BA7657" s="52">
        <v>32392.39</v>
      </c>
      <c r="BB7657" s="52">
        <v>34233.89</v>
      </c>
      <c r="BC7657">
        <v>2017</v>
      </c>
    </row>
    <row r="7658" spans="1:55" x14ac:dyDescent="0.25">
      <c r="A7658">
        <v>923</v>
      </c>
      <c r="B7658" t="s">
        <v>1777</v>
      </c>
      <c r="C7658" t="s">
        <v>252</v>
      </c>
      <c r="D7658" t="s">
        <v>1778</v>
      </c>
      <c r="E7658" t="s">
        <v>253</v>
      </c>
      <c r="F7658" t="s">
        <v>254</v>
      </c>
      <c r="G7658" t="s">
        <v>229</v>
      </c>
      <c r="H7658" t="s">
        <v>220</v>
      </c>
      <c r="I7658" t="s">
        <v>255</v>
      </c>
      <c r="J7658" t="s">
        <v>232</v>
      </c>
      <c r="K7658" t="s">
        <v>232</v>
      </c>
      <c r="L7658" t="s">
        <v>232</v>
      </c>
      <c r="M7658" t="s">
        <v>232</v>
      </c>
      <c r="N7658" t="s">
        <v>232</v>
      </c>
      <c r="O7658" t="s">
        <v>232</v>
      </c>
      <c r="P7658" t="s">
        <v>232</v>
      </c>
      <c r="Q7658" t="s">
        <v>232</v>
      </c>
      <c r="R7658" t="s">
        <v>232</v>
      </c>
      <c r="S7658" t="s">
        <v>232</v>
      </c>
      <c r="T7658" t="s">
        <v>232</v>
      </c>
      <c r="U7658" t="s">
        <v>232</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30.29</v>
      </c>
      <c r="AW7658">
        <v>31.172000000000001</v>
      </c>
      <c r="AX7658">
        <v>31.945</v>
      </c>
      <c r="AY7658">
        <v>32.756</v>
      </c>
      <c r="AZ7658">
        <v>33.604999999999997</v>
      </c>
      <c r="BA7658">
        <v>34.331000000000003</v>
      </c>
      <c r="BB7658">
        <v>35.091999999999999</v>
      </c>
      <c r="BC7658">
        <v>2014</v>
      </c>
    </row>
    <row r="7659" spans="1:55" x14ac:dyDescent="0.25">
      <c r="A7659">
        <v>923</v>
      </c>
      <c r="B7659" t="s">
        <v>1777</v>
      </c>
      <c r="C7659" t="s">
        <v>256</v>
      </c>
      <c r="D7659" t="s">
        <v>1778</v>
      </c>
      <c r="E7659" t="s">
        <v>253</v>
      </c>
      <c r="F7659" t="s">
        <v>257</v>
      </c>
      <c r="G7659" t="s">
        <v>258</v>
      </c>
      <c r="H7659" t="s">
        <v>220</v>
      </c>
      <c r="I7659" t="s">
        <v>255</v>
      </c>
      <c r="J7659" t="s">
        <v>232</v>
      </c>
      <c r="K7659" t="s">
        <v>232</v>
      </c>
      <c r="L7659" t="s">
        <v>232</v>
      </c>
      <c r="M7659" t="s">
        <v>232</v>
      </c>
      <c r="N7659" t="s">
        <v>232</v>
      </c>
      <c r="O7659" t="s">
        <v>232</v>
      </c>
      <c r="P7659" t="s">
        <v>232</v>
      </c>
      <c r="Q7659" t="s">
        <v>232</v>
      </c>
      <c r="R7659" t="s">
        <v>232</v>
      </c>
      <c r="S7659" t="s">
        <v>232</v>
      </c>
      <c r="T7659" t="s">
        <v>232</v>
      </c>
      <c r="U7659" t="s">
        <v>232</v>
      </c>
      <c r="V7659" s="52">
        <v>1919.83</v>
      </c>
      <c r="W7659" s="52">
        <v>1695.4</v>
      </c>
      <c r="X7659" s="52">
        <v>1324.65</v>
      </c>
      <c r="Y7659" s="52">
        <v>1146.6600000000001</v>
      </c>
      <c r="Z7659" s="52">
        <v>1083.6400000000001</v>
      </c>
      <c r="AA7659" s="52">
        <v>1085.56</v>
      </c>
      <c r="AB7659" s="52">
        <v>1120.75</v>
      </c>
      <c r="AC7659" s="52">
        <v>1128.69</v>
      </c>
      <c r="AD7659" s="52">
        <v>1202.45</v>
      </c>
      <c r="AE7659" s="52">
        <v>1301.8699999999999</v>
      </c>
      <c r="AF7659" s="52">
        <v>1393.78</v>
      </c>
      <c r="AG7659" s="52">
        <v>1505.78</v>
      </c>
      <c r="AH7659" s="52">
        <v>1631.66</v>
      </c>
      <c r="AI7659" s="52">
        <v>1705.08</v>
      </c>
      <c r="AJ7659" s="52">
        <v>1786.29</v>
      </c>
      <c r="AK7659" s="52">
        <v>1884.74</v>
      </c>
      <c r="AL7659" s="52">
        <v>1989.86</v>
      </c>
      <c r="AM7659" s="52">
        <v>2022.34</v>
      </c>
      <c r="AN7659" s="52">
        <v>2106.21</v>
      </c>
      <c r="AO7659" s="52">
        <v>2211.62</v>
      </c>
      <c r="AP7659" s="52">
        <v>2324.23</v>
      </c>
      <c r="AQ7659" s="52">
        <v>2440.44</v>
      </c>
      <c r="AR7659" s="52">
        <v>2546.37</v>
      </c>
      <c r="AS7659" s="52">
        <v>2640.45</v>
      </c>
      <c r="AT7659" s="52">
        <v>2762.44</v>
      </c>
      <c r="AU7659" s="52">
        <v>2896.76</v>
      </c>
      <c r="AV7659" s="52">
        <v>3036.28</v>
      </c>
      <c r="AW7659" s="52">
        <v>3124.69</v>
      </c>
      <c r="AX7659" s="52">
        <v>3202.15</v>
      </c>
      <c r="AY7659" s="52">
        <v>3283.39</v>
      </c>
      <c r="AZ7659" s="52">
        <v>3368.58</v>
      </c>
      <c r="BA7659" s="52">
        <v>3441.35</v>
      </c>
      <c r="BB7659" s="52">
        <v>3517.6</v>
      </c>
      <c r="BC7659">
        <v>2014</v>
      </c>
    </row>
    <row r="7660" spans="1:55" x14ac:dyDescent="0.25">
      <c r="A7660">
        <v>923</v>
      </c>
      <c r="B7660" t="s">
        <v>1777</v>
      </c>
      <c r="C7660" t="s">
        <v>259</v>
      </c>
      <c r="D7660" t="s">
        <v>1778</v>
      </c>
      <c r="E7660" t="s">
        <v>260</v>
      </c>
      <c r="F7660" t="s">
        <v>261</v>
      </c>
      <c r="G7660" t="s">
        <v>229</v>
      </c>
      <c r="H7660" t="s">
        <v>220</v>
      </c>
      <c r="I7660" t="s">
        <v>262</v>
      </c>
      <c r="J7660" t="s">
        <v>232</v>
      </c>
      <c r="K7660" t="s">
        <v>232</v>
      </c>
      <c r="L7660" t="s">
        <v>232</v>
      </c>
      <c r="M7660" t="s">
        <v>232</v>
      </c>
      <c r="N7660" t="s">
        <v>232</v>
      </c>
      <c r="O7660" t="s">
        <v>232</v>
      </c>
      <c r="P7660" t="s">
        <v>232</v>
      </c>
      <c r="Q7660" t="s">
        <v>232</v>
      </c>
      <c r="R7660" t="s">
        <v>232</v>
      </c>
      <c r="S7660" t="s">
        <v>232</v>
      </c>
      <c r="T7660" t="s">
        <v>232</v>
      </c>
      <c r="U7660" t="s">
        <v>232</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52">
        <v>1050.6199999999999</v>
      </c>
      <c r="AJ7660" s="52">
        <v>1324.5</v>
      </c>
      <c r="AK7660" s="52">
        <v>1786.78</v>
      </c>
      <c r="AL7660" s="52">
        <v>2409.02</v>
      </c>
      <c r="AM7660" s="52">
        <v>2759.71</v>
      </c>
      <c r="AN7660" s="52">
        <v>3232.91</v>
      </c>
      <c r="AO7660" s="52">
        <v>3847.17</v>
      </c>
      <c r="AP7660" s="52">
        <v>4522.93</v>
      </c>
      <c r="AQ7660" s="52">
        <v>4955.42</v>
      </c>
      <c r="AR7660" s="52">
        <v>5453.38</v>
      </c>
      <c r="AS7660" s="52">
        <v>5661.9</v>
      </c>
      <c r="AT7660" s="52">
        <v>6235.99</v>
      </c>
      <c r="AU7660" s="52">
        <v>6847.96</v>
      </c>
      <c r="AV7660" s="52">
        <v>7559.32</v>
      </c>
      <c r="AW7660" s="52">
        <v>8213.4500000000007</v>
      </c>
      <c r="AX7660" s="52">
        <v>8790.4699999999993</v>
      </c>
      <c r="AY7660" s="52">
        <v>9482.17</v>
      </c>
      <c r="AZ7660" s="52">
        <v>10291.35</v>
      </c>
      <c r="BA7660" s="52">
        <v>11120.79</v>
      </c>
      <c r="BB7660" s="52">
        <v>12013.42</v>
      </c>
      <c r="BC7660">
        <v>2014</v>
      </c>
    </row>
    <row r="7661" spans="1:55" x14ac:dyDescent="0.25">
      <c r="A7661">
        <v>923</v>
      </c>
      <c r="B7661" t="s">
        <v>1777</v>
      </c>
      <c r="C7661" t="s">
        <v>263</v>
      </c>
      <c r="D7661" t="s">
        <v>1778</v>
      </c>
      <c r="E7661" t="s">
        <v>260</v>
      </c>
      <c r="F7661" t="s">
        <v>264</v>
      </c>
      <c r="G7661" t="s">
        <v>242</v>
      </c>
      <c r="H7661" t="s">
        <v>220</v>
      </c>
      <c r="I7661" t="s">
        <v>262</v>
      </c>
      <c r="J7661" t="s">
        <v>232</v>
      </c>
      <c r="K7661" t="s">
        <v>232</v>
      </c>
      <c r="L7661" t="s">
        <v>232</v>
      </c>
      <c r="M7661" t="s">
        <v>232</v>
      </c>
      <c r="N7661" t="s">
        <v>232</v>
      </c>
      <c r="O7661" t="s">
        <v>232</v>
      </c>
      <c r="P7661" t="s">
        <v>232</v>
      </c>
      <c r="Q7661" t="s">
        <v>232</v>
      </c>
      <c r="R7661" t="s">
        <v>232</v>
      </c>
      <c r="S7661" t="s">
        <v>232</v>
      </c>
      <c r="T7661" t="s">
        <v>232</v>
      </c>
      <c r="U7661" t="s">
        <v>232</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52">
        <v>1040.1500000000001</v>
      </c>
      <c r="AR7661" s="52">
        <v>1105.2</v>
      </c>
      <c r="AS7661">
        <v>919.07299999999998</v>
      </c>
      <c r="AT7661">
        <v>795.98099999999999</v>
      </c>
      <c r="AU7661">
        <v>800.80200000000002</v>
      </c>
      <c r="AV7661">
        <v>825.77200000000005</v>
      </c>
      <c r="AW7661">
        <v>828.44799999999998</v>
      </c>
      <c r="AX7661">
        <v>827.22500000000002</v>
      </c>
      <c r="AY7661">
        <v>843.36400000000003</v>
      </c>
      <c r="AZ7661">
        <v>863.01199999999994</v>
      </c>
      <c r="BA7661">
        <v>881.029</v>
      </c>
      <c r="BB7661">
        <v>898.16</v>
      </c>
      <c r="BC7661">
        <v>2014</v>
      </c>
    </row>
    <row r="7662" spans="1:55" x14ac:dyDescent="0.25">
      <c r="A7662">
        <v>923</v>
      </c>
      <c r="B7662" t="s">
        <v>1777</v>
      </c>
      <c r="C7662" t="s">
        <v>265</v>
      </c>
      <c r="D7662" t="s">
        <v>1778</v>
      </c>
      <c r="E7662" t="s">
        <v>260</v>
      </c>
      <c r="F7662" t="s">
        <v>266</v>
      </c>
      <c r="G7662" t="s">
        <v>246</v>
      </c>
      <c r="H7662" t="s">
        <v>220</v>
      </c>
      <c r="I7662" t="s">
        <v>262</v>
      </c>
      <c r="J7662" t="s">
        <v>232</v>
      </c>
      <c r="K7662" t="s">
        <v>232</v>
      </c>
      <c r="L7662" t="s">
        <v>232</v>
      </c>
      <c r="M7662" t="s">
        <v>232</v>
      </c>
      <c r="N7662" t="s">
        <v>232</v>
      </c>
      <c r="O7662" t="s">
        <v>232</v>
      </c>
      <c r="P7662" t="s">
        <v>232</v>
      </c>
      <c r="Q7662" t="s">
        <v>232</v>
      </c>
      <c r="R7662" t="s">
        <v>232</v>
      </c>
      <c r="S7662" t="s">
        <v>232</v>
      </c>
      <c r="T7662" t="s">
        <v>232</v>
      </c>
      <c r="U7662" t="s">
        <v>232</v>
      </c>
      <c r="V7662" s="52">
        <v>1317.31</v>
      </c>
      <c r="W7662" s="52">
        <v>1190.8699999999999</v>
      </c>
      <c r="X7662">
        <v>950.327</v>
      </c>
      <c r="Y7662">
        <v>839.87800000000004</v>
      </c>
      <c r="Z7662">
        <v>808.255</v>
      </c>
      <c r="AA7662">
        <v>823.64800000000002</v>
      </c>
      <c r="AB7662">
        <v>859.91600000000005</v>
      </c>
      <c r="AC7662">
        <v>878.51800000000003</v>
      </c>
      <c r="AD7662">
        <v>956.84799999999996</v>
      </c>
      <c r="AE7662" s="52">
        <v>1058.68</v>
      </c>
      <c r="AF7662" s="52">
        <v>1151.3599999999999</v>
      </c>
      <c r="AG7662" s="52">
        <v>1266.97</v>
      </c>
      <c r="AH7662" s="52">
        <v>1409.85</v>
      </c>
      <c r="AI7662" s="52">
        <v>1519.18</v>
      </c>
      <c r="AJ7662" s="52">
        <v>1639.7</v>
      </c>
      <c r="AK7662" s="52">
        <v>1776.55</v>
      </c>
      <c r="AL7662" s="52">
        <v>1912.11</v>
      </c>
      <c r="AM7662" s="52">
        <v>1958.14</v>
      </c>
      <c r="AN7662" s="52">
        <v>2063.12</v>
      </c>
      <c r="AO7662" s="52">
        <v>2211.62</v>
      </c>
      <c r="AP7662" s="52">
        <v>2368.81</v>
      </c>
      <c r="AQ7662" s="52">
        <v>2530.89</v>
      </c>
      <c r="AR7662" s="52">
        <v>2690.71</v>
      </c>
      <c r="AS7662" s="52">
        <v>2819.96</v>
      </c>
      <c r="AT7662" s="52">
        <v>2982.49</v>
      </c>
      <c r="AU7662" s="52">
        <v>3186.97</v>
      </c>
      <c r="AV7662" s="52">
        <v>3415.78</v>
      </c>
      <c r="AW7662" s="52">
        <v>3577.74</v>
      </c>
      <c r="AX7662" s="52">
        <v>3743</v>
      </c>
      <c r="AY7662" s="52">
        <v>3917.74</v>
      </c>
      <c r="AZ7662" s="52">
        <v>4102.5600000000004</v>
      </c>
      <c r="BA7662" s="52">
        <v>4278.05</v>
      </c>
      <c r="BB7662" s="52">
        <v>4464.3500000000004</v>
      </c>
      <c r="BC7662">
        <v>2014</v>
      </c>
    </row>
    <row r="7663" spans="1:55" x14ac:dyDescent="0.25">
      <c r="A7663">
        <v>923</v>
      </c>
      <c r="B7663" t="s">
        <v>1777</v>
      </c>
      <c r="C7663" t="s">
        <v>267</v>
      </c>
      <c r="D7663" t="s">
        <v>1778</v>
      </c>
      <c r="E7663" t="s">
        <v>268</v>
      </c>
      <c r="F7663" t="s">
        <v>269</v>
      </c>
      <c r="G7663" t="s">
        <v>270</v>
      </c>
    </row>
    <row r="7664" spans="1:55" x14ac:dyDescent="0.25">
      <c r="A7664">
        <v>923</v>
      </c>
      <c r="B7664" t="s">
        <v>1777</v>
      </c>
      <c r="C7664" t="s">
        <v>271</v>
      </c>
      <c r="D7664" t="s">
        <v>1778</v>
      </c>
      <c r="E7664" t="s">
        <v>272</v>
      </c>
      <c r="F7664" t="s">
        <v>273</v>
      </c>
      <c r="G7664" t="s">
        <v>274</v>
      </c>
      <c r="I7664" t="s">
        <v>243</v>
      </c>
      <c r="J7664" t="s">
        <v>232</v>
      </c>
      <c r="K7664" t="s">
        <v>232</v>
      </c>
      <c r="L7664" t="s">
        <v>232</v>
      </c>
      <c r="M7664" t="s">
        <v>232</v>
      </c>
      <c r="N7664" t="s">
        <v>232</v>
      </c>
      <c r="O7664" t="s">
        <v>232</v>
      </c>
      <c r="P7664" t="s">
        <v>232</v>
      </c>
      <c r="Q7664" t="s">
        <v>232</v>
      </c>
      <c r="R7664" t="s">
        <v>232</v>
      </c>
      <c r="S7664" t="s">
        <v>232</v>
      </c>
      <c r="T7664" t="s">
        <v>232</v>
      </c>
      <c r="U7664" t="s">
        <v>232</v>
      </c>
      <c r="V7664">
        <v>2.1999999999999999E-2</v>
      </c>
      <c r="W7664">
        <v>1.9E-2</v>
      </c>
      <c r="X7664">
        <v>1.4999999999999999E-2</v>
      </c>
      <c r="Y7664">
        <v>1.2E-2</v>
      </c>
      <c r="Z7664">
        <v>1.0999999999999999E-2</v>
      </c>
      <c r="AA7664">
        <v>1.0999999999999999E-2</v>
      </c>
      <c r="AB7664">
        <v>1.0999999999999999E-2</v>
      </c>
      <c r="AC7664">
        <v>1.0999999999999999E-2</v>
      </c>
      <c r="AD7664">
        <v>1.2E-2</v>
      </c>
      <c r="AE7664">
        <v>1.2999999999999999E-2</v>
      </c>
      <c r="AF7664">
        <v>1.4E-2</v>
      </c>
      <c r="AG7664">
        <v>1.4E-2</v>
      </c>
      <c r="AH7664">
        <v>1.4999999999999999E-2</v>
      </c>
      <c r="AI7664">
        <v>1.4999999999999999E-2</v>
      </c>
      <c r="AJ7664">
        <v>1.6E-2</v>
      </c>
      <c r="AK7664">
        <v>1.6E-2</v>
      </c>
      <c r="AL7664">
        <v>1.7000000000000001E-2</v>
      </c>
      <c r="AM7664">
        <v>1.7000000000000001E-2</v>
      </c>
      <c r="AN7664">
        <v>1.7999999999999999E-2</v>
      </c>
      <c r="AO7664">
        <v>1.7999999999999999E-2</v>
      </c>
      <c r="AP7664">
        <v>1.9E-2</v>
      </c>
      <c r="AQ7664">
        <v>0.02</v>
      </c>
      <c r="AR7664">
        <v>0.02</v>
      </c>
      <c r="AS7664">
        <v>2.1000000000000001E-2</v>
      </c>
      <c r="AT7664">
        <v>2.1999999999999999E-2</v>
      </c>
      <c r="AU7664">
        <v>2.1999999999999999E-2</v>
      </c>
      <c r="AV7664">
        <v>2.3E-2</v>
      </c>
      <c r="AW7664">
        <v>2.3E-2</v>
      </c>
      <c r="AX7664">
        <v>2.4E-2</v>
      </c>
      <c r="AY7664">
        <v>2.4E-2</v>
      </c>
      <c r="AZ7664">
        <v>2.4E-2</v>
      </c>
      <c r="BA7664">
        <v>2.4E-2</v>
      </c>
      <c r="BB7664">
        <v>2.4E-2</v>
      </c>
      <c r="BC7664">
        <v>2017</v>
      </c>
    </row>
    <row r="7665" spans="1:55" x14ac:dyDescent="0.25">
      <c r="A7665">
        <v>923</v>
      </c>
      <c r="B7665" t="s">
        <v>1777</v>
      </c>
      <c r="C7665" t="s">
        <v>275</v>
      </c>
      <c r="D7665" t="s">
        <v>1778</v>
      </c>
      <c r="E7665" t="s">
        <v>276</v>
      </c>
      <c r="F7665" t="s">
        <v>277</v>
      </c>
      <c r="G7665" t="s">
        <v>278</v>
      </c>
      <c r="I7665" t="s">
        <v>243</v>
      </c>
      <c r="J7665" t="s">
        <v>232</v>
      </c>
      <c r="K7665" t="s">
        <v>232</v>
      </c>
      <c r="L7665" t="s">
        <v>232</v>
      </c>
      <c r="M7665" t="s">
        <v>232</v>
      </c>
      <c r="N7665" t="s">
        <v>232</v>
      </c>
      <c r="O7665" t="s">
        <v>232</v>
      </c>
      <c r="P7665" t="s">
        <v>232</v>
      </c>
      <c r="Q7665" t="s">
        <v>232</v>
      </c>
      <c r="R7665" t="s">
        <v>232</v>
      </c>
      <c r="S7665" t="s">
        <v>232</v>
      </c>
      <c r="T7665" t="s">
        <v>232</v>
      </c>
      <c r="U7665" t="s">
        <v>232</v>
      </c>
      <c r="V7665" t="s">
        <v>374</v>
      </c>
      <c r="W7665">
        <v>1E-3</v>
      </c>
      <c r="X7665">
        <v>4.0000000000000001E-3</v>
      </c>
      <c r="Y7665">
        <v>1.4E-2</v>
      </c>
      <c r="Z7665">
        <v>6.7000000000000004E-2</v>
      </c>
      <c r="AA7665">
        <v>0.13200000000000001</v>
      </c>
      <c r="AB7665">
        <v>0.20100000000000001</v>
      </c>
      <c r="AC7665">
        <v>0.25</v>
      </c>
      <c r="AD7665">
        <v>0.30399999999999999</v>
      </c>
      <c r="AE7665">
        <v>0.375</v>
      </c>
      <c r="AF7665">
        <v>0.45100000000000001</v>
      </c>
      <c r="AG7665">
        <v>0.57099999999999995</v>
      </c>
      <c r="AH7665">
        <v>0.65100000000000002</v>
      </c>
      <c r="AI7665">
        <v>0.69199999999999995</v>
      </c>
      <c r="AJ7665">
        <v>0.80800000000000005</v>
      </c>
      <c r="AK7665">
        <v>1.006</v>
      </c>
      <c r="AL7665">
        <v>1.26</v>
      </c>
      <c r="AM7665">
        <v>1.409</v>
      </c>
      <c r="AN7665">
        <v>1.5669999999999999</v>
      </c>
      <c r="AO7665">
        <v>1.74</v>
      </c>
      <c r="AP7665">
        <v>1.909</v>
      </c>
      <c r="AQ7665">
        <v>1.958</v>
      </c>
      <c r="AR7665">
        <v>2.0270000000000001</v>
      </c>
      <c r="AS7665">
        <v>2.008</v>
      </c>
      <c r="AT7665">
        <v>2.0910000000000002</v>
      </c>
      <c r="AU7665">
        <v>2.149</v>
      </c>
      <c r="AV7665">
        <v>2.2130000000000001</v>
      </c>
      <c r="AW7665">
        <v>2.2959999999999998</v>
      </c>
      <c r="AX7665">
        <v>2.3490000000000002</v>
      </c>
      <c r="AY7665">
        <v>2.42</v>
      </c>
      <c r="AZ7665">
        <v>2.5089999999999999</v>
      </c>
      <c r="BA7665">
        <v>2.5990000000000002</v>
      </c>
      <c r="BB7665">
        <v>2.6909999999999998</v>
      </c>
      <c r="BC7665">
        <v>2017</v>
      </c>
    </row>
    <row r="7666" spans="1:55" x14ac:dyDescent="0.25">
      <c r="A7666">
        <v>923</v>
      </c>
      <c r="B7666" t="s">
        <v>1777</v>
      </c>
      <c r="C7666" t="s">
        <v>279</v>
      </c>
      <c r="D7666" t="s">
        <v>1778</v>
      </c>
      <c r="E7666" t="s">
        <v>280</v>
      </c>
      <c r="F7666" t="s">
        <v>281</v>
      </c>
      <c r="G7666" t="s">
        <v>282</v>
      </c>
      <c r="I7666" t="s">
        <v>1779</v>
      </c>
      <c r="J7666" t="s">
        <v>232</v>
      </c>
      <c r="K7666" t="s">
        <v>232</v>
      </c>
      <c r="L7666" t="s">
        <v>232</v>
      </c>
      <c r="M7666" t="s">
        <v>232</v>
      </c>
      <c r="N7666" t="s">
        <v>232</v>
      </c>
      <c r="O7666" t="s">
        <v>232</v>
      </c>
      <c r="P7666" t="s">
        <v>232</v>
      </c>
      <c r="Q7666" t="s">
        <v>232</v>
      </c>
      <c r="R7666" t="s">
        <v>232</v>
      </c>
      <c r="S7666" t="s">
        <v>232</v>
      </c>
      <c r="T7666" t="s">
        <v>232</v>
      </c>
      <c r="U7666" t="s">
        <v>232</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21.908000000000001</v>
      </c>
      <c r="AM7666">
        <v>18.385999999999999</v>
      </c>
      <c r="AN7666">
        <v>17.706</v>
      </c>
      <c r="AO7666">
        <v>21.305</v>
      </c>
      <c r="AP7666">
        <v>17.928999999999998</v>
      </c>
      <c r="AQ7666">
        <v>15.32</v>
      </c>
      <c r="AR7666">
        <v>15.77</v>
      </c>
      <c r="AS7666">
        <v>17.821999999999999</v>
      </c>
      <c r="AT7666">
        <v>20.605</v>
      </c>
      <c r="AU7666">
        <v>23.550999999999998</v>
      </c>
      <c r="AV7666">
        <v>19.506</v>
      </c>
      <c r="AW7666">
        <v>19.053000000000001</v>
      </c>
      <c r="AX7666">
        <v>18.001000000000001</v>
      </c>
      <c r="AY7666">
        <v>17.899000000000001</v>
      </c>
      <c r="AZ7666">
        <v>17.872</v>
      </c>
      <c r="BA7666">
        <v>19.161999999999999</v>
      </c>
      <c r="BB7666">
        <v>20.295000000000002</v>
      </c>
      <c r="BC7666">
        <v>2017</v>
      </c>
    </row>
    <row r="7667" spans="1:55" x14ac:dyDescent="0.25">
      <c r="A7667">
        <v>923</v>
      </c>
      <c r="B7667" t="s">
        <v>1777</v>
      </c>
      <c r="C7667" t="s">
        <v>283</v>
      </c>
      <c r="D7667" t="s">
        <v>1778</v>
      </c>
      <c r="E7667" t="s">
        <v>284</v>
      </c>
      <c r="F7667" t="s">
        <v>285</v>
      </c>
      <c r="G7667" t="s">
        <v>282</v>
      </c>
      <c r="I7667" t="s">
        <v>1779</v>
      </c>
      <c r="J7667" t="s">
        <v>232</v>
      </c>
      <c r="K7667" t="s">
        <v>232</v>
      </c>
      <c r="L7667" t="s">
        <v>232</v>
      </c>
      <c r="M7667" t="s">
        <v>232</v>
      </c>
      <c r="N7667" t="s">
        <v>232</v>
      </c>
      <c r="O7667" t="s">
        <v>232</v>
      </c>
      <c r="P7667" t="s">
        <v>232</v>
      </c>
      <c r="Q7667" t="s">
        <v>232</v>
      </c>
      <c r="R7667" t="s">
        <v>232</v>
      </c>
      <c r="S7667" t="s">
        <v>232</v>
      </c>
      <c r="T7667" t="s">
        <v>232</v>
      </c>
      <c r="U7667" t="s">
        <v>232</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13.978</v>
      </c>
      <c r="AJ7667">
        <v>22.672000000000001</v>
      </c>
      <c r="AK7667">
        <v>14.087</v>
      </c>
      <c r="AL7667">
        <v>22.835000000000001</v>
      </c>
      <c r="AM7667">
        <v>14.763</v>
      </c>
      <c r="AN7667">
        <v>8.1300000000000008</v>
      </c>
      <c r="AO7667">
        <v>14.000999999999999</v>
      </c>
      <c r="AP7667">
        <v>8.7260000000000009</v>
      </c>
      <c r="AQ7667">
        <v>7.57</v>
      </c>
      <c r="AR7667">
        <v>12.944000000000001</v>
      </c>
      <c r="AS7667">
        <v>11.817</v>
      </c>
      <c r="AT7667">
        <v>15.395</v>
      </c>
      <c r="AU7667">
        <v>25.658999999999999</v>
      </c>
      <c r="AV7667">
        <v>14.215999999999999</v>
      </c>
      <c r="AW7667">
        <v>12.021000000000001</v>
      </c>
      <c r="AX7667">
        <v>11.24</v>
      </c>
      <c r="AY7667">
        <v>11.12</v>
      </c>
      <c r="AZ7667">
        <v>12.257999999999999</v>
      </c>
      <c r="BA7667">
        <v>13.378</v>
      </c>
      <c r="BB7667">
        <v>14.015000000000001</v>
      </c>
      <c r="BC7667">
        <v>2017</v>
      </c>
    </row>
    <row r="7668" spans="1:55" x14ac:dyDescent="0.25">
      <c r="A7668">
        <v>923</v>
      </c>
      <c r="B7668" t="s">
        <v>1777</v>
      </c>
      <c r="C7668" t="s">
        <v>286</v>
      </c>
      <c r="D7668" t="s">
        <v>1778</v>
      </c>
      <c r="E7668" t="s">
        <v>287</v>
      </c>
      <c r="F7668" t="s">
        <v>288</v>
      </c>
      <c r="G7668" t="s">
        <v>250</v>
      </c>
      <c r="I7668" t="s">
        <v>1780</v>
      </c>
      <c r="J7668" t="s">
        <v>232</v>
      </c>
      <c r="K7668" t="s">
        <v>232</v>
      </c>
      <c r="L7668" t="s">
        <v>232</v>
      </c>
      <c r="M7668" t="s">
        <v>232</v>
      </c>
      <c r="N7668" t="s">
        <v>232</v>
      </c>
      <c r="O7668" t="s">
        <v>232</v>
      </c>
      <c r="P7668" t="s">
        <v>232</v>
      </c>
      <c r="Q7668" t="s">
        <v>232</v>
      </c>
      <c r="R7668" t="s">
        <v>232</v>
      </c>
      <c r="S7668" t="s">
        <v>232</v>
      </c>
      <c r="T7668" t="s">
        <v>232</v>
      </c>
      <c r="U7668" t="s">
        <v>232</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52">
        <v>1019.03</v>
      </c>
      <c r="AQ7668" s="52">
        <v>1070.3399999999999</v>
      </c>
      <c r="AR7668" s="52">
        <v>1135.3800000000001</v>
      </c>
      <c r="AS7668" s="52">
        <v>1201.02</v>
      </c>
      <c r="AT7668" s="52">
        <v>1272.04</v>
      </c>
      <c r="AU7668" s="52">
        <v>1365.03</v>
      </c>
      <c r="AV7668" s="52">
        <v>1417.56</v>
      </c>
      <c r="AW7668" s="52">
        <v>1512.22</v>
      </c>
      <c r="AX7668" s="52">
        <v>1605.49</v>
      </c>
      <c r="AY7668" s="52">
        <v>1707.18</v>
      </c>
      <c r="AZ7668" s="52">
        <v>1818.15</v>
      </c>
      <c r="BA7668" s="52">
        <v>1936.33</v>
      </c>
      <c r="BB7668" s="52">
        <v>2062.19</v>
      </c>
      <c r="BC7668">
        <v>2017</v>
      </c>
    </row>
    <row r="7669" spans="1:55" x14ac:dyDescent="0.25">
      <c r="A7669">
        <v>923</v>
      </c>
      <c r="B7669" t="s">
        <v>1777</v>
      </c>
      <c r="C7669" t="s">
        <v>290</v>
      </c>
      <c r="D7669" t="s">
        <v>1778</v>
      </c>
      <c r="E7669" t="s">
        <v>287</v>
      </c>
      <c r="F7669" t="s">
        <v>291</v>
      </c>
      <c r="G7669" t="s">
        <v>235</v>
      </c>
      <c r="I7669" t="s">
        <v>292</v>
      </c>
      <c r="J7669" t="s">
        <v>232</v>
      </c>
      <c r="K7669" t="s">
        <v>232</v>
      </c>
      <c r="L7669" t="s">
        <v>232</v>
      </c>
      <c r="M7669" t="s">
        <v>232</v>
      </c>
      <c r="N7669" t="s">
        <v>232</v>
      </c>
      <c r="O7669" t="s">
        <v>232</v>
      </c>
      <c r="P7669" t="s">
        <v>232</v>
      </c>
      <c r="Q7669" t="s">
        <v>232</v>
      </c>
      <c r="R7669" t="s">
        <v>232</v>
      </c>
      <c r="S7669" t="s">
        <v>232</v>
      </c>
      <c r="T7669" t="s">
        <v>232</v>
      </c>
      <c r="U7669" t="s">
        <v>232</v>
      </c>
      <c r="V7669" t="s">
        <v>232</v>
      </c>
      <c r="W7669" s="52">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3.8479999999999999</v>
      </c>
      <c r="AW7669">
        <v>6.6779999999999999</v>
      </c>
      <c r="AX7669">
        <v>6.1680000000000001</v>
      </c>
      <c r="AY7669">
        <v>6.3339999999999996</v>
      </c>
      <c r="AZ7669">
        <v>6.5</v>
      </c>
      <c r="BA7669">
        <v>6.5</v>
      </c>
      <c r="BB7669">
        <v>6.5</v>
      </c>
      <c r="BC7669">
        <v>2017</v>
      </c>
    </row>
    <row r="7670" spans="1:55" x14ac:dyDescent="0.25">
      <c r="A7670">
        <v>923</v>
      </c>
      <c r="B7670" t="s">
        <v>1777</v>
      </c>
      <c r="C7670" t="s">
        <v>293</v>
      </c>
      <c r="D7670" t="s">
        <v>1778</v>
      </c>
      <c r="E7670" t="s">
        <v>294</v>
      </c>
      <c r="F7670" t="s">
        <v>295</v>
      </c>
      <c r="G7670" t="s">
        <v>250</v>
      </c>
      <c r="I7670" t="s">
        <v>1780</v>
      </c>
      <c r="J7670" t="s">
        <v>232</v>
      </c>
      <c r="K7670" t="s">
        <v>232</v>
      </c>
      <c r="L7670" t="s">
        <v>232</v>
      </c>
      <c r="M7670" t="s">
        <v>232</v>
      </c>
      <c r="N7670" t="s">
        <v>232</v>
      </c>
      <c r="O7670" t="s">
        <v>232</v>
      </c>
      <c r="P7670" t="s">
        <v>232</v>
      </c>
      <c r="Q7670" t="s">
        <v>232</v>
      </c>
      <c r="R7670" t="s">
        <v>232</v>
      </c>
      <c r="S7670" t="s">
        <v>232</v>
      </c>
      <c r="T7670" t="s">
        <v>232</v>
      </c>
      <c r="U7670" t="s">
        <v>232</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52">
        <v>1004.81</v>
      </c>
      <c r="AW7670" s="52">
        <v>1066.79</v>
      </c>
      <c r="AX7670" s="52">
        <v>1132.58</v>
      </c>
      <c r="AY7670" s="52">
        <v>1204.32</v>
      </c>
      <c r="AZ7670" s="52">
        <v>1282.5999999999999</v>
      </c>
      <c r="BA7670" s="52">
        <v>1365.97</v>
      </c>
      <c r="BB7670" s="52">
        <v>1454.76</v>
      </c>
      <c r="BC7670">
        <v>2017</v>
      </c>
    </row>
    <row r="7671" spans="1:55" x14ac:dyDescent="0.25">
      <c r="A7671">
        <v>923</v>
      </c>
      <c r="B7671" t="s">
        <v>1777</v>
      </c>
      <c r="C7671" t="s">
        <v>296</v>
      </c>
      <c r="D7671" t="s">
        <v>1778</v>
      </c>
      <c r="E7671" t="s">
        <v>294</v>
      </c>
      <c r="F7671" t="s">
        <v>297</v>
      </c>
      <c r="G7671" t="s">
        <v>235</v>
      </c>
      <c r="I7671" t="s">
        <v>298</v>
      </c>
      <c r="J7671" t="s">
        <v>232</v>
      </c>
      <c r="K7671" t="s">
        <v>232</v>
      </c>
      <c r="L7671" t="s">
        <v>232</v>
      </c>
      <c r="M7671" t="s">
        <v>232</v>
      </c>
      <c r="N7671" t="s">
        <v>232</v>
      </c>
      <c r="O7671" t="s">
        <v>232</v>
      </c>
      <c r="P7671" t="s">
        <v>232</v>
      </c>
      <c r="Q7671" t="s">
        <v>232</v>
      </c>
      <c r="R7671" t="s">
        <v>232</v>
      </c>
      <c r="S7671" t="s">
        <v>232</v>
      </c>
      <c r="T7671" t="s">
        <v>232</v>
      </c>
      <c r="U7671" t="s">
        <v>232</v>
      </c>
      <c r="V7671" t="s">
        <v>232</v>
      </c>
      <c r="W7671" s="52">
        <v>7344</v>
      </c>
      <c r="X7671">
        <v>1.075</v>
      </c>
      <c r="Y7671" s="52">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5.399</v>
      </c>
      <c r="AW7671">
        <v>6.1680000000000001</v>
      </c>
      <c r="AX7671">
        <v>6.1680000000000001</v>
      </c>
      <c r="AY7671">
        <v>6.3339999999999996</v>
      </c>
      <c r="AZ7671">
        <v>6.5</v>
      </c>
      <c r="BA7671">
        <v>6.5</v>
      </c>
      <c r="BB7671">
        <v>6.5</v>
      </c>
      <c r="BC7671">
        <v>2017</v>
      </c>
    </row>
    <row r="7672" spans="1:55" x14ac:dyDescent="0.25">
      <c r="A7672">
        <v>923</v>
      </c>
      <c r="B7672" t="s">
        <v>1777</v>
      </c>
      <c r="C7672" t="s">
        <v>299</v>
      </c>
      <c r="D7672" t="s">
        <v>1778</v>
      </c>
      <c r="E7672" t="s">
        <v>300</v>
      </c>
      <c r="G7672" t="s">
        <v>274</v>
      </c>
    </row>
    <row r="7673" spans="1:55" x14ac:dyDescent="0.25">
      <c r="A7673">
        <v>923</v>
      </c>
      <c r="B7673" t="s">
        <v>1777</v>
      </c>
      <c r="C7673" t="s">
        <v>301</v>
      </c>
      <c r="D7673" t="s">
        <v>1778</v>
      </c>
      <c r="E7673" t="s">
        <v>302</v>
      </c>
      <c r="F7673" t="s">
        <v>303</v>
      </c>
      <c r="G7673" t="s">
        <v>235</v>
      </c>
      <c r="I7673" t="s">
        <v>1781</v>
      </c>
      <c r="J7673" t="s">
        <v>232</v>
      </c>
      <c r="K7673" t="s">
        <v>232</v>
      </c>
      <c r="L7673" t="s">
        <v>232</v>
      </c>
      <c r="M7673" t="s">
        <v>232</v>
      </c>
      <c r="N7673" t="s">
        <v>232</v>
      </c>
      <c r="O7673" t="s">
        <v>232</v>
      </c>
      <c r="P7673" t="s">
        <v>232</v>
      </c>
      <c r="Q7673" t="s">
        <v>232</v>
      </c>
      <c r="R7673" t="s">
        <v>232</v>
      </c>
      <c r="S7673" t="s">
        <v>232</v>
      </c>
      <c r="T7673" t="s">
        <v>232</v>
      </c>
      <c r="U7673" t="s">
        <v>232</v>
      </c>
      <c r="V7673" t="s">
        <v>232</v>
      </c>
      <c r="W7673">
        <v>142.44499999999999</v>
      </c>
      <c r="X7673">
        <v>-5.04</v>
      </c>
      <c r="Y7673">
        <v>12.407999999999999</v>
      </c>
      <c r="Z7673">
        <v>6.71</v>
      </c>
      <c r="AA7673">
        <v>7.0430000000000001</v>
      </c>
      <c r="AB7673">
        <v>-7.9610000000000003</v>
      </c>
      <c r="AC7673">
        <v>-17.077999999999999</v>
      </c>
      <c r="AD7673">
        <v>4.657</v>
      </c>
      <c r="AE7673">
        <v>7.2080000000000002</v>
      </c>
      <c r="AF7673">
        <v>15.906000000000001</v>
      </c>
      <c r="AG7673">
        <v>20.724</v>
      </c>
      <c r="AH7673">
        <v>16.547999999999998</v>
      </c>
      <c r="AI7673">
        <v>5.2919999999999998</v>
      </c>
      <c r="AJ7673">
        <v>37.264000000000003</v>
      </c>
      <c r="AK7673">
        <v>61.540999999999997</v>
      </c>
      <c r="AL7673">
        <v>4.5049999999999999</v>
      </c>
      <c r="AM7673">
        <v>-19.998000000000001</v>
      </c>
      <c r="AN7673">
        <v>-2.7189999999999999</v>
      </c>
      <c r="AO7673">
        <v>19.042000000000002</v>
      </c>
      <c r="AP7673">
        <v>23.308</v>
      </c>
      <c r="AQ7673">
        <v>8.6310000000000002</v>
      </c>
      <c r="AR7673">
        <v>-14.558999999999999</v>
      </c>
      <c r="AS7673">
        <v>-5.5449999999999999</v>
      </c>
      <c r="AT7673">
        <v>-10.821999999999999</v>
      </c>
      <c r="AU7673">
        <v>-17.343</v>
      </c>
      <c r="AV7673">
        <v>12.581</v>
      </c>
      <c r="AW7673">
        <v>10.18</v>
      </c>
      <c r="AX7673">
        <v>5.1769999999999996</v>
      </c>
      <c r="AY7673">
        <v>6.298</v>
      </c>
      <c r="AZ7673">
        <v>2.9889999999999999</v>
      </c>
      <c r="BA7673">
        <v>2.4750000000000001</v>
      </c>
      <c r="BB7673">
        <v>2.399</v>
      </c>
      <c r="BC7673">
        <v>2016</v>
      </c>
    </row>
    <row r="7674" spans="1:55" x14ac:dyDescent="0.25">
      <c r="A7674">
        <v>923</v>
      </c>
      <c r="B7674" t="s">
        <v>1777</v>
      </c>
      <c r="C7674" t="s">
        <v>305</v>
      </c>
      <c r="D7674" t="s">
        <v>1778</v>
      </c>
      <c r="E7674" t="s">
        <v>306</v>
      </c>
      <c r="F7674" t="s">
        <v>307</v>
      </c>
      <c r="G7674" t="s">
        <v>235</v>
      </c>
      <c r="I7674" t="s">
        <v>1781</v>
      </c>
      <c r="J7674" t="s">
        <v>232</v>
      </c>
      <c r="K7674" t="s">
        <v>232</v>
      </c>
      <c r="L7674" t="s">
        <v>232</v>
      </c>
      <c r="M7674" t="s">
        <v>232</v>
      </c>
      <c r="N7674" t="s">
        <v>232</v>
      </c>
      <c r="O7674" t="s">
        <v>232</v>
      </c>
      <c r="P7674" t="s">
        <v>232</v>
      </c>
      <c r="Q7674" t="s">
        <v>232</v>
      </c>
      <c r="R7674" t="s">
        <v>232</v>
      </c>
      <c r="S7674" t="s">
        <v>232</v>
      </c>
      <c r="T7674" t="s">
        <v>232</v>
      </c>
      <c r="U7674" t="s">
        <v>232</v>
      </c>
      <c r="V7674" t="s">
        <v>232</v>
      </c>
      <c r="W7674">
        <v>171.47300000000001</v>
      </c>
      <c r="X7674">
        <v>-4.9420000000000002</v>
      </c>
      <c r="Y7674">
        <v>13.987</v>
      </c>
      <c r="Z7674">
        <v>6.0819999999999999</v>
      </c>
      <c r="AA7674">
        <v>6.0449999999999999</v>
      </c>
      <c r="AB7674">
        <v>-6.4820000000000002</v>
      </c>
      <c r="AC7674">
        <v>-17.289000000000001</v>
      </c>
      <c r="AD7674">
        <v>3.544</v>
      </c>
      <c r="AE7674">
        <v>5.2969999999999997</v>
      </c>
      <c r="AF7674">
        <v>12.048999999999999</v>
      </c>
      <c r="AG7674">
        <v>21.692</v>
      </c>
      <c r="AH7674">
        <v>11.183999999999999</v>
      </c>
      <c r="AI7674">
        <v>4.9939999999999998</v>
      </c>
      <c r="AJ7674">
        <v>34.287999999999997</v>
      </c>
      <c r="AK7674">
        <v>63.136000000000003</v>
      </c>
      <c r="AL7674">
        <v>10.731999999999999</v>
      </c>
      <c r="AM7674">
        <v>-18.693999999999999</v>
      </c>
      <c r="AN7674">
        <v>-8.6010000000000009</v>
      </c>
      <c r="AO7674">
        <v>17.925999999999998</v>
      </c>
      <c r="AP7674">
        <v>25.643000000000001</v>
      </c>
      <c r="AQ7674">
        <v>10.617000000000001</v>
      </c>
      <c r="AR7674">
        <v>-16.742999999999999</v>
      </c>
      <c r="AS7674">
        <v>-5.5720000000000001</v>
      </c>
      <c r="AT7674">
        <v>-8.4779999999999998</v>
      </c>
      <c r="AU7674">
        <v>-18.193999999999999</v>
      </c>
      <c r="AV7674">
        <v>14.266</v>
      </c>
      <c r="AW7674">
        <v>10.603</v>
      </c>
      <c r="AX7674">
        <v>4.9119999999999999</v>
      </c>
      <c r="AY7674">
        <v>6.3769999999999998</v>
      </c>
      <c r="AZ7674">
        <v>2.6629999999999998</v>
      </c>
      <c r="BA7674">
        <v>2.1669999999999998</v>
      </c>
      <c r="BB7674">
        <v>2.06</v>
      </c>
      <c r="BC7674">
        <v>2016</v>
      </c>
    </row>
    <row r="7675" spans="1:55" x14ac:dyDescent="0.25">
      <c r="A7675">
        <v>923</v>
      </c>
      <c r="B7675" t="s">
        <v>1777</v>
      </c>
      <c r="C7675" t="s">
        <v>308</v>
      </c>
      <c r="D7675" t="s">
        <v>1778</v>
      </c>
      <c r="E7675" t="s">
        <v>309</v>
      </c>
      <c r="F7675" t="s">
        <v>310</v>
      </c>
      <c r="G7675" t="s">
        <v>235</v>
      </c>
      <c r="I7675" t="s">
        <v>1781</v>
      </c>
      <c r="J7675" t="s">
        <v>232</v>
      </c>
      <c r="K7675" t="s">
        <v>232</v>
      </c>
      <c r="L7675" t="s">
        <v>232</v>
      </c>
      <c r="M7675" t="s">
        <v>232</v>
      </c>
      <c r="N7675" t="s">
        <v>232</v>
      </c>
      <c r="O7675" t="s">
        <v>232</v>
      </c>
      <c r="P7675" t="s">
        <v>232</v>
      </c>
      <c r="Q7675" t="s">
        <v>232</v>
      </c>
      <c r="R7675" t="s">
        <v>232</v>
      </c>
      <c r="S7675" t="s">
        <v>232</v>
      </c>
      <c r="T7675" t="s">
        <v>232</v>
      </c>
      <c r="U7675" t="s">
        <v>232</v>
      </c>
      <c r="V7675" t="s">
        <v>232</v>
      </c>
      <c r="W7675">
        <v>-89.003</v>
      </c>
      <c r="X7675">
        <v>-17.524999999999999</v>
      </c>
      <c r="Y7675">
        <v>-14.148999999999999</v>
      </c>
      <c r="Z7675">
        <v>74.094999999999999</v>
      </c>
      <c r="AA7675">
        <v>5.8339999999999996</v>
      </c>
      <c r="AB7675">
        <v>-10.715</v>
      </c>
      <c r="AC7675">
        <v>-6.2229999999999999</v>
      </c>
      <c r="AD7675">
        <v>8.2490000000000006</v>
      </c>
      <c r="AE7675">
        <v>19.079000000000001</v>
      </c>
      <c r="AF7675">
        <v>26.716999999999999</v>
      </c>
      <c r="AG7675">
        <v>20.007999999999999</v>
      </c>
      <c r="AH7675">
        <v>15.233000000000001</v>
      </c>
      <c r="AI7675">
        <v>24.977</v>
      </c>
      <c r="AJ7675">
        <v>6.282</v>
      </c>
      <c r="AK7675">
        <v>4.8949999999999996</v>
      </c>
      <c r="AL7675">
        <v>-4.03</v>
      </c>
      <c r="AM7675">
        <v>22.620999999999999</v>
      </c>
      <c r="AN7675">
        <v>25.582999999999998</v>
      </c>
      <c r="AO7675">
        <v>27.791</v>
      </c>
      <c r="AP7675">
        <v>29.998000000000001</v>
      </c>
      <c r="AQ7675">
        <v>-11.92</v>
      </c>
      <c r="AR7675">
        <v>-10.813000000000001</v>
      </c>
      <c r="AS7675">
        <v>12.552</v>
      </c>
      <c r="AT7675">
        <v>8.2620000000000005</v>
      </c>
      <c r="AU7675">
        <v>11.782</v>
      </c>
      <c r="AV7675">
        <v>4.47</v>
      </c>
      <c r="AW7675">
        <v>9.6</v>
      </c>
      <c r="AX7675">
        <v>10.34</v>
      </c>
      <c r="AY7675">
        <v>9.4350000000000005</v>
      </c>
      <c r="AZ7675">
        <v>7.1180000000000003</v>
      </c>
      <c r="BA7675">
        <v>6.7869999999999999</v>
      </c>
      <c r="BB7675">
        <v>5.2389999999999999</v>
      </c>
      <c r="BC7675">
        <v>2016</v>
      </c>
    </row>
    <row r="7676" spans="1:55" x14ac:dyDescent="0.25">
      <c r="A7676">
        <v>923</v>
      </c>
      <c r="B7676" t="s">
        <v>1777</v>
      </c>
      <c r="C7676" t="s">
        <v>311</v>
      </c>
      <c r="D7676" t="s">
        <v>1778</v>
      </c>
      <c r="E7676" t="s">
        <v>312</v>
      </c>
      <c r="F7676" t="s">
        <v>313</v>
      </c>
      <c r="G7676" t="s">
        <v>235</v>
      </c>
      <c r="I7676" t="s">
        <v>1781</v>
      </c>
      <c r="J7676" t="s">
        <v>232</v>
      </c>
      <c r="K7676" t="s">
        <v>232</v>
      </c>
      <c r="L7676" t="s">
        <v>232</v>
      </c>
      <c r="M7676" t="s">
        <v>232</v>
      </c>
      <c r="N7676" t="s">
        <v>232</v>
      </c>
      <c r="O7676" t="s">
        <v>232</v>
      </c>
      <c r="P7676" t="s">
        <v>232</v>
      </c>
      <c r="Q7676" t="s">
        <v>232</v>
      </c>
      <c r="R7676" t="s">
        <v>232</v>
      </c>
      <c r="S7676" t="s">
        <v>232</v>
      </c>
      <c r="T7676" t="s">
        <v>232</v>
      </c>
      <c r="U7676" t="s">
        <v>232</v>
      </c>
      <c r="V7676" t="s">
        <v>232</v>
      </c>
      <c r="W7676">
        <v>-36.734000000000002</v>
      </c>
      <c r="X7676">
        <v>-17.934999999999999</v>
      </c>
      <c r="Y7676">
        <v>-14.226000000000001</v>
      </c>
      <c r="Z7676">
        <v>73.938999999999993</v>
      </c>
      <c r="AA7676">
        <v>1.8819999999999999</v>
      </c>
      <c r="AB7676">
        <v>-12.598000000000001</v>
      </c>
      <c r="AC7676">
        <v>-4.2190000000000003</v>
      </c>
      <c r="AD7676">
        <v>8.2870000000000008</v>
      </c>
      <c r="AE7676">
        <v>17.518000000000001</v>
      </c>
      <c r="AF7676">
        <v>26.015000000000001</v>
      </c>
      <c r="AG7676">
        <v>20.116</v>
      </c>
      <c r="AH7676">
        <v>13.744999999999999</v>
      </c>
      <c r="AI7676">
        <v>22.766999999999999</v>
      </c>
      <c r="AJ7676">
        <v>10.507999999999999</v>
      </c>
      <c r="AK7676">
        <v>4.2510000000000003</v>
      </c>
      <c r="AL7676">
        <v>-5.7240000000000002</v>
      </c>
      <c r="AM7676">
        <v>16.57</v>
      </c>
      <c r="AN7676">
        <v>-19.908999999999999</v>
      </c>
      <c r="AO7676">
        <v>34.435000000000002</v>
      </c>
      <c r="AP7676">
        <v>42.808999999999997</v>
      </c>
      <c r="AQ7676">
        <v>-14.193</v>
      </c>
      <c r="AR7676">
        <v>-8.2149999999999999</v>
      </c>
      <c r="AS7676">
        <v>23.975999999999999</v>
      </c>
      <c r="AT7676">
        <v>15.821999999999999</v>
      </c>
      <c r="AU7676">
        <v>16.859000000000002</v>
      </c>
      <c r="AV7676">
        <v>4.891</v>
      </c>
      <c r="AW7676">
        <v>8.1280000000000001</v>
      </c>
      <c r="AX7676">
        <v>9.6880000000000006</v>
      </c>
      <c r="AY7676">
        <v>9.1760000000000002</v>
      </c>
      <c r="AZ7676">
        <v>5.9909999999999997</v>
      </c>
      <c r="BA7676">
        <v>5.6029999999999998</v>
      </c>
      <c r="BB7676">
        <v>5.2389999999999999</v>
      </c>
      <c r="BC7676">
        <v>2016</v>
      </c>
    </row>
    <row r="7677" spans="1:55" x14ac:dyDescent="0.25">
      <c r="A7677">
        <v>923</v>
      </c>
      <c r="B7677" t="s">
        <v>1777</v>
      </c>
      <c r="C7677" t="s">
        <v>314</v>
      </c>
      <c r="D7677" t="s">
        <v>1778</v>
      </c>
      <c r="E7677" t="s">
        <v>315</v>
      </c>
      <c r="F7677" t="s">
        <v>316</v>
      </c>
      <c r="G7677" t="s">
        <v>317</v>
      </c>
      <c r="I7677" t="s">
        <v>1782</v>
      </c>
      <c r="J7677" t="s">
        <v>232</v>
      </c>
      <c r="K7677" t="s">
        <v>232</v>
      </c>
      <c r="L7677" t="s">
        <v>232</v>
      </c>
      <c r="M7677" t="s">
        <v>232</v>
      </c>
      <c r="N7677" t="s">
        <v>232</v>
      </c>
      <c r="O7677" t="s">
        <v>232</v>
      </c>
      <c r="P7677" t="s">
        <v>232</v>
      </c>
      <c r="Q7677" t="s">
        <v>232</v>
      </c>
      <c r="R7677" t="s">
        <v>232</v>
      </c>
      <c r="S7677" t="s">
        <v>232</v>
      </c>
      <c r="T7677" t="s">
        <v>232</v>
      </c>
      <c r="U7677" t="s">
        <v>232</v>
      </c>
      <c r="V7677" t="s">
        <v>232</v>
      </c>
      <c r="W7677" t="s">
        <v>232</v>
      </c>
      <c r="X7677" t="s">
        <v>232</v>
      </c>
      <c r="Y7677" t="s">
        <v>232</v>
      </c>
      <c r="Z7677" t="s">
        <v>232</v>
      </c>
      <c r="AA7677" t="s">
        <v>232</v>
      </c>
      <c r="AB7677" t="s">
        <v>232</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232</v>
      </c>
      <c r="AQ7677" t="s">
        <v>232</v>
      </c>
      <c r="AR7677" t="s">
        <v>232</v>
      </c>
      <c r="AS7677" t="s">
        <v>232</v>
      </c>
      <c r="AT7677" t="s">
        <v>232</v>
      </c>
      <c r="AU7677" t="s">
        <v>232</v>
      </c>
      <c r="AV7677" t="s">
        <v>232</v>
      </c>
      <c r="AW7677" t="s">
        <v>232</v>
      </c>
      <c r="AX7677" t="s">
        <v>232</v>
      </c>
      <c r="AY7677" t="s">
        <v>232</v>
      </c>
      <c r="AZ7677" t="s">
        <v>232</v>
      </c>
      <c r="BA7677" t="s">
        <v>232</v>
      </c>
      <c r="BB7677" t="s">
        <v>232</v>
      </c>
    </row>
    <row r="7678" spans="1:55" x14ac:dyDescent="0.25">
      <c r="A7678">
        <v>923</v>
      </c>
      <c r="B7678" t="s">
        <v>1777</v>
      </c>
      <c r="C7678" t="s">
        <v>318</v>
      </c>
      <c r="D7678" t="s">
        <v>1778</v>
      </c>
      <c r="E7678" t="s">
        <v>319</v>
      </c>
      <c r="F7678" t="s">
        <v>320</v>
      </c>
      <c r="G7678" t="s">
        <v>321</v>
      </c>
      <c r="H7678" t="s">
        <v>322</v>
      </c>
    </row>
    <row r="7679" spans="1:55" x14ac:dyDescent="0.25">
      <c r="A7679">
        <v>923</v>
      </c>
      <c r="B7679" t="s">
        <v>1777</v>
      </c>
      <c r="C7679" t="s">
        <v>323</v>
      </c>
      <c r="D7679" t="s">
        <v>1778</v>
      </c>
      <c r="E7679" t="s">
        <v>324</v>
      </c>
      <c r="F7679" t="s">
        <v>325</v>
      </c>
      <c r="G7679" t="s">
        <v>321</v>
      </c>
      <c r="H7679" t="s">
        <v>322</v>
      </c>
      <c r="I7679" t="s">
        <v>1783</v>
      </c>
      <c r="J7679" t="s">
        <v>232</v>
      </c>
      <c r="K7679" t="s">
        <v>232</v>
      </c>
      <c r="L7679" t="s">
        <v>232</v>
      </c>
      <c r="M7679" t="s">
        <v>232</v>
      </c>
      <c r="N7679" t="s">
        <v>232</v>
      </c>
      <c r="O7679" t="s">
        <v>232</v>
      </c>
      <c r="P7679" t="s">
        <v>232</v>
      </c>
      <c r="Q7679" t="s">
        <v>232</v>
      </c>
      <c r="R7679" t="s">
        <v>232</v>
      </c>
      <c r="S7679" t="s">
        <v>232</v>
      </c>
      <c r="T7679" t="s">
        <v>232</v>
      </c>
      <c r="U7679" t="s">
        <v>232</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2014</v>
      </c>
    </row>
    <row r="7680" spans="1:55" x14ac:dyDescent="0.25">
      <c r="A7680">
        <v>923</v>
      </c>
      <c r="B7680" t="s">
        <v>1777</v>
      </c>
      <c r="C7680" t="s">
        <v>327</v>
      </c>
      <c r="D7680" t="s">
        <v>1778</v>
      </c>
      <c r="E7680" t="s">
        <v>328</v>
      </c>
      <c r="F7680" t="s">
        <v>329</v>
      </c>
      <c r="G7680" t="s">
        <v>229</v>
      </c>
      <c r="H7680" t="s">
        <v>230</v>
      </c>
      <c r="I7680" t="s">
        <v>1784</v>
      </c>
      <c r="J7680" t="s">
        <v>232</v>
      </c>
      <c r="K7680" t="s">
        <v>232</v>
      </c>
      <c r="L7680" t="s">
        <v>232</v>
      </c>
      <c r="M7680" t="s">
        <v>232</v>
      </c>
      <c r="N7680" t="s">
        <v>232</v>
      </c>
      <c r="O7680" t="s">
        <v>232</v>
      </c>
      <c r="P7680" t="s">
        <v>232</v>
      </c>
      <c r="Q7680" t="s">
        <v>232</v>
      </c>
      <c r="R7680" t="s">
        <v>232</v>
      </c>
      <c r="S7680" t="s">
        <v>232</v>
      </c>
      <c r="T7680" t="s">
        <v>232</v>
      </c>
      <c r="U7680" t="s">
        <v>232</v>
      </c>
      <c r="V7680" t="s">
        <v>232</v>
      </c>
      <c r="W7680" t="s">
        <v>232</v>
      </c>
      <c r="X7680" t="s">
        <v>232</v>
      </c>
      <c r="Y7680" t="s">
        <v>232</v>
      </c>
      <c r="Z7680" t="s">
        <v>232</v>
      </c>
      <c r="AA7680" t="s">
        <v>232</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18.555</v>
      </c>
      <c r="AW7680">
        <v>21.13</v>
      </c>
      <c r="AX7680">
        <v>23.384</v>
      </c>
      <c r="AY7680">
        <v>25.756</v>
      </c>
      <c r="AZ7680">
        <v>28.34</v>
      </c>
      <c r="BA7680">
        <v>30.802</v>
      </c>
      <c r="BB7680">
        <v>33.905999999999999</v>
      </c>
      <c r="BC7680">
        <v>2017</v>
      </c>
    </row>
    <row r="7681" spans="1:55" x14ac:dyDescent="0.25">
      <c r="A7681">
        <v>923</v>
      </c>
      <c r="B7681" t="s">
        <v>1777</v>
      </c>
      <c r="C7681" t="s">
        <v>331</v>
      </c>
      <c r="D7681" t="s">
        <v>1778</v>
      </c>
      <c r="E7681" t="s">
        <v>328</v>
      </c>
      <c r="F7681" t="s">
        <v>329</v>
      </c>
      <c r="G7681" t="s">
        <v>282</v>
      </c>
      <c r="I7681" t="s">
        <v>332</v>
      </c>
      <c r="J7681" t="s">
        <v>232</v>
      </c>
      <c r="K7681" t="s">
        <v>232</v>
      </c>
      <c r="L7681" t="s">
        <v>232</v>
      </c>
      <c r="M7681" t="s">
        <v>232</v>
      </c>
      <c r="N7681" t="s">
        <v>232</v>
      </c>
      <c r="O7681" t="s">
        <v>232</v>
      </c>
      <c r="P7681" t="s">
        <v>232</v>
      </c>
      <c r="Q7681" t="s">
        <v>232</v>
      </c>
      <c r="R7681" t="s">
        <v>232</v>
      </c>
      <c r="S7681" t="s">
        <v>232</v>
      </c>
      <c r="T7681" t="s">
        <v>232</v>
      </c>
      <c r="U7681" t="s">
        <v>232</v>
      </c>
      <c r="V7681" t="s">
        <v>232</v>
      </c>
      <c r="W7681" t="s">
        <v>232</v>
      </c>
      <c r="X7681" t="s">
        <v>232</v>
      </c>
      <c r="Y7681" t="s">
        <v>232</v>
      </c>
      <c r="Z7681" t="s">
        <v>232</v>
      </c>
      <c r="AA7681" t="s">
        <v>232</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26.952999999999999</v>
      </c>
      <c r="AW7681">
        <v>27.686</v>
      </c>
      <c r="AX7681">
        <v>28.074999999999999</v>
      </c>
      <c r="AY7681">
        <v>28.128</v>
      </c>
      <c r="AZ7681">
        <v>27.995999999999999</v>
      </c>
      <c r="BA7681">
        <v>27.661000000000001</v>
      </c>
      <c r="BB7681">
        <v>27.702999999999999</v>
      </c>
      <c r="BC7681">
        <v>2017</v>
      </c>
    </row>
    <row r="7682" spans="1:55" x14ac:dyDescent="0.25">
      <c r="A7682">
        <v>923</v>
      </c>
      <c r="B7682" t="s">
        <v>1777</v>
      </c>
      <c r="C7682" t="s">
        <v>333</v>
      </c>
      <c r="D7682" t="s">
        <v>1778</v>
      </c>
      <c r="E7682" t="s">
        <v>334</v>
      </c>
      <c r="F7682" t="s">
        <v>335</v>
      </c>
      <c r="G7682" t="s">
        <v>229</v>
      </c>
      <c r="H7682" t="s">
        <v>230</v>
      </c>
      <c r="I7682" t="s">
        <v>1784</v>
      </c>
      <c r="J7682" t="s">
        <v>232</v>
      </c>
      <c r="K7682" t="s">
        <v>232</v>
      </c>
      <c r="L7682" t="s">
        <v>232</v>
      </c>
      <c r="M7682" t="s">
        <v>232</v>
      </c>
      <c r="N7682" t="s">
        <v>232</v>
      </c>
      <c r="O7682" t="s">
        <v>232</v>
      </c>
      <c r="P7682" t="s">
        <v>232</v>
      </c>
      <c r="Q7682" t="s">
        <v>232</v>
      </c>
      <c r="R7682" t="s">
        <v>232</v>
      </c>
      <c r="S7682" t="s">
        <v>232</v>
      </c>
      <c r="T7682" t="s">
        <v>232</v>
      </c>
      <c r="U7682" t="s">
        <v>232</v>
      </c>
      <c r="V7682" t="s">
        <v>232</v>
      </c>
      <c r="W7682" t="s">
        <v>232</v>
      </c>
      <c r="X7682" t="s">
        <v>232</v>
      </c>
      <c r="Y7682" t="s">
        <v>232</v>
      </c>
      <c r="Z7682" t="s">
        <v>232</v>
      </c>
      <c r="AA7682" t="s">
        <v>232</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21.835999999999999</v>
      </c>
      <c r="AW7682">
        <v>24.715</v>
      </c>
      <c r="AX7682">
        <v>26.321000000000002</v>
      </c>
      <c r="AY7682">
        <v>29.155000000000001</v>
      </c>
      <c r="AZ7682">
        <v>32.308999999999997</v>
      </c>
      <c r="BA7682">
        <v>35.820999999999998</v>
      </c>
      <c r="BB7682">
        <v>39.756999999999998</v>
      </c>
      <c r="BC7682">
        <v>2017</v>
      </c>
    </row>
    <row r="7683" spans="1:55" x14ac:dyDescent="0.25">
      <c r="A7683">
        <v>923</v>
      </c>
      <c r="B7683" t="s">
        <v>1777</v>
      </c>
      <c r="C7683" t="s">
        <v>336</v>
      </c>
      <c r="D7683" t="s">
        <v>1778</v>
      </c>
      <c r="E7683" t="s">
        <v>334</v>
      </c>
      <c r="F7683" t="s">
        <v>335</v>
      </c>
      <c r="G7683" t="s">
        <v>282</v>
      </c>
      <c r="I7683" t="s">
        <v>337</v>
      </c>
      <c r="J7683" t="s">
        <v>232</v>
      </c>
      <c r="K7683" t="s">
        <v>232</v>
      </c>
      <c r="L7683" t="s">
        <v>232</v>
      </c>
      <c r="M7683" t="s">
        <v>232</v>
      </c>
      <c r="N7683" t="s">
        <v>232</v>
      </c>
      <c r="O7683" t="s">
        <v>232</v>
      </c>
      <c r="P7683" t="s">
        <v>232</v>
      </c>
      <c r="Q7683" t="s">
        <v>232</v>
      </c>
      <c r="R7683" t="s">
        <v>232</v>
      </c>
      <c r="S7683" t="s">
        <v>232</v>
      </c>
      <c r="T7683" t="s">
        <v>232</v>
      </c>
      <c r="U7683" t="s">
        <v>232</v>
      </c>
      <c r="V7683" t="s">
        <v>232</v>
      </c>
      <c r="W7683" t="s">
        <v>232</v>
      </c>
      <c r="X7683" t="s">
        <v>232</v>
      </c>
      <c r="Y7683" t="s">
        <v>232</v>
      </c>
      <c r="Z7683" t="s">
        <v>232</v>
      </c>
      <c r="AA7683" t="s">
        <v>232</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31.719000000000001</v>
      </c>
      <c r="AW7683">
        <v>32.384</v>
      </c>
      <c r="AX7683">
        <v>31.600999999999999</v>
      </c>
      <c r="AY7683">
        <v>31.84</v>
      </c>
      <c r="AZ7683">
        <v>31.917999999999999</v>
      </c>
      <c r="BA7683">
        <v>32.167999999999999</v>
      </c>
      <c r="BB7683">
        <v>32.484000000000002</v>
      </c>
      <c r="BC7683">
        <v>2017</v>
      </c>
    </row>
    <row r="7684" spans="1:55" x14ac:dyDescent="0.25">
      <c r="A7684">
        <v>923</v>
      </c>
      <c r="B7684" t="s">
        <v>1777</v>
      </c>
      <c r="C7684" t="s">
        <v>338</v>
      </c>
      <c r="D7684" t="s">
        <v>1778</v>
      </c>
      <c r="E7684" t="s">
        <v>339</v>
      </c>
      <c r="F7684" t="s">
        <v>340</v>
      </c>
      <c r="G7684" t="s">
        <v>229</v>
      </c>
      <c r="H7684" t="s">
        <v>230</v>
      </c>
      <c r="I7684" t="s">
        <v>1784</v>
      </c>
      <c r="J7684" t="s">
        <v>232</v>
      </c>
      <c r="K7684" t="s">
        <v>232</v>
      </c>
      <c r="L7684" t="s">
        <v>232</v>
      </c>
      <c r="M7684" t="s">
        <v>232</v>
      </c>
      <c r="N7684" t="s">
        <v>232</v>
      </c>
      <c r="O7684" t="s">
        <v>232</v>
      </c>
      <c r="P7684" t="s">
        <v>232</v>
      </c>
      <c r="Q7684" t="s">
        <v>232</v>
      </c>
      <c r="R7684" t="s">
        <v>232</v>
      </c>
      <c r="S7684" t="s">
        <v>232</v>
      </c>
      <c r="T7684" t="s">
        <v>232</v>
      </c>
      <c r="U7684" t="s">
        <v>232</v>
      </c>
      <c r="V7684" t="s">
        <v>232</v>
      </c>
      <c r="W7684" t="s">
        <v>232</v>
      </c>
      <c r="X7684" t="s">
        <v>232</v>
      </c>
      <c r="Y7684" t="s">
        <v>232</v>
      </c>
      <c r="Z7684" t="s">
        <v>232</v>
      </c>
      <c r="AA7684" t="s">
        <v>232</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-3.2810000000000001</v>
      </c>
      <c r="AW7684">
        <v>-3.5859999999999999</v>
      </c>
      <c r="AX7684">
        <v>-2.9369999999999998</v>
      </c>
      <c r="AY7684">
        <v>-3.399</v>
      </c>
      <c r="AZ7684">
        <v>-3.9689999999999999</v>
      </c>
      <c r="BA7684">
        <v>-5.0190000000000001</v>
      </c>
      <c r="BB7684">
        <v>-5.851</v>
      </c>
      <c r="BC7684">
        <v>2017</v>
      </c>
    </row>
    <row r="7685" spans="1:55" x14ac:dyDescent="0.25">
      <c r="A7685">
        <v>923</v>
      </c>
      <c r="B7685" t="s">
        <v>1777</v>
      </c>
      <c r="C7685" t="s">
        <v>341</v>
      </c>
      <c r="D7685" t="s">
        <v>1778</v>
      </c>
      <c r="E7685" t="s">
        <v>339</v>
      </c>
      <c r="F7685" t="s">
        <v>340</v>
      </c>
      <c r="G7685" t="s">
        <v>282</v>
      </c>
      <c r="I7685" t="s">
        <v>342</v>
      </c>
      <c r="J7685" t="s">
        <v>232</v>
      </c>
      <c r="K7685" t="s">
        <v>232</v>
      </c>
      <c r="L7685" t="s">
        <v>232</v>
      </c>
      <c r="M7685" t="s">
        <v>232</v>
      </c>
      <c r="N7685" t="s">
        <v>232</v>
      </c>
      <c r="O7685" t="s">
        <v>232</v>
      </c>
      <c r="P7685" t="s">
        <v>232</v>
      </c>
      <c r="Q7685" t="s">
        <v>232</v>
      </c>
      <c r="R7685" t="s">
        <v>232</v>
      </c>
      <c r="S7685" t="s">
        <v>232</v>
      </c>
      <c r="T7685" t="s">
        <v>232</v>
      </c>
      <c r="U7685" t="s">
        <v>232</v>
      </c>
      <c r="V7685" t="s">
        <v>232</v>
      </c>
      <c r="W7685" t="s">
        <v>232</v>
      </c>
      <c r="X7685" t="s">
        <v>232</v>
      </c>
      <c r="Y7685" t="s">
        <v>232</v>
      </c>
      <c r="Z7685" t="s">
        <v>232</v>
      </c>
      <c r="AA7685" t="s">
        <v>232</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-0.90100000000000002</v>
      </c>
      <c r="AR7685">
        <v>-0.126</v>
      </c>
      <c r="AS7685">
        <v>-1.972</v>
      </c>
      <c r="AT7685">
        <v>-9.032</v>
      </c>
      <c r="AU7685">
        <v>-5.9649999999999999</v>
      </c>
      <c r="AV7685">
        <v>-4.766</v>
      </c>
      <c r="AW7685">
        <v>-4.6980000000000004</v>
      </c>
      <c r="AX7685">
        <v>-3.5259999999999998</v>
      </c>
      <c r="AY7685">
        <v>-3.7120000000000002</v>
      </c>
      <c r="AZ7685">
        <v>-3.9209999999999998</v>
      </c>
      <c r="BA7685">
        <v>-4.5069999999999997</v>
      </c>
      <c r="BB7685">
        <v>-4.7809999999999997</v>
      </c>
      <c r="BC7685">
        <v>2017</v>
      </c>
    </row>
    <row r="7686" spans="1:55" x14ac:dyDescent="0.25">
      <c r="A7686">
        <v>923</v>
      </c>
      <c r="B7686" t="s">
        <v>1777</v>
      </c>
      <c r="C7686" t="s">
        <v>343</v>
      </c>
      <c r="D7686" t="s">
        <v>1778</v>
      </c>
      <c r="E7686" t="s">
        <v>344</v>
      </c>
      <c r="F7686" t="s">
        <v>345</v>
      </c>
      <c r="G7686" t="s">
        <v>229</v>
      </c>
      <c r="H7686" t="s">
        <v>230</v>
      </c>
    </row>
    <row r="7687" spans="1:55" x14ac:dyDescent="0.25">
      <c r="A7687">
        <v>923</v>
      </c>
      <c r="B7687" t="s">
        <v>1777</v>
      </c>
      <c r="C7687" t="s">
        <v>346</v>
      </c>
      <c r="D7687" t="s">
        <v>1778</v>
      </c>
      <c r="E7687" t="s">
        <v>344</v>
      </c>
      <c r="F7687" t="s">
        <v>345</v>
      </c>
      <c r="G7687" t="s">
        <v>270</v>
      </c>
    </row>
    <row r="7688" spans="1:55" x14ac:dyDescent="0.25">
      <c r="A7688">
        <v>923</v>
      </c>
      <c r="B7688" t="s">
        <v>1777</v>
      </c>
      <c r="C7688" t="s">
        <v>347</v>
      </c>
      <c r="D7688" t="s">
        <v>1778</v>
      </c>
      <c r="E7688" t="s">
        <v>348</v>
      </c>
      <c r="F7688" t="s">
        <v>349</v>
      </c>
      <c r="G7688" t="s">
        <v>229</v>
      </c>
      <c r="H7688" t="s">
        <v>230</v>
      </c>
      <c r="I7688" t="s">
        <v>1784</v>
      </c>
      <c r="J7688" t="s">
        <v>232</v>
      </c>
      <c r="K7688" t="s">
        <v>232</v>
      </c>
      <c r="L7688" t="s">
        <v>232</v>
      </c>
      <c r="M7688" t="s">
        <v>232</v>
      </c>
      <c r="N7688" t="s">
        <v>232</v>
      </c>
      <c r="O7688" t="s">
        <v>232</v>
      </c>
      <c r="P7688" t="s">
        <v>232</v>
      </c>
      <c r="Q7688" t="s">
        <v>232</v>
      </c>
      <c r="R7688" t="s">
        <v>232</v>
      </c>
      <c r="S7688" t="s">
        <v>232</v>
      </c>
      <c r="T7688" t="s">
        <v>232</v>
      </c>
      <c r="U7688" t="s">
        <v>232</v>
      </c>
      <c r="V7688" t="s">
        <v>232</v>
      </c>
      <c r="W7688" t="s">
        <v>232</v>
      </c>
      <c r="X7688" t="s">
        <v>232</v>
      </c>
      <c r="Y7688" t="s">
        <v>232</v>
      </c>
      <c r="Z7688" t="s">
        <v>232</v>
      </c>
      <c r="AA7688" t="s">
        <v>232</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-2.399</v>
      </c>
      <c r="AW7688">
        <v>-2.641</v>
      </c>
      <c r="AX7688">
        <v>-1.649</v>
      </c>
      <c r="AY7688">
        <v>-1.6220000000000001</v>
      </c>
      <c r="AZ7688">
        <v>-1.7949999999999999</v>
      </c>
      <c r="BA7688">
        <v>-2.31</v>
      </c>
      <c r="BB7688">
        <v>-2.4910000000000001</v>
      </c>
      <c r="BC7688">
        <v>2017</v>
      </c>
    </row>
    <row r="7689" spans="1:55" x14ac:dyDescent="0.25">
      <c r="A7689">
        <v>923</v>
      </c>
      <c r="B7689" t="s">
        <v>1777</v>
      </c>
      <c r="C7689" t="s">
        <v>350</v>
      </c>
      <c r="D7689" t="s">
        <v>1778</v>
      </c>
      <c r="E7689" t="s">
        <v>348</v>
      </c>
      <c r="F7689" t="s">
        <v>349</v>
      </c>
      <c r="G7689" t="s">
        <v>282</v>
      </c>
      <c r="I7689" t="s">
        <v>351</v>
      </c>
      <c r="J7689" t="s">
        <v>232</v>
      </c>
      <c r="K7689" t="s">
        <v>232</v>
      </c>
      <c r="L7689" t="s">
        <v>232</v>
      </c>
      <c r="M7689" t="s">
        <v>232</v>
      </c>
      <c r="N7689" t="s">
        <v>232</v>
      </c>
      <c r="O7689" t="s">
        <v>232</v>
      </c>
      <c r="P7689" t="s">
        <v>232</v>
      </c>
      <c r="Q7689" t="s">
        <v>232</v>
      </c>
      <c r="R7689" t="s">
        <v>232</v>
      </c>
      <c r="S7689" t="s">
        <v>232</v>
      </c>
      <c r="T7689" t="s">
        <v>232</v>
      </c>
      <c r="U7689" t="s">
        <v>232</v>
      </c>
      <c r="V7689" t="s">
        <v>232</v>
      </c>
      <c r="W7689" t="s">
        <v>232</v>
      </c>
      <c r="X7689" t="s">
        <v>232</v>
      </c>
      <c r="Y7689" t="s">
        <v>232</v>
      </c>
      <c r="Z7689" t="s">
        <v>232</v>
      </c>
      <c r="AA7689" t="s">
        <v>232</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-3.4849999999999999</v>
      </c>
      <c r="AW7689">
        <v>-3.46</v>
      </c>
      <c r="AX7689">
        <v>-1.98</v>
      </c>
      <c r="AY7689">
        <v>-1.7709999999999999</v>
      </c>
      <c r="AZ7689">
        <v>-1.7729999999999999</v>
      </c>
      <c r="BA7689">
        <v>-2.0739999999999998</v>
      </c>
      <c r="BB7689">
        <v>-2.0350000000000001</v>
      </c>
      <c r="BC7689">
        <v>2017</v>
      </c>
    </row>
    <row r="7690" spans="1:55" x14ac:dyDescent="0.25">
      <c r="A7690">
        <v>923</v>
      </c>
      <c r="B7690" t="s">
        <v>1777</v>
      </c>
      <c r="C7690" t="s">
        <v>352</v>
      </c>
      <c r="D7690" t="s">
        <v>1778</v>
      </c>
      <c r="E7690" t="s">
        <v>353</v>
      </c>
      <c r="F7690" t="s">
        <v>354</v>
      </c>
      <c r="G7690" t="s">
        <v>229</v>
      </c>
      <c r="H7690" t="s">
        <v>230</v>
      </c>
    </row>
    <row r="7691" spans="1:55" x14ac:dyDescent="0.25">
      <c r="A7691">
        <v>923</v>
      </c>
      <c r="B7691" t="s">
        <v>1777</v>
      </c>
      <c r="C7691" t="s">
        <v>355</v>
      </c>
      <c r="D7691" t="s">
        <v>1778</v>
      </c>
      <c r="E7691" t="s">
        <v>353</v>
      </c>
      <c r="F7691" t="s">
        <v>354</v>
      </c>
      <c r="G7691" t="s">
        <v>282</v>
      </c>
    </row>
    <row r="7692" spans="1:55" x14ac:dyDescent="0.25">
      <c r="A7692">
        <v>923</v>
      </c>
      <c r="B7692" t="s">
        <v>1777</v>
      </c>
      <c r="C7692" t="s">
        <v>356</v>
      </c>
      <c r="D7692" t="s">
        <v>1778</v>
      </c>
      <c r="E7692" t="s">
        <v>357</v>
      </c>
      <c r="F7692" t="s">
        <v>358</v>
      </c>
      <c r="G7692" t="s">
        <v>229</v>
      </c>
      <c r="H7692" t="s">
        <v>230</v>
      </c>
      <c r="I7692" t="s">
        <v>1784</v>
      </c>
      <c r="J7692" t="s">
        <v>232</v>
      </c>
      <c r="K7692" t="s">
        <v>232</v>
      </c>
      <c r="L7692" t="s">
        <v>232</v>
      </c>
      <c r="M7692" t="s">
        <v>232</v>
      </c>
      <c r="N7692" t="s">
        <v>232</v>
      </c>
      <c r="O7692" t="s">
        <v>232</v>
      </c>
      <c r="P7692" t="s">
        <v>232</v>
      </c>
      <c r="Q7692" t="s">
        <v>232</v>
      </c>
      <c r="R7692" t="s">
        <v>232</v>
      </c>
      <c r="S7692" t="s">
        <v>232</v>
      </c>
      <c r="T7692" t="s">
        <v>232</v>
      </c>
      <c r="U7692" t="s">
        <v>232</v>
      </c>
      <c r="V7692" t="s">
        <v>232</v>
      </c>
      <c r="W7692" t="s">
        <v>232</v>
      </c>
      <c r="X7692" t="s">
        <v>232</v>
      </c>
      <c r="Y7692" t="s">
        <v>232</v>
      </c>
      <c r="Z7692" t="s">
        <v>232</v>
      </c>
      <c r="AA7692" t="s">
        <v>232</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22.88</v>
      </c>
      <c r="AU7692">
        <v>30.786000000000001</v>
      </c>
      <c r="AV7692">
        <v>32.965000000000003</v>
      </c>
      <c r="AW7692">
        <v>37.749000000000002</v>
      </c>
      <c r="AX7692">
        <v>42.191000000000003</v>
      </c>
      <c r="AY7692">
        <v>47.706000000000003</v>
      </c>
      <c r="AZ7692">
        <v>54.16</v>
      </c>
      <c r="BA7692">
        <v>62.12</v>
      </c>
      <c r="BB7692">
        <v>71.418000000000006</v>
      </c>
      <c r="BC7692">
        <v>2017</v>
      </c>
    </row>
    <row r="7693" spans="1:55" x14ac:dyDescent="0.25">
      <c r="A7693">
        <v>923</v>
      </c>
      <c r="B7693" t="s">
        <v>1777</v>
      </c>
      <c r="C7693" t="s">
        <v>359</v>
      </c>
      <c r="D7693" t="s">
        <v>1778</v>
      </c>
      <c r="E7693" t="s">
        <v>357</v>
      </c>
      <c r="F7693" t="s">
        <v>358</v>
      </c>
      <c r="G7693" t="s">
        <v>282</v>
      </c>
      <c r="I7693" t="s">
        <v>360</v>
      </c>
      <c r="J7693" t="s">
        <v>232</v>
      </c>
      <c r="K7693" t="s">
        <v>232</v>
      </c>
      <c r="L7693" t="s">
        <v>232</v>
      </c>
      <c r="M7693" t="s">
        <v>232</v>
      </c>
      <c r="N7693" t="s">
        <v>232</v>
      </c>
      <c r="O7693" t="s">
        <v>232</v>
      </c>
      <c r="P7693" t="s">
        <v>232</v>
      </c>
      <c r="Q7693" t="s">
        <v>232</v>
      </c>
      <c r="R7693" t="s">
        <v>232</v>
      </c>
      <c r="S7693" t="s">
        <v>232</v>
      </c>
      <c r="T7693" t="s">
        <v>232</v>
      </c>
      <c r="U7693" t="s">
        <v>232</v>
      </c>
      <c r="V7693" t="s">
        <v>232</v>
      </c>
      <c r="W7693" t="s">
        <v>232</v>
      </c>
      <c r="X7693" t="s">
        <v>232</v>
      </c>
      <c r="Y7693" t="s">
        <v>232</v>
      </c>
      <c r="Z7693" t="s">
        <v>232</v>
      </c>
      <c r="AA7693" t="s">
        <v>232</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42.003999999999998</v>
      </c>
      <c r="AU7693">
        <v>50.392000000000003</v>
      </c>
      <c r="AV7693">
        <v>47.883000000000003</v>
      </c>
      <c r="AW7693">
        <v>49.462000000000003</v>
      </c>
      <c r="AX7693">
        <v>50.655000000000001</v>
      </c>
      <c r="AY7693">
        <v>52.1</v>
      </c>
      <c r="AZ7693">
        <v>53.503999999999998</v>
      </c>
      <c r="BA7693">
        <v>55.786999999999999</v>
      </c>
      <c r="BB7693">
        <v>58.351999999999997</v>
      </c>
      <c r="BC7693">
        <v>2017</v>
      </c>
    </row>
    <row r="7694" spans="1:55" x14ac:dyDescent="0.25">
      <c r="A7694">
        <v>923</v>
      </c>
      <c r="B7694" t="s">
        <v>1777</v>
      </c>
      <c r="C7694" t="s">
        <v>361</v>
      </c>
      <c r="D7694" t="s">
        <v>1778</v>
      </c>
      <c r="E7694" t="s">
        <v>362</v>
      </c>
      <c r="F7694" t="s">
        <v>363</v>
      </c>
      <c r="G7694" t="s">
        <v>229</v>
      </c>
      <c r="H7694" t="s">
        <v>230</v>
      </c>
      <c r="I7694" t="s">
        <v>1784</v>
      </c>
      <c r="J7694" t="s">
        <v>232</v>
      </c>
      <c r="K7694" t="s">
        <v>232</v>
      </c>
      <c r="L7694" t="s">
        <v>232</v>
      </c>
      <c r="M7694" t="s">
        <v>232</v>
      </c>
      <c r="N7694" t="s">
        <v>232</v>
      </c>
      <c r="O7694" t="s">
        <v>232</v>
      </c>
      <c r="P7694" t="s">
        <v>232</v>
      </c>
      <c r="Q7694" t="s">
        <v>232</v>
      </c>
      <c r="R7694" t="s">
        <v>232</v>
      </c>
      <c r="S7694" t="s">
        <v>232</v>
      </c>
      <c r="T7694" t="s">
        <v>232</v>
      </c>
      <c r="U7694" t="s">
        <v>232</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76.319000000000003</v>
      </c>
      <c r="AX7694">
        <v>83.292000000000002</v>
      </c>
      <c r="AY7694">
        <v>91.566000000000003</v>
      </c>
      <c r="AZ7694">
        <v>101.226</v>
      </c>
      <c r="BA7694">
        <v>111.354</v>
      </c>
      <c r="BB7694">
        <v>122.39100000000001</v>
      </c>
      <c r="BC7694">
        <v>2017</v>
      </c>
    </row>
    <row r="7695" spans="1:55" x14ac:dyDescent="0.25">
      <c r="A7695">
        <v>923</v>
      </c>
      <c r="B7695" t="s">
        <v>1777</v>
      </c>
      <c r="C7695" t="s">
        <v>364</v>
      </c>
      <c r="D7695" t="s">
        <v>1778</v>
      </c>
      <c r="E7695" t="s">
        <v>365</v>
      </c>
      <c r="F7695" t="s">
        <v>366</v>
      </c>
      <c r="G7695" t="s">
        <v>242</v>
      </c>
      <c r="H7695" t="s">
        <v>230</v>
      </c>
      <c r="I7695" t="s">
        <v>1785</v>
      </c>
      <c r="J7695" t="s">
        <v>232</v>
      </c>
      <c r="K7695" t="s">
        <v>232</v>
      </c>
      <c r="L7695" t="s">
        <v>232</v>
      </c>
      <c r="M7695" t="s">
        <v>232</v>
      </c>
      <c r="N7695" t="s">
        <v>232</v>
      </c>
      <c r="O7695" t="s">
        <v>232</v>
      </c>
      <c r="P7695" t="s">
        <v>232</v>
      </c>
      <c r="Q7695" t="s">
        <v>232</v>
      </c>
      <c r="R7695" t="s">
        <v>232</v>
      </c>
      <c r="S7695" t="s">
        <v>232</v>
      </c>
      <c r="T7695" t="s">
        <v>232</v>
      </c>
      <c r="U7695" t="s">
        <v>232</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-1.9E-2</v>
      </c>
      <c r="AJ7695">
        <v>-2.1000000000000001E-2</v>
      </c>
      <c r="AK7695">
        <v>-0.495</v>
      </c>
      <c r="AL7695">
        <v>4.8000000000000001E-2</v>
      </c>
      <c r="AM7695">
        <v>-0.18</v>
      </c>
      <c r="AN7695">
        <v>-0.54</v>
      </c>
      <c r="AO7695">
        <v>-0.47599999999999998</v>
      </c>
      <c r="AP7695">
        <v>-0.69899999999999995</v>
      </c>
      <c r="AQ7695">
        <v>-0.65900000000000003</v>
      </c>
      <c r="AR7695">
        <v>-0.26100000000000001</v>
      </c>
      <c r="AS7695">
        <v>-0.47199999999999998</v>
      </c>
      <c r="AT7695">
        <v>-0.36199999999999999</v>
      </c>
      <c r="AU7695">
        <v>0.151</v>
      </c>
      <c r="AV7695">
        <v>-0.39800000000000002</v>
      </c>
      <c r="AW7695">
        <v>-0.54100000000000004</v>
      </c>
      <c r="AX7695">
        <v>-0.53</v>
      </c>
      <c r="AY7695">
        <v>-0.55200000000000005</v>
      </c>
      <c r="AZ7695">
        <v>-0.47699999999999998</v>
      </c>
      <c r="BA7695">
        <v>-0.51</v>
      </c>
      <c r="BB7695">
        <v>-0.57499999999999996</v>
      </c>
      <c r="BC7695">
        <v>2016</v>
      </c>
    </row>
    <row r="7696" spans="1:55" x14ac:dyDescent="0.25">
      <c r="A7696">
        <v>923</v>
      </c>
      <c r="B7696" t="s">
        <v>1777</v>
      </c>
      <c r="C7696" t="s">
        <v>368</v>
      </c>
      <c r="D7696" t="s">
        <v>1778</v>
      </c>
      <c r="E7696" t="s">
        <v>365</v>
      </c>
      <c r="F7696" t="s">
        <v>366</v>
      </c>
      <c r="G7696" t="s">
        <v>282</v>
      </c>
      <c r="I7696" t="s">
        <v>369</v>
      </c>
      <c r="J7696" t="s">
        <v>232</v>
      </c>
      <c r="K7696" t="s">
        <v>232</v>
      </c>
      <c r="L7696" t="s">
        <v>232</v>
      </c>
      <c r="M7696" t="s">
        <v>232</v>
      </c>
      <c r="N7696" t="s">
        <v>232</v>
      </c>
      <c r="O7696" t="s">
        <v>232</v>
      </c>
      <c r="P7696" t="s">
        <v>232</v>
      </c>
      <c r="Q7696" t="s">
        <v>232</v>
      </c>
      <c r="R7696" t="s">
        <v>232</v>
      </c>
      <c r="S7696" t="s">
        <v>232</v>
      </c>
      <c r="T7696" t="s">
        <v>232</v>
      </c>
      <c r="U7696" t="s">
        <v>232</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-0.81599999999999995</v>
      </c>
      <c r="AJ7696">
        <v>-0.76100000000000001</v>
      </c>
      <c r="AK7696">
        <v>-13.336</v>
      </c>
      <c r="AL7696">
        <v>0.92600000000000005</v>
      </c>
      <c r="AM7696">
        <v>-3.6230000000000002</v>
      </c>
      <c r="AN7696">
        <v>-9.577</v>
      </c>
      <c r="AO7696">
        <v>-7.3049999999999997</v>
      </c>
      <c r="AP7696">
        <v>-9.202</v>
      </c>
      <c r="AQ7696">
        <v>-7.75</v>
      </c>
      <c r="AR7696">
        <v>-2.8260000000000001</v>
      </c>
      <c r="AS7696">
        <v>-6.0049999999999999</v>
      </c>
      <c r="AT7696">
        <v>-5.21</v>
      </c>
      <c r="AU7696">
        <v>2.1080000000000001</v>
      </c>
      <c r="AV7696">
        <v>-5.29</v>
      </c>
      <c r="AW7696">
        <v>-7.032</v>
      </c>
      <c r="AX7696">
        <v>-6.7619999999999996</v>
      </c>
      <c r="AY7696">
        <v>-6.7789999999999999</v>
      </c>
      <c r="AZ7696">
        <v>-5.6139999999999999</v>
      </c>
      <c r="BA7696">
        <v>-5.7839999999999998</v>
      </c>
      <c r="BB7696">
        <v>-6.28</v>
      </c>
      <c r="BC7696">
        <v>2016</v>
      </c>
    </row>
    <row r="7697" spans="1:55" x14ac:dyDescent="0.25">
      <c r="A7697">
        <v>738</v>
      </c>
      <c r="B7697" t="s">
        <v>1786</v>
      </c>
      <c r="C7697" t="s">
        <v>225</v>
      </c>
      <c r="D7697" t="s">
        <v>1787</v>
      </c>
      <c r="E7697" t="s">
        <v>227</v>
      </c>
      <c r="F7697" t="s">
        <v>228</v>
      </c>
      <c r="G7697" t="s">
        <v>229</v>
      </c>
      <c r="H7697" t="s">
        <v>230</v>
      </c>
      <c r="I7697" t="s">
        <v>1788</v>
      </c>
      <c r="J7697" s="52">
        <v>18798.009999999998</v>
      </c>
      <c r="K7697" s="52">
        <v>18892</v>
      </c>
      <c r="L7697" s="52">
        <v>19005.349999999999</v>
      </c>
      <c r="M7697" s="52">
        <v>19461.48</v>
      </c>
      <c r="N7697" s="52">
        <v>20123.169999999998</v>
      </c>
      <c r="O7697" s="52">
        <v>21048.84</v>
      </c>
      <c r="P7697" s="52">
        <v>22438.06</v>
      </c>
      <c r="Q7697" s="52">
        <v>23761.91</v>
      </c>
      <c r="R7697" s="52">
        <v>24807.43</v>
      </c>
      <c r="S7697" s="52">
        <v>25750.11</v>
      </c>
      <c r="T7697" s="52">
        <v>27564.25</v>
      </c>
      <c r="U7697" s="52">
        <v>28135.33</v>
      </c>
      <c r="V7697" s="52">
        <v>28299.63</v>
      </c>
      <c r="W7697" s="52">
        <v>28640.99</v>
      </c>
      <c r="X7697" s="52">
        <v>29089.8</v>
      </c>
      <c r="Y7697" s="52">
        <v>30128.45</v>
      </c>
      <c r="Z7697" s="52">
        <v>31497.62</v>
      </c>
      <c r="AA7697" s="52">
        <v>32608</v>
      </c>
      <c r="AB7697" s="52">
        <v>33817.25</v>
      </c>
      <c r="AC7697" s="52">
        <v>35454.14</v>
      </c>
      <c r="AD7697" s="52">
        <v>37203.379999999997</v>
      </c>
      <c r="AE7697" s="52">
        <v>37519.599999999999</v>
      </c>
      <c r="AF7697" s="52">
        <v>40153.22</v>
      </c>
      <c r="AG7697" s="52">
        <v>43677.37</v>
      </c>
      <c r="AH7697" s="52">
        <v>47404.4</v>
      </c>
      <c r="AI7697" s="52">
        <v>51171.43</v>
      </c>
      <c r="AJ7697" s="52">
        <v>53556.31</v>
      </c>
      <c r="AK7697" s="52">
        <v>58089.52</v>
      </c>
      <c r="AL7697" s="52">
        <v>61323.12</v>
      </c>
      <c r="AM7697" s="52">
        <v>64623.75</v>
      </c>
      <c r="AN7697" s="52">
        <v>68733.100000000006</v>
      </c>
      <c r="AO7697" s="52">
        <v>74166.11</v>
      </c>
      <c r="AP7697" s="52">
        <v>77979</v>
      </c>
      <c r="AQ7697" s="52">
        <v>83269</v>
      </c>
      <c r="AR7697" s="52">
        <v>88872</v>
      </c>
      <c r="AS7697" s="52">
        <v>94351</v>
      </c>
      <c r="AT7697" s="52">
        <v>100830</v>
      </c>
      <c r="AU7697" s="52">
        <v>107669</v>
      </c>
      <c r="AV7697" s="52">
        <v>114758.72</v>
      </c>
      <c r="AW7697" s="52">
        <v>119344.14</v>
      </c>
      <c r="AX7697" s="52">
        <v>124366.8</v>
      </c>
      <c r="AY7697" s="52">
        <v>129743.17</v>
      </c>
      <c r="AZ7697" s="52">
        <v>136071.47</v>
      </c>
      <c r="BA7697" s="52">
        <v>142702.41</v>
      </c>
      <c r="BB7697" s="52">
        <v>149679.10999999999</v>
      </c>
      <c r="BC7697">
        <v>2017</v>
      </c>
    </row>
    <row r="7698" spans="1:55" x14ac:dyDescent="0.25">
      <c r="A7698">
        <v>738</v>
      </c>
      <c r="B7698" t="s">
        <v>1786</v>
      </c>
      <c r="C7698" t="s">
        <v>233</v>
      </c>
      <c r="D7698" t="s">
        <v>1787</v>
      </c>
      <c r="E7698" t="s">
        <v>227</v>
      </c>
      <c r="F7698" t="s">
        <v>234</v>
      </c>
      <c r="G7698" t="s">
        <v>235</v>
      </c>
      <c r="I7698" t="s">
        <v>236</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0.85</v>
      </c>
      <c r="AF7698">
        <v>7.0190000000000001</v>
      </c>
      <c r="AG7698">
        <v>8.7769999999999992</v>
      </c>
      <c r="AH7698">
        <v>8.5329999999999995</v>
      </c>
      <c r="AI7698">
        <v>7.9470000000000001</v>
      </c>
      <c r="AJ7698">
        <v>4.6609999999999996</v>
      </c>
      <c r="AK7698">
        <v>8.4640000000000004</v>
      </c>
      <c r="AL7698">
        <v>5.5670000000000002</v>
      </c>
      <c r="AM7698">
        <v>5.3819999999999997</v>
      </c>
      <c r="AN7698">
        <v>6.359</v>
      </c>
      <c r="AO7698">
        <v>7.9050000000000002</v>
      </c>
      <c r="AP7698">
        <v>5.141</v>
      </c>
      <c r="AQ7698">
        <v>6.7839999999999998</v>
      </c>
      <c r="AR7698">
        <v>6.7290000000000001</v>
      </c>
      <c r="AS7698">
        <v>6.165</v>
      </c>
      <c r="AT7698">
        <v>6.867</v>
      </c>
      <c r="AU7698">
        <v>6.7830000000000004</v>
      </c>
      <c r="AV7698">
        <v>6.585</v>
      </c>
      <c r="AW7698">
        <v>3.996</v>
      </c>
      <c r="AX7698">
        <v>4.2089999999999996</v>
      </c>
      <c r="AY7698">
        <v>4.3230000000000004</v>
      </c>
      <c r="AZ7698">
        <v>4.8780000000000001</v>
      </c>
      <c r="BA7698">
        <v>4.8730000000000002</v>
      </c>
      <c r="BB7698">
        <v>4.8890000000000002</v>
      </c>
      <c r="BC7698">
        <v>2017</v>
      </c>
    </row>
    <row r="7699" spans="1:55" x14ac:dyDescent="0.25">
      <c r="A7699">
        <v>738</v>
      </c>
      <c r="B7699" t="s">
        <v>1786</v>
      </c>
      <c r="C7699" t="s">
        <v>237</v>
      </c>
      <c r="D7699" t="s">
        <v>1787</v>
      </c>
      <c r="E7699" t="s">
        <v>238</v>
      </c>
      <c r="F7699" t="s">
        <v>239</v>
      </c>
      <c r="G7699" t="s">
        <v>229</v>
      </c>
      <c r="H7699" t="s">
        <v>230</v>
      </c>
      <c r="I7699" t="s">
        <v>1788</v>
      </c>
      <c r="J7699">
        <v>60.853999999999999</v>
      </c>
      <c r="K7699">
        <v>72.757000000000005</v>
      </c>
      <c r="L7699">
        <v>88.007000000000005</v>
      </c>
      <c r="M7699">
        <v>101.76300000000001</v>
      </c>
      <c r="N7699">
        <v>119.929</v>
      </c>
      <c r="O7699">
        <v>152.97900000000001</v>
      </c>
      <c r="P7699">
        <v>201.75</v>
      </c>
      <c r="Q7699">
        <v>272.73200000000003</v>
      </c>
      <c r="R7699">
        <v>421.62299999999999</v>
      </c>
      <c r="S7699">
        <v>518.61400000000003</v>
      </c>
      <c r="T7699">
        <v>669.125</v>
      </c>
      <c r="U7699">
        <v>883.53300000000002</v>
      </c>
      <c r="V7699" s="52">
        <v>1101.48</v>
      </c>
      <c r="W7699" s="52">
        <v>1382.69</v>
      </c>
      <c r="X7699" s="52">
        <v>1848.26</v>
      </c>
      <c r="Y7699" s="52">
        <v>2443.1</v>
      </c>
      <c r="Z7699" s="52">
        <v>3080.12</v>
      </c>
      <c r="AA7699" s="52">
        <v>3926.47</v>
      </c>
      <c r="AB7699" s="52">
        <v>6283.97</v>
      </c>
      <c r="AC7699" s="52">
        <v>8656.9</v>
      </c>
      <c r="AD7699" s="52">
        <v>9943.5300000000007</v>
      </c>
      <c r="AE7699" s="52">
        <v>11168.02</v>
      </c>
      <c r="AF7699" s="52">
        <v>12774.36</v>
      </c>
      <c r="AG7699" s="52">
        <v>14722.92</v>
      </c>
      <c r="AH7699" s="52">
        <v>16936.09</v>
      </c>
      <c r="AI7699" s="52">
        <v>19112.830000000002</v>
      </c>
      <c r="AJ7699" s="52">
        <v>23298.44</v>
      </c>
      <c r="AK7699" s="52">
        <v>26770.43</v>
      </c>
      <c r="AL7699" s="52">
        <v>32764.94</v>
      </c>
      <c r="AM7699" s="52">
        <v>37726.82</v>
      </c>
      <c r="AN7699" s="52">
        <v>43836.02</v>
      </c>
      <c r="AO7699" s="52">
        <v>52762.58</v>
      </c>
      <c r="AP7699" s="52">
        <v>62316</v>
      </c>
      <c r="AQ7699" s="52">
        <v>72976</v>
      </c>
      <c r="AR7699" s="52">
        <v>82604</v>
      </c>
      <c r="AS7699" s="52">
        <v>94351</v>
      </c>
      <c r="AT7699" s="52">
        <v>108363</v>
      </c>
      <c r="AU7699" s="52">
        <v>118843</v>
      </c>
      <c r="AV7699" s="52">
        <v>131703.09</v>
      </c>
      <c r="AW7699" s="52">
        <v>141989.19</v>
      </c>
      <c r="AX7699" s="52">
        <v>155103.82</v>
      </c>
      <c r="AY7699" s="52">
        <v>169951.48</v>
      </c>
      <c r="AZ7699" s="52">
        <v>187079.46</v>
      </c>
      <c r="BA7699" s="52">
        <v>205894.21</v>
      </c>
      <c r="BB7699" s="52">
        <v>226635.37</v>
      </c>
      <c r="BC7699">
        <v>2017</v>
      </c>
    </row>
    <row r="7700" spans="1:55" x14ac:dyDescent="0.25">
      <c r="A7700">
        <v>738</v>
      </c>
      <c r="B7700" t="s">
        <v>1786</v>
      </c>
      <c r="C7700" t="s">
        <v>240</v>
      </c>
      <c r="D7700" t="s">
        <v>1787</v>
      </c>
      <c r="E7700" t="s">
        <v>238</v>
      </c>
      <c r="F7700" t="s">
        <v>241</v>
      </c>
      <c r="G7700" t="s">
        <v>242</v>
      </c>
      <c r="H7700" t="s">
        <v>230</v>
      </c>
      <c r="I7700" t="s">
        <v>243</v>
      </c>
      <c r="J7700">
        <v>7.4119999999999999</v>
      </c>
      <c r="K7700">
        <v>8.8650000000000002</v>
      </c>
      <c r="L7700">
        <v>10.178000000000001</v>
      </c>
      <c r="M7700">
        <v>10.425000000000001</v>
      </c>
      <c r="N7700">
        <v>9.4849999999999994</v>
      </c>
      <c r="O7700">
        <v>8.5579999999999998</v>
      </c>
      <c r="P7700">
        <v>10.82</v>
      </c>
      <c r="Q7700">
        <v>5.3310000000000004</v>
      </c>
      <c r="R7700">
        <v>5.1239999999999997</v>
      </c>
      <c r="S7700">
        <v>4.343</v>
      </c>
      <c r="T7700">
        <v>3.43</v>
      </c>
      <c r="U7700">
        <v>4.0309999999999997</v>
      </c>
      <c r="V7700">
        <v>3.7</v>
      </c>
      <c r="W7700">
        <v>3.4119999999999999</v>
      </c>
      <c r="X7700">
        <v>3.6269999999999998</v>
      </c>
      <c r="Y7700">
        <v>4.2510000000000003</v>
      </c>
      <c r="Z7700">
        <v>5.3109999999999999</v>
      </c>
      <c r="AA7700">
        <v>6.415</v>
      </c>
      <c r="AB7700">
        <v>9.4540000000000006</v>
      </c>
      <c r="AC7700">
        <v>11.624000000000001</v>
      </c>
      <c r="AD7700">
        <v>12.423</v>
      </c>
      <c r="AE7700">
        <v>12.743</v>
      </c>
      <c r="AF7700">
        <v>13.215999999999999</v>
      </c>
      <c r="AG7700">
        <v>14.178000000000001</v>
      </c>
      <c r="AH7700">
        <v>15.547000000000001</v>
      </c>
      <c r="AI7700">
        <v>16.93</v>
      </c>
      <c r="AJ7700">
        <v>18.61</v>
      </c>
      <c r="AK7700">
        <v>21.501999999999999</v>
      </c>
      <c r="AL7700">
        <v>27.367999999999999</v>
      </c>
      <c r="AM7700">
        <v>28.574000000000002</v>
      </c>
      <c r="AN7700">
        <v>31.085999999999999</v>
      </c>
      <c r="AO7700">
        <v>33.582999999999998</v>
      </c>
      <c r="AP7700">
        <v>39.649000000000001</v>
      </c>
      <c r="AQ7700">
        <v>45.68</v>
      </c>
      <c r="AR7700">
        <v>50.003</v>
      </c>
      <c r="AS7700">
        <v>47.384999999999998</v>
      </c>
      <c r="AT7700">
        <v>49.774000000000001</v>
      </c>
      <c r="AU7700">
        <v>53.271000000000001</v>
      </c>
      <c r="AV7700">
        <v>57.862000000000002</v>
      </c>
      <c r="AW7700">
        <v>61.031999999999996</v>
      </c>
      <c r="AX7700">
        <v>64.888000000000005</v>
      </c>
      <c r="AY7700">
        <v>69.028999999999996</v>
      </c>
      <c r="AZ7700">
        <v>73.757999999999996</v>
      </c>
      <c r="BA7700">
        <v>78.811000000000007</v>
      </c>
      <c r="BB7700">
        <v>84.225999999999999</v>
      </c>
      <c r="BC7700">
        <v>2017</v>
      </c>
    </row>
    <row r="7701" spans="1:55" x14ac:dyDescent="0.25">
      <c r="A7701">
        <v>738</v>
      </c>
      <c r="B7701" t="s">
        <v>1786</v>
      </c>
      <c r="C7701" t="s">
        <v>244</v>
      </c>
      <c r="D7701" t="s">
        <v>1787</v>
      </c>
      <c r="E7701" t="s">
        <v>238</v>
      </c>
      <c r="F7701" t="s">
        <v>245</v>
      </c>
      <c r="G7701" t="s">
        <v>246</v>
      </c>
      <c r="H7701" t="s">
        <v>230</v>
      </c>
      <c r="I7701" t="s">
        <v>243</v>
      </c>
      <c r="J7701">
        <v>11.026999999999999</v>
      </c>
      <c r="K7701">
        <v>12.131</v>
      </c>
      <c r="L7701">
        <v>12.958</v>
      </c>
      <c r="M7701">
        <v>13.789</v>
      </c>
      <c r="N7701">
        <v>14.772</v>
      </c>
      <c r="O7701">
        <v>15.94</v>
      </c>
      <c r="P7701">
        <v>17.334</v>
      </c>
      <c r="Q7701">
        <v>18.811</v>
      </c>
      <c r="R7701">
        <v>20.331</v>
      </c>
      <c r="S7701">
        <v>21.931000000000001</v>
      </c>
      <c r="T7701">
        <v>24.355</v>
      </c>
      <c r="U7701">
        <v>25.7</v>
      </c>
      <c r="V7701">
        <v>26.44</v>
      </c>
      <c r="W7701">
        <v>27.391999999999999</v>
      </c>
      <c r="X7701">
        <v>28.416</v>
      </c>
      <c r="Y7701">
        <v>30.047000000000001</v>
      </c>
      <c r="Z7701">
        <v>31.988</v>
      </c>
      <c r="AA7701">
        <v>33.686999999999998</v>
      </c>
      <c r="AB7701">
        <v>35.329000000000001</v>
      </c>
      <c r="AC7701">
        <v>37.573999999999998</v>
      </c>
      <c r="AD7701">
        <v>40.308999999999997</v>
      </c>
      <c r="AE7701">
        <v>41.543999999999997</v>
      </c>
      <c r="AF7701">
        <v>45.162999999999997</v>
      </c>
      <c r="AG7701">
        <v>50.039000000000001</v>
      </c>
      <c r="AH7701">
        <v>55.771000000000001</v>
      </c>
      <c r="AI7701">
        <v>62.078000000000003</v>
      </c>
      <c r="AJ7701">
        <v>66.938000000000002</v>
      </c>
      <c r="AK7701">
        <v>74.554000000000002</v>
      </c>
      <c r="AL7701">
        <v>80.234999999999999</v>
      </c>
      <c r="AM7701">
        <v>85.197999999999993</v>
      </c>
      <c r="AN7701">
        <v>91.671999999999997</v>
      </c>
      <c r="AO7701">
        <v>100.98399999999999</v>
      </c>
      <c r="AP7701">
        <v>108.212</v>
      </c>
      <c r="AQ7701">
        <v>117.581</v>
      </c>
      <c r="AR7701">
        <v>127.867</v>
      </c>
      <c r="AS7701">
        <v>137.202</v>
      </c>
      <c r="AT7701">
        <v>148.226</v>
      </c>
      <c r="AU7701">
        <v>161.28899999999999</v>
      </c>
      <c r="AV7701">
        <v>175.785</v>
      </c>
      <c r="AW7701">
        <v>186.06</v>
      </c>
      <c r="AX7701">
        <v>197.93899999999999</v>
      </c>
      <c r="AY7701">
        <v>210.78800000000001</v>
      </c>
      <c r="AZ7701">
        <v>225.64400000000001</v>
      </c>
      <c r="BA7701">
        <v>241.54400000000001</v>
      </c>
      <c r="BB7701">
        <v>258.65499999999997</v>
      </c>
      <c r="BC7701">
        <v>2017</v>
      </c>
    </row>
    <row r="7702" spans="1:55" x14ac:dyDescent="0.25">
      <c r="A7702">
        <v>738</v>
      </c>
      <c r="B7702" t="s">
        <v>1786</v>
      </c>
      <c r="C7702" t="s">
        <v>247</v>
      </c>
      <c r="D7702" t="s">
        <v>1787</v>
      </c>
      <c r="E7702" t="s">
        <v>248</v>
      </c>
      <c r="F7702" t="s">
        <v>249</v>
      </c>
      <c r="G7702" t="s">
        <v>250</v>
      </c>
      <c r="I7702" t="s">
        <v>251</v>
      </c>
      <c r="J7702">
        <v>0.32400000000000001</v>
      </c>
      <c r="K7702">
        <v>0.38500000000000001</v>
      </c>
      <c r="L7702">
        <v>0.46300000000000002</v>
      </c>
      <c r="M7702">
        <v>0.52300000000000002</v>
      </c>
      <c r="N7702">
        <v>0.59599999999999997</v>
      </c>
      <c r="O7702">
        <v>0.72699999999999998</v>
      </c>
      <c r="P7702">
        <v>0.89900000000000002</v>
      </c>
      <c r="Q7702">
        <v>1.1479999999999999</v>
      </c>
      <c r="R7702">
        <v>1.7</v>
      </c>
      <c r="S7702">
        <v>2.0139999999999998</v>
      </c>
      <c r="T7702">
        <v>2.4279999999999999</v>
      </c>
      <c r="U7702">
        <v>3.14</v>
      </c>
      <c r="V7702">
        <v>3.8919999999999999</v>
      </c>
      <c r="W7702">
        <v>4.8280000000000003</v>
      </c>
      <c r="X7702">
        <v>6.3540000000000001</v>
      </c>
      <c r="Y7702">
        <v>8.109</v>
      </c>
      <c r="Z7702">
        <v>9.7789999999999999</v>
      </c>
      <c r="AA7702">
        <v>12.041</v>
      </c>
      <c r="AB7702">
        <v>18.582000000000001</v>
      </c>
      <c r="AC7702">
        <v>24.417000000000002</v>
      </c>
      <c r="AD7702">
        <v>26.727</v>
      </c>
      <c r="AE7702">
        <v>29.765999999999998</v>
      </c>
      <c r="AF7702">
        <v>31.814</v>
      </c>
      <c r="AG7702">
        <v>33.707999999999998</v>
      </c>
      <c r="AH7702">
        <v>35.726999999999997</v>
      </c>
      <c r="AI7702">
        <v>37.350999999999999</v>
      </c>
      <c r="AJ7702">
        <v>43.503</v>
      </c>
      <c r="AK7702">
        <v>46.085000000000001</v>
      </c>
      <c r="AL7702">
        <v>53.43</v>
      </c>
      <c r="AM7702">
        <v>58.378999999999998</v>
      </c>
      <c r="AN7702">
        <v>63.777000000000001</v>
      </c>
      <c r="AO7702">
        <v>71.141000000000005</v>
      </c>
      <c r="AP7702">
        <v>79.914000000000001</v>
      </c>
      <c r="AQ7702">
        <v>87.638999999999996</v>
      </c>
      <c r="AR7702">
        <v>92.947000000000003</v>
      </c>
      <c r="AS7702">
        <v>100</v>
      </c>
      <c r="AT7702">
        <v>107.471</v>
      </c>
      <c r="AU7702">
        <v>110.378</v>
      </c>
      <c r="AV7702">
        <v>114.765</v>
      </c>
      <c r="AW7702">
        <v>118.97499999999999</v>
      </c>
      <c r="AX7702">
        <v>124.715</v>
      </c>
      <c r="AY7702">
        <v>130.99100000000001</v>
      </c>
      <c r="AZ7702">
        <v>137.48599999999999</v>
      </c>
      <c r="BA7702">
        <v>144.28200000000001</v>
      </c>
      <c r="BB7702">
        <v>151.41399999999999</v>
      </c>
      <c r="BC7702">
        <v>2017</v>
      </c>
    </row>
    <row r="7703" spans="1:55" x14ac:dyDescent="0.25">
      <c r="A7703">
        <v>738</v>
      </c>
      <c r="B7703" t="s">
        <v>1786</v>
      </c>
      <c r="C7703" t="s">
        <v>252</v>
      </c>
      <c r="D7703" t="s">
        <v>1787</v>
      </c>
      <c r="E7703" t="s">
        <v>253</v>
      </c>
      <c r="F7703" t="s">
        <v>254</v>
      </c>
      <c r="G7703" t="s">
        <v>229</v>
      </c>
      <c r="H7703" t="s">
        <v>220</v>
      </c>
      <c r="I7703" t="s">
        <v>255</v>
      </c>
      <c r="J7703" s="52">
        <v>1009994.09</v>
      </c>
      <c r="K7703" s="52">
        <v>985395.37</v>
      </c>
      <c r="L7703" s="52">
        <v>963174.14</v>
      </c>
      <c r="M7703" s="52">
        <v>959071.58</v>
      </c>
      <c r="N7703" s="52">
        <v>965047.52</v>
      </c>
      <c r="O7703" s="52">
        <v>983039.26</v>
      </c>
      <c r="P7703" s="52">
        <v>1021211.54</v>
      </c>
      <c r="Q7703" s="52">
        <v>1054584.83</v>
      </c>
      <c r="R7703" s="52">
        <v>1074147.19</v>
      </c>
      <c r="S7703" s="52">
        <v>1077157.49</v>
      </c>
      <c r="T7703" s="52">
        <v>1115228.57</v>
      </c>
      <c r="U7703" s="52">
        <v>1102186.03</v>
      </c>
      <c r="V7703" s="52">
        <v>1074501.1200000001</v>
      </c>
      <c r="W7703" s="52">
        <v>1054991.67</v>
      </c>
      <c r="X7703" s="52">
        <v>1040456.51</v>
      </c>
      <c r="Y7703" s="52">
        <v>1047242.99</v>
      </c>
      <c r="Z7703" s="52">
        <v>1064831.19</v>
      </c>
      <c r="AA7703" s="52">
        <v>1072965.6399999999</v>
      </c>
      <c r="AB7703" s="52">
        <v>1083846.55</v>
      </c>
      <c r="AC7703" s="52">
        <v>1107534.93</v>
      </c>
      <c r="AD7703" s="52">
        <v>1133476.26</v>
      </c>
      <c r="AE7703" s="52">
        <v>1115559.42</v>
      </c>
      <c r="AF7703" s="52">
        <v>1165767.1100000001</v>
      </c>
      <c r="AG7703" s="52">
        <v>1230621.03</v>
      </c>
      <c r="AH7703" s="52">
        <v>1297305.21</v>
      </c>
      <c r="AI7703" s="52">
        <v>1361333.21</v>
      </c>
      <c r="AJ7703" s="52">
        <v>1386114.15</v>
      </c>
      <c r="AK7703" s="52">
        <v>1463718.46</v>
      </c>
      <c r="AL7703" s="52">
        <v>1505423.66</v>
      </c>
      <c r="AM7703" s="52">
        <v>1546639.57</v>
      </c>
      <c r="AN7703" s="52">
        <v>1604718.99</v>
      </c>
      <c r="AO7703" s="52">
        <v>1690188</v>
      </c>
      <c r="AP7703" s="52">
        <v>1735608.04</v>
      </c>
      <c r="AQ7703" s="52">
        <v>1817009.38</v>
      </c>
      <c r="AR7703" s="52">
        <v>1901247.26</v>
      </c>
      <c r="AS7703" s="52">
        <v>1978882.39</v>
      </c>
      <c r="AT7703" s="52">
        <v>2071422.3</v>
      </c>
      <c r="AU7703" s="52">
        <v>2151438.0699999998</v>
      </c>
      <c r="AV7703" s="52">
        <v>2248141.7000000002</v>
      </c>
      <c r="AW7703" s="52">
        <v>2292128.2799999998</v>
      </c>
      <c r="AX7703" s="52">
        <v>2341758.5699999998</v>
      </c>
      <c r="AY7703" s="52">
        <v>2395090.9</v>
      </c>
      <c r="AZ7703" s="52">
        <v>2462659.66</v>
      </c>
      <c r="BA7703" s="52">
        <v>2532027.62</v>
      </c>
      <c r="BB7703" s="52">
        <v>2603743.29</v>
      </c>
      <c r="BC7703">
        <v>2012</v>
      </c>
    </row>
    <row r="7704" spans="1:55" x14ac:dyDescent="0.25">
      <c r="A7704">
        <v>738</v>
      </c>
      <c r="B7704" t="s">
        <v>1786</v>
      </c>
      <c r="C7704" t="s">
        <v>256</v>
      </c>
      <c r="D7704" t="s">
        <v>1787</v>
      </c>
      <c r="E7704" t="s">
        <v>253</v>
      </c>
      <c r="F7704" t="s">
        <v>257</v>
      </c>
      <c r="G7704" t="s">
        <v>258</v>
      </c>
      <c r="H7704" t="s">
        <v>220</v>
      </c>
      <c r="I7704" t="s">
        <v>255</v>
      </c>
      <c r="J7704" s="52">
        <v>1375.2</v>
      </c>
      <c r="K7704" s="52">
        <v>1341.71</v>
      </c>
      <c r="L7704" s="52">
        <v>1311.45</v>
      </c>
      <c r="M7704" s="52">
        <v>1305.8699999999999</v>
      </c>
      <c r="N7704" s="52">
        <v>1314.01</v>
      </c>
      <c r="O7704" s="52">
        <v>1338.5</v>
      </c>
      <c r="P7704" s="52">
        <v>1390.48</v>
      </c>
      <c r="Q7704" s="52">
        <v>1435.92</v>
      </c>
      <c r="R7704" s="52">
        <v>1462.55</v>
      </c>
      <c r="S7704" s="52">
        <v>1466.65</v>
      </c>
      <c r="T7704" s="52">
        <v>1518.49</v>
      </c>
      <c r="U7704" s="52">
        <v>1500.73</v>
      </c>
      <c r="V7704" s="52">
        <v>1463.04</v>
      </c>
      <c r="W7704" s="52">
        <v>1436.47</v>
      </c>
      <c r="X7704" s="52">
        <v>1416.68</v>
      </c>
      <c r="Y7704" s="52">
        <v>1425.92</v>
      </c>
      <c r="Z7704" s="52">
        <v>1449.87</v>
      </c>
      <c r="AA7704" s="52">
        <v>1460.95</v>
      </c>
      <c r="AB7704" s="52">
        <v>1475.76</v>
      </c>
      <c r="AC7704" s="52">
        <v>1508.02</v>
      </c>
      <c r="AD7704" s="52">
        <v>1543.34</v>
      </c>
      <c r="AE7704" s="52">
        <v>1518.94</v>
      </c>
      <c r="AF7704" s="52">
        <v>1587.3</v>
      </c>
      <c r="AG7704" s="52">
        <v>1675.61</v>
      </c>
      <c r="AH7704" s="52">
        <v>1766.41</v>
      </c>
      <c r="AI7704" s="52">
        <v>1853.59</v>
      </c>
      <c r="AJ7704" s="52">
        <v>1887.33</v>
      </c>
      <c r="AK7704" s="52">
        <v>1992.99</v>
      </c>
      <c r="AL7704" s="52">
        <v>2049.7800000000002</v>
      </c>
      <c r="AM7704" s="52">
        <v>2105.9</v>
      </c>
      <c r="AN7704" s="52">
        <v>2184.98</v>
      </c>
      <c r="AO7704" s="52">
        <v>2301.35</v>
      </c>
      <c r="AP7704" s="52">
        <v>2363.1999999999998</v>
      </c>
      <c r="AQ7704" s="52">
        <v>2474.0300000000002</v>
      </c>
      <c r="AR7704" s="52">
        <v>2588.73</v>
      </c>
      <c r="AS7704" s="52">
        <v>2694.44</v>
      </c>
      <c r="AT7704" s="52">
        <v>2820.44</v>
      </c>
      <c r="AU7704" s="52">
        <v>2929.39</v>
      </c>
      <c r="AV7704" s="52">
        <v>3061.06</v>
      </c>
      <c r="AW7704" s="52">
        <v>3120.95</v>
      </c>
      <c r="AX7704" s="52">
        <v>3188.53</v>
      </c>
      <c r="AY7704" s="52">
        <v>3261.15</v>
      </c>
      <c r="AZ7704" s="52">
        <v>3353.15</v>
      </c>
      <c r="BA7704" s="52">
        <v>3447.6</v>
      </c>
      <c r="BB7704" s="52">
        <v>3545.25</v>
      </c>
      <c r="BC7704">
        <v>2012</v>
      </c>
    </row>
    <row r="7705" spans="1:55" x14ac:dyDescent="0.25">
      <c r="A7705">
        <v>738</v>
      </c>
      <c r="B7705" t="s">
        <v>1786</v>
      </c>
      <c r="C7705" t="s">
        <v>259</v>
      </c>
      <c r="D7705" t="s">
        <v>1787</v>
      </c>
      <c r="E7705" t="s">
        <v>260</v>
      </c>
      <c r="F7705" t="s">
        <v>261</v>
      </c>
      <c r="G7705" t="s">
        <v>229</v>
      </c>
      <c r="H7705" t="s">
        <v>220</v>
      </c>
      <c r="I7705" t="s">
        <v>262</v>
      </c>
      <c r="J7705" s="52">
        <v>3269.6</v>
      </c>
      <c r="K7705" s="52">
        <v>3794.95</v>
      </c>
      <c r="L7705" s="52">
        <v>4460.12</v>
      </c>
      <c r="M7705" s="52">
        <v>5014.9399999999996</v>
      </c>
      <c r="N7705" s="52">
        <v>5751.44</v>
      </c>
      <c r="O7705" s="52">
        <v>7144.54</v>
      </c>
      <c r="P7705" s="52">
        <v>9182.16</v>
      </c>
      <c r="Q7705" s="52">
        <v>12104.21</v>
      </c>
      <c r="R7705" s="52">
        <v>18256.03</v>
      </c>
      <c r="S7705" s="52">
        <v>21694.23</v>
      </c>
      <c r="T7705" s="52">
        <v>27072.29</v>
      </c>
      <c r="U7705" s="52">
        <v>34611.919999999998</v>
      </c>
      <c r="V7705" s="52">
        <v>41821.61</v>
      </c>
      <c r="W7705" s="52">
        <v>50931.31</v>
      </c>
      <c r="X7705" s="52">
        <v>66106.679999999993</v>
      </c>
      <c r="Y7705" s="52">
        <v>84920.52</v>
      </c>
      <c r="Z7705" s="52">
        <v>104128.9</v>
      </c>
      <c r="AA7705" s="52">
        <v>129200.58</v>
      </c>
      <c r="AB7705" s="52">
        <v>201401.9</v>
      </c>
      <c r="AC7705" s="52">
        <v>270428.71999999997</v>
      </c>
      <c r="AD7705" s="52">
        <v>302949.62</v>
      </c>
      <c r="AE7705" s="52">
        <v>332055.52</v>
      </c>
      <c r="AF7705" s="52">
        <v>370877.55</v>
      </c>
      <c r="AG7705" s="52">
        <v>414821.98</v>
      </c>
      <c r="AH7705" s="52">
        <v>463485.99</v>
      </c>
      <c r="AI7705" s="52">
        <v>508466</v>
      </c>
      <c r="AJ7705" s="52">
        <v>602996.99</v>
      </c>
      <c r="AK7705" s="52">
        <v>674551.59</v>
      </c>
      <c r="AL7705" s="52">
        <v>804347.72</v>
      </c>
      <c r="AM7705" s="52">
        <v>902915.74</v>
      </c>
      <c r="AN7705" s="52">
        <v>1023444.21</v>
      </c>
      <c r="AO7705" s="52">
        <v>1202418.2</v>
      </c>
      <c r="AP7705" s="52">
        <v>1386990.74</v>
      </c>
      <c r="AQ7705" s="52">
        <v>1592406.26</v>
      </c>
      <c r="AR7705" s="52">
        <v>1767155.34</v>
      </c>
      <c r="AS7705" s="52">
        <v>1978882.39</v>
      </c>
      <c r="AT7705" s="52">
        <v>2226178.0699999998</v>
      </c>
      <c r="AU7705" s="52">
        <v>2374716.5299999998</v>
      </c>
      <c r="AV7705" s="52">
        <v>2580084.64</v>
      </c>
      <c r="AW7705" s="52">
        <v>2727050.02</v>
      </c>
      <c r="AX7705" s="52">
        <v>2920519.81</v>
      </c>
      <c r="AY7705" s="52">
        <v>3137346.17</v>
      </c>
      <c r="AZ7705" s="52">
        <v>3385816.51</v>
      </c>
      <c r="BA7705" s="52">
        <v>3653265.77</v>
      </c>
      <c r="BB7705" s="52">
        <v>3942436.05</v>
      </c>
      <c r="BC7705">
        <v>2012</v>
      </c>
    </row>
    <row r="7706" spans="1:55" x14ac:dyDescent="0.25">
      <c r="A7706">
        <v>738</v>
      </c>
      <c r="B7706" t="s">
        <v>1786</v>
      </c>
      <c r="C7706" t="s">
        <v>263</v>
      </c>
      <c r="D7706" t="s">
        <v>1787</v>
      </c>
      <c r="E7706" t="s">
        <v>260</v>
      </c>
      <c r="F7706" t="s">
        <v>264</v>
      </c>
      <c r="G7706" t="s">
        <v>242</v>
      </c>
      <c r="H7706" t="s">
        <v>220</v>
      </c>
      <c r="I7706" t="s">
        <v>262</v>
      </c>
      <c r="J7706">
        <v>398.21300000000002</v>
      </c>
      <c r="K7706">
        <v>462.38400000000001</v>
      </c>
      <c r="L7706">
        <v>515.82399999999996</v>
      </c>
      <c r="M7706">
        <v>513.72900000000004</v>
      </c>
      <c r="N7706">
        <v>454.85</v>
      </c>
      <c r="O7706">
        <v>399.69400000000002</v>
      </c>
      <c r="P7706">
        <v>492.45100000000002</v>
      </c>
      <c r="Q7706">
        <v>236.583</v>
      </c>
      <c r="R7706">
        <v>221.86099999999999</v>
      </c>
      <c r="S7706">
        <v>181.65799999999999</v>
      </c>
      <c r="T7706">
        <v>138.792</v>
      </c>
      <c r="U7706">
        <v>157.93199999999999</v>
      </c>
      <c r="V7706">
        <v>140.47900000000001</v>
      </c>
      <c r="W7706">
        <v>125.67100000000001</v>
      </c>
      <c r="X7706">
        <v>129.715</v>
      </c>
      <c r="Y7706">
        <v>147.749</v>
      </c>
      <c r="Z7706">
        <v>179.54</v>
      </c>
      <c r="AA7706">
        <v>211.07</v>
      </c>
      <c r="AB7706">
        <v>303.01</v>
      </c>
      <c r="AC7706">
        <v>363.10899999999998</v>
      </c>
      <c r="AD7706">
        <v>378.49400000000003</v>
      </c>
      <c r="AE7706">
        <v>378.88099999999997</v>
      </c>
      <c r="AF7706">
        <v>383.7</v>
      </c>
      <c r="AG7706">
        <v>399.47500000000002</v>
      </c>
      <c r="AH7706">
        <v>425.476</v>
      </c>
      <c r="AI7706">
        <v>450.39499999999998</v>
      </c>
      <c r="AJ7706">
        <v>481.66500000000002</v>
      </c>
      <c r="AK7706">
        <v>541.79300000000001</v>
      </c>
      <c r="AL7706">
        <v>671.86800000000005</v>
      </c>
      <c r="AM7706">
        <v>683.85599999999999</v>
      </c>
      <c r="AN7706">
        <v>725.76499999999999</v>
      </c>
      <c r="AO7706">
        <v>765.33299999999997</v>
      </c>
      <c r="AP7706">
        <v>882.47900000000004</v>
      </c>
      <c r="AQ7706">
        <v>996.77700000000004</v>
      </c>
      <c r="AR7706" s="52">
        <v>1069.71</v>
      </c>
      <c r="AS7706">
        <v>993.83900000000006</v>
      </c>
      <c r="AT7706" s="52">
        <v>1022.54</v>
      </c>
      <c r="AU7706" s="52">
        <v>1064.46</v>
      </c>
      <c r="AV7706" s="52">
        <v>1133.53</v>
      </c>
      <c r="AW7706" s="52">
        <v>1172.18</v>
      </c>
      <c r="AX7706" s="52">
        <v>1221.81</v>
      </c>
      <c r="AY7706" s="52">
        <v>1274.3</v>
      </c>
      <c r="AZ7706" s="52">
        <v>1334.89</v>
      </c>
      <c r="BA7706" s="52">
        <v>1398.38</v>
      </c>
      <c r="BB7706" s="52">
        <v>1465.16</v>
      </c>
      <c r="BC7706">
        <v>2012</v>
      </c>
    </row>
    <row r="7707" spans="1:55" x14ac:dyDescent="0.25">
      <c r="A7707">
        <v>738</v>
      </c>
      <c r="B7707" t="s">
        <v>1786</v>
      </c>
      <c r="C7707" t="s">
        <v>265</v>
      </c>
      <c r="D7707" t="s">
        <v>1787</v>
      </c>
      <c r="E7707" t="s">
        <v>260</v>
      </c>
      <c r="F7707" t="s">
        <v>266</v>
      </c>
      <c r="G7707" t="s">
        <v>246</v>
      </c>
      <c r="H7707" t="s">
        <v>220</v>
      </c>
      <c r="I7707" t="s">
        <v>262</v>
      </c>
      <c r="J7707">
        <v>592.49300000000005</v>
      </c>
      <c r="K7707">
        <v>632.75300000000004</v>
      </c>
      <c r="L7707">
        <v>656.69799999999998</v>
      </c>
      <c r="M7707">
        <v>679.51</v>
      </c>
      <c r="N7707">
        <v>708.41700000000003</v>
      </c>
      <c r="O7707">
        <v>744.44799999999998</v>
      </c>
      <c r="P7707">
        <v>788.92399999999998</v>
      </c>
      <c r="Q7707">
        <v>834.85699999999997</v>
      </c>
      <c r="R7707">
        <v>880.33100000000002</v>
      </c>
      <c r="S7707">
        <v>917.41099999999994</v>
      </c>
      <c r="T7707">
        <v>985.38300000000004</v>
      </c>
      <c r="U7707" s="52">
        <v>1006.8</v>
      </c>
      <c r="V7707" s="52">
        <v>1003.88</v>
      </c>
      <c r="W7707" s="52">
        <v>1009</v>
      </c>
      <c r="X7707" s="52">
        <v>1016.35</v>
      </c>
      <c r="Y7707" s="52">
        <v>1044.43</v>
      </c>
      <c r="Z7707" s="52">
        <v>1081.4100000000001</v>
      </c>
      <c r="AA7707" s="52">
        <v>1108.47</v>
      </c>
      <c r="AB7707" s="52">
        <v>1132.31</v>
      </c>
      <c r="AC7707" s="52">
        <v>1173.77</v>
      </c>
      <c r="AD7707" s="52">
        <v>1228.1099999999999</v>
      </c>
      <c r="AE7707" s="52">
        <v>1235.21</v>
      </c>
      <c r="AF7707" s="52">
        <v>1311.22</v>
      </c>
      <c r="AG7707" s="52">
        <v>1409.87</v>
      </c>
      <c r="AH7707" s="52">
        <v>1526.28</v>
      </c>
      <c r="AI7707" s="52">
        <v>1651.49</v>
      </c>
      <c r="AJ7707" s="52">
        <v>1732.45</v>
      </c>
      <c r="AK7707" s="52">
        <v>1878.59</v>
      </c>
      <c r="AL7707" s="52">
        <v>1969.69</v>
      </c>
      <c r="AM7707" s="52">
        <v>2039.05</v>
      </c>
      <c r="AN7707" s="52">
        <v>2140.27</v>
      </c>
      <c r="AO7707" s="52">
        <v>2301.35</v>
      </c>
      <c r="AP7707" s="52">
        <v>2408.5300000000002</v>
      </c>
      <c r="AQ7707" s="52">
        <v>2565.7199999999998</v>
      </c>
      <c r="AR7707" s="52">
        <v>2735.47</v>
      </c>
      <c r="AS7707" s="52">
        <v>2877.62</v>
      </c>
      <c r="AT7707" s="52">
        <v>3045.11</v>
      </c>
      <c r="AU7707" s="52">
        <v>3222.87</v>
      </c>
      <c r="AV7707" s="52">
        <v>3443.66</v>
      </c>
      <c r="AW7707" s="52">
        <v>3573.47</v>
      </c>
      <c r="AX7707" s="52">
        <v>3727.08</v>
      </c>
      <c r="AY7707" s="52">
        <v>3891.2</v>
      </c>
      <c r="AZ7707" s="52">
        <v>4083.77</v>
      </c>
      <c r="BA7707" s="52">
        <v>4285.8100000000004</v>
      </c>
      <c r="BB7707" s="52">
        <v>4499.4399999999996</v>
      </c>
      <c r="BC7707">
        <v>2012</v>
      </c>
    </row>
    <row r="7708" spans="1:55" x14ac:dyDescent="0.25">
      <c r="A7708">
        <v>738</v>
      </c>
      <c r="B7708" t="s">
        <v>1786</v>
      </c>
      <c r="C7708" t="s">
        <v>267</v>
      </c>
      <c r="D7708" t="s">
        <v>1787</v>
      </c>
      <c r="E7708" t="s">
        <v>268</v>
      </c>
      <c r="F7708" t="s">
        <v>269</v>
      </c>
      <c r="G7708" t="s">
        <v>270</v>
      </c>
    </row>
    <row r="7709" spans="1:55" x14ac:dyDescent="0.25">
      <c r="A7709">
        <v>738</v>
      </c>
      <c r="B7709" t="s">
        <v>1786</v>
      </c>
      <c r="C7709" t="s">
        <v>271</v>
      </c>
      <c r="D7709" t="s">
        <v>1787</v>
      </c>
      <c r="E7709" t="s">
        <v>272</v>
      </c>
      <c r="F7709" t="s">
        <v>273</v>
      </c>
      <c r="G7709" t="s">
        <v>274</v>
      </c>
      <c r="I7709" t="s">
        <v>243</v>
      </c>
      <c r="J7709">
        <v>8.3000000000000004E-2</v>
      </c>
      <c r="K7709">
        <v>8.2000000000000003E-2</v>
      </c>
      <c r="L7709">
        <v>8.2000000000000003E-2</v>
      </c>
      <c r="M7709">
        <v>8.2000000000000003E-2</v>
      </c>
      <c r="N7709">
        <v>8.2000000000000003E-2</v>
      </c>
      <c r="O7709">
        <v>8.2000000000000003E-2</v>
      </c>
      <c r="P7709">
        <v>8.5000000000000006E-2</v>
      </c>
      <c r="Q7709">
        <v>8.5999999999999993E-2</v>
      </c>
      <c r="R7709">
        <v>8.5999999999999993E-2</v>
      </c>
      <c r="S7709">
        <v>8.5999999999999993E-2</v>
      </c>
      <c r="T7709">
        <v>8.8999999999999996E-2</v>
      </c>
      <c r="U7709">
        <v>8.8999999999999996E-2</v>
      </c>
      <c r="V7709">
        <v>0.08</v>
      </c>
      <c r="W7709">
        <v>0.08</v>
      </c>
      <c r="X7709">
        <v>7.8E-2</v>
      </c>
      <c r="Y7709">
        <v>7.8E-2</v>
      </c>
      <c r="Z7709">
        <v>7.9000000000000001E-2</v>
      </c>
      <c r="AA7709">
        <v>7.8E-2</v>
      </c>
      <c r="AB7709">
        <v>7.9000000000000001E-2</v>
      </c>
      <c r="AC7709">
        <v>0.08</v>
      </c>
      <c r="AD7709">
        <v>0.08</v>
      </c>
      <c r="AE7709">
        <v>7.9000000000000001E-2</v>
      </c>
      <c r="AF7709">
        <v>8.2000000000000003E-2</v>
      </c>
      <c r="AG7709">
        <v>8.5999999999999993E-2</v>
      </c>
      <c r="AH7709">
        <v>8.8999999999999996E-2</v>
      </c>
      <c r="AI7709">
        <v>9.0999999999999998E-2</v>
      </c>
      <c r="AJ7709">
        <v>9.0999999999999998E-2</v>
      </c>
      <c r="AK7709">
        <v>9.2999999999999999E-2</v>
      </c>
      <c r="AL7709">
        <v>9.6000000000000002E-2</v>
      </c>
      <c r="AM7709">
        <v>0.10100000000000001</v>
      </c>
      <c r="AN7709">
        <v>0.10299999999999999</v>
      </c>
      <c r="AO7709">
        <v>0.106</v>
      </c>
      <c r="AP7709">
        <v>0.108</v>
      </c>
      <c r="AQ7709">
        <v>0.112</v>
      </c>
      <c r="AR7709">
        <v>0.115</v>
      </c>
      <c r="AS7709">
        <v>0.11899999999999999</v>
      </c>
      <c r="AT7709">
        <v>0.123</v>
      </c>
      <c r="AU7709">
        <v>0.126</v>
      </c>
      <c r="AV7709">
        <v>0.13</v>
      </c>
      <c r="AW7709">
        <v>0.13100000000000001</v>
      </c>
      <c r="AX7709">
        <v>0.13200000000000001</v>
      </c>
      <c r="AY7709">
        <v>0.13300000000000001</v>
      </c>
      <c r="AZ7709">
        <v>0.13400000000000001</v>
      </c>
      <c r="BA7709">
        <v>0.13600000000000001</v>
      </c>
      <c r="BB7709">
        <v>0.13800000000000001</v>
      </c>
      <c r="BC7709">
        <v>2017</v>
      </c>
    </row>
    <row r="7710" spans="1:55" x14ac:dyDescent="0.25">
      <c r="A7710">
        <v>738</v>
      </c>
      <c r="B7710" t="s">
        <v>1786</v>
      </c>
      <c r="C7710" t="s">
        <v>275</v>
      </c>
      <c r="D7710" t="s">
        <v>1787</v>
      </c>
      <c r="E7710" t="s">
        <v>276</v>
      </c>
      <c r="F7710" t="s">
        <v>277</v>
      </c>
      <c r="G7710" t="s">
        <v>278</v>
      </c>
      <c r="I7710" t="s">
        <v>243</v>
      </c>
      <c r="J7710">
        <v>5.5179999999999998</v>
      </c>
      <c r="K7710">
        <v>5.9980000000000002</v>
      </c>
      <c r="L7710">
        <v>6.7919999999999998</v>
      </c>
      <c r="M7710">
        <v>7.38</v>
      </c>
      <c r="N7710">
        <v>8.1189999999999998</v>
      </c>
      <c r="O7710">
        <v>9.5969999999999995</v>
      </c>
      <c r="P7710">
        <v>11.638999999999999</v>
      </c>
      <c r="Q7710">
        <v>14.499000000000001</v>
      </c>
      <c r="R7710">
        <v>20.738</v>
      </c>
      <c r="S7710">
        <v>23.646999999999998</v>
      </c>
      <c r="T7710">
        <v>27.474</v>
      </c>
      <c r="U7710">
        <v>34.378</v>
      </c>
      <c r="V7710">
        <v>41.66</v>
      </c>
      <c r="W7710">
        <v>50.476999999999997</v>
      </c>
      <c r="X7710">
        <v>65.043000000000006</v>
      </c>
      <c r="Y7710">
        <v>81.308000000000007</v>
      </c>
      <c r="Z7710">
        <v>96.29</v>
      </c>
      <c r="AA7710">
        <v>116.55800000000001</v>
      </c>
      <c r="AB7710">
        <v>177.86799999999999</v>
      </c>
      <c r="AC7710">
        <v>230.39400000000001</v>
      </c>
      <c r="AD7710">
        <v>246.68</v>
      </c>
      <c r="AE7710">
        <v>268.82600000000002</v>
      </c>
      <c r="AF7710">
        <v>282.84899999999999</v>
      </c>
      <c r="AG7710">
        <v>294.22699999999998</v>
      </c>
      <c r="AH7710">
        <v>303.67099999999999</v>
      </c>
      <c r="AI7710">
        <v>307.88299999999998</v>
      </c>
      <c r="AJ7710">
        <v>348.06099999999998</v>
      </c>
      <c r="AK7710">
        <v>359.07400000000001</v>
      </c>
      <c r="AL7710">
        <v>408.36200000000002</v>
      </c>
      <c r="AM7710">
        <v>442.81299999999999</v>
      </c>
      <c r="AN7710">
        <v>478.185</v>
      </c>
      <c r="AO7710">
        <v>522.48299999999995</v>
      </c>
      <c r="AP7710">
        <v>575.86699999999996</v>
      </c>
      <c r="AQ7710">
        <v>620.64599999999996</v>
      </c>
      <c r="AR7710">
        <v>646.01499999999999</v>
      </c>
      <c r="AS7710">
        <v>687.68</v>
      </c>
      <c r="AT7710">
        <v>731.06600000000003</v>
      </c>
      <c r="AU7710">
        <v>736.83399999999995</v>
      </c>
      <c r="AV7710">
        <v>749.22799999999995</v>
      </c>
      <c r="AW7710">
        <v>763.13900000000001</v>
      </c>
      <c r="AX7710">
        <v>783.59500000000003</v>
      </c>
      <c r="AY7710">
        <v>806.26599999999996</v>
      </c>
      <c r="AZ7710">
        <v>829.09100000000001</v>
      </c>
      <c r="BA7710">
        <v>852.40899999999999</v>
      </c>
      <c r="BB7710">
        <v>876.20699999999999</v>
      </c>
      <c r="BC7710">
        <v>2017</v>
      </c>
    </row>
    <row r="7711" spans="1:55" x14ac:dyDescent="0.25">
      <c r="A7711">
        <v>738</v>
      </c>
      <c r="B7711" t="s">
        <v>1786</v>
      </c>
      <c r="C7711" t="s">
        <v>279</v>
      </c>
      <c r="D7711" t="s">
        <v>1787</v>
      </c>
      <c r="E7711" t="s">
        <v>280</v>
      </c>
      <c r="F7711" t="s">
        <v>281</v>
      </c>
      <c r="G7711" t="s">
        <v>282</v>
      </c>
      <c r="I7711" t="s">
        <v>1788</v>
      </c>
      <c r="J7711">
        <v>35.521000000000001</v>
      </c>
      <c r="K7711">
        <v>35.33</v>
      </c>
      <c r="L7711">
        <v>32.052999999999997</v>
      </c>
      <c r="M7711">
        <v>27.498999999999999</v>
      </c>
      <c r="N7711">
        <v>24.661999999999999</v>
      </c>
      <c r="O7711">
        <v>25.143999999999998</v>
      </c>
      <c r="P7711">
        <v>21.343</v>
      </c>
      <c r="Q7711">
        <v>26.678000000000001</v>
      </c>
      <c r="R7711">
        <v>19.803999999999998</v>
      </c>
      <c r="S7711">
        <v>22.09</v>
      </c>
      <c r="T7711">
        <v>32.417000000000002</v>
      </c>
      <c r="U7711">
        <v>32.378</v>
      </c>
      <c r="V7711">
        <v>33.868000000000002</v>
      </c>
      <c r="W7711">
        <v>31.355</v>
      </c>
      <c r="X7711">
        <v>30.658999999999999</v>
      </c>
      <c r="Y7711">
        <v>24.469000000000001</v>
      </c>
      <c r="Z7711">
        <v>20.364000000000001</v>
      </c>
      <c r="AA7711">
        <v>17.847999999999999</v>
      </c>
      <c r="AB7711">
        <v>19.873999999999999</v>
      </c>
      <c r="AC7711">
        <v>14.632999999999999</v>
      </c>
      <c r="AD7711">
        <v>13.787000000000001</v>
      </c>
      <c r="AE7711">
        <v>13.211</v>
      </c>
      <c r="AF7711">
        <v>13.19</v>
      </c>
      <c r="AG7711">
        <v>15.968999999999999</v>
      </c>
      <c r="AH7711">
        <v>18.945</v>
      </c>
      <c r="AI7711">
        <v>21.472000000000001</v>
      </c>
      <c r="AJ7711">
        <v>26.04</v>
      </c>
      <c r="AK7711">
        <v>32.848999999999997</v>
      </c>
      <c r="AL7711">
        <v>32.076000000000001</v>
      </c>
      <c r="AM7711">
        <v>25.125</v>
      </c>
      <c r="AN7711">
        <v>27.295999999999999</v>
      </c>
      <c r="AO7711">
        <v>33.24</v>
      </c>
      <c r="AP7711">
        <v>34.844999999999999</v>
      </c>
      <c r="AQ7711">
        <v>37.470999999999997</v>
      </c>
      <c r="AR7711">
        <v>37.652999999999999</v>
      </c>
      <c r="AS7711">
        <v>32.756999999999998</v>
      </c>
      <c r="AT7711">
        <v>32.173999999999999</v>
      </c>
      <c r="AU7711">
        <v>34.017000000000003</v>
      </c>
      <c r="AV7711">
        <v>34.590000000000003</v>
      </c>
      <c r="AW7711">
        <v>35.072000000000003</v>
      </c>
      <c r="AX7711">
        <v>34.601999999999997</v>
      </c>
      <c r="AY7711">
        <v>34.226999999999997</v>
      </c>
      <c r="AZ7711">
        <v>33.94</v>
      </c>
      <c r="BA7711">
        <v>33.536999999999999</v>
      </c>
      <c r="BB7711">
        <v>33.051000000000002</v>
      </c>
      <c r="BC7711">
        <v>2017</v>
      </c>
    </row>
    <row r="7712" spans="1:55" x14ac:dyDescent="0.25">
      <c r="A7712">
        <v>738</v>
      </c>
      <c r="B7712" t="s">
        <v>1786</v>
      </c>
      <c r="C7712" t="s">
        <v>283</v>
      </c>
      <c r="D7712" t="s">
        <v>1787</v>
      </c>
      <c r="E7712" t="s">
        <v>284</v>
      </c>
      <c r="F7712" t="s">
        <v>285</v>
      </c>
      <c r="G7712" t="s">
        <v>282</v>
      </c>
      <c r="I7712" t="s">
        <v>1788</v>
      </c>
      <c r="J7712">
        <v>15.528</v>
      </c>
      <c r="K7712">
        <v>12.581</v>
      </c>
      <c r="L7712">
        <v>11.599</v>
      </c>
      <c r="M7712">
        <v>9.1479999999999997</v>
      </c>
      <c r="N7712">
        <v>7.968</v>
      </c>
      <c r="O7712">
        <v>7.0830000000000002</v>
      </c>
      <c r="P7712">
        <v>11.069000000000001</v>
      </c>
      <c r="Q7712">
        <v>18.036999999999999</v>
      </c>
      <c r="R7712">
        <v>17.527000000000001</v>
      </c>
      <c r="S7712">
        <v>29.353000000000002</v>
      </c>
      <c r="T7712">
        <v>31.98</v>
      </c>
      <c r="U7712">
        <v>31.966000000000001</v>
      </c>
      <c r="V7712">
        <v>33.533999999999999</v>
      </c>
      <c r="W7712">
        <v>31.065999999999999</v>
      </c>
      <c r="X7712">
        <v>12.82</v>
      </c>
      <c r="Y7712">
        <v>11.502000000000001</v>
      </c>
      <c r="Z7712">
        <v>13.782</v>
      </c>
      <c r="AA7712">
        <v>11.622</v>
      </c>
      <c r="AB7712">
        <v>9.7469999999999999</v>
      </c>
      <c r="AC7712">
        <v>8.1890000000000001</v>
      </c>
      <c r="AD7712">
        <v>10.715999999999999</v>
      </c>
      <c r="AE7712">
        <v>15.489000000000001</v>
      </c>
      <c r="AF7712">
        <v>16.696999999999999</v>
      </c>
      <c r="AG7712">
        <v>17.390999999999998</v>
      </c>
      <c r="AH7712">
        <v>18.533000000000001</v>
      </c>
      <c r="AI7712">
        <v>19.891999999999999</v>
      </c>
      <c r="AJ7712">
        <v>21.521000000000001</v>
      </c>
      <c r="AK7712">
        <v>22.361000000000001</v>
      </c>
      <c r="AL7712">
        <v>22.285</v>
      </c>
      <c r="AM7712">
        <v>18.25</v>
      </c>
      <c r="AN7712">
        <v>21.248000000000001</v>
      </c>
      <c r="AO7712">
        <v>21.646999999999998</v>
      </c>
      <c r="AP7712">
        <v>22.143000000000001</v>
      </c>
      <c r="AQ7712">
        <v>23.283000000000001</v>
      </c>
      <c r="AR7712">
        <v>24.395</v>
      </c>
      <c r="AS7712">
        <v>25.378</v>
      </c>
      <c r="AT7712">
        <v>30.01</v>
      </c>
      <c r="AU7712">
        <v>30.343</v>
      </c>
      <c r="AV7712">
        <v>30.815000000000001</v>
      </c>
      <c r="AW7712">
        <v>30.943999999999999</v>
      </c>
      <c r="AX7712">
        <v>30.161999999999999</v>
      </c>
      <c r="AY7712">
        <v>29.547000000000001</v>
      </c>
      <c r="AZ7712">
        <v>29.138999999999999</v>
      </c>
      <c r="BA7712">
        <v>28.765000000000001</v>
      </c>
      <c r="BB7712">
        <v>28.433</v>
      </c>
      <c r="BC7712">
        <v>2017</v>
      </c>
    </row>
    <row r="7713" spans="1:55" x14ac:dyDescent="0.25">
      <c r="A7713">
        <v>738</v>
      </c>
      <c r="B7713" t="s">
        <v>1786</v>
      </c>
      <c r="C7713" t="s">
        <v>286</v>
      </c>
      <c r="D7713" t="s">
        <v>1787</v>
      </c>
      <c r="E7713" t="s">
        <v>287</v>
      </c>
      <c r="F7713" t="s">
        <v>288</v>
      </c>
      <c r="G7713" t="s">
        <v>250</v>
      </c>
      <c r="I7713" t="s">
        <v>1789</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355.88600000000002</v>
      </c>
      <c r="AX7713">
        <v>372.00700000000001</v>
      </c>
      <c r="AY7713">
        <v>390.45</v>
      </c>
      <c r="AZ7713">
        <v>409.596</v>
      </c>
      <c r="BA7713">
        <v>429.68</v>
      </c>
      <c r="BB7713">
        <v>450.74900000000002</v>
      </c>
      <c r="BC7713">
        <v>2017</v>
      </c>
    </row>
    <row r="7714" spans="1:55" x14ac:dyDescent="0.25">
      <c r="A7714">
        <v>738</v>
      </c>
      <c r="B7714" t="s">
        <v>1786</v>
      </c>
      <c r="C7714" t="s">
        <v>290</v>
      </c>
      <c r="D7714" t="s">
        <v>1787</v>
      </c>
      <c r="E7714" t="s">
        <v>287</v>
      </c>
      <c r="F7714" t="s">
        <v>291</v>
      </c>
      <c r="G7714" t="s">
        <v>235</v>
      </c>
      <c r="I7714" t="s">
        <v>292</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3.4649999999999999</v>
      </c>
      <c r="AX7714">
        <v>4.53</v>
      </c>
      <c r="AY7714">
        <v>4.9580000000000002</v>
      </c>
      <c r="AZ7714">
        <v>4.9029999999999996</v>
      </c>
      <c r="BA7714">
        <v>4.9029999999999996</v>
      </c>
      <c r="BB7714">
        <v>4.9029999999999996</v>
      </c>
      <c r="BC7714">
        <v>2017</v>
      </c>
    </row>
    <row r="7715" spans="1:55" x14ac:dyDescent="0.25">
      <c r="A7715">
        <v>738</v>
      </c>
      <c r="B7715" t="s">
        <v>1786</v>
      </c>
      <c r="C7715" t="s">
        <v>293</v>
      </c>
      <c r="D7715" t="s">
        <v>1787</v>
      </c>
      <c r="E7715" t="s">
        <v>294</v>
      </c>
      <c r="F7715" t="s">
        <v>295</v>
      </c>
      <c r="G7715" t="s">
        <v>250</v>
      </c>
      <c r="I7715" t="s">
        <v>1789</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355.173</v>
      </c>
      <c r="AX7715">
        <v>372.589</v>
      </c>
      <c r="AY7715">
        <v>390.85899999999998</v>
      </c>
      <c r="AZ7715">
        <v>410.02499999999998</v>
      </c>
      <c r="BA7715">
        <v>430.13</v>
      </c>
      <c r="BB7715">
        <v>451.22199999999998</v>
      </c>
      <c r="BC7715">
        <v>2017</v>
      </c>
    </row>
    <row r="7716" spans="1:55" x14ac:dyDescent="0.25">
      <c r="A7716">
        <v>738</v>
      </c>
      <c r="B7716" t="s">
        <v>1786</v>
      </c>
      <c r="C7716" t="s">
        <v>296</v>
      </c>
      <c r="D7716" t="s">
        <v>1787</v>
      </c>
      <c r="E7716" t="s">
        <v>294</v>
      </c>
      <c r="F7716" t="s">
        <v>297</v>
      </c>
      <c r="G7716" t="s">
        <v>235</v>
      </c>
      <c r="I7716" t="s">
        <v>298</v>
      </c>
      <c r="J7716" t="s">
        <v>232</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4.0869999999999997</v>
      </c>
      <c r="AX7716">
        <v>4.9029999999999996</v>
      </c>
      <c r="AY7716">
        <v>4.9029999999999996</v>
      </c>
      <c r="AZ7716">
        <v>4.9029999999999996</v>
      </c>
      <c r="BA7716">
        <v>4.9029999999999996</v>
      </c>
      <c r="BB7716">
        <v>4.9029999999999996</v>
      </c>
      <c r="BC7716">
        <v>2017</v>
      </c>
    </row>
    <row r="7717" spans="1:55" x14ac:dyDescent="0.25">
      <c r="A7717">
        <v>738</v>
      </c>
      <c r="B7717" t="s">
        <v>1786</v>
      </c>
      <c r="C7717" t="s">
        <v>299</v>
      </c>
      <c r="D7717" t="s">
        <v>1787</v>
      </c>
      <c r="E7717" t="s">
        <v>300</v>
      </c>
      <c r="G7717" t="s">
        <v>274</v>
      </c>
    </row>
    <row r="7718" spans="1:55" x14ac:dyDescent="0.25">
      <c r="A7718">
        <v>738</v>
      </c>
      <c r="B7718" t="s">
        <v>1786</v>
      </c>
      <c r="C7718" t="s">
        <v>301</v>
      </c>
      <c r="D7718" t="s">
        <v>1787</v>
      </c>
      <c r="E7718" t="s">
        <v>302</v>
      </c>
      <c r="F7718" t="s">
        <v>303</v>
      </c>
      <c r="G7718" t="s">
        <v>235</v>
      </c>
      <c r="I7718" t="s">
        <v>1790</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8.6389999999999993</v>
      </c>
      <c r="AK7718">
        <v>11.737</v>
      </c>
      <c r="AL7718">
        <v>10.009</v>
      </c>
      <c r="AM7718">
        <v>6.9329999999999998</v>
      </c>
      <c r="AN7718">
        <v>5.9710000000000001</v>
      </c>
      <c r="AO7718">
        <v>18.312999999999999</v>
      </c>
      <c r="AP7718">
        <v>11.297000000000001</v>
      </c>
      <c r="AQ7718">
        <v>4.069</v>
      </c>
      <c r="AR7718">
        <v>8.1370000000000005</v>
      </c>
      <c r="AS7718">
        <v>0.71799999999999997</v>
      </c>
      <c r="AT7718">
        <v>-10.129</v>
      </c>
      <c r="AU7718">
        <v>-11.395</v>
      </c>
      <c r="AV7718">
        <v>-1.478</v>
      </c>
      <c r="AW7718">
        <v>7.1159999999999997</v>
      </c>
      <c r="AX7718">
        <v>9.6929999999999996</v>
      </c>
      <c r="AY7718">
        <v>7.992</v>
      </c>
      <c r="AZ7718">
        <v>6.9960000000000004</v>
      </c>
      <c r="BA7718">
        <v>6.8520000000000003</v>
      </c>
      <c r="BB7718">
        <v>7.1230000000000002</v>
      </c>
      <c r="BC7718">
        <v>2016</v>
      </c>
    </row>
    <row r="7719" spans="1:55" x14ac:dyDescent="0.25">
      <c r="A7719">
        <v>738</v>
      </c>
      <c r="B7719" t="s">
        <v>1786</v>
      </c>
      <c r="C7719" t="s">
        <v>305</v>
      </c>
      <c r="D7719" t="s">
        <v>1787</v>
      </c>
      <c r="E7719" t="s">
        <v>306</v>
      </c>
      <c r="F7719" t="s">
        <v>307</v>
      </c>
      <c r="G7719" t="s">
        <v>235</v>
      </c>
      <c r="I7719" t="s">
        <v>1790</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8.6389999999999993</v>
      </c>
      <c r="AK7719">
        <v>11.737</v>
      </c>
      <c r="AL7719">
        <v>10.009</v>
      </c>
      <c r="AM7719">
        <v>6.9329999999999998</v>
      </c>
      <c r="AN7719">
        <v>5.9710000000000001</v>
      </c>
      <c r="AO7719">
        <v>18.312999999999999</v>
      </c>
      <c r="AP7719">
        <v>11.297000000000001</v>
      </c>
      <c r="AQ7719">
        <v>4.069</v>
      </c>
      <c r="AR7719">
        <v>8.1370000000000005</v>
      </c>
      <c r="AS7719">
        <v>0.71799999999999997</v>
      </c>
      <c r="AT7719">
        <v>-10.129</v>
      </c>
      <c r="AU7719">
        <v>-11.395</v>
      </c>
      <c r="AV7719">
        <v>-1.478</v>
      </c>
      <c r="AW7719">
        <v>7.1159999999999997</v>
      </c>
      <c r="AX7719">
        <v>9.6929999999999996</v>
      </c>
      <c r="AY7719">
        <v>7.992</v>
      </c>
      <c r="AZ7719">
        <v>6.9960000000000004</v>
      </c>
      <c r="BA7719">
        <v>6.8520000000000003</v>
      </c>
      <c r="BB7719">
        <v>7.1230000000000002</v>
      </c>
      <c r="BC7719">
        <v>2016</v>
      </c>
    </row>
    <row r="7720" spans="1:55" x14ac:dyDescent="0.25">
      <c r="A7720">
        <v>738</v>
      </c>
      <c r="B7720" t="s">
        <v>1786</v>
      </c>
      <c r="C7720" t="s">
        <v>308</v>
      </c>
      <c r="D7720" t="s">
        <v>1787</v>
      </c>
      <c r="E7720" t="s">
        <v>309</v>
      </c>
      <c r="F7720" t="s">
        <v>310</v>
      </c>
      <c r="G7720" t="s">
        <v>235</v>
      </c>
      <c r="I7720" t="s">
        <v>1790</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-2.5920000000000001</v>
      </c>
      <c r="AM7720">
        <v>-3.7050000000000001</v>
      </c>
      <c r="AN7720">
        <v>6.7709999999999999</v>
      </c>
      <c r="AO7720">
        <v>8.141</v>
      </c>
      <c r="AP7720">
        <v>2.1640000000000001</v>
      </c>
      <c r="AQ7720">
        <v>4.1280000000000001</v>
      </c>
      <c r="AR7720">
        <v>11.547000000000001</v>
      </c>
      <c r="AS7720">
        <v>14.451000000000001</v>
      </c>
      <c r="AT7720">
        <v>-1.04</v>
      </c>
      <c r="AU7720">
        <v>-8.7629999999999999</v>
      </c>
      <c r="AV7720">
        <v>3.246</v>
      </c>
      <c r="AW7720">
        <v>5.8979999999999997</v>
      </c>
      <c r="AX7720">
        <v>5.734</v>
      </c>
      <c r="AY7720">
        <v>6.0890000000000004</v>
      </c>
      <c r="AZ7720">
        <v>6.2510000000000003</v>
      </c>
      <c r="BA7720">
        <v>6.6769999999999996</v>
      </c>
      <c r="BB7720">
        <v>3.3769999999999998</v>
      </c>
      <c r="BC7720">
        <v>2016</v>
      </c>
    </row>
    <row r="7721" spans="1:55" x14ac:dyDescent="0.25">
      <c r="A7721">
        <v>738</v>
      </c>
      <c r="B7721" t="s">
        <v>1786</v>
      </c>
      <c r="C7721" t="s">
        <v>311</v>
      </c>
      <c r="D7721" t="s">
        <v>1787</v>
      </c>
      <c r="E7721" t="s">
        <v>312</v>
      </c>
      <c r="F7721" t="s">
        <v>313</v>
      </c>
      <c r="G7721" t="s">
        <v>235</v>
      </c>
      <c r="I7721" t="s">
        <v>1790</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-2.5920000000000001</v>
      </c>
      <c r="AM7721">
        <v>-3.7050000000000001</v>
      </c>
      <c r="AN7721">
        <v>6.7709999999999999</v>
      </c>
      <c r="AO7721">
        <v>8.141</v>
      </c>
      <c r="AP7721">
        <v>2.1640000000000001</v>
      </c>
      <c r="AQ7721">
        <v>4.1280000000000001</v>
      </c>
      <c r="AR7721">
        <v>11.547000000000001</v>
      </c>
      <c r="AS7721">
        <v>14.451000000000001</v>
      </c>
      <c r="AT7721">
        <v>-1.04</v>
      </c>
      <c r="AU7721">
        <v>-8.7629999999999999</v>
      </c>
      <c r="AV7721">
        <v>3.246</v>
      </c>
      <c r="AW7721">
        <v>5.8979999999999997</v>
      </c>
      <c r="AX7721">
        <v>5.734</v>
      </c>
      <c r="AY7721">
        <v>6.0890000000000004</v>
      </c>
      <c r="AZ7721">
        <v>6.2510000000000003</v>
      </c>
      <c r="BA7721">
        <v>6.6769999999999996</v>
      </c>
      <c r="BB7721">
        <v>3.3769999999999998</v>
      </c>
      <c r="BC7721">
        <v>2016</v>
      </c>
    </row>
    <row r="7722" spans="1:55" x14ac:dyDescent="0.25">
      <c r="A7722">
        <v>738</v>
      </c>
      <c r="B7722" t="s">
        <v>1786</v>
      </c>
      <c r="C7722" t="s">
        <v>314</v>
      </c>
      <c r="D7722" t="s">
        <v>1787</v>
      </c>
      <c r="E7722" t="s">
        <v>315</v>
      </c>
      <c r="F7722" t="s">
        <v>316</v>
      </c>
      <c r="G7722" t="s">
        <v>317</v>
      </c>
    </row>
    <row r="7723" spans="1:55" x14ac:dyDescent="0.25">
      <c r="A7723">
        <v>738</v>
      </c>
      <c r="B7723" t="s">
        <v>1786</v>
      </c>
      <c r="C7723" t="s">
        <v>318</v>
      </c>
      <c r="D7723" t="s">
        <v>1787</v>
      </c>
      <c r="E7723" t="s">
        <v>319</v>
      </c>
      <c r="F7723" t="s">
        <v>320</v>
      </c>
      <c r="G7723" t="s">
        <v>321</v>
      </c>
      <c r="H7723" t="s">
        <v>322</v>
      </c>
    </row>
    <row r="7724" spans="1:55" x14ac:dyDescent="0.25">
      <c r="A7724">
        <v>738</v>
      </c>
      <c r="B7724" t="s">
        <v>1786</v>
      </c>
      <c r="C7724" t="s">
        <v>323</v>
      </c>
      <c r="D7724" t="s">
        <v>1787</v>
      </c>
      <c r="E7724" t="s">
        <v>324</v>
      </c>
      <c r="F7724" t="s">
        <v>325</v>
      </c>
      <c r="G7724" t="s">
        <v>321</v>
      </c>
      <c r="H7724" t="s">
        <v>322</v>
      </c>
      <c r="I7724" t="s">
        <v>1791</v>
      </c>
      <c r="J7724">
        <v>18.611999999999998</v>
      </c>
      <c r="K7724">
        <v>19.172000000000001</v>
      </c>
      <c r="L7724">
        <v>19.731999999999999</v>
      </c>
      <c r="M7724">
        <v>20.292000000000002</v>
      </c>
      <c r="N7724">
        <v>20.852</v>
      </c>
      <c r="O7724">
        <v>21.411999999999999</v>
      </c>
      <c r="P7724">
        <v>21.972000000000001</v>
      </c>
      <c r="Q7724">
        <v>22.532</v>
      </c>
      <c r="R7724">
        <v>23.094999999999999</v>
      </c>
      <c r="S7724">
        <v>23.905999999999999</v>
      </c>
      <c r="T7724">
        <v>24.716000000000001</v>
      </c>
      <c r="U7724">
        <v>25.527000000000001</v>
      </c>
      <c r="V7724">
        <v>26.337</v>
      </c>
      <c r="W7724">
        <v>27.148</v>
      </c>
      <c r="X7724">
        <v>27.959</v>
      </c>
      <c r="Y7724">
        <v>28.768999999999998</v>
      </c>
      <c r="Z7724">
        <v>29.58</v>
      </c>
      <c r="AA7724">
        <v>30.390999999999998</v>
      </c>
      <c r="AB7724">
        <v>31.201000000000001</v>
      </c>
      <c r="AC7724">
        <v>32.012</v>
      </c>
      <c r="AD7724">
        <v>32.822000000000003</v>
      </c>
      <c r="AE7724">
        <v>33.633000000000003</v>
      </c>
      <c r="AF7724">
        <v>34.444000000000003</v>
      </c>
      <c r="AG7724">
        <v>35.491999999999997</v>
      </c>
      <c r="AH7724">
        <v>36.540999999999997</v>
      </c>
      <c r="AI7724">
        <v>37.588999999999999</v>
      </c>
      <c r="AJ7724">
        <v>38.637999999999998</v>
      </c>
      <c r="AK7724">
        <v>39.686</v>
      </c>
      <c r="AL7724">
        <v>40.734999999999999</v>
      </c>
      <c r="AM7724">
        <v>41.783000000000001</v>
      </c>
      <c r="AN7724">
        <v>42.832000000000001</v>
      </c>
      <c r="AO7724">
        <v>43.88</v>
      </c>
      <c r="AP7724">
        <v>44.929000000000002</v>
      </c>
      <c r="AQ7724">
        <v>45.828000000000003</v>
      </c>
      <c r="AR7724">
        <v>46.744</v>
      </c>
      <c r="AS7724">
        <v>47.679000000000002</v>
      </c>
      <c r="AT7724">
        <v>48.677</v>
      </c>
      <c r="AU7724">
        <v>50.045000000000002</v>
      </c>
      <c r="AV7724">
        <v>51.045999999999999</v>
      </c>
      <c r="AW7724">
        <v>52.067</v>
      </c>
      <c r="AX7724">
        <v>53.107999999999997</v>
      </c>
      <c r="AY7724">
        <v>54.17</v>
      </c>
      <c r="AZ7724">
        <v>55.253999999999998</v>
      </c>
      <c r="BA7724">
        <v>56.359000000000002</v>
      </c>
      <c r="BB7724">
        <v>57.485999999999997</v>
      </c>
      <c r="BC7724">
        <v>2012</v>
      </c>
    </row>
    <row r="7725" spans="1:55" x14ac:dyDescent="0.25">
      <c r="A7725">
        <v>738</v>
      </c>
      <c r="B7725" t="s">
        <v>1786</v>
      </c>
      <c r="C7725" t="s">
        <v>327</v>
      </c>
      <c r="D7725" t="s">
        <v>1787</v>
      </c>
      <c r="E7725" t="s">
        <v>328</v>
      </c>
      <c r="F7725" t="s">
        <v>329</v>
      </c>
      <c r="G7725" t="s">
        <v>229</v>
      </c>
      <c r="H7725" t="s">
        <v>230</v>
      </c>
      <c r="I7725" t="s">
        <v>1792</v>
      </c>
      <c r="J7725" t="s">
        <v>232</v>
      </c>
      <c r="K7725" t="s">
        <v>232</v>
      </c>
      <c r="L7725" t="s">
        <v>232</v>
      </c>
      <c r="M7725" t="s">
        <v>232</v>
      </c>
      <c r="N7725" t="s">
        <v>232</v>
      </c>
      <c r="O7725" t="s">
        <v>232</v>
      </c>
      <c r="P7725" t="s">
        <v>232</v>
      </c>
      <c r="Q7725" t="s">
        <v>232</v>
      </c>
      <c r="R7725" t="s">
        <v>232</v>
      </c>
      <c r="S7725" t="s">
        <v>232</v>
      </c>
      <c r="T7725" t="s">
        <v>232</v>
      </c>
      <c r="U7725">
        <v>194.81200000000001</v>
      </c>
      <c r="V7725">
        <v>209.958</v>
      </c>
      <c r="W7725">
        <v>301.46499999999997</v>
      </c>
      <c r="X7725">
        <v>363.38799999999998</v>
      </c>
      <c r="Y7725">
        <v>493.661</v>
      </c>
      <c r="Z7725">
        <v>683.89300000000003</v>
      </c>
      <c r="AA7725">
        <v>732.029</v>
      </c>
      <c r="AB7725">
        <v>877.88</v>
      </c>
      <c r="AC7725" s="52">
        <v>1019.33</v>
      </c>
      <c r="AD7725" s="52">
        <v>1147.8499999999999</v>
      </c>
      <c r="AE7725" s="52">
        <v>1322.04</v>
      </c>
      <c r="AF7725" s="52">
        <v>1633.98</v>
      </c>
      <c r="AG7725" s="52">
        <v>1997.9</v>
      </c>
      <c r="AH7725" s="52">
        <v>2475.33</v>
      </c>
      <c r="AI7725" s="52">
        <v>2915.49</v>
      </c>
      <c r="AJ7725" s="52">
        <v>3364.11</v>
      </c>
      <c r="AK7725" s="52">
        <v>4453.9399999999996</v>
      </c>
      <c r="AL7725" s="52">
        <v>5424.31</v>
      </c>
      <c r="AM7725" s="52">
        <v>5918.76</v>
      </c>
      <c r="AN7725" s="52">
        <v>6785.44</v>
      </c>
      <c r="AO7725" s="52">
        <v>8221.25</v>
      </c>
      <c r="AP7725" s="52">
        <v>9623.5300000000007</v>
      </c>
      <c r="AQ7725" s="52">
        <v>10970.33</v>
      </c>
      <c r="AR7725" s="52">
        <v>11876</v>
      </c>
      <c r="AS7725" s="52">
        <v>13192.12</v>
      </c>
      <c r="AT7725" s="52">
        <v>16067.34</v>
      </c>
      <c r="AU7725" s="52">
        <v>18303.93</v>
      </c>
      <c r="AV7725" s="52">
        <v>19860.400000000001</v>
      </c>
      <c r="AW7725" s="52">
        <v>21963.71</v>
      </c>
      <c r="AX7725" s="52">
        <v>24241.93</v>
      </c>
      <c r="AY7725" s="52">
        <v>26833.08</v>
      </c>
      <c r="AZ7725" s="52">
        <v>29888.29</v>
      </c>
      <c r="BA7725" s="52">
        <v>33208.71</v>
      </c>
      <c r="BB7725" s="52">
        <v>36992.480000000003</v>
      </c>
      <c r="BC7725">
        <v>2016</v>
      </c>
    </row>
    <row r="7726" spans="1:55" x14ac:dyDescent="0.25">
      <c r="A7726">
        <v>738</v>
      </c>
      <c r="B7726" t="s">
        <v>1786</v>
      </c>
      <c r="C7726" t="s">
        <v>331</v>
      </c>
      <c r="D7726" t="s">
        <v>1787</v>
      </c>
      <c r="E7726" t="s">
        <v>328</v>
      </c>
      <c r="F7726" t="s">
        <v>329</v>
      </c>
      <c r="G7726" t="s">
        <v>282</v>
      </c>
      <c r="I7726" t="s">
        <v>332</v>
      </c>
      <c r="J7726" t="s">
        <v>232</v>
      </c>
      <c r="K7726" t="s">
        <v>232</v>
      </c>
      <c r="L7726" t="s">
        <v>232</v>
      </c>
      <c r="M7726" t="s">
        <v>232</v>
      </c>
      <c r="N7726" t="s">
        <v>232</v>
      </c>
      <c r="O7726" t="s">
        <v>232</v>
      </c>
      <c r="P7726" t="s">
        <v>232</v>
      </c>
      <c r="Q7726" t="s">
        <v>232</v>
      </c>
      <c r="R7726" t="s">
        <v>232</v>
      </c>
      <c r="S7726" t="s">
        <v>232</v>
      </c>
      <c r="T7726" t="s">
        <v>232</v>
      </c>
      <c r="U7726">
        <v>22.048999999999999</v>
      </c>
      <c r="V7726">
        <v>19.062000000000001</v>
      </c>
      <c r="W7726">
        <v>21.803000000000001</v>
      </c>
      <c r="X7726">
        <v>19.661000000000001</v>
      </c>
      <c r="Y7726">
        <v>20.206</v>
      </c>
      <c r="Z7726">
        <v>22.202999999999999</v>
      </c>
      <c r="AA7726">
        <v>18.643000000000001</v>
      </c>
      <c r="AB7726">
        <v>13.97</v>
      </c>
      <c r="AC7726">
        <v>11.775</v>
      </c>
      <c r="AD7726">
        <v>11.544</v>
      </c>
      <c r="AE7726">
        <v>11.837999999999999</v>
      </c>
      <c r="AF7726">
        <v>12.791</v>
      </c>
      <c r="AG7726">
        <v>13.57</v>
      </c>
      <c r="AH7726">
        <v>14.616</v>
      </c>
      <c r="AI7726">
        <v>15.254</v>
      </c>
      <c r="AJ7726">
        <v>14.439</v>
      </c>
      <c r="AK7726">
        <v>16.638000000000002</v>
      </c>
      <c r="AL7726">
        <v>16.555</v>
      </c>
      <c r="AM7726">
        <v>15.688000000000001</v>
      </c>
      <c r="AN7726">
        <v>15.478999999999999</v>
      </c>
      <c r="AO7726">
        <v>15.582000000000001</v>
      </c>
      <c r="AP7726">
        <v>15.443</v>
      </c>
      <c r="AQ7726">
        <v>15.032999999999999</v>
      </c>
      <c r="AR7726">
        <v>14.377000000000001</v>
      </c>
      <c r="AS7726">
        <v>13.981999999999999</v>
      </c>
      <c r="AT7726">
        <v>14.827</v>
      </c>
      <c r="AU7726">
        <v>15.401999999999999</v>
      </c>
      <c r="AV7726">
        <v>15.08</v>
      </c>
      <c r="AW7726">
        <v>15.468999999999999</v>
      </c>
      <c r="AX7726">
        <v>15.629</v>
      </c>
      <c r="AY7726">
        <v>15.789</v>
      </c>
      <c r="AZ7726">
        <v>15.976000000000001</v>
      </c>
      <c r="BA7726">
        <v>16.129000000000001</v>
      </c>
      <c r="BB7726">
        <v>16.321999999999999</v>
      </c>
      <c r="BC7726">
        <v>2016</v>
      </c>
    </row>
    <row r="7727" spans="1:55" x14ac:dyDescent="0.25">
      <c r="A7727">
        <v>738</v>
      </c>
      <c r="B7727" t="s">
        <v>1786</v>
      </c>
      <c r="C7727" t="s">
        <v>333</v>
      </c>
      <c r="D7727" t="s">
        <v>1787</v>
      </c>
      <c r="E7727" t="s">
        <v>334</v>
      </c>
      <c r="F7727" t="s">
        <v>335</v>
      </c>
      <c r="G7727" t="s">
        <v>229</v>
      </c>
      <c r="H7727" t="s">
        <v>230</v>
      </c>
      <c r="I7727" t="s">
        <v>1792</v>
      </c>
      <c r="J7727" t="s">
        <v>232</v>
      </c>
      <c r="K7727" t="s">
        <v>232</v>
      </c>
      <c r="L7727" t="s">
        <v>232</v>
      </c>
      <c r="M7727" t="s">
        <v>232</v>
      </c>
      <c r="N7727" t="s">
        <v>232</v>
      </c>
      <c r="O7727" t="s">
        <v>232</v>
      </c>
      <c r="P7727" t="s">
        <v>232</v>
      </c>
      <c r="Q7727" t="s">
        <v>232</v>
      </c>
      <c r="R7727" t="s">
        <v>232</v>
      </c>
      <c r="S7727" t="s">
        <v>232</v>
      </c>
      <c r="T7727" t="s">
        <v>232</v>
      </c>
      <c r="U7727">
        <v>186.83699999999999</v>
      </c>
      <c r="V7727">
        <v>292.45</v>
      </c>
      <c r="W7727">
        <v>343.86099999999999</v>
      </c>
      <c r="X7727">
        <v>467.71600000000001</v>
      </c>
      <c r="Y7727">
        <v>571.33100000000002</v>
      </c>
      <c r="Z7727">
        <v>612.01700000000005</v>
      </c>
      <c r="AA7727">
        <v>733.54300000000001</v>
      </c>
      <c r="AB7727">
        <v>867.75699999999995</v>
      </c>
      <c r="AC7727" s="52">
        <v>1119.22</v>
      </c>
      <c r="AD7727" s="52">
        <v>1220.18</v>
      </c>
      <c r="AE7727" s="52">
        <v>1367.8</v>
      </c>
      <c r="AF7727" s="52">
        <v>1726.15</v>
      </c>
      <c r="AG7727" s="52">
        <v>2258.86</v>
      </c>
      <c r="AH7727" s="52">
        <v>2888.27</v>
      </c>
      <c r="AI7727" s="52">
        <v>3550.65</v>
      </c>
      <c r="AJ7727" s="52">
        <v>4164.08</v>
      </c>
      <c r="AK7727" s="52">
        <v>4846.2</v>
      </c>
      <c r="AL7727" s="52">
        <v>6062.28</v>
      </c>
      <c r="AM7727" s="52">
        <v>7609.59</v>
      </c>
      <c r="AN7727" s="52">
        <v>8875.6</v>
      </c>
      <c r="AO7727" s="52">
        <v>10101.969999999999</v>
      </c>
      <c r="AP7727" s="52">
        <v>12153.77</v>
      </c>
      <c r="AQ7727" s="52">
        <v>13750.59</v>
      </c>
      <c r="AR7727" s="52">
        <v>14280.94</v>
      </c>
      <c r="AS7727" s="52">
        <v>16181.66</v>
      </c>
      <c r="AT7727" s="52">
        <v>18324.78</v>
      </c>
      <c r="AU7727" s="52">
        <v>19679.02</v>
      </c>
      <c r="AV7727" s="52">
        <v>22228.23</v>
      </c>
      <c r="AW7727" s="52">
        <v>25670.21</v>
      </c>
      <c r="AX7727" s="52">
        <v>29031.89</v>
      </c>
      <c r="AY7727" s="52">
        <v>32600.82</v>
      </c>
      <c r="AZ7727" s="52">
        <v>36528.239999999998</v>
      </c>
      <c r="BA7727" s="52">
        <v>40613.07</v>
      </c>
      <c r="BB7727" s="52">
        <v>45050.47</v>
      </c>
      <c r="BC7727">
        <v>2016</v>
      </c>
    </row>
    <row r="7728" spans="1:55" x14ac:dyDescent="0.25">
      <c r="A7728">
        <v>738</v>
      </c>
      <c r="B7728" t="s">
        <v>1786</v>
      </c>
      <c r="C7728" t="s">
        <v>336</v>
      </c>
      <c r="D7728" t="s">
        <v>1787</v>
      </c>
      <c r="E7728" t="s">
        <v>334</v>
      </c>
      <c r="F7728" t="s">
        <v>335</v>
      </c>
      <c r="G7728" t="s">
        <v>282</v>
      </c>
      <c r="I7728" t="s">
        <v>337</v>
      </c>
      <c r="J7728" t="s">
        <v>232</v>
      </c>
      <c r="K7728" t="s">
        <v>232</v>
      </c>
      <c r="L7728" t="s">
        <v>232</v>
      </c>
      <c r="M7728" t="s">
        <v>232</v>
      </c>
      <c r="N7728" t="s">
        <v>232</v>
      </c>
      <c r="O7728" t="s">
        <v>232</v>
      </c>
      <c r="P7728" t="s">
        <v>232</v>
      </c>
      <c r="Q7728" t="s">
        <v>232</v>
      </c>
      <c r="R7728" t="s">
        <v>232</v>
      </c>
      <c r="S7728" t="s">
        <v>232</v>
      </c>
      <c r="T7728" t="s">
        <v>232</v>
      </c>
      <c r="U7728">
        <v>21.146999999999998</v>
      </c>
      <c r="V7728">
        <v>26.550999999999998</v>
      </c>
      <c r="W7728">
        <v>24.869</v>
      </c>
      <c r="X7728">
        <v>25.306000000000001</v>
      </c>
      <c r="Y7728">
        <v>23.385000000000002</v>
      </c>
      <c r="Z7728">
        <v>19.87</v>
      </c>
      <c r="AA7728">
        <v>18.681999999999999</v>
      </c>
      <c r="AB7728">
        <v>13.808999999999999</v>
      </c>
      <c r="AC7728">
        <v>12.929</v>
      </c>
      <c r="AD7728">
        <v>12.271000000000001</v>
      </c>
      <c r="AE7728">
        <v>12.247</v>
      </c>
      <c r="AF7728">
        <v>13.513</v>
      </c>
      <c r="AG7728">
        <v>15.342000000000001</v>
      </c>
      <c r="AH7728">
        <v>17.053999999999998</v>
      </c>
      <c r="AI7728">
        <v>18.577000000000002</v>
      </c>
      <c r="AJ7728">
        <v>17.873000000000001</v>
      </c>
      <c r="AK7728">
        <v>18.103000000000002</v>
      </c>
      <c r="AL7728">
        <v>18.501999999999999</v>
      </c>
      <c r="AM7728">
        <v>20.170000000000002</v>
      </c>
      <c r="AN7728">
        <v>20.247</v>
      </c>
      <c r="AO7728">
        <v>19.146000000000001</v>
      </c>
      <c r="AP7728">
        <v>19.503</v>
      </c>
      <c r="AQ7728">
        <v>18.843</v>
      </c>
      <c r="AR7728">
        <v>17.288</v>
      </c>
      <c r="AS7728">
        <v>17.149999999999999</v>
      </c>
      <c r="AT7728">
        <v>16.911000000000001</v>
      </c>
      <c r="AU7728">
        <v>16.559000000000001</v>
      </c>
      <c r="AV7728">
        <v>16.878</v>
      </c>
      <c r="AW7728">
        <v>18.079000000000001</v>
      </c>
      <c r="AX7728">
        <v>18.718</v>
      </c>
      <c r="AY7728">
        <v>19.181999999999999</v>
      </c>
      <c r="AZ7728">
        <v>19.526</v>
      </c>
      <c r="BA7728">
        <v>19.725000000000001</v>
      </c>
      <c r="BB7728">
        <v>19.878</v>
      </c>
      <c r="BC7728">
        <v>2016</v>
      </c>
    </row>
    <row r="7729" spans="1:55" x14ac:dyDescent="0.25">
      <c r="A7729">
        <v>738</v>
      </c>
      <c r="B7729" t="s">
        <v>1786</v>
      </c>
      <c r="C7729" t="s">
        <v>338</v>
      </c>
      <c r="D7729" t="s">
        <v>1787</v>
      </c>
      <c r="E7729" t="s">
        <v>339</v>
      </c>
      <c r="F7729" t="s">
        <v>340</v>
      </c>
      <c r="G7729" t="s">
        <v>229</v>
      </c>
      <c r="H7729" t="s">
        <v>230</v>
      </c>
      <c r="I7729" t="s">
        <v>1792</v>
      </c>
      <c r="J7729" t="s">
        <v>232</v>
      </c>
      <c r="K7729" t="s">
        <v>232</v>
      </c>
      <c r="L7729" t="s">
        <v>232</v>
      </c>
      <c r="M7729" t="s">
        <v>232</v>
      </c>
      <c r="N7729" t="s">
        <v>232</v>
      </c>
      <c r="O7729" t="s">
        <v>232</v>
      </c>
      <c r="P7729" t="s">
        <v>232</v>
      </c>
      <c r="Q7729" t="s">
        <v>232</v>
      </c>
      <c r="R7729" t="s">
        <v>232</v>
      </c>
      <c r="S7729" t="s">
        <v>232</v>
      </c>
      <c r="T7729" t="s">
        <v>232</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52">
        <v>-1690.83</v>
      </c>
      <c r="AN7729" s="52">
        <v>-2090.16</v>
      </c>
      <c r="AO7729" s="52">
        <v>-1880.71</v>
      </c>
      <c r="AP7729" s="52">
        <v>-2530.2399999999998</v>
      </c>
      <c r="AQ7729" s="52">
        <v>-2780.26</v>
      </c>
      <c r="AR7729" s="52">
        <v>-2404.94</v>
      </c>
      <c r="AS7729" s="52">
        <v>-2989.53</v>
      </c>
      <c r="AT7729" s="52">
        <v>-2257.4499999999998</v>
      </c>
      <c r="AU7729" s="52">
        <v>-1375.09</v>
      </c>
      <c r="AV7729" s="52">
        <v>-2367.8200000000002</v>
      </c>
      <c r="AW7729" s="52">
        <v>-3706.49</v>
      </c>
      <c r="AX7729" s="52">
        <v>-4789.95</v>
      </c>
      <c r="AY7729" s="52">
        <v>-5767.74</v>
      </c>
      <c r="AZ7729" s="52">
        <v>-6639.94</v>
      </c>
      <c r="BA7729" s="52">
        <v>-7404.35</v>
      </c>
      <c r="BB7729" s="52">
        <v>-8057.98</v>
      </c>
      <c r="BC7729">
        <v>2016</v>
      </c>
    </row>
    <row r="7730" spans="1:55" x14ac:dyDescent="0.25">
      <c r="A7730">
        <v>738</v>
      </c>
      <c r="B7730" t="s">
        <v>1786</v>
      </c>
      <c r="C7730" t="s">
        <v>341</v>
      </c>
      <c r="D7730" t="s">
        <v>1787</v>
      </c>
      <c r="E7730" t="s">
        <v>339</v>
      </c>
      <c r="F7730" t="s">
        <v>340</v>
      </c>
      <c r="G7730" t="s">
        <v>282</v>
      </c>
      <c r="I7730" t="s">
        <v>342</v>
      </c>
      <c r="J7730" t="s">
        <v>232</v>
      </c>
      <c r="K7730" t="s">
        <v>232</v>
      </c>
      <c r="L7730" t="s">
        <v>232</v>
      </c>
      <c r="M7730" t="s">
        <v>232</v>
      </c>
      <c r="N7730" t="s">
        <v>232</v>
      </c>
      <c r="O7730" t="s">
        <v>232</v>
      </c>
      <c r="P7730" t="s">
        <v>232</v>
      </c>
      <c r="Q7730" t="s">
        <v>232</v>
      </c>
      <c r="R7730" t="s">
        <v>232</v>
      </c>
      <c r="S7730" t="s">
        <v>232</v>
      </c>
      <c r="T7730" t="s">
        <v>232</v>
      </c>
      <c r="U7730">
        <v>0.90300000000000002</v>
      </c>
      <c r="V7730">
        <v>-7.4889999999999999</v>
      </c>
      <c r="W7730">
        <v>-3.0659999999999998</v>
      </c>
      <c r="X7730">
        <v>-5.6449999999999996</v>
      </c>
      <c r="Y7730">
        <v>-3.1789999999999998</v>
      </c>
      <c r="Z7730">
        <v>2.3340000000000001</v>
      </c>
      <c r="AA7730">
        <v>-3.9E-2</v>
      </c>
      <c r="AB7730">
        <v>0.161</v>
      </c>
      <c r="AC7730">
        <v>-1.1539999999999999</v>
      </c>
      <c r="AD7730">
        <v>-0.72699999999999998</v>
      </c>
      <c r="AE7730">
        <v>-0.41</v>
      </c>
      <c r="AF7730">
        <v>-0.72199999999999998</v>
      </c>
      <c r="AG7730">
        <v>-1.7729999999999999</v>
      </c>
      <c r="AH7730">
        <v>-2.4380000000000002</v>
      </c>
      <c r="AI7730">
        <v>-3.323</v>
      </c>
      <c r="AJ7730">
        <v>-3.4340000000000002</v>
      </c>
      <c r="AK7730">
        <v>-1.4650000000000001</v>
      </c>
      <c r="AL7730">
        <v>-1.9470000000000001</v>
      </c>
      <c r="AM7730">
        <v>-4.4820000000000002</v>
      </c>
      <c r="AN7730">
        <v>-4.7679999999999998</v>
      </c>
      <c r="AO7730">
        <v>-3.5640000000000001</v>
      </c>
      <c r="AP7730">
        <v>-4.0599999999999996</v>
      </c>
      <c r="AQ7730">
        <v>-3.81</v>
      </c>
      <c r="AR7730">
        <v>-2.911</v>
      </c>
      <c r="AS7730">
        <v>-3.169</v>
      </c>
      <c r="AT7730">
        <v>-2.0830000000000002</v>
      </c>
      <c r="AU7730">
        <v>-1.157</v>
      </c>
      <c r="AV7730">
        <v>-1.798</v>
      </c>
      <c r="AW7730">
        <v>-2.61</v>
      </c>
      <c r="AX7730">
        <v>-3.0880000000000001</v>
      </c>
      <c r="AY7730">
        <v>-3.3940000000000001</v>
      </c>
      <c r="AZ7730">
        <v>-3.5489999999999999</v>
      </c>
      <c r="BA7730">
        <v>-3.5960000000000001</v>
      </c>
      <c r="BB7730">
        <v>-3.5550000000000002</v>
      </c>
      <c r="BC7730">
        <v>2016</v>
      </c>
    </row>
    <row r="7731" spans="1:55" x14ac:dyDescent="0.25">
      <c r="A7731">
        <v>738</v>
      </c>
      <c r="B7731" t="s">
        <v>1786</v>
      </c>
      <c r="C7731" t="s">
        <v>343</v>
      </c>
      <c r="D7731" t="s">
        <v>1787</v>
      </c>
      <c r="E7731" t="s">
        <v>344</v>
      </c>
      <c r="F7731" t="s">
        <v>345</v>
      </c>
      <c r="G7731" t="s">
        <v>229</v>
      </c>
      <c r="H7731" t="s">
        <v>230</v>
      </c>
    </row>
    <row r="7732" spans="1:55" x14ac:dyDescent="0.25">
      <c r="A7732">
        <v>738</v>
      </c>
      <c r="B7732" t="s">
        <v>1786</v>
      </c>
      <c r="C7732" t="s">
        <v>346</v>
      </c>
      <c r="D7732" t="s">
        <v>1787</v>
      </c>
      <c r="E7732" t="s">
        <v>344</v>
      </c>
      <c r="F7732" t="s">
        <v>345</v>
      </c>
      <c r="G7732" t="s">
        <v>270</v>
      </c>
    </row>
    <row r="7733" spans="1:55" x14ac:dyDescent="0.25">
      <c r="A7733">
        <v>738</v>
      </c>
      <c r="B7733" t="s">
        <v>1786</v>
      </c>
      <c r="C7733" t="s">
        <v>347</v>
      </c>
      <c r="D7733" t="s">
        <v>1787</v>
      </c>
      <c r="E7733" t="s">
        <v>348</v>
      </c>
      <c r="F7733" t="s">
        <v>349</v>
      </c>
      <c r="G7733" t="s">
        <v>229</v>
      </c>
      <c r="H7733" t="s">
        <v>230</v>
      </c>
      <c r="I7733" t="s">
        <v>1792</v>
      </c>
      <c r="J7733" t="s">
        <v>232</v>
      </c>
      <c r="K7733" t="s">
        <v>232</v>
      </c>
      <c r="L7733" t="s">
        <v>232</v>
      </c>
      <c r="M7733" t="s">
        <v>232</v>
      </c>
      <c r="N7733" t="s">
        <v>232</v>
      </c>
      <c r="O7733" t="s">
        <v>232</v>
      </c>
      <c r="P7733" t="s">
        <v>232</v>
      </c>
      <c r="Q7733" t="s">
        <v>232</v>
      </c>
      <c r="R7733" t="s">
        <v>232</v>
      </c>
      <c r="S7733" t="s">
        <v>232</v>
      </c>
      <c r="T7733" t="s">
        <v>232</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52">
        <v>-1445.05</v>
      </c>
      <c r="AN7733" s="52">
        <v>-1789.03</v>
      </c>
      <c r="AO7733" s="52">
        <v>-1485.87</v>
      </c>
      <c r="AP7733" s="52">
        <v>-1928.71</v>
      </c>
      <c r="AQ7733" s="52">
        <v>-1908.34</v>
      </c>
      <c r="AR7733" s="52">
        <v>-1285.9000000000001</v>
      </c>
      <c r="AS7733" s="52">
        <v>-1615.89</v>
      </c>
      <c r="AT7733">
        <v>-656.59299999999996</v>
      </c>
      <c r="AU7733">
        <v>477.77199999999999</v>
      </c>
      <c r="AV7733">
        <v>-241.76400000000001</v>
      </c>
      <c r="AW7733" s="52">
        <v>-1212.22</v>
      </c>
      <c r="AX7733" s="52">
        <v>-1869.71</v>
      </c>
      <c r="AY7733" s="52">
        <v>-2384.59</v>
      </c>
      <c r="AZ7733" s="52">
        <v>-2716.67</v>
      </c>
      <c r="BA7733" s="52">
        <v>-2929.74</v>
      </c>
      <c r="BB7733" s="52">
        <v>-3000.7</v>
      </c>
      <c r="BC7733">
        <v>2016</v>
      </c>
    </row>
    <row r="7734" spans="1:55" x14ac:dyDescent="0.25">
      <c r="A7734">
        <v>738</v>
      </c>
      <c r="B7734" t="s">
        <v>1786</v>
      </c>
      <c r="C7734" t="s">
        <v>350</v>
      </c>
      <c r="D7734" t="s">
        <v>1787</v>
      </c>
      <c r="E7734" t="s">
        <v>348</v>
      </c>
      <c r="F7734" t="s">
        <v>349</v>
      </c>
      <c r="G7734" t="s">
        <v>282</v>
      </c>
      <c r="I7734" t="s">
        <v>351</v>
      </c>
      <c r="J7734" t="s">
        <v>232</v>
      </c>
      <c r="K7734" t="s">
        <v>232</v>
      </c>
      <c r="L7734" t="s">
        <v>232</v>
      </c>
      <c r="M7734" t="s">
        <v>232</v>
      </c>
      <c r="N7734" t="s">
        <v>232</v>
      </c>
      <c r="O7734" t="s">
        <v>232</v>
      </c>
      <c r="P7734" t="s">
        <v>232</v>
      </c>
      <c r="Q7734" t="s">
        <v>232</v>
      </c>
      <c r="R7734" t="s">
        <v>232</v>
      </c>
      <c r="S7734" t="s">
        <v>232</v>
      </c>
      <c r="T7734" t="s">
        <v>232</v>
      </c>
      <c r="U7734">
        <v>3.573</v>
      </c>
      <c r="V7734">
        <v>-3.9279999999999999</v>
      </c>
      <c r="W7734">
        <v>0.64100000000000001</v>
      </c>
      <c r="X7734">
        <v>-0.81399999999999995</v>
      </c>
      <c r="Y7734">
        <v>1.4079999999999999</v>
      </c>
      <c r="Z7734">
        <v>5.9139999999999997</v>
      </c>
      <c r="AA7734">
        <v>2.9009999999999998</v>
      </c>
      <c r="AB7734">
        <v>1.68</v>
      </c>
      <c r="AC7734">
        <v>0.30599999999999999</v>
      </c>
      <c r="AD7734">
        <v>0.55500000000000005</v>
      </c>
      <c r="AE7734">
        <v>0.70599999999999996</v>
      </c>
      <c r="AF7734">
        <v>0.14299999999999999</v>
      </c>
      <c r="AG7734">
        <v>-1.0649999999999999</v>
      </c>
      <c r="AH7734">
        <v>-1.6950000000000001</v>
      </c>
      <c r="AI7734">
        <v>-2.4289999999999998</v>
      </c>
      <c r="AJ7734">
        <v>-2.5449999999999999</v>
      </c>
      <c r="AK7734">
        <v>-0.56799999999999995</v>
      </c>
      <c r="AL7734">
        <v>-1.173</v>
      </c>
      <c r="AM7734">
        <v>-3.83</v>
      </c>
      <c r="AN7734">
        <v>-4.0810000000000004</v>
      </c>
      <c r="AO7734">
        <v>-2.8159999999999998</v>
      </c>
      <c r="AP7734">
        <v>-3.0950000000000002</v>
      </c>
      <c r="AQ7734">
        <v>-2.6150000000000002</v>
      </c>
      <c r="AR7734">
        <v>-1.5569999999999999</v>
      </c>
      <c r="AS7734">
        <v>-1.7130000000000001</v>
      </c>
      <c r="AT7734">
        <v>-0.60599999999999998</v>
      </c>
      <c r="AU7734">
        <v>0.40200000000000002</v>
      </c>
      <c r="AV7734">
        <v>-0.184</v>
      </c>
      <c r="AW7734">
        <v>-0.85399999999999998</v>
      </c>
      <c r="AX7734">
        <v>-1.2050000000000001</v>
      </c>
      <c r="AY7734">
        <v>-1.403</v>
      </c>
      <c r="AZ7734">
        <v>-1.452</v>
      </c>
      <c r="BA7734">
        <v>-1.423</v>
      </c>
      <c r="BB7734">
        <v>-1.3240000000000001</v>
      </c>
      <c r="BC7734">
        <v>2016</v>
      </c>
    </row>
    <row r="7735" spans="1:55" x14ac:dyDescent="0.25">
      <c r="A7735">
        <v>738</v>
      </c>
      <c r="B7735" t="s">
        <v>1786</v>
      </c>
      <c r="C7735" t="s">
        <v>352</v>
      </c>
      <c r="D7735" t="s">
        <v>1787</v>
      </c>
      <c r="E7735" t="s">
        <v>353</v>
      </c>
      <c r="F7735" t="s">
        <v>354</v>
      </c>
      <c r="G7735" t="s">
        <v>229</v>
      </c>
      <c r="H7735" t="s">
        <v>230</v>
      </c>
    </row>
    <row r="7736" spans="1:55" x14ac:dyDescent="0.25">
      <c r="A7736">
        <v>738</v>
      </c>
      <c r="B7736" t="s">
        <v>1786</v>
      </c>
      <c r="C7736" t="s">
        <v>355</v>
      </c>
      <c r="D7736" t="s">
        <v>1787</v>
      </c>
      <c r="E7736" t="s">
        <v>353</v>
      </c>
      <c r="F7736" t="s">
        <v>354</v>
      </c>
      <c r="G7736" t="s">
        <v>282</v>
      </c>
    </row>
    <row r="7737" spans="1:55" x14ac:dyDescent="0.25">
      <c r="A7737">
        <v>738</v>
      </c>
      <c r="B7737" t="s">
        <v>1786</v>
      </c>
      <c r="C7737" t="s">
        <v>356</v>
      </c>
      <c r="D7737" t="s">
        <v>1787</v>
      </c>
      <c r="E7737" t="s">
        <v>357</v>
      </c>
      <c r="F7737" t="s">
        <v>358</v>
      </c>
      <c r="G7737" t="s">
        <v>229</v>
      </c>
      <c r="H7737" t="s">
        <v>230</v>
      </c>
      <c r="I7737" t="s">
        <v>1792</v>
      </c>
      <c r="J7737" t="s">
        <v>232</v>
      </c>
      <c r="K7737" t="s">
        <v>232</v>
      </c>
      <c r="L7737" t="s">
        <v>232</v>
      </c>
      <c r="M7737" t="s">
        <v>232</v>
      </c>
      <c r="N7737" t="s">
        <v>232</v>
      </c>
      <c r="O7737" t="s">
        <v>232</v>
      </c>
      <c r="P7737" t="s">
        <v>232</v>
      </c>
      <c r="Q7737" t="s">
        <v>232</v>
      </c>
      <c r="R7737" t="s">
        <v>232</v>
      </c>
      <c r="S7737" t="s">
        <v>232</v>
      </c>
      <c r="T7737" t="s">
        <v>232</v>
      </c>
      <c r="U7737" t="s">
        <v>232</v>
      </c>
      <c r="V7737" t="s">
        <v>232</v>
      </c>
      <c r="W7737" t="s">
        <v>232</v>
      </c>
      <c r="X7737" t="s">
        <v>232</v>
      </c>
      <c r="Y7737" t="s">
        <v>232</v>
      </c>
      <c r="Z7737" t="s">
        <v>232</v>
      </c>
      <c r="AA7737" t="s">
        <v>232</v>
      </c>
      <c r="AB7737" t="s">
        <v>232</v>
      </c>
      <c r="AC7737" t="s">
        <v>232</v>
      </c>
      <c r="AD7737" t="s">
        <v>232</v>
      </c>
      <c r="AE7737" s="52">
        <v>5610.75</v>
      </c>
      <c r="AF7737" s="52">
        <v>6008.42</v>
      </c>
      <c r="AG7737" s="52">
        <v>6524.41</v>
      </c>
      <c r="AH7737" s="52">
        <v>7553.93</v>
      </c>
      <c r="AI7737" s="52">
        <v>8936.19</v>
      </c>
      <c r="AJ7737" s="52">
        <v>7651.51</v>
      </c>
      <c r="AK7737" s="52">
        <v>5781.92</v>
      </c>
      <c r="AL7737" s="52">
        <v>7049.41</v>
      </c>
      <c r="AM7737" s="52">
        <v>9189.92</v>
      </c>
      <c r="AN7737" s="52">
        <v>11985.92</v>
      </c>
      <c r="AO7737" s="52">
        <v>14690.38</v>
      </c>
      <c r="AP7737" s="52">
        <v>17908.599999999999</v>
      </c>
      <c r="AQ7737" s="52">
        <v>21925.24</v>
      </c>
      <c r="AR7737" s="52">
        <v>26941.040000000001</v>
      </c>
      <c r="AS7737" s="52">
        <v>33837.71</v>
      </c>
      <c r="AT7737" s="52">
        <v>39491.86</v>
      </c>
      <c r="AU7737" s="52">
        <v>43481.05</v>
      </c>
      <c r="AV7737" s="52">
        <v>47403.71</v>
      </c>
      <c r="AW7737" s="52">
        <v>51930.22</v>
      </c>
      <c r="AX7737" s="52">
        <v>57655.95</v>
      </c>
      <c r="AY7737" s="52">
        <v>64698.93</v>
      </c>
      <c r="AZ7737" s="52">
        <v>73237.89</v>
      </c>
      <c r="BA7737" s="52">
        <v>83208.149999999994</v>
      </c>
      <c r="BB7737" s="52">
        <v>94768.01</v>
      </c>
      <c r="BC7737">
        <v>2016</v>
      </c>
    </row>
    <row r="7738" spans="1:55" x14ac:dyDescent="0.25">
      <c r="A7738">
        <v>738</v>
      </c>
      <c r="B7738" t="s">
        <v>1786</v>
      </c>
      <c r="C7738" t="s">
        <v>359</v>
      </c>
      <c r="D7738" t="s">
        <v>1787</v>
      </c>
      <c r="E7738" t="s">
        <v>357</v>
      </c>
      <c r="F7738" t="s">
        <v>358</v>
      </c>
      <c r="G7738" t="s">
        <v>282</v>
      </c>
      <c r="I7738" t="s">
        <v>360</v>
      </c>
      <c r="J7738" t="s">
        <v>232</v>
      </c>
      <c r="K7738" t="s">
        <v>232</v>
      </c>
      <c r="L7738" t="s">
        <v>232</v>
      </c>
      <c r="M7738" t="s">
        <v>232</v>
      </c>
      <c r="N7738" t="s">
        <v>232</v>
      </c>
      <c r="O7738" t="s">
        <v>232</v>
      </c>
      <c r="P7738" t="s">
        <v>232</v>
      </c>
      <c r="Q7738" t="s">
        <v>232</v>
      </c>
      <c r="R7738" t="s">
        <v>232</v>
      </c>
      <c r="S7738" t="s">
        <v>232</v>
      </c>
      <c r="T7738" t="s">
        <v>232</v>
      </c>
      <c r="U7738" t="s">
        <v>232</v>
      </c>
      <c r="V7738" t="s">
        <v>232</v>
      </c>
      <c r="W7738" t="s">
        <v>232</v>
      </c>
      <c r="X7738" t="s">
        <v>232</v>
      </c>
      <c r="Y7738" t="s">
        <v>232</v>
      </c>
      <c r="Z7738" t="s">
        <v>232</v>
      </c>
      <c r="AA7738" t="s">
        <v>232</v>
      </c>
      <c r="AB7738" t="s">
        <v>232</v>
      </c>
      <c r="AC7738" t="s">
        <v>232</v>
      </c>
      <c r="AD7738" t="s">
        <v>232</v>
      </c>
      <c r="AE7738">
        <v>50.238999999999997</v>
      </c>
      <c r="AF7738">
        <v>47.034999999999997</v>
      </c>
      <c r="AG7738">
        <v>44.314999999999998</v>
      </c>
      <c r="AH7738">
        <v>44.603000000000002</v>
      </c>
      <c r="AI7738">
        <v>46.755000000000003</v>
      </c>
      <c r="AJ7738">
        <v>32.841000000000001</v>
      </c>
      <c r="AK7738">
        <v>21.597999999999999</v>
      </c>
      <c r="AL7738">
        <v>21.515000000000001</v>
      </c>
      <c r="AM7738">
        <v>24.359000000000002</v>
      </c>
      <c r="AN7738">
        <v>27.343</v>
      </c>
      <c r="AO7738">
        <v>27.841999999999999</v>
      </c>
      <c r="AP7738">
        <v>28.738</v>
      </c>
      <c r="AQ7738">
        <v>30.044</v>
      </c>
      <c r="AR7738">
        <v>32.615000000000002</v>
      </c>
      <c r="AS7738">
        <v>35.863999999999997</v>
      </c>
      <c r="AT7738">
        <v>36.444000000000003</v>
      </c>
      <c r="AU7738">
        <v>36.587000000000003</v>
      </c>
      <c r="AV7738">
        <v>35.993000000000002</v>
      </c>
      <c r="AW7738">
        <v>36.573</v>
      </c>
      <c r="AX7738">
        <v>37.171999999999997</v>
      </c>
      <c r="AY7738">
        <v>38.069000000000003</v>
      </c>
      <c r="AZ7738">
        <v>39.148000000000003</v>
      </c>
      <c r="BA7738">
        <v>40.412999999999997</v>
      </c>
      <c r="BB7738">
        <v>41.814999999999998</v>
      </c>
      <c r="BC7738">
        <v>2016</v>
      </c>
    </row>
    <row r="7739" spans="1:55" x14ac:dyDescent="0.25">
      <c r="A7739">
        <v>738</v>
      </c>
      <c r="B7739" t="s">
        <v>1786</v>
      </c>
      <c r="C7739" t="s">
        <v>361</v>
      </c>
      <c r="D7739" t="s">
        <v>1787</v>
      </c>
      <c r="E7739" t="s">
        <v>362</v>
      </c>
      <c r="F7739" t="s">
        <v>363</v>
      </c>
      <c r="G7739" t="s">
        <v>229</v>
      </c>
      <c r="H7739" t="s">
        <v>230</v>
      </c>
      <c r="I7739" t="s">
        <v>1792</v>
      </c>
      <c r="J7739">
        <v>60.853999999999999</v>
      </c>
      <c r="K7739">
        <v>72.757000000000005</v>
      </c>
      <c r="L7739">
        <v>88.007000000000005</v>
      </c>
      <c r="M7739">
        <v>101.76300000000001</v>
      </c>
      <c r="N7739">
        <v>119.929</v>
      </c>
      <c r="O7739">
        <v>152.97900000000001</v>
      </c>
      <c r="P7739">
        <v>201.75</v>
      </c>
      <c r="Q7739">
        <v>272.73200000000003</v>
      </c>
      <c r="R7739">
        <v>421.62299999999999</v>
      </c>
      <c r="S7739">
        <v>518.61400000000003</v>
      </c>
      <c r="T7739">
        <v>669.125</v>
      </c>
      <c r="U7739">
        <v>883.53300000000002</v>
      </c>
      <c r="V7739" s="52">
        <v>1101.48</v>
      </c>
      <c r="W7739" s="52">
        <v>1382.69</v>
      </c>
      <c r="X7739" s="52">
        <v>1848.26</v>
      </c>
      <c r="Y7739" s="52">
        <v>2443.1</v>
      </c>
      <c r="Z7739" s="52">
        <v>3080.12</v>
      </c>
      <c r="AA7739" s="52">
        <v>3926.47</v>
      </c>
      <c r="AB7739" s="52">
        <v>6283.97</v>
      </c>
      <c r="AC7739" s="52">
        <v>8656.9</v>
      </c>
      <c r="AD7739" s="52">
        <v>9943.5300000000007</v>
      </c>
      <c r="AE7739" s="52">
        <v>11168.02</v>
      </c>
      <c r="AF7739" s="52">
        <v>12774.36</v>
      </c>
      <c r="AG7739" s="52">
        <v>14722.92</v>
      </c>
      <c r="AH7739" s="52">
        <v>16936.09</v>
      </c>
      <c r="AI7739" s="52">
        <v>19112.830000000002</v>
      </c>
      <c r="AJ7739" s="52">
        <v>23298.44</v>
      </c>
      <c r="AK7739" s="52">
        <v>26770.43</v>
      </c>
      <c r="AL7739" s="52">
        <v>32764.94</v>
      </c>
      <c r="AM7739" s="52">
        <v>37726.82</v>
      </c>
      <c r="AN7739" s="52">
        <v>43836.02</v>
      </c>
      <c r="AO7739" s="52">
        <v>52762.58</v>
      </c>
      <c r="AP7739" s="52">
        <v>62316</v>
      </c>
      <c r="AQ7739" s="52">
        <v>72976</v>
      </c>
      <c r="AR7739" s="52">
        <v>82604</v>
      </c>
      <c r="AS7739" s="52">
        <v>94351</v>
      </c>
      <c r="AT7739" s="52">
        <v>108363</v>
      </c>
      <c r="AU7739" s="52">
        <v>118843</v>
      </c>
      <c r="AV7739" s="52">
        <v>131703.09</v>
      </c>
      <c r="AW7739" s="52">
        <v>141989.19</v>
      </c>
      <c r="AX7739" s="52">
        <v>155103.82</v>
      </c>
      <c r="AY7739" s="52">
        <v>169951.48</v>
      </c>
      <c r="AZ7739" s="52">
        <v>187079.46</v>
      </c>
      <c r="BA7739" s="52">
        <v>205894.21</v>
      </c>
      <c r="BB7739" s="52">
        <v>226635.37</v>
      </c>
      <c r="BC7739">
        <v>2016</v>
      </c>
    </row>
    <row r="7740" spans="1:55" x14ac:dyDescent="0.25">
      <c r="A7740">
        <v>738</v>
      </c>
      <c r="B7740" t="s">
        <v>1786</v>
      </c>
      <c r="C7740" t="s">
        <v>364</v>
      </c>
      <c r="D7740" t="s">
        <v>1787</v>
      </c>
      <c r="E7740" t="s">
        <v>365</v>
      </c>
      <c r="F7740" t="s">
        <v>366</v>
      </c>
      <c r="G7740" t="s">
        <v>242</v>
      </c>
      <c r="H7740" t="s">
        <v>230</v>
      </c>
      <c r="I7740" t="s">
        <v>1793</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-0.47199999999999998</v>
      </c>
      <c r="AE7740">
        <v>-0.41499999999999998</v>
      </c>
      <c r="AF7740">
        <v>-0.17399999999999999</v>
      </c>
      <c r="AG7740">
        <v>-0.16</v>
      </c>
      <c r="AH7740">
        <v>-0.5</v>
      </c>
      <c r="AI7740">
        <v>-0.93799999999999994</v>
      </c>
      <c r="AJ7740">
        <v>-1.3740000000000001</v>
      </c>
      <c r="AK7740">
        <v>-1.843</v>
      </c>
      <c r="AL7740">
        <v>-2.1379999999999999</v>
      </c>
      <c r="AM7740">
        <v>-2.1789999999999998</v>
      </c>
      <c r="AN7740">
        <v>-2.3849999999999998</v>
      </c>
      <c r="AO7740">
        <v>-3.633</v>
      </c>
      <c r="AP7740">
        <v>-4.5419999999999998</v>
      </c>
      <c r="AQ7740">
        <v>-4.6909999999999998</v>
      </c>
      <c r="AR7740">
        <v>-4.87</v>
      </c>
      <c r="AS7740">
        <v>-3.8460000000000001</v>
      </c>
      <c r="AT7740">
        <v>-2.2109999999999999</v>
      </c>
      <c r="AU7740">
        <v>-1.768</v>
      </c>
      <c r="AV7740">
        <v>-2.141</v>
      </c>
      <c r="AW7740">
        <v>-2.41</v>
      </c>
      <c r="AX7740">
        <v>-2.7490000000000001</v>
      </c>
      <c r="AY7740">
        <v>-3.089</v>
      </c>
      <c r="AZ7740">
        <v>-3.3820000000000001</v>
      </c>
      <c r="BA7740">
        <v>-3.5760000000000001</v>
      </c>
      <c r="BB7740">
        <v>-3.6659999999999999</v>
      </c>
      <c r="BC7740">
        <v>2016</v>
      </c>
    </row>
    <row r="7741" spans="1:55" x14ac:dyDescent="0.25">
      <c r="A7741">
        <v>738</v>
      </c>
      <c r="B7741" t="s">
        <v>1786</v>
      </c>
      <c r="C7741" t="s">
        <v>368</v>
      </c>
      <c r="D7741" t="s">
        <v>1787</v>
      </c>
      <c r="E7741" t="s">
        <v>365</v>
      </c>
      <c r="F7741" t="s">
        <v>366</v>
      </c>
      <c r="G7741" t="s">
        <v>282</v>
      </c>
      <c r="I7741" t="s">
        <v>369</v>
      </c>
      <c r="J7741">
        <v>-7.032</v>
      </c>
      <c r="K7741">
        <v>-4.5860000000000003</v>
      </c>
      <c r="L7741">
        <v>-5.141</v>
      </c>
      <c r="M7741">
        <v>-2.9220000000000002</v>
      </c>
      <c r="N7741">
        <v>-3.7850000000000001</v>
      </c>
      <c r="O7741">
        <v>-4.383</v>
      </c>
      <c r="P7741">
        <v>-2.9670000000000001</v>
      </c>
      <c r="Q7741">
        <v>-7.6420000000000003</v>
      </c>
      <c r="R7741">
        <v>-6.9580000000000002</v>
      </c>
      <c r="S7741">
        <v>-7.7160000000000002</v>
      </c>
      <c r="T7741">
        <v>-16.292999999999999</v>
      </c>
      <c r="U7741">
        <v>-18.292999999999999</v>
      </c>
      <c r="V7741">
        <v>-19.303999999999998</v>
      </c>
      <c r="W7741">
        <v>-26.227</v>
      </c>
      <c r="X7741">
        <v>-17.574999999999999</v>
      </c>
      <c r="Y7741">
        <v>-13.875</v>
      </c>
      <c r="Z7741">
        <v>-7.7720000000000002</v>
      </c>
      <c r="AA7741">
        <v>-6.8</v>
      </c>
      <c r="AB7741">
        <v>-7.45</v>
      </c>
      <c r="AC7741">
        <v>-6.6849999999999996</v>
      </c>
      <c r="AD7741">
        <v>-3.7989999999999999</v>
      </c>
      <c r="AE7741">
        <v>-3.2589999999999999</v>
      </c>
      <c r="AF7741">
        <v>-1.3180000000000001</v>
      </c>
      <c r="AG7741">
        <v>-1.129</v>
      </c>
      <c r="AH7741">
        <v>-3.2170000000000001</v>
      </c>
      <c r="AI7741">
        <v>-5.5389999999999997</v>
      </c>
      <c r="AJ7741">
        <v>-7.3810000000000002</v>
      </c>
      <c r="AK7741">
        <v>-8.57</v>
      </c>
      <c r="AL7741">
        <v>-7.8140000000000001</v>
      </c>
      <c r="AM7741">
        <v>-7.6239999999999997</v>
      </c>
      <c r="AN7741">
        <v>-7.6740000000000004</v>
      </c>
      <c r="AO7741">
        <v>-10.819000000000001</v>
      </c>
      <c r="AP7741">
        <v>-11.454000000000001</v>
      </c>
      <c r="AQ7741">
        <v>-10.269</v>
      </c>
      <c r="AR7741">
        <v>-9.7390000000000008</v>
      </c>
      <c r="AS7741">
        <v>-8.1159999999999997</v>
      </c>
      <c r="AT7741">
        <v>-4.4420000000000002</v>
      </c>
      <c r="AU7741">
        <v>-3.319</v>
      </c>
      <c r="AV7741">
        <v>-3.7</v>
      </c>
      <c r="AW7741">
        <v>-3.9489999999999998</v>
      </c>
      <c r="AX7741">
        <v>-4.2359999999999998</v>
      </c>
      <c r="AY7741">
        <v>-4.476</v>
      </c>
      <c r="AZ7741">
        <v>-4.585</v>
      </c>
      <c r="BA7741">
        <v>-4.5380000000000003</v>
      </c>
      <c r="BB7741">
        <v>-4.3529999999999998</v>
      </c>
      <c r="BC7741">
        <v>2016</v>
      </c>
    </row>
    <row r="7742" spans="1:55" x14ac:dyDescent="0.25">
      <c r="A7742">
        <v>578</v>
      </c>
      <c r="B7742" t="s">
        <v>1794</v>
      </c>
      <c r="C7742" t="s">
        <v>225</v>
      </c>
      <c r="D7742" t="s">
        <v>1795</v>
      </c>
      <c r="E7742" t="s">
        <v>227</v>
      </c>
      <c r="F7742" t="s">
        <v>228</v>
      </c>
      <c r="G7742" t="s">
        <v>229</v>
      </c>
      <c r="H7742" t="s">
        <v>230</v>
      </c>
      <c r="I7742" t="s">
        <v>1796</v>
      </c>
      <c r="J7742" s="52">
        <v>1577.94</v>
      </c>
      <c r="K7742" s="52">
        <v>1671.19</v>
      </c>
      <c r="L7742" s="52">
        <v>1760.65</v>
      </c>
      <c r="M7742" s="52">
        <v>1858.91</v>
      </c>
      <c r="N7742" s="52">
        <v>1965.99</v>
      </c>
      <c r="O7742" s="52">
        <v>2057.27</v>
      </c>
      <c r="P7742" s="52">
        <v>2171.11</v>
      </c>
      <c r="Q7742" s="52">
        <v>2377.7800000000002</v>
      </c>
      <c r="R7742" s="52">
        <v>2693.74</v>
      </c>
      <c r="S7742" s="52">
        <v>3022.2</v>
      </c>
      <c r="T7742" s="52">
        <v>3373.47</v>
      </c>
      <c r="U7742" s="52">
        <v>3656.94</v>
      </c>
      <c r="V7742" s="52">
        <v>3994.46</v>
      </c>
      <c r="W7742" s="52">
        <v>4340.99</v>
      </c>
      <c r="X7742" s="52">
        <v>4688.1400000000003</v>
      </c>
      <c r="Y7742" s="52">
        <v>5068.83</v>
      </c>
      <c r="Z7742" s="52">
        <v>5355.34</v>
      </c>
      <c r="AA7742" s="52">
        <v>5207.87</v>
      </c>
      <c r="AB7742" s="52">
        <v>4810.32</v>
      </c>
      <c r="AC7742" s="52">
        <v>5030.26</v>
      </c>
      <c r="AD7742" s="52">
        <v>5254.39</v>
      </c>
      <c r="AE7742" s="52">
        <v>5435.36</v>
      </c>
      <c r="AF7742" s="52">
        <v>5769.58</v>
      </c>
      <c r="AG7742" s="52">
        <v>6184.37</v>
      </c>
      <c r="AH7742" s="52">
        <v>6573.33</v>
      </c>
      <c r="AI7742" s="52">
        <v>6848.61</v>
      </c>
      <c r="AJ7742" s="52">
        <v>7188.84</v>
      </c>
      <c r="AK7742" s="52">
        <v>7579.56</v>
      </c>
      <c r="AL7742" s="52">
        <v>7710.36</v>
      </c>
      <c r="AM7742" s="52">
        <v>7657.1</v>
      </c>
      <c r="AN7742" s="52">
        <v>8232.42</v>
      </c>
      <c r="AO7742" s="52">
        <v>8301.57</v>
      </c>
      <c r="AP7742" s="52">
        <v>8902.84</v>
      </c>
      <c r="AQ7742" s="52">
        <v>9142.09</v>
      </c>
      <c r="AR7742" s="52">
        <v>9232.08</v>
      </c>
      <c r="AS7742" s="52">
        <v>9521.41</v>
      </c>
      <c r="AT7742" s="52">
        <v>9840.99</v>
      </c>
      <c r="AU7742" s="52">
        <v>10237</v>
      </c>
      <c r="AV7742" s="52">
        <v>10659.71</v>
      </c>
      <c r="AW7742" s="52">
        <v>11029.69</v>
      </c>
      <c r="AX7742" s="52">
        <v>11420.81</v>
      </c>
      <c r="AY7742" s="52">
        <v>11819.94</v>
      </c>
      <c r="AZ7742" s="52">
        <v>12233.04</v>
      </c>
      <c r="BA7742" s="52">
        <v>12668.1</v>
      </c>
      <c r="BB7742" s="52">
        <v>13130.34</v>
      </c>
      <c r="BC7742">
        <v>2017</v>
      </c>
    </row>
    <row r="7743" spans="1:55" x14ac:dyDescent="0.25">
      <c r="A7743">
        <v>578</v>
      </c>
      <c r="B7743" t="s">
        <v>1794</v>
      </c>
      <c r="C7743" t="s">
        <v>233</v>
      </c>
      <c r="D7743" t="s">
        <v>1795</v>
      </c>
      <c r="E7743" t="s">
        <v>227</v>
      </c>
      <c r="F7743" t="s">
        <v>234</v>
      </c>
      <c r="G7743" t="s">
        <v>235</v>
      </c>
      <c r="I7743" t="s">
        <v>236</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7.5140000000000002</v>
      </c>
      <c r="AO7743">
        <v>0.84</v>
      </c>
      <c r="AP7743">
        <v>7.2430000000000003</v>
      </c>
      <c r="AQ7743">
        <v>2.6869999999999998</v>
      </c>
      <c r="AR7743">
        <v>0.98399999999999999</v>
      </c>
      <c r="AS7743">
        <v>3.1339999999999999</v>
      </c>
      <c r="AT7743">
        <v>3.3559999999999999</v>
      </c>
      <c r="AU7743">
        <v>4.024</v>
      </c>
      <c r="AV7743">
        <v>4.1289999999999996</v>
      </c>
      <c r="AW7743">
        <v>3.4710000000000001</v>
      </c>
      <c r="AX7743">
        <v>3.5459999999999998</v>
      </c>
      <c r="AY7743">
        <v>3.4950000000000001</v>
      </c>
      <c r="AZ7743">
        <v>3.4950000000000001</v>
      </c>
      <c r="BA7743">
        <v>3.556</v>
      </c>
      <c r="BB7743">
        <v>3.649</v>
      </c>
      <c r="BC7743">
        <v>2017</v>
      </c>
    </row>
    <row r="7744" spans="1:55" x14ac:dyDescent="0.25">
      <c r="A7744">
        <v>578</v>
      </c>
      <c r="B7744" t="s">
        <v>1794</v>
      </c>
      <c r="C7744" t="s">
        <v>237</v>
      </c>
      <c r="D7744" t="s">
        <v>1795</v>
      </c>
      <c r="E7744" t="s">
        <v>238</v>
      </c>
      <c r="F7744" t="s">
        <v>239</v>
      </c>
      <c r="G7744" t="s">
        <v>229</v>
      </c>
      <c r="H7744" t="s">
        <v>230</v>
      </c>
      <c r="I7744" t="s">
        <v>1796</v>
      </c>
      <c r="J7744">
        <v>684.36199999999997</v>
      </c>
      <c r="K7744">
        <v>785.51400000000001</v>
      </c>
      <c r="L7744">
        <v>869.39599999999996</v>
      </c>
      <c r="M7744">
        <v>951.41899999999998</v>
      </c>
      <c r="N7744" s="52">
        <v>1020.74</v>
      </c>
      <c r="O7744" s="52">
        <v>1091.3900000000001</v>
      </c>
      <c r="P7744" s="52">
        <v>1170.83</v>
      </c>
      <c r="Q7744" s="52">
        <v>1342.85</v>
      </c>
      <c r="R7744" s="52">
        <v>1611.32</v>
      </c>
      <c r="S7744" s="52">
        <v>1918.33</v>
      </c>
      <c r="T7744" s="52">
        <v>2263.4699999999998</v>
      </c>
      <c r="U7744" s="52">
        <v>2583.4899999999998</v>
      </c>
      <c r="V7744" s="52">
        <v>2935.65</v>
      </c>
      <c r="W7744" s="52">
        <v>3263.44</v>
      </c>
      <c r="X7744" s="52">
        <v>3689.09</v>
      </c>
      <c r="Y7744" s="52">
        <v>4217.6099999999997</v>
      </c>
      <c r="Z7744" s="52">
        <v>4638.6099999999997</v>
      </c>
      <c r="AA7744" s="52">
        <v>4710.3</v>
      </c>
      <c r="AB7744" s="52">
        <v>4701.5600000000004</v>
      </c>
      <c r="AC7744" s="52">
        <v>4789.82</v>
      </c>
      <c r="AD7744" s="52">
        <v>5069.82</v>
      </c>
      <c r="AE7744" s="52">
        <v>5345.01</v>
      </c>
      <c r="AF7744" s="52">
        <v>5769.58</v>
      </c>
      <c r="AG7744" s="52">
        <v>6317.3</v>
      </c>
      <c r="AH7744" s="52">
        <v>6954.27</v>
      </c>
      <c r="AI7744" s="52">
        <v>7614.41</v>
      </c>
      <c r="AJ7744" s="52">
        <v>8400.66</v>
      </c>
      <c r="AK7744" s="52">
        <v>9076.31</v>
      </c>
      <c r="AL7744" s="52">
        <v>9706.93</v>
      </c>
      <c r="AM7744" s="52">
        <v>9658.66</v>
      </c>
      <c r="AN7744" s="52">
        <v>10808.15</v>
      </c>
      <c r="AO7744" s="52">
        <v>11306.89</v>
      </c>
      <c r="AP7744" s="52">
        <v>12357.34</v>
      </c>
      <c r="AQ7744" s="52">
        <v>12915.16</v>
      </c>
      <c r="AR7744" s="52">
        <v>13230.3</v>
      </c>
      <c r="AS7744" s="52">
        <v>13743.46</v>
      </c>
      <c r="AT7744" s="52">
        <v>14554.57</v>
      </c>
      <c r="AU7744" s="52">
        <v>15451.96</v>
      </c>
      <c r="AV7744" s="52">
        <v>16316.42</v>
      </c>
      <c r="AW7744" s="52">
        <v>17168.13</v>
      </c>
      <c r="AX7744" s="52">
        <v>17999.7</v>
      </c>
      <c r="AY7744" s="52">
        <v>18885.55</v>
      </c>
      <c r="AZ7744" s="52">
        <v>19868.189999999999</v>
      </c>
      <c r="BA7744" s="52">
        <v>20971.310000000001</v>
      </c>
      <c r="BB7744" s="52">
        <v>22034.11</v>
      </c>
      <c r="BC7744">
        <v>2017</v>
      </c>
    </row>
    <row r="7745" spans="1:55" x14ac:dyDescent="0.25">
      <c r="A7745">
        <v>578</v>
      </c>
      <c r="B7745" t="s">
        <v>1794</v>
      </c>
      <c r="C7745" t="s">
        <v>240</v>
      </c>
      <c r="D7745" t="s">
        <v>1795</v>
      </c>
      <c r="E7745" t="s">
        <v>238</v>
      </c>
      <c r="F7745" t="s">
        <v>241</v>
      </c>
      <c r="G7745" t="s">
        <v>242</v>
      </c>
      <c r="H7745" t="s">
        <v>230</v>
      </c>
      <c r="I7745" t="s">
        <v>243</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221.75899999999999</v>
      </c>
      <c r="AK7745">
        <v>262.94299999999998</v>
      </c>
      <c r="AL7745">
        <v>291.38299999999998</v>
      </c>
      <c r="AM7745">
        <v>281.70999999999998</v>
      </c>
      <c r="AN7745">
        <v>341.10500000000002</v>
      </c>
      <c r="AO7745">
        <v>370.81799999999998</v>
      </c>
      <c r="AP7745">
        <v>397.55799999999999</v>
      </c>
      <c r="AQ7745">
        <v>420.334</v>
      </c>
      <c r="AR7745">
        <v>407.339</v>
      </c>
      <c r="AS7745">
        <v>401.26600000000002</v>
      </c>
      <c r="AT7745">
        <v>412.43700000000001</v>
      </c>
      <c r="AU7745">
        <v>455.322</v>
      </c>
      <c r="AV7745">
        <v>487.23899999999998</v>
      </c>
      <c r="AW7745">
        <v>516.66200000000003</v>
      </c>
      <c r="AX7745">
        <v>547.43100000000004</v>
      </c>
      <c r="AY7745">
        <v>577.88599999999997</v>
      </c>
      <c r="AZ7745">
        <v>610.26599999999996</v>
      </c>
      <c r="BA7745">
        <v>645.28700000000003</v>
      </c>
      <c r="BB7745">
        <v>679.11699999999996</v>
      </c>
      <c r="BC7745">
        <v>2017</v>
      </c>
    </row>
    <row r="7746" spans="1:55" x14ac:dyDescent="0.25">
      <c r="A7746">
        <v>578</v>
      </c>
      <c r="B7746" t="s">
        <v>1794</v>
      </c>
      <c r="C7746" t="s">
        <v>244</v>
      </c>
      <c r="D7746" t="s">
        <v>1795</v>
      </c>
      <c r="E7746" t="s">
        <v>238</v>
      </c>
      <c r="F7746" t="s">
        <v>245</v>
      </c>
      <c r="G7746" t="s">
        <v>246</v>
      </c>
      <c r="H7746" t="s">
        <v>230</v>
      </c>
      <c r="I7746" t="s">
        <v>243</v>
      </c>
      <c r="J7746">
        <v>74.852000000000004</v>
      </c>
      <c r="K7746">
        <v>86.775999999999996</v>
      </c>
      <c r="L7746">
        <v>97.07</v>
      </c>
      <c r="M7746">
        <v>106.502</v>
      </c>
      <c r="N7746">
        <v>116.7</v>
      </c>
      <c r="O7746">
        <v>125.98099999999999</v>
      </c>
      <c r="P7746">
        <v>135.62899999999999</v>
      </c>
      <c r="Q7746">
        <v>152.214</v>
      </c>
      <c r="R7746">
        <v>178.52099999999999</v>
      </c>
      <c r="S7746">
        <v>208.142</v>
      </c>
      <c r="T7746">
        <v>241.029</v>
      </c>
      <c r="U7746">
        <v>270.11900000000003</v>
      </c>
      <c r="V7746">
        <v>301.77499999999998</v>
      </c>
      <c r="W7746">
        <v>335.72500000000002</v>
      </c>
      <c r="X7746">
        <v>370.315</v>
      </c>
      <c r="Y7746">
        <v>408.78</v>
      </c>
      <c r="Z7746">
        <v>439.79399999999998</v>
      </c>
      <c r="AA7746">
        <v>435.05900000000003</v>
      </c>
      <c r="AB7746">
        <v>406.37099999999998</v>
      </c>
      <c r="AC7746">
        <v>431.08800000000002</v>
      </c>
      <c r="AD7746">
        <v>460.36099999999999</v>
      </c>
      <c r="AE7746">
        <v>486.661</v>
      </c>
      <c r="AF7746">
        <v>524.75800000000004</v>
      </c>
      <c r="AG7746">
        <v>572.92999999999995</v>
      </c>
      <c r="AH7746">
        <v>625.35799999999995</v>
      </c>
      <c r="AI7746">
        <v>671.84</v>
      </c>
      <c r="AJ7746">
        <v>726.55899999999997</v>
      </c>
      <c r="AK7746">
        <v>786.62800000000004</v>
      </c>
      <c r="AL7746">
        <v>815.76599999999996</v>
      </c>
      <c r="AM7746">
        <v>816.30799999999999</v>
      </c>
      <c r="AN7746">
        <v>887.86900000000003</v>
      </c>
      <c r="AO7746">
        <v>914.029</v>
      </c>
      <c r="AP7746">
        <v>999.03200000000004</v>
      </c>
      <c r="AQ7746" s="52">
        <v>1043.8800000000001</v>
      </c>
      <c r="AR7746" s="52">
        <v>1074.0999999999999</v>
      </c>
      <c r="AS7746" s="52">
        <v>1119.6099999999999</v>
      </c>
      <c r="AT7746" s="52">
        <v>1169.8399999999999</v>
      </c>
      <c r="AU7746" s="52">
        <v>1240.05</v>
      </c>
      <c r="AV7746" s="52">
        <v>1320.36</v>
      </c>
      <c r="AW7746" s="52">
        <v>1390.48</v>
      </c>
      <c r="AX7746" s="52">
        <v>1469.86</v>
      </c>
      <c r="AY7746" s="52">
        <v>1552.85</v>
      </c>
      <c r="AZ7746" s="52">
        <v>1640.37</v>
      </c>
      <c r="BA7746" s="52">
        <v>1733.92</v>
      </c>
      <c r="BB7746" s="52">
        <v>1834.8</v>
      </c>
      <c r="BC7746">
        <v>2017</v>
      </c>
    </row>
    <row r="7747" spans="1:55" x14ac:dyDescent="0.25">
      <c r="A7747">
        <v>578</v>
      </c>
      <c r="B7747" t="s">
        <v>1794</v>
      </c>
      <c r="C7747" t="s">
        <v>247</v>
      </c>
      <c r="D7747" t="s">
        <v>1795</v>
      </c>
      <c r="E7747" t="s">
        <v>248</v>
      </c>
      <c r="F7747" t="s">
        <v>249</v>
      </c>
      <c r="G7747" t="s">
        <v>250</v>
      </c>
      <c r="I7747" t="s">
        <v>251</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147.89699999999999</v>
      </c>
      <c r="AU7747">
        <v>150.94200000000001</v>
      </c>
      <c r="AV7747">
        <v>153.066</v>
      </c>
      <c r="AW7747">
        <v>155.654</v>
      </c>
      <c r="AX7747">
        <v>157.60400000000001</v>
      </c>
      <c r="AY7747">
        <v>159.77699999999999</v>
      </c>
      <c r="AZ7747">
        <v>162.41399999999999</v>
      </c>
      <c r="BA7747">
        <v>165.54400000000001</v>
      </c>
      <c r="BB7747">
        <v>167.81100000000001</v>
      </c>
      <c r="BC7747">
        <v>2017</v>
      </c>
    </row>
    <row r="7748" spans="1:55" x14ac:dyDescent="0.25">
      <c r="A7748">
        <v>578</v>
      </c>
      <c r="B7748" t="s">
        <v>1794</v>
      </c>
      <c r="C7748" t="s">
        <v>252</v>
      </c>
      <c r="D7748" t="s">
        <v>1795</v>
      </c>
      <c r="E7748" t="s">
        <v>253</v>
      </c>
      <c r="F7748" t="s">
        <v>254</v>
      </c>
      <c r="G7748" t="s">
        <v>229</v>
      </c>
      <c r="H7748" t="s">
        <v>220</v>
      </c>
      <c r="I7748" t="s">
        <v>255</v>
      </c>
      <c r="J7748" s="52">
        <v>33934.1</v>
      </c>
      <c r="K7748" s="52">
        <v>34903.769999999997</v>
      </c>
      <c r="L7748" s="52">
        <v>36041.949999999997</v>
      </c>
      <c r="M7748" s="52">
        <v>37538.660000000003</v>
      </c>
      <c r="N7748" s="52">
        <v>38868.85</v>
      </c>
      <c r="O7748" s="52">
        <v>39715.56</v>
      </c>
      <c r="P7748" s="52">
        <v>40987.57</v>
      </c>
      <c r="Q7748" s="52">
        <v>44139.19</v>
      </c>
      <c r="R7748" s="52">
        <v>49012.74</v>
      </c>
      <c r="S7748" s="52">
        <v>54660.94</v>
      </c>
      <c r="T7748" s="52">
        <v>59916.06</v>
      </c>
      <c r="U7748" s="52">
        <v>64200.67</v>
      </c>
      <c r="V7748" s="52">
        <v>70004.59</v>
      </c>
      <c r="W7748" s="52">
        <v>75246.87</v>
      </c>
      <c r="X7748" s="52">
        <v>80386.44</v>
      </c>
      <c r="Y7748" s="52">
        <v>85985.17</v>
      </c>
      <c r="Z7748" s="52">
        <v>89854.61</v>
      </c>
      <c r="AA7748" s="52">
        <v>86437.69</v>
      </c>
      <c r="AB7748" s="52">
        <v>78987.13</v>
      </c>
      <c r="AC7748" s="52">
        <v>81699.820000000007</v>
      </c>
      <c r="AD7748" s="52">
        <v>84421.43</v>
      </c>
      <c r="AE7748" s="52">
        <v>86826.9</v>
      </c>
      <c r="AF7748" s="52">
        <v>91638.79</v>
      </c>
      <c r="AG7748" s="52">
        <v>97668.54</v>
      </c>
      <c r="AH7748" s="52">
        <v>103208.12</v>
      </c>
      <c r="AI7748" s="52">
        <v>106925.92</v>
      </c>
      <c r="AJ7748" s="52">
        <v>111593.26</v>
      </c>
      <c r="AK7748" s="52">
        <v>116986.54</v>
      </c>
      <c r="AL7748" s="52">
        <v>118311.43</v>
      </c>
      <c r="AM7748" s="52">
        <v>116830.91</v>
      </c>
      <c r="AN7748" s="52">
        <v>124885.03</v>
      </c>
      <c r="AO7748" s="52">
        <v>125382.42</v>
      </c>
      <c r="AP7748" s="52">
        <v>133897.35</v>
      </c>
      <c r="AQ7748" s="52">
        <v>136939.60999999999</v>
      </c>
      <c r="AR7748" s="52">
        <v>137792.29999999999</v>
      </c>
      <c r="AS7748" s="52">
        <v>141603.32999999999</v>
      </c>
      <c r="AT7748" s="52">
        <v>145878.94</v>
      </c>
      <c r="AU7748" s="52">
        <v>151323.03</v>
      </c>
      <c r="AV7748" s="52">
        <v>157239.75</v>
      </c>
      <c r="AW7748" s="52">
        <v>162408.57999999999</v>
      </c>
      <c r="AX7748" s="52">
        <v>167913.91</v>
      </c>
      <c r="AY7748" s="52">
        <v>173563.96</v>
      </c>
      <c r="AZ7748" s="52">
        <v>179450.69</v>
      </c>
      <c r="BA7748" s="52">
        <v>185690.63</v>
      </c>
      <c r="BB7748" s="52">
        <v>192358.85</v>
      </c>
      <c r="BC7748">
        <v>2017</v>
      </c>
    </row>
    <row r="7749" spans="1:55" x14ac:dyDescent="0.25">
      <c r="A7749">
        <v>578</v>
      </c>
      <c r="B7749" t="s">
        <v>1794</v>
      </c>
      <c r="C7749" t="s">
        <v>256</v>
      </c>
      <c r="D7749" t="s">
        <v>1795</v>
      </c>
      <c r="E7749" t="s">
        <v>253</v>
      </c>
      <c r="F7749" t="s">
        <v>257</v>
      </c>
      <c r="G7749" t="s">
        <v>258</v>
      </c>
      <c r="H7749" t="s">
        <v>220</v>
      </c>
      <c r="I7749" t="s">
        <v>255</v>
      </c>
      <c r="J7749" s="52">
        <v>3736.25</v>
      </c>
      <c r="K7749" s="52">
        <v>3843.02</v>
      </c>
      <c r="L7749" s="52">
        <v>3968.33</v>
      </c>
      <c r="M7749" s="52">
        <v>4133.13</v>
      </c>
      <c r="N7749" s="52">
        <v>4279.59</v>
      </c>
      <c r="O7749" s="52">
        <v>4372.8100000000004</v>
      </c>
      <c r="P7749" s="52">
        <v>4512.8599999999997</v>
      </c>
      <c r="Q7749" s="52">
        <v>4859.87</v>
      </c>
      <c r="R7749" s="52">
        <v>5396.46</v>
      </c>
      <c r="S7749" s="52">
        <v>6018.34</v>
      </c>
      <c r="T7749" s="52">
        <v>6596.95</v>
      </c>
      <c r="U7749" s="52">
        <v>7068.7</v>
      </c>
      <c r="V7749" s="52">
        <v>7707.73</v>
      </c>
      <c r="W7749" s="52">
        <v>8284.92</v>
      </c>
      <c r="X7749" s="52">
        <v>8850.7999999999993</v>
      </c>
      <c r="Y7749" s="52">
        <v>9467.24</v>
      </c>
      <c r="Z7749" s="52">
        <v>9893.2800000000007</v>
      </c>
      <c r="AA7749" s="52">
        <v>9517.07</v>
      </c>
      <c r="AB7749" s="52">
        <v>8696.73</v>
      </c>
      <c r="AC7749" s="52">
        <v>8995.41</v>
      </c>
      <c r="AD7749" s="52">
        <v>9295.07</v>
      </c>
      <c r="AE7749" s="52">
        <v>9559.92</v>
      </c>
      <c r="AF7749" s="52">
        <v>10089.719999999999</v>
      </c>
      <c r="AG7749" s="52">
        <v>10753.62</v>
      </c>
      <c r="AH7749" s="52">
        <v>11363.54</v>
      </c>
      <c r="AI7749" s="52">
        <v>11772.88</v>
      </c>
      <c r="AJ7749" s="52">
        <v>12286.77</v>
      </c>
      <c r="AK7749" s="52">
        <v>12880.59</v>
      </c>
      <c r="AL7749" s="52">
        <v>13026.47</v>
      </c>
      <c r="AM7749" s="52">
        <v>12863.46</v>
      </c>
      <c r="AN7749" s="52">
        <v>13750.24</v>
      </c>
      <c r="AO7749" s="52">
        <v>13805</v>
      </c>
      <c r="AP7749" s="52">
        <v>14742.53</v>
      </c>
      <c r="AQ7749" s="52">
        <v>15077.49</v>
      </c>
      <c r="AR7749" s="52">
        <v>15171.37</v>
      </c>
      <c r="AS7749" s="52">
        <v>15590.98</v>
      </c>
      <c r="AT7749" s="52">
        <v>16061.74</v>
      </c>
      <c r="AU7749" s="52">
        <v>16661.150000000001</v>
      </c>
      <c r="AV7749" s="52">
        <v>17312.599999999999</v>
      </c>
      <c r="AW7749" s="52">
        <v>17881.7</v>
      </c>
      <c r="AX7749" s="52">
        <v>18487.86</v>
      </c>
      <c r="AY7749" s="52">
        <v>19109.939999999999</v>
      </c>
      <c r="AZ7749" s="52">
        <v>19758.09</v>
      </c>
      <c r="BA7749" s="52">
        <v>20445.13</v>
      </c>
      <c r="BB7749" s="52">
        <v>21179.32</v>
      </c>
      <c r="BC7749">
        <v>2017</v>
      </c>
    </row>
    <row r="7750" spans="1:55" x14ac:dyDescent="0.25">
      <c r="A7750">
        <v>578</v>
      </c>
      <c r="B7750" t="s">
        <v>1794</v>
      </c>
      <c r="C7750" t="s">
        <v>259</v>
      </c>
      <c r="D7750" t="s">
        <v>1795</v>
      </c>
      <c r="E7750" t="s">
        <v>260</v>
      </c>
      <c r="F7750" t="s">
        <v>261</v>
      </c>
      <c r="G7750" t="s">
        <v>229</v>
      </c>
      <c r="H7750" t="s">
        <v>220</v>
      </c>
      <c r="I7750" t="s">
        <v>262</v>
      </c>
      <c r="J7750" s="52">
        <v>14717.47</v>
      </c>
      <c r="K7750" s="52">
        <v>16405.900000000001</v>
      </c>
      <c r="L7750" s="52">
        <v>17797.259999999998</v>
      </c>
      <c r="M7750" s="52">
        <v>19212.810000000001</v>
      </c>
      <c r="N7750" s="52">
        <v>20180.599999999999</v>
      </c>
      <c r="O7750" s="52">
        <v>21069.3</v>
      </c>
      <c r="P7750" s="52">
        <v>22103.65</v>
      </c>
      <c r="Q7750" s="52">
        <v>24927.53</v>
      </c>
      <c r="R7750" s="52">
        <v>29318.06</v>
      </c>
      <c r="S7750" s="52">
        <v>34695.83</v>
      </c>
      <c r="T7750" s="52">
        <v>40201.339999999997</v>
      </c>
      <c r="U7750" s="52">
        <v>45355.41</v>
      </c>
      <c r="V7750" s="52">
        <v>51448.41</v>
      </c>
      <c r="W7750" s="52">
        <v>56568.54</v>
      </c>
      <c r="X7750" s="52">
        <v>63256</v>
      </c>
      <c r="Y7750" s="52">
        <v>71545.53</v>
      </c>
      <c r="Z7750" s="52">
        <v>77828.94</v>
      </c>
      <c r="AA7750" s="52">
        <v>78179.240000000005</v>
      </c>
      <c r="AB7750" s="52">
        <v>77201.3</v>
      </c>
      <c r="AC7750" s="52">
        <v>77794.720000000001</v>
      </c>
      <c r="AD7750" s="52">
        <v>81456.03</v>
      </c>
      <c r="AE7750" s="52">
        <v>85383.59</v>
      </c>
      <c r="AF7750" s="52">
        <v>91638.79</v>
      </c>
      <c r="AG7750" s="52">
        <v>99767.88</v>
      </c>
      <c r="AH7750" s="52">
        <v>109189.37</v>
      </c>
      <c r="AI7750" s="52">
        <v>118882.26</v>
      </c>
      <c r="AJ7750" s="52">
        <v>130404.46</v>
      </c>
      <c r="AK7750" s="52">
        <v>140088.09</v>
      </c>
      <c r="AL7750" s="52">
        <v>148947.85999999999</v>
      </c>
      <c r="AM7750" s="52">
        <v>147370.4</v>
      </c>
      <c r="AN7750" s="52">
        <v>163958.6</v>
      </c>
      <c r="AO7750" s="52">
        <v>170773.21</v>
      </c>
      <c r="AP7750" s="52">
        <v>185852.58</v>
      </c>
      <c r="AQ7750" s="52">
        <v>193456.59</v>
      </c>
      <c r="AR7750" s="52">
        <v>197467.18</v>
      </c>
      <c r="AS7750" s="52">
        <v>204394.17</v>
      </c>
      <c r="AT7750" s="52">
        <v>215751.1</v>
      </c>
      <c r="AU7750" s="52">
        <v>228410.35</v>
      </c>
      <c r="AV7750" s="52">
        <v>240680.92</v>
      </c>
      <c r="AW7750" s="52">
        <v>252794.95</v>
      </c>
      <c r="AX7750" s="52">
        <v>264639.74</v>
      </c>
      <c r="AY7750" s="52">
        <v>277315.36</v>
      </c>
      <c r="AZ7750" s="52">
        <v>291453.51</v>
      </c>
      <c r="BA7750" s="52">
        <v>307400.34000000003</v>
      </c>
      <c r="BB7750" s="52">
        <v>322798.63</v>
      </c>
      <c r="BC7750">
        <v>2017</v>
      </c>
    </row>
    <row r="7751" spans="1:55" x14ac:dyDescent="0.25">
      <c r="A7751">
        <v>578</v>
      </c>
      <c r="B7751" t="s">
        <v>1794</v>
      </c>
      <c r="C7751" t="s">
        <v>263</v>
      </c>
      <c r="D7751" t="s">
        <v>1795</v>
      </c>
      <c r="E7751" t="s">
        <v>260</v>
      </c>
      <c r="F7751" t="s">
        <v>264</v>
      </c>
      <c r="G7751" t="s">
        <v>242</v>
      </c>
      <c r="H7751" t="s">
        <v>220</v>
      </c>
      <c r="I7751" t="s">
        <v>262</v>
      </c>
      <c r="J7751">
        <v>718.75099999999998</v>
      </c>
      <c r="K7751">
        <v>751.85599999999999</v>
      </c>
      <c r="L7751">
        <v>773.78700000000003</v>
      </c>
      <c r="M7751">
        <v>835.33199999999999</v>
      </c>
      <c r="N7751">
        <v>853.68200000000002</v>
      </c>
      <c r="O7751">
        <v>775.77599999999995</v>
      </c>
      <c r="P7751">
        <v>840.47500000000002</v>
      </c>
      <c r="Q7751">
        <v>969.07600000000002</v>
      </c>
      <c r="R7751" s="52">
        <v>1159.0899999999999</v>
      </c>
      <c r="S7751" s="52">
        <v>1349.93</v>
      </c>
      <c r="T7751" s="52">
        <v>1571.26</v>
      </c>
      <c r="U7751" s="52">
        <v>1777.47</v>
      </c>
      <c r="V7751" s="52">
        <v>2025.52</v>
      </c>
      <c r="W7751" s="52">
        <v>2234.1799999999998</v>
      </c>
      <c r="X7751" s="52">
        <v>2515.15</v>
      </c>
      <c r="Y7751" s="52">
        <v>2871.56</v>
      </c>
      <c r="Z7751" s="52">
        <v>3071.06</v>
      </c>
      <c r="AA7751" s="52">
        <v>2492.62</v>
      </c>
      <c r="AB7751" s="52">
        <v>1866.6</v>
      </c>
      <c r="AC7751" s="52">
        <v>2057.3200000000002</v>
      </c>
      <c r="AD7751" s="52">
        <v>2030.73</v>
      </c>
      <c r="AE7751" s="52">
        <v>1921.67</v>
      </c>
      <c r="AF7751" s="52">
        <v>2133.12</v>
      </c>
      <c r="AG7751" s="52">
        <v>2404.94</v>
      </c>
      <c r="AH7751" s="52">
        <v>2714.64</v>
      </c>
      <c r="AI7751" s="52">
        <v>2955.79</v>
      </c>
      <c r="AJ7751" s="52">
        <v>3442.39</v>
      </c>
      <c r="AK7751" s="52">
        <v>4058.39</v>
      </c>
      <c r="AL7751" s="52">
        <v>4471.12</v>
      </c>
      <c r="AM7751" s="52">
        <v>4298.3</v>
      </c>
      <c r="AN7751" s="52">
        <v>5174.53</v>
      </c>
      <c r="AO7751" s="52">
        <v>5600.64</v>
      </c>
      <c r="AP7751" s="52">
        <v>5979.22</v>
      </c>
      <c r="AQ7751" s="52">
        <v>6296.19</v>
      </c>
      <c r="AR7751" s="52">
        <v>6079.69</v>
      </c>
      <c r="AS7751" s="52">
        <v>5967.67</v>
      </c>
      <c r="AT7751" s="52">
        <v>6113.8</v>
      </c>
      <c r="AU7751" s="52">
        <v>6730.56</v>
      </c>
      <c r="AV7751" s="52">
        <v>7187.19</v>
      </c>
      <c r="AW7751" s="52">
        <v>7607.67</v>
      </c>
      <c r="AX7751" s="52">
        <v>8048.58</v>
      </c>
      <c r="AY7751" s="52">
        <v>8485.68</v>
      </c>
      <c r="AZ7751" s="52">
        <v>8952.2099999999991</v>
      </c>
      <c r="BA7751" s="52">
        <v>9458.7000000000007</v>
      </c>
      <c r="BB7751" s="52">
        <v>9949.0300000000007</v>
      </c>
      <c r="BC7751">
        <v>2017</v>
      </c>
    </row>
    <row r="7752" spans="1:55" x14ac:dyDescent="0.25">
      <c r="A7752">
        <v>578</v>
      </c>
      <c r="B7752" t="s">
        <v>1794</v>
      </c>
      <c r="C7752" t="s">
        <v>265</v>
      </c>
      <c r="D7752" t="s">
        <v>1795</v>
      </c>
      <c r="E7752" t="s">
        <v>260</v>
      </c>
      <c r="F7752" t="s">
        <v>266</v>
      </c>
      <c r="G7752" t="s">
        <v>246</v>
      </c>
      <c r="H7752" t="s">
        <v>220</v>
      </c>
      <c r="I7752" t="s">
        <v>262</v>
      </c>
      <c r="J7752" s="52">
        <v>1609.73</v>
      </c>
      <c r="K7752" s="52">
        <v>1812.37</v>
      </c>
      <c r="L7752" s="52">
        <v>1987.11</v>
      </c>
      <c r="M7752" s="52">
        <v>2150.6799999999998</v>
      </c>
      <c r="N7752" s="52">
        <v>2307.2399999999998</v>
      </c>
      <c r="O7752" s="52">
        <v>2432.0700000000002</v>
      </c>
      <c r="P7752" s="52">
        <v>2560.4899999999998</v>
      </c>
      <c r="Q7752" s="52">
        <v>2825.57</v>
      </c>
      <c r="R7752" s="52">
        <v>3248.2</v>
      </c>
      <c r="S7752" s="52">
        <v>3764.55</v>
      </c>
      <c r="T7752" s="52">
        <v>4280.91</v>
      </c>
      <c r="U7752" s="52">
        <v>4742.18</v>
      </c>
      <c r="V7752" s="52">
        <v>5288.73</v>
      </c>
      <c r="W7752" s="52">
        <v>5819.47</v>
      </c>
      <c r="X7752" s="52">
        <v>6349.7</v>
      </c>
      <c r="Y7752" s="52">
        <v>6934.36</v>
      </c>
      <c r="Z7752" s="52">
        <v>7379.1</v>
      </c>
      <c r="AA7752" s="52">
        <v>7220.9</v>
      </c>
      <c r="AB7752" s="52">
        <v>6672.76</v>
      </c>
      <c r="AC7752" s="52">
        <v>7001.59</v>
      </c>
      <c r="AD7752" s="52">
        <v>7396.55</v>
      </c>
      <c r="AE7752" s="52">
        <v>7774.14</v>
      </c>
      <c r="AF7752" s="52">
        <v>8334.7900000000009</v>
      </c>
      <c r="AG7752" s="52">
        <v>9048.17</v>
      </c>
      <c r="AH7752" s="52">
        <v>9818.77</v>
      </c>
      <c r="AI7752" s="52">
        <v>10489.31</v>
      </c>
      <c r="AJ7752" s="52">
        <v>11278.48</v>
      </c>
      <c r="AK7752" s="52">
        <v>12141.2</v>
      </c>
      <c r="AL7752" s="52">
        <v>12517.51</v>
      </c>
      <c r="AM7752" s="52">
        <v>12455.11</v>
      </c>
      <c r="AN7752" s="52">
        <v>13468.88</v>
      </c>
      <c r="AO7752" s="52">
        <v>13805</v>
      </c>
      <c r="AP7752" s="52">
        <v>15025.3</v>
      </c>
      <c r="AQ7752" s="52">
        <v>15636.29</v>
      </c>
      <c r="AR7752" s="52">
        <v>16031.35</v>
      </c>
      <c r="AS7752" s="52">
        <v>16650.93</v>
      </c>
      <c r="AT7752" s="52">
        <v>17341.2</v>
      </c>
      <c r="AU7752" s="52">
        <v>18330.330000000002</v>
      </c>
      <c r="AV7752" s="52">
        <v>19476.48</v>
      </c>
      <c r="AW7752" s="52">
        <v>20474.41</v>
      </c>
      <c r="AX7752" s="52">
        <v>21610.49</v>
      </c>
      <c r="AY7752" s="52">
        <v>22802.01</v>
      </c>
      <c r="AZ7752" s="52">
        <v>24063.22</v>
      </c>
      <c r="BA7752" s="52">
        <v>25415.96</v>
      </c>
      <c r="BB7752" s="52">
        <v>26879.66</v>
      </c>
      <c r="BC7752">
        <v>2017</v>
      </c>
    </row>
    <row r="7753" spans="1:55" x14ac:dyDescent="0.25">
      <c r="A7753">
        <v>578</v>
      </c>
      <c r="B7753" t="s">
        <v>1794</v>
      </c>
      <c r="C7753" t="s">
        <v>267</v>
      </c>
      <c r="D7753" t="s">
        <v>1795</v>
      </c>
      <c r="E7753" t="s">
        <v>268</v>
      </c>
      <c r="F7753" t="s">
        <v>269</v>
      </c>
      <c r="G7753" t="s">
        <v>270</v>
      </c>
    </row>
    <row r="7754" spans="1:55" x14ac:dyDescent="0.25">
      <c r="A7754">
        <v>578</v>
      </c>
      <c r="B7754" t="s">
        <v>1794</v>
      </c>
      <c r="C7754" t="s">
        <v>271</v>
      </c>
      <c r="D7754" t="s">
        <v>1795</v>
      </c>
      <c r="E7754" t="s">
        <v>272</v>
      </c>
      <c r="F7754" t="s">
        <v>273</v>
      </c>
      <c r="G7754" t="s">
        <v>274</v>
      </c>
      <c r="I7754" t="s">
        <v>243</v>
      </c>
      <c r="J7754">
        <v>0.56499999999999995</v>
      </c>
      <c r="K7754">
        <v>0.58799999999999997</v>
      </c>
      <c r="L7754">
        <v>0.61799999999999999</v>
      </c>
      <c r="M7754">
        <v>0.63600000000000001</v>
      </c>
      <c r="N7754">
        <v>0.64400000000000002</v>
      </c>
      <c r="O7754">
        <v>0.65100000000000002</v>
      </c>
      <c r="P7754">
        <v>0.66400000000000003</v>
      </c>
      <c r="Q7754">
        <v>0.7</v>
      </c>
      <c r="R7754">
        <v>0.75900000000000001</v>
      </c>
      <c r="S7754">
        <v>0.82099999999999995</v>
      </c>
      <c r="T7754">
        <v>0.88</v>
      </c>
      <c r="U7754">
        <v>0.93200000000000005</v>
      </c>
      <c r="V7754">
        <v>0.91400000000000003</v>
      </c>
      <c r="W7754">
        <v>0.97499999999999998</v>
      </c>
      <c r="X7754">
        <v>1.022</v>
      </c>
      <c r="Y7754">
        <v>1.0660000000000001</v>
      </c>
      <c r="Z7754">
        <v>1.085</v>
      </c>
      <c r="AA7754">
        <v>1.014</v>
      </c>
      <c r="AB7754">
        <v>0.91200000000000003</v>
      </c>
      <c r="AC7754">
        <v>0.92200000000000004</v>
      </c>
      <c r="AD7754">
        <v>0.91900000000000004</v>
      </c>
      <c r="AE7754">
        <v>0.92800000000000005</v>
      </c>
      <c r="AF7754">
        <v>0.95699999999999996</v>
      </c>
      <c r="AG7754">
        <v>0.98599999999999999</v>
      </c>
      <c r="AH7754">
        <v>0.996</v>
      </c>
      <c r="AI7754">
        <v>0.99</v>
      </c>
      <c r="AJ7754">
        <v>0.98599999999999999</v>
      </c>
      <c r="AK7754">
        <v>0.98599999999999999</v>
      </c>
      <c r="AL7754">
        <v>0.97499999999999998</v>
      </c>
      <c r="AM7754">
        <v>0.97199999999999998</v>
      </c>
      <c r="AN7754">
        <v>0.99299999999999999</v>
      </c>
      <c r="AO7754">
        <v>0.96199999999999997</v>
      </c>
      <c r="AP7754">
        <v>1</v>
      </c>
      <c r="AQ7754">
        <v>0.99299999999999999</v>
      </c>
      <c r="AR7754">
        <v>0.96899999999999997</v>
      </c>
      <c r="AS7754">
        <v>0.96699999999999997</v>
      </c>
      <c r="AT7754">
        <v>0.96799999999999997</v>
      </c>
      <c r="AU7754">
        <v>0.97099999999999997</v>
      </c>
      <c r="AV7754">
        <v>0.97699999999999998</v>
      </c>
      <c r="AW7754">
        <v>0.97899999999999998</v>
      </c>
      <c r="AX7754">
        <v>0.97899999999999998</v>
      </c>
      <c r="AY7754">
        <v>0.97799999999999998</v>
      </c>
      <c r="AZ7754">
        <v>0.97699999999999998</v>
      </c>
      <c r="BA7754">
        <v>0.97699999999999998</v>
      </c>
      <c r="BB7754">
        <v>0.97799999999999998</v>
      </c>
      <c r="BC7754">
        <v>2017</v>
      </c>
    </row>
    <row r="7755" spans="1:55" x14ac:dyDescent="0.25">
      <c r="A7755">
        <v>578</v>
      </c>
      <c r="B7755" t="s">
        <v>1794</v>
      </c>
      <c r="C7755" t="s">
        <v>275</v>
      </c>
      <c r="D7755" t="s">
        <v>1795</v>
      </c>
      <c r="E7755" t="s">
        <v>276</v>
      </c>
      <c r="F7755" t="s">
        <v>277</v>
      </c>
      <c r="G7755" t="s">
        <v>278</v>
      </c>
      <c r="I7755" t="s">
        <v>243</v>
      </c>
      <c r="J7755">
        <v>9.1430000000000007</v>
      </c>
      <c r="K7755">
        <v>9.0519999999999996</v>
      </c>
      <c r="L7755">
        <v>8.9559999999999995</v>
      </c>
      <c r="M7755">
        <v>8.9329999999999998</v>
      </c>
      <c r="N7755">
        <v>8.7469999999999999</v>
      </c>
      <c r="O7755">
        <v>8.6630000000000003</v>
      </c>
      <c r="P7755">
        <v>8.6329999999999991</v>
      </c>
      <c r="Q7755">
        <v>8.8219999999999992</v>
      </c>
      <c r="R7755">
        <v>9.0259999999999998</v>
      </c>
      <c r="S7755">
        <v>9.2159999999999993</v>
      </c>
      <c r="T7755">
        <v>9.391</v>
      </c>
      <c r="U7755">
        <v>9.5640000000000001</v>
      </c>
      <c r="V7755">
        <v>9.7279999999999998</v>
      </c>
      <c r="W7755">
        <v>9.7210000000000001</v>
      </c>
      <c r="X7755">
        <v>9.9619999999999997</v>
      </c>
      <c r="Y7755">
        <v>10.318</v>
      </c>
      <c r="Z7755">
        <v>10.547000000000001</v>
      </c>
      <c r="AA7755">
        <v>10.827</v>
      </c>
      <c r="AB7755">
        <v>11.57</v>
      </c>
      <c r="AC7755">
        <v>11.111000000000001</v>
      </c>
      <c r="AD7755">
        <v>11.013</v>
      </c>
      <c r="AE7755">
        <v>10.983000000000001</v>
      </c>
      <c r="AF7755">
        <v>10.994999999999999</v>
      </c>
      <c r="AG7755">
        <v>11.026</v>
      </c>
      <c r="AH7755">
        <v>11.12</v>
      </c>
      <c r="AI7755">
        <v>11.334</v>
      </c>
      <c r="AJ7755">
        <v>11.561999999999999</v>
      </c>
      <c r="AK7755">
        <v>11.538</v>
      </c>
      <c r="AL7755">
        <v>11.898999999999999</v>
      </c>
      <c r="AM7755">
        <v>11.832000000000001</v>
      </c>
      <c r="AN7755">
        <v>12.173</v>
      </c>
      <c r="AO7755">
        <v>12.37</v>
      </c>
      <c r="AP7755">
        <v>12.369</v>
      </c>
      <c r="AQ7755">
        <v>12.372</v>
      </c>
      <c r="AR7755">
        <v>12.318</v>
      </c>
      <c r="AS7755">
        <v>12.275</v>
      </c>
      <c r="AT7755">
        <v>12.442</v>
      </c>
      <c r="AU7755">
        <v>12.461</v>
      </c>
      <c r="AV7755">
        <v>12.358000000000001</v>
      </c>
      <c r="AW7755">
        <v>12.347</v>
      </c>
      <c r="AX7755">
        <v>12.246</v>
      </c>
      <c r="AY7755">
        <v>12.162000000000001</v>
      </c>
      <c r="AZ7755">
        <v>12.112</v>
      </c>
      <c r="BA7755">
        <v>12.095000000000001</v>
      </c>
      <c r="BB7755">
        <v>12.009</v>
      </c>
      <c r="BC7755">
        <v>2017</v>
      </c>
    </row>
    <row r="7756" spans="1:55" x14ac:dyDescent="0.25">
      <c r="A7756">
        <v>578</v>
      </c>
      <c r="B7756" t="s">
        <v>1794</v>
      </c>
      <c r="C7756" t="s">
        <v>279</v>
      </c>
      <c r="D7756" t="s">
        <v>1795</v>
      </c>
      <c r="E7756" t="s">
        <v>280</v>
      </c>
      <c r="F7756" t="s">
        <v>281</v>
      </c>
      <c r="G7756" t="s">
        <v>282</v>
      </c>
      <c r="I7756" t="s">
        <v>1796</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20.94</v>
      </c>
      <c r="AU7756">
        <v>22.835999999999999</v>
      </c>
      <c r="AV7756">
        <v>25.013999999999999</v>
      </c>
      <c r="AW7756">
        <v>25.788</v>
      </c>
      <c r="AX7756">
        <v>26.172999999999998</v>
      </c>
      <c r="AY7756">
        <v>26.199000000000002</v>
      </c>
      <c r="AZ7756">
        <v>26.689</v>
      </c>
      <c r="BA7756">
        <v>27.58</v>
      </c>
      <c r="BB7756">
        <v>28.533999999999999</v>
      </c>
      <c r="BC7756">
        <v>2017</v>
      </c>
    </row>
    <row r="7757" spans="1:55" x14ac:dyDescent="0.25">
      <c r="A7757">
        <v>578</v>
      </c>
      <c r="B7757" t="s">
        <v>1794</v>
      </c>
      <c r="C7757" t="s">
        <v>283</v>
      </c>
      <c r="D7757" t="s">
        <v>1795</v>
      </c>
      <c r="E7757" t="s">
        <v>284</v>
      </c>
      <c r="F7757" t="s">
        <v>285</v>
      </c>
      <c r="G7757" t="s">
        <v>282</v>
      </c>
      <c r="I7757" t="s">
        <v>1796</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27.597000000000001</v>
      </c>
      <c r="AQ7757">
        <v>26.300999999999998</v>
      </c>
      <c r="AR7757">
        <v>27.655999999999999</v>
      </c>
      <c r="AS7757">
        <v>30.358000000000001</v>
      </c>
      <c r="AT7757">
        <v>32.628999999999998</v>
      </c>
      <c r="AU7757">
        <v>33.863999999999997</v>
      </c>
      <c r="AV7757">
        <v>32.744999999999997</v>
      </c>
      <c r="AW7757">
        <v>32.860999999999997</v>
      </c>
      <c r="AX7757">
        <v>32.435000000000002</v>
      </c>
      <c r="AY7757">
        <v>31.963999999999999</v>
      </c>
      <c r="AZ7757">
        <v>31.981999999999999</v>
      </c>
      <c r="BA7757">
        <v>32.432000000000002</v>
      </c>
      <c r="BB7757">
        <v>33.162999999999997</v>
      </c>
      <c r="BC7757">
        <v>2017</v>
      </c>
    </row>
    <row r="7758" spans="1:55" x14ac:dyDescent="0.25">
      <c r="A7758">
        <v>578</v>
      </c>
      <c r="B7758" t="s">
        <v>1794</v>
      </c>
      <c r="C7758" t="s">
        <v>286</v>
      </c>
      <c r="D7758" t="s">
        <v>1795</v>
      </c>
      <c r="E7758" t="s">
        <v>287</v>
      </c>
      <c r="F7758" t="s">
        <v>288</v>
      </c>
      <c r="G7758" t="s">
        <v>250</v>
      </c>
      <c r="I7758" t="s">
        <v>1797</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102.93</v>
      </c>
      <c r="AX7758">
        <v>104.239</v>
      </c>
      <c r="AY7758">
        <v>105.907</v>
      </c>
      <c r="AZ7758">
        <v>107.813</v>
      </c>
      <c r="BA7758">
        <v>109.97</v>
      </c>
      <c r="BB7758">
        <v>112.169</v>
      </c>
      <c r="BC7758">
        <v>2018</v>
      </c>
    </row>
    <row r="7759" spans="1:55" x14ac:dyDescent="0.25">
      <c r="A7759">
        <v>578</v>
      </c>
      <c r="B7759" t="s">
        <v>1794</v>
      </c>
      <c r="C7759" t="s">
        <v>290</v>
      </c>
      <c r="D7759" t="s">
        <v>1795</v>
      </c>
      <c r="E7759" t="s">
        <v>287</v>
      </c>
      <c r="F7759" t="s">
        <v>291</v>
      </c>
      <c r="G7759" t="s">
        <v>235</v>
      </c>
      <c r="I7759" t="s">
        <v>292</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0.98299999999999998</v>
      </c>
      <c r="AX7759">
        <v>1.272</v>
      </c>
      <c r="AY7759">
        <v>1.6</v>
      </c>
      <c r="AZ7759">
        <v>1.8</v>
      </c>
      <c r="BA7759">
        <v>2</v>
      </c>
      <c r="BB7759">
        <v>2</v>
      </c>
      <c r="BC7759">
        <v>2018</v>
      </c>
    </row>
    <row r="7760" spans="1:55" x14ac:dyDescent="0.25">
      <c r="A7760">
        <v>578</v>
      </c>
      <c r="B7760" t="s">
        <v>1794</v>
      </c>
      <c r="C7760" t="s">
        <v>293</v>
      </c>
      <c r="D7760" t="s">
        <v>1795</v>
      </c>
      <c r="E7760" t="s">
        <v>294</v>
      </c>
      <c r="F7760" t="s">
        <v>295</v>
      </c>
      <c r="G7760" t="s">
        <v>250</v>
      </c>
      <c r="I7760" t="s">
        <v>1797</v>
      </c>
      <c r="J7760" t="s">
        <v>232</v>
      </c>
      <c r="K7760" t="s">
        <v>232</v>
      </c>
      <c r="L7760" t="s">
        <v>232</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103.705</v>
      </c>
      <c r="AX7760">
        <v>104.322</v>
      </c>
      <c r="AY7760">
        <v>105.203</v>
      </c>
      <c r="AZ7760">
        <v>107.23699999999999</v>
      </c>
      <c r="BA7760">
        <v>109.38200000000001</v>
      </c>
      <c r="BB7760">
        <v>111.569</v>
      </c>
      <c r="BC7760">
        <v>2018</v>
      </c>
    </row>
    <row r="7761" spans="1:55" x14ac:dyDescent="0.25">
      <c r="A7761">
        <v>578</v>
      </c>
      <c r="B7761" t="s">
        <v>1794</v>
      </c>
      <c r="C7761" t="s">
        <v>296</v>
      </c>
      <c r="D7761" t="s">
        <v>1795</v>
      </c>
      <c r="E7761" t="s">
        <v>294</v>
      </c>
      <c r="F7761" t="s">
        <v>297</v>
      </c>
      <c r="G7761" t="s">
        <v>235</v>
      </c>
      <c r="I7761" t="s">
        <v>298</v>
      </c>
      <c r="J7761" t="s">
        <v>232</v>
      </c>
      <c r="K7761" t="s">
        <v>232</v>
      </c>
      <c r="L7761" t="s">
        <v>232</v>
      </c>
      <c r="M7761" t="s">
        <v>232</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1.9410000000000001</v>
      </c>
      <c r="AX7761">
        <v>0.59499999999999997</v>
      </c>
      <c r="AY7761">
        <v>0.84399999999999997</v>
      </c>
      <c r="AZ7761">
        <v>1.9330000000000001</v>
      </c>
      <c r="BA7761">
        <v>2</v>
      </c>
      <c r="BB7761">
        <v>2</v>
      </c>
      <c r="BC7761">
        <v>2018</v>
      </c>
    </row>
    <row r="7762" spans="1:55" x14ac:dyDescent="0.25">
      <c r="A7762">
        <v>578</v>
      </c>
      <c r="B7762" t="s">
        <v>1794</v>
      </c>
      <c r="C7762" t="s">
        <v>299</v>
      </c>
      <c r="D7762" t="s">
        <v>1795</v>
      </c>
      <c r="E7762" t="s">
        <v>300</v>
      </c>
      <c r="G7762" t="s">
        <v>274</v>
      </c>
    </row>
    <row r="7763" spans="1:55" x14ac:dyDescent="0.25">
      <c r="A7763">
        <v>578</v>
      </c>
      <c r="B7763" t="s">
        <v>1794</v>
      </c>
      <c r="C7763" t="s">
        <v>301</v>
      </c>
      <c r="D7763" t="s">
        <v>1795</v>
      </c>
      <c r="E7763" t="s">
        <v>302</v>
      </c>
      <c r="F7763" t="s">
        <v>303</v>
      </c>
      <c r="G7763" t="s">
        <v>235</v>
      </c>
      <c r="I7763" t="s">
        <v>1798</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6.9240000000000004</v>
      </c>
      <c r="AV7763">
        <v>9.0990000000000002</v>
      </c>
      <c r="AW7763">
        <v>6.4640000000000004</v>
      </c>
      <c r="AX7763">
        <v>5.8440000000000003</v>
      </c>
      <c r="AY7763">
        <v>5.77</v>
      </c>
      <c r="AZ7763">
        <v>5.6310000000000002</v>
      </c>
      <c r="BA7763">
        <v>5.665</v>
      </c>
      <c r="BB7763">
        <v>5.46</v>
      </c>
      <c r="BC7763">
        <v>2017</v>
      </c>
    </row>
    <row r="7764" spans="1:55" x14ac:dyDescent="0.25">
      <c r="A7764">
        <v>578</v>
      </c>
      <c r="B7764" t="s">
        <v>1794</v>
      </c>
      <c r="C7764" t="s">
        <v>305</v>
      </c>
      <c r="D7764" t="s">
        <v>1795</v>
      </c>
      <c r="E7764" t="s">
        <v>306</v>
      </c>
      <c r="F7764" t="s">
        <v>307</v>
      </c>
      <c r="G7764" t="s">
        <v>235</v>
      </c>
      <c r="I7764" t="s">
        <v>1798</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8.2270000000000003</v>
      </c>
      <c r="AW7764">
        <v>7.2969999999999997</v>
      </c>
      <c r="AX7764">
        <v>6.5529999999999999</v>
      </c>
      <c r="AY7764">
        <v>6.4560000000000004</v>
      </c>
      <c r="AZ7764">
        <v>6.3250000000000002</v>
      </c>
      <c r="BA7764">
        <v>6.3</v>
      </c>
      <c r="BB7764">
        <v>6.1150000000000002</v>
      </c>
      <c r="BC7764">
        <v>2017</v>
      </c>
    </row>
    <row r="7765" spans="1:55" x14ac:dyDescent="0.25">
      <c r="A7765">
        <v>578</v>
      </c>
      <c r="B7765" t="s">
        <v>1794</v>
      </c>
      <c r="C7765" t="s">
        <v>308</v>
      </c>
      <c r="D7765" t="s">
        <v>1795</v>
      </c>
      <c r="E7765" t="s">
        <v>309</v>
      </c>
      <c r="F7765" t="s">
        <v>310</v>
      </c>
      <c r="G7765" t="s">
        <v>235</v>
      </c>
      <c r="I7765" t="s">
        <v>1798</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4.8780000000000001</v>
      </c>
      <c r="AQ7765">
        <v>2.7189999999999999</v>
      </c>
      <c r="AR7765">
        <v>0.25600000000000001</v>
      </c>
      <c r="AS7765">
        <v>1.571</v>
      </c>
      <c r="AT7765">
        <v>2.8239999999999998</v>
      </c>
      <c r="AU7765">
        <v>7.125</v>
      </c>
      <c r="AV7765">
        <v>6.1970000000000001</v>
      </c>
      <c r="AW7765">
        <v>4.3559999999999999</v>
      </c>
      <c r="AX7765">
        <v>4.3170000000000002</v>
      </c>
      <c r="AY7765">
        <v>4.1980000000000004</v>
      </c>
      <c r="AZ7765">
        <v>4.0049999999999999</v>
      </c>
      <c r="BA7765">
        <v>4.12</v>
      </c>
      <c r="BB7765">
        <v>4.0670000000000002</v>
      </c>
      <c r="BC7765">
        <v>2017</v>
      </c>
    </row>
    <row r="7766" spans="1:55" x14ac:dyDescent="0.25">
      <c r="A7766">
        <v>578</v>
      </c>
      <c r="B7766" t="s">
        <v>1794</v>
      </c>
      <c r="C7766" t="s">
        <v>311</v>
      </c>
      <c r="D7766" t="s">
        <v>1795</v>
      </c>
      <c r="E7766" t="s">
        <v>312</v>
      </c>
      <c r="F7766" t="s">
        <v>313</v>
      </c>
      <c r="G7766" t="s">
        <v>235</v>
      </c>
      <c r="I7766" t="s">
        <v>1798</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5.9770000000000003</v>
      </c>
      <c r="AV7766">
        <v>5.4969999999999999</v>
      </c>
      <c r="AW7766">
        <v>4.3860000000000001</v>
      </c>
      <c r="AX7766">
        <v>4.7960000000000003</v>
      </c>
      <c r="AY7766">
        <v>5.6239999999999997</v>
      </c>
      <c r="AZ7766">
        <v>5.34</v>
      </c>
      <c r="BA7766">
        <v>5.3940000000000001</v>
      </c>
      <c r="BB7766">
        <v>5.2830000000000004</v>
      </c>
      <c r="BC7766">
        <v>2017</v>
      </c>
    </row>
    <row r="7767" spans="1:55" x14ac:dyDescent="0.25">
      <c r="A7767">
        <v>578</v>
      </c>
      <c r="B7767" t="s">
        <v>1794</v>
      </c>
      <c r="C7767" t="s">
        <v>314</v>
      </c>
      <c r="D7767" t="s">
        <v>1795</v>
      </c>
      <c r="E7767" t="s">
        <v>315</v>
      </c>
      <c r="F7767" t="s">
        <v>316</v>
      </c>
      <c r="G7767" t="s">
        <v>317</v>
      </c>
      <c r="I7767" t="s">
        <v>1799</v>
      </c>
      <c r="J7767" t="s">
        <v>232</v>
      </c>
      <c r="K7767" t="s">
        <v>232</v>
      </c>
      <c r="L7767" t="s">
        <v>232</v>
      </c>
      <c r="M7767" t="s">
        <v>232</v>
      </c>
      <c r="N7767" t="s">
        <v>232</v>
      </c>
      <c r="O7767" t="s">
        <v>232</v>
      </c>
      <c r="P7767" t="s">
        <v>232</v>
      </c>
      <c r="Q7767" t="s">
        <v>232</v>
      </c>
      <c r="R7767" t="s">
        <v>232</v>
      </c>
      <c r="S7767" t="s">
        <v>232</v>
      </c>
      <c r="T7767" t="s">
        <v>232</v>
      </c>
      <c r="U7767" t="s">
        <v>232</v>
      </c>
      <c r="V7767" t="s">
        <v>232</v>
      </c>
      <c r="W7767" t="s">
        <v>232</v>
      </c>
      <c r="X7767" t="s">
        <v>232</v>
      </c>
      <c r="Y7767" t="s">
        <v>232</v>
      </c>
      <c r="Z7767" t="s">
        <v>232</v>
      </c>
      <c r="AA7767" t="s">
        <v>232</v>
      </c>
      <c r="AB7767" t="s">
        <v>232</v>
      </c>
      <c r="AC7767" t="s">
        <v>232</v>
      </c>
      <c r="AD7767" t="s">
        <v>232</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1.2</v>
      </c>
      <c r="AW7767">
        <v>1.2</v>
      </c>
      <c r="AX7767">
        <v>1.2</v>
      </c>
      <c r="AY7767">
        <v>1.2</v>
      </c>
      <c r="AZ7767">
        <v>1.2</v>
      </c>
      <c r="BA7767">
        <v>1.2</v>
      </c>
      <c r="BB7767">
        <v>1.2</v>
      </c>
      <c r="BC7767">
        <v>2017</v>
      </c>
    </row>
    <row r="7768" spans="1:55" x14ac:dyDescent="0.25">
      <c r="A7768">
        <v>578</v>
      </c>
      <c r="B7768" t="s">
        <v>1794</v>
      </c>
      <c r="C7768" t="s">
        <v>318</v>
      </c>
      <c r="D7768" t="s">
        <v>1795</v>
      </c>
      <c r="E7768" t="s">
        <v>319</v>
      </c>
      <c r="F7768" t="s">
        <v>320</v>
      </c>
      <c r="G7768" t="s">
        <v>321</v>
      </c>
      <c r="H7768" t="s">
        <v>322</v>
      </c>
    </row>
    <row r="7769" spans="1:55" x14ac:dyDescent="0.25">
      <c r="A7769">
        <v>578</v>
      </c>
      <c r="B7769" t="s">
        <v>1794</v>
      </c>
      <c r="C7769" t="s">
        <v>323</v>
      </c>
      <c r="D7769" t="s">
        <v>1795</v>
      </c>
      <c r="E7769" t="s">
        <v>324</v>
      </c>
      <c r="F7769" t="s">
        <v>325</v>
      </c>
      <c r="G7769" t="s">
        <v>321</v>
      </c>
      <c r="H7769" t="s">
        <v>322</v>
      </c>
      <c r="I7769" t="s">
        <v>1800</v>
      </c>
      <c r="J7769">
        <v>46.5</v>
      </c>
      <c r="K7769">
        <v>47.88</v>
      </c>
      <c r="L7769">
        <v>48.85</v>
      </c>
      <c r="M7769">
        <v>49.52</v>
      </c>
      <c r="N7769">
        <v>50.58</v>
      </c>
      <c r="O7769">
        <v>51.8</v>
      </c>
      <c r="P7769">
        <v>52.97</v>
      </c>
      <c r="Q7769">
        <v>53.87</v>
      </c>
      <c r="R7769">
        <v>54.96</v>
      </c>
      <c r="S7769">
        <v>55.29</v>
      </c>
      <c r="T7769">
        <v>56.302999999999997</v>
      </c>
      <c r="U7769">
        <v>56.960999999999999</v>
      </c>
      <c r="V7769">
        <v>57.06</v>
      </c>
      <c r="W7769">
        <v>57.69</v>
      </c>
      <c r="X7769">
        <v>58.32</v>
      </c>
      <c r="Y7769">
        <v>58.95</v>
      </c>
      <c r="Z7769">
        <v>59.6</v>
      </c>
      <c r="AA7769">
        <v>60.25</v>
      </c>
      <c r="AB7769">
        <v>60.9</v>
      </c>
      <c r="AC7769">
        <v>61.57</v>
      </c>
      <c r="AD7769">
        <v>62.24</v>
      </c>
      <c r="AE7769">
        <v>62.6</v>
      </c>
      <c r="AF7769">
        <v>62.96</v>
      </c>
      <c r="AG7769">
        <v>63.32</v>
      </c>
      <c r="AH7769">
        <v>63.69</v>
      </c>
      <c r="AI7769">
        <v>64.05</v>
      </c>
      <c r="AJ7769">
        <v>64.42</v>
      </c>
      <c r="AK7769">
        <v>64.790000000000006</v>
      </c>
      <c r="AL7769">
        <v>65.17</v>
      </c>
      <c r="AM7769">
        <v>65.540000000000006</v>
      </c>
      <c r="AN7769">
        <v>65.92</v>
      </c>
      <c r="AO7769">
        <v>66.209999999999994</v>
      </c>
      <c r="AP7769">
        <v>66.489999999999995</v>
      </c>
      <c r="AQ7769">
        <v>66.760000000000005</v>
      </c>
      <c r="AR7769">
        <v>67</v>
      </c>
      <c r="AS7769">
        <v>67.239999999999995</v>
      </c>
      <c r="AT7769">
        <v>67.459999999999994</v>
      </c>
      <c r="AU7769">
        <v>67.650000000000006</v>
      </c>
      <c r="AV7769">
        <v>67.793000000000006</v>
      </c>
      <c r="AW7769">
        <v>67.912999999999997</v>
      </c>
      <c r="AX7769">
        <v>68.016000000000005</v>
      </c>
      <c r="AY7769">
        <v>68.100999999999999</v>
      </c>
      <c r="AZ7769">
        <v>68.168999999999997</v>
      </c>
      <c r="BA7769">
        <v>68.221999999999994</v>
      </c>
      <c r="BB7769">
        <v>68.260000000000005</v>
      </c>
      <c r="BC7769">
        <v>2017</v>
      </c>
    </row>
    <row r="7770" spans="1:55" x14ac:dyDescent="0.25">
      <c r="A7770">
        <v>578</v>
      </c>
      <c r="B7770" t="s">
        <v>1794</v>
      </c>
      <c r="C7770" t="s">
        <v>327</v>
      </c>
      <c r="D7770" t="s">
        <v>1795</v>
      </c>
      <c r="E7770" t="s">
        <v>328</v>
      </c>
      <c r="F7770" t="s">
        <v>329</v>
      </c>
      <c r="G7770" t="s">
        <v>229</v>
      </c>
      <c r="H7770" t="s">
        <v>230</v>
      </c>
      <c r="I7770" t="s">
        <v>1801</v>
      </c>
      <c r="J7770" t="s">
        <v>232</v>
      </c>
      <c r="K7770" t="s">
        <v>232</v>
      </c>
      <c r="L7770" t="s">
        <v>232</v>
      </c>
      <c r="M7770" t="s">
        <v>232</v>
      </c>
      <c r="N7770" t="s">
        <v>232</v>
      </c>
      <c r="O7770" t="s">
        <v>232</v>
      </c>
      <c r="P7770" t="s">
        <v>232</v>
      </c>
      <c r="Q7770" t="s">
        <v>232</v>
      </c>
      <c r="R7770" t="s">
        <v>232</v>
      </c>
      <c r="S7770" t="s">
        <v>232</v>
      </c>
      <c r="T7770" t="s">
        <v>232</v>
      </c>
      <c r="U7770" t="s">
        <v>232</v>
      </c>
      <c r="V7770" t="s">
        <v>232</v>
      </c>
      <c r="W7770" t="s">
        <v>232</v>
      </c>
      <c r="X7770" t="s">
        <v>232</v>
      </c>
      <c r="Y7770">
        <v>826.50800000000004</v>
      </c>
      <c r="Z7770">
        <v>934.07799999999997</v>
      </c>
      <c r="AA7770">
        <v>937.81</v>
      </c>
      <c r="AB7770">
        <v>822.73</v>
      </c>
      <c r="AC7770">
        <v>804.19399999999996</v>
      </c>
      <c r="AD7770">
        <v>851.29</v>
      </c>
      <c r="AE7770">
        <v>972.1</v>
      </c>
      <c r="AF7770" s="52">
        <v>1015.16</v>
      </c>
      <c r="AG7770" s="52">
        <v>1249.96</v>
      </c>
      <c r="AH7770" s="52">
        <v>1381.12</v>
      </c>
      <c r="AI7770" s="52">
        <v>1563.34</v>
      </c>
      <c r="AJ7770" s="52">
        <v>1714.66</v>
      </c>
      <c r="AK7770" s="52">
        <v>1788.67</v>
      </c>
      <c r="AL7770" s="52">
        <v>1953.21</v>
      </c>
      <c r="AM7770" s="52">
        <v>1842.82</v>
      </c>
      <c r="AN7770" s="52">
        <v>2201.0700000000002</v>
      </c>
      <c r="AO7770" s="52">
        <v>2400.38</v>
      </c>
      <c r="AP7770" s="52">
        <v>2508.64</v>
      </c>
      <c r="AQ7770" s="52">
        <v>2851.19</v>
      </c>
      <c r="AR7770" s="52">
        <v>2808.35</v>
      </c>
      <c r="AS7770" s="52">
        <v>3032.34</v>
      </c>
      <c r="AT7770" s="52">
        <v>3144.31</v>
      </c>
      <c r="AU7770" s="52">
        <v>3201.67</v>
      </c>
      <c r="AV7770" s="52">
        <v>3441.19</v>
      </c>
      <c r="AW7770" s="52">
        <v>3641.58</v>
      </c>
      <c r="AX7770" s="52">
        <v>3828.44</v>
      </c>
      <c r="AY7770" s="52">
        <v>4011.36</v>
      </c>
      <c r="AZ7770" s="52">
        <v>4218.3999999999996</v>
      </c>
      <c r="BA7770" s="52">
        <v>4447.6899999999996</v>
      </c>
      <c r="BB7770" s="52">
        <v>4684.8500000000004</v>
      </c>
      <c r="BC7770">
        <v>2018</v>
      </c>
    </row>
    <row r="7771" spans="1:55" x14ac:dyDescent="0.25">
      <c r="A7771">
        <v>578</v>
      </c>
      <c r="B7771" t="s">
        <v>1794</v>
      </c>
      <c r="C7771" t="s">
        <v>331</v>
      </c>
      <c r="D7771" t="s">
        <v>1795</v>
      </c>
      <c r="E7771" t="s">
        <v>328</v>
      </c>
      <c r="F7771" t="s">
        <v>329</v>
      </c>
      <c r="G7771" t="s">
        <v>282</v>
      </c>
      <c r="I7771" t="s">
        <v>332</v>
      </c>
      <c r="J7771" t="s">
        <v>232</v>
      </c>
      <c r="K7771" t="s">
        <v>232</v>
      </c>
      <c r="L7771" t="s">
        <v>232</v>
      </c>
      <c r="M7771" t="s">
        <v>232</v>
      </c>
      <c r="N7771" t="s">
        <v>232</v>
      </c>
      <c r="O7771" t="s">
        <v>232</v>
      </c>
      <c r="P7771" t="s">
        <v>232</v>
      </c>
      <c r="Q7771" t="s">
        <v>232</v>
      </c>
      <c r="R7771" t="s">
        <v>232</v>
      </c>
      <c r="S7771" t="s">
        <v>232</v>
      </c>
      <c r="T7771" t="s">
        <v>232</v>
      </c>
      <c r="U7771" t="s">
        <v>232</v>
      </c>
      <c r="V7771" t="s">
        <v>232</v>
      </c>
      <c r="W7771" t="s">
        <v>232</v>
      </c>
      <c r="X7771" t="s">
        <v>232</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20.971</v>
      </c>
      <c r="AJ7771">
        <v>20.777000000000001</v>
      </c>
      <c r="AK7771">
        <v>20.219000000000001</v>
      </c>
      <c r="AL7771">
        <v>20.027000000000001</v>
      </c>
      <c r="AM7771">
        <v>19.507999999999999</v>
      </c>
      <c r="AN7771">
        <v>20.725000000000001</v>
      </c>
      <c r="AO7771">
        <v>21.108000000000001</v>
      </c>
      <c r="AP7771">
        <v>21.303000000000001</v>
      </c>
      <c r="AQ7771">
        <v>22.152000000000001</v>
      </c>
      <c r="AR7771">
        <v>21.39</v>
      </c>
      <c r="AS7771">
        <v>22.312000000000001</v>
      </c>
      <c r="AT7771">
        <v>21.940999999999999</v>
      </c>
      <c r="AU7771">
        <v>21.047000000000001</v>
      </c>
      <c r="AV7771">
        <v>21.352</v>
      </c>
      <c r="AW7771">
        <v>21.512</v>
      </c>
      <c r="AX7771">
        <v>21.512</v>
      </c>
      <c r="AY7771">
        <v>21.512</v>
      </c>
      <c r="AZ7771">
        <v>21.512</v>
      </c>
      <c r="BA7771">
        <v>21.512</v>
      </c>
      <c r="BB7771">
        <v>21.512</v>
      </c>
      <c r="BC7771">
        <v>2018</v>
      </c>
    </row>
    <row r="7772" spans="1:55" x14ac:dyDescent="0.25">
      <c r="A7772">
        <v>578</v>
      </c>
      <c r="B7772" t="s">
        <v>1794</v>
      </c>
      <c r="C7772" t="s">
        <v>333</v>
      </c>
      <c r="D7772" t="s">
        <v>1795</v>
      </c>
      <c r="E7772" t="s">
        <v>334</v>
      </c>
      <c r="F7772" t="s">
        <v>335</v>
      </c>
      <c r="G7772" t="s">
        <v>229</v>
      </c>
      <c r="H7772" t="s">
        <v>230</v>
      </c>
      <c r="I7772" t="s">
        <v>1801</v>
      </c>
      <c r="J7772" t="s">
        <v>232</v>
      </c>
      <c r="K7772" t="s">
        <v>232</v>
      </c>
      <c r="L7772" t="s">
        <v>232</v>
      </c>
      <c r="M7772" t="s">
        <v>232</v>
      </c>
      <c r="N7772" t="s">
        <v>232</v>
      </c>
      <c r="O7772" t="s">
        <v>232</v>
      </c>
      <c r="P7772" t="s">
        <v>232</v>
      </c>
      <c r="Q7772" t="s">
        <v>232</v>
      </c>
      <c r="R7772" t="s">
        <v>232</v>
      </c>
      <c r="S7772" t="s">
        <v>232</v>
      </c>
      <c r="T7772" t="s">
        <v>232</v>
      </c>
      <c r="U7772" t="s">
        <v>232</v>
      </c>
      <c r="V7772" t="s">
        <v>232</v>
      </c>
      <c r="W7772" t="s">
        <v>232</v>
      </c>
      <c r="X7772" t="s">
        <v>232</v>
      </c>
      <c r="Y7772">
        <v>701.72400000000005</v>
      </c>
      <c r="Z7772">
        <v>810.08299999999997</v>
      </c>
      <c r="AA7772" s="52">
        <v>1016.81</v>
      </c>
      <c r="AB7772" s="52">
        <v>1116.3699999999999</v>
      </c>
      <c r="AC7772" s="52">
        <v>1219.6400000000001</v>
      </c>
      <c r="AD7772">
        <v>938.197</v>
      </c>
      <c r="AE7772" s="52">
        <v>1062.3</v>
      </c>
      <c r="AF7772" s="52">
        <v>1374.54</v>
      </c>
      <c r="AG7772" s="52">
        <v>1127.93</v>
      </c>
      <c r="AH7772" s="52">
        <v>1306.3800000000001</v>
      </c>
      <c r="AI7772" s="52">
        <v>1459.6</v>
      </c>
      <c r="AJ7772" s="52">
        <v>1546.43</v>
      </c>
      <c r="AK7772" s="52">
        <v>1769.21</v>
      </c>
      <c r="AL7772" s="52">
        <v>1875.08</v>
      </c>
      <c r="AM7772" s="52">
        <v>2051.96</v>
      </c>
      <c r="AN7772" s="52">
        <v>2337.46</v>
      </c>
      <c r="AO7772" s="52">
        <v>2401.0300000000002</v>
      </c>
      <c r="AP7772" s="52">
        <v>2620.1</v>
      </c>
      <c r="AQ7772" s="52">
        <v>2784.83</v>
      </c>
      <c r="AR7772" s="52">
        <v>2913.53</v>
      </c>
      <c r="AS7772" s="52">
        <v>3014.35</v>
      </c>
      <c r="AT7772" s="52">
        <v>3062.63</v>
      </c>
      <c r="AU7772" s="52">
        <v>3345.8</v>
      </c>
      <c r="AV7772" s="52">
        <v>3481.84</v>
      </c>
      <c r="AW7772" s="52">
        <v>3659.99</v>
      </c>
      <c r="AX7772" s="52">
        <v>3947.69</v>
      </c>
      <c r="AY7772" s="52">
        <v>4162.57</v>
      </c>
      <c r="AZ7772" s="52">
        <v>4412.1499999999996</v>
      </c>
      <c r="BA7772" s="52">
        <v>4690.51</v>
      </c>
      <c r="BB7772" s="52">
        <v>4968.4799999999996</v>
      </c>
      <c r="BC7772">
        <v>2018</v>
      </c>
    </row>
    <row r="7773" spans="1:55" x14ac:dyDescent="0.25">
      <c r="A7773">
        <v>578</v>
      </c>
      <c r="B7773" t="s">
        <v>1794</v>
      </c>
      <c r="C7773" t="s">
        <v>336</v>
      </c>
      <c r="D7773" t="s">
        <v>1795</v>
      </c>
      <c r="E7773" t="s">
        <v>334</v>
      </c>
      <c r="F7773" t="s">
        <v>335</v>
      </c>
      <c r="G7773" t="s">
        <v>282</v>
      </c>
      <c r="I7773" t="s">
        <v>337</v>
      </c>
      <c r="J7773" t="s">
        <v>232</v>
      </c>
      <c r="K7773" t="s">
        <v>232</v>
      </c>
      <c r="L7773" t="s">
        <v>232</v>
      </c>
      <c r="M7773" t="s">
        <v>232</v>
      </c>
      <c r="N7773" t="s">
        <v>232</v>
      </c>
      <c r="O7773" t="s">
        <v>232</v>
      </c>
      <c r="P7773" t="s">
        <v>232</v>
      </c>
      <c r="Q7773" t="s">
        <v>232</v>
      </c>
      <c r="R7773" t="s">
        <v>232</v>
      </c>
      <c r="S7773" t="s">
        <v>232</v>
      </c>
      <c r="T7773" t="s">
        <v>232</v>
      </c>
      <c r="U7773" t="s">
        <v>232</v>
      </c>
      <c r="V7773" t="s">
        <v>232</v>
      </c>
      <c r="W7773" t="s">
        <v>232</v>
      </c>
      <c r="X7773" t="s">
        <v>232</v>
      </c>
      <c r="Y7773">
        <v>17.175999999999998</v>
      </c>
      <c r="Z7773">
        <v>17.962</v>
      </c>
      <c r="AA7773">
        <v>21.634</v>
      </c>
      <c r="AB7773">
        <v>23.922000000000001</v>
      </c>
      <c r="AC7773">
        <v>26.472000000000001</v>
      </c>
      <c r="AD7773">
        <v>19.346</v>
      </c>
      <c r="AE7773">
        <v>20.824000000000002</v>
      </c>
      <c r="AF7773">
        <v>25.712</v>
      </c>
      <c r="AG7773">
        <v>18.286000000000001</v>
      </c>
      <c r="AH7773">
        <v>19.332000000000001</v>
      </c>
      <c r="AI7773">
        <v>19.579999999999998</v>
      </c>
      <c r="AJ7773">
        <v>18.739000000000001</v>
      </c>
      <c r="AK7773">
        <v>19.998999999999999</v>
      </c>
      <c r="AL7773">
        <v>19.225999999999999</v>
      </c>
      <c r="AM7773">
        <v>21.722000000000001</v>
      </c>
      <c r="AN7773">
        <v>22.009</v>
      </c>
      <c r="AO7773">
        <v>21.113</v>
      </c>
      <c r="AP7773">
        <v>22.248999999999999</v>
      </c>
      <c r="AQ7773">
        <v>21.635999999999999</v>
      </c>
      <c r="AR7773">
        <v>22.190999999999999</v>
      </c>
      <c r="AS7773">
        <v>22.18</v>
      </c>
      <c r="AT7773">
        <v>21.370999999999999</v>
      </c>
      <c r="AU7773">
        <v>21.995000000000001</v>
      </c>
      <c r="AV7773">
        <v>21.605</v>
      </c>
      <c r="AW7773">
        <v>21.62</v>
      </c>
      <c r="AX7773">
        <v>22.181999999999999</v>
      </c>
      <c r="AY7773">
        <v>22.321999999999999</v>
      </c>
      <c r="AZ7773">
        <v>22.5</v>
      </c>
      <c r="BA7773">
        <v>22.686</v>
      </c>
      <c r="BB7773">
        <v>22.814</v>
      </c>
      <c r="BC7773">
        <v>2018</v>
      </c>
    </row>
    <row r="7774" spans="1:55" x14ac:dyDescent="0.25">
      <c r="A7774">
        <v>578</v>
      </c>
      <c r="B7774" t="s">
        <v>1794</v>
      </c>
      <c r="C7774" t="s">
        <v>338</v>
      </c>
      <c r="D7774" t="s">
        <v>1795</v>
      </c>
      <c r="E7774" t="s">
        <v>339</v>
      </c>
      <c r="F7774" t="s">
        <v>340</v>
      </c>
      <c r="G7774" t="s">
        <v>229</v>
      </c>
      <c r="H7774" t="s">
        <v>230</v>
      </c>
      <c r="I7774" t="s">
        <v>1801</v>
      </c>
      <c r="J7774" t="s">
        <v>232</v>
      </c>
      <c r="K7774" t="s">
        <v>232</v>
      </c>
      <c r="L7774" t="s">
        <v>232</v>
      </c>
      <c r="M7774" t="s">
        <v>232</v>
      </c>
      <c r="N7774" t="s">
        <v>232</v>
      </c>
      <c r="O7774" t="s">
        <v>232</v>
      </c>
      <c r="P7774" t="s">
        <v>232</v>
      </c>
      <c r="Q7774" t="s">
        <v>232</v>
      </c>
      <c r="R7774" t="s">
        <v>232</v>
      </c>
      <c r="S7774" t="s">
        <v>232</v>
      </c>
      <c r="T7774" t="s">
        <v>232</v>
      </c>
      <c r="U7774" t="s">
        <v>232</v>
      </c>
      <c r="V7774" t="s">
        <v>232</v>
      </c>
      <c r="W7774" t="s">
        <v>232</v>
      </c>
      <c r="X7774" t="s">
        <v>232</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103.746</v>
      </c>
      <c r="AJ7774">
        <v>168.23</v>
      </c>
      <c r="AK7774">
        <v>19.457000000000001</v>
      </c>
      <c r="AL7774">
        <v>78.126999999999995</v>
      </c>
      <c r="AM7774">
        <v>-209.14400000000001</v>
      </c>
      <c r="AN7774">
        <v>-136.39599999999999</v>
      </c>
      <c r="AO7774">
        <v>-0.64800000000000002</v>
      </c>
      <c r="AP7774">
        <v>-111.462</v>
      </c>
      <c r="AQ7774">
        <v>66.358000000000004</v>
      </c>
      <c r="AR7774">
        <v>-105.179</v>
      </c>
      <c r="AS7774">
        <v>17.989000000000001</v>
      </c>
      <c r="AT7774">
        <v>81.685000000000002</v>
      </c>
      <c r="AU7774">
        <v>-144.12799999999999</v>
      </c>
      <c r="AV7774">
        <v>-40.655000000000001</v>
      </c>
      <c r="AW7774">
        <v>-18.417000000000002</v>
      </c>
      <c r="AX7774">
        <v>-119.251</v>
      </c>
      <c r="AY7774">
        <v>-151.20500000000001</v>
      </c>
      <c r="AZ7774">
        <v>-193.74799999999999</v>
      </c>
      <c r="BA7774">
        <v>-242.821</v>
      </c>
      <c r="BB7774">
        <v>-283.625</v>
      </c>
      <c r="BC7774">
        <v>2018</v>
      </c>
    </row>
    <row r="7775" spans="1:55" x14ac:dyDescent="0.25">
      <c r="A7775">
        <v>578</v>
      </c>
      <c r="B7775" t="s">
        <v>1794</v>
      </c>
      <c r="C7775" t="s">
        <v>341</v>
      </c>
      <c r="D7775" t="s">
        <v>1795</v>
      </c>
      <c r="E7775" t="s">
        <v>339</v>
      </c>
      <c r="F7775" t="s">
        <v>340</v>
      </c>
      <c r="G7775" t="s">
        <v>282</v>
      </c>
      <c r="I7775" t="s">
        <v>342</v>
      </c>
      <c r="J7775" t="s">
        <v>232</v>
      </c>
      <c r="K7775" t="s">
        <v>232</v>
      </c>
      <c r="L7775" t="s">
        <v>232</v>
      </c>
      <c r="M7775" t="s">
        <v>232</v>
      </c>
      <c r="N7775" t="s">
        <v>232</v>
      </c>
      <c r="O7775" t="s">
        <v>232</v>
      </c>
      <c r="P7775" t="s">
        <v>232</v>
      </c>
      <c r="Q7775" t="s">
        <v>232</v>
      </c>
      <c r="R7775" t="s">
        <v>232</v>
      </c>
      <c r="S7775" t="s">
        <v>232</v>
      </c>
      <c r="T7775" t="s">
        <v>232</v>
      </c>
      <c r="U7775" t="s">
        <v>232</v>
      </c>
      <c r="V7775" t="s">
        <v>232</v>
      </c>
      <c r="W7775" t="s">
        <v>232</v>
      </c>
      <c r="X7775" t="s">
        <v>232</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1.3919999999999999</v>
      </c>
      <c r="AJ7775">
        <v>2.0390000000000001</v>
      </c>
      <c r="AK7775">
        <v>0.22</v>
      </c>
      <c r="AL7775">
        <v>0.80100000000000005</v>
      </c>
      <c r="AM7775">
        <v>-2.214</v>
      </c>
      <c r="AN7775">
        <v>-1.284</v>
      </c>
      <c r="AO7775">
        <v>-6.0000000000000001E-3</v>
      </c>
      <c r="AP7775">
        <v>-0.94699999999999995</v>
      </c>
      <c r="AQ7775">
        <v>0.51600000000000001</v>
      </c>
      <c r="AR7775">
        <v>-0.80100000000000005</v>
      </c>
      <c r="AS7775">
        <v>0.13200000000000001</v>
      </c>
      <c r="AT7775">
        <v>0.56999999999999995</v>
      </c>
      <c r="AU7775">
        <v>-0.94699999999999995</v>
      </c>
      <c r="AV7775">
        <v>-0.252</v>
      </c>
      <c r="AW7775">
        <v>-0.109</v>
      </c>
      <c r="AX7775">
        <v>-0.67</v>
      </c>
      <c r="AY7775">
        <v>-0.81100000000000005</v>
      </c>
      <c r="AZ7775">
        <v>-0.98799999999999999</v>
      </c>
      <c r="BA7775">
        <v>-1.1739999999999999</v>
      </c>
      <c r="BB7775">
        <v>-1.302</v>
      </c>
      <c r="BC7775">
        <v>2018</v>
      </c>
    </row>
    <row r="7776" spans="1:55" x14ac:dyDescent="0.25">
      <c r="A7776">
        <v>578</v>
      </c>
      <c r="B7776" t="s">
        <v>1794</v>
      </c>
      <c r="C7776" t="s">
        <v>343</v>
      </c>
      <c r="D7776" t="s">
        <v>1795</v>
      </c>
      <c r="E7776" t="s">
        <v>344</v>
      </c>
      <c r="F7776" t="s">
        <v>345</v>
      </c>
      <c r="G7776" t="s">
        <v>229</v>
      </c>
      <c r="H7776" t="s">
        <v>230</v>
      </c>
      <c r="I7776" t="s">
        <v>1801</v>
      </c>
      <c r="J7776" t="s">
        <v>232</v>
      </c>
      <c r="K7776" t="s">
        <v>232</v>
      </c>
      <c r="L7776" t="s">
        <v>232</v>
      </c>
      <c r="M7776" t="s">
        <v>232</v>
      </c>
      <c r="N7776" t="s">
        <v>232</v>
      </c>
      <c r="O7776" t="s">
        <v>232</v>
      </c>
      <c r="P7776" t="s">
        <v>232</v>
      </c>
      <c r="Q7776" t="s">
        <v>232</v>
      </c>
      <c r="R7776" t="s">
        <v>232</v>
      </c>
      <c r="S7776" t="s">
        <v>232</v>
      </c>
      <c r="T7776" t="s">
        <v>232</v>
      </c>
      <c r="U7776" t="s">
        <v>232</v>
      </c>
      <c r="V7776" t="s">
        <v>232</v>
      </c>
      <c r="W7776" t="s">
        <v>232</v>
      </c>
      <c r="X7776" t="s">
        <v>232</v>
      </c>
      <c r="Y7776">
        <v>106.85899999999999</v>
      </c>
      <c r="Z7776">
        <v>74.932000000000002</v>
      </c>
      <c r="AA7776">
        <v>-120.955</v>
      </c>
      <c r="AB7776">
        <v>-241.77699999999999</v>
      </c>
      <c r="AC7776">
        <v>-362.654</v>
      </c>
      <c r="AD7776">
        <v>-52.607999999999997</v>
      </c>
      <c r="AE7776">
        <v>-34.984999999999999</v>
      </c>
      <c r="AF7776">
        <v>-296.12799999999999</v>
      </c>
      <c r="AG7776">
        <v>116.471</v>
      </c>
      <c r="AH7776">
        <v>56.817</v>
      </c>
      <c r="AI7776">
        <v>90.564999999999998</v>
      </c>
      <c r="AJ7776">
        <v>157.88499999999999</v>
      </c>
      <c r="AK7776">
        <v>-16.34</v>
      </c>
      <c r="AL7776">
        <v>42.392000000000003</v>
      </c>
      <c r="AM7776">
        <v>-138.05799999999999</v>
      </c>
      <c r="AN7776">
        <v>-150.84700000000001</v>
      </c>
      <c r="AO7776">
        <v>1.4259999999999999</v>
      </c>
      <c r="AP7776">
        <v>-77.655000000000001</v>
      </c>
      <c r="AQ7776">
        <v>37.090000000000003</v>
      </c>
      <c r="AR7776">
        <v>-54.402000000000001</v>
      </c>
      <c r="AS7776">
        <v>75.447000000000003</v>
      </c>
      <c r="AT7776">
        <v>-99.656000000000006</v>
      </c>
      <c r="AU7776">
        <v>-112.283</v>
      </c>
      <c r="AV7776">
        <v>-32.847999999999999</v>
      </c>
      <c r="AW7776">
        <v>-6.6059999999999999</v>
      </c>
      <c r="AX7776">
        <v>-118.066</v>
      </c>
      <c r="AY7776">
        <v>-145.74700000000001</v>
      </c>
      <c r="AZ7776">
        <v>-190.245</v>
      </c>
      <c r="BA7776">
        <v>-238.869</v>
      </c>
      <c r="BB7776">
        <v>-284.67599999999999</v>
      </c>
      <c r="BC7776">
        <v>2018</v>
      </c>
    </row>
    <row r="7777" spans="1:55" x14ac:dyDescent="0.25">
      <c r="A7777">
        <v>578</v>
      </c>
      <c r="B7777" t="s">
        <v>1794</v>
      </c>
      <c r="C7777" t="s">
        <v>346</v>
      </c>
      <c r="D7777" t="s">
        <v>1795</v>
      </c>
      <c r="E7777" t="s">
        <v>344</v>
      </c>
      <c r="F7777" t="s">
        <v>345</v>
      </c>
      <c r="G7777" t="s">
        <v>270</v>
      </c>
      <c r="I7777" t="s">
        <v>397</v>
      </c>
      <c r="J7777" t="s">
        <v>232</v>
      </c>
      <c r="K7777" t="s">
        <v>232</v>
      </c>
      <c r="L7777" t="s">
        <v>232</v>
      </c>
      <c r="M7777" t="s">
        <v>232</v>
      </c>
      <c r="N7777" t="s">
        <v>232</v>
      </c>
      <c r="O7777" t="s">
        <v>232</v>
      </c>
      <c r="P7777" t="s">
        <v>232</v>
      </c>
      <c r="Q7777" t="s">
        <v>232</v>
      </c>
      <c r="R7777" t="s">
        <v>232</v>
      </c>
      <c r="S7777" t="s">
        <v>232</v>
      </c>
      <c r="T7777" t="s">
        <v>232</v>
      </c>
      <c r="U7777" t="s">
        <v>232</v>
      </c>
      <c r="V7777" t="s">
        <v>232</v>
      </c>
      <c r="W7777" t="s">
        <v>232</v>
      </c>
      <c r="X7777" t="s">
        <v>232</v>
      </c>
      <c r="Y7777">
        <v>2.6739999999999999</v>
      </c>
      <c r="Z7777">
        <v>1.754</v>
      </c>
      <c r="AA7777">
        <v>-2.694</v>
      </c>
      <c r="AB7777">
        <v>-4.8739999999999997</v>
      </c>
      <c r="AC7777">
        <v>-7.3860000000000001</v>
      </c>
      <c r="AD7777">
        <v>-1.0429999999999999</v>
      </c>
      <c r="AE7777">
        <v>-0.64900000000000002</v>
      </c>
      <c r="AF7777">
        <v>-5.2149999999999999</v>
      </c>
      <c r="AG7777">
        <v>1.897</v>
      </c>
      <c r="AH7777">
        <v>0.85199999999999998</v>
      </c>
      <c r="AI7777">
        <v>1.2250000000000001</v>
      </c>
      <c r="AJ7777">
        <v>1.925</v>
      </c>
      <c r="AK7777">
        <v>-0.188</v>
      </c>
      <c r="AL7777">
        <v>0.443</v>
      </c>
      <c r="AM7777">
        <v>-1.407</v>
      </c>
      <c r="AN7777">
        <v>-1.43</v>
      </c>
      <c r="AO7777">
        <v>1.2999999999999999E-2</v>
      </c>
      <c r="AP7777">
        <v>-0.65100000000000002</v>
      </c>
      <c r="AQ7777">
        <v>0.29099999999999998</v>
      </c>
      <c r="AR7777">
        <v>-0.40699999999999997</v>
      </c>
      <c r="AS7777">
        <v>0.54500000000000004</v>
      </c>
      <c r="AT7777">
        <v>-0.68400000000000005</v>
      </c>
      <c r="AU7777">
        <v>-0.73099999999999998</v>
      </c>
      <c r="AV7777">
        <v>-0.20300000000000001</v>
      </c>
      <c r="AW7777">
        <v>-3.9E-2</v>
      </c>
      <c r="AX7777">
        <v>-0.66300000000000003</v>
      </c>
      <c r="AY7777">
        <v>-0.78100000000000003</v>
      </c>
      <c r="AZ7777">
        <v>-0.96899999999999997</v>
      </c>
      <c r="BA7777">
        <v>-1.1539999999999999</v>
      </c>
      <c r="BB7777">
        <v>-1.3069999999999999</v>
      </c>
      <c r="BC7777">
        <v>2018</v>
      </c>
    </row>
    <row r="7778" spans="1:55" x14ac:dyDescent="0.25">
      <c r="A7778">
        <v>578</v>
      </c>
      <c r="B7778" t="s">
        <v>1794</v>
      </c>
      <c r="C7778" t="s">
        <v>347</v>
      </c>
      <c r="D7778" t="s">
        <v>1795</v>
      </c>
      <c r="E7778" t="s">
        <v>348</v>
      </c>
      <c r="F7778" t="s">
        <v>349</v>
      </c>
      <c r="G7778" t="s">
        <v>229</v>
      </c>
      <c r="H7778" t="s">
        <v>230</v>
      </c>
      <c r="I7778" t="s">
        <v>1801</v>
      </c>
      <c r="J7778" t="s">
        <v>232</v>
      </c>
      <c r="K7778" t="s">
        <v>232</v>
      </c>
      <c r="L7778" t="s">
        <v>232</v>
      </c>
      <c r="M7778" t="s">
        <v>232</v>
      </c>
      <c r="N7778" t="s">
        <v>232</v>
      </c>
      <c r="O7778" t="s">
        <v>232</v>
      </c>
      <c r="P7778" t="s">
        <v>232</v>
      </c>
      <c r="Q7778" t="s">
        <v>232</v>
      </c>
      <c r="R7778" t="s">
        <v>232</v>
      </c>
      <c r="S7778" t="s">
        <v>232</v>
      </c>
      <c r="T7778" t="s">
        <v>232</v>
      </c>
      <c r="U7778" t="s">
        <v>232</v>
      </c>
      <c r="V7778" t="s">
        <v>232</v>
      </c>
      <c r="W7778" t="s">
        <v>232</v>
      </c>
      <c r="X7778" t="s">
        <v>232</v>
      </c>
      <c r="Y7778" t="s">
        <v>232</v>
      </c>
      <c r="Z7778" t="s">
        <v>232</v>
      </c>
      <c r="AA7778" t="s">
        <v>232</v>
      </c>
      <c r="AB7778" t="s">
        <v>232</v>
      </c>
      <c r="AC7778" t="s">
        <v>232</v>
      </c>
      <c r="AD7778">
        <v>-37.659999999999997</v>
      </c>
      <c r="AE7778">
        <v>-36.201999999999998</v>
      </c>
      <c r="AF7778">
        <v>-294.31</v>
      </c>
      <c r="AG7778">
        <v>179.863</v>
      </c>
      <c r="AH7778">
        <v>149.249</v>
      </c>
      <c r="AI7778">
        <v>183.82300000000001</v>
      </c>
      <c r="AJ7778">
        <v>268.51400000000001</v>
      </c>
      <c r="AK7778">
        <v>96.721000000000004</v>
      </c>
      <c r="AL7778">
        <v>156.125</v>
      </c>
      <c r="AM7778">
        <v>-143.38399999999999</v>
      </c>
      <c r="AN7778">
        <v>-74.204999999999998</v>
      </c>
      <c r="AO7778">
        <v>96.453000000000003</v>
      </c>
      <c r="AP7778">
        <v>-10.180999999999999</v>
      </c>
      <c r="AQ7778">
        <v>163.084</v>
      </c>
      <c r="AR7778">
        <v>-7.96</v>
      </c>
      <c r="AS7778">
        <v>96.876999999999995</v>
      </c>
      <c r="AT7778">
        <v>139.24100000000001</v>
      </c>
      <c r="AU7778">
        <v>-54.744</v>
      </c>
      <c r="AV7778">
        <v>51.738</v>
      </c>
      <c r="AW7778">
        <v>81.278000000000006</v>
      </c>
      <c r="AX7778">
        <v>-7.9340000000000002</v>
      </c>
      <c r="AY7778">
        <v>-25.827999999999999</v>
      </c>
      <c r="AZ7778">
        <v>-46.292000000000002</v>
      </c>
      <c r="BA7778">
        <v>-69.89</v>
      </c>
      <c r="BB7778">
        <v>-84.453999999999994</v>
      </c>
      <c r="BC7778">
        <v>2018</v>
      </c>
    </row>
    <row r="7779" spans="1:55" x14ac:dyDescent="0.25">
      <c r="A7779">
        <v>578</v>
      </c>
      <c r="B7779" t="s">
        <v>1794</v>
      </c>
      <c r="C7779" t="s">
        <v>350</v>
      </c>
      <c r="D7779" t="s">
        <v>1795</v>
      </c>
      <c r="E7779" t="s">
        <v>348</v>
      </c>
      <c r="F7779" t="s">
        <v>349</v>
      </c>
      <c r="G7779" t="s">
        <v>282</v>
      </c>
      <c r="I7779" t="s">
        <v>351</v>
      </c>
      <c r="J7779" t="s">
        <v>232</v>
      </c>
      <c r="K7779" t="s">
        <v>232</v>
      </c>
      <c r="L7779" t="s">
        <v>232</v>
      </c>
      <c r="M7779" t="s">
        <v>232</v>
      </c>
      <c r="N7779" t="s">
        <v>232</v>
      </c>
      <c r="O7779" t="s">
        <v>232</v>
      </c>
      <c r="P7779" t="s">
        <v>232</v>
      </c>
      <c r="Q7779" t="s">
        <v>232</v>
      </c>
      <c r="R7779" t="s">
        <v>232</v>
      </c>
      <c r="S7779" t="s">
        <v>232</v>
      </c>
      <c r="T7779" t="s">
        <v>232</v>
      </c>
      <c r="U7779" t="s">
        <v>232</v>
      </c>
      <c r="V7779" t="s">
        <v>232</v>
      </c>
      <c r="W7779" t="s">
        <v>232</v>
      </c>
      <c r="X7779" t="s">
        <v>232</v>
      </c>
      <c r="Y7779" t="s">
        <v>232</v>
      </c>
      <c r="Z7779" t="s">
        <v>232</v>
      </c>
      <c r="AA7779" t="s">
        <v>232</v>
      </c>
      <c r="AB7779" t="s">
        <v>232</v>
      </c>
      <c r="AC7779" t="s">
        <v>232</v>
      </c>
      <c r="AD7779">
        <v>-0.77700000000000002</v>
      </c>
      <c r="AE7779">
        <v>-0.71</v>
      </c>
      <c r="AF7779">
        <v>-5.5049999999999999</v>
      </c>
      <c r="AG7779">
        <v>2.9159999999999999</v>
      </c>
      <c r="AH7779">
        <v>2.2090000000000001</v>
      </c>
      <c r="AI7779">
        <v>2.4660000000000002</v>
      </c>
      <c r="AJ7779">
        <v>3.254</v>
      </c>
      <c r="AK7779">
        <v>1.093</v>
      </c>
      <c r="AL7779">
        <v>1.601</v>
      </c>
      <c r="AM7779">
        <v>-1.518</v>
      </c>
      <c r="AN7779">
        <v>-0.69899999999999995</v>
      </c>
      <c r="AO7779">
        <v>0.84799999999999998</v>
      </c>
      <c r="AP7779">
        <v>-8.5999999999999993E-2</v>
      </c>
      <c r="AQ7779">
        <v>1.2669999999999999</v>
      </c>
      <c r="AR7779">
        <v>-6.0999999999999999E-2</v>
      </c>
      <c r="AS7779">
        <v>0.71299999999999997</v>
      </c>
      <c r="AT7779">
        <v>0.97199999999999998</v>
      </c>
      <c r="AU7779">
        <v>-0.36</v>
      </c>
      <c r="AV7779">
        <v>0.32100000000000001</v>
      </c>
      <c r="AW7779">
        <v>0.48</v>
      </c>
      <c r="AX7779">
        <v>-4.4999999999999998E-2</v>
      </c>
      <c r="AY7779">
        <v>-0.13900000000000001</v>
      </c>
      <c r="AZ7779">
        <v>-0.23599999999999999</v>
      </c>
      <c r="BA7779">
        <v>-0.33800000000000002</v>
      </c>
      <c r="BB7779">
        <v>-0.38800000000000001</v>
      </c>
      <c r="BC7779">
        <v>2018</v>
      </c>
    </row>
    <row r="7780" spans="1:55" x14ac:dyDescent="0.25">
      <c r="A7780">
        <v>578</v>
      </c>
      <c r="B7780" t="s">
        <v>1794</v>
      </c>
      <c r="C7780" t="s">
        <v>352</v>
      </c>
      <c r="D7780" t="s">
        <v>1795</v>
      </c>
      <c r="E7780" t="s">
        <v>353</v>
      </c>
      <c r="F7780" t="s">
        <v>354</v>
      </c>
      <c r="G7780" t="s">
        <v>229</v>
      </c>
      <c r="H7780" t="s">
        <v>230</v>
      </c>
    </row>
    <row r="7781" spans="1:55" x14ac:dyDescent="0.25">
      <c r="A7781">
        <v>578</v>
      </c>
      <c r="B7781" t="s">
        <v>1794</v>
      </c>
      <c r="C7781" t="s">
        <v>355</v>
      </c>
      <c r="D7781" t="s">
        <v>1795</v>
      </c>
      <c r="E7781" t="s">
        <v>353</v>
      </c>
      <c r="F7781" t="s">
        <v>354</v>
      </c>
      <c r="G7781" t="s">
        <v>282</v>
      </c>
    </row>
    <row r="7782" spans="1:55" x14ac:dyDescent="0.25">
      <c r="A7782">
        <v>578</v>
      </c>
      <c r="B7782" t="s">
        <v>1794</v>
      </c>
      <c r="C7782" t="s">
        <v>356</v>
      </c>
      <c r="D7782" t="s">
        <v>1795</v>
      </c>
      <c r="E7782" t="s">
        <v>357</v>
      </c>
      <c r="F7782" t="s">
        <v>358</v>
      </c>
      <c r="G7782" t="s">
        <v>229</v>
      </c>
      <c r="H7782" t="s">
        <v>230</v>
      </c>
      <c r="I7782" t="s">
        <v>1801</v>
      </c>
      <c r="J7782" t="s">
        <v>232</v>
      </c>
      <c r="K7782" t="s">
        <v>232</v>
      </c>
      <c r="L7782" t="s">
        <v>232</v>
      </c>
      <c r="M7782" t="s">
        <v>232</v>
      </c>
      <c r="N7782" t="s">
        <v>232</v>
      </c>
      <c r="O7782" t="s">
        <v>232</v>
      </c>
      <c r="P7782" t="s">
        <v>232</v>
      </c>
      <c r="Q7782" t="s">
        <v>232</v>
      </c>
      <c r="R7782" t="s">
        <v>232</v>
      </c>
      <c r="S7782" t="s">
        <v>232</v>
      </c>
      <c r="T7782" t="s">
        <v>232</v>
      </c>
      <c r="U7782" t="s">
        <v>232</v>
      </c>
      <c r="V7782" t="s">
        <v>232</v>
      </c>
      <c r="W7782" t="s">
        <v>232</v>
      </c>
      <c r="X7782" t="s">
        <v>232</v>
      </c>
      <c r="Y7782" t="s">
        <v>232</v>
      </c>
      <c r="Z7782">
        <v>685.23</v>
      </c>
      <c r="AA7782" s="52">
        <v>1901.36</v>
      </c>
      <c r="AB7782" s="52">
        <v>2327.84</v>
      </c>
      <c r="AC7782" s="52">
        <v>2607.06</v>
      </c>
      <c r="AD7782" s="52">
        <v>2804.28</v>
      </c>
      <c r="AE7782" s="52">
        <v>2931.72</v>
      </c>
      <c r="AF7782" s="52">
        <v>2934.94</v>
      </c>
      <c r="AG7782" s="52">
        <v>2930.04</v>
      </c>
      <c r="AH7782" s="52">
        <v>3126.55</v>
      </c>
      <c r="AI7782" s="52">
        <v>3388.99</v>
      </c>
      <c r="AJ7782" s="52">
        <v>3233.12</v>
      </c>
      <c r="AK7782" s="52">
        <v>3183.42</v>
      </c>
      <c r="AL7782" s="52">
        <v>3408.23</v>
      </c>
      <c r="AM7782" s="52">
        <v>4001.94</v>
      </c>
      <c r="AN7782" s="52">
        <v>4230.3100000000004</v>
      </c>
      <c r="AO7782" s="52">
        <v>4448.3</v>
      </c>
      <c r="AP7782" s="52">
        <v>4937.24</v>
      </c>
      <c r="AQ7782" s="52">
        <v>5430.56</v>
      </c>
      <c r="AR7782" s="52">
        <v>5690.81</v>
      </c>
      <c r="AS7782" s="52">
        <v>5783.32</v>
      </c>
      <c r="AT7782" s="52">
        <v>5988.39</v>
      </c>
      <c r="AU7782" s="52">
        <v>6369.33</v>
      </c>
      <c r="AV7782" s="52">
        <v>6780.95</v>
      </c>
      <c r="AW7782" s="52">
        <v>7020.89</v>
      </c>
      <c r="AX7782" s="52">
        <v>7444.37</v>
      </c>
      <c r="AY7782" s="52">
        <v>7891.03</v>
      </c>
      <c r="AZ7782" s="52">
        <v>8384.9599999999991</v>
      </c>
      <c r="BA7782" s="52">
        <v>8913.66</v>
      </c>
      <c r="BB7782" s="52">
        <v>9479.7199999999993</v>
      </c>
      <c r="BC7782">
        <v>2018</v>
      </c>
    </row>
    <row r="7783" spans="1:55" x14ac:dyDescent="0.25">
      <c r="A7783">
        <v>578</v>
      </c>
      <c r="B7783" t="s">
        <v>1794</v>
      </c>
      <c r="C7783" t="s">
        <v>359</v>
      </c>
      <c r="D7783" t="s">
        <v>1795</v>
      </c>
      <c r="E7783" t="s">
        <v>357</v>
      </c>
      <c r="F7783" t="s">
        <v>358</v>
      </c>
      <c r="G7783" t="s">
        <v>282</v>
      </c>
      <c r="I7783" t="s">
        <v>360</v>
      </c>
      <c r="J7783" t="s">
        <v>232</v>
      </c>
      <c r="K7783" t="s">
        <v>232</v>
      </c>
      <c r="L7783" t="s">
        <v>232</v>
      </c>
      <c r="M7783" t="s">
        <v>232</v>
      </c>
      <c r="N7783" t="s">
        <v>232</v>
      </c>
      <c r="O7783" t="s">
        <v>232</v>
      </c>
      <c r="P7783" t="s">
        <v>232</v>
      </c>
      <c r="Q7783" t="s">
        <v>232</v>
      </c>
      <c r="R7783" t="s">
        <v>232</v>
      </c>
      <c r="S7783" t="s">
        <v>232</v>
      </c>
      <c r="T7783" t="s">
        <v>232</v>
      </c>
      <c r="U7783" t="s">
        <v>232</v>
      </c>
      <c r="V7783" t="s">
        <v>232</v>
      </c>
      <c r="W7783" t="s">
        <v>232</v>
      </c>
      <c r="X7783" t="s">
        <v>232</v>
      </c>
      <c r="Y7783" t="s">
        <v>232</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41.926000000000002</v>
      </c>
      <c r="AQ7783">
        <v>42.192</v>
      </c>
      <c r="AR7783">
        <v>43.344000000000001</v>
      </c>
      <c r="AS7783">
        <v>42.554000000000002</v>
      </c>
      <c r="AT7783">
        <v>41.786000000000001</v>
      </c>
      <c r="AU7783">
        <v>41.871000000000002</v>
      </c>
      <c r="AV7783">
        <v>42.076000000000001</v>
      </c>
      <c r="AW7783">
        <v>41.473999999999997</v>
      </c>
      <c r="AX7783">
        <v>41.829000000000001</v>
      </c>
      <c r="AY7783">
        <v>42.317</v>
      </c>
      <c r="AZ7783">
        <v>42.759</v>
      </c>
      <c r="BA7783">
        <v>43.112000000000002</v>
      </c>
      <c r="BB7783">
        <v>43.527999999999999</v>
      </c>
      <c r="BC7783">
        <v>2018</v>
      </c>
    </row>
    <row r="7784" spans="1:55" x14ac:dyDescent="0.25">
      <c r="A7784">
        <v>578</v>
      </c>
      <c r="B7784" t="s">
        <v>1794</v>
      </c>
      <c r="C7784" t="s">
        <v>361</v>
      </c>
      <c r="D7784" t="s">
        <v>1795</v>
      </c>
      <c r="E7784" t="s">
        <v>362</v>
      </c>
      <c r="F7784" t="s">
        <v>363</v>
      </c>
      <c r="G7784" t="s">
        <v>229</v>
      </c>
      <c r="H7784" t="s">
        <v>230</v>
      </c>
      <c r="I7784" t="s">
        <v>1801</v>
      </c>
      <c r="J7784" t="s">
        <v>232</v>
      </c>
      <c r="K7784" t="s">
        <v>232</v>
      </c>
      <c r="L7784" t="s">
        <v>232</v>
      </c>
      <c r="M7784" t="s">
        <v>232</v>
      </c>
      <c r="N7784" t="s">
        <v>232</v>
      </c>
      <c r="O7784" t="s">
        <v>232</v>
      </c>
      <c r="P7784" t="s">
        <v>232</v>
      </c>
      <c r="Q7784" t="s">
        <v>232</v>
      </c>
      <c r="R7784" t="s">
        <v>232</v>
      </c>
      <c r="S7784" t="s">
        <v>232</v>
      </c>
      <c r="T7784" t="s">
        <v>232</v>
      </c>
      <c r="U7784" t="s">
        <v>232</v>
      </c>
      <c r="V7784" t="s">
        <v>232</v>
      </c>
      <c r="W7784" t="s">
        <v>232</v>
      </c>
      <c r="X7784" t="s">
        <v>232</v>
      </c>
      <c r="Y7784" s="52">
        <v>4085.48</v>
      </c>
      <c r="Z7784" s="52">
        <v>4510.0600000000004</v>
      </c>
      <c r="AA7784" s="52">
        <v>4699.9399999999996</v>
      </c>
      <c r="AB7784" s="52">
        <v>4666.8</v>
      </c>
      <c r="AC7784" s="52">
        <v>4607.3100000000004</v>
      </c>
      <c r="AD7784" s="52">
        <v>4849.55</v>
      </c>
      <c r="AE7784" s="52">
        <v>5101.37</v>
      </c>
      <c r="AF7784" s="52">
        <v>5345.83</v>
      </c>
      <c r="AG7784" s="52">
        <v>6168.36</v>
      </c>
      <c r="AH7784" s="52">
        <v>6757.79</v>
      </c>
      <c r="AI7784" s="52">
        <v>7454.61</v>
      </c>
      <c r="AJ7784" s="52">
        <v>8252.5300000000007</v>
      </c>
      <c r="AK7784" s="52">
        <v>8846.4699999999993</v>
      </c>
      <c r="AL7784" s="52">
        <v>9752.66</v>
      </c>
      <c r="AM7784" s="52">
        <v>9446.5300000000007</v>
      </c>
      <c r="AN7784" s="52">
        <v>10620.56</v>
      </c>
      <c r="AO7784" s="52">
        <v>11372.13</v>
      </c>
      <c r="AP7784" s="52">
        <v>11776.05</v>
      </c>
      <c r="AQ7784" s="52">
        <v>12871.07</v>
      </c>
      <c r="AR7784" s="52">
        <v>13129.41</v>
      </c>
      <c r="AS7784" s="52">
        <v>13590.42</v>
      </c>
      <c r="AT7784" s="52">
        <v>14331.05</v>
      </c>
      <c r="AU7784" s="52">
        <v>15211.89</v>
      </c>
      <c r="AV7784" s="52">
        <v>16116.12</v>
      </c>
      <c r="AW7784" s="52">
        <v>16928.41</v>
      </c>
      <c r="AX7784" s="52">
        <v>17797.09</v>
      </c>
      <c r="AY7784" s="52">
        <v>18647.43</v>
      </c>
      <c r="AZ7784" s="52">
        <v>19609.89</v>
      </c>
      <c r="BA7784" s="52">
        <v>20675.759999999998</v>
      </c>
      <c r="BB7784" s="52">
        <v>21778.240000000002</v>
      </c>
      <c r="BC7784">
        <v>2018</v>
      </c>
    </row>
    <row r="7785" spans="1:55" x14ac:dyDescent="0.25">
      <c r="A7785">
        <v>578</v>
      </c>
      <c r="B7785" t="s">
        <v>1794</v>
      </c>
      <c r="C7785" t="s">
        <v>364</v>
      </c>
      <c r="D7785" t="s">
        <v>1795</v>
      </c>
      <c r="E7785" t="s">
        <v>365</v>
      </c>
      <c r="F7785" t="s">
        <v>366</v>
      </c>
      <c r="G7785" t="s">
        <v>242</v>
      </c>
      <c r="H7785" t="s">
        <v>230</v>
      </c>
      <c r="I7785" t="s">
        <v>1802</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-1.698</v>
      </c>
      <c r="AQ7785">
        <v>-4.8609999999999998</v>
      </c>
      <c r="AR7785">
        <v>15.224</v>
      </c>
      <c r="AS7785">
        <v>32.110999999999997</v>
      </c>
      <c r="AT7785">
        <v>48.207999999999998</v>
      </c>
      <c r="AU7785">
        <v>50.210999999999999</v>
      </c>
      <c r="AV7785">
        <v>37.671999999999997</v>
      </c>
      <c r="AW7785">
        <v>36.543999999999997</v>
      </c>
      <c r="AX7785">
        <v>34.283999999999999</v>
      </c>
      <c r="AY7785">
        <v>33.314</v>
      </c>
      <c r="AZ7785">
        <v>32.301000000000002</v>
      </c>
      <c r="BA7785">
        <v>31.314</v>
      </c>
      <c r="BB7785">
        <v>31.43</v>
      </c>
      <c r="BC7785">
        <v>2017</v>
      </c>
    </row>
    <row r="7786" spans="1:55" x14ac:dyDescent="0.25">
      <c r="A7786">
        <v>578</v>
      </c>
      <c r="B7786" t="s">
        <v>1794</v>
      </c>
      <c r="C7786" t="s">
        <v>368</v>
      </c>
      <c r="D7786" t="s">
        <v>1795</v>
      </c>
      <c r="E7786" t="s">
        <v>365</v>
      </c>
      <c r="F7786" t="s">
        <v>366</v>
      </c>
      <c r="G7786" t="s">
        <v>282</v>
      </c>
      <c r="I7786" t="s">
        <v>369</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-0.42699999999999999</v>
      </c>
      <c r="AQ7786">
        <v>-1.1559999999999999</v>
      </c>
      <c r="AR7786">
        <v>3.7370000000000001</v>
      </c>
      <c r="AS7786">
        <v>8.0030000000000001</v>
      </c>
      <c r="AT7786">
        <v>11.689</v>
      </c>
      <c r="AU7786">
        <v>11.028</v>
      </c>
      <c r="AV7786">
        <v>7.7320000000000002</v>
      </c>
      <c r="AW7786">
        <v>7.0730000000000004</v>
      </c>
      <c r="AX7786">
        <v>6.2629999999999999</v>
      </c>
      <c r="AY7786">
        <v>5.7649999999999997</v>
      </c>
      <c r="AZ7786">
        <v>5.2930000000000001</v>
      </c>
      <c r="BA7786">
        <v>4.8529999999999998</v>
      </c>
      <c r="BB7786">
        <v>4.6280000000000001</v>
      </c>
      <c r="BC7786">
        <v>2017</v>
      </c>
    </row>
    <row r="7787" spans="1:55" x14ac:dyDescent="0.25">
      <c r="A7787">
        <v>537</v>
      </c>
      <c r="B7787" t="s">
        <v>1803</v>
      </c>
      <c r="C7787" t="s">
        <v>225</v>
      </c>
      <c r="D7787" t="s">
        <v>1804</v>
      </c>
      <c r="E7787" t="s">
        <v>227</v>
      </c>
      <c r="F7787" t="s">
        <v>228</v>
      </c>
      <c r="G7787" t="s">
        <v>229</v>
      </c>
      <c r="H7787" t="s">
        <v>230</v>
      </c>
      <c r="I7787" t="s">
        <v>1805</v>
      </c>
      <c r="J7787" t="s">
        <v>232</v>
      </c>
      <c r="K7787" t="s">
        <v>232</v>
      </c>
      <c r="L7787" t="s">
        <v>232</v>
      </c>
      <c r="M7787" t="s">
        <v>232</v>
      </c>
      <c r="N7787" t="s">
        <v>232</v>
      </c>
      <c r="O7787" t="s">
        <v>232</v>
      </c>
      <c r="P7787" t="s">
        <v>232</v>
      </c>
      <c r="Q7787" t="s">
        <v>232</v>
      </c>
      <c r="R7787" t="s">
        <v>232</v>
      </c>
      <c r="S7787" t="s">
        <v>232</v>
      </c>
      <c r="T7787" t="s">
        <v>232</v>
      </c>
      <c r="U7787" t="s">
        <v>232</v>
      </c>
      <c r="V7787" t="s">
        <v>232</v>
      </c>
      <c r="W7787" t="s">
        <v>232</v>
      </c>
      <c r="X7787" t="s">
        <v>232</v>
      </c>
      <c r="Y7787" t="s">
        <v>232</v>
      </c>
      <c r="Z7787" t="s">
        <v>232</v>
      </c>
      <c r="AA7787" t="s">
        <v>232</v>
      </c>
      <c r="AB7787" t="s">
        <v>232</v>
      </c>
      <c r="AC7787" t="s">
        <v>232</v>
      </c>
      <c r="AD7787">
        <v>0.83599999999999997</v>
      </c>
      <c r="AE7787">
        <v>0.97199999999999998</v>
      </c>
      <c r="AF7787">
        <v>0.90700000000000003</v>
      </c>
      <c r="AG7787">
        <v>0.88700000000000001</v>
      </c>
      <c r="AH7787">
        <v>0.89100000000000001</v>
      </c>
      <c r="AI7787">
        <v>0.91700000000000004</v>
      </c>
      <c r="AJ7787">
        <v>0.874</v>
      </c>
      <c r="AK7787">
        <v>0.96</v>
      </c>
      <c r="AL7787">
        <v>1.07</v>
      </c>
      <c r="AM7787">
        <v>1.1759999999999999</v>
      </c>
      <c r="AN7787">
        <v>1.276</v>
      </c>
      <c r="AO7787">
        <v>1.3740000000000001</v>
      </c>
      <c r="AP7787">
        <v>1.45</v>
      </c>
      <c r="AQ7787">
        <v>1.486</v>
      </c>
      <c r="AR7787">
        <v>1.548</v>
      </c>
      <c r="AS7787">
        <v>1.609</v>
      </c>
      <c r="AT7787">
        <v>1.694</v>
      </c>
      <c r="AU7787">
        <v>1.6160000000000001</v>
      </c>
      <c r="AV7787">
        <v>1.629</v>
      </c>
      <c r="AW7787">
        <v>1.7110000000000001</v>
      </c>
      <c r="AX7787">
        <v>1.7929999999999999</v>
      </c>
      <c r="AY7787">
        <v>1.879</v>
      </c>
      <c r="AZ7787">
        <v>1.9690000000000001</v>
      </c>
      <c r="BA7787">
        <v>2.0640000000000001</v>
      </c>
      <c r="BB7787">
        <v>2.1629999999999998</v>
      </c>
      <c r="BC7787">
        <v>2016</v>
      </c>
    </row>
    <row r="7788" spans="1:55" x14ac:dyDescent="0.25">
      <c r="A7788">
        <v>537</v>
      </c>
      <c r="B7788" t="s">
        <v>1803</v>
      </c>
      <c r="C7788" t="s">
        <v>233</v>
      </c>
      <c r="D7788" t="s">
        <v>1804</v>
      </c>
      <c r="E7788" t="s">
        <v>227</v>
      </c>
      <c r="F7788" t="s">
        <v>234</v>
      </c>
      <c r="G7788" t="s">
        <v>235</v>
      </c>
      <c r="I7788" t="s">
        <v>236</v>
      </c>
      <c r="J7788" t="s">
        <v>232</v>
      </c>
      <c r="K7788" t="s">
        <v>232</v>
      </c>
      <c r="L7788" t="s">
        <v>232</v>
      </c>
      <c r="M7788" t="s">
        <v>232</v>
      </c>
      <c r="N7788" t="s">
        <v>232</v>
      </c>
      <c r="O7788" t="s">
        <v>232</v>
      </c>
      <c r="P7788" t="s">
        <v>232</v>
      </c>
      <c r="Q7788" t="s">
        <v>232</v>
      </c>
      <c r="R7788" t="s">
        <v>232</v>
      </c>
      <c r="S7788" t="s">
        <v>232</v>
      </c>
      <c r="T7788" t="s">
        <v>232</v>
      </c>
      <c r="U7788" t="s">
        <v>232</v>
      </c>
      <c r="V7788" t="s">
        <v>232</v>
      </c>
      <c r="W7788" t="s">
        <v>232</v>
      </c>
      <c r="X7788" t="s">
        <v>232</v>
      </c>
      <c r="Y7788" t="s">
        <v>232</v>
      </c>
      <c r="Z7788" t="s">
        <v>232</v>
      </c>
      <c r="AA7788" t="s">
        <v>232</v>
      </c>
      <c r="AB7788" t="s">
        <v>232</v>
      </c>
      <c r="AC7788" t="s">
        <v>232</v>
      </c>
      <c r="AD7788" t="s">
        <v>232</v>
      </c>
      <c r="AE7788">
        <v>16.349</v>
      </c>
      <c r="AF7788">
        <v>-6.7069999999999999</v>
      </c>
      <c r="AG7788">
        <v>-2.1829999999999998</v>
      </c>
      <c r="AH7788">
        <v>0.40600000000000003</v>
      </c>
      <c r="AI7788">
        <v>2.9750000000000001</v>
      </c>
      <c r="AJ7788">
        <v>-4.6769999999999996</v>
      </c>
      <c r="AK7788">
        <v>9.8249999999999993</v>
      </c>
      <c r="AL7788">
        <v>11.425000000000001</v>
      </c>
      <c r="AM7788">
        <v>9.9169999999999998</v>
      </c>
      <c r="AN7788">
        <v>8.4779999999999998</v>
      </c>
      <c r="AO7788">
        <v>7.6740000000000004</v>
      </c>
      <c r="AP7788">
        <v>5.5469999999999997</v>
      </c>
      <c r="AQ7788">
        <v>2.4900000000000002</v>
      </c>
      <c r="AR7788">
        <v>4.1459999999999999</v>
      </c>
      <c r="AS7788">
        <v>3.9550000000000001</v>
      </c>
      <c r="AT7788">
        <v>5.3209999999999997</v>
      </c>
      <c r="AU7788">
        <v>-4.5999999999999996</v>
      </c>
      <c r="AV7788">
        <v>0.8</v>
      </c>
      <c r="AW7788">
        <v>5</v>
      </c>
      <c r="AX7788">
        <v>4.8</v>
      </c>
      <c r="AY7788">
        <v>4.8</v>
      </c>
      <c r="AZ7788">
        <v>4.8</v>
      </c>
      <c r="BA7788">
        <v>4.8</v>
      </c>
      <c r="BB7788">
        <v>4.8</v>
      </c>
      <c r="BC7788">
        <v>2016</v>
      </c>
    </row>
    <row r="7789" spans="1:55" x14ac:dyDescent="0.25">
      <c r="A7789">
        <v>537</v>
      </c>
      <c r="B7789" t="s">
        <v>1803</v>
      </c>
      <c r="C7789" t="s">
        <v>237</v>
      </c>
      <c r="D7789" t="s">
        <v>1804</v>
      </c>
      <c r="E7789" t="s">
        <v>238</v>
      </c>
      <c r="F7789" t="s">
        <v>239</v>
      </c>
      <c r="G7789" t="s">
        <v>229</v>
      </c>
      <c r="H7789" t="s">
        <v>230</v>
      </c>
      <c r="I7789" t="s">
        <v>1805</v>
      </c>
      <c r="J7789" t="s">
        <v>232</v>
      </c>
      <c r="K7789" t="s">
        <v>232</v>
      </c>
      <c r="L7789" t="s">
        <v>232</v>
      </c>
      <c r="M7789" t="s">
        <v>232</v>
      </c>
      <c r="N7789" t="s">
        <v>232</v>
      </c>
      <c r="O7789" t="s">
        <v>232</v>
      </c>
      <c r="P7789" t="s">
        <v>232</v>
      </c>
      <c r="Q7789" t="s">
        <v>232</v>
      </c>
      <c r="R7789" t="s">
        <v>232</v>
      </c>
      <c r="S7789" t="s">
        <v>232</v>
      </c>
      <c r="T7789" t="s">
        <v>232</v>
      </c>
      <c r="U7789" t="s">
        <v>232</v>
      </c>
      <c r="V7789" t="s">
        <v>232</v>
      </c>
      <c r="W7789" t="s">
        <v>232</v>
      </c>
      <c r="X7789" t="s">
        <v>232</v>
      </c>
      <c r="Y7789" t="s">
        <v>232</v>
      </c>
      <c r="Z7789" t="s">
        <v>232</v>
      </c>
      <c r="AA7789" t="s">
        <v>232</v>
      </c>
      <c r="AB7789" t="s">
        <v>232</v>
      </c>
      <c r="AC7789" t="s">
        <v>232</v>
      </c>
      <c r="AD7789">
        <v>0.44</v>
      </c>
      <c r="AE7789">
        <v>0.51800000000000002</v>
      </c>
      <c r="AF7789">
        <v>0.51100000000000001</v>
      </c>
      <c r="AG7789">
        <v>0.54300000000000004</v>
      </c>
      <c r="AH7789">
        <v>1.0780000000000001</v>
      </c>
      <c r="AI7789">
        <v>1.8140000000000001</v>
      </c>
      <c r="AJ7789">
        <v>2.6579999999999999</v>
      </c>
      <c r="AK7789">
        <v>2.8809999999999998</v>
      </c>
      <c r="AL7789">
        <v>4.391</v>
      </c>
      <c r="AM7789">
        <v>3.2</v>
      </c>
      <c r="AN7789">
        <v>3.9990000000000001</v>
      </c>
      <c r="AO7789">
        <v>5.6820000000000004</v>
      </c>
      <c r="AP7789">
        <v>6.6710000000000003</v>
      </c>
      <c r="AQ7789">
        <v>5.65</v>
      </c>
      <c r="AR7789">
        <v>4.0449999999999999</v>
      </c>
      <c r="AS7789">
        <v>3.1040000000000001</v>
      </c>
      <c r="AT7789">
        <v>2.5209999999999999</v>
      </c>
      <c r="AU7789">
        <v>2.778</v>
      </c>
      <c r="AV7789">
        <v>3.09</v>
      </c>
      <c r="AW7789">
        <v>3.145</v>
      </c>
      <c r="AX7789">
        <v>3.4129999999999998</v>
      </c>
      <c r="AY7789">
        <v>3.3330000000000002</v>
      </c>
      <c r="AZ7789">
        <v>3.1659999999999999</v>
      </c>
      <c r="BA7789">
        <v>3.4980000000000002</v>
      </c>
      <c r="BB7789">
        <v>3.8860000000000001</v>
      </c>
      <c r="BC7789">
        <v>2016</v>
      </c>
    </row>
    <row r="7790" spans="1:55" x14ac:dyDescent="0.25">
      <c r="A7790">
        <v>537</v>
      </c>
      <c r="B7790" t="s">
        <v>1803</v>
      </c>
      <c r="C7790" t="s">
        <v>240</v>
      </c>
      <c r="D7790" t="s">
        <v>1804</v>
      </c>
      <c r="E7790" t="s">
        <v>238</v>
      </c>
      <c r="F7790" t="s">
        <v>241</v>
      </c>
      <c r="G7790" t="s">
        <v>242</v>
      </c>
      <c r="H7790" t="s">
        <v>230</v>
      </c>
      <c r="I7790" t="s">
        <v>243</v>
      </c>
      <c r="J7790" t="s">
        <v>232</v>
      </c>
      <c r="K7790" t="s">
        <v>232</v>
      </c>
      <c r="L7790" t="s">
        <v>232</v>
      </c>
      <c r="M7790" t="s">
        <v>232</v>
      </c>
      <c r="N7790" t="s">
        <v>232</v>
      </c>
      <c r="O7790" t="s">
        <v>232</v>
      </c>
      <c r="P7790" t="s">
        <v>232</v>
      </c>
      <c r="Q7790" t="s">
        <v>232</v>
      </c>
      <c r="R7790" t="s">
        <v>232</v>
      </c>
      <c r="S7790" t="s">
        <v>232</v>
      </c>
      <c r="T7790" t="s">
        <v>232</v>
      </c>
      <c r="U7790" t="s">
        <v>232</v>
      </c>
      <c r="V7790" t="s">
        <v>232</v>
      </c>
      <c r="W7790" t="s">
        <v>232</v>
      </c>
      <c r="X7790" t="s">
        <v>232</v>
      </c>
      <c r="Y7790" t="s">
        <v>232</v>
      </c>
      <c r="Z7790" t="s">
        <v>232</v>
      </c>
      <c r="AA7790" t="s">
        <v>232</v>
      </c>
      <c r="AB7790" t="s">
        <v>232</v>
      </c>
      <c r="AC7790" t="s">
        <v>232</v>
      </c>
      <c r="AD7790">
        <v>0.44</v>
      </c>
      <c r="AE7790">
        <v>0.51800000000000002</v>
      </c>
      <c r="AF7790">
        <v>0.51100000000000001</v>
      </c>
      <c r="AG7790">
        <v>0.54300000000000004</v>
      </c>
      <c r="AH7790">
        <v>1.0780000000000001</v>
      </c>
      <c r="AI7790">
        <v>1.8140000000000001</v>
      </c>
      <c r="AJ7790">
        <v>2.6579999999999999</v>
      </c>
      <c r="AK7790">
        <v>2.8809999999999998</v>
      </c>
      <c r="AL7790">
        <v>4.391</v>
      </c>
      <c r="AM7790">
        <v>3.2</v>
      </c>
      <c r="AN7790">
        <v>3.9990000000000001</v>
      </c>
      <c r="AO7790">
        <v>5.6820000000000004</v>
      </c>
      <c r="AP7790">
        <v>6.6710000000000003</v>
      </c>
      <c r="AQ7790">
        <v>5.65</v>
      </c>
      <c r="AR7790">
        <v>4.0449999999999999</v>
      </c>
      <c r="AS7790">
        <v>3.1040000000000001</v>
      </c>
      <c r="AT7790">
        <v>2.5209999999999999</v>
      </c>
      <c r="AU7790">
        <v>2.778</v>
      </c>
      <c r="AV7790">
        <v>3.09</v>
      </c>
      <c r="AW7790">
        <v>3.145</v>
      </c>
      <c r="AX7790">
        <v>3.4129999999999998</v>
      </c>
      <c r="AY7790">
        <v>3.3330000000000002</v>
      </c>
      <c r="AZ7790">
        <v>3.1659999999999999</v>
      </c>
      <c r="BA7790">
        <v>3.4980000000000002</v>
      </c>
      <c r="BB7790">
        <v>3.8860000000000001</v>
      </c>
      <c r="BC7790">
        <v>2016</v>
      </c>
    </row>
    <row r="7791" spans="1:55" x14ac:dyDescent="0.25">
      <c r="A7791">
        <v>537</v>
      </c>
      <c r="B7791" t="s">
        <v>1803</v>
      </c>
      <c r="C7791" t="s">
        <v>244</v>
      </c>
      <c r="D7791" t="s">
        <v>1804</v>
      </c>
      <c r="E7791" t="s">
        <v>238</v>
      </c>
      <c r="F7791" t="s">
        <v>245</v>
      </c>
      <c r="G7791" t="s">
        <v>246</v>
      </c>
      <c r="H7791" t="s">
        <v>230</v>
      </c>
      <c r="I7791" t="s">
        <v>243</v>
      </c>
      <c r="J7791" t="s">
        <v>232</v>
      </c>
      <c r="K7791" t="s">
        <v>232</v>
      </c>
      <c r="L7791" t="s">
        <v>232</v>
      </c>
      <c r="M7791" t="s">
        <v>232</v>
      </c>
      <c r="N7791" t="s">
        <v>232</v>
      </c>
      <c r="O7791" t="s">
        <v>232</v>
      </c>
      <c r="P7791" t="s">
        <v>232</v>
      </c>
      <c r="Q7791" t="s">
        <v>232</v>
      </c>
      <c r="R7791" t="s">
        <v>232</v>
      </c>
      <c r="S7791" t="s">
        <v>232</v>
      </c>
      <c r="T7791" t="s">
        <v>232</v>
      </c>
      <c r="U7791" t="s">
        <v>232</v>
      </c>
      <c r="V7791" t="s">
        <v>232</v>
      </c>
      <c r="W7791" t="s">
        <v>232</v>
      </c>
      <c r="X7791" t="s">
        <v>232</v>
      </c>
      <c r="Y7791" t="s">
        <v>232</v>
      </c>
      <c r="Z7791" t="s">
        <v>232</v>
      </c>
      <c r="AA7791" t="s">
        <v>232</v>
      </c>
      <c r="AB7791" t="s">
        <v>232</v>
      </c>
      <c r="AC7791" t="s">
        <v>232</v>
      </c>
      <c r="AD7791">
        <v>1.8</v>
      </c>
      <c r="AE7791">
        <v>1.9510000000000001</v>
      </c>
      <c r="AF7791">
        <v>1.8440000000000001</v>
      </c>
      <c r="AG7791">
        <v>1.865</v>
      </c>
      <c r="AH7791">
        <v>2.9860000000000002</v>
      </c>
      <c r="AI7791">
        <v>4.1840000000000002</v>
      </c>
      <c r="AJ7791">
        <v>6.1070000000000002</v>
      </c>
      <c r="AK7791">
        <v>6.5960000000000001</v>
      </c>
      <c r="AL7791">
        <v>7.3970000000000002</v>
      </c>
      <c r="AM7791">
        <v>7.0010000000000003</v>
      </c>
      <c r="AN7791">
        <v>7</v>
      </c>
      <c r="AO7791">
        <v>7.992</v>
      </c>
      <c r="AP7791">
        <v>8.5500000000000007</v>
      </c>
      <c r="AQ7791">
        <v>7.7430000000000003</v>
      </c>
      <c r="AR7791">
        <v>5.8339999999999996</v>
      </c>
      <c r="AS7791">
        <v>7.1280000000000001</v>
      </c>
      <c r="AT7791">
        <v>7.2649999999999997</v>
      </c>
      <c r="AU7791">
        <v>7.07</v>
      </c>
      <c r="AV7791">
        <v>6.6529999999999996</v>
      </c>
      <c r="AW7791">
        <v>7.2210000000000001</v>
      </c>
      <c r="AX7791">
        <v>7.4640000000000004</v>
      </c>
      <c r="AY7791">
        <v>6.6840000000000002</v>
      </c>
      <c r="AZ7791">
        <v>5.5119999999999996</v>
      </c>
      <c r="BA7791">
        <v>5.5149999999999997</v>
      </c>
      <c r="BB7791">
        <v>5.9009999999999998</v>
      </c>
      <c r="BC7791">
        <v>2016</v>
      </c>
    </row>
    <row r="7792" spans="1:55" x14ac:dyDescent="0.25">
      <c r="A7792">
        <v>537</v>
      </c>
      <c r="B7792" t="s">
        <v>1803</v>
      </c>
      <c r="C7792" t="s">
        <v>247</v>
      </c>
      <c r="D7792" t="s">
        <v>1804</v>
      </c>
      <c r="E7792" t="s">
        <v>248</v>
      </c>
      <c r="F7792" t="s">
        <v>249</v>
      </c>
      <c r="G7792" t="s">
        <v>250</v>
      </c>
      <c r="I7792" t="s">
        <v>251</v>
      </c>
      <c r="J7792" t="s">
        <v>232</v>
      </c>
      <c r="K7792" t="s">
        <v>232</v>
      </c>
      <c r="L7792" t="s">
        <v>232</v>
      </c>
      <c r="M7792" t="s">
        <v>232</v>
      </c>
      <c r="N7792" t="s">
        <v>232</v>
      </c>
      <c r="O7792" t="s">
        <v>232</v>
      </c>
      <c r="P7792" t="s">
        <v>232</v>
      </c>
      <c r="Q7792" t="s">
        <v>232</v>
      </c>
      <c r="R7792" t="s">
        <v>232</v>
      </c>
      <c r="S7792" t="s">
        <v>232</v>
      </c>
      <c r="T7792" t="s">
        <v>232</v>
      </c>
      <c r="U7792" t="s">
        <v>232</v>
      </c>
      <c r="V7792" t="s">
        <v>232</v>
      </c>
      <c r="W7792" t="s">
        <v>232</v>
      </c>
      <c r="X7792" t="s">
        <v>232</v>
      </c>
      <c r="Y7792" t="s">
        <v>232</v>
      </c>
      <c r="Z7792" t="s">
        <v>232</v>
      </c>
      <c r="AA7792" t="s">
        <v>232</v>
      </c>
      <c r="AB7792" t="s">
        <v>232</v>
      </c>
      <c r="AC7792" t="s">
        <v>232</v>
      </c>
      <c r="AD7792">
        <v>41.765999999999998</v>
      </c>
      <c r="AE7792">
        <v>46.389000000000003</v>
      </c>
      <c r="AF7792">
        <v>49.177</v>
      </c>
      <c r="AG7792">
        <v>52.695999999999998</v>
      </c>
      <c r="AH7792">
        <v>67.085999999999999</v>
      </c>
      <c r="AI7792">
        <v>83.037000000000006</v>
      </c>
      <c r="AJ7792">
        <v>85.891000000000005</v>
      </c>
      <c r="AK7792">
        <v>88.515000000000001</v>
      </c>
      <c r="AL7792">
        <v>122.648</v>
      </c>
      <c r="AM7792">
        <v>95.126999999999995</v>
      </c>
      <c r="AN7792">
        <v>120.291</v>
      </c>
      <c r="AO7792">
        <v>152.84200000000001</v>
      </c>
      <c r="AP7792">
        <v>170.959</v>
      </c>
      <c r="AQ7792">
        <v>162.68700000000001</v>
      </c>
      <c r="AR7792">
        <v>157.51900000000001</v>
      </c>
      <c r="AS7792">
        <v>100</v>
      </c>
      <c r="AT7792">
        <v>80.543000000000006</v>
      </c>
      <c r="AU7792">
        <v>92.935000000000002</v>
      </c>
      <c r="AV7792">
        <v>112.35299999999999</v>
      </c>
      <c r="AW7792">
        <v>107.23</v>
      </c>
      <c r="AX7792">
        <v>114.92400000000001</v>
      </c>
      <c r="AY7792">
        <v>127.907</v>
      </c>
      <c r="AZ7792">
        <v>150.35900000000001</v>
      </c>
      <c r="BA7792">
        <v>169.52699999999999</v>
      </c>
      <c r="BB7792">
        <v>179.69900000000001</v>
      </c>
      <c r="BC7792">
        <v>2016</v>
      </c>
    </row>
    <row r="7793" spans="1:55" x14ac:dyDescent="0.25">
      <c r="A7793">
        <v>537</v>
      </c>
      <c r="B7793" t="s">
        <v>1803</v>
      </c>
      <c r="C7793" t="s">
        <v>252</v>
      </c>
      <c r="D7793" t="s">
        <v>1804</v>
      </c>
      <c r="E7793" t="s">
        <v>253</v>
      </c>
      <c r="F7793" t="s">
        <v>254</v>
      </c>
      <c r="G7793" t="s">
        <v>229</v>
      </c>
      <c r="H7793" t="s">
        <v>220</v>
      </c>
      <c r="I7793" t="s">
        <v>255</v>
      </c>
      <c r="J7793" t="s">
        <v>232</v>
      </c>
      <c r="K7793" t="s">
        <v>232</v>
      </c>
      <c r="L7793" t="s">
        <v>232</v>
      </c>
      <c r="M7793" t="s">
        <v>232</v>
      </c>
      <c r="N7793" t="s">
        <v>232</v>
      </c>
      <c r="O7793" t="s">
        <v>232</v>
      </c>
      <c r="P7793" t="s">
        <v>232</v>
      </c>
      <c r="Q7793" t="s">
        <v>232</v>
      </c>
      <c r="R7793" t="s">
        <v>232</v>
      </c>
      <c r="S7793" t="s">
        <v>232</v>
      </c>
      <c r="T7793" t="s">
        <v>232</v>
      </c>
      <c r="U7793" t="s">
        <v>232</v>
      </c>
      <c r="V7793" t="s">
        <v>232</v>
      </c>
      <c r="W7793" t="s">
        <v>232</v>
      </c>
      <c r="X7793" t="s">
        <v>232</v>
      </c>
      <c r="Y7793" t="s">
        <v>232</v>
      </c>
      <c r="Z7793" t="s">
        <v>232</v>
      </c>
      <c r="AA7793" t="s">
        <v>232</v>
      </c>
      <c r="AB7793" t="s">
        <v>232</v>
      </c>
      <c r="AC7793" t="s">
        <v>232</v>
      </c>
      <c r="AD7793" s="52">
        <v>1172.8900000000001</v>
      </c>
      <c r="AE7793" s="52">
        <v>1227.9000000000001</v>
      </c>
      <c r="AF7793" s="52">
        <v>1126.58</v>
      </c>
      <c r="AG7793" s="52">
        <v>1101.54</v>
      </c>
      <c r="AH7793" s="52">
        <v>1688.55</v>
      </c>
      <c r="AI7793" s="52">
        <v>2252.8200000000002</v>
      </c>
      <c r="AJ7793" s="52">
        <v>3129.15</v>
      </c>
      <c r="AK7793" s="52">
        <v>3221.46</v>
      </c>
      <c r="AL7793" s="52">
        <v>3462.62</v>
      </c>
      <c r="AM7793" s="52">
        <v>3216.95</v>
      </c>
      <c r="AN7793" s="52">
        <v>3144.64</v>
      </c>
      <c r="AO7793" s="52">
        <v>3449.8</v>
      </c>
      <c r="AP7793" s="52">
        <v>3540.6</v>
      </c>
      <c r="AQ7793" s="52">
        <v>3075.18</v>
      </c>
      <c r="AR7793" s="52">
        <v>2218.69</v>
      </c>
      <c r="AS7793" s="52">
        <v>2620.3000000000002</v>
      </c>
      <c r="AT7793" s="52">
        <v>2582.0100000000002</v>
      </c>
      <c r="AU7793" s="52">
        <v>2409.96</v>
      </c>
      <c r="AV7793" s="52">
        <v>2167.33</v>
      </c>
      <c r="AW7793" s="52">
        <v>2258.9299999999998</v>
      </c>
      <c r="AX7793" s="52">
        <v>2235.34</v>
      </c>
      <c r="AY7793" s="52">
        <v>1917.94</v>
      </c>
      <c r="AZ7793" s="52">
        <v>1515.77</v>
      </c>
      <c r="BA7793" s="52">
        <v>1453.14</v>
      </c>
      <c r="BB7793" s="52">
        <v>1489.49</v>
      </c>
      <c r="BC7793">
        <v>2015</v>
      </c>
    </row>
    <row r="7794" spans="1:55" x14ac:dyDescent="0.25">
      <c r="A7794">
        <v>537</v>
      </c>
      <c r="B7794" t="s">
        <v>1803</v>
      </c>
      <c r="C7794" t="s">
        <v>256</v>
      </c>
      <c r="D7794" t="s">
        <v>1804</v>
      </c>
      <c r="E7794" t="s">
        <v>253</v>
      </c>
      <c r="F7794" t="s">
        <v>257</v>
      </c>
      <c r="G7794" t="s">
        <v>258</v>
      </c>
      <c r="H7794" t="s">
        <v>220</v>
      </c>
      <c r="I7794" t="s">
        <v>255</v>
      </c>
      <c r="J7794" t="s">
        <v>232</v>
      </c>
      <c r="K7794" t="s">
        <v>232</v>
      </c>
      <c r="L7794" t="s">
        <v>232</v>
      </c>
      <c r="M7794" t="s">
        <v>232</v>
      </c>
      <c r="N7794" t="s">
        <v>232</v>
      </c>
      <c r="O7794" t="s">
        <v>232</v>
      </c>
      <c r="P7794" t="s">
        <v>232</v>
      </c>
      <c r="Q7794" t="s">
        <v>232</v>
      </c>
      <c r="R7794" t="s">
        <v>232</v>
      </c>
      <c r="S7794" t="s">
        <v>232</v>
      </c>
      <c r="T7794" t="s">
        <v>232</v>
      </c>
      <c r="U7794" t="s">
        <v>232</v>
      </c>
      <c r="V7794" t="s">
        <v>232</v>
      </c>
      <c r="W7794" t="s">
        <v>232</v>
      </c>
      <c r="X7794" t="s">
        <v>232</v>
      </c>
      <c r="Y7794" t="s">
        <v>232</v>
      </c>
      <c r="Z7794" t="s">
        <v>232</v>
      </c>
      <c r="AA7794" t="s">
        <v>232</v>
      </c>
      <c r="AB7794" t="s">
        <v>232</v>
      </c>
      <c r="AC7794" t="s">
        <v>232</v>
      </c>
      <c r="AD7794" s="52">
        <v>2521.54</v>
      </c>
      <c r="AE7794" s="52">
        <v>2639.8</v>
      </c>
      <c r="AF7794" s="52">
        <v>2421.98</v>
      </c>
      <c r="AG7794" s="52">
        <v>2368.14</v>
      </c>
      <c r="AH7794" s="52">
        <v>3630.12</v>
      </c>
      <c r="AI7794" s="52">
        <v>4843.2299999999996</v>
      </c>
      <c r="AJ7794" s="52">
        <v>6727.2</v>
      </c>
      <c r="AK7794" s="52">
        <v>6925.65</v>
      </c>
      <c r="AL7794" s="52">
        <v>7444.11</v>
      </c>
      <c r="AM7794" s="52">
        <v>6915.94</v>
      </c>
      <c r="AN7794" s="52">
        <v>6760.5</v>
      </c>
      <c r="AO7794" s="52">
        <v>7416.53</v>
      </c>
      <c r="AP7794" s="52">
        <v>7611.76</v>
      </c>
      <c r="AQ7794" s="52">
        <v>6611.17</v>
      </c>
      <c r="AR7794" s="52">
        <v>4769.83</v>
      </c>
      <c r="AS7794" s="52">
        <v>5633.24</v>
      </c>
      <c r="AT7794" s="52">
        <v>5550.92</v>
      </c>
      <c r="AU7794" s="52">
        <v>5181.0600000000004</v>
      </c>
      <c r="AV7794" s="52">
        <v>4659.43</v>
      </c>
      <c r="AW7794" s="52">
        <v>4856.3599999999997</v>
      </c>
      <c r="AX7794" s="52">
        <v>4805.6400000000003</v>
      </c>
      <c r="AY7794" s="52">
        <v>4123.28</v>
      </c>
      <c r="AZ7794" s="52">
        <v>3258.67</v>
      </c>
      <c r="BA7794" s="52">
        <v>3124.03</v>
      </c>
      <c r="BB7794" s="52">
        <v>3202.17</v>
      </c>
      <c r="BC7794">
        <v>2015</v>
      </c>
    </row>
    <row r="7795" spans="1:55" x14ac:dyDescent="0.25">
      <c r="A7795">
        <v>537</v>
      </c>
      <c r="B7795" t="s">
        <v>1803</v>
      </c>
      <c r="C7795" t="s">
        <v>259</v>
      </c>
      <c r="D7795" t="s">
        <v>1804</v>
      </c>
      <c r="E7795" t="s">
        <v>260</v>
      </c>
      <c r="F7795" t="s">
        <v>261</v>
      </c>
      <c r="G7795" t="s">
        <v>229</v>
      </c>
      <c r="H7795" t="s">
        <v>220</v>
      </c>
      <c r="I7795" t="s">
        <v>262</v>
      </c>
      <c r="J7795" t="s">
        <v>232</v>
      </c>
      <c r="K7795" t="s">
        <v>232</v>
      </c>
      <c r="L7795" t="s">
        <v>232</v>
      </c>
      <c r="M7795" t="s">
        <v>232</v>
      </c>
      <c r="N7795" t="s">
        <v>232</v>
      </c>
      <c r="O7795" t="s">
        <v>232</v>
      </c>
      <c r="P7795" t="s">
        <v>232</v>
      </c>
      <c r="Q7795" t="s">
        <v>232</v>
      </c>
      <c r="R7795" t="s">
        <v>232</v>
      </c>
      <c r="S7795" t="s">
        <v>232</v>
      </c>
      <c r="T7795" t="s">
        <v>232</v>
      </c>
      <c r="U7795" t="s">
        <v>232</v>
      </c>
      <c r="V7795" t="s">
        <v>232</v>
      </c>
      <c r="W7795" t="s">
        <v>232</v>
      </c>
      <c r="X7795" t="s">
        <v>232</v>
      </c>
      <c r="Y7795" t="s">
        <v>232</v>
      </c>
      <c r="Z7795" t="s">
        <v>232</v>
      </c>
      <c r="AA7795" t="s">
        <v>232</v>
      </c>
      <c r="AB7795" t="s">
        <v>232</v>
      </c>
      <c r="AC7795" t="s">
        <v>232</v>
      </c>
      <c r="AD7795">
        <v>489.86599999999999</v>
      </c>
      <c r="AE7795">
        <v>569.60900000000004</v>
      </c>
      <c r="AF7795">
        <v>554.01599999999996</v>
      </c>
      <c r="AG7795">
        <v>580.46600000000001</v>
      </c>
      <c r="AH7795" s="52">
        <v>1132.77</v>
      </c>
      <c r="AI7795" s="52">
        <v>1870.68</v>
      </c>
      <c r="AJ7795" s="52">
        <v>2687.66</v>
      </c>
      <c r="AK7795" s="52">
        <v>2851.49</v>
      </c>
      <c r="AL7795" s="52">
        <v>4246.8500000000004</v>
      </c>
      <c r="AM7795" s="52">
        <v>3060.19</v>
      </c>
      <c r="AN7795" s="52">
        <v>3782.71</v>
      </c>
      <c r="AO7795" s="52">
        <v>5272.74</v>
      </c>
      <c r="AP7795" s="52">
        <v>6052.99</v>
      </c>
      <c r="AQ7795" s="52">
        <v>5002.92</v>
      </c>
      <c r="AR7795" s="52">
        <v>3494.85</v>
      </c>
      <c r="AS7795" s="52">
        <v>2620.3000000000002</v>
      </c>
      <c r="AT7795" s="52">
        <v>2079.63</v>
      </c>
      <c r="AU7795" s="52">
        <v>2239.69</v>
      </c>
      <c r="AV7795" s="52">
        <v>2435.0500000000002</v>
      </c>
      <c r="AW7795" s="52">
        <v>2422.25</v>
      </c>
      <c r="AX7795" s="52">
        <v>2568.94</v>
      </c>
      <c r="AY7795" s="52">
        <v>2453.1799999999998</v>
      </c>
      <c r="AZ7795" s="52">
        <v>2279.1</v>
      </c>
      <c r="BA7795" s="52">
        <v>2463.4699999999998</v>
      </c>
      <c r="BB7795" s="52">
        <v>2676.59</v>
      </c>
      <c r="BC7795">
        <v>2015</v>
      </c>
    </row>
    <row r="7796" spans="1:55" x14ac:dyDescent="0.25">
      <c r="A7796">
        <v>537</v>
      </c>
      <c r="B7796" t="s">
        <v>1803</v>
      </c>
      <c r="C7796" t="s">
        <v>263</v>
      </c>
      <c r="D7796" t="s">
        <v>1804</v>
      </c>
      <c r="E7796" t="s">
        <v>260</v>
      </c>
      <c r="F7796" t="s">
        <v>264</v>
      </c>
      <c r="G7796" t="s">
        <v>242</v>
      </c>
      <c r="H7796" t="s">
        <v>220</v>
      </c>
      <c r="I7796" t="s">
        <v>262</v>
      </c>
      <c r="J7796" t="s">
        <v>232</v>
      </c>
      <c r="K7796" t="s">
        <v>232</v>
      </c>
      <c r="L7796" t="s">
        <v>232</v>
      </c>
      <c r="M7796" t="s">
        <v>232</v>
      </c>
      <c r="N7796" t="s">
        <v>232</v>
      </c>
      <c r="O7796" t="s">
        <v>232</v>
      </c>
      <c r="P7796" t="s">
        <v>232</v>
      </c>
      <c r="Q7796" t="s">
        <v>232</v>
      </c>
      <c r="R7796" t="s">
        <v>232</v>
      </c>
      <c r="S7796" t="s">
        <v>232</v>
      </c>
      <c r="T7796" t="s">
        <v>232</v>
      </c>
      <c r="U7796" t="s">
        <v>232</v>
      </c>
      <c r="V7796" t="s">
        <v>232</v>
      </c>
      <c r="W7796" t="s">
        <v>232</v>
      </c>
      <c r="X7796" t="s">
        <v>232</v>
      </c>
      <c r="Y7796" t="s">
        <v>232</v>
      </c>
      <c r="Z7796" t="s">
        <v>232</v>
      </c>
      <c r="AA7796" t="s">
        <v>232</v>
      </c>
      <c r="AB7796" t="s">
        <v>232</v>
      </c>
      <c r="AC7796" t="s">
        <v>232</v>
      </c>
      <c r="AD7796">
        <v>489.86599999999999</v>
      </c>
      <c r="AE7796">
        <v>569.60900000000004</v>
      </c>
      <c r="AF7796">
        <v>554.01599999999996</v>
      </c>
      <c r="AG7796">
        <v>580.46600000000001</v>
      </c>
      <c r="AH7796" s="52">
        <v>1132.77</v>
      </c>
      <c r="AI7796" s="52">
        <v>1870.68</v>
      </c>
      <c r="AJ7796" s="52">
        <v>2687.66</v>
      </c>
      <c r="AK7796" s="52">
        <v>2851.49</v>
      </c>
      <c r="AL7796" s="52">
        <v>4246.8500000000004</v>
      </c>
      <c r="AM7796" s="52">
        <v>3060.19</v>
      </c>
      <c r="AN7796" s="52">
        <v>3782.71</v>
      </c>
      <c r="AO7796" s="52">
        <v>5272.74</v>
      </c>
      <c r="AP7796" s="52">
        <v>6052.99</v>
      </c>
      <c r="AQ7796" s="52">
        <v>5002.92</v>
      </c>
      <c r="AR7796" s="52">
        <v>3494.85</v>
      </c>
      <c r="AS7796" s="52">
        <v>2620.3000000000002</v>
      </c>
      <c r="AT7796" s="52">
        <v>2079.63</v>
      </c>
      <c r="AU7796" s="52">
        <v>2239.69</v>
      </c>
      <c r="AV7796" s="52">
        <v>2435.0500000000002</v>
      </c>
      <c r="AW7796" s="52">
        <v>2422.25</v>
      </c>
      <c r="AX7796" s="52">
        <v>2568.94</v>
      </c>
      <c r="AY7796" s="52">
        <v>2453.1799999999998</v>
      </c>
      <c r="AZ7796" s="52">
        <v>2279.1</v>
      </c>
      <c r="BA7796" s="52">
        <v>2463.4699999999998</v>
      </c>
      <c r="BB7796" s="52">
        <v>2676.59</v>
      </c>
      <c r="BC7796">
        <v>2015</v>
      </c>
    </row>
    <row r="7797" spans="1:55" x14ac:dyDescent="0.25">
      <c r="A7797">
        <v>537</v>
      </c>
      <c r="B7797" t="s">
        <v>1803</v>
      </c>
      <c r="C7797" t="s">
        <v>265</v>
      </c>
      <c r="D7797" t="s">
        <v>1804</v>
      </c>
      <c r="E7797" t="s">
        <v>260</v>
      </c>
      <c r="F7797" t="s">
        <v>266</v>
      </c>
      <c r="G7797" t="s">
        <v>246</v>
      </c>
      <c r="H7797" t="s">
        <v>220</v>
      </c>
      <c r="I7797" t="s">
        <v>262</v>
      </c>
      <c r="J7797" t="s">
        <v>232</v>
      </c>
      <c r="K7797" t="s">
        <v>232</v>
      </c>
      <c r="L7797" t="s">
        <v>232</v>
      </c>
      <c r="M7797" t="s">
        <v>232</v>
      </c>
      <c r="N7797" t="s">
        <v>232</v>
      </c>
      <c r="O7797" t="s">
        <v>232</v>
      </c>
      <c r="P7797" t="s">
        <v>232</v>
      </c>
      <c r="Q7797" t="s">
        <v>232</v>
      </c>
      <c r="R7797" t="s">
        <v>232</v>
      </c>
      <c r="S7797" t="s">
        <v>232</v>
      </c>
      <c r="T7797" t="s">
        <v>232</v>
      </c>
      <c r="U7797" t="s">
        <v>232</v>
      </c>
      <c r="V7797" t="s">
        <v>232</v>
      </c>
      <c r="W7797" t="s">
        <v>232</v>
      </c>
      <c r="X7797" t="s">
        <v>232</v>
      </c>
      <c r="Y7797" t="s">
        <v>232</v>
      </c>
      <c r="Z7797" t="s">
        <v>232</v>
      </c>
      <c r="AA7797" t="s">
        <v>232</v>
      </c>
      <c r="AB7797" t="s">
        <v>232</v>
      </c>
      <c r="AC7797" t="s">
        <v>232</v>
      </c>
      <c r="AD7797" s="52">
        <v>2006.51</v>
      </c>
      <c r="AE7797" s="52">
        <v>2146.69</v>
      </c>
      <c r="AF7797" s="52">
        <v>2000.72</v>
      </c>
      <c r="AG7797" s="52">
        <v>1992.57</v>
      </c>
      <c r="AH7797" s="52">
        <v>3136.64</v>
      </c>
      <c r="AI7797" s="52">
        <v>4315.18</v>
      </c>
      <c r="AJ7797" s="52">
        <v>6175.14</v>
      </c>
      <c r="AK7797" s="52">
        <v>6528.09</v>
      </c>
      <c r="AL7797" s="52">
        <v>7153.26</v>
      </c>
      <c r="AM7797" s="52">
        <v>6696.4</v>
      </c>
      <c r="AN7797" s="52">
        <v>6622.16</v>
      </c>
      <c r="AO7797" s="52">
        <v>7416.53</v>
      </c>
      <c r="AP7797" s="52">
        <v>7757.76</v>
      </c>
      <c r="AQ7797" s="52">
        <v>6856.19</v>
      </c>
      <c r="AR7797" s="52">
        <v>5040.21</v>
      </c>
      <c r="AS7797" s="52">
        <v>6016.22</v>
      </c>
      <c r="AT7797" s="52">
        <v>5993.1</v>
      </c>
      <c r="AU7797" s="52">
        <v>5700.11</v>
      </c>
      <c r="AV7797" s="52">
        <v>5241.8100000000004</v>
      </c>
      <c r="AW7797" s="52">
        <v>5560.5</v>
      </c>
      <c r="AX7797" s="52">
        <v>5617.32</v>
      </c>
      <c r="AY7797" s="52">
        <v>4919.8999999999996</v>
      </c>
      <c r="AZ7797" s="52">
        <v>3968.7</v>
      </c>
      <c r="BA7797" s="52">
        <v>3883.58</v>
      </c>
      <c r="BB7797" s="52">
        <v>4064.02</v>
      </c>
      <c r="BC7797">
        <v>2015</v>
      </c>
    </row>
    <row r="7798" spans="1:55" x14ac:dyDescent="0.25">
      <c r="A7798">
        <v>537</v>
      </c>
      <c r="B7798" t="s">
        <v>1803</v>
      </c>
      <c r="C7798" t="s">
        <v>267</v>
      </c>
      <c r="D7798" t="s">
        <v>1804</v>
      </c>
      <c r="E7798" t="s">
        <v>268</v>
      </c>
      <c r="F7798" t="s">
        <v>269</v>
      </c>
      <c r="G7798" t="s">
        <v>270</v>
      </c>
    </row>
    <row r="7799" spans="1:55" x14ac:dyDescent="0.25">
      <c r="A7799">
        <v>537</v>
      </c>
      <c r="B7799" t="s">
        <v>1803</v>
      </c>
      <c r="C7799" t="s">
        <v>271</v>
      </c>
      <c r="D7799" t="s">
        <v>1804</v>
      </c>
      <c r="E7799" t="s">
        <v>272</v>
      </c>
      <c r="F7799" t="s">
        <v>273</v>
      </c>
      <c r="G7799" t="s">
        <v>274</v>
      </c>
      <c r="I7799" t="s">
        <v>243</v>
      </c>
      <c r="J7799" t="s">
        <v>232</v>
      </c>
      <c r="K7799" t="s">
        <v>232</v>
      </c>
      <c r="L7799" t="s">
        <v>232</v>
      </c>
      <c r="M7799" t="s">
        <v>232</v>
      </c>
      <c r="N7799" t="s">
        <v>232</v>
      </c>
      <c r="O7799" t="s">
        <v>232</v>
      </c>
      <c r="P7799" t="s">
        <v>232</v>
      </c>
      <c r="Q7799" t="s">
        <v>232</v>
      </c>
      <c r="R7799" t="s">
        <v>232</v>
      </c>
      <c r="S7799" t="s">
        <v>232</v>
      </c>
      <c r="T7799" t="s">
        <v>232</v>
      </c>
      <c r="U7799" t="s">
        <v>232</v>
      </c>
      <c r="V7799" t="s">
        <v>232</v>
      </c>
      <c r="W7799" t="s">
        <v>232</v>
      </c>
      <c r="X7799" t="s">
        <v>232</v>
      </c>
      <c r="Y7799" t="s">
        <v>232</v>
      </c>
      <c r="Z7799" t="s">
        <v>232</v>
      </c>
      <c r="AA7799" t="s">
        <v>232</v>
      </c>
      <c r="AB7799" t="s">
        <v>232</v>
      </c>
      <c r="AC7799" t="s">
        <v>232</v>
      </c>
      <c r="AD7799">
        <v>4.0000000000000001E-3</v>
      </c>
      <c r="AE7799">
        <v>4.0000000000000001E-3</v>
      </c>
      <c r="AF7799">
        <v>3.0000000000000001E-3</v>
      </c>
      <c r="AG7799">
        <v>3.0000000000000001E-3</v>
      </c>
      <c r="AH7799">
        <v>5.0000000000000001E-3</v>
      </c>
      <c r="AI7799">
        <v>6.0000000000000001E-3</v>
      </c>
      <c r="AJ7799">
        <v>8.0000000000000002E-3</v>
      </c>
      <c r="AK7799">
        <v>8.0000000000000002E-3</v>
      </c>
      <c r="AL7799">
        <v>8.9999999999999993E-3</v>
      </c>
      <c r="AM7799">
        <v>8.0000000000000002E-3</v>
      </c>
      <c r="AN7799">
        <v>8.0000000000000002E-3</v>
      </c>
      <c r="AO7799">
        <v>8.0000000000000002E-3</v>
      </c>
      <c r="AP7799">
        <v>8.9999999999999993E-3</v>
      </c>
      <c r="AQ7799">
        <v>7.0000000000000001E-3</v>
      </c>
      <c r="AR7799">
        <v>5.0000000000000001E-3</v>
      </c>
      <c r="AS7799">
        <v>6.0000000000000001E-3</v>
      </c>
      <c r="AT7799">
        <v>6.0000000000000001E-3</v>
      </c>
      <c r="AU7799">
        <v>6.0000000000000001E-3</v>
      </c>
      <c r="AV7799">
        <v>5.0000000000000001E-3</v>
      </c>
      <c r="AW7799">
        <v>5.0000000000000001E-3</v>
      </c>
      <c r="AX7799">
        <v>5.0000000000000001E-3</v>
      </c>
      <c r="AY7799">
        <v>4.0000000000000001E-3</v>
      </c>
      <c r="AZ7799">
        <v>3.0000000000000001E-3</v>
      </c>
      <c r="BA7799">
        <v>3.0000000000000001E-3</v>
      </c>
      <c r="BB7799">
        <v>3.0000000000000001E-3</v>
      </c>
      <c r="BC7799">
        <v>2016</v>
      </c>
    </row>
    <row r="7800" spans="1:55" x14ac:dyDescent="0.25">
      <c r="A7800">
        <v>537</v>
      </c>
      <c r="B7800" t="s">
        <v>1803</v>
      </c>
      <c r="C7800" t="s">
        <v>275</v>
      </c>
      <c r="D7800" t="s">
        <v>1804</v>
      </c>
      <c r="E7800" t="s">
        <v>276</v>
      </c>
      <c r="F7800" t="s">
        <v>277</v>
      </c>
      <c r="G7800" t="s">
        <v>278</v>
      </c>
      <c r="I7800" t="s">
        <v>243</v>
      </c>
      <c r="J7800" t="s">
        <v>232</v>
      </c>
      <c r="K7800" t="s">
        <v>232</v>
      </c>
      <c r="L7800" t="s">
        <v>232</v>
      </c>
      <c r="M7800" t="s">
        <v>232</v>
      </c>
      <c r="N7800" t="s">
        <v>232</v>
      </c>
      <c r="O7800" t="s">
        <v>232</v>
      </c>
      <c r="P7800" t="s">
        <v>232</v>
      </c>
      <c r="Q7800" t="s">
        <v>232</v>
      </c>
      <c r="R7800" t="s">
        <v>232</v>
      </c>
      <c r="S7800" t="s">
        <v>232</v>
      </c>
      <c r="T7800" t="s">
        <v>232</v>
      </c>
      <c r="U7800" t="s">
        <v>232</v>
      </c>
      <c r="V7800" t="s">
        <v>232</v>
      </c>
      <c r="W7800" t="s">
        <v>232</v>
      </c>
      <c r="X7800" t="s">
        <v>232</v>
      </c>
      <c r="Y7800" t="s">
        <v>232</v>
      </c>
      <c r="Z7800" t="s">
        <v>232</v>
      </c>
      <c r="AA7800" t="s">
        <v>232</v>
      </c>
      <c r="AB7800" t="s">
        <v>232</v>
      </c>
      <c r="AC7800" t="s">
        <v>232</v>
      </c>
      <c r="AD7800">
        <v>0.24399999999999999</v>
      </c>
      <c r="AE7800">
        <v>0.26500000000000001</v>
      </c>
      <c r="AF7800">
        <v>0.27700000000000002</v>
      </c>
      <c r="AG7800">
        <v>0.29099999999999998</v>
      </c>
      <c r="AH7800">
        <v>0.36099999999999999</v>
      </c>
      <c r="AI7800">
        <v>0.434</v>
      </c>
      <c r="AJ7800">
        <v>0.435</v>
      </c>
      <c r="AK7800">
        <v>0.437</v>
      </c>
      <c r="AL7800">
        <v>0.59399999999999997</v>
      </c>
      <c r="AM7800">
        <v>0.45700000000000002</v>
      </c>
      <c r="AN7800">
        <v>0.57099999999999995</v>
      </c>
      <c r="AO7800">
        <v>0.71099999999999997</v>
      </c>
      <c r="AP7800">
        <v>0.78</v>
      </c>
      <c r="AQ7800">
        <v>0.73</v>
      </c>
      <c r="AR7800">
        <v>0.69299999999999995</v>
      </c>
      <c r="AS7800">
        <v>0.436</v>
      </c>
      <c r="AT7800">
        <v>0.34699999999999998</v>
      </c>
      <c r="AU7800">
        <v>0.39300000000000002</v>
      </c>
      <c r="AV7800">
        <v>0.46500000000000002</v>
      </c>
      <c r="AW7800">
        <v>0.436</v>
      </c>
      <c r="AX7800">
        <v>0.45700000000000002</v>
      </c>
      <c r="AY7800">
        <v>0.499</v>
      </c>
      <c r="AZ7800">
        <v>0.57399999999999995</v>
      </c>
      <c r="BA7800">
        <v>0.63400000000000001</v>
      </c>
      <c r="BB7800">
        <v>0.65900000000000003</v>
      </c>
      <c r="BC7800">
        <v>2016</v>
      </c>
    </row>
    <row r="7801" spans="1:55" x14ac:dyDescent="0.25">
      <c r="A7801">
        <v>537</v>
      </c>
      <c r="B7801" t="s">
        <v>1803</v>
      </c>
      <c r="C7801" t="s">
        <v>279</v>
      </c>
      <c r="D7801" t="s">
        <v>1804</v>
      </c>
      <c r="E7801" t="s">
        <v>280</v>
      </c>
      <c r="F7801" t="s">
        <v>281</v>
      </c>
      <c r="G7801" t="s">
        <v>282</v>
      </c>
      <c r="I7801" t="s">
        <v>1805</v>
      </c>
      <c r="J7801" t="s">
        <v>232</v>
      </c>
      <c r="K7801" t="s">
        <v>232</v>
      </c>
      <c r="L7801" t="s">
        <v>232</v>
      </c>
      <c r="M7801" t="s">
        <v>232</v>
      </c>
      <c r="N7801" t="s">
        <v>232</v>
      </c>
      <c r="O7801" t="s">
        <v>232</v>
      </c>
      <c r="P7801" t="s">
        <v>232</v>
      </c>
      <c r="Q7801" t="s">
        <v>232</v>
      </c>
      <c r="R7801" t="s">
        <v>232</v>
      </c>
      <c r="S7801" t="s">
        <v>232</v>
      </c>
      <c r="T7801" t="s">
        <v>232</v>
      </c>
      <c r="U7801" t="s">
        <v>232</v>
      </c>
      <c r="V7801" t="s">
        <v>232</v>
      </c>
      <c r="W7801" t="s">
        <v>232</v>
      </c>
      <c r="X7801" t="s">
        <v>232</v>
      </c>
      <c r="Y7801" t="s">
        <v>232</v>
      </c>
      <c r="Z7801" t="s">
        <v>232</v>
      </c>
      <c r="AA7801" t="s">
        <v>232</v>
      </c>
      <c r="AB7801" t="s">
        <v>232</v>
      </c>
      <c r="AC7801" t="s">
        <v>232</v>
      </c>
      <c r="AD7801">
        <v>27.940999999999999</v>
      </c>
      <c r="AE7801">
        <v>27.815000000000001</v>
      </c>
      <c r="AF7801">
        <v>25.611999999999998</v>
      </c>
      <c r="AG7801">
        <v>20.096</v>
      </c>
      <c r="AH7801">
        <v>6.9829999999999997</v>
      </c>
      <c r="AI7801">
        <v>4.03</v>
      </c>
      <c r="AJ7801">
        <v>2.073</v>
      </c>
      <c r="AK7801">
        <v>3.516</v>
      </c>
      <c r="AL7801">
        <v>4.6230000000000002</v>
      </c>
      <c r="AM7801">
        <v>15.43</v>
      </c>
      <c r="AN7801">
        <v>11.959</v>
      </c>
      <c r="AO7801">
        <v>14.564</v>
      </c>
      <c r="AP7801">
        <v>11.397</v>
      </c>
      <c r="AQ7801">
        <v>11.4</v>
      </c>
      <c r="AR7801">
        <v>16.446000000000002</v>
      </c>
      <c r="AS7801">
        <v>19.07</v>
      </c>
      <c r="AT7801">
        <v>26.244</v>
      </c>
      <c r="AU7801">
        <v>16.771000000000001</v>
      </c>
      <c r="AV7801">
        <v>29.824000000000002</v>
      </c>
      <c r="AW7801">
        <v>41.899000000000001</v>
      </c>
      <c r="AX7801">
        <v>41.887999999999998</v>
      </c>
      <c r="AY7801">
        <v>49.655000000000001</v>
      </c>
      <c r="AZ7801">
        <v>66.296999999999997</v>
      </c>
      <c r="BA7801">
        <v>67.906999999999996</v>
      </c>
      <c r="BB7801">
        <v>69.054000000000002</v>
      </c>
      <c r="BC7801">
        <v>2016</v>
      </c>
    </row>
    <row r="7802" spans="1:55" x14ac:dyDescent="0.25">
      <c r="A7802">
        <v>537</v>
      </c>
      <c r="B7802" t="s">
        <v>1803</v>
      </c>
      <c r="C7802" t="s">
        <v>283</v>
      </c>
      <c r="D7802" t="s">
        <v>1804</v>
      </c>
      <c r="E7802" t="s">
        <v>284</v>
      </c>
      <c r="F7802" t="s">
        <v>285</v>
      </c>
      <c r="G7802" t="s">
        <v>282</v>
      </c>
    </row>
    <row r="7803" spans="1:55" x14ac:dyDescent="0.25">
      <c r="A7803">
        <v>537</v>
      </c>
      <c r="B7803" t="s">
        <v>1803</v>
      </c>
      <c r="C7803" t="s">
        <v>286</v>
      </c>
      <c r="D7803" t="s">
        <v>1804</v>
      </c>
      <c r="E7803" t="s">
        <v>287</v>
      </c>
      <c r="F7803" t="s">
        <v>288</v>
      </c>
      <c r="G7803" t="s">
        <v>250</v>
      </c>
      <c r="I7803" t="s">
        <v>1806</v>
      </c>
      <c r="J7803" t="s">
        <v>232</v>
      </c>
      <c r="K7803" t="s">
        <v>232</v>
      </c>
      <c r="L7803" t="s">
        <v>232</v>
      </c>
      <c r="M7803" t="s">
        <v>232</v>
      </c>
      <c r="N7803" t="s">
        <v>232</v>
      </c>
      <c r="O7803" t="s">
        <v>232</v>
      </c>
      <c r="P7803" t="s">
        <v>232</v>
      </c>
      <c r="Q7803" t="s">
        <v>232</v>
      </c>
      <c r="R7803" t="s">
        <v>232</v>
      </c>
      <c r="S7803" t="s">
        <v>232</v>
      </c>
      <c r="T7803" t="s">
        <v>232</v>
      </c>
      <c r="U7803" t="s">
        <v>232</v>
      </c>
      <c r="V7803" t="s">
        <v>232</v>
      </c>
      <c r="W7803" t="s">
        <v>232</v>
      </c>
      <c r="X7803" t="s">
        <v>232</v>
      </c>
      <c r="Y7803" t="s">
        <v>232</v>
      </c>
      <c r="Z7803" t="s">
        <v>232</v>
      </c>
      <c r="AA7803" t="s">
        <v>232</v>
      </c>
      <c r="AB7803" t="s">
        <v>232</v>
      </c>
      <c r="AC7803" t="s">
        <v>232</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102.417</v>
      </c>
      <c r="AX7803">
        <v>105.643</v>
      </c>
      <c r="AY7803">
        <v>109.499</v>
      </c>
      <c r="AZ7803">
        <v>113.76900000000001</v>
      </c>
      <c r="BA7803">
        <v>118.32</v>
      </c>
      <c r="BB7803">
        <v>123.053</v>
      </c>
      <c r="BC7803">
        <v>2018</v>
      </c>
    </row>
    <row r="7804" spans="1:55" x14ac:dyDescent="0.25">
      <c r="A7804">
        <v>537</v>
      </c>
      <c r="B7804" t="s">
        <v>1803</v>
      </c>
      <c r="C7804" t="s">
        <v>290</v>
      </c>
      <c r="D7804" t="s">
        <v>1804</v>
      </c>
      <c r="E7804" t="s">
        <v>287</v>
      </c>
      <c r="F7804" t="s">
        <v>291</v>
      </c>
      <c r="G7804" t="s">
        <v>235</v>
      </c>
      <c r="I7804" t="s">
        <v>292</v>
      </c>
      <c r="J7804" t="s">
        <v>232</v>
      </c>
      <c r="K7804" t="s">
        <v>232</v>
      </c>
      <c r="L7804" t="s">
        <v>232</v>
      </c>
      <c r="M7804" t="s">
        <v>232</v>
      </c>
      <c r="N7804" t="s">
        <v>232</v>
      </c>
      <c r="O7804" t="s">
        <v>232</v>
      </c>
      <c r="P7804" t="s">
        <v>232</v>
      </c>
      <c r="Q7804" t="s">
        <v>232</v>
      </c>
      <c r="R7804" t="s">
        <v>232</v>
      </c>
      <c r="S7804" t="s">
        <v>232</v>
      </c>
      <c r="T7804" t="s">
        <v>232</v>
      </c>
      <c r="U7804" t="s">
        <v>232</v>
      </c>
      <c r="V7804" t="s">
        <v>232</v>
      </c>
      <c r="W7804" t="s">
        <v>232</v>
      </c>
      <c r="X7804" t="s">
        <v>232</v>
      </c>
      <c r="Y7804" t="s">
        <v>232</v>
      </c>
      <c r="Z7804" t="s">
        <v>232</v>
      </c>
      <c r="AA7804" t="s">
        <v>232</v>
      </c>
      <c r="AB7804" t="s">
        <v>232</v>
      </c>
      <c r="AC7804" t="s">
        <v>232</v>
      </c>
      <c r="AD7804" t="s">
        <v>232</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2.468</v>
      </c>
      <c r="AX7804">
        <v>3.15</v>
      </c>
      <c r="AY7804">
        <v>3.65</v>
      </c>
      <c r="AZ7804">
        <v>3.9</v>
      </c>
      <c r="BA7804">
        <v>4</v>
      </c>
      <c r="BB7804">
        <v>4</v>
      </c>
      <c r="BC7804">
        <v>2018</v>
      </c>
    </row>
    <row r="7805" spans="1:55" x14ac:dyDescent="0.25">
      <c r="A7805">
        <v>537</v>
      </c>
      <c r="B7805" t="s">
        <v>1803</v>
      </c>
      <c r="C7805" t="s">
        <v>293</v>
      </c>
      <c r="D7805" t="s">
        <v>1804</v>
      </c>
      <c r="E7805" t="s">
        <v>294</v>
      </c>
      <c r="F7805" t="s">
        <v>295</v>
      </c>
      <c r="G7805" t="s">
        <v>250</v>
      </c>
      <c r="I7805" t="s">
        <v>1806</v>
      </c>
      <c r="J7805" t="s">
        <v>232</v>
      </c>
      <c r="K7805" t="s">
        <v>232</v>
      </c>
      <c r="L7805" t="s">
        <v>232</v>
      </c>
      <c r="M7805" t="s">
        <v>232</v>
      </c>
      <c r="N7805" t="s">
        <v>232</v>
      </c>
      <c r="O7805" t="s">
        <v>232</v>
      </c>
      <c r="P7805" t="s">
        <v>232</v>
      </c>
      <c r="Q7805" t="s">
        <v>232</v>
      </c>
      <c r="R7805" t="s">
        <v>232</v>
      </c>
      <c r="S7805" t="s">
        <v>232</v>
      </c>
      <c r="T7805" t="s">
        <v>232</v>
      </c>
      <c r="U7805" t="s">
        <v>232</v>
      </c>
      <c r="V7805" t="s">
        <v>232</v>
      </c>
      <c r="W7805" t="s">
        <v>232</v>
      </c>
      <c r="X7805" t="s">
        <v>232</v>
      </c>
      <c r="Y7805" t="s">
        <v>232</v>
      </c>
      <c r="Z7805" t="s">
        <v>232</v>
      </c>
      <c r="AA7805" t="s">
        <v>232</v>
      </c>
      <c r="AB7805" t="s">
        <v>232</v>
      </c>
      <c r="AC7805" t="s">
        <v>232</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103.211</v>
      </c>
      <c r="AX7805">
        <v>106.824</v>
      </c>
      <c r="AY7805">
        <v>110.883</v>
      </c>
      <c r="AZ7805">
        <v>115.318</v>
      </c>
      <c r="BA7805">
        <v>119.931</v>
      </c>
      <c r="BB7805">
        <v>124.72799999999999</v>
      </c>
      <c r="BC7805">
        <v>2018</v>
      </c>
    </row>
    <row r="7806" spans="1:55" x14ac:dyDescent="0.25">
      <c r="A7806">
        <v>537</v>
      </c>
      <c r="B7806" t="s">
        <v>1803</v>
      </c>
      <c r="C7806" t="s">
        <v>296</v>
      </c>
      <c r="D7806" t="s">
        <v>1804</v>
      </c>
      <c r="E7806" t="s">
        <v>294</v>
      </c>
      <c r="F7806" t="s">
        <v>297</v>
      </c>
      <c r="G7806" t="s">
        <v>235</v>
      </c>
      <c r="I7806" t="s">
        <v>298</v>
      </c>
      <c r="J7806" t="s">
        <v>232</v>
      </c>
      <c r="K7806" t="s">
        <v>232</v>
      </c>
      <c r="L7806" t="s">
        <v>232</v>
      </c>
      <c r="M7806" t="s">
        <v>232</v>
      </c>
      <c r="N7806" t="s">
        <v>232</v>
      </c>
      <c r="O7806" t="s">
        <v>232</v>
      </c>
      <c r="P7806" t="s">
        <v>232</v>
      </c>
      <c r="Q7806" t="s">
        <v>232</v>
      </c>
      <c r="R7806" t="s">
        <v>232</v>
      </c>
      <c r="S7806" t="s">
        <v>232</v>
      </c>
      <c r="T7806" t="s">
        <v>232</v>
      </c>
      <c r="U7806" t="s">
        <v>232</v>
      </c>
      <c r="V7806" t="s">
        <v>232</v>
      </c>
      <c r="W7806" t="s">
        <v>232</v>
      </c>
      <c r="X7806" t="s">
        <v>232</v>
      </c>
      <c r="Y7806" t="s">
        <v>232</v>
      </c>
      <c r="Z7806" t="s">
        <v>232</v>
      </c>
      <c r="AA7806" t="s">
        <v>232</v>
      </c>
      <c r="AB7806" t="s">
        <v>232</v>
      </c>
      <c r="AC7806" t="s">
        <v>232</v>
      </c>
      <c r="AD7806" t="s">
        <v>232</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2.8</v>
      </c>
      <c r="AX7806">
        <v>3.5</v>
      </c>
      <c r="AY7806">
        <v>3.8</v>
      </c>
      <c r="AZ7806">
        <v>4</v>
      </c>
      <c r="BA7806">
        <v>4</v>
      </c>
      <c r="BB7806">
        <v>4</v>
      </c>
      <c r="BC7806">
        <v>2018</v>
      </c>
    </row>
    <row r="7807" spans="1:55" x14ac:dyDescent="0.25">
      <c r="A7807">
        <v>537</v>
      </c>
      <c r="B7807" t="s">
        <v>1803</v>
      </c>
      <c r="C7807" t="s">
        <v>299</v>
      </c>
      <c r="D7807" t="s">
        <v>1804</v>
      </c>
      <c r="E7807" t="s">
        <v>300</v>
      </c>
      <c r="G7807" t="s">
        <v>274</v>
      </c>
    </row>
    <row r="7808" spans="1:55" x14ac:dyDescent="0.25">
      <c r="A7808">
        <v>537</v>
      </c>
      <c r="B7808" t="s">
        <v>1803</v>
      </c>
      <c r="C7808" t="s">
        <v>301</v>
      </c>
      <c r="D7808" t="s">
        <v>1804</v>
      </c>
      <c r="E7808" t="s">
        <v>302</v>
      </c>
      <c r="F7808" t="s">
        <v>303</v>
      </c>
      <c r="G7808" t="s">
        <v>235</v>
      </c>
    </row>
    <row r="7809" spans="1:55" x14ac:dyDescent="0.25">
      <c r="A7809">
        <v>537</v>
      </c>
      <c r="B7809" t="s">
        <v>1803</v>
      </c>
      <c r="C7809" t="s">
        <v>305</v>
      </c>
      <c r="D7809" t="s">
        <v>1804</v>
      </c>
      <c r="E7809" t="s">
        <v>306</v>
      </c>
      <c r="F7809" t="s">
        <v>307</v>
      </c>
      <c r="G7809" t="s">
        <v>235</v>
      </c>
    </row>
    <row r="7810" spans="1:55" x14ac:dyDescent="0.25">
      <c r="A7810">
        <v>537</v>
      </c>
      <c r="B7810" t="s">
        <v>1803</v>
      </c>
      <c r="C7810" t="s">
        <v>308</v>
      </c>
      <c r="D7810" t="s">
        <v>1804</v>
      </c>
      <c r="E7810" t="s">
        <v>309</v>
      </c>
      <c r="F7810" t="s">
        <v>310</v>
      </c>
      <c r="G7810" t="s">
        <v>235</v>
      </c>
    </row>
    <row r="7811" spans="1:55" x14ac:dyDescent="0.25">
      <c r="A7811">
        <v>537</v>
      </c>
      <c r="B7811" t="s">
        <v>1803</v>
      </c>
      <c r="C7811" t="s">
        <v>311</v>
      </c>
      <c r="D7811" t="s">
        <v>1804</v>
      </c>
      <c r="E7811" t="s">
        <v>312</v>
      </c>
      <c r="F7811" t="s">
        <v>313</v>
      </c>
      <c r="G7811" t="s">
        <v>235</v>
      </c>
    </row>
    <row r="7812" spans="1:55" x14ac:dyDescent="0.25">
      <c r="A7812">
        <v>537</v>
      </c>
      <c r="B7812" t="s">
        <v>1803</v>
      </c>
      <c r="C7812" t="s">
        <v>314</v>
      </c>
      <c r="D7812" t="s">
        <v>1804</v>
      </c>
      <c r="E7812" t="s">
        <v>315</v>
      </c>
      <c r="F7812" t="s">
        <v>316</v>
      </c>
      <c r="G7812" t="s">
        <v>317</v>
      </c>
    </row>
    <row r="7813" spans="1:55" x14ac:dyDescent="0.25">
      <c r="A7813">
        <v>537</v>
      </c>
      <c r="B7813" t="s">
        <v>1803</v>
      </c>
      <c r="C7813" t="s">
        <v>318</v>
      </c>
      <c r="D7813" t="s">
        <v>1804</v>
      </c>
      <c r="E7813" t="s">
        <v>319</v>
      </c>
      <c r="F7813" t="s">
        <v>320</v>
      </c>
      <c r="G7813" t="s">
        <v>321</v>
      </c>
      <c r="H7813" t="s">
        <v>322</v>
      </c>
    </row>
    <row r="7814" spans="1:55" x14ac:dyDescent="0.25">
      <c r="A7814">
        <v>537</v>
      </c>
      <c r="B7814" t="s">
        <v>1803</v>
      </c>
      <c r="C7814" t="s">
        <v>323</v>
      </c>
      <c r="D7814" t="s">
        <v>1804</v>
      </c>
      <c r="E7814" t="s">
        <v>324</v>
      </c>
      <c r="F7814" t="s">
        <v>325</v>
      </c>
      <c r="G7814" t="s">
        <v>321</v>
      </c>
      <c r="H7814" t="s">
        <v>322</v>
      </c>
      <c r="I7814" t="s">
        <v>1807</v>
      </c>
      <c r="J7814" t="s">
        <v>232</v>
      </c>
      <c r="K7814" t="s">
        <v>232</v>
      </c>
      <c r="L7814" t="s">
        <v>232</v>
      </c>
      <c r="M7814" t="s">
        <v>232</v>
      </c>
      <c r="N7814" t="s">
        <v>232</v>
      </c>
      <c r="O7814" t="s">
        <v>232</v>
      </c>
      <c r="P7814" t="s">
        <v>232</v>
      </c>
      <c r="Q7814" t="s">
        <v>232</v>
      </c>
      <c r="R7814" t="s">
        <v>232</v>
      </c>
      <c r="S7814" t="s">
        <v>232</v>
      </c>
      <c r="T7814" t="s">
        <v>232</v>
      </c>
      <c r="U7814" t="s">
        <v>232</v>
      </c>
      <c r="V7814" t="s">
        <v>232</v>
      </c>
      <c r="W7814" t="s">
        <v>232</v>
      </c>
      <c r="X7814" t="s">
        <v>232</v>
      </c>
      <c r="Y7814" t="s">
        <v>232</v>
      </c>
      <c r="Z7814" t="s">
        <v>232</v>
      </c>
      <c r="AA7814" t="s">
        <v>232</v>
      </c>
      <c r="AB7814" t="s">
        <v>232</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1.046</v>
      </c>
      <c r="AN7814">
        <v>1.0569999999999999</v>
      </c>
      <c r="AO7814">
        <v>1.0780000000000001</v>
      </c>
      <c r="AP7814">
        <v>1.1020000000000001</v>
      </c>
      <c r="AQ7814">
        <v>1.129</v>
      </c>
      <c r="AR7814">
        <v>1.1579999999999999</v>
      </c>
      <c r="AS7814">
        <v>1.1850000000000001</v>
      </c>
      <c r="AT7814">
        <v>1.212</v>
      </c>
      <c r="AU7814">
        <v>1.24</v>
      </c>
      <c r="AV7814">
        <v>1.2689999999999999</v>
      </c>
      <c r="AW7814">
        <v>1.2989999999999999</v>
      </c>
      <c r="AX7814">
        <v>1.329</v>
      </c>
      <c r="AY7814">
        <v>1.359</v>
      </c>
      <c r="AZ7814">
        <v>1.389</v>
      </c>
      <c r="BA7814">
        <v>1.42</v>
      </c>
      <c r="BB7814">
        <v>1.452</v>
      </c>
      <c r="BC7814">
        <v>2015</v>
      </c>
    </row>
    <row r="7815" spans="1:55" x14ac:dyDescent="0.25">
      <c r="A7815">
        <v>537</v>
      </c>
      <c r="B7815" t="s">
        <v>1803</v>
      </c>
      <c r="C7815" t="s">
        <v>327</v>
      </c>
      <c r="D7815" t="s">
        <v>1804</v>
      </c>
      <c r="E7815" t="s">
        <v>328</v>
      </c>
      <c r="F7815" t="s">
        <v>329</v>
      </c>
      <c r="G7815" t="s">
        <v>229</v>
      </c>
      <c r="H7815" t="s">
        <v>230</v>
      </c>
      <c r="I7815" t="s">
        <v>1808</v>
      </c>
      <c r="J7815" t="s">
        <v>232</v>
      </c>
      <c r="K7815" t="s">
        <v>232</v>
      </c>
      <c r="L7815" t="s">
        <v>232</v>
      </c>
      <c r="M7815" t="s">
        <v>232</v>
      </c>
      <c r="N7815" t="s">
        <v>232</v>
      </c>
      <c r="O7815" t="s">
        <v>232</v>
      </c>
      <c r="P7815" t="s">
        <v>232</v>
      </c>
      <c r="Q7815" t="s">
        <v>232</v>
      </c>
      <c r="R7815" t="s">
        <v>232</v>
      </c>
      <c r="S7815" t="s">
        <v>232</v>
      </c>
      <c r="T7815" t="s">
        <v>232</v>
      </c>
      <c r="U7815" t="s">
        <v>232</v>
      </c>
      <c r="V7815" t="s">
        <v>232</v>
      </c>
      <c r="W7815" t="s">
        <v>232</v>
      </c>
      <c r="X7815" t="s">
        <v>232</v>
      </c>
      <c r="Y7815" t="s">
        <v>232</v>
      </c>
      <c r="Z7815" t="s">
        <v>232</v>
      </c>
      <c r="AA7815" t="s">
        <v>232</v>
      </c>
      <c r="AB7815" t="s">
        <v>232</v>
      </c>
      <c r="AC7815" t="s">
        <v>232</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0.92700000000000005</v>
      </c>
      <c r="AU7815">
        <v>0.85299999999999998</v>
      </c>
      <c r="AV7815">
        <v>0.92600000000000005</v>
      </c>
      <c r="AW7815">
        <v>0.85299999999999998</v>
      </c>
      <c r="AX7815">
        <v>0.81</v>
      </c>
      <c r="AY7815">
        <v>0.80200000000000005</v>
      </c>
      <c r="AZ7815">
        <v>0.79700000000000004</v>
      </c>
      <c r="BA7815">
        <v>0.81</v>
      </c>
      <c r="BB7815">
        <v>0.85299999999999998</v>
      </c>
      <c r="BC7815">
        <v>2017</v>
      </c>
    </row>
    <row r="7816" spans="1:55" x14ac:dyDescent="0.25">
      <c r="A7816">
        <v>537</v>
      </c>
      <c r="B7816" t="s">
        <v>1803</v>
      </c>
      <c r="C7816" t="s">
        <v>331</v>
      </c>
      <c r="D7816" t="s">
        <v>1804</v>
      </c>
      <c r="E7816" t="s">
        <v>328</v>
      </c>
      <c r="F7816" t="s">
        <v>329</v>
      </c>
      <c r="G7816" t="s">
        <v>282</v>
      </c>
      <c r="I7816" t="s">
        <v>332</v>
      </c>
      <c r="J7816" t="s">
        <v>232</v>
      </c>
      <c r="K7816" t="s">
        <v>232</v>
      </c>
      <c r="L7816" t="s">
        <v>232</v>
      </c>
      <c r="M7816" t="s">
        <v>232</v>
      </c>
      <c r="N7816" t="s">
        <v>232</v>
      </c>
      <c r="O7816" t="s">
        <v>232</v>
      </c>
      <c r="P7816" t="s">
        <v>232</v>
      </c>
      <c r="Q7816" t="s">
        <v>232</v>
      </c>
      <c r="R7816" t="s">
        <v>232</v>
      </c>
      <c r="S7816" t="s">
        <v>232</v>
      </c>
      <c r="T7816" t="s">
        <v>232</v>
      </c>
      <c r="U7816" t="s">
        <v>232</v>
      </c>
      <c r="V7816" t="s">
        <v>232</v>
      </c>
      <c r="W7816" t="s">
        <v>232</v>
      </c>
      <c r="X7816" t="s">
        <v>232</v>
      </c>
      <c r="Y7816" t="s">
        <v>232</v>
      </c>
      <c r="Z7816" t="s">
        <v>232</v>
      </c>
      <c r="AA7816" t="s">
        <v>232</v>
      </c>
      <c r="AB7816" t="s">
        <v>232</v>
      </c>
      <c r="AC7816" t="s">
        <v>232</v>
      </c>
      <c r="AD7816">
        <v>91.197000000000003</v>
      </c>
      <c r="AE7816">
        <v>91.21</v>
      </c>
      <c r="AF7816">
        <v>78.977000000000004</v>
      </c>
      <c r="AG7816">
        <v>64.875</v>
      </c>
      <c r="AH7816">
        <v>27.251000000000001</v>
      </c>
      <c r="AI7816">
        <v>12.193</v>
      </c>
      <c r="AJ7816">
        <v>17.222999999999999</v>
      </c>
      <c r="AK7816">
        <v>8.6470000000000002</v>
      </c>
      <c r="AL7816">
        <v>15.327999999999999</v>
      </c>
      <c r="AM7816">
        <v>23.777999999999999</v>
      </c>
      <c r="AN7816">
        <v>22.382000000000001</v>
      </c>
      <c r="AO7816">
        <v>19.795000000000002</v>
      </c>
      <c r="AP7816">
        <v>15.766</v>
      </c>
      <c r="AQ7816">
        <v>20.199000000000002</v>
      </c>
      <c r="AR7816">
        <v>26.282</v>
      </c>
      <c r="AS7816">
        <v>33.223999999999997</v>
      </c>
      <c r="AT7816">
        <v>36.774999999999999</v>
      </c>
      <c r="AU7816">
        <v>30.701000000000001</v>
      </c>
      <c r="AV7816">
        <v>29.97</v>
      </c>
      <c r="AW7816">
        <v>27.103000000000002</v>
      </c>
      <c r="AX7816">
        <v>23.733000000000001</v>
      </c>
      <c r="AY7816">
        <v>24.056999999999999</v>
      </c>
      <c r="AZ7816">
        <v>25.187999999999999</v>
      </c>
      <c r="BA7816">
        <v>23.161999999999999</v>
      </c>
      <c r="BB7816">
        <v>21.937999999999999</v>
      </c>
      <c r="BC7816">
        <v>2017</v>
      </c>
    </row>
    <row r="7817" spans="1:55" x14ac:dyDescent="0.25">
      <c r="A7817">
        <v>537</v>
      </c>
      <c r="B7817" t="s">
        <v>1803</v>
      </c>
      <c r="C7817" t="s">
        <v>333</v>
      </c>
      <c r="D7817" t="s">
        <v>1804</v>
      </c>
      <c r="E7817" t="s">
        <v>334</v>
      </c>
      <c r="F7817" t="s">
        <v>335</v>
      </c>
      <c r="G7817" t="s">
        <v>229</v>
      </c>
      <c r="H7817" t="s">
        <v>230</v>
      </c>
      <c r="I7817" t="s">
        <v>1808</v>
      </c>
      <c r="J7817" t="s">
        <v>232</v>
      </c>
      <c r="K7817" t="s">
        <v>232</v>
      </c>
      <c r="L7817" t="s">
        <v>232</v>
      </c>
      <c r="M7817" t="s">
        <v>232</v>
      </c>
      <c r="N7817" t="s">
        <v>232</v>
      </c>
      <c r="O7817" t="s">
        <v>232</v>
      </c>
      <c r="P7817" t="s">
        <v>232</v>
      </c>
      <c r="Q7817" t="s">
        <v>232</v>
      </c>
      <c r="R7817" t="s">
        <v>232</v>
      </c>
      <c r="S7817" t="s">
        <v>232</v>
      </c>
      <c r="T7817" t="s">
        <v>232</v>
      </c>
      <c r="U7817" t="s">
        <v>232</v>
      </c>
      <c r="V7817" t="s">
        <v>232</v>
      </c>
      <c r="W7817" t="s">
        <v>232</v>
      </c>
      <c r="X7817" t="s">
        <v>232</v>
      </c>
      <c r="Y7817" t="s">
        <v>232</v>
      </c>
      <c r="Z7817" t="s">
        <v>232</v>
      </c>
      <c r="AA7817" t="s">
        <v>232</v>
      </c>
      <c r="AB7817" t="s">
        <v>232</v>
      </c>
      <c r="AC7817" t="s">
        <v>232</v>
      </c>
      <c r="AD7817" t="s">
        <v>232</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1.8109999999999999</v>
      </c>
      <c r="AU7817">
        <v>1.3720000000000001</v>
      </c>
      <c r="AV7817">
        <v>1.462</v>
      </c>
      <c r="AW7817">
        <v>1.5669999999999999</v>
      </c>
      <c r="AX7817">
        <v>1.794</v>
      </c>
      <c r="AY7817">
        <v>1.5660000000000001</v>
      </c>
      <c r="AZ7817">
        <v>1.581</v>
      </c>
      <c r="BA7817">
        <v>1.5189999999999999</v>
      </c>
      <c r="BB7817">
        <v>1.621</v>
      </c>
      <c r="BC7817">
        <v>2017</v>
      </c>
    </row>
    <row r="7818" spans="1:55" x14ac:dyDescent="0.25">
      <c r="A7818">
        <v>537</v>
      </c>
      <c r="B7818" t="s">
        <v>1803</v>
      </c>
      <c r="C7818" t="s">
        <v>336</v>
      </c>
      <c r="D7818" t="s">
        <v>1804</v>
      </c>
      <c r="E7818" t="s">
        <v>334</v>
      </c>
      <c r="F7818" t="s">
        <v>335</v>
      </c>
      <c r="G7818" t="s">
        <v>282</v>
      </c>
      <c r="I7818" t="s">
        <v>337</v>
      </c>
      <c r="J7818" t="s">
        <v>232</v>
      </c>
      <c r="K7818" t="s">
        <v>232</v>
      </c>
      <c r="L7818" t="s">
        <v>232</v>
      </c>
      <c r="M7818" t="s">
        <v>232</v>
      </c>
      <c r="N7818" t="s">
        <v>232</v>
      </c>
      <c r="O7818" t="s">
        <v>232</v>
      </c>
      <c r="P7818" t="s">
        <v>232</v>
      </c>
      <c r="Q7818" t="s">
        <v>232</v>
      </c>
      <c r="R7818" t="s">
        <v>232</v>
      </c>
      <c r="S7818" t="s">
        <v>232</v>
      </c>
      <c r="T7818" t="s">
        <v>232</v>
      </c>
      <c r="U7818" t="s">
        <v>232</v>
      </c>
      <c r="V7818" t="s">
        <v>232</v>
      </c>
      <c r="W7818" t="s">
        <v>232</v>
      </c>
      <c r="X7818" t="s">
        <v>232</v>
      </c>
      <c r="Y7818" t="s">
        <v>232</v>
      </c>
      <c r="Z7818" t="s">
        <v>232</v>
      </c>
      <c r="AA7818" t="s">
        <v>232</v>
      </c>
      <c r="AB7818" t="s">
        <v>232</v>
      </c>
      <c r="AC7818" t="s">
        <v>232</v>
      </c>
      <c r="AD7818" t="s">
        <v>232</v>
      </c>
      <c r="AE7818">
        <v>88.22</v>
      </c>
      <c r="AF7818">
        <v>85.998999999999995</v>
      </c>
      <c r="AG7818">
        <v>72.311000000000007</v>
      </c>
      <c r="AH7818">
        <v>30.308</v>
      </c>
      <c r="AI7818">
        <v>14.869</v>
      </c>
      <c r="AJ7818">
        <v>10.217000000000001</v>
      </c>
      <c r="AK7818">
        <v>14.286</v>
      </c>
      <c r="AL7818">
        <v>18.068999999999999</v>
      </c>
      <c r="AM7818">
        <v>27.678000000000001</v>
      </c>
      <c r="AN7818">
        <v>26.747</v>
      </c>
      <c r="AO7818">
        <v>24.451000000000001</v>
      </c>
      <c r="AP7818">
        <v>22.495999999999999</v>
      </c>
      <c r="AQ7818">
        <v>23.748000000000001</v>
      </c>
      <c r="AR7818">
        <v>39.707000000000001</v>
      </c>
      <c r="AS7818">
        <v>50.228999999999999</v>
      </c>
      <c r="AT7818">
        <v>71.844999999999999</v>
      </c>
      <c r="AU7818">
        <v>49.371000000000002</v>
      </c>
      <c r="AV7818">
        <v>47.298000000000002</v>
      </c>
      <c r="AW7818">
        <v>49.823999999999998</v>
      </c>
      <c r="AX7818">
        <v>52.552999999999997</v>
      </c>
      <c r="AY7818">
        <v>46.984000000000002</v>
      </c>
      <c r="AZ7818">
        <v>49.94</v>
      </c>
      <c r="BA7818">
        <v>43.405999999999999</v>
      </c>
      <c r="BB7818">
        <v>41.72</v>
      </c>
      <c r="BC7818">
        <v>2017</v>
      </c>
    </row>
    <row r="7819" spans="1:55" x14ac:dyDescent="0.25">
      <c r="A7819">
        <v>537</v>
      </c>
      <c r="B7819" t="s">
        <v>1803</v>
      </c>
      <c r="C7819" t="s">
        <v>338</v>
      </c>
      <c r="D7819" t="s">
        <v>1804</v>
      </c>
      <c r="E7819" t="s">
        <v>339</v>
      </c>
      <c r="F7819" t="s">
        <v>340</v>
      </c>
      <c r="G7819" t="s">
        <v>229</v>
      </c>
      <c r="H7819" t="s">
        <v>230</v>
      </c>
      <c r="I7819" t="s">
        <v>1808</v>
      </c>
      <c r="J7819" t="s">
        <v>232</v>
      </c>
      <c r="K7819" t="s">
        <v>232</v>
      </c>
      <c r="L7819" t="s">
        <v>232</v>
      </c>
      <c r="M7819" t="s">
        <v>232</v>
      </c>
      <c r="N7819" t="s">
        <v>232</v>
      </c>
      <c r="O7819" t="s">
        <v>232</v>
      </c>
      <c r="P7819" t="s">
        <v>232</v>
      </c>
      <c r="Q7819" t="s">
        <v>232</v>
      </c>
      <c r="R7819" t="s">
        <v>232</v>
      </c>
      <c r="S7819" t="s">
        <v>232</v>
      </c>
      <c r="T7819" t="s">
        <v>232</v>
      </c>
      <c r="U7819" t="s">
        <v>232</v>
      </c>
      <c r="V7819" t="s">
        <v>232</v>
      </c>
      <c r="W7819" t="s">
        <v>232</v>
      </c>
      <c r="X7819" t="s">
        <v>232</v>
      </c>
      <c r="Y7819" t="s">
        <v>232</v>
      </c>
      <c r="Z7819" t="s">
        <v>232</v>
      </c>
      <c r="AA7819" t="s">
        <v>232</v>
      </c>
      <c r="AB7819" t="s">
        <v>232</v>
      </c>
      <c r="AC7819" t="s">
        <v>232</v>
      </c>
      <c r="AD7819" t="s">
        <v>232</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-0.88400000000000001</v>
      </c>
      <c r="AU7819">
        <v>-0.51900000000000002</v>
      </c>
      <c r="AV7819">
        <v>-0.53600000000000003</v>
      </c>
      <c r="AW7819">
        <v>-0.71499999999999997</v>
      </c>
      <c r="AX7819">
        <v>-0.98399999999999999</v>
      </c>
      <c r="AY7819">
        <v>-0.76400000000000001</v>
      </c>
      <c r="AZ7819">
        <v>-0.78400000000000003</v>
      </c>
      <c r="BA7819">
        <v>-0.70799999999999996</v>
      </c>
      <c r="BB7819">
        <v>-0.76900000000000002</v>
      </c>
      <c r="BC7819">
        <v>2017</v>
      </c>
    </row>
    <row r="7820" spans="1:55" x14ac:dyDescent="0.25">
      <c r="A7820">
        <v>537</v>
      </c>
      <c r="B7820" t="s">
        <v>1803</v>
      </c>
      <c r="C7820" t="s">
        <v>341</v>
      </c>
      <c r="D7820" t="s">
        <v>1804</v>
      </c>
      <c r="E7820" t="s">
        <v>339</v>
      </c>
      <c r="F7820" t="s">
        <v>340</v>
      </c>
      <c r="G7820" t="s">
        <v>282</v>
      </c>
      <c r="I7820" t="s">
        <v>342</v>
      </c>
      <c r="J7820" t="s">
        <v>232</v>
      </c>
      <c r="K7820" t="s">
        <v>232</v>
      </c>
      <c r="L7820" t="s">
        <v>232</v>
      </c>
      <c r="M7820" t="s">
        <v>232</v>
      </c>
      <c r="N7820" t="s">
        <v>232</v>
      </c>
      <c r="O7820" t="s">
        <v>232</v>
      </c>
      <c r="P7820" t="s">
        <v>232</v>
      </c>
      <c r="Q7820" t="s">
        <v>232</v>
      </c>
      <c r="R7820" t="s">
        <v>232</v>
      </c>
      <c r="S7820" t="s">
        <v>232</v>
      </c>
      <c r="T7820" t="s">
        <v>232</v>
      </c>
      <c r="U7820" t="s">
        <v>232</v>
      </c>
      <c r="V7820" t="s">
        <v>232</v>
      </c>
      <c r="W7820" t="s">
        <v>232</v>
      </c>
      <c r="X7820" t="s">
        <v>232</v>
      </c>
      <c r="Y7820" t="s">
        <v>232</v>
      </c>
      <c r="Z7820" t="s">
        <v>232</v>
      </c>
      <c r="AA7820" t="s">
        <v>232</v>
      </c>
      <c r="AB7820" t="s">
        <v>232</v>
      </c>
      <c r="AC7820" t="s">
        <v>232</v>
      </c>
      <c r="AD7820" t="s">
        <v>232</v>
      </c>
      <c r="AE7820">
        <v>2.99</v>
      </c>
      <c r="AF7820">
        <v>-7.0220000000000002</v>
      </c>
      <c r="AG7820">
        <v>-7.4349999999999996</v>
      </c>
      <c r="AH7820">
        <v>-3.0569999999999999</v>
      </c>
      <c r="AI7820">
        <v>-2.6749999999999998</v>
      </c>
      <c r="AJ7820">
        <v>7.0060000000000002</v>
      </c>
      <c r="AK7820">
        <v>-5.6390000000000002</v>
      </c>
      <c r="AL7820">
        <v>-2.7410000000000001</v>
      </c>
      <c r="AM7820">
        <v>-3.9009999999999998</v>
      </c>
      <c r="AN7820">
        <v>-4.3650000000000002</v>
      </c>
      <c r="AO7820">
        <v>-4.6559999999999997</v>
      </c>
      <c r="AP7820">
        <v>-6.73</v>
      </c>
      <c r="AQ7820">
        <v>-3.5489999999999999</v>
      </c>
      <c r="AR7820">
        <v>-13.425000000000001</v>
      </c>
      <c r="AS7820">
        <v>-17.004000000000001</v>
      </c>
      <c r="AT7820">
        <v>-35.069000000000003</v>
      </c>
      <c r="AU7820">
        <v>-18.670000000000002</v>
      </c>
      <c r="AV7820">
        <v>-17.327999999999999</v>
      </c>
      <c r="AW7820">
        <v>-22.722000000000001</v>
      </c>
      <c r="AX7820">
        <v>-28.82</v>
      </c>
      <c r="AY7820">
        <v>-22.927</v>
      </c>
      <c r="AZ7820">
        <v>-24.751999999999999</v>
      </c>
      <c r="BA7820">
        <v>-20.244</v>
      </c>
      <c r="BB7820">
        <v>-19.782</v>
      </c>
      <c r="BC7820">
        <v>2017</v>
      </c>
    </row>
    <row r="7821" spans="1:55" x14ac:dyDescent="0.25">
      <c r="A7821">
        <v>537</v>
      </c>
      <c r="B7821" t="s">
        <v>1803</v>
      </c>
      <c r="C7821" t="s">
        <v>343</v>
      </c>
      <c r="D7821" t="s">
        <v>1804</v>
      </c>
      <c r="E7821" t="s">
        <v>344</v>
      </c>
      <c r="F7821" t="s">
        <v>345</v>
      </c>
      <c r="G7821" t="s">
        <v>229</v>
      </c>
      <c r="H7821" t="s">
        <v>230</v>
      </c>
    </row>
    <row r="7822" spans="1:55" x14ac:dyDescent="0.25">
      <c r="A7822">
        <v>537</v>
      </c>
      <c r="B7822" t="s">
        <v>1803</v>
      </c>
      <c r="C7822" t="s">
        <v>346</v>
      </c>
      <c r="D7822" t="s">
        <v>1804</v>
      </c>
      <c r="E7822" t="s">
        <v>344</v>
      </c>
      <c r="F7822" t="s">
        <v>345</v>
      </c>
      <c r="G7822" t="s">
        <v>270</v>
      </c>
    </row>
    <row r="7823" spans="1:55" x14ac:dyDescent="0.25">
      <c r="A7823">
        <v>537</v>
      </c>
      <c r="B7823" t="s">
        <v>1803</v>
      </c>
      <c r="C7823" t="s">
        <v>347</v>
      </c>
      <c r="D7823" t="s">
        <v>1804</v>
      </c>
      <c r="E7823" t="s">
        <v>348</v>
      </c>
      <c r="F7823" t="s">
        <v>349</v>
      </c>
      <c r="G7823" t="s">
        <v>229</v>
      </c>
      <c r="H7823" t="s">
        <v>230</v>
      </c>
      <c r="I7823" t="s">
        <v>1808</v>
      </c>
      <c r="J7823" t="s">
        <v>232</v>
      </c>
      <c r="K7823" t="s">
        <v>232</v>
      </c>
      <c r="L7823" t="s">
        <v>232</v>
      </c>
      <c r="M7823" t="s">
        <v>232</v>
      </c>
      <c r="N7823" t="s">
        <v>232</v>
      </c>
      <c r="O7823" t="s">
        <v>232</v>
      </c>
      <c r="P7823" t="s">
        <v>232</v>
      </c>
      <c r="Q7823" t="s">
        <v>232</v>
      </c>
      <c r="R7823" t="s">
        <v>232</v>
      </c>
      <c r="S7823" t="s">
        <v>232</v>
      </c>
      <c r="T7823" t="s">
        <v>232</v>
      </c>
      <c r="U7823" t="s">
        <v>232</v>
      </c>
      <c r="V7823" t="s">
        <v>232</v>
      </c>
      <c r="W7823" t="s">
        <v>232</v>
      </c>
      <c r="X7823" t="s">
        <v>232</v>
      </c>
      <c r="Y7823" t="s">
        <v>232</v>
      </c>
      <c r="Z7823" t="s">
        <v>232</v>
      </c>
      <c r="AA7823" t="s">
        <v>232</v>
      </c>
      <c r="AB7823" t="s">
        <v>232</v>
      </c>
      <c r="AC7823" t="s">
        <v>232</v>
      </c>
      <c r="AD7823" t="s">
        <v>232</v>
      </c>
      <c r="AE7823" t="s">
        <v>232</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-0.88400000000000001</v>
      </c>
      <c r="AU7823">
        <v>-0.51900000000000002</v>
      </c>
      <c r="AV7823">
        <v>-0.53300000000000003</v>
      </c>
      <c r="AW7823">
        <v>-0.70699999999999996</v>
      </c>
      <c r="AX7823">
        <v>-0.97099999999999997</v>
      </c>
      <c r="AY7823">
        <v>-0.747</v>
      </c>
      <c r="AZ7823">
        <v>-0.76400000000000001</v>
      </c>
      <c r="BA7823">
        <v>-0.68600000000000005</v>
      </c>
      <c r="BB7823">
        <v>-0.74399999999999999</v>
      </c>
      <c r="BC7823">
        <v>2017</v>
      </c>
    </row>
    <row r="7824" spans="1:55" x14ac:dyDescent="0.25">
      <c r="A7824">
        <v>537</v>
      </c>
      <c r="B7824" t="s">
        <v>1803</v>
      </c>
      <c r="C7824" t="s">
        <v>350</v>
      </c>
      <c r="D7824" t="s">
        <v>1804</v>
      </c>
      <c r="E7824" t="s">
        <v>348</v>
      </c>
      <c r="F7824" t="s">
        <v>349</v>
      </c>
      <c r="G7824" t="s">
        <v>282</v>
      </c>
      <c r="I7824" t="s">
        <v>351</v>
      </c>
      <c r="J7824" t="s">
        <v>232</v>
      </c>
      <c r="K7824" t="s">
        <v>232</v>
      </c>
      <c r="L7824" t="s">
        <v>232</v>
      </c>
      <c r="M7824" t="s">
        <v>232</v>
      </c>
      <c r="N7824" t="s">
        <v>232</v>
      </c>
      <c r="O7824" t="s">
        <v>232</v>
      </c>
      <c r="P7824" t="s">
        <v>232</v>
      </c>
      <c r="Q7824" t="s">
        <v>232</v>
      </c>
      <c r="R7824" t="s">
        <v>232</v>
      </c>
      <c r="S7824" t="s">
        <v>232</v>
      </c>
      <c r="T7824" t="s">
        <v>232</v>
      </c>
      <c r="U7824" t="s">
        <v>232</v>
      </c>
      <c r="V7824" t="s">
        <v>232</v>
      </c>
      <c r="W7824" t="s">
        <v>232</v>
      </c>
      <c r="X7824" t="s">
        <v>232</v>
      </c>
      <c r="Y7824" t="s">
        <v>232</v>
      </c>
      <c r="Z7824" t="s">
        <v>232</v>
      </c>
      <c r="AA7824" t="s">
        <v>232</v>
      </c>
      <c r="AB7824" t="s">
        <v>232</v>
      </c>
      <c r="AC7824" t="s">
        <v>232</v>
      </c>
      <c r="AD7824" t="s">
        <v>232</v>
      </c>
      <c r="AE7824" t="s">
        <v>232</v>
      </c>
      <c r="AF7824">
        <v>-7.0220000000000002</v>
      </c>
      <c r="AG7824">
        <v>-7.4349999999999996</v>
      </c>
      <c r="AH7824">
        <v>-3.0569999999999999</v>
      </c>
      <c r="AI7824">
        <v>-2.6749999999999998</v>
      </c>
      <c r="AJ7824">
        <v>7.0060000000000002</v>
      </c>
      <c r="AK7824">
        <v>-5.6390000000000002</v>
      </c>
      <c r="AL7824">
        <v>-2.7410000000000001</v>
      </c>
      <c r="AM7824">
        <v>-3.9009999999999998</v>
      </c>
      <c r="AN7824">
        <v>-4.3650000000000002</v>
      </c>
      <c r="AO7824">
        <v>-4.6559999999999997</v>
      </c>
      <c r="AP7824">
        <v>-6.73</v>
      </c>
      <c r="AQ7824">
        <v>-3.5489999999999999</v>
      </c>
      <c r="AR7824">
        <v>-13.425000000000001</v>
      </c>
      <c r="AS7824">
        <v>-17.004000000000001</v>
      </c>
      <c r="AT7824">
        <v>-35.069000000000003</v>
      </c>
      <c r="AU7824">
        <v>-18.664999999999999</v>
      </c>
      <c r="AV7824">
        <v>-17.239999999999998</v>
      </c>
      <c r="AW7824">
        <v>-22.478000000000002</v>
      </c>
      <c r="AX7824">
        <v>-28.449000000000002</v>
      </c>
      <c r="AY7824">
        <v>-22.42</v>
      </c>
      <c r="AZ7824">
        <v>-24.128</v>
      </c>
      <c r="BA7824">
        <v>-19.611999999999998</v>
      </c>
      <c r="BB7824">
        <v>-19.149000000000001</v>
      </c>
      <c r="BC7824">
        <v>2017</v>
      </c>
    </row>
    <row r="7825" spans="1:55" x14ac:dyDescent="0.25">
      <c r="A7825">
        <v>537</v>
      </c>
      <c r="B7825" t="s">
        <v>1803</v>
      </c>
      <c r="C7825" t="s">
        <v>352</v>
      </c>
      <c r="D7825" t="s">
        <v>1804</v>
      </c>
      <c r="E7825" t="s">
        <v>353</v>
      </c>
      <c r="F7825" t="s">
        <v>354</v>
      </c>
      <c r="G7825" t="s">
        <v>229</v>
      </c>
      <c r="H7825" t="s">
        <v>230</v>
      </c>
    </row>
    <row r="7826" spans="1:55" x14ac:dyDescent="0.25">
      <c r="A7826">
        <v>537</v>
      </c>
      <c r="B7826" t="s">
        <v>1803</v>
      </c>
      <c r="C7826" t="s">
        <v>355</v>
      </c>
      <c r="D7826" t="s">
        <v>1804</v>
      </c>
      <c r="E7826" t="s">
        <v>353</v>
      </c>
      <c r="F7826" t="s">
        <v>354</v>
      </c>
      <c r="G7826" t="s">
        <v>282</v>
      </c>
    </row>
    <row r="7827" spans="1:55" x14ac:dyDescent="0.25">
      <c r="A7827">
        <v>537</v>
      </c>
      <c r="B7827" t="s">
        <v>1803</v>
      </c>
      <c r="C7827" t="s">
        <v>356</v>
      </c>
      <c r="D7827" t="s">
        <v>1804</v>
      </c>
      <c r="E7827" t="s">
        <v>357</v>
      </c>
      <c r="F7827" t="s">
        <v>358</v>
      </c>
      <c r="G7827" t="s">
        <v>229</v>
      </c>
      <c r="H7827" t="s">
        <v>230</v>
      </c>
      <c r="I7827" t="s">
        <v>1808</v>
      </c>
      <c r="J7827" t="s">
        <v>232</v>
      </c>
      <c r="K7827" t="s">
        <v>232</v>
      </c>
      <c r="L7827" t="s">
        <v>232</v>
      </c>
      <c r="M7827" t="s">
        <v>232</v>
      </c>
      <c r="N7827" t="s">
        <v>232</v>
      </c>
      <c r="O7827" t="s">
        <v>232</v>
      </c>
      <c r="P7827" t="s">
        <v>232</v>
      </c>
      <c r="Q7827" t="s">
        <v>232</v>
      </c>
      <c r="R7827" t="s">
        <v>232</v>
      </c>
      <c r="S7827" t="s">
        <v>232</v>
      </c>
      <c r="T7827" t="s">
        <v>232</v>
      </c>
      <c r="U7827" t="s">
        <v>232</v>
      </c>
      <c r="V7827" t="s">
        <v>232</v>
      </c>
      <c r="W7827" t="s">
        <v>232</v>
      </c>
      <c r="X7827" t="s">
        <v>232</v>
      </c>
      <c r="Y7827" t="s">
        <v>232</v>
      </c>
      <c r="Z7827" t="s">
        <v>232</v>
      </c>
      <c r="AA7827" t="s">
        <v>232</v>
      </c>
      <c r="AB7827" t="s">
        <v>232</v>
      </c>
      <c r="AC7827" t="s">
        <v>232</v>
      </c>
      <c r="AD7827" t="s">
        <v>232</v>
      </c>
      <c r="AE7827">
        <v>0</v>
      </c>
      <c r="AF7827">
        <v>0</v>
      </c>
      <c r="AG7827">
        <v>0</v>
      </c>
      <c r="AH7827">
        <v>0</v>
      </c>
      <c r="AI7827">
        <v>0</v>
      </c>
      <c r="AJ7827">
        <v>0</v>
      </c>
      <c r="AK7827">
        <v>0</v>
      </c>
      <c r="AL7827">
        <v>0</v>
      </c>
      <c r="AM7827">
        <v>0</v>
      </c>
      <c r="AN7827">
        <v>0</v>
      </c>
      <c r="AO7827">
        <v>0</v>
      </c>
      <c r="AP7827" t="s">
        <v>374</v>
      </c>
      <c r="AQ7827">
        <v>6.0000000000000001E-3</v>
      </c>
      <c r="AR7827">
        <v>2.1999999999999999E-2</v>
      </c>
      <c r="AS7827">
        <v>4.5999999999999999E-2</v>
      </c>
      <c r="AT7827">
        <v>7.6999999999999999E-2</v>
      </c>
      <c r="AU7827">
        <v>0.107</v>
      </c>
      <c r="AV7827">
        <v>0.16800000000000001</v>
      </c>
      <c r="AW7827" t="s">
        <v>232</v>
      </c>
      <c r="AX7827" t="s">
        <v>232</v>
      </c>
      <c r="AY7827" t="s">
        <v>232</v>
      </c>
      <c r="AZ7827" t="s">
        <v>232</v>
      </c>
      <c r="BA7827" t="s">
        <v>232</v>
      </c>
      <c r="BB7827" t="s">
        <v>232</v>
      </c>
      <c r="BC7827">
        <v>2017</v>
      </c>
    </row>
    <row r="7828" spans="1:55" x14ac:dyDescent="0.25">
      <c r="A7828">
        <v>537</v>
      </c>
      <c r="B7828" t="s">
        <v>1803</v>
      </c>
      <c r="C7828" t="s">
        <v>359</v>
      </c>
      <c r="D7828" t="s">
        <v>1804</v>
      </c>
      <c r="E7828" t="s">
        <v>357</v>
      </c>
      <c r="F7828" t="s">
        <v>358</v>
      </c>
      <c r="G7828" t="s">
        <v>282</v>
      </c>
      <c r="I7828" t="s">
        <v>360</v>
      </c>
      <c r="J7828" t="s">
        <v>232</v>
      </c>
      <c r="K7828" t="s">
        <v>232</v>
      </c>
      <c r="L7828" t="s">
        <v>232</v>
      </c>
      <c r="M7828" t="s">
        <v>232</v>
      </c>
      <c r="N7828" t="s">
        <v>232</v>
      </c>
      <c r="O7828" t="s">
        <v>232</v>
      </c>
      <c r="P7828" t="s">
        <v>232</v>
      </c>
      <c r="Q7828" t="s">
        <v>232</v>
      </c>
      <c r="R7828" t="s">
        <v>232</v>
      </c>
      <c r="S7828" t="s">
        <v>232</v>
      </c>
      <c r="T7828" t="s">
        <v>232</v>
      </c>
      <c r="U7828" t="s">
        <v>232</v>
      </c>
      <c r="V7828" t="s">
        <v>232</v>
      </c>
      <c r="W7828" t="s">
        <v>232</v>
      </c>
      <c r="X7828" t="s">
        <v>232</v>
      </c>
      <c r="Y7828" t="s">
        <v>232</v>
      </c>
      <c r="Z7828" t="s">
        <v>232</v>
      </c>
      <c r="AA7828" t="s">
        <v>232</v>
      </c>
      <c r="AB7828" t="s">
        <v>232</v>
      </c>
      <c r="AC7828" t="s">
        <v>232</v>
      </c>
      <c r="AD7828" t="s">
        <v>232</v>
      </c>
      <c r="AE7828">
        <v>0</v>
      </c>
      <c r="AF7828">
        <v>0</v>
      </c>
      <c r="AG7828">
        <v>0</v>
      </c>
      <c r="AH7828">
        <v>0</v>
      </c>
      <c r="AI7828">
        <v>0</v>
      </c>
      <c r="AJ7828">
        <v>0</v>
      </c>
      <c r="AK7828">
        <v>0</v>
      </c>
      <c r="AL7828">
        <v>0</v>
      </c>
      <c r="AM7828">
        <v>0</v>
      </c>
      <c r="AN7828">
        <v>0</v>
      </c>
      <c r="AO7828">
        <v>0</v>
      </c>
      <c r="AP7828" t="s">
        <v>374</v>
      </c>
      <c r="AQ7828">
        <v>0.113</v>
      </c>
      <c r="AR7828">
        <v>0.54800000000000004</v>
      </c>
      <c r="AS7828">
        <v>1.4930000000000001</v>
      </c>
      <c r="AT7828">
        <v>3.0619999999999998</v>
      </c>
      <c r="AU7828">
        <v>3.835</v>
      </c>
      <c r="AV7828">
        <v>5.44</v>
      </c>
      <c r="AW7828" t="s">
        <v>232</v>
      </c>
      <c r="AX7828" t="s">
        <v>232</v>
      </c>
      <c r="AY7828" t="s">
        <v>232</v>
      </c>
      <c r="AZ7828" t="s">
        <v>232</v>
      </c>
      <c r="BA7828" t="s">
        <v>232</v>
      </c>
      <c r="BB7828" t="s">
        <v>232</v>
      </c>
      <c r="BC7828">
        <v>2017</v>
      </c>
    </row>
    <row r="7829" spans="1:55" x14ac:dyDescent="0.25">
      <c r="A7829">
        <v>537</v>
      </c>
      <c r="B7829" t="s">
        <v>1803</v>
      </c>
      <c r="C7829" t="s">
        <v>361</v>
      </c>
      <c r="D7829" t="s">
        <v>1804</v>
      </c>
      <c r="E7829" t="s">
        <v>362</v>
      </c>
      <c r="F7829" t="s">
        <v>363</v>
      </c>
      <c r="G7829" t="s">
        <v>229</v>
      </c>
      <c r="H7829" t="s">
        <v>230</v>
      </c>
      <c r="I7829" t="s">
        <v>1808</v>
      </c>
      <c r="J7829" t="s">
        <v>232</v>
      </c>
      <c r="K7829" t="s">
        <v>232</v>
      </c>
      <c r="L7829" t="s">
        <v>232</v>
      </c>
      <c r="M7829" t="s">
        <v>232</v>
      </c>
      <c r="N7829" t="s">
        <v>232</v>
      </c>
      <c r="O7829" t="s">
        <v>232</v>
      </c>
      <c r="P7829" t="s">
        <v>232</v>
      </c>
      <c r="Q7829" t="s">
        <v>232</v>
      </c>
      <c r="R7829" t="s">
        <v>232</v>
      </c>
      <c r="S7829" t="s">
        <v>232</v>
      </c>
      <c r="T7829" t="s">
        <v>232</v>
      </c>
      <c r="U7829" t="s">
        <v>232</v>
      </c>
      <c r="V7829" t="s">
        <v>232</v>
      </c>
      <c r="W7829" t="s">
        <v>232</v>
      </c>
      <c r="X7829" t="s">
        <v>232</v>
      </c>
      <c r="Y7829" t="s">
        <v>232</v>
      </c>
      <c r="Z7829" t="s">
        <v>232</v>
      </c>
      <c r="AA7829" t="s">
        <v>232</v>
      </c>
      <c r="AB7829" t="s">
        <v>232</v>
      </c>
      <c r="AC7829" t="s">
        <v>232</v>
      </c>
      <c r="AD7829">
        <v>0.44</v>
      </c>
      <c r="AE7829">
        <v>0.51800000000000002</v>
      </c>
      <c r="AF7829">
        <v>0.51100000000000001</v>
      </c>
      <c r="AG7829">
        <v>0.54300000000000004</v>
      </c>
      <c r="AH7829">
        <v>1.0780000000000001</v>
      </c>
      <c r="AI7829">
        <v>1.8140000000000001</v>
      </c>
      <c r="AJ7829">
        <v>2.6579999999999999</v>
      </c>
      <c r="AK7829">
        <v>2.8809999999999998</v>
      </c>
      <c r="AL7829">
        <v>4.391</v>
      </c>
      <c r="AM7829">
        <v>3.2</v>
      </c>
      <c r="AN7829">
        <v>3.9990000000000001</v>
      </c>
      <c r="AO7829">
        <v>5.6820000000000004</v>
      </c>
      <c r="AP7829">
        <v>6.6710000000000003</v>
      </c>
      <c r="AQ7829">
        <v>5.65</v>
      </c>
      <c r="AR7829">
        <v>4.0449999999999999</v>
      </c>
      <c r="AS7829">
        <v>3.1040000000000001</v>
      </c>
      <c r="AT7829">
        <v>2.5209999999999999</v>
      </c>
      <c r="AU7829">
        <v>2.778</v>
      </c>
      <c r="AV7829">
        <v>3.09</v>
      </c>
      <c r="AW7829">
        <v>3.145</v>
      </c>
      <c r="AX7829">
        <v>3.4129999999999998</v>
      </c>
      <c r="AY7829">
        <v>3.3330000000000002</v>
      </c>
      <c r="AZ7829">
        <v>3.1659999999999999</v>
      </c>
      <c r="BA7829">
        <v>3.4980000000000002</v>
      </c>
      <c r="BB7829">
        <v>3.8860000000000001</v>
      </c>
      <c r="BC7829">
        <v>2017</v>
      </c>
    </row>
    <row r="7830" spans="1:55" x14ac:dyDescent="0.25">
      <c r="A7830">
        <v>537</v>
      </c>
      <c r="B7830" t="s">
        <v>1803</v>
      </c>
      <c r="C7830" t="s">
        <v>364</v>
      </c>
      <c r="D7830" t="s">
        <v>1804</v>
      </c>
      <c r="E7830" t="s">
        <v>365</v>
      </c>
      <c r="F7830" t="s">
        <v>366</v>
      </c>
      <c r="G7830" t="s">
        <v>242</v>
      </c>
      <c r="H7830" t="s">
        <v>230</v>
      </c>
      <c r="I7830" t="s">
        <v>1809</v>
      </c>
      <c r="J7830" t="s">
        <v>232</v>
      </c>
      <c r="K7830" t="s">
        <v>232</v>
      </c>
      <c r="L7830" t="s">
        <v>232</v>
      </c>
      <c r="M7830" t="s">
        <v>232</v>
      </c>
      <c r="N7830" t="s">
        <v>232</v>
      </c>
      <c r="O7830" t="s">
        <v>232</v>
      </c>
      <c r="P7830" t="s">
        <v>232</v>
      </c>
      <c r="Q7830" t="s">
        <v>232</v>
      </c>
      <c r="R7830" t="s">
        <v>232</v>
      </c>
      <c r="S7830" t="s">
        <v>232</v>
      </c>
      <c r="T7830" t="s">
        <v>232</v>
      </c>
      <c r="U7830" t="s">
        <v>232</v>
      </c>
      <c r="V7830" t="s">
        <v>232</v>
      </c>
      <c r="W7830" t="s">
        <v>232</v>
      </c>
      <c r="X7830" t="s">
        <v>232</v>
      </c>
      <c r="Y7830" t="s">
        <v>232</v>
      </c>
      <c r="Z7830" t="s">
        <v>232</v>
      </c>
      <c r="AA7830" t="s">
        <v>232</v>
      </c>
      <c r="AB7830" t="s">
        <v>232</v>
      </c>
      <c r="AC7830" t="s">
        <v>232</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-7.2999999999999995E-2</v>
      </c>
      <c r="AW7830">
        <v>5.5E-2</v>
      </c>
      <c r="AX7830">
        <v>-6.2E-2</v>
      </c>
      <c r="AY7830">
        <v>1.7999999999999999E-2</v>
      </c>
      <c r="AZ7830">
        <v>-0.32500000000000001</v>
      </c>
      <c r="BA7830">
        <v>-0.17</v>
      </c>
      <c r="BB7830">
        <v>-0.28999999999999998</v>
      </c>
      <c r="BC7830">
        <v>2017</v>
      </c>
    </row>
    <row r="7831" spans="1:55" x14ac:dyDescent="0.25">
      <c r="A7831">
        <v>537</v>
      </c>
      <c r="B7831" t="s">
        <v>1803</v>
      </c>
      <c r="C7831" t="s">
        <v>368</v>
      </c>
      <c r="D7831" t="s">
        <v>1804</v>
      </c>
      <c r="E7831" t="s">
        <v>365</v>
      </c>
      <c r="F7831" t="s">
        <v>366</v>
      </c>
      <c r="G7831" t="s">
        <v>282</v>
      </c>
      <c r="I7831" t="s">
        <v>369</v>
      </c>
      <c r="J7831" t="s">
        <v>232</v>
      </c>
      <c r="K7831" t="s">
        <v>232</v>
      </c>
      <c r="L7831" t="s">
        <v>232</v>
      </c>
      <c r="M7831" t="s">
        <v>232</v>
      </c>
      <c r="N7831" t="s">
        <v>232</v>
      </c>
      <c r="O7831" t="s">
        <v>232</v>
      </c>
      <c r="P7831" t="s">
        <v>232</v>
      </c>
      <c r="Q7831" t="s">
        <v>232</v>
      </c>
      <c r="R7831" t="s">
        <v>232</v>
      </c>
      <c r="S7831" t="s">
        <v>232</v>
      </c>
      <c r="T7831" t="s">
        <v>232</v>
      </c>
      <c r="U7831" t="s">
        <v>232</v>
      </c>
      <c r="V7831" t="s">
        <v>232</v>
      </c>
      <c r="W7831" t="s">
        <v>232</v>
      </c>
      <c r="X7831" t="s">
        <v>232</v>
      </c>
      <c r="Y7831" t="s">
        <v>232</v>
      </c>
      <c r="Z7831" t="s">
        <v>232</v>
      </c>
      <c r="AA7831" t="s">
        <v>232</v>
      </c>
      <c r="AB7831" t="s">
        <v>232</v>
      </c>
      <c r="AC7831" t="s">
        <v>232</v>
      </c>
      <c r="AD7831">
        <v>-3.4580000000000002</v>
      </c>
      <c r="AE7831">
        <v>-6.1189999999999998</v>
      </c>
      <c r="AF7831">
        <v>-8.2739999999999991</v>
      </c>
      <c r="AG7831">
        <v>-8.1140000000000008</v>
      </c>
      <c r="AH7831">
        <v>6.0810000000000004</v>
      </c>
      <c r="AI7831">
        <v>14.452</v>
      </c>
      <c r="AJ7831">
        <v>20.451000000000001</v>
      </c>
      <c r="AK7831">
        <v>40.520000000000003</v>
      </c>
      <c r="AL7831">
        <v>46.503999999999998</v>
      </c>
      <c r="AM7831">
        <v>37.36</v>
      </c>
      <c r="AN7831">
        <v>39.734999999999999</v>
      </c>
      <c r="AO7831">
        <v>39.049999999999997</v>
      </c>
      <c r="AP7831">
        <v>39.692999999999998</v>
      </c>
      <c r="AQ7831">
        <v>42.332000000000001</v>
      </c>
      <c r="AR7831">
        <v>27.039000000000001</v>
      </c>
      <c r="AS7831">
        <v>6.5590000000000002</v>
      </c>
      <c r="AT7831">
        <v>-21.597999999999999</v>
      </c>
      <c r="AU7831">
        <v>-10.231999999999999</v>
      </c>
      <c r="AV7831">
        <v>-2.3610000000000002</v>
      </c>
      <c r="AW7831">
        <v>1.764</v>
      </c>
      <c r="AX7831">
        <v>-1.8280000000000001</v>
      </c>
      <c r="AY7831">
        <v>0.53700000000000003</v>
      </c>
      <c r="AZ7831">
        <v>-10.27</v>
      </c>
      <c r="BA7831">
        <v>-4.8689999999999998</v>
      </c>
      <c r="BB7831">
        <v>-7.4740000000000002</v>
      </c>
      <c r="BC7831">
        <v>2016</v>
      </c>
    </row>
    <row r="7832" spans="1:55" x14ac:dyDescent="0.25">
      <c r="A7832">
        <v>742</v>
      </c>
      <c r="B7832" t="s">
        <v>1810</v>
      </c>
      <c r="C7832" t="s">
        <v>225</v>
      </c>
      <c r="D7832" t="s">
        <v>1811</v>
      </c>
      <c r="E7832" t="s">
        <v>227</v>
      </c>
      <c r="F7832" t="s">
        <v>228</v>
      </c>
      <c r="G7832" t="s">
        <v>229</v>
      </c>
      <c r="H7832" t="s">
        <v>230</v>
      </c>
      <c r="I7832" t="s">
        <v>1812</v>
      </c>
      <c r="J7832">
        <v>925.18399999999997</v>
      </c>
      <c r="K7832">
        <v>893.55200000000002</v>
      </c>
      <c r="L7832">
        <v>860.423</v>
      </c>
      <c r="M7832">
        <v>816.05700000000002</v>
      </c>
      <c r="N7832">
        <v>864.05</v>
      </c>
      <c r="O7832">
        <v>896.16800000000001</v>
      </c>
      <c r="P7832">
        <v>925.38699999999994</v>
      </c>
      <c r="Q7832">
        <v>902.4</v>
      </c>
      <c r="R7832">
        <v>993.76099999999997</v>
      </c>
      <c r="S7832" s="52">
        <v>1034.51</v>
      </c>
      <c r="T7832" s="52">
        <v>1095.51</v>
      </c>
      <c r="U7832" s="52">
        <v>1089.05</v>
      </c>
      <c r="V7832" s="52">
        <v>1054.1199999999999</v>
      </c>
      <c r="W7832">
        <v>882.101</v>
      </c>
      <c r="X7832" s="52">
        <v>1004.97</v>
      </c>
      <c r="Y7832" s="52">
        <v>1202.8699999999999</v>
      </c>
      <c r="Z7832" s="52">
        <v>1156.3</v>
      </c>
      <c r="AA7832" s="52">
        <v>1200.28</v>
      </c>
      <c r="AB7832" s="52">
        <v>1173.1199999999999</v>
      </c>
      <c r="AC7832" s="52">
        <v>1202.8699999999999</v>
      </c>
      <c r="AD7832" s="52">
        <v>1191.22</v>
      </c>
      <c r="AE7832" s="52">
        <v>1201.03</v>
      </c>
      <c r="AF7832" s="52">
        <v>1246.99</v>
      </c>
      <c r="AG7832" s="52">
        <v>1330.79</v>
      </c>
      <c r="AH7832" s="52">
        <v>1317.77</v>
      </c>
      <c r="AI7832" s="52">
        <v>1256.28</v>
      </c>
      <c r="AJ7832" s="52">
        <v>1289.57</v>
      </c>
      <c r="AK7832" s="52">
        <v>1274.42</v>
      </c>
      <c r="AL7832" s="52">
        <v>1326.19</v>
      </c>
      <c r="AM7832" s="52">
        <v>1399.63</v>
      </c>
      <c r="AN7832" s="52">
        <v>1485</v>
      </c>
      <c r="AO7832" s="52">
        <v>1580.01</v>
      </c>
      <c r="AP7832" s="52">
        <v>1683.4</v>
      </c>
      <c r="AQ7832" s="52">
        <v>1786.29</v>
      </c>
      <c r="AR7832" s="52">
        <v>1892.05</v>
      </c>
      <c r="AS7832" s="52">
        <v>2000.71</v>
      </c>
      <c r="AT7832" s="52">
        <v>2111.9299999999998</v>
      </c>
      <c r="AU7832" s="52">
        <v>2204.86</v>
      </c>
      <c r="AV7832" s="52">
        <v>2309.54</v>
      </c>
      <c r="AW7832" s="52">
        <v>2426.15</v>
      </c>
      <c r="AX7832" s="52">
        <v>2554.7399999999998</v>
      </c>
      <c r="AY7832" s="52">
        <v>2692.69</v>
      </c>
      <c r="AZ7832" s="52">
        <v>2838.1</v>
      </c>
      <c r="BA7832" s="52">
        <v>2991.36</v>
      </c>
      <c r="BB7832" s="52">
        <v>3152.89</v>
      </c>
      <c r="BC7832">
        <v>2016</v>
      </c>
    </row>
    <row r="7833" spans="1:55" x14ac:dyDescent="0.25">
      <c r="A7833">
        <v>742</v>
      </c>
      <c r="B7833" t="s">
        <v>1810</v>
      </c>
      <c r="C7833" t="s">
        <v>233</v>
      </c>
      <c r="D7833" t="s">
        <v>1811</v>
      </c>
      <c r="E7833" t="s">
        <v>227</v>
      </c>
      <c r="F7833" t="s">
        <v>234</v>
      </c>
      <c r="G7833" t="s">
        <v>235</v>
      </c>
      <c r="I7833" t="s">
        <v>236</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4.4000000000000004</v>
      </c>
      <c r="AV7833">
        <v>4.7480000000000002</v>
      </c>
      <c r="AW7833">
        <v>5.0490000000000004</v>
      </c>
      <c r="AX7833">
        <v>5.3</v>
      </c>
      <c r="AY7833">
        <v>5.4</v>
      </c>
      <c r="AZ7833">
        <v>5.4</v>
      </c>
      <c r="BA7833">
        <v>5.4</v>
      </c>
      <c r="BB7833">
        <v>5.4</v>
      </c>
      <c r="BC7833">
        <v>2016</v>
      </c>
    </row>
    <row r="7834" spans="1:55" x14ac:dyDescent="0.25">
      <c r="A7834">
        <v>742</v>
      </c>
      <c r="B7834" t="s">
        <v>1810</v>
      </c>
      <c r="C7834" t="s">
        <v>237</v>
      </c>
      <c r="D7834" t="s">
        <v>1811</v>
      </c>
      <c r="E7834" t="s">
        <v>238</v>
      </c>
      <c r="F7834" t="s">
        <v>239</v>
      </c>
      <c r="G7834" t="s">
        <v>229</v>
      </c>
      <c r="H7834" t="s">
        <v>230</v>
      </c>
      <c r="I7834" t="s">
        <v>1812</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52">
        <v>1078.97</v>
      </c>
      <c r="AB7834" s="52">
        <v>1032.58</v>
      </c>
      <c r="AC7834" s="52">
        <v>1080.07</v>
      </c>
      <c r="AD7834" s="52">
        <v>1059.55</v>
      </c>
      <c r="AE7834" s="52">
        <v>1085.73</v>
      </c>
      <c r="AF7834" s="52">
        <v>1183.96</v>
      </c>
      <c r="AG7834" s="52">
        <v>1226.97</v>
      </c>
      <c r="AH7834" s="52">
        <v>1191.78</v>
      </c>
      <c r="AI7834" s="52">
        <v>1202.93</v>
      </c>
      <c r="AJ7834" s="52">
        <v>1228.53</v>
      </c>
      <c r="AK7834" s="52">
        <v>1274.42</v>
      </c>
      <c r="AL7834" s="52">
        <v>1482.36</v>
      </c>
      <c r="AM7834" s="52">
        <v>1589.24</v>
      </c>
      <c r="AN7834" s="52">
        <v>1696.83</v>
      </c>
      <c r="AO7834" s="52">
        <v>1824.89</v>
      </c>
      <c r="AP7834" s="52">
        <v>1977.54</v>
      </c>
      <c r="AQ7834" s="52">
        <v>2134.46</v>
      </c>
      <c r="AR7834" s="52">
        <v>2259.0500000000002</v>
      </c>
      <c r="AS7834" s="52">
        <v>2471.7800000000002</v>
      </c>
      <c r="AT7834" s="52">
        <v>2659.01</v>
      </c>
      <c r="AU7834" s="52">
        <v>2785.75</v>
      </c>
      <c r="AV7834" s="52">
        <v>2974.91</v>
      </c>
      <c r="AW7834" s="52">
        <v>3198.43</v>
      </c>
      <c r="AX7834" s="52">
        <v>3469.02</v>
      </c>
      <c r="AY7834" s="52">
        <v>3766.03</v>
      </c>
      <c r="AZ7834" s="52">
        <v>4088.5</v>
      </c>
      <c r="BA7834" s="52">
        <v>4438.5600000000004</v>
      </c>
      <c r="BB7834" s="52">
        <v>4818.59</v>
      </c>
      <c r="BC7834">
        <v>2016</v>
      </c>
    </row>
    <row r="7835" spans="1:55" x14ac:dyDescent="0.25">
      <c r="A7835">
        <v>742</v>
      </c>
      <c r="B7835" t="s">
        <v>1810</v>
      </c>
      <c r="C7835" t="s">
        <v>240</v>
      </c>
      <c r="D7835" t="s">
        <v>1811</v>
      </c>
      <c r="E7835" t="s">
        <v>238</v>
      </c>
      <c r="F7835" t="s">
        <v>241</v>
      </c>
      <c r="G7835" t="s">
        <v>242</v>
      </c>
      <c r="H7835" t="s">
        <v>230</v>
      </c>
      <c r="I7835" t="s">
        <v>243</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3.3260000000000001</v>
      </c>
      <c r="AM7835">
        <v>3.3740000000000001</v>
      </c>
      <c r="AN7835">
        <v>3.4319999999999999</v>
      </c>
      <c r="AO7835">
        <v>3.871</v>
      </c>
      <c r="AP7835">
        <v>3.8759999999999999</v>
      </c>
      <c r="AQ7835">
        <v>4.3220000000000001</v>
      </c>
      <c r="AR7835">
        <v>4.5759999999999996</v>
      </c>
      <c r="AS7835">
        <v>4.181</v>
      </c>
      <c r="AT7835">
        <v>4.4859999999999998</v>
      </c>
      <c r="AU7835">
        <v>4.7949999999999999</v>
      </c>
      <c r="AV7835">
        <v>5.3579999999999997</v>
      </c>
      <c r="AW7835">
        <v>5.5919999999999996</v>
      </c>
      <c r="AX7835">
        <v>6.1319999999999997</v>
      </c>
      <c r="AY7835">
        <v>6.6959999999999997</v>
      </c>
      <c r="AZ7835">
        <v>7.3170000000000002</v>
      </c>
      <c r="BA7835">
        <v>7.9770000000000003</v>
      </c>
      <c r="BB7835">
        <v>8.7159999999999993</v>
      </c>
      <c r="BC7835">
        <v>2016</v>
      </c>
    </row>
    <row r="7836" spans="1:55" x14ac:dyDescent="0.25">
      <c r="A7836">
        <v>742</v>
      </c>
      <c r="B7836" t="s">
        <v>1810</v>
      </c>
      <c r="C7836" t="s">
        <v>244</v>
      </c>
      <c r="D7836" t="s">
        <v>1811</v>
      </c>
      <c r="E7836" t="s">
        <v>238</v>
      </c>
      <c r="F7836" t="s">
        <v>245</v>
      </c>
      <c r="G7836" t="s">
        <v>246</v>
      </c>
      <c r="H7836" t="s">
        <v>230</v>
      </c>
      <c r="I7836" t="s">
        <v>243</v>
      </c>
      <c r="J7836">
        <v>2.141</v>
      </c>
      <c r="K7836">
        <v>2.2629999999999999</v>
      </c>
      <c r="L7836">
        <v>2.3140000000000001</v>
      </c>
      <c r="M7836">
        <v>2.2810000000000001</v>
      </c>
      <c r="N7836">
        <v>2.5019999999999998</v>
      </c>
      <c r="O7836">
        <v>2.677</v>
      </c>
      <c r="P7836">
        <v>2.82</v>
      </c>
      <c r="Q7836">
        <v>2.8180000000000001</v>
      </c>
      <c r="R7836">
        <v>3.2120000000000002</v>
      </c>
      <c r="S7836">
        <v>3.4750000000000001</v>
      </c>
      <c r="T7836">
        <v>3.8180000000000001</v>
      </c>
      <c r="U7836">
        <v>3.9239999999999999</v>
      </c>
      <c r="V7836">
        <v>3.8839999999999999</v>
      </c>
      <c r="W7836">
        <v>3.3279999999999998</v>
      </c>
      <c r="X7836">
        <v>3.8719999999999999</v>
      </c>
      <c r="Y7836">
        <v>4.7320000000000002</v>
      </c>
      <c r="Z7836">
        <v>4.6319999999999997</v>
      </c>
      <c r="AA7836">
        <v>4.891</v>
      </c>
      <c r="AB7836">
        <v>4.8339999999999996</v>
      </c>
      <c r="AC7836">
        <v>5.0279999999999996</v>
      </c>
      <c r="AD7836">
        <v>5.0910000000000002</v>
      </c>
      <c r="AE7836">
        <v>5.2450000000000001</v>
      </c>
      <c r="AF7836">
        <v>5.532</v>
      </c>
      <c r="AG7836">
        <v>6.0140000000000002</v>
      </c>
      <c r="AH7836">
        <v>6.1150000000000002</v>
      </c>
      <c r="AI7836">
        <v>6.0110000000000001</v>
      </c>
      <c r="AJ7836">
        <v>6.3570000000000002</v>
      </c>
      <c r="AK7836">
        <v>6.4509999999999996</v>
      </c>
      <c r="AL7836">
        <v>6.8440000000000003</v>
      </c>
      <c r="AM7836">
        <v>7.2779999999999996</v>
      </c>
      <c r="AN7836">
        <v>7.8120000000000003</v>
      </c>
      <c r="AO7836">
        <v>8.4849999999999994</v>
      </c>
      <c r="AP7836">
        <v>9.2140000000000004</v>
      </c>
      <c r="AQ7836">
        <v>9.9489999999999998</v>
      </c>
      <c r="AR7836">
        <v>10.737</v>
      </c>
      <c r="AS7836">
        <v>11.475</v>
      </c>
      <c r="AT7836">
        <v>12.246</v>
      </c>
      <c r="AU7836">
        <v>13.028</v>
      </c>
      <c r="AV7836">
        <v>13.954000000000001</v>
      </c>
      <c r="AW7836">
        <v>14.919</v>
      </c>
      <c r="AX7836">
        <v>16.038</v>
      </c>
      <c r="AY7836">
        <v>17.254999999999999</v>
      </c>
      <c r="AZ7836">
        <v>18.562999999999999</v>
      </c>
      <c r="BA7836">
        <v>19.971</v>
      </c>
      <c r="BB7836">
        <v>21.49</v>
      </c>
      <c r="BC7836">
        <v>2016</v>
      </c>
    </row>
    <row r="7837" spans="1:55" x14ac:dyDescent="0.25">
      <c r="A7837">
        <v>742</v>
      </c>
      <c r="B7837" t="s">
        <v>1810</v>
      </c>
      <c r="C7837" t="s">
        <v>247</v>
      </c>
      <c r="D7837" t="s">
        <v>1811</v>
      </c>
      <c r="E7837" t="s">
        <v>248</v>
      </c>
      <c r="F7837" t="s">
        <v>249</v>
      </c>
      <c r="G7837" t="s">
        <v>250</v>
      </c>
      <c r="I7837" t="s">
        <v>251</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125.904</v>
      </c>
      <c r="AU7837">
        <v>126.346</v>
      </c>
      <c r="AV7837">
        <v>128.809</v>
      </c>
      <c r="AW7837">
        <v>131.83199999999999</v>
      </c>
      <c r="AX7837">
        <v>135.78800000000001</v>
      </c>
      <c r="AY7837">
        <v>139.86099999999999</v>
      </c>
      <c r="AZ7837">
        <v>144.05799999999999</v>
      </c>
      <c r="BA7837">
        <v>148.38</v>
      </c>
      <c r="BB7837">
        <v>152.83099999999999</v>
      </c>
      <c r="BC7837">
        <v>2016</v>
      </c>
    </row>
    <row r="7838" spans="1:55" x14ac:dyDescent="0.25">
      <c r="A7838">
        <v>742</v>
      </c>
      <c r="B7838" t="s">
        <v>1810</v>
      </c>
      <c r="C7838" t="s">
        <v>252</v>
      </c>
      <c r="D7838" t="s">
        <v>1811</v>
      </c>
      <c r="E7838" t="s">
        <v>253</v>
      </c>
      <c r="F7838" t="s">
        <v>254</v>
      </c>
      <c r="G7838" t="s">
        <v>229</v>
      </c>
      <c r="H7838" t="s">
        <v>220</v>
      </c>
      <c r="I7838" t="s">
        <v>255</v>
      </c>
      <c r="J7838" s="52">
        <v>348250.93</v>
      </c>
      <c r="K7838" s="52">
        <v>325435.83</v>
      </c>
      <c r="L7838" s="52">
        <v>302294.71000000002</v>
      </c>
      <c r="M7838" s="52">
        <v>276697.03999999998</v>
      </c>
      <c r="N7838" s="52">
        <v>282787.01</v>
      </c>
      <c r="O7838" s="52">
        <v>283478.37</v>
      </c>
      <c r="P7838" s="52">
        <v>283265.18</v>
      </c>
      <c r="Q7838" s="52">
        <v>267571.21000000002</v>
      </c>
      <c r="R7838" s="52">
        <v>285895</v>
      </c>
      <c r="S7838" s="52">
        <v>289442.03999999998</v>
      </c>
      <c r="T7838" s="52">
        <v>298870.40999999997</v>
      </c>
      <c r="U7838" s="52">
        <v>290586.40000000002</v>
      </c>
      <c r="V7838" s="52">
        <v>275761.46999999997</v>
      </c>
      <c r="W7838" s="52">
        <v>226324.17</v>
      </c>
      <c r="X7838" s="52">
        <v>252328.26</v>
      </c>
      <c r="Y7838" s="52">
        <v>294423.44</v>
      </c>
      <c r="Z7838" s="52">
        <v>274738.44</v>
      </c>
      <c r="AA7838" s="52">
        <v>275967.24</v>
      </c>
      <c r="AB7838" s="52">
        <v>260682.5</v>
      </c>
      <c r="AC7838" s="52">
        <v>258638.63</v>
      </c>
      <c r="AD7838" s="52">
        <v>248507.98</v>
      </c>
      <c r="AE7838" s="52">
        <v>243808.04</v>
      </c>
      <c r="AF7838" s="52">
        <v>246884.18</v>
      </c>
      <c r="AG7838" s="52">
        <v>257394.03</v>
      </c>
      <c r="AH7838" s="52">
        <v>249186.83</v>
      </c>
      <c r="AI7838" s="52">
        <v>232297.85</v>
      </c>
      <c r="AJ7838" s="52">
        <v>233199.18</v>
      </c>
      <c r="AK7838" s="52">
        <v>212495.28</v>
      </c>
      <c r="AL7838" s="52">
        <v>215227.18</v>
      </c>
      <c r="AM7838" s="52">
        <v>221093.94</v>
      </c>
      <c r="AN7838" s="52">
        <v>228357.21</v>
      </c>
      <c r="AO7838" s="52">
        <v>236553.72</v>
      </c>
      <c r="AP7838" s="52">
        <v>245411.68</v>
      </c>
      <c r="AQ7838" s="52">
        <v>253628.45</v>
      </c>
      <c r="AR7838" s="52">
        <v>261733.75</v>
      </c>
      <c r="AS7838" s="52">
        <v>269753.59999999998</v>
      </c>
      <c r="AT7838" s="52">
        <v>277652.65999999997</v>
      </c>
      <c r="AU7838" s="52">
        <v>282757.3</v>
      </c>
      <c r="AV7838" s="52">
        <v>288915.64</v>
      </c>
      <c r="AW7838" s="52">
        <v>296056.40999999997</v>
      </c>
      <c r="AX7838" s="52">
        <v>304098.53000000003</v>
      </c>
      <c r="AY7838" s="52">
        <v>312655.75</v>
      </c>
      <c r="AZ7838" s="52">
        <v>321453.77</v>
      </c>
      <c r="BA7838" s="52">
        <v>330499.36</v>
      </c>
      <c r="BB7838" s="52">
        <v>339799.49</v>
      </c>
      <c r="BC7838">
        <v>2016</v>
      </c>
    </row>
    <row r="7839" spans="1:55" x14ac:dyDescent="0.25">
      <c r="A7839">
        <v>742</v>
      </c>
      <c r="B7839" t="s">
        <v>1810</v>
      </c>
      <c r="C7839" t="s">
        <v>256</v>
      </c>
      <c r="D7839" t="s">
        <v>1811</v>
      </c>
      <c r="E7839" t="s">
        <v>253</v>
      </c>
      <c r="F7839" t="s">
        <v>257</v>
      </c>
      <c r="G7839" t="s">
        <v>258</v>
      </c>
      <c r="H7839" t="s">
        <v>220</v>
      </c>
      <c r="I7839" t="s">
        <v>255</v>
      </c>
      <c r="J7839" s="52">
        <v>1870.29</v>
      </c>
      <c r="K7839" s="52">
        <v>1747.76</v>
      </c>
      <c r="L7839" s="52">
        <v>1623.48</v>
      </c>
      <c r="M7839" s="52">
        <v>1486.01</v>
      </c>
      <c r="N7839" s="52">
        <v>1518.72</v>
      </c>
      <c r="O7839" s="52">
        <v>1522.43</v>
      </c>
      <c r="P7839" s="52">
        <v>1521.28</v>
      </c>
      <c r="Q7839" s="52">
        <v>1437</v>
      </c>
      <c r="R7839" s="52">
        <v>1535.41</v>
      </c>
      <c r="S7839" s="52">
        <v>1554.46</v>
      </c>
      <c r="T7839" s="52">
        <v>1605.09</v>
      </c>
      <c r="U7839" s="52">
        <v>1560.6</v>
      </c>
      <c r="V7839" s="52">
        <v>1480.99</v>
      </c>
      <c r="W7839" s="52">
        <v>1215.48</v>
      </c>
      <c r="X7839" s="52">
        <v>1355.14</v>
      </c>
      <c r="Y7839" s="52">
        <v>1581.21</v>
      </c>
      <c r="Z7839" s="52">
        <v>1475.49</v>
      </c>
      <c r="AA7839" s="52">
        <v>1482.09</v>
      </c>
      <c r="AB7839" s="52">
        <v>1400</v>
      </c>
      <c r="AC7839" s="52">
        <v>1389.03</v>
      </c>
      <c r="AD7839" s="52">
        <v>1334.62</v>
      </c>
      <c r="AE7839" s="52">
        <v>1309.3800000000001</v>
      </c>
      <c r="AF7839" s="52">
        <v>1325.9</v>
      </c>
      <c r="AG7839" s="52">
        <v>1382.34</v>
      </c>
      <c r="AH7839" s="52">
        <v>1338.27</v>
      </c>
      <c r="AI7839" s="52">
        <v>1247.56</v>
      </c>
      <c r="AJ7839" s="52">
        <v>1252.4000000000001</v>
      </c>
      <c r="AK7839" s="52">
        <v>1141.21</v>
      </c>
      <c r="AL7839" s="52">
        <v>1155.8800000000001</v>
      </c>
      <c r="AM7839" s="52">
        <v>1187.3900000000001</v>
      </c>
      <c r="AN7839" s="52">
        <v>1226.4000000000001</v>
      </c>
      <c r="AO7839" s="52">
        <v>1270.42</v>
      </c>
      <c r="AP7839" s="52">
        <v>1317.99</v>
      </c>
      <c r="AQ7839" s="52">
        <v>1362.12</v>
      </c>
      <c r="AR7839" s="52">
        <v>1405.65</v>
      </c>
      <c r="AS7839" s="52">
        <v>1448.72</v>
      </c>
      <c r="AT7839" s="52">
        <v>1491.14</v>
      </c>
      <c r="AU7839" s="52">
        <v>1518.56</v>
      </c>
      <c r="AV7839" s="52">
        <v>1551.63</v>
      </c>
      <c r="AW7839" s="52">
        <v>1589.98</v>
      </c>
      <c r="AX7839" s="52">
        <v>1633.17</v>
      </c>
      <c r="AY7839" s="52">
        <v>1679.13</v>
      </c>
      <c r="AZ7839" s="52">
        <v>1726.38</v>
      </c>
      <c r="BA7839" s="52">
        <v>1774.96</v>
      </c>
      <c r="BB7839" s="52">
        <v>1824.9</v>
      </c>
      <c r="BC7839">
        <v>2016</v>
      </c>
    </row>
    <row r="7840" spans="1:55" x14ac:dyDescent="0.25">
      <c r="A7840">
        <v>742</v>
      </c>
      <c r="B7840" t="s">
        <v>1810</v>
      </c>
      <c r="C7840" t="s">
        <v>259</v>
      </c>
      <c r="D7840" t="s">
        <v>1811</v>
      </c>
      <c r="E7840" t="s">
        <v>260</v>
      </c>
      <c r="F7840" t="s">
        <v>261</v>
      </c>
      <c r="G7840" t="s">
        <v>229</v>
      </c>
      <c r="H7840" t="s">
        <v>220</v>
      </c>
      <c r="I7840" t="s">
        <v>262</v>
      </c>
      <c r="J7840" s="52">
        <v>117590.51</v>
      </c>
      <c r="K7840" s="52">
        <v>121507.78</v>
      </c>
      <c r="L7840" s="52">
        <v>119503</v>
      </c>
      <c r="M7840" s="52">
        <v>127440.26</v>
      </c>
      <c r="N7840" s="52">
        <v>129530.37</v>
      </c>
      <c r="O7840" s="52">
        <v>134958.5</v>
      </c>
      <c r="P7840" s="52">
        <v>141046.82</v>
      </c>
      <c r="Q7840" s="52">
        <v>139221.93</v>
      </c>
      <c r="R7840" s="52">
        <v>148993.68</v>
      </c>
      <c r="S7840" s="52">
        <v>152291.22</v>
      </c>
      <c r="T7840" s="52">
        <v>152652.75</v>
      </c>
      <c r="U7840" s="52">
        <v>152886.20000000001</v>
      </c>
      <c r="V7840" s="52">
        <v>147494.60999999999</v>
      </c>
      <c r="W7840" s="52">
        <v>117897.44</v>
      </c>
      <c r="X7840" s="52">
        <v>175366.35</v>
      </c>
      <c r="Y7840" s="52">
        <v>202927.8</v>
      </c>
      <c r="Z7840" s="52">
        <v>220623.64</v>
      </c>
      <c r="AA7840" s="52">
        <v>248076.6</v>
      </c>
      <c r="AB7840" s="52">
        <v>229452.5</v>
      </c>
      <c r="AC7840" s="52">
        <v>232236.41</v>
      </c>
      <c r="AD7840" s="52">
        <v>221039.35</v>
      </c>
      <c r="AE7840" s="52">
        <v>220402.5</v>
      </c>
      <c r="AF7840" s="52">
        <v>234404.67</v>
      </c>
      <c r="AG7840" s="52">
        <v>237313</v>
      </c>
      <c r="AH7840" s="52">
        <v>225362.8</v>
      </c>
      <c r="AI7840" s="52">
        <v>222433.66</v>
      </c>
      <c r="AJ7840" s="52">
        <v>222160.66</v>
      </c>
      <c r="AK7840" s="52">
        <v>212495.28</v>
      </c>
      <c r="AL7840" s="52">
        <v>240572.72</v>
      </c>
      <c r="AM7840" s="52">
        <v>251046.53</v>
      </c>
      <c r="AN7840" s="52">
        <v>260932.27</v>
      </c>
      <c r="AO7840" s="52">
        <v>273216.64000000001</v>
      </c>
      <c r="AP7840" s="52">
        <v>288293.2</v>
      </c>
      <c r="AQ7840" s="52">
        <v>303064</v>
      </c>
      <c r="AR7840" s="52">
        <v>312501.53000000003</v>
      </c>
      <c r="AS7840" s="52">
        <v>333267.21999999997</v>
      </c>
      <c r="AT7840" s="52">
        <v>349576.42</v>
      </c>
      <c r="AU7840" s="52">
        <v>357253.47</v>
      </c>
      <c r="AV7840" s="52">
        <v>372150.48</v>
      </c>
      <c r="AW7840" s="52">
        <v>390296.08</v>
      </c>
      <c r="AX7840" s="52">
        <v>412928.18</v>
      </c>
      <c r="AY7840" s="52">
        <v>437284.38</v>
      </c>
      <c r="AZ7840" s="52">
        <v>463079.45</v>
      </c>
      <c r="BA7840" s="52">
        <v>490393.67</v>
      </c>
      <c r="BB7840" s="52">
        <v>519318.98</v>
      </c>
      <c r="BC7840">
        <v>2016</v>
      </c>
    </row>
    <row r="7841" spans="1:55" x14ac:dyDescent="0.25">
      <c r="A7841">
        <v>742</v>
      </c>
      <c r="B7841" t="s">
        <v>1810</v>
      </c>
      <c r="C7841" t="s">
        <v>263</v>
      </c>
      <c r="D7841" t="s">
        <v>1811</v>
      </c>
      <c r="E7841" t="s">
        <v>260</v>
      </c>
      <c r="F7841" t="s">
        <v>264</v>
      </c>
      <c r="G7841" t="s">
        <v>242</v>
      </c>
      <c r="H7841" t="s">
        <v>220</v>
      </c>
      <c r="I7841" t="s">
        <v>262</v>
      </c>
      <c r="J7841">
        <v>556.56200000000001</v>
      </c>
      <c r="K7841">
        <v>447.16399999999999</v>
      </c>
      <c r="L7841">
        <v>363.666</v>
      </c>
      <c r="M7841">
        <v>334.43099999999998</v>
      </c>
      <c r="N7841">
        <v>296.43700000000001</v>
      </c>
      <c r="O7841">
        <v>300.39999999999998</v>
      </c>
      <c r="P7841">
        <v>407.291</v>
      </c>
      <c r="Q7841">
        <v>463.24599999999998</v>
      </c>
      <c r="R7841">
        <v>500.23500000000001</v>
      </c>
      <c r="S7841">
        <v>477.39100000000002</v>
      </c>
      <c r="T7841">
        <v>560.67999999999995</v>
      </c>
      <c r="U7841">
        <v>541.94600000000003</v>
      </c>
      <c r="V7841">
        <v>557.23400000000004</v>
      </c>
      <c r="W7841">
        <v>416.36099999999999</v>
      </c>
      <c r="X7841">
        <v>315.85899999999998</v>
      </c>
      <c r="Y7841">
        <v>406.548</v>
      </c>
      <c r="Z7841">
        <v>431.28300000000002</v>
      </c>
      <c r="AA7841">
        <v>425.029</v>
      </c>
      <c r="AB7841">
        <v>388.93400000000003</v>
      </c>
      <c r="AC7841">
        <v>377.803</v>
      </c>
      <c r="AD7841">
        <v>311.49900000000002</v>
      </c>
      <c r="AE7841">
        <v>300.95299999999997</v>
      </c>
      <c r="AF7841">
        <v>337.73200000000003</v>
      </c>
      <c r="AG7841">
        <v>409.209</v>
      </c>
      <c r="AH7841">
        <v>427.30799999999999</v>
      </c>
      <c r="AI7841">
        <v>422.15800000000002</v>
      </c>
      <c r="AJ7841">
        <v>425.298</v>
      </c>
      <c r="AK7841">
        <v>444.01299999999998</v>
      </c>
      <c r="AL7841">
        <v>539.75199999999995</v>
      </c>
      <c r="AM7841">
        <v>533.04899999999998</v>
      </c>
      <c r="AN7841">
        <v>527.82299999999998</v>
      </c>
      <c r="AO7841">
        <v>579.54399999999998</v>
      </c>
      <c r="AP7841">
        <v>565.01</v>
      </c>
      <c r="AQ7841">
        <v>613.63199999999995</v>
      </c>
      <c r="AR7841">
        <v>633.06700000000001</v>
      </c>
      <c r="AS7841">
        <v>563.75900000000001</v>
      </c>
      <c r="AT7841">
        <v>589.74</v>
      </c>
      <c r="AU7841">
        <v>614.96900000000005</v>
      </c>
      <c r="AV7841">
        <v>670.28300000000002</v>
      </c>
      <c r="AW7841">
        <v>682.40499999999997</v>
      </c>
      <c r="AX7841">
        <v>729.947</v>
      </c>
      <c r="AY7841">
        <v>777.529</v>
      </c>
      <c r="AZ7841">
        <v>828.72400000000005</v>
      </c>
      <c r="BA7841">
        <v>881.28599999999994</v>
      </c>
      <c r="BB7841">
        <v>939.34100000000001</v>
      </c>
      <c r="BC7841">
        <v>2016</v>
      </c>
    </row>
    <row r="7842" spans="1:55" x14ac:dyDescent="0.25">
      <c r="A7842">
        <v>742</v>
      </c>
      <c r="B7842" t="s">
        <v>1810</v>
      </c>
      <c r="C7842" t="s">
        <v>265</v>
      </c>
      <c r="D7842" t="s">
        <v>1811</v>
      </c>
      <c r="E7842" t="s">
        <v>260</v>
      </c>
      <c r="F7842" t="s">
        <v>266</v>
      </c>
      <c r="G7842" t="s">
        <v>246</v>
      </c>
      <c r="H7842" t="s">
        <v>220</v>
      </c>
      <c r="I7842" t="s">
        <v>262</v>
      </c>
      <c r="J7842">
        <v>805.79700000000003</v>
      </c>
      <c r="K7842">
        <v>824.24800000000005</v>
      </c>
      <c r="L7842">
        <v>812.94399999999996</v>
      </c>
      <c r="M7842">
        <v>773.24699999999996</v>
      </c>
      <c r="N7842">
        <v>818.78300000000002</v>
      </c>
      <c r="O7842">
        <v>846.74400000000003</v>
      </c>
      <c r="P7842">
        <v>863.14099999999996</v>
      </c>
      <c r="Q7842">
        <v>835.48500000000001</v>
      </c>
      <c r="R7842">
        <v>924.18200000000002</v>
      </c>
      <c r="S7842">
        <v>972.33299999999997</v>
      </c>
      <c r="T7842" s="52">
        <v>1041.58</v>
      </c>
      <c r="U7842" s="52">
        <v>1046.96</v>
      </c>
      <c r="V7842" s="52">
        <v>1016.19</v>
      </c>
      <c r="W7842">
        <v>853.774</v>
      </c>
      <c r="X7842">
        <v>972.19500000000005</v>
      </c>
      <c r="Y7842" s="52">
        <v>1158.17</v>
      </c>
      <c r="Z7842" s="52">
        <v>1100.52</v>
      </c>
      <c r="AA7842" s="52">
        <v>1124.51</v>
      </c>
      <c r="AB7842" s="52">
        <v>1074.18</v>
      </c>
      <c r="AC7842" s="52">
        <v>1081.1500000000001</v>
      </c>
      <c r="AD7842" s="52">
        <v>1062.02</v>
      </c>
      <c r="AE7842" s="52">
        <v>1064.79</v>
      </c>
      <c r="AF7842" s="52">
        <v>1095.28</v>
      </c>
      <c r="AG7842" s="52">
        <v>1163.1099999999999</v>
      </c>
      <c r="AH7842" s="52">
        <v>1156.3399999999999</v>
      </c>
      <c r="AI7842" s="52">
        <v>1111.54</v>
      </c>
      <c r="AJ7842" s="52">
        <v>1149.6300000000001</v>
      </c>
      <c r="AK7842" s="52">
        <v>1075.7</v>
      </c>
      <c r="AL7842" s="52">
        <v>1110.72</v>
      </c>
      <c r="AM7842" s="52">
        <v>1149.7</v>
      </c>
      <c r="AN7842" s="52">
        <v>1201.31</v>
      </c>
      <c r="AO7842" s="52">
        <v>1270.42</v>
      </c>
      <c r="AP7842" s="52">
        <v>1343.27</v>
      </c>
      <c r="AQ7842" s="52">
        <v>1412.6</v>
      </c>
      <c r="AR7842" s="52">
        <v>1485.33</v>
      </c>
      <c r="AS7842" s="52">
        <v>1547.21</v>
      </c>
      <c r="AT7842" s="52">
        <v>1609.93</v>
      </c>
      <c r="AU7842" s="52">
        <v>1670.69</v>
      </c>
      <c r="AV7842" s="52">
        <v>1745.57</v>
      </c>
      <c r="AW7842" s="52">
        <v>1820.52</v>
      </c>
      <c r="AX7842" s="52">
        <v>1909.02</v>
      </c>
      <c r="AY7842" s="52">
        <v>2003.54</v>
      </c>
      <c r="AZ7842" s="52">
        <v>2102.54</v>
      </c>
      <c r="BA7842" s="52">
        <v>2206.5</v>
      </c>
      <c r="BB7842" s="52">
        <v>2316.0700000000002</v>
      </c>
      <c r="BC7842">
        <v>2016</v>
      </c>
    </row>
    <row r="7843" spans="1:55" x14ac:dyDescent="0.25">
      <c r="A7843">
        <v>742</v>
      </c>
      <c r="B7843" t="s">
        <v>1810</v>
      </c>
      <c r="C7843" t="s">
        <v>267</v>
      </c>
      <c r="D7843" t="s">
        <v>1811</v>
      </c>
      <c r="E7843" t="s">
        <v>268</v>
      </c>
      <c r="F7843" t="s">
        <v>269</v>
      </c>
      <c r="G7843" t="s">
        <v>270</v>
      </c>
    </row>
    <row r="7844" spans="1:55" x14ac:dyDescent="0.25">
      <c r="A7844">
        <v>742</v>
      </c>
      <c r="B7844" t="s">
        <v>1810</v>
      </c>
      <c r="C7844" t="s">
        <v>271</v>
      </c>
      <c r="D7844" t="s">
        <v>1811</v>
      </c>
      <c r="E7844" t="s">
        <v>272</v>
      </c>
      <c r="F7844" t="s">
        <v>273</v>
      </c>
      <c r="G7844" t="s">
        <v>274</v>
      </c>
      <c r="I7844" t="s">
        <v>243</v>
      </c>
      <c r="J7844">
        <v>1.6E-2</v>
      </c>
      <c r="K7844">
        <v>1.4999999999999999E-2</v>
      </c>
      <c r="L7844">
        <v>1.4999999999999999E-2</v>
      </c>
      <c r="M7844">
        <v>1.4E-2</v>
      </c>
      <c r="N7844">
        <v>1.4E-2</v>
      </c>
      <c r="O7844">
        <v>1.4E-2</v>
      </c>
      <c r="P7844">
        <v>1.4E-2</v>
      </c>
      <c r="Q7844">
        <v>1.2999999999999999E-2</v>
      </c>
      <c r="R7844">
        <v>1.4E-2</v>
      </c>
      <c r="S7844">
        <v>1.4E-2</v>
      </c>
      <c r="T7844">
        <v>1.4E-2</v>
      </c>
      <c r="U7844">
        <v>1.4E-2</v>
      </c>
      <c r="V7844">
        <v>1.2E-2</v>
      </c>
      <c r="W7844">
        <v>0.01</v>
      </c>
      <c r="X7844">
        <v>1.0999999999999999E-2</v>
      </c>
      <c r="Y7844">
        <v>1.2E-2</v>
      </c>
      <c r="Z7844">
        <v>1.0999999999999999E-2</v>
      </c>
      <c r="AA7844">
        <v>1.0999999999999999E-2</v>
      </c>
      <c r="AB7844">
        <v>1.0999999999999999E-2</v>
      </c>
      <c r="AC7844">
        <v>1.0999999999999999E-2</v>
      </c>
      <c r="AD7844">
        <v>0.01</v>
      </c>
      <c r="AE7844">
        <v>0.01</v>
      </c>
      <c r="AF7844">
        <v>0.01</v>
      </c>
      <c r="AG7844">
        <v>0.01</v>
      </c>
      <c r="AH7844">
        <v>0.01</v>
      </c>
      <c r="AI7844">
        <v>8.9999999999999993E-3</v>
      </c>
      <c r="AJ7844">
        <v>8.9999999999999993E-3</v>
      </c>
      <c r="AK7844">
        <v>8.0000000000000002E-3</v>
      </c>
      <c r="AL7844">
        <v>8.0000000000000002E-3</v>
      </c>
      <c r="AM7844">
        <v>8.9999999999999993E-3</v>
      </c>
      <c r="AN7844">
        <v>8.9999999999999993E-3</v>
      </c>
      <c r="AO7844">
        <v>8.9999999999999993E-3</v>
      </c>
      <c r="AP7844">
        <v>8.9999999999999993E-3</v>
      </c>
      <c r="AQ7844">
        <v>8.9999999999999993E-3</v>
      </c>
      <c r="AR7844">
        <v>0.01</v>
      </c>
      <c r="AS7844">
        <v>0.01</v>
      </c>
      <c r="AT7844">
        <v>0.01</v>
      </c>
      <c r="AU7844">
        <v>0.01</v>
      </c>
      <c r="AV7844">
        <v>0.01</v>
      </c>
      <c r="AW7844">
        <v>1.0999999999999999E-2</v>
      </c>
      <c r="AX7844">
        <v>1.0999999999999999E-2</v>
      </c>
      <c r="AY7844">
        <v>1.0999999999999999E-2</v>
      </c>
      <c r="AZ7844">
        <v>1.0999999999999999E-2</v>
      </c>
      <c r="BA7844">
        <v>1.0999999999999999E-2</v>
      </c>
      <c r="BB7844">
        <v>1.0999999999999999E-2</v>
      </c>
      <c r="BC7844">
        <v>2016</v>
      </c>
    </row>
    <row r="7845" spans="1:55" x14ac:dyDescent="0.25">
      <c r="A7845">
        <v>742</v>
      </c>
      <c r="B7845" t="s">
        <v>1810</v>
      </c>
      <c r="C7845" t="s">
        <v>275</v>
      </c>
      <c r="D7845" t="s">
        <v>1811</v>
      </c>
      <c r="E7845" t="s">
        <v>276</v>
      </c>
      <c r="F7845" t="s">
        <v>277</v>
      </c>
      <c r="G7845" t="s">
        <v>278</v>
      </c>
      <c r="I7845" t="s">
        <v>243</v>
      </c>
      <c r="J7845">
        <v>145.93100000000001</v>
      </c>
      <c r="K7845">
        <v>147.417</v>
      </c>
      <c r="L7845">
        <v>147</v>
      </c>
      <c r="M7845">
        <v>164.81200000000001</v>
      </c>
      <c r="N7845">
        <v>158.19900000000001</v>
      </c>
      <c r="O7845">
        <v>159.38499999999999</v>
      </c>
      <c r="P7845">
        <v>163.411</v>
      </c>
      <c r="Q7845">
        <v>166.636</v>
      </c>
      <c r="R7845">
        <v>161.21700000000001</v>
      </c>
      <c r="S7845">
        <v>156.625</v>
      </c>
      <c r="T7845">
        <v>146.559</v>
      </c>
      <c r="U7845">
        <v>146.02799999999999</v>
      </c>
      <c r="V7845">
        <v>145.14400000000001</v>
      </c>
      <c r="W7845">
        <v>138.09</v>
      </c>
      <c r="X7845">
        <v>180.38200000000001</v>
      </c>
      <c r="Y7845">
        <v>175.214</v>
      </c>
      <c r="Z7845">
        <v>200.471</v>
      </c>
      <c r="AA7845">
        <v>220.60900000000001</v>
      </c>
      <c r="AB7845">
        <v>213.60599999999999</v>
      </c>
      <c r="AC7845">
        <v>214.80500000000001</v>
      </c>
      <c r="AD7845">
        <v>208.13</v>
      </c>
      <c r="AE7845">
        <v>206.99199999999999</v>
      </c>
      <c r="AF7845">
        <v>214.01300000000001</v>
      </c>
      <c r="AG7845">
        <v>204.03299999999999</v>
      </c>
      <c r="AH7845">
        <v>194.893</v>
      </c>
      <c r="AI7845">
        <v>200.11199999999999</v>
      </c>
      <c r="AJ7845">
        <v>193.24600000000001</v>
      </c>
      <c r="AK7845">
        <v>197.541</v>
      </c>
      <c r="AL7845">
        <v>216.59100000000001</v>
      </c>
      <c r="AM7845">
        <v>218.35900000000001</v>
      </c>
      <c r="AN7845">
        <v>217.20699999999999</v>
      </c>
      <c r="AO7845">
        <v>215.06</v>
      </c>
      <c r="AP7845">
        <v>214.62</v>
      </c>
      <c r="AQ7845">
        <v>214.54300000000001</v>
      </c>
      <c r="AR7845">
        <v>210.392</v>
      </c>
      <c r="AS7845">
        <v>215.399</v>
      </c>
      <c r="AT7845">
        <v>217.13800000000001</v>
      </c>
      <c r="AU7845">
        <v>213.83600000000001</v>
      </c>
      <c r="AV7845">
        <v>213.197</v>
      </c>
      <c r="AW7845">
        <v>214.38800000000001</v>
      </c>
      <c r="AX7845">
        <v>216.304</v>
      </c>
      <c r="AY7845">
        <v>218.256</v>
      </c>
      <c r="AZ7845">
        <v>220.24799999999999</v>
      </c>
      <c r="BA7845">
        <v>222.249</v>
      </c>
      <c r="BB7845">
        <v>224.22399999999999</v>
      </c>
      <c r="BC7845">
        <v>2016</v>
      </c>
    </row>
    <row r="7846" spans="1:55" x14ac:dyDescent="0.25">
      <c r="A7846">
        <v>742</v>
      </c>
      <c r="B7846" t="s">
        <v>1810</v>
      </c>
      <c r="C7846" t="s">
        <v>279</v>
      </c>
      <c r="D7846" t="s">
        <v>1811</v>
      </c>
      <c r="E7846" t="s">
        <v>280</v>
      </c>
      <c r="F7846" t="s">
        <v>281</v>
      </c>
      <c r="G7846" t="s">
        <v>282</v>
      </c>
      <c r="I7846" t="s">
        <v>1812</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26.544</v>
      </c>
      <c r="AU7846">
        <v>27.733000000000001</v>
      </c>
      <c r="AV7846">
        <v>28.172999999999998</v>
      </c>
      <c r="AW7846">
        <v>28.213000000000001</v>
      </c>
      <c r="AX7846">
        <v>29.67</v>
      </c>
      <c r="AY7846">
        <v>30.614000000000001</v>
      </c>
      <c r="AZ7846">
        <v>30.788</v>
      </c>
      <c r="BA7846">
        <v>30.920999999999999</v>
      </c>
      <c r="BB7846">
        <v>31.061</v>
      </c>
      <c r="BC7846">
        <v>2016</v>
      </c>
    </row>
    <row r="7847" spans="1:55" x14ac:dyDescent="0.25">
      <c r="A7847">
        <v>742</v>
      </c>
      <c r="B7847" t="s">
        <v>1810</v>
      </c>
      <c r="C7847" t="s">
        <v>283</v>
      </c>
      <c r="D7847" t="s">
        <v>1811</v>
      </c>
      <c r="E7847" t="s">
        <v>284</v>
      </c>
      <c r="F7847" t="s">
        <v>285</v>
      </c>
      <c r="G7847" t="s">
        <v>282</v>
      </c>
      <c r="I7847" t="s">
        <v>1812</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16.812999999999999</v>
      </c>
      <c r="AU7847">
        <v>19.856999999999999</v>
      </c>
      <c r="AV7847">
        <v>20.263999999999999</v>
      </c>
      <c r="AW7847">
        <v>22.035</v>
      </c>
      <c r="AX7847">
        <v>24.437000000000001</v>
      </c>
      <c r="AY7847">
        <v>25.701000000000001</v>
      </c>
      <c r="AZ7847">
        <v>25.731000000000002</v>
      </c>
      <c r="BA7847">
        <v>25.988</v>
      </c>
      <c r="BB7847">
        <v>26.158999999999999</v>
      </c>
      <c r="BC7847">
        <v>2016</v>
      </c>
    </row>
    <row r="7848" spans="1:55" x14ac:dyDescent="0.25">
      <c r="A7848">
        <v>742</v>
      </c>
      <c r="B7848" t="s">
        <v>1810</v>
      </c>
      <c r="C7848" t="s">
        <v>286</v>
      </c>
      <c r="D7848" t="s">
        <v>1811</v>
      </c>
      <c r="E7848" t="s">
        <v>287</v>
      </c>
      <c r="F7848" t="s">
        <v>288</v>
      </c>
      <c r="G7848" t="s">
        <v>250</v>
      </c>
      <c r="I7848" t="s">
        <v>1813</v>
      </c>
      <c r="J7848">
        <v>30.24</v>
      </c>
      <c r="K7848">
        <v>36.203000000000003</v>
      </c>
      <c r="L7848">
        <v>40.231999999999999</v>
      </c>
      <c r="M7848">
        <v>43.996000000000002</v>
      </c>
      <c r="N7848">
        <v>42.444000000000003</v>
      </c>
      <c r="O7848">
        <v>41.673999999999999</v>
      </c>
      <c r="P7848">
        <v>43.393000000000001</v>
      </c>
      <c r="Q7848">
        <v>43.415999999999997</v>
      </c>
      <c r="R7848">
        <v>43.350999999999999</v>
      </c>
      <c r="S7848">
        <v>42.938000000000002</v>
      </c>
      <c r="T7848">
        <v>43.423000000000002</v>
      </c>
      <c r="U7848">
        <v>43.527000000000001</v>
      </c>
      <c r="V7848">
        <v>44.232999999999997</v>
      </c>
      <c r="W7848">
        <v>44.194000000000003</v>
      </c>
      <c r="X7848">
        <v>59.776000000000003</v>
      </c>
      <c r="Y7848">
        <v>69.218999999999994</v>
      </c>
      <c r="Z7848">
        <v>72.400000000000006</v>
      </c>
      <c r="AA7848">
        <v>76.242000000000004</v>
      </c>
      <c r="AB7848">
        <v>76.986000000000004</v>
      </c>
      <c r="AC7848">
        <v>76.944999999999993</v>
      </c>
      <c r="AD7848">
        <v>78.378</v>
      </c>
      <c r="AE7848">
        <v>81.45</v>
      </c>
      <c r="AF7848">
        <v>83.941999999999993</v>
      </c>
      <c r="AG7848">
        <v>83.162000000000006</v>
      </c>
      <c r="AH7848">
        <v>83.489000000000004</v>
      </c>
      <c r="AI7848">
        <v>89.152000000000001</v>
      </c>
      <c r="AJ7848">
        <v>91.138999999999996</v>
      </c>
      <c r="AK7848">
        <v>92.001000000000005</v>
      </c>
      <c r="AL7848">
        <v>100</v>
      </c>
      <c r="AM7848">
        <v>103.714</v>
      </c>
      <c r="AN7848">
        <v>105.21299999999999</v>
      </c>
      <c r="AO7848">
        <v>108.96299999999999</v>
      </c>
      <c r="AP7848">
        <v>111.771</v>
      </c>
      <c r="AQ7848">
        <v>113.81100000000001</v>
      </c>
      <c r="AR7848">
        <v>114.02800000000001</v>
      </c>
      <c r="AS7848">
        <v>116.063</v>
      </c>
      <c r="AT7848">
        <v>117.057</v>
      </c>
      <c r="AU7848">
        <v>116.181</v>
      </c>
      <c r="AV7848">
        <v>117.026</v>
      </c>
      <c r="AW7848">
        <v>119.154</v>
      </c>
      <c r="AX7848">
        <v>121.538</v>
      </c>
      <c r="AY7848">
        <v>123.968</v>
      </c>
      <c r="AZ7848">
        <v>126.44799999999999</v>
      </c>
      <c r="BA7848">
        <v>128.97800000000001</v>
      </c>
      <c r="BB7848">
        <v>131.55699999999999</v>
      </c>
      <c r="BC7848">
        <v>2018</v>
      </c>
    </row>
    <row r="7849" spans="1:55" x14ac:dyDescent="0.25">
      <c r="A7849">
        <v>742</v>
      </c>
      <c r="B7849" t="s">
        <v>1810</v>
      </c>
      <c r="C7849" t="s">
        <v>290</v>
      </c>
      <c r="D7849" t="s">
        <v>1811</v>
      </c>
      <c r="E7849" t="s">
        <v>287</v>
      </c>
      <c r="F7849" t="s">
        <v>291</v>
      </c>
      <c r="G7849" t="s">
        <v>235</v>
      </c>
      <c r="I7849" t="s">
        <v>292</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1.863</v>
      </c>
      <c r="AE7849">
        <v>3.92</v>
      </c>
      <c r="AF7849">
        <v>3.06</v>
      </c>
      <c r="AG7849">
        <v>-0.93</v>
      </c>
      <c r="AH7849">
        <v>0.39300000000000002</v>
      </c>
      <c r="AI7849">
        <v>6.7830000000000004</v>
      </c>
      <c r="AJ7849">
        <v>2.2290000000000001</v>
      </c>
      <c r="AK7849">
        <v>0.94599999999999995</v>
      </c>
      <c r="AL7849">
        <v>8.6950000000000003</v>
      </c>
      <c r="AM7849">
        <v>3.714</v>
      </c>
      <c r="AN7849">
        <v>1.446</v>
      </c>
      <c r="AO7849">
        <v>3.5640000000000001</v>
      </c>
      <c r="AP7849">
        <v>2.577</v>
      </c>
      <c r="AQ7849">
        <v>1.825</v>
      </c>
      <c r="AR7849">
        <v>0.191</v>
      </c>
      <c r="AS7849">
        <v>1.7849999999999999</v>
      </c>
      <c r="AT7849">
        <v>0.85699999999999998</v>
      </c>
      <c r="AU7849">
        <v>-0.749</v>
      </c>
      <c r="AV7849">
        <v>0.72699999999999998</v>
      </c>
      <c r="AW7849">
        <v>1.8180000000000001</v>
      </c>
      <c r="AX7849">
        <v>2.0009999999999999</v>
      </c>
      <c r="AY7849">
        <v>2</v>
      </c>
      <c r="AZ7849">
        <v>2</v>
      </c>
      <c r="BA7849">
        <v>2</v>
      </c>
      <c r="BB7849">
        <v>2</v>
      </c>
      <c r="BC7849">
        <v>2018</v>
      </c>
    </row>
    <row r="7850" spans="1:55" x14ac:dyDescent="0.25">
      <c r="A7850">
        <v>742</v>
      </c>
      <c r="B7850" t="s">
        <v>1810</v>
      </c>
      <c r="C7850" t="s">
        <v>293</v>
      </c>
      <c r="D7850" t="s">
        <v>1811</v>
      </c>
      <c r="E7850" t="s">
        <v>294</v>
      </c>
      <c r="F7850" t="s">
        <v>295</v>
      </c>
      <c r="G7850" t="s">
        <v>250</v>
      </c>
      <c r="I7850" t="s">
        <v>1813</v>
      </c>
      <c r="J7850">
        <v>32.454000000000001</v>
      </c>
      <c r="K7850">
        <v>36.012999999999998</v>
      </c>
      <c r="L7850">
        <v>41.991999999999997</v>
      </c>
      <c r="M7850">
        <v>41.918999999999997</v>
      </c>
      <c r="N7850">
        <v>40.606999999999999</v>
      </c>
      <c r="O7850">
        <v>42.463000000000001</v>
      </c>
      <c r="P7850">
        <v>43.058999999999997</v>
      </c>
      <c r="Q7850">
        <v>42.844999999999999</v>
      </c>
      <c r="R7850">
        <v>43.140999999999998</v>
      </c>
      <c r="S7850">
        <v>41.854999999999997</v>
      </c>
      <c r="T7850">
        <v>42.497</v>
      </c>
      <c r="U7850">
        <v>44.636000000000003</v>
      </c>
      <c r="V7850">
        <v>43.695</v>
      </c>
      <c r="W7850">
        <v>44.722000000000001</v>
      </c>
      <c r="X7850">
        <v>66.411000000000001</v>
      </c>
      <c r="Y7850">
        <v>70.656999999999996</v>
      </c>
      <c r="Z7850">
        <v>74.123000000000005</v>
      </c>
      <c r="AA7850">
        <v>76.37</v>
      </c>
      <c r="AB7850">
        <v>75.308000000000007</v>
      </c>
      <c r="AC7850">
        <v>78.704999999999998</v>
      </c>
      <c r="AD7850">
        <v>76.745000000000005</v>
      </c>
      <c r="AE7850">
        <v>82.004999999999995</v>
      </c>
      <c r="AF7850">
        <v>83.278000000000006</v>
      </c>
      <c r="AG7850">
        <v>81.834999999999994</v>
      </c>
      <c r="AH7850">
        <v>85.042000000000002</v>
      </c>
      <c r="AI7850">
        <v>89.694000000000003</v>
      </c>
      <c r="AJ7850">
        <v>91.004999999999995</v>
      </c>
      <c r="AK7850">
        <v>94.111000000000004</v>
      </c>
      <c r="AL7850">
        <v>103.776</v>
      </c>
      <c r="AM7850">
        <v>104.369</v>
      </c>
      <c r="AN7850">
        <v>108.291</v>
      </c>
      <c r="AO7850">
        <v>109.877</v>
      </c>
      <c r="AP7850">
        <v>112.955</v>
      </c>
      <c r="AQ7850">
        <v>112.499</v>
      </c>
      <c r="AR7850">
        <v>114.56</v>
      </c>
      <c r="AS7850">
        <v>116.417</v>
      </c>
      <c r="AT7850">
        <v>116.946</v>
      </c>
      <c r="AU7850">
        <v>115.13200000000001</v>
      </c>
      <c r="AV7850">
        <v>117.4</v>
      </c>
      <c r="AW7850">
        <v>120.651</v>
      </c>
      <c r="AX7850">
        <v>122.291</v>
      </c>
      <c r="AY7850">
        <v>125.4</v>
      </c>
      <c r="AZ7850">
        <v>127.34</v>
      </c>
      <c r="BA7850">
        <v>130.375</v>
      </c>
      <c r="BB7850">
        <v>132.982</v>
      </c>
      <c r="BC7850">
        <v>2018</v>
      </c>
    </row>
    <row r="7851" spans="1:55" x14ac:dyDescent="0.25">
      <c r="A7851">
        <v>742</v>
      </c>
      <c r="B7851" t="s">
        <v>1810</v>
      </c>
      <c r="C7851" t="s">
        <v>296</v>
      </c>
      <c r="D7851" t="s">
        <v>1811</v>
      </c>
      <c r="E7851" t="s">
        <v>294</v>
      </c>
      <c r="F7851" t="s">
        <v>297</v>
      </c>
      <c r="G7851" t="s">
        <v>235</v>
      </c>
      <c r="I7851" t="s">
        <v>298</v>
      </c>
      <c r="J7851" t="s">
        <v>232</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-2.4910000000000001</v>
      </c>
      <c r="AE7851">
        <v>6.8550000000000004</v>
      </c>
      <c r="AF7851">
        <v>1.552</v>
      </c>
      <c r="AG7851">
        <v>-1.7330000000000001</v>
      </c>
      <c r="AH7851">
        <v>3.9180000000000001</v>
      </c>
      <c r="AI7851">
        <v>5.4710000000000001</v>
      </c>
      <c r="AJ7851">
        <v>1.462</v>
      </c>
      <c r="AK7851">
        <v>3.4119999999999999</v>
      </c>
      <c r="AL7851">
        <v>10.27</v>
      </c>
      <c r="AM7851">
        <v>0.57099999999999995</v>
      </c>
      <c r="AN7851">
        <v>3.758</v>
      </c>
      <c r="AO7851">
        <v>1.4650000000000001</v>
      </c>
      <c r="AP7851">
        <v>2.8010000000000002</v>
      </c>
      <c r="AQ7851">
        <v>-0.40300000000000002</v>
      </c>
      <c r="AR7851">
        <v>1.8320000000000001</v>
      </c>
      <c r="AS7851">
        <v>1.621</v>
      </c>
      <c r="AT7851">
        <v>0.45500000000000002</v>
      </c>
      <c r="AU7851">
        <v>-1.5509999999999999</v>
      </c>
      <c r="AV7851">
        <v>1.97</v>
      </c>
      <c r="AW7851">
        <v>2.77</v>
      </c>
      <c r="AX7851">
        <v>1.359</v>
      </c>
      <c r="AY7851">
        <v>2.5419999999999998</v>
      </c>
      <c r="AZ7851">
        <v>1.5469999999999999</v>
      </c>
      <c r="BA7851">
        <v>2.383</v>
      </c>
      <c r="BB7851">
        <v>2</v>
      </c>
      <c r="BC7851">
        <v>2018</v>
      </c>
    </row>
    <row r="7852" spans="1:55" x14ac:dyDescent="0.25">
      <c r="A7852">
        <v>742</v>
      </c>
      <c r="B7852" t="s">
        <v>1810</v>
      </c>
      <c r="C7852" t="s">
        <v>299</v>
      </c>
      <c r="D7852" t="s">
        <v>1811</v>
      </c>
      <c r="E7852" t="s">
        <v>300</v>
      </c>
      <c r="G7852" t="s">
        <v>274</v>
      </c>
    </row>
    <row r="7853" spans="1:55" x14ac:dyDescent="0.25">
      <c r="A7853">
        <v>742</v>
      </c>
      <c r="B7853" t="s">
        <v>1810</v>
      </c>
      <c r="C7853" t="s">
        <v>301</v>
      </c>
      <c r="D7853" t="s">
        <v>1811</v>
      </c>
      <c r="E7853" t="s">
        <v>302</v>
      </c>
      <c r="F7853" t="s">
        <v>303</v>
      </c>
      <c r="G7853" t="s">
        <v>235</v>
      </c>
      <c r="I7853" t="s">
        <v>1814</v>
      </c>
      <c r="J7853" t="s">
        <v>232</v>
      </c>
      <c r="K7853" t="s">
        <v>232</v>
      </c>
      <c r="L7853" t="s">
        <v>232</v>
      </c>
      <c r="M7853">
        <v>-23.065000000000001</v>
      </c>
      <c r="N7853">
        <v>-4.6840000000000002</v>
      </c>
      <c r="O7853">
        <v>19.36</v>
      </c>
      <c r="P7853">
        <v>29.111999999999998</v>
      </c>
      <c r="Q7853">
        <v>-7.3479999999999999</v>
      </c>
      <c r="R7853">
        <v>5.2430000000000003</v>
      </c>
      <c r="S7853">
        <v>-6.9749999999999996</v>
      </c>
      <c r="T7853">
        <v>17.253</v>
      </c>
      <c r="U7853">
        <v>3.6920000000000002</v>
      </c>
      <c r="V7853">
        <v>-13.898999999999999</v>
      </c>
      <c r="W7853">
        <v>-28.798999999999999</v>
      </c>
      <c r="X7853">
        <v>-6.0110000000000001</v>
      </c>
      <c r="Y7853">
        <v>24.686</v>
      </c>
      <c r="Z7853">
        <v>11.164999999999999</v>
      </c>
      <c r="AA7853">
        <v>-4.5650000000000004</v>
      </c>
      <c r="AB7853">
        <v>10.074999999999999</v>
      </c>
      <c r="AC7853">
        <v>-13.084</v>
      </c>
      <c r="AD7853">
        <v>-8.16</v>
      </c>
      <c r="AE7853">
        <v>10.551</v>
      </c>
      <c r="AF7853">
        <v>11.901999999999999</v>
      </c>
      <c r="AG7853">
        <v>26.577999999999999</v>
      </c>
      <c r="AH7853">
        <v>5.2839999999999998</v>
      </c>
      <c r="AI7853">
        <v>-1.2230000000000001</v>
      </c>
      <c r="AJ7853">
        <v>-2.4609999999999999</v>
      </c>
      <c r="AK7853">
        <v>8.3350000000000009</v>
      </c>
      <c r="AL7853">
        <v>10.776</v>
      </c>
      <c r="AM7853">
        <v>6.782</v>
      </c>
      <c r="AN7853">
        <v>1.177</v>
      </c>
      <c r="AO7853">
        <v>25.812000000000001</v>
      </c>
      <c r="AP7853">
        <v>-8.7829999999999995</v>
      </c>
      <c r="AQ7853">
        <v>22.858000000000001</v>
      </c>
      <c r="AR7853">
        <v>-2.6760000000000002</v>
      </c>
      <c r="AS7853">
        <v>8.4090000000000007</v>
      </c>
      <c r="AT7853">
        <v>-0.222</v>
      </c>
      <c r="AU7853">
        <v>6.0430000000000001</v>
      </c>
      <c r="AV7853">
        <v>3.3570000000000002</v>
      </c>
      <c r="AW7853">
        <v>2.391</v>
      </c>
      <c r="AX7853">
        <v>7.1059999999999999</v>
      </c>
      <c r="AY7853">
        <v>8.0440000000000005</v>
      </c>
      <c r="AZ7853">
        <v>10.699</v>
      </c>
      <c r="BA7853">
        <v>9.0109999999999992</v>
      </c>
      <c r="BB7853">
        <v>8.8620000000000001</v>
      </c>
      <c r="BC7853">
        <v>2017</v>
      </c>
    </row>
    <row r="7854" spans="1:55" x14ac:dyDescent="0.25">
      <c r="A7854">
        <v>742</v>
      </c>
      <c r="B7854" t="s">
        <v>1810</v>
      </c>
      <c r="C7854" t="s">
        <v>305</v>
      </c>
      <c r="D7854" t="s">
        <v>1811</v>
      </c>
      <c r="E7854" t="s">
        <v>306</v>
      </c>
      <c r="F7854" t="s">
        <v>307</v>
      </c>
      <c r="G7854" t="s">
        <v>235</v>
      </c>
      <c r="I7854" t="s">
        <v>1814</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8.8079999999999998</v>
      </c>
      <c r="AA7854">
        <v>-1.948</v>
      </c>
      <c r="AB7854">
        <v>13.888999999999999</v>
      </c>
      <c r="AC7854">
        <v>-12.898</v>
      </c>
      <c r="AD7854">
        <v>-6.4969999999999999</v>
      </c>
      <c r="AE7854">
        <v>11.579000000000001</v>
      </c>
      <c r="AF7854">
        <v>12.084</v>
      </c>
      <c r="AG7854">
        <v>23.971</v>
      </c>
      <c r="AH7854">
        <v>2.5939999999999999</v>
      </c>
      <c r="AI7854">
        <v>-1.0249999999999999</v>
      </c>
      <c r="AJ7854">
        <v>-3.9340000000000002</v>
      </c>
      <c r="AK7854">
        <v>6.5389999999999997</v>
      </c>
      <c r="AL7854">
        <v>11.468</v>
      </c>
      <c r="AM7854">
        <v>8.7029999999999994</v>
      </c>
      <c r="AN7854">
        <v>0.22700000000000001</v>
      </c>
      <c r="AO7854">
        <v>28.998000000000001</v>
      </c>
      <c r="AP7854">
        <v>-8.718</v>
      </c>
      <c r="AQ7854">
        <v>27.515999999999998</v>
      </c>
      <c r="AR7854">
        <v>-1.2030000000000001</v>
      </c>
      <c r="AS7854">
        <v>12.744</v>
      </c>
      <c r="AT7854">
        <v>-1.135</v>
      </c>
      <c r="AU7854">
        <v>6.5330000000000004</v>
      </c>
      <c r="AV7854">
        <v>2.1179999999999999</v>
      </c>
      <c r="AW7854">
        <v>2.4649999999999999</v>
      </c>
      <c r="AX7854">
        <v>7.1230000000000002</v>
      </c>
      <c r="AY7854">
        <v>7.7869999999999999</v>
      </c>
      <c r="AZ7854">
        <v>11.077</v>
      </c>
      <c r="BA7854">
        <v>9.3170000000000002</v>
      </c>
      <c r="BB7854">
        <v>9.0779999999999994</v>
      </c>
      <c r="BC7854">
        <v>2017</v>
      </c>
    </row>
    <row r="7855" spans="1:55" x14ac:dyDescent="0.25">
      <c r="A7855">
        <v>742</v>
      </c>
      <c r="B7855" t="s">
        <v>1810</v>
      </c>
      <c r="C7855" t="s">
        <v>308</v>
      </c>
      <c r="D7855" t="s">
        <v>1811</v>
      </c>
      <c r="E7855" t="s">
        <v>309</v>
      </c>
      <c r="F7855" t="s">
        <v>310</v>
      </c>
      <c r="G7855" t="s">
        <v>235</v>
      </c>
      <c r="I7855" t="s">
        <v>1814</v>
      </c>
      <c r="J7855" t="s">
        <v>232</v>
      </c>
      <c r="K7855" t="s">
        <v>232</v>
      </c>
      <c r="L7855" t="s">
        <v>232</v>
      </c>
      <c r="M7855">
        <v>-21.003</v>
      </c>
      <c r="N7855">
        <v>9.4830000000000005</v>
      </c>
      <c r="O7855">
        <v>6.2039999999999997</v>
      </c>
      <c r="P7855">
        <v>16.414999999999999</v>
      </c>
      <c r="Q7855">
        <v>-4.1100000000000003</v>
      </c>
      <c r="R7855">
        <v>0.51600000000000001</v>
      </c>
      <c r="S7855">
        <v>-0.79100000000000004</v>
      </c>
      <c r="T7855">
        <v>15.675000000000001</v>
      </c>
      <c r="U7855">
        <v>-1.754</v>
      </c>
      <c r="V7855">
        <v>-13.302</v>
      </c>
      <c r="W7855">
        <v>-34.905999999999999</v>
      </c>
      <c r="X7855">
        <v>4.5279999999999996</v>
      </c>
      <c r="Y7855">
        <v>4.9569999999999999</v>
      </c>
      <c r="Z7855">
        <v>19.893999999999998</v>
      </c>
      <c r="AA7855">
        <v>-4.0129999999999999</v>
      </c>
      <c r="AB7855">
        <v>5.4610000000000003</v>
      </c>
      <c r="AC7855">
        <v>-5.5339999999999998</v>
      </c>
      <c r="AD7855">
        <v>-10.449</v>
      </c>
      <c r="AE7855">
        <v>5.3150000000000004</v>
      </c>
      <c r="AF7855">
        <v>19.286000000000001</v>
      </c>
      <c r="AG7855">
        <v>26.893999999999998</v>
      </c>
      <c r="AH7855">
        <v>1.5309999999999999</v>
      </c>
      <c r="AI7855">
        <v>2.343</v>
      </c>
      <c r="AJ7855">
        <v>-3.2650000000000001</v>
      </c>
      <c r="AK7855">
        <v>5.0949999999999998</v>
      </c>
      <c r="AL7855">
        <v>14.936999999999999</v>
      </c>
      <c r="AM7855">
        <v>8.3520000000000003</v>
      </c>
      <c r="AN7855">
        <v>-0.76500000000000001</v>
      </c>
      <c r="AO7855">
        <v>16.923999999999999</v>
      </c>
      <c r="AP7855">
        <v>5.1719999999999997</v>
      </c>
      <c r="AQ7855">
        <v>13.859</v>
      </c>
      <c r="AR7855">
        <v>-6.9960000000000004</v>
      </c>
      <c r="AS7855">
        <v>-9.9809999999999999</v>
      </c>
      <c r="AT7855">
        <v>7.2169999999999996</v>
      </c>
      <c r="AU7855">
        <v>5.968</v>
      </c>
      <c r="AV7855">
        <v>5.6440000000000001</v>
      </c>
      <c r="AW7855">
        <v>6.74</v>
      </c>
      <c r="AX7855">
        <v>8.1359999999999992</v>
      </c>
      <c r="AY7855">
        <v>8.6310000000000002</v>
      </c>
      <c r="AZ7855">
        <v>8.6519999999999992</v>
      </c>
      <c r="BA7855">
        <v>8.6039999999999992</v>
      </c>
      <c r="BB7855">
        <v>8.4749999999999996</v>
      </c>
      <c r="BC7855">
        <v>2017</v>
      </c>
    </row>
    <row r="7856" spans="1:55" x14ac:dyDescent="0.25">
      <c r="A7856">
        <v>742</v>
      </c>
      <c r="B7856" t="s">
        <v>1810</v>
      </c>
      <c r="C7856" t="s">
        <v>311</v>
      </c>
      <c r="D7856" t="s">
        <v>1811</v>
      </c>
      <c r="E7856" t="s">
        <v>312</v>
      </c>
      <c r="F7856" t="s">
        <v>313</v>
      </c>
      <c r="G7856" t="s">
        <v>235</v>
      </c>
      <c r="I7856" t="s">
        <v>1814</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17.738</v>
      </c>
      <c r="AA7856">
        <v>8.5000000000000006E-2</v>
      </c>
      <c r="AB7856">
        <v>7.835</v>
      </c>
      <c r="AC7856">
        <v>-4.5</v>
      </c>
      <c r="AD7856">
        <v>-9.7469999999999999</v>
      </c>
      <c r="AE7856">
        <v>4.3540000000000001</v>
      </c>
      <c r="AF7856">
        <v>18.818000000000001</v>
      </c>
      <c r="AG7856">
        <v>30.440999999999999</v>
      </c>
      <c r="AH7856">
        <v>-6.2359999999999998</v>
      </c>
      <c r="AI7856">
        <v>0.46400000000000002</v>
      </c>
      <c r="AJ7856">
        <v>-6.9119999999999999</v>
      </c>
      <c r="AK7856">
        <v>1.6020000000000001</v>
      </c>
      <c r="AL7856">
        <v>16.417999999999999</v>
      </c>
      <c r="AM7856">
        <v>11.21</v>
      </c>
      <c r="AN7856">
        <v>-3.218</v>
      </c>
      <c r="AO7856">
        <v>4.8659999999999997</v>
      </c>
      <c r="AP7856">
        <v>13.657999999999999</v>
      </c>
      <c r="AQ7856">
        <v>17.452000000000002</v>
      </c>
      <c r="AR7856">
        <v>-9.4939999999999998</v>
      </c>
      <c r="AS7856">
        <v>-12.878</v>
      </c>
      <c r="AT7856">
        <v>6.016</v>
      </c>
      <c r="AU7856">
        <v>7.069</v>
      </c>
      <c r="AV7856">
        <v>3.5910000000000002</v>
      </c>
      <c r="AW7856">
        <v>8.5969999999999995</v>
      </c>
      <c r="AX7856">
        <v>8.1289999999999996</v>
      </c>
      <c r="AY7856">
        <v>9.1170000000000009</v>
      </c>
      <c r="AZ7856">
        <v>8.7230000000000008</v>
      </c>
      <c r="BA7856">
        <v>9.1029999999999998</v>
      </c>
      <c r="BB7856">
        <v>8.7859999999999996</v>
      </c>
      <c r="BC7856">
        <v>2017</v>
      </c>
    </row>
    <row r="7857" spans="1:55" x14ac:dyDescent="0.25">
      <c r="A7857">
        <v>742</v>
      </c>
      <c r="B7857" t="s">
        <v>1810</v>
      </c>
      <c r="C7857" t="s">
        <v>314</v>
      </c>
      <c r="D7857" t="s">
        <v>1811</v>
      </c>
      <c r="E7857" t="s">
        <v>315</v>
      </c>
      <c r="F7857" t="s">
        <v>316</v>
      </c>
      <c r="G7857" t="s">
        <v>317</v>
      </c>
    </row>
    <row r="7858" spans="1:55" x14ac:dyDescent="0.25">
      <c r="A7858">
        <v>742</v>
      </c>
      <c r="B7858" t="s">
        <v>1810</v>
      </c>
      <c r="C7858" t="s">
        <v>318</v>
      </c>
      <c r="D7858" t="s">
        <v>1811</v>
      </c>
      <c r="E7858" t="s">
        <v>319</v>
      </c>
      <c r="F7858" t="s">
        <v>320</v>
      </c>
      <c r="G7858" t="s">
        <v>321</v>
      </c>
      <c r="H7858" t="s">
        <v>322</v>
      </c>
    </row>
    <row r="7859" spans="1:55" x14ac:dyDescent="0.25">
      <c r="A7859">
        <v>742</v>
      </c>
      <c r="B7859" t="s">
        <v>1810</v>
      </c>
      <c r="C7859" t="s">
        <v>323</v>
      </c>
      <c r="D7859" t="s">
        <v>1811</v>
      </c>
      <c r="E7859" t="s">
        <v>324</v>
      </c>
      <c r="F7859" t="s">
        <v>325</v>
      </c>
      <c r="G7859" t="s">
        <v>321</v>
      </c>
      <c r="H7859" t="s">
        <v>322</v>
      </c>
      <c r="I7859" t="s">
        <v>597</v>
      </c>
      <c r="J7859">
        <v>2.657</v>
      </c>
      <c r="K7859">
        <v>2.746</v>
      </c>
      <c r="L7859">
        <v>2.8460000000000001</v>
      </c>
      <c r="M7859">
        <v>2.9489999999999998</v>
      </c>
      <c r="N7859">
        <v>3.0550000000000002</v>
      </c>
      <c r="O7859">
        <v>3.161</v>
      </c>
      <c r="P7859">
        <v>3.2669999999999999</v>
      </c>
      <c r="Q7859">
        <v>3.3730000000000002</v>
      </c>
      <c r="R7859">
        <v>3.476</v>
      </c>
      <c r="S7859">
        <v>3.5739999999999998</v>
      </c>
      <c r="T7859">
        <v>3.6659999999999999</v>
      </c>
      <c r="U7859">
        <v>3.7480000000000002</v>
      </c>
      <c r="V7859">
        <v>3.823</v>
      </c>
      <c r="W7859">
        <v>3.8980000000000001</v>
      </c>
      <c r="X7859">
        <v>3.9830000000000001</v>
      </c>
      <c r="Y7859">
        <v>4.085</v>
      </c>
      <c r="Z7859">
        <v>4.2089999999999996</v>
      </c>
      <c r="AA7859">
        <v>4.3490000000000002</v>
      </c>
      <c r="AB7859">
        <v>4.5</v>
      </c>
      <c r="AC7859">
        <v>4.6509999999999998</v>
      </c>
      <c r="AD7859">
        <v>4.7939999999999996</v>
      </c>
      <c r="AE7859">
        <v>4.9260000000000002</v>
      </c>
      <c r="AF7859">
        <v>5.0510000000000002</v>
      </c>
      <c r="AG7859">
        <v>5.17</v>
      </c>
      <c r="AH7859">
        <v>5.2880000000000003</v>
      </c>
      <c r="AI7859">
        <v>5.4080000000000004</v>
      </c>
      <c r="AJ7859">
        <v>5.53</v>
      </c>
      <c r="AK7859">
        <v>5.9969999999999999</v>
      </c>
      <c r="AL7859">
        <v>6.1619999999999999</v>
      </c>
      <c r="AM7859">
        <v>6.33</v>
      </c>
      <c r="AN7859">
        <v>6.5030000000000001</v>
      </c>
      <c r="AO7859">
        <v>6.6790000000000003</v>
      </c>
      <c r="AP7859">
        <v>6.859</v>
      </c>
      <c r="AQ7859">
        <v>7.0430000000000001</v>
      </c>
      <c r="AR7859">
        <v>7.2290000000000001</v>
      </c>
      <c r="AS7859">
        <v>7.4169999999999998</v>
      </c>
      <c r="AT7859">
        <v>7.6059999999999999</v>
      </c>
      <c r="AU7859">
        <v>7.798</v>
      </c>
      <c r="AV7859">
        <v>7.9939999999999998</v>
      </c>
      <c r="AW7859">
        <v>8.1950000000000003</v>
      </c>
      <c r="AX7859">
        <v>8.4009999999999998</v>
      </c>
      <c r="AY7859">
        <v>8.6120000000000001</v>
      </c>
      <c r="AZ7859">
        <v>8.8290000000000006</v>
      </c>
      <c r="BA7859">
        <v>9.0510000000000002</v>
      </c>
      <c r="BB7859">
        <v>9.2789999999999999</v>
      </c>
      <c r="BC7859">
        <v>2016</v>
      </c>
    </row>
    <row r="7860" spans="1:55" x14ac:dyDescent="0.25">
      <c r="A7860">
        <v>742</v>
      </c>
      <c r="B7860" t="s">
        <v>1810</v>
      </c>
      <c r="C7860" t="s">
        <v>327</v>
      </c>
      <c r="D7860" t="s">
        <v>1811</v>
      </c>
      <c r="E7860" t="s">
        <v>328</v>
      </c>
      <c r="F7860" t="s">
        <v>329</v>
      </c>
      <c r="G7860" t="s">
        <v>229</v>
      </c>
      <c r="H7860" t="s">
        <v>230</v>
      </c>
      <c r="I7860" t="s">
        <v>1815</v>
      </c>
      <c r="J7860" t="s">
        <v>232</v>
      </c>
      <c r="K7860" t="s">
        <v>232</v>
      </c>
      <c r="L7860" t="s">
        <v>232</v>
      </c>
      <c r="M7860" t="s">
        <v>232</v>
      </c>
      <c r="N7860" t="s">
        <v>232</v>
      </c>
      <c r="O7860" t="s">
        <v>232</v>
      </c>
      <c r="P7860" t="s">
        <v>232</v>
      </c>
      <c r="Q7860" t="s">
        <v>232</v>
      </c>
      <c r="R7860" t="s">
        <v>232</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723.45899999999995</v>
      </c>
      <c r="AW7860">
        <v>767.024</v>
      </c>
      <c r="AX7860">
        <v>833.13300000000004</v>
      </c>
      <c r="AY7860">
        <v>912.96100000000001</v>
      </c>
      <c r="AZ7860">
        <v>999.36800000000005</v>
      </c>
      <c r="BA7860" s="52">
        <v>1091.25</v>
      </c>
      <c r="BB7860" s="52">
        <v>1194.56</v>
      </c>
      <c r="BC7860">
        <v>2017</v>
      </c>
    </row>
    <row r="7861" spans="1:55" x14ac:dyDescent="0.25">
      <c r="A7861">
        <v>742</v>
      </c>
      <c r="B7861" t="s">
        <v>1810</v>
      </c>
      <c r="C7861" t="s">
        <v>331</v>
      </c>
      <c r="D7861" t="s">
        <v>1811</v>
      </c>
      <c r="E7861" t="s">
        <v>328</v>
      </c>
      <c r="F7861" t="s">
        <v>329</v>
      </c>
      <c r="G7861" t="s">
        <v>282</v>
      </c>
      <c r="I7861" t="s">
        <v>332</v>
      </c>
      <c r="J7861" t="s">
        <v>232</v>
      </c>
      <c r="K7861" t="s">
        <v>232</v>
      </c>
      <c r="L7861" t="s">
        <v>232</v>
      </c>
      <c r="M7861" t="s">
        <v>232</v>
      </c>
      <c r="N7861" t="s">
        <v>232</v>
      </c>
      <c r="O7861" t="s">
        <v>232</v>
      </c>
      <c r="P7861" t="s">
        <v>232</v>
      </c>
      <c r="Q7861" t="s">
        <v>232</v>
      </c>
      <c r="R7861" t="s">
        <v>232</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21.484000000000002</v>
      </c>
      <c r="AU7861">
        <v>21.387</v>
      </c>
      <c r="AV7861">
        <v>24.318999999999999</v>
      </c>
      <c r="AW7861">
        <v>23.981000000000002</v>
      </c>
      <c r="AX7861">
        <v>24.015999999999998</v>
      </c>
      <c r="AY7861">
        <v>24.242000000000001</v>
      </c>
      <c r="AZ7861">
        <v>24.443000000000001</v>
      </c>
      <c r="BA7861">
        <v>24.585999999999999</v>
      </c>
      <c r="BB7861">
        <v>24.791</v>
      </c>
      <c r="BC7861">
        <v>2017</v>
      </c>
    </row>
    <row r="7862" spans="1:55" x14ac:dyDescent="0.25">
      <c r="A7862">
        <v>742</v>
      </c>
      <c r="B7862" t="s">
        <v>1810</v>
      </c>
      <c r="C7862" t="s">
        <v>333</v>
      </c>
      <c r="D7862" t="s">
        <v>1811</v>
      </c>
      <c r="E7862" t="s">
        <v>334</v>
      </c>
      <c r="F7862" t="s">
        <v>335</v>
      </c>
      <c r="G7862" t="s">
        <v>229</v>
      </c>
      <c r="H7862" t="s">
        <v>230</v>
      </c>
      <c r="I7862" t="s">
        <v>1815</v>
      </c>
      <c r="J7862" t="s">
        <v>232</v>
      </c>
      <c r="K7862" t="s">
        <v>232</v>
      </c>
      <c r="L7862" t="s">
        <v>232</v>
      </c>
      <c r="M7862" t="s">
        <v>232</v>
      </c>
      <c r="N7862" t="s">
        <v>232</v>
      </c>
      <c r="O7862" t="s">
        <v>232</v>
      </c>
      <c r="P7862" t="s">
        <v>232</v>
      </c>
      <c r="Q7862" t="s">
        <v>232</v>
      </c>
      <c r="R7862" t="s">
        <v>232</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815.34</v>
      </c>
      <c r="AW7862">
        <v>813.87</v>
      </c>
      <c r="AX7862">
        <v>875.34100000000001</v>
      </c>
      <c r="AY7862">
        <v>949.38499999999999</v>
      </c>
      <c r="AZ7862" s="52">
        <v>1035.26</v>
      </c>
      <c r="BA7862" s="52">
        <v>1122.72</v>
      </c>
      <c r="BB7862" s="52">
        <v>1219.96</v>
      </c>
      <c r="BC7862">
        <v>2017</v>
      </c>
    </row>
    <row r="7863" spans="1:55" x14ac:dyDescent="0.25">
      <c r="A7863">
        <v>742</v>
      </c>
      <c r="B7863" t="s">
        <v>1810</v>
      </c>
      <c r="C7863" t="s">
        <v>336</v>
      </c>
      <c r="D7863" t="s">
        <v>1811</v>
      </c>
      <c r="E7863" t="s">
        <v>334</v>
      </c>
      <c r="F7863" t="s">
        <v>335</v>
      </c>
      <c r="G7863" t="s">
        <v>282</v>
      </c>
      <c r="I7863" t="s">
        <v>337</v>
      </c>
      <c r="J7863" t="s">
        <v>232</v>
      </c>
      <c r="K7863" t="s">
        <v>232</v>
      </c>
      <c r="L7863" t="s">
        <v>232</v>
      </c>
      <c r="M7863" t="s">
        <v>232</v>
      </c>
      <c r="N7863" t="s">
        <v>232</v>
      </c>
      <c r="O7863" t="s">
        <v>232</v>
      </c>
      <c r="P7863" t="s">
        <v>232</v>
      </c>
      <c r="Q7863" t="s">
        <v>232</v>
      </c>
      <c r="R7863" t="s">
        <v>232</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30.989000000000001</v>
      </c>
      <c r="AU7863">
        <v>21.664000000000001</v>
      </c>
      <c r="AV7863">
        <v>27.407</v>
      </c>
      <c r="AW7863">
        <v>25.446000000000002</v>
      </c>
      <c r="AX7863">
        <v>25.233000000000001</v>
      </c>
      <c r="AY7863">
        <v>25.209</v>
      </c>
      <c r="AZ7863">
        <v>25.321000000000002</v>
      </c>
      <c r="BA7863">
        <v>25.295000000000002</v>
      </c>
      <c r="BB7863">
        <v>25.318000000000001</v>
      </c>
      <c r="BC7863">
        <v>2017</v>
      </c>
    </row>
    <row r="7864" spans="1:55" x14ac:dyDescent="0.25">
      <c r="A7864">
        <v>742</v>
      </c>
      <c r="B7864" t="s">
        <v>1810</v>
      </c>
      <c r="C7864" t="s">
        <v>338</v>
      </c>
      <c r="D7864" t="s">
        <v>1811</v>
      </c>
      <c r="E7864" t="s">
        <v>339</v>
      </c>
      <c r="F7864" t="s">
        <v>340</v>
      </c>
      <c r="G7864" t="s">
        <v>229</v>
      </c>
      <c r="H7864" t="s">
        <v>230</v>
      </c>
      <c r="I7864" t="s">
        <v>1815</v>
      </c>
      <c r="J7864" t="s">
        <v>232</v>
      </c>
      <c r="K7864" t="s">
        <v>232</v>
      </c>
      <c r="L7864" t="s">
        <v>232</v>
      </c>
      <c r="M7864" t="s">
        <v>232</v>
      </c>
      <c r="N7864" t="s">
        <v>232</v>
      </c>
      <c r="O7864" t="s">
        <v>232</v>
      </c>
      <c r="P7864" t="s">
        <v>232</v>
      </c>
      <c r="Q7864" t="s">
        <v>232</v>
      </c>
      <c r="R7864" t="s">
        <v>232</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-91.881</v>
      </c>
      <c r="AW7864">
        <v>-46.845999999999997</v>
      </c>
      <c r="AX7864">
        <v>-42.207999999999998</v>
      </c>
      <c r="AY7864">
        <v>-36.423999999999999</v>
      </c>
      <c r="AZ7864">
        <v>-35.89</v>
      </c>
      <c r="BA7864">
        <v>-31.463000000000001</v>
      </c>
      <c r="BB7864">
        <v>-25.402000000000001</v>
      </c>
      <c r="BC7864">
        <v>2017</v>
      </c>
    </row>
    <row r="7865" spans="1:55" x14ac:dyDescent="0.25">
      <c r="A7865">
        <v>742</v>
      </c>
      <c r="B7865" t="s">
        <v>1810</v>
      </c>
      <c r="C7865" t="s">
        <v>341</v>
      </c>
      <c r="D7865" t="s">
        <v>1811</v>
      </c>
      <c r="E7865" t="s">
        <v>339</v>
      </c>
      <c r="F7865" t="s">
        <v>340</v>
      </c>
      <c r="G7865" t="s">
        <v>282</v>
      </c>
      <c r="I7865" t="s">
        <v>342</v>
      </c>
      <c r="J7865" t="s">
        <v>232</v>
      </c>
      <c r="K7865" t="s">
        <v>232</v>
      </c>
      <c r="L7865" t="s">
        <v>232</v>
      </c>
      <c r="M7865" t="s">
        <v>232</v>
      </c>
      <c r="N7865" t="s">
        <v>232</v>
      </c>
      <c r="O7865" t="s">
        <v>232</v>
      </c>
      <c r="P7865" t="s">
        <v>232</v>
      </c>
      <c r="Q7865" t="s">
        <v>232</v>
      </c>
      <c r="R7865" t="s">
        <v>232</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-9.5050000000000008</v>
      </c>
      <c r="AU7865">
        <v>-0.27700000000000002</v>
      </c>
      <c r="AV7865">
        <v>-3.089</v>
      </c>
      <c r="AW7865">
        <v>-1.4650000000000001</v>
      </c>
      <c r="AX7865">
        <v>-1.2170000000000001</v>
      </c>
      <c r="AY7865">
        <v>-0.96699999999999997</v>
      </c>
      <c r="AZ7865">
        <v>-0.878</v>
      </c>
      <c r="BA7865">
        <v>-0.70899999999999996</v>
      </c>
      <c r="BB7865">
        <v>-0.52700000000000002</v>
      </c>
      <c r="BC7865">
        <v>2017</v>
      </c>
    </row>
    <row r="7866" spans="1:55" x14ac:dyDescent="0.25">
      <c r="A7866">
        <v>742</v>
      </c>
      <c r="B7866" t="s">
        <v>1810</v>
      </c>
      <c r="C7866" t="s">
        <v>343</v>
      </c>
      <c r="D7866" t="s">
        <v>1811</v>
      </c>
      <c r="E7866" t="s">
        <v>344</v>
      </c>
      <c r="F7866" t="s">
        <v>345</v>
      </c>
      <c r="G7866" t="s">
        <v>229</v>
      </c>
      <c r="H7866" t="s">
        <v>230</v>
      </c>
    </row>
    <row r="7867" spans="1:55" x14ac:dyDescent="0.25">
      <c r="A7867">
        <v>742</v>
      </c>
      <c r="B7867" t="s">
        <v>1810</v>
      </c>
      <c r="C7867" t="s">
        <v>346</v>
      </c>
      <c r="D7867" t="s">
        <v>1811</v>
      </c>
      <c r="E7867" t="s">
        <v>344</v>
      </c>
      <c r="F7867" t="s">
        <v>345</v>
      </c>
      <c r="G7867" t="s">
        <v>270</v>
      </c>
    </row>
    <row r="7868" spans="1:55" x14ac:dyDescent="0.25">
      <c r="A7868">
        <v>742</v>
      </c>
      <c r="B7868" t="s">
        <v>1810</v>
      </c>
      <c r="C7868" t="s">
        <v>347</v>
      </c>
      <c r="D7868" t="s">
        <v>1811</v>
      </c>
      <c r="E7868" t="s">
        <v>348</v>
      </c>
      <c r="F7868" t="s">
        <v>349</v>
      </c>
      <c r="G7868" t="s">
        <v>229</v>
      </c>
      <c r="H7868" t="s">
        <v>230</v>
      </c>
      <c r="I7868" t="s">
        <v>1815</v>
      </c>
      <c r="J7868" t="s">
        <v>232</v>
      </c>
      <c r="K7868" t="s">
        <v>232</v>
      </c>
      <c r="L7868" t="s">
        <v>232</v>
      </c>
      <c r="M7868" t="s">
        <v>232</v>
      </c>
      <c r="N7868" t="s">
        <v>232</v>
      </c>
      <c r="O7868" t="s">
        <v>232</v>
      </c>
      <c r="P7868" t="s">
        <v>232</v>
      </c>
      <c r="Q7868" t="s">
        <v>232</v>
      </c>
      <c r="R7868" t="s">
        <v>232</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-20.881</v>
      </c>
      <c r="AW7868">
        <v>31.303999999999998</v>
      </c>
      <c r="AX7868">
        <v>35.622</v>
      </c>
      <c r="AY7868">
        <v>42.62</v>
      </c>
      <c r="AZ7868">
        <v>45.731000000000002</v>
      </c>
      <c r="BA7868">
        <v>48.686999999999998</v>
      </c>
      <c r="BB7868">
        <v>54.427999999999997</v>
      </c>
      <c r="BC7868">
        <v>2017</v>
      </c>
    </row>
    <row r="7869" spans="1:55" x14ac:dyDescent="0.25">
      <c r="A7869">
        <v>742</v>
      </c>
      <c r="B7869" t="s">
        <v>1810</v>
      </c>
      <c r="C7869" t="s">
        <v>350</v>
      </c>
      <c r="D7869" t="s">
        <v>1811</v>
      </c>
      <c r="E7869" t="s">
        <v>348</v>
      </c>
      <c r="F7869" t="s">
        <v>349</v>
      </c>
      <c r="G7869" t="s">
        <v>282</v>
      </c>
      <c r="I7869" t="s">
        <v>351</v>
      </c>
      <c r="J7869" t="s">
        <v>232</v>
      </c>
      <c r="K7869" t="s">
        <v>232</v>
      </c>
      <c r="L7869" t="s">
        <v>232</v>
      </c>
      <c r="M7869" t="s">
        <v>232</v>
      </c>
      <c r="N7869" t="s">
        <v>232</v>
      </c>
      <c r="O7869" t="s">
        <v>232</v>
      </c>
      <c r="P7869" t="s">
        <v>232</v>
      </c>
      <c r="Q7869" t="s">
        <v>232</v>
      </c>
      <c r="R7869" t="s">
        <v>232</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-7.1390000000000002</v>
      </c>
      <c r="AU7869">
        <v>1.468</v>
      </c>
      <c r="AV7869">
        <v>-0.70199999999999996</v>
      </c>
      <c r="AW7869">
        <v>0.97899999999999998</v>
      </c>
      <c r="AX7869">
        <v>1.0269999999999999</v>
      </c>
      <c r="AY7869">
        <v>1.1319999999999999</v>
      </c>
      <c r="AZ7869">
        <v>1.119</v>
      </c>
      <c r="BA7869">
        <v>1.097</v>
      </c>
      <c r="BB7869">
        <v>1.1299999999999999</v>
      </c>
      <c r="BC7869">
        <v>2017</v>
      </c>
    </row>
    <row r="7870" spans="1:55" x14ac:dyDescent="0.25">
      <c r="A7870">
        <v>742</v>
      </c>
      <c r="B7870" t="s">
        <v>1810</v>
      </c>
      <c r="C7870" t="s">
        <v>352</v>
      </c>
      <c r="D7870" t="s">
        <v>1811</v>
      </c>
      <c r="E7870" t="s">
        <v>353</v>
      </c>
      <c r="F7870" t="s">
        <v>354</v>
      </c>
      <c r="G7870" t="s">
        <v>229</v>
      </c>
      <c r="H7870" t="s">
        <v>230</v>
      </c>
    </row>
    <row r="7871" spans="1:55" x14ac:dyDescent="0.25">
      <c r="A7871">
        <v>742</v>
      </c>
      <c r="B7871" t="s">
        <v>1810</v>
      </c>
      <c r="C7871" t="s">
        <v>355</v>
      </c>
      <c r="D7871" t="s">
        <v>1811</v>
      </c>
      <c r="E7871" t="s">
        <v>353</v>
      </c>
      <c r="F7871" t="s">
        <v>354</v>
      </c>
      <c r="G7871" t="s">
        <v>282</v>
      </c>
    </row>
    <row r="7872" spans="1:55" x14ac:dyDescent="0.25">
      <c r="A7872">
        <v>742</v>
      </c>
      <c r="B7872" t="s">
        <v>1810</v>
      </c>
      <c r="C7872" t="s">
        <v>356</v>
      </c>
      <c r="D7872" t="s">
        <v>1811</v>
      </c>
      <c r="E7872" t="s">
        <v>357</v>
      </c>
      <c r="F7872" t="s">
        <v>358</v>
      </c>
      <c r="G7872" t="s">
        <v>229</v>
      </c>
      <c r="H7872" t="s">
        <v>230</v>
      </c>
      <c r="I7872" t="s">
        <v>1815</v>
      </c>
      <c r="J7872" t="s">
        <v>232</v>
      </c>
      <c r="K7872" t="s">
        <v>232</v>
      </c>
      <c r="L7872" t="s">
        <v>232</v>
      </c>
      <c r="M7872" t="s">
        <v>232</v>
      </c>
      <c r="N7872" t="s">
        <v>232</v>
      </c>
      <c r="O7872" t="s">
        <v>232</v>
      </c>
      <c r="P7872" t="s">
        <v>232</v>
      </c>
      <c r="Q7872" t="s">
        <v>232</v>
      </c>
      <c r="R7872" t="s">
        <v>232</v>
      </c>
      <c r="S7872" t="s">
        <v>232</v>
      </c>
      <c r="T7872" t="s">
        <v>232</v>
      </c>
      <c r="U7872" t="s">
        <v>232</v>
      </c>
      <c r="V7872" t="s">
        <v>232</v>
      </c>
      <c r="W7872" t="s">
        <v>232</v>
      </c>
      <c r="X7872" t="s">
        <v>232</v>
      </c>
      <c r="Y7872" t="s">
        <v>232</v>
      </c>
      <c r="Z7872" t="s">
        <v>232</v>
      </c>
      <c r="AA7872" t="s">
        <v>232</v>
      </c>
      <c r="AB7872" t="s">
        <v>232</v>
      </c>
      <c r="AC7872" t="s">
        <v>232</v>
      </c>
      <c r="AD7872" t="s">
        <v>232</v>
      </c>
      <c r="AE7872" t="s">
        <v>232</v>
      </c>
      <c r="AF7872" t="s">
        <v>232</v>
      </c>
      <c r="AG7872" t="s">
        <v>232</v>
      </c>
      <c r="AH7872" t="s">
        <v>232</v>
      </c>
      <c r="AI7872" s="52">
        <v>1023.68</v>
      </c>
      <c r="AJ7872" s="52">
        <v>1122.71</v>
      </c>
      <c r="AK7872" s="52">
        <v>1303.56</v>
      </c>
      <c r="AL7872" s="52">
        <v>1363.56</v>
      </c>
      <c r="AM7872" s="52">
        <v>1280.98</v>
      </c>
      <c r="AN7872">
        <v>785.702</v>
      </c>
      <c r="AO7872">
        <v>863.92499999999995</v>
      </c>
      <c r="AP7872">
        <v>949.17499999999995</v>
      </c>
      <c r="AQ7872" s="52">
        <v>1221.51</v>
      </c>
      <c r="AR7872" s="52">
        <v>1418.33</v>
      </c>
      <c r="AS7872" s="52">
        <v>1782.42</v>
      </c>
      <c r="AT7872" s="52">
        <v>2155.44</v>
      </c>
      <c r="AU7872" s="52">
        <v>2105.9</v>
      </c>
      <c r="AV7872" s="52">
        <v>2219.34</v>
      </c>
      <c r="AW7872" s="52">
        <v>2251.5500000000002</v>
      </c>
      <c r="AX7872" s="52">
        <v>2281.2800000000002</v>
      </c>
      <c r="AY7872" s="52">
        <v>2305.77</v>
      </c>
      <c r="AZ7872" s="52">
        <v>2331.08</v>
      </c>
      <c r="BA7872" s="52">
        <v>2351.08</v>
      </c>
      <c r="BB7872" s="52">
        <v>2363.7199999999998</v>
      </c>
      <c r="BC7872">
        <v>2017</v>
      </c>
    </row>
    <row r="7873" spans="1:55" x14ac:dyDescent="0.25">
      <c r="A7873">
        <v>742</v>
      </c>
      <c r="B7873" t="s">
        <v>1810</v>
      </c>
      <c r="C7873" t="s">
        <v>359</v>
      </c>
      <c r="D7873" t="s">
        <v>1811</v>
      </c>
      <c r="E7873" t="s">
        <v>357</v>
      </c>
      <c r="F7873" t="s">
        <v>358</v>
      </c>
      <c r="G7873" t="s">
        <v>282</v>
      </c>
      <c r="I7873" t="s">
        <v>360</v>
      </c>
      <c r="J7873" t="s">
        <v>232</v>
      </c>
      <c r="K7873" t="s">
        <v>232</v>
      </c>
      <c r="L7873" t="s">
        <v>232</v>
      </c>
      <c r="M7873" t="s">
        <v>232</v>
      </c>
      <c r="N7873" t="s">
        <v>232</v>
      </c>
      <c r="O7873" t="s">
        <v>232</v>
      </c>
      <c r="P7873" t="s">
        <v>232</v>
      </c>
      <c r="Q7873" t="s">
        <v>232</v>
      </c>
      <c r="R7873" t="s">
        <v>232</v>
      </c>
      <c r="S7873" t="s">
        <v>232</v>
      </c>
      <c r="T7873" t="s">
        <v>232</v>
      </c>
      <c r="U7873" t="s">
        <v>232</v>
      </c>
      <c r="V7873" t="s">
        <v>232</v>
      </c>
      <c r="W7873" t="s">
        <v>232</v>
      </c>
      <c r="X7873" t="s">
        <v>232</v>
      </c>
      <c r="Y7873" t="s">
        <v>232</v>
      </c>
      <c r="Z7873" t="s">
        <v>232</v>
      </c>
      <c r="AA7873" t="s">
        <v>232</v>
      </c>
      <c r="AB7873" t="s">
        <v>232</v>
      </c>
      <c r="AC7873" t="s">
        <v>232</v>
      </c>
      <c r="AD7873" t="s">
        <v>232</v>
      </c>
      <c r="AE7873" t="s">
        <v>232</v>
      </c>
      <c r="AF7873" t="s">
        <v>232</v>
      </c>
      <c r="AG7873" t="s">
        <v>232</v>
      </c>
      <c r="AH7873" t="s">
        <v>232</v>
      </c>
      <c r="AI7873">
        <v>85.099000000000004</v>
      </c>
      <c r="AJ7873">
        <v>91.387</v>
      </c>
      <c r="AK7873">
        <v>102.28700000000001</v>
      </c>
      <c r="AL7873">
        <v>91.986000000000004</v>
      </c>
      <c r="AM7873">
        <v>80.602999999999994</v>
      </c>
      <c r="AN7873">
        <v>46.304000000000002</v>
      </c>
      <c r="AO7873">
        <v>47.341000000000001</v>
      </c>
      <c r="AP7873">
        <v>47.997999999999998</v>
      </c>
      <c r="AQ7873">
        <v>57.228000000000002</v>
      </c>
      <c r="AR7873">
        <v>62.784999999999997</v>
      </c>
      <c r="AS7873">
        <v>72.111000000000004</v>
      </c>
      <c r="AT7873">
        <v>81.061999999999998</v>
      </c>
      <c r="AU7873">
        <v>75.594999999999999</v>
      </c>
      <c r="AV7873">
        <v>74.602000000000004</v>
      </c>
      <c r="AW7873">
        <v>70.394999999999996</v>
      </c>
      <c r="AX7873">
        <v>65.762</v>
      </c>
      <c r="AY7873">
        <v>61.225000000000001</v>
      </c>
      <c r="AZ7873">
        <v>57.015999999999998</v>
      </c>
      <c r="BA7873">
        <v>52.969000000000001</v>
      </c>
      <c r="BB7873">
        <v>49.054000000000002</v>
      </c>
      <c r="BC7873">
        <v>2017</v>
      </c>
    </row>
    <row r="7874" spans="1:55" x14ac:dyDescent="0.25">
      <c r="A7874">
        <v>742</v>
      </c>
      <c r="B7874" t="s">
        <v>1810</v>
      </c>
      <c r="C7874" t="s">
        <v>361</v>
      </c>
      <c r="D7874" t="s">
        <v>1811</v>
      </c>
      <c r="E7874" t="s">
        <v>362</v>
      </c>
      <c r="F7874" t="s">
        <v>363</v>
      </c>
      <c r="G7874" t="s">
        <v>229</v>
      </c>
      <c r="H7874" t="s">
        <v>230</v>
      </c>
      <c r="I7874" t="s">
        <v>1815</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52">
        <v>1078.97</v>
      </c>
      <c r="AB7874" s="52">
        <v>1032.58</v>
      </c>
      <c r="AC7874" s="52">
        <v>1080.07</v>
      </c>
      <c r="AD7874" s="52">
        <v>1059.55</v>
      </c>
      <c r="AE7874" s="52">
        <v>1085.73</v>
      </c>
      <c r="AF7874" s="52">
        <v>1183.96</v>
      </c>
      <c r="AG7874" s="52">
        <v>1226.97</v>
      </c>
      <c r="AH7874" s="52">
        <v>1191.78</v>
      </c>
      <c r="AI7874" s="52">
        <v>1202.93</v>
      </c>
      <c r="AJ7874" s="52">
        <v>1228.53</v>
      </c>
      <c r="AK7874" s="52">
        <v>1274.42</v>
      </c>
      <c r="AL7874" s="52">
        <v>1482.36</v>
      </c>
      <c r="AM7874" s="52">
        <v>1589.24</v>
      </c>
      <c r="AN7874" s="52">
        <v>1696.83</v>
      </c>
      <c r="AO7874" s="52">
        <v>1824.89</v>
      </c>
      <c r="AP7874" s="52">
        <v>1977.54</v>
      </c>
      <c r="AQ7874" s="52">
        <v>2134.46</v>
      </c>
      <c r="AR7874" s="52">
        <v>2259.0500000000002</v>
      </c>
      <c r="AS7874" s="52">
        <v>2471.7800000000002</v>
      </c>
      <c r="AT7874" s="52">
        <v>2659.01</v>
      </c>
      <c r="AU7874" s="52">
        <v>2785.75</v>
      </c>
      <c r="AV7874" s="52">
        <v>2974.91</v>
      </c>
      <c r="AW7874" s="52">
        <v>3198.43</v>
      </c>
      <c r="AX7874" s="52">
        <v>3469.02</v>
      </c>
      <c r="AY7874" s="52">
        <v>3766.03</v>
      </c>
      <c r="AZ7874" s="52">
        <v>4088.5</v>
      </c>
      <c r="BA7874" s="52">
        <v>4438.5600000000004</v>
      </c>
      <c r="BB7874" s="52">
        <v>4818.59</v>
      </c>
      <c r="BC7874">
        <v>2017</v>
      </c>
    </row>
    <row r="7875" spans="1:55" x14ac:dyDescent="0.25">
      <c r="A7875">
        <v>742</v>
      </c>
      <c r="B7875" t="s">
        <v>1810</v>
      </c>
      <c r="C7875" t="s">
        <v>364</v>
      </c>
      <c r="D7875" t="s">
        <v>1811</v>
      </c>
      <c r="E7875" t="s">
        <v>365</v>
      </c>
      <c r="F7875" t="s">
        <v>366</v>
      </c>
      <c r="G7875" t="s">
        <v>242</v>
      </c>
      <c r="H7875" t="s">
        <v>230</v>
      </c>
      <c r="I7875" t="s">
        <v>1816</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-0.378</v>
      </c>
      <c r="AV7875">
        <v>-0.42399999999999999</v>
      </c>
      <c r="AW7875">
        <v>-0.34499999999999997</v>
      </c>
      <c r="AX7875">
        <v>-0.32100000000000001</v>
      </c>
      <c r="AY7875">
        <v>-0.32900000000000001</v>
      </c>
      <c r="AZ7875">
        <v>-0.37</v>
      </c>
      <c r="BA7875">
        <v>-0.39300000000000002</v>
      </c>
      <c r="BB7875">
        <v>-0.42699999999999999</v>
      </c>
      <c r="BC7875">
        <v>2017</v>
      </c>
    </row>
    <row r="7876" spans="1:55" x14ac:dyDescent="0.25">
      <c r="A7876">
        <v>742</v>
      </c>
      <c r="B7876" t="s">
        <v>1810</v>
      </c>
      <c r="C7876" t="s">
        <v>368</v>
      </c>
      <c r="D7876" t="s">
        <v>1811</v>
      </c>
      <c r="E7876" t="s">
        <v>365</v>
      </c>
      <c r="F7876" t="s">
        <v>366</v>
      </c>
      <c r="G7876" t="s">
        <v>282</v>
      </c>
      <c r="I7876" t="s">
        <v>369</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-9.7309999999999999</v>
      </c>
      <c r="AU7876">
        <v>-7.8760000000000003</v>
      </c>
      <c r="AV7876">
        <v>-7.9089999999999998</v>
      </c>
      <c r="AW7876">
        <v>-6.1769999999999996</v>
      </c>
      <c r="AX7876">
        <v>-5.234</v>
      </c>
      <c r="AY7876">
        <v>-4.9139999999999997</v>
      </c>
      <c r="AZ7876">
        <v>-5.0570000000000004</v>
      </c>
      <c r="BA7876">
        <v>-4.9320000000000004</v>
      </c>
      <c r="BB7876">
        <v>-4.9029999999999996</v>
      </c>
      <c r="BC7876">
        <v>2016</v>
      </c>
    </row>
    <row r="7877" spans="1:55" x14ac:dyDescent="0.25">
      <c r="A7877">
        <v>866</v>
      </c>
      <c r="B7877" t="s">
        <v>1817</v>
      </c>
      <c r="C7877" t="s">
        <v>225</v>
      </c>
      <c r="D7877" t="s">
        <v>1818</v>
      </c>
      <c r="E7877" t="s">
        <v>227</v>
      </c>
      <c r="F7877" t="s">
        <v>228</v>
      </c>
      <c r="G7877" t="s">
        <v>229</v>
      </c>
      <c r="H7877" t="s">
        <v>230</v>
      </c>
      <c r="I7877" t="s">
        <v>1819</v>
      </c>
      <c r="J7877">
        <v>0.254</v>
      </c>
      <c r="K7877">
        <v>0.28999999999999998</v>
      </c>
      <c r="L7877">
        <v>0.32700000000000001</v>
      </c>
      <c r="M7877">
        <v>0.34599999999999997</v>
      </c>
      <c r="N7877">
        <v>0.498</v>
      </c>
      <c r="O7877">
        <v>0.52600000000000002</v>
      </c>
      <c r="P7877">
        <v>0.57199999999999995</v>
      </c>
      <c r="Q7877">
        <v>0.58199999999999996</v>
      </c>
      <c r="R7877">
        <v>0.56200000000000006</v>
      </c>
      <c r="S7877">
        <v>0.56799999999999995</v>
      </c>
      <c r="T7877">
        <v>0.59499999999999997</v>
      </c>
      <c r="U7877">
        <v>0.63</v>
      </c>
      <c r="V7877">
        <v>0.60599999999999998</v>
      </c>
      <c r="W7877">
        <v>0.60499999999999998</v>
      </c>
      <c r="X7877">
        <v>0.61699999999999999</v>
      </c>
      <c r="Y7877">
        <v>0.64500000000000002</v>
      </c>
      <c r="Z7877">
        <v>0.64500000000000002</v>
      </c>
      <c r="AA7877">
        <v>0.624</v>
      </c>
      <c r="AB7877">
        <v>0.64600000000000002</v>
      </c>
      <c r="AC7877">
        <v>0.66100000000000003</v>
      </c>
      <c r="AD7877">
        <v>0.66800000000000004</v>
      </c>
      <c r="AE7877">
        <v>0.68899999999999995</v>
      </c>
      <c r="AF7877">
        <v>0.70499999999999996</v>
      </c>
      <c r="AG7877">
        <v>0.71199999999999997</v>
      </c>
      <c r="AH7877">
        <v>0.72099999999999997</v>
      </c>
      <c r="AI7877">
        <v>0.72299999999999998</v>
      </c>
      <c r="AJ7877">
        <v>0.70499999999999996</v>
      </c>
      <c r="AK7877">
        <v>0.70099999999999996</v>
      </c>
      <c r="AL7877">
        <v>0.72</v>
      </c>
      <c r="AM7877">
        <v>0.74099999999999999</v>
      </c>
      <c r="AN7877">
        <v>0.76400000000000001</v>
      </c>
      <c r="AO7877">
        <v>0.77800000000000002</v>
      </c>
      <c r="AP7877">
        <v>0.77</v>
      </c>
      <c r="AQ7877">
        <v>0.76500000000000001</v>
      </c>
      <c r="AR7877">
        <v>0.78800000000000003</v>
      </c>
      <c r="AS7877">
        <v>0.81499999999999995</v>
      </c>
      <c r="AT7877">
        <v>0.84899999999999998</v>
      </c>
      <c r="AU7877">
        <v>0.87</v>
      </c>
      <c r="AV7877">
        <v>0.88600000000000001</v>
      </c>
      <c r="AW7877">
        <v>0.92600000000000005</v>
      </c>
      <c r="AX7877">
        <v>0.97199999999999998</v>
      </c>
      <c r="AY7877">
        <v>1.0089999999999999</v>
      </c>
      <c r="AZ7877">
        <v>1.038</v>
      </c>
      <c r="BA7877">
        <v>1.056</v>
      </c>
      <c r="BB7877">
        <v>1.0669999999999999</v>
      </c>
      <c r="BC7877">
        <v>2017</v>
      </c>
    </row>
    <row r="7878" spans="1:55" x14ac:dyDescent="0.25">
      <c r="A7878">
        <v>866</v>
      </c>
      <c r="B7878" t="s">
        <v>1817</v>
      </c>
      <c r="C7878" t="s">
        <v>233</v>
      </c>
      <c r="D7878" t="s">
        <v>1818</v>
      </c>
      <c r="E7878" t="s">
        <v>227</v>
      </c>
      <c r="F7878" t="s">
        <v>234</v>
      </c>
      <c r="G7878" t="s">
        <v>235</v>
      </c>
      <c r="I7878" t="s">
        <v>236</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4.4870000000000001</v>
      </c>
      <c r="Z7878">
        <v>1E-3</v>
      </c>
      <c r="AA7878">
        <v>-3.165</v>
      </c>
      <c r="AB7878">
        <v>3.4740000000000002</v>
      </c>
      <c r="AC7878">
        <v>2.3490000000000002</v>
      </c>
      <c r="AD7878">
        <v>1.0589999999999999</v>
      </c>
      <c r="AE7878">
        <v>3.165</v>
      </c>
      <c r="AF7878">
        <v>2.27</v>
      </c>
      <c r="AG7878">
        <v>0.97099999999999997</v>
      </c>
      <c r="AH7878">
        <v>1.2010000000000001</v>
      </c>
      <c r="AI7878">
        <v>0.38200000000000001</v>
      </c>
      <c r="AJ7878">
        <v>-2.4820000000000002</v>
      </c>
      <c r="AK7878">
        <v>-0.61699999999999999</v>
      </c>
      <c r="AL7878">
        <v>2.6819999999999999</v>
      </c>
      <c r="AM7878">
        <v>2.9390000000000001</v>
      </c>
      <c r="AN7878">
        <v>3.1789999999999998</v>
      </c>
      <c r="AO7878">
        <v>1.831</v>
      </c>
      <c r="AP7878">
        <v>-1.1240000000000001</v>
      </c>
      <c r="AQ7878">
        <v>-0.56699999999999995</v>
      </c>
      <c r="AR7878">
        <v>2.8969999999999998</v>
      </c>
      <c r="AS7878">
        <v>3.5030000000000001</v>
      </c>
      <c r="AT7878">
        <v>4.17</v>
      </c>
      <c r="AU7878">
        <v>2.4889999999999999</v>
      </c>
      <c r="AV7878">
        <v>1.8140000000000001</v>
      </c>
      <c r="AW7878">
        <v>4.5529999999999999</v>
      </c>
      <c r="AX7878">
        <v>4.9050000000000002</v>
      </c>
      <c r="AY7878">
        <v>3.8340000000000001</v>
      </c>
      <c r="AZ7878">
        <v>2.87</v>
      </c>
      <c r="BA7878">
        <v>1.7230000000000001</v>
      </c>
      <c r="BB7878">
        <v>1.085</v>
      </c>
      <c r="BC7878">
        <v>2017</v>
      </c>
    </row>
    <row r="7879" spans="1:55" x14ac:dyDescent="0.25">
      <c r="A7879">
        <v>866</v>
      </c>
      <c r="B7879" t="s">
        <v>1817</v>
      </c>
      <c r="C7879" t="s">
        <v>237</v>
      </c>
      <c r="D7879" t="s">
        <v>1818</v>
      </c>
      <c r="E7879" t="s">
        <v>238</v>
      </c>
      <c r="F7879" t="s">
        <v>239</v>
      </c>
      <c r="G7879" t="s">
        <v>229</v>
      </c>
      <c r="H7879" t="s">
        <v>230</v>
      </c>
      <c r="I7879" t="s">
        <v>1819</v>
      </c>
      <c r="J7879">
        <v>6.5000000000000002E-2</v>
      </c>
      <c r="K7879">
        <v>7.0999999999999994E-2</v>
      </c>
      <c r="L7879">
        <v>0.08</v>
      </c>
      <c r="M7879">
        <v>8.8999999999999996E-2</v>
      </c>
      <c r="N7879">
        <v>9.6000000000000002E-2</v>
      </c>
      <c r="O7879">
        <v>0.113</v>
      </c>
      <c r="P7879">
        <v>0.13400000000000001</v>
      </c>
      <c r="Q7879">
        <v>0.153</v>
      </c>
      <c r="R7879">
        <v>0.16400000000000001</v>
      </c>
      <c r="S7879">
        <v>0.17699999999999999</v>
      </c>
      <c r="T7879">
        <v>0.193</v>
      </c>
      <c r="U7879">
        <v>0.22600000000000001</v>
      </c>
      <c r="V7879">
        <v>0.24299999999999999</v>
      </c>
      <c r="W7879">
        <v>0.26</v>
      </c>
      <c r="X7879">
        <v>0.26800000000000002</v>
      </c>
      <c r="Y7879">
        <v>0.27100000000000002</v>
      </c>
      <c r="Z7879">
        <v>0.28799999999999998</v>
      </c>
      <c r="AA7879">
        <v>0.27800000000000002</v>
      </c>
      <c r="AB7879">
        <v>0.29499999999999998</v>
      </c>
      <c r="AC7879">
        <v>0.32200000000000001</v>
      </c>
      <c r="AD7879">
        <v>0.34300000000000003</v>
      </c>
      <c r="AE7879">
        <v>0.376</v>
      </c>
      <c r="AF7879">
        <v>0.41899999999999998</v>
      </c>
      <c r="AG7879">
        <v>0.45500000000000002</v>
      </c>
      <c r="AH7879">
        <v>0.48899999999999999</v>
      </c>
      <c r="AI7879">
        <v>0.55000000000000004</v>
      </c>
      <c r="AJ7879">
        <v>0.59599999999999997</v>
      </c>
      <c r="AK7879">
        <v>0.63300000000000001</v>
      </c>
      <c r="AL7879">
        <v>0.66400000000000003</v>
      </c>
      <c r="AM7879">
        <v>0.68799999999999994</v>
      </c>
      <c r="AN7879">
        <v>0.74399999999999999</v>
      </c>
      <c r="AO7879">
        <v>0.78800000000000003</v>
      </c>
      <c r="AP7879">
        <v>0.79</v>
      </c>
      <c r="AQ7879">
        <v>0.79200000000000004</v>
      </c>
      <c r="AR7879">
        <v>0.82499999999999996</v>
      </c>
      <c r="AS7879">
        <v>0.871</v>
      </c>
      <c r="AT7879">
        <v>0.94699999999999995</v>
      </c>
      <c r="AU7879">
        <v>1.004</v>
      </c>
      <c r="AV7879">
        <v>1.044</v>
      </c>
      <c r="AW7879">
        <v>1.123</v>
      </c>
      <c r="AX7879">
        <v>1.2030000000000001</v>
      </c>
      <c r="AY7879">
        <v>1.2749999999999999</v>
      </c>
      <c r="AZ7879">
        <v>1.339</v>
      </c>
      <c r="BA7879">
        <v>1.391</v>
      </c>
      <c r="BB7879">
        <v>1.4350000000000001</v>
      </c>
      <c r="BC7879">
        <v>2017</v>
      </c>
    </row>
    <row r="7880" spans="1:55" x14ac:dyDescent="0.25">
      <c r="A7880">
        <v>866</v>
      </c>
      <c r="B7880" t="s">
        <v>1817</v>
      </c>
      <c r="C7880" t="s">
        <v>240</v>
      </c>
      <c r="D7880" t="s">
        <v>1818</v>
      </c>
      <c r="E7880" t="s">
        <v>238</v>
      </c>
      <c r="F7880" t="s">
        <v>241</v>
      </c>
      <c r="G7880" t="s">
        <v>242</v>
      </c>
      <c r="H7880" t="s">
        <v>230</v>
      </c>
      <c r="I7880" t="s">
        <v>243</v>
      </c>
      <c r="J7880">
        <v>7.3999999999999996E-2</v>
      </c>
      <c r="K7880">
        <v>8.2000000000000003E-2</v>
      </c>
      <c r="L7880">
        <v>8.1000000000000003E-2</v>
      </c>
      <c r="M7880">
        <v>0.08</v>
      </c>
      <c r="N7880">
        <v>8.4000000000000005E-2</v>
      </c>
      <c r="O7880">
        <v>7.9000000000000001E-2</v>
      </c>
      <c r="P7880">
        <v>9.4E-2</v>
      </c>
      <c r="Q7880">
        <v>0.10100000000000001</v>
      </c>
      <c r="R7880">
        <v>0.11899999999999999</v>
      </c>
      <c r="S7880">
        <v>0.14399999999999999</v>
      </c>
      <c r="T7880">
        <v>0.15</v>
      </c>
      <c r="U7880">
        <v>0.17399999999999999</v>
      </c>
      <c r="V7880">
        <v>0.18</v>
      </c>
      <c r="W7880">
        <v>0.188</v>
      </c>
      <c r="X7880">
        <v>0.20300000000000001</v>
      </c>
      <c r="Y7880">
        <v>0.21299999999999999</v>
      </c>
      <c r="Z7880">
        <v>0.23400000000000001</v>
      </c>
      <c r="AA7880">
        <v>0.22</v>
      </c>
      <c r="AB7880">
        <v>0.19800000000000001</v>
      </c>
      <c r="AC7880">
        <v>0.20100000000000001</v>
      </c>
      <c r="AD7880">
        <v>0.19500000000000001</v>
      </c>
      <c r="AE7880">
        <v>0.17699999999999999</v>
      </c>
      <c r="AF7880">
        <v>0.191</v>
      </c>
      <c r="AG7880">
        <v>0.21199999999999999</v>
      </c>
      <c r="AH7880">
        <v>0.248</v>
      </c>
      <c r="AI7880">
        <v>0.28299999999999997</v>
      </c>
      <c r="AJ7880">
        <v>0.29399999999999998</v>
      </c>
      <c r="AK7880">
        <v>0.32100000000000001</v>
      </c>
      <c r="AL7880">
        <v>0.34200000000000003</v>
      </c>
      <c r="AM7880">
        <v>0.33800000000000002</v>
      </c>
      <c r="AN7880">
        <v>0.39</v>
      </c>
      <c r="AO7880">
        <v>0.45600000000000002</v>
      </c>
      <c r="AP7880">
        <v>0.45900000000000002</v>
      </c>
      <c r="AQ7880">
        <v>0.44600000000000001</v>
      </c>
      <c r="AR7880">
        <v>0.44700000000000001</v>
      </c>
      <c r="AS7880">
        <v>0.41299999999999998</v>
      </c>
      <c r="AT7880">
        <v>0.42799999999999999</v>
      </c>
      <c r="AU7880">
        <v>0.45500000000000002</v>
      </c>
      <c r="AV7880">
        <v>0.47</v>
      </c>
      <c r="AW7880">
        <v>0.49299999999999999</v>
      </c>
      <c r="AX7880">
        <v>0.51200000000000001</v>
      </c>
      <c r="AY7880">
        <v>0.53100000000000003</v>
      </c>
      <c r="AZ7880">
        <v>0.55100000000000005</v>
      </c>
      <c r="BA7880">
        <v>0.56899999999999995</v>
      </c>
      <c r="BB7880">
        <v>0.58499999999999996</v>
      </c>
      <c r="BC7880">
        <v>2017</v>
      </c>
    </row>
    <row r="7881" spans="1:55" x14ac:dyDescent="0.25">
      <c r="A7881">
        <v>866</v>
      </c>
      <c r="B7881" t="s">
        <v>1817</v>
      </c>
      <c r="C7881" t="s">
        <v>244</v>
      </c>
      <c r="D7881" t="s">
        <v>1818</v>
      </c>
      <c r="E7881" t="s">
        <v>238</v>
      </c>
      <c r="F7881" t="s">
        <v>245</v>
      </c>
      <c r="G7881" t="s">
        <v>246</v>
      </c>
      <c r="H7881" t="s">
        <v>230</v>
      </c>
      <c r="I7881" t="s">
        <v>243</v>
      </c>
      <c r="J7881">
        <v>6.8000000000000005E-2</v>
      </c>
      <c r="K7881">
        <v>8.4000000000000005E-2</v>
      </c>
      <c r="L7881">
        <v>0.10100000000000001</v>
      </c>
      <c r="M7881">
        <v>0.111</v>
      </c>
      <c r="N7881">
        <v>0.16600000000000001</v>
      </c>
      <c r="O7881">
        <v>0.18099999999999999</v>
      </c>
      <c r="P7881">
        <v>0.20100000000000001</v>
      </c>
      <c r="Q7881">
        <v>0.20899999999999999</v>
      </c>
      <c r="R7881">
        <v>0.20899999999999999</v>
      </c>
      <c r="S7881">
        <v>0.219</v>
      </c>
      <c r="T7881">
        <v>0.23799999999999999</v>
      </c>
      <c r="U7881">
        <v>0.26100000000000001</v>
      </c>
      <c r="V7881">
        <v>0.25700000000000001</v>
      </c>
      <c r="W7881">
        <v>0.26300000000000001</v>
      </c>
      <c r="X7881">
        <v>0.27300000000000002</v>
      </c>
      <c r="Y7881">
        <v>0.29199999999999998</v>
      </c>
      <c r="Z7881">
        <v>0.29699999999999999</v>
      </c>
      <c r="AA7881">
        <v>0.29299999999999998</v>
      </c>
      <c r="AB7881">
        <v>0.30599999999999999</v>
      </c>
      <c r="AC7881">
        <v>0.318</v>
      </c>
      <c r="AD7881">
        <v>0.32800000000000001</v>
      </c>
      <c r="AE7881">
        <v>0.34599999999999997</v>
      </c>
      <c r="AF7881">
        <v>0.36</v>
      </c>
      <c r="AG7881">
        <v>0.37</v>
      </c>
      <c r="AH7881">
        <v>0.38400000000000001</v>
      </c>
      <c r="AI7881">
        <v>0.39800000000000002</v>
      </c>
      <c r="AJ7881">
        <v>0.4</v>
      </c>
      <c r="AK7881">
        <v>0.40799999999999997</v>
      </c>
      <c r="AL7881">
        <v>0.42699999999999999</v>
      </c>
      <c r="AM7881">
        <v>0.443</v>
      </c>
      <c r="AN7881">
        <v>0.46200000000000002</v>
      </c>
      <c r="AO7881">
        <v>0.48099999999999998</v>
      </c>
      <c r="AP7881">
        <v>0.48399999999999999</v>
      </c>
      <c r="AQ7881">
        <v>0.49</v>
      </c>
      <c r="AR7881">
        <v>0.51400000000000001</v>
      </c>
      <c r="AS7881">
        <v>0.53800000000000003</v>
      </c>
      <c r="AT7881">
        <v>0.56599999999999995</v>
      </c>
      <c r="AU7881">
        <v>0.59099999999999997</v>
      </c>
      <c r="AV7881">
        <v>0.61599999999999999</v>
      </c>
      <c r="AW7881">
        <v>0.65500000000000003</v>
      </c>
      <c r="AX7881">
        <v>0.70099999999999996</v>
      </c>
      <c r="AY7881">
        <v>0.74399999999999999</v>
      </c>
      <c r="AZ7881">
        <v>0.78100000000000003</v>
      </c>
      <c r="BA7881">
        <v>0.81100000000000005</v>
      </c>
      <c r="BB7881">
        <v>0.83699999999999997</v>
      </c>
      <c r="BC7881">
        <v>2017</v>
      </c>
    </row>
    <row r="7882" spans="1:55" x14ac:dyDescent="0.25">
      <c r="A7882">
        <v>866</v>
      </c>
      <c r="B7882" t="s">
        <v>1817</v>
      </c>
      <c r="C7882" t="s">
        <v>247</v>
      </c>
      <c r="D7882" t="s">
        <v>1818</v>
      </c>
      <c r="E7882" t="s">
        <v>248</v>
      </c>
      <c r="F7882" t="s">
        <v>249</v>
      </c>
      <c r="G7882" t="s">
        <v>250</v>
      </c>
      <c r="I7882" t="s">
        <v>251</v>
      </c>
      <c r="J7882">
        <v>25.431999999999999</v>
      </c>
      <c r="K7882">
        <v>24.539000000000001</v>
      </c>
      <c r="L7882">
        <v>24.564</v>
      </c>
      <c r="M7882">
        <v>25.646000000000001</v>
      </c>
      <c r="N7882">
        <v>19.271000000000001</v>
      </c>
      <c r="O7882">
        <v>21.440999999999999</v>
      </c>
      <c r="P7882">
        <v>23.373000000000001</v>
      </c>
      <c r="Q7882">
        <v>26.271999999999998</v>
      </c>
      <c r="R7882">
        <v>29.138999999999999</v>
      </c>
      <c r="S7882">
        <v>31.178000000000001</v>
      </c>
      <c r="T7882">
        <v>32.402999999999999</v>
      </c>
      <c r="U7882">
        <v>35.847000000000001</v>
      </c>
      <c r="V7882">
        <v>40.033999999999999</v>
      </c>
      <c r="W7882">
        <v>43.042999999999999</v>
      </c>
      <c r="X7882">
        <v>43.444000000000003</v>
      </c>
      <c r="Y7882">
        <v>41.987000000000002</v>
      </c>
      <c r="Z7882">
        <v>44.618000000000002</v>
      </c>
      <c r="AA7882">
        <v>44.557000000000002</v>
      </c>
      <c r="AB7882">
        <v>45.706000000000003</v>
      </c>
      <c r="AC7882">
        <v>48.692</v>
      </c>
      <c r="AD7882">
        <v>51.369</v>
      </c>
      <c r="AE7882">
        <v>54.529000000000003</v>
      </c>
      <c r="AF7882">
        <v>59.488</v>
      </c>
      <c r="AG7882">
        <v>63.915999999999997</v>
      </c>
      <c r="AH7882">
        <v>67.820999999999998</v>
      </c>
      <c r="AI7882">
        <v>75.983000000000004</v>
      </c>
      <c r="AJ7882">
        <v>84.503</v>
      </c>
      <c r="AK7882">
        <v>90.263000000000005</v>
      </c>
      <c r="AL7882">
        <v>92.247</v>
      </c>
      <c r="AM7882">
        <v>92.88</v>
      </c>
      <c r="AN7882">
        <v>97.305000000000007</v>
      </c>
      <c r="AO7882">
        <v>101.20099999999999</v>
      </c>
      <c r="AP7882">
        <v>102.631</v>
      </c>
      <c r="AQ7882">
        <v>103.419</v>
      </c>
      <c r="AR7882">
        <v>104.748</v>
      </c>
      <c r="AS7882">
        <v>106.824</v>
      </c>
      <c r="AT7882">
        <v>111.566</v>
      </c>
      <c r="AU7882">
        <v>115.331</v>
      </c>
      <c r="AV7882">
        <v>117.846</v>
      </c>
      <c r="AW7882">
        <v>121.19</v>
      </c>
      <c r="AX7882">
        <v>123.786</v>
      </c>
      <c r="AY7882">
        <v>126.38</v>
      </c>
      <c r="AZ7882">
        <v>129.02699999999999</v>
      </c>
      <c r="BA7882">
        <v>131.72800000000001</v>
      </c>
      <c r="BB7882">
        <v>134.494</v>
      </c>
      <c r="BC7882">
        <v>2017</v>
      </c>
    </row>
    <row r="7883" spans="1:55" x14ac:dyDescent="0.25">
      <c r="A7883">
        <v>866</v>
      </c>
      <c r="B7883" t="s">
        <v>1817</v>
      </c>
      <c r="C7883" t="s">
        <v>252</v>
      </c>
      <c r="D7883" t="s">
        <v>1818</v>
      </c>
      <c r="E7883" t="s">
        <v>253</v>
      </c>
      <c r="F7883" t="s">
        <v>254</v>
      </c>
      <c r="G7883" t="s">
        <v>229</v>
      </c>
      <c r="H7883" t="s">
        <v>220</v>
      </c>
      <c r="I7883" t="s">
        <v>255</v>
      </c>
      <c r="J7883" s="52">
        <v>2772.72</v>
      </c>
      <c r="K7883" s="52">
        <v>3143.9</v>
      </c>
      <c r="L7883" s="52">
        <v>3527.36</v>
      </c>
      <c r="M7883" s="52">
        <v>3692.46</v>
      </c>
      <c r="N7883" s="52">
        <v>5265.11</v>
      </c>
      <c r="O7883" s="52">
        <v>5589.22</v>
      </c>
      <c r="P7883" s="52">
        <v>6113.25</v>
      </c>
      <c r="Q7883" s="52">
        <v>6200.97</v>
      </c>
      <c r="R7883" s="52">
        <v>5954.14</v>
      </c>
      <c r="S7883" s="52">
        <v>5989.7</v>
      </c>
      <c r="T7883" s="52">
        <v>6240.05</v>
      </c>
      <c r="U7883" s="52">
        <v>6568.73</v>
      </c>
      <c r="V7883" s="52">
        <v>6287.73</v>
      </c>
      <c r="W7883" s="52">
        <v>6252.51</v>
      </c>
      <c r="X7883" s="52">
        <v>6393.64</v>
      </c>
      <c r="Y7883" s="52">
        <v>6658.24</v>
      </c>
      <c r="Z7883" s="52">
        <v>6655.74</v>
      </c>
      <c r="AA7883" s="52">
        <v>6392.35</v>
      </c>
      <c r="AB7883" s="52">
        <v>6569.59</v>
      </c>
      <c r="AC7883" s="52">
        <v>6686.41</v>
      </c>
      <c r="AD7883" s="52">
        <v>6728.67</v>
      </c>
      <c r="AE7883" s="52">
        <v>6913.2</v>
      </c>
      <c r="AF7883" s="52">
        <v>7041.05</v>
      </c>
      <c r="AG7883" s="52">
        <v>7080.03</v>
      </c>
      <c r="AH7883" s="52">
        <v>7134.59</v>
      </c>
      <c r="AI7883" s="52">
        <v>7131.91</v>
      </c>
      <c r="AJ7883" s="52">
        <v>6926.17</v>
      </c>
      <c r="AK7883" s="52">
        <v>6861.12</v>
      </c>
      <c r="AL7883" s="52">
        <v>7028.58</v>
      </c>
      <c r="AM7883" s="52">
        <v>7218.14</v>
      </c>
      <c r="AN7883" s="52">
        <v>7421.15</v>
      </c>
      <c r="AO7883" s="52">
        <v>7537.96</v>
      </c>
      <c r="AP7883" s="52">
        <v>7442.85</v>
      </c>
      <c r="AQ7883" s="52">
        <v>7380.1</v>
      </c>
      <c r="AR7883" s="52">
        <v>7541.69</v>
      </c>
      <c r="AS7883" s="52">
        <v>7927.82</v>
      </c>
      <c r="AT7883" s="52">
        <v>8438.65</v>
      </c>
      <c r="AU7883" s="52">
        <v>8647.2099999999991</v>
      </c>
      <c r="AV7883" s="52">
        <v>8795.2800000000007</v>
      </c>
      <c r="AW7883" s="52">
        <v>9186.5300000000007</v>
      </c>
      <c r="AX7883" s="52">
        <v>9627.49</v>
      </c>
      <c r="AY7883" s="52">
        <v>9986.67</v>
      </c>
      <c r="AZ7883" s="52">
        <v>10263</v>
      </c>
      <c r="BA7883" s="52">
        <v>10429.44</v>
      </c>
      <c r="BB7883" s="52">
        <v>10532.02</v>
      </c>
      <c r="BC7883">
        <v>2017</v>
      </c>
    </row>
    <row r="7884" spans="1:55" x14ac:dyDescent="0.25">
      <c r="A7884">
        <v>866</v>
      </c>
      <c r="B7884" t="s">
        <v>1817</v>
      </c>
      <c r="C7884" t="s">
        <v>256</v>
      </c>
      <c r="D7884" t="s">
        <v>1818</v>
      </c>
      <c r="E7884" t="s">
        <v>253</v>
      </c>
      <c r="F7884" t="s">
        <v>257</v>
      </c>
      <c r="G7884" t="s">
        <v>258</v>
      </c>
      <c r="H7884" t="s">
        <v>220</v>
      </c>
      <c r="I7884" t="s">
        <v>255</v>
      </c>
      <c r="J7884" s="52">
        <v>1712.33</v>
      </c>
      <c r="K7884" s="52">
        <v>1941.56</v>
      </c>
      <c r="L7884" s="52">
        <v>2178.37</v>
      </c>
      <c r="M7884" s="52">
        <v>2280.3200000000002</v>
      </c>
      <c r="N7884" s="52">
        <v>3251.54</v>
      </c>
      <c r="O7884" s="52">
        <v>3451.7</v>
      </c>
      <c r="P7884" s="52">
        <v>3775.32</v>
      </c>
      <c r="Q7884" s="52">
        <v>3829.49</v>
      </c>
      <c r="R7884" s="52">
        <v>3677.06</v>
      </c>
      <c r="S7884" s="52">
        <v>3699.02</v>
      </c>
      <c r="T7884" s="52">
        <v>3853.62</v>
      </c>
      <c r="U7884" s="52">
        <v>4056.6</v>
      </c>
      <c r="V7884" s="52">
        <v>3883.07</v>
      </c>
      <c r="W7884" s="52">
        <v>3861.32</v>
      </c>
      <c r="X7884" s="52">
        <v>3948.47</v>
      </c>
      <c r="Y7884" s="52">
        <v>4111.88</v>
      </c>
      <c r="Z7884" s="52">
        <v>4110.34</v>
      </c>
      <c r="AA7884" s="52">
        <v>3947.68</v>
      </c>
      <c r="AB7884" s="52">
        <v>4057.14</v>
      </c>
      <c r="AC7884" s="52">
        <v>4129.28</v>
      </c>
      <c r="AD7884" s="52">
        <v>4155.38</v>
      </c>
      <c r="AE7884" s="52">
        <v>4269.34</v>
      </c>
      <c r="AF7884" s="52">
        <v>4348.29</v>
      </c>
      <c r="AG7884" s="52">
        <v>4372.3599999999997</v>
      </c>
      <c r="AH7884" s="52">
        <v>4406.0600000000004</v>
      </c>
      <c r="AI7884" s="52">
        <v>4404.3999999999996</v>
      </c>
      <c r="AJ7884" s="52">
        <v>4277.3500000000004</v>
      </c>
      <c r="AK7884" s="52">
        <v>4237.17</v>
      </c>
      <c r="AL7884" s="52">
        <v>4340.59</v>
      </c>
      <c r="AM7884" s="52">
        <v>4457.66</v>
      </c>
      <c r="AN7884" s="52">
        <v>4583.03</v>
      </c>
      <c r="AO7884" s="52">
        <v>4655.16</v>
      </c>
      <c r="AP7884" s="52">
        <v>4596.43</v>
      </c>
      <c r="AQ7884" s="52">
        <v>4557.68</v>
      </c>
      <c r="AR7884" s="52">
        <v>4657.47</v>
      </c>
      <c r="AS7884" s="52">
        <v>4895.93</v>
      </c>
      <c r="AT7884" s="52">
        <v>5211.3999999999996</v>
      </c>
      <c r="AU7884" s="52">
        <v>5340.2</v>
      </c>
      <c r="AV7884" s="52">
        <v>5431.64</v>
      </c>
      <c r="AW7884" s="52">
        <v>5673.26</v>
      </c>
      <c r="AX7884" s="52">
        <v>5945.58</v>
      </c>
      <c r="AY7884" s="52">
        <v>6167.4</v>
      </c>
      <c r="AZ7884" s="52">
        <v>6338.05</v>
      </c>
      <c r="BA7884" s="52">
        <v>6440.83</v>
      </c>
      <c r="BB7884" s="52">
        <v>6504.19</v>
      </c>
      <c r="BC7884">
        <v>2017</v>
      </c>
    </row>
    <row r="7885" spans="1:55" x14ac:dyDescent="0.25">
      <c r="A7885">
        <v>866</v>
      </c>
      <c r="B7885" t="s">
        <v>1817</v>
      </c>
      <c r="C7885" t="s">
        <v>259</v>
      </c>
      <c r="D7885" t="s">
        <v>1818</v>
      </c>
      <c r="E7885" t="s">
        <v>260</v>
      </c>
      <c r="F7885" t="s">
        <v>261</v>
      </c>
      <c r="G7885" t="s">
        <v>229</v>
      </c>
      <c r="H7885" t="s">
        <v>220</v>
      </c>
      <c r="I7885" t="s">
        <v>262</v>
      </c>
      <c r="J7885">
        <v>705.14499999999998</v>
      </c>
      <c r="K7885">
        <v>771.48900000000003</v>
      </c>
      <c r="L7885">
        <v>866.46900000000005</v>
      </c>
      <c r="M7885">
        <v>946.95299999999997</v>
      </c>
      <c r="N7885" s="52">
        <v>1014.66</v>
      </c>
      <c r="O7885" s="52">
        <v>1198.3599999999999</v>
      </c>
      <c r="P7885" s="52">
        <v>1428.83</v>
      </c>
      <c r="Q7885" s="52">
        <v>1629.1</v>
      </c>
      <c r="R7885" s="52">
        <v>1734.98</v>
      </c>
      <c r="S7885" s="52">
        <v>1867.45</v>
      </c>
      <c r="T7885" s="52">
        <v>2021.96</v>
      </c>
      <c r="U7885" s="52">
        <v>2354.67</v>
      </c>
      <c r="V7885" s="52">
        <v>2517.23</v>
      </c>
      <c r="W7885" s="52">
        <v>2691.29</v>
      </c>
      <c r="X7885" s="52">
        <v>2777.68</v>
      </c>
      <c r="Y7885" s="52">
        <v>2795.61</v>
      </c>
      <c r="Z7885" s="52">
        <v>2969.66</v>
      </c>
      <c r="AA7885" s="52">
        <v>2848.27</v>
      </c>
      <c r="AB7885" s="52">
        <v>3002.7</v>
      </c>
      <c r="AC7885" s="52">
        <v>3255.75</v>
      </c>
      <c r="AD7885" s="52">
        <v>3456.46</v>
      </c>
      <c r="AE7885" s="52">
        <v>3769.7</v>
      </c>
      <c r="AF7885" s="52">
        <v>4188.58</v>
      </c>
      <c r="AG7885" s="52">
        <v>4525.2700000000004</v>
      </c>
      <c r="AH7885" s="52">
        <v>4838.75</v>
      </c>
      <c r="AI7885" s="52">
        <v>5419.07</v>
      </c>
      <c r="AJ7885" s="52">
        <v>5852.82</v>
      </c>
      <c r="AK7885" s="52">
        <v>6193.06</v>
      </c>
      <c r="AL7885" s="52">
        <v>6483.68</v>
      </c>
      <c r="AM7885" s="52">
        <v>6704.23</v>
      </c>
      <c r="AN7885" s="52">
        <v>7221.17</v>
      </c>
      <c r="AO7885" s="52">
        <v>7628.5</v>
      </c>
      <c r="AP7885" s="52">
        <v>7638.66</v>
      </c>
      <c r="AQ7885" s="52">
        <v>7632.43</v>
      </c>
      <c r="AR7885" s="52">
        <v>7899.77</v>
      </c>
      <c r="AS7885" s="52">
        <v>8468.7900000000009</v>
      </c>
      <c r="AT7885" s="52">
        <v>9414.65</v>
      </c>
      <c r="AU7885" s="52">
        <v>9972.9500000000007</v>
      </c>
      <c r="AV7885" s="52">
        <v>10364.870000000001</v>
      </c>
      <c r="AW7885" s="52">
        <v>11133.2</v>
      </c>
      <c r="AX7885" s="52">
        <v>11917.51</v>
      </c>
      <c r="AY7885" s="52">
        <v>12621.14</v>
      </c>
      <c r="AZ7885" s="52">
        <v>13242.08</v>
      </c>
      <c r="BA7885" s="52">
        <v>13738.51</v>
      </c>
      <c r="BB7885" s="52">
        <v>14164.99</v>
      </c>
      <c r="BC7885">
        <v>2017</v>
      </c>
    </row>
    <row r="7886" spans="1:55" x14ac:dyDescent="0.25">
      <c r="A7886">
        <v>866</v>
      </c>
      <c r="B7886" t="s">
        <v>1817</v>
      </c>
      <c r="C7886" t="s">
        <v>263</v>
      </c>
      <c r="D7886" t="s">
        <v>1818</v>
      </c>
      <c r="E7886" t="s">
        <v>260</v>
      </c>
      <c r="F7886" t="s">
        <v>264</v>
      </c>
      <c r="G7886" t="s">
        <v>242</v>
      </c>
      <c r="H7886" t="s">
        <v>220</v>
      </c>
      <c r="I7886" t="s">
        <v>262</v>
      </c>
      <c r="J7886">
        <v>802.90300000000002</v>
      </c>
      <c r="K7886">
        <v>886.55</v>
      </c>
      <c r="L7886">
        <v>878.89400000000001</v>
      </c>
      <c r="M7886">
        <v>853.09900000000005</v>
      </c>
      <c r="N7886">
        <v>890.42899999999997</v>
      </c>
      <c r="O7886">
        <v>836.90700000000004</v>
      </c>
      <c r="P7886">
        <v>999.88400000000001</v>
      </c>
      <c r="Q7886" s="52">
        <v>1081.02</v>
      </c>
      <c r="R7886" s="52">
        <v>1264.57</v>
      </c>
      <c r="S7886" s="52">
        <v>1523.21</v>
      </c>
      <c r="T7886" s="52">
        <v>1578.51</v>
      </c>
      <c r="U7886" s="52">
        <v>1816.71</v>
      </c>
      <c r="V7886" s="52">
        <v>1868.53</v>
      </c>
      <c r="W7886" s="52">
        <v>1944.45</v>
      </c>
      <c r="X7886" s="52">
        <v>2103.9499999999998</v>
      </c>
      <c r="Y7886" s="52">
        <v>2199.63</v>
      </c>
      <c r="Z7886" s="52">
        <v>2410.4899999999998</v>
      </c>
      <c r="AA7886" s="52">
        <v>2254.23</v>
      </c>
      <c r="AB7886" s="52">
        <v>2012.46</v>
      </c>
      <c r="AC7886" s="52">
        <v>2035.95</v>
      </c>
      <c r="AD7886" s="52">
        <v>1965.57</v>
      </c>
      <c r="AE7886" s="52">
        <v>1775.17</v>
      </c>
      <c r="AF7886" s="52">
        <v>1908.08</v>
      </c>
      <c r="AG7886" s="52">
        <v>2108.81</v>
      </c>
      <c r="AH7886" s="52">
        <v>2454.27</v>
      </c>
      <c r="AI7886" s="52">
        <v>2788.97</v>
      </c>
      <c r="AJ7886" s="52">
        <v>2889.03</v>
      </c>
      <c r="AK7886" s="52">
        <v>3142.2</v>
      </c>
      <c r="AL7886" s="52">
        <v>3337.9</v>
      </c>
      <c r="AM7886" s="52">
        <v>3295.28</v>
      </c>
      <c r="AN7886" s="52">
        <v>3788.68</v>
      </c>
      <c r="AO7886" s="52">
        <v>4412.21</v>
      </c>
      <c r="AP7886" s="52">
        <v>4442.3500000000004</v>
      </c>
      <c r="AQ7886" s="52">
        <v>4303.08</v>
      </c>
      <c r="AR7886" s="52">
        <v>4277.6099999999997</v>
      </c>
      <c r="AS7886" s="52">
        <v>4021.72</v>
      </c>
      <c r="AT7886" s="52">
        <v>4249.1400000000003</v>
      </c>
      <c r="AU7886" s="52">
        <v>4520.8900000000003</v>
      </c>
      <c r="AV7886" s="52">
        <v>4665.24</v>
      </c>
      <c r="AW7886" s="52">
        <v>4888.03</v>
      </c>
      <c r="AX7886" s="52">
        <v>5076.57</v>
      </c>
      <c r="AY7886" s="52">
        <v>5256.83</v>
      </c>
      <c r="AZ7886" s="52">
        <v>5444.6</v>
      </c>
      <c r="BA7886" s="52">
        <v>5619.11</v>
      </c>
      <c r="BB7886" s="52">
        <v>5775.57</v>
      </c>
      <c r="BC7886">
        <v>2017</v>
      </c>
    </row>
    <row r="7887" spans="1:55" x14ac:dyDescent="0.25">
      <c r="A7887">
        <v>866</v>
      </c>
      <c r="B7887" t="s">
        <v>1817</v>
      </c>
      <c r="C7887" t="s">
        <v>265</v>
      </c>
      <c r="D7887" t="s">
        <v>1818</v>
      </c>
      <c r="E7887" t="s">
        <v>260</v>
      </c>
      <c r="F7887" t="s">
        <v>266</v>
      </c>
      <c r="G7887" t="s">
        <v>246</v>
      </c>
      <c r="H7887" t="s">
        <v>220</v>
      </c>
      <c r="I7887" t="s">
        <v>262</v>
      </c>
      <c r="J7887">
        <v>737.73900000000003</v>
      </c>
      <c r="K7887">
        <v>915.64200000000005</v>
      </c>
      <c r="L7887" s="52">
        <v>1090.8</v>
      </c>
      <c r="M7887" s="52">
        <v>1186.57</v>
      </c>
      <c r="N7887" s="52">
        <v>1753</v>
      </c>
      <c r="O7887" s="52">
        <v>1919.76</v>
      </c>
      <c r="P7887" s="52">
        <v>2142.0300000000002</v>
      </c>
      <c r="Q7887" s="52">
        <v>2226.5</v>
      </c>
      <c r="R7887" s="52">
        <v>2213.27</v>
      </c>
      <c r="S7887" s="52">
        <v>2313.7800000000002</v>
      </c>
      <c r="T7887" s="52">
        <v>2500.6999999999998</v>
      </c>
      <c r="U7887" s="52">
        <v>2721.45</v>
      </c>
      <c r="V7887" s="52">
        <v>2664.41</v>
      </c>
      <c r="W7887" s="52">
        <v>2712.25</v>
      </c>
      <c r="X7887" s="52">
        <v>2832.69</v>
      </c>
      <c r="Y7887" s="52">
        <v>3011.78</v>
      </c>
      <c r="Z7887" s="52">
        <v>3065.78</v>
      </c>
      <c r="AA7887" s="52">
        <v>2995.23</v>
      </c>
      <c r="AB7887" s="52">
        <v>3112.93</v>
      </c>
      <c r="AC7887" s="52">
        <v>3214.03</v>
      </c>
      <c r="AD7887" s="52">
        <v>3306.64</v>
      </c>
      <c r="AE7887" s="52">
        <v>3471.83</v>
      </c>
      <c r="AF7887" s="52">
        <v>3591.98</v>
      </c>
      <c r="AG7887" s="52">
        <v>3678.94</v>
      </c>
      <c r="AH7887" s="52">
        <v>3807.09</v>
      </c>
      <c r="AI7887" s="52">
        <v>3924.2</v>
      </c>
      <c r="AJ7887" s="52">
        <v>3926.33</v>
      </c>
      <c r="AK7887" s="52">
        <v>3993.94</v>
      </c>
      <c r="AL7887" s="52">
        <v>4171</v>
      </c>
      <c r="AM7887" s="52">
        <v>4316.1499999999996</v>
      </c>
      <c r="AN7887" s="52">
        <v>4489.25</v>
      </c>
      <c r="AO7887" s="52">
        <v>4655.16</v>
      </c>
      <c r="AP7887" s="52">
        <v>4684.59</v>
      </c>
      <c r="AQ7887" s="52">
        <v>4726.59</v>
      </c>
      <c r="AR7887" s="52">
        <v>4921.47</v>
      </c>
      <c r="AS7887" s="52">
        <v>5228.78</v>
      </c>
      <c r="AT7887" s="52">
        <v>5626.53</v>
      </c>
      <c r="AU7887" s="52">
        <v>5875.2</v>
      </c>
      <c r="AV7887" s="52">
        <v>6110.54</v>
      </c>
      <c r="AW7887" s="52">
        <v>6495.84</v>
      </c>
      <c r="AX7887" s="52">
        <v>6949.8</v>
      </c>
      <c r="AY7887" s="52">
        <v>7358.94</v>
      </c>
      <c r="AZ7887" s="52">
        <v>7719.06</v>
      </c>
      <c r="BA7887" s="52">
        <v>8006.79</v>
      </c>
      <c r="BB7887" s="52">
        <v>8254.76</v>
      </c>
      <c r="BC7887">
        <v>2017</v>
      </c>
    </row>
    <row r="7888" spans="1:55" x14ac:dyDescent="0.25">
      <c r="A7888">
        <v>866</v>
      </c>
      <c r="B7888" t="s">
        <v>1817</v>
      </c>
      <c r="C7888" t="s">
        <v>267</v>
      </c>
      <c r="D7888" t="s">
        <v>1818</v>
      </c>
      <c r="E7888" t="s">
        <v>268</v>
      </c>
      <c r="F7888" t="s">
        <v>269</v>
      </c>
      <c r="G7888" t="s">
        <v>270</v>
      </c>
    </row>
    <row r="7889" spans="1:55" x14ac:dyDescent="0.25">
      <c r="A7889">
        <v>866</v>
      </c>
      <c r="B7889" t="s">
        <v>1817</v>
      </c>
      <c r="C7889" t="s">
        <v>271</v>
      </c>
      <c r="D7889" t="s">
        <v>1818</v>
      </c>
      <c r="E7889" t="s">
        <v>272</v>
      </c>
      <c r="F7889" t="s">
        <v>273</v>
      </c>
      <c r="G7889" t="s">
        <v>274</v>
      </c>
      <c r="I7889" t="s">
        <v>243</v>
      </c>
      <c r="J7889">
        <v>1E-3</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v>1E-3</v>
      </c>
      <c r="AN7889">
        <v>1E-3</v>
      </c>
      <c r="AO7889">
        <v>1E-3</v>
      </c>
      <c r="AP7889" t="s">
        <v>374</v>
      </c>
      <c r="AQ7889" t="s">
        <v>374</v>
      </c>
      <c r="AR7889" t="s">
        <v>374</v>
      </c>
      <c r="AS7889" t="s">
        <v>374</v>
      </c>
      <c r="AT7889" t="s">
        <v>374</v>
      </c>
      <c r="AU7889" t="s">
        <v>374</v>
      </c>
      <c r="AV7889" t="s">
        <v>374</v>
      </c>
      <c r="AW7889" t="s">
        <v>374</v>
      </c>
      <c r="AX7889" t="s">
        <v>374</v>
      </c>
      <c r="AY7889" t="s">
        <v>374</v>
      </c>
      <c r="AZ7889" t="s">
        <v>374</v>
      </c>
      <c r="BA7889" t="s">
        <v>374</v>
      </c>
      <c r="BB7889" t="s">
        <v>374</v>
      </c>
      <c r="BC7889">
        <v>2017</v>
      </c>
    </row>
    <row r="7890" spans="1:55" x14ac:dyDescent="0.25">
      <c r="A7890">
        <v>866</v>
      </c>
      <c r="B7890" t="s">
        <v>1817</v>
      </c>
      <c r="C7890" t="s">
        <v>275</v>
      </c>
      <c r="D7890" t="s">
        <v>1818</v>
      </c>
      <c r="E7890" t="s">
        <v>276</v>
      </c>
      <c r="F7890" t="s">
        <v>277</v>
      </c>
      <c r="G7890" t="s">
        <v>278</v>
      </c>
      <c r="I7890" t="s">
        <v>243</v>
      </c>
      <c r="J7890">
        <v>0.95599999999999996</v>
      </c>
      <c r="K7890">
        <v>0.84299999999999997</v>
      </c>
      <c r="L7890">
        <v>0.79400000000000004</v>
      </c>
      <c r="M7890">
        <v>0.79800000000000004</v>
      </c>
      <c r="N7890">
        <v>0.57899999999999996</v>
      </c>
      <c r="O7890">
        <v>0.624</v>
      </c>
      <c r="P7890">
        <v>0.66700000000000004</v>
      </c>
      <c r="Q7890">
        <v>0.73199999999999998</v>
      </c>
      <c r="R7890">
        <v>0.78400000000000003</v>
      </c>
      <c r="S7890">
        <v>0.80700000000000005</v>
      </c>
      <c r="T7890">
        <v>0.80900000000000005</v>
      </c>
      <c r="U7890">
        <v>0.86499999999999999</v>
      </c>
      <c r="V7890">
        <v>0.94499999999999995</v>
      </c>
      <c r="W7890">
        <v>0.99199999999999999</v>
      </c>
      <c r="X7890">
        <v>0.98099999999999998</v>
      </c>
      <c r="Y7890">
        <v>0.92800000000000005</v>
      </c>
      <c r="Z7890">
        <v>0.96899999999999997</v>
      </c>
      <c r="AA7890">
        <v>0.95099999999999996</v>
      </c>
      <c r="AB7890">
        <v>0.96499999999999997</v>
      </c>
      <c r="AC7890">
        <v>1.0129999999999999</v>
      </c>
      <c r="AD7890">
        <v>1.0449999999999999</v>
      </c>
      <c r="AE7890">
        <v>1.0860000000000001</v>
      </c>
      <c r="AF7890">
        <v>1.1659999999999999</v>
      </c>
      <c r="AG7890">
        <v>1.23</v>
      </c>
      <c r="AH7890">
        <v>1.2709999999999999</v>
      </c>
      <c r="AI7890">
        <v>1.381</v>
      </c>
      <c r="AJ7890">
        <v>1.4910000000000001</v>
      </c>
      <c r="AK7890">
        <v>1.5509999999999999</v>
      </c>
      <c r="AL7890">
        <v>1.554</v>
      </c>
      <c r="AM7890">
        <v>1.5529999999999999</v>
      </c>
      <c r="AN7890">
        <v>1.609</v>
      </c>
      <c r="AO7890">
        <v>1.639</v>
      </c>
      <c r="AP7890">
        <v>1.631</v>
      </c>
      <c r="AQ7890">
        <v>1.615</v>
      </c>
      <c r="AR7890">
        <v>1.605</v>
      </c>
      <c r="AS7890">
        <v>1.62</v>
      </c>
      <c r="AT7890">
        <v>1.673</v>
      </c>
      <c r="AU7890">
        <v>1.6970000000000001</v>
      </c>
      <c r="AV7890">
        <v>1.696</v>
      </c>
      <c r="AW7890">
        <v>1.714</v>
      </c>
      <c r="AX7890">
        <v>1.7150000000000001</v>
      </c>
      <c r="AY7890">
        <v>1.7150000000000001</v>
      </c>
      <c r="AZ7890">
        <v>1.716</v>
      </c>
      <c r="BA7890">
        <v>1.716</v>
      </c>
      <c r="BB7890">
        <v>1.716</v>
      </c>
      <c r="BC7890">
        <v>2017</v>
      </c>
    </row>
    <row r="7891" spans="1:55" x14ac:dyDescent="0.25">
      <c r="A7891">
        <v>866</v>
      </c>
      <c r="B7891" t="s">
        <v>1817</v>
      </c>
      <c r="C7891" t="s">
        <v>279</v>
      </c>
      <c r="D7891" t="s">
        <v>1818</v>
      </c>
      <c r="E7891" t="s">
        <v>280</v>
      </c>
      <c r="F7891" t="s">
        <v>281</v>
      </c>
      <c r="G7891" t="s">
        <v>282</v>
      </c>
    </row>
    <row r="7892" spans="1:55" x14ac:dyDescent="0.25">
      <c r="A7892">
        <v>866</v>
      </c>
      <c r="B7892" t="s">
        <v>1817</v>
      </c>
      <c r="C7892" t="s">
        <v>283</v>
      </c>
      <c r="D7892" t="s">
        <v>1818</v>
      </c>
      <c r="E7892" t="s">
        <v>284</v>
      </c>
      <c r="F7892" t="s">
        <v>285</v>
      </c>
      <c r="G7892" t="s">
        <v>282</v>
      </c>
    </row>
    <row r="7893" spans="1:55" x14ac:dyDescent="0.25">
      <c r="A7893">
        <v>866</v>
      </c>
      <c r="B7893" t="s">
        <v>1817</v>
      </c>
      <c r="C7893" t="s">
        <v>286</v>
      </c>
      <c r="D7893" t="s">
        <v>1818</v>
      </c>
      <c r="E7893" t="s">
        <v>287</v>
      </c>
      <c r="F7893" t="s">
        <v>288</v>
      </c>
      <c r="G7893" t="s">
        <v>250</v>
      </c>
      <c r="I7893" t="s">
        <v>1820</v>
      </c>
      <c r="J7893">
        <v>11.147</v>
      </c>
      <c r="K7893">
        <v>12.808</v>
      </c>
      <c r="L7893">
        <v>14.201000000000001</v>
      </c>
      <c r="M7893">
        <v>15.583</v>
      </c>
      <c r="N7893">
        <v>16.815999999999999</v>
      </c>
      <c r="O7893">
        <v>17.690000000000001</v>
      </c>
      <c r="P7893">
        <v>22.974</v>
      </c>
      <c r="Q7893">
        <v>24.742000000000001</v>
      </c>
      <c r="R7893">
        <v>27.297000000000001</v>
      </c>
      <c r="S7893">
        <v>28.38</v>
      </c>
      <c r="T7893">
        <v>29.978999999999999</v>
      </c>
      <c r="U7893">
        <v>34.152000000000001</v>
      </c>
      <c r="V7893">
        <v>37.088000000000001</v>
      </c>
      <c r="W7893">
        <v>37.759</v>
      </c>
      <c r="X7893">
        <v>39.24</v>
      </c>
      <c r="Y7893">
        <v>39.052</v>
      </c>
      <c r="Z7893">
        <v>40.095999999999997</v>
      </c>
      <c r="AA7893">
        <v>40.856999999999999</v>
      </c>
      <c r="AB7893">
        <v>42.195</v>
      </c>
      <c r="AC7893">
        <v>44.078000000000003</v>
      </c>
      <c r="AD7893">
        <v>46.866999999999997</v>
      </c>
      <c r="AE7893">
        <v>50.753</v>
      </c>
      <c r="AF7893">
        <v>56.01</v>
      </c>
      <c r="AG7893">
        <v>62.529000000000003</v>
      </c>
      <c r="AH7893">
        <v>69.391000000000005</v>
      </c>
      <c r="AI7893">
        <v>75.403999999999996</v>
      </c>
      <c r="AJ7893">
        <v>80.040999999999997</v>
      </c>
      <c r="AK7893">
        <v>84.716999999999999</v>
      </c>
      <c r="AL7893">
        <v>93.566999999999993</v>
      </c>
      <c r="AM7893">
        <v>94.902000000000001</v>
      </c>
      <c r="AN7893">
        <v>98.257000000000005</v>
      </c>
      <c r="AO7893">
        <v>104.41800000000001</v>
      </c>
      <c r="AP7893">
        <v>105.617</v>
      </c>
      <c r="AQ7893">
        <v>107.846</v>
      </c>
      <c r="AR7893">
        <v>109.108</v>
      </c>
      <c r="AS7893">
        <v>107.958</v>
      </c>
      <c r="AT7893">
        <v>110.74299999999999</v>
      </c>
      <c r="AU7893">
        <v>118.90300000000001</v>
      </c>
      <c r="AV7893">
        <v>123.497</v>
      </c>
      <c r="AW7893">
        <v>130.68100000000001</v>
      </c>
      <c r="AX7893">
        <v>137.17400000000001</v>
      </c>
      <c r="AY7893">
        <v>142.86799999999999</v>
      </c>
      <c r="AZ7893">
        <v>147.072</v>
      </c>
      <c r="BA7893">
        <v>150.749</v>
      </c>
      <c r="BB7893">
        <v>154.518</v>
      </c>
      <c r="BC7893">
        <v>2017</v>
      </c>
    </row>
    <row r="7894" spans="1:55" x14ac:dyDescent="0.25">
      <c r="A7894">
        <v>866</v>
      </c>
      <c r="B7894" t="s">
        <v>1817</v>
      </c>
      <c r="C7894" t="s">
        <v>290</v>
      </c>
      <c r="D7894" t="s">
        <v>1818</v>
      </c>
      <c r="E7894" t="s">
        <v>287</v>
      </c>
      <c r="F7894" t="s">
        <v>291</v>
      </c>
      <c r="G7894" t="s">
        <v>235</v>
      </c>
      <c r="I7894" t="s">
        <v>292</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1.8979999999999999</v>
      </c>
      <c r="AB7894">
        <v>3.274</v>
      </c>
      <c r="AC7894">
        <v>4.4640000000000004</v>
      </c>
      <c r="AD7894">
        <v>6.3280000000000003</v>
      </c>
      <c r="AE7894">
        <v>8.2899999999999991</v>
      </c>
      <c r="AF7894">
        <v>10.359</v>
      </c>
      <c r="AG7894">
        <v>11.638999999999999</v>
      </c>
      <c r="AH7894">
        <v>10.973000000000001</v>
      </c>
      <c r="AI7894">
        <v>8.6660000000000004</v>
      </c>
      <c r="AJ7894">
        <v>6.149</v>
      </c>
      <c r="AK7894">
        <v>5.8419999999999996</v>
      </c>
      <c r="AL7894">
        <v>10.446999999999999</v>
      </c>
      <c r="AM7894">
        <v>1.427</v>
      </c>
      <c r="AN7894">
        <v>3.5350000000000001</v>
      </c>
      <c r="AO7894">
        <v>6.2709999999999999</v>
      </c>
      <c r="AP7894">
        <v>1.1479999999999999</v>
      </c>
      <c r="AQ7894">
        <v>2.11</v>
      </c>
      <c r="AR7894">
        <v>1.171</v>
      </c>
      <c r="AS7894">
        <v>-1.054</v>
      </c>
      <c r="AT7894">
        <v>2.58</v>
      </c>
      <c r="AU7894">
        <v>7.3689999999999998</v>
      </c>
      <c r="AV7894">
        <v>3.863</v>
      </c>
      <c r="AW7894">
        <v>5.8170000000000002</v>
      </c>
      <c r="AX7894">
        <v>4.9690000000000003</v>
      </c>
      <c r="AY7894">
        <v>4.1509999999999998</v>
      </c>
      <c r="AZ7894">
        <v>2.9420000000000002</v>
      </c>
      <c r="BA7894">
        <v>2.5</v>
      </c>
      <c r="BB7894">
        <v>2.5</v>
      </c>
      <c r="BC7894">
        <v>2017</v>
      </c>
    </row>
    <row r="7895" spans="1:55" x14ac:dyDescent="0.25">
      <c r="A7895">
        <v>866</v>
      </c>
      <c r="B7895" t="s">
        <v>1817</v>
      </c>
      <c r="C7895" t="s">
        <v>293</v>
      </c>
      <c r="D7895" t="s">
        <v>1818</v>
      </c>
      <c r="E7895" t="s">
        <v>294</v>
      </c>
      <c r="F7895" t="s">
        <v>295</v>
      </c>
      <c r="G7895" t="s">
        <v>250</v>
      </c>
      <c r="I7895" t="s">
        <v>1820</v>
      </c>
      <c r="J7895" t="s">
        <v>232</v>
      </c>
      <c r="K7895" t="s">
        <v>232</v>
      </c>
      <c r="L7895">
        <v>14.869</v>
      </c>
      <c r="M7895">
        <v>15.456</v>
      </c>
      <c r="N7895">
        <v>16.277000000000001</v>
      </c>
      <c r="O7895">
        <v>18.312000000000001</v>
      </c>
      <c r="P7895">
        <v>23.32</v>
      </c>
      <c r="Q7895">
        <v>23.907</v>
      </c>
      <c r="R7895">
        <v>27.155000000000001</v>
      </c>
      <c r="S7895">
        <v>28.25</v>
      </c>
      <c r="T7895">
        <v>30.207000000000001</v>
      </c>
      <c r="U7895">
        <v>34.384999999999998</v>
      </c>
      <c r="V7895">
        <v>37.279000000000003</v>
      </c>
      <c r="W7895">
        <v>36.274000000000001</v>
      </c>
      <c r="X7895">
        <v>39.023000000000003</v>
      </c>
      <c r="Y7895">
        <v>39.011000000000003</v>
      </c>
      <c r="Z7895">
        <v>40.228999999999999</v>
      </c>
      <c r="AA7895">
        <v>41.024999999999999</v>
      </c>
      <c r="AB7895">
        <v>42.276000000000003</v>
      </c>
      <c r="AC7895">
        <v>44.935000000000002</v>
      </c>
      <c r="AD7895">
        <v>48.152000000000001</v>
      </c>
      <c r="AE7895">
        <v>53.305</v>
      </c>
      <c r="AF7895">
        <v>59.697000000000003</v>
      </c>
      <c r="AG7895">
        <v>66.709999999999994</v>
      </c>
      <c r="AH7895">
        <v>73.433000000000007</v>
      </c>
      <c r="AI7895">
        <v>78.823999999999998</v>
      </c>
      <c r="AJ7895">
        <v>82.649000000000001</v>
      </c>
      <c r="AK7895">
        <v>88.271000000000001</v>
      </c>
      <c r="AL7895">
        <v>93.893000000000001</v>
      </c>
      <c r="AM7895">
        <v>94.994</v>
      </c>
      <c r="AN7895">
        <v>99.765000000000001</v>
      </c>
      <c r="AO7895">
        <v>103.6</v>
      </c>
      <c r="AP7895">
        <v>106.2</v>
      </c>
      <c r="AQ7895">
        <v>106.9</v>
      </c>
      <c r="AR7895">
        <v>107.3</v>
      </c>
      <c r="AS7895">
        <v>106.1</v>
      </c>
      <c r="AT7895">
        <v>113.19499999999999</v>
      </c>
      <c r="AU7895">
        <v>119.5</v>
      </c>
      <c r="AV7895">
        <v>127.49299999999999</v>
      </c>
      <c r="AW7895">
        <v>133.86799999999999</v>
      </c>
      <c r="AX7895">
        <v>140.47999999999999</v>
      </c>
      <c r="AY7895">
        <v>145.256</v>
      </c>
      <c r="AZ7895">
        <v>148.88800000000001</v>
      </c>
      <c r="BA7895">
        <v>152.61000000000001</v>
      </c>
      <c r="BB7895">
        <v>156.42500000000001</v>
      </c>
      <c r="BC7895">
        <v>2017</v>
      </c>
    </row>
    <row r="7896" spans="1:55" x14ac:dyDescent="0.25">
      <c r="A7896">
        <v>866</v>
      </c>
      <c r="B7896" t="s">
        <v>1817</v>
      </c>
      <c r="C7896" t="s">
        <v>296</v>
      </c>
      <c r="D7896" t="s">
        <v>1818</v>
      </c>
      <c r="E7896" t="s">
        <v>294</v>
      </c>
      <c r="F7896" t="s">
        <v>297</v>
      </c>
      <c r="G7896" t="s">
        <v>235</v>
      </c>
      <c r="I7896" t="s">
        <v>298</v>
      </c>
      <c r="J7896" t="s">
        <v>232</v>
      </c>
      <c r="K7896" t="s">
        <v>232</v>
      </c>
      <c r="L7896" t="s">
        <v>232</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3.0510000000000002</v>
      </c>
      <c r="AC7896">
        <v>6.29</v>
      </c>
      <c r="AD7896">
        <v>7.1589999999999998</v>
      </c>
      <c r="AE7896">
        <v>10.7</v>
      </c>
      <c r="AF7896">
        <v>11.993</v>
      </c>
      <c r="AG7896">
        <v>11.747999999999999</v>
      </c>
      <c r="AH7896">
        <v>10.077999999999999</v>
      </c>
      <c r="AI7896">
        <v>7.34</v>
      </c>
      <c r="AJ7896">
        <v>4.8529999999999998</v>
      </c>
      <c r="AK7896">
        <v>6.8019999999999996</v>
      </c>
      <c r="AL7896">
        <v>6.3689999999999998</v>
      </c>
      <c r="AM7896">
        <v>1.173</v>
      </c>
      <c r="AN7896">
        <v>5.0220000000000002</v>
      </c>
      <c r="AO7896">
        <v>3.8439999999999999</v>
      </c>
      <c r="AP7896">
        <v>2.5099999999999998</v>
      </c>
      <c r="AQ7896">
        <v>0.65900000000000003</v>
      </c>
      <c r="AR7896">
        <v>0.374</v>
      </c>
      <c r="AS7896">
        <v>-1.1180000000000001</v>
      </c>
      <c r="AT7896">
        <v>6.6870000000000003</v>
      </c>
      <c r="AU7896">
        <v>5.57</v>
      </c>
      <c r="AV7896">
        <v>6.6890000000000001</v>
      </c>
      <c r="AW7896">
        <v>5</v>
      </c>
      <c r="AX7896">
        <v>4.9390000000000001</v>
      </c>
      <c r="AY7896">
        <v>3.4</v>
      </c>
      <c r="AZ7896">
        <v>2.5</v>
      </c>
      <c r="BA7896">
        <v>2.5</v>
      </c>
      <c r="BB7896">
        <v>2.5</v>
      </c>
      <c r="BC7896">
        <v>2017</v>
      </c>
    </row>
    <row r="7897" spans="1:55" x14ac:dyDescent="0.25">
      <c r="A7897">
        <v>866</v>
      </c>
      <c r="B7897" t="s">
        <v>1817</v>
      </c>
      <c r="C7897" t="s">
        <v>299</v>
      </c>
      <c r="D7897" t="s">
        <v>1818</v>
      </c>
      <c r="E7897" t="s">
        <v>300</v>
      </c>
      <c r="G7897" t="s">
        <v>274</v>
      </c>
    </row>
    <row r="7898" spans="1:55" x14ac:dyDescent="0.25">
      <c r="A7898">
        <v>866</v>
      </c>
      <c r="B7898" t="s">
        <v>1817</v>
      </c>
      <c r="C7898" t="s">
        <v>301</v>
      </c>
      <c r="D7898" t="s">
        <v>1818</v>
      </c>
      <c r="E7898" t="s">
        <v>302</v>
      </c>
      <c r="F7898" t="s">
        <v>303</v>
      </c>
      <c r="G7898" t="s">
        <v>235</v>
      </c>
      <c r="I7898" t="s">
        <v>1821</v>
      </c>
      <c r="J7898" t="s">
        <v>232</v>
      </c>
      <c r="K7898" t="s">
        <v>232</v>
      </c>
      <c r="L7898" t="s">
        <v>232</v>
      </c>
      <c r="M7898" t="s">
        <v>232</v>
      </c>
      <c r="N7898" t="s">
        <v>232</v>
      </c>
      <c r="O7898" t="s">
        <v>232</v>
      </c>
      <c r="P7898" t="s">
        <v>232</v>
      </c>
      <c r="Q7898" t="s">
        <v>232</v>
      </c>
      <c r="R7898" t="s">
        <v>232</v>
      </c>
      <c r="S7898" t="s">
        <v>232</v>
      </c>
      <c r="T7898" t="s">
        <v>232</v>
      </c>
      <c r="U7898" t="s">
        <v>232</v>
      </c>
      <c r="V7898" t="s">
        <v>232</v>
      </c>
      <c r="W7898" t="s">
        <v>232</v>
      </c>
      <c r="X7898" t="s">
        <v>232</v>
      </c>
      <c r="Y7898" t="s">
        <v>232</v>
      </c>
      <c r="Z7898" t="s">
        <v>232</v>
      </c>
      <c r="AA7898" t="s">
        <v>232</v>
      </c>
      <c r="AB7898" t="s">
        <v>232</v>
      </c>
      <c r="AC7898" t="s">
        <v>232</v>
      </c>
      <c r="AD7898" t="s">
        <v>232</v>
      </c>
      <c r="AE7898">
        <v>-8.1479999999999997</v>
      </c>
      <c r="AF7898">
        <v>0.184</v>
      </c>
      <c r="AG7898">
        <v>-1.4259999999999999</v>
      </c>
      <c r="AH7898">
        <v>7.26</v>
      </c>
      <c r="AI7898">
        <v>-0.629</v>
      </c>
      <c r="AJ7898">
        <v>-3.9409999999999998</v>
      </c>
      <c r="AK7898">
        <v>5.806</v>
      </c>
      <c r="AL7898">
        <v>1.478</v>
      </c>
      <c r="AM7898">
        <v>-3.1080000000000001</v>
      </c>
      <c r="AN7898">
        <v>10.746</v>
      </c>
      <c r="AO7898">
        <v>12.022</v>
      </c>
      <c r="AP7898">
        <v>-1.548</v>
      </c>
      <c r="AQ7898">
        <v>-5.3970000000000002</v>
      </c>
      <c r="AR7898">
        <v>2.8610000000000002</v>
      </c>
      <c r="AS7898">
        <v>8.14</v>
      </c>
      <c r="AT7898">
        <v>6.6760000000000002</v>
      </c>
      <c r="AU7898">
        <v>-1.127</v>
      </c>
      <c r="AV7898" t="s">
        <v>232</v>
      </c>
      <c r="AW7898" t="s">
        <v>232</v>
      </c>
      <c r="AX7898" t="s">
        <v>232</v>
      </c>
      <c r="AY7898" t="s">
        <v>232</v>
      </c>
      <c r="AZ7898" t="s">
        <v>232</v>
      </c>
      <c r="BA7898" t="s">
        <v>232</v>
      </c>
      <c r="BB7898" t="s">
        <v>232</v>
      </c>
      <c r="BC7898">
        <v>2017</v>
      </c>
    </row>
    <row r="7899" spans="1:55" x14ac:dyDescent="0.25">
      <c r="A7899">
        <v>866</v>
      </c>
      <c r="B7899" t="s">
        <v>1817</v>
      </c>
      <c r="C7899" t="s">
        <v>305</v>
      </c>
      <c r="D7899" t="s">
        <v>1818</v>
      </c>
      <c r="E7899" t="s">
        <v>306</v>
      </c>
      <c r="F7899" t="s">
        <v>307</v>
      </c>
      <c r="G7899" t="s">
        <v>235</v>
      </c>
      <c r="I7899" t="s">
        <v>1821</v>
      </c>
      <c r="J7899" t="s">
        <v>232</v>
      </c>
      <c r="K7899" t="s">
        <v>232</v>
      </c>
      <c r="L7899" t="s">
        <v>232</v>
      </c>
      <c r="M7899" t="s">
        <v>232</v>
      </c>
      <c r="N7899" t="s">
        <v>232</v>
      </c>
      <c r="O7899" t="s">
        <v>232</v>
      </c>
      <c r="P7899" t="s">
        <v>232</v>
      </c>
      <c r="Q7899" t="s">
        <v>232</v>
      </c>
      <c r="R7899" t="s">
        <v>232</v>
      </c>
      <c r="S7899" t="s">
        <v>232</v>
      </c>
      <c r="T7899" t="s">
        <v>232</v>
      </c>
      <c r="U7899" t="s">
        <v>232</v>
      </c>
      <c r="V7899" t="s">
        <v>232</v>
      </c>
      <c r="W7899" t="s">
        <v>232</v>
      </c>
      <c r="X7899" t="s">
        <v>232</v>
      </c>
      <c r="Y7899" t="s">
        <v>232</v>
      </c>
      <c r="Z7899" t="s">
        <v>232</v>
      </c>
      <c r="AA7899" t="s">
        <v>232</v>
      </c>
      <c r="AB7899" t="s">
        <v>232</v>
      </c>
      <c r="AC7899" t="s">
        <v>232</v>
      </c>
      <c r="AD7899" t="s">
        <v>232</v>
      </c>
      <c r="AE7899">
        <v>4.5490000000000004</v>
      </c>
      <c r="AF7899">
        <v>-0.71899999999999997</v>
      </c>
      <c r="AG7899">
        <v>-6.3940000000000001</v>
      </c>
      <c r="AH7899">
        <v>7.91</v>
      </c>
      <c r="AI7899">
        <v>1.819</v>
      </c>
      <c r="AJ7899">
        <v>-3.879</v>
      </c>
      <c r="AK7899">
        <v>6.6420000000000003</v>
      </c>
      <c r="AL7899">
        <v>4.2480000000000002</v>
      </c>
      <c r="AM7899">
        <v>-3.4049999999999998</v>
      </c>
      <c r="AN7899">
        <v>11.753</v>
      </c>
      <c r="AO7899">
        <v>8.4550000000000001</v>
      </c>
      <c r="AP7899">
        <v>-5.9290000000000003</v>
      </c>
      <c r="AQ7899">
        <v>-4.0330000000000004</v>
      </c>
      <c r="AR7899">
        <v>5.0819999999999999</v>
      </c>
      <c r="AS7899">
        <v>7.2329999999999997</v>
      </c>
      <c r="AT7899">
        <v>3.3929999999999998</v>
      </c>
      <c r="AU7899">
        <v>-3.4470000000000001</v>
      </c>
      <c r="AV7899" t="s">
        <v>232</v>
      </c>
      <c r="AW7899" t="s">
        <v>232</v>
      </c>
      <c r="AX7899" t="s">
        <v>232</v>
      </c>
      <c r="AY7899" t="s">
        <v>232</v>
      </c>
      <c r="AZ7899" t="s">
        <v>232</v>
      </c>
      <c r="BA7899" t="s">
        <v>232</v>
      </c>
      <c r="BB7899" t="s">
        <v>232</v>
      </c>
      <c r="BC7899">
        <v>2017</v>
      </c>
    </row>
    <row r="7900" spans="1:55" x14ac:dyDescent="0.25">
      <c r="A7900">
        <v>866</v>
      </c>
      <c r="B7900" t="s">
        <v>1817</v>
      </c>
      <c r="C7900" t="s">
        <v>308</v>
      </c>
      <c r="D7900" t="s">
        <v>1818</v>
      </c>
      <c r="E7900" t="s">
        <v>309</v>
      </c>
      <c r="F7900" t="s">
        <v>310</v>
      </c>
      <c r="G7900" t="s">
        <v>235</v>
      </c>
      <c r="I7900" t="s">
        <v>1821</v>
      </c>
      <c r="J7900" t="s">
        <v>232</v>
      </c>
      <c r="K7900" t="s">
        <v>232</v>
      </c>
      <c r="L7900" t="s">
        <v>232</v>
      </c>
      <c r="M7900" t="s">
        <v>232</v>
      </c>
      <c r="N7900" t="s">
        <v>232</v>
      </c>
      <c r="O7900" t="s">
        <v>232</v>
      </c>
      <c r="P7900" t="s">
        <v>232</v>
      </c>
      <c r="Q7900" t="s">
        <v>232</v>
      </c>
      <c r="R7900" t="s">
        <v>232</v>
      </c>
      <c r="S7900" t="s">
        <v>232</v>
      </c>
      <c r="T7900" t="s">
        <v>232</v>
      </c>
      <c r="U7900" t="s">
        <v>232</v>
      </c>
      <c r="V7900" t="s">
        <v>232</v>
      </c>
      <c r="W7900" t="s">
        <v>232</v>
      </c>
      <c r="X7900" t="s">
        <v>232</v>
      </c>
      <c r="Y7900" t="s">
        <v>232</v>
      </c>
      <c r="Z7900" t="s">
        <v>232</v>
      </c>
      <c r="AA7900" t="s">
        <v>232</v>
      </c>
      <c r="AB7900" t="s">
        <v>232</v>
      </c>
      <c r="AC7900" t="s">
        <v>232</v>
      </c>
      <c r="AD7900" t="s">
        <v>232</v>
      </c>
      <c r="AE7900">
        <v>-6.633</v>
      </c>
      <c r="AF7900">
        <v>12.657</v>
      </c>
      <c r="AG7900">
        <v>0.186</v>
      </c>
      <c r="AH7900">
        <v>0.95</v>
      </c>
      <c r="AI7900">
        <v>-4.0919999999999996</v>
      </c>
      <c r="AJ7900">
        <v>-13.785</v>
      </c>
      <c r="AK7900">
        <v>-0.93100000000000005</v>
      </c>
      <c r="AL7900">
        <v>2.5840000000000001</v>
      </c>
      <c r="AM7900">
        <v>-9.8800000000000008</v>
      </c>
      <c r="AN7900">
        <v>13.223000000000001</v>
      </c>
      <c r="AO7900">
        <v>21.081</v>
      </c>
      <c r="AP7900">
        <v>10.843999999999999</v>
      </c>
      <c r="AQ7900">
        <v>-1.5720000000000001</v>
      </c>
      <c r="AR7900">
        <v>-11.835000000000001</v>
      </c>
      <c r="AS7900">
        <v>4.1950000000000003</v>
      </c>
      <c r="AT7900">
        <v>10.628</v>
      </c>
      <c r="AU7900">
        <v>-0.95299999999999996</v>
      </c>
      <c r="AV7900" t="s">
        <v>232</v>
      </c>
      <c r="AW7900" t="s">
        <v>232</v>
      </c>
      <c r="AX7900" t="s">
        <v>232</v>
      </c>
      <c r="AY7900" t="s">
        <v>232</v>
      </c>
      <c r="AZ7900" t="s">
        <v>232</v>
      </c>
      <c r="BA7900" t="s">
        <v>232</v>
      </c>
      <c r="BB7900" t="s">
        <v>232</v>
      </c>
      <c r="BC7900">
        <v>2017</v>
      </c>
    </row>
    <row r="7901" spans="1:55" x14ac:dyDescent="0.25">
      <c r="A7901">
        <v>866</v>
      </c>
      <c r="B7901" t="s">
        <v>1817</v>
      </c>
      <c r="C7901" t="s">
        <v>311</v>
      </c>
      <c r="D7901" t="s">
        <v>1818</v>
      </c>
      <c r="E7901" t="s">
        <v>312</v>
      </c>
      <c r="F7901" t="s">
        <v>313</v>
      </c>
      <c r="G7901" t="s">
        <v>235</v>
      </c>
      <c r="I7901" t="s">
        <v>1821</v>
      </c>
      <c r="J7901" t="s">
        <v>232</v>
      </c>
      <c r="K7901" t="s">
        <v>232</v>
      </c>
      <c r="L7901" t="s">
        <v>232</v>
      </c>
      <c r="M7901" t="s">
        <v>232</v>
      </c>
      <c r="N7901" t="s">
        <v>232</v>
      </c>
      <c r="O7901" t="s">
        <v>232</v>
      </c>
      <c r="P7901" t="s">
        <v>232</v>
      </c>
      <c r="Q7901" t="s">
        <v>232</v>
      </c>
      <c r="R7901" t="s">
        <v>232</v>
      </c>
      <c r="S7901" t="s">
        <v>232</v>
      </c>
      <c r="T7901" t="s">
        <v>232</v>
      </c>
      <c r="U7901" t="s">
        <v>232</v>
      </c>
      <c r="V7901" t="s">
        <v>232</v>
      </c>
      <c r="W7901" t="s">
        <v>232</v>
      </c>
      <c r="X7901" t="s">
        <v>232</v>
      </c>
      <c r="Y7901" t="s">
        <v>232</v>
      </c>
      <c r="Z7901" t="s">
        <v>232</v>
      </c>
      <c r="AA7901" t="s">
        <v>232</v>
      </c>
      <c r="AB7901" t="s">
        <v>232</v>
      </c>
      <c r="AC7901" t="s">
        <v>232</v>
      </c>
      <c r="AD7901" t="s">
        <v>232</v>
      </c>
      <c r="AE7901">
        <v>-11.865</v>
      </c>
      <c r="AF7901">
        <v>80.543999999999997</v>
      </c>
      <c r="AG7901">
        <v>19.606999999999999</v>
      </c>
      <c r="AH7901">
        <v>8.4629999999999992</v>
      </c>
      <c r="AI7901">
        <v>-16.641999999999999</v>
      </c>
      <c r="AJ7901">
        <v>-21.963999999999999</v>
      </c>
      <c r="AK7901">
        <v>-3.6999999999999998E-2</v>
      </c>
      <c r="AL7901">
        <v>-33.902999999999999</v>
      </c>
      <c r="AM7901">
        <v>-27.012</v>
      </c>
      <c r="AN7901">
        <v>24.917000000000002</v>
      </c>
      <c r="AO7901">
        <v>22.46</v>
      </c>
      <c r="AP7901">
        <v>7.4480000000000004</v>
      </c>
      <c r="AQ7901">
        <v>15.616</v>
      </c>
      <c r="AR7901">
        <v>12.706</v>
      </c>
      <c r="AS7901">
        <v>24.853000000000002</v>
      </c>
      <c r="AT7901">
        <v>1.07</v>
      </c>
      <c r="AU7901">
        <v>-17.388999999999999</v>
      </c>
      <c r="AV7901" t="s">
        <v>232</v>
      </c>
      <c r="AW7901" t="s">
        <v>232</v>
      </c>
      <c r="AX7901" t="s">
        <v>232</v>
      </c>
      <c r="AY7901" t="s">
        <v>232</v>
      </c>
      <c r="AZ7901" t="s">
        <v>232</v>
      </c>
      <c r="BA7901" t="s">
        <v>232</v>
      </c>
      <c r="BB7901" t="s">
        <v>232</v>
      </c>
      <c r="BC7901">
        <v>2017</v>
      </c>
    </row>
    <row r="7902" spans="1:55" x14ac:dyDescent="0.25">
      <c r="A7902">
        <v>866</v>
      </c>
      <c r="B7902" t="s">
        <v>1817</v>
      </c>
      <c r="C7902" t="s">
        <v>314</v>
      </c>
      <c r="D7902" t="s">
        <v>1818</v>
      </c>
      <c r="E7902" t="s">
        <v>315</v>
      </c>
      <c r="F7902" t="s">
        <v>316</v>
      </c>
      <c r="G7902" t="s">
        <v>317</v>
      </c>
    </row>
    <row r="7903" spans="1:55" x14ac:dyDescent="0.25">
      <c r="A7903">
        <v>866</v>
      </c>
      <c r="B7903" t="s">
        <v>1817</v>
      </c>
      <c r="C7903" t="s">
        <v>318</v>
      </c>
      <c r="D7903" t="s">
        <v>1818</v>
      </c>
      <c r="E7903" t="s">
        <v>319</v>
      </c>
      <c r="F7903" t="s">
        <v>320</v>
      </c>
      <c r="G7903" t="s">
        <v>321</v>
      </c>
      <c r="H7903" t="s">
        <v>322</v>
      </c>
    </row>
    <row r="7904" spans="1:55" x14ac:dyDescent="0.25">
      <c r="A7904">
        <v>866</v>
      </c>
      <c r="B7904" t="s">
        <v>1817</v>
      </c>
      <c r="C7904" t="s">
        <v>323</v>
      </c>
      <c r="D7904" t="s">
        <v>1818</v>
      </c>
      <c r="E7904" t="s">
        <v>324</v>
      </c>
      <c r="F7904" t="s">
        <v>325</v>
      </c>
      <c r="G7904" t="s">
        <v>321</v>
      </c>
      <c r="H7904" t="s">
        <v>322</v>
      </c>
      <c r="I7904" t="s">
        <v>1822</v>
      </c>
      <c r="J7904">
        <v>9.1999999999999998E-2</v>
      </c>
      <c r="K7904">
        <v>9.1999999999999998E-2</v>
      </c>
      <c r="L7904">
        <v>9.2999999999999999E-2</v>
      </c>
      <c r="M7904">
        <v>9.4E-2</v>
      </c>
      <c r="N7904">
        <v>9.5000000000000001E-2</v>
      </c>
      <c r="O7904">
        <v>9.4E-2</v>
      </c>
      <c r="P7904">
        <v>9.4E-2</v>
      </c>
      <c r="Q7904">
        <v>9.4E-2</v>
      </c>
      <c r="R7904">
        <v>9.4E-2</v>
      </c>
      <c r="S7904">
        <v>9.5000000000000001E-2</v>
      </c>
      <c r="T7904">
        <v>9.5000000000000001E-2</v>
      </c>
      <c r="U7904">
        <v>9.6000000000000002E-2</v>
      </c>
      <c r="V7904">
        <v>9.6000000000000002E-2</v>
      </c>
      <c r="W7904">
        <v>9.7000000000000003E-2</v>
      </c>
      <c r="X7904">
        <v>9.7000000000000003E-2</v>
      </c>
      <c r="Y7904">
        <v>9.7000000000000003E-2</v>
      </c>
      <c r="Z7904">
        <v>9.7000000000000003E-2</v>
      </c>
      <c r="AA7904">
        <v>9.8000000000000004E-2</v>
      </c>
      <c r="AB7904">
        <v>9.8000000000000004E-2</v>
      </c>
      <c r="AC7904">
        <v>9.9000000000000005E-2</v>
      </c>
      <c r="AD7904">
        <v>9.9000000000000005E-2</v>
      </c>
      <c r="AE7904">
        <v>0.1</v>
      </c>
      <c r="AF7904">
        <v>0.1</v>
      </c>
      <c r="AG7904">
        <v>0.10100000000000001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0.104</v>
      </c>
      <c r="AR7904">
        <v>0.104</v>
      </c>
      <c r="AS7904">
        <v>0.10299999999999999</v>
      </c>
      <c r="AT7904">
        <v>0.10100000000000001</v>
      </c>
      <c r="AU7904">
        <v>0.10100000000000001</v>
      </c>
      <c r="AV7904">
        <v>0.10100000000000001</v>
      </c>
      <c r="AW7904">
        <v>0.10100000000000001</v>
      </c>
      <c r="AX7904">
        <v>0.10100000000000001</v>
      </c>
      <c r="AY7904">
        <v>0.10100000000000001</v>
      </c>
      <c r="AZ7904">
        <v>0.10100000000000001</v>
      </c>
      <c r="BA7904">
        <v>0.10100000000000001</v>
      </c>
      <c r="BB7904">
        <v>0.10100000000000001</v>
      </c>
      <c r="BC7904">
        <v>2017</v>
      </c>
    </row>
    <row r="7905" spans="1:55" x14ac:dyDescent="0.25">
      <c r="A7905">
        <v>866</v>
      </c>
      <c r="B7905" t="s">
        <v>1817</v>
      </c>
      <c r="C7905" t="s">
        <v>327</v>
      </c>
      <c r="D7905" t="s">
        <v>1818</v>
      </c>
      <c r="E7905" t="s">
        <v>328</v>
      </c>
      <c r="F7905" t="s">
        <v>329</v>
      </c>
      <c r="G7905" t="s">
        <v>229</v>
      </c>
      <c r="H7905" t="s">
        <v>230</v>
      </c>
      <c r="I7905" t="s">
        <v>1823</v>
      </c>
      <c r="J7905" t="s">
        <v>232</v>
      </c>
      <c r="K7905" t="s">
        <v>232</v>
      </c>
      <c r="L7905" t="s">
        <v>232</v>
      </c>
      <c r="M7905" t="s">
        <v>232</v>
      </c>
      <c r="N7905" t="s">
        <v>232</v>
      </c>
      <c r="O7905" t="s">
        <v>232</v>
      </c>
      <c r="P7905" t="s">
        <v>232</v>
      </c>
      <c r="Q7905" t="s">
        <v>232</v>
      </c>
      <c r="R7905" t="s">
        <v>232</v>
      </c>
      <c r="S7905" t="s">
        <v>232</v>
      </c>
      <c r="T7905" t="s">
        <v>232</v>
      </c>
      <c r="U7905" t="s">
        <v>232</v>
      </c>
      <c r="V7905" t="s">
        <v>232</v>
      </c>
      <c r="W7905" t="s">
        <v>232</v>
      </c>
      <c r="X7905" t="s">
        <v>232</v>
      </c>
      <c r="Y7905" t="s">
        <v>232</v>
      </c>
      <c r="Z7905" t="s">
        <v>232</v>
      </c>
      <c r="AA7905" t="s">
        <v>232</v>
      </c>
      <c r="AB7905" t="s">
        <v>232</v>
      </c>
      <c r="AC7905">
        <v>6.7000000000000004E-2</v>
      </c>
      <c r="AD7905">
        <v>7.2999999999999995E-2</v>
      </c>
      <c r="AE7905">
        <v>8.5000000000000006E-2</v>
      </c>
      <c r="AF7905">
        <v>9.7000000000000003E-2</v>
      </c>
      <c r="AG7905">
        <v>0.105</v>
      </c>
      <c r="AH7905">
        <v>0.11700000000000001</v>
      </c>
      <c r="AI7905">
        <v>0.14000000000000001</v>
      </c>
      <c r="AJ7905">
        <v>0.16500000000000001</v>
      </c>
      <c r="AK7905">
        <v>0.17100000000000001</v>
      </c>
      <c r="AL7905">
        <v>0.186</v>
      </c>
      <c r="AM7905">
        <v>0.19600000000000001</v>
      </c>
      <c r="AN7905">
        <v>0.19700000000000001</v>
      </c>
      <c r="AO7905">
        <v>0.21099999999999999</v>
      </c>
      <c r="AP7905">
        <v>0.23899999999999999</v>
      </c>
      <c r="AQ7905">
        <v>0.28100000000000003</v>
      </c>
      <c r="AR7905">
        <v>0.29899999999999999</v>
      </c>
      <c r="AS7905">
        <v>0.32900000000000001</v>
      </c>
      <c r="AT7905">
        <v>0.40200000000000002</v>
      </c>
      <c r="AU7905">
        <v>0.44400000000000001</v>
      </c>
      <c r="AV7905">
        <v>0.51500000000000001</v>
      </c>
      <c r="AW7905">
        <v>0.57599999999999996</v>
      </c>
      <c r="AX7905">
        <v>0.56200000000000006</v>
      </c>
      <c r="AY7905">
        <v>0.58699999999999997</v>
      </c>
      <c r="AZ7905">
        <v>0.61199999999999999</v>
      </c>
      <c r="BA7905">
        <v>0.60599999999999998</v>
      </c>
      <c r="BB7905">
        <v>0.61799999999999999</v>
      </c>
      <c r="BC7905">
        <v>2017</v>
      </c>
    </row>
    <row r="7906" spans="1:55" x14ac:dyDescent="0.25">
      <c r="A7906">
        <v>866</v>
      </c>
      <c r="B7906" t="s">
        <v>1817</v>
      </c>
      <c r="C7906" t="s">
        <v>331</v>
      </c>
      <c r="D7906" t="s">
        <v>1818</v>
      </c>
      <c r="E7906" t="s">
        <v>328</v>
      </c>
      <c r="F7906" t="s">
        <v>329</v>
      </c>
      <c r="G7906" t="s">
        <v>282</v>
      </c>
      <c r="I7906" t="s">
        <v>332</v>
      </c>
      <c r="J7906" t="s">
        <v>232</v>
      </c>
      <c r="K7906" t="s">
        <v>232</v>
      </c>
      <c r="L7906" t="s">
        <v>232</v>
      </c>
      <c r="M7906" t="s">
        <v>232</v>
      </c>
      <c r="N7906" t="s">
        <v>232</v>
      </c>
      <c r="O7906" t="s">
        <v>232</v>
      </c>
      <c r="P7906" t="s">
        <v>232</v>
      </c>
      <c r="Q7906" t="s">
        <v>232</v>
      </c>
      <c r="R7906" t="s">
        <v>232</v>
      </c>
      <c r="S7906" t="s">
        <v>232</v>
      </c>
      <c r="T7906" t="s">
        <v>232</v>
      </c>
      <c r="U7906" t="s">
        <v>232</v>
      </c>
      <c r="V7906" t="s">
        <v>232</v>
      </c>
      <c r="W7906" t="s">
        <v>232</v>
      </c>
      <c r="X7906" t="s">
        <v>232</v>
      </c>
      <c r="Y7906" t="s">
        <v>232</v>
      </c>
      <c r="Z7906" t="s">
        <v>232</v>
      </c>
      <c r="AA7906" t="s">
        <v>232</v>
      </c>
      <c r="AB7906" t="s">
        <v>232</v>
      </c>
      <c r="AC7906">
        <v>20.876000000000001</v>
      </c>
      <c r="AD7906">
        <v>21.35</v>
      </c>
      <c r="AE7906">
        <v>22.706</v>
      </c>
      <c r="AF7906">
        <v>23.186</v>
      </c>
      <c r="AG7906">
        <v>23.108000000000001</v>
      </c>
      <c r="AH7906">
        <v>23.850999999999999</v>
      </c>
      <c r="AI7906">
        <v>25.486999999999998</v>
      </c>
      <c r="AJ7906">
        <v>27.603000000000002</v>
      </c>
      <c r="AK7906">
        <v>27.03</v>
      </c>
      <c r="AL7906">
        <v>27.97</v>
      </c>
      <c r="AM7906">
        <v>28.515000000000001</v>
      </c>
      <c r="AN7906">
        <v>26.483000000000001</v>
      </c>
      <c r="AO7906">
        <v>26.722000000000001</v>
      </c>
      <c r="AP7906">
        <v>30.256</v>
      </c>
      <c r="AQ7906">
        <v>35.491999999999997</v>
      </c>
      <c r="AR7906">
        <v>36.246000000000002</v>
      </c>
      <c r="AS7906">
        <v>37.832999999999998</v>
      </c>
      <c r="AT7906">
        <v>42.417999999999999</v>
      </c>
      <c r="AU7906">
        <v>44.204999999999998</v>
      </c>
      <c r="AV7906">
        <v>49.314999999999998</v>
      </c>
      <c r="AW7906">
        <v>51.267000000000003</v>
      </c>
      <c r="AX7906">
        <v>46.680999999999997</v>
      </c>
      <c r="AY7906">
        <v>46.029000000000003</v>
      </c>
      <c r="AZ7906">
        <v>45.685000000000002</v>
      </c>
      <c r="BA7906">
        <v>43.603999999999999</v>
      </c>
      <c r="BB7906">
        <v>43.061999999999998</v>
      </c>
      <c r="BC7906">
        <v>2017</v>
      </c>
    </row>
    <row r="7907" spans="1:55" x14ac:dyDescent="0.25">
      <c r="A7907">
        <v>866</v>
      </c>
      <c r="B7907" t="s">
        <v>1817</v>
      </c>
      <c r="C7907" t="s">
        <v>333</v>
      </c>
      <c r="D7907" t="s">
        <v>1818</v>
      </c>
      <c r="E7907" t="s">
        <v>334</v>
      </c>
      <c r="F7907" t="s">
        <v>335</v>
      </c>
      <c r="G7907" t="s">
        <v>229</v>
      </c>
      <c r="H7907" t="s">
        <v>230</v>
      </c>
      <c r="I7907" t="s">
        <v>1823</v>
      </c>
      <c r="J7907" t="s">
        <v>232</v>
      </c>
      <c r="K7907" t="s">
        <v>232</v>
      </c>
      <c r="L7907" t="s">
        <v>232</v>
      </c>
      <c r="M7907" t="s">
        <v>232</v>
      </c>
      <c r="N7907" t="s">
        <v>232</v>
      </c>
      <c r="O7907" t="s">
        <v>232</v>
      </c>
      <c r="P7907" t="s">
        <v>232</v>
      </c>
      <c r="Q7907" t="s">
        <v>232</v>
      </c>
      <c r="R7907" t="s">
        <v>232</v>
      </c>
      <c r="S7907" t="s">
        <v>232</v>
      </c>
      <c r="T7907" t="s">
        <v>232</v>
      </c>
      <c r="U7907" t="s">
        <v>232</v>
      </c>
      <c r="V7907" t="s">
        <v>232</v>
      </c>
      <c r="W7907" t="s">
        <v>232</v>
      </c>
      <c r="X7907" t="s">
        <v>232</v>
      </c>
      <c r="Y7907" t="s">
        <v>232</v>
      </c>
      <c r="Z7907" t="s">
        <v>232</v>
      </c>
      <c r="AA7907" t="s">
        <v>232</v>
      </c>
      <c r="AB7907" t="s">
        <v>232</v>
      </c>
      <c r="AC7907">
        <v>6.8000000000000005E-2</v>
      </c>
      <c r="AD7907">
        <v>6.7000000000000004E-2</v>
      </c>
      <c r="AE7907">
        <v>7.5999999999999998E-2</v>
      </c>
      <c r="AF7907">
        <v>8.6999999999999994E-2</v>
      </c>
      <c r="AG7907">
        <v>0.09</v>
      </c>
      <c r="AH7907">
        <v>9.6000000000000002E-2</v>
      </c>
      <c r="AI7907">
        <v>0.125</v>
      </c>
      <c r="AJ7907">
        <v>0.14399999999999999</v>
      </c>
      <c r="AK7907">
        <v>0.14799999999999999</v>
      </c>
      <c r="AL7907">
        <v>0.156</v>
      </c>
      <c r="AM7907">
        <v>0.17799999999999999</v>
      </c>
      <c r="AN7907">
        <v>0.224</v>
      </c>
      <c r="AO7907">
        <v>0.24</v>
      </c>
      <c r="AP7907">
        <v>0.25</v>
      </c>
      <c r="AQ7907">
        <v>0.26</v>
      </c>
      <c r="AR7907">
        <v>0.28499999999999998</v>
      </c>
      <c r="AS7907">
        <v>0.34300000000000003</v>
      </c>
      <c r="AT7907">
        <v>0.38600000000000001</v>
      </c>
      <c r="AU7907">
        <v>0.41799999999999998</v>
      </c>
      <c r="AV7907">
        <v>0.50800000000000001</v>
      </c>
      <c r="AW7907">
        <v>0.57699999999999996</v>
      </c>
      <c r="AX7907">
        <v>0.55400000000000005</v>
      </c>
      <c r="AY7907">
        <v>0.54700000000000004</v>
      </c>
      <c r="AZ7907">
        <v>0.54300000000000004</v>
      </c>
      <c r="BA7907">
        <v>0.54600000000000004</v>
      </c>
      <c r="BB7907">
        <v>0.56999999999999995</v>
      </c>
      <c r="BC7907">
        <v>2017</v>
      </c>
    </row>
    <row r="7908" spans="1:55" x14ac:dyDescent="0.25">
      <c r="A7908">
        <v>866</v>
      </c>
      <c r="B7908" t="s">
        <v>1817</v>
      </c>
      <c r="C7908" t="s">
        <v>336</v>
      </c>
      <c r="D7908" t="s">
        <v>1818</v>
      </c>
      <c r="E7908" t="s">
        <v>334</v>
      </c>
      <c r="F7908" t="s">
        <v>335</v>
      </c>
      <c r="G7908" t="s">
        <v>282</v>
      </c>
      <c r="I7908" t="s">
        <v>337</v>
      </c>
      <c r="J7908" t="s">
        <v>232</v>
      </c>
      <c r="K7908" t="s">
        <v>232</v>
      </c>
      <c r="L7908" t="s">
        <v>232</v>
      </c>
      <c r="M7908" t="s">
        <v>232</v>
      </c>
      <c r="N7908" t="s">
        <v>232</v>
      </c>
      <c r="O7908" t="s">
        <v>232</v>
      </c>
      <c r="P7908" t="s">
        <v>232</v>
      </c>
      <c r="Q7908" t="s">
        <v>232</v>
      </c>
      <c r="R7908" t="s">
        <v>232</v>
      </c>
      <c r="S7908" t="s">
        <v>232</v>
      </c>
      <c r="T7908" t="s">
        <v>232</v>
      </c>
      <c r="U7908" t="s">
        <v>232</v>
      </c>
      <c r="V7908" t="s">
        <v>232</v>
      </c>
      <c r="W7908" t="s">
        <v>232</v>
      </c>
      <c r="X7908" t="s">
        <v>232</v>
      </c>
      <c r="Y7908" t="s">
        <v>232</v>
      </c>
      <c r="Z7908" t="s">
        <v>232</v>
      </c>
      <c r="AA7908" t="s">
        <v>232</v>
      </c>
      <c r="AB7908" t="s">
        <v>232</v>
      </c>
      <c r="AC7908">
        <v>21.14</v>
      </c>
      <c r="AD7908">
        <v>19.545000000000002</v>
      </c>
      <c r="AE7908">
        <v>20.282</v>
      </c>
      <c r="AF7908">
        <v>20.702000000000002</v>
      </c>
      <c r="AG7908">
        <v>19.757000000000001</v>
      </c>
      <c r="AH7908">
        <v>19.611000000000001</v>
      </c>
      <c r="AI7908">
        <v>22.817</v>
      </c>
      <c r="AJ7908">
        <v>24.239000000000001</v>
      </c>
      <c r="AK7908">
        <v>23.376000000000001</v>
      </c>
      <c r="AL7908">
        <v>23.555</v>
      </c>
      <c r="AM7908">
        <v>25.898</v>
      </c>
      <c r="AN7908">
        <v>30.137</v>
      </c>
      <c r="AO7908">
        <v>30.422999999999998</v>
      </c>
      <c r="AP7908">
        <v>31.661000000000001</v>
      </c>
      <c r="AQ7908">
        <v>32.841999999999999</v>
      </c>
      <c r="AR7908">
        <v>34.502000000000002</v>
      </c>
      <c r="AS7908">
        <v>39.36</v>
      </c>
      <c r="AT7908">
        <v>40.701999999999998</v>
      </c>
      <c r="AU7908">
        <v>41.609000000000002</v>
      </c>
      <c r="AV7908">
        <v>48.64</v>
      </c>
      <c r="AW7908">
        <v>51.38</v>
      </c>
      <c r="AX7908">
        <v>46.058999999999997</v>
      </c>
      <c r="AY7908">
        <v>42.886000000000003</v>
      </c>
      <c r="AZ7908">
        <v>40.558999999999997</v>
      </c>
      <c r="BA7908">
        <v>39.246000000000002</v>
      </c>
      <c r="BB7908">
        <v>39.704999999999998</v>
      </c>
      <c r="BC7908">
        <v>2017</v>
      </c>
    </row>
    <row r="7909" spans="1:55" x14ac:dyDescent="0.25">
      <c r="A7909">
        <v>866</v>
      </c>
      <c r="B7909" t="s">
        <v>1817</v>
      </c>
      <c r="C7909" t="s">
        <v>338</v>
      </c>
      <c r="D7909" t="s">
        <v>1818</v>
      </c>
      <c r="E7909" t="s">
        <v>339</v>
      </c>
      <c r="F7909" t="s">
        <v>340</v>
      </c>
      <c r="G7909" t="s">
        <v>229</v>
      </c>
      <c r="H7909" t="s">
        <v>230</v>
      </c>
      <c r="I7909" t="s">
        <v>1823</v>
      </c>
      <c r="J7909" t="s">
        <v>232</v>
      </c>
      <c r="K7909" t="s">
        <v>232</v>
      </c>
      <c r="L7909" t="s">
        <v>232</v>
      </c>
      <c r="M7909" t="s">
        <v>232</v>
      </c>
      <c r="N7909" t="s">
        <v>232</v>
      </c>
      <c r="O7909" t="s">
        <v>232</v>
      </c>
      <c r="P7909" t="s">
        <v>232</v>
      </c>
      <c r="Q7909" t="s">
        <v>232</v>
      </c>
      <c r="R7909" t="s">
        <v>232</v>
      </c>
      <c r="S7909" t="s">
        <v>232</v>
      </c>
      <c r="T7909" t="s">
        <v>232</v>
      </c>
      <c r="U7909" t="s">
        <v>232</v>
      </c>
      <c r="V7909" t="s">
        <v>232</v>
      </c>
      <c r="W7909" t="s">
        <v>232</v>
      </c>
      <c r="X7909" t="s">
        <v>232</v>
      </c>
      <c r="Y7909" t="s">
        <v>232</v>
      </c>
      <c r="Z7909" t="s">
        <v>232</v>
      </c>
      <c r="AA7909" t="s">
        <v>232</v>
      </c>
      <c r="AB7909" t="s">
        <v>232</v>
      </c>
      <c r="AC7909">
        <v>-1E-3</v>
      </c>
      <c r="AD7909">
        <v>6.0000000000000001E-3</v>
      </c>
      <c r="AE7909">
        <v>8.9999999999999993E-3</v>
      </c>
      <c r="AF7909">
        <v>0.01</v>
      </c>
      <c r="AG7909">
        <v>1.4999999999999999E-2</v>
      </c>
      <c r="AH7909">
        <v>2.1000000000000001E-2</v>
      </c>
      <c r="AI7909">
        <v>1.4999999999999999E-2</v>
      </c>
      <c r="AJ7909">
        <v>0.02</v>
      </c>
      <c r="AK7909">
        <v>2.3E-2</v>
      </c>
      <c r="AL7909">
        <v>2.9000000000000001E-2</v>
      </c>
      <c r="AM7909">
        <v>1.7999999999999999E-2</v>
      </c>
      <c r="AN7909">
        <v>-2.7E-2</v>
      </c>
      <c r="AO7909">
        <v>-2.9000000000000001E-2</v>
      </c>
      <c r="AP7909">
        <v>-1.0999999999999999E-2</v>
      </c>
      <c r="AQ7909">
        <v>2.1000000000000001E-2</v>
      </c>
      <c r="AR7909">
        <v>1.4E-2</v>
      </c>
      <c r="AS7909">
        <v>-1.2999999999999999E-2</v>
      </c>
      <c r="AT7909">
        <v>1.6E-2</v>
      </c>
      <c r="AU7909">
        <v>2.5999999999999999E-2</v>
      </c>
      <c r="AV7909">
        <v>7.0000000000000001E-3</v>
      </c>
      <c r="AW7909">
        <v>-1E-3</v>
      </c>
      <c r="AX7909">
        <v>7.0000000000000001E-3</v>
      </c>
      <c r="AY7909">
        <v>0.04</v>
      </c>
      <c r="AZ7909">
        <v>6.9000000000000006E-2</v>
      </c>
      <c r="BA7909">
        <v>6.0999999999999999E-2</v>
      </c>
      <c r="BB7909">
        <v>4.8000000000000001E-2</v>
      </c>
      <c r="BC7909">
        <v>2017</v>
      </c>
    </row>
    <row r="7910" spans="1:55" x14ac:dyDescent="0.25">
      <c r="A7910">
        <v>866</v>
      </c>
      <c r="B7910" t="s">
        <v>1817</v>
      </c>
      <c r="C7910" t="s">
        <v>341</v>
      </c>
      <c r="D7910" t="s">
        <v>1818</v>
      </c>
      <c r="E7910" t="s">
        <v>339</v>
      </c>
      <c r="F7910" t="s">
        <v>340</v>
      </c>
      <c r="G7910" t="s">
        <v>282</v>
      </c>
      <c r="I7910" t="s">
        <v>342</v>
      </c>
      <c r="J7910" t="s">
        <v>232</v>
      </c>
      <c r="K7910" t="s">
        <v>232</v>
      </c>
      <c r="L7910" t="s">
        <v>232</v>
      </c>
      <c r="M7910" t="s">
        <v>232</v>
      </c>
      <c r="N7910" t="s">
        <v>232</v>
      </c>
      <c r="O7910" t="s">
        <v>232</v>
      </c>
      <c r="P7910" t="s">
        <v>232</v>
      </c>
      <c r="Q7910" t="s">
        <v>232</v>
      </c>
      <c r="R7910" t="s">
        <v>232</v>
      </c>
      <c r="S7910" t="s">
        <v>232</v>
      </c>
      <c r="T7910" t="s">
        <v>232</v>
      </c>
      <c r="U7910" t="s">
        <v>232</v>
      </c>
      <c r="V7910" t="s">
        <v>232</v>
      </c>
      <c r="W7910" t="s">
        <v>232</v>
      </c>
      <c r="X7910" t="s">
        <v>232</v>
      </c>
      <c r="Y7910" t="s">
        <v>232</v>
      </c>
      <c r="Z7910" t="s">
        <v>232</v>
      </c>
      <c r="AA7910" t="s">
        <v>232</v>
      </c>
      <c r="AB7910" t="s">
        <v>232</v>
      </c>
      <c r="AC7910">
        <v>-0.26400000000000001</v>
      </c>
      <c r="AD7910">
        <v>1.8049999999999999</v>
      </c>
      <c r="AE7910">
        <v>2.423</v>
      </c>
      <c r="AF7910">
        <v>2.484</v>
      </c>
      <c r="AG7910">
        <v>3.351</v>
      </c>
      <c r="AH7910">
        <v>4.24</v>
      </c>
      <c r="AI7910">
        <v>2.67</v>
      </c>
      <c r="AJ7910">
        <v>3.3639999999999999</v>
      </c>
      <c r="AK7910">
        <v>3.6539999999999999</v>
      </c>
      <c r="AL7910">
        <v>4.4160000000000004</v>
      </c>
      <c r="AM7910">
        <v>2.617</v>
      </c>
      <c r="AN7910">
        <v>-3.6539999999999999</v>
      </c>
      <c r="AO7910">
        <v>-3.7010000000000001</v>
      </c>
      <c r="AP7910">
        <v>-1.405</v>
      </c>
      <c r="AQ7910">
        <v>2.649</v>
      </c>
      <c r="AR7910">
        <v>1.744</v>
      </c>
      <c r="AS7910">
        <v>-1.5269999999999999</v>
      </c>
      <c r="AT7910">
        <v>1.716</v>
      </c>
      <c r="AU7910">
        <v>2.5960000000000001</v>
      </c>
      <c r="AV7910">
        <v>0.67500000000000004</v>
      </c>
      <c r="AW7910">
        <v>-0.113</v>
      </c>
      <c r="AX7910">
        <v>0.622</v>
      </c>
      <c r="AY7910">
        <v>3.1429999999999998</v>
      </c>
      <c r="AZ7910">
        <v>5.1260000000000003</v>
      </c>
      <c r="BA7910">
        <v>4.3570000000000002</v>
      </c>
      <c r="BB7910">
        <v>3.3570000000000002</v>
      </c>
      <c r="BC7910">
        <v>2017</v>
      </c>
    </row>
    <row r="7911" spans="1:55" x14ac:dyDescent="0.25">
      <c r="A7911">
        <v>866</v>
      </c>
      <c r="B7911" t="s">
        <v>1817</v>
      </c>
      <c r="C7911" t="s">
        <v>343</v>
      </c>
      <c r="D7911" t="s">
        <v>1818</v>
      </c>
      <c r="E7911" t="s">
        <v>344</v>
      </c>
      <c r="F7911" t="s">
        <v>345</v>
      </c>
      <c r="G7911" t="s">
        <v>229</v>
      </c>
      <c r="H7911" t="s">
        <v>230</v>
      </c>
    </row>
    <row r="7912" spans="1:55" x14ac:dyDescent="0.25">
      <c r="A7912">
        <v>866</v>
      </c>
      <c r="B7912" t="s">
        <v>1817</v>
      </c>
      <c r="C7912" t="s">
        <v>346</v>
      </c>
      <c r="D7912" t="s">
        <v>1818</v>
      </c>
      <c r="E7912" t="s">
        <v>344</v>
      </c>
      <c r="F7912" t="s">
        <v>345</v>
      </c>
      <c r="G7912" t="s">
        <v>270</v>
      </c>
    </row>
    <row r="7913" spans="1:55" x14ac:dyDescent="0.25">
      <c r="A7913">
        <v>866</v>
      </c>
      <c r="B7913" t="s">
        <v>1817</v>
      </c>
      <c r="C7913" t="s">
        <v>347</v>
      </c>
      <c r="D7913" t="s">
        <v>1818</v>
      </c>
      <c r="E7913" t="s">
        <v>348</v>
      </c>
      <c r="F7913" t="s">
        <v>349</v>
      </c>
      <c r="G7913" t="s">
        <v>229</v>
      </c>
      <c r="H7913" t="s">
        <v>230</v>
      </c>
      <c r="I7913" t="s">
        <v>1823</v>
      </c>
      <c r="J7913" t="s">
        <v>232</v>
      </c>
      <c r="K7913" t="s">
        <v>232</v>
      </c>
      <c r="L7913" t="s">
        <v>232</v>
      </c>
      <c r="M7913" t="s">
        <v>232</v>
      </c>
      <c r="N7913" t="s">
        <v>232</v>
      </c>
      <c r="O7913" t="s">
        <v>232</v>
      </c>
      <c r="P7913" t="s">
        <v>232</v>
      </c>
      <c r="Q7913" t="s">
        <v>232</v>
      </c>
      <c r="R7913" t="s">
        <v>232</v>
      </c>
      <c r="S7913" t="s">
        <v>232</v>
      </c>
      <c r="T7913" t="s">
        <v>232</v>
      </c>
      <c r="U7913" t="s">
        <v>232</v>
      </c>
      <c r="V7913" t="s">
        <v>232</v>
      </c>
      <c r="W7913" t="s">
        <v>232</v>
      </c>
      <c r="X7913" t="s">
        <v>232</v>
      </c>
      <c r="Y7913" t="s">
        <v>232</v>
      </c>
      <c r="Z7913" t="s">
        <v>232</v>
      </c>
      <c r="AA7913" t="s">
        <v>232</v>
      </c>
      <c r="AB7913" t="s">
        <v>232</v>
      </c>
      <c r="AC7913" t="s">
        <v>232</v>
      </c>
      <c r="AD7913">
        <v>8.0000000000000002E-3</v>
      </c>
      <c r="AE7913">
        <v>1.0999999999999999E-2</v>
      </c>
      <c r="AF7913">
        <v>1.2999999999999999E-2</v>
      </c>
      <c r="AG7913">
        <v>1.7999999999999999E-2</v>
      </c>
      <c r="AH7913">
        <v>2.4E-2</v>
      </c>
      <c r="AI7913">
        <v>1.7999999999999999E-2</v>
      </c>
      <c r="AJ7913">
        <v>2.3E-2</v>
      </c>
      <c r="AK7913">
        <v>2.7E-2</v>
      </c>
      <c r="AL7913">
        <v>3.4000000000000002E-2</v>
      </c>
      <c r="AM7913">
        <v>2.3E-2</v>
      </c>
      <c r="AN7913">
        <v>-2.1000000000000001E-2</v>
      </c>
      <c r="AO7913">
        <v>-2.3E-2</v>
      </c>
      <c r="AP7913">
        <v>-4.0000000000000001E-3</v>
      </c>
      <c r="AQ7913">
        <v>2.8000000000000001E-2</v>
      </c>
      <c r="AR7913">
        <v>2.1999999999999999E-2</v>
      </c>
      <c r="AS7913">
        <v>-6.0000000000000001E-3</v>
      </c>
      <c r="AT7913">
        <v>2.4E-2</v>
      </c>
      <c r="AU7913">
        <v>3.4000000000000002E-2</v>
      </c>
      <c r="AV7913">
        <v>1.4999999999999999E-2</v>
      </c>
      <c r="AW7913">
        <v>7.0000000000000001E-3</v>
      </c>
      <c r="AX7913">
        <v>1.6E-2</v>
      </c>
      <c r="AY7913">
        <v>4.8000000000000001E-2</v>
      </c>
      <c r="AZ7913">
        <v>7.5999999999999998E-2</v>
      </c>
      <c r="BA7913">
        <v>6.8000000000000005E-2</v>
      </c>
      <c r="BB7913">
        <v>5.5E-2</v>
      </c>
      <c r="BC7913">
        <v>2017</v>
      </c>
    </row>
    <row r="7914" spans="1:55" x14ac:dyDescent="0.25">
      <c r="A7914">
        <v>866</v>
      </c>
      <c r="B7914" t="s">
        <v>1817</v>
      </c>
      <c r="C7914" t="s">
        <v>350</v>
      </c>
      <c r="D7914" t="s">
        <v>1818</v>
      </c>
      <c r="E7914" t="s">
        <v>348</v>
      </c>
      <c r="F7914" t="s">
        <v>349</v>
      </c>
      <c r="G7914" t="s">
        <v>282</v>
      </c>
      <c r="I7914" t="s">
        <v>351</v>
      </c>
      <c r="J7914" t="s">
        <v>232</v>
      </c>
      <c r="K7914" t="s">
        <v>232</v>
      </c>
      <c r="L7914" t="s">
        <v>232</v>
      </c>
      <c r="M7914" t="s">
        <v>232</v>
      </c>
      <c r="N7914" t="s">
        <v>232</v>
      </c>
      <c r="O7914" t="s">
        <v>232</v>
      </c>
      <c r="P7914" t="s">
        <v>232</v>
      </c>
      <c r="Q7914" t="s">
        <v>232</v>
      </c>
      <c r="R7914" t="s">
        <v>232</v>
      </c>
      <c r="S7914" t="s">
        <v>232</v>
      </c>
      <c r="T7914" t="s">
        <v>232</v>
      </c>
      <c r="U7914" t="s">
        <v>232</v>
      </c>
      <c r="V7914" t="s">
        <v>232</v>
      </c>
      <c r="W7914" t="s">
        <v>232</v>
      </c>
      <c r="X7914" t="s">
        <v>232</v>
      </c>
      <c r="Y7914" t="s">
        <v>232</v>
      </c>
      <c r="Z7914" t="s">
        <v>232</v>
      </c>
      <c r="AA7914" t="s">
        <v>232</v>
      </c>
      <c r="AB7914" t="s">
        <v>232</v>
      </c>
      <c r="AC7914" t="s">
        <v>232</v>
      </c>
      <c r="AD7914">
        <v>2.3050000000000002</v>
      </c>
      <c r="AE7914">
        <v>2.95</v>
      </c>
      <c r="AF7914">
        <v>3.0339999999999998</v>
      </c>
      <c r="AG7914">
        <v>3.96</v>
      </c>
      <c r="AH7914">
        <v>4.9630000000000001</v>
      </c>
      <c r="AI7914">
        <v>3.323</v>
      </c>
      <c r="AJ7914">
        <v>3.9089999999999998</v>
      </c>
      <c r="AK7914">
        <v>4.2320000000000002</v>
      </c>
      <c r="AL7914">
        <v>5.1210000000000004</v>
      </c>
      <c r="AM7914">
        <v>3.3980000000000001</v>
      </c>
      <c r="AN7914">
        <v>-2.847</v>
      </c>
      <c r="AO7914">
        <v>-2.879</v>
      </c>
      <c r="AP7914">
        <v>-0.54200000000000004</v>
      </c>
      <c r="AQ7914">
        <v>3.552</v>
      </c>
      <c r="AR7914">
        <v>2.6139999999999999</v>
      </c>
      <c r="AS7914">
        <v>-0.66300000000000003</v>
      </c>
      <c r="AT7914">
        <v>2.569</v>
      </c>
      <c r="AU7914">
        <v>3.3980000000000001</v>
      </c>
      <c r="AV7914">
        <v>1.4370000000000001</v>
      </c>
      <c r="AW7914">
        <v>0.60899999999999999</v>
      </c>
      <c r="AX7914">
        <v>1.2949999999999999</v>
      </c>
      <c r="AY7914">
        <v>3.7549999999999999</v>
      </c>
      <c r="AZ7914">
        <v>5.6760000000000002</v>
      </c>
      <c r="BA7914">
        <v>4.8689999999999998</v>
      </c>
      <c r="BB7914">
        <v>3.835</v>
      </c>
      <c r="BC7914">
        <v>2017</v>
      </c>
    </row>
    <row r="7915" spans="1:55" x14ac:dyDescent="0.25">
      <c r="A7915">
        <v>866</v>
      </c>
      <c r="B7915" t="s">
        <v>1817</v>
      </c>
      <c r="C7915" t="s">
        <v>352</v>
      </c>
      <c r="D7915" t="s">
        <v>1818</v>
      </c>
      <c r="E7915" t="s">
        <v>353</v>
      </c>
      <c r="F7915" t="s">
        <v>354</v>
      </c>
      <c r="G7915" t="s">
        <v>229</v>
      </c>
      <c r="H7915" t="s">
        <v>230</v>
      </c>
    </row>
    <row r="7916" spans="1:55" x14ac:dyDescent="0.25">
      <c r="A7916">
        <v>866</v>
      </c>
      <c r="B7916" t="s">
        <v>1817</v>
      </c>
      <c r="C7916" t="s">
        <v>355</v>
      </c>
      <c r="D7916" t="s">
        <v>1818</v>
      </c>
      <c r="E7916" t="s">
        <v>353</v>
      </c>
      <c r="F7916" t="s">
        <v>354</v>
      </c>
      <c r="G7916" t="s">
        <v>282</v>
      </c>
    </row>
    <row r="7917" spans="1:55" x14ac:dyDescent="0.25">
      <c r="A7917">
        <v>866</v>
      </c>
      <c r="B7917" t="s">
        <v>1817</v>
      </c>
      <c r="C7917" t="s">
        <v>356</v>
      </c>
      <c r="D7917" t="s">
        <v>1818</v>
      </c>
      <c r="E7917" t="s">
        <v>357</v>
      </c>
      <c r="F7917" t="s">
        <v>358</v>
      </c>
      <c r="G7917" t="s">
        <v>229</v>
      </c>
      <c r="H7917" t="s">
        <v>230</v>
      </c>
    </row>
    <row r="7918" spans="1:55" x14ac:dyDescent="0.25">
      <c r="A7918">
        <v>866</v>
      </c>
      <c r="B7918" t="s">
        <v>1817</v>
      </c>
      <c r="C7918" t="s">
        <v>359</v>
      </c>
      <c r="D7918" t="s">
        <v>1818</v>
      </c>
      <c r="E7918" t="s">
        <v>357</v>
      </c>
      <c r="F7918" t="s">
        <v>358</v>
      </c>
      <c r="G7918" t="s">
        <v>282</v>
      </c>
    </row>
    <row r="7919" spans="1:55" x14ac:dyDescent="0.25">
      <c r="A7919">
        <v>866</v>
      </c>
      <c r="B7919" t="s">
        <v>1817</v>
      </c>
      <c r="C7919" t="s">
        <v>361</v>
      </c>
      <c r="D7919" t="s">
        <v>1818</v>
      </c>
      <c r="E7919" t="s">
        <v>362</v>
      </c>
      <c r="F7919" t="s">
        <v>363</v>
      </c>
      <c r="G7919" t="s">
        <v>229</v>
      </c>
      <c r="H7919" t="s">
        <v>230</v>
      </c>
      <c r="I7919" t="s">
        <v>1823</v>
      </c>
      <c r="J7919" t="s">
        <v>232</v>
      </c>
      <c r="K7919" t="s">
        <v>232</v>
      </c>
      <c r="L7919" t="s">
        <v>232</v>
      </c>
      <c r="M7919" t="s">
        <v>232</v>
      </c>
      <c r="N7919" t="s">
        <v>232</v>
      </c>
      <c r="O7919" t="s">
        <v>232</v>
      </c>
      <c r="P7919" t="s">
        <v>232</v>
      </c>
      <c r="Q7919" t="s">
        <v>232</v>
      </c>
      <c r="R7919" t="s">
        <v>232</v>
      </c>
      <c r="S7919" t="s">
        <v>232</v>
      </c>
      <c r="T7919" t="s">
        <v>232</v>
      </c>
      <c r="U7919" t="s">
        <v>232</v>
      </c>
      <c r="V7919" t="s">
        <v>232</v>
      </c>
      <c r="W7919" t="s">
        <v>232</v>
      </c>
      <c r="X7919" t="s">
        <v>232</v>
      </c>
      <c r="Y7919" t="s">
        <v>232</v>
      </c>
      <c r="Z7919" t="s">
        <v>232</v>
      </c>
      <c r="AA7919" t="s">
        <v>232</v>
      </c>
      <c r="AB7919" t="s">
        <v>232</v>
      </c>
      <c r="AC7919">
        <v>0.32200000000000001</v>
      </c>
      <c r="AD7919">
        <v>0.34300000000000003</v>
      </c>
      <c r="AE7919">
        <v>0.376</v>
      </c>
      <c r="AF7919">
        <v>0.41899999999999998</v>
      </c>
      <c r="AG7919">
        <v>0.45500000000000002</v>
      </c>
      <c r="AH7919">
        <v>0.48899999999999999</v>
      </c>
      <c r="AI7919">
        <v>0.55000000000000004</v>
      </c>
      <c r="AJ7919">
        <v>0.59599999999999997</v>
      </c>
      <c r="AK7919">
        <v>0.63300000000000001</v>
      </c>
      <c r="AL7919">
        <v>0.66400000000000003</v>
      </c>
      <c r="AM7919">
        <v>0.68799999999999994</v>
      </c>
      <c r="AN7919">
        <v>0.74399999999999999</v>
      </c>
      <c r="AO7919">
        <v>0.78800000000000003</v>
      </c>
      <c r="AP7919">
        <v>0.79</v>
      </c>
      <c r="AQ7919">
        <v>0.79200000000000004</v>
      </c>
      <c r="AR7919">
        <v>0.82499999999999996</v>
      </c>
      <c r="AS7919">
        <v>0.871</v>
      </c>
      <c r="AT7919">
        <v>0.94699999999999995</v>
      </c>
      <c r="AU7919">
        <v>1.004</v>
      </c>
      <c r="AV7919">
        <v>1.044</v>
      </c>
      <c r="AW7919">
        <v>1.123</v>
      </c>
      <c r="AX7919">
        <v>1.2030000000000001</v>
      </c>
      <c r="AY7919">
        <v>1.2749999999999999</v>
      </c>
      <c r="AZ7919">
        <v>1.339</v>
      </c>
      <c r="BA7919">
        <v>1.391</v>
      </c>
      <c r="BB7919">
        <v>1.4350000000000001</v>
      </c>
      <c r="BC7919">
        <v>2017</v>
      </c>
    </row>
    <row r="7920" spans="1:55" x14ac:dyDescent="0.25">
      <c r="A7920">
        <v>866</v>
      </c>
      <c r="B7920" t="s">
        <v>1817</v>
      </c>
      <c r="C7920" t="s">
        <v>364</v>
      </c>
      <c r="D7920" t="s">
        <v>1818</v>
      </c>
      <c r="E7920" t="s">
        <v>365</v>
      </c>
      <c r="F7920" t="s">
        <v>366</v>
      </c>
      <c r="G7920" t="s">
        <v>242</v>
      </c>
      <c r="H7920" t="s">
        <v>230</v>
      </c>
      <c r="I7920" t="s">
        <v>1824</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-6.0000000000000001E-3</v>
      </c>
      <c r="AD7920">
        <v>-1.2E-2</v>
      </c>
      <c r="AE7920">
        <v>-2E-3</v>
      </c>
      <c r="AF7920">
        <v>-1.2E-2</v>
      </c>
      <c r="AG7920">
        <v>-1.2999999999999999E-2</v>
      </c>
      <c r="AH7920">
        <v>-1.7999999999999999E-2</v>
      </c>
      <c r="AI7920">
        <v>-0.02</v>
      </c>
      <c r="AJ7920">
        <v>-3.2000000000000001E-2</v>
      </c>
      <c r="AK7920">
        <v>-2.5999999999999999E-2</v>
      </c>
      <c r="AL7920">
        <v>-3.7999999999999999E-2</v>
      </c>
      <c r="AM7920">
        <v>-7.8E-2</v>
      </c>
      <c r="AN7920">
        <v>-8.5999999999999993E-2</v>
      </c>
      <c r="AO7920">
        <v>-7.6999999999999999E-2</v>
      </c>
      <c r="AP7920">
        <v>-5.7000000000000002E-2</v>
      </c>
      <c r="AQ7920">
        <v>-3.5999999999999997E-2</v>
      </c>
      <c r="AR7920">
        <v>-4.4999999999999998E-2</v>
      </c>
      <c r="AS7920">
        <v>-4.3999999999999997E-2</v>
      </c>
      <c r="AT7920">
        <v>-2.8000000000000001E-2</v>
      </c>
      <c r="AU7920">
        <v>-2.9000000000000001E-2</v>
      </c>
      <c r="AV7920">
        <v>-4.5999999999999999E-2</v>
      </c>
      <c r="AW7920">
        <v>-5.8000000000000003E-2</v>
      </c>
      <c r="AX7920">
        <v>-4.9000000000000002E-2</v>
      </c>
      <c r="AY7920">
        <v>-5.0999999999999997E-2</v>
      </c>
      <c r="AZ7920">
        <v>-5.2999999999999999E-2</v>
      </c>
      <c r="BA7920">
        <v>-4.9000000000000002E-2</v>
      </c>
      <c r="BB7920">
        <v>-4.7E-2</v>
      </c>
      <c r="BC7920">
        <v>2018</v>
      </c>
    </row>
    <row r="7921" spans="1:55" x14ac:dyDescent="0.25">
      <c r="A7921">
        <v>866</v>
      </c>
      <c r="B7921" t="s">
        <v>1817</v>
      </c>
      <c r="C7921" t="s">
        <v>368</v>
      </c>
      <c r="D7921" t="s">
        <v>1818</v>
      </c>
      <c r="E7921" t="s">
        <v>365</v>
      </c>
      <c r="F7921" t="s">
        <v>366</v>
      </c>
      <c r="G7921" t="s">
        <v>282</v>
      </c>
      <c r="I7921" t="s">
        <v>369</v>
      </c>
      <c r="J7921">
        <v>-4.452</v>
      </c>
      <c r="K7921">
        <v>2.8130000000000002</v>
      </c>
      <c r="L7921">
        <v>4.54</v>
      </c>
      <c r="M7921">
        <v>5.6390000000000002</v>
      </c>
      <c r="N7921">
        <v>5.2080000000000002</v>
      </c>
      <c r="O7921">
        <v>3.5459999999999998</v>
      </c>
      <c r="P7921">
        <v>-1.389</v>
      </c>
      <c r="Q7921">
        <v>5.8140000000000001</v>
      </c>
      <c r="R7921">
        <v>-5.7</v>
      </c>
      <c r="S7921">
        <v>-1.246</v>
      </c>
      <c r="T7921">
        <v>-10.923</v>
      </c>
      <c r="U7921">
        <v>-8.4079999999999995</v>
      </c>
      <c r="V7921">
        <v>-5.8419999999999996</v>
      </c>
      <c r="W7921">
        <v>-4.899</v>
      </c>
      <c r="X7921">
        <v>-8.5549999999999997</v>
      </c>
      <c r="Y7921">
        <v>-8.4939999999999998</v>
      </c>
      <c r="Z7921">
        <v>-4.5640000000000001</v>
      </c>
      <c r="AA7921">
        <v>-0.71</v>
      </c>
      <c r="AB7921">
        <v>-9.1850000000000005</v>
      </c>
      <c r="AC7921">
        <v>-2.7349999999999999</v>
      </c>
      <c r="AD7921">
        <v>-6.0039999999999996</v>
      </c>
      <c r="AE7921">
        <v>-1.3560000000000001</v>
      </c>
      <c r="AF7921">
        <v>-6.4420000000000002</v>
      </c>
      <c r="AG7921">
        <v>-6.3170000000000002</v>
      </c>
      <c r="AH7921">
        <v>-7.3920000000000003</v>
      </c>
      <c r="AI7921">
        <v>-7.1849999999999996</v>
      </c>
      <c r="AJ7921">
        <v>-10.82</v>
      </c>
      <c r="AK7921">
        <v>-8.0630000000000006</v>
      </c>
      <c r="AL7921">
        <v>-11.173999999999999</v>
      </c>
      <c r="AM7921">
        <v>-23.047000000000001</v>
      </c>
      <c r="AN7921">
        <v>-21.949000000000002</v>
      </c>
      <c r="AO7921">
        <v>-16.887</v>
      </c>
      <c r="AP7921">
        <v>-12.333</v>
      </c>
      <c r="AQ7921">
        <v>-7.9809999999999999</v>
      </c>
      <c r="AR7921">
        <v>-9.984</v>
      </c>
      <c r="AS7921">
        <v>-10.715</v>
      </c>
      <c r="AT7921">
        <v>-6.6420000000000003</v>
      </c>
      <c r="AU7921">
        <v>-6.35</v>
      </c>
      <c r="AV7921">
        <v>-9.8670000000000009</v>
      </c>
      <c r="AW7921">
        <v>-11.798</v>
      </c>
      <c r="AX7921">
        <v>-9.6120000000000001</v>
      </c>
      <c r="AY7921">
        <v>-9.6069999999999993</v>
      </c>
      <c r="AZ7921">
        <v>-9.5760000000000005</v>
      </c>
      <c r="BA7921">
        <v>-8.6210000000000004</v>
      </c>
      <c r="BB7921">
        <v>-8.0069999999999997</v>
      </c>
      <c r="BC7921">
        <v>2017</v>
      </c>
    </row>
    <row r="7922" spans="1:55" x14ac:dyDescent="0.25">
      <c r="A7922">
        <v>369</v>
      </c>
      <c r="B7922" t="s">
        <v>1825</v>
      </c>
      <c r="C7922" t="s">
        <v>225</v>
      </c>
      <c r="D7922" t="s">
        <v>1826</v>
      </c>
      <c r="E7922" t="s">
        <v>227</v>
      </c>
      <c r="F7922" t="s">
        <v>228</v>
      </c>
      <c r="G7922" t="s">
        <v>229</v>
      </c>
      <c r="H7922" t="s">
        <v>230</v>
      </c>
      <c r="I7922" t="s">
        <v>1827</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165.68600000000001</v>
      </c>
      <c r="AQ7922">
        <v>169.45099999999999</v>
      </c>
      <c r="AR7922">
        <v>167.33099999999999</v>
      </c>
      <c r="AS7922">
        <v>170.54</v>
      </c>
      <c r="AT7922">
        <v>159.45400000000001</v>
      </c>
      <c r="AU7922">
        <v>156.21199999999999</v>
      </c>
      <c r="AV7922">
        <v>156.702</v>
      </c>
      <c r="AW7922">
        <v>156.714</v>
      </c>
      <c r="AX7922">
        <v>159.04400000000001</v>
      </c>
      <c r="AY7922">
        <v>162.679</v>
      </c>
      <c r="AZ7922">
        <v>165.899</v>
      </c>
      <c r="BA7922">
        <v>168.58099999999999</v>
      </c>
      <c r="BB7922">
        <v>171.38300000000001</v>
      </c>
      <c r="BC7922">
        <v>2017</v>
      </c>
    </row>
    <row r="7923" spans="1:55" x14ac:dyDescent="0.25">
      <c r="A7923">
        <v>369</v>
      </c>
      <c r="B7923" t="s">
        <v>1825</v>
      </c>
      <c r="C7923" t="s">
        <v>233</v>
      </c>
      <c r="D7923" t="s">
        <v>1826</v>
      </c>
      <c r="E7923" t="s">
        <v>227</v>
      </c>
      <c r="F7923" t="s">
        <v>234</v>
      </c>
      <c r="G7923" t="s">
        <v>235</v>
      </c>
      <c r="I7923" t="s">
        <v>236</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-0.68100000000000005</v>
      </c>
      <c r="AQ7923">
        <v>2.2719999999999998</v>
      </c>
      <c r="AR7923">
        <v>-1.252</v>
      </c>
      <c r="AS7923">
        <v>1.9179999999999999</v>
      </c>
      <c r="AT7923">
        <v>-6.5010000000000003</v>
      </c>
      <c r="AU7923">
        <v>-2.0329999999999999</v>
      </c>
      <c r="AV7923">
        <v>0.314</v>
      </c>
      <c r="AW7923">
        <v>8.0000000000000002E-3</v>
      </c>
      <c r="AX7923">
        <v>1.486</v>
      </c>
      <c r="AY7923">
        <v>2.286</v>
      </c>
      <c r="AZ7923">
        <v>1.9790000000000001</v>
      </c>
      <c r="BA7923">
        <v>1.617</v>
      </c>
      <c r="BB7923">
        <v>1.6619999999999999</v>
      </c>
      <c r="BC7923">
        <v>2017</v>
      </c>
    </row>
    <row r="7924" spans="1:55" x14ac:dyDescent="0.25">
      <c r="A7924">
        <v>369</v>
      </c>
      <c r="B7924" t="s">
        <v>1825</v>
      </c>
      <c r="C7924" t="s">
        <v>237</v>
      </c>
      <c r="D7924" t="s">
        <v>1826</v>
      </c>
      <c r="E7924" t="s">
        <v>238</v>
      </c>
      <c r="F7924" t="s">
        <v>239</v>
      </c>
      <c r="G7924" t="s">
        <v>229</v>
      </c>
      <c r="H7924" t="s">
        <v>230</v>
      </c>
      <c r="I7924" t="s">
        <v>1827</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165.68600000000001</v>
      </c>
      <c r="AQ7924">
        <v>175.23</v>
      </c>
      <c r="AR7924">
        <v>176.12200000000001</v>
      </c>
      <c r="AS7924">
        <v>160.21</v>
      </c>
      <c r="AT7924">
        <v>144.81200000000001</v>
      </c>
      <c r="AU7924">
        <v>149.50899999999999</v>
      </c>
      <c r="AV7924">
        <v>151.06399999999999</v>
      </c>
      <c r="AW7924">
        <v>151.923</v>
      </c>
      <c r="AX7924">
        <v>157.31899999999999</v>
      </c>
      <c r="AY7924">
        <v>164.458</v>
      </c>
      <c r="AZ7924">
        <v>172.03700000000001</v>
      </c>
      <c r="BA7924">
        <v>180.13300000000001</v>
      </c>
      <c r="BB7924">
        <v>189.00899999999999</v>
      </c>
      <c r="BC7924">
        <v>2017</v>
      </c>
    </row>
    <row r="7925" spans="1:55" x14ac:dyDescent="0.25">
      <c r="A7925">
        <v>369</v>
      </c>
      <c r="B7925" t="s">
        <v>1825</v>
      </c>
      <c r="C7925" t="s">
        <v>240</v>
      </c>
      <c r="D7925" t="s">
        <v>1826</v>
      </c>
      <c r="E7925" t="s">
        <v>238</v>
      </c>
      <c r="F7925" t="s">
        <v>241</v>
      </c>
      <c r="G7925" t="s">
        <v>242</v>
      </c>
      <c r="H7925" t="s">
        <v>230</v>
      </c>
      <c r="I7925" t="s">
        <v>243</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25.768999999999998</v>
      </c>
      <c r="AQ7925">
        <v>27.199000000000002</v>
      </c>
      <c r="AR7925">
        <v>27.48</v>
      </c>
      <c r="AS7925">
        <v>25.120999999999999</v>
      </c>
      <c r="AT7925">
        <v>21.722000000000001</v>
      </c>
      <c r="AU7925">
        <v>22.053000000000001</v>
      </c>
      <c r="AV7925">
        <v>22.311</v>
      </c>
      <c r="AW7925">
        <v>22.437999999999999</v>
      </c>
      <c r="AX7925">
        <v>23.234999999999999</v>
      </c>
      <c r="AY7925">
        <v>24.29</v>
      </c>
      <c r="AZ7925">
        <v>25.408999999999999</v>
      </c>
      <c r="BA7925">
        <v>26.605</v>
      </c>
      <c r="BB7925">
        <v>27.916</v>
      </c>
      <c r="BC7925">
        <v>2017</v>
      </c>
    </row>
    <row r="7926" spans="1:55" x14ac:dyDescent="0.25">
      <c r="A7926">
        <v>369</v>
      </c>
      <c r="B7926" t="s">
        <v>1825</v>
      </c>
      <c r="C7926" t="s">
        <v>244</v>
      </c>
      <c r="D7926" t="s">
        <v>1826</v>
      </c>
      <c r="E7926" t="s">
        <v>238</v>
      </c>
      <c r="F7926" t="s">
        <v>245</v>
      </c>
      <c r="G7926" t="s">
        <v>246</v>
      </c>
      <c r="H7926" t="s">
        <v>230</v>
      </c>
      <c r="I7926" t="s">
        <v>243</v>
      </c>
      <c r="J7926">
        <v>7.5970000000000004</v>
      </c>
      <c r="K7926">
        <v>8.6959999999999997</v>
      </c>
      <c r="L7926">
        <v>9.5839999999999996</v>
      </c>
      <c r="M7926">
        <v>8.9339999999999993</v>
      </c>
      <c r="N7926">
        <v>8.7240000000000002</v>
      </c>
      <c r="O7926">
        <v>8.6289999999999996</v>
      </c>
      <c r="P7926">
        <v>8.5139999999999993</v>
      </c>
      <c r="Q7926">
        <v>8.327</v>
      </c>
      <c r="R7926">
        <v>8.282</v>
      </c>
      <c r="S7926">
        <v>8.5359999999999996</v>
      </c>
      <c r="T7926">
        <v>8.9890000000000008</v>
      </c>
      <c r="U7926">
        <v>9.5820000000000007</v>
      </c>
      <c r="V7926">
        <v>10.79</v>
      </c>
      <c r="W7926">
        <v>10.971</v>
      </c>
      <c r="X7926">
        <v>11.605</v>
      </c>
      <c r="Y7926">
        <v>12.3</v>
      </c>
      <c r="Z7926">
        <v>13.419</v>
      </c>
      <c r="AA7926">
        <v>14.677</v>
      </c>
      <c r="AB7926">
        <v>16.047999999999998</v>
      </c>
      <c r="AC7926">
        <v>17.587</v>
      </c>
      <c r="AD7926">
        <v>19.221</v>
      </c>
      <c r="AE7926">
        <v>20.367999999999999</v>
      </c>
      <c r="AF7926">
        <v>22.17</v>
      </c>
      <c r="AG7926">
        <v>25.716000000000001</v>
      </c>
      <c r="AH7926">
        <v>28.344000000000001</v>
      </c>
      <c r="AI7926">
        <v>30.949000000000002</v>
      </c>
      <c r="AJ7926">
        <v>36.408000000000001</v>
      </c>
      <c r="AK7926">
        <v>38.976999999999997</v>
      </c>
      <c r="AL7926">
        <v>41.04</v>
      </c>
      <c r="AM7926">
        <v>39.359000000000002</v>
      </c>
      <c r="AN7926">
        <v>41.195999999999998</v>
      </c>
      <c r="AO7926">
        <v>41.975000000000001</v>
      </c>
      <c r="AP7926">
        <v>42.488999999999997</v>
      </c>
      <c r="AQ7926">
        <v>44.216999999999999</v>
      </c>
      <c r="AR7926">
        <v>44.49</v>
      </c>
      <c r="AS7926">
        <v>45.828000000000003</v>
      </c>
      <c r="AT7926">
        <v>43.317999999999998</v>
      </c>
      <c r="AU7926">
        <v>43.244</v>
      </c>
      <c r="AV7926">
        <v>44.356999999999999</v>
      </c>
      <c r="AW7926">
        <v>45.149000000000001</v>
      </c>
      <c r="AX7926">
        <v>46.777000000000001</v>
      </c>
      <c r="AY7926">
        <v>48.841000000000001</v>
      </c>
      <c r="AZ7926">
        <v>50.838999999999999</v>
      </c>
      <c r="BA7926">
        <v>52.731000000000002</v>
      </c>
      <c r="BB7926">
        <v>54.728999999999999</v>
      </c>
      <c r="BC7926">
        <v>2017</v>
      </c>
    </row>
    <row r="7927" spans="1:55" x14ac:dyDescent="0.25">
      <c r="A7927">
        <v>369</v>
      </c>
      <c r="B7927" t="s">
        <v>1825</v>
      </c>
      <c r="C7927" t="s">
        <v>247</v>
      </c>
      <c r="D7927" t="s">
        <v>1826</v>
      </c>
      <c r="E7927" t="s">
        <v>248</v>
      </c>
      <c r="F7927" t="s">
        <v>249</v>
      </c>
      <c r="G7927" t="s">
        <v>250</v>
      </c>
      <c r="I7927" t="s">
        <v>251</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103.41</v>
      </c>
      <c r="AR7927">
        <v>105.254</v>
      </c>
      <c r="AS7927">
        <v>93.942999999999998</v>
      </c>
      <c r="AT7927">
        <v>90.816999999999993</v>
      </c>
      <c r="AU7927">
        <v>95.709000000000003</v>
      </c>
      <c r="AV7927">
        <v>96.402000000000001</v>
      </c>
      <c r="AW7927">
        <v>96.942999999999998</v>
      </c>
      <c r="AX7927">
        <v>98.915999999999997</v>
      </c>
      <c r="AY7927">
        <v>101.093</v>
      </c>
      <c r="AZ7927">
        <v>103.7</v>
      </c>
      <c r="BA7927">
        <v>106.852</v>
      </c>
      <c r="BB7927">
        <v>110.285</v>
      </c>
      <c r="BC7927">
        <v>2017</v>
      </c>
    </row>
    <row r="7928" spans="1:55" x14ac:dyDescent="0.25">
      <c r="A7928">
        <v>369</v>
      </c>
      <c r="B7928" t="s">
        <v>1825</v>
      </c>
      <c r="C7928" t="s">
        <v>252</v>
      </c>
      <c r="D7928" t="s">
        <v>1826</v>
      </c>
      <c r="E7928" t="s">
        <v>253</v>
      </c>
      <c r="F7928" t="s">
        <v>254</v>
      </c>
      <c r="G7928" t="s">
        <v>229</v>
      </c>
      <c r="H7928" t="s">
        <v>220</v>
      </c>
      <c r="I7928" t="s">
        <v>255</v>
      </c>
      <c r="J7928" s="52">
        <v>64568.98</v>
      </c>
      <c r="K7928" s="52">
        <v>66468.11</v>
      </c>
      <c r="L7928" s="52">
        <v>67881.84</v>
      </c>
      <c r="M7928" s="52">
        <v>59923.77</v>
      </c>
      <c r="N7928" s="52">
        <v>55645.91</v>
      </c>
      <c r="O7928" s="52">
        <v>52659.53</v>
      </c>
      <c r="P7928" s="52">
        <v>50368.24</v>
      </c>
      <c r="Q7928" s="52">
        <v>47620.27</v>
      </c>
      <c r="R7928" s="52">
        <v>45387.4</v>
      </c>
      <c r="S7928" s="52">
        <v>44686.91</v>
      </c>
      <c r="T7928" s="52">
        <v>45054.080000000002</v>
      </c>
      <c r="U7928" s="52">
        <v>46153.9</v>
      </c>
      <c r="V7928" s="52">
        <v>50500.959999999999</v>
      </c>
      <c r="W7928" s="52">
        <v>49884.1</v>
      </c>
      <c r="X7928" s="52">
        <v>51419.31</v>
      </c>
      <c r="Y7928" s="52">
        <v>53179.17</v>
      </c>
      <c r="Z7928" s="52">
        <v>56820.959999999999</v>
      </c>
      <c r="AA7928" s="52">
        <v>60983.37</v>
      </c>
      <c r="AB7928" s="52">
        <v>65840.66</v>
      </c>
      <c r="AC7928" s="52">
        <v>70998.679999999993</v>
      </c>
      <c r="AD7928" s="52">
        <v>75706.47</v>
      </c>
      <c r="AE7928" s="52">
        <v>78234.720000000001</v>
      </c>
      <c r="AF7928" s="52">
        <v>83472.17</v>
      </c>
      <c r="AG7928" s="52">
        <v>94596.34</v>
      </c>
      <c r="AH7928" s="52">
        <v>101018.11</v>
      </c>
      <c r="AI7928" s="52">
        <v>106445.41</v>
      </c>
      <c r="AJ7928" s="52">
        <v>120961.72</v>
      </c>
      <c r="AK7928" s="52">
        <v>125519.63</v>
      </c>
      <c r="AL7928" s="52">
        <v>129041.84</v>
      </c>
      <c r="AM7928" s="52">
        <v>122237.33</v>
      </c>
      <c r="AN7928" s="52">
        <v>125850.89</v>
      </c>
      <c r="AO7928" s="52">
        <v>124980.24</v>
      </c>
      <c r="AP7928" s="52">
        <v>123500.27</v>
      </c>
      <c r="AQ7928" s="52">
        <v>125682.67</v>
      </c>
      <c r="AR7928" s="52">
        <v>123537.42</v>
      </c>
      <c r="AS7928" s="52">
        <v>125388.89</v>
      </c>
      <c r="AT7928" s="52">
        <v>116819.52</v>
      </c>
      <c r="AU7928" s="52">
        <v>114096.18</v>
      </c>
      <c r="AV7928" s="52">
        <v>113943.65</v>
      </c>
      <c r="AW7928" s="52">
        <v>113446.12</v>
      </c>
      <c r="AX7928" s="52">
        <v>114624.12</v>
      </c>
      <c r="AY7928" s="52">
        <v>116732.35</v>
      </c>
      <c r="AZ7928" s="52">
        <v>118530.74</v>
      </c>
      <c r="BA7928" s="52">
        <v>119937.77</v>
      </c>
      <c r="BB7928" s="52">
        <v>121424.2</v>
      </c>
      <c r="BC7928">
        <v>2017</v>
      </c>
    </row>
    <row r="7929" spans="1:55" x14ac:dyDescent="0.25">
      <c r="A7929">
        <v>369</v>
      </c>
      <c r="B7929" t="s">
        <v>1825</v>
      </c>
      <c r="C7929" t="s">
        <v>256</v>
      </c>
      <c r="D7929" t="s">
        <v>1826</v>
      </c>
      <c r="E7929" t="s">
        <v>253</v>
      </c>
      <c r="F7929" t="s">
        <v>257</v>
      </c>
      <c r="G7929" t="s">
        <v>258</v>
      </c>
      <c r="H7929" t="s">
        <v>220</v>
      </c>
      <c r="I7929" t="s">
        <v>255</v>
      </c>
      <c r="J7929" s="52">
        <v>16246.72</v>
      </c>
      <c r="K7929" s="52">
        <v>16724.57</v>
      </c>
      <c r="L7929" s="52">
        <v>17080.29</v>
      </c>
      <c r="M7929" s="52">
        <v>15077.9</v>
      </c>
      <c r="N7929" s="52">
        <v>14001.52</v>
      </c>
      <c r="O7929" s="52">
        <v>13250.09</v>
      </c>
      <c r="P7929" s="52">
        <v>12673.56</v>
      </c>
      <c r="Q7929" s="52">
        <v>11982.12</v>
      </c>
      <c r="R7929" s="52">
        <v>11420.29</v>
      </c>
      <c r="S7929" s="52">
        <v>11244.03</v>
      </c>
      <c r="T7929" s="52">
        <v>11336.42</v>
      </c>
      <c r="U7929" s="52">
        <v>11613.15</v>
      </c>
      <c r="V7929" s="52">
        <v>12706.95</v>
      </c>
      <c r="W7929" s="52">
        <v>12551.74</v>
      </c>
      <c r="X7929" s="52">
        <v>12938.03</v>
      </c>
      <c r="Y7929" s="52">
        <v>13380.84</v>
      </c>
      <c r="Z7929" s="52">
        <v>14297.18</v>
      </c>
      <c r="AA7929" s="52">
        <v>15344.52</v>
      </c>
      <c r="AB7929" s="52">
        <v>16566.7</v>
      </c>
      <c r="AC7929" s="52">
        <v>17864.55</v>
      </c>
      <c r="AD7929" s="52">
        <v>19049.11</v>
      </c>
      <c r="AE7929" s="52">
        <v>19685.27</v>
      </c>
      <c r="AF7929" s="52">
        <v>21003.1</v>
      </c>
      <c r="AG7929" s="52">
        <v>23802.15</v>
      </c>
      <c r="AH7929" s="52">
        <v>25417.98</v>
      </c>
      <c r="AI7929" s="52">
        <v>26783.58</v>
      </c>
      <c r="AJ7929" s="52">
        <v>30436.15</v>
      </c>
      <c r="AK7929" s="52">
        <v>31583</v>
      </c>
      <c r="AL7929" s="52">
        <v>32469.25</v>
      </c>
      <c r="AM7929" s="52">
        <v>30757.119999999999</v>
      </c>
      <c r="AN7929" s="52">
        <v>31666.35</v>
      </c>
      <c r="AO7929" s="52">
        <v>31447.279999999999</v>
      </c>
      <c r="AP7929" s="52">
        <v>31074.89</v>
      </c>
      <c r="AQ7929" s="52">
        <v>31624.03</v>
      </c>
      <c r="AR7929" s="52">
        <v>31084.240000000002</v>
      </c>
      <c r="AS7929" s="52">
        <v>31550.1</v>
      </c>
      <c r="AT7929" s="52">
        <v>29393.9</v>
      </c>
      <c r="AU7929" s="52">
        <v>28708.66</v>
      </c>
      <c r="AV7929" s="52">
        <v>28670.28</v>
      </c>
      <c r="AW7929" s="52">
        <v>28545.09</v>
      </c>
      <c r="AX7929" s="52">
        <v>28841.5</v>
      </c>
      <c r="AY7929" s="52">
        <v>29371.96</v>
      </c>
      <c r="AZ7929" s="52">
        <v>29824.47</v>
      </c>
      <c r="BA7929" s="52">
        <v>30178.51</v>
      </c>
      <c r="BB7929" s="52">
        <v>30552.52</v>
      </c>
      <c r="BC7929">
        <v>2017</v>
      </c>
    </row>
    <row r="7930" spans="1:55" x14ac:dyDescent="0.25">
      <c r="A7930">
        <v>369</v>
      </c>
      <c r="B7930" t="s">
        <v>1825</v>
      </c>
      <c r="C7930" t="s">
        <v>259</v>
      </c>
      <c r="D7930" t="s">
        <v>1826</v>
      </c>
      <c r="E7930" t="s">
        <v>260</v>
      </c>
      <c r="F7930" t="s">
        <v>261</v>
      </c>
      <c r="G7930" t="s">
        <v>229</v>
      </c>
      <c r="H7930" t="s">
        <v>220</v>
      </c>
      <c r="I7930" t="s">
        <v>262</v>
      </c>
      <c r="J7930" s="52">
        <v>14027.19</v>
      </c>
      <c r="K7930" s="52">
        <v>15482.55</v>
      </c>
      <c r="L7930" s="52">
        <v>17734.189999999999</v>
      </c>
      <c r="M7930" s="52">
        <v>16645.8</v>
      </c>
      <c r="N7930" s="52">
        <v>16386.240000000002</v>
      </c>
      <c r="O7930" s="52">
        <v>15699</v>
      </c>
      <c r="P7930" s="52">
        <v>14827.84</v>
      </c>
      <c r="Q7930" s="52">
        <v>14699.33</v>
      </c>
      <c r="R7930" s="52">
        <v>14592.46</v>
      </c>
      <c r="S7930" s="52">
        <v>15399.57</v>
      </c>
      <c r="T7930" s="52">
        <v>17931.27</v>
      </c>
      <c r="U7930" s="52">
        <v>18657.560000000001</v>
      </c>
      <c r="V7930" s="52">
        <v>19002.78</v>
      </c>
      <c r="W7930" s="52">
        <v>20019.36</v>
      </c>
      <c r="X7930" s="52">
        <v>23847.1</v>
      </c>
      <c r="Y7930" s="52">
        <v>25691.48</v>
      </c>
      <c r="Z7930" s="52">
        <v>27958.68</v>
      </c>
      <c r="AA7930" s="52">
        <v>28943.56</v>
      </c>
      <c r="AB7930" s="52">
        <v>30668.76</v>
      </c>
      <c r="AC7930" s="52">
        <v>34494.410000000003</v>
      </c>
      <c r="AD7930" s="52">
        <v>41211.339999999997</v>
      </c>
      <c r="AE7930" s="52">
        <v>43895.62</v>
      </c>
      <c r="AF7930" s="52">
        <v>44734.32</v>
      </c>
      <c r="AG7930" s="52">
        <v>56200.37</v>
      </c>
      <c r="AH7930" s="52">
        <v>65753.72</v>
      </c>
      <c r="AI7930" s="52">
        <v>78541.320000000007</v>
      </c>
      <c r="AJ7930" s="52">
        <v>90098.72</v>
      </c>
      <c r="AK7930" s="52">
        <v>106029.26</v>
      </c>
      <c r="AL7930" s="52">
        <v>134805.51999999999</v>
      </c>
      <c r="AM7930" s="52">
        <v>93416.38</v>
      </c>
      <c r="AN7930" s="52">
        <v>108115.84</v>
      </c>
      <c r="AO7930" s="52">
        <v>123833.85</v>
      </c>
      <c r="AP7930" s="52">
        <v>123500.27</v>
      </c>
      <c r="AQ7930" s="52">
        <v>129968.78</v>
      </c>
      <c r="AR7930" s="52">
        <v>130028.09</v>
      </c>
      <c r="AS7930" s="52">
        <v>117793.51</v>
      </c>
      <c r="AT7930" s="52">
        <v>106092.16</v>
      </c>
      <c r="AU7930" s="52">
        <v>109200.56</v>
      </c>
      <c r="AV7930" s="52">
        <v>109844.2</v>
      </c>
      <c r="AW7930" s="52">
        <v>109977.74</v>
      </c>
      <c r="AX7930" s="52">
        <v>113381.33</v>
      </c>
      <c r="AY7930" s="52">
        <v>118008.58</v>
      </c>
      <c r="AZ7930" s="52">
        <v>122916.08</v>
      </c>
      <c r="BA7930" s="52">
        <v>128156.39</v>
      </c>
      <c r="BB7930" s="52">
        <v>133912.18</v>
      </c>
      <c r="BC7930">
        <v>2017</v>
      </c>
    </row>
    <row r="7931" spans="1:55" x14ac:dyDescent="0.25">
      <c r="A7931">
        <v>369</v>
      </c>
      <c r="B7931" t="s">
        <v>1825</v>
      </c>
      <c r="C7931" t="s">
        <v>263</v>
      </c>
      <c r="D7931" t="s">
        <v>1826</v>
      </c>
      <c r="E7931" t="s">
        <v>260</v>
      </c>
      <c r="F7931" t="s">
        <v>264</v>
      </c>
      <c r="G7931" t="s">
        <v>242</v>
      </c>
      <c r="H7931" t="s">
        <v>220</v>
      </c>
      <c r="I7931" t="s">
        <v>262</v>
      </c>
      <c r="J7931" s="52">
        <v>5844.66</v>
      </c>
      <c r="K7931" s="52">
        <v>6451.06</v>
      </c>
      <c r="L7931" s="52">
        <v>7389.25</v>
      </c>
      <c r="M7931" s="52">
        <v>6935.75</v>
      </c>
      <c r="N7931" s="52">
        <v>6827.6</v>
      </c>
      <c r="O7931" s="52">
        <v>6407.75</v>
      </c>
      <c r="P7931" s="52">
        <v>4118.8500000000004</v>
      </c>
      <c r="Q7931" s="52">
        <v>4083.15</v>
      </c>
      <c r="R7931" s="52">
        <v>3796.41</v>
      </c>
      <c r="S7931" s="52">
        <v>3623.43</v>
      </c>
      <c r="T7931" s="52">
        <v>4219.12</v>
      </c>
      <c r="U7931" s="52">
        <v>4390.0200000000004</v>
      </c>
      <c r="V7931" s="52">
        <v>4471.24</v>
      </c>
      <c r="W7931" s="52">
        <v>3741.17</v>
      </c>
      <c r="X7931" s="52">
        <v>4024.88</v>
      </c>
      <c r="Y7931" s="52">
        <v>4319.5</v>
      </c>
      <c r="Z7931" s="52">
        <v>4655.8500000000004</v>
      </c>
      <c r="AA7931" s="52">
        <v>4629.7299999999996</v>
      </c>
      <c r="AB7931" s="52">
        <v>4869.37</v>
      </c>
      <c r="AC7931" s="52">
        <v>5475.18</v>
      </c>
      <c r="AD7931" s="52">
        <v>6541.69</v>
      </c>
      <c r="AE7931" s="52">
        <v>7042.21</v>
      </c>
      <c r="AF7931" s="52">
        <v>7159</v>
      </c>
      <c r="AG7931" s="52">
        <v>8927.64</v>
      </c>
      <c r="AH7931" s="52">
        <v>10438.77</v>
      </c>
      <c r="AI7931" s="52">
        <v>12467.75</v>
      </c>
      <c r="AJ7931" s="52">
        <v>14273.56</v>
      </c>
      <c r="AK7931" s="52">
        <v>16807.87</v>
      </c>
      <c r="AL7931" s="52">
        <v>21464.21</v>
      </c>
      <c r="AM7931" s="52">
        <v>14801.21</v>
      </c>
      <c r="AN7931" s="52">
        <v>16958</v>
      </c>
      <c r="AO7931" s="52">
        <v>19320.96</v>
      </c>
      <c r="AP7931" s="52">
        <v>19208.07</v>
      </c>
      <c r="AQ7931" s="52">
        <v>20173.25</v>
      </c>
      <c r="AR7931" s="52">
        <v>20288.060000000001</v>
      </c>
      <c r="AS7931" s="52">
        <v>18470.34</v>
      </c>
      <c r="AT7931" s="52">
        <v>15913.98</v>
      </c>
      <c r="AU7931" s="52">
        <v>16107.41</v>
      </c>
      <c r="AV7931" s="52">
        <v>16223.46</v>
      </c>
      <c r="AW7931" s="52">
        <v>16243.18</v>
      </c>
      <c r="AX7931" s="52">
        <v>16745.87</v>
      </c>
      <c r="AY7931" s="52">
        <v>17429.3</v>
      </c>
      <c r="AZ7931" s="52">
        <v>18154.11</v>
      </c>
      <c r="BA7931" s="52">
        <v>18928.080000000002</v>
      </c>
      <c r="BB7931" s="52">
        <v>19778.18</v>
      </c>
      <c r="BC7931">
        <v>2017</v>
      </c>
    </row>
    <row r="7932" spans="1:55" x14ac:dyDescent="0.25">
      <c r="A7932">
        <v>369</v>
      </c>
      <c r="B7932" t="s">
        <v>1825</v>
      </c>
      <c r="C7932" t="s">
        <v>265</v>
      </c>
      <c r="D7932" t="s">
        <v>1826</v>
      </c>
      <c r="E7932" t="s">
        <v>260</v>
      </c>
      <c r="F7932" t="s">
        <v>266</v>
      </c>
      <c r="G7932" t="s">
        <v>246</v>
      </c>
      <c r="H7932" t="s">
        <v>220</v>
      </c>
      <c r="I7932" t="s">
        <v>262</v>
      </c>
      <c r="J7932" s="52">
        <v>6999.74</v>
      </c>
      <c r="K7932" s="52">
        <v>7887.34</v>
      </c>
      <c r="L7932" s="52">
        <v>8552.7999999999993</v>
      </c>
      <c r="M7932" s="52">
        <v>7845.81</v>
      </c>
      <c r="N7932" s="52">
        <v>7548.61</v>
      </c>
      <c r="O7932" s="52">
        <v>7369.43</v>
      </c>
      <c r="P7932" s="52">
        <v>7190.68</v>
      </c>
      <c r="Q7932" s="52">
        <v>6966.52</v>
      </c>
      <c r="R7932" s="52">
        <v>6874.02</v>
      </c>
      <c r="S7932" s="52">
        <v>7033.29</v>
      </c>
      <c r="T7932" s="52">
        <v>7356.46</v>
      </c>
      <c r="U7932" s="52">
        <v>7790.92</v>
      </c>
      <c r="V7932" s="52">
        <v>8719</v>
      </c>
      <c r="W7932" s="52">
        <v>8816.5499999999993</v>
      </c>
      <c r="X7932" s="52">
        <v>9281.94</v>
      </c>
      <c r="Y7932" s="52">
        <v>9800.9</v>
      </c>
      <c r="Z7932" s="52">
        <v>10663.83</v>
      </c>
      <c r="AA7932" s="52">
        <v>11642.37</v>
      </c>
      <c r="AB7932" s="52">
        <v>12711.16</v>
      </c>
      <c r="AC7932" s="52">
        <v>13904.89</v>
      </c>
      <c r="AD7932" s="52">
        <v>15158.33</v>
      </c>
      <c r="AE7932" s="52">
        <v>16008.09</v>
      </c>
      <c r="AF7932" s="52">
        <v>17349.98</v>
      </c>
      <c r="AG7932" s="52">
        <v>20027.3</v>
      </c>
      <c r="AH7932" s="52">
        <v>21962.63</v>
      </c>
      <c r="AI7932" s="52">
        <v>23863.42</v>
      </c>
      <c r="AJ7932" s="52">
        <v>27938.44</v>
      </c>
      <c r="AK7932" s="52">
        <v>29770.02</v>
      </c>
      <c r="AL7932" s="52">
        <v>31200.65</v>
      </c>
      <c r="AM7932" s="52">
        <v>29780.74</v>
      </c>
      <c r="AN7932" s="52">
        <v>31018.39</v>
      </c>
      <c r="AO7932" s="52">
        <v>31447.279999999999</v>
      </c>
      <c r="AP7932" s="52">
        <v>31670.94</v>
      </c>
      <c r="AQ7932" s="52">
        <v>32796.07</v>
      </c>
      <c r="AR7932" s="52">
        <v>32846.230000000003</v>
      </c>
      <c r="AS7932" s="52">
        <v>33695.040000000001</v>
      </c>
      <c r="AT7932" s="52">
        <v>31735.39</v>
      </c>
      <c r="AU7932" s="52">
        <v>31584.799999999999</v>
      </c>
      <c r="AV7932" s="52">
        <v>32253.75</v>
      </c>
      <c r="AW7932" s="52">
        <v>32683.91</v>
      </c>
      <c r="AX7932" s="52">
        <v>33712.870000000003</v>
      </c>
      <c r="AY7932" s="52">
        <v>35046.660000000003</v>
      </c>
      <c r="AZ7932" s="52">
        <v>36322.97</v>
      </c>
      <c r="BA7932" s="52">
        <v>37515.81</v>
      </c>
      <c r="BB7932" s="52">
        <v>38775.61</v>
      </c>
      <c r="BC7932">
        <v>2017</v>
      </c>
    </row>
    <row r="7933" spans="1:55" x14ac:dyDescent="0.25">
      <c r="A7933">
        <v>369</v>
      </c>
      <c r="B7933" t="s">
        <v>1825</v>
      </c>
      <c r="C7933" t="s">
        <v>267</v>
      </c>
      <c r="D7933" t="s">
        <v>1826</v>
      </c>
      <c r="E7933" t="s">
        <v>268</v>
      </c>
      <c r="F7933" t="s">
        <v>269</v>
      </c>
      <c r="G7933" t="s">
        <v>270</v>
      </c>
    </row>
    <row r="7934" spans="1:55" x14ac:dyDescent="0.25">
      <c r="A7934">
        <v>369</v>
      </c>
      <c r="B7934" t="s">
        <v>1825</v>
      </c>
      <c r="C7934" t="s">
        <v>271</v>
      </c>
      <c r="D7934" t="s">
        <v>1826</v>
      </c>
      <c r="E7934" t="s">
        <v>272</v>
      </c>
      <c r="F7934" t="s">
        <v>273</v>
      </c>
      <c r="G7934" t="s">
        <v>274</v>
      </c>
      <c r="I7934" t="s">
        <v>243</v>
      </c>
      <c r="J7934">
        <v>5.7000000000000002E-2</v>
      </c>
      <c r="K7934">
        <v>5.8999999999999997E-2</v>
      </c>
      <c r="L7934">
        <v>6.0999999999999999E-2</v>
      </c>
      <c r="M7934">
        <v>5.2999999999999999E-2</v>
      </c>
      <c r="N7934">
        <v>4.8000000000000001E-2</v>
      </c>
      <c r="O7934">
        <v>4.4999999999999998E-2</v>
      </c>
      <c r="P7934">
        <v>4.2000000000000003E-2</v>
      </c>
      <c r="Q7934">
        <v>3.7999999999999999E-2</v>
      </c>
      <c r="R7934">
        <v>3.5000000000000003E-2</v>
      </c>
      <c r="S7934">
        <v>3.4000000000000002E-2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3.7999999999999999E-2</v>
      </c>
      <c r="AD7934">
        <v>3.7999999999999999E-2</v>
      </c>
      <c r="AE7934">
        <v>3.9E-2</v>
      </c>
      <c r="AF7934">
        <v>0.04</v>
      </c>
      <c r="AG7934">
        <v>4.3999999999999997E-2</v>
      </c>
      <c r="AH7934">
        <v>4.4999999999999998E-2</v>
      </c>
      <c r="AI7934">
        <v>4.5999999999999999E-2</v>
      </c>
      <c r="AJ7934">
        <v>4.9000000000000002E-2</v>
      </c>
      <c r="AK7934">
        <v>4.9000000000000002E-2</v>
      </c>
      <c r="AL7934">
        <v>4.9000000000000002E-2</v>
      </c>
      <c r="AM7934">
        <v>4.7E-2</v>
      </c>
      <c r="AN7934">
        <v>4.5999999999999999E-2</v>
      </c>
      <c r="AO7934">
        <v>4.3999999999999997E-2</v>
      </c>
      <c r="AP7934">
        <v>4.2999999999999997E-2</v>
      </c>
      <c r="AQ7934">
        <v>4.2000000000000003E-2</v>
      </c>
      <c r="AR7934">
        <v>0.04</v>
      </c>
      <c r="AS7934">
        <v>0.04</v>
      </c>
      <c r="AT7934">
        <v>3.5999999999999997E-2</v>
      </c>
      <c r="AU7934">
        <v>3.4000000000000002E-2</v>
      </c>
      <c r="AV7934">
        <v>3.3000000000000002E-2</v>
      </c>
      <c r="AW7934">
        <v>3.2000000000000001E-2</v>
      </c>
      <c r="AX7934">
        <v>3.1E-2</v>
      </c>
      <c r="AY7934">
        <v>3.1E-2</v>
      </c>
      <c r="AZ7934">
        <v>0.03</v>
      </c>
      <c r="BA7934">
        <v>0.03</v>
      </c>
      <c r="BB7934">
        <v>2.9000000000000001E-2</v>
      </c>
      <c r="BC7934">
        <v>2017</v>
      </c>
    </row>
    <row r="7935" spans="1:55" x14ac:dyDescent="0.25">
      <c r="A7935">
        <v>369</v>
      </c>
      <c r="B7935" t="s">
        <v>1825</v>
      </c>
      <c r="C7935" t="s">
        <v>275</v>
      </c>
      <c r="D7935" t="s">
        <v>1826</v>
      </c>
      <c r="E7935" t="s">
        <v>276</v>
      </c>
      <c r="F7935" t="s">
        <v>277</v>
      </c>
      <c r="G7935" t="s">
        <v>278</v>
      </c>
      <c r="I7935" t="s">
        <v>243</v>
      </c>
      <c r="J7935">
        <v>2.004</v>
      </c>
      <c r="K7935">
        <v>1.9630000000000001</v>
      </c>
      <c r="L7935">
        <v>2.073</v>
      </c>
      <c r="M7935">
        <v>2.1219999999999999</v>
      </c>
      <c r="N7935">
        <v>2.1709999999999998</v>
      </c>
      <c r="O7935">
        <v>2.13</v>
      </c>
      <c r="P7935">
        <v>2.0619999999999998</v>
      </c>
      <c r="Q7935">
        <v>2.11</v>
      </c>
      <c r="R7935">
        <v>2.1230000000000002</v>
      </c>
      <c r="S7935">
        <v>2.19</v>
      </c>
      <c r="T7935">
        <v>2.4369999999999998</v>
      </c>
      <c r="U7935">
        <v>2.395</v>
      </c>
      <c r="V7935">
        <v>2.1789999999999998</v>
      </c>
      <c r="W7935">
        <v>2.2709999999999999</v>
      </c>
      <c r="X7935">
        <v>2.569</v>
      </c>
      <c r="Y7935">
        <v>2.621</v>
      </c>
      <c r="Z7935">
        <v>2.6219999999999999</v>
      </c>
      <c r="AA7935">
        <v>2.4860000000000002</v>
      </c>
      <c r="AB7935">
        <v>2.4129999999999998</v>
      </c>
      <c r="AC7935">
        <v>2.4809999999999999</v>
      </c>
      <c r="AD7935">
        <v>2.7189999999999999</v>
      </c>
      <c r="AE7935">
        <v>2.742</v>
      </c>
      <c r="AF7935">
        <v>2.5779999999999998</v>
      </c>
      <c r="AG7935">
        <v>2.806</v>
      </c>
      <c r="AH7935">
        <v>2.9940000000000002</v>
      </c>
      <c r="AI7935">
        <v>3.2909999999999999</v>
      </c>
      <c r="AJ7935">
        <v>3.2250000000000001</v>
      </c>
      <c r="AK7935">
        <v>3.5619999999999998</v>
      </c>
      <c r="AL7935">
        <v>4.3209999999999997</v>
      </c>
      <c r="AM7935">
        <v>3.137</v>
      </c>
      <c r="AN7935">
        <v>3.4860000000000002</v>
      </c>
      <c r="AO7935">
        <v>3.9380000000000002</v>
      </c>
      <c r="AP7935">
        <v>3.899</v>
      </c>
      <c r="AQ7935">
        <v>3.9630000000000001</v>
      </c>
      <c r="AR7935">
        <v>3.9590000000000001</v>
      </c>
      <c r="AS7935">
        <v>3.496</v>
      </c>
      <c r="AT7935">
        <v>3.343</v>
      </c>
      <c r="AU7935">
        <v>3.4569999999999999</v>
      </c>
      <c r="AV7935">
        <v>3.4060000000000001</v>
      </c>
      <c r="AW7935">
        <v>3.3650000000000002</v>
      </c>
      <c r="AX7935">
        <v>3.363</v>
      </c>
      <c r="AY7935">
        <v>3.367</v>
      </c>
      <c r="AZ7935">
        <v>3.3839999999999999</v>
      </c>
      <c r="BA7935">
        <v>3.4159999999999999</v>
      </c>
      <c r="BB7935">
        <v>3.4540000000000002</v>
      </c>
      <c r="BC7935">
        <v>2017</v>
      </c>
    </row>
    <row r="7936" spans="1:55" x14ac:dyDescent="0.25">
      <c r="A7936">
        <v>369</v>
      </c>
      <c r="B7936" t="s">
        <v>1825</v>
      </c>
      <c r="C7936" t="s">
        <v>279</v>
      </c>
      <c r="D7936" t="s">
        <v>1826</v>
      </c>
      <c r="E7936" t="s">
        <v>280</v>
      </c>
      <c r="F7936" t="s">
        <v>281</v>
      </c>
      <c r="G7936" t="s">
        <v>282</v>
      </c>
    </row>
    <row r="7937" spans="1:55" x14ac:dyDescent="0.25">
      <c r="A7937">
        <v>369</v>
      </c>
      <c r="B7937" t="s">
        <v>1825</v>
      </c>
      <c r="C7937" t="s">
        <v>283</v>
      </c>
      <c r="D7937" t="s">
        <v>1826</v>
      </c>
      <c r="E7937" t="s">
        <v>284</v>
      </c>
      <c r="F7937" t="s">
        <v>285</v>
      </c>
      <c r="G7937" t="s">
        <v>282</v>
      </c>
      <c r="I7937" t="s">
        <v>1827</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34.46</v>
      </c>
      <c r="AP7937">
        <v>30.850999999999999</v>
      </c>
      <c r="AQ7937">
        <v>37.042999999999999</v>
      </c>
      <c r="AR7937">
        <v>32.902999999999999</v>
      </c>
      <c r="AS7937">
        <v>27.966999999999999</v>
      </c>
      <c r="AT7937">
        <v>16.577000000000002</v>
      </c>
      <c r="AU7937">
        <v>21.617999999999999</v>
      </c>
      <c r="AV7937">
        <v>15.28</v>
      </c>
      <c r="AW7937">
        <v>11.457000000000001</v>
      </c>
      <c r="AX7937">
        <v>11.831</v>
      </c>
      <c r="AY7937">
        <v>12.092000000000001</v>
      </c>
      <c r="AZ7937">
        <v>12.499000000000001</v>
      </c>
      <c r="BA7937">
        <v>12.787000000000001</v>
      </c>
      <c r="BB7937">
        <v>13.047000000000001</v>
      </c>
      <c r="BC7937">
        <v>2017</v>
      </c>
    </row>
    <row r="7938" spans="1:55" x14ac:dyDescent="0.25">
      <c r="A7938">
        <v>369</v>
      </c>
      <c r="B7938" t="s">
        <v>1825</v>
      </c>
      <c r="C7938" t="s">
        <v>286</v>
      </c>
      <c r="D7938" t="s">
        <v>1826</v>
      </c>
      <c r="E7938" t="s">
        <v>287</v>
      </c>
      <c r="F7938" t="s">
        <v>288</v>
      </c>
      <c r="G7938" t="s">
        <v>250</v>
      </c>
      <c r="I7938" t="s">
        <v>1828</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87.066000000000003</v>
      </c>
      <c r="AO7938">
        <v>91.507999999999996</v>
      </c>
      <c r="AP7938">
        <v>100</v>
      </c>
      <c r="AQ7938">
        <v>105.18899999999999</v>
      </c>
      <c r="AR7938">
        <v>111.182</v>
      </c>
      <c r="AS7938">
        <v>116.36199999999999</v>
      </c>
      <c r="AT7938">
        <v>119.93300000000001</v>
      </c>
      <c r="AU7938">
        <v>122.19199999999999</v>
      </c>
      <c r="AV7938">
        <v>123.49</v>
      </c>
      <c r="AW7938">
        <v>124.89400000000001</v>
      </c>
      <c r="AX7938">
        <v>127.587</v>
      </c>
      <c r="AY7938">
        <v>130.76</v>
      </c>
      <c r="AZ7938">
        <v>134.208</v>
      </c>
      <c r="BA7938">
        <v>138.07499999999999</v>
      </c>
      <c r="BB7938">
        <v>142.21700000000001</v>
      </c>
      <c r="BC7938">
        <v>2018</v>
      </c>
    </row>
    <row r="7939" spans="1:55" x14ac:dyDescent="0.25">
      <c r="A7939">
        <v>369</v>
      </c>
      <c r="B7939" t="s">
        <v>1825</v>
      </c>
      <c r="C7939" t="s">
        <v>290</v>
      </c>
      <c r="D7939" t="s">
        <v>1826</v>
      </c>
      <c r="E7939" t="s">
        <v>287</v>
      </c>
      <c r="F7939" t="s">
        <v>291</v>
      </c>
      <c r="G7939" t="s">
        <v>235</v>
      </c>
      <c r="I7939" t="s">
        <v>292</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10.525</v>
      </c>
      <c r="AO7939">
        <v>5.1020000000000003</v>
      </c>
      <c r="AP7939">
        <v>9.2799999999999994</v>
      </c>
      <c r="AQ7939">
        <v>5.1890000000000001</v>
      </c>
      <c r="AR7939">
        <v>5.6980000000000004</v>
      </c>
      <c r="AS7939">
        <v>4.6589999999999998</v>
      </c>
      <c r="AT7939">
        <v>3.069</v>
      </c>
      <c r="AU7939">
        <v>1.8839999999999999</v>
      </c>
      <c r="AV7939">
        <v>1.0620000000000001</v>
      </c>
      <c r="AW7939">
        <v>1.137</v>
      </c>
      <c r="AX7939">
        <v>2.157</v>
      </c>
      <c r="AY7939">
        <v>2.4870000000000001</v>
      </c>
      <c r="AZ7939">
        <v>2.637</v>
      </c>
      <c r="BA7939">
        <v>2.8809999999999998</v>
      </c>
      <c r="BB7939">
        <v>3</v>
      </c>
      <c r="BC7939">
        <v>2018</v>
      </c>
    </row>
    <row r="7940" spans="1:55" x14ac:dyDescent="0.25">
      <c r="A7940">
        <v>369</v>
      </c>
      <c r="B7940" t="s">
        <v>1825</v>
      </c>
      <c r="C7940" t="s">
        <v>293</v>
      </c>
      <c r="D7940" t="s">
        <v>1826</v>
      </c>
      <c r="E7940" t="s">
        <v>294</v>
      </c>
      <c r="F7940" t="s">
        <v>295</v>
      </c>
      <c r="G7940" t="s">
        <v>250</v>
      </c>
      <c r="I7940" t="s">
        <v>1828</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124.212</v>
      </c>
      <c r="AX7940">
        <v>126.89</v>
      </c>
      <c r="AY7940">
        <v>130.04599999999999</v>
      </c>
      <c r="AZ7940">
        <v>133.47499999999999</v>
      </c>
      <c r="BA7940">
        <v>137.321</v>
      </c>
      <c r="BB7940">
        <v>141.44</v>
      </c>
      <c r="BC7940">
        <v>2018</v>
      </c>
    </row>
    <row r="7941" spans="1:55" x14ac:dyDescent="0.25">
      <c r="A7941">
        <v>369</v>
      </c>
      <c r="B7941" t="s">
        <v>1825</v>
      </c>
      <c r="C7941" t="s">
        <v>296</v>
      </c>
      <c r="D7941" t="s">
        <v>1826</v>
      </c>
      <c r="E7941" t="s">
        <v>294</v>
      </c>
      <c r="F7941" t="s">
        <v>297</v>
      </c>
      <c r="G7941" t="s">
        <v>235</v>
      </c>
      <c r="I7941" t="s">
        <v>298</v>
      </c>
      <c r="J7941" t="s">
        <v>232</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1.137</v>
      </c>
      <c r="AX7941">
        <v>2.157</v>
      </c>
      <c r="AY7941">
        <v>2.4870000000000001</v>
      </c>
      <c r="AZ7941">
        <v>2.637</v>
      </c>
      <c r="BA7941">
        <v>2.8809999999999998</v>
      </c>
      <c r="BB7941">
        <v>3</v>
      </c>
      <c r="BC7941">
        <v>2018</v>
      </c>
    </row>
    <row r="7942" spans="1:55" x14ac:dyDescent="0.25">
      <c r="A7942">
        <v>369</v>
      </c>
      <c r="B7942" t="s">
        <v>1825</v>
      </c>
      <c r="C7942" t="s">
        <v>299</v>
      </c>
      <c r="D7942" t="s">
        <v>1826</v>
      </c>
      <c r="E7942" t="s">
        <v>300</v>
      </c>
      <c r="G7942" t="s">
        <v>274</v>
      </c>
    </row>
    <row r="7943" spans="1:55" x14ac:dyDescent="0.25">
      <c r="A7943">
        <v>369</v>
      </c>
      <c r="B7943" t="s">
        <v>1825</v>
      </c>
      <c r="C7943" t="s">
        <v>301</v>
      </c>
      <c r="D7943" t="s">
        <v>1826</v>
      </c>
      <c r="E7943" t="s">
        <v>302</v>
      </c>
      <c r="F7943" t="s">
        <v>303</v>
      </c>
      <c r="G7943" t="s">
        <v>235</v>
      </c>
      <c r="I7943" t="s">
        <v>1829</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13.864000000000001</v>
      </c>
      <c r="AF7943">
        <v>2.4369999999999998</v>
      </c>
      <c r="AG7943">
        <v>-1.716</v>
      </c>
      <c r="AH7943">
        <v>7.6680000000000001</v>
      </c>
      <c r="AI7943">
        <v>5.0369999999999999</v>
      </c>
      <c r="AJ7943">
        <v>-1.857</v>
      </c>
      <c r="AK7943">
        <v>9.0990000000000002</v>
      </c>
      <c r="AL7943">
        <v>9.5749999999999993</v>
      </c>
      <c r="AM7943">
        <v>-15.68</v>
      </c>
      <c r="AN7943">
        <v>-17.507000000000001</v>
      </c>
      <c r="AO7943">
        <v>43.026000000000003</v>
      </c>
      <c r="AP7943">
        <v>10.125</v>
      </c>
      <c r="AQ7943">
        <v>0.89700000000000002</v>
      </c>
      <c r="AR7943">
        <v>-7.3470000000000004</v>
      </c>
      <c r="AS7943">
        <v>16.204999999999998</v>
      </c>
      <c r="AT7943">
        <v>2.1539999999999999</v>
      </c>
      <c r="AU7943">
        <v>-9.2449999999999992</v>
      </c>
      <c r="AV7943">
        <v>-8.2799999999999994</v>
      </c>
      <c r="AW7943">
        <v>-6.907</v>
      </c>
      <c r="AX7943">
        <v>1.2569999999999999</v>
      </c>
      <c r="AY7943">
        <v>1.63</v>
      </c>
      <c r="AZ7943">
        <v>1.2030000000000001</v>
      </c>
      <c r="BA7943">
        <v>0.80400000000000005</v>
      </c>
      <c r="BB7943">
        <v>0.56999999999999995</v>
      </c>
      <c r="BC7943">
        <v>2017</v>
      </c>
    </row>
    <row r="7944" spans="1:55" x14ac:dyDescent="0.25">
      <c r="A7944">
        <v>369</v>
      </c>
      <c r="B7944" t="s">
        <v>1825</v>
      </c>
      <c r="C7944" t="s">
        <v>305</v>
      </c>
      <c r="D7944" t="s">
        <v>1826</v>
      </c>
      <c r="E7944" t="s">
        <v>306</v>
      </c>
      <c r="F7944" t="s">
        <v>307</v>
      </c>
      <c r="G7944" t="s">
        <v>235</v>
      </c>
      <c r="I7944" t="s">
        <v>1829</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15.317</v>
      </c>
      <c r="AF7944">
        <v>2.613</v>
      </c>
      <c r="AG7944">
        <v>-1.23</v>
      </c>
      <c r="AH7944">
        <v>9.6379999999999999</v>
      </c>
      <c r="AI7944">
        <v>3.2229999999999999</v>
      </c>
      <c r="AJ7944">
        <v>1.8129999999999999</v>
      </c>
      <c r="AK7944">
        <v>9.6980000000000004</v>
      </c>
      <c r="AL7944">
        <v>11.27</v>
      </c>
      <c r="AM7944">
        <v>-17.352</v>
      </c>
      <c r="AN7944">
        <v>-17.895</v>
      </c>
      <c r="AO7944">
        <v>17.59</v>
      </c>
      <c r="AP7944">
        <v>7.9930000000000003</v>
      </c>
      <c r="AQ7944">
        <v>3.1739999999999999</v>
      </c>
      <c r="AR7944">
        <v>-11.648999999999999</v>
      </c>
      <c r="AS7944">
        <v>12.65</v>
      </c>
      <c r="AT7944">
        <v>1.458</v>
      </c>
      <c r="AU7944">
        <v>-14.965</v>
      </c>
      <c r="AV7944">
        <v>0.54300000000000004</v>
      </c>
      <c r="AW7944">
        <v>-10.366</v>
      </c>
      <c r="AX7944">
        <v>1.1890000000000001</v>
      </c>
      <c r="AY7944">
        <v>1.484</v>
      </c>
      <c r="AZ7944">
        <v>1.0940000000000001</v>
      </c>
      <c r="BA7944">
        <v>0.748</v>
      </c>
      <c r="BB7944">
        <v>0.53100000000000003</v>
      </c>
      <c r="BC7944">
        <v>2017</v>
      </c>
    </row>
    <row r="7945" spans="1:55" x14ac:dyDescent="0.25">
      <c r="A7945">
        <v>369</v>
      </c>
      <c r="B7945" t="s">
        <v>1825</v>
      </c>
      <c r="C7945" t="s">
        <v>308</v>
      </c>
      <c r="D7945" t="s">
        <v>1826</v>
      </c>
      <c r="E7945" t="s">
        <v>309</v>
      </c>
      <c r="F7945" t="s">
        <v>310</v>
      </c>
      <c r="G7945" t="s">
        <v>235</v>
      </c>
      <c r="I7945" t="s">
        <v>1829</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8.3219999999999992</v>
      </c>
      <c r="AF7945">
        <v>-6.19</v>
      </c>
      <c r="AG7945">
        <v>19.975000000000001</v>
      </c>
      <c r="AH7945">
        <v>8.7569999999999997</v>
      </c>
      <c r="AI7945">
        <v>27.553000000000001</v>
      </c>
      <c r="AJ7945">
        <v>22.082999999999998</v>
      </c>
      <c r="AK7945">
        <v>-11.28</v>
      </c>
      <c r="AL7945">
        <v>23.347000000000001</v>
      </c>
      <c r="AM7945">
        <v>-42.026000000000003</v>
      </c>
      <c r="AN7945">
        <v>6.5129999999999999</v>
      </c>
      <c r="AO7945">
        <v>33.956000000000003</v>
      </c>
      <c r="AP7945">
        <v>-2.81</v>
      </c>
      <c r="AQ7945">
        <v>9.2720000000000002</v>
      </c>
      <c r="AR7945">
        <v>-9.8729999999999993</v>
      </c>
      <c r="AS7945">
        <v>-7.9829999999999997</v>
      </c>
      <c r="AT7945">
        <v>-19.786000000000001</v>
      </c>
      <c r="AU7945">
        <v>4.5190000000000001</v>
      </c>
      <c r="AV7945">
        <v>-2.4470000000000001</v>
      </c>
      <c r="AW7945">
        <v>-14.279</v>
      </c>
      <c r="AX7945">
        <v>2.9089999999999998</v>
      </c>
      <c r="AY7945">
        <v>2.6960000000000002</v>
      </c>
      <c r="AZ7945">
        <v>2.67</v>
      </c>
      <c r="BA7945">
        <v>1.9830000000000001</v>
      </c>
      <c r="BB7945">
        <v>1.6579999999999999</v>
      </c>
      <c r="BC7945">
        <v>2017</v>
      </c>
    </row>
    <row r="7946" spans="1:55" x14ac:dyDescent="0.25">
      <c r="A7946">
        <v>369</v>
      </c>
      <c r="B7946" t="s">
        <v>1825</v>
      </c>
      <c r="C7946" t="s">
        <v>311</v>
      </c>
      <c r="D7946" t="s">
        <v>1826</v>
      </c>
      <c r="E7946" t="s">
        <v>312</v>
      </c>
      <c r="F7946" t="s">
        <v>313</v>
      </c>
      <c r="G7946" t="s">
        <v>235</v>
      </c>
      <c r="I7946" t="s">
        <v>1829</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7.8449999999999998</v>
      </c>
      <c r="AF7946">
        <v>-8.4949999999999992</v>
      </c>
      <c r="AG7946">
        <v>23.286000000000001</v>
      </c>
      <c r="AH7946">
        <v>8.9160000000000004</v>
      </c>
      <c r="AI7946">
        <v>32.277999999999999</v>
      </c>
      <c r="AJ7946">
        <v>25.765999999999998</v>
      </c>
      <c r="AK7946">
        <v>-12.28</v>
      </c>
      <c r="AL7946">
        <v>25.661000000000001</v>
      </c>
      <c r="AM7946">
        <v>-43.781999999999996</v>
      </c>
      <c r="AN7946">
        <v>7.024</v>
      </c>
      <c r="AO7946">
        <v>35.173999999999999</v>
      </c>
      <c r="AP7946">
        <v>-4.3550000000000004</v>
      </c>
      <c r="AQ7946">
        <v>10.551</v>
      </c>
      <c r="AR7946">
        <v>-11.894</v>
      </c>
      <c r="AS7946">
        <v>-8.5630000000000006</v>
      </c>
      <c r="AT7946">
        <v>-21.183</v>
      </c>
      <c r="AU7946">
        <v>5.1719999999999997</v>
      </c>
      <c r="AV7946">
        <v>-2.0720000000000001</v>
      </c>
      <c r="AW7946">
        <v>-16.690000000000001</v>
      </c>
      <c r="AX7946">
        <v>2.59</v>
      </c>
      <c r="AY7946">
        <v>2.3620000000000001</v>
      </c>
      <c r="AZ7946">
        <v>2.4990000000000001</v>
      </c>
      <c r="BA7946">
        <v>1.653</v>
      </c>
      <c r="BB7946">
        <v>1.409</v>
      </c>
      <c r="BC7946">
        <v>2017</v>
      </c>
    </row>
    <row r="7947" spans="1:55" x14ac:dyDescent="0.25">
      <c r="A7947">
        <v>369</v>
      </c>
      <c r="B7947" t="s">
        <v>1825</v>
      </c>
      <c r="C7947" t="s">
        <v>314</v>
      </c>
      <c r="D7947" t="s">
        <v>1826</v>
      </c>
      <c r="E7947" t="s">
        <v>315</v>
      </c>
      <c r="F7947" t="s">
        <v>316</v>
      </c>
      <c r="G7947" t="s">
        <v>317</v>
      </c>
      <c r="I7947" t="s">
        <v>1830</v>
      </c>
      <c r="J7947" t="s">
        <v>232</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4.9050000000000002</v>
      </c>
      <c r="AW7947">
        <v>4.8250000000000002</v>
      </c>
      <c r="AX7947">
        <v>4.7450000000000001</v>
      </c>
      <c r="AY7947">
        <v>4.665</v>
      </c>
      <c r="AZ7947">
        <v>4.585</v>
      </c>
      <c r="BA7947">
        <v>4.5049999999999999</v>
      </c>
      <c r="BB7947">
        <v>4.4249999999999998</v>
      </c>
      <c r="BC7947">
        <v>2017</v>
      </c>
    </row>
    <row r="7948" spans="1:55" x14ac:dyDescent="0.25">
      <c r="A7948">
        <v>369</v>
      </c>
      <c r="B7948" t="s">
        <v>1825</v>
      </c>
      <c r="C7948" t="s">
        <v>318</v>
      </c>
      <c r="D7948" t="s">
        <v>1826</v>
      </c>
      <c r="E7948" t="s">
        <v>319</v>
      </c>
      <c r="F7948" t="s">
        <v>320</v>
      </c>
      <c r="G7948" t="s">
        <v>321</v>
      </c>
      <c r="H7948" t="s">
        <v>322</v>
      </c>
    </row>
    <row r="7949" spans="1:55" x14ac:dyDescent="0.25">
      <c r="A7949">
        <v>369</v>
      </c>
      <c r="B7949" t="s">
        <v>1825</v>
      </c>
      <c r="C7949" t="s">
        <v>323</v>
      </c>
      <c r="D7949" t="s">
        <v>1826</v>
      </c>
      <c r="E7949" t="s">
        <v>324</v>
      </c>
      <c r="F7949" t="s">
        <v>325</v>
      </c>
      <c r="G7949" t="s">
        <v>321</v>
      </c>
      <c r="H7949" t="s">
        <v>322</v>
      </c>
      <c r="I7949" t="s">
        <v>1831</v>
      </c>
      <c r="J7949">
        <v>1.085</v>
      </c>
      <c r="K7949">
        <v>1.103</v>
      </c>
      <c r="L7949">
        <v>1.121</v>
      </c>
      <c r="M7949">
        <v>1.139</v>
      </c>
      <c r="N7949">
        <v>1.1559999999999999</v>
      </c>
      <c r="O7949">
        <v>1.171</v>
      </c>
      <c r="P7949">
        <v>1.1839999999999999</v>
      </c>
      <c r="Q7949">
        <v>1.1950000000000001</v>
      </c>
      <c r="R7949">
        <v>1.2050000000000001</v>
      </c>
      <c r="S7949">
        <v>1.214</v>
      </c>
      <c r="T7949">
        <v>1.222</v>
      </c>
      <c r="U7949">
        <v>1.23</v>
      </c>
      <c r="V7949">
        <v>1.2370000000000001</v>
      </c>
      <c r="W7949">
        <v>1.244</v>
      </c>
      <c r="X7949">
        <v>1.25</v>
      </c>
      <c r="Y7949">
        <v>1.2549999999999999</v>
      </c>
      <c r="Z7949">
        <v>1.258</v>
      </c>
      <c r="AA7949">
        <v>1.2609999999999999</v>
      </c>
      <c r="AB7949">
        <v>1.2629999999999999</v>
      </c>
      <c r="AC7949">
        <v>1.2649999999999999</v>
      </c>
      <c r="AD7949">
        <v>1.268</v>
      </c>
      <c r="AE7949">
        <v>1.272</v>
      </c>
      <c r="AF7949">
        <v>1.278</v>
      </c>
      <c r="AG7949">
        <v>1.284</v>
      </c>
      <c r="AH7949">
        <v>1.2909999999999999</v>
      </c>
      <c r="AI7949">
        <v>1.2969999999999999</v>
      </c>
      <c r="AJ7949">
        <v>1.3029999999999999</v>
      </c>
      <c r="AK7949">
        <v>1.3089999999999999</v>
      </c>
      <c r="AL7949">
        <v>1.3149999999999999</v>
      </c>
      <c r="AM7949">
        <v>1.3220000000000001</v>
      </c>
      <c r="AN7949">
        <v>1.3280000000000001</v>
      </c>
      <c r="AO7949">
        <v>1.335</v>
      </c>
      <c r="AP7949">
        <v>1.3420000000000001</v>
      </c>
      <c r="AQ7949">
        <v>1.3480000000000001</v>
      </c>
      <c r="AR7949">
        <v>1.3540000000000001</v>
      </c>
      <c r="AS7949">
        <v>1.36</v>
      </c>
      <c r="AT7949">
        <v>1.365</v>
      </c>
      <c r="AU7949">
        <v>1.369</v>
      </c>
      <c r="AV7949">
        <v>1.375</v>
      </c>
      <c r="AW7949">
        <v>1.381</v>
      </c>
      <c r="AX7949">
        <v>1.3879999999999999</v>
      </c>
      <c r="AY7949">
        <v>1.3939999999999999</v>
      </c>
      <c r="AZ7949">
        <v>1.4</v>
      </c>
      <c r="BA7949">
        <v>1.4059999999999999</v>
      </c>
      <c r="BB7949">
        <v>1.411</v>
      </c>
      <c r="BC7949">
        <v>2017</v>
      </c>
    </row>
    <row r="7950" spans="1:55" x14ac:dyDescent="0.25">
      <c r="A7950">
        <v>369</v>
      </c>
      <c r="B7950" t="s">
        <v>1825</v>
      </c>
      <c r="C7950" t="s">
        <v>327</v>
      </c>
      <c r="D7950" t="s">
        <v>1826</v>
      </c>
      <c r="E7950" t="s">
        <v>328</v>
      </c>
      <c r="F7950" t="s">
        <v>329</v>
      </c>
      <c r="G7950" t="s">
        <v>229</v>
      </c>
      <c r="H7950" t="s">
        <v>230</v>
      </c>
      <c r="I7950" t="s">
        <v>1832</v>
      </c>
      <c r="J7950" t="s">
        <v>232</v>
      </c>
      <c r="K7950" t="s">
        <v>232</v>
      </c>
      <c r="L7950" t="s">
        <v>232</v>
      </c>
      <c r="M7950" t="s">
        <v>232</v>
      </c>
      <c r="N7950" t="s">
        <v>232</v>
      </c>
      <c r="O7950" t="s">
        <v>232</v>
      </c>
      <c r="P7950" t="s">
        <v>232</v>
      </c>
      <c r="Q7950" t="s">
        <v>232</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34.206000000000003</v>
      </c>
      <c r="AU7950">
        <v>32.682000000000002</v>
      </c>
      <c r="AV7950">
        <v>39.216999999999999</v>
      </c>
      <c r="AW7950">
        <v>43.598999999999997</v>
      </c>
      <c r="AX7950">
        <v>45.832999999999998</v>
      </c>
      <c r="AY7950">
        <v>47.707000000000001</v>
      </c>
      <c r="AZ7950">
        <v>49.555</v>
      </c>
      <c r="BA7950">
        <v>51.46</v>
      </c>
      <c r="BB7950">
        <v>53.576999999999998</v>
      </c>
      <c r="BC7950">
        <v>2018</v>
      </c>
    </row>
    <row r="7951" spans="1:55" x14ac:dyDescent="0.25">
      <c r="A7951">
        <v>369</v>
      </c>
      <c r="B7951" t="s">
        <v>1825</v>
      </c>
      <c r="C7951" t="s">
        <v>331</v>
      </c>
      <c r="D7951" t="s">
        <v>1826</v>
      </c>
      <c r="E7951" t="s">
        <v>328</v>
      </c>
      <c r="F7951" t="s">
        <v>329</v>
      </c>
      <c r="G7951" t="s">
        <v>282</v>
      </c>
      <c r="I7951" t="s">
        <v>332</v>
      </c>
      <c r="J7951" t="s">
        <v>232</v>
      </c>
      <c r="K7951" t="s">
        <v>232</v>
      </c>
      <c r="L7951" t="s">
        <v>232</v>
      </c>
      <c r="M7951" t="s">
        <v>232</v>
      </c>
      <c r="N7951" t="s">
        <v>232</v>
      </c>
      <c r="O7951" t="s">
        <v>232</v>
      </c>
      <c r="P7951" t="s">
        <v>232</v>
      </c>
      <c r="Q7951" t="s">
        <v>232</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29.759</v>
      </c>
      <c r="AQ7951">
        <v>30.524999999999999</v>
      </c>
      <c r="AR7951">
        <v>30.576000000000001</v>
      </c>
      <c r="AS7951">
        <v>28.623000000000001</v>
      </c>
      <c r="AT7951">
        <v>23.009</v>
      </c>
      <c r="AU7951">
        <v>22.032</v>
      </c>
      <c r="AV7951">
        <v>26.027000000000001</v>
      </c>
      <c r="AW7951">
        <v>28.739000000000001</v>
      </c>
      <c r="AX7951">
        <v>29.385999999999999</v>
      </c>
      <c r="AY7951">
        <v>29.327000000000002</v>
      </c>
      <c r="AZ7951">
        <v>29.125</v>
      </c>
      <c r="BA7951">
        <v>28.891999999999999</v>
      </c>
      <c r="BB7951">
        <v>28.683</v>
      </c>
      <c r="BC7951">
        <v>2018</v>
      </c>
    </row>
    <row r="7952" spans="1:55" x14ac:dyDescent="0.25">
      <c r="A7952">
        <v>369</v>
      </c>
      <c r="B7952" t="s">
        <v>1825</v>
      </c>
      <c r="C7952" t="s">
        <v>333</v>
      </c>
      <c r="D7952" t="s">
        <v>1826</v>
      </c>
      <c r="E7952" t="s">
        <v>334</v>
      </c>
      <c r="F7952" t="s">
        <v>335</v>
      </c>
      <c r="G7952" t="s">
        <v>229</v>
      </c>
      <c r="H7952" t="s">
        <v>230</v>
      </c>
      <c r="I7952" t="s">
        <v>1832</v>
      </c>
      <c r="J7952" t="s">
        <v>232</v>
      </c>
      <c r="K7952" t="s">
        <v>232</v>
      </c>
      <c r="L7952" t="s">
        <v>232</v>
      </c>
      <c r="M7952" t="s">
        <v>232</v>
      </c>
      <c r="N7952" t="s">
        <v>232</v>
      </c>
      <c r="O7952" t="s">
        <v>232</v>
      </c>
      <c r="P7952" t="s">
        <v>232</v>
      </c>
      <c r="Q7952" t="s">
        <v>232</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24.640999999999998</v>
      </c>
      <c r="AJ7952">
        <v>33.924999999999997</v>
      </c>
      <c r="AK7952">
        <v>37.765999999999998</v>
      </c>
      <c r="AL7952">
        <v>47.284999999999997</v>
      </c>
      <c r="AM7952">
        <v>45.731000000000002</v>
      </c>
      <c r="AN7952">
        <v>43.674999999999997</v>
      </c>
      <c r="AO7952">
        <v>48.601999999999997</v>
      </c>
      <c r="AP7952">
        <v>51.475000000000001</v>
      </c>
      <c r="AQ7952">
        <v>57.668999999999997</v>
      </c>
      <c r="AR7952">
        <v>61.92</v>
      </c>
      <c r="AS7952">
        <v>59.944000000000003</v>
      </c>
      <c r="AT7952">
        <v>52.39</v>
      </c>
      <c r="AU7952">
        <v>49.511000000000003</v>
      </c>
      <c r="AV7952">
        <v>47.567</v>
      </c>
      <c r="AW7952">
        <v>52.073</v>
      </c>
      <c r="AX7952">
        <v>53.518999999999998</v>
      </c>
      <c r="AY7952">
        <v>54.561</v>
      </c>
      <c r="AZ7952">
        <v>56.478999999999999</v>
      </c>
      <c r="BA7952">
        <v>58.606000000000002</v>
      </c>
      <c r="BB7952">
        <v>60.895000000000003</v>
      </c>
      <c r="BC7952">
        <v>2018</v>
      </c>
    </row>
    <row r="7953" spans="1:55" x14ac:dyDescent="0.25">
      <c r="A7953">
        <v>369</v>
      </c>
      <c r="B7953" t="s">
        <v>1825</v>
      </c>
      <c r="C7953" t="s">
        <v>336</v>
      </c>
      <c r="D7953" t="s">
        <v>1826</v>
      </c>
      <c r="E7953" t="s">
        <v>334</v>
      </c>
      <c r="F7953" t="s">
        <v>335</v>
      </c>
      <c r="G7953" t="s">
        <v>282</v>
      </c>
      <c r="I7953" t="s">
        <v>337</v>
      </c>
      <c r="J7953" t="s">
        <v>232</v>
      </c>
      <c r="K7953" t="s">
        <v>232</v>
      </c>
      <c r="L7953" t="s">
        <v>232</v>
      </c>
      <c r="M7953" t="s">
        <v>232</v>
      </c>
      <c r="N7953" t="s">
        <v>232</v>
      </c>
      <c r="O7953" t="s">
        <v>232</v>
      </c>
      <c r="P7953" t="s">
        <v>232</v>
      </c>
      <c r="Q7953" t="s">
        <v>232</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25.244</v>
      </c>
      <c r="AJ7953">
        <v>29.882999999999999</v>
      </c>
      <c r="AK7953">
        <v>28.295999999999999</v>
      </c>
      <c r="AL7953">
        <v>28.196999999999999</v>
      </c>
      <c r="AM7953">
        <v>33.398000000000003</v>
      </c>
      <c r="AN7953">
        <v>31.521000000000001</v>
      </c>
      <c r="AO7953">
        <v>30.402000000000001</v>
      </c>
      <c r="AP7953">
        <v>31.085999999999999</v>
      </c>
      <c r="AQ7953">
        <v>33.363999999999997</v>
      </c>
      <c r="AR7953">
        <v>35.201999999999998</v>
      </c>
      <c r="AS7953">
        <v>36.509</v>
      </c>
      <c r="AT7953">
        <v>35.241</v>
      </c>
      <c r="AU7953">
        <v>33.378</v>
      </c>
      <c r="AV7953">
        <v>31.568999999999999</v>
      </c>
      <c r="AW7953">
        <v>34.325000000000003</v>
      </c>
      <c r="AX7953">
        <v>34.314</v>
      </c>
      <c r="AY7953">
        <v>33.54</v>
      </c>
      <c r="AZ7953">
        <v>33.195</v>
      </c>
      <c r="BA7953">
        <v>32.905000000000001</v>
      </c>
      <c r="BB7953">
        <v>32.600999999999999</v>
      </c>
      <c r="BC7953">
        <v>2018</v>
      </c>
    </row>
    <row r="7954" spans="1:55" x14ac:dyDescent="0.25">
      <c r="A7954">
        <v>369</v>
      </c>
      <c r="B7954" t="s">
        <v>1825</v>
      </c>
      <c r="C7954" t="s">
        <v>338</v>
      </c>
      <c r="D7954" t="s">
        <v>1826</v>
      </c>
      <c r="E7954" t="s">
        <v>339</v>
      </c>
      <c r="F7954" t="s">
        <v>340</v>
      </c>
      <c r="G7954" t="s">
        <v>229</v>
      </c>
      <c r="H7954" t="s">
        <v>230</v>
      </c>
      <c r="I7954" t="s">
        <v>1832</v>
      </c>
      <c r="J7954" t="s">
        <v>232</v>
      </c>
      <c r="K7954" t="s">
        <v>232</v>
      </c>
      <c r="L7954" t="s">
        <v>232</v>
      </c>
      <c r="M7954" t="s">
        <v>232</v>
      </c>
      <c r="N7954" t="s">
        <v>232</v>
      </c>
      <c r="O7954" t="s">
        <v>232</v>
      </c>
      <c r="P7954" t="s">
        <v>232</v>
      </c>
      <c r="Q7954" t="s">
        <v>232</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5.0069999999999997</v>
      </c>
      <c r="AJ7954">
        <v>4.9859999999999998</v>
      </c>
      <c r="AK7954">
        <v>2.2989999999999999</v>
      </c>
      <c r="AL7954">
        <v>9.5619999999999994</v>
      </c>
      <c r="AM7954">
        <v>-6.6859999999999999</v>
      </c>
      <c r="AN7954">
        <v>0.188</v>
      </c>
      <c r="AO7954">
        <v>-1.1020000000000001</v>
      </c>
      <c r="AP7954">
        <v>-2.1970000000000001</v>
      </c>
      <c r="AQ7954">
        <v>-4.9080000000000004</v>
      </c>
      <c r="AR7954">
        <v>-8.1370000000000005</v>
      </c>
      <c r="AS7954">
        <v>-12.948</v>
      </c>
      <c r="AT7954">
        <v>-18.184000000000001</v>
      </c>
      <c r="AU7954">
        <v>-16.829000000000001</v>
      </c>
      <c r="AV7954">
        <v>-8.35</v>
      </c>
      <c r="AW7954">
        <v>-8.4740000000000002</v>
      </c>
      <c r="AX7954">
        <v>-7.6859999999999999</v>
      </c>
      <c r="AY7954">
        <v>-6.8540000000000001</v>
      </c>
      <c r="AZ7954">
        <v>-6.9240000000000004</v>
      </c>
      <c r="BA7954">
        <v>-7.1459999999999999</v>
      </c>
      <c r="BB7954">
        <v>-7.3179999999999996</v>
      </c>
      <c r="BC7954">
        <v>2018</v>
      </c>
    </row>
    <row r="7955" spans="1:55" x14ac:dyDescent="0.25">
      <c r="A7955">
        <v>369</v>
      </c>
      <c r="B7955" t="s">
        <v>1825</v>
      </c>
      <c r="C7955" t="s">
        <v>341</v>
      </c>
      <c r="D7955" t="s">
        <v>1826</v>
      </c>
      <c r="E7955" t="s">
        <v>339</v>
      </c>
      <c r="F7955" t="s">
        <v>340</v>
      </c>
      <c r="G7955" t="s">
        <v>282</v>
      </c>
      <c r="I7955" t="s">
        <v>342</v>
      </c>
      <c r="J7955" t="s">
        <v>232</v>
      </c>
      <c r="K7955" t="s">
        <v>232</v>
      </c>
      <c r="L7955" t="s">
        <v>232</v>
      </c>
      <c r="M7955" t="s">
        <v>232</v>
      </c>
      <c r="N7955" t="s">
        <v>232</v>
      </c>
      <c r="O7955" t="s">
        <v>232</v>
      </c>
      <c r="P7955" t="s">
        <v>232</v>
      </c>
      <c r="Q7955" t="s">
        <v>232</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5.1289999999999996</v>
      </c>
      <c r="AJ7955">
        <v>4.3920000000000003</v>
      </c>
      <c r="AK7955">
        <v>1.722</v>
      </c>
      <c r="AL7955">
        <v>5.702</v>
      </c>
      <c r="AM7955">
        <v>-4.883</v>
      </c>
      <c r="AN7955">
        <v>0.13600000000000001</v>
      </c>
      <c r="AO7955">
        <v>-0.68899999999999995</v>
      </c>
      <c r="AP7955">
        <v>-1.327</v>
      </c>
      <c r="AQ7955">
        <v>-2.84</v>
      </c>
      <c r="AR7955">
        <v>-4.6260000000000003</v>
      </c>
      <c r="AS7955">
        <v>-7.8860000000000001</v>
      </c>
      <c r="AT7955">
        <v>-12.231999999999999</v>
      </c>
      <c r="AU7955">
        <v>-11.345000000000001</v>
      </c>
      <c r="AV7955">
        <v>-5.5410000000000004</v>
      </c>
      <c r="AW7955">
        <v>-5.5860000000000003</v>
      </c>
      <c r="AX7955">
        <v>-4.9279999999999999</v>
      </c>
      <c r="AY7955">
        <v>-4.2130000000000001</v>
      </c>
      <c r="AZ7955">
        <v>-4.07</v>
      </c>
      <c r="BA7955">
        <v>-4.0119999999999996</v>
      </c>
      <c r="BB7955">
        <v>-3.9180000000000001</v>
      </c>
      <c r="BC7955">
        <v>2018</v>
      </c>
    </row>
    <row r="7956" spans="1:55" x14ac:dyDescent="0.25">
      <c r="A7956">
        <v>369</v>
      </c>
      <c r="B7956" t="s">
        <v>1825</v>
      </c>
      <c r="C7956" t="s">
        <v>343</v>
      </c>
      <c r="D7956" t="s">
        <v>1826</v>
      </c>
      <c r="E7956" t="s">
        <v>344</v>
      </c>
      <c r="F7956" t="s">
        <v>345</v>
      </c>
      <c r="G7956" t="s">
        <v>229</v>
      </c>
      <c r="H7956" t="s">
        <v>230</v>
      </c>
    </row>
    <row r="7957" spans="1:55" x14ac:dyDescent="0.25">
      <c r="A7957">
        <v>369</v>
      </c>
      <c r="B7957" t="s">
        <v>1825</v>
      </c>
      <c r="C7957" t="s">
        <v>346</v>
      </c>
      <c r="D7957" t="s">
        <v>1826</v>
      </c>
      <c r="E7957" t="s">
        <v>344</v>
      </c>
      <c r="F7957" t="s">
        <v>345</v>
      </c>
      <c r="G7957" t="s">
        <v>270</v>
      </c>
    </row>
    <row r="7958" spans="1:55" x14ac:dyDescent="0.25">
      <c r="A7958">
        <v>369</v>
      </c>
      <c r="B7958" t="s">
        <v>1825</v>
      </c>
      <c r="C7958" t="s">
        <v>347</v>
      </c>
      <c r="D7958" t="s">
        <v>1826</v>
      </c>
      <c r="E7958" t="s">
        <v>348</v>
      </c>
      <c r="F7958" t="s">
        <v>349</v>
      </c>
      <c r="G7958" t="s">
        <v>229</v>
      </c>
      <c r="H7958" t="s">
        <v>230</v>
      </c>
      <c r="I7958" t="s">
        <v>1832</v>
      </c>
      <c r="J7958" t="s">
        <v>232</v>
      </c>
      <c r="K7958" t="s">
        <v>232</v>
      </c>
      <c r="L7958" t="s">
        <v>232</v>
      </c>
      <c r="M7958" t="s">
        <v>232</v>
      </c>
      <c r="N7958" t="s">
        <v>232</v>
      </c>
      <c r="O7958" t="s">
        <v>232</v>
      </c>
      <c r="P7958" t="s">
        <v>232</v>
      </c>
      <c r="Q7958" t="s">
        <v>232</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7.4189999999999996</v>
      </c>
      <c r="AJ7958">
        <v>7.1630000000000003</v>
      </c>
      <c r="AK7958">
        <v>4.7130000000000001</v>
      </c>
      <c r="AL7958">
        <v>12.358000000000001</v>
      </c>
      <c r="AM7958">
        <v>-3.3340000000000001</v>
      </c>
      <c r="AN7958">
        <v>3.3079999999999998</v>
      </c>
      <c r="AO7958">
        <v>1.7150000000000001</v>
      </c>
      <c r="AP7958">
        <v>0.68100000000000005</v>
      </c>
      <c r="AQ7958">
        <v>-2.137</v>
      </c>
      <c r="AR7958">
        <v>-5.0469999999999997</v>
      </c>
      <c r="AS7958">
        <v>-9.5500000000000007</v>
      </c>
      <c r="AT7958">
        <v>-15.167</v>
      </c>
      <c r="AU7958">
        <v>-12.396000000000001</v>
      </c>
      <c r="AV7958">
        <v>-4.5540000000000003</v>
      </c>
      <c r="AW7958">
        <v>-3.806</v>
      </c>
      <c r="AX7958">
        <v>-2.7050000000000001</v>
      </c>
      <c r="AY7958">
        <v>-1.6819999999999999</v>
      </c>
      <c r="AZ7958">
        <v>-1.544</v>
      </c>
      <c r="BA7958">
        <v>-1.5029999999999999</v>
      </c>
      <c r="BB7958">
        <v>-1.4019999999999999</v>
      </c>
      <c r="BC7958">
        <v>2018</v>
      </c>
    </row>
    <row r="7959" spans="1:55" x14ac:dyDescent="0.25">
      <c r="A7959">
        <v>369</v>
      </c>
      <c r="B7959" t="s">
        <v>1825</v>
      </c>
      <c r="C7959" t="s">
        <v>350</v>
      </c>
      <c r="D7959" t="s">
        <v>1826</v>
      </c>
      <c r="E7959" t="s">
        <v>348</v>
      </c>
      <c r="F7959" t="s">
        <v>349</v>
      </c>
      <c r="G7959" t="s">
        <v>282</v>
      </c>
      <c r="I7959" t="s">
        <v>351</v>
      </c>
      <c r="J7959" t="s">
        <v>232</v>
      </c>
      <c r="K7959" t="s">
        <v>232</v>
      </c>
      <c r="L7959" t="s">
        <v>232</v>
      </c>
      <c r="M7959" t="s">
        <v>232</v>
      </c>
      <c r="N7959" t="s">
        <v>232</v>
      </c>
      <c r="O7959" t="s">
        <v>232</v>
      </c>
      <c r="P7959" t="s">
        <v>232</v>
      </c>
      <c r="Q7959" t="s">
        <v>232</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7.6</v>
      </c>
      <c r="AJ7959">
        <v>6.3090000000000002</v>
      </c>
      <c r="AK7959">
        <v>3.5310000000000001</v>
      </c>
      <c r="AL7959">
        <v>7.3689999999999998</v>
      </c>
      <c r="AM7959">
        <v>-2.4350000000000001</v>
      </c>
      <c r="AN7959">
        <v>2.387</v>
      </c>
      <c r="AO7959">
        <v>1.073</v>
      </c>
      <c r="AP7959">
        <v>0.41099999999999998</v>
      </c>
      <c r="AQ7959">
        <v>-1.2370000000000001</v>
      </c>
      <c r="AR7959">
        <v>-2.8690000000000002</v>
      </c>
      <c r="AS7959">
        <v>-5.8159999999999998</v>
      </c>
      <c r="AT7959">
        <v>-10.202</v>
      </c>
      <c r="AU7959">
        <v>-8.3569999999999993</v>
      </c>
      <c r="AV7959">
        <v>-3.0230000000000001</v>
      </c>
      <c r="AW7959">
        <v>-2.5089999999999999</v>
      </c>
      <c r="AX7959">
        <v>-1.734</v>
      </c>
      <c r="AY7959">
        <v>-1.034</v>
      </c>
      <c r="AZ7959">
        <v>-0.90800000000000003</v>
      </c>
      <c r="BA7959">
        <v>-0.84399999999999997</v>
      </c>
      <c r="BB7959">
        <v>-0.751</v>
      </c>
      <c r="BC7959">
        <v>2018</v>
      </c>
    </row>
    <row r="7960" spans="1:55" x14ac:dyDescent="0.25">
      <c r="A7960">
        <v>369</v>
      </c>
      <c r="B7960" t="s">
        <v>1825</v>
      </c>
      <c r="C7960" t="s">
        <v>352</v>
      </c>
      <c r="D7960" t="s">
        <v>1826</v>
      </c>
      <c r="E7960" t="s">
        <v>353</v>
      </c>
      <c r="F7960" t="s">
        <v>354</v>
      </c>
      <c r="G7960" t="s">
        <v>229</v>
      </c>
      <c r="H7960" t="s">
        <v>230</v>
      </c>
      <c r="I7960" t="s">
        <v>1832</v>
      </c>
      <c r="J7960" t="s">
        <v>232</v>
      </c>
      <c r="K7960" t="s">
        <v>232</v>
      </c>
      <c r="L7960" t="s">
        <v>232</v>
      </c>
      <c r="M7960" t="s">
        <v>232</v>
      </c>
      <c r="N7960" t="s">
        <v>232</v>
      </c>
      <c r="O7960" t="s">
        <v>232</v>
      </c>
      <c r="P7960" t="s">
        <v>232</v>
      </c>
      <c r="Q7960" t="s">
        <v>232</v>
      </c>
      <c r="R7960" t="s">
        <v>232</v>
      </c>
      <c r="S7960" t="s">
        <v>232</v>
      </c>
      <c r="T7960" t="s">
        <v>232</v>
      </c>
      <c r="U7960" t="s">
        <v>232</v>
      </c>
      <c r="V7960" t="s">
        <v>232</v>
      </c>
      <c r="W7960" t="s">
        <v>232</v>
      </c>
      <c r="X7960" t="s">
        <v>232</v>
      </c>
      <c r="Y7960" t="s">
        <v>232</v>
      </c>
      <c r="Z7960" t="s">
        <v>232</v>
      </c>
      <c r="AA7960" t="s">
        <v>232</v>
      </c>
      <c r="AB7960" t="s">
        <v>232</v>
      </c>
      <c r="AC7960" t="s">
        <v>232</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-13.875999999999999</v>
      </c>
      <c r="AV7960">
        <v>-10.358000000000001</v>
      </c>
      <c r="AW7960">
        <v>-4.343</v>
      </c>
      <c r="AX7960">
        <v>-0.85199999999999998</v>
      </c>
      <c r="AY7960">
        <v>2.4700000000000002</v>
      </c>
      <c r="AZ7960">
        <v>6.8250000000000002</v>
      </c>
      <c r="BA7960">
        <v>11.362</v>
      </c>
      <c r="BB7960">
        <v>16.030999999999999</v>
      </c>
      <c r="BC7960">
        <v>2018</v>
      </c>
    </row>
    <row r="7961" spans="1:55" x14ac:dyDescent="0.25">
      <c r="A7961">
        <v>369</v>
      </c>
      <c r="B7961" t="s">
        <v>1825</v>
      </c>
      <c r="C7961" t="s">
        <v>355</v>
      </c>
      <c r="D7961" t="s">
        <v>1826</v>
      </c>
      <c r="E7961" t="s">
        <v>353</v>
      </c>
      <c r="F7961" t="s">
        <v>354</v>
      </c>
      <c r="G7961" t="s">
        <v>282</v>
      </c>
      <c r="I7961" t="s">
        <v>379</v>
      </c>
      <c r="J7961" t="s">
        <v>232</v>
      </c>
      <c r="K7961" t="s">
        <v>232</v>
      </c>
      <c r="L7961" t="s">
        <v>232</v>
      </c>
      <c r="M7961" t="s">
        <v>232</v>
      </c>
      <c r="N7961" t="s">
        <v>232</v>
      </c>
      <c r="O7961" t="s">
        <v>232</v>
      </c>
      <c r="P7961" t="s">
        <v>232</v>
      </c>
      <c r="Q7961" t="s">
        <v>232</v>
      </c>
      <c r="R7961" t="s">
        <v>232</v>
      </c>
      <c r="S7961" t="s">
        <v>232</v>
      </c>
      <c r="T7961" t="s">
        <v>232</v>
      </c>
      <c r="U7961" t="s">
        <v>232</v>
      </c>
      <c r="V7961" t="s">
        <v>232</v>
      </c>
      <c r="W7961" t="s">
        <v>232</v>
      </c>
      <c r="X7961" t="s">
        <v>232</v>
      </c>
      <c r="Y7961" t="s">
        <v>232</v>
      </c>
      <c r="Z7961" t="s">
        <v>232</v>
      </c>
      <c r="AA7961" t="s">
        <v>232</v>
      </c>
      <c r="AB7961" t="s">
        <v>232</v>
      </c>
      <c r="AC7961" t="s">
        <v>232</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-8.9949999999999992</v>
      </c>
      <c r="AQ7961">
        <v>-12.676</v>
      </c>
      <c r="AR7961">
        <v>-15.398</v>
      </c>
      <c r="AS7961">
        <v>-18.692</v>
      </c>
      <c r="AT7961">
        <v>-7.4729999999999999</v>
      </c>
      <c r="AU7961">
        <v>-9.3539999999999992</v>
      </c>
      <c r="AV7961">
        <v>-6.8739999999999997</v>
      </c>
      <c r="AW7961">
        <v>-2.863</v>
      </c>
      <c r="AX7961">
        <v>-0.54600000000000004</v>
      </c>
      <c r="AY7961">
        <v>1.518</v>
      </c>
      <c r="AZ7961">
        <v>4.0110000000000001</v>
      </c>
      <c r="BA7961">
        <v>6.3789999999999996</v>
      </c>
      <c r="BB7961">
        <v>8.5830000000000002</v>
      </c>
      <c r="BC7961">
        <v>2018</v>
      </c>
    </row>
    <row r="7962" spans="1:55" x14ac:dyDescent="0.25">
      <c r="A7962">
        <v>369</v>
      </c>
      <c r="B7962" t="s">
        <v>1825</v>
      </c>
      <c r="C7962" t="s">
        <v>356</v>
      </c>
      <c r="D7962" t="s">
        <v>1826</v>
      </c>
      <c r="E7962" t="s">
        <v>357</v>
      </c>
      <c r="F7962" t="s">
        <v>358</v>
      </c>
      <c r="G7962" t="s">
        <v>229</v>
      </c>
      <c r="H7962" t="s">
        <v>230</v>
      </c>
      <c r="I7962" t="s">
        <v>1832</v>
      </c>
      <c r="J7962" t="s">
        <v>232</v>
      </c>
      <c r="K7962" t="s">
        <v>232</v>
      </c>
      <c r="L7962" t="s">
        <v>232</v>
      </c>
      <c r="M7962" t="s">
        <v>232</v>
      </c>
      <c r="N7962" t="s">
        <v>232</v>
      </c>
      <c r="O7962" t="s">
        <v>232</v>
      </c>
      <c r="P7962" t="s">
        <v>232</v>
      </c>
      <c r="Q7962" t="s">
        <v>232</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64.162999999999997</v>
      </c>
      <c r="AV7962">
        <v>68.272000000000006</v>
      </c>
      <c r="AW7962">
        <v>75.477000000000004</v>
      </c>
      <c r="AX7962">
        <v>80.194000000000003</v>
      </c>
      <c r="AY7962">
        <v>84.778999999999996</v>
      </c>
      <c r="AZ7962">
        <v>90.433999999999997</v>
      </c>
      <c r="BA7962">
        <v>96.311000000000007</v>
      </c>
      <c r="BB7962">
        <v>102.36</v>
      </c>
      <c r="BC7962">
        <v>2018</v>
      </c>
    </row>
    <row r="7963" spans="1:55" x14ac:dyDescent="0.25">
      <c r="A7963">
        <v>369</v>
      </c>
      <c r="B7963" t="s">
        <v>1825</v>
      </c>
      <c r="C7963" t="s">
        <v>359</v>
      </c>
      <c r="D7963" t="s">
        <v>1826</v>
      </c>
      <c r="E7963" t="s">
        <v>357</v>
      </c>
      <c r="F7963" t="s">
        <v>358</v>
      </c>
      <c r="G7963" t="s">
        <v>282</v>
      </c>
      <c r="I7963" t="s">
        <v>360</v>
      </c>
      <c r="J7963" t="s">
        <v>232</v>
      </c>
      <c r="K7963" t="s">
        <v>232</v>
      </c>
      <c r="L7963" t="s">
        <v>232</v>
      </c>
      <c r="M7963" t="s">
        <v>232</v>
      </c>
      <c r="N7963" t="s">
        <v>232</v>
      </c>
      <c r="O7963" t="s">
        <v>232</v>
      </c>
      <c r="P7963" t="s">
        <v>232</v>
      </c>
      <c r="Q7963" t="s">
        <v>232</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24.579000000000001</v>
      </c>
      <c r="AQ7963">
        <v>24.779</v>
      </c>
      <c r="AR7963">
        <v>23.591999999999999</v>
      </c>
      <c r="AS7963">
        <v>27.23</v>
      </c>
      <c r="AT7963">
        <v>37.835999999999999</v>
      </c>
      <c r="AU7963">
        <v>43.255000000000003</v>
      </c>
      <c r="AV7963">
        <v>45.31</v>
      </c>
      <c r="AW7963">
        <v>49.750999999999998</v>
      </c>
      <c r="AX7963">
        <v>51.415999999999997</v>
      </c>
      <c r="AY7963">
        <v>52.116</v>
      </c>
      <c r="AZ7963">
        <v>53.152000000000001</v>
      </c>
      <c r="BA7963">
        <v>54.073999999999998</v>
      </c>
      <c r="BB7963">
        <v>54.798999999999999</v>
      </c>
      <c r="BC7963">
        <v>2018</v>
      </c>
    </row>
    <row r="7964" spans="1:55" x14ac:dyDescent="0.25">
      <c r="A7964">
        <v>369</v>
      </c>
      <c r="B7964" t="s">
        <v>1825</v>
      </c>
      <c r="C7964" t="s">
        <v>361</v>
      </c>
      <c r="D7964" t="s">
        <v>1826</v>
      </c>
      <c r="E7964" t="s">
        <v>362</v>
      </c>
      <c r="F7964" t="s">
        <v>363</v>
      </c>
      <c r="G7964" t="s">
        <v>229</v>
      </c>
      <c r="H7964" t="s">
        <v>230</v>
      </c>
      <c r="I7964" t="s">
        <v>1832</v>
      </c>
      <c r="J7964" t="s">
        <v>232</v>
      </c>
      <c r="K7964" t="s">
        <v>232</v>
      </c>
      <c r="L7964" t="s">
        <v>232</v>
      </c>
      <c r="M7964" t="s">
        <v>232</v>
      </c>
      <c r="N7964" t="s">
        <v>232</v>
      </c>
      <c r="O7964" t="s">
        <v>232</v>
      </c>
      <c r="P7964" t="s">
        <v>232</v>
      </c>
      <c r="Q7964" t="s">
        <v>232</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165.58799999999999</v>
      </c>
      <c r="AQ7964">
        <v>172.84399999999999</v>
      </c>
      <c r="AR7964">
        <v>175.899</v>
      </c>
      <c r="AS7964">
        <v>164.18799999999999</v>
      </c>
      <c r="AT7964">
        <v>148.661</v>
      </c>
      <c r="AU7964">
        <v>148.33500000000001</v>
      </c>
      <c r="AV7964">
        <v>150.67599999999999</v>
      </c>
      <c r="AW7964">
        <v>151.708</v>
      </c>
      <c r="AX7964">
        <v>155.97</v>
      </c>
      <c r="AY7964">
        <v>162.673</v>
      </c>
      <c r="AZ7964">
        <v>170.142</v>
      </c>
      <c r="BA7964">
        <v>178.10900000000001</v>
      </c>
      <c r="BB7964">
        <v>186.79</v>
      </c>
      <c r="BC7964">
        <v>2018</v>
      </c>
    </row>
    <row r="7965" spans="1:55" x14ac:dyDescent="0.25">
      <c r="A7965">
        <v>369</v>
      </c>
      <c r="B7965" t="s">
        <v>1825</v>
      </c>
      <c r="C7965" t="s">
        <v>364</v>
      </c>
      <c r="D7965" t="s">
        <v>1826</v>
      </c>
      <c r="E7965" t="s">
        <v>365</v>
      </c>
      <c r="F7965" t="s">
        <v>366</v>
      </c>
      <c r="G7965" t="s">
        <v>242</v>
      </c>
      <c r="H7965" t="s">
        <v>230</v>
      </c>
      <c r="I7965" t="s">
        <v>1833</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4.3460000000000001</v>
      </c>
      <c r="AP7965">
        <v>3.3239999999999998</v>
      </c>
      <c r="AQ7965">
        <v>5.41</v>
      </c>
      <c r="AR7965">
        <v>4.0030000000000001</v>
      </c>
      <c r="AS7965">
        <v>1.853</v>
      </c>
      <c r="AT7965">
        <v>-0.86</v>
      </c>
      <c r="AU7965">
        <v>1.089</v>
      </c>
      <c r="AV7965">
        <v>1.1000000000000001</v>
      </c>
      <c r="AW7965">
        <v>0.14599999999999999</v>
      </c>
      <c r="AX7965">
        <v>0.26600000000000001</v>
      </c>
      <c r="AY7965">
        <v>0.35699999999999998</v>
      </c>
      <c r="AZ7965">
        <v>0.495</v>
      </c>
      <c r="BA7965">
        <v>0.61499999999999999</v>
      </c>
      <c r="BB7965">
        <v>0.74199999999999999</v>
      </c>
      <c r="BC7965">
        <v>2017</v>
      </c>
    </row>
    <row r="7966" spans="1:55" x14ac:dyDescent="0.25">
      <c r="A7966">
        <v>369</v>
      </c>
      <c r="B7966" t="s">
        <v>1825</v>
      </c>
      <c r="C7966" t="s">
        <v>368</v>
      </c>
      <c r="D7966" t="s">
        <v>1826</v>
      </c>
      <c r="E7966" t="s">
        <v>365</v>
      </c>
      <c r="F7966" t="s">
        <v>366</v>
      </c>
      <c r="G7966" t="s">
        <v>282</v>
      </c>
      <c r="I7966" t="s">
        <v>369</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16.853000000000002</v>
      </c>
      <c r="AP7966">
        <v>12.9</v>
      </c>
      <c r="AQ7966">
        <v>19.891999999999999</v>
      </c>
      <c r="AR7966">
        <v>14.567</v>
      </c>
      <c r="AS7966">
        <v>7.3780000000000001</v>
      </c>
      <c r="AT7966">
        <v>-3.96</v>
      </c>
      <c r="AU7966">
        <v>4.9390000000000001</v>
      </c>
      <c r="AV7966">
        <v>4.931</v>
      </c>
      <c r="AW7966">
        <v>0.65</v>
      </c>
      <c r="AX7966">
        <v>1.145</v>
      </c>
      <c r="AY7966">
        <v>1.4710000000000001</v>
      </c>
      <c r="AZ7966">
        <v>1.948</v>
      </c>
      <c r="BA7966">
        <v>2.31</v>
      </c>
      <c r="BB7966">
        <v>2.657</v>
      </c>
      <c r="BC7966">
        <v>2017</v>
      </c>
    </row>
    <row r="7967" spans="1:55" x14ac:dyDescent="0.25">
      <c r="A7967">
        <v>744</v>
      </c>
      <c r="B7967" t="s">
        <v>1834</v>
      </c>
      <c r="C7967" t="s">
        <v>225</v>
      </c>
      <c r="D7967" t="s">
        <v>1835</v>
      </c>
      <c r="E7967" t="s">
        <v>227</v>
      </c>
      <c r="F7967" t="s">
        <v>228</v>
      </c>
      <c r="G7967" t="s">
        <v>229</v>
      </c>
      <c r="H7967" t="s">
        <v>230</v>
      </c>
      <c r="I7967" t="s">
        <v>1836</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64.317999999999998</v>
      </c>
      <c r="AQ7967">
        <v>66.167000000000002</v>
      </c>
      <c r="AR7967">
        <v>68.134</v>
      </c>
      <c r="AS7967">
        <v>68.918999999999997</v>
      </c>
      <c r="AT7967">
        <v>69.683000000000007</v>
      </c>
      <c r="AU7967">
        <v>71.046000000000006</v>
      </c>
      <c r="AV7967">
        <v>72.808000000000007</v>
      </c>
      <c r="AW7967">
        <v>74.804000000000002</v>
      </c>
      <c r="AX7967">
        <v>77.230999999999995</v>
      </c>
      <c r="AY7967">
        <v>79.933999999999997</v>
      </c>
      <c r="AZ7967">
        <v>83.212000000000003</v>
      </c>
      <c r="BA7967">
        <v>86.623000000000005</v>
      </c>
      <c r="BB7967">
        <v>90.174999999999997</v>
      </c>
      <c r="BC7967">
        <v>2017</v>
      </c>
    </row>
    <row r="7968" spans="1:55" x14ac:dyDescent="0.25">
      <c r="A7968">
        <v>744</v>
      </c>
      <c r="B7968" t="s">
        <v>1834</v>
      </c>
      <c r="C7968" t="s">
        <v>233</v>
      </c>
      <c r="D7968" t="s">
        <v>1835</v>
      </c>
      <c r="E7968" t="s">
        <v>227</v>
      </c>
      <c r="F7968" t="s">
        <v>234</v>
      </c>
      <c r="G7968" t="s">
        <v>235</v>
      </c>
      <c r="I7968" t="s">
        <v>236</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3.9980000000000002</v>
      </c>
      <c r="AQ7968">
        <v>2.8759999999999999</v>
      </c>
      <c r="AR7968">
        <v>2.972</v>
      </c>
      <c r="AS7968">
        <v>1.153</v>
      </c>
      <c r="AT7968">
        <v>1.1080000000000001</v>
      </c>
      <c r="AU7968">
        <v>1.9550000000000001</v>
      </c>
      <c r="AV7968">
        <v>2.4790000000000001</v>
      </c>
      <c r="AW7968">
        <v>2.742</v>
      </c>
      <c r="AX7968">
        <v>3.2450000000000001</v>
      </c>
      <c r="AY7968">
        <v>3.5</v>
      </c>
      <c r="AZ7968">
        <v>4.0999999999999996</v>
      </c>
      <c r="BA7968">
        <v>4.0999999999999996</v>
      </c>
      <c r="BB7968">
        <v>4.0999999999999996</v>
      </c>
      <c r="BC7968">
        <v>2017</v>
      </c>
    </row>
    <row r="7969" spans="1:55" x14ac:dyDescent="0.25">
      <c r="A7969">
        <v>744</v>
      </c>
      <c r="B7969" t="s">
        <v>1834</v>
      </c>
      <c r="C7969" t="s">
        <v>237</v>
      </c>
      <c r="D7969" t="s">
        <v>1835</v>
      </c>
      <c r="E7969" t="s">
        <v>238</v>
      </c>
      <c r="F7969" t="s">
        <v>239</v>
      </c>
      <c r="G7969" t="s">
        <v>229</v>
      </c>
      <c r="H7969" t="s">
        <v>230</v>
      </c>
      <c r="I7969" t="s">
        <v>1836</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49.857999999999997</v>
      </c>
      <c r="AL7969">
        <v>55.268000000000001</v>
      </c>
      <c r="AM7969">
        <v>58.677</v>
      </c>
      <c r="AN7969">
        <v>63.055</v>
      </c>
      <c r="AO7969">
        <v>64.492000000000004</v>
      </c>
      <c r="AP7969">
        <v>70.355000000000004</v>
      </c>
      <c r="AQ7969">
        <v>75.144000000000005</v>
      </c>
      <c r="AR7969">
        <v>80.866</v>
      </c>
      <c r="AS7969">
        <v>84.647999999999996</v>
      </c>
      <c r="AT7969">
        <v>89.805000000000007</v>
      </c>
      <c r="AU7969">
        <v>96.661000000000001</v>
      </c>
      <c r="AV7969">
        <v>105.64</v>
      </c>
      <c r="AW7969">
        <v>115.723</v>
      </c>
      <c r="AX7969">
        <v>125.601</v>
      </c>
      <c r="AY7969">
        <v>135.99799999999999</v>
      </c>
      <c r="AZ7969">
        <v>147.666</v>
      </c>
      <c r="BA7969">
        <v>159.99600000000001</v>
      </c>
      <c r="BB7969">
        <v>173.268</v>
      </c>
      <c r="BC7969">
        <v>2017</v>
      </c>
    </row>
    <row r="7970" spans="1:55" x14ac:dyDescent="0.25">
      <c r="A7970">
        <v>744</v>
      </c>
      <c r="B7970" t="s">
        <v>1834</v>
      </c>
      <c r="C7970" t="s">
        <v>240</v>
      </c>
      <c r="D7970" t="s">
        <v>1835</v>
      </c>
      <c r="E7970" t="s">
        <v>238</v>
      </c>
      <c r="F7970" t="s">
        <v>241</v>
      </c>
      <c r="G7970" t="s">
        <v>242</v>
      </c>
      <c r="H7970" t="s">
        <v>230</v>
      </c>
      <c r="I7970" t="s">
        <v>243</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38.909999999999997</v>
      </c>
      <c r="AL7970">
        <v>44.84</v>
      </c>
      <c r="AM7970">
        <v>43.466000000000001</v>
      </c>
      <c r="AN7970">
        <v>44.054000000000002</v>
      </c>
      <c r="AO7970">
        <v>45.81</v>
      </c>
      <c r="AP7970">
        <v>45.043999999999997</v>
      </c>
      <c r="AQ7970">
        <v>46.247999999999998</v>
      </c>
      <c r="AR7970">
        <v>47.634</v>
      </c>
      <c r="AS7970">
        <v>43.152000000000001</v>
      </c>
      <c r="AT7970">
        <v>41.808</v>
      </c>
      <c r="AU7970">
        <v>39.956000000000003</v>
      </c>
      <c r="AV7970">
        <v>39.911000000000001</v>
      </c>
      <c r="AW7970">
        <v>36.204000000000001</v>
      </c>
      <c r="AX7970">
        <v>35.15</v>
      </c>
      <c r="AY7970">
        <v>36.526000000000003</v>
      </c>
      <c r="AZ7970">
        <v>39.351999999999997</v>
      </c>
      <c r="BA7970">
        <v>42.637999999999998</v>
      </c>
      <c r="BB7970">
        <v>46.174999999999997</v>
      </c>
      <c r="BC7970">
        <v>2017</v>
      </c>
    </row>
    <row r="7971" spans="1:55" x14ac:dyDescent="0.25">
      <c r="A7971">
        <v>744</v>
      </c>
      <c r="B7971" t="s">
        <v>1834</v>
      </c>
      <c r="C7971" t="s">
        <v>244</v>
      </c>
      <c r="D7971" t="s">
        <v>1835</v>
      </c>
      <c r="E7971" t="s">
        <v>238</v>
      </c>
      <c r="F7971" t="s">
        <v>245</v>
      </c>
      <c r="G7971" t="s">
        <v>246</v>
      </c>
      <c r="H7971" t="s">
        <v>230</v>
      </c>
      <c r="I7971" t="s">
        <v>243</v>
      </c>
      <c r="J7971">
        <v>13.867000000000001</v>
      </c>
      <c r="K7971">
        <v>16.016999999999999</v>
      </c>
      <c r="L7971">
        <v>16.925000000000001</v>
      </c>
      <c r="M7971">
        <v>18.41</v>
      </c>
      <c r="N7971">
        <v>20.167000000000002</v>
      </c>
      <c r="O7971">
        <v>21.984999999999999</v>
      </c>
      <c r="P7971">
        <v>22.100999999999999</v>
      </c>
      <c r="Q7971">
        <v>24.166</v>
      </c>
      <c r="R7971">
        <v>25.036000000000001</v>
      </c>
      <c r="S7971">
        <v>26.687999999999999</v>
      </c>
      <c r="T7971">
        <v>29.646000000000001</v>
      </c>
      <c r="U7971">
        <v>31.917000000000002</v>
      </c>
      <c r="V7971">
        <v>35.259</v>
      </c>
      <c r="W7971">
        <v>36.988</v>
      </c>
      <c r="X7971">
        <v>39.148000000000003</v>
      </c>
      <c r="Y7971">
        <v>41.036999999999999</v>
      </c>
      <c r="Z7971">
        <v>44.652999999999999</v>
      </c>
      <c r="AA7971">
        <v>48.023000000000003</v>
      </c>
      <c r="AB7971">
        <v>50.973999999999997</v>
      </c>
      <c r="AC7971">
        <v>54.822000000000003</v>
      </c>
      <c r="AD7971">
        <v>58.457000000000001</v>
      </c>
      <c r="AE7971">
        <v>62.006999999999998</v>
      </c>
      <c r="AF7971">
        <v>63.820999999999998</v>
      </c>
      <c r="AG7971">
        <v>68.063000000000002</v>
      </c>
      <c r="AH7971">
        <v>74.253</v>
      </c>
      <c r="AI7971">
        <v>79.236000000000004</v>
      </c>
      <c r="AJ7971">
        <v>85.915000000000006</v>
      </c>
      <c r="AK7971">
        <v>94.141999999999996</v>
      </c>
      <c r="AL7971">
        <v>100.04</v>
      </c>
      <c r="AM7971">
        <v>103.871</v>
      </c>
      <c r="AN7971">
        <v>108.771</v>
      </c>
      <c r="AO7971">
        <v>108.913</v>
      </c>
      <c r="AP7971">
        <v>115.44</v>
      </c>
      <c r="AQ7971">
        <v>120.843</v>
      </c>
      <c r="AR7971">
        <v>126.788</v>
      </c>
      <c r="AS7971">
        <v>129.62200000000001</v>
      </c>
      <c r="AT7971">
        <v>132.49100000000001</v>
      </c>
      <c r="AU7971">
        <v>137.65</v>
      </c>
      <c r="AV7971">
        <v>144.244</v>
      </c>
      <c r="AW7971">
        <v>150.834</v>
      </c>
      <c r="AX7971">
        <v>158.97999999999999</v>
      </c>
      <c r="AY7971">
        <v>167.965</v>
      </c>
      <c r="AZ7971">
        <v>178.47</v>
      </c>
      <c r="BA7971">
        <v>189.637</v>
      </c>
      <c r="BB7971">
        <v>201.54400000000001</v>
      </c>
      <c r="BC7971">
        <v>2017</v>
      </c>
    </row>
    <row r="7972" spans="1:55" x14ac:dyDescent="0.25">
      <c r="A7972">
        <v>744</v>
      </c>
      <c r="B7972" t="s">
        <v>1834</v>
      </c>
      <c r="C7972" t="s">
        <v>247</v>
      </c>
      <c r="D7972" t="s">
        <v>1835</v>
      </c>
      <c r="E7972" t="s">
        <v>248</v>
      </c>
      <c r="F7972" t="s">
        <v>249</v>
      </c>
      <c r="G7972" t="s">
        <v>250</v>
      </c>
      <c r="I7972" t="s">
        <v>251</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77.010000000000005</v>
      </c>
      <c r="AH7972">
        <v>79.590999999999994</v>
      </c>
      <c r="AI7972">
        <v>82.914000000000001</v>
      </c>
      <c r="AJ7972">
        <v>86.093000000000004</v>
      </c>
      <c r="AK7972">
        <v>87.912000000000006</v>
      </c>
      <c r="AL7972">
        <v>93.489000000000004</v>
      </c>
      <c r="AM7972">
        <v>96.325000000000003</v>
      </c>
      <c r="AN7972">
        <v>100</v>
      </c>
      <c r="AO7972">
        <v>104.279</v>
      </c>
      <c r="AP7972">
        <v>109.38500000000001</v>
      </c>
      <c r="AQ7972">
        <v>113.56699999999999</v>
      </c>
      <c r="AR7972">
        <v>118.687</v>
      </c>
      <c r="AS7972">
        <v>122.822</v>
      </c>
      <c r="AT7972">
        <v>128.875</v>
      </c>
      <c r="AU7972">
        <v>136.054</v>
      </c>
      <c r="AV7972">
        <v>145.095</v>
      </c>
      <c r="AW7972">
        <v>154.702</v>
      </c>
      <c r="AX7972">
        <v>162.63</v>
      </c>
      <c r="AY7972">
        <v>170.137</v>
      </c>
      <c r="AZ7972">
        <v>177.458</v>
      </c>
      <c r="BA7972">
        <v>184.703</v>
      </c>
      <c r="BB7972">
        <v>192.14599999999999</v>
      </c>
      <c r="BC7972">
        <v>2017</v>
      </c>
    </row>
    <row r="7973" spans="1:55" x14ac:dyDescent="0.25">
      <c r="A7973">
        <v>744</v>
      </c>
      <c r="B7973" t="s">
        <v>1834</v>
      </c>
      <c r="C7973" t="s">
        <v>252</v>
      </c>
      <c r="D7973" t="s">
        <v>1835</v>
      </c>
      <c r="E7973" t="s">
        <v>253</v>
      </c>
      <c r="F7973" t="s">
        <v>254</v>
      </c>
      <c r="G7973" t="s">
        <v>229</v>
      </c>
      <c r="H7973" t="s">
        <v>220</v>
      </c>
      <c r="I7973" t="s">
        <v>255</v>
      </c>
      <c r="J7973" s="52">
        <v>2832.99</v>
      </c>
      <c r="K7973" s="52">
        <v>2907.52</v>
      </c>
      <c r="L7973" s="52">
        <v>2824.72</v>
      </c>
      <c r="M7973" s="52">
        <v>2888.08</v>
      </c>
      <c r="N7973" s="52">
        <v>3018.54</v>
      </c>
      <c r="O7973" s="52">
        <v>3087.76</v>
      </c>
      <c r="P7973" s="52">
        <v>2928.98</v>
      </c>
      <c r="Q7973" s="52">
        <v>3059.81</v>
      </c>
      <c r="R7973" s="52">
        <v>3010.75</v>
      </c>
      <c r="S7973" s="52">
        <v>3033.75</v>
      </c>
      <c r="T7973" s="52">
        <v>3151.02</v>
      </c>
      <c r="U7973" s="52">
        <v>3209.35</v>
      </c>
      <c r="V7973" s="52">
        <v>3391.62</v>
      </c>
      <c r="W7973" s="52">
        <v>3403.76</v>
      </c>
      <c r="X7973" s="52">
        <v>3459.61</v>
      </c>
      <c r="Y7973" s="52">
        <v>3490.7</v>
      </c>
      <c r="Z7973" s="52">
        <v>3672.73</v>
      </c>
      <c r="AA7973" s="52">
        <v>3829.98</v>
      </c>
      <c r="AB7973" s="52">
        <v>3971.29</v>
      </c>
      <c r="AC7973" s="52">
        <v>4164.51</v>
      </c>
      <c r="AD7973" s="52">
        <v>4300.8</v>
      </c>
      <c r="AE7973" s="52">
        <v>4424.6099999999997</v>
      </c>
      <c r="AF7973" s="52">
        <v>4447.3999999999996</v>
      </c>
      <c r="AG7973" s="52">
        <v>4621.2299999999996</v>
      </c>
      <c r="AH7973" s="52">
        <v>4871.21</v>
      </c>
      <c r="AI7973" s="52">
        <v>4998.6899999999996</v>
      </c>
      <c r="AJ7973" s="52">
        <v>5212.51</v>
      </c>
      <c r="AK7973" s="52">
        <v>5507.18</v>
      </c>
      <c r="AL7973" s="52">
        <v>5680.3</v>
      </c>
      <c r="AM7973" s="52">
        <v>5789.48</v>
      </c>
      <c r="AN7973" s="52">
        <v>5926.24</v>
      </c>
      <c r="AO7973" s="52">
        <v>5746.95</v>
      </c>
      <c r="AP7973" s="52">
        <v>5907.96</v>
      </c>
      <c r="AQ7973" s="52">
        <v>6007.27</v>
      </c>
      <c r="AR7973" s="52">
        <v>6113.98</v>
      </c>
      <c r="AS7973" s="52">
        <v>6113.32</v>
      </c>
      <c r="AT7973" s="52">
        <v>6110.84</v>
      </c>
      <c r="AU7973" s="52">
        <v>6160.7</v>
      </c>
      <c r="AV7973" s="52">
        <v>6244.66</v>
      </c>
      <c r="AW7973" s="52">
        <v>6348.37</v>
      </c>
      <c r="AX7973" s="52">
        <v>6488.31</v>
      </c>
      <c r="AY7973" s="52">
        <v>6650.94</v>
      </c>
      <c r="AZ7973" s="52">
        <v>6860.51</v>
      </c>
      <c r="BA7973" s="52">
        <v>7080.11</v>
      </c>
      <c r="BB7973" s="52">
        <v>7310.17</v>
      </c>
      <c r="BC7973">
        <v>2017</v>
      </c>
    </row>
    <row r="7974" spans="1:55" x14ac:dyDescent="0.25">
      <c r="A7974">
        <v>744</v>
      </c>
      <c r="B7974" t="s">
        <v>1834</v>
      </c>
      <c r="C7974" t="s">
        <v>256</v>
      </c>
      <c r="D7974" t="s">
        <v>1835</v>
      </c>
      <c r="E7974" t="s">
        <v>253</v>
      </c>
      <c r="F7974" t="s">
        <v>257</v>
      </c>
      <c r="G7974" t="s">
        <v>258</v>
      </c>
      <c r="H7974" t="s">
        <v>220</v>
      </c>
      <c r="I7974" t="s">
        <v>255</v>
      </c>
      <c r="J7974" s="52">
        <v>4989.05</v>
      </c>
      <c r="K7974" s="52">
        <v>5120.3</v>
      </c>
      <c r="L7974" s="52">
        <v>4974.4799999999996</v>
      </c>
      <c r="M7974" s="52">
        <v>5086.0600000000004</v>
      </c>
      <c r="N7974" s="52">
        <v>5315.81</v>
      </c>
      <c r="O7974" s="52">
        <v>5437.7</v>
      </c>
      <c r="P7974" s="52">
        <v>5158.08</v>
      </c>
      <c r="Q7974" s="52">
        <v>5388.48</v>
      </c>
      <c r="R7974" s="52">
        <v>5302.09</v>
      </c>
      <c r="S7974" s="52">
        <v>5342.6</v>
      </c>
      <c r="T7974" s="52">
        <v>5549.11</v>
      </c>
      <c r="U7974" s="52">
        <v>5651.82</v>
      </c>
      <c r="V7974" s="52">
        <v>5972.81</v>
      </c>
      <c r="W7974" s="52">
        <v>5994.19</v>
      </c>
      <c r="X7974" s="52">
        <v>6092.55</v>
      </c>
      <c r="Y7974" s="52">
        <v>6147.3</v>
      </c>
      <c r="Z7974" s="52">
        <v>6467.86</v>
      </c>
      <c r="AA7974" s="52">
        <v>6744.8</v>
      </c>
      <c r="AB7974" s="52">
        <v>6993.65</v>
      </c>
      <c r="AC7974" s="52">
        <v>7333.91</v>
      </c>
      <c r="AD7974" s="52">
        <v>7573.94</v>
      </c>
      <c r="AE7974" s="52">
        <v>7791.97</v>
      </c>
      <c r="AF7974" s="52">
        <v>7832.1</v>
      </c>
      <c r="AG7974" s="52">
        <v>8138.23</v>
      </c>
      <c r="AH7974" s="52">
        <v>8578.4599999999991</v>
      </c>
      <c r="AI7974" s="52">
        <v>8802.9599999999991</v>
      </c>
      <c r="AJ7974" s="52">
        <v>9179.5</v>
      </c>
      <c r="AK7974" s="52">
        <v>9698.42</v>
      </c>
      <c r="AL7974" s="52">
        <v>10003.299999999999</v>
      </c>
      <c r="AM7974" s="52">
        <v>10195.58</v>
      </c>
      <c r="AN7974" s="52">
        <v>10436.42</v>
      </c>
      <c r="AO7974" s="52">
        <v>10120.68</v>
      </c>
      <c r="AP7974" s="52">
        <v>10404.219999999999</v>
      </c>
      <c r="AQ7974" s="52">
        <v>10579.12</v>
      </c>
      <c r="AR7974" s="52">
        <v>10767.04</v>
      </c>
      <c r="AS7974" s="52">
        <v>10765.87</v>
      </c>
      <c r="AT7974" s="52">
        <v>10761.49</v>
      </c>
      <c r="AU7974" s="52">
        <v>10849.31</v>
      </c>
      <c r="AV7974" s="52">
        <v>10997.17</v>
      </c>
      <c r="AW7974" s="52">
        <v>11179.8</v>
      </c>
      <c r="AX7974" s="52">
        <v>11426.25</v>
      </c>
      <c r="AY7974" s="52">
        <v>11712.64</v>
      </c>
      <c r="AZ7974" s="52">
        <v>12081.71</v>
      </c>
      <c r="BA7974" s="52">
        <v>12468.44</v>
      </c>
      <c r="BB7974" s="52">
        <v>12873.58</v>
      </c>
      <c r="BC7974">
        <v>2017</v>
      </c>
    </row>
    <row r="7975" spans="1:55" x14ac:dyDescent="0.25">
      <c r="A7975">
        <v>744</v>
      </c>
      <c r="B7975" t="s">
        <v>1834</v>
      </c>
      <c r="C7975" t="s">
        <v>259</v>
      </c>
      <c r="D7975" t="s">
        <v>1835</v>
      </c>
      <c r="E7975" t="s">
        <v>260</v>
      </c>
      <c r="F7975" t="s">
        <v>261</v>
      </c>
      <c r="G7975" t="s">
        <v>229</v>
      </c>
      <c r="H7975" t="s">
        <v>220</v>
      </c>
      <c r="I7975" t="s">
        <v>262</v>
      </c>
      <c r="J7975">
        <v>600.54300000000001</v>
      </c>
      <c r="K7975">
        <v>686.62099999999998</v>
      </c>
      <c r="L7975">
        <v>773.75699999999995</v>
      </c>
      <c r="M7975">
        <v>897.94399999999996</v>
      </c>
      <c r="N7975">
        <v>999.51700000000005</v>
      </c>
      <c r="O7975" s="52">
        <v>1061.3900000000001</v>
      </c>
      <c r="P7975" s="52">
        <v>1041.98</v>
      </c>
      <c r="Q7975" s="52">
        <v>1145.56</v>
      </c>
      <c r="R7975" s="52">
        <v>1210.83</v>
      </c>
      <c r="S7975" s="52">
        <v>1315.81</v>
      </c>
      <c r="T7975" s="52">
        <v>1437.55</v>
      </c>
      <c r="U7975" s="52">
        <v>1560.03</v>
      </c>
      <c r="V7975" s="52">
        <v>1745.45</v>
      </c>
      <c r="W7975" s="52">
        <v>1821.72</v>
      </c>
      <c r="X7975" s="52">
        <v>1925.85</v>
      </c>
      <c r="Y7975" s="52">
        <v>2039.47</v>
      </c>
      <c r="Z7975" s="52">
        <v>2238.23</v>
      </c>
      <c r="AA7975" s="52">
        <v>2444.9499999999998</v>
      </c>
      <c r="AB7975" s="52">
        <v>2613.59</v>
      </c>
      <c r="AC7975" s="52">
        <v>2833.88</v>
      </c>
      <c r="AD7975" s="52">
        <v>3034.62</v>
      </c>
      <c r="AE7975" s="52">
        <v>3244.16</v>
      </c>
      <c r="AF7975" s="52">
        <v>3335.37</v>
      </c>
      <c r="AG7975" s="52">
        <v>3558.79</v>
      </c>
      <c r="AH7975" s="52">
        <v>3877.03</v>
      </c>
      <c r="AI7975" s="52">
        <v>4144.63</v>
      </c>
      <c r="AJ7975" s="52">
        <v>4487.6000000000004</v>
      </c>
      <c r="AK7975" s="52">
        <v>4841.45</v>
      </c>
      <c r="AL7975" s="52">
        <v>5310.46</v>
      </c>
      <c r="AM7975" s="52">
        <v>5576.71</v>
      </c>
      <c r="AN7975" s="52">
        <v>5926.24</v>
      </c>
      <c r="AO7975" s="52">
        <v>5992.88</v>
      </c>
      <c r="AP7975" s="52">
        <v>6462.45</v>
      </c>
      <c r="AQ7975" s="52">
        <v>6822.25</v>
      </c>
      <c r="AR7975" s="52">
        <v>7256.49</v>
      </c>
      <c r="AS7975" s="52">
        <v>7508.49</v>
      </c>
      <c r="AT7975" s="52">
        <v>7875.35</v>
      </c>
      <c r="AU7975" s="52">
        <v>8381.8799999999992</v>
      </c>
      <c r="AV7975" s="52">
        <v>9060.7099999999991</v>
      </c>
      <c r="AW7975" s="52">
        <v>9821.0400000000009</v>
      </c>
      <c r="AX7975" s="52">
        <v>10551.93</v>
      </c>
      <c r="AY7975" s="52">
        <v>11315.71</v>
      </c>
      <c r="AZ7975" s="52">
        <v>12174.54</v>
      </c>
      <c r="BA7975" s="52">
        <v>13077.15</v>
      </c>
      <c r="BB7975" s="52">
        <v>14046.23</v>
      </c>
      <c r="BC7975">
        <v>2017</v>
      </c>
    </row>
    <row r="7976" spans="1:55" x14ac:dyDescent="0.25">
      <c r="A7976">
        <v>744</v>
      </c>
      <c r="B7976" t="s">
        <v>1834</v>
      </c>
      <c r="C7976" t="s">
        <v>263</v>
      </c>
      <c r="D7976" t="s">
        <v>1835</v>
      </c>
      <c r="E7976" t="s">
        <v>260</v>
      </c>
      <c r="F7976" t="s">
        <v>264</v>
      </c>
      <c r="G7976" t="s">
        <v>242</v>
      </c>
      <c r="H7976" t="s">
        <v>220</v>
      </c>
      <c r="I7976" t="s">
        <v>262</v>
      </c>
      <c r="J7976" s="52">
        <v>1482.82</v>
      </c>
      <c r="K7976" s="52">
        <v>1390.41</v>
      </c>
      <c r="L7976" s="52">
        <v>1309.9000000000001</v>
      </c>
      <c r="M7976" s="52">
        <v>1322.84</v>
      </c>
      <c r="N7976" s="52">
        <v>1286.5999999999999</v>
      </c>
      <c r="O7976" s="52">
        <v>1271.8499999999999</v>
      </c>
      <c r="P7976" s="52">
        <v>1312.23</v>
      </c>
      <c r="Q7976" s="52">
        <v>1382.41</v>
      </c>
      <c r="R7976" s="52">
        <v>1411.51</v>
      </c>
      <c r="S7976" s="52">
        <v>1386.02</v>
      </c>
      <c r="T7976" s="52">
        <v>1636.64</v>
      </c>
      <c r="U7976" s="52">
        <v>1687.19</v>
      </c>
      <c r="V7976" s="52">
        <v>1973.45</v>
      </c>
      <c r="W7976" s="52">
        <v>1814.88</v>
      </c>
      <c r="X7976" s="52">
        <v>1903.85</v>
      </c>
      <c r="Y7976" s="52">
        <v>2156.4499999999998</v>
      </c>
      <c r="Z7976" s="52">
        <v>2299.38</v>
      </c>
      <c r="AA7976" s="52">
        <v>2210.81</v>
      </c>
      <c r="AB7976" s="52">
        <v>2295.19</v>
      </c>
      <c r="AC7976" s="52">
        <v>2388.9899999999998</v>
      </c>
      <c r="AD7976" s="52">
        <v>2213.9499999999998</v>
      </c>
      <c r="AE7976" s="52">
        <v>2254.91</v>
      </c>
      <c r="AF7976" s="52">
        <v>2345.9899999999998</v>
      </c>
      <c r="AG7976" s="52">
        <v>2762.05</v>
      </c>
      <c r="AH7976" s="52">
        <v>3112.91</v>
      </c>
      <c r="AI7976" s="52">
        <v>3194.48</v>
      </c>
      <c r="AJ7976" s="52">
        <v>3371.54</v>
      </c>
      <c r="AK7976" s="52">
        <v>3778.38</v>
      </c>
      <c r="AL7976" s="52">
        <v>4308.4799999999996</v>
      </c>
      <c r="AM7976" s="52">
        <v>4131.0200000000004</v>
      </c>
      <c r="AN7976" s="52">
        <v>4140.49</v>
      </c>
      <c r="AO7976" s="52">
        <v>4256.84</v>
      </c>
      <c r="AP7976" s="52">
        <v>4137.58</v>
      </c>
      <c r="AQ7976" s="52">
        <v>4198.8500000000004</v>
      </c>
      <c r="AR7976" s="52">
        <v>4274.47</v>
      </c>
      <c r="AS7976" s="52">
        <v>3827.64</v>
      </c>
      <c r="AT7976" s="52">
        <v>3666.31</v>
      </c>
      <c r="AU7976" s="52">
        <v>3464.72</v>
      </c>
      <c r="AV7976" s="52">
        <v>3423.18</v>
      </c>
      <c r="AW7976" s="52">
        <v>3072.51</v>
      </c>
      <c r="AX7976" s="52">
        <v>2952.99</v>
      </c>
      <c r="AY7976" s="52">
        <v>3039.16</v>
      </c>
      <c r="AZ7976" s="52">
        <v>3244.47</v>
      </c>
      <c r="BA7976" s="52">
        <v>3485.01</v>
      </c>
      <c r="BB7976" s="52">
        <v>3743.27</v>
      </c>
      <c r="BC7976">
        <v>2017</v>
      </c>
    </row>
    <row r="7977" spans="1:55" x14ac:dyDescent="0.25">
      <c r="A7977">
        <v>744</v>
      </c>
      <c r="B7977" t="s">
        <v>1834</v>
      </c>
      <c r="C7977" t="s">
        <v>265</v>
      </c>
      <c r="D7977" t="s">
        <v>1835</v>
      </c>
      <c r="E7977" t="s">
        <v>260</v>
      </c>
      <c r="F7977" t="s">
        <v>266</v>
      </c>
      <c r="G7977" t="s">
        <v>246</v>
      </c>
      <c r="H7977" t="s">
        <v>220</v>
      </c>
      <c r="I7977" t="s">
        <v>262</v>
      </c>
      <c r="J7977" s="52">
        <v>2149.48</v>
      </c>
      <c r="K7977" s="52">
        <v>2414.7399999999998</v>
      </c>
      <c r="L7977" s="52">
        <v>2490.92</v>
      </c>
      <c r="M7977" s="52">
        <v>2646.54</v>
      </c>
      <c r="N7977" s="52">
        <v>2865.9</v>
      </c>
      <c r="O7977" s="52">
        <v>3024.34</v>
      </c>
      <c r="P7977" s="52">
        <v>2926.57</v>
      </c>
      <c r="Q7977" s="52">
        <v>3132.91</v>
      </c>
      <c r="R7977" s="52">
        <v>3191.4</v>
      </c>
      <c r="S7977" s="52">
        <v>3341.86</v>
      </c>
      <c r="T7977" s="52">
        <v>3600.94</v>
      </c>
      <c r="U7977" s="52">
        <v>3791.64</v>
      </c>
      <c r="V7977" s="52">
        <v>4098.3</v>
      </c>
      <c r="W7977" s="52">
        <v>4210.42</v>
      </c>
      <c r="X7977" s="52">
        <v>4370.8900000000003</v>
      </c>
      <c r="Y7977" s="52">
        <v>4502.6400000000003</v>
      </c>
      <c r="Z7977" s="52">
        <v>4824.18</v>
      </c>
      <c r="AA7977" s="52">
        <v>5117.49</v>
      </c>
      <c r="AB7977" s="52">
        <v>5366.03</v>
      </c>
      <c r="AC7977" s="52">
        <v>5708.36</v>
      </c>
      <c r="AD7977" s="52">
        <v>6026.96</v>
      </c>
      <c r="AE7977" s="52">
        <v>6336.44</v>
      </c>
      <c r="AF7977" s="52">
        <v>6469.84</v>
      </c>
      <c r="AG7977" s="52">
        <v>6847.56</v>
      </c>
      <c r="AH7977" s="52">
        <v>7412.3</v>
      </c>
      <c r="AI7977" s="52">
        <v>7843.19</v>
      </c>
      <c r="AJ7977" s="52">
        <v>8426.2000000000007</v>
      </c>
      <c r="AK7977" s="52">
        <v>9141.7000000000007</v>
      </c>
      <c r="AL7977" s="52">
        <v>9612.4599999999991</v>
      </c>
      <c r="AM7977" s="52">
        <v>9871.92</v>
      </c>
      <c r="AN7977" s="52">
        <v>10222.870000000001</v>
      </c>
      <c r="AO7977" s="52">
        <v>10120.68</v>
      </c>
      <c r="AP7977" s="52">
        <v>10603.78</v>
      </c>
      <c r="AQ7977" s="52">
        <v>10971.2</v>
      </c>
      <c r="AR7977" s="52">
        <v>11377.36</v>
      </c>
      <c r="AS7977" s="52">
        <v>11497.78</v>
      </c>
      <c r="AT7977" s="52">
        <v>11618.74</v>
      </c>
      <c r="AU7977" s="52">
        <v>11936.24</v>
      </c>
      <c r="AV7977" s="52">
        <v>12371.69</v>
      </c>
      <c r="AW7977" s="52">
        <v>12800.79</v>
      </c>
      <c r="AX7977" s="52">
        <v>13356.17</v>
      </c>
      <c r="AY7977" s="52">
        <v>13975.54</v>
      </c>
      <c r="AZ7977" s="52">
        <v>14714.22</v>
      </c>
      <c r="BA7977" s="52">
        <v>15499.9</v>
      </c>
      <c r="BB7977" s="52">
        <v>16338.46</v>
      </c>
      <c r="BC7977">
        <v>2017</v>
      </c>
    </row>
    <row r="7978" spans="1:55" x14ac:dyDescent="0.25">
      <c r="A7978">
        <v>744</v>
      </c>
      <c r="B7978" t="s">
        <v>1834</v>
      </c>
      <c r="C7978" t="s">
        <v>267</v>
      </c>
      <c r="D7978" t="s">
        <v>1835</v>
      </c>
      <c r="E7978" t="s">
        <v>268</v>
      </c>
      <c r="F7978" t="s">
        <v>269</v>
      </c>
      <c r="G7978" t="s">
        <v>270</v>
      </c>
    </row>
    <row r="7979" spans="1:55" x14ac:dyDescent="0.25">
      <c r="A7979">
        <v>744</v>
      </c>
      <c r="B7979" t="s">
        <v>1834</v>
      </c>
      <c r="C7979" t="s">
        <v>271</v>
      </c>
      <c r="D7979" t="s">
        <v>1835</v>
      </c>
      <c r="E7979" t="s">
        <v>272</v>
      </c>
      <c r="F7979" t="s">
        <v>273</v>
      </c>
      <c r="G7979" t="s">
        <v>274</v>
      </c>
      <c r="I7979" t="s">
        <v>243</v>
      </c>
      <c r="J7979">
        <v>0.105</v>
      </c>
      <c r="K7979">
        <v>0.109</v>
      </c>
      <c r="L7979">
        <v>0.108</v>
      </c>
      <c r="M7979">
        <v>0.11</v>
      </c>
      <c r="N7979">
        <v>0.111</v>
      </c>
      <c r="O7979">
        <v>0.114</v>
      </c>
      <c r="P7979">
        <v>0.108</v>
      </c>
      <c r="Q7979">
        <v>0.111</v>
      </c>
      <c r="R7979">
        <v>0.106</v>
      </c>
      <c r="S7979">
        <v>0.105</v>
      </c>
      <c r="T7979">
        <v>0.108</v>
      </c>
      <c r="U7979">
        <v>0.11</v>
      </c>
      <c r="V7979">
        <v>0.107</v>
      </c>
      <c r="W7979">
        <v>0.107</v>
      </c>
      <c r="X7979">
        <v>0.108</v>
      </c>
      <c r="Y7979">
        <v>0.107</v>
      </c>
      <c r="Z7979">
        <v>0.11</v>
      </c>
      <c r="AA7979">
        <v>0.112</v>
      </c>
      <c r="AB7979">
        <v>0.114</v>
      </c>
      <c r="AC7979">
        <v>0.11700000000000001</v>
      </c>
      <c r="AD7979">
        <v>0.11700000000000001</v>
      </c>
      <c r="AE7979">
        <v>0.11799999999999999</v>
      </c>
      <c r="AF7979">
        <v>0.11600000000000001</v>
      </c>
      <c r="AG7979">
        <v>0.11700000000000001</v>
      </c>
      <c r="AH7979">
        <v>0.11799999999999999</v>
      </c>
      <c r="AI7979">
        <v>0.11700000000000001</v>
      </c>
      <c r="AJ7979">
        <v>0.11700000000000001</v>
      </c>
      <c r="AK7979">
        <v>0.11799999999999999</v>
      </c>
      <c r="AL7979">
        <v>0.12</v>
      </c>
      <c r="AM7979">
        <v>0.124</v>
      </c>
      <c r="AN7979">
        <v>0.122</v>
      </c>
      <c r="AO7979">
        <v>0.115</v>
      </c>
      <c r="AP7979">
        <v>0.11600000000000001</v>
      </c>
      <c r="AQ7979">
        <v>0.115</v>
      </c>
      <c r="AR7979">
        <v>0.114</v>
      </c>
      <c r="AS7979">
        <v>0.112</v>
      </c>
      <c r="AT7979">
        <v>0.11</v>
      </c>
      <c r="AU7979">
        <v>0.108</v>
      </c>
      <c r="AV7979">
        <v>0.107</v>
      </c>
      <c r="AW7979">
        <v>0.106</v>
      </c>
      <c r="AX7979">
        <v>0.106</v>
      </c>
      <c r="AY7979">
        <v>0.106</v>
      </c>
      <c r="AZ7979">
        <v>0.106</v>
      </c>
      <c r="BA7979">
        <v>0.107</v>
      </c>
      <c r="BB7979">
        <v>0.107</v>
      </c>
      <c r="BC7979">
        <v>2017</v>
      </c>
    </row>
    <row r="7980" spans="1:55" x14ac:dyDescent="0.25">
      <c r="A7980">
        <v>744</v>
      </c>
      <c r="B7980" t="s">
        <v>1834</v>
      </c>
      <c r="C7980" t="s">
        <v>275</v>
      </c>
      <c r="D7980" t="s">
        <v>1835</v>
      </c>
      <c r="E7980" t="s">
        <v>276</v>
      </c>
      <c r="F7980" t="s">
        <v>277</v>
      </c>
      <c r="G7980" t="s">
        <v>278</v>
      </c>
      <c r="I7980" t="s">
        <v>243</v>
      </c>
      <c r="J7980">
        <v>0.27900000000000003</v>
      </c>
      <c r="K7980">
        <v>0.28399999999999997</v>
      </c>
      <c r="L7980">
        <v>0.311</v>
      </c>
      <c r="M7980">
        <v>0.33900000000000002</v>
      </c>
      <c r="N7980">
        <v>0.34899999999999998</v>
      </c>
      <c r="O7980">
        <v>0.35099999999999998</v>
      </c>
      <c r="P7980">
        <v>0.35599999999999998</v>
      </c>
      <c r="Q7980">
        <v>0.36599999999999999</v>
      </c>
      <c r="R7980">
        <v>0.379</v>
      </c>
      <c r="S7980">
        <v>0.39400000000000002</v>
      </c>
      <c r="T7980">
        <v>0.39900000000000002</v>
      </c>
      <c r="U7980">
        <v>0.41099999999999998</v>
      </c>
      <c r="V7980">
        <v>0.42599999999999999</v>
      </c>
      <c r="W7980">
        <v>0.433</v>
      </c>
      <c r="X7980">
        <v>0.441</v>
      </c>
      <c r="Y7980">
        <v>0.45300000000000001</v>
      </c>
      <c r="Z7980">
        <v>0.46400000000000002</v>
      </c>
      <c r="AA7980">
        <v>0.47799999999999998</v>
      </c>
      <c r="AB7980">
        <v>0.48699999999999999</v>
      </c>
      <c r="AC7980">
        <v>0.496</v>
      </c>
      <c r="AD7980">
        <v>0.504</v>
      </c>
      <c r="AE7980">
        <v>0.51200000000000001</v>
      </c>
      <c r="AF7980">
        <v>0.51600000000000001</v>
      </c>
      <c r="AG7980">
        <v>0.52</v>
      </c>
      <c r="AH7980">
        <v>0.52300000000000002</v>
      </c>
      <c r="AI7980">
        <v>0.52800000000000002</v>
      </c>
      <c r="AJ7980">
        <v>0.53300000000000003</v>
      </c>
      <c r="AK7980">
        <v>0.53</v>
      </c>
      <c r="AL7980">
        <v>0.55200000000000005</v>
      </c>
      <c r="AM7980">
        <v>0.56499999999999995</v>
      </c>
      <c r="AN7980">
        <v>0.57999999999999996</v>
      </c>
      <c r="AO7980">
        <v>0.59199999999999997</v>
      </c>
      <c r="AP7980">
        <v>0.60899999999999999</v>
      </c>
      <c r="AQ7980">
        <v>0.622</v>
      </c>
      <c r="AR7980">
        <v>0.63800000000000001</v>
      </c>
      <c r="AS7980">
        <v>0.65300000000000002</v>
      </c>
      <c r="AT7980">
        <v>0.67800000000000005</v>
      </c>
      <c r="AU7980">
        <v>0.70199999999999996</v>
      </c>
      <c r="AV7980">
        <v>0.73199999999999998</v>
      </c>
      <c r="AW7980">
        <v>0.76700000000000002</v>
      </c>
      <c r="AX7980">
        <v>0.79</v>
      </c>
      <c r="AY7980">
        <v>0.81</v>
      </c>
      <c r="AZ7980">
        <v>0.82699999999999996</v>
      </c>
      <c r="BA7980">
        <v>0.84399999999999997</v>
      </c>
      <c r="BB7980">
        <v>0.86</v>
      </c>
      <c r="BC7980">
        <v>2017</v>
      </c>
    </row>
    <row r="7981" spans="1:55" x14ac:dyDescent="0.25">
      <c r="A7981">
        <v>744</v>
      </c>
      <c r="B7981" t="s">
        <v>1834</v>
      </c>
      <c r="C7981" t="s">
        <v>279</v>
      </c>
      <c r="D7981" t="s">
        <v>1835</v>
      </c>
      <c r="E7981" t="s">
        <v>280</v>
      </c>
      <c r="F7981" t="s">
        <v>281</v>
      </c>
      <c r="G7981" t="s">
        <v>282</v>
      </c>
      <c r="I7981" t="s">
        <v>1836</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23.684999999999999</v>
      </c>
      <c r="AL7981">
        <v>25.526</v>
      </c>
      <c r="AM7981">
        <v>24.289000000000001</v>
      </c>
      <c r="AN7981">
        <v>25.632000000000001</v>
      </c>
      <c r="AO7981">
        <v>23.094000000000001</v>
      </c>
      <c r="AP7981">
        <v>24.443999999999999</v>
      </c>
      <c r="AQ7981">
        <v>22.736000000000001</v>
      </c>
      <c r="AR7981">
        <v>23.17</v>
      </c>
      <c r="AS7981">
        <v>19.957000000000001</v>
      </c>
      <c r="AT7981">
        <v>18.440999999999999</v>
      </c>
      <c r="AU7981">
        <v>19.817</v>
      </c>
      <c r="AV7981">
        <v>20.141999999999999</v>
      </c>
      <c r="AW7981">
        <v>19.995000000000001</v>
      </c>
      <c r="AX7981">
        <v>20.7</v>
      </c>
      <c r="AY7981">
        <v>21.207999999999998</v>
      </c>
      <c r="AZ7981">
        <v>21.63</v>
      </c>
      <c r="BA7981">
        <v>22.126999999999999</v>
      </c>
      <c r="BB7981">
        <v>22.794</v>
      </c>
      <c r="BC7981">
        <v>2017</v>
      </c>
    </row>
    <row r="7982" spans="1:55" x14ac:dyDescent="0.25">
      <c r="A7982">
        <v>744</v>
      </c>
      <c r="B7982" t="s">
        <v>1834</v>
      </c>
      <c r="C7982" t="s">
        <v>283</v>
      </c>
      <c r="D7982" t="s">
        <v>1835</v>
      </c>
      <c r="E7982" t="s">
        <v>284</v>
      </c>
      <c r="F7982" t="s">
        <v>285</v>
      </c>
      <c r="G7982" t="s">
        <v>282</v>
      </c>
      <c r="I7982" t="s">
        <v>1836</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20.454000000000001</v>
      </c>
      <c r="AL7982">
        <v>20.884</v>
      </c>
      <c r="AM7982">
        <v>20.681000000000001</v>
      </c>
      <c r="AN7982">
        <v>20.027999999999999</v>
      </c>
      <c r="AO7982">
        <v>14.648</v>
      </c>
      <c r="AP7982">
        <v>15.318</v>
      </c>
      <c r="AQ7982">
        <v>13.077999999999999</v>
      </c>
      <c r="AR7982">
        <v>13.326000000000001</v>
      </c>
      <c r="AS7982">
        <v>10.256</v>
      </c>
      <c r="AT7982">
        <v>9.109</v>
      </c>
      <c r="AU7982">
        <v>9.6059999999999999</v>
      </c>
      <c r="AV7982">
        <v>8.9309999999999992</v>
      </c>
      <c r="AW7982">
        <v>9.8840000000000003</v>
      </c>
      <c r="AX7982">
        <v>11.644</v>
      </c>
      <c r="AY7982">
        <v>13.038</v>
      </c>
      <c r="AZ7982">
        <v>14.355</v>
      </c>
      <c r="BA7982">
        <v>15.714</v>
      </c>
      <c r="BB7982">
        <v>17</v>
      </c>
      <c r="BC7982">
        <v>2017</v>
      </c>
    </row>
    <row r="7983" spans="1:55" x14ac:dyDescent="0.25">
      <c r="A7983">
        <v>744</v>
      </c>
      <c r="B7983" t="s">
        <v>1834</v>
      </c>
      <c r="C7983" t="s">
        <v>286</v>
      </c>
      <c r="D7983" t="s">
        <v>1835</v>
      </c>
      <c r="E7983" t="s">
        <v>287</v>
      </c>
      <c r="F7983" t="s">
        <v>288</v>
      </c>
      <c r="G7983" t="s">
        <v>250</v>
      </c>
      <c r="I7983" t="s">
        <v>1837</v>
      </c>
      <c r="J7983">
        <v>16.265000000000001</v>
      </c>
      <c r="K7983">
        <v>17.713000000000001</v>
      </c>
      <c r="L7983">
        <v>20.135000000000002</v>
      </c>
      <c r="M7983">
        <v>21.940999999999999</v>
      </c>
      <c r="N7983">
        <v>23.827000000000002</v>
      </c>
      <c r="O7983">
        <v>25.626999999999999</v>
      </c>
      <c r="P7983">
        <v>27.204999999999998</v>
      </c>
      <c r="Q7983">
        <v>29.442</v>
      </c>
      <c r="R7983">
        <v>31.548999999999999</v>
      </c>
      <c r="S7983">
        <v>33.984999999999999</v>
      </c>
      <c r="T7983">
        <v>36.195</v>
      </c>
      <c r="U7983">
        <v>38.979999999999997</v>
      </c>
      <c r="V7983">
        <v>41.13</v>
      </c>
      <c r="W7983">
        <v>42.792000000000002</v>
      </c>
      <c r="X7983">
        <v>45.112000000000002</v>
      </c>
      <c r="Y7983">
        <v>47.923999999999999</v>
      </c>
      <c r="Z7983">
        <v>49.713000000000001</v>
      </c>
      <c r="AA7983">
        <v>51.502000000000002</v>
      </c>
      <c r="AB7983">
        <v>53.1</v>
      </c>
      <c r="AC7983">
        <v>54.569000000000003</v>
      </c>
      <c r="AD7983">
        <v>56.081000000000003</v>
      </c>
      <c r="AE7983">
        <v>57.171999999999997</v>
      </c>
      <c r="AF7983">
        <v>58.722999999999999</v>
      </c>
      <c r="AG7983">
        <v>60.320999999999998</v>
      </c>
      <c r="AH7983">
        <v>62.546999999999997</v>
      </c>
      <c r="AI7983">
        <v>63.774000000000001</v>
      </c>
      <c r="AJ7983">
        <v>66.417000000000002</v>
      </c>
      <c r="AK7983">
        <v>68.688999999999993</v>
      </c>
      <c r="AL7983">
        <v>72.064999999999998</v>
      </c>
      <c r="AM7983">
        <v>74.617000000000004</v>
      </c>
      <c r="AN7983">
        <v>78.953000000000003</v>
      </c>
      <c r="AO7983">
        <v>81.754999999999995</v>
      </c>
      <c r="AP7983">
        <v>85.956000000000003</v>
      </c>
      <c r="AQ7983">
        <v>90.944999999999993</v>
      </c>
      <c r="AR7983">
        <v>95.423000000000002</v>
      </c>
      <c r="AS7983">
        <v>100</v>
      </c>
      <c r="AT7983">
        <v>103.629</v>
      </c>
      <c r="AU7983">
        <v>109.131</v>
      </c>
      <c r="AV7983">
        <v>117.10599999999999</v>
      </c>
      <c r="AW7983">
        <v>125.848</v>
      </c>
      <c r="AX7983">
        <v>132.86000000000001</v>
      </c>
      <c r="AY7983">
        <v>138.75700000000001</v>
      </c>
      <c r="AZ7983">
        <v>144.767</v>
      </c>
      <c r="BA7983">
        <v>150.791</v>
      </c>
      <c r="BB7983">
        <v>156.876</v>
      </c>
      <c r="BC7983">
        <v>2016</v>
      </c>
    </row>
    <row r="7984" spans="1:55" x14ac:dyDescent="0.25">
      <c r="A7984">
        <v>744</v>
      </c>
      <c r="B7984" t="s">
        <v>1834</v>
      </c>
      <c r="C7984" t="s">
        <v>290</v>
      </c>
      <c r="D7984" t="s">
        <v>1835</v>
      </c>
      <c r="E7984" t="s">
        <v>287</v>
      </c>
      <c r="F7984" t="s">
        <v>291</v>
      </c>
      <c r="G7984" t="s">
        <v>235</v>
      </c>
      <c r="I7984" t="s">
        <v>292</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5.8120000000000003</v>
      </c>
      <c r="AO7984">
        <v>3.548</v>
      </c>
      <c r="AP7984">
        <v>5.1390000000000002</v>
      </c>
      <c r="AQ7984">
        <v>5.8049999999999997</v>
      </c>
      <c r="AR7984">
        <v>4.9240000000000004</v>
      </c>
      <c r="AS7984">
        <v>4.7969999999999997</v>
      </c>
      <c r="AT7984">
        <v>3.629</v>
      </c>
      <c r="AU7984">
        <v>5.3090000000000002</v>
      </c>
      <c r="AV7984">
        <v>7.3079999999999998</v>
      </c>
      <c r="AW7984">
        <v>7.4660000000000002</v>
      </c>
      <c r="AX7984">
        <v>5.5720000000000001</v>
      </c>
      <c r="AY7984">
        <v>4.4379999999999997</v>
      </c>
      <c r="AZ7984">
        <v>4.3319999999999999</v>
      </c>
      <c r="BA7984">
        <v>4.1609999999999996</v>
      </c>
      <c r="BB7984">
        <v>4.0350000000000001</v>
      </c>
      <c r="BC7984">
        <v>2016</v>
      </c>
    </row>
    <row r="7985" spans="1:55" x14ac:dyDescent="0.25">
      <c r="A7985">
        <v>744</v>
      </c>
      <c r="B7985" t="s">
        <v>1834</v>
      </c>
      <c r="C7985" t="s">
        <v>293</v>
      </c>
      <c r="D7985" t="s">
        <v>1835</v>
      </c>
      <c r="E7985" t="s">
        <v>294</v>
      </c>
      <c r="F7985" t="s">
        <v>295</v>
      </c>
      <c r="G7985" t="s">
        <v>250</v>
      </c>
      <c r="I7985" t="s">
        <v>1837</v>
      </c>
      <c r="J7985" t="s">
        <v>232</v>
      </c>
      <c r="K7985" t="s">
        <v>232</v>
      </c>
      <c r="L7985" t="s">
        <v>232</v>
      </c>
      <c r="M7985" t="s">
        <v>232</v>
      </c>
      <c r="N7985" t="s">
        <v>232</v>
      </c>
      <c r="O7985" t="s">
        <v>232</v>
      </c>
      <c r="P7985" t="s">
        <v>232</v>
      </c>
      <c r="Q7985" t="s">
        <v>232</v>
      </c>
      <c r="R7985" t="s">
        <v>232</v>
      </c>
      <c r="S7985" t="s">
        <v>232</v>
      </c>
      <c r="T7985">
        <v>37.847999999999999</v>
      </c>
      <c r="U7985">
        <v>40.332999999999998</v>
      </c>
      <c r="V7985">
        <v>42.253</v>
      </c>
      <c r="W7985">
        <v>44.258000000000003</v>
      </c>
      <c r="X7985">
        <v>46.731999999999999</v>
      </c>
      <c r="Y7985">
        <v>49.371000000000002</v>
      </c>
      <c r="Z7985">
        <v>50.945999999999998</v>
      </c>
      <c r="AA7985">
        <v>52.859000000000002</v>
      </c>
      <c r="AB7985">
        <v>54.314999999999998</v>
      </c>
      <c r="AC7985">
        <v>55.851999999999997</v>
      </c>
      <c r="AD7985">
        <v>56.795000000000002</v>
      </c>
      <c r="AE7985">
        <v>58.430999999999997</v>
      </c>
      <c r="AF7985">
        <v>59.366</v>
      </c>
      <c r="AG7985">
        <v>62.015000000000001</v>
      </c>
      <c r="AH7985">
        <v>62.793999999999997</v>
      </c>
      <c r="AI7985">
        <v>64.975999999999999</v>
      </c>
      <c r="AJ7985">
        <v>67.156999999999996</v>
      </c>
      <c r="AK7985">
        <v>70.584999999999994</v>
      </c>
      <c r="AL7985">
        <v>73.468000000000004</v>
      </c>
      <c r="AM7985">
        <v>76.506</v>
      </c>
      <c r="AN7985">
        <v>80.376999999999995</v>
      </c>
      <c r="AO7985">
        <v>83.504000000000005</v>
      </c>
      <c r="AP7985">
        <v>88.444999999999993</v>
      </c>
      <c r="AQ7985">
        <v>93.477999999999994</v>
      </c>
      <c r="AR7985">
        <v>97.941000000000003</v>
      </c>
      <c r="AS7985">
        <v>101.74</v>
      </c>
      <c r="AT7985">
        <v>106.03</v>
      </c>
      <c r="AU7985">
        <v>112.554</v>
      </c>
      <c r="AV7985">
        <v>120.988</v>
      </c>
      <c r="AW7985">
        <v>129.15600000000001</v>
      </c>
      <c r="AX7985">
        <v>135.892</v>
      </c>
      <c r="AY7985">
        <v>141.874</v>
      </c>
      <c r="AZ7985">
        <v>147.95500000000001</v>
      </c>
      <c r="BA7985">
        <v>153.995</v>
      </c>
      <c r="BB7985">
        <v>160.084</v>
      </c>
      <c r="BC7985">
        <v>2016</v>
      </c>
    </row>
    <row r="7986" spans="1:55" x14ac:dyDescent="0.25">
      <c r="A7986">
        <v>744</v>
      </c>
      <c r="B7986" t="s">
        <v>1834</v>
      </c>
      <c r="C7986" t="s">
        <v>296</v>
      </c>
      <c r="D7986" t="s">
        <v>1835</v>
      </c>
      <c r="E7986" t="s">
        <v>294</v>
      </c>
      <c r="F7986" t="s">
        <v>297</v>
      </c>
      <c r="G7986" t="s">
        <v>235</v>
      </c>
      <c r="I7986" t="s">
        <v>298</v>
      </c>
      <c r="J7986" t="s">
        <v>232</v>
      </c>
      <c r="K7986" t="s">
        <v>232</v>
      </c>
      <c r="L7986" t="s">
        <v>232</v>
      </c>
      <c r="M7986" t="s">
        <v>232</v>
      </c>
      <c r="N7986" t="s">
        <v>232</v>
      </c>
      <c r="O7986" t="s">
        <v>232</v>
      </c>
      <c r="P7986" t="s">
        <v>232</v>
      </c>
      <c r="Q7986" t="s">
        <v>232</v>
      </c>
      <c r="R7986" t="s">
        <v>232</v>
      </c>
      <c r="S7986" t="s">
        <v>232</v>
      </c>
      <c r="T7986" t="s">
        <v>232</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5.0590000000000002</v>
      </c>
      <c r="AO7986">
        <v>3.89</v>
      </c>
      <c r="AP7986">
        <v>5.9169999999999998</v>
      </c>
      <c r="AQ7986">
        <v>5.69</v>
      </c>
      <c r="AR7986">
        <v>4.7750000000000004</v>
      </c>
      <c r="AS7986">
        <v>3.879</v>
      </c>
      <c r="AT7986">
        <v>4.2169999999999996</v>
      </c>
      <c r="AU7986">
        <v>6.1539999999999999</v>
      </c>
      <c r="AV7986">
        <v>7.4930000000000003</v>
      </c>
      <c r="AW7986">
        <v>6.7510000000000003</v>
      </c>
      <c r="AX7986">
        <v>5.2149999999999999</v>
      </c>
      <c r="AY7986">
        <v>4.4020000000000001</v>
      </c>
      <c r="AZ7986">
        <v>4.2869999999999999</v>
      </c>
      <c r="BA7986">
        <v>4.0819999999999999</v>
      </c>
      <c r="BB7986">
        <v>3.9540000000000002</v>
      </c>
      <c r="BC7986">
        <v>2016</v>
      </c>
    </row>
    <row r="7987" spans="1:55" x14ac:dyDescent="0.25">
      <c r="A7987">
        <v>744</v>
      </c>
      <c r="B7987" t="s">
        <v>1834</v>
      </c>
      <c r="C7987" t="s">
        <v>299</v>
      </c>
      <c r="D7987" t="s">
        <v>1835</v>
      </c>
      <c r="E7987" t="s">
        <v>300</v>
      </c>
      <c r="G7987" t="s">
        <v>274</v>
      </c>
    </row>
    <row r="7988" spans="1:55" x14ac:dyDescent="0.25">
      <c r="A7988">
        <v>744</v>
      </c>
      <c r="B7988" t="s">
        <v>1834</v>
      </c>
      <c r="C7988" t="s">
        <v>301</v>
      </c>
      <c r="D7988" t="s">
        <v>1835</v>
      </c>
      <c r="E7988" t="s">
        <v>302</v>
      </c>
      <c r="F7988" t="s">
        <v>303</v>
      </c>
      <c r="G7988" t="s">
        <v>235</v>
      </c>
      <c r="I7988" t="s">
        <v>1838</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-3.3759999999999999</v>
      </c>
      <c r="AP7988">
        <v>7.7690000000000001</v>
      </c>
      <c r="AQ7988">
        <v>-1.0720000000000001</v>
      </c>
      <c r="AR7988">
        <v>2.1970000000000001</v>
      </c>
      <c r="AS7988">
        <v>-2.6040000000000001</v>
      </c>
      <c r="AT7988">
        <v>2.5030000000000001</v>
      </c>
      <c r="AU7988">
        <v>2.7679999999999998</v>
      </c>
      <c r="AV7988">
        <v>4.9000000000000002E-2</v>
      </c>
      <c r="AW7988">
        <v>0.1</v>
      </c>
      <c r="AX7988">
        <v>0.17299999999999999</v>
      </c>
      <c r="AY7988">
        <v>2</v>
      </c>
      <c r="AZ7988">
        <v>2.7759999999999998</v>
      </c>
      <c r="BA7988">
        <v>2.82</v>
      </c>
      <c r="BB7988">
        <v>2.8279999999999998</v>
      </c>
      <c r="BC7988">
        <v>2016</v>
      </c>
    </row>
    <row r="7989" spans="1:55" x14ac:dyDescent="0.25">
      <c r="A7989">
        <v>744</v>
      </c>
      <c r="B7989" t="s">
        <v>1834</v>
      </c>
      <c r="C7989" t="s">
        <v>305</v>
      </c>
      <c r="D7989" t="s">
        <v>1835</v>
      </c>
      <c r="E7989" t="s">
        <v>306</v>
      </c>
      <c r="F7989" t="s">
        <v>307</v>
      </c>
      <c r="G7989" t="s">
        <v>235</v>
      </c>
      <c r="I7989" t="s">
        <v>1838</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-3.3759999999999999</v>
      </c>
      <c r="AP7989">
        <v>7.7690000000000001</v>
      </c>
      <c r="AQ7989">
        <v>-1.0720000000000001</v>
      </c>
      <c r="AR7989">
        <v>2.1970000000000001</v>
      </c>
      <c r="AS7989">
        <v>-2.6040000000000001</v>
      </c>
      <c r="AT7989">
        <v>2.5030000000000001</v>
      </c>
      <c r="AU7989">
        <v>2.7679999999999998</v>
      </c>
      <c r="AV7989">
        <v>4.9000000000000002E-2</v>
      </c>
      <c r="AW7989">
        <v>0.1</v>
      </c>
      <c r="AX7989">
        <v>0.17299999999999999</v>
      </c>
      <c r="AY7989">
        <v>2</v>
      </c>
      <c r="AZ7989">
        <v>2.7759999999999998</v>
      </c>
      <c r="BA7989">
        <v>2.82</v>
      </c>
      <c r="BB7989">
        <v>2.8279999999999998</v>
      </c>
      <c r="BC7989">
        <v>2016</v>
      </c>
    </row>
    <row r="7990" spans="1:55" x14ac:dyDescent="0.25">
      <c r="A7990">
        <v>744</v>
      </c>
      <c r="B7990" t="s">
        <v>1834</v>
      </c>
      <c r="C7990" t="s">
        <v>308</v>
      </c>
      <c r="D7990" t="s">
        <v>1835</v>
      </c>
      <c r="E7990" t="s">
        <v>309</v>
      </c>
      <c r="F7990" t="s">
        <v>310</v>
      </c>
      <c r="G7990" t="s">
        <v>235</v>
      </c>
      <c r="I7990" t="s">
        <v>1838</v>
      </c>
      <c r="J7990">
        <v>0.34499999999999997</v>
      </c>
      <c r="K7990">
        <v>3.4369999999999998</v>
      </c>
      <c r="L7990">
        <v>-6.9009999999999998</v>
      </c>
      <c r="M7990">
        <v>0.9</v>
      </c>
      <c r="N7990">
        <v>2.7</v>
      </c>
      <c r="O7990">
        <v>3.3</v>
      </c>
      <c r="P7990">
        <v>5.23</v>
      </c>
      <c r="Q7990">
        <v>13.37</v>
      </c>
      <c r="R7990">
        <v>21.446000000000002</v>
      </c>
      <c r="S7990">
        <v>8.9570000000000007</v>
      </c>
      <c r="T7990">
        <v>2.339</v>
      </c>
      <c r="U7990">
        <v>-1.202</v>
      </c>
      <c r="V7990">
        <v>5.8179999999999996</v>
      </c>
      <c r="W7990">
        <v>7.359</v>
      </c>
      <c r="X7990">
        <v>13.512</v>
      </c>
      <c r="Y7990">
        <v>4.67</v>
      </c>
      <c r="Z7990">
        <v>0.71499999999999997</v>
      </c>
      <c r="AA7990">
        <v>8.2189999999999994</v>
      </c>
      <c r="AB7990">
        <v>7.9130000000000003</v>
      </c>
      <c r="AC7990">
        <v>7.5789999999999997</v>
      </c>
      <c r="AD7990">
        <v>6.2539999999999996</v>
      </c>
      <c r="AE7990">
        <v>12.542</v>
      </c>
      <c r="AF7990">
        <v>6.0000000000000001E-3</v>
      </c>
      <c r="AG7990">
        <v>3.7269999999999999</v>
      </c>
      <c r="AH7990">
        <v>15.712999999999999</v>
      </c>
      <c r="AI7990">
        <v>5.0129999999999999</v>
      </c>
      <c r="AJ7990">
        <v>6.2050000000000001</v>
      </c>
      <c r="AK7990">
        <v>14.663</v>
      </c>
      <c r="AL7990">
        <v>5.617</v>
      </c>
      <c r="AM7990">
        <v>-6.7030000000000003</v>
      </c>
      <c r="AN7990">
        <v>5.476</v>
      </c>
      <c r="AO7990">
        <v>-7.625</v>
      </c>
      <c r="AP7990">
        <v>6.76</v>
      </c>
      <c r="AQ7990">
        <v>2.585</v>
      </c>
      <c r="AR7990">
        <v>4.18</v>
      </c>
      <c r="AS7990">
        <v>-2.8180000000000001</v>
      </c>
      <c r="AT7990">
        <v>0.223</v>
      </c>
      <c r="AU7990">
        <v>4.5839999999999996</v>
      </c>
      <c r="AV7990">
        <v>2.9380000000000002</v>
      </c>
      <c r="AW7990">
        <v>2.95</v>
      </c>
      <c r="AX7990">
        <v>3.6859999999999999</v>
      </c>
      <c r="AY7990">
        <v>3.7970000000000002</v>
      </c>
      <c r="AZ7990">
        <v>4.1020000000000003</v>
      </c>
      <c r="BA7990">
        <v>4.0819999999999999</v>
      </c>
      <c r="BB7990">
        <v>4.1120000000000001</v>
      </c>
      <c r="BC7990">
        <v>2016</v>
      </c>
    </row>
    <row r="7991" spans="1:55" x14ac:dyDescent="0.25">
      <c r="A7991">
        <v>744</v>
      </c>
      <c r="B7991" t="s">
        <v>1834</v>
      </c>
      <c r="C7991" t="s">
        <v>311</v>
      </c>
      <c r="D7991" t="s">
        <v>1835</v>
      </c>
      <c r="E7991" t="s">
        <v>312</v>
      </c>
      <c r="F7991" t="s">
        <v>313</v>
      </c>
      <c r="G7991" t="s">
        <v>235</v>
      </c>
      <c r="I7991" t="s">
        <v>1838</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10.144</v>
      </c>
      <c r="AF7991">
        <v>0.39900000000000002</v>
      </c>
      <c r="AG7991">
        <v>-0.14599999999999999</v>
      </c>
      <c r="AH7991">
        <v>4.7039999999999997</v>
      </c>
      <c r="AI7991">
        <v>0.39</v>
      </c>
      <c r="AJ7991">
        <v>4.7270000000000003</v>
      </c>
      <c r="AK7991">
        <v>16.257000000000001</v>
      </c>
      <c r="AL7991">
        <v>-2.5880000000000001</v>
      </c>
      <c r="AM7991">
        <v>-4.51</v>
      </c>
      <c r="AN7991">
        <v>10.582000000000001</v>
      </c>
      <c r="AO7991">
        <v>-3.573</v>
      </c>
      <c r="AP7991">
        <v>1.6339999999999999</v>
      </c>
      <c r="AQ7991">
        <v>-0.73199999999999998</v>
      </c>
      <c r="AR7991">
        <v>-2.9359999999999999</v>
      </c>
      <c r="AS7991">
        <v>-2.8180000000000001</v>
      </c>
      <c r="AT7991">
        <v>0.223</v>
      </c>
      <c r="AU7991">
        <v>4.5839999999999996</v>
      </c>
      <c r="AV7991">
        <v>2.9380000000000002</v>
      </c>
      <c r="AW7991">
        <v>2.95</v>
      </c>
      <c r="AX7991">
        <v>3.6859999999999999</v>
      </c>
      <c r="AY7991">
        <v>3.7970000000000002</v>
      </c>
      <c r="AZ7991">
        <v>4.1020000000000003</v>
      </c>
      <c r="BA7991">
        <v>4.0819999999999999</v>
      </c>
      <c r="BB7991">
        <v>4.1120000000000001</v>
      </c>
      <c r="BC7991">
        <v>2016</v>
      </c>
    </row>
    <row r="7992" spans="1:55" x14ac:dyDescent="0.25">
      <c r="A7992">
        <v>744</v>
      </c>
      <c r="B7992" t="s">
        <v>1834</v>
      </c>
      <c r="C7992" t="s">
        <v>314</v>
      </c>
      <c r="D7992" t="s">
        <v>1835</v>
      </c>
      <c r="E7992" t="s">
        <v>315</v>
      </c>
      <c r="F7992" t="s">
        <v>316</v>
      </c>
      <c r="G7992" t="s">
        <v>317</v>
      </c>
      <c r="I7992" t="s">
        <v>1839</v>
      </c>
      <c r="J7992" t="s">
        <v>232</v>
      </c>
      <c r="K7992" t="s">
        <v>232</v>
      </c>
      <c r="L7992" t="s">
        <v>232</v>
      </c>
      <c r="M7992" t="s">
        <v>232</v>
      </c>
      <c r="N7992" t="s">
        <v>232</v>
      </c>
      <c r="O7992" t="s">
        <v>232</v>
      </c>
      <c r="P7992" t="s">
        <v>232</v>
      </c>
      <c r="Q7992" t="s">
        <v>232</v>
      </c>
      <c r="R7992" t="s">
        <v>232</v>
      </c>
      <c r="S7992" t="s">
        <v>232</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15.612</v>
      </c>
      <c r="AW7992" t="s">
        <v>232</v>
      </c>
      <c r="AX7992" t="s">
        <v>232</v>
      </c>
      <c r="AY7992" t="s">
        <v>232</v>
      </c>
      <c r="AZ7992" t="s">
        <v>232</v>
      </c>
      <c r="BA7992" t="s">
        <v>232</v>
      </c>
      <c r="BB7992" t="s">
        <v>232</v>
      </c>
      <c r="BC7992">
        <v>2016</v>
      </c>
    </row>
    <row r="7993" spans="1:55" x14ac:dyDescent="0.25">
      <c r="A7993">
        <v>744</v>
      </c>
      <c r="B7993" t="s">
        <v>1834</v>
      </c>
      <c r="C7993" t="s">
        <v>318</v>
      </c>
      <c r="D7993" t="s">
        <v>1835</v>
      </c>
      <c r="E7993" t="s">
        <v>319</v>
      </c>
      <c r="F7993" t="s">
        <v>320</v>
      </c>
      <c r="G7993" t="s">
        <v>321</v>
      </c>
      <c r="H7993" t="s">
        <v>322</v>
      </c>
    </row>
    <row r="7994" spans="1:55" x14ac:dyDescent="0.25">
      <c r="A7994">
        <v>744</v>
      </c>
      <c r="B7994" t="s">
        <v>1834</v>
      </c>
      <c r="C7994" t="s">
        <v>323</v>
      </c>
      <c r="D7994" t="s">
        <v>1835</v>
      </c>
      <c r="E7994" t="s">
        <v>324</v>
      </c>
      <c r="F7994" t="s">
        <v>325</v>
      </c>
      <c r="G7994" t="s">
        <v>321</v>
      </c>
      <c r="H7994" t="s">
        <v>322</v>
      </c>
      <c r="I7994" t="s">
        <v>1840</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2017</v>
      </c>
    </row>
    <row r="7995" spans="1:55" x14ac:dyDescent="0.25">
      <c r="A7995">
        <v>744</v>
      </c>
      <c r="B7995" t="s">
        <v>1834</v>
      </c>
      <c r="C7995" t="s">
        <v>327</v>
      </c>
      <c r="D7995" t="s">
        <v>1835</v>
      </c>
      <c r="E7995" t="s">
        <v>328</v>
      </c>
      <c r="F7995" t="s">
        <v>329</v>
      </c>
      <c r="G7995" t="s">
        <v>229</v>
      </c>
      <c r="H7995" t="s">
        <v>230</v>
      </c>
      <c r="I7995" t="s">
        <v>1841</v>
      </c>
      <c r="J7995" t="s">
        <v>232</v>
      </c>
      <c r="K7995" t="s">
        <v>232</v>
      </c>
      <c r="L7995" t="s">
        <v>232</v>
      </c>
      <c r="M7995" t="s">
        <v>232</v>
      </c>
      <c r="N7995" t="s">
        <v>232</v>
      </c>
      <c r="O7995" t="s">
        <v>232</v>
      </c>
      <c r="P7995" t="s">
        <v>232</v>
      </c>
      <c r="Q7995" t="s">
        <v>232</v>
      </c>
      <c r="R7995" t="s">
        <v>232</v>
      </c>
      <c r="S7995" t="s">
        <v>232</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23.616</v>
      </c>
      <c r="AV7995">
        <v>27.588999999999999</v>
      </c>
      <c r="AW7995">
        <v>32.454999999999998</v>
      </c>
      <c r="AX7995">
        <v>35.966999999999999</v>
      </c>
      <c r="AY7995">
        <v>38.761000000000003</v>
      </c>
      <c r="AZ7995">
        <v>41.915999999999997</v>
      </c>
      <c r="BA7995">
        <v>45.249000000000002</v>
      </c>
      <c r="BB7995">
        <v>48.845999999999997</v>
      </c>
      <c r="BC7995">
        <v>2016</v>
      </c>
    </row>
    <row r="7996" spans="1:55" x14ac:dyDescent="0.25">
      <c r="A7996">
        <v>744</v>
      </c>
      <c r="B7996" t="s">
        <v>1834</v>
      </c>
      <c r="C7996" t="s">
        <v>331</v>
      </c>
      <c r="D7996" t="s">
        <v>1835</v>
      </c>
      <c r="E7996" t="s">
        <v>328</v>
      </c>
      <c r="F7996" t="s">
        <v>329</v>
      </c>
      <c r="G7996" t="s">
        <v>282</v>
      </c>
      <c r="I7996" t="s">
        <v>332</v>
      </c>
      <c r="J7996" t="s">
        <v>232</v>
      </c>
      <c r="K7996" t="s">
        <v>232</v>
      </c>
      <c r="L7996" t="s">
        <v>232</v>
      </c>
      <c r="M7996" t="s">
        <v>232</v>
      </c>
      <c r="N7996" t="s">
        <v>232</v>
      </c>
      <c r="O7996" t="s">
        <v>232</v>
      </c>
      <c r="P7996" t="s">
        <v>232</v>
      </c>
      <c r="Q7996" t="s">
        <v>232</v>
      </c>
      <c r="R7996" t="s">
        <v>232</v>
      </c>
      <c r="S7996" t="s">
        <v>232</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21.876000000000001</v>
      </c>
      <c r="AL7996">
        <v>24.181000000000001</v>
      </c>
      <c r="AM7996">
        <v>23.13</v>
      </c>
      <c r="AN7996">
        <v>24.693999999999999</v>
      </c>
      <c r="AO7996">
        <v>25.94</v>
      </c>
      <c r="AP7996">
        <v>24.631</v>
      </c>
      <c r="AQ7996">
        <v>24.998999999999999</v>
      </c>
      <c r="AR7996">
        <v>25.933</v>
      </c>
      <c r="AS7996">
        <v>23.866</v>
      </c>
      <c r="AT7996">
        <v>22.646999999999998</v>
      </c>
      <c r="AU7996">
        <v>24.431999999999999</v>
      </c>
      <c r="AV7996">
        <v>26.116</v>
      </c>
      <c r="AW7996">
        <v>28.045999999999999</v>
      </c>
      <c r="AX7996">
        <v>28.635999999999999</v>
      </c>
      <c r="AY7996">
        <v>28.501000000000001</v>
      </c>
      <c r="AZ7996">
        <v>28.385000000000002</v>
      </c>
      <c r="BA7996">
        <v>28.282</v>
      </c>
      <c r="BB7996">
        <v>28.190999999999999</v>
      </c>
      <c r="BC7996">
        <v>2016</v>
      </c>
    </row>
    <row r="7997" spans="1:55" x14ac:dyDescent="0.25">
      <c r="A7997">
        <v>744</v>
      </c>
      <c r="B7997" t="s">
        <v>1834</v>
      </c>
      <c r="C7997" t="s">
        <v>333</v>
      </c>
      <c r="D7997" t="s">
        <v>1835</v>
      </c>
      <c r="E7997" t="s">
        <v>334</v>
      </c>
      <c r="F7997" t="s">
        <v>335</v>
      </c>
      <c r="G7997" t="s">
        <v>229</v>
      </c>
      <c r="H7997" t="s">
        <v>230</v>
      </c>
      <c r="I7997" t="s">
        <v>1841</v>
      </c>
      <c r="J7997" t="s">
        <v>232</v>
      </c>
      <c r="K7997" t="s">
        <v>232</v>
      </c>
      <c r="L7997" t="s">
        <v>232</v>
      </c>
      <c r="M7997" t="s">
        <v>232</v>
      </c>
      <c r="N7997" t="s">
        <v>232</v>
      </c>
      <c r="O7997" t="s">
        <v>232</v>
      </c>
      <c r="P7997" t="s">
        <v>232</v>
      </c>
      <c r="Q7997" t="s">
        <v>232</v>
      </c>
      <c r="R7997" t="s">
        <v>232</v>
      </c>
      <c r="S7997" t="s">
        <v>232</v>
      </c>
      <c r="T7997" t="s">
        <v>232</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24.366</v>
      </c>
      <c r="AR7997">
        <v>24.09</v>
      </c>
      <c r="AS7997">
        <v>24.69</v>
      </c>
      <c r="AT7997">
        <v>25.93</v>
      </c>
      <c r="AU7997">
        <v>29.303000000000001</v>
      </c>
      <c r="AV7997">
        <v>32.402999999999999</v>
      </c>
      <c r="AW7997">
        <v>36.701999999999998</v>
      </c>
      <c r="AX7997">
        <v>39.613</v>
      </c>
      <c r="AY7997">
        <v>41.680999999999997</v>
      </c>
      <c r="AZ7997">
        <v>44.192</v>
      </c>
      <c r="BA7997">
        <v>46.097000000000001</v>
      </c>
      <c r="BB7997">
        <v>49.703000000000003</v>
      </c>
      <c r="BC7997">
        <v>2016</v>
      </c>
    </row>
    <row r="7998" spans="1:55" x14ac:dyDescent="0.25">
      <c r="A7998">
        <v>744</v>
      </c>
      <c r="B7998" t="s">
        <v>1834</v>
      </c>
      <c r="C7998" t="s">
        <v>336</v>
      </c>
      <c r="D7998" t="s">
        <v>1835</v>
      </c>
      <c r="E7998" t="s">
        <v>334</v>
      </c>
      <c r="F7998" t="s">
        <v>335</v>
      </c>
      <c r="G7998" t="s">
        <v>282</v>
      </c>
      <c r="I7998" t="s">
        <v>337</v>
      </c>
      <c r="J7998" t="s">
        <v>232</v>
      </c>
      <c r="K7998" t="s">
        <v>232</v>
      </c>
      <c r="L7998" t="s">
        <v>232</v>
      </c>
      <c r="M7998" t="s">
        <v>232</v>
      </c>
      <c r="N7998" t="s">
        <v>232</v>
      </c>
      <c r="O7998" t="s">
        <v>232</v>
      </c>
      <c r="P7998" t="s">
        <v>232</v>
      </c>
      <c r="Q7998" t="s">
        <v>232</v>
      </c>
      <c r="R7998" t="s">
        <v>232</v>
      </c>
      <c r="S7998" t="s">
        <v>232</v>
      </c>
      <c r="T7998" t="s">
        <v>232</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24.463000000000001</v>
      </c>
      <c r="AL7998">
        <v>24.831</v>
      </c>
      <c r="AM7998">
        <v>25.843</v>
      </c>
      <c r="AN7998">
        <v>25.172999999999998</v>
      </c>
      <c r="AO7998">
        <v>29.295000000000002</v>
      </c>
      <c r="AP7998">
        <v>29.776</v>
      </c>
      <c r="AQ7998">
        <v>32.426000000000002</v>
      </c>
      <c r="AR7998">
        <v>29.79</v>
      </c>
      <c r="AS7998">
        <v>29.167999999999999</v>
      </c>
      <c r="AT7998">
        <v>28.873999999999999</v>
      </c>
      <c r="AU7998">
        <v>30.315000000000001</v>
      </c>
      <c r="AV7998">
        <v>30.672999999999998</v>
      </c>
      <c r="AW7998">
        <v>31.715</v>
      </c>
      <c r="AX7998">
        <v>31.539000000000001</v>
      </c>
      <c r="AY7998">
        <v>30.648</v>
      </c>
      <c r="AZ7998">
        <v>29.927</v>
      </c>
      <c r="BA7998">
        <v>28.811</v>
      </c>
      <c r="BB7998">
        <v>28.686</v>
      </c>
      <c r="BC7998">
        <v>2016</v>
      </c>
    </row>
    <row r="7999" spans="1:55" x14ac:dyDescent="0.25">
      <c r="A7999">
        <v>744</v>
      </c>
      <c r="B7999" t="s">
        <v>1834</v>
      </c>
      <c r="C7999" t="s">
        <v>338</v>
      </c>
      <c r="D7999" t="s">
        <v>1835</v>
      </c>
      <c r="E7999" t="s">
        <v>339</v>
      </c>
      <c r="F7999" t="s">
        <v>340</v>
      </c>
      <c r="G7999" t="s">
        <v>229</v>
      </c>
      <c r="H7999" t="s">
        <v>230</v>
      </c>
      <c r="I7999" t="s">
        <v>1841</v>
      </c>
      <c r="J7999" t="s">
        <v>232</v>
      </c>
      <c r="K7999" t="s">
        <v>232</v>
      </c>
      <c r="L7999" t="s">
        <v>232</v>
      </c>
      <c r="M7999" t="s">
        <v>232</v>
      </c>
      <c r="N7999" t="s">
        <v>232</v>
      </c>
      <c r="O7999" t="s">
        <v>232</v>
      </c>
      <c r="P7999" t="s">
        <v>232</v>
      </c>
      <c r="Q7999" t="s">
        <v>232</v>
      </c>
      <c r="R7999" t="s">
        <v>232</v>
      </c>
      <c r="S7999" t="s">
        <v>232</v>
      </c>
      <c r="T7999" t="s">
        <v>232</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-5.58</v>
      </c>
      <c r="AR7999">
        <v>-3.1190000000000002</v>
      </c>
      <c r="AS7999">
        <v>-4.4889999999999999</v>
      </c>
      <c r="AT7999">
        <v>-5.5919999999999996</v>
      </c>
      <c r="AU7999">
        <v>-5.6859999999999999</v>
      </c>
      <c r="AV7999">
        <v>-4.8140000000000001</v>
      </c>
      <c r="AW7999">
        <v>-4.2469999999999999</v>
      </c>
      <c r="AX7999">
        <v>-3.6459999999999999</v>
      </c>
      <c r="AY7999">
        <v>-2.92</v>
      </c>
      <c r="AZ7999">
        <v>-2.2770000000000001</v>
      </c>
      <c r="BA7999">
        <v>-0.84799999999999998</v>
      </c>
      <c r="BB7999">
        <v>-0.85699999999999998</v>
      </c>
      <c r="BC7999">
        <v>2016</v>
      </c>
    </row>
    <row r="8000" spans="1:55" x14ac:dyDescent="0.25">
      <c r="A8000">
        <v>744</v>
      </c>
      <c r="B8000" t="s">
        <v>1834</v>
      </c>
      <c r="C8000" t="s">
        <v>341</v>
      </c>
      <c r="D8000" t="s">
        <v>1835</v>
      </c>
      <c r="E8000" t="s">
        <v>339</v>
      </c>
      <c r="F8000" t="s">
        <v>340</v>
      </c>
      <c r="G8000" t="s">
        <v>282</v>
      </c>
      <c r="I8000" t="s">
        <v>342</v>
      </c>
      <c r="J8000" t="s">
        <v>232</v>
      </c>
      <c r="K8000" t="s">
        <v>232</v>
      </c>
      <c r="L8000" t="s">
        <v>232</v>
      </c>
      <c r="M8000" t="s">
        <v>232</v>
      </c>
      <c r="N8000" t="s">
        <v>232</v>
      </c>
      <c r="O8000" t="s">
        <v>232</v>
      </c>
      <c r="P8000" t="s">
        <v>232</v>
      </c>
      <c r="Q8000" t="s">
        <v>232</v>
      </c>
      <c r="R8000" t="s">
        <v>232</v>
      </c>
      <c r="S8000" t="s">
        <v>232</v>
      </c>
      <c r="T8000" t="s">
        <v>232</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-7.4260000000000002</v>
      </c>
      <c r="AR8000">
        <v>-3.8570000000000002</v>
      </c>
      <c r="AS8000">
        <v>-5.3029999999999999</v>
      </c>
      <c r="AT8000">
        <v>-6.2270000000000003</v>
      </c>
      <c r="AU8000">
        <v>-5.883</v>
      </c>
      <c r="AV8000">
        <v>-4.5570000000000004</v>
      </c>
      <c r="AW8000">
        <v>-3.67</v>
      </c>
      <c r="AX8000">
        <v>-2.903</v>
      </c>
      <c r="AY8000">
        <v>-2.1469999999999998</v>
      </c>
      <c r="AZ8000">
        <v>-1.542</v>
      </c>
      <c r="BA8000">
        <v>-0.53</v>
      </c>
      <c r="BB8000">
        <v>-0.495</v>
      </c>
      <c r="BC8000">
        <v>2016</v>
      </c>
    </row>
    <row r="8001" spans="1:55" x14ac:dyDescent="0.25">
      <c r="A8001">
        <v>744</v>
      </c>
      <c r="B8001" t="s">
        <v>1834</v>
      </c>
      <c r="C8001" t="s">
        <v>343</v>
      </c>
      <c r="D8001" t="s">
        <v>1835</v>
      </c>
      <c r="E8001" t="s">
        <v>344</v>
      </c>
      <c r="F8001" t="s">
        <v>345</v>
      </c>
      <c r="G8001" t="s">
        <v>229</v>
      </c>
      <c r="H8001" t="s">
        <v>230</v>
      </c>
      <c r="I8001" t="s">
        <v>1841</v>
      </c>
      <c r="J8001" t="s">
        <v>232</v>
      </c>
      <c r="K8001" t="s">
        <v>232</v>
      </c>
      <c r="L8001" t="s">
        <v>232</v>
      </c>
      <c r="M8001" t="s">
        <v>232</v>
      </c>
      <c r="N8001" t="s">
        <v>232</v>
      </c>
      <c r="O8001" t="s">
        <v>232</v>
      </c>
      <c r="P8001" t="s">
        <v>232</v>
      </c>
      <c r="Q8001" t="s">
        <v>232</v>
      </c>
      <c r="R8001" t="s">
        <v>232</v>
      </c>
      <c r="S8001" t="s">
        <v>232</v>
      </c>
      <c r="T8001" t="s">
        <v>232</v>
      </c>
      <c r="U8001">
        <v>-0.73799999999999999</v>
      </c>
      <c r="V8001">
        <v>-0.66600000000000004</v>
      </c>
      <c r="W8001">
        <v>-0.60099999999999998</v>
      </c>
      <c r="X8001">
        <v>-0.55600000000000005</v>
      </c>
      <c r="Y8001">
        <v>-0.82899999999999996</v>
      </c>
      <c r="Z8001">
        <v>-1.137</v>
      </c>
      <c r="AA8001">
        <v>-0.96199999999999997</v>
      </c>
      <c r="AB8001">
        <v>-0.84399999999999997</v>
      </c>
      <c r="AC8001">
        <v>-1.036</v>
      </c>
      <c r="AD8001">
        <v>-1.0980000000000001</v>
      </c>
      <c r="AE8001">
        <v>-1.069</v>
      </c>
      <c r="AF8001">
        <v>-0.83899999999999997</v>
      </c>
      <c r="AG8001">
        <v>-0.92400000000000004</v>
      </c>
      <c r="AH8001">
        <v>-0.90200000000000002</v>
      </c>
      <c r="AI8001">
        <v>-1.115</v>
      </c>
      <c r="AJ8001">
        <v>-1.163</v>
      </c>
      <c r="AK8001">
        <v>-1.5720000000000001</v>
      </c>
      <c r="AL8001">
        <v>-0.90900000000000003</v>
      </c>
      <c r="AM8001">
        <v>-2.101</v>
      </c>
      <c r="AN8001">
        <v>-0.77200000000000002</v>
      </c>
      <c r="AO8001">
        <v>-2.194</v>
      </c>
      <c r="AP8001">
        <v>-4.2119999999999997</v>
      </c>
      <c r="AQ8001">
        <v>-4.9020000000000001</v>
      </c>
      <c r="AR8001">
        <v>-3.8860000000000001</v>
      </c>
      <c r="AS8001">
        <v>-4.415</v>
      </c>
      <c r="AT8001">
        <v>-5.4909999999999997</v>
      </c>
      <c r="AU8001">
        <v>-5.5289999999999999</v>
      </c>
      <c r="AV8001">
        <v>-4.4960000000000004</v>
      </c>
      <c r="AW8001">
        <v>-3.9590000000000001</v>
      </c>
      <c r="AX8001">
        <v>-3.3889999999999998</v>
      </c>
      <c r="AY8001">
        <v>-2.7250000000000001</v>
      </c>
      <c r="AZ8001">
        <v>-2.3010000000000002</v>
      </c>
      <c r="BA8001">
        <v>-1.06</v>
      </c>
      <c r="BB8001">
        <v>-1.23</v>
      </c>
      <c r="BC8001">
        <v>2016</v>
      </c>
    </row>
    <row r="8002" spans="1:55" x14ac:dyDescent="0.25">
      <c r="A8002">
        <v>744</v>
      </c>
      <c r="B8002" t="s">
        <v>1834</v>
      </c>
      <c r="C8002" t="s">
        <v>346</v>
      </c>
      <c r="D8002" t="s">
        <v>1835</v>
      </c>
      <c r="E8002" t="s">
        <v>344</v>
      </c>
      <c r="F8002" t="s">
        <v>345</v>
      </c>
      <c r="G8002" t="s">
        <v>270</v>
      </c>
      <c r="I8002" t="s">
        <v>397</v>
      </c>
      <c r="J8002" t="s">
        <v>232</v>
      </c>
      <c r="K8002" t="s">
        <v>232</v>
      </c>
      <c r="L8002" t="s">
        <v>232</v>
      </c>
      <c r="M8002" t="s">
        <v>232</v>
      </c>
      <c r="N8002" t="s">
        <v>232</v>
      </c>
      <c r="O8002" t="s">
        <v>232</v>
      </c>
      <c r="P8002" t="s">
        <v>232</v>
      </c>
      <c r="Q8002" t="s">
        <v>232</v>
      </c>
      <c r="R8002" t="s">
        <v>232</v>
      </c>
      <c r="S8002" t="s">
        <v>232</v>
      </c>
      <c r="T8002" t="s">
        <v>232</v>
      </c>
      <c r="U8002">
        <v>-5.5780000000000003</v>
      </c>
      <c r="V8002">
        <v>-4.5419999999999998</v>
      </c>
      <c r="W8002">
        <v>-3.7639999999999998</v>
      </c>
      <c r="X8002">
        <v>-3.2</v>
      </c>
      <c r="Y8002">
        <v>-4.3369999999999997</v>
      </c>
      <c r="Z8002">
        <v>-5.4450000000000003</v>
      </c>
      <c r="AA8002">
        <v>-4.1989999999999998</v>
      </c>
      <c r="AB8002">
        <v>-3.41</v>
      </c>
      <c r="AC8002">
        <v>-3.8690000000000002</v>
      </c>
      <c r="AD8002">
        <v>-3.7789999999999999</v>
      </c>
      <c r="AE8002">
        <v>-3.387</v>
      </c>
      <c r="AF8002">
        <v>-2.4870000000000001</v>
      </c>
      <c r="AG8002">
        <v>-2.5529999999999999</v>
      </c>
      <c r="AH8002">
        <v>-2.31</v>
      </c>
      <c r="AI8002">
        <v>-2.6309999999999998</v>
      </c>
      <c r="AJ8002">
        <v>-2.5390000000000001</v>
      </c>
      <c r="AK8002">
        <v>-3.2349999999999999</v>
      </c>
      <c r="AL8002">
        <v>-1.6970000000000001</v>
      </c>
      <c r="AM8002">
        <v>-3.6840000000000002</v>
      </c>
      <c r="AN8002">
        <v>-1.266</v>
      </c>
      <c r="AO8002">
        <v>-3.3570000000000002</v>
      </c>
      <c r="AP8002">
        <v>-5.9889999999999999</v>
      </c>
      <c r="AQ8002">
        <v>-6.5529999999999999</v>
      </c>
      <c r="AR8002">
        <v>-4.8570000000000002</v>
      </c>
      <c r="AS8002">
        <v>-5.2119999999999997</v>
      </c>
      <c r="AT8002">
        <v>-6.0359999999999996</v>
      </c>
      <c r="AU8002">
        <v>-5.6189999999999998</v>
      </c>
      <c r="AV8002">
        <v>-4.1760000000000002</v>
      </c>
      <c r="AW8002">
        <v>-3.355</v>
      </c>
      <c r="AX8002">
        <v>-2.653</v>
      </c>
      <c r="AY8002">
        <v>-1.9750000000000001</v>
      </c>
      <c r="AZ8002">
        <v>-1.5469999999999999</v>
      </c>
      <c r="BA8002">
        <v>-0.66100000000000003</v>
      </c>
      <c r="BB8002">
        <v>-0.71099999999999997</v>
      </c>
      <c r="BC8002">
        <v>2016</v>
      </c>
    </row>
    <row r="8003" spans="1:55" x14ac:dyDescent="0.25">
      <c r="A8003">
        <v>744</v>
      </c>
      <c r="B8003" t="s">
        <v>1834</v>
      </c>
      <c r="C8003" t="s">
        <v>347</v>
      </c>
      <c r="D8003" t="s">
        <v>1835</v>
      </c>
      <c r="E8003" t="s">
        <v>348</v>
      </c>
      <c r="F8003" t="s">
        <v>349</v>
      </c>
      <c r="G8003" t="s">
        <v>229</v>
      </c>
      <c r="H8003" t="s">
        <v>230</v>
      </c>
      <c r="I8003" t="s">
        <v>1841</v>
      </c>
      <c r="J8003" t="s">
        <v>232</v>
      </c>
      <c r="K8003" t="s">
        <v>232</v>
      </c>
      <c r="L8003" t="s">
        <v>232</v>
      </c>
      <c r="M8003" t="s">
        <v>232</v>
      </c>
      <c r="N8003" t="s">
        <v>232</v>
      </c>
      <c r="O8003" t="s">
        <v>232</v>
      </c>
      <c r="P8003" t="s">
        <v>232</v>
      </c>
      <c r="Q8003" t="s">
        <v>232</v>
      </c>
      <c r="R8003" t="s">
        <v>232</v>
      </c>
      <c r="S8003" t="s">
        <v>232</v>
      </c>
      <c r="T8003" t="s">
        <v>232</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-4.1689999999999996</v>
      </c>
      <c r="AR8003">
        <v>-1.603</v>
      </c>
      <c r="AS8003">
        <v>-2.8439999999999999</v>
      </c>
      <c r="AT8003">
        <v>-3.605</v>
      </c>
      <c r="AU8003">
        <v>-3.427</v>
      </c>
      <c r="AV8003">
        <v>-2.0169999999999999</v>
      </c>
      <c r="AW8003">
        <v>-0.81</v>
      </c>
      <c r="AX8003">
        <v>0.251</v>
      </c>
      <c r="AY8003">
        <v>1.768</v>
      </c>
      <c r="AZ8003">
        <v>2.9529999999999998</v>
      </c>
      <c r="BA8003">
        <v>4.8</v>
      </c>
      <c r="BB8003">
        <v>5.1980000000000004</v>
      </c>
      <c r="BC8003">
        <v>2016</v>
      </c>
    </row>
    <row r="8004" spans="1:55" x14ac:dyDescent="0.25">
      <c r="A8004">
        <v>744</v>
      </c>
      <c r="B8004" t="s">
        <v>1834</v>
      </c>
      <c r="C8004" t="s">
        <v>350</v>
      </c>
      <c r="D8004" t="s">
        <v>1835</v>
      </c>
      <c r="E8004" t="s">
        <v>348</v>
      </c>
      <c r="F8004" t="s">
        <v>349</v>
      </c>
      <c r="G8004" t="s">
        <v>282</v>
      </c>
      <c r="I8004" t="s">
        <v>351</v>
      </c>
      <c r="J8004" t="s">
        <v>232</v>
      </c>
      <c r="K8004" t="s">
        <v>232</v>
      </c>
      <c r="L8004" t="s">
        <v>232</v>
      </c>
      <c r="M8004" t="s">
        <v>232</v>
      </c>
      <c r="N8004" t="s">
        <v>232</v>
      </c>
      <c r="O8004" t="s">
        <v>232</v>
      </c>
      <c r="P8004" t="s">
        <v>232</v>
      </c>
      <c r="Q8004" t="s">
        <v>232</v>
      </c>
      <c r="R8004" t="s">
        <v>232</v>
      </c>
      <c r="S8004" t="s">
        <v>232</v>
      </c>
      <c r="T8004" t="s">
        <v>232</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-5.548</v>
      </c>
      <c r="AR8004">
        <v>-1.9830000000000001</v>
      </c>
      <c r="AS8004">
        <v>-3.36</v>
      </c>
      <c r="AT8004">
        <v>-4.0149999999999997</v>
      </c>
      <c r="AU8004">
        <v>-3.5449999999999999</v>
      </c>
      <c r="AV8004">
        <v>-1.909</v>
      </c>
      <c r="AW8004">
        <v>-0.7</v>
      </c>
      <c r="AX8004">
        <v>0.2</v>
      </c>
      <c r="AY8004">
        <v>1.3</v>
      </c>
      <c r="AZ8004">
        <v>2</v>
      </c>
      <c r="BA8004">
        <v>3</v>
      </c>
      <c r="BB8004">
        <v>3</v>
      </c>
      <c r="BC8004">
        <v>2016</v>
      </c>
    </row>
    <row r="8005" spans="1:55" x14ac:dyDescent="0.25">
      <c r="A8005">
        <v>744</v>
      </c>
      <c r="B8005" t="s">
        <v>1834</v>
      </c>
      <c r="C8005" t="s">
        <v>352</v>
      </c>
      <c r="D8005" t="s">
        <v>1835</v>
      </c>
      <c r="E8005" t="s">
        <v>353</v>
      </c>
      <c r="F8005" t="s">
        <v>354</v>
      </c>
      <c r="G8005" t="s">
        <v>229</v>
      </c>
      <c r="H8005" t="s">
        <v>230</v>
      </c>
      <c r="I8005" t="s">
        <v>1841</v>
      </c>
      <c r="J8005" t="s">
        <v>232</v>
      </c>
      <c r="K8005" t="s">
        <v>232</v>
      </c>
      <c r="L8005" t="s">
        <v>232</v>
      </c>
      <c r="M8005" t="s">
        <v>232</v>
      </c>
      <c r="N8005" t="s">
        <v>232</v>
      </c>
      <c r="O8005" t="s">
        <v>232</v>
      </c>
      <c r="P8005" t="s">
        <v>232</v>
      </c>
      <c r="Q8005" t="s">
        <v>232</v>
      </c>
      <c r="R8005" t="s">
        <v>232</v>
      </c>
      <c r="S8005" t="s">
        <v>232</v>
      </c>
      <c r="T8005" t="s">
        <v>232</v>
      </c>
      <c r="U8005" t="s">
        <v>232</v>
      </c>
      <c r="V8005">
        <v>9.7829999999999995</v>
      </c>
      <c r="W8005">
        <v>10.707000000000001</v>
      </c>
      <c r="X8005">
        <v>11.558999999999999</v>
      </c>
      <c r="Y8005">
        <v>12.795</v>
      </c>
      <c r="Z8005">
        <v>14.515000000000001</v>
      </c>
      <c r="AA8005">
        <v>16.036000000000001</v>
      </c>
      <c r="AB8005">
        <v>15.154999999999999</v>
      </c>
      <c r="AC8005">
        <v>17.678000000000001</v>
      </c>
      <c r="AD8005">
        <v>19.407</v>
      </c>
      <c r="AE8005">
        <v>17.367999999999999</v>
      </c>
      <c r="AF8005">
        <v>17.815999999999999</v>
      </c>
      <c r="AG8005">
        <v>19.501000000000001</v>
      </c>
      <c r="AH8005">
        <v>21.012</v>
      </c>
      <c r="AI8005">
        <v>21.95</v>
      </c>
      <c r="AJ8005">
        <v>21.940999999999999</v>
      </c>
      <c r="AK8005">
        <v>22.335999999999999</v>
      </c>
      <c r="AL8005">
        <v>20.327000000000002</v>
      </c>
      <c r="AM8005">
        <v>20.381</v>
      </c>
      <c r="AN8005">
        <v>20.777999999999999</v>
      </c>
      <c r="AO8005">
        <v>23.73</v>
      </c>
      <c r="AP8005">
        <v>28.821999999999999</v>
      </c>
      <c r="AQ8005">
        <v>33.429000000000002</v>
      </c>
      <c r="AR8005">
        <v>40.036999999999999</v>
      </c>
      <c r="AS8005">
        <v>44.283999999999999</v>
      </c>
      <c r="AT8005">
        <v>54.24</v>
      </c>
      <c r="AU8005">
        <v>65.447999999999993</v>
      </c>
      <c r="AV8005">
        <v>78.537999999999997</v>
      </c>
      <c r="AW8005">
        <v>92.188999999999993</v>
      </c>
      <c r="AX8005">
        <v>101.702</v>
      </c>
      <c r="AY8005">
        <v>106.51</v>
      </c>
      <c r="AZ8005">
        <v>109.24</v>
      </c>
      <c r="BA8005">
        <v>110.504</v>
      </c>
      <c r="BB8005">
        <v>111.721</v>
      </c>
      <c r="BC8005">
        <v>2016</v>
      </c>
    </row>
    <row r="8006" spans="1:55" x14ac:dyDescent="0.25">
      <c r="A8006">
        <v>744</v>
      </c>
      <c r="B8006" t="s">
        <v>1834</v>
      </c>
      <c r="C8006" t="s">
        <v>355</v>
      </c>
      <c r="D8006" t="s">
        <v>1835</v>
      </c>
      <c r="E8006" t="s">
        <v>353</v>
      </c>
      <c r="F8006" t="s">
        <v>354</v>
      </c>
      <c r="G8006" t="s">
        <v>282</v>
      </c>
      <c r="I8006" t="s">
        <v>379</v>
      </c>
      <c r="J8006" t="s">
        <v>232</v>
      </c>
      <c r="K8006" t="s">
        <v>232</v>
      </c>
      <c r="L8006" t="s">
        <v>232</v>
      </c>
      <c r="M8006" t="s">
        <v>232</v>
      </c>
      <c r="N8006" t="s">
        <v>232</v>
      </c>
      <c r="O8006" t="s">
        <v>232</v>
      </c>
      <c r="P8006" t="s">
        <v>232</v>
      </c>
      <c r="Q8006" t="s">
        <v>232</v>
      </c>
      <c r="R8006" t="s">
        <v>232</v>
      </c>
      <c r="S8006" t="s">
        <v>232</v>
      </c>
      <c r="T8006" t="s">
        <v>232</v>
      </c>
      <c r="U8006" t="s">
        <v>232</v>
      </c>
      <c r="V8006">
        <v>65.150999999999996</v>
      </c>
      <c r="W8006">
        <v>66.905000000000001</v>
      </c>
      <c r="X8006">
        <v>67.013999999999996</v>
      </c>
      <c r="Y8006">
        <v>68.837999999999994</v>
      </c>
      <c r="Z8006">
        <v>70.063000000000002</v>
      </c>
      <c r="AA8006">
        <v>69.894000000000005</v>
      </c>
      <c r="AB8006">
        <v>61.042000000000002</v>
      </c>
      <c r="AC8006">
        <v>64.954999999999998</v>
      </c>
      <c r="AD8006">
        <v>65.935000000000002</v>
      </c>
      <c r="AE8006">
        <v>54.707000000000001</v>
      </c>
      <c r="AF8006">
        <v>54.151000000000003</v>
      </c>
      <c r="AG8006">
        <v>55.128</v>
      </c>
      <c r="AH8006">
        <v>54.100999999999999</v>
      </c>
      <c r="AI8006">
        <v>52.421999999999997</v>
      </c>
      <c r="AJ8006">
        <v>47.951999999999998</v>
      </c>
      <c r="AK8006">
        <v>44.8</v>
      </c>
      <c r="AL8006">
        <v>36.78</v>
      </c>
      <c r="AM8006">
        <v>34.732999999999997</v>
      </c>
      <c r="AN8006">
        <v>32.953000000000003</v>
      </c>
      <c r="AO8006">
        <v>36.795000000000002</v>
      </c>
      <c r="AP8006">
        <v>40.966000000000001</v>
      </c>
      <c r="AQ8006">
        <v>44.485999999999997</v>
      </c>
      <c r="AR8006">
        <v>49.51</v>
      </c>
      <c r="AS8006">
        <v>52.314999999999998</v>
      </c>
      <c r="AT8006">
        <v>60.398000000000003</v>
      </c>
      <c r="AU8006">
        <v>67.707999999999998</v>
      </c>
      <c r="AV8006">
        <v>74.343999999999994</v>
      </c>
      <c r="AW8006">
        <v>79.662999999999997</v>
      </c>
      <c r="AX8006">
        <v>80.972999999999999</v>
      </c>
      <c r="AY8006">
        <v>78.317999999999998</v>
      </c>
      <c r="AZ8006">
        <v>73.977999999999994</v>
      </c>
      <c r="BA8006">
        <v>69.066999999999993</v>
      </c>
      <c r="BB8006">
        <v>64.478999999999999</v>
      </c>
      <c r="BC8006">
        <v>2016</v>
      </c>
    </row>
    <row r="8007" spans="1:55" x14ac:dyDescent="0.25">
      <c r="A8007">
        <v>744</v>
      </c>
      <c r="B8007" t="s">
        <v>1834</v>
      </c>
      <c r="C8007" t="s">
        <v>356</v>
      </c>
      <c r="D8007" t="s">
        <v>1835</v>
      </c>
      <c r="E8007" t="s">
        <v>357</v>
      </c>
      <c r="F8007" t="s">
        <v>358</v>
      </c>
      <c r="G8007" t="s">
        <v>229</v>
      </c>
      <c r="H8007" t="s">
        <v>230</v>
      </c>
      <c r="I8007" t="s">
        <v>1841</v>
      </c>
      <c r="J8007" t="s">
        <v>232</v>
      </c>
      <c r="K8007" t="s">
        <v>232</v>
      </c>
      <c r="L8007" t="s">
        <v>232</v>
      </c>
      <c r="M8007" t="s">
        <v>232</v>
      </c>
      <c r="N8007" t="s">
        <v>232</v>
      </c>
      <c r="O8007" t="s">
        <v>232</v>
      </c>
      <c r="P8007" t="s">
        <v>232</v>
      </c>
      <c r="Q8007" t="s">
        <v>232</v>
      </c>
      <c r="R8007" t="s">
        <v>232</v>
      </c>
      <c r="S8007" t="s">
        <v>232</v>
      </c>
      <c r="T8007" t="s">
        <v>232</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81.319999999999993</v>
      </c>
      <c r="AW8007">
        <v>94.370999999999995</v>
      </c>
      <c r="AX8007">
        <v>103.28400000000001</v>
      </c>
      <c r="AY8007">
        <v>108.092</v>
      </c>
      <c r="AZ8007">
        <v>110.822</v>
      </c>
      <c r="BA8007">
        <v>112.086</v>
      </c>
      <c r="BB8007">
        <v>113.303</v>
      </c>
      <c r="BC8007">
        <v>2016</v>
      </c>
    </row>
    <row r="8008" spans="1:55" x14ac:dyDescent="0.25">
      <c r="A8008">
        <v>744</v>
      </c>
      <c r="B8008" t="s">
        <v>1834</v>
      </c>
      <c r="C8008" t="s">
        <v>359</v>
      </c>
      <c r="D8008" t="s">
        <v>1835</v>
      </c>
      <c r="E8008" t="s">
        <v>357</v>
      </c>
      <c r="F8008" t="s">
        <v>358</v>
      </c>
      <c r="G8008" t="s">
        <v>282</v>
      </c>
      <c r="I8008" t="s">
        <v>360</v>
      </c>
      <c r="J8008" t="s">
        <v>232</v>
      </c>
      <c r="K8008" t="s">
        <v>232</v>
      </c>
      <c r="L8008" t="s">
        <v>232</v>
      </c>
      <c r="M8008" t="s">
        <v>232</v>
      </c>
      <c r="N8008" t="s">
        <v>232</v>
      </c>
      <c r="O8008" t="s">
        <v>232</v>
      </c>
      <c r="P8008" t="s">
        <v>232</v>
      </c>
      <c r="Q8008" t="s">
        <v>232</v>
      </c>
      <c r="R8008" t="s">
        <v>232</v>
      </c>
      <c r="S8008" t="s">
        <v>232</v>
      </c>
      <c r="T8008" t="s">
        <v>232</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44.8</v>
      </c>
      <c r="AL8008">
        <v>42.021000000000001</v>
      </c>
      <c r="AM8008">
        <v>40.69</v>
      </c>
      <c r="AN8008">
        <v>39.216999999999999</v>
      </c>
      <c r="AO8008">
        <v>43.067999999999998</v>
      </c>
      <c r="AP8008">
        <v>47.676000000000002</v>
      </c>
      <c r="AQ8008">
        <v>46.844999999999999</v>
      </c>
      <c r="AR8008">
        <v>51.529000000000003</v>
      </c>
      <c r="AS8008">
        <v>55.429000000000002</v>
      </c>
      <c r="AT8008">
        <v>62.271000000000001</v>
      </c>
      <c r="AU8008">
        <v>70.331000000000003</v>
      </c>
      <c r="AV8008">
        <v>76.977999999999994</v>
      </c>
      <c r="AW8008">
        <v>81.549000000000007</v>
      </c>
      <c r="AX8008">
        <v>82.231999999999999</v>
      </c>
      <c r="AY8008">
        <v>79.480999999999995</v>
      </c>
      <c r="AZ8008">
        <v>75.049000000000007</v>
      </c>
      <c r="BA8008">
        <v>70.055000000000007</v>
      </c>
      <c r="BB8008">
        <v>65.391999999999996</v>
      </c>
      <c r="BC8008">
        <v>2016</v>
      </c>
    </row>
    <row r="8009" spans="1:55" x14ac:dyDescent="0.25">
      <c r="A8009">
        <v>744</v>
      </c>
      <c r="B8009" t="s">
        <v>1834</v>
      </c>
      <c r="C8009" t="s">
        <v>361</v>
      </c>
      <c r="D8009" t="s">
        <v>1835</v>
      </c>
      <c r="E8009" t="s">
        <v>362</v>
      </c>
      <c r="F8009" t="s">
        <v>363</v>
      </c>
      <c r="G8009" t="s">
        <v>229</v>
      </c>
      <c r="H8009" t="s">
        <v>230</v>
      </c>
      <c r="I8009" t="s">
        <v>1841</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49.857999999999997</v>
      </c>
      <c r="AL8009">
        <v>55.268000000000001</v>
      </c>
      <c r="AM8009">
        <v>58.677</v>
      </c>
      <c r="AN8009">
        <v>63.055</v>
      </c>
      <c r="AO8009">
        <v>64.492000000000004</v>
      </c>
      <c r="AP8009">
        <v>70.355000000000004</v>
      </c>
      <c r="AQ8009">
        <v>75.144000000000005</v>
      </c>
      <c r="AR8009">
        <v>80.866</v>
      </c>
      <c r="AS8009">
        <v>84.647999999999996</v>
      </c>
      <c r="AT8009">
        <v>89.805000000000007</v>
      </c>
      <c r="AU8009">
        <v>96.661000000000001</v>
      </c>
      <c r="AV8009">
        <v>105.64</v>
      </c>
      <c r="AW8009">
        <v>115.723</v>
      </c>
      <c r="AX8009">
        <v>125.601</v>
      </c>
      <c r="AY8009">
        <v>135.99799999999999</v>
      </c>
      <c r="AZ8009">
        <v>147.666</v>
      </c>
      <c r="BA8009">
        <v>159.99600000000001</v>
      </c>
      <c r="BB8009">
        <v>173.268</v>
      </c>
      <c r="BC8009">
        <v>2016</v>
      </c>
    </row>
    <row r="8010" spans="1:55" x14ac:dyDescent="0.25">
      <c r="A8010">
        <v>744</v>
      </c>
      <c r="B8010" t="s">
        <v>1834</v>
      </c>
      <c r="C8010" t="s">
        <v>364</v>
      </c>
      <c r="D8010" t="s">
        <v>1835</v>
      </c>
      <c r="E8010" t="s">
        <v>365</v>
      </c>
      <c r="F8010" t="s">
        <v>366</v>
      </c>
      <c r="G8010" t="s">
        <v>242</v>
      </c>
      <c r="H8010" t="s">
        <v>230</v>
      </c>
      <c r="I8010" t="s">
        <v>1842</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-3.9009999999999998</v>
      </c>
      <c r="AU8010">
        <v>-4.08</v>
      </c>
      <c r="AV8010">
        <v>-4.4740000000000002</v>
      </c>
      <c r="AW8010">
        <v>-3.66</v>
      </c>
      <c r="AX8010">
        <v>-3.1829999999999998</v>
      </c>
      <c r="AY8010">
        <v>-2.984</v>
      </c>
      <c r="AZ8010">
        <v>-2.863</v>
      </c>
      <c r="BA8010">
        <v>-2.734</v>
      </c>
      <c r="BB8010">
        <v>-2.6749999999999998</v>
      </c>
      <c r="BC8010">
        <v>2018</v>
      </c>
    </row>
    <row r="8011" spans="1:55" x14ac:dyDescent="0.25">
      <c r="A8011">
        <v>744</v>
      </c>
      <c r="B8011" t="s">
        <v>1834</v>
      </c>
      <c r="C8011" t="s">
        <v>368</v>
      </c>
      <c r="D8011" t="s">
        <v>1835</v>
      </c>
      <c r="E8011" t="s">
        <v>365</v>
      </c>
      <c r="F8011" t="s">
        <v>366</v>
      </c>
      <c r="G8011" t="s">
        <v>282</v>
      </c>
      <c r="I8011" t="s">
        <v>369</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-4.6420000000000003</v>
      </c>
      <c r="AM8011">
        <v>-3.6080000000000001</v>
      </c>
      <c r="AN8011">
        <v>-5.6029999999999998</v>
      </c>
      <c r="AO8011">
        <v>-8.4459999999999997</v>
      </c>
      <c r="AP8011">
        <v>-9.125</v>
      </c>
      <c r="AQ8011">
        <v>-9.6579999999999995</v>
      </c>
      <c r="AR8011">
        <v>-9.8439999999999994</v>
      </c>
      <c r="AS8011">
        <v>-9.6999999999999993</v>
      </c>
      <c r="AT8011">
        <v>-9.3320000000000007</v>
      </c>
      <c r="AU8011">
        <v>-10.212</v>
      </c>
      <c r="AV8011">
        <v>-11.211</v>
      </c>
      <c r="AW8011">
        <v>-10.11</v>
      </c>
      <c r="AX8011">
        <v>-9.0559999999999992</v>
      </c>
      <c r="AY8011">
        <v>-8.1709999999999994</v>
      </c>
      <c r="AZ8011">
        <v>-7.2750000000000004</v>
      </c>
      <c r="BA8011">
        <v>-6.4130000000000003</v>
      </c>
      <c r="BB8011">
        <v>-5.7939999999999996</v>
      </c>
      <c r="BC8011">
        <v>2017</v>
      </c>
    </row>
    <row r="8012" spans="1:55" x14ac:dyDescent="0.25">
      <c r="A8012">
        <v>186</v>
      </c>
      <c r="B8012" t="s">
        <v>1843</v>
      </c>
      <c r="C8012" t="s">
        <v>225</v>
      </c>
      <c r="D8012" t="s">
        <v>1844</v>
      </c>
      <c r="E8012" t="s">
        <v>227</v>
      </c>
      <c r="F8012" t="s">
        <v>228</v>
      </c>
      <c r="G8012" t="s">
        <v>229</v>
      </c>
      <c r="H8012" t="s">
        <v>230</v>
      </c>
      <c r="I8012" t="s">
        <v>1845</v>
      </c>
      <c r="J8012">
        <v>308.36799999999999</v>
      </c>
      <c r="K8012">
        <v>321.82799999999997</v>
      </c>
      <c r="L8012">
        <v>332.86399999999998</v>
      </c>
      <c r="M8012">
        <v>348.70100000000002</v>
      </c>
      <c r="N8012">
        <v>372.49099999999999</v>
      </c>
      <c r="O8012">
        <v>388.35399999999998</v>
      </c>
      <c r="P8012">
        <v>415.31</v>
      </c>
      <c r="Q8012">
        <v>456.95400000000001</v>
      </c>
      <c r="R8012">
        <v>466.64699999999999</v>
      </c>
      <c r="S8012">
        <v>467.827</v>
      </c>
      <c r="T8012">
        <v>511.125</v>
      </c>
      <c r="U8012">
        <v>515.85799999999995</v>
      </c>
      <c r="V8012">
        <v>546.72900000000004</v>
      </c>
      <c r="W8012">
        <v>590.69899999999996</v>
      </c>
      <c r="X8012">
        <v>558.471</v>
      </c>
      <c r="Y8012">
        <v>598.625</v>
      </c>
      <c r="Z8012">
        <v>640.57100000000003</v>
      </c>
      <c r="AA8012">
        <v>688.79100000000005</v>
      </c>
      <c r="AB8012">
        <v>710.09100000000001</v>
      </c>
      <c r="AC8012">
        <v>686.024</v>
      </c>
      <c r="AD8012">
        <v>731.577</v>
      </c>
      <c r="AE8012">
        <v>687.95799999999997</v>
      </c>
      <c r="AF8012">
        <v>732.19500000000005</v>
      </c>
      <c r="AG8012">
        <v>773.25900000000001</v>
      </c>
      <c r="AH8012">
        <v>847.83399999999995</v>
      </c>
      <c r="AI8012">
        <v>924.22299999999996</v>
      </c>
      <c r="AJ8012">
        <v>989.93299999999999</v>
      </c>
      <c r="AK8012" s="52">
        <v>1039.73</v>
      </c>
      <c r="AL8012" s="52">
        <v>1048.52</v>
      </c>
      <c r="AM8012">
        <v>999.19200000000001</v>
      </c>
      <c r="AN8012" s="52">
        <v>1084</v>
      </c>
      <c r="AO8012" s="52">
        <v>1204.47</v>
      </c>
      <c r="AP8012" s="52">
        <v>1262.1600000000001</v>
      </c>
      <c r="AQ8012" s="52">
        <v>1369.33</v>
      </c>
      <c r="AR8012" s="52">
        <v>1440.08</v>
      </c>
      <c r="AS8012" s="52">
        <v>1527.73</v>
      </c>
      <c r="AT8012" s="52">
        <v>1576.37</v>
      </c>
      <c r="AU8012" s="52">
        <v>1693.67</v>
      </c>
      <c r="AV8012" s="52">
        <v>1737.14</v>
      </c>
      <c r="AW8012" s="52">
        <v>1693.06</v>
      </c>
      <c r="AX8012" s="52">
        <v>1736.08</v>
      </c>
      <c r="AY8012" s="52">
        <v>1787.5</v>
      </c>
      <c r="AZ8012" s="52">
        <v>1841.27</v>
      </c>
      <c r="BA8012" s="52">
        <v>1905.56</v>
      </c>
      <c r="BB8012" s="52">
        <v>1972.28</v>
      </c>
      <c r="BC8012">
        <v>2018</v>
      </c>
    </row>
    <row r="8013" spans="1:55" x14ac:dyDescent="0.25">
      <c r="A8013">
        <v>186</v>
      </c>
      <c r="B8013" t="s">
        <v>1843</v>
      </c>
      <c r="C8013" t="s">
        <v>233</v>
      </c>
      <c r="D8013" t="s">
        <v>1844</v>
      </c>
      <c r="E8013" t="s">
        <v>227</v>
      </c>
      <c r="F8013" t="s">
        <v>234</v>
      </c>
      <c r="G8013" t="s">
        <v>235</v>
      </c>
      <c r="I8013" t="s">
        <v>236</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-3.3889999999999998</v>
      </c>
      <c r="AD8013">
        <v>6.64</v>
      </c>
      <c r="AE8013">
        <v>-5.9619999999999997</v>
      </c>
      <c r="AF8013">
        <v>6.43</v>
      </c>
      <c r="AG8013">
        <v>5.6079999999999997</v>
      </c>
      <c r="AH8013">
        <v>9.6440000000000001</v>
      </c>
      <c r="AI8013">
        <v>9.01</v>
      </c>
      <c r="AJ8013">
        <v>7.11</v>
      </c>
      <c r="AK8013">
        <v>5.03</v>
      </c>
      <c r="AL8013">
        <v>0.84499999999999997</v>
      </c>
      <c r="AM8013">
        <v>-4.7039999999999997</v>
      </c>
      <c r="AN8013">
        <v>8.4870000000000001</v>
      </c>
      <c r="AO8013">
        <v>11.113</v>
      </c>
      <c r="AP8013">
        <v>4.79</v>
      </c>
      <c r="AQ8013">
        <v>8.4909999999999997</v>
      </c>
      <c r="AR8013">
        <v>5.1669999999999998</v>
      </c>
      <c r="AS8013">
        <v>6.0860000000000003</v>
      </c>
      <c r="AT8013">
        <v>3.1840000000000002</v>
      </c>
      <c r="AU8013">
        <v>7.4409999999999998</v>
      </c>
      <c r="AV8013">
        <v>2.5670000000000002</v>
      </c>
      <c r="AW8013">
        <v>-2.5369999999999999</v>
      </c>
      <c r="AX8013">
        <v>2.5409999999999999</v>
      </c>
      <c r="AY8013">
        <v>2.9609999999999999</v>
      </c>
      <c r="AZ8013">
        <v>3.008</v>
      </c>
      <c r="BA8013">
        <v>3.492</v>
      </c>
      <c r="BB8013">
        <v>3.5009999999999999</v>
      </c>
      <c r="BC8013">
        <v>2018</v>
      </c>
    </row>
    <row r="8014" spans="1:55" x14ac:dyDescent="0.25">
      <c r="A8014">
        <v>186</v>
      </c>
      <c r="B8014" t="s">
        <v>1843</v>
      </c>
      <c r="C8014" t="s">
        <v>237</v>
      </c>
      <c r="D8014" t="s">
        <v>1844</v>
      </c>
      <c r="E8014" t="s">
        <v>238</v>
      </c>
      <c r="F8014" t="s">
        <v>239</v>
      </c>
      <c r="G8014" t="s">
        <v>229</v>
      </c>
      <c r="H8014" t="s">
        <v>230</v>
      </c>
      <c r="I8014" t="s">
        <v>1845</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0.86699999999999999</v>
      </c>
      <c r="V8014">
        <v>1.5049999999999999</v>
      </c>
      <c r="W8014">
        <v>2.7280000000000002</v>
      </c>
      <c r="X8014">
        <v>5.3250000000000002</v>
      </c>
      <c r="Y8014">
        <v>10.686</v>
      </c>
      <c r="Z8014">
        <v>20.335000000000001</v>
      </c>
      <c r="AA8014">
        <v>39.695</v>
      </c>
      <c r="AB8014">
        <v>71.893000000000001</v>
      </c>
      <c r="AC8014">
        <v>107.164</v>
      </c>
      <c r="AD8014">
        <v>170.667</v>
      </c>
      <c r="AE8014">
        <v>245.429</v>
      </c>
      <c r="AF8014">
        <v>359.35899999999998</v>
      </c>
      <c r="AG8014">
        <v>468.01499999999999</v>
      </c>
      <c r="AH8014">
        <v>577.024</v>
      </c>
      <c r="AI8014">
        <v>673.70299999999997</v>
      </c>
      <c r="AJ8014">
        <v>789.22799999999995</v>
      </c>
      <c r="AK8014">
        <v>880.46100000000001</v>
      </c>
      <c r="AL8014">
        <v>994.78300000000002</v>
      </c>
      <c r="AM8014">
        <v>999.19200000000001</v>
      </c>
      <c r="AN8014" s="52">
        <v>1160.01</v>
      </c>
      <c r="AO8014" s="52">
        <v>1394.48</v>
      </c>
      <c r="AP8014" s="52">
        <v>1569.67</v>
      </c>
      <c r="AQ8014" s="52">
        <v>1809.71</v>
      </c>
      <c r="AR8014" s="52">
        <v>2044.47</v>
      </c>
      <c r="AS8014" s="52">
        <v>2338.65</v>
      </c>
      <c r="AT8014" s="52">
        <v>2608.5300000000002</v>
      </c>
      <c r="AU8014" s="52">
        <v>3106.54</v>
      </c>
      <c r="AV8014" s="52">
        <v>3700.99</v>
      </c>
      <c r="AW8014" s="52">
        <v>4026.44</v>
      </c>
      <c r="AX8014" s="52">
        <v>4596.22</v>
      </c>
      <c r="AY8014" s="52">
        <v>5281.64</v>
      </c>
      <c r="AZ8014" s="52">
        <v>6125.86</v>
      </c>
      <c r="BA8014" s="52">
        <v>7149.78</v>
      </c>
      <c r="BB8014" s="52">
        <v>8301.0300000000007</v>
      </c>
      <c r="BC8014">
        <v>2018</v>
      </c>
    </row>
    <row r="8015" spans="1:55" x14ac:dyDescent="0.25">
      <c r="A8015">
        <v>186</v>
      </c>
      <c r="B8015" t="s">
        <v>1843</v>
      </c>
      <c r="C8015" t="s">
        <v>240</v>
      </c>
      <c r="D8015" t="s">
        <v>1844</v>
      </c>
      <c r="E8015" t="s">
        <v>238</v>
      </c>
      <c r="F8015" t="s">
        <v>241</v>
      </c>
      <c r="G8015" t="s">
        <v>242</v>
      </c>
      <c r="H8015" t="s">
        <v>230</v>
      </c>
      <c r="I8015" t="s">
        <v>243</v>
      </c>
      <c r="J8015">
        <v>96.525999999999996</v>
      </c>
      <c r="K8015">
        <v>97.793999999999997</v>
      </c>
      <c r="L8015">
        <v>88.853999999999999</v>
      </c>
      <c r="M8015">
        <v>84.906000000000006</v>
      </c>
      <c r="N8015">
        <v>82.582999999999998</v>
      </c>
      <c r="O8015">
        <v>92.76</v>
      </c>
      <c r="P8015">
        <v>102.304</v>
      </c>
      <c r="Q8015">
        <v>118.88500000000001</v>
      </c>
      <c r="R8015">
        <v>125.15300000000001</v>
      </c>
      <c r="S8015">
        <v>147.68799999999999</v>
      </c>
      <c r="T8015">
        <v>207.375</v>
      </c>
      <c r="U8015">
        <v>208.10900000000001</v>
      </c>
      <c r="V8015">
        <v>219.09100000000001</v>
      </c>
      <c r="W8015">
        <v>248.447</v>
      </c>
      <c r="X8015">
        <v>179.208</v>
      </c>
      <c r="Y8015">
        <v>233.34</v>
      </c>
      <c r="Z8015">
        <v>250.26300000000001</v>
      </c>
      <c r="AA8015">
        <v>261.77499999999998</v>
      </c>
      <c r="AB8015">
        <v>276.012</v>
      </c>
      <c r="AC8015">
        <v>256.48500000000001</v>
      </c>
      <c r="AD8015">
        <v>273.08499999999998</v>
      </c>
      <c r="AE8015">
        <v>200.30500000000001</v>
      </c>
      <c r="AF8015">
        <v>238.34200000000001</v>
      </c>
      <c r="AG8015">
        <v>311.94400000000002</v>
      </c>
      <c r="AH8015">
        <v>404.85300000000001</v>
      </c>
      <c r="AI8015">
        <v>501.16300000000001</v>
      </c>
      <c r="AJ8015">
        <v>550.79600000000005</v>
      </c>
      <c r="AK8015">
        <v>675.01</v>
      </c>
      <c r="AL8015">
        <v>764.64300000000003</v>
      </c>
      <c r="AM8015">
        <v>644.47</v>
      </c>
      <c r="AN8015">
        <v>772.29</v>
      </c>
      <c r="AO8015">
        <v>832.49699999999996</v>
      </c>
      <c r="AP8015">
        <v>873.69600000000003</v>
      </c>
      <c r="AQ8015">
        <v>950.32799999999997</v>
      </c>
      <c r="AR8015">
        <v>934.07500000000005</v>
      </c>
      <c r="AS8015">
        <v>859.44899999999996</v>
      </c>
      <c r="AT8015">
        <v>863.39</v>
      </c>
      <c r="AU8015">
        <v>851.52099999999996</v>
      </c>
      <c r="AV8015">
        <v>766.428</v>
      </c>
      <c r="AW8015">
        <v>706.23699999999997</v>
      </c>
      <c r="AX8015">
        <v>809.55499999999995</v>
      </c>
      <c r="AY8015">
        <v>929.82299999999998</v>
      </c>
      <c r="AZ8015">
        <v>987.577</v>
      </c>
      <c r="BA8015" s="52">
        <v>1044.1199999999999</v>
      </c>
      <c r="BB8015" s="52">
        <v>1105.6199999999999</v>
      </c>
      <c r="BC8015">
        <v>2018</v>
      </c>
    </row>
    <row r="8016" spans="1:55" x14ac:dyDescent="0.25">
      <c r="A8016">
        <v>186</v>
      </c>
      <c r="B8016" t="s">
        <v>1843</v>
      </c>
      <c r="C8016" t="s">
        <v>244</v>
      </c>
      <c r="D8016" t="s">
        <v>1844</v>
      </c>
      <c r="E8016" t="s">
        <v>238</v>
      </c>
      <c r="F8016" t="s">
        <v>245</v>
      </c>
      <c r="G8016" t="s">
        <v>246</v>
      </c>
      <c r="H8016" t="s">
        <v>230</v>
      </c>
      <c r="I8016" t="s">
        <v>243</v>
      </c>
      <c r="J8016">
        <v>155.85300000000001</v>
      </c>
      <c r="K8016">
        <v>178.04499999999999</v>
      </c>
      <c r="L8016">
        <v>195.52799999999999</v>
      </c>
      <c r="M8016">
        <v>212.85300000000001</v>
      </c>
      <c r="N8016">
        <v>235.57900000000001</v>
      </c>
      <c r="O8016">
        <v>253.38</v>
      </c>
      <c r="P8016">
        <v>276.423</v>
      </c>
      <c r="Q8016">
        <v>311.66199999999998</v>
      </c>
      <c r="R8016">
        <v>329.49700000000001</v>
      </c>
      <c r="S8016">
        <v>343.28199999999998</v>
      </c>
      <c r="T8016">
        <v>389.089</v>
      </c>
      <c r="U8016">
        <v>405.97399999999999</v>
      </c>
      <c r="V8016">
        <v>440.07499999999999</v>
      </c>
      <c r="W8016">
        <v>486.733</v>
      </c>
      <c r="X8016">
        <v>470.00299999999999</v>
      </c>
      <c r="Y8016">
        <v>514.35900000000004</v>
      </c>
      <c r="Z8016">
        <v>560.47900000000004</v>
      </c>
      <c r="AA8016">
        <v>613.06299999999999</v>
      </c>
      <c r="AB8016">
        <v>639.13599999999997</v>
      </c>
      <c r="AC8016">
        <v>626.38900000000001</v>
      </c>
      <c r="AD8016">
        <v>682.91399999999999</v>
      </c>
      <c r="AE8016">
        <v>656.28099999999995</v>
      </c>
      <c r="AF8016">
        <v>709.53200000000004</v>
      </c>
      <c r="AG8016">
        <v>763.23900000000003</v>
      </c>
      <c r="AH8016">
        <v>859.37699999999995</v>
      </c>
      <c r="AI8016">
        <v>965.98500000000001</v>
      </c>
      <c r="AJ8016" s="52">
        <v>1065.98</v>
      </c>
      <c r="AK8016" s="52">
        <v>1149.68</v>
      </c>
      <c r="AL8016" s="52">
        <v>1181.94</v>
      </c>
      <c r="AM8016" s="52">
        <v>1134.93</v>
      </c>
      <c r="AN8016" s="52">
        <v>1245.5999999999999</v>
      </c>
      <c r="AO8016" s="52">
        <v>1412.94</v>
      </c>
      <c r="AP8016" s="52">
        <v>1509.02</v>
      </c>
      <c r="AQ8016" s="52">
        <v>1665.88</v>
      </c>
      <c r="AR8016" s="52">
        <v>1785.1</v>
      </c>
      <c r="AS8016" s="52">
        <v>1913.99</v>
      </c>
      <c r="AT8016" s="52">
        <v>1996.52</v>
      </c>
      <c r="AU8016" s="52">
        <v>2185.86</v>
      </c>
      <c r="AV8016" s="52">
        <v>2292.5100000000002</v>
      </c>
      <c r="AW8016" s="52">
        <v>2274.0700000000002</v>
      </c>
      <c r="AX8016" s="52">
        <v>2380.5500000000002</v>
      </c>
      <c r="AY8016" s="52">
        <v>2502</v>
      </c>
      <c r="AZ8016" s="52">
        <v>2630.6</v>
      </c>
      <c r="BA8016" s="52">
        <v>2778.87</v>
      </c>
      <c r="BB8016" s="52">
        <v>2936.36</v>
      </c>
      <c r="BC8016">
        <v>2018</v>
      </c>
    </row>
    <row r="8017" spans="1:55" x14ac:dyDescent="0.25">
      <c r="A8017">
        <v>186</v>
      </c>
      <c r="B8017" t="s">
        <v>1843</v>
      </c>
      <c r="C8017" t="s">
        <v>247</v>
      </c>
      <c r="D8017" t="s">
        <v>1844</v>
      </c>
      <c r="E8017" t="s">
        <v>248</v>
      </c>
      <c r="F8017" t="s">
        <v>249</v>
      </c>
      <c r="G8017" t="s">
        <v>250</v>
      </c>
      <c r="I8017" t="s">
        <v>251</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0.95399999999999996</v>
      </c>
      <c r="Y8017">
        <v>1.7849999999999999</v>
      </c>
      <c r="Z8017">
        <v>3.1749999999999998</v>
      </c>
      <c r="AA8017">
        <v>5.7629999999999999</v>
      </c>
      <c r="AB8017">
        <v>10.124000000000001</v>
      </c>
      <c r="AC8017">
        <v>15.621</v>
      </c>
      <c r="AD8017">
        <v>23.329000000000001</v>
      </c>
      <c r="AE8017">
        <v>35.674999999999997</v>
      </c>
      <c r="AF8017">
        <v>49.08</v>
      </c>
      <c r="AG8017">
        <v>60.524999999999999</v>
      </c>
      <c r="AH8017">
        <v>68.058999999999997</v>
      </c>
      <c r="AI8017">
        <v>72.894000000000005</v>
      </c>
      <c r="AJ8017">
        <v>79.724999999999994</v>
      </c>
      <c r="AK8017">
        <v>84.682000000000002</v>
      </c>
      <c r="AL8017">
        <v>94.875</v>
      </c>
      <c r="AM8017">
        <v>100</v>
      </c>
      <c r="AN8017">
        <v>107.01300000000001</v>
      </c>
      <c r="AO8017">
        <v>115.77500000000001</v>
      </c>
      <c r="AP8017">
        <v>124.364</v>
      </c>
      <c r="AQ8017">
        <v>132.16</v>
      </c>
      <c r="AR8017">
        <v>141.96899999999999</v>
      </c>
      <c r="AS8017">
        <v>153.08000000000001</v>
      </c>
      <c r="AT8017">
        <v>165.477</v>
      </c>
      <c r="AU8017">
        <v>183.42099999999999</v>
      </c>
      <c r="AV8017">
        <v>213.05099999999999</v>
      </c>
      <c r="AW8017">
        <v>237.82</v>
      </c>
      <c r="AX8017">
        <v>264.74700000000001</v>
      </c>
      <c r="AY8017">
        <v>295.47699999999998</v>
      </c>
      <c r="AZ8017">
        <v>332.69799999999998</v>
      </c>
      <c r="BA8017">
        <v>375.20600000000002</v>
      </c>
      <c r="BB8017">
        <v>420.88499999999999</v>
      </c>
      <c r="BC8017">
        <v>2018</v>
      </c>
    </row>
    <row r="8018" spans="1:55" x14ac:dyDescent="0.25">
      <c r="A8018">
        <v>186</v>
      </c>
      <c r="B8018" t="s">
        <v>1843</v>
      </c>
      <c r="C8018" t="s">
        <v>252</v>
      </c>
      <c r="D8018" t="s">
        <v>1844</v>
      </c>
      <c r="E8018" t="s">
        <v>253</v>
      </c>
      <c r="F8018" t="s">
        <v>254</v>
      </c>
      <c r="G8018" t="s">
        <v>229</v>
      </c>
      <c r="H8018" t="s">
        <v>220</v>
      </c>
      <c r="I8018" t="s">
        <v>255</v>
      </c>
      <c r="J8018" s="52">
        <v>6811.48</v>
      </c>
      <c r="K8018" s="52">
        <v>6948.81</v>
      </c>
      <c r="L8018" s="52">
        <v>7025.16</v>
      </c>
      <c r="M8018" s="52">
        <v>7195.55</v>
      </c>
      <c r="N8018" s="52">
        <v>7520.22</v>
      </c>
      <c r="O8018" s="52">
        <v>7677.73</v>
      </c>
      <c r="P8018" s="52">
        <v>8047.75</v>
      </c>
      <c r="Q8018" s="52">
        <v>8686.2199999999993</v>
      </c>
      <c r="R8018" s="52">
        <v>8708.1</v>
      </c>
      <c r="S8018" s="52">
        <v>8575.48</v>
      </c>
      <c r="T8018" s="52">
        <v>9207.67</v>
      </c>
      <c r="U8018" s="52">
        <v>9137.24</v>
      </c>
      <c r="V8018" s="52">
        <v>9525.84</v>
      </c>
      <c r="W8018" s="52">
        <v>10127.209999999999</v>
      </c>
      <c r="X8018" s="52">
        <v>9424.2999999999993</v>
      </c>
      <c r="Y8018" s="52">
        <v>9946.5499999999993</v>
      </c>
      <c r="Z8018" s="52">
        <v>10482.99</v>
      </c>
      <c r="AA8018" s="52">
        <v>11105.37</v>
      </c>
      <c r="AB8018" s="52">
        <v>11287.14</v>
      </c>
      <c r="AC8018" s="52">
        <v>10749.7</v>
      </c>
      <c r="AD8018" s="52">
        <v>11302.06</v>
      </c>
      <c r="AE8018" s="52">
        <v>10486.66</v>
      </c>
      <c r="AF8018" s="52">
        <v>11026.73</v>
      </c>
      <c r="AG8018" s="52">
        <v>11509.01</v>
      </c>
      <c r="AH8018" s="52">
        <v>12466.28</v>
      </c>
      <c r="AI8018" s="52">
        <v>13421.67</v>
      </c>
      <c r="AJ8018" s="52">
        <v>14196.66</v>
      </c>
      <c r="AK8018" s="52">
        <v>14729.99</v>
      </c>
      <c r="AL8018" s="52">
        <v>14661.12</v>
      </c>
      <c r="AM8018" s="52">
        <v>13770.37</v>
      </c>
      <c r="AN8018" s="52">
        <v>14703.65</v>
      </c>
      <c r="AO8018" s="52">
        <v>16118.88</v>
      </c>
      <c r="AP8018" s="52">
        <v>16689.28</v>
      </c>
      <c r="AQ8018" s="52">
        <v>17860.57</v>
      </c>
      <c r="AR8018" s="52">
        <v>18534.849999999999</v>
      </c>
      <c r="AS8018" s="52">
        <v>19401.900000000001</v>
      </c>
      <c r="AT8018" s="52">
        <v>19750.240000000002</v>
      </c>
      <c r="AU8018" s="52">
        <v>20958.36</v>
      </c>
      <c r="AV8018" s="52">
        <v>21183.55</v>
      </c>
      <c r="AW8018" s="52">
        <v>20392.740000000002</v>
      </c>
      <c r="AX8018" s="52">
        <v>20657.72</v>
      </c>
      <c r="AY8018" s="52">
        <v>21017.47</v>
      </c>
      <c r="AZ8018" s="52">
        <v>21396.46</v>
      </c>
      <c r="BA8018" s="52">
        <v>21890.06</v>
      </c>
      <c r="BB8018" s="52">
        <v>22404.34</v>
      </c>
      <c r="BC8018">
        <v>2018</v>
      </c>
    </row>
    <row r="8019" spans="1:55" x14ac:dyDescent="0.25">
      <c r="A8019">
        <v>186</v>
      </c>
      <c r="B8019" t="s">
        <v>1843</v>
      </c>
      <c r="C8019" t="s">
        <v>256</v>
      </c>
      <c r="D8019" t="s">
        <v>1844</v>
      </c>
      <c r="E8019" t="s">
        <v>253</v>
      </c>
      <c r="F8019" t="s">
        <v>257</v>
      </c>
      <c r="G8019" t="s">
        <v>258</v>
      </c>
      <c r="H8019" t="s">
        <v>220</v>
      </c>
      <c r="I8019" t="s">
        <v>255</v>
      </c>
      <c r="J8019" s="52">
        <v>7990.44</v>
      </c>
      <c r="K8019" s="52">
        <v>8151.54</v>
      </c>
      <c r="L8019" s="52">
        <v>8241.11</v>
      </c>
      <c r="M8019" s="52">
        <v>8440.99</v>
      </c>
      <c r="N8019" s="52">
        <v>8821.85</v>
      </c>
      <c r="O8019" s="52">
        <v>9006.6299999999992</v>
      </c>
      <c r="P8019" s="52">
        <v>9440.7000000000007</v>
      </c>
      <c r="Q8019" s="52">
        <v>10189.67</v>
      </c>
      <c r="R8019" s="52">
        <v>10215.34</v>
      </c>
      <c r="S8019" s="52">
        <v>10059.76</v>
      </c>
      <c r="T8019" s="52">
        <v>10801.38</v>
      </c>
      <c r="U8019" s="52">
        <v>10718.76</v>
      </c>
      <c r="V8019" s="52">
        <v>11174.62</v>
      </c>
      <c r="W8019" s="52">
        <v>11880.07</v>
      </c>
      <c r="X8019" s="52">
        <v>11055.5</v>
      </c>
      <c r="Y8019" s="52">
        <v>11668.15</v>
      </c>
      <c r="Z8019" s="52">
        <v>12297.44</v>
      </c>
      <c r="AA8019" s="52">
        <v>13027.54</v>
      </c>
      <c r="AB8019" s="52">
        <v>13240.77</v>
      </c>
      <c r="AC8019" s="52">
        <v>12610.31</v>
      </c>
      <c r="AD8019" s="52">
        <v>13258.27</v>
      </c>
      <c r="AE8019" s="52">
        <v>12301.74</v>
      </c>
      <c r="AF8019" s="52">
        <v>12935.29</v>
      </c>
      <c r="AG8019" s="52">
        <v>13501.05</v>
      </c>
      <c r="AH8019" s="52">
        <v>14624</v>
      </c>
      <c r="AI8019" s="52">
        <v>15744.75</v>
      </c>
      <c r="AJ8019" s="52">
        <v>16653.88</v>
      </c>
      <c r="AK8019" s="52">
        <v>17279.52</v>
      </c>
      <c r="AL8019" s="52">
        <v>17198.73</v>
      </c>
      <c r="AM8019" s="52">
        <v>16153.81</v>
      </c>
      <c r="AN8019" s="52">
        <v>17248.62</v>
      </c>
      <c r="AO8019" s="52">
        <v>18908.810000000001</v>
      </c>
      <c r="AP8019" s="52">
        <v>19577.939999999999</v>
      </c>
      <c r="AQ8019" s="52">
        <v>20951.96</v>
      </c>
      <c r="AR8019" s="52">
        <v>21742.94</v>
      </c>
      <c r="AS8019" s="52">
        <v>22760.080000000002</v>
      </c>
      <c r="AT8019" s="52">
        <v>23168.71</v>
      </c>
      <c r="AU8019" s="52">
        <v>24585.93</v>
      </c>
      <c r="AV8019" s="52">
        <v>24850.1</v>
      </c>
      <c r="AW8019" s="52">
        <v>23922.41</v>
      </c>
      <c r="AX8019" s="52">
        <v>24233.26</v>
      </c>
      <c r="AY8019" s="52">
        <v>24655.27</v>
      </c>
      <c r="AZ8019" s="52">
        <v>25099.86</v>
      </c>
      <c r="BA8019" s="52">
        <v>25678.9</v>
      </c>
      <c r="BB8019" s="52">
        <v>26282.19</v>
      </c>
      <c r="BC8019">
        <v>2018</v>
      </c>
    </row>
    <row r="8020" spans="1:55" x14ac:dyDescent="0.25">
      <c r="A8020">
        <v>186</v>
      </c>
      <c r="B8020" t="s">
        <v>1843</v>
      </c>
      <c r="C8020" t="s">
        <v>259</v>
      </c>
      <c r="D8020" t="s">
        <v>1844</v>
      </c>
      <c r="E8020" t="s">
        <v>260</v>
      </c>
      <c r="F8020" t="s">
        <v>261</v>
      </c>
      <c r="G8020" t="s">
        <v>229</v>
      </c>
      <c r="H8020" t="s">
        <v>220</v>
      </c>
      <c r="I8020" t="s">
        <v>262</v>
      </c>
      <c r="J8020">
        <v>0.16200000000000001</v>
      </c>
      <c r="K8020">
        <v>0.23499999999999999</v>
      </c>
      <c r="L8020">
        <v>0.30499999999999999</v>
      </c>
      <c r="M8020">
        <v>0.39500000000000002</v>
      </c>
      <c r="N8020">
        <v>0.61099999999999999</v>
      </c>
      <c r="O8020">
        <v>0.95499999999999996</v>
      </c>
      <c r="P8020">
        <v>1.363</v>
      </c>
      <c r="Q8020">
        <v>1.9550000000000001</v>
      </c>
      <c r="R8020">
        <v>3.32</v>
      </c>
      <c r="S8020">
        <v>5.7359999999999998</v>
      </c>
      <c r="T8020">
        <v>9.7469999999999999</v>
      </c>
      <c r="U8020">
        <v>15.364000000000001</v>
      </c>
      <c r="V8020">
        <v>26.224</v>
      </c>
      <c r="W8020">
        <v>46.774000000000001</v>
      </c>
      <c r="X8020">
        <v>89.864999999999995</v>
      </c>
      <c r="Y8020">
        <v>177.55199999999999</v>
      </c>
      <c r="Z8020">
        <v>332.78899999999999</v>
      </c>
      <c r="AA8020">
        <v>640.01</v>
      </c>
      <c r="AB8020" s="52">
        <v>1142.76</v>
      </c>
      <c r="AC8020" s="52">
        <v>1679.22</v>
      </c>
      <c r="AD8020" s="52">
        <v>2636.61</v>
      </c>
      <c r="AE8020" s="52">
        <v>3741.11</v>
      </c>
      <c r="AF8020" s="52">
        <v>5411.88</v>
      </c>
      <c r="AG8020" s="52">
        <v>6965.83</v>
      </c>
      <c r="AH8020" s="52">
        <v>8484.36</v>
      </c>
      <c r="AI8020" s="52">
        <v>9783.59</v>
      </c>
      <c r="AJ8020" s="52">
        <v>11318.34</v>
      </c>
      <c r="AK8020" s="52">
        <v>12473.59</v>
      </c>
      <c r="AL8020" s="52">
        <v>13909.74</v>
      </c>
      <c r="AM8020" s="52">
        <v>13770.37</v>
      </c>
      <c r="AN8020" s="52">
        <v>15734.76</v>
      </c>
      <c r="AO8020" s="52">
        <v>18661.7</v>
      </c>
      <c r="AP8020" s="52">
        <v>20755.45</v>
      </c>
      <c r="AQ8020" s="52">
        <v>23604.54</v>
      </c>
      <c r="AR8020" s="52">
        <v>26313.66</v>
      </c>
      <c r="AS8020" s="52">
        <v>29700.51</v>
      </c>
      <c r="AT8020" s="52">
        <v>32682.15</v>
      </c>
      <c r="AU8020" s="52">
        <v>38442</v>
      </c>
      <c r="AV8020" s="52">
        <v>45131.82</v>
      </c>
      <c r="AW8020" s="52">
        <v>48498.03</v>
      </c>
      <c r="AX8020" s="52">
        <v>54690.61</v>
      </c>
      <c r="AY8020" s="52">
        <v>62101.89</v>
      </c>
      <c r="AZ8020" s="52">
        <v>71185.63</v>
      </c>
      <c r="BA8020" s="52">
        <v>82132.87</v>
      </c>
      <c r="BB8020" s="52">
        <v>94296.51</v>
      </c>
      <c r="BC8020">
        <v>2018</v>
      </c>
    </row>
    <row r="8021" spans="1:55" x14ac:dyDescent="0.25">
      <c r="A8021">
        <v>186</v>
      </c>
      <c r="B8021" t="s">
        <v>1843</v>
      </c>
      <c r="C8021" t="s">
        <v>263</v>
      </c>
      <c r="D8021" t="s">
        <v>1844</v>
      </c>
      <c r="E8021" t="s">
        <v>260</v>
      </c>
      <c r="F8021" t="s">
        <v>264</v>
      </c>
      <c r="G8021" t="s">
        <v>242</v>
      </c>
      <c r="H8021" t="s">
        <v>220</v>
      </c>
      <c r="I8021" t="s">
        <v>262</v>
      </c>
      <c r="J8021" s="52">
        <v>2132.15</v>
      </c>
      <c r="K8021" s="52">
        <v>2111.5500000000002</v>
      </c>
      <c r="L8021" s="52">
        <v>1875.29</v>
      </c>
      <c r="M8021" s="52">
        <v>1752.07</v>
      </c>
      <c r="N8021" s="52">
        <v>1667.26</v>
      </c>
      <c r="O8021" s="52">
        <v>1833.86</v>
      </c>
      <c r="P8021" s="52">
        <v>1982.41</v>
      </c>
      <c r="Q8021" s="52">
        <v>2259.89</v>
      </c>
      <c r="R8021" s="52">
        <v>2335.4899999999998</v>
      </c>
      <c r="S8021" s="52">
        <v>2707.19</v>
      </c>
      <c r="T8021" s="52">
        <v>3735.77</v>
      </c>
      <c r="U8021" s="52">
        <v>3686.18</v>
      </c>
      <c r="V8021" s="52">
        <v>3817.29</v>
      </c>
      <c r="W8021" s="52">
        <v>4259.4799999999996</v>
      </c>
      <c r="X8021" s="52">
        <v>3024.16</v>
      </c>
      <c r="Y8021" s="52">
        <v>3877.1</v>
      </c>
      <c r="Z8021" s="52">
        <v>4095.58</v>
      </c>
      <c r="AA8021" s="52">
        <v>4220.6000000000004</v>
      </c>
      <c r="AB8021" s="52">
        <v>4387.3100000000004</v>
      </c>
      <c r="AC8021" s="52">
        <v>4019</v>
      </c>
      <c r="AD8021" s="52">
        <v>4218.8599999999997</v>
      </c>
      <c r="AE8021" s="52">
        <v>3053.28</v>
      </c>
      <c r="AF8021" s="52">
        <v>3589.39</v>
      </c>
      <c r="AG8021" s="52">
        <v>4642.8999999999996</v>
      </c>
      <c r="AH8021" s="52">
        <v>5952.83</v>
      </c>
      <c r="AI8021" s="52">
        <v>7277.94</v>
      </c>
      <c r="AJ8021" s="52">
        <v>7898.99</v>
      </c>
      <c r="AK8021" s="52">
        <v>9562.94</v>
      </c>
      <c r="AL8021" s="52">
        <v>10691.76</v>
      </c>
      <c r="AM8021" s="52">
        <v>8881.76</v>
      </c>
      <c r="AN8021" s="52">
        <v>10475.57</v>
      </c>
      <c r="AO8021" s="52">
        <v>11140.95</v>
      </c>
      <c r="AP8021" s="52">
        <v>11552.69</v>
      </c>
      <c r="AQ8021" s="52">
        <v>12395.37</v>
      </c>
      <c r="AR8021" s="52">
        <v>12022.18</v>
      </c>
      <c r="AS8021" s="52">
        <v>10914.89</v>
      </c>
      <c r="AT8021" s="52">
        <v>10817.39</v>
      </c>
      <c r="AU8021" s="52">
        <v>10537.19</v>
      </c>
      <c r="AV8021" s="52">
        <v>9346.23</v>
      </c>
      <c r="AW8021" s="52">
        <v>8506.56</v>
      </c>
      <c r="AX8021" s="52">
        <v>9632.93</v>
      </c>
      <c r="AY8021" s="52">
        <v>10932.91</v>
      </c>
      <c r="AZ8021" s="52">
        <v>11476.15</v>
      </c>
      <c r="BA8021" s="52">
        <v>11994.34</v>
      </c>
      <c r="BB8021" s="52">
        <v>12559.46</v>
      </c>
      <c r="BC8021">
        <v>2018</v>
      </c>
    </row>
    <row r="8022" spans="1:55" x14ac:dyDescent="0.25">
      <c r="A8022">
        <v>186</v>
      </c>
      <c r="B8022" t="s">
        <v>1843</v>
      </c>
      <c r="C8022" t="s">
        <v>265</v>
      </c>
      <c r="D8022" t="s">
        <v>1844</v>
      </c>
      <c r="E8022" t="s">
        <v>260</v>
      </c>
      <c r="F8022" t="s">
        <v>266</v>
      </c>
      <c r="G8022" t="s">
        <v>246</v>
      </c>
      <c r="H8022" t="s">
        <v>220</v>
      </c>
      <c r="I8022" t="s">
        <v>262</v>
      </c>
      <c r="J8022" s="52">
        <v>3442.6</v>
      </c>
      <c r="K8022" s="52">
        <v>3844.28</v>
      </c>
      <c r="L8022" s="52">
        <v>4126.66</v>
      </c>
      <c r="M8022" s="52">
        <v>4392.28</v>
      </c>
      <c r="N8022" s="52">
        <v>4756.1099999999997</v>
      </c>
      <c r="O8022" s="52">
        <v>5009.3</v>
      </c>
      <c r="P8022" s="52">
        <v>5356.43</v>
      </c>
      <c r="Q8022" s="52">
        <v>5924.37</v>
      </c>
      <c r="R8022" s="52">
        <v>6148.75</v>
      </c>
      <c r="S8022" s="52">
        <v>6292.51</v>
      </c>
      <c r="T8022" s="52">
        <v>7009.26</v>
      </c>
      <c r="U8022" s="52">
        <v>7190.9</v>
      </c>
      <c r="V8022" s="52">
        <v>7667.57</v>
      </c>
      <c r="W8022" s="52">
        <v>8344.76</v>
      </c>
      <c r="X8022" s="52">
        <v>7931.39</v>
      </c>
      <c r="Y8022" s="52">
        <v>8546.43</v>
      </c>
      <c r="Z8022" s="52">
        <v>9172.2900000000009</v>
      </c>
      <c r="AA8022" s="52">
        <v>9884.41</v>
      </c>
      <c r="AB8022" s="52">
        <v>10159.27</v>
      </c>
      <c r="AC8022" s="52">
        <v>9815.25</v>
      </c>
      <c r="AD8022" s="52">
        <v>10550.27</v>
      </c>
      <c r="AE8022" s="52">
        <v>10003.790000000001</v>
      </c>
      <c r="AF8022" s="52">
        <v>10685.42</v>
      </c>
      <c r="AG8022" s="52">
        <v>11359.88</v>
      </c>
      <c r="AH8022" s="52">
        <v>12636</v>
      </c>
      <c r="AI8022" s="52">
        <v>14028.13</v>
      </c>
      <c r="AJ8022" s="52">
        <v>15287.2</v>
      </c>
      <c r="AK8022" s="52">
        <v>16287.61</v>
      </c>
      <c r="AL8022" s="52">
        <v>16526.759999999998</v>
      </c>
      <c r="AM8022" s="52">
        <v>15641.01</v>
      </c>
      <c r="AN8022" s="52">
        <v>16895.68</v>
      </c>
      <c r="AO8022" s="52">
        <v>18908.810000000001</v>
      </c>
      <c r="AP8022" s="52">
        <v>19953.47</v>
      </c>
      <c r="AQ8022" s="52">
        <v>21728.48</v>
      </c>
      <c r="AR8022" s="52">
        <v>22975.43</v>
      </c>
      <c r="AS8022" s="52">
        <v>24307.42</v>
      </c>
      <c r="AT8022" s="52">
        <v>25014.3</v>
      </c>
      <c r="AU8022" s="52">
        <v>27049.040000000001</v>
      </c>
      <c r="AV8022" s="52">
        <v>27956.09</v>
      </c>
      <c r="AW8022" s="52">
        <v>27390.98</v>
      </c>
      <c r="AX8022" s="52">
        <v>28326.29</v>
      </c>
      <c r="AY8022" s="52">
        <v>29418.7</v>
      </c>
      <c r="AZ8022" s="52">
        <v>30568.91</v>
      </c>
      <c r="BA8022" s="52">
        <v>31922.21</v>
      </c>
      <c r="BB8022" s="52">
        <v>33355.949999999997</v>
      </c>
      <c r="BC8022">
        <v>2018</v>
      </c>
    </row>
    <row r="8023" spans="1:55" x14ac:dyDescent="0.25">
      <c r="A8023">
        <v>186</v>
      </c>
      <c r="B8023" t="s">
        <v>1843</v>
      </c>
      <c r="C8023" t="s">
        <v>267</v>
      </c>
      <c r="D8023" t="s">
        <v>1844</v>
      </c>
      <c r="E8023" t="s">
        <v>268</v>
      </c>
      <c r="F8023" t="s">
        <v>269</v>
      </c>
      <c r="G8023" t="s">
        <v>270</v>
      </c>
    </row>
    <row r="8024" spans="1:55" x14ac:dyDescent="0.25">
      <c r="A8024">
        <v>186</v>
      </c>
      <c r="B8024" t="s">
        <v>1843</v>
      </c>
      <c r="C8024" t="s">
        <v>271</v>
      </c>
      <c r="D8024" t="s">
        <v>1844</v>
      </c>
      <c r="E8024" t="s">
        <v>272</v>
      </c>
      <c r="F8024" t="s">
        <v>273</v>
      </c>
      <c r="G8024" t="s">
        <v>274</v>
      </c>
      <c r="I8024" t="s">
        <v>243</v>
      </c>
      <c r="J8024">
        <v>1.1759999999999999</v>
      </c>
      <c r="K8024">
        <v>1.2070000000000001</v>
      </c>
      <c r="L8024">
        <v>1.244</v>
      </c>
      <c r="M8024">
        <v>1.2709999999999999</v>
      </c>
      <c r="N8024">
        <v>1.3</v>
      </c>
      <c r="O8024">
        <v>1.3089999999999999</v>
      </c>
      <c r="P8024">
        <v>1.3520000000000001</v>
      </c>
      <c r="Q8024">
        <v>1.4319999999999999</v>
      </c>
      <c r="R8024">
        <v>1.4</v>
      </c>
      <c r="S8024">
        <v>1.3540000000000001</v>
      </c>
      <c r="T8024">
        <v>1.421</v>
      </c>
      <c r="U8024">
        <v>1.401</v>
      </c>
      <c r="V8024">
        <v>1.333</v>
      </c>
      <c r="W8024">
        <v>1.413</v>
      </c>
      <c r="X8024">
        <v>1.2969999999999999</v>
      </c>
      <c r="Y8024">
        <v>1.341</v>
      </c>
      <c r="Z8024">
        <v>1.383</v>
      </c>
      <c r="AA8024">
        <v>1.4279999999999999</v>
      </c>
      <c r="AB8024">
        <v>1.4339999999999999</v>
      </c>
      <c r="AC8024">
        <v>1.339</v>
      </c>
      <c r="AD8024">
        <v>1.363</v>
      </c>
      <c r="AE8024">
        <v>1.2509999999999999</v>
      </c>
      <c r="AF8024">
        <v>1.294</v>
      </c>
      <c r="AG8024">
        <v>1.3129999999999999</v>
      </c>
      <c r="AH8024">
        <v>1.3680000000000001</v>
      </c>
      <c r="AI8024">
        <v>1.423</v>
      </c>
      <c r="AJ8024">
        <v>1.4470000000000001</v>
      </c>
      <c r="AK8024">
        <v>1.4419999999999999</v>
      </c>
      <c r="AL8024">
        <v>1.413</v>
      </c>
      <c r="AM8024">
        <v>1.3520000000000001</v>
      </c>
      <c r="AN8024">
        <v>1.393</v>
      </c>
      <c r="AO8024">
        <v>1.4870000000000001</v>
      </c>
      <c r="AP8024">
        <v>1.51</v>
      </c>
      <c r="AQ8024">
        <v>1.585</v>
      </c>
      <c r="AR8024">
        <v>1.611</v>
      </c>
      <c r="AS8024">
        <v>1.6539999999999999</v>
      </c>
      <c r="AT8024">
        <v>1.6519999999999999</v>
      </c>
      <c r="AU8024">
        <v>1.712</v>
      </c>
      <c r="AV8024">
        <v>1.696</v>
      </c>
      <c r="AW8024">
        <v>1.601</v>
      </c>
      <c r="AX8024">
        <v>1.585</v>
      </c>
      <c r="AY8024">
        <v>1.5760000000000001</v>
      </c>
      <c r="AZ8024">
        <v>1.5669999999999999</v>
      </c>
      <c r="BA8024">
        <v>1.5660000000000001</v>
      </c>
      <c r="BB8024">
        <v>1.5640000000000001</v>
      </c>
      <c r="BC8024">
        <v>2018</v>
      </c>
    </row>
    <row r="8025" spans="1:55" x14ac:dyDescent="0.25">
      <c r="A8025">
        <v>186</v>
      </c>
      <c r="B8025" t="s">
        <v>1843</v>
      </c>
      <c r="C8025" t="s">
        <v>275</v>
      </c>
      <c r="D8025" t="s">
        <v>1844</v>
      </c>
      <c r="E8025" t="s">
        <v>276</v>
      </c>
      <c r="F8025" t="s">
        <v>277</v>
      </c>
      <c r="G8025" t="s">
        <v>278</v>
      </c>
      <c r="I8025" t="s">
        <v>243</v>
      </c>
      <c r="J8025" t="s">
        <v>374</v>
      </c>
      <c r="K8025" t="s">
        <v>374</v>
      </c>
      <c r="L8025" t="s">
        <v>374</v>
      </c>
      <c r="M8025" t="s">
        <v>374</v>
      </c>
      <c r="N8025" t="s">
        <v>374</v>
      </c>
      <c r="O8025" t="s">
        <v>374</v>
      </c>
      <c r="P8025" t="s">
        <v>374</v>
      </c>
      <c r="Q8025" t="s">
        <v>374</v>
      </c>
      <c r="R8025">
        <v>1E-3</v>
      </c>
      <c r="S8025">
        <v>1E-3</v>
      </c>
      <c r="T8025">
        <v>1E-3</v>
      </c>
      <c r="U8025">
        <v>2E-3</v>
      </c>
      <c r="V8025">
        <v>3.0000000000000001E-3</v>
      </c>
      <c r="W8025">
        <v>6.0000000000000001E-3</v>
      </c>
      <c r="X8025">
        <v>1.0999999999999999E-2</v>
      </c>
      <c r="Y8025">
        <v>2.1000000000000001E-2</v>
      </c>
      <c r="Z8025">
        <v>3.5999999999999997E-2</v>
      </c>
      <c r="AA8025">
        <v>6.5000000000000002E-2</v>
      </c>
      <c r="AB8025">
        <v>0.112</v>
      </c>
      <c r="AC8025">
        <v>0.17100000000000001</v>
      </c>
      <c r="AD8025">
        <v>0.25</v>
      </c>
      <c r="AE8025">
        <v>0.374</v>
      </c>
      <c r="AF8025">
        <v>0.50600000000000001</v>
      </c>
      <c r="AG8025">
        <v>0.61299999999999999</v>
      </c>
      <c r="AH8025">
        <v>0.67100000000000004</v>
      </c>
      <c r="AI8025">
        <v>0.69699999999999995</v>
      </c>
      <c r="AJ8025">
        <v>0.74</v>
      </c>
      <c r="AK8025">
        <v>0.76600000000000001</v>
      </c>
      <c r="AL8025">
        <v>0.84199999999999997</v>
      </c>
      <c r="AM8025">
        <v>0.88</v>
      </c>
      <c r="AN8025">
        <v>0.93100000000000005</v>
      </c>
      <c r="AO8025">
        <v>0.98699999999999999</v>
      </c>
      <c r="AP8025">
        <v>1.04</v>
      </c>
      <c r="AQ8025">
        <v>1.0860000000000001</v>
      </c>
      <c r="AR8025">
        <v>1.145</v>
      </c>
      <c r="AS8025">
        <v>1.222</v>
      </c>
      <c r="AT8025">
        <v>1.3069999999999999</v>
      </c>
      <c r="AU8025">
        <v>1.421</v>
      </c>
      <c r="AV8025">
        <v>1.6140000000000001</v>
      </c>
      <c r="AW8025">
        <v>1.7709999999999999</v>
      </c>
      <c r="AX8025">
        <v>1.931</v>
      </c>
      <c r="AY8025">
        <v>2.1110000000000002</v>
      </c>
      <c r="AZ8025">
        <v>2.3290000000000002</v>
      </c>
      <c r="BA8025">
        <v>2.573</v>
      </c>
      <c r="BB8025">
        <v>2.827</v>
      </c>
      <c r="BC8025">
        <v>2018</v>
      </c>
    </row>
    <row r="8026" spans="1:55" x14ac:dyDescent="0.25">
      <c r="A8026">
        <v>186</v>
      </c>
      <c r="B8026" t="s">
        <v>1843</v>
      </c>
      <c r="C8026" t="s">
        <v>279</v>
      </c>
      <c r="D8026" t="s">
        <v>1844</v>
      </c>
      <c r="E8026" t="s">
        <v>280</v>
      </c>
      <c r="F8026" t="s">
        <v>281</v>
      </c>
      <c r="G8026" t="s">
        <v>282</v>
      </c>
      <c r="I8026" t="s">
        <v>1845</v>
      </c>
      <c r="J8026">
        <v>26.734999999999999</v>
      </c>
      <c r="K8026">
        <v>25.673999999999999</v>
      </c>
      <c r="L8026">
        <v>23.13</v>
      </c>
      <c r="M8026">
        <v>19.631</v>
      </c>
      <c r="N8026">
        <v>18.402999999999999</v>
      </c>
      <c r="O8026">
        <v>20</v>
      </c>
      <c r="P8026">
        <v>23.91</v>
      </c>
      <c r="Q8026">
        <v>24.911999999999999</v>
      </c>
      <c r="R8026">
        <v>24.86</v>
      </c>
      <c r="S8026">
        <v>23.061</v>
      </c>
      <c r="T8026">
        <v>24.137</v>
      </c>
      <c r="U8026">
        <v>22.96</v>
      </c>
      <c r="V8026">
        <v>23.532</v>
      </c>
      <c r="W8026">
        <v>26.204000000000001</v>
      </c>
      <c r="X8026">
        <v>21.414000000000001</v>
      </c>
      <c r="Y8026">
        <v>24.048999999999999</v>
      </c>
      <c r="Z8026">
        <v>22.614999999999998</v>
      </c>
      <c r="AA8026">
        <v>23.012</v>
      </c>
      <c r="AB8026">
        <v>23.856999999999999</v>
      </c>
      <c r="AC8026">
        <v>21.341999999999999</v>
      </c>
      <c r="AD8026">
        <v>23.8</v>
      </c>
      <c r="AE8026">
        <v>18.135000000000002</v>
      </c>
      <c r="AF8026">
        <v>21.242999999999999</v>
      </c>
      <c r="AG8026">
        <v>22.474</v>
      </c>
      <c r="AH8026">
        <v>25.204999999999998</v>
      </c>
      <c r="AI8026">
        <v>27.033999999999999</v>
      </c>
      <c r="AJ8026">
        <v>29.565000000000001</v>
      </c>
      <c r="AK8026">
        <v>28.713999999999999</v>
      </c>
      <c r="AL8026">
        <v>28.936</v>
      </c>
      <c r="AM8026">
        <v>23.018000000000001</v>
      </c>
      <c r="AN8026">
        <v>26.972999999999999</v>
      </c>
      <c r="AO8026">
        <v>31.268999999999998</v>
      </c>
      <c r="AP8026">
        <v>28.303999999999998</v>
      </c>
      <c r="AQ8026">
        <v>29.773</v>
      </c>
      <c r="AR8026">
        <v>29.033000000000001</v>
      </c>
      <c r="AS8026">
        <v>28.361999999999998</v>
      </c>
      <c r="AT8026">
        <v>28.227</v>
      </c>
      <c r="AU8026">
        <v>30.97</v>
      </c>
      <c r="AV8026">
        <v>29.19</v>
      </c>
      <c r="AW8026">
        <v>24.466999999999999</v>
      </c>
      <c r="AX8026">
        <v>23.824000000000002</v>
      </c>
      <c r="AY8026">
        <v>23.172999999999998</v>
      </c>
      <c r="AZ8026">
        <v>23.276</v>
      </c>
      <c r="BA8026">
        <v>23.36</v>
      </c>
      <c r="BB8026">
        <v>23.46</v>
      </c>
      <c r="BC8026">
        <v>2018</v>
      </c>
    </row>
    <row r="8027" spans="1:55" x14ac:dyDescent="0.25">
      <c r="A8027">
        <v>186</v>
      </c>
      <c r="B8027" t="s">
        <v>1843</v>
      </c>
      <c r="C8027" t="s">
        <v>283</v>
      </c>
      <c r="D8027" t="s">
        <v>1844</v>
      </c>
      <c r="E8027" t="s">
        <v>284</v>
      </c>
      <c r="F8027" t="s">
        <v>285</v>
      </c>
      <c r="G8027" t="s">
        <v>282</v>
      </c>
      <c r="I8027" t="s">
        <v>1845</v>
      </c>
      <c r="J8027">
        <v>22.702999999999999</v>
      </c>
      <c r="K8027">
        <v>22.934000000000001</v>
      </c>
      <c r="L8027">
        <v>21.253</v>
      </c>
      <c r="M8027">
        <v>16.582000000000001</v>
      </c>
      <c r="N8027">
        <v>15.898</v>
      </c>
      <c r="O8027">
        <v>18.065999999999999</v>
      </c>
      <c r="P8027">
        <v>21.521000000000001</v>
      </c>
      <c r="Q8027">
        <v>23.141999999999999</v>
      </c>
      <c r="R8027">
        <v>24.965</v>
      </c>
      <c r="S8027">
        <v>22.684999999999999</v>
      </c>
      <c r="T8027">
        <v>21.834</v>
      </c>
      <c r="U8027">
        <v>21.855</v>
      </c>
      <c r="V8027">
        <v>22.047999999999998</v>
      </c>
      <c r="W8027">
        <v>21.908000000000001</v>
      </c>
      <c r="X8027">
        <v>20.555</v>
      </c>
      <c r="Y8027">
        <v>20.609000000000002</v>
      </c>
      <c r="Z8027">
        <v>20.465</v>
      </c>
      <c r="AA8027">
        <v>20.774999999999999</v>
      </c>
      <c r="AB8027">
        <v>25.497</v>
      </c>
      <c r="AC8027">
        <v>21.491</v>
      </c>
      <c r="AD8027">
        <v>20.84</v>
      </c>
      <c r="AE8027">
        <v>20.687999999999999</v>
      </c>
      <c r="AF8027">
        <v>21.666</v>
      </c>
      <c r="AG8027">
        <v>19.922000000000001</v>
      </c>
      <c r="AH8027">
        <v>21.477</v>
      </c>
      <c r="AI8027">
        <v>22.856000000000002</v>
      </c>
      <c r="AJ8027">
        <v>23.948</v>
      </c>
      <c r="AK8027">
        <v>23.251999999999999</v>
      </c>
      <c r="AL8027">
        <v>23.98</v>
      </c>
      <c r="AM8027">
        <v>21.425999999999998</v>
      </c>
      <c r="AN8027">
        <v>21.334</v>
      </c>
      <c r="AO8027">
        <v>22.449000000000002</v>
      </c>
      <c r="AP8027">
        <v>22.786000000000001</v>
      </c>
      <c r="AQ8027">
        <v>23.178999999999998</v>
      </c>
      <c r="AR8027">
        <v>24.413</v>
      </c>
      <c r="AS8027">
        <v>24.777000000000001</v>
      </c>
      <c r="AT8027">
        <v>24.471</v>
      </c>
      <c r="AU8027">
        <v>25.478000000000002</v>
      </c>
      <c r="AV8027">
        <v>26.6</v>
      </c>
      <c r="AW8027">
        <v>25.286000000000001</v>
      </c>
      <c r="AX8027">
        <v>23.513000000000002</v>
      </c>
      <c r="AY8027">
        <v>22.169</v>
      </c>
      <c r="AZ8027">
        <v>21.597000000000001</v>
      </c>
      <c r="BA8027">
        <v>21.183</v>
      </c>
      <c r="BB8027">
        <v>21.143999999999998</v>
      </c>
      <c r="BC8027">
        <v>2018</v>
      </c>
    </row>
    <row r="8028" spans="1:55" x14ac:dyDescent="0.25">
      <c r="A8028">
        <v>186</v>
      </c>
      <c r="B8028" t="s">
        <v>1843</v>
      </c>
      <c r="C8028" t="s">
        <v>286</v>
      </c>
      <c r="D8028" t="s">
        <v>1844</v>
      </c>
      <c r="E8028" t="s">
        <v>287</v>
      </c>
      <c r="F8028" t="s">
        <v>288</v>
      </c>
      <c r="G8028" t="s">
        <v>250</v>
      </c>
      <c r="I8028" t="s">
        <v>1846</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426.524</v>
      </c>
      <c r="AX8028">
        <v>486.64499999999998</v>
      </c>
      <c r="AY8028">
        <v>551.87300000000005</v>
      </c>
      <c r="AZ8028">
        <v>623.61900000000003</v>
      </c>
      <c r="BA8028">
        <v>704.69399999999996</v>
      </c>
      <c r="BB8028">
        <v>791.82899999999995</v>
      </c>
      <c r="BC8028">
        <v>2018</v>
      </c>
    </row>
    <row r="8029" spans="1:55" x14ac:dyDescent="0.25">
      <c r="A8029">
        <v>186</v>
      </c>
      <c r="B8029" t="s">
        <v>1843</v>
      </c>
      <c r="C8029" t="s">
        <v>290</v>
      </c>
      <c r="D8029" t="s">
        <v>1844</v>
      </c>
      <c r="E8029" t="s">
        <v>287</v>
      </c>
      <c r="F8029" t="s">
        <v>291</v>
      </c>
      <c r="G8029" t="s">
        <v>235</v>
      </c>
      <c r="I8029" t="s">
        <v>292</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17.459</v>
      </c>
      <c r="AX8029">
        <v>14.096</v>
      </c>
      <c r="AY8029">
        <v>13.403</v>
      </c>
      <c r="AZ8029">
        <v>13.000999999999999</v>
      </c>
      <c r="BA8029">
        <v>13.000999999999999</v>
      </c>
      <c r="BB8029">
        <v>12.365</v>
      </c>
      <c r="BC8029">
        <v>2018</v>
      </c>
    </row>
    <row r="8030" spans="1:55" x14ac:dyDescent="0.25">
      <c r="A8030">
        <v>186</v>
      </c>
      <c r="B8030" t="s">
        <v>1843</v>
      </c>
      <c r="C8030" t="s">
        <v>293</v>
      </c>
      <c r="D8030" t="s">
        <v>1844</v>
      </c>
      <c r="E8030" t="s">
        <v>294</v>
      </c>
      <c r="F8030" t="s">
        <v>295</v>
      </c>
      <c r="G8030" t="s">
        <v>250</v>
      </c>
      <c r="I8030" t="s">
        <v>1846</v>
      </c>
      <c r="J8030" t="s">
        <v>232</v>
      </c>
      <c r="K8030" t="s">
        <v>232</v>
      </c>
      <c r="L8030" t="s">
        <v>232</v>
      </c>
      <c r="M8030" t="s">
        <v>232</v>
      </c>
      <c r="N8030" t="s">
        <v>232</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454.93099999999998</v>
      </c>
      <c r="AX8030">
        <v>518.62199999999996</v>
      </c>
      <c r="AY8030">
        <v>586.04300000000001</v>
      </c>
      <c r="AZ8030">
        <v>662.23199999999997</v>
      </c>
      <c r="BA8030">
        <v>748.32600000000002</v>
      </c>
      <c r="BB8030">
        <v>838.125</v>
      </c>
      <c r="BC8030">
        <v>2018</v>
      </c>
    </row>
    <row r="8031" spans="1:55" x14ac:dyDescent="0.25">
      <c r="A8031">
        <v>186</v>
      </c>
      <c r="B8031" t="s">
        <v>1843</v>
      </c>
      <c r="C8031" t="s">
        <v>296</v>
      </c>
      <c r="D8031" t="s">
        <v>1844</v>
      </c>
      <c r="E8031" t="s">
        <v>294</v>
      </c>
      <c r="F8031" t="s">
        <v>297</v>
      </c>
      <c r="G8031" t="s">
        <v>235</v>
      </c>
      <c r="I8031" t="s">
        <v>298</v>
      </c>
      <c r="J8031" t="s">
        <v>232</v>
      </c>
      <c r="K8031" t="s">
        <v>232</v>
      </c>
      <c r="L8031" t="s">
        <v>232</v>
      </c>
      <c r="M8031" t="s">
        <v>232</v>
      </c>
      <c r="N8031" t="s">
        <v>232</v>
      </c>
      <c r="O8031" t="s">
        <v>232</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15.5</v>
      </c>
      <c r="AX8031">
        <v>14</v>
      </c>
      <c r="AY8031">
        <v>13</v>
      </c>
      <c r="AZ8031">
        <v>13.000999999999999</v>
      </c>
      <c r="BA8031">
        <v>13.000999999999999</v>
      </c>
      <c r="BB8031">
        <v>12</v>
      </c>
      <c r="BC8031">
        <v>2018</v>
      </c>
    </row>
    <row r="8032" spans="1:55" x14ac:dyDescent="0.25">
      <c r="A8032">
        <v>186</v>
      </c>
      <c r="B8032" t="s">
        <v>1843</v>
      </c>
      <c r="C8032" t="s">
        <v>299</v>
      </c>
      <c r="D8032" t="s">
        <v>1844</v>
      </c>
      <c r="E8032" t="s">
        <v>300</v>
      </c>
      <c r="G8032" t="s">
        <v>274</v>
      </c>
    </row>
    <row r="8033" spans="1:55" x14ac:dyDescent="0.25">
      <c r="A8033">
        <v>186</v>
      </c>
      <c r="B8033" t="s">
        <v>1843</v>
      </c>
      <c r="C8033" t="s">
        <v>301</v>
      </c>
      <c r="D8033" t="s">
        <v>1844</v>
      </c>
      <c r="E8033" t="s">
        <v>302</v>
      </c>
      <c r="F8033" t="s">
        <v>303</v>
      </c>
      <c r="G8033" t="s">
        <v>235</v>
      </c>
      <c r="I8033" t="s">
        <v>1847</v>
      </c>
      <c r="J8033" t="s">
        <v>232</v>
      </c>
      <c r="K8033" t="s">
        <v>232</v>
      </c>
      <c r="L8033" t="s">
        <v>232</v>
      </c>
      <c r="M8033" t="s">
        <v>232</v>
      </c>
      <c r="N8033" t="s">
        <v>232</v>
      </c>
      <c r="O8033" t="s">
        <v>232</v>
      </c>
      <c r="P8033" t="s">
        <v>232</v>
      </c>
      <c r="Q8033" t="s">
        <v>232</v>
      </c>
      <c r="R8033">
        <v>-5.2960000000000003</v>
      </c>
      <c r="S8033">
        <v>5.2569999999999997</v>
      </c>
      <c r="T8033">
        <v>52.884</v>
      </c>
      <c r="U8033">
        <v>-1.6539999999999999</v>
      </c>
      <c r="V8033">
        <v>6.7679999999999998</v>
      </c>
      <c r="W8033">
        <v>34.747999999999998</v>
      </c>
      <c r="X8033">
        <v>-20.405999999999999</v>
      </c>
      <c r="Y8033">
        <v>27.613</v>
      </c>
      <c r="Z8033">
        <v>20.571999999999999</v>
      </c>
      <c r="AA8033">
        <v>21.145</v>
      </c>
      <c r="AB8033">
        <v>0.88500000000000001</v>
      </c>
      <c r="AC8033">
        <v>-2.5529999999999999</v>
      </c>
      <c r="AD8033">
        <v>27.091999999999999</v>
      </c>
      <c r="AE8033">
        <v>-24.655999999999999</v>
      </c>
      <c r="AF8033">
        <v>17.393999999999998</v>
      </c>
      <c r="AG8033">
        <v>17.818000000000001</v>
      </c>
      <c r="AH8033">
        <v>20.863</v>
      </c>
      <c r="AI8033">
        <v>12.209</v>
      </c>
      <c r="AJ8033">
        <v>7.508</v>
      </c>
      <c r="AK8033">
        <v>13.273</v>
      </c>
      <c r="AL8033">
        <v>-0.61599999999999999</v>
      </c>
      <c r="AM8033">
        <v>-11.83</v>
      </c>
      <c r="AN8033">
        <v>17.448</v>
      </c>
      <c r="AO8033">
        <v>11.413</v>
      </c>
      <c r="AP8033">
        <v>1.325</v>
      </c>
      <c r="AQ8033">
        <v>8.6560000000000006</v>
      </c>
      <c r="AR8033">
        <v>-0.41899999999999998</v>
      </c>
      <c r="AS8033">
        <v>1.2350000000000001</v>
      </c>
      <c r="AT8033">
        <v>4.6859999999999999</v>
      </c>
      <c r="AU8033">
        <v>8.8919999999999995</v>
      </c>
      <c r="AV8033">
        <v>-9.1869999999999994</v>
      </c>
      <c r="AW8033">
        <v>-7.1970000000000001</v>
      </c>
      <c r="AX8033">
        <v>7.8</v>
      </c>
      <c r="AY8033">
        <v>7.734</v>
      </c>
      <c r="AZ8033">
        <v>6.9939999999999998</v>
      </c>
      <c r="BA8033">
        <v>6.5</v>
      </c>
      <c r="BB8033">
        <v>5.976</v>
      </c>
      <c r="BC8033">
        <v>2018</v>
      </c>
    </row>
    <row r="8034" spans="1:55" x14ac:dyDescent="0.25">
      <c r="A8034">
        <v>186</v>
      </c>
      <c r="B8034" t="s">
        <v>1843</v>
      </c>
      <c r="C8034" t="s">
        <v>305</v>
      </c>
      <c r="D8034" t="s">
        <v>1844</v>
      </c>
      <c r="E8034" t="s">
        <v>306</v>
      </c>
      <c r="F8034" t="s">
        <v>307</v>
      </c>
      <c r="G8034" t="s">
        <v>235</v>
      </c>
      <c r="I8034" t="s">
        <v>1847</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-9.3970000000000002</v>
      </c>
      <c r="AW8034">
        <v>-7.7229999999999999</v>
      </c>
      <c r="AX8034">
        <v>8.4239999999999995</v>
      </c>
      <c r="AY8034">
        <v>8.2609999999999992</v>
      </c>
      <c r="AZ8034">
        <v>7.4160000000000004</v>
      </c>
      <c r="BA8034">
        <v>6.8049999999999997</v>
      </c>
      <c r="BB8034">
        <v>6.2190000000000003</v>
      </c>
      <c r="BC8034">
        <v>2018</v>
      </c>
    </row>
    <row r="8035" spans="1:55" x14ac:dyDescent="0.25">
      <c r="A8035">
        <v>186</v>
      </c>
      <c r="B8035" t="s">
        <v>1843</v>
      </c>
      <c r="C8035" t="s">
        <v>308</v>
      </c>
      <c r="D8035" t="s">
        <v>1844</v>
      </c>
      <c r="E8035" t="s">
        <v>309</v>
      </c>
      <c r="F8035" t="s">
        <v>310</v>
      </c>
      <c r="G8035" t="s">
        <v>235</v>
      </c>
      <c r="I8035" t="s">
        <v>1847</v>
      </c>
      <c r="J8035" t="s">
        <v>232</v>
      </c>
      <c r="K8035" t="s">
        <v>232</v>
      </c>
      <c r="L8035" t="s">
        <v>232</v>
      </c>
      <c r="M8035" t="s">
        <v>232</v>
      </c>
      <c r="N8035" t="s">
        <v>232</v>
      </c>
      <c r="O8035" t="s">
        <v>232</v>
      </c>
      <c r="P8035" t="s">
        <v>232</v>
      </c>
      <c r="Q8035" t="s">
        <v>232</v>
      </c>
      <c r="R8035" t="s">
        <v>232</v>
      </c>
      <c r="S8035" t="s">
        <v>232</v>
      </c>
      <c r="T8035" t="s">
        <v>232</v>
      </c>
      <c r="U8035">
        <v>4.3090000000000002</v>
      </c>
      <c r="V8035">
        <v>8.6980000000000004</v>
      </c>
      <c r="W8035">
        <v>7.5170000000000003</v>
      </c>
      <c r="X8035">
        <v>12.722</v>
      </c>
      <c r="Y8035">
        <v>6.883</v>
      </c>
      <c r="Z8035">
        <v>5.8090000000000002</v>
      </c>
      <c r="AA8035">
        <v>19.155999999999999</v>
      </c>
      <c r="AB8035">
        <v>10.634</v>
      </c>
      <c r="AC8035">
        <v>-15.055</v>
      </c>
      <c r="AD8035">
        <v>12.930999999999999</v>
      </c>
      <c r="AE8035">
        <v>12.311</v>
      </c>
      <c r="AF8035">
        <v>1.722</v>
      </c>
      <c r="AG8035">
        <v>9.3030000000000008</v>
      </c>
      <c r="AH8035">
        <v>13.298999999999999</v>
      </c>
      <c r="AI8035">
        <v>8.8930000000000007</v>
      </c>
      <c r="AJ8035">
        <v>6.734</v>
      </c>
      <c r="AK8035">
        <v>8.0839999999999996</v>
      </c>
      <c r="AL8035">
        <v>7.5739999999999998</v>
      </c>
      <c r="AM8035">
        <v>-4.4779999999999998</v>
      </c>
      <c r="AN8035">
        <v>6.5919999999999996</v>
      </c>
      <c r="AO8035">
        <v>8.6929999999999996</v>
      </c>
      <c r="AP8035">
        <v>13.628</v>
      </c>
      <c r="AQ8035">
        <v>1.2669999999999999</v>
      </c>
      <c r="AR8035">
        <v>7.2949999999999999</v>
      </c>
      <c r="AS8035">
        <v>1.7150000000000001</v>
      </c>
      <c r="AT8035">
        <v>-1.1759999999999999</v>
      </c>
      <c r="AU8035">
        <v>12.27</v>
      </c>
      <c r="AV8035">
        <v>9.2129999999999992</v>
      </c>
      <c r="AW8035">
        <v>5</v>
      </c>
      <c r="AX8035">
        <v>3.2989999999999999</v>
      </c>
      <c r="AY8035">
        <v>3.6</v>
      </c>
      <c r="AZ8035">
        <v>4.0629999999999997</v>
      </c>
      <c r="BA8035">
        <v>4.9000000000000004</v>
      </c>
      <c r="BB8035">
        <v>5.3</v>
      </c>
      <c r="BC8035">
        <v>2018</v>
      </c>
    </row>
    <row r="8036" spans="1:55" x14ac:dyDescent="0.25">
      <c r="A8036">
        <v>186</v>
      </c>
      <c r="B8036" t="s">
        <v>1843</v>
      </c>
      <c r="C8036" t="s">
        <v>311</v>
      </c>
      <c r="D8036" t="s">
        <v>1844</v>
      </c>
      <c r="E8036" t="s">
        <v>312</v>
      </c>
      <c r="F8036" t="s">
        <v>313</v>
      </c>
      <c r="G8036" t="s">
        <v>235</v>
      </c>
      <c r="I8036" t="s">
        <v>1847</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4.9359999999999999</v>
      </c>
      <c r="AW8036">
        <v>4.0010000000000003</v>
      </c>
      <c r="AX8036">
        <v>2.516</v>
      </c>
      <c r="AY8036">
        <v>2.8940000000000001</v>
      </c>
      <c r="AZ8036">
        <v>3.4940000000000002</v>
      </c>
      <c r="BA8036">
        <v>4.6269999999999998</v>
      </c>
      <c r="BB8036">
        <v>5.1989999999999998</v>
      </c>
      <c r="BC8036">
        <v>2018</v>
      </c>
    </row>
    <row r="8037" spans="1:55" x14ac:dyDescent="0.25">
      <c r="A8037">
        <v>186</v>
      </c>
      <c r="B8037" t="s">
        <v>1843</v>
      </c>
      <c r="C8037" t="s">
        <v>314</v>
      </c>
      <c r="D8037" t="s">
        <v>1844</v>
      </c>
      <c r="E8037" t="s">
        <v>315</v>
      </c>
      <c r="F8037" t="s">
        <v>316</v>
      </c>
      <c r="G8037" t="s">
        <v>317</v>
      </c>
      <c r="I8037" t="s">
        <v>1848</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12.702999999999999</v>
      </c>
      <c r="AX8037">
        <v>11.419</v>
      </c>
      <c r="AY8037">
        <v>10.72</v>
      </c>
      <c r="AZ8037">
        <v>10.72</v>
      </c>
      <c r="BA8037">
        <v>10.72</v>
      </c>
      <c r="BB8037">
        <v>10.5</v>
      </c>
      <c r="BC8037">
        <v>2018</v>
      </c>
    </row>
    <row r="8038" spans="1:55" x14ac:dyDescent="0.25">
      <c r="A8038">
        <v>186</v>
      </c>
      <c r="B8038" t="s">
        <v>1843</v>
      </c>
      <c r="C8038" t="s">
        <v>318</v>
      </c>
      <c r="D8038" t="s">
        <v>1844</v>
      </c>
      <c r="E8038" t="s">
        <v>319</v>
      </c>
      <c r="F8038" t="s">
        <v>320</v>
      </c>
      <c r="G8038" t="s">
        <v>321</v>
      </c>
      <c r="H8038" t="s">
        <v>322</v>
      </c>
    </row>
    <row r="8039" spans="1:55" x14ac:dyDescent="0.25">
      <c r="A8039">
        <v>186</v>
      </c>
      <c r="B8039" t="s">
        <v>1843</v>
      </c>
      <c r="C8039" t="s">
        <v>323</v>
      </c>
      <c r="D8039" t="s">
        <v>1844</v>
      </c>
      <c r="E8039" t="s">
        <v>324</v>
      </c>
      <c r="F8039" t="s">
        <v>325</v>
      </c>
      <c r="G8039" t="s">
        <v>321</v>
      </c>
      <c r="H8039" t="s">
        <v>322</v>
      </c>
      <c r="I8039" t="s">
        <v>1849</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83.022999999999996</v>
      </c>
      <c r="AX8039">
        <v>84.04</v>
      </c>
      <c r="AY8039">
        <v>85.048000000000002</v>
      </c>
      <c r="AZ8039">
        <v>86.055000000000007</v>
      </c>
      <c r="BA8039">
        <v>87.051000000000002</v>
      </c>
      <c r="BB8039">
        <v>88.031000000000006</v>
      </c>
      <c r="BC8039">
        <v>2018</v>
      </c>
    </row>
    <row r="8040" spans="1:55" x14ac:dyDescent="0.25">
      <c r="A8040">
        <v>186</v>
      </c>
      <c r="B8040" t="s">
        <v>1843</v>
      </c>
      <c r="C8040" t="s">
        <v>327</v>
      </c>
      <c r="D8040" t="s">
        <v>1844</v>
      </c>
      <c r="E8040" t="s">
        <v>328</v>
      </c>
      <c r="F8040" t="s">
        <v>329</v>
      </c>
      <c r="G8040" t="s">
        <v>229</v>
      </c>
      <c r="H8040" t="s">
        <v>230</v>
      </c>
      <c r="I8040" t="s">
        <v>1850</v>
      </c>
      <c r="J8040" t="s">
        <v>232</v>
      </c>
      <c r="K8040" t="s">
        <v>232</v>
      </c>
      <c r="L8040" t="s">
        <v>232</v>
      </c>
      <c r="M8040" t="s">
        <v>232</v>
      </c>
      <c r="N8040" t="s">
        <v>232</v>
      </c>
      <c r="O8040" t="s">
        <v>232</v>
      </c>
      <c r="P8040" t="s">
        <v>232</v>
      </c>
      <c r="Q8040" t="s">
        <v>232</v>
      </c>
      <c r="R8040" t="s">
        <v>232</v>
      </c>
      <c r="S8040" t="s">
        <v>232</v>
      </c>
      <c r="T8040" t="s">
        <v>232</v>
      </c>
      <c r="U8040" t="s">
        <v>232</v>
      </c>
      <c r="V8040" t="s">
        <v>232</v>
      </c>
      <c r="W8040" t="s">
        <v>232</v>
      </c>
      <c r="X8040" t="s">
        <v>232</v>
      </c>
      <c r="Y8040" t="s">
        <v>232</v>
      </c>
      <c r="Z8040" t="s">
        <v>232</v>
      </c>
      <c r="AA8040" t="s">
        <v>232</v>
      </c>
      <c r="AB8040" t="s">
        <v>232</v>
      </c>
      <c r="AC8040" t="s">
        <v>232</v>
      </c>
      <c r="AD8040">
        <v>53.344000000000001</v>
      </c>
      <c r="AE8040">
        <v>80.037999999999997</v>
      </c>
      <c r="AF8040">
        <v>107.452</v>
      </c>
      <c r="AG8040">
        <v>145.69399999999999</v>
      </c>
      <c r="AH8040">
        <v>177.40799999999999</v>
      </c>
      <c r="AI8040">
        <v>213.357</v>
      </c>
      <c r="AJ8040">
        <v>267.01600000000002</v>
      </c>
      <c r="AK8040">
        <v>281.32600000000002</v>
      </c>
      <c r="AL8040">
        <v>317.55500000000001</v>
      </c>
      <c r="AM8040">
        <v>324.28199999999998</v>
      </c>
      <c r="AN8040">
        <v>380.74400000000003</v>
      </c>
      <c r="AO8040">
        <v>456.25799999999998</v>
      </c>
      <c r="AP8040">
        <v>511.87599999999998</v>
      </c>
      <c r="AQ8040">
        <v>592.95299999999997</v>
      </c>
      <c r="AR8040">
        <v>651.26499999999999</v>
      </c>
      <c r="AS8040">
        <v>752.18799999999999</v>
      </c>
      <c r="AT8040">
        <v>854.30700000000002</v>
      </c>
      <c r="AU8040">
        <v>977.79899999999998</v>
      </c>
      <c r="AV8040" s="52">
        <v>1154.7</v>
      </c>
      <c r="AW8040" s="52">
        <v>1243.3599999999999</v>
      </c>
      <c r="AX8040" s="52">
        <v>1408.22</v>
      </c>
      <c r="AY8040" s="52">
        <v>1603.66</v>
      </c>
      <c r="AZ8040" s="52">
        <v>1878.47</v>
      </c>
      <c r="BA8040" s="52">
        <v>2210.89</v>
      </c>
      <c r="BB8040" s="52">
        <v>2583.42</v>
      </c>
      <c r="BC8040">
        <v>2017</v>
      </c>
    </row>
    <row r="8041" spans="1:55" x14ac:dyDescent="0.25">
      <c r="A8041">
        <v>186</v>
      </c>
      <c r="B8041" t="s">
        <v>1843</v>
      </c>
      <c r="C8041" t="s">
        <v>331</v>
      </c>
      <c r="D8041" t="s">
        <v>1844</v>
      </c>
      <c r="E8041" t="s">
        <v>328</v>
      </c>
      <c r="F8041" t="s">
        <v>329</v>
      </c>
      <c r="G8041" t="s">
        <v>282</v>
      </c>
      <c r="I8041" t="s">
        <v>332</v>
      </c>
      <c r="J8041" t="s">
        <v>232</v>
      </c>
      <c r="K8041" t="s">
        <v>232</v>
      </c>
      <c r="L8041" t="s">
        <v>232</v>
      </c>
      <c r="M8041" t="s">
        <v>232</v>
      </c>
      <c r="N8041" t="s">
        <v>232</v>
      </c>
      <c r="O8041" t="s">
        <v>232</v>
      </c>
      <c r="P8041" t="s">
        <v>232</v>
      </c>
      <c r="Q8041" t="s">
        <v>232</v>
      </c>
      <c r="R8041" t="s">
        <v>232</v>
      </c>
      <c r="S8041" t="s">
        <v>232</v>
      </c>
      <c r="T8041" t="s">
        <v>232</v>
      </c>
      <c r="U8041" t="s">
        <v>232</v>
      </c>
      <c r="V8041" t="s">
        <v>232</v>
      </c>
      <c r="W8041" t="s">
        <v>232</v>
      </c>
      <c r="X8041" t="s">
        <v>232</v>
      </c>
      <c r="Y8041" t="s">
        <v>232</v>
      </c>
      <c r="Z8041" t="s">
        <v>232</v>
      </c>
      <c r="AA8041" t="s">
        <v>232</v>
      </c>
      <c r="AB8041" t="s">
        <v>232</v>
      </c>
      <c r="AC8041" t="s">
        <v>232</v>
      </c>
      <c r="AD8041">
        <v>31.256</v>
      </c>
      <c r="AE8041">
        <v>32.612000000000002</v>
      </c>
      <c r="AF8041">
        <v>29.901</v>
      </c>
      <c r="AG8041">
        <v>31.13</v>
      </c>
      <c r="AH8041">
        <v>30.745000000000001</v>
      </c>
      <c r="AI8041">
        <v>31.669</v>
      </c>
      <c r="AJ8041">
        <v>33.832999999999998</v>
      </c>
      <c r="AK8041">
        <v>31.952000000000002</v>
      </c>
      <c r="AL8041">
        <v>31.922000000000001</v>
      </c>
      <c r="AM8041">
        <v>32.454000000000001</v>
      </c>
      <c r="AN8041">
        <v>32.822000000000003</v>
      </c>
      <c r="AO8041">
        <v>32.719000000000001</v>
      </c>
      <c r="AP8041">
        <v>32.61</v>
      </c>
      <c r="AQ8041">
        <v>32.765000000000001</v>
      </c>
      <c r="AR8041">
        <v>31.855</v>
      </c>
      <c r="AS8041">
        <v>32.162999999999997</v>
      </c>
      <c r="AT8041">
        <v>32.750999999999998</v>
      </c>
      <c r="AU8041">
        <v>31.475999999999999</v>
      </c>
      <c r="AV8041">
        <v>31.2</v>
      </c>
      <c r="AW8041">
        <v>30.88</v>
      </c>
      <c r="AX8041">
        <v>30.638999999999999</v>
      </c>
      <c r="AY8041">
        <v>30.363</v>
      </c>
      <c r="AZ8041">
        <v>30.664999999999999</v>
      </c>
      <c r="BA8041">
        <v>30.922999999999998</v>
      </c>
      <c r="BB8041">
        <v>31.122</v>
      </c>
      <c r="BC8041">
        <v>2017</v>
      </c>
    </row>
    <row r="8042" spans="1:55" x14ac:dyDescent="0.25">
      <c r="A8042">
        <v>186</v>
      </c>
      <c r="B8042" t="s">
        <v>1843</v>
      </c>
      <c r="C8042" t="s">
        <v>333</v>
      </c>
      <c r="D8042" t="s">
        <v>1844</v>
      </c>
      <c r="E8042" t="s">
        <v>334</v>
      </c>
      <c r="F8042" t="s">
        <v>335</v>
      </c>
      <c r="G8042" t="s">
        <v>229</v>
      </c>
      <c r="H8042" t="s">
        <v>230</v>
      </c>
      <c r="I8042" t="s">
        <v>1850</v>
      </c>
      <c r="J8042" t="s">
        <v>232</v>
      </c>
      <c r="K8042" t="s">
        <v>232</v>
      </c>
      <c r="L8042" t="s">
        <v>232</v>
      </c>
      <c r="M8042" t="s">
        <v>232</v>
      </c>
      <c r="N8042" t="s">
        <v>232</v>
      </c>
      <c r="O8042" t="s">
        <v>232</v>
      </c>
      <c r="P8042" t="s">
        <v>232</v>
      </c>
      <c r="Q8042" t="s">
        <v>232</v>
      </c>
      <c r="R8042" t="s">
        <v>232</v>
      </c>
      <c r="S8042" t="s">
        <v>232</v>
      </c>
      <c r="T8042" t="s">
        <v>232</v>
      </c>
      <c r="U8042" t="s">
        <v>232</v>
      </c>
      <c r="V8042" t="s">
        <v>232</v>
      </c>
      <c r="W8042" t="s">
        <v>232</v>
      </c>
      <c r="X8042" t="s">
        <v>232</v>
      </c>
      <c r="Y8042" t="s">
        <v>232</v>
      </c>
      <c r="Z8042" t="s">
        <v>232</v>
      </c>
      <c r="AA8042" t="s">
        <v>232</v>
      </c>
      <c r="AB8042" t="s">
        <v>232</v>
      </c>
      <c r="AC8042" t="s">
        <v>232</v>
      </c>
      <c r="AD8042">
        <v>67.697999999999993</v>
      </c>
      <c r="AE8042">
        <v>108.89</v>
      </c>
      <c r="AF8042">
        <v>148.51300000000001</v>
      </c>
      <c r="AG8042">
        <v>181.446</v>
      </c>
      <c r="AH8042">
        <v>201.43100000000001</v>
      </c>
      <c r="AI8042">
        <v>218.452</v>
      </c>
      <c r="AJ8042">
        <v>272.47000000000003</v>
      </c>
      <c r="AK8042">
        <v>298.42700000000002</v>
      </c>
      <c r="AL8042">
        <v>344.02699999999999</v>
      </c>
      <c r="AM8042">
        <v>383.04700000000003</v>
      </c>
      <c r="AN8042">
        <v>420.46300000000002</v>
      </c>
      <c r="AO8042">
        <v>465.83499999999998</v>
      </c>
      <c r="AP8042">
        <v>540.61800000000005</v>
      </c>
      <c r="AQ8042">
        <v>619.54300000000001</v>
      </c>
      <c r="AR8042">
        <v>680.49900000000002</v>
      </c>
      <c r="AS8042">
        <v>781.77499999999998</v>
      </c>
      <c r="AT8042">
        <v>915.03899999999999</v>
      </c>
      <c r="AU8042" s="52">
        <v>1050.53</v>
      </c>
      <c r="AV8042" s="52">
        <v>1288.96</v>
      </c>
      <c r="AW8042" s="52">
        <v>1369.77</v>
      </c>
      <c r="AX8042" s="52">
        <v>1567.37</v>
      </c>
      <c r="AY8042" s="52">
        <v>1800.31</v>
      </c>
      <c r="AZ8042" s="52">
        <v>2095.2600000000002</v>
      </c>
      <c r="BA8042" s="52">
        <v>2432.1799999999998</v>
      </c>
      <c r="BB8042" s="52">
        <v>2800.85</v>
      </c>
      <c r="BC8042">
        <v>2017</v>
      </c>
    </row>
    <row r="8043" spans="1:55" x14ac:dyDescent="0.25">
      <c r="A8043">
        <v>186</v>
      </c>
      <c r="B8043" t="s">
        <v>1843</v>
      </c>
      <c r="C8043" t="s">
        <v>336</v>
      </c>
      <c r="D8043" t="s">
        <v>1844</v>
      </c>
      <c r="E8043" t="s">
        <v>334</v>
      </c>
      <c r="F8043" t="s">
        <v>335</v>
      </c>
      <c r="G8043" t="s">
        <v>282</v>
      </c>
      <c r="I8043" t="s">
        <v>337</v>
      </c>
      <c r="J8043" t="s">
        <v>232</v>
      </c>
      <c r="K8043" t="s">
        <v>232</v>
      </c>
      <c r="L8043" t="s">
        <v>232</v>
      </c>
      <c r="M8043" t="s">
        <v>232</v>
      </c>
      <c r="N8043" t="s">
        <v>232</v>
      </c>
      <c r="O8043" t="s">
        <v>232</v>
      </c>
      <c r="P8043" t="s">
        <v>232</v>
      </c>
      <c r="Q8043" t="s">
        <v>232</v>
      </c>
      <c r="R8043" t="s">
        <v>232</v>
      </c>
      <c r="S8043" t="s">
        <v>232</v>
      </c>
      <c r="T8043" t="s">
        <v>232</v>
      </c>
      <c r="U8043" t="s">
        <v>232</v>
      </c>
      <c r="V8043" t="s">
        <v>232</v>
      </c>
      <c r="W8043" t="s">
        <v>232</v>
      </c>
      <c r="X8043" t="s">
        <v>232</v>
      </c>
      <c r="Y8043" t="s">
        <v>232</v>
      </c>
      <c r="Z8043" t="s">
        <v>232</v>
      </c>
      <c r="AA8043" t="s">
        <v>232</v>
      </c>
      <c r="AB8043" t="s">
        <v>232</v>
      </c>
      <c r="AC8043" t="s">
        <v>232</v>
      </c>
      <c r="AD8043">
        <v>39.667000000000002</v>
      </c>
      <c r="AE8043">
        <v>44.366999999999997</v>
      </c>
      <c r="AF8043">
        <v>41.326999999999998</v>
      </c>
      <c r="AG8043">
        <v>38.768999999999998</v>
      </c>
      <c r="AH8043">
        <v>34.908999999999999</v>
      </c>
      <c r="AI8043">
        <v>32.426000000000002</v>
      </c>
      <c r="AJ8043">
        <v>34.524000000000001</v>
      </c>
      <c r="AK8043">
        <v>33.893999999999998</v>
      </c>
      <c r="AL8043">
        <v>34.582999999999998</v>
      </c>
      <c r="AM8043">
        <v>38.335999999999999</v>
      </c>
      <c r="AN8043">
        <v>36.246000000000002</v>
      </c>
      <c r="AO8043">
        <v>33.405999999999999</v>
      </c>
      <c r="AP8043">
        <v>34.441000000000003</v>
      </c>
      <c r="AQ8043">
        <v>34.234000000000002</v>
      </c>
      <c r="AR8043">
        <v>33.284999999999997</v>
      </c>
      <c r="AS8043">
        <v>33.429000000000002</v>
      </c>
      <c r="AT8043">
        <v>35.079000000000001</v>
      </c>
      <c r="AU8043">
        <v>33.817</v>
      </c>
      <c r="AV8043">
        <v>34.826999999999998</v>
      </c>
      <c r="AW8043">
        <v>34.018999999999998</v>
      </c>
      <c r="AX8043">
        <v>34.100999999999999</v>
      </c>
      <c r="AY8043">
        <v>34.085999999999999</v>
      </c>
      <c r="AZ8043">
        <v>34.204000000000001</v>
      </c>
      <c r="BA8043">
        <v>34.018000000000001</v>
      </c>
      <c r="BB8043">
        <v>33.741</v>
      </c>
      <c r="BC8043">
        <v>2017</v>
      </c>
    </row>
    <row r="8044" spans="1:55" x14ac:dyDescent="0.25">
      <c r="A8044">
        <v>186</v>
      </c>
      <c r="B8044" t="s">
        <v>1843</v>
      </c>
      <c r="C8044" t="s">
        <v>338</v>
      </c>
      <c r="D8044" t="s">
        <v>1844</v>
      </c>
      <c r="E8044" t="s">
        <v>339</v>
      </c>
      <c r="F8044" t="s">
        <v>340</v>
      </c>
      <c r="G8044" t="s">
        <v>229</v>
      </c>
      <c r="H8044" t="s">
        <v>230</v>
      </c>
      <c r="I8044" t="s">
        <v>1850</v>
      </c>
      <c r="J8044" t="s">
        <v>232</v>
      </c>
      <c r="K8044" t="s">
        <v>232</v>
      </c>
      <c r="L8044" t="s">
        <v>232</v>
      </c>
      <c r="M8044" t="s">
        <v>232</v>
      </c>
      <c r="N8044" t="s">
        <v>232</v>
      </c>
      <c r="O8044" t="s">
        <v>232</v>
      </c>
      <c r="P8044" t="s">
        <v>232</v>
      </c>
      <c r="Q8044" t="s">
        <v>232</v>
      </c>
      <c r="R8044" t="s">
        <v>232</v>
      </c>
      <c r="S8044" t="s">
        <v>232</v>
      </c>
      <c r="T8044" t="s">
        <v>232</v>
      </c>
      <c r="U8044" t="s">
        <v>232</v>
      </c>
      <c r="V8044" t="s">
        <v>232</v>
      </c>
      <c r="W8044" t="s">
        <v>232</v>
      </c>
      <c r="X8044" t="s">
        <v>232</v>
      </c>
      <c r="Y8044" t="s">
        <v>232</v>
      </c>
      <c r="Z8044" t="s">
        <v>232</v>
      </c>
      <c r="AA8044" t="s">
        <v>232</v>
      </c>
      <c r="AB8044" t="s">
        <v>232</v>
      </c>
      <c r="AC8044" t="s">
        <v>232</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-60.731999999999999</v>
      </c>
      <c r="AU8044">
        <v>-72.730999999999995</v>
      </c>
      <c r="AV8044">
        <v>-134.26400000000001</v>
      </c>
      <c r="AW8044">
        <v>-126.407</v>
      </c>
      <c r="AX8044">
        <v>-159.15700000000001</v>
      </c>
      <c r="AY8044">
        <v>-196.643</v>
      </c>
      <c r="AZ8044">
        <v>-216.79900000000001</v>
      </c>
      <c r="BA8044">
        <v>-221.28800000000001</v>
      </c>
      <c r="BB8044">
        <v>-217.43</v>
      </c>
      <c r="BC8044">
        <v>2017</v>
      </c>
    </row>
    <row r="8045" spans="1:55" x14ac:dyDescent="0.25">
      <c r="A8045">
        <v>186</v>
      </c>
      <c r="B8045" t="s">
        <v>1843</v>
      </c>
      <c r="C8045" t="s">
        <v>341</v>
      </c>
      <c r="D8045" t="s">
        <v>1844</v>
      </c>
      <c r="E8045" t="s">
        <v>339</v>
      </c>
      <c r="F8045" t="s">
        <v>340</v>
      </c>
      <c r="G8045" t="s">
        <v>282</v>
      </c>
      <c r="I8045" t="s">
        <v>342</v>
      </c>
      <c r="J8045" t="s">
        <v>232</v>
      </c>
      <c r="K8045" t="s">
        <v>232</v>
      </c>
      <c r="L8045" t="s">
        <v>232</v>
      </c>
      <c r="M8045" t="s">
        <v>232</v>
      </c>
      <c r="N8045" t="s">
        <v>232</v>
      </c>
      <c r="O8045" t="s">
        <v>232</v>
      </c>
      <c r="P8045" t="s">
        <v>232</v>
      </c>
      <c r="Q8045" t="s">
        <v>232</v>
      </c>
      <c r="R8045" t="s">
        <v>232</v>
      </c>
      <c r="S8045" t="s">
        <v>232</v>
      </c>
      <c r="T8045" t="s">
        <v>232</v>
      </c>
      <c r="U8045" t="s">
        <v>232</v>
      </c>
      <c r="V8045" t="s">
        <v>232</v>
      </c>
      <c r="W8045" t="s">
        <v>232</v>
      </c>
      <c r="X8045" t="s">
        <v>232</v>
      </c>
      <c r="Y8045" t="s">
        <v>232</v>
      </c>
      <c r="Z8045" t="s">
        <v>232</v>
      </c>
      <c r="AA8045" t="s">
        <v>232</v>
      </c>
      <c r="AB8045" t="s">
        <v>232</v>
      </c>
      <c r="AC8045" t="s">
        <v>232</v>
      </c>
      <c r="AD8045">
        <v>-8.4109999999999996</v>
      </c>
      <c r="AE8045">
        <v>-11.756</v>
      </c>
      <c r="AF8045">
        <v>-11.426</v>
      </c>
      <c r="AG8045">
        <v>-7.6390000000000002</v>
      </c>
      <c r="AH8045">
        <v>-4.1630000000000003</v>
      </c>
      <c r="AI8045">
        <v>-0.75600000000000001</v>
      </c>
      <c r="AJ8045">
        <v>-0.69099999999999995</v>
      </c>
      <c r="AK8045">
        <v>-1.9419999999999999</v>
      </c>
      <c r="AL8045">
        <v>-2.661</v>
      </c>
      <c r="AM8045">
        <v>-5.8810000000000002</v>
      </c>
      <c r="AN8045">
        <v>-3.4239999999999999</v>
      </c>
      <c r="AO8045">
        <v>-0.68700000000000006</v>
      </c>
      <c r="AP8045">
        <v>-1.831</v>
      </c>
      <c r="AQ8045">
        <v>-1.4690000000000001</v>
      </c>
      <c r="AR8045">
        <v>-1.43</v>
      </c>
      <c r="AS8045">
        <v>-1.2649999999999999</v>
      </c>
      <c r="AT8045">
        <v>-2.3279999999999998</v>
      </c>
      <c r="AU8045">
        <v>-2.3410000000000002</v>
      </c>
      <c r="AV8045">
        <v>-3.6280000000000001</v>
      </c>
      <c r="AW8045">
        <v>-3.1389999999999998</v>
      </c>
      <c r="AX8045">
        <v>-3.4630000000000001</v>
      </c>
      <c r="AY8045">
        <v>-3.7229999999999999</v>
      </c>
      <c r="AZ8045">
        <v>-3.5390000000000001</v>
      </c>
      <c r="BA8045">
        <v>-3.0950000000000002</v>
      </c>
      <c r="BB8045">
        <v>-2.6190000000000002</v>
      </c>
      <c r="BC8045">
        <v>2017</v>
      </c>
    </row>
    <row r="8046" spans="1:55" x14ac:dyDescent="0.25">
      <c r="A8046">
        <v>186</v>
      </c>
      <c r="B8046" t="s">
        <v>1843</v>
      </c>
      <c r="C8046" t="s">
        <v>343</v>
      </c>
      <c r="D8046" t="s">
        <v>1844</v>
      </c>
      <c r="E8046" t="s">
        <v>344</v>
      </c>
      <c r="F8046" t="s">
        <v>345</v>
      </c>
      <c r="G8046" t="s">
        <v>229</v>
      </c>
      <c r="H8046" t="s">
        <v>230</v>
      </c>
      <c r="I8046" t="s">
        <v>1850</v>
      </c>
      <c r="J8046" t="s">
        <v>232</v>
      </c>
      <c r="K8046" t="s">
        <v>232</v>
      </c>
      <c r="L8046" t="s">
        <v>232</v>
      </c>
      <c r="M8046" t="s">
        <v>232</v>
      </c>
      <c r="N8046" t="s">
        <v>232</v>
      </c>
      <c r="O8046" t="s">
        <v>232</v>
      </c>
      <c r="P8046" t="s">
        <v>232</v>
      </c>
      <c r="Q8046" t="s">
        <v>232</v>
      </c>
      <c r="R8046" t="s">
        <v>232</v>
      </c>
      <c r="S8046" t="s">
        <v>232</v>
      </c>
      <c r="T8046" t="s">
        <v>232</v>
      </c>
      <c r="U8046" t="s">
        <v>232</v>
      </c>
      <c r="V8046" t="s">
        <v>232</v>
      </c>
      <c r="W8046" t="s">
        <v>232</v>
      </c>
      <c r="X8046" t="s">
        <v>232</v>
      </c>
      <c r="Y8046" t="s">
        <v>232</v>
      </c>
      <c r="Z8046" t="s">
        <v>232</v>
      </c>
      <c r="AA8046" t="s">
        <v>232</v>
      </c>
      <c r="AB8046" t="s">
        <v>232</v>
      </c>
      <c r="AC8046" t="s">
        <v>232</v>
      </c>
      <c r="AD8046">
        <v>-15.765000000000001</v>
      </c>
      <c r="AE8046">
        <v>-24.25</v>
      </c>
      <c r="AF8046">
        <v>-37.037999999999997</v>
      </c>
      <c r="AG8046">
        <v>-30.675999999999998</v>
      </c>
      <c r="AH8046">
        <v>-24.74</v>
      </c>
      <c r="AI8046">
        <v>-13.532999999999999</v>
      </c>
      <c r="AJ8046">
        <v>-29.353999999999999</v>
      </c>
      <c r="AK8046">
        <v>-37.686999999999998</v>
      </c>
      <c r="AL8046">
        <v>-41.475999999999999</v>
      </c>
      <c r="AM8046">
        <v>-35.392000000000003</v>
      </c>
      <c r="AN8046">
        <v>-29.638000000000002</v>
      </c>
      <c r="AO8046">
        <v>-37.911999999999999</v>
      </c>
      <c r="AP8046">
        <v>-38.917000000000002</v>
      </c>
      <c r="AQ8046">
        <v>-52.941000000000003</v>
      </c>
      <c r="AR8046">
        <v>-43.206000000000003</v>
      </c>
      <c r="AS8046">
        <v>-80.299000000000007</v>
      </c>
      <c r="AT8046">
        <v>-86.69</v>
      </c>
      <c r="AU8046">
        <v>-152.23599999999999</v>
      </c>
      <c r="AV8046">
        <v>-204.499</v>
      </c>
      <c r="AW8046">
        <v>-129.333</v>
      </c>
      <c r="AX8046">
        <v>-127.608</v>
      </c>
      <c r="AY8046">
        <v>-170.22200000000001</v>
      </c>
      <c r="AZ8046">
        <v>-193.67599999999999</v>
      </c>
      <c r="BA8046">
        <v>-205.14099999999999</v>
      </c>
      <c r="BB8046">
        <v>-201.221</v>
      </c>
      <c r="BC8046">
        <v>2017</v>
      </c>
    </row>
    <row r="8047" spans="1:55" x14ac:dyDescent="0.25">
      <c r="A8047">
        <v>186</v>
      </c>
      <c r="B8047" t="s">
        <v>1843</v>
      </c>
      <c r="C8047" t="s">
        <v>346</v>
      </c>
      <c r="D8047" t="s">
        <v>1844</v>
      </c>
      <c r="E8047" t="s">
        <v>344</v>
      </c>
      <c r="F8047" t="s">
        <v>345</v>
      </c>
      <c r="G8047" t="s">
        <v>270</v>
      </c>
      <c r="I8047" t="s">
        <v>397</v>
      </c>
      <c r="J8047" t="s">
        <v>232</v>
      </c>
      <c r="K8047" t="s">
        <v>232</v>
      </c>
      <c r="L8047" t="s">
        <v>232</v>
      </c>
      <c r="M8047" t="s">
        <v>232</v>
      </c>
      <c r="N8047" t="s">
        <v>232</v>
      </c>
      <c r="O8047" t="s">
        <v>232</v>
      </c>
      <c r="P8047" t="s">
        <v>232</v>
      </c>
      <c r="Q8047" t="s">
        <v>232</v>
      </c>
      <c r="R8047" t="s">
        <v>232</v>
      </c>
      <c r="S8047" t="s">
        <v>232</v>
      </c>
      <c r="T8047" t="s">
        <v>232</v>
      </c>
      <c r="U8047" t="s">
        <v>232</v>
      </c>
      <c r="V8047" t="s">
        <v>232</v>
      </c>
      <c r="W8047" t="s">
        <v>232</v>
      </c>
      <c r="X8047" t="s">
        <v>232</v>
      </c>
      <c r="Y8047" t="s">
        <v>232</v>
      </c>
      <c r="Z8047" t="s">
        <v>232</v>
      </c>
      <c r="AA8047" t="s">
        <v>232</v>
      </c>
      <c r="AB8047" t="s">
        <v>232</v>
      </c>
      <c r="AC8047" t="s">
        <v>232</v>
      </c>
      <c r="AD8047">
        <v>-9.5449999999999999</v>
      </c>
      <c r="AE8047">
        <v>-9.3689999999999998</v>
      </c>
      <c r="AF8047">
        <v>-10.012</v>
      </c>
      <c r="AG8047">
        <v>-6.38</v>
      </c>
      <c r="AH8047">
        <v>-4.3019999999999996</v>
      </c>
      <c r="AI8047">
        <v>-2.0630000000000002</v>
      </c>
      <c r="AJ8047">
        <v>-3.8690000000000002</v>
      </c>
      <c r="AK8047">
        <v>-4.4690000000000003</v>
      </c>
      <c r="AL8047">
        <v>-4.2290000000000001</v>
      </c>
      <c r="AM8047">
        <v>-3.2970000000000002</v>
      </c>
      <c r="AN8047">
        <v>-2.4609999999999999</v>
      </c>
      <c r="AO8047">
        <v>-2.7480000000000002</v>
      </c>
      <c r="AP8047">
        <v>-2.4660000000000002</v>
      </c>
      <c r="AQ8047">
        <v>-2.9630000000000001</v>
      </c>
      <c r="AR8047">
        <v>-2.12</v>
      </c>
      <c r="AS8047">
        <v>-3.4620000000000002</v>
      </c>
      <c r="AT8047">
        <v>-3.302</v>
      </c>
      <c r="AU8047">
        <v>-5.0410000000000004</v>
      </c>
      <c r="AV8047">
        <v>-5.6710000000000003</v>
      </c>
      <c r="AW8047">
        <v>-3.1469999999999998</v>
      </c>
      <c r="AX8047">
        <v>-2.7349999999999999</v>
      </c>
      <c r="AY8047">
        <v>-3.1960000000000002</v>
      </c>
      <c r="AZ8047">
        <v>-3.1440000000000001</v>
      </c>
      <c r="BA8047">
        <v>-2.8639999999999999</v>
      </c>
      <c r="BB8047">
        <v>-2.4209999999999998</v>
      </c>
      <c r="BC8047">
        <v>2017</v>
      </c>
    </row>
    <row r="8048" spans="1:55" x14ac:dyDescent="0.25">
      <c r="A8048">
        <v>186</v>
      </c>
      <c r="B8048" t="s">
        <v>1843</v>
      </c>
      <c r="C8048" t="s">
        <v>347</v>
      </c>
      <c r="D8048" t="s">
        <v>1844</v>
      </c>
      <c r="E8048" t="s">
        <v>348</v>
      </c>
      <c r="F8048" t="s">
        <v>349</v>
      </c>
      <c r="G8048" t="s">
        <v>229</v>
      </c>
      <c r="H8048" t="s">
        <v>230</v>
      </c>
      <c r="I8048" t="s">
        <v>1850</v>
      </c>
      <c r="J8048" t="s">
        <v>232</v>
      </c>
      <c r="K8048" t="s">
        <v>232</v>
      </c>
      <c r="L8048" t="s">
        <v>232</v>
      </c>
      <c r="M8048" t="s">
        <v>232</v>
      </c>
      <c r="N8048" t="s">
        <v>232</v>
      </c>
      <c r="O8048" t="s">
        <v>232</v>
      </c>
      <c r="P8048" t="s">
        <v>232</v>
      </c>
      <c r="Q8048" t="s">
        <v>232</v>
      </c>
      <c r="R8048" t="s">
        <v>232</v>
      </c>
      <c r="S8048" t="s">
        <v>232</v>
      </c>
      <c r="T8048" t="s">
        <v>232</v>
      </c>
      <c r="U8048" t="s">
        <v>232</v>
      </c>
      <c r="V8048" t="s">
        <v>232</v>
      </c>
      <c r="W8048" t="s">
        <v>232</v>
      </c>
      <c r="X8048" t="s">
        <v>232</v>
      </c>
      <c r="Y8048" t="s">
        <v>232</v>
      </c>
      <c r="Z8048" t="s">
        <v>232</v>
      </c>
      <c r="AA8048" t="s">
        <v>232</v>
      </c>
      <c r="AB8048" t="s">
        <v>232</v>
      </c>
      <c r="AC8048" t="s">
        <v>232</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-24.934000000000001</v>
      </c>
      <c r="AU8048">
        <v>-31.228999999999999</v>
      </c>
      <c r="AV8048">
        <v>-77.932000000000002</v>
      </c>
      <c r="AW8048">
        <v>-47.77</v>
      </c>
      <c r="AX8048">
        <v>-52.155000000000001</v>
      </c>
      <c r="AY8048">
        <v>-60.543999999999997</v>
      </c>
      <c r="AZ8048">
        <v>-65.575000000000003</v>
      </c>
      <c r="BA8048">
        <v>-56.844000000000001</v>
      </c>
      <c r="BB8048">
        <v>-48.156999999999996</v>
      </c>
      <c r="BC8048">
        <v>2017</v>
      </c>
    </row>
    <row r="8049" spans="1:55" x14ac:dyDescent="0.25">
      <c r="A8049">
        <v>186</v>
      </c>
      <c r="B8049" t="s">
        <v>1843</v>
      </c>
      <c r="C8049" t="s">
        <v>350</v>
      </c>
      <c r="D8049" t="s">
        <v>1844</v>
      </c>
      <c r="E8049" t="s">
        <v>348</v>
      </c>
      <c r="F8049" t="s">
        <v>349</v>
      </c>
      <c r="G8049" t="s">
        <v>282</v>
      </c>
      <c r="I8049" t="s">
        <v>351</v>
      </c>
      <c r="J8049" t="s">
        <v>232</v>
      </c>
      <c r="K8049" t="s">
        <v>232</v>
      </c>
      <c r="L8049" t="s">
        <v>232</v>
      </c>
      <c r="M8049" t="s">
        <v>232</v>
      </c>
      <c r="N8049" t="s">
        <v>232</v>
      </c>
      <c r="O8049" t="s">
        <v>232</v>
      </c>
      <c r="P8049" t="s">
        <v>232</v>
      </c>
      <c r="Q8049" t="s">
        <v>232</v>
      </c>
      <c r="R8049" t="s">
        <v>232</v>
      </c>
      <c r="S8049" t="s">
        <v>232</v>
      </c>
      <c r="T8049" t="s">
        <v>232</v>
      </c>
      <c r="U8049" t="s">
        <v>232</v>
      </c>
      <c r="V8049" t="s">
        <v>232</v>
      </c>
      <c r="W8049" t="s">
        <v>232</v>
      </c>
      <c r="X8049" t="s">
        <v>232</v>
      </c>
      <c r="Y8049" t="s">
        <v>232</v>
      </c>
      <c r="Z8049" t="s">
        <v>232</v>
      </c>
      <c r="AA8049" t="s">
        <v>232</v>
      </c>
      <c r="AB8049" t="s">
        <v>232</v>
      </c>
      <c r="AC8049" t="s">
        <v>232</v>
      </c>
      <c r="AD8049">
        <v>3.746</v>
      </c>
      <c r="AE8049">
        <v>4.6230000000000002</v>
      </c>
      <c r="AF8049">
        <v>2.278</v>
      </c>
      <c r="AG8049">
        <v>4.1820000000000004</v>
      </c>
      <c r="AH8049">
        <v>4.6580000000000004</v>
      </c>
      <c r="AI8049">
        <v>4.3760000000000003</v>
      </c>
      <c r="AJ8049">
        <v>4.1520000000000001</v>
      </c>
      <c r="AK8049">
        <v>2.6560000000000001</v>
      </c>
      <c r="AL8049">
        <v>1.4790000000000001</v>
      </c>
      <c r="AM8049">
        <v>-1.548</v>
      </c>
      <c r="AN8049">
        <v>5.8000000000000003E-2</v>
      </c>
      <c r="AO8049">
        <v>1.8180000000000001</v>
      </c>
      <c r="AP8049">
        <v>0.66800000000000004</v>
      </c>
      <c r="AQ8049">
        <v>0.82</v>
      </c>
      <c r="AR8049">
        <v>0.53900000000000003</v>
      </c>
      <c r="AS8049">
        <v>0.58599999999999997</v>
      </c>
      <c r="AT8049">
        <v>-0.95599999999999996</v>
      </c>
      <c r="AU8049">
        <v>-1.0049999999999999</v>
      </c>
      <c r="AV8049">
        <v>-2.1059999999999999</v>
      </c>
      <c r="AW8049">
        <v>-1.1859999999999999</v>
      </c>
      <c r="AX8049">
        <v>-1.135</v>
      </c>
      <c r="AY8049">
        <v>-1.1459999999999999</v>
      </c>
      <c r="AZ8049">
        <v>-1.07</v>
      </c>
      <c r="BA8049">
        <v>-0.79500000000000004</v>
      </c>
      <c r="BB8049">
        <v>-0.57999999999999996</v>
      </c>
      <c r="BC8049">
        <v>2017</v>
      </c>
    </row>
    <row r="8050" spans="1:55" x14ac:dyDescent="0.25">
      <c r="A8050">
        <v>186</v>
      </c>
      <c r="B8050" t="s">
        <v>1843</v>
      </c>
      <c r="C8050" t="s">
        <v>352</v>
      </c>
      <c r="D8050" t="s">
        <v>1844</v>
      </c>
      <c r="E8050" t="s">
        <v>353</v>
      </c>
      <c r="F8050" t="s">
        <v>354</v>
      </c>
      <c r="G8050" t="s">
        <v>229</v>
      </c>
      <c r="H8050" t="s">
        <v>230</v>
      </c>
      <c r="I8050" t="s">
        <v>1850</v>
      </c>
      <c r="J8050" t="s">
        <v>232</v>
      </c>
      <c r="K8050" t="s">
        <v>232</v>
      </c>
      <c r="L8050" t="s">
        <v>232</v>
      </c>
      <c r="M8050" t="s">
        <v>232</v>
      </c>
      <c r="N8050" t="s">
        <v>232</v>
      </c>
      <c r="O8050" t="s">
        <v>232</v>
      </c>
      <c r="P8050" t="s">
        <v>232</v>
      </c>
      <c r="Q8050" t="s">
        <v>232</v>
      </c>
      <c r="R8050" t="s">
        <v>232</v>
      </c>
      <c r="S8050" t="s">
        <v>232</v>
      </c>
      <c r="T8050" t="s">
        <v>232</v>
      </c>
      <c r="U8050" t="s">
        <v>232</v>
      </c>
      <c r="V8050" t="s">
        <v>232</v>
      </c>
      <c r="W8050" t="s">
        <v>232</v>
      </c>
      <c r="X8050" t="s">
        <v>232</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297.75099999999998</v>
      </c>
      <c r="AI8050">
        <v>295.214</v>
      </c>
      <c r="AJ8050">
        <v>295.24200000000002</v>
      </c>
      <c r="AK8050">
        <v>280.49299999999999</v>
      </c>
      <c r="AL8050">
        <v>321.55099999999999</v>
      </c>
      <c r="AM8050">
        <v>374.096</v>
      </c>
      <c r="AN8050">
        <v>404.79300000000001</v>
      </c>
      <c r="AO8050">
        <v>433.81099999999998</v>
      </c>
      <c r="AP8050">
        <v>431.19099999999997</v>
      </c>
      <c r="AQ8050">
        <v>469.59399999999999</v>
      </c>
      <c r="AR8050">
        <v>487.15800000000002</v>
      </c>
      <c r="AS8050">
        <v>536.96400000000006</v>
      </c>
      <c r="AT8050">
        <v>611.33600000000001</v>
      </c>
      <c r="AU8050">
        <v>693.03200000000004</v>
      </c>
      <c r="AV8050">
        <v>923.14300000000003</v>
      </c>
      <c r="AW8050" s="52">
        <v>1038.06</v>
      </c>
      <c r="AX8050" s="52">
        <v>1109.45</v>
      </c>
      <c r="AY8050" s="52">
        <v>1263.46</v>
      </c>
      <c r="AZ8050" s="52">
        <v>1470.23</v>
      </c>
      <c r="BA8050" s="52">
        <v>1686.48</v>
      </c>
      <c r="BB8050" s="52">
        <v>1891.74</v>
      </c>
      <c r="BC8050">
        <v>2017</v>
      </c>
    </row>
    <row r="8051" spans="1:55" x14ac:dyDescent="0.25">
      <c r="A8051">
        <v>186</v>
      </c>
      <c r="B8051" t="s">
        <v>1843</v>
      </c>
      <c r="C8051" t="s">
        <v>355</v>
      </c>
      <c r="D8051" t="s">
        <v>1844</v>
      </c>
      <c r="E8051" t="s">
        <v>353</v>
      </c>
      <c r="F8051" t="s">
        <v>354</v>
      </c>
      <c r="G8051" t="s">
        <v>282</v>
      </c>
      <c r="I8051" t="s">
        <v>379</v>
      </c>
      <c r="J8051" t="s">
        <v>232</v>
      </c>
      <c r="K8051" t="s">
        <v>232</v>
      </c>
      <c r="L8051" t="s">
        <v>232</v>
      </c>
      <c r="M8051" t="s">
        <v>232</v>
      </c>
      <c r="N8051" t="s">
        <v>232</v>
      </c>
      <c r="O8051" t="s">
        <v>232</v>
      </c>
      <c r="P8051" t="s">
        <v>232</v>
      </c>
      <c r="Q8051" t="s">
        <v>232</v>
      </c>
      <c r="R8051" t="s">
        <v>232</v>
      </c>
      <c r="S8051" t="s">
        <v>232</v>
      </c>
      <c r="T8051" t="s">
        <v>232</v>
      </c>
      <c r="U8051" t="s">
        <v>232</v>
      </c>
      <c r="V8051" t="s">
        <v>232</v>
      </c>
      <c r="W8051" t="s">
        <v>232</v>
      </c>
      <c r="X8051" t="s">
        <v>232</v>
      </c>
      <c r="Y8051">
        <v>42.712000000000003</v>
      </c>
      <c r="Z8051">
        <v>45.941000000000003</v>
      </c>
      <c r="AA8051">
        <v>43.232999999999997</v>
      </c>
      <c r="AB8051">
        <v>43.719000000000001</v>
      </c>
      <c r="AC8051">
        <v>61.012</v>
      </c>
      <c r="AD8051">
        <v>46.787999999999997</v>
      </c>
      <c r="AE8051">
        <v>72.694999999999993</v>
      </c>
      <c r="AF8051">
        <v>65.905000000000001</v>
      </c>
      <c r="AG8051">
        <v>58.207999999999998</v>
      </c>
      <c r="AH8051">
        <v>51.600999999999999</v>
      </c>
      <c r="AI8051">
        <v>43.82</v>
      </c>
      <c r="AJ8051">
        <v>37.408999999999999</v>
      </c>
      <c r="AK8051">
        <v>31.856999999999999</v>
      </c>
      <c r="AL8051">
        <v>32.323999999999998</v>
      </c>
      <c r="AM8051">
        <v>37.44</v>
      </c>
      <c r="AN8051">
        <v>34.896000000000001</v>
      </c>
      <c r="AO8051">
        <v>31.109000000000002</v>
      </c>
      <c r="AP8051">
        <v>27.47</v>
      </c>
      <c r="AQ8051">
        <v>25.949000000000002</v>
      </c>
      <c r="AR8051">
        <v>23.827999999999999</v>
      </c>
      <c r="AS8051">
        <v>22.96</v>
      </c>
      <c r="AT8051">
        <v>23.436</v>
      </c>
      <c r="AU8051">
        <v>22.309000000000001</v>
      </c>
      <c r="AV8051">
        <v>24.943000000000001</v>
      </c>
      <c r="AW8051">
        <v>25.780999999999999</v>
      </c>
      <c r="AX8051">
        <v>24.138000000000002</v>
      </c>
      <c r="AY8051">
        <v>23.922000000000001</v>
      </c>
      <c r="AZ8051">
        <v>24</v>
      </c>
      <c r="BA8051">
        <v>23.588000000000001</v>
      </c>
      <c r="BB8051">
        <v>22.789000000000001</v>
      </c>
      <c r="BC8051">
        <v>2017</v>
      </c>
    </row>
    <row r="8052" spans="1:55" x14ac:dyDescent="0.25">
      <c r="A8052">
        <v>186</v>
      </c>
      <c r="B8052" t="s">
        <v>1843</v>
      </c>
      <c r="C8052" t="s">
        <v>356</v>
      </c>
      <c r="D8052" t="s">
        <v>1844</v>
      </c>
      <c r="E8052" t="s">
        <v>357</v>
      </c>
      <c r="F8052" t="s">
        <v>358</v>
      </c>
      <c r="G8052" t="s">
        <v>229</v>
      </c>
      <c r="H8052" t="s">
        <v>230</v>
      </c>
      <c r="I8052" t="s">
        <v>1850</v>
      </c>
      <c r="J8052" t="s">
        <v>232</v>
      </c>
      <c r="K8052" t="s">
        <v>232</v>
      </c>
      <c r="L8052" t="s">
        <v>232</v>
      </c>
      <c r="M8052" t="s">
        <v>232</v>
      </c>
      <c r="N8052" t="s">
        <v>232</v>
      </c>
      <c r="O8052" t="s">
        <v>232</v>
      </c>
      <c r="P8052" t="s">
        <v>232</v>
      </c>
      <c r="Q8052" t="s">
        <v>232</v>
      </c>
      <c r="R8052" t="s">
        <v>232</v>
      </c>
      <c r="S8052" t="s">
        <v>232</v>
      </c>
      <c r="T8052" t="s">
        <v>232</v>
      </c>
      <c r="U8052" t="s">
        <v>232</v>
      </c>
      <c r="V8052" t="s">
        <v>232</v>
      </c>
      <c r="W8052" t="s">
        <v>232</v>
      </c>
      <c r="X8052" t="s">
        <v>232</v>
      </c>
      <c r="Y8052" t="s">
        <v>232</v>
      </c>
      <c r="Z8052" t="s">
        <v>232</v>
      </c>
      <c r="AA8052" t="s">
        <v>232</v>
      </c>
      <c r="AB8052" t="s">
        <v>232</v>
      </c>
      <c r="AC8052" t="s">
        <v>232</v>
      </c>
      <c r="AD8052">
        <v>88.007999999999996</v>
      </c>
      <c r="AE8052">
        <v>186.709</v>
      </c>
      <c r="AF8052">
        <v>258.94600000000003</v>
      </c>
      <c r="AG8052">
        <v>307.66500000000002</v>
      </c>
      <c r="AH8052">
        <v>333.15199999999999</v>
      </c>
      <c r="AI8052">
        <v>342</v>
      </c>
      <c r="AJ8052">
        <v>352.63299999999998</v>
      </c>
      <c r="AK8052">
        <v>336.05799999999999</v>
      </c>
      <c r="AL8052">
        <v>379.50700000000001</v>
      </c>
      <c r="AM8052">
        <v>438.21199999999999</v>
      </c>
      <c r="AN8052">
        <v>464.964</v>
      </c>
      <c r="AO8052">
        <v>508.69400000000002</v>
      </c>
      <c r="AP8052">
        <v>513.66600000000005</v>
      </c>
      <c r="AQ8052">
        <v>567.91800000000001</v>
      </c>
      <c r="AR8052">
        <v>588.16499999999996</v>
      </c>
      <c r="AS8052">
        <v>646.471</v>
      </c>
      <c r="AT8052">
        <v>738.5</v>
      </c>
      <c r="AU8052">
        <v>877.94399999999996</v>
      </c>
      <c r="AV8052" s="52">
        <v>1075.23</v>
      </c>
      <c r="AW8052" s="52">
        <v>1205.06</v>
      </c>
      <c r="AX8052" s="52">
        <v>1301.94</v>
      </c>
      <c r="AY8052" s="52">
        <v>1483.79</v>
      </c>
      <c r="AZ8052" s="52">
        <v>1722.39</v>
      </c>
      <c r="BA8052" s="52">
        <v>1971.82</v>
      </c>
      <c r="BB8052" s="52">
        <v>2213.39</v>
      </c>
      <c r="BC8052">
        <v>2017</v>
      </c>
    </row>
    <row r="8053" spans="1:55" x14ac:dyDescent="0.25">
      <c r="A8053">
        <v>186</v>
      </c>
      <c r="B8053" t="s">
        <v>1843</v>
      </c>
      <c r="C8053" t="s">
        <v>359</v>
      </c>
      <c r="D8053" t="s">
        <v>1844</v>
      </c>
      <c r="E8053" t="s">
        <v>357</v>
      </c>
      <c r="F8053" t="s">
        <v>358</v>
      </c>
      <c r="G8053" t="s">
        <v>282</v>
      </c>
      <c r="I8053" t="s">
        <v>360</v>
      </c>
      <c r="J8053" t="s">
        <v>232</v>
      </c>
      <c r="K8053" t="s">
        <v>232</v>
      </c>
      <c r="L8053" t="s">
        <v>232</v>
      </c>
      <c r="M8053" t="s">
        <v>232</v>
      </c>
      <c r="N8053" t="s">
        <v>232</v>
      </c>
      <c r="O8053" t="s">
        <v>232</v>
      </c>
      <c r="P8053" t="s">
        <v>232</v>
      </c>
      <c r="Q8053" t="s">
        <v>232</v>
      </c>
      <c r="R8053" t="s">
        <v>232</v>
      </c>
      <c r="S8053" t="s">
        <v>232</v>
      </c>
      <c r="T8053" t="s">
        <v>232</v>
      </c>
      <c r="U8053" t="s">
        <v>232</v>
      </c>
      <c r="V8053" t="s">
        <v>232</v>
      </c>
      <c r="W8053" t="s">
        <v>232</v>
      </c>
      <c r="X8053" t="s">
        <v>232</v>
      </c>
      <c r="Y8053" t="s">
        <v>232</v>
      </c>
      <c r="Z8053" t="s">
        <v>232</v>
      </c>
      <c r="AA8053" t="s">
        <v>232</v>
      </c>
      <c r="AB8053" t="s">
        <v>232</v>
      </c>
      <c r="AC8053" t="s">
        <v>232</v>
      </c>
      <c r="AD8053">
        <v>51.567</v>
      </c>
      <c r="AE8053">
        <v>76.075000000000003</v>
      </c>
      <c r="AF8053">
        <v>72.058000000000007</v>
      </c>
      <c r="AG8053">
        <v>65.738</v>
      </c>
      <c r="AH8053">
        <v>57.735999999999997</v>
      </c>
      <c r="AI8053">
        <v>50.764000000000003</v>
      </c>
      <c r="AJ8053">
        <v>44.680999999999997</v>
      </c>
      <c r="AK8053">
        <v>38.167999999999999</v>
      </c>
      <c r="AL8053">
        <v>38.15</v>
      </c>
      <c r="AM8053">
        <v>43.856999999999999</v>
      </c>
      <c r="AN8053">
        <v>40.082999999999998</v>
      </c>
      <c r="AO8053">
        <v>36.478999999999999</v>
      </c>
      <c r="AP8053">
        <v>32.723999999999997</v>
      </c>
      <c r="AQ8053">
        <v>31.382000000000001</v>
      </c>
      <c r="AR8053">
        <v>28.768999999999998</v>
      </c>
      <c r="AS8053">
        <v>27.643000000000001</v>
      </c>
      <c r="AT8053">
        <v>28.311</v>
      </c>
      <c r="AU8053">
        <v>28.260999999999999</v>
      </c>
      <c r="AV8053">
        <v>29.052</v>
      </c>
      <c r="AW8053">
        <v>29.928999999999998</v>
      </c>
      <c r="AX8053">
        <v>28.326000000000001</v>
      </c>
      <c r="AY8053">
        <v>28.093</v>
      </c>
      <c r="AZ8053">
        <v>28.117000000000001</v>
      </c>
      <c r="BA8053">
        <v>27.579000000000001</v>
      </c>
      <c r="BB8053">
        <v>26.664000000000001</v>
      </c>
      <c r="BC8053">
        <v>2017</v>
      </c>
    </row>
    <row r="8054" spans="1:55" x14ac:dyDescent="0.25">
      <c r="A8054">
        <v>186</v>
      </c>
      <c r="B8054" t="s">
        <v>1843</v>
      </c>
      <c r="C8054" t="s">
        <v>361</v>
      </c>
      <c r="D8054" t="s">
        <v>1844</v>
      </c>
      <c r="E8054" t="s">
        <v>362</v>
      </c>
      <c r="F8054" t="s">
        <v>363</v>
      </c>
      <c r="G8054" t="s">
        <v>229</v>
      </c>
      <c r="H8054" t="s">
        <v>230</v>
      </c>
      <c r="I8054" t="s">
        <v>1850</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0.86699999999999999</v>
      </c>
      <c r="V8054">
        <v>1.5049999999999999</v>
      </c>
      <c r="W8054">
        <v>2.7280000000000002</v>
      </c>
      <c r="X8054">
        <v>5.3250000000000002</v>
      </c>
      <c r="Y8054">
        <v>10.686</v>
      </c>
      <c r="Z8054">
        <v>20.335000000000001</v>
      </c>
      <c r="AA8054">
        <v>39.695</v>
      </c>
      <c r="AB8054">
        <v>71.893000000000001</v>
      </c>
      <c r="AC8054">
        <v>107.164</v>
      </c>
      <c r="AD8054">
        <v>170.667</v>
      </c>
      <c r="AE8054">
        <v>245.429</v>
      </c>
      <c r="AF8054">
        <v>359.35899999999998</v>
      </c>
      <c r="AG8054">
        <v>468.01499999999999</v>
      </c>
      <c r="AH8054">
        <v>577.024</v>
      </c>
      <c r="AI8054">
        <v>673.70299999999997</v>
      </c>
      <c r="AJ8054">
        <v>789.22799999999995</v>
      </c>
      <c r="AK8054">
        <v>880.46100000000001</v>
      </c>
      <c r="AL8054">
        <v>994.78300000000002</v>
      </c>
      <c r="AM8054">
        <v>999.19200000000001</v>
      </c>
      <c r="AN8054" s="52">
        <v>1160.01</v>
      </c>
      <c r="AO8054" s="52">
        <v>1394.48</v>
      </c>
      <c r="AP8054" s="52">
        <v>1569.67</v>
      </c>
      <c r="AQ8054" s="52">
        <v>1809.71</v>
      </c>
      <c r="AR8054" s="52">
        <v>2044.47</v>
      </c>
      <c r="AS8054" s="52">
        <v>2338.65</v>
      </c>
      <c r="AT8054" s="52">
        <v>2608.5300000000002</v>
      </c>
      <c r="AU8054" s="52">
        <v>3106.54</v>
      </c>
      <c r="AV8054" s="52">
        <v>3700.99</v>
      </c>
      <c r="AW8054" s="52">
        <v>4026.44</v>
      </c>
      <c r="AX8054" s="52">
        <v>4596.22</v>
      </c>
      <c r="AY8054" s="52">
        <v>5281.64</v>
      </c>
      <c r="AZ8054" s="52">
        <v>6125.86</v>
      </c>
      <c r="BA8054" s="52">
        <v>7149.78</v>
      </c>
      <c r="BB8054" s="52">
        <v>8301.0300000000007</v>
      </c>
      <c r="BC8054">
        <v>2017</v>
      </c>
    </row>
    <row r="8055" spans="1:55" x14ac:dyDescent="0.25">
      <c r="A8055">
        <v>186</v>
      </c>
      <c r="B8055" t="s">
        <v>1843</v>
      </c>
      <c r="C8055" t="s">
        <v>364</v>
      </c>
      <c r="D8055" t="s">
        <v>1844</v>
      </c>
      <c r="E8055" t="s">
        <v>365</v>
      </c>
      <c r="F8055" t="s">
        <v>366</v>
      </c>
      <c r="G8055" t="s">
        <v>242</v>
      </c>
      <c r="H8055" t="s">
        <v>230</v>
      </c>
      <c r="I8055" t="s">
        <v>1851</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-47.963000000000001</v>
      </c>
      <c r="AQ8055">
        <v>-63.642000000000003</v>
      </c>
      <c r="AR8055">
        <v>-43.61</v>
      </c>
      <c r="AS8055">
        <v>-32.145000000000003</v>
      </c>
      <c r="AT8055">
        <v>-33.139000000000003</v>
      </c>
      <c r="AU8055">
        <v>-47.347000000000001</v>
      </c>
      <c r="AV8055">
        <v>-27.812999999999999</v>
      </c>
      <c r="AW8055">
        <v>4.9889999999999999</v>
      </c>
      <c r="AX8055">
        <v>-3.423</v>
      </c>
      <c r="AY8055">
        <v>-10.119</v>
      </c>
      <c r="AZ8055">
        <v>-17.242999999999999</v>
      </c>
      <c r="BA8055">
        <v>-23.449000000000002</v>
      </c>
      <c r="BB8055">
        <v>-26.591000000000001</v>
      </c>
      <c r="BC8055">
        <v>2018</v>
      </c>
    </row>
    <row r="8056" spans="1:55" x14ac:dyDescent="0.25">
      <c r="A8056">
        <v>186</v>
      </c>
      <c r="B8056" t="s">
        <v>1843</v>
      </c>
      <c r="C8056" t="s">
        <v>368</v>
      </c>
      <c r="D8056" t="s">
        <v>1844</v>
      </c>
      <c r="E8056" t="s">
        <v>365</v>
      </c>
      <c r="F8056" t="s">
        <v>366</v>
      </c>
      <c r="G8056" t="s">
        <v>282</v>
      </c>
      <c r="I8056" t="s">
        <v>369</v>
      </c>
      <c r="J8056">
        <v>-3.2010000000000001</v>
      </c>
      <c r="K8056">
        <v>-1.944</v>
      </c>
      <c r="L8056">
        <v>-1.071</v>
      </c>
      <c r="M8056">
        <v>-2.2650000000000001</v>
      </c>
      <c r="N8056">
        <v>-1.742</v>
      </c>
      <c r="O8056">
        <v>-1.0920000000000001</v>
      </c>
      <c r="P8056">
        <v>-1.4319999999999999</v>
      </c>
      <c r="Q8056">
        <v>-0.67800000000000005</v>
      </c>
      <c r="R8056">
        <v>1.2749999999999999</v>
      </c>
      <c r="S8056">
        <v>0.65100000000000002</v>
      </c>
      <c r="T8056">
        <v>-1.266</v>
      </c>
      <c r="U8056">
        <v>0.437</v>
      </c>
      <c r="V8056">
        <v>-0.44500000000000001</v>
      </c>
      <c r="W8056">
        <v>-2.589</v>
      </c>
      <c r="X8056">
        <v>1.468</v>
      </c>
      <c r="Y8056">
        <v>-1.002</v>
      </c>
      <c r="Z8056">
        <v>-0.97399999999999998</v>
      </c>
      <c r="AA8056">
        <v>-1.008</v>
      </c>
      <c r="AB8056">
        <v>0.72499999999999998</v>
      </c>
      <c r="AC8056">
        <v>-0.36099999999999999</v>
      </c>
      <c r="AD8056">
        <v>-3.633</v>
      </c>
      <c r="AE8056">
        <v>1.877</v>
      </c>
      <c r="AF8056">
        <v>-0.26300000000000001</v>
      </c>
      <c r="AG8056">
        <v>-2.4220000000000002</v>
      </c>
      <c r="AH8056">
        <v>-3.5070000000000001</v>
      </c>
      <c r="AI8056">
        <v>-4.1859999999999999</v>
      </c>
      <c r="AJ8056">
        <v>-5.6589999999999998</v>
      </c>
      <c r="AK8056">
        <v>-5.4740000000000002</v>
      </c>
      <c r="AL8056">
        <v>-5.1559999999999997</v>
      </c>
      <c r="AM8056">
        <v>-1.762</v>
      </c>
      <c r="AN8056">
        <v>-5.7770000000000001</v>
      </c>
      <c r="AO8056">
        <v>-8.9369999999999994</v>
      </c>
      <c r="AP8056">
        <v>-5.49</v>
      </c>
      <c r="AQ8056">
        <v>-6.6970000000000001</v>
      </c>
      <c r="AR8056">
        <v>-4.6689999999999996</v>
      </c>
      <c r="AS8056">
        <v>-3.74</v>
      </c>
      <c r="AT8056">
        <v>-3.8380000000000001</v>
      </c>
      <c r="AU8056">
        <v>-5.56</v>
      </c>
      <c r="AV8056">
        <v>-3.629</v>
      </c>
      <c r="AW8056">
        <v>0.70599999999999996</v>
      </c>
      <c r="AX8056">
        <v>-0.42299999999999999</v>
      </c>
      <c r="AY8056">
        <v>-1.0880000000000001</v>
      </c>
      <c r="AZ8056">
        <v>-1.746</v>
      </c>
      <c r="BA8056">
        <v>-2.246</v>
      </c>
      <c r="BB8056">
        <v>-2.4049999999999998</v>
      </c>
      <c r="BC8056">
        <v>2018</v>
      </c>
    </row>
    <row r="8057" spans="1:55" x14ac:dyDescent="0.25">
      <c r="A8057">
        <v>925</v>
      </c>
      <c r="B8057" t="s">
        <v>1852</v>
      </c>
      <c r="C8057" t="s">
        <v>225</v>
      </c>
      <c r="D8057" t="s">
        <v>1853</v>
      </c>
      <c r="E8057" t="s">
        <v>227</v>
      </c>
      <c r="F8057" t="s">
        <v>228</v>
      </c>
      <c r="G8057" t="s">
        <v>229</v>
      </c>
      <c r="H8057" t="s">
        <v>230</v>
      </c>
      <c r="I8057" t="s">
        <v>1854</v>
      </c>
      <c r="J8057" t="s">
        <v>232</v>
      </c>
      <c r="K8057" t="s">
        <v>232</v>
      </c>
      <c r="L8057" t="s">
        <v>232</v>
      </c>
      <c r="M8057" t="s">
        <v>232</v>
      </c>
      <c r="N8057" t="s">
        <v>232</v>
      </c>
      <c r="O8057" t="s">
        <v>232</v>
      </c>
      <c r="P8057" t="s">
        <v>232</v>
      </c>
      <c r="Q8057" t="s">
        <v>232</v>
      </c>
      <c r="R8057" t="s">
        <v>232</v>
      </c>
      <c r="S8057" t="s">
        <v>232</v>
      </c>
      <c r="T8057" t="s">
        <v>232</v>
      </c>
      <c r="U8057" t="s">
        <v>232</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113.501</v>
      </c>
      <c r="AW8057">
        <v>120.634</v>
      </c>
      <c r="AX8057">
        <v>127.916</v>
      </c>
      <c r="AY8057">
        <v>134.964</v>
      </c>
      <c r="AZ8057">
        <v>142.52600000000001</v>
      </c>
      <c r="BA8057">
        <v>150.65199999999999</v>
      </c>
      <c r="BB8057">
        <v>159.267</v>
      </c>
      <c r="BC8057">
        <v>2017</v>
      </c>
    </row>
    <row r="8058" spans="1:55" x14ac:dyDescent="0.25">
      <c r="A8058">
        <v>925</v>
      </c>
      <c r="B8058" t="s">
        <v>1852</v>
      </c>
      <c r="C8058" t="s">
        <v>233</v>
      </c>
      <c r="D8058" t="s">
        <v>1853</v>
      </c>
      <c r="E8058" t="s">
        <v>227</v>
      </c>
      <c r="F8058" t="s">
        <v>234</v>
      </c>
      <c r="G8058" t="s">
        <v>235</v>
      </c>
      <c r="I8058" t="s">
        <v>236</v>
      </c>
      <c r="J8058" t="s">
        <v>232</v>
      </c>
      <c r="K8058" t="s">
        <v>232</v>
      </c>
      <c r="L8058" t="s">
        <v>232</v>
      </c>
      <c r="M8058" t="s">
        <v>232</v>
      </c>
      <c r="N8058" t="s">
        <v>232</v>
      </c>
      <c r="O8058" t="s">
        <v>232</v>
      </c>
      <c r="P8058" t="s">
        <v>232</v>
      </c>
      <c r="Q8058" t="s">
        <v>232</v>
      </c>
      <c r="R8058" t="s">
        <v>232</v>
      </c>
      <c r="S8058" t="s">
        <v>232</v>
      </c>
      <c r="T8058" t="s">
        <v>232</v>
      </c>
      <c r="U8058" t="s">
        <v>232</v>
      </c>
      <c r="V8058" t="s">
        <v>232</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6.24</v>
      </c>
      <c r="AW8058">
        <v>6.2839999999999998</v>
      </c>
      <c r="AX8058">
        <v>6.0359999999999996</v>
      </c>
      <c r="AY8058">
        <v>5.51</v>
      </c>
      <c r="AZ8058">
        <v>5.6029999999999998</v>
      </c>
      <c r="BA8058">
        <v>5.7009999999999996</v>
      </c>
      <c r="BB8058">
        <v>5.7190000000000003</v>
      </c>
      <c r="BC8058">
        <v>2017</v>
      </c>
    </row>
    <row r="8059" spans="1:55" x14ac:dyDescent="0.25">
      <c r="A8059">
        <v>925</v>
      </c>
      <c r="B8059" t="s">
        <v>1852</v>
      </c>
      <c r="C8059" t="s">
        <v>237</v>
      </c>
      <c r="D8059" t="s">
        <v>1853</v>
      </c>
      <c r="E8059" t="s">
        <v>238</v>
      </c>
      <c r="F8059" t="s">
        <v>239</v>
      </c>
      <c r="G8059" t="s">
        <v>229</v>
      </c>
      <c r="H8059" t="s">
        <v>230</v>
      </c>
      <c r="I8059" t="s">
        <v>1854</v>
      </c>
      <c r="J8059" t="s">
        <v>232</v>
      </c>
      <c r="K8059" t="s">
        <v>232</v>
      </c>
      <c r="L8059" t="s">
        <v>232</v>
      </c>
      <c r="M8059" t="s">
        <v>232</v>
      </c>
      <c r="N8059" t="s">
        <v>232</v>
      </c>
      <c r="O8059" t="s">
        <v>232</v>
      </c>
      <c r="P8059" t="s">
        <v>232</v>
      </c>
      <c r="Q8059" t="s">
        <v>232</v>
      </c>
      <c r="R8059" t="s">
        <v>232</v>
      </c>
      <c r="S8059" t="s">
        <v>232</v>
      </c>
      <c r="T8059" t="s">
        <v>232</v>
      </c>
      <c r="U8059" t="s">
        <v>232</v>
      </c>
      <c r="V8059" t="s">
        <v>374</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154.4</v>
      </c>
      <c r="AW8059">
        <v>176.21</v>
      </c>
      <c r="AX8059">
        <v>199.70599999999999</v>
      </c>
      <c r="AY8059">
        <v>223.36799999999999</v>
      </c>
      <c r="AZ8059">
        <v>246.18100000000001</v>
      </c>
      <c r="BA8059">
        <v>271.815</v>
      </c>
      <c r="BB8059">
        <v>300.32400000000001</v>
      </c>
      <c r="BC8059">
        <v>2017</v>
      </c>
    </row>
    <row r="8060" spans="1:55" x14ac:dyDescent="0.25">
      <c r="A8060">
        <v>925</v>
      </c>
      <c r="B8060" t="s">
        <v>1852</v>
      </c>
      <c r="C8060" t="s">
        <v>240</v>
      </c>
      <c r="D8060" t="s">
        <v>1853</v>
      </c>
      <c r="E8060" t="s">
        <v>238</v>
      </c>
      <c r="F8060" t="s">
        <v>241</v>
      </c>
      <c r="G8060" t="s">
        <v>242</v>
      </c>
      <c r="H8060" t="s">
        <v>230</v>
      </c>
      <c r="I8060" t="s">
        <v>243</v>
      </c>
      <c r="J8060" t="s">
        <v>232</v>
      </c>
      <c r="K8060" t="s">
        <v>232</v>
      </c>
      <c r="L8060" t="s">
        <v>232</v>
      </c>
      <c r="M8060" t="s">
        <v>232</v>
      </c>
      <c r="N8060" t="s">
        <v>232</v>
      </c>
      <c r="O8060" t="s">
        <v>232</v>
      </c>
      <c r="P8060" t="s">
        <v>232</v>
      </c>
      <c r="Q8060" t="s">
        <v>232</v>
      </c>
      <c r="R8060" t="s">
        <v>232</v>
      </c>
      <c r="S8060" t="s">
        <v>232</v>
      </c>
      <c r="T8060" t="s">
        <v>232</v>
      </c>
      <c r="U8060" t="s">
        <v>232</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44.113999999999997</v>
      </c>
      <c r="AW8060">
        <v>50.345999999999997</v>
      </c>
      <c r="AX8060">
        <v>57.058999999999997</v>
      </c>
      <c r="AY8060">
        <v>63.819000000000003</v>
      </c>
      <c r="AZ8060">
        <v>70.337000000000003</v>
      </c>
      <c r="BA8060">
        <v>77.661000000000001</v>
      </c>
      <c r="BB8060">
        <v>85.807000000000002</v>
      </c>
      <c r="BC8060">
        <v>2017</v>
      </c>
    </row>
    <row r="8061" spans="1:55" x14ac:dyDescent="0.25">
      <c r="A8061">
        <v>925</v>
      </c>
      <c r="B8061" t="s">
        <v>1852</v>
      </c>
      <c r="C8061" t="s">
        <v>244</v>
      </c>
      <c r="D8061" t="s">
        <v>1853</v>
      </c>
      <c r="E8061" t="s">
        <v>238</v>
      </c>
      <c r="F8061" t="s">
        <v>245</v>
      </c>
      <c r="G8061" t="s">
        <v>246</v>
      </c>
      <c r="H8061" t="s">
        <v>230</v>
      </c>
      <c r="I8061" t="s">
        <v>243</v>
      </c>
      <c r="J8061" t="s">
        <v>232</v>
      </c>
      <c r="K8061" t="s">
        <v>232</v>
      </c>
      <c r="L8061" t="s">
        <v>232</v>
      </c>
      <c r="M8061" t="s">
        <v>232</v>
      </c>
      <c r="N8061" t="s">
        <v>232</v>
      </c>
      <c r="O8061" t="s">
        <v>232</v>
      </c>
      <c r="P8061" t="s">
        <v>232</v>
      </c>
      <c r="Q8061" t="s">
        <v>232</v>
      </c>
      <c r="R8061" t="s">
        <v>232</v>
      </c>
      <c r="S8061" t="s">
        <v>232</v>
      </c>
      <c r="T8061" t="s">
        <v>232</v>
      </c>
      <c r="U8061" t="s">
        <v>232</v>
      </c>
      <c r="V8061">
        <v>11.88</v>
      </c>
      <c r="W8061">
        <v>10.945</v>
      </c>
      <c r="X8061">
        <v>9.2449999999999992</v>
      </c>
      <c r="Y8061">
        <v>8.7590000000000003</v>
      </c>
      <c r="Z8061">
        <v>8.3219999999999992</v>
      </c>
      <c r="AA8061">
        <v>7.5090000000000003</v>
      </c>
      <c r="AB8061">
        <v>8.1020000000000003</v>
      </c>
      <c r="AC8061">
        <v>9.5749999999999993</v>
      </c>
      <c r="AD8061">
        <v>11.609</v>
      </c>
      <c r="AE8061">
        <v>14.282</v>
      </c>
      <c r="AF8061">
        <v>16.795999999999999</v>
      </c>
      <c r="AG8061">
        <v>20.033000000000001</v>
      </c>
      <c r="AH8061">
        <v>23.594000000000001</v>
      </c>
      <c r="AI8061">
        <v>27.501999999999999</v>
      </c>
      <c r="AJ8061">
        <v>31.442</v>
      </c>
      <c r="AK8061">
        <v>35.856000000000002</v>
      </c>
      <c r="AL8061">
        <v>41.945</v>
      </c>
      <c r="AM8061">
        <v>44.856000000000002</v>
      </c>
      <c r="AN8061">
        <v>49.536000000000001</v>
      </c>
      <c r="AO8061">
        <v>58.014000000000003</v>
      </c>
      <c r="AP8061">
        <v>65.661000000000001</v>
      </c>
      <c r="AQ8061">
        <v>73.602999999999994</v>
      </c>
      <c r="AR8061">
        <v>82.754999999999995</v>
      </c>
      <c r="AS8061">
        <v>89.037000000000006</v>
      </c>
      <c r="AT8061">
        <v>95.590999999999994</v>
      </c>
      <c r="AU8061">
        <v>103.71</v>
      </c>
      <c r="AV8061">
        <v>112.666</v>
      </c>
      <c r="AW8061">
        <v>121.875</v>
      </c>
      <c r="AX8061">
        <v>131.93</v>
      </c>
      <c r="AY8061">
        <v>142.09299999999999</v>
      </c>
      <c r="AZ8061">
        <v>153.16</v>
      </c>
      <c r="BA8061">
        <v>165.24700000000001</v>
      </c>
      <c r="BB8061">
        <v>178.35300000000001</v>
      </c>
      <c r="BC8061">
        <v>2017</v>
      </c>
    </row>
    <row r="8062" spans="1:55" x14ac:dyDescent="0.25">
      <c r="A8062">
        <v>925</v>
      </c>
      <c r="B8062" t="s">
        <v>1852</v>
      </c>
      <c r="C8062" t="s">
        <v>247</v>
      </c>
      <c r="D8062" t="s">
        <v>1853</v>
      </c>
      <c r="E8062" t="s">
        <v>248</v>
      </c>
      <c r="F8062" t="s">
        <v>249</v>
      </c>
      <c r="G8062" t="s">
        <v>250</v>
      </c>
      <c r="I8062" t="s">
        <v>251</v>
      </c>
      <c r="J8062" t="s">
        <v>232</v>
      </c>
      <c r="K8062" t="s">
        <v>232</v>
      </c>
      <c r="L8062" t="s">
        <v>232</v>
      </c>
      <c r="M8062" t="s">
        <v>232</v>
      </c>
      <c r="N8062" t="s">
        <v>232</v>
      </c>
      <c r="O8062" t="s">
        <v>232</v>
      </c>
      <c r="P8062" t="s">
        <v>232</v>
      </c>
      <c r="Q8062" t="s">
        <v>232</v>
      </c>
      <c r="R8062" t="s">
        <v>232</v>
      </c>
      <c r="S8062" t="s">
        <v>232</v>
      </c>
      <c r="T8062" t="s">
        <v>232</v>
      </c>
      <c r="U8062" t="s">
        <v>232</v>
      </c>
      <c r="V8062" t="s">
        <v>374</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136.03399999999999</v>
      </c>
      <c r="AW8062">
        <v>146.07</v>
      </c>
      <c r="AX8062">
        <v>156.12299999999999</v>
      </c>
      <c r="AY8062">
        <v>165.50200000000001</v>
      </c>
      <c r="AZ8062">
        <v>172.727</v>
      </c>
      <c r="BA8062">
        <v>180.42599999999999</v>
      </c>
      <c r="BB8062">
        <v>188.566</v>
      </c>
      <c r="BC8062">
        <v>2017</v>
      </c>
    </row>
    <row r="8063" spans="1:55" x14ac:dyDescent="0.25">
      <c r="A8063">
        <v>925</v>
      </c>
      <c r="B8063" t="s">
        <v>1852</v>
      </c>
      <c r="C8063" t="s">
        <v>252</v>
      </c>
      <c r="D8063" t="s">
        <v>1853</v>
      </c>
      <c r="E8063" t="s">
        <v>253</v>
      </c>
      <c r="F8063" t="s">
        <v>254</v>
      </c>
      <c r="G8063" t="s">
        <v>229</v>
      </c>
      <c r="H8063" t="s">
        <v>220</v>
      </c>
      <c r="I8063" t="s">
        <v>255</v>
      </c>
      <c r="J8063" t="s">
        <v>232</v>
      </c>
      <c r="K8063" t="s">
        <v>232</v>
      </c>
      <c r="L8063" t="s">
        <v>232</v>
      </c>
      <c r="M8063" t="s">
        <v>232</v>
      </c>
      <c r="N8063" t="s">
        <v>232</v>
      </c>
      <c r="O8063" t="s">
        <v>232</v>
      </c>
      <c r="P8063" t="s">
        <v>232</v>
      </c>
      <c r="Q8063" t="s">
        <v>232</v>
      </c>
      <c r="R8063" t="s">
        <v>232</v>
      </c>
      <c r="S8063" t="s">
        <v>232</v>
      </c>
      <c r="T8063" t="s">
        <v>232</v>
      </c>
      <c r="U8063" t="s">
        <v>232</v>
      </c>
      <c r="V8063" s="52">
        <v>4936.3599999999997</v>
      </c>
      <c r="W8063" s="52">
        <v>4398.3100000000004</v>
      </c>
      <c r="X8063" s="52">
        <v>3545.4</v>
      </c>
      <c r="Y8063" s="52">
        <v>3217.46</v>
      </c>
      <c r="Z8063" s="52">
        <v>2945.84</v>
      </c>
      <c r="AA8063" s="52">
        <v>2571.8000000000002</v>
      </c>
      <c r="AB8063" s="52">
        <v>2707.09</v>
      </c>
      <c r="AC8063" s="52">
        <v>3115.36</v>
      </c>
      <c r="AD8063" s="52">
        <v>3651.74</v>
      </c>
      <c r="AE8063" s="52">
        <v>4347.72</v>
      </c>
      <c r="AF8063" s="52">
        <v>4980.3100000000004</v>
      </c>
      <c r="AG8063" s="52">
        <v>5771.66</v>
      </c>
      <c r="AH8063" s="52">
        <v>6550.81</v>
      </c>
      <c r="AI8063" s="52">
        <v>7325.57</v>
      </c>
      <c r="AJ8063" s="52">
        <v>8037.97</v>
      </c>
      <c r="AK8063" s="52">
        <v>8822.66</v>
      </c>
      <c r="AL8063" s="52">
        <v>10001.67</v>
      </c>
      <c r="AM8063" s="52">
        <v>10484.129999999999</v>
      </c>
      <c r="AN8063" s="52">
        <v>11266.14</v>
      </c>
      <c r="AO8063" s="52">
        <v>12707.55</v>
      </c>
      <c r="AP8063" s="52">
        <v>13860.62</v>
      </c>
      <c r="AQ8063" s="52">
        <v>14989.16</v>
      </c>
      <c r="AR8063" s="52">
        <v>16237.49</v>
      </c>
      <c r="AS8063" s="52">
        <v>16977.599999999999</v>
      </c>
      <c r="AT8063" s="52">
        <v>17783.71</v>
      </c>
      <c r="AU8063" s="52">
        <v>18711.43</v>
      </c>
      <c r="AV8063" s="52">
        <v>19672.080000000002</v>
      </c>
      <c r="AW8063" s="52">
        <v>20201.3</v>
      </c>
      <c r="AX8063" s="52">
        <v>21209.82</v>
      </c>
      <c r="AY8063" s="52">
        <v>22157.93</v>
      </c>
      <c r="AZ8063" s="52">
        <v>23165.95</v>
      </c>
      <c r="BA8063" s="52">
        <v>24243.66</v>
      </c>
      <c r="BB8063" s="52">
        <v>25379.119999999999</v>
      </c>
      <c r="BC8063">
        <v>2004</v>
      </c>
    </row>
    <row r="8064" spans="1:55" x14ac:dyDescent="0.25">
      <c r="A8064">
        <v>925</v>
      </c>
      <c r="B8064" t="s">
        <v>1852</v>
      </c>
      <c r="C8064" t="s">
        <v>256</v>
      </c>
      <c r="D8064" t="s">
        <v>1853</v>
      </c>
      <c r="E8064" t="s">
        <v>253</v>
      </c>
      <c r="F8064" t="s">
        <v>257</v>
      </c>
      <c r="G8064" t="s">
        <v>258</v>
      </c>
      <c r="H8064" t="s">
        <v>220</v>
      </c>
      <c r="I8064" t="s">
        <v>255</v>
      </c>
      <c r="J8064" t="s">
        <v>232</v>
      </c>
      <c r="K8064" t="s">
        <v>232</v>
      </c>
      <c r="L8064" t="s">
        <v>232</v>
      </c>
      <c r="M8064" t="s">
        <v>232</v>
      </c>
      <c r="N8064" t="s">
        <v>232</v>
      </c>
      <c r="O8064" t="s">
        <v>232</v>
      </c>
      <c r="P8064" t="s">
        <v>232</v>
      </c>
      <c r="Q8064" t="s">
        <v>232</v>
      </c>
      <c r="R8064" t="s">
        <v>232</v>
      </c>
      <c r="S8064" t="s">
        <v>232</v>
      </c>
      <c r="T8064" t="s">
        <v>232</v>
      </c>
      <c r="U8064" t="s">
        <v>232</v>
      </c>
      <c r="V8064" s="52">
        <v>4355.6099999999997</v>
      </c>
      <c r="W8064" s="52">
        <v>3880.86</v>
      </c>
      <c r="X8064" s="52">
        <v>3128.29</v>
      </c>
      <c r="Y8064" s="52">
        <v>2838.93</v>
      </c>
      <c r="Z8064" s="52">
        <v>2599.27</v>
      </c>
      <c r="AA8064" s="52">
        <v>2269.2399999999998</v>
      </c>
      <c r="AB8064" s="52">
        <v>2388.61</v>
      </c>
      <c r="AC8064" s="52">
        <v>2748.84</v>
      </c>
      <c r="AD8064" s="52">
        <v>3222.12</v>
      </c>
      <c r="AE8064" s="52">
        <v>3836.23</v>
      </c>
      <c r="AF8064" s="52">
        <v>4394.3900000000003</v>
      </c>
      <c r="AG8064" s="52">
        <v>5092.6400000000003</v>
      </c>
      <c r="AH8064" s="52">
        <v>5780.12</v>
      </c>
      <c r="AI8064" s="52">
        <v>6463.74</v>
      </c>
      <c r="AJ8064" s="52">
        <v>7092.32</v>
      </c>
      <c r="AK8064" s="52">
        <v>7784.7</v>
      </c>
      <c r="AL8064" s="52">
        <v>8825</v>
      </c>
      <c r="AM8064" s="52">
        <v>9250.7000000000007</v>
      </c>
      <c r="AN8064" s="52">
        <v>9940.7099999999991</v>
      </c>
      <c r="AO8064" s="52">
        <v>11212.54</v>
      </c>
      <c r="AP8064" s="52">
        <v>12229.95</v>
      </c>
      <c r="AQ8064" s="52">
        <v>13225.72</v>
      </c>
      <c r="AR8064" s="52">
        <v>14327.19</v>
      </c>
      <c r="AS8064" s="52">
        <v>14980.23</v>
      </c>
      <c r="AT8064" s="52">
        <v>15691.5</v>
      </c>
      <c r="AU8064" s="52">
        <v>16510.080000000002</v>
      </c>
      <c r="AV8064" s="52">
        <v>17357.71</v>
      </c>
      <c r="AW8064" s="52">
        <v>17824.669999999998</v>
      </c>
      <c r="AX8064" s="52">
        <v>18714.54</v>
      </c>
      <c r="AY8064" s="52">
        <v>19551.099999999999</v>
      </c>
      <c r="AZ8064" s="52">
        <v>20440.53</v>
      </c>
      <c r="BA8064" s="52">
        <v>21391.45</v>
      </c>
      <c r="BB8064" s="52">
        <v>22393.33</v>
      </c>
      <c r="BC8064">
        <v>2004</v>
      </c>
    </row>
    <row r="8065" spans="1:55" x14ac:dyDescent="0.25">
      <c r="A8065">
        <v>925</v>
      </c>
      <c r="B8065" t="s">
        <v>1852</v>
      </c>
      <c r="C8065" t="s">
        <v>259</v>
      </c>
      <c r="D8065" t="s">
        <v>1853</v>
      </c>
      <c r="E8065" t="s">
        <v>260</v>
      </c>
      <c r="F8065" t="s">
        <v>261</v>
      </c>
      <c r="G8065" t="s">
        <v>229</v>
      </c>
      <c r="H8065" t="s">
        <v>220</v>
      </c>
      <c r="I8065" t="s">
        <v>262</v>
      </c>
      <c r="J8065" t="s">
        <v>232</v>
      </c>
      <c r="K8065" t="s">
        <v>232</v>
      </c>
      <c r="L8065" t="s">
        <v>232</v>
      </c>
      <c r="M8065" t="s">
        <v>232</v>
      </c>
      <c r="N8065" t="s">
        <v>232</v>
      </c>
      <c r="O8065" t="s">
        <v>232</v>
      </c>
      <c r="P8065" t="s">
        <v>232</v>
      </c>
      <c r="Q8065" t="s">
        <v>232</v>
      </c>
      <c r="R8065" t="s">
        <v>232</v>
      </c>
      <c r="S8065" t="s">
        <v>232</v>
      </c>
      <c r="T8065" t="s">
        <v>232</v>
      </c>
      <c r="U8065" t="s">
        <v>232</v>
      </c>
      <c r="V8065">
        <v>1.9E-2</v>
      </c>
      <c r="W8065">
        <v>0.48099999999999998</v>
      </c>
      <c r="X8065">
        <v>4.234</v>
      </c>
      <c r="Y8065">
        <v>30.956</v>
      </c>
      <c r="Z8065">
        <v>361.17099999999999</v>
      </c>
      <c r="AA8065">
        <v>509.43400000000003</v>
      </c>
      <c r="AB8065">
        <v>633.13099999999997</v>
      </c>
      <c r="AC8065">
        <v>896.33600000000001</v>
      </c>
      <c r="AD8065" s="52">
        <v>1153.5899999999999</v>
      </c>
      <c r="AE8065" s="52">
        <v>1575.01</v>
      </c>
      <c r="AF8065" s="52">
        <v>1955.5</v>
      </c>
      <c r="AG8065" s="52">
        <v>2541.38</v>
      </c>
      <c r="AH8065" s="52">
        <v>3125.17</v>
      </c>
      <c r="AI8065" s="52">
        <v>3740.08</v>
      </c>
      <c r="AJ8065" s="52">
        <v>4606.83</v>
      </c>
      <c r="AK8065" s="52">
        <v>5525.44</v>
      </c>
      <c r="AL8065" s="52">
        <v>10001.67</v>
      </c>
      <c r="AM8065" s="52">
        <v>11503.91</v>
      </c>
      <c r="AN8065" s="52">
        <v>12651.73</v>
      </c>
      <c r="AO8065" s="52">
        <v>16102.44</v>
      </c>
      <c r="AP8065" s="52">
        <v>19024.54</v>
      </c>
      <c r="AQ8065" s="52">
        <v>20817.599999999999</v>
      </c>
      <c r="AR8065" s="52">
        <v>22692.74</v>
      </c>
      <c r="AS8065" s="52">
        <v>22514.34</v>
      </c>
      <c r="AT8065" s="52">
        <v>22442.47</v>
      </c>
      <c r="AU8065" s="52">
        <v>23248.83</v>
      </c>
      <c r="AV8065" s="52">
        <v>26760.71</v>
      </c>
      <c r="AW8065" s="52">
        <v>29508.01</v>
      </c>
      <c r="AX8065" s="52">
        <v>33113.39</v>
      </c>
      <c r="AY8065" s="52">
        <v>36671.75</v>
      </c>
      <c r="AZ8065" s="52">
        <v>40013.89</v>
      </c>
      <c r="BA8065" s="52">
        <v>43741.82</v>
      </c>
      <c r="BB8065" s="52">
        <v>47856.480000000003</v>
      </c>
      <c r="BC8065">
        <v>2004</v>
      </c>
    </row>
    <row r="8066" spans="1:55" x14ac:dyDescent="0.25">
      <c r="A8066">
        <v>925</v>
      </c>
      <c r="B8066" t="s">
        <v>1852</v>
      </c>
      <c r="C8066" t="s">
        <v>263</v>
      </c>
      <c r="D8066" t="s">
        <v>1853</v>
      </c>
      <c r="E8066" t="s">
        <v>260</v>
      </c>
      <c r="F8066" t="s">
        <v>264</v>
      </c>
      <c r="G8066" t="s">
        <v>242</v>
      </c>
      <c r="H8066" t="s">
        <v>220</v>
      </c>
      <c r="I8066" t="s">
        <v>262</v>
      </c>
      <c r="J8066" t="s">
        <v>232</v>
      </c>
      <c r="K8066" t="s">
        <v>232</v>
      </c>
      <c r="L8066" t="s">
        <v>232</v>
      </c>
      <c r="M8066" t="s">
        <v>232</v>
      </c>
      <c r="N8066" t="s">
        <v>232</v>
      </c>
      <c r="O8066" t="s">
        <v>232</v>
      </c>
      <c r="P8066" t="s">
        <v>232</v>
      </c>
      <c r="Q8066" t="s">
        <v>232</v>
      </c>
      <c r="R8066" t="s">
        <v>232</v>
      </c>
      <c r="S8066" t="s">
        <v>232</v>
      </c>
      <c r="T8066" t="s">
        <v>232</v>
      </c>
      <c r="U8066" t="s">
        <v>232</v>
      </c>
      <c r="V8066">
        <v>239.149</v>
      </c>
      <c r="W8066" s="52">
        <v>1335.63</v>
      </c>
      <c r="X8066" s="52">
        <v>1102.52</v>
      </c>
      <c r="Y8066" s="52">
        <v>1394.43</v>
      </c>
      <c r="Z8066">
        <v>554.28300000000002</v>
      </c>
      <c r="AA8066">
        <v>614.76700000000005</v>
      </c>
      <c r="AB8066">
        <v>647.35500000000002</v>
      </c>
      <c r="AC8066">
        <v>861.86099999999999</v>
      </c>
      <c r="AD8066" s="52">
        <v>1109.22</v>
      </c>
      <c r="AE8066" s="52">
        <v>1514.43</v>
      </c>
      <c r="AF8066" s="52">
        <v>1880.29</v>
      </c>
      <c r="AG8066" s="52">
        <v>2443.63</v>
      </c>
      <c r="AH8066" s="52">
        <v>3004.97</v>
      </c>
      <c r="AI8066" s="52">
        <v>3596.23</v>
      </c>
      <c r="AJ8066" s="52">
        <v>4429.6400000000003</v>
      </c>
      <c r="AK8066" s="52">
        <v>5312.93</v>
      </c>
      <c r="AL8066" s="52">
        <v>4350.13</v>
      </c>
      <c r="AM8066" s="52">
        <v>4036.46</v>
      </c>
      <c r="AN8066" s="52">
        <v>4439.2</v>
      </c>
      <c r="AO8066" s="52">
        <v>5649.98</v>
      </c>
      <c r="AP8066" s="52">
        <v>6675.28</v>
      </c>
      <c r="AQ8066" s="52">
        <v>7304.42</v>
      </c>
      <c r="AR8066" s="52">
        <v>7962.37</v>
      </c>
      <c r="AS8066" s="52">
        <v>6432.67</v>
      </c>
      <c r="AT8066" s="52">
        <v>6412.14</v>
      </c>
      <c r="AU8066" s="52">
        <v>6642.52</v>
      </c>
      <c r="AV8066" s="52">
        <v>7645.92</v>
      </c>
      <c r="AW8066" s="52">
        <v>8430.86</v>
      </c>
      <c r="AX8066" s="52">
        <v>9460.9699999999993</v>
      </c>
      <c r="AY8066" s="52">
        <v>10477.64</v>
      </c>
      <c r="AZ8066" s="52">
        <v>11432.54</v>
      </c>
      <c r="BA8066" s="52">
        <v>12497.66</v>
      </c>
      <c r="BB8066" s="52">
        <v>13673.28</v>
      </c>
      <c r="BC8066">
        <v>2004</v>
      </c>
    </row>
    <row r="8067" spans="1:55" x14ac:dyDescent="0.25">
      <c r="A8067">
        <v>925</v>
      </c>
      <c r="B8067" t="s">
        <v>1852</v>
      </c>
      <c r="C8067" t="s">
        <v>265</v>
      </c>
      <c r="D8067" t="s">
        <v>1853</v>
      </c>
      <c r="E8067" t="s">
        <v>260</v>
      </c>
      <c r="F8067" t="s">
        <v>266</v>
      </c>
      <c r="G8067" t="s">
        <v>246</v>
      </c>
      <c r="H8067" t="s">
        <v>220</v>
      </c>
      <c r="I8067" t="s">
        <v>262</v>
      </c>
      <c r="J8067" t="s">
        <v>232</v>
      </c>
      <c r="K8067" t="s">
        <v>232</v>
      </c>
      <c r="L8067" t="s">
        <v>232</v>
      </c>
      <c r="M8067" t="s">
        <v>232</v>
      </c>
      <c r="N8067" t="s">
        <v>232</v>
      </c>
      <c r="O8067" t="s">
        <v>232</v>
      </c>
      <c r="P8067" t="s">
        <v>232</v>
      </c>
      <c r="Q8067" t="s">
        <v>232</v>
      </c>
      <c r="R8067" t="s">
        <v>232</v>
      </c>
      <c r="S8067" t="s">
        <v>232</v>
      </c>
      <c r="T8067" t="s">
        <v>232</v>
      </c>
      <c r="U8067" t="s">
        <v>232</v>
      </c>
      <c r="V8067" s="52">
        <v>2988.64</v>
      </c>
      <c r="W8067" s="52">
        <v>2725.98</v>
      </c>
      <c r="X8067" s="52">
        <v>2244.2800000000002</v>
      </c>
      <c r="Y8067" s="52">
        <v>2079.4</v>
      </c>
      <c r="Z8067" s="52">
        <v>1938.72</v>
      </c>
      <c r="AA8067" s="52">
        <v>1721.74</v>
      </c>
      <c r="AB8067" s="52">
        <v>1832.71</v>
      </c>
      <c r="AC8067" s="52">
        <v>2139.5700000000002</v>
      </c>
      <c r="AD8067" s="52">
        <v>2564</v>
      </c>
      <c r="AE8067" s="52">
        <v>3119.63</v>
      </c>
      <c r="AF8067" s="52">
        <v>3630.06</v>
      </c>
      <c r="AG8067" s="52">
        <v>4284.9799999999996</v>
      </c>
      <c r="AH8067" s="52">
        <v>4994.37</v>
      </c>
      <c r="AI8067" s="52">
        <v>5759.01</v>
      </c>
      <c r="AJ8067" s="52">
        <v>6510.3</v>
      </c>
      <c r="AK8067" s="52">
        <v>7337.83</v>
      </c>
      <c r="AL8067" s="52">
        <v>8480.2000000000007</v>
      </c>
      <c r="AM8067" s="52">
        <v>8957.0400000000009</v>
      </c>
      <c r="AN8067" s="52">
        <v>9737.2999999999993</v>
      </c>
      <c r="AO8067" s="52">
        <v>11212.54</v>
      </c>
      <c r="AP8067" s="52">
        <v>12464.54</v>
      </c>
      <c r="AQ8067" s="52">
        <v>13715.89</v>
      </c>
      <c r="AR8067" s="52">
        <v>15139.31</v>
      </c>
      <c r="AS8067" s="52">
        <v>15998.66</v>
      </c>
      <c r="AT8067" s="52">
        <v>16941.47</v>
      </c>
      <c r="AU8067" s="52">
        <v>18164.12</v>
      </c>
      <c r="AV8067" s="52">
        <v>19527.240000000002</v>
      </c>
      <c r="AW8067" s="52">
        <v>20409.11</v>
      </c>
      <c r="AX8067" s="52">
        <v>21875.45</v>
      </c>
      <c r="AY8067" s="52">
        <v>23328.400000000001</v>
      </c>
      <c r="AZ8067" s="52">
        <v>24894.36</v>
      </c>
      <c r="BA8067" s="52">
        <v>26592.36</v>
      </c>
      <c r="BB8067" s="52">
        <v>28420.41</v>
      </c>
      <c r="BC8067">
        <v>2004</v>
      </c>
    </row>
    <row r="8068" spans="1:55" x14ac:dyDescent="0.25">
      <c r="A8068">
        <v>925</v>
      </c>
      <c r="B8068" t="s">
        <v>1852</v>
      </c>
      <c r="C8068" t="s">
        <v>267</v>
      </c>
      <c r="D8068" t="s">
        <v>1853</v>
      </c>
      <c r="E8068" t="s">
        <v>268</v>
      </c>
      <c r="F8068" t="s">
        <v>269</v>
      </c>
      <c r="G8068" t="s">
        <v>270</v>
      </c>
    </row>
    <row r="8069" spans="1:55" x14ac:dyDescent="0.25">
      <c r="A8069">
        <v>925</v>
      </c>
      <c r="B8069" t="s">
        <v>1852</v>
      </c>
      <c r="C8069" t="s">
        <v>271</v>
      </c>
      <c r="D8069" t="s">
        <v>1853</v>
      </c>
      <c r="E8069" t="s">
        <v>272</v>
      </c>
      <c r="F8069" t="s">
        <v>273</v>
      </c>
      <c r="G8069" t="s">
        <v>274</v>
      </c>
      <c r="I8069" t="s">
        <v>243</v>
      </c>
      <c r="J8069" t="s">
        <v>232</v>
      </c>
      <c r="K8069" t="s">
        <v>232</v>
      </c>
      <c r="L8069" t="s">
        <v>232</v>
      </c>
      <c r="M8069" t="s">
        <v>232</v>
      </c>
      <c r="N8069" t="s">
        <v>232</v>
      </c>
      <c r="O8069" t="s">
        <v>232</v>
      </c>
      <c r="P8069" t="s">
        <v>232</v>
      </c>
      <c r="Q8069" t="s">
        <v>232</v>
      </c>
      <c r="R8069" t="s">
        <v>232</v>
      </c>
      <c r="S8069" t="s">
        <v>232</v>
      </c>
      <c r="T8069" t="s">
        <v>232</v>
      </c>
      <c r="U8069" t="s">
        <v>232</v>
      </c>
      <c r="V8069">
        <v>3.5999999999999997E-2</v>
      </c>
      <c r="W8069">
        <v>3.2000000000000001E-2</v>
      </c>
      <c r="X8069">
        <v>2.5999999999999999E-2</v>
      </c>
      <c r="Y8069">
        <v>2.3E-2</v>
      </c>
      <c r="Z8069">
        <v>2.1000000000000001E-2</v>
      </c>
      <c r="AA8069">
        <v>1.7000000000000001E-2</v>
      </c>
      <c r="AB8069">
        <v>1.7999999999999999E-2</v>
      </c>
      <c r="AC8069">
        <v>0.02</v>
      </c>
      <c r="AD8069">
        <v>2.3E-2</v>
      </c>
      <c r="AE8069">
        <v>2.7E-2</v>
      </c>
      <c r="AF8069">
        <v>3.1E-2</v>
      </c>
      <c r="AG8069">
        <v>3.4000000000000002E-2</v>
      </c>
      <c r="AH8069">
        <v>3.7999999999999999E-2</v>
      </c>
      <c r="AI8069">
        <v>4.1000000000000002E-2</v>
      </c>
      <c r="AJ8069">
        <v>4.2999999999999997E-2</v>
      </c>
      <c r="AK8069">
        <v>4.4999999999999998E-2</v>
      </c>
      <c r="AL8069">
        <v>0.05</v>
      </c>
      <c r="AM8069">
        <v>5.2999999999999999E-2</v>
      </c>
      <c r="AN8069">
        <v>5.5E-2</v>
      </c>
      <c r="AO8069">
        <v>6.0999999999999999E-2</v>
      </c>
      <c r="AP8069">
        <v>6.6000000000000003E-2</v>
      </c>
      <c r="AQ8069">
        <v>7.0000000000000007E-2</v>
      </c>
      <c r="AR8069">
        <v>7.4999999999999997E-2</v>
      </c>
      <c r="AS8069">
        <v>7.6999999999999999E-2</v>
      </c>
      <c r="AT8069">
        <v>7.9000000000000001E-2</v>
      </c>
      <c r="AU8069">
        <v>8.1000000000000003E-2</v>
      </c>
      <c r="AV8069">
        <v>8.3000000000000004E-2</v>
      </c>
      <c r="AW8069">
        <v>8.5999999999999993E-2</v>
      </c>
      <c r="AX8069">
        <v>8.7999999999999995E-2</v>
      </c>
      <c r="AY8069">
        <v>8.8999999999999996E-2</v>
      </c>
      <c r="AZ8069">
        <v>9.0999999999999998E-2</v>
      </c>
      <c r="BA8069">
        <v>9.2999999999999999E-2</v>
      </c>
      <c r="BB8069">
        <v>9.5000000000000001E-2</v>
      </c>
      <c r="BC8069">
        <v>2017</v>
      </c>
    </row>
    <row r="8070" spans="1:55" x14ac:dyDescent="0.25">
      <c r="A8070">
        <v>925</v>
      </c>
      <c r="B8070" t="s">
        <v>1852</v>
      </c>
      <c r="C8070" t="s">
        <v>275</v>
      </c>
      <c r="D8070" t="s">
        <v>1853</v>
      </c>
      <c r="E8070" t="s">
        <v>276</v>
      </c>
      <c r="F8070" t="s">
        <v>277</v>
      </c>
      <c r="G8070" t="s">
        <v>278</v>
      </c>
      <c r="I8070" t="s">
        <v>243</v>
      </c>
      <c r="J8070" t="s">
        <v>232</v>
      </c>
      <c r="K8070" t="s">
        <v>232</v>
      </c>
      <c r="L8070" t="s">
        <v>232</v>
      </c>
      <c r="M8070" t="s">
        <v>232</v>
      </c>
      <c r="N8070" t="s">
        <v>232</v>
      </c>
      <c r="O8070" t="s">
        <v>232</v>
      </c>
      <c r="P8070" t="s">
        <v>232</v>
      </c>
      <c r="Q8070" t="s">
        <v>232</v>
      </c>
      <c r="R8070" t="s">
        <v>232</v>
      </c>
      <c r="S8070" t="s">
        <v>232</v>
      </c>
      <c r="T8070" t="s">
        <v>232</v>
      </c>
      <c r="U8070" t="s">
        <v>232</v>
      </c>
      <c r="V8070" t="s">
        <v>374</v>
      </c>
      <c r="W8070" t="s">
        <v>374</v>
      </c>
      <c r="X8070">
        <v>2E-3</v>
      </c>
      <c r="Y8070">
        <v>1.4999999999999999E-2</v>
      </c>
      <c r="Z8070">
        <v>0.186</v>
      </c>
      <c r="AA8070">
        <v>0.29599999999999999</v>
      </c>
      <c r="AB8070">
        <v>0.34499999999999997</v>
      </c>
      <c r="AC8070">
        <v>0.41899999999999998</v>
      </c>
      <c r="AD8070">
        <v>0.45</v>
      </c>
      <c r="AE8070">
        <v>0.505</v>
      </c>
      <c r="AF8070">
        <v>0.53900000000000003</v>
      </c>
      <c r="AG8070">
        <v>0.59299999999999997</v>
      </c>
      <c r="AH8070">
        <v>0.626</v>
      </c>
      <c r="AI8070">
        <v>0.64900000000000002</v>
      </c>
      <c r="AJ8070">
        <v>0.70799999999999996</v>
      </c>
      <c r="AK8070">
        <v>0.753</v>
      </c>
      <c r="AL8070">
        <v>1.179</v>
      </c>
      <c r="AM8070">
        <v>1.284</v>
      </c>
      <c r="AN8070">
        <v>1.2989999999999999</v>
      </c>
      <c r="AO8070">
        <v>1.4359999999999999</v>
      </c>
      <c r="AP8070">
        <v>1.526</v>
      </c>
      <c r="AQ8070">
        <v>1.518</v>
      </c>
      <c r="AR8070">
        <v>1.4990000000000001</v>
      </c>
      <c r="AS8070">
        <v>1.407</v>
      </c>
      <c r="AT8070">
        <v>1.325</v>
      </c>
      <c r="AU8070">
        <v>1.28</v>
      </c>
      <c r="AV8070">
        <v>1.37</v>
      </c>
      <c r="AW8070">
        <v>1.446</v>
      </c>
      <c r="AX8070">
        <v>1.514</v>
      </c>
      <c r="AY8070">
        <v>1.5720000000000001</v>
      </c>
      <c r="AZ8070">
        <v>1.607</v>
      </c>
      <c r="BA8070">
        <v>1.645</v>
      </c>
      <c r="BB8070">
        <v>1.6839999999999999</v>
      </c>
      <c r="BC8070">
        <v>2017</v>
      </c>
    </row>
    <row r="8071" spans="1:55" x14ac:dyDescent="0.25">
      <c r="A8071">
        <v>925</v>
      </c>
      <c r="B8071" t="s">
        <v>1852</v>
      </c>
      <c r="C8071" t="s">
        <v>279</v>
      </c>
      <c r="D8071" t="s">
        <v>1853</v>
      </c>
      <c r="E8071" t="s">
        <v>280</v>
      </c>
      <c r="F8071" t="s">
        <v>281</v>
      </c>
      <c r="G8071" t="s">
        <v>282</v>
      </c>
    </row>
    <row r="8072" spans="1:55" x14ac:dyDescent="0.25">
      <c r="A8072">
        <v>925</v>
      </c>
      <c r="B8072" t="s">
        <v>1852</v>
      </c>
      <c r="C8072" t="s">
        <v>283</v>
      </c>
      <c r="D8072" t="s">
        <v>1853</v>
      </c>
      <c r="E8072" t="s">
        <v>284</v>
      </c>
      <c r="F8072" t="s">
        <v>285</v>
      </c>
      <c r="G8072" t="s">
        <v>282</v>
      </c>
    </row>
    <row r="8073" spans="1:55" x14ac:dyDescent="0.25">
      <c r="A8073">
        <v>925</v>
      </c>
      <c r="B8073" t="s">
        <v>1852</v>
      </c>
      <c r="C8073" t="s">
        <v>286</v>
      </c>
      <c r="D8073" t="s">
        <v>1853</v>
      </c>
      <c r="E8073" t="s">
        <v>287</v>
      </c>
      <c r="F8073" t="s">
        <v>288</v>
      </c>
      <c r="G8073" t="s">
        <v>250</v>
      </c>
      <c r="I8073" t="s">
        <v>1855</v>
      </c>
      <c r="J8073" t="s">
        <v>232</v>
      </c>
      <c r="K8073" t="s">
        <v>232</v>
      </c>
      <c r="L8073" t="s">
        <v>232</v>
      </c>
      <c r="M8073" t="s">
        <v>232</v>
      </c>
      <c r="N8073" t="s">
        <v>232</v>
      </c>
      <c r="O8073" t="s">
        <v>232</v>
      </c>
      <c r="P8073" t="s">
        <v>232</v>
      </c>
      <c r="Q8073" t="s">
        <v>232</v>
      </c>
      <c r="R8073" t="s">
        <v>232</v>
      </c>
      <c r="S8073" t="s">
        <v>232</v>
      </c>
      <c r="T8073" t="s">
        <v>232</v>
      </c>
      <c r="U8073" t="s">
        <v>232</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480.81400000000002</v>
      </c>
      <c r="AW8073">
        <v>543.32000000000005</v>
      </c>
      <c r="AX8073">
        <v>592.21900000000005</v>
      </c>
      <c r="AY8073">
        <v>639.596</v>
      </c>
      <c r="AZ8073">
        <v>677.97199999999998</v>
      </c>
      <c r="BA8073">
        <v>718.65</v>
      </c>
      <c r="BB8073">
        <v>761.76900000000001</v>
      </c>
      <c r="BC8073">
        <v>2017</v>
      </c>
    </row>
    <row r="8074" spans="1:55" x14ac:dyDescent="0.25">
      <c r="A8074">
        <v>925</v>
      </c>
      <c r="B8074" t="s">
        <v>1852</v>
      </c>
      <c r="C8074" t="s">
        <v>290</v>
      </c>
      <c r="D8074" t="s">
        <v>1853</v>
      </c>
      <c r="E8074" t="s">
        <v>287</v>
      </c>
      <c r="F8074" t="s">
        <v>291</v>
      </c>
      <c r="G8074" t="s">
        <v>235</v>
      </c>
      <c r="I8074" t="s">
        <v>292</v>
      </c>
      <c r="J8074" t="s">
        <v>232</v>
      </c>
      <c r="K8074" t="s">
        <v>232</v>
      </c>
      <c r="L8074" t="s">
        <v>232</v>
      </c>
      <c r="M8074" t="s">
        <v>232</v>
      </c>
      <c r="N8074" t="s">
        <v>232</v>
      </c>
      <c r="O8074" t="s">
        <v>232</v>
      </c>
      <c r="P8074" t="s">
        <v>232</v>
      </c>
      <c r="Q8074" t="s">
        <v>232</v>
      </c>
      <c r="R8074" t="s">
        <v>232</v>
      </c>
      <c r="S8074" t="s">
        <v>232</v>
      </c>
      <c r="T8074" t="s">
        <v>232</v>
      </c>
      <c r="U8074" t="s">
        <v>232</v>
      </c>
      <c r="V8074" t="s">
        <v>232</v>
      </c>
      <c r="W8074" s="52">
        <v>3102.4</v>
      </c>
      <c r="X8074" s="52">
        <v>1748.3</v>
      </c>
      <c r="Y8074" s="52">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13.561999999999999</v>
      </c>
      <c r="AW8074">
        <v>13</v>
      </c>
      <c r="AX8074">
        <v>9</v>
      </c>
      <c r="AY8074">
        <v>8</v>
      </c>
      <c r="AZ8074">
        <v>6</v>
      </c>
      <c r="BA8074">
        <v>6</v>
      </c>
      <c r="BB8074">
        <v>6</v>
      </c>
      <c r="BC8074">
        <v>2017</v>
      </c>
    </row>
    <row r="8075" spans="1:55" x14ac:dyDescent="0.25">
      <c r="A8075">
        <v>925</v>
      </c>
      <c r="B8075" t="s">
        <v>1852</v>
      </c>
      <c r="C8075" t="s">
        <v>293</v>
      </c>
      <c r="D8075" t="s">
        <v>1853</v>
      </c>
      <c r="E8075" t="s">
        <v>294</v>
      </c>
      <c r="F8075" t="s">
        <v>295</v>
      </c>
      <c r="G8075" t="s">
        <v>250</v>
      </c>
      <c r="I8075" t="s">
        <v>1855</v>
      </c>
      <c r="J8075" t="s">
        <v>232</v>
      </c>
      <c r="K8075" t="s">
        <v>232</v>
      </c>
      <c r="L8075" t="s">
        <v>232</v>
      </c>
      <c r="M8075" t="s">
        <v>232</v>
      </c>
      <c r="N8075" t="s">
        <v>232</v>
      </c>
      <c r="O8075" t="s">
        <v>232</v>
      </c>
      <c r="P8075" t="s">
        <v>232</v>
      </c>
      <c r="Q8075" t="s">
        <v>232</v>
      </c>
      <c r="R8075" t="s">
        <v>232</v>
      </c>
      <c r="S8075" t="s">
        <v>232</v>
      </c>
      <c r="T8075" t="s">
        <v>232</v>
      </c>
      <c r="U8075" t="s">
        <v>232</v>
      </c>
      <c r="V8075" t="s">
        <v>232</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459.91899999999998</v>
      </c>
      <c r="AW8075">
        <v>519.70899999999995</v>
      </c>
      <c r="AX8075">
        <v>566.48299999999995</v>
      </c>
      <c r="AY8075">
        <v>611.80100000000004</v>
      </c>
      <c r="AZ8075">
        <v>648.50900000000001</v>
      </c>
      <c r="BA8075">
        <v>687.42</v>
      </c>
      <c r="BB8075">
        <v>728.66499999999996</v>
      </c>
      <c r="BC8075">
        <v>2017</v>
      </c>
    </row>
    <row r="8076" spans="1:55" x14ac:dyDescent="0.25">
      <c r="A8076">
        <v>925</v>
      </c>
      <c r="B8076" t="s">
        <v>1852</v>
      </c>
      <c r="C8076" t="s">
        <v>296</v>
      </c>
      <c r="D8076" t="s">
        <v>1853</v>
      </c>
      <c r="E8076" t="s">
        <v>294</v>
      </c>
      <c r="F8076" t="s">
        <v>297</v>
      </c>
      <c r="G8076" t="s">
        <v>235</v>
      </c>
      <c r="I8076" t="s">
        <v>298</v>
      </c>
      <c r="J8076" t="s">
        <v>232</v>
      </c>
      <c r="K8076" t="s">
        <v>232</v>
      </c>
      <c r="L8076" t="s">
        <v>232</v>
      </c>
      <c r="M8076" t="s">
        <v>232</v>
      </c>
      <c r="N8076" t="s">
        <v>232</v>
      </c>
      <c r="O8076" t="s">
        <v>232</v>
      </c>
      <c r="P8076" t="s">
        <v>232</v>
      </c>
      <c r="Q8076" t="s">
        <v>232</v>
      </c>
      <c r="R8076" t="s">
        <v>232</v>
      </c>
      <c r="S8076" t="s">
        <v>232</v>
      </c>
      <c r="T8076" t="s">
        <v>232</v>
      </c>
      <c r="U8076" t="s">
        <v>232</v>
      </c>
      <c r="V8076" t="s">
        <v>232</v>
      </c>
      <c r="W8076" t="s">
        <v>232</v>
      </c>
      <c r="X8076" s="52">
        <v>1327.95</v>
      </c>
      <c r="Y8076" s="52">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8.8879999999999999</v>
      </c>
      <c r="AW8076">
        <v>13</v>
      </c>
      <c r="AX8076">
        <v>9</v>
      </c>
      <c r="AY8076">
        <v>8</v>
      </c>
      <c r="AZ8076">
        <v>6</v>
      </c>
      <c r="BA8076">
        <v>6</v>
      </c>
      <c r="BB8076">
        <v>6</v>
      </c>
      <c r="BC8076">
        <v>2017</v>
      </c>
    </row>
    <row r="8077" spans="1:55" x14ac:dyDescent="0.25">
      <c r="A8077">
        <v>925</v>
      </c>
      <c r="B8077" t="s">
        <v>1852</v>
      </c>
      <c r="C8077" t="s">
        <v>299</v>
      </c>
      <c r="D8077" t="s">
        <v>1853</v>
      </c>
      <c r="E8077" t="s">
        <v>300</v>
      </c>
      <c r="G8077" t="s">
        <v>274</v>
      </c>
    </row>
    <row r="8078" spans="1:55" x14ac:dyDescent="0.25">
      <c r="A8078">
        <v>925</v>
      </c>
      <c r="B8078" t="s">
        <v>1852</v>
      </c>
      <c r="C8078" t="s">
        <v>301</v>
      </c>
      <c r="D8078" t="s">
        <v>1853</v>
      </c>
      <c r="E8078" t="s">
        <v>302</v>
      </c>
      <c r="F8078" t="s">
        <v>303</v>
      </c>
      <c r="G8078" t="s">
        <v>235</v>
      </c>
      <c r="I8078" t="s">
        <v>1856</v>
      </c>
      <c r="J8078" t="s">
        <v>232</v>
      </c>
      <c r="K8078" t="s">
        <v>232</v>
      </c>
      <c r="L8078" t="s">
        <v>232</v>
      </c>
      <c r="M8078" t="s">
        <v>232</v>
      </c>
      <c r="N8078" t="s">
        <v>232</v>
      </c>
      <c r="O8078" t="s">
        <v>232</v>
      </c>
      <c r="P8078" t="s">
        <v>232</v>
      </c>
      <c r="Q8078" t="s">
        <v>232</v>
      </c>
      <c r="R8078" t="s">
        <v>232</v>
      </c>
      <c r="S8078" t="s">
        <v>232</v>
      </c>
      <c r="T8078" t="s">
        <v>232</v>
      </c>
      <c r="U8078" t="s">
        <v>232</v>
      </c>
      <c r="V8078" t="s">
        <v>232</v>
      </c>
      <c r="W8078" t="s">
        <v>374</v>
      </c>
      <c r="X8078" t="s">
        <v>374</v>
      </c>
      <c r="Y8078" t="s">
        <v>374</v>
      </c>
      <c r="Z8078" t="s">
        <v>374</v>
      </c>
      <c r="AA8078" t="s">
        <v>374</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-7.6970000000000001</v>
      </c>
      <c r="AO8078">
        <v>20.599</v>
      </c>
      <c r="AP8078">
        <v>22.451000000000001</v>
      </c>
      <c r="AQ8078">
        <v>8.8170000000000002</v>
      </c>
      <c r="AR8078">
        <v>3.5979999999999999</v>
      </c>
      <c r="AS8078">
        <v>-8.6010000000000009</v>
      </c>
      <c r="AT8078">
        <v>-15.238</v>
      </c>
      <c r="AU8078">
        <v>-25.321000000000002</v>
      </c>
      <c r="AV8078">
        <v>-22.286000000000001</v>
      </c>
      <c r="AW8078">
        <v>41.11</v>
      </c>
      <c r="AX8078">
        <v>13.398999999999999</v>
      </c>
      <c r="AY8078">
        <v>7.2869999999999999</v>
      </c>
      <c r="AZ8078">
        <v>6.6260000000000003</v>
      </c>
      <c r="BA8078">
        <v>3.2480000000000002</v>
      </c>
      <c r="BB8078">
        <v>5.4139999999999997</v>
      </c>
      <c r="BC8078">
        <v>2017</v>
      </c>
    </row>
    <row r="8079" spans="1:55" x14ac:dyDescent="0.25">
      <c r="A8079">
        <v>925</v>
      </c>
      <c r="B8079" t="s">
        <v>1852</v>
      </c>
      <c r="C8079" t="s">
        <v>305</v>
      </c>
      <c r="D8079" t="s">
        <v>1853</v>
      </c>
      <c r="E8079" t="s">
        <v>306</v>
      </c>
      <c r="F8079" t="s">
        <v>307</v>
      </c>
      <c r="G8079" t="s">
        <v>235</v>
      </c>
      <c r="I8079" t="s">
        <v>1856</v>
      </c>
      <c r="J8079" t="s">
        <v>232</v>
      </c>
      <c r="K8079" t="s">
        <v>232</v>
      </c>
      <c r="L8079" t="s">
        <v>232</v>
      </c>
      <c r="M8079" t="s">
        <v>232</v>
      </c>
      <c r="N8079" t="s">
        <v>232</v>
      </c>
      <c r="O8079" t="s">
        <v>232</v>
      </c>
      <c r="P8079" t="s">
        <v>232</v>
      </c>
      <c r="Q8079" t="s">
        <v>232</v>
      </c>
      <c r="R8079" t="s">
        <v>232</v>
      </c>
      <c r="S8079" t="s">
        <v>232</v>
      </c>
      <c r="T8079" t="s">
        <v>232</v>
      </c>
      <c r="U8079" t="s">
        <v>232</v>
      </c>
      <c r="V8079" t="s">
        <v>232</v>
      </c>
      <c r="W8079" t="s">
        <v>374</v>
      </c>
      <c r="X8079" t="s">
        <v>374</v>
      </c>
      <c r="Y8079" t="s">
        <v>374</v>
      </c>
      <c r="Z8079">
        <v>0</v>
      </c>
      <c r="AA8079" t="s">
        <v>374</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-9.16</v>
      </c>
      <c r="AO8079">
        <v>29.856999999999999</v>
      </c>
      <c r="AP8079">
        <v>26.556000000000001</v>
      </c>
      <c r="AQ8079">
        <v>17.38</v>
      </c>
      <c r="AR8079">
        <v>6.1429999999999998</v>
      </c>
      <c r="AS8079">
        <v>-8.85</v>
      </c>
      <c r="AT8079">
        <v>-1.472</v>
      </c>
      <c r="AU8079">
        <v>-25.321000000000002</v>
      </c>
      <c r="AV8079">
        <v>-22.286000000000001</v>
      </c>
      <c r="AW8079">
        <v>41.11</v>
      </c>
      <c r="AX8079">
        <v>13.398999999999999</v>
      </c>
      <c r="AY8079">
        <v>7.2869999999999999</v>
      </c>
      <c r="AZ8079">
        <v>6.6260000000000003</v>
      </c>
      <c r="BA8079">
        <v>3.2480000000000002</v>
      </c>
      <c r="BB8079">
        <v>5.4139999999999997</v>
      </c>
      <c r="BC8079">
        <v>2017</v>
      </c>
    </row>
    <row r="8080" spans="1:55" x14ac:dyDescent="0.25">
      <c r="A8080">
        <v>925</v>
      </c>
      <c r="B8080" t="s">
        <v>1852</v>
      </c>
      <c r="C8080" t="s">
        <v>308</v>
      </c>
      <c r="D8080" t="s">
        <v>1853</v>
      </c>
      <c r="E8080" t="s">
        <v>309</v>
      </c>
      <c r="F8080" t="s">
        <v>310</v>
      </c>
      <c r="G8080" t="s">
        <v>235</v>
      </c>
      <c r="I8080" t="s">
        <v>1856</v>
      </c>
      <c r="J8080" t="s">
        <v>232</v>
      </c>
      <c r="K8080" t="s">
        <v>232</v>
      </c>
      <c r="L8080" t="s">
        <v>232</v>
      </c>
      <c r="M8080" t="s">
        <v>232</v>
      </c>
      <c r="N8080" t="s">
        <v>232</v>
      </c>
      <c r="O8080" t="s">
        <v>232</v>
      </c>
      <c r="P8080" t="s">
        <v>232</v>
      </c>
      <c r="Q8080" t="s">
        <v>232</v>
      </c>
      <c r="R8080" t="s">
        <v>232</v>
      </c>
      <c r="S8080" t="s">
        <v>232</v>
      </c>
      <c r="T8080" t="s">
        <v>232</v>
      </c>
      <c r="U8080" t="s">
        <v>232</v>
      </c>
      <c r="V8080" t="s">
        <v>232</v>
      </c>
      <c r="W8080">
        <v>0</v>
      </c>
      <c r="X8080" t="s">
        <v>374</v>
      </c>
      <c r="Y8080" t="s">
        <v>374</v>
      </c>
      <c r="Z8080">
        <v>0</v>
      </c>
      <c r="AA8080" t="s">
        <v>374</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9.9969999999999999</v>
      </c>
      <c r="AW8080">
        <v>8.891</v>
      </c>
      <c r="AX8080">
        <v>5.694</v>
      </c>
      <c r="AY8080">
        <v>2.2109999999999999</v>
      </c>
      <c r="AZ8080">
        <v>5.03</v>
      </c>
      <c r="BA8080">
        <v>3.613</v>
      </c>
      <c r="BB8080">
        <v>6.3310000000000004</v>
      </c>
      <c r="BC8080">
        <v>2017</v>
      </c>
    </row>
    <row r="8081" spans="1:55" x14ac:dyDescent="0.25">
      <c r="A8081">
        <v>925</v>
      </c>
      <c r="B8081" t="s">
        <v>1852</v>
      </c>
      <c r="C8081" t="s">
        <v>311</v>
      </c>
      <c r="D8081" t="s">
        <v>1853</v>
      </c>
      <c r="E8081" t="s">
        <v>312</v>
      </c>
      <c r="F8081" t="s">
        <v>313</v>
      </c>
      <c r="G8081" t="s">
        <v>235</v>
      </c>
      <c r="I8081" t="s">
        <v>1856</v>
      </c>
      <c r="J8081" t="s">
        <v>232</v>
      </c>
      <c r="K8081" t="s">
        <v>232</v>
      </c>
      <c r="L8081" t="s">
        <v>232</v>
      </c>
      <c r="M8081" t="s">
        <v>232</v>
      </c>
      <c r="N8081" t="s">
        <v>232</v>
      </c>
      <c r="O8081" t="s">
        <v>232</v>
      </c>
      <c r="P8081" t="s">
        <v>232</v>
      </c>
      <c r="Q8081" t="s">
        <v>232</v>
      </c>
      <c r="R8081" t="s">
        <v>232</v>
      </c>
      <c r="S8081" t="s">
        <v>232</v>
      </c>
      <c r="T8081" t="s">
        <v>232</v>
      </c>
      <c r="U8081" t="s">
        <v>232</v>
      </c>
      <c r="V8081" t="s">
        <v>232</v>
      </c>
      <c r="W8081" t="s">
        <v>374</v>
      </c>
      <c r="X8081" t="s">
        <v>374</v>
      </c>
      <c r="Y8081" t="s">
        <v>374</v>
      </c>
      <c r="Z8081" t="s">
        <v>374</v>
      </c>
      <c r="AA8081" t="s">
        <v>374</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11.021000000000001</v>
      </c>
      <c r="AW8081">
        <v>9.1199999999999992</v>
      </c>
      <c r="AX8081">
        <v>5.883</v>
      </c>
      <c r="AY8081">
        <v>2.2549999999999999</v>
      </c>
      <c r="AZ8081">
        <v>5.1260000000000003</v>
      </c>
      <c r="BA8081">
        <v>3.69</v>
      </c>
      <c r="BB8081">
        <v>6.4850000000000003</v>
      </c>
      <c r="BC8081">
        <v>2017</v>
      </c>
    </row>
    <row r="8082" spans="1:55" x14ac:dyDescent="0.25">
      <c r="A8082">
        <v>925</v>
      </c>
      <c r="B8082" t="s">
        <v>1852</v>
      </c>
      <c r="C8082" t="s">
        <v>314</v>
      </c>
      <c r="D8082" t="s">
        <v>1853</v>
      </c>
      <c r="E8082" t="s">
        <v>315</v>
      </c>
      <c r="F8082" t="s">
        <v>316</v>
      </c>
      <c r="G8082" t="s">
        <v>317</v>
      </c>
    </row>
    <row r="8083" spans="1:55" x14ac:dyDescent="0.25">
      <c r="A8083">
        <v>925</v>
      </c>
      <c r="B8083" t="s">
        <v>1852</v>
      </c>
      <c r="C8083" t="s">
        <v>318</v>
      </c>
      <c r="D8083" t="s">
        <v>1853</v>
      </c>
      <c r="E8083" t="s">
        <v>319</v>
      </c>
      <c r="F8083" t="s">
        <v>320</v>
      </c>
      <c r="G8083" t="s">
        <v>321</v>
      </c>
      <c r="H8083" t="s">
        <v>322</v>
      </c>
    </row>
    <row r="8084" spans="1:55" x14ac:dyDescent="0.25">
      <c r="A8084">
        <v>925</v>
      </c>
      <c r="B8084" t="s">
        <v>1852</v>
      </c>
      <c r="C8084" t="s">
        <v>323</v>
      </c>
      <c r="D8084" t="s">
        <v>1853</v>
      </c>
      <c r="E8084" t="s">
        <v>324</v>
      </c>
      <c r="F8084" t="s">
        <v>325</v>
      </c>
      <c r="G8084" t="s">
        <v>321</v>
      </c>
      <c r="H8084" t="s">
        <v>322</v>
      </c>
      <c r="I8084" t="s">
        <v>1857</v>
      </c>
      <c r="J8084" t="s">
        <v>232</v>
      </c>
      <c r="K8084" t="s">
        <v>232</v>
      </c>
      <c r="L8084" t="s">
        <v>232</v>
      </c>
      <c r="M8084" t="s">
        <v>232</v>
      </c>
      <c r="N8084" t="s">
        <v>232</v>
      </c>
      <c r="O8084" t="s">
        <v>232</v>
      </c>
      <c r="P8084" t="s">
        <v>232</v>
      </c>
      <c r="Q8084" t="s">
        <v>232</v>
      </c>
      <c r="R8084" t="s">
        <v>232</v>
      </c>
      <c r="S8084" t="s">
        <v>232</v>
      </c>
      <c r="T8084" t="s">
        <v>232</v>
      </c>
      <c r="U8084" t="s">
        <v>232</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5.9720000000000004</v>
      </c>
      <c r="AX8084">
        <v>6.0309999999999997</v>
      </c>
      <c r="AY8084">
        <v>6.0910000000000002</v>
      </c>
      <c r="AZ8084">
        <v>6.1520000000000001</v>
      </c>
      <c r="BA8084">
        <v>6.2140000000000004</v>
      </c>
      <c r="BB8084">
        <v>6.2759999999999998</v>
      </c>
      <c r="BC8084">
        <v>2004</v>
      </c>
    </row>
    <row r="8085" spans="1:55" x14ac:dyDescent="0.25">
      <c r="A8085">
        <v>925</v>
      </c>
      <c r="B8085" t="s">
        <v>1852</v>
      </c>
      <c r="C8085" t="s">
        <v>327</v>
      </c>
      <c r="D8085" t="s">
        <v>1853</v>
      </c>
      <c r="E8085" t="s">
        <v>328</v>
      </c>
      <c r="F8085" t="s">
        <v>329</v>
      </c>
      <c r="G8085" t="s">
        <v>229</v>
      </c>
      <c r="H8085" t="s">
        <v>230</v>
      </c>
      <c r="I8085" t="s">
        <v>1858</v>
      </c>
      <c r="J8085" t="s">
        <v>232</v>
      </c>
      <c r="K8085" t="s">
        <v>232</v>
      </c>
      <c r="L8085" t="s">
        <v>232</v>
      </c>
      <c r="M8085" t="s">
        <v>232</v>
      </c>
      <c r="N8085" t="s">
        <v>232</v>
      </c>
      <c r="O8085" t="s">
        <v>232</v>
      </c>
      <c r="P8085" t="s">
        <v>232</v>
      </c>
      <c r="Q8085" t="s">
        <v>232</v>
      </c>
      <c r="R8085" t="s">
        <v>232</v>
      </c>
      <c r="S8085" t="s">
        <v>232</v>
      </c>
      <c r="T8085" t="s">
        <v>232</v>
      </c>
      <c r="U8085" t="s">
        <v>232</v>
      </c>
      <c r="V8085" t="s">
        <v>232</v>
      </c>
      <c r="W8085" t="s">
        <v>232</v>
      </c>
      <c r="X8085" t="s">
        <v>232</v>
      </c>
      <c r="Y8085" t="s">
        <v>232</v>
      </c>
      <c r="Z8085" t="s">
        <v>232</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19.768000000000001</v>
      </c>
      <c r="AV8085">
        <v>21.759</v>
      </c>
      <c r="AW8085">
        <v>25.373000000000001</v>
      </c>
      <c r="AX8085">
        <v>28.280999999999999</v>
      </c>
      <c r="AY8085">
        <v>31.041</v>
      </c>
      <c r="AZ8085">
        <v>34.408999999999999</v>
      </c>
      <c r="BA8085">
        <v>36.637999999999998</v>
      </c>
      <c r="BB8085">
        <v>39.889000000000003</v>
      </c>
      <c r="BC8085">
        <v>2017</v>
      </c>
    </row>
    <row r="8086" spans="1:55" x14ac:dyDescent="0.25">
      <c r="A8086">
        <v>925</v>
      </c>
      <c r="B8086" t="s">
        <v>1852</v>
      </c>
      <c r="C8086" t="s">
        <v>331</v>
      </c>
      <c r="D8086" t="s">
        <v>1853</v>
      </c>
      <c r="E8086" t="s">
        <v>328</v>
      </c>
      <c r="F8086" t="s">
        <v>329</v>
      </c>
      <c r="G8086" t="s">
        <v>282</v>
      </c>
      <c r="I8086" t="s">
        <v>332</v>
      </c>
      <c r="J8086" t="s">
        <v>232</v>
      </c>
      <c r="K8086" t="s">
        <v>232</v>
      </c>
      <c r="L8086" t="s">
        <v>232</v>
      </c>
      <c r="M8086" t="s">
        <v>232</v>
      </c>
      <c r="N8086" t="s">
        <v>232</v>
      </c>
      <c r="O8086" t="s">
        <v>232</v>
      </c>
      <c r="P8086" t="s">
        <v>232</v>
      </c>
      <c r="Q8086" t="s">
        <v>232</v>
      </c>
      <c r="R8086" t="s">
        <v>232</v>
      </c>
      <c r="S8086" t="s">
        <v>232</v>
      </c>
      <c r="T8086" t="s">
        <v>232</v>
      </c>
      <c r="U8086" t="s">
        <v>232</v>
      </c>
      <c r="V8086" t="s">
        <v>232</v>
      </c>
      <c r="W8086" t="s">
        <v>232</v>
      </c>
      <c r="X8086" t="s">
        <v>232</v>
      </c>
      <c r="Y8086" t="s">
        <v>232</v>
      </c>
      <c r="Z8086" t="s">
        <v>232</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14.891999999999999</v>
      </c>
      <c r="AV8086">
        <v>14.092000000000001</v>
      </c>
      <c r="AW8086">
        <v>14.398999999999999</v>
      </c>
      <c r="AX8086">
        <v>14.162000000000001</v>
      </c>
      <c r="AY8086">
        <v>13.897</v>
      </c>
      <c r="AZ8086">
        <v>13.977</v>
      </c>
      <c r="BA8086">
        <v>13.478999999999999</v>
      </c>
      <c r="BB8086">
        <v>13.282</v>
      </c>
      <c r="BC8086">
        <v>2017</v>
      </c>
    </row>
    <row r="8087" spans="1:55" x14ac:dyDescent="0.25">
      <c r="A8087">
        <v>925</v>
      </c>
      <c r="B8087" t="s">
        <v>1852</v>
      </c>
      <c r="C8087" t="s">
        <v>333</v>
      </c>
      <c r="D8087" t="s">
        <v>1853</v>
      </c>
      <c r="E8087" t="s">
        <v>334</v>
      </c>
      <c r="F8087" t="s">
        <v>335</v>
      </c>
      <c r="G8087" t="s">
        <v>229</v>
      </c>
      <c r="H8087" t="s">
        <v>230</v>
      </c>
      <c r="I8087" t="s">
        <v>1858</v>
      </c>
      <c r="J8087" t="s">
        <v>232</v>
      </c>
      <c r="K8087" t="s">
        <v>232</v>
      </c>
      <c r="L8087" t="s">
        <v>232</v>
      </c>
      <c r="M8087" t="s">
        <v>232</v>
      </c>
      <c r="N8087" t="s">
        <v>232</v>
      </c>
      <c r="O8087" t="s">
        <v>232</v>
      </c>
      <c r="P8087" t="s">
        <v>232</v>
      </c>
      <c r="Q8087" t="s">
        <v>232</v>
      </c>
      <c r="R8087" t="s">
        <v>232</v>
      </c>
      <c r="S8087" t="s">
        <v>232</v>
      </c>
      <c r="T8087" t="s">
        <v>232</v>
      </c>
      <c r="U8087" t="s">
        <v>232</v>
      </c>
      <c r="V8087" t="s">
        <v>232</v>
      </c>
      <c r="W8087" t="s">
        <v>232</v>
      </c>
      <c r="X8087" t="s">
        <v>232</v>
      </c>
      <c r="Y8087" t="s">
        <v>232</v>
      </c>
      <c r="Z8087" t="s">
        <v>232</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23.533999999999999</v>
      </c>
      <c r="AV8087">
        <v>20.856999999999999</v>
      </c>
      <c r="AW8087">
        <v>25.335999999999999</v>
      </c>
      <c r="AX8087">
        <v>28.352</v>
      </c>
      <c r="AY8087">
        <v>31.151</v>
      </c>
      <c r="AZ8087">
        <v>34.423000000000002</v>
      </c>
      <c r="BA8087">
        <v>36.72</v>
      </c>
      <c r="BB8087">
        <v>39.94</v>
      </c>
      <c r="BC8087">
        <v>2017</v>
      </c>
    </row>
    <row r="8088" spans="1:55" x14ac:dyDescent="0.25">
      <c r="A8088">
        <v>925</v>
      </c>
      <c r="B8088" t="s">
        <v>1852</v>
      </c>
      <c r="C8088" t="s">
        <v>336</v>
      </c>
      <c r="D8088" t="s">
        <v>1853</v>
      </c>
      <c r="E8088" t="s">
        <v>334</v>
      </c>
      <c r="F8088" t="s">
        <v>335</v>
      </c>
      <c r="G8088" t="s">
        <v>282</v>
      </c>
      <c r="I8088" t="s">
        <v>337</v>
      </c>
      <c r="J8088" t="s">
        <v>232</v>
      </c>
      <c r="K8088" t="s">
        <v>232</v>
      </c>
      <c r="L8088" t="s">
        <v>232</v>
      </c>
      <c r="M8088" t="s">
        <v>232</v>
      </c>
      <c r="N8088" t="s">
        <v>232</v>
      </c>
      <c r="O8088" t="s">
        <v>232</v>
      </c>
      <c r="P8088" t="s">
        <v>232</v>
      </c>
      <c r="Q8088" t="s">
        <v>232</v>
      </c>
      <c r="R8088" t="s">
        <v>232</v>
      </c>
      <c r="S8088" t="s">
        <v>232</v>
      </c>
      <c r="T8088" t="s">
        <v>232</v>
      </c>
      <c r="U8088" t="s">
        <v>232</v>
      </c>
      <c r="V8088" t="s">
        <v>232</v>
      </c>
      <c r="W8088" t="s">
        <v>232</v>
      </c>
      <c r="X8088" t="s">
        <v>232</v>
      </c>
      <c r="Y8088" t="s">
        <v>232</v>
      </c>
      <c r="Z8088" t="s">
        <v>232</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17.728999999999999</v>
      </c>
      <c r="AV8088">
        <v>13.507999999999999</v>
      </c>
      <c r="AW8088">
        <v>14.378</v>
      </c>
      <c r="AX8088">
        <v>14.196999999999999</v>
      </c>
      <c r="AY8088">
        <v>13.946</v>
      </c>
      <c r="AZ8088">
        <v>13.983000000000001</v>
      </c>
      <c r="BA8088">
        <v>13.509</v>
      </c>
      <c r="BB8088">
        <v>13.298999999999999</v>
      </c>
      <c r="BC8088">
        <v>2017</v>
      </c>
    </row>
    <row r="8089" spans="1:55" x14ac:dyDescent="0.25">
      <c r="A8089">
        <v>925</v>
      </c>
      <c r="B8089" t="s">
        <v>1852</v>
      </c>
      <c r="C8089" t="s">
        <v>338</v>
      </c>
      <c r="D8089" t="s">
        <v>1853</v>
      </c>
      <c r="E8089" t="s">
        <v>339</v>
      </c>
      <c r="F8089" t="s">
        <v>340</v>
      </c>
      <c r="G8089" t="s">
        <v>229</v>
      </c>
      <c r="H8089" t="s">
        <v>230</v>
      </c>
      <c r="I8089" t="s">
        <v>1858</v>
      </c>
      <c r="J8089" t="s">
        <v>232</v>
      </c>
      <c r="K8089" t="s">
        <v>232</v>
      </c>
      <c r="L8089" t="s">
        <v>232</v>
      </c>
      <c r="M8089" t="s">
        <v>232</v>
      </c>
      <c r="N8089" t="s">
        <v>232</v>
      </c>
      <c r="O8089" t="s">
        <v>232</v>
      </c>
      <c r="P8089" t="s">
        <v>232</v>
      </c>
      <c r="Q8089" t="s">
        <v>232</v>
      </c>
      <c r="R8089" t="s">
        <v>232</v>
      </c>
      <c r="S8089" t="s">
        <v>232</v>
      </c>
      <c r="T8089" t="s">
        <v>232</v>
      </c>
      <c r="U8089" t="s">
        <v>232</v>
      </c>
      <c r="V8089" t="s">
        <v>232</v>
      </c>
      <c r="W8089" t="s">
        <v>232</v>
      </c>
      <c r="X8089" t="s">
        <v>232</v>
      </c>
      <c r="Y8089" t="s">
        <v>232</v>
      </c>
      <c r="Z8089" t="s">
        <v>232</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-3.766</v>
      </c>
      <c r="AV8089">
        <v>0.90200000000000002</v>
      </c>
      <c r="AW8089">
        <v>3.6999999999999998E-2</v>
      </c>
      <c r="AX8089">
        <v>-7.0000000000000007E-2</v>
      </c>
      <c r="AY8089">
        <v>-0.11</v>
      </c>
      <c r="AZ8089">
        <v>-1.4E-2</v>
      </c>
      <c r="BA8089">
        <v>-8.1000000000000003E-2</v>
      </c>
      <c r="BB8089">
        <v>-5.0999999999999997E-2</v>
      </c>
      <c r="BC8089">
        <v>2017</v>
      </c>
    </row>
    <row r="8090" spans="1:55" x14ac:dyDescent="0.25">
      <c r="A8090">
        <v>925</v>
      </c>
      <c r="B8090" t="s">
        <v>1852</v>
      </c>
      <c r="C8090" t="s">
        <v>341</v>
      </c>
      <c r="D8090" t="s">
        <v>1853</v>
      </c>
      <c r="E8090" t="s">
        <v>339</v>
      </c>
      <c r="F8090" t="s">
        <v>340</v>
      </c>
      <c r="G8090" t="s">
        <v>282</v>
      </c>
      <c r="I8090" t="s">
        <v>342</v>
      </c>
      <c r="J8090" t="s">
        <v>232</v>
      </c>
      <c r="K8090" t="s">
        <v>232</v>
      </c>
      <c r="L8090" t="s">
        <v>232</v>
      </c>
      <c r="M8090" t="s">
        <v>232</v>
      </c>
      <c r="N8090" t="s">
        <v>232</v>
      </c>
      <c r="O8090" t="s">
        <v>232</v>
      </c>
      <c r="P8090" t="s">
        <v>232</v>
      </c>
      <c r="Q8090" t="s">
        <v>232</v>
      </c>
      <c r="R8090" t="s">
        <v>232</v>
      </c>
      <c r="S8090" t="s">
        <v>232</v>
      </c>
      <c r="T8090" t="s">
        <v>232</v>
      </c>
      <c r="U8090" t="s">
        <v>232</v>
      </c>
      <c r="V8090" t="s">
        <v>232</v>
      </c>
      <c r="W8090" t="s">
        <v>232</v>
      </c>
      <c r="X8090" t="s">
        <v>232</v>
      </c>
      <c r="Y8090" t="s">
        <v>232</v>
      </c>
      <c r="Z8090" t="s">
        <v>232</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-2.8370000000000002</v>
      </c>
      <c r="AV8090">
        <v>0.58399999999999996</v>
      </c>
      <c r="AW8090">
        <v>2.1000000000000001E-2</v>
      </c>
      <c r="AX8090">
        <v>-3.5000000000000003E-2</v>
      </c>
      <c r="AY8090">
        <v>-4.9000000000000002E-2</v>
      </c>
      <c r="AZ8090">
        <v>-6.0000000000000001E-3</v>
      </c>
      <c r="BA8090">
        <v>-0.03</v>
      </c>
      <c r="BB8090">
        <v>-1.7000000000000001E-2</v>
      </c>
      <c r="BC8090">
        <v>2017</v>
      </c>
    </row>
    <row r="8091" spans="1:55" x14ac:dyDescent="0.25">
      <c r="A8091">
        <v>925</v>
      </c>
      <c r="B8091" t="s">
        <v>1852</v>
      </c>
      <c r="C8091" t="s">
        <v>343</v>
      </c>
      <c r="D8091" t="s">
        <v>1853</v>
      </c>
      <c r="E8091" t="s">
        <v>344</v>
      </c>
      <c r="F8091" t="s">
        <v>345</v>
      </c>
      <c r="G8091" t="s">
        <v>229</v>
      </c>
      <c r="H8091" t="s">
        <v>230</v>
      </c>
    </row>
    <row r="8092" spans="1:55" x14ac:dyDescent="0.25">
      <c r="A8092">
        <v>925</v>
      </c>
      <c r="B8092" t="s">
        <v>1852</v>
      </c>
      <c r="C8092" t="s">
        <v>346</v>
      </c>
      <c r="D8092" t="s">
        <v>1853</v>
      </c>
      <c r="E8092" t="s">
        <v>344</v>
      </c>
      <c r="F8092" t="s">
        <v>345</v>
      </c>
      <c r="G8092" t="s">
        <v>270</v>
      </c>
    </row>
    <row r="8093" spans="1:55" x14ac:dyDescent="0.25">
      <c r="A8093">
        <v>925</v>
      </c>
      <c r="B8093" t="s">
        <v>1852</v>
      </c>
      <c r="C8093" t="s">
        <v>347</v>
      </c>
      <c r="D8093" t="s">
        <v>1853</v>
      </c>
      <c r="E8093" t="s">
        <v>348</v>
      </c>
      <c r="F8093" t="s">
        <v>349</v>
      </c>
      <c r="G8093" t="s">
        <v>229</v>
      </c>
      <c r="H8093" t="s">
        <v>230</v>
      </c>
    </row>
    <row r="8094" spans="1:55" x14ac:dyDescent="0.25">
      <c r="A8094">
        <v>925</v>
      </c>
      <c r="B8094" t="s">
        <v>1852</v>
      </c>
      <c r="C8094" t="s">
        <v>350</v>
      </c>
      <c r="D8094" t="s">
        <v>1853</v>
      </c>
      <c r="E8094" t="s">
        <v>348</v>
      </c>
      <c r="F8094" t="s">
        <v>349</v>
      </c>
      <c r="G8094" t="s">
        <v>282</v>
      </c>
    </row>
    <row r="8095" spans="1:55" x14ac:dyDescent="0.25">
      <c r="A8095">
        <v>925</v>
      </c>
      <c r="B8095" t="s">
        <v>1852</v>
      </c>
      <c r="C8095" t="s">
        <v>352</v>
      </c>
      <c r="D8095" t="s">
        <v>1853</v>
      </c>
      <c r="E8095" t="s">
        <v>353</v>
      </c>
      <c r="F8095" t="s">
        <v>354</v>
      </c>
      <c r="G8095" t="s">
        <v>229</v>
      </c>
      <c r="H8095" t="s">
        <v>230</v>
      </c>
    </row>
    <row r="8096" spans="1:55" x14ac:dyDescent="0.25">
      <c r="A8096">
        <v>925</v>
      </c>
      <c r="B8096" t="s">
        <v>1852</v>
      </c>
      <c r="C8096" t="s">
        <v>355</v>
      </c>
      <c r="D8096" t="s">
        <v>1853</v>
      </c>
      <c r="E8096" t="s">
        <v>353</v>
      </c>
      <c r="F8096" t="s">
        <v>354</v>
      </c>
      <c r="G8096" t="s">
        <v>282</v>
      </c>
    </row>
    <row r="8097" spans="1:55" x14ac:dyDescent="0.25">
      <c r="A8097">
        <v>925</v>
      </c>
      <c r="B8097" t="s">
        <v>1852</v>
      </c>
      <c r="C8097" t="s">
        <v>356</v>
      </c>
      <c r="D8097" t="s">
        <v>1853</v>
      </c>
      <c r="E8097" t="s">
        <v>357</v>
      </c>
      <c r="F8097" t="s">
        <v>358</v>
      </c>
      <c r="G8097" t="s">
        <v>229</v>
      </c>
      <c r="H8097" t="s">
        <v>230</v>
      </c>
      <c r="I8097" t="s">
        <v>1858</v>
      </c>
      <c r="J8097" t="s">
        <v>232</v>
      </c>
      <c r="K8097" t="s">
        <v>232</v>
      </c>
      <c r="L8097" t="s">
        <v>232</v>
      </c>
      <c r="M8097" t="s">
        <v>232</v>
      </c>
      <c r="N8097" t="s">
        <v>232</v>
      </c>
      <c r="O8097" t="s">
        <v>232</v>
      </c>
      <c r="P8097" t="s">
        <v>232</v>
      </c>
      <c r="Q8097" t="s">
        <v>232</v>
      </c>
      <c r="R8097" t="s">
        <v>232</v>
      </c>
      <c r="S8097" t="s">
        <v>232</v>
      </c>
      <c r="T8097" t="s">
        <v>232</v>
      </c>
      <c r="U8097" t="s">
        <v>232</v>
      </c>
      <c r="V8097" t="s">
        <v>232</v>
      </c>
      <c r="W8097" t="s">
        <v>232</v>
      </c>
      <c r="X8097" t="s">
        <v>232</v>
      </c>
      <c r="Y8097" t="s">
        <v>232</v>
      </c>
      <c r="Z8097" t="s">
        <v>232</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27.335999999999999</v>
      </c>
      <c r="AT8097">
        <v>30.478000000000002</v>
      </c>
      <c r="AU8097">
        <v>38.256</v>
      </c>
      <c r="AV8097">
        <v>45.197000000000003</v>
      </c>
      <c r="AW8097">
        <v>53.304000000000002</v>
      </c>
      <c r="AX8097">
        <v>60.603000000000002</v>
      </c>
      <c r="AY8097">
        <v>67.311999999999998</v>
      </c>
      <c r="AZ8097">
        <v>73.903000000000006</v>
      </c>
      <c r="BA8097">
        <v>82.424999999999997</v>
      </c>
      <c r="BB8097">
        <v>90.391000000000005</v>
      </c>
      <c r="BC8097">
        <v>2017</v>
      </c>
    </row>
    <row r="8098" spans="1:55" x14ac:dyDescent="0.25">
      <c r="A8098">
        <v>925</v>
      </c>
      <c r="B8098" t="s">
        <v>1852</v>
      </c>
      <c r="C8098" t="s">
        <v>359</v>
      </c>
      <c r="D8098" t="s">
        <v>1853</v>
      </c>
      <c r="E8098" t="s">
        <v>357</v>
      </c>
      <c r="F8098" t="s">
        <v>358</v>
      </c>
      <c r="G8098" t="s">
        <v>282</v>
      </c>
      <c r="I8098" t="s">
        <v>360</v>
      </c>
      <c r="J8098" t="s">
        <v>232</v>
      </c>
      <c r="K8098" t="s">
        <v>232</v>
      </c>
      <c r="L8098" t="s">
        <v>232</v>
      </c>
      <c r="M8098" t="s">
        <v>232</v>
      </c>
      <c r="N8098" t="s">
        <v>232</v>
      </c>
      <c r="O8098" t="s">
        <v>232</v>
      </c>
      <c r="P8098" t="s">
        <v>232</v>
      </c>
      <c r="Q8098" t="s">
        <v>232</v>
      </c>
      <c r="R8098" t="s">
        <v>232</v>
      </c>
      <c r="S8098" t="s">
        <v>232</v>
      </c>
      <c r="T8098" t="s">
        <v>232</v>
      </c>
      <c r="U8098" t="s">
        <v>232</v>
      </c>
      <c r="V8098" t="s">
        <v>232</v>
      </c>
      <c r="W8098" t="s">
        <v>232</v>
      </c>
      <c r="X8098" t="s">
        <v>232</v>
      </c>
      <c r="Y8098" t="s">
        <v>232</v>
      </c>
      <c r="Z8098" t="s">
        <v>232</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21.815999999999999</v>
      </c>
      <c r="AT8098">
        <v>24.068000000000001</v>
      </c>
      <c r="AU8098">
        <v>28.82</v>
      </c>
      <c r="AV8098">
        <v>29.271999999999998</v>
      </c>
      <c r="AW8098">
        <v>30.25</v>
      </c>
      <c r="AX8098">
        <v>30.346</v>
      </c>
      <c r="AY8098">
        <v>30.135000000000002</v>
      </c>
      <c r="AZ8098">
        <v>30.02</v>
      </c>
      <c r="BA8098">
        <v>30.324000000000002</v>
      </c>
      <c r="BB8098">
        <v>30.097999999999999</v>
      </c>
      <c r="BC8098">
        <v>2017</v>
      </c>
    </row>
    <row r="8099" spans="1:55" x14ac:dyDescent="0.25">
      <c r="A8099">
        <v>925</v>
      </c>
      <c r="B8099" t="s">
        <v>1852</v>
      </c>
      <c r="C8099" t="s">
        <v>361</v>
      </c>
      <c r="D8099" t="s">
        <v>1853</v>
      </c>
      <c r="E8099" t="s">
        <v>362</v>
      </c>
      <c r="F8099" t="s">
        <v>363</v>
      </c>
      <c r="G8099" t="s">
        <v>229</v>
      </c>
      <c r="H8099" t="s">
        <v>230</v>
      </c>
      <c r="I8099" t="s">
        <v>1858</v>
      </c>
      <c r="J8099" t="s">
        <v>232</v>
      </c>
      <c r="K8099" t="s">
        <v>232</v>
      </c>
      <c r="L8099" t="s">
        <v>232</v>
      </c>
      <c r="M8099" t="s">
        <v>232</v>
      </c>
      <c r="N8099" t="s">
        <v>232</v>
      </c>
      <c r="O8099" t="s">
        <v>232</v>
      </c>
      <c r="P8099" t="s">
        <v>232</v>
      </c>
      <c r="Q8099" t="s">
        <v>232</v>
      </c>
      <c r="R8099" t="s">
        <v>232</v>
      </c>
      <c r="S8099" t="s">
        <v>232</v>
      </c>
      <c r="T8099" t="s">
        <v>232</v>
      </c>
      <c r="U8099" t="s">
        <v>232</v>
      </c>
      <c r="V8099" t="s">
        <v>374</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154.4</v>
      </c>
      <c r="AW8099">
        <v>176.21</v>
      </c>
      <c r="AX8099">
        <v>199.70599999999999</v>
      </c>
      <c r="AY8099">
        <v>223.36799999999999</v>
      </c>
      <c r="AZ8099">
        <v>246.18100000000001</v>
      </c>
      <c r="BA8099">
        <v>271.815</v>
      </c>
      <c r="BB8099">
        <v>300.32400000000001</v>
      </c>
      <c r="BC8099">
        <v>2017</v>
      </c>
    </row>
    <row r="8100" spans="1:55" x14ac:dyDescent="0.25">
      <c r="A8100">
        <v>925</v>
      </c>
      <c r="B8100" t="s">
        <v>1852</v>
      </c>
      <c r="C8100" t="s">
        <v>364</v>
      </c>
      <c r="D8100" t="s">
        <v>1853</v>
      </c>
      <c r="E8100" t="s">
        <v>365</v>
      </c>
      <c r="F8100" t="s">
        <v>366</v>
      </c>
      <c r="G8100" t="s">
        <v>242</v>
      </c>
      <c r="H8100" t="s">
        <v>230</v>
      </c>
      <c r="I8100" t="s">
        <v>1859</v>
      </c>
      <c r="J8100" t="s">
        <v>232</v>
      </c>
      <c r="K8100" t="s">
        <v>232</v>
      </c>
      <c r="L8100" t="s">
        <v>232</v>
      </c>
      <c r="M8100" t="s">
        <v>232</v>
      </c>
      <c r="N8100" t="s">
        <v>232</v>
      </c>
      <c r="O8100" t="s">
        <v>232</v>
      </c>
      <c r="P8100" t="s">
        <v>232</v>
      </c>
      <c r="Q8100" t="s">
        <v>232</v>
      </c>
      <c r="R8100" t="s">
        <v>232</v>
      </c>
      <c r="S8100" t="s">
        <v>232</v>
      </c>
      <c r="T8100" t="s">
        <v>232</v>
      </c>
      <c r="U8100" t="s">
        <v>232</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-5.577</v>
      </c>
      <c r="AT8100">
        <v>-7.2930000000000001</v>
      </c>
      <c r="AU8100">
        <v>-3.9159999999999999</v>
      </c>
      <c r="AV8100">
        <v>1.3879999999999999</v>
      </c>
      <c r="AW8100">
        <v>-1.171</v>
      </c>
      <c r="AX8100">
        <v>-1.8220000000000001</v>
      </c>
      <c r="AY8100">
        <v>-2.7989999999999999</v>
      </c>
      <c r="AZ8100">
        <v>-3.7170000000000001</v>
      </c>
      <c r="BA8100">
        <v>-4.3899999999999997</v>
      </c>
      <c r="BB8100">
        <v>-4.8810000000000002</v>
      </c>
      <c r="BC8100">
        <v>2015</v>
      </c>
    </row>
    <row r="8101" spans="1:55" x14ac:dyDescent="0.25">
      <c r="A8101">
        <v>925</v>
      </c>
      <c r="B8101" t="s">
        <v>1852</v>
      </c>
      <c r="C8101" t="s">
        <v>368</v>
      </c>
      <c r="D8101" t="s">
        <v>1853</v>
      </c>
      <c r="E8101" t="s">
        <v>365</v>
      </c>
      <c r="F8101" t="s">
        <v>366</v>
      </c>
      <c r="G8101" t="s">
        <v>282</v>
      </c>
      <c r="I8101" t="s">
        <v>369</v>
      </c>
      <c r="J8101" t="s">
        <v>232</v>
      </c>
      <c r="K8101" t="s">
        <v>232</v>
      </c>
      <c r="L8101" t="s">
        <v>232</v>
      </c>
      <c r="M8101" t="s">
        <v>232</v>
      </c>
      <c r="N8101" t="s">
        <v>232</v>
      </c>
      <c r="O8101" t="s">
        <v>232</v>
      </c>
      <c r="P8101" t="s">
        <v>232</v>
      </c>
      <c r="Q8101" t="s">
        <v>232</v>
      </c>
      <c r="R8101" t="s">
        <v>232</v>
      </c>
      <c r="S8101" t="s">
        <v>232</v>
      </c>
      <c r="T8101" t="s">
        <v>232</v>
      </c>
      <c r="U8101" t="s">
        <v>232</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-15.579000000000001</v>
      </c>
      <c r="AT8101">
        <v>-20.158999999999999</v>
      </c>
      <c r="AU8101">
        <v>-10.326000000000001</v>
      </c>
      <c r="AV8101">
        <v>3.1459999999999999</v>
      </c>
      <c r="AW8101">
        <v>-2.3250000000000002</v>
      </c>
      <c r="AX8101">
        <v>-3.1920000000000002</v>
      </c>
      <c r="AY8101">
        <v>-4.3849999999999998</v>
      </c>
      <c r="AZ8101">
        <v>-5.2839999999999998</v>
      </c>
      <c r="BA8101">
        <v>-5.6520000000000001</v>
      </c>
      <c r="BB8101">
        <v>-5.6890000000000001</v>
      </c>
      <c r="BC8101">
        <v>2015</v>
      </c>
    </row>
    <row r="8102" spans="1:55" x14ac:dyDescent="0.25">
      <c r="A8102">
        <v>869</v>
      </c>
      <c r="B8102" t="s">
        <v>1860</v>
      </c>
      <c r="C8102" t="s">
        <v>225</v>
      </c>
      <c r="D8102" t="s">
        <v>1861</v>
      </c>
      <c r="E8102" t="s">
        <v>227</v>
      </c>
      <c r="F8102" t="s">
        <v>228</v>
      </c>
      <c r="G8102" t="s">
        <v>229</v>
      </c>
      <c r="H8102" t="s">
        <v>230</v>
      </c>
      <c r="I8102" t="s">
        <v>1862</v>
      </c>
      <c r="J8102" t="s">
        <v>232</v>
      </c>
      <c r="K8102" t="s">
        <v>232</v>
      </c>
      <c r="L8102" t="s">
        <v>232</v>
      </c>
      <c r="M8102" t="s">
        <v>232</v>
      </c>
      <c r="N8102" t="s">
        <v>232</v>
      </c>
      <c r="O8102" t="s">
        <v>232</v>
      </c>
      <c r="P8102" t="s">
        <v>232</v>
      </c>
      <c r="Q8102" t="s">
        <v>232</v>
      </c>
      <c r="R8102" t="s">
        <v>232</v>
      </c>
      <c r="S8102" t="s">
        <v>232</v>
      </c>
      <c r="T8102" t="s">
        <v>232</v>
      </c>
      <c r="U8102" t="s">
        <v>232</v>
      </c>
      <c r="V8102" t="s">
        <v>232</v>
      </c>
      <c r="W8102" t="s">
        <v>232</v>
      </c>
      <c r="X8102" t="s">
        <v>232</v>
      </c>
      <c r="Y8102" t="s">
        <v>232</v>
      </c>
      <c r="Z8102" t="s">
        <v>232</v>
      </c>
      <c r="AA8102" t="s">
        <v>232</v>
      </c>
      <c r="AB8102" t="s">
        <v>232</v>
      </c>
      <c r="AC8102" t="s">
        <v>232</v>
      </c>
      <c r="AD8102">
        <v>2.8000000000000001E-2</v>
      </c>
      <c r="AE8102">
        <v>2.9000000000000001E-2</v>
      </c>
      <c r="AF8102">
        <v>3.1E-2</v>
      </c>
      <c r="AG8102">
        <v>0.03</v>
      </c>
      <c r="AH8102">
        <v>0.03</v>
      </c>
      <c r="AI8102">
        <v>2.8000000000000001E-2</v>
      </c>
      <c r="AJ8102">
        <v>2.9000000000000001E-2</v>
      </c>
      <c r="AK8102">
        <v>3.1E-2</v>
      </c>
      <c r="AL8102">
        <v>3.4000000000000002E-2</v>
      </c>
      <c r="AM8102">
        <v>3.2000000000000001E-2</v>
      </c>
      <c r="AN8102">
        <v>3.1E-2</v>
      </c>
      <c r="AO8102">
        <v>3.4000000000000002E-2</v>
      </c>
      <c r="AP8102">
        <v>3.2000000000000001E-2</v>
      </c>
      <c r="AQ8102">
        <v>3.4000000000000002E-2</v>
      </c>
      <c r="AR8102">
        <v>3.4000000000000002E-2</v>
      </c>
      <c r="AS8102">
        <v>3.6999999999999998E-2</v>
      </c>
      <c r="AT8102">
        <v>3.7999999999999999E-2</v>
      </c>
      <c r="AU8102">
        <v>0.04</v>
      </c>
      <c r="AV8102">
        <v>4.1000000000000002E-2</v>
      </c>
      <c r="AW8102">
        <v>4.2999999999999997E-2</v>
      </c>
      <c r="AX8102">
        <v>4.4999999999999998E-2</v>
      </c>
      <c r="AY8102">
        <v>4.7E-2</v>
      </c>
      <c r="AZ8102">
        <v>4.9000000000000002E-2</v>
      </c>
      <c r="BA8102">
        <v>5.0999999999999997E-2</v>
      </c>
      <c r="BB8102">
        <v>5.1999999999999998E-2</v>
      </c>
      <c r="BC8102">
        <v>2015</v>
      </c>
    </row>
    <row r="8103" spans="1:55" x14ac:dyDescent="0.25">
      <c r="A8103">
        <v>869</v>
      </c>
      <c r="B8103" t="s">
        <v>1860</v>
      </c>
      <c r="C8103" t="s">
        <v>233</v>
      </c>
      <c r="D8103" t="s">
        <v>1861</v>
      </c>
      <c r="E8103" t="s">
        <v>227</v>
      </c>
      <c r="F8103" t="s">
        <v>234</v>
      </c>
      <c r="G8103" t="s">
        <v>235</v>
      </c>
      <c r="I8103" t="s">
        <v>236</v>
      </c>
      <c r="J8103" t="s">
        <v>232</v>
      </c>
      <c r="K8103" t="s">
        <v>232</v>
      </c>
      <c r="L8103" t="s">
        <v>232</v>
      </c>
      <c r="M8103" t="s">
        <v>232</v>
      </c>
      <c r="N8103" t="s">
        <v>232</v>
      </c>
      <c r="O8103" t="s">
        <v>232</v>
      </c>
      <c r="P8103" t="s">
        <v>232</v>
      </c>
      <c r="Q8103" t="s">
        <v>232</v>
      </c>
      <c r="R8103" t="s">
        <v>232</v>
      </c>
      <c r="S8103" t="s">
        <v>232</v>
      </c>
      <c r="T8103" t="s">
        <v>232</v>
      </c>
      <c r="U8103" t="s">
        <v>232</v>
      </c>
      <c r="V8103" t="s">
        <v>232</v>
      </c>
      <c r="W8103" t="s">
        <v>232</v>
      </c>
      <c r="X8103" t="s">
        <v>232</v>
      </c>
      <c r="Y8103" t="s">
        <v>232</v>
      </c>
      <c r="Z8103" t="s">
        <v>232</v>
      </c>
      <c r="AA8103" t="s">
        <v>232</v>
      </c>
      <c r="AB8103" t="s">
        <v>232</v>
      </c>
      <c r="AC8103" t="s">
        <v>232</v>
      </c>
      <c r="AD8103" t="s">
        <v>232</v>
      </c>
      <c r="AE8103">
        <v>1.452</v>
      </c>
      <c r="AF8103">
        <v>7.7119999999999997</v>
      </c>
      <c r="AG8103">
        <v>-3.105</v>
      </c>
      <c r="AH8103">
        <v>-1.6759999999999999</v>
      </c>
      <c r="AI8103">
        <v>-4.1180000000000003</v>
      </c>
      <c r="AJ8103">
        <v>2.891</v>
      </c>
      <c r="AK8103">
        <v>6.3470000000000004</v>
      </c>
      <c r="AL8103">
        <v>7.9589999999999996</v>
      </c>
      <c r="AM8103">
        <v>-4.3819999999999997</v>
      </c>
      <c r="AN8103">
        <v>-3.09</v>
      </c>
      <c r="AO8103">
        <v>7.89</v>
      </c>
      <c r="AP8103">
        <v>-3.8359999999999999</v>
      </c>
      <c r="AQ8103">
        <v>4.577</v>
      </c>
      <c r="AR8103">
        <v>1.3480000000000001</v>
      </c>
      <c r="AS8103">
        <v>9.1430000000000007</v>
      </c>
      <c r="AT8103">
        <v>3.0350000000000001</v>
      </c>
      <c r="AU8103">
        <v>3.242</v>
      </c>
      <c r="AV8103">
        <v>4.2839999999999998</v>
      </c>
      <c r="AW8103">
        <v>4.0720000000000001</v>
      </c>
      <c r="AX8103">
        <v>4.38</v>
      </c>
      <c r="AY8103">
        <v>4.2439999999999998</v>
      </c>
      <c r="AZ8103">
        <v>4.1429999999999998</v>
      </c>
      <c r="BA8103">
        <v>3.8940000000000001</v>
      </c>
      <c r="BB8103">
        <v>2.746</v>
      </c>
      <c r="BC8103">
        <v>2015</v>
      </c>
    </row>
    <row r="8104" spans="1:55" x14ac:dyDescent="0.25">
      <c r="A8104">
        <v>869</v>
      </c>
      <c r="B8104" t="s">
        <v>1860</v>
      </c>
      <c r="C8104" t="s">
        <v>237</v>
      </c>
      <c r="D8104" t="s">
        <v>1861</v>
      </c>
      <c r="E8104" t="s">
        <v>238</v>
      </c>
      <c r="F8104" t="s">
        <v>239</v>
      </c>
      <c r="G8104" t="s">
        <v>229</v>
      </c>
      <c r="H8104" t="s">
        <v>230</v>
      </c>
      <c r="I8104" t="s">
        <v>1862</v>
      </c>
      <c r="J8104" t="s">
        <v>232</v>
      </c>
      <c r="K8104" t="s">
        <v>232</v>
      </c>
      <c r="L8104" t="s">
        <v>232</v>
      </c>
      <c r="M8104" t="s">
        <v>232</v>
      </c>
      <c r="N8104" t="s">
        <v>232</v>
      </c>
      <c r="O8104" t="s">
        <v>232</v>
      </c>
      <c r="P8104" t="s">
        <v>232</v>
      </c>
      <c r="Q8104" t="s">
        <v>232</v>
      </c>
      <c r="R8104" t="s">
        <v>232</v>
      </c>
      <c r="S8104" t="s">
        <v>232</v>
      </c>
      <c r="T8104" t="s">
        <v>232</v>
      </c>
      <c r="U8104" t="s">
        <v>232</v>
      </c>
      <c r="V8104" t="s">
        <v>232</v>
      </c>
      <c r="W8104" t="s">
        <v>232</v>
      </c>
      <c r="X8104" t="s">
        <v>232</v>
      </c>
      <c r="Y8104" t="s">
        <v>232</v>
      </c>
      <c r="Z8104" t="s">
        <v>232</v>
      </c>
      <c r="AA8104" t="s">
        <v>232</v>
      </c>
      <c r="AB8104" t="s">
        <v>232</v>
      </c>
      <c r="AC8104" t="s">
        <v>232</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3.5000000000000003E-2</v>
      </c>
      <c r="AO8104">
        <v>3.7999999999999999E-2</v>
      </c>
      <c r="AP8104">
        <v>3.5999999999999997E-2</v>
      </c>
      <c r="AQ8104">
        <v>3.9E-2</v>
      </c>
      <c r="AR8104">
        <v>4.1000000000000002E-2</v>
      </c>
      <c r="AS8104">
        <v>4.7E-2</v>
      </c>
      <c r="AT8104">
        <v>4.9000000000000002E-2</v>
      </c>
      <c r="AU8104">
        <v>5.2999999999999999E-2</v>
      </c>
      <c r="AV8104">
        <v>5.7000000000000002E-2</v>
      </c>
      <c r="AW8104">
        <v>6.0999999999999999E-2</v>
      </c>
      <c r="AX8104">
        <v>6.6000000000000003E-2</v>
      </c>
      <c r="AY8104">
        <v>7.0999999999999994E-2</v>
      </c>
      <c r="AZ8104">
        <v>7.5999999999999998E-2</v>
      </c>
      <c r="BA8104">
        <v>8.2000000000000003E-2</v>
      </c>
      <c r="BB8104">
        <v>8.5999999999999993E-2</v>
      </c>
      <c r="BC8104">
        <v>2015</v>
      </c>
    </row>
    <row r="8105" spans="1:55" x14ac:dyDescent="0.25">
      <c r="A8105">
        <v>869</v>
      </c>
      <c r="B8105" t="s">
        <v>1860</v>
      </c>
      <c r="C8105" t="s">
        <v>240</v>
      </c>
      <c r="D8105" t="s">
        <v>1861</v>
      </c>
      <c r="E8105" t="s">
        <v>238</v>
      </c>
      <c r="F8105" t="s">
        <v>241</v>
      </c>
      <c r="G8105" t="s">
        <v>242</v>
      </c>
      <c r="H8105" t="s">
        <v>230</v>
      </c>
      <c r="I8105" t="s">
        <v>243</v>
      </c>
      <c r="J8105" t="s">
        <v>232</v>
      </c>
      <c r="K8105" t="s">
        <v>232</v>
      </c>
      <c r="L8105" t="s">
        <v>232</v>
      </c>
      <c r="M8105" t="s">
        <v>232</v>
      </c>
      <c r="N8105" t="s">
        <v>232</v>
      </c>
      <c r="O8105" t="s">
        <v>232</v>
      </c>
      <c r="P8105" t="s">
        <v>232</v>
      </c>
      <c r="Q8105" t="s">
        <v>232</v>
      </c>
      <c r="R8105" t="s">
        <v>232</v>
      </c>
      <c r="S8105" t="s">
        <v>232</v>
      </c>
      <c r="T8105" t="s">
        <v>232</v>
      </c>
      <c r="U8105" t="s">
        <v>232</v>
      </c>
      <c r="V8105" t="s">
        <v>232</v>
      </c>
      <c r="W8105" t="s">
        <v>232</v>
      </c>
      <c r="X8105" t="s">
        <v>232</v>
      </c>
      <c r="Y8105" t="s">
        <v>232</v>
      </c>
      <c r="Z8105" t="s">
        <v>232</v>
      </c>
      <c r="AA8105" t="s">
        <v>232</v>
      </c>
      <c r="AB8105" t="s">
        <v>232</v>
      </c>
      <c r="AC8105" t="s">
        <v>232</v>
      </c>
      <c r="AD8105">
        <v>1.4E-2</v>
      </c>
      <c r="AE8105">
        <v>1.2999999999999999E-2</v>
      </c>
      <c r="AF8105">
        <v>1.6E-2</v>
      </c>
      <c r="AG8105">
        <v>1.7999999999999999E-2</v>
      </c>
      <c r="AH8105">
        <v>2.1999999999999999E-2</v>
      </c>
      <c r="AI8105">
        <v>2.1999999999999999E-2</v>
      </c>
      <c r="AJ8105">
        <v>2.3E-2</v>
      </c>
      <c r="AK8105">
        <v>2.7E-2</v>
      </c>
      <c r="AL8105">
        <v>3.1E-2</v>
      </c>
      <c r="AM8105">
        <v>2.7E-2</v>
      </c>
      <c r="AN8105">
        <v>3.2000000000000001E-2</v>
      </c>
      <c r="AO8105">
        <v>3.9E-2</v>
      </c>
      <c r="AP8105">
        <v>3.7999999999999999E-2</v>
      </c>
      <c r="AQ8105">
        <v>3.7999999999999999E-2</v>
      </c>
      <c r="AR8105">
        <v>3.6999999999999998E-2</v>
      </c>
      <c r="AS8105">
        <v>3.5999999999999997E-2</v>
      </c>
      <c r="AT8105">
        <v>3.6999999999999998E-2</v>
      </c>
      <c r="AU8105">
        <v>0.04</v>
      </c>
      <c r="AV8105">
        <v>4.4999999999999998E-2</v>
      </c>
      <c r="AW8105">
        <v>4.9000000000000002E-2</v>
      </c>
      <c r="AX8105">
        <v>5.2999999999999999E-2</v>
      </c>
      <c r="AY8105">
        <v>5.7000000000000002E-2</v>
      </c>
      <c r="AZ8105">
        <v>6.2E-2</v>
      </c>
      <c r="BA8105">
        <v>6.6000000000000003E-2</v>
      </c>
      <c r="BB8105">
        <v>6.9000000000000006E-2</v>
      </c>
      <c r="BC8105">
        <v>2015</v>
      </c>
    </row>
    <row r="8106" spans="1:55" x14ac:dyDescent="0.25">
      <c r="A8106">
        <v>869</v>
      </c>
      <c r="B8106" t="s">
        <v>1860</v>
      </c>
      <c r="C8106" t="s">
        <v>244</v>
      </c>
      <c r="D8106" t="s">
        <v>1861</v>
      </c>
      <c r="E8106" t="s">
        <v>238</v>
      </c>
      <c r="F8106" t="s">
        <v>245</v>
      </c>
      <c r="G8106" t="s">
        <v>246</v>
      </c>
      <c r="H8106" t="s">
        <v>230</v>
      </c>
      <c r="I8106" t="s">
        <v>243</v>
      </c>
      <c r="J8106" t="s">
        <v>232</v>
      </c>
      <c r="K8106" t="s">
        <v>232</v>
      </c>
      <c r="L8106" t="s">
        <v>232</v>
      </c>
      <c r="M8106" t="s">
        <v>232</v>
      </c>
      <c r="N8106" t="s">
        <v>232</v>
      </c>
      <c r="O8106" t="s">
        <v>232</v>
      </c>
      <c r="P8106" t="s">
        <v>232</v>
      </c>
      <c r="Q8106" t="s">
        <v>232</v>
      </c>
      <c r="R8106" t="s">
        <v>232</v>
      </c>
      <c r="S8106" t="s">
        <v>232</v>
      </c>
      <c r="T8106" t="s">
        <v>232</v>
      </c>
      <c r="U8106" t="s">
        <v>232</v>
      </c>
      <c r="V8106" t="s">
        <v>232</v>
      </c>
      <c r="W8106" t="s">
        <v>232</v>
      </c>
      <c r="X8106" t="s">
        <v>232</v>
      </c>
      <c r="Y8106" t="s">
        <v>232</v>
      </c>
      <c r="Z8106" t="s">
        <v>232</v>
      </c>
      <c r="AA8106" t="s">
        <v>232</v>
      </c>
      <c r="AB8106" t="s">
        <v>232</v>
      </c>
      <c r="AC8106" t="s">
        <v>232</v>
      </c>
      <c r="AD8106">
        <v>2.1999999999999999E-2</v>
      </c>
      <c r="AE8106">
        <v>2.1999999999999999E-2</v>
      </c>
      <c r="AF8106">
        <v>2.5000000000000001E-2</v>
      </c>
      <c r="AG8106">
        <v>2.4E-2</v>
      </c>
      <c r="AH8106">
        <v>2.4E-2</v>
      </c>
      <c r="AI8106">
        <v>2.4E-2</v>
      </c>
      <c r="AJ8106">
        <v>2.5999999999999999E-2</v>
      </c>
      <c r="AK8106">
        <v>2.8000000000000001E-2</v>
      </c>
      <c r="AL8106">
        <v>3.1E-2</v>
      </c>
      <c r="AM8106">
        <v>0.03</v>
      </c>
      <c r="AN8106">
        <v>2.9000000000000001E-2</v>
      </c>
      <c r="AO8106">
        <v>3.2000000000000001E-2</v>
      </c>
      <c r="AP8106">
        <v>3.1E-2</v>
      </c>
      <c r="AQ8106">
        <v>3.3000000000000002E-2</v>
      </c>
      <c r="AR8106">
        <v>3.4000000000000002E-2</v>
      </c>
      <c r="AS8106">
        <v>3.7999999999999999E-2</v>
      </c>
      <c r="AT8106">
        <v>0.04</v>
      </c>
      <c r="AU8106">
        <v>4.2000000000000003E-2</v>
      </c>
      <c r="AV8106">
        <v>4.3999999999999997E-2</v>
      </c>
      <c r="AW8106">
        <v>4.7E-2</v>
      </c>
      <c r="AX8106">
        <v>0.05</v>
      </c>
      <c r="AY8106">
        <v>5.2999999999999999E-2</v>
      </c>
      <c r="AZ8106">
        <v>5.7000000000000002E-2</v>
      </c>
      <c r="BA8106">
        <v>0.06</v>
      </c>
      <c r="BB8106">
        <v>6.3E-2</v>
      </c>
      <c r="BC8106">
        <v>2015</v>
      </c>
    </row>
    <row r="8107" spans="1:55" x14ac:dyDescent="0.25">
      <c r="A8107">
        <v>869</v>
      </c>
      <c r="B8107" t="s">
        <v>1860</v>
      </c>
      <c r="C8107" t="s">
        <v>247</v>
      </c>
      <c r="D8107" t="s">
        <v>1861</v>
      </c>
      <c r="E8107" t="s">
        <v>248</v>
      </c>
      <c r="F8107" t="s">
        <v>249</v>
      </c>
      <c r="G8107" t="s">
        <v>250</v>
      </c>
      <c r="I8107" t="s">
        <v>251</v>
      </c>
      <c r="J8107" t="s">
        <v>232</v>
      </c>
      <c r="K8107" t="s">
        <v>232</v>
      </c>
      <c r="L8107" t="s">
        <v>232</v>
      </c>
      <c r="M8107" t="s">
        <v>232</v>
      </c>
      <c r="N8107" t="s">
        <v>232</v>
      </c>
      <c r="O8107" t="s">
        <v>232</v>
      </c>
      <c r="P8107" t="s">
        <v>232</v>
      </c>
      <c r="Q8107" t="s">
        <v>232</v>
      </c>
      <c r="R8107" t="s">
        <v>232</v>
      </c>
      <c r="S8107" t="s">
        <v>232</v>
      </c>
      <c r="T8107" t="s">
        <v>232</v>
      </c>
      <c r="U8107" t="s">
        <v>232</v>
      </c>
      <c r="V8107" t="s">
        <v>232</v>
      </c>
      <c r="W8107" t="s">
        <v>232</v>
      </c>
      <c r="X8107" t="s">
        <v>232</v>
      </c>
      <c r="Y8107" t="s">
        <v>232</v>
      </c>
      <c r="Z8107" t="s">
        <v>232</v>
      </c>
      <c r="AA8107" t="s">
        <v>232</v>
      </c>
      <c r="AB8107" t="s">
        <v>232</v>
      </c>
      <c r="AC8107" t="s">
        <v>232</v>
      </c>
      <c r="AD8107">
        <v>83.900999999999996</v>
      </c>
      <c r="AE8107">
        <v>88.981999999999999</v>
      </c>
      <c r="AF8107">
        <v>92</v>
      </c>
      <c r="AG8107">
        <v>94.001000000000005</v>
      </c>
      <c r="AH8107">
        <v>99.326999999999998</v>
      </c>
      <c r="AI8107">
        <v>100</v>
      </c>
      <c r="AJ8107">
        <v>104.08199999999999</v>
      </c>
      <c r="AK8107">
        <v>103.93600000000001</v>
      </c>
      <c r="AL8107">
        <v>107.60599999999999</v>
      </c>
      <c r="AM8107">
        <v>108.298</v>
      </c>
      <c r="AN8107">
        <v>111.03</v>
      </c>
      <c r="AO8107">
        <v>111.944</v>
      </c>
      <c r="AP8107">
        <v>112.849</v>
      </c>
      <c r="AQ8107">
        <v>115.232</v>
      </c>
      <c r="AR8107">
        <v>121.069</v>
      </c>
      <c r="AS8107">
        <v>126.675</v>
      </c>
      <c r="AT8107">
        <v>127.95699999999999</v>
      </c>
      <c r="AU8107">
        <v>132.435</v>
      </c>
      <c r="AV8107">
        <v>137.161</v>
      </c>
      <c r="AW8107">
        <v>141.798</v>
      </c>
      <c r="AX8107">
        <v>146.702</v>
      </c>
      <c r="AY8107">
        <v>151.65600000000001</v>
      </c>
      <c r="AZ8107">
        <v>156.357</v>
      </c>
      <c r="BA8107">
        <v>160.86199999999999</v>
      </c>
      <c r="BB8107">
        <v>164.71199999999999</v>
      </c>
      <c r="BC8107">
        <v>2015</v>
      </c>
    </row>
    <row r="8108" spans="1:55" x14ac:dyDescent="0.25">
      <c r="A8108">
        <v>869</v>
      </c>
      <c r="B8108" t="s">
        <v>1860</v>
      </c>
      <c r="C8108" t="s">
        <v>252</v>
      </c>
      <c r="D8108" t="s">
        <v>1861</v>
      </c>
      <c r="E8108" t="s">
        <v>253</v>
      </c>
      <c r="F8108" t="s">
        <v>254</v>
      </c>
      <c r="G8108" t="s">
        <v>229</v>
      </c>
      <c r="H8108" t="s">
        <v>220</v>
      </c>
      <c r="I8108" t="s">
        <v>255</v>
      </c>
      <c r="J8108" t="s">
        <v>232</v>
      </c>
      <c r="K8108" t="s">
        <v>232</v>
      </c>
      <c r="L8108" t="s">
        <v>232</v>
      </c>
      <c r="M8108" t="s">
        <v>232</v>
      </c>
      <c r="N8108" t="s">
        <v>232</v>
      </c>
      <c r="O8108" t="s">
        <v>232</v>
      </c>
      <c r="P8108" t="s">
        <v>232</v>
      </c>
      <c r="Q8108" t="s">
        <v>232</v>
      </c>
      <c r="R8108" t="s">
        <v>232</v>
      </c>
      <c r="S8108" t="s">
        <v>232</v>
      </c>
      <c r="T8108" t="s">
        <v>232</v>
      </c>
      <c r="U8108" t="s">
        <v>232</v>
      </c>
      <c r="V8108" t="s">
        <v>232</v>
      </c>
      <c r="W8108" t="s">
        <v>232</v>
      </c>
      <c r="X8108" t="s">
        <v>232</v>
      </c>
      <c r="Y8108" t="s">
        <v>232</v>
      </c>
      <c r="Z8108" t="s">
        <v>232</v>
      </c>
      <c r="AA8108" t="s">
        <v>232</v>
      </c>
      <c r="AB8108" t="s">
        <v>232</v>
      </c>
      <c r="AC8108" t="s">
        <v>232</v>
      </c>
      <c r="AD8108" t="s">
        <v>232</v>
      </c>
      <c r="AE8108" t="s">
        <v>232</v>
      </c>
      <c r="AF8108" s="52">
        <v>3320.62</v>
      </c>
      <c r="AG8108" s="52">
        <v>3176.5</v>
      </c>
      <c r="AH8108" s="52">
        <v>3083.44</v>
      </c>
      <c r="AI8108" s="52">
        <v>2918.77</v>
      </c>
      <c r="AJ8108" s="52">
        <v>2964.87</v>
      </c>
      <c r="AK8108" s="52">
        <v>3112.85</v>
      </c>
      <c r="AL8108" s="52">
        <v>3317.77</v>
      </c>
      <c r="AM8108" s="52">
        <v>3131.95</v>
      </c>
      <c r="AN8108" s="52">
        <v>2996.47</v>
      </c>
      <c r="AO8108" s="52">
        <v>3191.69</v>
      </c>
      <c r="AP8108" s="52">
        <v>3030.15</v>
      </c>
      <c r="AQ8108" s="52">
        <v>3135.52</v>
      </c>
      <c r="AR8108" s="52">
        <v>3165.44</v>
      </c>
      <c r="AS8108" s="52">
        <v>3441.44</v>
      </c>
      <c r="AT8108" s="52">
        <v>3532.11</v>
      </c>
      <c r="AU8108" s="52">
        <v>3632.44</v>
      </c>
      <c r="AV8108" s="52">
        <v>3773.34</v>
      </c>
      <c r="AW8108" s="52">
        <v>3911.72</v>
      </c>
      <c r="AX8108" s="52">
        <v>4067.19</v>
      </c>
      <c r="AY8108" s="52">
        <v>4223.3500000000004</v>
      </c>
      <c r="AZ8108" s="52">
        <v>4381.24</v>
      </c>
      <c r="BA8108" s="52">
        <v>4534.16</v>
      </c>
      <c r="BB8108" s="52">
        <v>4640.5600000000004</v>
      </c>
      <c r="BC8108">
        <v>2012</v>
      </c>
    </row>
    <row r="8109" spans="1:55" x14ac:dyDescent="0.25">
      <c r="A8109">
        <v>869</v>
      </c>
      <c r="B8109" t="s">
        <v>1860</v>
      </c>
      <c r="C8109" t="s">
        <v>256</v>
      </c>
      <c r="D8109" t="s">
        <v>1861</v>
      </c>
      <c r="E8109" t="s">
        <v>253</v>
      </c>
      <c r="F8109" t="s">
        <v>257</v>
      </c>
      <c r="G8109" t="s">
        <v>258</v>
      </c>
      <c r="H8109" t="s">
        <v>220</v>
      </c>
      <c r="I8109" t="s">
        <v>255</v>
      </c>
      <c r="J8109" t="s">
        <v>232</v>
      </c>
      <c r="K8109" t="s">
        <v>232</v>
      </c>
      <c r="L8109" t="s">
        <v>232</v>
      </c>
      <c r="M8109" t="s">
        <v>232</v>
      </c>
      <c r="N8109" t="s">
        <v>232</v>
      </c>
      <c r="O8109" t="s">
        <v>232</v>
      </c>
      <c r="P8109" t="s">
        <v>232</v>
      </c>
      <c r="Q8109" t="s">
        <v>232</v>
      </c>
      <c r="R8109" t="s">
        <v>232</v>
      </c>
      <c r="S8109" t="s">
        <v>232</v>
      </c>
      <c r="T8109" t="s">
        <v>232</v>
      </c>
      <c r="U8109" t="s">
        <v>232</v>
      </c>
      <c r="V8109" t="s">
        <v>232</v>
      </c>
      <c r="W8109" t="s">
        <v>232</v>
      </c>
      <c r="X8109" t="s">
        <v>232</v>
      </c>
      <c r="Y8109" t="s">
        <v>232</v>
      </c>
      <c r="Z8109" t="s">
        <v>232</v>
      </c>
      <c r="AA8109" t="s">
        <v>232</v>
      </c>
      <c r="AB8109" t="s">
        <v>232</v>
      </c>
      <c r="AC8109" t="s">
        <v>232</v>
      </c>
      <c r="AD8109" t="s">
        <v>232</v>
      </c>
      <c r="AE8109" t="s">
        <v>232</v>
      </c>
      <c r="AF8109" s="52">
        <v>3169.62</v>
      </c>
      <c r="AG8109" s="52">
        <v>3032.05</v>
      </c>
      <c r="AH8109" s="52">
        <v>2943.22</v>
      </c>
      <c r="AI8109" s="52">
        <v>2786.04</v>
      </c>
      <c r="AJ8109" s="52">
        <v>2830.04</v>
      </c>
      <c r="AK8109" s="52">
        <v>2971.3</v>
      </c>
      <c r="AL8109" s="52">
        <v>3166.9</v>
      </c>
      <c r="AM8109" s="52">
        <v>2989.53</v>
      </c>
      <c r="AN8109" s="52">
        <v>2860.21</v>
      </c>
      <c r="AO8109" s="52">
        <v>3046.55</v>
      </c>
      <c r="AP8109" s="52">
        <v>2892.35</v>
      </c>
      <c r="AQ8109" s="52">
        <v>2992.94</v>
      </c>
      <c r="AR8109" s="52">
        <v>3021.5</v>
      </c>
      <c r="AS8109" s="52">
        <v>3284.94</v>
      </c>
      <c r="AT8109" s="52">
        <v>3371.49</v>
      </c>
      <c r="AU8109" s="52">
        <v>3467.26</v>
      </c>
      <c r="AV8109" s="52">
        <v>3601.75</v>
      </c>
      <c r="AW8109" s="52">
        <v>3733.84</v>
      </c>
      <c r="AX8109" s="52">
        <v>3882.24</v>
      </c>
      <c r="AY8109" s="52">
        <v>4031.3</v>
      </c>
      <c r="AZ8109" s="52">
        <v>4182.01</v>
      </c>
      <c r="BA8109" s="52">
        <v>4327.9799999999996</v>
      </c>
      <c r="BB8109" s="52">
        <v>4429.54</v>
      </c>
      <c r="BC8109">
        <v>2012</v>
      </c>
    </row>
    <row r="8110" spans="1:55" x14ac:dyDescent="0.25">
      <c r="A8110">
        <v>869</v>
      </c>
      <c r="B8110" t="s">
        <v>1860</v>
      </c>
      <c r="C8110" t="s">
        <v>259</v>
      </c>
      <c r="D8110" t="s">
        <v>1861</v>
      </c>
      <c r="E8110" t="s">
        <v>260</v>
      </c>
      <c r="F8110" t="s">
        <v>261</v>
      </c>
      <c r="G8110" t="s">
        <v>229</v>
      </c>
      <c r="H8110" t="s">
        <v>220</v>
      </c>
      <c r="I8110" t="s">
        <v>262</v>
      </c>
      <c r="J8110" t="s">
        <v>232</v>
      </c>
      <c r="K8110" t="s">
        <v>232</v>
      </c>
      <c r="L8110" t="s">
        <v>232</v>
      </c>
      <c r="M8110" t="s">
        <v>232</v>
      </c>
      <c r="N8110" t="s">
        <v>232</v>
      </c>
      <c r="O8110" t="s">
        <v>232</v>
      </c>
      <c r="P8110" t="s">
        <v>232</v>
      </c>
      <c r="Q8110" t="s">
        <v>232</v>
      </c>
      <c r="R8110" t="s">
        <v>232</v>
      </c>
      <c r="S8110" t="s">
        <v>232</v>
      </c>
      <c r="T8110" t="s">
        <v>232</v>
      </c>
      <c r="U8110" t="s">
        <v>232</v>
      </c>
      <c r="V8110" t="s">
        <v>232</v>
      </c>
      <c r="W8110" t="s">
        <v>232</v>
      </c>
      <c r="X8110" t="s">
        <v>232</v>
      </c>
      <c r="Y8110" t="s">
        <v>232</v>
      </c>
      <c r="Z8110" t="s">
        <v>232</v>
      </c>
      <c r="AA8110" t="s">
        <v>232</v>
      </c>
      <c r="AB8110" t="s">
        <v>232</v>
      </c>
      <c r="AC8110" t="s">
        <v>232</v>
      </c>
      <c r="AD8110" t="s">
        <v>232</v>
      </c>
      <c r="AE8110" t="s">
        <v>232</v>
      </c>
      <c r="AF8110" s="52">
        <v>3054.97</v>
      </c>
      <c r="AG8110" s="52">
        <v>2985.94</v>
      </c>
      <c r="AH8110" s="52">
        <v>3062.69</v>
      </c>
      <c r="AI8110" s="52">
        <v>2918.77</v>
      </c>
      <c r="AJ8110" s="52">
        <v>3085.89</v>
      </c>
      <c r="AK8110" s="52">
        <v>3235.37</v>
      </c>
      <c r="AL8110" s="52">
        <v>3570.13</v>
      </c>
      <c r="AM8110" s="52">
        <v>3391.83</v>
      </c>
      <c r="AN8110" s="52">
        <v>3326.98</v>
      </c>
      <c r="AO8110" s="52">
        <v>3572.9</v>
      </c>
      <c r="AP8110" s="52">
        <v>3419.49</v>
      </c>
      <c r="AQ8110" s="52">
        <v>3613.13</v>
      </c>
      <c r="AR8110" s="52">
        <v>3832.37</v>
      </c>
      <c r="AS8110" s="52">
        <v>4359.45</v>
      </c>
      <c r="AT8110" s="52">
        <v>4519.5600000000004</v>
      </c>
      <c r="AU8110" s="52">
        <v>4810.62</v>
      </c>
      <c r="AV8110" s="52">
        <v>5175.55</v>
      </c>
      <c r="AW8110" s="52">
        <v>5546.74</v>
      </c>
      <c r="AX8110" s="52">
        <v>5966.67</v>
      </c>
      <c r="AY8110" s="52">
        <v>6404.98</v>
      </c>
      <c r="AZ8110" s="52">
        <v>6850.37</v>
      </c>
      <c r="BA8110" s="52">
        <v>7293.75</v>
      </c>
      <c r="BB8110" s="52">
        <v>7643.58</v>
      </c>
      <c r="BC8110">
        <v>2012</v>
      </c>
    </row>
    <row r="8111" spans="1:55" x14ac:dyDescent="0.25">
      <c r="A8111">
        <v>869</v>
      </c>
      <c r="B8111" t="s">
        <v>1860</v>
      </c>
      <c r="C8111" t="s">
        <v>263</v>
      </c>
      <c r="D8111" t="s">
        <v>1861</v>
      </c>
      <c r="E8111" t="s">
        <v>260</v>
      </c>
      <c r="F8111" t="s">
        <v>264</v>
      </c>
      <c r="G8111" t="s">
        <v>242</v>
      </c>
      <c r="H8111" t="s">
        <v>220</v>
      </c>
      <c r="I8111" t="s">
        <v>262</v>
      </c>
      <c r="J8111" t="s">
        <v>232</v>
      </c>
      <c r="K8111" t="s">
        <v>232</v>
      </c>
      <c r="L8111" t="s">
        <v>232</v>
      </c>
      <c r="M8111" t="s">
        <v>232</v>
      </c>
      <c r="N8111" t="s">
        <v>232</v>
      </c>
      <c r="O8111" t="s">
        <v>232</v>
      </c>
      <c r="P8111" t="s">
        <v>232</v>
      </c>
      <c r="Q8111" t="s">
        <v>232</v>
      </c>
      <c r="R8111" t="s">
        <v>232</v>
      </c>
      <c r="S8111" t="s">
        <v>232</v>
      </c>
      <c r="T8111" t="s">
        <v>232</v>
      </c>
      <c r="U8111" t="s">
        <v>232</v>
      </c>
      <c r="V8111" t="s">
        <v>232</v>
      </c>
      <c r="W8111" t="s">
        <v>232</v>
      </c>
      <c r="X8111" t="s">
        <v>232</v>
      </c>
      <c r="Y8111" t="s">
        <v>232</v>
      </c>
      <c r="Z8111" t="s">
        <v>232</v>
      </c>
      <c r="AA8111" t="s">
        <v>232</v>
      </c>
      <c r="AB8111" t="s">
        <v>232</v>
      </c>
      <c r="AC8111" t="s">
        <v>232</v>
      </c>
      <c r="AD8111" t="s">
        <v>232</v>
      </c>
      <c r="AE8111" t="s">
        <v>232</v>
      </c>
      <c r="AF8111" s="52">
        <v>1661.54</v>
      </c>
      <c r="AG8111" s="52">
        <v>1946.38</v>
      </c>
      <c r="AH8111" s="52">
        <v>2255.92</v>
      </c>
      <c r="AI8111" s="52">
        <v>2229.48</v>
      </c>
      <c r="AJ8111" s="52">
        <v>2324.7600000000002</v>
      </c>
      <c r="AK8111" s="52">
        <v>2713.06</v>
      </c>
      <c r="AL8111" s="52">
        <v>3053.41</v>
      </c>
      <c r="AM8111" s="52">
        <v>2683.97</v>
      </c>
      <c r="AN8111" s="52">
        <v>3059.16</v>
      </c>
      <c r="AO8111" s="52">
        <v>3687.99</v>
      </c>
      <c r="AP8111" s="52">
        <v>3541.91</v>
      </c>
      <c r="AQ8111" s="52">
        <v>3499.05</v>
      </c>
      <c r="AR8111" s="52">
        <v>3459.46</v>
      </c>
      <c r="AS8111" s="52">
        <v>3280.97</v>
      </c>
      <c r="AT8111" s="52">
        <v>3362.05</v>
      </c>
      <c r="AU8111" s="52">
        <v>3688.65</v>
      </c>
      <c r="AV8111" s="52">
        <v>4096.25</v>
      </c>
      <c r="AW8111" s="52">
        <v>4421.21</v>
      </c>
      <c r="AX8111" s="52">
        <v>4783.67</v>
      </c>
      <c r="AY8111" s="52">
        <v>5153.83</v>
      </c>
      <c r="AZ8111" s="52">
        <v>5534.25</v>
      </c>
      <c r="BA8111" s="52">
        <v>5892.45</v>
      </c>
      <c r="BB8111" s="52">
        <v>6175.07</v>
      </c>
      <c r="BC8111">
        <v>2012</v>
      </c>
    </row>
    <row r="8112" spans="1:55" x14ac:dyDescent="0.25">
      <c r="A8112">
        <v>869</v>
      </c>
      <c r="B8112" t="s">
        <v>1860</v>
      </c>
      <c r="C8112" t="s">
        <v>265</v>
      </c>
      <c r="D8112" t="s">
        <v>1861</v>
      </c>
      <c r="E8112" t="s">
        <v>260</v>
      </c>
      <c r="F8112" t="s">
        <v>266</v>
      </c>
      <c r="G8112" t="s">
        <v>246</v>
      </c>
      <c r="H8112" t="s">
        <v>220</v>
      </c>
      <c r="I8112" t="s">
        <v>262</v>
      </c>
      <c r="J8112" t="s">
        <v>232</v>
      </c>
      <c r="K8112" t="s">
        <v>232</v>
      </c>
      <c r="L8112" t="s">
        <v>232</v>
      </c>
      <c r="M8112" t="s">
        <v>232</v>
      </c>
      <c r="N8112" t="s">
        <v>232</v>
      </c>
      <c r="O8112" t="s">
        <v>232</v>
      </c>
      <c r="P8112" t="s">
        <v>232</v>
      </c>
      <c r="Q8112" t="s">
        <v>232</v>
      </c>
      <c r="R8112" t="s">
        <v>232</v>
      </c>
      <c r="S8112" t="s">
        <v>232</v>
      </c>
      <c r="T8112" t="s">
        <v>232</v>
      </c>
      <c r="U8112" t="s">
        <v>232</v>
      </c>
      <c r="V8112" t="s">
        <v>232</v>
      </c>
      <c r="W8112" t="s">
        <v>232</v>
      </c>
      <c r="X8112" t="s">
        <v>232</v>
      </c>
      <c r="Y8112" t="s">
        <v>232</v>
      </c>
      <c r="Z8112" t="s">
        <v>232</v>
      </c>
      <c r="AA8112" t="s">
        <v>232</v>
      </c>
      <c r="AB8112" t="s">
        <v>232</v>
      </c>
      <c r="AC8112" t="s">
        <v>232</v>
      </c>
      <c r="AD8112" t="s">
        <v>232</v>
      </c>
      <c r="AE8112" t="s">
        <v>232</v>
      </c>
      <c r="AF8112" s="52">
        <v>2618.3200000000002</v>
      </c>
      <c r="AG8112" s="52">
        <v>2551.19</v>
      </c>
      <c r="AH8112" s="52">
        <v>2543.12</v>
      </c>
      <c r="AI8112" s="52">
        <v>2482.29</v>
      </c>
      <c r="AJ8112" s="52">
        <v>2597.8000000000002</v>
      </c>
      <c r="AK8112" s="52">
        <v>2800.74</v>
      </c>
      <c r="AL8112" s="52">
        <v>3043.17</v>
      </c>
      <c r="AM8112" s="52">
        <v>2894.63</v>
      </c>
      <c r="AN8112" s="52">
        <v>2801.68</v>
      </c>
      <c r="AO8112" s="52">
        <v>3046.55</v>
      </c>
      <c r="AP8112" s="52">
        <v>2947.83</v>
      </c>
      <c r="AQ8112" s="52">
        <v>3103.86</v>
      </c>
      <c r="AR8112" s="52">
        <v>3192.77</v>
      </c>
      <c r="AS8112" s="52">
        <v>3508.27</v>
      </c>
      <c r="AT8112" s="52">
        <v>3640.06</v>
      </c>
      <c r="AU8112" s="52">
        <v>3814.62</v>
      </c>
      <c r="AV8112" s="52">
        <v>4051.93</v>
      </c>
      <c r="AW8112" s="52">
        <v>4275.22</v>
      </c>
      <c r="AX8112" s="52">
        <v>4537.96</v>
      </c>
      <c r="AY8112" s="52">
        <v>4810.1499999999996</v>
      </c>
      <c r="AZ8112" s="52">
        <v>5093.2299999999996</v>
      </c>
      <c r="BA8112" s="52">
        <v>5380.24</v>
      </c>
      <c r="BB8112" s="52">
        <v>5621.74</v>
      </c>
      <c r="BC8112">
        <v>2012</v>
      </c>
    </row>
    <row r="8113" spans="1:55" x14ac:dyDescent="0.25">
      <c r="A8113">
        <v>869</v>
      </c>
      <c r="B8113" t="s">
        <v>1860</v>
      </c>
      <c r="C8113" t="s">
        <v>267</v>
      </c>
      <c r="D8113" t="s">
        <v>1861</v>
      </c>
      <c r="E8113" t="s">
        <v>268</v>
      </c>
      <c r="F8113" t="s">
        <v>269</v>
      </c>
      <c r="G8113" t="s">
        <v>270</v>
      </c>
    </row>
    <row r="8114" spans="1:55" x14ac:dyDescent="0.25">
      <c r="A8114">
        <v>869</v>
      </c>
      <c r="B8114" t="s">
        <v>1860</v>
      </c>
      <c r="C8114" t="s">
        <v>271</v>
      </c>
      <c r="D8114" t="s">
        <v>1861</v>
      </c>
      <c r="E8114" t="s">
        <v>272</v>
      </c>
      <c r="F8114" t="s">
        <v>273</v>
      </c>
      <c r="G8114" t="s">
        <v>274</v>
      </c>
      <c r="I8114" t="s">
        <v>243</v>
      </c>
      <c r="J8114" t="s">
        <v>232</v>
      </c>
      <c r="K8114" t="s">
        <v>232</v>
      </c>
      <c r="L8114" t="s">
        <v>232</v>
      </c>
      <c r="M8114" t="s">
        <v>232</v>
      </c>
      <c r="N8114" t="s">
        <v>232</v>
      </c>
      <c r="O8114" t="s">
        <v>232</v>
      </c>
      <c r="P8114" t="s">
        <v>232</v>
      </c>
      <c r="Q8114" t="s">
        <v>232</v>
      </c>
      <c r="R8114" t="s">
        <v>232</v>
      </c>
      <c r="S8114" t="s">
        <v>232</v>
      </c>
      <c r="T8114" t="s">
        <v>232</v>
      </c>
      <c r="U8114" t="s">
        <v>232</v>
      </c>
      <c r="V8114" t="s">
        <v>232</v>
      </c>
      <c r="W8114" t="s">
        <v>232</v>
      </c>
      <c r="X8114" t="s">
        <v>232</v>
      </c>
      <c r="Y8114" t="s">
        <v>232</v>
      </c>
      <c r="Z8114" t="s">
        <v>232</v>
      </c>
      <c r="AA8114" t="s">
        <v>232</v>
      </c>
      <c r="AB8114" t="s">
        <v>232</v>
      </c>
      <c r="AC8114" t="s">
        <v>232</v>
      </c>
      <c r="AD8114" t="s">
        <v>374</v>
      </c>
      <c r="AE8114" t="s">
        <v>374</v>
      </c>
      <c r="AF8114" t="s">
        <v>374</v>
      </c>
      <c r="AG8114" t="s">
        <v>374</v>
      </c>
      <c r="AH8114" t="s">
        <v>374</v>
      </c>
      <c r="AI8114" t="s">
        <v>374</v>
      </c>
      <c r="AJ8114" t="s">
        <v>374</v>
      </c>
      <c r="AK8114" t="s">
        <v>374</v>
      </c>
      <c r="AL8114" t="s">
        <v>374</v>
      </c>
      <c r="AM8114" t="s">
        <v>374</v>
      </c>
      <c r="AN8114" t="s">
        <v>374</v>
      </c>
      <c r="AO8114" t="s">
        <v>374</v>
      </c>
      <c r="AP8114" t="s">
        <v>374</v>
      </c>
      <c r="AQ8114" t="s">
        <v>374</v>
      </c>
      <c r="AR8114" t="s">
        <v>374</v>
      </c>
      <c r="AS8114" t="s">
        <v>374</v>
      </c>
      <c r="AT8114" t="s">
        <v>374</v>
      </c>
      <c r="AU8114" t="s">
        <v>374</v>
      </c>
      <c r="AV8114" t="s">
        <v>374</v>
      </c>
      <c r="AW8114" t="s">
        <v>374</v>
      </c>
      <c r="AX8114" t="s">
        <v>374</v>
      </c>
      <c r="AY8114" t="s">
        <v>374</v>
      </c>
      <c r="AZ8114" t="s">
        <v>374</v>
      </c>
      <c r="BA8114" t="s">
        <v>374</v>
      </c>
      <c r="BB8114" t="s">
        <v>374</v>
      </c>
      <c r="BC8114">
        <v>2015</v>
      </c>
    </row>
    <row r="8115" spans="1:55" x14ac:dyDescent="0.25">
      <c r="A8115">
        <v>869</v>
      </c>
      <c r="B8115" t="s">
        <v>1860</v>
      </c>
      <c r="C8115" t="s">
        <v>275</v>
      </c>
      <c r="D8115" t="s">
        <v>1861</v>
      </c>
      <c r="E8115" t="s">
        <v>276</v>
      </c>
      <c r="F8115" t="s">
        <v>277</v>
      </c>
      <c r="G8115" t="s">
        <v>278</v>
      </c>
      <c r="I8115" t="s">
        <v>243</v>
      </c>
      <c r="J8115" t="s">
        <v>232</v>
      </c>
      <c r="K8115" t="s">
        <v>232</v>
      </c>
      <c r="L8115" t="s">
        <v>232</v>
      </c>
      <c r="M8115" t="s">
        <v>232</v>
      </c>
      <c r="N8115" t="s">
        <v>232</v>
      </c>
      <c r="O8115" t="s">
        <v>232</v>
      </c>
      <c r="P8115" t="s">
        <v>232</v>
      </c>
      <c r="Q8115" t="s">
        <v>232</v>
      </c>
      <c r="R8115" t="s">
        <v>232</v>
      </c>
      <c r="S8115" t="s">
        <v>232</v>
      </c>
      <c r="T8115" t="s">
        <v>232</v>
      </c>
      <c r="U8115" t="s">
        <v>232</v>
      </c>
      <c r="V8115" t="s">
        <v>232</v>
      </c>
      <c r="W8115" t="s">
        <v>232</v>
      </c>
      <c r="X8115" t="s">
        <v>232</v>
      </c>
      <c r="Y8115" t="s">
        <v>232</v>
      </c>
      <c r="Z8115" t="s">
        <v>232</v>
      </c>
      <c r="AA8115" t="s">
        <v>232</v>
      </c>
      <c r="AB8115" t="s">
        <v>232</v>
      </c>
      <c r="AC8115" t="s">
        <v>232</v>
      </c>
      <c r="AD8115">
        <v>1.105</v>
      </c>
      <c r="AE8115">
        <v>1.1459999999999999</v>
      </c>
      <c r="AF8115">
        <v>1.167</v>
      </c>
      <c r="AG8115">
        <v>1.17</v>
      </c>
      <c r="AH8115">
        <v>1.204</v>
      </c>
      <c r="AI8115">
        <v>1.1759999999999999</v>
      </c>
      <c r="AJ8115">
        <v>1.1879999999999999</v>
      </c>
      <c r="AK8115">
        <v>1.155</v>
      </c>
      <c r="AL8115">
        <v>1.173</v>
      </c>
      <c r="AM8115">
        <v>1.1719999999999999</v>
      </c>
      <c r="AN8115">
        <v>1.1870000000000001</v>
      </c>
      <c r="AO8115">
        <v>1.173</v>
      </c>
      <c r="AP8115">
        <v>1.1599999999999999</v>
      </c>
      <c r="AQ8115">
        <v>1.1639999999999999</v>
      </c>
      <c r="AR8115">
        <v>1.2</v>
      </c>
      <c r="AS8115">
        <v>1.2430000000000001</v>
      </c>
      <c r="AT8115">
        <v>1.242</v>
      </c>
      <c r="AU8115">
        <v>1.2609999999999999</v>
      </c>
      <c r="AV8115">
        <v>1.2769999999999999</v>
      </c>
      <c r="AW8115">
        <v>1.2969999999999999</v>
      </c>
      <c r="AX8115">
        <v>1.3149999999999999</v>
      </c>
      <c r="AY8115">
        <v>1.3320000000000001</v>
      </c>
      <c r="AZ8115">
        <v>1.345</v>
      </c>
      <c r="BA8115">
        <v>1.3560000000000001</v>
      </c>
      <c r="BB8115">
        <v>1.36</v>
      </c>
      <c r="BC8115">
        <v>2015</v>
      </c>
    </row>
    <row r="8116" spans="1:55" x14ac:dyDescent="0.25">
      <c r="A8116">
        <v>869</v>
      </c>
      <c r="B8116" t="s">
        <v>1860</v>
      </c>
      <c r="C8116" t="s">
        <v>279</v>
      </c>
      <c r="D8116" t="s">
        <v>1861</v>
      </c>
      <c r="E8116" t="s">
        <v>280</v>
      </c>
      <c r="F8116" t="s">
        <v>281</v>
      </c>
      <c r="G8116" t="s">
        <v>282</v>
      </c>
    </row>
    <row r="8117" spans="1:55" x14ac:dyDescent="0.25">
      <c r="A8117">
        <v>869</v>
      </c>
      <c r="B8117" t="s">
        <v>1860</v>
      </c>
      <c r="C8117" t="s">
        <v>283</v>
      </c>
      <c r="D8117" t="s">
        <v>1861</v>
      </c>
      <c r="E8117" t="s">
        <v>284</v>
      </c>
      <c r="F8117" t="s">
        <v>285</v>
      </c>
      <c r="G8117" t="s">
        <v>282</v>
      </c>
    </row>
    <row r="8118" spans="1:55" x14ac:dyDescent="0.25">
      <c r="A8118">
        <v>869</v>
      </c>
      <c r="B8118" t="s">
        <v>1860</v>
      </c>
      <c r="C8118" t="s">
        <v>286</v>
      </c>
      <c r="D8118" t="s">
        <v>1861</v>
      </c>
      <c r="E8118" t="s">
        <v>287</v>
      </c>
      <c r="F8118" t="s">
        <v>288</v>
      </c>
      <c r="G8118" t="s">
        <v>250</v>
      </c>
      <c r="I8118" t="s">
        <v>1863</v>
      </c>
      <c r="J8118" t="s">
        <v>232</v>
      </c>
      <c r="K8118" t="s">
        <v>232</v>
      </c>
      <c r="L8118" t="s">
        <v>232</v>
      </c>
      <c r="M8118" t="s">
        <v>232</v>
      </c>
      <c r="N8118" t="s">
        <v>232</v>
      </c>
      <c r="O8118" t="s">
        <v>232</v>
      </c>
      <c r="P8118" t="s">
        <v>232</v>
      </c>
      <c r="Q8118" t="s">
        <v>232</v>
      </c>
      <c r="R8118" t="s">
        <v>232</v>
      </c>
      <c r="S8118" t="s">
        <v>232</v>
      </c>
      <c r="T8118" t="s">
        <v>232</v>
      </c>
      <c r="U8118" t="s">
        <v>232</v>
      </c>
      <c r="V8118" t="s">
        <v>232</v>
      </c>
      <c r="W8118" t="s">
        <v>232</v>
      </c>
      <c r="X8118" t="s">
        <v>232</v>
      </c>
      <c r="Y8118" t="s">
        <v>232</v>
      </c>
      <c r="Z8118" t="s">
        <v>232</v>
      </c>
      <c r="AA8118" t="s">
        <v>232</v>
      </c>
      <c r="AB8118" t="s">
        <v>232</v>
      </c>
      <c r="AC8118" t="s">
        <v>232</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162.58699999999999</v>
      </c>
      <c r="AW8118">
        <v>168.572</v>
      </c>
      <c r="AX8118">
        <v>174.40199999999999</v>
      </c>
      <c r="AY8118">
        <v>180.291</v>
      </c>
      <c r="AZ8118">
        <v>185.88</v>
      </c>
      <c r="BA8118">
        <v>191.23500000000001</v>
      </c>
      <c r="BB8118">
        <v>195.81200000000001</v>
      </c>
      <c r="BC8118">
        <v>2017</v>
      </c>
    </row>
    <row r="8119" spans="1:55" x14ac:dyDescent="0.25">
      <c r="A8119">
        <v>869</v>
      </c>
      <c r="B8119" t="s">
        <v>1860</v>
      </c>
      <c r="C8119" t="s">
        <v>290</v>
      </c>
      <c r="D8119" t="s">
        <v>1861</v>
      </c>
      <c r="E8119" t="s">
        <v>287</v>
      </c>
      <c r="F8119" t="s">
        <v>291</v>
      </c>
      <c r="G8119" t="s">
        <v>235</v>
      </c>
      <c r="I8119" t="s">
        <v>292</v>
      </c>
      <c r="J8119" t="s">
        <v>232</v>
      </c>
      <c r="K8119" t="s">
        <v>232</v>
      </c>
      <c r="L8119" t="s">
        <v>232</v>
      </c>
      <c r="M8119" t="s">
        <v>232</v>
      </c>
      <c r="N8119" t="s">
        <v>232</v>
      </c>
      <c r="O8119" t="s">
        <v>232</v>
      </c>
      <c r="P8119" t="s">
        <v>232</v>
      </c>
      <c r="Q8119" t="s">
        <v>232</v>
      </c>
      <c r="R8119" t="s">
        <v>232</v>
      </c>
      <c r="S8119" t="s">
        <v>232</v>
      </c>
      <c r="T8119" t="s">
        <v>232</v>
      </c>
      <c r="U8119" t="s">
        <v>232</v>
      </c>
      <c r="V8119" t="s">
        <v>232</v>
      </c>
      <c r="W8119" t="s">
        <v>232</v>
      </c>
      <c r="X8119" t="s">
        <v>232</v>
      </c>
      <c r="Y8119" t="s">
        <v>232</v>
      </c>
      <c r="Z8119" t="s">
        <v>232</v>
      </c>
      <c r="AA8119" t="s">
        <v>232</v>
      </c>
      <c r="AB8119" t="s">
        <v>232</v>
      </c>
      <c r="AC8119" t="s">
        <v>232</v>
      </c>
      <c r="AD8119" t="s">
        <v>232</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4.1689999999999996</v>
      </c>
      <c r="AW8119">
        <v>3.681</v>
      </c>
      <c r="AX8119">
        <v>3.4590000000000001</v>
      </c>
      <c r="AY8119">
        <v>3.3769999999999998</v>
      </c>
      <c r="AZ8119">
        <v>3.1</v>
      </c>
      <c r="BA8119">
        <v>2.8809999999999998</v>
      </c>
      <c r="BB8119">
        <v>2.3929999999999998</v>
      </c>
      <c r="BC8119">
        <v>2017</v>
      </c>
    </row>
    <row r="8120" spans="1:55" x14ac:dyDescent="0.25">
      <c r="A8120">
        <v>869</v>
      </c>
      <c r="B8120" t="s">
        <v>1860</v>
      </c>
      <c r="C8120" t="s">
        <v>293</v>
      </c>
      <c r="D8120" t="s">
        <v>1861</v>
      </c>
      <c r="E8120" t="s">
        <v>294</v>
      </c>
      <c r="F8120" t="s">
        <v>295</v>
      </c>
      <c r="G8120" t="s">
        <v>250</v>
      </c>
      <c r="I8120" t="s">
        <v>1863</v>
      </c>
      <c r="J8120" t="s">
        <v>232</v>
      </c>
      <c r="K8120" t="s">
        <v>232</v>
      </c>
      <c r="L8120" t="s">
        <v>232</v>
      </c>
      <c r="M8120" t="s">
        <v>232</v>
      </c>
      <c r="N8120" t="s">
        <v>232</v>
      </c>
      <c r="O8120" t="s">
        <v>232</v>
      </c>
      <c r="P8120" t="s">
        <v>232</v>
      </c>
      <c r="Q8120" t="s">
        <v>232</v>
      </c>
      <c r="R8120" t="s">
        <v>232</v>
      </c>
      <c r="S8120" t="s">
        <v>232</v>
      </c>
      <c r="T8120" t="s">
        <v>232</v>
      </c>
      <c r="U8120" t="s">
        <v>232</v>
      </c>
      <c r="V8120" t="s">
        <v>232</v>
      </c>
      <c r="W8120" t="s">
        <v>232</v>
      </c>
      <c r="X8120" t="s">
        <v>232</v>
      </c>
      <c r="Y8120" t="s">
        <v>232</v>
      </c>
      <c r="Z8120" t="s">
        <v>232</v>
      </c>
      <c r="AA8120" t="s">
        <v>232</v>
      </c>
      <c r="AB8120" t="s">
        <v>232</v>
      </c>
      <c r="AC8120" t="s">
        <v>232</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164.066</v>
      </c>
      <c r="AW8120">
        <v>169.624</v>
      </c>
      <c r="AX8120">
        <v>175.61199999999999</v>
      </c>
      <c r="AY8120">
        <v>181.273</v>
      </c>
      <c r="AZ8120">
        <v>186.667</v>
      </c>
      <c r="BA8120">
        <v>191.869</v>
      </c>
      <c r="BB8120">
        <v>195.70699999999999</v>
      </c>
      <c r="BC8120">
        <v>2017</v>
      </c>
    </row>
    <row r="8121" spans="1:55" x14ac:dyDescent="0.25">
      <c r="A8121">
        <v>869</v>
      </c>
      <c r="B8121" t="s">
        <v>1860</v>
      </c>
      <c r="C8121" t="s">
        <v>296</v>
      </c>
      <c r="D8121" t="s">
        <v>1861</v>
      </c>
      <c r="E8121" t="s">
        <v>294</v>
      </c>
      <c r="F8121" t="s">
        <v>297</v>
      </c>
      <c r="G8121" t="s">
        <v>235</v>
      </c>
      <c r="I8121" t="s">
        <v>298</v>
      </c>
      <c r="J8121" t="s">
        <v>232</v>
      </c>
      <c r="K8121" t="s">
        <v>232</v>
      </c>
      <c r="L8121" t="s">
        <v>232</v>
      </c>
      <c r="M8121" t="s">
        <v>232</v>
      </c>
      <c r="N8121" t="s">
        <v>232</v>
      </c>
      <c r="O8121" t="s">
        <v>232</v>
      </c>
      <c r="P8121" t="s">
        <v>232</v>
      </c>
      <c r="Q8121" t="s">
        <v>232</v>
      </c>
      <c r="R8121" t="s">
        <v>232</v>
      </c>
      <c r="S8121" t="s">
        <v>232</v>
      </c>
      <c r="T8121" t="s">
        <v>232</v>
      </c>
      <c r="U8121" t="s">
        <v>232</v>
      </c>
      <c r="V8121" t="s">
        <v>232</v>
      </c>
      <c r="W8121" t="s">
        <v>232</v>
      </c>
      <c r="X8121" t="s">
        <v>232</v>
      </c>
      <c r="Y8121" t="s">
        <v>232</v>
      </c>
      <c r="Z8121" t="s">
        <v>232</v>
      </c>
      <c r="AA8121" t="s">
        <v>232</v>
      </c>
      <c r="AB8121" t="s">
        <v>232</v>
      </c>
      <c r="AC8121" t="s">
        <v>232</v>
      </c>
      <c r="AD8121" t="s">
        <v>232</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3.9740000000000002</v>
      </c>
      <c r="AW8121">
        <v>3.3879999999999999</v>
      </c>
      <c r="AX8121">
        <v>3.53</v>
      </c>
      <c r="AY8121">
        <v>3.2229999999999999</v>
      </c>
      <c r="AZ8121">
        <v>2.976</v>
      </c>
      <c r="BA8121">
        <v>2.7869999999999999</v>
      </c>
      <c r="BB8121">
        <v>2</v>
      </c>
      <c r="BC8121">
        <v>2017</v>
      </c>
    </row>
    <row r="8122" spans="1:55" x14ac:dyDescent="0.25">
      <c r="A8122">
        <v>869</v>
      </c>
      <c r="B8122" t="s">
        <v>1860</v>
      </c>
      <c r="C8122" t="s">
        <v>299</v>
      </c>
      <c r="D8122" t="s">
        <v>1861</v>
      </c>
      <c r="E8122" t="s">
        <v>300</v>
      </c>
      <c r="G8122" t="s">
        <v>274</v>
      </c>
    </row>
    <row r="8123" spans="1:55" x14ac:dyDescent="0.25">
      <c r="A8123">
        <v>869</v>
      </c>
      <c r="B8123" t="s">
        <v>1860</v>
      </c>
      <c r="C8123" t="s">
        <v>301</v>
      </c>
      <c r="D8123" t="s">
        <v>1861</v>
      </c>
      <c r="E8123" t="s">
        <v>302</v>
      </c>
      <c r="F8123" t="s">
        <v>303</v>
      </c>
      <c r="G8123" t="s">
        <v>235</v>
      </c>
    </row>
    <row r="8124" spans="1:55" x14ac:dyDescent="0.25">
      <c r="A8124">
        <v>869</v>
      </c>
      <c r="B8124" t="s">
        <v>1860</v>
      </c>
      <c r="C8124" t="s">
        <v>305</v>
      </c>
      <c r="D8124" t="s">
        <v>1861</v>
      </c>
      <c r="E8124" t="s">
        <v>306</v>
      </c>
      <c r="F8124" t="s">
        <v>307</v>
      </c>
      <c r="G8124" t="s">
        <v>235</v>
      </c>
    </row>
    <row r="8125" spans="1:55" x14ac:dyDescent="0.25">
      <c r="A8125">
        <v>869</v>
      </c>
      <c r="B8125" t="s">
        <v>1860</v>
      </c>
      <c r="C8125" t="s">
        <v>308</v>
      </c>
      <c r="D8125" t="s">
        <v>1861</v>
      </c>
      <c r="E8125" t="s">
        <v>309</v>
      </c>
      <c r="F8125" t="s">
        <v>310</v>
      </c>
      <c r="G8125" t="s">
        <v>235</v>
      </c>
    </row>
    <row r="8126" spans="1:55" x14ac:dyDescent="0.25">
      <c r="A8126">
        <v>869</v>
      </c>
      <c r="B8126" t="s">
        <v>1860</v>
      </c>
      <c r="C8126" t="s">
        <v>311</v>
      </c>
      <c r="D8126" t="s">
        <v>1861</v>
      </c>
      <c r="E8126" t="s">
        <v>312</v>
      </c>
      <c r="F8126" t="s">
        <v>313</v>
      </c>
      <c r="G8126" t="s">
        <v>235</v>
      </c>
    </row>
    <row r="8127" spans="1:55" x14ac:dyDescent="0.25">
      <c r="A8127">
        <v>869</v>
      </c>
      <c r="B8127" t="s">
        <v>1860</v>
      </c>
      <c r="C8127" t="s">
        <v>314</v>
      </c>
      <c r="D8127" t="s">
        <v>1861</v>
      </c>
      <c r="E8127" t="s">
        <v>315</v>
      </c>
      <c r="F8127" t="s">
        <v>316</v>
      </c>
      <c r="G8127" t="s">
        <v>317</v>
      </c>
    </row>
    <row r="8128" spans="1:55" x14ac:dyDescent="0.25">
      <c r="A8128">
        <v>869</v>
      </c>
      <c r="B8128" t="s">
        <v>1860</v>
      </c>
      <c r="C8128" t="s">
        <v>318</v>
      </c>
      <c r="D8128" t="s">
        <v>1861</v>
      </c>
      <c r="E8128" t="s">
        <v>319</v>
      </c>
      <c r="F8128" t="s">
        <v>320</v>
      </c>
      <c r="G8128" t="s">
        <v>321</v>
      </c>
      <c r="H8128" t="s">
        <v>322</v>
      </c>
    </row>
    <row r="8129" spans="1:55" x14ac:dyDescent="0.25">
      <c r="A8129">
        <v>869</v>
      </c>
      <c r="B8129" t="s">
        <v>1860</v>
      </c>
      <c r="C8129" t="s">
        <v>323</v>
      </c>
      <c r="D8129" t="s">
        <v>1861</v>
      </c>
      <c r="E8129" t="s">
        <v>324</v>
      </c>
      <c r="F8129" t="s">
        <v>325</v>
      </c>
      <c r="G8129" t="s">
        <v>321</v>
      </c>
      <c r="H8129" t="s">
        <v>322</v>
      </c>
      <c r="I8129" t="s">
        <v>1864</v>
      </c>
      <c r="J8129" t="s">
        <v>232</v>
      </c>
      <c r="K8129" t="s">
        <v>232</v>
      </c>
      <c r="L8129" t="s">
        <v>232</v>
      </c>
      <c r="M8129" t="s">
        <v>232</v>
      </c>
      <c r="N8129" t="s">
        <v>232</v>
      </c>
      <c r="O8129" t="s">
        <v>232</v>
      </c>
      <c r="P8129" t="s">
        <v>232</v>
      </c>
      <c r="Q8129" t="s">
        <v>232</v>
      </c>
      <c r="R8129" t="s">
        <v>232</v>
      </c>
      <c r="S8129" t="s">
        <v>232</v>
      </c>
      <c r="T8129" t="s">
        <v>232</v>
      </c>
      <c r="U8129" t="s">
        <v>232</v>
      </c>
      <c r="V8129" t="s">
        <v>232</v>
      </c>
      <c r="W8129" t="s">
        <v>232</v>
      </c>
      <c r="X8129" t="s">
        <v>232</v>
      </c>
      <c r="Y8129" t="s">
        <v>232</v>
      </c>
      <c r="Z8129" t="s">
        <v>232</v>
      </c>
      <c r="AA8129" t="s">
        <v>232</v>
      </c>
      <c r="AB8129" t="s">
        <v>232</v>
      </c>
      <c r="AC8129" t="s">
        <v>232</v>
      </c>
      <c r="AD8129" t="s">
        <v>232</v>
      </c>
      <c r="AE8129" t="s">
        <v>232</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2012</v>
      </c>
    </row>
    <row r="8130" spans="1:55" x14ac:dyDescent="0.25">
      <c r="A8130">
        <v>869</v>
      </c>
      <c r="B8130" t="s">
        <v>1860</v>
      </c>
      <c r="C8130" t="s">
        <v>327</v>
      </c>
      <c r="D8130" t="s">
        <v>1861</v>
      </c>
      <c r="E8130" t="s">
        <v>328</v>
      </c>
      <c r="F8130" t="s">
        <v>329</v>
      </c>
      <c r="G8130" t="s">
        <v>229</v>
      </c>
      <c r="H8130" t="s">
        <v>230</v>
      </c>
      <c r="I8130" t="s">
        <v>1865</v>
      </c>
      <c r="J8130" t="s">
        <v>232</v>
      </c>
      <c r="K8130" t="s">
        <v>232</v>
      </c>
      <c r="L8130" t="s">
        <v>232</v>
      </c>
      <c r="M8130" t="s">
        <v>232</v>
      </c>
      <c r="N8130" t="s">
        <v>232</v>
      </c>
      <c r="O8130" t="s">
        <v>232</v>
      </c>
      <c r="P8130" t="s">
        <v>232</v>
      </c>
      <c r="Q8130" t="s">
        <v>232</v>
      </c>
      <c r="R8130" t="s">
        <v>232</v>
      </c>
      <c r="S8130" t="s">
        <v>232</v>
      </c>
      <c r="T8130" t="s">
        <v>232</v>
      </c>
      <c r="U8130" t="s">
        <v>232</v>
      </c>
      <c r="V8130" t="s">
        <v>232</v>
      </c>
      <c r="W8130" t="s">
        <v>232</v>
      </c>
      <c r="X8130" t="s">
        <v>232</v>
      </c>
      <c r="Y8130" t="s">
        <v>232</v>
      </c>
      <c r="Z8130" t="s">
        <v>232</v>
      </c>
      <c r="AA8130" t="s">
        <v>232</v>
      </c>
      <c r="AB8130" t="s">
        <v>232</v>
      </c>
      <c r="AC8130" t="s">
        <v>232</v>
      </c>
      <c r="AD8130" t="s">
        <v>232</v>
      </c>
      <c r="AE8130" t="s">
        <v>232</v>
      </c>
      <c r="AF8130" t="s">
        <v>232</v>
      </c>
      <c r="AG8130" t="s">
        <v>232</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6.8000000000000005E-2</v>
      </c>
      <c r="AU8130">
        <v>6.4000000000000001E-2</v>
      </c>
      <c r="AV8130">
        <v>9.0999999999999998E-2</v>
      </c>
      <c r="AW8130">
        <v>6.9000000000000006E-2</v>
      </c>
      <c r="AX8130">
        <v>7.0000000000000007E-2</v>
      </c>
      <c r="AY8130">
        <v>7.3999999999999996E-2</v>
      </c>
      <c r="AZ8130">
        <v>7.8E-2</v>
      </c>
      <c r="BA8130">
        <v>8.2000000000000003E-2</v>
      </c>
      <c r="BB8130">
        <v>8.5999999999999993E-2</v>
      </c>
      <c r="BC8130">
        <v>2017</v>
      </c>
    </row>
    <row r="8131" spans="1:55" x14ac:dyDescent="0.25">
      <c r="A8131">
        <v>869</v>
      </c>
      <c r="B8131" t="s">
        <v>1860</v>
      </c>
      <c r="C8131" t="s">
        <v>331</v>
      </c>
      <c r="D8131" t="s">
        <v>1861</v>
      </c>
      <c r="E8131" t="s">
        <v>328</v>
      </c>
      <c r="F8131" t="s">
        <v>329</v>
      </c>
      <c r="G8131" t="s">
        <v>282</v>
      </c>
      <c r="I8131" t="s">
        <v>332</v>
      </c>
      <c r="J8131" t="s">
        <v>232</v>
      </c>
      <c r="K8131" t="s">
        <v>232</v>
      </c>
      <c r="L8131" t="s">
        <v>232</v>
      </c>
      <c r="M8131" t="s">
        <v>232</v>
      </c>
      <c r="N8131" t="s">
        <v>232</v>
      </c>
      <c r="O8131" t="s">
        <v>232</v>
      </c>
      <c r="P8131" t="s">
        <v>232</v>
      </c>
      <c r="Q8131" t="s">
        <v>232</v>
      </c>
      <c r="R8131" t="s">
        <v>232</v>
      </c>
      <c r="S8131" t="s">
        <v>232</v>
      </c>
      <c r="T8131" t="s">
        <v>232</v>
      </c>
      <c r="U8131" t="s">
        <v>232</v>
      </c>
      <c r="V8131" t="s">
        <v>232</v>
      </c>
      <c r="W8131" t="s">
        <v>232</v>
      </c>
      <c r="X8131" t="s">
        <v>232</v>
      </c>
      <c r="Y8131" t="s">
        <v>232</v>
      </c>
      <c r="Z8131" t="s">
        <v>232</v>
      </c>
      <c r="AA8131" t="s">
        <v>232</v>
      </c>
      <c r="AB8131" t="s">
        <v>232</v>
      </c>
      <c r="AC8131" t="s">
        <v>232</v>
      </c>
      <c r="AD8131" t="s">
        <v>232</v>
      </c>
      <c r="AE8131" t="s">
        <v>232</v>
      </c>
      <c r="AF8131" t="s">
        <v>232</v>
      </c>
      <c r="AG8131" t="s">
        <v>232</v>
      </c>
      <c r="AH8131">
        <v>74.587999999999994</v>
      </c>
      <c r="AI8131">
        <v>73.070999999999998</v>
      </c>
      <c r="AJ8131">
        <v>65.427999999999997</v>
      </c>
      <c r="AK8131">
        <v>73.942999999999998</v>
      </c>
      <c r="AL8131">
        <v>71.635999999999996</v>
      </c>
      <c r="AM8131">
        <v>88.92</v>
      </c>
      <c r="AN8131">
        <v>72.308999999999997</v>
      </c>
      <c r="AO8131">
        <v>70.09</v>
      </c>
      <c r="AP8131">
        <v>89.272999999999996</v>
      </c>
      <c r="AQ8131">
        <v>112.81</v>
      </c>
      <c r="AR8131">
        <v>103.78700000000001</v>
      </c>
      <c r="AS8131">
        <v>136.34399999999999</v>
      </c>
      <c r="AT8131">
        <v>137.97800000000001</v>
      </c>
      <c r="AU8131">
        <v>122.217</v>
      </c>
      <c r="AV8131">
        <v>161.03100000000001</v>
      </c>
      <c r="AW8131">
        <v>113.354</v>
      </c>
      <c r="AX8131">
        <v>105.904</v>
      </c>
      <c r="AY8131">
        <v>103.586</v>
      </c>
      <c r="AZ8131">
        <v>102.316</v>
      </c>
      <c r="BA8131">
        <v>100.639</v>
      </c>
      <c r="BB8131">
        <v>100.001</v>
      </c>
      <c r="BC8131">
        <v>2017</v>
      </c>
    </row>
    <row r="8132" spans="1:55" x14ac:dyDescent="0.25">
      <c r="A8132">
        <v>869</v>
      </c>
      <c r="B8132" t="s">
        <v>1860</v>
      </c>
      <c r="C8132" t="s">
        <v>333</v>
      </c>
      <c r="D8132" t="s">
        <v>1861</v>
      </c>
      <c r="E8132" t="s">
        <v>334</v>
      </c>
      <c r="F8132" t="s">
        <v>335</v>
      </c>
      <c r="G8132" t="s">
        <v>229</v>
      </c>
      <c r="H8132" t="s">
        <v>230</v>
      </c>
      <c r="I8132" t="s">
        <v>1865</v>
      </c>
      <c r="J8132" t="s">
        <v>232</v>
      </c>
      <c r="K8132" t="s">
        <v>232</v>
      </c>
      <c r="L8132" t="s">
        <v>232</v>
      </c>
      <c r="M8132" t="s">
        <v>232</v>
      </c>
      <c r="N8132" t="s">
        <v>232</v>
      </c>
      <c r="O8132" t="s">
        <v>232</v>
      </c>
      <c r="P8132" t="s">
        <v>232</v>
      </c>
      <c r="Q8132" t="s">
        <v>232</v>
      </c>
      <c r="R8132" t="s">
        <v>232</v>
      </c>
      <c r="S8132" t="s">
        <v>232</v>
      </c>
      <c r="T8132" t="s">
        <v>232</v>
      </c>
      <c r="U8132" t="s">
        <v>232</v>
      </c>
      <c r="V8132" t="s">
        <v>232</v>
      </c>
      <c r="W8132" t="s">
        <v>232</v>
      </c>
      <c r="X8132" t="s">
        <v>232</v>
      </c>
      <c r="Y8132" t="s">
        <v>232</v>
      </c>
      <c r="Z8132" t="s">
        <v>232</v>
      </c>
      <c r="AA8132" t="s">
        <v>232</v>
      </c>
      <c r="AB8132" t="s">
        <v>232</v>
      </c>
      <c r="AC8132" t="s">
        <v>232</v>
      </c>
      <c r="AD8132" t="s">
        <v>232</v>
      </c>
      <c r="AE8132" t="s">
        <v>232</v>
      </c>
      <c r="AF8132" t="s">
        <v>232</v>
      </c>
      <c r="AG8132" t="s">
        <v>232</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6.4000000000000001E-2</v>
      </c>
      <c r="AU8132">
        <v>6.6000000000000003E-2</v>
      </c>
      <c r="AV8132">
        <v>8.7999999999999995E-2</v>
      </c>
      <c r="AW8132">
        <v>7.1999999999999995E-2</v>
      </c>
      <c r="AX8132">
        <v>7.2999999999999995E-2</v>
      </c>
      <c r="AY8132">
        <v>7.6999999999999999E-2</v>
      </c>
      <c r="AZ8132">
        <v>8.2000000000000003E-2</v>
      </c>
      <c r="BA8132">
        <v>8.6999999999999994E-2</v>
      </c>
      <c r="BB8132">
        <v>9.0999999999999998E-2</v>
      </c>
      <c r="BC8132">
        <v>2017</v>
      </c>
    </row>
    <row r="8133" spans="1:55" x14ac:dyDescent="0.25">
      <c r="A8133">
        <v>869</v>
      </c>
      <c r="B8133" t="s">
        <v>1860</v>
      </c>
      <c r="C8133" t="s">
        <v>336</v>
      </c>
      <c r="D8133" t="s">
        <v>1861</v>
      </c>
      <c r="E8133" t="s">
        <v>334</v>
      </c>
      <c r="F8133" t="s">
        <v>335</v>
      </c>
      <c r="G8133" t="s">
        <v>282</v>
      </c>
      <c r="I8133" t="s">
        <v>337</v>
      </c>
      <c r="J8133" t="s">
        <v>232</v>
      </c>
      <c r="K8133" t="s">
        <v>232</v>
      </c>
      <c r="L8133" t="s">
        <v>232</v>
      </c>
      <c r="M8133" t="s">
        <v>232</v>
      </c>
      <c r="N8133" t="s">
        <v>232</v>
      </c>
      <c r="O8133" t="s">
        <v>232</v>
      </c>
      <c r="P8133" t="s">
        <v>232</v>
      </c>
      <c r="Q8133" t="s">
        <v>232</v>
      </c>
      <c r="R8133" t="s">
        <v>232</v>
      </c>
      <c r="S8133" t="s">
        <v>232</v>
      </c>
      <c r="T8133" t="s">
        <v>232</v>
      </c>
      <c r="U8133" t="s">
        <v>232</v>
      </c>
      <c r="V8133" t="s">
        <v>232</v>
      </c>
      <c r="W8133" t="s">
        <v>232</v>
      </c>
      <c r="X8133" t="s">
        <v>232</v>
      </c>
      <c r="Y8133" t="s">
        <v>232</v>
      </c>
      <c r="Z8133" t="s">
        <v>232</v>
      </c>
      <c r="AA8133" t="s">
        <v>232</v>
      </c>
      <c r="AB8133" t="s">
        <v>232</v>
      </c>
      <c r="AC8133" t="s">
        <v>232</v>
      </c>
      <c r="AD8133" t="s">
        <v>232</v>
      </c>
      <c r="AE8133" t="s">
        <v>232</v>
      </c>
      <c r="AF8133" t="s">
        <v>232</v>
      </c>
      <c r="AG8133" t="s">
        <v>232</v>
      </c>
      <c r="AH8133">
        <v>78.391999999999996</v>
      </c>
      <c r="AI8133">
        <v>86.537000000000006</v>
      </c>
      <c r="AJ8133">
        <v>104.465</v>
      </c>
      <c r="AK8133">
        <v>93.59</v>
      </c>
      <c r="AL8133">
        <v>89.62</v>
      </c>
      <c r="AM8133">
        <v>102.809</v>
      </c>
      <c r="AN8133">
        <v>96.231999999999999</v>
      </c>
      <c r="AO8133">
        <v>79.108999999999995</v>
      </c>
      <c r="AP8133">
        <v>79.376999999999995</v>
      </c>
      <c r="AQ8133">
        <v>83.823999999999998</v>
      </c>
      <c r="AR8133">
        <v>109.84</v>
      </c>
      <c r="AS8133">
        <v>121.22</v>
      </c>
      <c r="AT8133">
        <v>130.78</v>
      </c>
      <c r="AU8133">
        <v>125.723</v>
      </c>
      <c r="AV8133">
        <v>154.667</v>
      </c>
      <c r="AW8133">
        <v>117.679</v>
      </c>
      <c r="AX8133">
        <v>110.304</v>
      </c>
      <c r="AY8133">
        <v>108.68600000000001</v>
      </c>
      <c r="AZ8133">
        <v>107.616</v>
      </c>
      <c r="BA8133">
        <v>106.139</v>
      </c>
      <c r="BB8133">
        <v>105.501</v>
      </c>
      <c r="BC8133">
        <v>2017</v>
      </c>
    </row>
    <row r="8134" spans="1:55" x14ac:dyDescent="0.25">
      <c r="A8134">
        <v>869</v>
      </c>
      <c r="B8134" t="s">
        <v>1860</v>
      </c>
      <c r="C8134" t="s">
        <v>338</v>
      </c>
      <c r="D8134" t="s">
        <v>1861</v>
      </c>
      <c r="E8134" t="s">
        <v>339</v>
      </c>
      <c r="F8134" t="s">
        <v>340</v>
      </c>
      <c r="G8134" t="s">
        <v>229</v>
      </c>
      <c r="H8134" t="s">
        <v>230</v>
      </c>
      <c r="I8134" t="s">
        <v>1865</v>
      </c>
      <c r="J8134" t="s">
        <v>232</v>
      </c>
      <c r="K8134" t="s">
        <v>232</v>
      </c>
      <c r="L8134" t="s">
        <v>232</v>
      </c>
      <c r="M8134" t="s">
        <v>232</v>
      </c>
      <c r="N8134" t="s">
        <v>232</v>
      </c>
      <c r="O8134" t="s">
        <v>232</v>
      </c>
      <c r="P8134" t="s">
        <v>232</v>
      </c>
      <c r="Q8134" t="s">
        <v>232</v>
      </c>
      <c r="R8134" t="s">
        <v>232</v>
      </c>
      <c r="S8134" t="s">
        <v>232</v>
      </c>
      <c r="T8134" t="s">
        <v>232</v>
      </c>
      <c r="U8134" t="s">
        <v>232</v>
      </c>
      <c r="V8134" t="s">
        <v>232</v>
      </c>
      <c r="W8134" t="s">
        <v>232</v>
      </c>
      <c r="X8134" t="s">
        <v>232</v>
      </c>
      <c r="Y8134" t="s">
        <v>232</v>
      </c>
      <c r="Z8134" t="s">
        <v>232</v>
      </c>
      <c r="AA8134" t="s">
        <v>232</v>
      </c>
      <c r="AB8134" t="s">
        <v>232</v>
      </c>
      <c r="AC8134" t="s">
        <v>232</v>
      </c>
      <c r="AD8134" t="s">
        <v>232</v>
      </c>
      <c r="AE8134" t="s">
        <v>232</v>
      </c>
      <c r="AF8134" t="s">
        <v>232</v>
      </c>
      <c r="AG8134" t="s">
        <v>232</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4.0000000000000001E-3</v>
      </c>
      <c r="AU8134">
        <v>-2E-3</v>
      </c>
      <c r="AV8134">
        <v>4.0000000000000001E-3</v>
      </c>
      <c r="AW8134">
        <v>-3.0000000000000001E-3</v>
      </c>
      <c r="AX8134">
        <v>-3.0000000000000001E-3</v>
      </c>
      <c r="AY8134">
        <v>-4.0000000000000001E-3</v>
      </c>
      <c r="AZ8134">
        <v>-4.0000000000000001E-3</v>
      </c>
      <c r="BA8134">
        <v>-4.0000000000000001E-3</v>
      </c>
      <c r="BB8134">
        <v>-5.0000000000000001E-3</v>
      </c>
      <c r="BC8134">
        <v>2017</v>
      </c>
    </row>
    <row r="8135" spans="1:55" x14ac:dyDescent="0.25">
      <c r="A8135">
        <v>869</v>
      </c>
      <c r="B8135" t="s">
        <v>1860</v>
      </c>
      <c r="C8135" t="s">
        <v>341</v>
      </c>
      <c r="D8135" t="s">
        <v>1861</v>
      </c>
      <c r="E8135" t="s">
        <v>339</v>
      </c>
      <c r="F8135" t="s">
        <v>340</v>
      </c>
      <c r="G8135" t="s">
        <v>282</v>
      </c>
      <c r="I8135" t="s">
        <v>342</v>
      </c>
      <c r="J8135" t="s">
        <v>232</v>
      </c>
      <c r="K8135" t="s">
        <v>232</v>
      </c>
      <c r="L8135" t="s">
        <v>232</v>
      </c>
      <c r="M8135" t="s">
        <v>232</v>
      </c>
      <c r="N8135" t="s">
        <v>232</v>
      </c>
      <c r="O8135" t="s">
        <v>232</v>
      </c>
      <c r="P8135" t="s">
        <v>232</v>
      </c>
      <c r="Q8135" t="s">
        <v>232</v>
      </c>
      <c r="R8135" t="s">
        <v>232</v>
      </c>
      <c r="S8135" t="s">
        <v>232</v>
      </c>
      <c r="T8135" t="s">
        <v>232</v>
      </c>
      <c r="U8135" t="s">
        <v>232</v>
      </c>
      <c r="V8135" t="s">
        <v>232</v>
      </c>
      <c r="W8135" t="s">
        <v>232</v>
      </c>
      <c r="X8135" t="s">
        <v>232</v>
      </c>
      <c r="Y8135" t="s">
        <v>232</v>
      </c>
      <c r="Z8135" t="s">
        <v>232</v>
      </c>
      <c r="AA8135" t="s">
        <v>232</v>
      </c>
      <c r="AB8135" t="s">
        <v>232</v>
      </c>
      <c r="AC8135" t="s">
        <v>232</v>
      </c>
      <c r="AD8135" t="s">
        <v>232</v>
      </c>
      <c r="AE8135" t="s">
        <v>232</v>
      </c>
      <c r="AF8135" t="s">
        <v>232</v>
      </c>
      <c r="AG8135" t="s">
        <v>232</v>
      </c>
      <c r="AH8135">
        <v>-3.8029999999999999</v>
      </c>
      <c r="AI8135">
        <v>-13.467000000000001</v>
      </c>
      <c r="AJ8135">
        <v>-39.036999999999999</v>
      </c>
      <c r="AK8135">
        <v>-19.646999999999998</v>
      </c>
      <c r="AL8135">
        <v>-17.984000000000002</v>
      </c>
      <c r="AM8135">
        <v>-13.888999999999999</v>
      </c>
      <c r="AN8135">
        <v>-23.922999999999998</v>
      </c>
      <c r="AO8135">
        <v>-9.0190000000000001</v>
      </c>
      <c r="AP8135">
        <v>9.8960000000000008</v>
      </c>
      <c r="AQ8135">
        <v>28.986000000000001</v>
      </c>
      <c r="AR8135">
        <v>-6.0529999999999999</v>
      </c>
      <c r="AS8135">
        <v>15.124000000000001</v>
      </c>
      <c r="AT8135">
        <v>7.1970000000000001</v>
      </c>
      <c r="AU8135">
        <v>-3.5059999999999998</v>
      </c>
      <c r="AV8135">
        <v>6.3639999999999999</v>
      </c>
      <c r="AW8135">
        <v>-4.3250000000000002</v>
      </c>
      <c r="AX8135">
        <v>-4.4000000000000004</v>
      </c>
      <c r="AY8135">
        <v>-5.0999999999999996</v>
      </c>
      <c r="AZ8135">
        <v>-5.3</v>
      </c>
      <c r="BA8135">
        <v>-5.5</v>
      </c>
      <c r="BB8135">
        <v>-5.5</v>
      </c>
      <c r="BC8135">
        <v>2017</v>
      </c>
    </row>
    <row r="8136" spans="1:55" x14ac:dyDescent="0.25">
      <c r="A8136">
        <v>869</v>
      </c>
      <c r="B8136" t="s">
        <v>1860</v>
      </c>
      <c r="C8136" t="s">
        <v>343</v>
      </c>
      <c r="D8136" t="s">
        <v>1861</v>
      </c>
      <c r="E8136" t="s">
        <v>344</v>
      </c>
      <c r="F8136" t="s">
        <v>345</v>
      </c>
      <c r="G8136" t="s">
        <v>229</v>
      </c>
      <c r="H8136" t="s">
        <v>230</v>
      </c>
    </row>
    <row r="8137" spans="1:55" x14ac:dyDescent="0.25">
      <c r="A8137">
        <v>869</v>
      </c>
      <c r="B8137" t="s">
        <v>1860</v>
      </c>
      <c r="C8137" t="s">
        <v>346</v>
      </c>
      <c r="D8137" t="s">
        <v>1861</v>
      </c>
      <c r="E8137" t="s">
        <v>344</v>
      </c>
      <c r="F8137" t="s">
        <v>345</v>
      </c>
      <c r="G8137" t="s">
        <v>270</v>
      </c>
    </row>
    <row r="8138" spans="1:55" x14ac:dyDescent="0.25">
      <c r="A8138">
        <v>869</v>
      </c>
      <c r="B8138" t="s">
        <v>1860</v>
      </c>
      <c r="C8138" t="s">
        <v>347</v>
      </c>
      <c r="D8138" t="s">
        <v>1861</v>
      </c>
      <c r="E8138" t="s">
        <v>348</v>
      </c>
      <c r="F8138" t="s">
        <v>349</v>
      </c>
      <c r="G8138" t="s">
        <v>229</v>
      </c>
      <c r="H8138" t="s">
        <v>230</v>
      </c>
      <c r="I8138" t="s">
        <v>1865</v>
      </c>
      <c r="J8138" t="s">
        <v>232</v>
      </c>
      <c r="K8138" t="s">
        <v>232</v>
      </c>
      <c r="L8138" t="s">
        <v>232</v>
      </c>
      <c r="M8138" t="s">
        <v>232</v>
      </c>
      <c r="N8138" t="s">
        <v>232</v>
      </c>
      <c r="O8138" t="s">
        <v>232</v>
      </c>
      <c r="P8138" t="s">
        <v>232</v>
      </c>
      <c r="Q8138" t="s">
        <v>232</v>
      </c>
      <c r="R8138" t="s">
        <v>232</v>
      </c>
      <c r="S8138" t="s">
        <v>232</v>
      </c>
      <c r="T8138" t="s">
        <v>232</v>
      </c>
      <c r="U8138" t="s">
        <v>232</v>
      </c>
      <c r="V8138" t="s">
        <v>232</v>
      </c>
      <c r="W8138" t="s">
        <v>232</v>
      </c>
      <c r="X8138" t="s">
        <v>232</v>
      </c>
      <c r="Y8138" t="s">
        <v>232</v>
      </c>
      <c r="Z8138" t="s">
        <v>232</v>
      </c>
      <c r="AA8138" t="s">
        <v>232</v>
      </c>
      <c r="AB8138" t="s">
        <v>232</v>
      </c>
      <c r="AC8138" t="s">
        <v>232</v>
      </c>
      <c r="AD8138" t="s">
        <v>232</v>
      </c>
      <c r="AE8138" t="s">
        <v>232</v>
      </c>
      <c r="AF8138" t="s">
        <v>232</v>
      </c>
      <c r="AG8138" t="s">
        <v>232</v>
      </c>
      <c r="AH8138" t="s">
        <v>232</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1E-3</v>
      </c>
      <c r="AU8138">
        <v>-4.0000000000000001E-3</v>
      </c>
      <c r="AV8138">
        <v>1E-3</v>
      </c>
      <c r="AW8138">
        <v>-5.0000000000000001E-3</v>
      </c>
      <c r="AX8138">
        <v>-6.0000000000000001E-3</v>
      </c>
      <c r="AY8138">
        <v>-7.0000000000000001E-3</v>
      </c>
      <c r="AZ8138">
        <v>-7.0000000000000001E-3</v>
      </c>
      <c r="BA8138">
        <v>-8.0000000000000002E-3</v>
      </c>
      <c r="BB8138">
        <v>-8.0000000000000002E-3</v>
      </c>
      <c r="BC8138">
        <v>2017</v>
      </c>
    </row>
    <row r="8139" spans="1:55" x14ac:dyDescent="0.25">
      <c r="A8139">
        <v>869</v>
      </c>
      <c r="B8139" t="s">
        <v>1860</v>
      </c>
      <c r="C8139" t="s">
        <v>350</v>
      </c>
      <c r="D8139" t="s">
        <v>1861</v>
      </c>
      <c r="E8139" t="s">
        <v>348</v>
      </c>
      <c r="F8139" t="s">
        <v>349</v>
      </c>
      <c r="G8139" t="s">
        <v>282</v>
      </c>
      <c r="I8139" t="s">
        <v>351</v>
      </c>
      <c r="J8139" t="s">
        <v>232</v>
      </c>
      <c r="K8139" t="s">
        <v>232</v>
      </c>
      <c r="L8139" t="s">
        <v>232</v>
      </c>
      <c r="M8139" t="s">
        <v>232</v>
      </c>
      <c r="N8139" t="s">
        <v>232</v>
      </c>
      <c r="O8139" t="s">
        <v>232</v>
      </c>
      <c r="P8139" t="s">
        <v>232</v>
      </c>
      <c r="Q8139" t="s">
        <v>232</v>
      </c>
      <c r="R8139" t="s">
        <v>232</v>
      </c>
      <c r="S8139" t="s">
        <v>232</v>
      </c>
      <c r="T8139" t="s">
        <v>232</v>
      </c>
      <c r="U8139" t="s">
        <v>232</v>
      </c>
      <c r="V8139" t="s">
        <v>232</v>
      </c>
      <c r="W8139" t="s">
        <v>232</v>
      </c>
      <c r="X8139" t="s">
        <v>232</v>
      </c>
      <c r="Y8139" t="s">
        <v>232</v>
      </c>
      <c r="Z8139" t="s">
        <v>232</v>
      </c>
      <c r="AA8139" t="s">
        <v>232</v>
      </c>
      <c r="AB8139" t="s">
        <v>232</v>
      </c>
      <c r="AC8139" t="s">
        <v>232</v>
      </c>
      <c r="AD8139" t="s">
        <v>232</v>
      </c>
      <c r="AE8139" t="s">
        <v>232</v>
      </c>
      <c r="AF8139" t="s">
        <v>232</v>
      </c>
      <c r="AG8139" t="s">
        <v>232</v>
      </c>
      <c r="AH8139" t="s">
        <v>232</v>
      </c>
      <c r="AI8139">
        <v>-13.881</v>
      </c>
      <c r="AJ8139">
        <v>-39.521999999999998</v>
      </c>
      <c r="AK8139">
        <v>-24.931999999999999</v>
      </c>
      <c r="AL8139">
        <v>-19.064</v>
      </c>
      <c r="AM8139">
        <v>-17.561</v>
      </c>
      <c r="AN8139">
        <v>-28.567</v>
      </c>
      <c r="AO8139">
        <v>-12.275</v>
      </c>
      <c r="AP8139">
        <v>7.8310000000000004</v>
      </c>
      <c r="AQ8139">
        <v>28.734000000000002</v>
      </c>
      <c r="AR8139">
        <v>-13.430999999999999</v>
      </c>
      <c r="AS8139">
        <v>1.93</v>
      </c>
      <c r="AT8139">
        <v>1.7989999999999999</v>
      </c>
      <c r="AU8139">
        <v>-7.9690000000000003</v>
      </c>
      <c r="AV8139">
        <v>1.67</v>
      </c>
      <c r="AW8139">
        <v>-8.625</v>
      </c>
      <c r="AX8139">
        <v>-8.4390000000000001</v>
      </c>
      <c r="AY8139">
        <v>-9.2080000000000002</v>
      </c>
      <c r="AZ8139">
        <v>-9.42</v>
      </c>
      <c r="BA8139">
        <v>-9.452</v>
      </c>
      <c r="BB8139">
        <v>-9.5060000000000002</v>
      </c>
      <c r="BC8139">
        <v>2017</v>
      </c>
    </row>
    <row r="8140" spans="1:55" x14ac:dyDescent="0.25">
      <c r="A8140">
        <v>869</v>
      </c>
      <c r="B8140" t="s">
        <v>1860</v>
      </c>
      <c r="C8140" t="s">
        <v>352</v>
      </c>
      <c r="D8140" t="s">
        <v>1861</v>
      </c>
      <c r="E8140" t="s">
        <v>353</v>
      </c>
      <c r="F8140" t="s">
        <v>354</v>
      </c>
      <c r="G8140" t="s">
        <v>229</v>
      </c>
      <c r="H8140" t="s">
        <v>230</v>
      </c>
    </row>
    <row r="8141" spans="1:55" x14ac:dyDescent="0.25">
      <c r="A8141">
        <v>869</v>
      </c>
      <c r="B8141" t="s">
        <v>1860</v>
      </c>
      <c r="C8141" t="s">
        <v>355</v>
      </c>
      <c r="D8141" t="s">
        <v>1861</v>
      </c>
      <c r="E8141" t="s">
        <v>353</v>
      </c>
      <c r="F8141" t="s">
        <v>354</v>
      </c>
      <c r="G8141" t="s">
        <v>282</v>
      </c>
    </row>
    <row r="8142" spans="1:55" x14ac:dyDescent="0.25">
      <c r="A8142">
        <v>869</v>
      </c>
      <c r="B8142" t="s">
        <v>1860</v>
      </c>
      <c r="C8142" t="s">
        <v>356</v>
      </c>
      <c r="D8142" t="s">
        <v>1861</v>
      </c>
      <c r="E8142" t="s">
        <v>357</v>
      </c>
      <c r="F8142" t="s">
        <v>358</v>
      </c>
      <c r="G8142" t="s">
        <v>229</v>
      </c>
      <c r="H8142" t="s">
        <v>230</v>
      </c>
      <c r="I8142" t="s">
        <v>1865</v>
      </c>
      <c r="J8142" t="s">
        <v>232</v>
      </c>
      <c r="K8142" t="s">
        <v>232</v>
      </c>
      <c r="L8142" t="s">
        <v>232</v>
      </c>
      <c r="M8142" t="s">
        <v>232</v>
      </c>
      <c r="N8142" t="s">
        <v>232</v>
      </c>
      <c r="O8142" t="s">
        <v>232</v>
      </c>
      <c r="P8142" t="s">
        <v>232</v>
      </c>
      <c r="Q8142" t="s">
        <v>232</v>
      </c>
      <c r="R8142" t="s">
        <v>232</v>
      </c>
      <c r="S8142" t="s">
        <v>232</v>
      </c>
      <c r="T8142" t="s">
        <v>232</v>
      </c>
      <c r="U8142" t="s">
        <v>232</v>
      </c>
      <c r="V8142" t="s">
        <v>232</v>
      </c>
      <c r="W8142" t="s">
        <v>232</v>
      </c>
      <c r="X8142" t="s">
        <v>232</v>
      </c>
      <c r="Y8142" t="s">
        <v>232</v>
      </c>
      <c r="Z8142" t="s">
        <v>232</v>
      </c>
      <c r="AA8142" t="s">
        <v>232</v>
      </c>
      <c r="AB8142" t="s">
        <v>232</v>
      </c>
      <c r="AC8142" t="s">
        <v>232</v>
      </c>
      <c r="AD8142" t="s">
        <v>232</v>
      </c>
      <c r="AE8142" t="s">
        <v>232</v>
      </c>
      <c r="AF8142" t="s">
        <v>232</v>
      </c>
      <c r="AG8142" t="s">
        <v>232</v>
      </c>
      <c r="AH8142" t="s">
        <v>232</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2017</v>
      </c>
    </row>
    <row r="8143" spans="1:55" x14ac:dyDescent="0.25">
      <c r="A8143">
        <v>869</v>
      </c>
      <c r="B8143" t="s">
        <v>1860</v>
      </c>
      <c r="C8143" t="s">
        <v>359</v>
      </c>
      <c r="D8143" t="s">
        <v>1861</v>
      </c>
      <c r="E8143" t="s">
        <v>357</v>
      </c>
      <c r="F8143" t="s">
        <v>358</v>
      </c>
      <c r="G8143" t="s">
        <v>282</v>
      </c>
      <c r="I8143" t="s">
        <v>360</v>
      </c>
      <c r="J8143" t="s">
        <v>232</v>
      </c>
      <c r="K8143" t="s">
        <v>232</v>
      </c>
      <c r="L8143" t="s">
        <v>232</v>
      </c>
      <c r="M8143" t="s">
        <v>232</v>
      </c>
      <c r="N8143" t="s">
        <v>232</v>
      </c>
      <c r="O8143" t="s">
        <v>232</v>
      </c>
      <c r="P8143" t="s">
        <v>232</v>
      </c>
      <c r="Q8143" t="s">
        <v>232</v>
      </c>
      <c r="R8143" t="s">
        <v>232</v>
      </c>
      <c r="S8143" t="s">
        <v>232</v>
      </c>
      <c r="T8143" t="s">
        <v>232</v>
      </c>
      <c r="U8143" t="s">
        <v>232</v>
      </c>
      <c r="V8143" t="s">
        <v>232</v>
      </c>
      <c r="W8143" t="s">
        <v>232</v>
      </c>
      <c r="X8143" t="s">
        <v>232</v>
      </c>
      <c r="Y8143" t="s">
        <v>232</v>
      </c>
      <c r="Z8143" t="s">
        <v>232</v>
      </c>
      <c r="AA8143" t="s">
        <v>232</v>
      </c>
      <c r="AB8143" t="s">
        <v>232</v>
      </c>
      <c r="AC8143" t="s">
        <v>232</v>
      </c>
      <c r="AD8143" t="s">
        <v>232</v>
      </c>
      <c r="AE8143" t="s">
        <v>232</v>
      </c>
      <c r="AF8143" t="s">
        <v>232</v>
      </c>
      <c r="AG8143" t="s">
        <v>232</v>
      </c>
      <c r="AH8143" t="s">
        <v>232</v>
      </c>
      <c r="AI8143">
        <v>39.426000000000002</v>
      </c>
      <c r="AJ8143">
        <v>39.804000000000002</v>
      </c>
      <c r="AK8143">
        <v>34.621000000000002</v>
      </c>
      <c r="AL8143">
        <v>37.493000000000002</v>
      </c>
      <c r="AM8143">
        <v>31.111999999999998</v>
      </c>
      <c r="AN8143">
        <v>27.425000000000001</v>
      </c>
      <c r="AO8143">
        <v>24.157</v>
      </c>
      <c r="AP8143">
        <v>27.492000000000001</v>
      </c>
      <c r="AQ8143">
        <v>27.286000000000001</v>
      </c>
      <c r="AR8143">
        <v>64.465000000000003</v>
      </c>
      <c r="AS8143">
        <v>56.902999999999999</v>
      </c>
      <c r="AT8143">
        <v>47.222999999999999</v>
      </c>
      <c r="AU8143">
        <v>36.972000000000001</v>
      </c>
      <c r="AV8143">
        <v>27.597000000000001</v>
      </c>
      <c r="AW8143">
        <v>21.809000000000001</v>
      </c>
      <c r="AX8143">
        <v>16.713999999999999</v>
      </c>
      <c r="AY8143">
        <v>8.0649999999999995</v>
      </c>
      <c r="AZ8143">
        <v>4.5819999999999999</v>
      </c>
      <c r="BA8143">
        <v>3.8690000000000002</v>
      </c>
      <c r="BB8143">
        <v>3.4630000000000001</v>
      </c>
      <c r="BC8143">
        <v>2017</v>
      </c>
    </row>
    <row r="8144" spans="1:55" x14ac:dyDescent="0.25">
      <c r="A8144">
        <v>869</v>
      </c>
      <c r="B8144" t="s">
        <v>1860</v>
      </c>
      <c r="C8144" t="s">
        <v>361</v>
      </c>
      <c r="D8144" t="s">
        <v>1861</v>
      </c>
      <c r="E8144" t="s">
        <v>362</v>
      </c>
      <c r="F8144" t="s">
        <v>363</v>
      </c>
      <c r="G8144" t="s">
        <v>229</v>
      </c>
      <c r="H8144" t="s">
        <v>230</v>
      </c>
      <c r="I8144" t="s">
        <v>1865</v>
      </c>
      <c r="J8144" t="s">
        <v>232</v>
      </c>
      <c r="K8144" t="s">
        <v>232</v>
      </c>
      <c r="L8144" t="s">
        <v>232</v>
      </c>
      <c r="M8144" t="s">
        <v>232</v>
      </c>
      <c r="N8144" t="s">
        <v>232</v>
      </c>
      <c r="O8144" t="s">
        <v>232</v>
      </c>
      <c r="P8144" t="s">
        <v>232</v>
      </c>
      <c r="Q8144" t="s">
        <v>232</v>
      </c>
      <c r="R8144" t="s">
        <v>232</v>
      </c>
      <c r="S8144" t="s">
        <v>232</v>
      </c>
      <c r="T8144" t="s">
        <v>232</v>
      </c>
      <c r="U8144" t="s">
        <v>232</v>
      </c>
      <c r="V8144" t="s">
        <v>232</v>
      </c>
      <c r="W8144" t="s">
        <v>232</v>
      </c>
      <c r="X8144" t="s">
        <v>232</v>
      </c>
      <c r="Y8144" t="s">
        <v>232</v>
      </c>
      <c r="Z8144" t="s">
        <v>232</v>
      </c>
      <c r="AA8144" t="s">
        <v>232</v>
      </c>
      <c r="AB8144" t="s">
        <v>232</v>
      </c>
      <c r="AC8144" t="s">
        <v>232</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3.5000000000000003E-2</v>
      </c>
      <c r="AO8144">
        <v>3.7999999999999999E-2</v>
      </c>
      <c r="AP8144">
        <v>3.5999999999999997E-2</v>
      </c>
      <c r="AQ8144">
        <v>3.9E-2</v>
      </c>
      <c r="AR8144">
        <v>4.1000000000000002E-2</v>
      </c>
      <c r="AS8144">
        <v>4.7E-2</v>
      </c>
      <c r="AT8144">
        <v>4.9000000000000002E-2</v>
      </c>
      <c r="AU8144">
        <v>5.2999999999999999E-2</v>
      </c>
      <c r="AV8144">
        <v>5.7000000000000002E-2</v>
      </c>
      <c r="AW8144">
        <v>6.0999999999999999E-2</v>
      </c>
      <c r="AX8144">
        <v>6.6000000000000003E-2</v>
      </c>
      <c r="AY8144">
        <v>7.0999999999999994E-2</v>
      </c>
      <c r="AZ8144">
        <v>7.5999999999999998E-2</v>
      </c>
      <c r="BA8144">
        <v>8.2000000000000003E-2</v>
      </c>
      <c r="BB8144">
        <v>8.5999999999999993E-2</v>
      </c>
      <c r="BC8144">
        <v>2017</v>
      </c>
    </row>
    <row r="8145" spans="1:55" x14ac:dyDescent="0.25">
      <c r="A8145">
        <v>869</v>
      </c>
      <c r="B8145" t="s">
        <v>1860</v>
      </c>
      <c r="C8145" t="s">
        <v>364</v>
      </c>
      <c r="D8145" t="s">
        <v>1861</v>
      </c>
      <c r="E8145" t="s">
        <v>365</v>
      </c>
      <c r="F8145" t="s">
        <v>366</v>
      </c>
      <c r="G8145" t="s">
        <v>242</v>
      </c>
      <c r="H8145" t="s">
        <v>230</v>
      </c>
      <c r="I8145" t="s">
        <v>1866</v>
      </c>
      <c r="J8145" t="s">
        <v>232</v>
      </c>
      <c r="K8145" t="s">
        <v>232</v>
      </c>
      <c r="L8145" t="s">
        <v>232</v>
      </c>
      <c r="M8145" t="s">
        <v>232</v>
      </c>
      <c r="N8145" t="s">
        <v>232</v>
      </c>
      <c r="O8145" t="s">
        <v>232</v>
      </c>
      <c r="P8145" t="s">
        <v>232</v>
      </c>
      <c r="Q8145" t="s">
        <v>232</v>
      </c>
      <c r="R8145" t="s">
        <v>232</v>
      </c>
      <c r="S8145" t="s">
        <v>232</v>
      </c>
      <c r="T8145" t="s">
        <v>232</v>
      </c>
      <c r="U8145" t="s">
        <v>232</v>
      </c>
      <c r="V8145" t="s">
        <v>232</v>
      </c>
      <c r="W8145" t="s">
        <v>232</v>
      </c>
      <c r="X8145" t="s">
        <v>232</v>
      </c>
      <c r="Y8145" t="s">
        <v>232</v>
      </c>
      <c r="Z8145" t="s">
        <v>232</v>
      </c>
      <c r="AA8145" t="s">
        <v>232</v>
      </c>
      <c r="AB8145" t="s">
        <v>232</v>
      </c>
      <c r="AC8145" t="s">
        <v>232</v>
      </c>
      <c r="AD8145" t="s">
        <v>232</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-3.0000000000000001E-3</v>
      </c>
      <c r="AR8145">
        <v>1E-3</v>
      </c>
      <c r="AS8145">
        <v>-1.9E-2</v>
      </c>
      <c r="AT8145">
        <v>8.0000000000000002E-3</v>
      </c>
      <c r="AU8145">
        <v>2E-3</v>
      </c>
      <c r="AV8145">
        <v>2E-3</v>
      </c>
      <c r="AW8145">
        <v>-1E-3</v>
      </c>
      <c r="AX8145">
        <v>-7.0000000000000001E-3</v>
      </c>
      <c r="AY8145">
        <v>-8.0000000000000002E-3</v>
      </c>
      <c r="AZ8145">
        <v>-0.01</v>
      </c>
      <c r="BA8145">
        <v>-7.0000000000000001E-3</v>
      </c>
      <c r="BB8145">
        <v>-3.0000000000000001E-3</v>
      </c>
      <c r="BC8145">
        <v>2012</v>
      </c>
    </row>
    <row r="8146" spans="1:55" x14ac:dyDescent="0.25">
      <c r="A8146">
        <v>869</v>
      </c>
      <c r="B8146" t="s">
        <v>1860</v>
      </c>
      <c r="C8146" t="s">
        <v>368</v>
      </c>
      <c r="D8146" t="s">
        <v>1861</v>
      </c>
      <c r="E8146" t="s">
        <v>365</v>
      </c>
      <c r="F8146" t="s">
        <v>366</v>
      </c>
      <c r="G8146" t="s">
        <v>282</v>
      </c>
      <c r="I8146" t="s">
        <v>369</v>
      </c>
      <c r="J8146" t="s">
        <v>232</v>
      </c>
      <c r="K8146" t="s">
        <v>232</v>
      </c>
      <c r="L8146" t="s">
        <v>232</v>
      </c>
      <c r="M8146" t="s">
        <v>232</v>
      </c>
      <c r="N8146" t="s">
        <v>232</v>
      </c>
      <c r="O8146" t="s">
        <v>232</v>
      </c>
      <c r="P8146" t="s">
        <v>232</v>
      </c>
      <c r="Q8146" t="s">
        <v>232</v>
      </c>
      <c r="R8146" t="s">
        <v>232</v>
      </c>
      <c r="S8146" t="s">
        <v>232</v>
      </c>
      <c r="T8146" t="s">
        <v>232</v>
      </c>
      <c r="U8146" t="s">
        <v>232</v>
      </c>
      <c r="V8146" t="s">
        <v>232</v>
      </c>
      <c r="W8146" t="s">
        <v>232</v>
      </c>
      <c r="X8146" t="s">
        <v>232</v>
      </c>
      <c r="Y8146" t="s">
        <v>232</v>
      </c>
      <c r="Z8146" t="s">
        <v>232</v>
      </c>
      <c r="AA8146" t="s">
        <v>232</v>
      </c>
      <c r="AB8146" t="s">
        <v>232</v>
      </c>
      <c r="AC8146" t="s">
        <v>232</v>
      </c>
      <c r="AD8146" t="s">
        <v>232</v>
      </c>
      <c r="AE8146">
        <v>-57.331000000000003</v>
      </c>
      <c r="AF8146">
        <v>4.9050000000000002</v>
      </c>
      <c r="AG8146">
        <v>-39.508000000000003</v>
      </c>
      <c r="AH8146">
        <v>-27.585999999999999</v>
      </c>
      <c r="AI8146">
        <v>-13.836</v>
      </c>
      <c r="AJ8146">
        <v>31.95</v>
      </c>
      <c r="AK8146">
        <v>-12.97</v>
      </c>
      <c r="AL8146">
        <v>7.1</v>
      </c>
      <c r="AM8146">
        <v>6.8620000000000001</v>
      </c>
      <c r="AN8146">
        <v>-12</v>
      </c>
      <c r="AO8146">
        <v>-37.109000000000002</v>
      </c>
      <c r="AP8146">
        <v>18.2</v>
      </c>
      <c r="AQ8146">
        <v>-6.6470000000000002</v>
      </c>
      <c r="AR8146">
        <v>2.9409999999999998</v>
      </c>
      <c r="AS8146">
        <v>-52.829000000000001</v>
      </c>
      <c r="AT8146">
        <v>23.212</v>
      </c>
      <c r="AU8146">
        <v>4.1760000000000002</v>
      </c>
      <c r="AV8146">
        <v>3.5230000000000001</v>
      </c>
      <c r="AW8146">
        <v>-2.0459999999999998</v>
      </c>
      <c r="AX8146">
        <v>-12.464</v>
      </c>
      <c r="AY8146">
        <v>-13.712</v>
      </c>
      <c r="AZ8146">
        <v>-15.444000000000001</v>
      </c>
      <c r="BA8146">
        <v>-11.288</v>
      </c>
      <c r="BB8146">
        <v>-4.1239999999999997</v>
      </c>
      <c r="BC8146">
        <v>2012</v>
      </c>
    </row>
    <row r="8147" spans="1:55" x14ac:dyDescent="0.25">
      <c r="A8147">
        <v>746</v>
      </c>
      <c r="B8147" t="s">
        <v>1867</v>
      </c>
      <c r="C8147" t="s">
        <v>225</v>
      </c>
      <c r="D8147" t="s">
        <v>1868</v>
      </c>
      <c r="E8147" t="s">
        <v>227</v>
      </c>
      <c r="F8147" t="s">
        <v>228</v>
      </c>
      <c r="G8147" t="s">
        <v>229</v>
      </c>
      <c r="H8147" t="s">
        <v>230</v>
      </c>
      <c r="I8147" t="s">
        <v>1869</v>
      </c>
      <c r="J8147" s="52">
        <v>7860.33</v>
      </c>
      <c r="K8147" s="52">
        <v>8163.69</v>
      </c>
      <c r="L8147" s="52">
        <v>8833.48</v>
      </c>
      <c r="M8147" s="52">
        <v>9266.25</v>
      </c>
      <c r="N8147" s="52">
        <v>8988.26</v>
      </c>
      <c r="O8147" s="52">
        <v>8718.6200000000008</v>
      </c>
      <c r="P8147" s="52">
        <v>8801.1200000000008</v>
      </c>
      <c r="Q8147" s="52">
        <v>9153.16</v>
      </c>
      <c r="R8147" s="52">
        <v>9912.36</v>
      </c>
      <c r="S8147" s="52">
        <v>10547.08</v>
      </c>
      <c r="T8147" s="52">
        <v>11232.37</v>
      </c>
      <c r="U8147" s="52">
        <v>11432.12</v>
      </c>
      <c r="V8147" s="52">
        <v>12100.93</v>
      </c>
      <c r="W8147" s="52">
        <v>12909.98</v>
      </c>
      <c r="X8147" s="52">
        <v>13903.22</v>
      </c>
      <c r="Y8147" s="52">
        <v>15178.71</v>
      </c>
      <c r="Z8147" s="52">
        <v>16179.69</v>
      </c>
      <c r="AA8147" s="52">
        <v>16927.22</v>
      </c>
      <c r="AB8147" s="52">
        <v>17955.38</v>
      </c>
      <c r="AC8147" s="52">
        <v>19383.39</v>
      </c>
      <c r="AD8147" s="52">
        <v>20147.36</v>
      </c>
      <c r="AE8147" s="52">
        <v>21913.37</v>
      </c>
      <c r="AF8147" s="52">
        <v>23459.79</v>
      </c>
      <c r="AG8147" s="52">
        <v>24904.639999999999</v>
      </c>
      <c r="AH8147" s="52">
        <v>26349.94</v>
      </c>
      <c r="AI8147" s="52">
        <v>28986.89</v>
      </c>
      <c r="AJ8147" s="52">
        <v>31030.28</v>
      </c>
      <c r="AK8147" s="52">
        <v>33532.519999999997</v>
      </c>
      <c r="AL8147" s="52">
        <v>37029.29</v>
      </c>
      <c r="AM8147" s="52">
        <v>40017.120000000003</v>
      </c>
      <c r="AN8147" s="52">
        <v>43084.94</v>
      </c>
      <c r="AO8147" s="52">
        <v>46023.61</v>
      </c>
      <c r="AP8147" s="52">
        <v>47054.71</v>
      </c>
      <c r="AQ8147" s="52">
        <v>49272.67</v>
      </c>
      <c r="AR8147" s="52">
        <v>51519.86</v>
      </c>
      <c r="AS8147" s="52">
        <v>54441.19</v>
      </c>
      <c r="AT8147" s="52">
        <v>55705.919999999998</v>
      </c>
      <c r="AU8147" s="52">
        <v>58478.17</v>
      </c>
      <c r="AV8147" s="52">
        <v>62094.7</v>
      </c>
      <c r="AW8147" s="52">
        <v>65999.47</v>
      </c>
      <c r="AX8147" s="52">
        <v>70118.720000000001</v>
      </c>
      <c r="AY8147" s="52">
        <v>74416.56</v>
      </c>
      <c r="AZ8147" s="52">
        <v>78910.22</v>
      </c>
      <c r="BA8147" s="52">
        <v>83900.62</v>
      </c>
      <c r="BB8147" s="52">
        <v>89543.35</v>
      </c>
      <c r="BC8147">
        <v>2017</v>
      </c>
    </row>
    <row r="8148" spans="1:55" x14ac:dyDescent="0.25">
      <c r="A8148">
        <v>746</v>
      </c>
      <c r="B8148" t="s">
        <v>1867</v>
      </c>
      <c r="C8148" t="s">
        <v>233</v>
      </c>
      <c r="D8148" t="s">
        <v>1868</v>
      </c>
      <c r="E8148" t="s">
        <v>227</v>
      </c>
      <c r="F8148" t="s">
        <v>234</v>
      </c>
      <c r="G8148" t="s">
        <v>235</v>
      </c>
      <c r="I8148" t="s">
        <v>236</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7.6660000000000004</v>
      </c>
      <c r="AO8148">
        <v>6.8209999999999997</v>
      </c>
      <c r="AP8148">
        <v>2.2400000000000002</v>
      </c>
      <c r="AQ8148">
        <v>4.7140000000000004</v>
      </c>
      <c r="AR8148">
        <v>4.5609999999999999</v>
      </c>
      <c r="AS8148">
        <v>5.67</v>
      </c>
      <c r="AT8148">
        <v>2.323</v>
      </c>
      <c r="AU8148">
        <v>4.9770000000000003</v>
      </c>
      <c r="AV8148">
        <v>6.1840000000000002</v>
      </c>
      <c r="AW8148">
        <v>6.2880000000000003</v>
      </c>
      <c r="AX8148">
        <v>6.2409999999999997</v>
      </c>
      <c r="AY8148">
        <v>6.1289999999999996</v>
      </c>
      <c r="AZ8148">
        <v>6.0389999999999997</v>
      </c>
      <c r="BA8148">
        <v>6.3239999999999998</v>
      </c>
      <c r="BB8148">
        <v>6.7249999999999996</v>
      </c>
      <c r="BC8148">
        <v>2017</v>
      </c>
    </row>
    <row r="8149" spans="1:55" x14ac:dyDescent="0.25">
      <c r="A8149">
        <v>746</v>
      </c>
      <c r="B8149" t="s">
        <v>1867</v>
      </c>
      <c r="C8149" t="s">
        <v>237</v>
      </c>
      <c r="D8149" t="s">
        <v>1868</v>
      </c>
      <c r="E8149" t="s">
        <v>238</v>
      </c>
      <c r="F8149" t="s">
        <v>239</v>
      </c>
      <c r="G8149" t="s">
        <v>229</v>
      </c>
      <c r="H8149" t="s">
        <v>230</v>
      </c>
      <c r="I8149" t="s">
        <v>1869</v>
      </c>
      <c r="J8149">
        <v>1.7310000000000001</v>
      </c>
      <c r="K8149">
        <v>2.802</v>
      </c>
      <c r="L8149">
        <v>4.5369999999999999</v>
      </c>
      <c r="M8149">
        <v>6.6719999999999997</v>
      </c>
      <c r="N8149">
        <v>13.116</v>
      </c>
      <c r="O8149">
        <v>26.614999999999998</v>
      </c>
      <c r="P8149">
        <v>56.67</v>
      </c>
      <c r="Q8149">
        <v>166.001</v>
      </c>
      <c r="R8149">
        <v>521.08699999999999</v>
      </c>
      <c r="S8149" s="52">
        <v>1194.1600000000001</v>
      </c>
      <c r="T8149" s="52">
        <v>1835.61</v>
      </c>
      <c r="U8149" s="52">
        <v>2204.8200000000002</v>
      </c>
      <c r="V8149" s="52">
        <v>3185.33</v>
      </c>
      <c r="W8149" s="52">
        <v>3970.74</v>
      </c>
      <c r="X8149" s="52">
        <v>4710.34</v>
      </c>
      <c r="Y8149" s="52">
        <v>5580.79</v>
      </c>
      <c r="Z8149" s="52">
        <v>6218.19</v>
      </c>
      <c r="AA8149" s="52">
        <v>7017.41</v>
      </c>
      <c r="AB8149" s="52">
        <v>7867.62</v>
      </c>
      <c r="AC8149" s="52">
        <v>8771.25</v>
      </c>
      <c r="AD8149" s="52">
        <v>9830.34</v>
      </c>
      <c r="AE8149" s="52">
        <v>10601.59</v>
      </c>
      <c r="AF8149" s="52">
        <v>11672.4</v>
      </c>
      <c r="AG8149" s="52">
        <v>13204.56</v>
      </c>
      <c r="AH8149" s="52">
        <v>14998.56</v>
      </c>
      <c r="AI8149" s="52">
        <v>17099.669999999998</v>
      </c>
      <c r="AJ8149" s="52">
        <v>19873.240000000002</v>
      </c>
      <c r="AK8149" s="52">
        <v>23261.72</v>
      </c>
      <c r="AL8149" s="52">
        <v>29727.06</v>
      </c>
      <c r="AM8149" s="52">
        <v>37725.15</v>
      </c>
      <c r="AN8149" s="52">
        <v>44012.1</v>
      </c>
      <c r="AO8149" s="52">
        <v>53248.93</v>
      </c>
      <c r="AP8149" s="52">
        <v>61580.21</v>
      </c>
      <c r="AQ8149" s="52">
        <v>66508.17</v>
      </c>
      <c r="AR8149" s="52">
        <v>72896.39</v>
      </c>
      <c r="AS8149" s="52">
        <v>79803.95</v>
      </c>
      <c r="AT8149" s="52">
        <v>87404.72</v>
      </c>
      <c r="AU8149" s="52">
        <v>96124.39</v>
      </c>
      <c r="AV8149" s="52">
        <v>105289.13</v>
      </c>
      <c r="AW8149" s="52">
        <v>115969.8</v>
      </c>
      <c r="AX8149" s="52">
        <v>129025.32</v>
      </c>
      <c r="AY8149" s="52">
        <v>144050.28</v>
      </c>
      <c r="AZ8149" s="52">
        <v>160448.20000000001</v>
      </c>
      <c r="BA8149" s="52">
        <v>178947.23</v>
      </c>
      <c r="BB8149" s="52">
        <v>201574.61</v>
      </c>
      <c r="BC8149">
        <v>2017</v>
      </c>
    </row>
    <row r="8150" spans="1:55" x14ac:dyDescent="0.25">
      <c r="A8150">
        <v>746</v>
      </c>
      <c r="B8150" t="s">
        <v>1867</v>
      </c>
      <c r="C8150" t="s">
        <v>240</v>
      </c>
      <c r="D8150" t="s">
        <v>1868</v>
      </c>
      <c r="E8150" t="s">
        <v>238</v>
      </c>
      <c r="F8150" t="s">
        <v>241</v>
      </c>
      <c r="G8150" t="s">
        <v>242</v>
      </c>
      <c r="H8150" t="s">
        <v>230</v>
      </c>
      <c r="I8150" t="s">
        <v>243</v>
      </c>
      <c r="J8150">
        <v>5.7690000000000001</v>
      </c>
      <c r="K8150">
        <v>9.3409999999999993</v>
      </c>
      <c r="L8150">
        <v>6.4809999999999999</v>
      </c>
      <c r="M8150">
        <v>7.4130000000000003</v>
      </c>
      <c r="N8150">
        <v>5.7030000000000003</v>
      </c>
      <c r="O8150">
        <v>5.2190000000000003</v>
      </c>
      <c r="P8150">
        <v>5.1989999999999998</v>
      </c>
      <c r="Q8150">
        <v>8.3840000000000003</v>
      </c>
      <c r="R8150">
        <v>8.6850000000000005</v>
      </c>
      <c r="S8150">
        <v>7.0410000000000004</v>
      </c>
      <c r="T8150">
        <v>5.7430000000000003</v>
      </c>
      <c r="U8150">
        <v>3.004</v>
      </c>
      <c r="V8150">
        <v>2.8090000000000002</v>
      </c>
      <c r="W8150">
        <v>3.323</v>
      </c>
      <c r="X8150">
        <v>4.8090000000000002</v>
      </c>
      <c r="Y8150">
        <v>5.76</v>
      </c>
      <c r="Z8150">
        <v>5.944</v>
      </c>
      <c r="AA8150">
        <v>6.48</v>
      </c>
      <c r="AB8150">
        <v>6.343</v>
      </c>
      <c r="AC8150">
        <v>6.0289999999999999</v>
      </c>
      <c r="AD8150">
        <v>5.9779999999999998</v>
      </c>
      <c r="AE8150">
        <v>6.0389999999999997</v>
      </c>
      <c r="AF8150">
        <v>6.4939999999999998</v>
      </c>
      <c r="AG8150">
        <v>6.7240000000000002</v>
      </c>
      <c r="AH8150">
        <v>8.2850000000000001</v>
      </c>
      <c r="AI8150">
        <v>9.6029999999999998</v>
      </c>
      <c r="AJ8150">
        <v>10.851000000000001</v>
      </c>
      <c r="AK8150">
        <v>13.497</v>
      </c>
      <c r="AL8150">
        <v>17.279</v>
      </c>
      <c r="AM8150">
        <v>18.579000000000001</v>
      </c>
      <c r="AN8150">
        <v>20.212</v>
      </c>
      <c r="AO8150">
        <v>21.108000000000001</v>
      </c>
      <c r="AP8150">
        <v>24.587</v>
      </c>
      <c r="AQ8150">
        <v>25.71</v>
      </c>
      <c r="AR8150">
        <v>26.722999999999999</v>
      </c>
      <c r="AS8150">
        <v>22.96</v>
      </c>
      <c r="AT8150">
        <v>24.75</v>
      </c>
      <c r="AU8150">
        <v>26.456</v>
      </c>
      <c r="AV8150">
        <v>28.122</v>
      </c>
      <c r="AW8150">
        <v>30.367999999999999</v>
      </c>
      <c r="AX8150">
        <v>33.619999999999997</v>
      </c>
      <c r="AY8150">
        <v>36.719000000000001</v>
      </c>
      <c r="AZ8150">
        <v>40.643000000000001</v>
      </c>
      <c r="BA8150">
        <v>43.402999999999999</v>
      </c>
      <c r="BB8150">
        <v>47.890999999999998</v>
      </c>
      <c r="BC8150">
        <v>2017</v>
      </c>
    </row>
    <row r="8151" spans="1:55" x14ac:dyDescent="0.25">
      <c r="A8151">
        <v>746</v>
      </c>
      <c r="B8151" t="s">
        <v>1867</v>
      </c>
      <c r="C8151" t="s">
        <v>244</v>
      </c>
      <c r="D8151" t="s">
        <v>1868</v>
      </c>
      <c r="E8151" t="s">
        <v>238</v>
      </c>
      <c r="F8151" t="s">
        <v>245</v>
      </c>
      <c r="G8151" t="s">
        <v>246</v>
      </c>
      <c r="H8151" t="s">
        <v>230</v>
      </c>
      <c r="I8151" t="s">
        <v>243</v>
      </c>
      <c r="J8151">
        <v>4.7009999999999996</v>
      </c>
      <c r="K8151">
        <v>5.3440000000000003</v>
      </c>
      <c r="L8151">
        <v>6.14</v>
      </c>
      <c r="M8151">
        <v>6.6929999999999996</v>
      </c>
      <c r="N8151">
        <v>6.726</v>
      </c>
      <c r="O8151">
        <v>6.7309999999999999</v>
      </c>
      <c r="P8151">
        <v>6.931</v>
      </c>
      <c r="Q8151">
        <v>7.3869999999999996</v>
      </c>
      <c r="R8151">
        <v>8.282</v>
      </c>
      <c r="S8151">
        <v>9.157</v>
      </c>
      <c r="T8151">
        <v>10.117000000000001</v>
      </c>
      <c r="U8151">
        <v>10.646000000000001</v>
      </c>
      <c r="V8151">
        <v>11.525</v>
      </c>
      <c r="W8151">
        <v>12.587</v>
      </c>
      <c r="X8151">
        <v>13.845000000000001</v>
      </c>
      <c r="Y8151">
        <v>15.432</v>
      </c>
      <c r="Z8151">
        <v>16.751000000000001</v>
      </c>
      <c r="AA8151">
        <v>17.827000000000002</v>
      </c>
      <c r="AB8151">
        <v>19.123000000000001</v>
      </c>
      <c r="AC8151">
        <v>20.942</v>
      </c>
      <c r="AD8151">
        <v>22.253</v>
      </c>
      <c r="AE8151">
        <v>24.734999999999999</v>
      </c>
      <c r="AF8151">
        <v>26.899000000000001</v>
      </c>
      <c r="AG8151">
        <v>29.085999999999999</v>
      </c>
      <c r="AH8151">
        <v>31.603000000000002</v>
      </c>
      <c r="AI8151">
        <v>35.847999999999999</v>
      </c>
      <c r="AJ8151">
        <v>39.536999999999999</v>
      </c>
      <c r="AK8151">
        <v>43.872999999999998</v>
      </c>
      <c r="AL8151">
        <v>49.39</v>
      </c>
      <c r="AM8151">
        <v>53.781999999999996</v>
      </c>
      <c r="AN8151">
        <v>58.58</v>
      </c>
      <c r="AO8151">
        <v>63.883000000000003</v>
      </c>
      <c r="AP8151">
        <v>66.566999999999993</v>
      </c>
      <c r="AQ8151">
        <v>70.927000000000007</v>
      </c>
      <c r="AR8151">
        <v>75.564999999999998</v>
      </c>
      <c r="AS8151">
        <v>80.703999999999994</v>
      </c>
      <c r="AT8151">
        <v>83.481999999999999</v>
      </c>
      <c r="AU8151">
        <v>89.302000000000007</v>
      </c>
      <c r="AV8151">
        <v>96.962999999999994</v>
      </c>
      <c r="AW8151">
        <v>104.893</v>
      </c>
      <c r="AX8151">
        <v>113.767</v>
      </c>
      <c r="AY8151">
        <v>123.25</v>
      </c>
      <c r="AZ8151">
        <v>133.39699999999999</v>
      </c>
      <c r="BA8151">
        <v>144.77199999999999</v>
      </c>
      <c r="BB8151">
        <v>157.74199999999999</v>
      </c>
      <c r="BC8151">
        <v>2017</v>
      </c>
    </row>
    <row r="8152" spans="1:55" x14ac:dyDescent="0.25">
      <c r="A8152">
        <v>746</v>
      </c>
      <c r="B8152" t="s">
        <v>1867</v>
      </c>
      <c r="C8152" t="s">
        <v>247</v>
      </c>
      <c r="D8152" t="s">
        <v>1868</v>
      </c>
      <c r="E8152" t="s">
        <v>248</v>
      </c>
      <c r="F8152" t="s">
        <v>249</v>
      </c>
      <c r="G8152" t="s">
        <v>250</v>
      </c>
      <c r="I8152" t="s">
        <v>251</v>
      </c>
      <c r="J8152">
        <v>2.1999999999999999E-2</v>
      </c>
      <c r="K8152">
        <v>3.4000000000000002E-2</v>
      </c>
      <c r="L8152">
        <v>5.0999999999999997E-2</v>
      </c>
      <c r="M8152">
        <v>7.1999999999999995E-2</v>
      </c>
      <c r="N8152">
        <v>0.14599999999999999</v>
      </c>
      <c r="O8152">
        <v>0.30499999999999999</v>
      </c>
      <c r="P8152">
        <v>0.64400000000000002</v>
      </c>
      <c r="Q8152">
        <v>1.8140000000000001</v>
      </c>
      <c r="R8152">
        <v>5.2569999999999997</v>
      </c>
      <c r="S8152">
        <v>11.321999999999999</v>
      </c>
      <c r="T8152">
        <v>16.341999999999999</v>
      </c>
      <c r="U8152">
        <v>19.286000000000001</v>
      </c>
      <c r="V8152">
        <v>26.323</v>
      </c>
      <c r="W8152">
        <v>30.757000000000001</v>
      </c>
      <c r="X8152">
        <v>33.880000000000003</v>
      </c>
      <c r="Y8152">
        <v>36.767000000000003</v>
      </c>
      <c r="Z8152">
        <v>38.432000000000002</v>
      </c>
      <c r="AA8152">
        <v>41.456000000000003</v>
      </c>
      <c r="AB8152">
        <v>43.817999999999998</v>
      </c>
      <c r="AC8152">
        <v>45.250999999999998</v>
      </c>
      <c r="AD8152">
        <v>48.792000000000002</v>
      </c>
      <c r="AE8152">
        <v>48.38</v>
      </c>
      <c r="AF8152">
        <v>49.755000000000003</v>
      </c>
      <c r="AG8152">
        <v>53.02</v>
      </c>
      <c r="AH8152">
        <v>56.920999999999999</v>
      </c>
      <c r="AI8152">
        <v>58.991</v>
      </c>
      <c r="AJ8152">
        <v>64.045000000000002</v>
      </c>
      <c r="AK8152">
        <v>69.370999999999995</v>
      </c>
      <c r="AL8152">
        <v>80.28</v>
      </c>
      <c r="AM8152">
        <v>94.272999999999996</v>
      </c>
      <c r="AN8152">
        <v>102.152</v>
      </c>
      <c r="AO8152">
        <v>115.699</v>
      </c>
      <c r="AP8152">
        <v>130.869</v>
      </c>
      <c r="AQ8152">
        <v>134.97999999999999</v>
      </c>
      <c r="AR8152">
        <v>141.49199999999999</v>
      </c>
      <c r="AS8152">
        <v>146.58699999999999</v>
      </c>
      <c r="AT8152">
        <v>156.904</v>
      </c>
      <c r="AU8152">
        <v>164.37700000000001</v>
      </c>
      <c r="AV8152">
        <v>169.56200000000001</v>
      </c>
      <c r="AW8152">
        <v>175.71299999999999</v>
      </c>
      <c r="AX8152">
        <v>184.01</v>
      </c>
      <c r="AY8152">
        <v>193.57300000000001</v>
      </c>
      <c r="AZ8152">
        <v>203.33</v>
      </c>
      <c r="BA8152">
        <v>213.285</v>
      </c>
      <c r="BB8152">
        <v>225.114</v>
      </c>
      <c r="BC8152">
        <v>2017</v>
      </c>
    </row>
    <row r="8153" spans="1:55" x14ac:dyDescent="0.25">
      <c r="A8153">
        <v>746</v>
      </c>
      <c r="B8153" t="s">
        <v>1867</v>
      </c>
      <c r="C8153" t="s">
        <v>252</v>
      </c>
      <c r="D8153" t="s">
        <v>1868</v>
      </c>
      <c r="E8153" t="s">
        <v>253</v>
      </c>
      <c r="F8153" t="s">
        <v>254</v>
      </c>
      <c r="G8153" t="s">
        <v>229</v>
      </c>
      <c r="H8153" t="s">
        <v>220</v>
      </c>
      <c r="I8153" t="s">
        <v>255</v>
      </c>
      <c r="J8153" s="52">
        <v>697835.17</v>
      </c>
      <c r="K8153" s="52">
        <v>703314.88</v>
      </c>
      <c r="L8153" s="52">
        <v>738480.8</v>
      </c>
      <c r="M8153" s="52">
        <v>751238.48</v>
      </c>
      <c r="N8153" s="52">
        <v>705832.32</v>
      </c>
      <c r="O8153" s="52">
        <v>662074.53</v>
      </c>
      <c r="P8153" s="52">
        <v>645183.65</v>
      </c>
      <c r="Q8153" s="52">
        <v>647011.96</v>
      </c>
      <c r="R8153" s="52">
        <v>675270.99</v>
      </c>
      <c r="S8153" s="52">
        <v>692639.51</v>
      </c>
      <c r="T8153" s="52">
        <v>711725.21</v>
      </c>
      <c r="U8153" s="52">
        <v>699527.71</v>
      </c>
      <c r="V8153" s="52">
        <v>717191.5</v>
      </c>
      <c r="W8153" s="52">
        <v>739959.9</v>
      </c>
      <c r="X8153" s="52">
        <v>771498.13</v>
      </c>
      <c r="Y8153" s="52">
        <v>816267.36</v>
      </c>
      <c r="Z8153" s="52">
        <v>842094.13</v>
      </c>
      <c r="AA8153" s="52">
        <v>853530.53</v>
      </c>
      <c r="AB8153" s="52">
        <v>877997.85</v>
      </c>
      <c r="AC8153" s="52">
        <v>918082.38</v>
      </c>
      <c r="AD8153" s="52">
        <v>923359.83</v>
      </c>
      <c r="AE8153" s="52">
        <v>972789.3</v>
      </c>
      <c r="AF8153" s="52">
        <v>1007843.66</v>
      </c>
      <c r="AG8153" s="52">
        <v>1032683.9</v>
      </c>
      <c r="AH8153" s="52">
        <v>1055871.31</v>
      </c>
      <c r="AI8153" s="52">
        <v>1123746.98</v>
      </c>
      <c r="AJ8153" s="52">
        <v>1163130.72</v>
      </c>
      <c r="AK8153" s="52">
        <v>1214691.3</v>
      </c>
      <c r="AL8153" s="52">
        <v>1295748.8899999999</v>
      </c>
      <c r="AM8153" s="52">
        <v>1354251.99</v>
      </c>
      <c r="AN8153" s="52">
        <v>1411650.53</v>
      </c>
      <c r="AO8153" s="52">
        <v>1459359.25</v>
      </c>
      <c r="AP8153" s="52">
        <v>1445706.69</v>
      </c>
      <c r="AQ8153" s="52">
        <v>1470406.84</v>
      </c>
      <c r="AR8153" s="52">
        <v>1494317.68</v>
      </c>
      <c r="AS8153" s="52">
        <v>1533896.01</v>
      </c>
      <c r="AT8153" s="52">
        <v>1523655.78</v>
      </c>
      <c r="AU8153" s="52">
        <v>1552223.93</v>
      </c>
      <c r="AV8153" s="52">
        <v>1599426.71</v>
      </c>
      <c r="AW8153" s="52">
        <v>1649710.42</v>
      </c>
      <c r="AX8153" s="52">
        <v>1700994.1</v>
      </c>
      <c r="AY8153" s="52">
        <v>1752611.74</v>
      </c>
      <c r="AZ8153" s="52">
        <v>1804314.23</v>
      </c>
      <c r="BA8153" s="52">
        <v>1862545.52</v>
      </c>
      <c r="BB8153" s="52">
        <v>1929913.38</v>
      </c>
      <c r="BC8153">
        <v>2016</v>
      </c>
    </row>
    <row r="8154" spans="1:55" x14ac:dyDescent="0.25">
      <c r="A8154">
        <v>746</v>
      </c>
      <c r="B8154" t="s">
        <v>1867</v>
      </c>
      <c r="C8154" t="s">
        <v>256</v>
      </c>
      <c r="D8154" t="s">
        <v>1868</v>
      </c>
      <c r="E8154" t="s">
        <v>253</v>
      </c>
      <c r="F8154" t="s">
        <v>257</v>
      </c>
      <c r="G8154" t="s">
        <v>258</v>
      </c>
      <c r="H8154" t="s">
        <v>220</v>
      </c>
      <c r="I8154" t="s">
        <v>255</v>
      </c>
      <c r="J8154">
        <v>968.62599999999998</v>
      </c>
      <c r="K8154">
        <v>976.23299999999995</v>
      </c>
      <c r="L8154" s="52">
        <v>1025.04</v>
      </c>
      <c r="M8154" s="52">
        <v>1042.75</v>
      </c>
      <c r="N8154">
        <v>979.72699999999998</v>
      </c>
      <c r="O8154">
        <v>918.98900000000003</v>
      </c>
      <c r="P8154">
        <v>895.54399999999998</v>
      </c>
      <c r="Q8154">
        <v>898.08199999999999</v>
      </c>
      <c r="R8154">
        <v>937.30600000000004</v>
      </c>
      <c r="S8154">
        <v>961.41499999999996</v>
      </c>
      <c r="T8154">
        <v>987.90599999999995</v>
      </c>
      <c r="U8154">
        <v>970.976</v>
      </c>
      <c r="V8154">
        <v>995.49400000000003</v>
      </c>
      <c r="W8154" s="52">
        <v>1027.0999999999999</v>
      </c>
      <c r="X8154" s="52">
        <v>1070.8699999999999</v>
      </c>
      <c r="Y8154" s="52">
        <v>1133.02</v>
      </c>
      <c r="Z8154" s="52">
        <v>1168.8599999999999</v>
      </c>
      <c r="AA8154" s="52">
        <v>1184.74</v>
      </c>
      <c r="AB8154" s="52">
        <v>1218.7</v>
      </c>
      <c r="AC8154" s="52">
        <v>1274.3399999999999</v>
      </c>
      <c r="AD8154" s="52">
        <v>1281.67</v>
      </c>
      <c r="AE8154" s="52">
        <v>1350.28</v>
      </c>
      <c r="AF8154" s="52">
        <v>1398.93</v>
      </c>
      <c r="AG8154" s="52">
        <v>1433.41</v>
      </c>
      <c r="AH8154" s="52">
        <v>1465.6</v>
      </c>
      <c r="AI8154" s="52">
        <v>1559.81</v>
      </c>
      <c r="AJ8154" s="52">
        <v>1614.48</v>
      </c>
      <c r="AK8154" s="52">
        <v>1686.05</v>
      </c>
      <c r="AL8154" s="52">
        <v>1798.56</v>
      </c>
      <c r="AM8154" s="52">
        <v>1879.76</v>
      </c>
      <c r="AN8154" s="52">
        <v>1959.43</v>
      </c>
      <c r="AO8154" s="52">
        <v>2025.66</v>
      </c>
      <c r="AP8154" s="52">
        <v>2006.71</v>
      </c>
      <c r="AQ8154" s="52">
        <v>2040.99</v>
      </c>
      <c r="AR8154" s="52">
        <v>2074.1799999999998</v>
      </c>
      <c r="AS8154" s="52">
        <v>2129.12</v>
      </c>
      <c r="AT8154" s="52">
        <v>2114.9</v>
      </c>
      <c r="AU8154" s="52">
        <v>2154.56</v>
      </c>
      <c r="AV8154" s="52">
        <v>2220.08</v>
      </c>
      <c r="AW8154" s="52">
        <v>2289.87</v>
      </c>
      <c r="AX8154" s="52">
        <v>2361.06</v>
      </c>
      <c r="AY8154" s="52">
        <v>2432.6999999999998</v>
      </c>
      <c r="AZ8154" s="52">
        <v>2504.4699999999998</v>
      </c>
      <c r="BA8154" s="52">
        <v>2585.3000000000002</v>
      </c>
      <c r="BB8154" s="52">
        <v>2678.81</v>
      </c>
      <c r="BC8154">
        <v>2016</v>
      </c>
    </row>
    <row r="8155" spans="1:55" x14ac:dyDescent="0.25">
      <c r="A8155">
        <v>746</v>
      </c>
      <c r="B8155" t="s">
        <v>1867</v>
      </c>
      <c r="C8155" t="s">
        <v>259</v>
      </c>
      <c r="D8155" t="s">
        <v>1868</v>
      </c>
      <c r="E8155" t="s">
        <v>260</v>
      </c>
      <c r="F8155" t="s">
        <v>261</v>
      </c>
      <c r="G8155" t="s">
        <v>229</v>
      </c>
      <c r="H8155" t="s">
        <v>220</v>
      </c>
      <c r="I8155" t="s">
        <v>262</v>
      </c>
      <c r="J8155">
        <v>153.66</v>
      </c>
      <c r="K8155">
        <v>241.41900000000001</v>
      </c>
      <c r="L8155">
        <v>379.29300000000001</v>
      </c>
      <c r="M8155">
        <v>540.91999999999996</v>
      </c>
      <c r="N8155" s="52">
        <v>1029.97</v>
      </c>
      <c r="O8155" s="52">
        <v>2021.08</v>
      </c>
      <c r="P8155" s="52">
        <v>4154.29</v>
      </c>
      <c r="Q8155" s="52">
        <v>11734.12</v>
      </c>
      <c r="R8155" s="52">
        <v>35498.589999999997</v>
      </c>
      <c r="S8155" s="52">
        <v>78422.13</v>
      </c>
      <c r="T8155" s="52">
        <v>116311.4</v>
      </c>
      <c r="U8155" s="52">
        <v>134911.96</v>
      </c>
      <c r="V8155" s="52">
        <v>188786.48</v>
      </c>
      <c r="W8155" s="52">
        <v>227590.59</v>
      </c>
      <c r="X8155" s="52">
        <v>261379.72</v>
      </c>
      <c r="Y8155" s="52">
        <v>300118.61</v>
      </c>
      <c r="Z8155" s="52">
        <v>323634.40999999997</v>
      </c>
      <c r="AA8155" s="52">
        <v>353842.69</v>
      </c>
      <c r="AB8155" s="52">
        <v>384717.62</v>
      </c>
      <c r="AC8155" s="52">
        <v>415444.71</v>
      </c>
      <c r="AD8155" s="52">
        <v>450527.59</v>
      </c>
      <c r="AE8155" s="52">
        <v>470630.85</v>
      </c>
      <c r="AF8155" s="52">
        <v>501452.03</v>
      </c>
      <c r="AG8155" s="52">
        <v>547533.75</v>
      </c>
      <c r="AH8155" s="52">
        <v>601008.67000000004</v>
      </c>
      <c r="AI8155" s="52">
        <v>662910.05000000005</v>
      </c>
      <c r="AJ8155" s="52">
        <v>744923.09</v>
      </c>
      <c r="AK8155" s="52">
        <v>842638.78</v>
      </c>
      <c r="AL8155" s="52">
        <v>1040225.22</v>
      </c>
      <c r="AM8155" s="52">
        <v>1276687.3500000001</v>
      </c>
      <c r="AN8155" s="52">
        <v>1442028.3</v>
      </c>
      <c r="AO8155" s="52">
        <v>1688466.23</v>
      </c>
      <c r="AP8155" s="52">
        <v>1891987.29</v>
      </c>
      <c r="AQ8155" s="52">
        <v>1984752.62</v>
      </c>
      <c r="AR8155" s="52">
        <v>2114337.4</v>
      </c>
      <c r="AS8155" s="52">
        <v>2248498.9900000002</v>
      </c>
      <c r="AT8155" s="52">
        <v>2390674.13</v>
      </c>
      <c r="AU8155" s="52">
        <v>2551491.7200000002</v>
      </c>
      <c r="AV8155" s="52">
        <v>2712022.85</v>
      </c>
      <c r="AW8155" s="52">
        <v>2898759.36</v>
      </c>
      <c r="AX8155" s="52">
        <v>3129995.85</v>
      </c>
      <c r="AY8155" s="52">
        <v>3392581.22</v>
      </c>
      <c r="AZ8155" s="52">
        <v>3668713.38</v>
      </c>
      <c r="BA8155" s="52">
        <v>3972525.35</v>
      </c>
      <c r="BB8155" s="52">
        <v>4344505.08</v>
      </c>
      <c r="BC8155">
        <v>2016</v>
      </c>
    </row>
    <row r="8156" spans="1:55" x14ac:dyDescent="0.25">
      <c r="A8156">
        <v>746</v>
      </c>
      <c r="B8156" t="s">
        <v>1867</v>
      </c>
      <c r="C8156" t="s">
        <v>263</v>
      </c>
      <c r="D8156" t="s">
        <v>1868</v>
      </c>
      <c r="E8156" t="s">
        <v>260</v>
      </c>
      <c r="F8156" t="s">
        <v>264</v>
      </c>
      <c r="G8156" t="s">
        <v>242</v>
      </c>
      <c r="H8156" t="s">
        <v>220</v>
      </c>
      <c r="I8156" t="s">
        <v>262</v>
      </c>
      <c r="J8156">
        <v>512.20000000000005</v>
      </c>
      <c r="K8156">
        <v>804.73099999999999</v>
      </c>
      <c r="L8156">
        <v>541.84799999999996</v>
      </c>
      <c r="M8156">
        <v>601.02200000000005</v>
      </c>
      <c r="N8156">
        <v>447.81299999999999</v>
      </c>
      <c r="O8156">
        <v>396.28899999999999</v>
      </c>
      <c r="P8156">
        <v>381.12700000000001</v>
      </c>
      <c r="Q8156">
        <v>592.63199999999995</v>
      </c>
      <c r="R8156">
        <v>591.64300000000003</v>
      </c>
      <c r="S8156">
        <v>462.39499999999998</v>
      </c>
      <c r="T8156">
        <v>363.928</v>
      </c>
      <c r="U8156">
        <v>183.80099999999999</v>
      </c>
      <c r="V8156">
        <v>166.50299999999999</v>
      </c>
      <c r="W8156">
        <v>190.45</v>
      </c>
      <c r="X8156">
        <v>266.86500000000001</v>
      </c>
      <c r="Y8156">
        <v>309.74700000000001</v>
      </c>
      <c r="Z8156">
        <v>309.37700000000001</v>
      </c>
      <c r="AA8156">
        <v>326.72199999999998</v>
      </c>
      <c r="AB8156">
        <v>310.18</v>
      </c>
      <c r="AC8156">
        <v>285.56299999999999</v>
      </c>
      <c r="AD8156">
        <v>273.964</v>
      </c>
      <c r="AE8156">
        <v>268.065</v>
      </c>
      <c r="AF8156">
        <v>278.964</v>
      </c>
      <c r="AG8156">
        <v>278.82499999999999</v>
      </c>
      <c r="AH8156">
        <v>331.99299999999999</v>
      </c>
      <c r="AI8156">
        <v>372.28199999999998</v>
      </c>
      <c r="AJ8156">
        <v>406.73899999999998</v>
      </c>
      <c r="AK8156">
        <v>488.91399999999999</v>
      </c>
      <c r="AL8156">
        <v>604.62599999999998</v>
      </c>
      <c r="AM8156">
        <v>628.75900000000001</v>
      </c>
      <c r="AN8156">
        <v>662.22299999999996</v>
      </c>
      <c r="AO8156">
        <v>669.29700000000003</v>
      </c>
      <c r="AP8156">
        <v>755.41600000000005</v>
      </c>
      <c r="AQ8156">
        <v>767.23500000000001</v>
      </c>
      <c r="AR8156">
        <v>775.09500000000003</v>
      </c>
      <c r="AS8156">
        <v>646.89400000000001</v>
      </c>
      <c r="AT8156">
        <v>676.94799999999998</v>
      </c>
      <c r="AU8156">
        <v>702.24400000000003</v>
      </c>
      <c r="AV8156">
        <v>724.37099999999998</v>
      </c>
      <c r="AW8156">
        <v>759.06600000000003</v>
      </c>
      <c r="AX8156">
        <v>815.57</v>
      </c>
      <c r="AY8156">
        <v>864.77200000000005</v>
      </c>
      <c r="AZ8156">
        <v>929.33</v>
      </c>
      <c r="BA8156">
        <v>963.53200000000004</v>
      </c>
      <c r="BB8156" s="52">
        <v>1032.19</v>
      </c>
      <c r="BC8156">
        <v>2016</v>
      </c>
    </row>
    <row r="8157" spans="1:55" x14ac:dyDescent="0.25">
      <c r="A8157">
        <v>746</v>
      </c>
      <c r="B8157" t="s">
        <v>1867</v>
      </c>
      <c r="C8157" t="s">
        <v>265</v>
      </c>
      <c r="D8157" t="s">
        <v>1868</v>
      </c>
      <c r="E8157" t="s">
        <v>260</v>
      </c>
      <c r="F8157" t="s">
        <v>266</v>
      </c>
      <c r="G8157" t="s">
        <v>246</v>
      </c>
      <c r="H8157" t="s">
        <v>220</v>
      </c>
      <c r="I8157" t="s">
        <v>262</v>
      </c>
      <c r="J8157">
        <v>417.32299999999998</v>
      </c>
      <c r="K8157">
        <v>460.39299999999997</v>
      </c>
      <c r="L8157">
        <v>513.28099999999995</v>
      </c>
      <c r="M8157">
        <v>542.59799999999996</v>
      </c>
      <c r="N8157">
        <v>528.19799999999998</v>
      </c>
      <c r="O8157">
        <v>511.12299999999999</v>
      </c>
      <c r="P8157">
        <v>508.11099999999999</v>
      </c>
      <c r="Q8157">
        <v>522.15300000000002</v>
      </c>
      <c r="R8157">
        <v>564.17700000000002</v>
      </c>
      <c r="S8157">
        <v>601.37699999999995</v>
      </c>
      <c r="T8157">
        <v>641.07500000000005</v>
      </c>
      <c r="U8157">
        <v>651.399</v>
      </c>
      <c r="V8157">
        <v>683.06799999999998</v>
      </c>
      <c r="W8157">
        <v>721.45</v>
      </c>
      <c r="X8157">
        <v>768.26099999999997</v>
      </c>
      <c r="Y8157">
        <v>829.88599999999997</v>
      </c>
      <c r="Z8157">
        <v>871.82100000000003</v>
      </c>
      <c r="AA8157">
        <v>898.899</v>
      </c>
      <c r="AB8157">
        <v>935.07500000000005</v>
      </c>
      <c r="AC8157">
        <v>991.88400000000001</v>
      </c>
      <c r="AD8157" s="52">
        <v>1019.88</v>
      </c>
      <c r="AE8157" s="52">
        <v>1098.05</v>
      </c>
      <c r="AF8157" s="52">
        <v>1155.6099999999999</v>
      </c>
      <c r="AG8157" s="52">
        <v>1206.08</v>
      </c>
      <c r="AH8157" s="52">
        <v>1266.3599999999999</v>
      </c>
      <c r="AI8157" s="52">
        <v>1389.75</v>
      </c>
      <c r="AJ8157" s="52">
        <v>1481.99</v>
      </c>
      <c r="AK8157" s="52">
        <v>1589.26</v>
      </c>
      <c r="AL8157" s="52">
        <v>1728.29</v>
      </c>
      <c r="AM8157" s="52">
        <v>1820.09</v>
      </c>
      <c r="AN8157" s="52">
        <v>1919.34</v>
      </c>
      <c r="AO8157" s="52">
        <v>2025.66</v>
      </c>
      <c r="AP8157" s="52">
        <v>2045.2</v>
      </c>
      <c r="AQ8157" s="52">
        <v>2116.63</v>
      </c>
      <c r="AR8157" s="52">
        <v>2191.75</v>
      </c>
      <c r="AS8157" s="52">
        <v>2273.86</v>
      </c>
      <c r="AT8157" s="52">
        <v>2283.37</v>
      </c>
      <c r="AU8157" s="52">
        <v>2370.41</v>
      </c>
      <c r="AV8157" s="52">
        <v>2497.56</v>
      </c>
      <c r="AW8157" s="52">
        <v>2621.89</v>
      </c>
      <c r="AX8157" s="52">
        <v>2759.84</v>
      </c>
      <c r="AY8157" s="52">
        <v>2902.71</v>
      </c>
      <c r="AZ8157" s="52">
        <v>3050.17</v>
      </c>
      <c r="BA8157" s="52">
        <v>3213.86</v>
      </c>
      <c r="BB8157" s="52">
        <v>3399.8</v>
      </c>
      <c r="BC8157">
        <v>2016</v>
      </c>
    </row>
    <row r="8158" spans="1:55" x14ac:dyDescent="0.25">
      <c r="A8158">
        <v>746</v>
      </c>
      <c r="B8158" t="s">
        <v>1867</v>
      </c>
      <c r="C8158" t="s">
        <v>267</v>
      </c>
      <c r="D8158" t="s">
        <v>1868</v>
      </c>
      <c r="E8158" t="s">
        <v>268</v>
      </c>
      <c r="F8158" t="s">
        <v>269</v>
      </c>
      <c r="G8158" t="s">
        <v>270</v>
      </c>
    </row>
    <row r="8159" spans="1:55" x14ac:dyDescent="0.25">
      <c r="A8159">
        <v>746</v>
      </c>
      <c r="B8159" t="s">
        <v>1867</v>
      </c>
      <c r="C8159" t="s">
        <v>271</v>
      </c>
      <c r="D8159" t="s">
        <v>1868</v>
      </c>
      <c r="E8159" t="s">
        <v>272</v>
      </c>
      <c r="F8159" t="s">
        <v>273</v>
      </c>
      <c r="G8159" t="s">
        <v>274</v>
      </c>
      <c r="I8159" t="s">
        <v>243</v>
      </c>
      <c r="J8159">
        <v>3.5000000000000003E-2</v>
      </c>
      <c r="K8159">
        <v>3.5999999999999997E-2</v>
      </c>
      <c r="L8159">
        <v>3.9E-2</v>
      </c>
      <c r="M8159">
        <v>0.04</v>
      </c>
      <c r="N8159">
        <v>3.6999999999999998E-2</v>
      </c>
      <c r="O8159">
        <v>3.5000000000000003E-2</v>
      </c>
      <c r="P8159">
        <v>3.4000000000000002E-2</v>
      </c>
      <c r="Q8159">
        <v>3.4000000000000002E-2</v>
      </c>
      <c r="R8159">
        <v>3.5000000000000003E-2</v>
      </c>
      <c r="S8159">
        <v>3.5999999999999997E-2</v>
      </c>
      <c r="T8159">
        <v>3.6999999999999998E-2</v>
      </c>
      <c r="U8159">
        <v>3.6999999999999998E-2</v>
      </c>
      <c r="V8159">
        <v>3.5000000000000003E-2</v>
      </c>
      <c r="W8159">
        <v>3.6999999999999998E-2</v>
      </c>
      <c r="X8159">
        <v>3.7999999999999999E-2</v>
      </c>
      <c r="Y8159">
        <v>0.04</v>
      </c>
      <c r="Z8159">
        <v>4.1000000000000002E-2</v>
      </c>
      <c r="AA8159">
        <v>4.2000000000000003E-2</v>
      </c>
      <c r="AB8159">
        <v>4.2999999999999997E-2</v>
      </c>
      <c r="AC8159">
        <v>4.4999999999999998E-2</v>
      </c>
      <c r="AD8159">
        <v>4.3999999999999997E-2</v>
      </c>
      <c r="AE8159">
        <v>4.7E-2</v>
      </c>
      <c r="AF8159">
        <v>4.9000000000000002E-2</v>
      </c>
      <c r="AG8159">
        <v>0.05</v>
      </c>
      <c r="AH8159">
        <v>0.05</v>
      </c>
      <c r="AI8159">
        <v>5.2999999999999999E-2</v>
      </c>
      <c r="AJ8159">
        <v>5.3999999999999999E-2</v>
      </c>
      <c r="AK8159">
        <v>5.5E-2</v>
      </c>
      <c r="AL8159">
        <v>5.8999999999999997E-2</v>
      </c>
      <c r="AM8159">
        <v>6.4000000000000001E-2</v>
      </c>
      <c r="AN8159">
        <v>6.6000000000000003E-2</v>
      </c>
      <c r="AO8159">
        <v>6.7000000000000004E-2</v>
      </c>
      <c r="AP8159">
        <v>6.7000000000000004E-2</v>
      </c>
      <c r="AQ8159">
        <v>6.7000000000000004E-2</v>
      </c>
      <c r="AR8159">
        <v>6.8000000000000005E-2</v>
      </c>
      <c r="AS8159">
        <v>7.0000000000000007E-2</v>
      </c>
      <c r="AT8159">
        <v>6.9000000000000006E-2</v>
      </c>
      <c r="AU8159">
        <v>7.0000000000000007E-2</v>
      </c>
      <c r="AV8159">
        <v>7.1999999999999995E-2</v>
      </c>
      <c r="AW8159">
        <v>7.3999999999999996E-2</v>
      </c>
      <c r="AX8159">
        <v>7.5999999999999998E-2</v>
      </c>
      <c r="AY8159">
        <v>7.8E-2</v>
      </c>
      <c r="AZ8159">
        <v>7.9000000000000001E-2</v>
      </c>
      <c r="BA8159">
        <v>8.2000000000000003E-2</v>
      </c>
      <c r="BB8159">
        <v>8.4000000000000005E-2</v>
      </c>
      <c r="BC8159">
        <v>2017</v>
      </c>
    </row>
    <row r="8160" spans="1:55" x14ac:dyDescent="0.25">
      <c r="A8160">
        <v>746</v>
      </c>
      <c r="B8160" t="s">
        <v>1867</v>
      </c>
      <c r="C8160" t="s">
        <v>275</v>
      </c>
      <c r="D8160" t="s">
        <v>1868</v>
      </c>
      <c r="E8160" t="s">
        <v>276</v>
      </c>
      <c r="F8160" t="s">
        <v>277</v>
      </c>
      <c r="G8160" t="s">
        <v>278</v>
      </c>
      <c r="I8160" t="s">
        <v>243</v>
      </c>
      <c r="J8160">
        <v>0.36799999999999999</v>
      </c>
      <c r="K8160">
        <v>0.52400000000000002</v>
      </c>
      <c r="L8160">
        <v>0.73899999999999999</v>
      </c>
      <c r="M8160">
        <v>0.997</v>
      </c>
      <c r="N8160">
        <v>1.95</v>
      </c>
      <c r="O8160">
        <v>3.9540000000000002</v>
      </c>
      <c r="P8160">
        <v>8.1760000000000002</v>
      </c>
      <c r="Q8160">
        <v>22.472999999999999</v>
      </c>
      <c r="R8160">
        <v>62.920999999999999</v>
      </c>
      <c r="S8160">
        <v>130.404</v>
      </c>
      <c r="T8160">
        <v>181.43199999999999</v>
      </c>
      <c r="U8160">
        <v>207.11099999999999</v>
      </c>
      <c r="V8160">
        <v>276.38</v>
      </c>
      <c r="W8160">
        <v>315.46300000000002</v>
      </c>
      <c r="X8160">
        <v>340.22199999999998</v>
      </c>
      <c r="Y8160">
        <v>361.63799999999998</v>
      </c>
      <c r="Z8160">
        <v>371.21699999999998</v>
      </c>
      <c r="AA8160">
        <v>393.64</v>
      </c>
      <c r="AB8160">
        <v>411.43</v>
      </c>
      <c r="AC8160">
        <v>418.84399999999999</v>
      </c>
      <c r="AD8160">
        <v>441.74400000000003</v>
      </c>
      <c r="AE8160">
        <v>428.608</v>
      </c>
      <c r="AF8160">
        <v>433.928</v>
      </c>
      <c r="AG8160">
        <v>453.97699999999998</v>
      </c>
      <c r="AH8160">
        <v>474.59500000000003</v>
      </c>
      <c r="AI8160">
        <v>477</v>
      </c>
      <c r="AJ8160">
        <v>502.65100000000001</v>
      </c>
      <c r="AK8160">
        <v>530.20799999999997</v>
      </c>
      <c r="AL8160">
        <v>601.88199999999995</v>
      </c>
      <c r="AM8160">
        <v>701.44200000000001</v>
      </c>
      <c r="AN8160">
        <v>751.31500000000005</v>
      </c>
      <c r="AO8160">
        <v>833.54</v>
      </c>
      <c r="AP8160">
        <v>925.08799999999997</v>
      </c>
      <c r="AQ8160">
        <v>937.69299999999998</v>
      </c>
      <c r="AR8160">
        <v>964.67899999999997</v>
      </c>
      <c r="AS8160">
        <v>988.84500000000003</v>
      </c>
      <c r="AT8160" s="52">
        <v>1046.99</v>
      </c>
      <c r="AU8160" s="52">
        <v>1076.3900000000001</v>
      </c>
      <c r="AV8160" s="52">
        <v>1085.8699999999999</v>
      </c>
      <c r="AW8160" s="52">
        <v>1105.5999999999999</v>
      </c>
      <c r="AX8160" s="52">
        <v>1134.1199999999999</v>
      </c>
      <c r="AY8160" s="52">
        <v>1168.77</v>
      </c>
      <c r="AZ8160" s="52">
        <v>1202.79</v>
      </c>
      <c r="BA8160" s="52">
        <v>1236.06</v>
      </c>
      <c r="BB8160" s="52">
        <v>1277.8699999999999</v>
      </c>
      <c r="BC8160">
        <v>2017</v>
      </c>
    </row>
    <row r="8161" spans="1:55" x14ac:dyDescent="0.25">
      <c r="A8161">
        <v>746</v>
      </c>
      <c r="B8161" t="s">
        <v>1867</v>
      </c>
      <c r="C8161" t="s">
        <v>279</v>
      </c>
      <c r="D8161" t="s">
        <v>1868</v>
      </c>
      <c r="E8161" t="s">
        <v>280</v>
      </c>
      <c r="F8161" t="s">
        <v>281</v>
      </c>
      <c r="G8161" t="s">
        <v>282</v>
      </c>
      <c r="I8161" t="s">
        <v>1869</v>
      </c>
      <c r="J8161" t="s">
        <v>232</v>
      </c>
      <c r="K8161" t="s">
        <v>232</v>
      </c>
      <c r="L8161" t="s">
        <v>232</v>
      </c>
      <c r="M8161" t="s">
        <v>232</v>
      </c>
      <c r="N8161">
        <v>5.9169999999999998</v>
      </c>
      <c r="O8161">
        <v>6.8040000000000003</v>
      </c>
      <c r="P8161">
        <v>7.0759999999999996</v>
      </c>
      <c r="Q8161">
        <v>9.4290000000000003</v>
      </c>
      <c r="R8161">
        <v>10.476000000000001</v>
      </c>
      <c r="S8161">
        <v>10.8</v>
      </c>
      <c r="T8161">
        <v>12.318</v>
      </c>
      <c r="U8161">
        <v>15.871</v>
      </c>
      <c r="V8161">
        <v>15.829000000000001</v>
      </c>
      <c r="W8161">
        <v>15.396000000000001</v>
      </c>
      <c r="X8161">
        <v>13.718</v>
      </c>
      <c r="Y8161">
        <v>16.701000000000001</v>
      </c>
      <c r="Z8161">
        <v>19.263999999999999</v>
      </c>
      <c r="AA8161">
        <v>17.14</v>
      </c>
      <c r="AB8161">
        <v>17.881</v>
      </c>
      <c r="AC8161">
        <v>19.462</v>
      </c>
      <c r="AD8161">
        <v>25.846</v>
      </c>
      <c r="AE8161">
        <v>25.457999999999998</v>
      </c>
      <c r="AF8161">
        <v>26.509</v>
      </c>
      <c r="AG8161">
        <v>27.844000000000001</v>
      </c>
      <c r="AH8161">
        <v>29.428000000000001</v>
      </c>
      <c r="AI8161">
        <v>29.338000000000001</v>
      </c>
      <c r="AJ8161">
        <v>27.940999999999999</v>
      </c>
      <c r="AK8161">
        <v>31.597999999999999</v>
      </c>
      <c r="AL8161">
        <v>28.15</v>
      </c>
      <c r="AM8161">
        <v>27.082000000000001</v>
      </c>
      <c r="AN8161">
        <v>26.734000000000002</v>
      </c>
      <c r="AO8161">
        <v>28.683</v>
      </c>
      <c r="AP8161">
        <v>28.321999999999999</v>
      </c>
      <c r="AQ8161">
        <v>27.536000000000001</v>
      </c>
      <c r="AR8161">
        <v>25.658000000000001</v>
      </c>
      <c r="AS8161">
        <v>25.399000000000001</v>
      </c>
      <c r="AT8161">
        <v>24.166</v>
      </c>
      <c r="AU8161">
        <v>25.14</v>
      </c>
      <c r="AV8161">
        <v>26.52</v>
      </c>
      <c r="AW8161">
        <v>27.853999999999999</v>
      </c>
      <c r="AX8161">
        <v>28.914000000000001</v>
      </c>
      <c r="AY8161">
        <v>28.372</v>
      </c>
      <c r="AZ8161">
        <v>27.242000000000001</v>
      </c>
      <c r="BA8161">
        <v>26.427</v>
      </c>
      <c r="BB8161">
        <v>26.879000000000001</v>
      </c>
      <c r="BC8161">
        <v>2017</v>
      </c>
    </row>
    <row r="8162" spans="1:55" x14ac:dyDescent="0.25">
      <c r="A8162">
        <v>746</v>
      </c>
      <c r="B8162" t="s">
        <v>1867</v>
      </c>
      <c r="C8162" t="s">
        <v>283</v>
      </c>
      <c r="D8162" t="s">
        <v>1868</v>
      </c>
      <c r="E8162" t="s">
        <v>284</v>
      </c>
      <c r="F8162" t="s">
        <v>285</v>
      </c>
      <c r="G8162" t="s">
        <v>282</v>
      </c>
      <c r="I8162" t="s">
        <v>1869</v>
      </c>
      <c r="J8162">
        <v>33.915999999999997</v>
      </c>
      <c r="K8162">
        <v>21.31</v>
      </c>
      <c r="L8162">
        <v>18.628</v>
      </c>
      <c r="M8162">
        <v>6.4130000000000003</v>
      </c>
      <c r="N8162">
        <v>7.7969999999999997</v>
      </c>
      <c r="O8162">
        <v>6.4050000000000002</v>
      </c>
      <c r="P8162">
        <v>17.788</v>
      </c>
      <c r="Q8162">
        <v>18.157</v>
      </c>
      <c r="R8162">
        <v>5.7839999999999998</v>
      </c>
      <c r="S8162">
        <v>5.0819999999999999</v>
      </c>
      <c r="T8162">
        <v>4.6820000000000004</v>
      </c>
      <c r="U8162">
        <v>10.218999999999999</v>
      </c>
      <c r="V8162">
        <v>12.284000000000001</v>
      </c>
      <c r="W8162">
        <v>10.246</v>
      </c>
      <c r="X8162">
        <v>10.095000000000001</v>
      </c>
      <c r="Y8162">
        <v>11.814</v>
      </c>
      <c r="Z8162">
        <v>15.706</v>
      </c>
      <c r="AA8162">
        <v>12.268000000000001</v>
      </c>
      <c r="AB8162">
        <v>12.148</v>
      </c>
      <c r="AC8162">
        <v>14.599</v>
      </c>
      <c r="AD8162">
        <v>19.844000000000001</v>
      </c>
      <c r="AE8162">
        <v>20.634</v>
      </c>
      <c r="AF8162">
        <v>24.167999999999999</v>
      </c>
      <c r="AG8162">
        <v>27.273</v>
      </c>
      <c r="AH8162">
        <v>29.408000000000001</v>
      </c>
      <c r="AI8162">
        <v>29.850999999999999</v>
      </c>
      <c r="AJ8162">
        <v>25.117000000000001</v>
      </c>
      <c r="AK8162">
        <v>27.510999999999999</v>
      </c>
      <c r="AL8162">
        <v>21.067</v>
      </c>
      <c r="AM8162">
        <v>21.440999999999999</v>
      </c>
      <c r="AN8162">
        <v>18.77</v>
      </c>
      <c r="AO8162">
        <v>18.795000000000002</v>
      </c>
      <c r="AP8162">
        <v>21.588000000000001</v>
      </c>
      <c r="AQ8162">
        <v>20.367000000000001</v>
      </c>
      <c r="AR8162">
        <v>17.552</v>
      </c>
      <c r="AS8162">
        <v>18.103999999999999</v>
      </c>
      <c r="AT8162">
        <v>20.774999999999999</v>
      </c>
      <c r="AU8162">
        <v>20.152000000000001</v>
      </c>
      <c r="AV8162">
        <v>19.716999999999999</v>
      </c>
      <c r="AW8162">
        <v>19.696000000000002</v>
      </c>
      <c r="AX8162">
        <v>19.77</v>
      </c>
      <c r="AY8162">
        <v>19.436</v>
      </c>
      <c r="AZ8162">
        <v>19.536000000000001</v>
      </c>
      <c r="BA8162">
        <v>20.596</v>
      </c>
      <c r="BB8162">
        <v>23.928000000000001</v>
      </c>
      <c r="BC8162">
        <v>2017</v>
      </c>
    </row>
    <row r="8163" spans="1:55" x14ac:dyDescent="0.25">
      <c r="A8163">
        <v>746</v>
      </c>
      <c r="B8163" t="s">
        <v>1867</v>
      </c>
      <c r="C8163" t="s">
        <v>286</v>
      </c>
      <c r="D8163" t="s">
        <v>1868</v>
      </c>
      <c r="E8163" t="s">
        <v>287</v>
      </c>
      <c r="F8163" t="s">
        <v>288</v>
      </c>
      <c r="G8163" t="s">
        <v>250</v>
      </c>
      <c r="I8163" t="s">
        <v>1870</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172.327</v>
      </c>
      <c r="AW8163">
        <v>178.53100000000001</v>
      </c>
      <c r="AX8163">
        <v>186.36600000000001</v>
      </c>
      <c r="AY8163">
        <v>195.477</v>
      </c>
      <c r="AZ8163">
        <v>205.251</v>
      </c>
      <c r="BA8163">
        <v>215.51400000000001</v>
      </c>
      <c r="BB8163">
        <v>226.29</v>
      </c>
      <c r="BC8163">
        <v>2018</v>
      </c>
    </row>
    <row r="8164" spans="1:55" x14ac:dyDescent="0.25">
      <c r="A8164">
        <v>746</v>
      </c>
      <c r="B8164" t="s">
        <v>1867</v>
      </c>
      <c r="C8164" t="s">
        <v>290</v>
      </c>
      <c r="D8164" t="s">
        <v>1868</v>
      </c>
      <c r="E8164" t="s">
        <v>287</v>
      </c>
      <c r="F8164" t="s">
        <v>291</v>
      </c>
      <c r="G8164" t="s">
        <v>235</v>
      </c>
      <c r="I8164" t="s">
        <v>292</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2.625</v>
      </c>
      <c r="AW8164">
        <v>3.6</v>
      </c>
      <c r="AX8164">
        <v>4.3890000000000002</v>
      </c>
      <c r="AY8164">
        <v>4.8890000000000002</v>
      </c>
      <c r="AZ8164">
        <v>5</v>
      </c>
      <c r="BA8164">
        <v>5</v>
      </c>
      <c r="BB8164">
        <v>5</v>
      </c>
      <c r="BC8164">
        <v>2018</v>
      </c>
    </row>
    <row r="8165" spans="1:55" x14ac:dyDescent="0.25">
      <c r="A8165">
        <v>746</v>
      </c>
      <c r="B8165" t="s">
        <v>1867</v>
      </c>
      <c r="C8165" t="s">
        <v>293</v>
      </c>
      <c r="D8165" t="s">
        <v>1868</v>
      </c>
      <c r="E8165" t="s">
        <v>294</v>
      </c>
      <c r="F8165" t="s">
        <v>295</v>
      </c>
      <c r="G8165" t="s">
        <v>250</v>
      </c>
      <c r="I8165" t="s">
        <v>1870</v>
      </c>
      <c r="J8165" t="s">
        <v>232</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181.005</v>
      </c>
      <c r="AX8165">
        <v>189.68299999999999</v>
      </c>
      <c r="AY8165">
        <v>199.06200000000001</v>
      </c>
      <c r="AZ8165">
        <v>209.01499999999999</v>
      </c>
      <c r="BA8165">
        <v>219.46600000000001</v>
      </c>
      <c r="BB8165">
        <v>230.43899999999999</v>
      </c>
      <c r="BC8165">
        <v>2018</v>
      </c>
    </row>
    <row r="8166" spans="1:55" x14ac:dyDescent="0.25">
      <c r="A8166">
        <v>746</v>
      </c>
      <c r="B8166" t="s">
        <v>1867</v>
      </c>
      <c r="C8166" t="s">
        <v>296</v>
      </c>
      <c r="D8166" t="s">
        <v>1868</v>
      </c>
      <c r="E8166" t="s">
        <v>294</v>
      </c>
      <c r="F8166" t="s">
        <v>297</v>
      </c>
      <c r="G8166" t="s">
        <v>235</v>
      </c>
      <c r="I8166" t="s">
        <v>298</v>
      </c>
      <c r="J8166" t="s">
        <v>232</v>
      </c>
      <c r="K8166" t="s">
        <v>232</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4.05</v>
      </c>
      <c r="AX8166">
        <v>4.7939999999999996</v>
      </c>
      <c r="AY8166">
        <v>4.944</v>
      </c>
      <c r="AZ8166">
        <v>5</v>
      </c>
      <c r="BA8166">
        <v>5</v>
      </c>
      <c r="BB8166">
        <v>5</v>
      </c>
      <c r="BC8166">
        <v>2018</v>
      </c>
    </row>
    <row r="8167" spans="1:55" x14ac:dyDescent="0.25">
      <c r="A8167">
        <v>746</v>
      </c>
      <c r="B8167" t="s">
        <v>1867</v>
      </c>
      <c r="C8167" t="s">
        <v>299</v>
      </c>
      <c r="D8167" t="s">
        <v>1868</v>
      </c>
      <c r="E8167" t="s">
        <v>300</v>
      </c>
      <c r="G8167" t="s">
        <v>274</v>
      </c>
    </row>
    <row r="8168" spans="1:55" x14ac:dyDescent="0.25">
      <c r="A8168">
        <v>746</v>
      </c>
      <c r="B8168" t="s">
        <v>1867</v>
      </c>
      <c r="C8168" t="s">
        <v>301</v>
      </c>
      <c r="D8168" t="s">
        <v>1868</v>
      </c>
      <c r="E8168" t="s">
        <v>302</v>
      </c>
      <c r="F8168" t="s">
        <v>303</v>
      </c>
      <c r="G8168" t="s">
        <v>235</v>
      </c>
      <c r="I8168" t="s">
        <v>1871</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1.7170000000000001</v>
      </c>
      <c r="AV8168">
        <v>8.6769999999999996</v>
      </c>
      <c r="AW8168">
        <v>9.8539999999999992</v>
      </c>
      <c r="AX8168">
        <v>10.77</v>
      </c>
      <c r="AY8168">
        <v>6.2110000000000003</v>
      </c>
      <c r="AZ8168">
        <v>3.0880000000000001</v>
      </c>
      <c r="BA8168">
        <v>1.75</v>
      </c>
      <c r="BB8168">
        <v>3.0000000000000001E-3</v>
      </c>
      <c r="BC8168">
        <v>2017</v>
      </c>
    </row>
    <row r="8169" spans="1:55" x14ac:dyDescent="0.25">
      <c r="A8169">
        <v>746</v>
      </c>
      <c r="B8169" t="s">
        <v>1867</v>
      </c>
      <c r="C8169" t="s">
        <v>305</v>
      </c>
      <c r="D8169" t="s">
        <v>1868</v>
      </c>
      <c r="E8169" t="s">
        <v>306</v>
      </c>
      <c r="F8169" t="s">
        <v>307</v>
      </c>
      <c r="G8169" t="s">
        <v>235</v>
      </c>
      <c r="I8169" t="s">
        <v>1871</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7.899</v>
      </c>
      <c r="AF8169">
        <v>5.9669999999999996</v>
      </c>
      <c r="AG8169">
        <v>0.76600000000000001</v>
      </c>
      <c r="AH8169">
        <v>8.4749999999999996</v>
      </c>
      <c r="AI8169">
        <v>9.3780000000000001</v>
      </c>
      <c r="AJ8169">
        <v>6.11</v>
      </c>
      <c r="AK8169">
        <v>12.493</v>
      </c>
      <c r="AL8169">
        <v>30.978999999999999</v>
      </c>
      <c r="AM8169">
        <v>11.327</v>
      </c>
      <c r="AN8169">
        <v>-10.44</v>
      </c>
      <c r="AO8169">
        <v>1.0229999999999999</v>
      </c>
      <c r="AP8169">
        <v>5.9880000000000004</v>
      </c>
      <c r="AQ8169">
        <v>0.77600000000000002</v>
      </c>
      <c r="AR8169">
        <v>9.0009999999999994</v>
      </c>
      <c r="AS8169">
        <v>14.455</v>
      </c>
      <c r="AT8169">
        <v>3.117</v>
      </c>
      <c r="AU8169">
        <v>1.7170000000000001</v>
      </c>
      <c r="AV8169">
        <v>8.6769999999999996</v>
      </c>
      <c r="AW8169">
        <v>9.8539999999999992</v>
      </c>
      <c r="AX8169">
        <v>10.77</v>
      </c>
      <c r="AY8169">
        <v>6.2110000000000003</v>
      </c>
      <c r="AZ8169">
        <v>3.0880000000000001</v>
      </c>
      <c r="BA8169">
        <v>1.75</v>
      </c>
      <c r="BB8169">
        <v>3.0000000000000001E-3</v>
      </c>
      <c r="BC8169">
        <v>2017</v>
      </c>
    </row>
    <row r="8170" spans="1:55" x14ac:dyDescent="0.25">
      <c r="A8170">
        <v>746</v>
      </c>
      <c r="B8170" t="s">
        <v>1867</v>
      </c>
      <c r="C8170" t="s">
        <v>308</v>
      </c>
      <c r="D8170" t="s">
        <v>1868</v>
      </c>
      <c r="E8170" t="s">
        <v>309</v>
      </c>
      <c r="F8170" t="s">
        <v>310</v>
      </c>
      <c r="G8170" t="s">
        <v>235</v>
      </c>
      <c r="I8170" t="s">
        <v>1871</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7.2590000000000003</v>
      </c>
      <c r="AW8170">
        <v>7.5309999999999997</v>
      </c>
      <c r="AX8170">
        <v>9.9309999999999992</v>
      </c>
      <c r="AY8170">
        <v>10.037000000000001</v>
      </c>
      <c r="AZ8170">
        <v>8.6620000000000008</v>
      </c>
      <c r="BA8170">
        <v>15.510999999999999</v>
      </c>
      <c r="BB8170">
        <v>20.533000000000001</v>
      </c>
      <c r="BC8170">
        <v>2017</v>
      </c>
    </row>
    <row r="8171" spans="1:55" x14ac:dyDescent="0.25">
      <c r="A8171">
        <v>746</v>
      </c>
      <c r="B8171" t="s">
        <v>1867</v>
      </c>
      <c r="C8171" t="s">
        <v>311</v>
      </c>
      <c r="D8171" t="s">
        <v>1868</v>
      </c>
      <c r="E8171" t="s">
        <v>312</v>
      </c>
      <c r="F8171" t="s">
        <v>313</v>
      </c>
      <c r="G8171" t="s">
        <v>235</v>
      </c>
      <c r="I8171" t="s">
        <v>1871</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7.2590000000000003</v>
      </c>
      <c r="AW8171">
        <v>7.5309999999999997</v>
      </c>
      <c r="AX8171">
        <v>9.9309999999999992</v>
      </c>
      <c r="AY8171">
        <v>10.037000000000001</v>
      </c>
      <c r="AZ8171">
        <v>8.6620000000000008</v>
      </c>
      <c r="BA8171">
        <v>15.510999999999999</v>
      </c>
      <c r="BB8171">
        <v>20.533000000000001</v>
      </c>
      <c r="BC8171">
        <v>2017</v>
      </c>
    </row>
    <row r="8172" spans="1:55" x14ac:dyDescent="0.25">
      <c r="A8172">
        <v>746</v>
      </c>
      <c r="B8172" t="s">
        <v>1867</v>
      </c>
      <c r="C8172" t="s">
        <v>314</v>
      </c>
      <c r="D8172" t="s">
        <v>1868</v>
      </c>
      <c r="E8172" t="s">
        <v>315</v>
      </c>
      <c r="F8172" t="s">
        <v>316</v>
      </c>
      <c r="G8172" t="s">
        <v>317</v>
      </c>
    </row>
    <row r="8173" spans="1:55" x14ac:dyDescent="0.25">
      <c r="A8173">
        <v>746</v>
      </c>
      <c r="B8173" t="s">
        <v>1867</v>
      </c>
      <c r="C8173" t="s">
        <v>318</v>
      </c>
      <c r="D8173" t="s">
        <v>1868</v>
      </c>
      <c r="E8173" t="s">
        <v>319</v>
      </c>
      <c r="F8173" t="s">
        <v>320</v>
      </c>
      <c r="G8173" t="s">
        <v>321</v>
      </c>
      <c r="H8173" t="s">
        <v>322</v>
      </c>
    </row>
    <row r="8174" spans="1:55" x14ac:dyDescent="0.25">
      <c r="A8174">
        <v>746</v>
      </c>
      <c r="B8174" t="s">
        <v>1867</v>
      </c>
      <c r="C8174" t="s">
        <v>323</v>
      </c>
      <c r="D8174" t="s">
        <v>1868</v>
      </c>
      <c r="E8174" t="s">
        <v>324</v>
      </c>
      <c r="F8174" t="s">
        <v>325</v>
      </c>
      <c r="G8174" t="s">
        <v>321</v>
      </c>
      <c r="H8174" t="s">
        <v>322</v>
      </c>
      <c r="I8174" t="s">
        <v>1872</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40.006999999999998</v>
      </c>
      <c r="AX8174">
        <v>41.222000000000001</v>
      </c>
      <c r="AY8174">
        <v>42.46</v>
      </c>
      <c r="AZ8174">
        <v>43.734000000000002</v>
      </c>
      <c r="BA8174">
        <v>45.045999999999999</v>
      </c>
      <c r="BB8174">
        <v>46.398000000000003</v>
      </c>
      <c r="BC8174">
        <v>2016</v>
      </c>
    </row>
    <row r="8175" spans="1:55" x14ac:dyDescent="0.25">
      <c r="A8175">
        <v>746</v>
      </c>
      <c r="B8175" t="s">
        <v>1867</v>
      </c>
      <c r="C8175" t="s">
        <v>327</v>
      </c>
      <c r="D8175" t="s">
        <v>1868</v>
      </c>
      <c r="E8175" t="s">
        <v>328</v>
      </c>
      <c r="F8175" t="s">
        <v>329</v>
      </c>
      <c r="G8175" t="s">
        <v>229</v>
      </c>
      <c r="H8175" t="s">
        <v>230</v>
      </c>
      <c r="I8175" t="s">
        <v>1873</v>
      </c>
      <c r="J8175" t="s">
        <v>232</v>
      </c>
      <c r="K8175" t="s">
        <v>232</v>
      </c>
      <c r="L8175" t="s">
        <v>232</v>
      </c>
      <c r="M8175" t="s">
        <v>232</v>
      </c>
      <c r="N8175" t="s">
        <v>232</v>
      </c>
      <c r="O8175" t="s">
        <v>232</v>
      </c>
      <c r="P8175" t="s">
        <v>232</v>
      </c>
      <c r="Q8175" t="s">
        <v>232</v>
      </c>
      <c r="R8175" t="s">
        <v>232</v>
      </c>
      <c r="S8175" t="s">
        <v>232</v>
      </c>
      <c r="T8175" t="s">
        <v>232</v>
      </c>
      <c r="U8175" t="s">
        <v>232</v>
      </c>
      <c r="V8175" t="s">
        <v>232</v>
      </c>
      <c r="W8175" t="s">
        <v>232</v>
      </c>
      <c r="X8175" t="s">
        <v>232</v>
      </c>
      <c r="Y8175" t="s">
        <v>232</v>
      </c>
      <c r="Z8175" t="s">
        <v>232</v>
      </c>
      <c r="AA8175" s="52">
        <v>1186.67</v>
      </c>
      <c r="AB8175" s="52">
        <v>1352.22</v>
      </c>
      <c r="AC8175" s="52">
        <v>1533.52</v>
      </c>
      <c r="AD8175" s="52">
        <v>1862.88</v>
      </c>
      <c r="AE8175" s="52">
        <v>2092.5300000000002</v>
      </c>
      <c r="AF8175" s="52">
        <v>2225.2399999999998</v>
      </c>
      <c r="AG8175" s="52">
        <v>2653.84</v>
      </c>
      <c r="AH8175" s="52">
        <v>3101.11</v>
      </c>
      <c r="AI8175" s="52">
        <v>3172.96</v>
      </c>
      <c r="AJ8175" s="52">
        <v>3366.99</v>
      </c>
      <c r="AK8175" s="52">
        <v>3747.66</v>
      </c>
      <c r="AL8175" s="52">
        <v>4223.8599999999997</v>
      </c>
      <c r="AM8175" s="52">
        <v>4966.5600000000004</v>
      </c>
      <c r="AN8175" s="52">
        <v>5793.68</v>
      </c>
      <c r="AO8175" s="52">
        <v>7722.99</v>
      </c>
      <c r="AP8175" s="52">
        <v>8316.23</v>
      </c>
      <c r="AQ8175" s="52">
        <v>8457.5</v>
      </c>
      <c r="AR8175" s="52">
        <v>9780.23</v>
      </c>
      <c r="AS8175" s="52">
        <v>12113.51</v>
      </c>
      <c r="AT8175" s="52">
        <v>12971.93</v>
      </c>
      <c r="AU8175" s="52">
        <v>14526.53</v>
      </c>
      <c r="AV8175" s="52">
        <v>16444.3</v>
      </c>
      <c r="AW8175" s="52">
        <v>18647.96</v>
      </c>
      <c r="AX8175" s="52">
        <v>20837.990000000002</v>
      </c>
      <c r="AY8175" s="52">
        <v>24946.98</v>
      </c>
      <c r="AZ8175" s="52">
        <v>28003.97</v>
      </c>
      <c r="BA8175" s="52">
        <v>34312.39</v>
      </c>
      <c r="BB8175" s="52">
        <v>38844.86</v>
      </c>
      <c r="BC8175">
        <v>2017</v>
      </c>
    </row>
    <row r="8176" spans="1:55" x14ac:dyDescent="0.25">
      <c r="A8176">
        <v>746</v>
      </c>
      <c r="B8176" t="s">
        <v>1867</v>
      </c>
      <c r="C8176" t="s">
        <v>331</v>
      </c>
      <c r="D8176" t="s">
        <v>1868</v>
      </c>
      <c r="E8176" t="s">
        <v>328</v>
      </c>
      <c r="F8176" t="s">
        <v>329</v>
      </c>
      <c r="G8176" t="s">
        <v>282</v>
      </c>
      <c r="I8176" t="s">
        <v>332</v>
      </c>
      <c r="J8176" t="s">
        <v>232</v>
      </c>
      <c r="K8176" t="s">
        <v>232</v>
      </c>
      <c r="L8176" t="s">
        <v>232</v>
      </c>
      <c r="M8176" t="s">
        <v>232</v>
      </c>
      <c r="N8176" t="s">
        <v>232</v>
      </c>
      <c r="O8176" t="s">
        <v>232</v>
      </c>
      <c r="P8176" t="s">
        <v>232</v>
      </c>
      <c r="Q8176" t="s">
        <v>232</v>
      </c>
      <c r="R8176" t="s">
        <v>232</v>
      </c>
      <c r="S8176" t="s">
        <v>232</v>
      </c>
      <c r="T8176" t="s">
        <v>232</v>
      </c>
      <c r="U8176" t="s">
        <v>232</v>
      </c>
      <c r="V8176" t="s">
        <v>232</v>
      </c>
      <c r="W8176" t="s">
        <v>232</v>
      </c>
      <c r="X8176" t="s">
        <v>232</v>
      </c>
      <c r="Y8176" t="s">
        <v>232</v>
      </c>
      <c r="Z8176" t="s">
        <v>232</v>
      </c>
      <c r="AA8176">
        <v>16.91</v>
      </c>
      <c r="AB8176">
        <v>17.187000000000001</v>
      </c>
      <c r="AC8176">
        <v>17.483000000000001</v>
      </c>
      <c r="AD8176">
        <v>18.95</v>
      </c>
      <c r="AE8176">
        <v>19.738</v>
      </c>
      <c r="AF8176">
        <v>19.064</v>
      </c>
      <c r="AG8176">
        <v>20.097999999999999</v>
      </c>
      <c r="AH8176">
        <v>20.675999999999998</v>
      </c>
      <c r="AI8176">
        <v>18.556000000000001</v>
      </c>
      <c r="AJ8176">
        <v>16.942</v>
      </c>
      <c r="AK8176">
        <v>16.111000000000001</v>
      </c>
      <c r="AL8176">
        <v>14.209</v>
      </c>
      <c r="AM8176">
        <v>13.164999999999999</v>
      </c>
      <c r="AN8176">
        <v>13.164</v>
      </c>
      <c r="AO8176">
        <v>14.504</v>
      </c>
      <c r="AP8176">
        <v>13.505000000000001</v>
      </c>
      <c r="AQ8176">
        <v>12.715999999999999</v>
      </c>
      <c r="AR8176">
        <v>13.417</v>
      </c>
      <c r="AS8176">
        <v>15.179</v>
      </c>
      <c r="AT8176">
        <v>14.840999999999999</v>
      </c>
      <c r="AU8176">
        <v>15.112</v>
      </c>
      <c r="AV8176">
        <v>15.618</v>
      </c>
      <c r="AW8176">
        <v>16.079999999999998</v>
      </c>
      <c r="AX8176">
        <v>16.149999999999999</v>
      </c>
      <c r="AY8176">
        <v>17.318000000000001</v>
      </c>
      <c r="AZ8176">
        <v>17.454000000000001</v>
      </c>
      <c r="BA8176">
        <v>19.175000000000001</v>
      </c>
      <c r="BB8176">
        <v>19.271000000000001</v>
      </c>
      <c r="BC8176">
        <v>2017</v>
      </c>
    </row>
    <row r="8177" spans="1:55" x14ac:dyDescent="0.25">
      <c r="A8177">
        <v>746</v>
      </c>
      <c r="B8177" t="s">
        <v>1867</v>
      </c>
      <c r="C8177" t="s">
        <v>333</v>
      </c>
      <c r="D8177" t="s">
        <v>1868</v>
      </c>
      <c r="E8177" t="s">
        <v>334</v>
      </c>
      <c r="F8177" t="s">
        <v>335</v>
      </c>
      <c r="G8177" t="s">
        <v>229</v>
      </c>
      <c r="H8177" t="s">
        <v>230</v>
      </c>
      <c r="I8177" t="s">
        <v>1873</v>
      </c>
      <c r="J8177" t="s">
        <v>232</v>
      </c>
      <c r="K8177" t="s">
        <v>232</v>
      </c>
      <c r="L8177" t="s">
        <v>232</v>
      </c>
      <c r="M8177" t="s">
        <v>232</v>
      </c>
      <c r="N8177" t="s">
        <v>232</v>
      </c>
      <c r="O8177" t="s">
        <v>232</v>
      </c>
      <c r="P8177" t="s">
        <v>232</v>
      </c>
      <c r="Q8177" t="s">
        <v>232</v>
      </c>
      <c r="R8177" t="s">
        <v>232</v>
      </c>
      <c r="S8177" t="s">
        <v>232</v>
      </c>
      <c r="T8177" t="s">
        <v>232</v>
      </c>
      <c r="U8177" t="s">
        <v>232</v>
      </c>
      <c r="V8177" t="s">
        <v>232</v>
      </c>
      <c r="W8177" t="s">
        <v>232</v>
      </c>
      <c r="X8177" t="s">
        <v>232</v>
      </c>
      <c r="Y8177" t="s">
        <v>232</v>
      </c>
      <c r="Z8177" t="s">
        <v>232</v>
      </c>
      <c r="AA8177" s="52">
        <v>1262.1600000000001</v>
      </c>
      <c r="AB8177" s="52">
        <v>1424.15</v>
      </c>
      <c r="AC8177" s="52">
        <v>1674.32</v>
      </c>
      <c r="AD8177" s="52">
        <v>1942.42</v>
      </c>
      <c r="AE8177" s="52">
        <v>2229.2399999999998</v>
      </c>
      <c r="AF8177" s="52">
        <v>2538.46</v>
      </c>
      <c r="AG8177" s="52">
        <v>2819.88</v>
      </c>
      <c r="AH8177" s="52">
        <v>3034.46</v>
      </c>
      <c r="AI8177" s="52">
        <v>3210.67</v>
      </c>
      <c r="AJ8177" s="52">
        <v>3531.25</v>
      </c>
      <c r="AK8177" s="52">
        <v>3993.67</v>
      </c>
      <c r="AL8177" s="52">
        <v>4993.26</v>
      </c>
      <c r="AM8177" s="52">
        <v>5754.54</v>
      </c>
      <c r="AN8177" s="52">
        <v>8290.09</v>
      </c>
      <c r="AO8177" s="52">
        <v>9140.2000000000007</v>
      </c>
      <c r="AP8177" s="52">
        <v>10164.58</v>
      </c>
      <c r="AQ8177" s="52">
        <v>11125.92</v>
      </c>
      <c r="AR8177" s="52">
        <v>13190.45</v>
      </c>
      <c r="AS8177" s="52">
        <v>15833.24</v>
      </c>
      <c r="AT8177" s="52">
        <v>17205.98</v>
      </c>
      <c r="AU8177" s="52">
        <v>18183.04</v>
      </c>
      <c r="AV8177" s="52">
        <v>21500.55</v>
      </c>
      <c r="AW8177" s="52">
        <v>26422.18</v>
      </c>
      <c r="AX8177" s="52">
        <v>31738.89</v>
      </c>
      <c r="AY8177" s="52">
        <v>31912.54</v>
      </c>
      <c r="AZ8177" s="52">
        <v>35532.36</v>
      </c>
      <c r="BA8177" s="52">
        <v>36686.03</v>
      </c>
      <c r="BB8177" s="52">
        <v>43952.09</v>
      </c>
      <c r="BC8177">
        <v>2017</v>
      </c>
    </row>
    <row r="8178" spans="1:55" x14ac:dyDescent="0.25">
      <c r="A8178">
        <v>746</v>
      </c>
      <c r="B8178" t="s">
        <v>1867</v>
      </c>
      <c r="C8178" t="s">
        <v>336</v>
      </c>
      <c r="D8178" t="s">
        <v>1868</v>
      </c>
      <c r="E8178" t="s">
        <v>334</v>
      </c>
      <c r="F8178" t="s">
        <v>335</v>
      </c>
      <c r="G8178" t="s">
        <v>282</v>
      </c>
      <c r="I8178" t="s">
        <v>337</v>
      </c>
      <c r="J8178" t="s">
        <v>232</v>
      </c>
      <c r="K8178" t="s">
        <v>232</v>
      </c>
      <c r="L8178" t="s">
        <v>232</v>
      </c>
      <c r="M8178" t="s">
        <v>232</v>
      </c>
      <c r="N8178" t="s">
        <v>232</v>
      </c>
      <c r="O8178" t="s">
        <v>232</v>
      </c>
      <c r="P8178" t="s">
        <v>232</v>
      </c>
      <c r="Q8178" t="s">
        <v>232</v>
      </c>
      <c r="R8178" t="s">
        <v>232</v>
      </c>
      <c r="S8178" t="s">
        <v>232</v>
      </c>
      <c r="T8178" t="s">
        <v>232</v>
      </c>
      <c r="U8178" t="s">
        <v>232</v>
      </c>
      <c r="V8178" t="s">
        <v>232</v>
      </c>
      <c r="W8178" t="s">
        <v>232</v>
      </c>
      <c r="X8178" t="s">
        <v>232</v>
      </c>
      <c r="Y8178" t="s">
        <v>232</v>
      </c>
      <c r="Z8178" t="s">
        <v>232</v>
      </c>
      <c r="AA8178">
        <v>17.986000000000001</v>
      </c>
      <c r="AB8178">
        <v>18.100999999999999</v>
      </c>
      <c r="AC8178">
        <v>19.088999999999999</v>
      </c>
      <c r="AD8178">
        <v>19.759</v>
      </c>
      <c r="AE8178">
        <v>21.027000000000001</v>
      </c>
      <c r="AF8178">
        <v>21.748000000000001</v>
      </c>
      <c r="AG8178">
        <v>21.355</v>
      </c>
      <c r="AH8178">
        <v>20.231999999999999</v>
      </c>
      <c r="AI8178">
        <v>18.776</v>
      </c>
      <c r="AJ8178">
        <v>17.768999999999998</v>
      </c>
      <c r="AK8178">
        <v>17.167999999999999</v>
      </c>
      <c r="AL8178">
        <v>16.797000000000001</v>
      </c>
      <c r="AM8178">
        <v>15.254</v>
      </c>
      <c r="AN8178">
        <v>18.835999999999999</v>
      </c>
      <c r="AO8178">
        <v>17.164999999999999</v>
      </c>
      <c r="AP8178">
        <v>16.506</v>
      </c>
      <c r="AQ8178">
        <v>16.728999999999999</v>
      </c>
      <c r="AR8178">
        <v>18.094999999999999</v>
      </c>
      <c r="AS8178">
        <v>19.84</v>
      </c>
      <c r="AT8178">
        <v>19.684999999999999</v>
      </c>
      <c r="AU8178">
        <v>18.916</v>
      </c>
      <c r="AV8178">
        <v>20.420000000000002</v>
      </c>
      <c r="AW8178">
        <v>22.783999999999999</v>
      </c>
      <c r="AX8178">
        <v>24.599</v>
      </c>
      <c r="AY8178">
        <v>22.154</v>
      </c>
      <c r="AZ8178">
        <v>22.146000000000001</v>
      </c>
      <c r="BA8178">
        <v>20.501000000000001</v>
      </c>
      <c r="BB8178">
        <v>21.803999999999998</v>
      </c>
      <c r="BC8178">
        <v>2017</v>
      </c>
    </row>
    <row r="8179" spans="1:55" x14ac:dyDescent="0.25">
      <c r="A8179">
        <v>746</v>
      </c>
      <c r="B8179" t="s">
        <v>1867</v>
      </c>
      <c r="C8179" t="s">
        <v>338</v>
      </c>
      <c r="D8179" t="s">
        <v>1868</v>
      </c>
      <c r="E8179" t="s">
        <v>339</v>
      </c>
      <c r="F8179" t="s">
        <v>340</v>
      </c>
      <c r="G8179" t="s">
        <v>229</v>
      </c>
      <c r="H8179" t="s">
        <v>230</v>
      </c>
      <c r="I8179" t="s">
        <v>1873</v>
      </c>
      <c r="J8179" t="s">
        <v>232</v>
      </c>
      <c r="K8179" t="s">
        <v>232</v>
      </c>
      <c r="L8179" t="s">
        <v>232</v>
      </c>
      <c r="M8179" t="s">
        <v>232</v>
      </c>
      <c r="N8179" t="s">
        <v>232</v>
      </c>
      <c r="O8179" t="s">
        <v>232</v>
      </c>
      <c r="P8179" t="s">
        <v>232</v>
      </c>
      <c r="Q8179" t="s">
        <v>232</v>
      </c>
      <c r="R8179" t="s">
        <v>232</v>
      </c>
      <c r="S8179" t="s">
        <v>232</v>
      </c>
      <c r="T8179" t="s">
        <v>232</v>
      </c>
      <c r="U8179" t="s">
        <v>232</v>
      </c>
      <c r="V8179" t="s">
        <v>232</v>
      </c>
      <c r="W8179" t="s">
        <v>232</v>
      </c>
      <c r="X8179" t="s">
        <v>232</v>
      </c>
      <c r="Y8179" t="s">
        <v>232</v>
      </c>
      <c r="Z8179" t="s">
        <v>232</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52">
        <v>-2496.41</v>
      </c>
      <c r="AO8179" s="52">
        <v>-1417.21</v>
      </c>
      <c r="AP8179" s="52">
        <v>-1848.35</v>
      </c>
      <c r="AQ8179" s="52">
        <v>-2668.42</v>
      </c>
      <c r="AR8179" s="52">
        <v>-3410.21</v>
      </c>
      <c r="AS8179" s="52">
        <v>-3719.72</v>
      </c>
      <c r="AT8179" s="52">
        <v>-4234.05</v>
      </c>
      <c r="AU8179" s="52">
        <v>-3656.52</v>
      </c>
      <c r="AV8179" s="52">
        <v>-5056.25</v>
      </c>
      <c r="AW8179" s="52">
        <v>-7774.23</v>
      </c>
      <c r="AX8179" s="52">
        <v>-10900.91</v>
      </c>
      <c r="AY8179" s="52">
        <v>-6965.56</v>
      </c>
      <c r="AZ8179" s="52">
        <v>-7528.39</v>
      </c>
      <c r="BA8179" s="52">
        <v>-2373.64</v>
      </c>
      <c r="BB8179" s="52">
        <v>-5107.2299999999996</v>
      </c>
      <c r="BC8179">
        <v>2017</v>
      </c>
    </row>
    <row r="8180" spans="1:55" x14ac:dyDescent="0.25">
      <c r="A8180">
        <v>746</v>
      </c>
      <c r="B8180" t="s">
        <v>1867</v>
      </c>
      <c r="C8180" t="s">
        <v>341</v>
      </c>
      <c r="D8180" t="s">
        <v>1868</v>
      </c>
      <c r="E8180" t="s">
        <v>339</v>
      </c>
      <c r="F8180" t="s">
        <v>340</v>
      </c>
      <c r="G8180" t="s">
        <v>282</v>
      </c>
      <c r="I8180" t="s">
        <v>342</v>
      </c>
      <c r="J8180" t="s">
        <v>232</v>
      </c>
      <c r="K8180" t="s">
        <v>232</v>
      </c>
      <c r="L8180" t="s">
        <v>232</v>
      </c>
      <c r="M8180" t="s">
        <v>232</v>
      </c>
      <c r="N8180" t="s">
        <v>232</v>
      </c>
      <c r="O8180" t="s">
        <v>232</v>
      </c>
      <c r="P8180" t="s">
        <v>232</v>
      </c>
      <c r="Q8180" t="s">
        <v>232</v>
      </c>
      <c r="R8180" t="s">
        <v>232</v>
      </c>
      <c r="S8180" t="s">
        <v>232</v>
      </c>
      <c r="T8180" t="s">
        <v>232</v>
      </c>
      <c r="U8180" t="s">
        <v>232</v>
      </c>
      <c r="V8180" t="s">
        <v>232</v>
      </c>
      <c r="W8180" t="s">
        <v>232</v>
      </c>
      <c r="X8180" t="s">
        <v>232</v>
      </c>
      <c r="Y8180" t="s">
        <v>232</v>
      </c>
      <c r="Z8180" t="s">
        <v>232</v>
      </c>
      <c r="AA8180">
        <v>-1.0760000000000001</v>
      </c>
      <c r="AB8180">
        <v>-0.91400000000000003</v>
      </c>
      <c r="AC8180">
        <v>-1.605</v>
      </c>
      <c r="AD8180">
        <v>-0.80900000000000005</v>
      </c>
      <c r="AE8180">
        <v>-1.2889999999999999</v>
      </c>
      <c r="AF8180">
        <v>-2.6829999999999998</v>
      </c>
      <c r="AG8180">
        <v>-1.2569999999999999</v>
      </c>
      <c r="AH8180">
        <v>0.44400000000000001</v>
      </c>
      <c r="AI8180">
        <v>-0.221</v>
      </c>
      <c r="AJ8180">
        <v>-0.82699999999999996</v>
      </c>
      <c r="AK8180">
        <v>-1.0580000000000001</v>
      </c>
      <c r="AL8180">
        <v>-2.5880000000000001</v>
      </c>
      <c r="AM8180">
        <v>-2.089</v>
      </c>
      <c r="AN8180">
        <v>-5.6719999999999997</v>
      </c>
      <c r="AO8180">
        <v>-2.661</v>
      </c>
      <c r="AP8180">
        <v>-3.0019999999999998</v>
      </c>
      <c r="AQ8180">
        <v>-4.0119999999999996</v>
      </c>
      <c r="AR8180">
        <v>-4.6779999999999999</v>
      </c>
      <c r="AS8180">
        <v>-4.6609999999999996</v>
      </c>
      <c r="AT8180">
        <v>-4.8440000000000003</v>
      </c>
      <c r="AU8180">
        <v>-3.8039999999999998</v>
      </c>
      <c r="AV8180">
        <v>-4.8019999999999996</v>
      </c>
      <c r="AW8180">
        <v>-6.7039999999999997</v>
      </c>
      <c r="AX8180">
        <v>-8.4489999999999998</v>
      </c>
      <c r="AY8180">
        <v>-4.8360000000000003</v>
      </c>
      <c r="AZ8180">
        <v>-4.6920000000000002</v>
      </c>
      <c r="BA8180">
        <v>-1.3260000000000001</v>
      </c>
      <c r="BB8180">
        <v>-2.5339999999999998</v>
      </c>
      <c r="BC8180">
        <v>2017</v>
      </c>
    </row>
    <row r="8181" spans="1:55" x14ac:dyDescent="0.25">
      <c r="A8181">
        <v>746</v>
      </c>
      <c r="B8181" t="s">
        <v>1867</v>
      </c>
      <c r="C8181" t="s">
        <v>343</v>
      </c>
      <c r="D8181" t="s">
        <v>1868</v>
      </c>
      <c r="E8181" t="s">
        <v>344</v>
      </c>
      <c r="F8181" t="s">
        <v>345</v>
      </c>
      <c r="G8181" t="s">
        <v>229</v>
      </c>
      <c r="H8181" t="s">
        <v>230</v>
      </c>
    </row>
    <row r="8182" spans="1:55" x14ac:dyDescent="0.25">
      <c r="A8182">
        <v>746</v>
      </c>
      <c r="B8182" t="s">
        <v>1867</v>
      </c>
      <c r="C8182" t="s">
        <v>346</v>
      </c>
      <c r="D8182" t="s">
        <v>1868</v>
      </c>
      <c r="E8182" t="s">
        <v>344</v>
      </c>
      <c r="F8182" t="s">
        <v>345</v>
      </c>
      <c r="G8182" t="s">
        <v>270</v>
      </c>
    </row>
    <row r="8183" spans="1:55" x14ac:dyDescent="0.25">
      <c r="A8183">
        <v>746</v>
      </c>
      <c r="B8183" t="s">
        <v>1867</v>
      </c>
      <c r="C8183" t="s">
        <v>347</v>
      </c>
      <c r="D8183" t="s">
        <v>1868</v>
      </c>
      <c r="E8183" t="s">
        <v>348</v>
      </c>
      <c r="F8183" t="s">
        <v>349</v>
      </c>
      <c r="G8183" t="s">
        <v>229</v>
      </c>
      <c r="H8183" t="s">
        <v>230</v>
      </c>
      <c r="I8183" t="s">
        <v>1873</v>
      </c>
      <c r="J8183" t="s">
        <v>232</v>
      </c>
      <c r="K8183" t="s">
        <v>232</v>
      </c>
      <c r="L8183" t="s">
        <v>232</v>
      </c>
      <c r="M8183" t="s">
        <v>232</v>
      </c>
      <c r="N8183" t="s">
        <v>232</v>
      </c>
      <c r="O8183" t="s">
        <v>232</v>
      </c>
      <c r="P8183" t="s">
        <v>232</v>
      </c>
      <c r="Q8183" t="s">
        <v>232</v>
      </c>
      <c r="R8183" t="s">
        <v>232</v>
      </c>
      <c r="S8183" t="s">
        <v>232</v>
      </c>
      <c r="T8183" t="s">
        <v>232</v>
      </c>
      <c r="U8183" t="s">
        <v>232</v>
      </c>
      <c r="V8183" t="s">
        <v>232</v>
      </c>
      <c r="W8183" t="s">
        <v>232</v>
      </c>
      <c r="X8183" t="s">
        <v>232</v>
      </c>
      <c r="Y8183" t="s">
        <v>232</v>
      </c>
      <c r="Z8183" t="s">
        <v>232</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52">
        <v>-2119.29</v>
      </c>
      <c r="AO8183">
        <v>-918.99800000000005</v>
      </c>
      <c r="AP8183" s="52">
        <v>-1062.26</v>
      </c>
      <c r="AQ8183" s="52">
        <v>-1777.7</v>
      </c>
      <c r="AR8183" s="52">
        <v>-2316.87</v>
      </c>
      <c r="AS8183" s="52">
        <v>-2341.14</v>
      </c>
      <c r="AT8183" s="52">
        <v>-2105.2399999999998</v>
      </c>
      <c r="AU8183" s="52">
        <v>-1311.04</v>
      </c>
      <c r="AV8183" s="52">
        <v>-2783.04</v>
      </c>
      <c r="AW8183" s="52">
        <v>-5011.51</v>
      </c>
      <c r="AX8183" s="52">
        <v>-7537.22</v>
      </c>
      <c r="AY8183" s="52">
        <v>-3035.23</v>
      </c>
      <c r="AZ8183" s="52">
        <v>-3155.35</v>
      </c>
      <c r="BA8183" s="52">
        <v>2725.02</v>
      </c>
      <c r="BB8183" s="52">
        <v>1524.94</v>
      </c>
      <c r="BC8183">
        <v>2017</v>
      </c>
    </row>
    <row r="8184" spans="1:55" x14ac:dyDescent="0.25">
      <c r="A8184">
        <v>746</v>
      </c>
      <c r="B8184" t="s">
        <v>1867</v>
      </c>
      <c r="C8184" t="s">
        <v>350</v>
      </c>
      <c r="D8184" t="s">
        <v>1868</v>
      </c>
      <c r="E8184" t="s">
        <v>348</v>
      </c>
      <c r="F8184" t="s">
        <v>349</v>
      </c>
      <c r="G8184" t="s">
        <v>282</v>
      </c>
      <c r="I8184" t="s">
        <v>351</v>
      </c>
      <c r="J8184" t="s">
        <v>232</v>
      </c>
      <c r="K8184" t="s">
        <v>232</v>
      </c>
      <c r="L8184" t="s">
        <v>232</v>
      </c>
      <c r="M8184" t="s">
        <v>232</v>
      </c>
      <c r="N8184" t="s">
        <v>232</v>
      </c>
      <c r="O8184" t="s">
        <v>232</v>
      </c>
      <c r="P8184" t="s">
        <v>232</v>
      </c>
      <c r="Q8184" t="s">
        <v>232</v>
      </c>
      <c r="R8184" t="s">
        <v>232</v>
      </c>
      <c r="S8184" t="s">
        <v>232</v>
      </c>
      <c r="T8184" t="s">
        <v>232</v>
      </c>
      <c r="U8184" t="s">
        <v>232</v>
      </c>
      <c r="V8184" t="s">
        <v>232</v>
      </c>
      <c r="W8184" t="s">
        <v>232</v>
      </c>
      <c r="X8184" t="s">
        <v>232</v>
      </c>
      <c r="Y8184" t="s">
        <v>232</v>
      </c>
      <c r="Z8184" t="s">
        <v>232</v>
      </c>
      <c r="AA8184">
        <v>8.9999999999999993E-3</v>
      </c>
      <c r="AB8184">
        <v>0.13200000000000001</v>
      </c>
      <c r="AC8184">
        <v>-0.54</v>
      </c>
      <c r="AD8184">
        <v>0.24199999999999999</v>
      </c>
      <c r="AE8184">
        <v>-0.11600000000000001</v>
      </c>
      <c r="AF8184">
        <v>-1.3120000000000001</v>
      </c>
      <c r="AG8184">
        <v>0.42</v>
      </c>
      <c r="AH8184">
        <v>2.109</v>
      </c>
      <c r="AI8184">
        <v>1.1890000000000001</v>
      </c>
      <c r="AJ8184">
        <v>0.39800000000000002</v>
      </c>
      <c r="AK8184">
        <v>0.115</v>
      </c>
      <c r="AL8184">
        <v>-1.4319999999999999</v>
      </c>
      <c r="AM8184">
        <v>-1.087</v>
      </c>
      <c r="AN8184">
        <v>-4.8150000000000004</v>
      </c>
      <c r="AO8184">
        <v>-1.726</v>
      </c>
      <c r="AP8184">
        <v>-1.7250000000000001</v>
      </c>
      <c r="AQ8184">
        <v>-2.673</v>
      </c>
      <c r="AR8184">
        <v>-3.1779999999999999</v>
      </c>
      <c r="AS8184">
        <v>-2.9340000000000002</v>
      </c>
      <c r="AT8184">
        <v>-2.4089999999999998</v>
      </c>
      <c r="AU8184">
        <v>-1.3640000000000001</v>
      </c>
      <c r="AV8184">
        <v>-2.6429999999999998</v>
      </c>
      <c r="AW8184">
        <v>-4.3209999999999997</v>
      </c>
      <c r="AX8184">
        <v>-5.8419999999999996</v>
      </c>
      <c r="AY8184">
        <v>-2.1070000000000002</v>
      </c>
      <c r="AZ8184">
        <v>-1.9670000000000001</v>
      </c>
      <c r="BA8184">
        <v>1.5229999999999999</v>
      </c>
      <c r="BB8184">
        <v>0.75700000000000001</v>
      </c>
      <c r="BC8184">
        <v>2017</v>
      </c>
    </row>
    <row r="8185" spans="1:55" x14ac:dyDescent="0.25">
      <c r="A8185">
        <v>746</v>
      </c>
      <c r="B8185" t="s">
        <v>1867</v>
      </c>
      <c r="C8185" t="s">
        <v>352</v>
      </c>
      <c r="D8185" t="s">
        <v>1868</v>
      </c>
      <c r="E8185" t="s">
        <v>353</v>
      </c>
      <c r="F8185" t="s">
        <v>354</v>
      </c>
      <c r="G8185" t="s">
        <v>229</v>
      </c>
      <c r="H8185" t="s">
        <v>230</v>
      </c>
    </row>
    <row r="8186" spans="1:55" x14ac:dyDescent="0.25">
      <c r="A8186">
        <v>746</v>
      </c>
      <c r="B8186" t="s">
        <v>1867</v>
      </c>
      <c r="C8186" t="s">
        <v>355</v>
      </c>
      <c r="D8186" t="s">
        <v>1868</v>
      </c>
      <c r="E8186" t="s">
        <v>353</v>
      </c>
      <c r="F8186" t="s">
        <v>354</v>
      </c>
      <c r="G8186" t="s">
        <v>282</v>
      </c>
    </row>
    <row r="8187" spans="1:55" x14ac:dyDescent="0.25">
      <c r="A8187">
        <v>746</v>
      </c>
      <c r="B8187" t="s">
        <v>1867</v>
      </c>
      <c r="C8187" t="s">
        <v>356</v>
      </c>
      <c r="D8187" t="s">
        <v>1868</v>
      </c>
      <c r="E8187" t="s">
        <v>357</v>
      </c>
      <c r="F8187" t="s">
        <v>358</v>
      </c>
      <c r="G8187" t="s">
        <v>229</v>
      </c>
      <c r="H8187" t="s">
        <v>230</v>
      </c>
      <c r="I8187" t="s">
        <v>1873</v>
      </c>
      <c r="J8187" t="s">
        <v>232</v>
      </c>
      <c r="K8187" t="s">
        <v>232</v>
      </c>
      <c r="L8187" t="s">
        <v>232</v>
      </c>
      <c r="M8187" t="s">
        <v>232</v>
      </c>
      <c r="N8187" t="s">
        <v>232</v>
      </c>
      <c r="O8187" t="s">
        <v>232</v>
      </c>
      <c r="P8187" t="s">
        <v>232</v>
      </c>
      <c r="Q8187" t="s">
        <v>232</v>
      </c>
      <c r="R8187" t="s">
        <v>232</v>
      </c>
      <c r="S8187" t="s">
        <v>232</v>
      </c>
      <c r="T8187" t="s">
        <v>232</v>
      </c>
      <c r="U8187" t="s">
        <v>232</v>
      </c>
      <c r="V8187" t="s">
        <v>232</v>
      </c>
      <c r="W8187" t="s">
        <v>232</v>
      </c>
      <c r="X8187" t="s">
        <v>232</v>
      </c>
      <c r="Y8187" t="s">
        <v>232</v>
      </c>
      <c r="Z8187" t="s">
        <v>232</v>
      </c>
      <c r="AA8187" s="52">
        <v>4023.95</v>
      </c>
      <c r="AB8187" s="52">
        <v>4603.18</v>
      </c>
      <c r="AC8187" s="52">
        <v>5430.55</v>
      </c>
      <c r="AD8187" s="52">
        <v>6191.76</v>
      </c>
      <c r="AE8187" s="52">
        <v>7063.74</v>
      </c>
      <c r="AF8187" s="52">
        <v>8285.8799999999992</v>
      </c>
      <c r="AG8187" s="52">
        <v>9446.9</v>
      </c>
      <c r="AH8187" s="52">
        <v>9529.02</v>
      </c>
      <c r="AI8187" s="52">
        <v>9443.26</v>
      </c>
      <c r="AJ8187" s="52">
        <v>7157.49</v>
      </c>
      <c r="AK8187" s="52">
        <v>5123.54</v>
      </c>
      <c r="AL8187" s="52">
        <v>6037.77</v>
      </c>
      <c r="AM8187" s="52">
        <v>7240.79</v>
      </c>
      <c r="AN8187" s="52">
        <v>9865.42</v>
      </c>
      <c r="AO8187" s="52">
        <v>12460.08</v>
      </c>
      <c r="AP8187" s="52">
        <v>15103.48</v>
      </c>
      <c r="AQ8187" s="52">
        <v>18466.87</v>
      </c>
      <c r="AR8187" s="52">
        <v>22378.25</v>
      </c>
      <c r="AS8187" s="52">
        <v>27351.93</v>
      </c>
      <c r="AT8187" s="52">
        <v>32397.32</v>
      </c>
      <c r="AU8187" s="52">
        <v>38182.660000000003</v>
      </c>
      <c r="AV8187" s="52">
        <v>44381.33</v>
      </c>
      <c r="AW8187" s="52">
        <v>51966.04</v>
      </c>
      <c r="AX8187" s="52">
        <v>62043.75</v>
      </c>
      <c r="AY8187" s="52">
        <v>71457.59</v>
      </c>
      <c r="AZ8187" s="52">
        <v>79486.929999999993</v>
      </c>
      <c r="BA8187" s="52">
        <v>86669.08</v>
      </c>
      <c r="BB8187" s="52">
        <v>93537.46</v>
      </c>
      <c r="BC8187">
        <v>2017</v>
      </c>
    </row>
    <row r="8188" spans="1:55" x14ac:dyDescent="0.25">
      <c r="A8188">
        <v>746</v>
      </c>
      <c r="B8188" t="s">
        <v>1867</v>
      </c>
      <c r="C8188" t="s">
        <v>359</v>
      </c>
      <c r="D8188" t="s">
        <v>1868</v>
      </c>
      <c r="E8188" t="s">
        <v>357</v>
      </c>
      <c r="F8188" t="s">
        <v>358</v>
      </c>
      <c r="G8188" t="s">
        <v>282</v>
      </c>
      <c r="I8188" t="s">
        <v>360</v>
      </c>
      <c r="J8188" t="s">
        <v>232</v>
      </c>
      <c r="K8188" t="s">
        <v>232</v>
      </c>
      <c r="L8188" t="s">
        <v>232</v>
      </c>
      <c r="M8188" t="s">
        <v>232</v>
      </c>
      <c r="N8188" t="s">
        <v>232</v>
      </c>
      <c r="O8188" t="s">
        <v>232</v>
      </c>
      <c r="P8188" t="s">
        <v>232</v>
      </c>
      <c r="Q8188" t="s">
        <v>232</v>
      </c>
      <c r="R8188" t="s">
        <v>232</v>
      </c>
      <c r="S8188" t="s">
        <v>232</v>
      </c>
      <c r="T8188" t="s">
        <v>232</v>
      </c>
      <c r="U8188" t="s">
        <v>232</v>
      </c>
      <c r="V8188" t="s">
        <v>232</v>
      </c>
      <c r="W8188" t="s">
        <v>232</v>
      </c>
      <c r="X8188" t="s">
        <v>232</v>
      </c>
      <c r="Y8188" t="s">
        <v>232</v>
      </c>
      <c r="Z8188" t="s">
        <v>232</v>
      </c>
      <c r="AA8188">
        <v>57.341999999999999</v>
      </c>
      <c r="AB8188">
        <v>58.508000000000003</v>
      </c>
      <c r="AC8188">
        <v>61.912999999999997</v>
      </c>
      <c r="AD8188">
        <v>62.985999999999997</v>
      </c>
      <c r="AE8188">
        <v>66.629000000000005</v>
      </c>
      <c r="AF8188">
        <v>70.986999999999995</v>
      </c>
      <c r="AG8188">
        <v>71.543000000000006</v>
      </c>
      <c r="AH8188">
        <v>63.533000000000001</v>
      </c>
      <c r="AI8188">
        <v>55.225000000000001</v>
      </c>
      <c r="AJ8188">
        <v>36.015999999999998</v>
      </c>
      <c r="AK8188">
        <v>22.026</v>
      </c>
      <c r="AL8188">
        <v>20.311</v>
      </c>
      <c r="AM8188">
        <v>19.193999999999999</v>
      </c>
      <c r="AN8188">
        <v>22.414999999999999</v>
      </c>
      <c r="AO8188">
        <v>23.4</v>
      </c>
      <c r="AP8188">
        <v>24.527000000000001</v>
      </c>
      <c r="AQ8188">
        <v>27.765999999999998</v>
      </c>
      <c r="AR8188">
        <v>30.699000000000002</v>
      </c>
      <c r="AS8188">
        <v>34.274000000000001</v>
      </c>
      <c r="AT8188">
        <v>37.066000000000003</v>
      </c>
      <c r="AU8188">
        <v>39.722000000000001</v>
      </c>
      <c r="AV8188">
        <v>42.152000000000001</v>
      </c>
      <c r="AW8188">
        <v>44.81</v>
      </c>
      <c r="AX8188">
        <v>48.085999999999999</v>
      </c>
      <c r="AY8188">
        <v>49.606000000000002</v>
      </c>
      <c r="AZ8188">
        <v>49.540999999999997</v>
      </c>
      <c r="BA8188">
        <v>48.433</v>
      </c>
      <c r="BB8188">
        <v>46.402999999999999</v>
      </c>
      <c r="BC8188">
        <v>2017</v>
      </c>
    </row>
    <row r="8189" spans="1:55" x14ac:dyDescent="0.25">
      <c r="A8189">
        <v>746</v>
      </c>
      <c r="B8189" t="s">
        <v>1867</v>
      </c>
      <c r="C8189" t="s">
        <v>361</v>
      </c>
      <c r="D8189" t="s">
        <v>1868</v>
      </c>
      <c r="E8189" t="s">
        <v>362</v>
      </c>
      <c r="F8189" t="s">
        <v>363</v>
      </c>
      <c r="G8189" t="s">
        <v>229</v>
      </c>
      <c r="H8189" t="s">
        <v>230</v>
      </c>
      <c r="I8189" t="s">
        <v>1873</v>
      </c>
      <c r="J8189">
        <v>1.7310000000000001</v>
      </c>
      <c r="K8189">
        <v>2.802</v>
      </c>
      <c r="L8189">
        <v>4.5369999999999999</v>
      </c>
      <c r="M8189">
        <v>6.6719999999999997</v>
      </c>
      <c r="N8189">
        <v>13.116</v>
      </c>
      <c r="O8189">
        <v>26.614999999999998</v>
      </c>
      <c r="P8189">
        <v>56.67</v>
      </c>
      <c r="Q8189">
        <v>166.001</v>
      </c>
      <c r="R8189">
        <v>521.08699999999999</v>
      </c>
      <c r="S8189" s="52">
        <v>1194.1600000000001</v>
      </c>
      <c r="T8189" s="52">
        <v>1835.61</v>
      </c>
      <c r="U8189" s="52">
        <v>2204.8200000000002</v>
      </c>
      <c r="V8189" s="52">
        <v>3185.33</v>
      </c>
      <c r="W8189" s="52">
        <v>3970.74</v>
      </c>
      <c r="X8189" s="52">
        <v>4710.34</v>
      </c>
      <c r="Y8189" s="52">
        <v>5580.79</v>
      </c>
      <c r="Z8189" s="52">
        <v>6218.19</v>
      </c>
      <c r="AA8189" s="52">
        <v>7017.41</v>
      </c>
      <c r="AB8189" s="52">
        <v>7867.62</v>
      </c>
      <c r="AC8189" s="52">
        <v>8771.25</v>
      </c>
      <c r="AD8189" s="52">
        <v>9830.34</v>
      </c>
      <c r="AE8189" s="52">
        <v>10601.59</v>
      </c>
      <c r="AF8189" s="52">
        <v>11672.4</v>
      </c>
      <c r="AG8189" s="52">
        <v>13204.56</v>
      </c>
      <c r="AH8189" s="52">
        <v>14998.56</v>
      </c>
      <c r="AI8189" s="52">
        <v>17099.669999999998</v>
      </c>
      <c r="AJ8189" s="52">
        <v>19873.240000000002</v>
      </c>
      <c r="AK8189" s="52">
        <v>23261.72</v>
      </c>
      <c r="AL8189" s="52">
        <v>29727.06</v>
      </c>
      <c r="AM8189" s="52">
        <v>37725.15</v>
      </c>
      <c r="AN8189" s="52">
        <v>44012.1</v>
      </c>
      <c r="AO8189" s="52">
        <v>53248.93</v>
      </c>
      <c r="AP8189" s="52">
        <v>61580.21</v>
      </c>
      <c r="AQ8189" s="52">
        <v>66508.17</v>
      </c>
      <c r="AR8189" s="52">
        <v>72896.39</v>
      </c>
      <c r="AS8189" s="52">
        <v>79803.95</v>
      </c>
      <c r="AT8189" s="52">
        <v>87404.72</v>
      </c>
      <c r="AU8189" s="52">
        <v>96124.39</v>
      </c>
      <c r="AV8189" s="52">
        <v>105289.13</v>
      </c>
      <c r="AW8189" s="52">
        <v>115969.8</v>
      </c>
      <c r="AX8189" s="52">
        <v>129025.32</v>
      </c>
      <c r="AY8189" s="52">
        <v>144050.28</v>
      </c>
      <c r="AZ8189" s="52">
        <v>160448.20000000001</v>
      </c>
      <c r="BA8189" s="52">
        <v>178947.23</v>
      </c>
      <c r="BB8189" s="52">
        <v>201574.61</v>
      </c>
      <c r="BC8189">
        <v>2017</v>
      </c>
    </row>
    <row r="8190" spans="1:55" x14ac:dyDescent="0.25">
      <c r="A8190">
        <v>746</v>
      </c>
      <c r="B8190" t="s">
        <v>1867</v>
      </c>
      <c r="C8190" t="s">
        <v>364</v>
      </c>
      <c r="D8190" t="s">
        <v>1868</v>
      </c>
      <c r="E8190" t="s">
        <v>365</v>
      </c>
      <c r="F8190" t="s">
        <v>366</v>
      </c>
      <c r="G8190" t="s">
        <v>242</v>
      </c>
      <c r="H8190" t="s">
        <v>230</v>
      </c>
      <c r="I8190" t="s">
        <v>1874</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-1.675</v>
      </c>
      <c r="AT8190">
        <v>-0.83899999999999997</v>
      </c>
      <c r="AU8190">
        <v>-1.32</v>
      </c>
      <c r="AV8190">
        <v>-1.913</v>
      </c>
      <c r="AW8190">
        <v>-2.4769999999999999</v>
      </c>
      <c r="AX8190">
        <v>-3.0739999999999998</v>
      </c>
      <c r="AY8190">
        <v>-3.2810000000000001</v>
      </c>
      <c r="AZ8190">
        <v>-3.1320000000000001</v>
      </c>
      <c r="BA8190">
        <v>-2.5310000000000001</v>
      </c>
      <c r="BB8190">
        <v>-1.413</v>
      </c>
      <c r="BC8190">
        <v>2017</v>
      </c>
    </row>
    <row r="8191" spans="1:55" x14ac:dyDescent="0.25">
      <c r="A8191">
        <v>746</v>
      </c>
      <c r="B8191" t="s">
        <v>1867</v>
      </c>
      <c r="C8191" t="s">
        <v>368</v>
      </c>
      <c r="D8191" t="s">
        <v>1868</v>
      </c>
      <c r="E8191" t="s">
        <v>365</v>
      </c>
      <c r="F8191" t="s">
        <v>366</v>
      </c>
      <c r="G8191" t="s">
        <v>282</v>
      </c>
      <c r="I8191" t="s">
        <v>369</v>
      </c>
      <c r="J8191">
        <v>-1.4330000000000001</v>
      </c>
      <c r="K8191">
        <v>0.27200000000000002</v>
      </c>
      <c r="L8191">
        <v>-1.0780000000000001</v>
      </c>
      <c r="M8191">
        <v>-0.97399999999999998</v>
      </c>
      <c r="N8191">
        <v>1.8160000000000001</v>
      </c>
      <c r="O8191">
        <v>8.7999999999999995E-2</v>
      </c>
      <c r="P8191">
        <v>-0.83199999999999996</v>
      </c>
      <c r="Q8191">
        <v>-1.3360000000000001</v>
      </c>
      <c r="R8191">
        <v>-2.2480000000000002</v>
      </c>
      <c r="S8191">
        <v>-3.6859999999999999</v>
      </c>
      <c r="T8191">
        <v>-4.5839999999999996</v>
      </c>
      <c r="U8191">
        <v>-5.6520000000000001</v>
      </c>
      <c r="V8191">
        <v>-3.5449999999999999</v>
      </c>
      <c r="W8191">
        <v>-5.15</v>
      </c>
      <c r="X8191">
        <v>-3.6219999999999999</v>
      </c>
      <c r="Y8191">
        <v>-4.8869999999999996</v>
      </c>
      <c r="Z8191">
        <v>-3.5579999999999998</v>
      </c>
      <c r="AA8191">
        <v>-4.8730000000000002</v>
      </c>
      <c r="AB8191">
        <v>-5.7329999999999997</v>
      </c>
      <c r="AC8191">
        <v>-4.8630000000000004</v>
      </c>
      <c r="AD8191">
        <v>-6.0019999999999998</v>
      </c>
      <c r="AE8191">
        <v>-4.8239999999999998</v>
      </c>
      <c r="AF8191">
        <v>-2.3410000000000002</v>
      </c>
      <c r="AG8191">
        <v>-0.57199999999999995</v>
      </c>
      <c r="AH8191">
        <v>-0.02</v>
      </c>
      <c r="AI8191">
        <v>0.51300000000000001</v>
      </c>
      <c r="AJ8191">
        <v>-2.8239999999999998</v>
      </c>
      <c r="AK8191">
        <v>-4.0869999999999997</v>
      </c>
      <c r="AL8191">
        <v>-7.0830000000000002</v>
      </c>
      <c r="AM8191">
        <v>-5.641</v>
      </c>
      <c r="AN8191">
        <v>-7.9649999999999999</v>
      </c>
      <c r="AO8191">
        <v>-9.8889999999999993</v>
      </c>
      <c r="AP8191">
        <v>-6.734</v>
      </c>
      <c r="AQ8191">
        <v>-7.1689999999999996</v>
      </c>
      <c r="AR8191">
        <v>-8.1050000000000004</v>
      </c>
      <c r="AS8191">
        <v>-7.2949999999999999</v>
      </c>
      <c r="AT8191">
        <v>-3.391</v>
      </c>
      <c r="AU8191">
        <v>-4.9880000000000004</v>
      </c>
      <c r="AV8191">
        <v>-6.8019999999999996</v>
      </c>
      <c r="AW8191">
        <v>-8.1579999999999995</v>
      </c>
      <c r="AX8191">
        <v>-9.1430000000000007</v>
      </c>
      <c r="AY8191">
        <v>-8.9359999999999999</v>
      </c>
      <c r="AZ8191">
        <v>-7.7050000000000001</v>
      </c>
      <c r="BA8191">
        <v>-5.8310000000000004</v>
      </c>
      <c r="BB8191">
        <v>-2.9510000000000001</v>
      </c>
      <c r="BC8191">
        <v>2017</v>
      </c>
    </row>
    <row r="8192" spans="1:55" x14ac:dyDescent="0.25">
      <c r="A8192">
        <v>926</v>
      </c>
      <c r="B8192" t="s">
        <v>1875</v>
      </c>
      <c r="C8192" t="s">
        <v>225</v>
      </c>
      <c r="D8192" t="s">
        <v>1876</v>
      </c>
      <c r="E8192" t="s">
        <v>227</v>
      </c>
      <c r="F8192" t="s">
        <v>228</v>
      </c>
      <c r="G8192" t="s">
        <v>229</v>
      </c>
      <c r="H8192" t="s">
        <v>230</v>
      </c>
      <c r="I8192" t="s">
        <v>1877</v>
      </c>
      <c r="J8192" t="s">
        <v>232</v>
      </c>
      <c r="K8192" t="s">
        <v>232</v>
      </c>
      <c r="L8192" t="s">
        <v>232</v>
      </c>
      <c r="M8192" t="s">
        <v>232</v>
      </c>
      <c r="N8192" t="s">
        <v>232</v>
      </c>
      <c r="O8192" t="s">
        <v>232</v>
      </c>
      <c r="P8192" t="s">
        <v>232</v>
      </c>
      <c r="Q8192" t="s">
        <v>232</v>
      </c>
      <c r="R8192" t="s">
        <v>232</v>
      </c>
      <c r="S8192" t="s">
        <v>232</v>
      </c>
      <c r="T8192" t="s">
        <v>232</v>
      </c>
      <c r="U8192" t="s">
        <v>232</v>
      </c>
      <c r="V8192" s="52">
        <v>1401.37</v>
      </c>
      <c r="W8192" s="52">
        <v>1193.97</v>
      </c>
      <c r="X8192">
        <v>922.15300000000002</v>
      </c>
      <c r="Y8192">
        <v>810.18299999999999</v>
      </c>
      <c r="Z8192">
        <v>730.37099999999998</v>
      </c>
      <c r="AA8192">
        <v>707.178</v>
      </c>
      <c r="AB8192">
        <v>694.34</v>
      </c>
      <c r="AC8192">
        <v>692.93399999999997</v>
      </c>
      <c r="AD8192">
        <v>734.03700000000003</v>
      </c>
      <c r="AE8192">
        <v>772.26900000000001</v>
      </c>
      <c r="AF8192">
        <v>813.2</v>
      </c>
      <c r="AG8192">
        <v>890.45399999999995</v>
      </c>
      <c r="AH8192">
        <v>995.52700000000004</v>
      </c>
      <c r="AI8192" s="52">
        <v>1026.3900000000001</v>
      </c>
      <c r="AJ8192" s="52">
        <v>1104.3900000000001</v>
      </c>
      <c r="AK8192" s="52">
        <v>1194.96</v>
      </c>
      <c r="AL8192" s="52">
        <v>1221.24</v>
      </c>
      <c r="AM8192" s="52">
        <v>1036.8399999999999</v>
      </c>
      <c r="AN8192" s="52">
        <v>1079.3499999999999</v>
      </c>
      <c r="AO8192" s="52">
        <v>1138.3399999999999</v>
      </c>
      <c r="AP8192" s="52">
        <v>1141.06</v>
      </c>
      <c r="AQ8192" s="52">
        <v>1140.75</v>
      </c>
      <c r="AR8192" s="52">
        <v>1066</v>
      </c>
      <c r="AS8192">
        <v>961.82100000000003</v>
      </c>
      <c r="AT8192">
        <v>985.29899999999998</v>
      </c>
      <c r="AU8192" s="52">
        <v>1010.17</v>
      </c>
      <c r="AV8192" s="52">
        <v>1043.42</v>
      </c>
      <c r="AW8192" s="52">
        <v>1071.69</v>
      </c>
      <c r="AX8192" s="52">
        <v>1103.73</v>
      </c>
      <c r="AY8192" s="52">
        <v>1137.8399999999999</v>
      </c>
      <c r="AZ8192" s="52">
        <v>1174.06</v>
      </c>
      <c r="BA8192" s="52">
        <v>1212.81</v>
      </c>
      <c r="BB8192" s="52">
        <v>1252.58</v>
      </c>
      <c r="BC8192">
        <v>2017</v>
      </c>
    </row>
    <row r="8193" spans="1:55" x14ac:dyDescent="0.25">
      <c r="A8193">
        <v>926</v>
      </c>
      <c r="B8193" t="s">
        <v>1875</v>
      </c>
      <c r="C8193" t="s">
        <v>233</v>
      </c>
      <c r="D8193" t="s">
        <v>1876</v>
      </c>
      <c r="E8193" t="s">
        <v>227</v>
      </c>
      <c r="F8193" t="s">
        <v>234</v>
      </c>
      <c r="G8193" t="s">
        <v>235</v>
      </c>
      <c r="I8193" t="s">
        <v>236</v>
      </c>
      <c r="J8193" t="s">
        <v>232</v>
      </c>
      <c r="K8193" t="s">
        <v>232</v>
      </c>
      <c r="L8193" t="s">
        <v>232</v>
      </c>
      <c r="M8193" t="s">
        <v>232</v>
      </c>
      <c r="N8193" t="s">
        <v>232</v>
      </c>
      <c r="O8193" t="s">
        <v>232</v>
      </c>
      <c r="P8193" t="s">
        <v>232</v>
      </c>
      <c r="Q8193" t="s">
        <v>232</v>
      </c>
      <c r="R8193" t="s">
        <v>232</v>
      </c>
      <c r="S8193" t="s">
        <v>232</v>
      </c>
      <c r="T8193" t="s">
        <v>232</v>
      </c>
      <c r="U8193" t="s">
        <v>232</v>
      </c>
      <c r="V8193" t="s">
        <v>232</v>
      </c>
      <c r="W8193">
        <v>-14.798999999999999</v>
      </c>
      <c r="X8193">
        <v>-22.765999999999998</v>
      </c>
      <c r="Y8193">
        <v>-12.141999999999999</v>
      </c>
      <c r="Z8193">
        <v>-9.8510000000000009</v>
      </c>
      <c r="AA8193">
        <v>-3.1749999999999998</v>
      </c>
      <c r="AB8193">
        <v>-1.8149999999999999</v>
      </c>
      <c r="AC8193">
        <v>-0.20300000000000001</v>
      </c>
      <c r="AD8193">
        <v>5.9320000000000004</v>
      </c>
      <c r="AE8193">
        <v>5.2089999999999996</v>
      </c>
      <c r="AF8193">
        <v>5.3</v>
      </c>
      <c r="AG8193">
        <v>9.5</v>
      </c>
      <c r="AH8193">
        <v>11.8</v>
      </c>
      <c r="AI8193">
        <v>3.1</v>
      </c>
      <c r="AJ8193">
        <v>7.6</v>
      </c>
      <c r="AK8193">
        <v>8.1999999999999993</v>
      </c>
      <c r="AL8193">
        <v>2.2000000000000002</v>
      </c>
      <c r="AM8193">
        <v>-15.1</v>
      </c>
      <c r="AN8193">
        <v>4.0999999999999996</v>
      </c>
      <c r="AO8193">
        <v>5.4660000000000002</v>
      </c>
      <c r="AP8193">
        <v>0.23899999999999999</v>
      </c>
      <c r="AQ8193">
        <v>-2.7E-2</v>
      </c>
      <c r="AR8193">
        <v>-6.5529999999999999</v>
      </c>
      <c r="AS8193">
        <v>-9.7729999999999997</v>
      </c>
      <c r="AT8193">
        <v>2.4409999999999998</v>
      </c>
      <c r="AU8193">
        <v>2.5249999999999999</v>
      </c>
      <c r="AV8193">
        <v>3.2909999999999999</v>
      </c>
      <c r="AW8193">
        <v>2.7090000000000001</v>
      </c>
      <c r="AX8193">
        <v>2.99</v>
      </c>
      <c r="AY8193">
        <v>3.09</v>
      </c>
      <c r="AZ8193">
        <v>3.1829999999999998</v>
      </c>
      <c r="BA8193">
        <v>3.3</v>
      </c>
      <c r="BB8193">
        <v>3.2789999999999999</v>
      </c>
      <c r="BC8193">
        <v>2017</v>
      </c>
    </row>
    <row r="8194" spans="1:55" x14ac:dyDescent="0.25">
      <c r="A8194">
        <v>926</v>
      </c>
      <c r="B8194" t="s">
        <v>1875</v>
      </c>
      <c r="C8194" t="s">
        <v>237</v>
      </c>
      <c r="D8194" t="s">
        <v>1876</v>
      </c>
      <c r="E8194" t="s">
        <v>238</v>
      </c>
      <c r="F8194" t="s">
        <v>239</v>
      </c>
      <c r="G8194" t="s">
        <v>229</v>
      </c>
      <c r="H8194" t="s">
        <v>230</v>
      </c>
      <c r="I8194" t="s">
        <v>1877</v>
      </c>
      <c r="J8194" t="s">
        <v>232</v>
      </c>
      <c r="K8194" t="s">
        <v>232</v>
      </c>
      <c r="L8194" t="s">
        <v>232</v>
      </c>
      <c r="M8194" t="s">
        <v>232</v>
      </c>
      <c r="N8194" t="s">
        <v>232</v>
      </c>
      <c r="O8194" t="s">
        <v>232</v>
      </c>
      <c r="P8194" t="s">
        <v>232</v>
      </c>
      <c r="Q8194" t="s">
        <v>232</v>
      </c>
      <c r="R8194" t="s">
        <v>232</v>
      </c>
      <c r="S8194" t="s">
        <v>232</v>
      </c>
      <c r="T8194" t="s">
        <v>232</v>
      </c>
      <c r="U8194" t="s">
        <v>232</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52">
        <v>1079.3499999999999</v>
      </c>
      <c r="AO8194" s="52">
        <v>1299.99</v>
      </c>
      <c r="AP8194" s="52">
        <v>1404.67</v>
      </c>
      <c r="AQ8194" s="52">
        <v>1465.2</v>
      </c>
      <c r="AR8194" s="52">
        <v>1586.92</v>
      </c>
      <c r="AS8194" s="52">
        <v>1988.54</v>
      </c>
      <c r="AT8194" s="52">
        <v>2385.37</v>
      </c>
      <c r="AU8194" s="52">
        <v>2982.92</v>
      </c>
      <c r="AV8194" s="52">
        <v>3388.5</v>
      </c>
      <c r="AW8194" s="52">
        <v>3868.68</v>
      </c>
      <c r="AX8194" s="52">
        <v>4408.8599999999997</v>
      </c>
      <c r="AY8194" s="52">
        <v>4905.45</v>
      </c>
      <c r="AZ8194" s="52">
        <v>5423.74</v>
      </c>
      <c r="BA8194" s="52">
        <v>5989.79</v>
      </c>
      <c r="BB8194" s="52">
        <v>6603.53</v>
      </c>
      <c r="BC8194">
        <v>2017</v>
      </c>
    </row>
    <row r="8195" spans="1:55" x14ac:dyDescent="0.25">
      <c r="A8195">
        <v>926</v>
      </c>
      <c r="B8195" t="s">
        <v>1875</v>
      </c>
      <c r="C8195" t="s">
        <v>240</v>
      </c>
      <c r="D8195" t="s">
        <v>1876</v>
      </c>
      <c r="E8195" t="s">
        <v>238</v>
      </c>
      <c r="F8195" t="s">
        <v>241</v>
      </c>
      <c r="G8195" t="s">
        <v>242</v>
      </c>
      <c r="H8195" t="s">
        <v>230</v>
      </c>
      <c r="I8195" t="s">
        <v>243</v>
      </c>
      <c r="J8195" t="s">
        <v>232</v>
      </c>
      <c r="K8195" t="s">
        <v>232</v>
      </c>
      <c r="L8195" t="s">
        <v>232</v>
      </c>
      <c r="M8195" t="s">
        <v>232</v>
      </c>
      <c r="N8195" t="s">
        <v>232</v>
      </c>
      <c r="O8195" t="s">
        <v>232</v>
      </c>
      <c r="P8195" t="s">
        <v>232</v>
      </c>
      <c r="Q8195" t="s">
        <v>232</v>
      </c>
      <c r="R8195" t="s">
        <v>232</v>
      </c>
      <c r="S8195" t="s">
        <v>232</v>
      </c>
      <c r="T8195" t="s">
        <v>232</v>
      </c>
      <c r="U8195" t="s">
        <v>232</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124.60299999999999</v>
      </c>
      <c r="AW8195">
        <v>134.887</v>
      </c>
      <c r="AX8195">
        <v>147.16999999999999</v>
      </c>
      <c r="AY8195">
        <v>160.58699999999999</v>
      </c>
      <c r="AZ8195">
        <v>174.93</v>
      </c>
      <c r="BA8195">
        <v>190.33099999999999</v>
      </c>
      <c r="BB8195">
        <v>206.733</v>
      </c>
      <c r="BC8195">
        <v>2017</v>
      </c>
    </row>
    <row r="8196" spans="1:55" x14ac:dyDescent="0.25">
      <c r="A8196">
        <v>926</v>
      </c>
      <c r="B8196" t="s">
        <v>1875</v>
      </c>
      <c r="C8196" t="s">
        <v>244</v>
      </c>
      <c r="D8196" t="s">
        <v>1876</v>
      </c>
      <c r="E8196" t="s">
        <v>238</v>
      </c>
      <c r="F8196" t="s">
        <v>245</v>
      </c>
      <c r="G8196" t="s">
        <v>246</v>
      </c>
      <c r="H8196" t="s">
        <v>230</v>
      </c>
      <c r="I8196" t="s">
        <v>243</v>
      </c>
      <c r="J8196" t="s">
        <v>232</v>
      </c>
      <c r="K8196" t="s">
        <v>232</v>
      </c>
      <c r="L8196" t="s">
        <v>232</v>
      </c>
      <c r="M8196" t="s">
        <v>232</v>
      </c>
      <c r="N8196" t="s">
        <v>232</v>
      </c>
      <c r="O8196" t="s">
        <v>232</v>
      </c>
      <c r="P8196" t="s">
        <v>232</v>
      </c>
      <c r="Q8196" t="s">
        <v>232</v>
      </c>
      <c r="R8196" t="s">
        <v>232</v>
      </c>
      <c r="S8196" t="s">
        <v>232</v>
      </c>
      <c r="T8196" t="s">
        <v>232</v>
      </c>
      <c r="U8196" t="s">
        <v>232</v>
      </c>
      <c r="V8196">
        <v>319.74799999999999</v>
      </c>
      <c r="W8196">
        <v>278.88200000000001</v>
      </c>
      <c r="X8196">
        <v>219.99100000000001</v>
      </c>
      <c r="Y8196">
        <v>197.33199999999999</v>
      </c>
      <c r="Z8196">
        <v>181.15</v>
      </c>
      <c r="AA8196">
        <v>178.422</v>
      </c>
      <c r="AB8196">
        <v>177.155</v>
      </c>
      <c r="AC8196">
        <v>179.34899999999999</v>
      </c>
      <c r="AD8196">
        <v>194.23400000000001</v>
      </c>
      <c r="AE8196">
        <v>208.833</v>
      </c>
      <c r="AF8196">
        <v>223.38</v>
      </c>
      <c r="AG8196">
        <v>249.143</v>
      </c>
      <c r="AH8196">
        <v>286.041</v>
      </c>
      <c r="AI8196">
        <v>304.09300000000002</v>
      </c>
      <c r="AJ8196">
        <v>337.10700000000003</v>
      </c>
      <c r="AK8196">
        <v>374.54899999999998</v>
      </c>
      <c r="AL8196">
        <v>390.23399999999998</v>
      </c>
      <c r="AM8196">
        <v>333.834</v>
      </c>
      <c r="AN8196">
        <v>351.57100000000003</v>
      </c>
      <c r="AO8196">
        <v>378.53199999999998</v>
      </c>
      <c r="AP8196">
        <v>386.71300000000002</v>
      </c>
      <c r="AQ8196">
        <v>393.39299999999997</v>
      </c>
      <c r="AR8196">
        <v>374.57100000000003</v>
      </c>
      <c r="AS8196">
        <v>341.57900000000001</v>
      </c>
      <c r="AT8196">
        <v>353.74099999999999</v>
      </c>
      <c r="AU8196">
        <v>369.56599999999997</v>
      </c>
      <c r="AV8196">
        <v>390.33600000000001</v>
      </c>
      <c r="AW8196">
        <v>408.04</v>
      </c>
      <c r="AX8196">
        <v>429.01499999999999</v>
      </c>
      <c r="AY8196">
        <v>451.46800000000002</v>
      </c>
      <c r="AZ8196">
        <v>475.47899999999998</v>
      </c>
      <c r="BA8196">
        <v>501.34899999999999</v>
      </c>
      <c r="BB8196">
        <v>528.625</v>
      </c>
      <c r="BC8196">
        <v>2017</v>
      </c>
    </row>
    <row r="8197" spans="1:55" x14ac:dyDescent="0.25">
      <c r="A8197">
        <v>926</v>
      </c>
      <c r="B8197" t="s">
        <v>1875</v>
      </c>
      <c r="C8197" t="s">
        <v>247</v>
      </c>
      <c r="D8197" t="s">
        <v>1876</v>
      </c>
      <c r="E8197" t="s">
        <v>248</v>
      </c>
      <c r="F8197" t="s">
        <v>249</v>
      </c>
      <c r="G8197" t="s">
        <v>250</v>
      </c>
      <c r="I8197" t="s">
        <v>251</v>
      </c>
      <c r="J8197" t="s">
        <v>232</v>
      </c>
      <c r="K8197" t="s">
        <v>232</v>
      </c>
      <c r="L8197" t="s">
        <v>232</v>
      </c>
      <c r="M8197" t="s">
        <v>232</v>
      </c>
      <c r="N8197" t="s">
        <v>232</v>
      </c>
      <c r="O8197" t="s">
        <v>232</v>
      </c>
      <c r="P8197" t="s">
        <v>232</v>
      </c>
      <c r="Q8197" t="s">
        <v>232</v>
      </c>
      <c r="R8197" t="s">
        <v>232</v>
      </c>
      <c r="S8197" t="s">
        <v>232</v>
      </c>
      <c r="T8197" t="s">
        <v>232</v>
      </c>
      <c r="U8197" t="s">
        <v>232</v>
      </c>
      <c r="V8197">
        <v>4.0000000000000001E-3</v>
      </c>
      <c r="W8197">
        <v>0.13300000000000001</v>
      </c>
      <c r="X8197">
        <v>1.35</v>
      </c>
      <c r="Y8197">
        <v>6.9589999999999996</v>
      </c>
      <c r="Z8197">
        <v>11.542999999999999</v>
      </c>
      <c r="AA8197">
        <v>13.654</v>
      </c>
      <c r="AB8197">
        <v>15.281000000000001</v>
      </c>
      <c r="AC8197">
        <v>19.469000000000001</v>
      </c>
      <c r="AD8197">
        <v>23.962</v>
      </c>
      <c r="AE8197">
        <v>26.338000000000001</v>
      </c>
      <c r="AF8197">
        <v>27.733000000000001</v>
      </c>
      <c r="AG8197">
        <v>30.001000000000001</v>
      </c>
      <c r="AH8197">
        <v>34.593000000000004</v>
      </c>
      <c r="AI8197">
        <v>42.917000000000002</v>
      </c>
      <c r="AJ8197">
        <v>49.277999999999999</v>
      </c>
      <c r="AK8197">
        <v>60.542999999999999</v>
      </c>
      <c r="AL8197">
        <v>78.146000000000001</v>
      </c>
      <c r="AM8197">
        <v>87.977999999999994</v>
      </c>
      <c r="AN8197">
        <v>100</v>
      </c>
      <c r="AO8197">
        <v>114.20099999999999</v>
      </c>
      <c r="AP8197">
        <v>123.10299999999999</v>
      </c>
      <c r="AQ8197">
        <v>128.44200000000001</v>
      </c>
      <c r="AR8197">
        <v>148.86600000000001</v>
      </c>
      <c r="AS8197">
        <v>206.74799999999999</v>
      </c>
      <c r="AT8197">
        <v>242.096</v>
      </c>
      <c r="AU8197">
        <v>295.28800000000001</v>
      </c>
      <c r="AV8197">
        <v>324.75</v>
      </c>
      <c r="AW8197">
        <v>360.98899999999998</v>
      </c>
      <c r="AX8197">
        <v>399.45</v>
      </c>
      <c r="AY8197">
        <v>431.11900000000003</v>
      </c>
      <c r="AZ8197">
        <v>461.96300000000002</v>
      </c>
      <c r="BA8197">
        <v>493.87700000000001</v>
      </c>
      <c r="BB8197">
        <v>527.19500000000005</v>
      </c>
      <c r="BC8197">
        <v>2017</v>
      </c>
    </row>
    <row r="8198" spans="1:55" x14ac:dyDescent="0.25">
      <c r="A8198">
        <v>926</v>
      </c>
      <c r="B8198" t="s">
        <v>1875</v>
      </c>
      <c r="C8198" t="s">
        <v>252</v>
      </c>
      <c r="D8198" t="s">
        <v>1876</v>
      </c>
      <c r="E8198" t="s">
        <v>253</v>
      </c>
      <c r="F8198" t="s">
        <v>254</v>
      </c>
      <c r="G8198" t="s">
        <v>229</v>
      </c>
      <c r="H8198" t="s">
        <v>220</v>
      </c>
      <c r="I8198" t="s">
        <v>255</v>
      </c>
      <c r="J8198" t="s">
        <v>232</v>
      </c>
      <c r="K8198" t="s">
        <v>232</v>
      </c>
      <c r="L8198" t="s">
        <v>232</v>
      </c>
      <c r="M8198" t="s">
        <v>232</v>
      </c>
      <c r="N8198" t="s">
        <v>232</v>
      </c>
      <c r="O8198" t="s">
        <v>232</v>
      </c>
      <c r="P8198" t="s">
        <v>232</v>
      </c>
      <c r="Q8198" t="s">
        <v>232</v>
      </c>
      <c r="R8198" t="s">
        <v>232</v>
      </c>
      <c r="S8198" t="s">
        <v>232</v>
      </c>
      <c r="T8198" t="s">
        <v>232</v>
      </c>
      <c r="U8198" t="s">
        <v>232</v>
      </c>
      <c r="V8198" s="52">
        <v>27016.65</v>
      </c>
      <c r="W8198" s="52">
        <v>23087.37</v>
      </c>
      <c r="X8198" s="52">
        <v>17975.55</v>
      </c>
      <c r="Y8198" s="52">
        <v>15925.26</v>
      </c>
      <c r="Z8198" s="52">
        <v>14491.48</v>
      </c>
      <c r="AA8198" s="52">
        <v>14151.06</v>
      </c>
      <c r="AB8198" s="52">
        <v>14014.38</v>
      </c>
      <c r="AC8198" s="52">
        <v>14108.39</v>
      </c>
      <c r="AD8198" s="52">
        <v>15083.9</v>
      </c>
      <c r="AE8198" s="52">
        <v>16008.61</v>
      </c>
      <c r="AF8198" s="52">
        <v>17004.330000000002</v>
      </c>
      <c r="AG8198" s="52">
        <v>18769.27</v>
      </c>
      <c r="AH8198" s="52">
        <v>21136.240000000002</v>
      </c>
      <c r="AI8198" s="52">
        <v>21955.21</v>
      </c>
      <c r="AJ8198" s="52">
        <v>23767.95</v>
      </c>
      <c r="AK8198" s="52">
        <v>25869.13</v>
      </c>
      <c r="AL8198" s="52">
        <v>26569.91</v>
      </c>
      <c r="AM8198" s="52">
        <v>22646.94</v>
      </c>
      <c r="AN8198" s="52">
        <v>23670.799999999999</v>
      </c>
      <c r="AO8198" s="52">
        <v>25044.12</v>
      </c>
      <c r="AP8198" s="52">
        <v>25148.49</v>
      </c>
      <c r="AQ8198" s="52">
        <v>25212.23</v>
      </c>
      <c r="AR8198" s="52">
        <v>24930.04</v>
      </c>
      <c r="AS8198" s="52">
        <v>22582.78</v>
      </c>
      <c r="AT8198" s="52">
        <v>23230.02</v>
      </c>
      <c r="AU8198" s="52">
        <v>23928.22</v>
      </c>
      <c r="AV8198" s="52">
        <v>24815.85</v>
      </c>
      <c r="AW8198" s="52">
        <v>25590.53</v>
      </c>
      <c r="AX8198" s="52">
        <v>26461.55</v>
      </c>
      <c r="AY8198" s="52">
        <v>27388.880000000001</v>
      </c>
      <c r="AZ8198" s="52">
        <v>28374.240000000002</v>
      </c>
      <c r="BA8198" s="52">
        <v>29428.37</v>
      </c>
      <c r="BB8198" s="52">
        <v>30515.38</v>
      </c>
      <c r="BC8198">
        <v>2017</v>
      </c>
    </row>
    <row r="8199" spans="1:55" x14ac:dyDescent="0.25">
      <c r="A8199">
        <v>926</v>
      </c>
      <c r="B8199" t="s">
        <v>1875</v>
      </c>
      <c r="C8199" t="s">
        <v>256</v>
      </c>
      <c r="D8199" t="s">
        <v>1876</v>
      </c>
      <c r="E8199" t="s">
        <v>253</v>
      </c>
      <c r="F8199" t="s">
        <v>257</v>
      </c>
      <c r="G8199" t="s">
        <v>258</v>
      </c>
      <c r="H8199" t="s">
        <v>220</v>
      </c>
      <c r="I8199" t="s">
        <v>255</v>
      </c>
      <c r="J8199" t="s">
        <v>232</v>
      </c>
      <c r="K8199" t="s">
        <v>232</v>
      </c>
      <c r="L8199" t="s">
        <v>232</v>
      </c>
      <c r="M8199" t="s">
        <v>232</v>
      </c>
      <c r="N8199" t="s">
        <v>232</v>
      </c>
      <c r="O8199" t="s">
        <v>232</v>
      </c>
      <c r="P8199" t="s">
        <v>232</v>
      </c>
      <c r="Q8199" t="s">
        <v>232</v>
      </c>
      <c r="R8199" t="s">
        <v>232</v>
      </c>
      <c r="S8199" t="s">
        <v>232</v>
      </c>
      <c r="T8199" t="s">
        <v>232</v>
      </c>
      <c r="U8199" s="52">
        <v>9984.9599999999991</v>
      </c>
      <c r="V8199" s="52">
        <v>8983.86</v>
      </c>
      <c r="W8199" s="52">
        <v>7677.25</v>
      </c>
      <c r="X8199" s="52">
        <v>5977.41</v>
      </c>
      <c r="Y8199" s="52">
        <v>5295.63</v>
      </c>
      <c r="Z8199" s="52">
        <v>4818.8599999999997</v>
      </c>
      <c r="AA8199" s="52">
        <v>4705.66</v>
      </c>
      <c r="AB8199" s="52">
        <v>4660.21</v>
      </c>
      <c r="AC8199" s="52">
        <v>4691.47</v>
      </c>
      <c r="AD8199" s="52">
        <v>5015.8500000000004</v>
      </c>
      <c r="AE8199" s="52">
        <v>5323.35</v>
      </c>
      <c r="AF8199" s="52">
        <v>5654.46</v>
      </c>
      <c r="AG8199" s="52">
        <v>6241.35</v>
      </c>
      <c r="AH8199" s="52">
        <v>7028.44</v>
      </c>
      <c r="AI8199" s="52">
        <v>7300.77</v>
      </c>
      <c r="AJ8199" s="52">
        <v>7903.56</v>
      </c>
      <c r="AK8199" s="52">
        <v>8602.27</v>
      </c>
      <c r="AL8199" s="52">
        <v>8835.2999999999993</v>
      </c>
      <c r="AM8199" s="52">
        <v>7530.79</v>
      </c>
      <c r="AN8199" s="52">
        <v>7871.26</v>
      </c>
      <c r="AO8199" s="52">
        <v>8327.93</v>
      </c>
      <c r="AP8199" s="52">
        <v>8362.64</v>
      </c>
      <c r="AQ8199" s="52">
        <v>8383.83</v>
      </c>
      <c r="AR8199" s="52">
        <v>8289.99</v>
      </c>
      <c r="AS8199" s="52">
        <v>7509.46</v>
      </c>
      <c r="AT8199" s="52">
        <v>7724.69</v>
      </c>
      <c r="AU8199" s="52">
        <v>7956.86</v>
      </c>
      <c r="AV8199" s="52">
        <v>8252.02</v>
      </c>
      <c r="AW8199" s="52">
        <v>8509.6299999999992</v>
      </c>
      <c r="AX8199" s="52">
        <v>8799.27</v>
      </c>
      <c r="AY8199" s="52">
        <v>9107.6299999999992</v>
      </c>
      <c r="AZ8199" s="52">
        <v>9435.2999999999993</v>
      </c>
      <c r="BA8199" s="52">
        <v>9785.83</v>
      </c>
      <c r="BB8199" s="52">
        <v>10147.290000000001</v>
      </c>
      <c r="BC8199">
        <v>2017</v>
      </c>
    </row>
    <row r="8200" spans="1:55" x14ac:dyDescent="0.25">
      <c r="A8200">
        <v>926</v>
      </c>
      <c r="B8200" t="s">
        <v>1875</v>
      </c>
      <c r="C8200" t="s">
        <v>259</v>
      </c>
      <c r="D8200" t="s">
        <v>1876</v>
      </c>
      <c r="E8200" t="s">
        <v>260</v>
      </c>
      <c r="F8200" t="s">
        <v>261</v>
      </c>
      <c r="G8200" t="s">
        <v>229</v>
      </c>
      <c r="H8200" t="s">
        <v>220</v>
      </c>
      <c r="I8200" t="s">
        <v>262</v>
      </c>
      <c r="J8200" t="s">
        <v>232</v>
      </c>
      <c r="K8200" t="s">
        <v>232</v>
      </c>
      <c r="L8200" t="s">
        <v>232</v>
      </c>
      <c r="M8200" t="s">
        <v>232</v>
      </c>
      <c r="N8200" t="s">
        <v>232</v>
      </c>
      <c r="O8200" t="s">
        <v>232</v>
      </c>
      <c r="P8200" t="s">
        <v>232</v>
      </c>
      <c r="Q8200" t="s">
        <v>232</v>
      </c>
      <c r="R8200" t="s">
        <v>232</v>
      </c>
      <c r="S8200" t="s">
        <v>232</v>
      </c>
      <c r="T8200" t="s">
        <v>232</v>
      </c>
      <c r="U8200" t="s">
        <v>232</v>
      </c>
      <c r="V8200">
        <v>1.0029999999999999</v>
      </c>
      <c r="W8200">
        <v>30.696999999999999</v>
      </c>
      <c r="X8200">
        <v>242.678</v>
      </c>
      <c r="Y8200" s="52">
        <v>1108.25</v>
      </c>
      <c r="Z8200" s="52">
        <v>1672.77</v>
      </c>
      <c r="AA8200" s="52">
        <v>1932.2</v>
      </c>
      <c r="AB8200" s="52">
        <v>2141.5500000000002</v>
      </c>
      <c r="AC8200" s="52">
        <v>2746.7</v>
      </c>
      <c r="AD8200" s="52">
        <v>3614.36</v>
      </c>
      <c r="AE8200" s="52">
        <v>4216.41</v>
      </c>
      <c r="AF8200" s="52">
        <v>4715.74</v>
      </c>
      <c r="AG8200" s="52">
        <v>5631.03</v>
      </c>
      <c r="AH8200" s="52">
        <v>7311.73</v>
      </c>
      <c r="AI8200" s="52">
        <v>9422.51</v>
      </c>
      <c r="AJ8200" s="52">
        <v>11712.39</v>
      </c>
      <c r="AK8200" s="52">
        <v>15662.01</v>
      </c>
      <c r="AL8200" s="52">
        <v>20763.38</v>
      </c>
      <c r="AM8200" s="52">
        <v>19924.37</v>
      </c>
      <c r="AN8200" s="52">
        <v>23670.799999999999</v>
      </c>
      <c r="AO8200" s="52">
        <v>28600.59</v>
      </c>
      <c r="AP8200" s="52">
        <v>30958.46</v>
      </c>
      <c r="AQ8200" s="52">
        <v>32383</v>
      </c>
      <c r="AR8200" s="52">
        <v>37112.400000000001</v>
      </c>
      <c r="AS8200" s="52">
        <v>46689.41</v>
      </c>
      <c r="AT8200" s="52">
        <v>56238.89</v>
      </c>
      <c r="AU8200" s="52">
        <v>70657.179999999993</v>
      </c>
      <c r="AV8200" s="52">
        <v>80589.350000000006</v>
      </c>
      <c r="AW8200" s="52">
        <v>92378.97</v>
      </c>
      <c r="AX8200" s="52">
        <v>105700.73</v>
      </c>
      <c r="AY8200" s="52">
        <v>118078.57</v>
      </c>
      <c r="AZ8200" s="52">
        <v>131078.54</v>
      </c>
      <c r="BA8200" s="52">
        <v>145340.01</v>
      </c>
      <c r="BB8200" s="52">
        <v>160875.60999999999</v>
      </c>
      <c r="BC8200">
        <v>2017</v>
      </c>
    </row>
    <row r="8201" spans="1:55" x14ac:dyDescent="0.25">
      <c r="A8201">
        <v>926</v>
      </c>
      <c r="B8201" t="s">
        <v>1875</v>
      </c>
      <c r="C8201" t="s">
        <v>263</v>
      </c>
      <c r="D8201" t="s">
        <v>1876</v>
      </c>
      <c r="E8201" t="s">
        <v>260</v>
      </c>
      <c r="F8201" t="s">
        <v>264</v>
      </c>
      <c r="G8201" t="s">
        <v>242</v>
      </c>
      <c r="H8201" t="s">
        <v>220</v>
      </c>
      <c r="I8201" t="s">
        <v>262</v>
      </c>
      <c r="J8201" t="s">
        <v>232</v>
      </c>
      <c r="K8201" t="s">
        <v>232</v>
      </c>
      <c r="L8201" t="s">
        <v>232</v>
      </c>
      <c r="M8201" t="s">
        <v>232</v>
      </c>
      <c r="N8201" t="s">
        <v>232</v>
      </c>
      <c r="O8201" t="s">
        <v>232</v>
      </c>
      <c r="P8201" t="s">
        <v>232</v>
      </c>
      <c r="Q8201" t="s">
        <v>232</v>
      </c>
      <c r="R8201" t="s">
        <v>232</v>
      </c>
      <c r="S8201" t="s">
        <v>232</v>
      </c>
      <c r="T8201" t="s">
        <v>232</v>
      </c>
      <c r="U8201" t="s">
        <v>232</v>
      </c>
      <c r="V8201">
        <v>427.863</v>
      </c>
      <c r="W8201">
        <v>677.26099999999997</v>
      </c>
      <c r="X8201">
        <v>740.97</v>
      </c>
      <c r="Y8201">
        <v>752.33900000000006</v>
      </c>
      <c r="Z8201">
        <v>914.34799999999996</v>
      </c>
      <c r="AA8201" s="52">
        <v>1037.8900000000001</v>
      </c>
      <c r="AB8201">
        <v>874.26499999999999</v>
      </c>
      <c r="AC8201">
        <v>664.99</v>
      </c>
      <c r="AD8201">
        <v>664.37599999999998</v>
      </c>
      <c r="AE8201">
        <v>784.86400000000003</v>
      </c>
      <c r="AF8201">
        <v>885.31500000000005</v>
      </c>
      <c r="AG8201" s="52">
        <v>1055.95</v>
      </c>
      <c r="AH8201" s="52">
        <v>1374.75</v>
      </c>
      <c r="AI8201" s="52">
        <v>1839.52</v>
      </c>
      <c r="AJ8201" s="52">
        <v>2319.29</v>
      </c>
      <c r="AK8201" s="52">
        <v>3101.39</v>
      </c>
      <c r="AL8201" s="52">
        <v>3944.72</v>
      </c>
      <c r="AM8201" s="52">
        <v>2557.2800000000002</v>
      </c>
      <c r="AN8201" s="52">
        <v>2982.81</v>
      </c>
      <c r="AO8201" s="52">
        <v>3589.63</v>
      </c>
      <c r="AP8201" s="52">
        <v>3872.53</v>
      </c>
      <c r="AQ8201" s="52">
        <v>3968.8</v>
      </c>
      <c r="AR8201" s="52">
        <v>3053.61</v>
      </c>
      <c r="AS8201" s="52">
        <v>2124.62</v>
      </c>
      <c r="AT8201" s="52">
        <v>2200</v>
      </c>
      <c r="AU8201" s="52">
        <v>2655.94</v>
      </c>
      <c r="AV8201" s="52">
        <v>2963.47</v>
      </c>
      <c r="AW8201" s="52">
        <v>3220.93</v>
      </c>
      <c r="AX8201" s="52">
        <v>3528.33</v>
      </c>
      <c r="AY8201" s="52">
        <v>3865.47</v>
      </c>
      <c r="AZ8201" s="52">
        <v>4227.62</v>
      </c>
      <c r="BA8201" s="52">
        <v>4618.32</v>
      </c>
      <c r="BB8201" s="52">
        <v>5036.43</v>
      </c>
      <c r="BC8201">
        <v>2017</v>
      </c>
    </row>
    <row r="8202" spans="1:55" x14ac:dyDescent="0.25">
      <c r="A8202">
        <v>926</v>
      </c>
      <c r="B8202" t="s">
        <v>1875</v>
      </c>
      <c r="C8202" t="s">
        <v>265</v>
      </c>
      <c r="D8202" t="s">
        <v>1876</v>
      </c>
      <c r="E8202" t="s">
        <v>260</v>
      </c>
      <c r="F8202" t="s">
        <v>266</v>
      </c>
      <c r="G8202" t="s">
        <v>246</v>
      </c>
      <c r="H8202" t="s">
        <v>220</v>
      </c>
      <c r="I8202" t="s">
        <v>262</v>
      </c>
      <c r="J8202" t="s">
        <v>232</v>
      </c>
      <c r="K8202" t="s">
        <v>232</v>
      </c>
      <c r="L8202" t="s">
        <v>232</v>
      </c>
      <c r="M8202" t="s">
        <v>232</v>
      </c>
      <c r="N8202" t="s">
        <v>232</v>
      </c>
      <c r="O8202" t="s">
        <v>232</v>
      </c>
      <c r="P8202" t="s">
        <v>232</v>
      </c>
      <c r="Q8202" t="s">
        <v>232</v>
      </c>
      <c r="R8202" t="s">
        <v>232</v>
      </c>
      <c r="S8202" t="s">
        <v>232</v>
      </c>
      <c r="T8202" t="s">
        <v>232</v>
      </c>
      <c r="U8202" t="s">
        <v>232</v>
      </c>
      <c r="V8202" s="52">
        <v>6164.36</v>
      </c>
      <c r="W8202" s="52">
        <v>5392.63</v>
      </c>
      <c r="X8202" s="52">
        <v>4288.29</v>
      </c>
      <c r="Y8202" s="52">
        <v>3878.83</v>
      </c>
      <c r="Z8202" s="52">
        <v>3594.24</v>
      </c>
      <c r="AA8202" s="52">
        <v>3570.33</v>
      </c>
      <c r="AB8202" s="52">
        <v>3575.65</v>
      </c>
      <c r="AC8202" s="52">
        <v>3651.61</v>
      </c>
      <c r="AD8202" s="52">
        <v>3991.36</v>
      </c>
      <c r="AE8202" s="52">
        <v>4328.95</v>
      </c>
      <c r="AF8202" s="52">
        <v>4670.96</v>
      </c>
      <c r="AG8202" s="52">
        <v>5251.52</v>
      </c>
      <c r="AH8202" s="52">
        <v>6072.99</v>
      </c>
      <c r="AI8202" s="52">
        <v>6504.78</v>
      </c>
      <c r="AJ8202" s="52">
        <v>7254.97</v>
      </c>
      <c r="AK8202" s="52">
        <v>8108.47</v>
      </c>
      <c r="AL8202" s="52">
        <v>8490.1</v>
      </c>
      <c r="AM8202" s="52">
        <v>7291.73</v>
      </c>
      <c r="AN8202" s="52">
        <v>7710.2</v>
      </c>
      <c r="AO8202" s="52">
        <v>8327.93</v>
      </c>
      <c r="AP8202" s="52">
        <v>8523.0400000000009</v>
      </c>
      <c r="AQ8202" s="52">
        <v>8694.5499999999993</v>
      </c>
      <c r="AR8202" s="52">
        <v>8759.91</v>
      </c>
      <c r="AS8202" s="52">
        <v>8019.99</v>
      </c>
      <c r="AT8202" s="52">
        <v>8340.0300000000007</v>
      </c>
      <c r="AU8202" s="52">
        <v>8754.01</v>
      </c>
      <c r="AV8202" s="52">
        <v>9283.43</v>
      </c>
      <c r="AW8202" s="52">
        <v>9743.4599999999991</v>
      </c>
      <c r="AX8202" s="52">
        <v>10285.48</v>
      </c>
      <c r="AY8202" s="52">
        <v>10867.24</v>
      </c>
      <c r="AZ8202" s="52">
        <v>11491.17</v>
      </c>
      <c r="BA8202" s="52">
        <v>12165.05</v>
      </c>
      <c r="BB8202" s="52">
        <v>12878.39</v>
      </c>
      <c r="BC8202">
        <v>2017</v>
      </c>
    </row>
    <row r="8203" spans="1:55" x14ac:dyDescent="0.25">
      <c r="A8203">
        <v>926</v>
      </c>
      <c r="B8203" t="s">
        <v>1875</v>
      </c>
      <c r="C8203" t="s">
        <v>267</v>
      </c>
      <c r="D8203" t="s">
        <v>1876</v>
      </c>
      <c r="E8203" t="s">
        <v>268</v>
      </c>
      <c r="F8203" t="s">
        <v>269</v>
      </c>
      <c r="G8203" t="s">
        <v>270</v>
      </c>
    </row>
    <row r="8204" spans="1:55" x14ac:dyDescent="0.25">
      <c r="A8204">
        <v>926</v>
      </c>
      <c r="B8204" t="s">
        <v>1875</v>
      </c>
      <c r="C8204" t="s">
        <v>271</v>
      </c>
      <c r="D8204" t="s">
        <v>1876</v>
      </c>
      <c r="E8204" t="s">
        <v>272</v>
      </c>
      <c r="F8204" t="s">
        <v>273</v>
      </c>
      <c r="G8204" t="s">
        <v>274</v>
      </c>
      <c r="I8204" t="s">
        <v>243</v>
      </c>
      <c r="J8204" t="s">
        <v>232</v>
      </c>
      <c r="K8204" t="s">
        <v>232</v>
      </c>
      <c r="L8204" t="s">
        <v>232</v>
      </c>
      <c r="M8204" t="s">
        <v>232</v>
      </c>
      <c r="N8204" t="s">
        <v>232</v>
      </c>
      <c r="O8204" t="s">
        <v>232</v>
      </c>
      <c r="P8204" t="s">
        <v>232</v>
      </c>
      <c r="Q8204" t="s">
        <v>232</v>
      </c>
      <c r="R8204" t="s">
        <v>232</v>
      </c>
      <c r="S8204" t="s">
        <v>232</v>
      </c>
      <c r="T8204" t="s">
        <v>232</v>
      </c>
      <c r="U8204" t="s">
        <v>232</v>
      </c>
      <c r="V8204">
        <v>0.96899999999999997</v>
      </c>
      <c r="W8204">
        <v>0.81</v>
      </c>
      <c r="X8204">
        <v>0.60699999999999998</v>
      </c>
      <c r="Y8204">
        <v>0.51500000000000001</v>
      </c>
      <c r="Z8204">
        <v>0.44700000000000001</v>
      </c>
      <c r="AA8204">
        <v>0.41599999999999998</v>
      </c>
      <c r="AB8204">
        <v>0.39800000000000002</v>
      </c>
      <c r="AC8204">
        <v>0.38300000000000001</v>
      </c>
      <c r="AD8204">
        <v>0.38800000000000001</v>
      </c>
      <c r="AE8204">
        <v>0.39800000000000002</v>
      </c>
      <c r="AF8204">
        <v>0.40699999999999997</v>
      </c>
      <c r="AG8204">
        <v>0.42899999999999999</v>
      </c>
      <c r="AH8204">
        <v>0.45500000000000002</v>
      </c>
      <c r="AI8204">
        <v>0.44800000000000001</v>
      </c>
      <c r="AJ8204">
        <v>0.45800000000000002</v>
      </c>
      <c r="AK8204">
        <v>0.47</v>
      </c>
      <c r="AL8204">
        <v>0.46600000000000003</v>
      </c>
      <c r="AM8204">
        <v>0.39800000000000002</v>
      </c>
      <c r="AN8204">
        <v>0.39300000000000002</v>
      </c>
      <c r="AO8204">
        <v>0.39800000000000002</v>
      </c>
      <c r="AP8204">
        <v>0.38700000000000001</v>
      </c>
      <c r="AQ8204">
        <v>0.374</v>
      </c>
      <c r="AR8204">
        <v>0.33800000000000002</v>
      </c>
      <c r="AS8204">
        <v>0.29499999999999998</v>
      </c>
      <c r="AT8204">
        <v>0.29299999999999998</v>
      </c>
      <c r="AU8204">
        <v>0.28899999999999998</v>
      </c>
      <c r="AV8204">
        <v>0.28899999999999998</v>
      </c>
      <c r="AW8204">
        <v>0.28699999999999998</v>
      </c>
      <c r="AX8204">
        <v>0.28599999999999998</v>
      </c>
      <c r="AY8204">
        <v>0.28399999999999997</v>
      </c>
      <c r="AZ8204">
        <v>0.28299999999999997</v>
      </c>
      <c r="BA8204">
        <v>0.28299999999999997</v>
      </c>
      <c r="BB8204">
        <v>0.28199999999999997</v>
      </c>
      <c r="BC8204">
        <v>2017</v>
      </c>
    </row>
    <row r="8205" spans="1:55" x14ac:dyDescent="0.25">
      <c r="A8205">
        <v>926</v>
      </c>
      <c r="B8205" t="s">
        <v>1875</v>
      </c>
      <c r="C8205" t="s">
        <v>275</v>
      </c>
      <c r="D8205" t="s">
        <v>1876</v>
      </c>
      <c r="E8205" t="s">
        <v>276</v>
      </c>
      <c r="F8205" t="s">
        <v>277</v>
      </c>
      <c r="G8205" t="s">
        <v>278</v>
      </c>
      <c r="I8205" t="s">
        <v>243</v>
      </c>
      <c r="J8205" t="s">
        <v>232</v>
      </c>
      <c r="K8205" t="s">
        <v>232</v>
      </c>
      <c r="L8205" t="s">
        <v>232</v>
      </c>
      <c r="M8205" t="s">
        <v>232</v>
      </c>
      <c r="N8205" t="s">
        <v>232</v>
      </c>
      <c r="O8205" t="s">
        <v>232</v>
      </c>
      <c r="P8205" t="s">
        <v>232</v>
      </c>
      <c r="Q8205" t="s">
        <v>232</v>
      </c>
      <c r="R8205" t="s">
        <v>232</v>
      </c>
      <c r="S8205" t="s">
        <v>232</v>
      </c>
      <c r="T8205" t="s">
        <v>232</v>
      </c>
      <c r="U8205" t="s">
        <v>232</v>
      </c>
      <c r="V8205" t="s">
        <v>374</v>
      </c>
      <c r="W8205">
        <v>6.0000000000000001E-3</v>
      </c>
      <c r="X8205">
        <v>5.7000000000000002E-2</v>
      </c>
      <c r="Y8205">
        <v>0.28599999999999998</v>
      </c>
      <c r="Z8205">
        <v>0.46500000000000002</v>
      </c>
      <c r="AA8205">
        <v>0.54100000000000004</v>
      </c>
      <c r="AB8205">
        <v>0.59899999999999998</v>
      </c>
      <c r="AC8205">
        <v>0.752</v>
      </c>
      <c r="AD8205">
        <v>0.90600000000000003</v>
      </c>
      <c r="AE8205">
        <v>0.97399999999999998</v>
      </c>
      <c r="AF8205">
        <v>1.01</v>
      </c>
      <c r="AG8205">
        <v>1.0720000000000001</v>
      </c>
      <c r="AH8205">
        <v>1.204</v>
      </c>
      <c r="AI8205">
        <v>1.4490000000000001</v>
      </c>
      <c r="AJ8205">
        <v>1.6140000000000001</v>
      </c>
      <c r="AK8205">
        <v>1.9319999999999999</v>
      </c>
      <c r="AL8205">
        <v>2.4460000000000002</v>
      </c>
      <c r="AM8205">
        <v>2.7320000000000002</v>
      </c>
      <c r="AN8205">
        <v>3.07</v>
      </c>
      <c r="AO8205">
        <v>3.4340000000000002</v>
      </c>
      <c r="AP8205">
        <v>3.6320000000000001</v>
      </c>
      <c r="AQ8205">
        <v>3.7250000000000001</v>
      </c>
      <c r="AR8205">
        <v>4.2370000000000001</v>
      </c>
      <c r="AS8205">
        <v>5.8220000000000001</v>
      </c>
      <c r="AT8205">
        <v>6.7430000000000003</v>
      </c>
      <c r="AU8205">
        <v>8.0709999999999997</v>
      </c>
      <c r="AV8205">
        <v>8.6809999999999992</v>
      </c>
      <c r="AW8205">
        <v>9.4809999999999999</v>
      </c>
      <c r="AX8205">
        <v>10.276999999999999</v>
      </c>
      <c r="AY8205">
        <v>10.866</v>
      </c>
      <c r="AZ8205">
        <v>11.407</v>
      </c>
      <c r="BA8205">
        <v>11.946999999999999</v>
      </c>
      <c r="BB8205">
        <v>12.492000000000001</v>
      </c>
      <c r="BC8205">
        <v>2017</v>
      </c>
    </row>
    <row r="8206" spans="1:55" x14ac:dyDescent="0.25">
      <c r="A8206">
        <v>926</v>
      </c>
      <c r="B8206" t="s">
        <v>1875</v>
      </c>
      <c r="C8206" t="s">
        <v>279</v>
      </c>
      <c r="D8206" t="s">
        <v>1876</v>
      </c>
      <c r="E8206" t="s">
        <v>280</v>
      </c>
      <c r="F8206" t="s">
        <v>281</v>
      </c>
      <c r="G8206" t="s">
        <v>282</v>
      </c>
      <c r="I8206" t="s">
        <v>1877</v>
      </c>
      <c r="J8206" t="s">
        <v>232</v>
      </c>
      <c r="K8206" t="s">
        <v>232</v>
      </c>
      <c r="L8206" t="s">
        <v>232</v>
      </c>
      <c r="M8206" t="s">
        <v>232</v>
      </c>
      <c r="N8206" t="s">
        <v>232</v>
      </c>
      <c r="O8206" t="s">
        <v>232</v>
      </c>
      <c r="P8206" t="s">
        <v>232</v>
      </c>
      <c r="Q8206" t="s">
        <v>232</v>
      </c>
      <c r="R8206" t="s">
        <v>232</v>
      </c>
      <c r="S8206" t="s">
        <v>232</v>
      </c>
      <c r="T8206" t="s">
        <v>232</v>
      </c>
      <c r="U8206" t="s">
        <v>232</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23.530999999999999</v>
      </c>
      <c r="AW8206">
        <v>23.888000000000002</v>
      </c>
      <c r="AX8206">
        <v>24.734000000000002</v>
      </c>
      <c r="AY8206">
        <v>26.125</v>
      </c>
      <c r="AZ8206">
        <v>27.315000000000001</v>
      </c>
      <c r="BA8206">
        <v>27.79</v>
      </c>
      <c r="BB8206">
        <v>28.321000000000002</v>
      </c>
      <c r="BC8206">
        <v>2017</v>
      </c>
    </row>
    <row r="8207" spans="1:55" x14ac:dyDescent="0.25">
      <c r="A8207">
        <v>926</v>
      </c>
      <c r="B8207" t="s">
        <v>1875</v>
      </c>
      <c r="C8207" t="s">
        <v>283</v>
      </c>
      <c r="D8207" t="s">
        <v>1876</v>
      </c>
      <c r="E8207" t="s">
        <v>284</v>
      </c>
      <c r="F8207" t="s">
        <v>285</v>
      </c>
      <c r="G8207" t="s">
        <v>282</v>
      </c>
      <c r="I8207" t="s">
        <v>1877</v>
      </c>
      <c r="J8207" t="s">
        <v>232</v>
      </c>
      <c r="K8207" t="s">
        <v>232</v>
      </c>
      <c r="L8207" t="s">
        <v>232</v>
      </c>
      <c r="M8207" t="s">
        <v>232</v>
      </c>
      <c r="N8207" t="s">
        <v>232</v>
      </c>
      <c r="O8207" t="s">
        <v>232</v>
      </c>
      <c r="P8207" t="s">
        <v>232</v>
      </c>
      <c r="Q8207" t="s">
        <v>232</v>
      </c>
      <c r="R8207" t="s">
        <v>232</v>
      </c>
      <c r="S8207" t="s">
        <v>232</v>
      </c>
      <c r="T8207" t="s">
        <v>232</v>
      </c>
      <c r="U8207" t="s">
        <v>232</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19.792000000000002</v>
      </c>
      <c r="AW8207">
        <v>21.431000000000001</v>
      </c>
      <c r="AX8207">
        <v>22.376000000000001</v>
      </c>
      <c r="AY8207">
        <v>22.297999999999998</v>
      </c>
      <c r="AZ8207">
        <v>23.655000000000001</v>
      </c>
      <c r="BA8207">
        <v>24.754999999999999</v>
      </c>
      <c r="BB8207">
        <v>25.742000000000001</v>
      </c>
      <c r="BC8207">
        <v>2017</v>
      </c>
    </row>
    <row r="8208" spans="1:55" x14ac:dyDescent="0.25">
      <c r="A8208">
        <v>926</v>
      </c>
      <c r="B8208" t="s">
        <v>1875</v>
      </c>
      <c r="C8208" t="s">
        <v>286</v>
      </c>
      <c r="D8208" t="s">
        <v>1876</v>
      </c>
      <c r="E8208" t="s">
        <v>287</v>
      </c>
      <c r="F8208" t="s">
        <v>288</v>
      </c>
      <c r="G8208" t="s">
        <v>250</v>
      </c>
      <c r="I8208" t="s">
        <v>1878</v>
      </c>
      <c r="J8208" t="s">
        <v>232</v>
      </c>
      <c r="K8208" t="s">
        <v>232</v>
      </c>
      <c r="L8208" t="s">
        <v>232</v>
      </c>
      <c r="M8208" t="s">
        <v>232</v>
      </c>
      <c r="N8208" t="s">
        <v>232</v>
      </c>
      <c r="O8208" t="s">
        <v>232</v>
      </c>
      <c r="P8208" t="s">
        <v>232</v>
      </c>
      <c r="Q8208" t="s">
        <v>232</v>
      </c>
      <c r="R8208" t="s">
        <v>232</v>
      </c>
      <c r="S8208" t="s">
        <v>232</v>
      </c>
      <c r="T8208" t="s">
        <v>232</v>
      </c>
      <c r="U8208" t="s">
        <v>232</v>
      </c>
      <c r="V8208" s="52">
        <v>1309.96</v>
      </c>
      <c r="W8208" s="52">
        <v>63334.92</v>
      </c>
      <c r="X8208" s="52">
        <v>627768.34</v>
      </c>
      <c r="Y8208" s="52">
        <v>2992861.51</v>
      </c>
      <c r="Z8208" s="52">
        <v>5394047.46</v>
      </c>
      <c r="AA8208" s="52">
        <v>6250944.8700000001</v>
      </c>
      <c r="AB8208" s="52">
        <v>6912117.4299999997</v>
      </c>
      <c r="AC8208" s="52">
        <v>8480039.4100000001</v>
      </c>
      <c r="AD8208" s="52">
        <v>10871673.130000001</v>
      </c>
      <c r="AE8208" s="52">
        <v>12171795.75</v>
      </c>
      <c r="AF8208" s="52">
        <v>12263987.49</v>
      </c>
      <c r="AG8208" s="52">
        <v>12902927.67</v>
      </c>
      <c r="AH8208" s="52">
        <v>14068871.02</v>
      </c>
      <c r="AI8208" s="52">
        <v>15971002.720000001</v>
      </c>
      <c r="AJ8208" s="52">
        <v>17420464.789999999</v>
      </c>
      <c r="AK8208" s="52">
        <v>19657766.629999999</v>
      </c>
      <c r="AL8208" s="52">
        <v>24611788.739999998</v>
      </c>
      <c r="AM8208" s="52">
        <v>28524973.5</v>
      </c>
      <c r="AN8208" s="52">
        <v>31196306.170000002</v>
      </c>
      <c r="AO8208" s="52">
        <v>33678925.090000004</v>
      </c>
      <c r="AP8208" s="52">
        <v>33869340.549999997</v>
      </c>
      <c r="AQ8208" s="52">
        <v>33780943.689999998</v>
      </c>
      <c r="AR8208" s="52">
        <v>37868272.909999996</v>
      </c>
      <c r="AS8208" s="52">
        <v>56303884.049999997</v>
      </c>
      <c r="AT8208" s="52">
        <v>64137482.210000001</v>
      </c>
      <c r="AU8208" s="52">
        <v>73401082.840000004</v>
      </c>
      <c r="AV8208" s="52">
        <v>81436069.319999993</v>
      </c>
      <c r="AW8208" s="52">
        <v>87973432.349999994</v>
      </c>
      <c r="AX8208" s="52">
        <v>93146541.879999995</v>
      </c>
      <c r="AY8208" s="52">
        <v>98255421.480000004</v>
      </c>
      <c r="AZ8208" s="52">
        <v>103397186.08</v>
      </c>
      <c r="BA8208" s="52">
        <v>108619131.31999999</v>
      </c>
      <c r="BB8208" s="52">
        <v>114042869.58</v>
      </c>
      <c r="BC8208">
        <v>2017</v>
      </c>
    </row>
    <row r="8209" spans="1:55" x14ac:dyDescent="0.25">
      <c r="A8209">
        <v>926</v>
      </c>
      <c r="B8209" t="s">
        <v>1875</v>
      </c>
      <c r="C8209" t="s">
        <v>290</v>
      </c>
      <c r="D8209" t="s">
        <v>1876</v>
      </c>
      <c r="E8209" t="s">
        <v>287</v>
      </c>
      <c r="F8209" t="s">
        <v>291</v>
      </c>
      <c r="G8209" t="s">
        <v>235</v>
      </c>
      <c r="I8209" t="s">
        <v>292</v>
      </c>
      <c r="J8209" t="s">
        <v>232</v>
      </c>
      <c r="K8209" t="s">
        <v>232</v>
      </c>
      <c r="L8209" t="s">
        <v>232</v>
      </c>
      <c r="M8209" t="s">
        <v>232</v>
      </c>
      <c r="N8209" t="s">
        <v>232</v>
      </c>
      <c r="O8209" t="s">
        <v>232</v>
      </c>
      <c r="P8209" t="s">
        <v>232</v>
      </c>
      <c r="Q8209" t="s">
        <v>232</v>
      </c>
      <c r="R8209" t="s">
        <v>232</v>
      </c>
      <c r="S8209" t="s">
        <v>232</v>
      </c>
      <c r="T8209" t="s">
        <v>232</v>
      </c>
      <c r="U8209" t="s">
        <v>232</v>
      </c>
      <c r="V8209" t="s">
        <v>232</v>
      </c>
      <c r="W8209" s="52">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8.0280000000000005</v>
      </c>
      <c r="AX8209">
        <v>5.88</v>
      </c>
      <c r="AY8209">
        <v>5.4850000000000003</v>
      </c>
      <c r="AZ8209">
        <v>5.2329999999999997</v>
      </c>
      <c r="BA8209">
        <v>5.05</v>
      </c>
      <c r="BB8209">
        <v>4.9930000000000003</v>
      </c>
      <c r="BC8209">
        <v>2017</v>
      </c>
    </row>
    <row r="8210" spans="1:55" x14ac:dyDescent="0.25">
      <c r="A8210">
        <v>926</v>
      </c>
      <c r="B8210" t="s">
        <v>1875</v>
      </c>
      <c r="C8210" t="s">
        <v>293</v>
      </c>
      <c r="D8210" t="s">
        <v>1876</v>
      </c>
      <c r="E8210" t="s">
        <v>294</v>
      </c>
      <c r="F8210" t="s">
        <v>295</v>
      </c>
      <c r="G8210" t="s">
        <v>250</v>
      </c>
      <c r="I8210" t="s">
        <v>1878</v>
      </c>
      <c r="J8210" t="s">
        <v>232</v>
      </c>
      <c r="K8210" t="s">
        <v>232</v>
      </c>
      <c r="L8210" t="s">
        <v>232</v>
      </c>
      <c r="M8210" t="s">
        <v>232</v>
      </c>
      <c r="N8210" t="s">
        <v>232</v>
      </c>
      <c r="O8210" t="s">
        <v>232</v>
      </c>
      <c r="P8210" t="s">
        <v>232</v>
      </c>
      <c r="Q8210" t="s">
        <v>232</v>
      </c>
      <c r="R8210" t="s">
        <v>232</v>
      </c>
      <c r="S8210" t="s">
        <v>232</v>
      </c>
      <c r="T8210" t="s">
        <v>232</v>
      </c>
      <c r="U8210" t="s">
        <v>232</v>
      </c>
      <c r="V8210" s="52">
        <v>2925.59</v>
      </c>
      <c r="W8210" s="52">
        <v>300018.31</v>
      </c>
      <c r="X8210" s="52">
        <v>1503447.33</v>
      </c>
      <c r="Y8210" s="52">
        <v>4234469.6100000003</v>
      </c>
      <c r="Z8210" s="52">
        <v>5916546.9900000002</v>
      </c>
      <c r="AA8210" s="52">
        <v>6515141.0800000001</v>
      </c>
      <c r="AB8210" s="52">
        <v>7817698.8600000003</v>
      </c>
      <c r="AC8210" s="52">
        <v>9319855.5899999999</v>
      </c>
      <c r="AD8210" s="52">
        <v>11725868.83</v>
      </c>
      <c r="AE8210" s="52">
        <v>12443714.560000001</v>
      </c>
      <c r="AF8210" s="52">
        <v>12372958.84</v>
      </c>
      <c r="AG8210" s="52">
        <v>13392822.859999999</v>
      </c>
      <c r="AH8210" s="52">
        <v>15041301.189999999</v>
      </c>
      <c r="AI8210" s="52">
        <v>16597564.800000001</v>
      </c>
      <c r="AJ8210" s="52">
        <v>18526993.010000002</v>
      </c>
      <c r="AK8210" s="52">
        <v>21600530.77</v>
      </c>
      <c r="AL8210" s="52">
        <v>26419749.870000001</v>
      </c>
      <c r="AM8210" s="52">
        <v>29671978.510000002</v>
      </c>
      <c r="AN8210" s="52">
        <v>32370877.329999998</v>
      </c>
      <c r="AO8210" s="52">
        <v>33847065.640000001</v>
      </c>
      <c r="AP8210" s="52">
        <v>33778526.729999997</v>
      </c>
      <c r="AQ8210" s="52">
        <v>33946126.390000001</v>
      </c>
      <c r="AR8210" s="52">
        <v>42388383.409999996</v>
      </c>
      <c r="AS8210" s="52">
        <v>60748059.079999998</v>
      </c>
      <c r="AT8210" s="52">
        <v>68257399.299999997</v>
      </c>
      <c r="AU8210" s="52">
        <v>77587328.489999995</v>
      </c>
      <c r="AV8210" s="52">
        <v>85173122.120000005</v>
      </c>
      <c r="AW8210" s="52">
        <v>91107056.049999997</v>
      </c>
      <c r="AX8210" s="52">
        <v>96229542.870000005</v>
      </c>
      <c r="AY8210" s="52">
        <v>101397476.76000001</v>
      </c>
      <c r="AZ8210" s="52">
        <v>106587918.75</v>
      </c>
      <c r="BA8210" s="52">
        <v>111910231.37</v>
      </c>
      <c r="BB8210" s="52">
        <v>117498305.92</v>
      </c>
      <c r="BC8210">
        <v>2017</v>
      </c>
    </row>
    <row r="8211" spans="1:55" x14ac:dyDescent="0.25">
      <c r="A8211">
        <v>926</v>
      </c>
      <c r="B8211" t="s">
        <v>1875</v>
      </c>
      <c r="C8211" t="s">
        <v>296</v>
      </c>
      <c r="D8211" t="s">
        <v>1876</v>
      </c>
      <c r="E8211" t="s">
        <v>294</v>
      </c>
      <c r="F8211" t="s">
        <v>297</v>
      </c>
      <c r="G8211" t="s">
        <v>235</v>
      </c>
      <c r="I8211" t="s">
        <v>298</v>
      </c>
      <c r="J8211" t="s">
        <v>232</v>
      </c>
      <c r="K8211" t="s">
        <v>232</v>
      </c>
      <c r="L8211" t="s">
        <v>232</v>
      </c>
      <c r="M8211" t="s">
        <v>232</v>
      </c>
      <c r="N8211" t="s">
        <v>232</v>
      </c>
      <c r="O8211" t="s">
        <v>232</v>
      </c>
      <c r="P8211" t="s">
        <v>232</v>
      </c>
      <c r="Q8211" t="s">
        <v>232</v>
      </c>
      <c r="R8211" t="s">
        <v>232</v>
      </c>
      <c r="S8211" t="s">
        <v>232</v>
      </c>
      <c r="T8211" t="s">
        <v>232</v>
      </c>
      <c r="U8211" t="s">
        <v>232</v>
      </c>
      <c r="V8211" t="s">
        <v>232</v>
      </c>
      <c r="W8211" s="52">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6.9669999999999996</v>
      </c>
      <c r="AX8211">
        <v>5.6219999999999999</v>
      </c>
      <c r="AY8211">
        <v>5.37</v>
      </c>
      <c r="AZ8211">
        <v>5.1189999999999998</v>
      </c>
      <c r="BA8211">
        <v>4.9930000000000003</v>
      </c>
      <c r="BB8211">
        <v>4.9930000000000003</v>
      </c>
      <c r="BC8211">
        <v>2017</v>
      </c>
    </row>
    <row r="8212" spans="1:55" x14ac:dyDescent="0.25">
      <c r="A8212">
        <v>926</v>
      </c>
      <c r="B8212" t="s">
        <v>1875</v>
      </c>
      <c r="C8212" t="s">
        <v>299</v>
      </c>
      <c r="D8212" t="s">
        <v>1876</v>
      </c>
      <c r="E8212" t="s">
        <v>300</v>
      </c>
      <c r="G8212" t="s">
        <v>274</v>
      </c>
    </row>
    <row r="8213" spans="1:55" x14ac:dyDescent="0.25">
      <c r="A8213">
        <v>926</v>
      </c>
      <c r="B8213" t="s">
        <v>1875</v>
      </c>
      <c r="C8213" t="s">
        <v>301</v>
      </c>
      <c r="D8213" t="s">
        <v>1876</v>
      </c>
      <c r="E8213" t="s">
        <v>302</v>
      </c>
      <c r="F8213" t="s">
        <v>303</v>
      </c>
      <c r="G8213" t="s">
        <v>235</v>
      </c>
      <c r="I8213" t="s">
        <v>1879</v>
      </c>
      <c r="J8213" t="s">
        <v>232</v>
      </c>
      <c r="K8213" t="s">
        <v>232</v>
      </c>
      <c r="L8213" t="s">
        <v>232</v>
      </c>
      <c r="M8213" t="s">
        <v>232</v>
      </c>
      <c r="N8213" t="s">
        <v>232</v>
      </c>
      <c r="O8213" t="s">
        <v>232</v>
      </c>
      <c r="P8213" t="s">
        <v>232</v>
      </c>
      <c r="Q8213" t="s">
        <v>232</v>
      </c>
      <c r="R8213" t="s">
        <v>232</v>
      </c>
      <c r="S8213" t="s">
        <v>232</v>
      </c>
      <c r="T8213" t="s">
        <v>232</v>
      </c>
      <c r="U8213" t="s">
        <v>232</v>
      </c>
      <c r="V8213" t="s">
        <v>232</v>
      </c>
      <c r="W8213">
        <v>54.039000000000001</v>
      </c>
      <c r="X8213">
        <v>-13.773999999999999</v>
      </c>
      <c r="Y8213">
        <v>-15.734999999999999</v>
      </c>
      <c r="Z8213">
        <v>10.5</v>
      </c>
      <c r="AA8213">
        <v>-3.2149999999999999</v>
      </c>
      <c r="AB8213">
        <v>-15.3</v>
      </c>
      <c r="AC8213">
        <v>-13.3</v>
      </c>
      <c r="AD8213">
        <v>3.532</v>
      </c>
      <c r="AE8213">
        <v>12.534000000000001</v>
      </c>
      <c r="AF8213">
        <v>5.8559999999999999</v>
      </c>
      <c r="AG8213">
        <v>30.306000000000001</v>
      </c>
      <c r="AH8213">
        <v>13.577</v>
      </c>
      <c r="AI8213">
        <v>12.794</v>
      </c>
      <c r="AJ8213">
        <v>12.292999999999999</v>
      </c>
      <c r="AK8213">
        <v>20.300999999999998</v>
      </c>
      <c r="AL8213">
        <v>13.492000000000001</v>
      </c>
      <c r="AM8213">
        <v>-41.622999999999998</v>
      </c>
      <c r="AN8213">
        <v>15.013999999999999</v>
      </c>
      <c r="AO8213">
        <v>21.516999999999999</v>
      </c>
      <c r="AP8213">
        <v>1.613</v>
      </c>
      <c r="AQ8213">
        <v>-8.5749999999999993</v>
      </c>
      <c r="AR8213">
        <v>-24.991</v>
      </c>
      <c r="AS8213">
        <v>-28.625</v>
      </c>
      <c r="AT8213">
        <v>8.1029999999999998</v>
      </c>
      <c r="AU8213">
        <v>16.748000000000001</v>
      </c>
      <c r="AV8213">
        <v>7.0439999999999996</v>
      </c>
      <c r="AW8213">
        <v>4.391</v>
      </c>
      <c r="AX8213">
        <v>6.1349999999999998</v>
      </c>
      <c r="AY8213">
        <v>7.3620000000000001</v>
      </c>
      <c r="AZ8213">
        <v>7.4880000000000004</v>
      </c>
      <c r="BA8213">
        <v>6.7110000000000003</v>
      </c>
      <c r="BB8213">
        <v>5.32</v>
      </c>
      <c r="BC8213">
        <v>2017</v>
      </c>
    </row>
    <row r="8214" spans="1:55" x14ac:dyDescent="0.25">
      <c r="A8214">
        <v>926</v>
      </c>
      <c r="B8214" t="s">
        <v>1875</v>
      </c>
      <c r="C8214" t="s">
        <v>305</v>
      </c>
      <c r="D8214" t="s">
        <v>1876</v>
      </c>
      <c r="E8214" t="s">
        <v>306</v>
      </c>
      <c r="F8214" t="s">
        <v>307</v>
      </c>
      <c r="G8214" t="s">
        <v>235</v>
      </c>
      <c r="I8214" t="s">
        <v>1879</v>
      </c>
      <c r="J8214" t="s">
        <v>232</v>
      </c>
      <c r="K8214" t="s">
        <v>232</v>
      </c>
      <c r="L8214" t="s">
        <v>232</v>
      </c>
      <c r="M8214" t="s">
        <v>232</v>
      </c>
      <c r="N8214" t="s">
        <v>232</v>
      </c>
      <c r="O8214" t="s">
        <v>232</v>
      </c>
      <c r="P8214" t="s">
        <v>232</v>
      </c>
      <c r="Q8214" t="s">
        <v>232</v>
      </c>
      <c r="R8214" t="s">
        <v>232</v>
      </c>
      <c r="S8214" t="s">
        <v>232</v>
      </c>
      <c r="T8214" t="s">
        <v>232</v>
      </c>
      <c r="U8214" t="s">
        <v>232</v>
      </c>
      <c r="V8214" t="s">
        <v>232</v>
      </c>
      <c r="W8214">
        <v>54.039000000000001</v>
      </c>
      <c r="X8214">
        <v>-13.773999999999999</v>
      </c>
      <c r="Y8214">
        <v>-15.734999999999999</v>
      </c>
      <c r="Z8214">
        <v>10.5</v>
      </c>
      <c r="AA8214">
        <v>-3.2149999999999999</v>
      </c>
      <c r="AB8214">
        <v>-15.3</v>
      </c>
      <c r="AC8214">
        <v>-13.3</v>
      </c>
      <c r="AD8214">
        <v>3.532</v>
      </c>
      <c r="AE8214">
        <v>12.534000000000001</v>
      </c>
      <c r="AF8214">
        <v>5.8559999999999999</v>
      </c>
      <c r="AG8214">
        <v>30.306000000000001</v>
      </c>
      <c r="AH8214">
        <v>13.577</v>
      </c>
      <c r="AI8214">
        <v>12.794</v>
      </c>
      <c r="AJ8214">
        <v>12.292999999999999</v>
      </c>
      <c r="AK8214">
        <v>20.300999999999998</v>
      </c>
      <c r="AL8214">
        <v>13.492000000000001</v>
      </c>
      <c r="AM8214">
        <v>-41.622999999999998</v>
      </c>
      <c r="AN8214">
        <v>15.013999999999999</v>
      </c>
      <c r="AO8214">
        <v>21.516999999999999</v>
      </c>
      <c r="AP8214">
        <v>1.613</v>
      </c>
      <c r="AQ8214">
        <v>-8.5749999999999993</v>
      </c>
      <c r="AR8214">
        <v>-24.991</v>
      </c>
      <c r="AS8214">
        <v>-28.625</v>
      </c>
      <c r="AT8214">
        <v>8.1029999999999998</v>
      </c>
      <c r="AU8214">
        <v>16.748000000000001</v>
      </c>
      <c r="AV8214">
        <v>7.0439999999999996</v>
      </c>
      <c r="AW8214">
        <v>4.391</v>
      </c>
      <c r="AX8214">
        <v>6.1349999999999998</v>
      </c>
      <c r="AY8214">
        <v>7.3620000000000001</v>
      </c>
      <c r="AZ8214">
        <v>7.4880000000000004</v>
      </c>
      <c r="BA8214">
        <v>6.7110000000000003</v>
      </c>
      <c r="BB8214">
        <v>5.32</v>
      </c>
      <c r="BC8214">
        <v>2017</v>
      </c>
    </row>
    <row r="8215" spans="1:55" x14ac:dyDescent="0.25">
      <c r="A8215">
        <v>926</v>
      </c>
      <c r="B8215" t="s">
        <v>1875</v>
      </c>
      <c r="C8215" t="s">
        <v>308</v>
      </c>
      <c r="D8215" t="s">
        <v>1876</v>
      </c>
      <c r="E8215" t="s">
        <v>309</v>
      </c>
      <c r="F8215" t="s">
        <v>310</v>
      </c>
      <c r="G8215" t="s">
        <v>235</v>
      </c>
      <c r="I8215" t="s">
        <v>1879</v>
      </c>
      <c r="J8215" t="s">
        <v>232</v>
      </c>
      <c r="K8215" t="s">
        <v>232</v>
      </c>
      <c r="L8215" t="s">
        <v>232</v>
      </c>
      <c r="M8215" t="s">
        <v>232</v>
      </c>
      <c r="N8215" t="s">
        <v>232</v>
      </c>
      <c r="O8215" t="s">
        <v>232</v>
      </c>
      <c r="P8215" t="s">
        <v>232</v>
      </c>
      <c r="Q8215" t="s">
        <v>232</v>
      </c>
      <c r="R8215" t="s">
        <v>232</v>
      </c>
      <c r="S8215" t="s">
        <v>232</v>
      </c>
      <c r="T8215" t="s">
        <v>232</v>
      </c>
      <c r="U8215" t="s">
        <v>232</v>
      </c>
      <c r="V8215" t="s">
        <v>232</v>
      </c>
      <c r="W8215">
        <v>46.893000000000001</v>
      </c>
      <c r="X8215">
        <v>-15.805999999999999</v>
      </c>
      <c r="Y8215">
        <v>4.9189999999999996</v>
      </c>
      <c r="Z8215">
        <v>9.3659999999999997</v>
      </c>
      <c r="AA8215">
        <v>-2.6890000000000001</v>
      </c>
      <c r="AB8215">
        <v>-12.395</v>
      </c>
      <c r="AC8215">
        <v>-10.154</v>
      </c>
      <c r="AD8215">
        <v>16.524999999999999</v>
      </c>
      <c r="AE8215">
        <v>6.9989999999999997</v>
      </c>
      <c r="AF8215">
        <v>6.8680000000000003</v>
      </c>
      <c r="AG8215">
        <v>14.127000000000001</v>
      </c>
      <c r="AH8215">
        <v>18.213999999999999</v>
      </c>
      <c r="AI8215">
        <v>-8.5180000000000007</v>
      </c>
      <c r="AJ8215">
        <v>2.6459999999999999</v>
      </c>
      <c r="AK8215">
        <v>3.173</v>
      </c>
      <c r="AL8215">
        <v>2.282</v>
      </c>
      <c r="AM8215">
        <v>-24.225999999999999</v>
      </c>
      <c r="AN8215">
        <v>9.2929999999999993</v>
      </c>
      <c r="AO8215">
        <v>6.1619999999999999</v>
      </c>
      <c r="AP8215">
        <v>1.4410000000000001</v>
      </c>
      <c r="AQ8215">
        <v>-14.653</v>
      </c>
      <c r="AR8215">
        <v>-10.592000000000001</v>
      </c>
      <c r="AS8215">
        <v>-11.872999999999999</v>
      </c>
      <c r="AT8215">
        <v>-3.5529999999999999</v>
      </c>
      <c r="AU8215">
        <v>7.79</v>
      </c>
      <c r="AV8215">
        <v>3.9129999999999998</v>
      </c>
      <c r="AW8215">
        <v>4.72</v>
      </c>
      <c r="AX8215">
        <v>3.8860000000000001</v>
      </c>
      <c r="AY8215">
        <v>4.6219999999999999</v>
      </c>
      <c r="AZ8215">
        <v>5.6059999999999999</v>
      </c>
      <c r="BA8215">
        <v>6.19</v>
      </c>
      <c r="BB8215">
        <v>5.4720000000000004</v>
      </c>
      <c r="BC8215">
        <v>2017</v>
      </c>
    </row>
    <row r="8216" spans="1:55" x14ac:dyDescent="0.25">
      <c r="A8216">
        <v>926</v>
      </c>
      <c r="B8216" t="s">
        <v>1875</v>
      </c>
      <c r="C8216" t="s">
        <v>311</v>
      </c>
      <c r="D8216" t="s">
        <v>1876</v>
      </c>
      <c r="E8216" t="s">
        <v>312</v>
      </c>
      <c r="F8216" t="s">
        <v>313</v>
      </c>
      <c r="G8216" t="s">
        <v>235</v>
      </c>
      <c r="I8216" t="s">
        <v>1879</v>
      </c>
      <c r="J8216" t="s">
        <v>232</v>
      </c>
      <c r="K8216" t="s">
        <v>232</v>
      </c>
      <c r="L8216" t="s">
        <v>232</v>
      </c>
      <c r="M8216" t="s">
        <v>232</v>
      </c>
      <c r="N8216" t="s">
        <v>232</v>
      </c>
      <c r="O8216" t="s">
        <v>232</v>
      </c>
      <c r="P8216" t="s">
        <v>232</v>
      </c>
      <c r="Q8216" t="s">
        <v>232</v>
      </c>
      <c r="R8216" t="s">
        <v>232</v>
      </c>
      <c r="S8216" t="s">
        <v>232</v>
      </c>
      <c r="T8216" t="s">
        <v>232</v>
      </c>
      <c r="U8216" t="s">
        <v>232</v>
      </c>
      <c r="V8216" t="s">
        <v>232</v>
      </c>
      <c r="W8216">
        <v>46.893000000000001</v>
      </c>
      <c r="X8216">
        <v>-15.805999999999999</v>
      </c>
      <c r="Y8216">
        <v>4.9189999999999996</v>
      </c>
      <c r="Z8216">
        <v>9.3659999999999997</v>
      </c>
      <c r="AA8216">
        <v>-2.6890000000000001</v>
      </c>
      <c r="AB8216">
        <v>-12.395</v>
      </c>
      <c r="AC8216">
        <v>-10.154</v>
      </c>
      <c r="AD8216">
        <v>16.524999999999999</v>
      </c>
      <c r="AE8216">
        <v>6.9989999999999997</v>
      </c>
      <c r="AF8216">
        <v>6.8680000000000003</v>
      </c>
      <c r="AG8216">
        <v>14.127000000000001</v>
      </c>
      <c r="AH8216">
        <v>18.213999999999999</v>
      </c>
      <c r="AI8216">
        <v>-8.5180000000000007</v>
      </c>
      <c r="AJ8216">
        <v>2.6459999999999999</v>
      </c>
      <c r="AK8216">
        <v>3.173</v>
      </c>
      <c r="AL8216">
        <v>2.282</v>
      </c>
      <c r="AM8216">
        <v>-24.225999999999999</v>
      </c>
      <c r="AN8216">
        <v>9.2929999999999993</v>
      </c>
      <c r="AO8216">
        <v>6.1619999999999999</v>
      </c>
      <c r="AP8216">
        <v>1.4410000000000001</v>
      </c>
      <c r="AQ8216">
        <v>-14.653</v>
      </c>
      <c r="AR8216">
        <v>-10.592000000000001</v>
      </c>
      <c r="AS8216">
        <v>-11.872999999999999</v>
      </c>
      <c r="AT8216">
        <v>-3.5529999999999999</v>
      </c>
      <c r="AU8216">
        <v>7.79</v>
      </c>
      <c r="AV8216">
        <v>3.9129999999999998</v>
      </c>
      <c r="AW8216">
        <v>4.72</v>
      </c>
      <c r="AX8216">
        <v>3.8860000000000001</v>
      </c>
      <c r="AY8216">
        <v>4.6219999999999999</v>
      </c>
      <c r="AZ8216">
        <v>5.6059999999999999</v>
      </c>
      <c r="BA8216">
        <v>6.19</v>
      </c>
      <c r="BB8216">
        <v>5.4720000000000004</v>
      </c>
      <c r="BC8216">
        <v>2017</v>
      </c>
    </row>
    <row r="8217" spans="1:55" x14ac:dyDescent="0.25">
      <c r="A8217">
        <v>926</v>
      </c>
      <c r="B8217" t="s">
        <v>1875</v>
      </c>
      <c r="C8217" t="s">
        <v>314</v>
      </c>
      <c r="D8217" t="s">
        <v>1876</v>
      </c>
      <c r="E8217" t="s">
        <v>315</v>
      </c>
      <c r="F8217" t="s">
        <v>316</v>
      </c>
      <c r="G8217" t="s">
        <v>317</v>
      </c>
      <c r="I8217" t="s">
        <v>1880</v>
      </c>
      <c r="J8217" t="s">
        <v>232</v>
      </c>
      <c r="K8217" t="s">
        <v>232</v>
      </c>
      <c r="L8217" t="s">
        <v>232</v>
      </c>
      <c r="M8217" t="s">
        <v>232</v>
      </c>
      <c r="N8217" t="s">
        <v>232</v>
      </c>
      <c r="O8217" t="s">
        <v>232</v>
      </c>
      <c r="P8217" t="s">
        <v>232</v>
      </c>
      <c r="Q8217" t="s">
        <v>232</v>
      </c>
      <c r="R8217" t="s">
        <v>232</v>
      </c>
      <c r="S8217" t="s">
        <v>232</v>
      </c>
      <c r="T8217" t="s">
        <v>232</v>
      </c>
      <c r="U8217" t="s">
        <v>232</v>
      </c>
      <c r="V8217" t="s">
        <v>232</v>
      </c>
      <c r="W8217" t="s">
        <v>232</v>
      </c>
      <c r="X8217" t="s">
        <v>232</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9.0280000000000005</v>
      </c>
      <c r="AW8217">
        <v>8.5229999999999997</v>
      </c>
      <c r="AX8217">
        <v>8.06</v>
      </c>
      <c r="AY8217">
        <v>7.6059999999999999</v>
      </c>
      <c r="AZ8217">
        <v>7.1559999999999997</v>
      </c>
      <c r="BA8217">
        <v>6.7069999999999999</v>
      </c>
      <c r="BB8217">
        <v>6.26</v>
      </c>
      <c r="BC8217">
        <v>2017</v>
      </c>
    </row>
    <row r="8218" spans="1:55" x14ac:dyDescent="0.25">
      <c r="A8218">
        <v>926</v>
      </c>
      <c r="B8218" t="s">
        <v>1875</v>
      </c>
      <c r="C8218" t="s">
        <v>318</v>
      </c>
      <c r="D8218" t="s">
        <v>1876</v>
      </c>
      <c r="E8218" t="s">
        <v>319</v>
      </c>
      <c r="F8218" t="s">
        <v>320</v>
      </c>
      <c r="G8218" t="s">
        <v>321</v>
      </c>
      <c r="H8218" t="s">
        <v>322</v>
      </c>
    </row>
    <row r="8219" spans="1:55" x14ac:dyDescent="0.25">
      <c r="A8219">
        <v>926</v>
      </c>
      <c r="B8219" t="s">
        <v>1875</v>
      </c>
      <c r="C8219" t="s">
        <v>323</v>
      </c>
      <c r="D8219" t="s">
        <v>1876</v>
      </c>
      <c r="E8219" t="s">
        <v>324</v>
      </c>
      <c r="F8219" t="s">
        <v>325</v>
      </c>
      <c r="G8219" t="s">
        <v>321</v>
      </c>
      <c r="H8219" t="s">
        <v>322</v>
      </c>
      <c r="I8219" t="s">
        <v>1881</v>
      </c>
      <c r="J8219" t="s">
        <v>232</v>
      </c>
      <c r="K8219" t="s">
        <v>232</v>
      </c>
      <c r="L8219" t="s">
        <v>232</v>
      </c>
      <c r="M8219" t="s">
        <v>232</v>
      </c>
      <c r="N8219" t="s">
        <v>232</v>
      </c>
      <c r="O8219" t="s">
        <v>232</v>
      </c>
      <c r="P8219" t="s">
        <v>232</v>
      </c>
      <c r="Q8219" t="s">
        <v>232</v>
      </c>
      <c r="R8219" t="s">
        <v>232</v>
      </c>
      <c r="S8219" t="s">
        <v>232</v>
      </c>
      <c r="T8219" t="s">
        <v>232</v>
      </c>
      <c r="U8219" t="s">
        <v>232</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42.046999999999997</v>
      </c>
      <c r="AW8219">
        <v>41.878</v>
      </c>
      <c r="AX8219">
        <v>41.710999999999999</v>
      </c>
      <c r="AY8219">
        <v>41.543999999999997</v>
      </c>
      <c r="AZ8219">
        <v>41.378</v>
      </c>
      <c r="BA8219">
        <v>41.212000000000003</v>
      </c>
      <c r="BB8219">
        <v>41.046999999999997</v>
      </c>
      <c r="BC8219">
        <v>2017</v>
      </c>
    </row>
    <row r="8220" spans="1:55" x14ac:dyDescent="0.25">
      <c r="A8220">
        <v>926</v>
      </c>
      <c r="B8220" t="s">
        <v>1875</v>
      </c>
      <c r="C8220" t="s">
        <v>327</v>
      </c>
      <c r="D8220" t="s">
        <v>1876</v>
      </c>
      <c r="E8220" t="s">
        <v>328</v>
      </c>
      <c r="F8220" t="s">
        <v>329</v>
      </c>
      <c r="G8220" t="s">
        <v>229</v>
      </c>
      <c r="H8220" t="s">
        <v>230</v>
      </c>
      <c r="I8220" t="s">
        <v>1882</v>
      </c>
      <c r="J8220" t="s">
        <v>232</v>
      </c>
      <c r="K8220" t="s">
        <v>232</v>
      </c>
      <c r="L8220" t="s">
        <v>232</v>
      </c>
      <c r="M8220" t="s">
        <v>232</v>
      </c>
      <c r="N8220" t="s">
        <v>232</v>
      </c>
      <c r="O8220" t="s">
        <v>232</v>
      </c>
      <c r="P8220" t="s">
        <v>232</v>
      </c>
      <c r="Q8220" t="s">
        <v>232</v>
      </c>
      <c r="R8220" t="s">
        <v>232</v>
      </c>
      <c r="S8220" t="s">
        <v>232</v>
      </c>
      <c r="T8220" t="s">
        <v>232</v>
      </c>
      <c r="U8220" t="s">
        <v>232</v>
      </c>
      <c r="V8220" t="s">
        <v>232</v>
      </c>
      <c r="W8220" t="s">
        <v>232</v>
      </c>
      <c r="X8220" t="s">
        <v>232</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52">
        <v>1172.03</v>
      </c>
      <c r="AV8220" s="52">
        <v>1409.03</v>
      </c>
      <c r="AW8220" s="52">
        <v>1570.21</v>
      </c>
      <c r="AX8220" s="52">
        <v>1744.99</v>
      </c>
      <c r="AY8220" s="52">
        <v>1929.14</v>
      </c>
      <c r="AZ8220" s="52">
        <v>2129.0100000000002</v>
      </c>
      <c r="BA8220" s="52">
        <v>2337.63</v>
      </c>
      <c r="BB8220" s="52">
        <v>2526.67</v>
      </c>
      <c r="BC8220">
        <v>2017</v>
      </c>
    </row>
    <row r="8221" spans="1:55" x14ac:dyDescent="0.25">
      <c r="A8221">
        <v>926</v>
      </c>
      <c r="B8221" t="s">
        <v>1875</v>
      </c>
      <c r="C8221" t="s">
        <v>331</v>
      </c>
      <c r="D8221" t="s">
        <v>1876</v>
      </c>
      <c r="E8221" t="s">
        <v>328</v>
      </c>
      <c r="F8221" t="s">
        <v>329</v>
      </c>
      <c r="G8221" t="s">
        <v>282</v>
      </c>
      <c r="I8221" t="s">
        <v>332</v>
      </c>
      <c r="J8221" t="s">
        <v>232</v>
      </c>
      <c r="K8221" t="s">
        <v>232</v>
      </c>
      <c r="L8221" t="s">
        <v>232</v>
      </c>
      <c r="M8221" t="s">
        <v>232</v>
      </c>
      <c r="N8221" t="s">
        <v>232</v>
      </c>
      <c r="O8221" t="s">
        <v>232</v>
      </c>
      <c r="P8221" t="s">
        <v>232</v>
      </c>
      <c r="Q8221" t="s">
        <v>232</v>
      </c>
      <c r="R8221" t="s">
        <v>232</v>
      </c>
      <c r="S8221" t="s">
        <v>232</v>
      </c>
      <c r="T8221" t="s">
        <v>232</v>
      </c>
      <c r="U8221" t="s">
        <v>232</v>
      </c>
      <c r="V8221" t="s">
        <v>232</v>
      </c>
      <c r="W8221" t="s">
        <v>232</v>
      </c>
      <c r="X8221" t="s">
        <v>232</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41.582999999999998</v>
      </c>
      <c r="AW8221">
        <v>40.588000000000001</v>
      </c>
      <c r="AX8221">
        <v>39.579000000000001</v>
      </c>
      <c r="AY8221">
        <v>39.326999999999998</v>
      </c>
      <c r="AZ8221">
        <v>39.253999999999998</v>
      </c>
      <c r="BA8221">
        <v>39.027000000000001</v>
      </c>
      <c r="BB8221">
        <v>38.262</v>
      </c>
      <c r="BC8221">
        <v>2017</v>
      </c>
    </row>
    <row r="8222" spans="1:55" x14ac:dyDescent="0.25">
      <c r="A8222">
        <v>926</v>
      </c>
      <c r="B8222" t="s">
        <v>1875</v>
      </c>
      <c r="C8222" t="s">
        <v>333</v>
      </c>
      <c r="D8222" t="s">
        <v>1876</v>
      </c>
      <c r="E8222" t="s">
        <v>334</v>
      </c>
      <c r="F8222" t="s">
        <v>335</v>
      </c>
      <c r="G8222" t="s">
        <v>229</v>
      </c>
      <c r="H8222" t="s">
        <v>230</v>
      </c>
      <c r="I8222" t="s">
        <v>1882</v>
      </c>
      <c r="J8222" t="s">
        <v>232</v>
      </c>
      <c r="K8222" t="s">
        <v>232</v>
      </c>
      <c r="L8222" t="s">
        <v>232</v>
      </c>
      <c r="M8222" t="s">
        <v>232</v>
      </c>
      <c r="N8222" t="s">
        <v>232</v>
      </c>
      <c r="O8222" t="s">
        <v>232</v>
      </c>
      <c r="P8222" t="s">
        <v>232</v>
      </c>
      <c r="Q8222" t="s">
        <v>232</v>
      </c>
      <c r="R8222" t="s">
        <v>232</v>
      </c>
      <c r="S8222" t="s">
        <v>232</v>
      </c>
      <c r="T8222" t="s">
        <v>232</v>
      </c>
      <c r="U8222" t="s">
        <v>232</v>
      </c>
      <c r="V8222" t="s">
        <v>232</v>
      </c>
      <c r="W8222" t="s">
        <v>232</v>
      </c>
      <c r="X8222" t="s">
        <v>232</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52">
        <v>1237.3800000000001</v>
      </c>
      <c r="AV8222" s="52">
        <v>1485.44</v>
      </c>
      <c r="AW8222" s="52">
        <v>1660.25</v>
      </c>
      <c r="AX8222" s="52">
        <v>1846.9</v>
      </c>
      <c r="AY8222" s="52">
        <v>2037.3</v>
      </c>
      <c r="AZ8222" s="52">
        <v>2237.37</v>
      </c>
      <c r="BA8222" s="52">
        <v>2456.9499999999998</v>
      </c>
      <c r="BB8222" s="52">
        <v>2658.03</v>
      </c>
      <c r="BC8222">
        <v>2017</v>
      </c>
    </row>
    <row r="8223" spans="1:55" x14ac:dyDescent="0.25">
      <c r="A8223">
        <v>926</v>
      </c>
      <c r="B8223" t="s">
        <v>1875</v>
      </c>
      <c r="C8223" t="s">
        <v>336</v>
      </c>
      <c r="D8223" t="s">
        <v>1876</v>
      </c>
      <c r="E8223" t="s">
        <v>334</v>
      </c>
      <c r="F8223" t="s">
        <v>335</v>
      </c>
      <c r="G8223" t="s">
        <v>282</v>
      </c>
      <c r="I8223" t="s">
        <v>337</v>
      </c>
      <c r="J8223" t="s">
        <v>232</v>
      </c>
      <c r="K8223" t="s">
        <v>232</v>
      </c>
      <c r="L8223" t="s">
        <v>232</v>
      </c>
      <c r="M8223" t="s">
        <v>232</v>
      </c>
      <c r="N8223" t="s">
        <v>232</v>
      </c>
      <c r="O8223" t="s">
        <v>232</v>
      </c>
      <c r="P8223" t="s">
        <v>232</v>
      </c>
      <c r="Q8223" t="s">
        <v>232</v>
      </c>
      <c r="R8223" t="s">
        <v>232</v>
      </c>
      <c r="S8223" t="s">
        <v>232</v>
      </c>
      <c r="T8223" t="s">
        <v>232</v>
      </c>
      <c r="U8223" t="s">
        <v>232</v>
      </c>
      <c r="V8223" t="s">
        <v>232</v>
      </c>
      <c r="W8223" t="s">
        <v>232</v>
      </c>
      <c r="X8223" t="s">
        <v>232</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43.838000000000001</v>
      </c>
      <c r="AW8223">
        <v>42.914999999999999</v>
      </c>
      <c r="AX8223">
        <v>41.890999999999998</v>
      </c>
      <c r="AY8223">
        <v>41.530999999999999</v>
      </c>
      <c r="AZ8223">
        <v>41.250999999999998</v>
      </c>
      <c r="BA8223">
        <v>41.018999999999998</v>
      </c>
      <c r="BB8223">
        <v>40.252000000000002</v>
      </c>
      <c r="BC8223">
        <v>2017</v>
      </c>
    </row>
    <row r="8224" spans="1:55" x14ac:dyDescent="0.25">
      <c r="A8224">
        <v>926</v>
      </c>
      <c r="B8224" t="s">
        <v>1875</v>
      </c>
      <c r="C8224" t="s">
        <v>338</v>
      </c>
      <c r="D8224" t="s">
        <v>1876</v>
      </c>
      <c r="E8224" t="s">
        <v>339</v>
      </c>
      <c r="F8224" t="s">
        <v>340</v>
      </c>
      <c r="G8224" t="s">
        <v>229</v>
      </c>
      <c r="H8224" t="s">
        <v>230</v>
      </c>
      <c r="I8224" t="s">
        <v>1882</v>
      </c>
      <c r="J8224" t="s">
        <v>232</v>
      </c>
      <c r="K8224" t="s">
        <v>232</v>
      </c>
      <c r="L8224" t="s">
        <v>232</v>
      </c>
      <c r="M8224" t="s">
        <v>232</v>
      </c>
      <c r="N8224" t="s">
        <v>232</v>
      </c>
      <c r="O8224" t="s">
        <v>232</v>
      </c>
      <c r="P8224" t="s">
        <v>232</v>
      </c>
      <c r="Q8224" t="s">
        <v>232</v>
      </c>
      <c r="R8224" t="s">
        <v>232</v>
      </c>
      <c r="S8224" t="s">
        <v>232</v>
      </c>
      <c r="T8224" t="s">
        <v>232</v>
      </c>
      <c r="U8224" t="s">
        <v>232</v>
      </c>
      <c r="V8224" t="s">
        <v>232</v>
      </c>
      <c r="W8224" t="s">
        <v>232</v>
      </c>
      <c r="X8224" t="s">
        <v>232</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-76.403999999999996</v>
      </c>
      <c r="AW8224">
        <v>-90.033000000000001</v>
      </c>
      <c r="AX8224">
        <v>-101.91200000000001</v>
      </c>
      <c r="AY8224">
        <v>-108.15600000000001</v>
      </c>
      <c r="AZ8224">
        <v>-108.357</v>
      </c>
      <c r="BA8224">
        <v>-119.31399999999999</v>
      </c>
      <c r="BB8224">
        <v>-131.36000000000001</v>
      </c>
      <c r="BC8224">
        <v>2017</v>
      </c>
    </row>
    <row r="8225" spans="1:55" x14ac:dyDescent="0.25">
      <c r="A8225">
        <v>926</v>
      </c>
      <c r="B8225" t="s">
        <v>1875</v>
      </c>
      <c r="C8225" t="s">
        <v>341</v>
      </c>
      <c r="D8225" t="s">
        <v>1876</v>
      </c>
      <c r="E8225" t="s">
        <v>339</v>
      </c>
      <c r="F8225" t="s">
        <v>340</v>
      </c>
      <c r="G8225" t="s">
        <v>282</v>
      </c>
      <c r="I8225" t="s">
        <v>342</v>
      </c>
      <c r="J8225" t="s">
        <v>232</v>
      </c>
      <c r="K8225" t="s">
        <v>232</v>
      </c>
      <c r="L8225" t="s">
        <v>232</v>
      </c>
      <c r="M8225" t="s">
        <v>232</v>
      </c>
      <c r="N8225" t="s">
        <v>232</v>
      </c>
      <c r="O8225" t="s">
        <v>232</v>
      </c>
      <c r="P8225" t="s">
        <v>232</v>
      </c>
      <c r="Q8225" t="s">
        <v>232</v>
      </c>
      <c r="R8225" t="s">
        <v>232</v>
      </c>
      <c r="S8225" t="s">
        <v>232</v>
      </c>
      <c r="T8225" t="s">
        <v>232</v>
      </c>
      <c r="U8225" t="s">
        <v>232</v>
      </c>
      <c r="V8225" t="s">
        <v>232</v>
      </c>
      <c r="W8225" t="s">
        <v>232</v>
      </c>
      <c r="X8225" t="s">
        <v>232</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-2.2549999999999999</v>
      </c>
      <c r="AW8225">
        <v>-2.327</v>
      </c>
      <c r="AX8225">
        <v>-2.3119999999999998</v>
      </c>
      <c r="AY8225">
        <v>-2.2050000000000001</v>
      </c>
      <c r="AZ8225">
        <v>-1.998</v>
      </c>
      <c r="BA8225">
        <v>-1.992</v>
      </c>
      <c r="BB8225">
        <v>-1.9890000000000001</v>
      </c>
      <c r="BC8225">
        <v>2017</v>
      </c>
    </row>
    <row r="8226" spans="1:55" x14ac:dyDescent="0.25">
      <c r="A8226">
        <v>926</v>
      </c>
      <c r="B8226" t="s">
        <v>1875</v>
      </c>
      <c r="C8226" t="s">
        <v>343</v>
      </c>
      <c r="D8226" t="s">
        <v>1876</v>
      </c>
      <c r="E8226" t="s">
        <v>344</v>
      </c>
      <c r="F8226" t="s">
        <v>345</v>
      </c>
      <c r="G8226" t="s">
        <v>229</v>
      </c>
      <c r="H8226" t="s">
        <v>230</v>
      </c>
      <c r="I8226" t="s">
        <v>1882</v>
      </c>
      <c r="J8226" t="s">
        <v>232</v>
      </c>
      <c r="K8226" t="s">
        <v>232</v>
      </c>
      <c r="L8226" t="s">
        <v>232</v>
      </c>
      <c r="M8226" t="s">
        <v>232</v>
      </c>
      <c r="N8226" t="s">
        <v>232</v>
      </c>
      <c r="O8226" t="s">
        <v>232</v>
      </c>
      <c r="P8226" t="s">
        <v>232</v>
      </c>
      <c r="Q8226" t="s">
        <v>232</v>
      </c>
      <c r="R8226" t="s">
        <v>232</v>
      </c>
      <c r="S8226" t="s">
        <v>232</v>
      </c>
      <c r="T8226" t="s">
        <v>232</v>
      </c>
      <c r="U8226" t="s">
        <v>232</v>
      </c>
      <c r="V8226" t="s">
        <v>232</v>
      </c>
      <c r="W8226" t="s">
        <v>232</v>
      </c>
      <c r="X8226" t="s">
        <v>232</v>
      </c>
      <c r="Y8226" t="s">
        <v>232</v>
      </c>
      <c r="Z8226" t="s">
        <v>232</v>
      </c>
      <c r="AA8226" t="s">
        <v>232</v>
      </c>
      <c r="AB8226" t="s">
        <v>232</v>
      </c>
      <c r="AC8226" t="s">
        <v>232</v>
      </c>
      <c r="AD8226" t="s">
        <v>232</v>
      </c>
      <c r="AE8226" t="s">
        <v>232</v>
      </c>
      <c r="AF8226" t="s">
        <v>232</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-8.6809999999999992</v>
      </c>
      <c r="AT8226">
        <v>-47.600999999999999</v>
      </c>
      <c r="AU8226">
        <v>-58.465000000000003</v>
      </c>
      <c r="AV8226">
        <v>-77.069000000000003</v>
      </c>
      <c r="AW8226">
        <v>-83.266000000000005</v>
      </c>
      <c r="AX8226">
        <v>-98.534000000000006</v>
      </c>
      <c r="AY8226">
        <v>-105.65600000000001</v>
      </c>
      <c r="AZ8226">
        <v>-107.923</v>
      </c>
      <c r="BA8226">
        <v>-118.514</v>
      </c>
      <c r="BB8226">
        <v>-131.36000000000001</v>
      </c>
      <c r="BC8226">
        <v>2017</v>
      </c>
    </row>
    <row r="8227" spans="1:55" x14ac:dyDescent="0.25">
      <c r="A8227">
        <v>926</v>
      </c>
      <c r="B8227" t="s">
        <v>1875</v>
      </c>
      <c r="C8227" t="s">
        <v>346</v>
      </c>
      <c r="D8227" t="s">
        <v>1876</v>
      </c>
      <c r="E8227" t="s">
        <v>344</v>
      </c>
      <c r="F8227" t="s">
        <v>345</v>
      </c>
      <c r="G8227" t="s">
        <v>270</v>
      </c>
      <c r="I8227" t="s">
        <v>397</v>
      </c>
      <c r="J8227" t="s">
        <v>232</v>
      </c>
      <c r="K8227" t="s">
        <v>232</v>
      </c>
      <c r="L8227" t="s">
        <v>232</v>
      </c>
      <c r="M8227" t="s">
        <v>232</v>
      </c>
      <c r="N8227" t="s">
        <v>232</v>
      </c>
      <c r="O8227" t="s">
        <v>232</v>
      </c>
      <c r="P8227" t="s">
        <v>232</v>
      </c>
      <c r="Q8227" t="s">
        <v>232</v>
      </c>
      <c r="R8227" t="s">
        <v>232</v>
      </c>
      <c r="S8227" t="s">
        <v>232</v>
      </c>
      <c r="T8227" t="s">
        <v>232</v>
      </c>
      <c r="U8227" t="s">
        <v>232</v>
      </c>
      <c r="V8227" t="s">
        <v>232</v>
      </c>
      <c r="W8227" t="s">
        <v>232</v>
      </c>
      <c r="X8227" t="s">
        <v>232</v>
      </c>
      <c r="Y8227" t="s">
        <v>232</v>
      </c>
      <c r="Z8227" t="s">
        <v>232</v>
      </c>
      <c r="AA8227" t="s">
        <v>232</v>
      </c>
      <c r="AB8227" t="s">
        <v>232</v>
      </c>
      <c r="AC8227" t="s">
        <v>232</v>
      </c>
      <c r="AD8227" t="s">
        <v>232</v>
      </c>
      <c r="AE8227" t="s">
        <v>232</v>
      </c>
      <c r="AF8227" t="s">
        <v>232</v>
      </c>
      <c r="AG8227">
        <v>-1.218</v>
      </c>
      <c r="AH8227">
        <v>-6.4009999999999998</v>
      </c>
      <c r="AI8227">
        <v>-2.0539999999999998</v>
      </c>
      <c r="AJ8227">
        <v>-1.9750000000000001</v>
      </c>
      <c r="AK8227">
        <v>-3.8660000000000001</v>
      </c>
      <c r="AL8227">
        <v>-3.6989999999999998</v>
      </c>
      <c r="AM8227">
        <v>-2.2320000000000002</v>
      </c>
      <c r="AN8227">
        <v>-2.726</v>
      </c>
      <c r="AO8227">
        <v>-3.1579999999999999</v>
      </c>
      <c r="AP8227">
        <v>-4.4939999999999998</v>
      </c>
      <c r="AQ8227">
        <v>-4.8280000000000003</v>
      </c>
      <c r="AR8227">
        <v>-3.0249999999999999</v>
      </c>
      <c r="AS8227">
        <v>-0.41699999999999998</v>
      </c>
      <c r="AT8227">
        <v>-1.968</v>
      </c>
      <c r="AU8227">
        <v>-1.956</v>
      </c>
      <c r="AV8227">
        <v>-2.2799999999999998</v>
      </c>
      <c r="AW8227">
        <v>-2.153</v>
      </c>
      <c r="AX8227">
        <v>-2.2349999999999999</v>
      </c>
      <c r="AY8227">
        <v>-2.153</v>
      </c>
      <c r="AZ8227">
        <v>-1.99</v>
      </c>
      <c r="BA8227">
        <v>-1.98</v>
      </c>
      <c r="BB8227">
        <v>-1.9910000000000001</v>
      </c>
      <c r="BC8227">
        <v>2017</v>
      </c>
    </row>
    <row r="8228" spans="1:55" x14ac:dyDescent="0.25">
      <c r="A8228">
        <v>926</v>
      </c>
      <c r="B8228" t="s">
        <v>1875</v>
      </c>
      <c r="C8228" t="s">
        <v>347</v>
      </c>
      <c r="D8228" t="s">
        <v>1876</v>
      </c>
      <c r="E8228" t="s">
        <v>348</v>
      </c>
      <c r="F8228" t="s">
        <v>349</v>
      </c>
      <c r="G8228" t="s">
        <v>229</v>
      </c>
      <c r="H8228" t="s">
        <v>230</v>
      </c>
      <c r="I8228" t="s">
        <v>1882</v>
      </c>
      <c r="J8228" t="s">
        <v>232</v>
      </c>
      <c r="K8228" t="s">
        <v>232</v>
      </c>
      <c r="L8228" t="s">
        <v>232</v>
      </c>
      <c r="M8228" t="s">
        <v>232</v>
      </c>
      <c r="N8228" t="s">
        <v>232</v>
      </c>
      <c r="O8228" t="s">
        <v>232</v>
      </c>
      <c r="P8228" t="s">
        <v>232</v>
      </c>
      <c r="Q8228" t="s">
        <v>232</v>
      </c>
      <c r="R8228" t="s">
        <v>232</v>
      </c>
      <c r="S8228" t="s">
        <v>232</v>
      </c>
      <c r="T8228" t="s">
        <v>232</v>
      </c>
      <c r="U8228" t="s">
        <v>232</v>
      </c>
      <c r="V8228" t="s">
        <v>232</v>
      </c>
      <c r="W8228" t="s">
        <v>232</v>
      </c>
      <c r="X8228" t="s">
        <v>232</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40.533000000000001</v>
      </c>
      <c r="AW8228">
        <v>58.039000000000001</v>
      </c>
      <c r="AX8228">
        <v>47.969000000000001</v>
      </c>
      <c r="AY8228">
        <v>56.033000000000001</v>
      </c>
      <c r="AZ8228">
        <v>70.052999999999997</v>
      </c>
      <c r="BA8228">
        <v>66.757999999999996</v>
      </c>
      <c r="BB8228">
        <v>71.858000000000004</v>
      </c>
      <c r="BC8228">
        <v>2017</v>
      </c>
    </row>
    <row r="8229" spans="1:55" x14ac:dyDescent="0.25">
      <c r="A8229">
        <v>926</v>
      </c>
      <c r="B8229" t="s">
        <v>1875</v>
      </c>
      <c r="C8229" t="s">
        <v>350</v>
      </c>
      <c r="D8229" t="s">
        <v>1876</v>
      </c>
      <c r="E8229" t="s">
        <v>348</v>
      </c>
      <c r="F8229" t="s">
        <v>349</v>
      </c>
      <c r="G8229" t="s">
        <v>282</v>
      </c>
      <c r="I8229" t="s">
        <v>351</v>
      </c>
      <c r="J8229" t="s">
        <v>232</v>
      </c>
      <c r="K8229" t="s">
        <v>232</v>
      </c>
      <c r="L8229" t="s">
        <v>232</v>
      </c>
      <c r="M8229" t="s">
        <v>232</v>
      </c>
      <c r="N8229" t="s">
        <v>232</v>
      </c>
      <c r="O8229" t="s">
        <v>232</v>
      </c>
      <c r="P8229" t="s">
        <v>232</v>
      </c>
      <c r="Q8229" t="s">
        <v>232</v>
      </c>
      <c r="R8229" t="s">
        <v>232</v>
      </c>
      <c r="S8229" t="s">
        <v>232</v>
      </c>
      <c r="T8229" t="s">
        <v>232</v>
      </c>
      <c r="U8229" t="s">
        <v>232</v>
      </c>
      <c r="V8229" t="s">
        <v>232</v>
      </c>
      <c r="W8229" t="s">
        <v>232</v>
      </c>
      <c r="X8229" t="s">
        <v>232</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1.196</v>
      </c>
      <c r="AW8229">
        <v>1.5</v>
      </c>
      <c r="AX8229">
        <v>1.0880000000000001</v>
      </c>
      <c r="AY8229">
        <v>1.1419999999999999</v>
      </c>
      <c r="AZ8229">
        <v>1.292</v>
      </c>
      <c r="BA8229">
        <v>1.115</v>
      </c>
      <c r="BB8229">
        <v>1.0880000000000001</v>
      </c>
      <c r="BC8229">
        <v>2017</v>
      </c>
    </row>
    <row r="8230" spans="1:55" x14ac:dyDescent="0.25">
      <c r="A8230">
        <v>926</v>
      </c>
      <c r="B8230" t="s">
        <v>1875</v>
      </c>
      <c r="C8230" t="s">
        <v>352</v>
      </c>
      <c r="D8230" t="s">
        <v>1876</v>
      </c>
      <c r="E8230" t="s">
        <v>353</v>
      </c>
      <c r="F8230" t="s">
        <v>354</v>
      </c>
      <c r="G8230" t="s">
        <v>229</v>
      </c>
      <c r="H8230" t="s">
        <v>230</v>
      </c>
    </row>
    <row r="8231" spans="1:55" x14ac:dyDescent="0.25">
      <c r="A8231">
        <v>926</v>
      </c>
      <c r="B8231" t="s">
        <v>1875</v>
      </c>
      <c r="C8231" t="s">
        <v>355</v>
      </c>
      <c r="D8231" t="s">
        <v>1876</v>
      </c>
      <c r="E8231" t="s">
        <v>353</v>
      </c>
      <c r="F8231" t="s">
        <v>354</v>
      </c>
      <c r="G8231" t="s">
        <v>282</v>
      </c>
    </row>
    <row r="8232" spans="1:55" x14ac:dyDescent="0.25">
      <c r="A8232">
        <v>926</v>
      </c>
      <c r="B8232" t="s">
        <v>1875</v>
      </c>
      <c r="C8232" t="s">
        <v>356</v>
      </c>
      <c r="D8232" t="s">
        <v>1876</v>
      </c>
      <c r="E8232" t="s">
        <v>357</v>
      </c>
      <c r="F8232" t="s">
        <v>358</v>
      </c>
      <c r="G8232" t="s">
        <v>229</v>
      </c>
      <c r="H8232" t="s">
        <v>230</v>
      </c>
      <c r="I8232" t="s">
        <v>1882</v>
      </c>
      <c r="J8232" t="s">
        <v>232</v>
      </c>
      <c r="K8232" t="s">
        <v>232</v>
      </c>
      <c r="L8232" t="s">
        <v>232</v>
      </c>
      <c r="M8232" t="s">
        <v>232</v>
      </c>
      <c r="N8232" t="s">
        <v>232</v>
      </c>
      <c r="O8232" t="s">
        <v>232</v>
      </c>
      <c r="P8232" t="s">
        <v>232</v>
      </c>
      <c r="Q8232" t="s">
        <v>232</v>
      </c>
      <c r="R8232" t="s">
        <v>232</v>
      </c>
      <c r="S8232" t="s">
        <v>232</v>
      </c>
      <c r="T8232" t="s">
        <v>232</v>
      </c>
      <c r="U8232" t="s">
        <v>232</v>
      </c>
      <c r="V8232" t="s">
        <v>232</v>
      </c>
      <c r="W8232" t="s">
        <v>232</v>
      </c>
      <c r="X8232" t="s">
        <v>232</v>
      </c>
      <c r="Y8232" t="s">
        <v>232</v>
      </c>
      <c r="Z8232" t="s">
        <v>232</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52">
        <v>1115.8699999999999</v>
      </c>
      <c r="AS8232" s="52">
        <v>1580.95</v>
      </c>
      <c r="AT8232" s="52">
        <v>1936.34</v>
      </c>
      <c r="AU8232" s="52">
        <v>2145.1799999999998</v>
      </c>
      <c r="AV8232" s="52">
        <v>2163.77</v>
      </c>
      <c r="AW8232" s="52">
        <v>2399.7199999999998</v>
      </c>
      <c r="AX8232" s="52">
        <v>2552.25</v>
      </c>
      <c r="AY8232" s="52">
        <v>2640.37</v>
      </c>
      <c r="AZ8232" s="52">
        <v>2699.5</v>
      </c>
      <c r="BA8232" s="52">
        <v>2769.92</v>
      </c>
      <c r="BB8232" s="52">
        <v>2887.36</v>
      </c>
      <c r="BC8232">
        <v>2017</v>
      </c>
    </row>
    <row r="8233" spans="1:55" x14ac:dyDescent="0.25">
      <c r="A8233">
        <v>926</v>
      </c>
      <c r="B8233" t="s">
        <v>1875</v>
      </c>
      <c r="C8233" t="s">
        <v>359</v>
      </c>
      <c r="D8233" t="s">
        <v>1876</v>
      </c>
      <c r="E8233" t="s">
        <v>357</v>
      </c>
      <c r="F8233" t="s">
        <v>358</v>
      </c>
      <c r="G8233" t="s">
        <v>282</v>
      </c>
      <c r="I8233" t="s">
        <v>360</v>
      </c>
      <c r="J8233" t="s">
        <v>232</v>
      </c>
      <c r="K8233" t="s">
        <v>232</v>
      </c>
      <c r="L8233" t="s">
        <v>232</v>
      </c>
      <c r="M8233" t="s">
        <v>232</v>
      </c>
      <c r="N8233" t="s">
        <v>232</v>
      </c>
      <c r="O8233" t="s">
        <v>232</v>
      </c>
      <c r="P8233" t="s">
        <v>232</v>
      </c>
      <c r="Q8233" t="s">
        <v>232</v>
      </c>
      <c r="R8233" t="s">
        <v>232</v>
      </c>
      <c r="S8233" t="s">
        <v>232</v>
      </c>
      <c r="T8233" t="s">
        <v>232</v>
      </c>
      <c r="U8233" t="s">
        <v>232</v>
      </c>
      <c r="V8233" t="s">
        <v>232</v>
      </c>
      <c r="W8233" t="s">
        <v>232</v>
      </c>
      <c r="X8233" t="s">
        <v>232</v>
      </c>
      <c r="Y8233" t="s">
        <v>232</v>
      </c>
      <c r="Z8233" t="s">
        <v>232</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71.915000000000006</v>
      </c>
      <c r="AV8233">
        <v>63.856000000000002</v>
      </c>
      <c r="AW8233">
        <v>62.029000000000003</v>
      </c>
      <c r="AX8233">
        <v>57.889000000000003</v>
      </c>
      <c r="AY8233">
        <v>53.825000000000003</v>
      </c>
      <c r="AZ8233">
        <v>49.771999999999998</v>
      </c>
      <c r="BA8233">
        <v>46.244</v>
      </c>
      <c r="BB8233">
        <v>43.723999999999997</v>
      </c>
      <c r="BC8233">
        <v>2017</v>
      </c>
    </row>
    <row r="8234" spans="1:55" x14ac:dyDescent="0.25">
      <c r="A8234">
        <v>926</v>
      </c>
      <c r="B8234" t="s">
        <v>1875</v>
      </c>
      <c r="C8234" t="s">
        <v>361</v>
      </c>
      <c r="D8234" t="s">
        <v>1876</v>
      </c>
      <c r="E8234" t="s">
        <v>362</v>
      </c>
      <c r="F8234" t="s">
        <v>363</v>
      </c>
      <c r="G8234" t="s">
        <v>229</v>
      </c>
      <c r="H8234" t="s">
        <v>230</v>
      </c>
      <c r="I8234" t="s">
        <v>1882</v>
      </c>
      <c r="J8234" t="s">
        <v>232</v>
      </c>
      <c r="K8234" t="s">
        <v>232</v>
      </c>
      <c r="L8234" t="s">
        <v>232</v>
      </c>
      <c r="M8234" t="s">
        <v>232</v>
      </c>
      <c r="N8234" t="s">
        <v>232</v>
      </c>
      <c r="O8234" t="s">
        <v>232</v>
      </c>
      <c r="P8234" t="s">
        <v>232</v>
      </c>
      <c r="Q8234" t="s">
        <v>232</v>
      </c>
      <c r="R8234" t="s">
        <v>232</v>
      </c>
      <c r="S8234" t="s">
        <v>232</v>
      </c>
      <c r="T8234" t="s">
        <v>232</v>
      </c>
      <c r="U8234" t="s">
        <v>232</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52">
        <v>1079.3499999999999</v>
      </c>
      <c r="AO8234" s="52">
        <v>1299.99</v>
      </c>
      <c r="AP8234" s="52">
        <v>1404.67</v>
      </c>
      <c r="AQ8234" s="52">
        <v>1465.2</v>
      </c>
      <c r="AR8234" s="52">
        <v>1586.92</v>
      </c>
      <c r="AS8234" s="52">
        <v>1988.54</v>
      </c>
      <c r="AT8234" s="52">
        <v>2385.37</v>
      </c>
      <c r="AU8234" s="52">
        <v>2982.92</v>
      </c>
      <c r="AV8234" s="52">
        <v>3388.5</v>
      </c>
      <c r="AW8234" s="52">
        <v>3868.68</v>
      </c>
      <c r="AX8234" s="52">
        <v>4408.8599999999997</v>
      </c>
      <c r="AY8234" s="52">
        <v>4905.45</v>
      </c>
      <c r="AZ8234" s="52">
        <v>5423.74</v>
      </c>
      <c r="BA8234" s="52">
        <v>5989.79</v>
      </c>
      <c r="BB8234" s="52">
        <v>6603.53</v>
      </c>
      <c r="BC8234">
        <v>2017</v>
      </c>
    </row>
    <row r="8235" spans="1:55" x14ac:dyDescent="0.25">
      <c r="A8235">
        <v>926</v>
      </c>
      <c r="B8235" t="s">
        <v>1875</v>
      </c>
      <c r="C8235" t="s">
        <v>364</v>
      </c>
      <c r="D8235" t="s">
        <v>1876</v>
      </c>
      <c r="E8235" t="s">
        <v>365</v>
      </c>
      <c r="F8235" t="s">
        <v>366</v>
      </c>
      <c r="G8235" t="s">
        <v>242</v>
      </c>
      <c r="H8235" t="s">
        <v>230</v>
      </c>
      <c r="I8235" t="s">
        <v>1883</v>
      </c>
      <c r="J8235" t="s">
        <v>232</v>
      </c>
      <c r="K8235" t="s">
        <v>232</v>
      </c>
      <c r="L8235" t="s">
        <v>232</v>
      </c>
      <c r="M8235" t="s">
        <v>232</v>
      </c>
      <c r="N8235" t="s">
        <v>232</v>
      </c>
      <c r="O8235" t="s">
        <v>232</v>
      </c>
      <c r="P8235" t="s">
        <v>232</v>
      </c>
      <c r="Q8235" t="s">
        <v>232</v>
      </c>
      <c r="R8235" t="s">
        <v>232</v>
      </c>
      <c r="S8235" t="s">
        <v>232</v>
      </c>
      <c r="T8235" t="s">
        <v>232</v>
      </c>
      <c r="U8235" t="s">
        <v>232</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-4.6589999999999998</v>
      </c>
      <c r="AW8235">
        <v>-3.3140000000000001</v>
      </c>
      <c r="AX8235">
        <v>-3.47</v>
      </c>
      <c r="AY8235">
        <v>-6.1449999999999996</v>
      </c>
      <c r="AZ8235">
        <v>-6.4029999999999996</v>
      </c>
      <c r="BA8235">
        <v>-5.7750000000000004</v>
      </c>
      <c r="BB8235">
        <v>-5.33</v>
      </c>
      <c r="BC8235">
        <v>2017</v>
      </c>
    </row>
    <row r="8236" spans="1:55" x14ac:dyDescent="0.25">
      <c r="A8236">
        <v>926</v>
      </c>
      <c r="B8236" t="s">
        <v>1875</v>
      </c>
      <c r="C8236" t="s">
        <v>368</v>
      </c>
      <c r="D8236" t="s">
        <v>1876</v>
      </c>
      <c r="E8236" t="s">
        <v>365</v>
      </c>
      <c r="F8236" t="s">
        <v>366</v>
      </c>
      <c r="G8236" t="s">
        <v>282</v>
      </c>
      <c r="I8236" t="s">
        <v>369</v>
      </c>
      <c r="J8236" t="s">
        <v>232</v>
      </c>
      <c r="K8236" t="s">
        <v>232</v>
      </c>
      <c r="L8236" t="s">
        <v>232</v>
      </c>
      <c r="M8236" t="s">
        <v>232</v>
      </c>
      <c r="N8236" t="s">
        <v>232</v>
      </c>
      <c r="O8236" t="s">
        <v>232</v>
      </c>
      <c r="P8236" t="s">
        <v>232</v>
      </c>
      <c r="Q8236" t="s">
        <v>232</v>
      </c>
      <c r="R8236" t="s">
        <v>232</v>
      </c>
      <c r="S8236" t="s">
        <v>232</v>
      </c>
      <c r="T8236" t="s">
        <v>232</v>
      </c>
      <c r="U8236" t="s">
        <v>232</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-3.7389999999999999</v>
      </c>
      <c r="AW8236">
        <v>-2.4569999999999999</v>
      </c>
      <c r="AX8236">
        <v>-2.3580000000000001</v>
      </c>
      <c r="AY8236">
        <v>-3.827</v>
      </c>
      <c r="AZ8236">
        <v>-3.66</v>
      </c>
      <c r="BA8236">
        <v>-3.0339999999999998</v>
      </c>
      <c r="BB8236">
        <v>-2.5779999999999998</v>
      </c>
      <c r="BC8236">
        <v>2017</v>
      </c>
    </row>
    <row r="8237" spans="1:55" x14ac:dyDescent="0.25">
      <c r="A8237">
        <v>466</v>
      </c>
      <c r="B8237" t="s">
        <v>1884</v>
      </c>
      <c r="C8237" t="s">
        <v>225</v>
      </c>
      <c r="D8237" t="s">
        <v>1885</v>
      </c>
      <c r="E8237" t="s">
        <v>227</v>
      </c>
      <c r="F8237" t="s">
        <v>228</v>
      </c>
      <c r="G8237" t="s">
        <v>229</v>
      </c>
      <c r="H8237" t="s">
        <v>230</v>
      </c>
      <c r="I8237" t="s">
        <v>1886</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52">
        <v>1037.3900000000001</v>
      </c>
      <c r="AK8237" s="52">
        <v>1070.9100000000001</v>
      </c>
      <c r="AL8237" s="52">
        <v>1105.33</v>
      </c>
      <c r="AM8237" s="52">
        <v>1047.54</v>
      </c>
      <c r="AN8237" s="52">
        <v>1064.24</v>
      </c>
      <c r="AO8237" s="52">
        <v>1138</v>
      </c>
      <c r="AP8237" s="52">
        <v>1189.03</v>
      </c>
      <c r="AQ8237" s="52">
        <v>1249.1199999999999</v>
      </c>
      <c r="AR8237" s="52">
        <v>1304.07</v>
      </c>
      <c r="AS8237" s="52">
        <v>1370.11</v>
      </c>
      <c r="AT8237" s="52">
        <v>1411.06</v>
      </c>
      <c r="AU8237" s="52">
        <v>1422.21</v>
      </c>
      <c r="AV8237" s="52">
        <v>1446.28</v>
      </c>
      <c r="AW8237" s="52">
        <v>1487.48</v>
      </c>
      <c r="AX8237" s="52">
        <v>1536.89</v>
      </c>
      <c r="AY8237" s="52">
        <v>1583.46</v>
      </c>
      <c r="AZ8237" s="52">
        <v>1629.35</v>
      </c>
      <c r="BA8237" s="52">
        <v>1674.96</v>
      </c>
      <c r="BB8237" s="52">
        <v>1719.55</v>
      </c>
      <c r="BC8237">
        <v>2017</v>
      </c>
    </row>
    <row r="8238" spans="1:55" x14ac:dyDescent="0.25">
      <c r="A8238">
        <v>466</v>
      </c>
      <c r="B8238" t="s">
        <v>1884</v>
      </c>
      <c r="C8238" t="s">
        <v>233</v>
      </c>
      <c r="D8238" t="s">
        <v>1885</v>
      </c>
      <c r="E8238" t="s">
        <v>227</v>
      </c>
      <c r="F8238" t="s">
        <v>234</v>
      </c>
      <c r="G8238" t="s">
        <v>235</v>
      </c>
      <c r="I8238" t="s">
        <v>236</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4.399</v>
      </c>
      <c r="AS8238">
        <v>5.0650000000000004</v>
      </c>
      <c r="AT8238">
        <v>2.988</v>
      </c>
      <c r="AU8238">
        <v>0.79</v>
      </c>
      <c r="AV8238">
        <v>1.6919999999999999</v>
      </c>
      <c r="AW8238">
        <v>2.8490000000000002</v>
      </c>
      <c r="AX8238">
        <v>3.3220000000000001</v>
      </c>
      <c r="AY8238">
        <v>3.03</v>
      </c>
      <c r="AZ8238">
        <v>2.8980000000000001</v>
      </c>
      <c r="BA8238">
        <v>2.7989999999999999</v>
      </c>
      <c r="BB8238">
        <v>2.6619999999999999</v>
      </c>
      <c r="BC8238">
        <v>2017</v>
      </c>
    </row>
    <row r="8239" spans="1:55" x14ac:dyDescent="0.25">
      <c r="A8239">
        <v>466</v>
      </c>
      <c r="B8239" t="s">
        <v>1884</v>
      </c>
      <c r="C8239" t="s">
        <v>237</v>
      </c>
      <c r="D8239" t="s">
        <v>1885</v>
      </c>
      <c r="E8239" t="s">
        <v>238</v>
      </c>
      <c r="F8239" t="s">
        <v>239</v>
      </c>
      <c r="G8239" t="s">
        <v>229</v>
      </c>
      <c r="H8239" t="s">
        <v>230</v>
      </c>
      <c r="I8239" t="s">
        <v>1886</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52">
        <v>1158.58</v>
      </c>
      <c r="AM8239">
        <v>931.15300000000002</v>
      </c>
      <c r="AN8239" s="52">
        <v>1064.24</v>
      </c>
      <c r="AO8239" s="52">
        <v>1287.82</v>
      </c>
      <c r="AP8239" s="52">
        <v>1375.68</v>
      </c>
      <c r="AQ8239" s="52">
        <v>1432.67</v>
      </c>
      <c r="AR8239" s="52">
        <v>1480.52</v>
      </c>
      <c r="AS8239" s="52">
        <v>1315.25</v>
      </c>
      <c r="AT8239" s="52">
        <v>1311.25</v>
      </c>
      <c r="AU8239" s="52">
        <v>1405.01</v>
      </c>
      <c r="AV8239" s="52">
        <v>1559.47</v>
      </c>
      <c r="AW8239" s="52">
        <v>1571.37</v>
      </c>
      <c r="AX8239" s="52">
        <v>1649.43</v>
      </c>
      <c r="AY8239" s="52">
        <v>1724.24</v>
      </c>
      <c r="AZ8239" s="52">
        <v>1802.84</v>
      </c>
      <c r="BA8239" s="52">
        <v>1886.81</v>
      </c>
      <c r="BB8239" s="52">
        <v>1977.17</v>
      </c>
      <c r="BC8239">
        <v>2017</v>
      </c>
    </row>
    <row r="8240" spans="1:55" x14ac:dyDescent="0.25">
      <c r="A8240">
        <v>466</v>
      </c>
      <c r="B8240" t="s">
        <v>1884</v>
      </c>
      <c r="C8240" t="s">
        <v>240</v>
      </c>
      <c r="D8240" t="s">
        <v>1885</v>
      </c>
      <c r="E8240" t="s">
        <v>238</v>
      </c>
      <c r="F8240" t="s">
        <v>241</v>
      </c>
      <c r="G8240" t="s">
        <v>242</v>
      </c>
      <c r="H8240" t="s">
        <v>230</v>
      </c>
      <c r="I8240" t="s">
        <v>243</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382.57499999999999</v>
      </c>
      <c r="AV8240">
        <v>424.63499999999999</v>
      </c>
      <c r="AW8240">
        <v>427.87599999999998</v>
      </c>
      <c r="AX8240">
        <v>449.13</v>
      </c>
      <c r="AY8240">
        <v>469.50099999999998</v>
      </c>
      <c r="AZ8240">
        <v>490.90300000000002</v>
      </c>
      <c r="BA8240">
        <v>513.76700000000005</v>
      </c>
      <c r="BB8240">
        <v>538.37199999999996</v>
      </c>
      <c r="BC8240">
        <v>2017</v>
      </c>
    </row>
    <row r="8241" spans="1:55" x14ac:dyDescent="0.25">
      <c r="A8241">
        <v>466</v>
      </c>
      <c r="B8241" t="s">
        <v>1884</v>
      </c>
      <c r="C8241" t="s">
        <v>244</v>
      </c>
      <c r="D8241" t="s">
        <v>1885</v>
      </c>
      <c r="E8241" t="s">
        <v>238</v>
      </c>
      <c r="F8241" t="s">
        <v>245</v>
      </c>
      <c r="G8241" t="s">
        <v>246</v>
      </c>
      <c r="H8241" t="s">
        <v>230</v>
      </c>
      <c r="I8241" t="s">
        <v>243</v>
      </c>
      <c r="J8241">
        <v>75.278000000000006</v>
      </c>
      <c r="K8241">
        <v>89.012</v>
      </c>
      <c r="L8241">
        <v>87.718000000000004</v>
      </c>
      <c r="M8241">
        <v>86.367999999999995</v>
      </c>
      <c r="N8241">
        <v>93.466999999999999</v>
      </c>
      <c r="O8241">
        <v>93.992000000000004</v>
      </c>
      <c r="P8241">
        <v>77.409000000000006</v>
      </c>
      <c r="Q8241">
        <v>83.531000000000006</v>
      </c>
      <c r="R8241">
        <v>84.207999999999998</v>
      </c>
      <c r="S8241">
        <v>101.277</v>
      </c>
      <c r="T8241">
        <v>129.82300000000001</v>
      </c>
      <c r="U8241">
        <v>137.08799999999999</v>
      </c>
      <c r="V8241">
        <v>144.55199999999999</v>
      </c>
      <c r="W8241">
        <v>147.935</v>
      </c>
      <c r="X8241">
        <v>162.21799999999999</v>
      </c>
      <c r="Y8241">
        <v>176.517</v>
      </c>
      <c r="Z8241">
        <v>189.34800000000001</v>
      </c>
      <c r="AA8241">
        <v>209.08799999999999</v>
      </c>
      <c r="AB8241">
        <v>213.114</v>
      </c>
      <c r="AC8241">
        <v>224.3</v>
      </c>
      <c r="AD8241">
        <v>257.58600000000001</v>
      </c>
      <c r="AE8241">
        <v>266.61500000000001</v>
      </c>
      <c r="AF8241">
        <v>277.54599999999999</v>
      </c>
      <c r="AG8241">
        <v>307.61500000000001</v>
      </c>
      <c r="AH8241">
        <v>346.15</v>
      </c>
      <c r="AI8241">
        <v>374.30200000000002</v>
      </c>
      <c r="AJ8241">
        <v>423.54199999999997</v>
      </c>
      <c r="AK8241">
        <v>448.97399999999999</v>
      </c>
      <c r="AL8241">
        <v>472.42</v>
      </c>
      <c r="AM8241">
        <v>451.13299999999998</v>
      </c>
      <c r="AN8241">
        <v>463.66699999999997</v>
      </c>
      <c r="AO8241">
        <v>506.15800000000002</v>
      </c>
      <c r="AP8241">
        <v>539.00099999999998</v>
      </c>
      <c r="AQ8241">
        <v>576.17200000000003</v>
      </c>
      <c r="AR8241">
        <v>612.89800000000002</v>
      </c>
      <c r="AS8241">
        <v>650.82600000000002</v>
      </c>
      <c r="AT8241">
        <v>677.60199999999998</v>
      </c>
      <c r="AU8241">
        <v>695.94200000000001</v>
      </c>
      <c r="AV8241">
        <v>723.67600000000004</v>
      </c>
      <c r="AW8241">
        <v>757.52499999999998</v>
      </c>
      <c r="AX8241">
        <v>799.03300000000002</v>
      </c>
      <c r="AY8241">
        <v>840.36</v>
      </c>
      <c r="AZ8241">
        <v>882.60799999999995</v>
      </c>
      <c r="BA8241">
        <v>926.11599999999999</v>
      </c>
      <c r="BB8241">
        <v>970.66800000000001</v>
      </c>
      <c r="BC8241">
        <v>2017</v>
      </c>
    </row>
    <row r="8242" spans="1:55" x14ac:dyDescent="0.25">
      <c r="A8242">
        <v>466</v>
      </c>
      <c r="B8242" t="s">
        <v>1884</v>
      </c>
      <c r="C8242" t="s">
        <v>247</v>
      </c>
      <c r="D8242" t="s">
        <v>1885</v>
      </c>
      <c r="E8242" t="s">
        <v>248</v>
      </c>
      <c r="F8242" t="s">
        <v>249</v>
      </c>
      <c r="G8242" t="s">
        <v>250</v>
      </c>
      <c r="I8242" t="s">
        <v>251</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113.53100000000001</v>
      </c>
      <c r="AS8242">
        <v>95.995999999999995</v>
      </c>
      <c r="AT8242">
        <v>92.927000000000007</v>
      </c>
      <c r="AU8242">
        <v>98.79</v>
      </c>
      <c r="AV8242">
        <v>107.82599999999999</v>
      </c>
      <c r="AW8242">
        <v>105.64</v>
      </c>
      <c r="AX8242">
        <v>107.32299999999999</v>
      </c>
      <c r="AY8242">
        <v>108.89100000000001</v>
      </c>
      <c r="AZ8242">
        <v>110.64700000000001</v>
      </c>
      <c r="BA8242">
        <v>112.648</v>
      </c>
      <c r="BB8242">
        <v>114.982</v>
      </c>
      <c r="BC8242">
        <v>2017</v>
      </c>
    </row>
    <row r="8243" spans="1:55" x14ac:dyDescent="0.25">
      <c r="A8243">
        <v>466</v>
      </c>
      <c r="B8243" t="s">
        <v>1884</v>
      </c>
      <c r="C8243" t="s">
        <v>252</v>
      </c>
      <c r="D8243" t="s">
        <v>1885</v>
      </c>
      <c r="E8243" t="s">
        <v>253</v>
      </c>
      <c r="F8243" t="s">
        <v>254</v>
      </c>
      <c r="G8243" t="s">
        <v>229</v>
      </c>
      <c r="H8243" t="s">
        <v>220</v>
      </c>
      <c r="I8243" t="s">
        <v>255</v>
      </c>
      <c r="J8243" s="52">
        <v>388945.36</v>
      </c>
      <c r="K8243" s="52">
        <v>385778.61</v>
      </c>
      <c r="L8243" s="52">
        <v>336625.33</v>
      </c>
      <c r="M8243" s="52">
        <v>308410</v>
      </c>
      <c r="N8243" s="52">
        <v>297545.28999999998</v>
      </c>
      <c r="O8243" s="52">
        <v>275329.69</v>
      </c>
      <c r="P8243" s="52">
        <v>213016.18</v>
      </c>
      <c r="Q8243" s="52">
        <v>215341.72</v>
      </c>
      <c r="R8243" s="52">
        <v>175720.12</v>
      </c>
      <c r="S8243" s="52">
        <v>195712.18</v>
      </c>
      <c r="T8243" s="52">
        <v>243924.61</v>
      </c>
      <c r="U8243" s="52">
        <v>238354.55</v>
      </c>
      <c r="V8243" s="52">
        <v>235528.81</v>
      </c>
      <c r="W8243" s="52">
        <v>227322.67</v>
      </c>
      <c r="X8243" s="52">
        <v>227971.34</v>
      </c>
      <c r="Y8243" s="52">
        <v>224730.92</v>
      </c>
      <c r="Z8243" s="52">
        <v>233631.18</v>
      </c>
      <c r="AA8243" s="52">
        <v>240146.7</v>
      </c>
      <c r="AB8243" s="52">
        <v>220352.65</v>
      </c>
      <c r="AC8243" s="52">
        <v>213618.33</v>
      </c>
      <c r="AD8243" s="52">
        <v>242999</v>
      </c>
      <c r="AE8243" s="52">
        <v>232752.99</v>
      </c>
      <c r="AF8243" s="52">
        <v>225559.24</v>
      </c>
      <c r="AG8243" s="52">
        <v>231476.44</v>
      </c>
      <c r="AH8243" s="52">
        <v>239482.32</v>
      </c>
      <c r="AI8243" s="52">
        <v>230036.13</v>
      </c>
      <c r="AJ8243" s="52">
        <v>206964.81</v>
      </c>
      <c r="AK8243" s="52">
        <v>172199.24</v>
      </c>
      <c r="AL8243" s="52">
        <v>136907.10999999999</v>
      </c>
      <c r="AM8243" s="52">
        <v>127748.91</v>
      </c>
      <c r="AN8243" s="52">
        <v>128773.53</v>
      </c>
      <c r="AO8243" s="52">
        <v>133687.25</v>
      </c>
      <c r="AP8243" s="52">
        <v>135614.13</v>
      </c>
      <c r="AQ8243" s="52">
        <v>138317.64000000001</v>
      </c>
      <c r="AR8243" s="52">
        <v>140196.01999999999</v>
      </c>
      <c r="AS8243" s="52">
        <v>143006.29</v>
      </c>
      <c r="AT8243" s="52">
        <v>143167.54999999999</v>
      </c>
      <c r="AU8243" s="52">
        <v>140269.93</v>
      </c>
      <c r="AV8243" s="52">
        <v>138660.56</v>
      </c>
      <c r="AW8243" s="52">
        <v>138383.79</v>
      </c>
      <c r="AX8243" s="52">
        <v>138741.34</v>
      </c>
      <c r="AY8243" s="52">
        <v>138705.92000000001</v>
      </c>
      <c r="AZ8243" s="52">
        <v>138491.09</v>
      </c>
      <c r="BA8243" s="52">
        <v>138142.16</v>
      </c>
      <c r="BB8243" s="52">
        <v>137608.92000000001</v>
      </c>
      <c r="BC8243">
        <v>2005</v>
      </c>
    </row>
    <row r="8244" spans="1:55" x14ac:dyDescent="0.25">
      <c r="A8244">
        <v>466</v>
      </c>
      <c r="B8244" t="s">
        <v>1884</v>
      </c>
      <c r="C8244" t="s">
        <v>256</v>
      </c>
      <c r="D8244" t="s">
        <v>1885</v>
      </c>
      <c r="E8244" t="s">
        <v>253</v>
      </c>
      <c r="F8244" t="s">
        <v>257</v>
      </c>
      <c r="G8244" t="s">
        <v>258</v>
      </c>
      <c r="H8244" t="s">
        <v>220</v>
      </c>
      <c r="I8244" t="s">
        <v>255</v>
      </c>
      <c r="J8244" s="52">
        <v>172994.5</v>
      </c>
      <c r="K8244" s="52">
        <v>171586</v>
      </c>
      <c r="L8244" s="52">
        <v>149723.68</v>
      </c>
      <c r="M8244" s="52">
        <v>137174.10999999999</v>
      </c>
      <c r="N8244" s="52">
        <v>132341.72</v>
      </c>
      <c r="O8244" s="52">
        <v>122460.7</v>
      </c>
      <c r="P8244" s="52">
        <v>94745</v>
      </c>
      <c r="Q8244" s="52">
        <v>95779.35</v>
      </c>
      <c r="R8244" s="52">
        <v>78156.52</v>
      </c>
      <c r="S8244" s="52">
        <v>87048.55</v>
      </c>
      <c r="T8244" s="52">
        <v>108492.4</v>
      </c>
      <c r="U8244" s="52">
        <v>106014.96</v>
      </c>
      <c r="V8244" s="52">
        <v>104758.13</v>
      </c>
      <c r="W8244" s="52">
        <v>101108.22</v>
      </c>
      <c r="X8244" s="52">
        <v>101396.73</v>
      </c>
      <c r="Y8244" s="52">
        <v>99955.46</v>
      </c>
      <c r="Z8244" s="52">
        <v>103914.11</v>
      </c>
      <c r="AA8244" s="52">
        <v>106812.07</v>
      </c>
      <c r="AB8244" s="52">
        <v>98008.1</v>
      </c>
      <c r="AC8244" s="52">
        <v>95012.82</v>
      </c>
      <c r="AD8244" s="52">
        <v>108080.71</v>
      </c>
      <c r="AE8244" s="52">
        <v>103523.51</v>
      </c>
      <c r="AF8244" s="52">
        <v>100323.88</v>
      </c>
      <c r="AG8244" s="52">
        <v>102955.72</v>
      </c>
      <c r="AH8244" s="52">
        <v>106516.57</v>
      </c>
      <c r="AI8244" s="52">
        <v>102315.11</v>
      </c>
      <c r="AJ8244" s="52">
        <v>92053.48</v>
      </c>
      <c r="AK8244" s="52">
        <v>76590.509999999995</v>
      </c>
      <c r="AL8244" s="52">
        <v>60893.33</v>
      </c>
      <c r="AM8244" s="52">
        <v>56819.96</v>
      </c>
      <c r="AN8244" s="52">
        <v>57275.69</v>
      </c>
      <c r="AO8244" s="52">
        <v>59461.21</v>
      </c>
      <c r="AP8244" s="52">
        <v>60318.239999999998</v>
      </c>
      <c r="AQ8244" s="52">
        <v>61520.7</v>
      </c>
      <c r="AR8244" s="52">
        <v>62356.160000000003</v>
      </c>
      <c r="AS8244" s="52">
        <v>63606.11</v>
      </c>
      <c r="AT8244" s="52">
        <v>63677.84</v>
      </c>
      <c r="AU8244" s="52">
        <v>62389.04</v>
      </c>
      <c r="AV8244" s="52">
        <v>61673.23</v>
      </c>
      <c r="AW8244" s="52">
        <v>61550.12</v>
      </c>
      <c r="AX8244" s="52">
        <v>61709.15</v>
      </c>
      <c r="AY8244" s="52">
        <v>61693.4</v>
      </c>
      <c r="AZ8244" s="52">
        <v>61597.85</v>
      </c>
      <c r="BA8244" s="52">
        <v>61442.65</v>
      </c>
      <c r="BB8244" s="52">
        <v>61205.48</v>
      </c>
      <c r="BC8244">
        <v>2005</v>
      </c>
    </row>
    <row r="8245" spans="1:55" x14ac:dyDescent="0.25">
      <c r="A8245">
        <v>466</v>
      </c>
      <c r="B8245" t="s">
        <v>1884</v>
      </c>
      <c r="C8245" t="s">
        <v>259</v>
      </c>
      <c r="D8245" t="s">
        <v>1885</v>
      </c>
      <c r="E8245" t="s">
        <v>260</v>
      </c>
      <c r="F8245" t="s">
        <v>261</v>
      </c>
      <c r="G8245" t="s">
        <v>229</v>
      </c>
      <c r="H8245" t="s">
        <v>220</v>
      </c>
      <c r="I8245" t="s">
        <v>262</v>
      </c>
      <c r="J8245" s="52">
        <v>148348.66</v>
      </c>
      <c r="K8245" s="52">
        <v>150183.98000000001</v>
      </c>
      <c r="L8245" s="52">
        <v>131303.06</v>
      </c>
      <c r="M8245" s="52">
        <v>116334.24</v>
      </c>
      <c r="N8245" s="52">
        <v>106521.75</v>
      </c>
      <c r="O8245" s="52">
        <v>99249.15</v>
      </c>
      <c r="P8245" s="52">
        <v>75376.710000000006</v>
      </c>
      <c r="Q8245" s="52">
        <v>79455.39</v>
      </c>
      <c r="R8245" s="52">
        <v>67675.600000000006</v>
      </c>
      <c r="S8245" s="52">
        <v>75176.67</v>
      </c>
      <c r="T8245" s="52">
        <v>97727.57</v>
      </c>
      <c r="U8245" s="52">
        <v>94885.83</v>
      </c>
      <c r="V8245" s="52">
        <v>95302.7</v>
      </c>
      <c r="W8245" s="52">
        <v>94177.19</v>
      </c>
      <c r="X8245" s="52">
        <v>94574.25</v>
      </c>
      <c r="Y8245" s="52">
        <v>96893.93</v>
      </c>
      <c r="Z8245" s="52">
        <v>106675.07</v>
      </c>
      <c r="AA8245" s="52">
        <v>108425</v>
      </c>
      <c r="AB8245" s="52">
        <v>95109.13</v>
      </c>
      <c r="AC8245" s="52">
        <v>100336.53</v>
      </c>
      <c r="AD8245" s="52">
        <v>127395.27</v>
      </c>
      <c r="AE8245" s="52">
        <v>119801.7</v>
      </c>
      <c r="AF8245" s="52">
        <v>120423.89</v>
      </c>
      <c r="AG8245" s="52">
        <v>128601.08</v>
      </c>
      <c r="AH8245" s="52">
        <v>144345.79999999999</v>
      </c>
      <c r="AI8245" s="52">
        <v>161548.38</v>
      </c>
      <c r="AJ8245" s="52">
        <v>162741.65</v>
      </c>
      <c r="AK8245" s="52">
        <v>152306.97</v>
      </c>
      <c r="AL8245" s="52">
        <v>143502.34</v>
      </c>
      <c r="AM8245" s="52">
        <v>113555.34</v>
      </c>
      <c r="AN8245" s="52">
        <v>128773.48</v>
      </c>
      <c r="AO8245" s="52">
        <v>151287.66</v>
      </c>
      <c r="AP8245" s="52">
        <v>156902.35</v>
      </c>
      <c r="AQ8245" s="52">
        <v>158642.56</v>
      </c>
      <c r="AR8245" s="52">
        <v>159166.22</v>
      </c>
      <c r="AS8245" s="52">
        <v>137280.15</v>
      </c>
      <c r="AT8245" s="52">
        <v>133040.85999999999</v>
      </c>
      <c r="AU8245" s="52">
        <v>138573.18</v>
      </c>
      <c r="AV8245" s="52">
        <v>149512.78</v>
      </c>
      <c r="AW8245" s="52">
        <v>146188.73000000001</v>
      </c>
      <c r="AX8245" s="52">
        <v>148900.76</v>
      </c>
      <c r="AY8245" s="52">
        <v>151037.75</v>
      </c>
      <c r="AZ8245" s="52">
        <v>153236.93</v>
      </c>
      <c r="BA8245" s="52">
        <v>155614.24</v>
      </c>
      <c r="BB8245" s="52">
        <v>158224.98000000001</v>
      </c>
      <c r="BC8245">
        <v>2005</v>
      </c>
    </row>
    <row r="8246" spans="1:55" x14ac:dyDescent="0.25">
      <c r="A8246">
        <v>466</v>
      </c>
      <c r="B8246" t="s">
        <v>1884</v>
      </c>
      <c r="C8246" t="s">
        <v>263</v>
      </c>
      <c r="D8246" t="s">
        <v>1885</v>
      </c>
      <c r="E8246" t="s">
        <v>260</v>
      </c>
      <c r="F8246" t="s">
        <v>264</v>
      </c>
      <c r="G8246" t="s">
        <v>242</v>
      </c>
      <c r="H8246" t="s">
        <v>220</v>
      </c>
      <c r="I8246" t="s">
        <v>262</v>
      </c>
      <c r="J8246" s="52">
        <v>40014.58</v>
      </c>
      <c r="K8246" s="52">
        <v>40910.92</v>
      </c>
      <c r="L8246" s="52">
        <v>35767.65</v>
      </c>
      <c r="M8246" s="52">
        <v>31690.07</v>
      </c>
      <c r="N8246" s="52">
        <v>29017.09</v>
      </c>
      <c r="O8246" s="52">
        <v>27036</v>
      </c>
      <c r="P8246" s="52">
        <v>20533.02</v>
      </c>
      <c r="Q8246" s="52">
        <v>21644.07</v>
      </c>
      <c r="R8246" s="52">
        <v>18435.2</v>
      </c>
      <c r="S8246" s="52">
        <v>20478.53</v>
      </c>
      <c r="T8246" s="52">
        <v>26621.51</v>
      </c>
      <c r="U8246" s="52">
        <v>25847.41</v>
      </c>
      <c r="V8246" s="52">
        <v>25960.97</v>
      </c>
      <c r="W8246" s="52">
        <v>25654.37</v>
      </c>
      <c r="X8246" s="52">
        <v>25762.53</v>
      </c>
      <c r="Y8246" s="52">
        <v>26394.42</v>
      </c>
      <c r="Z8246" s="52">
        <v>29058.86</v>
      </c>
      <c r="AA8246" s="52">
        <v>29523.49</v>
      </c>
      <c r="AB8246" s="52">
        <v>25897.65</v>
      </c>
      <c r="AC8246" s="52">
        <v>27321.040000000001</v>
      </c>
      <c r="AD8246" s="52">
        <v>34688.980000000003</v>
      </c>
      <c r="AE8246" s="52">
        <v>32621.29</v>
      </c>
      <c r="AF8246" s="52">
        <v>32790.71</v>
      </c>
      <c r="AG8246" s="52">
        <v>35017.31</v>
      </c>
      <c r="AH8246" s="52">
        <v>39304.51</v>
      </c>
      <c r="AI8246" s="52">
        <v>43988.67</v>
      </c>
      <c r="AJ8246" s="52">
        <v>44313.59</v>
      </c>
      <c r="AK8246" s="52">
        <v>41472.29</v>
      </c>
      <c r="AL8246" s="52">
        <v>39074.839999999997</v>
      </c>
      <c r="AM8246" s="52">
        <v>30920.45</v>
      </c>
      <c r="AN8246" s="52">
        <v>35064.26</v>
      </c>
      <c r="AO8246" s="52">
        <v>41194.730000000003</v>
      </c>
      <c r="AP8246" s="52">
        <v>42723.58</v>
      </c>
      <c r="AQ8246" s="52">
        <v>43197.43</v>
      </c>
      <c r="AR8246" s="52">
        <v>43340.02</v>
      </c>
      <c r="AS8246" s="52">
        <v>37380.57</v>
      </c>
      <c r="AT8246" s="52">
        <v>36226.239999999998</v>
      </c>
      <c r="AU8246" s="52">
        <v>37732.660000000003</v>
      </c>
      <c r="AV8246" s="52">
        <v>40711.449999999997</v>
      </c>
      <c r="AW8246" s="52">
        <v>39806.33</v>
      </c>
      <c r="AX8246" s="52">
        <v>40544.800000000003</v>
      </c>
      <c r="AY8246" s="52">
        <v>41126.69</v>
      </c>
      <c r="AZ8246" s="52">
        <v>41725.51</v>
      </c>
      <c r="BA8246" s="52">
        <v>42372.83</v>
      </c>
      <c r="BB8246" s="52">
        <v>43083.73</v>
      </c>
      <c r="BC8246">
        <v>2005</v>
      </c>
    </row>
    <row r="8247" spans="1:55" x14ac:dyDescent="0.25">
      <c r="A8247">
        <v>466</v>
      </c>
      <c r="B8247" t="s">
        <v>1884</v>
      </c>
      <c r="C8247" t="s">
        <v>265</v>
      </c>
      <c r="D8247" t="s">
        <v>1885</v>
      </c>
      <c r="E8247" t="s">
        <v>260</v>
      </c>
      <c r="F8247" t="s">
        <v>266</v>
      </c>
      <c r="G8247" t="s">
        <v>246</v>
      </c>
      <c r="H8247" t="s">
        <v>220</v>
      </c>
      <c r="I8247" t="s">
        <v>262</v>
      </c>
      <c r="J8247" s="52">
        <v>74532.94</v>
      </c>
      <c r="K8247" s="52">
        <v>80920.23</v>
      </c>
      <c r="L8247" s="52">
        <v>74972.710000000006</v>
      </c>
      <c r="M8247" s="52">
        <v>71378.740000000005</v>
      </c>
      <c r="N8247" s="52">
        <v>71349.14</v>
      </c>
      <c r="O8247" s="52">
        <v>68110.16</v>
      </c>
      <c r="P8247" s="52">
        <v>53756.1</v>
      </c>
      <c r="Q8247" s="52">
        <v>55687.05</v>
      </c>
      <c r="R8247" s="52">
        <v>47043.44</v>
      </c>
      <c r="S8247" s="52">
        <v>54450.01</v>
      </c>
      <c r="T8247" s="52">
        <v>70403.179999999993</v>
      </c>
      <c r="U8247" s="52">
        <v>71122.27</v>
      </c>
      <c r="V8247" s="52">
        <v>71880.81</v>
      </c>
      <c r="W8247" s="52">
        <v>71020.11</v>
      </c>
      <c r="X8247" s="52">
        <v>72743.55</v>
      </c>
      <c r="Y8247" s="52">
        <v>73213.16</v>
      </c>
      <c r="Z8247" s="52">
        <v>77506.399999999994</v>
      </c>
      <c r="AA8247" s="52">
        <v>81041.7</v>
      </c>
      <c r="AB8247" s="52">
        <v>75198.87</v>
      </c>
      <c r="AC8247" s="52">
        <v>73953.34</v>
      </c>
      <c r="AD8247" s="52">
        <v>86005.19</v>
      </c>
      <c r="AE8247" s="52">
        <v>84185.49</v>
      </c>
      <c r="AF8247" s="52">
        <v>82874.28</v>
      </c>
      <c r="AG8247" s="52">
        <v>86627.69</v>
      </c>
      <c r="AH8247" s="52">
        <v>92036.6</v>
      </c>
      <c r="AI8247" s="52">
        <v>91159.88</v>
      </c>
      <c r="AJ8247" s="52">
        <v>84499.23</v>
      </c>
      <c r="AK8247" s="52">
        <v>72193.919999999998</v>
      </c>
      <c r="AL8247" s="52">
        <v>58514.17</v>
      </c>
      <c r="AM8247" s="52">
        <v>55016.23</v>
      </c>
      <c r="AN8247" s="52">
        <v>56103.71</v>
      </c>
      <c r="AO8247" s="52">
        <v>59461.21</v>
      </c>
      <c r="AP8247" s="52">
        <v>61475.21</v>
      </c>
      <c r="AQ8247" s="52">
        <v>63800.77</v>
      </c>
      <c r="AR8247" s="52">
        <v>65890.78</v>
      </c>
      <c r="AS8247" s="52">
        <v>67930.37</v>
      </c>
      <c r="AT8247" s="52">
        <v>68750.350000000006</v>
      </c>
      <c r="AU8247" s="52">
        <v>68639.41</v>
      </c>
      <c r="AV8247" s="52">
        <v>69381.710000000006</v>
      </c>
      <c r="AW8247" s="52">
        <v>70474.42</v>
      </c>
      <c r="AX8247" s="52">
        <v>72131.92</v>
      </c>
      <c r="AY8247" s="52">
        <v>73612.639999999999</v>
      </c>
      <c r="AZ8247" s="52">
        <v>75019.509999999995</v>
      </c>
      <c r="BA8247" s="52">
        <v>76381.210000000006</v>
      </c>
      <c r="BB8247" s="52">
        <v>77678.710000000006</v>
      </c>
      <c r="BC8247">
        <v>2005</v>
      </c>
    </row>
    <row r="8248" spans="1:55" x14ac:dyDescent="0.25">
      <c r="A8248">
        <v>466</v>
      </c>
      <c r="B8248" t="s">
        <v>1884</v>
      </c>
      <c r="C8248" t="s">
        <v>267</v>
      </c>
      <c r="D8248" t="s">
        <v>1885</v>
      </c>
      <c r="E8248" t="s">
        <v>268</v>
      </c>
      <c r="F8248" t="s">
        <v>269</v>
      </c>
      <c r="G8248" t="s">
        <v>270</v>
      </c>
    </row>
    <row r="8249" spans="1:55" x14ac:dyDescent="0.25">
      <c r="A8249">
        <v>466</v>
      </c>
      <c r="B8249" t="s">
        <v>1884</v>
      </c>
      <c r="C8249" t="s">
        <v>271</v>
      </c>
      <c r="D8249" t="s">
        <v>1885</v>
      </c>
      <c r="E8249" t="s">
        <v>272</v>
      </c>
      <c r="F8249" t="s">
        <v>273</v>
      </c>
      <c r="G8249" t="s">
        <v>274</v>
      </c>
      <c r="I8249" t="s">
        <v>243</v>
      </c>
      <c r="J8249">
        <v>0.56799999999999995</v>
      </c>
      <c r="K8249">
        <v>0.60299999999999998</v>
      </c>
      <c r="L8249">
        <v>0.55800000000000005</v>
      </c>
      <c r="M8249">
        <v>0.51600000000000001</v>
      </c>
      <c r="N8249">
        <v>0.51600000000000001</v>
      </c>
      <c r="O8249">
        <v>0.48599999999999999</v>
      </c>
      <c r="P8249">
        <v>0.379</v>
      </c>
      <c r="Q8249">
        <v>0.38400000000000001</v>
      </c>
      <c r="R8249">
        <v>0.35799999999999998</v>
      </c>
      <c r="S8249">
        <v>0.39900000000000002</v>
      </c>
      <c r="T8249">
        <v>0.47399999999999998</v>
      </c>
      <c r="U8249">
        <v>0.47299999999999998</v>
      </c>
      <c r="V8249">
        <v>0.438</v>
      </c>
      <c r="W8249">
        <v>0.42899999999999999</v>
      </c>
      <c r="X8249">
        <v>0.44800000000000001</v>
      </c>
      <c r="Y8249">
        <v>0.46</v>
      </c>
      <c r="Z8249">
        <v>0.46700000000000003</v>
      </c>
      <c r="AA8249">
        <v>0.48699999999999999</v>
      </c>
      <c r="AB8249">
        <v>0.47799999999999998</v>
      </c>
      <c r="AC8249">
        <v>0.48</v>
      </c>
      <c r="AD8249">
        <v>0.51400000000000001</v>
      </c>
      <c r="AE8249">
        <v>0.50800000000000001</v>
      </c>
      <c r="AF8249">
        <v>0.50600000000000001</v>
      </c>
      <c r="AG8249">
        <v>0.52900000000000003</v>
      </c>
      <c r="AH8249">
        <v>0.55100000000000005</v>
      </c>
      <c r="AI8249">
        <v>0.55100000000000005</v>
      </c>
      <c r="AJ8249">
        <v>0.57499999999999996</v>
      </c>
      <c r="AK8249">
        <v>0.56299999999999994</v>
      </c>
      <c r="AL8249">
        <v>0.56499999999999995</v>
      </c>
      <c r="AM8249">
        <v>0.53700000000000003</v>
      </c>
      <c r="AN8249">
        <v>0.51800000000000002</v>
      </c>
      <c r="AO8249">
        <v>0.53300000000000003</v>
      </c>
      <c r="AP8249">
        <v>0.53900000000000003</v>
      </c>
      <c r="AQ8249">
        <v>0.54800000000000004</v>
      </c>
      <c r="AR8249">
        <v>0.55300000000000005</v>
      </c>
      <c r="AS8249">
        <v>0.56200000000000006</v>
      </c>
      <c r="AT8249">
        <v>0.56100000000000005</v>
      </c>
      <c r="AU8249">
        <v>0.54500000000000004</v>
      </c>
      <c r="AV8249">
        <v>0.53500000000000003</v>
      </c>
      <c r="AW8249">
        <v>0.53300000000000003</v>
      </c>
      <c r="AX8249">
        <v>0.53200000000000003</v>
      </c>
      <c r="AY8249">
        <v>0.52900000000000003</v>
      </c>
      <c r="AZ8249">
        <v>0.52600000000000002</v>
      </c>
      <c r="BA8249">
        <v>0.52200000000000002</v>
      </c>
      <c r="BB8249">
        <v>0.51700000000000002</v>
      </c>
      <c r="BC8249">
        <v>2017</v>
      </c>
    </row>
    <row r="8250" spans="1:55" x14ac:dyDescent="0.25">
      <c r="A8250">
        <v>466</v>
      </c>
      <c r="B8250" t="s">
        <v>1884</v>
      </c>
      <c r="C8250" t="s">
        <v>275</v>
      </c>
      <c r="D8250" t="s">
        <v>1885</v>
      </c>
      <c r="E8250" t="s">
        <v>276</v>
      </c>
      <c r="F8250" t="s">
        <v>277</v>
      </c>
      <c r="G8250" t="s">
        <v>278</v>
      </c>
      <c r="I8250" t="s">
        <v>243</v>
      </c>
      <c r="J8250">
        <v>1.99</v>
      </c>
      <c r="K8250">
        <v>1.8560000000000001</v>
      </c>
      <c r="L8250">
        <v>1.7509999999999999</v>
      </c>
      <c r="M8250">
        <v>1.63</v>
      </c>
      <c r="N8250">
        <v>1.4930000000000001</v>
      </c>
      <c r="O8250">
        <v>1.4570000000000001</v>
      </c>
      <c r="P8250">
        <v>1.4019999999999999</v>
      </c>
      <c r="Q8250">
        <v>1.427</v>
      </c>
      <c r="R8250">
        <v>1.4390000000000001</v>
      </c>
      <c r="S8250">
        <v>1.381</v>
      </c>
      <c r="T8250">
        <v>1.3879999999999999</v>
      </c>
      <c r="U8250">
        <v>1.3340000000000001</v>
      </c>
      <c r="V8250">
        <v>1.3260000000000001</v>
      </c>
      <c r="W8250">
        <v>1.3260000000000001</v>
      </c>
      <c r="X8250">
        <v>1.3</v>
      </c>
      <c r="Y8250">
        <v>1.323</v>
      </c>
      <c r="Z8250">
        <v>1.3759999999999999</v>
      </c>
      <c r="AA8250">
        <v>1.3380000000000001</v>
      </c>
      <c r="AB8250">
        <v>1.2649999999999999</v>
      </c>
      <c r="AC8250">
        <v>1.357</v>
      </c>
      <c r="AD8250">
        <v>1.4810000000000001</v>
      </c>
      <c r="AE8250">
        <v>1.423</v>
      </c>
      <c r="AF8250">
        <v>1.4530000000000001</v>
      </c>
      <c r="AG8250">
        <v>1.4850000000000001</v>
      </c>
      <c r="AH8250">
        <v>1.5680000000000001</v>
      </c>
      <c r="AI8250">
        <v>1.772</v>
      </c>
      <c r="AJ8250">
        <v>1.9259999999999999</v>
      </c>
      <c r="AK8250">
        <v>2.11</v>
      </c>
      <c r="AL8250">
        <v>2.452</v>
      </c>
      <c r="AM8250">
        <v>2.0640000000000001</v>
      </c>
      <c r="AN8250">
        <v>2.2949999999999999</v>
      </c>
      <c r="AO8250">
        <v>2.544</v>
      </c>
      <c r="AP8250">
        <v>2.552</v>
      </c>
      <c r="AQ8250">
        <v>2.4870000000000001</v>
      </c>
      <c r="AR8250">
        <v>2.4159999999999999</v>
      </c>
      <c r="AS8250">
        <v>2.0209999999999999</v>
      </c>
      <c r="AT8250">
        <v>1.9350000000000001</v>
      </c>
      <c r="AU8250">
        <v>2.0190000000000001</v>
      </c>
      <c r="AV8250">
        <v>2.1549999999999998</v>
      </c>
      <c r="AW8250">
        <v>2.0739999999999998</v>
      </c>
      <c r="AX8250">
        <v>2.0640000000000001</v>
      </c>
      <c r="AY8250">
        <v>2.052</v>
      </c>
      <c r="AZ8250">
        <v>2.0430000000000001</v>
      </c>
      <c r="BA8250">
        <v>2.0369999999999999</v>
      </c>
      <c r="BB8250">
        <v>2.0369999999999999</v>
      </c>
      <c r="BC8250">
        <v>2017</v>
      </c>
    </row>
    <row r="8251" spans="1:55" x14ac:dyDescent="0.25">
      <c r="A8251">
        <v>466</v>
      </c>
      <c r="B8251" t="s">
        <v>1884</v>
      </c>
      <c r="C8251" t="s">
        <v>279</v>
      </c>
      <c r="D8251" t="s">
        <v>1885</v>
      </c>
      <c r="E8251" t="s">
        <v>280</v>
      </c>
      <c r="F8251" t="s">
        <v>281</v>
      </c>
      <c r="G8251" t="s">
        <v>282</v>
      </c>
      <c r="I8251" t="s">
        <v>1886</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27.082000000000001</v>
      </c>
      <c r="AO8251">
        <v>23.358000000000001</v>
      </c>
      <c r="AP8251">
        <v>22.018999999999998</v>
      </c>
      <c r="AQ8251">
        <v>19.8</v>
      </c>
      <c r="AR8251">
        <v>21.792000000000002</v>
      </c>
      <c r="AS8251">
        <v>25.763999999999999</v>
      </c>
      <c r="AT8251">
        <v>27.143000000000001</v>
      </c>
      <c r="AU8251">
        <v>21.59</v>
      </c>
      <c r="AV8251">
        <v>22.648</v>
      </c>
      <c r="AW8251">
        <v>23.638000000000002</v>
      </c>
      <c r="AX8251">
        <v>23.05</v>
      </c>
      <c r="AY8251">
        <v>22.821000000000002</v>
      </c>
      <c r="AZ8251">
        <v>22.582000000000001</v>
      </c>
      <c r="BA8251">
        <v>22.257000000000001</v>
      </c>
      <c r="BB8251">
        <v>22.332999999999998</v>
      </c>
      <c r="BC8251">
        <v>2017</v>
      </c>
    </row>
    <row r="8252" spans="1:55" x14ac:dyDescent="0.25">
      <c r="A8252">
        <v>466</v>
      </c>
      <c r="B8252" t="s">
        <v>1884</v>
      </c>
      <c r="C8252" t="s">
        <v>283</v>
      </c>
      <c r="D8252" t="s">
        <v>1885</v>
      </c>
      <c r="E8252" t="s">
        <v>284</v>
      </c>
      <c r="F8252" t="s">
        <v>285</v>
      </c>
      <c r="G8252" t="s">
        <v>282</v>
      </c>
      <c r="I8252" t="s">
        <v>1886</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25.863</v>
      </c>
      <c r="AG8252">
        <v>27.914000000000001</v>
      </c>
      <c r="AH8252">
        <v>26.41</v>
      </c>
      <c r="AI8252">
        <v>33.337000000000003</v>
      </c>
      <c r="AJ8252">
        <v>36.594000000000001</v>
      </c>
      <c r="AK8252">
        <v>33.049999999999997</v>
      </c>
      <c r="AL8252">
        <v>32.159999999999997</v>
      </c>
      <c r="AM8252">
        <v>34.728999999999999</v>
      </c>
      <c r="AN8252">
        <v>31.257999999999999</v>
      </c>
      <c r="AO8252">
        <v>36.003</v>
      </c>
      <c r="AP8252">
        <v>41.767000000000003</v>
      </c>
      <c r="AQ8252">
        <v>38.802</v>
      </c>
      <c r="AR8252">
        <v>35.308</v>
      </c>
      <c r="AS8252">
        <v>30.666</v>
      </c>
      <c r="AT8252">
        <v>30.85</v>
      </c>
      <c r="AU8252">
        <v>28.507999999999999</v>
      </c>
      <c r="AV8252">
        <v>29.248000000000001</v>
      </c>
      <c r="AW8252">
        <v>29.571999999999999</v>
      </c>
      <c r="AX8252">
        <v>28.178999999999998</v>
      </c>
      <c r="AY8252">
        <v>27.2</v>
      </c>
      <c r="AZ8252">
        <v>26.530999999999999</v>
      </c>
      <c r="BA8252">
        <v>26.045999999999999</v>
      </c>
      <c r="BB8252">
        <v>25.829000000000001</v>
      </c>
      <c r="BC8252">
        <v>2017</v>
      </c>
    </row>
    <row r="8253" spans="1:55" x14ac:dyDescent="0.25">
      <c r="A8253">
        <v>466</v>
      </c>
      <c r="B8253" t="s">
        <v>1884</v>
      </c>
      <c r="C8253" t="s">
        <v>286</v>
      </c>
      <c r="D8253" t="s">
        <v>1885</v>
      </c>
      <c r="E8253" t="s">
        <v>287</v>
      </c>
      <c r="F8253" t="s">
        <v>288</v>
      </c>
      <c r="G8253" t="s">
        <v>250</v>
      </c>
      <c r="I8253" t="s">
        <v>1887</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283.73899999999998</v>
      </c>
      <c r="AW8253">
        <v>289.798</v>
      </c>
      <c r="AX8253">
        <v>295.75700000000001</v>
      </c>
      <c r="AY8253">
        <v>301.947</v>
      </c>
      <c r="AZ8253">
        <v>308.33100000000002</v>
      </c>
      <c r="BA8253">
        <v>314.762</v>
      </c>
      <c r="BB8253">
        <v>321.76600000000002</v>
      </c>
      <c r="BC8253">
        <v>2018</v>
      </c>
    </row>
    <row r="8254" spans="1:55" x14ac:dyDescent="0.25">
      <c r="A8254">
        <v>466</v>
      </c>
      <c r="B8254" t="s">
        <v>1884</v>
      </c>
      <c r="C8254" t="s">
        <v>290</v>
      </c>
      <c r="D8254" t="s">
        <v>1885</v>
      </c>
      <c r="E8254" t="s">
        <v>287</v>
      </c>
      <c r="F8254" t="s">
        <v>291</v>
      </c>
      <c r="G8254" t="s">
        <v>235</v>
      </c>
      <c r="I8254" t="s">
        <v>292</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3.08</v>
      </c>
      <c r="AW8254">
        <v>2.1349999999999998</v>
      </c>
      <c r="AX8254">
        <v>2.056</v>
      </c>
      <c r="AY8254">
        <v>2.093</v>
      </c>
      <c r="AZ8254">
        <v>2.1139999999999999</v>
      </c>
      <c r="BA8254">
        <v>2.0859999999999999</v>
      </c>
      <c r="BB8254">
        <v>2.2250000000000001</v>
      </c>
      <c r="BC8254">
        <v>2018</v>
      </c>
    </row>
    <row r="8255" spans="1:55" x14ac:dyDescent="0.25">
      <c r="A8255">
        <v>466</v>
      </c>
      <c r="B8255" t="s">
        <v>1884</v>
      </c>
      <c r="C8255" t="s">
        <v>293</v>
      </c>
      <c r="D8255" t="s">
        <v>1885</v>
      </c>
      <c r="E8255" t="s">
        <v>294</v>
      </c>
      <c r="F8255" t="s">
        <v>295</v>
      </c>
      <c r="G8255" t="s">
        <v>250</v>
      </c>
      <c r="I8255" t="s">
        <v>1887</v>
      </c>
      <c r="J8255" t="s">
        <v>232</v>
      </c>
      <c r="K8255" t="s">
        <v>232</v>
      </c>
      <c r="L8255" t="s">
        <v>232</v>
      </c>
      <c r="M8255" t="s">
        <v>232</v>
      </c>
      <c r="N8255" t="s">
        <v>232</v>
      </c>
      <c r="O8255" t="s">
        <v>232</v>
      </c>
      <c r="P8255" t="s">
        <v>232</v>
      </c>
      <c r="Q8255" t="s">
        <v>232</v>
      </c>
      <c r="R8255" t="s">
        <v>232</v>
      </c>
      <c r="S8255" t="s">
        <v>232</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237.636</v>
      </c>
      <c r="AN8255">
        <v>241.72499999999999</v>
      </c>
      <c r="AO8255">
        <v>242.101</v>
      </c>
      <c r="AP8255">
        <v>243.55699999999999</v>
      </c>
      <c r="AQ8255">
        <v>247.071</v>
      </c>
      <c r="AR8255">
        <v>254.751</v>
      </c>
      <c r="AS8255">
        <v>263.91199999999998</v>
      </c>
      <c r="AT8255">
        <v>268.18099999999998</v>
      </c>
      <c r="AU8255">
        <v>273.45499999999998</v>
      </c>
      <c r="AV8255">
        <v>281.87799999999999</v>
      </c>
      <c r="AW8255">
        <v>287.89699999999999</v>
      </c>
      <c r="AX8255">
        <v>293.81700000000001</v>
      </c>
      <c r="AY8255">
        <v>299.96699999999998</v>
      </c>
      <c r="AZ8255">
        <v>306.30900000000003</v>
      </c>
      <c r="BA8255">
        <v>312.697</v>
      </c>
      <c r="BB8255">
        <v>319.65600000000001</v>
      </c>
      <c r="BC8255">
        <v>2018</v>
      </c>
    </row>
    <row r="8256" spans="1:55" x14ac:dyDescent="0.25">
      <c r="A8256">
        <v>466</v>
      </c>
      <c r="B8256" t="s">
        <v>1884</v>
      </c>
      <c r="C8256" t="s">
        <v>296</v>
      </c>
      <c r="D8256" t="s">
        <v>1885</v>
      </c>
      <c r="E8256" t="s">
        <v>294</v>
      </c>
      <c r="F8256" t="s">
        <v>297</v>
      </c>
      <c r="G8256" t="s">
        <v>235</v>
      </c>
      <c r="I8256" t="s">
        <v>298</v>
      </c>
      <c r="J8256" t="s">
        <v>232</v>
      </c>
      <c r="K8256" t="s">
        <v>232</v>
      </c>
      <c r="L8256" t="s">
        <v>232</v>
      </c>
      <c r="M8256" t="s">
        <v>232</v>
      </c>
      <c r="N8256" t="s">
        <v>232</v>
      </c>
      <c r="O8256" t="s">
        <v>232</v>
      </c>
      <c r="P8256" t="s">
        <v>232</v>
      </c>
      <c r="Q8256" t="s">
        <v>232</v>
      </c>
      <c r="R8256" t="s">
        <v>232</v>
      </c>
      <c r="S8256" t="s">
        <v>232</v>
      </c>
      <c r="T8256" t="s">
        <v>232</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0.20100000000000001</v>
      </c>
      <c r="AN8256">
        <v>1.7210000000000001</v>
      </c>
      <c r="AO8256">
        <v>0.156</v>
      </c>
      <c r="AP8256">
        <v>0.60099999999999998</v>
      </c>
      <c r="AQ8256">
        <v>1.4430000000000001</v>
      </c>
      <c r="AR8256">
        <v>3.1080000000000001</v>
      </c>
      <c r="AS8256">
        <v>3.5960000000000001</v>
      </c>
      <c r="AT8256">
        <v>1.617</v>
      </c>
      <c r="AU8256">
        <v>1.9670000000000001</v>
      </c>
      <c r="AV8256">
        <v>3.08</v>
      </c>
      <c r="AW8256">
        <v>2.1349999999999998</v>
      </c>
      <c r="AX8256">
        <v>2.056</v>
      </c>
      <c r="AY8256">
        <v>2.093</v>
      </c>
      <c r="AZ8256">
        <v>2.1139999999999999</v>
      </c>
      <c r="BA8256">
        <v>2.0859999999999999</v>
      </c>
      <c r="BB8256">
        <v>2.2250000000000001</v>
      </c>
      <c r="BC8256">
        <v>2018</v>
      </c>
    </row>
    <row r="8257" spans="1:55" x14ac:dyDescent="0.25">
      <c r="A8257">
        <v>466</v>
      </c>
      <c r="B8257" t="s">
        <v>1884</v>
      </c>
      <c r="C8257" t="s">
        <v>299</v>
      </c>
      <c r="D8257" t="s">
        <v>1885</v>
      </c>
      <c r="E8257" t="s">
        <v>300</v>
      </c>
      <c r="G8257" t="s">
        <v>274</v>
      </c>
    </row>
    <row r="8258" spans="1:55" x14ac:dyDescent="0.25">
      <c r="A8258">
        <v>466</v>
      </c>
      <c r="B8258" t="s">
        <v>1884</v>
      </c>
      <c r="C8258" t="s">
        <v>301</v>
      </c>
      <c r="D8258" t="s">
        <v>1885</v>
      </c>
      <c r="E8258" t="s">
        <v>302</v>
      </c>
      <c r="F8258" t="s">
        <v>303</v>
      </c>
      <c r="G8258" t="s">
        <v>235</v>
      </c>
      <c r="I8258" t="s">
        <v>1888</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14.117000000000001</v>
      </c>
      <c r="V8258">
        <v>23.056999999999999</v>
      </c>
      <c r="W8258">
        <v>13.366</v>
      </c>
      <c r="X8258">
        <v>7.9279999999999999</v>
      </c>
      <c r="Y8258">
        <v>13.837</v>
      </c>
      <c r="Z8258">
        <v>4.0940000000000003</v>
      </c>
      <c r="AA8258">
        <v>17.678999999999998</v>
      </c>
      <c r="AB8258">
        <v>3.4470000000000001</v>
      </c>
      <c r="AC8258">
        <v>0.56100000000000005</v>
      </c>
      <c r="AD8258">
        <v>9.2159999999999993</v>
      </c>
      <c r="AE8258">
        <v>11.352</v>
      </c>
      <c r="AF8258">
        <v>12.775</v>
      </c>
      <c r="AG8258">
        <v>13.271000000000001</v>
      </c>
      <c r="AH8258">
        <v>25.26</v>
      </c>
      <c r="AI8258">
        <v>13.542</v>
      </c>
      <c r="AJ8258">
        <v>9.1329999999999991</v>
      </c>
      <c r="AK8258">
        <v>38.720999999999997</v>
      </c>
      <c r="AL8258">
        <v>22.193999999999999</v>
      </c>
      <c r="AM8258">
        <v>-13.611000000000001</v>
      </c>
      <c r="AN8258">
        <v>0.76</v>
      </c>
      <c r="AO8258">
        <v>10.06</v>
      </c>
      <c r="AP8258">
        <v>9.593</v>
      </c>
      <c r="AQ8258">
        <v>11.33</v>
      </c>
      <c r="AR8258">
        <v>12.571</v>
      </c>
      <c r="AS8258">
        <v>0.81799999999999995</v>
      </c>
      <c r="AT8258">
        <v>4.3029999999999999</v>
      </c>
      <c r="AU8258">
        <v>0.27</v>
      </c>
      <c r="AV8258">
        <v>-4.4660000000000002</v>
      </c>
      <c r="AW8258">
        <v>0.85</v>
      </c>
      <c r="AX8258">
        <v>2.097</v>
      </c>
      <c r="AY8258">
        <v>-0.25600000000000001</v>
      </c>
      <c r="AZ8258">
        <v>-4.7E-2</v>
      </c>
      <c r="BA8258">
        <v>-0.11700000000000001</v>
      </c>
      <c r="BB8258">
        <v>-0.24299999999999999</v>
      </c>
      <c r="BC8258">
        <v>2017</v>
      </c>
    </row>
    <row r="8259" spans="1:55" x14ac:dyDescent="0.25">
      <c r="A8259">
        <v>466</v>
      </c>
      <c r="B8259" t="s">
        <v>1884</v>
      </c>
      <c r="C8259" t="s">
        <v>305</v>
      </c>
      <c r="D8259" t="s">
        <v>1885</v>
      </c>
      <c r="E8259" t="s">
        <v>306</v>
      </c>
      <c r="F8259" t="s">
        <v>307</v>
      </c>
      <c r="G8259" t="s">
        <v>235</v>
      </c>
      <c r="I8259" t="s">
        <v>1888</v>
      </c>
      <c r="J8259">
        <v>9.6660000000000004</v>
      </c>
      <c r="K8259">
        <v>12.119</v>
      </c>
      <c r="L8259">
        <v>-1.3520000000000001</v>
      </c>
      <c r="M8259">
        <v>-7.5869999999999997</v>
      </c>
      <c r="N8259">
        <v>-14.92</v>
      </c>
      <c r="O8259">
        <v>-4.1340000000000003</v>
      </c>
      <c r="P8259">
        <v>-1.411</v>
      </c>
      <c r="Q8259">
        <v>0.878</v>
      </c>
      <c r="R8259">
        <v>6.9770000000000003</v>
      </c>
      <c r="S8259">
        <v>19.8</v>
      </c>
      <c r="T8259">
        <v>16</v>
      </c>
      <c r="U8259">
        <v>17.123000000000001</v>
      </c>
      <c r="V8259">
        <v>25.238</v>
      </c>
      <c r="W8259">
        <v>15.323</v>
      </c>
      <c r="X8259">
        <v>8.7889999999999997</v>
      </c>
      <c r="Y8259">
        <v>1.036</v>
      </c>
      <c r="Z8259">
        <v>5.2560000000000002</v>
      </c>
      <c r="AA8259">
        <v>18.091000000000001</v>
      </c>
      <c r="AB8259">
        <v>2.33</v>
      </c>
      <c r="AC8259">
        <v>-0.377</v>
      </c>
      <c r="AD8259">
        <v>9.9079999999999995</v>
      </c>
      <c r="AE8259">
        <v>13.503</v>
      </c>
      <c r="AF8259">
        <v>10.994999999999999</v>
      </c>
      <c r="AG8259">
        <v>14.734999999999999</v>
      </c>
      <c r="AH8259">
        <v>27.3</v>
      </c>
      <c r="AI8259">
        <v>11.587</v>
      </c>
      <c r="AJ8259">
        <v>7.2110000000000003</v>
      </c>
      <c r="AK8259">
        <v>41.48</v>
      </c>
      <c r="AL8259">
        <v>23.294</v>
      </c>
      <c r="AM8259">
        <v>-13.867000000000001</v>
      </c>
      <c r="AN8259">
        <v>-3.1240000000000001</v>
      </c>
      <c r="AO8259">
        <v>12.03</v>
      </c>
      <c r="AP8259">
        <v>10.064</v>
      </c>
      <c r="AQ8259">
        <v>11.458</v>
      </c>
      <c r="AR8259">
        <v>5.0789999999999997</v>
      </c>
      <c r="AS8259">
        <v>0.46899999999999997</v>
      </c>
      <c r="AT8259">
        <v>3.9820000000000002</v>
      </c>
      <c r="AU8259">
        <v>0.25</v>
      </c>
      <c r="AV8259">
        <v>-5.8639999999999999</v>
      </c>
      <c r="AW8259">
        <v>0.54500000000000004</v>
      </c>
      <c r="AX8259">
        <v>1.494</v>
      </c>
      <c r="AY8259">
        <v>-1.216</v>
      </c>
      <c r="AZ8259">
        <v>-0.98599999999999999</v>
      </c>
      <c r="BA8259">
        <v>-1.107</v>
      </c>
      <c r="BB8259">
        <v>-1.2430000000000001</v>
      </c>
      <c r="BC8259">
        <v>2017</v>
      </c>
    </row>
    <row r="8260" spans="1:55" x14ac:dyDescent="0.25">
      <c r="A8260">
        <v>466</v>
      </c>
      <c r="B8260" t="s">
        <v>1884</v>
      </c>
      <c r="C8260" t="s">
        <v>308</v>
      </c>
      <c r="D8260" t="s">
        <v>1885</v>
      </c>
      <c r="E8260" t="s">
        <v>309</v>
      </c>
      <c r="F8260" t="s">
        <v>310</v>
      </c>
      <c r="G8260" t="s">
        <v>235</v>
      </c>
      <c r="I8260" t="s">
        <v>1888</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-3.7930000000000001</v>
      </c>
      <c r="V8260">
        <v>4.2480000000000002</v>
      </c>
      <c r="W8260">
        <v>15.818</v>
      </c>
      <c r="X8260">
        <v>-1.2549999999999999</v>
      </c>
      <c r="Y8260">
        <v>11.189</v>
      </c>
      <c r="Z8260">
        <v>12.901999999999999</v>
      </c>
      <c r="AA8260">
        <v>15.73</v>
      </c>
      <c r="AB8260">
        <v>-6.9349999999999996</v>
      </c>
      <c r="AC8260">
        <v>3.4470000000000001</v>
      </c>
      <c r="AD8260">
        <v>21.027000000000001</v>
      </c>
      <c r="AE8260">
        <v>4.3259999999999996</v>
      </c>
      <c r="AF8260">
        <v>6.8010000000000002</v>
      </c>
      <c r="AG8260">
        <v>19.302</v>
      </c>
      <c r="AH8260">
        <v>20.634</v>
      </c>
      <c r="AI8260">
        <v>16.332000000000001</v>
      </c>
      <c r="AJ8260">
        <v>13.81</v>
      </c>
      <c r="AK8260">
        <v>15.677</v>
      </c>
      <c r="AL8260">
        <v>18.928999999999998</v>
      </c>
      <c r="AM8260">
        <v>-11.728999999999999</v>
      </c>
      <c r="AN8260">
        <v>6.1859999999999999</v>
      </c>
      <c r="AO8260">
        <v>18.388000000000002</v>
      </c>
      <c r="AP8260">
        <v>17.363</v>
      </c>
      <c r="AQ8260">
        <v>8.4990000000000006</v>
      </c>
      <c r="AR8260">
        <v>5.5579999999999998</v>
      </c>
      <c r="AS8260">
        <v>2.343</v>
      </c>
      <c r="AT8260">
        <v>6.1070000000000002</v>
      </c>
      <c r="AU8260">
        <v>0.26100000000000001</v>
      </c>
      <c r="AV8260">
        <v>-7.7859999999999996</v>
      </c>
      <c r="AW8260">
        <v>2.8889999999999998</v>
      </c>
      <c r="AX8260">
        <v>1.7470000000000001</v>
      </c>
      <c r="AY8260">
        <v>6.4000000000000001E-2</v>
      </c>
      <c r="AZ8260">
        <v>0.46500000000000002</v>
      </c>
      <c r="BA8260">
        <v>0.51</v>
      </c>
      <c r="BB8260">
        <v>0.16900000000000001</v>
      </c>
      <c r="BC8260">
        <v>2017</v>
      </c>
    </row>
    <row r="8261" spans="1:55" x14ac:dyDescent="0.25">
      <c r="A8261">
        <v>466</v>
      </c>
      <c r="B8261" t="s">
        <v>1884</v>
      </c>
      <c r="C8261" t="s">
        <v>311</v>
      </c>
      <c r="D8261" t="s">
        <v>1885</v>
      </c>
      <c r="E8261" t="s">
        <v>312</v>
      </c>
      <c r="F8261" t="s">
        <v>313</v>
      </c>
      <c r="G8261" t="s">
        <v>235</v>
      </c>
      <c r="I8261" t="s">
        <v>1888</v>
      </c>
      <c r="J8261">
        <v>-6.7569999999999997</v>
      </c>
      <c r="K8261">
        <v>-9.5050000000000008</v>
      </c>
      <c r="L8261">
        <v>-12.68</v>
      </c>
      <c r="M8261">
        <v>-4.117</v>
      </c>
      <c r="N8261">
        <v>4.4589999999999996</v>
      </c>
      <c r="O8261">
        <v>-1.82</v>
      </c>
      <c r="P8261">
        <v>-2.2719999999999998</v>
      </c>
      <c r="Q8261">
        <v>4.2880000000000003</v>
      </c>
      <c r="R8261">
        <v>7.609</v>
      </c>
      <c r="S8261">
        <v>14.746</v>
      </c>
      <c r="T8261">
        <v>47</v>
      </c>
      <c r="U8261">
        <v>-4.2060000000000004</v>
      </c>
      <c r="V8261">
        <v>4.3049999999999997</v>
      </c>
      <c r="W8261">
        <v>16.402999999999999</v>
      </c>
      <c r="X8261">
        <v>-1.3440000000000001</v>
      </c>
      <c r="Y8261">
        <v>11.827</v>
      </c>
      <c r="Z8261">
        <v>13.358000000000001</v>
      </c>
      <c r="AA8261">
        <v>14.944000000000001</v>
      </c>
      <c r="AB8261">
        <v>-8.3030000000000008</v>
      </c>
      <c r="AC8261">
        <v>3.5609999999999999</v>
      </c>
      <c r="AD8261">
        <v>22.529</v>
      </c>
      <c r="AE8261">
        <v>3.8079999999999998</v>
      </c>
      <c r="AF8261">
        <v>6.7030000000000003</v>
      </c>
      <c r="AG8261">
        <v>20.253</v>
      </c>
      <c r="AH8261">
        <v>21.625</v>
      </c>
      <c r="AI8261">
        <v>15.483000000000001</v>
      </c>
      <c r="AJ8261">
        <v>13.131</v>
      </c>
      <c r="AK8261">
        <v>15.888999999999999</v>
      </c>
      <c r="AL8261">
        <v>19.501999999999999</v>
      </c>
      <c r="AM8261">
        <v>-12.805</v>
      </c>
      <c r="AN8261">
        <v>4.5659999999999998</v>
      </c>
      <c r="AO8261">
        <v>19.899000000000001</v>
      </c>
      <c r="AP8261">
        <v>17.666</v>
      </c>
      <c r="AQ8261">
        <v>8.0709999999999997</v>
      </c>
      <c r="AR8261">
        <v>-4.6180000000000003</v>
      </c>
      <c r="AS8261">
        <v>-0.39800000000000002</v>
      </c>
      <c r="AT8261">
        <v>4.3609999999999998</v>
      </c>
      <c r="AU8261">
        <v>-0.24099999999999999</v>
      </c>
      <c r="AV8261">
        <v>-8.0039999999999996</v>
      </c>
      <c r="AW8261">
        <v>2.8740000000000001</v>
      </c>
      <c r="AX8261">
        <v>1.1890000000000001</v>
      </c>
      <c r="AY8261">
        <v>-0.35</v>
      </c>
      <c r="AZ8261">
        <v>8.2000000000000003E-2</v>
      </c>
      <c r="BA8261">
        <v>0.16900000000000001</v>
      </c>
      <c r="BB8261">
        <v>-0.152</v>
      </c>
      <c r="BC8261">
        <v>2017</v>
      </c>
    </row>
    <row r="8262" spans="1:55" x14ac:dyDescent="0.25">
      <c r="A8262">
        <v>466</v>
      </c>
      <c r="B8262" t="s">
        <v>1884</v>
      </c>
      <c r="C8262" t="s">
        <v>314</v>
      </c>
      <c r="D8262" t="s">
        <v>1885</v>
      </c>
      <c r="E8262" t="s">
        <v>315</v>
      </c>
      <c r="F8262" t="s">
        <v>316</v>
      </c>
      <c r="G8262" t="s">
        <v>317</v>
      </c>
    </row>
    <row r="8263" spans="1:55" x14ac:dyDescent="0.25">
      <c r="A8263">
        <v>466</v>
      </c>
      <c r="B8263" t="s">
        <v>1884</v>
      </c>
      <c r="C8263" t="s">
        <v>318</v>
      </c>
      <c r="D8263" t="s">
        <v>1885</v>
      </c>
      <c r="E8263" t="s">
        <v>319</v>
      </c>
      <c r="F8263" t="s">
        <v>320</v>
      </c>
      <c r="G8263" t="s">
        <v>321</v>
      </c>
      <c r="H8263" t="s">
        <v>322</v>
      </c>
    </row>
    <row r="8264" spans="1:55" x14ac:dyDescent="0.25">
      <c r="A8264">
        <v>466</v>
      </c>
      <c r="B8264" t="s">
        <v>1884</v>
      </c>
      <c r="C8264" t="s">
        <v>323</v>
      </c>
      <c r="D8264" t="s">
        <v>1885</v>
      </c>
      <c r="E8264" t="s">
        <v>324</v>
      </c>
      <c r="F8264" t="s">
        <v>325</v>
      </c>
      <c r="G8264" t="s">
        <v>321</v>
      </c>
      <c r="H8264" t="s">
        <v>322</v>
      </c>
      <c r="I8264" t="s">
        <v>1889</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2005</v>
      </c>
    </row>
    <row r="8265" spans="1:55" x14ac:dyDescent="0.25">
      <c r="A8265">
        <v>466</v>
      </c>
      <c r="B8265" t="s">
        <v>1884</v>
      </c>
      <c r="C8265" t="s">
        <v>327</v>
      </c>
      <c r="D8265" t="s">
        <v>1885</v>
      </c>
      <c r="E8265" t="s">
        <v>328</v>
      </c>
      <c r="F8265" t="s">
        <v>329</v>
      </c>
      <c r="G8265" t="s">
        <v>229</v>
      </c>
      <c r="H8265" t="s">
        <v>230</v>
      </c>
      <c r="I8265" t="s">
        <v>1890</v>
      </c>
      <c r="J8265" t="s">
        <v>232</v>
      </c>
      <c r="K8265" t="s">
        <v>232</v>
      </c>
      <c r="L8265" t="s">
        <v>232</v>
      </c>
      <c r="M8265" t="s">
        <v>232</v>
      </c>
      <c r="N8265" t="s">
        <v>232</v>
      </c>
      <c r="O8265" t="s">
        <v>232</v>
      </c>
      <c r="P8265" t="s">
        <v>232</v>
      </c>
      <c r="Q8265" t="s">
        <v>232</v>
      </c>
      <c r="R8265" t="s">
        <v>232</v>
      </c>
      <c r="S8265" t="s">
        <v>232</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378.47800000000001</v>
      </c>
      <c r="AU8265">
        <v>404.41300000000001</v>
      </c>
      <c r="AV8265">
        <v>443.536</v>
      </c>
      <c r="AW8265">
        <v>479.77699999999999</v>
      </c>
      <c r="AX8265">
        <v>476.54199999999997</v>
      </c>
      <c r="AY8265">
        <v>493.31200000000001</v>
      </c>
      <c r="AZ8265">
        <v>511.20400000000001</v>
      </c>
      <c r="BA8265">
        <v>528.31500000000005</v>
      </c>
      <c r="BB8265">
        <v>540.87800000000004</v>
      </c>
      <c r="BC8265">
        <v>2017</v>
      </c>
    </row>
    <row r="8266" spans="1:55" x14ac:dyDescent="0.25">
      <c r="A8266">
        <v>466</v>
      </c>
      <c r="B8266" t="s">
        <v>1884</v>
      </c>
      <c r="C8266" t="s">
        <v>331</v>
      </c>
      <c r="D8266" t="s">
        <v>1885</v>
      </c>
      <c r="E8266" t="s">
        <v>328</v>
      </c>
      <c r="F8266" t="s">
        <v>329</v>
      </c>
      <c r="G8266" t="s">
        <v>282</v>
      </c>
      <c r="I8266" t="s">
        <v>332</v>
      </c>
      <c r="J8266" t="s">
        <v>232</v>
      </c>
      <c r="K8266" t="s">
        <v>232</v>
      </c>
      <c r="L8266" t="s">
        <v>232</v>
      </c>
      <c r="M8266" t="s">
        <v>232</v>
      </c>
      <c r="N8266" t="s">
        <v>232</v>
      </c>
      <c r="O8266" t="s">
        <v>232</v>
      </c>
      <c r="P8266" t="s">
        <v>232</v>
      </c>
      <c r="Q8266" t="s">
        <v>232</v>
      </c>
      <c r="R8266" t="s">
        <v>232</v>
      </c>
      <c r="S8266" t="s">
        <v>232</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28.783999999999999</v>
      </c>
      <c r="AV8266">
        <v>28.440999999999999</v>
      </c>
      <c r="AW8266">
        <v>30.532</v>
      </c>
      <c r="AX8266">
        <v>28.890999999999998</v>
      </c>
      <c r="AY8266">
        <v>28.61</v>
      </c>
      <c r="AZ8266">
        <v>28.356000000000002</v>
      </c>
      <c r="BA8266">
        <v>28</v>
      </c>
      <c r="BB8266">
        <v>27.356000000000002</v>
      </c>
      <c r="BC8266">
        <v>2017</v>
      </c>
    </row>
    <row r="8267" spans="1:55" x14ac:dyDescent="0.25">
      <c r="A8267">
        <v>466</v>
      </c>
      <c r="B8267" t="s">
        <v>1884</v>
      </c>
      <c r="C8267" t="s">
        <v>333</v>
      </c>
      <c r="D8267" t="s">
        <v>1885</v>
      </c>
      <c r="E8267" t="s">
        <v>334</v>
      </c>
      <c r="F8267" t="s">
        <v>335</v>
      </c>
      <c r="G8267" t="s">
        <v>229</v>
      </c>
      <c r="H8267" t="s">
        <v>230</v>
      </c>
      <c r="I8267" t="s">
        <v>1890</v>
      </c>
      <c r="J8267" t="s">
        <v>232</v>
      </c>
      <c r="K8267" t="s">
        <v>232</v>
      </c>
      <c r="L8267" t="s">
        <v>232</v>
      </c>
      <c r="M8267" t="s">
        <v>232</v>
      </c>
      <c r="N8267" t="s">
        <v>232</v>
      </c>
      <c r="O8267" t="s">
        <v>232</v>
      </c>
      <c r="P8267" t="s">
        <v>232</v>
      </c>
      <c r="Q8267" t="s">
        <v>232</v>
      </c>
      <c r="R8267" t="s">
        <v>232</v>
      </c>
      <c r="S8267" t="s">
        <v>232</v>
      </c>
      <c r="T8267" t="s">
        <v>232</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404.94600000000003</v>
      </c>
      <c r="AU8267">
        <v>427.31900000000002</v>
      </c>
      <c r="AV8267">
        <v>471.178</v>
      </c>
      <c r="AW8267">
        <v>493.00400000000002</v>
      </c>
      <c r="AX8267">
        <v>504.56099999999998</v>
      </c>
      <c r="AY8267">
        <v>504.322</v>
      </c>
      <c r="AZ8267">
        <v>514.20500000000004</v>
      </c>
      <c r="BA8267">
        <v>522.12199999999996</v>
      </c>
      <c r="BB8267">
        <v>531.11800000000005</v>
      </c>
      <c r="BC8267">
        <v>2017</v>
      </c>
    </row>
    <row r="8268" spans="1:55" x14ac:dyDescent="0.25">
      <c r="A8268">
        <v>466</v>
      </c>
      <c r="B8268" t="s">
        <v>1884</v>
      </c>
      <c r="C8268" t="s">
        <v>336</v>
      </c>
      <c r="D8268" t="s">
        <v>1885</v>
      </c>
      <c r="E8268" t="s">
        <v>334</v>
      </c>
      <c r="F8268" t="s">
        <v>335</v>
      </c>
      <c r="G8268" t="s">
        <v>282</v>
      </c>
      <c r="I8268" t="s">
        <v>337</v>
      </c>
      <c r="J8268" t="s">
        <v>232</v>
      </c>
      <c r="K8268" t="s">
        <v>232</v>
      </c>
      <c r="L8268" t="s">
        <v>232</v>
      </c>
      <c r="M8268" t="s">
        <v>232</v>
      </c>
      <c r="N8268" t="s">
        <v>232</v>
      </c>
      <c r="O8268" t="s">
        <v>232</v>
      </c>
      <c r="P8268" t="s">
        <v>232</v>
      </c>
      <c r="Q8268" t="s">
        <v>232</v>
      </c>
      <c r="R8268" t="s">
        <v>232</v>
      </c>
      <c r="S8268" t="s">
        <v>232</v>
      </c>
      <c r="T8268" t="s">
        <v>232</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30.882000000000001</v>
      </c>
      <c r="AU8268">
        <v>30.414000000000001</v>
      </c>
      <c r="AV8268">
        <v>30.213999999999999</v>
      </c>
      <c r="AW8268">
        <v>31.373999999999999</v>
      </c>
      <c r="AX8268">
        <v>30.59</v>
      </c>
      <c r="AY8268">
        <v>29.248999999999999</v>
      </c>
      <c r="AZ8268">
        <v>28.521999999999998</v>
      </c>
      <c r="BA8268">
        <v>27.672000000000001</v>
      </c>
      <c r="BB8268">
        <v>26.863</v>
      </c>
      <c r="BC8268">
        <v>2017</v>
      </c>
    </row>
    <row r="8269" spans="1:55" x14ac:dyDescent="0.25">
      <c r="A8269">
        <v>466</v>
      </c>
      <c r="B8269" t="s">
        <v>1884</v>
      </c>
      <c r="C8269" t="s">
        <v>338</v>
      </c>
      <c r="D8269" t="s">
        <v>1885</v>
      </c>
      <c r="E8269" t="s">
        <v>339</v>
      </c>
      <c r="F8269" t="s">
        <v>340</v>
      </c>
      <c r="G8269" t="s">
        <v>229</v>
      </c>
      <c r="H8269" t="s">
        <v>230</v>
      </c>
      <c r="I8269" t="s">
        <v>1890</v>
      </c>
      <c r="J8269" t="s">
        <v>232</v>
      </c>
      <c r="K8269" t="s">
        <v>232</v>
      </c>
      <c r="L8269" t="s">
        <v>232</v>
      </c>
      <c r="M8269" t="s">
        <v>232</v>
      </c>
      <c r="N8269" t="s">
        <v>232</v>
      </c>
      <c r="O8269" t="s">
        <v>232</v>
      </c>
      <c r="P8269" t="s">
        <v>232</v>
      </c>
      <c r="Q8269" t="s">
        <v>232</v>
      </c>
      <c r="R8269" t="s">
        <v>232</v>
      </c>
      <c r="S8269" t="s">
        <v>232</v>
      </c>
      <c r="T8269" t="s">
        <v>232</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-26.466999999999999</v>
      </c>
      <c r="AU8269">
        <v>-22.905999999999999</v>
      </c>
      <c r="AV8269">
        <v>-27.643000000000001</v>
      </c>
      <c r="AW8269">
        <v>-13.227</v>
      </c>
      <c r="AX8269">
        <v>-28.018999999999998</v>
      </c>
      <c r="AY8269">
        <v>-11.01</v>
      </c>
      <c r="AZ8269">
        <v>-3.0009999999999999</v>
      </c>
      <c r="BA8269">
        <v>6.1929999999999996</v>
      </c>
      <c r="BB8269">
        <v>9.7590000000000003</v>
      </c>
      <c r="BC8269">
        <v>2017</v>
      </c>
    </row>
    <row r="8270" spans="1:55" x14ac:dyDescent="0.25">
      <c r="A8270">
        <v>466</v>
      </c>
      <c r="B8270" t="s">
        <v>1884</v>
      </c>
      <c r="C8270" t="s">
        <v>341</v>
      </c>
      <c r="D8270" t="s">
        <v>1885</v>
      </c>
      <c r="E8270" t="s">
        <v>339</v>
      </c>
      <c r="F8270" t="s">
        <v>340</v>
      </c>
      <c r="G8270" t="s">
        <v>282</v>
      </c>
      <c r="I8270" t="s">
        <v>342</v>
      </c>
      <c r="J8270" t="s">
        <v>232</v>
      </c>
      <c r="K8270" t="s">
        <v>232</v>
      </c>
      <c r="L8270" t="s">
        <v>232</v>
      </c>
      <c r="M8270" t="s">
        <v>232</v>
      </c>
      <c r="N8270" t="s">
        <v>232</v>
      </c>
      <c r="O8270" t="s">
        <v>232</v>
      </c>
      <c r="P8270" t="s">
        <v>232</v>
      </c>
      <c r="Q8270" t="s">
        <v>232</v>
      </c>
      <c r="R8270" t="s">
        <v>232</v>
      </c>
      <c r="S8270" t="s">
        <v>232</v>
      </c>
      <c r="T8270" t="s">
        <v>232</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-2.0179999999999998</v>
      </c>
      <c r="AU8270">
        <v>-1.63</v>
      </c>
      <c r="AV8270">
        <v>-1.7729999999999999</v>
      </c>
      <c r="AW8270">
        <v>-0.84199999999999997</v>
      </c>
      <c r="AX8270">
        <v>-1.6990000000000001</v>
      </c>
      <c r="AY8270">
        <v>-0.63900000000000001</v>
      </c>
      <c r="AZ8270">
        <v>-0.16600000000000001</v>
      </c>
      <c r="BA8270">
        <v>0.32800000000000001</v>
      </c>
      <c r="BB8270">
        <v>0.49399999999999999</v>
      </c>
      <c r="BC8270">
        <v>2017</v>
      </c>
    </row>
    <row r="8271" spans="1:55" x14ac:dyDescent="0.25">
      <c r="A8271">
        <v>466</v>
      </c>
      <c r="B8271" t="s">
        <v>1884</v>
      </c>
      <c r="C8271" t="s">
        <v>343</v>
      </c>
      <c r="D8271" t="s">
        <v>1885</v>
      </c>
      <c r="E8271" t="s">
        <v>344</v>
      </c>
      <c r="F8271" t="s">
        <v>345</v>
      </c>
      <c r="G8271" t="s">
        <v>229</v>
      </c>
      <c r="H8271" t="s">
        <v>230</v>
      </c>
    </row>
    <row r="8272" spans="1:55" x14ac:dyDescent="0.25">
      <c r="A8272">
        <v>466</v>
      </c>
      <c r="B8272" t="s">
        <v>1884</v>
      </c>
      <c r="C8272" t="s">
        <v>346</v>
      </c>
      <c r="D8272" t="s">
        <v>1885</v>
      </c>
      <c r="E8272" t="s">
        <v>344</v>
      </c>
      <c r="F8272" t="s">
        <v>345</v>
      </c>
      <c r="G8272" t="s">
        <v>270</v>
      </c>
    </row>
    <row r="8273" spans="1:55" x14ac:dyDescent="0.25">
      <c r="A8273">
        <v>466</v>
      </c>
      <c r="B8273" t="s">
        <v>1884</v>
      </c>
      <c r="C8273" t="s">
        <v>347</v>
      </c>
      <c r="D8273" t="s">
        <v>1885</v>
      </c>
      <c r="E8273" t="s">
        <v>348</v>
      </c>
      <c r="F8273" t="s">
        <v>349</v>
      </c>
      <c r="G8273" t="s">
        <v>229</v>
      </c>
      <c r="H8273" t="s">
        <v>230</v>
      </c>
      <c r="I8273" t="s">
        <v>1890</v>
      </c>
      <c r="J8273" t="s">
        <v>232</v>
      </c>
      <c r="K8273" t="s">
        <v>232</v>
      </c>
      <c r="L8273" t="s">
        <v>232</v>
      </c>
      <c r="M8273" t="s">
        <v>232</v>
      </c>
      <c r="N8273" t="s">
        <v>232</v>
      </c>
      <c r="O8273" t="s">
        <v>232</v>
      </c>
      <c r="P8273" t="s">
        <v>232</v>
      </c>
      <c r="Q8273" t="s">
        <v>232</v>
      </c>
      <c r="R8273" t="s">
        <v>232</v>
      </c>
      <c r="S8273" t="s">
        <v>232</v>
      </c>
      <c r="T8273" t="s">
        <v>232</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-24.481999999999999</v>
      </c>
      <c r="AU8273">
        <v>-20.981000000000002</v>
      </c>
      <c r="AV8273">
        <v>-23.632999999999999</v>
      </c>
      <c r="AW8273">
        <v>-8.4809999999999999</v>
      </c>
      <c r="AX8273">
        <v>-22.776</v>
      </c>
      <c r="AY8273">
        <v>-5.657</v>
      </c>
      <c r="AZ8273">
        <v>2.4649999999999999</v>
      </c>
      <c r="BA8273">
        <v>11.772</v>
      </c>
      <c r="BB8273">
        <v>15.462999999999999</v>
      </c>
      <c r="BC8273">
        <v>2017</v>
      </c>
    </row>
    <row r="8274" spans="1:55" x14ac:dyDescent="0.25">
      <c r="A8274">
        <v>466</v>
      </c>
      <c r="B8274" t="s">
        <v>1884</v>
      </c>
      <c r="C8274" t="s">
        <v>350</v>
      </c>
      <c r="D8274" t="s">
        <v>1885</v>
      </c>
      <c r="E8274" t="s">
        <v>348</v>
      </c>
      <c r="F8274" t="s">
        <v>349</v>
      </c>
      <c r="G8274" t="s">
        <v>282</v>
      </c>
      <c r="I8274" t="s">
        <v>351</v>
      </c>
      <c r="J8274" t="s">
        <v>232</v>
      </c>
      <c r="K8274" t="s">
        <v>232</v>
      </c>
      <c r="L8274" t="s">
        <v>232</v>
      </c>
      <c r="M8274" t="s">
        <v>232</v>
      </c>
      <c r="N8274" t="s">
        <v>232</v>
      </c>
      <c r="O8274" t="s">
        <v>232</v>
      </c>
      <c r="P8274" t="s">
        <v>232</v>
      </c>
      <c r="Q8274" t="s">
        <v>232</v>
      </c>
      <c r="R8274" t="s">
        <v>232</v>
      </c>
      <c r="S8274" t="s">
        <v>232</v>
      </c>
      <c r="T8274" t="s">
        <v>232</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-1.867</v>
      </c>
      <c r="AU8274">
        <v>-1.4930000000000001</v>
      </c>
      <c r="AV8274">
        <v>-1.5149999999999999</v>
      </c>
      <c r="AW8274">
        <v>-0.54</v>
      </c>
      <c r="AX8274">
        <v>-1.381</v>
      </c>
      <c r="AY8274">
        <v>-0.32800000000000001</v>
      </c>
      <c r="AZ8274">
        <v>0.13700000000000001</v>
      </c>
      <c r="BA8274">
        <v>0.624</v>
      </c>
      <c r="BB8274">
        <v>0.78200000000000003</v>
      </c>
      <c r="BC8274">
        <v>2017</v>
      </c>
    </row>
    <row r="8275" spans="1:55" x14ac:dyDescent="0.25">
      <c r="A8275">
        <v>466</v>
      </c>
      <c r="B8275" t="s">
        <v>1884</v>
      </c>
      <c r="C8275" t="s">
        <v>352</v>
      </c>
      <c r="D8275" t="s">
        <v>1885</v>
      </c>
      <c r="E8275" t="s">
        <v>353</v>
      </c>
      <c r="F8275" t="s">
        <v>354</v>
      </c>
      <c r="G8275" t="s">
        <v>229</v>
      </c>
      <c r="H8275" t="s">
        <v>230</v>
      </c>
    </row>
    <row r="8276" spans="1:55" x14ac:dyDescent="0.25">
      <c r="A8276">
        <v>466</v>
      </c>
      <c r="B8276" t="s">
        <v>1884</v>
      </c>
      <c r="C8276" t="s">
        <v>355</v>
      </c>
      <c r="D8276" t="s">
        <v>1885</v>
      </c>
      <c r="E8276" t="s">
        <v>353</v>
      </c>
      <c r="F8276" t="s">
        <v>354</v>
      </c>
      <c r="G8276" t="s">
        <v>282</v>
      </c>
    </row>
    <row r="8277" spans="1:55" x14ac:dyDescent="0.25">
      <c r="A8277">
        <v>466</v>
      </c>
      <c r="B8277" t="s">
        <v>1884</v>
      </c>
      <c r="C8277" t="s">
        <v>356</v>
      </c>
      <c r="D8277" t="s">
        <v>1885</v>
      </c>
      <c r="E8277" t="s">
        <v>357</v>
      </c>
      <c r="F8277" t="s">
        <v>358</v>
      </c>
      <c r="G8277" t="s">
        <v>229</v>
      </c>
      <c r="H8277" t="s">
        <v>230</v>
      </c>
      <c r="I8277" t="s">
        <v>1890</v>
      </c>
      <c r="J8277" t="s">
        <v>232</v>
      </c>
      <c r="K8277" t="s">
        <v>232</v>
      </c>
      <c r="L8277" t="s">
        <v>232</v>
      </c>
      <c r="M8277" t="s">
        <v>232</v>
      </c>
      <c r="N8277" t="s">
        <v>232</v>
      </c>
      <c r="O8277" t="s">
        <v>232</v>
      </c>
      <c r="P8277" t="s">
        <v>232</v>
      </c>
      <c r="Q8277" t="s">
        <v>232</v>
      </c>
      <c r="R8277" t="s">
        <v>232</v>
      </c>
      <c r="S8277" t="s">
        <v>232</v>
      </c>
      <c r="T8277" t="s">
        <v>232</v>
      </c>
      <c r="U8277" t="s">
        <v>232</v>
      </c>
      <c r="V8277" t="s">
        <v>232</v>
      </c>
      <c r="W8277" t="s">
        <v>232</v>
      </c>
      <c r="X8277" t="s">
        <v>232</v>
      </c>
      <c r="Y8277" t="s">
        <v>232</v>
      </c>
      <c r="Z8277" t="s">
        <v>232</v>
      </c>
      <c r="AA8277" t="s">
        <v>232</v>
      </c>
      <c r="AB8277" t="s">
        <v>232</v>
      </c>
      <c r="AC8277">
        <v>14.654</v>
      </c>
      <c r="AD8277">
        <v>11.8</v>
      </c>
      <c r="AE8277">
        <v>10.205</v>
      </c>
      <c r="AF8277">
        <v>14.497</v>
      </c>
      <c r="AG8277">
        <v>20.11</v>
      </c>
      <c r="AH8277">
        <v>30.619</v>
      </c>
      <c r="AI8277">
        <v>43.988</v>
      </c>
      <c r="AJ8277">
        <v>55.808</v>
      </c>
      <c r="AK8277">
        <v>74.379000000000005</v>
      </c>
      <c r="AL8277">
        <v>145.196</v>
      </c>
      <c r="AM8277">
        <v>224.255</v>
      </c>
      <c r="AN8277">
        <v>233.59299999999999</v>
      </c>
      <c r="AO8277">
        <v>224.65600000000001</v>
      </c>
      <c r="AP8277">
        <v>233.67400000000001</v>
      </c>
      <c r="AQ8277">
        <v>225.77600000000001</v>
      </c>
      <c r="AR8277">
        <v>230.065</v>
      </c>
      <c r="AS8277">
        <v>245.822</v>
      </c>
      <c r="AT8277">
        <v>265.09100000000001</v>
      </c>
      <c r="AU8277">
        <v>277.44</v>
      </c>
      <c r="AV8277">
        <v>291.154</v>
      </c>
      <c r="AW8277">
        <v>301.73</v>
      </c>
      <c r="AX8277">
        <v>312.69200000000001</v>
      </c>
      <c r="AY8277">
        <v>321.60500000000002</v>
      </c>
      <c r="AZ8277">
        <v>331.00799999999998</v>
      </c>
      <c r="BA8277">
        <v>340.94</v>
      </c>
      <c r="BB8277">
        <v>351.46100000000001</v>
      </c>
      <c r="BC8277">
        <v>2017</v>
      </c>
    </row>
    <row r="8278" spans="1:55" x14ac:dyDescent="0.25">
      <c r="A8278">
        <v>466</v>
      </c>
      <c r="B8278" t="s">
        <v>1884</v>
      </c>
      <c r="C8278" t="s">
        <v>359</v>
      </c>
      <c r="D8278" t="s">
        <v>1885</v>
      </c>
      <c r="E8278" t="s">
        <v>357</v>
      </c>
      <c r="F8278" t="s">
        <v>358</v>
      </c>
      <c r="G8278" t="s">
        <v>282</v>
      </c>
      <c r="I8278" t="s">
        <v>360</v>
      </c>
      <c r="J8278" t="s">
        <v>232</v>
      </c>
      <c r="K8278" t="s">
        <v>232</v>
      </c>
      <c r="L8278" t="s">
        <v>232</v>
      </c>
      <c r="M8278" t="s">
        <v>232</v>
      </c>
      <c r="N8278" t="s">
        <v>232</v>
      </c>
      <c r="O8278" t="s">
        <v>232</v>
      </c>
      <c r="P8278" t="s">
        <v>232</v>
      </c>
      <c r="Q8278" t="s">
        <v>232</v>
      </c>
      <c r="R8278" t="s">
        <v>232</v>
      </c>
      <c r="S8278" t="s">
        <v>232</v>
      </c>
      <c r="T8278" t="s">
        <v>232</v>
      </c>
      <c r="U8278" t="s">
        <v>232</v>
      </c>
      <c r="V8278" t="s">
        <v>232</v>
      </c>
      <c r="W8278" t="s">
        <v>232</v>
      </c>
      <c r="X8278" t="s">
        <v>232</v>
      </c>
      <c r="Y8278" t="s">
        <v>232</v>
      </c>
      <c r="Z8278" t="s">
        <v>232</v>
      </c>
      <c r="AA8278" t="s">
        <v>232</v>
      </c>
      <c r="AB8278" t="s">
        <v>232</v>
      </c>
      <c r="AC8278">
        <v>4.8150000000000004</v>
      </c>
      <c r="AD8278">
        <v>3.093</v>
      </c>
      <c r="AE8278">
        <v>2.69</v>
      </c>
      <c r="AF8278">
        <v>3.5950000000000002</v>
      </c>
      <c r="AG8278">
        <v>4.4039999999999999</v>
      </c>
      <c r="AH8278">
        <v>5.64</v>
      </c>
      <c r="AI8278">
        <v>6.6319999999999997</v>
      </c>
      <c r="AJ8278">
        <v>6.8419999999999996</v>
      </c>
      <c r="AK8278">
        <v>7.8529999999999998</v>
      </c>
      <c r="AL8278">
        <v>12.532</v>
      </c>
      <c r="AM8278">
        <v>24.084</v>
      </c>
      <c r="AN8278">
        <v>21.949000000000002</v>
      </c>
      <c r="AO8278">
        <v>17.445</v>
      </c>
      <c r="AP8278">
        <v>16.986000000000001</v>
      </c>
      <c r="AQ8278">
        <v>15.759</v>
      </c>
      <c r="AR8278">
        <v>15.539</v>
      </c>
      <c r="AS8278">
        <v>18.690000000000001</v>
      </c>
      <c r="AT8278">
        <v>20.216999999999999</v>
      </c>
      <c r="AU8278">
        <v>19.747</v>
      </c>
      <c r="AV8278">
        <v>18.670000000000002</v>
      </c>
      <c r="AW8278">
        <v>19.202000000000002</v>
      </c>
      <c r="AX8278">
        <v>18.957999999999998</v>
      </c>
      <c r="AY8278">
        <v>18.652000000000001</v>
      </c>
      <c r="AZ8278">
        <v>18.36</v>
      </c>
      <c r="BA8278">
        <v>18.07</v>
      </c>
      <c r="BB8278">
        <v>17.776</v>
      </c>
      <c r="BC8278">
        <v>2017</v>
      </c>
    </row>
    <row r="8279" spans="1:55" x14ac:dyDescent="0.25">
      <c r="A8279">
        <v>466</v>
      </c>
      <c r="B8279" t="s">
        <v>1884</v>
      </c>
      <c r="C8279" t="s">
        <v>361</v>
      </c>
      <c r="D8279" t="s">
        <v>1885</v>
      </c>
      <c r="E8279" t="s">
        <v>362</v>
      </c>
      <c r="F8279" t="s">
        <v>363</v>
      </c>
      <c r="G8279" t="s">
        <v>229</v>
      </c>
      <c r="H8279" t="s">
        <v>230</v>
      </c>
      <c r="I8279" t="s">
        <v>1890</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52">
        <v>1158.58</v>
      </c>
      <c r="AM8279">
        <v>931.15300000000002</v>
      </c>
      <c r="AN8279" s="52">
        <v>1064.24</v>
      </c>
      <c r="AO8279" s="52">
        <v>1287.82</v>
      </c>
      <c r="AP8279" s="52">
        <v>1375.68</v>
      </c>
      <c r="AQ8279" s="52">
        <v>1432.67</v>
      </c>
      <c r="AR8279" s="52">
        <v>1480.52</v>
      </c>
      <c r="AS8279" s="52">
        <v>1315.25</v>
      </c>
      <c r="AT8279" s="52">
        <v>1311.25</v>
      </c>
      <c r="AU8279" s="52">
        <v>1405.01</v>
      </c>
      <c r="AV8279" s="52">
        <v>1559.47</v>
      </c>
      <c r="AW8279" s="52">
        <v>1571.37</v>
      </c>
      <c r="AX8279" s="52">
        <v>1649.43</v>
      </c>
      <c r="AY8279" s="52">
        <v>1724.24</v>
      </c>
      <c r="AZ8279" s="52">
        <v>1802.84</v>
      </c>
      <c r="BA8279" s="52">
        <v>1886.81</v>
      </c>
      <c r="BB8279" s="52">
        <v>1977.17</v>
      </c>
      <c r="BC8279">
        <v>2017</v>
      </c>
    </row>
    <row r="8280" spans="1:55" x14ac:dyDescent="0.25">
      <c r="A8280">
        <v>466</v>
      </c>
      <c r="B8280" t="s">
        <v>1884</v>
      </c>
      <c r="C8280" t="s">
        <v>364</v>
      </c>
      <c r="D8280" t="s">
        <v>1885</v>
      </c>
      <c r="E8280" t="s">
        <v>365</v>
      </c>
      <c r="F8280" t="s">
        <v>366</v>
      </c>
      <c r="G8280" t="s">
        <v>242</v>
      </c>
      <c r="H8280" t="s">
        <v>230</v>
      </c>
      <c r="I8280" t="s">
        <v>1891</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7.8490000000000002</v>
      </c>
      <c r="AN8280">
        <v>12.196</v>
      </c>
      <c r="AO8280">
        <v>44.343000000000004</v>
      </c>
      <c r="AP8280">
        <v>73.975999999999999</v>
      </c>
      <c r="AQ8280">
        <v>74.132000000000005</v>
      </c>
      <c r="AR8280">
        <v>54.488</v>
      </c>
      <c r="AS8280">
        <v>17.555</v>
      </c>
      <c r="AT8280">
        <v>13.233000000000001</v>
      </c>
      <c r="AU8280">
        <v>26.466999999999999</v>
      </c>
      <c r="AV8280">
        <v>28.027999999999999</v>
      </c>
      <c r="AW8280">
        <v>25.393000000000001</v>
      </c>
      <c r="AX8280">
        <v>23.035</v>
      </c>
      <c r="AY8280">
        <v>20.556000000000001</v>
      </c>
      <c r="AZ8280">
        <v>19.385999999999999</v>
      </c>
      <c r="BA8280">
        <v>19.465</v>
      </c>
      <c r="BB8280">
        <v>18.821000000000002</v>
      </c>
      <c r="BC8280">
        <v>2017</v>
      </c>
    </row>
    <row r="8281" spans="1:55" x14ac:dyDescent="0.25">
      <c r="A8281">
        <v>466</v>
      </c>
      <c r="B8281" t="s">
        <v>1884</v>
      </c>
      <c r="C8281" t="s">
        <v>368</v>
      </c>
      <c r="D8281" t="s">
        <v>1885</v>
      </c>
      <c r="E8281" t="s">
        <v>365</v>
      </c>
      <c r="F8281" t="s">
        <v>366</v>
      </c>
      <c r="G8281" t="s">
        <v>282</v>
      </c>
      <c r="I8281" t="s">
        <v>369</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3.0960000000000001</v>
      </c>
      <c r="AN8281">
        <v>4.2089999999999996</v>
      </c>
      <c r="AO8281">
        <v>12.645</v>
      </c>
      <c r="AP8281">
        <v>19.748999999999999</v>
      </c>
      <c r="AQ8281">
        <v>19.003</v>
      </c>
      <c r="AR8281">
        <v>13.516</v>
      </c>
      <c r="AS8281">
        <v>4.9020000000000001</v>
      </c>
      <c r="AT8281">
        <v>3.706</v>
      </c>
      <c r="AU8281">
        <v>6.9180000000000001</v>
      </c>
      <c r="AV8281">
        <v>6.6</v>
      </c>
      <c r="AW8281">
        <v>5.9349999999999996</v>
      </c>
      <c r="AX8281">
        <v>5.1289999999999996</v>
      </c>
      <c r="AY8281">
        <v>4.3780000000000001</v>
      </c>
      <c r="AZ8281">
        <v>3.9489999999999998</v>
      </c>
      <c r="BA8281">
        <v>3.7890000000000001</v>
      </c>
      <c r="BB8281">
        <v>3.496</v>
      </c>
      <c r="BC8281">
        <v>2017</v>
      </c>
    </row>
    <row r="8282" spans="1:55" x14ac:dyDescent="0.25">
      <c r="A8282">
        <v>112</v>
      </c>
      <c r="B8282" t="s">
        <v>1892</v>
      </c>
      <c r="C8282" t="s">
        <v>225</v>
      </c>
      <c r="D8282" t="s">
        <v>1893</v>
      </c>
      <c r="E8282" t="s">
        <v>227</v>
      </c>
      <c r="F8282" t="s">
        <v>228</v>
      </c>
      <c r="G8282" t="s">
        <v>229</v>
      </c>
      <c r="H8282" t="s">
        <v>230</v>
      </c>
      <c r="I8282" t="s">
        <v>1894</v>
      </c>
      <c r="J8282">
        <v>871.59799999999996</v>
      </c>
      <c r="K8282">
        <v>864.87699999999995</v>
      </c>
      <c r="L8282">
        <v>882.26400000000001</v>
      </c>
      <c r="M8282">
        <v>919.51199999999994</v>
      </c>
      <c r="N8282">
        <v>940.44299999999998</v>
      </c>
      <c r="O8282">
        <v>979.9</v>
      </c>
      <c r="P8282" s="52">
        <v>1010.67</v>
      </c>
      <c r="Q8282" s="52">
        <v>1064.25</v>
      </c>
      <c r="R8282" s="52">
        <v>1125.53</v>
      </c>
      <c r="S8282" s="52">
        <v>1154.44</v>
      </c>
      <c r="T8282" s="52">
        <v>1162.98</v>
      </c>
      <c r="U8282" s="52">
        <v>1150.32</v>
      </c>
      <c r="V8282" s="52">
        <v>1154.5899999999999</v>
      </c>
      <c r="W8282" s="52">
        <v>1183.76</v>
      </c>
      <c r="X8282" s="52">
        <v>1229.8699999999999</v>
      </c>
      <c r="Y8282" s="52">
        <v>1260.07</v>
      </c>
      <c r="Z8282" s="52">
        <v>1292.01</v>
      </c>
      <c r="AA8282" s="52">
        <v>1347.48</v>
      </c>
      <c r="AB8282" s="52">
        <v>1392.5</v>
      </c>
      <c r="AC8282" s="52">
        <v>1437.25</v>
      </c>
      <c r="AD8282" s="52">
        <v>1486.89</v>
      </c>
      <c r="AE8282" s="52">
        <v>1529.13</v>
      </c>
      <c r="AF8282" s="52">
        <v>1567.35</v>
      </c>
      <c r="AG8282" s="52">
        <v>1619.69</v>
      </c>
      <c r="AH8282" s="52">
        <v>1657.72</v>
      </c>
      <c r="AI8282" s="52">
        <v>1709.92</v>
      </c>
      <c r="AJ8282" s="52">
        <v>1753.49</v>
      </c>
      <c r="AK8282" s="52">
        <v>1798.12</v>
      </c>
      <c r="AL8282" s="52">
        <v>1791.9</v>
      </c>
      <c r="AM8282" s="52">
        <v>1715.81</v>
      </c>
      <c r="AN8282" s="52">
        <v>1745.17</v>
      </c>
      <c r="AO8282" s="52">
        <v>1773.87</v>
      </c>
      <c r="AP8282" s="52">
        <v>1799.54</v>
      </c>
      <c r="AQ8282" s="52">
        <v>1836.37</v>
      </c>
      <c r="AR8282" s="52">
        <v>1890.49</v>
      </c>
      <c r="AS8282" s="52">
        <v>1934.9</v>
      </c>
      <c r="AT8282" s="52">
        <v>1969.52</v>
      </c>
      <c r="AU8282" s="52">
        <v>2005.43</v>
      </c>
      <c r="AV8282" s="52">
        <v>2033.46</v>
      </c>
      <c r="AW8282" s="52">
        <v>2057.38</v>
      </c>
      <c r="AX8282" s="52">
        <v>2086.23</v>
      </c>
      <c r="AY8282" s="52">
        <v>2118.41</v>
      </c>
      <c r="AZ8282" s="52">
        <v>2151.37</v>
      </c>
      <c r="BA8282" s="52">
        <v>2185.5100000000002</v>
      </c>
      <c r="BB8282" s="52">
        <v>2220.35</v>
      </c>
      <c r="BC8282">
        <v>2018</v>
      </c>
    </row>
    <row r="8283" spans="1:55" x14ac:dyDescent="0.25">
      <c r="A8283">
        <v>112</v>
      </c>
      <c r="B8283" t="s">
        <v>1892</v>
      </c>
      <c r="C8283" t="s">
        <v>233</v>
      </c>
      <c r="D8283" t="s">
        <v>1893</v>
      </c>
      <c r="E8283" t="s">
        <v>227</v>
      </c>
      <c r="F8283" t="s">
        <v>234</v>
      </c>
      <c r="G8283" t="s">
        <v>235</v>
      </c>
      <c r="I8283" t="s">
        <v>236</v>
      </c>
      <c r="J8283">
        <v>-2.028</v>
      </c>
      <c r="K8283">
        <v>-0.77100000000000002</v>
      </c>
      <c r="L8283">
        <v>2.0099999999999998</v>
      </c>
      <c r="M8283">
        <v>4.2220000000000004</v>
      </c>
      <c r="N8283">
        <v>2.2759999999999998</v>
      </c>
      <c r="O8283">
        <v>4.1959999999999997</v>
      </c>
      <c r="P8283">
        <v>3.141</v>
      </c>
      <c r="Q8283">
        <v>5.3010000000000002</v>
      </c>
      <c r="R8283">
        <v>5.758</v>
      </c>
      <c r="S8283">
        <v>2.569</v>
      </c>
      <c r="T8283">
        <v>0.73899999999999999</v>
      </c>
      <c r="U8283">
        <v>-1.0880000000000001</v>
      </c>
      <c r="V8283">
        <v>0.371</v>
      </c>
      <c r="W8283">
        <v>2.5259999999999998</v>
      </c>
      <c r="X8283">
        <v>3.895</v>
      </c>
      <c r="Y8283">
        <v>2.4550000000000001</v>
      </c>
      <c r="Z8283">
        <v>2.5350000000000001</v>
      </c>
      <c r="AA8283">
        <v>4.2930000000000001</v>
      </c>
      <c r="AB8283">
        <v>3.3410000000000002</v>
      </c>
      <c r="AC8283">
        <v>3.214</v>
      </c>
      <c r="AD8283">
        <v>3.4529999999999998</v>
      </c>
      <c r="AE8283">
        <v>2.8410000000000002</v>
      </c>
      <c r="AF8283">
        <v>2.5</v>
      </c>
      <c r="AG8283">
        <v>3.339</v>
      </c>
      <c r="AH8283">
        <v>2.3479999999999999</v>
      </c>
      <c r="AI8283">
        <v>3.149</v>
      </c>
      <c r="AJ8283">
        <v>2.548</v>
      </c>
      <c r="AK8283">
        <v>2.5459999999999998</v>
      </c>
      <c r="AL8283">
        <v>-0.34599999999999997</v>
      </c>
      <c r="AM8283">
        <v>-4.2469999999999999</v>
      </c>
      <c r="AN8283">
        <v>1.7110000000000001</v>
      </c>
      <c r="AO8283">
        <v>1.645</v>
      </c>
      <c r="AP8283">
        <v>1.4470000000000001</v>
      </c>
      <c r="AQ8283">
        <v>2.0459999999999998</v>
      </c>
      <c r="AR8283">
        <v>2.948</v>
      </c>
      <c r="AS8283">
        <v>2.3490000000000002</v>
      </c>
      <c r="AT8283">
        <v>1.7889999999999999</v>
      </c>
      <c r="AU8283">
        <v>1.823</v>
      </c>
      <c r="AV8283">
        <v>1.3979999999999999</v>
      </c>
      <c r="AW8283">
        <v>1.177</v>
      </c>
      <c r="AX8283">
        <v>1.4019999999999999</v>
      </c>
      <c r="AY8283">
        <v>1.5429999999999999</v>
      </c>
      <c r="AZ8283">
        <v>1.556</v>
      </c>
      <c r="BA8283">
        <v>1.587</v>
      </c>
      <c r="BB8283">
        <v>1.5940000000000001</v>
      </c>
      <c r="BC8283">
        <v>2018</v>
      </c>
    </row>
    <row r="8284" spans="1:55" x14ac:dyDescent="0.25">
      <c r="A8284">
        <v>112</v>
      </c>
      <c r="B8284" t="s">
        <v>1892</v>
      </c>
      <c r="C8284" t="s">
        <v>237</v>
      </c>
      <c r="D8284" t="s">
        <v>1893</v>
      </c>
      <c r="E8284" t="s">
        <v>238</v>
      </c>
      <c r="F8284" t="s">
        <v>239</v>
      </c>
      <c r="G8284" t="s">
        <v>229</v>
      </c>
      <c r="H8284" t="s">
        <v>230</v>
      </c>
      <c r="I8284" t="s">
        <v>1894</v>
      </c>
      <c r="J8284">
        <v>259.96199999999999</v>
      </c>
      <c r="K8284">
        <v>289.899</v>
      </c>
      <c r="L8284">
        <v>319.20999999999998</v>
      </c>
      <c r="M8284">
        <v>351.10899999999998</v>
      </c>
      <c r="N8284">
        <v>377.577</v>
      </c>
      <c r="O8284">
        <v>414.32900000000001</v>
      </c>
      <c r="P8284">
        <v>446.41300000000001</v>
      </c>
      <c r="Q8284">
        <v>495.53399999999999</v>
      </c>
      <c r="R8284">
        <v>554.89599999999996</v>
      </c>
      <c r="S8284">
        <v>613.38099999999997</v>
      </c>
      <c r="T8284">
        <v>667.43499999999995</v>
      </c>
      <c r="U8284">
        <v>703.72799999999995</v>
      </c>
      <c r="V8284">
        <v>727.96500000000003</v>
      </c>
      <c r="W8284">
        <v>766.40800000000002</v>
      </c>
      <c r="X8284">
        <v>806.42</v>
      </c>
      <c r="Y8284">
        <v>846.53599999999994</v>
      </c>
      <c r="Z8284">
        <v>903.43200000000002</v>
      </c>
      <c r="AA8284">
        <v>948.95299999999997</v>
      </c>
      <c r="AB8284">
        <v>991.23800000000006</v>
      </c>
      <c r="AC8284" s="52">
        <v>1031.1600000000001</v>
      </c>
      <c r="AD8284" s="52">
        <v>1089.3399999999999</v>
      </c>
      <c r="AE8284" s="52">
        <v>1129.44</v>
      </c>
      <c r="AF8284" s="52">
        <v>1182.96</v>
      </c>
      <c r="AG8284" s="52">
        <v>1251.8499999999999</v>
      </c>
      <c r="AH8284" s="52">
        <v>1312.85</v>
      </c>
      <c r="AI8284" s="52">
        <v>1388.75</v>
      </c>
      <c r="AJ8284" s="52">
        <v>1465.9</v>
      </c>
      <c r="AK8284" s="52">
        <v>1541.44</v>
      </c>
      <c r="AL8284" s="52">
        <v>1579.8</v>
      </c>
      <c r="AM8284" s="52">
        <v>1537.21</v>
      </c>
      <c r="AN8284" s="52">
        <v>1587.47</v>
      </c>
      <c r="AO8284" s="52">
        <v>1644.55</v>
      </c>
      <c r="AP8284" s="52">
        <v>1694.42</v>
      </c>
      <c r="AQ8284" s="52">
        <v>1761.35</v>
      </c>
      <c r="AR8284" s="52">
        <v>1844.3</v>
      </c>
      <c r="AS8284" s="52">
        <v>1895.84</v>
      </c>
      <c r="AT8284" s="52">
        <v>1969.52</v>
      </c>
      <c r="AU8284" s="52">
        <v>2049.63</v>
      </c>
      <c r="AV8284" s="52">
        <v>2117.7199999999998</v>
      </c>
      <c r="AW8284" s="52">
        <v>2181.9499999999998</v>
      </c>
      <c r="AX8284" s="52">
        <v>2256.9299999999998</v>
      </c>
      <c r="AY8284" s="52">
        <v>2336.06</v>
      </c>
      <c r="AZ8284" s="52">
        <v>2418.62</v>
      </c>
      <c r="BA8284" s="52">
        <v>2505.8000000000002</v>
      </c>
      <c r="BB8284" s="52">
        <v>2596.56</v>
      </c>
      <c r="BC8284">
        <v>2018</v>
      </c>
    </row>
    <row r="8285" spans="1:55" x14ac:dyDescent="0.25">
      <c r="A8285">
        <v>112</v>
      </c>
      <c r="B8285" t="s">
        <v>1892</v>
      </c>
      <c r="C8285" t="s">
        <v>240</v>
      </c>
      <c r="D8285" t="s">
        <v>1893</v>
      </c>
      <c r="E8285" t="s">
        <v>238</v>
      </c>
      <c r="F8285" t="s">
        <v>241</v>
      </c>
      <c r="G8285" t="s">
        <v>242</v>
      </c>
      <c r="H8285" t="s">
        <v>230</v>
      </c>
      <c r="I8285" t="s">
        <v>243</v>
      </c>
      <c r="J8285">
        <v>604.678</v>
      </c>
      <c r="K8285">
        <v>587.77200000000005</v>
      </c>
      <c r="L8285">
        <v>558.71699999999998</v>
      </c>
      <c r="M8285">
        <v>532.56399999999996</v>
      </c>
      <c r="N8285">
        <v>504.48099999999999</v>
      </c>
      <c r="O8285">
        <v>536.80999999999995</v>
      </c>
      <c r="P8285">
        <v>654.76099999999997</v>
      </c>
      <c r="Q8285">
        <v>812.01300000000003</v>
      </c>
      <c r="R8285">
        <v>988.30399999999997</v>
      </c>
      <c r="S8285" s="52">
        <v>1005.57</v>
      </c>
      <c r="T8285" s="52">
        <v>1191.02</v>
      </c>
      <c r="U8285" s="52">
        <v>1244.81</v>
      </c>
      <c r="V8285" s="52">
        <v>1284.45</v>
      </c>
      <c r="W8285" s="52">
        <v>1149.99</v>
      </c>
      <c r="X8285" s="52">
        <v>1235.02</v>
      </c>
      <c r="Y8285" s="52">
        <v>1336.13</v>
      </c>
      <c r="Z8285" s="52">
        <v>1410.85</v>
      </c>
      <c r="AA8285" s="52">
        <v>1553.95</v>
      </c>
      <c r="AB8285" s="52">
        <v>1641.82</v>
      </c>
      <c r="AC8285" s="52">
        <v>1668.68</v>
      </c>
      <c r="AD8285" s="52">
        <v>1651.39</v>
      </c>
      <c r="AE8285" s="52">
        <v>1626.22</v>
      </c>
      <c r="AF8285" s="52">
        <v>1775.81</v>
      </c>
      <c r="AG8285" s="52">
        <v>2045.69</v>
      </c>
      <c r="AH8285" s="52">
        <v>2404.6999999999998</v>
      </c>
      <c r="AI8285" s="52">
        <v>2527.84</v>
      </c>
      <c r="AJ8285" s="52">
        <v>2700.95</v>
      </c>
      <c r="AK8285" s="52">
        <v>3085.3</v>
      </c>
      <c r="AL8285" s="52">
        <v>2934.75</v>
      </c>
      <c r="AM8285" s="52">
        <v>2403.36</v>
      </c>
      <c r="AN8285" s="52">
        <v>2455.31</v>
      </c>
      <c r="AO8285" s="52">
        <v>2635.8</v>
      </c>
      <c r="AP8285" s="52">
        <v>2677.08</v>
      </c>
      <c r="AQ8285" s="52">
        <v>2755.36</v>
      </c>
      <c r="AR8285" s="52">
        <v>3036.31</v>
      </c>
      <c r="AS8285" s="52">
        <v>2897.06</v>
      </c>
      <c r="AT8285" s="52">
        <v>2669.11</v>
      </c>
      <c r="AU8285" s="52">
        <v>2639.97</v>
      </c>
      <c r="AV8285" s="52">
        <v>2828.64</v>
      </c>
      <c r="AW8285" s="52">
        <v>2829.16</v>
      </c>
      <c r="AX8285" s="52">
        <v>2927.08</v>
      </c>
      <c r="AY8285" s="52">
        <v>3027.13</v>
      </c>
      <c r="AZ8285" s="52">
        <v>3142.34</v>
      </c>
      <c r="BA8285" s="52">
        <v>3265.56</v>
      </c>
      <c r="BB8285" s="52">
        <v>3399.02</v>
      </c>
      <c r="BC8285">
        <v>2018</v>
      </c>
    </row>
    <row r="8286" spans="1:55" x14ac:dyDescent="0.25">
      <c r="A8286">
        <v>112</v>
      </c>
      <c r="B8286" t="s">
        <v>1892</v>
      </c>
      <c r="C8286" t="s">
        <v>244</v>
      </c>
      <c r="D8286" t="s">
        <v>1893</v>
      </c>
      <c r="E8286" t="s">
        <v>238</v>
      </c>
      <c r="F8286" t="s">
        <v>245</v>
      </c>
      <c r="G8286" t="s">
        <v>246</v>
      </c>
      <c r="H8286" t="s">
        <v>230</v>
      </c>
      <c r="I8286" t="s">
        <v>243</v>
      </c>
      <c r="J8286">
        <v>498.66199999999998</v>
      </c>
      <c r="K8286">
        <v>541.63199999999995</v>
      </c>
      <c r="L8286">
        <v>586.65899999999999</v>
      </c>
      <c r="M8286">
        <v>635.37300000000005</v>
      </c>
      <c r="N8286">
        <v>673.28499999999997</v>
      </c>
      <c r="O8286">
        <v>723.721</v>
      </c>
      <c r="P8286">
        <v>761.47699999999998</v>
      </c>
      <c r="Q8286">
        <v>821.673</v>
      </c>
      <c r="R8286">
        <v>899.63199999999995</v>
      </c>
      <c r="S8286">
        <v>958.92</v>
      </c>
      <c r="T8286" s="52">
        <v>1002.16</v>
      </c>
      <c r="U8286" s="52">
        <v>1024.79</v>
      </c>
      <c r="V8286" s="52">
        <v>1052.03</v>
      </c>
      <c r="W8286" s="52">
        <v>1104.1600000000001</v>
      </c>
      <c r="X8286" s="52">
        <v>1171.67</v>
      </c>
      <c r="Y8286" s="52">
        <v>1225.5999999999999</v>
      </c>
      <c r="Z8286" s="52">
        <v>1279.69</v>
      </c>
      <c r="AA8286" s="52">
        <v>1357.64</v>
      </c>
      <c r="AB8286" s="52">
        <v>1418.79</v>
      </c>
      <c r="AC8286" s="52">
        <v>1485.54</v>
      </c>
      <c r="AD8286" s="52">
        <v>1571.19</v>
      </c>
      <c r="AE8286" s="52">
        <v>1651.26</v>
      </c>
      <c r="AF8286" s="52">
        <v>1719.32</v>
      </c>
      <c r="AG8286" s="52">
        <v>1809.73</v>
      </c>
      <c r="AH8286" s="52">
        <v>1902.08</v>
      </c>
      <c r="AI8286" s="52">
        <v>2023.08</v>
      </c>
      <c r="AJ8286" s="52">
        <v>2137.42</v>
      </c>
      <c r="AK8286" s="52">
        <v>2250.71</v>
      </c>
      <c r="AL8286" s="52">
        <v>2286.5500000000002</v>
      </c>
      <c r="AM8286" s="52">
        <v>2206.14</v>
      </c>
      <c r="AN8286" s="52">
        <v>2270.04</v>
      </c>
      <c r="AO8286" s="52">
        <v>2355.5700000000002</v>
      </c>
      <c r="AP8286" s="52">
        <v>2435.5</v>
      </c>
      <c r="AQ8286" s="52">
        <v>2528.94</v>
      </c>
      <c r="AR8286" s="52">
        <v>2652.74</v>
      </c>
      <c r="AS8286" s="52">
        <v>2744.09</v>
      </c>
      <c r="AT8286" s="52">
        <v>2823.72</v>
      </c>
      <c r="AU8286" s="52">
        <v>2929.86</v>
      </c>
      <c r="AV8286" s="52">
        <v>3037.79</v>
      </c>
      <c r="AW8286" s="52">
        <v>3128.19</v>
      </c>
      <c r="AX8286" s="52">
        <v>3238.28</v>
      </c>
      <c r="AY8286" s="52">
        <v>3356.59</v>
      </c>
      <c r="AZ8286" s="52">
        <v>3479.35</v>
      </c>
      <c r="BA8286" s="52">
        <v>3607.82</v>
      </c>
      <c r="BB8286" s="52">
        <v>3742.02</v>
      </c>
      <c r="BC8286">
        <v>2018</v>
      </c>
    </row>
    <row r="8287" spans="1:55" x14ac:dyDescent="0.25">
      <c r="A8287">
        <v>112</v>
      </c>
      <c r="B8287" t="s">
        <v>1892</v>
      </c>
      <c r="C8287" t="s">
        <v>247</v>
      </c>
      <c r="D8287" t="s">
        <v>1893</v>
      </c>
      <c r="E8287" t="s">
        <v>248</v>
      </c>
      <c r="F8287" t="s">
        <v>249</v>
      </c>
      <c r="G8287" t="s">
        <v>250</v>
      </c>
      <c r="I8287" t="s">
        <v>251</v>
      </c>
      <c r="J8287">
        <v>29.826000000000001</v>
      </c>
      <c r="K8287">
        <v>33.518999999999998</v>
      </c>
      <c r="L8287">
        <v>36.180999999999997</v>
      </c>
      <c r="M8287">
        <v>38.183999999999997</v>
      </c>
      <c r="N8287">
        <v>40.149000000000001</v>
      </c>
      <c r="O8287">
        <v>42.283000000000001</v>
      </c>
      <c r="P8287">
        <v>44.17</v>
      </c>
      <c r="Q8287">
        <v>46.561999999999998</v>
      </c>
      <c r="R8287">
        <v>49.301000000000002</v>
      </c>
      <c r="S8287">
        <v>53.131999999999998</v>
      </c>
      <c r="T8287">
        <v>57.39</v>
      </c>
      <c r="U8287">
        <v>61.177</v>
      </c>
      <c r="V8287">
        <v>63.05</v>
      </c>
      <c r="W8287">
        <v>64.742999999999995</v>
      </c>
      <c r="X8287">
        <v>65.569999999999993</v>
      </c>
      <c r="Y8287">
        <v>67.182000000000002</v>
      </c>
      <c r="Z8287">
        <v>69.924000000000007</v>
      </c>
      <c r="AA8287">
        <v>70.424000000000007</v>
      </c>
      <c r="AB8287">
        <v>71.183999999999997</v>
      </c>
      <c r="AC8287">
        <v>71.745000000000005</v>
      </c>
      <c r="AD8287">
        <v>73.263000000000005</v>
      </c>
      <c r="AE8287">
        <v>73.861999999999995</v>
      </c>
      <c r="AF8287">
        <v>75.474999999999994</v>
      </c>
      <c r="AG8287">
        <v>77.289000000000001</v>
      </c>
      <c r="AH8287">
        <v>79.195999999999998</v>
      </c>
      <c r="AI8287">
        <v>81.218000000000004</v>
      </c>
      <c r="AJ8287">
        <v>83.599000000000004</v>
      </c>
      <c r="AK8287">
        <v>85.724999999999994</v>
      </c>
      <c r="AL8287">
        <v>88.162999999999997</v>
      </c>
      <c r="AM8287">
        <v>89.590999999999994</v>
      </c>
      <c r="AN8287">
        <v>90.963999999999999</v>
      </c>
      <c r="AO8287">
        <v>92.709000000000003</v>
      </c>
      <c r="AP8287">
        <v>94.158000000000001</v>
      </c>
      <c r="AQ8287">
        <v>95.915000000000006</v>
      </c>
      <c r="AR8287">
        <v>97.555999999999997</v>
      </c>
      <c r="AS8287">
        <v>97.980999999999995</v>
      </c>
      <c r="AT8287">
        <v>100</v>
      </c>
      <c r="AU8287">
        <v>102.20399999999999</v>
      </c>
      <c r="AV8287">
        <v>104.14400000000001</v>
      </c>
      <c r="AW8287">
        <v>106.054</v>
      </c>
      <c r="AX8287">
        <v>108.182</v>
      </c>
      <c r="AY8287">
        <v>110.274</v>
      </c>
      <c r="AZ8287">
        <v>112.422</v>
      </c>
      <c r="BA8287">
        <v>114.655</v>
      </c>
      <c r="BB8287">
        <v>116.944</v>
      </c>
      <c r="BC8287">
        <v>2018</v>
      </c>
    </row>
    <row r="8288" spans="1:55" x14ac:dyDescent="0.25">
      <c r="A8288">
        <v>112</v>
      </c>
      <c r="B8288" t="s">
        <v>1892</v>
      </c>
      <c r="C8288" t="s">
        <v>252</v>
      </c>
      <c r="D8288" t="s">
        <v>1893</v>
      </c>
      <c r="E8288" t="s">
        <v>253</v>
      </c>
      <c r="F8288" t="s">
        <v>254</v>
      </c>
      <c r="G8288" t="s">
        <v>229</v>
      </c>
      <c r="H8288" t="s">
        <v>220</v>
      </c>
      <c r="I8288" t="s">
        <v>255</v>
      </c>
      <c r="J8288" s="52">
        <v>15473.07</v>
      </c>
      <c r="K8288" s="52">
        <v>15346.13</v>
      </c>
      <c r="L8288" s="52">
        <v>15673.27</v>
      </c>
      <c r="M8288" s="52">
        <v>16327.72</v>
      </c>
      <c r="N8288" s="52">
        <v>16671.86</v>
      </c>
      <c r="O8288" s="52">
        <v>17326.8</v>
      </c>
      <c r="P8288" s="52">
        <v>17829.97</v>
      </c>
      <c r="Q8288" s="52">
        <v>18735.419999999998</v>
      </c>
      <c r="R8288" s="52">
        <v>19775.27</v>
      </c>
      <c r="S8288" s="52">
        <v>20226.03</v>
      </c>
      <c r="T8288" s="52">
        <v>20318.25</v>
      </c>
      <c r="U8288" s="52">
        <v>20026.88</v>
      </c>
      <c r="V8288" s="52">
        <v>20050.22</v>
      </c>
      <c r="W8288" s="52">
        <v>20510.810000000001</v>
      </c>
      <c r="X8288" s="52">
        <v>21255.19</v>
      </c>
      <c r="Y8288" s="52">
        <v>21715.9</v>
      </c>
      <c r="Z8288" s="52">
        <v>22213.24</v>
      </c>
      <c r="AA8288" s="52">
        <v>23107.279999999999</v>
      </c>
      <c r="AB8288" s="52">
        <v>23813.61</v>
      </c>
      <c r="AC8288" s="52">
        <v>24491.4</v>
      </c>
      <c r="AD8288" s="52">
        <v>25250.28</v>
      </c>
      <c r="AE8288" s="52">
        <v>25867.86</v>
      </c>
      <c r="AF8288" s="52">
        <v>26401.49</v>
      </c>
      <c r="AG8288" s="52">
        <v>27159.18</v>
      </c>
      <c r="AH8288" s="52">
        <v>27651.69</v>
      </c>
      <c r="AI8288" s="52">
        <v>28303.78</v>
      </c>
      <c r="AJ8288" s="52">
        <v>28827.43</v>
      </c>
      <c r="AK8288" s="52">
        <v>29324.04</v>
      </c>
      <c r="AL8288" s="52">
        <v>28983.91</v>
      </c>
      <c r="AM8288" s="52">
        <v>27558.3</v>
      </c>
      <c r="AN8288" s="52">
        <v>27807.01</v>
      </c>
      <c r="AO8288" s="52">
        <v>28029.9</v>
      </c>
      <c r="AP8288" s="52">
        <v>28248.03</v>
      </c>
      <c r="AQ8288" s="52">
        <v>28645.759999999998</v>
      </c>
      <c r="AR8288" s="52">
        <v>29265.96</v>
      </c>
      <c r="AS8288" s="52">
        <v>29717.45</v>
      </c>
      <c r="AT8288" s="52">
        <v>30001.279999999999</v>
      </c>
      <c r="AU8288" s="52">
        <v>30366.85</v>
      </c>
      <c r="AV8288" s="52">
        <v>30594.080000000002</v>
      </c>
      <c r="AW8288" s="52">
        <v>30768.11</v>
      </c>
      <c r="AX8288" s="52">
        <v>31019.919999999998</v>
      </c>
      <c r="AY8288" s="52">
        <v>31331.75</v>
      </c>
      <c r="AZ8288" s="52">
        <v>31661.38</v>
      </c>
      <c r="BA8288" s="52">
        <v>32014.86</v>
      </c>
      <c r="BB8288" s="52">
        <v>32379.74</v>
      </c>
      <c r="BC8288">
        <v>2017</v>
      </c>
    </row>
    <row r="8289" spans="1:55" x14ac:dyDescent="0.25">
      <c r="A8289">
        <v>112</v>
      </c>
      <c r="B8289" t="s">
        <v>1892</v>
      </c>
      <c r="C8289" t="s">
        <v>256</v>
      </c>
      <c r="D8289" t="s">
        <v>1893</v>
      </c>
      <c r="E8289" t="s">
        <v>253</v>
      </c>
      <c r="F8289" t="s">
        <v>257</v>
      </c>
      <c r="G8289" t="s">
        <v>258</v>
      </c>
      <c r="H8289" t="s">
        <v>220</v>
      </c>
      <c r="I8289" t="s">
        <v>255</v>
      </c>
      <c r="J8289" s="52">
        <v>20547.12</v>
      </c>
      <c r="K8289" s="52">
        <v>20378.55</v>
      </c>
      <c r="L8289" s="52">
        <v>20812.97</v>
      </c>
      <c r="M8289" s="52">
        <v>21682.03</v>
      </c>
      <c r="N8289" s="52">
        <v>22139.02</v>
      </c>
      <c r="O8289" s="52">
        <v>23008.74</v>
      </c>
      <c r="P8289" s="52">
        <v>23676.91</v>
      </c>
      <c r="Q8289" s="52">
        <v>24879.29</v>
      </c>
      <c r="R8289" s="52">
        <v>26260.12</v>
      </c>
      <c r="S8289" s="52">
        <v>26858.7</v>
      </c>
      <c r="T8289" s="52">
        <v>26981.17</v>
      </c>
      <c r="U8289" s="52">
        <v>26594.25</v>
      </c>
      <c r="V8289" s="52">
        <v>26625.24</v>
      </c>
      <c r="W8289" s="52">
        <v>27236.87</v>
      </c>
      <c r="X8289" s="52">
        <v>28225.360000000001</v>
      </c>
      <c r="Y8289" s="52">
        <v>28837.14</v>
      </c>
      <c r="Z8289" s="52">
        <v>29497.58</v>
      </c>
      <c r="AA8289" s="52">
        <v>30684.799999999999</v>
      </c>
      <c r="AB8289" s="52">
        <v>31622.75</v>
      </c>
      <c r="AC8289" s="52">
        <v>32522.799999999999</v>
      </c>
      <c r="AD8289" s="52">
        <v>33530.54</v>
      </c>
      <c r="AE8289" s="52">
        <v>34350.65</v>
      </c>
      <c r="AF8289" s="52">
        <v>35059.269999999997</v>
      </c>
      <c r="AG8289" s="52">
        <v>36065.42</v>
      </c>
      <c r="AH8289" s="52">
        <v>36719.449999999997</v>
      </c>
      <c r="AI8289" s="52">
        <v>37585.370000000003</v>
      </c>
      <c r="AJ8289" s="52">
        <v>38280.74</v>
      </c>
      <c r="AK8289" s="52">
        <v>38940.21</v>
      </c>
      <c r="AL8289" s="52">
        <v>38488.53</v>
      </c>
      <c r="AM8289" s="52">
        <v>36595.42</v>
      </c>
      <c r="AN8289" s="52">
        <v>36925.699999999997</v>
      </c>
      <c r="AO8289" s="52">
        <v>37221.67</v>
      </c>
      <c r="AP8289" s="52">
        <v>37511.339999999997</v>
      </c>
      <c r="AQ8289" s="52">
        <v>38039.49</v>
      </c>
      <c r="AR8289" s="52">
        <v>38863.07</v>
      </c>
      <c r="AS8289" s="52">
        <v>39462.620000000003</v>
      </c>
      <c r="AT8289" s="52">
        <v>39839.53</v>
      </c>
      <c r="AU8289" s="52">
        <v>40324.980000000003</v>
      </c>
      <c r="AV8289" s="52">
        <v>40626.720000000001</v>
      </c>
      <c r="AW8289" s="52">
        <v>40857.83</v>
      </c>
      <c r="AX8289" s="52">
        <v>41192.199999999997</v>
      </c>
      <c r="AY8289" s="52">
        <v>41606.29</v>
      </c>
      <c r="AZ8289" s="52">
        <v>42044.02</v>
      </c>
      <c r="BA8289" s="52">
        <v>42513.42</v>
      </c>
      <c r="BB8289" s="52">
        <v>42997.95</v>
      </c>
      <c r="BC8289">
        <v>2017</v>
      </c>
    </row>
    <row r="8290" spans="1:55" x14ac:dyDescent="0.25">
      <c r="A8290">
        <v>112</v>
      </c>
      <c r="B8290" t="s">
        <v>1892</v>
      </c>
      <c r="C8290" t="s">
        <v>259</v>
      </c>
      <c r="D8290" t="s">
        <v>1893</v>
      </c>
      <c r="E8290" t="s">
        <v>260</v>
      </c>
      <c r="F8290" t="s">
        <v>261</v>
      </c>
      <c r="G8290" t="s">
        <v>229</v>
      </c>
      <c r="H8290" t="s">
        <v>220</v>
      </c>
      <c r="I8290" t="s">
        <v>262</v>
      </c>
      <c r="J8290" s="52">
        <v>4614.9799999999996</v>
      </c>
      <c r="K8290" s="52">
        <v>5143.88</v>
      </c>
      <c r="L8290" s="52">
        <v>5670.71</v>
      </c>
      <c r="M8290" s="52">
        <v>6234.62</v>
      </c>
      <c r="N8290" s="52">
        <v>6693.56</v>
      </c>
      <c r="O8290" s="52">
        <v>7326.26</v>
      </c>
      <c r="P8290" s="52">
        <v>7875.47</v>
      </c>
      <c r="Q8290" s="52">
        <v>8723.58</v>
      </c>
      <c r="R8290" s="52">
        <v>9749.39</v>
      </c>
      <c r="S8290" s="52">
        <v>10746.55</v>
      </c>
      <c r="T8290" s="52">
        <v>11660.7</v>
      </c>
      <c r="U8290" s="52">
        <v>12251.75</v>
      </c>
      <c r="V8290" s="52">
        <v>12641.57</v>
      </c>
      <c r="W8290" s="52">
        <v>13279.41</v>
      </c>
      <c r="X8290" s="52">
        <v>13936.95</v>
      </c>
      <c r="Y8290" s="52">
        <v>14589.16</v>
      </c>
      <c r="Z8290" s="52">
        <v>15532.49</v>
      </c>
      <c r="AA8290" s="52">
        <v>16273.16</v>
      </c>
      <c r="AB8290" s="52">
        <v>16951.48</v>
      </c>
      <c r="AC8290" s="52">
        <v>17571.37</v>
      </c>
      <c r="AD8290" s="52">
        <v>18499.150000000001</v>
      </c>
      <c r="AE8290" s="52">
        <v>19106.509999999998</v>
      </c>
      <c r="AF8290" s="52">
        <v>19926.490000000002</v>
      </c>
      <c r="AG8290" s="52">
        <v>20991.11</v>
      </c>
      <c r="AH8290" s="52">
        <v>21899.15</v>
      </c>
      <c r="AI8290" s="52">
        <v>22987.65</v>
      </c>
      <c r="AJ8290" s="52">
        <v>24099.53</v>
      </c>
      <c r="AK8290" s="52">
        <v>25138.080000000002</v>
      </c>
      <c r="AL8290" s="52">
        <v>25553.119999999999</v>
      </c>
      <c r="AM8290" s="52">
        <v>24689.82</v>
      </c>
      <c r="AN8290" s="52">
        <v>25294.23</v>
      </c>
      <c r="AO8290" s="52">
        <v>25986.35</v>
      </c>
      <c r="AP8290" s="52">
        <v>26597.87</v>
      </c>
      <c r="AQ8290" s="52">
        <v>27475.54</v>
      </c>
      <c r="AR8290" s="52">
        <v>28550.78</v>
      </c>
      <c r="AS8290" s="52">
        <v>29117.48</v>
      </c>
      <c r="AT8290" s="52">
        <v>30001.279999999999</v>
      </c>
      <c r="AU8290" s="52">
        <v>31036.18</v>
      </c>
      <c r="AV8290" s="52">
        <v>31861.94</v>
      </c>
      <c r="AW8290" s="52">
        <v>32630.959999999999</v>
      </c>
      <c r="AX8290" s="52">
        <v>33557.96</v>
      </c>
      <c r="AY8290" s="52">
        <v>34550.75</v>
      </c>
      <c r="AZ8290" s="52">
        <v>35594.400000000001</v>
      </c>
      <c r="BA8290" s="52">
        <v>36706.68</v>
      </c>
      <c r="BB8290" s="52">
        <v>37866.19</v>
      </c>
      <c r="BC8290">
        <v>2017</v>
      </c>
    </row>
    <row r="8291" spans="1:55" x14ac:dyDescent="0.25">
      <c r="A8291">
        <v>112</v>
      </c>
      <c r="B8291" t="s">
        <v>1892</v>
      </c>
      <c r="C8291" t="s">
        <v>263</v>
      </c>
      <c r="D8291" t="s">
        <v>1893</v>
      </c>
      <c r="E8291" t="s">
        <v>260</v>
      </c>
      <c r="F8291" t="s">
        <v>264</v>
      </c>
      <c r="G8291" t="s">
        <v>242</v>
      </c>
      <c r="H8291" t="s">
        <v>220</v>
      </c>
      <c r="I8291" t="s">
        <v>262</v>
      </c>
      <c r="J8291" s="52">
        <v>10734.57</v>
      </c>
      <c r="K8291" s="52">
        <v>10429.26</v>
      </c>
      <c r="L8291" s="52">
        <v>9925.51</v>
      </c>
      <c r="M8291" s="52">
        <v>9456.7000000000007</v>
      </c>
      <c r="N8291" s="52">
        <v>8943.27</v>
      </c>
      <c r="O8291" s="52">
        <v>9491.99</v>
      </c>
      <c r="P8291" s="52">
        <v>11551.07</v>
      </c>
      <c r="Q8291" s="52">
        <v>14294.99</v>
      </c>
      <c r="R8291" s="52">
        <v>17364.25</v>
      </c>
      <c r="S8291" s="52">
        <v>17617.849999999999</v>
      </c>
      <c r="T8291" s="52">
        <v>20808.23</v>
      </c>
      <c r="U8291" s="52">
        <v>21671.88</v>
      </c>
      <c r="V8291" s="52">
        <v>22305.360000000001</v>
      </c>
      <c r="W8291" s="52">
        <v>19925.66</v>
      </c>
      <c r="X8291" s="52">
        <v>21344.25</v>
      </c>
      <c r="Y8291" s="52">
        <v>23026.71</v>
      </c>
      <c r="Z8291" s="52">
        <v>24256.46</v>
      </c>
      <c r="AA8291" s="52">
        <v>26647.95</v>
      </c>
      <c r="AB8291" s="52">
        <v>28077.34</v>
      </c>
      <c r="AC8291" s="52">
        <v>28435.06</v>
      </c>
      <c r="AD8291" s="52">
        <v>28043.87</v>
      </c>
      <c r="AE8291" s="52">
        <v>27510.33</v>
      </c>
      <c r="AF8291" s="52">
        <v>29912.99</v>
      </c>
      <c r="AG8291" s="52">
        <v>34302.42</v>
      </c>
      <c r="AH8291" s="52">
        <v>40111.75</v>
      </c>
      <c r="AI8291" s="52">
        <v>41842.699999999997</v>
      </c>
      <c r="AJ8291" s="52">
        <v>44403.81</v>
      </c>
      <c r="AK8291" s="52">
        <v>50315.56</v>
      </c>
      <c r="AL8291" s="52">
        <v>47469.38</v>
      </c>
      <c r="AM8291" s="52">
        <v>38601.32</v>
      </c>
      <c r="AN8291" s="52">
        <v>39122.19</v>
      </c>
      <c r="AO8291" s="52">
        <v>41649.660000000003</v>
      </c>
      <c r="AP8291" s="52">
        <v>42023.1</v>
      </c>
      <c r="AQ8291" s="52">
        <v>42981.25</v>
      </c>
      <c r="AR8291" s="52">
        <v>47003.88</v>
      </c>
      <c r="AS8291" s="52">
        <v>44494.86</v>
      </c>
      <c r="AT8291" s="52">
        <v>40657.86</v>
      </c>
      <c r="AU8291" s="52">
        <v>39975.379999999997</v>
      </c>
      <c r="AV8291" s="52">
        <v>42558</v>
      </c>
      <c r="AW8291" s="52">
        <v>42310.04</v>
      </c>
      <c r="AX8291" s="52">
        <v>43522.46</v>
      </c>
      <c r="AY8291" s="52">
        <v>44771.81</v>
      </c>
      <c r="AZ8291" s="52">
        <v>46245.29</v>
      </c>
      <c r="BA8291" s="52">
        <v>47836.09</v>
      </c>
      <c r="BB8291" s="52">
        <v>49568.56</v>
      </c>
      <c r="BC8291">
        <v>2017</v>
      </c>
    </row>
    <row r="8292" spans="1:55" x14ac:dyDescent="0.25">
      <c r="A8292">
        <v>112</v>
      </c>
      <c r="B8292" t="s">
        <v>1892</v>
      </c>
      <c r="C8292" t="s">
        <v>265</v>
      </c>
      <c r="D8292" t="s">
        <v>1893</v>
      </c>
      <c r="E8292" t="s">
        <v>260</v>
      </c>
      <c r="F8292" t="s">
        <v>266</v>
      </c>
      <c r="G8292" t="s">
        <v>246</v>
      </c>
      <c r="H8292" t="s">
        <v>220</v>
      </c>
      <c r="I8292" t="s">
        <v>262</v>
      </c>
      <c r="J8292" s="52">
        <v>8852.52</v>
      </c>
      <c r="K8292" s="52">
        <v>9610.5499999999993</v>
      </c>
      <c r="L8292" s="52">
        <v>10421.9</v>
      </c>
      <c r="M8292" s="52">
        <v>11282.28</v>
      </c>
      <c r="N8292" s="52">
        <v>11935.77</v>
      </c>
      <c r="O8292" s="52">
        <v>12797</v>
      </c>
      <c r="P8292" s="52">
        <v>13433.72</v>
      </c>
      <c r="Q8292" s="52">
        <v>14465.06</v>
      </c>
      <c r="R8292" s="52">
        <v>15806.32</v>
      </c>
      <c r="S8292" s="52">
        <v>16800.47</v>
      </c>
      <c r="T8292" s="52">
        <v>17508.689999999999</v>
      </c>
      <c r="U8292" s="52">
        <v>17841.29</v>
      </c>
      <c r="V8292" s="52">
        <v>18269.169999999998</v>
      </c>
      <c r="W8292" s="52">
        <v>19131.64</v>
      </c>
      <c r="X8292" s="52">
        <v>20249.3</v>
      </c>
      <c r="Y8292" s="52">
        <v>21121.99</v>
      </c>
      <c r="Z8292" s="52">
        <v>22001.35</v>
      </c>
      <c r="AA8292" s="52">
        <v>23281.53</v>
      </c>
      <c r="AB8292" s="52">
        <v>24263.25</v>
      </c>
      <c r="AC8292" s="52">
        <v>25314.16</v>
      </c>
      <c r="AD8292" s="52">
        <v>26681.919999999998</v>
      </c>
      <c r="AE8292" s="52">
        <v>27934.01</v>
      </c>
      <c r="AF8292" s="52">
        <v>28961.32</v>
      </c>
      <c r="AG8292" s="52">
        <v>30345.71</v>
      </c>
      <c r="AH8292" s="52">
        <v>31727.77</v>
      </c>
      <c r="AI8292" s="52">
        <v>33487.5</v>
      </c>
      <c r="AJ8292" s="52">
        <v>35139.279999999999</v>
      </c>
      <c r="AK8292" s="52">
        <v>36704.89</v>
      </c>
      <c r="AL8292" s="52">
        <v>36984.75</v>
      </c>
      <c r="AM8292" s="52">
        <v>35433.71</v>
      </c>
      <c r="AN8292" s="52">
        <v>36170.120000000003</v>
      </c>
      <c r="AO8292" s="52">
        <v>37221.67</v>
      </c>
      <c r="AP8292" s="52">
        <v>38230.85</v>
      </c>
      <c r="AQ8292" s="52">
        <v>39449.31</v>
      </c>
      <c r="AR8292" s="52">
        <v>41066</v>
      </c>
      <c r="AS8292" s="52">
        <v>42145.49</v>
      </c>
      <c r="AT8292" s="52">
        <v>43013.11</v>
      </c>
      <c r="AU8292" s="52">
        <v>44364.9</v>
      </c>
      <c r="AV8292" s="52">
        <v>45704.62</v>
      </c>
      <c r="AW8292" s="52">
        <v>46781.9</v>
      </c>
      <c r="AX8292" s="52">
        <v>48149.63</v>
      </c>
      <c r="AY8292" s="52">
        <v>49644.68</v>
      </c>
      <c r="AZ8292" s="52">
        <v>51205.07</v>
      </c>
      <c r="BA8292" s="52">
        <v>52849.71</v>
      </c>
      <c r="BB8292" s="52">
        <v>54570.69</v>
      </c>
      <c r="BC8292">
        <v>2017</v>
      </c>
    </row>
    <row r="8293" spans="1:55" x14ac:dyDescent="0.25">
      <c r="A8293">
        <v>112</v>
      </c>
      <c r="B8293" t="s">
        <v>1892</v>
      </c>
      <c r="C8293" t="s">
        <v>267</v>
      </c>
      <c r="D8293" t="s">
        <v>1893</v>
      </c>
      <c r="E8293" t="s">
        <v>268</v>
      </c>
      <c r="F8293" t="s">
        <v>269</v>
      </c>
      <c r="G8293" t="s">
        <v>270</v>
      </c>
      <c r="I8293" t="s">
        <v>236</v>
      </c>
      <c r="J8293">
        <v>-0.68100000000000005</v>
      </c>
      <c r="K8293">
        <v>-2.5779999999999998</v>
      </c>
      <c r="L8293">
        <v>-2.0830000000000002</v>
      </c>
      <c r="M8293">
        <v>-2.8000000000000001E-2</v>
      </c>
      <c r="N8293">
        <v>-0.44600000000000001</v>
      </c>
      <c r="O8293">
        <v>0.496</v>
      </c>
      <c r="P8293">
        <v>0.09</v>
      </c>
      <c r="Q8293">
        <v>1.633</v>
      </c>
      <c r="R8293">
        <v>3.8260000000000001</v>
      </c>
      <c r="S8293">
        <v>3.4140000000000001</v>
      </c>
      <c r="T8293">
        <v>1.879</v>
      </c>
      <c r="U8293">
        <v>-0.95499999999999996</v>
      </c>
      <c r="V8293">
        <v>-2.2530000000000001</v>
      </c>
      <c r="W8293">
        <v>-1.8280000000000001</v>
      </c>
      <c r="X8293">
        <v>-0.60099999999999998</v>
      </c>
      <c r="Y8293">
        <v>-1.1559999999999999</v>
      </c>
      <c r="Z8293">
        <v>-1.84</v>
      </c>
      <c r="AA8293">
        <v>-0.90200000000000002</v>
      </c>
      <c r="AB8293">
        <v>-0.78400000000000003</v>
      </c>
      <c r="AC8293">
        <v>-0.64</v>
      </c>
      <c r="AD8293">
        <v>-0.12</v>
      </c>
      <c r="AE8293">
        <v>-4.2999999999999997E-2</v>
      </c>
      <c r="AF8293">
        <v>-0.13700000000000001</v>
      </c>
      <c r="AG8293">
        <v>0.72</v>
      </c>
      <c r="AH8293">
        <v>0.76100000000000001</v>
      </c>
      <c r="AI8293">
        <v>1.823</v>
      </c>
      <c r="AJ8293">
        <v>2.6179999999999999</v>
      </c>
      <c r="AK8293">
        <v>3.7650000000000001</v>
      </c>
      <c r="AL8293">
        <v>2.2759999999999998</v>
      </c>
      <c r="AM8293">
        <v>-3.004</v>
      </c>
      <c r="AN8293">
        <v>-2.3740000000000001</v>
      </c>
      <c r="AO8293">
        <v>-1.9990000000000001</v>
      </c>
      <c r="AP8293">
        <v>-2.0499999999999998</v>
      </c>
      <c r="AQ8293">
        <v>-1.758</v>
      </c>
      <c r="AR8293">
        <v>-0.68400000000000005</v>
      </c>
      <c r="AS8293">
        <v>-0.14799999999999999</v>
      </c>
      <c r="AT8293">
        <v>-7.9000000000000001E-2</v>
      </c>
      <c r="AU8293">
        <v>0.11700000000000001</v>
      </c>
      <c r="AV8293">
        <v>-1.4999999999999999E-2</v>
      </c>
      <c r="AW8293">
        <v>-0.27</v>
      </c>
      <c r="AX8293">
        <v>-0.23400000000000001</v>
      </c>
      <c r="AY8293">
        <v>-0.114</v>
      </c>
      <c r="AZ8293">
        <v>-4.4999999999999998E-2</v>
      </c>
      <c r="BA8293">
        <v>-1E-3</v>
      </c>
      <c r="BB8293">
        <v>1.4999999999999999E-2</v>
      </c>
      <c r="BC8293">
        <v>2018</v>
      </c>
    </row>
    <row r="8294" spans="1:55" x14ac:dyDescent="0.25">
      <c r="A8294">
        <v>112</v>
      </c>
      <c r="B8294" t="s">
        <v>1892</v>
      </c>
      <c r="C8294" t="s">
        <v>271</v>
      </c>
      <c r="D8294" t="s">
        <v>1893</v>
      </c>
      <c r="E8294" t="s">
        <v>272</v>
      </c>
      <c r="F8294" t="s">
        <v>273</v>
      </c>
      <c r="G8294" t="s">
        <v>274</v>
      </c>
      <c r="I8294" t="s">
        <v>243</v>
      </c>
      <c r="J8294">
        <v>3.762</v>
      </c>
      <c r="K8294">
        <v>3.67</v>
      </c>
      <c r="L8294">
        <v>3.7330000000000001</v>
      </c>
      <c r="M8294">
        <v>3.7930000000000001</v>
      </c>
      <c r="N8294">
        <v>3.7170000000000001</v>
      </c>
      <c r="O8294">
        <v>3.7389999999999999</v>
      </c>
      <c r="P8294">
        <v>3.7250000000000001</v>
      </c>
      <c r="Q8294">
        <v>3.7770000000000001</v>
      </c>
      <c r="R8294">
        <v>3.8220000000000001</v>
      </c>
      <c r="S8294">
        <v>3.782</v>
      </c>
      <c r="T8294">
        <v>3.66</v>
      </c>
      <c r="U8294">
        <v>3.536</v>
      </c>
      <c r="V8294">
        <v>3.1880000000000002</v>
      </c>
      <c r="W8294">
        <v>3.2050000000000001</v>
      </c>
      <c r="X8294">
        <v>3.234</v>
      </c>
      <c r="Y8294">
        <v>3.1960000000000002</v>
      </c>
      <c r="Z8294">
        <v>3.1579999999999999</v>
      </c>
      <c r="AA8294">
        <v>3.1629999999999998</v>
      </c>
      <c r="AB8294">
        <v>3.1840000000000002</v>
      </c>
      <c r="AC8294">
        <v>3.1760000000000002</v>
      </c>
      <c r="AD8294">
        <v>3.1349999999999998</v>
      </c>
      <c r="AE8294">
        <v>3.1480000000000001</v>
      </c>
      <c r="AF8294">
        <v>3.1360000000000001</v>
      </c>
      <c r="AG8294">
        <v>3.1139999999999999</v>
      </c>
      <c r="AH8294">
        <v>3.028</v>
      </c>
      <c r="AI8294">
        <v>2.9809999999999999</v>
      </c>
      <c r="AJ8294">
        <v>2.9009999999999998</v>
      </c>
      <c r="AK8294">
        <v>2.8220000000000001</v>
      </c>
      <c r="AL8294">
        <v>2.7330000000000001</v>
      </c>
      <c r="AM8294">
        <v>2.6280000000000001</v>
      </c>
      <c r="AN8294">
        <v>2.5379999999999998</v>
      </c>
      <c r="AO8294">
        <v>2.4780000000000002</v>
      </c>
      <c r="AP8294">
        <v>2.4369999999999998</v>
      </c>
      <c r="AQ8294">
        <v>2.4060000000000001</v>
      </c>
      <c r="AR8294">
        <v>2.3929999999999998</v>
      </c>
      <c r="AS8294">
        <v>2.371</v>
      </c>
      <c r="AT8294">
        <v>2.3370000000000002</v>
      </c>
      <c r="AU8294">
        <v>2.294</v>
      </c>
      <c r="AV8294">
        <v>2.2469999999999999</v>
      </c>
      <c r="AW8294">
        <v>2.202</v>
      </c>
      <c r="AX8294">
        <v>2.1560000000000001</v>
      </c>
      <c r="AY8294">
        <v>2.1139999999999999</v>
      </c>
      <c r="AZ8294">
        <v>2.073</v>
      </c>
      <c r="BA8294">
        <v>2.0329999999999999</v>
      </c>
      <c r="BB8294">
        <v>1.994</v>
      </c>
      <c r="BC8294">
        <v>2018</v>
      </c>
    </row>
    <row r="8295" spans="1:55" x14ac:dyDescent="0.25">
      <c r="A8295">
        <v>112</v>
      </c>
      <c r="B8295" t="s">
        <v>1892</v>
      </c>
      <c r="C8295" t="s">
        <v>275</v>
      </c>
      <c r="D8295" t="s">
        <v>1893</v>
      </c>
      <c r="E8295" t="s">
        <v>276</v>
      </c>
      <c r="F8295" t="s">
        <v>277</v>
      </c>
      <c r="G8295" t="s">
        <v>278</v>
      </c>
      <c r="I8295" t="s">
        <v>243</v>
      </c>
      <c r="J8295">
        <v>0.52100000000000002</v>
      </c>
      <c r="K8295">
        <v>0.53500000000000003</v>
      </c>
      <c r="L8295">
        <v>0.54400000000000004</v>
      </c>
      <c r="M8295">
        <v>0.55300000000000005</v>
      </c>
      <c r="N8295">
        <v>0.56100000000000005</v>
      </c>
      <c r="O8295">
        <v>0.57199999999999995</v>
      </c>
      <c r="P8295">
        <v>0.58599999999999997</v>
      </c>
      <c r="Q8295">
        <v>0.60299999999999998</v>
      </c>
      <c r="R8295">
        <v>0.61699999999999999</v>
      </c>
      <c r="S8295">
        <v>0.64</v>
      </c>
      <c r="T8295">
        <v>0.66600000000000004</v>
      </c>
      <c r="U8295">
        <v>0.68700000000000006</v>
      </c>
      <c r="V8295">
        <v>0.69199999999999995</v>
      </c>
      <c r="W8295">
        <v>0.69399999999999995</v>
      </c>
      <c r="X8295">
        <v>0.68799999999999994</v>
      </c>
      <c r="Y8295">
        <v>0.69099999999999995</v>
      </c>
      <c r="Z8295">
        <v>0.70599999999999996</v>
      </c>
      <c r="AA8295">
        <v>0.69899999999999995</v>
      </c>
      <c r="AB8295">
        <v>0.69899999999999995</v>
      </c>
      <c r="AC8295">
        <v>0.69399999999999995</v>
      </c>
      <c r="AD8295">
        <v>0.69299999999999995</v>
      </c>
      <c r="AE8295">
        <v>0.68400000000000005</v>
      </c>
      <c r="AF8295">
        <v>0.68799999999999994</v>
      </c>
      <c r="AG8295">
        <v>0.69199999999999995</v>
      </c>
      <c r="AH8295">
        <v>0.69</v>
      </c>
      <c r="AI8295">
        <v>0.68600000000000005</v>
      </c>
      <c r="AJ8295">
        <v>0.68600000000000005</v>
      </c>
      <c r="AK8295">
        <v>0.68500000000000005</v>
      </c>
      <c r="AL8295">
        <v>0.69099999999999995</v>
      </c>
      <c r="AM8295">
        <v>0.69699999999999995</v>
      </c>
      <c r="AN8295">
        <v>0.69899999999999995</v>
      </c>
      <c r="AO8295">
        <v>0.69799999999999995</v>
      </c>
      <c r="AP8295">
        <v>0.69599999999999995</v>
      </c>
      <c r="AQ8295">
        <v>0.69599999999999995</v>
      </c>
      <c r="AR8295">
        <v>0.69499999999999995</v>
      </c>
      <c r="AS8295">
        <v>0.69099999999999995</v>
      </c>
      <c r="AT8295">
        <v>0.69699999999999995</v>
      </c>
      <c r="AU8295">
        <v>0.7</v>
      </c>
      <c r="AV8295">
        <v>0.69699999999999995</v>
      </c>
      <c r="AW8295">
        <v>0.69799999999999995</v>
      </c>
      <c r="AX8295">
        <v>0.69699999999999995</v>
      </c>
      <c r="AY8295">
        <v>0.69599999999999995</v>
      </c>
      <c r="AZ8295">
        <v>0.69499999999999995</v>
      </c>
      <c r="BA8295">
        <v>0.69499999999999995</v>
      </c>
      <c r="BB8295">
        <v>0.69399999999999995</v>
      </c>
      <c r="BC8295">
        <v>2018</v>
      </c>
    </row>
    <row r="8296" spans="1:55" x14ac:dyDescent="0.25">
      <c r="A8296">
        <v>112</v>
      </c>
      <c r="B8296" t="s">
        <v>1892</v>
      </c>
      <c r="C8296" t="s">
        <v>279</v>
      </c>
      <c r="D8296" t="s">
        <v>1893</v>
      </c>
      <c r="E8296" t="s">
        <v>280</v>
      </c>
      <c r="F8296" t="s">
        <v>281</v>
      </c>
      <c r="G8296" t="s">
        <v>282</v>
      </c>
      <c r="I8296" t="s">
        <v>1894</v>
      </c>
      <c r="J8296">
        <v>19.03</v>
      </c>
      <c r="K8296">
        <v>17.734000000000002</v>
      </c>
      <c r="L8296">
        <v>18.242999999999999</v>
      </c>
      <c r="M8296">
        <v>19.053999999999998</v>
      </c>
      <c r="N8296">
        <v>20.009</v>
      </c>
      <c r="O8296">
        <v>20.065999999999999</v>
      </c>
      <c r="P8296">
        <v>19.943000000000001</v>
      </c>
      <c r="Q8296">
        <v>21.363</v>
      </c>
      <c r="R8296">
        <v>23.594999999999999</v>
      </c>
      <c r="S8296">
        <v>24.709</v>
      </c>
      <c r="T8296">
        <v>23.198</v>
      </c>
      <c r="U8296">
        <v>20.356000000000002</v>
      </c>
      <c r="V8296">
        <v>19.219000000000001</v>
      </c>
      <c r="W8296">
        <v>18.753</v>
      </c>
      <c r="X8296">
        <v>18.792000000000002</v>
      </c>
      <c r="Y8296">
        <v>18.643000000000001</v>
      </c>
      <c r="Z8296">
        <v>18.850999999999999</v>
      </c>
      <c r="AA8296">
        <v>17.994</v>
      </c>
      <c r="AB8296">
        <v>18.655999999999999</v>
      </c>
      <c r="AC8296">
        <v>18.111999999999998</v>
      </c>
      <c r="AD8296">
        <v>18.626999999999999</v>
      </c>
      <c r="AE8296">
        <v>18.146000000000001</v>
      </c>
      <c r="AF8296">
        <v>17.954000000000001</v>
      </c>
      <c r="AG8296">
        <v>17.556999999999999</v>
      </c>
      <c r="AH8296">
        <v>17.295999999999999</v>
      </c>
      <c r="AI8296">
        <v>17.422999999999998</v>
      </c>
      <c r="AJ8296">
        <v>17.742999999999999</v>
      </c>
      <c r="AK8296">
        <v>18.372</v>
      </c>
      <c r="AL8296">
        <v>17.18</v>
      </c>
      <c r="AM8296">
        <v>14.49</v>
      </c>
      <c r="AN8296">
        <v>15.795</v>
      </c>
      <c r="AO8296">
        <v>15.694000000000001</v>
      </c>
      <c r="AP8296">
        <v>15.872</v>
      </c>
      <c r="AQ8296">
        <v>16.244</v>
      </c>
      <c r="AR8296">
        <v>17.259</v>
      </c>
      <c r="AS8296">
        <v>17.221</v>
      </c>
      <c r="AT8296">
        <v>17.263000000000002</v>
      </c>
      <c r="AU8296">
        <v>17.218</v>
      </c>
      <c r="AV8296">
        <v>17.190999999999999</v>
      </c>
      <c r="AW8296">
        <v>17.242999999999999</v>
      </c>
      <c r="AX8296">
        <v>17.183</v>
      </c>
      <c r="AY8296">
        <v>17.376999999999999</v>
      </c>
      <c r="AZ8296">
        <v>17.545000000000002</v>
      </c>
      <c r="BA8296">
        <v>17.727</v>
      </c>
      <c r="BB8296">
        <v>17.920999999999999</v>
      </c>
      <c r="BC8296">
        <v>2018</v>
      </c>
    </row>
    <row r="8297" spans="1:55" x14ac:dyDescent="0.25">
      <c r="A8297">
        <v>112</v>
      </c>
      <c r="B8297" t="s">
        <v>1892</v>
      </c>
      <c r="C8297" t="s">
        <v>283</v>
      </c>
      <c r="D8297" t="s">
        <v>1893</v>
      </c>
      <c r="E8297" t="s">
        <v>284</v>
      </c>
      <c r="F8297" t="s">
        <v>285</v>
      </c>
      <c r="G8297" t="s">
        <v>282</v>
      </c>
      <c r="I8297" t="s">
        <v>1894</v>
      </c>
      <c r="J8297">
        <v>19.567</v>
      </c>
      <c r="K8297">
        <v>19.259</v>
      </c>
      <c r="L8297">
        <v>18.797000000000001</v>
      </c>
      <c r="M8297">
        <v>19.268999999999998</v>
      </c>
      <c r="N8297">
        <v>19.513999999999999</v>
      </c>
      <c r="O8297">
        <v>19.777999999999999</v>
      </c>
      <c r="P8297">
        <v>18.981000000000002</v>
      </c>
      <c r="Q8297">
        <v>19.792999999999999</v>
      </c>
      <c r="R8297">
        <v>20.07</v>
      </c>
      <c r="S8297">
        <v>20.649000000000001</v>
      </c>
      <c r="T8297">
        <v>20.12</v>
      </c>
      <c r="U8297">
        <v>19.033999999999999</v>
      </c>
      <c r="V8297">
        <v>17.692</v>
      </c>
      <c r="W8297">
        <v>17.437000000000001</v>
      </c>
      <c r="X8297">
        <v>18.318000000000001</v>
      </c>
      <c r="Y8297">
        <v>17.975000000000001</v>
      </c>
      <c r="Z8297">
        <v>18.283000000000001</v>
      </c>
      <c r="AA8297">
        <v>17.948</v>
      </c>
      <c r="AB8297">
        <v>18.108000000000001</v>
      </c>
      <c r="AC8297">
        <v>15.601000000000001</v>
      </c>
      <c r="AD8297">
        <v>16.21</v>
      </c>
      <c r="AE8297">
        <v>15.898999999999999</v>
      </c>
      <c r="AF8297">
        <v>15.686999999999999</v>
      </c>
      <c r="AG8297">
        <v>15.629</v>
      </c>
      <c r="AH8297">
        <v>14.988</v>
      </c>
      <c r="AI8297">
        <v>15.385999999999999</v>
      </c>
      <c r="AJ8297">
        <v>14.693</v>
      </c>
      <c r="AK8297">
        <v>14.787000000000001</v>
      </c>
      <c r="AL8297">
        <v>12.952</v>
      </c>
      <c r="AM8297">
        <v>10.936</v>
      </c>
      <c r="AN8297">
        <v>12.417</v>
      </c>
      <c r="AO8297">
        <v>13.736000000000001</v>
      </c>
      <c r="AP8297">
        <v>12.103999999999999</v>
      </c>
      <c r="AQ8297">
        <v>11.095000000000001</v>
      </c>
      <c r="AR8297">
        <v>12.331</v>
      </c>
      <c r="AS8297">
        <v>12.307</v>
      </c>
      <c r="AT8297">
        <v>12.044</v>
      </c>
      <c r="AU8297">
        <v>13.882</v>
      </c>
      <c r="AV8297">
        <v>13.336</v>
      </c>
      <c r="AW8297">
        <v>13.092000000000001</v>
      </c>
      <c r="AX8297">
        <v>13.222</v>
      </c>
      <c r="AY8297">
        <v>13.454000000000001</v>
      </c>
      <c r="AZ8297">
        <v>13.667999999999999</v>
      </c>
      <c r="BA8297">
        <v>13.906000000000001</v>
      </c>
      <c r="BB8297">
        <v>14.151</v>
      </c>
      <c r="BC8297">
        <v>2018</v>
      </c>
    </row>
    <row r="8298" spans="1:55" x14ac:dyDescent="0.25">
      <c r="A8298">
        <v>112</v>
      </c>
      <c r="B8298" t="s">
        <v>1892</v>
      </c>
      <c r="C8298" t="s">
        <v>286</v>
      </c>
      <c r="D8298" t="s">
        <v>1893</v>
      </c>
      <c r="E8298" t="s">
        <v>287</v>
      </c>
      <c r="F8298" t="s">
        <v>288</v>
      </c>
      <c r="G8298" t="s">
        <v>250</v>
      </c>
      <c r="I8298" t="s">
        <v>1895</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107.867</v>
      </c>
      <c r="AX8298">
        <v>110.03</v>
      </c>
      <c r="AY8298">
        <v>112.245</v>
      </c>
      <c r="AZ8298">
        <v>114.503</v>
      </c>
      <c r="BA8298">
        <v>116.79300000000001</v>
      </c>
      <c r="BB8298">
        <v>119.129</v>
      </c>
      <c r="BC8298">
        <v>2018</v>
      </c>
    </row>
    <row r="8299" spans="1:55" x14ac:dyDescent="0.25">
      <c r="A8299">
        <v>112</v>
      </c>
      <c r="B8299" t="s">
        <v>1892</v>
      </c>
      <c r="C8299" t="s">
        <v>290</v>
      </c>
      <c r="D8299" t="s">
        <v>1893</v>
      </c>
      <c r="E8299" t="s">
        <v>287</v>
      </c>
      <c r="F8299" t="s">
        <v>291</v>
      </c>
      <c r="G8299" t="s">
        <v>235</v>
      </c>
      <c r="I8299" t="s">
        <v>292</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1.837</v>
      </c>
      <c r="AX8299">
        <v>2.0049999999999999</v>
      </c>
      <c r="AY8299">
        <v>2.0129999999999999</v>
      </c>
      <c r="AZ8299">
        <v>2.0110000000000001</v>
      </c>
      <c r="BA8299">
        <v>2</v>
      </c>
      <c r="BB8299">
        <v>2</v>
      </c>
      <c r="BC8299">
        <v>2018</v>
      </c>
    </row>
    <row r="8300" spans="1:55" x14ac:dyDescent="0.25">
      <c r="A8300">
        <v>112</v>
      </c>
      <c r="B8300" t="s">
        <v>1892</v>
      </c>
      <c r="C8300" t="s">
        <v>293</v>
      </c>
      <c r="D8300" t="s">
        <v>1893</v>
      </c>
      <c r="E8300" t="s">
        <v>294</v>
      </c>
      <c r="F8300" t="s">
        <v>295</v>
      </c>
      <c r="G8300" t="s">
        <v>250</v>
      </c>
      <c r="I8300" t="s">
        <v>1895</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97.177000000000007</v>
      </c>
      <c r="AQ8300">
        <v>99.186000000000007</v>
      </c>
      <c r="AR8300">
        <v>100.093</v>
      </c>
      <c r="AS8300">
        <v>100.157</v>
      </c>
      <c r="AT8300">
        <v>101.371</v>
      </c>
      <c r="AU8300">
        <v>104.441</v>
      </c>
      <c r="AV8300">
        <v>106.815</v>
      </c>
      <c r="AW8300">
        <v>108.753</v>
      </c>
      <c r="AX8300">
        <v>110.937</v>
      </c>
      <c r="AY8300">
        <v>113.175</v>
      </c>
      <c r="AZ8300">
        <v>115.43899999999999</v>
      </c>
      <c r="BA8300">
        <v>117.748</v>
      </c>
      <c r="BB8300">
        <v>120.102</v>
      </c>
      <c r="BC8300">
        <v>2018</v>
      </c>
    </row>
    <row r="8301" spans="1:55" x14ac:dyDescent="0.25">
      <c r="A8301">
        <v>112</v>
      </c>
      <c r="B8301" t="s">
        <v>1892</v>
      </c>
      <c r="C8301" t="s">
        <v>296</v>
      </c>
      <c r="D8301" t="s">
        <v>1893</v>
      </c>
      <c r="E8301" t="s">
        <v>294</v>
      </c>
      <c r="F8301" t="s">
        <v>297</v>
      </c>
      <c r="G8301" t="s">
        <v>235</v>
      </c>
      <c r="I8301" t="s">
        <v>298</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2.0680000000000001</v>
      </c>
      <c r="AR8301">
        <v>0.91400000000000003</v>
      </c>
      <c r="AS8301">
        <v>6.4000000000000001E-2</v>
      </c>
      <c r="AT8301">
        <v>1.212</v>
      </c>
      <c r="AU8301">
        <v>3.0289999999999999</v>
      </c>
      <c r="AV8301">
        <v>2.2730000000000001</v>
      </c>
      <c r="AW8301">
        <v>1.8149999999999999</v>
      </c>
      <c r="AX8301">
        <v>2.008</v>
      </c>
      <c r="AY8301">
        <v>2.0179999999999998</v>
      </c>
      <c r="AZ8301">
        <v>2</v>
      </c>
      <c r="BA8301">
        <v>2</v>
      </c>
      <c r="BB8301">
        <v>2</v>
      </c>
      <c r="BC8301">
        <v>2018</v>
      </c>
    </row>
    <row r="8302" spans="1:55" x14ac:dyDescent="0.25">
      <c r="A8302">
        <v>112</v>
      </c>
      <c r="B8302" t="s">
        <v>1892</v>
      </c>
      <c r="C8302" t="s">
        <v>299</v>
      </c>
      <c r="D8302" t="s">
        <v>1893</v>
      </c>
      <c r="E8302" t="s">
        <v>300</v>
      </c>
      <c r="G8302" t="s">
        <v>274</v>
      </c>
    </row>
    <row r="8303" spans="1:55" x14ac:dyDescent="0.25">
      <c r="A8303">
        <v>112</v>
      </c>
      <c r="B8303" t="s">
        <v>1892</v>
      </c>
      <c r="C8303" t="s">
        <v>301</v>
      </c>
      <c r="D8303" t="s">
        <v>1893</v>
      </c>
      <c r="E8303" t="s">
        <v>302</v>
      </c>
      <c r="F8303" t="s">
        <v>303</v>
      </c>
      <c r="G8303" t="s">
        <v>235</v>
      </c>
      <c r="I8303" t="s">
        <v>1896</v>
      </c>
      <c r="J8303">
        <v>-3.3610000000000002</v>
      </c>
      <c r="K8303">
        <v>-2.6960000000000002</v>
      </c>
      <c r="L8303">
        <v>4.9249999999999998</v>
      </c>
      <c r="M8303">
        <v>6.5490000000000004</v>
      </c>
      <c r="N8303">
        <v>9.8360000000000003</v>
      </c>
      <c r="O8303">
        <v>2.532</v>
      </c>
      <c r="P8303">
        <v>6.9260000000000002</v>
      </c>
      <c r="Q8303">
        <v>7.9770000000000003</v>
      </c>
      <c r="R8303">
        <v>12.811</v>
      </c>
      <c r="S8303">
        <v>7.4489999999999998</v>
      </c>
      <c r="T8303">
        <v>0.61499999999999999</v>
      </c>
      <c r="U8303">
        <v>-4.3</v>
      </c>
      <c r="V8303">
        <v>6.8019999999999996</v>
      </c>
      <c r="W8303">
        <v>3.3340000000000001</v>
      </c>
      <c r="X8303">
        <v>5.9790000000000001</v>
      </c>
      <c r="Y8303">
        <v>5.5579999999999998</v>
      </c>
      <c r="Z8303">
        <v>9.5229999999999997</v>
      </c>
      <c r="AA8303">
        <v>9.2850000000000001</v>
      </c>
      <c r="AB8303">
        <v>8.6329999999999991</v>
      </c>
      <c r="AC8303">
        <v>7.2839999999999998</v>
      </c>
      <c r="AD8303">
        <v>9.8350000000000009</v>
      </c>
      <c r="AE8303">
        <v>4.7869999999999999</v>
      </c>
      <c r="AF8303">
        <v>5.6619999999999999</v>
      </c>
      <c r="AG8303">
        <v>3.1150000000000002</v>
      </c>
      <c r="AH8303">
        <v>6.76</v>
      </c>
      <c r="AI8303">
        <v>7.1790000000000003</v>
      </c>
      <c r="AJ8303">
        <v>9.8030000000000008</v>
      </c>
      <c r="AK8303">
        <v>-2.3450000000000002</v>
      </c>
      <c r="AL8303">
        <v>-1.849</v>
      </c>
      <c r="AM8303">
        <v>-8.5589999999999993</v>
      </c>
      <c r="AN8303">
        <v>8.1349999999999998</v>
      </c>
      <c r="AO8303">
        <v>0.73499999999999999</v>
      </c>
      <c r="AP8303">
        <v>2.9510000000000001</v>
      </c>
      <c r="AQ8303">
        <v>3.1549999999999998</v>
      </c>
      <c r="AR8303">
        <v>3.7930000000000001</v>
      </c>
      <c r="AS8303">
        <v>5.4950000000000001</v>
      </c>
      <c r="AT8303">
        <v>3.2909999999999999</v>
      </c>
      <c r="AU8303">
        <v>3.5110000000000001</v>
      </c>
      <c r="AV8303">
        <v>0.66</v>
      </c>
      <c r="AW8303">
        <v>3.1480000000000001</v>
      </c>
      <c r="AX8303">
        <v>1.242</v>
      </c>
      <c r="AY8303">
        <v>1.67</v>
      </c>
      <c r="AZ8303">
        <v>1.756</v>
      </c>
      <c r="BA8303">
        <v>1.774</v>
      </c>
      <c r="BB8303">
        <v>1.784</v>
      </c>
      <c r="BC8303">
        <v>2018</v>
      </c>
    </row>
    <row r="8304" spans="1:55" x14ac:dyDescent="0.25">
      <c r="A8304">
        <v>112</v>
      </c>
      <c r="B8304" t="s">
        <v>1892</v>
      </c>
      <c r="C8304" t="s">
        <v>305</v>
      </c>
      <c r="D8304" t="s">
        <v>1893</v>
      </c>
      <c r="E8304" t="s">
        <v>306</v>
      </c>
      <c r="F8304" t="s">
        <v>307</v>
      </c>
      <c r="G8304" t="s">
        <v>235</v>
      </c>
      <c r="I8304" t="s">
        <v>1896</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7.0570000000000004</v>
      </c>
      <c r="AB8304">
        <v>7.8819999999999997</v>
      </c>
      <c r="AC8304">
        <v>5.6959999999999997</v>
      </c>
      <c r="AD8304">
        <v>10.488</v>
      </c>
      <c r="AE8304">
        <v>5.3840000000000003</v>
      </c>
      <c r="AF8304">
        <v>5.2759999999999998</v>
      </c>
      <c r="AG8304">
        <v>2.117</v>
      </c>
      <c r="AH8304">
        <v>6.681</v>
      </c>
      <c r="AI8304">
        <v>7.7560000000000002</v>
      </c>
      <c r="AJ8304">
        <v>11.292</v>
      </c>
      <c r="AK8304">
        <v>-3.9350000000000001</v>
      </c>
      <c r="AL8304">
        <v>-1.879</v>
      </c>
      <c r="AM8304">
        <v>-9.1560000000000006</v>
      </c>
      <c r="AN8304">
        <v>11.334</v>
      </c>
      <c r="AO8304">
        <v>1.4259999999999999</v>
      </c>
      <c r="AP8304">
        <v>2.544</v>
      </c>
      <c r="AQ8304">
        <v>3.044</v>
      </c>
      <c r="AR8304">
        <v>3.5750000000000002</v>
      </c>
      <c r="AS8304">
        <v>4.4039999999999999</v>
      </c>
      <c r="AT8304">
        <v>3.81</v>
      </c>
      <c r="AU8304">
        <v>4.4059999999999997</v>
      </c>
      <c r="AV8304">
        <v>-0.55100000000000005</v>
      </c>
      <c r="AW8304">
        <v>2.9369999999999998</v>
      </c>
      <c r="AX8304">
        <v>1.343</v>
      </c>
      <c r="AY8304">
        <v>1.841</v>
      </c>
      <c r="AZ8304">
        <v>1.9910000000000001</v>
      </c>
      <c r="BA8304">
        <v>1.9910000000000001</v>
      </c>
      <c r="BB8304">
        <v>1.992</v>
      </c>
      <c r="BC8304">
        <v>2018</v>
      </c>
    </row>
    <row r="8305" spans="1:55" x14ac:dyDescent="0.25">
      <c r="A8305">
        <v>112</v>
      </c>
      <c r="B8305" t="s">
        <v>1892</v>
      </c>
      <c r="C8305" t="s">
        <v>308</v>
      </c>
      <c r="D8305" t="s">
        <v>1893</v>
      </c>
      <c r="E8305" t="s">
        <v>309</v>
      </c>
      <c r="F8305" t="s">
        <v>310</v>
      </c>
      <c r="G8305" t="s">
        <v>235</v>
      </c>
      <c r="I8305" t="s">
        <v>1896</v>
      </c>
      <c r="J8305">
        <v>-0.29699999999999999</v>
      </c>
      <c r="K8305">
        <v>-0.495</v>
      </c>
      <c r="L8305">
        <v>1.113</v>
      </c>
      <c r="M8305">
        <v>2.012</v>
      </c>
      <c r="N8305">
        <v>6.7409999999999997</v>
      </c>
      <c r="O8305">
        <v>5.8520000000000003</v>
      </c>
      <c r="P8305">
        <v>4.1619999999999999</v>
      </c>
      <c r="Q8305">
        <v>6.4489999999999998</v>
      </c>
      <c r="R8305">
        <v>1.1040000000000001</v>
      </c>
      <c r="S8305">
        <v>4.9409999999999998</v>
      </c>
      <c r="T8305">
        <v>5.5720000000000001</v>
      </c>
      <c r="U8305">
        <v>0.154</v>
      </c>
      <c r="V8305">
        <v>4.532</v>
      </c>
      <c r="W8305">
        <v>4.5570000000000004</v>
      </c>
      <c r="X8305">
        <v>9.2210000000000001</v>
      </c>
      <c r="Y8305">
        <v>9.4550000000000001</v>
      </c>
      <c r="Z8305">
        <v>7.383</v>
      </c>
      <c r="AA8305">
        <v>9.9710000000000001</v>
      </c>
      <c r="AB8305">
        <v>2.8149999999999999</v>
      </c>
      <c r="AC8305">
        <v>2.99</v>
      </c>
      <c r="AD8305">
        <v>8.5329999999999995</v>
      </c>
      <c r="AE8305">
        <v>1.948</v>
      </c>
      <c r="AF8305">
        <v>2.2650000000000001</v>
      </c>
      <c r="AG8305">
        <v>3.0329999999999999</v>
      </c>
      <c r="AH8305">
        <v>5.4020000000000001</v>
      </c>
      <c r="AI8305">
        <v>7.9320000000000004</v>
      </c>
      <c r="AJ8305">
        <v>12.095000000000001</v>
      </c>
      <c r="AK8305">
        <v>-1.018</v>
      </c>
      <c r="AL8305">
        <v>0.42</v>
      </c>
      <c r="AM8305">
        <v>-8.3219999999999992</v>
      </c>
      <c r="AN8305">
        <v>5.6580000000000004</v>
      </c>
      <c r="AO8305">
        <v>6.4429999999999996</v>
      </c>
      <c r="AP8305">
        <v>1.381</v>
      </c>
      <c r="AQ8305">
        <v>1.5109999999999999</v>
      </c>
      <c r="AR8305">
        <v>2.282</v>
      </c>
      <c r="AS8305">
        <v>4.4390000000000001</v>
      </c>
      <c r="AT8305">
        <v>1.04</v>
      </c>
      <c r="AU8305">
        <v>5.6120000000000001</v>
      </c>
      <c r="AV8305">
        <v>0.11600000000000001</v>
      </c>
      <c r="AW8305">
        <v>2.448</v>
      </c>
      <c r="AX8305">
        <v>1.7749999999999999</v>
      </c>
      <c r="AY8305">
        <v>1.784</v>
      </c>
      <c r="AZ8305">
        <v>1.885</v>
      </c>
      <c r="BA8305">
        <v>1.9019999999999999</v>
      </c>
      <c r="BB8305">
        <v>1.9019999999999999</v>
      </c>
      <c r="BC8305">
        <v>2018</v>
      </c>
    </row>
    <row r="8306" spans="1:55" x14ac:dyDescent="0.25">
      <c r="A8306">
        <v>112</v>
      </c>
      <c r="B8306" t="s">
        <v>1892</v>
      </c>
      <c r="C8306" t="s">
        <v>311</v>
      </c>
      <c r="D8306" t="s">
        <v>1893</v>
      </c>
      <c r="E8306" t="s">
        <v>312</v>
      </c>
      <c r="F8306" t="s">
        <v>313</v>
      </c>
      <c r="G8306" t="s">
        <v>235</v>
      </c>
      <c r="I8306" t="s">
        <v>1896</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12.441000000000001</v>
      </c>
      <c r="AB8306">
        <v>0.85899999999999999</v>
      </c>
      <c r="AC8306">
        <v>2.3959999999999999</v>
      </c>
      <c r="AD8306">
        <v>9.7490000000000006</v>
      </c>
      <c r="AE8306">
        <v>1.3029999999999999</v>
      </c>
      <c r="AF8306">
        <v>0.81899999999999995</v>
      </c>
      <c r="AG8306">
        <v>-0.84</v>
      </c>
      <c r="AH8306">
        <v>1.641</v>
      </c>
      <c r="AI8306">
        <v>7.0529999999999999</v>
      </c>
      <c r="AJ8306">
        <v>13.113</v>
      </c>
      <c r="AK8306">
        <v>-8.5350000000000001</v>
      </c>
      <c r="AL8306">
        <v>0.40300000000000002</v>
      </c>
      <c r="AM8306">
        <v>-10.372999999999999</v>
      </c>
      <c r="AN8306">
        <v>10.656000000000001</v>
      </c>
      <c r="AO8306">
        <v>6.2119999999999997</v>
      </c>
      <c r="AP8306">
        <v>-0.72799999999999998</v>
      </c>
      <c r="AQ8306">
        <v>-0.84599999999999997</v>
      </c>
      <c r="AR8306">
        <v>2.5539999999999998</v>
      </c>
      <c r="AS8306">
        <v>6.6660000000000004</v>
      </c>
      <c r="AT8306">
        <v>-1.2929999999999999</v>
      </c>
      <c r="AU8306">
        <v>6.6740000000000004</v>
      </c>
      <c r="AV8306">
        <v>-0.104</v>
      </c>
      <c r="AW8306">
        <v>0.78800000000000003</v>
      </c>
      <c r="AX8306">
        <v>1.028</v>
      </c>
      <c r="AY8306">
        <v>1.216</v>
      </c>
      <c r="AZ8306">
        <v>1.4</v>
      </c>
      <c r="BA8306">
        <v>1.4279999999999999</v>
      </c>
      <c r="BB8306">
        <v>1.423</v>
      </c>
      <c r="BC8306">
        <v>2018</v>
      </c>
    </row>
    <row r="8307" spans="1:55" x14ac:dyDescent="0.25">
      <c r="A8307">
        <v>112</v>
      </c>
      <c r="B8307" t="s">
        <v>1892</v>
      </c>
      <c r="C8307" t="s">
        <v>314</v>
      </c>
      <c r="D8307" t="s">
        <v>1893</v>
      </c>
      <c r="E8307" t="s">
        <v>315</v>
      </c>
      <c r="F8307" t="s">
        <v>316</v>
      </c>
      <c r="G8307" t="s">
        <v>317</v>
      </c>
      <c r="I8307" t="s">
        <v>1897</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4.2290000000000001</v>
      </c>
      <c r="AX8307">
        <v>4.4000000000000004</v>
      </c>
      <c r="AY8307">
        <v>4.3</v>
      </c>
      <c r="AZ8307">
        <v>4.2</v>
      </c>
      <c r="BA8307">
        <v>4.2</v>
      </c>
      <c r="BB8307">
        <v>4.2</v>
      </c>
      <c r="BC8307">
        <v>2018</v>
      </c>
    </row>
    <row r="8308" spans="1:55" x14ac:dyDescent="0.25">
      <c r="A8308">
        <v>112</v>
      </c>
      <c r="B8308" t="s">
        <v>1892</v>
      </c>
      <c r="C8308" t="s">
        <v>318</v>
      </c>
      <c r="D8308" t="s">
        <v>1893</v>
      </c>
      <c r="E8308" t="s">
        <v>319</v>
      </c>
      <c r="F8308" t="s">
        <v>320</v>
      </c>
      <c r="G8308" t="s">
        <v>321</v>
      </c>
      <c r="H8308" t="s">
        <v>322</v>
      </c>
      <c r="I8308" t="s">
        <v>1897</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32.646000000000001</v>
      </c>
      <c r="AX8308">
        <v>32.777000000000001</v>
      </c>
      <c r="AY8308" t="s">
        <v>232</v>
      </c>
      <c r="AZ8308" t="s">
        <v>232</v>
      </c>
      <c r="BA8308" t="s">
        <v>232</v>
      </c>
      <c r="BB8308" t="s">
        <v>232</v>
      </c>
      <c r="BC8308">
        <v>2018</v>
      </c>
    </row>
    <row r="8309" spans="1:55" x14ac:dyDescent="0.25">
      <c r="A8309">
        <v>112</v>
      </c>
      <c r="B8309" t="s">
        <v>1892</v>
      </c>
      <c r="C8309" t="s">
        <v>323</v>
      </c>
      <c r="D8309" t="s">
        <v>1893</v>
      </c>
      <c r="E8309" t="s">
        <v>324</v>
      </c>
      <c r="F8309" t="s">
        <v>325</v>
      </c>
      <c r="G8309" t="s">
        <v>321</v>
      </c>
      <c r="H8309" t="s">
        <v>322</v>
      </c>
      <c r="I8309" t="s">
        <v>1898</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66.465999999999994</v>
      </c>
      <c r="AW8309">
        <v>66.867000000000004</v>
      </c>
      <c r="AX8309">
        <v>67.254999999999995</v>
      </c>
      <c r="AY8309">
        <v>67.611999999999995</v>
      </c>
      <c r="AZ8309">
        <v>67.948999999999998</v>
      </c>
      <c r="BA8309">
        <v>68.266000000000005</v>
      </c>
      <c r="BB8309">
        <v>68.572000000000003</v>
      </c>
      <c r="BC8309">
        <v>2017</v>
      </c>
    </row>
    <row r="8310" spans="1:55" x14ac:dyDescent="0.25">
      <c r="A8310">
        <v>112</v>
      </c>
      <c r="B8310" t="s">
        <v>1892</v>
      </c>
      <c r="C8310" t="s">
        <v>327</v>
      </c>
      <c r="D8310" t="s">
        <v>1893</v>
      </c>
      <c r="E8310" t="s">
        <v>328</v>
      </c>
      <c r="F8310" t="s">
        <v>329</v>
      </c>
      <c r="G8310" t="s">
        <v>229</v>
      </c>
      <c r="H8310" t="s">
        <v>230</v>
      </c>
      <c r="I8310" t="s">
        <v>1899</v>
      </c>
      <c r="J8310">
        <v>94.302000000000007</v>
      </c>
      <c r="K8310">
        <v>109.40300000000001</v>
      </c>
      <c r="L8310">
        <v>123.55</v>
      </c>
      <c r="M8310">
        <v>131.12299999999999</v>
      </c>
      <c r="N8310">
        <v>140.44499999999999</v>
      </c>
      <c r="O8310">
        <v>153.21899999999999</v>
      </c>
      <c r="P8310">
        <v>160.56200000000001</v>
      </c>
      <c r="Q8310">
        <v>172.465</v>
      </c>
      <c r="R8310">
        <v>191.333</v>
      </c>
      <c r="S8310">
        <v>209.38499999999999</v>
      </c>
      <c r="T8310">
        <v>223.29900000000001</v>
      </c>
      <c r="U8310">
        <v>232.20500000000001</v>
      </c>
      <c r="V8310">
        <v>234.499</v>
      </c>
      <c r="W8310">
        <v>237.42099999999999</v>
      </c>
      <c r="X8310">
        <v>254.76900000000001</v>
      </c>
      <c r="Y8310">
        <v>274.95800000000003</v>
      </c>
      <c r="Z8310">
        <v>288.47699999999998</v>
      </c>
      <c r="AA8310">
        <v>309.21499999999997</v>
      </c>
      <c r="AB8310">
        <v>335.68400000000003</v>
      </c>
      <c r="AC8310">
        <v>355.33699999999999</v>
      </c>
      <c r="AD8310">
        <v>383.19400000000002</v>
      </c>
      <c r="AE8310">
        <v>393.68700000000001</v>
      </c>
      <c r="AF8310">
        <v>398.41899999999998</v>
      </c>
      <c r="AG8310">
        <v>421.29899999999998</v>
      </c>
      <c r="AH8310">
        <v>454.69400000000002</v>
      </c>
      <c r="AI8310">
        <v>486.19299999999998</v>
      </c>
      <c r="AJ8310">
        <v>515.67200000000003</v>
      </c>
      <c r="AK8310">
        <v>544.75599999999997</v>
      </c>
      <c r="AL8310">
        <v>558.12</v>
      </c>
      <c r="AM8310">
        <v>522.62400000000002</v>
      </c>
      <c r="AN8310">
        <v>558.66499999999996</v>
      </c>
      <c r="AO8310">
        <v>587.721</v>
      </c>
      <c r="AP8310">
        <v>605.23</v>
      </c>
      <c r="AQ8310">
        <v>635.96699999999998</v>
      </c>
      <c r="AR8310">
        <v>649.10400000000004</v>
      </c>
      <c r="AS8310">
        <v>672.54700000000003</v>
      </c>
      <c r="AT8310">
        <v>708.20899999999995</v>
      </c>
      <c r="AU8310">
        <v>749.30200000000002</v>
      </c>
      <c r="AV8310">
        <v>780.39099999999996</v>
      </c>
      <c r="AW8310">
        <v>807.26</v>
      </c>
      <c r="AX8310">
        <v>835.05200000000002</v>
      </c>
      <c r="AY8310">
        <v>861.53099999999995</v>
      </c>
      <c r="AZ8310">
        <v>894.35</v>
      </c>
      <c r="BA8310">
        <v>929.86900000000003</v>
      </c>
      <c r="BB8310">
        <v>964.23099999999999</v>
      </c>
      <c r="BC8310">
        <v>2018</v>
      </c>
    </row>
    <row r="8311" spans="1:55" x14ac:dyDescent="0.25">
      <c r="A8311">
        <v>112</v>
      </c>
      <c r="B8311" t="s">
        <v>1892</v>
      </c>
      <c r="C8311" t="s">
        <v>331</v>
      </c>
      <c r="D8311" t="s">
        <v>1893</v>
      </c>
      <c r="E8311" t="s">
        <v>328</v>
      </c>
      <c r="F8311" t="s">
        <v>329</v>
      </c>
      <c r="G8311" t="s">
        <v>282</v>
      </c>
      <c r="I8311" t="s">
        <v>332</v>
      </c>
      <c r="J8311">
        <v>36.274999999999999</v>
      </c>
      <c r="K8311">
        <v>37.738</v>
      </c>
      <c r="L8311">
        <v>38.704999999999998</v>
      </c>
      <c r="M8311">
        <v>37.344999999999999</v>
      </c>
      <c r="N8311">
        <v>37.195999999999998</v>
      </c>
      <c r="O8311">
        <v>36.979999999999997</v>
      </c>
      <c r="P8311">
        <v>35.966999999999999</v>
      </c>
      <c r="Q8311">
        <v>34.804000000000002</v>
      </c>
      <c r="R8311">
        <v>34.481000000000002</v>
      </c>
      <c r="S8311">
        <v>34.136000000000003</v>
      </c>
      <c r="T8311">
        <v>33.456000000000003</v>
      </c>
      <c r="U8311">
        <v>32.996000000000002</v>
      </c>
      <c r="V8311">
        <v>32.213000000000001</v>
      </c>
      <c r="W8311">
        <v>30.978000000000002</v>
      </c>
      <c r="X8311">
        <v>31.593</v>
      </c>
      <c r="Y8311">
        <v>32.479999999999997</v>
      </c>
      <c r="Z8311">
        <v>31.931000000000001</v>
      </c>
      <c r="AA8311">
        <v>32.585000000000001</v>
      </c>
      <c r="AB8311">
        <v>33.865000000000002</v>
      </c>
      <c r="AC8311">
        <v>34.46</v>
      </c>
      <c r="AD8311">
        <v>35.177</v>
      </c>
      <c r="AE8311">
        <v>34.856999999999999</v>
      </c>
      <c r="AF8311">
        <v>33.68</v>
      </c>
      <c r="AG8311">
        <v>33.654000000000003</v>
      </c>
      <c r="AH8311">
        <v>34.634</v>
      </c>
      <c r="AI8311">
        <v>35.009</v>
      </c>
      <c r="AJ8311">
        <v>35.177999999999997</v>
      </c>
      <c r="AK8311">
        <v>35.341000000000001</v>
      </c>
      <c r="AL8311">
        <v>35.329000000000001</v>
      </c>
      <c r="AM8311">
        <v>33.997999999999998</v>
      </c>
      <c r="AN8311">
        <v>35.192</v>
      </c>
      <c r="AO8311">
        <v>35.738</v>
      </c>
      <c r="AP8311">
        <v>35.719000000000001</v>
      </c>
      <c r="AQ8311">
        <v>36.106999999999999</v>
      </c>
      <c r="AR8311">
        <v>35.195</v>
      </c>
      <c r="AS8311">
        <v>35.475000000000001</v>
      </c>
      <c r="AT8311">
        <v>35.957999999999998</v>
      </c>
      <c r="AU8311">
        <v>36.558</v>
      </c>
      <c r="AV8311">
        <v>36.85</v>
      </c>
      <c r="AW8311">
        <v>36.994999999999997</v>
      </c>
      <c r="AX8311">
        <v>36.997999999999998</v>
      </c>
      <c r="AY8311">
        <v>36.878</v>
      </c>
      <c r="AZ8311">
        <v>36.975999999999999</v>
      </c>
      <c r="BA8311">
        <v>37.106999999999999</v>
      </c>
      <c r="BB8311">
        <v>37.133000000000003</v>
      </c>
      <c r="BC8311">
        <v>2018</v>
      </c>
    </row>
    <row r="8312" spans="1:55" x14ac:dyDescent="0.25">
      <c r="A8312">
        <v>112</v>
      </c>
      <c r="B8312" t="s">
        <v>1892</v>
      </c>
      <c r="C8312" t="s">
        <v>333</v>
      </c>
      <c r="D8312" t="s">
        <v>1893</v>
      </c>
      <c r="E8312" t="s">
        <v>334</v>
      </c>
      <c r="F8312" t="s">
        <v>335</v>
      </c>
      <c r="G8312" t="s">
        <v>229</v>
      </c>
      <c r="H8312" t="s">
        <v>230</v>
      </c>
      <c r="I8312" t="s">
        <v>1899</v>
      </c>
      <c r="J8312">
        <v>101.675</v>
      </c>
      <c r="K8312">
        <v>120.339</v>
      </c>
      <c r="L8312">
        <v>130.80799999999999</v>
      </c>
      <c r="M8312">
        <v>141.21</v>
      </c>
      <c r="N8312">
        <v>152.38900000000001</v>
      </c>
      <c r="O8312">
        <v>163.49199999999999</v>
      </c>
      <c r="P8312">
        <v>170.73</v>
      </c>
      <c r="Q8312">
        <v>180.429</v>
      </c>
      <c r="R8312">
        <v>189.51599999999999</v>
      </c>
      <c r="S8312">
        <v>205.76599999999999</v>
      </c>
      <c r="T8312">
        <v>232.60900000000001</v>
      </c>
      <c r="U8312">
        <v>250.91200000000001</v>
      </c>
      <c r="V8312">
        <v>274.40100000000001</v>
      </c>
      <c r="W8312">
        <v>288.77100000000002</v>
      </c>
      <c r="X8312">
        <v>301.29300000000001</v>
      </c>
      <c r="Y8312">
        <v>317.25099999999998</v>
      </c>
      <c r="Z8312">
        <v>320.65699999999998</v>
      </c>
      <c r="AA8312">
        <v>328.233</v>
      </c>
      <c r="AB8312">
        <v>338.93900000000002</v>
      </c>
      <c r="AC8312">
        <v>348.74900000000002</v>
      </c>
      <c r="AD8312">
        <v>368.17099999999999</v>
      </c>
      <c r="AE8312">
        <v>391.12099999999998</v>
      </c>
      <c r="AF8312">
        <v>420.59899999999999</v>
      </c>
      <c r="AG8312">
        <v>460.58499999999998</v>
      </c>
      <c r="AH8312">
        <v>494.93099999999998</v>
      </c>
      <c r="AI8312">
        <v>529.88900000000001</v>
      </c>
      <c r="AJ8312">
        <v>556.20899999999995</v>
      </c>
      <c r="AK8312">
        <v>585.40300000000002</v>
      </c>
      <c r="AL8312">
        <v>639.55100000000004</v>
      </c>
      <c r="AM8312">
        <v>677.57600000000002</v>
      </c>
      <c r="AN8312">
        <v>705.91600000000005</v>
      </c>
      <c r="AO8312">
        <v>710.61300000000006</v>
      </c>
      <c r="AP8312">
        <v>733.10299999999995</v>
      </c>
      <c r="AQ8312">
        <v>730.00800000000004</v>
      </c>
      <c r="AR8312">
        <v>747.68100000000004</v>
      </c>
      <c r="AS8312">
        <v>752.10299999999995</v>
      </c>
      <c r="AT8312">
        <v>765.28300000000002</v>
      </c>
      <c r="AU8312">
        <v>787.2</v>
      </c>
      <c r="AV8312">
        <v>810.52599999999995</v>
      </c>
      <c r="AW8312">
        <v>836.69799999999998</v>
      </c>
      <c r="AX8312">
        <v>861.13099999999997</v>
      </c>
      <c r="AY8312">
        <v>886.25099999999998</v>
      </c>
      <c r="AZ8312">
        <v>913.697</v>
      </c>
      <c r="BA8312">
        <v>946.06799999999998</v>
      </c>
      <c r="BB8312">
        <v>980.40800000000002</v>
      </c>
      <c r="BC8312">
        <v>2018</v>
      </c>
    </row>
    <row r="8313" spans="1:55" x14ac:dyDescent="0.25">
      <c r="A8313">
        <v>112</v>
      </c>
      <c r="B8313" t="s">
        <v>1892</v>
      </c>
      <c r="C8313" t="s">
        <v>336</v>
      </c>
      <c r="D8313" t="s">
        <v>1893</v>
      </c>
      <c r="E8313" t="s">
        <v>334</v>
      </c>
      <c r="F8313" t="s">
        <v>335</v>
      </c>
      <c r="G8313" t="s">
        <v>282</v>
      </c>
      <c r="I8313" t="s">
        <v>337</v>
      </c>
      <c r="J8313">
        <v>39.110999999999997</v>
      </c>
      <c r="K8313">
        <v>41.511000000000003</v>
      </c>
      <c r="L8313">
        <v>40.978999999999999</v>
      </c>
      <c r="M8313">
        <v>40.218000000000004</v>
      </c>
      <c r="N8313">
        <v>40.36</v>
      </c>
      <c r="O8313">
        <v>39.459000000000003</v>
      </c>
      <c r="P8313">
        <v>38.244999999999997</v>
      </c>
      <c r="Q8313">
        <v>36.411000000000001</v>
      </c>
      <c r="R8313">
        <v>34.152999999999999</v>
      </c>
      <c r="S8313">
        <v>33.545999999999999</v>
      </c>
      <c r="T8313">
        <v>34.850999999999999</v>
      </c>
      <c r="U8313">
        <v>35.655000000000001</v>
      </c>
      <c r="V8313">
        <v>37.694000000000003</v>
      </c>
      <c r="W8313">
        <v>37.677999999999997</v>
      </c>
      <c r="X8313">
        <v>37.362000000000002</v>
      </c>
      <c r="Y8313">
        <v>37.475999999999999</v>
      </c>
      <c r="Z8313">
        <v>35.493000000000002</v>
      </c>
      <c r="AA8313">
        <v>34.588999999999999</v>
      </c>
      <c r="AB8313">
        <v>34.194000000000003</v>
      </c>
      <c r="AC8313">
        <v>33.820999999999998</v>
      </c>
      <c r="AD8313">
        <v>33.798000000000002</v>
      </c>
      <c r="AE8313">
        <v>34.630000000000003</v>
      </c>
      <c r="AF8313">
        <v>35.555</v>
      </c>
      <c r="AG8313">
        <v>36.792000000000002</v>
      </c>
      <c r="AH8313">
        <v>37.698999999999998</v>
      </c>
      <c r="AI8313">
        <v>38.155999999999999</v>
      </c>
      <c r="AJ8313">
        <v>37.942999999999998</v>
      </c>
      <c r="AK8313">
        <v>37.978000000000002</v>
      </c>
      <c r="AL8313">
        <v>40.482999999999997</v>
      </c>
      <c r="AM8313">
        <v>44.078000000000003</v>
      </c>
      <c r="AN8313">
        <v>44.468000000000004</v>
      </c>
      <c r="AO8313">
        <v>43.21</v>
      </c>
      <c r="AP8313">
        <v>43.265999999999998</v>
      </c>
      <c r="AQ8313">
        <v>41.445999999999998</v>
      </c>
      <c r="AR8313">
        <v>40.54</v>
      </c>
      <c r="AS8313">
        <v>39.670999999999999</v>
      </c>
      <c r="AT8313">
        <v>38.856000000000002</v>
      </c>
      <c r="AU8313">
        <v>38.406999999999996</v>
      </c>
      <c r="AV8313">
        <v>38.273000000000003</v>
      </c>
      <c r="AW8313">
        <v>38.344000000000001</v>
      </c>
      <c r="AX8313">
        <v>38.152999999999999</v>
      </c>
      <c r="AY8313">
        <v>37.936</v>
      </c>
      <c r="AZ8313">
        <v>37.776000000000003</v>
      </c>
      <c r="BA8313">
        <v>37.753</v>
      </c>
      <c r="BB8313">
        <v>37.756</v>
      </c>
      <c r="BC8313">
        <v>2018</v>
      </c>
    </row>
    <row r="8314" spans="1:55" x14ac:dyDescent="0.25">
      <c r="A8314">
        <v>112</v>
      </c>
      <c r="B8314" t="s">
        <v>1892</v>
      </c>
      <c r="C8314" t="s">
        <v>338</v>
      </c>
      <c r="D8314" t="s">
        <v>1893</v>
      </c>
      <c r="E8314" t="s">
        <v>339</v>
      </c>
      <c r="F8314" t="s">
        <v>340</v>
      </c>
      <c r="G8314" t="s">
        <v>229</v>
      </c>
      <c r="H8314" t="s">
        <v>230</v>
      </c>
      <c r="I8314" t="s">
        <v>1899</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-19.018000000000001</v>
      </c>
      <c r="AB8314">
        <v>-3.2549999999999999</v>
      </c>
      <c r="AC8314">
        <v>6.5880000000000001</v>
      </c>
      <c r="AD8314">
        <v>15.023</v>
      </c>
      <c r="AE8314">
        <v>2.5659999999999998</v>
      </c>
      <c r="AF8314">
        <v>-22.18</v>
      </c>
      <c r="AG8314">
        <v>-39.286000000000001</v>
      </c>
      <c r="AH8314">
        <v>-40.237000000000002</v>
      </c>
      <c r="AI8314">
        <v>-43.695999999999998</v>
      </c>
      <c r="AJ8314">
        <v>-40.536999999999999</v>
      </c>
      <c r="AK8314">
        <v>-40.646999999999998</v>
      </c>
      <c r="AL8314">
        <v>-81.430999999999997</v>
      </c>
      <c r="AM8314">
        <v>-154.952</v>
      </c>
      <c r="AN8314">
        <v>-147.251</v>
      </c>
      <c r="AO8314">
        <v>-122.892</v>
      </c>
      <c r="AP8314">
        <v>-127.873</v>
      </c>
      <c r="AQ8314">
        <v>-94.040999999999997</v>
      </c>
      <c r="AR8314">
        <v>-98.576999999999998</v>
      </c>
      <c r="AS8314">
        <v>-79.555999999999997</v>
      </c>
      <c r="AT8314">
        <v>-57.073999999999998</v>
      </c>
      <c r="AU8314">
        <v>-37.898000000000003</v>
      </c>
      <c r="AV8314">
        <v>-30.135000000000002</v>
      </c>
      <c r="AW8314">
        <v>-29.439</v>
      </c>
      <c r="AX8314">
        <v>-26.079000000000001</v>
      </c>
      <c r="AY8314">
        <v>-24.72</v>
      </c>
      <c r="AZ8314">
        <v>-19.347000000000001</v>
      </c>
      <c r="BA8314">
        <v>-16.2</v>
      </c>
      <c r="BB8314">
        <v>-16.177</v>
      </c>
      <c r="BC8314">
        <v>2018</v>
      </c>
    </row>
    <row r="8315" spans="1:55" x14ac:dyDescent="0.25">
      <c r="A8315">
        <v>112</v>
      </c>
      <c r="B8315" t="s">
        <v>1892</v>
      </c>
      <c r="C8315" t="s">
        <v>341</v>
      </c>
      <c r="D8315" t="s">
        <v>1893</v>
      </c>
      <c r="E8315" t="s">
        <v>339</v>
      </c>
      <c r="F8315" t="s">
        <v>340</v>
      </c>
      <c r="G8315" t="s">
        <v>282</v>
      </c>
      <c r="I8315" t="s">
        <v>342</v>
      </c>
      <c r="J8315">
        <v>-2.8359999999999999</v>
      </c>
      <c r="K8315">
        <v>-3.7719999999999998</v>
      </c>
      <c r="L8315">
        <v>-2.274</v>
      </c>
      <c r="M8315">
        <v>-2.8730000000000002</v>
      </c>
      <c r="N8315">
        <v>-3.1629999999999998</v>
      </c>
      <c r="O8315">
        <v>-2.4790000000000001</v>
      </c>
      <c r="P8315">
        <v>-2.278</v>
      </c>
      <c r="Q8315">
        <v>-1.607</v>
      </c>
      <c r="R8315">
        <v>0.32700000000000001</v>
      </c>
      <c r="S8315">
        <v>0.59</v>
      </c>
      <c r="T8315">
        <v>-1.395</v>
      </c>
      <c r="U8315">
        <v>-2.6579999999999999</v>
      </c>
      <c r="V8315">
        <v>-5.4809999999999999</v>
      </c>
      <c r="W8315">
        <v>-6.7</v>
      </c>
      <c r="X8315">
        <v>-5.7690000000000001</v>
      </c>
      <c r="Y8315">
        <v>-4.9960000000000004</v>
      </c>
      <c r="Z8315">
        <v>-3.5619999999999998</v>
      </c>
      <c r="AA8315">
        <v>-2.004</v>
      </c>
      <c r="AB8315">
        <v>-0.32800000000000001</v>
      </c>
      <c r="AC8315">
        <v>0.63900000000000001</v>
      </c>
      <c r="AD8315">
        <v>1.379</v>
      </c>
      <c r="AE8315">
        <v>0.22700000000000001</v>
      </c>
      <c r="AF8315">
        <v>-1.875</v>
      </c>
      <c r="AG8315">
        <v>-3.1379999999999999</v>
      </c>
      <c r="AH8315">
        <v>-3.0649999999999999</v>
      </c>
      <c r="AI8315">
        <v>-3.1459999999999999</v>
      </c>
      <c r="AJ8315">
        <v>-2.7650000000000001</v>
      </c>
      <c r="AK8315">
        <v>-2.637</v>
      </c>
      <c r="AL8315">
        <v>-5.1550000000000002</v>
      </c>
      <c r="AM8315">
        <v>-10.08</v>
      </c>
      <c r="AN8315">
        <v>-9.2759999999999998</v>
      </c>
      <c r="AO8315">
        <v>-7.4729999999999999</v>
      </c>
      <c r="AP8315">
        <v>-7.5469999999999997</v>
      </c>
      <c r="AQ8315">
        <v>-5.3390000000000004</v>
      </c>
      <c r="AR8315">
        <v>-5.3449999999999998</v>
      </c>
      <c r="AS8315">
        <v>-4.1959999999999997</v>
      </c>
      <c r="AT8315">
        <v>-2.8980000000000001</v>
      </c>
      <c r="AU8315">
        <v>-1.849</v>
      </c>
      <c r="AV8315">
        <v>-1.423</v>
      </c>
      <c r="AW8315">
        <v>-1.349</v>
      </c>
      <c r="AX8315">
        <v>-1.155</v>
      </c>
      <c r="AY8315">
        <v>-1.0580000000000001</v>
      </c>
      <c r="AZ8315">
        <v>-0.8</v>
      </c>
      <c r="BA8315">
        <v>-0.64600000000000002</v>
      </c>
      <c r="BB8315">
        <v>-0.623</v>
      </c>
      <c r="BC8315">
        <v>2018</v>
      </c>
    </row>
    <row r="8316" spans="1:55" x14ac:dyDescent="0.25">
      <c r="A8316">
        <v>112</v>
      </c>
      <c r="B8316" t="s">
        <v>1892</v>
      </c>
      <c r="C8316" t="s">
        <v>343</v>
      </c>
      <c r="D8316" t="s">
        <v>1893</v>
      </c>
      <c r="E8316" t="s">
        <v>344</v>
      </c>
      <c r="F8316" t="s">
        <v>345</v>
      </c>
      <c r="G8316" t="s">
        <v>229</v>
      </c>
      <c r="H8316" t="s">
        <v>230</v>
      </c>
      <c r="I8316" t="s">
        <v>1899</v>
      </c>
      <c r="J8316" t="s">
        <v>232</v>
      </c>
      <c r="K8316">
        <v>-6.774</v>
      </c>
      <c r="L8316">
        <v>-2.2959999999999998</v>
      </c>
      <c r="M8316">
        <v>-8.5850000000000009</v>
      </c>
      <c r="N8316">
        <v>-11.073</v>
      </c>
      <c r="O8316">
        <v>-10.922000000000001</v>
      </c>
      <c r="P8316">
        <v>-10.81</v>
      </c>
      <c r="Q8316">
        <v>-12.137</v>
      </c>
      <c r="R8316">
        <v>-10.644</v>
      </c>
      <c r="S8316">
        <v>-11.52</v>
      </c>
      <c r="T8316">
        <v>-20.05</v>
      </c>
      <c r="U8316">
        <v>-17.936</v>
      </c>
      <c r="V8316">
        <v>-30.298999999999999</v>
      </c>
      <c r="W8316">
        <v>-40.895000000000003</v>
      </c>
      <c r="X8316">
        <v>-41.154000000000003</v>
      </c>
      <c r="Y8316">
        <v>-36.374000000000002</v>
      </c>
      <c r="Z8316">
        <v>-21.765000000000001</v>
      </c>
      <c r="AA8316">
        <v>-11.234999999999999</v>
      </c>
      <c r="AB8316">
        <v>2.419</v>
      </c>
      <c r="AC8316">
        <v>11.510999999999999</v>
      </c>
      <c r="AD8316">
        <v>17.088000000000001</v>
      </c>
      <c r="AE8316">
        <v>3.0830000000000002</v>
      </c>
      <c r="AF8316">
        <v>-21.279</v>
      </c>
      <c r="AG8316">
        <v>-43.466000000000001</v>
      </c>
      <c r="AH8316">
        <v>-47.112000000000002</v>
      </c>
      <c r="AI8316">
        <v>-58.505000000000003</v>
      </c>
      <c r="AJ8316">
        <v>-65.075999999999993</v>
      </c>
      <c r="AK8316">
        <v>-77.757000000000005</v>
      </c>
      <c r="AL8316">
        <v>-111.179</v>
      </c>
      <c r="AM8316">
        <v>-138.80600000000001</v>
      </c>
      <c r="AN8316">
        <v>-118.878</v>
      </c>
      <c r="AO8316">
        <v>-98.649000000000001</v>
      </c>
      <c r="AP8316">
        <v>-103.736</v>
      </c>
      <c r="AQ8316">
        <v>-71.355999999999995</v>
      </c>
      <c r="AR8316">
        <v>-85.796999999999997</v>
      </c>
      <c r="AS8316">
        <v>-75.566999999999993</v>
      </c>
      <c r="AT8316">
        <v>-55.722999999999999</v>
      </c>
      <c r="AU8316">
        <v>-38.777000000000001</v>
      </c>
      <c r="AV8316">
        <v>-30.472999999999999</v>
      </c>
      <c r="AW8316">
        <v>-26.425000000000001</v>
      </c>
      <c r="AX8316">
        <v>-22.216000000000001</v>
      </c>
      <c r="AY8316">
        <v>-22.300999999999998</v>
      </c>
      <c r="AZ8316">
        <v>-18.253</v>
      </c>
      <c r="BA8316">
        <v>-15.958</v>
      </c>
      <c r="BB8316">
        <v>-16.367999999999999</v>
      </c>
      <c r="BC8316">
        <v>2018</v>
      </c>
    </row>
    <row r="8317" spans="1:55" x14ac:dyDescent="0.25">
      <c r="A8317">
        <v>112</v>
      </c>
      <c r="B8317" t="s">
        <v>1892</v>
      </c>
      <c r="C8317" t="s">
        <v>346</v>
      </c>
      <c r="D8317" t="s">
        <v>1893</v>
      </c>
      <c r="E8317" t="s">
        <v>344</v>
      </c>
      <c r="F8317" t="s">
        <v>345</v>
      </c>
      <c r="G8317" t="s">
        <v>270</v>
      </c>
      <c r="I8317" t="s">
        <v>397</v>
      </c>
      <c r="J8317" t="s">
        <v>232</v>
      </c>
      <c r="K8317">
        <v>-2.2770000000000001</v>
      </c>
      <c r="L8317">
        <v>-0.70399999999999996</v>
      </c>
      <c r="M8317">
        <v>-2.444</v>
      </c>
      <c r="N8317">
        <v>-2.919</v>
      </c>
      <c r="O8317">
        <v>-2.6419999999999999</v>
      </c>
      <c r="P8317">
        <v>-2.4169999999999998</v>
      </c>
      <c r="Q8317">
        <v>-2.4830000000000001</v>
      </c>
      <c r="R8317">
        <v>-1.9870000000000001</v>
      </c>
      <c r="S8317">
        <v>-1.9390000000000001</v>
      </c>
      <c r="T8317">
        <v>-3.0550000000000002</v>
      </c>
      <c r="U8317">
        <v>-2.5209999999999999</v>
      </c>
      <c r="V8317">
        <v>-4.0640000000000001</v>
      </c>
      <c r="W8317">
        <v>-5.2380000000000004</v>
      </c>
      <c r="X8317">
        <v>-5.077</v>
      </c>
      <c r="Y8317">
        <v>-4.2539999999999996</v>
      </c>
      <c r="Z8317">
        <v>-2.37</v>
      </c>
      <c r="AA8317">
        <v>-1.1739999999999999</v>
      </c>
      <c r="AB8317">
        <v>0.23899999999999999</v>
      </c>
      <c r="AC8317">
        <v>1.1000000000000001</v>
      </c>
      <c r="AD8317">
        <v>1.552</v>
      </c>
      <c r="AE8317">
        <v>0.27</v>
      </c>
      <c r="AF8317">
        <v>-1.772</v>
      </c>
      <c r="AG8317">
        <v>-3.4620000000000002</v>
      </c>
      <c r="AH8317">
        <v>-3.5739999999999998</v>
      </c>
      <c r="AI8317">
        <v>-4.24</v>
      </c>
      <c r="AJ8317">
        <v>-4.5049999999999999</v>
      </c>
      <c r="AK8317">
        <v>-5.1829999999999998</v>
      </c>
      <c r="AL8317">
        <v>-7.1420000000000003</v>
      </c>
      <c r="AM8317">
        <v>-8.7059999999999995</v>
      </c>
      <c r="AN8317">
        <v>-7.24</v>
      </c>
      <c r="AO8317">
        <v>-5.8540000000000001</v>
      </c>
      <c r="AP8317">
        <v>-5.9409999999999998</v>
      </c>
      <c r="AQ8317">
        <v>-3.9420000000000002</v>
      </c>
      <c r="AR8317">
        <v>-4.5960000000000001</v>
      </c>
      <c r="AS8317">
        <v>-3.9460000000000002</v>
      </c>
      <c r="AT8317">
        <v>-2.7970000000000002</v>
      </c>
      <c r="AU8317">
        <v>-1.8779999999999999</v>
      </c>
      <c r="AV8317">
        <v>-1.4279999999999999</v>
      </c>
      <c r="AW8317">
        <v>-1.1970000000000001</v>
      </c>
      <c r="AX8317">
        <v>-0.97399999999999998</v>
      </c>
      <c r="AY8317">
        <v>-0.94499999999999995</v>
      </c>
      <c r="AZ8317">
        <v>-0.748</v>
      </c>
      <c r="BA8317">
        <v>-0.63100000000000001</v>
      </c>
      <c r="BB8317">
        <v>-0.625</v>
      </c>
      <c r="BC8317">
        <v>2018</v>
      </c>
    </row>
    <row r="8318" spans="1:55" x14ac:dyDescent="0.25">
      <c r="A8318">
        <v>112</v>
      </c>
      <c r="B8318" t="s">
        <v>1892</v>
      </c>
      <c r="C8318" t="s">
        <v>347</v>
      </c>
      <c r="D8318" t="s">
        <v>1893</v>
      </c>
      <c r="E8318" t="s">
        <v>348</v>
      </c>
      <c r="F8318" t="s">
        <v>349</v>
      </c>
      <c r="G8318" t="s">
        <v>229</v>
      </c>
      <c r="H8318" t="s">
        <v>230</v>
      </c>
      <c r="I8318" t="s">
        <v>1899</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1.8540000000000001</v>
      </c>
      <c r="AB8318">
        <v>17.98</v>
      </c>
      <c r="AC8318">
        <v>25.047999999999998</v>
      </c>
      <c r="AD8318">
        <v>33.148000000000003</v>
      </c>
      <c r="AE8318">
        <v>18.780999999999999</v>
      </c>
      <c r="AF8318">
        <v>-6.5</v>
      </c>
      <c r="AG8318">
        <v>-22.28</v>
      </c>
      <c r="AH8318">
        <v>-21.907</v>
      </c>
      <c r="AI8318">
        <v>-22.559000000000001</v>
      </c>
      <c r="AJ8318">
        <v>-17.928000000000001</v>
      </c>
      <c r="AK8318">
        <v>-15.739000000000001</v>
      </c>
      <c r="AL8318">
        <v>-57.517000000000003</v>
      </c>
      <c r="AM8318">
        <v>-133.74799999999999</v>
      </c>
      <c r="AN8318">
        <v>-108.122</v>
      </c>
      <c r="AO8318">
        <v>-78.073999999999998</v>
      </c>
      <c r="AP8318">
        <v>-88.783000000000001</v>
      </c>
      <c r="AQ8318">
        <v>-70.472999999999999</v>
      </c>
      <c r="AR8318">
        <v>-65.42</v>
      </c>
      <c r="AS8318">
        <v>-52.064</v>
      </c>
      <c r="AT8318">
        <v>-26.318999999999999</v>
      </c>
      <c r="AU8318">
        <v>-1.4890000000000001</v>
      </c>
      <c r="AV8318">
        <v>2.5459999999999998</v>
      </c>
      <c r="AW8318">
        <v>1.6279999999999999</v>
      </c>
      <c r="AX8318">
        <v>4.6399999999999997</v>
      </c>
      <c r="AY8318">
        <v>8.8219999999999992</v>
      </c>
      <c r="AZ8318">
        <v>11.372999999999999</v>
      </c>
      <c r="BA8318">
        <v>11.848000000000001</v>
      </c>
      <c r="BB8318">
        <v>12.173999999999999</v>
      </c>
      <c r="BC8318">
        <v>2018</v>
      </c>
    </row>
    <row r="8319" spans="1:55" x14ac:dyDescent="0.25">
      <c r="A8319">
        <v>112</v>
      </c>
      <c r="B8319" t="s">
        <v>1892</v>
      </c>
      <c r="C8319" t="s">
        <v>350</v>
      </c>
      <c r="D8319" t="s">
        <v>1893</v>
      </c>
      <c r="E8319" t="s">
        <v>348</v>
      </c>
      <c r="F8319" t="s">
        <v>349</v>
      </c>
      <c r="G8319" t="s">
        <v>282</v>
      </c>
      <c r="I8319" t="s">
        <v>351</v>
      </c>
      <c r="J8319">
        <v>-0.66700000000000004</v>
      </c>
      <c r="K8319">
        <v>-1.7649999999999999</v>
      </c>
      <c r="L8319">
        <v>-0.54900000000000004</v>
      </c>
      <c r="M8319">
        <v>-0.754</v>
      </c>
      <c r="N8319">
        <v>-0.51400000000000001</v>
      </c>
      <c r="O8319">
        <v>-0.129</v>
      </c>
      <c r="P8319">
        <v>6.9000000000000006E-2</v>
      </c>
      <c r="Q8319">
        <v>0.64200000000000002</v>
      </c>
      <c r="R8319">
        <v>2.15</v>
      </c>
      <c r="S8319">
        <v>2.2200000000000002</v>
      </c>
      <c r="T8319">
        <v>0.26300000000000001</v>
      </c>
      <c r="U8319">
        <v>-1.38</v>
      </c>
      <c r="V8319">
        <v>-4.165</v>
      </c>
      <c r="W8319">
        <v>-5.2969999999999997</v>
      </c>
      <c r="X8319">
        <v>-4.0960000000000001</v>
      </c>
      <c r="Y8319">
        <v>-2.9940000000000002</v>
      </c>
      <c r="Z8319">
        <v>-1.569</v>
      </c>
      <c r="AA8319">
        <v>0.19500000000000001</v>
      </c>
      <c r="AB8319">
        <v>1.8140000000000001</v>
      </c>
      <c r="AC8319">
        <v>2.4289999999999998</v>
      </c>
      <c r="AD8319">
        <v>3.0430000000000001</v>
      </c>
      <c r="AE8319">
        <v>1.663</v>
      </c>
      <c r="AF8319">
        <v>-0.54900000000000004</v>
      </c>
      <c r="AG8319">
        <v>-1.78</v>
      </c>
      <c r="AH8319">
        <v>-1.669</v>
      </c>
      <c r="AI8319">
        <v>-1.6240000000000001</v>
      </c>
      <c r="AJ8319">
        <v>-1.2230000000000001</v>
      </c>
      <c r="AK8319">
        <v>-1.0209999999999999</v>
      </c>
      <c r="AL8319">
        <v>-3.641</v>
      </c>
      <c r="AM8319">
        <v>-8.7010000000000005</v>
      </c>
      <c r="AN8319">
        <v>-6.8109999999999999</v>
      </c>
      <c r="AO8319">
        <v>-4.7469999999999999</v>
      </c>
      <c r="AP8319">
        <v>-5.24</v>
      </c>
      <c r="AQ8319">
        <v>-4.0010000000000003</v>
      </c>
      <c r="AR8319">
        <v>-3.5470000000000002</v>
      </c>
      <c r="AS8319">
        <v>-2.746</v>
      </c>
      <c r="AT8319">
        <v>-1.3360000000000001</v>
      </c>
      <c r="AU8319">
        <v>-7.2999999999999995E-2</v>
      </c>
      <c r="AV8319">
        <v>0.12</v>
      </c>
      <c r="AW8319">
        <v>7.4999999999999997E-2</v>
      </c>
      <c r="AX8319">
        <v>0.20599999999999999</v>
      </c>
      <c r="AY8319">
        <v>0.378</v>
      </c>
      <c r="AZ8319">
        <v>0.47</v>
      </c>
      <c r="BA8319">
        <v>0.47299999999999998</v>
      </c>
      <c r="BB8319">
        <v>0.46899999999999997</v>
      </c>
      <c r="BC8319">
        <v>2018</v>
      </c>
    </row>
    <row r="8320" spans="1:55" x14ac:dyDescent="0.25">
      <c r="A8320">
        <v>112</v>
      </c>
      <c r="B8320" t="s">
        <v>1892</v>
      </c>
      <c r="C8320" t="s">
        <v>352</v>
      </c>
      <c r="D8320" t="s">
        <v>1893</v>
      </c>
      <c r="E8320" t="s">
        <v>353</v>
      </c>
      <c r="F8320" t="s">
        <v>354</v>
      </c>
      <c r="G8320" t="s">
        <v>229</v>
      </c>
      <c r="H8320" t="s">
        <v>230</v>
      </c>
      <c r="I8320" t="s">
        <v>1899</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52">
        <v>1080.28</v>
      </c>
      <c r="AO8320" s="52">
        <v>1192.19</v>
      </c>
      <c r="AP8320" s="52">
        <v>1280.1199999999999</v>
      </c>
      <c r="AQ8320" s="52">
        <v>1353.12</v>
      </c>
      <c r="AR8320" s="52">
        <v>1452.46</v>
      </c>
      <c r="AS8320" s="52">
        <v>1503.13</v>
      </c>
      <c r="AT8320" s="52">
        <v>1552.81</v>
      </c>
      <c r="AU8320" s="52">
        <v>1588.85</v>
      </c>
      <c r="AV8320" s="52">
        <v>1641.38</v>
      </c>
      <c r="AW8320" s="52">
        <v>1662.34</v>
      </c>
      <c r="AX8320" s="52">
        <v>1692.85</v>
      </c>
      <c r="AY8320" s="52">
        <v>1732.21</v>
      </c>
      <c r="AZ8320" s="52">
        <v>1770.72</v>
      </c>
      <c r="BA8320" s="52">
        <v>1805.78</v>
      </c>
      <c r="BB8320" s="52">
        <v>1840.81</v>
      </c>
      <c r="BC8320">
        <v>2018</v>
      </c>
    </row>
    <row r="8321" spans="1:55" x14ac:dyDescent="0.25">
      <c r="A8321">
        <v>112</v>
      </c>
      <c r="B8321" t="s">
        <v>1892</v>
      </c>
      <c r="C8321" t="s">
        <v>355</v>
      </c>
      <c r="D8321" t="s">
        <v>1893</v>
      </c>
      <c r="E8321" t="s">
        <v>353</v>
      </c>
      <c r="F8321" t="s">
        <v>354</v>
      </c>
      <c r="G8321" t="s">
        <v>282</v>
      </c>
      <c r="I8321" t="s">
        <v>379</v>
      </c>
      <c r="J8321">
        <v>40.902999999999999</v>
      </c>
      <c r="K8321">
        <v>43.155999999999999</v>
      </c>
      <c r="L8321">
        <v>42.945999999999998</v>
      </c>
      <c r="M8321">
        <v>41.505000000000003</v>
      </c>
      <c r="N8321">
        <v>42.021000000000001</v>
      </c>
      <c r="O8321">
        <v>41.686999999999998</v>
      </c>
      <c r="P8321">
        <v>40.61</v>
      </c>
      <c r="Q8321">
        <v>37.881999999999998</v>
      </c>
      <c r="R8321">
        <v>34.116</v>
      </c>
      <c r="S8321">
        <v>28.777999999999999</v>
      </c>
      <c r="T8321">
        <v>25.690999999999999</v>
      </c>
      <c r="U8321">
        <v>24.745999999999999</v>
      </c>
      <c r="V8321">
        <v>26.234000000000002</v>
      </c>
      <c r="W8321">
        <v>30.54</v>
      </c>
      <c r="X8321">
        <v>35.627000000000002</v>
      </c>
      <c r="Y8321">
        <v>39.575000000000003</v>
      </c>
      <c r="Z8321">
        <v>42.591000000000001</v>
      </c>
      <c r="AA8321">
        <v>39.573</v>
      </c>
      <c r="AB8321">
        <v>37.514000000000003</v>
      </c>
      <c r="AC8321">
        <v>36.454000000000001</v>
      </c>
      <c r="AD8321">
        <v>31.018999999999998</v>
      </c>
      <c r="AE8321">
        <v>29.846</v>
      </c>
      <c r="AF8321">
        <v>30.262</v>
      </c>
      <c r="AG8321">
        <v>31.768999999999998</v>
      </c>
      <c r="AH8321">
        <v>34.667999999999999</v>
      </c>
      <c r="AI8321">
        <v>35.847000000000001</v>
      </c>
      <c r="AJ8321">
        <v>36.317</v>
      </c>
      <c r="AK8321">
        <v>36.642000000000003</v>
      </c>
      <c r="AL8321">
        <v>43.854999999999997</v>
      </c>
      <c r="AM8321">
        <v>57.021000000000001</v>
      </c>
      <c r="AN8321">
        <v>68.05</v>
      </c>
      <c r="AO8321">
        <v>72.492999999999995</v>
      </c>
      <c r="AP8321">
        <v>75.549000000000007</v>
      </c>
      <c r="AQ8321">
        <v>76.822999999999993</v>
      </c>
      <c r="AR8321">
        <v>78.754000000000005</v>
      </c>
      <c r="AS8321">
        <v>79.286000000000001</v>
      </c>
      <c r="AT8321">
        <v>78.841999999999999</v>
      </c>
      <c r="AU8321">
        <v>77.519000000000005</v>
      </c>
      <c r="AV8321">
        <v>77.507000000000005</v>
      </c>
      <c r="AW8321">
        <v>76.180999999999997</v>
      </c>
      <c r="AX8321">
        <v>75.003</v>
      </c>
      <c r="AY8321">
        <v>74.147000000000006</v>
      </c>
      <c r="AZ8321">
        <v>73.207999999999998</v>
      </c>
      <c r="BA8321">
        <v>72.06</v>
      </c>
      <c r="BB8321">
        <v>70.891000000000005</v>
      </c>
      <c r="BC8321">
        <v>2018</v>
      </c>
    </row>
    <row r="8322" spans="1:55" x14ac:dyDescent="0.25">
      <c r="A8322">
        <v>112</v>
      </c>
      <c r="B8322" t="s">
        <v>1892</v>
      </c>
      <c r="C8322" t="s">
        <v>356</v>
      </c>
      <c r="D8322" t="s">
        <v>1893</v>
      </c>
      <c r="E8322" t="s">
        <v>357</v>
      </c>
      <c r="F8322" t="s">
        <v>358</v>
      </c>
      <c r="G8322" t="s">
        <v>229</v>
      </c>
      <c r="H8322" t="s">
        <v>230</v>
      </c>
      <c r="I8322" t="s">
        <v>1899</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52">
        <v>1194.3399999999999</v>
      </c>
      <c r="AO8322" s="52">
        <v>1328.78</v>
      </c>
      <c r="AP8322" s="52">
        <v>1424.8</v>
      </c>
      <c r="AQ8322" s="52">
        <v>1499.79</v>
      </c>
      <c r="AR8322" s="52">
        <v>1604.79</v>
      </c>
      <c r="AS8322" s="52">
        <v>1665.98</v>
      </c>
      <c r="AT8322" s="52">
        <v>1731.39</v>
      </c>
      <c r="AU8322" s="52">
        <v>1786.07</v>
      </c>
      <c r="AV8322" s="52">
        <v>1839.39</v>
      </c>
      <c r="AW8322" s="52">
        <v>1869.28</v>
      </c>
      <c r="AX8322" s="52">
        <v>1905.42</v>
      </c>
      <c r="AY8322" s="52">
        <v>1952.99</v>
      </c>
      <c r="AZ8322" s="52">
        <v>1998.91</v>
      </c>
      <c r="BA8322" s="52">
        <v>2042.4</v>
      </c>
      <c r="BB8322" s="52">
        <v>2085.9</v>
      </c>
      <c r="BC8322">
        <v>2018</v>
      </c>
    </row>
    <row r="8323" spans="1:55" x14ac:dyDescent="0.25">
      <c r="A8323">
        <v>112</v>
      </c>
      <c r="B8323" t="s">
        <v>1892</v>
      </c>
      <c r="C8323" t="s">
        <v>359</v>
      </c>
      <c r="D8323" t="s">
        <v>1893</v>
      </c>
      <c r="E8323" t="s">
        <v>357</v>
      </c>
      <c r="F8323" t="s">
        <v>358</v>
      </c>
      <c r="G8323" t="s">
        <v>282</v>
      </c>
      <c r="I8323" t="s">
        <v>360</v>
      </c>
      <c r="J8323">
        <v>42.518999999999998</v>
      </c>
      <c r="K8323">
        <v>44.768999999999998</v>
      </c>
      <c r="L8323">
        <v>43.05</v>
      </c>
      <c r="M8323">
        <v>41.844999999999999</v>
      </c>
      <c r="N8323">
        <v>42.25</v>
      </c>
      <c r="O8323">
        <v>41.314999999999998</v>
      </c>
      <c r="P8323">
        <v>41.293999999999997</v>
      </c>
      <c r="Q8323">
        <v>39.383000000000003</v>
      </c>
      <c r="R8323">
        <v>37.127000000000002</v>
      </c>
      <c r="S8323">
        <v>32.598999999999997</v>
      </c>
      <c r="T8323">
        <v>28.623000000000001</v>
      </c>
      <c r="U8323">
        <v>28.568000000000001</v>
      </c>
      <c r="V8323">
        <v>33.36</v>
      </c>
      <c r="W8323">
        <v>38.131</v>
      </c>
      <c r="X8323">
        <v>40.945</v>
      </c>
      <c r="Y8323">
        <v>43.926000000000002</v>
      </c>
      <c r="Z8323">
        <v>44.031999999999996</v>
      </c>
      <c r="AA8323">
        <v>43.4</v>
      </c>
      <c r="AB8323">
        <v>41.183</v>
      </c>
      <c r="AC8323">
        <v>39.832000000000001</v>
      </c>
      <c r="AD8323">
        <v>37.006999999999998</v>
      </c>
      <c r="AE8323">
        <v>34.319000000000003</v>
      </c>
      <c r="AF8323">
        <v>34.404000000000003</v>
      </c>
      <c r="AG8323">
        <v>35.588999999999999</v>
      </c>
      <c r="AH8323">
        <v>38.594000000000001</v>
      </c>
      <c r="AI8323">
        <v>39.79</v>
      </c>
      <c r="AJ8323">
        <v>40.71</v>
      </c>
      <c r="AK8323">
        <v>41.744</v>
      </c>
      <c r="AL8323">
        <v>49.688000000000002</v>
      </c>
      <c r="AM8323">
        <v>63.738999999999997</v>
      </c>
      <c r="AN8323">
        <v>75.236000000000004</v>
      </c>
      <c r="AO8323">
        <v>80.799000000000007</v>
      </c>
      <c r="AP8323">
        <v>84.087999999999994</v>
      </c>
      <c r="AQ8323">
        <v>85.15</v>
      </c>
      <c r="AR8323">
        <v>87.013999999999996</v>
      </c>
      <c r="AS8323">
        <v>87.876000000000005</v>
      </c>
      <c r="AT8323">
        <v>87.909000000000006</v>
      </c>
      <c r="AU8323">
        <v>87.141000000000005</v>
      </c>
      <c r="AV8323">
        <v>86.856999999999999</v>
      </c>
      <c r="AW8323">
        <v>85.665000000000006</v>
      </c>
      <c r="AX8323">
        <v>84.421000000000006</v>
      </c>
      <c r="AY8323">
        <v>83.597999999999999</v>
      </c>
      <c r="AZ8323">
        <v>82.643000000000001</v>
      </c>
      <c r="BA8323">
        <v>81.501999999999995</v>
      </c>
      <c r="BB8323">
        <v>80.328999999999994</v>
      </c>
      <c r="BC8323">
        <v>2018</v>
      </c>
    </row>
    <row r="8324" spans="1:55" x14ac:dyDescent="0.25">
      <c r="A8324">
        <v>112</v>
      </c>
      <c r="B8324" t="s">
        <v>1892</v>
      </c>
      <c r="C8324" t="s">
        <v>361</v>
      </c>
      <c r="D8324" t="s">
        <v>1893</v>
      </c>
      <c r="E8324" t="s">
        <v>362</v>
      </c>
      <c r="F8324" t="s">
        <v>363</v>
      </c>
      <c r="G8324" t="s">
        <v>229</v>
      </c>
      <c r="H8324" t="s">
        <v>230</v>
      </c>
      <c r="I8324" t="s">
        <v>1899</v>
      </c>
      <c r="J8324">
        <v>259.96199999999999</v>
      </c>
      <c r="K8324">
        <v>289.899</v>
      </c>
      <c r="L8324">
        <v>319.20999999999998</v>
      </c>
      <c r="M8324">
        <v>351.10899999999998</v>
      </c>
      <c r="N8324">
        <v>377.577</v>
      </c>
      <c r="O8324">
        <v>414.32900000000001</v>
      </c>
      <c r="P8324">
        <v>446.41300000000001</v>
      </c>
      <c r="Q8324">
        <v>495.53399999999999</v>
      </c>
      <c r="R8324">
        <v>554.89599999999996</v>
      </c>
      <c r="S8324">
        <v>613.38099999999997</v>
      </c>
      <c r="T8324">
        <v>667.43499999999995</v>
      </c>
      <c r="U8324">
        <v>703.72799999999995</v>
      </c>
      <c r="V8324">
        <v>727.96500000000003</v>
      </c>
      <c r="W8324">
        <v>766.40800000000002</v>
      </c>
      <c r="X8324">
        <v>806.42</v>
      </c>
      <c r="Y8324">
        <v>846.53599999999994</v>
      </c>
      <c r="Z8324">
        <v>903.43200000000002</v>
      </c>
      <c r="AA8324">
        <v>948.95299999999997</v>
      </c>
      <c r="AB8324">
        <v>991.23800000000006</v>
      </c>
      <c r="AC8324" s="52">
        <v>1031.1600000000001</v>
      </c>
      <c r="AD8324" s="52">
        <v>1089.3399999999999</v>
      </c>
      <c r="AE8324" s="52">
        <v>1129.44</v>
      </c>
      <c r="AF8324" s="52">
        <v>1182.96</v>
      </c>
      <c r="AG8324" s="52">
        <v>1251.8499999999999</v>
      </c>
      <c r="AH8324" s="52">
        <v>1312.85</v>
      </c>
      <c r="AI8324" s="52">
        <v>1388.75</v>
      </c>
      <c r="AJ8324" s="52">
        <v>1465.9</v>
      </c>
      <c r="AK8324" s="52">
        <v>1541.44</v>
      </c>
      <c r="AL8324" s="52">
        <v>1579.8</v>
      </c>
      <c r="AM8324" s="52">
        <v>1537.21</v>
      </c>
      <c r="AN8324" s="52">
        <v>1587.47</v>
      </c>
      <c r="AO8324" s="52">
        <v>1644.55</v>
      </c>
      <c r="AP8324" s="52">
        <v>1694.42</v>
      </c>
      <c r="AQ8324" s="52">
        <v>1761.35</v>
      </c>
      <c r="AR8324" s="52">
        <v>1844.3</v>
      </c>
      <c r="AS8324" s="52">
        <v>1895.84</v>
      </c>
      <c r="AT8324" s="52">
        <v>1969.52</v>
      </c>
      <c r="AU8324" s="52">
        <v>2049.63</v>
      </c>
      <c r="AV8324" s="52">
        <v>2117.7199999999998</v>
      </c>
      <c r="AW8324" s="52">
        <v>2182.08</v>
      </c>
      <c r="AX8324" s="52">
        <v>2257.04</v>
      </c>
      <c r="AY8324" s="52">
        <v>2336.1799999999998</v>
      </c>
      <c r="AZ8324" s="52">
        <v>2418.7399999999998</v>
      </c>
      <c r="BA8324" s="52">
        <v>2505.9299999999998</v>
      </c>
      <c r="BB8324" s="52">
        <v>2596.69</v>
      </c>
      <c r="BC8324">
        <v>2018</v>
      </c>
    </row>
    <row r="8325" spans="1:55" x14ac:dyDescent="0.25">
      <c r="A8325">
        <v>112</v>
      </c>
      <c r="B8325" t="s">
        <v>1892</v>
      </c>
      <c r="C8325" t="s">
        <v>364</v>
      </c>
      <c r="D8325" t="s">
        <v>1893</v>
      </c>
      <c r="E8325" t="s">
        <v>365</v>
      </c>
      <c r="F8325" t="s">
        <v>366</v>
      </c>
      <c r="G8325" t="s">
        <v>242</v>
      </c>
      <c r="H8325" t="s">
        <v>230</v>
      </c>
      <c r="I8325" t="s">
        <v>1900</v>
      </c>
      <c r="J8325">
        <v>3.2450000000000001</v>
      </c>
      <c r="K8325">
        <v>8.9659999999999993</v>
      </c>
      <c r="L8325">
        <v>3.0960000000000001</v>
      </c>
      <c r="M8325">
        <v>1.1419999999999999</v>
      </c>
      <c r="N8325">
        <v>-2.5009999999999999</v>
      </c>
      <c r="O8325">
        <v>-1.5469999999999999</v>
      </c>
      <c r="P8325">
        <v>-6.3040000000000003</v>
      </c>
      <c r="Q8325">
        <v>-12.746</v>
      </c>
      <c r="R8325">
        <v>-34.835999999999999</v>
      </c>
      <c r="S8325">
        <v>-40.826000000000001</v>
      </c>
      <c r="T8325">
        <v>-36.665999999999997</v>
      </c>
      <c r="U8325">
        <v>-16.459</v>
      </c>
      <c r="V8325">
        <v>-19.617000000000001</v>
      </c>
      <c r="W8325">
        <v>-15.135</v>
      </c>
      <c r="X8325">
        <v>-5.8550000000000004</v>
      </c>
      <c r="Y8325">
        <v>-8.9239999999999995</v>
      </c>
      <c r="Z8325">
        <v>-8.0129999999999999</v>
      </c>
      <c r="AA8325">
        <v>-0.71599999999999997</v>
      </c>
      <c r="AB8325">
        <v>-9.0009999999999994</v>
      </c>
      <c r="AC8325">
        <v>-41.908000000000001</v>
      </c>
      <c r="AD8325">
        <v>-39.908000000000001</v>
      </c>
      <c r="AE8325">
        <v>-36.539000000000001</v>
      </c>
      <c r="AF8325">
        <v>-40.247999999999998</v>
      </c>
      <c r="AG8325">
        <v>-39.442</v>
      </c>
      <c r="AH8325">
        <v>-55.51</v>
      </c>
      <c r="AI8325">
        <v>-51.484999999999999</v>
      </c>
      <c r="AJ8325">
        <v>-82.373000000000005</v>
      </c>
      <c r="AK8325">
        <v>-110.60299999999999</v>
      </c>
      <c r="AL8325">
        <v>-124.095</v>
      </c>
      <c r="AM8325">
        <v>-85.41</v>
      </c>
      <c r="AN8325">
        <v>-82.933000000000007</v>
      </c>
      <c r="AO8325">
        <v>-51.618000000000002</v>
      </c>
      <c r="AP8325">
        <v>-100.867</v>
      </c>
      <c r="AQ8325">
        <v>-141.874</v>
      </c>
      <c r="AR8325">
        <v>-149.64599999999999</v>
      </c>
      <c r="AS8325">
        <v>-142.36699999999999</v>
      </c>
      <c r="AT8325">
        <v>-139.30099999999999</v>
      </c>
      <c r="AU8325">
        <v>-88.055999999999997</v>
      </c>
      <c r="AV8325">
        <v>-109.05200000000001</v>
      </c>
      <c r="AW8325">
        <v>-117.43300000000001</v>
      </c>
      <c r="AX8325">
        <v>-115.946</v>
      </c>
      <c r="AY8325">
        <v>-118.76900000000001</v>
      </c>
      <c r="AZ8325">
        <v>-121.843</v>
      </c>
      <c r="BA8325">
        <v>-124.75</v>
      </c>
      <c r="BB8325">
        <v>-128.12799999999999</v>
      </c>
      <c r="BC8325">
        <v>2018</v>
      </c>
    </row>
    <row r="8326" spans="1:55" x14ac:dyDescent="0.25">
      <c r="A8326">
        <v>112</v>
      </c>
      <c r="B8326" t="s">
        <v>1892</v>
      </c>
      <c r="C8326" t="s">
        <v>368</v>
      </c>
      <c r="D8326" t="s">
        <v>1893</v>
      </c>
      <c r="E8326" t="s">
        <v>365</v>
      </c>
      <c r="F8326" t="s">
        <v>366</v>
      </c>
      <c r="G8326" t="s">
        <v>282</v>
      </c>
      <c r="I8326" t="s">
        <v>369</v>
      </c>
      <c r="J8326">
        <v>0.53700000000000003</v>
      </c>
      <c r="K8326">
        <v>1.5249999999999999</v>
      </c>
      <c r="L8326">
        <v>0.55400000000000005</v>
      </c>
      <c r="M8326">
        <v>0.214</v>
      </c>
      <c r="N8326">
        <v>-0.496</v>
      </c>
      <c r="O8326">
        <v>-0.28799999999999998</v>
      </c>
      <c r="P8326">
        <v>-0.96299999999999997</v>
      </c>
      <c r="Q8326">
        <v>-1.57</v>
      </c>
      <c r="R8326">
        <v>-3.5249999999999999</v>
      </c>
      <c r="S8326">
        <v>-4.0599999999999996</v>
      </c>
      <c r="T8326">
        <v>-3.0790000000000002</v>
      </c>
      <c r="U8326">
        <v>-1.3220000000000001</v>
      </c>
      <c r="V8326">
        <v>-1.5269999999999999</v>
      </c>
      <c r="W8326">
        <v>-1.3160000000000001</v>
      </c>
      <c r="X8326">
        <v>-0.47399999999999998</v>
      </c>
      <c r="Y8326">
        <v>-0.66800000000000004</v>
      </c>
      <c r="Z8326">
        <v>-0.56799999999999995</v>
      </c>
      <c r="AA8326">
        <v>-4.5999999999999999E-2</v>
      </c>
      <c r="AB8326">
        <v>-0.54800000000000004</v>
      </c>
      <c r="AC8326">
        <v>-2.5110000000000001</v>
      </c>
      <c r="AD8326">
        <v>-2.4169999999999998</v>
      </c>
      <c r="AE8326">
        <v>-2.2469999999999999</v>
      </c>
      <c r="AF8326">
        <v>-2.266</v>
      </c>
      <c r="AG8326">
        <v>-1.9279999999999999</v>
      </c>
      <c r="AH8326">
        <v>-2.3079999999999998</v>
      </c>
      <c r="AI8326">
        <v>-2.0369999999999999</v>
      </c>
      <c r="AJ8326">
        <v>-3.05</v>
      </c>
      <c r="AK8326">
        <v>-3.585</v>
      </c>
      <c r="AL8326">
        <v>-4.2279999999999998</v>
      </c>
      <c r="AM8326">
        <v>-3.5539999999999998</v>
      </c>
      <c r="AN8326">
        <v>-3.3780000000000001</v>
      </c>
      <c r="AO8326">
        <v>-1.958</v>
      </c>
      <c r="AP8326">
        <v>-3.7679999999999998</v>
      </c>
      <c r="AQ8326">
        <v>-5.149</v>
      </c>
      <c r="AR8326">
        <v>-4.9290000000000003</v>
      </c>
      <c r="AS8326">
        <v>-4.9139999999999997</v>
      </c>
      <c r="AT8326">
        <v>-5.2190000000000003</v>
      </c>
      <c r="AU8326">
        <v>-3.335</v>
      </c>
      <c r="AV8326">
        <v>-3.855</v>
      </c>
      <c r="AW8326">
        <v>-4.1509999999999998</v>
      </c>
      <c r="AX8326">
        <v>-3.9609999999999999</v>
      </c>
      <c r="AY8326">
        <v>-3.923</v>
      </c>
      <c r="AZ8326">
        <v>-3.8769999999999998</v>
      </c>
      <c r="BA8326">
        <v>-3.82</v>
      </c>
      <c r="BB8326">
        <v>-3.77</v>
      </c>
      <c r="BC8326">
        <v>2018</v>
      </c>
    </row>
    <row r="8327" spans="1:55" x14ac:dyDescent="0.25">
      <c r="A8327">
        <v>111</v>
      </c>
      <c r="B8327" t="s">
        <v>1901</v>
      </c>
      <c r="C8327" t="s">
        <v>225</v>
      </c>
      <c r="D8327" t="s">
        <v>1902</v>
      </c>
      <c r="E8327" t="s">
        <v>227</v>
      </c>
      <c r="F8327" t="s">
        <v>228</v>
      </c>
      <c r="G8327" t="s">
        <v>229</v>
      </c>
      <c r="H8327" t="s">
        <v>230</v>
      </c>
      <c r="I8327" t="s">
        <v>1903</v>
      </c>
      <c r="J8327" s="52">
        <v>6759.18</v>
      </c>
      <c r="K8327" s="52">
        <v>6930.7</v>
      </c>
      <c r="L8327" s="52">
        <v>6805.78</v>
      </c>
      <c r="M8327" s="52">
        <v>7117.73</v>
      </c>
      <c r="N8327" s="52">
        <v>7632.85</v>
      </c>
      <c r="O8327" s="52">
        <v>7951.05</v>
      </c>
      <c r="P8327" s="52">
        <v>8226.3799999999992</v>
      </c>
      <c r="Q8327" s="52">
        <v>8510.98</v>
      </c>
      <c r="R8327" s="52">
        <v>8866.48</v>
      </c>
      <c r="S8327" s="52">
        <v>9192.1299999999992</v>
      </c>
      <c r="T8327" s="52">
        <v>9365.5</v>
      </c>
      <c r="U8327" s="52">
        <v>9355.35</v>
      </c>
      <c r="V8327" s="52">
        <v>9684.8799999999992</v>
      </c>
      <c r="W8327" s="52">
        <v>9951.48</v>
      </c>
      <c r="X8327" s="52">
        <v>10352.450000000001</v>
      </c>
      <c r="Y8327" s="52">
        <v>10630.33</v>
      </c>
      <c r="Z8327" s="52">
        <v>11031.35</v>
      </c>
      <c r="AA8327" s="52">
        <v>11521.93</v>
      </c>
      <c r="AB8327" s="52">
        <v>12038.28</v>
      </c>
      <c r="AC8327" s="52">
        <v>12610.5</v>
      </c>
      <c r="AD8327" s="52">
        <v>13130.98</v>
      </c>
      <c r="AE8327" s="52">
        <v>13262.1</v>
      </c>
      <c r="AF8327" s="52">
        <v>13493.08</v>
      </c>
      <c r="AG8327" s="52">
        <v>13879.13</v>
      </c>
      <c r="AH8327" s="52">
        <v>14406.38</v>
      </c>
      <c r="AI8327" s="52">
        <v>14912.53</v>
      </c>
      <c r="AJ8327" s="52">
        <v>15338.25</v>
      </c>
      <c r="AK8327" s="52">
        <v>15626.03</v>
      </c>
      <c r="AL8327" s="52">
        <v>15604.68</v>
      </c>
      <c r="AM8327" s="52">
        <v>15208.83</v>
      </c>
      <c r="AN8327" s="52">
        <v>15598.75</v>
      </c>
      <c r="AO8327" s="52">
        <v>15840.68</v>
      </c>
      <c r="AP8327" s="52">
        <v>16197</v>
      </c>
      <c r="AQ8327" s="52">
        <v>16495.38</v>
      </c>
      <c r="AR8327" s="52">
        <v>16899.830000000002</v>
      </c>
      <c r="AS8327" s="52">
        <v>17386.68</v>
      </c>
      <c r="AT8327" s="52">
        <v>17659.2</v>
      </c>
      <c r="AU8327" s="52">
        <v>18050.7</v>
      </c>
      <c r="AV8327" s="52">
        <v>18566.48</v>
      </c>
      <c r="AW8327" s="52">
        <v>18999.27</v>
      </c>
      <c r="AX8327" s="52">
        <v>19354.78</v>
      </c>
      <c r="AY8327" s="52">
        <v>19696.5</v>
      </c>
      <c r="AZ8327" s="52">
        <v>20019.53</v>
      </c>
      <c r="BA8327" s="52">
        <v>20342.86</v>
      </c>
      <c r="BB8327" s="52">
        <v>20661.259999999998</v>
      </c>
      <c r="BC8327">
        <v>2018</v>
      </c>
    </row>
    <row r="8328" spans="1:55" x14ac:dyDescent="0.25">
      <c r="A8328">
        <v>111</v>
      </c>
      <c r="B8328" t="s">
        <v>1901</v>
      </c>
      <c r="C8328" t="s">
        <v>233</v>
      </c>
      <c r="D8328" t="s">
        <v>1902</v>
      </c>
      <c r="E8328" t="s">
        <v>227</v>
      </c>
      <c r="F8328" t="s">
        <v>234</v>
      </c>
      <c r="G8328" t="s">
        <v>235</v>
      </c>
      <c r="I8328" t="s">
        <v>236</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2.452</v>
      </c>
      <c r="AS8328">
        <v>2.8809999999999998</v>
      </c>
      <c r="AT8328">
        <v>1.5669999999999999</v>
      </c>
      <c r="AU8328">
        <v>2.2170000000000001</v>
      </c>
      <c r="AV8328">
        <v>2.8570000000000002</v>
      </c>
      <c r="AW8328">
        <v>2.331</v>
      </c>
      <c r="AX8328">
        <v>1.871</v>
      </c>
      <c r="AY8328">
        <v>1.766</v>
      </c>
      <c r="AZ8328">
        <v>1.64</v>
      </c>
      <c r="BA8328">
        <v>1.615</v>
      </c>
      <c r="BB8328">
        <v>1.5649999999999999</v>
      </c>
      <c r="BC8328">
        <v>2018</v>
      </c>
    </row>
    <row r="8329" spans="1:55" x14ac:dyDescent="0.25">
      <c r="A8329">
        <v>111</v>
      </c>
      <c r="B8329" t="s">
        <v>1901</v>
      </c>
      <c r="C8329" t="s">
        <v>237</v>
      </c>
      <c r="D8329" t="s">
        <v>1902</v>
      </c>
      <c r="E8329" t="s">
        <v>238</v>
      </c>
      <c r="F8329" t="s">
        <v>239</v>
      </c>
      <c r="G8329" t="s">
        <v>229</v>
      </c>
      <c r="H8329" t="s">
        <v>230</v>
      </c>
      <c r="I8329" t="s">
        <v>1903</v>
      </c>
      <c r="J8329" s="52">
        <v>2857.33</v>
      </c>
      <c r="K8329" s="52">
        <v>3207.03</v>
      </c>
      <c r="L8329" s="52">
        <v>3343.8</v>
      </c>
      <c r="M8329" s="52">
        <v>3634.03</v>
      </c>
      <c r="N8329" s="52">
        <v>4037.65</v>
      </c>
      <c r="O8329" s="52">
        <v>4339</v>
      </c>
      <c r="P8329" s="52">
        <v>4579.63</v>
      </c>
      <c r="Q8329" s="52">
        <v>4855.25</v>
      </c>
      <c r="R8329" s="52">
        <v>5236.43</v>
      </c>
      <c r="S8329" s="52">
        <v>5641.6</v>
      </c>
      <c r="T8329" s="52">
        <v>5963.13</v>
      </c>
      <c r="U8329" s="52">
        <v>6158.13</v>
      </c>
      <c r="V8329" s="52">
        <v>6520.33</v>
      </c>
      <c r="W8329" s="52">
        <v>6858.55</v>
      </c>
      <c r="X8329" s="52">
        <v>7287.25</v>
      </c>
      <c r="Y8329" s="52">
        <v>7639.75</v>
      </c>
      <c r="Z8329" s="52">
        <v>8073.13</v>
      </c>
      <c r="AA8329" s="52">
        <v>8577.5499999999993</v>
      </c>
      <c r="AB8329" s="52">
        <v>9062.83</v>
      </c>
      <c r="AC8329" s="52">
        <v>9630.7000000000007</v>
      </c>
      <c r="AD8329" s="52">
        <v>10252.35</v>
      </c>
      <c r="AE8329" s="52">
        <v>10581.83</v>
      </c>
      <c r="AF8329" s="52">
        <v>10936.45</v>
      </c>
      <c r="AG8329" s="52">
        <v>11458.25</v>
      </c>
      <c r="AH8329" s="52">
        <v>12213.73</v>
      </c>
      <c r="AI8329" s="52">
        <v>13036.63</v>
      </c>
      <c r="AJ8329" s="52">
        <v>13814.6</v>
      </c>
      <c r="AK8329" s="52">
        <v>14451.88</v>
      </c>
      <c r="AL8329" s="52">
        <v>14712.83</v>
      </c>
      <c r="AM8329" s="52">
        <v>14448.93</v>
      </c>
      <c r="AN8329" s="52">
        <v>14992.05</v>
      </c>
      <c r="AO8329" s="52">
        <v>15542.6</v>
      </c>
      <c r="AP8329" s="52">
        <v>16197.05</v>
      </c>
      <c r="AQ8329" s="52">
        <v>16784.830000000002</v>
      </c>
      <c r="AR8329" s="52">
        <v>17521.75</v>
      </c>
      <c r="AS8329" s="52">
        <v>18219.3</v>
      </c>
      <c r="AT8329" s="52">
        <v>18707.150000000001</v>
      </c>
      <c r="AU8329" s="52">
        <v>19485.400000000001</v>
      </c>
      <c r="AV8329" s="52">
        <v>20494.05</v>
      </c>
      <c r="AW8329" s="52">
        <v>21344.67</v>
      </c>
      <c r="AX8329" s="52">
        <v>22198.12</v>
      </c>
      <c r="AY8329" s="52">
        <v>23059.65</v>
      </c>
      <c r="AZ8329" s="52">
        <v>23922.82</v>
      </c>
      <c r="BA8329" s="52">
        <v>24812.959999999999</v>
      </c>
      <c r="BB8329" s="52">
        <v>25728.73</v>
      </c>
      <c r="BC8329">
        <v>2018</v>
      </c>
    </row>
    <row r="8330" spans="1:55" x14ac:dyDescent="0.25">
      <c r="A8330">
        <v>111</v>
      </c>
      <c r="B8330" t="s">
        <v>1901</v>
      </c>
      <c r="C8330" t="s">
        <v>240</v>
      </c>
      <c r="D8330" t="s">
        <v>1902</v>
      </c>
      <c r="E8330" t="s">
        <v>238</v>
      </c>
      <c r="F8330" t="s">
        <v>241</v>
      </c>
      <c r="G8330" t="s">
        <v>242</v>
      </c>
      <c r="H8330" t="s">
        <v>230</v>
      </c>
      <c r="I8330" t="s">
        <v>243</v>
      </c>
      <c r="J8330" s="52">
        <v>2857.33</v>
      </c>
      <c r="K8330" s="52">
        <v>3207.03</v>
      </c>
      <c r="L8330" s="52">
        <v>3343.8</v>
      </c>
      <c r="M8330" s="52">
        <v>3634.03</v>
      </c>
      <c r="N8330" s="52">
        <v>4037.65</v>
      </c>
      <c r="O8330" s="52">
        <v>4339</v>
      </c>
      <c r="P8330" s="52">
        <v>4579.63</v>
      </c>
      <c r="Q8330" s="52">
        <v>4855.25</v>
      </c>
      <c r="R8330" s="52">
        <v>5236.43</v>
      </c>
      <c r="S8330" s="52">
        <v>5641.6</v>
      </c>
      <c r="T8330" s="52">
        <v>5963.13</v>
      </c>
      <c r="U8330" s="52">
        <v>6158.13</v>
      </c>
      <c r="V8330" s="52">
        <v>6520.33</v>
      </c>
      <c r="W8330" s="52">
        <v>6858.55</v>
      </c>
      <c r="X8330" s="52">
        <v>7287.25</v>
      </c>
      <c r="Y8330" s="52">
        <v>7639.75</v>
      </c>
      <c r="Z8330" s="52">
        <v>8073.13</v>
      </c>
      <c r="AA8330" s="52">
        <v>8577.5499999999993</v>
      </c>
      <c r="AB8330" s="52">
        <v>9062.83</v>
      </c>
      <c r="AC8330" s="52">
        <v>9630.7000000000007</v>
      </c>
      <c r="AD8330" s="52">
        <v>10252.35</v>
      </c>
      <c r="AE8330" s="52">
        <v>10581.83</v>
      </c>
      <c r="AF8330" s="52">
        <v>10936.45</v>
      </c>
      <c r="AG8330" s="52">
        <v>11458.25</v>
      </c>
      <c r="AH8330" s="52">
        <v>12213.73</v>
      </c>
      <c r="AI8330" s="52">
        <v>13036.63</v>
      </c>
      <c r="AJ8330" s="52">
        <v>13814.6</v>
      </c>
      <c r="AK8330" s="52">
        <v>14451.88</v>
      </c>
      <c r="AL8330" s="52">
        <v>14712.83</v>
      </c>
      <c r="AM8330" s="52">
        <v>14448.93</v>
      </c>
      <c r="AN8330" s="52">
        <v>14992.05</v>
      </c>
      <c r="AO8330" s="52">
        <v>15542.6</v>
      </c>
      <c r="AP8330" s="52">
        <v>16197.05</v>
      </c>
      <c r="AQ8330" s="52">
        <v>16784.830000000002</v>
      </c>
      <c r="AR8330" s="52">
        <v>17521.75</v>
      </c>
      <c r="AS8330" s="52">
        <v>18219.3</v>
      </c>
      <c r="AT8330" s="52">
        <v>18707.150000000001</v>
      </c>
      <c r="AU8330" s="52">
        <v>19485.400000000001</v>
      </c>
      <c r="AV8330" s="52">
        <v>20494.05</v>
      </c>
      <c r="AW8330" s="52">
        <v>21344.67</v>
      </c>
      <c r="AX8330" s="52">
        <v>22198.12</v>
      </c>
      <c r="AY8330" s="52">
        <v>23059.65</v>
      </c>
      <c r="AZ8330" s="52">
        <v>23922.82</v>
      </c>
      <c r="BA8330" s="52">
        <v>24812.959999999999</v>
      </c>
      <c r="BB8330" s="52">
        <v>25728.73</v>
      </c>
      <c r="BC8330">
        <v>2018</v>
      </c>
    </row>
    <row r="8331" spans="1:55" x14ac:dyDescent="0.25">
      <c r="A8331">
        <v>111</v>
      </c>
      <c r="B8331" t="s">
        <v>1901</v>
      </c>
      <c r="C8331" t="s">
        <v>244</v>
      </c>
      <c r="D8331" t="s">
        <v>1902</v>
      </c>
      <c r="E8331" t="s">
        <v>238</v>
      </c>
      <c r="F8331" t="s">
        <v>245</v>
      </c>
      <c r="G8331" t="s">
        <v>246</v>
      </c>
      <c r="H8331" t="s">
        <v>230</v>
      </c>
      <c r="I8331" t="s">
        <v>243</v>
      </c>
      <c r="J8331" s="52">
        <v>2857.33</v>
      </c>
      <c r="K8331" s="52">
        <v>3207.03</v>
      </c>
      <c r="L8331" s="52">
        <v>3343.8</v>
      </c>
      <c r="M8331" s="52">
        <v>3634.03</v>
      </c>
      <c r="N8331" s="52">
        <v>4037.65</v>
      </c>
      <c r="O8331" s="52">
        <v>4339</v>
      </c>
      <c r="P8331" s="52">
        <v>4579.63</v>
      </c>
      <c r="Q8331" s="52">
        <v>4855.25</v>
      </c>
      <c r="R8331" s="52">
        <v>5236.43</v>
      </c>
      <c r="S8331" s="52">
        <v>5641.6</v>
      </c>
      <c r="T8331" s="52">
        <v>5963.13</v>
      </c>
      <c r="U8331" s="52">
        <v>6158.13</v>
      </c>
      <c r="V8331" s="52">
        <v>6520.33</v>
      </c>
      <c r="W8331" s="52">
        <v>6858.55</v>
      </c>
      <c r="X8331" s="52">
        <v>7287.25</v>
      </c>
      <c r="Y8331" s="52">
        <v>7639.75</v>
      </c>
      <c r="Z8331" s="52">
        <v>8073.13</v>
      </c>
      <c r="AA8331" s="52">
        <v>8577.5499999999993</v>
      </c>
      <c r="AB8331" s="52">
        <v>9062.83</v>
      </c>
      <c r="AC8331" s="52">
        <v>9630.7000000000007</v>
      </c>
      <c r="AD8331" s="52">
        <v>10252.35</v>
      </c>
      <c r="AE8331" s="52">
        <v>10581.83</v>
      </c>
      <c r="AF8331" s="52">
        <v>10936.45</v>
      </c>
      <c r="AG8331" s="52">
        <v>11458.25</v>
      </c>
      <c r="AH8331" s="52">
        <v>12213.73</v>
      </c>
      <c r="AI8331" s="52">
        <v>13036.63</v>
      </c>
      <c r="AJ8331" s="52">
        <v>13814.6</v>
      </c>
      <c r="AK8331" s="52">
        <v>14451.88</v>
      </c>
      <c r="AL8331" s="52">
        <v>14712.83</v>
      </c>
      <c r="AM8331" s="52">
        <v>14448.93</v>
      </c>
      <c r="AN8331" s="52">
        <v>14992.05</v>
      </c>
      <c r="AO8331" s="52">
        <v>15542.6</v>
      </c>
      <c r="AP8331" s="52">
        <v>16197.05</v>
      </c>
      <c r="AQ8331" s="52">
        <v>16784.830000000002</v>
      </c>
      <c r="AR8331" s="52">
        <v>17521.75</v>
      </c>
      <c r="AS8331" s="52">
        <v>18219.3</v>
      </c>
      <c r="AT8331" s="52">
        <v>18707.150000000001</v>
      </c>
      <c r="AU8331" s="52">
        <v>19485.400000000001</v>
      </c>
      <c r="AV8331" s="52">
        <v>20494.05</v>
      </c>
      <c r="AW8331" s="52">
        <v>21344.67</v>
      </c>
      <c r="AX8331" s="52">
        <v>22198.12</v>
      </c>
      <c r="AY8331" s="52">
        <v>23059.65</v>
      </c>
      <c r="AZ8331" s="52">
        <v>23922.82</v>
      </c>
      <c r="BA8331" s="52">
        <v>24812.959999999999</v>
      </c>
      <c r="BB8331" s="52">
        <v>25728.73</v>
      </c>
      <c r="BC8331">
        <v>2018</v>
      </c>
    </row>
    <row r="8332" spans="1:55" x14ac:dyDescent="0.25">
      <c r="A8332">
        <v>111</v>
      </c>
      <c r="B8332" t="s">
        <v>1901</v>
      </c>
      <c r="C8332" t="s">
        <v>247</v>
      </c>
      <c r="D8332" t="s">
        <v>1902</v>
      </c>
      <c r="E8332" t="s">
        <v>248</v>
      </c>
      <c r="F8332" t="s">
        <v>249</v>
      </c>
      <c r="G8332" t="s">
        <v>250</v>
      </c>
      <c r="I8332" t="s">
        <v>251</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103.68</v>
      </c>
      <c r="AS8332">
        <v>104.789</v>
      </c>
      <c r="AT8332">
        <v>105.934</v>
      </c>
      <c r="AU8332">
        <v>107.94799999999999</v>
      </c>
      <c r="AV8332">
        <v>110.38200000000001</v>
      </c>
      <c r="AW8332">
        <v>112.345</v>
      </c>
      <c r="AX8332">
        <v>114.691</v>
      </c>
      <c r="AY8332">
        <v>117.075</v>
      </c>
      <c r="AZ8332">
        <v>119.497</v>
      </c>
      <c r="BA8332">
        <v>121.974</v>
      </c>
      <c r="BB8332">
        <v>124.526</v>
      </c>
      <c r="BC8332">
        <v>2018</v>
      </c>
    </row>
    <row r="8333" spans="1:55" x14ac:dyDescent="0.25">
      <c r="A8333">
        <v>111</v>
      </c>
      <c r="B8333" t="s">
        <v>1901</v>
      </c>
      <c r="C8333" t="s">
        <v>252</v>
      </c>
      <c r="D8333" t="s">
        <v>1902</v>
      </c>
      <c r="E8333" t="s">
        <v>253</v>
      </c>
      <c r="F8333" t="s">
        <v>254</v>
      </c>
      <c r="G8333" t="s">
        <v>229</v>
      </c>
      <c r="H8333" t="s">
        <v>220</v>
      </c>
      <c r="I8333" t="s">
        <v>255</v>
      </c>
      <c r="J8333" s="52">
        <v>29694.75</v>
      </c>
      <c r="K8333" s="52">
        <v>30144.53</v>
      </c>
      <c r="L8333" s="52">
        <v>29319.08</v>
      </c>
      <c r="M8333" s="52">
        <v>30385.62</v>
      </c>
      <c r="N8333" s="52">
        <v>32300.53</v>
      </c>
      <c r="O8333" s="52">
        <v>33349.550000000003</v>
      </c>
      <c r="P8333" s="52">
        <v>34192.129999999997</v>
      </c>
      <c r="Q8333" s="52">
        <v>35060.550000000003</v>
      </c>
      <c r="R8333" s="52">
        <v>36194.5</v>
      </c>
      <c r="S8333" s="52">
        <v>37172.050000000003</v>
      </c>
      <c r="T8333" s="52">
        <v>37454.9</v>
      </c>
      <c r="U8333" s="52">
        <v>36920.49</v>
      </c>
      <c r="V8333" s="52">
        <v>37717.040000000001</v>
      </c>
      <c r="W8333" s="52">
        <v>38253.360000000001</v>
      </c>
      <c r="X8333" s="52">
        <v>39314.410000000003</v>
      </c>
      <c r="Y8333" s="52">
        <v>39894.910000000003</v>
      </c>
      <c r="Z8333" s="52">
        <v>40920.410000000003</v>
      </c>
      <c r="AA8333" s="52">
        <v>42232.38</v>
      </c>
      <c r="AB8333" s="52">
        <v>43613.41</v>
      </c>
      <c r="AC8333" s="52">
        <v>45167.37</v>
      </c>
      <c r="AD8333" s="52">
        <v>46514.93</v>
      </c>
      <c r="AE8333" s="52">
        <v>46498.46</v>
      </c>
      <c r="AF8333" s="52">
        <v>46847.86</v>
      </c>
      <c r="AG8333" s="52">
        <v>47738.33</v>
      </c>
      <c r="AH8333" s="52">
        <v>49103.39</v>
      </c>
      <c r="AI8333" s="52">
        <v>50360.6</v>
      </c>
      <c r="AJ8333" s="52">
        <v>51310.52</v>
      </c>
      <c r="AK8333" s="52">
        <v>51758.400000000001</v>
      </c>
      <c r="AL8333" s="52">
        <v>51210.22</v>
      </c>
      <c r="AM8333" s="52">
        <v>49479.91</v>
      </c>
      <c r="AN8333" s="52">
        <v>50361.34</v>
      </c>
      <c r="AO8333" s="52">
        <v>50781.05</v>
      </c>
      <c r="AP8333" s="52">
        <v>51556.01</v>
      </c>
      <c r="AQ8333" s="52">
        <v>52146.21</v>
      </c>
      <c r="AR8333" s="52">
        <v>53040.79</v>
      </c>
      <c r="AS8333" s="52">
        <v>54175.98</v>
      </c>
      <c r="AT8333" s="52">
        <v>54634.46</v>
      </c>
      <c r="AU8333" s="52">
        <v>55484.959999999999</v>
      </c>
      <c r="AV8333" s="52">
        <v>56717.2</v>
      </c>
      <c r="AW8333" s="52">
        <v>57650.65</v>
      </c>
      <c r="AX8333" s="52">
        <v>58330.720000000001</v>
      </c>
      <c r="AY8333" s="52">
        <v>58957.64</v>
      </c>
      <c r="AZ8333" s="52">
        <v>59517.760000000002</v>
      </c>
      <c r="BA8333" s="52">
        <v>60068.47</v>
      </c>
      <c r="BB8333" s="52">
        <v>60594.5</v>
      </c>
      <c r="BC8333">
        <v>2017</v>
      </c>
    </row>
    <row r="8334" spans="1:55" x14ac:dyDescent="0.25">
      <c r="A8334">
        <v>111</v>
      </c>
      <c r="B8334" t="s">
        <v>1901</v>
      </c>
      <c r="C8334" t="s">
        <v>256</v>
      </c>
      <c r="D8334" t="s">
        <v>1902</v>
      </c>
      <c r="E8334" t="s">
        <v>253</v>
      </c>
      <c r="F8334" t="s">
        <v>257</v>
      </c>
      <c r="G8334" t="s">
        <v>258</v>
      </c>
      <c r="H8334" t="s">
        <v>220</v>
      </c>
      <c r="I8334" t="s">
        <v>255</v>
      </c>
      <c r="J8334" s="52">
        <v>29135.98</v>
      </c>
      <c r="K8334" s="52">
        <v>29577.3</v>
      </c>
      <c r="L8334" s="52">
        <v>28767.38</v>
      </c>
      <c r="M8334" s="52">
        <v>29813.85</v>
      </c>
      <c r="N8334" s="52">
        <v>31692.73</v>
      </c>
      <c r="O8334" s="52">
        <v>32722.01</v>
      </c>
      <c r="P8334" s="52">
        <v>33548.730000000003</v>
      </c>
      <c r="Q8334" s="52">
        <v>34400.81</v>
      </c>
      <c r="R8334" s="52">
        <v>35513.42</v>
      </c>
      <c r="S8334" s="52">
        <v>36472.58</v>
      </c>
      <c r="T8334" s="52">
        <v>36750.11</v>
      </c>
      <c r="U8334" s="52">
        <v>36225.75</v>
      </c>
      <c r="V8334" s="52">
        <v>37007.32</v>
      </c>
      <c r="W8334" s="52">
        <v>37533.550000000003</v>
      </c>
      <c r="X8334" s="52">
        <v>38574.629999999997</v>
      </c>
      <c r="Y8334" s="52">
        <v>39144.21</v>
      </c>
      <c r="Z8334" s="52">
        <v>40150.400000000001</v>
      </c>
      <c r="AA8334" s="52">
        <v>41437.69</v>
      </c>
      <c r="AB8334" s="52">
        <v>42792.73</v>
      </c>
      <c r="AC8334" s="52">
        <v>44317.45</v>
      </c>
      <c r="AD8334" s="52">
        <v>45639.66</v>
      </c>
      <c r="AE8334" s="52">
        <v>45623.49</v>
      </c>
      <c r="AF8334" s="52">
        <v>45966.33</v>
      </c>
      <c r="AG8334" s="52">
        <v>46840.04</v>
      </c>
      <c r="AH8334" s="52">
        <v>48179.41</v>
      </c>
      <c r="AI8334" s="52">
        <v>49412.959999999999</v>
      </c>
      <c r="AJ8334" s="52">
        <v>50345.01</v>
      </c>
      <c r="AK8334" s="52">
        <v>50784.46</v>
      </c>
      <c r="AL8334" s="52">
        <v>50246.59</v>
      </c>
      <c r="AM8334" s="52">
        <v>48548.84</v>
      </c>
      <c r="AN8334" s="52">
        <v>49413.69</v>
      </c>
      <c r="AO8334" s="52">
        <v>49825.5</v>
      </c>
      <c r="AP8334" s="52">
        <v>50585.88</v>
      </c>
      <c r="AQ8334" s="52">
        <v>51164.97</v>
      </c>
      <c r="AR8334" s="52">
        <v>52042.720000000001</v>
      </c>
      <c r="AS8334" s="52">
        <v>53156.55</v>
      </c>
      <c r="AT8334" s="52">
        <v>53606.400000000001</v>
      </c>
      <c r="AU8334" s="52">
        <v>54440.9</v>
      </c>
      <c r="AV8334" s="52">
        <v>55649.95</v>
      </c>
      <c r="AW8334" s="52">
        <v>56565.83</v>
      </c>
      <c r="AX8334" s="52">
        <v>57233.11</v>
      </c>
      <c r="AY8334" s="52">
        <v>57848.23</v>
      </c>
      <c r="AZ8334" s="52">
        <v>58397.81</v>
      </c>
      <c r="BA8334" s="52">
        <v>58938.16</v>
      </c>
      <c r="BB8334" s="52">
        <v>59454.29</v>
      </c>
      <c r="BC8334">
        <v>2017</v>
      </c>
    </row>
    <row r="8335" spans="1:55" x14ac:dyDescent="0.25">
      <c r="A8335">
        <v>111</v>
      </c>
      <c r="B8335" t="s">
        <v>1901</v>
      </c>
      <c r="C8335" t="s">
        <v>259</v>
      </c>
      <c r="D8335" t="s">
        <v>1902</v>
      </c>
      <c r="E8335" t="s">
        <v>260</v>
      </c>
      <c r="F8335" t="s">
        <v>261</v>
      </c>
      <c r="G8335" t="s">
        <v>229</v>
      </c>
      <c r="H8335" t="s">
        <v>220</v>
      </c>
      <c r="I8335" t="s">
        <v>262</v>
      </c>
      <c r="J8335" s="52">
        <v>12552.94</v>
      </c>
      <c r="K8335" s="52">
        <v>13948.7</v>
      </c>
      <c r="L8335" s="52">
        <v>14404.99</v>
      </c>
      <c r="M8335" s="52">
        <v>15513.68</v>
      </c>
      <c r="N8335" s="52">
        <v>17086.439999999999</v>
      </c>
      <c r="O8335" s="52">
        <v>18199.32</v>
      </c>
      <c r="P8335" s="52">
        <v>19034.77</v>
      </c>
      <c r="Q8335" s="52">
        <v>20000.97</v>
      </c>
      <c r="R8335" s="52">
        <v>21376</v>
      </c>
      <c r="S8335" s="52">
        <v>22814.080000000002</v>
      </c>
      <c r="T8335" s="52">
        <v>23847.98</v>
      </c>
      <c r="U8335" s="52">
        <v>24302.78</v>
      </c>
      <c r="V8335" s="52">
        <v>25392.93</v>
      </c>
      <c r="W8335" s="52">
        <v>26364.19</v>
      </c>
      <c r="X8335" s="52">
        <v>27674.02</v>
      </c>
      <c r="Y8335" s="52">
        <v>28671.48</v>
      </c>
      <c r="Z8335" s="52">
        <v>29946.97</v>
      </c>
      <c r="AA8335" s="52">
        <v>31440.09</v>
      </c>
      <c r="AB8335" s="52">
        <v>32833.67</v>
      </c>
      <c r="AC8335" s="52">
        <v>34494.54</v>
      </c>
      <c r="AD8335" s="52">
        <v>36317.74</v>
      </c>
      <c r="AE8335" s="52">
        <v>37101.1</v>
      </c>
      <c r="AF8335" s="52">
        <v>37971.279999999999</v>
      </c>
      <c r="AG8335" s="52">
        <v>39411.550000000003</v>
      </c>
      <c r="AH8335" s="52">
        <v>41629.86</v>
      </c>
      <c r="AI8335" s="52">
        <v>44025.56</v>
      </c>
      <c r="AJ8335" s="52">
        <v>46213.51</v>
      </c>
      <c r="AK8335" s="52">
        <v>47869.24</v>
      </c>
      <c r="AL8335" s="52">
        <v>48283.41</v>
      </c>
      <c r="AM8335" s="52">
        <v>47007.67</v>
      </c>
      <c r="AN8335" s="52">
        <v>48402.58</v>
      </c>
      <c r="AO8335" s="52">
        <v>49825.5</v>
      </c>
      <c r="AP8335" s="52">
        <v>51556.17</v>
      </c>
      <c r="AQ8335" s="52">
        <v>53061.24</v>
      </c>
      <c r="AR8335" s="52">
        <v>54992.73</v>
      </c>
      <c r="AS8335" s="52">
        <v>56770.400000000001</v>
      </c>
      <c r="AT8335" s="52">
        <v>57876.63</v>
      </c>
      <c r="AU8335" s="52">
        <v>59895</v>
      </c>
      <c r="AV8335" s="52">
        <v>62605.59</v>
      </c>
      <c r="AW8335" s="52">
        <v>64767.44</v>
      </c>
      <c r="AX8335" s="52">
        <v>66899.87</v>
      </c>
      <c r="AY8335" s="52">
        <v>69024.58</v>
      </c>
      <c r="AZ8335" s="52">
        <v>71122.210000000006</v>
      </c>
      <c r="BA8335" s="52">
        <v>73267.8</v>
      </c>
      <c r="BB8335" s="52">
        <v>75456.19</v>
      </c>
      <c r="BC8335">
        <v>2017</v>
      </c>
    </row>
    <row r="8336" spans="1:55" x14ac:dyDescent="0.25">
      <c r="A8336">
        <v>111</v>
      </c>
      <c r="B8336" t="s">
        <v>1901</v>
      </c>
      <c r="C8336" t="s">
        <v>263</v>
      </c>
      <c r="D8336" t="s">
        <v>1902</v>
      </c>
      <c r="E8336" t="s">
        <v>260</v>
      </c>
      <c r="F8336" t="s">
        <v>264</v>
      </c>
      <c r="G8336" t="s">
        <v>242</v>
      </c>
      <c r="H8336" t="s">
        <v>220</v>
      </c>
      <c r="I8336" t="s">
        <v>262</v>
      </c>
      <c r="J8336" s="52">
        <v>12552.94</v>
      </c>
      <c r="K8336" s="52">
        <v>13948.7</v>
      </c>
      <c r="L8336" s="52">
        <v>14404.99</v>
      </c>
      <c r="M8336" s="52">
        <v>15513.68</v>
      </c>
      <c r="N8336" s="52">
        <v>17086.439999999999</v>
      </c>
      <c r="O8336" s="52">
        <v>18199.32</v>
      </c>
      <c r="P8336" s="52">
        <v>19034.77</v>
      </c>
      <c r="Q8336" s="52">
        <v>20000.97</v>
      </c>
      <c r="R8336" s="52">
        <v>21376</v>
      </c>
      <c r="S8336" s="52">
        <v>22814.080000000002</v>
      </c>
      <c r="T8336" s="52">
        <v>23847.98</v>
      </c>
      <c r="U8336" s="52">
        <v>24302.78</v>
      </c>
      <c r="V8336" s="52">
        <v>25392.93</v>
      </c>
      <c r="W8336" s="52">
        <v>26364.19</v>
      </c>
      <c r="X8336" s="52">
        <v>27674.02</v>
      </c>
      <c r="Y8336" s="52">
        <v>28671.48</v>
      </c>
      <c r="Z8336" s="52">
        <v>29946.97</v>
      </c>
      <c r="AA8336" s="52">
        <v>31440.09</v>
      </c>
      <c r="AB8336" s="52">
        <v>32833.67</v>
      </c>
      <c r="AC8336" s="52">
        <v>34494.54</v>
      </c>
      <c r="AD8336" s="52">
        <v>36317.74</v>
      </c>
      <c r="AE8336" s="52">
        <v>37101.1</v>
      </c>
      <c r="AF8336" s="52">
        <v>37971.279999999999</v>
      </c>
      <c r="AG8336" s="52">
        <v>39411.550000000003</v>
      </c>
      <c r="AH8336" s="52">
        <v>41629.86</v>
      </c>
      <c r="AI8336" s="52">
        <v>44025.56</v>
      </c>
      <c r="AJ8336" s="52">
        <v>46213.51</v>
      </c>
      <c r="AK8336" s="52">
        <v>47869.24</v>
      </c>
      <c r="AL8336" s="52">
        <v>48283.41</v>
      </c>
      <c r="AM8336" s="52">
        <v>47007.67</v>
      </c>
      <c r="AN8336" s="52">
        <v>48402.58</v>
      </c>
      <c r="AO8336" s="52">
        <v>49825.5</v>
      </c>
      <c r="AP8336" s="52">
        <v>51556.17</v>
      </c>
      <c r="AQ8336" s="52">
        <v>53061.24</v>
      </c>
      <c r="AR8336" s="52">
        <v>54992.73</v>
      </c>
      <c r="AS8336" s="52">
        <v>56770.400000000001</v>
      </c>
      <c r="AT8336" s="52">
        <v>57876.63</v>
      </c>
      <c r="AU8336" s="52">
        <v>59895</v>
      </c>
      <c r="AV8336" s="52">
        <v>62605.59</v>
      </c>
      <c r="AW8336" s="52">
        <v>64767.44</v>
      </c>
      <c r="AX8336" s="52">
        <v>66899.87</v>
      </c>
      <c r="AY8336" s="52">
        <v>69024.58</v>
      </c>
      <c r="AZ8336" s="52">
        <v>71122.210000000006</v>
      </c>
      <c r="BA8336" s="52">
        <v>73267.8</v>
      </c>
      <c r="BB8336" s="52">
        <v>75456.19</v>
      </c>
      <c r="BC8336">
        <v>2017</v>
      </c>
    </row>
    <row r="8337" spans="1:55" x14ac:dyDescent="0.25">
      <c r="A8337">
        <v>111</v>
      </c>
      <c r="B8337" t="s">
        <v>1901</v>
      </c>
      <c r="C8337" t="s">
        <v>265</v>
      </c>
      <c r="D8337" t="s">
        <v>1902</v>
      </c>
      <c r="E8337" t="s">
        <v>260</v>
      </c>
      <c r="F8337" t="s">
        <v>266</v>
      </c>
      <c r="G8337" t="s">
        <v>246</v>
      </c>
      <c r="H8337" t="s">
        <v>220</v>
      </c>
      <c r="I8337" t="s">
        <v>262</v>
      </c>
      <c r="J8337" s="52">
        <v>12552.94</v>
      </c>
      <c r="K8337" s="52">
        <v>13948.7</v>
      </c>
      <c r="L8337" s="52">
        <v>14404.99</v>
      </c>
      <c r="M8337" s="52">
        <v>15513.68</v>
      </c>
      <c r="N8337" s="52">
        <v>17086.439999999999</v>
      </c>
      <c r="O8337" s="52">
        <v>18199.32</v>
      </c>
      <c r="P8337" s="52">
        <v>19034.77</v>
      </c>
      <c r="Q8337" s="52">
        <v>20000.97</v>
      </c>
      <c r="R8337" s="52">
        <v>21376</v>
      </c>
      <c r="S8337" s="52">
        <v>22814.080000000002</v>
      </c>
      <c r="T8337" s="52">
        <v>23847.98</v>
      </c>
      <c r="U8337" s="52">
        <v>24302.78</v>
      </c>
      <c r="V8337" s="52">
        <v>25392.93</v>
      </c>
      <c r="W8337" s="52">
        <v>26364.19</v>
      </c>
      <c r="X8337" s="52">
        <v>27674.02</v>
      </c>
      <c r="Y8337" s="52">
        <v>28671.48</v>
      </c>
      <c r="Z8337" s="52">
        <v>29946.97</v>
      </c>
      <c r="AA8337" s="52">
        <v>31440.09</v>
      </c>
      <c r="AB8337" s="52">
        <v>32833.67</v>
      </c>
      <c r="AC8337" s="52">
        <v>34494.54</v>
      </c>
      <c r="AD8337" s="52">
        <v>36317.74</v>
      </c>
      <c r="AE8337" s="52">
        <v>37101.1</v>
      </c>
      <c r="AF8337" s="52">
        <v>37971.279999999999</v>
      </c>
      <c r="AG8337" s="52">
        <v>39411.550000000003</v>
      </c>
      <c r="AH8337" s="52">
        <v>41629.86</v>
      </c>
      <c r="AI8337" s="52">
        <v>44025.56</v>
      </c>
      <c r="AJ8337" s="52">
        <v>46213.51</v>
      </c>
      <c r="AK8337" s="52">
        <v>47869.24</v>
      </c>
      <c r="AL8337" s="52">
        <v>48283.41</v>
      </c>
      <c r="AM8337" s="52">
        <v>47007.67</v>
      </c>
      <c r="AN8337" s="52">
        <v>48402.58</v>
      </c>
      <c r="AO8337" s="52">
        <v>49825.5</v>
      </c>
      <c r="AP8337" s="52">
        <v>51556.17</v>
      </c>
      <c r="AQ8337" s="52">
        <v>53061.24</v>
      </c>
      <c r="AR8337" s="52">
        <v>54992.73</v>
      </c>
      <c r="AS8337" s="52">
        <v>56770.400000000001</v>
      </c>
      <c r="AT8337" s="52">
        <v>57876.63</v>
      </c>
      <c r="AU8337" s="52">
        <v>59895</v>
      </c>
      <c r="AV8337" s="52">
        <v>62605.59</v>
      </c>
      <c r="AW8337" s="52">
        <v>64767.44</v>
      </c>
      <c r="AX8337" s="52">
        <v>66899.87</v>
      </c>
      <c r="AY8337" s="52">
        <v>69024.58</v>
      </c>
      <c r="AZ8337" s="52">
        <v>71122.210000000006</v>
      </c>
      <c r="BA8337" s="52">
        <v>73267.8</v>
      </c>
      <c r="BB8337" s="52">
        <v>75456.19</v>
      </c>
      <c r="BC8337">
        <v>2017</v>
      </c>
    </row>
    <row r="8338" spans="1:55" x14ac:dyDescent="0.25">
      <c r="A8338">
        <v>111</v>
      </c>
      <c r="B8338" t="s">
        <v>1901</v>
      </c>
      <c r="C8338" t="s">
        <v>267</v>
      </c>
      <c r="D8338" t="s">
        <v>1902</v>
      </c>
      <c r="E8338" t="s">
        <v>268</v>
      </c>
      <c r="F8338" t="s">
        <v>269</v>
      </c>
      <c r="G8338" t="s">
        <v>270</v>
      </c>
      <c r="I8338" t="s">
        <v>236</v>
      </c>
      <c r="J8338">
        <v>-3.093</v>
      </c>
      <c r="K8338">
        <v>-2.3889999999999998</v>
      </c>
      <c r="L8338">
        <v>-6.875</v>
      </c>
      <c r="M8338">
        <v>-5.492</v>
      </c>
      <c r="N8338">
        <v>-1.8049999999999999</v>
      </c>
      <c r="O8338">
        <v>-1.1659999999999999</v>
      </c>
      <c r="P8338">
        <v>-1.345</v>
      </c>
      <c r="Q8338">
        <v>-1.2470000000000001</v>
      </c>
      <c r="R8338">
        <v>-0.28000000000000003</v>
      </c>
      <c r="S8338">
        <v>0.33300000000000002</v>
      </c>
      <c r="T8338">
        <v>-1.0209999999999999</v>
      </c>
      <c r="U8338">
        <v>-3.855</v>
      </c>
      <c r="V8338">
        <v>-3.1789999999999998</v>
      </c>
      <c r="W8338">
        <v>-2.9980000000000002</v>
      </c>
      <c r="X8338">
        <v>-1.7529999999999999</v>
      </c>
      <c r="Y8338">
        <v>-1.9219999999999999</v>
      </c>
      <c r="Z8338">
        <v>-1.3440000000000001</v>
      </c>
      <c r="AA8338">
        <v>-0.23200000000000001</v>
      </c>
      <c r="AB8338">
        <v>0.70399999999999996</v>
      </c>
      <c r="AC8338">
        <v>1.867</v>
      </c>
      <c r="AD8338">
        <v>2.4750000000000001</v>
      </c>
      <c r="AE8338">
        <v>0.156</v>
      </c>
      <c r="AF8338">
        <v>-0.92800000000000005</v>
      </c>
      <c r="AG8338">
        <v>-0.67700000000000005</v>
      </c>
      <c r="AH8338">
        <v>0.628</v>
      </c>
      <c r="AI8338">
        <v>1.748</v>
      </c>
      <c r="AJ8338">
        <v>2.2789999999999999</v>
      </c>
      <c r="AK8338">
        <v>1.9239999999999999</v>
      </c>
      <c r="AL8338">
        <v>-0.42299999999999999</v>
      </c>
      <c r="AM8338">
        <v>-4.7930000000000001</v>
      </c>
      <c r="AN8338">
        <v>-3.5110000000000001</v>
      </c>
      <c r="AO8338">
        <v>-3.2189999999999999</v>
      </c>
      <c r="AP8338">
        <v>-2.3090000000000002</v>
      </c>
      <c r="AQ8338">
        <v>-1.901</v>
      </c>
      <c r="AR8338">
        <v>-1.1930000000000001</v>
      </c>
      <c r="AS8338">
        <v>-7.0000000000000007E-2</v>
      </c>
      <c r="AT8338">
        <v>-0.16700000000000001</v>
      </c>
      <c r="AU8338">
        <v>0.23300000000000001</v>
      </c>
      <c r="AV8338">
        <v>1.069</v>
      </c>
      <c r="AW8338">
        <v>1.3720000000000001</v>
      </c>
      <c r="AX8338">
        <v>1.341</v>
      </c>
      <c r="AY8338">
        <v>1.3069999999999999</v>
      </c>
      <c r="AZ8338">
        <v>1.2190000000000001</v>
      </c>
      <c r="BA8338">
        <v>1.129</v>
      </c>
      <c r="BB8338">
        <v>0.995</v>
      </c>
      <c r="BC8338">
        <v>2018</v>
      </c>
    </row>
    <row r="8339" spans="1:55" x14ac:dyDescent="0.25">
      <c r="A8339">
        <v>111</v>
      </c>
      <c r="B8339" t="s">
        <v>1901</v>
      </c>
      <c r="C8339" t="s">
        <v>271</v>
      </c>
      <c r="D8339" t="s">
        <v>1902</v>
      </c>
      <c r="E8339" t="s">
        <v>272</v>
      </c>
      <c r="F8339" t="s">
        <v>273</v>
      </c>
      <c r="G8339" t="s">
        <v>274</v>
      </c>
      <c r="I8339" t="s">
        <v>243</v>
      </c>
      <c r="J8339">
        <v>21.556999999999999</v>
      </c>
      <c r="K8339">
        <v>21.731999999999999</v>
      </c>
      <c r="L8339">
        <v>21.277000000000001</v>
      </c>
      <c r="M8339">
        <v>21.696999999999999</v>
      </c>
      <c r="N8339">
        <v>22.288</v>
      </c>
      <c r="O8339">
        <v>22.417000000000002</v>
      </c>
      <c r="P8339">
        <v>22.404</v>
      </c>
      <c r="Q8339">
        <v>22.315999999999999</v>
      </c>
      <c r="R8339">
        <v>22.248999999999999</v>
      </c>
      <c r="S8339">
        <v>22.25</v>
      </c>
      <c r="T8339">
        <v>21.78</v>
      </c>
      <c r="U8339">
        <v>21.248999999999999</v>
      </c>
      <c r="V8339">
        <v>19.756</v>
      </c>
      <c r="W8339">
        <v>19.91</v>
      </c>
      <c r="X8339">
        <v>20.116</v>
      </c>
      <c r="Y8339">
        <v>19.925000000000001</v>
      </c>
      <c r="Z8339">
        <v>19.925999999999998</v>
      </c>
      <c r="AA8339">
        <v>19.984999999999999</v>
      </c>
      <c r="AB8339">
        <v>20.338999999999999</v>
      </c>
      <c r="AC8339">
        <v>20.591000000000001</v>
      </c>
      <c r="AD8339">
        <v>20.457999999999998</v>
      </c>
      <c r="AE8339">
        <v>20.175999999999998</v>
      </c>
      <c r="AF8339">
        <v>19.946999999999999</v>
      </c>
      <c r="AG8339">
        <v>19.713999999999999</v>
      </c>
      <c r="AH8339">
        <v>19.445</v>
      </c>
      <c r="AI8339">
        <v>19.207000000000001</v>
      </c>
      <c r="AJ8339">
        <v>18.751999999999999</v>
      </c>
      <c r="AK8339">
        <v>18.123000000000001</v>
      </c>
      <c r="AL8339">
        <v>17.585000000000001</v>
      </c>
      <c r="AM8339">
        <v>17.209</v>
      </c>
      <c r="AN8339">
        <v>16.765000000000001</v>
      </c>
      <c r="AO8339">
        <v>16.353000000000002</v>
      </c>
      <c r="AP8339">
        <v>16.209</v>
      </c>
      <c r="AQ8339">
        <v>15.967000000000001</v>
      </c>
      <c r="AR8339">
        <v>15.808999999999999</v>
      </c>
      <c r="AS8339">
        <v>15.74</v>
      </c>
      <c r="AT8339">
        <v>15.481999999999999</v>
      </c>
      <c r="AU8339">
        <v>15.26</v>
      </c>
      <c r="AV8339">
        <v>15.161</v>
      </c>
      <c r="AW8339">
        <v>15.026999999999999</v>
      </c>
      <c r="AX8339">
        <v>14.782</v>
      </c>
      <c r="AY8339">
        <v>14.523999999999999</v>
      </c>
      <c r="AZ8339">
        <v>14.255000000000001</v>
      </c>
      <c r="BA8339">
        <v>13.983000000000001</v>
      </c>
      <c r="BB8339">
        <v>13.708</v>
      </c>
      <c r="BC8339">
        <v>2018</v>
      </c>
    </row>
    <row r="8340" spans="1:55" x14ac:dyDescent="0.25">
      <c r="A8340">
        <v>111</v>
      </c>
      <c r="B8340" t="s">
        <v>1901</v>
      </c>
      <c r="C8340" t="s">
        <v>275</v>
      </c>
      <c r="D8340" t="s">
        <v>1902</v>
      </c>
      <c r="E8340" t="s">
        <v>276</v>
      </c>
      <c r="F8340" t="s">
        <v>277</v>
      </c>
      <c r="G8340" t="s">
        <v>278</v>
      </c>
      <c r="I8340" t="s">
        <v>243</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2018</v>
      </c>
    </row>
    <row r="8341" spans="1:55" x14ac:dyDescent="0.25">
      <c r="A8341">
        <v>111</v>
      </c>
      <c r="B8341" t="s">
        <v>1901</v>
      </c>
      <c r="C8341" t="s">
        <v>279</v>
      </c>
      <c r="D8341" t="s">
        <v>1902</v>
      </c>
      <c r="E8341" t="s">
        <v>280</v>
      </c>
      <c r="F8341" t="s">
        <v>281</v>
      </c>
      <c r="G8341" t="s">
        <v>282</v>
      </c>
      <c r="I8341" t="s">
        <v>1903</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20.779</v>
      </c>
      <c r="AS8341">
        <v>21.041</v>
      </c>
      <c r="AT8341">
        <v>20.32</v>
      </c>
      <c r="AU8341">
        <v>20.585999999999999</v>
      </c>
      <c r="AV8341">
        <v>21.117000000000001</v>
      </c>
      <c r="AW8341">
        <v>21.562000000000001</v>
      </c>
      <c r="AX8341">
        <v>21.550999999999998</v>
      </c>
      <c r="AY8341">
        <v>21.672000000000001</v>
      </c>
      <c r="AZ8341">
        <v>21.652999999999999</v>
      </c>
      <c r="BA8341">
        <v>21.704000000000001</v>
      </c>
      <c r="BB8341">
        <v>21.736999999999998</v>
      </c>
      <c r="BC8341">
        <v>2018</v>
      </c>
    </row>
    <row r="8342" spans="1:55" x14ac:dyDescent="0.25">
      <c r="A8342">
        <v>111</v>
      </c>
      <c r="B8342" t="s">
        <v>1901</v>
      </c>
      <c r="C8342" t="s">
        <v>283</v>
      </c>
      <c r="D8342" t="s">
        <v>1902</v>
      </c>
      <c r="E8342" t="s">
        <v>284</v>
      </c>
      <c r="F8342" t="s">
        <v>285</v>
      </c>
      <c r="G8342" t="s">
        <v>282</v>
      </c>
      <c r="I8342" t="s">
        <v>1903</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20.748999999999999</v>
      </c>
      <c r="AE8342">
        <v>19.626999999999999</v>
      </c>
      <c r="AF8342">
        <v>18.32</v>
      </c>
      <c r="AG8342">
        <v>17.382000000000001</v>
      </c>
      <c r="AH8342">
        <v>17.72</v>
      </c>
      <c r="AI8342">
        <v>18.146999999999998</v>
      </c>
      <c r="AJ8342">
        <v>19.239999999999998</v>
      </c>
      <c r="AK8342">
        <v>17.552</v>
      </c>
      <c r="AL8342">
        <v>15.233000000000001</v>
      </c>
      <c r="AM8342">
        <v>13.898999999999999</v>
      </c>
      <c r="AN8342">
        <v>15.423</v>
      </c>
      <c r="AO8342">
        <v>16.451000000000001</v>
      </c>
      <c r="AP8342">
        <v>18.744</v>
      </c>
      <c r="AQ8342">
        <v>19.172999999999998</v>
      </c>
      <c r="AR8342">
        <v>20.341000000000001</v>
      </c>
      <c r="AS8342">
        <v>20.111999999999998</v>
      </c>
      <c r="AT8342">
        <v>18.616</v>
      </c>
      <c r="AU8342">
        <v>18.895</v>
      </c>
      <c r="AV8342">
        <v>19.003</v>
      </c>
      <c r="AW8342">
        <v>19.157</v>
      </c>
      <c r="AX8342">
        <v>18.922999999999998</v>
      </c>
      <c r="AY8342">
        <v>18.968</v>
      </c>
      <c r="AZ8342">
        <v>19.099</v>
      </c>
      <c r="BA8342">
        <v>19.315999999999999</v>
      </c>
      <c r="BB8342">
        <v>19.603999999999999</v>
      </c>
      <c r="BC8342">
        <v>2018</v>
      </c>
    </row>
    <row r="8343" spans="1:55" x14ac:dyDescent="0.25">
      <c r="A8343">
        <v>111</v>
      </c>
      <c r="B8343" t="s">
        <v>1901</v>
      </c>
      <c r="C8343" t="s">
        <v>286</v>
      </c>
      <c r="D8343" t="s">
        <v>1902</v>
      </c>
      <c r="E8343" t="s">
        <v>287</v>
      </c>
      <c r="F8343" t="s">
        <v>288</v>
      </c>
      <c r="G8343" t="s">
        <v>250</v>
      </c>
      <c r="I8343" t="s">
        <v>1904</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236.99799999999999</v>
      </c>
      <c r="AT8343">
        <v>240.00800000000001</v>
      </c>
      <c r="AU8343">
        <v>245.13399999999999</v>
      </c>
      <c r="AV8343">
        <v>251.10400000000001</v>
      </c>
      <c r="AW8343">
        <v>256.12200000000001</v>
      </c>
      <c r="AX8343">
        <v>263.12299999999999</v>
      </c>
      <c r="AY8343">
        <v>269.09800000000001</v>
      </c>
      <c r="AZ8343">
        <v>275.08600000000001</v>
      </c>
      <c r="BA8343">
        <v>281.22500000000002</v>
      </c>
      <c r="BB8343">
        <v>287.51299999999998</v>
      </c>
      <c r="BC8343">
        <v>2018</v>
      </c>
    </row>
    <row r="8344" spans="1:55" x14ac:dyDescent="0.25">
      <c r="A8344">
        <v>111</v>
      </c>
      <c r="B8344" t="s">
        <v>1901</v>
      </c>
      <c r="C8344" t="s">
        <v>290</v>
      </c>
      <c r="D8344" t="s">
        <v>1902</v>
      </c>
      <c r="E8344" t="s">
        <v>287</v>
      </c>
      <c r="F8344" t="s">
        <v>291</v>
      </c>
      <c r="G8344" t="s">
        <v>235</v>
      </c>
      <c r="I8344" t="s">
        <v>292</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0.11899999999999999</v>
      </c>
      <c r="AT8344">
        <v>1.27</v>
      </c>
      <c r="AU8344">
        <v>2.1360000000000001</v>
      </c>
      <c r="AV8344">
        <v>2.4350000000000001</v>
      </c>
      <c r="AW8344">
        <v>1.998</v>
      </c>
      <c r="AX8344">
        <v>2.7330000000000001</v>
      </c>
      <c r="AY8344">
        <v>2.2709999999999999</v>
      </c>
      <c r="AZ8344">
        <v>2.2250000000000001</v>
      </c>
      <c r="BA8344">
        <v>2.2320000000000002</v>
      </c>
      <c r="BB8344">
        <v>2.2360000000000002</v>
      </c>
      <c r="BC8344">
        <v>2018</v>
      </c>
    </row>
    <row r="8345" spans="1:55" x14ac:dyDescent="0.25">
      <c r="A8345">
        <v>111</v>
      </c>
      <c r="B8345" t="s">
        <v>1901</v>
      </c>
      <c r="C8345" t="s">
        <v>293</v>
      </c>
      <c r="D8345" t="s">
        <v>1902</v>
      </c>
      <c r="E8345" t="s">
        <v>294</v>
      </c>
      <c r="F8345" t="s">
        <v>295</v>
      </c>
      <c r="G8345" t="s">
        <v>250</v>
      </c>
      <c r="I8345" t="s">
        <v>1904</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236.10400000000001</v>
      </c>
      <c r="AS8345">
        <v>237.82599999999999</v>
      </c>
      <c r="AT8345">
        <v>242.99700000000001</v>
      </c>
      <c r="AU8345">
        <v>248.262</v>
      </c>
      <c r="AV8345">
        <v>253.15199999999999</v>
      </c>
      <c r="AW8345">
        <v>259.91800000000001</v>
      </c>
      <c r="AX8345">
        <v>266.15899999999999</v>
      </c>
      <c r="AY8345">
        <v>272.07900000000001</v>
      </c>
      <c r="AZ8345">
        <v>278.16699999999997</v>
      </c>
      <c r="BA8345">
        <v>284.37700000000001</v>
      </c>
      <c r="BB8345">
        <v>290.45800000000003</v>
      </c>
      <c r="BC8345">
        <v>2018</v>
      </c>
    </row>
    <row r="8346" spans="1:55" x14ac:dyDescent="0.25">
      <c r="A8346">
        <v>111</v>
      </c>
      <c r="B8346" t="s">
        <v>1901</v>
      </c>
      <c r="C8346" t="s">
        <v>296</v>
      </c>
      <c r="D8346" t="s">
        <v>1902</v>
      </c>
      <c r="E8346" t="s">
        <v>294</v>
      </c>
      <c r="F8346" t="s">
        <v>297</v>
      </c>
      <c r="G8346" t="s">
        <v>235</v>
      </c>
      <c r="I8346" t="s">
        <v>298</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0.51600000000000001</v>
      </c>
      <c r="AS8346">
        <v>0.72899999999999998</v>
      </c>
      <c r="AT8346">
        <v>2.1739999999999999</v>
      </c>
      <c r="AU8346">
        <v>2.1669999999999998</v>
      </c>
      <c r="AV8346">
        <v>1.97</v>
      </c>
      <c r="AW8346">
        <v>2.673</v>
      </c>
      <c r="AX8346">
        <v>2.4009999999999998</v>
      </c>
      <c r="AY8346">
        <v>2.2250000000000001</v>
      </c>
      <c r="AZ8346">
        <v>2.238</v>
      </c>
      <c r="BA8346">
        <v>2.2320000000000002</v>
      </c>
      <c r="BB8346">
        <v>2.1379999999999999</v>
      </c>
      <c r="BC8346">
        <v>2018</v>
      </c>
    </row>
    <row r="8347" spans="1:55" x14ac:dyDescent="0.25">
      <c r="A8347">
        <v>111</v>
      </c>
      <c r="B8347" t="s">
        <v>1901</v>
      </c>
      <c r="C8347" t="s">
        <v>299</v>
      </c>
      <c r="D8347" t="s">
        <v>1902</v>
      </c>
      <c r="E8347" t="s">
        <v>300</v>
      </c>
      <c r="G8347" t="s">
        <v>274</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2.4860000000000002</v>
      </c>
      <c r="AW8347">
        <v>3.222</v>
      </c>
      <c r="AX8347">
        <v>3.81</v>
      </c>
      <c r="AY8347" t="s">
        <v>232</v>
      </c>
      <c r="AZ8347" t="s">
        <v>232</v>
      </c>
      <c r="BA8347" t="s">
        <v>232</v>
      </c>
      <c r="BB8347" t="s">
        <v>232</v>
      </c>
      <c r="BC8347">
        <v>2018</v>
      </c>
    </row>
    <row r="8348" spans="1:55" x14ac:dyDescent="0.25">
      <c r="A8348">
        <v>111</v>
      </c>
      <c r="B8348" t="s">
        <v>1901</v>
      </c>
      <c r="C8348" t="s">
        <v>301</v>
      </c>
      <c r="D8348" t="s">
        <v>1902</v>
      </c>
      <c r="E8348" t="s">
        <v>302</v>
      </c>
      <c r="F8348" t="s">
        <v>303</v>
      </c>
      <c r="G8348" t="s">
        <v>235</v>
      </c>
      <c r="I8348" t="s">
        <v>1905</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5.0780000000000003</v>
      </c>
      <c r="AS8348">
        <v>5.4569999999999999</v>
      </c>
      <c r="AT8348">
        <v>1.897</v>
      </c>
      <c r="AU8348">
        <v>4.5629999999999997</v>
      </c>
      <c r="AV8348">
        <v>4.5890000000000004</v>
      </c>
      <c r="AW8348">
        <v>3.9009999999999998</v>
      </c>
      <c r="AX8348">
        <v>2.9569999999999999</v>
      </c>
      <c r="AY8348">
        <v>3.5419999999999998</v>
      </c>
      <c r="AZ8348">
        <v>2.7989999999999999</v>
      </c>
      <c r="BA8348">
        <v>2.5760000000000001</v>
      </c>
      <c r="BB8348">
        <v>2.1360000000000001</v>
      </c>
      <c r="BC8348">
        <v>2018</v>
      </c>
    </row>
    <row r="8349" spans="1:55" x14ac:dyDescent="0.25">
      <c r="A8349">
        <v>111</v>
      </c>
      <c r="B8349" t="s">
        <v>1901</v>
      </c>
      <c r="C8349" t="s">
        <v>305</v>
      </c>
      <c r="D8349" t="s">
        <v>1902</v>
      </c>
      <c r="E8349" t="s">
        <v>306</v>
      </c>
      <c r="F8349" t="s">
        <v>307</v>
      </c>
      <c r="G8349" t="s">
        <v>235</v>
      </c>
      <c r="I8349" t="s">
        <v>1905</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5.5839999999999996</v>
      </c>
      <c r="AS8349">
        <v>5.7619999999999996</v>
      </c>
      <c r="AT8349">
        <v>1.3819999999999999</v>
      </c>
      <c r="AU8349">
        <v>4.6070000000000002</v>
      </c>
      <c r="AV8349">
        <v>4.9139999999999997</v>
      </c>
      <c r="AW8349">
        <v>4.3159999999999998</v>
      </c>
      <c r="AX8349">
        <v>3.3279999999999998</v>
      </c>
      <c r="AY8349">
        <v>3.875</v>
      </c>
      <c r="AZ8349">
        <v>3.0680000000000001</v>
      </c>
      <c r="BA8349">
        <v>2.8959999999999999</v>
      </c>
      <c r="BB8349">
        <v>2.3340000000000001</v>
      </c>
      <c r="BC8349">
        <v>2018</v>
      </c>
    </row>
    <row r="8350" spans="1:55" x14ac:dyDescent="0.25">
      <c r="A8350">
        <v>111</v>
      </c>
      <c r="B8350" t="s">
        <v>1901</v>
      </c>
      <c r="C8350" t="s">
        <v>308</v>
      </c>
      <c r="D8350" t="s">
        <v>1902</v>
      </c>
      <c r="E8350" t="s">
        <v>309</v>
      </c>
      <c r="F8350" t="s">
        <v>310</v>
      </c>
      <c r="G8350" t="s">
        <v>235</v>
      </c>
      <c r="I8350" t="s">
        <v>1905</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4.2889999999999997</v>
      </c>
      <c r="AS8350">
        <v>0.57499999999999996</v>
      </c>
      <c r="AT8350">
        <v>-0.10299999999999999</v>
      </c>
      <c r="AU8350">
        <v>3.024</v>
      </c>
      <c r="AV8350">
        <v>3.9380000000000002</v>
      </c>
      <c r="AW8350">
        <v>2.71</v>
      </c>
      <c r="AX8350">
        <v>2.633</v>
      </c>
      <c r="AY8350">
        <v>2.4550000000000001</v>
      </c>
      <c r="AZ8350">
        <v>3.8029999999999999</v>
      </c>
      <c r="BA8350">
        <v>3.7040000000000002</v>
      </c>
      <c r="BB8350">
        <v>3.7149999999999999</v>
      </c>
      <c r="BC8350">
        <v>2018</v>
      </c>
    </row>
    <row r="8351" spans="1:55" x14ac:dyDescent="0.25">
      <c r="A8351">
        <v>111</v>
      </c>
      <c r="B8351" t="s">
        <v>1901</v>
      </c>
      <c r="C8351" t="s">
        <v>311</v>
      </c>
      <c r="D8351" t="s">
        <v>1902</v>
      </c>
      <c r="E8351" t="s">
        <v>312</v>
      </c>
      <c r="F8351" t="s">
        <v>313</v>
      </c>
      <c r="G8351" t="s">
        <v>235</v>
      </c>
      <c r="I8351" t="s">
        <v>1905</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4.6130000000000004</v>
      </c>
      <c r="AS8351">
        <v>-0.318</v>
      </c>
      <c r="AT8351">
        <v>0.33700000000000002</v>
      </c>
      <c r="AU8351">
        <v>3.3220000000000001</v>
      </c>
      <c r="AV8351">
        <v>4.71</v>
      </c>
      <c r="AW8351">
        <v>2.3439999999999999</v>
      </c>
      <c r="AX8351">
        <v>2.9809999999999999</v>
      </c>
      <c r="AY8351">
        <v>3.2309999999999999</v>
      </c>
      <c r="AZ8351">
        <v>4.4969999999999999</v>
      </c>
      <c r="BA8351">
        <v>4.3099999999999996</v>
      </c>
      <c r="BB8351">
        <v>4.4749999999999996</v>
      </c>
      <c r="BC8351">
        <v>2018</v>
      </c>
    </row>
    <row r="8352" spans="1:55" x14ac:dyDescent="0.25">
      <c r="A8352">
        <v>111</v>
      </c>
      <c r="B8352" t="s">
        <v>1901</v>
      </c>
      <c r="C8352" t="s">
        <v>314</v>
      </c>
      <c r="D8352" t="s">
        <v>1902</v>
      </c>
      <c r="E8352" t="s">
        <v>315</v>
      </c>
      <c r="F8352" t="s">
        <v>316</v>
      </c>
      <c r="G8352" t="s">
        <v>317</v>
      </c>
      <c r="I8352" t="s">
        <v>1906</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3.7879999999999998</v>
      </c>
      <c r="AX8352">
        <v>3.7130000000000001</v>
      </c>
      <c r="AY8352">
        <v>3.754</v>
      </c>
      <c r="AZ8352">
        <v>3.9159999999999999</v>
      </c>
      <c r="BA8352">
        <v>4.0119999999999996</v>
      </c>
      <c r="BB8352">
        <v>4.1900000000000004</v>
      </c>
      <c r="BC8352">
        <v>2018</v>
      </c>
    </row>
    <row r="8353" spans="1:55" x14ac:dyDescent="0.25">
      <c r="A8353">
        <v>111</v>
      </c>
      <c r="B8353" t="s">
        <v>1901</v>
      </c>
      <c r="C8353" t="s">
        <v>318</v>
      </c>
      <c r="D8353" t="s">
        <v>1902</v>
      </c>
      <c r="E8353" t="s">
        <v>319</v>
      </c>
      <c r="F8353" t="s">
        <v>320</v>
      </c>
      <c r="G8353" t="s">
        <v>321</v>
      </c>
      <c r="H8353" t="s">
        <v>322</v>
      </c>
      <c r="I8353" t="s">
        <v>1906</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148.84700000000001</v>
      </c>
      <c r="AT8353">
        <v>151.44300000000001</v>
      </c>
      <c r="AU8353">
        <v>153.33799999999999</v>
      </c>
      <c r="AV8353">
        <v>155.76400000000001</v>
      </c>
      <c r="AW8353">
        <v>157.56200000000001</v>
      </c>
      <c r="AX8353">
        <v>158.934</v>
      </c>
      <c r="AY8353" t="s">
        <v>232</v>
      </c>
      <c r="AZ8353" t="s">
        <v>232</v>
      </c>
      <c r="BA8353" t="s">
        <v>232</v>
      </c>
      <c r="BB8353" t="s">
        <v>232</v>
      </c>
      <c r="BC8353">
        <v>2018</v>
      </c>
    </row>
    <row r="8354" spans="1:55" x14ac:dyDescent="0.25">
      <c r="A8354">
        <v>111</v>
      </c>
      <c r="B8354" t="s">
        <v>1901</v>
      </c>
      <c r="C8354" t="s">
        <v>323</v>
      </c>
      <c r="D8354" t="s">
        <v>1902</v>
      </c>
      <c r="E8354" t="s">
        <v>324</v>
      </c>
      <c r="F8354" t="s">
        <v>325</v>
      </c>
      <c r="G8354" t="s">
        <v>321</v>
      </c>
      <c r="H8354" t="s">
        <v>322</v>
      </c>
      <c r="I8354" t="s">
        <v>791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309.73700000000002</v>
      </c>
      <c r="AO8354">
        <v>311.94099999999997</v>
      </c>
      <c r="AP8354">
        <v>314.16300000000001</v>
      </c>
      <c r="AQ8354">
        <v>316.32900000000001</v>
      </c>
      <c r="AR8354">
        <v>318.61900000000003</v>
      </c>
      <c r="AS8354">
        <v>320.93</v>
      </c>
      <c r="AT8354">
        <v>323.22500000000002</v>
      </c>
      <c r="AU8354">
        <v>325.32600000000002</v>
      </c>
      <c r="AV8354">
        <v>327.35199999999998</v>
      </c>
      <c r="AW8354">
        <v>329.55900000000003</v>
      </c>
      <c r="AX8354">
        <v>331.81099999999998</v>
      </c>
      <c r="AY8354">
        <v>334.07900000000001</v>
      </c>
      <c r="AZ8354">
        <v>336.36200000000002</v>
      </c>
      <c r="BA8354">
        <v>338.661</v>
      </c>
      <c r="BB8354">
        <v>340.976</v>
      </c>
      <c r="BC8354">
        <v>2017</v>
      </c>
    </row>
    <row r="8355" spans="1:55" x14ac:dyDescent="0.25">
      <c r="A8355">
        <v>111</v>
      </c>
      <c r="B8355" t="s">
        <v>1901</v>
      </c>
      <c r="C8355" t="s">
        <v>327</v>
      </c>
      <c r="D8355" t="s">
        <v>1902</v>
      </c>
      <c r="E8355" t="s">
        <v>328</v>
      </c>
      <c r="F8355" t="s">
        <v>329</v>
      </c>
      <c r="G8355" t="s">
        <v>229</v>
      </c>
      <c r="H8355" t="s">
        <v>230</v>
      </c>
      <c r="I8355" t="s">
        <v>1907</v>
      </c>
      <c r="J8355" t="s">
        <v>232</v>
      </c>
      <c r="K8355" t="s">
        <v>232</v>
      </c>
      <c r="L8355" t="s">
        <v>232</v>
      </c>
      <c r="M8355" t="s">
        <v>232</v>
      </c>
      <c r="N8355" t="s">
        <v>232</v>
      </c>
      <c r="O8355" t="s">
        <v>232</v>
      </c>
      <c r="P8355" t="s">
        <v>232</v>
      </c>
      <c r="Q8355" t="s">
        <v>232</v>
      </c>
      <c r="R8355" t="s">
        <v>232</v>
      </c>
      <c r="S8355" t="s">
        <v>232</v>
      </c>
      <c r="T8355" t="s">
        <v>232</v>
      </c>
      <c r="U8355" t="s">
        <v>232</v>
      </c>
      <c r="V8355" t="s">
        <v>232</v>
      </c>
      <c r="W8355" t="s">
        <v>232</v>
      </c>
      <c r="X8355" t="s">
        <v>232</v>
      </c>
      <c r="Y8355" t="s">
        <v>232</v>
      </c>
      <c r="Z8355" t="s">
        <v>232</v>
      </c>
      <c r="AA8355" t="s">
        <v>232</v>
      </c>
      <c r="AB8355" t="s">
        <v>232</v>
      </c>
      <c r="AC8355" t="s">
        <v>232</v>
      </c>
      <c r="AD8355" t="s">
        <v>232</v>
      </c>
      <c r="AE8355" s="52">
        <v>3413.09</v>
      </c>
      <c r="AF8355" s="52">
        <v>3270.25</v>
      </c>
      <c r="AG8355" s="52">
        <v>3355.86</v>
      </c>
      <c r="AH8355" s="52">
        <v>3596.54</v>
      </c>
      <c r="AI8355" s="52">
        <v>4013.42</v>
      </c>
      <c r="AJ8355" s="52">
        <v>4371.6499999999996</v>
      </c>
      <c r="AK8355" s="52">
        <v>4585.3599999999997</v>
      </c>
      <c r="AL8355" s="52">
        <v>4510.53</v>
      </c>
      <c r="AM8355" s="52">
        <v>4099.3</v>
      </c>
      <c r="AN8355" s="52">
        <v>4351.2700000000004</v>
      </c>
      <c r="AO8355" s="52">
        <v>4556.22</v>
      </c>
      <c r="AP8355" s="52">
        <v>4748.55</v>
      </c>
      <c r="AQ8355" s="52">
        <v>5277.28</v>
      </c>
      <c r="AR8355" s="52">
        <v>5485.74</v>
      </c>
      <c r="AS8355" s="52">
        <v>5732.96</v>
      </c>
      <c r="AT8355" s="52">
        <v>5815.34</v>
      </c>
      <c r="AU8355" s="52">
        <v>6028.57</v>
      </c>
      <c r="AV8355" s="52">
        <v>6324.95</v>
      </c>
      <c r="AW8355" s="52">
        <v>6634.24</v>
      </c>
      <c r="AX8355" s="52">
        <v>6984.87</v>
      </c>
      <c r="AY8355" s="52">
        <v>7277.06</v>
      </c>
      <c r="AZ8355" s="52">
        <v>7595.15</v>
      </c>
      <c r="BA8355" s="52">
        <v>7943.35</v>
      </c>
      <c r="BB8355" s="52">
        <v>8314.8700000000008</v>
      </c>
      <c r="BC8355">
        <v>2017</v>
      </c>
    </row>
    <row r="8356" spans="1:55" x14ac:dyDescent="0.25">
      <c r="A8356">
        <v>111</v>
      </c>
      <c r="B8356" t="s">
        <v>1901</v>
      </c>
      <c r="C8356" t="s">
        <v>331</v>
      </c>
      <c r="D8356" t="s">
        <v>1902</v>
      </c>
      <c r="E8356" t="s">
        <v>328</v>
      </c>
      <c r="F8356" t="s">
        <v>329</v>
      </c>
      <c r="G8356" t="s">
        <v>282</v>
      </c>
      <c r="I8356" t="s">
        <v>332</v>
      </c>
      <c r="J8356" t="s">
        <v>232</v>
      </c>
      <c r="K8356" t="s">
        <v>232</v>
      </c>
      <c r="L8356" t="s">
        <v>232</v>
      </c>
      <c r="M8356" t="s">
        <v>232</v>
      </c>
      <c r="N8356" t="s">
        <v>232</v>
      </c>
      <c r="O8356" t="s">
        <v>232</v>
      </c>
      <c r="P8356" t="s">
        <v>232</v>
      </c>
      <c r="Q8356" t="s">
        <v>232</v>
      </c>
      <c r="R8356" t="s">
        <v>232</v>
      </c>
      <c r="S8356" t="s">
        <v>232</v>
      </c>
      <c r="T8356" t="s">
        <v>232</v>
      </c>
      <c r="U8356" t="s">
        <v>232</v>
      </c>
      <c r="V8356" t="s">
        <v>232</v>
      </c>
      <c r="W8356" t="s">
        <v>232</v>
      </c>
      <c r="X8356" t="s">
        <v>232</v>
      </c>
      <c r="Y8356" t="s">
        <v>232</v>
      </c>
      <c r="Z8356" t="s">
        <v>232</v>
      </c>
      <c r="AA8356" t="s">
        <v>232</v>
      </c>
      <c r="AB8356" t="s">
        <v>232</v>
      </c>
      <c r="AC8356" t="s">
        <v>232</v>
      </c>
      <c r="AD8356" t="s">
        <v>232</v>
      </c>
      <c r="AE8356">
        <v>32.253999999999998</v>
      </c>
      <c r="AF8356">
        <v>29.902000000000001</v>
      </c>
      <c r="AG8356">
        <v>29.288</v>
      </c>
      <c r="AH8356">
        <v>29.446999999999999</v>
      </c>
      <c r="AI8356">
        <v>30.786000000000001</v>
      </c>
      <c r="AJ8356">
        <v>31.645</v>
      </c>
      <c r="AK8356">
        <v>31.728000000000002</v>
      </c>
      <c r="AL8356">
        <v>30.657</v>
      </c>
      <c r="AM8356">
        <v>28.370999999999999</v>
      </c>
      <c r="AN8356">
        <v>29.024000000000001</v>
      </c>
      <c r="AO8356">
        <v>29.314</v>
      </c>
      <c r="AP8356">
        <v>29.317</v>
      </c>
      <c r="AQ8356">
        <v>31.440999999999999</v>
      </c>
      <c r="AR8356">
        <v>31.308</v>
      </c>
      <c r="AS8356">
        <v>31.466000000000001</v>
      </c>
      <c r="AT8356">
        <v>31.085999999999999</v>
      </c>
      <c r="AU8356">
        <v>30.939</v>
      </c>
      <c r="AV8356">
        <v>30.861999999999998</v>
      </c>
      <c r="AW8356">
        <v>31.081</v>
      </c>
      <c r="AX8356">
        <v>31.466000000000001</v>
      </c>
      <c r="AY8356">
        <v>31.558</v>
      </c>
      <c r="AZ8356">
        <v>31.748999999999999</v>
      </c>
      <c r="BA8356">
        <v>32.012999999999998</v>
      </c>
      <c r="BB8356">
        <v>32.317</v>
      </c>
      <c r="BC8356">
        <v>2017</v>
      </c>
    </row>
    <row r="8357" spans="1:55" x14ac:dyDescent="0.25">
      <c r="A8357">
        <v>111</v>
      </c>
      <c r="B8357" t="s">
        <v>1901</v>
      </c>
      <c r="C8357" t="s">
        <v>333</v>
      </c>
      <c r="D8357" t="s">
        <v>1902</v>
      </c>
      <c r="E8357" t="s">
        <v>334</v>
      </c>
      <c r="F8357" t="s">
        <v>335</v>
      </c>
      <c r="G8357" t="s">
        <v>229</v>
      </c>
      <c r="H8357" t="s">
        <v>230</v>
      </c>
      <c r="I8357" t="s">
        <v>1907</v>
      </c>
      <c r="J8357" t="s">
        <v>232</v>
      </c>
      <c r="K8357" t="s">
        <v>232</v>
      </c>
      <c r="L8357" t="s">
        <v>232</v>
      </c>
      <c r="M8357" t="s">
        <v>232</v>
      </c>
      <c r="N8357" t="s">
        <v>232</v>
      </c>
      <c r="O8357" t="s">
        <v>232</v>
      </c>
      <c r="P8357" t="s">
        <v>232</v>
      </c>
      <c r="Q8357" t="s">
        <v>232</v>
      </c>
      <c r="R8357" t="s">
        <v>232</v>
      </c>
      <c r="S8357" t="s">
        <v>232</v>
      </c>
      <c r="T8357" t="s">
        <v>232</v>
      </c>
      <c r="U8357" t="s">
        <v>232</v>
      </c>
      <c r="V8357" t="s">
        <v>232</v>
      </c>
      <c r="W8357" t="s">
        <v>232</v>
      </c>
      <c r="X8357" t="s">
        <v>232</v>
      </c>
      <c r="Y8357" t="s">
        <v>232</v>
      </c>
      <c r="Z8357" t="s">
        <v>232</v>
      </c>
      <c r="AA8357" t="s">
        <v>232</v>
      </c>
      <c r="AB8357" t="s">
        <v>232</v>
      </c>
      <c r="AC8357" t="s">
        <v>232</v>
      </c>
      <c r="AD8357" t="s">
        <v>232</v>
      </c>
      <c r="AE8357" s="52">
        <v>3419.01</v>
      </c>
      <c r="AF8357" s="52">
        <v>3626.22</v>
      </c>
      <c r="AG8357" s="52">
        <v>3844.21</v>
      </c>
      <c r="AH8357" s="52">
        <v>4076.36</v>
      </c>
      <c r="AI8357" s="52">
        <v>4378.13</v>
      </c>
      <c r="AJ8357" s="52">
        <v>4608.3500000000004</v>
      </c>
      <c r="AK8357" s="52">
        <v>4950.1899999999996</v>
      </c>
      <c r="AL8357" s="52">
        <v>5438.95</v>
      </c>
      <c r="AM8357" s="52">
        <v>5940.71</v>
      </c>
      <c r="AN8357" s="52">
        <v>5942.63</v>
      </c>
      <c r="AO8357" s="52">
        <v>6004.33</v>
      </c>
      <c r="AP8357" s="52">
        <v>5987.49</v>
      </c>
      <c r="AQ8357" s="52">
        <v>5963.15</v>
      </c>
      <c r="AR8357" s="52">
        <v>6126.01</v>
      </c>
      <c r="AS8357" s="52">
        <v>6310.07</v>
      </c>
      <c r="AT8357" s="52">
        <v>6546.98</v>
      </c>
      <c r="AU8357" s="52">
        <v>6778.05</v>
      </c>
      <c r="AV8357" s="52">
        <v>7198.04</v>
      </c>
      <c r="AW8357" s="52">
        <v>7623.13</v>
      </c>
      <c r="AX8357" s="52">
        <v>7967.94</v>
      </c>
      <c r="AY8357" s="52">
        <v>8286.19</v>
      </c>
      <c r="AZ8357" s="52">
        <v>8654.4</v>
      </c>
      <c r="BA8357" s="52">
        <v>8942.24</v>
      </c>
      <c r="BB8357" s="52">
        <v>9270.4500000000007</v>
      </c>
      <c r="BC8357">
        <v>2017</v>
      </c>
    </row>
    <row r="8358" spans="1:55" x14ac:dyDescent="0.25">
      <c r="A8358">
        <v>111</v>
      </c>
      <c r="B8358" t="s">
        <v>1901</v>
      </c>
      <c r="C8358" t="s">
        <v>336</v>
      </c>
      <c r="D8358" t="s">
        <v>1902</v>
      </c>
      <c r="E8358" t="s">
        <v>334</v>
      </c>
      <c r="F8358" t="s">
        <v>335</v>
      </c>
      <c r="G8358" t="s">
        <v>282</v>
      </c>
      <c r="I8358" t="s">
        <v>337</v>
      </c>
      <c r="J8358" t="s">
        <v>232</v>
      </c>
      <c r="K8358" t="s">
        <v>232</v>
      </c>
      <c r="L8358" t="s">
        <v>232</v>
      </c>
      <c r="M8358" t="s">
        <v>232</v>
      </c>
      <c r="N8358" t="s">
        <v>232</v>
      </c>
      <c r="O8358" t="s">
        <v>232</v>
      </c>
      <c r="P8358" t="s">
        <v>232</v>
      </c>
      <c r="Q8358" t="s">
        <v>232</v>
      </c>
      <c r="R8358" t="s">
        <v>232</v>
      </c>
      <c r="S8358" t="s">
        <v>232</v>
      </c>
      <c r="T8358" t="s">
        <v>232</v>
      </c>
      <c r="U8358" t="s">
        <v>232</v>
      </c>
      <c r="V8358" t="s">
        <v>232</v>
      </c>
      <c r="W8358" t="s">
        <v>232</v>
      </c>
      <c r="X8358" t="s">
        <v>232</v>
      </c>
      <c r="Y8358" t="s">
        <v>232</v>
      </c>
      <c r="Z8358" t="s">
        <v>232</v>
      </c>
      <c r="AA8358" t="s">
        <v>232</v>
      </c>
      <c r="AB8358" t="s">
        <v>232</v>
      </c>
      <c r="AC8358" t="s">
        <v>232</v>
      </c>
      <c r="AD8358" t="s">
        <v>232</v>
      </c>
      <c r="AE8358">
        <v>32.31</v>
      </c>
      <c r="AF8358">
        <v>33.156999999999996</v>
      </c>
      <c r="AG8358">
        <v>33.549999999999997</v>
      </c>
      <c r="AH8358">
        <v>33.375</v>
      </c>
      <c r="AI8358">
        <v>33.582999999999998</v>
      </c>
      <c r="AJ8358">
        <v>33.359000000000002</v>
      </c>
      <c r="AK8358">
        <v>34.253</v>
      </c>
      <c r="AL8358">
        <v>36.966999999999999</v>
      </c>
      <c r="AM8358">
        <v>41.115000000000002</v>
      </c>
      <c r="AN8358">
        <v>39.639000000000003</v>
      </c>
      <c r="AO8358">
        <v>38.631</v>
      </c>
      <c r="AP8358">
        <v>36.966999999999999</v>
      </c>
      <c r="AQ8358">
        <v>35.527000000000001</v>
      </c>
      <c r="AR8358">
        <v>34.962000000000003</v>
      </c>
      <c r="AS8358">
        <v>34.634</v>
      </c>
      <c r="AT8358">
        <v>34.997</v>
      </c>
      <c r="AU8358">
        <v>34.784999999999997</v>
      </c>
      <c r="AV8358">
        <v>35.122999999999998</v>
      </c>
      <c r="AW8358">
        <v>35.713999999999999</v>
      </c>
      <c r="AX8358">
        <v>35.895000000000003</v>
      </c>
      <c r="AY8358">
        <v>35.933999999999997</v>
      </c>
      <c r="AZ8358">
        <v>36.176000000000002</v>
      </c>
      <c r="BA8358">
        <v>36.039000000000001</v>
      </c>
      <c r="BB8358">
        <v>36.030999999999999</v>
      </c>
      <c r="BC8358">
        <v>2017</v>
      </c>
    </row>
    <row r="8359" spans="1:55" x14ac:dyDescent="0.25">
      <c r="A8359">
        <v>111</v>
      </c>
      <c r="B8359" t="s">
        <v>1901</v>
      </c>
      <c r="C8359" t="s">
        <v>338</v>
      </c>
      <c r="D8359" t="s">
        <v>1902</v>
      </c>
      <c r="E8359" t="s">
        <v>339</v>
      </c>
      <c r="F8359" t="s">
        <v>340</v>
      </c>
      <c r="G8359" t="s">
        <v>229</v>
      </c>
      <c r="H8359" t="s">
        <v>230</v>
      </c>
      <c r="I8359" t="s">
        <v>1907</v>
      </c>
      <c r="J8359" t="s">
        <v>232</v>
      </c>
      <c r="K8359" t="s">
        <v>232</v>
      </c>
      <c r="L8359" t="s">
        <v>232</v>
      </c>
      <c r="M8359" t="s">
        <v>232</v>
      </c>
      <c r="N8359" t="s">
        <v>232</v>
      </c>
      <c r="O8359" t="s">
        <v>232</v>
      </c>
      <c r="P8359" t="s">
        <v>232</v>
      </c>
      <c r="Q8359" t="s">
        <v>232</v>
      </c>
      <c r="R8359" t="s">
        <v>232</v>
      </c>
      <c r="S8359" t="s">
        <v>232</v>
      </c>
      <c r="T8359" t="s">
        <v>232</v>
      </c>
      <c r="U8359" t="s">
        <v>232</v>
      </c>
      <c r="V8359" t="s">
        <v>232</v>
      </c>
      <c r="W8359" t="s">
        <v>232</v>
      </c>
      <c r="X8359" t="s">
        <v>232</v>
      </c>
      <c r="Y8359" t="s">
        <v>232</v>
      </c>
      <c r="Z8359" t="s">
        <v>232</v>
      </c>
      <c r="AA8359" t="s">
        <v>232</v>
      </c>
      <c r="AB8359" t="s">
        <v>232</v>
      </c>
      <c r="AC8359" t="s">
        <v>232</v>
      </c>
      <c r="AD8359" t="s">
        <v>232</v>
      </c>
      <c r="AE8359">
        <v>-5.9160000000000004</v>
      </c>
      <c r="AF8359">
        <v>-355.96800000000002</v>
      </c>
      <c r="AG8359">
        <v>-488.35300000000001</v>
      </c>
      <c r="AH8359">
        <v>-479.822</v>
      </c>
      <c r="AI8359">
        <v>-364.714</v>
      </c>
      <c r="AJ8359">
        <v>-236.69900000000001</v>
      </c>
      <c r="AK8359">
        <v>-364.82900000000001</v>
      </c>
      <c r="AL8359">
        <v>-928.423</v>
      </c>
      <c r="AM8359" s="52">
        <v>-1841.41</v>
      </c>
      <c r="AN8359" s="52">
        <v>-1591.36</v>
      </c>
      <c r="AO8359" s="52">
        <v>-1448.1</v>
      </c>
      <c r="AP8359" s="52">
        <v>-1238.94</v>
      </c>
      <c r="AQ8359">
        <v>-685.87300000000005</v>
      </c>
      <c r="AR8359">
        <v>-640.26900000000001</v>
      </c>
      <c r="AS8359">
        <v>-577.11199999999997</v>
      </c>
      <c r="AT8359">
        <v>-731.64200000000005</v>
      </c>
      <c r="AU8359">
        <v>-749.48099999999999</v>
      </c>
      <c r="AV8359">
        <v>-873.09100000000001</v>
      </c>
      <c r="AW8359">
        <v>-988.89300000000003</v>
      </c>
      <c r="AX8359">
        <v>-983.07399999999996</v>
      </c>
      <c r="AY8359" s="52">
        <v>-1009.14</v>
      </c>
      <c r="AZ8359" s="52">
        <v>-1059.25</v>
      </c>
      <c r="BA8359">
        <v>-998.89700000000005</v>
      </c>
      <c r="BB8359">
        <v>-955.57600000000002</v>
      </c>
      <c r="BC8359">
        <v>2017</v>
      </c>
    </row>
    <row r="8360" spans="1:55" x14ac:dyDescent="0.25">
      <c r="A8360">
        <v>111</v>
      </c>
      <c r="B8360" t="s">
        <v>1901</v>
      </c>
      <c r="C8360" t="s">
        <v>341</v>
      </c>
      <c r="D8360" t="s">
        <v>1902</v>
      </c>
      <c r="E8360" t="s">
        <v>339</v>
      </c>
      <c r="F8360" t="s">
        <v>340</v>
      </c>
      <c r="G8360" t="s">
        <v>282</v>
      </c>
      <c r="I8360" t="s">
        <v>342</v>
      </c>
      <c r="J8360" t="s">
        <v>232</v>
      </c>
      <c r="K8360" t="s">
        <v>232</v>
      </c>
      <c r="L8360" t="s">
        <v>232</v>
      </c>
      <c r="M8360" t="s">
        <v>232</v>
      </c>
      <c r="N8360" t="s">
        <v>232</v>
      </c>
      <c r="O8360" t="s">
        <v>232</v>
      </c>
      <c r="P8360" t="s">
        <v>232</v>
      </c>
      <c r="Q8360" t="s">
        <v>232</v>
      </c>
      <c r="R8360" t="s">
        <v>232</v>
      </c>
      <c r="S8360" t="s">
        <v>232</v>
      </c>
      <c r="T8360" t="s">
        <v>232</v>
      </c>
      <c r="U8360" t="s">
        <v>232</v>
      </c>
      <c r="V8360" t="s">
        <v>232</v>
      </c>
      <c r="W8360" t="s">
        <v>232</v>
      </c>
      <c r="X8360" t="s">
        <v>232</v>
      </c>
      <c r="Y8360" t="s">
        <v>232</v>
      </c>
      <c r="Z8360" t="s">
        <v>232</v>
      </c>
      <c r="AA8360" t="s">
        <v>232</v>
      </c>
      <c r="AB8360" t="s">
        <v>232</v>
      </c>
      <c r="AC8360" t="s">
        <v>232</v>
      </c>
      <c r="AD8360" t="s">
        <v>232</v>
      </c>
      <c r="AE8360">
        <v>-5.6000000000000001E-2</v>
      </c>
      <c r="AF8360">
        <v>-3.2549999999999999</v>
      </c>
      <c r="AG8360">
        <v>-4.2619999999999996</v>
      </c>
      <c r="AH8360">
        <v>-3.9289999999999998</v>
      </c>
      <c r="AI8360">
        <v>-2.798</v>
      </c>
      <c r="AJ8360">
        <v>-1.7130000000000001</v>
      </c>
      <c r="AK8360">
        <v>-2.524</v>
      </c>
      <c r="AL8360">
        <v>-6.31</v>
      </c>
      <c r="AM8360">
        <v>-12.744</v>
      </c>
      <c r="AN8360">
        <v>-10.615</v>
      </c>
      <c r="AO8360">
        <v>-9.3170000000000002</v>
      </c>
      <c r="AP8360">
        <v>-7.649</v>
      </c>
      <c r="AQ8360">
        <v>-4.0860000000000003</v>
      </c>
      <c r="AR8360">
        <v>-3.6539999999999999</v>
      </c>
      <c r="AS8360">
        <v>-3.1680000000000001</v>
      </c>
      <c r="AT8360">
        <v>-3.911</v>
      </c>
      <c r="AU8360">
        <v>-3.8460000000000001</v>
      </c>
      <c r="AV8360">
        <v>-4.26</v>
      </c>
      <c r="AW8360">
        <v>-4.633</v>
      </c>
      <c r="AX8360">
        <v>-4.4290000000000003</v>
      </c>
      <c r="AY8360">
        <v>-4.3760000000000003</v>
      </c>
      <c r="AZ8360">
        <v>-4.4279999999999999</v>
      </c>
      <c r="BA8360">
        <v>-4.0259999999999998</v>
      </c>
      <c r="BB8360">
        <v>-3.714</v>
      </c>
      <c r="BC8360">
        <v>2017</v>
      </c>
    </row>
    <row r="8361" spans="1:55" x14ac:dyDescent="0.25">
      <c r="A8361">
        <v>111</v>
      </c>
      <c r="B8361" t="s">
        <v>1901</v>
      </c>
      <c r="C8361" t="s">
        <v>343</v>
      </c>
      <c r="D8361" t="s">
        <v>1902</v>
      </c>
      <c r="E8361" t="s">
        <v>344</v>
      </c>
      <c r="F8361" t="s">
        <v>345</v>
      </c>
      <c r="G8361" t="s">
        <v>229</v>
      </c>
      <c r="H8361" t="s">
        <v>230</v>
      </c>
      <c r="I8361" t="s">
        <v>1907</v>
      </c>
      <c r="J8361" t="s">
        <v>232</v>
      </c>
      <c r="K8361" t="s">
        <v>232</v>
      </c>
      <c r="L8361" t="s">
        <v>232</v>
      </c>
      <c r="M8361" t="s">
        <v>232</v>
      </c>
      <c r="N8361" t="s">
        <v>232</v>
      </c>
      <c r="O8361" t="s">
        <v>232</v>
      </c>
      <c r="P8361" t="s">
        <v>232</v>
      </c>
      <c r="Q8361" t="s">
        <v>232</v>
      </c>
      <c r="R8361" t="s">
        <v>232</v>
      </c>
      <c r="S8361" t="s">
        <v>232</v>
      </c>
      <c r="T8361" t="s">
        <v>232</v>
      </c>
      <c r="U8361" t="s">
        <v>232</v>
      </c>
      <c r="V8361" t="s">
        <v>232</v>
      </c>
      <c r="W8361" t="s">
        <v>232</v>
      </c>
      <c r="X8361" t="s">
        <v>232</v>
      </c>
      <c r="Y8361" t="s">
        <v>232</v>
      </c>
      <c r="Z8361" t="s">
        <v>232</v>
      </c>
      <c r="AA8361" t="s">
        <v>232</v>
      </c>
      <c r="AB8361" t="s">
        <v>232</v>
      </c>
      <c r="AC8361" t="s">
        <v>232</v>
      </c>
      <c r="AD8361" t="s">
        <v>232</v>
      </c>
      <c r="AE8361">
        <v>-59.033000000000001</v>
      </c>
      <c r="AF8361">
        <v>-298.548</v>
      </c>
      <c r="AG8361">
        <v>-441.87700000000001</v>
      </c>
      <c r="AH8361">
        <v>-494.517</v>
      </c>
      <c r="AI8361">
        <v>-421.53800000000001</v>
      </c>
      <c r="AJ8361">
        <v>-363.23399999999998</v>
      </c>
      <c r="AK8361">
        <v>-505.28300000000002</v>
      </c>
      <c r="AL8361">
        <v>-808.73</v>
      </c>
      <c r="AM8361" s="52">
        <v>-1103.97</v>
      </c>
      <c r="AN8361" s="52">
        <v>-1437.65</v>
      </c>
      <c r="AO8361" s="52">
        <v>-1267.32</v>
      </c>
      <c r="AP8361" s="52">
        <v>-1011.03</v>
      </c>
      <c r="AQ8361">
        <v>-686.37599999999998</v>
      </c>
      <c r="AR8361">
        <v>-605.61</v>
      </c>
      <c r="AS8361">
        <v>-577.03700000000003</v>
      </c>
      <c r="AT8361">
        <v>-739.80200000000002</v>
      </c>
      <c r="AU8361">
        <v>-780.13800000000003</v>
      </c>
      <c r="AV8361">
        <v>-953.86099999999999</v>
      </c>
      <c r="AW8361" s="52">
        <v>-1096.6300000000001</v>
      </c>
      <c r="AX8361" s="52">
        <v>-1092.48</v>
      </c>
      <c r="AY8361" s="52">
        <v>-1118.95</v>
      </c>
      <c r="AZ8361" s="52">
        <v>-1166.17</v>
      </c>
      <c r="BA8361" s="52">
        <v>-1100.6199999999999</v>
      </c>
      <c r="BB8361" s="52">
        <v>-1049.81</v>
      </c>
      <c r="BC8361">
        <v>2017</v>
      </c>
    </row>
    <row r="8362" spans="1:55" x14ac:dyDescent="0.25">
      <c r="A8362">
        <v>111</v>
      </c>
      <c r="B8362" t="s">
        <v>1901</v>
      </c>
      <c r="C8362" t="s">
        <v>346</v>
      </c>
      <c r="D8362" t="s">
        <v>1902</v>
      </c>
      <c r="E8362" t="s">
        <v>344</v>
      </c>
      <c r="F8362" t="s">
        <v>345</v>
      </c>
      <c r="G8362" t="s">
        <v>270</v>
      </c>
      <c r="I8362" t="s">
        <v>397</v>
      </c>
      <c r="J8362" t="s">
        <v>232</v>
      </c>
      <c r="K8362" t="s">
        <v>232</v>
      </c>
      <c r="L8362" t="s">
        <v>232</v>
      </c>
      <c r="M8362" t="s">
        <v>232</v>
      </c>
      <c r="N8362" t="s">
        <v>232</v>
      </c>
      <c r="O8362" t="s">
        <v>232</v>
      </c>
      <c r="P8362" t="s">
        <v>232</v>
      </c>
      <c r="Q8362" t="s">
        <v>232</v>
      </c>
      <c r="R8362" t="s">
        <v>232</v>
      </c>
      <c r="S8362" t="s">
        <v>232</v>
      </c>
      <c r="T8362" t="s">
        <v>232</v>
      </c>
      <c r="U8362" t="s">
        <v>232</v>
      </c>
      <c r="V8362" t="s">
        <v>232</v>
      </c>
      <c r="W8362" t="s">
        <v>232</v>
      </c>
      <c r="X8362" t="s">
        <v>232</v>
      </c>
      <c r="Y8362" t="s">
        <v>232</v>
      </c>
      <c r="Z8362" t="s">
        <v>232</v>
      </c>
      <c r="AA8362" t="s">
        <v>232</v>
      </c>
      <c r="AB8362" t="s">
        <v>232</v>
      </c>
      <c r="AC8362" t="s">
        <v>232</v>
      </c>
      <c r="AD8362" t="s">
        <v>232</v>
      </c>
      <c r="AE8362">
        <v>-0.55900000000000005</v>
      </c>
      <c r="AF8362">
        <v>-2.7050000000000001</v>
      </c>
      <c r="AG8362">
        <v>-3.831</v>
      </c>
      <c r="AH8362">
        <v>-4.0750000000000002</v>
      </c>
      <c r="AI8362">
        <v>-3.29</v>
      </c>
      <c r="AJ8362">
        <v>-2.6890000000000001</v>
      </c>
      <c r="AK8362">
        <v>-3.5640000000000001</v>
      </c>
      <c r="AL8362">
        <v>-5.4729999999999999</v>
      </c>
      <c r="AM8362">
        <v>-7.274</v>
      </c>
      <c r="AN8362">
        <v>-9.2530000000000001</v>
      </c>
      <c r="AO8362">
        <v>-7.8920000000000003</v>
      </c>
      <c r="AP8362">
        <v>-6.0979999999999999</v>
      </c>
      <c r="AQ8362">
        <v>-4.0119999999999996</v>
      </c>
      <c r="AR8362">
        <v>-3.415</v>
      </c>
      <c r="AS8362">
        <v>-3.165</v>
      </c>
      <c r="AT8362">
        <v>-3.948</v>
      </c>
      <c r="AU8362">
        <v>-4.0129999999999999</v>
      </c>
      <c r="AV8362">
        <v>-4.7039999999999997</v>
      </c>
      <c r="AW8362">
        <v>-5.2080000000000002</v>
      </c>
      <c r="AX8362">
        <v>-4.9880000000000004</v>
      </c>
      <c r="AY8362">
        <v>-4.9160000000000004</v>
      </c>
      <c r="AZ8362">
        <v>-4.9340000000000002</v>
      </c>
      <c r="BA8362">
        <v>-4.4859999999999998</v>
      </c>
      <c r="BB8362">
        <v>-4.1210000000000004</v>
      </c>
      <c r="BC8362">
        <v>2017</v>
      </c>
    </row>
    <row r="8363" spans="1:55" x14ac:dyDescent="0.25">
      <c r="A8363">
        <v>111</v>
      </c>
      <c r="B8363" t="s">
        <v>1901</v>
      </c>
      <c r="C8363" t="s">
        <v>347</v>
      </c>
      <c r="D8363" t="s">
        <v>1902</v>
      </c>
      <c r="E8363" t="s">
        <v>348</v>
      </c>
      <c r="F8363" t="s">
        <v>349</v>
      </c>
      <c r="G8363" t="s">
        <v>229</v>
      </c>
      <c r="H8363" t="s">
        <v>230</v>
      </c>
      <c r="I8363" t="s">
        <v>1907</v>
      </c>
      <c r="J8363" t="s">
        <v>232</v>
      </c>
      <c r="K8363" t="s">
        <v>232</v>
      </c>
      <c r="L8363" t="s">
        <v>232</v>
      </c>
      <c r="M8363" t="s">
        <v>232</v>
      </c>
      <c r="N8363" t="s">
        <v>232</v>
      </c>
      <c r="O8363" t="s">
        <v>232</v>
      </c>
      <c r="P8363" t="s">
        <v>232</v>
      </c>
      <c r="Q8363" t="s">
        <v>232</v>
      </c>
      <c r="R8363" t="s">
        <v>232</v>
      </c>
      <c r="S8363" t="s">
        <v>232</v>
      </c>
      <c r="T8363" t="s">
        <v>232</v>
      </c>
      <c r="U8363" t="s">
        <v>232</v>
      </c>
      <c r="V8363" t="s">
        <v>232</v>
      </c>
      <c r="W8363" t="s">
        <v>232</v>
      </c>
      <c r="X8363" t="s">
        <v>232</v>
      </c>
      <c r="Y8363" t="s">
        <v>232</v>
      </c>
      <c r="Z8363" t="s">
        <v>232</v>
      </c>
      <c r="AA8363" t="s">
        <v>232</v>
      </c>
      <c r="AB8363" t="s">
        <v>232</v>
      </c>
      <c r="AC8363" t="s">
        <v>232</v>
      </c>
      <c r="AD8363" t="s">
        <v>232</v>
      </c>
      <c r="AE8363">
        <v>175.874</v>
      </c>
      <c r="AF8363">
        <v>-191.136</v>
      </c>
      <c r="AG8363">
        <v>-332.98099999999999</v>
      </c>
      <c r="AH8363">
        <v>-314.15100000000001</v>
      </c>
      <c r="AI8363">
        <v>-171.78700000000001</v>
      </c>
      <c r="AJ8363">
        <v>-35.274000000000001</v>
      </c>
      <c r="AK8363">
        <v>-137.196</v>
      </c>
      <c r="AL8363">
        <v>-706.798</v>
      </c>
      <c r="AM8363" s="52">
        <v>-1645.15</v>
      </c>
      <c r="AN8363" s="52">
        <v>-1362.6</v>
      </c>
      <c r="AO8363" s="52">
        <v>-1167.23</v>
      </c>
      <c r="AP8363">
        <v>-962.303</v>
      </c>
      <c r="AQ8363">
        <v>-424.29399999999998</v>
      </c>
      <c r="AR8363">
        <v>-374.072</v>
      </c>
      <c r="AS8363">
        <v>-318.10700000000003</v>
      </c>
      <c r="AT8363">
        <v>-430.00700000000001</v>
      </c>
      <c r="AU8363">
        <v>-422.28199999999998</v>
      </c>
      <c r="AV8363">
        <v>-540.13400000000001</v>
      </c>
      <c r="AW8363">
        <v>-612.77200000000005</v>
      </c>
      <c r="AX8363">
        <v>-528.81899999999996</v>
      </c>
      <c r="AY8363">
        <v>-517.24</v>
      </c>
      <c r="AZ8363">
        <v>-529.60400000000004</v>
      </c>
      <c r="BA8363">
        <v>-440.56</v>
      </c>
      <c r="BB8363">
        <v>-368.33499999999998</v>
      </c>
      <c r="BC8363">
        <v>2017</v>
      </c>
    </row>
    <row r="8364" spans="1:55" x14ac:dyDescent="0.25">
      <c r="A8364">
        <v>111</v>
      </c>
      <c r="B8364" t="s">
        <v>1901</v>
      </c>
      <c r="C8364" t="s">
        <v>350</v>
      </c>
      <c r="D8364" t="s">
        <v>1902</v>
      </c>
      <c r="E8364" t="s">
        <v>348</v>
      </c>
      <c r="F8364" t="s">
        <v>349</v>
      </c>
      <c r="G8364" t="s">
        <v>282</v>
      </c>
      <c r="I8364" t="s">
        <v>351</v>
      </c>
      <c r="J8364" t="s">
        <v>232</v>
      </c>
      <c r="K8364" t="s">
        <v>232</v>
      </c>
      <c r="L8364" t="s">
        <v>232</v>
      </c>
      <c r="M8364" t="s">
        <v>232</v>
      </c>
      <c r="N8364" t="s">
        <v>232</v>
      </c>
      <c r="O8364" t="s">
        <v>232</v>
      </c>
      <c r="P8364" t="s">
        <v>232</v>
      </c>
      <c r="Q8364" t="s">
        <v>232</v>
      </c>
      <c r="R8364" t="s">
        <v>232</v>
      </c>
      <c r="S8364" t="s">
        <v>232</v>
      </c>
      <c r="T8364" t="s">
        <v>232</v>
      </c>
      <c r="U8364" t="s">
        <v>232</v>
      </c>
      <c r="V8364" t="s">
        <v>232</v>
      </c>
      <c r="W8364" t="s">
        <v>232</v>
      </c>
      <c r="X8364" t="s">
        <v>232</v>
      </c>
      <c r="Y8364" t="s">
        <v>232</v>
      </c>
      <c r="Z8364" t="s">
        <v>232</v>
      </c>
      <c r="AA8364" t="s">
        <v>232</v>
      </c>
      <c r="AB8364" t="s">
        <v>232</v>
      </c>
      <c r="AC8364" t="s">
        <v>232</v>
      </c>
      <c r="AD8364" t="s">
        <v>232</v>
      </c>
      <c r="AE8364">
        <v>1.6619999999999999</v>
      </c>
      <c r="AF8364">
        <v>-1.748</v>
      </c>
      <c r="AG8364">
        <v>-2.9060000000000001</v>
      </c>
      <c r="AH8364">
        <v>-2.5720000000000001</v>
      </c>
      <c r="AI8364">
        <v>-1.3180000000000001</v>
      </c>
      <c r="AJ8364">
        <v>-0.255</v>
      </c>
      <c r="AK8364">
        <v>-0.94899999999999995</v>
      </c>
      <c r="AL8364">
        <v>-4.8040000000000003</v>
      </c>
      <c r="AM8364">
        <v>-11.385999999999999</v>
      </c>
      <c r="AN8364">
        <v>-9.0890000000000004</v>
      </c>
      <c r="AO8364">
        <v>-7.51</v>
      </c>
      <c r="AP8364">
        <v>-5.9409999999999998</v>
      </c>
      <c r="AQ8364">
        <v>-2.528</v>
      </c>
      <c r="AR8364">
        <v>-2.1349999999999998</v>
      </c>
      <c r="AS8364">
        <v>-1.746</v>
      </c>
      <c r="AT8364">
        <v>-2.2989999999999999</v>
      </c>
      <c r="AU8364">
        <v>-2.1669999999999998</v>
      </c>
      <c r="AV8364">
        <v>-2.6360000000000001</v>
      </c>
      <c r="AW8364">
        <v>-2.871</v>
      </c>
      <c r="AX8364">
        <v>-2.3820000000000001</v>
      </c>
      <c r="AY8364">
        <v>-2.2429999999999999</v>
      </c>
      <c r="AZ8364">
        <v>-2.214</v>
      </c>
      <c r="BA8364">
        <v>-1.776</v>
      </c>
      <c r="BB8364">
        <v>-1.4319999999999999</v>
      </c>
      <c r="BC8364">
        <v>2017</v>
      </c>
    </row>
    <row r="8365" spans="1:55" x14ac:dyDescent="0.25">
      <c r="A8365">
        <v>111</v>
      </c>
      <c r="B8365" t="s">
        <v>1901</v>
      </c>
      <c r="C8365" t="s">
        <v>352</v>
      </c>
      <c r="D8365" t="s">
        <v>1902</v>
      </c>
      <c r="E8365" t="s">
        <v>353</v>
      </c>
      <c r="F8365" t="s">
        <v>354</v>
      </c>
      <c r="G8365" t="s">
        <v>229</v>
      </c>
      <c r="H8365" t="s">
        <v>230</v>
      </c>
      <c r="I8365" t="s">
        <v>1907</v>
      </c>
      <c r="J8365" t="s">
        <v>232</v>
      </c>
      <c r="K8365" t="s">
        <v>232</v>
      </c>
      <c r="L8365" t="s">
        <v>232</v>
      </c>
      <c r="M8365" t="s">
        <v>232</v>
      </c>
      <c r="N8365" t="s">
        <v>232</v>
      </c>
      <c r="O8365" t="s">
        <v>232</v>
      </c>
      <c r="P8365" t="s">
        <v>232</v>
      </c>
      <c r="Q8365" t="s">
        <v>232</v>
      </c>
      <c r="R8365" t="s">
        <v>232</v>
      </c>
      <c r="S8365" t="s">
        <v>232</v>
      </c>
      <c r="T8365" t="s">
        <v>232</v>
      </c>
      <c r="U8365" t="s">
        <v>232</v>
      </c>
      <c r="V8365" t="s">
        <v>232</v>
      </c>
      <c r="W8365" t="s">
        <v>232</v>
      </c>
      <c r="X8365" t="s">
        <v>232</v>
      </c>
      <c r="Y8365" t="s">
        <v>232</v>
      </c>
      <c r="Z8365" t="s">
        <v>232</v>
      </c>
      <c r="AA8365" t="s">
        <v>232</v>
      </c>
      <c r="AB8365" t="s">
        <v>232</v>
      </c>
      <c r="AC8365" t="s">
        <v>232</v>
      </c>
      <c r="AD8365" t="s">
        <v>232</v>
      </c>
      <c r="AE8365" s="52">
        <v>3608.64</v>
      </c>
      <c r="AF8365" s="52">
        <v>3992.02</v>
      </c>
      <c r="AG8365" s="52">
        <v>4484.76</v>
      </c>
      <c r="AH8365" s="52">
        <v>5831.17</v>
      </c>
      <c r="AI8365" s="52">
        <v>6050.27</v>
      </c>
      <c r="AJ8365" s="52">
        <v>6205.8</v>
      </c>
      <c r="AK8365" s="52">
        <v>6520.68</v>
      </c>
      <c r="AL8365" s="52">
        <v>7634.71</v>
      </c>
      <c r="AM8365" s="52">
        <v>9053.93</v>
      </c>
      <c r="AN8365" s="52">
        <v>10487.94</v>
      </c>
      <c r="AO8365" s="52">
        <v>11891.82</v>
      </c>
      <c r="AP8365" s="52">
        <v>13009.72</v>
      </c>
      <c r="AQ8365" s="52">
        <v>13571.22</v>
      </c>
      <c r="AR8365" s="52">
        <v>14107.36</v>
      </c>
      <c r="AS8365" s="52">
        <v>14641.56</v>
      </c>
      <c r="AT8365" s="52">
        <v>15290.24</v>
      </c>
      <c r="AU8365" s="52">
        <v>15726.41</v>
      </c>
      <c r="AV8365" s="52">
        <v>16575.13</v>
      </c>
      <c r="AW8365" s="52">
        <v>17790.96</v>
      </c>
      <c r="AX8365" s="52">
        <v>19140.060000000001</v>
      </c>
      <c r="AY8365" s="52">
        <v>20332.400000000001</v>
      </c>
      <c r="AZ8365" s="52">
        <v>21835.82</v>
      </c>
      <c r="BA8365" s="52">
        <v>23064.2</v>
      </c>
      <c r="BB8365" s="52">
        <v>24266.400000000001</v>
      </c>
      <c r="BC8365">
        <v>2017</v>
      </c>
    </row>
    <row r="8366" spans="1:55" x14ac:dyDescent="0.25">
      <c r="A8366">
        <v>111</v>
      </c>
      <c r="B8366" t="s">
        <v>1901</v>
      </c>
      <c r="C8366" t="s">
        <v>355</v>
      </c>
      <c r="D8366" t="s">
        <v>1902</v>
      </c>
      <c r="E8366" t="s">
        <v>353</v>
      </c>
      <c r="F8366" t="s">
        <v>354</v>
      </c>
      <c r="G8366" t="s">
        <v>282</v>
      </c>
      <c r="I8366" t="s">
        <v>379</v>
      </c>
      <c r="J8366" t="s">
        <v>232</v>
      </c>
      <c r="K8366" t="s">
        <v>232</v>
      </c>
      <c r="L8366" t="s">
        <v>232</v>
      </c>
      <c r="M8366" t="s">
        <v>232</v>
      </c>
      <c r="N8366" t="s">
        <v>232</v>
      </c>
      <c r="O8366" t="s">
        <v>232</v>
      </c>
      <c r="P8366" t="s">
        <v>232</v>
      </c>
      <c r="Q8366" t="s">
        <v>232</v>
      </c>
      <c r="R8366" t="s">
        <v>232</v>
      </c>
      <c r="S8366" t="s">
        <v>232</v>
      </c>
      <c r="T8366" t="s">
        <v>232</v>
      </c>
      <c r="U8366" t="s">
        <v>232</v>
      </c>
      <c r="V8366" t="s">
        <v>232</v>
      </c>
      <c r="W8366" t="s">
        <v>232</v>
      </c>
      <c r="X8366" t="s">
        <v>232</v>
      </c>
      <c r="Y8366" t="s">
        <v>232</v>
      </c>
      <c r="Z8366" t="s">
        <v>232</v>
      </c>
      <c r="AA8366" t="s">
        <v>232</v>
      </c>
      <c r="AB8366" t="s">
        <v>232</v>
      </c>
      <c r="AC8366" t="s">
        <v>232</v>
      </c>
      <c r="AD8366" t="s">
        <v>232</v>
      </c>
      <c r="AE8366">
        <v>34.101999999999997</v>
      </c>
      <c r="AF8366">
        <v>36.502000000000002</v>
      </c>
      <c r="AG8366">
        <v>39.14</v>
      </c>
      <c r="AH8366">
        <v>47.743000000000002</v>
      </c>
      <c r="AI8366">
        <v>46.41</v>
      </c>
      <c r="AJ8366">
        <v>44.921999999999997</v>
      </c>
      <c r="AK8366">
        <v>45.12</v>
      </c>
      <c r="AL8366">
        <v>51.892000000000003</v>
      </c>
      <c r="AM8366">
        <v>62.661999999999999</v>
      </c>
      <c r="AN8366">
        <v>69.956999999999994</v>
      </c>
      <c r="AO8366">
        <v>76.510999999999996</v>
      </c>
      <c r="AP8366">
        <v>80.322000000000003</v>
      </c>
      <c r="AQ8366">
        <v>80.853999999999999</v>
      </c>
      <c r="AR8366">
        <v>80.513000000000005</v>
      </c>
      <c r="AS8366">
        <v>80.363</v>
      </c>
      <c r="AT8366">
        <v>81.734999999999999</v>
      </c>
      <c r="AU8366">
        <v>80.709000000000003</v>
      </c>
      <c r="AV8366">
        <v>80.878</v>
      </c>
      <c r="AW8366">
        <v>83.350999999999999</v>
      </c>
      <c r="AX8366">
        <v>86.224000000000004</v>
      </c>
      <c r="AY8366">
        <v>88.173000000000002</v>
      </c>
      <c r="AZ8366">
        <v>91.275999999999996</v>
      </c>
      <c r="BA8366">
        <v>92.951999999999998</v>
      </c>
      <c r="BB8366">
        <v>94.316000000000003</v>
      </c>
      <c r="BC8366">
        <v>2017</v>
      </c>
    </row>
    <row r="8367" spans="1:55" x14ac:dyDescent="0.25">
      <c r="A8367">
        <v>111</v>
      </c>
      <c r="B8367" t="s">
        <v>1901</v>
      </c>
      <c r="C8367" t="s">
        <v>356</v>
      </c>
      <c r="D8367" t="s">
        <v>1902</v>
      </c>
      <c r="E8367" t="s">
        <v>357</v>
      </c>
      <c r="F8367" t="s">
        <v>358</v>
      </c>
      <c r="G8367" t="s">
        <v>229</v>
      </c>
      <c r="H8367" t="s">
        <v>230</v>
      </c>
      <c r="I8367" t="s">
        <v>1907</v>
      </c>
      <c r="J8367" t="s">
        <v>232</v>
      </c>
      <c r="K8367" t="s">
        <v>232</v>
      </c>
      <c r="L8367" t="s">
        <v>232</v>
      </c>
      <c r="M8367" t="s">
        <v>232</v>
      </c>
      <c r="N8367" t="s">
        <v>232</v>
      </c>
      <c r="O8367" t="s">
        <v>232</v>
      </c>
      <c r="P8367" t="s">
        <v>232</v>
      </c>
      <c r="Q8367" t="s">
        <v>232</v>
      </c>
      <c r="R8367" t="s">
        <v>232</v>
      </c>
      <c r="S8367" t="s">
        <v>232</v>
      </c>
      <c r="T8367" t="s">
        <v>232</v>
      </c>
      <c r="U8367" t="s">
        <v>232</v>
      </c>
      <c r="V8367" t="s">
        <v>232</v>
      </c>
      <c r="W8367" t="s">
        <v>232</v>
      </c>
      <c r="X8367" t="s">
        <v>232</v>
      </c>
      <c r="Y8367" t="s">
        <v>232</v>
      </c>
      <c r="Z8367" t="s">
        <v>232</v>
      </c>
      <c r="AA8367" t="s">
        <v>232</v>
      </c>
      <c r="AB8367" t="s">
        <v>232</v>
      </c>
      <c r="AC8367" t="s">
        <v>232</v>
      </c>
      <c r="AD8367" t="s">
        <v>232</v>
      </c>
      <c r="AE8367" s="52">
        <v>5623.86</v>
      </c>
      <c r="AF8367" s="52">
        <v>6070.22</v>
      </c>
      <c r="AG8367" s="52">
        <v>6712.96</v>
      </c>
      <c r="AH8367" s="52">
        <v>8072.57</v>
      </c>
      <c r="AI8367" s="52">
        <v>8533.1</v>
      </c>
      <c r="AJ8367" s="52">
        <v>8866.98</v>
      </c>
      <c r="AK8367" s="52">
        <v>9343.84</v>
      </c>
      <c r="AL8367" s="52">
        <v>10840.96</v>
      </c>
      <c r="AM8367" s="52">
        <v>12527.94</v>
      </c>
      <c r="AN8367" s="52">
        <v>14303.66</v>
      </c>
      <c r="AO8367" s="52">
        <v>15503.02</v>
      </c>
      <c r="AP8367" s="52">
        <v>16719.13</v>
      </c>
      <c r="AQ8367" s="52">
        <v>17583.34</v>
      </c>
      <c r="AR8367" s="52">
        <v>18301.169999999998</v>
      </c>
      <c r="AS8367" s="52">
        <v>19073.150000000001</v>
      </c>
      <c r="AT8367" s="52">
        <v>19992.669999999998</v>
      </c>
      <c r="AU8367" s="52">
        <v>20698.47</v>
      </c>
      <c r="AV8367" s="52">
        <v>21677.24</v>
      </c>
      <c r="AW8367" s="52">
        <v>22775.200000000001</v>
      </c>
      <c r="AX8367" s="52">
        <v>23871.34</v>
      </c>
      <c r="AY8367" s="52">
        <v>24997.85</v>
      </c>
      <c r="AZ8367" s="52">
        <v>26178.81</v>
      </c>
      <c r="BA8367" s="52">
        <v>27304.53</v>
      </c>
      <c r="BB8367" s="52">
        <v>28391.19</v>
      </c>
      <c r="BC8367">
        <v>2017</v>
      </c>
    </row>
    <row r="8368" spans="1:55" x14ac:dyDescent="0.25">
      <c r="A8368">
        <v>111</v>
      </c>
      <c r="B8368" t="s">
        <v>1901</v>
      </c>
      <c r="C8368" t="s">
        <v>359</v>
      </c>
      <c r="D8368" t="s">
        <v>1902</v>
      </c>
      <c r="E8368" t="s">
        <v>357</v>
      </c>
      <c r="F8368" t="s">
        <v>358</v>
      </c>
      <c r="G8368" t="s">
        <v>282</v>
      </c>
      <c r="I8368" t="s">
        <v>360</v>
      </c>
      <c r="J8368" t="s">
        <v>232</v>
      </c>
      <c r="K8368" t="s">
        <v>232</v>
      </c>
      <c r="L8368" t="s">
        <v>232</v>
      </c>
      <c r="M8368" t="s">
        <v>232</v>
      </c>
      <c r="N8368" t="s">
        <v>232</v>
      </c>
      <c r="O8368" t="s">
        <v>232</v>
      </c>
      <c r="P8368" t="s">
        <v>232</v>
      </c>
      <c r="Q8368" t="s">
        <v>232</v>
      </c>
      <c r="R8368" t="s">
        <v>232</v>
      </c>
      <c r="S8368" t="s">
        <v>232</v>
      </c>
      <c r="T8368" t="s">
        <v>232</v>
      </c>
      <c r="U8368" t="s">
        <v>232</v>
      </c>
      <c r="V8368" t="s">
        <v>232</v>
      </c>
      <c r="W8368" t="s">
        <v>232</v>
      </c>
      <c r="X8368" t="s">
        <v>232</v>
      </c>
      <c r="Y8368" t="s">
        <v>232</v>
      </c>
      <c r="Z8368" t="s">
        <v>232</v>
      </c>
      <c r="AA8368" t="s">
        <v>232</v>
      </c>
      <c r="AB8368" t="s">
        <v>232</v>
      </c>
      <c r="AC8368" t="s">
        <v>232</v>
      </c>
      <c r="AD8368" t="s">
        <v>232</v>
      </c>
      <c r="AE8368">
        <v>53.146000000000001</v>
      </c>
      <c r="AF8368">
        <v>55.503999999999998</v>
      </c>
      <c r="AG8368">
        <v>58.585999999999999</v>
      </c>
      <c r="AH8368">
        <v>66.093999999999994</v>
      </c>
      <c r="AI8368">
        <v>65.454999999999998</v>
      </c>
      <c r="AJ8368">
        <v>64.186000000000007</v>
      </c>
      <c r="AK8368">
        <v>64.655000000000001</v>
      </c>
      <c r="AL8368">
        <v>73.683999999999997</v>
      </c>
      <c r="AM8368">
        <v>86.704999999999998</v>
      </c>
      <c r="AN8368">
        <v>95.408000000000001</v>
      </c>
      <c r="AO8368">
        <v>99.745000000000005</v>
      </c>
      <c r="AP8368">
        <v>103.223</v>
      </c>
      <c r="AQ8368">
        <v>104.75700000000001</v>
      </c>
      <c r="AR8368">
        <v>104.44799999999999</v>
      </c>
      <c r="AS8368">
        <v>104.687</v>
      </c>
      <c r="AT8368">
        <v>106.872</v>
      </c>
      <c r="AU8368">
        <v>106.226</v>
      </c>
      <c r="AV8368">
        <v>105.773</v>
      </c>
      <c r="AW8368">
        <v>106.702</v>
      </c>
      <c r="AX8368">
        <v>107.538</v>
      </c>
      <c r="AY8368">
        <v>108.405</v>
      </c>
      <c r="AZ8368">
        <v>109.43</v>
      </c>
      <c r="BA8368">
        <v>110.041</v>
      </c>
      <c r="BB8368">
        <v>110.348</v>
      </c>
      <c r="BC8368">
        <v>2017</v>
      </c>
    </row>
    <row r="8369" spans="1:55" x14ac:dyDescent="0.25">
      <c r="A8369">
        <v>111</v>
      </c>
      <c r="B8369" t="s">
        <v>1901</v>
      </c>
      <c r="C8369" t="s">
        <v>361</v>
      </c>
      <c r="D8369" t="s">
        <v>1902</v>
      </c>
      <c r="E8369" t="s">
        <v>362</v>
      </c>
      <c r="F8369" t="s">
        <v>363</v>
      </c>
      <c r="G8369" t="s">
        <v>229</v>
      </c>
      <c r="H8369" t="s">
        <v>230</v>
      </c>
      <c r="I8369" t="s">
        <v>1907</v>
      </c>
      <c r="J8369" s="52">
        <v>2857.33</v>
      </c>
      <c r="K8369" s="52">
        <v>3207.03</v>
      </c>
      <c r="L8369" s="52">
        <v>3343.8</v>
      </c>
      <c r="M8369" s="52">
        <v>3634.03</v>
      </c>
      <c r="N8369" s="52">
        <v>4037.65</v>
      </c>
      <c r="O8369" s="52">
        <v>4339</v>
      </c>
      <c r="P8369" s="52">
        <v>4579.63</v>
      </c>
      <c r="Q8369" s="52">
        <v>4855.25</v>
      </c>
      <c r="R8369" s="52">
        <v>5236.43</v>
      </c>
      <c r="S8369" s="52">
        <v>5641.6</v>
      </c>
      <c r="T8369" s="52">
        <v>5963.13</v>
      </c>
      <c r="U8369" s="52">
        <v>6158.13</v>
      </c>
      <c r="V8369" s="52">
        <v>6520.33</v>
      </c>
      <c r="W8369" s="52">
        <v>6858.55</v>
      </c>
      <c r="X8369" s="52">
        <v>7287.25</v>
      </c>
      <c r="Y8369" s="52">
        <v>7639.75</v>
      </c>
      <c r="Z8369" s="52">
        <v>8073.13</v>
      </c>
      <c r="AA8369" s="52">
        <v>8577.5499999999993</v>
      </c>
      <c r="AB8369" s="52">
        <v>9062.83</v>
      </c>
      <c r="AC8369" s="52">
        <v>9630.7000000000007</v>
      </c>
      <c r="AD8369" s="52">
        <v>10252.35</v>
      </c>
      <c r="AE8369" s="52">
        <v>10581.83</v>
      </c>
      <c r="AF8369" s="52">
        <v>10936.45</v>
      </c>
      <c r="AG8369" s="52">
        <v>11458.25</v>
      </c>
      <c r="AH8369" s="52">
        <v>12213.73</v>
      </c>
      <c r="AI8369" s="52">
        <v>13036.63</v>
      </c>
      <c r="AJ8369" s="52">
        <v>13814.6</v>
      </c>
      <c r="AK8369" s="52">
        <v>14451.88</v>
      </c>
      <c r="AL8369" s="52">
        <v>14712.83</v>
      </c>
      <c r="AM8369" s="52">
        <v>14448.93</v>
      </c>
      <c r="AN8369" s="52">
        <v>14992.05</v>
      </c>
      <c r="AO8369" s="52">
        <v>15542.6</v>
      </c>
      <c r="AP8369" s="52">
        <v>16197.05</v>
      </c>
      <c r="AQ8369" s="52">
        <v>16784.830000000002</v>
      </c>
      <c r="AR8369" s="52">
        <v>17521.75</v>
      </c>
      <c r="AS8369" s="52">
        <v>18219.3</v>
      </c>
      <c r="AT8369" s="52">
        <v>18707.150000000001</v>
      </c>
      <c r="AU8369" s="52">
        <v>19485.400000000001</v>
      </c>
      <c r="AV8369" s="52">
        <v>20494.05</v>
      </c>
      <c r="AW8369" s="52">
        <v>21344.67</v>
      </c>
      <c r="AX8369" s="52">
        <v>22198.12</v>
      </c>
      <c r="AY8369" s="52">
        <v>23059.65</v>
      </c>
      <c r="AZ8369" s="52">
        <v>23922.82</v>
      </c>
      <c r="BA8369" s="52">
        <v>24812.959999999999</v>
      </c>
      <c r="BB8369" s="52">
        <v>25728.73</v>
      </c>
      <c r="BC8369">
        <v>2017</v>
      </c>
    </row>
    <row r="8370" spans="1:55" x14ac:dyDescent="0.25">
      <c r="A8370">
        <v>111</v>
      </c>
      <c r="B8370" t="s">
        <v>1901</v>
      </c>
      <c r="C8370" t="s">
        <v>364</v>
      </c>
      <c r="D8370" t="s">
        <v>1902</v>
      </c>
      <c r="E8370" t="s">
        <v>365</v>
      </c>
      <c r="F8370" t="s">
        <v>366</v>
      </c>
      <c r="G8370" t="s">
        <v>242</v>
      </c>
      <c r="H8370" t="s">
        <v>230</v>
      </c>
      <c r="I8370" t="s">
        <v>1908</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-288.36099999999999</v>
      </c>
      <c r="AD8370">
        <v>-403.45100000000002</v>
      </c>
      <c r="AE8370">
        <v>-389.68599999999998</v>
      </c>
      <c r="AF8370">
        <v>-450.79399999999998</v>
      </c>
      <c r="AG8370">
        <v>-518.75099999999998</v>
      </c>
      <c r="AH8370">
        <v>-631.59299999999996</v>
      </c>
      <c r="AI8370">
        <v>-745.23299999999995</v>
      </c>
      <c r="AJ8370">
        <v>-805.96299999999997</v>
      </c>
      <c r="AK8370">
        <v>-711.03599999999994</v>
      </c>
      <c r="AL8370">
        <v>-681.39</v>
      </c>
      <c r="AM8370">
        <v>-372.52199999999999</v>
      </c>
      <c r="AN8370">
        <v>-431.26600000000002</v>
      </c>
      <c r="AO8370">
        <v>-445.66300000000001</v>
      </c>
      <c r="AP8370">
        <v>-426.83300000000003</v>
      </c>
      <c r="AQ8370">
        <v>-348.80099999999999</v>
      </c>
      <c r="AR8370">
        <v>-365.19900000000001</v>
      </c>
      <c r="AS8370">
        <v>-407.76499999999999</v>
      </c>
      <c r="AT8370">
        <v>-432.87400000000002</v>
      </c>
      <c r="AU8370">
        <v>-449.14100000000002</v>
      </c>
      <c r="AV8370">
        <v>-468.77499999999998</v>
      </c>
      <c r="AW8370">
        <v>-513.38400000000001</v>
      </c>
      <c r="AX8370">
        <v>-583.303</v>
      </c>
      <c r="AY8370">
        <v>-623.36099999999999</v>
      </c>
      <c r="AZ8370">
        <v>-610.90200000000004</v>
      </c>
      <c r="BA8370">
        <v>-592.70500000000004</v>
      </c>
      <c r="BB8370">
        <v>-548.84400000000005</v>
      </c>
      <c r="BC8370">
        <v>2017</v>
      </c>
    </row>
    <row r="8371" spans="1:55" x14ac:dyDescent="0.25">
      <c r="A8371">
        <v>111</v>
      </c>
      <c r="B8371" t="s">
        <v>1901</v>
      </c>
      <c r="C8371" t="s">
        <v>368</v>
      </c>
      <c r="D8371" t="s">
        <v>1902</v>
      </c>
      <c r="E8371" t="s">
        <v>365</v>
      </c>
      <c r="F8371" t="s">
        <v>366</v>
      </c>
      <c r="G8371" t="s">
        <v>282</v>
      </c>
      <c r="I8371" t="s">
        <v>369</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-2.9940000000000002</v>
      </c>
      <c r="AD8371">
        <v>-3.9350000000000001</v>
      </c>
      <c r="AE8371">
        <v>-3.6829999999999998</v>
      </c>
      <c r="AF8371">
        <v>-4.1219999999999999</v>
      </c>
      <c r="AG8371">
        <v>-4.5270000000000001</v>
      </c>
      <c r="AH8371">
        <v>-5.1710000000000003</v>
      </c>
      <c r="AI8371">
        <v>-5.7160000000000002</v>
      </c>
      <c r="AJ8371">
        <v>-5.8339999999999996</v>
      </c>
      <c r="AK8371">
        <v>-4.92</v>
      </c>
      <c r="AL8371">
        <v>-4.6310000000000002</v>
      </c>
      <c r="AM8371">
        <v>-2.5779999999999998</v>
      </c>
      <c r="AN8371">
        <v>-2.8769999999999998</v>
      </c>
      <c r="AO8371">
        <v>-2.867</v>
      </c>
      <c r="AP8371">
        <v>-2.6349999999999998</v>
      </c>
      <c r="AQ8371">
        <v>-2.0779999999999998</v>
      </c>
      <c r="AR8371">
        <v>-2.0840000000000001</v>
      </c>
      <c r="AS8371">
        <v>-2.238</v>
      </c>
      <c r="AT8371">
        <v>-2.3140000000000001</v>
      </c>
      <c r="AU8371">
        <v>-2.3050000000000002</v>
      </c>
      <c r="AV8371">
        <v>-2.2869999999999999</v>
      </c>
      <c r="AW8371">
        <v>-2.4049999999999998</v>
      </c>
      <c r="AX8371">
        <v>-2.6280000000000001</v>
      </c>
      <c r="AY8371">
        <v>-2.7029999999999998</v>
      </c>
      <c r="AZ8371">
        <v>-2.5539999999999998</v>
      </c>
      <c r="BA8371">
        <v>-2.3889999999999998</v>
      </c>
      <c r="BB8371">
        <v>-2.133</v>
      </c>
      <c r="BC8371">
        <v>2017</v>
      </c>
    </row>
    <row r="8372" spans="1:55" x14ac:dyDescent="0.25">
      <c r="A8372">
        <v>298</v>
      </c>
      <c r="B8372" t="s">
        <v>1909</v>
      </c>
      <c r="C8372" t="s">
        <v>225</v>
      </c>
      <c r="D8372" t="s">
        <v>1910</v>
      </c>
      <c r="E8372" t="s">
        <v>227</v>
      </c>
      <c r="F8372" t="s">
        <v>228</v>
      </c>
      <c r="G8372" t="s">
        <v>229</v>
      </c>
      <c r="H8372" t="s">
        <v>230</v>
      </c>
      <c r="I8372" t="s">
        <v>1911</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699.702</v>
      </c>
      <c r="AV8372">
        <v>714.39599999999996</v>
      </c>
      <c r="AW8372">
        <v>727.96900000000005</v>
      </c>
      <c r="AX8372">
        <v>749.80799999999999</v>
      </c>
      <c r="AY8372">
        <v>772.303</v>
      </c>
      <c r="AZ8372">
        <v>795.47199999999998</v>
      </c>
      <c r="BA8372">
        <v>819.33600000000001</v>
      </c>
      <c r="BB8372">
        <v>843.91600000000005</v>
      </c>
      <c r="BC8372">
        <v>2017</v>
      </c>
    </row>
    <row r="8373" spans="1:55" x14ac:dyDescent="0.25">
      <c r="A8373">
        <v>298</v>
      </c>
      <c r="B8373" t="s">
        <v>1909</v>
      </c>
      <c r="C8373" t="s">
        <v>233</v>
      </c>
      <c r="D8373" t="s">
        <v>1910</v>
      </c>
      <c r="E8373" t="s">
        <v>227</v>
      </c>
      <c r="F8373" t="s">
        <v>234</v>
      </c>
      <c r="G8373" t="s">
        <v>235</v>
      </c>
      <c r="I8373" t="s">
        <v>236</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2.657</v>
      </c>
      <c r="AV8373">
        <v>2.1</v>
      </c>
      <c r="AW8373">
        <v>1.9</v>
      </c>
      <c r="AX8373">
        <v>3</v>
      </c>
      <c r="AY8373">
        <v>3</v>
      </c>
      <c r="AZ8373">
        <v>3</v>
      </c>
      <c r="BA8373">
        <v>3</v>
      </c>
      <c r="BB8373">
        <v>3</v>
      </c>
      <c r="BC8373">
        <v>2017</v>
      </c>
    </row>
    <row r="8374" spans="1:55" x14ac:dyDescent="0.25">
      <c r="A8374">
        <v>298</v>
      </c>
      <c r="B8374" t="s">
        <v>1909</v>
      </c>
      <c r="C8374" t="s">
        <v>237</v>
      </c>
      <c r="D8374" t="s">
        <v>1910</v>
      </c>
      <c r="E8374" t="s">
        <v>238</v>
      </c>
      <c r="F8374" t="s">
        <v>239</v>
      </c>
      <c r="G8374" t="s">
        <v>229</v>
      </c>
      <c r="H8374" t="s">
        <v>230</v>
      </c>
      <c r="I8374" t="s">
        <v>1911</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52">
        <v>1041.21</v>
      </c>
      <c r="AQ8374" s="52">
        <v>1178.33</v>
      </c>
      <c r="AR8374" s="52">
        <v>1330.51</v>
      </c>
      <c r="AS8374" s="52">
        <v>1455.85</v>
      </c>
      <c r="AT8374" s="52">
        <v>1589.2</v>
      </c>
      <c r="AU8374" s="52">
        <v>1697.08</v>
      </c>
      <c r="AV8374" s="52">
        <v>1848.01</v>
      </c>
      <c r="AW8374" s="52">
        <v>2015.25</v>
      </c>
      <c r="AX8374" s="52">
        <v>2226.1799999999998</v>
      </c>
      <c r="AY8374" s="52">
        <v>2460.9699999999998</v>
      </c>
      <c r="AZ8374" s="52">
        <v>2720.03</v>
      </c>
      <c r="BA8374" s="52">
        <v>3009.54</v>
      </c>
      <c r="BB8374" s="52">
        <v>3324.13</v>
      </c>
      <c r="BC8374">
        <v>2017</v>
      </c>
    </row>
    <row r="8375" spans="1:55" x14ac:dyDescent="0.25">
      <c r="A8375">
        <v>298</v>
      </c>
      <c r="B8375" t="s">
        <v>1909</v>
      </c>
      <c r="C8375" t="s">
        <v>240</v>
      </c>
      <c r="D8375" t="s">
        <v>1910</v>
      </c>
      <c r="E8375" t="s">
        <v>238</v>
      </c>
      <c r="F8375" t="s">
        <v>241</v>
      </c>
      <c r="G8375" t="s">
        <v>242</v>
      </c>
      <c r="H8375" t="s">
        <v>230</v>
      </c>
      <c r="I8375" t="s">
        <v>243</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59.18</v>
      </c>
      <c r="AV8375">
        <v>60.18</v>
      </c>
      <c r="AW8375">
        <v>60.231000000000002</v>
      </c>
      <c r="AX8375">
        <v>63.420999999999999</v>
      </c>
      <c r="AY8375">
        <v>66.977000000000004</v>
      </c>
      <c r="AZ8375">
        <v>70.692999999999998</v>
      </c>
      <c r="BA8375">
        <v>74.692999999999998</v>
      </c>
      <c r="BB8375">
        <v>78.747</v>
      </c>
      <c r="BC8375">
        <v>2017</v>
      </c>
    </row>
    <row r="8376" spans="1:55" x14ac:dyDescent="0.25">
      <c r="A8376">
        <v>298</v>
      </c>
      <c r="B8376" t="s">
        <v>1909</v>
      </c>
      <c r="C8376" t="s">
        <v>244</v>
      </c>
      <c r="D8376" t="s">
        <v>1910</v>
      </c>
      <c r="E8376" t="s">
        <v>238</v>
      </c>
      <c r="F8376" t="s">
        <v>245</v>
      </c>
      <c r="G8376" t="s">
        <v>246</v>
      </c>
      <c r="H8376" t="s">
        <v>230</v>
      </c>
      <c r="I8376" t="s">
        <v>243</v>
      </c>
      <c r="J8376">
        <v>12.499000000000001</v>
      </c>
      <c r="K8376">
        <v>13.941000000000001</v>
      </c>
      <c r="L8376">
        <v>13.42</v>
      </c>
      <c r="M8376">
        <v>13.488</v>
      </c>
      <c r="N8376">
        <v>13.821999999999999</v>
      </c>
      <c r="O8376">
        <v>14.47</v>
      </c>
      <c r="P8376">
        <v>16.068000000000001</v>
      </c>
      <c r="Q8376">
        <v>17.771999999999998</v>
      </c>
      <c r="R8376">
        <v>18.667999999999999</v>
      </c>
      <c r="S8376">
        <v>19.614999999999998</v>
      </c>
      <c r="T8376">
        <v>20.408999999999999</v>
      </c>
      <c r="U8376">
        <v>21.846</v>
      </c>
      <c r="V8376">
        <v>24.116</v>
      </c>
      <c r="W8376">
        <v>25.344000000000001</v>
      </c>
      <c r="X8376">
        <v>27.768999999999998</v>
      </c>
      <c r="Y8376">
        <v>27.940999999999999</v>
      </c>
      <c r="Z8376">
        <v>30.04</v>
      </c>
      <c r="AA8376">
        <v>32.100999999999999</v>
      </c>
      <c r="AB8376">
        <v>33.850999999999999</v>
      </c>
      <c r="AC8376">
        <v>33.322000000000003</v>
      </c>
      <c r="AD8376">
        <v>33.462000000000003</v>
      </c>
      <c r="AE8376">
        <v>33.012</v>
      </c>
      <c r="AF8376">
        <v>31.17</v>
      </c>
      <c r="AG8376">
        <v>32.488</v>
      </c>
      <c r="AH8376">
        <v>34.909999999999997</v>
      </c>
      <c r="AI8376">
        <v>38.448</v>
      </c>
      <c r="AJ8376">
        <v>41.234999999999999</v>
      </c>
      <c r="AK8376">
        <v>45.112000000000002</v>
      </c>
      <c r="AL8376">
        <v>49.29</v>
      </c>
      <c r="AM8376">
        <v>51.773000000000003</v>
      </c>
      <c r="AN8376">
        <v>56.463999999999999</v>
      </c>
      <c r="AO8376">
        <v>60.619</v>
      </c>
      <c r="AP8376">
        <v>63.966999999999999</v>
      </c>
      <c r="AQ8376">
        <v>68.108000000000004</v>
      </c>
      <c r="AR8376">
        <v>71.644999999999996</v>
      </c>
      <c r="AS8376">
        <v>72.679000000000002</v>
      </c>
      <c r="AT8376">
        <v>74.715000000000003</v>
      </c>
      <c r="AU8376">
        <v>78.158000000000001</v>
      </c>
      <c r="AV8376">
        <v>81.599000000000004</v>
      </c>
      <c r="AW8376">
        <v>84.628</v>
      </c>
      <c r="AX8376">
        <v>88.986999999999995</v>
      </c>
      <c r="AY8376">
        <v>93.561999999999998</v>
      </c>
      <c r="AZ8376">
        <v>98.363</v>
      </c>
      <c r="BA8376">
        <v>103.413</v>
      </c>
      <c r="BB8376">
        <v>108.745</v>
      </c>
      <c r="BC8376">
        <v>2017</v>
      </c>
    </row>
    <row r="8377" spans="1:55" x14ac:dyDescent="0.25">
      <c r="A8377">
        <v>298</v>
      </c>
      <c r="B8377" t="s">
        <v>1909</v>
      </c>
      <c r="C8377" t="s">
        <v>247</v>
      </c>
      <c r="D8377" t="s">
        <v>1910</v>
      </c>
      <c r="E8377" t="s">
        <v>248</v>
      </c>
      <c r="F8377" t="s">
        <v>249</v>
      </c>
      <c r="G8377" t="s">
        <v>250</v>
      </c>
      <c r="I8377" t="s">
        <v>251</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242.54300000000001</v>
      </c>
      <c r="AV8377">
        <v>258.68200000000002</v>
      </c>
      <c r="AW8377">
        <v>276.83100000000002</v>
      </c>
      <c r="AX8377">
        <v>296.899</v>
      </c>
      <c r="AY8377">
        <v>318.654</v>
      </c>
      <c r="AZ8377">
        <v>341.93900000000002</v>
      </c>
      <c r="BA8377">
        <v>367.315</v>
      </c>
      <c r="BB8377">
        <v>393.89299999999997</v>
      </c>
      <c r="BC8377">
        <v>2017</v>
      </c>
    </row>
    <row r="8378" spans="1:55" x14ac:dyDescent="0.25">
      <c r="A8378">
        <v>298</v>
      </c>
      <c r="B8378" t="s">
        <v>1909</v>
      </c>
      <c r="C8378" t="s">
        <v>252</v>
      </c>
      <c r="D8378" t="s">
        <v>1910</v>
      </c>
      <c r="E8378" t="s">
        <v>253</v>
      </c>
      <c r="F8378" t="s">
        <v>254</v>
      </c>
      <c r="G8378" t="s">
        <v>229</v>
      </c>
      <c r="H8378" t="s">
        <v>220</v>
      </c>
      <c r="I8378" t="s">
        <v>255</v>
      </c>
      <c r="J8378" s="52">
        <v>97232.49</v>
      </c>
      <c r="K8378" s="52">
        <v>98403.75</v>
      </c>
      <c r="L8378" s="52">
        <v>88638.080000000002</v>
      </c>
      <c r="M8378" s="52">
        <v>85181.47</v>
      </c>
      <c r="N8378" s="52">
        <v>83715.520000000004</v>
      </c>
      <c r="O8378" s="52">
        <v>84414.15</v>
      </c>
      <c r="P8378" s="52">
        <v>91373.95</v>
      </c>
      <c r="Q8378" s="52">
        <v>98071.55</v>
      </c>
      <c r="R8378" s="52">
        <v>98924.62</v>
      </c>
      <c r="S8378" s="52">
        <v>99464.07</v>
      </c>
      <c r="T8378" s="52">
        <v>99211.69</v>
      </c>
      <c r="U8378" s="52">
        <v>102128.45</v>
      </c>
      <c r="V8378" s="52">
        <v>109571.43</v>
      </c>
      <c r="W8378" s="52">
        <v>111812.47</v>
      </c>
      <c r="X8378" s="52">
        <v>118829.32</v>
      </c>
      <c r="Y8378" s="52">
        <v>116381.78</v>
      </c>
      <c r="Z8378" s="52">
        <v>122115.02</v>
      </c>
      <c r="AA8378" s="52">
        <v>126814.35</v>
      </c>
      <c r="AB8378" s="52">
        <v>131197.88</v>
      </c>
      <c r="AC8378" s="52">
        <v>126410.13</v>
      </c>
      <c r="AD8378" s="52">
        <v>123663.6</v>
      </c>
      <c r="AE8378" s="52">
        <v>119300.91</v>
      </c>
      <c r="AF8378" s="52">
        <v>111048.25</v>
      </c>
      <c r="AG8378" s="52">
        <v>113914.44</v>
      </c>
      <c r="AH8378" s="52">
        <v>119092.01</v>
      </c>
      <c r="AI8378" s="52">
        <v>126782.07</v>
      </c>
      <c r="AJ8378" s="52">
        <v>131756.25</v>
      </c>
      <c r="AK8378" s="52">
        <v>140342.15</v>
      </c>
      <c r="AL8378" s="52">
        <v>150222.5</v>
      </c>
      <c r="AM8378" s="52">
        <v>155900.76</v>
      </c>
      <c r="AN8378" s="52">
        <v>167144.89000000001</v>
      </c>
      <c r="AO8378" s="52">
        <v>174952.61</v>
      </c>
      <c r="AP8378" s="52">
        <v>180411.61</v>
      </c>
      <c r="AQ8378" s="52">
        <v>188026.99</v>
      </c>
      <c r="AR8378" s="52">
        <v>193356.12</v>
      </c>
      <c r="AS8378" s="52">
        <v>193324.95</v>
      </c>
      <c r="AT8378" s="52">
        <v>195847.91</v>
      </c>
      <c r="AU8378" s="52">
        <v>200303.73</v>
      </c>
      <c r="AV8378" s="52">
        <v>203764.63</v>
      </c>
      <c r="AW8378" s="52">
        <v>206894.52</v>
      </c>
      <c r="AX8378" s="52">
        <v>212355.42</v>
      </c>
      <c r="AY8378" s="52">
        <v>217978.23999999999</v>
      </c>
      <c r="AZ8378" s="52">
        <v>223766.7</v>
      </c>
      <c r="BA8378" s="52">
        <v>229727.86</v>
      </c>
      <c r="BB8378" s="52">
        <v>235869.31</v>
      </c>
      <c r="BC8378">
        <v>2015</v>
      </c>
    </row>
    <row r="8379" spans="1:55" x14ac:dyDescent="0.25">
      <c r="A8379">
        <v>298</v>
      </c>
      <c r="B8379" t="s">
        <v>1909</v>
      </c>
      <c r="C8379" t="s">
        <v>256</v>
      </c>
      <c r="D8379" t="s">
        <v>1910</v>
      </c>
      <c r="E8379" t="s">
        <v>253</v>
      </c>
      <c r="F8379" t="s">
        <v>257</v>
      </c>
      <c r="G8379" t="s">
        <v>258</v>
      </c>
      <c r="H8379" t="s">
        <v>220</v>
      </c>
      <c r="I8379" t="s">
        <v>255</v>
      </c>
      <c r="J8379" s="52">
        <v>9872.06</v>
      </c>
      <c r="K8379" s="52">
        <v>9990.98</v>
      </c>
      <c r="L8379" s="52">
        <v>8999.4699999999993</v>
      </c>
      <c r="M8379" s="52">
        <v>8648.52</v>
      </c>
      <c r="N8379" s="52">
        <v>8499.68</v>
      </c>
      <c r="O8379" s="52">
        <v>8570.61</v>
      </c>
      <c r="P8379" s="52">
        <v>9277.24</v>
      </c>
      <c r="Q8379" s="52">
        <v>9957.25</v>
      </c>
      <c r="R8379" s="52">
        <v>10043.870000000001</v>
      </c>
      <c r="S8379" s="52">
        <v>10098.64</v>
      </c>
      <c r="T8379" s="52">
        <v>10073.01</v>
      </c>
      <c r="U8379" s="52">
        <v>10369.15</v>
      </c>
      <c r="V8379" s="52">
        <v>11124.84</v>
      </c>
      <c r="W8379" s="52">
        <v>11352.37</v>
      </c>
      <c r="X8379" s="52">
        <v>12064.8</v>
      </c>
      <c r="Y8379" s="52">
        <v>11816.3</v>
      </c>
      <c r="Z8379" s="52">
        <v>12398.4</v>
      </c>
      <c r="AA8379" s="52">
        <v>12875.52</v>
      </c>
      <c r="AB8379" s="52">
        <v>13320.59</v>
      </c>
      <c r="AC8379" s="52">
        <v>12834.48</v>
      </c>
      <c r="AD8379" s="52">
        <v>12555.63</v>
      </c>
      <c r="AE8379" s="52">
        <v>12112.68</v>
      </c>
      <c r="AF8379" s="52">
        <v>11274.78</v>
      </c>
      <c r="AG8379" s="52">
        <v>11565.79</v>
      </c>
      <c r="AH8379" s="52">
        <v>12091.47</v>
      </c>
      <c r="AI8379" s="52">
        <v>12872.25</v>
      </c>
      <c r="AJ8379" s="52">
        <v>13377.28</v>
      </c>
      <c r="AK8379" s="52">
        <v>14249.01</v>
      </c>
      <c r="AL8379" s="52">
        <v>15252.16</v>
      </c>
      <c r="AM8379" s="52">
        <v>15828.68</v>
      </c>
      <c r="AN8379" s="52">
        <v>16970.3</v>
      </c>
      <c r="AO8379" s="52">
        <v>17763.02</v>
      </c>
      <c r="AP8379" s="52">
        <v>18317.28</v>
      </c>
      <c r="AQ8379" s="52">
        <v>19090.47</v>
      </c>
      <c r="AR8379" s="52">
        <v>19631.54</v>
      </c>
      <c r="AS8379" s="52">
        <v>19628.38</v>
      </c>
      <c r="AT8379" s="52">
        <v>19884.54</v>
      </c>
      <c r="AU8379" s="52">
        <v>20336.939999999999</v>
      </c>
      <c r="AV8379" s="52">
        <v>20688.32</v>
      </c>
      <c r="AW8379" s="52">
        <v>21006.1</v>
      </c>
      <c r="AX8379" s="52">
        <v>21560.55</v>
      </c>
      <c r="AY8379" s="52">
        <v>22131.439999999999</v>
      </c>
      <c r="AZ8379" s="52">
        <v>22719.14</v>
      </c>
      <c r="BA8379" s="52">
        <v>23324.38</v>
      </c>
      <c r="BB8379" s="52">
        <v>23947.93</v>
      </c>
      <c r="BC8379">
        <v>2015</v>
      </c>
    </row>
    <row r="8380" spans="1:55" x14ac:dyDescent="0.25">
      <c r="A8380">
        <v>298</v>
      </c>
      <c r="B8380" t="s">
        <v>1909</v>
      </c>
      <c r="C8380" t="s">
        <v>259</v>
      </c>
      <c r="D8380" t="s">
        <v>1910</v>
      </c>
      <c r="E8380" t="s">
        <v>260</v>
      </c>
      <c r="F8380" t="s">
        <v>261</v>
      </c>
      <c r="G8380" t="s">
        <v>229</v>
      </c>
      <c r="H8380" t="s">
        <v>220</v>
      </c>
      <c r="I8380" t="s">
        <v>262</v>
      </c>
      <c r="J8380">
        <v>34.679000000000002</v>
      </c>
      <c r="K8380">
        <v>45.707000000000001</v>
      </c>
      <c r="L8380">
        <v>47.726999999999997</v>
      </c>
      <c r="M8380">
        <v>64.638000000000005</v>
      </c>
      <c r="N8380">
        <v>99.233000000000004</v>
      </c>
      <c r="O8380">
        <v>174.142</v>
      </c>
      <c r="P8380">
        <v>322.149</v>
      </c>
      <c r="Q8380">
        <v>597.73400000000004</v>
      </c>
      <c r="R8380">
        <v>974.76199999999994</v>
      </c>
      <c r="S8380" s="52">
        <v>1721.18</v>
      </c>
      <c r="T8380" s="52">
        <v>3846.57</v>
      </c>
      <c r="U8380" s="52">
        <v>7951.32</v>
      </c>
      <c r="V8380" s="52">
        <v>13617.17</v>
      </c>
      <c r="W8380" s="52">
        <v>20545.02</v>
      </c>
      <c r="X8380" s="52">
        <v>30340.38</v>
      </c>
      <c r="Y8380" s="52">
        <v>41913.160000000003</v>
      </c>
      <c r="Z8380" s="52">
        <v>55602.02</v>
      </c>
      <c r="AA8380" s="52">
        <v>68874.75</v>
      </c>
      <c r="AB8380" s="52">
        <v>80263.09</v>
      </c>
      <c r="AC8380" s="52">
        <v>81532.539999999994</v>
      </c>
      <c r="AD8380" s="52">
        <v>82454.3</v>
      </c>
      <c r="AE8380" s="52">
        <v>83053.509999999995</v>
      </c>
      <c r="AF8380" s="52">
        <v>86424.01</v>
      </c>
      <c r="AG8380" s="52">
        <v>101782.79</v>
      </c>
      <c r="AH8380" s="52">
        <v>117569.8</v>
      </c>
      <c r="AI8380" s="52">
        <v>126782.07</v>
      </c>
      <c r="AJ8380" s="52">
        <v>140364.32999999999</v>
      </c>
      <c r="AK8380" s="52">
        <v>163591.35</v>
      </c>
      <c r="AL8380" s="52">
        <v>189158.38</v>
      </c>
      <c r="AM8380" s="52">
        <v>211517.45</v>
      </c>
      <c r="AN8380" s="52">
        <v>237900.66</v>
      </c>
      <c r="AO8380" s="52">
        <v>271448.84999999998</v>
      </c>
      <c r="AP8380" s="52">
        <v>303872.99</v>
      </c>
      <c r="AQ8380" s="52">
        <v>342522.67</v>
      </c>
      <c r="AR8380" s="52">
        <v>385242.5</v>
      </c>
      <c r="AS8380" s="52">
        <v>419909.32</v>
      </c>
      <c r="AT8380" s="52">
        <v>456636.24</v>
      </c>
      <c r="AU8380" s="52">
        <v>485821.75</v>
      </c>
      <c r="AV8380" s="52">
        <v>527102.39</v>
      </c>
      <c r="AW8380" s="52">
        <v>572748.59</v>
      </c>
      <c r="AX8380" s="52">
        <v>630481.89</v>
      </c>
      <c r="AY8380" s="52">
        <v>694596.48</v>
      </c>
      <c r="AZ8380" s="52">
        <v>765146.7</v>
      </c>
      <c r="BA8380" s="52">
        <v>843825.05</v>
      </c>
      <c r="BB8380" s="52">
        <v>929073.08</v>
      </c>
      <c r="BC8380">
        <v>2015</v>
      </c>
    </row>
    <row r="8381" spans="1:55" x14ac:dyDescent="0.25">
      <c r="A8381">
        <v>298</v>
      </c>
      <c r="B8381" t="s">
        <v>1909</v>
      </c>
      <c r="C8381" t="s">
        <v>263</v>
      </c>
      <c r="D8381" t="s">
        <v>1910</v>
      </c>
      <c r="E8381" t="s">
        <v>260</v>
      </c>
      <c r="F8381" t="s">
        <v>264</v>
      </c>
      <c r="G8381" t="s">
        <v>242</v>
      </c>
      <c r="H8381" t="s">
        <v>220</v>
      </c>
      <c r="I8381" t="s">
        <v>262</v>
      </c>
      <c r="J8381" s="52">
        <v>3810.87</v>
      </c>
      <c r="K8381" s="52">
        <v>4224.26</v>
      </c>
      <c r="L8381" s="52">
        <v>3431.16</v>
      </c>
      <c r="M8381" s="52">
        <v>1871.4</v>
      </c>
      <c r="N8381" s="52">
        <v>1768.23</v>
      </c>
      <c r="O8381" s="52">
        <v>1716.87</v>
      </c>
      <c r="P8381" s="52">
        <v>2119.54</v>
      </c>
      <c r="Q8381" s="52">
        <v>2637.02</v>
      </c>
      <c r="R8381" s="52">
        <v>2712.19</v>
      </c>
      <c r="S8381" s="52">
        <v>2842.58</v>
      </c>
      <c r="T8381" s="52">
        <v>3289.12</v>
      </c>
      <c r="U8381" s="52">
        <v>3940.85</v>
      </c>
      <c r="V8381" s="52">
        <v>4501.82</v>
      </c>
      <c r="W8381" s="52">
        <v>5213.03</v>
      </c>
      <c r="X8381" s="52">
        <v>6015.24</v>
      </c>
      <c r="Y8381" s="52">
        <v>6601.54</v>
      </c>
      <c r="Z8381" s="52">
        <v>6974.81</v>
      </c>
      <c r="AA8381" s="52">
        <v>7295.99</v>
      </c>
      <c r="AB8381" s="52">
        <v>7667.11</v>
      </c>
      <c r="AC8381" s="52">
        <v>7193.47</v>
      </c>
      <c r="AD8381" s="52">
        <v>6817.36</v>
      </c>
      <c r="AE8381" s="52">
        <v>6238.21</v>
      </c>
      <c r="AF8381" s="52">
        <v>4073.42</v>
      </c>
      <c r="AG8381" s="52">
        <v>3614.63</v>
      </c>
      <c r="AH8381" s="52">
        <v>4102.58</v>
      </c>
      <c r="AI8381" s="52">
        <v>5189.8900000000003</v>
      </c>
      <c r="AJ8381" s="52">
        <v>5842.81</v>
      </c>
      <c r="AK8381" s="52">
        <v>6984.82</v>
      </c>
      <c r="AL8381" s="52">
        <v>9029.33</v>
      </c>
      <c r="AM8381" s="52">
        <v>9372.49</v>
      </c>
      <c r="AN8381" s="52">
        <v>11859.9</v>
      </c>
      <c r="AO8381" s="52">
        <v>14054.33</v>
      </c>
      <c r="AP8381" s="52">
        <v>14961.68</v>
      </c>
      <c r="AQ8381" s="52">
        <v>16723.45</v>
      </c>
      <c r="AR8381" s="52">
        <v>16572.36</v>
      </c>
      <c r="AS8381" s="52">
        <v>15365.96</v>
      </c>
      <c r="AT8381" s="52">
        <v>15139.12</v>
      </c>
      <c r="AU8381" s="52">
        <v>16941.560000000001</v>
      </c>
      <c r="AV8381" s="52">
        <v>17164.89</v>
      </c>
      <c r="AW8381" s="52">
        <v>17118.22</v>
      </c>
      <c r="AX8381" s="52">
        <v>17961.62</v>
      </c>
      <c r="AY8381" s="52">
        <v>18903.82</v>
      </c>
      <c r="AZ8381" s="52">
        <v>19886</v>
      </c>
      <c r="BA8381" s="52">
        <v>20942.560000000001</v>
      </c>
      <c r="BB8381" s="52">
        <v>22009.25</v>
      </c>
      <c r="BC8381">
        <v>2015</v>
      </c>
    </row>
    <row r="8382" spans="1:55" x14ac:dyDescent="0.25">
      <c r="A8382">
        <v>298</v>
      </c>
      <c r="B8382" t="s">
        <v>1909</v>
      </c>
      <c r="C8382" t="s">
        <v>265</v>
      </c>
      <c r="D8382" t="s">
        <v>1910</v>
      </c>
      <c r="E8382" t="s">
        <v>260</v>
      </c>
      <c r="F8382" t="s">
        <v>266</v>
      </c>
      <c r="G8382" t="s">
        <v>246</v>
      </c>
      <c r="H8382" t="s">
        <v>220</v>
      </c>
      <c r="I8382" t="s">
        <v>262</v>
      </c>
      <c r="J8382" s="52">
        <v>4253.28</v>
      </c>
      <c r="K8382" s="52">
        <v>4711.76</v>
      </c>
      <c r="L8382" s="52">
        <v>4506.3999999999996</v>
      </c>
      <c r="M8382" s="52">
        <v>4500.2700000000004</v>
      </c>
      <c r="N8382" s="52">
        <v>4582.42</v>
      </c>
      <c r="O8382" s="52">
        <v>4766.8</v>
      </c>
      <c r="P8382" s="52">
        <v>5263.69</v>
      </c>
      <c r="Q8382" s="52">
        <v>5789.24</v>
      </c>
      <c r="R8382" s="52">
        <v>6045.54</v>
      </c>
      <c r="S8382" s="52">
        <v>6316.83</v>
      </c>
      <c r="T8382" s="52">
        <v>6536.61</v>
      </c>
      <c r="U8382" s="52">
        <v>6956.35</v>
      </c>
      <c r="V8382" s="52">
        <v>7633.42</v>
      </c>
      <c r="W8382" s="52">
        <v>7974.1</v>
      </c>
      <c r="X8382" s="52">
        <v>8655.4699999999993</v>
      </c>
      <c r="Y8382" s="52">
        <v>8654.94</v>
      </c>
      <c r="Z8382" s="52">
        <v>9247.59</v>
      </c>
      <c r="AA8382" s="52">
        <v>9769.07</v>
      </c>
      <c r="AB8382" s="52">
        <v>10220.51</v>
      </c>
      <c r="AC8382" s="52">
        <v>9989.73</v>
      </c>
      <c r="AD8382" s="52">
        <v>9991.14</v>
      </c>
      <c r="AE8382" s="52">
        <v>9850.0499999999993</v>
      </c>
      <c r="AF8382" s="52">
        <v>9313.73</v>
      </c>
      <c r="AG8382" s="52">
        <v>9731.5400000000009</v>
      </c>
      <c r="AH8382" s="52">
        <v>10447.75</v>
      </c>
      <c r="AI8382" s="52">
        <v>11468.81</v>
      </c>
      <c r="AJ8382" s="52">
        <v>12279.49</v>
      </c>
      <c r="AK8382" s="52">
        <v>13431.06</v>
      </c>
      <c r="AL8382" s="52">
        <v>14656.25</v>
      </c>
      <c r="AM8382" s="52">
        <v>15326.2</v>
      </c>
      <c r="AN8382" s="52">
        <v>16623.05</v>
      </c>
      <c r="AO8382" s="52">
        <v>17763.02</v>
      </c>
      <c r="AP8382" s="52">
        <v>18668.62</v>
      </c>
      <c r="AQ8382" s="52">
        <v>19798</v>
      </c>
      <c r="AR8382" s="52">
        <v>20744.34</v>
      </c>
      <c r="AS8382" s="52">
        <v>20962.810000000001</v>
      </c>
      <c r="AT8382" s="52">
        <v>21468.52</v>
      </c>
      <c r="AU8382" s="52">
        <v>22374.37</v>
      </c>
      <c r="AV8382" s="52">
        <v>23274.14</v>
      </c>
      <c r="AW8382" s="52">
        <v>24051.83</v>
      </c>
      <c r="AX8382" s="52">
        <v>25202.16</v>
      </c>
      <c r="AY8382" s="52">
        <v>26407.26</v>
      </c>
      <c r="AZ8382" s="52">
        <v>27669.45</v>
      </c>
      <c r="BA8382" s="52">
        <v>28995.24</v>
      </c>
      <c r="BB8382" s="52">
        <v>30393.42</v>
      </c>
      <c r="BC8382">
        <v>2015</v>
      </c>
    </row>
    <row r="8383" spans="1:55" x14ac:dyDescent="0.25">
      <c r="A8383">
        <v>298</v>
      </c>
      <c r="B8383" t="s">
        <v>1909</v>
      </c>
      <c r="C8383" t="s">
        <v>267</v>
      </c>
      <c r="D8383" t="s">
        <v>1910</v>
      </c>
      <c r="E8383" t="s">
        <v>268</v>
      </c>
      <c r="F8383" t="s">
        <v>269</v>
      </c>
      <c r="G8383" t="s">
        <v>270</v>
      </c>
    </row>
    <row r="8384" spans="1:55" x14ac:dyDescent="0.25">
      <c r="A8384">
        <v>298</v>
      </c>
      <c r="B8384" t="s">
        <v>1909</v>
      </c>
      <c r="C8384" t="s">
        <v>271</v>
      </c>
      <c r="D8384" t="s">
        <v>1910</v>
      </c>
      <c r="E8384" t="s">
        <v>272</v>
      </c>
      <c r="F8384" t="s">
        <v>273</v>
      </c>
      <c r="G8384" t="s">
        <v>274</v>
      </c>
      <c r="I8384" t="s">
        <v>243</v>
      </c>
      <c r="J8384">
        <v>9.4E-2</v>
      </c>
      <c r="K8384">
        <v>9.4E-2</v>
      </c>
      <c r="L8384">
        <v>8.5000000000000006E-2</v>
      </c>
      <c r="M8384">
        <v>8.1000000000000003E-2</v>
      </c>
      <c r="N8384">
        <v>7.5999999999999998E-2</v>
      </c>
      <c r="O8384">
        <v>7.4999999999999997E-2</v>
      </c>
      <c r="P8384">
        <v>7.9000000000000001E-2</v>
      </c>
      <c r="Q8384">
        <v>8.2000000000000003E-2</v>
      </c>
      <c r="R8384">
        <v>7.9000000000000001E-2</v>
      </c>
      <c r="S8384">
        <v>7.6999999999999999E-2</v>
      </c>
      <c r="T8384">
        <v>7.4999999999999997E-2</v>
      </c>
      <c r="U8384">
        <v>7.4999999999999997E-2</v>
      </c>
      <c r="V8384">
        <v>7.2999999999999995E-2</v>
      </c>
      <c r="W8384">
        <v>7.3999999999999996E-2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6.4000000000000001E-2</v>
      </c>
      <c r="AQ8384">
        <v>6.5000000000000002E-2</v>
      </c>
      <c r="AR8384">
        <v>6.5000000000000002E-2</v>
      </c>
      <c r="AS8384">
        <v>6.3E-2</v>
      </c>
      <c r="AT8384">
        <v>6.2E-2</v>
      </c>
      <c r="AU8384">
        <v>6.0999999999999999E-2</v>
      </c>
      <c r="AV8384">
        <v>0.06</v>
      </c>
      <c r="AW8384">
        <v>0.06</v>
      </c>
      <c r="AX8384">
        <v>5.8999999999999997E-2</v>
      </c>
      <c r="AY8384">
        <v>5.8999999999999997E-2</v>
      </c>
      <c r="AZ8384">
        <v>5.8999999999999997E-2</v>
      </c>
      <c r="BA8384">
        <v>5.8000000000000003E-2</v>
      </c>
      <c r="BB8384">
        <v>5.8000000000000003E-2</v>
      </c>
      <c r="BC8384">
        <v>2017</v>
      </c>
    </row>
    <row r="8385" spans="1:55" x14ac:dyDescent="0.25">
      <c r="A8385">
        <v>298</v>
      </c>
      <c r="B8385" t="s">
        <v>1909</v>
      </c>
      <c r="C8385" t="s">
        <v>275</v>
      </c>
      <c r="D8385" t="s">
        <v>1910</v>
      </c>
      <c r="E8385" t="s">
        <v>276</v>
      </c>
      <c r="F8385" t="s">
        <v>277</v>
      </c>
      <c r="G8385" t="s">
        <v>278</v>
      </c>
      <c r="I8385" t="s">
        <v>243</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1.143</v>
      </c>
      <c r="V8385">
        <v>1.784</v>
      </c>
      <c r="W8385">
        <v>2.5760000000000001</v>
      </c>
      <c r="X8385">
        <v>3.5049999999999999</v>
      </c>
      <c r="Y8385">
        <v>4.843</v>
      </c>
      <c r="Z8385">
        <v>6.0129999999999999</v>
      </c>
      <c r="AA8385">
        <v>7.05</v>
      </c>
      <c r="AB8385">
        <v>7.8529999999999998</v>
      </c>
      <c r="AC8385">
        <v>8.1620000000000008</v>
      </c>
      <c r="AD8385">
        <v>8.2530000000000001</v>
      </c>
      <c r="AE8385">
        <v>8.4320000000000004</v>
      </c>
      <c r="AF8385">
        <v>9.2789999999999999</v>
      </c>
      <c r="AG8385">
        <v>10.459</v>
      </c>
      <c r="AH8385">
        <v>11.253</v>
      </c>
      <c r="AI8385">
        <v>11.055</v>
      </c>
      <c r="AJ8385">
        <v>11.430999999999999</v>
      </c>
      <c r="AK8385">
        <v>12.18</v>
      </c>
      <c r="AL8385">
        <v>12.906000000000001</v>
      </c>
      <c r="AM8385">
        <v>13.801</v>
      </c>
      <c r="AN8385">
        <v>14.311</v>
      </c>
      <c r="AO8385">
        <v>15.282</v>
      </c>
      <c r="AP8385">
        <v>16.277000000000001</v>
      </c>
      <c r="AQ8385">
        <v>17.300999999999998</v>
      </c>
      <c r="AR8385">
        <v>18.571000000000002</v>
      </c>
      <c r="AS8385">
        <v>20.030999999999999</v>
      </c>
      <c r="AT8385">
        <v>21.27</v>
      </c>
      <c r="AU8385">
        <v>21.713000000000001</v>
      </c>
      <c r="AV8385">
        <v>22.648</v>
      </c>
      <c r="AW8385">
        <v>23.812999999999999</v>
      </c>
      <c r="AX8385">
        <v>25.016999999999999</v>
      </c>
      <c r="AY8385">
        <v>26.303000000000001</v>
      </c>
      <c r="AZ8385">
        <v>27.652999999999999</v>
      </c>
      <c r="BA8385">
        <v>29.102</v>
      </c>
      <c r="BB8385">
        <v>30.568000000000001</v>
      </c>
      <c r="BC8385">
        <v>2017</v>
      </c>
    </row>
    <row r="8386" spans="1:55" x14ac:dyDescent="0.25">
      <c r="A8386">
        <v>298</v>
      </c>
      <c r="B8386" t="s">
        <v>1909</v>
      </c>
      <c r="C8386" t="s">
        <v>279</v>
      </c>
      <c r="D8386" t="s">
        <v>1910</v>
      </c>
      <c r="E8386" t="s">
        <v>280</v>
      </c>
      <c r="F8386" t="s">
        <v>281</v>
      </c>
      <c r="G8386" t="s">
        <v>282</v>
      </c>
      <c r="I8386" t="s">
        <v>1911</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15.715999999999999</v>
      </c>
      <c r="AV8386">
        <v>15.819000000000001</v>
      </c>
      <c r="AW8386">
        <v>16.614000000000001</v>
      </c>
      <c r="AX8386">
        <v>17.718</v>
      </c>
      <c r="AY8386">
        <v>18.405000000000001</v>
      </c>
      <c r="AZ8386">
        <v>19.154</v>
      </c>
      <c r="BA8386">
        <v>20.021999999999998</v>
      </c>
      <c r="BB8386">
        <v>20.841999999999999</v>
      </c>
      <c r="BC8386">
        <v>2017</v>
      </c>
    </row>
    <row r="8387" spans="1:55" x14ac:dyDescent="0.25">
      <c r="A8387">
        <v>298</v>
      </c>
      <c r="B8387" t="s">
        <v>1909</v>
      </c>
      <c r="C8387" t="s">
        <v>283</v>
      </c>
      <c r="D8387" t="s">
        <v>1910</v>
      </c>
      <c r="E8387" t="s">
        <v>284</v>
      </c>
      <c r="F8387" t="s">
        <v>285</v>
      </c>
      <c r="G8387" t="s">
        <v>282</v>
      </c>
      <c r="I8387" t="s">
        <v>1911</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18.876000000000001</v>
      </c>
      <c r="AQ8387">
        <v>18.853000000000002</v>
      </c>
      <c r="AR8387">
        <v>18.032</v>
      </c>
      <c r="AS8387">
        <v>18.789000000000001</v>
      </c>
      <c r="AT8387">
        <v>18.413</v>
      </c>
      <c r="AU8387">
        <v>16.431000000000001</v>
      </c>
      <c r="AV8387">
        <v>15.24</v>
      </c>
      <c r="AW8387">
        <v>15.821</v>
      </c>
      <c r="AX8387">
        <v>16.533000000000001</v>
      </c>
      <c r="AY8387">
        <v>16.96</v>
      </c>
      <c r="AZ8387">
        <v>17.545000000000002</v>
      </c>
      <c r="BA8387">
        <v>18.201000000000001</v>
      </c>
      <c r="BB8387">
        <v>18.983000000000001</v>
      </c>
      <c r="BC8387">
        <v>2017</v>
      </c>
    </row>
    <row r="8388" spans="1:55" x14ac:dyDescent="0.25">
      <c r="A8388">
        <v>298</v>
      </c>
      <c r="B8388" t="s">
        <v>1909</v>
      </c>
      <c r="C8388" t="s">
        <v>286</v>
      </c>
      <c r="D8388" t="s">
        <v>1910</v>
      </c>
      <c r="E8388" t="s">
        <v>287</v>
      </c>
      <c r="F8388" t="s">
        <v>288</v>
      </c>
      <c r="G8388" t="s">
        <v>250</v>
      </c>
      <c r="I8388" t="s">
        <v>1912</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197.00299999999999</v>
      </c>
      <c r="AX8388">
        <v>211.21899999999999</v>
      </c>
      <c r="AY8388">
        <v>226.34</v>
      </c>
      <c r="AZ8388">
        <v>242.09299999999999</v>
      </c>
      <c r="BA8388">
        <v>258.94799999999998</v>
      </c>
      <c r="BB8388">
        <v>277.02999999999997</v>
      </c>
      <c r="BC8388">
        <v>2018</v>
      </c>
    </row>
    <row r="8389" spans="1:55" x14ac:dyDescent="0.25">
      <c r="A8389">
        <v>298</v>
      </c>
      <c r="B8389" t="s">
        <v>1909</v>
      </c>
      <c r="C8389" t="s">
        <v>290</v>
      </c>
      <c r="D8389" t="s">
        <v>1910</v>
      </c>
      <c r="E8389" t="s">
        <v>287</v>
      </c>
      <c r="F8389" t="s">
        <v>291</v>
      </c>
      <c r="G8389" t="s">
        <v>235</v>
      </c>
      <c r="I8389" t="s">
        <v>292</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7.633</v>
      </c>
      <c r="AX8389">
        <v>7.2160000000000002</v>
      </c>
      <c r="AY8389">
        <v>7.1589999999999998</v>
      </c>
      <c r="AZ8389">
        <v>6.96</v>
      </c>
      <c r="BA8389">
        <v>6.9619999999999997</v>
      </c>
      <c r="BB8389">
        <v>6.9829999999999997</v>
      </c>
      <c r="BC8389">
        <v>2018</v>
      </c>
    </row>
    <row r="8390" spans="1:55" x14ac:dyDescent="0.25">
      <c r="A8390">
        <v>298</v>
      </c>
      <c r="B8390" t="s">
        <v>1909</v>
      </c>
      <c r="C8390" t="s">
        <v>293</v>
      </c>
      <c r="D8390" t="s">
        <v>1910</v>
      </c>
      <c r="E8390" t="s">
        <v>294</v>
      </c>
      <c r="F8390" t="s">
        <v>295</v>
      </c>
      <c r="G8390" t="s">
        <v>250</v>
      </c>
      <c r="I8390" t="s">
        <v>1912</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200.61699999999999</v>
      </c>
      <c r="AX8390">
        <v>214.66</v>
      </c>
      <c r="AY8390">
        <v>229.68600000000001</v>
      </c>
      <c r="AZ8390">
        <v>245.76400000000001</v>
      </c>
      <c r="BA8390">
        <v>262.96699999999998</v>
      </c>
      <c r="BB8390">
        <v>281.375</v>
      </c>
      <c r="BC8390">
        <v>2018</v>
      </c>
    </row>
    <row r="8391" spans="1:55" x14ac:dyDescent="0.25">
      <c r="A8391">
        <v>298</v>
      </c>
      <c r="B8391" t="s">
        <v>1909</v>
      </c>
      <c r="C8391" t="s">
        <v>296</v>
      </c>
      <c r="D8391" t="s">
        <v>1910</v>
      </c>
      <c r="E8391" t="s">
        <v>294</v>
      </c>
      <c r="F8391" t="s">
        <v>297</v>
      </c>
      <c r="G8391" t="s">
        <v>235</v>
      </c>
      <c r="I8391" t="s">
        <v>298</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7.5</v>
      </c>
      <c r="AX8391">
        <v>7</v>
      </c>
      <c r="AY8391">
        <v>7</v>
      </c>
      <c r="AZ8391">
        <v>7</v>
      </c>
      <c r="BA8391">
        <v>7</v>
      </c>
      <c r="BB8391">
        <v>7</v>
      </c>
      <c r="BC8391">
        <v>2018</v>
      </c>
    </row>
    <row r="8392" spans="1:55" x14ac:dyDescent="0.25">
      <c r="A8392">
        <v>298</v>
      </c>
      <c r="B8392" t="s">
        <v>1909</v>
      </c>
      <c r="C8392" t="s">
        <v>299</v>
      </c>
      <c r="D8392" t="s">
        <v>1910</v>
      </c>
      <c r="E8392" t="s">
        <v>300</v>
      </c>
      <c r="G8392" t="s">
        <v>274</v>
      </c>
    </row>
    <row r="8393" spans="1:55" x14ac:dyDescent="0.25">
      <c r="A8393">
        <v>298</v>
      </c>
      <c r="B8393" t="s">
        <v>1909</v>
      </c>
      <c r="C8393" t="s">
        <v>301</v>
      </c>
      <c r="D8393" t="s">
        <v>1910</v>
      </c>
      <c r="E8393" t="s">
        <v>302</v>
      </c>
      <c r="F8393" t="s">
        <v>303</v>
      </c>
      <c r="G8393" t="s">
        <v>235</v>
      </c>
      <c r="I8393" t="s">
        <v>1913</v>
      </c>
      <c r="J8393" t="s">
        <v>232</v>
      </c>
      <c r="K8393" t="s">
        <v>232</v>
      </c>
      <c r="L8393" t="s">
        <v>232</v>
      </c>
      <c r="M8393" t="s">
        <v>232</v>
      </c>
      <c r="N8393" t="s">
        <v>232</v>
      </c>
      <c r="O8393" t="s">
        <v>232</v>
      </c>
      <c r="P8393" t="s">
        <v>232</v>
      </c>
      <c r="Q8393" t="s">
        <v>232</v>
      </c>
      <c r="R8393" t="s">
        <v>232</v>
      </c>
      <c r="S8393" t="s">
        <v>232</v>
      </c>
      <c r="T8393" t="s">
        <v>232</v>
      </c>
      <c r="U8393" t="s">
        <v>232</v>
      </c>
      <c r="V8393" t="s">
        <v>232</v>
      </c>
      <c r="W8393" t="s">
        <v>232</v>
      </c>
      <c r="X8393" t="s">
        <v>232</v>
      </c>
      <c r="Y8393" t="s">
        <v>232</v>
      </c>
      <c r="Z8393" t="s">
        <v>232</v>
      </c>
      <c r="AA8393" t="s">
        <v>232</v>
      </c>
      <c r="AB8393" t="s">
        <v>232</v>
      </c>
      <c r="AC8393" t="s">
        <v>232</v>
      </c>
      <c r="AD8393" t="s">
        <v>232</v>
      </c>
      <c r="AE8393" t="s">
        <v>232</v>
      </c>
      <c r="AF8393" t="s">
        <v>232</v>
      </c>
      <c r="AG8393" t="s">
        <v>232</v>
      </c>
      <c r="AH8393" t="s">
        <v>232</v>
      </c>
      <c r="AI8393" t="s">
        <v>232</v>
      </c>
      <c r="AJ8393" t="s">
        <v>232</v>
      </c>
      <c r="AK8393" t="s">
        <v>232</v>
      </c>
      <c r="AL8393" t="s">
        <v>232</v>
      </c>
      <c r="AM8393" t="s">
        <v>232</v>
      </c>
      <c r="AN8393" t="s">
        <v>232</v>
      </c>
      <c r="AO8393" t="s">
        <v>232</v>
      </c>
      <c r="AP8393" t="s">
        <v>232</v>
      </c>
      <c r="AQ8393">
        <v>5.9539999999999997</v>
      </c>
      <c r="AR8393">
        <v>-1.4330000000000001</v>
      </c>
      <c r="AS8393">
        <v>-9.9870000000000001</v>
      </c>
      <c r="AT8393">
        <v>-11.887</v>
      </c>
      <c r="AU8393">
        <v>0.70299999999999996</v>
      </c>
      <c r="AV8393">
        <v>8.0000000000000002E-3</v>
      </c>
      <c r="AW8393">
        <v>0.56100000000000005</v>
      </c>
      <c r="AX8393">
        <v>7.6760000000000002</v>
      </c>
      <c r="AY8393">
        <v>7.3310000000000004</v>
      </c>
      <c r="AZ8393">
        <v>7.1310000000000002</v>
      </c>
      <c r="BA8393">
        <v>7.2610000000000001</v>
      </c>
      <c r="BB8393">
        <v>5.4050000000000002</v>
      </c>
      <c r="BC8393">
        <v>2017</v>
      </c>
    </row>
    <row r="8394" spans="1:55" x14ac:dyDescent="0.25">
      <c r="A8394">
        <v>298</v>
      </c>
      <c r="B8394" t="s">
        <v>1909</v>
      </c>
      <c r="C8394" t="s">
        <v>305</v>
      </c>
      <c r="D8394" t="s">
        <v>1910</v>
      </c>
      <c r="E8394" t="s">
        <v>306</v>
      </c>
      <c r="F8394" t="s">
        <v>307</v>
      </c>
      <c r="G8394" t="s">
        <v>235</v>
      </c>
      <c r="I8394" t="s">
        <v>1913</v>
      </c>
      <c r="J8394" t="s">
        <v>232</v>
      </c>
      <c r="K8394" t="s">
        <v>232</v>
      </c>
      <c r="L8394" t="s">
        <v>232</v>
      </c>
      <c r="M8394" t="s">
        <v>232</v>
      </c>
      <c r="N8394" t="s">
        <v>232</v>
      </c>
      <c r="O8394" t="s">
        <v>232</v>
      </c>
      <c r="P8394" t="s">
        <v>232</v>
      </c>
      <c r="Q8394" t="s">
        <v>232</v>
      </c>
      <c r="R8394" t="s">
        <v>232</v>
      </c>
      <c r="S8394" t="s">
        <v>232</v>
      </c>
      <c r="T8394" t="s">
        <v>232</v>
      </c>
      <c r="U8394" t="s">
        <v>232</v>
      </c>
      <c r="V8394" t="s">
        <v>232</v>
      </c>
      <c r="W8394" t="s">
        <v>232</v>
      </c>
      <c r="X8394" t="s">
        <v>232</v>
      </c>
      <c r="Y8394" t="s">
        <v>232</v>
      </c>
      <c r="Z8394" t="s">
        <v>232</v>
      </c>
      <c r="AA8394" t="s">
        <v>232</v>
      </c>
      <c r="AB8394" t="s">
        <v>232</v>
      </c>
      <c r="AC8394" t="s">
        <v>232</v>
      </c>
      <c r="AD8394" t="s">
        <v>232</v>
      </c>
      <c r="AE8394" t="s">
        <v>232</v>
      </c>
      <c r="AF8394" t="s">
        <v>232</v>
      </c>
      <c r="AG8394" t="s">
        <v>232</v>
      </c>
      <c r="AH8394" t="s">
        <v>232</v>
      </c>
      <c r="AI8394" t="s">
        <v>232</v>
      </c>
      <c r="AJ8394" t="s">
        <v>232</v>
      </c>
      <c r="AK8394" t="s">
        <v>232</v>
      </c>
      <c r="AL8394" t="s">
        <v>232</v>
      </c>
      <c r="AM8394" t="s">
        <v>232</v>
      </c>
      <c r="AN8394" t="s">
        <v>232</v>
      </c>
      <c r="AO8394" t="s">
        <v>232</v>
      </c>
      <c r="AP8394" t="s">
        <v>232</v>
      </c>
      <c r="AQ8394">
        <v>-1.7170000000000001</v>
      </c>
      <c r="AR8394">
        <v>-0.47</v>
      </c>
      <c r="AS8394">
        <v>-5.9950000000000001</v>
      </c>
      <c r="AT8394">
        <v>-8.6769999999999996</v>
      </c>
      <c r="AU8394">
        <v>-1.163</v>
      </c>
      <c r="AV8394">
        <v>-0.67200000000000004</v>
      </c>
      <c r="AW8394">
        <v>3.5710000000000002</v>
      </c>
      <c r="AX8394">
        <v>8.4930000000000003</v>
      </c>
      <c r="AY8394">
        <v>9.609</v>
      </c>
      <c r="AZ8394">
        <v>8.44</v>
      </c>
      <c r="BA8394">
        <v>8.5139999999999993</v>
      </c>
      <c r="BB8394">
        <v>5.968</v>
      </c>
      <c r="BC8394">
        <v>2017</v>
      </c>
    </row>
    <row r="8395" spans="1:55" x14ac:dyDescent="0.25">
      <c r="A8395">
        <v>298</v>
      </c>
      <c r="B8395" t="s">
        <v>1909</v>
      </c>
      <c r="C8395" t="s">
        <v>308</v>
      </c>
      <c r="D8395" t="s">
        <v>1910</v>
      </c>
      <c r="E8395" t="s">
        <v>309</v>
      </c>
      <c r="F8395" t="s">
        <v>310</v>
      </c>
      <c r="G8395" t="s">
        <v>235</v>
      </c>
      <c r="I8395" t="s">
        <v>1913</v>
      </c>
      <c r="J8395" t="s">
        <v>232</v>
      </c>
      <c r="K8395" t="s">
        <v>232</v>
      </c>
      <c r="L8395" t="s">
        <v>232</v>
      </c>
      <c r="M8395" t="s">
        <v>232</v>
      </c>
      <c r="N8395" t="s">
        <v>232</v>
      </c>
      <c r="O8395" t="s">
        <v>232</v>
      </c>
      <c r="P8395" t="s">
        <v>232</v>
      </c>
      <c r="Q8395" t="s">
        <v>232</v>
      </c>
      <c r="R8395" t="s">
        <v>232</v>
      </c>
      <c r="S8395" t="s">
        <v>232</v>
      </c>
      <c r="T8395" t="s">
        <v>232</v>
      </c>
      <c r="U8395" t="s">
        <v>232</v>
      </c>
      <c r="V8395" t="s">
        <v>232</v>
      </c>
      <c r="W8395" t="s">
        <v>232</v>
      </c>
      <c r="X8395" t="s">
        <v>232</v>
      </c>
      <c r="Y8395" t="s">
        <v>232</v>
      </c>
      <c r="Z8395" t="s">
        <v>232</v>
      </c>
      <c r="AA8395" t="s">
        <v>232</v>
      </c>
      <c r="AB8395" t="s">
        <v>232</v>
      </c>
      <c r="AC8395" t="s">
        <v>232</v>
      </c>
      <c r="AD8395" t="s">
        <v>232</v>
      </c>
      <c r="AE8395" t="s">
        <v>232</v>
      </c>
      <c r="AF8395" t="s">
        <v>232</v>
      </c>
      <c r="AG8395" t="s">
        <v>232</v>
      </c>
      <c r="AH8395" t="s">
        <v>232</v>
      </c>
      <c r="AI8395" t="s">
        <v>232</v>
      </c>
      <c r="AJ8395" t="s">
        <v>232</v>
      </c>
      <c r="AK8395" t="s">
        <v>232</v>
      </c>
      <c r="AL8395" t="s">
        <v>232</v>
      </c>
      <c r="AM8395" t="s">
        <v>232</v>
      </c>
      <c r="AN8395" t="s">
        <v>232</v>
      </c>
      <c r="AO8395" t="s">
        <v>232</v>
      </c>
      <c r="AP8395" t="s">
        <v>232</v>
      </c>
      <c r="AQ8395">
        <v>-0.53400000000000003</v>
      </c>
      <c r="AR8395">
        <v>-0.29099999999999998</v>
      </c>
      <c r="AS8395">
        <v>-10.737</v>
      </c>
      <c r="AT8395">
        <v>-6.8520000000000003</v>
      </c>
      <c r="AU8395">
        <v>4.9260000000000002</v>
      </c>
      <c r="AV8395">
        <v>-0.34</v>
      </c>
      <c r="AW8395">
        <v>-3.694</v>
      </c>
      <c r="AX8395">
        <v>3.254</v>
      </c>
      <c r="AY8395">
        <v>3.73</v>
      </c>
      <c r="AZ8395">
        <v>4.1909999999999998</v>
      </c>
      <c r="BA8395">
        <v>4.1630000000000003</v>
      </c>
      <c r="BB8395">
        <v>1.702</v>
      </c>
      <c r="BC8395">
        <v>2017</v>
      </c>
    </row>
    <row r="8396" spans="1:55" x14ac:dyDescent="0.25">
      <c r="A8396">
        <v>298</v>
      </c>
      <c r="B8396" t="s">
        <v>1909</v>
      </c>
      <c r="C8396" t="s">
        <v>311</v>
      </c>
      <c r="D8396" t="s">
        <v>1910</v>
      </c>
      <c r="E8396" t="s">
        <v>312</v>
      </c>
      <c r="F8396" t="s">
        <v>313</v>
      </c>
      <c r="G8396" t="s">
        <v>235</v>
      </c>
      <c r="I8396" t="s">
        <v>1913</v>
      </c>
      <c r="J8396" t="s">
        <v>232</v>
      </c>
      <c r="K8396" t="s">
        <v>232</v>
      </c>
      <c r="L8396" t="s">
        <v>232</v>
      </c>
      <c r="M8396" t="s">
        <v>232</v>
      </c>
      <c r="N8396" t="s">
        <v>232</v>
      </c>
      <c r="O8396" t="s">
        <v>232</v>
      </c>
      <c r="P8396" t="s">
        <v>232</v>
      </c>
      <c r="Q8396" t="s">
        <v>232</v>
      </c>
      <c r="R8396" t="s">
        <v>232</v>
      </c>
      <c r="S8396" t="s">
        <v>232</v>
      </c>
      <c r="T8396" t="s">
        <v>232</v>
      </c>
      <c r="U8396" t="s">
        <v>232</v>
      </c>
      <c r="V8396" t="s">
        <v>232</v>
      </c>
      <c r="W8396" t="s">
        <v>232</v>
      </c>
      <c r="X8396" t="s">
        <v>232</v>
      </c>
      <c r="Y8396" t="s">
        <v>232</v>
      </c>
      <c r="Z8396" t="s">
        <v>232</v>
      </c>
      <c r="AA8396" t="s">
        <v>232</v>
      </c>
      <c r="AB8396" t="s">
        <v>232</v>
      </c>
      <c r="AC8396" t="s">
        <v>232</v>
      </c>
      <c r="AD8396" t="s">
        <v>232</v>
      </c>
      <c r="AE8396" t="s">
        <v>232</v>
      </c>
      <c r="AF8396" t="s">
        <v>232</v>
      </c>
      <c r="AG8396" t="s">
        <v>232</v>
      </c>
      <c r="AH8396" t="s">
        <v>232</v>
      </c>
      <c r="AI8396" t="s">
        <v>232</v>
      </c>
      <c r="AJ8396" t="s">
        <v>232</v>
      </c>
      <c r="AK8396" t="s">
        <v>232</v>
      </c>
      <c r="AL8396" t="s">
        <v>232</v>
      </c>
      <c r="AM8396" t="s">
        <v>232</v>
      </c>
      <c r="AN8396" t="s">
        <v>232</v>
      </c>
      <c r="AO8396" t="s">
        <v>232</v>
      </c>
      <c r="AP8396" t="s">
        <v>232</v>
      </c>
      <c r="AQ8396">
        <v>4.3890000000000002</v>
      </c>
      <c r="AR8396">
        <v>4.165</v>
      </c>
      <c r="AS8396">
        <v>-10.542</v>
      </c>
      <c r="AT8396">
        <v>-3.4940000000000002</v>
      </c>
      <c r="AU8396">
        <v>0.87</v>
      </c>
      <c r="AV8396">
        <v>4.9950000000000001</v>
      </c>
      <c r="AW8396">
        <v>-0.14599999999999999</v>
      </c>
      <c r="AX8396">
        <v>3.4569999999999999</v>
      </c>
      <c r="AY8396">
        <v>5.3920000000000003</v>
      </c>
      <c r="AZ8396">
        <v>5.6219999999999999</v>
      </c>
      <c r="BA8396">
        <v>6.048</v>
      </c>
      <c r="BB8396">
        <v>2.4540000000000002</v>
      </c>
      <c r="BC8396">
        <v>2017</v>
      </c>
    </row>
    <row r="8397" spans="1:55" x14ac:dyDescent="0.25">
      <c r="A8397">
        <v>298</v>
      </c>
      <c r="B8397" t="s">
        <v>1909</v>
      </c>
      <c r="C8397" t="s">
        <v>314</v>
      </c>
      <c r="D8397" t="s">
        <v>1910</v>
      </c>
      <c r="E8397" t="s">
        <v>315</v>
      </c>
      <c r="F8397" t="s">
        <v>316</v>
      </c>
      <c r="G8397" t="s">
        <v>317</v>
      </c>
      <c r="I8397" t="s">
        <v>1914</v>
      </c>
      <c r="J8397" t="s">
        <v>232</v>
      </c>
      <c r="K8397" t="s">
        <v>232</v>
      </c>
      <c r="L8397" t="s">
        <v>232</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16.757999999999999</v>
      </c>
      <c r="AG8397">
        <v>17.158000000000001</v>
      </c>
      <c r="AH8397">
        <v>13.35</v>
      </c>
      <c r="AI8397">
        <v>12.15</v>
      </c>
      <c r="AJ8397">
        <v>10.782999999999999</v>
      </c>
      <c r="AK8397">
        <v>9.3919999999999995</v>
      </c>
      <c r="AL8397">
        <v>7.9169999999999998</v>
      </c>
      <c r="AM8397">
        <v>7.7919999999999998</v>
      </c>
      <c r="AN8397">
        <v>7.0330000000000004</v>
      </c>
      <c r="AO8397">
        <v>6.3419999999999996</v>
      </c>
      <c r="AP8397">
        <v>6.3170000000000002</v>
      </c>
      <c r="AQ8397">
        <v>6.5</v>
      </c>
      <c r="AR8397">
        <v>6.6079999999999997</v>
      </c>
      <c r="AS8397">
        <v>7.5250000000000004</v>
      </c>
      <c r="AT8397">
        <v>7.867</v>
      </c>
      <c r="AU8397">
        <v>7.9249999999999998</v>
      </c>
      <c r="AV8397">
        <v>8.0489999999999995</v>
      </c>
      <c r="AW8397">
        <v>8.1140000000000008</v>
      </c>
      <c r="AX8397">
        <v>7.8849999999999998</v>
      </c>
      <c r="AY8397">
        <v>7.5469999999999997</v>
      </c>
      <c r="AZ8397">
        <v>7.508</v>
      </c>
      <c r="BA8397">
        <v>7.3789999999999996</v>
      </c>
      <c r="BB8397">
        <v>7.4489999999999998</v>
      </c>
      <c r="BC8397">
        <v>2017</v>
      </c>
    </row>
    <row r="8398" spans="1:55" x14ac:dyDescent="0.25">
      <c r="A8398">
        <v>298</v>
      </c>
      <c r="B8398" t="s">
        <v>1909</v>
      </c>
      <c r="C8398" t="s">
        <v>318</v>
      </c>
      <c r="D8398" t="s">
        <v>1910</v>
      </c>
      <c r="E8398" t="s">
        <v>319</v>
      </c>
      <c r="F8398" t="s">
        <v>320</v>
      </c>
      <c r="G8398" t="s">
        <v>321</v>
      </c>
      <c r="H8398" t="s">
        <v>322</v>
      </c>
    </row>
    <row r="8399" spans="1:55" x14ac:dyDescent="0.25">
      <c r="A8399">
        <v>298</v>
      </c>
      <c r="B8399" t="s">
        <v>1909</v>
      </c>
      <c r="C8399" t="s">
        <v>323</v>
      </c>
      <c r="D8399" t="s">
        <v>1910</v>
      </c>
      <c r="E8399" t="s">
        <v>324</v>
      </c>
      <c r="F8399" t="s">
        <v>325</v>
      </c>
      <c r="G8399" t="s">
        <v>321</v>
      </c>
      <c r="H8399" t="s">
        <v>322</v>
      </c>
      <c r="I8399" t="s">
        <v>1915</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2015</v>
      </c>
    </row>
    <row r="8400" spans="1:55" x14ac:dyDescent="0.25">
      <c r="A8400">
        <v>298</v>
      </c>
      <c r="B8400" t="s">
        <v>1909</v>
      </c>
      <c r="C8400" t="s">
        <v>327</v>
      </c>
      <c r="D8400" t="s">
        <v>1910</v>
      </c>
      <c r="E8400" t="s">
        <v>328</v>
      </c>
      <c r="F8400" t="s">
        <v>329</v>
      </c>
      <c r="G8400" t="s">
        <v>229</v>
      </c>
      <c r="H8400" t="s">
        <v>230</v>
      </c>
      <c r="I8400" t="s">
        <v>1916</v>
      </c>
      <c r="J8400" t="s">
        <v>232</v>
      </c>
      <c r="K8400" t="s">
        <v>232</v>
      </c>
      <c r="L8400" t="s">
        <v>232</v>
      </c>
      <c r="M8400" t="s">
        <v>232</v>
      </c>
      <c r="N8400" t="s">
        <v>232</v>
      </c>
      <c r="O8400" t="s">
        <v>232</v>
      </c>
      <c r="P8400" t="s">
        <v>232</v>
      </c>
      <c r="Q8400" t="s">
        <v>232</v>
      </c>
      <c r="R8400" t="s">
        <v>232</v>
      </c>
      <c r="S8400" t="s">
        <v>232</v>
      </c>
      <c r="T8400" t="s">
        <v>232</v>
      </c>
      <c r="U8400" t="s">
        <v>232</v>
      </c>
      <c r="V8400" t="s">
        <v>232</v>
      </c>
      <c r="W8400" t="s">
        <v>232</v>
      </c>
      <c r="X8400" t="s">
        <v>232</v>
      </c>
      <c r="Y8400" t="s">
        <v>232</v>
      </c>
      <c r="Z8400" t="s">
        <v>232</v>
      </c>
      <c r="AA8400" t="s">
        <v>232</v>
      </c>
      <c r="AB8400" t="s">
        <v>232</v>
      </c>
      <c r="AC8400">
        <v>71.984999999999999</v>
      </c>
      <c r="AD8400">
        <v>71.197999999999993</v>
      </c>
      <c r="AE8400">
        <v>75.278000000000006</v>
      </c>
      <c r="AF8400">
        <v>76.48</v>
      </c>
      <c r="AG8400">
        <v>94.07</v>
      </c>
      <c r="AH8400">
        <v>109.679</v>
      </c>
      <c r="AI8400">
        <v>119.834</v>
      </c>
      <c r="AJ8400">
        <v>133.904</v>
      </c>
      <c r="AK8400">
        <v>158.702</v>
      </c>
      <c r="AL8400">
        <v>172.554</v>
      </c>
      <c r="AM8400">
        <v>200.46100000000001</v>
      </c>
      <c r="AN8400">
        <v>237.45099999999999</v>
      </c>
      <c r="AO8400">
        <v>261.92599999999999</v>
      </c>
      <c r="AP8400">
        <v>289.27699999999999</v>
      </c>
      <c r="AQ8400">
        <v>347.613</v>
      </c>
      <c r="AR8400">
        <v>383.64499999999998</v>
      </c>
      <c r="AS8400">
        <v>418.875</v>
      </c>
      <c r="AT8400">
        <v>465.82100000000003</v>
      </c>
      <c r="AU8400">
        <v>505.64699999999999</v>
      </c>
      <c r="AV8400">
        <v>573.32799999999997</v>
      </c>
      <c r="AW8400">
        <v>623.29</v>
      </c>
      <c r="AX8400">
        <v>681.35500000000002</v>
      </c>
      <c r="AY8400">
        <v>734.95</v>
      </c>
      <c r="AZ8400">
        <v>810.39499999999998</v>
      </c>
      <c r="BA8400">
        <v>890.245</v>
      </c>
      <c r="BB8400">
        <v>980.779</v>
      </c>
      <c r="BC8400">
        <v>2018</v>
      </c>
    </row>
    <row r="8401" spans="1:55" x14ac:dyDescent="0.25">
      <c r="A8401">
        <v>298</v>
      </c>
      <c r="B8401" t="s">
        <v>1909</v>
      </c>
      <c r="C8401" t="s">
        <v>331</v>
      </c>
      <c r="D8401" t="s">
        <v>1910</v>
      </c>
      <c r="E8401" t="s">
        <v>328</v>
      </c>
      <c r="F8401" t="s">
        <v>329</v>
      </c>
      <c r="G8401" t="s">
        <v>282</v>
      </c>
      <c r="I8401" t="s">
        <v>332</v>
      </c>
      <c r="J8401" t="s">
        <v>232</v>
      </c>
      <c r="K8401" t="s">
        <v>232</v>
      </c>
      <c r="L8401" t="s">
        <v>232</v>
      </c>
      <c r="M8401" t="s">
        <v>232</v>
      </c>
      <c r="N8401" t="s">
        <v>232</v>
      </c>
      <c r="O8401" t="s">
        <v>232</v>
      </c>
      <c r="P8401" t="s">
        <v>232</v>
      </c>
      <c r="Q8401" t="s">
        <v>232</v>
      </c>
      <c r="R8401" t="s">
        <v>232</v>
      </c>
      <c r="S8401" t="s">
        <v>232</v>
      </c>
      <c r="T8401" t="s">
        <v>232</v>
      </c>
      <c r="U8401" t="s">
        <v>232</v>
      </c>
      <c r="V8401" t="s">
        <v>232</v>
      </c>
      <c r="W8401" t="s">
        <v>232</v>
      </c>
      <c r="X8401" t="s">
        <v>232</v>
      </c>
      <c r="Y8401" t="s">
        <v>232</v>
      </c>
      <c r="Z8401" t="s">
        <v>232</v>
      </c>
      <c r="AA8401" t="s">
        <v>232</v>
      </c>
      <c r="AB8401" t="s">
        <v>232</v>
      </c>
      <c r="AC8401">
        <v>26.469000000000001</v>
      </c>
      <c r="AD8401">
        <v>25.782</v>
      </c>
      <c r="AE8401">
        <v>27.044</v>
      </c>
      <c r="AF8401">
        <v>26.442</v>
      </c>
      <c r="AG8401">
        <v>27.684999999999999</v>
      </c>
      <c r="AH8401">
        <v>27.919</v>
      </c>
      <c r="AI8401">
        <v>28.195</v>
      </c>
      <c r="AJ8401">
        <v>28.408999999999999</v>
      </c>
      <c r="AK8401">
        <v>28.882999999999999</v>
      </c>
      <c r="AL8401">
        <v>27.125</v>
      </c>
      <c r="AM8401">
        <v>28.055</v>
      </c>
      <c r="AN8401">
        <v>29.385000000000002</v>
      </c>
      <c r="AO8401">
        <v>28.274999999999999</v>
      </c>
      <c r="AP8401">
        <v>27.783000000000001</v>
      </c>
      <c r="AQ8401">
        <v>29.5</v>
      </c>
      <c r="AR8401">
        <v>28.834</v>
      </c>
      <c r="AS8401">
        <v>28.771999999999998</v>
      </c>
      <c r="AT8401">
        <v>29.312000000000001</v>
      </c>
      <c r="AU8401">
        <v>29.795000000000002</v>
      </c>
      <c r="AV8401">
        <v>31.024000000000001</v>
      </c>
      <c r="AW8401">
        <v>30.928999999999998</v>
      </c>
      <c r="AX8401">
        <v>30.606999999999999</v>
      </c>
      <c r="AY8401">
        <v>29.864000000000001</v>
      </c>
      <c r="AZ8401">
        <v>29.794</v>
      </c>
      <c r="BA8401">
        <v>29.581</v>
      </c>
      <c r="BB8401">
        <v>29.504999999999999</v>
      </c>
      <c r="BC8401">
        <v>2018</v>
      </c>
    </row>
    <row r="8402" spans="1:55" x14ac:dyDescent="0.25">
      <c r="A8402">
        <v>298</v>
      </c>
      <c r="B8402" t="s">
        <v>1909</v>
      </c>
      <c r="C8402" t="s">
        <v>333</v>
      </c>
      <c r="D8402" t="s">
        <v>1910</v>
      </c>
      <c r="E8402" t="s">
        <v>334</v>
      </c>
      <c r="F8402" t="s">
        <v>335</v>
      </c>
      <c r="G8402" t="s">
        <v>229</v>
      </c>
      <c r="H8402" t="s">
        <v>230</v>
      </c>
      <c r="I8402" t="s">
        <v>1916</v>
      </c>
      <c r="J8402" t="s">
        <v>232</v>
      </c>
      <c r="K8402" t="s">
        <v>232</v>
      </c>
      <c r="L8402" t="s">
        <v>232</v>
      </c>
      <c r="M8402" t="s">
        <v>232</v>
      </c>
      <c r="N8402" t="s">
        <v>232</v>
      </c>
      <c r="O8402" t="s">
        <v>232</v>
      </c>
      <c r="P8402" t="s">
        <v>232</v>
      </c>
      <c r="Q8402" t="s">
        <v>232</v>
      </c>
      <c r="R8402" t="s">
        <v>232</v>
      </c>
      <c r="S8402" t="s">
        <v>232</v>
      </c>
      <c r="T8402" t="s">
        <v>232</v>
      </c>
      <c r="U8402" t="s">
        <v>232</v>
      </c>
      <c r="V8402" t="s">
        <v>232</v>
      </c>
      <c r="W8402" t="s">
        <v>232</v>
      </c>
      <c r="X8402" t="s">
        <v>232</v>
      </c>
      <c r="Y8402" t="s">
        <v>232</v>
      </c>
      <c r="Z8402" t="s">
        <v>232</v>
      </c>
      <c r="AA8402" t="s">
        <v>232</v>
      </c>
      <c r="AB8402" t="s">
        <v>232</v>
      </c>
      <c r="AC8402">
        <v>80.649000000000001</v>
      </c>
      <c r="AD8402">
        <v>80.421999999999997</v>
      </c>
      <c r="AE8402">
        <v>84.745000000000005</v>
      </c>
      <c r="AF8402">
        <v>87.3</v>
      </c>
      <c r="AG8402">
        <v>103.327</v>
      </c>
      <c r="AH8402">
        <v>117.03400000000001</v>
      </c>
      <c r="AI8402">
        <v>122.27</v>
      </c>
      <c r="AJ8402">
        <v>137.471</v>
      </c>
      <c r="AK8402">
        <v>158.953</v>
      </c>
      <c r="AL8402">
        <v>182.69499999999999</v>
      </c>
      <c r="AM8402">
        <v>212.24600000000001</v>
      </c>
      <c r="AN8402">
        <v>246.07900000000001</v>
      </c>
      <c r="AO8402">
        <v>270.3</v>
      </c>
      <c r="AP8402">
        <v>317.39699999999999</v>
      </c>
      <c r="AQ8402">
        <v>374.98200000000003</v>
      </c>
      <c r="AR8402">
        <v>429.73599999999999</v>
      </c>
      <c r="AS8402">
        <v>470.94</v>
      </c>
      <c r="AT8402">
        <v>526.90599999999995</v>
      </c>
      <c r="AU8402">
        <v>565.10299999999995</v>
      </c>
      <c r="AV8402">
        <v>623.25699999999995</v>
      </c>
      <c r="AW8402">
        <v>677.84799999999996</v>
      </c>
      <c r="AX8402">
        <v>739.375</v>
      </c>
      <c r="AY8402">
        <v>813.72400000000005</v>
      </c>
      <c r="AZ8402">
        <v>902.89800000000002</v>
      </c>
      <c r="BA8402">
        <v>998.726</v>
      </c>
      <c r="BB8402" s="52">
        <v>1100.45</v>
      </c>
      <c r="BC8402">
        <v>2018</v>
      </c>
    </row>
    <row r="8403" spans="1:55" x14ac:dyDescent="0.25">
      <c r="A8403">
        <v>298</v>
      </c>
      <c r="B8403" t="s">
        <v>1909</v>
      </c>
      <c r="C8403" t="s">
        <v>336</v>
      </c>
      <c r="D8403" t="s">
        <v>1910</v>
      </c>
      <c r="E8403" t="s">
        <v>334</v>
      </c>
      <c r="F8403" t="s">
        <v>335</v>
      </c>
      <c r="G8403" t="s">
        <v>282</v>
      </c>
      <c r="I8403" t="s">
        <v>337</v>
      </c>
      <c r="J8403" t="s">
        <v>232</v>
      </c>
      <c r="K8403" t="s">
        <v>232</v>
      </c>
      <c r="L8403" t="s">
        <v>232</v>
      </c>
      <c r="M8403" t="s">
        <v>232</v>
      </c>
      <c r="N8403" t="s">
        <v>232</v>
      </c>
      <c r="O8403" t="s">
        <v>232</v>
      </c>
      <c r="P8403" t="s">
        <v>232</v>
      </c>
      <c r="Q8403" t="s">
        <v>232</v>
      </c>
      <c r="R8403" t="s">
        <v>232</v>
      </c>
      <c r="S8403" t="s">
        <v>232</v>
      </c>
      <c r="T8403" t="s">
        <v>232</v>
      </c>
      <c r="U8403" t="s">
        <v>232</v>
      </c>
      <c r="V8403" t="s">
        <v>232</v>
      </c>
      <c r="W8403" t="s">
        <v>232</v>
      </c>
      <c r="X8403" t="s">
        <v>232</v>
      </c>
      <c r="Y8403" t="s">
        <v>232</v>
      </c>
      <c r="Z8403" t="s">
        <v>232</v>
      </c>
      <c r="AA8403" t="s">
        <v>232</v>
      </c>
      <c r="AB8403" t="s">
        <v>232</v>
      </c>
      <c r="AC8403">
        <v>29.655000000000001</v>
      </c>
      <c r="AD8403">
        <v>29.122</v>
      </c>
      <c r="AE8403">
        <v>30.445</v>
      </c>
      <c r="AF8403">
        <v>30.183</v>
      </c>
      <c r="AG8403">
        <v>30.408999999999999</v>
      </c>
      <c r="AH8403">
        <v>29.791</v>
      </c>
      <c r="AI8403">
        <v>28.768000000000001</v>
      </c>
      <c r="AJ8403">
        <v>29.166</v>
      </c>
      <c r="AK8403">
        <v>28.928000000000001</v>
      </c>
      <c r="AL8403">
        <v>28.719000000000001</v>
      </c>
      <c r="AM8403">
        <v>29.704999999999998</v>
      </c>
      <c r="AN8403">
        <v>30.452000000000002</v>
      </c>
      <c r="AO8403">
        <v>29.178999999999998</v>
      </c>
      <c r="AP8403">
        <v>30.483000000000001</v>
      </c>
      <c r="AQ8403">
        <v>31.823</v>
      </c>
      <c r="AR8403">
        <v>32.298999999999999</v>
      </c>
      <c r="AS8403">
        <v>32.347999999999999</v>
      </c>
      <c r="AT8403">
        <v>33.155999999999999</v>
      </c>
      <c r="AU8403">
        <v>33.298999999999999</v>
      </c>
      <c r="AV8403">
        <v>33.725999999999999</v>
      </c>
      <c r="AW8403">
        <v>33.636000000000003</v>
      </c>
      <c r="AX8403">
        <v>33.213000000000001</v>
      </c>
      <c r="AY8403">
        <v>33.064999999999998</v>
      </c>
      <c r="AZ8403">
        <v>33.194000000000003</v>
      </c>
      <c r="BA8403">
        <v>33.185000000000002</v>
      </c>
      <c r="BB8403">
        <v>33.104999999999997</v>
      </c>
      <c r="BC8403">
        <v>2018</v>
      </c>
    </row>
    <row r="8404" spans="1:55" x14ac:dyDescent="0.25">
      <c r="A8404">
        <v>298</v>
      </c>
      <c r="B8404" t="s">
        <v>1909</v>
      </c>
      <c r="C8404" t="s">
        <v>338</v>
      </c>
      <c r="D8404" t="s">
        <v>1910</v>
      </c>
      <c r="E8404" t="s">
        <v>339</v>
      </c>
      <c r="F8404" t="s">
        <v>340</v>
      </c>
      <c r="G8404" t="s">
        <v>229</v>
      </c>
      <c r="H8404" t="s">
        <v>230</v>
      </c>
      <c r="I8404" t="s">
        <v>1916</v>
      </c>
      <c r="J8404" t="s">
        <v>232</v>
      </c>
      <c r="K8404" t="s">
        <v>232</v>
      </c>
      <c r="L8404" t="s">
        <v>232</v>
      </c>
      <c r="M8404" t="s">
        <v>232</v>
      </c>
      <c r="N8404" t="s">
        <v>232</v>
      </c>
      <c r="O8404" t="s">
        <v>232</v>
      </c>
      <c r="P8404" t="s">
        <v>232</v>
      </c>
      <c r="Q8404" t="s">
        <v>232</v>
      </c>
      <c r="R8404" t="s">
        <v>232</v>
      </c>
      <c r="S8404" t="s">
        <v>232</v>
      </c>
      <c r="T8404" t="s">
        <v>232</v>
      </c>
      <c r="U8404" t="s">
        <v>232</v>
      </c>
      <c r="V8404" t="s">
        <v>232</v>
      </c>
      <c r="W8404" t="s">
        <v>232</v>
      </c>
      <c r="X8404" t="s">
        <v>232</v>
      </c>
      <c r="Y8404" t="s">
        <v>232</v>
      </c>
      <c r="Z8404" t="s">
        <v>232</v>
      </c>
      <c r="AA8404" t="s">
        <v>232</v>
      </c>
      <c r="AB8404" t="s">
        <v>232</v>
      </c>
      <c r="AC8404">
        <v>-8.6639999999999997</v>
      </c>
      <c r="AD8404">
        <v>-9.2240000000000002</v>
      </c>
      <c r="AE8404">
        <v>-9.4670000000000005</v>
      </c>
      <c r="AF8404">
        <v>-10.82</v>
      </c>
      <c r="AG8404">
        <v>-9.2569999999999997</v>
      </c>
      <c r="AH8404">
        <v>-7.3550000000000004</v>
      </c>
      <c r="AI8404">
        <v>-2.4359999999999999</v>
      </c>
      <c r="AJ8404">
        <v>-3.5670000000000002</v>
      </c>
      <c r="AK8404">
        <v>-0.251</v>
      </c>
      <c r="AL8404">
        <v>-10.141</v>
      </c>
      <c r="AM8404">
        <v>-11.785</v>
      </c>
      <c r="AN8404">
        <v>-8.6280000000000001</v>
      </c>
      <c r="AO8404">
        <v>-8.3740000000000006</v>
      </c>
      <c r="AP8404">
        <v>-28.12</v>
      </c>
      <c r="AQ8404">
        <v>-27.369</v>
      </c>
      <c r="AR8404">
        <v>-46.091000000000001</v>
      </c>
      <c r="AS8404">
        <v>-52.064999999999998</v>
      </c>
      <c r="AT8404">
        <v>-61.085000000000001</v>
      </c>
      <c r="AU8404">
        <v>-59.454999999999998</v>
      </c>
      <c r="AV8404">
        <v>-49.929000000000002</v>
      </c>
      <c r="AW8404">
        <v>-54.558</v>
      </c>
      <c r="AX8404">
        <v>-58.02</v>
      </c>
      <c r="AY8404">
        <v>-78.772999999999996</v>
      </c>
      <c r="AZ8404">
        <v>-92.503</v>
      </c>
      <c r="BA8404">
        <v>-108.48</v>
      </c>
      <c r="BB8404">
        <v>-119.669</v>
      </c>
      <c r="BC8404">
        <v>2018</v>
      </c>
    </row>
    <row r="8405" spans="1:55" x14ac:dyDescent="0.25">
      <c r="A8405">
        <v>298</v>
      </c>
      <c r="B8405" t="s">
        <v>1909</v>
      </c>
      <c r="C8405" t="s">
        <v>341</v>
      </c>
      <c r="D8405" t="s">
        <v>1910</v>
      </c>
      <c r="E8405" t="s">
        <v>339</v>
      </c>
      <c r="F8405" t="s">
        <v>340</v>
      </c>
      <c r="G8405" t="s">
        <v>282</v>
      </c>
      <c r="I8405" t="s">
        <v>342</v>
      </c>
      <c r="J8405" t="s">
        <v>232</v>
      </c>
      <c r="K8405" t="s">
        <v>232</v>
      </c>
      <c r="L8405" t="s">
        <v>232</v>
      </c>
      <c r="M8405" t="s">
        <v>232</v>
      </c>
      <c r="N8405" t="s">
        <v>232</v>
      </c>
      <c r="O8405" t="s">
        <v>232</v>
      </c>
      <c r="P8405" t="s">
        <v>232</v>
      </c>
      <c r="Q8405" t="s">
        <v>232</v>
      </c>
      <c r="R8405" t="s">
        <v>232</v>
      </c>
      <c r="S8405" t="s">
        <v>232</v>
      </c>
      <c r="T8405" t="s">
        <v>232</v>
      </c>
      <c r="U8405" t="s">
        <v>232</v>
      </c>
      <c r="V8405" t="s">
        <v>232</v>
      </c>
      <c r="W8405" t="s">
        <v>232</v>
      </c>
      <c r="X8405" t="s">
        <v>232</v>
      </c>
      <c r="Y8405" t="s">
        <v>232</v>
      </c>
      <c r="Z8405" t="s">
        <v>232</v>
      </c>
      <c r="AA8405" t="s">
        <v>232</v>
      </c>
      <c r="AB8405" t="s">
        <v>232</v>
      </c>
      <c r="AC8405">
        <v>-3.1859999999999999</v>
      </c>
      <c r="AD8405">
        <v>-3.34</v>
      </c>
      <c r="AE8405">
        <v>-3.4009999999999998</v>
      </c>
      <c r="AF8405">
        <v>-3.7410000000000001</v>
      </c>
      <c r="AG8405">
        <v>-2.7240000000000002</v>
      </c>
      <c r="AH8405">
        <v>-1.8720000000000001</v>
      </c>
      <c r="AI8405">
        <v>-0.57299999999999995</v>
      </c>
      <c r="AJ8405">
        <v>-0.75700000000000001</v>
      </c>
      <c r="AK8405">
        <v>-4.5999999999999999E-2</v>
      </c>
      <c r="AL8405">
        <v>-1.5940000000000001</v>
      </c>
      <c r="AM8405">
        <v>-1.649</v>
      </c>
      <c r="AN8405">
        <v>-1.0680000000000001</v>
      </c>
      <c r="AO8405">
        <v>-0.90400000000000003</v>
      </c>
      <c r="AP8405">
        <v>-2.7010000000000001</v>
      </c>
      <c r="AQ8405">
        <v>-2.323</v>
      </c>
      <c r="AR8405">
        <v>-3.464</v>
      </c>
      <c r="AS8405">
        <v>-3.5760000000000001</v>
      </c>
      <c r="AT8405">
        <v>-3.8439999999999999</v>
      </c>
      <c r="AU8405">
        <v>-3.5030000000000001</v>
      </c>
      <c r="AV8405">
        <v>-2.702</v>
      </c>
      <c r="AW8405">
        <v>-2.7069999999999999</v>
      </c>
      <c r="AX8405">
        <v>-2.6059999999999999</v>
      </c>
      <c r="AY8405">
        <v>-3.2010000000000001</v>
      </c>
      <c r="AZ8405">
        <v>-3.4009999999999998</v>
      </c>
      <c r="BA8405">
        <v>-3.605</v>
      </c>
      <c r="BB8405">
        <v>-3.6</v>
      </c>
      <c r="BC8405">
        <v>2018</v>
      </c>
    </row>
    <row r="8406" spans="1:55" x14ac:dyDescent="0.25">
      <c r="A8406">
        <v>298</v>
      </c>
      <c r="B8406" t="s">
        <v>1909</v>
      </c>
      <c r="C8406" t="s">
        <v>343</v>
      </c>
      <c r="D8406" t="s">
        <v>1910</v>
      </c>
      <c r="E8406" t="s">
        <v>344</v>
      </c>
      <c r="F8406" t="s">
        <v>345</v>
      </c>
      <c r="G8406" t="s">
        <v>229</v>
      </c>
      <c r="H8406" t="s">
        <v>230</v>
      </c>
      <c r="I8406" t="s">
        <v>1916</v>
      </c>
      <c r="J8406" t="s">
        <v>232</v>
      </c>
      <c r="K8406" t="s">
        <v>232</v>
      </c>
      <c r="L8406" t="s">
        <v>232</v>
      </c>
      <c r="M8406" t="s">
        <v>232</v>
      </c>
      <c r="N8406" t="s">
        <v>232</v>
      </c>
      <c r="O8406" t="s">
        <v>232</v>
      </c>
      <c r="P8406" t="s">
        <v>232</v>
      </c>
      <c r="Q8406" t="s">
        <v>232</v>
      </c>
      <c r="R8406" t="s">
        <v>232</v>
      </c>
      <c r="S8406" t="s">
        <v>232</v>
      </c>
      <c r="T8406" t="s">
        <v>232</v>
      </c>
      <c r="U8406" t="s">
        <v>232</v>
      </c>
      <c r="V8406" t="s">
        <v>232</v>
      </c>
      <c r="W8406" t="s">
        <v>232</v>
      </c>
      <c r="X8406" t="s">
        <v>232</v>
      </c>
      <c r="Y8406" t="s">
        <v>232</v>
      </c>
      <c r="Z8406" t="s">
        <v>232</v>
      </c>
      <c r="AA8406" t="s">
        <v>232</v>
      </c>
      <c r="AB8406" t="s">
        <v>232</v>
      </c>
      <c r="AC8406" t="s">
        <v>232</v>
      </c>
      <c r="AD8406">
        <v>-9.8940000000000001</v>
      </c>
      <c r="AE8406">
        <v>-7.375</v>
      </c>
      <c r="AF8406">
        <v>-3.6429999999999998</v>
      </c>
      <c r="AG8406">
        <v>1.1950000000000001</v>
      </c>
      <c r="AH8406">
        <v>1.133</v>
      </c>
      <c r="AI8406">
        <v>1.8720000000000001</v>
      </c>
      <c r="AJ8406">
        <v>5.9279999999999999</v>
      </c>
      <c r="AK8406">
        <v>2.5339999999999998</v>
      </c>
      <c r="AL8406">
        <v>-3.3610000000000002</v>
      </c>
      <c r="AM8406">
        <v>-3.89</v>
      </c>
      <c r="AN8406">
        <v>-18.98</v>
      </c>
      <c r="AO8406">
        <v>-19.835999999999999</v>
      </c>
      <c r="AP8406">
        <v>-26.497</v>
      </c>
      <c r="AQ8406">
        <v>-42.802</v>
      </c>
      <c r="AR8406">
        <v>-56.459000000000003</v>
      </c>
      <c r="AS8406">
        <v>-59.999000000000002</v>
      </c>
      <c r="AT8406">
        <v>-64.346999999999994</v>
      </c>
      <c r="AU8406">
        <v>-67.552999999999997</v>
      </c>
      <c r="AV8406">
        <v>-76.984999999999999</v>
      </c>
      <c r="AW8406">
        <v>-72.822999999999993</v>
      </c>
      <c r="AX8406">
        <v>-77.37</v>
      </c>
      <c r="AY8406">
        <v>-85.896000000000001</v>
      </c>
      <c r="AZ8406">
        <v>-89.962000000000003</v>
      </c>
      <c r="BA8406">
        <v>-107.42700000000001</v>
      </c>
      <c r="BB8406">
        <v>-120.42</v>
      </c>
      <c r="BC8406">
        <v>2018</v>
      </c>
    </row>
    <row r="8407" spans="1:55" x14ac:dyDescent="0.25">
      <c r="A8407">
        <v>298</v>
      </c>
      <c r="B8407" t="s">
        <v>1909</v>
      </c>
      <c r="C8407" t="s">
        <v>346</v>
      </c>
      <c r="D8407" t="s">
        <v>1910</v>
      </c>
      <c r="E8407" t="s">
        <v>344</v>
      </c>
      <c r="F8407" t="s">
        <v>345</v>
      </c>
      <c r="G8407" t="s">
        <v>270</v>
      </c>
      <c r="I8407" t="s">
        <v>397</v>
      </c>
      <c r="J8407" t="s">
        <v>232</v>
      </c>
      <c r="K8407" t="s">
        <v>232</v>
      </c>
      <c r="L8407" t="s">
        <v>232</v>
      </c>
      <c r="M8407" t="s">
        <v>232</v>
      </c>
      <c r="N8407" t="s">
        <v>232</v>
      </c>
      <c r="O8407" t="s">
        <v>232</v>
      </c>
      <c r="P8407" t="s">
        <v>232</v>
      </c>
      <c r="Q8407" t="s">
        <v>232</v>
      </c>
      <c r="R8407" t="s">
        <v>232</v>
      </c>
      <c r="S8407" t="s">
        <v>232</v>
      </c>
      <c r="T8407" t="s">
        <v>232</v>
      </c>
      <c r="U8407" t="s">
        <v>232</v>
      </c>
      <c r="V8407" t="s">
        <v>232</v>
      </c>
      <c r="W8407" t="s">
        <v>232</v>
      </c>
      <c r="X8407" t="s">
        <v>232</v>
      </c>
      <c r="Y8407" t="s">
        <v>232</v>
      </c>
      <c r="Z8407" t="s">
        <v>232</v>
      </c>
      <c r="AA8407" t="s">
        <v>232</v>
      </c>
      <c r="AB8407" t="s">
        <v>232</v>
      </c>
      <c r="AC8407" t="s">
        <v>232</v>
      </c>
      <c r="AD8407">
        <v>-3.6160000000000001</v>
      </c>
      <c r="AE8407">
        <v>-2.5649999999999999</v>
      </c>
      <c r="AF8407">
        <v>-1.1279999999999999</v>
      </c>
      <c r="AG8407">
        <v>0.31900000000000001</v>
      </c>
      <c r="AH8407">
        <v>0.26800000000000002</v>
      </c>
      <c r="AI8407">
        <v>0.42499999999999999</v>
      </c>
      <c r="AJ8407">
        <v>1.218</v>
      </c>
      <c r="AK8407">
        <v>0.45600000000000002</v>
      </c>
      <c r="AL8407">
        <v>-0.53300000000000003</v>
      </c>
      <c r="AM8407">
        <v>-0.54800000000000004</v>
      </c>
      <c r="AN8407">
        <v>-2.4329999999999998</v>
      </c>
      <c r="AO8407">
        <v>-2.23</v>
      </c>
      <c r="AP8407">
        <v>-2.62</v>
      </c>
      <c r="AQ8407">
        <v>-3.7519999999999998</v>
      </c>
      <c r="AR8407">
        <v>-4.3600000000000003</v>
      </c>
      <c r="AS8407">
        <v>-4.1280000000000001</v>
      </c>
      <c r="AT8407">
        <v>-4.0179999999999998</v>
      </c>
      <c r="AU8407">
        <v>-3.956</v>
      </c>
      <c r="AV8407">
        <v>-4.1440000000000001</v>
      </c>
      <c r="AW8407">
        <v>-3.5910000000000002</v>
      </c>
      <c r="AX8407">
        <v>-3.4609999999999999</v>
      </c>
      <c r="AY8407">
        <v>-3.4769999999999999</v>
      </c>
      <c r="AZ8407">
        <v>-3.2970000000000002</v>
      </c>
      <c r="BA8407">
        <v>-3.5649999999999999</v>
      </c>
      <c r="BB8407">
        <v>-3.625</v>
      </c>
      <c r="BC8407">
        <v>2018</v>
      </c>
    </row>
    <row r="8408" spans="1:55" x14ac:dyDescent="0.25">
      <c r="A8408">
        <v>298</v>
      </c>
      <c r="B8408" t="s">
        <v>1909</v>
      </c>
      <c r="C8408" t="s">
        <v>347</v>
      </c>
      <c r="D8408" t="s">
        <v>1910</v>
      </c>
      <c r="E8408" t="s">
        <v>348</v>
      </c>
      <c r="F8408" t="s">
        <v>349</v>
      </c>
      <c r="G8408" t="s">
        <v>229</v>
      </c>
      <c r="H8408" t="s">
        <v>230</v>
      </c>
      <c r="I8408" t="s">
        <v>1916</v>
      </c>
      <c r="J8408" t="s">
        <v>232</v>
      </c>
      <c r="K8408" t="s">
        <v>232</v>
      </c>
      <c r="L8408" t="s">
        <v>232</v>
      </c>
      <c r="M8408" t="s">
        <v>232</v>
      </c>
      <c r="N8408" t="s">
        <v>232</v>
      </c>
      <c r="O8408" t="s">
        <v>232</v>
      </c>
      <c r="P8408" t="s">
        <v>232</v>
      </c>
      <c r="Q8408" t="s">
        <v>232</v>
      </c>
      <c r="R8408" t="s">
        <v>232</v>
      </c>
      <c r="S8408" t="s">
        <v>232</v>
      </c>
      <c r="T8408" t="s">
        <v>232</v>
      </c>
      <c r="U8408" t="s">
        <v>232</v>
      </c>
      <c r="V8408" t="s">
        <v>232</v>
      </c>
      <c r="W8408" t="s">
        <v>232</v>
      </c>
      <c r="X8408" t="s">
        <v>232</v>
      </c>
      <c r="Y8408" t="s">
        <v>232</v>
      </c>
      <c r="Z8408" t="s">
        <v>232</v>
      </c>
      <c r="AA8408" t="s">
        <v>232</v>
      </c>
      <c r="AB8408" t="s">
        <v>232</v>
      </c>
      <c r="AC8408">
        <v>-3.9860000000000002</v>
      </c>
      <c r="AD8408">
        <v>-3.177</v>
      </c>
      <c r="AE8408">
        <v>-2.4769999999999999</v>
      </c>
      <c r="AF8408">
        <v>0.755</v>
      </c>
      <c r="AG8408">
        <v>10.435</v>
      </c>
      <c r="AH8408">
        <v>15.217000000000001</v>
      </c>
      <c r="AI8408">
        <v>16.821999999999999</v>
      </c>
      <c r="AJ8408">
        <v>16.678000000000001</v>
      </c>
      <c r="AK8408">
        <v>19.742000000000001</v>
      </c>
      <c r="AL8408">
        <v>8.7260000000000009</v>
      </c>
      <c r="AM8408">
        <v>8.0679999999999996</v>
      </c>
      <c r="AN8408">
        <v>15.178000000000001</v>
      </c>
      <c r="AO8408">
        <v>17.809000000000001</v>
      </c>
      <c r="AP8408">
        <v>-1.7529999999999999</v>
      </c>
      <c r="AQ8408">
        <v>4.5599999999999996</v>
      </c>
      <c r="AR8408">
        <v>-8.2170000000000005</v>
      </c>
      <c r="AS8408">
        <v>-0.26100000000000001</v>
      </c>
      <c r="AT8408">
        <v>-8.6029999999999998</v>
      </c>
      <c r="AU8408">
        <v>-3.665</v>
      </c>
      <c r="AV8408">
        <v>13.167999999999999</v>
      </c>
      <c r="AW8408">
        <v>15.895</v>
      </c>
      <c r="AX8408">
        <v>14.837999999999999</v>
      </c>
      <c r="AY8408">
        <v>0.59599999999999997</v>
      </c>
      <c r="AZ8408">
        <v>-1.2629999999999999</v>
      </c>
      <c r="BA8408">
        <v>-7.8029999999999999</v>
      </c>
      <c r="BB8408">
        <v>-9.8109999999999999</v>
      </c>
      <c r="BC8408">
        <v>2018</v>
      </c>
    </row>
    <row r="8409" spans="1:55" x14ac:dyDescent="0.25">
      <c r="A8409">
        <v>298</v>
      </c>
      <c r="B8409" t="s">
        <v>1909</v>
      </c>
      <c r="C8409" t="s">
        <v>350</v>
      </c>
      <c r="D8409" t="s">
        <v>1910</v>
      </c>
      <c r="E8409" t="s">
        <v>348</v>
      </c>
      <c r="F8409" t="s">
        <v>349</v>
      </c>
      <c r="G8409" t="s">
        <v>282</v>
      </c>
      <c r="I8409" t="s">
        <v>351</v>
      </c>
      <c r="J8409" t="s">
        <v>232</v>
      </c>
      <c r="K8409" t="s">
        <v>232</v>
      </c>
      <c r="L8409" t="s">
        <v>232</v>
      </c>
      <c r="M8409" t="s">
        <v>232</v>
      </c>
      <c r="N8409" t="s">
        <v>232</v>
      </c>
      <c r="O8409" t="s">
        <v>232</v>
      </c>
      <c r="P8409" t="s">
        <v>232</v>
      </c>
      <c r="Q8409" t="s">
        <v>232</v>
      </c>
      <c r="R8409" t="s">
        <v>232</v>
      </c>
      <c r="S8409" t="s">
        <v>232</v>
      </c>
      <c r="T8409" t="s">
        <v>232</v>
      </c>
      <c r="U8409" t="s">
        <v>232</v>
      </c>
      <c r="V8409" t="s">
        <v>232</v>
      </c>
      <c r="W8409" t="s">
        <v>232</v>
      </c>
      <c r="X8409" t="s">
        <v>232</v>
      </c>
      <c r="Y8409" t="s">
        <v>232</v>
      </c>
      <c r="Z8409" t="s">
        <v>232</v>
      </c>
      <c r="AA8409" t="s">
        <v>232</v>
      </c>
      <c r="AB8409" t="s">
        <v>232</v>
      </c>
      <c r="AC8409">
        <v>-1.466</v>
      </c>
      <c r="AD8409">
        <v>-1.1499999999999999</v>
      </c>
      <c r="AE8409">
        <v>-0.89</v>
      </c>
      <c r="AF8409">
        <v>0.26100000000000001</v>
      </c>
      <c r="AG8409">
        <v>3.0710000000000002</v>
      </c>
      <c r="AH8409">
        <v>3.8730000000000002</v>
      </c>
      <c r="AI8409">
        <v>3.9580000000000002</v>
      </c>
      <c r="AJ8409">
        <v>3.5379999999999998</v>
      </c>
      <c r="AK8409">
        <v>3.593</v>
      </c>
      <c r="AL8409">
        <v>1.3720000000000001</v>
      </c>
      <c r="AM8409">
        <v>1.129</v>
      </c>
      <c r="AN8409">
        <v>1.8779999999999999</v>
      </c>
      <c r="AO8409">
        <v>1.9219999999999999</v>
      </c>
      <c r="AP8409">
        <v>-0.16800000000000001</v>
      </c>
      <c r="AQ8409">
        <v>0.38700000000000001</v>
      </c>
      <c r="AR8409">
        <v>-0.61799999999999999</v>
      </c>
      <c r="AS8409">
        <v>-1.7999999999999999E-2</v>
      </c>
      <c r="AT8409">
        <v>-0.54100000000000004</v>
      </c>
      <c r="AU8409">
        <v>-0.216</v>
      </c>
      <c r="AV8409">
        <v>0.71299999999999997</v>
      </c>
      <c r="AW8409">
        <v>0.78900000000000003</v>
      </c>
      <c r="AX8409">
        <v>0.66700000000000004</v>
      </c>
      <c r="AY8409">
        <v>2.4E-2</v>
      </c>
      <c r="AZ8409">
        <v>-4.5999999999999999E-2</v>
      </c>
      <c r="BA8409">
        <v>-0.25900000000000001</v>
      </c>
      <c r="BB8409">
        <v>-0.29499999999999998</v>
      </c>
      <c r="BC8409">
        <v>2018</v>
      </c>
    </row>
    <row r="8410" spans="1:55" x14ac:dyDescent="0.25">
      <c r="A8410">
        <v>298</v>
      </c>
      <c r="B8410" t="s">
        <v>1909</v>
      </c>
      <c r="C8410" t="s">
        <v>352</v>
      </c>
      <c r="D8410" t="s">
        <v>1910</v>
      </c>
      <c r="E8410" t="s">
        <v>353</v>
      </c>
      <c r="F8410" t="s">
        <v>354</v>
      </c>
      <c r="G8410" t="s">
        <v>229</v>
      </c>
      <c r="H8410" t="s">
        <v>230</v>
      </c>
      <c r="I8410" t="s">
        <v>1916</v>
      </c>
      <c r="J8410" t="s">
        <v>232</v>
      </c>
      <c r="K8410" t="s">
        <v>232</v>
      </c>
      <c r="L8410" t="s">
        <v>232</v>
      </c>
      <c r="M8410" t="s">
        <v>232</v>
      </c>
      <c r="N8410" t="s">
        <v>232</v>
      </c>
      <c r="O8410" t="s">
        <v>232</v>
      </c>
      <c r="P8410" t="s">
        <v>232</v>
      </c>
      <c r="Q8410" t="s">
        <v>232</v>
      </c>
      <c r="R8410" t="s">
        <v>232</v>
      </c>
      <c r="S8410" t="s">
        <v>232</v>
      </c>
      <c r="T8410" t="s">
        <v>232</v>
      </c>
      <c r="U8410" t="s">
        <v>232</v>
      </c>
      <c r="V8410" t="s">
        <v>232</v>
      </c>
      <c r="W8410" t="s">
        <v>232</v>
      </c>
      <c r="X8410" t="s">
        <v>232</v>
      </c>
      <c r="Y8410" t="s">
        <v>232</v>
      </c>
      <c r="Z8410" t="s">
        <v>232</v>
      </c>
      <c r="AA8410" t="s">
        <v>232</v>
      </c>
      <c r="AB8410" t="s">
        <v>232</v>
      </c>
      <c r="AC8410" t="s">
        <v>232</v>
      </c>
      <c r="AD8410" t="s">
        <v>232</v>
      </c>
      <c r="AE8410">
        <v>97.38</v>
      </c>
      <c r="AF8410">
        <v>218.947</v>
      </c>
      <c r="AG8410">
        <v>241.44399999999999</v>
      </c>
      <c r="AH8410">
        <v>240.428</v>
      </c>
      <c r="AI8410">
        <v>215.583</v>
      </c>
      <c r="AJ8410">
        <v>223.62100000000001</v>
      </c>
      <c r="AK8410">
        <v>207.74299999999999</v>
      </c>
      <c r="AL8410">
        <v>177.458</v>
      </c>
      <c r="AM8410">
        <v>219.553</v>
      </c>
      <c r="AN8410">
        <v>251.29300000000001</v>
      </c>
      <c r="AO8410">
        <v>266.60300000000001</v>
      </c>
      <c r="AP8410">
        <v>269.99299999999999</v>
      </c>
      <c r="AQ8410">
        <v>284.67399999999998</v>
      </c>
      <c r="AR8410">
        <v>305.36799999999999</v>
      </c>
      <c r="AS8410">
        <v>375.57799999999997</v>
      </c>
      <c r="AT8410">
        <v>475.71899999999999</v>
      </c>
      <c r="AU8410">
        <v>548.48500000000001</v>
      </c>
      <c r="AV8410">
        <v>669.81600000000003</v>
      </c>
      <c r="AW8410">
        <v>768.77200000000005</v>
      </c>
      <c r="AX8410">
        <v>855.73400000000004</v>
      </c>
      <c r="AY8410">
        <v>954.971</v>
      </c>
      <c r="AZ8410" s="52">
        <v>1068.83</v>
      </c>
      <c r="BA8410" s="52">
        <v>1194.52</v>
      </c>
      <c r="BB8410" s="52">
        <v>1317.5</v>
      </c>
      <c r="BC8410">
        <v>2018</v>
      </c>
    </row>
    <row r="8411" spans="1:55" x14ac:dyDescent="0.25">
      <c r="A8411">
        <v>298</v>
      </c>
      <c r="B8411" t="s">
        <v>1909</v>
      </c>
      <c r="C8411" t="s">
        <v>355</v>
      </c>
      <c r="D8411" t="s">
        <v>1910</v>
      </c>
      <c r="E8411" t="s">
        <v>353</v>
      </c>
      <c r="F8411" t="s">
        <v>354</v>
      </c>
      <c r="G8411" t="s">
        <v>282</v>
      </c>
      <c r="I8411" t="s">
        <v>379</v>
      </c>
      <c r="J8411" t="s">
        <v>232</v>
      </c>
      <c r="K8411" t="s">
        <v>232</v>
      </c>
      <c r="L8411" t="s">
        <v>232</v>
      </c>
      <c r="M8411" t="s">
        <v>232</v>
      </c>
      <c r="N8411" t="s">
        <v>232</v>
      </c>
      <c r="O8411" t="s">
        <v>232</v>
      </c>
      <c r="P8411" t="s">
        <v>232</v>
      </c>
      <c r="Q8411" t="s">
        <v>232</v>
      </c>
      <c r="R8411" t="s">
        <v>232</v>
      </c>
      <c r="S8411" t="s">
        <v>232</v>
      </c>
      <c r="T8411" t="s">
        <v>232</v>
      </c>
      <c r="U8411" t="s">
        <v>232</v>
      </c>
      <c r="V8411" t="s">
        <v>232</v>
      </c>
      <c r="W8411" t="s">
        <v>232</v>
      </c>
      <c r="X8411" t="s">
        <v>232</v>
      </c>
      <c r="Y8411" t="s">
        <v>232</v>
      </c>
      <c r="Z8411" t="s">
        <v>232</v>
      </c>
      <c r="AA8411" t="s">
        <v>232</v>
      </c>
      <c r="AB8411" t="s">
        <v>232</v>
      </c>
      <c r="AC8411" t="s">
        <v>232</v>
      </c>
      <c r="AD8411" t="s">
        <v>232</v>
      </c>
      <c r="AE8411">
        <v>34.984000000000002</v>
      </c>
      <c r="AF8411">
        <v>75.698999999999998</v>
      </c>
      <c r="AG8411">
        <v>71.055999999999997</v>
      </c>
      <c r="AH8411">
        <v>61.201000000000001</v>
      </c>
      <c r="AI8411">
        <v>50.722999999999999</v>
      </c>
      <c r="AJ8411">
        <v>47.442999999999998</v>
      </c>
      <c r="AK8411">
        <v>37.808</v>
      </c>
      <c r="AL8411">
        <v>27.896000000000001</v>
      </c>
      <c r="AM8411">
        <v>30.727</v>
      </c>
      <c r="AN8411">
        <v>31.097999999999999</v>
      </c>
      <c r="AO8411">
        <v>28.78</v>
      </c>
      <c r="AP8411">
        <v>25.931000000000001</v>
      </c>
      <c r="AQ8411">
        <v>24.158999999999999</v>
      </c>
      <c r="AR8411">
        <v>22.951000000000001</v>
      </c>
      <c r="AS8411">
        <v>25.797999999999998</v>
      </c>
      <c r="AT8411">
        <v>29.934999999999999</v>
      </c>
      <c r="AU8411">
        <v>32.319000000000003</v>
      </c>
      <c r="AV8411">
        <v>36.244999999999997</v>
      </c>
      <c r="AW8411">
        <v>38.148000000000003</v>
      </c>
      <c r="AX8411">
        <v>38.44</v>
      </c>
      <c r="AY8411">
        <v>38.805</v>
      </c>
      <c r="AZ8411">
        <v>39.295000000000002</v>
      </c>
      <c r="BA8411">
        <v>39.691000000000003</v>
      </c>
      <c r="BB8411">
        <v>39.634</v>
      </c>
      <c r="BC8411">
        <v>2018</v>
      </c>
    </row>
    <row r="8412" spans="1:55" x14ac:dyDescent="0.25">
      <c r="A8412">
        <v>298</v>
      </c>
      <c r="B8412" t="s">
        <v>1909</v>
      </c>
      <c r="C8412" t="s">
        <v>356</v>
      </c>
      <c r="D8412" t="s">
        <v>1910</v>
      </c>
      <c r="E8412" t="s">
        <v>357</v>
      </c>
      <c r="F8412" t="s">
        <v>358</v>
      </c>
      <c r="G8412" t="s">
        <v>229</v>
      </c>
      <c r="H8412" t="s">
        <v>230</v>
      </c>
      <c r="I8412" t="s">
        <v>1916</v>
      </c>
      <c r="J8412" t="s">
        <v>232</v>
      </c>
      <c r="K8412" t="s">
        <v>232</v>
      </c>
      <c r="L8412" t="s">
        <v>232</v>
      </c>
      <c r="M8412" t="s">
        <v>232</v>
      </c>
      <c r="N8412" t="s">
        <v>232</v>
      </c>
      <c r="O8412" t="s">
        <v>232</v>
      </c>
      <c r="P8412" t="s">
        <v>232</v>
      </c>
      <c r="Q8412" t="s">
        <v>232</v>
      </c>
      <c r="R8412" t="s">
        <v>232</v>
      </c>
      <c r="S8412" t="s">
        <v>232</v>
      </c>
      <c r="T8412" t="s">
        <v>232</v>
      </c>
      <c r="U8412" t="s">
        <v>232</v>
      </c>
      <c r="V8412" t="s">
        <v>232</v>
      </c>
      <c r="W8412" t="s">
        <v>232</v>
      </c>
      <c r="X8412" t="s">
        <v>232</v>
      </c>
      <c r="Y8412" t="s">
        <v>232</v>
      </c>
      <c r="Z8412" t="s">
        <v>232</v>
      </c>
      <c r="AA8412" t="s">
        <v>232</v>
      </c>
      <c r="AB8412" t="s">
        <v>232</v>
      </c>
      <c r="AC8412" t="s">
        <v>232</v>
      </c>
      <c r="AD8412" t="s">
        <v>232</v>
      </c>
      <c r="AE8412">
        <v>152.78700000000001</v>
      </c>
      <c r="AF8412">
        <v>316.94</v>
      </c>
      <c r="AG8412">
        <v>379.02300000000002</v>
      </c>
      <c r="AH8412">
        <v>367.49900000000002</v>
      </c>
      <c r="AI8412">
        <v>356.673</v>
      </c>
      <c r="AJ8412">
        <v>356.79300000000001</v>
      </c>
      <c r="AK8412">
        <v>373.55900000000003</v>
      </c>
      <c r="AL8412">
        <v>380.34800000000001</v>
      </c>
      <c r="AM8412">
        <v>450.86</v>
      </c>
      <c r="AN8412">
        <v>480.09899999999999</v>
      </c>
      <c r="AO8412">
        <v>538.17600000000004</v>
      </c>
      <c r="AP8412">
        <v>604.00199999999995</v>
      </c>
      <c r="AQ8412">
        <v>709.17</v>
      </c>
      <c r="AR8412">
        <v>817.16600000000005</v>
      </c>
      <c r="AS8412">
        <v>940.90599999999995</v>
      </c>
      <c r="AT8412">
        <v>978.548</v>
      </c>
      <c r="AU8412" s="52">
        <v>1115.21</v>
      </c>
      <c r="AV8412" s="52">
        <v>1293.42</v>
      </c>
      <c r="AW8412" s="52">
        <v>1437.75</v>
      </c>
      <c r="AX8412" s="52">
        <v>1581.35</v>
      </c>
      <c r="AY8412" s="52">
        <v>1753.22</v>
      </c>
      <c r="AZ8412" s="52">
        <v>1945.47</v>
      </c>
      <c r="BA8412" s="52">
        <v>2155.4899999999998</v>
      </c>
      <c r="BB8412" s="52">
        <v>2369.2800000000002</v>
      </c>
      <c r="BC8412">
        <v>2018</v>
      </c>
    </row>
    <row r="8413" spans="1:55" x14ac:dyDescent="0.25">
      <c r="A8413">
        <v>298</v>
      </c>
      <c r="B8413" t="s">
        <v>1909</v>
      </c>
      <c r="C8413" t="s">
        <v>359</v>
      </c>
      <c r="D8413" t="s">
        <v>1910</v>
      </c>
      <c r="E8413" t="s">
        <v>357</v>
      </c>
      <c r="F8413" t="s">
        <v>358</v>
      </c>
      <c r="G8413" t="s">
        <v>282</v>
      </c>
      <c r="I8413" t="s">
        <v>360</v>
      </c>
      <c r="J8413" t="s">
        <v>232</v>
      </c>
      <c r="K8413" t="s">
        <v>232</v>
      </c>
      <c r="L8413" t="s">
        <v>232</v>
      </c>
      <c r="M8413" t="s">
        <v>232</v>
      </c>
      <c r="N8413" t="s">
        <v>232</v>
      </c>
      <c r="O8413" t="s">
        <v>232</v>
      </c>
      <c r="P8413" t="s">
        <v>232</v>
      </c>
      <c r="Q8413" t="s">
        <v>232</v>
      </c>
      <c r="R8413" t="s">
        <v>232</v>
      </c>
      <c r="S8413" t="s">
        <v>232</v>
      </c>
      <c r="T8413" t="s">
        <v>232</v>
      </c>
      <c r="U8413" t="s">
        <v>232</v>
      </c>
      <c r="V8413" t="s">
        <v>232</v>
      </c>
      <c r="W8413" t="s">
        <v>232</v>
      </c>
      <c r="X8413" t="s">
        <v>232</v>
      </c>
      <c r="Y8413" t="s">
        <v>232</v>
      </c>
      <c r="Z8413" t="s">
        <v>232</v>
      </c>
      <c r="AA8413" t="s">
        <v>232</v>
      </c>
      <c r="AB8413" t="s">
        <v>232</v>
      </c>
      <c r="AC8413" t="s">
        <v>232</v>
      </c>
      <c r="AD8413" t="s">
        <v>232</v>
      </c>
      <c r="AE8413">
        <v>54.89</v>
      </c>
      <c r="AF8413">
        <v>109.57899999999999</v>
      </c>
      <c r="AG8413">
        <v>111.54600000000001</v>
      </c>
      <c r="AH8413">
        <v>93.546999999999997</v>
      </c>
      <c r="AI8413">
        <v>83.918999999999997</v>
      </c>
      <c r="AJ8413">
        <v>75.697000000000003</v>
      </c>
      <c r="AK8413">
        <v>67.984999999999999</v>
      </c>
      <c r="AL8413">
        <v>59.789000000000001</v>
      </c>
      <c r="AM8413">
        <v>63.098999999999997</v>
      </c>
      <c r="AN8413">
        <v>59.411999999999999</v>
      </c>
      <c r="AO8413">
        <v>58.095999999999997</v>
      </c>
      <c r="AP8413">
        <v>58.01</v>
      </c>
      <c r="AQ8413">
        <v>60.183999999999997</v>
      </c>
      <c r="AR8413">
        <v>61.417999999999999</v>
      </c>
      <c r="AS8413">
        <v>64.629000000000005</v>
      </c>
      <c r="AT8413">
        <v>61.575000000000003</v>
      </c>
      <c r="AU8413">
        <v>65.712999999999994</v>
      </c>
      <c r="AV8413">
        <v>69.989999999999995</v>
      </c>
      <c r="AW8413">
        <v>71.343999999999994</v>
      </c>
      <c r="AX8413">
        <v>71.034000000000006</v>
      </c>
      <c r="AY8413">
        <v>71.241</v>
      </c>
      <c r="AZ8413">
        <v>71.524000000000001</v>
      </c>
      <c r="BA8413">
        <v>71.622</v>
      </c>
      <c r="BB8413">
        <v>71.275000000000006</v>
      </c>
      <c r="BC8413">
        <v>2018</v>
      </c>
    </row>
    <row r="8414" spans="1:55" x14ac:dyDescent="0.25">
      <c r="A8414">
        <v>298</v>
      </c>
      <c r="B8414" t="s">
        <v>1909</v>
      </c>
      <c r="C8414" t="s">
        <v>361</v>
      </c>
      <c r="D8414" t="s">
        <v>1910</v>
      </c>
      <c r="E8414" t="s">
        <v>362</v>
      </c>
      <c r="F8414" t="s">
        <v>363</v>
      </c>
      <c r="G8414" t="s">
        <v>229</v>
      </c>
      <c r="H8414" t="s">
        <v>230</v>
      </c>
      <c r="I8414" t="s">
        <v>1916</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52">
        <v>1041.21</v>
      </c>
      <c r="AQ8414" s="52">
        <v>1178.33</v>
      </c>
      <c r="AR8414" s="52">
        <v>1330.51</v>
      </c>
      <c r="AS8414" s="52">
        <v>1455.85</v>
      </c>
      <c r="AT8414" s="52">
        <v>1589.2</v>
      </c>
      <c r="AU8414" s="52">
        <v>1697.08</v>
      </c>
      <c r="AV8414" s="52">
        <v>1848.01</v>
      </c>
      <c r="AW8414" s="52">
        <v>2015.25</v>
      </c>
      <c r="AX8414" s="52">
        <v>2226.1799999999998</v>
      </c>
      <c r="AY8414" s="52">
        <v>2460.9699999999998</v>
      </c>
      <c r="AZ8414" s="52">
        <v>2720.03</v>
      </c>
      <c r="BA8414" s="52">
        <v>3009.54</v>
      </c>
      <c r="BB8414" s="52">
        <v>3324.13</v>
      </c>
      <c r="BC8414">
        <v>2018</v>
      </c>
    </row>
    <row r="8415" spans="1:55" x14ac:dyDescent="0.25">
      <c r="A8415">
        <v>298</v>
      </c>
      <c r="B8415" t="s">
        <v>1909</v>
      </c>
      <c r="C8415" t="s">
        <v>364</v>
      </c>
      <c r="D8415" t="s">
        <v>1910</v>
      </c>
      <c r="E8415" t="s">
        <v>365</v>
      </c>
      <c r="F8415" t="s">
        <v>366</v>
      </c>
      <c r="G8415" t="s">
        <v>242</v>
      </c>
      <c r="H8415" t="s">
        <v>230</v>
      </c>
      <c r="I8415" t="s">
        <v>1917</v>
      </c>
      <c r="J8415" t="s">
        <v>232</v>
      </c>
      <c r="K8415" t="s">
        <v>232</v>
      </c>
      <c r="L8415" t="s">
        <v>232</v>
      </c>
      <c r="M8415" t="s">
        <v>232</v>
      </c>
      <c r="N8415" t="s">
        <v>232</v>
      </c>
      <c r="O8415" t="s">
        <v>232</v>
      </c>
      <c r="P8415" t="s">
        <v>232</v>
      </c>
      <c r="Q8415" t="s">
        <v>232</v>
      </c>
      <c r="R8415" t="s">
        <v>232</v>
      </c>
      <c r="S8415" t="s">
        <v>232</v>
      </c>
      <c r="T8415" t="s">
        <v>232</v>
      </c>
      <c r="U8415" t="s">
        <v>232</v>
      </c>
      <c r="V8415" t="s">
        <v>232</v>
      </c>
      <c r="W8415" t="s">
        <v>232</v>
      </c>
      <c r="X8415" t="s">
        <v>232</v>
      </c>
      <c r="Y8415" t="s">
        <v>232</v>
      </c>
      <c r="Z8415" t="s">
        <v>232</v>
      </c>
      <c r="AA8415" t="s">
        <v>232</v>
      </c>
      <c r="AB8415" t="s">
        <v>232</v>
      </c>
      <c r="AC8415" t="s">
        <v>232</v>
      </c>
      <c r="AD8415" t="s">
        <v>232</v>
      </c>
      <c r="AE8415" t="s">
        <v>232</v>
      </c>
      <c r="AF8415" t="s">
        <v>232</v>
      </c>
      <c r="AG8415" t="s">
        <v>232</v>
      </c>
      <c r="AH8415" t="s">
        <v>232</v>
      </c>
      <c r="AI8415" t="s">
        <v>232</v>
      </c>
      <c r="AJ8415" t="s">
        <v>232</v>
      </c>
      <c r="AK8415" t="s">
        <v>232</v>
      </c>
      <c r="AL8415" t="s">
        <v>232</v>
      </c>
      <c r="AM8415" t="s">
        <v>232</v>
      </c>
      <c r="AN8415" t="s">
        <v>232</v>
      </c>
      <c r="AO8415" t="s">
        <v>232</v>
      </c>
      <c r="AP8415">
        <v>-2.0710000000000002</v>
      </c>
      <c r="AQ8415">
        <v>-2.089</v>
      </c>
      <c r="AR8415">
        <v>-1.8149999999999999</v>
      </c>
      <c r="AS8415">
        <v>-0.48799999999999999</v>
      </c>
      <c r="AT8415">
        <v>0.32400000000000001</v>
      </c>
      <c r="AU8415">
        <v>0.42299999999999999</v>
      </c>
      <c r="AV8415">
        <v>-0.34799999999999998</v>
      </c>
      <c r="AW8415">
        <v>-0.47799999999999998</v>
      </c>
      <c r="AX8415">
        <v>-0.751</v>
      </c>
      <c r="AY8415">
        <v>-0.96799999999999997</v>
      </c>
      <c r="AZ8415">
        <v>-1.137</v>
      </c>
      <c r="BA8415">
        <v>-1.36</v>
      </c>
      <c r="BB8415">
        <v>-1.464</v>
      </c>
      <c r="BC8415">
        <v>2017</v>
      </c>
    </row>
    <row r="8416" spans="1:55" x14ac:dyDescent="0.25">
      <c r="A8416">
        <v>298</v>
      </c>
      <c r="B8416" t="s">
        <v>1909</v>
      </c>
      <c r="C8416" t="s">
        <v>368</v>
      </c>
      <c r="D8416" t="s">
        <v>1910</v>
      </c>
      <c r="E8416" t="s">
        <v>365</v>
      </c>
      <c r="F8416" t="s">
        <v>366</v>
      </c>
      <c r="G8416" t="s">
        <v>282</v>
      </c>
      <c r="I8416" t="s">
        <v>369</v>
      </c>
      <c r="J8416" t="s">
        <v>232</v>
      </c>
      <c r="K8416" t="s">
        <v>232</v>
      </c>
      <c r="L8416" t="s">
        <v>232</v>
      </c>
      <c r="M8416" t="s">
        <v>232</v>
      </c>
      <c r="N8416" t="s">
        <v>232</v>
      </c>
      <c r="O8416" t="s">
        <v>232</v>
      </c>
      <c r="P8416" t="s">
        <v>232</v>
      </c>
      <c r="Q8416" t="s">
        <v>232</v>
      </c>
      <c r="R8416" t="s">
        <v>232</v>
      </c>
      <c r="S8416" t="s">
        <v>232</v>
      </c>
      <c r="T8416" t="s">
        <v>232</v>
      </c>
      <c r="U8416" t="s">
        <v>232</v>
      </c>
      <c r="V8416" t="s">
        <v>232</v>
      </c>
      <c r="W8416" t="s">
        <v>232</v>
      </c>
      <c r="X8416" t="s">
        <v>232</v>
      </c>
      <c r="Y8416" t="s">
        <v>232</v>
      </c>
      <c r="Z8416" t="s">
        <v>232</v>
      </c>
      <c r="AA8416" t="s">
        <v>232</v>
      </c>
      <c r="AB8416" t="s">
        <v>232</v>
      </c>
      <c r="AC8416" t="s">
        <v>232</v>
      </c>
      <c r="AD8416" t="s">
        <v>232</v>
      </c>
      <c r="AE8416" t="s">
        <v>232</v>
      </c>
      <c r="AF8416" t="s">
        <v>232</v>
      </c>
      <c r="AG8416" t="s">
        <v>232</v>
      </c>
      <c r="AH8416" t="s">
        <v>232</v>
      </c>
      <c r="AI8416" t="s">
        <v>232</v>
      </c>
      <c r="AJ8416" t="s">
        <v>232</v>
      </c>
      <c r="AK8416" t="s">
        <v>232</v>
      </c>
      <c r="AL8416" t="s">
        <v>232</v>
      </c>
      <c r="AM8416" t="s">
        <v>232</v>
      </c>
      <c r="AN8416" t="s">
        <v>232</v>
      </c>
      <c r="AO8416" t="s">
        <v>232</v>
      </c>
      <c r="AP8416">
        <v>-4.04</v>
      </c>
      <c r="AQ8416">
        <v>-3.6309999999999998</v>
      </c>
      <c r="AR8416">
        <v>-3.1709999999999998</v>
      </c>
      <c r="AS8416">
        <v>-0.91600000000000004</v>
      </c>
      <c r="AT8416">
        <v>0.61499999999999999</v>
      </c>
      <c r="AU8416">
        <v>0.71499999999999997</v>
      </c>
      <c r="AV8416">
        <v>-0.57799999999999996</v>
      </c>
      <c r="AW8416">
        <v>-0.79300000000000004</v>
      </c>
      <c r="AX8416">
        <v>-1.1850000000000001</v>
      </c>
      <c r="AY8416">
        <v>-1.4450000000000001</v>
      </c>
      <c r="AZ8416">
        <v>-1.6080000000000001</v>
      </c>
      <c r="BA8416">
        <v>-1.821</v>
      </c>
      <c r="BB8416">
        <v>-1.859</v>
      </c>
      <c r="BC8416">
        <v>2017</v>
      </c>
    </row>
    <row r="8417" spans="1:55" x14ac:dyDescent="0.25">
      <c r="A8417">
        <v>927</v>
      </c>
      <c r="B8417" t="s">
        <v>1918</v>
      </c>
      <c r="C8417" t="s">
        <v>225</v>
      </c>
      <c r="D8417" t="s">
        <v>1919</v>
      </c>
      <c r="E8417" t="s">
        <v>227</v>
      </c>
      <c r="F8417" t="s">
        <v>228</v>
      </c>
      <c r="G8417" t="s">
        <v>229</v>
      </c>
      <c r="H8417" t="s">
        <v>230</v>
      </c>
      <c r="I8417" t="s">
        <v>1920</v>
      </c>
      <c r="J8417" t="s">
        <v>232</v>
      </c>
      <c r="K8417" t="s">
        <v>232</v>
      </c>
      <c r="L8417" t="s">
        <v>232</v>
      </c>
      <c r="M8417" t="s">
        <v>232</v>
      </c>
      <c r="N8417" t="s">
        <v>232</v>
      </c>
      <c r="O8417" t="s">
        <v>232</v>
      </c>
      <c r="P8417" t="s">
        <v>232</v>
      </c>
      <c r="Q8417" t="s">
        <v>232</v>
      </c>
      <c r="R8417" t="s">
        <v>232</v>
      </c>
      <c r="S8417" t="s">
        <v>232</v>
      </c>
      <c r="T8417" t="s">
        <v>232</v>
      </c>
      <c r="U8417" t="s">
        <v>232</v>
      </c>
      <c r="V8417" s="52">
        <v>53828.71</v>
      </c>
      <c r="W8417" s="52">
        <v>52590.65</v>
      </c>
      <c r="X8417" s="52">
        <v>49855.94</v>
      </c>
      <c r="Y8417" s="52">
        <v>49407.23</v>
      </c>
      <c r="Z8417" s="52">
        <v>50247.16</v>
      </c>
      <c r="AA8417" s="52">
        <v>52860.01</v>
      </c>
      <c r="AB8417" s="52">
        <v>55132.99</v>
      </c>
      <c r="AC8417" s="52">
        <v>57503.71</v>
      </c>
      <c r="AD8417" s="52">
        <v>59688.85</v>
      </c>
      <c r="AE8417" s="52">
        <v>62195.78</v>
      </c>
      <c r="AF8417" s="52">
        <v>64683.61</v>
      </c>
      <c r="AG8417" s="52">
        <v>67400.320000000007</v>
      </c>
      <c r="AH8417" s="52">
        <v>72387.95</v>
      </c>
      <c r="AI8417" s="52">
        <v>77455.100000000006</v>
      </c>
      <c r="AJ8417" s="52">
        <v>83264.23</v>
      </c>
      <c r="AK8417" s="52">
        <v>91174.34</v>
      </c>
      <c r="AL8417" s="52">
        <v>99380.03</v>
      </c>
      <c r="AM8417" s="52">
        <v>107429.81</v>
      </c>
      <c r="AN8417" s="52">
        <v>116534.45</v>
      </c>
      <c r="AO8417" s="52">
        <v>126185.02</v>
      </c>
      <c r="AP8417" s="52">
        <v>136506.64000000001</v>
      </c>
      <c r="AQ8417" s="52">
        <v>147462.73000000001</v>
      </c>
      <c r="AR8417" s="52">
        <v>159270.84</v>
      </c>
      <c r="AS8417" s="52">
        <v>171808.33</v>
      </c>
      <c r="AT8417" s="52">
        <v>187292.78</v>
      </c>
      <c r="AU8417" s="52">
        <v>203901.97</v>
      </c>
      <c r="AV8417" s="52">
        <v>214097.07</v>
      </c>
      <c r="AW8417" s="52">
        <v>224801.92000000001</v>
      </c>
      <c r="AX8417" s="52">
        <v>237166.03</v>
      </c>
      <c r="AY8417" s="52">
        <v>251395.99</v>
      </c>
      <c r="AZ8417" s="52">
        <v>266479.75</v>
      </c>
      <c r="BA8417" s="52">
        <v>282468.53999999998</v>
      </c>
      <c r="BB8417" s="52">
        <v>299416.65000000002</v>
      </c>
      <c r="BC8417">
        <v>2017</v>
      </c>
    </row>
    <row r="8418" spans="1:55" x14ac:dyDescent="0.25">
      <c r="A8418">
        <v>927</v>
      </c>
      <c r="B8418" t="s">
        <v>1918</v>
      </c>
      <c r="C8418" t="s">
        <v>233</v>
      </c>
      <c r="D8418" t="s">
        <v>1919</v>
      </c>
      <c r="E8418" t="s">
        <v>227</v>
      </c>
      <c r="F8418" t="s">
        <v>234</v>
      </c>
      <c r="G8418" t="s">
        <v>235</v>
      </c>
      <c r="I8418" t="s">
        <v>236</v>
      </c>
      <c r="J8418" t="s">
        <v>232</v>
      </c>
      <c r="K8418" t="s">
        <v>232</v>
      </c>
      <c r="L8418" t="s">
        <v>232</v>
      </c>
      <c r="M8418" t="s">
        <v>232</v>
      </c>
      <c r="N8418" t="s">
        <v>232</v>
      </c>
      <c r="O8418" t="s">
        <v>232</v>
      </c>
      <c r="P8418" t="s">
        <v>232</v>
      </c>
      <c r="Q8418" t="s">
        <v>232</v>
      </c>
      <c r="R8418" t="s">
        <v>232</v>
      </c>
      <c r="S8418" t="s">
        <v>232</v>
      </c>
      <c r="T8418" t="s">
        <v>232</v>
      </c>
      <c r="U8418" t="s">
        <v>232</v>
      </c>
      <c r="V8418" t="s">
        <v>232</v>
      </c>
      <c r="W8418">
        <v>-2.2999999999999998</v>
      </c>
      <c r="X8418">
        <v>-5.2</v>
      </c>
      <c r="Y8418">
        <v>-0.9</v>
      </c>
      <c r="Z8418">
        <v>1.7</v>
      </c>
      <c r="AA8418">
        <v>5.2</v>
      </c>
      <c r="AB8418">
        <v>4.3</v>
      </c>
      <c r="AC8418">
        <v>4.3</v>
      </c>
      <c r="AD8418">
        <v>3.8</v>
      </c>
      <c r="AE8418">
        <v>4.2</v>
      </c>
      <c r="AF8418">
        <v>4</v>
      </c>
      <c r="AG8418">
        <v>4.2</v>
      </c>
      <c r="AH8418">
        <v>7.4</v>
      </c>
      <c r="AI8418">
        <v>7</v>
      </c>
      <c r="AJ8418">
        <v>7.5</v>
      </c>
      <c r="AK8418">
        <v>9.5</v>
      </c>
      <c r="AL8418">
        <v>9</v>
      </c>
      <c r="AM8418">
        <v>8.1</v>
      </c>
      <c r="AN8418">
        <v>8.4749999999999996</v>
      </c>
      <c r="AO8418">
        <v>8.2810000000000006</v>
      </c>
      <c r="AP8418">
        <v>8.18</v>
      </c>
      <c r="AQ8418">
        <v>8.0259999999999998</v>
      </c>
      <c r="AR8418">
        <v>8.0079999999999991</v>
      </c>
      <c r="AS8418">
        <v>7.8719999999999999</v>
      </c>
      <c r="AT8418">
        <v>9.0129999999999999</v>
      </c>
      <c r="AU8418">
        <v>8.8680000000000003</v>
      </c>
      <c r="AV8418">
        <v>5</v>
      </c>
      <c r="AW8418">
        <v>5</v>
      </c>
      <c r="AX8418">
        <v>5.5</v>
      </c>
      <c r="AY8418">
        <v>6</v>
      </c>
      <c r="AZ8418">
        <v>6</v>
      </c>
      <c r="BA8418">
        <v>6</v>
      </c>
      <c r="BB8418">
        <v>6</v>
      </c>
      <c r="BC8418">
        <v>2017</v>
      </c>
    </row>
    <row r="8419" spans="1:55" x14ac:dyDescent="0.25">
      <c r="A8419">
        <v>927</v>
      </c>
      <c r="B8419" t="s">
        <v>1918</v>
      </c>
      <c r="C8419" t="s">
        <v>237</v>
      </c>
      <c r="D8419" t="s">
        <v>1919</v>
      </c>
      <c r="E8419" t="s">
        <v>238</v>
      </c>
      <c r="F8419" t="s">
        <v>239</v>
      </c>
      <c r="G8419" t="s">
        <v>229</v>
      </c>
      <c r="H8419" t="s">
        <v>230</v>
      </c>
      <c r="I8419" t="s">
        <v>1920</v>
      </c>
      <c r="J8419" t="s">
        <v>232</v>
      </c>
      <c r="K8419" t="s">
        <v>232</v>
      </c>
      <c r="L8419" t="s">
        <v>232</v>
      </c>
      <c r="M8419" t="s">
        <v>232</v>
      </c>
      <c r="N8419" t="s">
        <v>232</v>
      </c>
      <c r="O8419" t="s">
        <v>232</v>
      </c>
      <c r="P8419" t="s">
        <v>232</v>
      </c>
      <c r="Q8419" t="s">
        <v>232</v>
      </c>
      <c r="R8419" t="s">
        <v>232</v>
      </c>
      <c r="S8419" t="s">
        <v>232</v>
      </c>
      <c r="T8419" t="s">
        <v>232</v>
      </c>
      <c r="U8419" t="s">
        <v>232</v>
      </c>
      <c r="V8419">
        <v>0.442</v>
      </c>
      <c r="W8419">
        <v>5.0949999999999998</v>
      </c>
      <c r="X8419">
        <v>64.878</v>
      </c>
      <c r="Y8419">
        <v>302.79000000000002</v>
      </c>
      <c r="Z8419">
        <v>559.07299999999998</v>
      </c>
      <c r="AA8419">
        <v>976.83</v>
      </c>
      <c r="AB8419" s="52">
        <v>1416.16</v>
      </c>
      <c r="AC8419" s="52">
        <v>2128.66</v>
      </c>
      <c r="AD8419" s="52">
        <v>3255.57</v>
      </c>
      <c r="AE8419" s="52">
        <v>4925.34</v>
      </c>
      <c r="AF8419" s="52">
        <v>7450.24</v>
      </c>
      <c r="AG8419" s="52">
        <v>9837.7999999999993</v>
      </c>
      <c r="AH8419" s="52">
        <v>12261</v>
      </c>
      <c r="AI8419" s="52">
        <v>15923.4</v>
      </c>
      <c r="AJ8419" s="52">
        <v>20759.3</v>
      </c>
      <c r="AK8419" s="52">
        <v>28186.2</v>
      </c>
      <c r="AL8419" s="52">
        <v>37746.699999999997</v>
      </c>
      <c r="AM8419" s="52">
        <v>49042.5</v>
      </c>
      <c r="AN8419" s="52">
        <v>62388.3</v>
      </c>
      <c r="AO8419" s="52">
        <v>78764.210000000006</v>
      </c>
      <c r="AP8419" s="52">
        <v>97929.34</v>
      </c>
      <c r="AQ8419" s="52">
        <v>120861.51</v>
      </c>
      <c r="AR8419" s="52">
        <v>145846.39000000001</v>
      </c>
      <c r="AS8419" s="52">
        <v>171808.33</v>
      </c>
      <c r="AT8419" s="52">
        <v>199993.37</v>
      </c>
      <c r="AU8419" s="52">
        <v>254043.13</v>
      </c>
      <c r="AV8419" s="52">
        <v>332896.52</v>
      </c>
      <c r="AW8419" s="52">
        <v>425679.86</v>
      </c>
      <c r="AX8419" s="52">
        <v>507345.41</v>
      </c>
      <c r="AY8419" s="52">
        <v>590575.69999999995</v>
      </c>
      <c r="AZ8419" s="52">
        <v>678344.9</v>
      </c>
      <c r="BA8419" s="52">
        <v>776436.15</v>
      </c>
      <c r="BB8419" s="52">
        <v>887530.36</v>
      </c>
      <c r="BC8419">
        <v>2017</v>
      </c>
    </row>
    <row r="8420" spans="1:55" x14ac:dyDescent="0.25">
      <c r="A8420">
        <v>927</v>
      </c>
      <c r="B8420" t="s">
        <v>1918</v>
      </c>
      <c r="C8420" t="s">
        <v>240</v>
      </c>
      <c r="D8420" t="s">
        <v>1919</v>
      </c>
      <c r="E8420" t="s">
        <v>238</v>
      </c>
      <c r="F8420" t="s">
        <v>241</v>
      </c>
      <c r="G8420" t="s">
        <v>242</v>
      </c>
      <c r="H8420" t="s">
        <v>230</v>
      </c>
      <c r="I8420" t="s">
        <v>243</v>
      </c>
      <c r="J8420" t="s">
        <v>232</v>
      </c>
      <c r="K8420" t="s">
        <v>232</v>
      </c>
      <c r="L8420" t="s">
        <v>232</v>
      </c>
      <c r="M8420" t="s">
        <v>232</v>
      </c>
      <c r="N8420" t="s">
        <v>232</v>
      </c>
      <c r="O8420" t="s">
        <v>232</v>
      </c>
      <c r="P8420" t="s">
        <v>232</v>
      </c>
      <c r="Q8420" t="s">
        <v>232</v>
      </c>
      <c r="R8420" t="s">
        <v>232</v>
      </c>
      <c r="S8420" t="s">
        <v>232</v>
      </c>
      <c r="T8420" t="s">
        <v>232</v>
      </c>
      <c r="U8420" t="s">
        <v>232</v>
      </c>
      <c r="V8420">
        <v>3.5590000000000002</v>
      </c>
      <c r="W8420">
        <v>5.5019999999999998</v>
      </c>
      <c r="X8420">
        <v>6.5209999999999999</v>
      </c>
      <c r="Y8420">
        <v>10.167999999999999</v>
      </c>
      <c r="Z8420">
        <v>13.922000000000001</v>
      </c>
      <c r="AA8420">
        <v>14.705</v>
      </c>
      <c r="AB8420">
        <v>14.948</v>
      </c>
      <c r="AC8420">
        <v>17.041</v>
      </c>
      <c r="AD8420">
        <v>13.717000000000001</v>
      </c>
      <c r="AE8420">
        <v>11.632</v>
      </c>
      <c r="AF8420">
        <v>9.657</v>
      </c>
      <c r="AG8420">
        <v>10.129</v>
      </c>
      <c r="AH8420">
        <v>12.000999999999999</v>
      </c>
      <c r="AI8420">
        <v>14.31</v>
      </c>
      <c r="AJ8420">
        <v>17.027000000000001</v>
      </c>
      <c r="AK8420">
        <v>22.306999999999999</v>
      </c>
      <c r="AL8420">
        <v>28.605</v>
      </c>
      <c r="AM8420">
        <v>33.460999999999999</v>
      </c>
      <c r="AN8420">
        <v>39.338000000000001</v>
      </c>
      <c r="AO8420">
        <v>45.941000000000003</v>
      </c>
      <c r="AP8420">
        <v>51.823999999999998</v>
      </c>
      <c r="AQ8420">
        <v>57.7</v>
      </c>
      <c r="AR8420">
        <v>63.113</v>
      </c>
      <c r="AS8420">
        <v>66.489000000000004</v>
      </c>
      <c r="AT8420">
        <v>67.069000000000003</v>
      </c>
      <c r="AU8420">
        <v>48.826000000000001</v>
      </c>
      <c r="AV8420">
        <v>41.241</v>
      </c>
      <c r="AW8420">
        <v>49.198999999999998</v>
      </c>
      <c r="AX8420">
        <v>55.481999999999999</v>
      </c>
      <c r="AY8420">
        <v>62.1</v>
      </c>
      <c r="AZ8420">
        <v>69.265000000000001</v>
      </c>
      <c r="BA8420">
        <v>77.725999999999999</v>
      </c>
      <c r="BB8420">
        <v>87.105000000000004</v>
      </c>
      <c r="BC8420">
        <v>2017</v>
      </c>
    </row>
    <row r="8421" spans="1:55" x14ac:dyDescent="0.25">
      <c r="A8421">
        <v>927</v>
      </c>
      <c r="B8421" t="s">
        <v>1918</v>
      </c>
      <c r="C8421" t="s">
        <v>244</v>
      </c>
      <c r="D8421" t="s">
        <v>1919</v>
      </c>
      <c r="E8421" t="s">
        <v>238</v>
      </c>
      <c r="F8421" t="s">
        <v>245</v>
      </c>
      <c r="G8421" t="s">
        <v>246</v>
      </c>
      <c r="H8421" t="s">
        <v>230</v>
      </c>
      <c r="I8421" t="s">
        <v>243</v>
      </c>
      <c r="J8421" t="s">
        <v>232</v>
      </c>
      <c r="K8421" t="s">
        <v>232</v>
      </c>
      <c r="L8421" t="s">
        <v>232</v>
      </c>
      <c r="M8421" t="s">
        <v>232</v>
      </c>
      <c r="N8421" t="s">
        <v>232</v>
      </c>
      <c r="O8421" t="s">
        <v>232</v>
      </c>
      <c r="P8421" t="s">
        <v>232</v>
      </c>
      <c r="Q8421" t="s">
        <v>232</v>
      </c>
      <c r="R8421" t="s">
        <v>232</v>
      </c>
      <c r="S8421" t="s">
        <v>232</v>
      </c>
      <c r="T8421" t="s">
        <v>232</v>
      </c>
      <c r="U8421" t="s">
        <v>232</v>
      </c>
      <c r="V8421">
        <v>38.387999999999998</v>
      </c>
      <c r="W8421">
        <v>38.393000000000001</v>
      </c>
      <c r="X8421">
        <v>37.173999999999999</v>
      </c>
      <c r="Y8421">
        <v>37.612000000000002</v>
      </c>
      <c r="Z8421">
        <v>38.951999999999998</v>
      </c>
      <c r="AA8421">
        <v>41.683999999999997</v>
      </c>
      <c r="AB8421">
        <v>43.965000000000003</v>
      </c>
      <c r="AC8421">
        <v>46.518000000000001</v>
      </c>
      <c r="AD8421">
        <v>49.365000000000002</v>
      </c>
      <c r="AE8421">
        <v>52.567</v>
      </c>
      <c r="AF8421">
        <v>55.533999999999999</v>
      </c>
      <c r="AG8421">
        <v>58.941000000000003</v>
      </c>
      <c r="AH8421">
        <v>65.007000000000005</v>
      </c>
      <c r="AI8421">
        <v>71.724000000000004</v>
      </c>
      <c r="AJ8421">
        <v>79.436999999999998</v>
      </c>
      <c r="AK8421">
        <v>89.32</v>
      </c>
      <c r="AL8421">
        <v>99.251999999999995</v>
      </c>
      <c r="AM8421">
        <v>108.11</v>
      </c>
      <c r="AN8421">
        <v>118.639</v>
      </c>
      <c r="AO8421">
        <v>131.14699999999999</v>
      </c>
      <c r="AP8421">
        <v>144.596</v>
      </c>
      <c r="AQ8421">
        <v>158.94200000000001</v>
      </c>
      <c r="AR8421">
        <v>174.917</v>
      </c>
      <c r="AS8421">
        <v>190.70400000000001</v>
      </c>
      <c r="AT8421">
        <v>210.16399999999999</v>
      </c>
      <c r="AU8421">
        <v>233.15100000000001</v>
      </c>
      <c r="AV8421">
        <v>250.328</v>
      </c>
      <c r="AW8421">
        <v>267.51799999999997</v>
      </c>
      <c r="AX8421">
        <v>288.125</v>
      </c>
      <c r="AY8421">
        <v>311.762</v>
      </c>
      <c r="AZ8421">
        <v>337.30599999999998</v>
      </c>
      <c r="BA8421">
        <v>364.95299999999997</v>
      </c>
      <c r="BB8421">
        <v>394.947</v>
      </c>
      <c r="BC8421">
        <v>2017</v>
      </c>
    </row>
    <row r="8422" spans="1:55" x14ac:dyDescent="0.25">
      <c r="A8422">
        <v>927</v>
      </c>
      <c r="B8422" t="s">
        <v>1918</v>
      </c>
      <c r="C8422" t="s">
        <v>247</v>
      </c>
      <c r="D8422" t="s">
        <v>1919</v>
      </c>
      <c r="E8422" t="s">
        <v>248</v>
      </c>
      <c r="F8422" t="s">
        <v>249</v>
      </c>
      <c r="G8422" t="s">
        <v>250</v>
      </c>
      <c r="I8422" t="s">
        <v>251</v>
      </c>
      <c r="J8422" t="s">
        <v>232</v>
      </c>
      <c r="K8422" t="s">
        <v>232</v>
      </c>
      <c r="L8422" t="s">
        <v>232</v>
      </c>
      <c r="M8422" t="s">
        <v>232</v>
      </c>
      <c r="N8422" t="s">
        <v>232</v>
      </c>
      <c r="O8422" t="s">
        <v>232</v>
      </c>
      <c r="P8422" t="s">
        <v>232</v>
      </c>
      <c r="Q8422" t="s">
        <v>232</v>
      </c>
      <c r="R8422" t="s">
        <v>232</v>
      </c>
      <c r="S8422" t="s">
        <v>232</v>
      </c>
      <c r="T8422" t="s">
        <v>232</v>
      </c>
      <c r="U8422" t="s">
        <v>232</v>
      </c>
      <c r="V8422">
        <v>1E-3</v>
      </c>
      <c r="W8422">
        <v>0.01</v>
      </c>
      <c r="X8422">
        <v>0.13</v>
      </c>
      <c r="Y8422">
        <v>0.61299999999999999</v>
      </c>
      <c r="Z8422">
        <v>1.113</v>
      </c>
      <c r="AA8422">
        <v>1.8480000000000001</v>
      </c>
      <c r="AB8422">
        <v>2.569</v>
      </c>
      <c r="AC8422">
        <v>3.702</v>
      </c>
      <c r="AD8422">
        <v>5.4539999999999997</v>
      </c>
      <c r="AE8422">
        <v>7.9189999999999996</v>
      </c>
      <c r="AF8422">
        <v>11.518000000000001</v>
      </c>
      <c r="AG8422">
        <v>14.596</v>
      </c>
      <c r="AH8422">
        <v>16.937999999999999</v>
      </c>
      <c r="AI8422">
        <v>20.558</v>
      </c>
      <c r="AJ8422">
        <v>24.931999999999999</v>
      </c>
      <c r="AK8422">
        <v>30.914999999999999</v>
      </c>
      <c r="AL8422">
        <v>37.981999999999999</v>
      </c>
      <c r="AM8422">
        <v>45.651000000000003</v>
      </c>
      <c r="AN8422">
        <v>53.536000000000001</v>
      </c>
      <c r="AO8422">
        <v>62.42</v>
      </c>
      <c r="AP8422">
        <v>71.739999999999995</v>
      </c>
      <c r="AQ8422">
        <v>81.960999999999999</v>
      </c>
      <c r="AR8422">
        <v>91.570999999999998</v>
      </c>
      <c r="AS8422">
        <v>100</v>
      </c>
      <c r="AT8422">
        <v>106.78100000000001</v>
      </c>
      <c r="AU8422">
        <v>124.59099999999999</v>
      </c>
      <c r="AV8422">
        <v>155.489</v>
      </c>
      <c r="AW8422">
        <v>189.358</v>
      </c>
      <c r="AX8422">
        <v>213.92</v>
      </c>
      <c r="AY8422">
        <v>234.91900000000001</v>
      </c>
      <c r="AZ8422">
        <v>254.55799999999999</v>
      </c>
      <c r="BA8422">
        <v>274.875</v>
      </c>
      <c r="BB8422">
        <v>296.42</v>
      </c>
      <c r="BC8422">
        <v>2017</v>
      </c>
    </row>
    <row r="8423" spans="1:55" x14ac:dyDescent="0.25">
      <c r="A8423">
        <v>927</v>
      </c>
      <c r="B8423" t="s">
        <v>1918</v>
      </c>
      <c r="C8423" t="s">
        <v>252</v>
      </c>
      <c r="D8423" t="s">
        <v>1919</v>
      </c>
      <c r="E8423" t="s">
        <v>253</v>
      </c>
      <c r="F8423" t="s">
        <v>254</v>
      </c>
      <c r="G8423" t="s">
        <v>229</v>
      </c>
      <c r="H8423" t="s">
        <v>220</v>
      </c>
      <c r="I8423" t="s">
        <v>255</v>
      </c>
      <c r="J8423" t="s">
        <v>232</v>
      </c>
      <c r="K8423" t="s">
        <v>232</v>
      </c>
      <c r="L8423" t="s">
        <v>232</v>
      </c>
      <c r="M8423" t="s">
        <v>232</v>
      </c>
      <c r="N8423" t="s">
        <v>232</v>
      </c>
      <c r="O8423" t="s">
        <v>232</v>
      </c>
      <c r="P8423" t="s">
        <v>232</v>
      </c>
      <c r="Q8423" t="s">
        <v>232</v>
      </c>
      <c r="R8423" t="s">
        <v>232</v>
      </c>
      <c r="S8423" t="s">
        <v>232</v>
      </c>
      <c r="T8423" t="s">
        <v>232</v>
      </c>
      <c r="U8423" t="s">
        <v>232</v>
      </c>
      <c r="V8423" s="52">
        <v>2520106.08</v>
      </c>
      <c r="W8423" s="52">
        <v>2406619.36</v>
      </c>
      <c r="X8423" s="52">
        <v>2237458.0699999998</v>
      </c>
      <c r="Y8423" s="52">
        <v>2177518.1</v>
      </c>
      <c r="Z8423" s="52">
        <v>2172342.69</v>
      </c>
      <c r="AA8423" s="52">
        <v>2214773.85</v>
      </c>
      <c r="AB8423" s="52">
        <v>2275307.98</v>
      </c>
      <c r="AC8423" s="52">
        <v>2339165.5299999998</v>
      </c>
      <c r="AD8423" s="52">
        <v>2437503.19</v>
      </c>
      <c r="AE8423" s="52">
        <v>2506570.2599999998</v>
      </c>
      <c r="AF8423" s="52">
        <v>2575415.0699999998</v>
      </c>
      <c r="AG8423" s="52">
        <v>2650644.42</v>
      </c>
      <c r="AH8423" s="52">
        <v>2815840.77</v>
      </c>
      <c r="AI8423" s="52">
        <v>2976603.83</v>
      </c>
      <c r="AJ8423" s="52">
        <v>3164412.39</v>
      </c>
      <c r="AK8423" s="52">
        <v>3419405.19</v>
      </c>
      <c r="AL8423" s="52">
        <v>3670925.39</v>
      </c>
      <c r="AM8423" s="52">
        <v>3901799.57</v>
      </c>
      <c r="AN8423" s="52">
        <v>4161736.5</v>
      </c>
      <c r="AO8423" s="52">
        <v>4332770.8899999997</v>
      </c>
      <c r="AP8423" s="52">
        <v>4618670.04</v>
      </c>
      <c r="AQ8423" s="52">
        <v>4916489.59</v>
      </c>
      <c r="AR8423" s="52">
        <v>5223227.8899999997</v>
      </c>
      <c r="AS8423" s="52">
        <v>5538184.3799999999</v>
      </c>
      <c r="AT8423" s="52">
        <v>5931623.04</v>
      </c>
      <c r="AU8423" s="52">
        <v>6348032.29</v>
      </c>
      <c r="AV8423" s="52">
        <v>6555992.1799999997</v>
      </c>
      <c r="AW8423" s="52">
        <v>6777430.9299999997</v>
      </c>
      <c r="AX8423" s="52">
        <v>7046650.4500000002</v>
      </c>
      <c r="AY8423" s="52">
        <v>7368549.0700000003</v>
      </c>
      <c r="AZ8423" s="52">
        <v>7712760.9400000004</v>
      </c>
      <c r="BA8423" s="52">
        <v>8081031.9500000002</v>
      </c>
      <c r="BB8423" s="52">
        <v>8475264.5600000005</v>
      </c>
      <c r="BC8423">
        <v>2017</v>
      </c>
    </row>
    <row r="8424" spans="1:55" x14ac:dyDescent="0.25">
      <c r="A8424">
        <v>927</v>
      </c>
      <c r="B8424" t="s">
        <v>1918</v>
      </c>
      <c r="C8424" t="s">
        <v>256</v>
      </c>
      <c r="D8424" t="s">
        <v>1919</v>
      </c>
      <c r="E8424" t="s">
        <v>253</v>
      </c>
      <c r="F8424" t="s">
        <v>257</v>
      </c>
      <c r="G8424" t="s">
        <v>258</v>
      </c>
      <c r="H8424" t="s">
        <v>220</v>
      </c>
      <c r="I8424" t="s">
        <v>255</v>
      </c>
      <c r="J8424" t="s">
        <v>232</v>
      </c>
      <c r="K8424" t="s">
        <v>232</v>
      </c>
      <c r="L8424" t="s">
        <v>232</v>
      </c>
      <c r="M8424" t="s">
        <v>232</v>
      </c>
      <c r="N8424" t="s">
        <v>232</v>
      </c>
      <c r="O8424" t="s">
        <v>232</v>
      </c>
      <c r="P8424" t="s">
        <v>232</v>
      </c>
      <c r="Q8424" t="s">
        <v>232</v>
      </c>
      <c r="R8424" t="s">
        <v>232</v>
      </c>
      <c r="S8424" t="s">
        <v>232</v>
      </c>
      <c r="T8424" t="s">
        <v>232</v>
      </c>
      <c r="U8424" t="s">
        <v>232</v>
      </c>
      <c r="V8424" s="52">
        <v>2619.21</v>
      </c>
      <c r="W8424" s="52">
        <v>2501.2600000000002</v>
      </c>
      <c r="X8424" s="52">
        <v>2325.44</v>
      </c>
      <c r="Y8424" s="52">
        <v>2263.15</v>
      </c>
      <c r="Z8424" s="52">
        <v>2257.77</v>
      </c>
      <c r="AA8424" s="52">
        <v>2301.87</v>
      </c>
      <c r="AB8424" s="52">
        <v>2364.7800000000002</v>
      </c>
      <c r="AC8424" s="52">
        <v>2431.15</v>
      </c>
      <c r="AD8424" s="52">
        <v>2533.36</v>
      </c>
      <c r="AE8424" s="52">
        <v>2605.14</v>
      </c>
      <c r="AF8424" s="52">
        <v>2676.69</v>
      </c>
      <c r="AG8424" s="52">
        <v>2754.88</v>
      </c>
      <c r="AH8424" s="52">
        <v>2926.57</v>
      </c>
      <c r="AI8424" s="52">
        <v>3093.66</v>
      </c>
      <c r="AJ8424" s="52">
        <v>3288.85</v>
      </c>
      <c r="AK8424" s="52">
        <v>3553.87</v>
      </c>
      <c r="AL8424" s="52">
        <v>3815.28</v>
      </c>
      <c r="AM8424" s="52">
        <v>4055.23</v>
      </c>
      <c r="AN8424" s="52">
        <v>4325.3900000000003</v>
      </c>
      <c r="AO8424" s="52">
        <v>4503.1499999999996</v>
      </c>
      <c r="AP8424" s="52">
        <v>4800.29</v>
      </c>
      <c r="AQ8424" s="52">
        <v>5109.82</v>
      </c>
      <c r="AR8424" s="52">
        <v>5428.62</v>
      </c>
      <c r="AS8424" s="52">
        <v>5755.97</v>
      </c>
      <c r="AT8424" s="52">
        <v>6164.88</v>
      </c>
      <c r="AU8424" s="52">
        <v>6597.66</v>
      </c>
      <c r="AV8424" s="52">
        <v>6813.8</v>
      </c>
      <c r="AW8424" s="52">
        <v>7043.94</v>
      </c>
      <c r="AX8424" s="52">
        <v>7323.75</v>
      </c>
      <c r="AY8424" s="52">
        <v>7658.31</v>
      </c>
      <c r="AZ8424" s="52">
        <v>8016.05</v>
      </c>
      <c r="BA8424" s="52">
        <v>8398.81</v>
      </c>
      <c r="BB8424" s="52">
        <v>8808.5400000000009</v>
      </c>
      <c r="BC8424">
        <v>2017</v>
      </c>
    </row>
    <row r="8425" spans="1:55" x14ac:dyDescent="0.25">
      <c r="A8425">
        <v>927</v>
      </c>
      <c r="B8425" t="s">
        <v>1918</v>
      </c>
      <c r="C8425" t="s">
        <v>259</v>
      </c>
      <c r="D8425" t="s">
        <v>1919</v>
      </c>
      <c r="E8425" t="s">
        <v>260</v>
      </c>
      <c r="F8425" t="s">
        <v>261</v>
      </c>
      <c r="G8425" t="s">
        <v>229</v>
      </c>
      <c r="H8425" t="s">
        <v>220</v>
      </c>
      <c r="I8425" t="s">
        <v>262</v>
      </c>
      <c r="J8425" t="s">
        <v>232</v>
      </c>
      <c r="K8425" t="s">
        <v>232</v>
      </c>
      <c r="L8425" t="s">
        <v>232</v>
      </c>
      <c r="M8425" t="s">
        <v>232</v>
      </c>
      <c r="N8425" t="s">
        <v>232</v>
      </c>
      <c r="O8425" t="s">
        <v>232</v>
      </c>
      <c r="P8425" t="s">
        <v>232</v>
      </c>
      <c r="Q8425" t="s">
        <v>232</v>
      </c>
      <c r="R8425" t="s">
        <v>232</v>
      </c>
      <c r="S8425" t="s">
        <v>232</v>
      </c>
      <c r="T8425" t="s">
        <v>232</v>
      </c>
      <c r="U8425" t="s">
        <v>232</v>
      </c>
      <c r="V8425">
        <v>20.712</v>
      </c>
      <c r="W8425">
        <v>233.16300000000001</v>
      </c>
      <c r="X8425" s="52">
        <v>2911.61</v>
      </c>
      <c r="Y8425" s="52">
        <v>13344.82</v>
      </c>
      <c r="Z8425" s="52">
        <v>24170.49</v>
      </c>
      <c r="AA8425" s="52">
        <v>40928.06</v>
      </c>
      <c r="AB8425" s="52">
        <v>58444.03</v>
      </c>
      <c r="AC8425" s="52">
        <v>86590.720000000001</v>
      </c>
      <c r="AD8425" s="52">
        <v>132947.01999999999</v>
      </c>
      <c r="AE8425" s="52">
        <v>198497.56</v>
      </c>
      <c r="AF8425" s="52">
        <v>296635.7</v>
      </c>
      <c r="AG8425" s="52">
        <v>386889.99</v>
      </c>
      <c r="AH8425" s="52">
        <v>476944.38</v>
      </c>
      <c r="AI8425" s="52">
        <v>611937.14</v>
      </c>
      <c r="AJ8425" s="52">
        <v>788946.02</v>
      </c>
      <c r="AK8425" s="52">
        <v>1057096.1399999999</v>
      </c>
      <c r="AL8425" s="52">
        <v>1394297.47</v>
      </c>
      <c r="AM8425" s="52">
        <v>1781200.29</v>
      </c>
      <c r="AN8425" s="52">
        <v>2228042.3199999998</v>
      </c>
      <c r="AO8425" s="52">
        <v>2704499.26</v>
      </c>
      <c r="AP8425" s="52">
        <v>3313416</v>
      </c>
      <c r="AQ8425" s="52">
        <v>4029590.22</v>
      </c>
      <c r="AR8425" s="52">
        <v>4782977.97</v>
      </c>
      <c r="AS8425" s="52">
        <v>5538184.3799999999</v>
      </c>
      <c r="AT8425" s="52">
        <v>6333855.0499999998</v>
      </c>
      <c r="AU8425" s="52">
        <v>7909065.0899999999</v>
      </c>
      <c r="AV8425" s="52">
        <v>10193819.970000001</v>
      </c>
      <c r="AW8425" s="52">
        <v>12833590.57</v>
      </c>
      <c r="AX8425" s="52">
        <v>15074190.039999999</v>
      </c>
      <c r="AY8425" s="52">
        <v>17310085.34</v>
      </c>
      <c r="AZ8425" s="52">
        <v>19633432.050000001</v>
      </c>
      <c r="BA8425" s="52">
        <v>22212758.329999998</v>
      </c>
      <c r="BB8425" s="52">
        <v>25122366.02</v>
      </c>
      <c r="BC8425">
        <v>2017</v>
      </c>
    </row>
    <row r="8426" spans="1:55" x14ac:dyDescent="0.25">
      <c r="A8426">
        <v>927</v>
      </c>
      <c r="B8426" t="s">
        <v>1918</v>
      </c>
      <c r="C8426" t="s">
        <v>263</v>
      </c>
      <c r="D8426" t="s">
        <v>1919</v>
      </c>
      <c r="E8426" t="s">
        <v>260</v>
      </c>
      <c r="F8426" t="s">
        <v>264</v>
      </c>
      <c r="G8426" t="s">
        <v>242</v>
      </c>
      <c r="H8426" t="s">
        <v>220</v>
      </c>
      <c r="I8426" t="s">
        <v>262</v>
      </c>
      <c r="J8426" t="s">
        <v>232</v>
      </c>
      <c r="K8426" t="s">
        <v>232</v>
      </c>
      <c r="L8426" t="s">
        <v>232</v>
      </c>
      <c r="M8426" t="s">
        <v>232</v>
      </c>
      <c r="N8426" t="s">
        <v>232</v>
      </c>
      <c r="O8426" t="s">
        <v>232</v>
      </c>
      <c r="P8426" t="s">
        <v>232</v>
      </c>
      <c r="Q8426" t="s">
        <v>232</v>
      </c>
      <c r="R8426" t="s">
        <v>232</v>
      </c>
      <c r="S8426" t="s">
        <v>232</v>
      </c>
      <c r="T8426" t="s">
        <v>232</v>
      </c>
      <c r="U8426" t="s">
        <v>232</v>
      </c>
      <c r="V8426">
        <v>166.61600000000001</v>
      </c>
      <c r="W8426">
        <v>251.774</v>
      </c>
      <c r="X8426">
        <v>292.666</v>
      </c>
      <c r="Y8426">
        <v>448.12599999999998</v>
      </c>
      <c r="Z8426">
        <v>601.90899999999999</v>
      </c>
      <c r="AA8426">
        <v>616.10599999999999</v>
      </c>
      <c r="AB8426">
        <v>616.90099999999995</v>
      </c>
      <c r="AC8426">
        <v>693.22</v>
      </c>
      <c r="AD8426">
        <v>560.173</v>
      </c>
      <c r="AE8426">
        <v>468.77199999999999</v>
      </c>
      <c r="AF8426">
        <v>384.50200000000001</v>
      </c>
      <c r="AG8426">
        <v>398.32900000000001</v>
      </c>
      <c r="AH8426">
        <v>466.84800000000001</v>
      </c>
      <c r="AI8426">
        <v>549.947</v>
      </c>
      <c r="AJ8426">
        <v>647.08399999999995</v>
      </c>
      <c r="AK8426">
        <v>836.59</v>
      </c>
      <c r="AL8426" s="52">
        <v>1056.6199999999999</v>
      </c>
      <c r="AM8426" s="52">
        <v>1215.27</v>
      </c>
      <c r="AN8426" s="52">
        <v>1404.85</v>
      </c>
      <c r="AO8426" s="52">
        <v>1577.48</v>
      </c>
      <c r="AP8426" s="52">
        <v>1753.44</v>
      </c>
      <c r="AQ8426" s="52">
        <v>1923.75</v>
      </c>
      <c r="AR8426" s="52">
        <v>2069.77</v>
      </c>
      <c r="AS8426" s="52">
        <v>2143.2600000000002</v>
      </c>
      <c r="AT8426" s="52">
        <v>2124.11</v>
      </c>
      <c r="AU8426" s="52">
        <v>1520.1</v>
      </c>
      <c r="AV8426" s="52">
        <v>1262.8599999999999</v>
      </c>
      <c r="AW8426" s="52">
        <v>1483.26</v>
      </c>
      <c r="AX8426" s="52">
        <v>1648.48</v>
      </c>
      <c r="AY8426" s="52">
        <v>1820.18</v>
      </c>
      <c r="AZ8426" s="52">
        <v>2004.74</v>
      </c>
      <c r="BA8426" s="52">
        <v>2223.63</v>
      </c>
      <c r="BB8426" s="52">
        <v>2465.59</v>
      </c>
      <c r="BC8426">
        <v>2017</v>
      </c>
    </row>
    <row r="8427" spans="1:55" x14ac:dyDescent="0.25">
      <c r="A8427">
        <v>927</v>
      </c>
      <c r="B8427" t="s">
        <v>1918</v>
      </c>
      <c r="C8427" t="s">
        <v>265</v>
      </c>
      <c r="D8427" t="s">
        <v>1919</v>
      </c>
      <c r="E8427" t="s">
        <v>260</v>
      </c>
      <c r="F8427" t="s">
        <v>266</v>
      </c>
      <c r="G8427" t="s">
        <v>246</v>
      </c>
      <c r="H8427" t="s">
        <v>220</v>
      </c>
      <c r="I8427" t="s">
        <v>262</v>
      </c>
      <c r="J8427" t="s">
        <v>232</v>
      </c>
      <c r="K8427" t="s">
        <v>232</v>
      </c>
      <c r="L8427" t="s">
        <v>232</v>
      </c>
      <c r="M8427" t="s">
        <v>232</v>
      </c>
      <c r="N8427" t="s">
        <v>232</v>
      </c>
      <c r="O8427" t="s">
        <v>232</v>
      </c>
      <c r="P8427" t="s">
        <v>232</v>
      </c>
      <c r="Q8427" t="s">
        <v>232</v>
      </c>
      <c r="R8427" t="s">
        <v>232</v>
      </c>
      <c r="S8427" t="s">
        <v>232</v>
      </c>
      <c r="T8427" t="s">
        <v>232</v>
      </c>
      <c r="U8427" t="s">
        <v>232</v>
      </c>
      <c r="V8427" s="52">
        <v>1797.19</v>
      </c>
      <c r="W8427" s="52">
        <v>1756.92</v>
      </c>
      <c r="X8427" s="52">
        <v>1668.31</v>
      </c>
      <c r="Y8427" s="52">
        <v>1657.66</v>
      </c>
      <c r="Z8427" s="52">
        <v>1684</v>
      </c>
      <c r="AA8427" s="52">
        <v>1746.5</v>
      </c>
      <c r="AB8427" s="52">
        <v>1814.43</v>
      </c>
      <c r="AC8427" s="52">
        <v>1892.29</v>
      </c>
      <c r="AD8427" s="52">
        <v>2015.92</v>
      </c>
      <c r="AE8427" s="52">
        <v>2118.5</v>
      </c>
      <c r="AF8427" s="52">
        <v>2211.13</v>
      </c>
      <c r="AG8427" s="52">
        <v>2317.9699999999998</v>
      </c>
      <c r="AH8427" s="52">
        <v>2528.73</v>
      </c>
      <c r="AI8427" s="52">
        <v>2756.36</v>
      </c>
      <c r="AJ8427" s="52">
        <v>3018.95</v>
      </c>
      <c r="AK8427" s="52">
        <v>3349.86</v>
      </c>
      <c r="AL8427" s="52">
        <v>3666.21</v>
      </c>
      <c r="AM8427" s="52">
        <v>3926.5</v>
      </c>
      <c r="AN8427" s="52">
        <v>4236.88</v>
      </c>
      <c r="AO8427" s="52">
        <v>4503.1499999999996</v>
      </c>
      <c r="AP8427" s="52">
        <v>4892.37</v>
      </c>
      <c r="AQ8427" s="52">
        <v>5299.2</v>
      </c>
      <c r="AR8427" s="52">
        <v>5736.34</v>
      </c>
      <c r="AS8427" s="52">
        <v>6147.29</v>
      </c>
      <c r="AT8427" s="52">
        <v>6655.96</v>
      </c>
      <c r="AU8427" s="52">
        <v>7258.64</v>
      </c>
      <c r="AV8427" s="52">
        <v>7665.45</v>
      </c>
      <c r="AW8427" s="52">
        <v>8065.26</v>
      </c>
      <c r="AX8427" s="52">
        <v>8560.74</v>
      </c>
      <c r="AY8427" s="52">
        <v>9137.9</v>
      </c>
      <c r="AZ8427" s="52">
        <v>9762.69</v>
      </c>
      <c r="BA8427" s="52">
        <v>10440.81</v>
      </c>
      <c r="BB8427" s="52">
        <v>11179.33</v>
      </c>
      <c r="BC8427">
        <v>2017</v>
      </c>
    </row>
    <row r="8428" spans="1:55" x14ac:dyDescent="0.25">
      <c r="A8428">
        <v>927</v>
      </c>
      <c r="B8428" t="s">
        <v>1918</v>
      </c>
      <c r="C8428" t="s">
        <v>267</v>
      </c>
      <c r="D8428" t="s">
        <v>1919</v>
      </c>
      <c r="E8428" t="s">
        <v>268</v>
      </c>
      <c r="F8428" t="s">
        <v>269</v>
      </c>
      <c r="G8428" t="s">
        <v>270</v>
      </c>
    </row>
    <row r="8429" spans="1:55" x14ac:dyDescent="0.25">
      <c r="A8429">
        <v>927</v>
      </c>
      <c r="B8429" t="s">
        <v>1918</v>
      </c>
      <c r="C8429" t="s">
        <v>271</v>
      </c>
      <c r="D8429" t="s">
        <v>1919</v>
      </c>
      <c r="E8429" t="s">
        <v>272</v>
      </c>
      <c r="F8429" t="s">
        <v>273</v>
      </c>
      <c r="G8429" t="s">
        <v>274</v>
      </c>
      <c r="I8429" t="s">
        <v>243</v>
      </c>
      <c r="J8429" t="s">
        <v>232</v>
      </c>
      <c r="K8429" t="s">
        <v>232</v>
      </c>
      <c r="L8429" t="s">
        <v>232</v>
      </c>
      <c r="M8429" t="s">
        <v>232</v>
      </c>
      <c r="N8429" t="s">
        <v>232</v>
      </c>
      <c r="O8429" t="s">
        <v>232</v>
      </c>
      <c r="P8429" t="s">
        <v>232</v>
      </c>
      <c r="Q8429" t="s">
        <v>232</v>
      </c>
      <c r="R8429" t="s">
        <v>232</v>
      </c>
      <c r="S8429" t="s">
        <v>232</v>
      </c>
      <c r="T8429" t="s">
        <v>232</v>
      </c>
      <c r="U8429" t="s">
        <v>232</v>
      </c>
      <c r="V8429">
        <v>0.11600000000000001</v>
      </c>
      <c r="W8429">
        <v>0.111</v>
      </c>
      <c r="X8429">
        <v>0.10299999999999999</v>
      </c>
      <c r="Y8429">
        <v>9.8000000000000004E-2</v>
      </c>
      <c r="Z8429">
        <v>9.6000000000000002E-2</v>
      </c>
      <c r="AA8429">
        <v>9.7000000000000003E-2</v>
      </c>
      <c r="AB8429">
        <v>9.9000000000000005E-2</v>
      </c>
      <c r="AC8429">
        <v>9.9000000000000005E-2</v>
      </c>
      <c r="AD8429">
        <v>9.9000000000000005E-2</v>
      </c>
      <c r="AE8429">
        <v>0.1</v>
      </c>
      <c r="AF8429">
        <v>0.10100000000000001</v>
      </c>
      <c r="AG8429">
        <v>0.10100000000000001</v>
      </c>
      <c r="AH8429">
        <v>0.10299999999999999</v>
      </c>
      <c r="AI8429">
        <v>0.106</v>
      </c>
      <c r="AJ8429">
        <v>0.108</v>
      </c>
      <c r="AK8429">
        <v>0.112</v>
      </c>
      <c r="AL8429">
        <v>0.11899999999999999</v>
      </c>
      <c r="AM8429">
        <v>0.129</v>
      </c>
      <c r="AN8429">
        <v>0.13300000000000001</v>
      </c>
      <c r="AO8429">
        <v>0.13800000000000001</v>
      </c>
      <c r="AP8429">
        <v>0.14499999999999999</v>
      </c>
      <c r="AQ8429">
        <v>0.151</v>
      </c>
      <c r="AR8429">
        <v>0.158</v>
      </c>
      <c r="AS8429">
        <v>0.16500000000000001</v>
      </c>
      <c r="AT8429">
        <v>0.17399999999999999</v>
      </c>
      <c r="AU8429">
        <v>0.183</v>
      </c>
      <c r="AV8429">
        <v>0.185</v>
      </c>
      <c r="AW8429">
        <v>0.188</v>
      </c>
      <c r="AX8429">
        <v>0.192</v>
      </c>
      <c r="AY8429">
        <v>0.19600000000000001</v>
      </c>
      <c r="AZ8429">
        <v>0.20100000000000001</v>
      </c>
      <c r="BA8429">
        <v>0.20599999999999999</v>
      </c>
      <c r="BB8429">
        <v>0.21</v>
      </c>
      <c r="BC8429">
        <v>2017</v>
      </c>
    </row>
    <row r="8430" spans="1:55" x14ac:dyDescent="0.25">
      <c r="A8430">
        <v>927</v>
      </c>
      <c r="B8430" t="s">
        <v>1918</v>
      </c>
      <c r="C8430" t="s">
        <v>275</v>
      </c>
      <c r="D8430" t="s">
        <v>1919</v>
      </c>
      <c r="E8430" t="s">
        <v>276</v>
      </c>
      <c r="F8430" t="s">
        <v>277</v>
      </c>
      <c r="G8430" t="s">
        <v>278</v>
      </c>
      <c r="I8430" t="s">
        <v>243</v>
      </c>
      <c r="J8430" t="s">
        <v>232</v>
      </c>
      <c r="K8430" t="s">
        <v>232</v>
      </c>
      <c r="L8430" t="s">
        <v>232</v>
      </c>
      <c r="M8430" t="s">
        <v>232</v>
      </c>
      <c r="N8430" t="s">
        <v>232</v>
      </c>
      <c r="O8430" t="s">
        <v>232</v>
      </c>
      <c r="P8430" t="s">
        <v>232</v>
      </c>
      <c r="Q8430" t="s">
        <v>232</v>
      </c>
      <c r="R8430" t="s">
        <v>232</v>
      </c>
      <c r="S8430" t="s">
        <v>232</v>
      </c>
      <c r="T8430" t="s">
        <v>232</v>
      </c>
      <c r="U8430" t="s">
        <v>232</v>
      </c>
      <c r="V8430">
        <v>1.2E-2</v>
      </c>
      <c r="W8430">
        <v>0.13300000000000001</v>
      </c>
      <c r="X8430">
        <v>1.7450000000000001</v>
      </c>
      <c r="Y8430">
        <v>8.0500000000000007</v>
      </c>
      <c r="Z8430">
        <v>14.353</v>
      </c>
      <c r="AA8430">
        <v>23.434000000000001</v>
      </c>
      <c r="AB8430">
        <v>32.210999999999999</v>
      </c>
      <c r="AC8430">
        <v>45.76</v>
      </c>
      <c r="AD8430">
        <v>65.948999999999998</v>
      </c>
      <c r="AE8430">
        <v>93.697000000000003</v>
      </c>
      <c r="AF8430">
        <v>134.15600000000001</v>
      </c>
      <c r="AG8430">
        <v>166.90899999999999</v>
      </c>
      <c r="AH8430">
        <v>188.61</v>
      </c>
      <c r="AI8430">
        <v>222.00899999999999</v>
      </c>
      <c r="AJ8430">
        <v>261.33100000000002</v>
      </c>
      <c r="AK8430">
        <v>315.56400000000002</v>
      </c>
      <c r="AL8430">
        <v>380.31</v>
      </c>
      <c r="AM8430">
        <v>453.63600000000002</v>
      </c>
      <c r="AN8430">
        <v>525.86800000000005</v>
      </c>
      <c r="AO8430">
        <v>600.57899999999995</v>
      </c>
      <c r="AP8430">
        <v>677.26199999999994</v>
      </c>
      <c r="AQ8430">
        <v>760.41399999999999</v>
      </c>
      <c r="AR8430">
        <v>833.803</v>
      </c>
      <c r="AS8430">
        <v>900.91499999999996</v>
      </c>
      <c r="AT8430">
        <v>951.60599999999999</v>
      </c>
      <c r="AU8430" s="52">
        <v>1089.6099999999999</v>
      </c>
      <c r="AV8430" s="52">
        <v>1329.84</v>
      </c>
      <c r="AW8430" s="52">
        <v>1591.22</v>
      </c>
      <c r="AX8430" s="52">
        <v>1760.85</v>
      </c>
      <c r="AY8430" s="52">
        <v>1894.32</v>
      </c>
      <c r="AZ8430" s="52">
        <v>2011.07</v>
      </c>
      <c r="BA8430" s="52">
        <v>2127.4899999999998</v>
      </c>
      <c r="BB8430" s="52">
        <v>2247.2199999999998</v>
      </c>
      <c r="BC8430">
        <v>2017</v>
      </c>
    </row>
    <row r="8431" spans="1:55" x14ac:dyDescent="0.25">
      <c r="A8431">
        <v>927</v>
      </c>
      <c r="B8431" t="s">
        <v>1918</v>
      </c>
      <c r="C8431" t="s">
        <v>279</v>
      </c>
      <c r="D8431" t="s">
        <v>1919</v>
      </c>
      <c r="E8431" t="s">
        <v>280</v>
      </c>
      <c r="F8431" t="s">
        <v>281</v>
      </c>
      <c r="G8431" t="s">
        <v>282</v>
      </c>
      <c r="I8431" t="s">
        <v>1920</v>
      </c>
      <c r="J8431" t="s">
        <v>232</v>
      </c>
      <c r="K8431" t="s">
        <v>232</v>
      </c>
      <c r="L8431" t="s">
        <v>232</v>
      </c>
      <c r="M8431" t="s">
        <v>232</v>
      </c>
      <c r="N8431" t="s">
        <v>232</v>
      </c>
      <c r="O8431" t="s">
        <v>232</v>
      </c>
      <c r="P8431" t="s">
        <v>232</v>
      </c>
      <c r="Q8431" t="s">
        <v>232</v>
      </c>
      <c r="R8431" t="s">
        <v>232</v>
      </c>
      <c r="S8431" t="s">
        <v>232</v>
      </c>
      <c r="T8431" t="s">
        <v>232</v>
      </c>
      <c r="U8431" t="s">
        <v>232</v>
      </c>
      <c r="V8431">
        <v>44.078000000000003</v>
      </c>
      <c r="W8431">
        <v>14.7</v>
      </c>
      <c r="X8431">
        <v>18.2</v>
      </c>
      <c r="Y8431">
        <v>24.2</v>
      </c>
      <c r="Z8431">
        <v>23</v>
      </c>
      <c r="AA8431">
        <v>18.899000000000001</v>
      </c>
      <c r="AB8431">
        <v>20.901</v>
      </c>
      <c r="AC8431">
        <v>17.100000000000001</v>
      </c>
      <c r="AD8431">
        <v>19.600000000000001</v>
      </c>
      <c r="AE8431">
        <v>21.1</v>
      </c>
      <c r="AF8431">
        <v>21.2</v>
      </c>
      <c r="AG8431">
        <v>20.812999999999999</v>
      </c>
      <c r="AH8431">
        <v>24.5</v>
      </c>
      <c r="AI8431">
        <v>28</v>
      </c>
      <c r="AJ8431">
        <v>28.37</v>
      </c>
      <c r="AK8431">
        <v>28.196000000000002</v>
      </c>
      <c r="AL8431">
        <v>29.834</v>
      </c>
      <c r="AM8431">
        <v>29.472000000000001</v>
      </c>
      <c r="AN8431">
        <v>25.489000000000001</v>
      </c>
      <c r="AO8431">
        <v>26.391999999999999</v>
      </c>
      <c r="AP8431">
        <v>31.084</v>
      </c>
      <c r="AQ8431">
        <v>30.295000000000002</v>
      </c>
      <c r="AR8431">
        <v>30.135000000000002</v>
      </c>
      <c r="AS8431">
        <v>26.852</v>
      </c>
      <c r="AT8431">
        <v>25.335999999999999</v>
      </c>
      <c r="AU8431">
        <v>31.85</v>
      </c>
      <c r="AV8431">
        <v>41.015000000000001</v>
      </c>
      <c r="AW8431">
        <v>41.185000000000002</v>
      </c>
      <c r="AX8431">
        <v>41.354999999999997</v>
      </c>
      <c r="AY8431">
        <v>41.668999999999997</v>
      </c>
      <c r="AZ8431">
        <v>42.057000000000002</v>
      </c>
      <c r="BA8431">
        <v>42.37</v>
      </c>
      <c r="BB8431">
        <v>42.667000000000002</v>
      </c>
      <c r="BC8431">
        <v>2017</v>
      </c>
    </row>
    <row r="8432" spans="1:55" x14ac:dyDescent="0.25">
      <c r="A8432">
        <v>927</v>
      </c>
      <c r="B8432" t="s">
        <v>1918</v>
      </c>
      <c r="C8432" t="s">
        <v>283</v>
      </c>
      <c r="D8432" t="s">
        <v>1919</v>
      </c>
      <c r="E8432" t="s">
        <v>284</v>
      </c>
      <c r="F8432" t="s">
        <v>285</v>
      </c>
      <c r="G8432" t="s">
        <v>282</v>
      </c>
      <c r="I8432" t="s">
        <v>1920</v>
      </c>
      <c r="J8432" t="s">
        <v>232</v>
      </c>
      <c r="K8432" t="s">
        <v>232</v>
      </c>
      <c r="L8432" t="s">
        <v>232</v>
      </c>
      <c r="M8432" t="s">
        <v>232</v>
      </c>
      <c r="N8432" t="s">
        <v>232</v>
      </c>
      <c r="O8432" t="s">
        <v>232</v>
      </c>
      <c r="P8432" t="s">
        <v>232</v>
      </c>
      <c r="Q8432" t="s">
        <v>232</v>
      </c>
      <c r="R8432" t="s">
        <v>232</v>
      </c>
      <c r="S8432" t="s">
        <v>232</v>
      </c>
      <c r="T8432" t="s">
        <v>232</v>
      </c>
      <c r="U8432" t="s">
        <v>232</v>
      </c>
      <c r="V8432">
        <v>37.409999999999997</v>
      </c>
      <c r="W8432">
        <v>6.72</v>
      </c>
      <c r="X8432">
        <v>20.024999999999999</v>
      </c>
      <c r="Y8432">
        <v>23.992999999999999</v>
      </c>
      <c r="Z8432">
        <v>15.952999999999999</v>
      </c>
      <c r="AA8432">
        <v>24.344999999999999</v>
      </c>
      <c r="AB8432">
        <v>27.309000000000001</v>
      </c>
      <c r="AC8432">
        <v>24.289000000000001</v>
      </c>
      <c r="AD8432">
        <v>26.853000000000002</v>
      </c>
      <c r="AE8432">
        <v>28.408999999999999</v>
      </c>
      <c r="AF8432">
        <v>23.353999999999999</v>
      </c>
      <c r="AG8432">
        <v>26.446999999999999</v>
      </c>
      <c r="AH8432">
        <v>28.603999999999999</v>
      </c>
      <c r="AI8432">
        <v>27.542999999999999</v>
      </c>
      <c r="AJ8432">
        <v>37.482999999999997</v>
      </c>
      <c r="AK8432">
        <v>37.296999999999997</v>
      </c>
      <c r="AL8432">
        <v>38.521999999999998</v>
      </c>
      <c r="AM8432">
        <v>32.090000000000003</v>
      </c>
      <c r="AN8432">
        <v>32.453000000000003</v>
      </c>
      <c r="AO8432">
        <v>32.097999999999999</v>
      </c>
      <c r="AP8432">
        <v>32.241999999999997</v>
      </c>
      <c r="AQ8432">
        <v>33.122</v>
      </c>
      <c r="AR8432">
        <v>31.829000000000001</v>
      </c>
      <c r="AS8432">
        <v>27.558</v>
      </c>
      <c r="AT8432">
        <v>25.617999999999999</v>
      </c>
      <c r="AU8432">
        <v>33.222000000000001</v>
      </c>
      <c r="AV8432">
        <v>33.18</v>
      </c>
      <c r="AW8432">
        <v>35.555999999999997</v>
      </c>
      <c r="AX8432">
        <v>36.61</v>
      </c>
      <c r="AY8432">
        <v>37.384999999999998</v>
      </c>
      <c r="AZ8432">
        <v>37.411999999999999</v>
      </c>
      <c r="BA8432">
        <v>37.755000000000003</v>
      </c>
      <c r="BB8432">
        <v>38.26</v>
      </c>
      <c r="BC8432">
        <v>2017</v>
      </c>
    </row>
    <row r="8433" spans="1:55" x14ac:dyDescent="0.25">
      <c r="A8433">
        <v>927</v>
      </c>
      <c r="B8433" t="s">
        <v>1918</v>
      </c>
      <c r="C8433" t="s">
        <v>286</v>
      </c>
      <c r="D8433" t="s">
        <v>1919</v>
      </c>
      <c r="E8433" t="s">
        <v>287</v>
      </c>
      <c r="F8433" t="s">
        <v>288</v>
      </c>
      <c r="G8433" t="s">
        <v>250</v>
      </c>
      <c r="I8433" t="s">
        <v>1921</v>
      </c>
      <c r="J8433" t="s">
        <v>232</v>
      </c>
      <c r="K8433" t="s">
        <v>232</v>
      </c>
      <c r="L8433" t="s">
        <v>232</v>
      </c>
      <c r="M8433" t="s">
        <v>232</v>
      </c>
      <c r="N8433" t="s">
        <v>232</v>
      </c>
      <c r="O8433" t="s">
        <v>232</v>
      </c>
      <c r="P8433" t="s">
        <v>232</v>
      </c>
      <c r="Q8433" t="s">
        <v>232</v>
      </c>
      <c r="R8433" t="s">
        <v>232</v>
      </c>
      <c r="S8433" t="s">
        <v>232</v>
      </c>
      <c r="T8433" t="s">
        <v>232</v>
      </c>
      <c r="U8433" t="s">
        <v>232</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52">
        <v>1070.8399999999999</v>
      </c>
      <c r="AI8433" s="52">
        <v>1185.46</v>
      </c>
      <c r="AJ8433" s="52">
        <v>1340.86</v>
      </c>
      <c r="AK8433" s="52">
        <v>1490.42</v>
      </c>
      <c r="AL8433" s="52">
        <v>1686.08</v>
      </c>
      <c r="AM8433" s="52">
        <v>1893.44</v>
      </c>
      <c r="AN8433" s="52">
        <v>2126.41</v>
      </c>
      <c r="AO8433" s="52">
        <v>2391.08</v>
      </c>
      <c r="AP8433" s="52">
        <v>2675.62</v>
      </c>
      <c r="AQ8433" s="52">
        <v>2988.67</v>
      </c>
      <c r="AR8433" s="52">
        <v>3260.01</v>
      </c>
      <c r="AS8433" s="52">
        <v>3535.96</v>
      </c>
      <c r="AT8433" s="52">
        <v>3818.21</v>
      </c>
      <c r="AU8433" s="52">
        <v>4297.2299999999996</v>
      </c>
      <c r="AV8433" s="52">
        <v>5066.38</v>
      </c>
      <c r="AW8433" s="52">
        <v>5900.48</v>
      </c>
      <c r="AX8433" s="52">
        <v>6602.71</v>
      </c>
      <c r="AY8433" s="52">
        <v>7214.5</v>
      </c>
      <c r="AZ8433" s="52">
        <v>7797.08</v>
      </c>
      <c r="BA8433" s="52">
        <v>8393.83</v>
      </c>
      <c r="BB8433" s="52">
        <v>9023.76</v>
      </c>
      <c r="BC8433">
        <v>2018</v>
      </c>
    </row>
    <row r="8434" spans="1:55" x14ac:dyDescent="0.25">
      <c r="A8434">
        <v>927</v>
      </c>
      <c r="B8434" t="s">
        <v>1918</v>
      </c>
      <c r="C8434" t="s">
        <v>290</v>
      </c>
      <c r="D8434" t="s">
        <v>1919</v>
      </c>
      <c r="E8434" t="s">
        <v>287</v>
      </c>
      <c r="F8434" t="s">
        <v>291</v>
      </c>
      <c r="G8434" t="s">
        <v>235</v>
      </c>
      <c r="I8434" t="s">
        <v>292</v>
      </c>
      <c r="J8434" t="s">
        <v>232</v>
      </c>
      <c r="K8434" t="s">
        <v>232</v>
      </c>
      <c r="L8434" t="s">
        <v>232</v>
      </c>
      <c r="M8434" t="s">
        <v>232</v>
      </c>
      <c r="N8434" t="s">
        <v>232</v>
      </c>
      <c r="O8434" t="s">
        <v>232</v>
      </c>
      <c r="P8434" t="s">
        <v>232</v>
      </c>
      <c r="Q8434" t="s">
        <v>232</v>
      </c>
      <c r="R8434" t="s">
        <v>232</v>
      </c>
      <c r="S8434" t="s">
        <v>232</v>
      </c>
      <c r="T8434" t="s">
        <v>232</v>
      </c>
      <c r="U8434" t="s">
        <v>232</v>
      </c>
      <c r="V8434" t="s">
        <v>232</v>
      </c>
      <c r="W8434">
        <v>534.17999999999995</v>
      </c>
      <c r="X8434" s="52">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7.9820000000000002</v>
      </c>
      <c r="AU8434">
        <v>12.545999999999999</v>
      </c>
      <c r="AV8434">
        <v>17.899000000000001</v>
      </c>
      <c r="AW8434">
        <v>16.463000000000001</v>
      </c>
      <c r="AX8434">
        <v>11.901</v>
      </c>
      <c r="AY8434">
        <v>9.266</v>
      </c>
      <c r="AZ8434">
        <v>8.0749999999999993</v>
      </c>
      <c r="BA8434">
        <v>7.6539999999999999</v>
      </c>
      <c r="BB8434">
        <v>7.5049999999999999</v>
      </c>
      <c r="BC8434">
        <v>2018</v>
      </c>
    </row>
    <row r="8435" spans="1:55" x14ac:dyDescent="0.25">
      <c r="A8435">
        <v>927</v>
      </c>
      <c r="B8435" t="s">
        <v>1918</v>
      </c>
      <c r="C8435" t="s">
        <v>293</v>
      </c>
      <c r="D8435" t="s">
        <v>1919</v>
      </c>
      <c r="E8435" t="s">
        <v>294</v>
      </c>
      <c r="F8435" t="s">
        <v>295</v>
      </c>
      <c r="G8435" t="s">
        <v>250</v>
      </c>
      <c r="I8435" t="s">
        <v>1921</v>
      </c>
      <c r="J8435" t="s">
        <v>232</v>
      </c>
      <c r="K8435" t="s">
        <v>232</v>
      </c>
      <c r="L8435" t="s">
        <v>232</v>
      </c>
      <c r="M8435" t="s">
        <v>232</v>
      </c>
      <c r="N8435" t="s">
        <v>232</v>
      </c>
      <c r="O8435" t="s">
        <v>232</v>
      </c>
      <c r="P8435" t="s">
        <v>232</v>
      </c>
      <c r="Q8435" t="s">
        <v>232</v>
      </c>
      <c r="R8435" t="s">
        <v>232</v>
      </c>
      <c r="S8435" t="s">
        <v>232</v>
      </c>
      <c r="T8435" t="s">
        <v>232</v>
      </c>
      <c r="U8435" t="s">
        <v>232</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52">
        <v>1032.67</v>
      </c>
      <c r="AH8435" s="52">
        <v>1128.31</v>
      </c>
      <c r="AI8435" s="52">
        <v>1256.68</v>
      </c>
      <c r="AJ8435" s="52">
        <v>1393.41</v>
      </c>
      <c r="AK8435" s="52">
        <v>1558.59</v>
      </c>
      <c r="AL8435" s="52">
        <v>1774.18</v>
      </c>
      <c r="AM8435" s="52">
        <v>1993.4</v>
      </c>
      <c r="AN8435" s="52">
        <v>2230.64</v>
      </c>
      <c r="AO8435" s="52">
        <v>2534.2399999999998</v>
      </c>
      <c r="AP8435" s="52">
        <v>2808.25</v>
      </c>
      <c r="AQ8435" s="52">
        <v>3111.65</v>
      </c>
      <c r="AR8435" s="52">
        <v>3399.07</v>
      </c>
      <c r="AS8435" s="52">
        <v>3685.5</v>
      </c>
      <c r="AT8435" s="52">
        <v>3975.43</v>
      </c>
      <c r="AU8435" s="52">
        <v>4726.6899999999996</v>
      </c>
      <c r="AV8435" s="52">
        <v>5406.76</v>
      </c>
      <c r="AW8435" s="52">
        <v>6253.89</v>
      </c>
      <c r="AX8435" s="52">
        <v>6913.33</v>
      </c>
      <c r="AY8435" s="52">
        <v>7503.02</v>
      </c>
      <c r="AZ8435" s="52">
        <v>8087.83</v>
      </c>
      <c r="BA8435" s="52">
        <v>8696.74</v>
      </c>
      <c r="BB8435" s="52">
        <v>9343.35</v>
      </c>
      <c r="BC8435">
        <v>2018</v>
      </c>
    </row>
    <row r="8436" spans="1:55" x14ac:dyDescent="0.25">
      <c r="A8436">
        <v>927</v>
      </c>
      <c r="B8436" t="s">
        <v>1918</v>
      </c>
      <c r="C8436" t="s">
        <v>296</v>
      </c>
      <c r="D8436" t="s">
        <v>1919</v>
      </c>
      <c r="E8436" t="s">
        <v>294</v>
      </c>
      <c r="F8436" t="s">
        <v>297</v>
      </c>
      <c r="G8436" t="s">
        <v>235</v>
      </c>
      <c r="I8436" t="s">
        <v>298</v>
      </c>
      <c r="J8436" t="s">
        <v>232</v>
      </c>
      <c r="K8436" t="s">
        <v>232</v>
      </c>
      <c r="L8436" t="s">
        <v>232</v>
      </c>
      <c r="M8436" t="s">
        <v>232</v>
      </c>
      <c r="N8436" t="s">
        <v>232</v>
      </c>
      <c r="O8436" t="s">
        <v>232</v>
      </c>
      <c r="P8436" t="s">
        <v>232</v>
      </c>
      <c r="Q8436" t="s">
        <v>232</v>
      </c>
      <c r="R8436" t="s">
        <v>232</v>
      </c>
      <c r="S8436" t="s">
        <v>232</v>
      </c>
      <c r="T8436" t="s">
        <v>232</v>
      </c>
      <c r="U8436" t="s">
        <v>232</v>
      </c>
      <c r="V8436" t="s">
        <v>232</v>
      </c>
      <c r="W8436">
        <v>884.78200000000004</v>
      </c>
      <c r="X8436" s="52">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7.867</v>
      </c>
      <c r="AU8436">
        <v>18.896999999999998</v>
      </c>
      <c r="AV8436">
        <v>14.388</v>
      </c>
      <c r="AW8436">
        <v>15.667999999999999</v>
      </c>
      <c r="AX8436">
        <v>10.544</v>
      </c>
      <c r="AY8436">
        <v>8.5299999999999994</v>
      </c>
      <c r="AZ8436">
        <v>7.7939999999999996</v>
      </c>
      <c r="BA8436">
        <v>7.5289999999999999</v>
      </c>
      <c r="BB8436">
        <v>7.4349999999999996</v>
      </c>
      <c r="BC8436">
        <v>2018</v>
      </c>
    </row>
    <row r="8437" spans="1:55" x14ac:dyDescent="0.25">
      <c r="A8437">
        <v>927</v>
      </c>
      <c r="B8437" t="s">
        <v>1918</v>
      </c>
      <c r="C8437" t="s">
        <v>299</v>
      </c>
      <c r="D8437" t="s">
        <v>1919</v>
      </c>
      <c r="E8437" t="s">
        <v>300</v>
      </c>
      <c r="G8437" t="s">
        <v>274</v>
      </c>
    </row>
    <row r="8438" spans="1:55" x14ac:dyDescent="0.25">
      <c r="A8438">
        <v>927</v>
      </c>
      <c r="B8438" t="s">
        <v>1918</v>
      </c>
      <c r="C8438" t="s">
        <v>301</v>
      </c>
      <c r="D8438" t="s">
        <v>1919</v>
      </c>
      <c r="E8438" t="s">
        <v>302</v>
      </c>
      <c r="F8438" t="s">
        <v>303</v>
      </c>
      <c r="G8438" t="s">
        <v>235</v>
      </c>
      <c r="I8438" t="s">
        <v>1922</v>
      </c>
      <c r="J8438" t="s">
        <v>232</v>
      </c>
      <c r="K8438" t="s">
        <v>232</v>
      </c>
      <c r="L8438" t="s">
        <v>232</v>
      </c>
      <c r="M8438" t="s">
        <v>232</v>
      </c>
      <c r="N8438" t="s">
        <v>232</v>
      </c>
      <c r="O8438" t="s">
        <v>232</v>
      </c>
      <c r="P8438" t="s">
        <v>232</v>
      </c>
      <c r="Q8438" t="s">
        <v>232</v>
      </c>
      <c r="R8438" t="s">
        <v>232</v>
      </c>
      <c r="S8438" t="s">
        <v>232</v>
      </c>
      <c r="T8438" t="s">
        <v>232</v>
      </c>
      <c r="U8438" t="s">
        <v>232</v>
      </c>
      <c r="V8438">
        <v>-82.872</v>
      </c>
      <c r="W8438">
        <v>115.04600000000001</v>
      </c>
      <c r="X8438">
        <v>-17.381</v>
      </c>
      <c r="Y8438">
        <v>24.539000000000001</v>
      </c>
      <c r="Z8438">
        <v>32.435000000000002</v>
      </c>
      <c r="AA8438">
        <v>-20.472999999999999</v>
      </c>
      <c r="AB8438">
        <v>-15.071999999999999</v>
      </c>
      <c r="AC8438">
        <v>-9.2460000000000004</v>
      </c>
      <c r="AD8438">
        <v>-16.715</v>
      </c>
      <c r="AE8438">
        <v>23.45</v>
      </c>
      <c r="AF8438">
        <v>-13.766</v>
      </c>
      <c r="AG8438">
        <v>0.92200000000000004</v>
      </c>
      <c r="AH8438">
        <v>12.692</v>
      </c>
      <c r="AI8438">
        <v>-3.0739999999999998</v>
      </c>
      <c r="AJ8438">
        <v>7.7</v>
      </c>
      <c r="AK8438">
        <v>31.992999999999999</v>
      </c>
      <c r="AL8438">
        <v>34.970999999999997</v>
      </c>
      <c r="AM8438">
        <v>13.44</v>
      </c>
      <c r="AN8438">
        <v>-20.591000000000001</v>
      </c>
      <c r="AO8438">
        <v>11.342000000000001</v>
      </c>
      <c r="AP8438">
        <v>23.006</v>
      </c>
      <c r="AQ8438">
        <v>7.4880000000000004</v>
      </c>
      <c r="AR8438">
        <v>0.80700000000000005</v>
      </c>
      <c r="AS8438">
        <v>12.574999999999999</v>
      </c>
      <c r="AT8438">
        <v>9.7579999999999991</v>
      </c>
      <c r="AU8438">
        <v>3.2109999999999999</v>
      </c>
      <c r="AV8438">
        <v>33.279000000000003</v>
      </c>
      <c r="AW8438">
        <v>9.077</v>
      </c>
      <c r="AX8438">
        <v>2.2509999999999999</v>
      </c>
      <c r="AY8438">
        <v>3.992</v>
      </c>
      <c r="AZ8438">
        <v>8.1470000000000002</v>
      </c>
      <c r="BA8438">
        <v>8.4320000000000004</v>
      </c>
      <c r="BB8438">
        <v>9.4949999999999992</v>
      </c>
      <c r="BC8438">
        <v>2017</v>
      </c>
    </row>
    <row r="8439" spans="1:55" x14ac:dyDescent="0.25">
      <c r="A8439">
        <v>927</v>
      </c>
      <c r="B8439" t="s">
        <v>1918</v>
      </c>
      <c r="C8439" t="s">
        <v>305</v>
      </c>
      <c r="D8439" t="s">
        <v>1919</v>
      </c>
      <c r="E8439" t="s">
        <v>306</v>
      </c>
      <c r="F8439" t="s">
        <v>307</v>
      </c>
      <c r="G8439" t="s">
        <v>235</v>
      </c>
      <c r="I8439" t="s">
        <v>1922</v>
      </c>
      <c r="J8439" t="s">
        <v>232</v>
      </c>
      <c r="K8439" t="s">
        <v>232</v>
      </c>
      <c r="L8439" t="s">
        <v>232</v>
      </c>
      <c r="M8439" t="s">
        <v>232</v>
      </c>
      <c r="N8439" t="s">
        <v>232</v>
      </c>
      <c r="O8439" t="s">
        <v>232</v>
      </c>
      <c r="P8439" t="s">
        <v>232</v>
      </c>
      <c r="Q8439" t="s">
        <v>232</v>
      </c>
      <c r="R8439" t="s">
        <v>232</v>
      </c>
      <c r="S8439" t="s">
        <v>232</v>
      </c>
      <c r="T8439" t="s">
        <v>232</v>
      </c>
      <c r="U8439" t="s">
        <v>232</v>
      </c>
      <c r="V8439">
        <v>-82.872</v>
      </c>
      <c r="W8439">
        <v>115.04600000000001</v>
      </c>
      <c r="X8439">
        <v>-17.381</v>
      </c>
      <c r="Y8439">
        <v>24.539000000000001</v>
      </c>
      <c r="Z8439">
        <v>32.435000000000002</v>
      </c>
      <c r="AA8439">
        <v>-20.472999999999999</v>
      </c>
      <c r="AB8439">
        <v>-15.071999999999999</v>
      </c>
      <c r="AC8439">
        <v>-9.2460000000000004</v>
      </c>
      <c r="AD8439">
        <v>-16.715</v>
      </c>
      <c r="AE8439">
        <v>23.45</v>
      </c>
      <c r="AF8439">
        <v>-13.766</v>
      </c>
      <c r="AG8439">
        <v>0.92200000000000004</v>
      </c>
      <c r="AH8439">
        <v>12.692</v>
      </c>
      <c r="AI8439">
        <v>-3.0739999999999998</v>
      </c>
      <c r="AJ8439">
        <v>7.7</v>
      </c>
      <c r="AK8439">
        <v>31.992999999999999</v>
      </c>
      <c r="AL8439">
        <v>34.970999999999997</v>
      </c>
      <c r="AM8439">
        <v>13.44</v>
      </c>
      <c r="AN8439">
        <v>-20.591000000000001</v>
      </c>
      <c r="AO8439">
        <v>11.342000000000001</v>
      </c>
      <c r="AP8439">
        <v>23.006</v>
      </c>
      <c r="AQ8439">
        <v>7.4880000000000004</v>
      </c>
      <c r="AR8439">
        <v>0.80700000000000005</v>
      </c>
      <c r="AS8439">
        <v>12.574999999999999</v>
      </c>
      <c r="AT8439">
        <v>9.7579999999999991</v>
      </c>
      <c r="AU8439">
        <v>3.2109999999999999</v>
      </c>
      <c r="AV8439">
        <v>33.279000000000003</v>
      </c>
      <c r="AW8439">
        <v>9.077</v>
      </c>
      <c r="AX8439">
        <v>2.2509999999999999</v>
      </c>
      <c r="AY8439">
        <v>3.992</v>
      </c>
      <c r="AZ8439">
        <v>8.1470000000000002</v>
      </c>
      <c r="BA8439">
        <v>8.4320000000000004</v>
      </c>
      <c r="BB8439">
        <v>9.4949999999999992</v>
      </c>
      <c r="BC8439">
        <v>2017</v>
      </c>
    </row>
    <row r="8440" spans="1:55" x14ac:dyDescent="0.25">
      <c r="A8440">
        <v>927</v>
      </c>
      <c r="B8440" t="s">
        <v>1918</v>
      </c>
      <c r="C8440" t="s">
        <v>308</v>
      </c>
      <c r="D8440" t="s">
        <v>1919</v>
      </c>
      <c r="E8440" t="s">
        <v>309</v>
      </c>
      <c r="F8440" t="s">
        <v>310</v>
      </c>
      <c r="G8440" t="s">
        <v>235</v>
      </c>
      <c r="I8440" t="s">
        <v>1922</v>
      </c>
      <c r="J8440" t="s">
        <v>232</v>
      </c>
      <c r="K8440" t="s">
        <v>232</v>
      </c>
      <c r="L8440" t="s">
        <v>232</v>
      </c>
      <c r="M8440" t="s">
        <v>232</v>
      </c>
      <c r="N8440" t="s">
        <v>232</v>
      </c>
      <c r="O8440" t="s">
        <v>232</v>
      </c>
      <c r="P8440" t="s">
        <v>232</v>
      </c>
      <c r="Q8440" t="s">
        <v>232</v>
      </c>
      <c r="R8440" t="s">
        <v>232</v>
      </c>
      <c r="S8440" t="s">
        <v>232</v>
      </c>
      <c r="T8440" t="s">
        <v>232</v>
      </c>
      <c r="U8440" t="s">
        <v>232</v>
      </c>
      <c r="V8440">
        <v>-90.162000000000006</v>
      </c>
      <c r="W8440">
        <v>118.93600000000001</v>
      </c>
      <c r="X8440">
        <v>-1.5229999999999999</v>
      </c>
      <c r="Y8440">
        <v>18.899000000000001</v>
      </c>
      <c r="Z8440">
        <v>0.90800000000000003</v>
      </c>
      <c r="AA8440">
        <v>-6.0739999999999998</v>
      </c>
      <c r="AB8440">
        <v>-11.554</v>
      </c>
      <c r="AC8440">
        <v>19.585999999999999</v>
      </c>
      <c r="AD8440">
        <v>-17.741</v>
      </c>
      <c r="AE8440">
        <v>18.864999999999998</v>
      </c>
      <c r="AF8440">
        <v>-9.2070000000000007</v>
      </c>
      <c r="AG8440">
        <v>2.1789999999999998</v>
      </c>
      <c r="AH8440">
        <v>25.007999999999999</v>
      </c>
      <c r="AI8440">
        <v>-6.4859999999999998</v>
      </c>
      <c r="AJ8440">
        <v>-10.744999999999999</v>
      </c>
      <c r="AK8440">
        <v>31.741</v>
      </c>
      <c r="AL8440">
        <v>14.407999999999999</v>
      </c>
      <c r="AM8440">
        <v>8.8109999999999999</v>
      </c>
      <c r="AN8440">
        <v>-7.3339999999999996</v>
      </c>
      <c r="AO8440">
        <v>-3.6219999999999999</v>
      </c>
      <c r="AP8440">
        <v>3.4550000000000001</v>
      </c>
      <c r="AQ8440">
        <v>9.6180000000000003</v>
      </c>
      <c r="AR8440">
        <v>0.50900000000000001</v>
      </c>
      <c r="AS8440">
        <v>5.5970000000000004</v>
      </c>
      <c r="AT8440">
        <v>-19.952000000000002</v>
      </c>
      <c r="AU8440">
        <v>0.98399999999999999</v>
      </c>
      <c r="AV8440">
        <v>9.1419999999999995</v>
      </c>
      <c r="AW8440">
        <v>8.0510000000000002</v>
      </c>
      <c r="AX8440">
        <v>2.2759999999999998</v>
      </c>
      <c r="AY8440">
        <v>3.9780000000000002</v>
      </c>
      <c r="AZ8440">
        <v>7.0179999999999998</v>
      </c>
      <c r="BA8440">
        <v>9.2560000000000002</v>
      </c>
      <c r="BB8440">
        <v>10.948</v>
      </c>
      <c r="BC8440">
        <v>2017</v>
      </c>
    </row>
    <row r="8441" spans="1:55" x14ac:dyDescent="0.25">
      <c r="A8441">
        <v>927</v>
      </c>
      <c r="B8441" t="s">
        <v>1918</v>
      </c>
      <c r="C8441" t="s">
        <v>311</v>
      </c>
      <c r="D8441" t="s">
        <v>1919</v>
      </c>
      <c r="E8441" t="s">
        <v>312</v>
      </c>
      <c r="F8441" t="s">
        <v>313</v>
      </c>
      <c r="G8441" t="s">
        <v>235</v>
      </c>
      <c r="I8441" t="s">
        <v>1922</v>
      </c>
      <c r="J8441" t="s">
        <v>232</v>
      </c>
      <c r="K8441" t="s">
        <v>232</v>
      </c>
      <c r="L8441" t="s">
        <v>232</v>
      </c>
      <c r="M8441" t="s">
        <v>232</v>
      </c>
      <c r="N8441" t="s">
        <v>232</v>
      </c>
      <c r="O8441" t="s">
        <v>232</v>
      </c>
      <c r="P8441" t="s">
        <v>232</v>
      </c>
      <c r="Q8441" t="s">
        <v>232</v>
      </c>
      <c r="R8441" t="s">
        <v>232</v>
      </c>
      <c r="S8441" t="s">
        <v>232</v>
      </c>
      <c r="T8441" t="s">
        <v>232</v>
      </c>
      <c r="U8441" t="s">
        <v>232</v>
      </c>
      <c r="V8441">
        <v>-90.162000000000006</v>
      </c>
      <c r="W8441">
        <v>118.93600000000001</v>
      </c>
      <c r="X8441">
        <v>-1.5229999999999999</v>
      </c>
      <c r="Y8441">
        <v>18.899000000000001</v>
      </c>
      <c r="Z8441">
        <v>0.90800000000000003</v>
      </c>
      <c r="AA8441">
        <v>-6.0739999999999998</v>
      </c>
      <c r="AB8441">
        <v>-11.554</v>
      </c>
      <c r="AC8441">
        <v>19.585999999999999</v>
      </c>
      <c r="AD8441">
        <v>-17.741</v>
      </c>
      <c r="AE8441">
        <v>18.864999999999998</v>
      </c>
      <c r="AF8441">
        <v>-9.2070000000000007</v>
      </c>
      <c r="AG8441">
        <v>2.1789999999999998</v>
      </c>
      <c r="AH8441">
        <v>25.007999999999999</v>
      </c>
      <c r="AI8441">
        <v>-6.4859999999999998</v>
      </c>
      <c r="AJ8441">
        <v>-10.744999999999999</v>
      </c>
      <c r="AK8441">
        <v>31.741</v>
      </c>
      <c r="AL8441">
        <v>14.407999999999999</v>
      </c>
      <c r="AM8441">
        <v>8.8109999999999999</v>
      </c>
      <c r="AN8441">
        <v>-7.3339999999999996</v>
      </c>
      <c r="AO8441">
        <v>-3.6219999999999999</v>
      </c>
      <c r="AP8441">
        <v>3.4550000000000001</v>
      </c>
      <c r="AQ8441">
        <v>9.6180000000000003</v>
      </c>
      <c r="AR8441">
        <v>0.50900000000000001</v>
      </c>
      <c r="AS8441">
        <v>5.5970000000000004</v>
      </c>
      <c r="AT8441">
        <v>-19.952000000000002</v>
      </c>
      <c r="AU8441">
        <v>0.98399999999999999</v>
      </c>
      <c r="AV8441">
        <v>9.1419999999999995</v>
      </c>
      <c r="AW8441">
        <v>8.0510000000000002</v>
      </c>
      <c r="AX8441">
        <v>2.2759999999999998</v>
      </c>
      <c r="AY8441">
        <v>3.9780000000000002</v>
      </c>
      <c r="AZ8441">
        <v>7.0179999999999998</v>
      </c>
      <c r="BA8441">
        <v>9.2560000000000002</v>
      </c>
      <c r="BB8441">
        <v>10.948</v>
      </c>
      <c r="BC8441">
        <v>2017</v>
      </c>
    </row>
    <row r="8442" spans="1:55" x14ac:dyDescent="0.25">
      <c r="A8442">
        <v>927</v>
      </c>
      <c r="B8442" t="s">
        <v>1918</v>
      </c>
      <c r="C8442" t="s">
        <v>314</v>
      </c>
      <c r="D8442" t="s">
        <v>1919</v>
      </c>
      <c r="E8442" t="s">
        <v>315</v>
      </c>
      <c r="F8442" t="s">
        <v>316</v>
      </c>
      <c r="G8442" t="s">
        <v>317</v>
      </c>
    </row>
    <row r="8443" spans="1:55" x14ac:dyDescent="0.25">
      <c r="A8443">
        <v>927</v>
      </c>
      <c r="B8443" t="s">
        <v>1918</v>
      </c>
      <c r="C8443" t="s">
        <v>318</v>
      </c>
      <c r="D8443" t="s">
        <v>1919</v>
      </c>
      <c r="E8443" t="s">
        <v>319</v>
      </c>
      <c r="F8443" t="s">
        <v>320</v>
      </c>
      <c r="G8443" t="s">
        <v>321</v>
      </c>
      <c r="H8443" t="s">
        <v>322</v>
      </c>
    </row>
    <row r="8444" spans="1:55" x14ac:dyDescent="0.25">
      <c r="A8444">
        <v>927</v>
      </c>
      <c r="B8444" t="s">
        <v>1918</v>
      </c>
      <c r="C8444" t="s">
        <v>323</v>
      </c>
      <c r="D8444" t="s">
        <v>1919</v>
      </c>
      <c r="E8444" t="s">
        <v>324</v>
      </c>
      <c r="F8444" t="s">
        <v>325</v>
      </c>
      <c r="G8444" t="s">
        <v>321</v>
      </c>
      <c r="H8444" t="s">
        <v>322</v>
      </c>
      <c r="I8444" t="s">
        <v>1923</v>
      </c>
      <c r="J8444" t="s">
        <v>232</v>
      </c>
      <c r="K8444" t="s">
        <v>232</v>
      </c>
      <c r="L8444" t="s">
        <v>232</v>
      </c>
      <c r="M8444" t="s">
        <v>232</v>
      </c>
      <c r="N8444" t="s">
        <v>232</v>
      </c>
      <c r="O8444" t="s">
        <v>232</v>
      </c>
      <c r="P8444" t="s">
        <v>232</v>
      </c>
      <c r="Q8444" t="s">
        <v>232</v>
      </c>
      <c r="R8444" t="s">
        <v>232</v>
      </c>
      <c r="S8444" t="s">
        <v>232</v>
      </c>
      <c r="T8444" t="s">
        <v>232</v>
      </c>
      <c r="U8444" t="s">
        <v>232</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33.168999999999997</v>
      </c>
      <c r="AX8444">
        <v>33.656999999999996</v>
      </c>
      <c r="AY8444">
        <v>34.116999999999997</v>
      </c>
      <c r="AZ8444">
        <v>34.551000000000002</v>
      </c>
      <c r="BA8444">
        <v>34.954999999999998</v>
      </c>
      <c r="BB8444">
        <v>35.328000000000003</v>
      </c>
      <c r="BC8444">
        <v>2017</v>
      </c>
    </row>
    <row r="8445" spans="1:55" x14ac:dyDescent="0.25">
      <c r="A8445">
        <v>927</v>
      </c>
      <c r="B8445" t="s">
        <v>1918</v>
      </c>
      <c r="C8445" t="s">
        <v>327</v>
      </c>
      <c r="D8445" t="s">
        <v>1919</v>
      </c>
      <c r="E8445" t="s">
        <v>328</v>
      </c>
      <c r="F8445" t="s">
        <v>329</v>
      </c>
      <c r="G8445" t="s">
        <v>229</v>
      </c>
      <c r="H8445" t="s">
        <v>230</v>
      </c>
      <c r="I8445" t="s">
        <v>1924</v>
      </c>
      <c r="J8445" t="s">
        <v>232</v>
      </c>
      <c r="K8445" t="s">
        <v>232</v>
      </c>
      <c r="L8445" t="s">
        <v>232</v>
      </c>
      <c r="M8445" t="s">
        <v>232</v>
      </c>
      <c r="N8445" t="s">
        <v>232</v>
      </c>
      <c r="O8445" t="s">
        <v>232</v>
      </c>
      <c r="P8445" t="s">
        <v>232</v>
      </c>
      <c r="Q8445" t="s">
        <v>232</v>
      </c>
      <c r="R8445" t="s">
        <v>232</v>
      </c>
      <c r="S8445" t="s">
        <v>232</v>
      </c>
      <c r="T8445" t="s">
        <v>232</v>
      </c>
      <c r="U8445">
        <v>1.9E-2</v>
      </c>
      <c r="V8445">
        <v>0.14000000000000001</v>
      </c>
      <c r="W8445">
        <v>1.7629999999999999</v>
      </c>
      <c r="X8445">
        <v>18.407</v>
      </c>
      <c r="Y8445">
        <v>104.812</v>
      </c>
      <c r="Z8445">
        <v>234.715</v>
      </c>
      <c r="AA8445">
        <v>364.72699999999998</v>
      </c>
      <c r="AB8445">
        <v>569.69200000000001</v>
      </c>
      <c r="AC8445">
        <v>820.13</v>
      </c>
      <c r="AD8445" s="52">
        <v>1191.47</v>
      </c>
      <c r="AE8445" s="52">
        <v>1687.94</v>
      </c>
      <c r="AF8445" s="52">
        <v>2644.2</v>
      </c>
      <c r="AG8445" s="52">
        <v>3288.55</v>
      </c>
      <c r="AH8445" s="52">
        <v>3944.69</v>
      </c>
      <c r="AI8445" s="52">
        <v>4900.0200000000004</v>
      </c>
      <c r="AJ8445" s="52">
        <v>7139.91</v>
      </c>
      <c r="AK8445" s="52">
        <v>10030.299999999999</v>
      </c>
      <c r="AL8445" s="52">
        <v>15357.34</v>
      </c>
      <c r="AM8445" s="52">
        <v>18009.669999999998</v>
      </c>
      <c r="AN8445" s="52">
        <v>22865.4</v>
      </c>
      <c r="AO8445" s="52">
        <v>29691.4</v>
      </c>
      <c r="AP8445" s="52">
        <v>38040.15</v>
      </c>
      <c r="AQ8445" s="52">
        <v>42018.33</v>
      </c>
      <c r="AR8445" s="52">
        <v>50089.7</v>
      </c>
      <c r="AS8445" s="52">
        <v>53843.25</v>
      </c>
      <c r="AT8445" s="52">
        <v>61485.7</v>
      </c>
      <c r="AU8445" s="52">
        <v>74786.850000000006</v>
      </c>
      <c r="AV8445" s="52">
        <v>113350.78</v>
      </c>
      <c r="AW8445" s="52">
        <v>129443.26</v>
      </c>
      <c r="AX8445" s="52">
        <v>155519.18</v>
      </c>
      <c r="AY8445" s="52">
        <v>182917.5</v>
      </c>
      <c r="AZ8445" s="52">
        <v>211071.65</v>
      </c>
      <c r="BA8445" s="52">
        <v>242339.66</v>
      </c>
      <c r="BB8445" s="52">
        <v>278104.49</v>
      </c>
      <c r="BC8445">
        <v>2018</v>
      </c>
    </row>
    <row r="8446" spans="1:55" x14ac:dyDescent="0.25">
      <c r="A8446">
        <v>927</v>
      </c>
      <c r="B8446" t="s">
        <v>1918</v>
      </c>
      <c r="C8446" t="s">
        <v>331</v>
      </c>
      <c r="D8446" t="s">
        <v>1919</v>
      </c>
      <c r="E8446" t="s">
        <v>328</v>
      </c>
      <c r="F8446" t="s">
        <v>329</v>
      </c>
      <c r="G8446" t="s">
        <v>282</v>
      </c>
      <c r="I8446" t="s">
        <v>332</v>
      </c>
      <c r="J8446" t="s">
        <v>232</v>
      </c>
      <c r="K8446" t="s">
        <v>232</v>
      </c>
      <c r="L8446" t="s">
        <v>232</v>
      </c>
      <c r="M8446" t="s">
        <v>232</v>
      </c>
      <c r="N8446" t="s">
        <v>232</v>
      </c>
      <c r="O8446" t="s">
        <v>232</v>
      </c>
      <c r="P8446" t="s">
        <v>232</v>
      </c>
      <c r="Q8446" t="s">
        <v>232</v>
      </c>
      <c r="R8446" t="s">
        <v>232</v>
      </c>
      <c r="S8446" t="s">
        <v>232</v>
      </c>
      <c r="T8446" t="s">
        <v>232</v>
      </c>
      <c r="U8446" t="s">
        <v>232</v>
      </c>
      <c r="V8446">
        <v>31.623000000000001</v>
      </c>
      <c r="W8446">
        <v>34.609000000000002</v>
      </c>
      <c r="X8446">
        <v>28.370999999999999</v>
      </c>
      <c r="Y8446">
        <v>34.615000000000002</v>
      </c>
      <c r="Z8446">
        <v>41.982999999999997</v>
      </c>
      <c r="AA8446">
        <v>37.338000000000001</v>
      </c>
      <c r="AB8446">
        <v>40.228000000000002</v>
      </c>
      <c r="AC8446">
        <v>38.527999999999999</v>
      </c>
      <c r="AD8446">
        <v>36.597999999999999</v>
      </c>
      <c r="AE8446">
        <v>34.271000000000001</v>
      </c>
      <c r="AF8446">
        <v>35.491999999999997</v>
      </c>
      <c r="AG8446">
        <v>33.427999999999997</v>
      </c>
      <c r="AH8446">
        <v>32.173000000000002</v>
      </c>
      <c r="AI8446">
        <v>30.771999999999998</v>
      </c>
      <c r="AJ8446">
        <v>34.393999999999998</v>
      </c>
      <c r="AK8446">
        <v>35.585999999999999</v>
      </c>
      <c r="AL8446">
        <v>40.685000000000002</v>
      </c>
      <c r="AM8446">
        <v>36.722999999999999</v>
      </c>
      <c r="AN8446">
        <v>36.65</v>
      </c>
      <c r="AO8446">
        <v>37.697000000000003</v>
      </c>
      <c r="AP8446">
        <v>38.844000000000001</v>
      </c>
      <c r="AQ8446">
        <v>34.765999999999998</v>
      </c>
      <c r="AR8446">
        <v>34.344000000000001</v>
      </c>
      <c r="AS8446">
        <v>31.338999999999999</v>
      </c>
      <c r="AT8446">
        <v>30.744</v>
      </c>
      <c r="AU8446">
        <v>29.439</v>
      </c>
      <c r="AV8446">
        <v>34.049999999999997</v>
      </c>
      <c r="AW8446">
        <v>30.408999999999999</v>
      </c>
      <c r="AX8446">
        <v>30.654</v>
      </c>
      <c r="AY8446">
        <v>30.972999999999999</v>
      </c>
      <c r="AZ8446">
        <v>31.116</v>
      </c>
      <c r="BA8446">
        <v>31.212</v>
      </c>
      <c r="BB8446">
        <v>31.335000000000001</v>
      </c>
      <c r="BC8446">
        <v>2018</v>
      </c>
    </row>
    <row r="8447" spans="1:55" x14ac:dyDescent="0.25">
      <c r="A8447">
        <v>927</v>
      </c>
      <c r="B8447" t="s">
        <v>1918</v>
      </c>
      <c r="C8447" t="s">
        <v>333</v>
      </c>
      <c r="D8447" t="s">
        <v>1919</v>
      </c>
      <c r="E8447" t="s">
        <v>334</v>
      </c>
      <c r="F8447" t="s">
        <v>335</v>
      </c>
      <c r="G8447" t="s">
        <v>229</v>
      </c>
      <c r="H8447" t="s">
        <v>230</v>
      </c>
      <c r="I8447" t="s">
        <v>1924</v>
      </c>
      <c r="J8447" t="s">
        <v>232</v>
      </c>
      <c r="K8447" t="s">
        <v>232</v>
      </c>
      <c r="L8447" t="s">
        <v>232</v>
      </c>
      <c r="M8447" t="s">
        <v>232</v>
      </c>
      <c r="N8447" t="s">
        <v>232</v>
      </c>
      <c r="O8447" t="s">
        <v>232</v>
      </c>
      <c r="P8447" t="s">
        <v>232</v>
      </c>
      <c r="Q8447" t="s">
        <v>232</v>
      </c>
      <c r="R8447" t="s">
        <v>232</v>
      </c>
      <c r="S8447" t="s">
        <v>232</v>
      </c>
      <c r="T8447" t="s">
        <v>232</v>
      </c>
      <c r="U8447" t="s">
        <v>232</v>
      </c>
      <c r="V8447">
        <v>0.1</v>
      </c>
      <c r="W8447">
        <v>2.5270000000000001</v>
      </c>
      <c r="X8447">
        <v>22.044</v>
      </c>
      <c r="Y8447">
        <v>111.529</v>
      </c>
      <c r="Z8447">
        <v>245.72200000000001</v>
      </c>
      <c r="AA8447">
        <v>389.81700000000001</v>
      </c>
      <c r="AB8447">
        <v>623.64400000000001</v>
      </c>
      <c r="AC8447">
        <v>897.69600000000003</v>
      </c>
      <c r="AD8447" s="52">
        <v>1340.71</v>
      </c>
      <c r="AE8447" s="52">
        <v>1890.36</v>
      </c>
      <c r="AF8447" s="52">
        <v>3233.94</v>
      </c>
      <c r="AG8447" s="52">
        <v>3889.37</v>
      </c>
      <c r="AH8447" s="52">
        <v>4519.6899999999996</v>
      </c>
      <c r="AI8447" s="52">
        <v>5602.85</v>
      </c>
      <c r="AJ8447" s="52">
        <v>6431.52</v>
      </c>
      <c r="AK8447" s="52">
        <v>8774.5400000000009</v>
      </c>
      <c r="AL8447" s="52">
        <v>12532</v>
      </c>
      <c r="AM8447" s="52">
        <v>16891.599999999999</v>
      </c>
      <c r="AN8447" s="52">
        <v>20843.45</v>
      </c>
      <c r="AO8447" s="52">
        <v>23954.59</v>
      </c>
      <c r="AP8447" s="52">
        <v>30303.94</v>
      </c>
      <c r="AQ8447" s="52">
        <v>37747.85</v>
      </c>
      <c r="AR8447" s="52">
        <v>45387.85</v>
      </c>
      <c r="AS8447" s="52">
        <v>51433.99</v>
      </c>
      <c r="AT8447" s="52">
        <v>57625.75</v>
      </c>
      <c r="AU8447" s="52">
        <v>69376.320000000007</v>
      </c>
      <c r="AV8447" s="52">
        <v>103006.76</v>
      </c>
      <c r="AW8447" s="52">
        <v>125777.98</v>
      </c>
      <c r="AX8447" s="52">
        <v>154832.29999999999</v>
      </c>
      <c r="AY8447" s="52">
        <v>182947.32</v>
      </c>
      <c r="AZ8447" s="52">
        <v>212752.82</v>
      </c>
      <c r="BA8447" s="52">
        <v>245936.35</v>
      </c>
      <c r="BB8447" s="52">
        <v>283755.03000000003</v>
      </c>
      <c r="BC8447">
        <v>2018</v>
      </c>
    </row>
    <row r="8448" spans="1:55" x14ac:dyDescent="0.25">
      <c r="A8448">
        <v>927</v>
      </c>
      <c r="B8448" t="s">
        <v>1918</v>
      </c>
      <c r="C8448" t="s">
        <v>336</v>
      </c>
      <c r="D8448" t="s">
        <v>1919</v>
      </c>
      <c r="E8448" t="s">
        <v>334</v>
      </c>
      <c r="F8448" t="s">
        <v>335</v>
      </c>
      <c r="G8448" t="s">
        <v>282</v>
      </c>
      <c r="I8448" t="s">
        <v>337</v>
      </c>
      <c r="J8448" t="s">
        <v>232</v>
      </c>
      <c r="K8448" t="s">
        <v>232</v>
      </c>
      <c r="L8448" t="s">
        <v>232</v>
      </c>
      <c r="M8448" t="s">
        <v>232</v>
      </c>
      <c r="N8448" t="s">
        <v>232</v>
      </c>
      <c r="O8448" t="s">
        <v>232</v>
      </c>
      <c r="P8448" t="s">
        <v>232</v>
      </c>
      <c r="Q8448" t="s">
        <v>232</v>
      </c>
      <c r="R8448" t="s">
        <v>232</v>
      </c>
      <c r="S8448" t="s">
        <v>232</v>
      </c>
      <c r="T8448" t="s">
        <v>232</v>
      </c>
      <c r="U8448" t="s">
        <v>232</v>
      </c>
      <c r="V8448">
        <v>22.626999999999999</v>
      </c>
      <c r="W8448">
        <v>49.591999999999999</v>
      </c>
      <c r="X8448">
        <v>33.978000000000002</v>
      </c>
      <c r="Y8448">
        <v>36.834000000000003</v>
      </c>
      <c r="Z8448">
        <v>43.951999999999998</v>
      </c>
      <c r="AA8448">
        <v>39.905999999999999</v>
      </c>
      <c r="AB8448">
        <v>44.037999999999997</v>
      </c>
      <c r="AC8448">
        <v>42.171999999999997</v>
      </c>
      <c r="AD8448">
        <v>41.182000000000002</v>
      </c>
      <c r="AE8448">
        <v>38.380000000000003</v>
      </c>
      <c r="AF8448">
        <v>43.406999999999996</v>
      </c>
      <c r="AG8448">
        <v>39.534999999999997</v>
      </c>
      <c r="AH8448">
        <v>36.862000000000002</v>
      </c>
      <c r="AI8448">
        <v>35.186</v>
      </c>
      <c r="AJ8448">
        <v>30.981000000000002</v>
      </c>
      <c r="AK8448">
        <v>31.131</v>
      </c>
      <c r="AL8448">
        <v>33.200000000000003</v>
      </c>
      <c r="AM8448">
        <v>34.442999999999998</v>
      </c>
      <c r="AN8448">
        <v>33.408999999999999</v>
      </c>
      <c r="AO8448">
        <v>30.413</v>
      </c>
      <c r="AP8448">
        <v>30.945</v>
      </c>
      <c r="AQ8448">
        <v>31.231999999999999</v>
      </c>
      <c r="AR8448">
        <v>31.12</v>
      </c>
      <c r="AS8448">
        <v>29.937000000000001</v>
      </c>
      <c r="AT8448">
        <v>28.814</v>
      </c>
      <c r="AU8448">
        <v>27.309000000000001</v>
      </c>
      <c r="AV8448">
        <v>30.943000000000001</v>
      </c>
      <c r="AW8448">
        <v>29.547999999999998</v>
      </c>
      <c r="AX8448">
        <v>30.518000000000001</v>
      </c>
      <c r="AY8448">
        <v>30.978000000000002</v>
      </c>
      <c r="AZ8448">
        <v>31.364000000000001</v>
      </c>
      <c r="BA8448">
        <v>31.675000000000001</v>
      </c>
      <c r="BB8448">
        <v>31.971</v>
      </c>
      <c r="BC8448">
        <v>2018</v>
      </c>
    </row>
    <row r="8449" spans="1:55" x14ac:dyDescent="0.25">
      <c r="A8449">
        <v>927</v>
      </c>
      <c r="B8449" t="s">
        <v>1918</v>
      </c>
      <c r="C8449" t="s">
        <v>338</v>
      </c>
      <c r="D8449" t="s">
        <v>1919</v>
      </c>
      <c r="E8449" t="s">
        <v>339</v>
      </c>
      <c r="F8449" t="s">
        <v>340</v>
      </c>
      <c r="G8449" t="s">
        <v>229</v>
      </c>
      <c r="H8449" t="s">
        <v>230</v>
      </c>
      <c r="I8449" t="s">
        <v>1924</v>
      </c>
      <c r="J8449" t="s">
        <v>232</v>
      </c>
      <c r="K8449" t="s">
        <v>232</v>
      </c>
      <c r="L8449" t="s">
        <v>232</v>
      </c>
      <c r="M8449" t="s">
        <v>232</v>
      </c>
      <c r="N8449" t="s">
        <v>232</v>
      </c>
      <c r="O8449" t="s">
        <v>232</v>
      </c>
      <c r="P8449" t="s">
        <v>232</v>
      </c>
      <c r="Q8449" t="s">
        <v>232</v>
      </c>
      <c r="R8449" t="s">
        <v>232</v>
      </c>
      <c r="S8449" t="s">
        <v>232</v>
      </c>
      <c r="T8449" t="s">
        <v>232</v>
      </c>
      <c r="U8449" t="s">
        <v>232</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52">
        <v>1255.76</v>
      </c>
      <c r="AL8449" s="52">
        <v>2825.34</v>
      </c>
      <c r="AM8449" s="52">
        <v>1118.07</v>
      </c>
      <c r="AN8449" s="52">
        <v>2021.95</v>
      </c>
      <c r="AO8449" s="52">
        <v>5736.81</v>
      </c>
      <c r="AP8449" s="52">
        <v>7736.21</v>
      </c>
      <c r="AQ8449" s="52">
        <v>4270.47</v>
      </c>
      <c r="AR8449" s="52">
        <v>4701.8500000000004</v>
      </c>
      <c r="AS8449" s="52">
        <v>2409.2600000000002</v>
      </c>
      <c r="AT8449" s="52">
        <v>3859.95</v>
      </c>
      <c r="AU8449" s="52">
        <v>5410.53</v>
      </c>
      <c r="AV8449" s="52">
        <v>10344.02</v>
      </c>
      <c r="AW8449" s="52">
        <v>3665.28</v>
      </c>
      <c r="AX8449">
        <v>686.87300000000005</v>
      </c>
      <c r="AY8449">
        <v>-29.823</v>
      </c>
      <c r="AZ8449" s="52">
        <v>-1681.17</v>
      </c>
      <c r="BA8449" s="52">
        <v>-3596.69</v>
      </c>
      <c r="BB8449" s="52">
        <v>-5650.55</v>
      </c>
      <c r="BC8449">
        <v>2018</v>
      </c>
    </row>
    <row r="8450" spans="1:55" x14ac:dyDescent="0.25">
      <c r="A8450">
        <v>927</v>
      </c>
      <c r="B8450" t="s">
        <v>1918</v>
      </c>
      <c r="C8450" t="s">
        <v>341</v>
      </c>
      <c r="D8450" t="s">
        <v>1919</v>
      </c>
      <c r="E8450" t="s">
        <v>339</v>
      </c>
      <c r="F8450" t="s">
        <v>340</v>
      </c>
      <c r="G8450" t="s">
        <v>282</v>
      </c>
      <c r="I8450" t="s">
        <v>342</v>
      </c>
      <c r="J8450" t="s">
        <v>232</v>
      </c>
      <c r="K8450" t="s">
        <v>232</v>
      </c>
      <c r="L8450" t="s">
        <v>232</v>
      </c>
      <c r="M8450" t="s">
        <v>232</v>
      </c>
      <c r="N8450" t="s">
        <v>232</v>
      </c>
      <c r="O8450" t="s">
        <v>232</v>
      </c>
      <c r="P8450" t="s">
        <v>232</v>
      </c>
      <c r="Q8450" t="s">
        <v>232</v>
      </c>
      <c r="R8450" t="s">
        <v>232</v>
      </c>
      <c r="S8450" t="s">
        <v>232</v>
      </c>
      <c r="T8450" t="s">
        <v>232</v>
      </c>
      <c r="U8450" t="s">
        <v>232</v>
      </c>
      <c r="V8450">
        <v>8.9960000000000004</v>
      </c>
      <c r="W8450">
        <v>-14.983000000000001</v>
      </c>
      <c r="X8450">
        <v>-5.6070000000000002</v>
      </c>
      <c r="Y8450">
        <v>-2.218</v>
      </c>
      <c r="Z8450">
        <v>-1.9690000000000001</v>
      </c>
      <c r="AA8450">
        <v>-2.569</v>
      </c>
      <c r="AB8450">
        <v>-3.81</v>
      </c>
      <c r="AC8450">
        <v>-3.6440000000000001</v>
      </c>
      <c r="AD8450">
        <v>-4.5839999999999996</v>
      </c>
      <c r="AE8450">
        <v>-4.1100000000000003</v>
      </c>
      <c r="AF8450">
        <v>-7.9160000000000004</v>
      </c>
      <c r="AG8450">
        <v>-6.1070000000000002</v>
      </c>
      <c r="AH8450">
        <v>-4.6900000000000004</v>
      </c>
      <c r="AI8450">
        <v>-4.4139999999999997</v>
      </c>
      <c r="AJ8450">
        <v>3.4119999999999999</v>
      </c>
      <c r="AK8450">
        <v>4.4550000000000001</v>
      </c>
      <c r="AL8450">
        <v>7.4850000000000003</v>
      </c>
      <c r="AM8450">
        <v>2.2799999999999998</v>
      </c>
      <c r="AN8450">
        <v>3.2410000000000001</v>
      </c>
      <c r="AO8450">
        <v>7.2839999999999998</v>
      </c>
      <c r="AP8450">
        <v>7.9</v>
      </c>
      <c r="AQ8450">
        <v>3.5329999999999999</v>
      </c>
      <c r="AR8450">
        <v>3.2240000000000002</v>
      </c>
      <c r="AS8450">
        <v>1.4019999999999999</v>
      </c>
      <c r="AT8450">
        <v>1.93</v>
      </c>
      <c r="AU8450">
        <v>2.13</v>
      </c>
      <c r="AV8450">
        <v>3.1070000000000002</v>
      </c>
      <c r="AW8450">
        <v>0.86099999999999999</v>
      </c>
      <c r="AX8450">
        <v>0.13500000000000001</v>
      </c>
      <c r="AY8450">
        <v>-5.0000000000000001E-3</v>
      </c>
      <c r="AZ8450">
        <v>-0.248</v>
      </c>
      <c r="BA8450">
        <v>-0.46300000000000002</v>
      </c>
      <c r="BB8450">
        <v>-0.63700000000000001</v>
      </c>
      <c r="BC8450">
        <v>2018</v>
      </c>
    </row>
    <row r="8451" spans="1:55" x14ac:dyDescent="0.25">
      <c r="A8451">
        <v>927</v>
      </c>
      <c r="B8451" t="s">
        <v>1918</v>
      </c>
      <c r="C8451" t="s">
        <v>343</v>
      </c>
      <c r="D8451" t="s">
        <v>1919</v>
      </c>
      <c r="E8451" t="s">
        <v>344</v>
      </c>
      <c r="F8451" t="s">
        <v>345</v>
      </c>
      <c r="G8451" t="s">
        <v>229</v>
      </c>
      <c r="H8451" t="s">
        <v>230</v>
      </c>
    </row>
    <row r="8452" spans="1:55" x14ac:dyDescent="0.25">
      <c r="A8452">
        <v>927</v>
      </c>
      <c r="B8452" t="s">
        <v>1918</v>
      </c>
      <c r="C8452" t="s">
        <v>346</v>
      </c>
      <c r="D8452" t="s">
        <v>1919</v>
      </c>
      <c r="E8452" t="s">
        <v>344</v>
      </c>
      <c r="F8452" t="s">
        <v>345</v>
      </c>
      <c r="G8452" t="s">
        <v>270</v>
      </c>
    </row>
    <row r="8453" spans="1:55" x14ac:dyDescent="0.25">
      <c r="A8453">
        <v>927</v>
      </c>
      <c r="B8453" t="s">
        <v>1918</v>
      </c>
      <c r="C8453" t="s">
        <v>347</v>
      </c>
      <c r="D8453" t="s">
        <v>1919</v>
      </c>
      <c r="E8453" t="s">
        <v>348</v>
      </c>
      <c r="F8453" t="s">
        <v>349</v>
      </c>
      <c r="G8453" t="s">
        <v>229</v>
      </c>
      <c r="H8453" t="s">
        <v>230</v>
      </c>
      <c r="I8453" t="s">
        <v>1924</v>
      </c>
      <c r="J8453" t="s">
        <v>232</v>
      </c>
      <c r="K8453" t="s">
        <v>232</v>
      </c>
      <c r="L8453" t="s">
        <v>232</v>
      </c>
      <c r="M8453" t="s">
        <v>232</v>
      </c>
      <c r="N8453" t="s">
        <v>232</v>
      </c>
      <c r="O8453" t="s">
        <v>232</v>
      </c>
      <c r="P8453" t="s">
        <v>232</v>
      </c>
      <c r="Q8453" t="s">
        <v>232</v>
      </c>
      <c r="R8453" t="s">
        <v>232</v>
      </c>
      <c r="S8453" t="s">
        <v>232</v>
      </c>
      <c r="T8453" t="s">
        <v>232</v>
      </c>
      <c r="U8453" t="s">
        <v>232</v>
      </c>
      <c r="V8453" t="s">
        <v>232</v>
      </c>
      <c r="W8453" t="s">
        <v>232</v>
      </c>
      <c r="X8453" t="s">
        <v>232</v>
      </c>
      <c r="Y8453" t="s">
        <v>232</v>
      </c>
      <c r="Z8453" t="s">
        <v>232</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52">
        <v>1298.55</v>
      </c>
      <c r="AL8453" s="52">
        <v>2866.25</v>
      </c>
      <c r="AM8453" s="52">
        <v>1155.83</v>
      </c>
      <c r="AN8453" s="52">
        <v>2049.81</v>
      </c>
      <c r="AO8453" s="52">
        <v>5755.42</v>
      </c>
      <c r="AP8453" s="52">
        <v>7623.54</v>
      </c>
      <c r="AQ8453" s="52">
        <v>4095.68</v>
      </c>
      <c r="AR8453" s="52">
        <v>4483.25</v>
      </c>
      <c r="AS8453" s="52">
        <v>2131.5300000000002</v>
      </c>
      <c r="AT8453" s="52">
        <v>3482.25</v>
      </c>
      <c r="AU8453" s="52">
        <v>4700.9399999999996</v>
      </c>
      <c r="AV8453" s="52">
        <v>9629.06</v>
      </c>
      <c r="AW8453" s="52">
        <v>2604.56</v>
      </c>
      <c r="AX8453">
        <v>-144.58000000000001</v>
      </c>
      <c r="AY8453">
        <v>-987.33500000000004</v>
      </c>
      <c r="AZ8453" s="52">
        <v>-2767.84</v>
      </c>
      <c r="BA8453" s="52">
        <v>-4836.8599999999997</v>
      </c>
      <c r="BB8453" s="52">
        <v>-7619.04</v>
      </c>
      <c r="BC8453">
        <v>2018</v>
      </c>
    </row>
    <row r="8454" spans="1:55" x14ac:dyDescent="0.25">
      <c r="A8454">
        <v>927</v>
      </c>
      <c r="B8454" t="s">
        <v>1918</v>
      </c>
      <c r="C8454" t="s">
        <v>350</v>
      </c>
      <c r="D8454" t="s">
        <v>1919</v>
      </c>
      <c r="E8454" t="s">
        <v>348</v>
      </c>
      <c r="F8454" t="s">
        <v>349</v>
      </c>
      <c r="G8454" t="s">
        <v>282</v>
      </c>
      <c r="I8454" t="s">
        <v>351</v>
      </c>
      <c r="J8454" t="s">
        <v>232</v>
      </c>
      <c r="K8454" t="s">
        <v>232</v>
      </c>
      <c r="L8454" t="s">
        <v>232</v>
      </c>
      <c r="M8454" t="s">
        <v>232</v>
      </c>
      <c r="N8454" t="s">
        <v>232</v>
      </c>
      <c r="O8454" t="s">
        <v>232</v>
      </c>
      <c r="P8454" t="s">
        <v>232</v>
      </c>
      <c r="Q8454" t="s">
        <v>232</v>
      </c>
      <c r="R8454" t="s">
        <v>232</v>
      </c>
      <c r="S8454" t="s">
        <v>232</v>
      </c>
      <c r="T8454" t="s">
        <v>232</v>
      </c>
      <c r="U8454" t="s">
        <v>232</v>
      </c>
      <c r="V8454" t="s">
        <v>232</v>
      </c>
      <c r="W8454" t="s">
        <v>232</v>
      </c>
      <c r="X8454" t="s">
        <v>232</v>
      </c>
      <c r="Y8454" t="s">
        <v>232</v>
      </c>
      <c r="Z8454" t="s">
        <v>232</v>
      </c>
      <c r="AA8454">
        <v>-2.2090000000000001</v>
      </c>
      <c r="AB8454">
        <v>-3.125</v>
      </c>
      <c r="AC8454">
        <v>-3.0449999999999999</v>
      </c>
      <c r="AD8454">
        <v>-4.0270000000000001</v>
      </c>
      <c r="AE8454">
        <v>-3.6160000000000001</v>
      </c>
      <c r="AF8454">
        <v>-7.5439999999999996</v>
      </c>
      <c r="AG8454">
        <v>-5.7930000000000001</v>
      </c>
      <c r="AH8454">
        <v>-4.4290000000000003</v>
      </c>
      <c r="AI8454">
        <v>-4.1749999999999998</v>
      </c>
      <c r="AJ8454">
        <v>3.5979999999999999</v>
      </c>
      <c r="AK8454">
        <v>4.6070000000000002</v>
      </c>
      <c r="AL8454">
        <v>7.593</v>
      </c>
      <c r="AM8454">
        <v>2.3570000000000002</v>
      </c>
      <c r="AN8454">
        <v>3.286</v>
      </c>
      <c r="AO8454">
        <v>7.3070000000000004</v>
      </c>
      <c r="AP8454">
        <v>7.7850000000000001</v>
      </c>
      <c r="AQ8454">
        <v>3.3889999999999998</v>
      </c>
      <c r="AR8454">
        <v>3.0739999999999998</v>
      </c>
      <c r="AS8454">
        <v>1.2410000000000001</v>
      </c>
      <c r="AT8454">
        <v>1.7410000000000001</v>
      </c>
      <c r="AU8454">
        <v>1.85</v>
      </c>
      <c r="AV8454">
        <v>2.8929999999999998</v>
      </c>
      <c r="AW8454">
        <v>0.61199999999999999</v>
      </c>
      <c r="AX8454">
        <v>-2.8000000000000001E-2</v>
      </c>
      <c r="AY8454">
        <v>-0.16700000000000001</v>
      </c>
      <c r="AZ8454">
        <v>-0.40799999999999997</v>
      </c>
      <c r="BA8454">
        <v>-0.623</v>
      </c>
      <c r="BB8454">
        <v>-0.85799999999999998</v>
      </c>
      <c r="BC8454">
        <v>2018</v>
      </c>
    </row>
    <row r="8455" spans="1:55" x14ac:dyDescent="0.25">
      <c r="A8455">
        <v>927</v>
      </c>
      <c r="B8455" t="s">
        <v>1918</v>
      </c>
      <c r="C8455" t="s">
        <v>352</v>
      </c>
      <c r="D8455" t="s">
        <v>1919</v>
      </c>
      <c r="E8455" t="s">
        <v>353</v>
      </c>
      <c r="F8455" t="s">
        <v>354</v>
      </c>
      <c r="G8455" t="s">
        <v>229</v>
      </c>
      <c r="H8455" t="s">
        <v>230</v>
      </c>
    </row>
    <row r="8456" spans="1:55" x14ac:dyDescent="0.25">
      <c r="A8456">
        <v>927</v>
      </c>
      <c r="B8456" t="s">
        <v>1918</v>
      </c>
      <c r="C8456" t="s">
        <v>355</v>
      </c>
      <c r="D8456" t="s">
        <v>1919</v>
      </c>
      <c r="E8456" t="s">
        <v>353</v>
      </c>
      <c r="F8456" t="s">
        <v>354</v>
      </c>
      <c r="G8456" t="s">
        <v>282</v>
      </c>
    </row>
    <row r="8457" spans="1:55" x14ac:dyDescent="0.25">
      <c r="A8457">
        <v>927</v>
      </c>
      <c r="B8457" t="s">
        <v>1918</v>
      </c>
      <c r="C8457" t="s">
        <v>356</v>
      </c>
      <c r="D8457" t="s">
        <v>1919</v>
      </c>
      <c r="E8457" t="s">
        <v>357</v>
      </c>
      <c r="F8457" t="s">
        <v>358</v>
      </c>
      <c r="G8457" t="s">
        <v>229</v>
      </c>
      <c r="H8457" t="s">
        <v>230</v>
      </c>
      <c r="I8457" t="s">
        <v>1924</v>
      </c>
      <c r="J8457" t="s">
        <v>232</v>
      </c>
      <c r="K8457" t="s">
        <v>232</v>
      </c>
      <c r="L8457" t="s">
        <v>232</v>
      </c>
      <c r="M8457" t="s">
        <v>232</v>
      </c>
      <c r="N8457" t="s">
        <v>232</v>
      </c>
      <c r="O8457" t="s">
        <v>232</v>
      </c>
      <c r="P8457" t="s">
        <v>232</v>
      </c>
      <c r="Q8457" t="s">
        <v>232</v>
      </c>
      <c r="R8457" t="s">
        <v>232</v>
      </c>
      <c r="S8457" t="s">
        <v>232</v>
      </c>
      <c r="T8457" t="s">
        <v>232</v>
      </c>
      <c r="U8457" t="s">
        <v>232</v>
      </c>
      <c r="V8457" t="s">
        <v>232</v>
      </c>
      <c r="W8457" t="s">
        <v>232</v>
      </c>
      <c r="X8457" t="s">
        <v>232</v>
      </c>
      <c r="Y8457" t="s">
        <v>232</v>
      </c>
      <c r="Z8457" t="s">
        <v>232</v>
      </c>
      <c r="AA8457">
        <v>229.87200000000001</v>
      </c>
      <c r="AB8457">
        <v>362.375</v>
      </c>
      <c r="AC8457">
        <v>554.77</v>
      </c>
      <c r="AD8457" s="52">
        <v>1245.99</v>
      </c>
      <c r="AE8457" s="52">
        <v>2814.3</v>
      </c>
      <c r="AF8457" s="52">
        <v>3931.39</v>
      </c>
      <c r="AG8457" s="52">
        <v>3919.18</v>
      </c>
      <c r="AH8457" s="52">
        <v>4176.5200000000004</v>
      </c>
      <c r="AI8457" s="52">
        <v>4243.54</v>
      </c>
      <c r="AJ8457" s="52">
        <v>3572.1</v>
      </c>
      <c r="AK8457" s="52">
        <v>3429.34</v>
      </c>
      <c r="AL8457" s="52">
        <v>3996.14</v>
      </c>
      <c r="AM8457" s="52">
        <v>4541.49</v>
      </c>
      <c r="AN8457" s="52">
        <v>5270.34</v>
      </c>
      <c r="AO8457" s="52">
        <v>6588.64</v>
      </c>
      <c r="AP8457" s="52">
        <v>8620.7199999999993</v>
      </c>
      <c r="AQ8457" s="52">
        <v>9548.26</v>
      </c>
      <c r="AR8457" s="52">
        <v>11372.97</v>
      </c>
      <c r="AS8457" s="52">
        <v>14883.96</v>
      </c>
      <c r="AT8457" s="52">
        <v>20923.189999999999</v>
      </c>
      <c r="AU8457" s="52">
        <v>61191.75</v>
      </c>
      <c r="AV8457" s="52">
        <v>78359.210000000006</v>
      </c>
      <c r="AW8457" s="52">
        <v>98870.41</v>
      </c>
      <c r="AX8457" s="52">
        <v>118329.81</v>
      </c>
      <c r="AY8457" s="52">
        <v>140657.69</v>
      </c>
      <c r="AZ8457" s="52">
        <v>163158.29999999999</v>
      </c>
      <c r="BA8457" s="52">
        <v>188784.18</v>
      </c>
      <c r="BB8457" s="52">
        <v>212802.1</v>
      </c>
      <c r="BC8457">
        <v>2018</v>
      </c>
    </row>
    <row r="8458" spans="1:55" x14ac:dyDescent="0.25">
      <c r="A8458">
        <v>927</v>
      </c>
      <c r="B8458" t="s">
        <v>1918</v>
      </c>
      <c r="C8458" t="s">
        <v>359</v>
      </c>
      <c r="D8458" t="s">
        <v>1919</v>
      </c>
      <c r="E8458" t="s">
        <v>357</v>
      </c>
      <c r="F8458" t="s">
        <v>358</v>
      </c>
      <c r="G8458" t="s">
        <v>282</v>
      </c>
      <c r="I8458" t="s">
        <v>360</v>
      </c>
      <c r="J8458" t="s">
        <v>232</v>
      </c>
      <c r="K8458" t="s">
        <v>232</v>
      </c>
      <c r="L8458" t="s">
        <v>232</v>
      </c>
      <c r="M8458" t="s">
        <v>232</v>
      </c>
      <c r="N8458" t="s">
        <v>232</v>
      </c>
      <c r="O8458" t="s">
        <v>232</v>
      </c>
      <c r="P8458" t="s">
        <v>232</v>
      </c>
      <c r="Q8458" t="s">
        <v>232</v>
      </c>
      <c r="R8458" t="s">
        <v>232</v>
      </c>
      <c r="S8458" t="s">
        <v>232</v>
      </c>
      <c r="T8458" t="s">
        <v>232</v>
      </c>
      <c r="U8458" t="s">
        <v>232</v>
      </c>
      <c r="V8458" t="s">
        <v>232</v>
      </c>
      <c r="W8458" t="s">
        <v>232</v>
      </c>
      <c r="X8458" t="s">
        <v>232</v>
      </c>
      <c r="Y8458" t="s">
        <v>232</v>
      </c>
      <c r="Z8458" t="s">
        <v>232</v>
      </c>
      <c r="AA8458">
        <v>23.532</v>
      </c>
      <c r="AB8458">
        <v>25.588999999999999</v>
      </c>
      <c r="AC8458">
        <v>26.062000000000001</v>
      </c>
      <c r="AD8458">
        <v>38.273000000000003</v>
      </c>
      <c r="AE8458">
        <v>57.139000000000003</v>
      </c>
      <c r="AF8458">
        <v>52.768999999999998</v>
      </c>
      <c r="AG8458">
        <v>39.838000000000001</v>
      </c>
      <c r="AH8458">
        <v>34.063000000000002</v>
      </c>
      <c r="AI8458">
        <v>26.65</v>
      </c>
      <c r="AJ8458">
        <v>17.207000000000001</v>
      </c>
      <c r="AK8458">
        <v>12.167</v>
      </c>
      <c r="AL8458">
        <v>10.587</v>
      </c>
      <c r="AM8458">
        <v>9.26</v>
      </c>
      <c r="AN8458">
        <v>8.4480000000000004</v>
      </c>
      <c r="AO8458">
        <v>8.3650000000000002</v>
      </c>
      <c r="AP8458">
        <v>8.8030000000000008</v>
      </c>
      <c r="AQ8458">
        <v>7.9</v>
      </c>
      <c r="AR8458">
        <v>7.798</v>
      </c>
      <c r="AS8458">
        <v>8.6630000000000003</v>
      </c>
      <c r="AT8458">
        <v>10.462</v>
      </c>
      <c r="AU8458">
        <v>24.087</v>
      </c>
      <c r="AV8458">
        <v>23.539000000000001</v>
      </c>
      <c r="AW8458">
        <v>23.225999999999999</v>
      </c>
      <c r="AX8458">
        <v>23.323</v>
      </c>
      <c r="AY8458">
        <v>23.817</v>
      </c>
      <c r="AZ8458">
        <v>24.052</v>
      </c>
      <c r="BA8458">
        <v>24.314</v>
      </c>
      <c r="BB8458">
        <v>23.977</v>
      </c>
      <c r="BC8458">
        <v>2018</v>
      </c>
    </row>
    <row r="8459" spans="1:55" x14ac:dyDescent="0.25">
      <c r="A8459">
        <v>927</v>
      </c>
      <c r="B8459" t="s">
        <v>1918</v>
      </c>
      <c r="C8459" t="s">
        <v>361</v>
      </c>
      <c r="D8459" t="s">
        <v>1919</v>
      </c>
      <c r="E8459" t="s">
        <v>362</v>
      </c>
      <c r="F8459" t="s">
        <v>363</v>
      </c>
      <c r="G8459" t="s">
        <v>229</v>
      </c>
      <c r="H8459" t="s">
        <v>230</v>
      </c>
      <c r="I8459" t="s">
        <v>1924</v>
      </c>
      <c r="J8459" t="s">
        <v>232</v>
      </c>
      <c r="K8459" t="s">
        <v>232</v>
      </c>
      <c r="L8459" t="s">
        <v>232</v>
      </c>
      <c r="M8459" t="s">
        <v>232</v>
      </c>
      <c r="N8459" t="s">
        <v>232</v>
      </c>
      <c r="O8459" t="s">
        <v>232</v>
      </c>
      <c r="P8459" t="s">
        <v>232</v>
      </c>
      <c r="Q8459" t="s">
        <v>232</v>
      </c>
      <c r="R8459" t="s">
        <v>232</v>
      </c>
      <c r="S8459" t="s">
        <v>232</v>
      </c>
      <c r="T8459" t="s">
        <v>232</v>
      </c>
      <c r="U8459" t="s">
        <v>232</v>
      </c>
      <c r="V8459">
        <v>0.442</v>
      </c>
      <c r="W8459">
        <v>5.0949999999999998</v>
      </c>
      <c r="X8459">
        <v>64.878</v>
      </c>
      <c r="Y8459">
        <v>302.79000000000002</v>
      </c>
      <c r="Z8459">
        <v>559.07299999999998</v>
      </c>
      <c r="AA8459">
        <v>976.83</v>
      </c>
      <c r="AB8459" s="52">
        <v>1416.16</v>
      </c>
      <c r="AC8459" s="52">
        <v>2128.66</v>
      </c>
      <c r="AD8459" s="52">
        <v>3255.57</v>
      </c>
      <c r="AE8459" s="52">
        <v>4925.34</v>
      </c>
      <c r="AF8459" s="52">
        <v>7450.24</v>
      </c>
      <c r="AG8459" s="52">
        <v>9837.7999999999993</v>
      </c>
      <c r="AH8459" s="52">
        <v>12261</v>
      </c>
      <c r="AI8459" s="52">
        <v>15923.4</v>
      </c>
      <c r="AJ8459" s="52">
        <v>20759.3</v>
      </c>
      <c r="AK8459" s="52">
        <v>28186.2</v>
      </c>
      <c r="AL8459" s="52">
        <v>37746.699999999997</v>
      </c>
      <c r="AM8459" s="52">
        <v>49042.5</v>
      </c>
      <c r="AN8459" s="52">
        <v>62388.3</v>
      </c>
      <c r="AO8459" s="52">
        <v>78764.210000000006</v>
      </c>
      <c r="AP8459" s="52">
        <v>97929.34</v>
      </c>
      <c r="AQ8459" s="52">
        <v>120861.51</v>
      </c>
      <c r="AR8459" s="52">
        <v>145846.39000000001</v>
      </c>
      <c r="AS8459" s="52">
        <v>171808.33</v>
      </c>
      <c r="AT8459" s="52">
        <v>199993.37</v>
      </c>
      <c r="AU8459" s="52">
        <v>254043.13</v>
      </c>
      <c r="AV8459" s="52">
        <v>332896.52</v>
      </c>
      <c r="AW8459" s="52">
        <v>425679.86</v>
      </c>
      <c r="AX8459" s="52">
        <v>507345.41</v>
      </c>
      <c r="AY8459" s="52">
        <v>590575.69999999995</v>
      </c>
      <c r="AZ8459" s="52">
        <v>678344.9</v>
      </c>
      <c r="BA8459" s="52">
        <v>776436.15</v>
      </c>
      <c r="BB8459" s="52">
        <v>887530.36</v>
      </c>
      <c r="BC8459">
        <v>2018</v>
      </c>
    </row>
    <row r="8460" spans="1:55" x14ac:dyDescent="0.25">
      <c r="A8460">
        <v>927</v>
      </c>
      <c r="B8460" t="s">
        <v>1918</v>
      </c>
      <c r="C8460" t="s">
        <v>364</v>
      </c>
      <c r="D8460" t="s">
        <v>1919</v>
      </c>
      <c r="E8460" t="s">
        <v>365</v>
      </c>
      <c r="F8460" t="s">
        <v>366</v>
      </c>
      <c r="G8460" t="s">
        <v>242</v>
      </c>
      <c r="H8460" t="s">
        <v>230</v>
      </c>
      <c r="I8460" t="s">
        <v>1925</v>
      </c>
      <c r="J8460" t="s">
        <v>232</v>
      </c>
      <c r="K8460" t="s">
        <v>232</v>
      </c>
      <c r="L8460" t="s">
        <v>232</v>
      </c>
      <c r="M8460" t="s">
        <v>232</v>
      </c>
      <c r="N8460" t="s">
        <v>232</v>
      </c>
      <c r="O8460" t="s">
        <v>232</v>
      </c>
      <c r="P8460" t="s">
        <v>232</v>
      </c>
      <c r="Q8460" t="s">
        <v>232</v>
      </c>
      <c r="R8460" t="s">
        <v>232</v>
      </c>
      <c r="S8460" t="s">
        <v>232</v>
      </c>
      <c r="T8460" t="s">
        <v>232</v>
      </c>
      <c r="U8460" t="s">
        <v>232</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2.74</v>
      </c>
      <c r="AO8460">
        <v>2.621</v>
      </c>
      <c r="AP8460">
        <v>0.6</v>
      </c>
      <c r="AQ8460">
        <v>1.631</v>
      </c>
      <c r="AR8460">
        <v>1.069</v>
      </c>
      <c r="AS8460">
        <v>0.47</v>
      </c>
      <c r="AT8460">
        <v>0.19</v>
      </c>
      <c r="AU8460">
        <v>0.67</v>
      </c>
      <c r="AV8460">
        <v>-3.2309999999999999</v>
      </c>
      <c r="AW8460">
        <v>-2.7690000000000001</v>
      </c>
      <c r="AX8460">
        <v>-2.633</v>
      </c>
      <c r="AY8460">
        <v>-2.661</v>
      </c>
      <c r="AZ8460">
        <v>-3.2170000000000001</v>
      </c>
      <c r="BA8460">
        <v>-3.5870000000000002</v>
      </c>
      <c r="BB8460">
        <v>-3.8380000000000001</v>
      </c>
      <c r="BC8460">
        <v>2017</v>
      </c>
    </row>
    <row r="8461" spans="1:55" x14ac:dyDescent="0.25">
      <c r="A8461">
        <v>927</v>
      </c>
      <c r="B8461" t="s">
        <v>1918</v>
      </c>
      <c r="C8461" t="s">
        <v>368</v>
      </c>
      <c r="D8461" t="s">
        <v>1919</v>
      </c>
      <c r="E8461" t="s">
        <v>365</v>
      </c>
      <c r="F8461" t="s">
        <v>366</v>
      </c>
      <c r="G8461" t="s">
        <v>282</v>
      </c>
      <c r="I8461" t="s">
        <v>369</v>
      </c>
      <c r="J8461" t="s">
        <v>232</v>
      </c>
      <c r="K8461" t="s">
        <v>232</v>
      </c>
      <c r="L8461" t="s">
        <v>232</v>
      </c>
      <c r="M8461" t="s">
        <v>232</v>
      </c>
      <c r="N8461" t="s">
        <v>232</v>
      </c>
      <c r="O8461" t="s">
        <v>232</v>
      </c>
      <c r="P8461" t="s">
        <v>232</v>
      </c>
      <c r="Q8461" t="s">
        <v>232</v>
      </c>
      <c r="R8461" t="s">
        <v>232</v>
      </c>
      <c r="S8461" t="s">
        <v>232</v>
      </c>
      <c r="T8461" t="s">
        <v>232</v>
      </c>
      <c r="U8461" t="s">
        <v>232</v>
      </c>
      <c r="V8461">
        <v>-6.6589999999999998</v>
      </c>
      <c r="W8461">
        <v>-7.9790000000000001</v>
      </c>
      <c r="X8461">
        <v>1.84</v>
      </c>
      <c r="Y8461">
        <v>-0.19700000000000001</v>
      </c>
      <c r="Z8461">
        <v>-7.0389999999999997</v>
      </c>
      <c r="AA8461">
        <v>-3.9710000000000001</v>
      </c>
      <c r="AB8461">
        <v>-0.68200000000000005</v>
      </c>
      <c r="AC8461">
        <v>-0.95699999999999996</v>
      </c>
      <c r="AD8461">
        <v>3.984</v>
      </c>
      <c r="AE8461">
        <v>1.591</v>
      </c>
      <c r="AF8461">
        <v>2.863</v>
      </c>
      <c r="AG8461">
        <v>6.34</v>
      </c>
      <c r="AH8461">
        <v>7.1619999999999999</v>
      </c>
      <c r="AI8461">
        <v>7.6660000000000004</v>
      </c>
      <c r="AJ8461">
        <v>9.1129999999999995</v>
      </c>
      <c r="AK8461">
        <v>9.1010000000000009</v>
      </c>
      <c r="AL8461">
        <v>8.6880000000000006</v>
      </c>
      <c r="AM8461">
        <v>2.6179999999999999</v>
      </c>
      <c r="AN8461">
        <v>6.9640000000000004</v>
      </c>
      <c r="AO8461">
        <v>5.7060000000000004</v>
      </c>
      <c r="AP8461">
        <v>1.1579999999999999</v>
      </c>
      <c r="AQ8461">
        <v>2.827</v>
      </c>
      <c r="AR8461">
        <v>1.694</v>
      </c>
      <c r="AS8461">
        <v>0.70599999999999996</v>
      </c>
      <c r="AT8461">
        <v>0.28299999999999997</v>
      </c>
      <c r="AU8461">
        <v>1.373</v>
      </c>
      <c r="AV8461">
        <v>-7.835</v>
      </c>
      <c r="AW8461">
        <v>-5.6289999999999996</v>
      </c>
      <c r="AX8461">
        <v>-4.7450000000000001</v>
      </c>
      <c r="AY8461">
        <v>-4.2839999999999998</v>
      </c>
      <c r="AZ8461">
        <v>-4.6449999999999996</v>
      </c>
      <c r="BA8461">
        <v>-4.6139999999999999</v>
      </c>
      <c r="BB8461">
        <v>-4.407</v>
      </c>
      <c r="BC8461">
        <v>2017</v>
      </c>
    </row>
    <row r="8462" spans="1:55" x14ac:dyDescent="0.25">
      <c r="A8462">
        <v>846</v>
      </c>
      <c r="B8462" t="s">
        <v>1926</v>
      </c>
      <c r="C8462" t="s">
        <v>225</v>
      </c>
      <c r="D8462" t="s">
        <v>1927</v>
      </c>
      <c r="E8462" t="s">
        <v>227</v>
      </c>
      <c r="F8462" t="s">
        <v>228</v>
      </c>
      <c r="G8462" t="s">
        <v>229</v>
      </c>
      <c r="H8462" t="s">
        <v>230</v>
      </c>
      <c r="I8462" t="s">
        <v>1928</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63.634999999999998</v>
      </c>
      <c r="AU8462">
        <v>66.442999999999998</v>
      </c>
      <c r="AV8462">
        <v>68.569000000000003</v>
      </c>
      <c r="AW8462">
        <v>70.626000000000005</v>
      </c>
      <c r="AX8462">
        <v>72.603999999999999</v>
      </c>
      <c r="AY8462">
        <v>74.637</v>
      </c>
      <c r="AZ8462">
        <v>76.727000000000004</v>
      </c>
      <c r="BA8462">
        <v>78.875</v>
      </c>
      <c r="BB8462">
        <v>81.082999999999998</v>
      </c>
      <c r="BC8462">
        <v>2017</v>
      </c>
    </row>
    <row r="8463" spans="1:55" x14ac:dyDescent="0.25">
      <c r="A8463">
        <v>846</v>
      </c>
      <c r="B8463" t="s">
        <v>1926</v>
      </c>
      <c r="C8463" t="s">
        <v>233</v>
      </c>
      <c r="D8463" t="s">
        <v>1927</v>
      </c>
      <c r="E8463" t="s">
        <v>227</v>
      </c>
      <c r="F8463" t="s">
        <v>234</v>
      </c>
      <c r="G8463" t="s">
        <v>235</v>
      </c>
      <c r="I8463" t="s">
        <v>236</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3.472</v>
      </c>
      <c r="AU8463">
        <v>4.4130000000000003</v>
      </c>
      <c r="AV8463">
        <v>3.2</v>
      </c>
      <c r="AW8463">
        <v>3</v>
      </c>
      <c r="AX8463">
        <v>2.8</v>
      </c>
      <c r="AY8463">
        <v>2.8</v>
      </c>
      <c r="AZ8463">
        <v>2.8</v>
      </c>
      <c r="BA8463">
        <v>2.8</v>
      </c>
      <c r="BB8463">
        <v>2.8</v>
      </c>
      <c r="BC8463">
        <v>2017</v>
      </c>
    </row>
    <row r="8464" spans="1:55" x14ac:dyDescent="0.25">
      <c r="A8464">
        <v>846</v>
      </c>
      <c r="B8464" t="s">
        <v>1926</v>
      </c>
      <c r="C8464" t="s">
        <v>237</v>
      </c>
      <c r="D8464" t="s">
        <v>1927</v>
      </c>
      <c r="E8464" t="s">
        <v>238</v>
      </c>
      <c r="F8464" t="s">
        <v>239</v>
      </c>
      <c r="G8464" t="s">
        <v>229</v>
      </c>
      <c r="H8464" t="s">
        <v>230</v>
      </c>
      <c r="I8464" t="s">
        <v>1928</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v>
      </c>
      <c r="AI8464">
        <v>43.145000000000003</v>
      </c>
      <c r="AJ8464">
        <v>48.610999999999997</v>
      </c>
      <c r="AK8464">
        <v>53.927</v>
      </c>
      <c r="AL8464">
        <v>61.606999999999999</v>
      </c>
      <c r="AM8464">
        <v>65.117000000000004</v>
      </c>
      <c r="AN8464">
        <v>67.911000000000001</v>
      </c>
      <c r="AO8464">
        <v>70.873000000000005</v>
      </c>
      <c r="AP8464">
        <v>72.415000000000006</v>
      </c>
      <c r="AQ8464">
        <v>75.802999999999997</v>
      </c>
      <c r="AR8464">
        <v>79.108999999999995</v>
      </c>
      <c r="AS8464">
        <v>82.798000000000002</v>
      </c>
      <c r="AT8464">
        <v>87.25</v>
      </c>
      <c r="AU8464">
        <v>94.887</v>
      </c>
      <c r="AV8464">
        <v>100.70099999999999</v>
      </c>
      <c r="AW8464">
        <v>105.78700000000001</v>
      </c>
      <c r="AX8464">
        <v>111.538</v>
      </c>
      <c r="AY8464">
        <v>117.602</v>
      </c>
      <c r="AZ8464">
        <v>123.995</v>
      </c>
      <c r="BA8464">
        <v>130.73699999999999</v>
      </c>
      <c r="BB8464">
        <v>137.84399999999999</v>
      </c>
      <c r="BC8464">
        <v>2017</v>
      </c>
    </row>
    <row r="8465" spans="1:55" x14ac:dyDescent="0.25">
      <c r="A8465">
        <v>846</v>
      </c>
      <c r="B8465" t="s">
        <v>1926</v>
      </c>
      <c r="C8465" t="s">
        <v>240</v>
      </c>
      <c r="D8465" t="s">
        <v>1927</v>
      </c>
      <c r="E8465" t="s">
        <v>238</v>
      </c>
      <c r="F8465" t="s">
        <v>241</v>
      </c>
      <c r="G8465" t="s">
        <v>242</v>
      </c>
      <c r="H8465" t="s">
        <v>230</v>
      </c>
      <c r="I8465" t="s">
        <v>243</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0.94199999999999995</v>
      </c>
      <c r="AX8465">
        <v>0.99399999999999999</v>
      </c>
      <c r="AY8465">
        <v>1.048</v>
      </c>
      <c r="AZ8465">
        <v>1.105</v>
      </c>
      <c r="BA8465">
        <v>1.165</v>
      </c>
      <c r="BB8465">
        <v>1.228</v>
      </c>
      <c r="BC8465">
        <v>2017</v>
      </c>
    </row>
    <row r="8466" spans="1:55" x14ac:dyDescent="0.25">
      <c r="A8466">
        <v>846</v>
      </c>
      <c r="B8466" t="s">
        <v>1926</v>
      </c>
      <c r="C8466" t="s">
        <v>244</v>
      </c>
      <c r="D8466" t="s">
        <v>1927</v>
      </c>
      <c r="E8466" t="s">
        <v>238</v>
      </c>
      <c r="F8466" t="s">
        <v>245</v>
      </c>
      <c r="G8466" t="s">
        <v>246</v>
      </c>
      <c r="H8466" t="s">
        <v>230</v>
      </c>
      <c r="I8466" t="s">
        <v>243</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0.69499999999999995</v>
      </c>
      <c r="AT8466">
        <v>0.72699999999999998</v>
      </c>
      <c r="AU8466">
        <v>0.77300000000000002</v>
      </c>
      <c r="AV8466">
        <v>0.81599999999999995</v>
      </c>
      <c r="AW8466">
        <v>0.85499999999999998</v>
      </c>
      <c r="AX8466">
        <v>0.89800000000000002</v>
      </c>
      <c r="AY8466">
        <v>0.94199999999999995</v>
      </c>
      <c r="AZ8466">
        <v>0.98799999999999999</v>
      </c>
      <c r="BA8466">
        <v>1.0369999999999999</v>
      </c>
      <c r="BB8466">
        <v>1.089</v>
      </c>
      <c r="BC8466">
        <v>2017</v>
      </c>
    </row>
    <row r="8467" spans="1:55" x14ac:dyDescent="0.25">
      <c r="A8467">
        <v>846</v>
      </c>
      <c r="B8467" t="s">
        <v>1926</v>
      </c>
      <c r="C8467" t="s">
        <v>247</v>
      </c>
      <c r="D8467" t="s">
        <v>1927</v>
      </c>
      <c r="E8467" t="s">
        <v>248</v>
      </c>
      <c r="F8467" t="s">
        <v>249</v>
      </c>
      <c r="G8467" t="s">
        <v>250</v>
      </c>
      <c r="I8467" t="s">
        <v>251</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95.867000000000004</v>
      </c>
      <c r="AI8467">
        <v>96.265000000000001</v>
      </c>
      <c r="AJ8467">
        <v>99.995999999999995</v>
      </c>
      <c r="AK8467">
        <v>105.474</v>
      </c>
      <c r="AL8467">
        <v>113.196</v>
      </c>
      <c r="AM8467">
        <v>115.809</v>
      </c>
      <c r="AN8467">
        <v>118.842</v>
      </c>
      <c r="AO8467">
        <v>122.526</v>
      </c>
      <c r="AP8467">
        <v>123.033</v>
      </c>
      <c r="AQ8467">
        <v>126.303</v>
      </c>
      <c r="AR8467">
        <v>128.84200000000001</v>
      </c>
      <c r="AS8467">
        <v>134.631</v>
      </c>
      <c r="AT8467">
        <v>137.11000000000001</v>
      </c>
      <c r="AU8467">
        <v>142.81</v>
      </c>
      <c r="AV8467">
        <v>146.86000000000001</v>
      </c>
      <c r="AW8467">
        <v>149.78399999999999</v>
      </c>
      <c r="AX8467">
        <v>153.626</v>
      </c>
      <c r="AY8467">
        <v>157.566</v>
      </c>
      <c r="AZ8467">
        <v>161.607</v>
      </c>
      <c r="BA8467">
        <v>165.75200000000001</v>
      </c>
      <c r="BB8467">
        <v>170.00299999999999</v>
      </c>
      <c r="BC8467">
        <v>2017</v>
      </c>
    </row>
    <row r="8468" spans="1:55" x14ac:dyDescent="0.25">
      <c r="A8468">
        <v>846</v>
      </c>
      <c r="B8468" t="s">
        <v>1926</v>
      </c>
      <c r="C8468" t="s">
        <v>252</v>
      </c>
      <c r="D8468" t="s">
        <v>1927</v>
      </c>
      <c r="E8468" t="s">
        <v>253</v>
      </c>
      <c r="F8468" t="s">
        <v>254</v>
      </c>
      <c r="G8468" t="s">
        <v>229</v>
      </c>
      <c r="H8468" t="s">
        <v>220</v>
      </c>
      <c r="I8468" t="s">
        <v>255</v>
      </c>
      <c r="J8468" s="52">
        <v>209548.77</v>
      </c>
      <c r="K8468" s="52">
        <v>211365.65</v>
      </c>
      <c r="L8468" s="52">
        <v>208541.29</v>
      </c>
      <c r="M8468" s="52">
        <v>209703.08</v>
      </c>
      <c r="N8468" s="52">
        <v>222715.8</v>
      </c>
      <c r="O8468" s="52">
        <v>216613.33</v>
      </c>
      <c r="P8468" s="52">
        <v>210067.19</v>
      </c>
      <c r="Q8468" s="52">
        <v>201093.9</v>
      </c>
      <c r="R8468" s="52">
        <v>192232.71</v>
      </c>
      <c r="S8468" s="52">
        <v>193843.29</v>
      </c>
      <c r="T8468" s="52">
        <v>213591.14</v>
      </c>
      <c r="U8468" s="52">
        <v>215935.71</v>
      </c>
      <c r="V8468" s="52">
        <v>217201.13</v>
      </c>
      <c r="W8468" s="52">
        <v>214619.48</v>
      </c>
      <c r="X8468" s="52">
        <v>223774.4</v>
      </c>
      <c r="Y8468" s="52">
        <v>220295.92</v>
      </c>
      <c r="Z8468" s="52">
        <v>219712.88</v>
      </c>
      <c r="AA8468" s="52">
        <v>224652.96</v>
      </c>
      <c r="AB8468" s="52">
        <v>221534.61</v>
      </c>
      <c r="AC8468" s="52">
        <v>216720.77</v>
      </c>
      <c r="AD8468" s="52">
        <v>224430.58</v>
      </c>
      <c r="AE8468" s="52">
        <v>211959.96</v>
      </c>
      <c r="AF8468" s="52">
        <v>196450.74</v>
      </c>
      <c r="AG8468" s="52">
        <v>200186.84</v>
      </c>
      <c r="AH8468" s="52">
        <v>203489.26</v>
      </c>
      <c r="AI8468" s="52">
        <v>209466.88</v>
      </c>
      <c r="AJ8468" s="52">
        <v>222090.75</v>
      </c>
      <c r="AK8468" s="52">
        <v>228328.49</v>
      </c>
      <c r="AL8468" s="52">
        <v>237588.02</v>
      </c>
      <c r="AM8468" s="52">
        <v>240266.98</v>
      </c>
      <c r="AN8468" s="52">
        <v>238367.17</v>
      </c>
      <c r="AO8468" s="52">
        <v>235858.02</v>
      </c>
      <c r="AP8468" s="52">
        <v>234600.58</v>
      </c>
      <c r="AQ8468" s="52">
        <v>233842.19</v>
      </c>
      <c r="AR8468" s="52">
        <v>233852.2</v>
      </c>
      <c r="AS8468" s="52">
        <v>228966.71</v>
      </c>
      <c r="AT8468" s="52">
        <v>233558.08</v>
      </c>
      <c r="AU8468" s="52">
        <v>238381.06</v>
      </c>
      <c r="AV8468" s="52">
        <v>240477.87</v>
      </c>
      <c r="AW8468" s="52">
        <v>242122.99</v>
      </c>
      <c r="AX8468" s="52">
        <v>243306</v>
      </c>
      <c r="AY8468" s="52">
        <v>244494.79</v>
      </c>
      <c r="AZ8468" s="52">
        <v>245689.39</v>
      </c>
      <c r="BA8468" s="52">
        <v>246889.82</v>
      </c>
      <c r="BB8468" s="52">
        <v>248096.12</v>
      </c>
      <c r="BC8468">
        <v>2017</v>
      </c>
    </row>
    <row r="8469" spans="1:55" x14ac:dyDescent="0.25">
      <c r="A8469">
        <v>846</v>
      </c>
      <c r="B8469" t="s">
        <v>1926</v>
      </c>
      <c r="C8469" t="s">
        <v>256</v>
      </c>
      <c r="D8469" t="s">
        <v>1927</v>
      </c>
      <c r="E8469" t="s">
        <v>253</v>
      </c>
      <c r="F8469" t="s">
        <v>257</v>
      </c>
      <c r="G8469" t="s">
        <v>258</v>
      </c>
      <c r="H8469" t="s">
        <v>220</v>
      </c>
      <c r="I8469" t="s">
        <v>255</v>
      </c>
      <c r="J8469" s="52">
        <v>2216.69</v>
      </c>
      <c r="K8469" s="52">
        <v>2235.91</v>
      </c>
      <c r="L8469" s="52">
        <v>2206.0300000000002</v>
      </c>
      <c r="M8469" s="52">
        <v>2218.3200000000002</v>
      </c>
      <c r="N8469" s="52">
        <v>2355.98</v>
      </c>
      <c r="O8469" s="52">
        <v>2291.42</v>
      </c>
      <c r="P8469" s="52">
        <v>2222.17</v>
      </c>
      <c r="Q8469" s="52">
        <v>2127.25</v>
      </c>
      <c r="R8469" s="52">
        <v>2033.51</v>
      </c>
      <c r="S8469" s="52">
        <v>2050.5500000000002</v>
      </c>
      <c r="T8469" s="52">
        <v>2259.4499999999998</v>
      </c>
      <c r="U8469" s="52">
        <v>2284.25</v>
      </c>
      <c r="V8469" s="52">
        <v>2297.64</v>
      </c>
      <c r="W8469" s="52">
        <v>2270.33</v>
      </c>
      <c r="X8469" s="52">
        <v>2367.17</v>
      </c>
      <c r="Y8469" s="52">
        <v>2330.38</v>
      </c>
      <c r="Z8469" s="52">
        <v>2324.21</v>
      </c>
      <c r="AA8469" s="52">
        <v>2376.4699999999998</v>
      </c>
      <c r="AB8469" s="52">
        <v>2343.48</v>
      </c>
      <c r="AC8469" s="52">
        <v>2292.56</v>
      </c>
      <c r="AD8469" s="52">
        <v>2374.12</v>
      </c>
      <c r="AE8469" s="52">
        <v>2242.1999999999998</v>
      </c>
      <c r="AF8469" s="52">
        <v>2078.13</v>
      </c>
      <c r="AG8469" s="52">
        <v>2117.66</v>
      </c>
      <c r="AH8469" s="52">
        <v>2152.59</v>
      </c>
      <c r="AI8469" s="52">
        <v>2215.8200000000002</v>
      </c>
      <c r="AJ8469" s="52">
        <v>2349.36</v>
      </c>
      <c r="AK8469" s="52">
        <v>2415.35</v>
      </c>
      <c r="AL8469" s="52">
        <v>2513.3000000000002</v>
      </c>
      <c r="AM8469" s="52">
        <v>2541.64</v>
      </c>
      <c r="AN8469" s="52">
        <v>2521.54</v>
      </c>
      <c r="AO8469" s="52">
        <v>2495</v>
      </c>
      <c r="AP8469" s="52">
        <v>2481.6999999999998</v>
      </c>
      <c r="AQ8469" s="52">
        <v>2473.6799999999998</v>
      </c>
      <c r="AR8469" s="52">
        <v>2473.7800000000002</v>
      </c>
      <c r="AS8469" s="52">
        <v>2422.1</v>
      </c>
      <c r="AT8469" s="52">
        <v>2470.67</v>
      </c>
      <c r="AU8469" s="52">
        <v>2521.69</v>
      </c>
      <c r="AV8469" s="52">
        <v>2543.87</v>
      </c>
      <c r="AW8469" s="52">
        <v>2561.27</v>
      </c>
      <c r="AX8469" s="52">
        <v>2573.79</v>
      </c>
      <c r="AY8469" s="52">
        <v>2586.36</v>
      </c>
      <c r="AZ8469" s="52">
        <v>2599</v>
      </c>
      <c r="BA8469" s="52">
        <v>2611.6999999999998</v>
      </c>
      <c r="BB8469" s="52">
        <v>2624.46</v>
      </c>
      <c r="BC8469">
        <v>2017</v>
      </c>
    </row>
    <row r="8470" spans="1:55" x14ac:dyDescent="0.25">
      <c r="A8470">
        <v>846</v>
      </c>
      <c r="B8470" t="s">
        <v>1926</v>
      </c>
      <c r="C8470" t="s">
        <v>259</v>
      </c>
      <c r="D8470" t="s">
        <v>1927</v>
      </c>
      <c r="E8470" t="s">
        <v>260</v>
      </c>
      <c r="F8470" t="s">
        <v>261</v>
      </c>
      <c r="G8470" t="s">
        <v>229</v>
      </c>
      <c r="H8470" t="s">
        <v>220</v>
      </c>
      <c r="I8470" t="s">
        <v>262</v>
      </c>
      <c r="J8470" s="52">
        <v>71969.55</v>
      </c>
      <c r="K8470" s="52">
        <v>83973.66</v>
      </c>
      <c r="L8470" s="52">
        <v>89558.63</v>
      </c>
      <c r="M8470" s="52">
        <v>92579.74</v>
      </c>
      <c r="N8470" s="52">
        <v>110288.2</v>
      </c>
      <c r="O8470" s="52">
        <v>103566.12</v>
      </c>
      <c r="P8470" s="52">
        <v>97449.21</v>
      </c>
      <c r="Q8470" s="52">
        <v>108654.62</v>
      </c>
      <c r="R8470" s="52">
        <v>114038.08</v>
      </c>
      <c r="S8470" s="52">
        <v>122412.77</v>
      </c>
      <c r="T8470" s="52">
        <v>133571.93</v>
      </c>
      <c r="U8470" s="52">
        <v>148905.76999999999</v>
      </c>
      <c r="V8470" s="52">
        <v>153951.42000000001</v>
      </c>
      <c r="W8470" s="52">
        <v>155260.01</v>
      </c>
      <c r="X8470" s="52">
        <v>165626.76</v>
      </c>
      <c r="Y8470" s="52">
        <v>165876.49</v>
      </c>
      <c r="Z8470" s="52">
        <v>168886.41</v>
      </c>
      <c r="AA8470" s="52">
        <v>178169.12</v>
      </c>
      <c r="AB8470" s="52">
        <v>183766.97</v>
      </c>
      <c r="AC8470" s="52">
        <v>185308.39</v>
      </c>
      <c r="AD8470" s="52">
        <v>196082.17</v>
      </c>
      <c r="AE8470" s="52">
        <v>191899.59</v>
      </c>
      <c r="AF8470" s="52">
        <v>182970.6</v>
      </c>
      <c r="AG8470" s="52">
        <v>187939.59</v>
      </c>
      <c r="AH8470" s="52">
        <v>195079.27</v>
      </c>
      <c r="AI8470" s="52">
        <v>201643.24</v>
      </c>
      <c r="AJ8470" s="52">
        <v>222081.61</v>
      </c>
      <c r="AK8470" s="52">
        <v>240828.32</v>
      </c>
      <c r="AL8470" s="52">
        <v>268940.46999999997</v>
      </c>
      <c r="AM8470" s="52">
        <v>278250.43</v>
      </c>
      <c r="AN8470" s="52">
        <v>283280.01</v>
      </c>
      <c r="AO8470" s="52">
        <v>288988.56</v>
      </c>
      <c r="AP8470" s="52">
        <v>288637.07</v>
      </c>
      <c r="AQ8470" s="52">
        <v>295348.64</v>
      </c>
      <c r="AR8470" s="52">
        <v>301299.90000000002</v>
      </c>
      <c r="AS8470" s="52">
        <v>308259.93</v>
      </c>
      <c r="AT8470" s="52">
        <v>320231.67</v>
      </c>
      <c r="AU8470" s="52">
        <v>340431.1</v>
      </c>
      <c r="AV8470" s="52">
        <v>353166.82</v>
      </c>
      <c r="AW8470" s="52">
        <v>362662.64</v>
      </c>
      <c r="AX8470" s="52">
        <v>373781.22</v>
      </c>
      <c r="AY8470" s="52">
        <v>385240.67</v>
      </c>
      <c r="AZ8470" s="52">
        <v>397051.45</v>
      </c>
      <c r="BA8470" s="52">
        <v>409224.33</v>
      </c>
      <c r="BB8470" s="52">
        <v>421770.4</v>
      </c>
      <c r="BC8470">
        <v>2017</v>
      </c>
    </row>
    <row r="8471" spans="1:55" x14ac:dyDescent="0.25">
      <c r="A8471">
        <v>846</v>
      </c>
      <c r="B8471" t="s">
        <v>1926</v>
      </c>
      <c r="C8471" t="s">
        <v>263</v>
      </c>
      <c r="D8471" t="s">
        <v>1927</v>
      </c>
      <c r="E8471" t="s">
        <v>260</v>
      </c>
      <c r="F8471" t="s">
        <v>264</v>
      </c>
      <c r="G8471" t="s">
        <v>242</v>
      </c>
      <c r="H8471" t="s">
        <v>220</v>
      </c>
      <c r="I8471" t="s">
        <v>262</v>
      </c>
      <c r="J8471" s="52">
        <v>1053.8499999999999</v>
      </c>
      <c r="K8471">
        <v>956.13699999999994</v>
      </c>
      <c r="L8471">
        <v>930.89</v>
      </c>
      <c r="M8471">
        <v>931.68899999999996</v>
      </c>
      <c r="N8471" s="52">
        <v>1111.4000000000001</v>
      </c>
      <c r="O8471">
        <v>976.74699999999996</v>
      </c>
      <c r="P8471">
        <v>918.67499999999995</v>
      </c>
      <c r="Q8471">
        <v>989.12599999999998</v>
      </c>
      <c r="R8471" s="52">
        <v>1092.05</v>
      </c>
      <c r="S8471" s="52">
        <v>1054.9000000000001</v>
      </c>
      <c r="T8471" s="52">
        <v>1141.04</v>
      </c>
      <c r="U8471" s="52">
        <v>1333.39</v>
      </c>
      <c r="V8471" s="52">
        <v>1357.7</v>
      </c>
      <c r="W8471" s="52">
        <v>1277.01</v>
      </c>
      <c r="X8471" s="52">
        <v>1422.85</v>
      </c>
      <c r="Y8471" s="52">
        <v>1479.57</v>
      </c>
      <c r="Z8471" s="52">
        <v>1511.71</v>
      </c>
      <c r="AA8471" s="52">
        <v>1537.62</v>
      </c>
      <c r="AB8471" s="52">
        <v>1441.11</v>
      </c>
      <c r="AC8471" s="52">
        <v>1435.66</v>
      </c>
      <c r="AD8471" s="52">
        <v>1422.23</v>
      </c>
      <c r="AE8471" s="52">
        <v>1317.09</v>
      </c>
      <c r="AF8471" s="52">
        <v>1313.46</v>
      </c>
      <c r="AG8471" s="52">
        <v>1542.06</v>
      </c>
      <c r="AH8471" s="52">
        <v>1743.24</v>
      </c>
      <c r="AI8471" s="52">
        <v>1824.38</v>
      </c>
      <c r="AJ8471" s="52">
        <v>1985.28</v>
      </c>
      <c r="AK8471" s="52">
        <v>2353.46</v>
      </c>
      <c r="AL8471" s="52">
        <v>2614.7399999999998</v>
      </c>
      <c r="AM8471" s="52">
        <v>2593.71</v>
      </c>
      <c r="AN8471" s="52">
        <v>2841.21</v>
      </c>
      <c r="AO8471" s="52">
        <v>3093.46</v>
      </c>
      <c r="AP8471" s="52">
        <v>3067.75</v>
      </c>
      <c r="AQ8471" s="52">
        <v>3108.79</v>
      </c>
      <c r="AR8471" s="52">
        <v>3110.71</v>
      </c>
      <c r="AS8471" s="52">
        <v>2880.95</v>
      </c>
      <c r="AT8471" s="52">
        <v>2929.52</v>
      </c>
      <c r="AU8471" s="52">
        <v>3158.84</v>
      </c>
      <c r="AV8471" s="52">
        <v>3254.05</v>
      </c>
      <c r="AW8471" s="52">
        <v>3230.82</v>
      </c>
      <c r="AX8471" s="52">
        <v>3329.87</v>
      </c>
      <c r="AY8471" s="52">
        <v>3431.96</v>
      </c>
      <c r="AZ8471" s="52">
        <v>3537.18</v>
      </c>
      <c r="BA8471" s="52">
        <v>3645.62</v>
      </c>
      <c r="BB8471" s="52">
        <v>3757.39</v>
      </c>
      <c r="BC8471">
        <v>2017</v>
      </c>
    </row>
    <row r="8472" spans="1:55" x14ac:dyDescent="0.25">
      <c r="A8472">
        <v>846</v>
      </c>
      <c r="B8472" t="s">
        <v>1926</v>
      </c>
      <c r="C8472" t="s">
        <v>265</v>
      </c>
      <c r="D8472" t="s">
        <v>1927</v>
      </c>
      <c r="E8472" t="s">
        <v>260</v>
      </c>
      <c r="F8472" t="s">
        <v>266</v>
      </c>
      <c r="G8472" t="s">
        <v>246</v>
      </c>
      <c r="H8472" t="s">
        <v>220</v>
      </c>
      <c r="I8472" t="s">
        <v>262</v>
      </c>
      <c r="J8472">
        <v>955.03899999999999</v>
      </c>
      <c r="K8472" s="52">
        <v>1054.46</v>
      </c>
      <c r="L8472" s="52">
        <v>1104.6500000000001</v>
      </c>
      <c r="M8472" s="52">
        <v>1154.31</v>
      </c>
      <c r="N8472" s="52">
        <v>1270.17</v>
      </c>
      <c r="O8472" s="52">
        <v>1274.44</v>
      </c>
      <c r="P8472" s="52">
        <v>1260.81</v>
      </c>
      <c r="Q8472" s="52">
        <v>1236.8</v>
      </c>
      <c r="R8472" s="52">
        <v>1224</v>
      </c>
      <c r="S8472" s="52">
        <v>1282.6500000000001</v>
      </c>
      <c r="T8472" s="52">
        <v>1466.21</v>
      </c>
      <c r="U8472" s="52">
        <v>1532.44</v>
      </c>
      <c r="V8472" s="52">
        <v>1576.55</v>
      </c>
      <c r="W8472" s="52">
        <v>1594.72</v>
      </c>
      <c r="X8472" s="52">
        <v>1698.25</v>
      </c>
      <c r="Y8472" s="52">
        <v>1706.9</v>
      </c>
      <c r="Z8472" s="52">
        <v>1733.56</v>
      </c>
      <c r="AA8472" s="52">
        <v>1803.1</v>
      </c>
      <c r="AB8472" s="52">
        <v>1798.09</v>
      </c>
      <c r="AC8472" s="52">
        <v>1784.42</v>
      </c>
      <c r="AD8472" s="52">
        <v>1889.2</v>
      </c>
      <c r="AE8472" s="52">
        <v>1823.36</v>
      </c>
      <c r="AF8472" s="52">
        <v>1716.68</v>
      </c>
      <c r="AG8472" s="52">
        <v>1781.81</v>
      </c>
      <c r="AH8472" s="52">
        <v>1859.97</v>
      </c>
      <c r="AI8472" s="52">
        <v>1974.24</v>
      </c>
      <c r="AJ8472" s="52">
        <v>2156.5700000000002</v>
      </c>
      <c r="AK8472" s="52">
        <v>2276.6999999999998</v>
      </c>
      <c r="AL8472" s="52">
        <v>2415.1</v>
      </c>
      <c r="AM8472" s="52">
        <v>2460.96</v>
      </c>
      <c r="AN8472" s="52">
        <v>2469.9499999999998</v>
      </c>
      <c r="AO8472" s="52">
        <v>2495</v>
      </c>
      <c r="AP8472" s="52">
        <v>2529.3000000000002</v>
      </c>
      <c r="AQ8472" s="52">
        <v>2565.35</v>
      </c>
      <c r="AR8472" s="52">
        <v>2614.0100000000002</v>
      </c>
      <c r="AS8472" s="52">
        <v>2586.77</v>
      </c>
      <c r="AT8472" s="52">
        <v>2667.48</v>
      </c>
      <c r="AU8472" s="52">
        <v>2774.32</v>
      </c>
      <c r="AV8472" s="52">
        <v>2861.83</v>
      </c>
      <c r="AW8472" s="52">
        <v>2932.64</v>
      </c>
      <c r="AX8472" s="52">
        <v>3008.5</v>
      </c>
      <c r="AY8472" s="52">
        <v>3086.05</v>
      </c>
      <c r="AZ8472" s="52">
        <v>3165.3</v>
      </c>
      <c r="BA8472" s="52">
        <v>3246.68</v>
      </c>
      <c r="BB8472" s="52">
        <v>3330.82</v>
      </c>
      <c r="BC8472">
        <v>2017</v>
      </c>
    </row>
    <row r="8473" spans="1:55" x14ac:dyDescent="0.25">
      <c r="A8473">
        <v>846</v>
      </c>
      <c r="B8473" t="s">
        <v>1926</v>
      </c>
      <c r="C8473" t="s">
        <v>267</v>
      </c>
      <c r="D8473" t="s">
        <v>1927</v>
      </c>
      <c r="E8473" t="s">
        <v>268</v>
      </c>
      <c r="F8473" t="s">
        <v>269</v>
      </c>
      <c r="G8473" t="s">
        <v>270</v>
      </c>
    </row>
    <row r="8474" spans="1:55" x14ac:dyDescent="0.25">
      <c r="A8474">
        <v>846</v>
      </c>
      <c r="B8474" t="s">
        <v>1926</v>
      </c>
      <c r="C8474" t="s">
        <v>271</v>
      </c>
      <c r="D8474" t="s">
        <v>1927</v>
      </c>
      <c r="E8474" t="s">
        <v>272</v>
      </c>
      <c r="F8474" t="s">
        <v>273</v>
      </c>
      <c r="G8474" t="s">
        <v>274</v>
      </c>
      <c r="I8474" t="s">
        <v>243</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2017</v>
      </c>
    </row>
    <row r="8475" spans="1:55" x14ac:dyDescent="0.25">
      <c r="A8475">
        <v>846</v>
      </c>
      <c r="B8475" t="s">
        <v>1926</v>
      </c>
      <c r="C8475" t="s">
        <v>275</v>
      </c>
      <c r="D8475" t="s">
        <v>1927</v>
      </c>
      <c r="E8475" t="s">
        <v>276</v>
      </c>
      <c r="F8475" t="s">
        <v>277</v>
      </c>
      <c r="G8475" t="s">
        <v>278</v>
      </c>
      <c r="I8475" t="s">
        <v>243</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104.883</v>
      </c>
      <c r="AI8475">
        <v>102.137</v>
      </c>
      <c r="AJ8475">
        <v>102.979</v>
      </c>
      <c r="AK8475">
        <v>105.78</v>
      </c>
      <c r="AL8475">
        <v>111.358</v>
      </c>
      <c r="AM8475">
        <v>113.066</v>
      </c>
      <c r="AN8475">
        <v>114.691</v>
      </c>
      <c r="AO8475">
        <v>115.827</v>
      </c>
      <c r="AP8475">
        <v>114.117</v>
      </c>
      <c r="AQ8475">
        <v>115.13</v>
      </c>
      <c r="AR8475">
        <v>115.264</v>
      </c>
      <c r="AS8475">
        <v>119.16800000000001</v>
      </c>
      <c r="AT8475">
        <v>120.05</v>
      </c>
      <c r="AU8475">
        <v>122.708</v>
      </c>
      <c r="AV8475">
        <v>123.40600000000001</v>
      </c>
      <c r="AW8475">
        <v>123.664</v>
      </c>
      <c r="AX8475">
        <v>124.242</v>
      </c>
      <c r="AY8475">
        <v>124.833</v>
      </c>
      <c r="AZ8475">
        <v>125.43899999999999</v>
      </c>
      <c r="BA8475">
        <v>126.044</v>
      </c>
      <c r="BB8475">
        <v>126.627</v>
      </c>
      <c r="BC8475">
        <v>2017</v>
      </c>
    </row>
    <row r="8476" spans="1:55" x14ac:dyDescent="0.25">
      <c r="A8476">
        <v>846</v>
      </c>
      <c r="B8476" t="s">
        <v>1926</v>
      </c>
      <c r="C8476" t="s">
        <v>279</v>
      </c>
      <c r="D8476" t="s">
        <v>1927</v>
      </c>
      <c r="E8476" t="s">
        <v>280</v>
      </c>
      <c r="F8476" t="s">
        <v>281</v>
      </c>
      <c r="G8476" t="s">
        <v>282</v>
      </c>
      <c r="I8476" t="s">
        <v>1928</v>
      </c>
      <c r="J8476" t="s">
        <v>232</v>
      </c>
      <c r="K8476" t="s">
        <v>232</v>
      </c>
      <c r="L8476" t="s">
        <v>232</v>
      </c>
      <c r="M8476" t="s">
        <v>232</v>
      </c>
      <c r="N8476" t="s">
        <v>232</v>
      </c>
      <c r="O8476" t="s">
        <v>232</v>
      </c>
      <c r="P8476" t="s">
        <v>232</v>
      </c>
      <c r="Q8476" t="s">
        <v>232</v>
      </c>
      <c r="R8476" t="s">
        <v>232</v>
      </c>
      <c r="S8476" t="s">
        <v>232</v>
      </c>
      <c r="T8476" t="s">
        <v>232</v>
      </c>
      <c r="U8476" t="s">
        <v>232</v>
      </c>
      <c r="V8476" t="s">
        <v>232</v>
      </c>
      <c r="W8476" t="s">
        <v>232</v>
      </c>
      <c r="X8476" t="s">
        <v>232</v>
      </c>
      <c r="Y8476" t="s">
        <v>232</v>
      </c>
      <c r="Z8476" t="s">
        <v>232</v>
      </c>
      <c r="AA8476" t="s">
        <v>232</v>
      </c>
      <c r="AB8476" t="s">
        <v>232</v>
      </c>
      <c r="AC8476" t="s">
        <v>232</v>
      </c>
      <c r="AD8476" t="s">
        <v>232</v>
      </c>
      <c r="AE8476" t="s">
        <v>232</v>
      </c>
      <c r="AF8476" t="s">
        <v>232</v>
      </c>
      <c r="AG8476">
        <v>16.846</v>
      </c>
      <c r="AH8476">
        <v>23.239000000000001</v>
      </c>
      <c r="AI8476">
        <v>24.120999999999999</v>
      </c>
      <c r="AJ8476">
        <v>28.378</v>
      </c>
      <c r="AK8476">
        <v>32.265999999999998</v>
      </c>
      <c r="AL8476">
        <v>40.558999999999997</v>
      </c>
      <c r="AM8476">
        <v>39.893999999999998</v>
      </c>
      <c r="AN8476">
        <v>34.659999999999997</v>
      </c>
      <c r="AO8476">
        <v>27.497</v>
      </c>
      <c r="AP8476">
        <v>23.045000000000002</v>
      </c>
      <c r="AQ8476">
        <v>25.92</v>
      </c>
      <c r="AR8476">
        <v>26.431000000000001</v>
      </c>
      <c r="AS8476">
        <v>33.68</v>
      </c>
      <c r="AT8476">
        <v>25.57</v>
      </c>
      <c r="AU8476">
        <v>27.861999999999998</v>
      </c>
      <c r="AV8476">
        <v>30.512</v>
      </c>
      <c r="AW8476">
        <v>29.792999999999999</v>
      </c>
      <c r="AX8476">
        <v>29.109000000000002</v>
      </c>
      <c r="AY8476">
        <v>28.401</v>
      </c>
      <c r="AZ8476">
        <v>28.655999999999999</v>
      </c>
      <c r="BA8476">
        <v>29.009</v>
      </c>
      <c r="BB8476">
        <v>29.318000000000001</v>
      </c>
      <c r="BC8476">
        <v>2017</v>
      </c>
    </row>
    <row r="8477" spans="1:55" x14ac:dyDescent="0.25">
      <c r="A8477">
        <v>846</v>
      </c>
      <c r="B8477" t="s">
        <v>1926</v>
      </c>
      <c r="C8477" t="s">
        <v>283</v>
      </c>
      <c r="D8477" t="s">
        <v>1927</v>
      </c>
      <c r="E8477" t="s">
        <v>284</v>
      </c>
      <c r="F8477" t="s">
        <v>285</v>
      </c>
      <c r="G8477" t="s">
        <v>282</v>
      </c>
    </row>
    <row r="8478" spans="1:55" x14ac:dyDescent="0.25">
      <c r="A8478">
        <v>846</v>
      </c>
      <c r="B8478" t="s">
        <v>1926</v>
      </c>
      <c r="C8478" t="s">
        <v>286</v>
      </c>
      <c r="D8478" t="s">
        <v>1927</v>
      </c>
      <c r="E8478" t="s">
        <v>287</v>
      </c>
      <c r="F8478" t="s">
        <v>288</v>
      </c>
      <c r="G8478" t="s">
        <v>250</v>
      </c>
      <c r="I8478" t="s">
        <v>1929</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155.51400000000001</v>
      </c>
      <c r="AW8478">
        <v>158.61099999999999</v>
      </c>
      <c r="AX8478">
        <v>162.072</v>
      </c>
      <c r="AY8478">
        <v>165.608</v>
      </c>
      <c r="AZ8478">
        <v>169.221</v>
      </c>
      <c r="BA8478">
        <v>172.91300000000001</v>
      </c>
      <c r="BB8478">
        <v>176.68600000000001</v>
      </c>
      <c r="BC8478">
        <v>2017</v>
      </c>
    </row>
    <row r="8479" spans="1:55" x14ac:dyDescent="0.25">
      <c r="A8479">
        <v>846</v>
      </c>
      <c r="B8479" t="s">
        <v>1926</v>
      </c>
      <c r="C8479" t="s">
        <v>290</v>
      </c>
      <c r="D8479" t="s">
        <v>1927</v>
      </c>
      <c r="E8479" t="s">
        <v>287</v>
      </c>
      <c r="F8479" t="s">
        <v>291</v>
      </c>
      <c r="G8479" t="s">
        <v>235</v>
      </c>
      <c r="I8479" t="s">
        <v>292</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2.8370000000000002</v>
      </c>
      <c r="AW8479">
        <v>1.9910000000000001</v>
      </c>
      <c r="AX8479">
        <v>2.1819999999999999</v>
      </c>
      <c r="AY8479">
        <v>2.1819999999999999</v>
      </c>
      <c r="AZ8479">
        <v>2.1819999999999999</v>
      </c>
      <c r="BA8479">
        <v>2.1819999999999999</v>
      </c>
      <c r="BB8479">
        <v>2.1819999999999999</v>
      </c>
      <c r="BC8479">
        <v>2017</v>
      </c>
    </row>
    <row r="8480" spans="1:55" x14ac:dyDescent="0.25">
      <c r="A8480">
        <v>846</v>
      </c>
      <c r="B8480" t="s">
        <v>1926</v>
      </c>
      <c r="C8480" t="s">
        <v>293</v>
      </c>
      <c r="D8480" t="s">
        <v>1927</v>
      </c>
      <c r="E8480" t="s">
        <v>294</v>
      </c>
      <c r="F8480" t="s">
        <v>295</v>
      </c>
      <c r="G8480" t="s">
        <v>250</v>
      </c>
      <c r="I8480" t="s">
        <v>1929</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156.726</v>
      </c>
      <c r="AW8480">
        <v>160.858</v>
      </c>
      <c r="AX8480">
        <v>164.36799999999999</v>
      </c>
      <c r="AY8480">
        <v>167.95400000000001</v>
      </c>
      <c r="AZ8480">
        <v>171.619</v>
      </c>
      <c r="BA8480">
        <v>175.363</v>
      </c>
      <c r="BB8480">
        <v>179.19</v>
      </c>
      <c r="BC8480">
        <v>2017</v>
      </c>
    </row>
    <row r="8481" spans="1:55" x14ac:dyDescent="0.25">
      <c r="A8481">
        <v>846</v>
      </c>
      <c r="B8481" t="s">
        <v>1926</v>
      </c>
      <c r="C8481" t="s">
        <v>296</v>
      </c>
      <c r="D8481" t="s">
        <v>1927</v>
      </c>
      <c r="E8481" t="s">
        <v>294</v>
      </c>
      <c r="F8481" t="s">
        <v>297</v>
      </c>
      <c r="G8481" t="s">
        <v>235</v>
      </c>
      <c r="I8481" t="s">
        <v>298</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2.637</v>
      </c>
      <c r="AW8481">
        <v>2.6360000000000001</v>
      </c>
      <c r="AX8481">
        <v>2.1819999999999999</v>
      </c>
      <c r="AY8481">
        <v>2.1819999999999999</v>
      </c>
      <c r="AZ8481">
        <v>2.1819999999999999</v>
      </c>
      <c r="BA8481">
        <v>2.1819999999999999</v>
      </c>
      <c r="BB8481">
        <v>2.1819999999999999</v>
      </c>
      <c r="BC8481">
        <v>2017</v>
      </c>
    </row>
    <row r="8482" spans="1:55" x14ac:dyDescent="0.25">
      <c r="A8482">
        <v>846</v>
      </c>
      <c r="B8482" t="s">
        <v>1926</v>
      </c>
      <c r="C8482" t="s">
        <v>299</v>
      </c>
      <c r="D8482" t="s">
        <v>1927</v>
      </c>
      <c r="E8482" t="s">
        <v>300</v>
      </c>
      <c r="G8482" t="s">
        <v>274</v>
      </c>
    </row>
    <row r="8483" spans="1:55" x14ac:dyDescent="0.25">
      <c r="A8483">
        <v>846</v>
      </c>
      <c r="B8483" t="s">
        <v>1926</v>
      </c>
      <c r="C8483" t="s">
        <v>301</v>
      </c>
      <c r="D8483" t="s">
        <v>1927</v>
      </c>
      <c r="E8483" t="s">
        <v>302</v>
      </c>
      <c r="F8483" t="s">
        <v>303</v>
      </c>
      <c r="G8483" t="s">
        <v>235</v>
      </c>
    </row>
    <row r="8484" spans="1:55" x14ac:dyDescent="0.25">
      <c r="A8484">
        <v>846</v>
      </c>
      <c r="B8484" t="s">
        <v>1926</v>
      </c>
      <c r="C8484" t="s">
        <v>305</v>
      </c>
      <c r="D8484" t="s">
        <v>1927</v>
      </c>
      <c r="E8484" t="s">
        <v>306</v>
      </c>
      <c r="F8484" t="s">
        <v>307</v>
      </c>
      <c r="G8484" t="s">
        <v>235</v>
      </c>
    </row>
    <row r="8485" spans="1:55" x14ac:dyDescent="0.25">
      <c r="A8485">
        <v>846</v>
      </c>
      <c r="B8485" t="s">
        <v>1926</v>
      </c>
      <c r="C8485" t="s">
        <v>308</v>
      </c>
      <c r="D8485" t="s">
        <v>1927</v>
      </c>
      <c r="E8485" t="s">
        <v>309</v>
      </c>
      <c r="F8485" t="s">
        <v>310</v>
      </c>
      <c r="G8485" t="s">
        <v>235</v>
      </c>
    </row>
    <row r="8486" spans="1:55" x14ac:dyDescent="0.25">
      <c r="A8486">
        <v>846</v>
      </c>
      <c r="B8486" t="s">
        <v>1926</v>
      </c>
      <c r="C8486" t="s">
        <v>311</v>
      </c>
      <c r="D8486" t="s">
        <v>1927</v>
      </c>
      <c r="E8486" t="s">
        <v>312</v>
      </c>
      <c r="F8486" t="s">
        <v>313</v>
      </c>
      <c r="G8486" t="s">
        <v>235</v>
      </c>
    </row>
    <row r="8487" spans="1:55" x14ac:dyDescent="0.25">
      <c r="A8487">
        <v>846</v>
      </c>
      <c r="B8487" t="s">
        <v>1926</v>
      </c>
      <c r="C8487" t="s">
        <v>314</v>
      </c>
      <c r="D8487" t="s">
        <v>1927</v>
      </c>
      <c r="E8487" t="s">
        <v>315</v>
      </c>
      <c r="F8487" t="s">
        <v>316</v>
      </c>
      <c r="G8487" t="s">
        <v>317</v>
      </c>
    </row>
    <row r="8488" spans="1:55" x14ac:dyDescent="0.25">
      <c r="A8488">
        <v>846</v>
      </c>
      <c r="B8488" t="s">
        <v>1926</v>
      </c>
      <c r="C8488" t="s">
        <v>318</v>
      </c>
      <c r="D8488" t="s">
        <v>1927</v>
      </c>
      <c r="E8488" t="s">
        <v>319</v>
      </c>
      <c r="F8488" t="s">
        <v>320</v>
      </c>
      <c r="G8488" t="s">
        <v>321</v>
      </c>
      <c r="H8488" t="s">
        <v>322</v>
      </c>
    </row>
    <row r="8489" spans="1:55" x14ac:dyDescent="0.25">
      <c r="A8489">
        <v>846</v>
      </c>
      <c r="B8489" t="s">
        <v>1926</v>
      </c>
      <c r="C8489" t="s">
        <v>323</v>
      </c>
      <c r="D8489" t="s">
        <v>1927</v>
      </c>
      <c r="E8489" t="s">
        <v>324</v>
      </c>
      <c r="F8489" t="s">
        <v>325</v>
      </c>
      <c r="G8489" t="s">
        <v>321</v>
      </c>
      <c r="H8489" t="s">
        <v>322</v>
      </c>
      <c r="I8489" t="s">
        <v>1930</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0.29199999999999998</v>
      </c>
      <c r="AX8489">
        <v>0.29799999999999999</v>
      </c>
      <c r="AY8489">
        <v>0.30499999999999999</v>
      </c>
      <c r="AZ8489">
        <v>0.312</v>
      </c>
      <c r="BA8489">
        <v>0.31900000000000001</v>
      </c>
      <c r="BB8489">
        <v>0.32700000000000001</v>
      </c>
      <c r="BC8489">
        <v>2017</v>
      </c>
    </row>
    <row r="8490" spans="1:55" x14ac:dyDescent="0.25">
      <c r="A8490">
        <v>846</v>
      </c>
      <c r="B8490" t="s">
        <v>1926</v>
      </c>
      <c r="C8490" t="s">
        <v>327</v>
      </c>
      <c r="D8490" t="s">
        <v>1927</v>
      </c>
      <c r="E8490" t="s">
        <v>328</v>
      </c>
      <c r="F8490" t="s">
        <v>329</v>
      </c>
      <c r="G8490" t="s">
        <v>229</v>
      </c>
      <c r="H8490" t="s">
        <v>230</v>
      </c>
      <c r="I8490" t="s">
        <v>1931</v>
      </c>
      <c r="J8490" t="s">
        <v>232</v>
      </c>
      <c r="K8490" t="s">
        <v>232</v>
      </c>
      <c r="L8490" t="s">
        <v>232</v>
      </c>
      <c r="M8490" t="s">
        <v>232</v>
      </c>
      <c r="N8490" t="s">
        <v>232</v>
      </c>
      <c r="O8490" t="s">
        <v>232</v>
      </c>
      <c r="P8490" t="s">
        <v>232</v>
      </c>
      <c r="Q8490" t="s">
        <v>232</v>
      </c>
      <c r="R8490" t="s">
        <v>232</v>
      </c>
      <c r="S8490" t="s">
        <v>232</v>
      </c>
      <c r="T8490" t="s">
        <v>232</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26.423999999999999</v>
      </c>
      <c r="AT8490">
        <v>26.872</v>
      </c>
      <c r="AU8490">
        <v>30.428999999999998</v>
      </c>
      <c r="AV8490">
        <v>35.755000000000003</v>
      </c>
      <c r="AW8490">
        <v>31.632999999999999</v>
      </c>
      <c r="AX8490">
        <v>33.055</v>
      </c>
      <c r="AY8490">
        <v>34.436</v>
      </c>
      <c r="AZ8490">
        <v>35.884999999999998</v>
      </c>
      <c r="BA8490">
        <v>37.545999999999999</v>
      </c>
      <c r="BB8490">
        <v>39.207000000000001</v>
      </c>
      <c r="BC8490">
        <v>2017</v>
      </c>
    </row>
    <row r="8491" spans="1:55" x14ac:dyDescent="0.25">
      <c r="A8491">
        <v>846</v>
      </c>
      <c r="B8491" t="s">
        <v>1926</v>
      </c>
      <c r="C8491" t="s">
        <v>331</v>
      </c>
      <c r="D8491" t="s">
        <v>1927</v>
      </c>
      <c r="E8491" t="s">
        <v>328</v>
      </c>
      <c r="F8491" t="s">
        <v>329</v>
      </c>
      <c r="G8491" t="s">
        <v>282</v>
      </c>
      <c r="I8491" t="s">
        <v>332</v>
      </c>
      <c r="J8491" t="s">
        <v>232</v>
      </c>
      <c r="K8491" t="s">
        <v>232</v>
      </c>
      <c r="L8491" t="s">
        <v>232</v>
      </c>
      <c r="M8491" t="s">
        <v>232</v>
      </c>
      <c r="N8491" t="s">
        <v>232</v>
      </c>
      <c r="O8491" t="s">
        <v>232</v>
      </c>
      <c r="P8491" t="s">
        <v>232</v>
      </c>
      <c r="Q8491" t="s">
        <v>232</v>
      </c>
      <c r="R8491" t="s">
        <v>232</v>
      </c>
      <c r="S8491" t="s">
        <v>232</v>
      </c>
      <c r="T8491" t="s">
        <v>232</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20.152999999999999</v>
      </c>
      <c r="AJ8491">
        <v>20.591000000000001</v>
      </c>
      <c r="AK8491">
        <v>22.292999999999999</v>
      </c>
      <c r="AL8491">
        <v>26.975000000000001</v>
      </c>
      <c r="AM8491">
        <v>25.952999999999999</v>
      </c>
      <c r="AN8491">
        <v>24.602</v>
      </c>
      <c r="AO8491">
        <v>22.298999999999999</v>
      </c>
      <c r="AP8491">
        <v>21.768999999999998</v>
      </c>
      <c r="AQ8491">
        <v>21.433</v>
      </c>
      <c r="AR8491">
        <v>23.492999999999999</v>
      </c>
      <c r="AS8491">
        <v>31.914000000000001</v>
      </c>
      <c r="AT8491">
        <v>30.798999999999999</v>
      </c>
      <c r="AU8491">
        <v>32.067999999999998</v>
      </c>
      <c r="AV8491">
        <v>35.506</v>
      </c>
      <c r="AW8491">
        <v>29.902000000000001</v>
      </c>
      <c r="AX8491">
        <v>29.635000000000002</v>
      </c>
      <c r="AY8491">
        <v>29.282</v>
      </c>
      <c r="AZ8491">
        <v>28.94</v>
      </c>
      <c r="BA8491">
        <v>28.719000000000001</v>
      </c>
      <c r="BB8491">
        <v>28.443000000000001</v>
      </c>
      <c r="BC8491">
        <v>2017</v>
      </c>
    </row>
    <row r="8492" spans="1:55" x14ac:dyDescent="0.25">
      <c r="A8492">
        <v>846</v>
      </c>
      <c r="B8492" t="s">
        <v>1926</v>
      </c>
      <c r="C8492" t="s">
        <v>333</v>
      </c>
      <c r="D8492" t="s">
        <v>1927</v>
      </c>
      <c r="E8492" t="s">
        <v>334</v>
      </c>
      <c r="F8492" t="s">
        <v>335</v>
      </c>
      <c r="G8492" t="s">
        <v>229</v>
      </c>
      <c r="H8492" t="s">
        <v>230</v>
      </c>
      <c r="I8492" t="s">
        <v>1931</v>
      </c>
      <c r="J8492" t="s">
        <v>232</v>
      </c>
      <c r="K8492" t="s">
        <v>232</v>
      </c>
      <c r="L8492" t="s">
        <v>232</v>
      </c>
      <c r="M8492" t="s">
        <v>232</v>
      </c>
      <c r="N8492" t="s">
        <v>232</v>
      </c>
      <c r="O8492" t="s">
        <v>232</v>
      </c>
      <c r="P8492" t="s">
        <v>232</v>
      </c>
      <c r="Q8492" t="s">
        <v>232</v>
      </c>
      <c r="R8492" t="s">
        <v>232</v>
      </c>
      <c r="S8492" t="s">
        <v>232</v>
      </c>
      <c r="T8492" t="s">
        <v>232</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22.582999999999998</v>
      </c>
      <c r="AS8492">
        <v>34.344000000000001</v>
      </c>
      <c r="AT8492">
        <v>32.207000000000001</v>
      </c>
      <c r="AU8492">
        <v>36.508000000000003</v>
      </c>
      <c r="AV8492">
        <v>32.853000000000002</v>
      </c>
      <c r="AW8492">
        <v>35.630000000000003</v>
      </c>
      <c r="AX8492">
        <v>37.262999999999998</v>
      </c>
      <c r="AY8492">
        <v>38.631</v>
      </c>
      <c r="AZ8492">
        <v>40.585000000000001</v>
      </c>
      <c r="BA8492">
        <v>42.881</v>
      </c>
      <c r="BB8492">
        <v>45.034999999999997</v>
      </c>
      <c r="BC8492">
        <v>2017</v>
      </c>
    </row>
    <row r="8493" spans="1:55" x14ac:dyDescent="0.25">
      <c r="A8493">
        <v>846</v>
      </c>
      <c r="B8493" t="s">
        <v>1926</v>
      </c>
      <c r="C8493" t="s">
        <v>336</v>
      </c>
      <c r="D8493" t="s">
        <v>1927</v>
      </c>
      <c r="E8493" t="s">
        <v>334</v>
      </c>
      <c r="F8493" t="s">
        <v>335</v>
      </c>
      <c r="G8493" t="s">
        <v>282</v>
      </c>
      <c r="I8493" t="s">
        <v>337</v>
      </c>
      <c r="J8493" t="s">
        <v>232</v>
      </c>
      <c r="K8493" t="s">
        <v>232</v>
      </c>
      <c r="L8493" t="s">
        <v>232</v>
      </c>
      <c r="M8493" t="s">
        <v>232</v>
      </c>
      <c r="N8493" t="s">
        <v>232</v>
      </c>
      <c r="O8493" t="s">
        <v>232</v>
      </c>
      <c r="P8493" t="s">
        <v>232</v>
      </c>
      <c r="Q8493" t="s">
        <v>232</v>
      </c>
      <c r="R8493" t="s">
        <v>232</v>
      </c>
      <c r="S8493" t="s">
        <v>232</v>
      </c>
      <c r="T8493" t="s">
        <v>232</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18.295999999999999</v>
      </c>
      <c r="AJ8493">
        <v>20.105</v>
      </c>
      <c r="AK8493">
        <v>22.021999999999998</v>
      </c>
      <c r="AL8493">
        <v>27.015999999999998</v>
      </c>
      <c r="AM8493">
        <v>26.774999999999999</v>
      </c>
      <c r="AN8493">
        <v>27.117000000000001</v>
      </c>
      <c r="AO8493">
        <v>24.431000000000001</v>
      </c>
      <c r="AP8493">
        <v>23.395</v>
      </c>
      <c r="AQ8493">
        <v>21.666</v>
      </c>
      <c r="AR8493">
        <v>28.547000000000001</v>
      </c>
      <c r="AS8493">
        <v>41.478999999999999</v>
      </c>
      <c r="AT8493">
        <v>36.912999999999997</v>
      </c>
      <c r="AU8493">
        <v>38.475999999999999</v>
      </c>
      <c r="AV8493">
        <v>32.625</v>
      </c>
      <c r="AW8493">
        <v>33.680999999999997</v>
      </c>
      <c r="AX8493">
        <v>33.408000000000001</v>
      </c>
      <c r="AY8493">
        <v>32.848999999999997</v>
      </c>
      <c r="AZ8493">
        <v>32.731000000000002</v>
      </c>
      <c r="BA8493">
        <v>32.799999999999997</v>
      </c>
      <c r="BB8493">
        <v>32.670999999999999</v>
      </c>
      <c r="BC8493">
        <v>2017</v>
      </c>
    </row>
    <row r="8494" spans="1:55" x14ac:dyDescent="0.25">
      <c r="A8494">
        <v>846</v>
      </c>
      <c r="B8494" t="s">
        <v>1926</v>
      </c>
      <c r="C8494" t="s">
        <v>338</v>
      </c>
      <c r="D8494" t="s">
        <v>1927</v>
      </c>
      <c r="E8494" t="s">
        <v>339</v>
      </c>
      <c r="F8494" t="s">
        <v>340</v>
      </c>
      <c r="G8494" t="s">
        <v>229</v>
      </c>
      <c r="H8494" t="s">
        <v>230</v>
      </c>
      <c r="I8494" t="s">
        <v>1931</v>
      </c>
      <c r="J8494" t="s">
        <v>232</v>
      </c>
      <c r="K8494" t="s">
        <v>232</v>
      </c>
      <c r="L8494" t="s">
        <v>232</v>
      </c>
      <c r="M8494" t="s">
        <v>232</v>
      </c>
      <c r="N8494" t="s">
        <v>232</v>
      </c>
      <c r="O8494" t="s">
        <v>232</v>
      </c>
      <c r="P8494" t="s">
        <v>232</v>
      </c>
      <c r="Q8494" t="s">
        <v>232</v>
      </c>
      <c r="R8494" t="s">
        <v>232</v>
      </c>
      <c r="S8494" t="s">
        <v>232</v>
      </c>
      <c r="T8494" t="s">
        <v>232</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-3.9980000000000002</v>
      </c>
      <c r="AS8494">
        <v>-7.9189999999999996</v>
      </c>
      <c r="AT8494">
        <v>-5.335</v>
      </c>
      <c r="AU8494">
        <v>-6.08</v>
      </c>
      <c r="AV8494">
        <v>2.9020000000000001</v>
      </c>
      <c r="AW8494">
        <v>-3.9980000000000002</v>
      </c>
      <c r="AX8494">
        <v>-4.2080000000000002</v>
      </c>
      <c r="AY8494">
        <v>-4.1959999999999997</v>
      </c>
      <c r="AZ8494">
        <v>-4.7</v>
      </c>
      <c r="BA8494">
        <v>-5.335</v>
      </c>
      <c r="BB8494">
        <v>-5.8280000000000003</v>
      </c>
      <c r="BC8494">
        <v>2017</v>
      </c>
    </row>
    <row r="8495" spans="1:55" x14ac:dyDescent="0.25">
      <c r="A8495">
        <v>846</v>
      </c>
      <c r="B8495" t="s">
        <v>1926</v>
      </c>
      <c r="C8495" t="s">
        <v>341</v>
      </c>
      <c r="D8495" t="s">
        <v>1927</v>
      </c>
      <c r="E8495" t="s">
        <v>339</v>
      </c>
      <c r="F8495" t="s">
        <v>340</v>
      </c>
      <c r="G8495" t="s">
        <v>282</v>
      </c>
      <c r="I8495" t="s">
        <v>342</v>
      </c>
      <c r="J8495" t="s">
        <v>232</v>
      </c>
      <c r="K8495" t="s">
        <v>232</v>
      </c>
      <c r="L8495" t="s">
        <v>232</v>
      </c>
      <c r="M8495" t="s">
        <v>232</v>
      </c>
      <c r="N8495" t="s">
        <v>232</v>
      </c>
      <c r="O8495" t="s">
        <v>232</v>
      </c>
      <c r="P8495" t="s">
        <v>232</v>
      </c>
      <c r="Q8495" t="s">
        <v>232</v>
      </c>
      <c r="R8495" t="s">
        <v>232</v>
      </c>
      <c r="S8495" t="s">
        <v>232</v>
      </c>
      <c r="T8495" t="s">
        <v>232</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-5.0540000000000003</v>
      </c>
      <c r="AS8495">
        <v>-9.5649999999999995</v>
      </c>
      <c r="AT8495">
        <v>-6.1150000000000002</v>
      </c>
      <c r="AU8495">
        <v>-6.407</v>
      </c>
      <c r="AV8495">
        <v>2.8809999999999998</v>
      </c>
      <c r="AW8495">
        <v>-3.7789999999999999</v>
      </c>
      <c r="AX8495">
        <v>-3.7730000000000001</v>
      </c>
      <c r="AY8495">
        <v>-3.5680000000000001</v>
      </c>
      <c r="AZ8495">
        <v>-3.7909999999999999</v>
      </c>
      <c r="BA8495">
        <v>-4.0810000000000004</v>
      </c>
      <c r="BB8495">
        <v>-4.2279999999999998</v>
      </c>
      <c r="BC8495">
        <v>2017</v>
      </c>
    </row>
    <row r="8496" spans="1:55" x14ac:dyDescent="0.25">
      <c r="A8496">
        <v>846</v>
      </c>
      <c r="B8496" t="s">
        <v>1926</v>
      </c>
      <c r="C8496" t="s">
        <v>343</v>
      </c>
      <c r="D8496" t="s">
        <v>1927</v>
      </c>
      <c r="E8496" t="s">
        <v>344</v>
      </c>
      <c r="F8496" t="s">
        <v>345</v>
      </c>
      <c r="G8496" t="s">
        <v>229</v>
      </c>
      <c r="H8496" t="s">
        <v>230</v>
      </c>
    </row>
    <row r="8497" spans="1:55" x14ac:dyDescent="0.25">
      <c r="A8497">
        <v>846</v>
      </c>
      <c r="B8497" t="s">
        <v>1926</v>
      </c>
      <c r="C8497" t="s">
        <v>346</v>
      </c>
      <c r="D8497" t="s">
        <v>1927</v>
      </c>
      <c r="E8497" t="s">
        <v>344</v>
      </c>
      <c r="F8497" t="s">
        <v>345</v>
      </c>
      <c r="G8497" t="s">
        <v>270</v>
      </c>
    </row>
    <row r="8498" spans="1:55" x14ac:dyDescent="0.25">
      <c r="A8498">
        <v>846</v>
      </c>
      <c r="B8498" t="s">
        <v>1926</v>
      </c>
      <c r="C8498" t="s">
        <v>347</v>
      </c>
      <c r="D8498" t="s">
        <v>1927</v>
      </c>
      <c r="E8498" t="s">
        <v>348</v>
      </c>
      <c r="F8498" t="s">
        <v>349</v>
      </c>
      <c r="G8498" t="s">
        <v>229</v>
      </c>
      <c r="H8498" t="s">
        <v>230</v>
      </c>
      <c r="I8498" t="s">
        <v>1931</v>
      </c>
      <c r="J8498" t="s">
        <v>232</v>
      </c>
      <c r="K8498" t="s">
        <v>232</v>
      </c>
      <c r="L8498" t="s">
        <v>232</v>
      </c>
      <c r="M8498" t="s">
        <v>232</v>
      </c>
      <c r="N8498" t="s">
        <v>232</v>
      </c>
      <c r="O8498" t="s">
        <v>232</v>
      </c>
      <c r="P8498" t="s">
        <v>232</v>
      </c>
      <c r="Q8498" t="s">
        <v>232</v>
      </c>
      <c r="R8498" t="s">
        <v>232</v>
      </c>
      <c r="S8498" t="s">
        <v>232</v>
      </c>
      <c r="T8498" t="s">
        <v>232</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-3.359</v>
      </c>
      <c r="AS8498">
        <v>-7.22</v>
      </c>
      <c r="AT8498">
        <v>-4.4269999999999996</v>
      </c>
      <c r="AU8498">
        <v>-5.1310000000000002</v>
      </c>
      <c r="AV8498">
        <v>3.9350000000000001</v>
      </c>
      <c r="AW8498">
        <v>-3.0710000000000002</v>
      </c>
      <c r="AX8498">
        <v>-3.2189999999999999</v>
      </c>
      <c r="AY8498">
        <v>-3.1030000000000002</v>
      </c>
      <c r="AZ8498">
        <v>-3.4409999999999998</v>
      </c>
      <c r="BA8498">
        <v>-3.9689999999999999</v>
      </c>
      <c r="BB8498">
        <v>-4.3440000000000003</v>
      </c>
      <c r="BC8498">
        <v>2017</v>
      </c>
    </row>
    <row r="8499" spans="1:55" x14ac:dyDescent="0.25">
      <c r="A8499">
        <v>846</v>
      </c>
      <c r="B8499" t="s">
        <v>1926</v>
      </c>
      <c r="C8499" t="s">
        <v>350</v>
      </c>
      <c r="D8499" t="s">
        <v>1927</v>
      </c>
      <c r="E8499" t="s">
        <v>348</v>
      </c>
      <c r="F8499" t="s">
        <v>349</v>
      </c>
      <c r="G8499" t="s">
        <v>282</v>
      </c>
      <c r="I8499" t="s">
        <v>351</v>
      </c>
      <c r="J8499" t="s">
        <v>232</v>
      </c>
      <c r="K8499" t="s">
        <v>232</v>
      </c>
      <c r="L8499" t="s">
        <v>232</v>
      </c>
      <c r="M8499" t="s">
        <v>232</v>
      </c>
      <c r="N8499" t="s">
        <v>232</v>
      </c>
      <c r="O8499" t="s">
        <v>232</v>
      </c>
      <c r="P8499" t="s">
        <v>232</v>
      </c>
      <c r="Q8499" t="s">
        <v>232</v>
      </c>
      <c r="R8499" t="s">
        <v>232</v>
      </c>
      <c r="S8499" t="s">
        <v>232</v>
      </c>
      <c r="T8499" t="s">
        <v>232</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-4.2460000000000004</v>
      </c>
      <c r="AS8499">
        <v>-8.7200000000000006</v>
      </c>
      <c r="AT8499">
        <v>-5.0739999999999998</v>
      </c>
      <c r="AU8499">
        <v>-5.407</v>
      </c>
      <c r="AV8499">
        <v>3.9079999999999999</v>
      </c>
      <c r="AW8499">
        <v>-2.903</v>
      </c>
      <c r="AX8499">
        <v>-2.8860000000000001</v>
      </c>
      <c r="AY8499">
        <v>-2.6389999999999998</v>
      </c>
      <c r="AZ8499">
        <v>-2.7749999999999999</v>
      </c>
      <c r="BA8499">
        <v>-3.036</v>
      </c>
      <c r="BB8499">
        <v>-3.1509999999999998</v>
      </c>
      <c r="BC8499">
        <v>2017</v>
      </c>
    </row>
    <row r="8500" spans="1:55" x14ac:dyDescent="0.25">
      <c r="A8500">
        <v>846</v>
      </c>
      <c r="B8500" t="s">
        <v>1926</v>
      </c>
      <c r="C8500" t="s">
        <v>352</v>
      </c>
      <c r="D8500" t="s">
        <v>1927</v>
      </c>
      <c r="E8500" t="s">
        <v>353</v>
      </c>
      <c r="F8500" t="s">
        <v>354</v>
      </c>
      <c r="G8500" t="s">
        <v>229</v>
      </c>
      <c r="H8500" t="s">
        <v>230</v>
      </c>
    </row>
    <row r="8501" spans="1:55" x14ac:dyDescent="0.25">
      <c r="A8501">
        <v>846</v>
      </c>
      <c r="B8501" t="s">
        <v>1926</v>
      </c>
      <c r="C8501" t="s">
        <v>355</v>
      </c>
      <c r="D8501" t="s">
        <v>1927</v>
      </c>
      <c r="E8501" t="s">
        <v>353</v>
      </c>
      <c r="F8501" t="s">
        <v>354</v>
      </c>
      <c r="G8501" t="s">
        <v>282</v>
      </c>
    </row>
    <row r="8502" spans="1:55" x14ac:dyDescent="0.25">
      <c r="A8502">
        <v>846</v>
      </c>
      <c r="B8502" t="s">
        <v>1926</v>
      </c>
      <c r="C8502" t="s">
        <v>356</v>
      </c>
      <c r="D8502" t="s">
        <v>1927</v>
      </c>
      <c r="E8502" t="s">
        <v>357</v>
      </c>
      <c r="F8502" t="s">
        <v>358</v>
      </c>
      <c r="G8502" t="s">
        <v>229</v>
      </c>
      <c r="H8502" t="s">
        <v>230</v>
      </c>
      <c r="I8502" t="s">
        <v>1931</v>
      </c>
      <c r="J8502" t="s">
        <v>232</v>
      </c>
      <c r="K8502" t="s">
        <v>232</v>
      </c>
      <c r="L8502" t="s">
        <v>232</v>
      </c>
      <c r="M8502" t="s">
        <v>232</v>
      </c>
      <c r="N8502" t="s">
        <v>232</v>
      </c>
      <c r="O8502" t="s">
        <v>232</v>
      </c>
      <c r="P8502" t="s">
        <v>232</v>
      </c>
      <c r="Q8502" t="s">
        <v>232</v>
      </c>
      <c r="R8502" t="s">
        <v>232</v>
      </c>
      <c r="S8502" t="s">
        <v>232</v>
      </c>
      <c r="T8502" t="s">
        <v>232</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15.347</v>
      </c>
      <c r="AQ8502">
        <v>15.452999999999999</v>
      </c>
      <c r="AR8502">
        <v>20.632999999999999</v>
      </c>
      <c r="AS8502">
        <v>33.167000000000002</v>
      </c>
      <c r="AT8502">
        <v>42.320999999999998</v>
      </c>
      <c r="AU8502">
        <v>49.576999999999998</v>
      </c>
      <c r="AV8502">
        <v>50.837000000000003</v>
      </c>
      <c r="AW8502">
        <v>55.203000000000003</v>
      </c>
      <c r="AX8502">
        <v>60.49</v>
      </c>
      <c r="AY8502">
        <v>65.647000000000006</v>
      </c>
      <c r="AZ8502">
        <v>70.808999999999997</v>
      </c>
      <c r="BA8502">
        <v>76.394000000000005</v>
      </c>
      <c r="BB8502">
        <v>82.231999999999999</v>
      </c>
      <c r="BC8502">
        <v>2017</v>
      </c>
    </row>
    <row r="8503" spans="1:55" x14ac:dyDescent="0.25">
      <c r="A8503">
        <v>846</v>
      </c>
      <c r="B8503" t="s">
        <v>1926</v>
      </c>
      <c r="C8503" t="s">
        <v>359</v>
      </c>
      <c r="D8503" t="s">
        <v>1927</v>
      </c>
      <c r="E8503" t="s">
        <v>357</v>
      </c>
      <c r="F8503" t="s">
        <v>358</v>
      </c>
      <c r="G8503" t="s">
        <v>282</v>
      </c>
      <c r="I8503" t="s">
        <v>360</v>
      </c>
      <c r="J8503" t="s">
        <v>232</v>
      </c>
      <c r="K8503" t="s">
        <v>232</v>
      </c>
      <c r="L8503" t="s">
        <v>232</v>
      </c>
      <c r="M8503" t="s">
        <v>232</v>
      </c>
      <c r="N8503" t="s">
        <v>232</v>
      </c>
      <c r="O8503" t="s">
        <v>232</v>
      </c>
      <c r="P8503" t="s">
        <v>232</v>
      </c>
      <c r="Q8503" t="s">
        <v>232</v>
      </c>
      <c r="R8503" t="s">
        <v>232</v>
      </c>
      <c r="S8503" t="s">
        <v>232</v>
      </c>
      <c r="T8503" t="s">
        <v>232</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30.413</v>
      </c>
      <c r="AI8503">
        <v>26.276</v>
      </c>
      <c r="AJ8503">
        <v>22.161999999999999</v>
      </c>
      <c r="AK8503">
        <v>19.11</v>
      </c>
      <c r="AL8503">
        <v>20.611999999999998</v>
      </c>
      <c r="AM8503">
        <v>20.521000000000001</v>
      </c>
      <c r="AN8503">
        <v>19.355</v>
      </c>
      <c r="AO8503">
        <v>20.707000000000001</v>
      </c>
      <c r="AP8503">
        <v>21.193000000000001</v>
      </c>
      <c r="AQ8503">
        <v>20.385999999999999</v>
      </c>
      <c r="AR8503">
        <v>26.081</v>
      </c>
      <c r="AS8503">
        <v>40.057000000000002</v>
      </c>
      <c r="AT8503">
        <v>48.505000000000003</v>
      </c>
      <c r="AU8503">
        <v>52.247999999999998</v>
      </c>
      <c r="AV8503">
        <v>50.482999999999997</v>
      </c>
      <c r="AW8503">
        <v>52.183</v>
      </c>
      <c r="AX8503">
        <v>54.232999999999997</v>
      </c>
      <c r="AY8503">
        <v>55.820999999999998</v>
      </c>
      <c r="AZ8503">
        <v>57.106000000000002</v>
      </c>
      <c r="BA8503">
        <v>58.433999999999997</v>
      </c>
      <c r="BB8503">
        <v>59.655999999999999</v>
      </c>
      <c r="BC8503">
        <v>2017</v>
      </c>
    </row>
    <row r="8504" spans="1:55" x14ac:dyDescent="0.25">
      <c r="A8504">
        <v>846</v>
      </c>
      <c r="B8504" t="s">
        <v>1926</v>
      </c>
      <c r="C8504" t="s">
        <v>361</v>
      </c>
      <c r="D8504" t="s">
        <v>1927</v>
      </c>
      <c r="E8504" t="s">
        <v>362</v>
      </c>
      <c r="F8504" t="s">
        <v>363</v>
      </c>
      <c r="G8504" t="s">
        <v>229</v>
      </c>
      <c r="H8504" t="s">
        <v>230</v>
      </c>
      <c r="I8504" t="s">
        <v>1931</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v>
      </c>
      <c r="AI8504">
        <v>43.145000000000003</v>
      </c>
      <c r="AJ8504">
        <v>48.610999999999997</v>
      </c>
      <c r="AK8504">
        <v>53.927</v>
      </c>
      <c r="AL8504">
        <v>61.606999999999999</v>
      </c>
      <c r="AM8504">
        <v>65.117000000000004</v>
      </c>
      <c r="AN8504">
        <v>67.911000000000001</v>
      </c>
      <c r="AO8504">
        <v>70.873000000000005</v>
      </c>
      <c r="AP8504">
        <v>72.415000000000006</v>
      </c>
      <c r="AQ8504">
        <v>75.802999999999997</v>
      </c>
      <c r="AR8504">
        <v>79.108999999999995</v>
      </c>
      <c r="AS8504">
        <v>82.798000000000002</v>
      </c>
      <c r="AT8504">
        <v>87.25</v>
      </c>
      <c r="AU8504">
        <v>94.887</v>
      </c>
      <c r="AV8504">
        <v>100.70099999999999</v>
      </c>
      <c r="AW8504">
        <v>105.78700000000001</v>
      </c>
      <c r="AX8504">
        <v>111.538</v>
      </c>
      <c r="AY8504">
        <v>117.602</v>
      </c>
      <c r="AZ8504">
        <v>123.995</v>
      </c>
      <c r="BA8504">
        <v>130.73699999999999</v>
      </c>
      <c r="BB8504">
        <v>137.84399999999999</v>
      </c>
      <c r="BC8504">
        <v>2017</v>
      </c>
    </row>
    <row r="8505" spans="1:55" x14ac:dyDescent="0.25">
      <c r="A8505">
        <v>846</v>
      </c>
      <c r="B8505" t="s">
        <v>1926</v>
      </c>
      <c r="C8505" t="s">
        <v>364</v>
      </c>
      <c r="D8505" t="s">
        <v>1927</v>
      </c>
      <c r="E8505" t="s">
        <v>365</v>
      </c>
      <c r="F8505" t="s">
        <v>366</v>
      </c>
      <c r="G8505" t="s">
        <v>242</v>
      </c>
      <c r="H8505" t="s">
        <v>230</v>
      </c>
      <c r="I8505" t="s">
        <v>1932</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1.9E-2</v>
      </c>
      <c r="AS8505">
        <v>-8.3000000000000004E-2</v>
      </c>
      <c r="AT8505">
        <v>-3.6999999999999998E-2</v>
      </c>
      <c r="AU8505">
        <v>-1.2999999999999999E-2</v>
      </c>
      <c r="AV8505">
        <v>-6.4000000000000001E-2</v>
      </c>
      <c r="AW8505">
        <v>-7.5999999999999998E-2</v>
      </c>
      <c r="AX8505">
        <v>-7.3999999999999996E-2</v>
      </c>
      <c r="AY8505">
        <v>-6.8000000000000005E-2</v>
      </c>
      <c r="AZ8505">
        <v>-7.0999999999999994E-2</v>
      </c>
      <c r="BA8505">
        <v>-7.5999999999999998E-2</v>
      </c>
      <c r="BB8505">
        <v>-7.3999999999999996E-2</v>
      </c>
      <c r="BC8505">
        <v>2017</v>
      </c>
    </row>
    <row r="8506" spans="1:55" x14ac:dyDescent="0.25">
      <c r="A8506">
        <v>846</v>
      </c>
      <c r="B8506" t="s">
        <v>1926</v>
      </c>
      <c r="C8506" t="s">
        <v>368</v>
      </c>
      <c r="D8506" t="s">
        <v>1927</v>
      </c>
      <c r="E8506" t="s">
        <v>365</v>
      </c>
      <c r="F8506" t="s">
        <v>366</v>
      </c>
      <c r="G8506" t="s">
        <v>282</v>
      </c>
      <c r="I8506" t="s">
        <v>369</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2.3540000000000001</v>
      </c>
      <c r="AS8506">
        <v>-10.733000000000001</v>
      </c>
      <c r="AT8506">
        <v>-4.6459999999999999</v>
      </c>
      <c r="AU8506">
        <v>-1.474</v>
      </c>
      <c r="AV8506">
        <v>-6.915</v>
      </c>
      <c r="AW8506">
        <v>-8.016</v>
      </c>
      <c r="AX8506">
        <v>-7.4720000000000004</v>
      </c>
      <c r="AY8506">
        <v>-6.4809999999999999</v>
      </c>
      <c r="AZ8506">
        <v>-6.4530000000000003</v>
      </c>
      <c r="BA8506">
        <v>-6.5119999999999996</v>
      </c>
      <c r="BB8506">
        <v>-6.0309999999999997</v>
      </c>
      <c r="BC8506">
        <v>2017</v>
      </c>
    </row>
    <row r="8507" spans="1:55" x14ac:dyDescent="0.25">
      <c r="A8507">
        <v>299</v>
      </c>
      <c r="B8507" t="s">
        <v>1933</v>
      </c>
      <c r="C8507" t="s">
        <v>225</v>
      </c>
      <c r="D8507" t="s">
        <v>1934</v>
      </c>
      <c r="E8507" t="s">
        <v>227</v>
      </c>
      <c r="F8507" t="s">
        <v>228</v>
      </c>
      <c r="G8507" t="s">
        <v>229</v>
      </c>
      <c r="H8507" t="s">
        <v>230</v>
      </c>
      <c r="I8507" t="s">
        <v>1935</v>
      </c>
      <c r="J8507" t="s">
        <v>374</v>
      </c>
      <c r="K8507" t="s">
        <v>374</v>
      </c>
      <c r="L8507" t="s">
        <v>374</v>
      </c>
      <c r="M8507" t="s">
        <v>374</v>
      </c>
      <c r="N8507" t="s">
        <v>374</v>
      </c>
      <c r="O8507" t="s">
        <v>374</v>
      </c>
      <c r="P8507" t="s">
        <v>374</v>
      </c>
      <c r="Q8507" t="s">
        <v>374</v>
      </c>
      <c r="R8507" t="s">
        <v>374</v>
      </c>
      <c r="S8507" t="s">
        <v>374</v>
      </c>
      <c r="T8507" t="s">
        <v>374</v>
      </c>
      <c r="U8507" t="s">
        <v>374</v>
      </c>
      <c r="V8507" t="s">
        <v>374</v>
      </c>
      <c r="W8507" t="s">
        <v>374</v>
      </c>
      <c r="X8507" t="s">
        <v>374</v>
      </c>
      <c r="Y8507" t="s">
        <v>374</v>
      </c>
      <c r="Z8507" t="s">
        <v>374</v>
      </c>
      <c r="AA8507" t="s">
        <v>374</v>
      </c>
      <c r="AB8507" t="s">
        <v>374</v>
      </c>
      <c r="AC8507" t="s">
        <v>374</v>
      </c>
      <c r="AD8507" t="s">
        <v>374</v>
      </c>
      <c r="AE8507" t="s">
        <v>374</v>
      </c>
      <c r="AF8507" t="s">
        <v>374</v>
      </c>
      <c r="AG8507" t="s">
        <v>374</v>
      </c>
      <c r="AH8507" t="s">
        <v>374</v>
      </c>
      <c r="AI8507" t="s">
        <v>374</v>
      </c>
      <c r="AJ8507">
        <v>1E-3</v>
      </c>
      <c r="AK8507">
        <v>1E-3</v>
      </c>
      <c r="AL8507">
        <v>1E-3</v>
      </c>
      <c r="AM8507">
        <v>1E-3</v>
      </c>
      <c r="AN8507">
        <v>1E-3</v>
      </c>
      <c r="AO8507">
        <v>1E-3</v>
      </c>
      <c r="AP8507">
        <v>1E-3</v>
      </c>
      <c r="AQ8507">
        <v>1E-3</v>
      </c>
      <c r="AR8507">
        <v>1E-3</v>
      </c>
      <c r="AS8507">
        <v>1E-3</v>
      </c>
      <c r="AT8507" t="s">
        <v>374</v>
      </c>
      <c r="AU8507" t="s">
        <v>374</v>
      </c>
      <c r="AV8507" t="s">
        <v>374</v>
      </c>
      <c r="AW8507" t="s">
        <v>374</v>
      </c>
      <c r="AX8507" t="s">
        <v>374</v>
      </c>
      <c r="AY8507" t="s">
        <v>374</v>
      </c>
      <c r="AZ8507" t="s">
        <v>374</v>
      </c>
      <c r="BA8507" t="s">
        <v>374</v>
      </c>
      <c r="BB8507" t="s">
        <v>374</v>
      </c>
      <c r="BC8507">
        <v>2017</v>
      </c>
    </row>
    <row r="8508" spans="1:55" x14ac:dyDescent="0.25">
      <c r="A8508">
        <v>299</v>
      </c>
      <c r="B8508" t="s">
        <v>1933</v>
      </c>
      <c r="C8508" t="s">
        <v>233</v>
      </c>
      <c r="D8508" t="s">
        <v>1934</v>
      </c>
      <c r="E8508" t="s">
        <v>227</v>
      </c>
      <c r="F8508" t="s">
        <v>234</v>
      </c>
      <c r="G8508" t="s">
        <v>235</v>
      </c>
      <c r="I8508" t="s">
        <v>236</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-18</v>
      </c>
      <c r="AW8508">
        <v>-25</v>
      </c>
      <c r="AX8508">
        <v>-10</v>
      </c>
      <c r="AY8508">
        <v>-5</v>
      </c>
      <c r="AZ8508">
        <v>-2</v>
      </c>
      <c r="BA8508">
        <v>-1.5</v>
      </c>
      <c r="BB8508">
        <v>-1.5</v>
      </c>
      <c r="BC8508">
        <v>2017</v>
      </c>
    </row>
    <row r="8509" spans="1:55" x14ac:dyDescent="0.25">
      <c r="A8509">
        <v>299</v>
      </c>
      <c r="B8509" t="s">
        <v>1933</v>
      </c>
      <c r="C8509" t="s">
        <v>237</v>
      </c>
      <c r="D8509" t="s">
        <v>1934</v>
      </c>
      <c r="E8509" t="s">
        <v>238</v>
      </c>
      <c r="F8509" t="s">
        <v>239</v>
      </c>
      <c r="G8509" t="s">
        <v>229</v>
      </c>
      <c r="H8509" t="s">
        <v>230</v>
      </c>
      <c r="I8509" t="s">
        <v>1935</v>
      </c>
      <c r="J8509" t="s">
        <v>374</v>
      </c>
      <c r="K8509" t="s">
        <v>374</v>
      </c>
      <c r="L8509" t="s">
        <v>374</v>
      </c>
      <c r="M8509" t="s">
        <v>374</v>
      </c>
      <c r="N8509" t="s">
        <v>374</v>
      </c>
      <c r="O8509" t="s">
        <v>374</v>
      </c>
      <c r="P8509" t="s">
        <v>374</v>
      </c>
      <c r="Q8509" t="s">
        <v>374</v>
      </c>
      <c r="R8509" t="s">
        <v>374</v>
      </c>
      <c r="S8509" t="s">
        <v>374</v>
      </c>
      <c r="T8509" t="s">
        <v>374</v>
      </c>
      <c r="U8509" t="s">
        <v>374</v>
      </c>
      <c r="V8509" t="s">
        <v>374</v>
      </c>
      <c r="W8509" t="s">
        <v>374</v>
      </c>
      <c r="X8509" t="s">
        <v>374</v>
      </c>
      <c r="Y8509" t="s">
        <v>374</v>
      </c>
      <c r="Z8509" t="s">
        <v>374</v>
      </c>
      <c r="AA8509" t="s">
        <v>374</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t="s">
        <v>232</v>
      </c>
      <c r="AW8509" t="s">
        <v>232</v>
      </c>
      <c r="AX8509" t="s">
        <v>232</v>
      </c>
      <c r="AY8509" t="s">
        <v>232</v>
      </c>
      <c r="AZ8509" t="s">
        <v>232</v>
      </c>
      <c r="BA8509" t="s">
        <v>232</v>
      </c>
      <c r="BB8509" t="s">
        <v>232</v>
      </c>
      <c r="BC8509">
        <v>2017</v>
      </c>
    </row>
    <row r="8510" spans="1:55" x14ac:dyDescent="0.25">
      <c r="A8510">
        <v>299</v>
      </c>
      <c r="B8510" t="s">
        <v>1933</v>
      </c>
      <c r="C8510" t="s">
        <v>240</v>
      </c>
      <c r="D8510" t="s">
        <v>1934</v>
      </c>
      <c r="E8510" t="s">
        <v>238</v>
      </c>
      <c r="F8510" t="s">
        <v>241</v>
      </c>
      <c r="G8510" t="s">
        <v>242</v>
      </c>
      <c r="H8510" t="s">
        <v>230</v>
      </c>
      <c r="I8510" t="s">
        <v>243</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85.667000000000002</v>
      </c>
      <c r="AB8510">
        <v>91.905000000000001</v>
      </c>
      <c r="AC8510">
        <v>97.239000000000004</v>
      </c>
      <c r="AD8510">
        <v>117.676</v>
      </c>
      <c r="AE8510">
        <v>123.15600000000001</v>
      </c>
      <c r="AF8510">
        <v>95.57</v>
      </c>
      <c r="AG8510">
        <v>83.67</v>
      </c>
      <c r="AH8510">
        <v>112.18899999999999</v>
      </c>
      <c r="AI8510">
        <v>143.29</v>
      </c>
      <c r="AJ8510">
        <v>177.53100000000001</v>
      </c>
      <c r="AK8510">
        <v>221.81700000000001</v>
      </c>
      <c r="AL8510">
        <v>289.74099999999999</v>
      </c>
      <c r="AM8510">
        <v>237.29400000000001</v>
      </c>
      <c r="AN8510">
        <v>294.28199999999998</v>
      </c>
      <c r="AO8510">
        <v>334.06900000000002</v>
      </c>
      <c r="AP8510">
        <v>331.45699999999999</v>
      </c>
      <c r="AQ8510">
        <v>234.40100000000001</v>
      </c>
      <c r="AR8510">
        <v>212.34700000000001</v>
      </c>
      <c r="AS8510">
        <v>323.59500000000003</v>
      </c>
      <c r="AT8510">
        <v>279.24900000000002</v>
      </c>
      <c r="AU8510">
        <v>143.84100000000001</v>
      </c>
      <c r="AV8510">
        <v>98.468000000000004</v>
      </c>
      <c r="AW8510">
        <v>76.457999999999998</v>
      </c>
      <c r="AX8510">
        <v>70.105999999999995</v>
      </c>
      <c r="AY8510">
        <v>63.564999999999998</v>
      </c>
      <c r="AZ8510">
        <v>59.332999999999998</v>
      </c>
      <c r="BA8510">
        <v>55.945999999999998</v>
      </c>
      <c r="BB8510">
        <v>56.149000000000001</v>
      </c>
      <c r="BC8510">
        <v>2017</v>
      </c>
    </row>
    <row r="8511" spans="1:55" x14ac:dyDescent="0.25">
      <c r="A8511">
        <v>299</v>
      </c>
      <c r="B8511" t="s">
        <v>1933</v>
      </c>
      <c r="C8511" t="s">
        <v>244</v>
      </c>
      <c r="D8511" t="s">
        <v>1934</v>
      </c>
      <c r="E8511" t="s">
        <v>238</v>
      </c>
      <c r="F8511" t="s">
        <v>245</v>
      </c>
      <c r="G8511" t="s">
        <v>246</v>
      </c>
      <c r="H8511" t="s">
        <v>230</v>
      </c>
      <c r="I8511" t="s">
        <v>243</v>
      </c>
      <c r="J8511">
        <v>117.54600000000001</v>
      </c>
      <c r="K8511">
        <v>127.009</v>
      </c>
      <c r="L8511">
        <v>138.42400000000001</v>
      </c>
      <c r="M8511">
        <v>129.66800000000001</v>
      </c>
      <c r="N8511">
        <v>141.364</v>
      </c>
      <c r="O8511">
        <v>147.1</v>
      </c>
      <c r="P8511">
        <v>159.185</v>
      </c>
      <c r="Q8511">
        <v>170.95400000000001</v>
      </c>
      <c r="R8511">
        <v>188.505</v>
      </c>
      <c r="S8511">
        <v>168.62799999999999</v>
      </c>
      <c r="T8511">
        <v>186.25299999999999</v>
      </c>
      <c r="U8511">
        <v>211.28800000000001</v>
      </c>
      <c r="V8511">
        <v>229.2</v>
      </c>
      <c r="W8511">
        <v>235.27600000000001</v>
      </c>
      <c r="X8511">
        <v>234.654</v>
      </c>
      <c r="Y8511">
        <v>249.042</v>
      </c>
      <c r="Z8511">
        <v>253.1</v>
      </c>
      <c r="AA8511">
        <v>273.86799999999999</v>
      </c>
      <c r="AB8511">
        <v>277.76499999999999</v>
      </c>
      <c r="AC8511">
        <v>264.952</v>
      </c>
      <c r="AD8511">
        <v>280.86200000000002</v>
      </c>
      <c r="AE8511">
        <v>296.76400000000001</v>
      </c>
      <c r="AF8511">
        <v>274.76299999999998</v>
      </c>
      <c r="AG8511">
        <v>258.16000000000003</v>
      </c>
      <c r="AH8511">
        <v>313.58999999999997</v>
      </c>
      <c r="AI8511">
        <v>356.721</v>
      </c>
      <c r="AJ8511">
        <v>403.79899999999998</v>
      </c>
      <c r="AK8511">
        <v>450.94299999999998</v>
      </c>
      <c r="AL8511">
        <v>483.97699999999998</v>
      </c>
      <c r="AM8511">
        <v>472.05</v>
      </c>
      <c r="AN8511">
        <v>470.44099999999997</v>
      </c>
      <c r="AO8511">
        <v>500.32600000000002</v>
      </c>
      <c r="AP8511">
        <v>538.61099999999999</v>
      </c>
      <c r="AQ8511">
        <v>555.42200000000003</v>
      </c>
      <c r="AR8511">
        <v>543.89099999999996</v>
      </c>
      <c r="AS8511">
        <v>515.50900000000001</v>
      </c>
      <c r="AT8511">
        <v>432.339</v>
      </c>
      <c r="AU8511">
        <v>371.51600000000002</v>
      </c>
      <c r="AV8511" t="s">
        <v>232</v>
      </c>
      <c r="AW8511" t="s">
        <v>232</v>
      </c>
      <c r="AX8511" t="s">
        <v>232</v>
      </c>
      <c r="AY8511" t="s">
        <v>232</v>
      </c>
      <c r="AZ8511" t="s">
        <v>232</v>
      </c>
      <c r="BA8511" t="s">
        <v>232</v>
      </c>
      <c r="BB8511" t="s">
        <v>232</v>
      </c>
      <c r="BC8511">
        <v>2017</v>
      </c>
    </row>
    <row r="8512" spans="1:55" x14ac:dyDescent="0.25">
      <c r="A8512">
        <v>299</v>
      </c>
      <c r="B8512" t="s">
        <v>1933</v>
      </c>
      <c r="C8512" t="s">
        <v>247</v>
      </c>
      <c r="D8512" t="s">
        <v>1934</v>
      </c>
      <c r="E8512" t="s">
        <v>248</v>
      </c>
      <c r="F8512" t="s">
        <v>249</v>
      </c>
      <c r="G8512" t="s">
        <v>250</v>
      </c>
      <c r="I8512" t="s">
        <v>251</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52">
        <v>1157.78</v>
      </c>
      <c r="AM8512" s="52">
        <v>1248.46</v>
      </c>
      <c r="AN8512" s="52">
        <v>1822.04</v>
      </c>
      <c r="AO8512" s="52">
        <v>2334.9299999999998</v>
      </c>
      <c r="AP8512" s="52">
        <v>2663.21</v>
      </c>
      <c r="AQ8512" s="52">
        <v>3608.72</v>
      </c>
      <c r="AR8512" s="52">
        <v>5068.1000000000004</v>
      </c>
      <c r="AS8512" s="52">
        <v>14329.1</v>
      </c>
      <c r="AT8512" s="52">
        <v>60369.35</v>
      </c>
      <c r="AU8512" s="52">
        <v>511965.78</v>
      </c>
      <c r="AV8512" t="s">
        <v>232</v>
      </c>
      <c r="AW8512" t="s">
        <v>232</v>
      </c>
      <c r="AX8512" t="s">
        <v>232</v>
      </c>
      <c r="AY8512" t="s">
        <v>232</v>
      </c>
      <c r="AZ8512" t="s">
        <v>232</v>
      </c>
      <c r="BA8512" t="s">
        <v>232</v>
      </c>
      <c r="BB8512" t="s">
        <v>232</v>
      </c>
      <c r="BC8512">
        <v>2017</v>
      </c>
    </row>
    <row r="8513" spans="1:55" x14ac:dyDescent="0.25">
      <c r="A8513">
        <v>299</v>
      </c>
      <c r="B8513" t="s">
        <v>1933</v>
      </c>
      <c r="C8513" t="s">
        <v>252</v>
      </c>
      <c r="D8513" t="s">
        <v>1934</v>
      </c>
      <c r="E8513" t="s">
        <v>253</v>
      </c>
      <c r="F8513" t="s">
        <v>254</v>
      </c>
      <c r="G8513" t="s">
        <v>229</v>
      </c>
      <c r="H8513" t="s">
        <v>220</v>
      </c>
      <c r="I8513" t="s">
        <v>255</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t="s">
        <v>232</v>
      </c>
      <c r="AW8513" t="s">
        <v>232</v>
      </c>
      <c r="AX8513" t="s">
        <v>232</v>
      </c>
      <c r="AY8513" t="s">
        <v>232</v>
      </c>
      <c r="AZ8513" t="s">
        <v>232</v>
      </c>
      <c r="BA8513" t="s">
        <v>232</v>
      </c>
      <c r="BB8513" t="s">
        <v>232</v>
      </c>
      <c r="BC8513">
        <v>2010</v>
      </c>
    </row>
    <row r="8514" spans="1:55" x14ac:dyDescent="0.25">
      <c r="A8514">
        <v>299</v>
      </c>
      <c r="B8514" t="s">
        <v>1933</v>
      </c>
      <c r="C8514" t="s">
        <v>256</v>
      </c>
      <c r="D8514" t="s">
        <v>1934</v>
      </c>
      <c r="E8514" t="s">
        <v>253</v>
      </c>
      <c r="F8514" t="s">
        <v>257</v>
      </c>
      <c r="G8514" t="s">
        <v>258</v>
      </c>
      <c r="H8514" t="s">
        <v>220</v>
      </c>
      <c r="I8514" t="s">
        <v>255</v>
      </c>
      <c r="J8514" s="52">
        <v>18247.38</v>
      </c>
      <c r="K8514" s="52">
        <v>17477.04</v>
      </c>
      <c r="L8514" s="52">
        <v>17421.580000000002</v>
      </c>
      <c r="M8514" s="52">
        <v>15273.41</v>
      </c>
      <c r="N8514" s="52">
        <v>15632.39</v>
      </c>
      <c r="O8514" s="52">
        <v>15340.11</v>
      </c>
      <c r="P8514" s="52">
        <v>16077.82</v>
      </c>
      <c r="Q8514" s="52">
        <v>16437.150000000001</v>
      </c>
      <c r="R8514" s="52">
        <v>17079.57</v>
      </c>
      <c r="S8514" s="52">
        <v>14351.53</v>
      </c>
      <c r="T8514" s="52">
        <v>14786.12</v>
      </c>
      <c r="U8514" s="52">
        <v>15842.94</v>
      </c>
      <c r="V8514" s="52">
        <v>16416.7</v>
      </c>
      <c r="W8514" s="52">
        <v>16091.9</v>
      </c>
      <c r="X8514" s="52">
        <v>15368.41</v>
      </c>
      <c r="Y8514" s="52">
        <v>15632.06</v>
      </c>
      <c r="Z8514" s="52">
        <v>15272.6</v>
      </c>
      <c r="AA8514" s="52">
        <v>15917.57</v>
      </c>
      <c r="AB8514" s="52">
        <v>15651.35</v>
      </c>
      <c r="AC8514" s="52">
        <v>14428.33</v>
      </c>
      <c r="AD8514" s="52">
        <v>14468.73</v>
      </c>
      <c r="AE8514" s="52">
        <v>14713.3</v>
      </c>
      <c r="AF8514" s="52">
        <v>13192.67</v>
      </c>
      <c r="AG8514" s="52">
        <v>11974.82</v>
      </c>
      <c r="AH8514" s="52">
        <v>13941.06</v>
      </c>
      <c r="AI8514" s="52">
        <v>15139.89</v>
      </c>
      <c r="AJ8514" s="52">
        <v>16378.58</v>
      </c>
      <c r="AK8514" s="52">
        <v>17541.55</v>
      </c>
      <c r="AL8514" s="52">
        <v>18189.96</v>
      </c>
      <c r="AM8514" s="52">
        <v>17346.05</v>
      </c>
      <c r="AN8514" s="52">
        <v>16837.099999999999</v>
      </c>
      <c r="AO8514" s="52">
        <v>17285.97</v>
      </c>
      <c r="AP8514" s="52">
        <v>17996.47</v>
      </c>
      <c r="AQ8514" s="52">
        <v>17980.52</v>
      </c>
      <c r="AR8514" s="52">
        <v>17039.990000000002</v>
      </c>
      <c r="AS8514" s="52">
        <v>15763.97</v>
      </c>
      <c r="AT8514" s="52">
        <v>13037.88</v>
      </c>
      <c r="AU8514" s="52">
        <v>11075.01</v>
      </c>
      <c r="AV8514" s="52">
        <v>9487.1299999999992</v>
      </c>
      <c r="AW8514" s="52">
        <v>7399.43</v>
      </c>
      <c r="AX8514" s="52">
        <v>6889.02</v>
      </c>
      <c r="AY8514" s="52">
        <v>6544.57</v>
      </c>
      <c r="AZ8514" s="52">
        <v>6413.67</v>
      </c>
      <c r="BA8514" s="52">
        <v>6317.47</v>
      </c>
      <c r="BB8514" s="52">
        <v>6222.71</v>
      </c>
      <c r="BC8514">
        <v>2010</v>
      </c>
    </row>
    <row r="8515" spans="1:55" x14ac:dyDescent="0.25">
      <c r="A8515">
        <v>299</v>
      </c>
      <c r="B8515" t="s">
        <v>1933</v>
      </c>
      <c r="C8515" t="s">
        <v>259</v>
      </c>
      <c r="D8515" t="s">
        <v>1934</v>
      </c>
      <c r="E8515" t="s">
        <v>260</v>
      </c>
      <c r="F8515" t="s">
        <v>261</v>
      </c>
      <c r="G8515" t="s">
        <v>229</v>
      </c>
      <c r="H8515" t="s">
        <v>220</v>
      </c>
      <c r="I8515" t="s">
        <v>262</v>
      </c>
      <c r="J8515" t="s">
        <v>374</v>
      </c>
      <c r="K8515" t="s">
        <v>374</v>
      </c>
      <c r="L8515" t="s">
        <v>374</v>
      </c>
      <c r="M8515" t="s">
        <v>374</v>
      </c>
      <c r="N8515" t="s">
        <v>374</v>
      </c>
      <c r="O8515" t="s">
        <v>374</v>
      </c>
      <c r="P8515" t="s">
        <v>374</v>
      </c>
      <c r="Q8515" t="s">
        <v>374</v>
      </c>
      <c r="R8515" t="s">
        <v>374</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65.885999999999996</v>
      </c>
      <c r="AV8515" t="s">
        <v>232</v>
      </c>
      <c r="AW8515" t="s">
        <v>232</v>
      </c>
      <c r="AX8515" t="s">
        <v>232</v>
      </c>
      <c r="AY8515" t="s">
        <v>232</v>
      </c>
      <c r="AZ8515" t="s">
        <v>232</v>
      </c>
      <c r="BA8515" t="s">
        <v>232</v>
      </c>
      <c r="BB8515" t="s">
        <v>232</v>
      </c>
      <c r="BC8515">
        <v>2010</v>
      </c>
    </row>
    <row r="8516" spans="1:55" x14ac:dyDescent="0.25">
      <c r="A8516">
        <v>299</v>
      </c>
      <c r="B8516" t="s">
        <v>1933</v>
      </c>
      <c r="C8516" t="s">
        <v>263</v>
      </c>
      <c r="D8516" t="s">
        <v>1934</v>
      </c>
      <c r="E8516" t="s">
        <v>260</v>
      </c>
      <c r="F8516" t="s">
        <v>264</v>
      </c>
      <c r="G8516" t="s">
        <v>242</v>
      </c>
      <c r="H8516" t="s">
        <v>220</v>
      </c>
      <c r="I8516" t="s">
        <v>262</v>
      </c>
      <c r="J8516" s="52">
        <v>4671.08</v>
      </c>
      <c r="K8516" s="52">
        <v>5085.58</v>
      </c>
      <c r="L8516" s="52">
        <v>5041.59</v>
      </c>
      <c r="M8516" s="52">
        <v>4883.2299999999996</v>
      </c>
      <c r="N8516" s="52">
        <v>3447.45</v>
      </c>
      <c r="O8516" s="52">
        <v>3472.19</v>
      </c>
      <c r="P8516" s="52">
        <v>3488.56</v>
      </c>
      <c r="Q8516" s="52">
        <v>2619.2399999999998</v>
      </c>
      <c r="R8516" s="52">
        <v>3292.79</v>
      </c>
      <c r="S8516" s="52">
        <v>2378.16</v>
      </c>
      <c r="T8516" s="52">
        <v>2492.94</v>
      </c>
      <c r="U8516" s="52">
        <v>2685.29</v>
      </c>
      <c r="V8516" s="52">
        <v>2968.5</v>
      </c>
      <c r="W8516" s="52">
        <v>2876.08</v>
      </c>
      <c r="X8516" s="52">
        <v>2741.98</v>
      </c>
      <c r="Y8516" s="52">
        <v>3559.77</v>
      </c>
      <c r="Z8516" s="52">
        <v>3174.63</v>
      </c>
      <c r="AA8516" s="52">
        <v>3777.79</v>
      </c>
      <c r="AB8516" s="52">
        <v>3973.42</v>
      </c>
      <c r="AC8516" s="52">
        <v>4121.58</v>
      </c>
      <c r="AD8516" s="52">
        <v>4823.96</v>
      </c>
      <c r="AE8516" s="52">
        <v>4965.41</v>
      </c>
      <c r="AF8516" s="52">
        <v>3790.66</v>
      </c>
      <c r="AG8516" s="52">
        <v>3265.55</v>
      </c>
      <c r="AH8516" s="52">
        <v>4309.5</v>
      </c>
      <c r="AI8516" s="52">
        <v>5418.44</v>
      </c>
      <c r="AJ8516" s="52">
        <v>6609.95</v>
      </c>
      <c r="AK8516" s="52">
        <v>8133.31</v>
      </c>
      <c r="AL8516" s="52">
        <v>10464.26</v>
      </c>
      <c r="AM8516" s="52">
        <v>8442.84</v>
      </c>
      <c r="AN8516" s="52">
        <v>10316.83</v>
      </c>
      <c r="AO8516" s="52">
        <v>11541.88</v>
      </c>
      <c r="AP8516" s="52">
        <v>11287.3</v>
      </c>
      <c r="AQ8516" s="52">
        <v>7869.44</v>
      </c>
      <c r="AR8516" s="52">
        <v>7029.89</v>
      </c>
      <c r="AS8516" s="52">
        <v>10568.1</v>
      </c>
      <c r="AT8516" s="52">
        <v>9092.02</v>
      </c>
      <c r="AU8516" s="52">
        <v>4717.53</v>
      </c>
      <c r="AV8516" s="52">
        <v>3373.69</v>
      </c>
      <c r="AW8516" s="52">
        <v>2724.17</v>
      </c>
      <c r="AX8516" s="52">
        <v>2583.94</v>
      </c>
      <c r="AY8516" s="52">
        <v>2342.87</v>
      </c>
      <c r="AZ8516" s="52">
        <v>2186.87</v>
      </c>
      <c r="BA8516" s="52">
        <v>2062.04</v>
      </c>
      <c r="BB8516" s="52">
        <v>2069.5300000000002</v>
      </c>
      <c r="BC8516">
        <v>2010</v>
      </c>
    </row>
    <row r="8517" spans="1:55" x14ac:dyDescent="0.25">
      <c r="A8517">
        <v>299</v>
      </c>
      <c r="B8517" t="s">
        <v>1933</v>
      </c>
      <c r="C8517" t="s">
        <v>265</v>
      </c>
      <c r="D8517" t="s">
        <v>1934</v>
      </c>
      <c r="E8517" t="s">
        <v>260</v>
      </c>
      <c r="F8517" t="s">
        <v>266</v>
      </c>
      <c r="G8517" t="s">
        <v>246</v>
      </c>
      <c r="H8517" t="s">
        <v>220</v>
      </c>
      <c r="I8517" t="s">
        <v>262</v>
      </c>
      <c r="J8517" s="52">
        <v>7861.7</v>
      </c>
      <c r="K8517" s="52">
        <v>8242.2000000000007</v>
      </c>
      <c r="L8517" s="52">
        <v>8723.69</v>
      </c>
      <c r="M8517" s="52">
        <v>7947.54</v>
      </c>
      <c r="N8517" s="52">
        <v>8427.86</v>
      </c>
      <c r="O8517" s="52">
        <v>8531.86</v>
      </c>
      <c r="P8517" s="52">
        <v>9122.18</v>
      </c>
      <c r="Q8517" s="52">
        <v>9556.7199999999993</v>
      </c>
      <c r="R8517" s="52">
        <v>10280.42</v>
      </c>
      <c r="S8517" s="52">
        <v>8977.07</v>
      </c>
      <c r="T8517" s="52">
        <v>9595.0499999999993</v>
      </c>
      <c r="U8517" s="52">
        <v>10628.55</v>
      </c>
      <c r="V8517" s="52">
        <v>11264.48</v>
      </c>
      <c r="W8517" s="52">
        <v>11303.22</v>
      </c>
      <c r="X8517" s="52">
        <v>11025.53</v>
      </c>
      <c r="Y8517" s="52">
        <v>11449.83</v>
      </c>
      <c r="Z8517" s="52">
        <v>11391.37</v>
      </c>
      <c r="AA8517" s="52">
        <v>12077.17</v>
      </c>
      <c r="AB8517" s="52">
        <v>12008.84</v>
      </c>
      <c r="AC8517" s="52">
        <v>11230.3</v>
      </c>
      <c r="AD8517" s="52">
        <v>11513.49</v>
      </c>
      <c r="AE8517" s="52">
        <v>11964.88</v>
      </c>
      <c r="AF8517" s="52">
        <v>10898.03</v>
      </c>
      <c r="AG8517" s="52">
        <v>10075.700000000001</v>
      </c>
      <c r="AH8517" s="52">
        <v>12045.9</v>
      </c>
      <c r="AI8517" s="52">
        <v>13489.22</v>
      </c>
      <c r="AJ8517" s="52">
        <v>15034.5</v>
      </c>
      <c r="AK8517" s="52">
        <v>16534.599999999999</v>
      </c>
      <c r="AL8517" s="52">
        <v>17479.259999999998</v>
      </c>
      <c r="AM8517" s="52">
        <v>16795.41</v>
      </c>
      <c r="AN8517" s="52">
        <v>16492.580000000002</v>
      </c>
      <c r="AO8517" s="52">
        <v>17285.97</v>
      </c>
      <c r="AP8517" s="52">
        <v>18341.66</v>
      </c>
      <c r="AQ8517" s="52">
        <v>18646.91</v>
      </c>
      <c r="AR8517" s="52">
        <v>18005.89</v>
      </c>
      <c r="AS8517" s="52">
        <v>16835.689999999999</v>
      </c>
      <c r="AT8517" s="52">
        <v>14076.46</v>
      </c>
      <c r="AU8517" s="52">
        <v>12184.55</v>
      </c>
      <c r="AV8517" t="s">
        <v>232</v>
      </c>
      <c r="AW8517" t="s">
        <v>232</v>
      </c>
      <c r="AX8517" t="s">
        <v>232</v>
      </c>
      <c r="AY8517" t="s">
        <v>232</v>
      </c>
      <c r="AZ8517" t="s">
        <v>232</v>
      </c>
      <c r="BA8517" t="s">
        <v>232</v>
      </c>
      <c r="BB8517" t="s">
        <v>232</v>
      </c>
      <c r="BC8517">
        <v>2010</v>
      </c>
    </row>
    <row r="8518" spans="1:55" x14ac:dyDescent="0.25">
      <c r="A8518">
        <v>299</v>
      </c>
      <c r="B8518" t="s">
        <v>1933</v>
      </c>
      <c r="C8518" t="s">
        <v>267</v>
      </c>
      <c r="D8518" t="s">
        <v>1934</v>
      </c>
      <c r="E8518" t="s">
        <v>268</v>
      </c>
      <c r="F8518" t="s">
        <v>269</v>
      </c>
      <c r="G8518" t="s">
        <v>270</v>
      </c>
    </row>
    <row r="8519" spans="1:55" x14ac:dyDescent="0.25">
      <c r="A8519">
        <v>299</v>
      </c>
      <c r="B8519" t="s">
        <v>1933</v>
      </c>
      <c r="C8519" t="s">
        <v>271</v>
      </c>
      <c r="D8519" t="s">
        <v>1934</v>
      </c>
      <c r="E8519" t="s">
        <v>272</v>
      </c>
      <c r="F8519" t="s">
        <v>273</v>
      </c>
      <c r="G8519" t="s">
        <v>274</v>
      </c>
      <c r="I8519" t="s">
        <v>243</v>
      </c>
      <c r="J8519">
        <v>0.88700000000000001</v>
      </c>
      <c r="K8519">
        <v>0.86099999999999999</v>
      </c>
      <c r="L8519">
        <v>0.88100000000000001</v>
      </c>
      <c r="M8519">
        <v>0.77400000000000002</v>
      </c>
      <c r="N8519">
        <v>0.78</v>
      </c>
      <c r="O8519">
        <v>0.76</v>
      </c>
      <c r="P8519">
        <v>0.77900000000000003</v>
      </c>
      <c r="Q8519">
        <v>0.78600000000000003</v>
      </c>
      <c r="R8519">
        <v>0.80100000000000005</v>
      </c>
      <c r="S8519">
        <v>0.66500000000000004</v>
      </c>
      <c r="T8519">
        <v>0.68</v>
      </c>
      <c r="U8519">
        <v>0.72899999999999998</v>
      </c>
      <c r="V8519">
        <v>0.69399999999999995</v>
      </c>
      <c r="W8519">
        <v>0.68300000000000005</v>
      </c>
      <c r="X8519">
        <v>0.64800000000000002</v>
      </c>
      <c r="Y8519">
        <v>0.65</v>
      </c>
      <c r="Z8519">
        <v>0.625</v>
      </c>
      <c r="AA8519">
        <v>0.63800000000000001</v>
      </c>
      <c r="AB8519">
        <v>0.623</v>
      </c>
      <c r="AC8519">
        <v>0.56599999999999995</v>
      </c>
      <c r="AD8519">
        <v>0.56000000000000005</v>
      </c>
      <c r="AE8519">
        <v>0.56599999999999995</v>
      </c>
      <c r="AF8519">
        <v>0.501</v>
      </c>
      <c r="AG8519">
        <v>0.44400000000000001</v>
      </c>
      <c r="AH8519">
        <v>0.499</v>
      </c>
      <c r="AI8519">
        <v>0.52600000000000002</v>
      </c>
      <c r="AJ8519">
        <v>0.54800000000000004</v>
      </c>
      <c r="AK8519">
        <v>0.56499999999999995</v>
      </c>
      <c r="AL8519">
        <v>0.57799999999999996</v>
      </c>
      <c r="AM8519">
        <v>0.56200000000000006</v>
      </c>
      <c r="AN8519">
        <v>0.52600000000000002</v>
      </c>
      <c r="AO8519">
        <v>0.52600000000000002</v>
      </c>
      <c r="AP8519">
        <v>0.53900000000000003</v>
      </c>
      <c r="AQ8519">
        <v>0.52800000000000002</v>
      </c>
      <c r="AR8519">
        <v>0.49099999999999999</v>
      </c>
      <c r="AS8519">
        <v>0.44500000000000001</v>
      </c>
      <c r="AT8519">
        <v>0.35799999999999998</v>
      </c>
      <c r="AU8519">
        <v>0.29099999999999998</v>
      </c>
      <c r="AV8519">
        <v>0.23</v>
      </c>
      <c r="AW8519">
        <v>0.16700000000000001</v>
      </c>
      <c r="AX8519">
        <v>0.14499999999999999</v>
      </c>
      <c r="AY8519">
        <v>0.13300000000000001</v>
      </c>
      <c r="AZ8519">
        <v>0.126</v>
      </c>
      <c r="BA8519">
        <v>0.12</v>
      </c>
      <c r="BB8519">
        <v>0.114</v>
      </c>
      <c r="BC8519">
        <v>2017</v>
      </c>
    </row>
    <row r="8520" spans="1:55" x14ac:dyDescent="0.25">
      <c r="A8520">
        <v>299</v>
      </c>
      <c r="B8520" t="s">
        <v>1933</v>
      </c>
      <c r="C8520" t="s">
        <v>275</v>
      </c>
      <c r="D8520" t="s">
        <v>1934</v>
      </c>
      <c r="E8520" t="s">
        <v>276</v>
      </c>
      <c r="F8520" t="s">
        <v>277</v>
      </c>
      <c r="G8520" t="s">
        <v>278</v>
      </c>
      <c r="I8520" t="s">
        <v>243</v>
      </c>
      <c r="J8520" t="s">
        <v>374</v>
      </c>
      <c r="K8520" t="s">
        <v>374</v>
      </c>
      <c r="L8520" t="s">
        <v>374</v>
      </c>
      <c r="M8520" t="s">
        <v>374</v>
      </c>
      <c r="N8520" t="s">
        <v>374</v>
      </c>
      <c r="O8520" t="s">
        <v>374</v>
      </c>
      <c r="P8520" t="s">
        <v>374</v>
      </c>
      <c r="Q8520" t="s">
        <v>374</v>
      </c>
      <c r="R8520" t="s">
        <v>374</v>
      </c>
      <c r="S8520" t="s">
        <v>374</v>
      </c>
      <c r="T8520" t="s">
        <v>374</v>
      </c>
      <c r="U8520" t="s">
        <v>374</v>
      </c>
      <c r="V8520" t="s">
        <v>374</v>
      </c>
      <c r="W8520" t="s">
        <v>374</v>
      </c>
      <c r="X8520" t="s">
        <v>374</v>
      </c>
      <c r="Y8520" t="s">
        <v>374</v>
      </c>
      <c r="Z8520" t="s">
        <v>374</v>
      </c>
      <c r="AA8520" t="s">
        <v>374</v>
      </c>
      <c r="AB8520" t="s">
        <v>374</v>
      </c>
      <c r="AC8520" t="s">
        <v>374</v>
      </c>
      <c r="AD8520" t="s">
        <v>374</v>
      </c>
      <c r="AE8520" t="s">
        <v>374</v>
      </c>
      <c r="AF8520" t="s">
        <v>374</v>
      </c>
      <c r="AG8520" t="s">
        <v>374</v>
      </c>
      <c r="AH8520" t="s">
        <v>374</v>
      </c>
      <c r="AI8520" t="s">
        <v>374</v>
      </c>
      <c r="AJ8520" t="s">
        <v>374</v>
      </c>
      <c r="AK8520" t="s">
        <v>374</v>
      </c>
      <c r="AL8520" t="s">
        <v>374</v>
      </c>
      <c r="AM8520" t="s">
        <v>374</v>
      </c>
      <c r="AN8520" t="s">
        <v>374</v>
      </c>
      <c r="AO8520" t="s">
        <v>374</v>
      </c>
      <c r="AP8520" t="s">
        <v>374</v>
      </c>
      <c r="AQ8520" t="s">
        <v>374</v>
      </c>
      <c r="AR8520" t="s">
        <v>374</v>
      </c>
      <c r="AS8520" t="s">
        <v>374</v>
      </c>
      <c r="AT8520">
        <v>1E-3</v>
      </c>
      <c r="AU8520">
        <v>5.0000000000000001E-3</v>
      </c>
      <c r="AV8520" t="s">
        <v>232</v>
      </c>
      <c r="AW8520" t="s">
        <v>232</v>
      </c>
      <c r="AX8520" t="s">
        <v>232</v>
      </c>
      <c r="AY8520" t="s">
        <v>232</v>
      </c>
      <c r="AZ8520" t="s">
        <v>232</v>
      </c>
      <c r="BA8520" t="s">
        <v>232</v>
      </c>
      <c r="BB8520" t="s">
        <v>232</v>
      </c>
      <c r="BC8520">
        <v>2017</v>
      </c>
    </row>
    <row r="8521" spans="1:55" x14ac:dyDescent="0.25">
      <c r="A8521">
        <v>299</v>
      </c>
      <c r="B8521" t="s">
        <v>1933</v>
      </c>
      <c r="C8521" t="s">
        <v>279</v>
      </c>
      <c r="D8521" t="s">
        <v>1934</v>
      </c>
      <c r="E8521" t="s">
        <v>280</v>
      </c>
      <c r="F8521" t="s">
        <v>281</v>
      </c>
      <c r="G8521" t="s">
        <v>282</v>
      </c>
      <c r="I8521" t="s">
        <v>1935</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v>7.0629999999999997</v>
      </c>
      <c r="AW8521">
        <v>6.7169999999999996</v>
      </c>
      <c r="AX8521">
        <v>6.5049999999999999</v>
      </c>
      <c r="AY8521">
        <v>8.6</v>
      </c>
      <c r="AZ8521">
        <v>10.266999999999999</v>
      </c>
      <c r="BA8521">
        <v>10.78</v>
      </c>
      <c r="BB8521">
        <v>9.1959999999999997</v>
      </c>
      <c r="BC8521">
        <v>2017</v>
      </c>
    </row>
    <row r="8522" spans="1:55" x14ac:dyDescent="0.25">
      <c r="A8522">
        <v>299</v>
      </c>
      <c r="B8522" t="s">
        <v>1933</v>
      </c>
      <c r="C8522" t="s">
        <v>283</v>
      </c>
      <c r="D8522" t="s">
        <v>1934</v>
      </c>
      <c r="E8522" t="s">
        <v>284</v>
      </c>
      <c r="F8522" t="s">
        <v>285</v>
      </c>
      <c r="G8522" t="s">
        <v>282</v>
      </c>
      <c r="I8522" t="s">
        <v>1935</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v>13.061</v>
      </c>
      <c r="AW8522">
        <v>8.1189999999999998</v>
      </c>
      <c r="AX8522">
        <v>4.6100000000000003</v>
      </c>
      <c r="AY8522">
        <v>7.0739999999999998</v>
      </c>
      <c r="AZ8522">
        <v>7.79</v>
      </c>
      <c r="BA8522">
        <v>8.6880000000000006</v>
      </c>
      <c r="BB8522">
        <v>7.1109999999999998</v>
      </c>
      <c r="BC8522">
        <v>2017</v>
      </c>
    </row>
    <row r="8523" spans="1:55" x14ac:dyDescent="0.25">
      <c r="A8523">
        <v>299</v>
      </c>
      <c r="B8523" t="s">
        <v>1933</v>
      </c>
      <c r="C8523" t="s">
        <v>286</v>
      </c>
      <c r="D8523" t="s">
        <v>1934</v>
      </c>
      <c r="E8523" t="s">
        <v>287</v>
      </c>
      <c r="F8523" t="s">
        <v>288</v>
      </c>
      <c r="G8523" t="s">
        <v>250</v>
      </c>
      <c r="I8523" t="s">
        <v>1936</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150.56700000000001</v>
      </c>
      <c r="AN8523">
        <v>194.32499999999999</v>
      </c>
      <c r="AO8523">
        <v>247.083</v>
      </c>
      <c r="AP8523">
        <v>299.24200000000002</v>
      </c>
      <c r="AQ8523">
        <v>414.52499999999998</v>
      </c>
      <c r="AR8523">
        <v>652.09199999999998</v>
      </c>
      <c r="AS8523" s="52">
        <v>1381.12</v>
      </c>
      <c r="AT8523" s="52">
        <v>4894.55</v>
      </c>
      <c r="AU8523" s="52">
        <v>29054.09</v>
      </c>
      <c r="AV8523" s="52">
        <v>270170947.73000002</v>
      </c>
      <c r="AW8523" s="52">
        <v>27017364943818.602</v>
      </c>
      <c r="AX8523" s="53">
        <v>2.7017635118364201E+18</v>
      </c>
      <c r="AY8523" s="53">
        <v>2.70179052956117E+23</v>
      </c>
      <c r="AZ8523" s="53">
        <v>2.70181754755609E+28</v>
      </c>
      <c r="BA8523" s="53">
        <v>2.7018445658211901E+33</v>
      </c>
      <c r="BB8523" s="54">
        <v>2.7018699999999998E+38</v>
      </c>
      <c r="BC8523">
        <v>2017</v>
      </c>
    </row>
    <row r="8524" spans="1:55" x14ac:dyDescent="0.25">
      <c r="A8524">
        <v>299</v>
      </c>
      <c r="B8524" t="s">
        <v>1933</v>
      </c>
      <c r="C8524" t="s">
        <v>290</v>
      </c>
      <c r="D8524" t="s">
        <v>1934</v>
      </c>
      <c r="E8524" t="s">
        <v>287</v>
      </c>
      <c r="F8524" t="s">
        <v>291</v>
      </c>
      <c r="G8524" t="s">
        <v>235</v>
      </c>
      <c r="I8524" t="s">
        <v>292</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28.588999999999999</v>
      </c>
      <c r="AN8524">
        <v>29.062000000000001</v>
      </c>
      <c r="AO8524">
        <v>27.15</v>
      </c>
      <c r="AP8524">
        <v>21.11</v>
      </c>
      <c r="AQ8524">
        <v>38.524999999999999</v>
      </c>
      <c r="AR8524">
        <v>57.311</v>
      </c>
      <c r="AS8524">
        <v>111.798</v>
      </c>
      <c r="AT8524">
        <v>254.39099999999999</v>
      </c>
      <c r="AU8524">
        <v>493.601</v>
      </c>
      <c r="AV8524" s="52">
        <v>929789.5</v>
      </c>
      <c r="AW8524" s="52">
        <v>10000000</v>
      </c>
      <c r="AX8524" s="52">
        <v>10000000</v>
      </c>
      <c r="AY8524" s="52">
        <v>10000000</v>
      </c>
      <c r="AZ8524" s="52">
        <v>10000000</v>
      </c>
      <c r="BA8524" s="52">
        <v>10000000</v>
      </c>
      <c r="BB8524" s="52">
        <v>10000000</v>
      </c>
      <c r="BC8524">
        <v>2017</v>
      </c>
    </row>
    <row r="8525" spans="1:55" x14ac:dyDescent="0.25">
      <c r="A8525">
        <v>299</v>
      </c>
      <c r="B8525" t="s">
        <v>1933</v>
      </c>
      <c r="C8525" t="s">
        <v>293</v>
      </c>
      <c r="D8525" t="s">
        <v>1934</v>
      </c>
      <c r="E8525" t="s">
        <v>294</v>
      </c>
      <c r="F8525" t="s">
        <v>295</v>
      </c>
      <c r="G8525" t="s">
        <v>250</v>
      </c>
      <c r="I8525" t="s">
        <v>1936</v>
      </c>
      <c r="J8525" t="s">
        <v>232</v>
      </c>
      <c r="K8525" t="s">
        <v>232</v>
      </c>
      <c r="L8525" t="s">
        <v>232</v>
      </c>
      <c r="M8525" t="s">
        <v>232</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167.4</v>
      </c>
      <c r="AN8525">
        <v>213.2</v>
      </c>
      <c r="AO8525">
        <v>275</v>
      </c>
      <c r="AP8525">
        <v>328.7</v>
      </c>
      <c r="AQ8525">
        <v>501.8</v>
      </c>
      <c r="AR8525">
        <v>826.4</v>
      </c>
      <c r="AS8525" s="52">
        <v>2146.1</v>
      </c>
      <c r="AT8525" s="52">
        <v>8641</v>
      </c>
      <c r="AU8525" s="52">
        <v>92368</v>
      </c>
      <c r="AV8525" s="52">
        <v>1436549625.28</v>
      </c>
      <c r="AW8525" s="53">
        <v>143656399082390</v>
      </c>
      <c r="AX8525" s="53">
        <v>1.43657835651147E+19</v>
      </c>
      <c r="AY8525" s="53">
        <v>1.4365927223426899E+24</v>
      </c>
      <c r="AZ8525" s="53">
        <v>1.4366070883175699E+29</v>
      </c>
      <c r="BA8525" s="53">
        <v>1.4366214544361E+34</v>
      </c>
      <c r="BB8525" s="54">
        <v>1.4366400000000001E+39</v>
      </c>
      <c r="BC8525">
        <v>2017</v>
      </c>
    </row>
    <row r="8526" spans="1:55" x14ac:dyDescent="0.25">
      <c r="A8526">
        <v>299</v>
      </c>
      <c r="B8526" t="s">
        <v>1933</v>
      </c>
      <c r="C8526" t="s">
        <v>296</v>
      </c>
      <c r="D8526" t="s">
        <v>1934</v>
      </c>
      <c r="E8526" t="s">
        <v>294</v>
      </c>
      <c r="F8526" t="s">
        <v>297</v>
      </c>
      <c r="G8526" t="s">
        <v>235</v>
      </c>
      <c r="I8526" t="s">
        <v>298</v>
      </c>
      <c r="J8526" t="s">
        <v>232</v>
      </c>
      <c r="K8526" t="s">
        <v>232</v>
      </c>
      <c r="L8526" t="s">
        <v>232</v>
      </c>
      <c r="M8526" t="s">
        <v>232</v>
      </c>
      <c r="N8526" t="s">
        <v>232</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27.884</v>
      </c>
      <c r="AN8526">
        <v>27.36</v>
      </c>
      <c r="AO8526">
        <v>28.986999999999998</v>
      </c>
      <c r="AP8526">
        <v>19.527000000000001</v>
      </c>
      <c r="AQ8526">
        <v>52.661999999999999</v>
      </c>
      <c r="AR8526">
        <v>64.686999999999998</v>
      </c>
      <c r="AS8526">
        <v>159.69300000000001</v>
      </c>
      <c r="AT8526">
        <v>302.637</v>
      </c>
      <c r="AU8526">
        <v>968.95</v>
      </c>
      <c r="AV8526" s="52">
        <v>1555146</v>
      </c>
      <c r="AW8526" s="52">
        <v>10000000</v>
      </c>
      <c r="AX8526" s="52">
        <v>10000000</v>
      </c>
      <c r="AY8526" s="52">
        <v>10000000</v>
      </c>
      <c r="AZ8526" s="52">
        <v>10000000</v>
      </c>
      <c r="BA8526" s="52">
        <v>10000000</v>
      </c>
      <c r="BB8526" s="52">
        <v>10000000</v>
      </c>
      <c r="BC8526">
        <v>2017</v>
      </c>
    </row>
    <row r="8527" spans="1:55" x14ac:dyDescent="0.25">
      <c r="A8527">
        <v>299</v>
      </c>
      <c r="B8527" t="s">
        <v>1933</v>
      </c>
      <c r="C8527" t="s">
        <v>299</v>
      </c>
      <c r="D8527" t="s">
        <v>1934</v>
      </c>
      <c r="E8527" t="s">
        <v>300</v>
      </c>
      <c r="G8527" t="s">
        <v>274</v>
      </c>
    </row>
    <row r="8528" spans="1:55" x14ac:dyDescent="0.25">
      <c r="A8528">
        <v>299</v>
      </c>
      <c r="B8528" t="s">
        <v>1933</v>
      </c>
      <c r="C8528" t="s">
        <v>301</v>
      </c>
      <c r="D8528" t="s">
        <v>1934</v>
      </c>
      <c r="E8528" t="s">
        <v>302</v>
      </c>
      <c r="F8528" t="s">
        <v>303</v>
      </c>
      <c r="G8528" t="s">
        <v>235</v>
      </c>
      <c r="I8528" t="s">
        <v>1937</v>
      </c>
      <c r="J8528" t="s">
        <v>232</v>
      </c>
      <c r="K8528" t="s">
        <v>232</v>
      </c>
      <c r="L8528" t="s">
        <v>232</v>
      </c>
      <c r="M8528" t="s">
        <v>232</v>
      </c>
      <c r="N8528" t="s">
        <v>232</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-6.73</v>
      </c>
      <c r="AW8528">
        <v>-57.365000000000002</v>
      </c>
      <c r="AX8528">
        <v>-14.038</v>
      </c>
      <c r="AY8528">
        <v>-11.749000000000001</v>
      </c>
      <c r="AZ8528">
        <v>-2.08</v>
      </c>
      <c r="BA8528">
        <v>-2.5289999999999999</v>
      </c>
      <c r="BB8528">
        <v>2.5999999999999999E-2</v>
      </c>
      <c r="BC8528">
        <v>2017</v>
      </c>
    </row>
    <row r="8529" spans="1:55" x14ac:dyDescent="0.25">
      <c r="A8529">
        <v>299</v>
      </c>
      <c r="B8529" t="s">
        <v>1933</v>
      </c>
      <c r="C8529" t="s">
        <v>305</v>
      </c>
      <c r="D8529" t="s">
        <v>1934</v>
      </c>
      <c r="E8529" t="s">
        <v>306</v>
      </c>
      <c r="F8529" t="s">
        <v>307</v>
      </c>
      <c r="G8529" t="s">
        <v>235</v>
      </c>
      <c r="I8529" t="s">
        <v>1937</v>
      </c>
      <c r="J8529" t="s">
        <v>232</v>
      </c>
      <c r="K8529" t="s">
        <v>232</v>
      </c>
      <c r="L8529" t="s">
        <v>232</v>
      </c>
      <c r="M8529" t="s">
        <v>232</v>
      </c>
      <c r="N8529" t="s">
        <v>232</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-4.2469999999999999</v>
      </c>
      <c r="AW8529">
        <v>-62.591999999999999</v>
      </c>
      <c r="AX8529">
        <v>-13.933999999999999</v>
      </c>
      <c r="AY8529">
        <v>-5.6459999999999999</v>
      </c>
      <c r="AZ8529">
        <v>-5.9320000000000004</v>
      </c>
      <c r="BA8529">
        <v>-2.488</v>
      </c>
      <c r="BB8529">
        <v>2.3E-2</v>
      </c>
      <c r="BC8529">
        <v>2017</v>
      </c>
    </row>
    <row r="8530" spans="1:55" x14ac:dyDescent="0.25">
      <c r="A8530">
        <v>299</v>
      </c>
      <c r="B8530" t="s">
        <v>1933</v>
      </c>
      <c r="C8530" t="s">
        <v>308</v>
      </c>
      <c r="D8530" t="s">
        <v>1934</v>
      </c>
      <c r="E8530" t="s">
        <v>309</v>
      </c>
      <c r="F8530" t="s">
        <v>310</v>
      </c>
      <c r="G8530" t="s">
        <v>235</v>
      </c>
      <c r="I8530" t="s">
        <v>1937</v>
      </c>
      <c r="J8530" t="s">
        <v>232</v>
      </c>
      <c r="K8530" t="s">
        <v>232</v>
      </c>
      <c r="L8530" t="s">
        <v>232</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-34.484000000000002</v>
      </c>
      <c r="AW8530">
        <v>-47.369</v>
      </c>
      <c r="AX8530">
        <v>-11.942</v>
      </c>
      <c r="AY8530">
        <v>-1</v>
      </c>
      <c r="AZ8530">
        <v>-1</v>
      </c>
      <c r="BA8530">
        <v>-1</v>
      </c>
      <c r="BB8530">
        <v>-1</v>
      </c>
      <c r="BC8530">
        <v>2017</v>
      </c>
    </row>
    <row r="8531" spans="1:55" x14ac:dyDescent="0.25">
      <c r="A8531">
        <v>299</v>
      </c>
      <c r="B8531" t="s">
        <v>1933</v>
      </c>
      <c r="C8531" t="s">
        <v>311</v>
      </c>
      <c r="D8531" t="s">
        <v>1934</v>
      </c>
      <c r="E8531" t="s">
        <v>312</v>
      </c>
      <c r="F8531" t="s">
        <v>313</v>
      </c>
      <c r="G8531" t="s">
        <v>235</v>
      </c>
      <c r="I8531" t="s">
        <v>1937</v>
      </c>
      <c r="J8531" t="s">
        <v>232</v>
      </c>
      <c r="K8531" t="s">
        <v>232</v>
      </c>
      <c r="L8531" t="s">
        <v>232</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-36.037999999999997</v>
      </c>
      <c r="AW8531">
        <v>-53.161000000000001</v>
      </c>
      <c r="AX8531">
        <v>-15.172000000000001</v>
      </c>
      <c r="AY8531">
        <v>-1.294</v>
      </c>
      <c r="AZ8531">
        <v>-1.298</v>
      </c>
      <c r="BA8531">
        <v>-1.3009999999999999</v>
      </c>
      <c r="BB8531">
        <v>-1.3049999999999999</v>
      </c>
      <c r="BC8531">
        <v>2017</v>
      </c>
    </row>
    <row r="8532" spans="1:55" x14ac:dyDescent="0.25">
      <c r="A8532">
        <v>299</v>
      </c>
      <c r="B8532" t="s">
        <v>1933</v>
      </c>
      <c r="C8532" t="s">
        <v>314</v>
      </c>
      <c r="D8532" t="s">
        <v>1934</v>
      </c>
      <c r="E8532" t="s">
        <v>315</v>
      </c>
      <c r="F8532" t="s">
        <v>316</v>
      </c>
      <c r="G8532" t="s">
        <v>317</v>
      </c>
      <c r="I8532" t="s">
        <v>1938</v>
      </c>
      <c r="J8532" t="s">
        <v>232</v>
      </c>
      <c r="K8532" t="s">
        <v>232</v>
      </c>
      <c r="L8532" t="s">
        <v>232</v>
      </c>
      <c r="M8532" t="s">
        <v>232</v>
      </c>
      <c r="N8532" t="s">
        <v>232</v>
      </c>
      <c r="O8532" t="s">
        <v>232</v>
      </c>
      <c r="P8532" t="s">
        <v>232</v>
      </c>
      <c r="Q8532" t="s">
        <v>232</v>
      </c>
      <c r="R8532" t="s">
        <v>232</v>
      </c>
      <c r="S8532" t="s">
        <v>232</v>
      </c>
      <c r="T8532" t="s">
        <v>232</v>
      </c>
      <c r="U8532" t="s">
        <v>232</v>
      </c>
      <c r="V8532" t="s">
        <v>232</v>
      </c>
      <c r="W8532" t="s">
        <v>232</v>
      </c>
      <c r="X8532" t="s">
        <v>232</v>
      </c>
      <c r="Y8532" t="s">
        <v>232</v>
      </c>
      <c r="Z8532" t="s">
        <v>232</v>
      </c>
      <c r="AA8532" t="s">
        <v>232</v>
      </c>
      <c r="AB8532" t="s">
        <v>232</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35.027000000000001</v>
      </c>
      <c r="AW8532">
        <v>44.337000000000003</v>
      </c>
      <c r="AX8532">
        <v>47.884</v>
      </c>
      <c r="AY8532">
        <v>50.055999999999997</v>
      </c>
      <c r="AZ8532">
        <v>51.475999999999999</v>
      </c>
      <c r="BA8532">
        <v>53.463999999999999</v>
      </c>
      <c r="BB8532">
        <v>56.034999999999997</v>
      </c>
      <c r="BC8532">
        <v>2011</v>
      </c>
    </row>
    <row r="8533" spans="1:55" x14ac:dyDescent="0.25">
      <c r="A8533">
        <v>299</v>
      </c>
      <c r="B8533" t="s">
        <v>1933</v>
      </c>
      <c r="C8533" t="s">
        <v>318</v>
      </c>
      <c r="D8533" t="s">
        <v>1934</v>
      </c>
      <c r="E8533" t="s">
        <v>319</v>
      </c>
      <c r="F8533" t="s">
        <v>320</v>
      </c>
      <c r="G8533" t="s">
        <v>321</v>
      </c>
      <c r="H8533" t="s">
        <v>322</v>
      </c>
    </row>
    <row r="8534" spans="1:55" x14ac:dyDescent="0.25">
      <c r="A8534">
        <v>299</v>
      </c>
      <c r="B8534" t="s">
        <v>1933</v>
      </c>
      <c r="C8534" t="s">
        <v>323</v>
      </c>
      <c r="D8534" t="s">
        <v>1934</v>
      </c>
      <c r="E8534" t="s">
        <v>324</v>
      </c>
      <c r="F8534" t="s">
        <v>325</v>
      </c>
      <c r="G8534" t="s">
        <v>321</v>
      </c>
      <c r="H8534" t="s">
        <v>322</v>
      </c>
      <c r="I8534" t="s">
        <v>1939</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30.491</v>
      </c>
      <c r="AV8534">
        <v>29.187000000000001</v>
      </c>
      <c r="AW8534">
        <v>28.067</v>
      </c>
      <c r="AX8534">
        <v>27.131</v>
      </c>
      <c r="AY8534">
        <v>27.131</v>
      </c>
      <c r="AZ8534">
        <v>27.131</v>
      </c>
      <c r="BA8534">
        <v>27.131</v>
      </c>
      <c r="BB8534">
        <v>27.131</v>
      </c>
      <c r="BC8534">
        <v>2010</v>
      </c>
    </row>
    <row r="8535" spans="1:55" x14ac:dyDescent="0.25">
      <c r="A8535">
        <v>299</v>
      </c>
      <c r="B8535" t="s">
        <v>1933</v>
      </c>
      <c r="C8535" t="s">
        <v>327</v>
      </c>
      <c r="D8535" t="s">
        <v>1934</v>
      </c>
      <c r="E8535" t="s">
        <v>328</v>
      </c>
      <c r="F8535" t="s">
        <v>329</v>
      </c>
      <c r="G8535" t="s">
        <v>229</v>
      </c>
      <c r="H8535" t="s">
        <v>230</v>
      </c>
      <c r="I8535" t="s">
        <v>1940</v>
      </c>
      <c r="J8535" t="s">
        <v>232</v>
      </c>
      <c r="K8535" t="s">
        <v>232</v>
      </c>
      <c r="L8535" t="s">
        <v>232</v>
      </c>
      <c r="M8535" t="s">
        <v>232</v>
      </c>
      <c r="N8535" t="s">
        <v>232</v>
      </c>
      <c r="O8535" t="s">
        <v>232</v>
      </c>
      <c r="P8535" t="s">
        <v>232</v>
      </c>
      <c r="Q8535" t="s">
        <v>232</v>
      </c>
      <c r="R8535" t="s">
        <v>374</v>
      </c>
      <c r="S8535" t="s">
        <v>374</v>
      </c>
      <c r="T8535" t="s">
        <v>374</v>
      </c>
      <c r="U8535" t="s">
        <v>374</v>
      </c>
      <c r="V8535" t="s">
        <v>374</v>
      </c>
      <c r="W8535" t="s">
        <v>374</v>
      </c>
      <c r="X8535" t="s">
        <v>374</v>
      </c>
      <c r="Y8535" t="s">
        <v>374</v>
      </c>
      <c r="Z8535" t="s">
        <v>374</v>
      </c>
      <c r="AA8535" t="s">
        <v>374</v>
      </c>
      <c r="AB8535" t="s">
        <v>374</v>
      </c>
      <c r="AC8535" t="s">
        <v>374</v>
      </c>
      <c r="AD8535" t="s">
        <v>374</v>
      </c>
      <c r="AE8535" t="s">
        <v>374</v>
      </c>
      <c r="AF8535" t="s">
        <v>374</v>
      </c>
      <c r="AG8535" t="s">
        <v>374</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0.29499999999999998</v>
      </c>
      <c r="AV8535" t="s">
        <v>232</v>
      </c>
      <c r="AW8535" t="s">
        <v>232</v>
      </c>
      <c r="AX8535" t="s">
        <v>232</v>
      </c>
      <c r="AY8535" t="s">
        <v>232</v>
      </c>
      <c r="AZ8535" t="s">
        <v>232</v>
      </c>
      <c r="BA8535" t="s">
        <v>232</v>
      </c>
      <c r="BB8535" t="s">
        <v>232</v>
      </c>
      <c r="BC8535">
        <v>2017</v>
      </c>
    </row>
    <row r="8536" spans="1:55" x14ac:dyDescent="0.25">
      <c r="A8536">
        <v>299</v>
      </c>
      <c r="B8536" t="s">
        <v>1933</v>
      </c>
      <c r="C8536" t="s">
        <v>331</v>
      </c>
      <c r="D8536" t="s">
        <v>1934</v>
      </c>
      <c r="E8536" t="s">
        <v>328</v>
      </c>
      <c r="F8536" t="s">
        <v>329</v>
      </c>
      <c r="G8536" t="s">
        <v>282</v>
      </c>
      <c r="I8536" t="s">
        <v>332</v>
      </c>
      <c r="J8536" t="s">
        <v>232</v>
      </c>
      <c r="K8536" t="s">
        <v>232</v>
      </c>
      <c r="L8536" t="s">
        <v>232</v>
      </c>
      <c r="M8536" t="s">
        <v>232</v>
      </c>
      <c r="N8536" t="s">
        <v>232</v>
      </c>
      <c r="O8536" t="s">
        <v>232</v>
      </c>
      <c r="P8536" t="s">
        <v>232</v>
      </c>
      <c r="Q8536" t="s">
        <v>232</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14.317</v>
      </c>
      <c r="AU8536">
        <v>14.708</v>
      </c>
      <c r="AV8536">
        <v>7.7089999999999996</v>
      </c>
      <c r="AW8536">
        <v>5.93</v>
      </c>
      <c r="AX8536">
        <v>5.6219999999999999</v>
      </c>
      <c r="AY8536">
        <v>5.742</v>
      </c>
      <c r="AZ8536">
        <v>5.7809999999999997</v>
      </c>
      <c r="BA8536">
        <v>5.798</v>
      </c>
      <c r="BB8536">
        <v>6.16</v>
      </c>
      <c r="BC8536">
        <v>2017</v>
      </c>
    </row>
    <row r="8537" spans="1:55" x14ac:dyDescent="0.25">
      <c r="A8537">
        <v>299</v>
      </c>
      <c r="B8537" t="s">
        <v>1933</v>
      </c>
      <c r="C8537" t="s">
        <v>333</v>
      </c>
      <c r="D8537" t="s">
        <v>1934</v>
      </c>
      <c r="E8537" t="s">
        <v>334</v>
      </c>
      <c r="F8537" t="s">
        <v>335</v>
      </c>
      <c r="G8537" t="s">
        <v>229</v>
      </c>
      <c r="H8537" t="s">
        <v>230</v>
      </c>
      <c r="I8537" t="s">
        <v>1940</v>
      </c>
      <c r="J8537" t="s">
        <v>232</v>
      </c>
      <c r="K8537" t="s">
        <v>232</v>
      </c>
      <c r="L8537" t="s">
        <v>232</v>
      </c>
      <c r="M8537" t="s">
        <v>232</v>
      </c>
      <c r="N8537" t="s">
        <v>232</v>
      </c>
      <c r="O8537" t="s">
        <v>232</v>
      </c>
      <c r="P8537" t="s">
        <v>232</v>
      </c>
      <c r="Q8537" t="s">
        <v>232</v>
      </c>
      <c r="R8537" t="s">
        <v>374</v>
      </c>
      <c r="S8537" t="s">
        <v>374</v>
      </c>
      <c r="T8537" t="s">
        <v>374</v>
      </c>
      <c r="U8537" t="s">
        <v>374</v>
      </c>
      <c r="V8537" t="s">
        <v>374</v>
      </c>
      <c r="W8537" t="s">
        <v>374</v>
      </c>
      <c r="X8537" t="s">
        <v>374</v>
      </c>
      <c r="Y8537" t="s">
        <v>374</v>
      </c>
      <c r="Z8537" t="s">
        <v>374</v>
      </c>
      <c r="AA8537" t="s">
        <v>374</v>
      </c>
      <c r="AB8537" t="s">
        <v>374</v>
      </c>
      <c r="AC8537" t="s">
        <v>374</v>
      </c>
      <c r="AD8537" t="s">
        <v>374</v>
      </c>
      <c r="AE8537" t="s">
        <v>374</v>
      </c>
      <c r="AF8537" t="s">
        <v>374</v>
      </c>
      <c r="AG8537" t="s">
        <v>374</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0.75800000000000001</v>
      </c>
      <c r="AV8537" t="s">
        <v>232</v>
      </c>
      <c r="AW8537" t="s">
        <v>232</v>
      </c>
      <c r="AX8537" t="s">
        <v>232</v>
      </c>
      <c r="AY8537" t="s">
        <v>232</v>
      </c>
      <c r="AZ8537" t="s">
        <v>232</v>
      </c>
      <c r="BA8537" t="s">
        <v>232</v>
      </c>
      <c r="BB8537" t="s">
        <v>232</v>
      </c>
      <c r="BC8537">
        <v>2017</v>
      </c>
    </row>
    <row r="8538" spans="1:55" x14ac:dyDescent="0.25">
      <c r="A8538">
        <v>299</v>
      </c>
      <c r="B8538" t="s">
        <v>1933</v>
      </c>
      <c r="C8538" t="s">
        <v>336</v>
      </c>
      <c r="D8538" t="s">
        <v>1934</v>
      </c>
      <c r="E8538" t="s">
        <v>334</v>
      </c>
      <c r="F8538" t="s">
        <v>335</v>
      </c>
      <c r="G8538" t="s">
        <v>282</v>
      </c>
      <c r="I8538" t="s">
        <v>337</v>
      </c>
      <c r="J8538" t="s">
        <v>232</v>
      </c>
      <c r="K8538" t="s">
        <v>232</v>
      </c>
      <c r="L8538" t="s">
        <v>232</v>
      </c>
      <c r="M8538" t="s">
        <v>232</v>
      </c>
      <c r="N8538" t="s">
        <v>232</v>
      </c>
      <c r="O8538" t="s">
        <v>232</v>
      </c>
      <c r="P8538" t="s">
        <v>232</v>
      </c>
      <c r="Q8538" t="s">
        <v>232</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37.718000000000004</v>
      </c>
      <c r="AV8538">
        <v>37.655000000000001</v>
      </c>
      <c r="AW8538">
        <v>35.747999999999998</v>
      </c>
      <c r="AX8538">
        <v>35.747999999999998</v>
      </c>
      <c r="AY8538">
        <v>35.747999999999998</v>
      </c>
      <c r="AZ8538">
        <v>35.42</v>
      </c>
      <c r="BA8538">
        <v>35.726999999999997</v>
      </c>
      <c r="BB8538">
        <v>36.039000000000001</v>
      </c>
      <c r="BC8538">
        <v>2017</v>
      </c>
    </row>
    <row r="8539" spans="1:55" x14ac:dyDescent="0.25">
      <c r="A8539">
        <v>299</v>
      </c>
      <c r="B8539" t="s">
        <v>1933</v>
      </c>
      <c r="C8539" t="s">
        <v>338</v>
      </c>
      <c r="D8539" t="s">
        <v>1934</v>
      </c>
      <c r="E8539" t="s">
        <v>339</v>
      </c>
      <c r="F8539" t="s">
        <v>340</v>
      </c>
      <c r="G8539" t="s">
        <v>229</v>
      </c>
      <c r="H8539" t="s">
        <v>230</v>
      </c>
      <c r="I8539" t="s">
        <v>1940</v>
      </c>
      <c r="J8539" t="s">
        <v>232</v>
      </c>
      <c r="K8539" t="s">
        <v>232</v>
      </c>
      <c r="L8539" t="s">
        <v>232</v>
      </c>
      <c r="M8539" t="s">
        <v>232</v>
      </c>
      <c r="N8539" t="s">
        <v>232</v>
      </c>
      <c r="O8539" t="s">
        <v>232</v>
      </c>
      <c r="P8539" t="s">
        <v>232</v>
      </c>
      <c r="Q8539" t="s">
        <v>232</v>
      </c>
      <c r="R8539" t="s">
        <v>374</v>
      </c>
      <c r="S8539" t="s">
        <v>374</v>
      </c>
      <c r="T8539" t="s">
        <v>374</v>
      </c>
      <c r="U8539" t="s">
        <v>374</v>
      </c>
      <c r="V8539" t="s">
        <v>374</v>
      </c>
      <c r="W8539" t="s">
        <v>374</v>
      </c>
      <c r="X8539" t="s">
        <v>374</v>
      </c>
      <c r="Y8539" t="s">
        <v>374</v>
      </c>
      <c r="Z8539" t="s">
        <v>374</v>
      </c>
      <c r="AA8539" t="s">
        <v>374</v>
      </c>
      <c r="AB8539" t="s">
        <v>374</v>
      </c>
      <c r="AC8539" t="s">
        <v>374</v>
      </c>
      <c r="AD8539" t="s">
        <v>374</v>
      </c>
      <c r="AE8539" t="s">
        <v>374</v>
      </c>
      <c r="AF8539" t="s">
        <v>374</v>
      </c>
      <c r="AG8539" t="s">
        <v>374</v>
      </c>
      <c r="AH8539" t="s">
        <v>374</v>
      </c>
      <c r="AI8539" t="s">
        <v>374</v>
      </c>
      <c r="AJ8539" t="s">
        <v>374</v>
      </c>
      <c r="AK8539" t="s">
        <v>374</v>
      </c>
      <c r="AL8539" t="s">
        <v>374</v>
      </c>
      <c r="AM8539">
        <v>-1E-3</v>
      </c>
      <c r="AN8539" t="s">
        <v>374</v>
      </c>
      <c r="AO8539">
        <v>-1E-3</v>
      </c>
      <c r="AP8539">
        <v>-2E-3</v>
      </c>
      <c r="AQ8539">
        <v>-3.0000000000000001E-3</v>
      </c>
      <c r="AR8539">
        <v>-5.0000000000000001E-3</v>
      </c>
      <c r="AS8539">
        <v>-8.9999999999999993E-3</v>
      </c>
      <c r="AT8539">
        <v>-0.03</v>
      </c>
      <c r="AU8539">
        <v>-0.46200000000000002</v>
      </c>
      <c r="AV8539" t="s">
        <v>232</v>
      </c>
      <c r="AW8539" t="s">
        <v>232</v>
      </c>
      <c r="AX8539" t="s">
        <v>232</v>
      </c>
      <c r="AY8539" t="s">
        <v>232</v>
      </c>
      <c r="AZ8539" t="s">
        <v>232</v>
      </c>
      <c r="BA8539" t="s">
        <v>232</v>
      </c>
      <c r="BB8539" t="s">
        <v>232</v>
      </c>
      <c r="BC8539">
        <v>2017</v>
      </c>
    </row>
    <row r="8540" spans="1:55" x14ac:dyDescent="0.25">
      <c r="A8540">
        <v>299</v>
      </c>
      <c r="B8540" t="s">
        <v>1933</v>
      </c>
      <c r="C8540" t="s">
        <v>341</v>
      </c>
      <c r="D8540" t="s">
        <v>1934</v>
      </c>
      <c r="E8540" t="s">
        <v>339</v>
      </c>
      <c r="F8540" t="s">
        <v>340</v>
      </c>
      <c r="G8540" t="s">
        <v>282</v>
      </c>
      <c r="I8540" t="s">
        <v>342</v>
      </c>
      <c r="J8540" t="s">
        <v>232</v>
      </c>
      <c r="K8540" t="s">
        <v>232</v>
      </c>
      <c r="L8540" t="s">
        <v>232</v>
      </c>
      <c r="M8540" t="s">
        <v>232</v>
      </c>
      <c r="N8540" t="s">
        <v>232</v>
      </c>
      <c r="O8540" t="s">
        <v>232</v>
      </c>
      <c r="P8540" t="s">
        <v>232</v>
      </c>
      <c r="Q8540" t="s">
        <v>232</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-10.834</v>
      </c>
      <c r="AU8540">
        <v>-23.01</v>
      </c>
      <c r="AV8540">
        <v>-29.945</v>
      </c>
      <c r="AW8540">
        <v>-29.818000000000001</v>
      </c>
      <c r="AX8540">
        <v>-30.125</v>
      </c>
      <c r="AY8540">
        <v>-30.004999999999999</v>
      </c>
      <c r="AZ8540">
        <v>-29.638999999999999</v>
      </c>
      <c r="BA8540">
        <v>-29.928999999999998</v>
      </c>
      <c r="BB8540">
        <v>-29.879000000000001</v>
      </c>
      <c r="BC8540">
        <v>2017</v>
      </c>
    </row>
    <row r="8541" spans="1:55" x14ac:dyDescent="0.25">
      <c r="A8541">
        <v>299</v>
      </c>
      <c r="B8541" t="s">
        <v>1933</v>
      </c>
      <c r="C8541" t="s">
        <v>343</v>
      </c>
      <c r="D8541" t="s">
        <v>1934</v>
      </c>
      <c r="E8541" t="s">
        <v>344</v>
      </c>
      <c r="F8541" t="s">
        <v>345</v>
      </c>
      <c r="G8541" t="s">
        <v>229</v>
      </c>
      <c r="H8541" t="s">
        <v>230</v>
      </c>
    </row>
    <row r="8542" spans="1:55" x14ac:dyDescent="0.25">
      <c r="A8542">
        <v>299</v>
      </c>
      <c r="B8542" t="s">
        <v>1933</v>
      </c>
      <c r="C8542" t="s">
        <v>346</v>
      </c>
      <c r="D8542" t="s">
        <v>1934</v>
      </c>
      <c r="E8542" t="s">
        <v>344</v>
      </c>
      <c r="F8542" t="s">
        <v>345</v>
      </c>
      <c r="G8542" t="s">
        <v>270</v>
      </c>
    </row>
    <row r="8543" spans="1:55" x14ac:dyDescent="0.25">
      <c r="A8543">
        <v>299</v>
      </c>
      <c r="B8543" t="s">
        <v>1933</v>
      </c>
      <c r="C8543" t="s">
        <v>347</v>
      </c>
      <c r="D8543" t="s">
        <v>1934</v>
      </c>
      <c r="E8543" t="s">
        <v>348</v>
      </c>
      <c r="F8543" t="s">
        <v>349</v>
      </c>
      <c r="G8543" t="s">
        <v>229</v>
      </c>
      <c r="H8543" t="s">
        <v>230</v>
      </c>
      <c r="I8543" t="s">
        <v>1940</v>
      </c>
      <c r="J8543" t="s">
        <v>232</v>
      </c>
      <c r="K8543" t="s">
        <v>232</v>
      </c>
      <c r="L8543" t="s">
        <v>232</v>
      </c>
      <c r="M8543" t="s">
        <v>232</v>
      </c>
      <c r="N8543" t="s">
        <v>232</v>
      </c>
      <c r="O8543" t="s">
        <v>232</v>
      </c>
      <c r="P8543" t="s">
        <v>232</v>
      </c>
      <c r="Q8543" t="s">
        <v>232</v>
      </c>
      <c r="R8543" t="s">
        <v>374</v>
      </c>
      <c r="S8543" t="s">
        <v>374</v>
      </c>
      <c r="T8543" t="s">
        <v>374</v>
      </c>
      <c r="U8543" t="s">
        <v>374</v>
      </c>
      <c r="V8543" t="s">
        <v>374</v>
      </c>
      <c r="W8543" t="s">
        <v>374</v>
      </c>
      <c r="X8543" t="s">
        <v>374</v>
      </c>
      <c r="Y8543" t="s">
        <v>374</v>
      </c>
      <c r="Z8543" t="s">
        <v>374</v>
      </c>
      <c r="AA8543" t="s">
        <v>374</v>
      </c>
      <c r="AB8543" t="s">
        <v>374</v>
      </c>
      <c r="AC8543" t="s">
        <v>374</v>
      </c>
      <c r="AD8543" t="s">
        <v>374</v>
      </c>
      <c r="AE8543" t="s">
        <v>374</v>
      </c>
      <c r="AF8543" t="s">
        <v>374</v>
      </c>
      <c r="AG8543" t="s">
        <v>374</v>
      </c>
      <c r="AH8543" t="s">
        <v>374</v>
      </c>
      <c r="AI8543" t="s">
        <v>374</v>
      </c>
      <c r="AJ8543" t="s">
        <v>374</v>
      </c>
      <c r="AK8543" t="s">
        <v>374</v>
      </c>
      <c r="AL8543" t="s">
        <v>374</v>
      </c>
      <c r="AM8543">
        <v>-1E-3</v>
      </c>
      <c r="AN8543" t="s">
        <v>374</v>
      </c>
      <c r="AO8543">
        <v>-1E-3</v>
      </c>
      <c r="AP8543">
        <v>-1E-3</v>
      </c>
      <c r="AQ8543">
        <v>-2E-3</v>
      </c>
      <c r="AR8543">
        <v>-4.0000000000000001E-3</v>
      </c>
      <c r="AS8543">
        <v>-7.0000000000000001E-3</v>
      </c>
      <c r="AT8543">
        <v>-2.8000000000000001E-2</v>
      </c>
      <c r="AU8543">
        <v>-0.45400000000000001</v>
      </c>
      <c r="AV8543" t="s">
        <v>232</v>
      </c>
      <c r="AW8543" t="s">
        <v>232</v>
      </c>
      <c r="AX8543" t="s">
        <v>232</v>
      </c>
      <c r="AY8543" t="s">
        <v>232</v>
      </c>
      <c r="AZ8543" t="s">
        <v>232</v>
      </c>
      <c r="BA8543" t="s">
        <v>232</v>
      </c>
      <c r="BB8543" t="s">
        <v>232</v>
      </c>
      <c r="BC8543">
        <v>2017</v>
      </c>
    </row>
    <row r="8544" spans="1:55" x14ac:dyDescent="0.25">
      <c r="A8544">
        <v>299</v>
      </c>
      <c r="B8544" t="s">
        <v>1933</v>
      </c>
      <c r="C8544" t="s">
        <v>350</v>
      </c>
      <c r="D8544" t="s">
        <v>1934</v>
      </c>
      <c r="E8544" t="s">
        <v>348</v>
      </c>
      <c r="F8544" t="s">
        <v>349</v>
      </c>
      <c r="G8544" t="s">
        <v>282</v>
      </c>
      <c r="I8544" t="s">
        <v>351</v>
      </c>
      <c r="J8544" t="s">
        <v>232</v>
      </c>
      <c r="K8544" t="s">
        <v>232</v>
      </c>
      <c r="L8544" t="s">
        <v>232</v>
      </c>
      <c r="M8544" t="s">
        <v>232</v>
      </c>
      <c r="N8544" t="s">
        <v>232</v>
      </c>
      <c r="O8544" t="s">
        <v>232</v>
      </c>
      <c r="P8544" t="s">
        <v>232</v>
      </c>
      <c r="Q8544" t="s">
        <v>232</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-10.125999999999999</v>
      </c>
      <c r="AU8544">
        <v>-22.585999999999999</v>
      </c>
      <c r="AV8544">
        <v>-29.945</v>
      </c>
      <c r="AW8544">
        <v>-29.818000000000001</v>
      </c>
      <c r="AX8544">
        <v>-30.125</v>
      </c>
      <c r="AY8544">
        <v>-30.004999999999999</v>
      </c>
      <c r="AZ8544">
        <v>-29.638999999999999</v>
      </c>
      <c r="BA8544">
        <v>-29.928000000000001</v>
      </c>
      <c r="BB8544">
        <v>-29.879000000000001</v>
      </c>
      <c r="BC8544">
        <v>2017</v>
      </c>
    </row>
    <row r="8545" spans="1:55" x14ac:dyDescent="0.25">
      <c r="A8545">
        <v>299</v>
      </c>
      <c r="B8545" t="s">
        <v>1933</v>
      </c>
      <c r="C8545" t="s">
        <v>352</v>
      </c>
      <c r="D8545" t="s">
        <v>1934</v>
      </c>
      <c r="E8545" t="s">
        <v>353</v>
      </c>
      <c r="F8545" t="s">
        <v>354</v>
      </c>
      <c r="G8545" t="s">
        <v>229</v>
      </c>
      <c r="H8545" t="s">
        <v>230</v>
      </c>
    </row>
    <row r="8546" spans="1:55" x14ac:dyDescent="0.25">
      <c r="A8546">
        <v>299</v>
      </c>
      <c r="B8546" t="s">
        <v>1933</v>
      </c>
      <c r="C8546" t="s">
        <v>355</v>
      </c>
      <c r="D8546" t="s">
        <v>1934</v>
      </c>
      <c r="E8546" t="s">
        <v>353</v>
      </c>
      <c r="F8546" t="s">
        <v>354</v>
      </c>
      <c r="G8546" t="s">
        <v>282</v>
      </c>
    </row>
    <row r="8547" spans="1:55" x14ac:dyDescent="0.25">
      <c r="A8547">
        <v>299</v>
      </c>
      <c r="B8547" t="s">
        <v>1933</v>
      </c>
      <c r="C8547" t="s">
        <v>356</v>
      </c>
      <c r="D8547" t="s">
        <v>1934</v>
      </c>
      <c r="E8547" t="s">
        <v>357</v>
      </c>
      <c r="F8547" t="s">
        <v>358</v>
      </c>
      <c r="G8547" t="s">
        <v>229</v>
      </c>
      <c r="H8547" t="s">
        <v>230</v>
      </c>
      <c r="I8547" t="s">
        <v>1940</v>
      </c>
      <c r="J8547" t="s">
        <v>232</v>
      </c>
      <c r="K8547" t="s">
        <v>232</v>
      </c>
      <c r="L8547" t="s">
        <v>232</v>
      </c>
      <c r="M8547" t="s">
        <v>232</v>
      </c>
      <c r="N8547" t="s">
        <v>232</v>
      </c>
      <c r="O8547" t="s">
        <v>232</v>
      </c>
      <c r="P8547" t="s">
        <v>232</v>
      </c>
      <c r="Q8547" t="s">
        <v>232</v>
      </c>
      <c r="R8547" t="s">
        <v>232</v>
      </c>
      <c r="S8547" t="s">
        <v>232</v>
      </c>
      <c r="T8547" t="s">
        <v>232</v>
      </c>
      <c r="U8547" t="s">
        <v>232</v>
      </c>
      <c r="V8547" t="s">
        <v>232</v>
      </c>
      <c r="W8547" t="s">
        <v>232</v>
      </c>
      <c r="X8547" t="s">
        <v>232</v>
      </c>
      <c r="Y8547" t="s">
        <v>232</v>
      </c>
      <c r="Z8547" t="s">
        <v>232</v>
      </c>
      <c r="AA8547" t="s">
        <v>232</v>
      </c>
      <c r="AB8547" t="s">
        <v>374</v>
      </c>
      <c r="AC8547" t="s">
        <v>374</v>
      </c>
      <c r="AD8547" t="s">
        <v>374</v>
      </c>
      <c r="AE8547" t="s">
        <v>374</v>
      </c>
      <c r="AF8547">
        <v>1E-3</v>
      </c>
      <c r="AG8547">
        <v>1E-3</v>
      </c>
      <c r="AH8547">
        <v>1E-3</v>
      </c>
      <c r="AI8547">
        <v>1E-3</v>
      </c>
      <c r="AJ8547">
        <v>1E-3</v>
      </c>
      <c r="AK8547">
        <v>1E-3</v>
      </c>
      <c r="AL8547">
        <v>1E-3</v>
      </c>
      <c r="AM8547">
        <v>2E-3</v>
      </c>
      <c r="AN8547">
        <v>4.0000000000000001E-3</v>
      </c>
      <c r="AO8547">
        <v>7.0000000000000001E-3</v>
      </c>
      <c r="AP8547">
        <v>0.01</v>
      </c>
      <c r="AQ8547">
        <v>1.6E-2</v>
      </c>
      <c r="AR8547">
        <v>1.9E-2</v>
      </c>
      <c r="AS8547">
        <v>2.5000000000000001E-2</v>
      </c>
      <c r="AT8547">
        <v>8.5000000000000006E-2</v>
      </c>
      <c r="AU8547">
        <v>0.66400000000000003</v>
      </c>
      <c r="AV8547" t="s">
        <v>232</v>
      </c>
      <c r="AW8547" t="s">
        <v>232</v>
      </c>
      <c r="AX8547" t="s">
        <v>232</v>
      </c>
      <c r="AY8547" t="s">
        <v>232</v>
      </c>
      <c r="AZ8547" t="s">
        <v>232</v>
      </c>
      <c r="BA8547" t="s">
        <v>232</v>
      </c>
      <c r="BB8547" t="s">
        <v>232</v>
      </c>
      <c r="BC8547">
        <v>2017</v>
      </c>
    </row>
    <row r="8548" spans="1:55" x14ac:dyDescent="0.25">
      <c r="A8548">
        <v>299</v>
      </c>
      <c r="B8548" t="s">
        <v>1933</v>
      </c>
      <c r="C8548" t="s">
        <v>359</v>
      </c>
      <c r="D8548" t="s">
        <v>1934</v>
      </c>
      <c r="E8548" t="s">
        <v>357</v>
      </c>
      <c r="F8548" t="s">
        <v>358</v>
      </c>
      <c r="G8548" t="s">
        <v>282</v>
      </c>
      <c r="I8548" t="s">
        <v>360</v>
      </c>
      <c r="J8548" t="s">
        <v>232</v>
      </c>
      <c r="K8548" t="s">
        <v>232</v>
      </c>
      <c r="L8548" t="s">
        <v>232</v>
      </c>
      <c r="M8548" t="s">
        <v>232</v>
      </c>
      <c r="N8548" t="s">
        <v>232</v>
      </c>
      <c r="O8548" t="s">
        <v>232</v>
      </c>
      <c r="P8548" t="s">
        <v>232</v>
      </c>
      <c r="Q8548" t="s">
        <v>232</v>
      </c>
      <c r="R8548" t="s">
        <v>232</v>
      </c>
      <c r="S8548" t="s">
        <v>232</v>
      </c>
      <c r="T8548" t="s">
        <v>232</v>
      </c>
      <c r="U8548" t="s">
        <v>232</v>
      </c>
      <c r="V8548" t="s">
        <v>232</v>
      </c>
      <c r="W8548" t="s">
        <v>232</v>
      </c>
      <c r="X8548" t="s">
        <v>232</v>
      </c>
      <c r="Y8548" t="s">
        <v>232</v>
      </c>
      <c r="Z8548" t="s">
        <v>232</v>
      </c>
      <c r="AA8548" t="s">
        <v>232</v>
      </c>
      <c r="AB8548">
        <v>31.445</v>
      </c>
      <c r="AC8548">
        <v>31.184000000000001</v>
      </c>
      <c r="AD8548">
        <v>28.241</v>
      </c>
      <c r="AE8548">
        <v>31.724</v>
      </c>
      <c r="AF8548">
        <v>55.031999999999996</v>
      </c>
      <c r="AG8548">
        <v>55.817</v>
      </c>
      <c r="AH8548">
        <v>42.173999999999999</v>
      </c>
      <c r="AI8548">
        <v>35.564999999999998</v>
      </c>
      <c r="AJ8548">
        <v>25.658000000000001</v>
      </c>
      <c r="AK8548">
        <v>26.364000000000001</v>
      </c>
      <c r="AL8548">
        <v>20.311</v>
      </c>
      <c r="AM8548">
        <v>27.574000000000002</v>
      </c>
      <c r="AN8548">
        <v>36.460999999999999</v>
      </c>
      <c r="AO8548">
        <v>50.57</v>
      </c>
      <c r="AP8548">
        <v>58.091999999999999</v>
      </c>
      <c r="AQ8548">
        <v>72.247</v>
      </c>
      <c r="AR8548">
        <v>63.488999999999997</v>
      </c>
      <c r="AS8548">
        <v>31.655999999999999</v>
      </c>
      <c r="AT8548">
        <v>30.343</v>
      </c>
      <c r="AU8548">
        <v>33.054000000000002</v>
      </c>
      <c r="AV8548">
        <v>175.61799999999999</v>
      </c>
      <c r="AW8548">
        <v>214.44900000000001</v>
      </c>
      <c r="AX8548">
        <v>228.244</v>
      </c>
      <c r="AY8548">
        <v>247.51900000000001</v>
      </c>
      <c r="AZ8548">
        <v>261.60599999999999</v>
      </c>
      <c r="BA8548">
        <v>274.81200000000001</v>
      </c>
      <c r="BB8548">
        <v>272.755</v>
      </c>
      <c r="BC8548">
        <v>2017</v>
      </c>
    </row>
    <row r="8549" spans="1:55" x14ac:dyDescent="0.25">
      <c r="A8549">
        <v>299</v>
      </c>
      <c r="B8549" t="s">
        <v>1933</v>
      </c>
      <c r="C8549" t="s">
        <v>361</v>
      </c>
      <c r="D8549" t="s">
        <v>1934</v>
      </c>
      <c r="E8549" t="s">
        <v>362</v>
      </c>
      <c r="F8549" t="s">
        <v>363</v>
      </c>
      <c r="G8549" t="s">
        <v>229</v>
      </c>
      <c r="H8549" t="s">
        <v>230</v>
      </c>
    </row>
    <row r="8550" spans="1:55" x14ac:dyDescent="0.25">
      <c r="A8550">
        <v>299</v>
      </c>
      <c r="B8550" t="s">
        <v>1933</v>
      </c>
      <c r="C8550" t="s">
        <v>364</v>
      </c>
      <c r="D8550" t="s">
        <v>1934</v>
      </c>
      <c r="E8550" t="s">
        <v>365</v>
      </c>
      <c r="F8550" t="s">
        <v>366</v>
      </c>
      <c r="G8550" t="s">
        <v>242</v>
      </c>
      <c r="H8550" t="s">
        <v>230</v>
      </c>
      <c r="I8550" t="s">
        <v>1941</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5.9059999999999997</v>
      </c>
      <c r="AW8550">
        <v>1.0720000000000001</v>
      </c>
      <c r="AX8550">
        <v>-1.3280000000000001</v>
      </c>
      <c r="AY8550">
        <v>-0.97</v>
      </c>
      <c r="AZ8550">
        <v>-1.47</v>
      </c>
      <c r="BA8550">
        <v>-1.17</v>
      </c>
      <c r="BB8550">
        <v>-1.171</v>
      </c>
      <c r="BC8550">
        <v>2017</v>
      </c>
    </row>
    <row r="8551" spans="1:55" x14ac:dyDescent="0.25">
      <c r="A8551">
        <v>299</v>
      </c>
      <c r="B8551" t="s">
        <v>1933</v>
      </c>
      <c r="C8551" t="s">
        <v>368</v>
      </c>
      <c r="D8551" t="s">
        <v>1934</v>
      </c>
      <c r="E8551" t="s">
        <v>365</v>
      </c>
      <c r="F8551" t="s">
        <v>366</v>
      </c>
      <c r="G8551" t="s">
        <v>282</v>
      </c>
      <c r="I8551" t="s">
        <v>369</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-4.8220000000000001</v>
      </c>
      <c r="AC8551">
        <v>2.1720000000000002</v>
      </c>
      <c r="AD8551">
        <v>10.073</v>
      </c>
      <c r="AE8551">
        <v>1.61</v>
      </c>
      <c r="AF8551">
        <v>7.9509999999999996</v>
      </c>
      <c r="AG8551">
        <v>14.098000000000001</v>
      </c>
      <c r="AH8551">
        <v>13.833</v>
      </c>
      <c r="AI8551">
        <v>17.759</v>
      </c>
      <c r="AJ8551">
        <v>14.906000000000001</v>
      </c>
      <c r="AK8551">
        <v>6.07</v>
      </c>
      <c r="AL8551">
        <v>10.802</v>
      </c>
      <c r="AM8551">
        <v>0.18099999999999999</v>
      </c>
      <c r="AN8551">
        <v>1.8979999999999999</v>
      </c>
      <c r="AO8551">
        <v>4.8920000000000003</v>
      </c>
      <c r="AP8551">
        <v>0.78</v>
      </c>
      <c r="AQ8551">
        <v>1.964</v>
      </c>
      <c r="AR8551">
        <v>2.3159999999999998</v>
      </c>
      <c r="AS8551">
        <v>-4.96</v>
      </c>
      <c r="AT8551">
        <v>-1.3859999999999999</v>
      </c>
      <c r="AU8551">
        <v>6.0529999999999999</v>
      </c>
      <c r="AV8551">
        <v>5.9980000000000002</v>
      </c>
      <c r="AW8551">
        <v>1.4019999999999999</v>
      </c>
      <c r="AX8551">
        <v>-1.8939999999999999</v>
      </c>
      <c r="AY8551">
        <v>-1.526</v>
      </c>
      <c r="AZ8551">
        <v>-2.4780000000000002</v>
      </c>
      <c r="BA8551">
        <v>-2.0910000000000002</v>
      </c>
      <c r="BB8551">
        <v>-2.0859999999999999</v>
      </c>
      <c r="BC8551">
        <v>2017</v>
      </c>
    </row>
    <row r="8552" spans="1:55" x14ac:dyDescent="0.25">
      <c r="A8552">
        <v>582</v>
      </c>
      <c r="B8552" t="s">
        <v>1942</v>
      </c>
      <c r="C8552" t="s">
        <v>225</v>
      </c>
      <c r="D8552" t="s">
        <v>1943</v>
      </c>
      <c r="E8552" t="s">
        <v>227</v>
      </c>
      <c r="F8552" t="s">
        <v>228</v>
      </c>
      <c r="G8552" t="s">
        <v>229</v>
      </c>
      <c r="H8552" t="s">
        <v>230</v>
      </c>
      <c r="I8552" t="s">
        <v>1944</v>
      </c>
      <c r="J8552" s="52">
        <v>303921.83</v>
      </c>
      <c r="K8552" s="52">
        <v>321540.90000000002</v>
      </c>
      <c r="L8552" s="52">
        <v>347747.38</v>
      </c>
      <c r="M8552" s="52">
        <v>372413.26</v>
      </c>
      <c r="N8552" s="52">
        <v>403685.79</v>
      </c>
      <c r="O8552" s="52">
        <v>426370.9</v>
      </c>
      <c r="P8552" s="52">
        <v>440684.61</v>
      </c>
      <c r="Q8552" s="52">
        <v>451917.12</v>
      </c>
      <c r="R8552" s="52">
        <v>474964.97</v>
      </c>
      <c r="S8552" s="52">
        <v>512012.7</v>
      </c>
      <c r="T8552" s="52">
        <v>537856.44999999995</v>
      </c>
      <c r="U8552" s="52">
        <v>569100.44999999995</v>
      </c>
      <c r="V8552" s="52">
        <v>618611.54</v>
      </c>
      <c r="W8552" s="52">
        <v>668583.18000000005</v>
      </c>
      <c r="X8552" s="52">
        <v>727643.55</v>
      </c>
      <c r="Y8552" s="52">
        <v>797064.23</v>
      </c>
      <c r="Z8552" s="52">
        <v>871510.2</v>
      </c>
      <c r="AA8552" s="52">
        <v>942553</v>
      </c>
      <c r="AB8552" s="52">
        <v>996889.67</v>
      </c>
      <c r="AC8552" s="52">
        <v>1044477.06</v>
      </c>
      <c r="AD8552" s="52">
        <v>1115369.05</v>
      </c>
      <c r="AE8552" s="52">
        <v>1192272.6499999999</v>
      </c>
      <c r="AF8552" s="52">
        <v>1276689.26</v>
      </c>
      <c r="AG8552" s="52">
        <v>1370413.27</v>
      </c>
      <c r="AH8552" s="52">
        <v>1477160.85</v>
      </c>
      <c r="AI8552" s="52">
        <v>1588645.95</v>
      </c>
      <c r="AJ8552" s="52">
        <v>1699501.27</v>
      </c>
      <c r="AK8552" s="52">
        <v>1820667.1</v>
      </c>
      <c r="AL8552" s="52">
        <v>1923749.39</v>
      </c>
      <c r="AM8552" s="52">
        <v>2027590.91</v>
      </c>
      <c r="AN8552" s="52">
        <v>2157828.5</v>
      </c>
      <c r="AO8552" s="52">
        <v>2292483.37</v>
      </c>
      <c r="AP8552" s="52">
        <v>2412778.38</v>
      </c>
      <c r="AQ8552" s="52">
        <v>2543596.1800000002</v>
      </c>
      <c r="AR8552" s="52">
        <v>2695795.69</v>
      </c>
      <c r="AS8552" s="52">
        <v>2875856.19</v>
      </c>
      <c r="AT8552" s="52">
        <v>3054470.22</v>
      </c>
      <c r="AU8552" s="52">
        <v>3262547.63</v>
      </c>
      <c r="AV8552" s="52">
        <v>3493398.87</v>
      </c>
      <c r="AW8552" s="52">
        <v>3720469.79</v>
      </c>
      <c r="AX8552" s="52">
        <v>3962300.33</v>
      </c>
      <c r="AY8552" s="52">
        <v>4219849.8499999996</v>
      </c>
      <c r="AZ8552" s="52">
        <v>4494140.09</v>
      </c>
      <c r="BA8552" s="52">
        <v>4786259.2</v>
      </c>
      <c r="BB8552" s="52">
        <v>5097366.04</v>
      </c>
      <c r="BC8552">
        <v>2018</v>
      </c>
    </row>
    <row r="8553" spans="1:55" x14ac:dyDescent="0.25">
      <c r="A8553">
        <v>582</v>
      </c>
      <c r="B8553" t="s">
        <v>1942</v>
      </c>
      <c r="C8553" t="s">
        <v>233</v>
      </c>
      <c r="D8553" t="s">
        <v>1943</v>
      </c>
      <c r="E8553" t="s">
        <v>227</v>
      </c>
      <c r="F8553" t="s">
        <v>234</v>
      </c>
      <c r="G8553" t="s">
        <v>235</v>
      </c>
      <c r="I8553" t="s">
        <v>236</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6.24</v>
      </c>
      <c r="AP8553">
        <v>5.2469999999999999</v>
      </c>
      <c r="AQ8553">
        <v>5.4219999999999997</v>
      </c>
      <c r="AR8553">
        <v>5.984</v>
      </c>
      <c r="AS8553">
        <v>6.6790000000000003</v>
      </c>
      <c r="AT8553">
        <v>6.2110000000000003</v>
      </c>
      <c r="AU8553">
        <v>6.8120000000000003</v>
      </c>
      <c r="AV8553">
        <v>7.0759999999999996</v>
      </c>
      <c r="AW8553">
        <v>6.5</v>
      </c>
      <c r="AX8553">
        <v>6.5</v>
      </c>
      <c r="AY8553">
        <v>6.5</v>
      </c>
      <c r="AZ8553">
        <v>6.5</v>
      </c>
      <c r="BA8553">
        <v>6.5</v>
      </c>
      <c r="BB8553">
        <v>6.5</v>
      </c>
      <c r="BC8553">
        <v>2018</v>
      </c>
    </row>
    <row r="8554" spans="1:55" x14ac:dyDescent="0.25">
      <c r="A8554">
        <v>582</v>
      </c>
      <c r="B8554" t="s">
        <v>1942</v>
      </c>
      <c r="C8554" t="s">
        <v>237</v>
      </c>
      <c r="D8554" t="s">
        <v>1943</v>
      </c>
      <c r="E8554" t="s">
        <v>238</v>
      </c>
      <c r="F8554" t="s">
        <v>239</v>
      </c>
      <c r="G8554" t="s">
        <v>229</v>
      </c>
      <c r="H8554" t="s">
        <v>230</v>
      </c>
      <c r="I8554" t="s">
        <v>1944</v>
      </c>
      <c r="J8554">
        <v>5.7130000000000001</v>
      </c>
      <c r="K8554">
        <v>8.02</v>
      </c>
      <c r="L8554">
        <v>17.347999999999999</v>
      </c>
      <c r="M8554">
        <v>27.774999999999999</v>
      </c>
      <c r="N8554">
        <v>49.639000000000003</v>
      </c>
      <c r="O8554">
        <v>100.464</v>
      </c>
      <c r="P8554">
        <v>609.70799999999997</v>
      </c>
      <c r="Q8554" s="52">
        <v>2605.11</v>
      </c>
      <c r="R8554" s="52">
        <v>11152.38</v>
      </c>
      <c r="S8554" s="52">
        <v>28093</v>
      </c>
      <c r="T8554" s="52">
        <v>41955</v>
      </c>
      <c r="U8554" s="52">
        <v>76707</v>
      </c>
      <c r="V8554" s="52">
        <v>110532</v>
      </c>
      <c r="W8554" s="52">
        <v>140258</v>
      </c>
      <c r="X8554" s="52">
        <v>178534</v>
      </c>
      <c r="Y8554" s="52">
        <v>228892</v>
      </c>
      <c r="Z8554" s="52">
        <v>272036</v>
      </c>
      <c r="AA8554" s="52">
        <v>313623</v>
      </c>
      <c r="AB8554" s="52">
        <v>361016</v>
      </c>
      <c r="AC8554" s="52">
        <v>399942</v>
      </c>
      <c r="AD8554" s="52">
        <v>441646</v>
      </c>
      <c r="AE8554" s="52">
        <v>481295</v>
      </c>
      <c r="AF8554" s="52">
        <v>535762</v>
      </c>
      <c r="AG8554" s="52">
        <v>613442.93000000005</v>
      </c>
      <c r="AH8554" s="52">
        <v>779337.67</v>
      </c>
      <c r="AI8554" s="52">
        <v>914000.84</v>
      </c>
      <c r="AJ8554" s="52">
        <v>1061564.52</v>
      </c>
      <c r="AK8554" s="52">
        <v>1246769.29</v>
      </c>
      <c r="AL8554" s="52">
        <v>1616047.13</v>
      </c>
      <c r="AM8554" s="52">
        <v>1809148.95</v>
      </c>
      <c r="AN8554" s="52">
        <v>2157828.5</v>
      </c>
      <c r="AO8554" s="52">
        <v>2779880.24</v>
      </c>
      <c r="AP8554" s="52">
        <v>3245419.23</v>
      </c>
      <c r="AQ8554" s="52">
        <v>3584261.59</v>
      </c>
      <c r="AR8554" s="52">
        <v>3937856.08</v>
      </c>
      <c r="AS8554" s="52">
        <v>4192862.31</v>
      </c>
      <c r="AT8554" s="52">
        <v>4502732.99</v>
      </c>
      <c r="AU8554" s="52">
        <v>5005975.49</v>
      </c>
      <c r="AV8554" s="52">
        <v>5535267.5</v>
      </c>
      <c r="AW8554" s="52">
        <v>6063277.9199999999</v>
      </c>
      <c r="AX8554" s="52">
        <v>6648270.2599999998</v>
      </c>
      <c r="AY8554" s="52">
        <v>7293505.21</v>
      </c>
      <c r="AZ8554" s="52">
        <v>8028159.2699999996</v>
      </c>
      <c r="BA8554" s="52">
        <v>8860455.0899999999</v>
      </c>
      <c r="BB8554" s="52">
        <v>9802858.1400000006</v>
      </c>
      <c r="BC8554">
        <v>2018</v>
      </c>
    </row>
    <row r="8555" spans="1:55" x14ac:dyDescent="0.25">
      <c r="A8555">
        <v>582</v>
      </c>
      <c r="B8555" t="s">
        <v>1942</v>
      </c>
      <c r="C8555" t="s">
        <v>240</v>
      </c>
      <c r="D8555" t="s">
        <v>1943</v>
      </c>
      <c r="E8555" t="s">
        <v>238</v>
      </c>
      <c r="F8555" t="s">
        <v>241</v>
      </c>
      <c r="G8555" t="s">
        <v>242</v>
      </c>
      <c r="H8555" t="s">
        <v>230</v>
      </c>
      <c r="I8555" t="s">
        <v>243</v>
      </c>
      <c r="J8555">
        <v>27.847000000000001</v>
      </c>
      <c r="K8555">
        <v>13.875</v>
      </c>
      <c r="L8555">
        <v>18.405000000000001</v>
      </c>
      <c r="M8555">
        <v>27.725999999999999</v>
      </c>
      <c r="N8555">
        <v>48.177</v>
      </c>
      <c r="O8555">
        <v>14.999000000000001</v>
      </c>
      <c r="P8555">
        <v>33.872999999999998</v>
      </c>
      <c r="Q8555">
        <v>42.045000000000002</v>
      </c>
      <c r="R8555">
        <v>23.234000000000002</v>
      </c>
      <c r="S8555">
        <v>6.2930000000000001</v>
      </c>
      <c r="T8555">
        <v>6.4720000000000004</v>
      </c>
      <c r="U8555">
        <v>7.6420000000000003</v>
      </c>
      <c r="V8555">
        <v>9.8670000000000009</v>
      </c>
      <c r="W8555">
        <v>13.180999999999999</v>
      </c>
      <c r="X8555">
        <v>16.312000000000001</v>
      </c>
      <c r="Y8555">
        <v>20.797999999999998</v>
      </c>
      <c r="Z8555">
        <v>24.692</v>
      </c>
      <c r="AA8555">
        <v>26.891999999999999</v>
      </c>
      <c r="AB8555">
        <v>27.234000000000002</v>
      </c>
      <c r="AC8555">
        <v>28.702000000000002</v>
      </c>
      <c r="AD8555">
        <v>31.175999999999998</v>
      </c>
      <c r="AE8555">
        <v>32.524000000000001</v>
      </c>
      <c r="AF8555">
        <v>35.097000000000001</v>
      </c>
      <c r="AG8555">
        <v>39.563000000000002</v>
      </c>
      <c r="AH8555">
        <v>49.52</v>
      </c>
      <c r="AI8555">
        <v>57.648000000000003</v>
      </c>
      <c r="AJ8555">
        <v>66.393000000000001</v>
      </c>
      <c r="AK8555">
        <v>77.52</v>
      </c>
      <c r="AL8555">
        <v>98.269000000000005</v>
      </c>
      <c r="AM8555">
        <v>101.634</v>
      </c>
      <c r="AN8555">
        <v>112.771</v>
      </c>
      <c r="AO8555">
        <v>134.59800000000001</v>
      </c>
      <c r="AP8555">
        <v>155.483</v>
      </c>
      <c r="AQ8555">
        <v>170.44399999999999</v>
      </c>
      <c r="AR8555">
        <v>185.75899999999999</v>
      </c>
      <c r="AS8555">
        <v>191.28800000000001</v>
      </c>
      <c r="AT8555">
        <v>201.32599999999999</v>
      </c>
      <c r="AU8555">
        <v>220.376</v>
      </c>
      <c r="AV8555">
        <v>241.27199999999999</v>
      </c>
      <c r="AW8555">
        <v>260.30099999999999</v>
      </c>
      <c r="AX8555">
        <v>282.37200000000001</v>
      </c>
      <c r="AY8555">
        <v>306.00799999999998</v>
      </c>
      <c r="AZ8555">
        <v>332.28100000000001</v>
      </c>
      <c r="BA8555">
        <v>361.23</v>
      </c>
      <c r="BB8555">
        <v>392.84399999999999</v>
      </c>
      <c r="BC8555">
        <v>2018</v>
      </c>
    </row>
    <row r="8556" spans="1:55" x14ac:dyDescent="0.25">
      <c r="A8556">
        <v>582</v>
      </c>
      <c r="B8556" t="s">
        <v>1942</v>
      </c>
      <c r="C8556" t="s">
        <v>244</v>
      </c>
      <c r="D8556" t="s">
        <v>1943</v>
      </c>
      <c r="E8556" t="s">
        <v>238</v>
      </c>
      <c r="F8556" t="s">
        <v>245</v>
      </c>
      <c r="G8556" t="s">
        <v>246</v>
      </c>
      <c r="H8556" t="s">
        <v>230</v>
      </c>
      <c r="I8556" t="s">
        <v>243</v>
      </c>
      <c r="J8556">
        <v>23.666</v>
      </c>
      <c r="K8556">
        <v>27.407</v>
      </c>
      <c r="L8556">
        <v>31.472000000000001</v>
      </c>
      <c r="M8556">
        <v>35.024000000000001</v>
      </c>
      <c r="N8556">
        <v>39.335999999999999</v>
      </c>
      <c r="O8556">
        <v>42.86</v>
      </c>
      <c r="P8556">
        <v>45.191000000000003</v>
      </c>
      <c r="Q8556">
        <v>47.488999999999997</v>
      </c>
      <c r="R8556">
        <v>51.670999999999999</v>
      </c>
      <c r="S8556">
        <v>57.884999999999998</v>
      </c>
      <c r="T8556">
        <v>63.082999999999998</v>
      </c>
      <c r="U8556">
        <v>69.004000000000005</v>
      </c>
      <c r="V8556">
        <v>76.716999999999999</v>
      </c>
      <c r="W8556">
        <v>84.879000000000005</v>
      </c>
      <c r="X8556">
        <v>94.349000000000004</v>
      </c>
      <c r="Y8556">
        <v>105.518</v>
      </c>
      <c r="Z8556">
        <v>117.486</v>
      </c>
      <c r="AA8556">
        <v>129.25399999999999</v>
      </c>
      <c r="AB8556">
        <v>138.244</v>
      </c>
      <c r="AC8556">
        <v>146.935</v>
      </c>
      <c r="AD8556">
        <v>160.41499999999999</v>
      </c>
      <c r="AE8556">
        <v>175.23599999999999</v>
      </c>
      <c r="AF8556">
        <v>190.61199999999999</v>
      </c>
      <c r="AG8556">
        <v>208.405</v>
      </c>
      <c r="AH8556">
        <v>230.68600000000001</v>
      </c>
      <c r="AI8556">
        <v>255.82400000000001</v>
      </c>
      <c r="AJ8556">
        <v>281.95800000000003</v>
      </c>
      <c r="AK8556">
        <v>310.17399999999998</v>
      </c>
      <c r="AL8556">
        <v>334.11</v>
      </c>
      <c r="AM8556">
        <v>354.83</v>
      </c>
      <c r="AN8556">
        <v>382.02199999999999</v>
      </c>
      <c r="AO8556">
        <v>414.339</v>
      </c>
      <c r="AP8556">
        <v>444.44499999999999</v>
      </c>
      <c r="AQ8556">
        <v>476.76299999999998</v>
      </c>
      <c r="AR8556">
        <v>514.851</v>
      </c>
      <c r="AS8556">
        <v>555.11400000000003</v>
      </c>
      <c r="AT8556">
        <v>596.03599999999994</v>
      </c>
      <c r="AU8556">
        <v>648.74199999999996</v>
      </c>
      <c r="AV8556">
        <v>710.30700000000002</v>
      </c>
      <c r="AW8556">
        <v>769.928</v>
      </c>
      <c r="AX8556">
        <v>837.096</v>
      </c>
      <c r="AY8556">
        <v>910.04</v>
      </c>
      <c r="AZ8556">
        <v>989.24800000000005</v>
      </c>
      <c r="BA8556" s="52">
        <v>1075.3800000000001</v>
      </c>
      <c r="BB8556" s="52">
        <v>1169.25</v>
      </c>
      <c r="BC8556">
        <v>2018</v>
      </c>
    </row>
    <row r="8557" spans="1:55" x14ac:dyDescent="0.25">
      <c r="A8557">
        <v>582</v>
      </c>
      <c r="B8557" t="s">
        <v>1942</v>
      </c>
      <c r="C8557" t="s">
        <v>247</v>
      </c>
      <c r="D8557" t="s">
        <v>1943</v>
      </c>
      <c r="E8557" t="s">
        <v>248</v>
      </c>
      <c r="F8557" t="s">
        <v>249</v>
      </c>
      <c r="G8557" t="s">
        <v>250</v>
      </c>
      <c r="I8557" t="s">
        <v>251</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121.261</v>
      </c>
      <c r="AP8557">
        <v>134.51</v>
      </c>
      <c r="AQ8557">
        <v>140.91300000000001</v>
      </c>
      <c r="AR8557">
        <v>146.07400000000001</v>
      </c>
      <c r="AS8557">
        <v>145.79499999999999</v>
      </c>
      <c r="AT8557">
        <v>147.41499999999999</v>
      </c>
      <c r="AU8557">
        <v>153.43799999999999</v>
      </c>
      <c r="AV8557">
        <v>158.44900000000001</v>
      </c>
      <c r="AW8557">
        <v>162.971</v>
      </c>
      <c r="AX8557">
        <v>167.78800000000001</v>
      </c>
      <c r="AY8557">
        <v>172.83799999999999</v>
      </c>
      <c r="AZ8557">
        <v>178.636</v>
      </c>
      <c r="BA8557">
        <v>185.12299999999999</v>
      </c>
      <c r="BB8557">
        <v>192.31200000000001</v>
      </c>
      <c r="BC8557">
        <v>2018</v>
      </c>
    </row>
    <row r="8558" spans="1:55" x14ac:dyDescent="0.25">
      <c r="A8558">
        <v>582</v>
      </c>
      <c r="B8558" t="s">
        <v>1942</v>
      </c>
      <c r="C8558" t="s">
        <v>252</v>
      </c>
      <c r="D8558" t="s">
        <v>1943</v>
      </c>
      <c r="E8558" t="s">
        <v>253</v>
      </c>
      <c r="F8558" t="s">
        <v>254</v>
      </c>
      <c r="G8558" t="s">
        <v>229</v>
      </c>
      <c r="H8558" t="s">
        <v>220</v>
      </c>
      <c r="I8558" t="s">
        <v>255</v>
      </c>
      <c r="J8558" s="52">
        <v>5609483.6500000004</v>
      </c>
      <c r="K8558" s="52">
        <v>5813431.3399999999</v>
      </c>
      <c r="L8558" s="52">
        <v>6165733.4699999997</v>
      </c>
      <c r="M8558" s="52">
        <v>6480133.1500000004</v>
      </c>
      <c r="N8558" s="52">
        <v>6892364.4699999997</v>
      </c>
      <c r="O8558" s="52">
        <v>7140695.0999999996</v>
      </c>
      <c r="P8558" s="52">
        <v>7233825.0599999996</v>
      </c>
      <c r="Q8558" s="52">
        <v>7253886.4900000002</v>
      </c>
      <c r="R8558" s="52">
        <v>7479763.2999999998</v>
      </c>
      <c r="S8558" s="52">
        <v>7904602.1900000004</v>
      </c>
      <c r="T8558" s="52">
        <v>8147278.6399999997</v>
      </c>
      <c r="U8558" s="52">
        <v>8463416.6099999994</v>
      </c>
      <c r="V8558" s="52">
        <v>9037408.8599999994</v>
      </c>
      <c r="W8558" s="52">
        <v>9599942.3399999999</v>
      </c>
      <c r="X8558" s="52">
        <v>10273895.98</v>
      </c>
      <c r="Y8558" s="52">
        <v>11071028.470000001</v>
      </c>
      <c r="Z8558" s="52">
        <v>11912923.92</v>
      </c>
      <c r="AA8558" s="52">
        <v>12684595.890000001</v>
      </c>
      <c r="AB8558" s="52">
        <v>13211483.630000001</v>
      </c>
      <c r="AC8558" s="52">
        <v>13636058.16</v>
      </c>
      <c r="AD8558" s="52">
        <v>14366758.640000001</v>
      </c>
      <c r="AE8558" s="52">
        <v>15152322.869999999</v>
      </c>
      <c r="AF8558" s="52">
        <v>16013180.619999999</v>
      </c>
      <c r="AG8558" s="52">
        <v>16939721</v>
      </c>
      <c r="AH8558" s="52">
        <v>18007063.629999999</v>
      </c>
      <c r="AI8558" s="52">
        <v>19281532.489999998</v>
      </c>
      <c r="AJ8558" s="52">
        <v>20399433.32</v>
      </c>
      <c r="AK8558" s="52">
        <v>21618374.84</v>
      </c>
      <c r="AL8558" s="52">
        <v>22600784.460000001</v>
      </c>
      <c r="AM8558" s="52">
        <v>23569786.82</v>
      </c>
      <c r="AN8558" s="52">
        <v>24821884.760000002</v>
      </c>
      <c r="AO8558" s="52">
        <v>26098398.98</v>
      </c>
      <c r="AP8558" s="52">
        <v>27168082.449999999</v>
      </c>
      <c r="AQ8558" s="52">
        <v>28337905</v>
      </c>
      <c r="AR8558" s="52">
        <v>29712940.780000001</v>
      </c>
      <c r="AS8558" s="52">
        <v>31357024.460000001</v>
      </c>
      <c r="AT8558" s="52">
        <v>32953257.34</v>
      </c>
      <c r="AU8558" s="52">
        <v>34840114.140000001</v>
      </c>
      <c r="AV8558" s="52">
        <v>36937907.770000003</v>
      </c>
      <c r="AW8558" s="52">
        <v>38960170.420000002</v>
      </c>
      <c r="AX8558" s="52">
        <v>41099809.82</v>
      </c>
      <c r="AY8558" s="52">
        <v>43363934.109999999</v>
      </c>
      <c r="AZ8558" s="52">
        <v>45762877.229999997</v>
      </c>
      <c r="BA8558" s="52">
        <v>48308545.68</v>
      </c>
      <c r="BB8558" s="52">
        <v>51015227.990000002</v>
      </c>
      <c r="BC8558">
        <v>2016</v>
      </c>
    </row>
    <row r="8559" spans="1:55" x14ac:dyDescent="0.25">
      <c r="A8559">
        <v>582</v>
      </c>
      <c r="B8559" t="s">
        <v>1942</v>
      </c>
      <c r="C8559" t="s">
        <v>256</v>
      </c>
      <c r="D8559" t="s">
        <v>1943</v>
      </c>
      <c r="E8559" t="s">
        <v>253</v>
      </c>
      <c r="F8559" t="s">
        <v>257</v>
      </c>
      <c r="G8559" t="s">
        <v>258</v>
      </c>
      <c r="H8559" t="s">
        <v>220</v>
      </c>
      <c r="I8559" t="s">
        <v>255</v>
      </c>
      <c r="J8559" s="52">
        <v>1013.85</v>
      </c>
      <c r="K8559" s="52">
        <v>1050.71</v>
      </c>
      <c r="L8559" s="52">
        <v>1114.3800000000001</v>
      </c>
      <c r="M8559" s="52">
        <v>1171.21</v>
      </c>
      <c r="N8559" s="52">
        <v>1245.71</v>
      </c>
      <c r="O8559" s="52">
        <v>1290.5999999999999</v>
      </c>
      <c r="P8559" s="52">
        <v>1307.43</v>
      </c>
      <c r="Q8559" s="52">
        <v>1311.05</v>
      </c>
      <c r="R8559" s="52">
        <v>1351.88</v>
      </c>
      <c r="S8559" s="52">
        <v>1428.66</v>
      </c>
      <c r="T8559" s="52">
        <v>1472.52</v>
      </c>
      <c r="U8559" s="52">
        <v>1529.66</v>
      </c>
      <c r="V8559" s="52">
        <v>1633.4</v>
      </c>
      <c r="W8559" s="52">
        <v>1735.08</v>
      </c>
      <c r="X8559" s="52">
        <v>1856.88</v>
      </c>
      <c r="Y8559" s="52">
        <v>2000.96</v>
      </c>
      <c r="Z8559" s="52">
        <v>2153.12</v>
      </c>
      <c r="AA8559" s="52">
        <v>2292.59</v>
      </c>
      <c r="AB8559" s="52">
        <v>2387.8200000000002</v>
      </c>
      <c r="AC8559" s="52">
        <v>2464.56</v>
      </c>
      <c r="AD8559" s="52">
        <v>2596.62</v>
      </c>
      <c r="AE8559" s="52">
        <v>2738.6</v>
      </c>
      <c r="AF8559" s="52">
        <v>2894.19</v>
      </c>
      <c r="AG8559" s="52">
        <v>3061.65</v>
      </c>
      <c r="AH8559" s="52">
        <v>3254.56</v>
      </c>
      <c r="AI8559" s="52">
        <v>3484.91</v>
      </c>
      <c r="AJ8559" s="52">
        <v>3686.96</v>
      </c>
      <c r="AK8559" s="52">
        <v>3907.26</v>
      </c>
      <c r="AL8559" s="52">
        <v>4084.82</v>
      </c>
      <c r="AM8559" s="52">
        <v>4259.96</v>
      </c>
      <c r="AN8559" s="52">
        <v>4486.26</v>
      </c>
      <c r="AO8559" s="52">
        <v>4716.9799999999996</v>
      </c>
      <c r="AP8559" s="52">
        <v>4910.3100000000004</v>
      </c>
      <c r="AQ8559" s="52">
        <v>5121.74</v>
      </c>
      <c r="AR8559" s="52">
        <v>5370.26</v>
      </c>
      <c r="AS8559" s="52">
        <v>5667.41</v>
      </c>
      <c r="AT8559" s="52">
        <v>5955.91</v>
      </c>
      <c r="AU8559" s="52">
        <v>6296.94</v>
      </c>
      <c r="AV8559" s="52">
        <v>6676.09</v>
      </c>
      <c r="AW8559" s="52">
        <v>7041.59</v>
      </c>
      <c r="AX8559" s="52">
        <v>7428.3</v>
      </c>
      <c r="AY8559" s="52">
        <v>7837.52</v>
      </c>
      <c r="AZ8559" s="52">
        <v>8271.1</v>
      </c>
      <c r="BA8559" s="52">
        <v>8731.19</v>
      </c>
      <c r="BB8559" s="52">
        <v>9220.4</v>
      </c>
      <c r="BC8559">
        <v>2016</v>
      </c>
    </row>
    <row r="8560" spans="1:55" x14ac:dyDescent="0.25">
      <c r="A8560">
        <v>582</v>
      </c>
      <c r="B8560" t="s">
        <v>1942</v>
      </c>
      <c r="C8560" t="s">
        <v>259</v>
      </c>
      <c r="D8560" t="s">
        <v>1943</v>
      </c>
      <c r="E8560" t="s">
        <v>260</v>
      </c>
      <c r="F8560" t="s">
        <v>261</v>
      </c>
      <c r="G8560" t="s">
        <v>229</v>
      </c>
      <c r="H8560" t="s">
        <v>220</v>
      </c>
      <c r="I8560" t="s">
        <v>262</v>
      </c>
      <c r="J8560">
        <v>105.44799999999999</v>
      </c>
      <c r="K8560">
        <v>145.00899999999999</v>
      </c>
      <c r="L8560">
        <v>307.59500000000003</v>
      </c>
      <c r="M8560">
        <v>483.29500000000002</v>
      </c>
      <c r="N8560">
        <v>847.51400000000001</v>
      </c>
      <c r="O8560" s="52">
        <v>1682.54</v>
      </c>
      <c r="P8560" s="52">
        <v>10008.34</v>
      </c>
      <c r="Q8560" s="52">
        <v>41815.550000000003</v>
      </c>
      <c r="R8560" s="52">
        <v>175628.08</v>
      </c>
      <c r="S8560" s="52">
        <v>433707.97</v>
      </c>
      <c r="T8560" s="52">
        <v>635521.01</v>
      </c>
      <c r="U8560" s="52">
        <v>1140753.45</v>
      </c>
      <c r="V8560" s="52">
        <v>1614782.16</v>
      </c>
      <c r="W8560" s="52">
        <v>2013913.52</v>
      </c>
      <c r="X8560" s="52">
        <v>2520794.36</v>
      </c>
      <c r="Y8560" s="52">
        <v>3179254.26</v>
      </c>
      <c r="Z8560" s="52">
        <v>3718538.43</v>
      </c>
      <c r="AA8560" s="52">
        <v>4220644.38</v>
      </c>
      <c r="AB8560" s="52">
        <v>4784438.1500000004</v>
      </c>
      <c r="AC8560" s="52">
        <v>5221399.88</v>
      </c>
      <c r="AD8560" s="52">
        <v>5688719.3200000003</v>
      </c>
      <c r="AE8560" s="52">
        <v>6116669.0800000001</v>
      </c>
      <c r="AF8560" s="52">
        <v>6719923.1399999997</v>
      </c>
      <c r="AG8560" s="52">
        <v>7582787.1299999999</v>
      </c>
      <c r="AH8560" s="52">
        <v>9500375.7100000009</v>
      </c>
      <c r="AI8560" s="52">
        <v>11093306.74</v>
      </c>
      <c r="AJ8560" s="52">
        <v>12742158.539999999</v>
      </c>
      <c r="AK8560" s="52">
        <v>14803983.560000001</v>
      </c>
      <c r="AL8560" s="52">
        <v>18985806.039999999</v>
      </c>
      <c r="AM8560" s="52">
        <v>21030502.18</v>
      </c>
      <c r="AN8560" s="52">
        <v>24821884.760000002</v>
      </c>
      <c r="AO8560" s="52">
        <v>31647088.300000001</v>
      </c>
      <c r="AP8560" s="52">
        <v>36543686.609999999</v>
      </c>
      <c r="AQ8560" s="52">
        <v>39931835.539999999</v>
      </c>
      <c r="AR8560" s="52">
        <v>43402875.439999998</v>
      </c>
      <c r="AS8560" s="52">
        <v>45717058.579999998</v>
      </c>
      <c r="AT8560" s="52">
        <v>48577890.200000003</v>
      </c>
      <c r="AU8560" s="52">
        <v>53457842.520000003</v>
      </c>
      <c r="AV8560" s="52">
        <v>58527871.600000001</v>
      </c>
      <c r="AW8560" s="52">
        <v>63493686.049999997</v>
      </c>
      <c r="AX8560" s="52">
        <v>68960608.909999996</v>
      </c>
      <c r="AY8560" s="52">
        <v>74949368</v>
      </c>
      <c r="AZ8560" s="52">
        <v>81749046.420000002</v>
      </c>
      <c r="BA8560" s="52">
        <v>89430112.75</v>
      </c>
      <c r="BB8560" s="52">
        <v>98108520.859999999</v>
      </c>
      <c r="BC8560">
        <v>2016</v>
      </c>
    </row>
    <row r="8561" spans="1:55" x14ac:dyDescent="0.25">
      <c r="A8561">
        <v>582</v>
      </c>
      <c r="B8561" t="s">
        <v>1942</v>
      </c>
      <c r="C8561" t="s">
        <v>263</v>
      </c>
      <c r="D8561" t="s">
        <v>1943</v>
      </c>
      <c r="E8561" t="s">
        <v>260</v>
      </c>
      <c r="F8561" t="s">
        <v>264</v>
      </c>
      <c r="G8561" t="s">
        <v>242</v>
      </c>
      <c r="H8561" t="s">
        <v>220</v>
      </c>
      <c r="I8561" t="s">
        <v>262</v>
      </c>
      <c r="J8561">
        <v>513.96500000000003</v>
      </c>
      <c r="K8561">
        <v>250.85900000000001</v>
      </c>
      <c r="L8561">
        <v>326.32900000000001</v>
      </c>
      <c r="M8561">
        <v>482.44</v>
      </c>
      <c r="N8561">
        <v>822.54899999999998</v>
      </c>
      <c r="O8561">
        <v>251.202</v>
      </c>
      <c r="P8561">
        <v>556.01900000000001</v>
      </c>
      <c r="Q8561">
        <v>674.88</v>
      </c>
      <c r="R8561">
        <v>365.892</v>
      </c>
      <c r="S8561">
        <v>97.158000000000001</v>
      </c>
      <c r="T8561">
        <v>98.031999999999996</v>
      </c>
      <c r="U8561">
        <v>113.654</v>
      </c>
      <c r="V8561">
        <v>144.149</v>
      </c>
      <c r="W8561">
        <v>189.261</v>
      </c>
      <c r="X8561">
        <v>230.31399999999999</v>
      </c>
      <c r="Y8561">
        <v>288.87400000000002</v>
      </c>
      <c r="Z8561">
        <v>337.524</v>
      </c>
      <c r="AA8561">
        <v>361.90800000000002</v>
      </c>
      <c r="AB8561">
        <v>360.92500000000001</v>
      </c>
      <c r="AC8561">
        <v>374.72199999999998</v>
      </c>
      <c r="AD8561">
        <v>401.56700000000001</v>
      </c>
      <c r="AE8561">
        <v>413.34199999999998</v>
      </c>
      <c r="AF8561">
        <v>440.209</v>
      </c>
      <c r="AG8561">
        <v>489.03399999999999</v>
      </c>
      <c r="AH8561">
        <v>603.66800000000001</v>
      </c>
      <c r="AI8561">
        <v>699.68200000000002</v>
      </c>
      <c r="AJ8561">
        <v>796.928</v>
      </c>
      <c r="AK8561">
        <v>920.46299999999997</v>
      </c>
      <c r="AL8561" s="52">
        <v>1154.49</v>
      </c>
      <c r="AM8561" s="52">
        <v>1181.45</v>
      </c>
      <c r="AN8561" s="52">
        <v>1297.23</v>
      </c>
      <c r="AO8561" s="52">
        <v>1532.31</v>
      </c>
      <c r="AP8561" s="52">
        <v>1750.76</v>
      </c>
      <c r="AQ8561" s="52">
        <v>1898.9</v>
      </c>
      <c r="AR8561" s="52">
        <v>2047.43</v>
      </c>
      <c r="AS8561" s="52">
        <v>2085.71</v>
      </c>
      <c r="AT8561" s="52">
        <v>2172.0100000000002</v>
      </c>
      <c r="AU8561" s="52">
        <v>2353.36</v>
      </c>
      <c r="AV8561" s="52">
        <v>2551.12</v>
      </c>
      <c r="AW8561" s="52">
        <v>2725.83</v>
      </c>
      <c r="AX8561" s="52">
        <v>2928.96</v>
      </c>
      <c r="AY8561" s="52">
        <v>3144.6</v>
      </c>
      <c r="AZ8561" s="52">
        <v>3383.55</v>
      </c>
      <c r="BA8561" s="52">
        <v>3645.96</v>
      </c>
      <c r="BB8561" s="52">
        <v>3931.64</v>
      </c>
      <c r="BC8561">
        <v>2016</v>
      </c>
    </row>
    <row r="8562" spans="1:55" x14ac:dyDescent="0.25">
      <c r="A8562">
        <v>582</v>
      </c>
      <c r="B8562" t="s">
        <v>1942</v>
      </c>
      <c r="C8562" t="s">
        <v>265</v>
      </c>
      <c r="D8562" t="s">
        <v>1943</v>
      </c>
      <c r="E8562" t="s">
        <v>260</v>
      </c>
      <c r="F8562" t="s">
        <v>266</v>
      </c>
      <c r="G8562" t="s">
        <v>246</v>
      </c>
      <c r="H8562" t="s">
        <v>220</v>
      </c>
      <c r="I8562" t="s">
        <v>262</v>
      </c>
      <c r="J8562">
        <v>436.80599999999998</v>
      </c>
      <c r="K8562">
        <v>495.51600000000002</v>
      </c>
      <c r="L8562">
        <v>558.01700000000005</v>
      </c>
      <c r="M8562">
        <v>609.43899999999996</v>
      </c>
      <c r="N8562">
        <v>671.59900000000005</v>
      </c>
      <c r="O8562">
        <v>717.803</v>
      </c>
      <c r="P8562">
        <v>741.80399999999997</v>
      </c>
      <c r="Q8562">
        <v>762.25900000000001</v>
      </c>
      <c r="R8562">
        <v>813.71299999999997</v>
      </c>
      <c r="S8562">
        <v>893.64700000000005</v>
      </c>
      <c r="T8562">
        <v>955.55399999999997</v>
      </c>
      <c r="U8562" s="52">
        <v>1026.2</v>
      </c>
      <c r="V8562" s="52">
        <v>1120.78</v>
      </c>
      <c r="W8562" s="52">
        <v>1218.75</v>
      </c>
      <c r="X8562" s="52">
        <v>1332.16</v>
      </c>
      <c r="Y8562" s="52">
        <v>1465.62</v>
      </c>
      <c r="Z8562" s="52">
        <v>1605.95</v>
      </c>
      <c r="AA8562" s="52">
        <v>1739.46</v>
      </c>
      <c r="AB8562" s="52">
        <v>1832.11</v>
      </c>
      <c r="AC8562" s="52">
        <v>1918.29</v>
      </c>
      <c r="AD8562" s="52">
        <v>2066.2600000000002</v>
      </c>
      <c r="AE8562" s="52">
        <v>2227.04</v>
      </c>
      <c r="AF8562" s="52">
        <v>2390.8000000000002</v>
      </c>
      <c r="AG8562" s="52">
        <v>2576.1</v>
      </c>
      <c r="AH8562" s="52">
        <v>2812.13</v>
      </c>
      <c r="AI8562" s="52">
        <v>3104.96</v>
      </c>
      <c r="AJ8562" s="52">
        <v>3384.39</v>
      </c>
      <c r="AK8562" s="52">
        <v>3682.97</v>
      </c>
      <c r="AL8562" s="52">
        <v>3925.23</v>
      </c>
      <c r="AM8562" s="52">
        <v>4124.7299999999996</v>
      </c>
      <c r="AN8562" s="52">
        <v>4394.46</v>
      </c>
      <c r="AO8562" s="52">
        <v>4716.9799999999996</v>
      </c>
      <c r="AP8562" s="52">
        <v>5004.49</v>
      </c>
      <c r="AQ8562" s="52">
        <v>5311.56</v>
      </c>
      <c r="AR8562" s="52">
        <v>5674.67</v>
      </c>
      <c r="AS8562" s="52">
        <v>6052.71</v>
      </c>
      <c r="AT8562" s="52">
        <v>6430.35</v>
      </c>
      <c r="AU8562" s="52">
        <v>6927.79</v>
      </c>
      <c r="AV8562" s="52">
        <v>7510.53</v>
      </c>
      <c r="AW8562" s="52">
        <v>8062.56</v>
      </c>
      <c r="AX8562" s="52">
        <v>8682.9500000000007</v>
      </c>
      <c r="AY8562" s="52">
        <v>9351.73</v>
      </c>
      <c r="AZ8562" s="52">
        <v>10073.299999999999</v>
      </c>
      <c r="BA8562" s="52">
        <v>10854.01</v>
      </c>
      <c r="BB8562" s="52">
        <v>11702.03</v>
      </c>
      <c r="BC8562">
        <v>2016</v>
      </c>
    </row>
    <row r="8563" spans="1:55" x14ac:dyDescent="0.25">
      <c r="A8563">
        <v>582</v>
      </c>
      <c r="B8563" t="s">
        <v>1942</v>
      </c>
      <c r="C8563" t="s">
        <v>267</v>
      </c>
      <c r="D8563" t="s">
        <v>1943</v>
      </c>
      <c r="E8563" t="s">
        <v>268</v>
      </c>
      <c r="F8563" t="s">
        <v>269</v>
      </c>
      <c r="G8563" t="s">
        <v>270</v>
      </c>
    </row>
    <row r="8564" spans="1:55" x14ac:dyDescent="0.25">
      <c r="A8564">
        <v>582</v>
      </c>
      <c r="B8564" t="s">
        <v>1942</v>
      </c>
      <c r="C8564" t="s">
        <v>271</v>
      </c>
      <c r="D8564" t="s">
        <v>1943</v>
      </c>
      <c r="E8564" t="s">
        <v>272</v>
      </c>
      <c r="F8564" t="s">
        <v>273</v>
      </c>
      <c r="G8564" t="s">
        <v>274</v>
      </c>
      <c r="I8564" t="s">
        <v>243</v>
      </c>
      <c r="J8564">
        <v>0.17899999999999999</v>
      </c>
      <c r="K8564">
        <v>0.186</v>
      </c>
      <c r="L8564">
        <v>0.2</v>
      </c>
      <c r="M8564">
        <v>0.20899999999999999</v>
      </c>
      <c r="N8564">
        <v>0.217</v>
      </c>
      <c r="O8564">
        <v>0.221</v>
      </c>
      <c r="P8564">
        <v>0.221</v>
      </c>
      <c r="Q8564">
        <v>0.218</v>
      </c>
      <c r="R8564">
        <v>0.22</v>
      </c>
      <c r="S8564">
        <v>0.22800000000000001</v>
      </c>
      <c r="T8564">
        <v>0.23</v>
      </c>
      <c r="U8564">
        <v>0.23799999999999999</v>
      </c>
      <c r="V8564">
        <v>0.23200000000000001</v>
      </c>
      <c r="W8564">
        <v>0.246</v>
      </c>
      <c r="X8564">
        <v>0.26</v>
      </c>
      <c r="Y8564">
        <v>0.27500000000000002</v>
      </c>
      <c r="Z8564">
        <v>0.28999999999999998</v>
      </c>
      <c r="AA8564">
        <v>0.30099999999999999</v>
      </c>
      <c r="AB8564">
        <v>0.31</v>
      </c>
      <c r="AC8564">
        <v>0.314</v>
      </c>
      <c r="AD8564">
        <v>0.32</v>
      </c>
      <c r="AE8564">
        <v>0.33400000000000002</v>
      </c>
      <c r="AF8564">
        <v>0.34799999999999998</v>
      </c>
      <c r="AG8564">
        <v>0.35899999999999999</v>
      </c>
      <c r="AH8564">
        <v>0.36699999999999999</v>
      </c>
      <c r="AI8564">
        <v>0.377</v>
      </c>
      <c r="AJ8564">
        <v>0.38300000000000001</v>
      </c>
      <c r="AK8564">
        <v>0.38900000000000001</v>
      </c>
      <c r="AL8564">
        <v>0.39900000000000002</v>
      </c>
      <c r="AM8564">
        <v>0.42299999999999999</v>
      </c>
      <c r="AN8564">
        <v>0.42699999999999999</v>
      </c>
      <c r="AO8564">
        <v>0.436</v>
      </c>
      <c r="AP8564">
        <v>0.44500000000000001</v>
      </c>
      <c r="AQ8564">
        <v>0.45400000000000001</v>
      </c>
      <c r="AR8564">
        <v>0.46500000000000002</v>
      </c>
      <c r="AS8564">
        <v>0.48</v>
      </c>
      <c r="AT8564">
        <v>0.49299999999999999</v>
      </c>
      <c r="AU8564">
        <v>0.50800000000000001</v>
      </c>
      <c r="AV8564">
        <v>0.52500000000000002</v>
      </c>
      <c r="AW8564">
        <v>0.54200000000000004</v>
      </c>
      <c r="AX8564">
        <v>0.55700000000000005</v>
      </c>
      <c r="AY8564">
        <v>0.57299999999999995</v>
      </c>
      <c r="AZ8564">
        <v>0.58899999999999997</v>
      </c>
      <c r="BA8564">
        <v>0.60599999999999998</v>
      </c>
      <c r="BB8564">
        <v>0.623</v>
      </c>
      <c r="BC8564">
        <v>2018</v>
      </c>
    </row>
    <row r="8565" spans="1:55" x14ac:dyDescent="0.25">
      <c r="A8565">
        <v>582</v>
      </c>
      <c r="B8565" t="s">
        <v>1942</v>
      </c>
      <c r="C8565" t="s">
        <v>275</v>
      </c>
      <c r="D8565" t="s">
        <v>1943</v>
      </c>
      <c r="E8565" t="s">
        <v>276</v>
      </c>
      <c r="F8565" t="s">
        <v>277</v>
      </c>
      <c r="G8565" t="s">
        <v>278</v>
      </c>
      <c r="I8565" t="s">
        <v>243</v>
      </c>
      <c r="J8565">
        <v>0.24099999999999999</v>
      </c>
      <c r="K8565">
        <v>0.29299999999999998</v>
      </c>
      <c r="L8565">
        <v>0.55100000000000005</v>
      </c>
      <c r="M8565">
        <v>0.79300000000000004</v>
      </c>
      <c r="N8565">
        <v>1.262</v>
      </c>
      <c r="O8565">
        <v>2.3439999999999999</v>
      </c>
      <c r="P8565">
        <v>13.492000000000001</v>
      </c>
      <c r="Q8565">
        <v>54.856999999999999</v>
      </c>
      <c r="R8565">
        <v>215.83500000000001</v>
      </c>
      <c r="S8565">
        <v>485.32299999999998</v>
      </c>
      <c r="T8565">
        <v>665.08100000000002</v>
      </c>
      <c r="U8565" s="52">
        <v>1111.6199999999999</v>
      </c>
      <c r="V8565" s="52">
        <v>1440.77</v>
      </c>
      <c r="W8565" s="52">
        <v>1652.45</v>
      </c>
      <c r="X8565" s="52">
        <v>1892.27</v>
      </c>
      <c r="Y8565" s="52">
        <v>2169.23</v>
      </c>
      <c r="Z8565" s="52">
        <v>2315.48</v>
      </c>
      <c r="AA8565" s="52">
        <v>2426.41</v>
      </c>
      <c r="AB8565" s="52">
        <v>2611.44</v>
      </c>
      <c r="AC8565" s="52">
        <v>2721.9</v>
      </c>
      <c r="AD8565" s="52">
        <v>2753.15</v>
      </c>
      <c r="AE8565" s="52">
        <v>2746.55</v>
      </c>
      <c r="AF8565" s="52">
        <v>2810.75</v>
      </c>
      <c r="AG8565" s="52">
        <v>2943.52</v>
      </c>
      <c r="AH8565" s="52">
        <v>3378.35</v>
      </c>
      <c r="AI8565" s="52">
        <v>3572.78</v>
      </c>
      <c r="AJ8565" s="52">
        <v>3764.98</v>
      </c>
      <c r="AK8565" s="52">
        <v>4019.58</v>
      </c>
      <c r="AL8565" s="52">
        <v>4836.87</v>
      </c>
      <c r="AM8565" s="52">
        <v>5098.6400000000003</v>
      </c>
      <c r="AN8565" s="52">
        <v>5648.45</v>
      </c>
      <c r="AO8565" s="52">
        <v>6709.19</v>
      </c>
      <c r="AP8565" s="52">
        <v>7302.18</v>
      </c>
      <c r="AQ8565" s="52">
        <v>7517.91</v>
      </c>
      <c r="AR8565" s="52">
        <v>7648.53</v>
      </c>
      <c r="AS8565" s="52">
        <v>7553.16</v>
      </c>
      <c r="AT8565" s="52">
        <v>7554.47</v>
      </c>
      <c r="AU8565" s="52">
        <v>7716.44</v>
      </c>
      <c r="AV8565" s="52">
        <v>7792.78</v>
      </c>
      <c r="AW8565" s="52">
        <v>7875.12</v>
      </c>
      <c r="AX8565" s="52">
        <v>7942.07</v>
      </c>
      <c r="AY8565" s="52">
        <v>8014.49</v>
      </c>
      <c r="AZ8565" s="52">
        <v>8115.42</v>
      </c>
      <c r="BA8565" s="52">
        <v>8239.36</v>
      </c>
      <c r="BB8565" s="52">
        <v>8383.89</v>
      </c>
      <c r="BC8565">
        <v>2018</v>
      </c>
    </row>
    <row r="8566" spans="1:55" x14ac:dyDescent="0.25">
      <c r="A8566">
        <v>582</v>
      </c>
      <c r="B8566" t="s">
        <v>1942</v>
      </c>
      <c r="C8566" t="s">
        <v>279</v>
      </c>
      <c r="D8566" t="s">
        <v>1943</v>
      </c>
      <c r="E8566" t="s">
        <v>280</v>
      </c>
      <c r="F8566" t="s">
        <v>281</v>
      </c>
      <c r="G8566" t="s">
        <v>282</v>
      </c>
      <c r="I8566" t="s">
        <v>1944</v>
      </c>
      <c r="J8566">
        <v>14.3</v>
      </c>
      <c r="K8566">
        <v>14.3</v>
      </c>
      <c r="L8566">
        <v>14.3</v>
      </c>
      <c r="M8566">
        <v>14.3</v>
      </c>
      <c r="N8566">
        <v>14.3</v>
      </c>
      <c r="O8566">
        <v>14.3</v>
      </c>
      <c r="P8566">
        <v>14.3</v>
      </c>
      <c r="Q8566">
        <v>14.3</v>
      </c>
      <c r="R8566">
        <v>14.3</v>
      </c>
      <c r="S8566">
        <v>13.593999999999999</v>
      </c>
      <c r="T8566">
        <v>1.177</v>
      </c>
      <c r="U8566">
        <v>8.5869999999999997</v>
      </c>
      <c r="V8566">
        <v>11.22</v>
      </c>
      <c r="W8566">
        <v>25.12</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35.694000000000003</v>
      </c>
      <c r="AO8566">
        <v>29.751000000000001</v>
      </c>
      <c r="AP8566">
        <v>27.242999999999999</v>
      </c>
      <c r="AQ8566">
        <v>26.675999999999998</v>
      </c>
      <c r="AR8566">
        <v>26.832999999999998</v>
      </c>
      <c r="AS8566">
        <v>27.581</v>
      </c>
      <c r="AT8566">
        <v>26.577999999999999</v>
      </c>
      <c r="AU8566">
        <v>26.582000000000001</v>
      </c>
      <c r="AV8566">
        <v>26.567</v>
      </c>
      <c r="AW8566">
        <v>26.042999999999999</v>
      </c>
      <c r="AX8566">
        <v>25.975000000000001</v>
      </c>
      <c r="AY8566">
        <v>26.045999999999999</v>
      </c>
      <c r="AZ8566">
        <v>25.904</v>
      </c>
      <c r="BA8566">
        <v>25.702999999999999</v>
      </c>
      <c r="BB8566">
        <v>25.463000000000001</v>
      </c>
      <c r="BC8566">
        <v>2018</v>
      </c>
    </row>
    <row r="8567" spans="1:55" x14ac:dyDescent="0.25">
      <c r="A8567">
        <v>582</v>
      </c>
      <c r="B8567" t="s">
        <v>1942</v>
      </c>
      <c r="C8567" t="s">
        <v>283</v>
      </c>
      <c r="D8567" t="s">
        <v>1943</v>
      </c>
      <c r="E8567" t="s">
        <v>284</v>
      </c>
      <c r="F8567" t="s">
        <v>285</v>
      </c>
      <c r="G8567" t="s">
        <v>282</v>
      </c>
      <c r="I8567" t="s">
        <v>1944</v>
      </c>
      <c r="J8567">
        <v>12.27</v>
      </c>
      <c r="K8567">
        <v>8.9710000000000001</v>
      </c>
      <c r="L8567">
        <v>10.955</v>
      </c>
      <c r="M8567">
        <v>11.829000000000001</v>
      </c>
      <c r="N8567">
        <v>12.266</v>
      </c>
      <c r="O8567">
        <v>8.0129999999999999</v>
      </c>
      <c r="P8567">
        <v>9.9309999999999992</v>
      </c>
      <c r="Q8567">
        <v>10.999000000000001</v>
      </c>
      <c r="R8567">
        <v>10.99</v>
      </c>
      <c r="S8567">
        <v>6.9669999999999996</v>
      </c>
      <c r="T8567">
        <v>10.359</v>
      </c>
      <c r="U8567">
        <v>13.254</v>
      </c>
      <c r="V8567">
        <v>17.562000000000001</v>
      </c>
      <c r="W8567">
        <v>13.672000000000001</v>
      </c>
      <c r="X8567">
        <v>13.999000000000001</v>
      </c>
      <c r="Y8567">
        <v>14.411</v>
      </c>
      <c r="Z8567">
        <v>19.922000000000001</v>
      </c>
      <c r="AA8567">
        <v>22.617999999999999</v>
      </c>
      <c r="AB8567">
        <v>24.007000000000001</v>
      </c>
      <c r="AC8567">
        <v>31.73</v>
      </c>
      <c r="AD8567">
        <v>32.335999999999999</v>
      </c>
      <c r="AE8567">
        <v>34.000999999999998</v>
      </c>
      <c r="AF8567">
        <v>31.434999999999999</v>
      </c>
      <c r="AG8567">
        <v>30.564</v>
      </c>
      <c r="AH8567">
        <v>30.236999999999998</v>
      </c>
      <c r="AI8567">
        <v>32.786000000000001</v>
      </c>
      <c r="AJ8567">
        <v>34.29</v>
      </c>
      <c r="AK8567">
        <v>30.547000000000001</v>
      </c>
      <c r="AL8567">
        <v>25.515999999999998</v>
      </c>
      <c r="AM8567">
        <v>30.661000000000001</v>
      </c>
      <c r="AN8567">
        <v>31.902000000000001</v>
      </c>
      <c r="AO8567">
        <v>29.923999999999999</v>
      </c>
      <c r="AP8567">
        <v>33.203000000000003</v>
      </c>
      <c r="AQ8567">
        <v>31.219000000000001</v>
      </c>
      <c r="AR8567">
        <v>31.716999999999999</v>
      </c>
      <c r="AS8567">
        <v>27.518999999999998</v>
      </c>
      <c r="AT8567">
        <v>29.52</v>
      </c>
      <c r="AU8567">
        <v>29.577999999999999</v>
      </c>
      <c r="AV8567">
        <v>29.596</v>
      </c>
      <c r="AW8567">
        <v>29.099</v>
      </c>
      <c r="AX8567">
        <v>28.605</v>
      </c>
      <c r="AY8567">
        <v>28.338999999999999</v>
      </c>
      <c r="AZ8567">
        <v>27.952000000000002</v>
      </c>
      <c r="BA8567">
        <v>27.305</v>
      </c>
      <c r="BB8567">
        <v>26.739000000000001</v>
      </c>
      <c r="BC8567">
        <v>2018</v>
      </c>
    </row>
    <row r="8568" spans="1:55" x14ac:dyDescent="0.25">
      <c r="A8568">
        <v>582</v>
      </c>
      <c r="B8568" t="s">
        <v>1942</v>
      </c>
      <c r="C8568" t="s">
        <v>286</v>
      </c>
      <c r="D8568" t="s">
        <v>1943</v>
      </c>
      <c r="E8568" t="s">
        <v>287</v>
      </c>
      <c r="F8568" t="s">
        <v>288</v>
      </c>
      <c r="G8568" t="s">
        <v>250</v>
      </c>
      <c r="I8568" t="s">
        <v>1945</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56.689</v>
      </c>
      <c r="Y8568">
        <v>66.287000000000006</v>
      </c>
      <c r="Z8568">
        <v>69.992000000000004</v>
      </c>
      <c r="AA8568">
        <v>72.162000000000006</v>
      </c>
      <c r="AB8568">
        <v>78.013999999999996</v>
      </c>
      <c r="AC8568">
        <v>81.221000000000004</v>
      </c>
      <c r="AD8568">
        <v>79.783000000000001</v>
      </c>
      <c r="AE8568">
        <v>79.536000000000001</v>
      </c>
      <c r="AF8568">
        <v>82.781000000000006</v>
      </c>
      <c r="AG8568">
        <v>85.512</v>
      </c>
      <c r="AH8568">
        <v>92.259</v>
      </c>
      <c r="AI8568">
        <v>100</v>
      </c>
      <c r="AJ8568">
        <v>107.5</v>
      </c>
      <c r="AK8568">
        <v>116.476</v>
      </c>
      <c r="AL8568">
        <v>143.40600000000001</v>
      </c>
      <c r="AM8568">
        <v>153.042</v>
      </c>
      <c r="AN8568">
        <v>167.13800000000001</v>
      </c>
      <c r="AO8568">
        <v>198.34100000000001</v>
      </c>
      <c r="AP8568">
        <v>216.39599999999999</v>
      </c>
      <c r="AQ8568">
        <v>230.66800000000001</v>
      </c>
      <c r="AR8568">
        <v>240.089</v>
      </c>
      <c r="AS8568">
        <v>241.60499999999999</v>
      </c>
      <c r="AT8568">
        <v>248.05099999999999</v>
      </c>
      <c r="AU8568">
        <v>256.78500000000003</v>
      </c>
      <c r="AV8568">
        <v>265.875</v>
      </c>
      <c r="AW8568">
        <v>274.09500000000003</v>
      </c>
      <c r="AX8568">
        <v>283.14</v>
      </c>
      <c r="AY8568">
        <v>292.90800000000002</v>
      </c>
      <c r="AZ8568">
        <v>303.30700000000002</v>
      </c>
      <c r="BA8568">
        <v>314.529</v>
      </c>
      <c r="BB8568">
        <v>326.79599999999999</v>
      </c>
      <c r="BC8568">
        <v>2018</v>
      </c>
    </row>
    <row r="8569" spans="1:55" x14ac:dyDescent="0.25">
      <c r="A8569">
        <v>582</v>
      </c>
      <c r="B8569" t="s">
        <v>1942</v>
      </c>
      <c r="C8569" t="s">
        <v>290</v>
      </c>
      <c r="D8569" t="s">
        <v>1943</v>
      </c>
      <c r="E8569" t="s">
        <v>287</v>
      </c>
      <c r="F8569" t="s">
        <v>291</v>
      </c>
      <c r="G8569" t="s">
        <v>235</v>
      </c>
      <c r="I8569" t="s">
        <v>292</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9.4879999999999995</v>
      </c>
      <c r="Y8569">
        <v>16.93</v>
      </c>
      <c r="Z8569">
        <v>5.59</v>
      </c>
      <c r="AA8569">
        <v>3.1</v>
      </c>
      <c r="AB8569">
        <v>8.11</v>
      </c>
      <c r="AC8569">
        <v>4.1100000000000003</v>
      </c>
      <c r="AD8569">
        <v>-1.77</v>
      </c>
      <c r="AE8569">
        <v>-0.31</v>
      </c>
      <c r="AF8569">
        <v>4.08</v>
      </c>
      <c r="AG8569">
        <v>3.3</v>
      </c>
      <c r="AH8569">
        <v>7.89</v>
      </c>
      <c r="AI8569">
        <v>8.39</v>
      </c>
      <c r="AJ8569">
        <v>7.5</v>
      </c>
      <c r="AK8569">
        <v>8.35</v>
      </c>
      <c r="AL8569">
        <v>23.12</v>
      </c>
      <c r="AM8569">
        <v>6.72</v>
      </c>
      <c r="AN8569">
        <v>9.2100000000000009</v>
      </c>
      <c r="AO8569">
        <v>18.669</v>
      </c>
      <c r="AP8569">
        <v>9.1029999999999998</v>
      </c>
      <c r="AQ8569">
        <v>6.5949999999999998</v>
      </c>
      <c r="AR8569">
        <v>4.085</v>
      </c>
      <c r="AS8569">
        <v>0.63100000000000001</v>
      </c>
      <c r="AT8569">
        <v>2.6680000000000001</v>
      </c>
      <c r="AU8569">
        <v>3.5209999999999999</v>
      </c>
      <c r="AV8569">
        <v>3.54</v>
      </c>
      <c r="AW8569">
        <v>3.0910000000000002</v>
      </c>
      <c r="AX8569">
        <v>3.3</v>
      </c>
      <c r="AY8569">
        <v>3.45</v>
      </c>
      <c r="AZ8569">
        <v>3.55</v>
      </c>
      <c r="BA8569">
        <v>3.7</v>
      </c>
      <c r="BB8569">
        <v>3.9</v>
      </c>
      <c r="BC8569">
        <v>2018</v>
      </c>
    </row>
    <row r="8570" spans="1:55" x14ac:dyDescent="0.25">
      <c r="A8570">
        <v>582</v>
      </c>
      <c r="B8570" t="s">
        <v>1942</v>
      </c>
      <c r="C8570" t="s">
        <v>293</v>
      </c>
      <c r="D8570" t="s">
        <v>1943</v>
      </c>
      <c r="E8570" t="s">
        <v>294</v>
      </c>
      <c r="F8570" t="s">
        <v>295</v>
      </c>
      <c r="G8570" t="s">
        <v>250</v>
      </c>
      <c r="I8570" t="s">
        <v>1945</v>
      </c>
      <c r="J8570" t="s">
        <v>232</v>
      </c>
      <c r="K8570" t="s">
        <v>232</v>
      </c>
      <c r="L8570" t="s">
        <v>232</v>
      </c>
      <c r="M8570" t="s">
        <v>232</v>
      </c>
      <c r="N8570" t="s">
        <v>232</v>
      </c>
      <c r="O8570" t="s">
        <v>232</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276.73599999999999</v>
      </c>
      <c r="AX8570">
        <v>286.14499999999998</v>
      </c>
      <c r="AY8570">
        <v>296.16000000000003</v>
      </c>
      <c r="AZ8570">
        <v>306.822</v>
      </c>
      <c r="BA8570">
        <v>318.48099999999999</v>
      </c>
      <c r="BB8570">
        <v>331.221</v>
      </c>
      <c r="BC8570">
        <v>2018</v>
      </c>
    </row>
    <row r="8571" spans="1:55" x14ac:dyDescent="0.25">
      <c r="A8571">
        <v>582</v>
      </c>
      <c r="B8571" t="s">
        <v>1942</v>
      </c>
      <c r="C8571" t="s">
        <v>296</v>
      </c>
      <c r="D8571" t="s">
        <v>1943</v>
      </c>
      <c r="E8571" t="s">
        <v>294</v>
      </c>
      <c r="F8571" t="s">
        <v>297</v>
      </c>
      <c r="G8571" t="s">
        <v>235</v>
      </c>
      <c r="I8571" t="s">
        <v>298</v>
      </c>
      <c r="J8571" t="s">
        <v>232</v>
      </c>
      <c r="K8571" t="s">
        <v>232</v>
      </c>
      <c r="L8571" t="s">
        <v>232</v>
      </c>
      <c r="M8571" t="s">
        <v>232</v>
      </c>
      <c r="N8571" t="s">
        <v>232</v>
      </c>
      <c r="O8571" t="s">
        <v>232</v>
      </c>
      <c r="P8571" t="s">
        <v>232</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3.2</v>
      </c>
      <c r="AX8571">
        <v>3.4</v>
      </c>
      <c r="AY8571">
        <v>3.5</v>
      </c>
      <c r="AZ8571">
        <v>3.6</v>
      </c>
      <c r="BA8571">
        <v>3.8</v>
      </c>
      <c r="BB8571">
        <v>4</v>
      </c>
      <c r="BC8571">
        <v>2018</v>
      </c>
    </row>
    <row r="8572" spans="1:55" x14ac:dyDescent="0.25">
      <c r="A8572">
        <v>582</v>
      </c>
      <c r="B8572" t="s">
        <v>1942</v>
      </c>
      <c r="C8572" t="s">
        <v>299</v>
      </c>
      <c r="D8572" t="s">
        <v>1943</v>
      </c>
      <c r="E8572" t="s">
        <v>300</v>
      </c>
      <c r="G8572" t="s">
        <v>274</v>
      </c>
    </row>
    <row r="8573" spans="1:55" x14ac:dyDescent="0.25">
      <c r="A8573">
        <v>582</v>
      </c>
      <c r="B8573" t="s">
        <v>1942</v>
      </c>
      <c r="C8573" t="s">
        <v>301</v>
      </c>
      <c r="D8573" t="s">
        <v>1943</v>
      </c>
      <c r="E8573" t="s">
        <v>302</v>
      </c>
      <c r="F8573" t="s">
        <v>303</v>
      </c>
      <c r="G8573" t="s">
        <v>235</v>
      </c>
      <c r="I8573" t="s">
        <v>1946</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5.5449999999999999</v>
      </c>
      <c r="AF8573">
        <v>19.861999999999998</v>
      </c>
      <c r="AG8573">
        <v>20.718</v>
      </c>
      <c r="AH8573">
        <v>16.38</v>
      </c>
      <c r="AI8573">
        <v>6.9509999999999996</v>
      </c>
      <c r="AJ8573">
        <v>16.827999999999999</v>
      </c>
      <c r="AK8573">
        <v>33.335999999999999</v>
      </c>
      <c r="AL8573">
        <v>16.513000000000002</v>
      </c>
      <c r="AM8573">
        <v>-4.774</v>
      </c>
      <c r="AN8573">
        <v>4.4039999999999999</v>
      </c>
      <c r="AO8573">
        <v>-3.7080000000000002</v>
      </c>
      <c r="AP8573">
        <v>9.1340000000000003</v>
      </c>
      <c r="AQ8573">
        <v>17.119</v>
      </c>
      <c r="AR8573">
        <v>11.961</v>
      </c>
      <c r="AS8573">
        <v>16.134</v>
      </c>
      <c r="AT8573">
        <v>12.51</v>
      </c>
      <c r="AU8573">
        <v>17.379000000000001</v>
      </c>
      <c r="AV8573">
        <v>9.8070000000000004</v>
      </c>
      <c r="AW8573">
        <v>13.254</v>
      </c>
      <c r="AX8573">
        <v>12.093999999999999</v>
      </c>
      <c r="AY8573">
        <v>12.148999999999999</v>
      </c>
      <c r="AZ8573">
        <v>12.307</v>
      </c>
      <c r="BA8573">
        <v>12.289</v>
      </c>
      <c r="BB8573">
        <v>12.256</v>
      </c>
      <c r="BC8573">
        <v>2018</v>
      </c>
    </row>
    <row r="8574" spans="1:55" x14ac:dyDescent="0.25">
      <c r="A8574">
        <v>582</v>
      </c>
      <c r="B8574" t="s">
        <v>1942</v>
      </c>
      <c r="C8574" t="s">
        <v>305</v>
      </c>
      <c r="D8574" t="s">
        <v>1943</v>
      </c>
      <c r="E8574" t="s">
        <v>306</v>
      </c>
      <c r="F8574" t="s">
        <v>307</v>
      </c>
      <c r="G8574" t="s">
        <v>235</v>
      </c>
      <c r="I8574" t="s">
        <v>1946</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5.423</v>
      </c>
      <c r="AF8574">
        <v>22.271000000000001</v>
      </c>
      <c r="AG8574">
        <v>23.797000000000001</v>
      </c>
      <c r="AH8574">
        <v>21.832000000000001</v>
      </c>
      <c r="AI8574">
        <v>6.6920000000000002</v>
      </c>
      <c r="AJ8574">
        <v>17.692</v>
      </c>
      <c r="AK8574">
        <v>33.621000000000002</v>
      </c>
      <c r="AL8574">
        <v>17.788</v>
      </c>
      <c r="AM8574">
        <v>-6.5579999999999998</v>
      </c>
      <c r="AN8574">
        <v>4.2469999999999999</v>
      </c>
      <c r="AO8574">
        <v>-3.1589999999999998</v>
      </c>
      <c r="AP8574">
        <v>10.853</v>
      </c>
      <c r="AQ8574">
        <v>16.315000000000001</v>
      </c>
      <c r="AR8574">
        <v>12.677</v>
      </c>
      <c r="AS8574">
        <v>15.956</v>
      </c>
      <c r="AT8574">
        <v>13.068</v>
      </c>
      <c r="AU8574">
        <v>19.231999999999999</v>
      </c>
      <c r="AV8574">
        <v>9.9529999999999994</v>
      </c>
      <c r="AW8574">
        <v>13.59</v>
      </c>
      <c r="AX8574">
        <v>12.475</v>
      </c>
      <c r="AY8574">
        <v>12.496</v>
      </c>
      <c r="AZ8574">
        <v>12.647</v>
      </c>
      <c r="BA8574">
        <v>12.563000000000001</v>
      </c>
      <c r="BB8574">
        <v>12.476000000000001</v>
      </c>
      <c r="BC8574">
        <v>2018</v>
      </c>
    </row>
    <row r="8575" spans="1:55" x14ac:dyDescent="0.25">
      <c r="A8575">
        <v>582</v>
      </c>
      <c r="B8575" t="s">
        <v>1942</v>
      </c>
      <c r="C8575" t="s">
        <v>308</v>
      </c>
      <c r="D8575" t="s">
        <v>1943</v>
      </c>
      <c r="E8575" t="s">
        <v>309</v>
      </c>
      <c r="F8575" t="s">
        <v>310</v>
      </c>
      <c r="G8575" t="s">
        <v>235</v>
      </c>
      <c r="I8575" t="s">
        <v>1946</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28.66</v>
      </c>
      <c r="AA8575">
        <v>15.616</v>
      </c>
      <c r="AB8575">
        <v>-2.77</v>
      </c>
      <c r="AC8575">
        <v>7.9329999999999998</v>
      </c>
      <c r="AD8575">
        <v>-5.97</v>
      </c>
      <c r="AE8575">
        <v>6.2759999999999998</v>
      </c>
      <c r="AF8575">
        <v>9.5289999999999999</v>
      </c>
      <c r="AG8575">
        <v>9.0359999999999996</v>
      </c>
      <c r="AH8575">
        <v>15.744999999999999</v>
      </c>
      <c r="AI8575">
        <v>5.95</v>
      </c>
      <c r="AJ8575">
        <v>14.301</v>
      </c>
      <c r="AK8575">
        <v>13.308999999999999</v>
      </c>
      <c r="AL8575">
        <v>2.1280000000000001</v>
      </c>
      <c r="AM8575">
        <v>3.74</v>
      </c>
      <c r="AN8575">
        <v>6.577</v>
      </c>
      <c r="AO8575">
        <v>4.2969999999999997</v>
      </c>
      <c r="AP8575">
        <v>15.593999999999999</v>
      </c>
      <c r="AQ8575">
        <v>16.937999999999999</v>
      </c>
      <c r="AR8575">
        <v>10.977</v>
      </c>
      <c r="AS8575">
        <v>9.7680000000000007</v>
      </c>
      <c r="AT8575">
        <v>10.723000000000001</v>
      </c>
      <c r="AU8575">
        <v>16.388000000000002</v>
      </c>
      <c r="AV8575">
        <v>12.804</v>
      </c>
      <c r="AW8575">
        <v>12.852</v>
      </c>
      <c r="AX8575">
        <v>12.471</v>
      </c>
      <c r="AY8575">
        <v>12.375</v>
      </c>
      <c r="AZ8575">
        <v>12.382999999999999</v>
      </c>
      <c r="BA8575">
        <v>12.255000000000001</v>
      </c>
      <c r="BB8575">
        <v>12.305999999999999</v>
      </c>
      <c r="BC8575">
        <v>2018</v>
      </c>
    </row>
    <row r="8576" spans="1:55" x14ac:dyDescent="0.25">
      <c r="A8576">
        <v>582</v>
      </c>
      <c r="B8576" t="s">
        <v>1942</v>
      </c>
      <c r="C8576" t="s">
        <v>311</v>
      </c>
      <c r="D8576" t="s">
        <v>1943</v>
      </c>
      <c r="E8576" t="s">
        <v>312</v>
      </c>
      <c r="F8576" t="s">
        <v>313</v>
      </c>
      <c r="G8576" t="s">
        <v>235</v>
      </c>
      <c r="I8576" t="s">
        <v>1946</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6.2770000000000001</v>
      </c>
      <c r="AF8576">
        <v>10.509</v>
      </c>
      <c r="AG8576">
        <v>10.356</v>
      </c>
      <c r="AH8576">
        <v>17.399999999999999</v>
      </c>
      <c r="AI8576">
        <v>7.5750000000000002</v>
      </c>
      <c r="AJ8576">
        <v>14.366</v>
      </c>
      <c r="AK8576">
        <v>13.7</v>
      </c>
      <c r="AL8576">
        <v>3.2160000000000002</v>
      </c>
      <c r="AM8576">
        <v>4.8079999999999998</v>
      </c>
      <c r="AN8576">
        <v>6.3559999999999999</v>
      </c>
      <c r="AO8576">
        <v>5.5960000000000001</v>
      </c>
      <c r="AP8576">
        <v>16.202000000000002</v>
      </c>
      <c r="AQ8576">
        <v>17.248999999999999</v>
      </c>
      <c r="AR8576">
        <v>11.813000000000001</v>
      </c>
      <c r="AS8576">
        <v>10.135999999999999</v>
      </c>
      <c r="AT8576">
        <v>10.73</v>
      </c>
      <c r="AU8576">
        <v>17.279</v>
      </c>
      <c r="AV8576">
        <v>12.975</v>
      </c>
      <c r="AW8576">
        <v>12.891</v>
      </c>
      <c r="AX8576">
        <v>12.547000000000001</v>
      </c>
      <c r="AY8576">
        <v>12.454000000000001</v>
      </c>
      <c r="AZ8576">
        <v>12.462</v>
      </c>
      <c r="BA8576">
        <v>12.327999999999999</v>
      </c>
      <c r="BB8576">
        <v>12.382</v>
      </c>
      <c r="BC8576">
        <v>2018</v>
      </c>
    </row>
    <row r="8577" spans="1:55" x14ac:dyDescent="0.25">
      <c r="A8577">
        <v>582</v>
      </c>
      <c r="B8577" t="s">
        <v>1942</v>
      </c>
      <c r="C8577" t="s">
        <v>314</v>
      </c>
      <c r="D8577" t="s">
        <v>1943</v>
      </c>
      <c r="E8577" t="s">
        <v>315</v>
      </c>
      <c r="F8577" t="s">
        <v>316</v>
      </c>
      <c r="G8577" t="s">
        <v>317</v>
      </c>
      <c r="I8577" t="s">
        <v>1947</v>
      </c>
      <c r="J8577" t="s">
        <v>232</v>
      </c>
      <c r="K8577" t="s">
        <v>232</v>
      </c>
      <c r="L8577" t="s">
        <v>232</v>
      </c>
      <c r="M8577" t="s">
        <v>232</v>
      </c>
      <c r="N8577" t="s">
        <v>232</v>
      </c>
      <c r="O8577" t="s">
        <v>232</v>
      </c>
      <c r="P8577" t="s">
        <v>232</v>
      </c>
      <c r="Q8577" t="s">
        <v>232</v>
      </c>
      <c r="R8577" t="s">
        <v>232</v>
      </c>
      <c r="S8577" t="s">
        <v>232</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2.21</v>
      </c>
      <c r="AY8577">
        <v>2.21</v>
      </c>
      <c r="AZ8577">
        <v>2.21</v>
      </c>
      <c r="BA8577">
        <v>2.21</v>
      </c>
      <c r="BB8577">
        <v>2.21</v>
      </c>
      <c r="BC8577">
        <v>2017</v>
      </c>
    </row>
    <row r="8578" spans="1:55" x14ac:dyDescent="0.25">
      <c r="A8578">
        <v>582</v>
      </c>
      <c r="B8578" t="s">
        <v>1942</v>
      </c>
      <c r="C8578" t="s">
        <v>318</v>
      </c>
      <c r="D8578" t="s">
        <v>1943</v>
      </c>
      <c r="E8578" t="s">
        <v>319</v>
      </c>
      <c r="F8578" t="s">
        <v>320</v>
      </c>
      <c r="G8578" t="s">
        <v>321</v>
      </c>
      <c r="H8578" t="s">
        <v>322</v>
      </c>
    </row>
    <row r="8579" spans="1:55" x14ac:dyDescent="0.25">
      <c r="A8579">
        <v>582</v>
      </c>
      <c r="B8579" t="s">
        <v>1942</v>
      </c>
      <c r="C8579" t="s">
        <v>323</v>
      </c>
      <c r="D8579" t="s">
        <v>1943</v>
      </c>
      <c r="E8579" t="s">
        <v>324</v>
      </c>
      <c r="F8579" t="s">
        <v>325</v>
      </c>
      <c r="G8579" t="s">
        <v>321</v>
      </c>
      <c r="H8579" t="s">
        <v>322</v>
      </c>
      <c r="I8579" t="s">
        <v>1948</v>
      </c>
      <c r="J8579">
        <v>54.18</v>
      </c>
      <c r="K8579">
        <v>55.31</v>
      </c>
      <c r="L8579">
        <v>56.4</v>
      </c>
      <c r="M8579">
        <v>57.47</v>
      </c>
      <c r="N8579">
        <v>58.57</v>
      </c>
      <c r="O8579">
        <v>59.71</v>
      </c>
      <c r="P8579">
        <v>60.92</v>
      </c>
      <c r="Q8579">
        <v>62.3</v>
      </c>
      <c r="R8579">
        <v>63.5</v>
      </c>
      <c r="S8579">
        <v>64.774000000000001</v>
      </c>
      <c r="T8579">
        <v>66.016999999999996</v>
      </c>
      <c r="U8579">
        <v>67.242000000000004</v>
      </c>
      <c r="V8579">
        <v>68.45</v>
      </c>
      <c r="W8579">
        <v>69.644999999999996</v>
      </c>
      <c r="X8579">
        <v>70.825000000000003</v>
      </c>
      <c r="Y8579">
        <v>71.995999999999995</v>
      </c>
      <c r="Z8579">
        <v>73.156999999999996</v>
      </c>
      <c r="AA8579">
        <v>74.307000000000002</v>
      </c>
      <c r="AB8579">
        <v>75.456000000000003</v>
      </c>
      <c r="AC8579">
        <v>76.596999999999994</v>
      </c>
      <c r="AD8579">
        <v>77.635000000000005</v>
      </c>
      <c r="AE8579">
        <v>78.686000000000007</v>
      </c>
      <c r="AF8579">
        <v>79.727000000000004</v>
      </c>
      <c r="AG8579">
        <v>80.899000000000001</v>
      </c>
      <c r="AH8579">
        <v>82.031999999999996</v>
      </c>
      <c r="AI8579">
        <v>82.391999999999996</v>
      </c>
      <c r="AJ8579">
        <v>83.311000000000007</v>
      </c>
      <c r="AK8579">
        <v>84.218999999999994</v>
      </c>
      <c r="AL8579">
        <v>85.119</v>
      </c>
      <c r="AM8579">
        <v>86.025000000000006</v>
      </c>
      <c r="AN8579">
        <v>86.933000000000007</v>
      </c>
      <c r="AO8579">
        <v>87.84</v>
      </c>
      <c r="AP8579">
        <v>88.808999999999997</v>
      </c>
      <c r="AQ8579">
        <v>89.76</v>
      </c>
      <c r="AR8579">
        <v>90.727999999999994</v>
      </c>
      <c r="AS8579">
        <v>91.712999999999994</v>
      </c>
      <c r="AT8579">
        <v>92.691000000000003</v>
      </c>
      <c r="AU8579">
        <v>93.643000000000001</v>
      </c>
      <c r="AV8579">
        <v>94.575000000000003</v>
      </c>
      <c r="AW8579">
        <v>95.494</v>
      </c>
      <c r="AX8579">
        <v>96.406999999999996</v>
      </c>
      <c r="AY8579">
        <v>97.311999999999998</v>
      </c>
      <c r="AZ8579">
        <v>98.204999999999998</v>
      </c>
      <c r="BA8579">
        <v>99.076999999999998</v>
      </c>
      <c r="BB8579">
        <v>99.918999999999997</v>
      </c>
      <c r="BC8579">
        <v>2016</v>
      </c>
    </row>
    <row r="8580" spans="1:55" x14ac:dyDescent="0.25">
      <c r="A8580">
        <v>582</v>
      </c>
      <c r="B8580" t="s">
        <v>1942</v>
      </c>
      <c r="C8580" t="s">
        <v>327</v>
      </c>
      <c r="D8580" t="s">
        <v>1943</v>
      </c>
      <c r="E8580" t="s">
        <v>328</v>
      </c>
      <c r="F8580" t="s">
        <v>329</v>
      </c>
      <c r="G8580" t="s">
        <v>229</v>
      </c>
      <c r="H8580" t="s">
        <v>230</v>
      </c>
      <c r="I8580" t="s">
        <v>1949</v>
      </c>
      <c r="J8580" t="s">
        <v>232</v>
      </c>
      <c r="K8580" t="s">
        <v>232</v>
      </c>
      <c r="L8580" t="s">
        <v>232</v>
      </c>
      <c r="M8580" t="s">
        <v>232</v>
      </c>
      <c r="N8580" t="s">
        <v>232</v>
      </c>
      <c r="O8580" t="s">
        <v>232</v>
      </c>
      <c r="P8580" t="s">
        <v>232</v>
      </c>
      <c r="Q8580" t="s">
        <v>232</v>
      </c>
      <c r="R8580" t="s">
        <v>232</v>
      </c>
      <c r="S8580" t="s">
        <v>232</v>
      </c>
      <c r="T8580" t="s">
        <v>232</v>
      </c>
      <c r="U8580" t="s">
        <v>232</v>
      </c>
      <c r="V8580" t="s">
        <v>232</v>
      </c>
      <c r="W8580" t="s">
        <v>232</v>
      </c>
      <c r="X8580" t="s">
        <v>232</v>
      </c>
      <c r="Y8580" t="s">
        <v>232</v>
      </c>
      <c r="Z8580" t="s">
        <v>232</v>
      </c>
      <c r="AA8580" t="s">
        <v>232</v>
      </c>
      <c r="AB8580" s="52">
        <v>72965</v>
      </c>
      <c r="AC8580" s="52">
        <v>78490</v>
      </c>
      <c r="AD8580" s="52">
        <v>90749</v>
      </c>
      <c r="AE8580" s="52">
        <v>103888</v>
      </c>
      <c r="AF8580" s="52">
        <v>121716</v>
      </c>
      <c r="AG8580" s="52">
        <v>152957</v>
      </c>
      <c r="AH8580" s="52">
        <v>190889</v>
      </c>
      <c r="AI8580" s="52">
        <v>228288.32</v>
      </c>
      <c r="AJ8580" s="52">
        <v>279472</v>
      </c>
      <c r="AK8580" s="52">
        <v>325437.90000000002</v>
      </c>
      <c r="AL8580" s="52">
        <v>429523</v>
      </c>
      <c r="AM8580" s="52">
        <v>462877.9</v>
      </c>
      <c r="AN8580" s="52">
        <v>588234</v>
      </c>
      <c r="AO8580" s="52">
        <v>719403</v>
      </c>
      <c r="AP8580" s="52">
        <v>733446</v>
      </c>
      <c r="AQ8580" s="52">
        <v>827311</v>
      </c>
      <c r="AR8580" s="52">
        <v>875741</v>
      </c>
      <c r="AS8580" s="52">
        <v>996234.23</v>
      </c>
      <c r="AT8580" s="52">
        <v>1069243</v>
      </c>
      <c r="AU8580" s="52">
        <v>1178767.97</v>
      </c>
      <c r="AV8580" s="52">
        <v>1307071.8</v>
      </c>
      <c r="AW8580" s="52">
        <v>1430955.61</v>
      </c>
      <c r="AX8580" s="52">
        <v>1563688.3</v>
      </c>
      <c r="AY8580" s="52">
        <v>1706203.26</v>
      </c>
      <c r="AZ8580" s="52">
        <v>1874847.03</v>
      </c>
      <c r="BA8580" s="52">
        <v>2063707.82</v>
      </c>
      <c r="BB8580" s="52">
        <v>2268330.0499999998</v>
      </c>
      <c r="BC8580">
        <v>2016</v>
      </c>
    </row>
    <row r="8581" spans="1:55" x14ac:dyDescent="0.25">
      <c r="A8581">
        <v>582</v>
      </c>
      <c r="B8581" t="s">
        <v>1942</v>
      </c>
      <c r="C8581" t="s">
        <v>331</v>
      </c>
      <c r="D8581" t="s">
        <v>1943</v>
      </c>
      <c r="E8581" t="s">
        <v>328</v>
      </c>
      <c r="F8581" t="s">
        <v>329</v>
      </c>
      <c r="G8581" t="s">
        <v>282</v>
      </c>
      <c r="I8581" t="s">
        <v>332</v>
      </c>
      <c r="J8581" t="s">
        <v>232</v>
      </c>
      <c r="K8581" t="s">
        <v>232</v>
      </c>
      <c r="L8581" t="s">
        <v>232</v>
      </c>
      <c r="M8581" t="s">
        <v>232</v>
      </c>
      <c r="N8581" t="s">
        <v>232</v>
      </c>
      <c r="O8581" t="s">
        <v>232</v>
      </c>
      <c r="P8581" t="s">
        <v>232</v>
      </c>
      <c r="Q8581" t="s">
        <v>232</v>
      </c>
      <c r="R8581" t="s">
        <v>232</v>
      </c>
      <c r="S8581" t="s">
        <v>232</v>
      </c>
      <c r="T8581" t="s">
        <v>232</v>
      </c>
      <c r="U8581" t="s">
        <v>232</v>
      </c>
      <c r="V8581" t="s">
        <v>232</v>
      </c>
      <c r="W8581" t="s">
        <v>232</v>
      </c>
      <c r="X8581" t="s">
        <v>232</v>
      </c>
      <c r="Y8581" t="s">
        <v>232</v>
      </c>
      <c r="Z8581" t="s">
        <v>232</v>
      </c>
      <c r="AA8581" t="s">
        <v>232</v>
      </c>
      <c r="AB8581">
        <v>20.210999999999999</v>
      </c>
      <c r="AC8581">
        <v>19.625</v>
      </c>
      <c r="AD8581">
        <v>20.547999999999998</v>
      </c>
      <c r="AE8581">
        <v>21.585000000000001</v>
      </c>
      <c r="AF8581">
        <v>22.718</v>
      </c>
      <c r="AG8581">
        <v>24.934000000000001</v>
      </c>
      <c r="AH8581">
        <v>24.494</v>
      </c>
      <c r="AI8581">
        <v>24.977</v>
      </c>
      <c r="AJ8581">
        <v>26.326000000000001</v>
      </c>
      <c r="AK8581">
        <v>26.102</v>
      </c>
      <c r="AL8581">
        <v>26.579000000000001</v>
      </c>
      <c r="AM8581">
        <v>25.585000000000001</v>
      </c>
      <c r="AN8581">
        <v>27.26</v>
      </c>
      <c r="AO8581">
        <v>25.879000000000001</v>
      </c>
      <c r="AP8581">
        <v>22.599</v>
      </c>
      <c r="AQ8581">
        <v>23.082000000000001</v>
      </c>
      <c r="AR8581">
        <v>22.239000000000001</v>
      </c>
      <c r="AS8581">
        <v>23.76</v>
      </c>
      <c r="AT8581">
        <v>23.747</v>
      </c>
      <c r="AU8581">
        <v>23.547000000000001</v>
      </c>
      <c r="AV8581">
        <v>23.614000000000001</v>
      </c>
      <c r="AW8581">
        <v>23.6</v>
      </c>
      <c r="AX8581">
        <v>23.52</v>
      </c>
      <c r="AY8581">
        <v>23.393000000000001</v>
      </c>
      <c r="AZ8581">
        <v>23.353000000000002</v>
      </c>
      <c r="BA8581">
        <v>23.291</v>
      </c>
      <c r="BB8581">
        <v>23.138999999999999</v>
      </c>
      <c r="BC8581">
        <v>2016</v>
      </c>
    </row>
    <row r="8582" spans="1:55" x14ac:dyDescent="0.25">
      <c r="A8582">
        <v>582</v>
      </c>
      <c r="B8582" t="s">
        <v>1942</v>
      </c>
      <c r="C8582" t="s">
        <v>333</v>
      </c>
      <c r="D8582" t="s">
        <v>1943</v>
      </c>
      <c r="E8582" t="s">
        <v>334</v>
      </c>
      <c r="F8582" t="s">
        <v>335</v>
      </c>
      <c r="G8582" t="s">
        <v>229</v>
      </c>
      <c r="H8582" t="s">
        <v>230</v>
      </c>
      <c r="I8582" t="s">
        <v>1949</v>
      </c>
      <c r="J8582" t="s">
        <v>232</v>
      </c>
      <c r="K8582" t="s">
        <v>232</v>
      </c>
      <c r="L8582" t="s">
        <v>232</v>
      </c>
      <c r="M8582" t="s">
        <v>232</v>
      </c>
      <c r="N8582" t="s">
        <v>232</v>
      </c>
      <c r="O8582" t="s">
        <v>232</v>
      </c>
      <c r="P8582" t="s">
        <v>232</v>
      </c>
      <c r="Q8582" t="s">
        <v>232</v>
      </c>
      <c r="R8582" t="s">
        <v>232</v>
      </c>
      <c r="S8582" t="s">
        <v>232</v>
      </c>
      <c r="T8582" t="s">
        <v>232</v>
      </c>
      <c r="U8582" t="s">
        <v>232</v>
      </c>
      <c r="V8582" t="s">
        <v>232</v>
      </c>
      <c r="W8582" t="s">
        <v>232</v>
      </c>
      <c r="X8582" t="s">
        <v>232</v>
      </c>
      <c r="Y8582" t="s">
        <v>232</v>
      </c>
      <c r="Z8582" t="s">
        <v>232</v>
      </c>
      <c r="AA8582" t="s">
        <v>232</v>
      </c>
      <c r="AB8582" s="52">
        <v>73419</v>
      </c>
      <c r="AC8582" s="52">
        <v>84817</v>
      </c>
      <c r="AD8582" s="52">
        <v>99751</v>
      </c>
      <c r="AE8582" s="52">
        <v>117285</v>
      </c>
      <c r="AF8582" s="52">
        <v>134334</v>
      </c>
      <c r="AG8582" s="52">
        <v>172885.6</v>
      </c>
      <c r="AH8582" s="52">
        <v>192373</v>
      </c>
      <c r="AI8582" s="52">
        <v>239364</v>
      </c>
      <c r="AJ8582" s="52">
        <v>276774</v>
      </c>
      <c r="AK8582" s="52">
        <v>350479.08</v>
      </c>
      <c r="AL8582" s="52">
        <v>437416</v>
      </c>
      <c r="AM8582" s="52">
        <v>571807.09</v>
      </c>
      <c r="AN8582" s="52">
        <v>647711</v>
      </c>
      <c r="AO8582" s="52">
        <v>751298</v>
      </c>
      <c r="AP8582" s="52">
        <v>955969.25</v>
      </c>
      <c r="AQ8582" s="52">
        <v>1094123</v>
      </c>
      <c r="AR8582" s="52">
        <v>1123418</v>
      </c>
      <c r="AS8582" s="52">
        <v>1226008.5</v>
      </c>
      <c r="AT8582" s="52">
        <v>1278998</v>
      </c>
      <c r="AU8582" s="52">
        <v>1421068</v>
      </c>
      <c r="AV8582" s="52">
        <v>1562400</v>
      </c>
      <c r="AW8582" s="52">
        <v>1705891.78</v>
      </c>
      <c r="AX8582" s="52">
        <v>1849145.22</v>
      </c>
      <c r="AY8582" s="52">
        <v>2021217.83</v>
      </c>
      <c r="AZ8582" s="52">
        <v>2216126.92</v>
      </c>
      <c r="BA8582" s="52">
        <v>2444391.02</v>
      </c>
      <c r="BB8582" s="52">
        <v>2705081.06</v>
      </c>
      <c r="BC8582">
        <v>2016</v>
      </c>
    </row>
    <row r="8583" spans="1:55" x14ac:dyDescent="0.25">
      <c r="A8583">
        <v>582</v>
      </c>
      <c r="B8583" t="s">
        <v>1942</v>
      </c>
      <c r="C8583" t="s">
        <v>336</v>
      </c>
      <c r="D8583" t="s">
        <v>1943</v>
      </c>
      <c r="E8583" t="s">
        <v>334</v>
      </c>
      <c r="F8583" t="s">
        <v>335</v>
      </c>
      <c r="G8583" t="s">
        <v>282</v>
      </c>
      <c r="I8583" t="s">
        <v>337</v>
      </c>
      <c r="J8583" t="s">
        <v>232</v>
      </c>
      <c r="K8583" t="s">
        <v>232</v>
      </c>
      <c r="L8583" t="s">
        <v>232</v>
      </c>
      <c r="M8583" t="s">
        <v>232</v>
      </c>
      <c r="N8583" t="s">
        <v>232</v>
      </c>
      <c r="O8583" t="s">
        <v>232</v>
      </c>
      <c r="P8583" t="s">
        <v>232</v>
      </c>
      <c r="Q8583" t="s">
        <v>232</v>
      </c>
      <c r="R8583" t="s">
        <v>232</v>
      </c>
      <c r="S8583" t="s">
        <v>232</v>
      </c>
      <c r="T8583" t="s">
        <v>232</v>
      </c>
      <c r="U8583" t="s">
        <v>232</v>
      </c>
      <c r="V8583" t="s">
        <v>232</v>
      </c>
      <c r="W8583" t="s">
        <v>232</v>
      </c>
      <c r="X8583" t="s">
        <v>232</v>
      </c>
      <c r="Y8583" t="s">
        <v>232</v>
      </c>
      <c r="Z8583" t="s">
        <v>232</v>
      </c>
      <c r="AA8583" t="s">
        <v>232</v>
      </c>
      <c r="AB8583">
        <v>20.337</v>
      </c>
      <c r="AC8583">
        <v>21.207000000000001</v>
      </c>
      <c r="AD8583">
        <v>22.585999999999999</v>
      </c>
      <c r="AE8583">
        <v>24.369</v>
      </c>
      <c r="AF8583">
        <v>25.073</v>
      </c>
      <c r="AG8583">
        <v>28.183</v>
      </c>
      <c r="AH8583">
        <v>24.684000000000001</v>
      </c>
      <c r="AI8583">
        <v>26.189</v>
      </c>
      <c r="AJ8583">
        <v>26.071999999999999</v>
      </c>
      <c r="AK8583">
        <v>28.111000000000001</v>
      </c>
      <c r="AL8583">
        <v>27.067</v>
      </c>
      <c r="AM8583">
        <v>31.606000000000002</v>
      </c>
      <c r="AN8583">
        <v>30.016999999999999</v>
      </c>
      <c r="AO8583">
        <v>27.026</v>
      </c>
      <c r="AP8583">
        <v>29.456</v>
      </c>
      <c r="AQ8583">
        <v>30.526</v>
      </c>
      <c r="AR8583">
        <v>28.529</v>
      </c>
      <c r="AS8583">
        <v>29.24</v>
      </c>
      <c r="AT8583">
        <v>28.405000000000001</v>
      </c>
      <c r="AU8583">
        <v>28.387</v>
      </c>
      <c r="AV8583">
        <v>28.225999999999999</v>
      </c>
      <c r="AW8583">
        <v>28.135000000000002</v>
      </c>
      <c r="AX8583">
        <v>27.814</v>
      </c>
      <c r="AY8583">
        <v>27.713000000000001</v>
      </c>
      <c r="AZ8583">
        <v>27.603999999999999</v>
      </c>
      <c r="BA8583">
        <v>27.588000000000001</v>
      </c>
      <c r="BB8583">
        <v>27.594999999999999</v>
      </c>
      <c r="BC8583">
        <v>2016</v>
      </c>
    </row>
    <row r="8584" spans="1:55" x14ac:dyDescent="0.25">
      <c r="A8584">
        <v>582</v>
      </c>
      <c r="B8584" t="s">
        <v>1942</v>
      </c>
      <c r="C8584" t="s">
        <v>338</v>
      </c>
      <c r="D8584" t="s">
        <v>1943</v>
      </c>
      <c r="E8584" t="s">
        <v>339</v>
      </c>
      <c r="F8584" t="s">
        <v>340</v>
      </c>
      <c r="G8584" t="s">
        <v>229</v>
      </c>
      <c r="H8584" t="s">
        <v>230</v>
      </c>
      <c r="I8584" t="s">
        <v>1949</v>
      </c>
      <c r="J8584" t="s">
        <v>232</v>
      </c>
      <c r="K8584" t="s">
        <v>232</v>
      </c>
      <c r="L8584" t="s">
        <v>232</v>
      </c>
      <c r="M8584" t="s">
        <v>232</v>
      </c>
      <c r="N8584" t="s">
        <v>232</v>
      </c>
      <c r="O8584" t="s">
        <v>232</v>
      </c>
      <c r="P8584" t="s">
        <v>232</v>
      </c>
      <c r="Q8584" t="s">
        <v>232</v>
      </c>
      <c r="R8584" t="s">
        <v>232</v>
      </c>
      <c r="S8584" t="s">
        <v>232</v>
      </c>
      <c r="T8584" t="s">
        <v>232</v>
      </c>
      <c r="U8584" t="s">
        <v>232</v>
      </c>
      <c r="V8584" t="s">
        <v>232</v>
      </c>
      <c r="W8584" t="s">
        <v>232</v>
      </c>
      <c r="X8584" t="s">
        <v>232</v>
      </c>
      <c r="Y8584" t="s">
        <v>232</v>
      </c>
      <c r="Z8584" t="s">
        <v>232</v>
      </c>
      <c r="AA8584" t="s">
        <v>232</v>
      </c>
      <c r="AB8584">
        <v>-454</v>
      </c>
      <c r="AC8584" s="52">
        <v>-6327</v>
      </c>
      <c r="AD8584" s="52">
        <v>-9002</v>
      </c>
      <c r="AE8584" s="52">
        <v>-13397</v>
      </c>
      <c r="AF8584" s="52">
        <v>-12618</v>
      </c>
      <c r="AG8584" s="52">
        <v>-19928.599999999999</v>
      </c>
      <c r="AH8584" s="52">
        <v>-1484</v>
      </c>
      <c r="AI8584" s="52">
        <v>-11075.68</v>
      </c>
      <c r="AJ8584" s="52">
        <v>2698</v>
      </c>
      <c r="AK8584" s="52">
        <v>-25041.18</v>
      </c>
      <c r="AL8584" s="52">
        <v>-7893</v>
      </c>
      <c r="AM8584" s="52">
        <v>-108929.19</v>
      </c>
      <c r="AN8584" s="52">
        <v>-59477</v>
      </c>
      <c r="AO8584" s="52">
        <v>-31895</v>
      </c>
      <c r="AP8584" s="52">
        <v>-222523.25</v>
      </c>
      <c r="AQ8584" s="52">
        <v>-266812</v>
      </c>
      <c r="AR8584" s="52">
        <v>-247677</v>
      </c>
      <c r="AS8584" s="52">
        <v>-229774.27</v>
      </c>
      <c r="AT8584" s="52">
        <v>-209755</v>
      </c>
      <c r="AU8584" s="52">
        <v>-242300.03</v>
      </c>
      <c r="AV8584" s="52">
        <v>-255328.2</v>
      </c>
      <c r="AW8584" s="52">
        <v>-274936.17</v>
      </c>
      <c r="AX8584" s="52">
        <v>-285456.92</v>
      </c>
      <c r="AY8584" s="52">
        <v>-315014.56</v>
      </c>
      <c r="AZ8584" s="52">
        <v>-341279.89</v>
      </c>
      <c r="BA8584" s="52">
        <v>-380683.2</v>
      </c>
      <c r="BB8584" s="52">
        <v>-436751.02</v>
      </c>
      <c r="BC8584">
        <v>2016</v>
      </c>
    </row>
    <row r="8585" spans="1:55" x14ac:dyDescent="0.25">
      <c r="A8585">
        <v>582</v>
      </c>
      <c r="B8585" t="s">
        <v>1942</v>
      </c>
      <c r="C8585" t="s">
        <v>341</v>
      </c>
      <c r="D8585" t="s">
        <v>1943</v>
      </c>
      <c r="E8585" t="s">
        <v>339</v>
      </c>
      <c r="F8585" t="s">
        <v>340</v>
      </c>
      <c r="G8585" t="s">
        <v>282</v>
      </c>
      <c r="I8585" t="s">
        <v>342</v>
      </c>
      <c r="J8585" t="s">
        <v>232</v>
      </c>
      <c r="K8585" t="s">
        <v>232</v>
      </c>
      <c r="L8585" t="s">
        <v>232</v>
      </c>
      <c r="M8585" t="s">
        <v>232</v>
      </c>
      <c r="N8585" t="s">
        <v>232</v>
      </c>
      <c r="O8585" t="s">
        <v>232</v>
      </c>
      <c r="P8585" t="s">
        <v>232</v>
      </c>
      <c r="Q8585" t="s">
        <v>232</v>
      </c>
      <c r="R8585" t="s">
        <v>232</v>
      </c>
      <c r="S8585" t="s">
        <v>232</v>
      </c>
      <c r="T8585" t="s">
        <v>232</v>
      </c>
      <c r="U8585" t="s">
        <v>232</v>
      </c>
      <c r="V8585" t="s">
        <v>232</v>
      </c>
      <c r="W8585" t="s">
        <v>232</v>
      </c>
      <c r="X8585" t="s">
        <v>232</v>
      </c>
      <c r="Y8585" t="s">
        <v>232</v>
      </c>
      <c r="Z8585" t="s">
        <v>232</v>
      </c>
      <c r="AA8585" t="s">
        <v>232</v>
      </c>
      <c r="AB8585">
        <v>-0.126</v>
      </c>
      <c r="AC8585">
        <v>-1.5820000000000001</v>
      </c>
      <c r="AD8585">
        <v>-2.0379999999999998</v>
      </c>
      <c r="AE8585">
        <v>-2.7839999999999998</v>
      </c>
      <c r="AF8585">
        <v>-2.355</v>
      </c>
      <c r="AG8585">
        <v>-3.2490000000000001</v>
      </c>
      <c r="AH8585">
        <v>-0.19</v>
      </c>
      <c r="AI8585">
        <v>-1.212</v>
      </c>
      <c r="AJ8585">
        <v>0.254</v>
      </c>
      <c r="AK8585">
        <v>-2.008</v>
      </c>
      <c r="AL8585">
        <v>-0.48799999999999999</v>
      </c>
      <c r="AM8585">
        <v>-6.0209999999999999</v>
      </c>
      <c r="AN8585">
        <v>-2.7559999999999998</v>
      </c>
      <c r="AO8585">
        <v>-1.147</v>
      </c>
      <c r="AP8585">
        <v>-6.8570000000000002</v>
      </c>
      <c r="AQ8585">
        <v>-7.444</v>
      </c>
      <c r="AR8585">
        <v>-6.29</v>
      </c>
      <c r="AS8585">
        <v>-5.48</v>
      </c>
      <c r="AT8585">
        <v>-4.6580000000000004</v>
      </c>
      <c r="AU8585">
        <v>-4.84</v>
      </c>
      <c r="AV8585">
        <v>-4.6130000000000004</v>
      </c>
      <c r="AW8585">
        <v>-4.5339999999999998</v>
      </c>
      <c r="AX8585">
        <v>-4.2939999999999996</v>
      </c>
      <c r="AY8585">
        <v>-4.319</v>
      </c>
      <c r="AZ8585">
        <v>-4.2510000000000003</v>
      </c>
      <c r="BA8585">
        <v>-4.2960000000000003</v>
      </c>
      <c r="BB8585">
        <v>-4.4550000000000001</v>
      </c>
      <c r="BC8585">
        <v>2016</v>
      </c>
    </row>
    <row r="8586" spans="1:55" x14ac:dyDescent="0.25">
      <c r="A8586">
        <v>582</v>
      </c>
      <c r="B8586" t="s">
        <v>1942</v>
      </c>
      <c r="C8586" t="s">
        <v>343</v>
      </c>
      <c r="D8586" t="s">
        <v>1943</v>
      </c>
      <c r="E8586" t="s">
        <v>344</v>
      </c>
      <c r="F8586" t="s">
        <v>345</v>
      </c>
      <c r="G8586" t="s">
        <v>229</v>
      </c>
      <c r="H8586" t="s">
        <v>230</v>
      </c>
      <c r="I8586" t="s">
        <v>1949</v>
      </c>
      <c r="J8586" t="s">
        <v>232</v>
      </c>
      <c r="K8586" t="s">
        <v>232</v>
      </c>
      <c r="L8586" t="s">
        <v>232</v>
      </c>
      <c r="M8586" t="s">
        <v>232</v>
      </c>
      <c r="N8586" t="s">
        <v>232</v>
      </c>
      <c r="O8586" t="s">
        <v>232</v>
      </c>
      <c r="P8586" t="s">
        <v>232</v>
      </c>
      <c r="Q8586" t="s">
        <v>232</v>
      </c>
      <c r="R8586" t="s">
        <v>232</v>
      </c>
      <c r="S8586" t="s">
        <v>232</v>
      </c>
      <c r="T8586" t="s">
        <v>232</v>
      </c>
      <c r="U8586" t="s">
        <v>232</v>
      </c>
      <c r="V8586" t="s">
        <v>232</v>
      </c>
      <c r="W8586" t="s">
        <v>232</v>
      </c>
      <c r="X8586" t="s">
        <v>232</v>
      </c>
      <c r="Y8586" t="s">
        <v>232</v>
      </c>
      <c r="Z8586" t="s">
        <v>232</v>
      </c>
      <c r="AA8586" t="s">
        <v>232</v>
      </c>
      <c r="AB8586" s="52">
        <v>-1029.1400000000001</v>
      </c>
      <c r="AC8586" s="52">
        <v>-2219.8200000000002</v>
      </c>
      <c r="AD8586" s="52">
        <v>-1969</v>
      </c>
      <c r="AE8586" s="52">
        <v>-2672.75</v>
      </c>
      <c r="AF8586" s="52">
        <v>-2246.0100000000002</v>
      </c>
      <c r="AG8586" s="52">
        <v>-3165.7</v>
      </c>
      <c r="AH8586">
        <v>-338.21600000000001</v>
      </c>
      <c r="AI8586" s="52">
        <v>-1276.94</v>
      </c>
      <c r="AJ8586">
        <v>211.60900000000001</v>
      </c>
      <c r="AK8586" s="52">
        <v>-2182.88</v>
      </c>
      <c r="AL8586">
        <v>-631.66</v>
      </c>
      <c r="AM8586" s="52">
        <v>-5705.38</v>
      </c>
      <c r="AN8586" s="52">
        <v>-2948.45</v>
      </c>
      <c r="AO8586" s="52">
        <v>-35446.959999999999</v>
      </c>
      <c r="AP8586" s="52">
        <v>-218718.81</v>
      </c>
      <c r="AQ8586" s="52">
        <v>-264181.69</v>
      </c>
      <c r="AR8586" s="52">
        <v>-248070.38</v>
      </c>
      <c r="AS8586" s="52">
        <v>-275592.43</v>
      </c>
      <c r="AT8586" s="52">
        <v>-211833.95</v>
      </c>
      <c r="AU8586" s="52">
        <v>-247100.53</v>
      </c>
      <c r="AV8586" s="52">
        <v>-260535.66</v>
      </c>
      <c r="AW8586" s="52">
        <v>-274936.17</v>
      </c>
      <c r="AX8586" s="52">
        <v>-285456.92</v>
      </c>
      <c r="AY8586" s="52">
        <v>-315014.56</v>
      </c>
      <c r="AZ8586" s="52">
        <v>-341279.89</v>
      </c>
      <c r="BA8586" s="52">
        <v>-380683.2</v>
      </c>
      <c r="BB8586" s="52">
        <v>-436751.02</v>
      </c>
      <c r="BC8586">
        <v>2016</v>
      </c>
    </row>
    <row r="8587" spans="1:55" x14ac:dyDescent="0.25">
      <c r="A8587">
        <v>582</v>
      </c>
      <c r="B8587" t="s">
        <v>1942</v>
      </c>
      <c r="C8587" t="s">
        <v>346</v>
      </c>
      <c r="D8587" t="s">
        <v>1943</v>
      </c>
      <c r="E8587" t="s">
        <v>344</v>
      </c>
      <c r="F8587" t="s">
        <v>345</v>
      </c>
      <c r="G8587" t="s">
        <v>270</v>
      </c>
    </row>
    <row r="8588" spans="1:55" x14ac:dyDescent="0.25">
      <c r="A8588">
        <v>582</v>
      </c>
      <c r="B8588" t="s">
        <v>1942</v>
      </c>
      <c r="C8588" t="s">
        <v>347</v>
      </c>
      <c r="D8588" t="s">
        <v>1943</v>
      </c>
      <c r="E8588" t="s">
        <v>348</v>
      </c>
      <c r="F8588" t="s">
        <v>349</v>
      </c>
      <c r="G8588" t="s">
        <v>229</v>
      </c>
      <c r="H8588" t="s">
        <v>230</v>
      </c>
      <c r="I8588" t="s">
        <v>1949</v>
      </c>
      <c r="J8588" t="s">
        <v>232</v>
      </c>
      <c r="K8588" t="s">
        <v>232</v>
      </c>
      <c r="L8588" t="s">
        <v>232</v>
      </c>
      <c r="M8588" t="s">
        <v>232</v>
      </c>
      <c r="N8588" t="s">
        <v>232</v>
      </c>
      <c r="O8588" t="s">
        <v>232</v>
      </c>
      <c r="P8588" t="s">
        <v>232</v>
      </c>
      <c r="Q8588" t="s">
        <v>232</v>
      </c>
      <c r="R8588" t="s">
        <v>232</v>
      </c>
      <c r="S8588" t="s">
        <v>232</v>
      </c>
      <c r="T8588" t="s">
        <v>232</v>
      </c>
      <c r="U8588" t="s">
        <v>232</v>
      </c>
      <c r="V8588" t="s">
        <v>232</v>
      </c>
      <c r="W8588" t="s">
        <v>232</v>
      </c>
      <c r="X8588" t="s">
        <v>232</v>
      </c>
      <c r="Y8588" t="s">
        <v>232</v>
      </c>
      <c r="Z8588" t="s">
        <v>232</v>
      </c>
      <c r="AA8588" t="s">
        <v>232</v>
      </c>
      <c r="AB8588" s="52">
        <v>1596</v>
      </c>
      <c r="AC8588" s="52">
        <v>-4000</v>
      </c>
      <c r="AD8588" s="52">
        <v>-5488</v>
      </c>
      <c r="AE8588" s="52">
        <v>-8912</v>
      </c>
      <c r="AF8588" s="52">
        <v>-7288</v>
      </c>
      <c r="AG8588" s="52">
        <v>-13533.6</v>
      </c>
      <c r="AH8588" s="52">
        <v>5733</v>
      </c>
      <c r="AI8588" s="52">
        <v>-4454.68</v>
      </c>
      <c r="AJ8588" s="52">
        <v>10663</v>
      </c>
      <c r="AK8588" s="52">
        <v>-12381.18</v>
      </c>
      <c r="AL8588" s="52">
        <v>8837</v>
      </c>
      <c r="AM8588" s="52">
        <v>-88439.1</v>
      </c>
      <c r="AN8588" s="52">
        <v>-34077</v>
      </c>
      <c r="AO8588" s="52">
        <v>-2109</v>
      </c>
      <c r="AP8588" s="52">
        <v>-182639.25</v>
      </c>
      <c r="AQ8588" s="52">
        <v>-212728</v>
      </c>
      <c r="AR8588" s="52">
        <v>-180939</v>
      </c>
      <c r="AS8588" s="52">
        <v>-146364.26999999999</v>
      </c>
      <c r="AT8588" s="52">
        <v>-122873</v>
      </c>
      <c r="AU8588" s="52">
        <v>-143400.03</v>
      </c>
      <c r="AV8588" s="52">
        <v>-142810.20000000001</v>
      </c>
      <c r="AW8588" s="52">
        <v>-152850.03</v>
      </c>
      <c r="AX8588" s="52">
        <v>-150158.88</v>
      </c>
      <c r="AY8588" s="52">
        <v>-165467.46</v>
      </c>
      <c r="AZ8588" s="52">
        <v>-174105.13</v>
      </c>
      <c r="BA8588" s="52">
        <v>-196324.77</v>
      </c>
      <c r="BB8588" s="52">
        <v>-229690.89</v>
      </c>
      <c r="BC8588">
        <v>2016</v>
      </c>
    </row>
    <row r="8589" spans="1:55" x14ac:dyDescent="0.25">
      <c r="A8589">
        <v>582</v>
      </c>
      <c r="B8589" t="s">
        <v>1942</v>
      </c>
      <c r="C8589" t="s">
        <v>350</v>
      </c>
      <c r="D8589" t="s">
        <v>1943</v>
      </c>
      <c r="E8589" t="s">
        <v>348</v>
      </c>
      <c r="F8589" t="s">
        <v>349</v>
      </c>
      <c r="G8589" t="s">
        <v>282</v>
      </c>
      <c r="I8589" t="s">
        <v>351</v>
      </c>
      <c r="J8589" t="s">
        <v>232</v>
      </c>
      <c r="K8589" t="s">
        <v>232</v>
      </c>
      <c r="L8589" t="s">
        <v>232</v>
      </c>
      <c r="M8589" t="s">
        <v>232</v>
      </c>
      <c r="N8589" t="s">
        <v>232</v>
      </c>
      <c r="O8589" t="s">
        <v>232</v>
      </c>
      <c r="P8589" t="s">
        <v>232</v>
      </c>
      <c r="Q8589" t="s">
        <v>232</v>
      </c>
      <c r="R8589" t="s">
        <v>232</v>
      </c>
      <c r="S8589" t="s">
        <v>232</v>
      </c>
      <c r="T8589" t="s">
        <v>232</v>
      </c>
      <c r="U8589" t="s">
        <v>232</v>
      </c>
      <c r="V8589" t="s">
        <v>232</v>
      </c>
      <c r="W8589" t="s">
        <v>232</v>
      </c>
      <c r="X8589" t="s">
        <v>232</v>
      </c>
      <c r="Y8589" t="s">
        <v>232</v>
      </c>
      <c r="Z8589" t="s">
        <v>232</v>
      </c>
      <c r="AA8589" t="s">
        <v>232</v>
      </c>
      <c r="AB8589">
        <v>0.442</v>
      </c>
      <c r="AC8589">
        <v>-1</v>
      </c>
      <c r="AD8589">
        <v>-1.2430000000000001</v>
      </c>
      <c r="AE8589">
        <v>-1.8520000000000001</v>
      </c>
      <c r="AF8589">
        <v>-1.36</v>
      </c>
      <c r="AG8589">
        <v>-2.206</v>
      </c>
      <c r="AH8589">
        <v>0.73599999999999999</v>
      </c>
      <c r="AI8589">
        <v>-0.48699999999999999</v>
      </c>
      <c r="AJ8589">
        <v>1.004</v>
      </c>
      <c r="AK8589">
        <v>-0.99299999999999999</v>
      </c>
      <c r="AL8589">
        <v>0.54700000000000004</v>
      </c>
      <c r="AM8589">
        <v>-4.8879999999999999</v>
      </c>
      <c r="AN8589">
        <v>-1.579</v>
      </c>
      <c r="AO8589">
        <v>-7.5999999999999998E-2</v>
      </c>
      <c r="AP8589">
        <v>-5.6280000000000001</v>
      </c>
      <c r="AQ8589">
        <v>-5.9349999999999996</v>
      </c>
      <c r="AR8589">
        <v>-4.5949999999999998</v>
      </c>
      <c r="AS8589">
        <v>-3.4910000000000001</v>
      </c>
      <c r="AT8589">
        <v>-2.7290000000000001</v>
      </c>
      <c r="AU8589">
        <v>-2.8650000000000002</v>
      </c>
      <c r="AV8589">
        <v>-2.58</v>
      </c>
      <c r="AW8589">
        <v>-2.5209999999999999</v>
      </c>
      <c r="AX8589">
        <v>-2.2589999999999999</v>
      </c>
      <c r="AY8589">
        <v>-2.2690000000000001</v>
      </c>
      <c r="AZ8589">
        <v>-2.169</v>
      </c>
      <c r="BA8589">
        <v>-2.2160000000000002</v>
      </c>
      <c r="BB8589">
        <v>-2.343</v>
      </c>
      <c r="BC8589">
        <v>2016</v>
      </c>
    </row>
    <row r="8590" spans="1:55" x14ac:dyDescent="0.25">
      <c r="A8590">
        <v>582</v>
      </c>
      <c r="B8590" t="s">
        <v>1942</v>
      </c>
      <c r="C8590" t="s">
        <v>352</v>
      </c>
      <c r="D8590" t="s">
        <v>1943</v>
      </c>
      <c r="E8590" t="s">
        <v>353</v>
      </c>
      <c r="F8590" t="s">
        <v>354</v>
      </c>
      <c r="G8590" t="s">
        <v>229</v>
      </c>
      <c r="H8590" t="s">
        <v>230</v>
      </c>
    </row>
    <row r="8591" spans="1:55" x14ac:dyDescent="0.25">
      <c r="A8591">
        <v>582</v>
      </c>
      <c r="B8591" t="s">
        <v>1942</v>
      </c>
      <c r="C8591" t="s">
        <v>355</v>
      </c>
      <c r="D8591" t="s">
        <v>1943</v>
      </c>
      <c r="E8591" t="s">
        <v>353</v>
      </c>
      <c r="F8591" t="s">
        <v>354</v>
      </c>
      <c r="G8591" t="s">
        <v>282</v>
      </c>
    </row>
    <row r="8592" spans="1:55" x14ac:dyDescent="0.25">
      <c r="A8592">
        <v>582</v>
      </c>
      <c r="B8592" t="s">
        <v>1942</v>
      </c>
      <c r="C8592" t="s">
        <v>356</v>
      </c>
      <c r="D8592" t="s">
        <v>1943</v>
      </c>
      <c r="E8592" t="s">
        <v>357</v>
      </c>
      <c r="F8592" t="s">
        <v>358</v>
      </c>
      <c r="G8592" t="s">
        <v>229</v>
      </c>
      <c r="H8592" t="s">
        <v>230</v>
      </c>
      <c r="I8592" t="s">
        <v>1949</v>
      </c>
      <c r="J8592" t="s">
        <v>232</v>
      </c>
      <c r="K8592" t="s">
        <v>232</v>
      </c>
      <c r="L8592" t="s">
        <v>232</v>
      </c>
      <c r="M8592" t="s">
        <v>232</v>
      </c>
      <c r="N8592" t="s">
        <v>232</v>
      </c>
      <c r="O8592" t="s">
        <v>232</v>
      </c>
      <c r="P8592" t="s">
        <v>232</v>
      </c>
      <c r="Q8592" t="s">
        <v>232</v>
      </c>
      <c r="R8592" t="s">
        <v>232</v>
      </c>
      <c r="S8592" t="s">
        <v>232</v>
      </c>
      <c r="T8592" t="s">
        <v>232</v>
      </c>
      <c r="U8592" t="s">
        <v>232</v>
      </c>
      <c r="V8592" t="s">
        <v>232</v>
      </c>
      <c r="W8592" t="s">
        <v>232</v>
      </c>
      <c r="X8592" t="s">
        <v>232</v>
      </c>
      <c r="Y8592" t="s">
        <v>232</v>
      </c>
      <c r="Z8592" t="s">
        <v>232</v>
      </c>
      <c r="AA8592" t="s">
        <v>232</v>
      </c>
      <c r="AB8592" t="s">
        <v>232</v>
      </c>
      <c r="AC8592" t="s">
        <v>232</v>
      </c>
      <c r="AD8592" s="52">
        <v>138816.71</v>
      </c>
      <c r="AE8592" s="52">
        <v>155345.74</v>
      </c>
      <c r="AF8592" s="52">
        <v>188511.87</v>
      </c>
      <c r="AG8592" s="52">
        <v>232387.38</v>
      </c>
      <c r="AH8592" s="52">
        <v>291833.3</v>
      </c>
      <c r="AI8592" s="52">
        <v>333989.95</v>
      </c>
      <c r="AJ8592" s="52">
        <v>407714.01</v>
      </c>
      <c r="AK8592" s="52">
        <v>509893.13</v>
      </c>
      <c r="AL8592" s="52">
        <v>637028.12</v>
      </c>
      <c r="AM8592" s="52">
        <v>817131.09</v>
      </c>
      <c r="AN8592" s="52">
        <v>1037570.37</v>
      </c>
      <c r="AO8592" s="52">
        <v>1266529.9099999999</v>
      </c>
      <c r="AP8592" s="52">
        <v>1562025.57</v>
      </c>
      <c r="AQ8592" s="52">
        <v>1852149.16</v>
      </c>
      <c r="AR8592" s="52">
        <v>2154635.91</v>
      </c>
      <c r="AS8592" s="52">
        <v>2394030.8199999998</v>
      </c>
      <c r="AT8592" s="52">
        <v>2686426.65</v>
      </c>
      <c r="AU8592" s="52">
        <v>2914606.24</v>
      </c>
      <c r="AV8592" s="52">
        <v>3185079.26</v>
      </c>
      <c r="AW8592" s="52">
        <v>3478063.61</v>
      </c>
      <c r="AX8592" s="52">
        <v>3794960.44</v>
      </c>
      <c r="AY8592" s="52">
        <v>4175920.47</v>
      </c>
      <c r="AZ8592" s="52">
        <v>4605728.5</v>
      </c>
      <c r="BA8592" s="52">
        <v>5088443.32</v>
      </c>
      <c r="BB8592" s="52">
        <v>5642184.4800000004</v>
      </c>
      <c r="BC8592">
        <v>2016</v>
      </c>
    </row>
    <row r="8593" spans="1:55" x14ac:dyDescent="0.25">
      <c r="A8593">
        <v>582</v>
      </c>
      <c r="B8593" t="s">
        <v>1942</v>
      </c>
      <c r="C8593" t="s">
        <v>359</v>
      </c>
      <c r="D8593" t="s">
        <v>1943</v>
      </c>
      <c r="E8593" t="s">
        <v>357</v>
      </c>
      <c r="F8593" t="s">
        <v>358</v>
      </c>
      <c r="G8593" t="s">
        <v>282</v>
      </c>
      <c r="I8593" t="s">
        <v>360</v>
      </c>
      <c r="J8593" t="s">
        <v>232</v>
      </c>
      <c r="K8593" t="s">
        <v>232</v>
      </c>
      <c r="L8593" t="s">
        <v>232</v>
      </c>
      <c r="M8593" t="s">
        <v>232</v>
      </c>
      <c r="N8593" t="s">
        <v>232</v>
      </c>
      <c r="O8593" t="s">
        <v>232</v>
      </c>
      <c r="P8593" t="s">
        <v>232</v>
      </c>
      <c r="Q8593" t="s">
        <v>232</v>
      </c>
      <c r="R8593" t="s">
        <v>232</v>
      </c>
      <c r="S8593" t="s">
        <v>232</v>
      </c>
      <c r="T8593" t="s">
        <v>232</v>
      </c>
      <c r="U8593" t="s">
        <v>232</v>
      </c>
      <c r="V8593" t="s">
        <v>232</v>
      </c>
      <c r="W8593" t="s">
        <v>232</v>
      </c>
      <c r="X8593" t="s">
        <v>232</v>
      </c>
      <c r="Y8593" t="s">
        <v>232</v>
      </c>
      <c r="Z8593" t="s">
        <v>232</v>
      </c>
      <c r="AA8593" t="s">
        <v>232</v>
      </c>
      <c r="AB8593" t="s">
        <v>232</v>
      </c>
      <c r="AC8593" t="s">
        <v>232</v>
      </c>
      <c r="AD8593">
        <v>31.431999999999999</v>
      </c>
      <c r="AE8593">
        <v>32.277000000000001</v>
      </c>
      <c r="AF8593">
        <v>35.186</v>
      </c>
      <c r="AG8593">
        <v>37.881999999999998</v>
      </c>
      <c r="AH8593">
        <v>37.445999999999998</v>
      </c>
      <c r="AI8593">
        <v>36.542000000000002</v>
      </c>
      <c r="AJ8593">
        <v>38.406999999999996</v>
      </c>
      <c r="AK8593">
        <v>40.896999999999998</v>
      </c>
      <c r="AL8593">
        <v>39.418999999999997</v>
      </c>
      <c r="AM8593">
        <v>45.167000000000002</v>
      </c>
      <c r="AN8593">
        <v>48.084000000000003</v>
      </c>
      <c r="AO8593">
        <v>45.561</v>
      </c>
      <c r="AP8593">
        <v>48.13</v>
      </c>
      <c r="AQ8593">
        <v>51.673999999999999</v>
      </c>
      <c r="AR8593">
        <v>54.716000000000001</v>
      </c>
      <c r="AS8593">
        <v>57.097999999999999</v>
      </c>
      <c r="AT8593">
        <v>59.661999999999999</v>
      </c>
      <c r="AU8593">
        <v>58.222999999999999</v>
      </c>
      <c r="AV8593">
        <v>57.542000000000002</v>
      </c>
      <c r="AW8593">
        <v>57.363</v>
      </c>
      <c r="AX8593">
        <v>57.082000000000001</v>
      </c>
      <c r="AY8593">
        <v>57.255000000000003</v>
      </c>
      <c r="AZ8593">
        <v>57.37</v>
      </c>
      <c r="BA8593">
        <v>57.429000000000002</v>
      </c>
      <c r="BB8593">
        <v>57.557000000000002</v>
      </c>
      <c r="BC8593">
        <v>2016</v>
      </c>
    </row>
    <row r="8594" spans="1:55" x14ac:dyDescent="0.25">
      <c r="A8594">
        <v>582</v>
      </c>
      <c r="B8594" t="s">
        <v>1942</v>
      </c>
      <c r="C8594" t="s">
        <v>361</v>
      </c>
      <c r="D8594" t="s">
        <v>1943</v>
      </c>
      <c r="E8594" t="s">
        <v>362</v>
      </c>
      <c r="F8594" t="s">
        <v>363</v>
      </c>
      <c r="G8594" t="s">
        <v>229</v>
      </c>
      <c r="H8594" t="s">
        <v>230</v>
      </c>
      <c r="I8594" t="s">
        <v>1949</v>
      </c>
      <c r="J8594">
        <v>5.7130000000000001</v>
      </c>
      <c r="K8594">
        <v>8.02</v>
      </c>
      <c r="L8594">
        <v>17.347999999999999</v>
      </c>
      <c r="M8594">
        <v>27.774999999999999</v>
      </c>
      <c r="N8594">
        <v>49.639000000000003</v>
      </c>
      <c r="O8594">
        <v>100.464</v>
      </c>
      <c r="P8594">
        <v>609.70799999999997</v>
      </c>
      <c r="Q8594" s="52">
        <v>2605.11</v>
      </c>
      <c r="R8594" s="52">
        <v>11152.38</v>
      </c>
      <c r="S8594" s="52">
        <v>28093</v>
      </c>
      <c r="T8594" s="52">
        <v>41955</v>
      </c>
      <c r="U8594" s="52">
        <v>76707</v>
      </c>
      <c r="V8594" s="52">
        <v>110532</v>
      </c>
      <c r="W8594" s="52">
        <v>140258</v>
      </c>
      <c r="X8594" s="52">
        <v>178534</v>
      </c>
      <c r="Y8594" s="52">
        <v>228892</v>
      </c>
      <c r="Z8594" s="52">
        <v>272036</v>
      </c>
      <c r="AA8594" s="52">
        <v>313623</v>
      </c>
      <c r="AB8594" s="52">
        <v>361016</v>
      </c>
      <c r="AC8594" s="52">
        <v>399942</v>
      </c>
      <c r="AD8594" s="52">
        <v>441646</v>
      </c>
      <c r="AE8594" s="52">
        <v>481295</v>
      </c>
      <c r="AF8594" s="52">
        <v>535762</v>
      </c>
      <c r="AG8594" s="52">
        <v>613442.93000000005</v>
      </c>
      <c r="AH8594" s="52">
        <v>779337.67</v>
      </c>
      <c r="AI8594" s="52">
        <v>914000.84</v>
      </c>
      <c r="AJ8594" s="52">
        <v>1061564.52</v>
      </c>
      <c r="AK8594" s="52">
        <v>1246769.29</v>
      </c>
      <c r="AL8594" s="52">
        <v>1616047.13</v>
      </c>
      <c r="AM8594" s="52">
        <v>1809148.95</v>
      </c>
      <c r="AN8594" s="52">
        <v>2157828.5</v>
      </c>
      <c r="AO8594" s="52">
        <v>2779880.24</v>
      </c>
      <c r="AP8594" s="52">
        <v>3245419.23</v>
      </c>
      <c r="AQ8594" s="52">
        <v>3584261.59</v>
      </c>
      <c r="AR8594" s="52">
        <v>3937856.08</v>
      </c>
      <c r="AS8594" s="52">
        <v>4192862.31</v>
      </c>
      <c r="AT8594" s="52">
        <v>4502732.99</v>
      </c>
      <c r="AU8594" s="52">
        <v>5005975.49</v>
      </c>
      <c r="AV8594" s="52">
        <v>5535267.5</v>
      </c>
      <c r="AW8594" s="52">
        <v>6063277.9199999999</v>
      </c>
      <c r="AX8594" s="52">
        <v>6648270.2599999998</v>
      </c>
      <c r="AY8594" s="52">
        <v>7293505.21</v>
      </c>
      <c r="AZ8594" s="52">
        <v>8028159.2699999996</v>
      </c>
      <c r="BA8594" s="52">
        <v>8860455.0899999999</v>
      </c>
      <c r="BB8594" s="52">
        <v>9802858.1400000006</v>
      </c>
      <c r="BC8594">
        <v>2016</v>
      </c>
    </row>
    <row r="8595" spans="1:55" x14ac:dyDescent="0.25">
      <c r="A8595">
        <v>582</v>
      </c>
      <c r="B8595" t="s">
        <v>1942</v>
      </c>
      <c r="C8595" t="s">
        <v>364</v>
      </c>
      <c r="D8595" t="s">
        <v>1943</v>
      </c>
      <c r="E8595" t="s">
        <v>365</v>
      </c>
      <c r="F8595" t="s">
        <v>366</v>
      </c>
      <c r="G8595" t="s">
        <v>242</v>
      </c>
      <c r="H8595" t="s">
        <v>230</v>
      </c>
      <c r="I8595" t="s">
        <v>1950</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9.0739999999999998</v>
      </c>
      <c r="AS8595">
        <v>-0.11899999999999999</v>
      </c>
      <c r="AT8595">
        <v>5.9240000000000004</v>
      </c>
      <c r="AU8595">
        <v>6.601</v>
      </c>
      <c r="AV8595">
        <v>7.3090000000000002</v>
      </c>
      <c r="AW8595">
        <v>7.9539999999999997</v>
      </c>
      <c r="AX8595">
        <v>7.4279999999999999</v>
      </c>
      <c r="AY8595">
        <v>7.0179999999999998</v>
      </c>
      <c r="AZ8595">
        <v>6.8019999999999996</v>
      </c>
      <c r="BA8595">
        <v>5.7850000000000001</v>
      </c>
      <c r="BB8595">
        <v>5.0119999999999996</v>
      </c>
      <c r="BC8595">
        <v>2017</v>
      </c>
    </row>
    <row r="8596" spans="1:55" x14ac:dyDescent="0.25">
      <c r="A8596">
        <v>582</v>
      </c>
      <c r="B8596" t="s">
        <v>1942</v>
      </c>
      <c r="C8596" t="s">
        <v>368</v>
      </c>
      <c r="D8596" t="s">
        <v>1943</v>
      </c>
      <c r="E8596" t="s">
        <v>365</v>
      </c>
      <c r="F8596" t="s">
        <v>366</v>
      </c>
      <c r="G8596" t="s">
        <v>282</v>
      </c>
      <c r="I8596" t="s">
        <v>369</v>
      </c>
      <c r="J8596">
        <v>-2.0299999999999998</v>
      </c>
      <c r="K8596">
        <v>-5.3289999999999997</v>
      </c>
      <c r="L8596">
        <v>-3.3450000000000002</v>
      </c>
      <c r="M8596">
        <v>-2.4710000000000001</v>
      </c>
      <c r="N8596">
        <v>-2.0339999999999998</v>
      </c>
      <c r="O8596">
        <v>-6.2869999999999999</v>
      </c>
      <c r="P8596">
        <v>-4.3689999999999998</v>
      </c>
      <c r="Q8596">
        <v>-3.3010000000000002</v>
      </c>
      <c r="R8596">
        <v>-3.31</v>
      </c>
      <c r="S8596">
        <v>-9.2799999999999994</v>
      </c>
      <c r="T8596">
        <v>-4.0019999999999998</v>
      </c>
      <c r="U8596">
        <v>-1.746</v>
      </c>
      <c r="V8596">
        <v>-7.8E-2</v>
      </c>
      <c r="W8596">
        <v>-10.583</v>
      </c>
      <c r="X8596">
        <v>-11.476000000000001</v>
      </c>
      <c r="Y8596">
        <v>-12.733000000000001</v>
      </c>
      <c r="Z8596">
        <v>-8.1809999999999992</v>
      </c>
      <c r="AA8596">
        <v>-5.6820000000000004</v>
      </c>
      <c r="AB8596">
        <v>-5.0430000000000001</v>
      </c>
      <c r="AC8596">
        <v>4.101</v>
      </c>
      <c r="AD8596">
        <v>2.726</v>
      </c>
      <c r="AE8596">
        <v>2.8290000000000002</v>
      </c>
      <c r="AF8596">
        <v>-1.786</v>
      </c>
      <c r="AG8596">
        <v>-4.8810000000000002</v>
      </c>
      <c r="AH8596">
        <v>-3.2130000000000001</v>
      </c>
      <c r="AI8596">
        <v>-0.97099999999999997</v>
      </c>
      <c r="AJ8596">
        <v>-0.247</v>
      </c>
      <c r="AK8596">
        <v>-9.02</v>
      </c>
      <c r="AL8596">
        <v>-10.977</v>
      </c>
      <c r="AM8596">
        <v>-6.5019999999999998</v>
      </c>
      <c r="AN8596">
        <v>-3.7919999999999998</v>
      </c>
      <c r="AO8596">
        <v>0.17299999999999999</v>
      </c>
      <c r="AP8596">
        <v>5.96</v>
      </c>
      <c r="AQ8596">
        <v>4.5430000000000001</v>
      </c>
      <c r="AR8596">
        <v>4.8849999999999998</v>
      </c>
      <c r="AS8596">
        <v>-6.2E-2</v>
      </c>
      <c r="AT8596">
        <v>2.9420000000000002</v>
      </c>
      <c r="AU8596">
        <v>2.9950000000000001</v>
      </c>
      <c r="AV8596">
        <v>3.0289999999999999</v>
      </c>
      <c r="AW8596">
        <v>3.056</v>
      </c>
      <c r="AX8596">
        <v>2.6309999999999998</v>
      </c>
      <c r="AY8596">
        <v>2.2930000000000001</v>
      </c>
      <c r="AZ8596">
        <v>2.0470000000000002</v>
      </c>
      <c r="BA8596">
        <v>1.601</v>
      </c>
      <c r="BB8596">
        <v>1.276</v>
      </c>
      <c r="BC8596">
        <v>2017</v>
      </c>
    </row>
    <row r="8597" spans="1:55" x14ac:dyDescent="0.25">
      <c r="A8597">
        <v>474</v>
      </c>
      <c r="B8597" t="s">
        <v>1951</v>
      </c>
      <c r="C8597" t="s">
        <v>225</v>
      </c>
      <c r="D8597" t="s">
        <v>1952</v>
      </c>
      <c r="E8597" t="s">
        <v>227</v>
      </c>
      <c r="F8597" t="s">
        <v>228</v>
      </c>
      <c r="G8597" t="s">
        <v>229</v>
      </c>
      <c r="H8597" t="s">
        <v>230</v>
      </c>
      <c r="I8597" t="s">
        <v>1953</v>
      </c>
      <c r="J8597" t="s">
        <v>232</v>
      </c>
      <c r="K8597" t="s">
        <v>232</v>
      </c>
      <c r="L8597" t="s">
        <v>232</v>
      </c>
      <c r="M8597" t="s">
        <v>232</v>
      </c>
      <c r="N8597" t="s">
        <v>232</v>
      </c>
      <c r="O8597" t="s">
        <v>232</v>
      </c>
      <c r="P8597" t="s">
        <v>232</v>
      </c>
      <c r="Q8597" t="s">
        <v>232</v>
      </c>
      <c r="R8597" t="s">
        <v>232</v>
      </c>
      <c r="S8597" t="s">
        <v>232</v>
      </c>
      <c r="T8597">
        <v>147.959</v>
      </c>
      <c r="U8597">
        <v>157.27099999999999</v>
      </c>
      <c r="V8597">
        <v>170.179</v>
      </c>
      <c r="W8597">
        <v>176.99</v>
      </c>
      <c r="X8597">
        <v>188.887</v>
      </c>
      <c r="Y8597">
        <v>199.596</v>
      </c>
      <c r="Z8597">
        <v>208.84700000000001</v>
      </c>
      <c r="AA8597">
        <v>219.77199999999999</v>
      </c>
      <c r="AB8597">
        <v>232.97300000000001</v>
      </c>
      <c r="AC8597">
        <v>241.76900000000001</v>
      </c>
      <c r="AD8597">
        <v>256.71499999999997</v>
      </c>
      <c r="AE8597">
        <v>266.48</v>
      </c>
      <c r="AF8597">
        <v>276.96600000000001</v>
      </c>
      <c r="AG8597">
        <v>287.34500000000003</v>
      </c>
      <c r="AH8597">
        <v>298.76</v>
      </c>
      <c r="AI8597">
        <v>315.46600000000001</v>
      </c>
      <c r="AJ8597">
        <v>325.46800000000002</v>
      </c>
      <c r="AK8597">
        <v>336.334</v>
      </c>
      <c r="AL8597">
        <v>348.60199999999998</v>
      </c>
      <c r="AM8597">
        <v>362.07900000000001</v>
      </c>
      <c r="AN8597">
        <v>389.96800000000002</v>
      </c>
      <c r="AO8597">
        <v>340.38400000000001</v>
      </c>
      <c r="AP8597">
        <v>348.529</v>
      </c>
      <c r="AQ8597">
        <v>365.34</v>
      </c>
      <c r="AR8597">
        <v>364.65100000000001</v>
      </c>
      <c r="AS8597">
        <v>303.83300000000003</v>
      </c>
      <c r="AT8597">
        <v>262.44600000000003</v>
      </c>
      <c r="AU8597">
        <v>246.851</v>
      </c>
      <c r="AV8597">
        <v>240.18199999999999</v>
      </c>
      <c r="AW8597">
        <v>245.12299999999999</v>
      </c>
      <c r="AX8597">
        <v>269.75599999999997</v>
      </c>
      <c r="AY8597">
        <v>292.68700000000001</v>
      </c>
      <c r="AZ8597">
        <v>312.19099999999997</v>
      </c>
      <c r="BA8597">
        <v>333.05399999999997</v>
      </c>
      <c r="BB8597">
        <v>345.37900000000002</v>
      </c>
      <c r="BC8597">
        <v>2017</v>
      </c>
    </row>
    <row r="8598" spans="1:55" x14ac:dyDescent="0.25">
      <c r="A8598">
        <v>474</v>
      </c>
      <c r="B8598" t="s">
        <v>1951</v>
      </c>
      <c r="C8598" t="s">
        <v>233</v>
      </c>
      <c r="D8598" t="s">
        <v>1952</v>
      </c>
      <c r="E8598" t="s">
        <v>227</v>
      </c>
      <c r="F8598" t="s">
        <v>234</v>
      </c>
      <c r="G8598" t="s">
        <v>235</v>
      </c>
      <c r="I8598" t="s">
        <v>236</v>
      </c>
      <c r="J8598" t="s">
        <v>232</v>
      </c>
      <c r="K8598" t="s">
        <v>232</v>
      </c>
      <c r="L8598" t="s">
        <v>232</v>
      </c>
      <c r="M8598" t="s">
        <v>232</v>
      </c>
      <c r="N8598" t="s">
        <v>232</v>
      </c>
      <c r="O8598" t="s">
        <v>232</v>
      </c>
      <c r="P8598" t="s">
        <v>232</v>
      </c>
      <c r="Q8598" t="s">
        <v>232</v>
      </c>
      <c r="R8598" t="s">
        <v>232</v>
      </c>
      <c r="S8598" t="s">
        <v>232</v>
      </c>
      <c r="T8598" t="s">
        <v>232</v>
      </c>
      <c r="U8598">
        <v>6.2930000000000001</v>
      </c>
      <c r="V8598">
        <v>8.2080000000000002</v>
      </c>
      <c r="W8598">
        <v>4.0019999999999998</v>
      </c>
      <c r="X8598">
        <v>6.7220000000000004</v>
      </c>
      <c r="Y8598">
        <v>5.6689999999999996</v>
      </c>
      <c r="Z8598">
        <v>4.6349999999999998</v>
      </c>
      <c r="AA8598">
        <v>5.2309999999999999</v>
      </c>
      <c r="AB8598">
        <v>6.0069999999999997</v>
      </c>
      <c r="AC8598">
        <v>3.7759999999999998</v>
      </c>
      <c r="AD8598">
        <v>6.1820000000000004</v>
      </c>
      <c r="AE8598">
        <v>3.8039999999999998</v>
      </c>
      <c r="AF8598">
        <v>3.9350000000000001</v>
      </c>
      <c r="AG8598">
        <v>3.7469999999999999</v>
      </c>
      <c r="AH8598">
        <v>3.9729999999999999</v>
      </c>
      <c r="AI8598">
        <v>5.5919999999999996</v>
      </c>
      <c r="AJ8598">
        <v>3.17</v>
      </c>
      <c r="AK8598">
        <v>3.3380000000000001</v>
      </c>
      <c r="AL8598">
        <v>3.6480000000000001</v>
      </c>
      <c r="AM8598">
        <v>3.8660000000000001</v>
      </c>
      <c r="AN8598">
        <v>7.702</v>
      </c>
      <c r="AO8598">
        <v>-12.715</v>
      </c>
      <c r="AP8598">
        <v>2.3929999999999998</v>
      </c>
      <c r="AQ8598">
        <v>4.8239999999999998</v>
      </c>
      <c r="AR8598">
        <v>-0.189</v>
      </c>
      <c r="AS8598">
        <v>-16.678000000000001</v>
      </c>
      <c r="AT8598">
        <v>-13.621</v>
      </c>
      <c r="AU8598">
        <v>-5.9420000000000002</v>
      </c>
      <c r="AV8598">
        <v>-2.7010000000000001</v>
      </c>
      <c r="AW8598">
        <v>2.0569999999999999</v>
      </c>
      <c r="AX8598">
        <v>10.048999999999999</v>
      </c>
      <c r="AY8598">
        <v>8.5009999999999994</v>
      </c>
      <c r="AZ8598">
        <v>6.6639999999999997</v>
      </c>
      <c r="BA8598">
        <v>6.6829999999999998</v>
      </c>
      <c r="BB8598">
        <v>3.7010000000000001</v>
      </c>
      <c r="BC8598">
        <v>2017</v>
      </c>
    </row>
    <row r="8599" spans="1:55" x14ac:dyDescent="0.25">
      <c r="A8599">
        <v>474</v>
      </c>
      <c r="B8599" t="s">
        <v>1951</v>
      </c>
      <c r="C8599" t="s">
        <v>237</v>
      </c>
      <c r="D8599" t="s">
        <v>1952</v>
      </c>
      <c r="E8599" t="s">
        <v>238</v>
      </c>
      <c r="F8599" t="s">
        <v>239</v>
      </c>
      <c r="G8599" t="s">
        <v>229</v>
      </c>
      <c r="H8599" t="s">
        <v>230</v>
      </c>
      <c r="I8599" t="s">
        <v>1953</v>
      </c>
      <c r="J8599" t="s">
        <v>232</v>
      </c>
      <c r="K8599" t="s">
        <v>232</v>
      </c>
      <c r="L8599" t="s">
        <v>232</v>
      </c>
      <c r="M8599" t="s">
        <v>232</v>
      </c>
      <c r="N8599" t="s">
        <v>232</v>
      </c>
      <c r="O8599" t="s">
        <v>232</v>
      </c>
      <c r="P8599" t="s">
        <v>232</v>
      </c>
      <c r="Q8599" t="s">
        <v>232</v>
      </c>
      <c r="R8599" t="s">
        <v>232</v>
      </c>
      <c r="S8599" t="s">
        <v>232</v>
      </c>
      <c r="T8599">
        <v>147.958</v>
      </c>
      <c r="U8599">
        <v>176.13200000000001</v>
      </c>
      <c r="V8599">
        <v>215.69200000000001</v>
      </c>
      <c r="W8599">
        <v>261.05900000000003</v>
      </c>
      <c r="X8599">
        <v>336.51400000000001</v>
      </c>
      <c r="Y8599">
        <v>518.25199999999995</v>
      </c>
      <c r="Z8599">
        <v>741.66700000000003</v>
      </c>
      <c r="AA8599">
        <v>884.19200000000001</v>
      </c>
      <c r="AB8599">
        <v>859.10400000000004</v>
      </c>
      <c r="AC8599" s="52">
        <v>1189.8599999999999</v>
      </c>
      <c r="AD8599" s="52">
        <v>1558.37</v>
      </c>
      <c r="AE8599" s="52">
        <v>1662.1</v>
      </c>
      <c r="AF8599" s="52">
        <v>1878.01</v>
      </c>
      <c r="AG8599" s="52">
        <v>2160.61</v>
      </c>
      <c r="AH8599" s="52">
        <v>2563.4899999999998</v>
      </c>
      <c r="AI8599" s="52">
        <v>3208.5</v>
      </c>
      <c r="AJ8599" s="52">
        <v>3760.04</v>
      </c>
      <c r="AK8599" s="52">
        <v>4308.6400000000003</v>
      </c>
      <c r="AL8599" s="52">
        <v>5375.83</v>
      </c>
      <c r="AM8599" s="52">
        <v>5097.59</v>
      </c>
      <c r="AN8599" s="52">
        <v>6786.81</v>
      </c>
      <c r="AO8599" s="52">
        <v>6996.91</v>
      </c>
      <c r="AP8599" s="52">
        <v>7586.55</v>
      </c>
      <c r="AQ8599" s="52">
        <v>8684.83</v>
      </c>
      <c r="AR8599" s="52">
        <v>9289.39</v>
      </c>
      <c r="AS8599" s="52">
        <v>9839.9</v>
      </c>
      <c r="AT8599" s="52">
        <v>8900.89</v>
      </c>
      <c r="AU8599" s="52">
        <v>10036.9</v>
      </c>
      <c r="AV8599" s="52">
        <v>14372.29</v>
      </c>
      <c r="AW8599" s="52">
        <v>17689.990000000002</v>
      </c>
      <c r="AX8599" s="52">
        <v>22122.97</v>
      </c>
      <c r="AY8599" s="52">
        <v>24692.43</v>
      </c>
      <c r="AZ8599" s="52">
        <v>27480.16</v>
      </c>
      <c r="BA8599" s="52">
        <v>30592.44</v>
      </c>
      <c r="BB8599" s="52">
        <v>33055.949999999997</v>
      </c>
      <c r="BC8599">
        <v>2017</v>
      </c>
    </row>
    <row r="8600" spans="1:55" x14ac:dyDescent="0.25">
      <c r="A8600">
        <v>474</v>
      </c>
      <c r="B8600" t="s">
        <v>1951</v>
      </c>
      <c r="C8600" t="s">
        <v>240</v>
      </c>
      <c r="D8600" t="s">
        <v>1952</v>
      </c>
      <c r="E8600" t="s">
        <v>238</v>
      </c>
      <c r="F8600" t="s">
        <v>241</v>
      </c>
      <c r="G8600" t="s">
        <v>242</v>
      </c>
      <c r="H8600" t="s">
        <v>230</v>
      </c>
      <c r="I8600" t="s">
        <v>243</v>
      </c>
      <c r="J8600" t="s">
        <v>232</v>
      </c>
      <c r="K8600" t="s">
        <v>232</v>
      </c>
      <c r="L8600" t="s">
        <v>232</v>
      </c>
      <c r="M8600" t="s">
        <v>232</v>
      </c>
      <c r="N8600" t="s">
        <v>232</v>
      </c>
      <c r="O8600" t="s">
        <v>232</v>
      </c>
      <c r="P8600" t="s">
        <v>232</v>
      </c>
      <c r="Q8600" t="s">
        <v>232</v>
      </c>
      <c r="R8600" t="s">
        <v>232</v>
      </c>
      <c r="S8600" t="s">
        <v>232</v>
      </c>
      <c r="T8600">
        <v>12.644</v>
      </c>
      <c r="U8600">
        <v>14.664999999999999</v>
      </c>
      <c r="V8600">
        <v>17.959</v>
      </c>
      <c r="W8600">
        <v>21.736999999999998</v>
      </c>
      <c r="X8600">
        <v>28.018999999999998</v>
      </c>
      <c r="Y8600">
        <v>12.795999999999999</v>
      </c>
      <c r="Z8600">
        <v>6.4960000000000004</v>
      </c>
      <c r="AA8600">
        <v>6.8380000000000001</v>
      </c>
      <c r="AB8600">
        <v>6.3220000000000001</v>
      </c>
      <c r="AC8600">
        <v>7.6390000000000002</v>
      </c>
      <c r="AD8600">
        <v>9.6790000000000003</v>
      </c>
      <c r="AE8600">
        <v>9.8529999999999998</v>
      </c>
      <c r="AF8600">
        <v>10.693</v>
      </c>
      <c r="AG8600">
        <v>11.778</v>
      </c>
      <c r="AH8600">
        <v>13.868</v>
      </c>
      <c r="AI8600">
        <v>16.731999999999999</v>
      </c>
      <c r="AJ8600">
        <v>19.062999999999999</v>
      </c>
      <c r="AK8600">
        <v>21.651</v>
      </c>
      <c r="AL8600">
        <v>26.911000000000001</v>
      </c>
      <c r="AM8600">
        <v>25.13</v>
      </c>
      <c r="AN8600">
        <v>30.907</v>
      </c>
      <c r="AO8600">
        <v>32.725999999999999</v>
      </c>
      <c r="AP8600">
        <v>35.401000000000003</v>
      </c>
      <c r="AQ8600">
        <v>40.414999999999999</v>
      </c>
      <c r="AR8600">
        <v>43.228999999999999</v>
      </c>
      <c r="AS8600">
        <v>42.628</v>
      </c>
      <c r="AT8600">
        <v>30.968</v>
      </c>
      <c r="AU8600">
        <v>26.818999999999999</v>
      </c>
      <c r="AV8600">
        <v>26.914000000000001</v>
      </c>
      <c r="AW8600">
        <v>29.079000000000001</v>
      </c>
      <c r="AX8600">
        <v>31.385000000000002</v>
      </c>
      <c r="AY8600">
        <v>33.362000000000002</v>
      </c>
      <c r="AZ8600">
        <v>35.36</v>
      </c>
      <c r="BA8600">
        <v>37.491</v>
      </c>
      <c r="BB8600">
        <v>38.960999999999999</v>
      </c>
      <c r="BC8600">
        <v>2017</v>
      </c>
    </row>
    <row r="8601" spans="1:55" x14ac:dyDescent="0.25">
      <c r="A8601">
        <v>474</v>
      </c>
      <c r="B8601" t="s">
        <v>1951</v>
      </c>
      <c r="C8601" t="s">
        <v>244</v>
      </c>
      <c r="D8601" t="s">
        <v>1952</v>
      </c>
      <c r="E8601" t="s">
        <v>238</v>
      </c>
      <c r="F8601" t="s">
        <v>245</v>
      </c>
      <c r="G8601" t="s">
        <v>246</v>
      </c>
      <c r="H8601" t="s">
        <v>230</v>
      </c>
      <c r="I8601" t="s">
        <v>243</v>
      </c>
      <c r="J8601" t="s">
        <v>232</v>
      </c>
      <c r="K8601" t="s">
        <v>232</v>
      </c>
      <c r="L8601" t="s">
        <v>232</v>
      </c>
      <c r="M8601" t="s">
        <v>232</v>
      </c>
      <c r="N8601" t="s">
        <v>232</v>
      </c>
      <c r="O8601" t="s">
        <v>232</v>
      </c>
      <c r="P8601" t="s">
        <v>232</v>
      </c>
      <c r="Q8601" t="s">
        <v>232</v>
      </c>
      <c r="R8601" t="s">
        <v>232</v>
      </c>
      <c r="S8601" t="s">
        <v>232</v>
      </c>
      <c r="T8601">
        <v>26.032</v>
      </c>
      <c r="U8601">
        <v>28.606000000000002</v>
      </c>
      <c r="V8601">
        <v>31.658999999999999</v>
      </c>
      <c r="W8601">
        <v>33.706000000000003</v>
      </c>
      <c r="X8601">
        <v>36.74</v>
      </c>
      <c r="Y8601">
        <v>39.637</v>
      </c>
      <c r="Z8601">
        <v>42.232999999999997</v>
      </c>
      <c r="AA8601">
        <v>45.209000000000003</v>
      </c>
      <c r="AB8601">
        <v>48.463999999999999</v>
      </c>
      <c r="AC8601">
        <v>51.02</v>
      </c>
      <c r="AD8601">
        <v>55.384999999999998</v>
      </c>
      <c r="AE8601">
        <v>58.753</v>
      </c>
      <c r="AF8601">
        <v>62.030999999999999</v>
      </c>
      <c r="AG8601">
        <v>65.55</v>
      </c>
      <c r="AH8601">
        <v>69.989000000000004</v>
      </c>
      <c r="AI8601">
        <v>76.204999999999998</v>
      </c>
      <c r="AJ8601">
        <v>81</v>
      </c>
      <c r="AK8601">
        <v>85.953000000000003</v>
      </c>
      <c r="AL8601">
        <v>90.820999999999998</v>
      </c>
      <c r="AM8601">
        <v>95.051000000000002</v>
      </c>
      <c r="AN8601">
        <v>103.565</v>
      </c>
      <c r="AO8601">
        <v>92.284999999999997</v>
      </c>
      <c r="AP8601">
        <v>96.305999999999997</v>
      </c>
      <c r="AQ8601">
        <v>102.723</v>
      </c>
      <c r="AR8601">
        <v>104.46899999999999</v>
      </c>
      <c r="AS8601">
        <v>87.975999999999999</v>
      </c>
      <c r="AT8601">
        <v>76.822999999999993</v>
      </c>
      <c r="AU8601">
        <v>73.632000000000005</v>
      </c>
      <c r="AV8601">
        <v>73.257999999999996</v>
      </c>
      <c r="AW8601">
        <v>76.093999999999994</v>
      </c>
      <c r="AX8601">
        <v>85.49</v>
      </c>
      <c r="AY8601">
        <v>94.685000000000002</v>
      </c>
      <c r="AZ8601">
        <v>103.084</v>
      </c>
      <c r="BA8601">
        <v>112.252</v>
      </c>
      <c r="BB8601">
        <v>118.842</v>
      </c>
      <c r="BC8601">
        <v>2017</v>
      </c>
    </row>
    <row r="8602" spans="1:55" x14ac:dyDescent="0.25">
      <c r="A8602">
        <v>474</v>
      </c>
      <c r="B8602" t="s">
        <v>1951</v>
      </c>
      <c r="C8602" t="s">
        <v>247</v>
      </c>
      <c r="D8602" t="s">
        <v>1952</v>
      </c>
      <c r="E8602" t="s">
        <v>248</v>
      </c>
      <c r="F8602" t="s">
        <v>249</v>
      </c>
      <c r="G8602" t="s">
        <v>250</v>
      </c>
      <c r="I8602" t="s">
        <v>251</v>
      </c>
      <c r="J8602" t="s">
        <v>232</v>
      </c>
      <c r="K8602" t="s">
        <v>232</v>
      </c>
      <c r="L8602" t="s">
        <v>232</v>
      </c>
      <c r="M8602" t="s">
        <v>232</v>
      </c>
      <c r="N8602" t="s">
        <v>232</v>
      </c>
      <c r="O8602" t="s">
        <v>232</v>
      </c>
      <c r="P8602" t="s">
        <v>232</v>
      </c>
      <c r="Q8602" t="s">
        <v>232</v>
      </c>
      <c r="R8602" t="s">
        <v>232</v>
      </c>
      <c r="S8602" t="s">
        <v>232</v>
      </c>
      <c r="T8602">
        <v>99.998999999999995</v>
      </c>
      <c r="U8602">
        <v>111.99299999999999</v>
      </c>
      <c r="V8602">
        <v>126.744</v>
      </c>
      <c r="W8602">
        <v>147.499</v>
      </c>
      <c r="X8602">
        <v>178.15600000000001</v>
      </c>
      <c r="Y8602">
        <v>259.65100000000001</v>
      </c>
      <c r="Z8602">
        <v>355.125</v>
      </c>
      <c r="AA8602">
        <v>402.322</v>
      </c>
      <c r="AB8602">
        <v>368.75700000000001</v>
      </c>
      <c r="AC8602">
        <v>492.14600000000002</v>
      </c>
      <c r="AD8602">
        <v>607.04300000000001</v>
      </c>
      <c r="AE8602">
        <v>623.726</v>
      </c>
      <c r="AF8602">
        <v>678.06399999999996</v>
      </c>
      <c r="AG8602">
        <v>751.92100000000005</v>
      </c>
      <c r="AH8602">
        <v>858.04200000000003</v>
      </c>
      <c r="AI8602" s="52">
        <v>1017.07</v>
      </c>
      <c r="AJ8602" s="52">
        <v>1155.27</v>
      </c>
      <c r="AK8602" s="52">
        <v>1281.06</v>
      </c>
      <c r="AL8602" s="52">
        <v>1542.11</v>
      </c>
      <c r="AM8602" s="52">
        <v>1407.87</v>
      </c>
      <c r="AN8602" s="52">
        <v>1740.35</v>
      </c>
      <c r="AO8602" s="52">
        <v>2055.59</v>
      </c>
      <c r="AP8602" s="52">
        <v>2176.73</v>
      </c>
      <c r="AQ8602" s="52">
        <v>2377.19</v>
      </c>
      <c r="AR8602" s="52">
        <v>2547.4699999999998</v>
      </c>
      <c r="AS8602" s="52">
        <v>3238.59</v>
      </c>
      <c r="AT8602" s="52">
        <v>3391.51</v>
      </c>
      <c r="AU8602" s="52">
        <v>4065.98</v>
      </c>
      <c r="AV8602" s="52">
        <v>5983.91</v>
      </c>
      <c r="AW8602" s="52">
        <v>7216.79</v>
      </c>
      <c r="AX8602" s="52">
        <v>8201.1</v>
      </c>
      <c r="AY8602" s="52">
        <v>8436.4699999999993</v>
      </c>
      <c r="AZ8602" s="52">
        <v>8802.36</v>
      </c>
      <c r="BA8602" s="52">
        <v>9185.44</v>
      </c>
      <c r="BB8602" s="52">
        <v>9570.93</v>
      </c>
      <c r="BC8602">
        <v>2017</v>
      </c>
    </row>
    <row r="8603" spans="1:55" x14ac:dyDescent="0.25">
      <c r="A8603">
        <v>474</v>
      </c>
      <c r="B8603" t="s">
        <v>1951</v>
      </c>
      <c r="C8603" t="s">
        <v>252</v>
      </c>
      <c r="D8603" t="s">
        <v>1952</v>
      </c>
      <c r="E8603" t="s">
        <v>253</v>
      </c>
      <c r="F8603" t="s">
        <v>254</v>
      </c>
      <c r="G8603" t="s">
        <v>229</v>
      </c>
      <c r="H8603" t="s">
        <v>220</v>
      </c>
      <c r="I8603" t="s">
        <v>255</v>
      </c>
      <c r="J8603" t="s">
        <v>232</v>
      </c>
      <c r="K8603" t="s">
        <v>232</v>
      </c>
      <c r="L8603" t="s">
        <v>232</v>
      </c>
      <c r="M8603" t="s">
        <v>232</v>
      </c>
      <c r="N8603" t="s">
        <v>232</v>
      </c>
      <c r="O8603" t="s">
        <v>232</v>
      </c>
      <c r="P8603" t="s">
        <v>232</v>
      </c>
      <c r="Q8603" t="s">
        <v>232</v>
      </c>
      <c r="R8603" t="s">
        <v>232</v>
      </c>
      <c r="S8603" t="s">
        <v>232</v>
      </c>
      <c r="T8603" s="52">
        <v>12242.55</v>
      </c>
      <c r="U8603" s="52">
        <v>12423.01</v>
      </c>
      <c r="V8603" s="52">
        <v>12805.94</v>
      </c>
      <c r="W8603" s="52">
        <v>12689.36</v>
      </c>
      <c r="X8603" s="52">
        <v>12937.74</v>
      </c>
      <c r="Y8603" s="52">
        <v>13115.19</v>
      </c>
      <c r="Z8603" s="52">
        <v>13221.89</v>
      </c>
      <c r="AA8603" s="52">
        <v>13450.78</v>
      </c>
      <c r="AB8603" s="52">
        <v>13815.54</v>
      </c>
      <c r="AC8603" s="52">
        <v>13902.68</v>
      </c>
      <c r="AD8603" s="52">
        <v>14312.36</v>
      </c>
      <c r="AE8603" s="52">
        <v>14399.63</v>
      </c>
      <c r="AF8603" s="52">
        <v>14505.12</v>
      </c>
      <c r="AG8603" s="52">
        <v>14584.26</v>
      </c>
      <c r="AH8603" s="52">
        <v>14696.02</v>
      </c>
      <c r="AI8603" s="52">
        <v>15040.36</v>
      </c>
      <c r="AJ8603" s="52">
        <v>15052.52</v>
      </c>
      <c r="AK8603" s="52">
        <v>15089.21</v>
      </c>
      <c r="AL8603" s="52">
        <v>15171.25</v>
      </c>
      <c r="AM8603" s="52">
        <v>15285.91</v>
      </c>
      <c r="AN8603" s="52">
        <v>15983.76</v>
      </c>
      <c r="AO8603" s="52">
        <v>13545.09</v>
      </c>
      <c r="AP8603" s="52">
        <v>13465.27</v>
      </c>
      <c r="AQ8603" s="52">
        <v>13703.66</v>
      </c>
      <c r="AR8603" s="52">
        <v>13279.42</v>
      </c>
      <c r="AS8603" s="52">
        <v>10742.34</v>
      </c>
      <c r="AT8603" s="52">
        <v>9008.82</v>
      </c>
      <c r="AU8603" s="52">
        <v>8234.68</v>
      </c>
      <c r="AV8603" s="52">
        <v>7793.99</v>
      </c>
      <c r="AW8603" s="52">
        <v>7745.18</v>
      </c>
      <c r="AX8603" s="52">
        <v>8307.5300000000007</v>
      </c>
      <c r="AY8603" s="52">
        <v>8793.8799999999992</v>
      </c>
      <c r="AZ8603" s="52">
        <v>9160.0400000000009</v>
      </c>
      <c r="BA8603" s="52">
        <v>9552.4599999999991</v>
      </c>
      <c r="BB8603" s="52">
        <v>9692.7199999999993</v>
      </c>
      <c r="BC8603">
        <v>2017</v>
      </c>
    </row>
    <row r="8604" spans="1:55" x14ac:dyDescent="0.25">
      <c r="A8604">
        <v>474</v>
      </c>
      <c r="B8604" t="s">
        <v>1951</v>
      </c>
      <c r="C8604" t="s">
        <v>256</v>
      </c>
      <c r="D8604" t="s">
        <v>1952</v>
      </c>
      <c r="E8604" t="s">
        <v>253</v>
      </c>
      <c r="F8604" t="s">
        <v>257</v>
      </c>
      <c r="G8604" t="s">
        <v>258</v>
      </c>
      <c r="H8604" t="s">
        <v>220</v>
      </c>
      <c r="I8604" t="s">
        <v>255</v>
      </c>
      <c r="J8604" t="s">
        <v>232</v>
      </c>
      <c r="K8604" t="s">
        <v>232</v>
      </c>
      <c r="L8604" t="s">
        <v>232</v>
      </c>
      <c r="M8604" t="s">
        <v>232</v>
      </c>
      <c r="N8604" t="s">
        <v>232</v>
      </c>
      <c r="O8604" t="s">
        <v>232</v>
      </c>
      <c r="P8604" t="s">
        <v>232</v>
      </c>
      <c r="Q8604" t="s">
        <v>232</v>
      </c>
      <c r="R8604" t="s">
        <v>232</v>
      </c>
      <c r="S8604" t="s">
        <v>232</v>
      </c>
      <c r="T8604" s="52">
        <v>3319.22</v>
      </c>
      <c r="U8604" s="52">
        <v>3368.15</v>
      </c>
      <c r="V8604" s="52">
        <v>3471.97</v>
      </c>
      <c r="W8604" s="52">
        <v>3440.36</v>
      </c>
      <c r="X8604" s="52">
        <v>3507.7</v>
      </c>
      <c r="Y8604" s="52">
        <v>3555.81</v>
      </c>
      <c r="Z8604" s="52">
        <v>3584.74</v>
      </c>
      <c r="AA8604" s="52">
        <v>3646.8</v>
      </c>
      <c r="AB8604" s="52">
        <v>3745.69</v>
      </c>
      <c r="AC8604" s="52">
        <v>3769.32</v>
      </c>
      <c r="AD8604" s="52">
        <v>3880.39</v>
      </c>
      <c r="AE8604" s="52">
        <v>3904.05</v>
      </c>
      <c r="AF8604" s="52">
        <v>3932.65</v>
      </c>
      <c r="AG8604" s="52">
        <v>3954.11</v>
      </c>
      <c r="AH8604" s="52">
        <v>3984.41</v>
      </c>
      <c r="AI8604" s="52">
        <v>4077.77</v>
      </c>
      <c r="AJ8604" s="52">
        <v>4081.06</v>
      </c>
      <c r="AK8604" s="52">
        <v>4091.01</v>
      </c>
      <c r="AL8604" s="52">
        <v>4113.25</v>
      </c>
      <c r="AM8604" s="52">
        <v>4144.34</v>
      </c>
      <c r="AN8604" s="52">
        <v>4333.55</v>
      </c>
      <c r="AO8604" s="52">
        <v>3672.37</v>
      </c>
      <c r="AP8604" s="52">
        <v>3650.73</v>
      </c>
      <c r="AQ8604" s="52">
        <v>3715.36</v>
      </c>
      <c r="AR8604" s="52">
        <v>3600.34</v>
      </c>
      <c r="AS8604" s="52">
        <v>2912.48</v>
      </c>
      <c r="AT8604" s="52">
        <v>2442.4899999999998</v>
      </c>
      <c r="AU8604" s="52">
        <v>2232.6</v>
      </c>
      <c r="AV8604" s="52">
        <v>2113.12</v>
      </c>
      <c r="AW8604" s="52">
        <v>2099.89</v>
      </c>
      <c r="AX8604" s="52">
        <v>2252.35</v>
      </c>
      <c r="AY8604" s="52">
        <v>2384.21</v>
      </c>
      <c r="AZ8604" s="52">
        <v>2483.4899999999998</v>
      </c>
      <c r="BA8604" s="52">
        <v>2589.88</v>
      </c>
      <c r="BB8604" s="52">
        <v>2627.91</v>
      </c>
      <c r="BC8604">
        <v>2017</v>
      </c>
    </row>
    <row r="8605" spans="1:55" x14ac:dyDescent="0.25">
      <c r="A8605">
        <v>474</v>
      </c>
      <c r="B8605" t="s">
        <v>1951</v>
      </c>
      <c r="C8605" t="s">
        <v>259</v>
      </c>
      <c r="D8605" t="s">
        <v>1952</v>
      </c>
      <c r="E8605" t="s">
        <v>260</v>
      </c>
      <c r="F8605" t="s">
        <v>261</v>
      </c>
      <c r="G8605" t="s">
        <v>229</v>
      </c>
      <c r="H8605" t="s">
        <v>220</v>
      </c>
      <c r="I8605" t="s">
        <v>262</v>
      </c>
      <c r="J8605" t="s">
        <v>232</v>
      </c>
      <c r="K8605" t="s">
        <v>232</v>
      </c>
      <c r="L8605" t="s">
        <v>232</v>
      </c>
      <c r="M8605" t="s">
        <v>232</v>
      </c>
      <c r="N8605" t="s">
        <v>232</v>
      </c>
      <c r="O8605" t="s">
        <v>232</v>
      </c>
      <c r="P8605" t="s">
        <v>232</v>
      </c>
      <c r="Q8605" t="s">
        <v>232</v>
      </c>
      <c r="R8605" t="s">
        <v>232</v>
      </c>
      <c r="S8605" t="s">
        <v>232</v>
      </c>
      <c r="T8605" s="52">
        <v>12242.44</v>
      </c>
      <c r="U8605" s="52">
        <v>13912.84</v>
      </c>
      <c r="V8605" s="52">
        <v>16230.75</v>
      </c>
      <c r="W8605" s="52">
        <v>18716.73</v>
      </c>
      <c r="X8605" s="52">
        <v>23049.37</v>
      </c>
      <c r="Y8605" s="52">
        <v>34053.699999999997</v>
      </c>
      <c r="Z8605" s="52">
        <v>46954.19</v>
      </c>
      <c r="AA8605" s="52">
        <v>54115.47</v>
      </c>
      <c r="AB8605" s="52">
        <v>50945.75</v>
      </c>
      <c r="AC8605" s="52">
        <v>68421.509999999995</v>
      </c>
      <c r="AD8605" s="52">
        <v>86882.17</v>
      </c>
      <c r="AE8605" s="52">
        <v>89814.18</v>
      </c>
      <c r="AF8605" s="52">
        <v>98353.99</v>
      </c>
      <c r="AG8605" s="52">
        <v>109662.07</v>
      </c>
      <c r="AH8605" s="52">
        <v>126097.96</v>
      </c>
      <c r="AI8605" s="52">
        <v>152970.38</v>
      </c>
      <c r="AJ8605" s="52">
        <v>173897.38</v>
      </c>
      <c r="AK8605" s="52">
        <v>193301.92</v>
      </c>
      <c r="AL8605" s="52">
        <v>233957.57</v>
      </c>
      <c r="AM8605" s="52">
        <v>215205.21</v>
      </c>
      <c r="AN8605" s="52">
        <v>278173.83</v>
      </c>
      <c r="AO8605" s="52">
        <v>278432.12</v>
      </c>
      <c r="AP8605" s="52">
        <v>293102.98</v>
      </c>
      <c r="AQ8605" s="52">
        <v>325761.69</v>
      </c>
      <c r="AR8605" s="52">
        <v>338289.65</v>
      </c>
      <c r="AS8605" s="52">
        <v>347900.31</v>
      </c>
      <c r="AT8605" s="52">
        <v>305534.73</v>
      </c>
      <c r="AU8605" s="52">
        <v>334819.89</v>
      </c>
      <c r="AV8605" s="52">
        <v>466384.97</v>
      </c>
      <c r="AW8605" s="52">
        <v>558953.41</v>
      </c>
      <c r="AX8605" s="52">
        <v>681308.92</v>
      </c>
      <c r="AY8605" s="52">
        <v>741892.14</v>
      </c>
      <c r="AZ8605" s="52">
        <v>806299</v>
      </c>
      <c r="BA8605" s="52">
        <v>877435.88</v>
      </c>
      <c r="BB8605" s="52">
        <v>927683.8</v>
      </c>
      <c r="BC8605">
        <v>2017</v>
      </c>
    </row>
    <row r="8606" spans="1:55" x14ac:dyDescent="0.25">
      <c r="A8606">
        <v>474</v>
      </c>
      <c r="B8606" t="s">
        <v>1951</v>
      </c>
      <c r="C8606" t="s">
        <v>263</v>
      </c>
      <c r="D8606" t="s">
        <v>1952</v>
      </c>
      <c r="E8606" t="s">
        <v>260</v>
      </c>
      <c r="F8606" t="s">
        <v>264</v>
      </c>
      <c r="G8606" t="s">
        <v>242</v>
      </c>
      <c r="H8606" t="s">
        <v>220</v>
      </c>
      <c r="I8606" t="s">
        <v>262</v>
      </c>
      <c r="J8606" t="s">
        <v>232</v>
      </c>
      <c r="K8606" t="s">
        <v>232</v>
      </c>
      <c r="L8606" t="s">
        <v>232</v>
      </c>
      <c r="M8606" t="s">
        <v>232</v>
      </c>
      <c r="N8606" t="s">
        <v>232</v>
      </c>
      <c r="O8606" t="s">
        <v>232</v>
      </c>
      <c r="P8606" t="s">
        <v>232</v>
      </c>
      <c r="Q8606" t="s">
        <v>232</v>
      </c>
      <c r="R8606" t="s">
        <v>232</v>
      </c>
      <c r="S8606" t="s">
        <v>232</v>
      </c>
      <c r="T8606" s="52">
        <v>1046.18</v>
      </c>
      <c r="U8606" s="52">
        <v>1158.44</v>
      </c>
      <c r="V8606" s="52">
        <v>1351.44</v>
      </c>
      <c r="W8606" s="52">
        <v>1558.43</v>
      </c>
      <c r="X8606" s="52">
        <v>1919.18</v>
      </c>
      <c r="Y8606">
        <v>840.83199999999999</v>
      </c>
      <c r="Z8606">
        <v>411.26600000000002</v>
      </c>
      <c r="AA8606">
        <v>418.52600000000001</v>
      </c>
      <c r="AB8606">
        <v>374.911</v>
      </c>
      <c r="AC8606">
        <v>439.29199999999997</v>
      </c>
      <c r="AD8606">
        <v>539.64099999999996</v>
      </c>
      <c r="AE8606">
        <v>532.42100000000005</v>
      </c>
      <c r="AF8606">
        <v>560.03099999999995</v>
      </c>
      <c r="AG8606">
        <v>597.77099999999996</v>
      </c>
      <c r="AH8606">
        <v>682.14800000000002</v>
      </c>
      <c r="AI8606">
        <v>797.70399999999995</v>
      </c>
      <c r="AJ8606">
        <v>881.64800000000002</v>
      </c>
      <c r="AK8606">
        <v>971.32600000000002</v>
      </c>
      <c r="AL8606" s="52">
        <v>1171.17</v>
      </c>
      <c r="AM8606" s="52">
        <v>1060.93</v>
      </c>
      <c r="AN8606" s="52">
        <v>1266.79</v>
      </c>
      <c r="AO8606" s="52">
        <v>1302.3</v>
      </c>
      <c r="AP8606" s="52">
        <v>1367.72</v>
      </c>
      <c r="AQ8606" s="52">
        <v>1515.95</v>
      </c>
      <c r="AR8606" s="52">
        <v>1574.25</v>
      </c>
      <c r="AS8606" s="52">
        <v>1507.17</v>
      </c>
      <c r="AT8606" s="52">
        <v>1063.03</v>
      </c>
      <c r="AU8606">
        <v>894.64200000000005</v>
      </c>
      <c r="AV8606">
        <v>873.38</v>
      </c>
      <c r="AW8606">
        <v>918.80200000000002</v>
      </c>
      <c r="AX8606">
        <v>966.54300000000001</v>
      </c>
      <c r="AY8606" s="52">
        <v>1002.37</v>
      </c>
      <c r="AZ8606" s="52">
        <v>1037.52</v>
      </c>
      <c r="BA8606" s="52">
        <v>1075.29</v>
      </c>
      <c r="BB8606" s="52">
        <v>1093.4000000000001</v>
      </c>
      <c r="BC8606">
        <v>2017</v>
      </c>
    </row>
    <row r="8607" spans="1:55" x14ac:dyDescent="0.25">
      <c r="A8607">
        <v>474</v>
      </c>
      <c r="B8607" t="s">
        <v>1951</v>
      </c>
      <c r="C8607" t="s">
        <v>265</v>
      </c>
      <c r="D8607" t="s">
        <v>1952</v>
      </c>
      <c r="E8607" t="s">
        <v>260</v>
      </c>
      <c r="F8607" t="s">
        <v>266</v>
      </c>
      <c r="G8607" t="s">
        <v>246</v>
      </c>
      <c r="H8607" t="s">
        <v>220</v>
      </c>
      <c r="I8607" t="s">
        <v>262</v>
      </c>
      <c r="J8607" t="s">
        <v>232</v>
      </c>
      <c r="K8607" t="s">
        <v>232</v>
      </c>
      <c r="L8607" t="s">
        <v>232</v>
      </c>
      <c r="M8607" t="s">
        <v>232</v>
      </c>
      <c r="N8607" t="s">
        <v>232</v>
      </c>
      <c r="O8607" t="s">
        <v>232</v>
      </c>
      <c r="P8607" t="s">
        <v>232</v>
      </c>
      <c r="Q8607" t="s">
        <v>232</v>
      </c>
      <c r="R8607" t="s">
        <v>232</v>
      </c>
      <c r="S8607" t="s">
        <v>232</v>
      </c>
      <c r="T8607" s="52">
        <v>2153.92</v>
      </c>
      <c r="U8607" s="52">
        <v>2259.59</v>
      </c>
      <c r="V8607" s="52">
        <v>2382.33</v>
      </c>
      <c r="W8607" s="52">
        <v>2416.5700000000002</v>
      </c>
      <c r="X8607" s="52">
        <v>2516.48</v>
      </c>
      <c r="Y8607" s="52">
        <v>2604.48</v>
      </c>
      <c r="Z8607" s="52">
        <v>2673.75</v>
      </c>
      <c r="AA8607" s="52">
        <v>2766.94</v>
      </c>
      <c r="AB8607" s="52">
        <v>2873.97</v>
      </c>
      <c r="AC8607" s="52">
        <v>2933.85</v>
      </c>
      <c r="AD8607" s="52">
        <v>3087.82</v>
      </c>
      <c r="AE8607" s="52">
        <v>3174.78</v>
      </c>
      <c r="AF8607" s="52">
        <v>3248.64</v>
      </c>
      <c r="AG8607" s="52">
        <v>3327.02</v>
      </c>
      <c r="AH8607" s="52">
        <v>3442.77</v>
      </c>
      <c r="AI8607" s="52">
        <v>3633.18</v>
      </c>
      <c r="AJ8607" s="52">
        <v>3746.16</v>
      </c>
      <c r="AK8607" s="52">
        <v>3856.17</v>
      </c>
      <c r="AL8607" s="52">
        <v>3952.55</v>
      </c>
      <c r="AM8607" s="52">
        <v>4012.78</v>
      </c>
      <c r="AN8607" s="52">
        <v>4244.87</v>
      </c>
      <c r="AO8607" s="52">
        <v>3672.37</v>
      </c>
      <c r="AP8607" s="52">
        <v>3720.75</v>
      </c>
      <c r="AQ8607" s="52">
        <v>3853.06</v>
      </c>
      <c r="AR8607" s="52">
        <v>3804.42</v>
      </c>
      <c r="AS8607" s="52">
        <v>3110.49</v>
      </c>
      <c r="AT8607" s="52">
        <v>2637.05</v>
      </c>
      <c r="AU8607" s="52">
        <v>2456.27</v>
      </c>
      <c r="AV8607" s="52">
        <v>2377.2399999999998</v>
      </c>
      <c r="AW8607" s="52">
        <v>2404.35</v>
      </c>
      <c r="AX8607" s="52">
        <v>2632.78</v>
      </c>
      <c r="AY8607" s="52">
        <v>2844.84</v>
      </c>
      <c r="AZ8607" s="52">
        <v>3024.62</v>
      </c>
      <c r="BA8607" s="52">
        <v>3219.56</v>
      </c>
      <c r="BB8607" s="52">
        <v>3335.2</v>
      </c>
      <c r="BC8607">
        <v>2017</v>
      </c>
    </row>
    <row r="8608" spans="1:55" x14ac:dyDescent="0.25">
      <c r="A8608">
        <v>474</v>
      </c>
      <c r="B8608" t="s">
        <v>1951</v>
      </c>
      <c r="C8608" t="s">
        <v>267</v>
      </c>
      <c r="D8608" t="s">
        <v>1952</v>
      </c>
      <c r="E8608" t="s">
        <v>268</v>
      </c>
      <c r="F8608" t="s">
        <v>269</v>
      </c>
      <c r="G8608" t="s">
        <v>270</v>
      </c>
    </row>
    <row r="8609" spans="1:55" x14ac:dyDescent="0.25">
      <c r="A8609">
        <v>474</v>
      </c>
      <c r="B8609" t="s">
        <v>1951</v>
      </c>
      <c r="C8609" t="s">
        <v>271</v>
      </c>
      <c r="D8609" t="s">
        <v>1952</v>
      </c>
      <c r="E8609" t="s">
        <v>272</v>
      </c>
      <c r="F8609" t="s">
        <v>273</v>
      </c>
      <c r="G8609" t="s">
        <v>274</v>
      </c>
      <c r="I8609" t="s">
        <v>243</v>
      </c>
      <c r="J8609" t="s">
        <v>232</v>
      </c>
      <c r="K8609" t="s">
        <v>232</v>
      </c>
      <c r="L8609" t="s">
        <v>232</v>
      </c>
      <c r="M8609" t="s">
        <v>232</v>
      </c>
      <c r="N8609" t="s">
        <v>232</v>
      </c>
      <c r="O8609" t="s">
        <v>232</v>
      </c>
      <c r="P8609" t="s">
        <v>232</v>
      </c>
      <c r="Q8609" t="s">
        <v>232</v>
      </c>
      <c r="R8609" t="s">
        <v>232</v>
      </c>
      <c r="S8609" t="s">
        <v>232</v>
      </c>
      <c r="T8609">
        <v>9.5000000000000001E-2</v>
      </c>
      <c r="U8609">
        <v>9.9000000000000005E-2</v>
      </c>
      <c r="V8609">
        <v>9.6000000000000002E-2</v>
      </c>
      <c r="W8609">
        <v>9.8000000000000004E-2</v>
      </c>
      <c r="X8609">
        <v>0.10100000000000001</v>
      </c>
      <c r="Y8609">
        <v>0.10299999999999999</v>
      </c>
      <c r="Z8609">
        <v>0.104</v>
      </c>
      <c r="AA8609">
        <v>0.105</v>
      </c>
      <c r="AB8609">
        <v>0.109</v>
      </c>
      <c r="AC8609">
        <v>0.109</v>
      </c>
      <c r="AD8609">
        <v>0.111</v>
      </c>
      <c r="AE8609">
        <v>0.112</v>
      </c>
      <c r="AF8609">
        <v>0.113</v>
      </c>
      <c r="AG8609">
        <v>0.113</v>
      </c>
      <c r="AH8609">
        <v>0.111</v>
      </c>
      <c r="AI8609">
        <v>0.112</v>
      </c>
      <c r="AJ8609">
        <v>0.11</v>
      </c>
      <c r="AK8609">
        <v>0.108</v>
      </c>
      <c r="AL8609">
        <v>0.109</v>
      </c>
      <c r="AM8609">
        <v>0.113</v>
      </c>
      <c r="AN8609">
        <v>0.11600000000000001</v>
      </c>
      <c r="AO8609">
        <v>9.7000000000000003E-2</v>
      </c>
      <c r="AP8609">
        <v>9.6000000000000002E-2</v>
      </c>
      <c r="AQ8609">
        <v>9.8000000000000004E-2</v>
      </c>
      <c r="AR8609">
        <v>9.4E-2</v>
      </c>
      <c r="AS8609">
        <v>7.5999999999999998E-2</v>
      </c>
      <c r="AT8609">
        <v>6.4000000000000001E-2</v>
      </c>
      <c r="AU8609">
        <v>5.8000000000000003E-2</v>
      </c>
      <c r="AV8609">
        <v>5.3999999999999999E-2</v>
      </c>
      <c r="AW8609">
        <v>5.3999999999999999E-2</v>
      </c>
      <c r="AX8609">
        <v>5.7000000000000002E-2</v>
      </c>
      <c r="AY8609">
        <v>0.06</v>
      </c>
      <c r="AZ8609">
        <v>6.0999999999999999E-2</v>
      </c>
      <c r="BA8609">
        <v>6.3E-2</v>
      </c>
      <c r="BB8609">
        <v>6.3E-2</v>
      </c>
      <c r="BC8609">
        <v>2017</v>
      </c>
    </row>
    <row r="8610" spans="1:55" x14ac:dyDescent="0.25">
      <c r="A8610">
        <v>474</v>
      </c>
      <c r="B8610" t="s">
        <v>1951</v>
      </c>
      <c r="C8610" t="s">
        <v>275</v>
      </c>
      <c r="D8610" t="s">
        <v>1952</v>
      </c>
      <c r="E8610" t="s">
        <v>276</v>
      </c>
      <c r="F8610" t="s">
        <v>277</v>
      </c>
      <c r="G8610" t="s">
        <v>278</v>
      </c>
      <c r="I8610" t="s">
        <v>243</v>
      </c>
      <c r="J8610" t="s">
        <v>232</v>
      </c>
      <c r="K8610" t="s">
        <v>232</v>
      </c>
      <c r="L8610" t="s">
        <v>232</v>
      </c>
      <c r="M8610" t="s">
        <v>232</v>
      </c>
      <c r="N8610" t="s">
        <v>232</v>
      </c>
      <c r="O8610" t="s">
        <v>232</v>
      </c>
      <c r="P8610" t="s">
        <v>232</v>
      </c>
      <c r="Q8610" t="s">
        <v>232</v>
      </c>
      <c r="R8610" t="s">
        <v>232</v>
      </c>
      <c r="S8610" t="s">
        <v>232</v>
      </c>
      <c r="T8610">
        <v>5.6840000000000002</v>
      </c>
      <c r="U8610">
        <v>6.157</v>
      </c>
      <c r="V8610">
        <v>6.8129999999999997</v>
      </c>
      <c r="W8610">
        <v>7.7450000000000001</v>
      </c>
      <c r="X8610">
        <v>9.1590000000000007</v>
      </c>
      <c r="Y8610">
        <v>13.074999999999999</v>
      </c>
      <c r="Z8610">
        <v>17.561</v>
      </c>
      <c r="AA8610">
        <v>19.558</v>
      </c>
      <c r="AB8610">
        <v>17.727</v>
      </c>
      <c r="AC8610">
        <v>23.321000000000002</v>
      </c>
      <c r="AD8610">
        <v>28.137</v>
      </c>
      <c r="AE8610">
        <v>28.29</v>
      </c>
      <c r="AF8610">
        <v>30.274999999999999</v>
      </c>
      <c r="AG8610">
        <v>32.960999999999999</v>
      </c>
      <c r="AH8610">
        <v>36.627000000000002</v>
      </c>
      <c r="AI8610">
        <v>42.103999999999999</v>
      </c>
      <c r="AJ8610">
        <v>46.42</v>
      </c>
      <c r="AK8610">
        <v>50.128</v>
      </c>
      <c r="AL8610">
        <v>59.192</v>
      </c>
      <c r="AM8610">
        <v>53.63</v>
      </c>
      <c r="AN8610">
        <v>65.531999999999996</v>
      </c>
      <c r="AO8610">
        <v>75.817999999999998</v>
      </c>
      <c r="AP8610">
        <v>78.775000000000006</v>
      </c>
      <c r="AQ8610">
        <v>84.546000000000006</v>
      </c>
      <c r="AR8610">
        <v>88.92</v>
      </c>
      <c r="AS8610">
        <v>111.848</v>
      </c>
      <c r="AT8610">
        <v>115.86199999999999</v>
      </c>
      <c r="AU8610">
        <v>136.31200000000001</v>
      </c>
      <c r="AV8610">
        <v>196.18799999999999</v>
      </c>
      <c r="AW8610">
        <v>232.476</v>
      </c>
      <c r="AX8610">
        <v>258.779</v>
      </c>
      <c r="AY8610">
        <v>260.78500000000003</v>
      </c>
      <c r="AZ8610">
        <v>266.57900000000001</v>
      </c>
      <c r="BA8610">
        <v>272.53300000000002</v>
      </c>
      <c r="BB8610">
        <v>278.149</v>
      </c>
      <c r="BC8610">
        <v>2017</v>
      </c>
    </row>
    <row r="8611" spans="1:55" x14ac:dyDescent="0.25">
      <c r="A8611">
        <v>474</v>
      </c>
      <c r="B8611" t="s">
        <v>1951</v>
      </c>
      <c r="C8611" t="s">
        <v>279</v>
      </c>
      <c r="D8611" t="s">
        <v>1952</v>
      </c>
      <c r="E8611" t="s">
        <v>280</v>
      </c>
      <c r="F8611" t="s">
        <v>281</v>
      </c>
      <c r="G8611" t="s">
        <v>282</v>
      </c>
      <c r="I8611" t="s">
        <v>1953</v>
      </c>
      <c r="J8611" t="s">
        <v>232</v>
      </c>
      <c r="K8611" t="s">
        <v>232</v>
      </c>
      <c r="L8611" t="s">
        <v>232</v>
      </c>
      <c r="M8611" t="s">
        <v>232</v>
      </c>
      <c r="N8611" t="s">
        <v>232</v>
      </c>
      <c r="O8611" t="s">
        <v>232</v>
      </c>
      <c r="P8611" t="s">
        <v>232</v>
      </c>
      <c r="Q8611" t="s">
        <v>232</v>
      </c>
      <c r="R8611" t="s">
        <v>232</v>
      </c>
      <c r="S8611" t="s">
        <v>232</v>
      </c>
      <c r="T8611">
        <v>12.44</v>
      </c>
      <c r="U8611">
        <v>13.816000000000001</v>
      </c>
      <c r="V8611">
        <v>19.948</v>
      </c>
      <c r="W8611">
        <v>18.481999999999999</v>
      </c>
      <c r="X8611">
        <v>19.134</v>
      </c>
      <c r="Y8611">
        <v>21.748999999999999</v>
      </c>
      <c r="Z8611">
        <v>23.04</v>
      </c>
      <c r="AA8611">
        <v>24.631</v>
      </c>
      <c r="AB8611">
        <v>23.65</v>
      </c>
      <c r="AC8611">
        <v>18.706</v>
      </c>
      <c r="AD8611">
        <v>18.928000000000001</v>
      </c>
      <c r="AE8611">
        <v>19.559999999999999</v>
      </c>
      <c r="AF8611">
        <v>18.484000000000002</v>
      </c>
      <c r="AG8611">
        <v>20.727</v>
      </c>
      <c r="AH8611">
        <v>20.28</v>
      </c>
      <c r="AI8611">
        <v>18.53</v>
      </c>
      <c r="AJ8611">
        <v>16.384</v>
      </c>
      <c r="AK8611">
        <v>17.193999999999999</v>
      </c>
      <c r="AL8611">
        <v>15.416</v>
      </c>
      <c r="AM8611">
        <v>13.545</v>
      </c>
      <c r="AN8611">
        <v>11.661</v>
      </c>
      <c r="AO8611">
        <v>5.5010000000000003</v>
      </c>
      <c r="AP8611">
        <v>8.7040000000000006</v>
      </c>
      <c r="AQ8611">
        <v>8.1059999999999999</v>
      </c>
      <c r="AR8611">
        <v>7.8319999999999999</v>
      </c>
      <c r="AS8611">
        <v>1.6419999999999999</v>
      </c>
      <c r="AT8611">
        <v>1.4019999999999999</v>
      </c>
      <c r="AU8611">
        <v>2.0840000000000001</v>
      </c>
      <c r="AV8611">
        <v>5.0869999999999997</v>
      </c>
      <c r="AW8611">
        <v>6.1</v>
      </c>
      <c r="AX8611">
        <v>6.4009999999999998</v>
      </c>
      <c r="AY8611">
        <v>6.36</v>
      </c>
      <c r="AZ8611">
        <v>6.2910000000000004</v>
      </c>
      <c r="BA8611">
        <v>6.2350000000000003</v>
      </c>
      <c r="BB8611">
        <v>6.218</v>
      </c>
      <c r="BC8611">
        <v>2017</v>
      </c>
    </row>
    <row r="8612" spans="1:55" x14ac:dyDescent="0.25">
      <c r="A8612">
        <v>474</v>
      </c>
      <c r="B8612" t="s">
        <v>1951</v>
      </c>
      <c r="C8612" t="s">
        <v>283</v>
      </c>
      <c r="D8612" t="s">
        <v>1952</v>
      </c>
      <c r="E8612" t="s">
        <v>284</v>
      </c>
      <c r="F8612" t="s">
        <v>285</v>
      </c>
      <c r="G8612" t="s">
        <v>282</v>
      </c>
      <c r="I8612" t="s">
        <v>1953</v>
      </c>
      <c r="J8612" t="s">
        <v>232</v>
      </c>
      <c r="K8612" t="s">
        <v>232</v>
      </c>
      <c r="L8612" t="s">
        <v>232</v>
      </c>
      <c r="M8612" t="s">
        <v>232</v>
      </c>
      <c r="N8612" t="s">
        <v>232</v>
      </c>
      <c r="O8612" t="s">
        <v>232</v>
      </c>
      <c r="P8612" t="s">
        <v>232</v>
      </c>
      <c r="Q8612" t="s">
        <v>232</v>
      </c>
      <c r="R8612" t="s">
        <v>232</v>
      </c>
      <c r="S8612" t="s">
        <v>232</v>
      </c>
      <c r="T8612">
        <v>18.27</v>
      </c>
      <c r="U8612">
        <v>10.409000000000001</v>
      </c>
      <c r="V8612">
        <v>17.641999999999999</v>
      </c>
      <c r="W8612">
        <v>16.332000000000001</v>
      </c>
      <c r="X8612">
        <v>20.11</v>
      </c>
      <c r="Y8612">
        <v>22.050999999999998</v>
      </c>
      <c r="Z8612">
        <v>23.937999999999999</v>
      </c>
      <c r="AA8612">
        <v>24.952000000000002</v>
      </c>
      <c r="AB8612">
        <v>18.616</v>
      </c>
      <c r="AC8612">
        <v>25.902000000000001</v>
      </c>
      <c r="AD8612">
        <v>32.735999999999997</v>
      </c>
      <c r="AE8612">
        <v>26.369</v>
      </c>
      <c r="AF8612">
        <v>22.631</v>
      </c>
      <c r="AG8612">
        <v>22.222000000000001</v>
      </c>
      <c r="AH8612">
        <v>21.901</v>
      </c>
      <c r="AI8612">
        <v>22.311</v>
      </c>
      <c r="AJ8612">
        <v>17.597999999999999</v>
      </c>
      <c r="AK8612">
        <v>10.227</v>
      </c>
      <c r="AL8612">
        <v>10.766</v>
      </c>
      <c r="AM8612">
        <v>3.488</v>
      </c>
      <c r="AN8612">
        <v>8.25</v>
      </c>
      <c r="AO8612">
        <v>2.5</v>
      </c>
      <c r="AP8612">
        <v>6.9930000000000003</v>
      </c>
      <c r="AQ8612">
        <v>5.0330000000000004</v>
      </c>
      <c r="AR8612">
        <v>7.1050000000000004</v>
      </c>
      <c r="AS8612">
        <v>-4.4119999999999999</v>
      </c>
      <c r="AT8612">
        <v>-1.3660000000000001</v>
      </c>
      <c r="AU8612">
        <v>1.956</v>
      </c>
      <c r="AV8612">
        <v>5.0839999999999996</v>
      </c>
      <c r="AW8612">
        <v>6.7830000000000004</v>
      </c>
      <c r="AX8612">
        <v>4.4589999999999996</v>
      </c>
      <c r="AY8612">
        <v>3.3690000000000002</v>
      </c>
      <c r="AZ8612">
        <v>2.5289999999999999</v>
      </c>
      <c r="BA8612">
        <v>2.601</v>
      </c>
      <c r="BB8612">
        <v>2.3119999999999998</v>
      </c>
      <c r="BC8612">
        <v>2017</v>
      </c>
    </row>
    <row r="8613" spans="1:55" x14ac:dyDescent="0.25">
      <c r="A8613">
        <v>474</v>
      </c>
      <c r="B8613" t="s">
        <v>1951</v>
      </c>
      <c r="C8613" t="s">
        <v>286</v>
      </c>
      <c r="D8613" t="s">
        <v>1952</v>
      </c>
      <c r="E8613" t="s">
        <v>287</v>
      </c>
      <c r="F8613" t="s">
        <v>288</v>
      </c>
      <c r="G8613" t="s">
        <v>250</v>
      </c>
      <c r="I8613" t="s">
        <v>1954</v>
      </c>
      <c r="J8613" t="s">
        <v>232</v>
      </c>
      <c r="K8613" t="s">
        <v>232</v>
      </c>
      <c r="L8613" t="s">
        <v>232</v>
      </c>
      <c r="M8613" t="s">
        <v>232</v>
      </c>
      <c r="N8613" t="s">
        <v>232</v>
      </c>
      <c r="O8613" t="s">
        <v>232</v>
      </c>
      <c r="P8613" t="s">
        <v>232</v>
      </c>
      <c r="Q8613" t="s">
        <v>232</v>
      </c>
      <c r="R8613" t="s">
        <v>232</v>
      </c>
      <c r="S8613" t="s">
        <v>232</v>
      </c>
      <c r="T8613">
        <v>5.1829999999999998</v>
      </c>
      <c r="U8613">
        <v>7.51</v>
      </c>
      <c r="V8613">
        <v>11.356</v>
      </c>
      <c r="W8613">
        <v>18.367000000000001</v>
      </c>
      <c r="X8613">
        <v>31.459</v>
      </c>
      <c r="Y8613">
        <v>51.558999999999997</v>
      </c>
      <c r="Z8613">
        <v>71.555999999999997</v>
      </c>
      <c r="AA8613">
        <v>74.873000000000005</v>
      </c>
      <c r="AB8613">
        <v>83.513999999999996</v>
      </c>
      <c r="AC8613">
        <v>90.119</v>
      </c>
      <c r="AD8613">
        <v>100</v>
      </c>
      <c r="AE8613">
        <v>111.916</v>
      </c>
      <c r="AF8613">
        <v>125.613</v>
      </c>
      <c r="AG8613">
        <v>139.21799999999999</v>
      </c>
      <c r="AH8613">
        <v>156.607</v>
      </c>
      <c r="AI8613">
        <v>172.059</v>
      </c>
      <c r="AJ8613">
        <v>190.71899999999999</v>
      </c>
      <c r="AK8613">
        <v>205.79499999999999</v>
      </c>
      <c r="AL8613">
        <v>244.84700000000001</v>
      </c>
      <c r="AM8613">
        <v>253.845</v>
      </c>
      <c r="AN8613">
        <v>282.21199999999999</v>
      </c>
      <c r="AO8613">
        <v>337.36700000000002</v>
      </c>
      <c r="AP8613">
        <v>370.71600000000001</v>
      </c>
      <c r="AQ8613">
        <v>411.37799999999999</v>
      </c>
      <c r="AR8613">
        <v>444.94400000000002</v>
      </c>
      <c r="AS8613">
        <v>498.322</v>
      </c>
      <c r="AT8613">
        <v>435.71699999999998</v>
      </c>
      <c r="AU8613">
        <v>543.18399999999997</v>
      </c>
      <c r="AV8613">
        <v>770.08799999999997</v>
      </c>
      <c r="AW8613">
        <v>924.10500000000002</v>
      </c>
      <c r="AX8613">
        <v>993.41300000000001</v>
      </c>
      <c r="AY8613" s="52">
        <v>1043.08</v>
      </c>
      <c r="AZ8613" s="52">
        <v>1095.24</v>
      </c>
      <c r="BA8613" s="52">
        <v>1150</v>
      </c>
      <c r="BB8613" s="52">
        <v>1207.5</v>
      </c>
      <c r="BC8613">
        <v>2017</v>
      </c>
    </row>
    <row r="8614" spans="1:55" x14ac:dyDescent="0.25">
      <c r="A8614">
        <v>474</v>
      </c>
      <c r="B8614" t="s">
        <v>1951</v>
      </c>
      <c r="C8614" t="s">
        <v>290</v>
      </c>
      <c r="D8614" t="s">
        <v>1952</v>
      </c>
      <c r="E8614" t="s">
        <v>287</v>
      </c>
      <c r="F8614" t="s">
        <v>291</v>
      </c>
      <c r="G8614" t="s">
        <v>235</v>
      </c>
      <c r="I8614" t="s">
        <v>292</v>
      </c>
      <c r="J8614" t="s">
        <v>232</v>
      </c>
      <c r="K8614" t="s">
        <v>232</v>
      </c>
      <c r="L8614" t="s">
        <v>232</v>
      </c>
      <c r="M8614" t="s">
        <v>232</v>
      </c>
      <c r="N8614" t="s">
        <v>232</v>
      </c>
      <c r="O8614" t="s">
        <v>232</v>
      </c>
      <c r="P8614" t="s">
        <v>232</v>
      </c>
      <c r="Q8614" t="s">
        <v>232</v>
      </c>
      <c r="R8614" t="s">
        <v>232</v>
      </c>
      <c r="S8614" t="s">
        <v>232</v>
      </c>
      <c r="T8614" t="s">
        <v>232</v>
      </c>
      <c r="U8614">
        <v>44.912999999999997</v>
      </c>
      <c r="V8614">
        <v>51.2</v>
      </c>
      <c r="W8614">
        <v>61.746000000000002</v>
      </c>
      <c r="X8614">
        <v>71.277000000000001</v>
      </c>
      <c r="Y8614">
        <v>63.892000000000003</v>
      </c>
      <c r="Z8614">
        <v>38.784999999999997</v>
      </c>
      <c r="AA8614">
        <v>4.6349999999999998</v>
      </c>
      <c r="AB8614">
        <v>11.542</v>
      </c>
      <c r="AC8614">
        <v>7.9089999999999998</v>
      </c>
      <c r="AD8614">
        <v>10.964</v>
      </c>
      <c r="AE8614">
        <v>11.916</v>
      </c>
      <c r="AF8614">
        <v>12.239000000000001</v>
      </c>
      <c r="AG8614">
        <v>10.831</v>
      </c>
      <c r="AH8614">
        <v>12.49</v>
      </c>
      <c r="AI8614">
        <v>9.8670000000000009</v>
      </c>
      <c r="AJ8614">
        <v>10.845000000000001</v>
      </c>
      <c r="AK8614">
        <v>7.9050000000000002</v>
      </c>
      <c r="AL8614">
        <v>18.975999999999999</v>
      </c>
      <c r="AM8614">
        <v>3.6749999999999998</v>
      </c>
      <c r="AN8614">
        <v>11.175000000000001</v>
      </c>
      <c r="AO8614">
        <v>19.544</v>
      </c>
      <c r="AP8614">
        <v>9.8849999999999998</v>
      </c>
      <c r="AQ8614">
        <v>10.968</v>
      </c>
      <c r="AR8614">
        <v>8.1590000000000007</v>
      </c>
      <c r="AS8614">
        <v>11.996</v>
      </c>
      <c r="AT8614">
        <v>-12.563000000000001</v>
      </c>
      <c r="AU8614">
        <v>24.664000000000001</v>
      </c>
      <c r="AV8614">
        <v>41.773000000000003</v>
      </c>
      <c r="AW8614">
        <v>20</v>
      </c>
      <c r="AX8614">
        <v>7.5</v>
      </c>
      <c r="AY8614">
        <v>5</v>
      </c>
      <c r="AZ8614">
        <v>5</v>
      </c>
      <c r="BA8614">
        <v>5</v>
      </c>
      <c r="BB8614">
        <v>5</v>
      </c>
      <c r="BC8614">
        <v>2017</v>
      </c>
    </row>
    <row r="8615" spans="1:55" x14ac:dyDescent="0.25">
      <c r="A8615">
        <v>474</v>
      </c>
      <c r="B8615" t="s">
        <v>1951</v>
      </c>
      <c r="C8615" t="s">
        <v>293</v>
      </c>
      <c r="D8615" t="s">
        <v>1952</v>
      </c>
      <c r="E8615" t="s">
        <v>294</v>
      </c>
      <c r="F8615" t="s">
        <v>295</v>
      </c>
      <c r="G8615" t="s">
        <v>250</v>
      </c>
      <c r="I8615" t="s">
        <v>1954</v>
      </c>
      <c r="J8615" t="s">
        <v>232</v>
      </c>
      <c r="K8615" t="s">
        <v>232</v>
      </c>
      <c r="L8615" t="s">
        <v>232</v>
      </c>
      <c r="M8615" t="s">
        <v>232</v>
      </c>
      <c r="N8615" t="s">
        <v>232</v>
      </c>
      <c r="O8615" t="s">
        <v>232</v>
      </c>
      <c r="P8615" t="s">
        <v>232</v>
      </c>
      <c r="Q8615" t="s">
        <v>232</v>
      </c>
      <c r="R8615" t="s">
        <v>232</v>
      </c>
      <c r="S8615" t="s">
        <v>232</v>
      </c>
      <c r="T8615" t="s">
        <v>232</v>
      </c>
      <c r="U8615" t="s">
        <v>232</v>
      </c>
      <c r="V8615" t="s">
        <v>232</v>
      </c>
      <c r="W8615" t="s">
        <v>232</v>
      </c>
      <c r="X8615">
        <v>34.924999999999997</v>
      </c>
      <c r="Y8615">
        <v>54.902000000000001</v>
      </c>
      <c r="Z8615">
        <v>69.849999999999994</v>
      </c>
      <c r="AA8615">
        <v>74.774000000000001</v>
      </c>
      <c r="AB8615">
        <v>83.68</v>
      </c>
      <c r="AC8615">
        <v>92.200999999999993</v>
      </c>
      <c r="AD8615">
        <v>100</v>
      </c>
      <c r="AE8615">
        <v>122.35</v>
      </c>
      <c r="AF8615">
        <v>127.64700000000001</v>
      </c>
      <c r="AG8615">
        <v>144.99600000000001</v>
      </c>
      <c r="AH8615">
        <v>159.46899999999999</v>
      </c>
      <c r="AI8615">
        <v>179.36799999999999</v>
      </c>
      <c r="AJ8615">
        <v>193.46899999999999</v>
      </c>
      <c r="AK8615">
        <v>215.07499999999999</v>
      </c>
      <c r="AL8615">
        <v>238.29400000000001</v>
      </c>
      <c r="AM8615">
        <v>259.34199999999998</v>
      </c>
      <c r="AN8615">
        <v>291.72199999999998</v>
      </c>
      <c r="AO8615">
        <v>359.32299999999998</v>
      </c>
      <c r="AP8615">
        <v>380.18400000000003</v>
      </c>
      <c r="AQ8615">
        <v>411.13200000000001</v>
      </c>
      <c r="AR8615">
        <v>452.26799999999997</v>
      </c>
      <c r="AS8615">
        <v>597.15200000000004</v>
      </c>
      <c r="AT8615">
        <v>581.91899999999998</v>
      </c>
      <c r="AU8615">
        <v>893.51199999999994</v>
      </c>
      <c r="AV8615" s="52">
        <v>1161.57</v>
      </c>
      <c r="AW8615" s="52">
        <v>1277.72</v>
      </c>
      <c r="AX8615" s="52">
        <v>1341.61</v>
      </c>
      <c r="AY8615" s="52">
        <v>1408.69</v>
      </c>
      <c r="AZ8615" s="52">
        <v>1479.12</v>
      </c>
      <c r="BA8615" s="52">
        <v>1553.08</v>
      </c>
      <c r="BB8615" s="52">
        <v>1630.73</v>
      </c>
      <c r="BC8615">
        <v>2017</v>
      </c>
    </row>
    <row r="8616" spans="1:55" x14ac:dyDescent="0.25">
      <c r="A8616">
        <v>474</v>
      </c>
      <c r="B8616" t="s">
        <v>1951</v>
      </c>
      <c r="C8616" t="s">
        <v>296</v>
      </c>
      <c r="D8616" t="s">
        <v>1952</v>
      </c>
      <c r="E8616" t="s">
        <v>294</v>
      </c>
      <c r="F8616" t="s">
        <v>297</v>
      </c>
      <c r="G8616" t="s">
        <v>235</v>
      </c>
      <c r="I8616" t="s">
        <v>298</v>
      </c>
      <c r="J8616" t="s">
        <v>232</v>
      </c>
      <c r="K8616" t="s">
        <v>232</v>
      </c>
      <c r="L8616" t="s">
        <v>232</v>
      </c>
      <c r="M8616" t="s">
        <v>232</v>
      </c>
      <c r="N8616" t="s">
        <v>232</v>
      </c>
      <c r="O8616" t="s">
        <v>232</v>
      </c>
      <c r="P8616" t="s">
        <v>232</v>
      </c>
      <c r="Q8616" t="s">
        <v>232</v>
      </c>
      <c r="R8616" t="s">
        <v>232</v>
      </c>
      <c r="S8616" t="s">
        <v>232</v>
      </c>
      <c r="T8616" t="s">
        <v>232</v>
      </c>
      <c r="U8616" t="s">
        <v>232</v>
      </c>
      <c r="V8616" t="s">
        <v>232</v>
      </c>
      <c r="W8616" t="s">
        <v>232</v>
      </c>
      <c r="X8616" t="s">
        <v>232</v>
      </c>
      <c r="Y8616">
        <v>57.2</v>
      </c>
      <c r="Z8616">
        <v>27.225999999999999</v>
      </c>
      <c r="AA8616">
        <v>7.05</v>
      </c>
      <c r="AB8616">
        <v>11.91</v>
      </c>
      <c r="AC8616">
        <v>10.183999999999999</v>
      </c>
      <c r="AD8616">
        <v>8.4580000000000002</v>
      </c>
      <c r="AE8616">
        <v>22.35</v>
      </c>
      <c r="AF8616">
        <v>4.33</v>
      </c>
      <c r="AG8616">
        <v>13.590999999999999</v>
      </c>
      <c r="AH8616">
        <v>9.9809999999999999</v>
      </c>
      <c r="AI8616">
        <v>12.478</v>
      </c>
      <c r="AJ8616">
        <v>7.8609999999999998</v>
      </c>
      <c r="AK8616">
        <v>11.167999999999999</v>
      </c>
      <c r="AL8616">
        <v>10.795</v>
      </c>
      <c r="AM8616">
        <v>8.8330000000000002</v>
      </c>
      <c r="AN8616">
        <v>12.486000000000001</v>
      </c>
      <c r="AO8616">
        <v>23.172999999999998</v>
      </c>
      <c r="AP8616">
        <v>5.806</v>
      </c>
      <c r="AQ8616">
        <v>8.14</v>
      </c>
      <c r="AR8616">
        <v>10.005000000000001</v>
      </c>
      <c r="AS8616">
        <v>32.034999999999997</v>
      </c>
      <c r="AT8616">
        <v>-2.5510000000000002</v>
      </c>
      <c r="AU8616">
        <v>53.545999999999999</v>
      </c>
      <c r="AV8616">
        <v>30</v>
      </c>
      <c r="AW8616">
        <v>10</v>
      </c>
      <c r="AX8616">
        <v>5</v>
      </c>
      <c r="AY8616">
        <v>5</v>
      </c>
      <c r="AZ8616">
        <v>5</v>
      </c>
      <c r="BA8616">
        <v>5</v>
      </c>
      <c r="BB8616">
        <v>5</v>
      </c>
      <c r="BC8616">
        <v>2017</v>
      </c>
    </row>
    <row r="8617" spans="1:55" x14ac:dyDescent="0.25">
      <c r="A8617">
        <v>474</v>
      </c>
      <c r="B8617" t="s">
        <v>1951</v>
      </c>
      <c r="C8617" t="s">
        <v>299</v>
      </c>
      <c r="D8617" t="s">
        <v>1952</v>
      </c>
      <c r="E8617" t="s">
        <v>300</v>
      </c>
      <c r="G8617" t="s">
        <v>274</v>
      </c>
    </row>
    <row r="8618" spans="1:55" x14ac:dyDescent="0.25">
      <c r="A8618">
        <v>474</v>
      </c>
      <c r="B8618" t="s">
        <v>1951</v>
      </c>
      <c r="C8618" t="s">
        <v>301</v>
      </c>
      <c r="D8618" t="s">
        <v>1952</v>
      </c>
      <c r="E8618" t="s">
        <v>302</v>
      </c>
      <c r="F8618" t="s">
        <v>303</v>
      </c>
      <c r="G8618" t="s">
        <v>235</v>
      </c>
      <c r="I8618" t="s">
        <v>1955</v>
      </c>
      <c r="J8618" t="s">
        <v>232</v>
      </c>
      <c r="K8618" t="s">
        <v>232</v>
      </c>
      <c r="L8618" t="s">
        <v>232</v>
      </c>
      <c r="M8618" t="s">
        <v>232</v>
      </c>
      <c r="N8618" t="s">
        <v>232</v>
      </c>
      <c r="O8618" t="s">
        <v>232</v>
      </c>
      <c r="P8618" t="s">
        <v>232</v>
      </c>
      <c r="Q8618" t="s">
        <v>232</v>
      </c>
      <c r="R8618" t="s">
        <v>232</v>
      </c>
      <c r="S8618" t="s">
        <v>232</v>
      </c>
      <c r="T8618" t="s">
        <v>232</v>
      </c>
      <c r="U8618">
        <v>8.41</v>
      </c>
      <c r="V8618">
        <v>8.0760000000000005</v>
      </c>
      <c r="W8618">
        <v>11.7</v>
      </c>
      <c r="X8618">
        <v>-44.317</v>
      </c>
      <c r="Y8618">
        <v>36.429000000000002</v>
      </c>
      <c r="Z8618">
        <v>48.517000000000003</v>
      </c>
      <c r="AA8618">
        <v>18.170999999999999</v>
      </c>
      <c r="AB8618">
        <v>15.4</v>
      </c>
      <c r="AC8618">
        <v>-17.277000000000001</v>
      </c>
      <c r="AD8618">
        <v>-7.4139999999999997</v>
      </c>
      <c r="AE8618">
        <v>12.63</v>
      </c>
      <c r="AF8618">
        <v>13.859</v>
      </c>
      <c r="AG8618">
        <v>-1.857</v>
      </c>
      <c r="AH8618">
        <v>-10.271000000000001</v>
      </c>
      <c r="AI8618">
        <v>1.835</v>
      </c>
      <c r="AJ8618">
        <v>12.736000000000001</v>
      </c>
      <c r="AK8618">
        <v>8.0530000000000008</v>
      </c>
      <c r="AL8618">
        <v>8.6310000000000002</v>
      </c>
      <c r="AM8618">
        <v>-1.8</v>
      </c>
      <c r="AN8618">
        <v>-6.2119999999999997</v>
      </c>
      <c r="AO8618">
        <v>-14.795</v>
      </c>
      <c r="AP8618">
        <v>21.332000000000001</v>
      </c>
      <c r="AQ8618">
        <v>-2.5670000000000002</v>
      </c>
      <c r="AR8618">
        <v>4.4160000000000004</v>
      </c>
      <c r="AS8618">
        <v>-7.6660000000000004</v>
      </c>
      <c r="AT8618">
        <v>-14.541</v>
      </c>
      <c r="AU8618">
        <v>0.53300000000000003</v>
      </c>
      <c r="AV8618">
        <v>-12.64</v>
      </c>
      <c r="AW8618">
        <v>-6.5519999999999996</v>
      </c>
      <c r="AX8618">
        <v>15.428000000000001</v>
      </c>
      <c r="AY8618">
        <v>10.467000000000001</v>
      </c>
      <c r="AZ8618">
        <v>9.2050000000000001</v>
      </c>
      <c r="BA8618">
        <v>8.032</v>
      </c>
      <c r="BB8618">
        <v>3.012</v>
      </c>
    </row>
    <row r="8619" spans="1:55" x14ac:dyDescent="0.25">
      <c r="A8619">
        <v>474</v>
      </c>
      <c r="B8619" t="s">
        <v>1951</v>
      </c>
      <c r="C8619" t="s">
        <v>305</v>
      </c>
      <c r="D8619" t="s">
        <v>1952</v>
      </c>
      <c r="E8619" t="s">
        <v>306</v>
      </c>
      <c r="F8619" t="s">
        <v>307</v>
      </c>
      <c r="G8619" t="s">
        <v>235</v>
      </c>
      <c r="I8619" t="s">
        <v>1955</v>
      </c>
      <c r="J8619" t="s">
        <v>232</v>
      </c>
      <c r="K8619" t="s">
        <v>232</v>
      </c>
      <c r="L8619" t="s">
        <v>232</v>
      </c>
      <c r="M8619" t="s">
        <v>232</v>
      </c>
      <c r="N8619" t="s">
        <v>232</v>
      </c>
      <c r="O8619" t="s">
        <v>232</v>
      </c>
      <c r="P8619" t="s">
        <v>232</v>
      </c>
      <c r="Q8619" t="s">
        <v>232</v>
      </c>
      <c r="R8619" t="s">
        <v>232</v>
      </c>
      <c r="S8619" t="s">
        <v>232</v>
      </c>
      <c r="T8619" t="s">
        <v>232</v>
      </c>
      <c r="U8619">
        <v>8.3019999999999996</v>
      </c>
      <c r="V8619">
        <v>-7.17</v>
      </c>
      <c r="W8619">
        <v>17.747</v>
      </c>
      <c r="X8619">
        <v>-42.524999999999999</v>
      </c>
      <c r="Y8619">
        <v>34.843000000000004</v>
      </c>
      <c r="Z8619">
        <v>47.895000000000003</v>
      </c>
      <c r="AA8619">
        <v>15.135999999999999</v>
      </c>
      <c r="AB8619">
        <v>17.006</v>
      </c>
      <c r="AC8619">
        <v>-17.645</v>
      </c>
      <c r="AD8619">
        <v>-5.077</v>
      </c>
      <c r="AE8619">
        <v>13.705</v>
      </c>
      <c r="AF8619">
        <v>14.920999999999999</v>
      </c>
      <c r="AG8619">
        <v>2.472</v>
      </c>
      <c r="AH8619">
        <v>-9.8539999999999992</v>
      </c>
      <c r="AI8619">
        <v>1.597</v>
      </c>
      <c r="AJ8619">
        <v>7.5730000000000004</v>
      </c>
      <c r="AK8619">
        <v>12.647</v>
      </c>
      <c r="AL8619">
        <v>7.234</v>
      </c>
      <c r="AM8619">
        <v>-3.4510000000000001</v>
      </c>
      <c r="AN8619">
        <v>-4.3819999999999997</v>
      </c>
      <c r="AO8619">
        <v>-12.736000000000001</v>
      </c>
      <c r="AP8619">
        <v>20.677</v>
      </c>
      <c r="AQ8619">
        <v>-0.29399999999999998</v>
      </c>
      <c r="AR8619">
        <v>2.3109999999999999</v>
      </c>
      <c r="AS8619">
        <v>-10.992000000000001</v>
      </c>
      <c r="AT8619">
        <v>-12.95</v>
      </c>
      <c r="AU8619">
        <v>6.0730000000000004</v>
      </c>
      <c r="AV8619">
        <v>-14.981</v>
      </c>
      <c r="AW8619">
        <v>-8.0830000000000002</v>
      </c>
      <c r="AX8619">
        <v>14.183</v>
      </c>
      <c r="AY8619">
        <v>11.231</v>
      </c>
      <c r="AZ8619">
        <v>6.7220000000000004</v>
      </c>
      <c r="BA8619">
        <v>9.5310000000000006</v>
      </c>
      <c r="BB8619">
        <v>3.9169999999999998</v>
      </c>
    </row>
    <row r="8620" spans="1:55" x14ac:dyDescent="0.25">
      <c r="A8620">
        <v>474</v>
      </c>
      <c r="B8620" t="s">
        <v>1951</v>
      </c>
      <c r="C8620" t="s">
        <v>308</v>
      </c>
      <c r="D8620" t="s">
        <v>1952</v>
      </c>
      <c r="E8620" t="s">
        <v>309</v>
      </c>
      <c r="F8620" t="s">
        <v>310</v>
      </c>
      <c r="G8620" t="s">
        <v>235</v>
      </c>
      <c r="I8620" t="s">
        <v>1955</v>
      </c>
      <c r="J8620" t="s">
        <v>232</v>
      </c>
      <c r="K8620" t="s">
        <v>232</v>
      </c>
      <c r="L8620" t="s">
        <v>232</v>
      </c>
      <c r="M8620" t="s">
        <v>232</v>
      </c>
      <c r="N8620" t="s">
        <v>232</v>
      </c>
      <c r="O8620" t="s">
        <v>232</v>
      </c>
      <c r="P8620" t="s">
        <v>232</v>
      </c>
      <c r="Q8620" t="s">
        <v>232</v>
      </c>
      <c r="R8620" t="s">
        <v>232</v>
      </c>
      <c r="S8620" t="s">
        <v>232</v>
      </c>
      <c r="T8620" t="s">
        <v>232</v>
      </c>
      <c r="U8620">
        <v>1.57</v>
      </c>
      <c r="V8620">
        <v>-3.0379999999999998</v>
      </c>
      <c r="W8620">
        <v>11.984</v>
      </c>
      <c r="X8620">
        <v>-20.109000000000002</v>
      </c>
      <c r="Y8620">
        <v>68.141999999999996</v>
      </c>
      <c r="Z8620">
        <v>103.721</v>
      </c>
      <c r="AA8620">
        <v>16.440000000000001</v>
      </c>
      <c r="AB8620">
        <v>-2.915</v>
      </c>
      <c r="AC8620">
        <v>18.366</v>
      </c>
      <c r="AD8620">
        <v>-1.1930000000000001</v>
      </c>
      <c r="AE8620">
        <v>1.5329999999999999</v>
      </c>
      <c r="AF8620">
        <v>8.9990000000000006</v>
      </c>
      <c r="AG8620">
        <v>-6.0179999999999998</v>
      </c>
      <c r="AH8620">
        <v>-9.0039999999999996</v>
      </c>
      <c r="AI8620">
        <v>-2.0289999999999999</v>
      </c>
      <c r="AJ8620">
        <v>-3.8820000000000001</v>
      </c>
      <c r="AK8620">
        <v>-10.773999999999999</v>
      </c>
      <c r="AL8620">
        <v>-2.5859999999999999</v>
      </c>
      <c r="AM8620">
        <v>0.67100000000000004</v>
      </c>
      <c r="AN8620">
        <v>6.907</v>
      </c>
      <c r="AO8620">
        <v>-18.207999999999998</v>
      </c>
      <c r="AP8620">
        <v>-12.882999999999999</v>
      </c>
      <c r="AQ8620">
        <v>4.33</v>
      </c>
      <c r="AR8620">
        <v>7.9020000000000001</v>
      </c>
      <c r="AS8620">
        <v>-35.25</v>
      </c>
      <c r="AT8620">
        <v>-69.287000000000006</v>
      </c>
      <c r="AU8620">
        <v>-13.983000000000001</v>
      </c>
      <c r="AV8620">
        <v>0.24199999999999999</v>
      </c>
      <c r="AW8620">
        <v>11.933999999999999</v>
      </c>
      <c r="AX8620">
        <v>300.43299999999999</v>
      </c>
      <c r="AY8620">
        <v>6.7389999999999999</v>
      </c>
      <c r="AZ8620">
        <v>6.944</v>
      </c>
      <c r="BA8620">
        <v>2.9860000000000002</v>
      </c>
      <c r="BB8620">
        <v>21.068999999999999</v>
      </c>
    </row>
    <row r="8621" spans="1:55" x14ac:dyDescent="0.25">
      <c r="A8621">
        <v>474</v>
      </c>
      <c r="B8621" t="s">
        <v>1951</v>
      </c>
      <c r="C8621" t="s">
        <v>311</v>
      </c>
      <c r="D8621" t="s">
        <v>1952</v>
      </c>
      <c r="E8621" t="s">
        <v>312</v>
      </c>
      <c r="F8621" t="s">
        <v>313</v>
      </c>
      <c r="G8621" t="s">
        <v>235</v>
      </c>
      <c r="I8621" t="s">
        <v>1955</v>
      </c>
      <c r="J8621" t="s">
        <v>232</v>
      </c>
      <c r="K8621" t="s">
        <v>232</v>
      </c>
      <c r="L8621" t="s">
        <v>232</v>
      </c>
      <c r="M8621" t="s">
        <v>232</v>
      </c>
      <c r="N8621" t="s">
        <v>232</v>
      </c>
      <c r="O8621" t="s">
        <v>232</v>
      </c>
      <c r="P8621" t="s">
        <v>232</v>
      </c>
      <c r="Q8621" t="s">
        <v>232</v>
      </c>
      <c r="R8621" t="s">
        <v>232</v>
      </c>
      <c r="S8621" t="s">
        <v>232</v>
      </c>
      <c r="T8621" t="s">
        <v>232</v>
      </c>
      <c r="U8621">
        <v>-0.191</v>
      </c>
      <c r="V8621">
        <v>-7.4809999999999999</v>
      </c>
      <c r="W8621">
        <v>10.832000000000001</v>
      </c>
      <c r="X8621">
        <v>-19.178999999999998</v>
      </c>
      <c r="Y8621">
        <v>79.403999999999996</v>
      </c>
      <c r="Z8621">
        <v>117.17100000000001</v>
      </c>
      <c r="AA8621">
        <v>16.123999999999999</v>
      </c>
      <c r="AB8621">
        <v>-5.0620000000000003</v>
      </c>
      <c r="AC8621">
        <v>64.81</v>
      </c>
      <c r="AD8621">
        <v>53.22</v>
      </c>
      <c r="AE8621">
        <v>2.0179999999999998</v>
      </c>
      <c r="AF8621">
        <v>6.625</v>
      </c>
      <c r="AG8621">
        <v>-7.7089999999999996</v>
      </c>
      <c r="AH8621">
        <v>-7.78</v>
      </c>
      <c r="AI8621">
        <v>-0.91800000000000004</v>
      </c>
      <c r="AJ8621">
        <v>-4.601</v>
      </c>
      <c r="AK8621">
        <v>-13.012</v>
      </c>
      <c r="AL8621">
        <v>-5.1509999999999998</v>
      </c>
      <c r="AM8621">
        <v>-2.8759999999999999</v>
      </c>
      <c r="AN8621">
        <v>8.4870000000000001</v>
      </c>
      <c r="AO8621">
        <v>-12.474</v>
      </c>
      <c r="AP8621">
        <v>-16.658999999999999</v>
      </c>
      <c r="AQ8621">
        <v>7.3410000000000002</v>
      </c>
      <c r="AR8621">
        <v>11.968999999999999</v>
      </c>
      <c r="AS8621">
        <v>-42.603000000000002</v>
      </c>
      <c r="AT8621">
        <v>-82.953999999999994</v>
      </c>
      <c r="AU8621">
        <v>34.283999999999999</v>
      </c>
      <c r="AV8621">
        <v>4.5220000000000002</v>
      </c>
      <c r="AW8621">
        <v>5.6849999999999996</v>
      </c>
      <c r="AX8621">
        <v>393.43</v>
      </c>
      <c r="AY8621">
        <v>4.1929999999999996</v>
      </c>
      <c r="AZ8621">
        <v>4.5250000000000004</v>
      </c>
      <c r="BA8621">
        <v>4.2969999999999997</v>
      </c>
      <c r="BB8621">
        <v>23.896999999999998</v>
      </c>
    </row>
    <row r="8622" spans="1:55" x14ac:dyDescent="0.25">
      <c r="A8622">
        <v>474</v>
      </c>
      <c r="B8622" t="s">
        <v>1951</v>
      </c>
      <c r="C8622" t="s">
        <v>314</v>
      </c>
      <c r="D8622" t="s">
        <v>1952</v>
      </c>
      <c r="E8622" t="s">
        <v>315</v>
      </c>
      <c r="F8622" t="s">
        <v>316</v>
      </c>
      <c r="G8622" t="s">
        <v>317</v>
      </c>
    </row>
    <row r="8623" spans="1:55" x14ac:dyDescent="0.25">
      <c r="A8623">
        <v>474</v>
      </c>
      <c r="B8623" t="s">
        <v>1951</v>
      </c>
      <c r="C8623" t="s">
        <v>318</v>
      </c>
      <c r="D8623" t="s">
        <v>1952</v>
      </c>
      <c r="E8623" t="s">
        <v>319</v>
      </c>
      <c r="F8623" t="s">
        <v>320</v>
      </c>
      <c r="G8623" t="s">
        <v>321</v>
      </c>
      <c r="H8623" t="s">
        <v>322</v>
      </c>
    </row>
    <row r="8624" spans="1:55" x14ac:dyDescent="0.25">
      <c r="A8624">
        <v>474</v>
      </c>
      <c r="B8624" t="s">
        <v>1951</v>
      </c>
      <c r="C8624" t="s">
        <v>323</v>
      </c>
      <c r="D8624" t="s">
        <v>1952</v>
      </c>
      <c r="E8624" t="s">
        <v>324</v>
      </c>
      <c r="F8624" t="s">
        <v>325</v>
      </c>
      <c r="G8624" t="s">
        <v>321</v>
      </c>
      <c r="H8624" t="s">
        <v>322</v>
      </c>
      <c r="I8624" t="s">
        <v>1956</v>
      </c>
      <c r="J8624" t="s">
        <v>232</v>
      </c>
      <c r="K8624" t="s">
        <v>232</v>
      </c>
      <c r="L8624" t="s">
        <v>232</v>
      </c>
      <c r="M8624" t="s">
        <v>232</v>
      </c>
      <c r="N8624" t="s">
        <v>232</v>
      </c>
      <c r="O8624" t="s">
        <v>232</v>
      </c>
      <c r="P8624" t="s">
        <v>232</v>
      </c>
      <c r="Q8624" t="s">
        <v>232</v>
      </c>
      <c r="R8624" t="s">
        <v>232</v>
      </c>
      <c r="S8624" t="s">
        <v>232</v>
      </c>
      <c r="T8624">
        <v>12.086</v>
      </c>
      <c r="U8624">
        <v>12.66</v>
      </c>
      <c r="V8624">
        <v>13.289</v>
      </c>
      <c r="W8624">
        <v>13.948</v>
      </c>
      <c r="X8624">
        <v>14.6</v>
      </c>
      <c r="Y8624">
        <v>15.218999999999999</v>
      </c>
      <c r="Z8624">
        <v>15.795999999999999</v>
      </c>
      <c r="AA8624">
        <v>16.338999999999999</v>
      </c>
      <c r="AB8624">
        <v>16.863</v>
      </c>
      <c r="AC8624">
        <v>17.39</v>
      </c>
      <c r="AD8624">
        <v>17.937000000000001</v>
      </c>
      <c r="AE8624">
        <v>18.506</v>
      </c>
      <c r="AF8624">
        <v>19.094000000000001</v>
      </c>
      <c r="AG8624">
        <v>19.702000000000002</v>
      </c>
      <c r="AH8624">
        <v>20.329000000000001</v>
      </c>
      <c r="AI8624">
        <v>20.975000000000001</v>
      </c>
      <c r="AJ8624">
        <v>21.622</v>
      </c>
      <c r="AK8624">
        <v>22.29</v>
      </c>
      <c r="AL8624">
        <v>22.978000000000002</v>
      </c>
      <c r="AM8624">
        <v>23.687000000000001</v>
      </c>
      <c r="AN8624">
        <v>24.398</v>
      </c>
      <c r="AO8624">
        <v>25.13</v>
      </c>
      <c r="AP8624">
        <v>25.884</v>
      </c>
      <c r="AQ8624">
        <v>26.66</v>
      </c>
      <c r="AR8624">
        <v>27.46</v>
      </c>
      <c r="AS8624">
        <v>28.283999999999999</v>
      </c>
      <c r="AT8624">
        <v>29.132000000000001</v>
      </c>
      <c r="AU8624">
        <v>29.977</v>
      </c>
      <c r="AV8624">
        <v>30.815999999999999</v>
      </c>
      <c r="AW8624">
        <v>31.648</v>
      </c>
      <c r="AX8624">
        <v>32.470999999999997</v>
      </c>
      <c r="AY8624">
        <v>33.283000000000001</v>
      </c>
      <c r="AZ8624">
        <v>34.082000000000001</v>
      </c>
      <c r="BA8624">
        <v>34.866</v>
      </c>
      <c r="BB8624">
        <v>35.633000000000003</v>
      </c>
      <c r="BC8624">
        <v>2017</v>
      </c>
    </row>
    <row r="8625" spans="1:55" x14ac:dyDescent="0.25">
      <c r="A8625">
        <v>474</v>
      </c>
      <c r="B8625" t="s">
        <v>1951</v>
      </c>
      <c r="C8625" t="s">
        <v>327</v>
      </c>
      <c r="D8625" t="s">
        <v>1952</v>
      </c>
      <c r="E8625" t="s">
        <v>328</v>
      </c>
      <c r="F8625" t="s">
        <v>329</v>
      </c>
      <c r="G8625" t="s">
        <v>229</v>
      </c>
      <c r="H8625" t="s">
        <v>230</v>
      </c>
      <c r="I8625" t="s">
        <v>1957</v>
      </c>
      <c r="J8625" t="s">
        <v>232</v>
      </c>
      <c r="K8625" t="s">
        <v>232</v>
      </c>
      <c r="L8625" t="s">
        <v>232</v>
      </c>
      <c r="M8625" t="s">
        <v>232</v>
      </c>
      <c r="N8625" t="s">
        <v>232</v>
      </c>
      <c r="O8625" t="s">
        <v>232</v>
      </c>
      <c r="P8625" t="s">
        <v>232</v>
      </c>
      <c r="Q8625" t="s">
        <v>232</v>
      </c>
      <c r="R8625" t="s">
        <v>232</v>
      </c>
      <c r="S8625" t="s">
        <v>232</v>
      </c>
      <c r="T8625">
        <v>24.21</v>
      </c>
      <c r="U8625">
        <v>33.432000000000002</v>
      </c>
      <c r="V8625">
        <v>29.603999999999999</v>
      </c>
      <c r="W8625">
        <v>33.850999999999999</v>
      </c>
      <c r="X8625">
        <v>37.536999999999999</v>
      </c>
      <c r="Y8625">
        <v>95.296000000000006</v>
      </c>
      <c r="Z8625">
        <v>220.86699999999999</v>
      </c>
      <c r="AA8625">
        <v>289.32600000000002</v>
      </c>
      <c r="AB8625">
        <v>227.655</v>
      </c>
      <c r="AC8625">
        <v>336.83100000000002</v>
      </c>
      <c r="AD8625">
        <v>588.68899999999996</v>
      </c>
      <c r="AE8625">
        <v>553.08399999999995</v>
      </c>
      <c r="AF8625">
        <v>567.67200000000003</v>
      </c>
      <c r="AG8625">
        <v>672.29300000000001</v>
      </c>
      <c r="AH8625">
        <v>820.56399999999996</v>
      </c>
      <c r="AI8625" s="52">
        <v>1121.29</v>
      </c>
      <c r="AJ8625" s="52">
        <v>1449.68</v>
      </c>
      <c r="AK8625" s="52">
        <v>1429.02</v>
      </c>
      <c r="AL8625" s="52">
        <v>1973.75</v>
      </c>
      <c r="AM8625" s="52">
        <v>1274.5999999999999</v>
      </c>
      <c r="AN8625" s="52">
        <v>1774.42</v>
      </c>
      <c r="AO8625" s="52">
        <v>1772.54</v>
      </c>
      <c r="AP8625" s="52">
        <v>2268.59</v>
      </c>
      <c r="AQ8625" s="52">
        <v>2075.69</v>
      </c>
      <c r="AR8625" s="52">
        <v>2196.38</v>
      </c>
      <c r="AS8625" s="52">
        <v>1046.42</v>
      </c>
      <c r="AT8625">
        <v>671.14400000000001</v>
      </c>
      <c r="AU8625">
        <v>349</v>
      </c>
      <c r="AV8625">
        <v>551.66899999999998</v>
      </c>
      <c r="AW8625">
        <v>582.80200000000002</v>
      </c>
      <c r="AX8625" s="52">
        <v>1272.04</v>
      </c>
      <c r="AY8625" s="52">
        <v>1841.89</v>
      </c>
      <c r="AZ8625" s="52">
        <v>2313.12</v>
      </c>
      <c r="BA8625" s="52">
        <v>2781.11</v>
      </c>
      <c r="BB8625" s="52">
        <v>3614.13</v>
      </c>
      <c r="BC8625">
        <v>2017</v>
      </c>
    </row>
    <row r="8626" spans="1:55" x14ac:dyDescent="0.25">
      <c r="A8626">
        <v>474</v>
      </c>
      <c r="B8626" t="s">
        <v>1951</v>
      </c>
      <c r="C8626" t="s">
        <v>331</v>
      </c>
      <c r="D8626" t="s">
        <v>1952</v>
      </c>
      <c r="E8626" t="s">
        <v>328</v>
      </c>
      <c r="F8626" t="s">
        <v>329</v>
      </c>
      <c r="G8626" t="s">
        <v>282</v>
      </c>
      <c r="I8626" t="s">
        <v>332</v>
      </c>
      <c r="J8626" t="s">
        <v>232</v>
      </c>
      <c r="K8626" t="s">
        <v>232</v>
      </c>
      <c r="L8626" t="s">
        <v>232</v>
      </c>
      <c r="M8626" t="s">
        <v>232</v>
      </c>
      <c r="N8626" t="s">
        <v>232</v>
      </c>
      <c r="O8626" t="s">
        <v>232</v>
      </c>
      <c r="P8626" t="s">
        <v>232</v>
      </c>
      <c r="Q8626" t="s">
        <v>232</v>
      </c>
      <c r="R8626" t="s">
        <v>232</v>
      </c>
      <c r="S8626" t="s">
        <v>232</v>
      </c>
      <c r="T8626">
        <v>16.363</v>
      </c>
      <c r="U8626">
        <v>18.981000000000002</v>
      </c>
      <c r="V8626">
        <v>13.725</v>
      </c>
      <c r="W8626">
        <v>12.967000000000001</v>
      </c>
      <c r="X8626">
        <v>11.154999999999999</v>
      </c>
      <c r="Y8626">
        <v>18.388000000000002</v>
      </c>
      <c r="Z8626">
        <v>29.78</v>
      </c>
      <c r="AA8626">
        <v>32.722000000000001</v>
      </c>
      <c r="AB8626">
        <v>26.498999999999999</v>
      </c>
      <c r="AC8626">
        <v>28.309000000000001</v>
      </c>
      <c r="AD8626">
        <v>37.776000000000003</v>
      </c>
      <c r="AE8626">
        <v>33.276000000000003</v>
      </c>
      <c r="AF8626">
        <v>30.227</v>
      </c>
      <c r="AG8626">
        <v>31.116</v>
      </c>
      <c r="AH8626">
        <v>32.01</v>
      </c>
      <c r="AI8626">
        <v>34.947000000000003</v>
      </c>
      <c r="AJ8626">
        <v>38.555</v>
      </c>
      <c r="AK8626">
        <v>33.165999999999997</v>
      </c>
      <c r="AL8626">
        <v>36.715000000000003</v>
      </c>
      <c r="AM8626">
        <v>25.004000000000001</v>
      </c>
      <c r="AN8626">
        <v>26.145</v>
      </c>
      <c r="AO8626">
        <v>25.332999999999998</v>
      </c>
      <c r="AP8626">
        <v>29.902999999999999</v>
      </c>
      <c r="AQ8626">
        <v>23.9</v>
      </c>
      <c r="AR8626">
        <v>23.643999999999998</v>
      </c>
      <c r="AS8626">
        <v>10.634</v>
      </c>
      <c r="AT8626">
        <v>7.54</v>
      </c>
      <c r="AU8626">
        <v>3.47</v>
      </c>
      <c r="AV8626">
        <v>3.8279999999999998</v>
      </c>
      <c r="AW8626">
        <v>3.2829999999999999</v>
      </c>
      <c r="AX8626">
        <v>5.7160000000000002</v>
      </c>
      <c r="AY8626">
        <v>7.415</v>
      </c>
      <c r="AZ8626">
        <v>8.3670000000000009</v>
      </c>
      <c r="BA8626">
        <v>9.0359999999999996</v>
      </c>
      <c r="BB8626">
        <v>10.872</v>
      </c>
      <c r="BC8626">
        <v>2017</v>
      </c>
    </row>
    <row r="8627" spans="1:55" x14ac:dyDescent="0.25">
      <c r="A8627">
        <v>474</v>
      </c>
      <c r="B8627" t="s">
        <v>1951</v>
      </c>
      <c r="C8627" t="s">
        <v>333</v>
      </c>
      <c r="D8627" t="s">
        <v>1952</v>
      </c>
      <c r="E8627" t="s">
        <v>334</v>
      </c>
      <c r="F8627" t="s">
        <v>335</v>
      </c>
      <c r="G8627" t="s">
        <v>229</v>
      </c>
      <c r="H8627" t="s">
        <v>230</v>
      </c>
      <c r="I8627" t="s">
        <v>1957</v>
      </c>
      <c r="J8627" t="s">
        <v>232</v>
      </c>
      <c r="K8627" t="s">
        <v>232</v>
      </c>
      <c r="L8627" t="s">
        <v>232</v>
      </c>
      <c r="M8627" t="s">
        <v>232</v>
      </c>
      <c r="N8627" t="s">
        <v>232</v>
      </c>
      <c r="O8627" t="s">
        <v>232</v>
      </c>
      <c r="P8627" t="s">
        <v>232</v>
      </c>
      <c r="Q8627" t="s">
        <v>232</v>
      </c>
      <c r="R8627" t="s">
        <v>232</v>
      </c>
      <c r="S8627" t="s">
        <v>232</v>
      </c>
      <c r="T8627">
        <v>39.409999999999997</v>
      </c>
      <c r="U8627">
        <v>43.58</v>
      </c>
      <c r="V8627">
        <v>53.125</v>
      </c>
      <c r="W8627">
        <v>67.256</v>
      </c>
      <c r="X8627">
        <v>84.741</v>
      </c>
      <c r="Y8627">
        <v>125.04</v>
      </c>
      <c r="Z8627">
        <v>227.67500000000001</v>
      </c>
      <c r="AA8627">
        <v>302.60700000000003</v>
      </c>
      <c r="AB8627">
        <v>294.416</v>
      </c>
      <c r="AC8627">
        <v>336.11500000000001</v>
      </c>
      <c r="AD8627">
        <v>493.82600000000002</v>
      </c>
      <c r="AE8627">
        <v>506.76100000000002</v>
      </c>
      <c r="AF8627">
        <v>578.10400000000004</v>
      </c>
      <c r="AG8627">
        <v>763.05399999999997</v>
      </c>
      <c r="AH8627">
        <v>875.74199999999996</v>
      </c>
      <c r="AI8627" s="52">
        <v>1179.74</v>
      </c>
      <c r="AJ8627" s="52">
        <v>1405.08</v>
      </c>
      <c r="AK8627" s="52">
        <v>1738.51</v>
      </c>
      <c r="AL8627" s="52">
        <v>2217.37</v>
      </c>
      <c r="AM8627" s="52">
        <v>1795.11</v>
      </c>
      <c r="AN8627" s="52">
        <v>2049.86</v>
      </c>
      <c r="AO8627" s="52">
        <v>2087.88</v>
      </c>
      <c r="AP8627" s="52">
        <v>2747.7</v>
      </c>
      <c r="AQ8627" s="52">
        <v>2674.69</v>
      </c>
      <c r="AR8627" s="52">
        <v>2580.6</v>
      </c>
      <c r="AS8627" s="52">
        <v>1903.69</v>
      </c>
      <c r="AT8627" s="52">
        <v>1416.6</v>
      </c>
      <c r="AU8627">
        <v>835.94799999999998</v>
      </c>
      <c r="AV8627" s="52">
        <v>1182.8</v>
      </c>
      <c r="AW8627" s="52">
        <v>1484.3</v>
      </c>
      <c r="AX8627" s="52">
        <v>2482.64</v>
      </c>
      <c r="AY8627" s="52">
        <v>2634.47</v>
      </c>
      <c r="AZ8627" s="52">
        <v>2967.75</v>
      </c>
      <c r="BA8627" s="52">
        <v>3143.05</v>
      </c>
      <c r="BB8627" s="52">
        <v>3641.13</v>
      </c>
      <c r="BC8627">
        <v>2017</v>
      </c>
    </row>
    <row r="8628" spans="1:55" x14ac:dyDescent="0.25">
      <c r="A8628">
        <v>474</v>
      </c>
      <c r="B8628" t="s">
        <v>1951</v>
      </c>
      <c r="C8628" t="s">
        <v>336</v>
      </c>
      <c r="D8628" t="s">
        <v>1952</v>
      </c>
      <c r="E8628" t="s">
        <v>334</v>
      </c>
      <c r="F8628" t="s">
        <v>335</v>
      </c>
      <c r="G8628" t="s">
        <v>282</v>
      </c>
      <c r="I8628" t="s">
        <v>337</v>
      </c>
      <c r="J8628" t="s">
        <v>232</v>
      </c>
      <c r="K8628" t="s">
        <v>232</v>
      </c>
      <c r="L8628" t="s">
        <v>232</v>
      </c>
      <c r="M8628" t="s">
        <v>232</v>
      </c>
      <c r="N8628" t="s">
        <v>232</v>
      </c>
      <c r="O8628" t="s">
        <v>232</v>
      </c>
      <c r="P8628" t="s">
        <v>232</v>
      </c>
      <c r="Q8628" t="s">
        <v>232</v>
      </c>
      <c r="R8628" t="s">
        <v>232</v>
      </c>
      <c r="S8628" t="s">
        <v>232</v>
      </c>
      <c r="T8628">
        <v>26.635999999999999</v>
      </c>
      <c r="U8628">
        <v>24.742999999999999</v>
      </c>
      <c r="V8628">
        <v>24.63</v>
      </c>
      <c r="W8628">
        <v>25.763000000000002</v>
      </c>
      <c r="X8628">
        <v>25.181999999999999</v>
      </c>
      <c r="Y8628">
        <v>24.126999999999999</v>
      </c>
      <c r="Z8628">
        <v>30.698</v>
      </c>
      <c r="AA8628">
        <v>34.223999999999997</v>
      </c>
      <c r="AB8628">
        <v>34.270000000000003</v>
      </c>
      <c r="AC8628">
        <v>28.248000000000001</v>
      </c>
      <c r="AD8628">
        <v>31.689</v>
      </c>
      <c r="AE8628">
        <v>30.489000000000001</v>
      </c>
      <c r="AF8628">
        <v>30.783000000000001</v>
      </c>
      <c r="AG8628">
        <v>35.317</v>
      </c>
      <c r="AH8628">
        <v>34.161999999999999</v>
      </c>
      <c r="AI8628">
        <v>36.768999999999998</v>
      </c>
      <c r="AJ8628">
        <v>37.369</v>
      </c>
      <c r="AK8628">
        <v>40.348999999999997</v>
      </c>
      <c r="AL8628">
        <v>41.247</v>
      </c>
      <c r="AM8628">
        <v>35.215000000000003</v>
      </c>
      <c r="AN8628">
        <v>30.202999999999999</v>
      </c>
      <c r="AO8628">
        <v>29.84</v>
      </c>
      <c r="AP8628">
        <v>36.218000000000004</v>
      </c>
      <c r="AQ8628">
        <v>30.797000000000001</v>
      </c>
      <c r="AR8628">
        <v>27.78</v>
      </c>
      <c r="AS8628">
        <v>19.347000000000001</v>
      </c>
      <c r="AT8628">
        <v>15.914999999999999</v>
      </c>
      <c r="AU8628">
        <v>8.3109999999999999</v>
      </c>
      <c r="AV8628">
        <v>8.2080000000000002</v>
      </c>
      <c r="AW8628">
        <v>8.3620000000000001</v>
      </c>
      <c r="AX8628">
        <v>11.156000000000001</v>
      </c>
      <c r="AY8628">
        <v>10.606</v>
      </c>
      <c r="AZ8628">
        <v>10.734999999999999</v>
      </c>
      <c r="BA8628">
        <v>10.212999999999999</v>
      </c>
      <c r="BB8628">
        <v>10.954000000000001</v>
      </c>
      <c r="BC8628">
        <v>2017</v>
      </c>
    </row>
    <row r="8629" spans="1:55" x14ac:dyDescent="0.25">
      <c r="A8629">
        <v>474</v>
      </c>
      <c r="B8629" t="s">
        <v>1951</v>
      </c>
      <c r="C8629" t="s">
        <v>338</v>
      </c>
      <c r="D8629" t="s">
        <v>1952</v>
      </c>
      <c r="E8629" t="s">
        <v>339</v>
      </c>
      <c r="F8629" t="s">
        <v>340</v>
      </c>
      <c r="G8629" t="s">
        <v>229</v>
      </c>
      <c r="H8629" t="s">
        <v>230</v>
      </c>
      <c r="I8629" t="s">
        <v>1957</v>
      </c>
      <c r="J8629" t="s">
        <v>232</v>
      </c>
      <c r="K8629" t="s">
        <v>232</v>
      </c>
      <c r="L8629" t="s">
        <v>232</v>
      </c>
      <c r="M8629" t="s">
        <v>232</v>
      </c>
      <c r="N8629" t="s">
        <v>232</v>
      </c>
      <c r="O8629" t="s">
        <v>232</v>
      </c>
      <c r="P8629" t="s">
        <v>232</v>
      </c>
      <c r="Q8629" t="s">
        <v>232</v>
      </c>
      <c r="R8629" t="s">
        <v>232</v>
      </c>
      <c r="S8629" t="s">
        <v>232</v>
      </c>
      <c r="T8629">
        <v>-15.2</v>
      </c>
      <c r="U8629">
        <v>-10.148</v>
      </c>
      <c r="V8629">
        <v>-23.521000000000001</v>
      </c>
      <c r="W8629">
        <v>-33.405000000000001</v>
      </c>
      <c r="X8629">
        <v>-47.204000000000001</v>
      </c>
      <c r="Y8629">
        <v>-29.744</v>
      </c>
      <c r="Z8629">
        <v>-6.8079999999999998</v>
      </c>
      <c r="AA8629">
        <v>-13.281000000000001</v>
      </c>
      <c r="AB8629">
        <v>-66.760999999999996</v>
      </c>
      <c r="AC8629">
        <v>0.71599999999999997</v>
      </c>
      <c r="AD8629">
        <v>94.863</v>
      </c>
      <c r="AE8629">
        <v>46.323</v>
      </c>
      <c r="AF8629">
        <v>-10.432</v>
      </c>
      <c r="AG8629">
        <v>-90.760999999999996</v>
      </c>
      <c r="AH8629">
        <v>-55.177999999999997</v>
      </c>
      <c r="AI8629">
        <v>-58.451000000000001</v>
      </c>
      <c r="AJ8629">
        <v>44.600999999999999</v>
      </c>
      <c r="AK8629">
        <v>-309.495</v>
      </c>
      <c r="AL8629">
        <v>-243.61600000000001</v>
      </c>
      <c r="AM8629">
        <v>-520.51400000000001</v>
      </c>
      <c r="AN8629">
        <v>-275.44</v>
      </c>
      <c r="AO8629">
        <v>-315.33300000000003</v>
      </c>
      <c r="AP8629">
        <v>-479.10399999999998</v>
      </c>
      <c r="AQ8629">
        <v>-599.00300000000004</v>
      </c>
      <c r="AR8629">
        <v>-384.21699999999998</v>
      </c>
      <c r="AS8629">
        <v>-857.27</v>
      </c>
      <c r="AT8629">
        <v>-745.45600000000002</v>
      </c>
      <c r="AU8629">
        <v>-486.94799999999998</v>
      </c>
      <c r="AV8629">
        <v>-631.13099999999997</v>
      </c>
      <c r="AW8629">
        <v>-901.49800000000005</v>
      </c>
      <c r="AX8629" s="52">
        <v>-1210.5999999999999</v>
      </c>
      <c r="AY8629">
        <v>-792.58299999999997</v>
      </c>
      <c r="AZ8629">
        <v>-654.62900000000002</v>
      </c>
      <c r="BA8629">
        <v>-361.94099999999997</v>
      </c>
      <c r="BB8629">
        <v>-27.006</v>
      </c>
      <c r="BC8629">
        <v>2017</v>
      </c>
    </row>
    <row r="8630" spans="1:55" x14ac:dyDescent="0.25">
      <c r="A8630">
        <v>474</v>
      </c>
      <c r="B8630" t="s">
        <v>1951</v>
      </c>
      <c r="C8630" t="s">
        <v>341</v>
      </c>
      <c r="D8630" t="s">
        <v>1952</v>
      </c>
      <c r="E8630" t="s">
        <v>339</v>
      </c>
      <c r="F8630" t="s">
        <v>340</v>
      </c>
      <c r="G8630" t="s">
        <v>282</v>
      </c>
      <c r="I8630" t="s">
        <v>342</v>
      </c>
      <c r="J8630" t="s">
        <v>232</v>
      </c>
      <c r="K8630" t="s">
        <v>232</v>
      </c>
      <c r="L8630" t="s">
        <v>232</v>
      </c>
      <c r="M8630" t="s">
        <v>232</v>
      </c>
      <c r="N8630" t="s">
        <v>232</v>
      </c>
      <c r="O8630" t="s">
        <v>232</v>
      </c>
      <c r="P8630" t="s">
        <v>232</v>
      </c>
      <c r="Q8630" t="s">
        <v>232</v>
      </c>
      <c r="R8630" t="s">
        <v>232</v>
      </c>
      <c r="S8630" t="s">
        <v>232</v>
      </c>
      <c r="T8630">
        <v>-10.273</v>
      </c>
      <c r="U8630">
        <v>-5.7619999999999996</v>
      </c>
      <c r="V8630">
        <v>-10.904999999999999</v>
      </c>
      <c r="W8630">
        <v>-12.795999999999999</v>
      </c>
      <c r="X8630">
        <v>-14.026999999999999</v>
      </c>
      <c r="Y8630">
        <v>-5.7389999999999999</v>
      </c>
      <c r="Z8630">
        <v>-0.91800000000000004</v>
      </c>
      <c r="AA8630">
        <v>-1.502</v>
      </c>
      <c r="AB8630">
        <v>-7.7709999999999999</v>
      </c>
      <c r="AC8630">
        <v>0.06</v>
      </c>
      <c r="AD8630">
        <v>6.0869999999999997</v>
      </c>
      <c r="AE8630">
        <v>2.7869999999999999</v>
      </c>
      <c r="AF8630">
        <v>-0.55500000000000005</v>
      </c>
      <c r="AG8630">
        <v>-4.2009999999999996</v>
      </c>
      <c r="AH8630">
        <v>-2.1520000000000001</v>
      </c>
      <c r="AI8630">
        <v>-1.8220000000000001</v>
      </c>
      <c r="AJ8630">
        <v>1.1859999999999999</v>
      </c>
      <c r="AK8630">
        <v>-7.1829999999999998</v>
      </c>
      <c r="AL8630">
        <v>-4.532</v>
      </c>
      <c r="AM8630">
        <v>-10.211</v>
      </c>
      <c r="AN8630">
        <v>-4.0579999999999998</v>
      </c>
      <c r="AO8630">
        <v>-4.5069999999999997</v>
      </c>
      <c r="AP8630">
        <v>-6.3150000000000004</v>
      </c>
      <c r="AQ8630">
        <v>-6.8970000000000002</v>
      </c>
      <c r="AR8630">
        <v>-4.1360000000000001</v>
      </c>
      <c r="AS8630">
        <v>-8.7119999999999997</v>
      </c>
      <c r="AT8630">
        <v>-8.375</v>
      </c>
      <c r="AU8630">
        <v>-4.8410000000000002</v>
      </c>
      <c r="AV8630">
        <v>-4.38</v>
      </c>
      <c r="AW8630">
        <v>-5.0780000000000003</v>
      </c>
      <c r="AX8630">
        <v>-5.44</v>
      </c>
      <c r="AY8630">
        <v>-3.1909999999999998</v>
      </c>
      <c r="AZ8630">
        <v>-2.3679999999999999</v>
      </c>
      <c r="BA8630">
        <v>-1.1759999999999999</v>
      </c>
      <c r="BB8630">
        <v>-8.1000000000000003E-2</v>
      </c>
      <c r="BC8630">
        <v>2017</v>
      </c>
    </row>
    <row r="8631" spans="1:55" x14ac:dyDescent="0.25">
      <c r="A8631">
        <v>474</v>
      </c>
      <c r="B8631" t="s">
        <v>1951</v>
      </c>
      <c r="C8631" t="s">
        <v>343</v>
      </c>
      <c r="D8631" t="s">
        <v>1952</v>
      </c>
      <c r="E8631" t="s">
        <v>344</v>
      </c>
      <c r="F8631" t="s">
        <v>345</v>
      </c>
      <c r="G8631" t="s">
        <v>229</v>
      </c>
      <c r="H8631" t="s">
        <v>230</v>
      </c>
    </row>
    <row r="8632" spans="1:55" x14ac:dyDescent="0.25">
      <c r="A8632">
        <v>474</v>
      </c>
      <c r="B8632" t="s">
        <v>1951</v>
      </c>
      <c r="C8632" t="s">
        <v>346</v>
      </c>
      <c r="D8632" t="s">
        <v>1952</v>
      </c>
      <c r="E8632" t="s">
        <v>344</v>
      </c>
      <c r="F8632" t="s">
        <v>345</v>
      </c>
      <c r="G8632" t="s">
        <v>270</v>
      </c>
    </row>
    <row r="8633" spans="1:55" x14ac:dyDescent="0.25">
      <c r="A8633">
        <v>474</v>
      </c>
      <c r="B8633" t="s">
        <v>1951</v>
      </c>
      <c r="C8633" t="s">
        <v>347</v>
      </c>
      <c r="D8633" t="s">
        <v>1952</v>
      </c>
      <c r="E8633" t="s">
        <v>348</v>
      </c>
      <c r="F8633" t="s">
        <v>349</v>
      </c>
      <c r="G8633" t="s">
        <v>229</v>
      </c>
      <c r="H8633" t="s">
        <v>230</v>
      </c>
      <c r="I8633" t="s">
        <v>1957</v>
      </c>
      <c r="J8633" t="s">
        <v>232</v>
      </c>
      <c r="K8633" t="s">
        <v>232</v>
      </c>
      <c r="L8633" t="s">
        <v>232</v>
      </c>
      <c r="M8633" t="s">
        <v>232</v>
      </c>
      <c r="N8633" t="s">
        <v>232</v>
      </c>
      <c r="O8633" t="s">
        <v>232</v>
      </c>
      <c r="P8633" t="s">
        <v>232</v>
      </c>
      <c r="Q8633" t="s">
        <v>232</v>
      </c>
      <c r="R8633" t="s">
        <v>232</v>
      </c>
      <c r="S8633" t="s">
        <v>232</v>
      </c>
      <c r="T8633">
        <v>-12.304</v>
      </c>
      <c r="U8633">
        <v>-5.9509999999999996</v>
      </c>
      <c r="V8633">
        <v>-20.09</v>
      </c>
      <c r="W8633">
        <v>-27.422999999999998</v>
      </c>
      <c r="X8633">
        <v>-38.732999999999997</v>
      </c>
      <c r="Y8633">
        <v>-22.457000000000001</v>
      </c>
      <c r="Z8633">
        <v>12.244999999999999</v>
      </c>
      <c r="AA8633">
        <v>7.4260000000000002</v>
      </c>
      <c r="AB8633">
        <v>-40.738999999999997</v>
      </c>
      <c r="AC8633">
        <v>41.387</v>
      </c>
      <c r="AD8633">
        <v>129.464</v>
      </c>
      <c r="AE8633">
        <v>79.593999999999994</v>
      </c>
      <c r="AF8633">
        <v>24.242999999999999</v>
      </c>
      <c r="AG8633">
        <v>-52.802</v>
      </c>
      <c r="AH8633">
        <v>-1.202</v>
      </c>
      <c r="AI8633">
        <v>10.621</v>
      </c>
      <c r="AJ8633">
        <v>131.53</v>
      </c>
      <c r="AK8633">
        <v>-212.11</v>
      </c>
      <c r="AL8633">
        <v>-114.94799999999999</v>
      </c>
      <c r="AM8633">
        <v>-393.38200000000001</v>
      </c>
      <c r="AN8633">
        <v>-112.727</v>
      </c>
      <c r="AO8633">
        <v>-12.125</v>
      </c>
      <c r="AP8633">
        <v>-66.221000000000004</v>
      </c>
      <c r="AQ8633">
        <v>-126.33199999999999</v>
      </c>
      <c r="AR8633">
        <v>139.87299999999999</v>
      </c>
      <c r="AS8633">
        <v>-251.81</v>
      </c>
      <c r="AT8633">
        <v>-272.79000000000002</v>
      </c>
      <c r="AU8633">
        <v>-467</v>
      </c>
      <c r="AV8633">
        <v>-601.58199999999999</v>
      </c>
      <c r="AW8633">
        <v>-869.39300000000003</v>
      </c>
      <c r="AX8633">
        <v>-642.18100000000004</v>
      </c>
      <c r="AY8633">
        <v>-486.10199999999998</v>
      </c>
      <c r="AZ8633">
        <v>-365.87299999999999</v>
      </c>
      <c r="BA8633">
        <v>-92.83</v>
      </c>
      <c r="BB8633">
        <v>313.23500000000001</v>
      </c>
      <c r="BC8633">
        <v>2017</v>
      </c>
    </row>
    <row r="8634" spans="1:55" x14ac:dyDescent="0.25">
      <c r="A8634">
        <v>474</v>
      </c>
      <c r="B8634" t="s">
        <v>1951</v>
      </c>
      <c r="C8634" t="s">
        <v>350</v>
      </c>
      <c r="D8634" t="s">
        <v>1952</v>
      </c>
      <c r="E8634" t="s">
        <v>348</v>
      </c>
      <c r="F8634" t="s">
        <v>349</v>
      </c>
      <c r="G8634" t="s">
        <v>282</v>
      </c>
      <c r="I8634" t="s">
        <v>351</v>
      </c>
      <c r="J8634" t="s">
        <v>232</v>
      </c>
      <c r="K8634" t="s">
        <v>232</v>
      </c>
      <c r="L8634" t="s">
        <v>232</v>
      </c>
      <c r="M8634" t="s">
        <v>232</v>
      </c>
      <c r="N8634" t="s">
        <v>232</v>
      </c>
      <c r="O8634" t="s">
        <v>232</v>
      </c>
      <c r="P8634" t="s">
        <v>232</v>
      </c>
      <c r="Q8634" t="s">
        <v>232</v>
      </c>
      <c r="R8634" t="s">
        <v>232</v>
      </c>
      <c r="S8634" t="s">
        <v>232</v>
      </c>
      <c r="T8634">
        <v>-8.3160000000000007</v>
      </c>
      <c r="U8634">
        <v>-3.379</v>
      </c>
      <c r="V8634">
        <v>-9.3140000000000001</v>
      </c>
      <c r="W8634">
        <v>-10.505000000000001</v>
      </c>
      <c r="X8634">
        <v>-11.51</v>
      </c>
      <c r="Y8634">
        <v>-4.3330000000000002</v>
      </c>
      <c r="Z8634">
        <v>1.651</v>
      </c>
      <c r="AA8634">
        <v>0.84</v>
      </c>
      <c r="AB8634">
        <v>-4.742</v>
      </c>
      <c r="AC8634">
        <v>3.4780000000000002</v>
      </c>
      <c r="AD8634">
        <v>8.3079999999999998</v>
      </c>
      <c r="AE8634">
        <v>4.7889999999999997</v>
      </c>
      <c r="AF8634">
        <v>1.2909999999999999</v>
      </c>
      <c r="AG8634">
        <v>-2.444</v>
      </c>
      <c r="AH8634">
        <v>-4.7E-2</v>
      </c>
      <c r="AI8634">
        <v>0.33100000000000002</v>
      </c>
      <c r="AJ8634">
        <v>3.4980000000000002</v>
      </c>
      <c r="AK8634">
        <v>-4.923</v>
      </c>
      <c r="AL8634">
        <v>-2.1379999999999999</v>
      </c>
      <c r="AM8634">
        <v>-7.7169999999999996</v>
      </c>
      <c r="AN8634">
        <v>-1.661</v>
      </c>
      <c r="AO8634">
        <v>-0.17299999999999999</v>
      </c>
      <c r="AP8634">
        <v>-0.873</v>
      </c>
      <c r="AQ8634">
        <v>-1.4550000000000001</v>
      </c>
      <c r="AR8634">
        <v>1.506</v>
      </c>
      <c r="AS8634">
        <v>-2.5590000000000002</v>
      </c>
      <c r="AT8634">
        <v>-3.0649999999999999</v>
      </c>
      <c r="AU8634">
        <v>-4.6429999999999998</v>
      </c>
      <c r="AV8634">
        <v>-4.1749999999999998</v>
      </c>
      <c r="AW8634">
        <v>-4.8979999999999997</v>
      </c>
      <c r="AX8634">
        <v>-2.8860000000000001</v>
      </c>
      <c r="AY8634">
        <v>-1.9570000000000001</v>
      </c>
      <c r="AZ8634">
        <v>-1.323</v>
      </c>
      <c r="BA8634">
        <v>-0.30199999999999999</v>
      </c>
      <c r="BB8634">
        <v>0.94199999999999995</v>
      </c>
      <c r="BC8634">
        <v>2017</v>
      </c>
    </row>
    <row r="8635" spans="1:55" x14ac:dyDescent="0.25">
      <c r="A8635">
        <v>474</v>
      </c>
      <c r="B8635" t="s">
        <v>1951</v>
      </c>
      <c r="C8635" t="s">
        <v>352</v>
      </c>
      <c r="D8635" t="s">
        <v>1952</v>
      </c>
      <c r="E8635" t="s">
        <v>353</v>
      </c>
      <c r="F8635" t="s">
        <v>354</v>
      </c>
      <c r="G8635" t="s">
        <v>229</v>
      </c>
      <c r="H8635" t="s">
        <v>230</v>
      </c>
      <c r="I8635" t="s">
        <v>1957</v>
      </c>
      <c r="J8635" t="s">
        <v>232</v>
      </c>
      <c r="K8635" t="s">
        <v>232</v>
      </c>
      <c r="L8635" t="s">
        <v>232</v>
      </c>
      <c r="M8635" t="s">
        <v>232</v>
      </c>
      <c r="N8635" t="s">
        <v>232</v>
      </c>
      <c r="O8635" t="s">
        <v>232</v>
      </c>
      <c r="P8635" t="s">
        <v>232</v>
      </c>
      <c r="Q8635" t="s">
        <v>232</v>
      </c>
      <c r="R8635" t="s">
        <v>232</v>
      </c>
      <c r="S8635" t="s">
        <v>232</v>
      </c>
      <c r="T8635" t="s">
        <v>232</v>
      </c>
      <c r="U8635" t="s">
        <v>232</v>
      </c>
      <c r="V8635" t="s">
        <v>232</v>
      </c>
      <c r="W8635" t="s">
        <v>232</v>
      </c>
      <c r="X8635" t="s">
        <v>232</v>
      </c>
      <c r="Y8635" t="s">
        <v>232</v>
      </c>
      <c r="Z8635" t="s">
        <v>232</v>
      </c>
      <c r="AA8635" t="s">
        <v>232</v>
      </c>
      <c r="AB8635" s="52">
        <v>1024.92</v>
      </c>
      <c r="AC8635" s="52">
        <v>1118.3900000000001</v>
      </c>
      <c r="AD8635">
        <v>879.26400000000001</v>
      </c>
      <c r="AE8635">
        <v>903.79600000000005</v>
      </c>
      <c r="AF8635">
        <v>938.25300000000004</v>
      </c>
      <c r="AG8635" s="52">
        <v>1127.1199999999999</v>
      </c>
      <c r="AH8635" s="52">
        <v>1165.53</v>
      </c>
      <c r="AI8635" s="52">
        <v>1189.22</v>
      </c>
      <c r="AJ8635" s="52">
        <v>1240.79</v>
      </c>
      <c r="AK8635" s="52">
        <v>1518.21</v>
      </c>
      <c r="AL8635" s="52">
        <v>1689.21</v>
      </c>
      <c r="AM8635" s="52">
        <v>2224.2399999999998</v>
      </c>
      <c r="AN8635" s="52">
        <v>2597.67</v>
      </c>
      <c r="AO8635" s="52">
        <v>2962.46</v>
      </c>
      <c r="AP8635" s="52">
        <v>3434.85</v>
      </c>
      <c r="AQ8635" s="52">
        <v>4056.89</v>
      </c>
      <c r="AR8635" s="52">
        <v>4439.24</v>
      </c>
      <c r="AS8635" s="52">
        <v>5319.36</v>
      </c>
      <c r="AT8635" s="52">
        <v>5968.91</v>
      </c>
      <c r="AU8635" s="52">
        <v>7577.74</v>
      </c>
      <c r="AV8635" s="52">
        <v>9015.3799999999992</v>
      </c>
      <c r="AW8635" s="52">
        <v>9588.85</v>
      </c>
      <c r="AX8635" s="52">
        <v>9377.51</v>
      </c>
      <c r="AY8635" s="52">
        <v>8951.17</v>
      </c>
      <c r="AZ8635" s="52">
        <v>8463.61</v>
      </c>
      <c r="BA8635" s="52">
        <v>7875.92</v>
      </c>
      <c r="BB8635" s="52">
        <v>7313.56</v>
      </c>
      <c r="BC8635">
        <v>2017</v>
      </c>
    </row>
    <row r="8636" spans="1:55" x14ac:dyDescent="0.25">
      <c r="A8636">
        <v>474</v>
      </c>
      <c r="B8636" t="s">
        <v>1951</v>
      </c>
      <c r="C8636" t="s">
        <v>355</v>
      </c>
      <c r="D8636" t="s">
        <v>1952</v>
      </c>
      <c r="E8636" t="s">
        <v>353</v>
      </c>
      <c r="F8636" t="s">
        <v>354</v>
      </c>
      <c r="G8636" t="s">
        <v>282</v>
      </c>
      <c r="I8636" t="s">
        <v>379</v>
      </c>
      <c r="J8636" t="s">
        <v>232</v>
      </c>
      <c r="K8636" t="s">
        <v>232</v>
      </c>
      <c r="L8636" t="s">
        <v>232</v>
      </c>
      <c r="M8636" t="s">
        <v>232</v>
      </c>
      <c r="N8636" t="s">
        <v>232</v>
      </c>
      <c r="O8636" t="s">
        <v>232</v>
      </c>
      <c r="P8636" t="s">
        <v>232</v>
      </c>
      <c r="Q8636" t="s">
        <v>232</v>
      </c>
      <c r="R8636" t="s">
        <v>232</v>
      </c>
      <c r="S8636" t="s">
        <v>232</v>
      </c>
      <c r="T8636" t="s">
        <v>232</v>
      </c>
      <c r="U8636" t="s">
        <v>232</v>
      </c>
      <c r="V8636" t="s">
        <v>232</v>
      </c>
      <c r="W8636" t="s">
        <v>232</v>
      </c>
      <c r="X8636" t="s">
        <v>232</v>
      </c>
      <c r="Y8636" t="s">
        <v>232</v>
      </c>
      <c r="Z8636" t="s">
        <v>232</v>
      </c>
      <c r="AA8636" t="s">
        <v>232</v>
      </c>
      <c r="AB8636">
        <v>119.301</v>
      </c>
      <c r="AC8636">
        <v>93.994</v>
      </c>
      <c r="AD8636">
        <v>56.421999999999997</v>
      </c>
      <c r="AE8636">
        <v>54.377000000000002</v>
      </c>
      <c r="AF8636">
        <v>49.96</v>
      </c>
      <c r="AG8636">
        <v>52.167000000000002</v>
      </c>
      <c r="AH8636">
        <v>45.466000000000001</v>
      </c>
      <c r="AI8636">
        <v>37.064999999999998</v>
      </c>
      <c r="AJ8636">
        <v>32.999000000000002</v>
      </c>
      <c r="AK8636">
        <v>35.235999999999997</v>
      </c>
      <c r="AL8636">
        <v>31.422000000000001</v>
      </c>
      <c r="AM8636">
        <v>43.633000000000003</v>
      </c>
      <c r="AN8636">
        <v>38.274999999999999</v>
      </c>
      <c r="AO8636">
        <v>42.34</v>
      </c>
      <c r="AP8636">
        <v>45.276000000000003</v>
      </c>
      <c r="AQ8636">
        <v>46.712000000000003</v>
      </c>
      <c r="AR8636">
        <v>47.787999999999997</v>
      </c>
      <c r="AS8636">
        <v>54.058999999999997</v>
      </c>
      <c r="AT8636">
        <v>67.06</v>
      </c>
      <c r="AU8636">
        <v>75.338999999999999</v>
      </c>
      <c r="AV8636">
        <v>62.561999999999998</v>
      </c>
      <c r="AW8636">
        <v>54.017000000000003</v>
      </c>
      <c r="AX8636">
        <v>42.137</v>
      </c>
      <c r="AY8636">
        <v>36.036000000000001</v>
      </c>
      <c r="AZ8636">
        <v>30.616</v>
      </c>
      <c r="BA8636">
        <v>25.591000000000001</v>
      </c>
      <c r="BB8636">
        <v>22.001000000000001</v>
      </c>
      <c r="BC8636">
        <v>2017</v>
      </c>
    </row>
    <row r="8637" spans="1:55" x14ac:dyDescent="0.25">
      <c r="A8637">
        <v>474</v>
      </c>
      <c r="B8637" t="s">
        <v>1951</v>
      </c>
      <c r="C8637" t="s">
        <v>356</v>
      </c>
      <c r="D8637" t="s">
        <v>1952</v>
      </c>
      <c r="E8637" t="s">
        <v>357</v>
      </c>
      <c r="F8637" t="s">
        <v>358</v>
      </c>
      <c r="G8637" t="s">
        <v>229</v>
      </c>
      <c r="H8637" t="s">
        <v>230</v>
      </c>
      <c r="I8637" t="s">
        <v>1957</v>
      </c>
      <c r="J8637" t="s">
        <v>232</v>
      </c>
      <c r="K8637" t="s">
        <v>232</v>
      </c>
      <c r="L8637" t="s">
        <v>232</v>
      </c>
      <c r="M8637" t="s">
        <v>232</v>
      </c>
      <c r="N8637" t="s">
        <v>232</v>
      </c>
      <c r="O8637" t="s">
        <v>232</v>
      </c>
      <c r="P8637" t="s">
        <v>232</v>
      </c>
      <c r="Q8637" t="s">
        <v>232</v>
      </c>
      <c r="R8637" t="s">
        <v>232</v>
      </c>
      <c r="S8637" t="s">
        <v>232</v>
      </c>
      <c r="T8637" t="s">
        <v>232</v>
      </c>
      <c r="U8637" t="s">
        <v>232</v>
      </c>
      <c r="V8637" t="s">
        <v>232</v>
      </c>
      <c r="W8637" t="s">
        <v>232</v>
      </c>
      <c r="X8637" t="s">
        <v>232</v>
      </c>
      <c r="Y8637" t="s">
        <v>232</v>
      </c>
      <c r="Z8637" t="s">
        <v>232</v>
      </c>
      <c r="AA8637" t="s">
        <v>232</v>
      </c>
      <c r="AB8637" t="s">
        <v>232</v>
      </c>
      <c r="AC8637" s="52">
        <v>1142.8599999999999</v>
      </c>
      <c r="AD8637">
        <v>948.12400000000002</v>
      </c>
      <c r="AE8637" s="52">
        <v>1006.71</v>
      </c>
      <c r="AF8637" s="52">
        <v>1086</v>
      </c>
      <c r="AG8637" s="52">
        <v>1227.72</v>
      </c>
      <c r="AH8637" s="52">
        <v>1334.76</v>
      </c>
      <c r="AI8637" s="52">
        <v>1405.35</v>
      </c>
      <c r="AJ8637" s="52">
        <v>1535.69</v>
      </c>
      <c r="AK8637" s="52">
        <v>1741.03</v>
      </c>
      <c r="AL8637" s="52">
        <v>1957.94</v>
      </c>
      <c r="AM8637" s="52">
        <v>2540.7600000000002</v>
      </c>
      <c r="AN8637" s="52">
        <v>2876.22</v>
      </c>
      <c r="AO8637" s="52">
        <v>3199.41</v>
      </c>
      <c r="AP8637" s="52">
        <v>3589.38</v>
      </c>
      <c r="AQ8637" s="52">
        <v>4186.07</v>
      </c>
      <c r="AR8637" s="52">
        <v>4525.99</v>
      </c>
      <c r="AS8637" s="52">
        <v>5406.11</v>
      </c>
      <c r="AT8637" s="52">
        <v>6055.65</v>
      </c>
      <c r="AU8637" s="52">
        <v>7664.49</v>
      </c>
      <c r="AV8637" s="52">
        <v>9102.1299999999992</v>
      </c>
      <c r="AW8637" s="52">
        <v>9675.59</v>
      </c>
      <c r="AX8637" s="52">
        <v>9464.26</v>
      </c>
      <c r="AY8637" s="52">
        <v>9037.92</v>
      </c>
      <c r="AZ8637" s="52">
        <v>8550.35</v>
      </c>
      <c r="BA8637" s="52">
        <v>7962.66</v>
      </c>
      <c r="BB8637" s="52">
        <v>7400.3</v>
      </c>
      <c r="BC8637">
        <v>2017</v>
      </c>
    </row>
    <row r="8638" spans="1:55" x14ac:dyDescent="0.25">
      <c r="A8638">
        <v>474</v>
      </c>
      <c r="B8638" t="s">
        <v>1951</v>
      </c>
      <c r="C8638" t="s">
        <v>359</v>
      </c>
      <c r="D8638" t="s">
        <v>1952</v>
      </c>
      <c r="E8638" t="s">
        <v>357</v>
      </c>
      <c r="F8638" t="s">
        <v>358</v>
      </c>
      <c r="G8638" t="s">
        <v>282</v>
      </c>
      <c r="I8638" t="s">
        <v>360</v>
      </c>
      <c r="J8638" t="s">
        <v>232</v>
      </c>
      <c r="K8638" t="s">
        <v>232</v>
      </c>
      <c r="L8638" t="s">
        <v>232</v>
      </c>
      <c r="M8638" t="s">
        <v>232</v>
      </c>
      <c r="N8638" t="s">
        <v>232</v>
      </c>
      <c r="O8638" t="s">
        <v>232</v>
      </c>
      <c r="P8638" t="s">
        <v>232</v>
      </c>
      <c r="Q8638" t="s">
        <v>232</v>
      </c>
      <c r="R8638" t="s">
        <v>232</v>
      </c>
      <c r="S8638" t="s">
        <v>232</v>
      </c>
      <c r="T8638" t="s">
        <v>232</v>
      </c>
      <c r="U8638" t="s">
        <v>232</v>
      </c>
      <c r="V8638" t="s">
        <v>232</v>
      </c>
      <c r="W8638" t="s">
        <v>232</v>
      </c>
      <c r="X8638" t="s">
        <v>232</v>
      </c>
      <c r="Y8638" t="s">
        <v>232</v>
      </c>
      <c r="Z8638" t="s">
        <v>232</v>
      </c>
      <c r="AA8638" t="s">
        <v>232</v>
      </c>
      <c r="AB8638" t="s">
        <v>232</v>
      </c>
      <c r="AC8638">
        <v>96.05</v>
      </c>
      <c r="AD8638">
        <v>60.841000000000001</v>
      </c>
      <c r="AE8638">
        <v>60.569000000000003</v>
      </c>
      <c r="AF8638">
        <v>57.826999999999998</v>
      </c>
      <c r="AG8638">
        <v>56.823</v>
      </c>
      <c r="AH8638">
        <v>52.067999999999998</v>
      </c>
      <c r="AI8638">
        <v>43.801000000000002</v>
      </c>
      <c r="AJ8638">
        <v>40.841999999999999</v>
      </c>
      <c r="AK8638">
        <v>40.408000000000001</v>
      </c>
      <c r="AL8638">
        <v>36.420999999999999</v>
      </c>
      <c r="AM8638">
        <v>49.841999999999999</v>
      </c>
      <c r="AN8638">
        <v>42.38</v>
      </c>
      <c r="AO8638">
        <v>45.725999999999999</v>
      </c>
      <c r="AP8638">
        <v>47.311999999999998</v>
      </c>
      <c r="AQ8638">
        <v>48.2</v>
      </c>
      <c r="AR8638">
        <v>48.722000000000001</v>
      </c>
      <c r="AS8638">
        <v>54.941000000000003</v>
      </c>
      <c r="AT8638">
        <v>68.034000000000006</v>
      </c>
      <c r="AU8638">
        <v>76.200999999999993</v>
      </c>
      <c r="AV8638">
        <v>63.164000000000001</v>
      </c>
      <c r="AW8638">
        <v>54.506</v>
      </c>
      <c r="AX8638">
        <v>42.527000000000001</v>
      </c>
      <c r="AY8638">
        <v>36.384999999999998</v>
      </c>
      <c r="AZ8638">
        <v>30.93</v>
      </c>
      <c r="BA8638">
        <v>25.873000000000001</v>
      </c>
      <c r="BB8638">
        <v>22.262</v>
      </c>
      <c r="BC8638">
        <v>2017</v>
      </c>
    </row>
    <row r="8639" spans="1:55" x14ac:dyDescent="0.25">
      <c r="A8639">
        <v>474</v>
      </c>
      <c r="B8639" t="s">
        <v>1951</v>
      </c>
      <c r="C8639" t="s">
        <v>361</v>
      </c>
      <c r="D8639" t="s">
        <v>1952</v>
      </c>
      <c r="E8639" t="s">
        <v>362</v>
      </c>
      <c r="F8639" t="s">
        <v>363</v>
      </c>
      <c r="G8639" t="s">
        <v>229</v>
      </c>
      <c r="H8639" t="s">
        <v>230</v>
      </c>
      <c r="I8639" t="s">
        <v>1957</v>
      </c>
      <c r="J8639" t="s">
        <v>232</v>
      </c>
      <c r="K8639" t="s">
        <v>232</v>
      </c>
      <c r="L8639" t="s">
        <v>232</v>
      </c>
      <c r="M8639" t="s">
        <v>232</v>
      </c>
      <c r="N8639" t="s">
        <v>232</v>
      </c>
      <c r="O8639" t="s">
        <v>232</v>
      </c>
      <c r="P8639" t="s">
        <v>232</v>
      </c>
      <c r="Q8639" t="s">
        <v>232</v>
      </c>
      <c r="R8639" t="s">
        <v>232</v>
      </c>
      <c r="S8639" t="s">
        <v>232</v>
      </c>
      <c r="T8639">
        <v>147.958</v>
      </c>
      <c r="U8639">
        <v>176.13200000000001</v>
      </c>
      <c r="V8639">
        <v>215.69200000000001</v>
      </c>
      <c r="W8639">
        <v>261.05900000000003</v>
      </c>
      <c r="X8639">
        <v>336.51400000000001</v>
      </c>
      <c r="Y8639">
        <v>518.25199999999995</v>
      </c>
      <c r="Z8639">
        <v>741.66700000000003</v>
      </c>
      <c r="AA8639">
        <v>884.19200000000001</v>
      </c>
      <c r="AB8639">
        <v>859.10400000000004</v>
      </c>
      <c r="AC8639" s="52">
        <v>1189.8599999999999</v>
      </c>
      <c r="AD8639" s="52">
        <v>1558.37</v>
      </c>
      <c r="AE8639" s="52">
        <v>1662.1</v>
      </c>
      <c r="AF8639" s="52">
        <v>1878.01</v>
      </c>
      <c r="AG8639" s="52">
        <v>2160.61</v>
      </c>
      <c r="AH8639" s="52">
        <v>2563.4899999999998</v>
      </c>
      <c r="AI8639" s="52">
        <v>3208.5</v>
      </c>
      <c r="AJ8639" s="52">
        <v>3760.04</v>
      </c>
      <c r="AK8639" s="52">
        <v>4308.6400000000003</v>
      </c>
      <c r="AL8639" s="52">
        <v>5375.83</v>
      </c>
      <c r="AM8639" s="52">
        <v>5097.59</v>
      </c>
      <c r="AN8639" s="52">
        <v>6786.81</v>
      </c>
      <c r="AO8639" s="52">
        <v>6996.91</v>
      </c>
      <c r="AP8639" s="52">
        <v>7586.55</v>
      </c>
      <c r="AQ8639" s="52">
        <v>8684.83</v>
      </c>
      <c r="AR8639" s="52">
        <v>9289.39</v>
      </c>
      <c r="AS8639" s="52">
        <v>9839.9</v>
      </c>
      <c r="AT8639" s="52">
        <v>8900.89</v>
      </c>
      <c r="AU8639" s="52">
        <v>10058.219999999999</v>
      </c>
      <c r="AV8639" s="52">
        <v>14410.28</v>
      </c>
      <c r="AW8639" s="52">
        <v>17751.52</v>
      </c>
      <c r="AX8639" s="52">
        <v>22254.79</v>
      </c>
      <c r="AY8639" s="52">
        <v>24839.68</v>
      </c>
      <c r="AZ8639" s="52">
        <v>27644.61</v>
      </c>
      <c r="BA8639" s="52">
        <v>30776.39</v>
      </c>
      <c r="BB8639" s="52">
        <v>33241.46</v>
      </c>
      <c r="BC8639">
        <v>2017</v>
      </c>
    </row>
    <row r="8640" spans="1:55" x14ac:dyDescent="0.25">
      <c r="A8640">
        <v>474</v>
      </c>
      <c r="B8640" t="s">
        <v>1951</v>
      </c>
      <c r="C8640" t="s">
        <v>364</v>
      </c>
      <c r="D8640" t="s">
        <v>1952</v>
      </c>
      <c r="E8640" t="s">
        <v>365</v>
      </c>
      <c r="F8640" t="s">
        <v>366</v>
      </c>
      <c r="G8640" t="s">
        <v>242</v>
      </c>
      <c r="H8640" t="s">
        <v>230</v>
      </c>
      <c r="I8640" t="s">
        <v>1958</v>
      </c>
      <c r="J8640" t="s">
        <v>232</v>
      </c>
      <c r="K8640" t="s">
        <v>232</v>
      </c>
      <c r="L8640" t="s">
        <v>232</v>
      </c>
      <c r="M8640" t="s">
        <v>232</v>
      </c>
      <c r="N8640" t="s">
        <v>232</v>
      </c>
      <c r="O8640" t="s">
        <v>232</v>
      </c>
      <c r="P8640" t="s">
        <v>232</v>
      </c>
      <c r="Q8640" t="s">
        <v>232</v>
      </c>
      <c r="R8640" t="s">
        <v>232</v>
      </c>
      <c r="S8640" t="s">
        <v>232</v>
      </c>
      <c r="T8640">
        <v>0.73699999999999999</v>
      </c>
      <c r="U8640">
        <v>-0.5</v>
      </c>
      <c r="V8640">
        <v>-0.41399999999999998</v>
      </c>
      <c r="W8640">
        <v>-0.46700000000000003</v>
      </c>
      <c r="X8640">
        <v>0.27300000000000002</v>
      </c>
      <c r="Y8640">
        <v>3.9E-2</v>
      </c>
      <c r="Z8640">
        <v>5.8000000000000003E-2</v>
      </c>
      <c r="AA8640">
        <v>2.1999999999999999E-2</v>
      </c>
      <c r="AB8640">
        <v>-0.318</v>
      </c>
      <c r="AC8640">
        <v>0.55000000000000004</v>
      </c>
      <c r="AD8640">
        <v>1.337</v>
      </c>
      <c r="AE8640">
        <v>0.67100000000000004</v>
      </c>
      <c r="AF8640">
        <v>0.443</v>
      </c>
      <c r="AG8640">
        <v>0.17599999999999999</v>
      </c>
      <c r="AH8640">
        <v>0.22500000000000001</v>
      </c>
      <c r="AI8640">
        <v>0.63300000000000001</v>
      </c>
      <c r="AJ8640">
        <v>0.23200000000000001</v>
      </c>
      <c r="AK8640">
        <v>-1.508</v>
      </c>
      <c r="AL8640">
        <v>-1.2509999999999999</v>
      </c>
      <c r="AM8640">
        <v>-2.5270000000000001</v>
      </c>
      <c r="AN8640">
        <v>-1.054</v>
      </c>
      <c r="AO8640">
        <v>-0.98199999999999998</v>
      </c>
      <c r="AP8640">
        <v>-0.60599999999999998</v>
      </c>
      <c r="AQ8640">
        <v>-1.242</v>
      </c>
      <c r="AR8640">
        <v>-0.315</v>
      </c>
      <c r="AS8640">
        <v>-2.581</v>
      </c>
      <c r="AT8640">
        <v>-0.85699999999999998</v>
      </c>
      <c r="AU8640">
        <v>-3.4000000000000002E-2</v>
      </c>
      <c r="AV8640">
        <v>-1E-3</v>
      </c>
      <c r="AW8640">
        <v>0.19900000000000001</v>
      </c>
      <c r="AX8640">
        <v>-0.61</v>
      </c>
      <c r="AY8640">
        <v>-0.998</v>
      </c>
      <c r="AZ8640">
        <v>-1.33</v>
      </c>
      <c r="BA8640">
        <v>-1.3620000000000001</v>
      </c>
      <c r="BB8640">
        <v>-1.522</v>
      </c>
      <c r="BC8640">
        <v>2017</v>
      </c>
    </row>
    <row r="8641" spans="1:55" x14ac:dyDescent="0.25">
      <c r="A8641">
        <v>474</v>
      </c>
      <c r="B8641" t="s">
        <v>1951</v>
      </c>
      <c r="C8641" t="s">
        <v>368</v>
      </c>
      <c r="D8641" t="s">
        <v>1952</v>
      </c>
      <c r="E8641" t="s">
        <v>365</v>
      </c>
      <c r="F8641" t="s">
        <v>366</v>
      </c>
      <c r="G8641" t="s">
        <v>282</v>
      </c>
      <c r="I8641" t="s">
        <v>369</v>
      </c>
      <c r="J8641" t="s">
        <v>232</v>
      </c>
      <c r="K8641" t="s">
        <v>232</v>
      </c>
      <c r="L8641" t="s">
        <v>232</v>
      </c>
      <c r="M8641" t="s">
        <v>232</v>
      </c>
      <c r="N8641" t="s">
        <v>232</v>
      </c>
      <c r="O8641" t="s">
        <v>232</v>
      </c>
      <c r="P8641" t="s">
        <v>232</v>
      </c>
      <c r="Q8641" t="s">
        <v>232</v>
      </c>
      <c r="R8641" t="s">
        <v>232</v>
      </c>
      <c r="S8641" t="s">
        <v>232</v>
      </c>
      <c r="T8641">
        <v>5.83</v>
      </c>
      <c r="U8641">
        <v>-3.4079999999999999</v>
      </c>
      <c r="V8641">
        <v>-2.3050000000000002</v>
      </c>
      <c r="W8641">
        <v>-2.149</v>
      </c>
      <c r="X8641">
        <v>0.97499999999999998</v>
      </c>
      <c r="Y8641">
        <v>0.30199999999999999</v>
      </c>
      <c r="Z8641">
        <v>0.89700000000000002</v>
      </c>
      <c r="AA8641">
        <v>0.32100000000000001</v>
      </c>
      <c r="AB8641">
        <v>-5.0339999999999998</v>
      </c>
      <c r="AC8641">
        <v>7.1950000000000003</v>
      </c>
      <c r="AD8641">
        <v>13.808</v>
      </c>
      <c r="AE8641">
        <v>6.8079999999999998</v>
      </c>
      <c r="AF8641">
        <v>4.1470000000000002</v>
      </c>
      <c r="AG8641">
        <v>1.496</v>
      </c>
      <c r="AH8641">
        <v>1.621</v>
      </c>
      <c r="AI8641">
        <v>3.782</v>
      </c>
      <c r="AJ8641">
        <v>1.214</v>
      </c>
      <c r="AK8641">
        <v>-6.9669999999999996</v>
      </c>
      <c r="AL8641">
        <v>-4.6500000000000004</v>
      </c>
      <c r="AM8641">
        <v>-10.057</v>
      </c>
      <c r="AN8641">
        <v>-3.411</v>
      </c>
      <c r="AO8641">
        <v>-3.0009999999999999</v>
      </c>
      <c r="AP8641">
        <v>-1.7110000000000001</v>
      </c>
      <c r="AQ8641">
        <v>-3.073</v>
      </c>
      <c r="AR8641">
        <v>-0.72799999999999998</v>
      </c>
      <c r="AS8641">
        <v>-6.0540000000000003</v>
      </c>
      <c r="AT8641">
        <v>-2.7679999999999998</v>
      </c>
      <c r="AU8641">
        <v>-0.128</v>
      </c>
      <c r="AV8641">
        <v>-4.0000000000000001E-3</v>
      </c>
      <c r="AW8641">
        <v>0.68300000000000005</v>
      </c>
      <c r="AX8641">
        <v>-1.9419999999999999</v>
      </c>
      <c r="AY8641">
        <v>-2.9910000000000001</v>
      </c>
      <c r="AZ8641">
        <v>-3.7610000000000001</v>
      </c>
      <c r="BA8641">
        <v>-3.6339999999999999</v>
      </c>
      <c r="BB8641">
        <v>-3.9060000000000001</v>
      </c>
      <c r="BC8641">
        <v>2017</v>
      </c>
    </row>
    <row r="8642" spans="1:55" x14ac:dyDescent="0.25">
      <c r="A8642">
        <v>754</v>
      </c>
      <c r="B8642" t="s">
        <v>1959</v>
      </c>
      <c r="C8642" t="s">
        <v>225</v>
      </c>
      <c r="D8642" t="s">
        <v>1960</v>
      </c>
      <c r="E8642" t="s">
        <v>227</v>
      </c>
      <c r="F8642" t="s">
        <v>228</v>
      </c>
      <c r="G8642" t="s">
        <v>229</v>
      </c>
      <c r="H8642" t="s">
        <v>230</v>
      </c>
      <c r="I8642" t="s">
        <v>1961</v>
      </c>
      <c r="J8642">
        <v>39.933</v>
      </c>
      <c r="K8642">
        <v>42.581000000000003</v>
      </c>
      <c r="L8642">
        <v>41.341000000000001</v>
      </c>
      <c r="M8642">
        <v>40.868000000000002</v>
      </c>
      <c r="N8642">
        <v>40.165999999999997</v>
      </c>
      <c r="O8642">
        <v>40.662999999999997</v>
      </c>
      <c r="P8642">
        <v>41.353000000000002</v>
      </c>
      <c r="Q8642">
        <v>41.97</v>
      </c>
      <c r="R8642">
        <v>45.860999999999997</v>
      </c>
      <c r="S8642">
        <v>44.183</v>
      </c>
      <c r="T8642">
        <v>43.927999999999997</v>
      </c>
      <c r="U8642">
        <v>43.634999999999998</v>
      </c>
      <c r="V8642">
        <v>44.53</v>
      </c>
      <c r="W8642">
        <v>44.496000000000002</v>
      </c>
      <c r="X8642">
        <v>38.573999999999998</v>
      </c>
      <c r="Y8642">
        <v>39.692</v>
      </c>
      <c r="Z8642">
        <v>42.16</v>
      </c>
      <c r="AA8642">
        <v>43.768000000000001</v>
      </c>
      <c r="AB8642">
        <v>43.598999999999997</v>
      </c>
      <c r="AC8642">
        <v>45.627000000000002</v>
      </c>
      <c r="AD8642">
        <v>47.405000000000001</v>
      </c>
      <c r="AE8642">
        <v>49.924999999999997</v>
      </c>
      <c r="AF8642">
        <v>52.174999999999997</v>
      </c>
      <c r="AG8642">
        <v>55.798000000000002</v>
      </c>
      <c r="AH8642">
        <v>59.722000000000001</v>
      </c>
      <c r="AI8642">
        <v>64.043999999999997</v>
      </c>
      <c r="AJ8642">
        <v>69.105999999999995</v>
      </c>
      <c r="AK8642">
        <v>74.878</v>
      </c>
      <c r="AL8642">
        <v>80.697999999999993</v>
      </c>
      <c r="AM8642">
        <v>88.138999999999996</v>
      </c>
      <c r="AN8642">
        <v>97.215999999999994</v>
      </c>
      <c r="AO8642">
        <v>102.626</v>
      </c>
      <c r="AP8642">
        <v>110.423</v>
      </c>
      <c r="AQ8642">
        <v>116.00700000000001</v>
      </c>
      <c r="AR8642">
        <v>121.45699999999999</v>
      </c>
      <c r="AS8642">
        <v>125.004</v>
      </c>
      <c r="AT8642">
        <v>129.69999999999999</v>
      </c>
      <c r="AU8642">
        <v>134.10499999999999</v>
      </c>
      <c r="AV8642">
        <v>138.767</v>
      </c>
      <c r="AW8642">
        <v>143.05199999999999</v>
      </c>
      <c r="AX8642">
        <v>147.14599999999999</v>
      </c>
      <c r="AY8642">
        <v>151.34100000000001</v>
      </c>
      <c r="AZ8642">
        <v>155.43299999999999</v>
      </c>
      <c r="BA8642">
        <v>159.453</v>
      </c>
      <c r="BB8642">
        <v>163.416</v>
      </c>
      <c r="BC8642">
        <v>2017</v>
      </c>
    </row>
    <row r="8643" spans="1:55" x14ac:dyDescent="0.25">
      <c r="A8643">
        <v>754</v>
      </c>
      <c r="B8643" t="s">
        <v>1959</v>
      </c>
      <c r="C8643" t="s">
        <v>233</v>
      </c>
      <c r="D8643" t="s">
        <v>1960</v>
      </c>
      <c r="E8643" t="s">
        <v>227</v>
      </c>
      <c r="F8643" t="s">
        <v>234</v>
      </c>
      <c r="G8643" t="s">
        <v>235</v>
      </c>
      <c r="I8643" t="s">
        <v>236</v>
      </c>
      <c r="J8643">
        <v>3.8540000000000001</v>
      </c>
      <c r="K8643">
        <v>6.6310000000000002</v>
      </c>
      <c r="L8643">
        <v>-2.9119999999999999</v>
      </c>
      <c r="M8643">
        <v>-1.145</v>
      </c>
      <c r="N8643">
        <v>-1.718</v>
      </c>
      <c r="O8643">
        <v>1.2370000000000001</v>
      </c>
      <c r="P8643">
        <v>1.698</v>
      </c>
      <c r="Q8643">
        <v>1.4910000000000001</v>
      </c>
      <c r="R8643">
        <v>9.2710000000000008</v>
      </c>
      <c r="S8643">
        <v>-3.6579999999999999</v>
      </c>
      <c r="T8643">
        <v>-0.57899999999999996</v>
      </c>
      <c r="U8643">
        <v>-0.66600000000000004</v>
      </c>
      <c r="V8643">
        <v>2.052</v>
      </c>
      <c r="W8643">
        <v>-7.6999999999999999E-2</v>
      </c>
      <c r="X8643">
        <v>-13.308999999999999</v>
      </c>
      <c r="Y8643">
        <v>2.8980000000000001</v>
      </c>
      <c r="Z8643">
        <v>6.2190000000000003</v>
      </c>
      <c r="AA8643">
        <v>3.8140000000000001</v>
      </c>
      <c r="AB8643">
        <v>-0.38600000000000001</v>
      </c>
      <c r="AC8643">
        <v>4.6500000000000004</v>
      </c>
      <c r="AD8643">
        <v>3.8969999999999998</v>
      </c>
      <c r="AE8643">
        <v>5.3170000000000002</v>
      </c>
      <c r="AF8643">
        <v>4.5060000000000002</v>
      </c>
      <c r="AG8643">
        <v>6.9450000000000003</v>
      </c>
      <c r="AH8643">
        <v>7.032</v>
      </c>
      <c r="AI8643">
        <v>7.2359999999999998</v>
      </c>
      <c r="AJ8643">
        <v>7.9039999999999999</v>
      </c>
      <c r="AK8643">
        <v>8.3520000000000003</v>
      </c>
      <c r="AL8643">
        <v>7.774</v>
      </c>
      <c r="AM8643">
        <v>9.2200000000000006</v>
      </c>
      <c r="AN8643">
        <v>10.298</v>
      </c>
      <c r="AO8643">
        <v>5.5650000000000004</v>
      </c>
      <c r="AP8643">
        <v>7.5979999999999999</v>
      </c>
      <c r="AQ8643">
        <v>5.0570000000000004</v>
      </c>
      <c r="AR8643">
        <v>4.6980000000000004</v>
      </c>
      <c r="AS8643">
        <v>2.92</v>
      </c>
      <c r="AT8643">
        <v>3.7570000000000001</v>
      </c>
      <c r="AU8643">
        <v>3.3959999999999999</v>
      </c>
      <c r="AV8643">
        <v>3.4769999999999999</v>
      </c>
      <c r="AW8643">
        <v>3.0880000000000001</v>
      </c>
      <c r="AX8643">
        <v>2.8620000000000001</v>
      </c>
      <c r="AY8643">
        <v>2.851</v>
      </c>
      <c r="AZ8643">
        <v>2.7040000000000002</v>
      </c>
      <c r="BA8643">
        <v>2.5859999999999999</v>
      </c>
      <c r="BB8643">
        <v>2.4849999999999999</v>
      </c>
      <c r="BC8643">
        <v>2017</v>
      </c>
    </row>
    <row r="8644" spans="1:55" x14ac:dyDescent="0.25">
      <c r="A8644">
        <v>754</v>
      </c>
      <c r="B8644" t="s">
        <v>1959</v>
      </c>
      <c r="C8644" t="s">
        <v>237</v>
      </c>
      <c r="D8644" t="s">
        <v>1960</v>
      </c>
      <c r="E8644" t="s">
        <v>238</v>
      </c>
      <c r="F8644" t="s">
        <v>239</v>
      </c>
      <c r="G8644" t="s">
        <v>229</v>
      </c>
      <c r="H8644" t="s">
        <v>230</v>
      </c>
      <c r="I8644" t="s">
        <v>1961</v>
      </c>
      <c r="J8644">
        <v>3.0000000000000001E-3</v>
      </c>
      <c r="K8644">
        <v>4.0000000000000001E-3</v>
      </c>
      <c r="L8644">
        <v>4.0000000000000001E-3</v>
      </c>
      <c r="M8644">
        <v>5.0000000000000001E-3</v>
      </c>
      <c r="N8644">
        <v>5.0000000000000001E-3</v>
      </c>
      <c r="O8644">
        <v>8.0000000000000002E-3</v>
      </c>
      <c r="P8644">
        <v>1.4E-2</v>
      </c>
      <c r="Q8644">
        <v>2.1999999999999999E-2</v>
      </c>
      <c r="R8644">
        <v>3.4000000000000002E-2</v>
      </c>
      <c r="S8644">
        <v>0.06</v>
      </c>
      <c r="T8644">
        <v>0.124</v>
      </c>
      <c r="U8644">
        <v>0.23899999999999999</v>
      </c>
      <c r="V8644">
        <v>0.622</v>
      </c>
      <c r="W8644">
        <v>1.619</v>
      </c>
      <c r="X8644">
        <v>2.448</v>
      </c>
      <c r="Y8644">
        <v>3.29</v>
      </c>
      <c r="Z8644">
        <v>4.3449999999999998</v>
      </c>
      <c r="AA8644">
        <v>5.657</v>
      </c>
      <c r="AB8644">
        <v>6.5880000000000001</v>
      </c>
      <c r="AC8644">
        <v>8.1289999999999996</v>
      </c>
      <c r="AD8644">
        <v>11.201000000000001</v>
      </c>
      <c r="AE8644">
        <v>14.785</v>
      </c>
      <c r="AF8644">
        <v>18.446999999999999</v>
      </c>
      <c r="AG8644">
        <v>23.202000000000002</v>
      </c>
      <c r="AH8644">
        <v>29.73</v>
      </c>
      <c r="AI8644">
        <v>37.189</v>
      </c>
      <c r="AJ8644">
        <v>45.963999999999999</v>
      </c>
      <c r="AK8644">
        <v>56.262999999999998</v>
      </c>
      <c r="AL8644">
        <v>67.088999999999999</v>
      </c>
      <c r="AM8644">
        <v>77.347999999999999</v>
      </c>
      <c r="AN8644">
        <v>97.215999999999994</v>
      </c>
      <c r="AO8644">
        <v>114.03</v>
      </c>
      <c r="AP8644">
        <v>131.27199999999999</v>
      </c>
      <c r="AQ8644">
        <v>151.33099999999999</v>
      </c>
      <c r="AR8644">
        <v>167.053</v>
      </c>
      <c r="AS8644">
        <v>183.381</v>
      </c>
      <c r="AT8644">
        <v>216.09800000000001</v>
      </c>
      <c r="AU8644">
        <v>246.25200000000001</v>
      </c>
      <c r="AV8644">
        <v>281.05900000000003</v>
      </c>
      <c r="AW8644">
        <v>316.613</v>
      </c>
      <c r="AX8644">
        <v>362.58199999999999</v>
      </c>
      <c r="AY8644">
        <v>410.08300000000003</v>
      </c>
      <c r="AZ8644">
        <v>461.834</v>
      </c>
      <c r="BA8644">
        <v>518.88099999999997</v>
      </c>
      <c r="BB8644">
        <v>582.03099999999995</v>
      </c>
      <c r="BC8644">
        <v>2017</v>
      </c>
    </row>
    <row r="8645" spans="1:55" x14ac:dyDescent="0.25">
      <c r="A8645">
        <v>754</v>
      </c>
      <c r="B8645" t="s">
        <v>1959</v>
      </c>
      <c r="C8645" t="s">
        <v>240</v>
      </c>
      <c r="D8645" t="s">
        <v>1960</v>
      </c>
      <c r="E8645" t="s">
        <v>238</v>
      </c>
      <c r="F8645" t="s">
        <v>241</v>
      </c>
      <c r="G8645" t="s">
        <v>242</v>
      </c>
      <c r="H8645" t="s">
        <v>230</v>
      </c>
      <c r="I8645" t="s">
        <v>243</v>
      </c>
      <c r="J8645">
        <v>4.2460000000000004</v>
      </c>
      <c r="K8645">
        <v>4.3849999999999998</v>
      </c>
      <c r="L8645">
        <v>4.2320000000000002</v>
      </c>
      <c r="M8645">
        <v>3.653</v>
      </c>
      <c r="N8645">
        <v>3.0030000000000001</v>
      </c>
      <c r="O8645">
        <v>2.8479999999999999</v>
      </c>
      <c r="P8645">
        <v>1.962</v>
      </c>
      <c r="Q8645">
        <v>2.431</v>
      </c>
      <c r="R8645">
        <v>4.0949999999999998</v>
      </c>
      <c r="S8645">
        <v>4.3650000000000002</v>
      </c>
      <c r="T8645">
        <v>4.085</v>
      </c>
      <c r="U8645">
        <v>3.69</v>
      </c>
      <c r="V8645">
        <v>3.6139999999999999</v>
      </c>
      <c r="W8645">
        <v>3.5489999999999999</v>
      </c>
      <c r="X8645">
        <v>3.657</v>
      </c>
      <c r="Y8645">
        <v>3.7989999999999999</v>
      </c>
      <c r="Z8645">
        <v>3.5990000000000002</v>
      </c>
      <c r="AA8645">
        <v>4.3029999999999999</v>
      </c>
      <c r="AB8645">
        <v>3.5379999999999998</v>
      </c>
      <c r="AC8645">
        <v>3.4049999999999998</v>
      </c>
      <c r="AD8645">
        <v>3.601</v>
      </c>
      <c r="AE8645">
        <v>4.0940000000000003</v>
      </c>
      <c r="AF8645">
        <v>4.194</v>
      </c>
      <c r="AG8645">
        <v>4.9020000000000001</v>
      </c>
      <c r="AH8645">
        <v>6.2210000000000001</v>
      </c>
      <c r="AI8645">
        <v>8.3320000000000007</v>
      </c>
      <c r="AJ8645">
        <v>12.757</v>
      </c>
      <c r="AK8645">
        <v>14.057</v>
      </c>
      <c r="AL8645">
        <v>17.911000000000001</v>
      </c>
      <c r="AM8645">
        <v>15.327999999999999</v>
      </c>
      <c r="AN8645">
        <v>20.265000000000001</v>
      </c>
      <c r="AO8645">
        <v>23.46</v>
      </c>
      <c r="AP8645">
        <v>25.503</v>
      </c>
      <c r="AQ8645">
        <v>28.045999999999999</v>
      </c>
      <c r="AR8645">
        <v>27.151</v>
      </c>
      <c r="AS8645">
        <v>21.242999999999999</v>
      </c>
      <c r="AT8645">
        <v>20.940999999999999</v>
      </c>
      <c r="AU8645">
        <v>25.867999999999999</v>
      </c>
      <c r="AV8645">
        <v>25.178999999999998</v>
      </c>
      <c r="AW8645">
        <v>24.614999999999998</v>
      </c>
      <c r="AX8645">
        <v>25.271999999999998</v>
      </c>
      <c r="AY8645">
        <v>26.344999999999999</v>
      </c>
      <c r="AZ8645">
        <v>27.614000000000001</v>
      </c>
      <c r="BA8645">
        <v>29.062999999999999</v>
      </c>
      <c r="BB8645">
        <v>30.629000000000001</v>
      </c>
      <c r="BC8645">
        <v>2017</v>
      </c>
    </row>
    <row r="8646" spans="1:55" x14ac:dyDescent="0.25">
      <c r="A8646">
        <v>754</v>
      </c>
      <c r="B8646" t="s">
        <v>1959</v>
      </c>
      <c r="C8646" t="s">
        <v>244</v>
      </c>
      <c r="D8646" t="s">
        <v>1960</v>
      </c>
      <c r="E8646" t="s">
        <v>238</v>
      </c>
      <c r="F8646" t="s">
        <v>245</v>
      </c>
      <c r="G8646" t="s">
        <v>246</v>
      </c>
      <c r="H8646" t="s">
        <v>230</v>
      </c>
      <c r="I8646" t="s">
        <v>243</v>
      </c>
      <c r="J8646">
        <v>8.0380000000000003</v>
      </c>
      <c r="K8646">
        <v>9.3819999999999997</v>
      </c>
      <c r="L8646">
        <v>9.6709999999999994</v>
      </c>
      <c r="M8646">
        <v>9.9350000000000005</v>
      </c>
      <c r="N8646">
        <v>10.117000000000001</v>
      </c>
      <c r="O8646">
        <v>10.566000000000001</v>
      </c>
      <c r="P8646">
        <v>10.961</v>
      </c>
      <c r="Q8646">
        <v>11.4</v>
      </c>
      <c r="R8646">
        <v>12.896000000000001</v>
      </c>
      <c r="S8646">
        <v>12.911</v>
      </c>
      <c r="T8646">
        <v>13.317</v>
      </c>
      <c r="U8646">
        <v>13.676</v>
      </c>
      <c r="V8646">
        <v>14.275</v>
      </c>
      <c r="W8646">
        <v>14.601000000000001</v>
      </c>
      <c r="X8646">
        <v>12.928000000000001</v>
      </c>
      <c r="Y8646">
        <v>13.582000000000001</v>
      </c>
      <c r="Z8646">
        <v>14.691000000000001</v>
      </c>
      <c r="AA8646">
        <v>15.513999999999999</v>
      </c>
      <c r="AB8646">
        <v>15.628</v>
      </c>
      <c r="AC8646">
        <v>16.591000000000001</v>
      </c>
      <c r="AD8646">
        <v>17.623000000000001</v>
      </c>
      <c r="AE8646">
        <v>18.966999999999999</v>
      </c>
      <c r="AF8646">
        <v>20.135000000000002</v>
      </c>
      <c r="AG8646">
        <v>21.934000000000001</v>
      </c>
      <c r="AH8646">
        <v>24.108000000000001</v>
      </c>
      <c r="AI8646">
        <v>26.658000000000001</v>
      </c>
      <c r="AJ8646">
        <v>29.635000000000002</v>
      </c>
      <c r="AK8646">
        <v>32.972999999999999</v>
      </c>
      <c r="AL8646">
        <v>36.226999999999997</v>
      </c>
      <c r="AM8646">
        <v>39.869</v>
      </c>
      <c r="AN8646">
        <v>44.488</v>
      </c>
      <c r="AO8646">
        <v>47.944000000000003</v>
      </c>
      <c r="AP8646">
        <v>52.576000000000001</v>
      </c>
      <c r="AQ8646">
        <v>56.204000000000001</v>
      </c>
      <c r="AR8646">
        <v>59.957999999999998</v>
      </c>
      <c r="AS8646">
        <v>62.369</v>
      </c>
      <c r="AT8646">
        <v>65.42</v>
      </c>
      <c r="AU8646">
        <v>68.927000000000007</v>
      </c>
      <c r="AV8646">
        <v>72.932000000000002</v>
      </c>
      <c r="AW8646">
        <v>76.52</v>
      </c>
      <c r="AX8646">
        <v>80.353999999999999</v>
      </c>
      <c r="AY8646">
        <v>84.363</v>
      </c>
      <c r="AZ8646">
        <v>88.436999999999998</v>
      </c>
      <c r="BA8646">
        <v>92.603999999999999</v>
      </c>
      <c r="BB8646">
        <v>96.891999999999996</v>
      </c>
      <c r="BC8646">
        <v>2017</v>
      </c>
    </row>
    <row r="8647" spans="1:55" x14ac:dyDescent="0.25">
      <c r="A8647">
        <v>754</v>
      </c>
      <c r="B8647" t="s">
        <v>1959</v>
      </c>
      <c r="C8647" t="s">
        <v>247</v>
      </c>
      <c r="D8647" t="s">
        <v>1960</v>
      </c>
      <c r="E8647" t="s">
        <v>248</v>
      </c>
      <c r="F8647" t="s">
        <v>249</v>
      </c>
      <c r="G8647" t="s">
        <v>250</v>
      </c>
      <c r="I8647" t="s">
        <v>251</v>
      </c>
      <c r="J8647">
        <v>8.0000000000000002E-3</v>
      </c>
      <c r="K8647">
        <v>8.9999999999999993E-3</v>
      </c>
      <c r="L8647">
        <v>0.01</v>
      </c>
      <c r="M8647">
        <v>1.0999999999999999E-2</v>
      </c>
      <c r="N8647">
        <v>1.2999999999999999E-2</v>
      </c>
      <c r="O8647">
        <v>1.9E-2</v>
      </c>
      <c r="P8647">
        <v>3.5000000000000003E-2</v>
      </c>
      <c r="Q8647">
        <v>5.0999999999999997E-2</v>
      </c>
      <c r="R8647">
        <v>7.2999999999999995E-2</v>
      </c>
      <c r="S8647">
        <v>0.13600000000000001</v>
      </c>
      <c r="T8647">
        <v>0.28199999999999997</v>
      </c>
      <c r="U8647">
        <v>0.54700000000000004</v>
      </c>
      <c r="V8647">
        <v>1.3979999999999999</v>
      </c>
      <c r="W8647">
        <v>3.64</v>
      </c>
      <c r="X8647">
        <v>6.3460000000000001</v>
      </c>
      <c r="Y8647">
        <v>8.2880000000000003</v>
      </c>
      <c r="Z8647">
        <v>10.305999999999999</v>
      </c>
      <c r="AA8647">
        <v>12.923999999999999</v>
      </c>
      <c r="AB8647">
        <v>15.109</v>
      </c>
      <c r="AC8647">
        <v>17.817</v>
      </c>
      <c r="AD8647">
        <v>23.628</v>
      </c>
      <c r="AE8647">
        <v>29.614000000000001</v>
      </c>
      <c r="AF8647">
        <v>35.356000000000002</v>
      </c>
      <c r="AG8647">
        <v>41.582000000000001</v>
      </c>
      <c r="AH8647">
        <v>49.78</v>
      </c>
      <c r="AI8647">
        <v>58.069000000000003</v>
      </c>
      <c r="AJ8647">
        <v>66.513000000000005</v>
      </c>
      <c r="AK8647">
        <v>75.14</v>
      </c>
      <c r="AL8647">
        <v>83.135000000000005</v>
      </c>
      <c r="AM8647">
        <v>87.757000000000005</v>
      </c>
      <c r="AN8647">
        <v>100</v>
      </c>
      <c r="AO8647">
        <v>111.11199999999999</v>
      </c>
      <c r="AP8647">
        <v>118.881</v>
      </c>
      <c r="AQ8647">
        <v>130.44900000000001</v>
      </c>
      <c r="AR8647">
        <v>137.54</v>
      </c>
      <c r="AS8647">
        <v>146.70099999999999</v>
      </c>
      <c r="AT8647">
        <v>166.614</v>
      </c>
      <c r="AU8647">
        <v>183.626</v>
      </c>
      <c r="AV8647">
        <v>202.54</v>
      </c>
      <c r="AW8647">
        <v>221.327</v>
      </c>
      <c r="AX8647">
        <v>246.41</v>
      </c>
      <c r="AY8647">
        <v>270.96699999999998</v>
      </c>
      <c r="AZ8647">
        <v>297.12700000000001</v>
      </c>
      <c r="BA8647">
        <v>325.41300000000001</v>
      </c>
      <c r="BB8647">
        <v>356.166</v>
      </c>
      <c r="BC8647">
        <v>2017</v>
      </c>
    </row>
    <row r="8648" spans="1:55" x14ac:dyDescent="0.25">
      <c r="A8648">
        <v>754</v>
      </c>
      <c r="B8648" t="s">
        <v>1959</v>
      </c>
      <c r="C8648" t="s">
        <v>252</v>
      </c>
      <c r="D8648" t="s">
        <v>1960</v>
      </c>
      <c r="E8648" t="s">
        <v>253</v>
      </c>
      <c r="F8648" t="s">
        <v>254</v>
      </c>
      <c r="G8648" t="s">
        <v>229</v>
      </c>
      <c r="H8648" t="s">
        <v>220</v>
      </c>
      <c r="I8648" t="s">
        <v>255</v>
      </c>
      <c r="J8648" s="52">
        <v>6760.3</v>
      </c>
      <c r="K8648" s="52">
        <v>6978.98</v>
      </c>
      <c r="L8648" s="52">
        <v>6564.96</v>
      </c>
      <c r="M8648" s="52">
        <v>6292.37</v>
      </c>
      <c r="N8648" s="52">
        <v>5999.75</v>
      </c>
      <c r="O8648" s="52">
        <v>5895.46</v>
      </c>
      <c r="P8648" s="52">
        <v>5820.91</v>
      </c>
      <c r="Q8648" s="52">
        <v>5735.86</v>
      </c>
      <c r="R8648" s="52">
        <v>6084.04</v>
      </c>
      <c r="S8648" s="52">
        <v>5687.12</v>
      </c>
      <c r="T8648" s="52">
        <v>5481.87</v>
      </c>
      <c r="U8648" s="52">
        <v>5283.53</v>
      </c>
      <c r="V8648" s="52">
        <v>5235.87</v>
      </c>
      <c r="W8648" s="52">
        <v>5084.38</v>
      </c>
      <c r="X8648" s="52">
        <v>4277.45</v>
      </c>
      <c r="Y8648" s="52">
        <v>4289.1499999999996</v>
      </c>
      <c r="Z8648" s="52">
        <v>4436.97</v>
      </c>
      <c r="AA8648" s="52">
        <v>4482.59</v>
      </c>
      <c r="AB8648" s="52">
        <v>4345.1499999999996</v>
      </c>
      <c r="AC8648" s="52">
        <v>4425.8999999999996</v>
      </c>
      <c r="AD8648" s="52">
        <v>4478.49</v>
      </c>
      <c r="AE8648" s="52">
        <v>4596.75</v>
      </c>
      <c r="AF8648" s="52">
        <v>4683.57</v>
      </c>
      <c r="AG8648" s="52">
        <v>4883.47</v>
      </c>
      <c r="AH8648" s="52">
        <v>5093.17</v>
      </c>
      <c r="AI8648" s="52">
        <v>5317.48</v>
      </c>
      <c r="AJ8648" s="52">
        <v>5581.13</v>
      </c>
      <c r="AK8648" s="52">
        <v>5877.82</v>
      </c>
      <c r="AL8648" s="52">
        <v>6153.14</v>
      </c>
      <c r="AM8648" s="52">
        <v>6524.96</v>
      </c>
      <c r="AN8648" s="52">
        <v>6985.41</v>
      </c>
      <c r="AO8648" s="52">
        <v>7154.6</v>
      </c>
      <c r="AP8648" s="52">
        <v>7467.55</v>
      </c>
      <c r="AQ8648" s="52">
        <v>7609.03</v>
      </c>
      <c r="AR8648" s="52">
        <v>7725.78</v>
      </c>
      <c r="AS8648" s="52">
        <v>7710.56</v>
      </c>
      <c r="AT8648" s="52">
        <v>7758.57</v>
      </c>
      <c r="AU8648" s="52">
        <v>7779.6</v>
      </c>
      <c r="AV8648" s="52">
        <v>7807.74</v>
      </c>
      <c r="AW8648" s="52">
        <v>7808.09</v>
      </c>
      <c r="AX8648" s="52">
        <v>7792.91</v>
      </c>
      <c r="AY8648" s="52">
        <v>7778.61</v>
      </c>
      <c r="AZ8648" s="52">
        <v>7754.99</v>
      </c>
      <c r="BA8648" s="52">
        <v>7724.33</v>
      </c>
      <c r="BB8648" s="52">
        <v>7686.89</v>
      </c>
      <c r="BC8648">
        <v>2010</v>
      </c>
    </row>
    <row r="8649" spans="1:55" x14ac:dyDescent="0.25">
      <c r="A8649">
        <v>754</v>
      </c>
      <c r="B8649" t="s">
        <v>1959</v>
      </c>
      <c r="C8649" t="s">
        <v>256</v>
      </c>
      <c r="D8649" t="s">
        <v>1960</v>
      </c>
      <c r="E8649" t="s">
        <v>253</v>
      </c>
      <c r="F8649" t="s">
        <v>257</v>
      </c>
      <c r="G8649" t="s">
        <v>258</v>
      </c>
      <c r="H8649" t="s">
        <v>220</v>
      </c>
      <c r="I8649" t="s">
        <v>255</v>
      </c>
      <c r="J8649" s="52">
        <v>3158.25</v>
      </c>
      <c r="K8649" s="52">
        <v>3260.42</v>
      </c>
      <c r="L8649" s="52">
        <v>3066.99</v>
      </c>
      <c r="M8649" s="52">
        <v>2939.65</v>
      </c>
      <c r="N8649" s="52">
        <v>2802.94</v>
      </c>
      <c r="O8649" s="52">
        <v>2754.22</v>
      </c>
      <c r="P8649" s="52">
        <v>2719.39</v>
      </c>
      <c r="Q8649" s="52">
        <v>2679.66</v>
      </c>
      <c r="R8649" s="52">
        <v>2842.32</v>
      </c>
      <c r="S8649" s="52">
        <v>2656.89</v>
      </c>
      <c r="T8649" s="52">
        <v>2561</v>
      </c>
      <c r="U8649" s="52">
        <v>2468.34</v>
      </c>
      <c r="V8649" s="52">
        <v>2446.0700000000002</v>
      </c>
      <c r="W8649" s="52">
        <v>2375.3000000000002</v>
      </c>
      <c r="X8649" s="52">
        <v>1998.32</v>
      </c>
      <c r="Y8649" s="52">
        <v>2003.79</v>
      </c>
      <c r="Z8649" s="52">
        <v>2072.85</v>
      </c>
      <c r="AA8649" s="52">
        <v>2094.16</v>
      </c>
      <c r="AB8649" s="52">
        <v>2029.95</v>
      </c>
      <c r="AC8649" s="52">
        <v>2067.6799999999998</v>
      </c>
      <c r="AD8649" s="52">
        <v>2092.25</v>
      </c>
      <c r="AE8649" s="52">
        <v>2147.4899999999998</v>
      </c>
      <c r="AF8649" s="52">
        <v>2188.0500000000002</v>
      </c>
      <c r="AG8649" s="52">
        <v>2281.44</v>
      </c>
      <c r="AH8649" s="52">
        <v>2379.41</v>
      </c>
      <c r="AI8649" s="52">
        <v>2484.1999999999998</v>
      </c>
      <c r="AJ8649" s="52">
        <v>2607.37</v>
      </c>
      <c r="AK8649" s="52">
        <v>2745.98</v>
      </c>
      <c r="AL8649" s="52">
        <v>2874.6</v>
      </c>
      <c r="AM8649" s="52">
        <v>3048.31</v>
      </c>
      <c r="AN8649" s="52">
        <v>3263.42</v>
      </c>
      <c r="AO8649" s="52">
        <v>3342.46</v>
      </c>
      <c r="AP8649" s="52">
        <v>3488.66</v>
      </c>
      <c r="AQ8649" s="52">
        <v>3554.76</v>
      </c>
      <c r="AR8649" s="52">
        <v>3609.3</v>
      </c>
      <c r="AS8649" s="52">
        <v>3602.19</v>
      </c>
      <c r="AT8649" s="52">
        <v>3624.62</v>
      </c>
      <c r="AU8649" s="52">
        <v>3634.45</v>
      </c>
      <c r="AV8649" s="52">
        <v>3647.59</v>
      </c>
      <c r="AW8649" s="52">
        <v>3647.76</v>
      </c>
      <c r="AX8649" s="52">
        <v>3640.66</v>
      </c>
      <c r="AY8649" s="52">
        <v>3633.98</v>
      </c>
      <c r="AZ8649" s="52">
        <v>3622.95</v>
      </c>
      <c r="BA8649" s="52">
        <v>3608.62</v>
      </c>
      <c r="BB8649" s="52">
        <v>3591.13</v>
      </c>
      <c r="BC8649">
        <v>2010</v>
      </c>
    </row>
    <row r="8650" spans="1:55" x14ac:dyDescent="0.25">
      <c r="A8650">
        <v>754</v>
      </c>
      <c r="B8650" t="s">
        <v>1959</v>
      </c>
      <c r="C8650" t="s">
        <v>259</v>
      </c>
      <c r="D8650" t="s">
        <v>1960</v>
      </c>
      <c r="E8650" t="s">
        <v>260</v>
      </c>
      <c r="F8650" t="s">
        <v>261</v>
      </c>
      <c r="G8650" t="s">
        <v>229</v>
      </c>
      <c r="H8650" t="s">
        <v>220</v>
      </c>
      <c r="I8650" t="s">
        <v>262</v>
      </c>
      <c r="J8650">
        <v>0.56699999999999995</v>
      </c>
      <c r="K8650">
        <v>0.624</v>
      </c>
      <c r="L8650">
        <v>0.624</v>
      </c>
      <c r="M8650">
        <v>0.70299999999999996</v>
      </c>
      <c r="N8650">
        <v>0.80500000000000005</v>
      </c>
      <c r="O8650">
        <v>1.1200000000000001</v>
      </c>
      <c r="P8650">
        <v>2.0169999999999999</v>
      </c>
      <c r="Q8650">
        <v>2.9529999999999998</v>
      </c>
      <c r="R8650">
        <v>4.468</v>
      </c>
      <c r="S8650">
        <v>7.7610000000000001</v>
      </c>
      <c r="T8650">
        <v>15.44</v>
      </c>
      <c r="U8650">
        <v>28.88</v>
      </c>
      <c r="V8650">
        <v>73.176000000000002</v>
      </c>
      <c r="W8650">
        <v>185.053</v>
      </c>
      <c r="X8650">
        <v>271.43</v>
      </c>
      <c r="Y8650">
        <v>355.488</v>
      </c>
      <c r="Z8650">
        <v>457.28100000000001</v>
      </c>
      <c r="AA8650">
        <v>579.33900000000006</v>
      </c>
      <c r="AB8650">
        <v>656.52</v>
      </c>
      <c r="AC8650">
        <v>788.58299999999997</v>
      </c>
      <c r="AD8650" s="52">
        <v>1058.2</v>
      </c>
      <c r="AE8650" s="52">
        <v>1361.27</v>
      </c>
      <c r="AF8650" s="52">
        <v>1655.93</v>
      </c>
      <c r="AG8650" s="52">
        <v>2030.62</v>
      </c>
      <c r="AH8650" s="52">
        <v>2535.38</v>
      </c>
      <c r="AI8650" s="52">
        <v>3087.79</v>
      </c>
      <c r="AJ8650" s="52">
        <v>3712.18</v>
      </c>
      <c r="AK8650" s="52">
        <v>4416.59</v>
      </c>
      <c r="AL8650" s="52">
        <v>5115.42</v>
      </c>
      <c r="AM8650" s="52">
        <v>5726.11</v>
      </c>
      <c r="AN8650" s="52">
        <v>6985.41</v>
      </c>
      <c r="AO8650" s="52">
        <v>7949.64</v>
      </c>
      <c r="AP8650" s="52">
        <v>8877.52</v>
      </c>
      <c r="AQ8650" s="52">
        <v>9925.93</v>
      </c>
      <c r="AR8650" s="52">
        <v>10626.07</v>
      </c>
      <c r="AS8650" s="52">
        <v>11311.44</v>
      </c>
      <c r="AT8650" s="52">
        <v>12926.84</v>
      </c>
      <c r="AU8650" s="52">
        <v>14285.41</v>
      </c>
      <c r="AV8650" s="52">
        <v>15813.8</v>
      </c>
      <c r="AW8650" s="52">
        <v>17281.43</v>
      </c>
      <c r="AX8650" s="52">
        <v>19202.52</v>
      </c>
      <c r="AY8650" s="52">
        <v>21077.45</v>
      </c>
      <c r="AZ8650" s="52">
        <v>23042.15</v>
      </c>
      <c r="BA8650" s="52">
        <v>25135.95</v>
      </c>
      <c r="BB8650" s="52">
        <v>27378.11</v>
      </c>
      <c r="BC8650">
        <v>2010</v>
      </c>
    </row>
    <row r="8651" spans="1:55" x14ac:dyDescent="0.25">
      <c r="A8651">
        <v>754</v>
      </c>
      <c r="B8651" t="s">
        <v>1959</v>
      </c>
      <c r="C8651" t="s">
        <v>263</v>
      </c>
      <c r="D8651" t="s">
        <v>1960</v>
      </c>
      <c r="E8651" t="s">
        <v>260</v>
      </c>
      <c r="F8651" t="s">
        <v>264</v>
      </c>
      <c r="G8651" t="s">
        <v>242</v>
      </c>
      <c r="H8651" t="s">
        <v>220</v>
      </c>
      <c r="I8651" t="s">
        <v>262</v>
      </c>
      <c r="J8651">
        <v>718.79499999999996</v>
      </c>
      <c r="K8651">
        <v>718.74300000000005</v>
      </c>
      <c r="L8651">
        <v>672.01300000000003</v>
      </c>
      <c r="M8651">
        <v>562.44100000000003</v>
      </c>
      <c r="N8651">
        <v>448.53199999999998</v>
      </c>
      <c r="O8651">
        <v>412.851</v>
      </c>
      <c r="P8651">
        <v>276.15100000000001</v>
      </c>
      <c r="Q8651">
        <v>332.26799999999997</v>
      </c>
      <c r="R8651">
        <v>543.31600000000003</v>
      </c>
      <c r="S8651">
        <v>561.83199999999999</v>
      </c>
      <c r="T8651">
        <v>509.75200000000001</v>
      </c>
      <c r="U8651">
        <v>446.77800000000002</v>
      </c>
      <c r="V8651">
        <v>424.94900000000001</v>
      </c>
      <c r="W8651">
        <v>405.58699999999999</v>
      </c>
      <c r="X8651">
        <v>405.54399999999998</v>
      </c>
      <c r="Y8651">
        <v>410.54199999999997</v>
      </c>
      <c r="Z8651">
        <v>378.71</v>
      </c>
      <c r="AA8651">
        <v>440.70100000000002</v>
      </c>
      <c r="AB8651">
        <v>352.62700000000001</v>
      </c>
      <c r="AC8651">
        <v>330.28300000000002</v>
      </c>
      <c r="AD8651">
        <v>340.16399999999999</v>
      </c>
      <c r="AE8651">
        <v>376.98599999999999</v>
      </c>
      <c r="AF8651">
        <v>376.46800000000002</v>
      </c>
      <c r="AG8651">
        <v>429.01</v>
      </c>
      <c r="AH8651">
        <v>530.54</v>
      </c>
      <c r="AI8651">
        <v>691.78499999999997</v>
      </c>
      <c r="AJ8651" s="52">
        <v>1030.28</v>
      </c>
      <c r="AK8651" s="52">
        <v>1103.45</v>
      </c>
      <c r="AL8651" s="52">
        <v>1365.69</v>
      </c>
      <c r="AM8651" s="52">
        <v>1134.76</v>
      </c>
      <c r="AN8651" s="52">
        <v>1456.16</v>
      </c>
      <c r="AO8651" s="52">
        <v>1635.51</v>
      </c>
      <c r="AP8651" s="52">
        <v>1724.71</v>
      </c>
      <c r="AQ8651" s="52">
        <v>1839.54</v>
      </c>
      <c r="AR8651" s="52">
        <v>1727.03</v>
      </c>
      <c r="AS8651" s="52">
        <v>1310.3499999999999</v>
      </c>
      <c r="AT8651" s="52">
        <v>1252.7</v>
      </c>
      <c r="AU8651" s="52">
        <v>1500.65</v>
      </c>
      <c r="AV8651" s="52">
        <v>1416.72</v>
      </c>
      <c r="AW8651" s="52">
        <v>1343.57</v>
      </c>
      <c r="AX8651" s="52">
        <v>1338.41</v>
      </c>
      <c r="AY8651" s="52">
        <v>1354.09</v>
      </c>
      <c r="AZ8651" s="52">
        <v>1377.76</v>
      </c>
      <c r="BA8651" s="52">
        <v>1407.9</v>
      </c>
      <c r="BB8651" s="52">
        <v>1440.74</v>
      </c>
      <c r="BC8651">
        <v>2010</v>
      </c>
    </row>
    <row r="8652" spans="1:55" x14ac:dyDescent="0.25">
      <c r="A8652">
        <v>754</v>
      </c>
      <c r="B8652" t="s">
        <v>1959</v>
      </c>
      <c r="C8652" t="s">
        <v>265</v>
      </c>
      <c r="D8652" t="s">
        <v>1960</v>
      </c>
      <c r="E8652" t="s">
        <v>260</v>
      </c>
      <c r="F8652" t="s">
        <v>266</v>
      </c>
      <c r="G8652" t="s">
        <v>246</v>
      </c>
      <c r="H8652" t="s">
        <v>220</v>
      </c>
      <c r="I8652" t="s">
        <v>262</v>
      </c>
      <c r="J8652" s="52">
        <v>1360.7</v>
      </c>
      <c r="K8652" s="52">
        <v>1537.62</v>
      </c>
      <c r="L8652" s="52">
        <v>1535.77</v>
      </c>
      <c r="M8652" s="52">
        <v>1529.65</v>
      </c>
      <c r="N8652" s="52">
        <v>1511.15</v>
      </c>
      <c r="O8652" s="52">
        <v>1531.84</v>
      </c>
      <c r="P8652" s="52">
        <v>1542.92</v>
      </c>
      <c r="Q8652" s="52">
        <v>1557.98</v>
      </c>
      <c r="R8652" s="52">
        <v>1710.83</v>
      </c>
      <c r="S8652" s="52">
        <v>1661.92</v>
      </c>
      <c r="T8652" s="52">
        <v>1661.89</v>
      </c>
      <c r="U8652" s="52">
        <v>1655.94</v>
      </c>
      <c r="V8652" s="52">
        <v>1678.4</v>
      </c>
      <c r="W8652" s="52">
        <v>1668.45</v>
      </c>
      <c r="X8652" s="52">
        <v>1433.63</v>
      </c>
      <c r="Y8652" s="52">
        <v>1467.69</v>
      </c>
      <c r="Z8652" s="52">
        <v>1546.07</v>
      </c>
      <c r="AA8652" s="52">
        <v>1588.91</v>
      </c>
      <c r="AB8652" s="52">
        <v>1557.52</v>
      </c>
      <c r="AC8652" s="52">
        <v>1609.38</v>
      </c>
      <c r="AD8652" s="52">
        <v>1664.9</v>
      </c>
      <c r="AE8652" s="52">
        <v>1746.35</v>
      </c>
      <c r="AF8652" s="52">
        <v>1807.48</v>
      </c>
      <c r="AG8652" s="52">
        <v>1919.62</v>
      </c>
      <c r="AH8652" s="52">
        <v>2055.9499999999998</v>
      </c>
      <c r="AI8652" s="52">
        <v>2213.35</v>
      </c>
      <c r="AJ8652" s="52">
        <v>2393.4</v>
      </c>
      <c r="AK8652" s="52">
        <v>2588.35</v>
      </c>
      <c r="AL8652" s="52">
        <v>2762.29</v>
      </c>
      <c r="AM8652" s="52">
        <v>2951.54</v>
      </c>
      <c r="AN8652" s="52">
        <v>3196.64</v>
      </c>
      <c r="AO8652" s="52">
        <v>3342.46</v>
      </c>
      <c r="AP8652" s="52">
        <v>3555.58</v>
      </c>
      <c r="AQ8652" s="52">
        <v>3686.51</v>
      </c>
      <c r="AR8652" s="52">
        <v>3813.89</v>
      </c>
      <c r="AS8652" s="52">
        <v>3847.08</v>
      </c>
      <c r="AT8652" s="52">
        <v>3913.35</v>
      </c>
      <c r="AU8652" s="52">
        <v>3998.56</v>
      </c>
      <c r="AV8652" s="52">
        <v>4103.5</v>
      </c>
      <c r="AW8652" s="52">
        <v>4176.6499999999996</v>
      </c>
      <c r="AX8652" s="52">
        <v>4255.58</v>
      </c>
      <c r="AY8652" s="52">
        <v>4336.07</v>
      </c>
      <c r="AZ8652" s="52">
        <v>4412.3599999999997</v>
      </c>
      <c r="BA8652" s="52">
        <v>4485.99</v>
      </c>
      <c r="BB8652" s="52">
        <v>4557.67</v>
      </c>
      <c r="BC8652">
        <v>2010</v>
      </c>
    </row>
    <row r="8653" spans="1:55" x14ac:dyDescent="0.25">
      <c r="A8653">
        <v>754</v>
      </c>
      <c r="B8653" t="s">
        <v>1959</v>
      </c>
      <c r="C8653" t="s">
        <v>267</v>
      </c>
      <c r="D8653" t="s">
        <v>1960</v>
      </c>
      <c r="E8653" t="s">
        <v>268</v>
      </c>
      <c r="F8653" t="s">
        <v>269</v>
      </c>
      <c r="G8653" t="s">
        <v>270</v>
      </c>
    </row>
    <row r="8654" spans="1:55" x14ac:dyDescent="0.25">
      <c r="A8654">
        <v>754</v>
      </c>
      <c r="B8654" t="s">
        <v>1959</v>
      </c>
      <c r="C8654" t="s">
        <v>271</v>
      </c>
      <c r="D8654" t="s">
        <v>1960</v>
      </c>
      <c r="E8654" t="s">
        <v>272</v>
      </c>
      <c r="F8654" t="s">
        <v>273</v>
      </c>
      <c r="G8654" t="s">
        <v>274</v>
      </c>
      <c r="I8654" t="s">
        <v>243</v>
      </c>
      <c r="J8654">
        <v>6.0999999999999999E-2</v>
      </c>
      <c r="K8654">
        <v>6.4000000000000001E-2</v>
      </c>
      <c r="L8654">
        <v>6.2E-2</v>
      </c>
      <c r="M8654">
        <v>5.8999999999999997E-2</v>
      </c>
      <c r="N8654">
        <v>5.6000000000000001E-2</v>
      </c>
      <c r="O8654">
        <v>5.5E-2</v>
      </c>
      <c r="P8654">
        <v>5.3999999999999999E-2</v>
      </c>
      <c r="Q8654">
        <v>5.1999999999999998E-2</v>
      </c>
      <c r="R8654">
        <v>5.5E-2</v>
      </c>
      <c r="S8654">
        <v>5.0999999999999997E-2</v>
      </c>
      <c r="T8654">
        <v>4.9000000000000002E-2</v>
      </c>
      <c r="U8654">
        <v>4.7E-2</v>
      </c>
      <c r="V8654">
        <v>4.2999999999999997E-2</v>
      </c>
      <c r="W8654">
        <v>4.2000000000000003E-2</v>
      </c>
      <c r="X8654">
        <v>3.5999999999999997E-2</v>
      </c>
      <c r="Y8654">
        <v>3.5000000000000003E-2</v>
      </c>
      <c r="Z8654">
        <v>3.5999999999999997E-2</v>
      </c>
      <c r="AA8654">
        <v>3.5999999999999997E-2</v>
      </c>
      <c r="AB8654">
        <v>3.5000000000000003E-2</v>
      </c>
      <c r="AC8654">
        <v>3.5000000000000003E-2</v>
      </c>
      <c r="AD8654">
        <v>3.5000000000000003E-2</v>
      </c>
      <c r="AE8654">
        <v>3.5999999999999997E-2</v>
      </c>
      <c r="AF8654">
        <v>3.6999999999999998E-2</v>
      </c>
      <c r="AG8654">
        <v>3.7999999999999999E-2</v>
      </c>
      <c r="AH8654">
        <v>3.7999999999999999E-2</v>
      </c>
      <c r="AI8654">
        <v>3.9E-2</v>
      </c>
      <c r="AJ8654">
        <v>0.04</v>
      </c>
      <c r="AK8654">
        <v>4.1000000000000002E-2</v>
      </c>
      <c r="AL8654">
        <v>4.2999999999999997E-2</v>
      </c>
      <c r="AM8654">
        <v>4.7E-2</v>
      </c>
      <c r="AN8654">
        <v>0.05</v>
      </c>
      <c r="AO8654">
        <v>0.05</v>
      </c>
      <c r="AP8654">
        <v>5.2999999999999999E-2</v>
      </c>
      <c r="AQ8654">
        <v>5.2999999999999999E-2</v>
      </c>
      <c r="AR8654">
        <v>5.3999999999999999E-2</v>
      </c>
      <c r="AS8654">
        <v>5.3999999999999999E-2</v>
      </c>
      <c r="AT8654">
        <v>5.3999999999999999E-2</v>
      </c>
      <c r="AU8654">
        <v>5.3999999999999999E-2</v>
      </c>
      <c r="AV8654">
        <v>5.3999999999999999E-2</v>
      </c>
      <c r="AW8654">
        <v>5.3999999999999999E-2</v>
      </c>
      <c r="AX8654">
        <v>5.3999999999999999E-2</v>
      </c>
      <c r="AY8654">
        <v>5.2999999999999999E-2</v>
      </c>
      <c r="AZ8654">
        <v>5.2999999999999999E-2</v>
      </c>
      <c r="BA8654">
        <v>5.1999999999999998E-2</v>
      </c>
      <c r="BB8654">
        <v>5.1999999999999998E-2</v>
      </c>
      <c r="BC8654">
        <v>2017</v>
      </c>
    </row>
    <row r="8655" spans="1:55" x14ac:dyDescent="0.25">
      <c r="A8655">
        <v>754</v>
      </c>
      <c r="B8655" t="s">
        <v>1959</v>
      </c>
      <c r="C8655" t="s">
        <v>275</v>
      </c>
      <c r="D8655" t="s">
        <v>1960</v>
      </c>
      <c r="E8655" t="s">
        <v>276</v>
      </c>
      <c r="F8655" t="s">
        <v>277</v>
      </c>
      <c r="G8655" t="s">
        <v>278</v>
      </c>
      <c r="I8655" t="s">
        <v>243</v>
      </c>
      <c r="J8655" t="s">
        <v>374</v>
      </c>
      <c r="K8655" t="s">
        <v>374</v>
      </c>
      <c r="L8655" t="s">
        <v>374</v>
      </c>
      <c r="M8655" t="s">
        <v>374</v>
      </c>
      <c r="N8655">
        <v>1E-3</v>
      </c>
      <c r="O8655">
        <v>1E-3</v>
      </c>
      <c r="P8655">
        <v>1E-3</v>
      </c>
      <c r="Q8655">
        <v>2E-3</v>
      </c>
      <c r="R8655">
        <v>3.0000000000000001E-3</v>
      </c>
      <c r="S8655">
        <v>5.0000000000000001E-3</v>
      </c>
      <c r="T8655">
        <v>8.9999999999999993E-3</v>
      </c>
      <c r="U8655">
        <v>1.7000000000000001E-2</v>
      </c>
      <c r="V8655">
        <v>4.3999999999999997E-2</v>
      </c>
      <c r="W8655">
        <v>0.111</v>
      </c>
      <c r="X8655">
        <v>0.189</v>
      </c>
      <c r="Y8655">
        <v>0.24199999999999999</v>
      </c>
      <c r="Z8655">
        <v>0.29599999999999999</v>
      </c>
      <c r="AA8655">
        <v>0.36499999999999999</v>
      </c>
      <c r="AB8655">
        <v>0.42199999999999999</v>
      </c>
      <c r="AC8655">
        <v>0.49</v>
      </c>
      <c r="AD8655">
        <v>0.63600000000000001</v>
      </c>
      <c r="AE8655">
        <v>0.77900000000000003</v>
      </c>
      <c r="AF8655">
        <v>0.91600000000000004</v>
      </c>
      <c r="AG8655">
        <v>1.0580000000000001</v>
      </c>
      <c r="AH8655">
        <v>1.2330000000000001</v>
      </c>
      <c r="AI8655">
        <v>1.395</v>
      </c>
      <c r="AJ8655">
        <v>1.5509999999999999</v>
      </c>
      <c r="AK8655">
        <v>1.706</v>
      </c>
      <c r="AL8655">
        <v>1.8520000000000001</v>
      </c>
      <c r="AM8655">
        <v>1.94</v>
      </c>
      <c r="AN8655">
        <v>2.1850000000000001</v>
      </c>
      <c r="AO8655">
        <v>2.3780000000000001</v>
      </c>
      <c r="AP8655">
        <v>2.4969999999999999</v>
      </c>
      <c r="AQ8655">
        <v>2.6930000000000001</v>
      </c>
      <c r="AR8655">
        <v>2.786</v>
      </c>
      <c r="AS8655">
        <v>2.94</v>
      </c>
      <c r="AT8655">
        <v>3.3029999999999999</v>
      </c>
      <c r="AU8655">
        <v>3.573</v>
      </c>
      <c r="AV8655">
        <v>3.8540000000000001</v>
      </c>
      <c r="AW8655">
        <v>4.1379999999999999</v>
      </c>
      <c r="AX8655">
        <v>4.5119999999999996</v>
      </c>
      <c r="AY8655">
        <v>4.8609999999999998</v>
      </c>
      <c r="AZ8655">
        <v>5.2220000000000004</v>
      </c>
      <c r="BA8655">
        <v>5.6029999999999998</v>
      </c>
      <c r="BB8655">
        <v>6.0069999999999997</v>
      </c>
      <c r="BC8655">
        <v>2017</v>
      </c>
    </row>
    <row r="8656" spans="1:55" x14ac:dyDescent="0.25">
      <c r="A8656">
        <v>754</v>
      </c>
      <c r="B8656" t="s">
        <v>1959</v>
      </c>
      <c r="C8656" t="s">
        <v>279</v>
      </c>
      <c r="D8656" t="s">
        <v>1960</v>
      </c>
      <c r="E8656" t="s">
        <v>280</v>
      </c>
      <c r="F8656" t="s">
        <v>281</v>
      </c>
      <c r="G8656" t="s">
        <v>282</v>
      </c>
      <c r="I8656" t="s">
        <v>1961</v>
      </c>
      <c r="J8656">
        <v>72.031999999999996</v>
      </c>
      <c r="K8656">
        <v>56.289000000000001</v>
      </c>
      <c r="L8656">
        <v>47.343000000000004</v>
      </c>
      <c r="M8656">
        <v>42.609000000000002</v>
      </c>
      <c r="N8656">
        <v>51.011000000000003</v>
      </c>
      <c r="O8656">
        <v>65.777000000000001</v>
      </c>
      <c r="P8656">
        <v>84.203000000000003</v>
      </c>
      <c r="Q8656">
        <v>38.488</v>
      </c>
      <c r="R8656">
        <v>28.277000000000001</v>
      </c>
      <c r="S8656">
        <v>23.664000000000001</v>
      </c>
      <c r="T8656">
        <v>46.182000000000002</v>
      </c>
      <c r="U8656">
        <v>30.420999999999999</v>
      </c>
      <c r="V8656">
        <v>31.675999999999998</v>
      </c>
      <c r="W8656">
        <v>40.35</v>
      </c>
      <c r="X8656">
        <v>40.155000000000001</v>
      </c>
      <c r="Y8656">
        <v>40.368000000000002</v>
      </c>
      <c r="Z8656">
        <v>34.823999999999998</v>
      </c>
      <c r="AA8656">
        <v>32.091000000000001</v>
      </c>
      <c r="AB8656">
        <v>41.165999999999997</v>
      </c>
      <c r="AC8656">
        <v>39.811999999999998</v>
      </c>
      <c r="AD8656">
        <v>38.999000000000002</v>
      </c>
      <c r="AE8656">
        <v>30.259</v>
      </c>
      <c r="AF8656">
        <v>31.677</v>
      </c>
      <c r="AG8656">
        <v>37.728000000000002</v>
      </c>
      <c r="AH8656">
        <v>37.015000000000001</v>
      </c>
      <c r="AI8656">
        <v>30.965</v>
      </c>
      <c r="AJ8656">
        <v>36.698999999999998</v>
      </c>
      <c r="AK8656">
        <v>31.7</v>
      </c>
      <c r="AL8656">
        <v>29.63</v>
      </c>
      <c r="AM8656">
        <v>30.277000000000001</v>
      </c>
      <c r="AN8656">
        <v>29.878</v>
      </c>
      <c r="AO8656">
        <v>33.643999999999998</v>
      </c>
      <c r="AP8656">
        <v>31.754999999999999</v>
      </c>
      <c r="AQ8656">
        <v>34.039000000000001</v>
      </c>
      <c r="AR8656">
        <v>34.042999999999999</v>
      </c>
      <c r="AS8656">
        <v>42.790999999999997</v>
      </c>
      <c r="AT8656">
        <v>38.206000000000003</v>
      </c>
      <c r="AU8656">
        <v>41.003</v>
      </c>
      <c r="AV8656">
        <v>42.162999999999997</v>
      </c>
      <c r="AW8656">
        <v>39.67</v>
      </c>
      <c r="AX8656">
        <v>38.542999999999999</v>
      </c>
      <c r="AY8656">
        <v>37.247999999999998</v>
      </c>
      <c r="AZ8656">
        <v>36.534999999999997</v>
      </c>
      <c r="BA8656">
        <v>34.636000000000003</v>
      </c>
      <c r="BB8656">
        <v>34.000999999999998</v>
      </c>
      <c r="BC8656">
        <v>2017</v>
      </c>
    </row>
    <row r="8657" spans="1:55" x14ac:dyDescent="0.25">
      <c r="A8657">
        <v>754</v>
      </c>
      <c r="B8657" t="s">
        <v>1959</v>
      </c>
      <c r="C8657" t="s">
        <v>283</v>
      </c>
      <c r="D8657" t="s">
        <v>1960</v>
      </c>
      <c r="E8657" t="s">
        <v>284</v>
      </c>
      <c r="F8657" t="s">
        <v>285</v>
      </c>
      <c r="G8657" t="s">
        <v>282</v>
      </c>
      <c r="I8657" t="s">
        <v>1961</v>
      </c>
      <c r="J8657">
        <v>10.834</v>
      </c>
      <c r="K8657">
        <v>5.1999999999999998E-2</v>
      </c>
      <c r="L8657">
        <v>-0.65500000000000003</v>
      </c>
      <c r="M8657">
        <v>6.24</v>
      </c>
      <c r="N8657">
        <v>7.016</v>
      </c>
      <c r="O8657">
        <v>10.765000000000001</v>
      </c>
      <c r="P8657">
        <v>14.654</v>
      </c>
      <c r="Q8657">
        <v>9.5950000000000006</v>
      </c>
      <c r="R8657">
        <v>10.802</v>
      </c>
      <c r="S8657">
        <v>6.431</v>
      </c>
      <c r="T8657">
        <v>13.538</v>
      </c>
      <c r="U8657">
        <v>10.32</v>
      </c>
      <c r="V8657">
        <v>7.6070000000000002</v>
      </c>
      <c r="W8657">
        <v>11.284000000000001</v>
      </c>
      <c r="X8657">
        <v>12.907999999999999</v>
      </c>
      <c r="Y8657">
        <v>8.1359999999999992</v>
      </c>
      <c r="Z8657">
        <v>10.013999999999999</v>
      </c>
      <c r="AA8657">
        <v>6.83</v>
      </c>
      <c r="AB8657">
        <v>-0.26700000000000002</v>
      </c>
      <c r="AC8657">
        <v>1.5880000000000001</v>
      </c>
      <c r="AD8657">
        <v>6.4980000000000002</v>
      </c>
      <c r="AE8657">
        <v>3.202</v>
      </c>
      <c r="AF8657">
        <v>10.02</v>
      </c>
      <c r="AG8657">
        <v>14.946999999999999</v>
      </c>
      <c r="AH8657">
        <v>33.999000000000002</v>
      </c>
      <c r="AI8657">
        <v>28.178999999999998</v>
      </c>
      <c r="AJ8657">
        <v>41.344000000000001</v>
      </c>
      <c r="AK8657">
        <v>30.462</v>
      </c>
      <c r="AL8657">
        <v>26.3</v>
      </c>
      <c r="AM8657">
        <v>36.231000000000002</v>
      </c>
      <c r="AN8657">
        <v>37.404000000000003</v>
      </c>
      <c r="AO8657">
        <v>38.302999999999997</v>
      </c>
      <c r="AP8657">
        <v>37.134999999999998</v>
      </c>
      <c r="AQ8657">
        <v>33.463000000000001</v>
      </c>
      <c r="AR8657">
        <v>36.183999999999997</v>
      </c>
      <c r="AS8657">
        <v>38.880000000000003</v>
      </c>
      <c r="AT8657">
        <v>33.655000000000001</v>
      </c>
      <c r="AU8657">
        <v>37.122</v>
      </c>
      <c r="AV8657">
        <v>37.076999999999998</v>
      </c>
      <c r="AW8657">
        <v>36.716999999999999</v>
      </c>
      <c r="AX8657">
        <v>35.783000000000001</v>
      </c>
      <c r="AY8657">
        <v>35.22</v>
      </c>
      <c r="AZ8657">
        <v>35.128</v>
      </c>
      <c r="BA8657">
        <v>34.145000000000003</v>
      </c>
      <c r="BB8657">
        <v>33.747999999999998</v>
      </c>
      <c r="BC8657">
        <v>2017</v>
      </c>
    </row>
    <row r="8658" spans="1:55" x14ac:dyDescent="0.25">
      <c r="A8658">
        <v>754</v>
      </c>
      <c r="B8658" t="s">
        <v>1959</v>
      </c>
      <c r="C8658" t="s">
        <v>286</v>
      </c>
      <c r="D8658" t="s">
        <v>1960</v>
      </c>
      <c r="E8658" t="s">
        <v>287</v>
      </c>
      <c r="F8658" t="s">
        <v>288</v>
      </c>
      <c r="G8658" t="s">
        <v>250</v>
      </c>
      <c r="I8658" t="s">
        <v>1962</v>
      </c>
      <c r="J8658">
        <v>5.0000000000000001E-3</v>
      </c>
      <c r="K8658">
        <v>6.0000000000000001E-3</v>
      </c>
      <c r="L8658">
        <v>7.0000000000000001E-3</v>
      </c>
      <c r="M8658">
        <v>8.0000000000000002E-3</v>
      </c>
      <c r="N8658">
        <v>0.01</v>
      </c>
      <c r="O8658">
        <v>1.4E-2</v>
      </c>
      <c r="P8658">
        <v>2.1000000000000001E-2</v>
      </c>
      <c r="Q8658">
        <v>3.1E-2</v>
      </c>
      <c r="R8658">
        <v>4.8000000000000001E-2</v>
      </c>
      <c r="S8658">
        <v>0.11</v>
      </c>
      <c r="T8658">
        <v>0.23</v>
      </c>
      <c r="U8658">
        <v>0.45400000000000001</v>
      </c>
      <c r="V8658">
        <v>1.2070000000000001</v>
      </c>
      <c r="W8658">
        <v>3.4180000000000001</v>
      </c>
      <c r="X8658">
        <v>5.2850000000000001</v>
      </c>
      <c r="Y8658">
        <v>7.1289999999999996</v>
      </c>
      <c r="Z8658">
        <v>10.202</v>
      </c>
      <c r="AA8658">
        <v>12.692</v>
      </c>
      <c r="AB8658">
        <v>15.795999999999999</v>
      </c>
      <c r="AC8658">
        <v>20.027999999999999</v>
      </c>
      <c r="AD8658">
        <v>25.254999999999999</v>
      </c>
      <c r="AE8658">
        <v>30.649000000000001</v>
      </c>
      <c r="AF8658">
        <v>37.465000000000003</v>
      </c>
      <c r="AG8658">
        <v>45.482999999999997</v>
      </c>
      <c r="AH8658">
        <v>53.655000000000001</v>
      </c>
      <c r="AI8658">
        <v>63.488</v>
      </c>
      <c r="AJ8658">
        <v>69.212999999999994</v>
      </c>
      <c r="AK8658">
        <v>76.587000000000003</v>
      </c>
      <c r="AL8658">
        <v>86.122</v>
      </c>
      <c r="AM8658">
        <v>97.655000000000001</v>
      </c>
      <c r="AN8658">
        <v>105.956</v>
      </c>
      <c r="AO8658">
        <v>115.13</v>
      </c>
      <c r="AP8658">
        <v>122.7</v>
      </c>
      <c r="AQ8658">
        <v>131.26300000000001</v>
      </c>
      <c r="AR8658">
        <v>141.51499999999999</v>
      </c>
      <c r="AS8658">
        <v>155.81800000000001</v>
      </c>
      <c r="AT8658">
        <v>183.66</v>
      </c>
      <c r="AU8658">
        <v>195.74</v>
      </c>
      <c r="AV8658">
        <v>209.52500000000001</v>
      </c>
      <c r="AW8658">
        <v>232.04900000000001</v>
      </c>
      <c r="AX8658">
        <v>259.89499999999998</v>
      </c>
      <c r="AY8658">
        <v>286.53399999999999</v>
      </c>
      <c r="AZ8658">
        <v>315.18799999999999</v>
      </c>
      <c r="BA8658">
        <v>346.70699999999999</v>
      </c>
      <c r="BB8658">
        <v>381.37700000000001</v>
      </c>
      <c r="BC8658">
        <v>2018</v>
      </c>
    </row>
    <row r="8659" spans="1:55" x14ac:dyDescent="0.25">
      <c r="A8659">
        <v>754</v>
      </c>
      <c r="B8659" t="s">
        <v>1959</v>
      </c>
      <c r="C8659" t="s">
        <v>290</v>
      </c>
      <c r="D8659" t="s">
        <v>1960</v>
      </c>
      <c r="E8659" t="s">
        <v>287</v>
      </c>
      <c r="F8659" t="s">
        <v>291</v>
      </c>
      <c r="G8659" t="s">
        <v>235</v>
      </c>
      <c r="I8659" t="s">
        <v>292</v>
      </c>
      <c r="J8659">
        <v>11.728999999999999</v>
      </c>
      <c r="K8659">
        <v>13.997</v>
      </c>
      <c r="L8659">
        <v>12.494999999999999</v>
      </c>
      <c r="M8659">
        <v>19.692</v>
      </c>
      <c r="N8659">
        <v>20.018999999999998</v>
      </c>
      <c r="O8659">
        <v>37.43</v>
      </c>
      <c r="P8659">
        <v>54.8</v>
      </c>
      <c r="Q8659">
        <v>47.027999999999999</v>
      </c>
      <c r="R8659">
        <v>54.042000000000002</v>
      </c>
      <c r="S8659">
        <v>128.29400000000001</v>
      </c>
      <c r="T8659">
        <v>109.55800000000001</v>
      </c>
      <c r="U8659">
        <v>97.700999999999993</v>
      </c>
      <c r="V8659">
        <v>165.72499999999999</v>
      </c>
      <c r="W8659">
        <v>183.26300000000001</v>
      </c>
      <c r="X8659">
        <v>54.613999999999997</v>
      </c>
      <c r="Y8659">
        <v>34.905000000000001</v>
      </c>
      <c r="Z8659">
        <v>43.094999999999999</v>
      </c>
      <c r="AA8659">
        <v>24.41</v>
      </c>
      <c r="AB8659">
        <v>24.456</v>
      </c>
      <c r="AC8659">
        <v>26.79</v>
      </c>
      <c r="AD8659">
        <v>26.1</v>
      </c>
      <c r="AE8659">
        <v>21.356999999999999</v>
      </c>
      <c r="AF8659">
        <v>22.239000000000001</v>
      </c>
      <c r="AG8659">
        <v>21.4</v>
      </c>
      <c r="AH8659">
        <v>17.969000000000001</v>
      </c>
      <c r="AI8659">
        <v>18.324999999999999</v>
      </c>
      <c r="AJ8659">
        <v>9.0169999999999995</v>
      </c>
      <c r="AK8659">
        <v>10.654999999999999</v>
      </c>
      <c r="AL8659">
        <v>12.449</v>
      </c>
      <c r="AM8659">
        <v>13.391999999999999</v>
      </c>
      <c r="AN8659">
        <v>8.5</v>
      </c>
      <c r="AO8659">
        <v>8.6579999999999995</v>
      </c>
      <c r="AP8659">
        <v>6.5750000000000002</v>
      </c>
      <c r="AQ8659">
        <v>6.9779999999999998</v>
      </c>
      <c r="AR8659">
        <v>7.8109999999999999</v>
      </c>
      <c r="AS8659">
        <v>10.106999999999999</v>
      </c>
      <c r="AT8659">
        <v>17.869</v>
      </c>
      <c r="AU8659">
        <v>6.577</v>
      </c>
      <c r="AV8659">
        <v>7.0430000000000001</v>
      </c>
      <c r="AW8659">
        <v>10.75</v>
      </c>
      <c r="AX8659">
        <v>12</v>
      </c>
      <c r="AY8659">
        <v>10.25</v>
      </c>
      <c r="AZ8659">
        <v>10</v>
      </c>
      <c r="BA8659">
        <v>10</v>
      </c>
      <c r="BB8659">
        <v>10</v>
      </c>
      <c r="BC8659">
        <v>2018</v>
      </c>
    </row>
    <row r="8660" spans="1:55" x14ac:dyDescent="0.25">
      <c r="A8660">
        <v>754</v>
      </c>
      <c r="B8660" t="s">
        <v>1959</v>
      </c>
      <c r="C8660" t="s">
        <v>293</v>
      </c>
      <c r="D8660" t="s">
        <v>1960</v>
      </c>
      <c r="E8660" t="s">
        <v>294</v>
      </c>
      <c r="F8660" t="s">
        <v>295</v>
      </c>
      <c r="G8660" t="s">
        <v>250</v>
      </c>
      <c r="I8660" t="s">
        <v>1962</v>
      </c>
      <c r="J8660">
        <v>8.0000000000000002E-3</v>
      </c>
      <c r="K8660">
        <v>8.9999999999999993E-3</v>
      </c>
      <c r="L8660">
        <v>1.0999999999999999E-2</v>
      </c>
      <c r="M8660">
        <v>1.2999999999999999E-2</v>
      </c>
      <c r="N8660">
        <v>1.4999999999999999E-2</v>
      </c>
      <c r="O8660">
        <v>2.1000000000000001E-2</v>
      </c>
      <c r="P8660">
        <v>3.3000000000000002E-2</v>
      </c>
      <c r="Q8660">
        <v>4.8000000000000001E-2</v>
      </c>
      <c r="R8660">
        <v>7.3999999999999996E-2</v>
      </c>
      <c r="S8660">
        <v>0.16900000000000001</v>
      </c>
      <c r="T8660">
        <v>0.33100000000000002</v>
      </c>
      <c r="U8660">
        <v>0.66</v>
      </c>
      <c r="V8660">
        <v>1.853</v>
      </c>
      <c r="W8660">
        <v>4.2270000000000003</v>
      </c>
      <c r="X8660">
        <v>5.8479999999999999</v>
      </c>
      <c r="Y8660">
        <v>8.5370000000000008</v>
      </c>
      <c r="Z8660">
        <v>11.542999999999999</v>
      </c>
      <c r="AA8660">
        <v>13.688000000000001</v>
      </c>
      <c r="AB8660">
        <v>17.870999999999999</v>
      </c>
      <c r="AC8660">
        <v>21.559000000000001</v>
      </c>
      <c r="AD8660">
        <v>28.047999999999998</v>
      </c>
      <c r="AE8660">
        <v>33.286999999999999</v>
      </c>
      <c r="AF8660">
        <v>42.158999999999999</v>
      </c>
      <c r="AG8660">
        <v>49.393999999999998</v>
      </c>
      <c r="AH8660">
        <v>58.039000000000001</v>
      </c>
      <c r="AI8660">
        <v>67.239000000000004</v>
      </c>
      <c r="AJ8660">
        <v>72.778999999999996</v>
      </c>
      <c r="AK8660">
        <v>79.28</v>
      </c>
      <c r="AL8660">
        <v>92.409000000000006</v>
      </c>
      <c r="AM8660">
        <v>101.557</v>
      </c>
      <c r="AN8660">
        <v>109.58</v>
      </c>
      <c r="AO8660">
        <v>117.47</v>
      </c>
      <c r="AP8660">
        <v>126.078</v>
      </c>
      <c r="AQ8660">
        <v>135.08000000000001</v>
      </c>
      <c r="AR8660">
        <v>145.69999999999999</v>
      </c>
      <c r="AS8660">
        <v>176.46</v>
      </c>
      <c r="AT8660">
        <v>189.64</v>
      </c>
      <c r="AU8660">
        <v>201.18</v>
      </c>
      <c r="AV8660">
        <v>217.274</v>
      </c>
      <c r="AW8660">
        <v>246.60599999999999</v>
      </c>
      <c r="AX8660">
        <v>272.5</v>
      </c>
      <c r="AY8660">
        <v>299.75</v>
      </c>
      <c r="AZ8660">
        <v>329.72500000000002</v>
      </c>
      <c r="BA8660">
        <v>362.69799999999998</v>
      </c>
      <c r="BB8660">
        <v>398.96699999999998</v>
      </c>
      <c r="BC8660">
        <v>2018</v>
      </c>
    </row>
    <row r="8661" spans="1:55" x14ac:dyDescent="0.25">
      <c r="A8661">
        <v>754</v>
      </c>
      <c r="B8661" t="s">
        <v>1959</v>
      </c>
      <c r="C8661" t="s">
        <v>296</v>
      </c>
      <c r="D8661" t="s">
        <v>1960</v>
      </c>
      <c r="E8661" t="s">
        <v>294</v>
      </c>
      <c r="F8661" t="s">
        <v>297</v>
      </c>
      <c r="G8661" t="s">
        <v>235</v>
      </c>
      <c r="I8661" t="s">
        <v>298</v>
      </c>
      <c r="J8661" t="s">
        <v>232</v>
      </c>
      <c r="K8661">
        <v>13.997</v>
      </c>
      <c r="L8661">
        <v>12.494999999999999</v>
      </c>
      <c r="M8661">
        <v>19.692</v>
      </c>
      <c r="N8661">
        <v>20.018999999999998</v>
      </c>
      <c r="O8661">
        <v>37.43</v>
      </c>
      <c r="P8661">
        <v>54.8</v>
      </c>
      <c r="Q8661">
        <v>47.027999999999999</v>
      </c>
      <c r="R8661">
        <v>54.042000000000002</v>
      </c>
      <c r="S8661">
        <v>128.29400000000001</v>
      </c>
      <c r="T8661">
        <v>96.007999999999996</v>
      </c>
      <c r="U8661">
        <v>99.650999999999996</v>
      </c>
      <c r="V8661">
        <v>180.715</v>
      </c>
      <c r="W8661">
        <v>128.10499999999999</v>
      </c>
      <c r="X8661">
        <v>38.354999999999997</v>
      </c>
      <c r="Y8661">
        <v>45.98</v>
      </c>
      <c r="Z8661">
        <v>35.21</v>
      </c>
      <c r="AA8661">
        <v>18.581</v>
      </c>
      <c r="AB8661">
        <v>30.567</v>
      </c>
      <c r="AC8661">
        <v>20.632999999999999</v>
      </c>
      <c r="AD8661">
        <v>30.1</v>
      </c>
      <c r="AE8661">
        <v>18.678000000000001</v>
      </c>
      <c r="AF8661">
        <v>26.654</v>
      </c>
      <c r="AG8661">
        <v>17.161000000000001</v>
      </c>
      <c r="AH8661">
        <v>17.501999999999999</v>
      </c>
      <c r="AI8661">
        <v>15.851000000000001</v>
      </c>
      <c r="AJ8661">
        <v>8.2390000000000008</v>
      </c>
      <c r="AK8661">
        <v>8.9329999999999998</v>
      </c>
      <c r="AL8661">
        <v>16.559999999999999</v>
      </c>
      <c r="AM8661">
        <v>9.9</v>
      </c>
      <c r="AN8661">
        <v>7.9</v>
      </c>
      <c r="AO8661">
        <v>7.2</v>
      </c>
      <c r="AP8661">
        <v>7.3280000000000003</v>
      </c>
      <c r="AQ8661">
        <v>7.14</v>
      </c>
      <c r="AR8661">
        <v>7.8620000000000001</v>
      </c>
      <c r="AS8661">
        <v>21.111999999999998</v>
      </c>
      <c r="AT8661">
        <v>7.4690000000000003</v>
      </c>
      <c r="AU8661">
        <v>6.085</v>
      </c>
      <c r="AV8661">
        <v>8</v>
      </c>
      <c r="AW8661">
        <v>13.5</v>
      </c>
      <c r="AX8661">
        <v>10.5</v>
      </c>
      <c r="AY8661">
        <v>10</v>
      </c>
      <c r="AZ8661">
        <v>10</v>
      </c>
      <c r="BA8661">
        <v>10</v>
      </c>
      <c r="BB8661">
        <v>10</v>
      </c>
      <c r="BC8661">
        <v>2018</v>
      </c>
    </row>
    <row r="8662" spans="1:55" x14ac:dyDescent="0.25">
      <c r="A8662">
        <v>754</v>
      </c>
      <c r="B8662" t="s">
        <v>1959</v>
      </c>
      <c r="C8662" t="s">
        <v>299</v>
      </c>
      <c r="D8662" t="s">
        <v>1960</v>
      </c>
      <c r="E8662" t="s">
        <v>300</v>
      </c>
      <c r="G8662" t="s">
        <v>274</v>
      </c>
    </row>
    <row r="8663" spans="1:55" x14ac:dyDescent="0.25">
      <c r="A8663">
        <v>754</v>
      </c>
      <c r="B8663" t="s">
        <v>1959</v>
      </c>
      <c r="C8663" t="s">
        <v>301</v>
      </c>
      <c r="D8663" t="s">
        <v>1960</v>
      </c>
      <c r="E8663" t="s">
        <v>302</v>
      </c>
      <c r="F8663" t="s">
        <v>303</v>
      </c>
      <c r="G8663" t="s">
        <v>235</v>
      </c>
      <c r="I8663" t="s">
        <v>1963</v>
      </c>
      <c r="J8663" t="s">
        <v>232</v>
      </c>
      <c r="K8663" t="s">
        <v>232</v>
      </c>
      <c r="L8663" t="s">
        <v>232</v>
      </c>
      <c r="M8663" t="s">
        <v>232</v>
      </c>
      <c r="N8663" t="s">
        <v>232</v>
      </c>
      <c r="O8663" t="s">
        <v>232</v>
      </c>
      <c r="P8663" t="s">
        <v>232</v>
      </c>
      <c r="Q8663" t="s">
        <v>232</v>
      </c>
      <c r="R8663" t="s">
        <v>232</v>
      </c>
      <c r="S8663" t="s">
        <v>232</v>
      </c>
      <c r="T8663" t="s">
        <v>232</v>
      </c>
      <c r="U8663" t="s">
        <v>232</v>
      </c>
      <c r="V8663" t="s">
        <v>232</v>
      </c>
      <c r="W8663" t="s">
        <v>232</v>
      </c>
      <c r="X8663" t="s">
        <v>232</v>
      </c>
      <c r="Y8663" t="s">
        <v>232</v>
      </c>
      <c r="Z8663" t="s">
        <v>232</v>
      </c>
      <c r="AA8663" t="s">
        <v>232</v>
      </c>
      <c r="AB8663" t="s">
        <v>232</v>
      </c>
      <c r="AC8663" t="s">
        <v>232</v>
      </c>
      <c r="AD8663">
        <v>2.5150000000000001</v>
      </c>
      <c r="AE8663">
        <v>34.253</v>
      </c>
      <c r="AF8663">
        <v>-4.4640000000000004</v>
      </c>
      <c r="AG8663">
        <v>3.5790000000000002</v>
      </c>
      <c r="AH8663">
        <v>20.808</v>
      </c>
      <c r="AI8663">
        <v>10.037000000000001</v>
      </c>
      <c r="AJ8663">
        <v>15.087999999999999</v>
      </c>
      <c r="AK8663">
        <v>30.748000000000001</v>
      </c>
      <c r="AL8663">
        <v>12.206</v>
      </c>
      <c r="AM8663">
        <v>-14.334</v>
      </c>
      <c r="AN8663">
        <v>32.764000000000003</v>
      </c>
      <c r="AO8663">
        <v>26.937999999999999</v>
      </c>
      <c r="AP8663">
        <v>23.882999999999999</v>
      </c>
      <c r="AQ8663">
        <v>16.667999999999999</v>
      </c>
      <c r="AR8663">
        <v>-6.5460000000000003</v>
      </c>
      <c r="AS8663">
        <v>3.0609999999999999</v>
      </c>
      <c r="AT8663">
        <v>-7.2240000000000002</v>
      </c>
      <c r="AU8663">
        <v>12.712</v>
      </c>
      <c r="AV8663">
        <v>4.24</v>
      </c>
      <c r="AW8663">
        <v>2.0539999999999998</v>
      </c>
      <c r="AX8663">
        <v>1.63</v>
      </c>
      <c r="AY8663">
        <v>-8.3000000000000004E-2</v>
      </c>
      <c r="AZ8663">
        <v>0.34399999999999997</v>
      </c>
      <c r="BA8663">
        <v>-1.2150000000000001</v>
      </c>
      <c r="BB8663">
        <v>1.7809999999999999</v>
      </c>
      <c r="BC8663">
        <v>2017</v>
      </c>
    </row>
    <row r="8664" spans="1:55" x14ac:dyDescent="0.25">
      <c r="A8664">
        <v>754</v>
      </c>
      <c r="B8664" t="s">
        <v>1959</v>
      </c>
      <c r="C8664" t="s">
        <v>305</v>
      </c>
      <c r="D8664" t="s">
        <v>1960</v>
      </c>
      <c r="E8664" t="s">
        <v>306</v>
      </c>
      <c r="F8664" t="s">
        <v>307</v>
      </c>
      <c r="G8664" t="s">
        <v>235</v>
      </c>
      <c r="I8664" t="s">
        <v>1963</v>
      </c>
      <c r="J8664" t="s">
        <v>232</v>
      </c>
      <c r="K8664" t="s">
        <v>232</v>
      </c>
      <c r="L8664" t="s">
        <v>232</v>
      </c>
      <c r="M8664" t="s">
        <v>232</v>
      </c>
      <c r="N8664" t="s">
        <v>232</v>
      </c>
      <c r="O8664" t="s">
        <v>232</v>
      </c>
      <c r="P8664" t="s">
        <v>232</v>
      </c>
      <c r="Q8664" t="s">
        <v>232</v>
      </c>
      <c r="R8664" t="s">
        <v>232</v>
      </c>
      <c r="S8664" t="s">
        <v>232</v>
      </c>
      <c r="T8664" t="s">
        <v>232</v>
      </c>
      <c r="U8664" t="s">
        <v>232</v>
      </c>
      <c r="V8664" t="s">
        <v>232</v>
      </c>
      <c r="W8664" t="s">
        <v>232</v>
      </c>
      <c r="X8664" t="s">
        <v>232</v>
      </c>
      <c r="Y8664" t="s">
        <v>232</v>
      </c>
      <c r="Z8664" t="s">
        <v>232</v>
      </c>
      <c r="AA8664" t="s">
        <v>232</v>
      </c>
      <c r="AB8664" t="s">
        <v>232</v>
      </c>
      <c r="AC8664" t="s">
        <v>232</v>
      </c>
      <c r="AD8664">
        <v>2.5150000000000001</v>
      </c>
      <c r="AE8664">
        <v>34.253</v>
      </c>
      <c r="AF8664">
        <v>-4.4640000000000004</v>
      </c>
      <c r="AG8664">
        <v>3.5790000000000002</v>
      </c>
      <c r="AH8664">
        <v>20.808</v>
      </c>
      <c r="AI8664">
        <v>10.037000000000001</v>
      </c>
      <c r="AJ8664">
        <v>15.087999999999999</v>
      </c>
      <c r="AK8664">
        <v>30.748000000000001</v>
      </c>
      <c r="AL8664">
        <v>12.206</v>
      </c>
      <c r="AM8664">
        <v>-14.334</v>
      </c>
      <c r="AN8664">
        <v>32.764000000000003</v>
      </c>
      <c r="AO8664">
        <v>26.937999999999999</v>
      </c>
      <c r="AP8664">
        <v>23.882999999999999</v>
      </c>
      <c r="AQ8664">
        <v>16.667999999999999</v>
      </c>
      <c r="AR8664">
        <v>-6.5460000000000003</v>
      </c>
      <c r="AS8664">
        <v>3.0609999999999999</v>
      </c>
      <c r="AT8664">
        <v>-7.2240000000000002</v>
      </c>
      <c r="AU8664">
        <v>12.712</v>
      </c>
      <c r="AV8664">
        <v>4.24</v>
      </c>
      <c r="AW8664">
        <v>2.0539999999999998</v>
      </c>
      <c r="AX8664">
        <v>1.63</v>
      </c>
      <c r="AY8664">
        <v>-8.3000000000000004E-2</v>
      </c>
      <c r="AZ8664">
        <v>0.34399999999999997</v>
      </c>
      <c r="BA8664">
        <v>-1.2150000000000001</v>
      </c>
      <c r="BB8664">
        <v>1.7809999999999999</v>
      </c>
      <c r="BC8664">
        <v>2017</v>
      </c>
    </row>
    <row r="8665" spans="1:55" x14ac:dyDescent="0.25">
      <c r="A8665">
        <v>754</v>
      </c>
      <c r="B8665" t="s">
        <v>1959</v>
      </c>
      <c r="C8665" t="s">
        <v>308</v>
      </c>
      <c r="D8665" t="s">
        <v>1960</v>
      </c>
      <c r="E8665" t="s">
        <v>309</v>
      </c>
      <c r="F8665" t="s">
        <v>310</v>
      </c>
      <c r="G8665" t="s">
        <v>235</v>
      </c>
      <c r="I8665" t="s">
        <v>1963</v>
      </c>
      <c r="J8665" t="s">
        <v>232</v>
      </c>
      <c r="K8665" t="s">
        <v>232</v>
      </c>
      <c r="L8665" t="s">
        <v>232</v>
      </c>
      <c r="M8665" t="s">
        <v>232</v>
      </c>
      <c r="N8665" t="s">
        <v>232</v>
      </c>
      <c r="O8665" t="s">
        <v>232</v>
      </c>
      <c r="P8665" t="s">
        <v>232</v>
      </c>
      <c r="Q8665" t="s">
        <v>232</v>
      </c>
      <c r="R8665" t="s">
        <v>232</v>
      </c>
      <c r="S8665" t="s">
        <v>232</v>
      </c>
      <c r="T8665" t="s">
        <v>232</v>
      </c>
      <c r="U8665" t="s">
        <v>232</v>
      </c>
      <c r="V8665" t="s">
        <v>232</v>
      </c>
      <c r="W8665" t="s">
        <v>232</v>
      </c>
      <c r="X8665" t="s">
        <v>232</v>
      </c>
      <c r="Y8665" t="s">
        <v>232</v>
      </c>
      <c r="Z8665" t="s">
        <v>232</v>
      </c>
      <c r="AA8665" t="s">
        <v>232</v>
      </c>
      <c r="AB8665" t="s">
        <v>232</v>
      </c>
      <c r="AC8665" t="s">
        <v>232</v>
      </c>
      <c r="AD8665">
        <v>-6.1790000000000003</v>
      </c>
      <c r="AE8665">
        <v>26.175000000000001</v>
      </c>
      <c r="AF8665">
        <v>12.827</v>
      </c>
      <c r="AG8665">
        <v>-3.2069999999999999</v>
      </c>
      <c r="AH8665">
        <v>16.95</v>
      </c>
      <c r="AI8665">
        <v>6.2930000000000001</v>
      </c>
      <c r="AJ8665">
        <v>6.3029999999999999</v>
      </c>
      <c r="AK8665">
        <v>3.0960000000000001</v>
      </c>
      <c r="AL8665">
        <v>7.407</v>
      </c>
      <c r="AM8665">
        <v>19.198</v>
      </c>
      <c r="AN8665">
        <v>20.145</v>
      </c>
      <c r="AO8665">
        <v>1.7929999999999999</v>
      </c>
      <c r="AP8665">
        <v>27.934999999999999</v>
      </c>
      <c r="AQ8665">
        <v>22.867999999999999</v>
      </c>
      <c r="AR8665">
        <v>-3.6219999999999999</v>
      </c>
      <c r="AS8665">
        <v>-11.374000000000001</v>
      </c>
      <c r="AT8665">
        <v>-4.7039999999999997</v>
      </c>
      <c r="AU8665">
        <v>3.5459999999999998</v>
      </c>
      <c r="AV8665">
        <v>7.907</v>
      </c>
      <c r="AW8665">
        <v>10.105</v>
      </c>
      <c r="AX8665">
        <v>3.0840000000000001</v>
      </c>
      <c r="AY8665">
        <v>3.4660000000000002</v>
      </c>
      <c r="AZ8665">
        <v>2.9550000000000001</v>
      </c>
      <c r="BA8665">
        <v>2.956</v>
      </c>
      <c r="BB8665">
        <v>4.0860000000000003</v>
      </c>
      <c r="BC8665">
        <v>2017</v>
      </c>
    </row>
    <row r="8666" spans="1:55" x14ac:dyDescent="0.25">
      <c r="A8666">
        <v>754</v>
      </c>
      <c r="B8666" t="s">
        <v>1959</v>
      </c>
      <c r="C8666" t="s">
        <v>311</v>
      </c>
      <c r="D8666" t="s">
        <v>1960</v>
      </c>
      <c r="E8666" t="s">
        <v>312</v>
      </c>
      <c r="F8666" t="s">
        <v>313</v>
      </c>
      <c r="G8666" t="s">
        <v>235</v>
      </c>
      <c r="I8666" t="s">
        <v>1963</v>
      </c>
      <c r="J8666" t="s">
        <v>232</v>
      </c>
      <c r="K8666" t="s">
        <v>232</v>
      </c>
      <c r="L8666" t="s">
        <v>232</v>
      </c>
      <c r="M8666" t="s">
        <v>232</v>
      </c>
      <c r="N8666" t="s">
        <v>232</v>
      </c>
      <c r="O8666" t="s">
        <v>232</v>
      </c>
      <c r="P8666" t="s">
        <v>232</v>
      </c>
      <c r="Q8666" t="s">
        <v>232</v>
      </c>
      <c r="R8666" t="s">
        <v>232</v>
      </c>
      <c r="S8666" t="s">
        <v>232</v>
      </c>
      <c r="T8666" t="s">
        <v>232</v>
      </c>
      <c r="U8666" t="s">
        <v>232</v>
      </c>
      <c r="V8666" t="s">
        <v>232</v>
      </c>
      <c r="W8666" t="s">
        <v>232</v>
      </c>
      <c r="X8666" t="s">
        <v>232</v>
      </c>
      <c r="Y8666" t="s">
        <v>232</v>
      </c>
      <c r="Z8666" t="s">
        <v>232</v>
      </c>
      <c r="AA8666" t="s">
        <v>232</v>
      </c>
      <c r="AB8666" t="s">
        <v>232</v>
      </c>
      <c r="AC8666" t="s">
        <v>232</v>
      </c>
      <c r="AD8666">
        <v>-6.1790000000000003</v>
      </c>
      <c r="AE8666">
        <v>26.175000000000001</v>
      </c>
      <c r="AF8666">
        <v>12.827</v>
      </c>
      <c r="AG8666">
        <v>-3.2069999999999999</v>
      </c>
      <c r="AH8666">
        <v>16.95</v>
      </c>
      <c r="AI8666">
        <v>6.2930000000000001</v>
      </c>
      <c r="AJ8666">
        <v>6.3029999999999999</v>
      </c>
      <c r="AK8666">
        <v>3.0960000000000001</v>
      </c>
      <c r="AL8666">
        <v>7.407</v>
      </c>
      <c r="AM8666">
        <v>19.198</v>
      </c>
      <c r="AN8666">
        <v>20.145</v>
      </c>
      <c r="AO8666">
        <v>1.7929999999999999</v>
      </c>
      <c r="AP8666">
        <v>27.934999999999999</v>
      </c>
      <c r="AQ8666">
        <v>22.867999999999999</v>
      </c>
      <c r="AR8666">
        <v>-3.6219999999999999</v>
      </c>
      <c r="AS8666">
        <v>-11.374000000000001</v>
      </c>
      <c r="AT8666">
        <v>-4.7039999999999997</v>
      </c>
      <c r="AU8666">
        <v>3.5459999999999998</v>
      </c>
      <c r="AV8666">
        <v>7.907</v>
      </c>
      <c r="AW8666">
        <v>10.105</v>
      </c>
      <c r="AX8666">
        <v>3.0840000000000001</v>
      </c>
      <c r="AY8666">
        <v>3.4660000000000002</v>
      </c>
      <c r="AZ8666">
        <v>2.9550000000000001</v>
      </c>
      <c r="BA8666">
        <v>2.956</v>
      </c>
      <c r="BB8666">
        <v>4.0860000000000003</v>
      </c>
      <c r="BC8666">
        <v>2017</v>
      </c>
    </row>
    <row r="8667" spans="1:55" x14ac:dyDescent="0.25">
      <c r="A8667">
        <v>754</v>
      </c>
      <c r="B8667" t="s">
        <v>1959</v>
      </c>
      <c r="C8667" t="s">
        <v>314</v>
      </c>
      <c r="D8667" t="s">
        <v>1960</v>
      </c>
      <c r="E8667" t="s">
        <v>315</v>
      </c>
      <c r="F8667" t="s">
        <v>316</v>
      </c>
      <c r="G8667" t="s">
        <v>317</v>
      </c>
    </row>
    <row r="8668" spans="1:55" x14ac:dyDescent="0.25">
      <c r="A8668">
        <v>754</v>
      </c>
      <c r="B8668" t="s">
        <v>1959</v>
      </c>
      <c r="C8668" t="s">
        <v>318</v>
      </c>
      <c r="D8668" t="s">
        <v>1960</v>
      </c>
      <c r="E8668" t="s">
        <v>319</v>
      </c>
      <c r="F8668" t="s">
        <v>320</v>
      </c>
      <c r="G8668" t="s">
        <v>321</v>
      </c>
      <c r="H8668" t="s">
        <v>322</v>
      </c>
    </row>
    <row r="8669" spans="1:55" x14ac:dyDescent="0.25">
      <c r="A8669">
        <v>754</v>
      </c>
      <c r="B8669" t="s">
        <v>1959</v>
      </c>
      <c r="C8669" t="s">
        <v>323</v>
      </c>
      <c r="D8669" t="s">
        <v>1960</v>
      </c>
      <c r="E8669" t="s">
        <v>324</v>
      </c>
      <c r="F8669" t="s">
        <v>325</v>
      </c>
      <c r="G8669" t="s">
        <v>321</v>
      </c>
      <c r="H8669" t="s">
        <v>322</v>
      </c>
      <c r="I8669" t="s">
        <v>1964</v>
      </c>
      <c r="J8669">
        <v>5.907</v>
      </c>
      <c r="K8669">
        <v>6.101</v>
      </c>
      <c r="L8669">
        <v>6.2969999999999997</v>
      </c>
      <c r="M8669">
        <v>6.4950000000000001</v>
      </c>
      <c r="N8669">
        <v>6.6950000000000003</v>
      </c>
      <c r="O8669">
        <v>6.8970000000000002</v>
      </c>
      <c r="P8669">
        <v>7.1040000000000001</v>
      </c>
      <c r="Q8669">
        <v>7.3170000000000002</v>
      </c>
      <c r="R8669">
        <v>7.5380000000000003</v>
      </c>
      <c r="S8669">
        <v>7.7690000000000001</v>
      </c>
      <c r="T8669">
        <v>8.0129999999999999</v>
      </c>
      <c r="U8669">
        <v>8.2590000000000003</v>
      </c>
      <c r="V8669">
        <v>8.5050000000000008</v>
      </c>
      <c r="W8669">
        <v>8.7509999999999994</v>
      </c>
      <c r="X8669">
        <v>9.0180000000000007</v>
      </c>
      <c r="Y8669">
        <v>9.2539999999999996</v>
      </c>
      <c r="Z8669">
        <v>9.5020000000000007</v>
      </c>
      <c r="AA8669">
        <v>9.7639999999999993</v>
      </c>
      <c r="AB8669">
        <v>10.034000000000001</v>
      </c>
      <c r="AC8669">
        <v>10.308999999999999</v>
      </c>
      <c r="AD8669">
        <v>10.585000000000001</v>
      </c>
      <c r="AE8669">
        <v>10.861000000000001</v>
      </c>
      <c r="AF8669">
        <v>11.14</v>
      </c>
      <c r="AG8669">
        <v>11.426</v>
      </c>
      <c r="AH8669">
        <v>11.726000000000001</v>
      </c>
      <c r="AI8669">
        <v>12.044</v>
      </c>
      <c r="AJ8669">
        <v>12.382</v>
      </c>
      <c r="AK8669">
        <v>12.739000000000001</v>
      </c>
      <c r="AL8669">
        <v>13.115</v>
      </c>
      <c r="AM8669">
        <v>13.507999999999999</v>
      </c>
      <c r="AN8669">
        <v>13.917</v>
      </c>
      <c r="AO8669">
        <v>14.343999999999999</v>
      </c>
      <c r="AP8669">
        <v>14.787000000000001</v>
      </c>
      <c r="AQ8669">
        <v>15.246</v>
      </c>
      <c r="AR8669">
        <v>15.721</v>
      </c>
      <c r="AS8669">
        <v>16.212</v>
      </c>
      <c r="AT8669">
        <v>16.716999999999999</v>
      </c>
      <c r="AU8669">
        <v>17.238</v>
      </c>
      <c r="AV8669">
        <v>17.773</v>
      </c>
      <c r="AW8669">
        <v>18.321000000000002</v>
      </c>
      <c r="AX8669">
        <v>18.882000000000001</v>
      </c>
      <c r="AY8669">
        <v>19.456</v>
      </c>
      <c r="AZ8669">
        <v>20.042999999999999</v>
      </c>
      <c r="BA8669">
        <v>20.643000000000001</v>
      </c>
      <c r="BB8669">
        <v>21.259</v>
      </c>
      <c r="BC8669">
        <v>2010</v>
      </c>
    </row>
    <row r="8670" spans="1:55" x14ac:dyDescent="0.25">
      <c r="A8670">
        <v>754</v>
      </c>
      <c r="B8670" t="s">
        <v>1959</v>
      </c>
      <c r="C8670" t="s">
        <v>327</v>
      </c>
      <c r="D8670" t="s">
        <v>1960</v>
      </c>
      <c r="E8670" t="s">
        <v>328</v>
      </c>
      <c r="F8670" t="s">
        <v>329</v>
      </c>
      <c r="G8670" t="s">
        <v>229</v>
      </c>
      <c r="H8670" t="s">
        <v>230</v>
      </c>
      <c r="I8670" t="s">
        <v>1965</v>
      </c>
      <c r="J8670" t="s">
        <v>232</v>
      </c>
      <c r="K8670" t="s">
        <v>232</v>
      </c>
      <c r="L8670" t="s">
        <v>232</v>
      </c>
      <c r="M8670" t="s">
        <v>232</v>
      </c>
      <c r="N8670" t="s">
        <v>232</v>
      </c>
      <c r="O8670" t="s">
        <v>232</v>
      </c>
      <c r="P8670" t="s">
        <v>232</v>
      </c>
      <c r="Q8670" t="s">
        <v>232</v>
      </c>
      <c r="R8670" t="s">
        <v>232</v>
      </c>
      <c r="S8670" t="s">
        <v>232</v>
      </c>
      <c r="T8670" t="s">
        <v>232</v>
      </c>
      <c r="U8670" t="s">
        <v>232</v>
      </c>
      <c r="V8670" t="s">
        <v>232</v>
      </c>
      <c r="W8670" t="s">
        <v>232</v>
      </c>
      <c r="X8670" t="s">
        <v>232</v>
      </c>
      <c r="Y8670" t="s">
        <v>232</v>
      </c>
      <c r="Z8670" t="s">
        <v>232</v>
      </c>
      <c r="AA8670" t="s">
        <v>232</v>
      </c>
      <c r="AB8670" t="s">
        <v>232</v>
      </c>
      <c r="AC8670" t="s">
        <v>232</v>
      </c>
      <c r="AD8670">
        <v>2.528</v>
      </c>
      <c r="AE8670">
        <v>3.2629999999999999</v>
      </c>
      <c r="AF8670">
        <v>4.2560000000000002</v>
      </c>
      <c r="AG8670">
        <v>5.1040000000000001</v>
      </c>
      <c r="AH8670">
        <v>6.173</v>
      </c>
      <c r="AI8670">
        <v>7.4669999999999996</v>
      </c>
      <c r="AJ8670">
        <v>16.824999999999999</v>
      </c>
      <c r="AK8670">
        <v>10.625999999999999</v>
      </c>
      <c r="AL8670">
        <v>12.606</v>
      </c>
      <c r="AM8670">
        <v>12.182</v>
      </c>
      <c r="AN8670">
        <v>15.198</v>
      </c>
      <c r="AO8670">
        <v>20.233000000000001</v>
      </c>
      <c r="AP8670">
        <v>24.541</v>
      </c>
      <c r="AQ8670">
        <v>26.678000000000001</v>
      </c>
      <c r="AR8670">
        <v>31.564</v>
      </c>
      <c r="AS8670">
        <v>34.420999999999999</v>
      </c>
      <c r="AT8670">
        <v>39.409999999999997</v>
      </c>
      <c r="AU8670">
        <v>43.031999999999996</v>
      </c>
      <c r="AV8670">
        <v>51.692</v>
      </c>
      <c r="AW8670">
        <v>57.289000000000001</v>
      </c>
      <c r="AX8670">
        <v>63.158000000000001</v>
      </c>
      <c r="AY8670">
        <v>71.427999999999997</v>
      </c>
      <c r="AZ8670">
        <v>80.545000000000002</v>
      </c>
      <c r="BA8670">
        <v>90.293000000000006</v>
      </c>
      <c r="BB8670">
        <v>101.14700000000001</v>
      </c>
      <c r="BC8670">
        <v>2017</v>
      </c>
    </row>
    <row r="8671" spans="1:55" x14ac:dyDescent="0.25">
      <c r="A8671">
        <v>754</v>
      </c>
      <c r="B8671" t="s">
        <v>1959</v>
      </c>
      <c r="C8671" t="s">
        <v>331</v>
      </c>
      <c r="D8671" t="s">
        <v>1960</v>
      </c>
      <c r="E8671" t="s">
        <v>328</v>
      </c>
      <c r="F8671" t="s">
        <v>329</v>
      </c>
      <c r="G8671" t="s">
        <v>282</v>
      </c>
      <c r="I8671" t="s">
        <v>332</v>
      </c>
      <c r="J8671" t="s">
        <v>232</v>
      </c>
      <c r="K8671" t="s">
        <v>232</v>
      </c>
      <c r="L8671" t="s">
        <v>232</v>
      </c>
      <c r="M8671" t="s">
        <v>232</v>
      </c>
      <c r="N8671" t="s">
        <v>232</v>
      </c>
      <c r="O8671" t="s">
        <v>232</v>
      </c>
      <c r="P8671" t="s">
        <v>232</v>
      </c>
      <c r="Q8671" t="s">
        <v>232</v>
      </c>
      <c r="R8671" t="s">
        <v>232</v>
      </c>
      <c r="S8671" t="s">
        <v>232</v>
      </c>
      <c r="T8671" t="s">
        <v>232</v>
      </c>
      <c r="U8671" t="s">
        <v>232</v>
      </c>
      <c r="V8671" t="s">
        <v>232</v>
      </c>
      <c r="W8671" t="s">
        <v>232</v>
      </c>
      <c r="X8671" t="s">
        <v>232</v>
      </c>
      <c r="Y8671" t="s">
        <v>232</v>
      </c>
      <c r="Z8671" t="s">
        <v>232</v>
      </c>
      <c r="AA8671" t="s">
        <v>232</v>
      </c>
      <c r="AB8671" t="s">
        <v>232</v>
      </c>
      <c r="AC8671" t="s">
        <v>232</v>
      </c>
      <c r="AD8671">
        <v>22.568999999999999</v>
      </c>
      <c r="AE8671">
        <v>22.07</v>
      </c>
      <c r="AF8671">
        <v>23.071999999999999</v>
      </c>
      <c r="AG8671">
        <v>21.998999999999999</v>
      </c>
      <c r="AH8671">
        <v>20.763999999999999</v>
      </c>
      <c r="AI8671">
        <v>20.079000000000001</v>
      </c>
      <c r="AJ8671">
        <v>36.603999999999999</v>
      </c>
      <c r="AK8671">
        <v>18.885999999999999</v>
      </c>
      <c r="AL8671">
        <v>18.79</v>
      </c>
      <c r="AM8671">
        <v>15.75</v>
      </c>
      <c r="AN8671">
        <v>15.634</v>
      </c>
      <c r="AO8671">
        <v>17.744</v>
      </c>
      <c r="AP8671">
        <v>18.693999999999999</v>
      </c>
      <c r="AQ8671">
        <v>17.629000000000001</v>
      </c>
      <c r="AR8671">
        <v>18.895</v>
      </c>
      <c r="AS8671">
        <v>18.77</v>
      </c>
      <c r="AT8671">
        <v>18.236999999999998</v>
      </c>
      <c r="AU8671">
        <v>17.475000000000001</v>
      </c>
      <c r="AV8671">
        <v>18.391999999999999</v>
      </c>
      <c r="AW8671">
        <v>18.094000000000001</v>
      </c>
      <c r="AX8671">
        <v>17.419</v>
      </c>
      <c r="AY8671">
        <v>17.417999999999999</v>
      </c>
      <c r="AZ8671">
        <v>17.440000000000001</v>
      </c>
      <c r="BA8671">
        <v>17.401</v>
      </c>
      <c r="BB8671">
        <v>17.378</v>
      </c>
      <c r="BC8671">
        <v>2017</v>
      </c>
    </row>
    <row r="8672" spans="1:55" x14ac:dyDescent="0.25">
      <c r="A8672">
        <v>754</v>
      </c>
      <c r="B8672" t="s">
        <v>1959</v>
      </c>
      <c r="C8672" t="s">
        <v>333</v>
      </c>
      <c r="D8672" t="s">
        <v>1960</v>
      </c>
      <c r="E8672" t="s">
        <v>334</v>
      </c>
      <c r="F8672" t="s">
        <v>335</v>
      </c>
      <c r="G8672" t="s">
        <v>229</v>
      </c>
      <c r="H8672" t="s">
        <v>230</v>
      </c>
      <c r="I8672" t="s">
        <v>1965</v>
      </c>
      <c r="J8672" t="s">
        <v>232</v>
      </c>
      <c r="K8672" t="s">
        <v>232</v>
      </c>
      <c r="L8672" t="s">
        <v>232</v>
      </c>
      <c r="M8672" t="s">
        <v>232</v>
      </c>
      <c r="N8672" t="s">
        <v>232</v>
      </c>
      <c r="O8672" t="s">
        <v>232</v>
      </c>
      <c r="P8672" t="s">
        <v>232</v>
      </c>
      <c r="Q8672" t="s">
        <v>232</v>
      </c>
      <c r="R8672" t="s">
        <v>232</v>
      </c>
      <c r="S8672" t="s">
        <v>232</v>
      </c>
      <c r="T8672" t="s">
        <v>232</v>
      </c>
      <c r="U8672" t="s">
        <v>232</v>
      </c>
      <c r="V8672" t="s">
        <v>232</v>
      </c>
      <c r="W8672" t="s">
        <v>232</v>
      </c>
      <c r="X8672" t="s">
        <v>232</v>
      </c>
      <c r="Y8672" t="s">
        <v>232</v>
      </c>
      <c r="Z8672" t="s">
        <v>232</v>
      </c>
      <c r="AA8672" t="s">
        <v>232</v>
      </c>
      <c r="AB8672" t="s">
        <v>232</v>
      </c>
      <c r="AC8672" t="s">
        <v>232</v>
      </c>
      <c r="AD8672">
        <v>2.3980000000000001</v>
      </c>
      <c r="AE8672">
        <v>4.1340000000000003</v>
      </c>
      <c r="AF8672">
        <v>5.0860000000000003</v>
      </c>
      <c r="AG8672">
        <v>6.3369999999999997</v>
      </c>
      <c r="AH8672">
        <v>6.9189999999999996</v>
      </c>
      <c r="AI8672">
        <v>8.35</v>
      </c>
      <c r="AJ8672">
        <v>9.0510000000000002</v>
      </c>
      <c r="AK8672">
        <v>11.209</v>
      </c>
      <c r="AL8672">
        <v>13.054</v>
      </c>
      <c r="AM8672">
        <v>13.773</v>
      </c>
      <c r="AN8672">
        <v>17.562999999999999</v>
      </c>
      <c r="AO8672">
        <v>22.266999999999999</v>
      </c>
      <c r="AP8672">
        <v>28.257999999999999</v>
      </c>
      <c r="AQ8672">
        <v>35.987000000000002</v>
      </c>
      <c r="AR8672">
        <v>41.094000000000001</v>
      </c>
      <c r="AS8672">
        <v>51.545000000000002</v>
      </c>
      <c r="AT8672">
        <v>51.945</v>
      </c>
      <c r="AU8672">
        <v>62.024999999999999</v>
      </c>
      <c r="AV8672">
        <v>69.930999999999997</v>
      </c>
      <c r="AW8672">
        <v>73.149000000000001</v>
      </c>
      <c r="AX8672">
        <v>84.721000000000004</v>
      </c>
      <c r="AY8672">
        <v>93.162000000000006</v>
      </c>
      <c r="AZ8672">
        <v>100.36199999999999</v>
      </c>
      <c r="BA8672">
        <v>105.029</v>
      </c>
      <c r="BB8672">
        <v>113.357</v>
      </c>
      <c r="BC8672">
        <v>2017</v>
      </c>
    </row>
    <row r="8673" spans="1:55" x14ac:dyDescent="0.25">
      <c r="A8673">
        <v>754</v>
      </c>
      <c r="B8673" t="s">
        <v>1959</v>
      </c>
      <c r="C8673" t="s">
        <v>336</v>
      </c>
      <c r="D8673" t="s">
        <v>1960</v>
      </c>
      <c r="E8673" t="s">
        <v>334</v>
      </c>
      <c r="F8673" t="s">
        <v>335</v>
      </c>
      <c r="G8673" t="s">
        <v>282</v>
      </c>
      <c r="I8673" t="s">
        <v>337</v>
      </c>
      <c r="J8673" t="s">
        <v>232</v>
      </c>
      <c r="K8673" t="s">
        <v>232</v>
      </c>
      <c r="L8673" t="s">
        <v>232</v>
      </c>
      <c r="M8673" t="s">
        <v>232</v>
      </c>
      <c r="N8673" t="s">
        <v>232</v>
      </c>
      <c r="O8673" t="s">
        <v>232</v>
      </c>
      <c r="P8673" t="s">
        <v>232</v>
      </c>
      <c r="Q8673" t="s">
        <v>232</v>
      </c>
      <c r="R8673" t="s">
        <v>232</v>
      </c>
      <c r="S8673" t="s">
        <v>232</v>
      </c>
      <c r="T8673" t="s">
        <v>232</v>
      </c>
      <c r="U8673" t="s">
        <v>232</v>
      </c>
      <c r="V8673" t="s">
        <v>232</v>
      </c>
      <c r="W8673" t="s">
        <v>232</v>
      </c>
      <c r="X8673" t="s">
        <v>232</v>
      </c>
      <c r="Y8673" t="s">
        <v>232</v>
      </c>
      <c r="Z8673" t="s">
        <v>232</v>
      </c>
      <c r="AA8673" t="s">
        <v>232</v>
      </c>
      <c r="AB8673" t="s">
        <v>232</v>
      </c>
      <c r="AC8673" t="s">
        <v>232</v>
      </c>
      <c r="AD8673">
        <v>21.408999999999999</v>
      </c>
      <c r="AE8673">
        <v>27.962</v>
      </c>
      <c r="AF8673">
        <v>27.571000000000002</v>
      </c>
      <c r="AG8673">
        <v>27.312999999999999</v>
      </c>
      <c r="AH8673">
        <v>23.273</v>
      </c>
      <c r="AI8673">
        <v>22.451000000000001</v>
      </c>
      <c r="AJ8673">
        <v>19.692</v>
      </c>
      <c r="AK8673">
        <v>19.922999999999998</v>
      </c>
      <c r="AL8673">
        <v>19.457000000000001</v>
      </c>
      <c r="AM8673">
        <v>17.806999999999999</v>
      </c>
      <c r="AN8673">
        <v>18.065999999999999</v>
      </c>
      <c r="AO8673">
        <v>19.527000000000001</v>
      </c>
      <c r="AP8673">
        <v>21.526</v>
      </c>
      <c r="AQ8673">
        <v>23.780999999999999</v>
      </c>
      <c r="AR8673">
        <v>24.599</v>
      </c>
      <c r="AS8673">
        <v>28.108000000000001</v>
      </c>
      <c r="AT8673">
        <v>24.038</v>
      </c>
      <c r="AU8673">
        <v>25.187999999999999</v>
      </c>
      <c r="AV8673">
        <v>24.881</v>
      </c>
      <c r="AW8673">
        <v>23.103000000000002</v>
      </c>
      <c r="AX8673">
        <v>23.366</v>
      </c>
      <c r="AY8673">
        <v>22.718</v>
      </c>
      <c r="AZ8673">
        <v>21.731000000000002</v>
      </c>
      <c r="BA8673">
        <v>20.241</v>
      </c>
      <c r="BB8673">
        <v>19.475999999999999</v>
      </c>
      <c r="BC8673">
        <v>2017</v>
      </c>
    </row>
    <row r="8674" spans="1:55" x14ac:dyDescent="0.25">
      <c r="A8674">
        <v>754</v>
      </c>
      <c r="B8674" t="s">
        <v>1959</v>
      </c>
      <c r="C8674" t="s">
        <v>338</v>
      </c>
      <c r="D8674" t="s">
        <v>1960</v>
      </c>
      <c r="E8674" t="s">
        <v>339</v>
      </c>
      <c r="F8674" t="s">
        <v>340</v>
      </c>
      <c r="G8674" t="s">
        <v>229</v>
      </c>
      <c r="H8674" t="s">
        <v>230</v>
      </c>
      <c r="I8674" t="s">
        <v>1965</v>
      </c>
      <c r="J8674" t="s">
        <v>232</v>
      </c>
      <c r="K8674" t="s">
        <v>232</v>
      </c>
      <c r="L8674" t="s">
        <v>232</v>
      </c>
      <c r="M8674" t="s">
        <v>232</v>
      </c>
      <c r="N8674" t="s">
        <v>232</v>
      </c>
      <c r="O8674" t="s">
        <v>232</v>
      </c>
      <c r="P8674" t="s">
        <v>232</v>
      </c>
      <c r="Q8674" t="s">
        <v>232</v>
      </c>
      <c r="R8674" t="s">
        <v>232</v>
      </c>
      <c r="S8674" t="s">
        <v>232</v>
      </c>
      <c r="T8674" t="s">
        <v>232</v>
      </c>
      <c r="U8674" t="s">
        <v>232</v>
      </c>
      <c r="V8674" t="s">
        <v>232</v>
      </c>
      <c r="W8674" t="s">
        <v>232</v>
      </c>
      <c r="X8674" t="s">
        <v>232</v>
      </c>
      <c r="Y8674" t="s">
        <v>232</v>
      </c>
      <c r="Z8674" t="s">
        <v>232</v>
      </c>
      <c r="AA8674" t="s">
        <v>232</v>
      </c>
      <c r="AB8674" t="s">
        <v>232</v>
      </c>
      <c r="AC8674" t="s">
        <v>232</v>
      </c>
      <c r="AD8674">
        <v>0.13</v>
      </c>
      <c r="AE8674">
        <v>-0.871</v>
      </c>
      <c r="AF8674">
        <v>-0.83</v>
      </c>
      <c r="AG8674">
        <v>-1.2330000000000001</v>
      </c>
      <c r="AH8674">
        <v>-0.746</v>
      </c>
      <c r="AI8674">
        <v>-0.88200000000000001</v>
      </c>
      <c r="AJ8674">
        <v>7.774</v>
      </c>
      <c r="AK8674">
        <v>-0.58299999999999996</v>
      </c>
      <c r="AL8674">
        <v>-0.44800000000000001</v>
      </c>
      <c r="AM8674">
        <v>-1.591</v>
      </c>
      <c r="AN8674">
        <v>-2.3639999999999999</v>
      </c>
      <c r="AO8674">
        <v>-2.0339999999999998</v>
      </c>
      <c r="AP8674">
        <v>-3.7170000000000001</v>
      </c>
      <c r="AQ8674">
        <v>-9.3089999999999993</v>
      </c>
      <c r="AR8674">
        <v>-9.5299999999999994</v>
      </c>
      <c r="AS8674">
        <v>-17.123999999999999</v>
      </c>
      <c r="AT8674">
        <v>-12.536</v>
      </c>
      <c r="AU8674">
        <v>-18.992999999999999</v>
      </c>
      <c r="AV8674">
        <v>-18.239000000000001</v>
      </c>
      <c r="AW8674">
        <v>-15.859</v>
      </c>
      <c r="AX8674">
        <v>-21.562999999999999</v>
      </c>
      <c r="AY8674">
        <v>-21.734000000000002</v>
      </c>
      <c r="AZ8674">
        <v>-19.817</v>
      </c>
      <c r="BA8674">
        <v>-14.736000000000001</v>
      </c>
      <c r="BB8674">
        <v>-12.21</v>
      </c>
      <c r="BC8674">
        <v>2017</v>
      </c>
    </row>
    <row r="8675" spans="1:55" x14ac:dyDescent="0.25">
      <c r="A8675">
        <v>754</v>
      </c>
      <c r="B8675" t="s">
        <v>1959</v>
      </c>
      <c r="C8675" t="s">
        <v>341</v>
      </c>
      <c r="D8675" t="s">
        <v>1960</v>
      </c>
      <c r="E8675" t="s">
        <v>339</v>
      </c>
      <c r="F8675" t="s">
        <v>340</v>
      </c>
      <c r="G8675" t="s">
        <v>282</v>
      </c>
      <c r="I8675" t="s">
        <v>342</v>
      </c>
      <c r="J8675" t="s">
        <v>232</v>
      </c>
      <c r="K8675" t="s">
        <v>232</v>
      </c>
      <c r="L8675" t="s">
        <v>232</v>
      </c>
      <c r="M8675" t="s">
        <v>232</v>
      </c>
      <c r="N8675" t="s">
        <v>232</v>
      </c>
      <c r="O8675" t="s">
        <v>232</v>
      </c>
      <c r="P8675" t="s">
        <v>232</v>
      </c>
      <c r="Q8675" t="s">
        <v>232</v>
      </c>
      <c r="R8675" t="s">
        <v>232</v>
      </c>
      <c r="S8675" t="s">
        <v>232</v>
      </c>
      <c r="T8675" t="s">
        <v>232</v>
      </c>
      <c r="U8675" t="s">
        <v>232</v>
      </c>
      <c r="V8675" t="s">
        <v>232</v>
      </c>
      <c r="W8675" t="s">
        <v>232</v>
      </c>
      <c r="X8675" t="s">
        <v>232</v>
      </c>
      <c r="Y8675" t="s">
        <v>232</v>
      </c>
      <c r="Z8675" t="s">
        <v>232</v>
      </c>
      <c r="AA8675" t="s">
        <v>232</v>
      </c>
      <c r="AB8675" t="s">
        <v>232</v>
      </c>
      <c r="AC8675" t="s">
        <v>232</v>
      </c>
      <c r="AD8675">
        <v>1.161</v>
      </c>
      <c r="AE8675">
        <v>-5.8920000000000003</v>
      </c>
      <c r="AF8675">
        <v>-4.4989999999999997</v>
      </c>
      <c r="AG8675">
        <v>-5.3140000000000001</v>
      </c>
      <c r="AH8675">
        <v>-2.508</v>
      </c>
      <c r="AI8675">
        <v>-2.3719999999999999</v>
      </c>
      <c r="AJ8675">
        <v>16.913</v>
      </c>
      <c r="AK8675">
        <v>-1.0369999999999999</v>
      </c>
      <c r="AL8675">
        <v>-0.66800000000000004</v>
      </c>
      <c r="AM8675">
        <v>-2.0569999999999999</v>
      </c>
      <c r="AN8675">
        <v>-2.4319999999999999</v>
      </c>
      <c r="AO8675">
        <v>-1.7829999999999999</v>
      </c>
      <c r="AP8675">
        <v>-2.8319999999999999</v>
      </c>
      <c r="AQ8675">
        <v>-6.1509999999999998</v>
      </c>
      <c r="AR8675">
        <v>-5.7050000000000001</v>
      </c>
      <c r="AS8675">
        <v>-9.3379999999999992</v>
      </c>
      <c r="AT8675">
        <v>-5.8010000000000002</v>
      </c>
      <c r="AU8675">
        <v>-7.7130000000000001</v>
      </c>
      <c r="AV8675">
        <v>-6.4889999999999999</v>
      </c>
      <c r="AW8675">
        <v>-5.0090000000000003</v>
      </c>
      <c r="AX8675">
        <v>-5.9470000000000001</v>
      </c>
      <c r="AY8675">
        <v>-5.3</v>
      </c>
      <c r="AZ8675">
        <v>-4.2910000000000004</v>
      </c>
      <c r="BA8675">
        <v>-2.84</v>
      </c>
      <c r="BB8675">
        <v>-2.0979999999999999</v>
      </c>
      <c r="BC8675">
        <v>2017</v>
      </c>
    </row>
    <row r="8676" spans="1:55" x14ac:dyDescent="0.25">
      <c r="A8676">
        <v>754</v>
      </c>
      <c r="B8676" t="s">
        <v>1959</v>
      </c>
      <c r="C8676" t="s">
        <v>343</v>
      </c>
      <c r="D8676" t="s">
        <v>1960</v>
      </c>
      <c r="E8676" t="s">
        <v>344</v>
      </c>
      <c r="F8676" t="s">
        <v>345</v>
      </c>
      <c r="G8676" t="s">
        <v>229</v>
      </c>
      <c r="H8676" t="s">
        <v>230</v>
      </c>
    </row>
    <row r="8677" spans="1:55" x14ac:dyDescent="0.25">
      <c r="A8677">
        <v>754</v>
      </c>
      <c r="B8677" t="s">
        <v>1959</v>
      </c>
      <c r="C8677" t="s">
        <v>346</v>
      </c>
      <c r="D8677" t="s">
        <v>1960</v>
      </c>
      <c r="E8677" t="s">
        <v>344</v>
      </c>
      <c r="F8677" t="s">
        <v>345</v>
      </c>
      <c r="G8677" t="s">
        <v>270</v>
      </c>
    </row>
    <row r="8678" spans="1:55" x14ac:dyDescent="0.25">
      <c r="A8678">
        <v>754</v>
      </c>
      <c r="B8678" t="s">
        <v>1959</v>
      </c>
      <c r="C8678" t="s">
        <v>347</v>
      </c>
      <c r="D8678" t="s">
        <v>1960</v>
      </c>
      <c r="E8678" t="s">
        <v>348</v>
      </c>
      <c r="F8678" t="s">
        <v>349</v>
      </c>
      <c r="G8678" t="s">
        <v>229</v>
      </c>
      <c r="H8678" t="s">
        <v>230</v>
      </c>
      <c r="I8678" t="s">
        <v>1965</v>
      </c>
      <c r="J8678" t="s">
        <v>232</v>
      </c>
      <c r="K8678" t="s">
        <v>232</v>
      </c>
      <c r="L8678" t="s">
        <v>232</v>
      </c>
      <c r="M8678" t="s">
        <v>232</v>
      </c>
      <c r="N8678" t="s">
        <v>232</v>
      </c>
      <c r="O8678" t="s">
        <v>232</v>
      </c>
      <c r="P8678" t="s">
        <v>232</v>
      </c>
      <c r="Q8678" t="s">
        <v>232</v>
      </c>
      <c r="R8678" t="s">
        <v>232</v>
      </c>
      <c r="S8678" t="s">
        <v>232</v>
      </c>
      <c r="T8678" t="s">
        <v>232</v>
      </c>
      <c r="U8678" t="s">
        <v>232</v>
      </c>
      <c r="V8678" t="s">
        <v>232</v>
      </c>
      <c r="W8678" t="s">
        <v>232</v>
      </c>
      <c r="X8678" t="s">
        <v>232</v>
      </c>
      <c r="Y8678" t="s">
        <v>232</v>
      </c>
      <c r="Z8678" t="s">
        <v>232</v>
      </c>
      <c r="AA8678" t="s">
        <v>232</v>
      </c>
      <c r="AB8678" t="s">
        <v>232</v>
      </c>
      <c r="AC8678" t="s">
        <v>232</v>
      </c>
      <c r="AD8678">
        <v>0.437</v>
      </c>
      <c r="AE8678">
        <v>-0.54</v>
      </c>
      <c r="AF8678">
        <v>-0.17</v>
      </c>
      <c r="AG8678">
        <v>-0.441</v>
      </c>
      <c r="AH8678">
        <v>0.152</v>
      </c>
      <c r="AI8678">
        <v>-1.7999999999999999E-2</v>
      </c>
      <c r="AJ8678">
        <v>8.5229999999999997</v>
      </c>
      <c r="AK8678">
        <v>0.192</v>
      </c>
      <c r="AL8678">
        <v>0.502</v>
      </c>
      <c r="AM8678">
        <v>-0.55900000000000005</v>
      </c>
      <c r="AN8678">
        <v>-0.99399999999999999</v>
      </c>
      <c r="AO8678">
        <v>-0.95099999999999996</v>
      </c>
      <c r="AP8678">
        <v>-1.98</v>
      </c>
      <c r="AQ8678">
        <v>-7.0780000000000003</v>
      </c>
      <c r="AR8678">
        <v>-5.819</v>
      </c>
      <c r="AS8678">
        <v>-11.9</v>
      </c>
      <c r="AT8678">
        <v>-5.0869999999999997</v>
      </c>
      <c r="AU8678">
        <v>-9.1660000000000004</v>
      </c>
      <c r="AV8678">
        <v>-4.6139999999999999</v>
      </c>
      <c r="AW8678">
        <v>-1.673</v>
      </c>
      <c r="AX8678">
        <v>-2.71</v>
      </c>
      <c r="AY8678">
        <v>-1.2330000000000001</v>
      </c>
      <c r="AZ8678">
        <v>2.0609999999999999</v>
      </c>
      <c r="BA8678">
        <v>10.192</v>
      </c>
      <c r="BB8678">
        <v>13.778</v>
      </c>
      <c r="BC8678">
        <v>2017</v>
      </c>
    </row>
    <row r="8679" spans="1:55" x14ac:dyDescent="0.25">
      <c r="A8679">
        <v>754</v>
      </c>
      <c r="B8679" t="s">
        <v>1959</v>
      </c>
      <c r="C8679" t="s">
        <v>350</v>
      </c>
      <c r="D8679" t="s">
        <v>1960</v>
      </c>
      <c r="E8679" t="s">
        <v>348</v>
      </c>
      <c r="F8679" t="s">
        <v>349</v>
      </c>
      <c r="G8679" t="s">
        <v>282</v>
      </c>
      <c r="I8679" t="s">
        <v>351</v>
      </c>
      <c r="J8679" t="s">
        <v>232</v>
      </c>
      <c r="K8679" t="s">
        <v>232</v>
      </c>
      <c r="L8679" t="s">
        <v>232</v>
      </c>
      <c r="M8679" t="s">
        <v>232</v>
      </c>
      <c r="N8679" t="s">
        <v>232</v>
      </c>
      <c r="O8679" t="s">
        <v>232</v>
      </c>
      <c r="P8679" t="s">
        <v>232</v>
      </c>
      <c r="Q8679" t="s">
        <v>232</v>
      </c>
      <c r="R8679" t="s">
        <v>232</v>
      </c>
      <c r="S8679" t="s">
        <v>232</v>
      </c>
      <c r="T8679" t="s">
        <v>232</v>
      </c>
      <c r="U8679" t="s">
        <v>232</v>
      </c>
      <c r="V8679" t="s">
        <v>232</v>
      </c>
      <c r="W8679" t="s">
        <v>232</v>
      </c>
      <c r="X8679" t="s">
        <v>232</v>
      </c>
      <c r="Y8679" t="s">
        <v>232</v>
      </c>
      <c r="Z8679" t="s">
        <v>232</v>
      </c>
      <c r="AA8679" t="s">
        <v>232</v>
      </c>
      <c r="AB8679" t="s">
        <v>232</v>
      </c>
      <c r="AC8679" t="s">
        <v>232</v>
      </c>
      <c r="AD8679">
        <v>3.9009999999999998</v>
      </c>
      <c r="AE8679">
        <v>-3.6560000000000001</v>
      </c>
      <c r="AF8679">
        <v>-0.92200000000000004</v>
      </c>
      <c r="AG8679">
        <v>-1.899</v>
      </c>
      <c r="AH8679">
        <v>0.51100000000000001</v>
      </c>
      <c r="AI8679">
        <v>-4.7E-2</v>
      </c>
      <c r="AJ8679">
        <v>18.542999999999999</v>
      </c>
      <c r="AK8679">
        <v>0.34200000000000003</v>
      </c>
      <c r="AL8679">
        <v>0.748</v>
      </c>
      <c r="AM8679">
        <v>-0.72199999999999998</v>
      </c>
      <c r="AN8679">
        <v>-1.0229999999999999</v>
      </c>
      <c r="AO8679">
        <v>-0.83399999999999996</v>
      </c>
      <c r="AP8679">
        <v>-1.5089999999999999</v>
      </c>
      <c r="AQ8679">
        <v>-4.6769999999999996</v>
      </c>
      <c r="AR8679">
        <v>-3.4830000000000001</v>
      </c>
      <c r="AS8679">
        <v>-6.4889999999999999</v>
      </c>
      <c r="AT8679">
        <v>-2.3540000000000001</v>
      </c>
      <c r="AU8679">
        <v>-3.722</v>
      </c>
      <c r="AV8679">
        <v>-1.6419999999999999</v>
      </c>
      <c r="AW8679">
        <v>-0.52800000000000002</v>
      </c>
      <c r="AX8679">
        <v>-0.747</v>
      </c>
      <c r="AY8679">
        <v>-0.30099999999999999</v>
      </c>
      <c r="AZ8679">
        <v>0.44600000000000001</v>
      </c>
      <c r="BA8679">
        <v>1.964</v>
      </c>
      <c r="BB8679">
        <v>2.367</v>
      </c>
      <c r="BC8679">
        <v>2017</v>
      </c>
    </row>
    <row r="8680" spans="1:55" x14ac:dyDescent="0.25">
      <c r="A8680">
        <v>754</v>
      </c>
      <c r="B8680" t="s">
        <v>1959</v>
      </c>
      <c r="C8680" t="s">
        <v>352</v>
      </c>
      <c r="D8680" t="s">
        <v>1960</v>
      </c>
      <c r="E8680" t="s">
        <v>353</v>
      </c>
      <c r="F8680" t="s">
        <v>354</v>
      </c>
      <c r="G8680" t="s">
        <v>229</v>
      </c>
      <c r="H8680" t="s">
        <v>230</v>
      </c>
      <c r="I8680" t="s">
        <v>1965</v>
      </c>
      <c r="J8680" t="s">
        <v>232</v>
      </c>
      <c r="K8680" t="s">
        <v>232</v>
      </c>
      <c r="L8680" t="s">
        <v>232</v>
      </c>
      <c r="M8680" t="s">
        <v>232</v>
      </c>
      <c r="N8680" t="s">
        <v>232</v>
      </c>
      <c r="O8680" t="s">
        <v>232</v>
      </c>
      <c r="P8680" t="s">
        <v>232</v>
      </c>
      <c r="Q8680" t="s">
        <v>232</v>
      </c>
      <c r="R8680" t="s">
        <v>232</v>
      </c>
      <c r="S8680" t="s">
        <v>232</v>
      </c>
      <c r="T8680" t="s">
        <v>232</v>
      </c>
      <c r="U8680" t="s">
        <v>232</v>
      </c>
      <c r="V8680" t="s">
        <v>232</v>
      </c>
      <c r="W8680" t="s">
        <v>232</v>
      </c>
      <c r="X8680" t="s">
        <v>232</v>
      </c>
      <c r="Y8680" t="s">
        <v>232</v>
      </c>
      <c r="Z8680" t="s">
        <v>232</v>
      </c>
      <c r="AA8680" t="s">
        <v>232</v>
      </c>
      <c r="AB8680" t="s">
        <v>232</v>
      </c>
      <c r="AC8680" t="s">
        <v>232</v>
      </c>
      <c r="AD8680">
        <v>3.2360000000000002</v>
      </c>
      <c r="AE8680">
        <v>3.2370000000000001</v>
      </c>
      <c r="AF8680">
        <v>4.01</v>
      </c>
      <c r="AG8680">
        <v>5.55</v>
      </c>
      <c r="AH8680">
        <v>5.7270000000000003</v>
      </c>
      <c r="AI8680">
        <v>4.8689999999999998</v>
      </c>
      <c r="AJ8680">
        <v>9.93</v>
      </c>
      <c r="AK8680">
        <v>9.9030000000000005</v>
      </c>
      <c r="AL8680">
        <v>10.925000000000001</v>
      </c>
      <c r="AM8680">
        <v>12.736000000000001</v>
      </c>
      <c r="AN8680">
        <v>15.5</v>
      </c>
      <c r="AO8680">
        <v>18.721</v>
      </c>
      <c r="AP8680">
        <v>26.334</v>
      </c>
      <c r="AQ8680">
        <v>38.119999999999997</v>
      </c>
      <c r="AR8680">
        <v>53.052999999999997</v>
      </c>
      <c r="AS8680">
        <v>102.854</v>
      </c>
      <c r="AT8680">
        <v>110.926</v>
      </c>
      <c r="AU8680">
        <v>137.70699999999999</v>
      </c>
      <c r="AV8680">
        <v>182.613</v>
      </c>
      <c r="AW8680">
        <v>228.809</v>
      </c>
      <c r="AX8680">
        <v>274.88</v>
      </c>
      <c r="AY8680">
        <v>314.70400000000001</v>
      </c>
      <c r="AZ8680">
        <v>352.42500000000001</v>
      </c>
      <c r="BA8680">
        <v>385.25700000000001</v>
      </c>
      <c r="BB8680">
        <v>417.02600000000001</v>
      </c>
      <c r="BC8680">
        <v>2017</v>
      </c>
    </row>
    <row r="8681" spans="1:55" x14ac:dyDescent="0.25">
      <c r="A8681">
        <v>754</v>
      </c>
      <c r="B8681" t="s">
        <v>1959</v>
      </c>
      <c r="C8681" t="s">
        <v>355</v>
      </c>
      <c r="D8681" t="s">
        <v>1960</v>
      </c>
      <c r="E8681" t="s">
        <v>353</v>
      </c>
      <c r="F8681" t="s">
        <v>354</v>
      </c>
      <c r="G8681" t="s">
        <v>282</v>
      </c>
      <c r="I8681" t="s">
        <v>379</v>
      </c>
      <c r="J8681" t="s">
        <v>232</v>
      </c>
      <c r="K8681" t="s">
        <v>232</v>
      </c>
      <c r="L8681" t="s">
        <v>232</v>
      </c>
      <c r="M8681" t="s">
        <v>232</v>
      </c>
      <c r="N8681" t="s">
        <v>232</v>
      </c>
      <c r="O8681" t="s">
        <v>232</v>
      </c>
      <c r="P8681" t="s">
        <v>232</v>
      </c>
      <c r="Q8681" t="s">
        <v>232</v>
      </c>
      <c r="R8681" t="s">
        <v>232</v>
      </c>
      <c r="S8681" t="s">
        <v>232</v>
      </c>
      <c r="T8681" t="s">
        <v>232</v>
      </c>
      <c r="U8681" t="s">
        <v>232</v>
      </c>
      <c r="V8681" t="s">
        <v>232</v>
      </c>
      <c r="W8681" t="s">
        <v>232</v>
      </c>
      <c r="X8681" t="s">
        <v>232</v>
      </c>
      <c r="Y8681" t="s">
        <v>232</v>
      </c>
      <c r="Z8681" t="s">
        <v>232</v>
      </c>
      <c r="AA8681" t="s">
        <v>232</v>
      </c>
      <c r="AB8681" t="s">
        <v>232</v>
      </c>
      <c r="AC8681" t="s">
        <v>232</v>
      </c>
      <c r="AD8681">
        <v>28.888999999999999</v>
      </c>
      <c r="AE8681">
        <v>21.893000000000001</v>
      </c>
      <c r="AF8681">
        <v>21.736999999999998</v>
      </c>
      <c r="AG8681">
        <v>23.920999999999999</v>
      </c>
      <c r="AH8681">
        <v>19.262</v>
      </c>
      <c r="AI8681">
        <v>13.093</v>
      </c>
      <c r="AJ8681">
        <v>21.603999999999999</v>
      </c>
      <c r="AK8681">
        <v>17.600999999999999</v>
      </c>
      <c r="AL8681">
        <v>16.283999999999999</v>
      </c>
      <c r="AM8681">
        <v>16.466000000000001</v>
      </c>
      <c r="AN8681">
        <v>15.944000000000001</v>
      </c>
      <c r="AO8681">
        <v>16.417000000000002</v>
      </c>
      <c r="AP8681">
        <v>20.061</v>
      </c>
      <c r="AQ8681">
        <v>25.19</v>
      </c>
      <c r="AR8681">
        <v>31.757999999999999</v>
      </c>
      <c r="AS8681">
        <v>56.087000000000003</v>
      </c>
      <c r="AT8681">
        <v>51.331000000000003</v>
      </c>
      <c r="AU8681">
        <v>55.920999999999999</v>
      </c>
      <c r="AV8681">
        <v>64.972999999999999</v>
      </c>
      <c r="AW8681">
        <v>72.268000000000001</v>
      </c>
      <c r="AX8681">
        <v>75.811999999999998</v>
      </c>
      <c r="AY8681">
        <v>76.742000000000004</v>
      </c>
      <c r="AZ8681">
        <v>76.31</v>
      </c>
      <c r="BA8681">
        <v>74.248000000000005</v>
      </c>
      <c r="BB8681">
        <v>71.650000000000006</v>
      </c>
      <c r="BC8681">
        <v>2017</v>
      </c>
    </row>
    <row r="8682" spans="1:55" x14ac:dyDescent="0.25">
      <c r="A8682">
        <v>754</v>
      </c>
      <c r="B8682" t="s">
        <v>1959</v>
      </c>
      <c r="C8682" t="s">
        <v>356</v>
      </c>
      <c r="D8682" t="s">
        <v>1960</v>
      </c>
      <c r="E8682" t="s">
        <v>357</v>
      </c>
      <c r="F8682" t="s">
        <v>358</v>
      </c>
      <c r="G8682" t="s">
        <v>229</v>
      </c>
      <c r="H8682" t="s">
        <v>230</v>
      </c>
      <c r="I8682" t="s">
        <v>1965</v>
      </c>
      <c r="J8682" t="s">
        <v>232</v>
      </c>
      <c r="K8682" t="s">
        <v>232</v>
      </c>
      <c r="L8682" t="s">
        <v>232</v>
      </c>
      <c r="M8682" t="s">
        <v>232</v>
      </c>
      <c r="N8682" t="s">
        <v>232</v>
      </c>
      <c r="O8682" t="s">
        <v>232</v>
      </c>
      <c r="P8682" t="s">
        <v>232</v>
      </c>
      <c r="Q8682" t="s">
        <v>232</v>
      </c>
      <c r="R8682" t="s">
        <v>232</v>
      </c>
      <c r="S8682" t="s">
        <v>232</v>
      </c>
      <c r="T8682" t="s">
        <v>232</v>
      </c>
      <c r="U8682" t="s">
        <v>232</v>
      </c>
      <c r="V8682" t="s">
        <v>232</v>
      </c>
      <c r="W8682" t="s">
        <v>232</v>
      </c>
      <c r="X8682" t="s">
        <v>232</v>
      </c>
      <c r="Y8682" t="s">
        <v>232</v>
      </c>
      <c r="Z8682" t="s">
        <v>232</v>
      </c>
      <c r="AA8682" t="s">
        <v>232</v>
      </c>
      <c r="AB8682" t="s">
        <v>232</v>
      </c>
      <c r="AC8682" t="s">
        <v>232</v>
      </c>
      <c r="AD8682">
        <v>29.231000000000002</v>
      </c>
      <c r="AE8682">
        <v>31.084</v>
      </c>
      <c r="AF8682">
        <v>33.25</v>
      </c>
      <c r="AG8682">
        <v>36.997</v>
      </c>
      <c r="AH8682">
        <v>38.622999999999998</v>
      </c>
      <c r="AI8682">
        <v>28.164000000000001</v>
      </c>
      <c r="AJ8682">
        <v>11.49</v>
      </c>
      <c r="AK8682">
        <v>12.339</v>
      </c>
      <c r="AL8682">
        <v>12.879</v>
      </c>
      <c r="AM8682">
        <v>15.874000000000001</v>
      </c>
      <c r="AN8682">
        <v>18.366</v>
      </c>
      <c r="AO8682">
        <v>23.722000000000001</v>
      </c>
      <c r="AP8682">
        <v>33.375999999999998</v>
      </c>
      <c r="AQ8682">
        <v>40.991999999999997</v>
      </c>
      <c r="AR8682">
        <v>60.368000000000002</v>
      </c>
      <c r="AS8682">
        <v>114.173</v>
      </c>
      <c r="AT8682">
        <v>131.101</v>
      </c>
      <c r="AU8682">
        <v>154.41399999999999</v>
      </c>
      <c r="AV8682">
        <v>203.37799999999999</v>
      </c>
      <c r="AW8682">
        <v>254.87700000000001</v>
      </c>
      <c r="AX8682">
        <v>302.673</v>
      </c>
      <c r="AY8682">
        <v>344.79700000000003</v>
      </c>
      <c r="AZ8682">
        <v>382.51900000000001</v>
      </c>
      <c r="BA8682">
        <v>415.35</v>
      </c>
      <c r="BB8682">
        <v>447.11900000000003</v>
      </c>
      <c r="BC8682">
        <v>2017</v>
      </c>
    </row>
    <row r="8683" spans="1:55" x14ac:dyDescent="0.25">
      <c r="A8683">
        <v>754</v>
      </c>
      <c r="B8683" t="s">
        <v>1959</v>
      </c>
      <c r="C8683" t="s">
        <v>359</v>
      </c>
      <c r="D8683" t="s">
        <v>1960</v>
      </c>
      <c r="E8683" t="s">
        <v>357</v>
      </c>
      <c r="F8683" t="s">
        <v>358</v>
      </c>
      <c r="G8683" t="s">
        <v>282</v>
      </c>
      <c r="I8683" t="s">
        <v>360</v>
      </c>
      <c r="J8683" t="s">
        <v>232</v>
      </c>
      <c r="K8683" t="s">
        <v>232</v>
      </c>
      <c r="L8683" t="s">
        <v>232</v>
      </c>
      <c r="M8683" t="s">
        <v>232</v>
      </c>
      <c r="N8683" t="s">
        <v>232</v>
      </c>
      <c r="O8683" t="s">
        <v>232</v>
      </c>
      <c r="P8683" t="s">
        <v>232</v>
      </c>
      <c r="Q8683" t="s">
        <v>232</v>
      </c>
      <c r="R8683" t="s">
        <v>232</v>
      </c>
      <c r="S8683" t="s">
        <v>232</v>
      </c>
      <c r="T8683" t="s">
        <v>232</v>
      </c>
      <c r="U8683" t="s">
        <v>232</v>
      </c>
      <c r="V8683" t="s">
        <v>232</v>
      </c>
      <c r="W8683" t="s">
        <v>232</v>
      </c>
      <c r="X8683" t="s">
        <v>232</v>
      </c>
      <c r="Y8683" t="s">
        <v>232</v>
      </c>
      <c r="Z8683" t="s">
        <v>232</v>
      </c>
      <c r="AA8683" t="s">
        <v>232</v>
      </c>
      <c r="AB8683" t="s">
        <v>232</v>
      </c>
      <c r="AC8683" t="s">
        <v>232</v>
      </c>
      <c r="AD8683">
        <v>260.964</v>
      </c>
      <c r="AE8683">
        <v>210.24299999999999</v>
      </c>
      <c r="AF8683">
        <v>180.244</v>
      </c>
      <c r="AG8683">
        <v>159.458</v>
      </c>
      <c r="AH8683">
        <v>129.91399999999999</v>
      </c>
      <c r="AI8683">
        <v>75.73</v>
      </c>
      <c r="AJ8683">
        <v>24.998999999999999</v>
      </c>
      <c r="AK8683">
        <v>21.931999999999999</v>
      </c>
      <c r="AL8683">
        <v>19.196000000000002</v>
      </c>
      <c r="AM8683">
        <v>20.521999999999998</v>
      </c>
      <c r="AN8683">
        <v>18.891999999999999</v>
      </c>
      <c r="AO8683">
        <v>20.803000000000001</v>
      </c>
      <c r="AP8683">
        <v>25.425000000000001</v>
      </c>
      <c r="AQ8683">
        <v>27.088000000000001</v>
      </c>
      <c r="AR8683">
        <v>36.137</v>
      </c>
      <c r="AS8683">
        <v>62.26</v>
      </c>
      <c r="AT8683">
        <v>60.667999999999999</v>
      </c>
      <c r="AU8683">
        <v>62.706000000000003</v>
      </c>
      <c r="AV8683">
        <v>72.361000000000004</v>
      </c>
      <c r="AW8683">
        <v>80.501000000000005</v>
      </c>
      <c r="AX8683">
        <v>83.477000000000004</v>
      </c>
      <c r="AY8683">
        <v>84.08</v>
      </c>
      <c r="AZ8683">
        <v>82.825999999999993</v>
      </c>
      <c r="BA8683">
        <v>80.046999999999997</v>
      </c>
      <c r="BB8683">
        <v>76.819999999999993</v>
      </c>
      <c r="BC8683">
        <v>2017</v>
      </c>
    </row>
    <row r="8684" spans="1:55" x14ac:dyDescent="0.25">
      <c r="A8684">
        <v>754</v>
      </c>
      <c r="B8684" t="s">
        <v>1959</v>
      </c>
      <c r="C8684" t="s">
        <v>361</v>
      </c>
      <c r="D8684" t="s">
        <v>1960</v>
      </c>
      <c r="E8684" t="s">
        <v>362</v>
      </c>
      <c r="F8684" t="s">
        <v>363</v>
      </c>
      <c r="G8684" t="s">
        <v>229</v>
      </c>
      <c r="H8684" t="s">
        <v>230</v>
      </c>
      <c r="I8684" t="s">
        <v>1965</v>
      </c>
      <c r="J8684">
        <v>3.0000000000000001E-3</v>
      </c>
      <c r="K8684">
        <v>4.0000000000000001E-3</v>
      </c>
      <c r="L8684">
        <v>4.0000000000000001E-3</v>
      </c>
      <c r="M8684">
        <v>5.0000000000000001E-3</v>
      </c>
      <c r="N8684">
        <v>5.0000000000000001E-3</v>
      </c>
      <c r="O8684">
        <v>8.0000000000000002E-3</v>
      </c>
      <c r="P8684">
        <v>1.4999999999999999E-2</v>
      </c>
      <c r="Q8684">
        <v>2.1999999999999999E-2</v>
      </c>
      <c r="R8684">
        <v>3.4000000000000002E-2</v>
      </c>
      <c r="S8684">
        <v>6.0999999999999999E-2</v>
      </c>
      <c r="T8684">
        <v>0.126</v>
      </c>
      <c r="U8684">
        <v>0.24299999999999999</v>
      </c>
      <c r="V8684">
        <v>0.63300000000000001</v>
      </c>
      <c r="W8684">
        <v>1.6479999999999999</v>
      </c>
      <c r="X8684">
        <v>2.4910000000000001</v>
      </c>
      <c r="Y8684">
        <v>3.3420000000000001</v>
      </c>
      <c r="Z8684">
        <v>4.3929999999999998</v>
      </c>
      <c r="AA8684">
        <v>5.7169999999999996</v>
      </c>
      <c r="AB8684">
        <v>6.7039999999999997</v>
      </c>
      <c r="AC8684">
        <v>8.3160000000000007</v>
      </c>
      <c r="AD8684">
        <v>11.201000000000001</v>
      </c>
      <c r="AE8684">
        <v>14.785</v>
      </c>
      <c r="AF8684">
        <v>18.446999999999999</v>
      </c>
      <c r="AG8684">
        <v>23.202000000000002</v>
      </c>
      <c r="AH8684">
        <v>29.73</v>
      </c>
      <c r="AI8684">
        <v>37.189</v>
      </c>
      <c r="AJ8684">
        <v>45.963999999999999</v>
      </c>
      <c r="AK8684">
        <v>56.262999999999998</v>
      </c>
      <c r="AL8684">
        <v>67.088999999999999</v>
      </c>
      <c r="AM8684">
        <v>77.347999999999999</v>
      </c>
      <c r="AN8684">
        <v>97.215999999999994</v>
      </c>
      <c r="AO8684">
        <v>114.03</v>
      </c>
      <c r="AP8684">
        <v>131.27199999999999</v>
      </c>
      <c r="AQ8684">
        <v>151.33099999999999</v>
      </c>
      <c r="AR8684">
        <v>167.053</v>
      </c>
      <c r="AS8684">
        <v>183.381</v>
      </c>
      <c r="AT8684">
        <v>216.09800000000001</v>
      </c>
      <c r="AU8684">
        <v>246.25200000000001</v>
      </c>
      <c r="AV8684">
        <v>281.05900000000003</v>
      </c>
      <c r="AW8684">
        <v>316.613</v>
      </c>
      <c r="AX8684">
        <v>362.58199999999999</v>
      </c>
      <c r="AY8684">
        <v>410.08300000000003</v>
      </c>
      <c r="AZ8684">
        <v>461.834</v>
      </c>
      <c r="BA8684">
        <v>518.88099999999997</v>
      </c>
      <c r="BB8684">
        <v>582.03099999999995</v>
      </c>
      <c r="BC8684">
        <v>2017</v>
      </c>
    </row>
    <row r="8685" spans="1:55" x14ac:dyDescent="0.25">
      <c r="A8685">
        <v>754</v>
      </c>
      <c r="B8685" t="s">
        <v>1959</v>
      </c>
      <c r="C8685" t="s">
        <v>364</v>
      </c>
      <c r="D8685" t="s">
        <v>1960</v>
      </c>
      <c r="E8685" t="s">
        <v>365</v>
      </c>
      <c r="F8685" t="s">
        <v>366</v>
      </c>
      <c r="G8685" t="s">
        <v>242</v>
      </c>
      <c r="H8685" t="s">
        <v>230</v>
      </c>
      <c r="I8685" t="s">
        <v>1966</v>
      </c>
      <c r="J8685">
        <v>-0.58899999999999997</v>
      </c>
      <c r="K8685">
        <v>-0.86899999999999999</v>
      </c>
      <c r="L8685">
        <v>-0.74099999999999999</v>
      </c>
      <c r="M8685">
        <v>-0.32900000000000001</v>
      </c>
      <c r="N8685">
        <v>-0.33200000000000002</v>
      </c>
      <c r="O8685">
        <v>-0.35</v>
      </c>
      <c r="P8685">
        <v>-0.28599999999999998</v>
      </c>
      <c r="Q8685">
        <v>-0.104</v>
      </c>
      <c r="R8685">
        <v>1.4999999999999999E-2</v>
      </c>
      <c r="S8685">
        <v>-0.151</v>
      </c>
      <c r="T8685">
        <v>-9.2999999999999999E-2</v>
      </c>
      <c r="U8685">
        <v>8.9999999999999993E-3</v>
      </c>
      <c r="V8685">
        <v>-0.11799999999999999</v>
      </c>
      <c r="W8685">
        <v>-8.7999999999999995E-2</v>
      </c>
      <c r="X8685">
        <v>4.7E-2</v>
      </c>
      <c r="Y8685">
        <v>-0.14499999999999999</v>
      </c>
      <c r="Z8685">
        <v>-0.122</v>
      </c>
      <c r="AA8685">
        <v>-0.182</v>
      </c>
      <c r="AB8685">
        <v>-0.56999999999999995</v>
      </c>
      <c r="AC8685">
        <v>-0.38600000000000001</v>
      </c>
      <c r="AD8685">
        <v>-0.438</v>
      </c>
      <c r="AE8685">
        <v>-0.67400000000000004</v>
      </c>
      <c r="AF8685">
        <v>-0.50900000000000001</v>
      </c>
      <c r="AG8685">
        <v>-0.50700000000000001</v>
      </c>
      <c r="AH8685">
        <v>-0.188</v>
      </c>
      <c r="AI8685">
        <v>-0.23200000000000001</v>
      </c>
      <c r="AJ8685">
        <v>0.59299999999999997</v>
      </c>
      <c r="AK8685">
        <v>-0.17399999999999999</v>
      </c>
      <c r="AL8685">
        <v>-0.59699999999999998</v>
      </c>
      <c r="AM8685">
        <v>0.91300000000000003</v>
      </c>
      <c r="AN8685">
        <v>1.5249999999999999</v>
      </c>
      <c r="AO8685">
        <v>1.093</v>
      </c>
      <c r="AP8685">
        <v>1.373</v>
      </c>
      <c r="AQ8685">
        <v>-0.16500000000000001</v>
      </c>
      <c r="AR8685">
        <v>0.57099999999999995</v>
      </c>
      <c r="AS8685">
        <v>-0.83099999999999996</v>
      </c>
      <c r="AT8685">
        <v>-0.93400000000000005</v>
      </c>
      <c r="AU8685">
        <v>-1.0129999999999999</v>
      </c>
      <c r="AV8685">
        <v>-1.26</v>
      </c>
      <c r="AW8685">
        <v>-0.70499999999999996</v>
      </c>
      <c r="AX8685">
        <v>-0.67300000000000004</v>
      </c>
      <c r="AY8685">
        <v>-0.50900000000000001</v>
      </c>
      <c r="AZ8685">
        <v>-0.36199999999999999</v>
      </c>
      <c r="BA8685">
        <v>-0.115</v>
      </c>
      <c r="BB8685">
        <v>-4.8000000000000001E-2</v>
      </c>
      <c r="BC8685">
        <v>2017</v>
      </c>
    </row>
    <row r="8686" spans="1:55" x14ac:dyDescent="0.25">
      <c r="A8686">
        <v>754</v>
      </c>
      <c r="B8686" t="s">
        <v>1959</v>
      </c>
      <c r="C8686" t="s">
        <v>368</v>
      </c>
      <c r="D8686" t="s">
        <v>1960</v>
      </c>
      <c r="E8686" t="s">
        <v>365</v>
      </c>
      <c r="F8686" t="s">
        <v>366</v>
      </c>
      <c r="G8686" t="s">
        <v>282</v>
      </c>
      <c r="I8686" t="s">
        <v>369</v>
      </c>
      <c r="J8686">
        <v>-13.867000000000001</v>
      </c>
      <c r="K8686">
        <v>-19.809000000000001</v>
      </c>
      <c r="L8686">
        <v>-17.504999999999999</v>
      </c>
      <c r="M8686">
        <v>-9.0169999999999995</v>
      </c>
      <c r="N8686">
        <v>-11.068</v>
      </c>
      <c r="O8686">
        <v>-12.289</v>
      </c>
      <c r="P8686">
        <v>-14.602</v>
      </c>
      <c r="Q8686">
        <v>-4.2750000000000004</v>
      </c>
      <c r="R8686">
        <v>0.36899999999999999</v>
      </c>
      <c r="S8686">
        <v>-3.4590000000000001</v>
      </c>
      <c r="T8686">
        <v>-2.2789999999999999</v>
      </c>
      <c r="U8686">
        <v>0.24099999999999999</v>
      </c>
      <c r="V8686">
        <v>-3.2759999999999998</v>
      </c>
      <c r="W8686">
        <v>-2.4790000000000001</v>
      </c>
      <c r="X8686">
        <v>1.29</v>
      </c>
      <c r="Y8686">
        <v>-3.8250000000000002</v>
      </c>
      <c r="Z8686">
        <v>-3.3879999999999999</v>
      </c>
      <c r="AA8686">
        <v>-4.2300000000000004</v>
      </c>
      <c r="AB8686">
        <v>-16.120999999999999</v>
      </c>
      <c r="AC8686">
        <v>-11.348000000000001</v>
      </c>
      <c r="AD8686">
        <v>-12.178000000000001</v>
      </c>
      <c r="AE8686">
        <v>-16.471</v>
      </c>
      <c r="AF8686">
        <v>-12.144</v>
      </c>
      <c r="AG8686">
        <v>-10.333</v>
      </c>
      <c r="AH8686">
        <v>-3.016</v>
      </c>
      <c r="AI8686">
        <v>-2.786</v>
      </c>
      <c r="AJ8686">
        <v>4.6449999999999996</v>
      </c>
      <c r="AK8686">
        <v>-1.238</v>
      </c>
      <c r="AL8686">
        <v>-3.331</v>
      </c>
      <c r="AM8686">
        <v>5.9539999999999997</v>
      </c>
      <c r="AN8686">
        <v>7.5270000000000001</v>
      </c>
      <c r="AO8686">
        <v>4.6580000000000004</v>
      </c>
      <c r="AP8686">
        <v>5.3819999999999997</v>
      </c>
      <c r="AQ8686">
        <v>-0.58899999999999997</v>
      </c>
      <c r="AR8686">
        <v>2.1030000000000002</v>
      </c>
      <c r="AS8686">
        <v>-3.911</v>
      </c>
      <c r="AT8686">
        <v>-4.4610000000000003</v>
      </c>
      <c r="AU8686">
        <v>-3.9159999999999999</v>
      </c>
      <c r="AV8686">
        <v>-5.0060000000000002</v>
      </c>
      <c r="AW8686">
        <v>-2.863</v>
      </c>
      <c r="AX8686">
        <v>-2.665</v>
      </c>
      <c r="AY8686">
        <v>-1.9319999999999999</v>
      </c>
      <c r="AZ8686">
        <v>-1.3109999999999999</v>
      </c>
      <c r="BA8686">
        <v>-0.39500000000000002</v>
      </c>
      <c r="BB8686">
        <v>-0.157</v>
      </c>
      <c r="BC8686">
        <v>2017</v>
      </c>
    </row>
    <row r="8687" spans="1:55" x14ac:dyDescent="0.25">
      <c r="A8687">
        <v>698</v>
      </c>
      <c r="B8687" t="s">
        <v>1967</v>
      </c>
      <c r="C8687" t="s">
        <v>225</v>
      </c>
      <c r="D8687" t="s">
        <v>1968</v>
      </c>
      <c r="E8687" t="s">
        <v>227</v>
      </c>
      <c r="F8687" t="s">
        <v>228</v>
      </c>
      <c r="G8687" t="s">
        <v>229</v>
      </c>
      <c r="H8687" t="s">
        <v>230</v>
      </c>
      <c r="I8687" t="s">
        <v>1969</v>
      </c>
      <c r="J8687" t="s">
        <v>232</v>
      </c>
      <c r="K8687" t="s">
        <v>232</v>
      </c>
      <c r="L8687" t="s">
        <v>232</v>
      </c>
      <c r="M8687" t="s">
        <v>232</v>
      </c>
      <c r="N8687" t="s">
        <v>232</v>
      </c>
      <c r="O8687" t="s">
        <v>232</v>
      </c>
      <c r="P8687" t="s">
        <v>232</v>
      </c>
      <c r="Q8687" t="s">
        <v>232</v>
      </c>
      <c r="R8687" t="s">
        <v>232</v>
      </c>
      <c r="S8687" t="s">
        <v>232</v>
      </c>
      <c r="T8687" t="s">
        <v>232</v>
      </c>
      <c r="U8687" t="s">
        <v>232</v>
      </c>
      <c r="V8687" t="s">
        <v>232</v>
      </c>
      <c r="W8687" t="s">
        <v>232</v>
      </c>
      <c r="X8687" t="s">
        <v>232</v>
      </c>
      <c r="Y8687" t="s">
        <v>232</v>
      </c>
      <c r="Z8687" t="s">
        <v>232</v>
      </c>
      <c r="AA8687" t="s">
        <v>232</v>
      </c>
      <c r="AB8687">
        <v>20.268999999999998</v>
      </c>
      <c r="AC8687">
        <v>20.044</v>
      </c>
      <c r="AD8687">
        <v>19.196000000000002</v>
      </c>
      <c r="AE8687">
        <v>19.109000000000002</v>
      </c>
      <c r="AF8687">
        <v>17.637</v>
      </c>
      <c r="AG8687">
        <v>14.775</v>
      </c>
      <c r="AH8687">
        <v>13.849</v>
      </c>
      <c r="AI8687">
        <v>12.821999999999999</v>
      </c>
      <c r="AJ8687">
        <v>12.366</v>
      </c>
      <c r="AK8687">
        <v>11.946</v>
      </c>
      <c r="AL8687">
        <v>9.9960000000000004</v>
      </c>
      <c r="AM8687">
        <v>10.734999999999999</v>
      </c>
      <c r="AN8687">
        <v>12.848000000000001</v>
      </c>
      <c r="AO8687">
        <v>14.672000000000001</v>
      </c>
      <c r="AP8687">
        <v>17.116</v>
      </c>
      <c r="AQ8687">
        <v>17.454000000000001</v>
      </c>
      <c r="AR8687">
        <v>17.87</v>
      </c>
      <c r="AS8687">
        <v>18.190000000000001</v>
      </c>
      <c r="AT8687">
        <v>18.324999999999999</v>
      </c>
      <c r="AU8687">
        <v>19.187000000000001</v>
      </c>
      <c r="AV8687">
        <v>19.849</v>
      </c>
      <c r="AW8687">
        <v>18.806999999999999</v>
      </c>
      <c r="AX8687">
        <v>19.420999999999999</v>
      </c>
      <c r="AY8687">
        <v>20.23</v>
      </c>
      <c r="AZ8687">
        <v>21.11</v>
      </c>
      <c r="BA8687">
        <v>21.954000000000001</v>
      </c>
      <c r="BB8687">
        <v>22.832000000000001</v>
      </c>
      <c r="BC8687">
        <v>2015</v>
      </c>
    </row>
    <row r="8688" spans="1:55" x14ac:dyDescent="0.25">
      <c r="A8688">
        <v>698</v>
      </c>
      <c r="B8688" t="s">
        <v>1967</v>
      </c>
      <c r="C8688" t="s">
        <v>233</v>
      </c>
      <c r="D8688" t="s">
        <v>1968</v>
      </c>
      <c r="E8688" t="s">
        <v>227</v>
      </c>
      <c r="F8688" t="s">
        <v>234</v>
      </c>
      <c r="G8688" t="s">
        <v>235</v>
      </c>
      <c r="I8688" t="s">
        <v>236</v>
      </c>
      <c r="J8688" t="s">
        <v>232</v>
      </c>
      <c r="K8688" t="s">
        <v>232</v>
      </c>
      <c r="L8688" t="s">
        <v>232</v>
      </c>
      <c r="M8688" t="s">
        <v>232</v>
      </c>
      <c r="N8688" t="s">
        <v>232</v>
      </c>
      <c r="O8688" t="s">
        <v>232</v>
      </c>
      <c r="P8688" t="s">
        <v>232</v>
      </c>
      <c r="Q8688" t="s">
        <v>232</v>
      </c>
      <c r="R8688" t="s">
        <v>232</v>
      </c>
      <c r="S8688" t="s">
        <v>232</v>
      </c>
      <c r="T8688" t="s">
        <v>232</v>
      </c>
      <c r="U8688" t="s">
        <v>232</v>
      </c>
      <c r="V8688" t="s">
        <v>232</v>
      </c>
      <c r="W8688" t="s">
        <v>232</v>
      </c>
      <c r="X8688" t="s">
        <v>232</v>
      </c>
      <c r="Y8688" t="s">
        <v>232</v>
      </c>
      <c r="Z8688" t="s">
        <v>232</v>
      </c>
      <c r="AA8688" t="s">
        <v>232</v>
      </c>
      <c r="AB8688" t="s">
        <v>232</v>
      </c>
      <c r="AC8688">
        <v>-1.111</v>
      </c>
      <c r="AD8688">
        <v>-4.2309999999999999</v>
      </c>
      <c r="AE8688">
        <v>-0.45400000000000001</v>
      </c>
      <c r="AF8688">
        <v>-7.7039999999999997</v>
      </c>
      <c r="AG8688">
        <v>-16.224</v>
      </c>
      <c r="AH8688">
        <v>-6.27</v>
      </c>
      <c r="AI8688">
        <v>-7.4130000000000003</v>
      </c>
      <c r="AJ8688">
        <v>-3.556</v>
      </c>
      <c r="AK8688">
        <v>-3.4009999999999998</v>
      </c>
      <c r="AL8688">
        <v>-16.323</v>
      </c>
      <c r="AM8688">
        <v>7.3959999999999999</v>
      </c>
      <c r="AN8688">
        <v>19.683</v>
      </c>
      <c r="AO8688">
        <v>14.196999999999999</v>
      </c>
      <c r="AP8688">
        <v>16.658000000000001</v>
      </c>
      <c r="AQ8688">
        <v>1.9750000000000001</v>
      </c>
      <c r="AR8688">
        <v>2.383</v>
      </c>
      <c r="AS8688">
        <v>1.7909999999999999</v>
      </c>
      <c r="AT8688">
        <v>0.74199999999999999</v>
      </c>
      <c r="AU8688">
        <v>4.7039999999999997</v>
      </c>
      <c r="AV8688">
        <v>3.448</v>
      </c>
      <c r="AW8688">
        <v>-5.2489999999999997</v>
      </c>
      <c r="AX8688">
        <v>3.2650000000000001</v>
      </c>
      <c r="AY8688">
        <v>4.165</v>
      </c>
      <c r="AZ8688">
        <v>4.3520000000000003</v>
      </c>
      <c r="BA8688">
        <v>4</v>
      </c>
      <c r="BB8688">
        <v>4</v>
      </c>
      <c r="BC8688">
        <v>2015</v>
      </c>
    </row>
    <row r="8689" spans="1:55" x14ac:dyDescent="0.25">
      <c r="A8689">
        <v>698</v>
      </c>
      <c r="B8689" t="s">
        <v>1967</v>
      </c>
      <c r="C8689" t="s">
        <v>237</v>
      </c>
      <c r="D8689" t="s">
        <v>1968</v>
      </c>
      <c r="E8689" t="s">
        <v>238</v>
      </c>
      <c r="F8689" t="s">
        <v>239</v>
      </c>
      <c r="G8689" t="s">
        <v>229</v>
      </c>
      <c r="H8689" t="s">
        <v>230</v>
      </c>
      <c r="I8689" t="s">
        <v>1969</v>
      </c>
      <c r="J8689" t="s">
        <v>232</v>
      </c>
      <c r="K8689" t="s">
        <v>232</v>
      </c>
      <c r="L8689" t="s">
        <v>232</v>
      </c>
      <c r="M8689" t="s">
        <v>232</v>
      </c>
      <c r="N8689" t="s">
        <v>232</v>
      </c>
      <c r="O8689" t="s">
        <v>232</v>
      </c>
      <c r="P8689" t="s">
        <v>232</v>
      </c>
      <c r="Q8689" t="s">
        <v>232</v>
      </c>
      <c r="R8689" t="s">
        <v>232</v>
      </c>
      <c r="S8689" t="s">
        <v>232</v>
      </c>
      <c r="T8689">
        <v>10.144</v>
      </c>
      <c r="U8689">
        <v>9.4499999999999993</v>
      </c>
      <c r="V8689">
        <v>7.7930000000000001</v>
      </c>
      <c r="W8689">
        <v>7.569</v>
      </c>
      <c r="X8689">
        <v>7.9589999999999996</v>
      </c>
      <c r="Y8689">
        <v>8.2629999999999999</v>
      </c>
      <c r="Z8689">
        <v>10.117000000000001</v>
      </c>
      <c r="AA8689">
        <v>10.385999999999999</v>
      </c>
      <c r="AB8689">
        <v>12.099</v>
      </c>
      <c r="AC8689">
        <v>11.769</v>
      </c>
      <c r="AD8689">
        <v>11.34</v>
      </c>
      <c r="AE8689">
        <v>11.244</v>
      </c>
      <c r="AF8689">
        <v>10.734999999999999</v>
      </c>
      <c r="AG8689">
        <v>9.5739999999999998</v>
      </c>
      <c r="AH8689">
        <v>9.4649999999999999</v>
      </c>
      <c r="AI8689">
        <v>9.0459999999999994</v>
      </c>
      <c r="AJ8689">
        <v>8.141</v>
      </c>
      <c r="AK8689">
        <v>7.7850000000000001</v>
      </c>
      <c r="AL8689">
        <v>6.7069999999999999</v>
      </c>
      <c r="AM8689">
        <v>9.6660000000000004</v>
      </c>
      <c r="AN8689">
        <v>12.042</v>
      </c>
      <c r="AO8689">
        <v>14.102</v>
      </c>
      <c r="AP8689">
        <v>17.114999999999998</v>
      </c>
      <c r="AQ8689">
        <v>19.091000000000001</v>
      </c>
      <c r="AR8689">
        <v>19.495999999999999</v>
      </c>
      <c r="AS8689">
        <v>19.963000000000001</v>
      </c>
      <c r="AT8689">
        <v>20.806000000000001</v>
      </c>
      <c r="AU8689">
        <v>27.437999999999999</v>
      </c>
      <c r="AV8689">
        <v>53.250999999999998</v>
      </c>
      <c r="AW8689">
        <v>82.070999999999998</v>
      </c>
      <c r="AX8689">
        <v>90.343000000000004</v>
      </c>
      <c r="AY8689">
        <v>98.314999999999998</v>
      </c>
      <c r="AZ8689">
        <v>106.694</v>
      </c>
      <c r="BA8689">
        <v>115.304</v>
      </c>
      <c r="BB8689">
        <v>124.616</v>
      </c>
      <c r="BC8689">
        <v>2015</v>
      </c>
    </row>
    <row r="8690" spans="1:55" x14ac:dyDescent="0.25">
      <c r="A8690">
        <v>698</v>
      </c>
      <c r="B8690" t="s">
        <v>1967</v>
      </c>
      <c r="C8690" t="s">
        <v>240</v>
      </c>
      <c r="D8690" t="s">
        <v>1968</v>
      </c>
      <c r="E8690" t="s">
        <v>238</v>
      </c>
      <c r="F8690" t="s">
        <v>241</v>
      </c>
      <c r="G8690" t="s">
        <v>242</v>
      </c>
      <c r="H8690" t="s">
        <v>230</v>
      </c>
      <c r="I8690" t="s">
        <v>243</v>
      </c>
      <c r="J8690" t="s">
        <v>232</v>
      </c>
      <c r="K8690" t="s">
        <v>232</v>
      </c>
      <c r="L8690" t="s">
        <v>232</v>
      </c>
      <c r="M8690" t="s">
        <v>232</v>
      </c>
      <c r="N8690" t="s">
        <v>232</v>
      </c>
      <c r="O8690" t="s">
        <v>232</v>
      </c>
      <c r="P8690" t="s">
        <v>232</v>
      </c>
      <c r="Q8690" t="s">
        <v>232</v>
      </c>
      <c r="R8690" t="s">
        <v>232</v>
      </c>
      <c r="S8690" t="s">
        <v>232</v>
      </c>
      <c r="T8690">
        <v>10.144</v>
      </c>
      <c r="U8690">
        <v>9.4499999999999993</v>
      </c>
      <c r="V8690">
        <v>7.7930000000000001</v>
      </c>
      <c r="W8690">
        <v>7.569</v>
      </c>
      <c r="X8690">
        <v>7.9589999999999996</v>
      </c>
      <c r="Y8690">
        <v>8.2629999999999999</v>
      </c>
      <c r="Z8690">
        <v>10.117000000000001</v>
      </c>
      <c r="AA8690">
        <v>10.385999999999999</v>
      </c>
      <c r="AB8690">
        <v>12.099</v>
      </c>
      <c r="AC8690">
        <v>11.769</v>
      </c>
      <c r="AD8690">
        <v>11.34</v>
      </c>
      <c r="AE8690">
        <v>11.244</v>
      </c>
      <c r="AF8690">
        <v>10.734999999999999</v>
      </c>
      <c r="AG8690">
        <v>9.5739999999999998</v>
      </c>
      <c r="AH8690">
        <v>9.4649999999999999</v>
      </c>
      <c r="AI8690">
        <v>9.0459999999999994</v>
      </c>
      <c r="AJ8690">
        <v>8.141</v>
      </c>
      <c r="AK8690">
        <v>7.7850000000000001</v>
      </c>
      <c r="AL8690">
        <v>6.7069999999999999</v>
      </c>
      <c r="AM8690">
        <v>9.6660000000000004</v>
      </c>
      <c r="AN8690">
        <v>12.042</v>
      </c>
      <c r="AO8690">
        <v>14.102</v>
      </c>
      <c r="AP8690">
        <v>17.114999999999998</v>
      </c>
      <c r="AQ8690">
        <v>19.091000000000001</v>
      </c>
      <c r="AR8690">
        <v>19.495999999999999</v>
      </c>
      <c r="AS8690">
        <v>19.963000000000001</v>
      </c>
      <c r="AT8690">
        <v>20.053999999999998</v>
      </c>
      <c r="AU8690">
        <v>21.89</v>
      </c>
      <c r="AV8690">
        <v>26.126999999999999</v>
      </c>
      <c r="AW8690">
        <v>22.29</v>
      </c>
      <c r="AX8690">
        <v>25.812000000000001</v>
      </c>
      <c r="AY8690">
        <v>28.09</v>
      </c>
      <c r="AZ8690">
        <v>30.484000000000002</v>
      </c>
      <c r="BA8690">
        <v>32.944000000000003</v>
      </c>
      <c r="BB8690">
        <v>35.604999999999997</v>
      </c>
      <c r="BC8690">
        <v>2015</v>
      </c>
    </row>
    <row r="8691" spans="1:55" x14ac:dyDescent="0.25">
      <c r="A8691">
        <v>698</v>
      </c>
      <c r="B8691" t="s">
        <v>1967</v>
      </c>
      <c r="C8691" t="s">
        <v>244</v>
      </c>
      <c r="D8691" t="s">
        <v>1968</v>
      </c>
      <c r="E8691" t="s">
        <v>238</v>
      </c>
      <c r="F8691" t="s">
        <v>245</v>
      </c>
      <c r="G8691" t="s">
        <v>246</v>
      </c>
      <c r="H8691" t="s">
        <v>230</v>
      </c>
      <c r="I8691" t="s">
        <v>243</v>
      </c>
      <c r="J8691" t="s">
        <v>232</v>
      </c>
      <c r="K8691" t="s">
        <v>232</v>
      </c>
      <c r="L8691" t="s">
        <v>232</v>
      </c>
      <c r="M8691" t="s">
        <v>232</v>
      </c>
      <c r="N8691" t="s">
        <v>232</v>
      </c>
      <c r="O8691" t="s">
        <v>232</v>
      </c>
      <c r="P8691" t="s">
        <v>232</v>
      </c>
      <c r="Q8691" t="s">
        <v>232</v>
      </c>
      <c r="R8691" t="s">
        <v>232</v>
      </c>
      <c r="S8691" t="s">
        <v>232</v>
      </c>
      <c r="T8691" t="s">
        <v>232</v>
      </c>
      <c r="U8691" t="s">
        <v>232</v>
      </c>
      <c r="V8691" t="s">
        <v>232</v>
      </c>
      <c r="W8691" t="s">
        <v>232</v>
      </c>
      <c r="X8691" t="s">
        <v>232</v>
      </c>
      <c r="Y8691" t="s">
        <v>232</v>
      </c>
      <c r="Z8691" t="s">
        <v>232</v>
      </c>
      <c r="AA8691" t="s">
        <v>232</v>
      </c>
      <c r="AB8691">
        <v>29.632999999999999</v>
      </c>
      <c r="AC8691">
        <v>29.727</v>
      </c>
      <c r="AD8691">
        <v>29.106000000000002</v>
      </c>
      <c r="AE8691">
        <v>29.609000000000002</v>
      </c>
      <c r="AF8691">
        <v>27.76</v>
      </c>
      <c r="AG8691">
        <v>23.687999999999999</v>
      </c>
      <c r="AH8691">
        <v>22.800999999999998</v>
      </c>
      <c r="AI8691">
        <v>21.768000000000001</v>
      </c>
      <c r="AJ8691">
        <v>21.629000000000001</v>
      </c>
      <c r="AK8691">
        <v>21.454999999999998</v>
      </c>
      <c r="AL8691">
        <v>18.302</v>
      </c>
      <c r="AM8691">
        <v>19.805</v>
      </c>
      <c r="AN8691">
        <v>23.98</v>
      </c>
      <c r="AO8691">
        <v>27.956</v>
      </c>
      <c r="AP8691">
        <v>33.238999999999997</v>
      </c>
      <c r="AQ8691">
        <v>34.49</v>
      </c>
      <c r="AR8691">
        <v>35.979999999999997</v>
      </c>
      <c r="AS8691">
        <v>37.015999999999998</v>
      </c>
      <c r="AT8691">
        <v>37.698</v>
      </c>
      <c r="AU8691">
        <v>40.222000000000001</v>
      </c>
      <c r="AV8691">
        <v>42.546999999999997</v>
      </c>
      <c r="AW8691">
        <v>41.030999999999999</v>
      </c>
      <c r="AX8691">
        <v>43.255000000000003</v>
      </c>
      <c r="AY8691">
        <v>45.993000000000002</v>
      </c>
      <c r="AZ8691">
        <v>48.988</v>
      </c>
      <c r="BA8691">
        <v>52.003</v>
      </c>
      <c r="BB8691">
        <v>55.215000000000003</v>
      </c>
      <c r="BC8691">
        <v>2015</v>
      </c>
    </row>
    <row r="8692" spans="1:55" x14ac:dyDescent="0.25">
      <c r="A8692">
        <v>698</v>
      </c>
      <c r="B8692" t="s">
        <v>1967</v>
      </c>
      <c r="C8692" t="s">
        <v>247</v>
      </c>
      <c r="D8692" t="s">
        <v>1968</v>
      </c>
      <c r="E8692" t="s">
        <v>248</v>
      </c>
      <c r="F8692" t="s">
        <v>249</v>
      </c>
      <c r="G8692" t="s">
        <v>250</v>
      </c>
      <c r="I8692" t="s">
        <v>251</v>
      </c>
      <c r="J8692" t="s">
        <v>232</v>
      </c>
      <c r="K8692" t="s">
        <v>232</v>
      </c>
      <c r="L8692" t="s">
        <v>232</v>
      </c>
      <c r="M8692" t="s">
        <v>232</v>
      </c>
      <c r="N8692" t="s">
        <v>232</v>
      </c>
      <c r="O8692" t="s">
        <v>232</v>
      </c>
      <c r="P8692" t="s">
        <v>232</v>
      </c>
      <c r="Q8692" t="s">
        <v>232</v>
      </c>
      <c r="R8692" t="s">
        <v>232</v>
      </c>
      <c r="S8692" t="s">
        <v>232</v>
      </c>
      <c r="T8692" t="s">
        <v>232</v>
      </c>
      <c r="U8692" t="s">
        <v>232</v>
      </c>
      <c r="V8692" t="s">
        <v>232</v>
      </c>
      <c r="W8692" t="s">
        <v>232</v>
      </c>
      <c r="X8692" t="s">
        <v>232</v>
      </c>
      <c r="Y8692" t="s">
        <v>232</v>
      </c>
      <c r="Z8692" t="s">
        <v>232</v>
      </c>
      <c r="AA8692" t="s">
        <v>232</v>
      </c>
      <c r="AB8692">
        <v>59.692</v>
      </c>
      <c r="AC8692">
        <v>58.713999999999999</v>
      </c>
      <c r="AD8692">
        <v>59.073999999999998</v>
      </c>
      <c r="AE8692">
        <v>58.841000000000001</v>
      </c>
      <c r="AF8692">
        <v>60.865000000000002</v>
      </c>
      <c r="AG8692">
        <v>64.795000000000002</v>
      </c>
      <c r="AH8692">
        <v>68.344999999999999</v>
      </c>
      <c r="AI8692">
        <v>70.546999999999997</v>
      </c>
      <c r="AJ8692">
        <v>65.835999999999999</v>
      </c>
      <c r="AK8692">
        <v>65.167000000000002</v>
      </c>
      <c r="AL8692">
        <v>67.097999999999999</v>
      </c>
      <c r="AM8692">
        <v>90.042000000000002</v>
      </c>
      <c r="AN8692">
        <v>93.727000000000004</v>
      </c>
      <c r="AO8692">
        <v>96.114999999999995</v>
      </c>
      <c r="AP8692">
        <v>99.994</v>
      </c>
      <c r="AQ8692">
        <v>109.379</v>
      </c>
      <c r="AR8692">
        <v>109.099</v>
      </c>
      <c r="AS8692">
        <v>109.747</v>
      </c>
      <c r="AT8692">
        <v>113.53700000000001</v>
      </c>
      <c r="AU8692">
        <v>143.00299999999999</v>
      </c>
      <c r="AV8692">
        <v>268.28699999999998</v>
      </c>
      <c r="AW8692">
        <v>436.392</v>
      </c>
      <c r="AX8692">
        <v>465.18799999999999</v>
      </c>
      <c r="AY8692">
        <v>485.99900000000002</v>
      </c>
      <c r="AZ8692">
        <v>505.42200000000003</v>
      </c>
      <c r="BA8692">
        <v>525.20399999999995</v>
      </c>
      <c r="BB8692">
        <v>545.78599999999994</v>
      </c>
      <c r="BC8692">
        <v>2015</v>
      </c>
    </row>
    <row r="8693" spans="1:55" x14ac:dyDescent="0.25">
      <c r="A8693">
        <v>698</v>
      </c>
      <c r="B8693" t="s">
        <v>1967</v>
      </c>
      <c r="C8693" t="s">
        <v>252</v>
      </c>
      <c r="D8693" t="s">
        <v>1968</v>
      </c>
      <c r="E8693" t="s">
        <v>253</v>
      </c>
      <c r="F8693" t="s">
        <v>254</v>
      </c>
      <c r="G8693" t="s">
        <v>229</v>
      </c>
      <c r="H8693" t="s">
        <v>220</v>
      </c>
      <c r="I8693" t="s">
        <v>255</v>
      </c>
      <c r="J8693" t="s">
        <v>232</v>
      </c>
      <c r="K8693" t="s">
        <v>232</v>
      </c>
      <c r="L8693" t="s">
        <v>232</v>
      </c>
      <c r="M8693" t="s">
        <v>232</v>
      </c>
      <c r="N8693" t="s">
        <v>232</v>
      </c>
      <c r="O8693" t="s">
        <v>232</v>
      </c>
      <c r="P8693" t="s">
        <v>232</v>
      </c>
      <c r="Q8693" t="s">
        <v>232</v>
      </c>
      <c r="R8693" t="s">
        <v>232</v>
      </c>
      <c r="S8693" t="s">
        <v>232</v>
      </c>
      <c r="T8693" t="s">
        <v>232</v>
      </c>
      <c r="U8693" t="s">
        <v>232</v>
      </c>
      <c r="V8693" t="s">
        <v>232</v>
      </c>
      <c r="W8693" t="s">
        <v>232</v>
      </c>
      <c r="X8693" t="s">
        <v>232</v>
      </c>
      <c r="Y8693" t="s">
        <v>232</v>
      </c>
      <c r="Z8693" t="s">
        <v>232</v>
      </c>
      <c r="AA8693" t="s">
        <v>232</v>
      </c>
      <c r="AB8693" s="52">
        <v>1724.19</v>
      </c>
      <c r="AC8693" s="52">
        <v>1709.7</v>
      </c>
      <c r="AD8693" s="52">
        <v>1641.7</v>
      </c>
      <c r="AE8693" s="52">
        <v>1638.46</v>
      </c>
      <c r="AF8693" s="52">
        <v>1516.26</v>
      </c>
      <c r="AG8693" s="52">
        <v>1269.3499999999999</v>
      </c>
      <c r="AH8693" s="52">
        <v>1180.6300000000001</v>
      </c>
      <c r="AI8693" s="52">
        <v>1083.8599999999999</v>
      </c>
      <c r="AJ8693" s="52">
        <v>1029.6500000000001</v>
      </c>
      <c r="AK8693">
        <v>992.15700000000004</v>
      </c>
      <c r="AL8693">
        <v>824.72900000000004</v>
      </c>
      <c r="AM8693">
        <v>877.76</v>
      </c>
      <c r="AN8693" s="52">
        <v>1041.17</v>
      </c>
      <c r="AO8693" s="52">
        <v>1177.58</v>
      </c>
      <c r="AP8693" s="52">
        <v>1310.44</v>
      </c>
      <c r="AQ8693" s="52">
        <v>1299.6500000000001</v>
      </c>
      <c r="AR8693" s="52">
        <v>1297.01</v>
      </c>
      <c r="AS8693" s="52">
        <v>1286.8800000000001</v>
      </c>
      <c r="AT8693" s="52">
        <v>1263.68</v>
      </c>
      <c r="AU8693" s="52">
        <v>1289.69</v>
      </c>
      <c r="AV8693" s="52">
        <v>1300.45</v>
      </c>
      <c r="AW8693" s="52">
        <v>1201.06</v>
      </c>
      <c r="AX8693" s="52">
        <v>1208.94</v>
      </c>
      <c r="AY8693" s="52">
        <v>1227.47</v>
      </c>
      <c r="AZ8693" s="52">
        <v>1248.52</v>
      </c>
      <c r="BA8693" s="52">
        <v>1265.6600000000001</v>
      </c>
      <c r="BB8693" s="52">
        <v>1283.03</v>
      </c>
      <c r="BC8693">
        <v>2012</v>
      </c>
    </row>
    <row r="8694" spans="1:55" x14ac:dyDescent="0.25">
      <c r="A8694">
        <v>698</v>
      </c>
      <c r="B8694" t="s">
        <v>1967</v>
      </c>
      <c r="C8694" t="s">
        <v>256</v>
      </c>
      <c r="D8694" t="s">
        <v>1968</v>
      </c>
      <c r="E8694" t="s">
        <v>253</v>
      </c>
      <c r="F8694" t="s">
        <v>257</v>
      </c>
      <c r="G8694" t="s">
        <v>258</v>
      </c>
      <c r="H8694" t="s">
        <v>220</v>
      </c>
      <c r="I8694" t="s">
        <v>255</v>
      </c>
      <c r="J8694" t="s">
        <v>232</v>
      </c>
      <c r="K8694" t="s">
        <v>232</v>
      </c>
      <c r="L8694" t="s">
        <v>232</v>
      </c>
      <c r="M8694" t="s">
        <v>232</v>
      </c>
      <c r="N8694" t="s">
        <v>232</v>
      </c>
      <c r="O8694" t="s">
        <v>232</v>
      </c>
      <c r="P8694" t="s">
        <v>232</v>
      </c>
      <c r="Q8694" t="s">
        <v>232</v>
      </c>
      <c r="R8694" t="s">
        <v>232</v>
      </c>
      <c r="S8694" t="s">
        <v>232</v>
      </c>
      <c r="T8694" t="s">
        <v>232</v>
      </c>
      <c r="U8694" t="s">
        <v>232</v>
      </c>
      <c r="V8694" t="s">
        <v>232</v>
      </c>
      <c r="W8694" t="s">
        <v>232</v>
      </c>
      <c r="X8694" t="s">
        <v>232</v>
      </c>
      <c r="Y8694" t="s">
        <v>232</v>
      </c>
      <c r="Z8694" t="s">
        <v>232</v>
      </c>
      <c r="AA8694" t="s">
        <v>232</v>
      </c>
      <c r="AB8694" s="52">
        <v>3285.33</v>
      </c>
      <c r="AC8694" s="52">
        <v>3257.71</v>
      </c>
      <c r="AD8694" s="52">
        <v>3128.15</v>
      </c>
      <c r="AE8694" s="52">
        <v>3121.96</v>
      </c>
      <c r="AF8694" s="52">
        <v>2889.12</v>
      </c>
      <c r="AG8694" s="52">
        <v>2418.65</v>
      </c>
      <c r="AH8694" s="52">
        <v>2249.6</v>
      </c>
      <c r="AI8694" s="52">
        <v>2065.2199999999998</v>
      </c>
      <c r="AJ8694" s="52">
        <v>1961.93</v>
      </c>
      <c r="AK8694" s="52">
        <v>1890.49</v>
      </c>
      <c r="AL8694" s="52">
        <v>1571.46</v>
      </c>
      <c r="AM8694" s="52">
        <v>1672.51</v>
      </c>
      <c r="AN8694" s="52">
        <v>1983.87</v>
      </c>
      <c r="AO8694" s="52">
        <v>2243.8000000000002</v>
      </c>
      <c r="AP8694" s="52">
        <v>2496.96</v>
      </c>
      <c r="AQ8694" s="52">
        <v>2476.4</v>
      </c>
      <c r="AR8694" s="52">
        <v>2471.36</v>
      </c>
      <c r="AS8694" s="52">
        <v>2452.06</v>
      </c>
      <c r="AT8694" s="52">
        <v>2407.85</v>
      </c>
      <c r="AU8694" s="52">
        <v>2457.42</v>
      </c>
      <c r="AV8694" s="52">
        <v>2477.92</v>
      </c>
      <c r="AW8694" s="52">
        <v>2288.54</v>
      </c>
      <c r="AX8694" s="52">
        <v>2303.5500000000002</v>
      </c>
      <c r="AY8694" s="52">
        <v>2338.86</v>
      </c>
      <c r="AZ8694" s="52">
        <v>2378.9699999999998</v>
      </c>
      <c r="BA8694" s="52">
        <v>2411.62</v>
      </c>
      <c r="BB8694" s="52">
        <v>2444.7199999999998</v>
      </c>
      <c r="BC8694">
        <v>2012</v>
      </c>
    </row>
    <row r="8695" spans="1:55" x14ac:dyDescent="0.25">
      <c r="A8695">
        <v>698</v>
      </c>
      <c r="B8695" t="s">
        <v>1967</v>
      </c>
      <c r="C8695" t="s">
        <v>259</v>
      </c>
      <c r="D8695" t="s">
        <v>1968</v>
      </c>
      <c r="E8695" t="s">
        <v>260</v>
      </c>
      <c r="F8695" t="s">
        <v>261</v>
      </c>
      <c r="G8695" t="s">
        <v>229</v>
      </c>
      <c r="H8695" t="s">
        <v>220</v>
      </c>
      <c r="I8695" t="s">
        <v>262</v>
      </c>
      <c r="J8695" t="s">
        <v>232</v>
      </c>
      <c r="K8695" t="s">
        <v>232</v>
      </c>
      <c r="L8695" t="s">
        <v>232</v>
      </c>
      <c r="M8695" t="s">
        <v>232</v>
      </c>
      <c r="N8695" t="s">
        <v>232</v>
      </c>
      <c r="O8695" t="s">
        <v>232</v>
      </c>
      <c r="P8695" t="s">
        <v>232</v>
      </c>
      <c r="Q8695" t="s">
        <v>232</v>
      </c>
      <c r="R8695" t="s">
        <v>232</v>
      </c>
      <c r="S8695" t="s">
        <v>232</v>
      </c>
      <c r="T8695" s="52">
        <v>1036.53</v>
      </c>
      <c r="U8695">
        <v>936.26300000000003</v>
      </c>
      <c r="V8695">
        <v>748.65</v>
      </c>
      <c r="W8695">
        <v>702.43899999999996</v>
      </c>
      <c r="X8695">
        <v>714.03200000000004</v>
      </c>
      <c r="Y8695">
        <v>717.09199999999998</v>
      </c>
      <c r="Z8695">
        <v>849.87599999999998</v>
      </c>
      <c r="AA8695">
        <v>881.22299999999996</v>
      </c>
      <c r="AB8695" s="52">
        <v>1029.2</v>
      </c>
      <c r="AC8695" s="52">
        <v>1003.83</v>
      </c>
      <c r="AD8695">
        <v>969.82399999999996</v>
      </c>
      <c r="AE8695">
        <v>964.08</v>
      </c>
      <c r="AF8695">
        <v>922.87800000000004</v>
      </c>
      <c r="AG8695">
        <v>822.47199999999998</v>
      </c>
      <c r="AH8695">
        <v>806.89800000000002</v>
      </c>
      <c r="AI8695">
        <v>764.63199999999995</v>
      </c>
      <c r="AJ8695">
        <v>677.88099999999997</v>
      </c>
      <c r="AK8695">
        <v>646.55799999999999</v>
      </c>
      <c r="AL8695">
        <v>553.37599999999998</v>
      </c>
      <c r="AM8695">
        <v>790.35199999999998</v>
      </c>
      <c r="AN8695">
        <v>975.851</v>
      </c>
      <c r="AO8695" s="52">
        <v>1131.8399999999999</v>
      </c>
      <c r="AP8695" s="52">
        <v>1310.3699999999999</v>
      </c>
      <c r="AQ8695" s="52">
        <v>1421.55</v>
      </c>
      <c r="AR8695" s="52">
        <v>1415.03</v>
      </c>
      <c r="AS8695" s="52">
        <v>1412.32</v>
      </c>
      <c r="AT8695" s="52">
        <v>1434.75</v>
      </c>
      <c r="AU8695" s="52">
        <v>1844.3</v>
      </c>
      <c r="AV8695" s="52">
        <v>3488.93</v>
      </c>
      <c r="AW8695" s="52">
        <v>5241.34</v>
      </c>
      <c r="AX8695" s="52">
        <v>5623.84</v>
      </c>
      <c r="AY8695" s="52">
        <v>5965.49</v>
      </c>
      <c r="AZ8695" s="52">
        <v>6310.31</v>
      </c>
      <c r="BA8695" s="52">
        <v>6647.29</v>
      </c>
      <c r="BB8695" s="52">
        <v>7002.6</v>
      </c>
      <c r="BC8695">
        <v>2012</v>
      </c>
    </row>
    <row r="8696" spans="1:55" x14ac:dyDescent="0.25">
      <c r="A8696">
        <v>698</v>
      </c>
      <c r="B8696" t="s">
        <v>1967</v>
      </c>
      <c r="C8696" t="s">
        <v>263</v>
      </c>
      <c r="D8696" t="s">
        <v>1968</v>
      </c>
      <c r="E8696" t="s">
        <v>260</v>
      </c>
      <c r="F8696" t="s">
        <v>264</v>
      </c>
      <c r="G8696" t="s">
        <v>242</v>
      </c>
      <c r="H8696" t="s">
        <v>220</v>
      </c>
      <c r="I8696" t="s">
        <v>262</v>
      </c>
      <c r="J8696" t="s">
        <v>232</v>
      </c>
      <c r="K8696" t="s">
        <v>232</v>
      </c>
      <c r="L8696" t="s">
        <v>232</v>
      </c>
      <c r="M8696" t="s">
        <v>232</v>
      </c>
      <c r="N8696" t="s">
        <v>232</v>
      </c>
      <c r="O8696" t="s">
        <v>232</v>
      </c>
      <c r="P8696" t="s">
        <v>232</v>
      </c>
      <c r="Q8696" t="s">
        <v>232</v>
      </c>
      <c r="R8696" t="s">
        <v>232</v>
      </c>
      <c r="S8696" t="s">
        <v>232</v>
      </c>
      <c r="T8696" s="52">
        <v>1036.53</v>
      </c>
      <c r="U8696">
        <v>936.26300000000003</v>
      </c>
      <c r="V8696">
        <v>748.65</v>
      </c>
      <c r="W8696">
        <v>702.43899999999996</v>
      </c>
      <c r="X8696">
        <v>714.03200000000004</v>
      </c>
      <c r="Y8696">
        <v>717.09199999999998</v>
      </c>
      <c r="Z8696">
        <v>849.87599999999998</v>
      </c>
      <c r="AA8696">
        <v>881.22299999999996</v>
      </c>
      <c r="AB8696" s="52">
        <v>1029.2</v>
      </c>
      <c r="AC8696" s="52">
        <v>1003.83</v>
      </c>
      <c r="AD8696">
        <v>969.82399999999996</v>
      </c>
      <c r="AE8696">
        <v>964.08</v>
      </c>
      <c r="AF8696">
        <v>922.87800000000004</v>
      </c>
      <c r="AG8696">
        <v>822.47199999999998</v>
      </c>
      <c r="AH8696">
        <v>806.89800000000002</v>
      </c>
      <c r="AI8696">
        <v>764.63199999999995</v>
      </c>
      <c r="AJ8696">
        <v>677.88099999999997</v>
      </c>
      <c r="AK8696">
        <v>646.55799999999999</v>
      </c>
      <c r="AL8696">
        <v>553.37599999999998</v>
      </c>
      <c r="AM8696">
        <v>790.35199999999998</v>
      </c>
      <c r="AN8696">
        <v>975.851</v>
      </c>
      <c r="AO8696" s="52">
        <v>1131.8399999999999</v>
      </c>
      <c r="AP8696" s="52">
        <v>1310.3699999999999</v>
      </c>
      <c r="AQ8696" s="52">
        <v>1421.55</v>
      </c>
      <c r="AR8696" s="52">
        <v>1415.03</v>
      </c>
      <c r="AS8696" s="52">
        <v>1412.32</v>
      </c>
      <c r="AT8696" s="52">
        <v>1382.89</v>
      </c>
      <c r="AU8696" s="52">
        <v>1471.41</v>
      </c>
      <c r="AV8696" s="52">
        <v>1711.82</v>
      </c>
      <c r="AW8696" s="52">
        <v>1423.49</v>
      </c>
      <c r="AX8696" s="52">
        <v>1606.81</v>
      </c>
      <c r="AY8696" s="52">
        <v>1704.43</v>
      </c>
      <c r="AZ8696" s="52">
        <v>1802.95</v>
      </c>
      <c r="BA8696" s="52">
        <v>1899.23</v>
      </c>
      <c r="BB8696" s="52">
        <v>2000.74</v>
      </c>
      <c r="BC8696">
        <v>2012</v>
      </c>
    </row>
    <row r="8697" spans="1:55" x14ac:dyDescent="0.25">
      <c r="A8697">
        <v>698</v>
      </c>
      <c r="B8697" t="s">
        <v>1967</v>
      </c>
      <c r="C8697" t="s">
        <v>265</v>
      </c>
      <c r="D8697" t="s">
        <v>1968</v>
      </c>
      <c r="E8697" t="s">
        <v>260</v>
      </c>
      <c r="F8697" t="s">
        <v>266</v>
      </c>
      <c r="G8697" t="s">
        <v>246</v>
      </c>
      <c r="H8697" t="s">
        <v>220</v>
      </c>
      <c r="I8697" t="s">
        <v>262</v>
      </c>
      <c r="J8697" t="s">
        <v>232</v>
      </c>
      <c r="K8697" t="s">
        <v>232</v>
      </c>
      <c r="L8697" t="s">
        <v>232</v>
      </c>
      <c r="M8697" t="s">
        <v>232</v>
      </c>
      <c r="N8697" t="s">
        <v>232</v>
      </c>
      <c r="O8697" t="s">
        <v>232</v>
      </c>
      <c r="P8697" t="s">
        <v>232</v>
      </c>
      <c r="Q8697" t="s">
        <v>232</v>
      </c>
      <c r="R8697" t="s">
        <v>232</v>
      </c>
      <c r="S8697" t="s">
        <v>232</v>
      </c>
      <c r="T8697" t="s">
        <v>232</v>
      </c>
      <c r="U8697" t="s">
        <v>232</v>
      </c>
      <c r="V8697" t="s">
        <v>232</v>
      </c>
      <c r="W8697" t="s">
        <v>232</v>
      </c>
      <c r="X8697" t="s">
        <v>232</v>
      </c>
      <c r="Y8697" t="s">
        <v>232</v>
      </c>
      <c r="Z8697" t="s">
        <v>232</v>
      </c>
      <c r="AA8697" t="s">
        <v>232</v>
      </c>
      <c r="AB8697" s="52">
        <v>2520.7399999999998</v>
      </c>
      <c r="AC8697" s="52">
        <v>2535.64</v>
      </c>
      <c r="AD8697" s="52">
        <v>2489.23</v>
      </c>
      <c r="AE8697" s="52">
        <v>2538.79</v>
      </c>
      <c r="AF8697" s="52">
        <v>2386.61</v>
      </c>
      <c r="AG8697" s="52">
        <v>2035.07</v>
      </c>
      <c r="AH8697" s="52">
        <v>1943.79</v>
      </c>
      <c r="AI8697" s="52">
        <v>1840.05</v>
      </c>
      <c r="AJ8697" s="52">
        <v>1800.92</v>
      </c>
      <c r="AK8697" s="52">
        <v>1781.96</v>
      </c>
      <c r="AL8697" s="52">
        <v>1510.06</v>
      </c>
      <c r="AM8697" s="52">
        <v>1619.42</v>
      </c>
      <c r="AN8697" s="52">
        <v>1943.28</v>
      </c>
      <c r="AO8697" s="52">
        <v>2243.8000000000002</v>
      </c>
      <c r="AP8697" s="52">
        <v>2544.85</v>
      </c>
      <c r="AQ8697" s="52">
        <v>2568.1799999999998</v>
      </c>
      <c r="AR8697" s="52">
        <v>2611.4499999999998</v>
      </c>
      <c r="AS8697" s="52">
        <v>2618.77</v>
      </c>
      <c r="AT8697" s="52">
        <v>2599.66</v>
      </c>
      <c r="AU8697" s="52">
        <v>2703.61</v>
      </c>
      <c r="AV8697" s="52">
        <v>2787.63</v>
      </c>
      <c r="AW8697" s="52">
        <v>2620.36</v>
      </c>
      <c r="AX8697" s="52">
        <v>2692.62</v>
      </c>
      <c r="AY8697" s="52">
        <v>2790.73</v>
      </c>
      <c r="AZ8697" s="52">
        <v>2897.33</v>
      </c>
      <c r="BA8697" s="52">
        <v>2997.96</v>
      </c>
      <c r="BB8697" s="52">
        <v>3102.71</v>
      </c>
      <c r="BC8697">
        <v>2012</v>
      </c>
    </row>
    <row r="8698" spans="1:55" x14ac:dyDescent="0.25">
      <c r="A8698">
        <v>698</v>
      </c>
      <c r="B8698" t="s">
        <v>1967</v>
      </c>
      <c r="C8698" t="s">
        <v>267</v>
      </c>
      <c r="D8698" t="s">
        <v>1968</v>
      </c>
      <c r="E8698" t="s">
        <v>268</v>
      </c>
      <c r="F8698" t="s">
        <v>269</v>
      </c>
      <c r="G8698" t="s">
        <v>270</v>
      </c>
    </row>
    <row r="8699" spans="1:55" x14ac:dyDescent="0.25">
      <c r="A8699">
        <v>698</v>
      </c>
      <c r="B8699" t="s">
        <v>1967</v>
      </c>
      <c r="C8699" t="s">
        <v>271</v>
      </c>
      <c r="D8699" t="s">
        <v>1968</v>
      </c>
      <c r="E8699" t="s">
        <v>272</v>
      </c>
      <c r="F8699" t="s">
        <v>273</v>
      </c>
      <c r="G8699" t="s">
        <v>274</v>
      </c>
      <c r="I8699" t="s">
        <v>243</v>
      </c>
      <c r="J8699" t="s">
        <v>232</v>
      </c>
      <c r="K8699" t="s">
        <v>232</v>
      </c>
      <c r="L8699" t="s">
        <v>232</v>
      </c>
      <c r="M8699" t="s">
        <v>232</v>
      </c>
      <c r="N8699" t="s">
        <v>232</v>
      </c>
      <c r="O8699" t="s">
        <v>232</v>
      </c>
      <c r="P8699" t="s">
        <v>232</v>
      </c>
      <c r="Q8699" t="s">
        <v>232</v>
      </c>
      <c r="R8699" t="s">
        <v>232</v>
      </c>
      <c r="S8699" t="s">
        <v>232</v>
      </c>
      <c r="T8699" t="s">
        <v>232</v>
      </c>
      <c r="U8699" t="s">
        <v>232</v>
      </c>
      <c r="V8699" t="s">
        <v>232</v>
      </c>
      <c r="W8699" t="s">
        <v>232</v>
      </c>
      <c r="X8699" t="s">
        <v>232</v>
      </c>
      <c r="Y8699" t="s">
        <v>232</v>
      </c>
      <c r="Z8699" t="s">
        <v>232</v>
      </c>
      <c r="AA8699" t="s">
        <v>232</v>
      </c>
      <c r="AB8699">
        <v>6.7000000000000004E-2</v>
      </c>
      <c r="AC8699">
        <v>6.4000000000000001E-2</v>
      </c>
      <c r="AD8699">
        <v>5.8000000000000003E-2</v>
      </c>
      <c r="AE8699">
        <v>5.6000000000000001E-2</v>
      </c>
      <c r="AF8699">
        <v>5.0999999999999997E-2</v>
      </c>
      <c r="AG8699">
        <v>4.1000000000000002E-2</v>
      </c>
      <c r="AH8699">
        <v>3.5999999999999997E-2</v>
      </c>
      <c r="AI8699">
        <v>3.2000000000000001E-2</v>
      </c>
      <c r="AJ8699">
        <v>2.9000000000000001E-2</v>
      </c>
      <c r="AK8699">
        <v>2.7E-2</v>
      </c>
      <c r="AL8699">
        <v>2.1999999999999999E-2</v>
      </c>
      <c r="AM8699">
        <v>2.4E-2</v>
      </c>
      <c r="AN8699">
        <v>2.7E-2</v>
      </c>
      <c r="AO8699">
        <v>2.9000000000000001E-2</v>
      </c>
      <c r="AP8699">
        <v>3.3000000000000002E-2</v>
      </c>
      <c r="AQ8699">
        <v>3.3000000000000002E-2</v>
      </c>
      <c r="AR8699">
        <v>3.2000000000000001E-2</v>
      </c>
      <c r="AS8699">
        <v>3.2000000000000001E-2</v>
      </c>
      <c r="AT8699">
        <v>3.1E-2</v>
      </c>
      <c r="AU8699">
        <v>3.1E-2</v>
      </c>
      <c r="AV8699">
        <v>3.1E-2</v>
      </c>
      <c r="AW8699">
        <v>2.9000000000000001E-2</v>
      </c>
      <c r="AX8699">
        <v>2.9000000000000001E-2</v>
      </c>
      <c r="AY8699">
        <v>2.9000000000000001E-2</v>
      </c>
      <c r="AZ8699">
        <v>2.9000000000000001E-2</v>
      </c>
      <c r="BA8699">
        <v>2.9000000000000001E-2</v>
      </c>
      <c r="BB8699">
        <v>2.9000000000000001E-2</v>
      </c>
      <c r="BC8699">
        <v>2015</v>
      </c>
    </row>
    <row r="8700" spans="1:55" x14ac:dyDescent="0.25">
      <c r="A8700">
        <v>698</v>
      </c>
      <c r="B8700" t="s">
        <v>1967</v>
      </c>
      <c r="C8700" t="s">
        <v>275</v>
      </c>
      <c r="D8700" t="s">
        <v>1968</v>
      </c>
      <c r="E8700" t="s">
        <v>276</v>
      </c>
      <c r="F8700" t="s">
        <v>277</v>
      </c>
      <c r="G8700" t="s">
        <v>278</v>
      </c>
      <c r="I8700" t="s">
        <v>243</v>
      </c>
      <c r="J8700" t="s">
        <v>232</v>
      </c>
      <c r="K8700" t="s">
        <v>232</v>
      </c>
      <c r="L8700" t="s">
        <v>232</v>
      </c>
      <c r="M8700" t="s">
        <v>232</v>
      </c>
      <c r="N8700" t="s">
        <v>232</v>
      </c>
      <c r="O8700" t="s">
        <v>232</v>
      </c>
      <c r="P8700" t="s">
        <v>232</v>
      </c>
      <c r="Q8700" t="s">
        <v>232</v>
      </c>
      <c r="R8700" t="s">
        <v>232</v>
      </c>
      <c r="S8700" t="s">
        <v>232</v>
      </c>
      <c r="T8700" t="s">
        <v>232</v>
      </c>
      <c r="U8700" t="s">
        <v>232</v>
      </c>
      <c r="V8700" t="s">
        <v>232</v>
      </c>
      <c r="W8700" t="s">
        <v>232</v>
      </c>
      <c r="X8700" t="s">
        <v>232</v>
      </c>
      <c r="Y8700" t="s">
        <v>232</v>
      </c>
      <c r="Z8700" t="s">
        <v>232</v>
      </c>
      <c r="AA8700" t="s">
        <v>232</v>
      </c>
      <c r="AB8700">
        <v>0.40799999999999997</v>
      </c>
      <c r="AC8700">
        <v>0.39600000000000002</v>
      </c>
      <c r="AD8700">
        <v>0.39</v>
      </c>
      <c r="AE8700">
        <v>0.38</v>
      </c>
      <c r="AF8700">
        <v>0.38700000000000001</v>
      </c>
      <c r="AG8700">
        <v>0.40400000000000003</v>
      </c>
      <c r="AH8700">
        <v>0.41499999999999998</v>
      </c>
      <c r="AI8700">
        <v>0.41599999999999998</v>
      </c>
      <c r="AJ8700">
        <v>0.376</v>
      </c>
      <c r="AK8700">
        <v>0.36299999999999999</v>
      </c>
      <c r="AL8700">
        <v>0.36599999999999999</v>
      </c>
      <c r="AM8700">
        <v>0.48799999999999999</v>
      </c>
      <c r="AN8700">
        <v>0.502</v>
      </c>
      <c r="AO8700">
        <v>0.504</v>
      </c>
      <c r="AP8700">
        <v>0.51500000000000001</v>
      </c>
      <c r="AQ8700">
        <v>0.55400000000000005</v>
      </c>
      <c r="AR8700">
        <v>0.54200000000000004</v>
      </c>
      <c r="AS8700">
        <v>0.53900000000000003</v>
      </c>
      <c r="AT8700">
        <v>0.55200000000000005</v>
      </c>
      <c r="AU8700">
        <v>0.68200000000000005</v>
      </c>
      <c r="AV8700">
        <v>1.252</v>
      </c>
      <c r="AW8700">
        <v>2</v>
      </c>
      <c r="AX8700">
        <v>2.089</v>
      </c>
      <c r="AY8700">
        <v>2.1379999999999999</v>
      </c>
      <c r="AZ8700">
        <v>2.1779999999999999</v>
      </c>
      <c r="BA8700">
        <v>2.2170000000000001</v>
      </c>
      <c r="BB8700">
        <v>2.2570000000000001</v>
      </c>
      <c r="BC8700">
        <v>2015</v>
      </c>
    </row>
    <row r="8701" spans="1:55" x14ac:dyDescent="0.25">
      <c r="A8701">
        <v>698</v>
      </c>
      <c r="B8701" t="s">
        <v>1967</v>
      </c>
      <c r="C8701" t="s">
        <v>279</v>
      </c>
      <c r="D8701" t="s">
        <v>1968</v>
      </c>
      <c r="E8701" t="s">
        <v>280</v>
      </c>
      <c r="F8701" t="s">
        <v>281</v>
      </c>
      <c r="G8701" t="s">
        <v>282</v>
      </c>
      <c r="I8701" t="s">
        <v>1969</v>
      </c>
      <c r="J8701" t="s">
        <v>232</v>
      </c>
      <c r="K8701" t="s">
        <v>232</v>
      </c>
      <c r="L8701" t="s">
        <v>232</v>
      </c>
      <c r="M8701" t="s">
        <v>232</v>
      </c>
      <c r="N8701" t="s">
        <v>232</v>
      </c>
      <c r="O8701" t="s">
        <v>232</v>
      </c>
      <c r="P8701" t="s">
        <v>232</v>
      </c>
      <c r="Q8701" t="s">
        <v>232</v>
      </c>
      <c r="R8701" t="s">
        <v>232</v>
      </c>
      <c r="S8701" t="s">
        <v>232</v>
      </c>
      <c r="T8701" t="s">
        <v>232</v>
      </c>
      <c r="U8701" t="s">
        <v>232</v>
      </c>
      <c r="V8701" t="s">
        <v>232</v>
      </c>
      <c r="W8701" t="s">
        <v>232</v>
      </c>
      <c r="X8701" t="s">
        <v>232</v>
      </c>
      <c r="Y8701" t="s">
        <v>232</v>
      </c>
      <c r="Z8701" t="s">
        <v>232</v>
      </c>
      <c r="AA8701" t="s">
        <v>232</v>
      </c>
      <c r="AB8701" t="s">
        <v>232</v>
      </c>
      <c r="AC8701" t="s">
        <v>232</v>
      </c>
      <c r="AD8701" t="s">
        <v>232</v>
      </c>
      <c r="AE8701" t="s">
        <v>232</v>
      </c>
      <c r="AF8701" t="s">
        <v>232</v>
      </c>
      <c r="AG8701" t="s">
        <v>232</v>
      </c>
      <c r="AH8701" t="s">
        <v>232</v>
      </c>
      <c r="AI8701" t="s">
        <v>232</v>
      </c>
      <c r="AJ8701" t="s">
        <v>232</v>
      </c>
      <c r="AK8701" t="s">
        <v>232</v>
      </c>
      <c r="AL8701" t="s">
        <v>232</v>
      </c>
      <c r="AM8701">
        <v>12.747</v>
      </c>
      <c r="AN8701">
        <v>18.763000000000002</v>
      </c>
      <c r="AO8701">
        <v>17.398</v>
      </c>
      <c r="AP8701">
        <v>9.8569999999999993</v>
      </c>
      <c r="AQ8701">
        <v>9.2089999999999996</v>
      </c>
      <c r="AR8701">
        <v>9.6389999999999993</v>
      </c>
      <c r="AS8701">
        <v>10.132999999999999</v>
      </c>
      <c r="AT8701">
        <v>12.05</v>
      </c>
      <c r="AU8701">
        <v>12.455</v>
      </c>
      <c r="AV8701">
        <v>6.8019999999999996</v>
      </c>
      <c r="AW8701">
        <v>4.72</v>
      </c>
      <c r="AX8701">
        <v>4.5830000000000002</v>
      </c>
      <c r="AY8701">
        <v>4.4930000000000003</v>
      </c>
      <c r="AZ8701">
        <v>4.4189999999999996</v>
      </c>
      <c r="BA8701">
        <v>4.343</v>
      </c>
      <c r="BB8701" t="s">
        <v>232</v>
      </c>
      <c r="BC8701">
        <v>2015</v>
      </c>
    </row>
    <row r="8702" spans="1:55" x14ac:dyDescent="0.25">
      <c r="A8702">
        <v>698</v>
      </c>
      <c r="B8702" t="s">
        <v>1967</v>
      </c>
      <c r="C8702" t="s">
        <v>283</v>
      </c>
      <c r="D8702" t="s">
        <v>1968</v>
      </c>
      <c r="E8702" t="s">
        <v>284</v>
      </c>
      <c r="F8702" t="s">
        <v>285</v>
      </c>
      <c r="G8702" t="s">
        <v>282</v>
      </c>
      <c r="I8702" t="s">
        <v>1969</v>
      </c>
      <c r="J8702" t="s">
        <v>232</v>
      </c>
      <c r="K8702" t="s">
        <v>232</v>
      </c>
      <c r="L8702" t="s">
        <v>232</v>
      </c>
      <c r="M8702" t="s">
        <v>232</v>
      </c>
      <c r="N8702" t="s">
        <v>232</v>
      </c>
      <c r="O8702" t="s">
        <v>232</v>
      </c>
      <c r="P8702" t="s">
        <v>232</v>
      </c>
      <c r="Q8702" t="s">
        <v>232</v>
      </c>
      <c r="R8702" t="s">
        <v>232</v>
      </c>
      <c r="S8702" t="s">
        <v>232</v>
      </c>
      <c r="T8702" t="s">
        <v>232</v>
      </c>
      <c r="U8702" t="s">
        <v>232</v>
      </c>
      <c r="V8702" t="s">
        <v>232</v>
      </c>
      <c r="W8702" t="s">
        <v>232</v>
      </c>
      <c r="X8702" t="s">
        <v>232</v>
      </c>
      <c r="Y8702" t="s">
        <v>232</v>
      </c>
      <c r="Z8702" t="s">
        <v>232</v>
      </c>
      <c r="AA8702" t="s">
        <v>232</v>
      </c>
      <c r="AB8702" t="s">
        <v>232</v>
      </c>
      <c r="AC8702" t="s">
        <v>232</v>
      </c>
      <c r="AD8702" t="s">
        <v>232</v>
      </c>
      <c r="AE8702" t="s">
        <v>232</v>
      </c>
      <c r="AF8702" t="s">
        <v>232</v>
      </c>
      <c r="AG8702" t="s">
        <v>232</v>
      </c>
      <c r="AH8702" t="s">
        <v>232</v>
      </c>
      <c r="AI8702" t="s">
        <v>232</v>
      </c>
      <c r="AJ8702" t="s">
        <v>232</v>
      </c>
      <c r="AK8702" t="s">
        <v>232</v>
      </c>
      <c r="AL8702" t="s">
        <v>232</v>
      </c>
      <c r="AM8702">
        <v>4.851</v>
      </c>
      <c r="AN8702">
        <v>17.701000000000001</v>
      </c>
      <c r="AO8702">
        <v>18.832999999999998</v>
      </c>
      <c r="AP8702">
        <v>5.335</v>
      </c>
      <c r="AQ8702">
        <v>4.4850000000000003</v>
      </c>
      <c r="AR8702">
        <v>5.86</v>
      </c>
      <c r="AS8702">
        <v>6.4160000000000004</v>
      </c>
      <c r="AT8702">
        <v>14.803000000000001</v>
      </c>
      <c r="AU8702">
        <v>14.976000000000001</v>
      </c>
      <c r="AV8702">
        <v>7.6029999999999998</v>
      </c>
      <c r="AW8702">
        <v>5.2510000000000003</v>
      </c>
      <c r="AX8702">
        <v>4.9450000000000003</v>
      </c>
      <c r="AY8702">
        <v>4.7130000000000001</v>
      </c>
      <c r="AZ8702">
        <v>4.6790000000000003</v>
      </c>
      <c r="BA8702">
        <v>4.6070000000000002</v>
      </c>
      <c r="BB8702" t="s">
        <v>232</v>
      </c>
      <c r="BC8702">
        <v>2015</v>
      </c>
    </row>
    <row r="8703" spans="1:55" x14ac:dyDescent="0.25">
      <c r="A8703">
        <v>698</v>
      </c>
      <c r="B8703" t="s">
        <v>1967</v>
      </c>
      <c r="C8703" t="s">
        <v>286</v>
      </c>
      <c r="D8703" t="s">
        <v>1968</v>
      </c>
      <c r="E8703" t="s">
        <v>287</v>
      </c>
      <c r="F8703" t="s">
        <v>288</v>
      </c>
      <c r="G8703" t="s">
        <v>250</v>
      </c>
      <c r="I8703" t="s">
        <v>1970</v>
      </c>
      <c r="J8703">
        <v>160.14699999999999</v>
      </c>
      <c r="K8703">
        <v>169.04599999999999</v>
      </c>
      <c r="L8703">
        <v>170.04300000000001</v>
      </c>
      <c r="M8703">
        <v>155.67099999999999</v>
      </c>
      <c r="N8703">
        <v>152.78</v>
      </c>
      <c r="O8703">
        <v>128.32</v>
      </c>
      <c r="P8703">
        <v>142.006</v>
      </c>
      <c r="Q8703">
        <v>160.161</v>
      </c>
      <c r="R8703">
        <v>158.46799999999999</v>
      </c>
      <c r="S8703">
        <v>152.37200000000001</v>
      </c>
      <c r="T8703">
        <v>154.42099999999999</v>
      </c>
      <c r="U8703">
        <v>134.125</v>
      </c>
      <c r="V8703">
        <v>130.10400000000001</v>
      </c>
      <c r="W8703">
        <v>130.59399999999999</v>
      </c>
      <c r="X8703">
        <v>126.988</v>
      </c>
      <c r="Y8703">
        <v>146.32400000000001</v>
      </c>
      <c r="Z8703">
        <v>155.11199999999999</v>
      </c>
      <c r="AA8703">
        <v>153.614</v>
      </c>
      <c r="AB8703">
        <v>110.566</v>
      </c>
      <c r="AC8703">
        <v>95.715999999999994</v>
      </c>
      <c r="AD8703">
        <v>100</v>
      </c>
      <c r="AE8703">
        <v>62.802</v>
      </c>
      <c r="AF8703">
        <v>41.17</v>
      </c>
      <c r="AG8703">
        <v>37.643999999999998</v>
      </c>
      <c r="AH8703">
        <v>80.396000000000001</v>
      </c>
      <c r="AI8703">
        <v>55.052999999999997</v>
      </c>
      <c r="AJ8703">
        <v>73.206999999999994</v>
      </c>
      <c r="AK8703">
        <v>19.963999999999999</v>
      </c>
      <c r="AL8703">
        <v>51.3</v>
      </c>
      <c r="AM8703">
        <v>54.488999999999997</v>
      </c>
      <c r="AN8703">
        <v>56.148000000000003</v>
      </c>
      <c r="AO8703">
        <v>58.097000000000001</v>
      </c>
      <c r="AP8703">
        <v>60.258000000000003</v>
      </c>
      <c r="AQ8703">
        <v>61.241</v>
      </c>
      <c r="AR8703">
        <v>61.110999999999997</v>
      </c>
      <c r="AS8703">
        <v>59.637999999999998</v>
      </c>
      <c r="AT8703">
        <v>58.709000000000003</v>
      </c>
      <c r="AU8703">
        <v>59.241999999999997</v>
      </c>
      <c r="AV8703">
        <v>65.525999999999996</v>
      </c>
      <c r="AW8703">
        <v>113.63800000000001</v>
      </c>
      <c r="AX8703">
        <v>124.28100000000001</v>
      </c>
      <c r="AY8703">
        <v>128.88</v>
      </c>
      <c r="AZ8703">
        <v>132.74600000000001</v>
      </c>
      <c r="BA8703">
        <v>136.72800000000001</v>
      </c>
      <c r="BB8703">
        <v>140.83000000000001</v>
      </c>
      <c r="BC8703">
        <v>2018</v>
      </c>
    </row>
    <row r="8704" spans="1:55" x14ac:dyDescent="0.25">
      <c r="A8704">
        <v>698</v>
      </c>
      <c r="B8704" t="s">
        <v>1967</v>
      </c>
      <c r="C8704" t="s">
        <v>290</v>
      </c>
      <c r="D8704" t="s">
        <v>1968</v>
      </c>
      <c r="E8704" t="s">
        <v>287</v>
      </c>
      <c r="F8704" t="s">
        <v>291</v>
      </c>
      <c r="G8704" t="s">
        <v>235</v>
      </c>
      <c r="I8704" t="s">
        <v>292</v>
      </c>
      <c r="J8704" t="s">
        <v>232</v>
      </c>
      <c r="K8704">
        <v>5.556</v>
      </c>
      <c r="L8704">
        <v>0.59</v>
      </c>
      <c r="M8704">
        <v>-8.452</v>
      </c>
      <c r="N8704">
        <v>-1.857</v>
      </c>
      <c r="O8704">
        <v>-16.010000000000002</v>
      </c>
      <c r="P8704">
        <v>10.666</v>
      </c>
      <c r="Q8704">
        <v>12.785</v>
      </c>
      <c r="R8704">
        <v>-1.0569999999999999</v>
      </c>
      <c r="S8704">
        <v>-3.847</v>
      </c>
      <c r="T8704">
        <v>1.345</v>
      </c>
      <c r="U8704">
        <v>-13.143000000000001</v>
      </c>
      <c r="V8704">
        <v>-2.9980000000000002</v>
      </c>
      <c r="W8704">
        <v>0.376</v>
      </c>
      <c r="X8704">
        <v>-2.7610000000000001</v>
      </c>
      <c r="Y8704">
        <v>15.227</v>
      </c>
      <c r="Z8704">
        <v>6.0060000000000002</v>
      </c>
      <c r="AA8704">
        <v>-0.96499999999999997</v>
      </c>
      <c r="AB8704">
        <v>-28.023</v>
      </c>
      <c r="AC8704">
        <v>-13.430999999999999</v>
      </c>
      <c r="AD8704">
        <v>4.4749999999999996</v>
      </c>
      <c r="AE8704">
        <v>-37.198</v>
      </c>
      <c r="AF8704">
        <v>-34.445</v>
      </c>
      <c r="AG8704">
        <v>-8.5649999999999995</v>
      </c>
      <c r="AH8704">
        <v>113.569</v>
      </c>
      <c r="AI8704">
        <v>-31.521999999999998</v>
      </c>
      <c r="AJ8704">
        <v>32.973999999999997</v>
      </c>
      <c r="AK8704">
        <v>-72.728999999999999</v>
      </c>
      <c r="AL8704">
        <v>156.964</v>
      </c>
      <c r="AM8704">
        <v>6.2160000000000002</v>
      </c>
      <c r="AN8704">
        <v>3.0449999999999999</v>
      </c>
      <c r="AO8704">
        <v>3.47</v>
      </c>
      <c r="AP8704">
        <v>3.72</v>
      </c>
      <c r="AQ8704">
        <v>1.6319999999999999</v>
      </c>
      <c r="AR8704">
        <v>-0.21299999999999999</v>
      </c>
      <c r="AS8704">
        <v>-2.41</v>
      </c>
      <c r="AT8704">
        <v>-1.5580000000000001</v>
      </c>
      <c r="AU8704">
        <v>0.90700000000000003</v>
      </c>
      <c r="AV8704">
        <v>10.606999999999999</v>
      </c>
      <c r="AW8704">
        <v>73.424999999999997</v>
      </c>
      <c r="AX8704">
        <v>9.3659999999999997</v>
      </c>
      <c r="AY8704">
        <v>3.7</v>
      </c>
      <c r="AZ8704">
        <v>3</v>
      </c>
      <c r="BA8704">
        <v>3</v>
      </c>
      <c r="BB8704">
        <v>3</v>
      </c>
      <c r="BC8704">
        <v>2018</v>
      </c>
    </row>
    <row r="8705" spans="1:55" x14ac:dyDescent="0.25">
      <c r="A8705">
        <v>698</v>
      </c>
      <c r="B8705" t="s">
        <v>1967</v>
      </c>
      <c r="C8705" t="s">
        <v>293</v>
      </c>
      <c r="D8705" t="s">
        <v>1968</v>
      </c>
      <c r="E8705" t="s">
        <v>294</v>
      </c>
      <c r="F8705" t="s">
        <v>295</v>
      </c>
      <c r="G8705" t="s">
        <v>250</v>
      </c>
      <c r="I8705" t="s">
        <v>1970</v>
      </c>
      <c r="J8705" t="s">
        <v>232</v>
      </c>
      <c r="K8705" t="s">
        <v>232</v>
      </c>
      <c r="L8705" t="s">
        <v>232</v>
      </c>
      <c r="M8705" t="s">
        <v>232</v>
      </c>
      <c r="N8705" t="s">
        <v>232</v>
      </c>
      <c r="O8705" t="s">
        <v>232</v>
      </c>
      <c r="P8705" t="s">
        <v>232</v>
      </c>
      <c r="Q8705" t="s">
        <v>232</v>
      </c>
      <c r="R8705" t="s">
        <v>232</v>
      </c>
      <c r="S8705" t="s">
        <v>232</v>
      </c>
      <c r="T8705" t="s">
        <v>232</v>
      </c>
      <c r="U8705" t="s">
        <v>232</v>
      </c>
      <c r="V8705" t="s">
        <v>232</v>
      </c>
      <c r="W8705" t="s">
        <v>232</v>
      </c>
      <c r="X8705" t="s">
        <v>232</v>
      </c>
      <c r="Y8705" t="s">
        <v>232</v>
      </c>
      <c r="Z8705" t="s">
        <v>232</v>
      </c>
      <c r="AA8705" t="s">
        <v>232</v>
      </c>
      <c r="AB8705" t="s">
        <v>232</v>
      </c>
      <c r="AC8705" t="s">
        <v>232</v>
      </c>
      <c r="AD8705" t="s">
        <v>232</v>
      </c>
      <c r="AE8705" t="s">
        <v>232</v>
      </c>
      <c r="AF8705" t="s">
        <v>232</v>
      </c>
      <c r="AG8705" t="s">
        <v>232</v>
      </c>
      <c r="AH8705" t="s">
        <v>232</v>
      </c>
      <c r="AI8705" t="s">
        <v>232</v>
      </c>
      <c r="AJ8705" t="s">
        <v>232</v>
      </c>
      <c r="AK8705" t="s">
        <v>232</v>
      </c>
      <c r="AL8705">
        <v>59.152999999999999</v>
      </c>
      <c r="AM8705">
        <v>54.616</v>
      </c>
      <c r="AN8705">
        <v>56.372999999999998</v>
      </c>
      <c r="AO8705">
        <v>59.146000000000001</v>
      </c>
      <c r="AP8705">
        <v>60.87</v>
      </c>
      <c r="AQ8705">
        <v>61.072000000000003</v>
      </c>
      <c r="AR8705">
        <v>60.585999999999999</v>
      </c>
      <c r="AS8705">
        <v>59.087000000000003</v>
      </c>
      <c r="AT8705">
        <v>58.557000000000002</v>
      </c>
      <c r="AU8705">
        <v>60.566000000000003</v>
      </c>
      <c r="AV8705">
        <v>86.048000000000002</v>
      </c>
      <c r="AW8705">
        <v>120.568</v>
      </c>
      <c r="AX8705">
        <v>126.352</v>
      </c>
      <c r="AY8705">
        <v>130.142</v>
      </c>
      <c r="AZ8705">
        <v>134.047</v>
      </c>
      <c r="BA8705">
        <v>138.06800000000001</v>
      </c>
      <c r="BB8705">
        <v>142.21</v>
      </c>
      <c r="BC8705">
        <v>2018</v>
      </c>
    </row>
    <row r="8706" spans="1:55" x14ac:dyDescent="0.25">
      <c r="A8706">
        <v>698</v>
      </c>
      <c r="B8706" t="s">
        <v>1967</v>
      </c>
      <c r="C8706" t="s">
        <v>296</v>
      </c>
      <c r="D8706" t="s">
        <v>1968</v>
      </c>
      <c r="E8706" t="s">
        <v>294</v>
      </c>
      <c r="F8706" t="s">
        <v>297</v>
      </c>
      <c r="G8706" t="s">
        <v>235</v>
      </c>
      <c r="I8706" t="s">
        <v>298</v>
      </c>
      <c r="J8706" t="s">
        <v>232</v>
      </c>
      <c r="K8706" t="s">
        <v>232</v>
      </c>
      <c r="L8706" t="s">
        <v>232</v>
      </c>
      <c r="M8706" t="s">
        <v>232</v>
      </c>
      <c r="N8706" t="s">
        <v>232</v>
      </c>
      <c r="O8706" t="s">
        <v>232</v>
      </c>
      <c r="P8706" t="s">
        <v>232</v>
      </c>
      <c r="Q8706" t="s">
        <v>232</v>
      </c>
      <c r="R8706" t="s">
        <v>232</v>
      </c>
      <c r="S8706" t="s">
        <v>232</v>
      </c>
      <c r="T8706" t="s">
        <v>232</v>
      </c>
      <c r="U8706" t="s">
        <v>232</v>
      </c>
      <c r="V8706" t="s">
        <v>232</v>
      </c>
      <c r="W8706" t="s">
        <v>232</v>
      </c>
      <c r="X8706" t="s">
        <v>232</v>
      </c>
      <c r="Y8706" t="s">
        <v>232</v>
      </c>
      <c r="Z8706" t="s">
        <v>232</v>
      </c>
      <c r="AA8706" t="s">
        <v>232</v>
      </c>
      <c r="AB8706" t="s">
        <v>232</v>
      </c>
      <c r="AC8706" t="s">
        <v>232</v>
      </c>
      <c r="AD8706" t="s">
        <v>232</v>
      </c>
      <c r="AE8706" t="s">
        <v>232</v>
      </c>
      <c r="AF8706" t="s">
        <v>232</v>
      </c>
      <c r="AG8706" t="s">
        <v>232</v>
      </c>
      <c r="AH8706" t="s">
        <v>232</v>
      </c>
      <c r="AI8706" t="s">
        <v>232</v>
      </c>
      <c r="AJ8706" t="s">
        <v>232</v>
      </c>
      <c r="AK8706" t="s">
        <v>232</v>
      </c>
      <c r="AL8706" t="s">
        <v>232</v>
      </c>
      <c r="AM8706">
        <v>-7.67</v>
      </c>
      <c r="AN8706">
        <v>3.2170000000000001</v>
      </c>
      <c r="AO8706">
        <v>4.92</v>
      </c>
      <c r="AP8706">
        <v>2.9140000000000001</v>
      </c>
      <c r="AQ8706">
        <v>0.33100000000000002</v>
      </c>
      <c r="AR8706">
        <v>-0.79600000000000004</v>
      </c>
      <c r="AS8706">
        <v>-2.4729999999999999</v>
      </c>
      <c r="AT8706">
        <v>-0.89800000000000002</v>
      </c>
      <c r="AU8706">
        <v>3.43</v>
      </c>
      <c r="AV8706">
        <v>42.073999999999998</v>
      </c>
      <c r="AW8706">
        <v>40.116</v>
      </c>
      <c r="AX8706">
        <v>4.798</v>
      </c>
      <c r="AY8706">
        <v>3</v>
      </c>
      <c r="AZ8706">
        <v>3</v>
      </c>
      <c r="BA8706">
        <v>3</v>
      </c>
      <c r="BB8706">
        <v>3</v>
      </c>
      <c r="BC8706">
        <v>2018</v>
      </c>
    </row>
    <row r="8707" spans="1:55" x14ac:dyDescent="0.25">
      <c r="A8707">
        <v>698</v>
      </c>
      <c r="B8707" t="s">
        <v>1967</v>
      </c>
      <c r="C8707" t="s">
        <v>299</v>
      </c>
      <c r="D8707" t="s">
        <v>1968</v>
      </c>
      <c r="E8707" t="s">
        <v>300</v>
      </c>
      <c r="G8707" t="s">
        <v>274</v>
      </c>
    </row>
    <row r="8708" spans="1:55" x14ac:dyDescent="0.25">
      <c r="A8708">
        <v>698</v>
      </c>
      <c r="B8708" t="s">
        <v>1967</v>
      </c>
      <c r="C8708" t="s">
        <v>301</v>
      </c>
      <c r="D8708" t="s">
        <v>1968</v>
      </c>
      <c r="E8708" t="s">
        <v>302</v>
      </c>
      <c r="F8708" t="s">
        <v>303</v>
      </c>
      <c r="G8708" t="s">
        <v>235</v>
      </c>
    </row>
    <row r="8709" spans="1:55" x14ac:dyDescent="0.25">
      <c r="A8709">
        <v>698</v>
      </c>
      <c r="B8709" t="s">
        <v>1967</v>
      </c>
      <c r="C8709" t="s">
        <v>305</v>
      </c>
      <c r="D8709" t="s">
        <v>1968</v>
      </c>
      <c r="E8709" t="s">
        <v>306</v>
      </c>
      <c r="F8709" t="s">
        <v>307</v>
      </c>
      <c r="G8709" t="s">
        <v>235</v>
      </c>
      <c r="I8709" t="s">
        <v>1971</v>
      </c>
      <c r="J8709" t="s">
        <v>232</v>
      </c>
      <c r="K8709" t="s">
        <v>232</v>
      </c>
      <c r="L8709" t="s">
        <v>232</v>
      </c>
      <c r="M8709" t="s">
        <v>232</v>
      </c>
      <c r="N8709" t="s">
        <v>232</v>
      </c>
      <c r="O8709" t="s">
        <v>232</v>
      </c>
      <c r="P8709">
        <v>-4.0999999999999996</v>
      </c>
      <c r="Q8709">
        <v>-5.7939999999999996</v>
      </c>
      <c r="R8709">
        <v>4.3650000000000002</v>
      </c>
      <c r="S8709">
        <v>12.262</v>
      </c>
      <c r="T8709">
        <v>9.6530000000000005</v>
      </c>
      <c r="U8709">
        <v>15.26</v>
      </c>
      <c r="V8709">
        <v>3.3410000000000002</v>
      </c>
      <c r="W8709">
        <v>-11.4</v>
      </c>
      <c r="X8709">
        <v>12.994</v>
      </c>
      <c r="Y8709">
        <v>9.8859999999999992</v>
      </c>
      <c r="Z8709">
        <v>11.743</v>
      </c>
      <c r="AA8709">
        <v>17.634</v>
      </c>
      <c r="AB8709">
        <v>-9.77</v>
      </c>
      <c r="AC8709">
        <v>-20.768000000000001</v>
      </c>
      <c r="AD8709">
        <v>6</v>
      </c>
      <c r="AE8709">
        <v>-1.95</v>
      </c>
      <c r="AF8709">
        <v>3.32</v>
      </c>
      <c r="AG8709">
        <v>-23.24</v>
      </c>
      <c r="AH8709">
        <v>-6.1929999999999996</v>
      </c>
      <c r="AI8709">
        <v>-9.5079999999999991</v>
      </c>
      <c r="AJ8709">
        <v>-2.6480000000000001</v>
      </c>
      <c r="AK8709">
        <v>-13.526999999999999</v>
      </c>
      <c r="AL8709">
        <v>13.186</v>
      </c>
      <c r="AM8709">
        <v>22.190999999999999</v>
      </c>
      <c r="AN8709">
        <v>60.65</v>
      </c>
      <c r="AO8709">
        <v>46.499000000000002</v>
      </c>
      <c r="AP8709">
        <v>-11.263999999999999</v>
      </c>
      <c r="AQ8709">
        <v>1.47</v>
      </c>
      <c r="AR8709">
        <v>-7.3819999999999997</v>
      </c>
      <c r="AS8709">
        <v>-3.8679999999999999</v>
      </c>
      <c r="AT8709">
        <v>-13.628</v>
      </c>
      <c r="AU8709">
        <v>8.3330000000000002</v>
      </c>
      <c r="AV8709">
        <v>27.201000000000001</v>
      </c>
      <c r="AW8709">
        <v>-13.744999999999999</v>
      </c>
      <c r="AX8709">
        <v>2.2109999999999999</v>
      </c>
      <c r="AY8709">
        <v>6.5990000000000002</v>
      </c>
      <c r="AZ8709">
        <v>5.8460000000000001</v>
      </c>
      <c r="BA8709">
        <v>5.4610000000000003</v>
      </c>
      <c r="BB8709">
        <v>7.976</v>
      </c>
      <c r="BC8709">
        <v>2017</v>
      </c>
    </row>
    <row r="8710" spans="1:55" x14ac:dyDescent="0.25">
      <c r="A8710">
        <v>698</v>
      </c>
      <c r="B8710" t="s">
        <v>1967</v>
      </c>
      <c r="C8710" t="s">
        <v>308</v>
      </c>
      <c r="D8710" t="s">
        <v>1968</v>
      </c>
      <c r="E8710" t="s">
        <v>309</v>
      </c>
      <c r="F8710" t="s">
        <v>310</v>
      </c>
      <c r="G8710" t="s">
        <v>235</v>
      </c>
    </row>
    <row r="8711" spans="1:55" x14ac:dyDescent="0.25">
      <c r="A8711">
        <v>698</v>
      </c>
      <c r="B8711" t="s">
        <v>1967</v>
      </c>
      <c r="C8711" t="s">
        <v>311</v>
      </c>
      <c r="D8711" t="s">
        <v>1968</v>
      </c>
      <c r="E8711" t="s">
        <v>312</v>
      </c>
      <c r="F8711" t="s">
        <v>313</v>
      </c>
      <c r="G8711" t="s">
        <v>235</v>
      </c>
      <c r="I8711" t="s">
        <v>1971</v>
      </c>
      <c r="J8711" t="s">
        <v>232</v>
      </c>
      <c r="K8711" t="s">
        <v>232</v>
      </c>
      <c r="L8711" t="s">
        <v>232</v>
      </c>
      <c r="M8711" t="s">
        <v>232</v>
      </c>
      <c r="N8711" t="s">
        <v>232</v>
      </c>
      <c r="O8711" t="s">
        <v>232</v>
      </c>
      <c r="P8711">
        <v>9.1999999999999993</v>
      </c>
      <c r="Q8711">
        <v>1.5329999999999999</v>
      </c>
      <c r="R8711">
        <v>-12.925000000000001</v>
      </c>
      <c r="S8711">
        <v>-4.2249999999999996</v>
      </c>
      <c r="T8711">
        <v>-3.62</v>
      </c>
      <c r="U8711">
        <v>-5.2430000000000003</v>
      </c>
      <c r="V8711">
        <v>-8.8859999999999992</v>
      </c>
      <c r="W8711">
        <v>17.779</v>
      </c>
      <c r="X8711">
        <v>11.88</v>
      </c>
      <c r="Y8711">
        <v>0.28299999999999997</v>
      </c>
      <c r="Z8711">
        <v>7.1719999999999997</v>
      </c>
      <c r="AA8711">
        <v>-1.248</v>
      </c>
      <c r="AB8711">
        <v>-8.9529999999999994</v>
      </c>
      <c r="AC8711">
        <v>5.3739999999999997</v>
      </c>
      <c r="AD8711">
        <v>6.0540000000000003</v>
      </c>
      <c r="AE8711">
        <v>5.3810000000000002</v>
      </c>
      <c r="AF8711">
        <v>-17.745999999999999</v>
      </c>
      <c r="AG8711">
        <v>-19.986000000000001</v>
      </c>
      <c r="AH8711">
        <v>-8.3230000000000004</v>
      </c>
      <c r="AI8711">
        <v>-9.3539999999999992</v>
      </c>
      <c r="AJ8711">
        <v>-2.504</v>
      </c>
      <c r="AK8711">
        <v>-7.859</v>
      </c>
      <c r="AL8711">
        <v>-39.716999999999999</v>
      </c>
      <c r="AM8711">
        <v>-6.36</v>
      </c>
      <c r="AN8711">
        <v>40.948999999999998</v>
      </c>
      <c r="AO8711">
        <v>-8.6679999999999993</v>
      </c>
      <c r="AP8711">
        <v>5.3120000000000003</v>
      </c>
      <c r="AQ8711">
        <v>22.077999999999999</v>
      </c>
      <c r="AR8711">
        <v>4.7110000000000003</v>
      </c>
      <c r="AS8711">
        <v>-4.1230000000000002</v>
      </c>
      <c r="AT8711">
        <v>-1.2929999999999999</v>
      </c>
      <c r="AU8711">
        <v>14.284000000000001</v>
      </c>
      <c r="AV8711">
        <v>3.4689999999999999</v>
      </c>
      <c r="AW8711">
        <v>5.9660000000000002</v>
      </c>
      <c r="AX8711">
        <v>6.6509999999999998</v>
      </c>
      <c r="AY8711">
        <v>6.1109999999999998</v>
      </c>
      <c r="AZ8711">
        <v>7.548</v>
      </c>
      <c r="BA8711">
        <v>5.9470000000000001</v>
      </c>
      <c r="BB8711">
        <v>5.8310000000000004</v>
      </c>
      <c r="BC8711">
        <v>2017</v>
      </c>
    </row>
    <row r="8712" spans="1:55" x14ac:dyDescent="0.25">
      <c r="A8712">
        <v>698</v>
      </c>
      <c r="B8712" t="s">
        <v>1967</v>
      </c>
      <c r="C8712" t="s">
        <v>314</v>
      </c>
      <c r="D8712" t="s">
        <v>1968</v>
      </c>
      <c r="E8712" t="s">
        <v>315</v>
      </c>
      <c r="F8712" t="s">
        <v>316</v>
      </c>
      <c r="G8712" t="s">
        <v>317</v>
      </c>
    </row>
    <row r="8713" spans="1:55" x14ac:dyDescent="0.25">
      <c r="A8713">
        <v>698</v>
      </c>
      <c r="B8713" t="s">
        <v>1967</v>
      </c>
      <c r="C8713" t="s">
        <v>318</v>
      </c>
      <c r="D8713" t="s">
        <v>1968</v>
      </c>
      <c r="E8713" t="s">
        <v>319</v>
      </c>
      <c r="F8713" t="s">
        <v>320</v>
      </c>
      <c r="G8713" t="s">
        <v>321</v>
      </c>
      <c r="H8713" t="s">
        <v>322</v>
      </c>
    </row>
    <row r="8714" spans="1:55" x14ac:dyDescent="0.25">
      <c r="A8714">
        <v>698</v>
      </c>
      <c r="B8714" t="s">
        <v>1967</v>
      </c>
      <c r="C8714" t="s">
        <v>323</v>
      </c>
      <c r="D8714" t="s">
        <v>1968</v>
      </c>
      <c r="E8714" t="s">
        <v>324</v>
      </c>
      <c r="F8714" t="s">
        <v>325</v>
      </c>
      <c r="G8714" t="s">
        <v>321</v>
      </c>
      <c r="H8714" t="s">
        <v>322</v>
      </c>
      <c r="I8714" t="s">
        <v>1972</v>
      </c>
      <c r="J8714">
        <v>7.0919999999999996</v>
      </c>
      <c r="K8714">
        <v>7.3</v>
      </c>
      <c r="L8714">
        <v>7.6059999999999999</v>
      </c>
      <c r="M8714">
        <v>7.8490000000000002</v>
      </c>
      <c r="N8714">
        <v>8.0990000000000002</v>
      </c>
      <c r="O8714">
        <v>8.3849999999999998</v>
      </c>
      <c r="P8714">
        <v>8.6479999999999997</v>
      </c>
      <c r="Q8714">
        <v>8.9190000000000005</v>
      </c>
      <c r="R8714">
        <v>9.1989999999999998</v>
      </c>
      <c r="S8714">
        <v>9.4879999999999995</v>
      </c>
      <c r="T8714">
        <v>9.7859999999999996</v>
      </c>
      <c r="U8714">
        <v>10.093</v>
      </c>
      <c r="V8714">
        <v>10.41</v>
      </c>
      <c r="W8714">
        <v>10.776</v>
      </c>
      <c r="X8714">
        <v>11.147</v>
      </c>
      <c r="Y8714">
        <v>11.523</v>
      </c>
      <c r="Z8714">
        <v>11.904999999999999</v>
      </c>
      <c r="AA8714">
        <v>11.786</v>
      </c>
      <c r="AB8714">
        <v>11.756</v>
      </c>
      <c r="AC8714">
        <v>11.724</v>
      </c>
      <c r="AD8714">
        <v>11.693</v>
      </c>
      <c r="AE8714">
        <v>11.663</v>
      </c>
      <c r="AF8714">
        <v>11.632</v>
      </c>
      <c r="AG8714">
        <v>11.64</v>
      </c>
      <c r="AH8714">
        <v>11.73</v>
      </c>
      <c r="AI8714">
        <v>11.83</v>
      </c>
      <c r="AJ8714">
        <v>12.01</v>
      </c>
      <c r="AK8714">
        <v>12.04</v>
      </c>
      <c r="AL8714">
        <v>12.12</v>
      </c>
      <c r="AM8714">
        <v>12.23</v>
      </c>
      <c r="AN8714">
        <v>12.34</v>
      </c>
      <c r="AO8714">
        <v>12.459</v>
      </c>
      <c r="AP8714">
        <v>13.061</v>
      </c>
      <c r="AQ8714">
        <v>13.43</v>
      </c>
      <c r="AR8714">
        <v>13.778</v>
      </c>
      <c r="AS8714">
        <v>14.135</v>
      </c>
      <c r="AT8714">
        <v>14.500999999999999</v>
      </c>
      <c r="AU8714">
        <v>14.877000000000001</v>
      </c>
      <c r="AV8714">
        <v>15.263</v>
      </c>
      <c r="AW8714">
        <v>15.657999999999999</v>
      </c>
      <c r="AX8714">
        <v>16.064</v>
      </c>
      <c r="AY8714">
        <v>16.481000000000002</v>
      </c>
      <c r="AZ8714">
        <v>16.908000000000001</v>
      </c>
      <c r="BA8714">
        <v>17.346</v>
      </c>
      <c r="BB8714">
        <v>17.795999999999999</v>
      </c>
      <c r="BC8714">
        <v>2012</v>
      </c>
    </row>
    <row r="8715" spans="1:55" x14ac:dyDescent="0.25">
      <c r="A8715">
        <v>698</v>
      </c>
      <c r="B8715" t="s">
        <v>1967</v>
      </c>
      <c r="C8715" t="s">
        <v>327</v>
      </c>
      <c r="D8715" t="s">
        <v>1968</v>
      </c>
      <c r="E8715" t="s">
        <v>328</v>
      </c>
      <c r="F8715" t="s">
        <v>329</v>
      </c>
      <c r="G8715" t="s">
        <v>229</v>
      </c>
      <c r="H8715" t="s">
        <v>230</v>
      </c>
      <c r="I8715" t="s">
        <v>1973</v>
      </c>
      <c r="J8715" t="s">
        <v>232</v>
      </c>
      <c r="K8715" t="s">
        <v>232</v>
      </c>
      <c r="L8715" t="s">
        <v>232</v>
      </c>
      <c r="M8715" t="s">
        <v>232</v>
      </c>
      <c r="N8715" t="s">
        <v>232</v>
      </c>
      <c r="O8715" t="s">
        <v>232</v>
      </c>
      <c r="P8715" t="s">
        <v>232</v>
      </c>
      <c r="Q8715" t="s">
        <v>232</v>
      </c>
      <c r="R8715" t="s">
        <v>232</v>
      </c>
      <c r="S8715" t="s">
        <v>232</v>
      </c>
      <c r="T8715" t="s">
        <v>232</v>
      </c>
      <c r="U8715" t="s">
        <v>232</v>
      </c>
      <c r="V8715" t="s">
        <v>232</v>
      </c>
      <c r="W8715" t="s">
        <v>232</v>
      </c>
      <c r="X8715" t="s">
        <v>232</v>
      </c>
      <c r="Y8715" t="s">
        <v>232</v>
      </c>
      <c r="Z8715" t="s">
        <v>232</v>
      </c>
      <c r="AA8715" t="s">
        <v>232</v>
      </c>
      <c r="AB8715" t="s">
        <v>232</v>
      </c>
      <c r="AC8715" t="s">
        <v>232</v>
      </c>
      <c r="AD8715" t="s">
        <v>232</v>
      </c>
      <c r="AE8715" t="s">
        <v>232</v>
      </c>
      <c r="AF8715" t="s">
        <v>232</v>
      </c>
      <c r="AG8715" t="s">
        <v>232</v>
      </c>
      <c r="AH8715" t="s">
        <v>232</v>
      </c>
      <c r="AI8715">
        <v>0.94199999999999995</v>
      </c>
      <c r="AJ8715">
        <v>0.52</v>
      </c>
      <c r="AK8715">
        <v>0.20200000000000001</v>
      </c>
      <c r="AL8715">
        <v>0.13300000000000001</v>
      </c>
      <c r="AM8715">
        <v>0.93400000000000005</v>
      </c>
      <c r="AN8715">
        <v>2.198</v>
      </c>
      <c r="AO8715">
        <v>2.9209999999999998</v>
      </c>
      <c r="AP8715">
        <v>3.496</v>
      </c>
      <c r="AQ8715">
        <v>3.7410000000000001</v>
      </c>
      <c r="AR8715">
        <v>3.77</v>
      </c>
      <c r="AS8715">
        <v>3.7370000000000001</v>
      </c>
      <c r="AT8715">
        <v>3.5019999999999998</v>
      </c>
      <c r="AU8715">
        <v>3.87</v>
      </c>
      <c r="AV8715">
        <v>5.4909999999999997</v>
      </c>
      <c r="AW8715">
        <v>7.2430000000000003</v>
      </c>
      <c r="AX8715">
        <v>10.571999999999999</v>
      </c>
      <c r="AY8715">
        <v>14.173999999999999</v>
      </c>
      <c r="AZ8715">
        <v>16.782</v>
      </c>
      <c r="BA8715">
        <v>18.132000000000001</v>
      </c>
      <c r="BB8715">
        <v>19.594000000000001</v>
      </c>
      <c r="BC8715">
        <v>2017</v>
      </c>
    </row>
    <row r="8716" spans="1:55" x14ac:dyDescent="0.25">
      <c r="A8716">
        <v>698</v>
      </c>
      <c r="B8716" t="s">
        <v>1967</v>
      </c>
      <c r="C8716" t="s">
        <v>331</v>
      </c>
      <c r="D8716" t="s">
        <v>1968</v>
      </c>
      <c r="E8716" t="s">
        <v>328</v>
      </c>
      <c r="F8716" t="s">
        <v>329</v>
      </c>
      <c r="G8716" t="s">
        <v>282</v>
      </c>
      <c r="I8716" t="s">
        <v>332</v>
      </c>
      <c r="J8716" t="s">
        <v>232</v>
      </c>
      <c r="K8716" t="s">
        <v>232</v>
      </c>
      <c r="L8716" t="s">
        <v>232</v>
      </c>
      <c r="M8716" t="s">
        <v>232</v>
      </c>
      <c r="N8716" t="s">
        <v>232</v>
      </c>
      <c r="O8716" t="s">
        <v>232</v>
      </c>
      <c r="P8716" t="s">
        <v>232</v>
      </c>
      <c r="Q8716" t="s">
        <v>232</v>
      </c>
      <c r="R8716" t="s">
        <v>232</v>
      </c>
      <c r="S8716" t="s">
        <v>232</v>
      </c>
      <c r="T8716" t="s">
        <v>232</v>
      </c>
      <c r="U8716" t="s">
        <v>232</v>
      </c>
      <c r="V8716" t="s">
        <v>232</v>
      </c>
      <c r="W8716" t="s">
        <v>232</v>
      </c>
      <c r="X8716" t="s">
        <v>232</v>
      </c>
      <c r="Y8716" t="s">
        <v>232</v>
      </c>
      <c r="Z8716" t="s">
        <v>232</v>
      </c>
      <c r="AA8716" t="s">
        <v>232</v>
      </c>
      <c r="AB8716" t="s">
        <v>232</v>
      </c>
      <c r="AC8716" t="s">
        <v>232</v>
      </c>
      <c r="AD8716" t="s">
        <v>232</v>
      </c>
      <c r="AE8716" t="s">
        <v>232</v>
      </c>
      <c r="AF8716" t="s">
        <v>232</v>
      </c>
      <c r="AG8716" t="s">
        <v>232</v>
      </c>
      <c r="AH8716" t="s">
        <v>232</v>
      </c>
      <c r="AI8716">
        <v>10.409000000000001</v>
      </c>
      <c r="AJ8716">
        <v>6.3920000000000003</v>
      </c>
      <c r="AK8716">
        <v>2.59</v>
      </c>
      <c r="AL8716">
        <v>1.9830000000000001</v>
      </c>
      <c r="AM8716">
        <v>9.6609999999999996</v>
      </c>
      <c r="AN8716">
        <v>18.254000000000001</v>
      </c>
      <c r="AO8716">
        <v>20.71</v>
      </c>
      <c r="AP8716">
        <v>20.425000000000001</v>
      </c>
      <c r="AQ8716">
        <v>19.596</v>
      </c>
      <c r="AR8716">
        <v>19.337</v>
      </c>
      <c r="AS8716">
        <v>18.72</v>
      </c>
      <c r="AT8716">
        <v>16.832999999999998</v>
      </c>
      <c r="AU8716">
        <v>14.103999999999999</v>
      </c>
      <c r="AV8716">
        <v>10.311999999999999</v>
      </c>
      <c r="AW8716">
        <v>8.8260000000000005</v>
      </c>
      <c r="AX8716">
        <v>11.702</v>
      </c>
      <c r="AY8716">
        <v>14.417</v>
      </c>
      <c r="AZ8716">
        <v>15.728999999999999</v>
      </c>
      <c r="BA8716">
        <v>15.725</v>
      </c>
      <c r="BB8716">
        <v>15.724</v>
      </c>
      <c r="BC8716">
        <v>2017</v>
      </c>
    </row>
    <row r="8717" spans="1:55" x14ac:dyDescent="0.25">
      <c r="A8717">
        <v>698</v>
      </c>
      <c r="B8717" t="s">
        <v>1967</v>
      </c>
      <c r="C8717" t="s">
        <v>333</v>
      </c>
      <c r="D8717" t="s">
        <v>1968</v>
      </c>
      <c r="E8717" t="s">
        <v>334</v>
      </c>
      <c r="F8717" t="s">
        <v>335</v>
      </c>
      <c r="G8717" t="s">
        <v>229</v>
      </c>
      <c r="H8717" t="s">
        <v>230</v>
      </c>
      <c r="I8717" t="s">
        <v>1973</v>
      </c>
      <c r="J8717" t="s">
        <v>232</v>
      </c>
      <c r="K8717" t="s">
        <v>232</v>
      </c>
      <c r="L8717" t="s">
        <v>232</v>
      </c>
      <c r="M8717" t="s">
        <v>232</v>
      </c>
      <c r="N8717" t="s">
        <v>232</v>
      </c>
      <c r="O8717" t="s">
        <v>232</v>
      </c>
      <c r="P8717" t="s">
        <v>232</v>
      </c>
      <c r="Q8717" t="s">
        <v>232</v>
      </c>
      <c r="R8717" t="s">
        <v>232</v>
      </c>
      <c r="S8717" t="s">
        <v>232</v>
      </c>
      <c r="T8717" t="s">
        <v>232</v>
      </c>
      <c r="U8717" t="s">
        <v>232</v>
      </c>
      <c r="V8717" t="s">
        <v>232</v>
      </c>
      <c r="W8717" t="s">
        <v>232</v>
      </c>
      <c r="X8717" t="s">
        <v>232</v>
      </c>
      <c r="Y8717" t="s">
        <v>232</v>
      </c>
      <c r="Z8717" t="s">
        <v>232</v>
      </c>
      <c r="AA8717" t="s">
        <v>232</v>
      </c>
      <c r="AB8717" t="s">
        <v>232</v>
      </c>
      <c r="AC8717" t="s">
        <v>232</v>
      </c>
      <c r="AD8717" t="s">
        <v>232</v>
      </c>
      <c r="AE8717" t="s">
        <v>232</v>
      </c>
      <c r="AF8717" t="s">
        <v>232</v>
      </c>
      <c r="AG8717" t="s">
        <v>232</v>
      </c>
      <c r="AH8717" t="s">
        <v>232</v>
      </c>
      <c r="AI8717">
        <v>1.4370000000000001</v>
      </c>
      <c r="AJ8717">
        <v>0.69799999999999995</v>
      </c>
      <c r="AK8717">
        <v>0.40699999999999997</v>
      </c>
      <c r="AL8717">
        <v>0.254</v>
      </c>
      <c r="AM8717">
        <v>1.103</v>
      </c>
      <c r="AN8717">
        <v>2.1779999999999999</v>
      </c>
      <c r="AO8717">
        <v>3.2770000000000001</v>
      </c>
      <c r="AP8717">
        <v>3.492</v>
      </c>
      <c r="AQ8717">
        <v>3.9940000000000002</v>
      </c>
      <c r="AR8717">
        <v>3.9870000000000001</v>
      </c>
      <c r="AS8717">
        <v>4.0970000000000004</v>
      </c>
      <c r="AT8717">
        <v>4.8630000000000004</v>
      </c>
      <c r="AU8717">
        <v>6.1689999999999996</v>
      </c>
      <c r="AV8717">
        <v>7.4969999999999999</v>
      </c>
      <c r="AW8717">
        <v>8.9149999999999991</v>
      </c>
      <c r="AX8717">
        <v>12.87</v>
      </c>
      <c r="AY8717">
        <v>14.426</v>
      </c>
      <c r="AZ8717">
        <v>17.225999999999999</v>
      </c>
      <c r="BA8717">
        <v>19.105</v>
      </c>
      <c r="BB8717">
        <v>20.821000000000002</v>
      </c>
      <c r="BC8717">
        <v>2017</v>
      </c>
    </row>
    <row r="8718" spans="1:55" x14ac:dyDescent="0.25">
      <c r="A8718">
        <v>698</v>
      </c>
      <c r="B8718" t="s">
        <v>1967</v>
      </c>
      <c r="C8718" t="s">
        <v>336</v>
      </c>
      <c r="D8718" t="s">
        <v>1968</v>
      </c>
      <c r="E8718" t="s">
        <v>334</v>
      </c>
      <c r="F8718" t="s">
        <v>335</v>
      </c>
      <c r="G8718" t="s">
        <v>282</v>
      </c>
      <c r="I8718" t="s">
        <v>337</v>
      </c>
      <c r="J8718" t="s">
        <v>232</v>
      </c>
      <c r="K8718" t="s">
        <v>232</v>
      </c>
      <c r="L8718" t="s">
        <v>232</v>
      </c>
      <c r="M8718" t="s">
        <v>232</v>
      </c>
      <c r="N8718" t="s">
        <v>232</v>
      </c>
      <c r="O8718" t="s">
        <v>232</v>
      </c>
      <c r="P8718" t="s">
        <v>232</v>
      </c>
      <c r="Q8718" t="s">
        <v>232</v>
      </c>
      <c r="R8718" t="s">
        <v>232</v>
      </c>
      <c r="S8718" t="s">
        <v>232</v>
      </c>
      <c r="T8718" t="s">
        <v>232</v>
      </c>
      <c r="U8718" t="s">
        <v>232</v>
      </c>
      <c r="V8718" t="s">
        <v>232</v>
      </c>
      <c r="W8718" t="s">
        <v>232</v>
      </c>
      <c r="X8718" t="s">
        <v>232</v>
      </c>
      <c r="Y8718" t="s">
        <v>232</v>
      </c>
      <c r="Z8718" t="s">
        <v>232</v>
      </c>
      <c r="AA8718" t="s">
        <v>232</v>
      </c>
      <c r="AB8718" t="s">
        <v>232</v>
      </c>
      <c r="AC8718" t="s">
        <v>232</v>
      </c>
      <c r="AD8718" t="s">
        <v>232</v>
      </c>
      <c r="AE8718" t="s">
        <v>232</v>
      </c>
      <c r="AF8718" t="s">
        <v>232</v>
      </c>
      <c r="AG8718" t="s">
        <v>232</v>
      </c>
      <c r="AH8718" t="s">
        <v>232</v>
      </c>
      <c r="AI8718">
        <v>15.89</v>
      </c>
      <c r="AJ8718">
        <v>8.5709999999999997</v>
      </c>
      <c r="AK8718">
        <v>5.2320000000000002</v>
      </c>
      <c r="AL8718">
        <v>3.7869999999999999</v>
      </c>
      <c r="AM8718">
        <v>11.407</v>
      </c>
      <c r="AN8718">
        <v>18.09</v>
      </c>
      <c r="AO8718">
        <v>23.236999999999998</v>
      </c>
      <c r="AP8718">
        <v>20.404</v>
      </c>
      <c r="AQ8718">
        <v>20.92</v>
      </c>
      <c r="AR8718">
        <v>20.448</v>
      </c>
      <c r="AS8718">
        <v>20.524999999999999</v>
      </c>
      <c r="AT8718">
        <v>23.372</v>
      </c>
      <c r="AU8718">
        <v>22.484000000000002</v>
      </c>
      <c r="AV8718">
        <v>14.079000000000001</v>
      </c>
      <c r="AW8718">
        <v>10.862</v>
      </c>
      <c r="AX8718">
        <v>14.246</v>
      </c>
      <c r="AY8718">
        <v>14.673</v>
      </c>
      <c r="AZ8718">
        <v>16.146000000000001</v>
      </c>
      <c r="BA8718">
        <v>16.568999999999999</v>
      </c>
      <c r="BB8718">
        <v>16.707999999999998</v>
      </c>
      <c r="BC8718">
        <v>2017</v>
      </c>
    </row>
    <row r="8719" spans="1:55" x14ac:dyDescent="0.25">
      <c r="A8719">
        <v>698</v>
      </c>
      <c r="B8719" t="s">
        <v>1967</v>
      </c>
      <c r="C8719" t="s">
        <v>338</v>
      </c>
      <c r="D8719" t="s">
        <v>1968</v>
      </c>
      <c r="E8719" t="s">
        <v>339</v>
      </c>
      <c r="F8719" t="s">
        <v>340</v>
      </c>
      <c r="G8719" t="s">
        <v>229</v>
      </c>
      <c r="H8719" t="s">
        <v>230</v>
      </c>
      <c r="I8719" t="s">
        <v>1973</v>
      </c>
      <c r="J8719" t="s">
        <v>232</v>
      </c>
      <c r="K8719" t="s">
        <v>232</v>
      </c>
      <c r="L8719" t="s">
        <v>232</v>
      </c>
      <c r="M8719" t="s">
        <v>232</v>
      </c>
      <c r="N8719" t="s">
        <v>232</v>
      </c>
      <c r="O8719" t="s">
        <v>232</v>
      </c>
      <c r="P8719" t="s">
        <v>232</v>
      </c>
      <c r="Q8719" t="s">
        <v>232</v>
      </c>
      <c r="R8719" t="s">
        <v>232</v>
      </c>
      <c r="S8719" t="s">
        <v>232</v>
      </c>
      <c r="T8719" t="s">
        <v>232</v>
      </c>
      <c r="U8719" t="s">
        <v>232</v>
      </c>
      <c r="V8719" t="s">
        <v>232</v>
      </c>
      <c r="W8719" t="s">
        <v>232</v>
      </c>
      <c r="X8719" t="s">
        <v>232</v>
      </c>
      <c r="Y8719" t="s">
        <v>232</v>
      </c>
      <c r="Z8719" t="s">
        <v>232</v>
      </c>
      <c r="AA8719" t="s">
        <v>232</v>
      </c>
      <c r="AB8719" t="s">
        <v>232</v>
      </c>
      <c r="AC8719" t="s">
        <v>232</v>
      </c>
      <c r="AD8719" t="s">
        <v>232</v>
      </c>
      <c r="AE8719" t="s">
        <v>232</v>
      </c>
      <c r="AF8719" t="s">
        <v>232</v>
      </c>
      <c r="AG8719" t="s">
        <v>232</v>
      </c>
      <c r="AH8719" t="s">
        <v>232</v>
      </c>
      <c r="AI8719">
        <v>-0.496</v>
      </c>
      <c r="AJ8719">
        <v>-0.17699999999999999</v>
      </c>
      <c r="AK8719">
        <v>-0.20599999999999999</v>
      </c>
      <c r="AL8719">
        <v>-0.121</v>
      </c>
      <c r="AM8719">
        <v>-0.16900000000000001</v>
      </c>
      <c r="AN8719">
        <v>0.02</v>
      </c>
      <c r="AO8719">
        <v>-0.35599999999999998</v>
      </c>
      <c r="AP8719">
        <v>4.0000000000000001E-3</v>
      </c>
      <c r="AQ8719">
        <v>-0.253</v>
      </c>
      <c r="AR8719">
        <v>-0.217</v>
      </c>
      <c r="AS8719">
        <v>-0.36</v>
      </c>
      <c r="AT8719">
        <v>-1.361</v>
      </c>
      <c r="AU8719">
        <v>-2.2989999999999999</v>
      </c>
      <c r="AV8719">
        <v>-2.0059999999999998</v>
      </c>
      <c r="AW8719">
        <v>-1.6719999999999999</v>
      </c>
      <c r="AX8719">
        <v>-2.2989999999999999</v>
      </c>
      <c r="AY8719">
        <v>-0.252</v>
      </c>
      <c r="AZ8719">
        <v>-0.44400000000000001</v>
      </c>
      <c r="BA8719">
        <v>-0.97299999999999998</v>
      </c>
      <c r="BB8719">
        <v>-1.2270000000000001</v>
      </c>
      <c r="BC8719">
        <v>2017</v>
      </c>
    </row>
    <row r="8720" spans="1:55" x14ac:dyDescent="0.25">
      <c r="A8720">
        <v>698</v>
      </c>
      <c r="B8720" t="s">
        <v>1967</v>
      </c>
      <c r="C8720" t="s">
        <v>341</v>
      </c>
      <c r="D8720" t="s">
        <v>1968</v>
      </c>
      <c r="E8720" t="s">
        <v>339</v>
      </c>
      <c r="F8720" t="s">
        <v>340</v>
      </c>
      <c r="G8720" t="s">
        <v>282</v>
      </c>
      <c r="I8720" t="s">
        <v>342</v>
      </c>
      <c r="J8720" t="s">
        <v>232</v>
      </c>
      <c r="K8720" t="s">
        <v>232</v>
      </c>
      <c r="L8720" t="s">
        <v>232</v>
      </c>
      <c r="M8720" t="s">
        <v>232</v>
      </c>
      <c r="N8720" t="s">
        <v>232</v>
      </c>
      <c r="O8720" t="s">
        <v>232</v>
      </c>
      <c r="P8720" t="s">
        <v>232</v>
      </c>
      <c r="Q8720" t="s">
        <v>232</v>
      </c>
      <c r="R8720" t="s">
        <v>232</v>
      </c>
      <c r="S8720" t="s">
        <v>232</v>
      </c>
      <c r="T8720" t="s">
        <v>232</v>
      </c>
      <c r="U8720" t="s">
        <v>232</v>
      </c>
      <c r="V8720" t="s">
        <v>232</v>
      </c>
      <c r="W8720" t="s">
        <v>232</v>
      </c>
      <c r="X8720" t="s">
        <v>232</v>
      </c>
      <c r="Y8720" t="s">
        <v>232</v>
      </c>
      <c r="Z8720" t="s">
        <v>232</v>
      </c>
      <c r="AA8720" t="s">
        <v>232</v>
      </c>
      <c r="AB8720" t="s">
        <v>232</v>
      </c>
      <c r="AC8720" t="s">
        <v>232</v>
      </c>
      <c r="AD8720" t="s">
        <v>232</v>
      </c>
      <c r="AE8720" t="s">
        <v>232</v>
      </c>
      <c r="AF8720" t="s">
        <v>232</v>
      </c>
      <c r="AG8720" t="s">
        <v>232</v>
      </c>
      <c r="AH8720" t="s">
        <v>232</v>
      </c>
      <c r="AI8720">
        <v>-5.4809999999999999</v>
      </c>
      <c r="AJ8720">
        <v>-2.1779999999999999</v>
      </c>
      <c r="AK8720">
        <v>-2.6419999999999999</v>
      </c>
      <c r="AL8720">
        <v>-1.804</v>
      </c>
      <c r="AM8720">
        <v>-1.746</v>
      </c>
      <c r="AN8720">
        <v>0.16400000000000001</v>
      </c>
      <c r="AO8720">
        <v>-2.5270000000000001</v>
      </c>
      <c r="AP8720">
        <v>2.1999999999999999E-2</v>
      </c>
      <c r="AQ8720">
        <v>-1.3240000000000001</v>
      </c>
      <c r="AR8720">
        <v>-1.111</v>
      </c>
      <c r="AS8720">
        <v>-1.8049999999999999</v>
      </c>
      <c r="AT8720">
        <v>-6.5389999999999997</v>
      </c>
      <c r="AU8720">
        <v>-8.3789999999999996</v>
      </c>
      <c r="AV8720">
        <v>-3.766</v>
      </c>
      <c r="AW8720">
        <v>-2.0369999999999999</v>
      </c>
      <c r="AX8720">
        <v>-2.5449999999999999</v>
      </c>
      <c r="AY8720">
        <v>-0.25700000000000001</v>
      </c>
      <c r="AZ8720">
        <v>-0.41699999999999998</v>
      </c>
      <c r="BA8720">
        <v>-0.84399999999999997</v>
      </c>
      <c r="BB8720">
        <v>-0.98399999999999999</v>
      </c>
      <c r="BC8720">
        <v>2017</v>
      </c>
    </row>
    <row r="8721" spans="1:55" x14ac:dyDescent="0.25">
      <c r="A8721">
        <v>698</v>
      </c>
      <c r="B8721" t="s">
        <v>1967</v>
      </c>
      <c r="C8721" t="s">
        <v>343</v>
      </c>
      <c r="D8721" t="s">
        <v>1968</v>
      </c>
      <c r="E8721" t="s">
        <v>344</v>
      </c>
      <c r="F8721" t="s">
        <v>345</v>
      </c>
      <c r="G8721" t="s">
        <v>229</v>
      </c>
      <c r="H8721" t="s">
        <v>230</v>
      </c>
    </row>
    <row r="8722" spans="1:55" x14ac:dyDescent="0.25">
      <c r="A8722">
        <v>698</v>
      </c>
      <c r="B8722" t="s">
        <v>1967</v>
      </c>
      <c r="C8722" t="s">
        <v>346</v>
      </c>
      <c r="D8722" t="s">
        <v>1968</v>
      </c>
      <c r="E8722" t="s">
        <v>344</v>
      </c>
      <c r="F8722" t="s">
        <v>345</v>
      </c>
      <c r="G8722" t="s">
        <v>270</v>
      </c>
    </row>
    <row r="8723" spans="1:55" x14ac:dyDescent="0.25">
      <c r="A8723">
        <v>698</v>
      </c>
      <c r="B8723" t="s">
        <v>1967</v>
      </c>
      <c r="C8723" t="s">
        <v>347</v>
      </c>
      <c r="D8723" t="s">
        <v>1968</v>
      </c>
      <c r="E8723" t="s">
        <v>348</v>
      </c>
      <c r="F8723" t="s">
        <v>349</v>
      </c>
      <c r="G8723" t="s">
        <v>229</v>
      </c>
      <c r="H8723" t="s">
        <v>230</v>
      </c>
      <c r="I8723" t="s">
        <v>1973</v>
      </c>
      <c r="J8723" t="s">
        <v>232</v>
      </c>
      <c r="K8723" t="s">
        <v>232</v>
      </c>
      <c r="L8723" t="s">
        <v>232</v>
      </c>
      <c r="M8723" t="s">
        <v>232</v>
      </c>
      <c r="N8723" t="s">
        <v>232</v>
      </c>
      <c r="O8723" t="s">
        <v>232</v>
      </c>
      <c r="P8723" t="s">
        <v>232</v>
      </c>
      <c r="Q8723" t="s">
        <v>232</v>
      </c>
      <c r="R8723" t="s">
        <v>232</v>
      </c>
      <c r="S8723" t="s">
        <v>232</v>
      </c>
      <c r="T8723" t="s">
        <v>232</v>
      </c>
      <c r="U8723" t="s">
        <v>232</v>
      </c>
      <c r="V8723" t="s">
        <v>232</v>
      </c>
      <c r="W8723" t="s">
        <v>232</v>
      </c>
      <c r="X8723" t="s">
        <v>232</v>
      </c>
      <c r="Y8723" t="s">
        <v>232</v>
      </c>
      <c r="Z8723" t="s">
        <v>232</v>
      </c>
      <c r="AA8723" t="s">
        <v>232</v>
      </c>
      <c r="AB8723" t="s">
        <v>232</v>
      </c>
      <c r="AC8723" t="s">
        <v>232</v>
      </c>
      <c r="AD8723" t="s">
        <v>232</v>
      </c>
      <c r="AE8723" t="s">
        <v>232</v>
      </c>
      <c r="AF8723" t="s">
        <v>232</v>
      </c>
      <c r="AG8723" t="s">
        <v>232</v>
      </c>
      <c r="AH8723" t="s">
        <v>232</v>
      </c>
      <c r="AI8723">
        <v>-0.26800000000000002</v>
      </c>
      <c r="AJ8723">
        <v>3.0000000000000001E-3</v>
      </c>
      <c r="AK8723">
        <v>-8.4000000000000005E-2</v>
      </c>
      <c r="AL8723">
        <v>1.7000000000000001E-2</v>
      </c>
      <c r="AM8723">
        <v>2.9000000000000001E-2</v>
      </c>
      <c r="AN8723">
        <v>0.13300000000000001</v>
      </c>
      <c r="AO8723">
        <v>-0.317</v>
      </c>
      <c r="AP8723">
        <v>4.3999999999999997E-2</v>
      </c>
      <c r="AQ8723">
        <v>-0.13600000000000001</v>
      </c>
      <c r="AR8723">
        <v>-0.08</v>
      </c>
      <c r="AS8723">
        <v>-0.183</v>
      </c>
      <c r="AT8723">
        <v>-1.234</v>
      </c>
      <c r="AU8723">
        <v>-2.0659999999999998</v>
      </c>
      <c r="AV8723">
        <v>-1.6379999999999999</v>
      </c>
      <c r="AW8723">
        <v>-0.90500000000000003</v>
      </c>
      <c r="AX8723">
        <v>-1.1819999999999999</v>
      </c>
      <c r="AY8723">
        <v>0.61199999999999999</v>
      </c>
      <c r="AZ8723">
        <v>0.35099999999999998</v>
      </c>
      <c r="BA8723">
        <v>-0.21099999999999999</v>
      </c>
      <c r="BB8723">
        <v>-0.46</v>
      </c>
      <c r="BC8723">
        <v>2017</v>
      </c>
    </row>
    <row r="8724" spans="1:55" x14ac:dyDescent="0.25">
      <c r="A8724">
        <v>698</v>
      </c>
      <c r="B8724" t="s">
        <v>1967</v>
      </c>
      <c r="C8724" t="s">
        <v>350</v>
      </c>
      <c r="D8724" t="s">
        <v>1968</v>
      </c>
      <c r="E8724" t="s">
        <v>348</v>
      </c>
      <c r="F8724" t="s">
        <v>349</v>
      </c>
      <c r="G8724" t="s">
        <v>282</v>
      </c>
      <c r="I8724" t="s">
        <v>351</v>
      </c>
      <c r="J8724" t="s">
        <v>232</v>
      </c>
      <c r="K8724" t="s">
        <v>232</v>
      </c>
      <c r="L8724" t="s">
        <v>232</v>
      </c>
      <c r="M8724" t="s">
        <v>232</v>
      </c>
      <c r="N8724" t="s">
        <v>232</v>
      </c>
      <c r="O8724" t="s">
        <v>232</v>
      </c>
      <c r="P8724" t="s">
        <v>232</v>
      </c>
      <c r="Q8724" t="s">
        <v>232</v>
      </c>
      <c r="R8724" t="s">
        <v>232</v>
      </c>
      <c r="S8724" t="s">
        <v>232</v>
      </c>
      <c r="T8724" t="s">
        <v>232</v>
      </c>
      <c r="U8724" t="s">
        <v>232</v>
      </c>
      <c r="V8724" t="s">
        <v>232</v>
      </c>
      <c r="W8724" t="s">
        <v>232</v>
      </c>
      <c r="X8724" t="s">
        <v>232</v>
      </c>
      <c r="Y8724" t="s">
        <v>232</v>
      </c>
      <c r="Z8724" t="s">
        <v>232</v>
      </c>
      <c r="AA8724" t="s">
        <v>232</v>
      </c>
      <c r="AB8724" t="s">
        <v>232</v>
      </c>
      <c r="AC8724" t="s">
        <v>232</v>
      </c>
      <c r="AD8724" t="s">
        <v>232</v>
      </c>
      <c r="AE8724" t="s">
        <v>232</v>
      </c>
      <c r="AF8724" t="s">
        <v>232</v>
      </c>
      <c r="AG8724" t="s">
        <v>232</v>
      </c>
      <c r="AH8724" t="s">
        <v>232</v>
      </c>
      <c r="AI8724">
        <v>-2.9649999999999999</v>
      </c>
      <c r="AJ8724">
        <v>3.6999999999999998E-2</v>
      </c>
      <c r="AK8724">
        <v>-1.08</v>
      </c>
      <c r="AL8724">
        <v>0.253</v>
      </c>
      <c r="AM8724">
        <v>0.3</v>
      </c>
      <c r="AN8724">
        <v>1.1060000000000001</v>
      </c>
      <c r="AO8724">
        <v>-2.2490000000000001</v>
      </c>
      <c r="AP8724">
        <v>0.25700000000000001</v>
      </c>
      <c r="AQ8724">
        <v>-0.71499999999999997</v>
      </c>
      <c r="AR8724">
        <v>-0.41199999999999998</v>
      </c>
      <c r="AS8724">
        <v>-0.91700000000000004</v>
      </c>
      <c r="AT8724">
        <v>-5.9290000000000003</v>
      </c>
      <c r="AU8724">
        <v>-7.5309999999999997</v>
      </c>
      <c r="AV8724">
        <v>-3.0750000000000002</v>
      </c>
      <c r="AW8724">
        <v>-1.1020000000000001</v>
      </c>
      <c r="AX8724">
        <v>-1.3080000000000001</v>
      </c>
      <c r="AY8724">
        <v>0.622</v>
      </c>
      <c r="AZ8724">
        <v>0.32900000000000001</v>
      </c>
      <c r="BA8724">
        <v>-0.183</v>
      </c>
      <c r="BB8724">
        <v>-0.36899999999999999</v>
      </c>
      <c r="BC8724">
        <v>2017</v>
      </c>
    </row>
    <row r="8725" spans="1:55" x14ac:dyDescent="0.25">
      <c r="A8725">
        <v>698</v>
      </c>
      <c r="B8725" t="s">
        <v>1967</v>
      </c>
      <c r="C8725" t="s">
        <v>352</v>
      </c>
      <c r="D8725" t="s">
        <v>1968</v>
      </c>
      <c r="E8725" t="s">
        <v>353</v>
      </c>
      <c r="F8725" t="s">
        <v>354</v>
      </c>
      <c r="G8725" t="s">
        <v>229</v>
      </c>
      <c r="H8725" t="s">
        <v>230</v>
      </c>
    </row>
    <row r="8726" spans="1:55" x14ac:dyDescent="0.25">
      <c r="A8726">
        <v>698</v>
      </c>
      <c r="B8726" t="s">
        <v>1967</v>
      </c>
      <c r="C8726" t="s">
        <v>355</v>
      </c>
      <c r="D8726" t="s">
        <v>1968</v>
      </c>
      <c r="E8726" t="s">
        <v>353</v>
      </c>
      <c r="F8726" t="s">
        <v>354</v>
      </c>
      <c r="G8726" t="s">
        <v>282</v>
      </c>
    </row>
    <row r="8727" spans="1:55" x14ac:dyDescent="0.25">
      <c r="A8727">
        <v>698</v>
      </c>
      <c r="B8727" t="s">
        <v>1967</v>
      </c>
      <c r="C8727" t="s">
        <v>356</v>
      </c>
      <c r="D8727" t="s">
        <v>1968</v>
      </c>
      <c r="E8727" t="s">
        <v>357</v>
      </c>
      <c r="F8727" t="s">
        <v>358</v>
      </c>
      <c r="G8727" t="s">
        <v>229</v>
      </c>
      <c r="H8727" t="s">
        <v>230</v>
      </c>
      <c r="I8727" t="s">
        <v>1973</v>
      </c>
      <c r="J8727" t="s">
        <v>232</v>
      </c>
      <c r="K8727" t="s">
        <v>232</v>
      </c>
      <c r="L8727" t="s">
        <v>232</v>
      </c>
      <c r="M8727" t="s">
        <v>232</v>
      </c>
      <c r="N8727" t="s">
        <v>232</v>
      </c>
      <c r="O8727" t="s">
        <v>232</v>
      </c>
      <c r="P8727" t="s">
        <v>232</v>
      </c>
      <c r="Q8727" t="s">
        <v>232</v>
      </c>
      <c r="R8727" t="s">
        <v>232</v>
      </c>
      <c r="S8727" t="s">
        <v>232</v>
      </c>
      <c r="T8727" t="s">
        <v>232</v>
      </c>
      <c r="U8727" t="s">
        <v>232</v>
      </c>
      <c r="V8727" t="s">
        <v>232</v>
      </c>
      <c r="W8727" t="s">
        <v>232</v>
      </c>
      <c r="X8727" t="s">
        <v>232</v>
      </c>
      <c r="Y8727" t="s">
        <v>232</v>
      </c>
      <c r="Z8727" t="s">
        <v>232</v>
      </c>
      <c r="AA8727" t="s">
        <v>232</v>
      </c>
      <c r="AB8727" t="s">
        <v>232</v>
      </c>
      <c r="AC8727" t="s">
        <v>232</v>
      </c>
      <c r="AD8727" t="s">
        <v>232</v>
      </c>
      <c r="AE8727" t="s">
        <v>232</v>
      </c>
      <c r="AF8727" t="s">
        <v>232</v>
      </c>
      <c r="AG8727" t="s">
        <v>232</v>
      </c>
      <c r="AH8727" t="s">
        <v>232</v>
      </c>
      <c r="AI8727">
        <v>2.9910000000000001</v>
      </c>
      <c r="AJ8727">
        <v>3.2109999999999999</v>
      </c>
      <c r="AK8727">
        <v>3.4769999999999999</v>
      </c>
      <c r="AL8727">
        <v>4.0960000000000001</v>
      </c>
      <c r="AM8727">
        <v>5.9969999999999999</v>
      </c>
      <c r="AN8727">
        <v>5.9690000000000003</v>
      </c>
      <c r="AO8727">
        <v>5.8369999999999997</v>
      </c>
      <c r="AP8727">
        <v>6.3659999999999997</v>
      </c>
      <c r="AQ8727">
        <v>7.36</v>
      </c>
      <c r="AR8727">
        <v>7.8540000000000001</v>
      </c>
      <c r="AS8727">
        <v>8.3460000000000001</v>
      </c>
      <c r="AT8727">
        <v>11.269</v>
      </c>
      <c r="AU8727">
        <v>14.505000000000001</v>
      </c>
      <c r="AV8727">
        <v>15.859</v>
      </c>
      <c r="AW8727">
        <v>17.224</v>
      </c>
      <c r="AX8727">
        <v>18.512</v>
      </c>
      <c r="AY8727">
        <v>19.73</v>
      </c>
      <c r="AZ8727">
        <v>20.861999999999998</v>
      </c>
      <c r="BA8727">
        <v>21.46</v>
      </c>
      <c r="BB8727">
        <v>22.033999999999999</v>
      </c>
      <c r="BC8727">
        <v>2017</v>
      </c>
    </row>
    <row r="8728" spans="1:55" x14ac:dyDescent="0.25">
      <c r="A8728">
        <v>698</v>
      </c>
      <c r="B8728" t="s">
        <v>1967</v>
      </c>
      <c r="C8728" t="s">
        <v>359</v>
      </c>
      <c r="D8728" t="s">
        <v>1968</v>
      </c>
      <c r="E8728" t="s">
        <v>357</v>
      </c>
      <c r="F8728" t="s">
        <v>358</v>
      </c>
      <c r="G8728" t="s">
        <v>282</v>
      </c>
      <c r="I8728" t="s">
        <v>360</v>
      </c>
      <c r="J8728" t="s">
        <v>232</v>
      </c>
      <c r="K8728" t="s">
        <v>232</v>
      </c>
      <c r="L8728" t="s">
        <v>232</v>
      </c>
      <c r="M8728" t="s">
        <v>232</v>
      </c>
      <c r="N8728" t="s">
        <v>232</v>
      </c>
      <c r="O8728" t="s">
        <v>232</v>
      </c>
      <c r="P8728" t="s">
        <v>232</v>
      </c>
      <c r="Q8728" t="s">
        <v>232</v>
      </c>
      <c r="R8728" t="s">
        <v>232</v>
      </c>
      <c r="S8728" t="s">
        <v>232</v>
      </c>
      <c r="T8728" t="s">
        <v>232</v>
      </c>
      <c r="U8728" t="s">
        <v>232</v>
      </c>
      <c r="V8728" t="s">
        <v>232</v>
      </c>
      <c r="W8728" t="s">
        <v>232</v>
      </c>
      <c r="X8728" t="s">
        <v>232</v>
      </c>
      <c r="Y8728" t="s">
        <v>232</v>
      </c>
      <c r="Z8728" t="s">
        <v>232</v>
      </c>
      <c r="AA8728" t="s">
        <v>232</v>
      </c>
      <c r="AB8728" t="s">
        <v>232</v>
      </c>
      <c r="AC8728" t="s">
        <v>232</v>
      </c>
      <c r="AD8728" t="s">
        <v>232</v>
      </c>
      <c r="AE8728" t="s">
        <v>232</v>
      </c>
      <c r="AF8728" t="s">
        <v>232</v>
      </c>
      <c r="AG8728" t="s">
        <v>232</v>
      </c>
      <c r="AH8728" t="s">
        <v>232</v>
      </c>
      <c r="AI8728">
        <v>33.061</v>
      </c>
      <c r="AJ8728">
        <v>39.436999999999998</v>
      </c>
      <c r="AK8728">
        <v>44.67</v>
      </c>
      <c r="AL8728">
        <v>61.076999999999998</v>
      </c>
      <c r="AM8728">
        <v>62.039000000000001</v>
      </c>
      <c r="AN8728">
        <v>49.564999999999998</v>
      </c>
      <c r="AO8728">
        <v>41.389000000000003</v>
      </c>
      <c r="AP8728">
        <v>37.198</v>
      </c>
      <c r="AQ8728">
        <v>38.552999999999997</v>
      </c>
      <c r="AR8728">
        <v>40.286999999999999</v>
      </c>
      <c r="AS8728">
        <v>41.805999999999997</v>
      </c>
      <c r="AT8728">
        <v>54.164000000000001</v>
      </c>
      <c r="AU8728">
        <v>52.866</v>
      </c>
      <c r="AV8728">
        <v>29.780999999999999</v>
      </c>
      <c r="AW8728">
        <v>20.986999999999998</v>
      </c>
      <c r="AX8728">
        <v>20.49</v>
      </c>
      <c r="AY8728">
        <v>20.068000000000001</v>
      </c>
      <c r="AZ8728">
        <v>19.553999999999998</v>
      </c>
      <c r="BA8728">
        <v>18.611000000000001</v>
      </c>
      <c r="BB8728">
        <v>17.681999999999999</v>
      </c>
      <c r="BC8728">
        <v>2017</v>
      </c>
    </row>
    <row r="8729" spans="1:55" x14ac:dyDescent="0.25">
      <c r="A8729">
        <v>698</v>
      </c>
      <c r="B8729" t="s">
        <v>1967</v>
      </c>
      <c r="C8729" t="s">
        <v>361</v>
      </c>
      <c r="D8729" t="s">
        <v>1968</v>
      </c>
      <c r="E8729" t="s">
        <v>362</v>
      </c>
      <c r="F8729" t="s">
        <v>363</v>
      </c>
      <c r="G8729" t="s">
        <v>229</v>
      </c>
      <c r="H8729" t="s">
        <v>230</v>
      </c>
      <c r="I8729" t="s">
        <v>1973</v>
      </c>
      <c r="J8729" t="s">
        <v>232</v>
      </c>
      <c r="K8729" t="s">
        <v>232</v>
      </c>
      <c r="L8729" t="s">
        <v>232</v>
      </c>
      <c r="M8729" t="s">
        <v>232</v>
      </c>
      <c r="N8729" t="s">
        <v>232</v>
      </c>
      <c r="O8729" t="s">
        <v>232</v>
      </c>
      <c r="P8729" t="s">
        <v>232</v>
      </c>
      <c r="Q8729" t="s">
        <v>232</v>
      </c>
      <c r="R8729" t="s">
        <v>232</v>
      </c>
      <c r="S8729" t="s">
        <v>232</v>
      </c>
      <c r="T8729" t="s">
        <v>232</v>
      </c>
      <c r="U8729" t="s">
        <v>232</v>
      </c>
      <c r="V8729" t="s">
        <v>232</v>
      </c>
      <c r="W8729" t="s">
        <v>232</v>
      </c>
      <c r="X8729" t="s">
        <v>232</v>
      </c>
      <c r="Y8729" t="s">
        <v>232</v>
      </c>
      <c r="Z8729" t="s">
        <v>232</v>
      </c>
      <c r="AA8729" t="s">
        <v>232</v>
      </c>
      <c r="AB8729" t="s">
        <v>232</v>
      </c>
      <c r="AC8729" t="s">
        <v>232</v>
      </c>
      <c r="AD8729">
        <v>11.541</v>
      </c>
      <c r="AE8729">
        <v>11.37</v>
      </c>
      <c r="AF8729">
        <v>10.837</v>
      </c>
      <c r="AG8729">
        <v>9.5549999999999997</v>
      </c>
      <c r="AH8729">
        <v>9.4909999999999997</v>
      </c>
      <c r="AI8729">
        <v>9.0459999999999994</v>
      </c>
      <c r="AJ8729">
        <v>8.141</v>
      </c>
      <c r="AK8729">
        <v>7.7850000000000001</v>
      </c>
      <c r="AL8729">
        <v>6.7069999999999999</v>
      </c>
      <c r="AM8729">
        <v>9.6660000000000004</v>
      </c>
      <c r="AN8729">
        <v>12.042</v>
      </c>
      <c r="AO8729">
        <v>14.102</v>
      </c>
      <c r="AP8729">
        <v>17.114999999999998</v>
      </c>
      <c r="AQ8729">
        <v>19.091000000000001</v>
      </c>
      <c r="AR8729">
        <v>19.495999999999999</v>
      </c>
      <c r="AS8729">
        <v>19.963000000000001</v>
      </c>
      <c r="AT8729">
        <v>20.806000000000001</v>
      </c>
      <c r="AU8729">
        <v>27.437999999999999</v>
      </c>
      <c r="AV8729">
        <v>53.250999999999998</v>
      </c>
      <c r="AW8729">
        <v>82.070999999999998</v>
      </c>
      <c r="AX8729">
        <v>90.343000000000004</v>
      </c>
      <c r="AY8729">
        <v>98.314999999999998</v>
      </c>
      <c r="AZ8729">
        <v>106.694</v>
      </c>
      <c r="BA8729">
        <v>115.304</v>
      </c>
      <c r="BB8729">
        <v>124.616</v>
      </c>
      <c r="BC8729">
        <v>2017</v>
      </c>
    </row>
    <row r="8730" spans="1:55" x14ac:dyDescent="0.25">
      <c r="A8730">
        <v>698</v>
      </c>
      <c r="B8730" t="s">
        <v>1967</v>
      </c>
      <c r="C8730" t="s">
        <v>364</v>
      </c>
      <c r="D8730" t="s">
        <v>1968</v>
      </c>
      <c r="E8730" t="s">
        <v>365</v>
      </c>
      <c r="F8730" t="s">
        <v>366</v>
      </c>
      <c r="G8730" t="s">
        <v>242</v>
      </c>
      <c r="H8730" t="s">
        <v>230</v>
      </c>
      <c r="I8730" t="s">
        <v>1974</v>
      </c>
      <c r="J8730">
        <v>-0.30099999999999999</v>
      </c>
      <c r="K8730">
        <v>-0.67400000000000004</v>
      </c>
      <c r="L8730">
        <v>-0.748</v>
      </c>
      <c r="M8730">
        <v>-0.504</v>
      </c>
      <c r="N8730">
        <v>-0.17100000000000001</v>
      </c>
      <c r="O8730">
        <v>-0.153</v>
      </c>
      <c r="P8730">
        <v>-5.0999999999999997E-2</v>
      </c>
      <c r="Q8730">
        <v>0</v>
      </c>
      <c r="R8730">
        <v>0.05</v>
      </c>
      <c r="S8730">
        <v>-7.9000000000000001E-2</v>
      </c>
      <c r="T8730">
        <v>-0.25700000000000001</v>
      </c>
      <c r="U8730">
        <v>-0.54700000000000004</v>
      </c>
      <c r="V8730">
        <v>-0.84199999999999997</v>
      </c>
      <c r="W8730">
        <v>-0.311</v>
      </c>
      <c r="X8730">
        <v>-0.318</v>
      </c>
      <c r="Y8730">
        <v>-0.36899999999999999</v>
      </c>
      <c r="Z8730">
        <v>-0.18</v>
      </c>
      <c r="AA8730">
        <v>-0.80100000000000005</v>
      </c>
      <c r="AB8730">
        <v>-0.159</v>
      </c>
      <c r="AC8730">
        <v>0.24399999999999999</v>
      </c>
      <c r="AD8730">
        <v>0.32200000000000001</v>
      </c>
      <c r="AE8730">
        <v>0.36499999999999999</v>
      </c>
      <c r="AF8730">
        <v>0.249</v>
      </c>
      <c r="AG8730">
        <v>-6.9000000000000006E-2</v>
      </c>
      <c r="AH8730">
        <v>-0.128</v>
      </c>
      <c r="AI8730">
        <v>-8.6999999999999994E-2</v>
      </c>
      <c r="AJ8730">
        <v>0.154</v>
      </c>
      <c r="AK8730">
        <v>0.29799999999999999</v>
      </c>
      <c r="AL8730">
        <v>-0.13800000000000001</v>
      </c>
      <c r="AM8730">
        <v>-0.94099999999999995</v>
      </c>
      <c r="AN8730">
        <v>-1.444</v>
      </c>
      <c r="AO8730">
        <v>-2.4319999999999999</v>
      </c>
      <c r="AP8730">
        <v>-1.8360000000000001</v>
      </c>
      <c r="AQ8730">
        <v>-2.5259999999999998</v>
      </c>
      <c r="AR8730">
        <v>-2.254</v>
      </c>
      <c r="AS8730">
        <v>-1.5209999999999999</v>
      </c>
      <c r="AT8730">
        <v>-0.71799999999999997</v>
      </c>
      <c r="AU8730">
        <v>-0.28399999999999997</v>
      </c>
      <c r="AV8730">
        <v>-1.0349999999999999</v>
      </c>
      <c r="AW8730">
        <v>-0.65800000000000003</v>
      </c>
      <c r="AX8730">
        <v>-1.1870000000000001</v>
      </c>
      <c r="AY8730">
        <v>-1.177</v>
      </c>
      <c r="AZ8730">
        <v>-1.1719999999999999</v>
      </c>
      <c r="BA8730">
        <v>-1.5109999999999999</v>
      </c>
      <c r="BB8730">
        <v>-1.6559999999999999</v>
      </c>
      <c r="BC8730">
        <v>2017</v>
      </c>
    </row>
    <row r="8731" spans="1:55" x14ac:dyDescent="0.25">
      <c r="A8731">
        <v>698</v>
      </c>
      <c r="B8731" t="s">
        <v>1967</v>
      </c>
      <c r="C8731" t="s">
        <v>368</v>
      </c>
      <c r="D8731" t="s">
        <v>1968</v>
      </c>
      <c r="E8731" t="s">
        <v>365</v>
      </c>
      <c r="F8731" t="s">
        <v>366</v>
      </c>
      <c r="G8731" t="s">
        <v>282</v>
      </c>
      <c r="I8731" t="s">
        <v>369</v>
      </c>
      <c r="J8731" t="s">
        <v>232</v>
      </c>
      <c r="K8731" t="s">
        <v>232</v>
      </c>
      <c r="L8731" t="s">
        <v>232</v>
      </c>
      <c r="M8731" t="s">
        <v>232</v>
      </c>
      <c r="N8731" t="s">
        <v>232</v>
      </c>
      <c r="O8731" t="s">
        <v>232</v>
      </c>
      <c r="P8731" t="s">
        <v>232</v>
      </c>
      <c r="Q8731" t="s">
        <v>232</v>
      </c>
      <c r="R8731" t="s">
        <v>232</v>
      </c>
      <c r="S8731" t="s">
        <v>232</v>
      </c>
      <c r="T8731">
        <v>-2.5339999999999998</v>
      </c>
      <c r="U8731">
        <v>-5.7880000000000003</v>
      </c>
      <c r="V8731">
        <v>-10.804</v>
      </c>
      <c r="W8731">
        <v>-4.109</v>
      </c>
      <c r="X8731">
        <v>-3.9950000000000001</v>
      </c>
      <c r="Y8731">
        <v>-4.4660000000000002</v>
      </c>
      <c r="Z8731">
        <v>-1.7789999999999999</v>
      </c>
      <c r="AA8731">
        <v>-7.7169999999999996</v>
      </c>
      <c r="AB8731">
        <v>-1.3120000000000001</v>
      </c>
      <c r="AC8731">
        <v>2.0699999999999998</v>
      </c>
      <c r="AD8731">
        <v>2.8380000000000001</v>
      </c>
      <c r="AE8731">
        <v>3.2480000000000002</v>
      </c>
      <c r="AF8731">
        <v>2.323</v>
      </c>
      <c r="AG8731">
        <v>-0.72</v>
      </c>
      <c r="AH8731">
        <v>-1.353</v>
      </c>
      <c r="AI8731">
        <v>-0.95799999999999996</v>
      </c>
      <c r="AJ8731">
        <v>1.887</v>
      </c>
      <c r="AK8731">
        <v>3.8290000000000002</v>
      </c>
      <c r="AL8731">
        <v>-2.0609999999999999</v>
      </c>
      <c r="AM8731">
        <v>-9.734</v>
      </c>
      <c r="AN8731">
        <v>-11.989000000000001</v>
      </c>
      <c r="AO8731">
        <v>-17.245000000000001</v>
      </c>
      <c r="AP8731">
        <v>-10.727</v>
      </c>
      <c r="AQ8731">
        <v>-13.23</v>
      </c>
      <c r="AR8731">
        <v>-11.563000000000001</v>
      </c>
      <c r="AS8731">
        <v>-7.617</v>
      </c>
      <c r="AT8731">
        <v>-3.58</v>
      </c>
      <c r="AU8731">
        <v>-1.2989999999999999</v>
      </c>
      <c r="AV8731">
        <v>-3.9609999999999999</v>
      </c>
      <c r="AW8731">
        <v>-2.9510000000000001</v>
      </c>
      <c r="AX8731">
        <v>-4.5999999999999996</v>
      </c>
      <c r="AY8731">
        <v>-4.1890000000000001</v>
      </c>
      <c r="AZ8731">
        <v>-3.8450000000000002</v>
      </c>
      <c r="BA8731">
        <v>-4.5860000000000003</v>
      </c>
      <c r="BB8731">
        <v>-4.6509999999999998</v>
      </c>
      <c r="BC8731">
        <v>2015</v>
      </c>
    </row>
    <row r="8733" spans="1:55" x14ac:dyDescent="0.25">
      <c r="A8733" t="s">
        <v>1975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45"/>
  <sheetViews>
    <sheetView topLeftCell="A7" workbookViewId="0">
      <selection activeCell="E38" sqref="E38"/>
    </sheetView>
  </sheetViews>
  <sheetFormatPr defaultRowHeight="15" x14ac:dyDescent="0.25"/>
  <cols>
    <col min="1" max="1" width="21.7109375" customWidth="1"/>
    <col min="5" max="5" width="25" customWidth="1"/>
    <col min="9" max="9" width="29" customWidth="1"/>
    <col min="10" max="10" width="11.140625" customWidth="1"/>
    <col min="11" max="11" width="10.42578125" customWidth="1"/>
  </cols>
  <sheetData>
    <row r="1" spans="1:15" x14ac:dyDescent="0.25">
      <c r="E1" s="1" t="s">
        <v>2225</v>
      </c>
    </row>
    <row r="2" spans="1:15" x14ac:dyDescent="0.25">
      <c r="B2" s="107" t="s">
        <v>2226</v>
      </c>
      <c r="C2" s="107" t="s">
        <v>2226</v>
      </c>
      <c r="F2">
        <v>2018</v>
      </c>
      <c r="G2">
        <v>2017</v>
      </c>
      <c r="J2">
        <v>2018</v>
      </c>
      <c r="K2">
        <v>2017</v>
      </c>
      <c r="L2">
        <v>2016</v>
      </c>
      <c r="N2">
        <v>2018</v>
      </c>
      <c r="O2">
        <v>2017</v>
      </c>
    </row>
    <row r="3" spans="1:15" x14ac:dyDescent="0.25">
      <c r="B3" s="86">
        <f>+J3/F3</f>
        <v>0.40964336504776833</v>
      </c>
      <c r="C3" s="86">
        <f>+K3/G3</f>
        <v>0.34975877349285661</v>
      </c>
      <c r="E3" t="s">
        <v>2227</v>
      </c>
      <c r="F3">
        <f>+[3]BS!C35</f>
        <v>1016782</v>
      </c>
      <c r="G3">
        <f>+[3]BS!B35</f>
        <v>813758</v>
      </c>
      <c r="I3" t="s">
        <v>18</v>
      </c>
      <c r="J3">
        <f>+[3]IS!C34</f>
        <v>416518</v>
      </c>
      <c r="K3">
        <f>+[3]IS!B34</f>
        <v>284619</v>
      </c>
      <c r="M3" t="s">
        <v>21</v>
      </c>
      <c r="N3">
        <f>+[3]IS!C32*-1</f>
        <v>381378</v>
      </c>
      <c r="O3">
        <f>+[3]IS!B32*-1</f>
        <v>296819</v>
      </c>
    </row>
    <row r="4" spans="1:15" x14ac:dyDescent="0.25">
      <c r="E4" t="s">
        <v>2228</v>
      </c>
      <c r="F4">
        <f>+F28</f>
        <v>22579</v>
      </c>
      <c r="G4">
        <f>+G28</f>
        <v>27273</v>
      </c>
      <c r="I4" t="s">
        <v>2229</v>
      </c>
      <c r="M4" t="s">
        <v>2230</v>
      </c>
      <c r="N4">
        <f>+[3]IS!C29</f>
        <v>-2959</v>
      </c>
      <c r="O4">
        <f>+[3]IS!B29</f>
        <v>-2090</v>
      </c>
    </row>
    <row r="5" spans="1:15" x14ac:dyDescent="0.25">
      <c r="E5" t="s">
        <v>2231</v>
      </c>
      <c r="F5">
        <f>+F29</f>
        <v>17214</v>
      </c>
      <c r="G5">
        <f>+G29</f>
        <v>18872</v>
      </c>
      <c r="I5" t="s">
        <v>2232</v>
      </c>
      <c r="J5">
        <f>+[3]IS!C27</f>
        <v>-1415</v>
      </c>
      <c r="K5">
        <f>+[3]IS!B27</f>
        <v>-956</v>
      </c>
      <c r="M5" t="s">
        <v>131</v>
      </c>
      <c r="N5">
        <f>+[3]IS!C23</f>
        <v>-41334</v>
      </c>
      <c r="O5">
        <f>+[3]IS!B23</f>
        <v>-37175</v>
      </c>
    </row>
    <row r="6" spans="1:15" x14ac:dyDescent="0.25">
      <c r="B6">
        <v>2018</v>
      </c>
      <c r="C6">
        <v>2017</v>
      </c>
      <c r="E6" t="s">
        <v>2233</v>
      </c>
      <c r="F6">
        <f>+[3]BS!C9</f>
        <v>26896</v>
      </c>
      <c r="G6">
        <f>+[3]BS!B9</f>
        <v>24346</v>
      </c>
      <c r="I6" t="str">
        <f>+[3]IS!A28</f>
        <v>Finance and other income</v>
      </c>
      <c r="J6">
        <f>+[3]IS!C28</f>
        <v>3865</v>
      </c>
      <c r="K6">
        <f>+[3]IS!B28</f>
        <v>1569</v>
      </c>
    </row>
    <row r="7" spans="1:15" x14ac:dyDescent="0.25">
      <c r="B7" s="107" t="s">
        <v>2226</v>
      </c>
      <c r="C7" s="107" t="s">
        <v>2226</v>
      </c>
      <c r="E7" t="s">
        <v>2234</v>
      </c>
      <c r="F7">
        <f>+F25</f>
        <v>48321</v>
      </c>
      <c r="G7">
        <f>+G25</f>
        <v>-46912</v>
      </c>
      <c r="I7" t="s">
        <v>2235</v>
      </c>
      <c r="J7" s="57">
        <f>+((N4)*(F8+F6)/(F3)*(-1)+(N4))*-1</f>
        <v>256.42598511775395</v>
      </c>
      <c r="K7" s="57">
        <f>+((O4)*(G8+G6)/(G3)*(-1)+(O4))*-1</f>
        <v>118.5156397848009</v>
      </c>
    </row>
    <row r="8" spans="1:15" x14ac:dyDescent="0.25">
      <c r="A8" t="s">
        <v>2236</v>
      </c>
      <c r="B8" s="86">
        <f>+J8/F8</f>
        <v>0.45945585578740272</v>
      </c>
      <c r="C8" s="86">
        <f>+K8/G8</f>
        <v>0.38226440248226384</v>
      </c>
      <c r="E8" t="s">
        <v>2237</v>
      </c>
      <c r="F8">
        <f>+F3-SUM(F4:F7)</f>
        <v>901772</v>
      </c>
      <c r="G8">
        <f>+G3-SUM(G4:G7)+G7</f>
        <v>743267</v>
      </c>
      <c r="I8" t="s">
        <v>2238</v>
      </c>
      <c r="J8" s="57">
        <f>+J3-J5-J6+J7</f>
        <v>414324.42598511773</v>
      </c>
      <c r="K8" s="57">
        <f>+K3-K5-K6+K7</f>
        <v>284124.5156397848</v>
      </c>
    </row>
    <row r="9" spans="1:15" x14ac:dyDescent="0.25">
      <c r="A9" t="s">
        <v>2239</v>
      </c>
      <c r="B9" s="86">
        <f>+J5/F4</f>
        <v>-6.2668851587758534E-2</v>
      </c>
      <c r="C9" s="86">
        <f>+K5/G4</f>
        <v>-3.50529828035053E-2</v>
      </c>
    </row>
    <row r="10" spans="1:15" x14ac:dyDescent="0.25">
      <c r="A10" t="s">
        <v>2240</v>
      </c>
      <c r="B10" s="86">
        <f>+J6/(F7+F5)</f>
        <v>5.8976119630731669E-2</v>
      </c>
      <c r="C10" s="86">
        <f>+K6/(G5)</f>
        <v>8.313904196693514E-2</v>
      </c>
      <c r="I10" t="s">
        <v>2241</v>
      </c>
      <c r="J10">
        <v>70.099999999999994</v>
      </c>
      <c r="K10">
        <v>52.8</v>
      </c>
      <c r="L10">
        <v>40.700000000000003</v>
      </c>
    </row>
    <row r="11" spans="1:15" x14ac:dyDescent="0.25">
      <c r="E11" t="s">
        <v>2242</v>
      </c>
    </row>
    <row r="12" spans="1:15" x14ac:dyDescent="0.25">
      <c r="A12" t="s">
        <v>2243</v>
      </c>
      <c r="B12" s="86">
        <f>+N4*-1/(F18+F22)</f>
        <v>2.9205077084032451E-2</v>
      </c>
      <c r="C12" s="86">
        <f>+O4*-1/(G18+G22)</f>
        <v>2.6933683857831386E-2</v>
      </c>
      <c r="E12" t="s">
        <v>2244</v>
      </c>
      <c r="F12">
        <f>+[3]BS!C21</f>
        <v>183152</v>
      </c>
      <c r="G12">
        <f>+[3]BS!B21</f>
        <v>81242</v>
      </c>
      <c r="I12" t="s">
        <v>2245</v>
      </c>
      <c r="J12">
        <f>+B20</f>
        <v>-131766</v>
      </c>
      <c r="K12">
        <f>+C20</f>
        <v>-121955</v>
      </c>
    </row>
    <row r="13" spans="1:15" x14ac:dyDescent="0.25">
      <c r="E13" t="s">
        <v>2246</v>
      </c>
      <c r="F13">
        <f>+[3]BS!C18</f>
        <v>48140</v>
      </c>
      <c r="G13">
        <f>+[3]BS!B18</f>
        <v>38991</v>
      </c>
    </row>
    <row r="14" spans="1:15" x14ac:dyDescent="0.25">
      <c r="A14" t="s">
        <v>2247</v>
      </c>
      <c r="B14" s="86">
        <f>+(F18+F22)/F3</f>
        <v>9.9645745105637201E-2</v>
      </c>
      <c r="C14" s="86">
        <f>+(G18+G22)/G3</f>
        <v>9.5357587882392555E-2</v>
      </c>
      <c r="E14" t="s">
        <v>2248</v>
      </c>
      <c r="F14">
        <f>+[3]BS!C11</f>
        <v>9866</v>
      </c>
      <c r="G14">
        <f>+[3]BS!B11</f>
        <v>13606</v>
      </c>
      <c r="I14" t="s">
        <v>2249</v>
      </c>
      <c r="J14" s="108">
        <f>+J8+J12</f>
        <v>282558.42598511773</v>
      </c>
      <c r="K14" s="108">
        <f>+K8+K12</f>
        <v>162169.5156397848</v>
      </c>
    </row>
    <row r="15" spans="1:15" x14ac:dyDescent="0.25">
      <c r="E15" t="s">
        <v>2250</v>
      </c>
      <c r="F15">
        <f>+[3]BS!C12</f>
        <v>13127</v>
      </c>
      <c r="G15">
        <f>+[3]BS!C12</f>
        <v>13127</v>
      </c>
    </row>
    <row r="16" spans="1:15" x14ac:dyDescent="0.25">
      <c r="A16" t="s">
        <v>2251</v>
      </c>
      <c r="B16">
        <f>+F7*-1</f>
        <v>-48321</v>
      </c>
      <c r="C16">
        <f>+G7*-1</f>
        <v>46912</v>
      </c>
      <c r="E16" s="109" t="s">
        <v>201</v>
      </c>
      <c r="F16" s="109">
        <f>+SUM(F12:F15)</f>
        <v>254285</v>
      </c>
      <c r="G16" s="109">
        <f>+SUM(G12:G15)</f>
        <v>146966</v>
      </c>
      <c r="I16" t="s">
        <v>2226</v>
      </c>
      <c r="J16" s="86">
        <f>+J8/F8</f>
        <v>0.45945585578740272</v>
      </c>
      <c r="K16" s="86">
        <f>+K8/G8</f>
        <v>0.38226440248226384</v>
      </c>
    </row>
    <row r="17" spans="1:11" x14ac:dyDescent="0.25">
      <c r="E17" t="s">
        <v>120</v>
      </c>
    </row>
    <row r="18" spans="1:11" x14ac:dyDescent="0.25">
      <c r="A18" t="s">
        <v>2252</v>
      </c>
      <c r="B18" s="110">
        <f>(1/([3]BS!C8/[3]IS!C5))</f>
        <v>1.5275083054197227</v>
      </c>
      <c r="C18" s="110">
        <f>+(1/([3]BS!B8/[3]IS!B5))</f>
        <v>1.3188845132825835</v>
      </c>
      <c r="E18" t="s">
        <v>2253</v>
      </c>
      <c r="F18">
        <f>+[3]BS!C41</f>
        <v>71329</v>
      </c>
      <c r="G18">
        <f>+[3]BS!B41</f>
        <v>68692</v>
      </c>
      <c r="I18" t="s">
        <v>2254</v>
      </c>
      <c r="J18" s="57">
        <f>+J14+N3</f>
        <v>663936.42598511768</v>
      </c>
      <c r="K18" s="57">
        <f>+K14+O3</f>
        <v>458988.5156397848</v>
      </c>
    </row>
    <row r="19" spans="1:11" x14ac:dyDescent="0.25">
      <c r="E19" t="s">
        <v>2255</v>
      </c>
      <c r="F19">
        <f>+[3]BS!C43</f>
        <v>23209</v>
      </c>
      <c r="G19">
        <f>+[3]BS!B43</f>
        <v>38191</v>
      </c>
    </row>
    <row r="20" spans="1:11" x14ac:dyDescent="0.25">
      <c r="A20" t="s">
        <v>2256</v>
      </c>
      <c r="B20">
        <f>+[3]CF!C32</f>
        <v>-131766</v>
      </c>
      <c r="C20">
        <f>+[3]CF!B32</f>
        <v>-121955</v>
      </c>
      <c r="E20" t="s">
        <v>2257</v>
      </c>
      <c r="F20">
        <f>+[3]BS!C49</f>
        <v>69575</v>
      </c>
      <c r="G20">
        <f>+[3]BS!B49</f>
        <v>57679</v>
      </c>
      <c r="I20" t="s">
        <v>2258</v>
      </c>
      <c r="J20" s="108">
        <f>+F8</f>
        <v>901772</v>
      </c>
      <c r="K20" s="108">
        <f>+G8</f>
        <v>743267</v>
      </c>
    </row>
    <row r="21" spans="1:11" x14ac:dyDescent="0.25">
      <c r="E21" t="s">
        <v>2259</v>
      </c>
      <c r="F21">
        <f>+[3]BS!C50</f>
        <v>11862</v>
      </c>
      <c r="G21">
        <f>+[3]BS!B50</f>
        <v>20410</v>
      </c>
    </row>
    <row r="22" spans="1:11" x14ac:dyDescent="0.25">
      <c r="E22" t="s">
        <v>2260</v>
      </c>
      <c r="F22">
        <f>+[3]BS!C51</f>
        <v>29989</v>
      </c>
      <c r="G22">
        <f>+[3]BS!B51</f>
        <v>8906</v>
      </c>
      <c r="I22" t="s">
        <v>2261</v>
      </c>
      <c r="J22" s="108">
        <f>+J20/3.75</f>
        <v>240472.53333333333</v>
      </c>
      <c r="K22" s="108">
        <f>+K20/3.75</f>
        <v>198204.53333333333</v>
      </c>
    </row>
    <row r="23" spans="1:11" x14ac:dyDescent="0.25">
      <c r="E23" s="109" t="s">
        <v>2262</v>
      </c>
      <c r="F23" s="109">
        <f>+SUM(F18:F22)</f>
        <v>205964</v>
      </c>
      <c r="G23" s="109">
        <f>+SUM(G18:G22)</f>
        <v>193878</v>
      </c>
    </row>
    <row r="24" spans="1:11" x14ac:dyDescent="0.25">
      <c r="I24" t="s">
        <v>2263</v>
      </c>
      <c r="J24" s="111">
        <f>+B8/10%</f>
        <v>4.5945585578740271</v>
      </c>
      <c r="K24" s="111">
        <f>+J24</f>
        <v>4.5945585578740271</v>
      </c>
    </row>
    <row r="25" spans="1:11" x14ac:dyDescent="0.25">
      <c r="E25" t="s">
        <v>2264</v>
      </c>
      <c r="F25">
        <f>+F16-F23</f>
        <v>48321</v>
      </c>
      <c r="G25">
        <f>+G16-G23</f>
        <v>-46912</v>
      </c>
      <c r="I25" s="2" t="s">
        <v>2265</v>
      </c>
      <c r="J25" s="112" t="s">
        <v>2266</v>
      </c>
      <c r="K25" s="112" t="str">
        <f>+J25</f>
        <v>USD million</v>
      </c>
    </row>
    <row r="26" spans="1:11" x14ac:dyDescent="0.25">
      <c r="I26" t="s">
        <v>2267</v>
      </c>
      <c r="J26" s="108">
        <f>+J22*J24</f>
        <v>1104865.135960314</v>
      </c>
      <c r="K26" s="108">
        <f>+K22*K24</f>
        <v>910662.33483609452</v>
      </c>
    </row>
    <row r="27" spans="1:11" x14ac:dyDescent="0.25">
      <c r="E27" t="s">
        <v>2268</v>
      </c>
      <c r="I27" t="s">
        <v>2269</v>
      </c>
      <c r="J27" s="108">
        <f>+F4*(18.6*37.5%/2.7)/3.75</f>
        <v>15554.422222222223</v>
      </c>
      <c r="K27" s="108">
        <f>+J27</f>
        <v>15554.422222222223</v>
      </c>
    </row>
    <row r="28" spans="1:11" x14ac:dyDescent="0.25">
      <c r="E28" t="s">
        <v>2228</v>
      </c>
      <c r="F28">
        <f>+[3]BS!C10</f>
        <v>22579</v>
      </c>
      <c r="G28">
        <f>+[3]BS!B10</f>
        <v>27273</v>
      </c>
      <c r="I28" t="s">
        <v>2270</v>
      </c>
      <c r="J28" s="108">
        <f>+F5/3.74</f>
        <v>4602.6737967914432</v>
      </c>
      <c r="K28" s="108">
        <f>+J28</f>
        <v>4602.6737967914432</v>
      </c>
    </row>
    <row r="29" spans="1:11" x14ac:dyDescent="0.25">
      <c r="E29" t="s">
        <v>2231</v>
      </c>
      <c r="F29">
        <f>+[3]BS!C13</f>
        <v>17214</v>
      </c>
      <c r="G29">
        <f>+[3]BS!B13</f>
        <v>18872</v>
      </c>
      <c r="I29" t="s">
        <v>2271</v>
      </c>
      <c r="J29" s="108">
        <f>+F7/3.75</f>
        <v>12885.6</v>
      </c>
      <c r="K29" s="108">
        <f t="shared" ref="K29:K30" si="0">+J29</f>
        <v>12885.6</v>
      </c>
    </row>
    <row r="30" spans="1:11" x14ac:dyDescent="0.25">
      <c r="E30" t="s">
        <v>2272</v>
      </c>
      <c r="F30">
        <f>+SUM(F28:F29)</f>
        <v>39793</v>
      </c>
      <c r="G30">
        <f>+SUM(G28:G29)</f>
        <v>46145</v>
      </c>
      <c r="I30" t="s">
        <v>2273</v>
      </c>
      <c r="J30" s="108">
        <f>+F6/3.75</f>
        <v>7172.2666666666664</v>
      </c>
      <c r="K30" s="108">
        <f t="shared" si="0"/>
        <v>7172.2666666666664</v>
      </c>
    </row>
    <row r="31" spans="1:11" x14ac:dyDescent="0.25">
      <c r="J31" s="2" t="s">
        <v>49</v>
      </c>
      <c r="K31" s="2" t="s">
        <v>49</v>
      </c>
    </row>
    <row r="32" spans="1:11" x14ac:dyDescent="0.25">
      <c r="E32" t="s">
        <v>2274</v>
      </c>
      <c r="F32">
        <f>+[3]BS!C8</f>
        <v>873827</v>
      </c>
      <c r="I32" s="113" t="s">
        <v>2275</v>
      </c>
      <c r="J32" s="114">
        <f>+SUM(J26:J30)/1000</f>
        <v>1145.0800986459942</v>
      </c>
      <c r="K32" s="114">
        <f>+SUM(K26:K30)/1000</f>
        <v>950.87729752177484</v>
      </c>
    </row>
    <row r="33" spans="9:11" x14ac:dyDescent="0.25">
      <c r="I33" t="s">
        <v>2276</v>
      </c>
    </row>
    <row r="34" spans="9:11" x14ac:dyDescent="0.25">
      <c r="I34" s="2" t="s">
        <v>2277</v>
      </c>
    </row>
    <row r="35" spans="9:11" x14ac:dyDescent="0.25">
      <c r="I35" s="115" t="s">
        <v>2278</v>
      </c>
      <c r="J35" s="1" t="s">
        <v>49</v>
      </c>
      <c r="K35" s="1" t="s">
        <v>49</v>
      </c>
    </row>
    <row r="36" spans="9:11" x14ac:dyDescent="0.25">
      <c r="I36" t="s">
        <v>2279</v>
      </c>
      <c r="J36" s="108">
        <f>+J8/3.75/1000+(J27+J28+J29+J30)/1000</f>
        <v>150.70147628171173</v>
      </c>
      <c r="K36" s="108">
        <f>+K8/3.75/1000+(K27+K28+K29+K30)/1000</f>
        <v>115.98150018962295</v>
      </c>
    </row>
    <row r="37" spans="9:11" x14ac:dyDescent="0.25">
      <c r="I37" s="3" t="s">
        <v>2280</v>
      </c>
      <c r="J37" s="116">
        <f>+J36/(9.6%-1.2%)</f>
        <v>1794.0651938299015</v>
      </c>
      <c r="K37" s="116">
        <f>+K36/(9.6%-1.2%)</f>
        <v>1380.7321451145588</v>
      </c>
    </row>
    <row r="39" spans="9:11" x14ac:dyDescent="0.25">
      <c r="J39" s="117" t="s">
        <v>2281</v>
      </c>
      <c r="K39" s="117" t="s">
        <v>2281</v>
      </c>
    </row>
    <row r="40" spans="9:11" x14ac:dyDescent="0.25">
      <c r="I40" s="118" t="s">
        <v>2091</v>
      </c>
      <c r="J40" s="119">
        <f>+J10</f>
        <v>70.099999999999994</v>
      </c>
      <c r="K40" s="120">
        <f>+K10</f>
        <v>52.8</v>
      </c>
    </row>
    <row r="41" spans="9:11" x14ac:dyDescent="0.25">
      <c r="I41" s="121"/>
      <c r="J41" s="122" t="s">
        <v>2282</v>
      </c>
      <c r="K41" s="120" t="s">
        <v>49</v>
      </c>
    </row>
    <row r="42" spans="9:11" x14ac:dyDescent="0.25">
      <c r="I42" s="121" t="s">
        <v>2283</v>
      </c>
      <c r="J42" s="123">
        <f>+J32</f>
        <v>1145.0800986459942</v>
      </c>
      <c r="K42" s="124">
        <f>+K32</f>
        <v>950.87729752177484</v>
      </c>
    </row>
    <row r="43" spans="9:11" x14ac:dyDescent="0.25">
      <c r="I43" s="121" t="s">
        <v>2284</v>
      </c>
      <c r="J43" s="123">
        <f>+J37</f>
        <v>1794.0651938299015</v>
      </c>
      <c r="K43" s="124">
        <f>+K37</f>
        <v>1380.7321451145588</v>
      </c>
    </row>
    <row r="44" spans="9:11" x14ac:dyDescent="0.25">
      <c r="I44" s="121"/>
      <c r="J44" s="119"/>
      <c r="K44" s="120"/>
    </row>
    <row r="45" spans="9:11" x14ac:dyDescent="0.25">
      <c r="I45" s="121" t="s">
        <v>2285</v>
      </c>
      <c r="J45" s="123">
        <f>+AVERAGE(J42:J43)</f>
        <v>1469.572646237948</v>
      </c>
      <c r="K45" s="124">
        <f>+AVERAGE(K42:K43)</f>
        <v>1165.8047213181667</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2" tint="-9.9978637043366805E-2"/>
  </sheetPr>
  <dimension ref="A1:AS1181"/>
  <sheetViews>
    <sheetView showGridLines="0" topLeftCell="A18" zoomScale="80" zoomScaleNormal="80" workbookViewId="0">
      <pane xSplit="1" ySplit="3" topLeftCell="B21" activePane="bottomRight" state="frozen"/>
      <selection activeCell="A18" sqref="A18"/>
      <selection pane="topRight" activeCell="B18" sqref="B18"/>
      <selection pane="bottomLeft" activeCell="A21" sqref="A21"/>
      <selection pane="bottomRight" activeCell="U48" sqref="U48"/>
    </sheetView>
  </sheetViews>
  <sheetFormatPr defaultColWidth="0" defaultRowHeight="15" zeroHeight="1" x14ac:dyDescent="0.25"/>
  <cols>
    <col min="1" max="1" width="47.7109375" customWidth="1"/>
    <col min="2" max="2" width="12.5703125" bestFit="1" customWidth="1"/>
    <col min="3" max="3" width="9.140625" customWidth="1"/>
    <col min="4" max="4" width="9.28515625" bestFit="1" customWidth="1"/>
    <col min="5" max="5" width="9.140625" customWidth="1"/>
    <col min="6" max="6" width="16" customWidth="1"/>
    <col min="7" max="7" width="15" customWidth="1"/>
    <col min="8" max="8" width="13.85546875" customWidth="1"/>
    <col min="9" max="13" width="9.140625" customWidth="1"/>
    <col min="14" max="14" width="6" customWidth="1"/>
    <col min="15" max="15" width="35.7109375" customWidth="1"/>
    <col min="16" max="16" width="11.140625" hidden="1" customWidth="1"/>
    <col min="17" max="17" width="9.28515625" hidden="1" customWidth="1"/>
    <col min="18" max="18" width="7.5703125" hidden="1" customWidth="1"/>
    <col min="19" max="20" width="8.7109375" hidden="1" customWidth="1"/>
    <col min="21" max="21" width="10.85546875" customWidth="1"/>
    <col min="22" max="22" width="8.28515625" customWidth="1"/>
    <col min="23" max="32" width="9.140625" customWidth="1"/>
    <col min="33" max="33" width="8.85546875" style="177" customWidth="1"/>
    <col min="34" max="34" width="8.85546875" style="292" customWidth="1"/>
    <col min="35" max="37" width="9.140625" hidden="1" customWidth="1"/>
    <col min="38" max="38" width="48.7109375" hidden="1" customWidth="1"/>
    <col min="39" max="39" width="11.7109375" hidden="1" customWidth="1"/>
    <col min="40" max="40" width="11.28515625" hidden="1" customWidth="1"/>
    <col min="41" max="43" width="9.140625" hidden="1" customWidth="1"/>
    <col min="44" max="45" width="0" hidden="1" customWidth="1"/>
    <col min="46" max="16384" width="9.140625" hidden="1"/>
  </cols>
  <sheetData>
    <row r="1" spans="1:42" hidden="1" x14ac:dyDescent="0.25">
      <c r="O1" s="1" t="s">
        <v>2401</v>
      </c>
      <c r="V1">
        <v>1</v>
      </c>
      <c r="W1">
        <v>2</v>
      </c>
      <c r="X1">
        <v>3</v>
      </c>
      <c r="Y1">
        <v>4</v>
      </c>
      <c r="Z1">
        <v>5</v>
      </c>
      <c r="AA1">
        <v>6</v>
      </c>
      <c r="AB1">
        <v>7</v>
      </c>
      <c r="AC1">
        <v>8</v>
      </c>
      <c r="AD1">
        <v>9</v>
      </c>
      <c r="AE1">
        <v>10</v>
      </c>
    </row>
    <row r="2" spans="1:42" hidden="1" x14ac:dyDescent="0.25">
      <c r="A2" t="s">
        <v>2</v>
      </c>
      <c r="B2">
        <v>2018</v>
      </c>
      <c r="C2">
        <v>2019</v>
      </c>
      <c r="O2" s="3" t="s">
        <v>2</v>
      </c>
      <c r="P2" s="3">
        <v>2013</v>
      </c>
      <c r="Q2" s="3">
        <v>2014</v>
      </c>
      <c r="R2" s="3">
        <v>2015</v>
      </c>
      <c r="S2" s="3">
        <v>2016</v>
      </c>
      <c r="T2" s="3">
        <v>2017</v>
      </c>
      <c r="U2" s="3">
        <v>2018</v>
      </c>
      <c r="V2" s="3">
        <v>2019</v>
      </c>
      <c r="W2" s="3">
        <v>2020</v>
      </c>
      <c r="X2" s="3">
        <v>2021</v>
      </c>
      <c r="Y2" s="3">
        <v>2022</v>
      </c>
      <c r="Z2" s="3">
        <v>2023</v>
      </c>
      <c r="AA2" s="3">
        <v>2024</v>
      </c>
      <c r="AB2" s="3">
        <v>2025</v>
      </c>
      <c r="AC2" s="3">
        <v>2026</v>
      </c>
      <c r="AD2" s="3">
        <v>2027</v>
      </c>
      <c r="AE2" s="3">
        <v>2028</v>
      </c>
      <c r="AG2" s="178">
        <v>2029</v>
      </c>
      <c r="AH2" s="291"/>
    </row>
    <row r="3" spans="1:42" hidden="1" x14ac:dyDescent="0.25">
      <c r="A3" s="166" t="s">
        <v>72</v>
      </c>
      <c r="O3" s="6" t="s">
        <v>66</v>
      </c>
      <c r="P3" s="4"/>
      <c r="Q3" s="4"/>
      <c r="R3" s="4"/>
      <c r="S3" s="4"/>
      <c r="T3" s="4"/>
      <c r="U3" s="4"/>
      <c r="V3" s="4"/>
      <c r="W3" s="4"/>
      <c r="X3" s="4"/>
      <c r="Y3" s="4"/>
      <c r="Z3" s="4"/>
      <c r="AA3" s="4"/>
      <c r="AB3" s="4"/>
      <c r="AC3" s="4"/>
      <c r="AD3" s="4"/>
      <c r="AE3" s="4"/>
    </row>
    <row r="4" spans="1:42" hidden="1" x14ac:dyDescent="0.25">
      <c r="A4" t="s">
        <v>2437</v>
      </c>
      <c r="B4" s="104">
        <v>1064972</v>
      </c>
      <c r="O4" s="4" t="s">
        <v>5</v>
      </c>
      <c r="P4" s="4"/>
      <c r="Q4" s="4"/>
      <c r="R4" s="4"/>
      <c r="S4" s="4"/>
      <c r="T4" s="4"/>
      <c r="V4" s="9">
        <v>256.89999999999998</v>
      </c>
      <c r="W4" s="9">
        <v>253.27368786933235</v>
      </c>
      <c r="X4" s="9">
        <v>249.56574440211671</v>
      </c>
      <c r="Y4" s="9">
        <v>245.77473190555591</v>
      </c>
      <c r="Z4" s="9">
        <v>241.89918812117509</v>
      </c>
      <c r="AA4" s="9">
        <v>237.93762580689284</v>
      </c>
      <c r="AB4" s="9">
        <v>233.88853231198695</v>
      </c>
      <c r="AC4" s="9">
        <v>229.7503691448336</v>
      </c>
      <c r="AD4" s="9">
        <v>225.52157153329753</v>
      </c>
      <c r="AE4" s="9">
        <v>221.20054797764783</v>
      </c>
      <c r="AG4" s="179">
        <v>216.78567979587282</v>
      </c>
      <c r="AH4" s="332"/>
      <c r="AL4" s="166"/>
    </row>
    <row r="5" spans="1:42" hidden="1" x14ac:dyDescent="0.25">
      <c r="A5" t="s">
        <v>2456</v>
      </c>
      <c r="B5" s="104">
        <v>-288739</v>
      </c>
      <c r="O5" s="4" t="s">
        <v>9</v>
      </c>
      <c r="P5" s="4"/>
      <c r="Q5" s="4"/>
      <c r="R5" s="4"/>
      <c r="S5" s="4"/>
      <c r="T5" s="4"/>
      <c r="U5" s="92">
        <v>4.2013833308528854</v>
      </c>
      <c r="V5" s="87">
        <v>4.2685621306676182</v>
      </c>
      <c r="W5" s="87">
        <v>4.3411276868889672</v>
      </c>
      <c r="X5" s="87">
        <v>4.4149268575660789</v>
      </c>
      <c r="Y5" s="87">
        <v>4.4899806141447023</v>
      </c>
      <c r="Z5" s="87">
        <v>4.5663102845851622</v>
      </c>
      <c r="AA5" s="87">
        <v>4.6439375594231098</v>
      </c>
      <c r="AB5" s="87">
        <v>4.7228844979333022</v>
      </c>
      <c r="AC5" s="87">
        <v>4.8031735343981676</v>
      </c>
      <c r="AD5" s="87">
        <v>4.884827484482936</v>
      </c>
      <c r="AE5" s="87">
        <v>4.9678695517191453</v>
      </c>
      <c r="AG5" s="180">
        <v>5.0051285733570392</v>
      </c>
      <c r="AH5" s="304"/>
      <c r="AK5" s="167">
        <v>4.1972095680114245</v>
      </c>
      <c r="AM5" s="104"/>
      <c r="AN5" s="104"/>
      <c r="AP5" s="57"/>
    </row>
    <row r="6" spans="1:42" hidden="1" x14ac:dyDescent="0.25">
      <c r="A6" t="s">
        <v>2457</v>
      </c>
      <c r="B6" s="104">
        <v>776233</v>
      </c>
      <c r="O6" s="4" t="s">
        <v>0</v>
      </c>
      <c r="P6" s="4"/>
      <c r="Q6" s="4"/>
      <c r="R6" s="4"/>
      <c r="S6" s="4"/>
      <c r="T6" s="4"/>
      <c r="U6" s="10"/>
      <c r="V6" s="88">
        <v>0.64224999999999999</v>
      </c>
      <c r="W6" s="88">
        <v>0.63318421967333094</v>
      </c>
      <c r="X6" s="88">
        <v>0.62391436100529174</v>
      </c>
      <c r="Y6" s="88">
        <v>0.6144368297638898</v>
      </c>
      <c r="Z6" s="88">
        <v>0.6047479703029377</v>
      </c>
      <c r="AA6" s="88">
        <v>0.59484406451723215</v>
      </c>
      <c r="AB6" s="88">
        <v>0.58472133077996735</v>
      </c>
      <c r="AC6" s="88">
        <v>0.57437592286208405</v>
      </c>
      <c r="AD6" s="88">
        <v>0.56380392883324382</v>
      </c>
      <c r="AE6" s="88">
        <v>0.55300136994411964</v>
      </c>
      <c r="AM6" s="104"/>
      <c r="AN6" s="104"/>
      <c r="AP6" s="57"/>
    </row>
    <row r="7" spans="1:42" hidden="1" x14ac:dyDescent="0.25">
      <c r="B7" s="104"/>
      <c r="O7" s="7" t="s">
        <v>6</v>
      </c>
      <c r="P7" s="4"/>
      <c r="Q7" s="4"/>
      <c r="R7" s="4"/>
      <c r="S7" s="4"/>
      <c r="T7" s="4"/>
      <c r="U7">
        <v>256.89999999999998</v>
      </c>
      <c r="V7" s="9">
        <v>253.27368786933235</v>
      </c>
      <c r="W7" s="9">
        <v>249.56574440211671</v>
      </c>
      <c r="X7" s="9">
        <v>245.77473190555591</v>
      </c>
      <c r="Y7" s="9">
        <v>241.89918812117509</v>
      </c>
      <c r="Z7" s="9">
        <v>237.93762580689284</v>
      </c>
      <c r="AA7" s="9">
        <v>233.88853231198695</v>
      </c>
      <c r="AB7" s="9">
        <v>229.7503691448336</v>
      </c>
      <c r="AC7" s="9">
        <v>225.52157153329753</v>
      </c>
      <c r="AD7" s="9">
        <v>221.20054797764783</v>
      </c>
      <c r="AE7" s="9">
        <v>216.78567979587282</v>
      </c>
      <c r="AL7" s="166"/>
      <c r="AM7" s="104"/>
      <c r="AN7" s="104"/>
      <c r="AP7" s="57"/>
    </row>
    <row r="8" spans="1:42" hidden="1" x14ac:dyDescent="0.25">
      <c r="A8" t="s">
        <v>2108</v>
      </c>
      <c r="B8" s="104">
        <v>-208505</v>
      </c>
      <c r="O8" s="4"/>
      <c r="P8" s="4"/>
      <c r="Q8" s="4"/>
      <c r="R8" s="4"/>
      <c r="S8" s="4"/>
      <c r="T8" s="4"/>
      <c r="U8" s="10"/>
      <c r="V8" s="4"/>
      <c r="W8" s="4"/>
      <c r="X8" s="4"/>
      <c r="Y8" s="4"/>
      <c r="Z8" s="4"/>
      <c r="AA8" s="4"/>
      <c r="AB8" s="4"/>
      <c r="AC8" s="4"/>
      <c r="AD8" s="4"/>
      <c r="AE8" s="4"/>
      <c r="AM8" s="104"/>
      <c r="AN8" s="104"/>
    </row>
    <row r="9" spans="1:42" hidden="1" x14ac:dyDescent="0.25">
      <c r="A9" t="s">
        <v>2458</v>
      </c>
      <c r="B9" s="104">
        <v>-90332.261235955055</v>
      </c>
      <c r="O9" s="5" t="s">
        <v>1</v>
      </c>
      <c r="P9" s="4"/>
      <c r="Q9" s="4"/>
      <c r="R9" s="4"/>
      <c r="S9" s="4"/>
      <c r="T9" s="4"/>
      <c r="U9" s="10"/>
      <c r="V9" s="4"/>
      <c r="W9" s="4"/>
      <c r="X9" s="4"/>
      <c r="Y9" s="4"/>
      <c r="Z9" s="4"/>
      <c r="AA9" s="4"/>
      <c r="AB9" s="4"/>
      <c r="AC9" s="4"/>
      <c r="AD9" s="4"/>
      <c r="AE9" s="4"/>
      <c r="AL9" s="166"/>
      <c r="AM9" s="104"/>
      <c r="AN9" s="104"/>
    </row>
    <row r="10" spans="1:42" hidden="1" x14ac:dyDescent="0.25">
      <c r="O10" s="4" t="s">
        <v>2157</v>
      </c>
      <c r="P10" s="4"/>
      <c r="Q10" s="4"/>
      <c r="R10" s="4"/>
      <c r="S10" s="4"/>
      <c r="T10" s="4"/>
      <c r="U10">
        <v>28</v>
      </c>
      <c r="V10" s="12">
        <v>28.475999999999996</v>
      </c>
      <c r="W10" s="12">
        <v>28.960091999999992</v>
      </c>
      <c r="X10" s="12">
        <v>29.452413563999986</v>
      </c>
      <c r="Y10" s="12">
        <v>29.953104594587987</v>
      </c>
      <c r="Z10" s="12">
        <v>30.462307372695982</v>
      </c>
      <c r="AA10" s="12">
        <v>30.980166598031815</v>
      </c>
      <c r="AB10" s="12">
        <v>31.506829430198355</v>
      </c>
      <c r="AC10" s="12">
        <v>32.042445530511721</v>
      </c>
      <c r="AD10" s="12">
        <v>32.587167104530415</v>
      </c>
      <c r="AE10" s="12">
        <v>33.141148945307428</v>
      </c>
      <c r="AF10" s="334"/>
      <c r="AG10" s="181">
        <v>33.389707562397234</v>
      </c>
      <c r="AH10" s="318"/>
      <c r="AK10" t="s">
        <v>2519</v>
      </c>
      <c r="AM10" s="104"/>
      <c r="AN10" s="104"/>
      <c r="AP10" s="57"/>
    </row>
    <row r="11" spans="1:42" hidden="1" x14ac:dyDescent="0.25">
      <c r="A11" t="s">
        <v>2459</v>
      </c>
      <c r="B11" s="104">
        <v>477395.73876404495</v>
      </c>
      <c r="O11" s="7" t="s">
        <v>3</v>
      </c>
      <c r="P11" s="4"/>
      <c r="Q11" s="4"/>
      <c r="R11" s="4"/>
      <c r="S11" s="4"/>
      <c r="T11" s="4"/>
      <c r="U11" s="94">
        <v>28</v>
      </c>
      <c r="V11" s="60">
        <v>28.475999999999996</v>
      </c>
      <c r="W11" s="60">
        <v>28.960091999999992</v>
      </c>
      <c r="X11" s="60">
        <v>29.452413563999986</v>
      </c>
      <c r="Y11" s="60">
        <v>29.953104594587987</v>
      </c>
      <c r="Z11" s="60">
        <v>30.462307372695982</v>
      </c>
      <c r="AA11" s="60">
        <v>30.980166598031815</v>
      </c>
      <c r="AB11" s="60">
        <v>31.506829430198355</v>
      </c>
      <c r="AC11" s="60">
        <v>32.042445530511721</v>
      </c>
      <c r="AD11" s="60">
        <v>32.587167104530415</v>
      </c>
      <c r="AE11" s="60">
        <v>33.141148945307428</v>
      </c>
      <c r="AG11" s="182">
        <v>33.389707562397234</v>
      </c>
      <c r="AH11" s="335"/>
      <c r="AK11">
        <v>1.0009944137346085</v>
      </c>
      <c r="AM11" s="104"/>
      <c r="AN11" s="104"/>
      <c r="AP11" s="57"/>
    </row>
    <row r="12" spans="1:42" hidden="1" x14ac:dyDescent="0.25">
      <c r="B12" s="104"/>
      <c r="O12" s="7"/>
      <c r="P12" s="4"/>
      <c r="Q12" s="4"/>
      <c r="R12" s="4"/>
      <c r="S12" s="4"/>
      <c r="T12" s="4"/>
      <c r="U12" s="10"/>
      <c r="V12" s="4"/>
      <c r="W12" s="4"/>
      <c r="X12" s="4"/>
      <c r="Y12" s="4"/>
      <c r="Z12" s="4"/>
      <c r="AA12" s="4"/>
      <c r="AB12" s="4"/>
      <c r="AC12" s="4"/>
      <c r="AD12" s="4"/>
      <c r="AE12" s="4"/>
      <c r="AJ12" t="s">
        <v>2520</v>
      </c>
      <c r="AK12">
        <v>0.2157008023553999</v>
      </c>
      <c r="AL12" s="166"/>
      <c r="AM12" s="104"/>
      <c r="AN12" s="104"/>
      <c r="AP12" s="57"/>
    </row>
    <row r="13" spans="1:42" hidden="1" x14ac:dyDescent="0.25">
      <c r="O13" s="7"/>
      <c r="P13" s="4"/>
      <c r="Q13" s="4"/>
      <c r="R13" s="4"/>
      <c r="S13" s="4"/>
      <c r="T13" s="4"/>
      <c r="U13" s="10"/>
      <c r="V13" s="58"/>
      <c r="W13" s="58"/>
      <c r="X13" s="58"/>
      <c r="Y13" s="58"/>
      <c r="Z13" s="58"/>
      <c r="AA13" s="58"/>
      <c r="AB13" s="58"/>
      <c r="AC13" s="58"/>
      <c r="AD13" s="58"/>
      <c r="AE13" s="58"/>
      <c r="AM13" s="104"/>
      <c r="AN13" s="104"/>
    </row>
    <row r="14" spans="1:42" hidden="1" x14ac:dyDescent="0.25">
      <c r="O14" s="7"/>
      <c r="P14" s="4"/>
      <c r="Q14" s="4"/>
      <c r="R14" s="4"/>
      <c r="S14" s="4"/>
      <c r="T14" s="4"/>
      <c r="U14" s="10"/>
      <c r="V14" s="4"/>
      <c r="W14" s="4"/>
      <c r="X14" s="4"/>
      <c r="Y14" s="4"/>
      <c r="Z14" s="4"/>
      <c r="AA14" s="4"/>
      <c r="AB14" s="4"/>
      <c r="AC14" s="4"/>
      <c r="AD14" s="4"/>
      <c r="AE14" s="4"/>
      <c r="AM14" s="104"/>
      <c r="AN14" s="104"/>
    </row>
    <row r="15" spans="1:42" hidden="1" x14ac:dyDescent="0.25">
      <c r="O15" s="4"/>
      <c r="P15" s="4"/>
      <c r="Q15" s="4"/>
      <c r="R15" s="4"/>
      <c r="S15" s="4"/>
      <c r="T15" s="4"/>
      <c r="U15" s="10"/>
      <c r="V15" s="4"/>
      <c r="W15" s="4"/>
      <c r="X15" s="4"/>
      <c r="Y15" s="4"/>
      <c r="Z15" s="4"/>
      <c r="AA15" s="4"/>
      <c r="AB15" s="4"/>
      <c r="AC15" s="4"/>
      <c r="AD15" s="4"/>
      <c r="AE15" s="4"/>
      <c r="AM15" s="104"/>
      <c r="AN15" s="104"/>
    </row>
    <row r="16" spans="1:42" hidden="1" x14ac:dyDescent="0.25">
      <c r="O16" s="5" t="s">
        <v>1979</v>
      </c>
      <c r="P16" s="4">
        <v>106.53</v>
      </c>
      <c r="Q16" s="4">
        <v>97.18</v>
      </c>
      <c r="R16" s="4">
        <v>49.85</v>
      </c>
      <c r="S16" s="4">
        <v>40.96</v>
      </c>
      <c r="T16" s="4">
        <v>52.5</v>
      </c>
      <c r="U16">
        <v>70.025000000000006</v>
      </c>
      <c r="V16" s="58">
        <v>61.08</v>
      </c>
      <c r="W16" s="58">
        <v>50.21</v>
      </c>
      <c r="X16" s="58">
        <v>34.53</v>
      </c>
      <c r="Y16" s="58">
        <v>24.32</v>
      </c>
      <c r="Z16" s="58">
        <v>27.69</v>
      </c>
      <c r="AA16" s="58">
        <v>34.53</v>
      </c>
      <c r="AB16" s="58">
        <v>50.21</v>
      </c>
      <c r="AC16" s="58">
        <v>61.08</v>
      </c>
      <c r="AD16" s="58">
        <v>69.08</v>
      </c>
      <c r="AE16" s="58">
        <v>94.45</v>
      </c>
      <c r="AG16" s="183">
        <v>83.133892022687647</v>
      </c>
      <c r="AH16" s="317"/>
      <c r="AL16" s="166"/>
      <c r="AM16" s="104"/>
      <c r="AN16" s="104"/>
    </row>
    <row r="17" spans="1:42" hidden="1" x14ac:dyDescent="0.25">
      <c r="O17" s="101" t="s">
        <v>1980</v>
      </c>
      <c r="P17" s="331">
        <v>1.319E-2</v>
      </c>
      <c r="Q17" s="331">
        <v>5.1600000000000005E-3</v>
      </c>
      <c r="R17" s="331">
        <v>7.2899999999999996E-3</v>
      </c>
      <c r="S17" s="331">
        <v>2.1739999999999999E-2</v>
      </c>
      <c r="T17" s="331">
        <v>2.1669999999999998E-2</v>
      </c>
      <c r="U17" s="331">
        <v>1.9699999999999999E-2</v>
      </c>
      <c r="V17" s="331">
        <v>2.673E-2</v>
      </c>
      <c r="W17" s="331">
        <v>2.4009999999999997E-2</v>
      </c>
      <c r="X17" s="331">
        <v>2.2250000000000002E-2</v>
      </c>
      <c r="Y17" s="331">
        <v>2.2380000000000001E-2</v>
      </c>
      <c r="Z17" s="331">
        <v>2.2320000000000003E-2</v>
      </c>
      <c r="AA17" s="331">
        <v>2.138E-2</v>
      </c>
      <c r="AB17" s="331">
        <v>2.138E-2</v>
      </c>
      <c r="AC17" s="331">
        <v>2.138E-2</v>
      </c>
      <c r="AD17" s="331">
        <v>2.138E-2</v>
      </c>
      <c r="AE17" s="331">
        <v>2.138E-2</v>
      </c>
      <c r="AG17" s="184">
        <v>2.138E-2</v>
      </c>
      <c r="AH17" s="336"/>
      <c r="AM17" s="104"/>
      <c r="AN17" s="104"/>
      <c r="AP17" s="55"/>
    </row>
    <row r="18" spans="1:42" x14ac:dyDescent="0.25">
      <c r="O18" s="177"/>
      <c r="P18" s="361"/>
      <c r="Q18" s="361"/>
      <c r="R18" s="361"/>
      <c r="S18" s="361"/>
      <c r="T18" s="361"/>
      <c r="U18" s="361"/>
      <c r="V18" s="361"/>
      <c r="W18" s="361"/>
      <c r="X18" s="361"/>
      <c r="Y18" s="361"/>
      <c r="Z18" s="361"/>
      <c r="AA18" s="361"/>
      <c r="AB18" s="361"/>
      <c r="AC18" s="361"/>
      <c r="AD18" s="361"/>
      <c r="AE18" s="361"/>
      <c r="AG18" s="184"/>
      <c r="AH18" s="336"/>
      <c r="AM18" s="104"/>
      <c r="AN18" s="104"/>
      <c r="AP18" s="55"/>
    </row>
    <row r="19" spans="1:42" x14ac:dyDescent="0.25">
      <c r="O19" s="177"/>
      <c r="P19" s="361"/>
      <c r="Q19" s="361"/>
      <c r="R19" s="361"/>
      <c r="S19" s="361"/>
      <c r="T19" s="361"/>
      <c r="U19" s="361"/>
      <c r="V19" s="361"/>
      <c r="W19" s="361"/>
      <c r="X19" s="361"/>
      <c r="Y19" s="361"/>
      <c r="Z19" s="361"/>
      <c r="AA19" s="361"/>
      <c r="AB19" s="361"/>
      <c r="AC19" s="361"/>
      <c r="AD19" s="361"/>
      <c r="AE19" s="361"/>
      <c r="AG19" s="184"/>
      <c r="AH19" s="336"/>
      <c r="AM19" s="104"/>
      <c r="AN19" s="104"/>
      <c r="AP19" s="55"/>
    </row>
    <row r="20" spans="1:42" x14ac:dyDescent="0.25">
      <c r="O20" s="177"/>
      <c r="P20" s="361"/>
      <c r="Q20" s="361"/>
      <c r="R20" s="361"/>
      <c r="S20" s="361"/>
      <c r="T20" s="361"/>
      <c r="U20" s="361"/>
      <c r="V20" s="361"/>
      <c r="W20" s="361"/>
      <c r="X20" s="361"/>
      <c r="Y20" s="361"/>
      <c r="Z20" s="361"/>
      <c r="AA20" s="361"/>
      <c r="AC20" t="s">
        <v>2870</v>
      </c>
      <c r="AD20" s="361"/>
      <c r="AE20" s="361"/>
      <c r="AG20" s="184"/>
      <c r="AH20" s="336"/>
      <c r="AM20" s="104"/>
      <c r="AN20" s="104"/>
      <c r="AP20" s="55"/>
    </row>
    <row r="21" spans="1:42" x14ac:dyDescent="0.25">
      <c r="A21" s="389"/>
      <c r="B21" s="390"/>
      <c r="C21" s="390"/>
      <c r="D21" s="390"/>
      <c r="E21" s="390"/>
      <c r="F21" s="390"/>
      <c r="G21" s="390"/>
      <c r="H21" s="390"/>
      <c r="I21" s="390"/>
      <c r="J21" s="390"/>
      <c r="K21" s="390"/>
      <c r="L21" s="390"/>
      <c r="M21" s="390"/>
      <c r="N21" s="390"/>
      <c r="O21" s="399"/>
      <c r="P21" s="399"/>
      <c r="Q21" s="399"/>
      <c r="R21" s="399"/>
      <c r="S21" s="399"/>
      <c r="T21" s="399"/>
      <c r="U21" s="399"/>
      <c r="V21" s="399"/>
      <c r="W21" s="399"/>
      <c r="X21" s="399"/>
      <c r="Y21" s="399"/>
      <c r="Z21" s="399"/>
      <c r="AA21" s="399"/>
      <c r="AB21" s="390"/>
      <c r="AC21" s="390"/>
      <c r="AD21" s="399"/>
      <c r="AE21" s="399"/>
      <c r="AF21" s="399"/>
      <c r="AG21" s="399"/>
      <c r="AH21" s="399"/>
      <c r="AM21" s="104"/>
      <c r="AN21" s="104"/>
      <c r="AP21" s="55"/>
    </row>
    <row r="22" spans="1:42" ht="18.75" x14ac:dyDescent="0.3">
      <c r="A22" s="946" t="s">
        <v>2853</v>
      </c>
      <c r="B22" s="390"/>
      <c r="C22" s="390"/>
      <c r="D22" s="390"/>
      <c r="E22" s="390"/>
      <c r="F22" s="390"/>
      <c r="G22" s="390"/>
      <c r="H22" s="390"/>
      <c r="I22" s="390"/>
      <c r="J22" s="390"/>
      <c r="K22" s="390"/>
      <c r="L22" s="390"/>
      <c r="M22" s="390"/>
      <c r="N22" s="390"/>
      <c r="O22" s="399"/>
      <c r="P22" s="399"/>
      <c r="Q22" s="399"/>
      <c r="R22" s="399"/>
      <c r="S22" s="399"/>
      <c r="T22" s="399"/>
      <c r="U22" s="399"/>
      <c r="V22" s="399"/>
      <c r="W22" s="399"/>
      <c r="X22" s="399"/>
      <c r="Y22" s="399"/>
      <c r="Z22" s="399"/>
      <c r="AA22" s="399"/>
      <c r="AB22" s="399"/>
      <c r="AC22" s="399"/>
      <c r="AD22" s="399"/>
      <c r="AE22" s="399"/>
      <c r="AF22" s="399"/>
      <c r="AG22" s="399"/>
      <c r="AH22" s="399"/>
      <c r="AM22" s="104"/>
      <c r="AN22" s="104"/>
      <c r="AP22" s="55"/>
    </row>
    <row r="23" spans="1:42" x14ac:dyDescent="0.25">
      <c r="A23" s="521" t="s">
        <v>83</v>
      </c>
      <c r="B23" s="426" t="s">
        <v>2441</v>
      </c>
      <c r="C23" s="426"/>
      <c r="D23" s="426" t="s">
        <v>49</v>
      </c>
      <c r="E23" s="426"/>
      <c r="F23" s="426" t="s">
        <v>2460</v>
      </c>
      <c r="G23" s="426">
        <v>2017</v>
      </c>
      <c r="H23" s="426">
        <v>2018</v>
      </c>
      <c r="I23" s="426"/>
      <c r="J23" s="426"/>
      <c r="K23" s="624"/>
      <c r="L23" s="390"/>
      <c r="M23" s="390"/>
      <c r="N23" s="390"/>
      <c r="O23" s="748"/>
      <c r="P23" s="734"/>
      <c r="Q23" s="734"/>
      <c r="R23" s="734"/>
      <c r="S23" s="734"/>
      <c r="T23" s="734"/>
      <c r="U23" s="734"/>
      <c r="V23" s="734"/>
      <c r="W23" s="734"/>
      <c r="X23" s="734"/>
      <c r="Y23" s="734"/>
      <c r="Z23" s="734"/>
      <c r="AA23" s="734"/>
      <c r="AB23" s="734"/>
      <c r="AC23" s="734"/>
      <c r="AD23" s="734"/>
      <c r="AE23" s="734"/>
      <c r="AF23" s="734"/>
      <c r="AG23" s="735"/>
      <c r="AH23" s="399"/>
      <c r="AL23" s="166"/>
      <c r="AM23" s="104"/>
      <c r="AN23" s="104"/>
      <c r="AP23" s="55"/>
    </row>
    <row r="24" spans="1:42" x14ac:dyDescent="0.25">
      <c r="A24" s="411" t="s">
        <v>2437</v>
      </c>
      <c r="B24" s="626">
        <v>437373</v>
      </c>
      <c r="C24" s="400"/>
      <c r="D24" s="400">
        <v>116.6328</v>
      </c>
      <c r="E24" s="400"/>
      <c r="F24" s="400" t="s">
        <v>72</v>
      </c>
      <c r="G24" s="826">
        <v>29121</v>
      </c>
      <c r="H24" s="826">
        <v>37189</v>
      </c>
      <c r="I24" s="400"/>
      <c r="J24" s="400"/>
      <c r="K24" s="629"/>
      <c r="L24" s="390"/>
      <c r="M24" s="390"/>
      <c r="N24" s="390"/>
      <c r="O24" s="1011" t="s">
        <v>1981</v>
      </c>
      <c r="P24" s="736">
        <v>106.53</v>
      </c>
      <c r="Q24" s="736">
        <v>97.18</v>
      </c>
      <c r="R24" s="736">
        <v>49.85</v>
      </c>
      <c r="S24" s="736">
        <v>40.96</v>
      </c>
      <c r="T24" s="736">
        <v>52.5</v>
      </c>
      <c r="U24" s="1012">
        <v>70.025000000000006</v>
      </c>
      <c r="V24" s="1012">
        <v>58.06656096835929</v>
      </c>
      <c r="W24" s="1012">
        <v>43.826719955803988</v>
      </c>
      <c r="X24" s="1012">
        <v>38.201756960639152</v>
      </c>
      <c r="Y24" s="1012">
        <v>35.598831280914276</v>
      </c>
      <c r="Z24" s="1012">
        <v>39.928458099539512</v>
      </c>
      <c r="AA24" s="1012">
        <v>47.828046166683869</v>
      </c>
      <c r="AB24" s="1012">
        <v>66.276768295998323</v>
      </c>
      <c r="AC24" s="1012">
        <v>79.03842789781163</v>
      </c>
      <c r="AD24" s="1012">
        <v>84.71515757026755</v>
      </c>
      <c r="AE24" s="1012">
        <v>116.79355556359693</v>
      </c>
      <c r="AF24" s="736"/>
      <c r="AG24" s="1013">
        <v>83.133892022687647</v>
      </c>
      <c r="AH24" s="851"/>
      <c r="AM24" s="104"/>
      <c r="AN24" s="104"/>
    </row>
    <row r="25" spans="1:42" x14ac:dyDescent="0.25">
      <c r="A25" s="411" t="s">
        <v>2438</v>
      </c>
      <c r="B25" s="626">
        <v>-288739</v>
      </c>
      <c r="C25" s="400"/>
      <c r="D25" s="400">
        <v>-76.997066666666669</v>
      </c>
      <c r="E25" s="400"/>
      <c r="F25" s="400" t="s">
        <v>83</v>
      </c>
      <c r="G25" s="826">
        <v>121055</v>
      </c>
      <c r="H25" s="826">
        <v>115452</v>
      </c>
      <c r="I25" s="400"/>
      <c r="J25" s="400"/>
      <c r="K25" s="629"/>
      <c r="L25" s="390"/>
      <c r="M25" s="390"/>
      <c r="N25" s="390"/>
      <c r="O25" s="1011" t="s">
        <v>33</v>
      </c>
      <c r="P25" s="736"/>
      <c r="Q25" s="736"/>
      <c r="R25" s="736"/>
      <c r="S25" s="736"/>
      <c r="T25" s="736"/>
      <c r="U25" s="1014">
        <v>0.19090727226694099</v>
      </c>
      <c r="V25" s="1014">
        <v>0.15</v>
      </c>
      <c r="W25" s="1014">
        <v>0.15</v>
      </c>
      <c r="X25" s="1014">
        <v>0.15</v>
      </c>
      <c r="Y25" s="1014">
        <v>0.15</v>
      </c>
      <c r="Z25" s="1014">
        <v>0.15</v>
      </c>
      <c r="AA25" s="1014">
        <v>0.15</v>
      </c>
      <c r="AB25" s="1014">
        <v>0.15</v>
      </c>
      <c r="AC25" s="1014">
        <v>0.18430645625757144</v>
      </c>
      <c r="AD25" s="1014">
        <v>0.202110477011373</v>
      </c>
      <c r="AE25" s="1014">
        <v>0.3205214899934557</v>
      </c>
      <c r="AF25" s="1014"/>
      <c r="AG25" s="791">
        <v>0.19739544259194555</v>
      </c>
      <c r="AH25" s="1015"/>
      <c r="AM25" s="104"/>
      <c r="AN25" s="104"/>
      <c r="AP25" s="57"/>
    </row>
    <row r="26" spans="1:42" x14ac:dyDescent="0.25">
      <c r="A26" s="411" t="s">
        <v>2439</v>
      </c>
      <c r="B26" s="626">
        <v>-32798</v>
      </c>
      <c r="C26" s="400"/>
      <c r="D26" s="400">
        <v>-8.7461333333333329</v>
      </c>
      <c r="E26" s="400"/>
      <c r="F26" s="400" t="s">
        <v>91</v>
      </c>
      <c r="G26" s="826"/>
      <c r="H26" s="826"/>
      <c r="I26" s="400"/>
      <c r="J26" s="400"/>
      <c r="K26" s="629"/>
      <c r="L26" s="390"/>
      <c r="M26" s="390"/>
      <c r="N26" s="390"/>
      <c r="O26" s="1011" t="s">
        <v>34</v>
      </c>
      <c r="P26" s="736"/>
      <c r="Q26" s="736"/>
      <c r="R26" s="736"/>
      <c r="S26" s="736"/>
      <c r="T26" s="736"/>
      <c r="U26" s="1016">
        <v>56.142269249272793</v>
      </c>
      <c r="V26" s="1016">
        <v>49.356576823105392</v>
      </c>
      <c r="W26" s="1016">
        <v>37.252711962433388</v>
      </c>
      <c r="X26" s="1016">
        <v>32.471493416543275</v>
      </c>
      <c r="Y26" s="1016">
        <v>30.259006588777133</v>
      </c>
      <c r="Z26" s="1016">
        <v>33.939189384608582</v>
      </c>
      <c r="AA26" s="1016">
        <v>40.65383924168129</v>
      </c>
      <c r="AB26" s="1016">
        <v>56.335253051598571</v>
      </c>
      <c r="AC26" s="1016">
        <v>64.471135343796391</v>
      </c>
      <c r="AD26" s="1016">
        <v>67.59333666364715</v>
      </c>
      <c r="AE26" s="1016">
        <v>79.358711112719391</v>
      </c>
      <c r="AF26" s="736"/>
      <c r="AG26" s="1013">
        <v>66.723640612478206</v>
      </c>
      <c r="AH26" s="851"/>
    </row>
    <row r="27" spans="1:42" x14ac:dyDescent="0.25">
      <c r="A27" s="411" t="s">
        <v>2440</v>
      </c>
      <c r="B27" s="626">
        <v>115836</v>
      </c>
      <c r="C27" s="400"/>
      <c r="D27" s="400">
        <v>30.889599999999998</v>
      </c>
      <c r="E27" s="400"/>
      <c r="F27" s="400" t="s">
        <v>2461</v>
      </c>
      <c r="G27" s="826">
        <v>150176</v>
      </c>
      <c r="H27" s="826">
        <v>152641</v>
      </c>
      <c r="I27" s="400"/>
      <c r="J27" s="400"/>
      <c r="K27" s="629"/>
      <c r="L27" s="390"/>
      <c r="M27" s="390"/>
      <c r="N27" s="390"/>
      <c r="O27" s="738"/>
      <c r="P27" s="736"/>
      <c r="Q27" s="736"/>
      <c r="R27" s="736"/>
      <c r="S27" s="736"/>
      <c r="T27" s="736"/>
      <c r="U27" s="736"/>
      <c r="V27" s="736"/>
      <c r="W27" s="736"/>
      <c r="X27" s="736"/>
      <c r="Y27" s="736"/>
      <c r="Z27" s="736"/>
      <c r="AA27" s="736"/>
      <c r="AB27" s="736"/>
      <c r="AC27" s="736"/>
      <c r="AD27" s="736"/>
      <c r="AE27" s="736"/>
      <c r="AF27" s="736"/>
      <c r="AG27" s="786"/>
      <c r="AH27" s="399"/>
      <c r="AP27" s="57"/>
    </row>
    <row r="28" spans="1:42" x14ac:dyDescent="0.25">
      <c r="A28" s="411"/>
      <c r="B28" s="400"/>
      <c r="C28" s="400"/>
      <c r="D28" s="400"/>
      <c r="E28" s="400"/>
      <c r="F28" s="400"/>
      <c r="G28" s="400"/>
      <c r="H28" s="400"/>
      <c r="I28" s="400"/>
      <c r="J28" s="400"/>
      <c r="K28" s="629"/>
      <c r="L28" s="390"/>
      <c r="M28" s="390"/>
      <c r="N28" s="390"/>
      <c r="O28" s="788" t="s">
        <v>4</v>
      </c>
      <c r="P28" s="736"/>
      <c r="Q28" s="736"/>
      <c r="R28" s="736"/>
      <c r="S28" s="736"/>
      <c r="T28" s="736"/>
      <c r="U28" s="736"/>
      <c r="V28" s="736"/>
      <c r="W28" s="736"/>
      <c r="X28" s="736"/>
      <c r="Y28" s="736"/>
      <c r="Z28" s="736"/>
      <c r="AA28" s="736"/>
      <c r="AB28" s="736"/>
      <c r="AC28" s="736"/>
      <c r="AD28" s="736"/>
      <c r="AE28" s="736"/>
      <c r="AF28" s="736"/>
      <c r="AG28" s="786"/>
      <c r="AH28" s="399"/>
    </row>
    <row r="29" spans="1:42" x14ac:dyDescent="0.25">
      <c r="A29" s="411"/>
      <c r="B29" s="400"/>
      <c r="C29" s="400"/>
      <c r="D29" s="400"/>
      <c r="E29" s="400"/>
      <c r="F29" s="400"/>
      <c r="G29" s="400"/>
      <c r="H29" s="400"/>
      <c r="I29" s="400"/>
      <c r="J29" s="400"/>
      <c r="K29" s="629"/>
      <c r="L29" s="390"/>
      <c r="M29" s="390"/>
      <c r="N29" s="390"/>
      <c r="O29" s="738" t="s">
        <v>7</v>
      </c>
      <c r="P29" s="736"/>
      <c r="Q29" s="736"/>
      <c r="R29" s="736"/>
      <c r="S29" s="736"/>
      <c r="T29" s="736"/>
      <c r="U29" s="739">
        <v>4.1972095680114245</v>
      </c>
      <c r="V29" s="739">
        <v>4.2685621306676182</v>
      </c>
      <c r="W29" s="739">
        <v>4.3411276868889672</v>
      </c>
      <c r="X29" s="739">
        <v>4.4149268575660789</v>
      </c>
      <c r="Y29" s="739">
        <v>4.4899806141447023</v>
      </c>
      <c r="Z29" s="739">
        <v>4.5663102845851622</v>
      </c>
      <c r="AA29" s="739">
        <v>4.6439375594231098</v>
      </c>
      <c r="AB29" s="739">
        <v>4.7228844979333022</v>
      </c>
      <c r="AC29" s="739">
        <v>4.8031735343981676</v>
      </c>
      <c r="AD29" s="739">
        <v>4.884827484482936</v>
      </c>
      <c r="AE29" s="739">
        <v>4.9678695517191453</v>
      </c>
      <c r="AF29" s="736"/>
      <c r="AG29" s="1017">
        <v>5.0051285733570392</v>
      </c>
      <c r="AH29" s="1018"/>
    </row>
    <row r="30" spans="1:42" x14ac:dyDescent="0.25">
      <c r="A30" s="411"/>
      <c r="B30" s="400" t="s">
        <v>2442</v>
      </c>
      <c r="C30" s="400" t="s">
        <v>2443</v>
      </c>
      <c r="D30" s="400" t="s">
        <v>201</v>
      </c>
      <c r="E30" s="400"/>
      <c r="F30" s="400" t="s">
        <v>2196</v>
      </c>
      <c r="G30" s="400"/>
      <c r="H30" s="400" t="s">
        <v>2444</v>
      </c>
      <c r="I30" s="400"/>
      <c r="J30" s="400" t="s">
        <v>2454</v>
      </c>
      <c r="K30" s="629"/>
      <c r="L30" s="390"/>
      <c r="M30" s="390"/>
      <c r="N30" s="390"/>
      <c r="O30" s="738"/>
      <c r="P30" s="736"/>
      <c r="Q30" s="736"/>
      <c r="R30" s="736"/>
      <c r="S30" s="736"/>
      <c r="T30" s="736"/>
      <c r="U30" s="863"/>
      <c r="V30" s="863"/>
      <c r="W30" s="863"/>
      <c r="X30" s="863"/>
      <c r="Y30" s="863"/>
      <c r="Z30" s="863"/>
      <c r="AA30" s="863"/>
      <c r="AB30" s="863"/>
      <c r="AC30" s="863"/>
      <c r="AD30" s="863"/>
      <c r="AE30" s="863"/>
      <c r="AF30" s="736"/>
      <c r="AG30" s="787"/>
      <c r="AH30" s="843"/>
    </row>
    <row r="31" spans="1:42" x14ac:dyDescent="0.25">
      <c r="A31" s="411" t="s">
        <v>2445</v>
      </c>
      <c r="B31" s="626">
        <v>216.91253333333336</v>
      </c>
      <c r="C31" s="626">
        <v>138.67386666666667</v>
      </c>
      <c r="D31" s="626">
        <v>355.58640000000003</v>
      </c>
      <c r="E31" s="626"/>
      <c r="F31" s="626">
        <v>0</v>
      </c>
      <c r="G31" s="400"/>
      <c r="H31" s="626">
        <v>355.58640000000003</v>
      </c>
      <c r="I31" s="400"/>
      <c r="J31" s="1019">
        <v>355.94</v>
      </c>
      <c r="K31" s="629"/>
      <c r="L31" s="390"/>
      <c r="M31" s="390"/>
      <c r="N31" s="390"/>
      <c r="O31" s="1020"/>
      <c r="P31" s="736"/>
      <c r="Q31" s="736"/>
      <c r="R31" s="736"/>
      <c r="S31" s="736"/>
      <c r="T31" s="736"/>
      <c r="U31" s="740"/>
      <c r="V31" s="740"/>
      <c r="W31" s="740"/>
      <c r="X31" s="740"/>
      <c r="Y31" s="740"/>
      <c r="Z31" s="740"/>
      <c r="AA31" s="740"/>
      <c r="AB31" s="740"/>
      <c r="AC31" s="740"/>
      <c r="AD31" s="740"/>
      <c r="AE31" s="740"/>
      <c r="AF31" s="736"/>
      <c r="AG31" s="741"/>
      <c r="AH31" s="740"/>
    </row>
    <row r="32" spans="1:42" x14ac:dyDescent="0.25">
      <c r="A32" s="411" t="s">
        <v>2499</v>
      </c>
      <c r="B32" s="626">
        <v>293.90960000000001</v>
      </c>
      <c r="C32" s="626">
        <v>215.67093333333332</v>
      </c>
      <c r="D32" s="626">
        <v>509.58053333333334</v>
      </c>
      <c r="E32" s="626"/>
      <c r="F32" s="626">
        <v>0</v>
      </c>
      <c r="G32" s="400"/>
      <c r="H32" s="626">
        <v>509.58053333333334</v>
      </c>
      <c r="I32" s="400"/>
      <c r="J32" s="400"/>
      <c r="K32" s="629"/>
      <c r="L32" s="390"/>
      <c r="M32" s="390"/>
      <c r="N32" s="390"/>
      <c r="O32" s="1011" t="s">
        <v>8</v>
      </c>
      <c r="P32" s="736"/>
      <c r="Q32" s="863"/>
      <c r="R32" s="736"/>
      <c r="S32" s="736"/>
      <c r="T32" s="736"/>
      <c r="U32" s="1021">
        <v>238.30860000000001</v>
      </c>
      <c r="V32" s="1021">
        <v>0</v>
      </c>
      <c r="W32" s="1021">
        <v>0</v>
      </c>
      <c r="X32" s="1021">
        <v>0</v>
      </c>
      <c r="Y32" s="1021">
        <v>0</v>
      </c>
      <c r="Z32" s="1021">
        <v>0</v>
      </c>
      <c r="AA32" s="1021">
        <v>0</v>
      </c>
      <c r="AB32" s="1021">
        <v>0</v>
      </c>
      <c r="AC32" s="1021">
        <v>0</v>
      </c>
      <c r="AD32" s="1021">
        <v>0</v>
      </c>
      <c r="AE32" s="1021">
        <v>0</v>
      </c>
      <c r="AF32" s="736"/>
      <c r="AG32" s="810">
        <v>0</v>
      </c>
      <c r="AH32" s="854"/>
      <c r="AM32" s="57"/>
      <c r="AN32" s="57"/>
    </row>
    <row r="33" spans="1:41" x14ac:dyDescent="0.25">
      <c r="A33" s="411"/>
      <c r="B33" s="626"/>
      <c r="C33" s="626"/>
      <c r="D33" s="626"/>
      <c r="E33" s="626"/>
      <c r="F33" s="400"/>
      <c r="G33" s="400"/>
      <c r="H33" s="400"/>
      <c r="I33" s="400"/>
      <c r="J33" s="400"/>
      <c r="K33" s="629"/>
      <c r="L33" s="390"/>
      <c r="M33" s="390"/>
      <c r="N33" s="390"/>
      <c r="O33" s="738" t="s">
        <v>2516</v>
      </c>
      <c r="P33" s="736"/>
      <c r="Q33" s="736"/>
      <c r="R33" s="736"/>
      <c r="S33" s="736"/>
      <c r="T33" s="736"/>
      <c r="U33" s="1021">
        <v>238.52430080235541</v>
      </c>
      <c r="V33" s="1021">
        <v>0</v>
      </c>
      <c r="W33" s="1021">
        <v>0</v>
      </c>
      <c r="X33" s="1021">
        <v>0</v>
      </c>
      <c r="Y33" s="1021">
        <v>0</v>
      </c>
      <c r="Z33" s="1021">
        <v>0</v>
      </c>
      <c r="AA33" s="1021">
        <v>0</v>
      </c>
      <c r="AB33" s="1021">
        <v>0</v>
      </c>
      <c r="AC33" s="1021">
        <v>0</v>
      </c>
      <c r="AD33" s="1021">
        <v>0</v>
      </c>
      <c r="AE33" s="1021">
        <v>0</v>
      </c>
      <c r="AF33" s="1021"/>
      <c r="AG33" s="810">
        <v>0</v>
      </c>
      <c r="AH33" s="854"/>
      <c r="AJ33" s="92"/>
      <c r="AM33" s="57"/>
      <c r="AN33" s="57"/>
    </row>
    <row r="34" spans="1:41" x14ac:dyDescent="0.25">
      <c r="A34" s="411" t="str">
        <f>+[2]IS!A7</f>
        <v>Production Royalties and excise  and other taxes</v>
      </c>
      <c r="B34" s="626">
        <v>-55.600999999999999</v>
      </c>
      <c r="C34" s="626"/>
      <c r="D34" s="626">
        <v>-55.600999999999999</v>
      </c>
      <c r="E34" s="626"/>
      <c r="F34" s="400"/>
      <c r="G34" s="400"/>
      <c r="H34" s="626">
        <v>-55.600999999999999</v>
      </c>
      <c r="I34" s="400"/>
      <c r="J34" s="400"/>
      <c r="K34" s="629"/>
      <c r="L34" s="390"/>
      <c r="M34" s="390"/>
      <c r="N34" s="390"/>
      <c r="O34" s="788" t="s">
        <v>10</v>
      </c>
      <c r="P34" s="736"/>
      <c r="Q34" s="736"/>
      <c r="R34" s="736"/>
      <c r="S34" s="736"/>
      <c r="T34" s="736"/>
      <c r="U34" s="736"/>
      <c r="V34" s="736"/>
      <c r="W34" s="736"/>
      <c r="X34" s="736"/>
      <c r="Y34" s="736"/>
      <c r="Z34" s="736"/>
      <c r="AA34" s="736"/>
      <c r="AB34" s="736"/>
      <c r="AC34" s="736"/>
      <c r="AD34" s="736"/>
      <c r="AE34" s="736"/>
      <c r="AF34" s="736"/>
      <c r="AG34" s="786"/>
      <c r="AH34" s="399"/>
      <c r="AM34" s="56"/>
      <c r="AN34" s="56"/>
    </row>
    <row r="35" spans="1:41" x14ac:dyDescent="0.25">
      <c r="A35" s="411" t="str">
        <f>+[2]IS!A9</f>
        <v>Purchases</v>
      </c>
      <c r="B35" s="626"/>
      <c r="C35" s="626">
        <v>-50.383000000000003</v>
      </c>
      <c r="D35" s="626">
        <v>-50.383000000000003</v>
      </c>
      <c r="E35" s="626"/>
      <c r="F35" s="400"/>
      <c r="G35" s="400"/>
      <c r="H35" s="626">
        <v>-50.383000000000003</v>
      </c>
      <c r="I35" s="400"/>
      <c r="J35" s="400"/>
      <c r="K35" s="629"/>
      <c r="L35" s="390"/>
      <c r="M35" s="390"/>
      <c r="N35" s="390"/>
      <c r="O35" s="795" t="s">
        <v>2158</v>
      </c>
      <c r="P35" s="736"/>
      <c r="Q35" s="736"/>
      <c r="R35" s="736"/>
      <c r="S35" s="736"/>
      <c r="T35" s="736"/>
      <c r="U35" s="863">
        <v>11.763873326388078</v>
      </c>
      <c r="V35" s="739">
        <v>12.271450229977017</v>
      </c>
      <c r="W35" s="739">
        <v>12.44700285542328</v>
      </c>
      <c r="X35" s="739">
        <v>12.636845144411387</v>
      </c>
      <c r="Y35" s="739">
        <v>12.853305864809931</v>
      </c>
      <c r="Z35" s="739">
        <v>13.071044924383887</v>
      </c>
      <c r="AA35" s="739">
        <v>13.28102984444201</v>
      </c>
      <c r="AB35" s="739">
        <v>13.506807351797525</v>
      </c>
      <c r="AC35" s="739">
        <v>13.736423076778079</v>
      </c>
      <c r="AD35" s="739">
        <v>13.969942269083305</v>
      </c>
      <c r="AE35" s="739">
        <v>14.20743128765772</v>
      </c>
      <c r="AF35" s="736"/>
      <c r="AG35" s="1017">
        <v>14.313987022315155</v>
      </c>
      <c r="AH35" s="1018"/>
      <c r="AJ35" s="337">
        <v>0</v>
      </c>
      <c r="AK35" s="298"/>
      <c r="AL35" s="298"/>
      <c r="AM35" s="312"/>
      <c r="AN35" s="312"/>
      <c r="AO35" s="298"/>
    </row>
    <row r="36" spans="1:41" x14ac:dyDescent="0.25">
      <c r="A36" s="411" t="s">
        <v>2447</v>
      </c>
      <c r="B36" s="626">
        <v>0</v>
      </c>
      <c r="C36" s="626">
        <v>-76.997066666666669</v>
      </c>
      <c r="D36" s="626">
        <v>-76.997066666666669</v>
      </c>
      <c r="E36" s="626"/>
      <c r="F36" s="626">
        <v>-76.997066666666669</v>
      </c>
      <c r="G36" s="400"/>
      <c r="H36" s="626">
        <v>0</v>
      </c>
      <c r="I36" s="400"/>
      <c r="J36" s="400"/>
      <c r="K36" s="629"/>
      <c r="L36" s="390"/>
      <c r="M36" s="390"/>
      <c r="N36" s="390"/>
      <c r="O36" s="795" t="s">
        <v>11</v>
      </c>
      <c r="P36" s="736"/>
      <c r="Q36" s="736"/>
      <c r="R36" s="736"/>
      <c r="S36" s="736"/>
      <c r="T36" s="736"/>
      <c r="U36" s="863">
        <v>7.4997000000000007</v>
      </c>
      <c r="V36" s="863">
        <v>7.6636809404999999</v>
      </c>
      <c r="W36" s="863">
        <v>7.8208247181849533</v>
      </c>
      <c r="X36" s="863">
        <v>7.9743084032793323</v>
      </c>
      <c r="Y36" s="863">
        <v>8.131322535739903</v>
      </c>
      <c r="Z36" s="863">
        <v>8.2911843367925488</v>
      </c>
      <c r="AA36" s="863">
        <v>8.4502921642155968</v>
      </c>
      <c r="AB36" s="863">
        <v>8.6124532708468937</v>
      </c>
      <c r="AC36" s="863">
        <v>8.7777262491144441</v>
      </c>
      <c r="AD36" s="863">
        <v>8.9461708158349502</v>
      </c>
      <c r="AE36" s="863">
        <v>9.1178478337908224</v>
      </c>
      <c r="AF36" s="736"/>
      <c r="AG36" s="787">
        <v>9.2495095565107626</v>
      </c>
      <c r="AH36" s="843"/>
      <c r="AJ36" s="298"/>
      <c r="AK36" s="298"/>
      <c r="AL36" s="298"/>
      <c r="AM36" s="298"/>
      <c r="AN36" s="298"/>
      <c r="AO36" s="298"/>
    </row>
    <row r="37" spans="1:41" x14ac:dyDescent="0.25">
      <c r="A37" s="411" t="str">
        <f>+[2]IS!A11</f>
        <v>Producing and manufacturing</v>
      </c>
      <c r="B37" s="626">
        <v>-11.763873326388078</v>
      </c>
      <c r="C37" s="626">
        <v>-3.2231266736119224</v>
      </c>
      <c r="D37" s="626">
        <v>-14.987</v>
      </c>
      <c r="E37" s="626">
        <v>0</v>
      </c>
      <c r="F37" s="400"/>
      <c r="G37" s="400"/>
      <c r="H37" s="626">
        <v>-14.987</v>
      </c>
      <c r="I37" s="400"/>
      <c r="J37" s="400"/>
      <c r="K37" s="629"/>
      <c r="L37" s="390"/>
      <c r="M37" s="390"/>
      <c r="N37" s="390"/>
      <c r="O37" s="795" t="s">
        <v>2065</v>
      </c>
      <c r="P37" s="736"/>
      <c r="Q37" s="736"/>
      <c r="R37" s="736"/>
      <c r="S37" s="736"/>
      <c r="T37" s="736"/>
      <c r="U37" s="863">
        <v>2.5960000000000001</v>
      </c>
      <c r="V37" s="863">
        <v>4.3646292300000002</v>
      </c>
      <c r="W37" s="863">
        <v>4.5454041854351086</v>
      </c>
      <c r="X37" s="863">
        <v>4.7255305988465768</v>
      </c>
      <c r="Y37" s="863">
        <v>4.9134198692007924</v>
      </c>
      <c r="Z37" s="863">
        <v>5.1084798864929368</v>
      </c>
      <c r="AA37" s="863">
        <v>5.3064000726360803</v>
      </c>
      <c r="AB37" s="863">
        <v>5.5119883715942528</v>
      </c>
      <c r="AC37" s="863">
        <v>5.725541872589579</v>
      </c>
      <c r="AD37" s="863">
        <v>5.9473691751085775</v>
      </c>
      <c r="AE37" s="863">
        <v>6.1777908348496284</v>
      </c>
      <c r="AF37" s="736"/>
      <c r="AG37" s="787">
        <v>6.357196042920453</v>
      </c>
      <c r="AH37" s="843"/>
      <c r="AJ37" s="298"/>
      <c r="AK37" s="298"/>
      <c r="AL37" s="298" t="s">
        <v>161</v>
      </c>
      <c r="AM37" s="298">
        <v>-3660</v>
      </c>
      <c r="AN37" s="298">
        <v>-2114</v>
      </c>
      <c r="AO37" s="298"/>
    </row>
    <row r="38" spans="1:41" x14ac:dyDescent="0.25">
      <c r="A38" s="411" t="str">
        <f>+[2]IS!A13</f>
        <v>Selling, administrative and general</v>
      </c>
      <c r="B38" s="626">
        <v>-7.4997000000000007</v>
      </c>
      <c r="C38" s="626">
        <v>-0.83329999999999949</v>
      </c>
      <c r="D38" s="626">
        <v>-8.3330000000000002</v>
      </c>
      <c r="E38" s="626">
        <v>0</v>
      </c>
      <c r="F38" s="400"/>
      <c r="G38" s="400"/>
      <c r="H38" s="626">
        <v>-8.3330000000000002</v>
      </c>
      <c r="I38" s="400"/>
      <c r="J38" s="400"/>
      <c r="K38" s="629"/>
      <c r="L38" s="390"/>
      <c r="M38" s="390"/>
      <c r="N38" s="390"/>
      <c r="O38" s="795" t="s">
        <v>15</v>
      </c>
      <c r="P38" s="736"/>
      <c r="Q38" s="736"/>
      <c r="R38" s="736"/>
      <c r="S38" s="736"/>
      <c r="T38" s="736"/>
      <c r="U38" s="863">
        <v>0.78900000000000003</v>
      </c>
      <c r="V38" s="863">
        <v>0</v>
      </c>
      <c r="W38" s="863">
        <v>0</v>
      </c>
      <c r="X38" s="863">
        <v>0</v>
      </c>
      <c r="Y38" s="863">
        <v>0</v>
      </c>
      <c r="Z38" s="863">
        <v>0</v>
      </c>
      <c r="AA38" s="863">
        <v>0</v>
      </c>
      <c r="AB38" s="863">
        <v>0</v>
      </c>
      <c r="AC38" s="863">
        <v>0</v>
      </c>
      <c r="AD38" s="863">
        <v>0</v>
      </c>
      <c r="AE38" s="863">
        <v>0</v>
      </c>
      <c r="AF38" s="736"/>
      <c r="AG38" s="787">
        <v>0</v>
      </c>
      <c r="AH38" s="843"/>
      <c r="AJ38" s="298"/>
      <c r="AK38" s="298"/>
      <c r="AL38" s="298" t="s">
        <v>2450</v>
      </c>
      <c r="AM38" s="298">
        <v>-507</v>
      </c>
      <c r="AN38" s="298">
        <v>-591</v>
      </c>
      <c r="AO38" s="298"/>
    </row>
    <row r="39" spans="1:41" x14ac:dyDescent="0.25">
      <c r="A39" s="411" t="str">
        <f>+[2]IS!A15</f>
        <v>Exploration</v>
      </c>
      <c r="B39" s="626">
        <v>-2.5960000000000001</v>
      </c>
      <c r="C39" s="626">
        <v>-0.2</v>
      </c>
      <c r="D39" s="626">
        <v>-2.1139999999999999</v>
      </c>
      <c r="E39" s="626">
        <v>0.68200000000000016</v>
      </c>
      <c r="F39" s="400"/>
      <c r="G39" s="400"/>
      <c r="H39" s="626">
        <v>-2.1139999999999999</v>
      </c>
      <c r="I39" s="400"/>
      <c r="J39" s="400"/>
      <c r="K39" s="629"/>
      <c r="L39" s="390"/>
      <c r="M39" s="390"/>
      <c r="N39" s="390"/>
      <c r="O39" s="795" t="s">
        <v>16</v>
      </c>
      <c r="P39" s="736"/>
      <c r="Q39" s="736"/>
      <c r="R39" s="736"/>
      <c r="S39" s="736"/>
      <c r="T39" s="736"/>
      <c r="U39" s="863">
        <v>7.333333333333333</v>
      </c>
      <c r="V39" s="1016">
        <v>0</v>
      </c>
      <c r="W39" s="1016">
        <v>0</v>
      </c>
      <c r="X39" s="1016">
        <v>0</v>
      </c>
      <c r="Y39" s="1016">
        <v>0</v>
      </c>
      <c r="Z39" s="1016">
        <v>0</v>
      </c>
      <c r="AA39" s="1016">
        <v>0</v>
      </c>
      <c r="AB39" s="1016">
        <v>0</v>
      </c>
      <c r="AC39" s="1016">
        <v>0</v>
      </c>
      <c r="AD39" s="1016">
        <v>0</v>
      </c>
      <c r="AE39" s="1016">
        <v>0</v>
      </c>
      <c r="AF39" s="736"/>
      <c r="AG39" s="1013">
        <v>0</v>
      </c>
      <c r="AH39" s="851"/>
    </row>
    <row r="40" spans="1:41" x14ac:dyDescent="0.25">
      <c r="A40" s="411" t="s">
        <v>2450</v>
      </c>
      <c r="B40" s="626"/>
      <c r="C40" s="626"/>
      <c r="D40" s="626">
        <v>-0.59099999999999997</v>
      </c>
      <c r="E40" s="626">
        <v>-0.59099999999999997</v>
      </c>
      <c r="F40" s="400"/>
      <c r="G40" s="400"/>
      <c r="H40" s="626">
        <v>-0.59099999999999997</v>
      </c>
      <c r="I40" s="400"/>
      <c r="J40" s="400"/>
      <c r="K40" s="629"/>
      <c r="L40" s="390"/>
      <c r="M40" s="390"/>
      <c r="N40" s="390"/>
      <c r="O40" s="795"/>
      <c r="P40" s="736"/>
      <c r="Q40" s="736"/>
      <c r="R40" s="736"/>
      <c r="S40" s="736"/>
      <c r="T40" s="736"/>
      <c r="U40" s="863">
        <v>29.98190665972141</v>
      </c>
      <c r="V40" s="863">
        <v>24.29976040047702</v>
      </c>
      <c r="W40" s="863">
        <v>24.81323175904334</v>
      </c>
      <c r="X40" s="863">
        <v>25.336684146537294</v>
      </c>
      <c r="Y40" s="863">
        <v>25.898048269750625</v>
      </c>
      <c r="Z40" s="863">
        <v>26.470709147669375</v>
      </c>
      <c r="AA40" s="863">
        <v>27.037722081293687</v>
      </c>
      <c r="AB40" s="863">
        <v>27.631248994238671</v>
      </c>
      <c r="AC40" s="863">
        <v>28.239691198482106</v>
      </c>
      <c r="AD40" s="863">
        <v>28.863482260026831</v>
      </c>
      <c r="AE40" s="863">
        <v>29.50306995629817</v>
      </c>
      <c r="AF40" s="736"/>
      <c r="AG40" s="787">
        <v>29.920692621746372</v>
      </c>
      <c r="AH40" s="843"/>
    </row>
    <row r="41" spans="1:41" x14ac:dyDescent="0.25">
      <c r="A41" s="411" t="str">
        <f>+[2]IS!A19</f>
        <v>Operating Costs</v>
      </c>
      <c r="B41" s="626">
        <v>-77.460573326388086</v>
      </c>
      <c r="C41" s="626">
        <v>-131.63649334027858</v>
      </c>
      <c r="D41" s="626">
        <v>-209.00606666666667</v>
      </c>
      <c r="E41" s="626">
        <v>9.0999999999979764E-2</v>
      </c>
      <c r="F41" s="626"/>
      <c r="G41" s="400"/>
      <c r="H41" s="626">
        <v>-132.00900000000001</v>
      </c>
      <c r="I41" s="400"/>
      <c r="J41" s="400"/>
      <c r="K41" s="629"/>
      <c r="L41" s="390"/>
      <c r="M41" s="390"/>
      <c r="N41" s="390"/>
      <c r="O41" s="788" t="s">
        <v>20</v>
      </c>
      <c r="P41" s="736"/>
      <c r="Q41" s="736"/>
      <c r="R41" s="736"/>
      <c r="S41" s="736"/>
      <c r="T41" s="736"/>
      <c r="U41" s="739">
        <v>208.54239414263401</v>
      </c>
      <c r="V41" s="739">
        <v>-24.29976040047702</v>
      </c>
      <c r="W41" s="739">
        <v>-24.81323175904334</v>
      </c>
      <c r="X41" s="739">
        <v>-25.336684146537294</v>
      </c>
      <c r="Y41" s="739">
        <v>-25.898048269750625</v>
      </c>
      <c r="Z41" s="739">
        <v>-26.470709147669375</v>
      </c>
      <c r="AA41" s="739">
        <v>-27.037722081293687</v>
      </c>
      <c r="AB41" s="739">
        <v>-27.631248994238671</v>
      </c>
      <c r="AC41" s="739">
        <v>-28.239691198482106</v>
      </c>
      <c r="AD41" s="739">
        <v>-28.863482260026831</v>
      </c>
      <c r="AE41" s="739">
        <v>-29.50306995629817</v>
      </c>
      <c r="AF41" s="739"/>
      <c r="AG41" s="1017">
        <v>-29.920692621746372</v>
      </c>
      <c r="AH41" s="1018"/>
    </row>
    <row r="42" spans="1:41" ht="13.5" customHeight="1" x14ac:dyDescent="0.25">
      <c r="A42" s="411" t="s">
        <v>2452</v>
      </c>
      <c r="B42" s="626"/>
      <c r="C42" s="626"/>
      <c r="D42" s="626"/>
      <c r="E42" s="626"/>
      <c r="F42" s="400"/>
      <c r="G42" s="400"/>
      <c r="H42" s="1019">
        <v>-132.00899999999999</v>
      </c>
      <c r="I42" s="400" t="s">
        <v>2454</v>
      </c>
      <c r="J42" s="400"/>
      <c r="K42" s="629"/>
      <c r="L42" s="390"/>
      <c r="M42" s="390"/>
      <c r="N42" s="390"/>
      <c r="O42" s="795"/>
      <c r="P42" s="736"/>
      <c r="Q42" s="736"/>
      <c r="R42" s="736"/>
      <c r="S42" s="863"/>
      <c r="T42" s="736"/>
      <c r="U42" s="863"/>
      <c r="V42" s="736"/>
      <c r="W42" s="736"/>
      <c r="X42" s="736"/>
      <c r="Y42" s="736"/>
      <c r="Z42" s="736"/>
      <c r="AA42" s="736"/>
      <c r="AB42" s="736"/>
      <c r="AC42" s="736"/>
      <c r="AD42" s="736"/>
      <c r="AE42" s="736"/>
      <c r="AF42" s="736"/>
      <c r="AG42" s="786"/>
      <c r="AH42" s="399"/>
    </row>
    <row r="43" spans="1:41" x14ac:dyDescent="0.25">
      <c r="A43" s="411"/>
      <c r="B43" s="626"/>
      <c r="C43" s="626"/>
      <c r="D43" s="626"/>
      <c r="E43" s="626"/>
      <c r="F43" s="400"/>
      <c r="G43" s="400"/>
      <c r="H43" s="400"/>
      <c r="I43" s="400"/>
      <c r="J43" s="400"/>
      <c r="K43" s="629"/>
      <c r="L43" s="390"/>
      <c r="M43" s="390"/>
      <c r="N43" s="390"/>
      <c r="O43" s="788" t="s">
        <v>21</v>
      </c>
      <c r="P43" s="736"/>
      <c r="Q43" s="736"/>
      <c r="R43" s="736"/>
      <c r="S43" s="736"/>
      <c r="T43" s="736"/>
      <c r="U43" s="863">
        <v>99.615655713735606</v>
      </c>
      <c r="V43" s="1016">
        <v>-11.663884992228969</v>
      </c>
      <c r="W43" s="1016">
        <v>-11.910351244340802</v>
      </c>
      <c r="X43" s="1016">
        <v>-12.1616083903379</v>
      </c>
      <c r="Y43" s="1016">
        <v>-12.4310631694803</v>
      </c>
      <c r="Z43" s="1016">
        <v>-12.705940390881299</v>
      </c>
      <c r="AA43" s="1016">
        <v>-12.97810659902097</v>
      </c>
      <c r="AB43" s="1016">
        <v>-13.262999517234562</v>
      </c>
      <c r="AC43" s="1016">
        <v>-13.55505177527141</v>
      </c>
      <c r="AD43" s="1016">
        <v>-13.854471484812878</v>
      </c>
      <c r="AE43" s="1016">
        <v>-14.16147357902312</v>
      </c>
      <c r="AF43" s="736"/>
      <c r="AG43" s="1013">
        <v>-14.361932458438257</v>
      </c>
      <c r="AH43" s="851"/>
    </row>
    <row r="44" spans="1:41" x14ac:dyDescent="0.25">
      <c r="A44" s="411" t="s">
        <v>2453</v>
      </c>
      <c r="B44" s="626">
        <v>139.45196000694523</v>
      </c>
      <c r="C44" s="626">
        <v>84.034439993054747</v>
      </c>
      <c r="D44" s="626">
        <v>223.48639999999997</v>
      </c>
      <c r="E44" s="626"/>
      <c r="F44" s="626">
        <v>-76.997066666666669</v>
      </c>
      <c r="G44" s="400"/>
      <c r="H44" s="626">
        <v>223.57740000000004</v>
      </c>
      <c r="I44" s="400"/>
      <c r="J44" s="400"/>
      <c r="K44" s="629"/>
      <c r="L44" s="390"/>
      <c r="M44" s="390"/>
      <c r="N44" s="390"/>
      <c r="O44" s="738"/>
      <c r="P44" s="736"/>
      <c r="Q44" s="736"/>
      <c r="R44" s="736"/>
      <c r="S44" s="736"/>
      <c r="T44" s="736"/>
      <c r="U44" s="863"/>
      <c r="V44" s="736"/>
      <c r="W44" s="736"/>
      <c r="X44" s="736"/>
      <c r="Y44" s="736"/>
      <c r="Z44" s="736"/>
      <c r="AA44" s="736"/>
      <c r="AB44" s="736"/>
      <c r="AC44" s="736"/>
      <c r="AD44" s="736"/>
      <c r="AE44" s="736"/>
      <c r="AF44" s="736"/>
      <c r="AG44" s="786"/>
      <c r="AH44" s="399"/>
    </row>
    <row r="45" spans="1:41" x14ac:dyDescent="0.25">
      <c r="A45" s="411" t="s">
        <v>2454</v>
      </c>
      <c r="B45" s="626"/>
      <c r="C45" s="626"/>
      <c r="D45" s="626"/>
      <c r="E45" s="626"/>
      <c r="F45" s="400"/>
      <c r="G45" s="400"/>
      <c r="H45" s="400">
        <v>223.93100000000001</v>
      </c>
      <c r="I45" s="400"/>
      <c r="J45" s="400"/>
      <c r="K45" s="629"/>
      <c r="L45" s="390"/>
      <c r="M45" s="390"/>
      <c r="N45" s="390"/>
      <c r="O45" s="788" t="s">
        <v>2160</v>
      </c>
      <c r="P45" s="736"/>
      <c r="Q45" s="736"/>
      <c r="R45" s="736"/>
      <c r="S45" s="736"/>
      <c r="T45" s="736"/>
      <c r="U45" s="863">
        <v>108.9267384288984</v>
      </c>
      <c r="V45" s="1022">
        <v>-12.635875408248051</v>
      </c>
      <c r="W45" s="1022">
        <v>-12.902880514702538</v>
      </c>
      <c r="X45" s="1022">
        <v>-13.175075756199394</v>
      </c>
      <c r="Y45" s="1022">
        <v>-13.466985100270325</v>
      </c>
      <c r="Z45" s="1022">
        <v>-13.764768756788076</v>
      </c>
      <c r="AA45" s="1022">
        <v>-14.059615482272717</v>
      </c>
      <c r="AB45" s="1022">
        <v>-14.36824947700411</v>
      </c>
      <c r="AC45" s="1022">
        <v>-14.684639423210696</v>
      </c>
      <c r="AD45" s="1022">
        <v>-15.009010775213953</v>
      </c>
      <c r="AE45" s="1022">
        <v>-15.341596377275049</v>
      </c>
      <c r="AF45" s="736"/>
      <c r="AG45" s="1023">
        <v>-15.558760163308115</v>
      </c>
      <c r="AH45" s="1024"/>
    </row>
    <row r="46" spans="1:41" x14ac:dyDescent="0.25">
      <c r="A46" s="411" t="s">
        <v>16</v>
      </c>
      <c r="B46" s="626"/>
      <c r="C46" s="626"/>
      <c r="D46" s="626"/>
      <c r="E46" s="626"/>
      <c r="F46" s="400"/>
      <c r="G46" s="400"/>
      <c r="H46" s="400">
        <v>-11.023</v>
      </c>
      <c r="I46" s="400"/>
      <c r="J46" s="400"/>
      <c r="K46" s="629"/>
      <c r="L46" s="390"/>
      <c r="M46" s="390"/>
      <c r="N46" s="390"/>
      <c r="O46" s="788"/>
      <c r="P46" s="736"/>
      <c r="Q46" s="736"/>
      <c r="R46" s="736"/>
      <c r="S46" s="736"/>
      <c r="T46" s="736"/>
      <c r="U46" s="736"/>
      <c r="V46" s="736"/>
      <c r="W46" s="736"/>
      <c r="X46" s="736"/>
      <c r="Y46" s="736"/>
      <c r="Z46" s="736"/>
      <c r="AA46" s="736"/>
      <c r="AB46" s="736"/>
      <c r="AC46" s="736"/>
      <c r="AD46" s="736"/>
      <c r="AE46" s="736"/>
      <c r="AF46" s="736"/>
      <c r="AG46" s="786"/>
      <c r="AH46" s="399"/>
    </row>
    <row r="47" spans="1:41" x14ac:dyDescent="0.25">
      <c r="A47" s="411" t="s">
        <v>15</v>
      </c>
      <c r="B47" s="626">
        <v>0.78900000000000003</v>
      </c>
      <c r="C47" s="626">
        <v>0</v>
      </c>
      <c r="D47" s="626">
        <v>0.78900000000000003</v>
      </c>
      <c r="E47" s="626"/>
      <c r="F47" s="400"/>
      <c r="G47" s="400"/>
      <c r="H47" s="626">
        <v>-0.78900000000000003</v>
      </c>
      <c r="I47" s="400"/>
      <c r="J47" s="400"/>
      <c r="K47" s="629"/>
      <c r="L47" s="390"/>
      <c r="M47" s="390"/>
      <c r="N47" s="390"/>
      <c r="O47" s="788" t="s">
        <v>39</v>
      </c>
      <c r="P47" s="736"/>
      <c r="Q47" s="736"/>
      <c r="R47" s="736"/>
      <c r="S47" s="736"/>
      <c r="T47" s="736"/>
      <c r="U47" s="736">
        <v>58</v>
      </c>
      <c r="V47" s="1016">
        <v>-6.6025294925980802</v>
      </c>
      <c r="W47" s="1016">
        <v>-6.7420456743490735</v>
      </c>
      <c r="X47" s="1016">
        <v>-6.8842738185546386</v>
      </c>
      <c r="Y47" s="1016">
        <v>-7.0368030253664759</v>
      </c>
      <c r="Z47" s="1016">
        <v>-7.1924016927361114</v>
      </c>
      <c r="AA47" s="1016">
        <v>-7.3464657474938519</v>
      </c>
      <c r="AB47" s="1016">
        <v>-7.5077339609571023</v>
      </c>
      <c r="AC47" s="1016">
        <v>-7.6730548337497329</v>
      </c>
      <c r="AD47" s="1016">
        <v>-7.8425461708325157</v>
      </c>
      <c r="AE47" s="1016">
        <v>-8.0163296385761527</v>
      </c>
      <c r="AF47" s="736"/>
      <c r="AG47" s="1013">
        <v>-8.1298026078546908</v>
      </c>
      <c r="AH47" s="851"/>
    </row>
    <row r="48" spans="1:41" x14ac:dyDescent="0.25">
      <c r="A48" s="411" t="str">
        <f>+'Hist-IS'!A34</f>
        <v>Finance and other income</v>
      </c>
      <c r="B48" s="626"/>
      <c r="C48" s="626"/>
      <c r="D48" s="626"/>
      <c r="E48" s="626"/>
      <c r="F48" s="626"/>
      <c r="G48" s="400"/>
      <c r="H48" s="400">
        <v>1.03</v>
      </c>
      <c r="I48" s="400"/>
      <c r="J48" s="400"/>
      <c r="K48" s="629"/>
      <c r="L48" s="390"/>
      <c r="M48" s="390"/>
      <c r="N48" s="390"/>
      <c r="O48" s="788"/>
      <c r="P48" s="736"/>
      <c r="Q48" s="736"/>
      <c r="R48" s="736"/>
      <c r="S48" s="736"/>
      <c r="T48" s="736"/>
      <c r="U48" s="736"/>
      <c r="V48" s="736"/>
      <c r="W48" s="736"/>
      <c r="X48" s="736"/>
      <c r="Y48" s="736"/>
      <c r="Z48" s="736"/>
      <c r="AA48" s="736"/>
      <c r="AB48" s="736"/>
      <c r="AC48" s="736"/>
      <c r="AD48" s="736"/>
      <c r="AE48" s="736"/>
      <c r="AF48" s="736"/>
      <c r="AG48" s="786"/>
      <c r="AH48" s="399"/>
    </row>
    <row r="49" spans="1:34" x14ac:dyDescent="0.25">
      <c r="A49" s="411" t="str">
        <f>+'Hist-IS'!A33</f>
        <v>Share of results of joiny ventures and associates</v>
      </c>
      <c r="B49" s="400"/>
      <c r="C49" s="400"/>
      <c r="D49" s="400"/>
      <c r="E49" s="400"/>
      <c r="F49" s="400"/>
      <c r="G49" s="400"/>
      <c r="H49" s="400">
        <v>-0.78900000000000003</v>
      </c>
      <c r="I49" s="400"/>
      <c r="J49" s="400"/>
      <c r="K49" s="629"/>
      <c r="L49" s="390"/>
      <c r="M49" s="390"/>
      <c r="N49" s="775"/>
      <c r="O49" s="788" t="s">
        <v>40</v>
      </c>
      <c r="P49" s="736"/>
      <c r="Q49" s="736"/>
      <c r="R49" s="736"/>
      <c r="S49" s="736"/>
      <c r="T49" s="736"/>
      <c r="U49" s="863">
        <v>50.926738428898403</v>
      </c>
      <c r="V49" s="1016">
        <v>-6.0333459156499707</v>
      </c>
      <c r="W49" s="1016">
        <v>-6.1608348403534645</v>
      </c>
      <c r="X49" s="1016">
        <v>-6.2908019376447557</v>
      </c>
      <c r="Y49" s="1016">
        <v>-6.4301820749038487</v>
      </c>
      <c r="Z49" s="1016">
        <v>-6.5723670640519645</v>
      </c>
      <c r="AA49" s="1016">
        <v>-6.7131497347788649</v>
      </c>
      <c r="AB49" s="1016">
        <v>-6.8605155160470073</v>
      </c>
      <c r="AC49" s="1016">
        <v>-7.0115845894609627</v>
      </c>
      <c r="AD49" s="1016">
        <v>-7.1664646043814377</v>
      </c>
      <c r="AE49" s="1016">
        <v>-7.3252667386988968</v>
      </c>
      <c r="AF49" s="736"/>
      <c r="AG49" s="1013">
        <v>-7.4289575554534242</v>
      </c>
      <c r="AH49" s="851"/>
    </row>
    <row r="50" spans="1:34" x14ac:dyDescent="0.25">
      <c r="A50" s="411" t="s">
        <v>2459</v>
      </c>
      <c r="B50" s="400"/>
      <c r="C50" s="400"/>
      <c r="D50" s="400"/>
      <c r="E50" s="400"/>
      <c r="F50" s="400"/>
      <c r="G50" s="400"/>
      <c r="H50" s="400">
        <v>212.36000000000004</v>
      </c>
      <c r="I50" s="400"/>
      <c r="J50" s="400"/>
      <c r="K50" s="629"/>
      <c r="L50" s="390"/>
      <c r="M50" s="390"/>
      <c r="N50" s="775"/>
      <c r="O50" s="788"/>
      <c r="P50" s="736"/>
      <c r="Q50" s="736"/>
      <c r="R50" s="736"/>
      <c r="S50" s="736"/>
      <c r="T50" s="736"/>
      <c r="U50" s="736"/>
      <c r="V50" s="1016"/>
      <c r="W50" s="1016"/>
      <c r="X50" s="1016"/>
      <c r="Y50" s="1016"/>
      <c r="Z50" s="1016"/>
      <c r="AA50" s="1016"/>
      <c r="AB50" s="1016"/>
      <c r="AC50" s="1016"/>
      <c r="AD50" s="1016"/>
      <c r="AE50" s="1016"/>
      <c r="AF50" s="736"/>
      <c r="AG50" s="1013"/>
      <c r="AH50" s="851"/>
    </row>
    <row r="51" spans="1:34" x14ac:dyDescent="0.25">
      <c r="A51" s="523" t="s">
        <v>83</v>
      </c>
      <c r="B51" s="400"/>
      <c r="C51" s="400"/>
      <c r="D51" s="400"/>
      <c r="E51" s="400"/>
      <c r="F51" s="400"/>
      <c r="G51" s="400"/>
      <c r="H51" s="400"/>
      <c r="I51" s="400"/>
      <c r="J51" s="400"/>
      <c r="K51" s="629"/>
      <c r="L51" s="390"/>
      <c r="M51" s="390"/>
      <c r="N51" s="775"/>
      <c r="O51" s="788" t="s">
        <v>43</v>
      </c>
      <c r="P51" s="736"/>
      <c r="Q51" s="736"/>
      <c r="R51" s="736"/>
      <c r="S51" s="736"/>
      <c r="T51" s="736"/>
      <c r="U51" s="863">
        <v>153.07503086052535</v>
      </c>
      <c r="V51" s="1016">
        <v>147.04168494487539</v>
      </c>
      <c r="W51" s="1016">
        <v>140.88085010452193</v>
      </c>
      <c r="X51" s="1016">
        <v>134.59004816687718</v>
      </c>
      <c r="Y51" s="1016">
        <v>128.15986609197333</v>
      </c>
      <c r="Z51" s="1016">
        <v>121.58749902792137</v>
      </c>
      <c r="AA51" s="1016">
        <v>114.8743492931425</v>
      </c>
      <c r="AB51" s="1016">
        <v>108.0138337770955</v>
      </c>
      <c r="AC51" s="1016">
        <v>101.00224918763453</v>
      </c>
      <c r="AD51" s="1016">
        <v>93.835784583253101</v>
      </c>
      <c r="AE51" s="1016">
        <v>86.510517844554201</v>
      </c>
      <c r="AF51" s="736"/>
      <c r="AG51" s="1013">
        <v>79.081560289100779</v>
      </c>
      <c r="AH51" s="851"/>
    </row>
    <row r="52" spans="1:34" x14ac:dyDescent="0.25">
      <c r="A52" s="411" t="s">
        <v>2437</v>
      </c>
      <c r="B52" s="626">
        <v>437373</v>
      </c>
      <c r="C52" s="400"/>
      <c r="D52" s="400">
        <v>116.6328</v>
      </c>
      <c r="E52" s="400"/>
      <c r="F52" s="400"/>
      <c r="G52" s="400"/>
      <c r="H52" s="400"/>
      <c r="I52" s="400"/>
      <c r="J52" s="400"/>
      <c r="K52" s="629"/>
      <c r="L52" s="390"/>
      <c r="M52" s="390"/>
      <c r="N52" s="775"/>
      <c r="O52" s="788"/>
      <c r="P52" s="736"/>
      <c r="Q52" s="736"/>
      <c r="R52" s="736"/>
      <c r="S52" s="736"/>
      <c r="T52" s="736"/>
      <c r="U52" s="736"/>
      <c r="V52" s="736"/>
      <c r="W52" s="736"/>
      <c r="X52" s="736"/>
      <c r="Y52" s="736"/>
      <c r="Z52" s="736"/>
      <c r="AA52" s="736"/>
      <c r="AB52" s="736"/>
      <c r="AC52" s="736"/>
      <c r="AD52" s="736"/>
      <c r="AE52" s="736"/>
      <c r="AF52" s="736"/>
      <c r="AG52" s="786"/>
      <c r="AH52" s="399"/>
    </row>
    <row r="53" spans="1:34" x14ac:dyDescent="0.25">
      <c r="A53" s="411" t="s">
        <v>2438</v>
      </c>
      <c r="B53" s="626">
        <v>-288739</v>
      </c>
      <c r="C53" s="400"/>
      <c r="D53" s="400">
        <v>-76.997066666666669</v>
      </c>
      <c r="E53" s="400"/>
      <c r="F53" s="400"/>
      <c r="G53" s="400"/>
      <c r="H53" s="400"/>
      <c r="I53" s="400"/>
      <c r="J53" s="400"/>
      <c r="K53" s="629"/>
      <c r="L53" s="390"/>
      <c r="M53" s="390"/>
      <c r="N53" s="775"/>
      <c r="O53" s="788" t="s">
        <v>41</v>
      </c>
      <c r="P53" s="736"/>
      <c r="Q53" s="736"/>
      <c r="R53" s="736"/>
      <c r="S53" s="736"/>
      <c r="T53" s="736"/>
      <c r="U53" s="736"/>
      <c r="V53" s="736"/>
      <c r="W53" s="736"/>
      <c r="X53" s="736"/>
      <c r="Y53" s="736"/>
      <c r="Z53" s="736"/>
      <c r="AA53" s="736"/>
      <c r="AB53" s="736"/>
      <c r="AC53" s="736"/>
      <c r="AD53" s="736"/>
      <c r="AE53" s="736"/>
      <c r="AF53" s="736"/>
      <c r="AG53" s="786"/>
      <c r="AH53" s="399"/>
    </row>
    <row r="54" spans="1:34" x14ac:dyDescent="0.25">
      <c r="A54" s="411" t="s">
        <v>2439</v>
      </c>
      <c r="B54" s="626">
        <v>-32798</v>
      </c>
      <c r="C54" s="400"/>
      <c r="D54" s="400">
        <v>-8.7461333333333329</v>
      </c>
      <c r="E54" s="400"/>
      <c r="F54" s="400"/>
      <c r="G54" s="400"/>
      <c r="H54" s="400"/>
      <c r="I54" s="400"/>
      <c r="J54" s="400"/>
      <c r="K54" s="629"/>
      <c r="L54" s="390"/>
      <c r="M54" s="390"/>
      <c r="N54" s="1025"/>
      <c r="O54" s="788" t="s">
        <v>42</v>
      </c>
      <c r="P54" s="736"/>
      <c r="Q54" s="736"/>
      <c r="R54" s="736"/>
      <c r="S54" s="736"/>
      <c r="T54" s="736"/>
      <c r="U54" s="1016">
        <v>27</v>
      </c>
      <c r="V54" s="1016">
        <v>55.475999999999999</v>
      </c>
      <c r="W54" s="1016">
        <v>84.436091999999988</v>
      </c>
      <c r="X54" s="1016">
        <v>113.88850556399997</v>
      </c>
      <c r="Y54" s="1016">
        <v>143.84161015858797</v>
      </c>
      <c r="Z54" s="1016">
        <v>174.30391753128396</v>
      </c>
      <c r="AA54" s="1016">
        <v>176.80808412931577</v>
      </c>
      <c r="AB54" s="1016">
        <v>179.35482155951414</v>
      </c>
      <c r="AC54" s="1016">
        <v>181.94485352602587</v>
      </c>
      <c r="AD54" s="1016">
        <v>184.57891603596829</v>
      </c>
      <c r="AE54" s="1016">
        <v>187.25775760857974</v>
      </c>
      <c r="AF54" s="736"/>
      <c r="AG54" s="1013">
        <v>190.18515779828098</v>
      </c>
      <c r="AH54" s="851"/>
    </row>
    <row r="55" spans="1:34" x14ac:dyDescent="0.25">
      <c r="A55" s="411" t="s">
        <v>2440</v>
      </c>
      <c r="B55" s="626">
        <v>115836</v>
      </c>
      <c r="C55" s="400"/>
      <c r="D55" s="400">
        <v>30.889599999999998</v>
      </c>
      <c r="E55" s="400"/>
      <c r="F55" s="400"/>
      <c r="G55" s="400"/>
      <c r="H55" s="400"/>
      <c r="I55" s="400"/>
      <c r="J55" s="400"/>
      <c r="K55" s="629"/>
      <c r="L55" s="390"/>
      <c r="M55" s="390"/>
      <c r="N55" s="775"/>
      <c r="O55" s="788"/>
      <c r="P55" s="736"/>
      <c r="Q55" s="736"/>
      <c r="R55" s="736"/>
      <c r="S55" s="736"/>
      <c r="T55" s="736"/>
      <c r="U55" s="736"/>
      <c r="V55" s="736"/>
      <c r="W55" s="736"/>
      <c r="X55" s="736"/>
      <c r="Y55" s="736"/>
      <c r="Z55" s="736"/>
      <c r="AA55" s="736"/>
      <c r="AB55" s="736"/>
      <c r="AC55" s="736"/>
      <c r="AD55" s="736"/>
      <c r="AE55" s="736"/>
      <c r="AF55" s="736"/>
      <c r="AG55" s="786"/>
      <c r="AH55" s="399"/>
    </row>
    <row r="56" spans="1:34" x14ac:dyDescent="0.25">
      <c r="A56" s="411"/>
      <c r="B56" s="400"/>
      <c r="C56" s="400"/>
      <c r="D56" s="400"/>
      <c r="E56" s="400"/>
      <c r="F56" s="400"/>
      <c r="G56" s="400"/>
      <c r="H56" s="400"/>
      <c r="I56" s="400"/>
      <c r="J56" s="400"/>
      <c r="K56" s="629"/>
      <c r="L56" s="390"/>
      <c r="M56" s="390"/>
      <c r="N56" s="390"/>
      <c r="O56" s="788" t="s">
        <v>44</v>
      </c>
      <c r="P56" s="736"/>
      <c r="Q56" s="736"/>
      <c r="R56" s="736"/>
      <c r="S56" s="736"/>
      <c r="T56" s="736"/>
      <c r="U56" s="736"/>
      <c r="V56" s="445">
        <v>0.1</v>
      </c>
      <c r="W56" s="445">
        <v>0.1</v>
      </c>
      <c r="X56" s="445">
        <v>0.1</v>
      </c>
      <c r="Y56" s="445">
        <v>0.1</v>
      </c>
      <c r="Z56" s="445">
        <v>0.1</v>
      </c>
      <c r="AA56" s="445">
        <v>0.1</v>
      </c>
      <c r="AB56" s="445">
        <v>0.1</v>
      </c>
      <c r="AC56" s="445">
        <v>0.1</v>
      </c>
      <c r="AD56" s="445">
        <v>0.1</v>
      </c>
      <c r="AE56" s="445">
        <v>0.1</v>
      </c>
      <c r="AF56" s="736"/>
      <c r="AG56" s="808">
        <v>0.1</v>
      </c>
      <c r="AH56" s="445"/>
    </row>
    <row r="57" spans="1:34" x14ac:dyDescent="0.25">
      <c r="A57" s="523" t="s">
        <v>83</v>
      </c>
      <c r="B57" s="400"/>
      <c r="C57" s="400"/>
      <c r="D57" s="400"/>
      <c r="E57" s="400"/>
      <c r="F57" s="400"/>
      <c r="G57" s="400"/>
      <c r="H57" s="400"/>
      <c r="I57" s="400"/>
      <c r="J57" s="400"/>
      <c r="K57" s="629"/>
      <c r="L57" s="390"/>
      <c r="M57" s="390"/>
      <c r="N57" s="390"/>
      <c r="O57" s="788"/>
      <c r="P57" s="736"/>
      <c r="Q57" s="736"/>
      <c r="R57" s="736"/>
      <c r="S57" s="736"/>
      <c r="T57" s="736"/>
      <c r="U57" s="736"/>
      <c r="V57" s="736"/>
      <c r="W57" s="736"/>
      <c r="X57" s="736"/>
      <c r="Y57" s="736"/>
      <c r="Z57" s="736"/>
      <c r="AA57" s="736"/>
      <c r="AB57" s="736"/>
      <c r="AC57" s="736"/>
      <c r="AD57" s="736"/>
      <c r="AE57" s="736"/>
      <c r="AF57" s="736"/>
      <c r="AG57" s="786"/>
      <c r="AH57" s="399"/>
    </row>
    <row r="58" spans="1:34" x14ac:dyDescent="0.25">
      <c r="A58" s="411" t="s">
        <v>2437</v>
      </c>
      <c r="B58" s="626">
        <v>116632.8</v>
      </c>
      <c r="C58" s="400"/>
      <c r="D58" s="400">
        <v>31.102080000000001</v>
      </c>
      <c r="E58" s="400"/>
      <c r="F58" s="400"/>
      <c r="G58" s="400"/>
      <c r="H58" s="400"/>
      <c r="I58" s="400"/>
      <c r="J58" s="400"/>
      <c r="K58" s="629"/>
      <c r="L58" s="390"/>
      <c r="M58" s="390"/>
      <c r="N58" s="390"/>
      <c r="O58" s="788" t="s">
        <v>47</v>
      </c>
      <c r="P58" s="736"/>
      <c r="Q58" s="736"/>
      <c r="R58" s="736"/>
      <c r="S58" s="736"/>
      <c r="T58" s="736"/>
      <c r="U58" s="736"/>
      <c r="V58" s="736"/>
      <c r="W58" s="736"/>
      <c r="X58" s="736"/>
      <c r="Y58" s="736"/>
      <c r="Z58" s="736"/>
      <c r="AA58" s="736"/>
      <c r="AB58" s="736"/>
      <c r="AC58" s="736"/>
      <c r="AD58" s="736"/>
      <c r="AE58" s="736"/>
      <c r="AF58" s="736"/>
      <c r="AG58" s="786"/>
      <c r="AH58" s="445"/>
    </row>
    <row r="59" spans="1:34" x14ac:dyDescent="0.25">
      <c r="A59" s="411" t="s">
        <v>2438</v>
      </c>
      <c r="B59" s="626">
        <v>-76997.066666666666</v>
      </c>
      <c r="C59" s="400"/>
      <c r="D59" s="400">
        <v>-20.532551111111111</v>
      </c>
      <c r="E59" s="400"/>
      <c r="F59" s="400"/>
      <c r="G59" s="400"/>
      <c r="H59" s="400"/>
      <c r="I59" s="400"/>
      <c r="J59" s="400"/>
      <c r="K59" s="629"/>
      <c r="L59" s="390"/>
      <c r="M59" s="390"/>
      <c r="N59" s="390"/>
      <c r="O59" s="788"/>
      <c r="P59" s="736"/>
      <c r="Q59" s="736"/>
      <c r="R59" s="736"/>
      <c r="S59" s="736"/>
      <c r="T59" s="736"/>
      <c r="U59" s="736"/>
      <c r="V59" s="736"/>
      <c r="W59" s="736"/>
      <c r="X59" s="736"/>
      <c r="Y59" s="736"/>
      <c r="Z59" s="736"/>
      <c r="AA59" s="736"/>
      <c r="AB59" s="736"/>
      <c r="AC59" s="736"/>
      <c r="AD59" s="736"/>
      <c r="AE59" s="736"/>
      <c r="AF59" s="736"/>
      <c r="AG59" s="786"/>
      <c r="AH59" s="399"/>
    </row>
    <row r="60" spans="1:34" x14ac:dyDescent="0.25">
      <c r="A60" s="411" t="s">
        <v>2439</v>
      </c>
      <c r="B60" s="626">
        <v>-8746.1333333333332</v>
      </c>
      <c r="C60" s="400"/>
      <c r="D60" s="400">
        <v>-2.3323022222222223</v>
      </c>
      <c r="E60" s="400"/>
      <c r="F60" s="400"/>
      <c r="G60" s="400"/>
      <c r="H60" s="400"/>
      <c r="I60" s="400"/>
      <c r="J60" s="400"/>
      <c r="K60" s="629"/>
      <c r="L60" s="390"/>
      <c r="M60" s="390"/>
      <c r="N60" s="390"/>
      <c r="O60" s="788" t="s">
        <v>26</v>
      </c>
      <c r="P60" s="736"/>
      <c r="Q60" s="736"/>
      <c r="R60" s="736"/>
      <c r="S60" s="736"/>
      <c r="T60" s="736"/>
      <c r="U60" s="736"/>
      <c r="V60" s="736"/>
      <c r="W60" s="736"/>
      <c r="X60" s="736"/>
      <c r="Y60" s="736"/>
      <c r="Z60" s="736"/>
      <c r="AA60" s="736"/>
      <c r="AB60" s="736"/>
      <c r="AC60" s="736"/>
      <c r="AD60" s="736"/>
      <c r="AE60" s="736"/>
      <c r="AF60" s="736"/>
      <c r="AG60" s="786"/>
      <c r="AH60" s="399"/>
    </row>
    <row r="61" spans="1:34" x14ac:dyDescent="0.25">
      <c r="A61" s="821" t="s">
        <v>2440</v>
      </c>
      <c r="B61" s="939">
        <v>30889.599999999999</v>
      </c>
      <c r="C61" s="621"/>
      <c r="D61" s="621">
        <v>8.2372266666666665</v>
      </c>
      <c r="E61" s="621"/>
      <c r="F61" s="621"/>
      <c r="G61" s="621"/>
      <c r="H61" s="621"/>
      <c r="I61" s="621"/>
      <c r="J61" s="621"/>
      <c r="K61" s="764"/>
      <c r="L61" s="390"/>
      <c r="M61" s="390"/>
      <c r="N61" s="390"/>
      <c r="O61" s="788" t="s">
        <v>30</v>
      </c>
      <c r="P61" s="736"/>
      <c r="Q61" s="736"/>
      <c r="R61" s="736"/>
      <c r="S61" s="736"/>
      <c r="T61" s="736"/>
      <c r="U61" s="736"/>
      <c r="V61" s="736"/>
      <c r="W61" s="736"/>
      <c r="X61" s="736"/>
      <c r="Y61" s="736"/>
      <c r="Z61" s="736"/>
      <c r="AA61" s="736"/>
      <c r="AB61" s="736"/>
      <c r="AC61" s="736"/>
      <c r="AD61" s="736"/>
      <c r="AE61" s="736"/>
      <c r="AF61" s="736"/>
      <c r="AG61" s="786"/>
      <c r="AH61" s="399"/>
    </row>
    <row r="62" spans="1:34" x14ac:dyDescent="0.25">
      <c r="A62" s="390"/>
      <c r="B62" s="390"/>
      <c r="C62" s="390"/>
      <c r="D62" s="390"/>
      <c r="E62" s="390"/>
      <c r="F62" s="390"/>
      <c r="G62" s="390"/>
      <c r="H62" s="390"/>
      <c r="I62" s="390"/>
      <c r="J62" s="390"/>
      <c r="K62" s="390"/>
      <c r="L62" s="390"/>
      <c r="M62" s="390"/>
      <c r="N62" s="390"/>
      <c r="O62" s="795" t="s">
        <v>23</v>
      </c>
      <c r="P62" s="736"/>
      <c r="Q62" s="736"/>
      <c r="R62" s="736"/>
      <c r="S62" s="736"/>
      <c r="T62" s="736"/>
      <c r="U62" s="863">
        <v>0</v>
      </c>
      <c r="V62" s="863">
        <v>0</v>
      </c>
      <c r="W62" s="863">
        <v>0</v>
      </c>
      <c r="X62" s="863">
        <v>0</v>
      </c>
      <c r="Y62" s="863">
        <v>0</v>
      </c>
      <c r="Z62" s="863">
        <v>0</v>
      </c>
      <c r="AA62" s="863">
        <v>0</v>
      </c>
      <c r="AB62" s="863">
        <v>0</v>
      </c>
      <c r="AC62" s="863">
        <v>0</v>
      </c>
      <c r="AD62" s="863">
        <v>0</v>
      </c>
      <c r="AE62" s="863">
        <v>0</v>
      </c>
      <c r="AF62" s="736"/>
      <c r="AG62" s="787">
        <v>0</v>
      </c>
      <c r="AH62" s="843"/>
    </row>
    <row r="63" spans="1:34" x14ac:dyDescent="0.25">
      <c r="A63" s="775"/>
      <c r="B63" s="390"/>
      <c r="C63" s="390"/>
      <c r="D63" s="390"/>
      <c r="E63" s="390"/>
      <c r="F63" s="390"/>
      <c r="G63" s="390"/>
      <c r="H63" s="390"/>
      <c r="I63" s="390"/>
      <c r="J63" s="390"/>
      <c r="K63" s="390"/>
      <c r="L63" s="390"/>
      <c r="M63" s="390"/>
      <c r="N63" s="390"/>
      <c r="O63" s="795" t="s">
        <v>2067</v>
      </c>
      <c r="P63" s="736"/>
      <c r="Q63" s="736"/>
      <c r="R63" s="736"/>
      <c r="S63" s="736"/>
      <c r="T63" s="736"/>
      <c r="U63" s="736"/>
      <c r="V63" s="736"/>
      <c r="W63" s="736"/>
      <c r="X63" s="736"/>
      <c r="Y63" s="736"/>
      <c r="Z63" s="736"/>
      <c r="AA63" s="736"/>
      <c r="AB63" s="736"/>
      <c r="AC63" s="736"/>
      <c r="AD63" s="736"/>
      <c r="AE63" s="736"/>
      <c r="AF63" s="736"/>
      <c r="AG63" s="786"/>
      <c r="AH63" s="399"/>
    </row>
    <row r="64" spans="1:34" x14ac:dyDescent="0.25">
      <c r="A64" s="775"/>
      <c r="B64" s="390"/>
      <c r="C64" s="390"/>
      <c r="D64" s="390"/>
      <c r="E64" s="390"/>
      <c r="F64" s="390"/>
      <c r="G64" s="390"/>
      <c r="H64" s="390"/>
      <c r="I64" s="390"/>
      <c r="J64" s="390"/>
      <c r="K64" s="390"/>
      <c r="L64" s="390"/>
      <c r="M64" s="390"/>
      <c r="N64" s="390"/>
      <c r="O64" s="795" t="s">
        <v>24</v>
      </c>
      <c r="P64" s="736"/>
      <c r="Q64" s="736"/>
      <c r="R64" s="736"/>
      <c r="S64" s="736"/>
      <c r="T64" s="736"/>
      <c r="U64" s="863">
        <v>0</v>
      </c>
      <c r="V64" s="739">
        <v>0</v>
      </c>
      <c r="W64" s="739">
        <v>0</v>
      </c>
      <c r="X64" s="739">
        <v>0</v>
      </c>
      <c r="Y64" s="739">
        <v>0</v>
      </c>
      <c r="Z64" s="739">
        <v>0</v>
      </c>
      <c r="AA64" s="739">
        <v>0</v>
      </c>
      <c r="AB64" s="739">
        <v>0</v>
      </c>
      <c r="AC64" s="739">
        <v>0</v>
      </c>
      <c r="AD64" s="739">
        <v>0</v>
      </c>
      <c r="AE64" s="739">
        <v>0</v>
      </c>
      <c r="AF64" s="736"/>
      <c r="AG64" s="1017">
        <v>0</v>
      </c>
      <c r="AH64" s="1018"/>
    </row>
    <row r="65" spans="1:34" x14ac:dyDescent="0.25">
      <c r="A65" s="1026" t="s">
        <v>2825</v>
      </c>
      <c r="B65" s="1027"/>
      <c r="C65" s="1027"/>
      <c r="D65" s="1027"/>
      <c r="E65" s="1027"/>
      <c r="F65" s="1027"/>
      <c r="G65" s="1027"/>
      <c r="H65" s="1027"/>
      <c r="I65" s="1027"/>
      <c r="J65" s="1027"/>
      <c r="K65" s="1027"/>
      <c r="L65" s="390"/>
      <c r="M65" s="390"/>
      <c r="N65" s="390"/>
      <c r="O65" s="795" t="s">
        <v>25</v>
      </c>
      <c r="P65" s="736"/>
      <c r="Q65" s="736"/>
      <c r="R65" s="736"/>
      <c r="S65" s="736"/>
      <c r="T65" s="736"/>
      <c r="U65" s="863">
        <v>-3.1640000000000001</v>
      </c>
      <c r="V65" s="863">
        <v>0</v>
      </c>
      <c r="W65" s="863">
        <v>0</v>
      </c>
      <c r="X65" s="863">
        <v>0</v>
      </c>
      <c r="Y65" s="863">
        <v>0</v>
      </c>
      <c r="Z65" s="863">
        <v>0</v>
      </c>
      <c r="AA65" s="863">
        <v>0</v>
      </c>
      <c r="AB65" s="863">
        <v>0</v>
      </c>
      <c r="AC65" s="863">
        <v>0</v>
      </c>
      <c r="AD65" s="863">
        <v>0</v>
      </c>
      <c r="AE65" s="863">
        <v>0</v>
      </c>
      <c r="AF65" s="863"/>
      <c r="AG65" s="787">
        <v>0</v>
      </c>
      <c r="AH65" s="843"/>
    </row>
    <row r="66" spans="1:34" x14ac:dyDescent="0.25">
      <c r="A66" s="1026" t="s">
        <v>2826</v>
      </c>
      <c r="B66" s="1027"/>
      <c r="C66" s="1027"/>
      <c r="D66" s="1027"/>
      <c r="E66" s="1027"/>
      <c r="F66" s="1027"/>
      <c r="G66" s="1027"/>
      <c r="H66" s="1027"/>
      <c r="I66" s="1027"/>
      <c r="J66" s="1027"/>
      <c r="K66" s="1027"/>
      <c r="L66" s="390"/>
      <c r="M66" s="390"/>
      <c r="N66" s="390"/>
      <c r="O66" s="795" t="s">
        <v>17</v>
      </c>
      <c r="P66" s="736"/>
      <c r="Q66" s="736"/>
      <c r="R66" s="736"/>
      <c r="S66" s="736"/>
      <c r="T66" s="736"/>
      <c r="U66" s="736"/>
      <c r="V66" s="736"/>
      <c r="W66" s="736"/>
      <c r="X66" s="736"/>
      <c r="Y66" s="736"/>
      <c r="Z66" s="736"/>
      <c r="AA66" s="736"/>
      <c r="AB66" s="736"/>
      <c r="AC66" s="736"/>
      <c r="AD66" s="736"/>
      <c r="AE66" s="736"/>
      <c r="AF66" s="736"/>
      <c r="AG66" s="786"/>
      <c r="AH66" s="399"/>
    </row>
    <row r="67" spans="1:34" x14ac:dyDescent="0.25">
      <c r="A67" s="390"/>
      <c r="B67" s="390"/>
      <c r="C67" s="390"/>
      <c r="D67" s="390"/>
      <c r="E67" s="390"/>
      <c r="F67" s="390"/>
      <c r="G67" s="390"/>
      <c r="H67" s="390"/>
      <c r="I67" s="390"/>
      <c r="J67" s="390"/>
      <c r="K67" s="390"/>
      <c r="L67" s="390"/>
      <c r="M67" s="390"/>
      <c r="N67" s="390"/>
      <c r="O67" s="1028" t="s">
        <v>28</v>
      </c>
      <c r="P67" s="736"/>
      <c r="Q67" s="736"/>
      <c r="R67" s="736"/>
      <c r="S67" s="736"/>
      <c r="T67" s="736"/>
      <c r="U67" s="863">
        <v>-3.1640000000000001</v>
      </c>
      <c r="V67" s="863">
        <v>0</v>
      </c>
      <c r="W67" s="863">
        <v>0</v>
      </c>
      <c r="X67" s="863">
        <v>0</v>
      </c>
      <c r="Y67" s="863">
        <v>0</v>
      </c>
      <c r="Z67" s="863">
        <v>0</v>
      </c>
      <c r="AA67" s="863">
        <v>0</v>
      </c>
      <c r="AB67" s="863">
        <v>0</v>
      </c>
      <c r="AC67" s="863">
        <v>0</v>
      </c>
      <c r="AD67" s="863">
        <v>0</v>
      </c>
      <c r="AE67" s="863">
        <v>0</v>
      </c>
      <c r="AF67" s="736"/>
      <c r="AG67" s="787">
        <v>0</v>
      </c>
      <c r="AH67" s="843"/>
    </row>
    <row r="68" spans="1:34" x14ac:dyDescent="0.25">
      <c r="A68" s="390"/>
      <c r="B68" s="390"/>
      <c r="C68" s="390"/>
      <c r="D68" s="390"/>
      <c r="E68" s="390"/>
      <c r="F68" s="390"/>
      <c r="G68" s="390"/>
      <c r="H68" s="390"/>
      <c r="I68" s="390"/>
      <c r="J68" s="390"/>
      <c r="K68" s="390"/>
      <c r="L68" s="390"/>
      <c r="M68" s="390"/>
      <c r="N68" s="390"/>
      <c r="O68" s="1029" t="s">
        <v>27</v>
      </c>
      <c r="P68" s="859"/>
      <c r="Q68" s="859"/>
      <c r="R68" s="859"/>
      <c r="S68" s="859"/>
      <c r="T68" s="859"/>
      <c r="U68" s="859"/>
      <c r="V68" s="859"/>
      <c r="W68" s="859"/>
      <c r="X68" s="859"/>
      <c r="Y68" s="859"/>
      <c r="Z68" s="859"/>
      <c r="AA68" s="859"/>
      <c r="AB68" s="859"/>
      <c r="AC68" s="859"/>
      <c r="AD68" s="859"/>
      <c r="AE68" s="859"/>
      <c r="AF68" s="859"/>
      <c r="AG68" s="815"/>
      <c r="AH68" s="399"/>
    </row>
    <row r="69" spans="1:34" x14ac:dyDescent="0.25">
      <c r="A69" s="390"/>
      <c r="B69" s="390"/>
      <c r="C69" s="390"/>
      <c r="D69" s="390"/>
      <c r="E69" s="390"/>
      <c r="F69" s="390"/>
      <c r="G69" s="390"/>
      <c r="H69" s="390"/>
      <c r="I69" s="390"/>
      <c r="J69" s="390"/>
      <c r="K69" s="390"/>
      <c r="L69" s="390"/>
      <c r="M69" s="390"/>
      <c r="N69" s="390"/>
      <c r="O69" s="1030"/>
      <c r="P69" s="399"/>
      <c r="Q69" s="399"/>
      <c r="R69" s="399"/>
      <c r="S69" s="399"/>
      <c r="T69" s="399"/>
      <c r="U69" s="851"/>
      <c r="V69" s="851"/>
      <c r="W69" s="851"/>
      <c r="X69" s="851"/>
      <c r="Y69" s="851"/>
      <c r="Z69" s="851"/>
      <c r="AA69" s="851"/>
      <c r="AB69" s="851"/>
      <c r="AC69" s="851"/>
      <c r="AD69" s="851"/>
      <c r="AE69" s="851"/>
      <c r="AF69" s="851"/>
      <c r="AG69" s="851"/>
      <c r="AH69" s="1031"/>
    </row>
    <row r="70" spans="1:34" hidden="1" x14ac:dyDescent="0.25">
      <c r="O70" s="290"/>
      <c r="P70" s="292"/>
      <c r="Q70" s="292"/>
      <c r="R70" s="292"/>
      <c r="S70" s="292"/>
      <c r="T70" s="292"/>
      <c r="U70" s="314"/>
      <c r="V70" s="303"/>
      <c r="W70" s="303"/>
      <c r="X70" s="303"/>
      <c r="Y70" s="303"/>
      <c r="Z70" s="303"/>
      <c r="AA70" s="303"/>
      <c r="AB70" s="303"/>
      <c r="AC70" s="303"/>
      <c r="AD70" s="303"/>
      <c r="AE70" s="303"/>
      <c r="AF70" s="292"/>
      <c r="AG70" s="303"/>
      <c r="AH70" s="303"/>
    </row>
    <row r="71" spans="1:34" hidden="1" x14ac:dyDescent="0.25">
      <c r="O71" s="290"/>
      <c r="P71" s="292"/>
      <c r="Q71" s="292"/>
      <c r="R71" s="292"/>
      <c r="S71" s="292"/>
      <c r="T71" s="292"/>
      <c r="U71" s="292"/>
      <c r="V71" s="292"/>
      <c r="W71" s="292"/>
      <c r="X71" s="292"/>
      <c r="Y71" s="292"/>
      <c r="Z71" s="292"/>
      <c r="AA71" s="292"/>
      <c r="AB71" s="292"/>
      <c r="AC71" s="292"/>
      <c r="AD71" s="292"/>
      <c r="AE71" s="292"/>
      <c r="AF71" s="292"/>
      <c r="AG71" s="292"/>
    </row>
    <row r="72" spans="1:34" hidden="1" x14ac:dyDescent="0.25">
      <c r="O72" s="290"/>
      <c r="P72" s="292"/>
      <c r="Q72" s="292"/>
      <c r="R72" s="292"/>
      <c r="S72" s="292"/>
      <c r="T72" s="292"/>
      <c r="U72" s="314"/>
      <c r="V72" s="292"/>
      <c r="W72" s="292"/>
      <c r="X72" s="292"/>
      <c r="Y72" s="292"/>
      <c r="Z72" s="292"/>
      <c r="AA72" s="292"/>
      <c r="AB72" s="292"/>
      <c r="AC72" s="292"/>
      <c r="AD72" s="292"/>
      <c r="AE72" s="292"/>
      <c r="AF72" s="292"/>
      <c r="AG72" s="303"/>
      <c r="AH72" s="303"/>
    </row>
    <row r="73" spans="1:34" hidden="1" x14ac:dyDescent="0.25">
      <c r="O73" s="292"/>
      <c r="P73" s="292"/>
      <c r="Q73" s="292"/>
      <c r="R73" s="292"/>
      <c r="S73" s="292"/>
      <c r="T73" s="292"/>
      <c r="U73" s="303"/>
      <c r="V73" s="303"/>
      <c r="W73" s="303"/>
      <c r="X73" s="303"/>
      <c r="Y73" s="303"/>
      <c r="Z73" s="303"/>
      <c r="AA73" s="303"/>
      <c r="AB73" s="303"/>
      <c r="AC73" s="303"/>
      <c r="AD73" s="303"/>
      <c r="AE73" s="303"/>
      <c r="AF73" s="292"/>
      <c r="AG73" s="303"/>
      <c r="AH73" s="303"/>
    </row>
    <row r="74" spans="1:34" hidden="1" x14ac:dyDescent="0.25">
      <c r="O74" s="292"/>
      <c r="P74" s="292"/>
      <c r="Q74" s="292"/>
      <c r="R74" s="292"/>
      <c r="S74" s="292"/>
      <c r="T74" s="292"/>
      <c r="U74" s="292"/>
      <c r="V74" s="292"/>
      <c r="W74" s="292"/>
      <c r="X74" s="292"/>
      <c r="Y74" s="292"/>
      <c r="Z74" s="292"/>
      <c r="AA74" s="292"/>
      <c r="AB74" s="292"/>
      <c r="AC74" s="292"/>
      <c r="AD74" s="292"/>
      <c r="AE74" s="292"/>
      <c r="AF74" s="292"/>
      <c r="AG74" s="292"/>
    </row>
    <row r="75" spans="1:34" hidden="1" x14ac:dyDescent="0.25">
      <c r="O75" s="292"/>
      <c r="P75" s="292"/>
      <c r="Q75" s="292"/>
      <c r="R75" s="292"/>
      <c r="S75" s="292"/>
      <c r="T75" s="292"/>
      <c r="U75" s="292"/>
      <c r="V75" s="292"/>
      <c r="W75" s="292"/>
      <c r="X75" s="292"/>
      <c r="Y75" s="292"/>
      <c r="Z75" s="292"/>
      <c r="AA75" s="292"/>
      <c r="AB75" s="292"/>
      <c r="AC75" s="292"/>
      <c r="AD75" s="292"/>
      <c r="AE75" s="292"/>
      <c r="AF75" s="292"/>
      <c r="AG75" s="292"/>
    </row>
    <row r="76" spans="1:34" hidden="1" x14ac:dyDescent="0.25">
      <c r="O76" s="291"/>
      <c r="P76" s="291"/>
      <c r="Q76" s="291"/>
      <c r="R76" s="291"/>
      <c r="S76" s="291"/>
      <c r="T76" s="291"/>
      <c r="U76" s="333"/>
      <c r="V76" s="333"/>
      <c r="W76" s="333"/>
      <c r="X76" s="333"/>
      <c r="Y76" s="333"/>
      <c r="Z76" s="333"/>
      <c r="AA76" s="333"/>
      <c r="AB76" s="333"/>
      <c r="AC76" s="333"/>
      <c r="AD76" s="333"/>
      <c r="AE76" s="333"/>
      <c r="AF76" s="291"/>
      <c r="AG76" s="333"/>
      <c r="AH76" s="330"/>
    </row>
    <row r="77" spans="1:34" hidden="1" x14ac:dyDescent="0.25">
      <c r="O77" s="291"/>
      <c r="P77" s="291"/>
      <c r="Q77" s="291"/>
      <c r="R77" s="291"/>
      <c r="S77" s="291"/>
      <c r="T77" s="291"/>
      <c r="U77" s="291"/>
      <c r="V77" s="291"/>
      <c r="W77" s="291"/>
      <c r="X77" s="291"/>
      <c r="Y77" s="291"/>
      <c r="Z77" s="291"/>
      <c r="AA77" s="291"/>
      <c r="AB77" s="291"/>
      <c r="AC77" s="291"/>
      <c r="AD77" s="291"/>
      <c r="AE77" s="291"/>
      <c r="AF77" s="291"/>
      <c r="AG77" s="291"/>
      <c r="AH77" s="291"/>
    </row>
    <row r="78" spans="1:34" hidden="1" x14ac:dyDescent="0.25">
      <c r="O78" s="291"/>
      <c r="P78" s="291"/>
      <c r="Q78" s="291"/>
      <c r="R78" s="291"/>
      <c r="S78" s="291"/>
      <c r="T78" s="291"/>
      <c r="U78" s="333"/>
      <c r="V78" s="333"/>
      <c r="W78" s="333"/>
      <c r="X78" s="333"/>
      <c r="Y78" s="333"/>
      <c r="Z78" s="333"/>
      <c r="AA78" s="333"/>
      <c r="AB78" s="333"/>
      <c r="AC78" s="333"/>
      <c r="AD78" s="333"/>
      <c r="AE78" s="333"/>
      <c r="AF78" s="333"/>
      <c r="AG78" s="333"/>
      <c r="AH78" s="330"/>
    </row>
    <row r="79" spans="1:34" hidden="1" x14ac:dyDescent="0.25">
      <c r="O79" s="292"/>
      <c r="P79" s="292"/>
      <c r="Q79" s="292"/>
      <c r="R79" s="292"/>
      <c r="S79" s="292"/>
      <c r="T79" s="292"/>
      <c r="U79" s="292"/>
      <c r="V79" s="292"/>
      <c r="W79" s="292"/>
      <c r="X79" s="292"/>
      <c r="Y79" s="292"/>
      <c r="Z79" s="292"/>
      <c r="AA79" s="292"/>
      <c r="AB79" s="292"/>
      <c r="AC79" s="292"/>
      <c r="AD79" s="292"/>
      <c r="AE79" s="292"/>
      <c r="AF79" s="292"/>
      <c r="AG79" s="292"/>
    </row>
    <row r="80" spans="1:34" hidden="1" x14ac:dyDescent="0.25">
      <c r="O80" s="292"/>
      <c r="P80" s="292"/>
      <c r="Q80" s="292"/>
      <c r="R80" s="292"/>
      <c r="S80" s="292"/>
      <c r="T80" s="292"/>
      <c r="U80" s="292"/>
      <c r="V80" s="292"/>
      <c r="W80" s="292"/>
      <c r="X80" s="292"/>
      <c r="Y80" s="292"/>
      <c r="Z80" s="292"/>
      <c r="AA80" s="292"/>
      <c r="AB80" s="292"/>
      <c r="AC80" s="292"/>
      <c r="AD80" s="292"/>
      <c r="AE80" s="292"/>
      <c r="AF80" s="292"/>
      <c r="AG80" s="292"/>
    </row>
    <row r="81" spans="15:34" hidden="1" x14ac:dyDescent="0.25">
      <c r="O81" s="292"/>
      <c r="P81" s="292"/>
      <c r="Q81" s="292"/>
      <c r="R81" s="292"/>
      <c r="S81" s="292"/>
      <c r="T81" s="292"/>
      <c r="U81" s="292"/>
      <c r="V81" s="314"/>
      <c r="W81" s="314"/>
      <c r="X81" s="314"/>
      <c r="Y81" s="314"/>
      <c r="Z81" s="314"/>
      <c r="AA81" s="314"/>
      <c r="AB81" s="314"/>
      <c r="AC81" s="314"/>
      <c r="AD81" s="314"/>
      <c r="AE81" s="314"/>
      <c r="AF81" s="292"/>
      <c r="AG81" s="314"/>
      <c r="AH81" s="313"/>
    </row>
    <row r="82" spans="15:34" hidden="1" x14ac:dyDescent="0.25">
      <c r="O82" s="292"/>
      <c r="P82" s="292"/>
      <c r="Q82" s="292"/>
      <c r="R82" s="292"/>
      <c r="S82" s="292"/>
      <c r="T82" s="292"/>
      <c r="U82" s="292"/>
      <c r="V82" s="292"/>
      <c r="W82" s="292"/>
      <c r="X82" s="292"/>
      <c r="Y82" s="292"/>
      <c r="Z82" s="292"/>
      <c r="AA82" s="292"/>
      <c r="AB82" s="292"/>
      <c r="AC82" s="292"/>
      <c r="AD82" s="292"/>
      <c r="AE82" s="292"/>
      <c r="AF82" s="292"/>
      <c r="AG82" s="292"/>
    </row>
    <row r="83" spans="15:34" hidden="1" x14ac:dyDescent="0.25">
      <c r="O83" s="292"/>
      <c r="P83" s="292"/>
      <c r="Q83" s="292"/>
      <c r="R83" s="292"/>
      <c r="S83" s="292"/>
      <c r="T83" s="292"/>
      <c r="U83" s="292"/>
      <c r="V83" s="292"/>
      <c r="W83" s="292"/>
      <c r="X83" s="292"/>
      <c r="Y83" s="292"/>
      <c r="Z83" s="292"/>
      <c r="AA83" s="292"/>
      <c r="AB83" s="292"/>
      <c r="AC83" s="292"/>
      <c r="AD83" s="292"/>
      <c r="AE83" s="292"/>
      <c r="AF83" s="292"/>
      <c r="AG83" s="292"/>
    </row>
    <row r="84" spans="15:34" hidden="1" x14ac:dyDescent="0.25">
      <c r="O84" s="292"/>
      <c r="P84" s="292"/>
      <c r="Q84" s="292"/>
      <c r="R84" s="292"/>
      <c r="S84" s="292"/>
      <c r="T84" s="292"/>
      <c r="U84" s="292"/>
      <c r="V84" s="292"/>
      <c r="W84" s="292"/>
      <c r="X84" s="292"/>
      <c r="Y84" s="292"/>
      <c r="Z84" s="292"/>
      <c r="AA84" s="292"/>
      <c r="AB84" s="292"/>
      <c r="AC84" s="292"/>
      <c r="AD84" s="292"/>
      <c r="AE84" s="292"/>
      <c r="AF84" s="292"/>
      <c r="AG84" s="292"/>
    </row>
    <row r="85" spans="15:34" hidden="1" x14ac:dyDescent="0.25">
      <c r="O85" s="292"/>
      <c r="P85" s="292"/>
      <c r="Q85" s="292"/>
      <c r="R85" s="292"/>
      <c r="S85" s="292"/>
      <c r="T85" s="292"/>
      <c r="U85" s="292"/>
      <c r="V85" s="292"/>
      <c r="W85" s="292"/>
      <c r="X85" s="292"/>
      <c r="Y85" s="292"/>
      <c r="Z85" s="292"/>
      <c r="AA85" s="292"/>
      <c r="AB85" s="292"/>
      <c r="AC85" s="292"/>
      <c r="AD85" s="292"/>
      <c r="AE85" s="292"/>
      <c r="AF85" s="292"/>
      <c r="AG85" s="292"/>
    </row>
    <row r="86" spans="15:34" hidden="1" x14ac:dyDescent="0.25">
      <c r="O86" s="292"/>
      <c r="P86" s="292"/>
      <c r="Q86" s="292"/>
      <c r="R86" s="292"/>
      <c r="S86" s="292"/>
      <c r="T86" s="292"/>
      <c r="U86" s="292"/>
      <c r="V86" s="292"/>
      <c r="W86" s="292"/>
      <c r="X86" s="292"/>
      <c r="Y86" s="292"/>
      <c r="Z86" s="292"/>
      <c r="AA86" s="292"/>
      <c r="AB86" s="292"/>
      <c r="AC86" s="292"/>
      <c r="AD86" s="292"/>
      <c r="AE86" s="292"/>
      <c r="AF86" s="292"/>
      <c r="AG86" s="292"/>
    </row>
    <row r="87" spans="15:34" hidden="1" x14ac:dyDescent="0.25">
      <c r="O87" s="292"/>
      <c r="P87" s="292"/>
      <c r="Q87" s="292"/>
      <c r="R87" s="292"/>
      <c r="S87" s="292"/>
      <c r="T87" s="292"/>
      <c r="U87" s="292"/>
      <c r="V87" s="292"/>
      <c r="W87" s="292"/>
      <c r="X87" s="292"/>
      <c r="Y87" s="292"/>
      <c r="Z87" s="292"/>
      <c r="AA87" s="292"/>
      <c r="AB87" s="292"/>
      <c r="AC87" s="292"/>
      <c r="AD87" s="292"/>
      <c r="AE87" s="292"/>
      <c r="AF87" s="292"/>
      <c r="AG87" s="292"/>
    </row>
    <row r="88" spans="15:34" hidden="1" x14ac:dyDescent="0.25">
      <c r="O88" s="292"/>
      <c r="P88" s="292"/>
      <c r="Q88" s="292"/>
      <c r="R88" s="292"/>
      <c r="S88" s="292"/>
      <c r="T88" s="292"/>
      <c r="U88" s="292"/>
      <c r="V88" s="292"/>
      <c r="W88" s="292"/>
      <c r="X88" s="292"/>
      <c r="Y88" s="292"/>
      <c r="Z88" s="292"/>
      <c r="AA88" s="292"/>
      <c r="AB88" s="292"/>
      <c r="AC88" s="292"/>
      <c r="AD88" s="292"/>
      <c r="AE88" s="292"/>
      <c r="AF88" s="292"/>
      <c r="AG88" s="292"/>
    </row>
    <row r="89" spans="15:34" hidden="1" x14ac:dyDescent="0.25">
      <c r="O89" s="292"/>
      <c r="P89" s="292"/>
      <c r="Q89" s="292"/>
      <c r="R89" s="292"/>
      <c r="S89" s="292"/>
      <c r="T89" s="292"/>
      <c r="U89" s="292"/>
      <c r="V89" s="292"/>
      <c r="W89" s="292"/>
      <c r="X89" s="292"/>
      <c r="Y89" s="292"/>
      <c r="Z89" s="292"/>
      <c r="AA89" s="292"/>
      <c r="AB89" s="292"/>
      <c r="AC89" s="292"/>
      <c r="AD89" s="292"/>
      <c r="AE89" s="292"/>
      <c r="AF89" s="292"/>
      <c r="AG89" s="292"/>
    </row>
    <row r="90" spans="15:34" hidden="1" x14ac:dyDescent="0.25">
      <c r="O90" s="292"/>
      <c r="P90" s="292"/>
      <c r="Q90" s="292"/>
      <c r="R90" s="292"/>
      <c r="S90" s="292"/>
      <c r="T90" s="292"/>
      <c r="U90" s="292"/>
      <c r="V90" s="292"/>
      <c r="W90" s="292"/>
      <c r="X90" s="292"/>
      <c r="Y90" s="292"/>
      <c r="Z90" s="292"/>
      <c r="AA90" s="292"/>
      <c r="AB90" s="292"/>
      <c r="AC90" s="292"/>
      <c r="AD90" s="292"/>
      <c r="AE90" s="292"/>
      <c r="AF90" s="292"/>
      <c r="AG90" s="292"/>
    </row>
    <row r="91" spans="15:34" hidden="1" x14ac:dyDescent="0.25">
      <c r="O91" s="292"/>
      <c r="P91" s="292"/>
      <c r="Q91" s="292"/>
      <c r="R91" s="292"/>
      <c r="S91" s="292"/>
      <c r="T91" s="292"/>
      <c r="U91" s="314"/>
      <c r="V91" s="314"/>
      <c r="W91" s="314"/>
      <c r="X91" s="314"/>
      <c r="Y91" s="314"/>
      <c r="Z91" s="314"/>
      <c r="AA91" s="314"/>
      <c r="AB91" s="314"/>
      <c r="AC91" s="314"/>
      <c r="AD91" s="314"/>
      <c r="AE91" s="314"/>
      <c r="AF91" s="292"/>
      <c r="AG91" s="314"/>
      <c r="AH91" s="313"/>
    </row>
    <row r="92" spans="15:34" hidden="1" x14ac:dyDescent="0.25">
      <c r="O92" s="292"/>
      <c r="P92" s="292"/>
      <c r="Q92" s="292"/>
      <c r="R92" s="292"/>
      <c r="S92" s="292"/>
      <c r="T92" s="292"/>
      <c r="U92" s="314"/>
      <c r="V92" s="314"/>
      <c r="W92" s="314"/>
      <c r="X92" s="314"/>
      <c r="Y92" s="314"/>
      <c r="Z92" s="314"/>
      <c r="AA92" s="314"/>
      <c r="AB92" s="314"/>
      <c r="AC92" s="314"/>
      <c r="AD92" s="314"/>
      <c r="AE92" s="314"/>
      <c r="AF92" s="292"/>
      <c r="AG92" s="314"/>
      <c r="AH92" s="313"/>
    </row>
    <row r="93" spans="15:34" hidden="1" x14ac:dyDescent="0.25">
      <c r="O93" s="292"/>
      <c r="P93" s="292"/>
      <c r="Q93" s="292"/>
      <c r="R93" s="292"/>
      <c r="S93" s="292"/>
      <c r="T93" s="292"/>
      <c r="U93" s="292"/>
      <c r="V93" s="292"/>
      <c r="W93" s="292"/>
      <c r="X93" s="292"/>
      <c r="Y93" s="292"/>
      <c r="Z93" s="292"/>
      <c r="AA93" s="292"/>
      <c r="AB93" s="292"/>
      <c r="AC93" s="292"/>
      <c r="AD93" s="292"/>
      <c r="AE93" s="292"/>
      <c r="AF93" s="292"/>
      <c r="AG93" s="292"/>
    </row>
    <row r="94" spans="15:34" hidden="1" x14ac:dyDescent="0.25">
      <c r="O94" s="292"/>
      <c r="P94" s="292"/>
      <c r="Q94" s="292"/>
      <c r="R94" s="292"/>
      <c r="S94" s="292"/>
      <c r="T94" s="292"/>
      <c r="U94" s="292"/>
      <c r="V94" s="292"/>
      <c r="W94" s="292"/>
      <c r="X94" s="292"/>
      <c r="Y94" s="292"/>
      <c r="Z94" s="292"/>
      <c r="AA94" s="292"/>
      <c r="AB94" s="292"/>
      <c r="AC94" s="292"/>
      <c r="AD94" s="292"/>
      <c r="AE94" s="292"/>
      <c r="AF94" s="292"/>
      <c r="AG94" s="292"/>
    </row>
    <row r="95" spans="15:34" hidden="1" x14ac:dyDescent="0.25">
      <c r="O95" s="292"/>
      <c r="P95" s="292"/>
      <c r="Q95" s="292"/>
      <c r="R95" s="292"/>
      <c r="S95" s="292"/>
      <c r="T95" s="292"/>
      <c r="U95" s="303"/>
      <c r="V95" s="292"/>
      <c r="W95" s="292"/>
      <c r="X95" s="292"/>
      <c r="Y95" s="292"/>
      <c r="Z95" s="292"/>
      <c r="AA95" s="292"/>
      <c r="AB95" s="292"/>
      <c r="AC95" s="292"/>
      <c r="AD95" s="292"/>
      <c r="AE95" s="292"/>
      <c r="AF95" s="292"/>
      <c r="AG95" s="292"/>
    </row>
    <row r="96" spans="15:34" hidden="1" x14ac:dyDescent="0.25">
      <c r="O96" s="292"/>
      <c r="P96" s="292"/>
      <c r="Q96" s="292"/>
      <c r="R96" s="292"/>
      <c r="S96" s="292"/>
      <c r="T96" s="292"/>
      <c r="U96" s="292"/>
      <c r="V96" s="292"/>
      <c r="W96" s="292"/>
      <c r="X96" s="292"/>
      <c r="Y96" s="292"/>
      <c r="Z96" s="292"/>
      <c r="AA96" s="292"/>
      <c r="AB96" s="292"/>
      <c r="AC96" s="292"/>
      <c r="AD96" s="292"/>
      <c r="AE96" s="292"/>
      <c r="AF96" s="292"/>
      <c r="AG96" s="292"/>
      <c r="AH96" s="286"/>
    </row>
    <row r="97" spans="15:34" hidden="1" x14ac:dyDescent="0.25">
      <c r="O97" s="292"/>
      <c r="P97" s="292"/>
      <c r="Q97" s="292"/>
      <c r="R97" s="292"/>
      <c r="S97" s="292"/>
      <c r="T97" s="292"/>
      <c r="U97" s="303"/>
      <c r="V97" s="303"/>
      <c r="W97" s="303"/>
      <c r="X97" s="303"/>
      <c r="Y97" s="303"/>
      <c r="Z97" s="303"/>
      <c r="AA97" s="303"/>
      <c r="AB97" s="303"/>
      <c r="AC97" s="303"/>
      <c r="AD97" s="303"/>
      <c r="AE97" s="303"/>
      <c r="AF97" s="292"/>
      <c r="AG97" s="303"/>
      <c r="AH97" s="302"/>
    </row>
    <row r="98" spans="15:34" hidden="1" x14ac:dyDescent="0.25">
      <c r="O98" s="292"/>
      <c r="P98" s="292"/>
      <c r="Q98" s="292"/>
      <c r="R98" s="292"/>
      <c r="S98" s="292"/>
      <c r="T98" s="292"/>
      <c r="U98" s="292"/>
      <c r="V98" s="292"/>
      <c r="W98" s="292"/>
      <c r="X98" s="292"/>
      <c r="Y98" s="292"/>
      <c r="Z98" s="292"/>
      <c r="AA98" s="292"/>
      <c r="AB98" s="292"/>
      <c r="AC98" s="292"/>
      <c r="AD98" s="292"/>
      <c r="AE98" s="292"/>
      <c r="AF98" s="292"/>
      <c r="AG98" s="292"/>
    </row>
    <row r="99" spans="15:34" hidden="1" x14ac:dyDescent="0.25">
      <c r="O99" s="292"/>
      <c r="P99" s="292"/>
      <c r="Q99" s="292"/>
      <c r="R99" s="292"/>
      <c r="S99" s="292"/>
      <c r="T99" s="292"/>
      <c r="U99" s="292"/>
      <c r="V99" s="292"/>
      <c r="W99" s="292"/>
      <c r="X99" s="292"/>
      <c r="Y99" s="292"/>
      <c r="Z99" s="292"/>
      <c r="AA99" s="292"/>
      <c r="AB99" s="292"/>
      <c r="AC99" s="292"/>
      <c r="AD99" s="292"/>
      <c r="AE99" s="292"/>
      <c r="AF99" s="292"/>
      <c r="AG99" s="292"/>
    </row>
    <row r="100" spans="15:34" hidden="1" x14ac:dyDescent="0.25">
      <c r="O100" s="292"/>
      <c r="P100" s="292"/>
      <c r="Q100" s="292"/>
      <c r="R100" s="292"/>
      <c r="S100" s="292"/>
      <c r="T100" s="292"/>
      <c r="U100" s="292"/>
      <c r="V100" s="292"/>
      <c r="W100" s="292"/>
      <c r="X100" s="292"/>
      <c r="Y100" s="292"/>
      <c r="Z100" s="292"/>
      <c r="AA100" s="292"/>
      <c r="AB100" s="292"/>
      <c r="AC100" s="292"/>
      <c r="AD100" s="292"/>
      <c r="AE100" s="292"/>
      <c r="AF100" s="292"/>
      <c r="AG100" s="292"/>
    </row>
    <row r="101" spans="15:34" hidden="1" x14ac:dyDescent="0.25">
      <c r="O101" s="292"/>
      <c r="P101" s="292"/>
      <c r="Q101" s="292"/>
      <c r="R101" s="292"/>
      <c r="S101" s="292"/>
      <c r="T101" s="292"/>
      <c r="U101" s="314"/>
      <c r="V101" s="314"/>
      <c r="W101" s="314"/>
      <c r="X101" s="314"/>
      <c r="Y101" s="314"/>
      <c r="Z101" s="314"/>
      <c r="AA101" s="314"/>
      <c r="AB101" s="314"/>
      <c r="AC101" s="314"/>
      <c r="AD101" s="314"/>
      <c r="AE101" s="314"/>
      <c r="AF101" s="314"/>
      <c r="AG101" s="314"/>
      <c r="AH101" s="313"/>
    </row>
    <row r="102" spans="15:34" hidden="1" x14ac:dyDescent="0.25">
      <c r="O102" s="292"/>
      <c r="P102" s="292"/>
      <c r="Q102" s="292"/>
      <c r="R102" s="292"/>
      <c r="S102" s="292"/>
      <c r="T102" s="292"/>
      <c r="U102" s="317"/>
      <c r="V102" s="317"/>
      <c r="W102" s="317"/>
      <c r="X102" s="317"/>
      <c r="Y102" s="317"/>
      <c r="Z102" s="317"/>
      <c r="AA102" s="317"/>
      <c r="AB102" s="317"/>
      <c r="AC102" s="317"/>
      <c r="AD102" s="317"/>
      <c r="AE102" s="317"/>
      <c r="AF102" s="317"/>
      <c r="AG102" s="317"/>
      <c r="AH102" s="329"/>
    </row>
    <row r="103" spans="15:34" hidden="1" x14ac:dyDescent="0.25">
      <c r="O103" s="292"/>
      <c r="P103" s="292"/>
      <c r="Q103" s="292"/>
      <c r="R103" s="292"/>
      <c r="S103" s="292"/>
      <c r="T103" s="292"/>
      <c r="U103" s="292"/>
      <c r="V103" s="292"/>
      <c r="W103" s="292"/>
      <c r="X103" s="292"/>
      <c r="Y103" s="292"/>
      <c r="Z103" s="292"/>
      <c r="AA103" s="292"/>
      <c r="AB103" s="292"/>
      <c r="AC103" s="292"/>
      <c r="AD103" s="292"/>
      <c r="AE103" s="292"/>
      <c r="AF103" s="292"/>
      <c r="AG103" s="292"/>
    </row>
    <row r="104" spans="15:34" hidden="1" x14ac:dyDescent="0.25">
      <c r="O104" s="292"/>
      <c r="P104" s="292"/>
      <c r="Q104" s="292"/>
      <c r="R104" s="292"/>
      <c r="S104" s="292"/>
      <c r="T104" s="292"/>
      <c r="U104" s="292"/>
      <c r="V104" s="292"/>
      <c r="W104" s="292"/>
      <c r="X104" s="292"/>
      <c r="Y104" s="292"/>
      <c r="Z104" s="292"/>
      <c r="AA104" s="292"/>
      <c r="AB104" s="292"/>
      <c r="AC104" s="292"/>
      <c r="AD104" s="292"/>
      <c r="AE104" s="292"/>
      <c r="AF104" s="292"/>
      <c r="AG104" s="292"/>
    </row>
    <row r="105" spans="15:34" hidden="1" x14ac:dyDescent="0.25">
      <c r="O105" s="292"/>
      <c r="P105" s="292"/>
      <c r="Q105" s="292"/>
      <c r="R105" s="292"/>
      <c r="S105" s="292"/>
      <c r="T105" s="292"/>
      <c r="U105" s="292"/>
      <c r="V105" s="292"/>
      <c r="W105" s="292"/>
      <c r="X105" s="292"/>
      <c r="Y105" s="292"/>
      <c r="Z105" s="292"/>
      <c r="AA105" s="292"/>
      <c r="AB105" s="292"/>
      <c r="AC105" s="292"/>
      <c r="AD105" s="292"/>
      <c r="AE105" s="292"/>
      <c r="AF105" s="292"/>
      <c r="AG105" s="292"/>
    </row>
    <row r="106" spans="15:34" hidden="1" x14ac:dyDescent="0.25">
      <c r="O106" s="292"/>
      <c r="P106" s="292"/>
      <c r="Q106" s="292"/>
      <c r="R106" s="292"/>
      <c r="S106" s="292"/>
      <c r="T106" s="292"/>
      <c r="U106" s="292"/>
      <c r="V106" s="292"/>
      <c r="W106" s="292"/>
      <c r="X106" s="292"/>
      <c r="Y106" s="292"/>
      <c r="Z106" s="292"/>
      <c r="AA106" s="292"/>
      <c r="AB106" s="292"/>
      <c r="AC106" s="292"/>
      <c r="AD106" s="292"/>
      <c r="AE106" s="292"/>
      <c r="AF106" s="292"/>
      <c r="AG106" s="292"/>
    </row>
    <row r="107" spans="15:34" hidden="1" x14ac:dyDescent="0.25">
      <c r="O107" s="292"/>
      <c r="P107" s="292"/>
      <c r="Q107" s="292"/>
      <c r="R107" s="292"/>
      <c r="S107" s="292"/>
      <c r="T107" s="292"/>
      <c r="U107" s="292"/>
      <c r="V107" s="303"/>
      <c r="W107" s="303"/>
      <c r="X107" s="303"/>
      <c r="Y107" s="303"/>
      <c r="Z107" s="303"/>
      <c r="AA107" s="303"/>
      <c r="AB107" s="303"/>
      <c r="AC107" s="303"/>
      <c r="AD107" s="303"/>
      <c r="AE107" s="303"/>
      <c r="AF107" s="303"/>
      <c r="AG107" s="303"/>
      <c r="AH107" s="302"/>
    </row>
    <row r="108" spans="15:34" hidden="1" x14ac:dyDescent="0.25">
      <c r="O108" s="292"/>
      <c r="P108" s="292"/>
      <c r="Q108" s="292"/>
      <c r="R108" s="292"/>
      <c r="S108" s="292"/>
      <c r="T108" s="292"/>
      <c r="U108" s="292"/>
      <c r="V108" s="292"/>
      <c r="W108" s="292"/>
      <c r="X108" s="292"/>
      <c r="Y108" s="292"/>
      <c r="Z108" s="292"/>
      <c r="AA108" s="292"/>
      <c r="AB108" s="292"/>
      <c r="AC108" s="292"/>
      <c r="AD108" s="292"/>
      <c r="AE108" s="292"/>
      <c r="AF108" s="292"/>
      <c r="AG108" s="292"/>
    </row>
    <row r="109" spans="15:34" hidden="1" x14ac:dyDescent="0.25">
      <c r="O109" s="292"/>
      <c r="P109" s="292"/>
      <c r="Q109" s="292"/>
      <c r="R109" s="292"/>
      <c r="S109" s="292"/>
      <c r="T109" s="292"/>
      <c r="U109" s="292"/>
      <c r="V109" s="317"/>
      <c r="W109" s="317"/>
      <c r="X109" s="317"/>
      <c r="Y109" s="317"/>
      <c r="Z109" s="317"/>
      <c r="AA109" s="317"/>
      <c r="AB109" s="317"/>
      <c r="AC109" s="317"/>
      <c r="AD109" s="317"/>
      <c r="AE109" s="317"/>
      <c r="AF109" s="317"/>
      <c r="AG109" s="317"/>
      <c r="AH109" s="329"/>
    </row>
    <row r="110" spans="15:34" hidden="1" x14ac:dyDescent="0.25">
      <c r="O110" s="292"/>
      <c r="P110" s="292"/>
      <c r="Q110" s="292"/>
      <c r="R110" s="292"/>
      <c r="S110" s="292"/>
      <c r="T110" s="292"/>
      <c r="U110" s="292"/>
      <c r="V110" s="292"/>
      <c r="W110" s="292"/>
      <c r="X110" s="292"/>
      <c r="Y110" s="292"/>
      <c r="Z110" s="292"/>
      <c r="AA110" s="292"/>
      <c r="AB110" s="292"/>
      <c r="AC110" s="292"/>
      <c r="AD110" s="292"/>
      <c r="AE110" s="292"/>
      <c r="AF110" s="292"/>
      <c r="AG110" s="292"/>
    </row>
    <row r="111" spans="15:34" hidden="1" x14ac:dyDescent="0.25">
      <c r="O111" s="292"/>
      <c r="P111" s="292"/>
      <c r="Q111" s="292"/>
      <c r="R111" s="292"/>
      <c r="S111" s="292"/>
      <c r="T111" s="292"/>
      <c r="U111" s="292"/>
      <c r="V111" s="292"/>
      <c r="W111" s="292"/>
      <c r="X111" s="292"/>
      <c r="Y111" s="292"/>
      <c r="Z111" s="292"/>
      <c r="AA111" s="292"/>
      <c r="AB111" s="292"/>
      <c r="AC111" s="292"/>
      <c r="AD111" s="292"/>
      <c r="AE111" s="292"/>
      <c r="AF111" s="292"/>
      <c r="AG111" s="292"/>
      <c r="AH111" s="286"/>
    </row>
    <row r="112" spans="15:34" hidden="1" x14ac:dyDescent="0.25">
      <c r="O112" s="292"/>
      <c r="P112" s="292"/>
      <c r="Q112" s="292"/>
      <c r="R112" s="292"/>
      <c r="S112" s="292"/>
      <c r="T112" s="292"/>
      <c r="U112" s="292"/>
      <c r="V112" s="292"/>
      <c r="W112" s="292"/>
      <c r="X112" s="292"/>
      <c r="Y112" s="292"/>
      <c r="Z112" s="292"/>
      <c r="AA112" s="292"/>
      <c r="AB112" s="292"/>
      <c r="AC112" s="292"/>
      <c r="AD112" s="292"/>
      <c r="AE112" s="292"/>
      <c r="AF112" s="292"/>
      <c r="AG112" s="292"/>
      <c r="AH112" s="286"/>
    </row>
    <row r="113" spans="15:34" hidden="1" x14ac:dyDescent="0.25">
      <c r="O113" s="292"/>
      <c r="P113" s="292"/>
      <c r="Q113" s="292"/>
      <c r="R113" s="292"/>
      <c r="S113" s="292"/>
      <c r="T113" s="292"/>
      <c r="U113" s="292"/>
      <c r="V113" s="292"/>
      <c r="W113" s="292"/>
      <c r="X113" s="292"/>
      <c r="Y113" s="292"/>
      <c r="Z113" s="292"/>
      <c r="AA113" s="292"/>
      <c r="AB113" s="292"/>
      <c r="AC113" s="292"/>
      <c r="AD113" s="292"/>
      <c r="AE113" s="292"/>
      <c r="AF113" s="292"/>
      <c r="AG113" s="292"/>
      <c r="AH113" s="286"/>
    </row>
    <row r="114" spans="15:34" hidden="1" x14ac:dyDescent="0.25">
      <c r="O114" s="292"/>
      <c r="P114" s="292"/>
      <c r="Q114" s="292"/>
      <c r="R114" s="292"/>
      <c r="S114" s="292"/>
      <c r="T114" s="292"/>
      <c r="U114" s="292"/>
      <c r="V114" s="292"/>
      <c r="W114" s="292"/>
      <c r="X114" s="292"/>
      <c r="Y114" s="292"/>
      <c r="Z114" s="292"/>
      <c r="AA114" s="292"/>
      <c r="AB114" s="292"/>
      <c r="AC114" s="292"/>
      <c r="AD114" s="292"/>
      <c r="AE114" s="292"/>
      <c r="AF114" s="292"/>
      <c r="AG114" s="292"/>
    </row>
    <row r="115" spans="15:34" hidden="1" x14ac:dyDescent="0.25">
      <c r="O115" s="292"/>
      <c r="P115" s="292"/>
      <c r="Q115" s="292"/>
      <c r="R115" s="292"/>
      <c r="S115" s="292"/>
      <c r="T115" s="292"/>
      <c r="U115" s="314"/>
      <c r="V115" s="314"/>
      <c r="W115" s="314"/>
      <c r="X115" s="314"/>
      <c r="Y115" s="314"/>
      <c r="Z115" s="314"/>
      <c r="AA115" s="314"/>
      <c r="AB115" s="314"/>
      <c r="AC115" s="314"/>
      <c r="AD115" s="314"/>
      <c r="AE115" s="314"/>
      <c r="AF115" s="314"/>
      <c r="AG115" s="314"/>
      <c r="AH115" s="313"/>
    </row>
    <row r="116" spans="15:34" hidden="1" x14ac:dyDescent="0.25">
      <c r="O116" s="292"/>
      <c r="P116" s="292"/>
      <c r="Q116" s="292"/>
      <c r="R116" s="292"/>
      <c r="S116" s="292"/>
      <c r="T116" s="292"/>
      <c r="U116" s="292"/>
      <c r="V116" s="292"/>
      <c r="W116" s="292"/>
      <c r="X116" s="292"/>
      <c r="Y116" s="292"/>
      <c r="Z116" s="292"/>
      <c r="AA116" s="292"/>
      <c r="AB116" s="292"/>
      <c r="AC116" s="292"/>
      <c r="AD116" s="292"/>
      <c r="AE116" s="292"/>
      <c r="AF116" s="292"/>
      <c r="AG116" s="292"/>
    </row>
    <row r="117" spans="15:34" hidden="1" x14ac:dyDescent="0.25">
      <c r="O117" s="292"/>
      <c r="P117" s="292"/>
      <c r="Q117" s="292"/>
      <c r="R117" s="292"/>
      <c r="S117" s="292"/>
      <c r="T117" s="292"/>
      <c r="U117" s="292"/>
      <c r="V117" s="292"/>
      <c r="W117" s="292"/>
      <c r="X117" s="292"/>
      <c r="Y117" s="292"/>
      <c r="Z117" s="292"/>
      <c r="AA117" s="292"/>
      <c r="AB117" s="292"/>
      <c r="AC117" s="292"/>
      <c r="AD117" s="292"/>
      <c r="AE117" s="292"/>
      <c r="AF117" s="292"/>
      <c r="AG117" s="292"/>
    </row>
    <row r="118" spans="15:34" hidden="1" x14ac:dyDescent="0.25">
      <c r="O118" s="292"/>
      <c r="P118" s="292"/>
      <c r="Q118" s="292"/>
      <c r="R118" s="292"/>
      <c r="S118" s="292"/>
      <c r="T118" s="292"/>
      <c r="U118" s="292"/>
      <c r="V118" s="292"/>
      <c r="W118" s="292"/>
      <c r="X118" s="292"/>
      <c r="Y118" s="292"/>
      <c r="Z118" s="292"/>
      <c r="AA118" s="292"/>
      <c r="AB118" s="292"/>
      <c r="AC118" s="292"/>
      <c r="AD118" s="292"/>
      <c r="AE118" s="292"/>
      <c r="AF118" s="292"/>
      <c r="AG118" s="292"/>
    </row>
    <row r="119" spans="15:34" hidden="1" x14ac:dyDescent="0.25">
      <c r="O119" s="292"/>
      <c r="P119" s="292"/>
      <c r="Q119" s="292"/>
      <c r="R119" s="292"/>
      <c r="S119" s="292"/>
      <c r="T119" s="292"/>
      <c r="U119" s="292"/>
      <c r="V119" s="292"/>
      <c r="W119" s="292"/>
      <c r="X119" s="292"/>
      <c r="Y119" s="292"/>
      <c r="Z119" s="292"/>
      <c r="AA119" s="292"/>
      <c r="AB119" s="292"/>
      <c r="AC119" s="292"/>
      <c r="AD119" s="292"/>
      <c r="AE119" s="292"/>
      <c r="AF119" s="292"/>
      <c r="AG119" s="292"/>
    </row>
    <row r="120" spans="15:34" hidden="1" x14ac:dyDescent="0.25">
      <c r="O120" s="292"/>
      <c r="P120" s="292"/>
      <c r="Q120" s="292"/>
      <c r="R120" s="292"/>
      <c r="S120" s="292"/>
      <c r="T120" s="292"/>
      <c r="U120" s="292"/>
      <c r="V120" s="292"/>
      <c r="W120" s="292"/>
      <c r="X120" s="292"/>
      <c r="Y120" s="292"/>
      <c r="Z120" s="292"/>
      <c r="AA120" s="292"/>
      <c r="AB120" s="292"/>
      <c r="AC120" s="292"/>
      <c r="AD120" s="292"/>
      <c r="AE120" s="292"/>
      <c r="AF120" s="292"/>
      <c r="AG120" s="292"/>
    </row>
    <row r="121" spans="15:34" hidden="1" x14ac:dyDescent="0.25">
      <c r="O121" s="292"/>
      <c r="P121" s="292"/>
      <c r="Q121" s="292"/>
      <c r="R121" s="292"/>
      <c r="S121" s="292"/>
      <c r="T121" s="292"/>
      <c r="U121" s="292"/>
      <c r="V121" s="292"/>
      <c r="W121" s="292"/>
      <c r="X121" s="292"/>
      <c r="Y121" s="292"/>
      <c r="Z121" s="292"/>
      <c r="AA121" s="292"/>
      <c r="AB121" s="292"/>
      <c r="AC121" s="292"/>
      <c r="AD121" s="292"/>
      <c r="AE121" s="292"/>
      <c r="AF121" s="292"/>
      <c r="AG121" s="292"/>
    </row>
    <row r="122" spans="15:34" hidden="1" x14ac:dyDescent="0.25">
      <c r="O122" s="292"/>
      <c r="P122" s="292"/>
      <c r="Q122" s="292"/>
      <c r="R122" s="292"/>
      <c r="S122" s="292"/>
      <c r="T122" s="292"/>
      <c r="U122" s="292"/>
      <c r="V122" s="292"/>
      <c r="W122" s="292"/>
      <c r="X122" s="292"/>
      <c r="Y122" s="292"/>
      <c r="Z122" s="292"/>
      <c r="AA122" s="292"/>
      <c r="AB122" s="292"/>
      <c r="AC122" s="292"/>
      <c r="AD122" s="292"/>
      <c r="AE122" s="292"/>
      <c r="AF122" s="292"/>
      <c r="AG122" s="292"/>
    </row>
    <row r="123" spans="15:34" hidden="1" x14ac:dyDescent="0.25">
      <c r="O123" s="292"/>
      <c r="P123" s="292"/>
      <c r="Q123" s="292"/>
      <c r="R123" s="292"/>
      <c r="S123" s="292"/>
      <c r="T123" s="292"/>
      <c r="U123" s="292"/>
      <c r="V123" s="292"/>
      <c r="W123" s="292"/>
      <c r="X123" s="292"/>
      <c r="Y123" s="292"/>
      <c r="Z123" s="292"/>
      <c r="AA123" s="292"/>
      <c r="AB123" s="292"/>
      <c r="AC123" s="292"/>
      <c r="AD123" s="292"/>
      <c r="AE123" s="292"/>
      <c r="AF123" s="292"/>
      <c r="AG123" s="292"/>
    </row>
    <row r="124" spans="15:34" hidden="1" x14ac:dyDescent="0.25">
      <c r="O124" s="292"/>
      <c r="P124" s="292"/>
      <c r="Q124" s="292"/>
      <c r="R124" s="292"/>
      <c r="S124" s="292"/>
      <c r="T124" s="292"/>
      <c r="U124" s="292"/>
      <c r="V124" s="292"/>
      <c r="W124" s="292"/>
      <c r="X124" s="292"/>
      <c r="Y124" s="292"/>
      <c r="Z124" s="292"/>
      <c r="AA124" s="292"/>
      <c r="AB124" s="292"/>
      <c r="AC124" s="292"/>
      <c r="AD124" s="292"/>
      <c r="AE124" s="292"/>
      <c r="AF124" s="292"/>
      <c r="AG124" s="292"/>
    </row>
    <row r="125" spans="15:34" hidden="1" x14ac:dyDescent="0.25">
      <c r="O125" s="292"/>
      <c r="P125" s="292"/>
      <c r="Q125" s="292"/>
      <c r="R125" s="292"/>
      <c r="S125" s="292"/>
      <c r="T125" s="292"/>
      <c r="U125" s="292"/>
      <c r="V125" s="292"/>
      <c r="W125" s="292"/>
      <c r="X125" s="292"/>
      <c r="Y125" s="292"/>
      <c r="Z125" s="292"/>
      <c r="AA125" s="292"/>
      <c r="AB125" s="292"/>
      <c r="AC125" s="292"/>
      <c r="AD125" s="292"/>
      <c r="AE125" s="292"/>
      <c r="AF125" s="292"/>
      <c r="AG125" s="292"/>
    </row>
    <row r="126" spans="15:34" hidden="1" x14ac:dyDescent="0.25">
      <c r="O126" s="292"/>
      <c r="P126" s="292"/>
      <c r="Q126" s="292"/>
      <c r="R126" s="292"/>
      <c r="S126" s="292"/>
      <c r="T126" s="292"/>
      <c r="U126" s="292"/>
      <c r="V126" s="292"/>
      <c r="W126" s="292"/>
      <c r="X126" s="292"/>
      <c r="Y126" s="292"/>
      <c r="Z126" s="292"/>
      <c r="AA126" s="292"/>
      <c r="AB126" s="292"/>
      <c r="AC126" s="292"/>
      <c r="AD126" s="292"/>
      <c r="AE126" s="292"/>
      <c r="AF126" s="292"/>
      <c r="AG126" s="292"/>
    </row>
    <row r="127" spans="15:34" hidden="1" x14ac:dyDescent="0.25">
      <c r="O127" s="292"/>
      <c r="P127" s="292"/>
      <c r="Q127" s="292"/>
      <c r="R127" s="292"/>
      <c r="S127" s="292"/>
      <c r="T127" s="292"/>
      <c r="U127" s="292"/>
      <c r="V127" s="292"/>
      <c r="W127" s="292"/>
      <c r="X127" s="292"/>
      <c r="Y127" s="292"/>
      <c r="Z127" s="292"/>
      <c r="AA127" s="292"/>
      <c r="AB127" s="292"/>
      <c r="AC127" s="292"/>
      <c r="AD127" s="292"/>
      <c r="AE127" s="292"/>
      <c r="AF127" s="292"/>
      <c r="AG127" s="292"/>
    </row>
    <row r="128" spans="15:34" hidden="1" x14ac:dyDescent="0.25">
      <c r="O128" s="292"/>
      <c r="P128" s="292"/>
      <c r="Q128" s="292"/>
      <c r="R128" s="292"/>
      <c r="S128" s="292"/>
      <c r="T128" s="292"/>
      <c r="U128" s="292"/>
      <c r="V128" s="292"/>
      <c r="W128" s="292"/>
      <c r="X128" s="292"/>
      <c r="Y128" s="292"/>
      <c r="Z128" s="292"/>
      <c r="AA128" s="292"/>
      <c r="AB128" s="292"/>
      <c r="AC128" s="292"/>
      <c r="AD128" s="292"/>
      <c r="AE128" s="292"/>
      <c r="AF128" s="292"/>
      <c r="AG128" s="292"/>
    </row>
    <row r="129" spans="15:33" hidden="1" x14ac:dyDescent="0.25">
      <c r="O129" s="292"/>
      <c r="P129" s="292"/>
      <c r="Q129" s="292"/>
      <c r="R129" s="292"/>
      <c r="S129" s="292"/>
      <c r="T129" s="292"/>
      <c r="U129" s="292"/>
      <c r="V129" s="292"/>
      <c r="W129" s="292"/>
      <c r="X129" s="292"/>
      <c r="Y129" s="292"/>
      <c r="Z129" s="292"/>
      <c r="AA129" s="292"/>
      <c r="AB129" s="292"/>
      <c r="AC129" s="292"/>
      <c r="AD129" s="292"/>
      <c r="AE129" s="292"/>
      <c r="AF129" s="292"/>
      <c r="AG129" s="292"/>
    </row>
    <row r="130" spans="15:33" hidden="1" x14ac:dyDescent="0.25">
      <c r="O130" s="292"/>
      <c r="P130" s="292"/>
      <c r="Q130" s="292"/>
      <c r="R130" s="292"/>
      <c r="S130" s="292"/>
      <c r="T130" s="292"/>
      <c r="U130" s="292"/>
      <c r="V130" s="292"/>
      <c r="W130" s="292"/>
      <c r="X130" s="292"/>
      <c r="Y130" s="292"/>
      <c r="Z130" s="292"/>
      <c r="AA130" s="292"/>
      <c r="AB130" s="292"/>
      <c r="AC130" s="292"/>
      <c r="AD130" s="292"/>
      <c r="AE130" s="292"/>
      <c r="AF130" s="292"/>
      <c r="AG130" s="292"/>
    </row>
    <row r="131" spans="15:33" hidden="1" x14ac:dyDescent="0.25">
      <c r="O131" s="292"/>
      <c r="P131" s="292"/>
      <c r="Q131" s="292"/>
      <c r="R131" s="292"/>
      <c r="S131" s="292"/>
      <c r="T131" s="292"/>
      <c r="U131" s="292"/>
      <c r="V131" s="292"/>
      <c r="W131" s="292"/>
      <c r="X131" s="292"/>
      <c r="Y131" s="292"/>
      <c r="Z131" s="292"/>
      <c r="AA131" s="292"/>
      <c r="AB131" s="292"/>
      <c r="AC131" s="292"/>
      <c r="AD131" s="292"/>
      <c r="AE131" s="292"/>
      <c r="AF131" s="292"/>
      <c r="AG131" s="292"/>
    </row>
    <row r="132" spans="15:33" hidden="1" x14ac:dyDescent="0.25">
      <c r="O132" s="292"/>
      <c r="P132" s="292"/>
      <c r="Q132" s="292"/>
      <c r="R132" s="292"/>
      <c r="S132" s="292"/>
      <c r="T132" s="292"/>
      <c r="U132" s="292"/>
      <c r="V132" s="292"/>
      <c r="W132" s="292"/>
      <c r="X132" s="292"/>
      <c r="Y132" s="292"/>
      <c r="Z132" s="292"/>
      <c r="AA132" s="292"/>
      <c r="AB132" s="292"/>
      <c r="AC132" s="292"/>
      <c r="AD132" s="292"/>
      <c r="AE132" s="292"/>
      <c r="AF132" s="292"/>
      <c r="AG132" s="292"/>
    </row>
    <row r="133" spans="15:33" hidden="1" x14ac:dyDescent="0.25">
      <c r="O133" s="292"/>
      <c r="P133" s="292"/>
      <c r="Q133" s="292"/>
      <c r="R133" s="292"/>
      <c r="S133" s="292"/>
      <c r="T133" s="292"/>
      <c r="U133" s="292"/>
      <c r="V133" s="292"/>
      <c r="W133" s="292"/>
      <c r="X133" s="292"/>
      <c r="Y133" s="292"/>
      <c r="Z133" s="292"/>
      <c r="AA133" s="292"/>
      <c r="AB133" s="292"/>
      <c r="AC133" s="292"/>
      <c r="AD133" s="292"/>
      <c r="AE133" s="292"/>
      <c r="AF133" s="292"/>
      <c r="AG133" s="292"/>
    </row>
    <row r="134" spans="15:33" hidden="1" x14ac:dyDescent="0.25">
      <c r="O134" s="292"/>
      <c r="P134" s="292"/>
      <c r="Q134" s="292"/>
      <c r="R134" s="292"/>
      <c r="S134" s="292"/>
      <c r="T134" s="292"/>
      <c r="U134" s="292"/>
      <c r="V134" s="292"/>
      <c r="W134" s="292"/>
      <c r="X134" s="292"/>
      <c r="Y134" s="292"/>
      <c r="Z134" s="292"/>
      <c r="AA134" s="292"/>
      <c r="AB134" s="292"/>
      <c r="AC134" s="292"/>
      <c r="AD134" s="292"/>
      <c r="AE134" s="292"/>
      <c r="AF134" s="292"/>
      <c r="AG134" s="292"/>
    </row>
    <row r="135" spans="15:33" hidden="1" x14ac:dyDescent="0.25">
      <c r="O135" s="292"/>
      <c r="P135" s="292"/>
      <c r="Q135" s="292"/>
      <c r="R135" s="292"/>
      <c r="S135" s="292"/>
      <c r="T135" s="292"/>
      <c r="U135" s="292"/>
      <c r="V135" s="292"/>
      <c r="W135" s="292"/>
      <c r="X135" s="292"/>
      <c r="Y135" s="292"/>
      <c r="Z135" s="292"/>
      <c r="AA135" s="292"/>
      <c r="AB135" s="292"/>
      <c r="AC135" s="292"/>
      <c r="AD135" s="292"/>
      <c r="AE135" s="292"/>
      <c r="AF135" s="292"/>
      <c r="AG135" s="292"/>
    </row>
    <row r="136" spans="15:33" hidden="1" x14ac:dyDescent="0.25">
      <c r="O136" s="292"/>
      <c r="P136" s="292"/>
      <c r="Q136" s="292"/>
      <c r="R136" s="292"/>
      <c r="S136" s="292"/>
      <c r="T136" s="292"/>
      <c r="U136" s="292"/>
      <c r="V136" s="292"/>
      <c r="W136" s="292"/>
      <c r="X136" s="292"/>
      <c r="Y136" s="292"/>
      <c r="Z136" s="292"/>
      <c r="AA136" s="292"/>
      <c r="AB136" s="292"/>
      <c r="AC136" s="292"/>
      <c r="AD136" s="292"/>
      <c r="AE136" s="292"/>
      <c r="AF136" s="292"/>
      <c r="AG136" s="292"/>
    </row>
    <row r="137" spans="15:33" hidden="1" x14ac:dyDescent="0.25">
      <c r="O137" s="292"/>
      <c r="P137" s="292"/>
      <c r="Q137" s="292"/>
      <c r="R137" s="292"/>
      <c r="S137" s="292"/>
      <c r="T137" s="292"/>
      <c r="U137" s="292"/>
      <c r="V137" s="292"/>
      <c r="W137" s="292"/>
      <c r="X137" s="292"/>
      <c r="Y137" s="292"/>
      <c r="Z137" s="292"/>
      <c r="AA137" s="292"/>
      <c r="AB137" s="292"/>
      <c r="AC137" s="292"/>
      <c r="AD137" s="292"/>
      <c r="AE137" s="292"/>
      <c r="AF137" s="292"/>
      <c r="AG137" s="292"/>
    </row>
    <row r="138" spans="15:33" hidden="1" x14ac:dyDescent="0.25">
      <c r="O138" s="292"/>
      <c r="P138" s="292"/>
      <c r="Q138" s="292"/>
      <c r="R138" s="292"/>
      <c r="S138" s="292"/>
      <c r="T138" s="292"/>
      <c r="U138" s="292"/>
      <c r="V138" s="292"/>
      <c r="W138" s="292"/>
      <c r="X138" s="292"/>
      <c r="Y138" s="292"/>
      <c r="Z138" s="292"/>
      <c r="AA138" s="292"/>
      <c r="AB138" s="292"/>
      <c r="AC138" s="292"/>
      <c r="AD138" s="292"/>
      <c r="AE138" s="292"/>
      <c r="AF138" s="292"/>
      <c r="AG138" s="292"/>
    </row>
    <row r="139" spans="15:33" hidden="1" x14ac:dyDescent="0.25">
      <c r="O139" s="292"/>
      <c r="P139" s="292"/>
      <c r="Q139" s="292"/>
      <c r="R139" s="292"/>
      <c r="S139" s="292"/>
      <c r="T139" s="292"/>
      <c r="U139" s="292"/>
      <c r="V139" s="292"/>
      <c r="W139" s="292"/>
      <c r="X139" s="292"/>
      <c r="Y139" s="292"/>
      <c r="Z139" s="292"/>
      <c r="AA139" s="292"/>
      <c r="AB139" s="292"/>
      <c r="AC139" s="292"/>
      <c r="AD139" s="292"/>
      <c r="AE139" s="292"/>
      <c r="AF139" s="292"/>
      <c r="AG139" s="292"/>
    </row>
    <row r="140" spans="15:33" hidden="1" x14ac:dyDescent="0.25">
      <c r="O140" s="292"/>
      <c r="P140" s="292"/>
      <c r="Q140" s="292"/>
      <c r="R140" s="292"/>
      <c r="S140" s="292"/>
      <c r="T140" s="292"/>
      <c r="U140" s="292"/>
      <c r="V140" s="292"/>
      <c r="W140" s="292"/>
      <c r="X140" s="292"/>
      <c r="Y140" s="292"/>
      <c r="Z140" s="292"/>
      <c r="AA140" s="292"/>
      <c r="AB140" s="292"/>
      <c r="AC140" s="292"/>
      <c r="AD140" s="292"/>
      <c r="AE140" s="292"/>
      <c r="AF140" s="292"/>
      <c r="AG140" s="292"/>
    </row>
    <row r="141" spans="15:33" hidden="1" x14ac:dyDescent="0.25">
      <c r="O141" s="292"/>
      <c r="P141" s="292"/>
      <c r="Q141" s="292"/>
      <c r="R141" s="292"/>
      <c r="S141" s="292"/>
      <c r="T141" s="292"/>
      <c r="U141" s="292"/>
      <c r="V141" s="292"/>
      <c r="W141" s="292"/>
      <c r="X141" s="292"/>
      <c r="Y141" s="292"/>
      <c r="Z141" s="292"/>
      <c r="AA141" s="292"/>
      <c r="AB141" s="292"/>
      <c r="AC141" s="292"/>
      <c r="AD141" s="292"/>
      <c r="AE141" s="292"/>
      <c r="AF141" s="292"/>
      <c r="AG141" s="292"/>
    </row>
    <row r="142" spans="15:33" hidden="1" x14ac:dyDescent="0.25">
      <c r="O142" s="292"/>
      <c r="P142" s="292"/>
      <c r="Q142" s="292"/>
      <c r="R142" s="292"/>
      <c r="S142" s="292"/>
      <c r="T142" s="292"/>
      <c r="U142" s="292"/>
      <c r="V142" s="292"/>
      <c r="W142" s="292"/>
      <c r="X142" s="292"/>
      <c r="Y142" s="292"/>
      <c r="Z142" s="292"/>
      <c r="AA142" s="292"/>
      <c r="AB142" s="292"/>
      <c r="AC142" s="292"/>
      <c r="AD142" s="292"/>
      <c r="AE142" s="292"/>
      <c r="AF142" s="292"/>
      <c r="AG142" s="292"/>
    </row>
    <row r="143" spans="15:33" hidden="1" x14ac:dyDescent="0.25">
      <c r="O143" s="292"/>
      <c r="P143" s="292"/>
      <c r="Q143" s="292"/>
      <c r="R143" s="292"/>
      <c r="S143" s="292"/>
      <c r="T143" s="292"/>
      <c r="U143" s="292"/>
      <c r="V143" s="292"/>
      <c r="W143" s="292"/>
      <c r="X143" s="292"/>
      <c r="Y143" s="292"/>
      <c r="Z143" s="292"/>
      <c r="AA143" s="292"/>
      <c r="AB143" s="292"/>
      <c r="AC143" s="292"/>
      <c r="AD143" s="292"/>
      <c r="AE143" s="292"/>
      <c r="AF143" s="292"/>
      <c r="AG143" s="292"/>
    </row>
    <row r="144" spans="15:33" hidden="1" x14ac:dyDescent="0.25">
      <c r="O144" s="292"/>
      <c r="P144" s="292"/>
      <c r="Q144" s="292"/>
      <c r="R144" s="292"/>
      <c r="S144" s="292"/>
      <c r="T144" s="292"/>
      <c r="U144" s="292"/>
      <c r="V144" s="292"/>
      <c r="W144" s="292"/>
      <c r="X144" s="292"/>
      <c r="Y144" s="292"/>
      <c r="Z144" s="292"/>
      <c r="AA144" s="292"/>
      <c r="AB144" s="292"/>
      <c r="AC144" s="292"/>
      <c r="AD144" s="292"/>
      <c r="AE144" s="292"/>
      <c r="AF144" s="292"/>
      <c r="AG144" s="292"/>
    </row>
    <row r="145" spans="15:33" hidden="1" x14ac:dyDescent="0.25">
      <c r="O145" s="292"/>
      <c r="P145" s="292"/>
      <c r="Q145" s="292"/>
      <c r="R145" s="292"/>
      <c r="S145" s="292"/>
      <c r="T145" s="292"/>
      <c r="U145" s="292"/>
      <c r="V145" s="292"/>
      <c r="W145" s="292"/>
      <c r="X145" s="292"/>
      <c r="Y145" s="292"/>
      <c r="Z145" s="292"/>
      <c r="AA145" s="292"/>
      <c r="AB145" s="292"/>
      <c r="AC145" s="292"/>
      <c r="AD145" s="292"/>
      <c r="AE145" s="292"/>
      <c r="AF145" s="292"/>
      <c r="AG145" s="292"/>
    </row>
    <row r="146" spans="15:33" hidden="1" x14ac:dyDescent="0.25">
      <c r="O146" s="292"/>
      <c r="P146" s="292"/>
      <c r="Q146" s="292"/>
      <c r="R146" s="292"/>
      <c r="S146" s="292"/>
      <c r="T146" s="292"/>
      <c r="U146" s="292"/>
      <c r="V146" s="292"/>
      <c r="W146" s="292"/>
      <c r="X146" s="292"/>
      <c r="Y146" s="292"/>
      <c r="Z146" s="292"/>
      <c r="AA146" s="292"/>
      <c r="AB146" s="292"/>
      <c r="AC146" s="292"/>
      <c r="AD146" s="292"/>
      <c r="AE146" s="292"/>
      <c r="AF146" s="292"/>
      <c r="AG146" s="292"/>
    </row>
    <row r="147" spans="15:33" hidden="1" x14ac:dyDescent="0.25">
      <c r="O147" s="292"/>
      <c r="P147" s="292"/>
      <c r="Q147" s="292"/>
      <c r="R147" s="292"/>
      <c r="S147" s="292"/>
      <c r="T147" s="292"/>
      <c r="U147" s="292"/>
      <c r="V147" s="292"/>
      <c r="W147" s="292"/>
      <c r="X147" s="292"/>
      <c r="Y147" s="292"/>
      <c r="Z147" s="292"/>
      <c r="AA147" s="292"/>
      <c r="AB147" s="292"/>
      <c r="AC147" s="292"/>
      <c r="AD147" s="292"/>
      <c r="AE147" s="292"/>
      <c r="AF147" s="292"/>
      <c r="AG147" s="292"/>
    </row>
    <row r="148" spans="15:33" hidden="1" x14ac:dyDescent="0.25">
      <c r="O148" s="292"/>
      <c r="P148" s="292"/>
      <c r="Q148" s="292"/>
      <c r="R148" s="292"/>
      <c r="S148" s="292"/>
      <c r="T148" s="292"/>
      <c r="U148" s="292"/>
      <c r="V148" s="292"/>
      <c r="W148" s="292"/>
      <c r="X148" s="292"/>
      <c r="Y148" s="292"/>
      <c r="Z148" s="292"/>
      <c r="AA148" s="292"/>
      <c r="AB148" s="292"/>
      <c r="AC148" s="292"/>
      <c r="AD148" s="292"/>
      <c r="AE148" s="292"/>
      <c r="AF148" s="292"/>
      <c r="AG148" s="292"/>
    </row>
    <row r="149" spans="15:33" hidden="1" x14ac:dyDescent="0.25">
      <c r="O149" s="292"/>
      <c r="P149" s="292"/>
      <c r="Q149" s="292"/>
      <c r="R149" s="292"/>
      <c r="S149" s="292"/>
      <c r="T149" s="292"/>
      <c r="U149" s="292"/>
      <c r="V149" s="292"/>
      <c r="W149" s="292"/>
      <c r="X149" s="292"/>
      <c r="Y149" s="292"/>
      <c r="Z149" s="292"/>
      <c r="AA149" s="292"/>
      <c r="AB149" s="292"/>
      <c r="AC149" s="292"/>
      <c r="AD149" s="292"/>
      <c r="AE149" s="292"/>
      <c r="AF149" s="292"/>
      <c r="AG149" s="292"/>
    </row>
    <row r="150" spans="15:33" hidden="1" x14ac:dyDescent="0.25">
      <c r="O150" s="292"/>
      <c r="P150" s="292"/>
      <c r="Q150" s="292"/>
      <c r="R150" s="292"/>
      <c r="S150" s="292"/>
      <c r="T150" s="292"/>
      <c r="U150" s="292"/>
      <c r="V150" s="292"/>
      <c r="W150" s="292"/>
      <c r="X150" s="292"/>
      <c r="Y150" s="292"/>
      <c r="Z150" s="292"/>
      <c r="AA150" s="292"/>
      <c r="AB150" s="292"/>
      <c r="AC150" s="292"/>
      <c r="AD150" s="292"/>
      <c r="AE150" s="292"/>
      <c r="AF150" s="292"/>
      <c r="AG150" s="292"/>
    </row>
    <row r="151" spans="15:33" hidden="1" x14ac:dyDescent="0.25">
      <c r="O151" s="292"/>
      <c r="P151" s="292"/>
      <c r="Q151" s="292"/>
      <c r="R151" s="292"/>
      <c r="S151" s="292"/>
      <c r="T151" s="292"/>
      <c r="U151" s="292"/>
      <c r="V151" s="292"/>
      <c r="W151" s="292"/>
      <c r="X151" s="292"/>
      <c r="Y151" s="292"/>
      <c r="Z151" s="292"/>
      <c r="AA151" s="292"/>
      <c r="AB151" s="292"/>
      <c r="AC151" s="292"/>
      <c r="AD151" s="292"/>
      <c r="AE151" s="292"/>
      <c r="AF151" s="292"/>
      <c r="AG151" s="292"/>
    </row>
    <row r="152" spans="15:33" hidden="1" x14ac:dyDescent="0.25">
      <c r="O152" s="292"/>
      <c r="P152" s="292"/>
      <c r="Q152" s="292"/>
      <c r="R152" s="292"/>
      <c r="S152" s="292"/>
      <c r="T152" s="292"/>
      <c r="U152" s="292"/>
      <c r="V152" s="292"/>
      <c r="W152" s="292"/>
      <c r="X152" s="292"/>
      <c r="Y152" s="292"/>
      <c r="Z152" s="292"/>
      <c r="AA152" s="292"/>
      <c r="AB152" s="292"/>
      <c r="AC152" s="292"/>
      <c r="AD152" s="292"/>
      <c r="AE152" s="292"/>
      <c r="AF152" s="292"/>
      <c r="AG152" s="292"/>
    </row>
    <row r="153" spans="15:33" hidden="1" x14ac:dyDescent="0.25">
      <c r="O153" s="292"/>
      <c r="P153" s="292"/>
      <c r="Q153" s="292"/>
      <c r="R153" s="292"/>
      <c r="S153" s="292"/>
      <c r="T153" s="292"/>
      <c r="U153" s="292"/>
      <c r="V153" s="292"/>
      <c r="W153" s="292"/>
      <c r="X153" s="292"/>
      <c r="Y153" s="292"/>
      <c r="Z153" s="292"/>
      <c r="AA153" s="292"/>
      <c r="AB153" s="292"/>
      <c r="AC153" s="292"/>
      <c r="AD153" s="292"/>
      <c r="AE153" s="292"/>
      <c r="AF153" s="292"/>
      <c r="AG153" s="292"/>
    </row>
    <row r="154" spans="15:33" hidden="1" x14ac:dyDescent="0.25">
      <c r="O154" s="292"/>
      <c r="P154" s="292"/>
      <c r="Q154" s="292"/>
      <c r="R154" s="292"/>
      <c r="S154" s="292"/>
      <c r="T154" s="292"/>
      <c r="U154" s="292"/>
      <c r="V154" s="292"/>
      <c r="W154" s="292"/>
      <c r="X154" s="292"/>
      <c r="Y154" s="292"/>
      <c r="Z154" s="292"/>
      <c r="AA154" s="292"/>
      <c r="AB154" s="292"/>
      <c r="AC154" s="292"/>
      <c r="AD154" s="292"/>
      <c r="AE154" s="292"/>
      <c r="AF154" s="292"/>
      <c r="AG154" s="292"/>
    </row>
    <row r="155" spans="15:33" hidden="1" x14ac:dyDescent="0.25">
      <c r="O155" s="292"/>
      <c r="P155" s="292"/>
      <c r="Q155" s="292"/>
      <c r="R155" s="292"/>
      <c r="S155" s="292"/>
      <c r="T155" s="292"/>
      <c r="U155" s="292"/>
      <c r="V155" s="292"/>
      <c r="W155" s="292"/>
      <c r="X155" s="292"/>
      <c r="Y155" s="292"/>
      <c r="Z155" s="292"/>
      <c r="AA155" s="292"/>
      <c r="AB155" s="292"/>
      <c r="AC155" s="292"/>
      <c r="AD155" s="292"/>
      <c r="AE155" s="292"/>
      <c r="AF155" s="292"/>
      <c r="AG155" s="292"/>
    </row>
    <row r="156" spans="15:33" hidden="1" x14ac:dyDescent="0.25">
      <c r="O156" s="292"/>
      <c r="P156" s="292"/>
      <c r="Q156" s="292"/>
      <c r="R156" s="292"/>
      <c r="S156" s="292"/>
      <c r="T156" s="292"/>
      <c r="U156" s="292"/>
      <c r="V156" s="292"/>
      <c r="W156" s="292"/>
      <c r="X156" s="292"/>
      <c r="Y156" s="292"/>
      <c r="Z156" s="292"/>
      <c r="AA156" s="292"/>
      <c r="AB156" s="292"/>
      <c r="AC156" s="292"/>
      <c r="AD156" s="292"/>
      <c r="AE156" s="292"/>
      <c r="AF156" s="292"/>
      <c r="AG156" s="292"/>
    </row>
    <row r="157" spans="15:33" hidden="1" x14ac:dyDescent="0.25">
      <c r="O157" s="292"/>
      <c r="P157" s="292"/>
      <c r="Q157" s="292"/>
      <c r="R157" s="292"/>
      <c r="S157" s="292"/>
      <c r="T157" s="292"/>
      <c r="U157" s="292"/>
      <c r="V157" s="292"/>
      <c r="W157" s="292"/>
      <c r="X157" s="292"/>
      <c r="Y157" s="292"/>
      <c r="Z157" s="292"/>
      <c r="AA157" s="292"/>
      <c r="AB157" s="292"/>
      <c r="AC157" s="292"/>
      <c r="AD157" s="292"/>
      <c r="AE157" s="292"/>
      <c r="AF157" s="292"/>
      <c r="AG157" s="292"/>
    </row>
    <row r="158" spans="15:33" hidden="1" x14ac:dyDescent="0.25">
      <c r="O158" s="292"/>
      <c r="P158" s="292"/>
      <c r="Q158" s="292"/>
      <c r="R158" s="292"/>
      <c r="S158" s="292"/>
      <c r="T158" s="292"/>
      <c r="U158" s="292"/>
      <c r="V158" s="292"/>
      <c r="W158" s="292"/>
      <c r="X158" s="292"/>
      <c r="Y158" s="292"/>
      <c r="Z158" s="292"/>
      <c r="AA158" s="292"/>
      <c r="AB158" s="292"/>
      <c r="AC158" s="292"/>
      <c r="AD158" s="292"/>
      <c r="AE158" s="292"/>
      <c r="AF158" s="292"/>
      <c r="AG158" s="292"/>
    </row>
    <row r="159" spans="15:33" hidden="1" x14ac:dyDescent="0.25">
      <c r="O159" s="292"/>
      <c r="P159" s="292"/>
      <c r="Q159" s="292"/>
      <c r="R159" s="292"/>
      <c r="S159" s="292"/>
      <c r="T159" s="292"/>
      <c r="U159" s="292"/>
      <c r="V159" s="292"/>
      <c r="W159" s="292"/>
      <c r="X159" s="292"/>
      <c r="Y159" s="292"/>
      <c r="Z159" s="292"/>
      <c r="AA159" s="292"/>
      <c r="AB159" s="292"/>
      <c r="AC159" s="292"/>
      <c r="AD159" s="292"/>
      <c r="AE159" s="292"/>
      <c r="AF159" s="292"/>
      <c r="AG159" s="292"/>
    </row>
    <row r="160" spans="15:33" hidden="1" x14ac:dyDescent="0.25">
      <c r="O160" s="292"/>
      <c r="P160" s="292"/>
      <c r="Q160" s="292"/>
      <c r="R160" s="292"/>
      <c r="S160" s="292"/>
      <c r="T160" s="292"/>
      <c r="U160" s="292"/>
      <c r="V160" s="292"/>
      <c r="W160" s="292"/>
      <c r="X160" s="292"/>
      <c r="Y160" s="292"/>
      <c r="Z160" s="292"/>
      <c r="AA160" s="292"/>
      <c r="AB160" s="292"/>
      <c r="AC160" s="292"/>
      <c r="AD160" s="292"/>
      <c r="AE160" s="292"/>
      <c r="AF160" s="292"/>
      <c r="AG160" s="292"/>
    </row>
    <row r="161" spans="15:33" hidden="1" x14ac:dyDescent="0.25">
      <c r="O161" s="292"/>
      <c r="P161" s="292"/>
      <c r="Q161" s="292"/>
      <c r="R161" s="292"/>
      <c r="S161" s="292"/>
      <c r="T161" s="292"/>
      <c r="U161" s="292"/>
      <c r="V161" s="292"/>
      <c r="W161" s="292"/>
      <c r="X161" s="292"/>
      <c r="Y161" s="292"/>
      <c r="Z161" s="292"/>
      <c r="AA161" s="292"/>
      <c r="AB161" s="292"/>
      <c r="AC161" s="292"/>
      <c r="AD161" s="292"/>
      <c r="AE161" s="292"/>
      <c r="AF161" s="292"/>
      <c r="AG161" s="292"/>
    </row>
    <row r="162" spans="15:33" hidden="1" x14ac:dyDescent="0.25">
      <c r="O162" s="292"/>
      <c r="P162" s="292"/>
      <c r="Q162" s="292"/>
      <c r="R162" s="292"/>
      <c r="S162" s="292"/>
      <c r="T162" s="292"/>
      <c r="U162" s="292"/>
      <c r="V162" s="292"/>
      <c r="W162" s="292"/>
      <c r="X162" s="292"/>
      <c r="Y162" s="292"/>
      <c r="Z162" s="292"/>
      <c r="AA162" s="292"/>
      <c r="AB162" s="292"/>
      <c r="AC162" s="292"/>
      <c r="AD162" s="292"/>
      <c r="AE162" s="292"/>
      <c r="AF162" s="292"/>
      <c r="AG162" s="292"/>
    </row>
    <row r="163" spans="15:33" hidden="1" x14ac:dyDescent="0.25">
      <c r="O163" s="292"/>
      <c r="P163" s="292"/>
      <c r="Q163" s="292"/>
      <c r="R163" s="292"/>
      <c r="S163" s="292"/>
      <c r="T163" s="292"/>
      <c r="U163" s="292"/>
      <c r="V163" s="292"/>
      <c r="W163" s="292"/>
      <c r="X163" s="292"/>
      <c r="Y163" s="292"/>
      <c r="Z163" s="292"/>
      <c r="AA163" s="292"/>
      <c r="AB163" s="292"/>
      <c r="AC163" s="292"/>
      <c r="AD163" s="292"/>
      <c r="AE163" s="292"/>
      <c r="AF163" s="292"/>
      <c r="AG163" s="292"/>
    </row>
    <row r="164" spans="15:33" hidden="1" x14ac:dyDescent="0.25">
      <c r="O164" s="292"/>
      <c r="P164" s="292"/>
      <c r="Q164" s="292"/>
      <c r="R164" s="292"/>
      <c r="S164" s="292"/>
      <c r="T164" s="292"/>
      <c r="U164" s="292"/>
      <c r="V164" s="292"/>
      <c r="W164" s="292"/>
      <c r="X164" s="292"/>
      <c r="Y164" s="292"/>
      <c r="Z164" s="292"/>
      <c r="AA164" s="292"/>
      <c r="AB164" s="292"/>
      <c r="AC164" s="292"/>
      <c r="AD164" s="292"/>
      <c r="AE164" s="292"/>
      <c r="AF164" s="292"/>
      <c r="AG164" s="292"/>
    </row>
    <row r="165" spans="15:33" hidden="1" x14ac:dyDescent="0.25">
      <c r="O165" s="292"/>
      <c r="P165" s="292"/>
      <c r="Q165" s="292"/>
      <c r="R165" s="292"/>
      <c r="S165" s="292"/>
      <c r="T165" s="292"/>
      <c r="U165" s="292"/>
      <c r="V165" s="292"/>
      <c r="W165" s="292"/>
      <c r="X165" s="292"/>
      <c r="Y165" s="292"/>
      <c r="Z165" s="292"/>
      <c r="AA165" s="292"/>
      <c r="AB165" s="292"/>
      <c r="AC165" s="292"/>
      <c r="AD165" s="292"/>
      <c r="AE165" s="292"/>
      <c r="AF165" s="292"/>
      <c r="AG165" s="292"/>
    </row>
    <row r="166" spans="15:33" hidden="1" x14ac:dyDescent="0.25">
      <c r="O166" s="292"/>
      <c r="P166" s="292"/>
      <c r="Q166" s="292"/>
      <c r="R166" s="292"/>
      <c r="S166" s="292"/>
      <c r="T166" s="292"/>
      <c r="U166" s="292"/>
      <c r="V166" s="292"/>
      <c r="W166" s="292"/>
      <c r="X166" s="292"/>
      <c r="Y166" s="292"/>
      <c r="Z166" s="292"/>
      <c r="AA166" s="292"/>
      <c r="AB166" s="292"/>
      <c r="AC166" s="292"/>
      <c r="AD166" s="292"/>
      <c r="AE166" s="292"/>
      <c r="AF166" s="292"/>
      <c r="AG166" s="292"/>
    </row>
    <row r="167" spans="15:33" hidden="1" x14ac:dyDescent="0.25">
      <c r="O167" s="292"/>
      <c r="P167" s="292"/>
      <c r="Q167" s="292"/>
      <c r="R167" s="292"/>
      <c r="S167" s="292"/>
      <c r="T167" s="292"/>
      <c r="U167" s="292"/>
      <c r="V167" s="292"/>
      <c r="W167" s="292"/>
      <c r="X167" s="292"/>
      <c r="Y167" s="292"/>
      <c r="Z167" s="292"/>
      <c r="AA167" s="292"/>
      <c r="AB167" s="292"/>
      <c r="AC167" s="292"/>
      <c r="AD167" s="292"/>
      <c r="AE167" s="292"/>
      <c r="AF167" s="292"/>
      <c r="AG167" s="292"/>
    </row>
    <row r="168" spans="15:33" hidden="1" x14ac:dyDescent="0.25">
      <c r="O168" s="292"/>
      <c r="P168" s="292"/>
      <c r="Q168" s="292"/>
      <c r="R168" s="292"/>
      <c r="S168" s="292"/>
      <c r="T168" s="292"/>
      <c r="U168" s="292"/>
      <c r="V168" s="292"/>
      <c r="W168" s="292"/>
      <c r="X168" s="292"/>
      <c r="Y168" s="292"/>
      <c r="Z168" s="292"/>
      <c r="AA168" s="292"/>
      <c r="AB168" s="292"/>
      <c r="AC168" s="292"/>
      <c r="AD168" s="292"/>
      <c r="AE168" s="292"/>
      <c r="AF168" s="292"/>
      <c r="AG168" s="292"/>
    </row>
    <row r="169" spans="15:33" hidden="1" x14ac:dyDescent="0.25">
      <c r="O169" s="292"/>
      <c r="P169" s="292"/>
      <c r="Q169" s="292"/>
      <c r="R169" s="292"/>
      <c r="S169" s="292"/>
      <c r="T169" s="292"/>
      <c r="U169" s="292"/>
      <c r="V169" s="292"/>
      <c r="W169" s="292"/>
      <c r="X169" s="292"/>
      <c r="Y169" s="292"/>
      <c r="Z169" s="292"/>
      <c r="AA169" s="292"/>
      <c r="AB169" s="292"/>
      <c r="AC169" s="292"/>
      <c r="AD169" s="292"/>
      <c r="AE169" s="292"/>
      <c r="AF169" s="292"/>
      <c r="AG169" s="292"/>
    </row>
    <row r="170" spans="15:33" hidden="1" x14ac:dyDescent="0.25">
      <c r="O170" s="292"/>
      <c r="P170" s="292"/>
      <c r="Q170" s="292"/>
      <c r="R170" s="292"/>
      <c r="S170" s="292"/>
      <c r="T170" s="292"/>
      <c r="U170" s="292"/>
      <c r="V170" s="292"/>
      <c r="W170" s="292"/>
      <c r="X170" s="292"/>
      <c r="Y170" s="292"/>
      <c r="Z170" s="292"/>
      <c r="AA170" s="292"/>
      <c r="AB170" s="292"/>
      <c r="AC170" s="292"/>
      <c r="AD170" s="292"/>
      <c r="AE170" s="292"/>
      <c r="AF170" s="292"/>
      <c r="AG170" s="292"/>
    </row>
    <row r="171" spans="15:33" hidden="1" x14ac:dyDescent="0.25">
      <c r="O171" s="292"/>
      <c r="P171" s="292"/>
      <c r="Q171" s="292"/>
      <c r="R171" s="292"/>
      <c r="S171" s="292"/>
      <c r="T171" s="292"/>
      <c r="U171" s="292"/>
      <c r="V171" s="292"/>
      <c r="W171" s="292"/>
      <c r="X171" s="292"/>
      <c r="Y171" s="292"/>
      <c r="Z171" s="292"/>
      <c r="AA171" s="292"/>
      <c r="AB171" s="292"/>
      <c r="AC171" s="292"/>
      <c r="AD171" s="292"/>
      <c r="AE171" s="292"/>
      <c r="AF171" s="292"/>
      <c r="AG171" s="292"/>
    </row>
    <row r="172" spans="15:33" hidden="1" x14ac:dyDescent="0.25">
      <c r="O172" s="292"/>
      <c r="P172" s="292"/>
      <c r="Q172" s="292"/>
      <c r="R172" s="292"/>
      <c r="S172" s="292"/>
      <c r="T172" s="292"/>
      <c r="U172" s="292"/>
      <c r="V172" s="292"/>
      <c r="W172" s="292"/>
      <c r="X172" s="292"/>
      <c r="Y172" s="292"/>
      <c r="Z172" s="292"/>
      <c r="AA172" s="292"/>
      <c r="AB172" s="292"/>
      <c r="AC172" s="292"/>
      <c r="AD172" s="292"/>
      <c r="AE172" s="292"/>
      <c r="AF172" s="292"/>
      <c r="AG172" s="292"/>
    </row>
    <row r="173" spans="15:33" hidden="1" x14ac:dyDescent="0.25">
      <c r="O173" s="292"/>
      <c r="P173" s="292"/>
      <c r="Q173" s="292"/>
      <c r="R173" s="292"/>
      <c r="S173" s="292"/>
      <c r="T173" s="292"/>
      <c r="U173" s="292"/>
      <c r="V173" s="292"/>
      <c r="W173" s="292"/>
      <c r="X173" s="292"/>
      <c r="Y173" s="292"/>
      <c r="Z173" s="292"/>
      <c r="AA173" s="292"/>
      <c r="AB173" s="292"/>
      <c r="AC173" s="292"/>
      <c r="AD173" s="292"/>
      <c r="AE173" s="292"/>
      <c r="AF173" s="292"/>
      <c r="AG173" s="292"/>
    </row>
    <row r="174" spans="15:33" hidden="1" x14ac:dyDescent="0.25">
      <c r="O174" s="292"/>
      <c r="P174" s="292"/>
      <c r="Q174" s="292"/>
      <c r="R174" s="292"/>
      <c r="S174" s="292"/>
      <c r="T174" s="292"/>
      <c r="U174" s="292"/>
      <c r="V174" s="292"/>
      <c r="W174" s="292"/>
      <c r="X174" s="292"/>
      <c r="Y174" s="292"/>
      <c r="Z174" s="292"/>
      <c r="AA174" s="292"/>
      <c r="AB174" s="292"/>
      <c r="AC174" s="292"/>
      <c r="AD174" s="292"/>
      <c r="AE174" s="292"/>
      <c r="AF174" s="292"/>
      <c r="AG174" s="292"/>
    </row>
    <row r="175" spans="15:33" hidden="1" x14ac:dyDescent="0.25">
      <c r="O175" s="292"/>
      <c r="P175" s="292"/>
      <c r="Q175" s="292"/>
      <c r="R175" s="292"/>
      <c r="S175" s="292"/>
      <c r="T175" s="292"/>
      <c r="U175" s="292"/>
      <c r="V175" s="292"/>
      <c r="W175" s="292"/>
      <c r="X175" s="292"/>
      <c r="Y175" s="292"/>
      <c r="Z175" s="292"/>
      <c r="AA175" s="292"/>
      <c r="AB175" s="292"/>
      <c r="AC175" s="292"/>
      <c r="AD175" s="292"/>
      <c r="AE175" s="292"/>
      <c r="AF175" s="292"/>
      <c r="AG175" s="292"/>
    </row>
    <row r="176" spans="15:33" hidden="1" x14ac:dyDescent="0.25">
      <c r="O176" s="292"/>
      <c r="P176" s="292"/>
      <c r="Q176" s="292"/>
      <c r="R176" s="292"/>
      <c r="S176" s="292"/>
      <c r="T176" s="292"/>
      <c r="U176" s="292"/>
      <c r="V176" s="292"/>
      <c r="W176" s="292"/>
      <c r="X176" s="292"/>
      <c r="Y176" s="292"/>
      <c r="Z176" s="292"/>
      <c r="AA176" s="292"/>
      <c r="AB176" s="292"/>
      <c r="AC176" s="292"/>
      <c r="AD176" s="292"/>
      <c r="AE176" s="292"/>
      <c r="AF176" s="292"/>
      <c r="AG176" s="292"/>
    </row>
    <row r="177" spans="15:33" hidden="1" x14ac:dyDescent="0.25">
      <c r="O177" s="292"/>
      <c r="P177" s="292"/>
      <c r="Q177" s="292"/>
      <c r="R177" s="292"/>
      <c r="S177" s="292"/>
      <c r="T177" s="292"/>
      <c r="U177" s="292"/>
      <c r="V177" s="292"/>
      <c r="W177" s="292"/>
      <c r="X177" s="292"/>
      <c r="Y177" s="292"/>
      <c r="Z177" s="292"/>
      <c r="AA177" s="292"/>
      <c r="AB177" s="292"/>
      <c r="AC177" s="292"/>
      <c r="AD177" s="292"/>
      <c r="AE177" s="292"/>
      <c r="AF177" s="292"/>
      <c r="AG177" s="292"/>
    </row>
    <row r="178" spans="15:33" hidden="1" x14ac:dyDescent="0.25">
      <c r="O178" s="292"/>
      <c r="P178" s="292"/>
      <c r="Q178" s="292"/>
      <c r="R178" s="292"/>
      <c r="S178" s="292"/>
      <c r="T178" s="292"/>
      <c r="U178" s="292"/>
      <c r="V178" s="292"/>
      <c r="W178" s="292"/>
      <c r="X178" s="292"/>
      <c r="Y178" s="292"/>
      <c r="Z178" s="292"/>
      <c r="AA178" s="292"/>
      <c r="AB178" s="292"/>
      <c r="AC178" s="292"/>
      <c r="AD178" s="292"/>
      <c r="AE178" s="292"/>
      <c r="AF178" s="292"/>
      <c r="AG178" s="292"/>
    </row>
    <row r="179" spans="15:33" hidden="1" x14ac:dyDescent="0.25">
      <c r="O179" s="292"/>
      <c r="P179" s="292"/>
      <c r="Q179" s="292"/>
      <c r="R179" s="292"/>
      <c r="S179" s="292"/>
      <c r="T179" s="292"/>
      <c r="U179" s="292"/>
      <c r="V179" s="292"/>
      <c r="W179" s="292"/>
      <c r="X179" s="292"/>
      <c r="Y179" s="292"/>
      <c r="Z179" s="292"/>
      <c r="AA179" s="292"/>
      <c r="AB179" s="292"/>
      <c r="AC179" s="292"/>
      <c r="AD179" s="292"/>
      <c r="AE179" s="292"/>
      <c r="AF179" s="292"/>
      <c r="AG179" s="292"/>
    </row>
    <row r="180" spans="15:33" hidden="1" x14ac:dyDescent="0.25">
      <c r="O180" s="292"/>
      <c r="P180" s="292"/>
      <c r="Q180" s="292"/>
      <c r="R180" s="292"/>
      <c r="S180" s="292"/>
      <c r="T180" s="292"/>
      <c r="U180" s="292"/>
      <c r="V180" s="292"/>
      <c r="W180" s="292"/>
      <c r="X180" s="292"/>
      <c r="Y180" s="292"/>
      <c r="Z180" s="292"/>
      <c r="AA180" s="292"/>
      <c r="AB180" s="292"/>
      <c r="AC180" s="292"/>
      <c r="AD180" s="292"/>
      <c r="AE180" s="292"/>
      <c r="AF180" s="292"/>
      <c r="AG180" s="292"/>
    </row>
    <row r="181" spans="15:33" hidden="1" x14ac:dyDescent="0.25">
      <c r="O181" s="292"/>
      <c r="P181" s="292"/>
      <c r="Q181" s="292"/>
      <c r="R181" s="292"/>
      <c r="S181" s="292"/>
      <c r="T181" s="292"/>
      <c r="U181" s="292"/>
      <c r="V181" s="292"/>
      <c r="W181" s="292"/>
      <c r="X181" s="292"/>
      <c r="Y181" s="292"/>
      <c r="Z181" s="292"/>
      <c r="AA181" s="292"/>
      <c r="AB181" s="292"/>
      <c r="AC181" s="292"/>
      <c r="AD181" s="292"/>
      <c r="AE181" s="292"/>
      <c r="AF181" s="292"/>
      <c r="AG181" s="292"/>
    </row>
    <row r="182" spans="15:33" hidden="1" x14ac:dyDescent="0.25">
      <c r="O182" s="292"/>
      <c r="P182" s="292"/>
      <c r="Q182" s="292"/>
      <c r="R182" s="292"/>
      <c r="S182" s="292"/>
      <c r="T182" s="292"/>
      <c r="U182" s="292"/>
      <c r="V182" s="292"/>
      <c r="W182" s="292"/>
      <c r="X182" s="292"/>
      <c r="Y182" s="292"/>
      <c r="Z182" s="292"/>
      <c r="AA182" s="292"/>
      <c r="AB182" s="292"/>
      <c r="AC182" s="292"/>
      <c r="AD182" s="292"/>
      <c r="AE182" s="292"/>
      <c r="AF182" s="292"/>
      <c r="AG182" s="292"/>
    </row>
    <row r="183" spans="15:33" hidden="1" x14ac:dyDescent="0.25">
      <c r="O183" s="292"/>
      <c r="P183" s="292"/>
      <c r="Q183" s="292"/>
      <c r="R183" s="292"/>
      <c r="S183" s="292"/>
      <c r="T183" s="292"/>
      <c r="U183" s="292"/>
      <c r="V183" s="292"/>
      <c r="W183" s="292"/>
      <c r="X183" s="292"/>
      <c r="Y183" s="292"/>
      <c r="Z183" s="292"/>
      <c r="AA183" s="292"/>
      <c r="AB183" s="292"/>
      <c r="AC183" s="292"/>
      <c r="AD183" s="292"/>
      <c r="AE183" s="292"/>
      <c r="AF183" s="292"/>
      <c r="AG183" s="292"/>
    </row>
    <row r="184" spans="15:33" hidden="1" x14ac:dyDescent="0.25">
      <c r="O184" s="292"/>
      <c r="P184" s="292"/>
      <c r="Q184" s="292"/>
      <c r="R184" s="292"/>
      <c r="S184" s="292"/>
      <c r="T184" s="292"/>
      <c r="U184" s="292"/>
      <c r="V184" s="292"/>
      <c r="W184" s="292"/>
      <c r="X184" s="292"/>
      <c r="Y184" s="292"/>
      <c r="Z184" s="292"/>
      <c r="AA184" s="292"/>
      <c r="AB184" s="292"/>
      <c r="AC184" s="292"/>
      <c r="AD184" s="292"/>
      <c r="AE184" s="292"/>
      <c r="AF184" s="292"/>
      <c r="AG184" s="292"/>
    </row>
    <row r="185" spans="15:33" hidden="1" x14ac:dyDescent="0.25">
      <c r="O185" s="292"/>
      <c r="P185" s="292"/>
      <c r="Q185" s="292"/>
      <c r="R185" s="292"/>
      <c r="S185" s="292"/>
      <c r="T185" s="292"/>
      <c r="U185" s="292"/>
      <c r="V185" s="292"/>
      <c r="W185" s="292"/>
      <c r="X185" s="292"/>
      <c r="Y185" s="292"/>
      <c r="Z185" s="292"/>
      <c r="AA185" s="292"/>
      <c r="AB185" s="292"/>
      <c r="AC185" s="292"/>
      <c r="AD185" s="292"/>
      <c r="AE185" s="292"/>
      <c r="AF185" s="292"/>
      <c r="AG185" s="292"/>
    </row>
    <row r="186" spans="15:33" hidden="1" x14ac:dyDescent="0.25">
      <c r="O186" s="292"/>
      <c r="P186" s="292"/>
      <c r="Q186" s="292"/>
      <c r="R186" s="292"/>
      <c r="S186" s="292"/>
      <c r="T186" s="292"/>
      <c r="U186" s="292"/>
      <c r="V186" s="292"/>
      <c r="W186" s="292"/>
      <c r="X186" s="292"/>
      <c r="Y186" s="292"/>
      <c r="Z186" s="292"/>
      <c r="AA186" s="292"/>
      <c r="AB186" s="292"/>
      <c r="AC186" s="292"/>
      <c r="AD186" s="292"/>
      <c r="AE186" s="292"/>
      <c r="AF186" s="292"/>
      <c r="AG186" s="292"/>
    </row>
    <row r="187" spans="15:33" hidden="1" x14ac:dyDescent="0.25">
      <c r="O187" s="292"/>
      <c r="P187" s="292"/>
      <c r="Q187" s="292"/>
      <c r="R187" s="292"/>
      <c r="S187" s="292"/>
      <c r="T187" s="292"/>
      <c r="U187" s="292"/>
      <c r="V187" s="292"/>
      <c r="W187" s="292"/>
      <c r="X187" s="292"/>
      <c r="Y187" s="292"/>
      <c r="Z187" s="292"/>
      <c r="AA187" s="292"/>
      <c r="AB187" s="292"/>
      <c r="AC187" s="292"/>
      <c r="AD187" s="292"/>
      <c r="AE187" s="292"/>
      <c r="AF187" s="292"/>
      <c r="AG187" s="292"/>
    </row>
    <row r="188" spans="15:33" hidden="1" x14ac:dyDescent="0.25">
      <c r="O188" s="292"/>
      <c r="P188" s="292"/>
      <c r="Q188" s="292"/>
      <c r="R188" s="292"/>
      <c r="S188" s="292"/>
      <c r="T188" s="292"/>
      <c r="U188" s="292"/>
      <c r="V188" s="292"/>
      <c r="W188" s="292"/>
      <c r="X188" s="292"/>
      <c r="Y188" s="292"/>
      <c r="Z188" s="292"/>
      <c r="AA188" s="292"/>
      <c r="AB188" s="292"/>
      <c r="AC188" s="292"/>
      <c r="AD188" s="292"/>
      <c r="AE188" s="292"/>
      <c r="AF188" s="292"/>
      <c r="AG188" s="292"/>
    </row>
    <row r="189" spans="15:33" hidden="1" x14ac:dyDescent="0.25">
      <c r="O189" s="292"/>
      <c r="P189" s="292"/>
      <c r="Q189" s="292"/>
      <c r="R189" s="292"/>
      <c r="S189" s="292"/>
      <c r="T189" s="292"/>
      <c r="U189" s="292"/>
      <c r="V189" s="292"/>
      <c r="W189" s="292"/>
      <c r="X189" s="292"/>
      <c r="Y189" s="292"/>
      <c r="Z189" s="292"/>
      <c r="AA189" s="292"/>
      <c r="AB189" s="292"/>
      <c r="AC189" s="292"/>
      <c r="AD189" s="292"/>
      <c r="AE189" s="292"/>
      <c r="AF189" s="292"/>
      <c r="AG189" s="292"/>
    </row>
    <row r="190" spans="15:33" hidden="1" x14ac:dyDescent="0.25">
      <c r="O190" s="292"/>
      <c r="P190" s="292"/>
      <c r="Q190" s="292"/>
      <c r="R190" s="292"/>
      <c r="S190" s="292"/>
      <c r="T190" s="292"/>
      <c r="U190" s="292"/>
      <c r="V190" s="292"/>
      <c r="W190" s="292"/>
      <c r="X190" s="292"/>
      <c r="Y190" s="292"/>
      <c r="Z190" s="292"/>
      <c r="AA190" s="292"/>
      <c r="AB190" s="292"/>
      <c r="AC190" s="292"/>
      <c r="AD190" s="292"/>
      <c r="AE190" s="292"/>
      <c r="AF190" s="292"/>
      <c r="AG190" s="292"/>
    </row>
    <row r="191" spans="15:33" hidden="1" x14ac:dyDescent="0.25">
      <c r="O191" s="292"/>
      <c r="P191" s="292"/>
      <c r="Q191" s="292"/>
      <c r="R191" s="292"/>
      <c r="S191" s="292"/>
      <c r="T191" s="292"/>
      <c r="U191" s="292"/>
      <c r="V191" s="292"/>
      <c r="W191" s="292"/>
      <c r="X191" s="292"/>
      <c r="Y191" s="292"/>
      <c r="Z191" s="292"/>
      <c r="AA191" s="292"/>
      <c r="AB191" s="292"/>
      <c r="AC191" s="292"/>
      <c r="AD191" s="292"/>
      <c r="AE191" s="292"/>
      <c r="AF191" s="292"/>
      <c r="AG191" s="292"/>
    </row>
    <row r="192" spans="15:33" hidden="1" x14ac:dyDescent="0.25">
      <c r="O192" s="292"/>
      <c r="P192" s="292"/>
      <c r="Q192" s="292"/>
      <c r="R192" s="292"/>
      <c r="S192" s="292"/>
      <c r="T192" s="292"/>
      <c r="U192" s="292"/>
      <c r="V192" s="292"/>
      <c r="W192" s="292"/>
      <c r="X192" s="292"/>
      <c r="Y192" s="292"/>
      <c r="Z192" s="292"/>
      <c r="AA192" s="292"/>
      <c r="AB192" s="292"/>
      <c r="AC192" s="292"/>
      <c r="AD192" s="292"/>
      <c r="AE192" s="292"/>
      <c r="AF192" s="292"/>
      <c r="AG192" s="292"/>
    </row>
    <row r="193" spans="15:33" hidden="1" x14ac:dyDescent="0.25">
      <c r="O193" s="292"/>
      <c r="P193" s="292"/>
      <c r="Q193" s="292"/>
      <c r="R193" s="292"/>
      <c r="S193" s="292"/>
      <c r="T193" s="292"/>
      <c r="U193" s="292"/>
      <c r="V193" s="292"/>
      <c r="W193" s="292"/>
      <c r="X193" s="292"/>
      <c r="Y193" s="292"/>
      <c r="Z193" s="292"/>
      <c r="AA193" s="292"/>
      <c r="AB193" s="292"/>
      <c r="AC193" s="292"/>
      <c r="AD193" s="292"/>
      <c r="AE193" s="292"/>
      <c r="AF193" s="292"/>
      <c r="AG193" s="292"/>
    </row>
    <row r="194" spans="15:33" hidden="1" x14ac:dyDescent="0.25">
      <c r="O194" s="292"/>
      <c r="P194" s="292"/>
      <c r="Q194" s="292"/>
      <c r="R194" s="292"/>
      <c r="S194" s="292"/>
      <c r="T194" s="292"/>
      <c r="U194" s="292"/>
      <c r="V194" s="292"/>
      <c r="W194" s="292"/>
      <c r="X194" s="292"/>
      <c r="Y194" s="292"/>
      <c r="Z194" s="292"/>
      <c r="AA194" s="292"/>
      <c r="AB194" s="292"/>
      <c r="AC194" s="292"/>
      <c r="AD194" s="292"/>
      <c r="AE194" s="292"/>
      <c r="AF194" s="292"/>
      <c r="AG194" s="292"/>
    </row>
    <row r="195" spans="15:33" hidden="1" x14ac:dyDescent="0.25">
      <c r="O195" s="292"/>
      <c r="P195" s="292"/>
      <c r="Q195" s="292"/>
      <c r="R195" s="292"/>
      <c r="S195" s="292"/>
      <c r="T195" s="292"/>
      <c r="U195" s="292"/>
      <c r="V195" s="292"/>
      <c r="W195" s="292"/>
      <c r="X195" s="292"/>
      <c r="Y195" s="292"/>
      <c r="Z195" s="292"/>
      <c r="AA195" s="292"/>
      <c r="AB195" s="292"/>
      <c r="AC195" s="292"/>
      <c r="AD195" s="292"/>
      <c r="AE195" s="292"/>
      <c r="AF195" s="292"/>
      <c r="AG195" s="292"/>
    </row>
    <row r="196" spans="15:33" hidden="1" x14ac:dyDescent="0.25">
      <c r="O196" s="292"/>
      <c r="P196" s="292"/>
      <c r="Q196" s="292"/>
      <c r="R196" s="292"/>
      <c r="S196" s="292"/>
      <c r="T196" s="292"/>
      <c r="U196" s="292"/>
      <c r="V196" s="292"/>
      <c r="W196" s="292"/>
      <c r="X196" s="292"/>
      <c r="Y196" s="292"/>
      <c r="Z196" s="292"/>
      <c r="AA196" s="292"/>
      <c r="AB196" s="292"/>
      <c r="AC196" s="292"/>
      <c r="AD196" s="292"/>
      <c r="AE196" s="292"/>
      <c r="AF196" s="292"/>
      <c r="AG196" s="292"/>
    </row>
    <row r="197" spans="15:33" hidden="1" x14ac:dyDescent="0.25">
      <c r="O197" s="292"/>
      <c r="P197" s="292"/>
      <c r="Q197" s="292"/>
      <c r="R197" s="292"/>
      <c r="S197" s="292"/>
      <c r="T197" s="292"/>
      <c r="U197" s="292"/>
      <c r="V197" s="292"/>
      <c r="W197" s="292"/>
      <c r="X197" s="292"/>
      <c r="Y197" s="292"/>
      <c r="Z197" s="292"/>
      <c r="AA197" s="292"/>
      <c r="AB197" s="292"/>
      <c r="AC197" s="292"/>
      <c r="AD197" s="292"/>
      <c r="AE197" s="292"/>
      <c r="AF197" s="292"/>
      <c r="AG197" s="292"/>
    </row>
    <row r="198" spans="15:33" hidden="1" x14ac:dyDescent="0.25">
      <c r="O198" s="292"/>
      <c r="P198" s="292"/>
      <c r="Q198" s="292"/>
      <c r="R198" s="292"/>
      <c r="S198" s="292"/>
      <c r="T198" s="292"/>
      <c r="U198" s="292"/>
      <c r="V198" s="292"/>
      <c r="W198" s="292"/>
      <c r="X198" s="292"/>
      <c r="Y198" s="292"/>
      <c r="Z198" s="292"/>
      <c r="AA198" s="292"/>
      <c r="AB198" s="292"/>
      <c r="AC198" s="292"/>
      <c r="AD198" s="292"/>
      <c r="AE198" s="292"/>
      <c r="AF198" s="292"/>
      <c r="AG198" s="292"/>
    </row>
    <row r="199" spans="15:33" hidden="1" x14ac:dyDescent="0.25">
      <c r="O199" s="292"/>
      <c r="P199" s="292"/>
      <c r="Q199" s="292"/>
      <c r="R199" s="292"/>
      <c r="S199" s="292"/>
      <c r="T199" s="292"/>
      <c r="U199" s="292"/>
      <c r="V199" s="292"/>
      <c r="W199" s="292"/>
      <c r="X199" s="292"/>
      <c r="Y199" s="292"/>
      <c r="Z199" s="292"/>
      <c r="AA199" s="292"/>
      <c r="AB199" s="292"/>
      <c r="AC199" s="292"/>
      <c r="AD199" s="292"/>
      <c r="AE199" s="292"/>
      <c r="AF199" s="292"/>
      <c r="AG199" s="292"/>
    </row>
    <row r="200" spans="15:33" hidden="1" x14ac:dyDescent="0.25">
      <c r="O200" s="292"/>
      <c r="P200" s="292"/>
      <c r="Q200" s="292"/>
      <c r="R200" s="292"/>
      <c r="S200" s="292"/>
      <c r="T200" s="292"/>
      <c r="U200" s="292"/>
      <c r="V200" s="292"/>
      <c r="W200" s="292"/>
      <c r="X200" s="292"/>
      <c r="Y200" s="292"/>
      <c r="Z200" s="292"/>
      <c r="AA200" s="292"/>
      <c r="AB200" s="292"/>
      <c r="AC200" s="292"/>
      <c r="AD200" s="292"/>
      <c r="AE200" s="292"/>
      <c r="AF200" s="292"/>
      <c r="AG200" s="292"/>
    </row>
    <row r="201" spans="15:33" hidden="1" x14ac:dyDescent="0.25">
      <c r="O201" s="292"/>
      <c r="P201" s="292"/>
      <c r="Q201" s="292"/>
      <c r="R201" s="292"/>
      <c r="S201" s="292"/>
      <c r="T201" s="292"/>
      <c r="U201" s="292"/>
      <c r="V201" s="292"/>
      <c r="W201" s="292"/>
      <c r="X201" s="292"/>
      <c r="Y201" s="292"/>
      <c r="Z201" s="292"/>
      <c r="AA201" s="292"/>
      <c r="AB201" s="292"/>
      <c r="AC201" s="292"/>
      <c r="AD201" s="292"/>
      <c r="AE201" s="292"/>
      <c r="AF201" s="292"/>
      <c r="AG201" s="292"/>
    </row>
    <row r="202" spans="15:33" hidden="1" x14ac:dyDescent="0.25">
      <c r="O202" s="292"/>
      <c r="P202" s="292"/>
      <c r="Q202" s="292"/>
      <c r="R202" s="292"/>
      <c r="S202" s="292"/>
      <c r="T202" s="292"/>
      <c r="U202" s="292"/>
      <c r="V202" s="292"/>
      <c r="W202" s="292"/>
      <c r="X202" s="292"/>
      <c r="Y202" s="292"/>
      <c r="Z202" s="292"/>
      <c r="AA202" s="292"/>
      <c r="AB202" s="292"/>
      <c r="AC202" s="292"/>
      <c r="AD202" s="292"/>
      <c r="AE202" s="292"/>
      <c r="AF202" s="292"/>
      <c r="AG202" s="292"/>
    </row>
    <row r="203" spans="15:33" hidden="1" x14ac:dyDescent="0.25">
      <c r="O203" s="292"/>
      <c r="P203" s="292"/>
      <c r="Q203" s="292"/>
      <c r="R203" s="292"/>
      <c r="S203" s="292"/>
      <c r="T203" s="292"/>
      <c r="U203" s="292"/>
      <c r="V203" s="292"/>
      <c r="W203" s="292"/>
      <c r="X203" s="292"/>
      <c r="Y203" s="292"/>
      <c r="Z203" s="292"/>
      <c r="AA203" s="292"/>
      <c r="AB203" s="292"/>
      <c r="AC203" s="292"/>
      <c r="AD203" s="292"/>
      <c r="AE203" s="292"/>
      <c r="AF203" s="292"/>
      <c r="AG203" s="292"/>
    </row>
    <row r="204" spans="15:33" hidden="1" x14ac:dyDescent="0.25">
      <c r="O204" s="292"/>
      <c r="P204" s="292"/>
      <c r="Q204" s="292"/>
      <c r="R204" s="292"/>
      <c r="S204" s="292"/>
      <c r="T204" s="292"/>
      <c r="U204" s="292"/>
      <c r="V204" s="292"/>
      <c r="W204" s="292"/>
      <c r="X204" s="292"/>
      <c r="Y204" s="292"/>
      <c r="Z204" s="292"/>
      <c r="AA204" s="292"/>
      <c r="AB204" s="292"/>
      <c r="AC204" s="292"/>
      <c r="AD204" s="292"/>
      <c r="AE204" s="292"/>
      <c r="AF204" s="292"/>
      <c r="AG204" s="292"/>
    </row>
    <row r="205" spans="15:33" hidden="1" x14ac:dyDescent="0.25">
      <c r="O205" s="292"/>
      <c r="P205" s="292"/>
      <c r="Q205" s="292"/>
      <c r="R205" s="292"/>
      <c r="S205" s="292"/>
      <c r="T205" s="292"/>
      <c r="U205" s="292"/>
      <c r="V205" s="292"/>
      <c r="W205" s="292"/>
      <c r="X205" s="292"/>
      <c r="Y205" s="292"/>
      <c r="Z205" s="292"/>
      <c r="AA205" s="292"/>
      <c r="AB205" s="292"/>
      <c r="AC205" s="292"/>
      <c r="AD205" s="292"/>
      <c r="AE205" s="292"/>
      <c r="AF205" s="292"/>
      <c r="AG205" s="292"/>
    </row>
    <row r="206" spans="15:33" hidden="1" x14ac:dyDescent="0.25">
      <c r="O206" s="292"/>
      <c r="P206" s="292"/>
      <c r="Q206" s="292"/>
      <c r="R206" s="292"/>
      <c r="S206" s="292"/>
      <c r="T206" s="292"/>
      <c r="U206" s="292"/>
      <c r="V206" s="292"/>
      <c r="W206" s="292"/>
      <c r="X206" s="292"/>
      <c r="Y206" s="292"/>
      <c r="Z206" s="292"/>
      <c r="AA206" s="292"/>
      <c r="AB206" s="292"/>
      <c r="AC206" s="292"/>
      <c r="AD206" s="292"/>
      <c r="AE206" s="292"/>
      <c r="AF206" s="292"/>
      <c r="AG206" s="292"/>
    </row>
    <row r="207" spans="15:33" hidden="1" x14ac:dyDescent="0.25">
      <c r="O207" s="292"/>
      <c r="P207" s="292"/>
      <c r="Q207" s="292"/>
      <c r="R207" s="292"/>
      <c r="S207" s="292"/>
      <c r="T207" s="292"/>
      <c r="U207" s="292"/>
      <c r="V207" s="292"/>
      <c r="W207" s="292"/>
      <c r="X207" s="292"/>
      <c r="Y207" s="292"/>
      <c r="Z207" s="292"/>
      <c r="AA207" s="292"/>
      <c r="AB207" s="292"/>
      <c r="AC207" s="292"/>
      <c r="AD207" s="292"/>
      <c r="AE207" s="292"/>
      <c r="AF207" s="292"/>
      <c r="AG207" s="292"/>
    </row>
    <row r="208" spans="15:33" hidden="1" x14ac:dyDescent="0.25">
      <c r="O208" s="292"/>
      <c r="P208" s="292"/>
      <c r="Q208" s="292"/>
      <c r="R208" s="292"/>
      <c r="S208" s="292"/>
      <c r="T208" s="292"/>
      <c r="U208" s="292"/>
      <c r="V208" s="292"/>
      <c r="W208" s="292"/>
      <c r="X208" s="292"/>
      <c r="Y208" s="292"/>
      <c r="Z208" s="292"/>
      <c r="AA208" s="292"/>
      <c r="AB208" s="292"/>
      <c r="AC208" s="292"/>
      <c r="AD208" s="292"/>
      <c r="AE208" s="292"/>
      <c r="AF208" s="292"/>
      <c r="AG208" s="292"/>
    </row>
    <row r="209" spans="15:33" hidden="1" x14ac:dyDescent="0.25">
      <c r="O209" s="292"/>
      <c r="P209" s="292"/>
      <c r="Q209" s="292"/>
      <c r="R209" s="292"/>
      <c r="S209" s="292"/>
      <c r="T209" s="292"/>
      <c r="U209" s="292"/>
      <c r="V209" s="292"/>
      <c r="W209" s="292"/>
      <c r="X209" s="292"/>
      <c r="Y209" s="292"/>
      <c r="Z209" s="292"/>
      <c r="AA209" s="292"/>
      <c r="AB209" s="292"/>
      <c r="AC209" s="292"/>
      <c r="AD209" s="292"/>
      <c r="AE209" s="292"/>
      <c r="AF209" s="292"/>
      <c r="AG209" s="292"/>
    </row>
    <row r="210" spans="15:33" hidden="1" x14ac:dyDescent="0.25">
      <c r="O210" s="292"/>
      <c r="P210" s="292"/>
      <c r="Q210" s="292"/>
      <c r="R210" s="292"/>
      <c r="S210" s="292"/>
      <c r="T210" s="292"/>
      <c r="U210" s="292"/>
      <c r="V210" s="292"/>
      <c r="W210" s="292"/>
      <c r="X210" s="292"/>
      <c r="Y210" s="292"/>
      <c r="Z210" s="292"/>
      <c r="AA210" s="292"/>
      <c r="AB210" s="292"/>
      <c r="AC210" s="292"/>
      <c r="AD210" s="292"/>
      <c r="AE210" s="292"/>
      <c r="AF210" s="292"/>
      <c r="AG210" s="292"/>
    </row>
    <row r="211" spans="15:33" hidden="1" x14ac:dyDescent="0.25">
      <c r="O211" s="292"/>
      <c r="P211" s="292"/>
      <c r="Q211" s="292"/>
      <c r="R211" s="292"/>
      <c r="S211" s="292"/>
      <c r="T211" s="292"/>
      <c r="U211" s="292"/>
      <c r="V211" s="292"/>
      <c r="W211" s="292"/>
      <c r="X211" s="292"/>
      <c r="Y211" s="292"/>
      <c r="Z211" s="292"/>
      <c r="AA211" s="292"/>
      <c r="AB211" s="292"/>
      <c r="AC211" s="292"/>
      <c r="AD211" s="292"/>
      <c r="AE211" s="292"/>
      <c r="AF211" s="292"/>
      <c r="AG211" s="292"/>
    </row>
    <row r="212" spans="15:33" hidden="1" x14ac:dyDescent="0.25">
      <c r="O212" s="292"/>
      <c r="P212" s="292"/>
      <c r="Q212" s="292"/>
      <c r="R212" s="292"/>
      <c r="S212" s="292"/>
      <c r="T212" s="292"/>
      <c r="U212" s="292"/>
      <c r="V212" s="292"/>
      <c r="W212" s="292"/>
      <c r="X212" s="292"/>
      <c r="Y212" s="292"/>
      <c r="Z212" s="292"/>
      <c r="AA212" s="292"/>
      <c r="AB212" s="292"/>
      <c r="AC212" s="292"/>
      <c r="AD212" s="292"/>
      <c r="AE212" s="292"/>
      <c r="AF212" s="292"/>
      <c r="AG212" s="292"/>
    </row>
    <row r="213" spans="15:33" hidden="1" x14ac:dyDescent="0.25">
      <c r="O213" s="292"/>
      <c r="P213" s="292"/>
      <c r="Q213" s="292"/>
      <c r="R213" s="292"/>
      <c r="S213" s="292"/>
      <c r="T213" s="292"/>
      <c r="U213" s="292"/>
      <c r="V213" s="292"/>
      <c r="W213" s="292"/>
      <c r="X213" s="292"/>
      <c r="Y213" s="292"/>
      <c r="Z213" s="292"/>
      <c r="AA213" s="292"/>
      <c r="AB213" s="292"/>
      <c r="AC213" s="292"/>
      <c r="AD213" s="292"/>
      <c r="AE213" s="292"/>
      <c r="AF213" s="292"/>
      <c r="AG213" s="292"/>
    </row>
    <row r="214" spans="15:33" hidden="1" x14ac:dyDescent="0.25">
      <c r="O214" s="292"/>
      <c r="P214" s="292"/>
      <c r="Q214" s="292"/>
      <c r="R214" s="292"/>
      <c r="S214" s="292"/>
      <c r="T214" s="292"/>
      <c r="U214" s="292"/>
      <c r="V214" s="292"/>
      <c r="W214" s="292"/>
      <c r="X214" s="292"/>
      <c r="Y214" s="292"/>
      <c r="Z214" s="292"/>
      <c r="AA214" s="292"/>
      <c r="AB214" s="292"/>
      <c r="AC214" s="292"/>
      <c r="AD214" s="292"/>
      <c r="AE214" s="292"/>
      <c r="AF214" s="292"/>
      <c r="AG214" s="292"/>
    </row>
    <row r="215" spans="15:33" hidden="1" x14ac:dyDescent="0.25">
      <c r="O215" s="292"/>
      <c r="P215" s="292"/>
      <c r="Q215" s="292"/>
      <c r="R215" s="292"/>
      <c r="S215" s="292"/>
      <c r="T215" s="292"/>
      <c r="U215" s="292"/>
      <c r="V215" s="292"/>
      <c r="W215" s="292"/>
      <c r="X215" s="292"/>
      <c r="Y215" s="292"/>
      <c r="Z215" s="292"/>
      <c r="AA215" s="292"/>
      <c r="AB215" s="292"/>
      <c r="AC215" s="292"/>
      <c r="AD215" s="292"/>
      <c r="AE215" s="292"/>
      <c r="AF215" s="292"/>
      <c r="AG215" s="292"/>
    </row>
    <row r="216" spans="15:33" hidden="1" x14ac:dyDescent="0.25">
      <c r="O216" s="292"/>
      <c r="P216" s="292"/>
      <c r="Q216" s="292"/>
      <c r="R216" s="292"/>
      <c r="S216" s="292"/>
      <c r="T216" s="292"/>
      <c r="U216" s="292"/>
      <c r="V216" s="292"/>
      <c r="W216" s="292"/>
      <c r="X216" s="292"/>
      <c r="Y216" s="292"/>
      <c r="Z216" s="292"/>
      <c r="AA216" s="292"/>
      <c r="AB216" s="292"/>
      <c r="AC216" s="292"/>
      <c r="AD216" s="292"/>
      <c r="AE216" s="292"/>
      <c r="AF216" s="292"/>
      <c r="AG216" s="292"/>
    </row>
    <row r="217" spans="15:33" hidden="1" x14ac:dyDescent="0.25">
      <c r="O217" s="292"/>
      <c r="P217" s="292"/>
      <c r="Q217" s="292"/>
      <c r="R217" s="292"/>
      <c r="S217" s="292"/>
      <c r="T217" s="292"/>
      <c r="U217" s="292"/>
      <c r="V217" s="292"/>
      <c r="W217" s="292"/>
      <c r="X217" s="292"/>
      <c r="Y217" s="292"/>
      <c r="Z217" s="292"/>
      <c r="AA217" s="292"/>
      <c r="AB217" s="292"/>
      <c r="AC217" s="292"/>
      <c r="AD217" s="292"/>
      <c r="AE217" s="292"/>
      <c r="AF217" s="292"/>
      <c r="AG217" s="292"/>
    </row>
    <row r="218" spans="15:33" hidden="1" x14ac:dyDescent="0.25">
      <c r="O218" s="292"/>
      <c r="P218" s="292"/>
      <c r="Q218" s="292"/>
      <c r="R218" s="292"/>
      <c r="S218" s="292"/>
      <c r="T218" s="292"/>
      <c r="U218" s="292"/>
      <c r="V218" s="292"/>
      <c r="W218" s="292"/>
      <c r="X218" s="292"/>
      <c r="Y218" s="292"/>
      <c r="Z218" s="292"/>
      <c r="AA218" s="292"/>
      <c r="AB218" s="292"/>
      <c r="AC218" s="292"/>
      <c r="AD218" s="292"/>
      <c r="AE218" s="292"/>
      <c r="AF218" s="292"/>
      <c r="AG218" s="292"/>
    </row>
    <row r="219" spans="15:33" hidden="1" x14ac:dyDescent="0.25">
      <c r="O219" s="292"/>
      <c r="P219" s="292"/>
      <c r="Q219" s="292"/>
      <c r="R219" s="292"/>
      <c r="S219" s="292"/>
      <c r="T219" s="292"/>
      <c r="U219" s="292"/>
      <c r="V219" s="292"/>
      <c r="W219" s="292"/>
      <c r="X219" s="292"/>
      <c r="Y219" s="292"/>
      <c r="Z219" s="292"/>
      <c r="AA219" s="292"/>
      <c r="AB219" s="292"/>
      <c r="AC219" s="292"/>
      <c r="AD219" s="292"/>
      <c r="AE219" s="292"/>
      <c r="AF219" s="292"/>
      <c r="AG219" s="292"/>
    </row>
    <row r="220" spans="15:33" hidden="1" x14ac:dyDescent="0.25">
      <c r="O220" s="292"/>
      <c r="P220" s="292"/>
      <c r="Q220" s="292"/>
      <c r="R220" s="292"/>
      <c r="S220" s="292"/>
      <c r="T220" s="292"/>
      <c r="U220" s="292"/>
      <c r="V220" s="292"/>
      <c r="W220" s="292"/>
      <c r="X220" s="292"/>
      <c r="Y220" s="292"/>
      <c r="Z220" s="292"/>
      <c r="AA220" s="292"/>
      <c r="AB220" s="292"/>
      <c r="AC220" s="292"/>
      <c r="AD220" s="292"/>
      <c r="AE220" s="292"/>
      <c r="AF220" s="292"/>
      <c r="AG220" s="292"/>
    </row>
    <row r="221" spans="15:33" hidden="1" x14ac:dyDescent="0.25">
      <c r="O221" s="292"/>
      <c r="P221" s="292"/>
      <c r="Q221" s="292"/>
      <c r="R221" s="292"/>
      <c r="S221" s="292"/>
      <c r="T221" s="292"/>
      <c r="U221" s="292"/>
      <c r="V221" s="292"/>
      <c r="W221" s="292"/>
      <c r="X221" s="292"/>
      <c r="Y221" s="292"/>
      <c r="Z221" s="292"/>
      <c r="AA221" s="292"/>
      <c r="AB221" s="292"/>
      <c r="AC221" s="292"/>
      <c r="AD221" s="292"/>
      <c r="AE221" s="292"/>
      <c r="AF221" s="292"/>
      <c r="AG221" s="292"/>
    </row>
    <row r="222" spans="15:33" hidden="1" x14ac:dyDescent="0.25">
      <c r="O222" s="292"/>
      <c r="P222" s="292"/>
      <c r="Q222" s="292"/>
      <c r="R222" s="292"/>
      <c r="S222" s="292"/>
      <c r="T222" s="292"/>
      <c r="U222" s="292"/>
      <c r="V222" s="292"/>
      <c r="W222" s="292"/>
      <c r="X222" s="292"/>
      <c r="Y222" s="292"/>
      <c r="Z222" s="292"/>
      <c r="AA222" s="292"/>
      <c r="AB222" s="292"/>
      <c r="AC222" s="292"/>
      <c r="AD222" s="292"/>
      <c r="AE222" s="292"/>
      <c r="AF222" s="292"/>
      <c r="AG222" s="292"/>
    </row>
    <row r="223" spans="15:33" hidden="1" x14ac:dyDescent="0.25">
      <c r="O223" s="292"/>
      <c r="P223" s="292"/>
      <c r="Q223" s="292"/>
      <c r="R223" s="292"/>
      <c r="S223" s="292"/>
      <c r="T223" s="292"/>
      <c r="U223" s="292"/>
      <c r="V223" s="292"/>
      <c r="W223" s="292"/>
      <c r="X223" s="292"/>
      <c r="Y223" s="292"/>
      <c r="Z223" s="292"/>
      <c r="AA223" s="292"/>
      <c r="AB223" s="292"/>
      <c r="AC223" s="292"/>
      <c r="AD223" s="292"/>
      <c r="AE223" s="292"/>
      <c r="AF223" s="292"/>
      <c r="AG223" s="292"/>
    </row>
    <row r="224" spans="15:33" hidden="1" x14ac:dyDescent="0.25">
      <c r="O224" s="292"/>
      <c r="P224" s="292"/>
      <c r="Q224" s="292"/>
      <c r="R224" s="292"/>
      <c r="S224" s="292"/>
      <c r="T224" s="292"/>
      <c r="U224" s="292"/>
      <c r="V224" s="292"/>
      <c r="W224" s="292"/>
      <c r="X224" s="292"/>
      <c r="Y224" s="292"/>
      <c r="Z224" s="292"/>
      <c r="AA224" s="292"/>
      <c r="AB224" s="292"/>
      <c r="AC224" s="292"/>
      <c r="AD224" s="292"/>
      <c r="AE224" s="292"/>
      <c r="AF224" s="292"/>
      <c r="AG224" s="292"/>
    </row>
    <row r="225" spans="15:33" hidden="1" x14ac:dyDescent="0.25">
      <c r="O225" s="292"/>
      <c r="P225" s="292"/>
      <c r="Q225" s="292"/>
      <c r="R225" s="292"/>
      <c r="S225" s="292"/>
      <c r="T225" s="292"/>
      <c r="U225" s="292"/>
      <c r="V225" s="292"/>
      <c r="W225" s="292"/>
      <c r="X225" s="292"/>
      <c r="Y225" s="292"/>
      <c r="Z225" s="292"/>
      <c r="AA225" s="292"/>
      <c r="AB225" s="292"/>
      <c r="AC225" s="292"/>
      <c r="AD225" s="292"/>
      <c r="AE225" s="292"/>
      <c r="AF225" s="292"/>
      <c r="AG225" s="292"/>
    </row>
    <row r="226" spans="15:33" hidden="1" x14ac:dyDescent="0.25">
      <c r="O226" s="292"/>
      <c r="P226" s="292"/>
      <c r="Q226" s="292"/>
      <c r="R226" s="292"/>
      <c r="S226" s="292"/>
      <c r="T226" s="292"/>
      <c r="U226" s="292"/>
      <c r="V226" s="292"/>
      <c r="W226" s="292"/>
      <c r="X226" s="292"/>
      <c r="Y226" s="292"/>
      <c r="Z226" s="292"/>
      <c r="AA226" s="292"/>
      <c r="AB226" s="292"/>
      <c r="AC226" s="292"/>
      <c r="AD226" s="292"/>
      <c r="AE226" s="292"/>
      <c r="AF226" s="292"/>
      <c r="AG226" s="292"/>
    </row>
    <row r="227" spans="15:33" hidden="1" x14ac:dyDescent="0.25">
      <c r="O227" s="292"/>
      <c r="P227" s="292"/>
      <c r="Q227" s="292"/>
      <c r="R227" s="292"/>
      <c r="S227" s="292"/>
      <c r="T227" s="292"/>
      <c r="U227" s="292"/>
      <c r="V227" s="292"/>
      <c r="W227" s="292"/>
      <c r="X227" s="292"/>
      <c r="Y227" s="292"/>
      <c r="Z227" s="292"/>
      <c r="AA227" s="292"/>
      <c r="AB227" s="292"/>
      <c r="AC227" s="292"/>
      <c r="AD227" s="292"/>
      <c r="AE227" s="292"/>
      <c r="AF227" s="292"/>
      <c r="AG227" s="292"/>
    </row>
    <row r="228" spans="15:33" hidden="1" x14ac:dyDescent="0.25">
      <c r="O228" s="292"/>
      <c r="P228" s="292"/>
      <c r="Q228" s="292"/>
      <c r="R228" s="292"/>
      <c r="S228" s="292"/>
      <c r="T228" s="292"/>
      <c r="U228" s="292"/>
      <c r="V228" s="292"/>
      <c r="W228" s="292"/>
      <c r="X228" s="292"/>
      <c r="Y228" s="292"/>
      <c r="Z228" s="292"/>
      <c r="AA228" s="292"/>
      <c r="AB228" s="292"/>
      <c r="AC228" s="292"/>
      <c r="AD228" s="292"/>
      <c r="AE228" s="292"/>
      <c r="AF228" s="292"/>
      <c r="AG228" s="292"/>
    </row>
    <row r="229" spans="15:33" hidden="1" x14ac:dyDescent="0.25">
      <c r="O229" s="292"/>
      <c r="P229" s="292"/>
      <c r="Q229" s="292"/>
      <c r="R229" s="292"/>
      <c r="S229" s="292"/>
      <c r="T229" s="292"/>
      <c r="U229" s="292"/>
      <c r="V229" s="292"/>
      <c r="W229" s="292"/>
      <c r="X229" s="292"/>
      <c r="Y229" s="292"/>
      <c r="Z229" s="292"/>
      <c r="AA229" s="292"/>
      <c r="AB229" s="292"/>
      <c r="AC229" s="292"/>
      <c r="AD229" s="292"/>
      <c r="AE229" s="292"/>
      <c r="AF229" s="292"/>
      <c r="AG229" s="292"/>
    </row>
    <row r="230" spans="15:33" hidden="1" x14ac:dyDescent="0.25">
      <c r="O230" s="292"/>
      <c r="P230" s="292"/>
      <c r="Q230" s="292"/>
      <c r="R230" s="292"/>
      <c r="S230" s="292"/>
      <c r="T230" s="292"/>
      <c r="U230" s="292"/>
      <c r="V230" s="292"/>
      <c r="W230" s="292"/>
      <c r="X230" s="292"/>
      <c r="Y230" s="292"/>
      <c r="Z230" s="292"/>
      <c r="AA230" s="292"/>
      <c r="AB230" s="292"/>
      <c r="AC230" s="292"/>
      <c r="AD230" s="292"/>
      <c r="AE230" s="292"/>
      <c r="AF230" s="292"/>
      <c r="AG230" s="292"/>
    </row>
    <row r="231" spans="15:33" hidden="1" x14ac:dyDescent="0.25">
      <c r="O231" s="292"/>
      <c r="P231" s="292"/>
      <c r="Q231" s="292"/>
      <c r="R231" s="292"/>
      <c r="S231" s="292"/>
      <c r="T231" s="292"/>
      <c r="U231" s="292"/>
      <c r="V231" s="292"/>
      <c r="W231" s="292"/>
      <c r="X231" s="292"/>
      <c r="Y231" s="292"/>
      <c r="Z231" s="292"/>
      <c r="AA231" s="292"/>
      <c r="AB231" s="292"/>
      <c r="AC231" s="292"/>
      <c r="AD231" s="292"/>
      <c r="AE231" s="292"/>
      <c r="AF231" s="292"/>
      <c r="AG231" s="292"/>
    </row>
    <row r="232" spans="15:33" hidden="1" x14ac:dyDescent="0.25">
      <c r="O232" s="292"/>
      <c r="P232" s="292"/>
      <c r="Q232" s="292"/>
      <c r="R232" s="292"/>
      <c r="S232" s="292"/>
      <c r="T232" s="292"/>
      <c r="U232" s="292"/>
      <c r="V232" s="292"/>
      <c r="W232" s="292"/>
      <c r="X232" s="292"/>
      <c r="Y232" s="292"/>
      <c r="Z232" s="292"/>
      <c r="AA232" s="292"/>
      <c r="AB232" s="292"/>
      <c r="AC232" s="292"/>
      <c r="AD232" s="292"/>
      <c r="AE232" s="292"/>
      <c r="AF232" s="292"/>
      <c r="AG232" s="292"/>
    </row>
    <row r="233" spans="15:33" hidden="1" x14ac:dyDescent="0.25">
      <c r="O233" s="292"/>
      <c r="P233" s="292"/>
      <c r="Q233" s="292"/>
      <c r="R233" s="292"/>
      <c r="S233" s="292"/>
      <c r="T233" s="292"/>
      <c r="U233" s="292"/>
      <c r="V233" s="292"/>
      <c r="W233" s="292"/>
      <c r="X233" s="292"/>
      <c r="Y233" s="292"/>
      <c r="Z233" s="292"/>
      <c r="AA233" s="292"/>
      <c r="AB233" s="292"/>
      <c r="AC233" s="292"/>
      <c r="AD233" s="292"/>
      <c r="AE233" s="292"/>
      <c r="AF233" s="292"/>
      <c r="AG233" s="292"/>
    </row>
    <row r="234" spans="15:33" hidden="1" x14ac:dyDescent="0.25">
      <c r="O234" s="292"/>
      <c r="P234" s="292"/>
      <c r="Q234" s="292"/>
      <c r="R234" s="292"/>
      <c r="S234" s="292"/>
      <c r="T234" s="292"/>
      <c r="U234" s="292"/>
      <c r="V234" s="292"/>
      <c r="W234" s="292"/>
      <c r="X234" s="292"/>
      <c r="Y234" s="292"/>
      <c r="Z234" s="292"/>
      <c r="AA234" s="292"/>
      <c r="AB234" s="292"/>
      <c r="AC234" s="292"/>
      <c r="AD234" s="292"/>
      <c r="AE234" s="292"/>
      <c r="AF234" s="292"/>
      <c r="AG234" s="292"/>
    </row>
    <row r="235" spans="15:33" hidden="1" x14ac:dyDescent="0.25">
      <c r="O235" s="292"/>
      <c r="P235" s="292"/>
      <c r="Q235" s="292"/>
      <c r="R235" s="292"/>
      <c r="S235" s="292"/>
      <c r="T235" s="292"/>
      <c r="U235" s="292"/>
      <c r="V235" s="292"/>
      <c r="W235" s="292"/>
      <c r="X235" s="292"/>
      <c r="Y235" s="292"/>
      <c r="Z235" s="292"/>
      <c r="AA235" s="292"/>
      <c r="AB235" s="292"/>
      <c r="AC235" s="292"/>
      <c r="AD235" s="292"/>
      <c r="AE235" s="292"/>
      <c r="AF235" s="292"/>
      <c r="AG235" s="292"/>
    </row>
    <row r="236" spans="15:33" hidden="1" x14ac:dyDescent="0.25">
      <c r="O236" s="292"/>
      <c r="P236" s="292"/>
      <c r="Q236" s="292"/>
      <c r="R236" s="292"/>
      <c r="S236" s="292"/>
      <c r="T236" s="292"/>
      <c r="U236" s="292"/>
      <c r="V236" s="292"/>
      <c r="W236" s="292"/>
      <c r="X236" s="292"/>
      <c r="Y236" s="292"/>
      <c r="Z236" s="292"/>
      <c r="AA236" s="292"/>
      <c r="AB236" s="292"/>
      <c r="AC236" s="292"/>
      <c r="AD236" s="292"/>
      <c r="AE236" s="292"/>
      <c r="AF236" s="292"/>
      <c r="AG236" s="292"/>
    </row>
    <row r="237" spans="15:33" hidden="1" x14ac:dyDescent="0.25">
      <c r="O237" s="292"/>
      <c r="P237" s="292"/>
      <c r="Q237" s="292"/>
      <c r="R237" s="292"/>
      <c r="S237" s="292"/>
      <c r="T237" s="292"/>
      <c r="U237" s="292"/>
      <c r="V237" s="292"/>
      <c r="W237" s="292"/>
      <c r="X237" s="292"/>
      <c r="Y237" s="292"/>
      <c r="Z237" s="292"/>
      <c r="AA237" s="292"/>
      <c r="AB237" s="292"/>
      <c r="AC237" s="292"/>
      <c r="AD237" s="292"/>
      <c r="AE237" s="292"/>
      <c r="AF237" s="292"/>
      <c r="AG237" s="292"/>
    </row>
    <row r="238" spans="15:33" hidden="1" x14ac:dyDescent="0.25">
      <c r="O238" s="292"/>
      <c r="P238" s="292"/>
      <c r="Q238" s="292"/>
      <c r="R238" s="292"/>
      <c r="S238" s="292"/>
      <c r="T238" s="292"/>
      <c r="U238" s="292"/>
      <c r="V238" s="292"/>
      <c r="W238" s="292"/>
      <c r="X238" s="292"/>
      <c r="Y238" s="292"/>
      <c r="Z238" s="292"/>
      <c r="AA238" s="292"/>
      <c r="AB238" s="292"/>
      <c r="AC238" s="292"/>
      <c r="AD238" s="292"/>
      <c r="AE238" s="292"/>
      <c r="AF238" s="292"/>
      <c r="AG238" s="292"/>
    </row>
    <row r="239" spans="15:33" hidden="1" x14ac:dyDescent="0.25">
      <c r="O239" s="292"/>
      <c r="P239" s="292"/>
      <c r="Q239" s="292"/>
      <c r="R239" s="292"/>
      <c r="S239" s="292"/>
      <c r="T239" s="292"/>
      <c r="U239" s="292"/>
      <c r="V239" s="292"/>
      <c r="W239" s="292"/>
      <c r="X239" s="292"/>
      <c r="Y239" s="292"/>
      <c r="Z239" s="292"/>
      <c r="AA239" s="292"/>
      <c r="AB239" s="292"/>
      <c r="AC239" s="292"/>
      <c r="AD239" s="292"/>
      <c r="AE239" s="292"/>
      <c r="AF239" s="292"/>
      <c r="AG239" s="292"/>
    </row>
    <row r="240" spans="15:33" hidden="1" x14ac:dyDescent="0.25">
      <c r="O240" s="292"/>
      <c r="P240" s="292"/>
      <c r="Q240" s="292"/>
      <c r="R240" s="292"/>
      <c r="S240" s="292"/>
      <c r="T240" s="292"/>
      <c r="U240" s="292"/>
      <c r="V240" s="292"/>
      <c r="W240" s="292"/>
      <c r="X240" s="292"/>
      <c r="Y240" s="292"/>
      <c r="Z240" s="292"/>
      <c r="AA240" s="292"/>
      <c r="AB240" s="292"/>
      <c r="AC240" s="292"/>
      <c r="AD240" s="292"/>
      <c r="AE240" s="292"/>
      <c r="AF240" s="292"/>
      <c r="AG240" s="292"/>
    </row>
    <row r="241" spans="15:33" hidden="1" x14ac:dyDescent="0.25">
      <c r="O241" s="292"/>
      <c r="P241" s="292"/>
      <c r="Q241" s="292"/>
      <c r="R241" s="292"/>
      <c r="S241" s="292"/>
      <c r="T241" s="292"/>
      <c r="U241" s="292"/>
      <c r="V241" s="292"/>
      <c r="W241" s="292"/>
      <c r="X241" s="292"/>
      <c r="Y241" s="292"/>
      <c r="Z241" s="292"/>
      <c r="AA241" s="292"/>
      <c r="AB241" s="292"/>
      <c r="AC241" s="292"/>
      <c r="AD241" s="292"/>
      <c r="AE241" s="292"/>
      <c r="AF241" s="292"/>
      <c r="AG241" s="292"/>
    </row>
    <row r="242" spans="15:33" hidden="1" x14ac:dyDescent="0.25">
      <c r="O242" s="292"/>
      <c r="P242" s="292"/>
      <c r="Q242" s="292"/>
      <c r="R242" s="292"/>
      <c r="S242" s="292"/>
      <c r="T242" s="292"/>
      <c r="U242" s="292"/>
      <c r="V242" s="292"/>
      <c r="W242" s="292"/>
      <c r="X242" s="292"/>
      <c r="Y242" s="292"/>
      <c r="Z242" s="292"/>
      <c r="AA242" s="292"/>
      <c r="AB242" s="292"/>
      <c r="AC242" s="292"/>
      <c r="AD242" s="292"/>
      <c r="AE242" s="292"/>
      <c r="AF242" s="292"/>
      <c r="AG242" s="292"/>
    </row>
    <row r="243" spans="15:33" hidden="1" x14ac:dyDescent="0.25">
      <c r="O243" s="292"/>
      <c r="P243" s="292"/>
      <c r="Q243" s="292"/>
      <c r="R243" s="292"/>
      <c r="S243" s="292"/>
      <c r="T243" s="292"/>
      <c r="U243" s="292"/>
      <c r="V243" s="292"/>
      <c r="W243" s="292"/>
      <c r="X243" s="292"/>
      <c r="Y243" s="292"/>
      <c r="Z243" s="292"/>
      <c r="AA243" s="292"/>
      <c r="AB243" s="292"/>
      <c r="AC243" s="292"/>
      <c r="AD243" s="292"/>
      <c r="AE243" s="292"/>
      <c r="AF243" s="292"/>
      <c r="AG243" s="292"/>
    </row>
    <row r="244" spans="15:33" hidden="1" x14ac:dyDescent="0.25">
      <c r="O244" s="292"/>
      <c r="P244" s="292"/>
      <c r="Q244" s="292"/>
      <c r="R244" s="292"/>
      <c r="S244" s="292"/>
      <c r="T244" s="292"/>
      <c r="U244" s="292"/>
      <c r="V244" s="292"/>
      <c r="W244" s="292"/>
      <c r="X244" s="292"/>
      <c r="Y244" s="292"/>
      <c r="Z244" s="292"/>
      <c r="AA244" s="292"/>
      <c r="AB244" s="292"/>
      <c r="AC244" s="292"/>
      <c r="AD244" s="292"/>
      <c r="AE244" s="292"/>
      <c r="AF244" s="292"/>
      <c r="AG244" s="292"/>
    </row>
    <row r="245" spans="15:33" hidden="1" x14ac:dyDescent="0.25">
      <c r="O245" s="292"/>
      <c r="P245" s="292"/>
      <c r="Q245" s="292"/>
      <c r="R245" s="292"/>
      <c r="S245" s="292"/>
      <c r="T245" s="292"/>
      <c r="U245" s="292"/>
      <c r="V245" s="292"/>
      <c r="W245" s="292"/>
      <c r="X245" s="292"/>
      <c r="Y245" s="292"/>
      <c r="Z245" s="292"/>
      <c r="AA245" s="292"/>
      <c r="AB245" s="292"/>
      <c r="AC245" s="292"/>
      <c r="AD245" s="292"/>
      <c r="AE245" s="292"/>
      <c r="AF245" s="292"/>
      <c r="AG245" s="292"/>
    </row>
    <row r="246" spans="15:33" hidden="1" x14ac:dyDescent="0.25">
      <c r="O246" s="292"/>
      <c r="P246" s="292"/>
      <c r="Q246" s="292"/>
      <c r="R246" s="292"/>
      <c r="S246" s="292"/>
      <c r="T246" s="292"/>
      <c r="U246" s="292"/>
      <c r="V246" s="292"/>
      <c r="W246" s="292"/>
      <c r="X246" s="292"/>
      <c r="Y246" s="292"/>
      <c r="Z246" s="292"/>
      <c r="AA246" s="292"/>
      <c r="AB246" s="292"/>
      <c r="AC246" s="292"/>
      <c r="AD246" s="292"/>
      <c r="AE246" s="292"/>
      <c r="AF246" s="292"/>
      <c r="AG246" s="292"/>
    </row>
    <row r="247" spans="15:33" hidden="1" x14ac:dyDescent="0.25">
      <c r="O247" s="292"/>
      <c r="P247" s="292"/>
      <c r="Q247" s="292"/>
      <c r="R247" s="292"/>
      <c r="S247" s="292"/>
      <c r="T247" s="292"/>
      <c r="U247" s="292"/>
      <c r="V247" s="292"/>
      <c r="W247" s="292"/>
      <c r="X247" s="292"/>
      <c r="Y247" s="292"/>
      <c r="Z247" s="292"/>
      <c r="AA247" s="292"/>
      <c r="AB247" s="292"/>
      <c r="AC247" s="292"/>
      <c r="AD247" s="292"/>
      <c r="AE247" s="292"/>
      <c r="AF247" s="292"/>
      <c r="AG247" s="292"/>
    </row>
    <row r="248" spans="15:33" hidden="1" x14ac:dyDescent="0.25">
      <c r="O248" s="292"/>
      <c r="P248" s="292"/>
      <c r="Q248" s="292"/>
      <c r="R248" s="292"/>
      <c r="S248" s="292"/>
      <c r="T248" s="292"/>
      <c r="U248" s="292"/>
      <c r="V248" s="292"/>
      <c r="W248" s="292"/>
      <c r="X248" s="292"/>
      <c r="Y248" s="292"/>
      <c r="Z248" s="292"/>
      <c r="AA248" s="292"/>
      <c r="AB248" s="292"/>
      <c r="AC248" s="292"/>
      <c r="AD248" s="292"/>
      <c r="AE248" s="292"/>
      <c r="AF248" s="292"/>
      <c r="AG248" s="292"/>
    </row>
    <row r="249" spans="15:33" hidden="1" x14ac:dyDescent="0.25">
      <c r="O249" s="292"/>
      <c r="P249" s="292"/>
      <c r="Q249" s="292"/>
      <c r="R249" s="292"/>
      <c r="S249" s="292"/>
      <c r="T249" s="292"/>
      <c r="U249" s="292"/>
      <c r="V249" s="292"/>
      <c r="W249" s="292"/>
      <c r="X249" s="292"/>
      <c r="Y249" s="292"/>
      <c r="Z249" s="292"/>
      <c r="AA249" s="292"/>
      <c r="AB249" s="292"/>
      <c r="AC249" s="292"/>
      <c r="AD249" s="292"/>
      <c r="AE249" s="292"/>
      <c r="AF249" s="292"/>
      <c r="AG249" s="292"/>
    </row>
    <row r="250" spans="15:33" hidden="1" x14ac:dyDescent="0.25">
      <c r="O250" s="292"/>
      <c r="P250" s="292"/>
      <c r="Q250" s="292"/>
      <c r="R250" s="292"/>
      <c r="S250" s="292"/>
      <c r="T250" s="292"/>
      <c r="U250" s="292"/>
      <c r="V250" s="292"/>
      <c r="W250" s="292"/>
      <c r="X250" s="292"/>
      <c r="Y250" s="292"/>
      <c r="Z250" s="292"/>
      <c r="AA250" s="292"/>
      <c r="AB250" s="292"/>
      <c r="AC250" s="292"/>
      <c r="AD250" s="292"/>
      <c r="AE250" s="292"/>
      <c r="AF250" s="292"/>
      <c r="AG250" s="292"/>
    </row>
    <row r="251" spans="15:33" hidden="1" x14ac:dyDescent="0.25">
      <c r="O251" s="292"/>
      <c r="P251" s="292"/>
      <c r="Q251" s="292"/>
      <c r="R251" s="292"/>
      <c r="S251" s="292"/>
      <c r="T251" s="292"/>
      <c r="U251" s="292"/>
      <c r="V251" s="292"/>
      <c r="W251" s="292"/>
      <c r="X251" s="292"/>
      <c r="Y251" s="292"/>
      <c r="Z251" s="292"/>
      <c r="AA251" s="292"/>
      <c r="AB251" s="292"/>
      <c r="AC251" s="292"/>
      <c r="AD251" s="292"/>
      <c r="AE251" s="292"/>
      <c r="AF251" s="292"/>
      <c r="AG251" s="292"/>
    </row>
    <row r="252" spans="15:33" hidden="1" x14ac:dyDescent="0.25">
      <c r="O252" s="292"/>
      <c r="P252" s="292"/>
      <c r="Q252" s="292"/>
      <c r="R252" s="292"/>
      <c r="S252" s="292"/>
      <c r="T252" s="292"/>
      <c r="U252" s="292"/>
      <c r="V252" s="292"/>
      <c r="W252" s="292"/>
      <c r="X252" s="292"/>
      <c r="Y252" s="292"/>
      <c r="Z252" s="292"/>
      <c r="AA252" s="292"/>
      <c r="AB252" s="292"/>
      <c r="AC252" s="292"/>
      <c r="AD252" s="292"/>
      <c r="AE252" s="292"/>
      <c r="AF252" s="292"/>
      <c r="AG252" s="292"/>
    </row>
    <row r="253" spans="15:33" hidden="1" x14ac:dyDescent="0.25">
      <c r="O253" s="292"/>
      <c r="P253" s="292"/>
      <c r="Q253" s="292"/>
      <c r="R253" s="292"/>
      <c r="S253" s="292"/>
      <c r="T253" s="292"/>
      <c r="U253" s="292"/>
      <c r="V253" s="292"/>
      <c r="W253" s="292"/>
      <c r="X253" s="292"/>
      <c r="Y253" s="292"/>
      <c r="Z253" s="292"/>
      <c r="AA253" s="292"/>
      <c r="AB253" s="292"/>
      <c r="AC253" s="292"/>
      <c r="AD253" s="292"/>
      <c r="AE253" s="292"/>
      <c r="AF253" s="292"/>
      <c r="AG253" s="292"/>
    </row>
    <row r="254" spans="15:33" hidden="1" x14ac:dyDescent="0.25">
      <c r="O254" s="292"/>
      <c r="P254" s="292"/>
      <c r="Q254" s="292"/>
      <c r="R254" s="292"/>
      <c r="S254" s="292"/>
      <c r="T254" s="292"/>
      <c r="U254" s="292"/>
      <c r="V254" s="292"/>
      <c r="W254" s="292"/>
      <c r="X254" s="292"/>
      <c r="Y254" s="292"/>
      <c r="Z254" s="292"/>
      <c r="AA254" s="292"/>
      <c r="AB254" s="292"/>
      <c r="AC254" s="292"/>
      <c r="AD254" s="292"/>
      <c r="AE254" s="292"/>
      <c r="AF254" s="292"/>
      <c r="AG254" s="292"/>
    </row>
    <row r="255" spans="15:33" hidden="1" x14ac:dyDescent="0.25">
      <c r="O255" s="292"/>
      <c r="P255" s="292"/>
      <c r="Q255" s="292"/>
      <c r="R255" s="292"/>
      <c r="S255" s="292"/>
      <c r="T255" s="292"/>
      <c r="U255" s="292"/>
      <c r="V255" s="292"/>
      <c r="W255" s="292"/>
      <c r="X255" s="292"/>
      <c r="Y255" s="292"/>
      <c r="Z255" s="292"/>
      <c r="AA255" s="292"/>
      <c r="AB255" s="292"/>
      <c r="AC255" s="292"/>
      <c r="AD255" s="292"/>
      <c r="AE255" s="292"/>
      <c r="AF255" s="292"/>
      <c r="AG255" s="292"/>
    </row>
    <row r="256" spans="15:33" hidden="1" x14ac:dyDescent="0.25">
      <c r="O256" s="292"/>
      <c r="P256" s="292"/>
      <c r="Q256" s="292"/>
      <c r="R256" s="292"/>
      <c r="S256" s="292"/>
      <c r="T256" s="292"/>
      <c r="U256" s="292"/>
      <c r="V256" s="292"/>
      <c r="W256" s="292"/>
      <c r="X256" s="292"/>
      <c r="Y256" s="292"/>
      <c r="Z256" s="292"/>
      <c r="AA256" s="292"/>
      <c r="AB256" s="292"/>
      <c r="AC256" s="292"/>
      <c r="AD256" s="292"/>
      <c r="AE256" s="292"/>
      <c r="AF256" s="292"/>
      <c r="AG256" s="292"/>
    </row>
    <row r="257" spans="15:33" hidden="1" x14ac:dyDescent="0.25">
      <c r="O257" s="292"/>
      <c r="P257" s="292"/>
      <c r="Q257" s="292"/>
      <c r="R257" s="292"/>
      <c r="S257" s="292"/>
      <c r="T257" s="292"/>
      <c r="U257" s="292"/>
      <c r="V257" s="292"/>
      <c r="W257" s="292"/>
      <c r="X257" s="292"/>
      <c r="Y257" s="292"/>
      <c r="Z257" s="292"/>
      <c r="AA257" s="292"/>
      <c r="AB257" s="292"/>
      <c r="AC257" s="292"/>
      <c r="AD257" s="292"/>
      <c r="AE257" s="292"/>
      <c r="AF257" s="292"/>
      <c r="AG257" s="292"/>
    </row>
    <row r="258" spans="15:33" hidden="1" x14ac:dyDescent="0.25">
      <c r="O258" s="292"/>
      <c r="P258" s="292"/>
      <c r="Q258" s="292"/>
      <c r="R258" s="292"/>
      <c r="S258" s="292"/>
      <c r="T258" s="292"/>
      <c r="U258" s="292"/>
      <c r="V258" s="292"/>
      <c r="W258" s="292"/>
      <c r="X258" s="292"/>
      <c r="Y258" s="292"/>
      <c r="Z258" s="292"/>
      <c r="AA258" s="292"/>
      <c r="AB258" s="292"/>
      <c r="AC258" s="292"/>
      <c r="AD258" s="292"/>
      <c r="AE258" s="292"/>
      <c r="AF258" s="292"/>
      <c r="AG258" s="292"/>
    </row>
    <row r="259" spans="15:33" hidden="1" x14ac:dyDescent="0.25">
      <c r="O259" s="292"/>
      <c r="P259" s="292"/>
      <c r="Q259" s="292"/>
      <c r="R259" s="292"/>
      <c r="S259" s="292"/>
      <c r="T259" s="292"/>
      <c r="U259" s="292"/>
      <c r="V259" s="292"/>
      <c r="W259" s="292"/>
      <c r="X259" s="292"/>
      <c r="Y259" s="292"/>
      <c r="Z259" s="292"/>
      <c r="AA259" s="292"/>
      <c r="AB259" s="292"/>
      <c r="AC259" s="292"/>
      <c r="AD259" s="292"/>
      <c r="AE259" s="292"/>
      <c r="AF259" s="292"/>
      <c r="AG259" s="292"/>
    </row>
    <row r="260" spans="15:33" hidden="1" x14ac:dyDescent="0.25">
      <c r="O260" s="292"/>
      <c r="P260" s="292"/>
      <c r="Q260" s="292"/>
      <c r="R260" s="292"/>
      <c r="S260" s="292"/>
      <c r="T260" s="292"/>
      <c r="U260" s="292"/>
      <c r="V260" s="292"/>
      <c r="W260" s="292"/>
      <c r="X260" s="292"/>
      <c r="Y260" s="292"/>
      <c r="Z260" s="292"/>
      <c r="AA260" s="292"/>
      <c r="AB260" s="292"/>
      <c r="AC260" s="292"/>
      <c r="AD260" s="292"/>
      <c r="AE260" s="292"/>
      <c r="AF260" s="292"/>
      <c r="AG260" s="292"/>
    </row>
    <row r="261" spans="15:33" hidden="1" x14ac:dyDescent="0.25">
      <c r="O261" s="292"/>
      <c r="P261" s="292"/>
      <c r="Q261" s="292"/>
      <c r="R261" s="292"/>
      <c r="S261" s="292"/>
      <c r="T261" s="292"/>
      <c r="U261" s="292"/>
      <c r="V261" s="292"/>
      <c r="W261" s="292"/>
      <c r="X261" s="292"/>
      <c r="Y261" s="292"/>
      <c r="Z261" s="292"/>
      <c r="AA261" s="292"/>
      <c r="AB261" s="292"/>
      <c r="AC261" s="292"/>
      <c r="AD261" s="292"/>
      <c r="AE261" s="292"/>
      <c r="AF261" s="292"/>
      <c r="AG261" s="292"/>
    </row>
    <row r="262" spans="15:33" hidden="1" x14ac:dyDescent="0.25">
      <c r="O262" s="292"/>
      <c r="P262" s="292"/>
      <c r="Q262" s="292"/>
      <c r="R262" s="292"/>
      <c r="S262" s="292"/>
      <c r="T262" s="292"/>
      <c r="U262" s="292"/>
      <c r="V262" s="292"/>
      <c r="W262" s="292"/>
      <c r="X262" s="292"/>
      <c r="Y262" s="292"/>
      <c r="Z262" s="292"/>
      <c r="AA262" s="292"/>
      <c r="AB262" s="292"/>
      <c r="AC262" s="292"/>
      <c r="AD262" s="292"/>
      <c r="AE262" s="292"/>
      <c r="AF262" s="292"/>
      <c r="AG262" s="292"/>
    </row>
    <row r="263" spans="15:33" hidden="1" x14ac:dyDescent="0.25">
      <c r="O263" s="292"/>
      <c r="P263" s="292"/>
      <c r="Q263" s="292"/>
      <c r="R263" s="292"/>
      <c r="S263" s="292"/>
      <c r="T263" s="292"/>
      <c r="U263" s="292"/>
      <c r="V263" s="292"/>
      <c r="W263" s="292"/>
      <c r="X263" s="292"/>
      <c r="Y263" s="292"/>
      <c r="Z263" s="292"/>
      <c r="AA263" s="292"/>
      <c r="AB263" s="292"/>
      <c r="AC263" s="292"/>
      <c r="AD263" s="292"/>
      <c r="AE263" s="292"/>
      <c r="AF263" s="292"/>
      <c r="AG263" s="292"/>
    </row>
    <row r="264" spans="15:33" hidden="1" x14ac:dyDescent="0.25">
      <c r="O264" s="292"/>
      <c r="P264" s="292"/>
      <c r="Q264" s="292"/>
      <c r="R264" s="292"/>
      <c r="S264" s="292"/>
      <c r="T264" s="292"/>
      <c r="U264" s="292"/>
      <c r="V264" s="292"/>
      <c r="W264" s="292"/>
      <c r="X264" s="292"/>
      <c r="Y264" s="292"/>
      <c r="Z264" s="292"/>
      <c r="AA264" s="292"/>
      <c r="AB264" s="292"/>
      <c r="AC264" s="292"/>
      <c r="AD264" s="292"/>
      <c r="AE264" s="292"/>
      <c r="AF264" s="292"/>
      <c r="AG264" s="292"/>
    </row>
    <row r="265" spans="15:33" hidden="1" x14ac:dyDescent="0.25">
      <c r="O265" s="292"/>
      <c r="P265" s="292"/>
      <c r="Q265" s="292"/>
      <c r="R265" s="292"/>
      <c r="S265" s="292"/>
      <c r="T265" s="292"/>
      <c r="U265" s="292"/>
      <c r="V265" s="292"/>
      <c r="W265" s="292"/>
      <c r="X265" s="292"/>
      <c r="Y265" s="292"/>
      <c r="Z265" s="292"/>
      <c r="AA265" s="292"/>
      <c r="AB265" s="292"/>
      <c r="AC265" s="292"/>
      <c r="AD265" s="292"/>
      <c r="AE265" s="292"/>
      <c r="AF265" s="292"/>
      <c r="AG265" s="292"/>
    </row>
    <row r="266" spans="15:33" hidden="1" x14ac:dyDescent="0.25">
      <c r="O266" s="292"/>
      <c r="P266" s="292"/>
      <c r="Q266" s="292"/>
      <c r="R266" s="292"/>
      <c r="S266" s="292"/>
      <c r="T266" s="292"/>
      <c r="U266" s="292"/>
      <c r="V266" s="292"/>
      <c r="W266" s="292"/>
      <c r="X266" s="292"/>
      <c r="Y266" s="292"/>
      <c r="Z266" s="292"/>
      <c r="AA266" s="292"/>
      <c r="AB266" s="292"/>
      <c r="AC266" s="292"/>
      <c r="AD266" s="292"/>
      <c r="AE266" s="292"/>
      <c r="AF266" s="292"/>
      <c r="AG266" s="292"/>
    </row>
    <row r="267" spans="15:33" hidden="1" x14ac:dyDescent="0.25">
      <c r="O267" s="292"/>
      <c r="P267" s="292"/>
      <c r="Q267" s="292"/>
      <c r="R267" s="292"/>
      <c r="S267" s="292"/>
      <c r="T267" s="292"/>
      <c r="U267" s="292"/>
      <c r="V267" s="292"/>
      <c r="W267" s="292"/>
      <c r="X267" s="292"/>
      <c r="Y267" s="292"/>
      <c r="Z267" s="292"/>
      <c r="AA267" s="292"/>
      <c r="AB267" s="292"/>
      <c r="AC267" s="292"/>
      <c r="AD267" s="292"/>
      <c r="AE267" s="292"/>
      <c r="AF267" s="292"/>
      <c r="AG267" s="292"/>
    </row>
    <row r="268" spans="15:33" hidden="1" x14ac:dyDescent="0.25">
      <c r="O268" s="292"/>
      <c r="P268" s="292"/>
      <c r="Q268" s="292"/>
      <c r="R268" s="292"/>
      <c r="S268" s="292"/>
      <c r="T268" s="292"/>
      <c r="U268" s="292"/>
      <c r="V268" s="292"/>
      <c r="W268" s="292"/>
      <c r="X268" s="292"/>
      <c r="Y268" s="292"/>
      <c r="Z268" s="292"/>
      <c r="AA268" s="292"/>
      <c r="AB268" s="292"/>
      <c r="AC268" s="292"/>
      <c r="AD268" s="292"/>
      <c r="AE268" s="292"/>
      <c r="AF268" s="292"/>
      <c r="AG268" s="292"/>
    </row>
    <row r="269" spans="15:33" hidden="1" x14ac:dyDescent="0.25">
      <c r="O269" s="292"/>
      <c r="P269" s="292"/>
      <c r="Q269" s="292"/>
      <c r="R269" s="292"/>
      <c r="S269" s="292"/>
      <c r="T269" s="292"/>
      <c r="U269" s="292"/>
      <c r="V269" s="292"/>
      <c r="W269" s="292"/>
      <c r="X269" s="292"/>
      <c r="Y269" s="292"/>
      <c r="Z269" s="292"/>
      <c r="AA269" s="292"/>
      <c r="AB269" s="292"/>
      <c r="AC269" s="292"/>
      <c r="AD269" s="292"/>
      <c r="AE269" s="292"/>
      <c r="AF269" s="292"/>
      <c r="AG269" s="292"/>
    </row>
    <row r="270" spans="15:33" hidden="1" x14ac:dyDescent="0.25">
      <c r="O270" s="292"/>
      <c r="P270" s="292"/>
      <c r="Q270" s="292"/>
      <c r="R270" s="292"/>
      <c r="S270" s="292"/>
      <c r="T270" s="292"/>
      <c r="U270" s="292"/>
      <c r="V270" s="292"/>
      <c r="W270" s="292"/>
      <c r="X270" s="292"/>
      <c r="Y270" s="292"/>
      <c r="Z270" s="292"/>
      <c r="AA270" s="292"/>
      <c r="AB270" s="292"/>
      <c r="AC270" s="292"/>
      <c r="AD270" s="292"/>
      <c r="AE270" s="292"/>
      <c r="AF270" s="292"/>
      <c r="AG270" s="292"/>
    </row>
    <row r="271" spans="15:33" hidden="1" x14ac:dyDescent="0.25">
      <c r="O271" s="292"/>
      <c r="P271" s="292"/>
      <c r="Q271" s="292"/>
      <c r="R271" s="292"/>
      <c r="S271" s="292"/>
      <c r="T271" s="292"/>
      <c r="U271" s="292"/>
      <c r="V271" s="292"/>
      <c r="W271" s="292"/>
      <c r="X271" s="292"/>
      <c r="Y271" s="292"/>
      <c r="Z271" s="292"/>
      <c r="AA271" s="292"/>
      <c r="AB271" s="292"/>
      <c r="AC271" s="292"/>
      <c r="AD271" s="292"/>
      <c r="AE271" s="292"/>
      <c r="AF271" s="292"/>
      <c r="AG271" s="292"/>
    </row>
    <row r="272" spans="15:33" hidden="1" x14ac:dyDescent="0.25">
      <c r="O272" s="292"/>
      <c r="P272" s="292"/>
      <c r="Q272" s="292"/>
      <c r="R272" s="292"/>
      <c r="S272" s="292"/>
      <c r="T272" s="292"/>
      <c r="U272" s="292"/>
      <c r="V272" s="292"/>
      <c r="W272" s="292"/>
      <c r="X272" s="292"/>
      <c r="Y272" s="292"/>
      <c r="Z272" s="292"/>
      <c r="AA272" s="292"/>
      <c r="AB272" s="292"/>
      <c r="AC272" s="292"/>
      <c r="AD272" s="292"/>
      <c r="AE272" s="292"/>
      <c r="AF272" s="292"/>
      <c r="AG272" s="292"/>
    </row>
    <row r="273" spans="15:33" hidden="1" x14ac:dyDescent="0.25">
      <c r="O273" s="292"/>
      <c r="P273" s="292"/>
      <c r="Q273" s="292"/>
      <c r="R273" s="292"/>
      <c r="S273" s="292"/>
      <c r="T273" s="292"/>
      <c r="U273" s="292"/>
      <c r="V273" s="292"/>
      <c r="W273" s="292"/>
      <c r="X273" s="292"/>
      <c r="Y273" s="292"/>
      <c r="Z273" s="292"/>
      <c r="AA273" s="292"/>
      <c r="AB273" s="292"/>
      <c r="AC273" s="292"/>
      <c r="AD273" s="292"/>
      <c r="AE273" s="292"/>
      <c r="AF273" s="292"/>
      <c r="AG273" s="292"/>
    </row>
    <row r="274" spans="15:33" hidden="1" x14ac:dyDescent="0.25">
      <c r="O274" s="292"/>
      <c r="P274" s="292"/>
      <c r="Q274" s="292"/>
      <c r="R274" s="292"/>
      <c r="S274" s="292"/>
      <c r="T274" s="292"/>
      <c r="U274" s="292"/>
      <c r="V274" s="292"/>
      <c r="W274" s="292"/>
      <c r="X274" s="292"/>
      <c r="Y274" s="292"/>
      <c r="Z274" s="292"/>
      <c r="AA274" s="292"/>
      <c r="AB274" s="292"/>
      <c r="AC274" s="292"/>
      <c r="AD274" s="292"/>
      <c r="AE274" s="292"/>
      <c r="AF274" s="292"/>
      <c r="AG274" s="292"/>
    </row>
    <row r="275" spans="15:33" hidden="1" x14ac:dyDescent="0.25">
      <c r="O275" s="292"/>
      <c r="P275" s="292"/>
      <c r="Q275" s="292"/>
      <c r="R275" s="292"/>
      <c r="S275" s="292"/>
      <c r="T275" s="292"/>
      <c r="U275" s="292"/>
      <c r="V275" s="292"/>
      <c r="W275" s="292"/>
      <c r="X275" s="292"/>
      <c r="Y275" s="292"/>
      <c r="Z275" s="292"/>
      <c r="AA275" s="292"/>
      <c r="AB275" s="292"/>
      <c r="AC275" s="292"/>
      <c r="AD275" s="292"/>
      <c r="AE275" s="292"/>
      <c r="AF275" s="292"/>
      <c r="AG275" s="292"/>
    </row>
    <row r="276" spans="15:33" hidden="1" x14ac:dyDescent="0.25">
      <c r="O276" s="292"/>
      <c r="P276" s="292"/>
      <c r="Q276" s="292"/>
      <c r="R276" s="292"/>
      <c r="S276" s="292"/>
      <c r="T276" s="292"/>
      <c r="U276" s="292"/>
      <c r="V276" s="292"/>
      <c r="W276" s="292"/>
      <c r="X276" s="292"/>
      <c r="Y276" s="292"/>
      <c r="Z276" s="292"/>
      <c r="AA276" s="292"/>
      <c r="AB276" s="292"/>
      <c r="AC276" s="292"/>
      <c r="AD276" s="292"/>
      <c r="AE276" s="292"/>
      <c r="AF276" s="292"/>
      <c r="AG276" s="292"/>
    </row>
    <row r="277" spans="15:33" hidden="1" x14ac:dyDescent="0.25">
      <c r="O277" s="292"/>
      <c r="P277" s="292"/>
      <c r="Q277" s="292"/>
      <c r="R277" s="292"/>
      <c r="S277" s="292"/>
      <c r="T277" s="292"/>
      <c r="U277" s="292"/>
      <c r="V277" s="292"/>
      <c r="W277" s="292"/>
      <c r="X277" s="292"/>
      <c r="Y277" s="292"/>
      <c r="Z277" s="292"/>
      <c r="AA277" s="292"/>
      <c r="AB277" s="292"/>
      <c r="AC277" s="292"/>
      <c r="AD277" s="292"/>
      <c r="AE277" s="292"/>
      <c r="AF277" s="292"/>
      <c r="AG277" s="292"/>
    </row>
    <row r="278" spans="15:33" hidden="1" x14ac:dyDescent="0.25">
      <c r="O278" s="292"/>
      <c r="P278" s="292"/>
      <c r="Q278" s="292"/>
      <c r="R278" s="292"/>
      <c r="S278" s="292"/>
      <c r="T278" s="292"/>
      <c r="U278" s="292"/>
      <c r="V278" s="292"/>
      <c r="W278" s="292"/>
      <c r="X278" s="292"/>
      <c r="Y278" s="292"/>
      <c r="Z278" s="292"/>
      <c r="AA278" s="292"/>
      <c r="AB278" s="292"/>
      <c r="AC278" s="292"/>
      <c r="AD278" s="292"/>
      <c r="AE278" s="292"/>
      <c r="AF278" s="292"/>
      <c r="AG278" s="292"/>
    </row>
    <row r="279" spans="15:33" hidden="1" x14ac:dyDescent="0.25">
      <c r="O279" s="292"/>
      <c r="P279" s="292"/>
      <c r="Q279" s="292"/>
      <c r="R279" s="292"/>
      <c r="S279" s="292"/>
      <c r="T279" s="292"/>
      <c r="U279" s="292"/>
      <c r="V279" s="292"/>
      <c r="W279" s="292"/>
      <c r="X279" s="292"/>
      <c r="Y279" s="292"/>
      <c r="Z279" s="292"/>
      <c r="AA279" s="292"/>
      <c r="AB279" s="292"/>
      <c r="AC279" s="292"/>
      <c r="AD279" s="292"/>
      <c r="AE279" s="292"/>
      <c r="AF279" s="292"/>
      <c r="AG279" s="292"/>
    </row>
    <row r="280" spans="15:33" hidden="1" x14ac:dyDescent="0.25">
      <c r="O280" s="292"/>
      <c r="P280" s="292"/>
      <c r="Q280" s="292"/>
      <c r="R280" s="292"/>
      <c r="S280" s="292"/>
      <c r="T280" s="292"/>
      <c r="U280" s="292"/>
      <c r="V280" s="292"/>
      <c r="W280" s="292"/>
      <c r="X280" s="292"/>
      <c r="Y280" s="292"/>
      <c r="Z280" s="292"/>
      <c r="AA280" s="292"/>
      <c r="AB280" s="292"/>
      <c r="AC280" s="292"/>
      <c r="AD280" s="292"/>
      <c r="AE280" s="292"/>
      <c r="AF280" s="292"/>
      <c r="AG280" s="292"/>
    </row>
    <row r="281" spans="15:33" hidden="1" x14ac:dyDescent="0.25">
      <c r="O281" s="292"/>
      <c r="P281" s="292"/>
      <c r="Q281" s="292"/>
      <c r="R281" s="292"/>
      <c r="S281" s="292"/>
      <c r="T281" s="292"/>
      <c r="U281" s="292"/>
      <c r="V281" s="292"/>
      <c r="W281" s="292"/>
      <c r="X281" s="292"/>
      <c r="Y281" s="292"/>
      <c r="Z281" s="292"/>
      <c r="AA281" s="292"/>
      <c r="AB281" s="292"/>
      <c r="AC281" s="292"/>
      <c r="AD281" s="292"/>
      <c r="AE281" s="292"/>
      <c r="AF281" s="292"/>
      <c r="AG281" s="292"/>
    </row>
    <row r="282" spans="15:33" hidden="1" x14ac:dyDescent="0.25">
      <c r="O282" s="292"/>
      <c r="P282" s="292"/>
      <c r="Q282" s="292"/>
      <c r="R282" s="292"/>
      <c r="S282" s="292"/>
      <c r="T282" s="292"/>
      <c r="U282" s="292"/>
      <c r="V282" s="292"/>
      <c r="W282" s="292"/>
      <c r="X282" s="292"/>
      <c r="Y282" s="292"/>
      <c r="Z282" s="292"/>
      <c r="AA282" s="292"/>
      <c r="AB282" s="292"/>
      <c r="AC282" s="292"/>
      <c r="AD282" s="292"/>
      <c r="AE282" s="292"/>
      <c r="AF282" s="292"/>
      <c r="AG282" s="292"/>
    </row>
    <row r="283" spans="15:33" hidden="1" x14ac:dyDescent="0.25">
      <c r="O283" s="292"/>
      <c r="P283" s="292"/>
      <c r="Q283" s="292"/>
      <c r="R283" s="292"/>
      <c r="S283" s="292"/>
      <c r="T283" s="292"/>
      <c r="U283" s="292"/>
      <c r="V283" s="292"/>
      <c r="W283" s="292"/>
      <c r="X283" s="292"/>
      <c r="Y283" s="292"/>
      <c r="Z283" s="292"/>
      <c r="AA283" s="292"/>
      <c r="AB283" s="292"/>
      <c r="AC283" s="292"/>
      <c r="AD283" s="292"/>
      <c r="AE283" s="292"/>
      <c r="AF283" s="292"/>
      <c r="AG283" s="292"/>
    </row>
    <row r="284" spans="15:33" hidden="1" x14ac:dyDescent="0.25">
      <c r="O284" s="292"/>
      <c r="P284" s="292"/>
      <c r="Q284" s="292"/>
      <c r="R284" s="292"/>
      <c r="S284" s="292"/>
      <c r="T284" s="292"/>
      <c r="U284" s="292"/>
      <c r="V284" s="292"/>
      <c r="W284" s="292"/>
      <c r="X284" s="292"/>
      <c r="Y284" s="292"/>
      <c r="Z284" s="292"/>
      <c r="AA284" s="292"/>
      <c r="AB284" s="292"/>
      <c r="AC284" s="292"/>
      <c r="AD284" s="292"/>
      <c r="AE284" s="292"/>
      <c r="AF284" s="292"/>
      <c r="AG284" s="292"/>
    </row>
    <row r="285" spans="15:33" hidden="1" x14ac:dyDescent="0.25">
      <c r="O285" s="292"/>
      <c r="P285" s="292"/>
      <c r="Q285" s="292"/>
      <c r="R285" s="292"/>
      <c r="S285" s="292"/>
      <c r="T285" s="292"/>
      <c r="U285" s="292"/>
      <c r="V285" s="292"/>
      <c r="W285" s="292"/>
      <c r="X285" s="292"/>
      <c r="Y285" s="292"/>
      <c r="Z285" s="292"/>
      <c r="AA285" s="292"/>
      <c r="AB285" s="292"/>
      <c r="AC285" s="292"/>
      <c r="AD285" s="292"/>
      <c r="AE285" s="292"/>
      <c r="AF285" s="292"/>
      <c r="AG285" s="292"/>
    </row>
    <row r="286" spans="15:33" hidden="1" x14ac:dyDescent="0.25">
      <c r="O286" s="292"/>
      <c r="P286" s="292"/>
      <c r="Q286" s="292"/>
      <c r="R286" s="292"/>
      <c r="S286" s="292"/>
      <c r="T286" s="292"/>
      <c r="U286" s="292"/>
      <c r="V286" s="292"/>
      <c r="W286" s="292"/>
      <c r="X286" s="292"/>
      <c r="Y286" s="292"/>
      <c r="Z286" s="292"/>
      <c r="AA286" s="292"/>
      <c r="AB286" s="292"/>
      <c r="AC286" s="292"/>
      <c r="AD286" s="292"/>
      <c r="AE286" s="292"/>
      <c r="AF286" s="292"/>
      <c r="AG286" s="292"/>
    </row>
    <row r="287" spans="15:33" hidden="1" x14ac:dyDescent="0.25">
      <c r="O287" s="292"/>
      <c r="P287" s="292"/>
      <c r="Q287" s="292"/>
      <c r="R287" s="292"/>
      <c r="S287" s="292"/>
      <c r="T287" s="292"/>
      <c r="U287" s="292"/>
      <c r="V287" s="292"/>
      <c r="W287" s="292"/>
      <c r="X287" s="292"/>
      <c r="Y287" s="292"/>
      <c r="Z287" s="292"/>
      <c r="AA287" s="292"/>
      <c r="AB287" s="292"/>
      <c r="AC287" s="292"/>
      <c r="AD287" s="292"/>
      <c r="AE287" s="292"/>
      <c r="AF287" s="292"/>
      <c r="AG287" s="292"/>
    </row>
    <row r="288" spans="15:33" hidden="1" x14ac:dyDescent="0.25">
      <c r="O288" s="292"/>
      <c r="P288" s="292"/>
      <c r="Q288" s="292"/>
      <c r="R288" s="292"/>
      <c r="S288" s="292"/>
      <c r="T288" s="292"/>
      <c r="U288" s="292"/>
      <c r="V288" s="292"/>
      <c r="W288" s="292"/>
      <c r="X288" s="292"/>
      <c r="Y288" s="292"/>
      <c r="Z288" s="292"/>
      <c r="AA288" s="292"/>
      <c r="AB288" s="292"/>
      <c r="AC288" s="292"/>
      <c r="AD288" s="292"/>
      <c r="AE288" s="292"/>
      <c r="AF288" s="292"/>
      <c r="AG288" s="292"/>
    </row>
    <row r="289" spans="15:33" hidden="1" x14ac:dyDescent="0.25">
      <c r="O289" s="292"/>
      <c r="P289" s="292"/>
      <c r="Q289" s="292"/>
      <c r="R289" s="292"/>
      <c r="S289" s="292"/>
      <c r="T289" s="292"/>
      <c r="U289" s="292"/>
      <c r="V289" s="292"/>
      <c r="W289" s="292"/>
      <c r="X289" s="292"/>
      <c r="Y289" s="292"/>
      <c r="Z289" s="292"/>
      <c r="AA289" s="292"/>
      <c r="AB289" s="292"/>
      <c r="AC289" s="292"/>
      <c r="AD289" s="292"/>
      <c r="AE289" s="292"/>
      <c r="AF289" s="292"/>
      <c r="AG289" s="292"/>
    </row>
    <row r="290" spans="15:33" hidden="1" x14ac:dyDescent="0.25">
      <c r="O290" s="292"/>
      <c r="P290" s="292"/>
      <c r="Q290" s="292"/>
      <c r="R290" s="292"/>
      <c r="S290" s="292"/>
      <c r="T290" s="292"/>
      <c r="U290" s="292"/>
      <c r="V290" s="292"/>
      <c r="W290" s="292"/>
      <c r="X290" s="292"/>
      <c r="Y290" s="292"/>
      <c r="Z290" s="292"/>
      <c r="AA290" s="292"/>
      <c r="AB290" s="292"/>
      <c r="AC290" s="292"/>
      <c r="AD290" s="292"/>
      <c r="AE290" s="292"/>
      <c r="AF290" s="292"/>
      <c r="AG290" s="292"/>
    </row>
    <row r="291" spans="15:33" hidden="1" x14ac:dyDescent="0.25">
      <c r="O291" s="292"/>
      <c r="P291" s="292"/>
      <c r="Q291" s="292"/>
      <c r="R291" s="292"/>
      <c r="S291" s="292"/>
      <c r="T291" s="292"/>
      <c r="U291" s="292"/>
      <c r="V291" s="292"/>
      <c r="W291" s="292"/>
      <c r="X291" s="292"/>
      <c r="Y291" s="292"/>
      <c r="Z291" s="292"/>
      <c r="AA291" s="292"/>
      <c r="AB291" s="292"/>
      <c r="AC291" s="292"/>
      <c r="AD291" s="292"/>
      <c r="AE291" s="292"/>
      <c r="AF291" s="292"/>
      <c r="AG291" s="292"/>
    </row>
    <row r="292" spans="15:33" hidden="1" x14ac:dyDescent="0.25">
      <c r="O292" s="292"/>
      <c r="P292" s="292"/>
      <c r="Q292" s="292"/>
      <c r="R292" s="292"/>
      <c r="S292" s="292"/>
      <c r="T292" s="292"/>
      <c r="U292" s="292"/>
      <c r="V292" s="292"/>
      <c r="W292" s="292"/>
      <c r="X292" s="292"/>
      <c r="Y292" s="292"/>
      <c r="Z292" s="292"/>
      <c r="AA292" s="292"/>
      <c r="AB292" s="292"/>
      <c r="AC292" s="292"/>
      <c r="AD292" s="292"/>
      <c r="AE292" s="292"/>
      <c r="AF292" s="292"/>
      <c r="AG292" s="292"/>
    </row>
    <row r="293" spans="15:33" hidden="1" x14ac:dyDescent="0.25">
      <c r="O293" s="292"/>
      <c r="P293" s="292"/>
      <c r="Q293" s="292"/>
      <c r="R293" s="292"/>
      <c r="S293" s="292"/>
      <c r="T293" s="292"/>
      <c r="U293" s="292"/>
      <c r="V293" s="292"/>
      <c r="W293" s="292"/>
      <c r="X293" s="292"/>
      <c r="Y293" s="292"/>
      <c r="Z293" s="292"/>
      <c r="AA293" s="292"/>
      <c r="AB293" s="292"/>
      <c r="AC293" s="292"/>
      <c r="AD293" s="292"/>
      <c r="AE293" s="292"/>
      <c r="AF293" s="292"/>
      <c r="AG293" s="292"/>
    </row>
    <row r="294" spans="15:33" hidden="1" x14ac:dyDescent="0.25">
      <c r="O294" s="292"/>
      <c r="P294" s="292"/>
      <c r="Q294" s="292"/>
      <c r="R294" s="292"/>
      <c r="S294" s="292"/>
      <c r="T294" s="292"/>
      <c r="U294" s="292"/>
      <c r="V294" s="292"/>
      <c r="W294" s="292"/>
      <c r="X294" s="292"/>
      <c r="Y294" s="292"/>
      <c r="Z294" s="292"/>
      <c r="AA294" s="292"/>
      <c r="AB294" s="292"/>
      <c r="AC294" s="292"/>
      <c r="AD294" s="292"/>
      <c r="AE294" s="292"/>
      <c r="AF294" s="292"/>
      <c r="AG294" s="292"/>
    </row>
    <row r="295" spans="15:33" hidden="1" x14ac:dyDescent="0.25">
      <c r="O295" s="292"/>
      <c r="P295" s="292"/>
      <c r="Q295" s="292"/>
      <c r="R295" s="292"/>
      <c r="S295" s="292"/>
      <c r="T295" s="292"/>
      <c r="U295" s="292"/>
      <c r="V295" s="292"/>
      <c r="W295" s="292"/>
      <c r="X295" s="292"/>
      <c r="Y295" s="292"/>
      <c r="Z295" s="292"/>
      <c r="AA295" s="292"/>
      <c r="AB295" s="292"/>
      <c r="AC295" s="292"/>
      <c r="AD295" s="292"/>
      <c r="AE295" s="292"/>
      <c r="AF295" s="292"/>
      <c r="AG295" s="292"/>
    </row>
    <row r="296" spans="15:33" hidden="1" x14ac:dyDescent="0.25">
      <c r="O296" s="292"/>
      <c r="P296" s="292"/>
      <c r="Q296" s="292"/>
      <c r="R296" s="292"/>
      <c r="S296" s="292"/>
      <c r="T296" s="292"/>
      <c r="U296" s="292"/>
      <c r="V296" s="292"/>
      <c r="W296" s="292"/>
      <c r="X296" s="292"/>
      <c r="Y296" s="292"/>
      <c r="Z296" s="292"/>
      <c r="AA296" s="292"/>
      <c r="AB296" s="292"/>
      <c r="AC296" s="292"/>
      <c r="AD296" s="292"/>
      <c r="AE296" s="292"/>
      <c r="AF296" s="292"/>
      <c r="AG296" s="292"/>
    </row>
    <row r="297" spans="15:33" hidden="1" x14ac:dyDescent="0.25">
      <c r="O297" s="292"/>
      <c r="P297" s="292"/>
      <c r="Q297" s="292"/>
      <c r="R297" s="292"/>
      <c r="S297" s="292"/>
      <c r="T297" s="292"/>
      <c r="U297" s="292"/>
      <c r="V297" s="292"/>
      <c r="W297" s="292"/>
      <c r="X297" s="292"/>
      <c r="Y297" s="292"/>
      <c r="Z297" s="292"/>
      <c r="AA297" s="292"/>
      <c r="AB297" s="292"/>
      <c r="AC297" s="292"/>
      <c r="AD297" s="292"/>
      <c r="AE297" s="292"/>
      <c r="AF297" s="292"/>
      <c r="AG297" s="292"/>
    </row>
    <row r="298" spans="15:33" hidden="1" x14ac:dyDescent="0.25">
      <c r="O298" s="292"/>
      <c r="P298" s="292"/>
      <c r="Q298" s="292"/>
      <c r="R298" s="292"/>
      <c r="S298" s="292"/>
      <c r="T298" s="292"/>
      <c r="U298" s="292"/>
      <c r="V298" s="292"/>
      <c r="W298" s="292"/>
      <c r="X298" s="292"/>
      <c r="Y298" s="292"/>
      <c r="Z298" s="292"/>
      <c r="AA298" s="292"/>
      <c r="AB298" s="292"/>
      <c r="AC298" s="292"/>
      <c r="AD298" s="292"/>
      <c r="AE298" s="292"/>
      <c r="AF298" s="292"/>
      <c r="AG298" s="292"/>
    </row>
    <row r="299" spans="15:33" hidden="1" x14ac:dyDescent="0.25">
      <c r="O299" s="292"/>
      <c r="P299" s="292"/>
      <c r="Q299" s="292"/>
      <c r="R299" s="292"/>
      <c r="S299" s="292"/>
      <c r="T299" s="292"/>
      <c r="U299" s="292"/>
      <c r="V299" s="292"/>
      <c r="W299" s="292"/>
      <c r="X299" s="292"/>
      <c r="Y299" s="292"/>
      <c r="Z299" s="292"/>
      <c r="AA299" s="292"/>
      <c r="AB299" s="292"/>
      <c r="AC299" s="292"/>
      <c r="AD299" s="292"/>
      <c r="AE299" s="292"/>
      <c r="AF299" s="292"/>
      <c r="AG299" s="292"/>
    </row>
    <row r="300" spans="15:33" hidden="1" x14ac:dyDescent="0.25">
      <c r="O300" s="292"/>
      <c r="P300" s="292"/>
      <c r="Q300" s="292"/>
      <c r="R300" s="292"/>
      <c r="S300" s="292"/>
      <c r="T300" s="292"/>
      <c r="U300" s="292"/>
      <c r="V300" s="292"/>
      <c r="W300" s="292"/>
      <c r="X300" s="292"/>
      <c r="Y300" s="292"/>
      <c r="Z300" s="292"/>
      <c r="AA300" s="292"/>
      <c r="AB300" s="292"/>
      <c r="AC300" s="292"/>
      <c r="AD300" s="292"/>
      <c r="AE300" s="292"/>
      <c r="AF300" s="292"/>
      <c r="AG300" s="292"/>
    </row>
    <row r="301" spans="15:33" hidden="1" x14ac:dyDescent="0.25">
      <c r="O301" s="292"/>
      <c r="P301" s="292"/>
      <c r="Q301" s="292"/>
      <c r="R301" s="292"/>
      <c r="S301" s="292"/>
      <c r="T301" s="292"/>
      <c r="U301" s="292"/>
      <c r="V301" s="292"/>
      <c r="W301" s="292"/>
      <c r="X301" s="292"/>
      <c r="Y301" s="292"/>
      <c r="Z301" s="292"/>
      <c r="AA301" s="292"/>
      <c r="AB301" s="292"/>
      <c r="AC301" s="292"/>
      <c r="AD301" s="292"/>
      <c r="AE301" s="292"/>
      <c r="AF301" s="292"/>
      <c r="AG301" s="292"/>
    </row>
    <row r="302" spans="15:33" hidden="1" x14ac:dyDescent="0.25">
      <c r="O302" s="292"/>
      <c r="P302" s="292"/>
      <c r="Q302" s="292"/>
      <c r="R302" s="292"/>
      <c r="S302" s="292"/>
      <c r="T302" s="292"/>
      <c r="U302" s="292"/>
      <c r="V302" s="292"/>
      <c r="W302" s="292"/>
      <c r="X302" s="292"/>
      <c r="Y302" s="292"/>
      <c r="Z302" s="292"/>
      <c r="AA302" s="292"/>
      <c r="AB302" s="292"/>
      <c r="AC302" s="292"/>
      <c r="AD302" s="292"/>
      <c r="AE302" s="292"/>
      <c r="AF302" s="292"/>
      <c r="AG302" s="292"/>
    </row>
    <row r="303" spans="15:33" hidden="1" x14ac:dyDescent="0.25">
      <c r="O303" s="292"/>
      <c r="P303" s="292"/>
      <c r="Q303" s="292"/>
      <c r="R303" s="292"/>
      <c r="S303" s="292"/>
      <c r="T303" s="292"/>
      <c r="U303" s="292"/>
      <c r="V303" s="292"/>
      <c r="W303" s="292"/>
      <c r="X303" s="292"/>
      <c r="Y303" s="292"/>
      <c r="Z303" s="292"/>
      <c r="AA303" s="292"/>
      <c r="AB303" s="292"/>
      <c r="AC303" s="292"/>
      <c r="AD303" s="292"/>
      <c r="AE303" s="292"/>
      <c r="AF303" s="292"/>
      <c r="AG303" s="292"/>
    </row>
    <row r="304" spans="15:33" hidden="1" x14ac:dyDescent="0.25">
      <c r="O304" s="292"/>
      <c r="P304" s="292"/>
      <c r="Q304" s="292"/>
      <c r="R304" s="292"/>
      <c r="S304" s="292"/>
      <c r="T304" s="292"/>
      <c r="U304" s="292"/>
      <c r="V304" s="292"/>
      <c r="W304" s="292"/>
      <c r="X304" s="292"/>
      <c r="Y304" s="292"/>
      <c r="Z304" s="292"/>
      <c r="AA304" s="292"/>
      <c r="AB304" s="292"/>
      <c r="AC304" s="292"/>
      <c r="AD304" s="292"/>
      <c r="AE304" s="292"/>
      <c r="AF304" s="292"/>
      <c r="AG304" s="292"/>
    </row>
    <row r="305" spans="15:33" hidden="1" x14ac:dyDescent="0.25">
      <c r="O305" s="292"/>
      <c r="P305" s="292"/>
      <c r="Q305" s="292"/>
      <c r="R305" s="292"/>
      <c r="S305" s="292"/>
      <c r="T305" s="292"/>
      <c r="U305" s="292"/>
      <c r="V305" s="292"/>
      <c r="W305" s="292"/>
      <c r="X305" s="292"/>
      <c r="Y305" s="292"/>
      <c r="Z305" s="292"/>
      <c r="AA305" s="292"/>
      <c r="AB305" s="292"/>
      <c r="AC305" s="292"/>
      <c r="AD305" s="292"/>
      <c r="AE305" s="292"/>
      <c r="AF305" s="292"/>
      <c r="AG305" s="292"/>
    </row>
    <row r="306" spans="15:33" hidden="1" x14ac:dyDescent="0.25">
      <c r="O306" s="292"/>
      <c r="P306" s="292"/>
      <c r="Q306" s="292"/>
      <c r="R306" s="292"/>
      <c r="S306" s="292"/>
      <c r="T306" s="292"/>
      <c r="U306" s="292"/>
      <c r="V306" s="292"/>
      <c r="W306" s="292"/>
      <c r="X306" s="292"/>
      <c r="Y306" s="292"/>
      <c r="Z306" s="292"/>
      <c r="AA306" s="292"/>
      <c r="AB306" s="292"/>
      <c r="AC306" s="292"/>
      <c r="AD306" s="292"/>
      <c r="AE306" s="292"/>
      <c r="AF306" s="292"/>
      <c r="AG306" s="292"/>
    </row>
    <row r="307" spans="15:33" hidden="1" x14ac:dyDescent="0.25">
      <c r="O307" s="292"/>
      <c r="P307" s="292"/>
      <c r="Q307" s="292"/>
      <c r="R307" s="292"/>
      <c r="S307" s="292"/>
      <c r="T307" s="292"/>
      <c r="U307" s="292"/>
      <c r="V307" s="292"/>
      <c r="W307" s="292"/>
      <c r="X307" s="292"/>
      <c r="Y307" s="292"/>
      <c r="Z307" s="292"/>
      <c r="AA307" s="292"/>
      <c r="AB307" s="292"/>
      <c r="AC307" s="292"/>
      <c r="AD307" s="292"/>
      <c r="AE307" s="292"/>
      <c r="AF307" s="292"/>
      <c r="AG307" s="292"/>
    </row>
    <row r="308" spans="15:33" hidden="1" x14ac:dyDescent="0.25">
      <c r="O308" s="292"/>
      <c r="P308" s="292"/>
      <c r="Q308" s="292"/>
      <c r="R308" s="292"/>
      <c r="S308" s="292"/>
      <c r="T308" s="292"/>
      <c r="U308" s="292"/>
      <c r="V308" s="292"/>
      <c r="W308" s="292"/>
      <c r="X308" s="292"/>
      <c r="Y308" s="292"/>
      <c r="Z308" s="292"/>
      <c r="AA308" s="292"/>
      <c r="AB308" s="292"/>
      <c r="AC308" s="292"/>
      <c r="AD308" s="292"/>
      <c r="AE308" s="292"/>
      <c r="AF308" s="292"/>
      <c r="AG308" s="292"/>
    </row>
    <row r="309" spans="15:33" hidden="1" x14ac:dyDescent="0.25">
      <c r="O309" s="292"/>
      <c r="P309" s="292"/>
      <c r="Q309" s="292"/>
      <c r="R309" s="292"/>
      <c r="S309" s="292"/>
      <c r="T309" s="292"/>
      <c r="U309" s="292"/>
      <c r="V309" s="292"/>
      <c r="W309" s="292"/>
      <c r="X309" s="292"/>
      <c r="Y309" s="292"/>
      <c r="Z309" s="292"/>
      <c r="AA309" s="292"/>
      <c r="AB309" s="292"/>
      <c r="AC309" s="292"/>
      <c r="AD309" s="292"/>
      <c r="AE309" s="292"/>
      <c r="AF309" s="292"/>
      <c r="AG309" s="292"/>
    </row>
    <row r="310" spans="15:33" hidden="1" x14ac:dyDescent="0.25">
      <c r="O310" s="292"/>
      <c r="P310" s="292"/>
      <c r="Q310" s="292"/>
      <c r="R310" s="292"/>
      <c r="S310" s="292"/>
      <c r="T310" s="292"/>
      <c r="U310" s="292"/>
      <c r="V310" s="292"/>
      <c r="W310" s="292"/>
      <c r="X310" s="292"/>
      <c r="Y310" s="292"/>
      <c r="Z310" s="292"/>
      <c r="AA310" s="292"/>
      <c r="AB310" s="292"/>
      <c r="AC310" s="292"/>
      <c r="AD310" s="292"/>
      <c r="AE310" s="292"/>
      <c r="AF310" s="292"/>
      <c r="AG310" s="292"/>
    </row>
    <row r="311" spans="15:33" hidden="1" x14ac:dyDescent="0.25">
      <c r="O311" s="292"/>
      <c r="P311" s="292"/>
      <c r="Q311" s="292"/>
      <c r="R311" s="292"/>
      <c r="S311" s="292"/>
      <c r="T311" s="292"/>
      <c r="U311" s="292"/>
      <c r="V311" s="292"/>
      <c r="W311" s="292"/>
      <c r="X311" s="292"/>
      <c r="Y311" s="292"/>
      <c r="Z311" s="292"/>
      <c r="AA311" s="292"/>
      <c r="AB311" s="292"/>
      <c r="AC311" s="292"/>
      <c r="AD311" s="292"/>
      <c r="AE311" s="292"/>
      <c r="AF311" s="292"/>
      <c r="AG311" s="292"/>
    </row>
    <row r="312" spans="15:33" hidden="1" x14ac:dyDescent="0.25">
      <c r="O312" s="292"/>
      <c r="P312" s="292"/>
      <c r="Q312" s="292"/>
      <c r="R312" s="292"/>
      <c r="S312" s="292"/>
      <c r="T312" s="292"/>
      <c r="U312" s="292"/>
      <c r="V312" s="292"/>
      <c r="W312" s="292"/>
      <c r="X312" s="292"/>
      <c r="Y312" s="292"/>
      <c r="Z312" s="292"/>
      <c r="AA312" s="292"/>
      <c r="AB312" s="292"/>
      <c r="AC312" s="292"/>
      <c r="AD312" s="292"/>
      <c r="AE312" s="292"/>
      <c r="AF312" s="292"/>
      <c r="AG312" s="292"/>
    </row>
    <row r="313" spans="15:33" hidden="1" x14ac:dyDescent="0.25">
      <c r="O313" s="292"/>
      <c r="P313" s="292"/>
      <c r="Q313" s="292"/>
      <c r="R313" s="292"/>
      <c r="S313" s="292"/>
      <c r="T313" s="292"/>
      <c r="U313" s="292"/>
      <c r="V313" s="292"/>
      <c r="W313" s="292"/>
      <c r="X313" s="292"/>
      <c r="Y313" s="292"/>
      <c r="Z313" s="292"/>
      <c r="AA313" s="292"/>
      <c r="AB313" s="292"/>
      <c r="AC313" s="292"/>
      <c r="AD313" s="292"/>
      <c r="AE313" s="292"/>
      <c r="AF313" s="292"/>
      <c r="AG313" s="292"/>
    </row>
    <row r="314" spans="15:33" hidden="1" x14ac:dyDescent="0.25">
      <c r="O314" s="292"/>
      <c r="P314" s="292"/>
      <c r="Q314" s="292"/>
      <c r="R314" s="292"/>
      <c r="S314" s="292"/>
      <c r="T314" s="292"/>
      <c r="U314" s="292"/>
      <c r="V314" s="292"/>
      <c r="W314" s="292"/>
      <c r="X314" s="292"/>
      <c r="Y314" s="292"/>
      <c r="Z314" s="292"/>
      <c r="AA314" s="292"/>
      <c r="AB314" s="292"/>
      <c r="AC314" s="292"/>
      <c r="AD314" s="292"/>
      <c r="AE314" s="292"/>
      <c r="AF314" s="292"/>
      <c r="AG314" s="292"/>
    </row>
    <row r="315" spans="15:33" hidden="1" x14ac:dyDescent="0.25">
      <c r="O315" s="292"/>
      <c r="P315" s="292"/>
      <c r="Q315" s="292"/>
      <c r="R315" s="292"/>
      <c r="S315" s="292"/>
      <c r="T315" s="292"/>
      <c r="U315" s="292"/>
      <c r="V315" s="292"/>
      <c r="W315" s="292"/>
      <c r="X315" s="292"/>
      <c r="Y315" s="292"/>
      <c r="Z315" s="292"/>
      <c r="AA315" s="292"/>
      <c r="AB315" s="292"/>
      <c r="AC315" s="292"/>
      <c r="AD315" s="292"/>
      <c r="AE315" s="292"/>
      <c r="AF315" s="292"/>
      <c r="AG315" s="292"/>
    </row>
    <row r="316" spans="15:33" hidden="1" x14ac:dyDescent="0.25">
      <c r="O316" s="292"/>
      <c r="P316" s="292"/>
      <c r="Q316" s="292"/>
      <c r="R316" s="292"/>
      <c r="S316" s="292"/>
      <c r="T316" s="292"/>
      <c r="U316" s="292"/>
      <c r="V316" s="292"/>
      <c r="W316" s="292"/>
      <c r="X316" s="292"/>
      <c r="Y316" s="292"/>
      <c r="Z316" s="292"/>
      <c r="AA316" s="292"/>
      <c r="AB316" s="292"/>
      <c r="AC316" s="292"/>
      <c r="AD316" s="292"/>
      <c r="AE316" s="292"/>
      <c r="AF316" s="292"/>
      <c r="AG316" s="292"/>
    </row>
    <row r="317" spans="15:33" hidden="1" x14ac:dyDescent="0.25">
      <c r="O317" s="292"/>
      <c r="P317" s="292"/>
      <c r="Q317" s="292"/>
      <c r="R317" s="292"/>
      <c r="S317" s="292"/>
      <c r="T317" s="292"/>
      <c r="U317" s="292"/>
      <c r="V317" s="292"/>
      <c r="W317" s="292"/>
      <c r="X317" s="292"/>
      <c r="Y317" s="292"/>
      <c r="Z317" s="292"/>
      <c r="AA317" s="292"/>
      <c r="AB317" s="292"/>
      <c r="AC317" s="292"/>
      <c r="AD317" s="292"/>
      <c r="AE317" s="292"/>
      <c r="AF317" s="292"/>
      <c r="AG317" s="292"/>
    </row>
    <row r="318" spans="15:33" hidden="1" x14ac:dyDescent="0.25">
      <c r="O318" s="292"/>
      <c r="P318" s="292"/>
      <c r="Q318" s="292"/>
      <c r="R318" s="292"/>
      <c r="S318" s="292"/>
      <c r="T318" s="292"/>
      <c r="U318" s="292"/>
      <c r="V318" s="292"/>
      <c r="W318" s="292"/>
      <c r="X318" s="292"/>
      <c r="Y318" s="292"/>
      <c r="Z318" s="292"/>
      <c r="AA318" s="292"/>
      <c r="AB318" s="292"/>
      <c r="AC318" s="292"/>
      <c r="AD318" s="292"/>
      <c r="AE318" s="292"/>
      <c r="AF318" s="292"/>
      <c r="AG318" s="292"/>
    </row>
    <row r="319" spans="15:33" hidden="1" x14ac:dyDescent="0.25">
      <c r="O319" s="292"/>
      <c r="P319" s="292"/>
      <c r="Q319" s="292"/>
      <c r="R319" s="292"/>
      <c r="S319" s="292"/>
      <c r="T319" s="292"/>
      <c r="U319" s="292"/>
      <c r="V319" s="292"/>
      <c r="W319" s="292"/>
      <c r="X319" s="292"/>
      <c r="Y319" s="292"/>
      <c r="Z319" s="292"/>
      <c r="AA319" s="292"/>
      <c r="AB319" s="292"/>
      <c r="AC319" s="292"/>
      <c r="AD319" s="292"/>
      <c r="AE319" s="292"/>
      <c r="AF319" s="292"/>
      <c r="AG319" s="292"/>
    </row>
    <row r="320" spans="15:33" hidden="1" x14ac:dyDescent="0.25">
      <c r="O320" s="292"/>
      <c r="P320" s="292"/>
      <c r="Q320" s="292"/>
      <c r="R320" s="292"/>
      <c r="S320" s="292"/>
      <c r="T320" s="292"/>
      <c r="U320" s="292"/>
      <c r="V320" s="292"/>
      <c r="W320" s="292"/>
      <c r="X320" s="292"/>
      <c r="Y320" s="292"/>
      <c r="Z320" s="292"/>
      <c r="AA320" s="292"/>
      <c r="AB320" s="292"/>
      <c r="AC320" s="292"/>
      <c r="AD320" s="292"/>
      <c r="AE320" s="292"/>
      <c r="AF320" s="292"/>
      <c r="AG320" s="292"/>
    </row>
    <row r="321" spans="15:33" hidden="1" x14ac:dyDescent="0.25">
      <c r="O321" s="292"/>
      <c r="P321" s="292"/>
      <c r="Q321" s="292"/>
      <c r="R321" s="292"/>
      <c r="S321" s="292"/>
      <c r="T321" s="292"/>
      <c r="U321" s="292"/>
      <c r="V321" s="292"/>
      <c r="W321" s="292"/>
      <c r="X321" s="292"/>
      <c r="Y321" s="292"/>
      <c r="Z321" s="292"/>
      <c r="AA321" s="292"/>
      <c r="AB321" s="292"/>
      <c r="AC321" s="292"/>
      <c r="AD321" s="292"/>
      <c r="AE321" s="292"/>
      <c r="AF321" s="292"/>
      <c r="AG321" s="292"/>
    </row>
    <row r="322" spans="15:33" hidden="1" x14ac:dyDescent="0.25">
      <c r="O322" s="292"/>
      <c r="P322" s="292"/>
      <c r="Q322" s="292"/>
      <c r="R322" s="292"/>
      <c r="S322" s="292"/>
      <c r="T322" s="292"/>
      <c r="U322" s="292"/>
      <c r="V322" s="292"/>
      <c r="W322" s="292"/>
      <c r="X322" s="292"/>
      <c r="Y322" s="292"/>
      <c r="Z322" s="292"/>
      <c r="AA322" s="292"/>
      <c r="AB322" s="292"/>
      <c r="AC322" s="292"/>
      <c r="AD322" s="292"/>
      <c r="AE322" s="292"/>
      <c r="AF322" s="292"/>
      <c r="AG322" s="292"/>
    </row>
    <row r="323" spans="15:33" hidden="1" x14ac:dyDescent="0.25">
      <c r="O323" s="292"/>
      <c r="P323" s="292"/>
      <c r="Q323" s="292"/>
      <c r="R323" s="292"/>
      <c r="S323" s="292"/>
      <c r="T323" s="292"/>
      <c r="U323" s="292"/>
      <c r="V323" s="292"/>
      <c r="W323" s="292"/>
      <c r="X323" s="292"/>
      <c r="Y323" s="292"/>
      <c r="Z323" s="292"/>
      <c r="AA323" s="292"/>
      <c r="AB323" s="292"/>
      <c r="AC323" s="292"/>
      <c r="AD323" s="292"/>
      <c r="AE323" s="292"/>
      <c r="AF323" s="292"/>
      <c r="AG323" s="292"/>
    </row>
    <row r="324" spans="15:33" hidden="1" x14ac:dyDescent="0.25">
      <c r="O324" s="292"/>
      <c r="P324" s="292"/>
      <c r="Q324" s="292"/>
      <c r="R324" s="292"/>
      <c r="S324" s="292"/>
      <c r="T324" s="292"/>
      <c r="U324" s="292"/>
      <c r="V324" s="292"/>
      <c r="W324" s="292"/>
      <c r="X324" s="292"/>
      <c r="Y324" s="292"/>
      <c r="Z324" s="292"/>
      <c r="AA324" s="292"/>
      <c r="AB324" s="292"/>
      <c r="AC324" s="292"/>
      <c r="AD324" s="292"/>
      <c r="AE324" s="292"/>
      <c r="AF324" s="292"/>
      <c r="AG324" s="292"/>
    </row>
    <row r="325" spans="15:33" hidden="1" x14ac:dyDescent="0.25">
      <c r="O325" s="292"/>
      <c r="P325" s="292"/>
      <c r="Q325" s="292"/>
      <c r="R325" s="292"/>
      <c r="S325" s="292"/>
      <c r="T325" s="292"/>
      <c r="U325" s="292"/>
      <c r="V325" s="292"/>
      <c r="W325" s="292"/>
      <c r="X325" s="292"/>
      <c r="Y325" s="292"/>
      <c r="Z325" s="292"/>
      <c r="AA325" s="292"/>
      <c r="AB325" s="292"/>
      <c r="AC325" s="292"/>
      <c r="AD325" s="292"/>
      <c r="AE325" s="292"/>
      <c r="AF325" s="292"/>
      <c r="AG325" s="292"/>
    </row>
    <row r="326" spans="15:33" hidden="1" x14ac:dyDescent="0.25">
      <c r="O326" s="292"/>
      <c r="P326" s="292"/>
      <c r="Q326" s="292"/>
      <c r="R326" s="292"/>
      <c r="S326" s="292"/>
      <c r="T326" s="292"/>
      <c r="U326" s="292"/>
      <c r="V326" s="292"/>
      <c r="W326" s="292"/>
      <c r="X326" s="292"/>
      <c r="Y326" s="292"/>
      <c r="Z326" s="292"/>
      <c r="AA326" s="292"/>
      <c r="AB326" s="292"/>
      <c r="AC326" s="292"/>
      <c r="AD326" s="292"/>
      <c r="AE326" s="292"/>
      <c r="AF326" s="292"/>
      <c r="AG326" s="292"/>
    </row>
    <row r="327" spans="15:33" hidden="1" x14ac:dyDescent="0.25">
      <c r="O327" s="292"/>
      <c r="P327" s="292"/>
      <c r="Q327" s="292"/>
      <c r="R327" s="292"/>
      <c r="S327" s="292"/>
      <c r="T327" s="292"/>
      <c r="U327" s="292"/>
      <c r="V327" s="292"/>
      <c r="W327" s="292"/>
      <c r="X327" s="292"/>
      <c r="Y327" s="292"/>
      <c r="Z327" s="292"/>
      <c r="AA327" s="292"/>
      <c r="AB327" s="292"/>
      <c r="AC327" s="292"/>
      <c r="AD327" s="292"/>
      <c r="AE327" s="292"/>
      <c r="AF327" s="292"/>
      <c r="AG327" s="292"/>
    </row>
    <row r="328" spans="15:33" hidden="1" x14ac:dyDescent="0.25">
      <c r="O328" s="292"/>
      <c r="P328" s="292"/>
      <c r="Q328" s="292"/>
      <c r="R328" s="292"/>
      <c r="S328" s="292"/>
      <c r="T328" s="292"/>
      <c r="U328" s="292"/>
      <c r="V328" s="292"/>
      <c r="W328" s="292"/>
      <c r="X328" s="292"/>
      <c r="Y328" s="292"/>
      <c r="Z328" s="292"/>
      <c r="AA328" s="292"/>
      <c r="AB328" s="292"/>
      <c r="AC328" s="292"/>
      <c r="AD328" s="292"/>
      <c r="AE328" s="292"/>
      <c r="AF328" s="292"/>
      <c r="AG328" s="292"/>
    </row>
    <row r="329" spans="15:33" hidden="1" x14ac:dyDescent="0.25">
      <c r="O329" s="292"/>
      <c r="P329" s="292"/>
      <c r="Q329" s="292"/>
      <c r="R329" s="292"/>
      <c r="S329" s="292"/>
      <c r="T329" s="292"/>
      <c r="U329" s="292"/>
      <c r="V329" s="292"/>
      <c r="W329" s="292"/>
      <c r="X329" s="292"/>
      <c r="Y329" s="292"/>
      <c r="Z329" s="292"/>
      <c r="AA329" s="292"/>
      <c r="AB329" s="292"/>
      <c r="AC329" s="292"/>
      <c r="AD329" s="292"/>
      <c r="AE329" s="292"/>
      <c r="AF329" s="292"/>
      <c r="AG329" s="292"/>
    </row>
    <row r="330" spans="15:33" hidden="1" x14ac:dyDescent="0.25">
      <c r="O330" s="292"/>
      <c r="P330" s="292"/>
      <c r="Q330" s="292"/>
      <c r="R330" s="292"/>
      <c r="S330" s="292"/>
      <c r="T330" s="292"/>
      <c r="U330" s="292"/>
      <c r="V330" s="292"/>
      <c r="W330" s="292"/>
      <c r="X330" s="292"/>
      <c r="Y330" s="292"/>
      <c r="Z330" s="292"/>
      <c r="AA330" s="292"/>
      <c r="AB330" s="292"/>
      <c r="AC330" s="292"/>
      <c r="AD330" s="292"/>
      <c r="AE330" s="292"/>
      <c r="AF330" s="292"/>
      <c r="AG330" s="292"/>
    </row>
    <row r="331" spans="15:33" hidden="1" x14ac:dyDescent="0.25">
      <c r="O331" s="292"/>
      <c r="P331" s="292"/>
      <c r="Q331" s="292"/>
      <c r="R331" s="292"/>
      <c r="S331" s="292"/>
      <c r="T331" s="292"/>
      <c r="U331" s="292"/>
      <c r="V331" s="292"/>
      <c r="W331" s="292"/>
      <c r="X331" s="292"/>
      <c r="Y331" s="292"/>
      <c r="Z331" s="292"/>
      <c r="AA331" s="292"/>
      <c r="AB331" s="292"/>
      <c r="AC331" s="292"/>
      <c r="AD331" s="292"/>
      <c r="AE331" s="292"/>
      <c r="AF331" s="292"/>
      <c r="AG331" s="292"/>
    </row>
    <row r="332" spans="15:33" hidden="1" x14ac:dyDescent="0.25">
      <c r="O332" s="292"/>
      <c r="P332" s="292"/>
      <c r="Q332" s="292"/>
      <c r="R332" s="292"/>
      <c r="S332" s="292"/>
      <c r="T332" s="292"/>
      <c r="U332" s="292"/>
      <c r="V332" s="292"/>
      <c r="W332" s="292"/>
      <c r="X332" s="292"/>
      <c r="Y332" s="292"/>
      <c r="Z332" s="292"/>
      <c r="AA332" s="292"/>
      <c r="AB332" s="292"/>
      <c r="AC332" s="292"/>
      <c r="AD332" s="292"/>
      <c r="AE332" s="292"/>
      <c r="AF332" s="292"/>
      <c r="AG332" s="292"/>
    </row>
    <row r="333" spans="15:33" hidden="1" x14ac:dyDescent="0.25">
      <c r="O333" s="292"/>
      <c r="P333" s="292"/>
      <c r="Q333" s="292"/>
      <c r="R333" s="292"/>
      <c r="S333" s="292"/>
      <c r="T333" s="292"/>
      <c r="U333" s="292"/>
      <c r="V333" s="292"/>
      <c r="W333" s="292"/>
      <c r="X333" s="292"/>
      <c r="Y333" s="292"/>
      <c r="Z333" s="292"/>
      <c r="AA333" s="292"/>
      <c r="AB333" s="292"/>
      <c r="AC333" s="292"/>
      <c r="AD333" s="292"/>
      <c r="AE333" s="292"/>
      <c r="AF333" s="292"/>
      <c r="AG333" s="292"/>
    </row>
    <row r="334" spans="15:33" hidden="1" x14ac:dyDescent="0.25">
      <c r="O334" s="292"/>
      <c r="P334" s="292"/>
      <c r="Q334" s="292"/>
      <c r="R334" s="292"/>
      <c r="S334" s="292"/>
      <c r="T334" s="292"/>
      <c r="U334" s="292"/>
      <c r="V334" s="292"/>
      <c r="W334" s="292"/>
      <c r="X334" s="292"/>
      <c r="Y334" s="292"/>
      <c r="Z334" s="292"/>
      <c r="AA334" s="292"/>
      <c r="AB334" s="292"/>
      <c r="AC334" s="292"/>
      <c r="AD334" s="292"/>
      <c r="AE334" s="292"/>
      <c r="AF334" s="292"/>
      <c r="AG334" s="292"/>
    </row>
    <row r="335" spans="15:33" hidden="1" x14ac:dyDescent="0.25">
      <c r="O335" s="292"/>
      <c r="P335" s="292"/>
      <c r="Q335" s="292"/>
      <c r="R335" s="292"/>
      <c r="S335" s="292"/>
      <c r="T335" s="292"/>
      <c r="U335" s="292"/>
      <c r="V335" s="292"/>
      <c r="W335" s="292"/>
      <c r="X335" s="292"/>
      <c r="Y335" s="292"/>
      <c r="Z335" s="292"/>
      <c r="AA335" s="292"/>
      <c r="AB335" s="292"/>
      <c r="AC335" s="292"/>
      <c r="AD335" s="292"/>
      <c r="AE335" s="292"/>
      <c r="AF335" s="292"/>
      <c r="AG335" s="292"/>
    </row>
    <row r="336" spans="15:33" hidden="1" x14ac:dyDescent="0.25">
      <c r="O336" s="292"/>
      <c r="P336" s="292"/>
      <c r="Q336" s="292"/>
      <c r="R336" s="292"/>
      <c r="S336" s="292"/>
      <c r="T336" s="292"/>
      <c r="U336" s="292"/>
      <c r="V336" s="292"/>
      <c r="W336" s="292"/>
      <c r="X336" s="292"/>
      <c r="Y336" s="292"/>
      <c r="Z336" s="292"/>
      <c r="AA336" s="292"/>
      <c r="AB336" s="292"/>
      <c r="AC336" s="292"/>
      <c r="AD336" s="292"/>
      <c r="AE336" s="292"/>
      <c r="AF336" s="292"/>
      <c r="AG336" s="292"/>
    </row>
    <row r="337" spans="15:33" hidden="1" x14ac:dyDescent="0.25">
      <c r="O337" s="292"/>
      <c r="P337" s="292"/>
      <c r="Q337" s="292"/>
      <c r="R337" s="292"/>
      <c r="S337" s="292"/>
      <c r="T337" s="292"/>
      <c r="U337" s="292"/>
      <c r="V337" s="292"/>
      <c r="W337" s="292"/>
      <c r="X337" s="292"/>
      <c r="Y337" s="292"/>
      <c r="Z337" s="292"/>
      <c r="AA337" s="292"/>
      <c r="AB337" s="292"/>
      <c r="AC337" s="292"/>
      <c r="AD337" s="292"/>
      <c r="AE337" s="292"/>
      <c r="AF337" s="292"/>
      <c r="AG337" s="292"/>
    </row>
    <row r="338" spans="15:33" hidden="1" x14ac:dyDescent="0.25">
      <c r="O338" s="292"/>
      <c r="P338" s="292"/>
      <c r="Q338" s="292"/>
      <c r="R338" s="292"/>
      <c r="S338" s="292"/>
      <c r="T338" s="292"/>
      <c r="U338" s="292"/>
      <c r="V338" s="292"/>
      <c r="W338" s="292"/>
      <c r="X338" s="292"/>
      <c r="Y338" s="292"/>
      <c r="Z338" s="292"/>
      <c r="AA338" s="292"/>
      <c r="AB338" s="292"/>
      <c r="AC338" s="292"/>
      <c r="AD338" s="292"/>
      <c r="AE338" s="292"/>
      <c r="AF338" s="292"/>
      <c r="AG338" s="292"/>
    </row>
    <row r="339" spans="15:33" hidden="1" x14ac:dyDescent="0.25">
      <c r="O339" s="292"/>
      <c r="P339" s="292"/>
      <c r="Q339" s="292"/>
      <c r="R339" s="292"/>
      <c r="S339" s="292"/>
      <c r="T339" s="292"/>
      <c r="U339" s="292"/>
      <c r="V339" s="292"/>
      <c r="W339" s="292"/>
      <c r="X339" s="292"/>
      <c r="Y339" s="292"/>
      <c r="Z339" s="292"/>
      <c r="AA339" s="292"/>
      <c r="AB339" s="292"/>
      <c r="AC339" s="292"/>
      <c r="AD339" s="292"/>
      <c r="AE339" s="292"/>
      <c r="AF339" s="292"/>
      <c r="AG339" s="292"/>
    </row>
    <row r="340" spans="15:33" hidden="1" x14ac:dyDescent="0.25">
      <c r="O340" s="292"/>
      <c r="P340" s="292"/>
      <c r="Q340" s="292"/>
      <c r="R340" s="292"/>
      <c r="S340" s="292"/>
      <c r="T340" s="292"/>
      <c r="U340" s="292"/>
      <c r="V340" s="292"/>
      <c r="W340" s="292"/>
      <c r="X340" s="292"/>
      <c r="Y340" s="292"/>
      <c r="Z340" s="292"/>
      <c r="AA340" s="292"/>
      <c r="AB340" s="292"/>
      <c r="AC340" s="292"/>
      <c r="AD340" s="292"/>
      <c r="AE340" s="292"/>
      <c r="AF340" s="292"/>
      <c r="AG340" s="292"/>
    </row>
    <row r="341" spans="15:33" hidden="1" x14ac:dyDescent="0.25">
      <c r="O341" s="292"/>
      <c r="P341" s="292"/>
      <c r="Q341" s="292"/>
      <c r="R341" s="292"/>
      <c r="S341" s="292"/>
      <c r="T341" s="292"/>
      <c r="U341" s="292"/>
      <c r="V341" s="292"/>
      <c r="W341" s="292"/>
      <c r="X341" s="292"/>
      <c r="Y341" s="292"/>
      <c r="Z341" s="292"/>
      <c r="AA341" s="292"/>
      <c r="AB341" s="292"/>
      <c r="AC341" s="292"/>
      <c r="AD341" s="292"/>
      <c r="AE341" s="292"/>
      <c r="AF341" s="292"/>
      <c r="AG341" s="292"/>
    </row>
    <row r="342" spans="15:33" hidden="1" x14ac:dyDescent="0.25">
      <c r="O342" s="292"/>
      <c r="P342" s="292"/>
      <c r="Q342" s="292"/>
      <c r="R342" s="292"/>
      <c r="S342" s="292"/>
      <c r="T342" s="292"/>
      <c r="U342" s="292"/>
      <c r="V342" s="292"/>
      <c r="W342" s="292"/>
      <c r="X342" s="292"/>
      <c r="Y342" s="292"/>
      <c r="Z342" s="292"/>
      <c r="AA342" s="292"/>
      <c r="AB342" s="292"/>
      <c r="AC342" s="292"/>
      <c r="AD342" s="292"/>
      <c r="AE342" s="292"/>
      <c r="AF342" s="292"/>
      <c r="AG342" s="292"/>
    </row>
    <row r="343" spans="15:33" hidden="1" x14ac:dyDescent="0.25">
      <c r="O343" s="292"/>
      <c r="P343" s="292"/>
      <c r="Q343" s="292"/>
      <c r="R343" s="292"/>
      <c r="S343" s="292"/>
      <c r="T343" s="292"/>
      <c r="U343" s="292"/>
      <c r="V343" s="292"/>
      <c r="W343" s="292"/>
      <c r="X343" s="292"/>
      <c r="Y343" s="292"/>
      <c r="Z343" s="292"/>
      <c r="AA343" s="292"/>
      <c r="AB343" s="292"/>
      <c r="AC343" s="292"/>
      <c r="AD343" s="292"/>
      <c r="AE343" s="292"/>
      <c r="AF343" s="292"/>
      <c r="AG343" s="292"/>
    </row>
    <row r="344" spans="15:33" hidden="1" x14ac:dyDescent="0.25">
      <c r="O344" s="292"/>
      <c r="P344" s="292"/>
      <c r="Q344" s="292"/>
      <c r="R344" s="292"/>
      <c r="S344" s="292"/>
      <c r="T344" s="292"/>
      <c r="U344" s="292"/>
      <c r="V344" s="292"/>
      <c r="W344" s="292"/>
      <c r="X344" s="292"/>
      <c r="Y344" s="292"/>
      <c r="Z344" s="292"/>
      <c r="AA344" s="292"/>
      <c r="AB344" s="292"/>
      <c r="AC344" s="292"/>
      <c r="AD344" s="292"/>
      <c r="AE344" s="292"/>
      <c r="AF344" s="292"/>
      <c r="AG344" s="292"/>
    </row>
    <row r="345" spans="15:33" hidden="1" x14ac:dyDescent="0.25">
      <c r="O345" s="292"/>
      <c r="P345" s="292"/>
      <c r="Q345" s="292"/>
      <c r="R345" s="292"/>
      <c r="S345" s="292"/>
      <c r="T345" s="292"/>
      <c r="U345" s="292"/>
      <c r="V345" s="292"/>
      <c r="W345" s="292"/>
      <c r="X345" s="292"/>
      <c r="Y345" s="292"/>
      <c r="Z345" s="292"/>
      <c r="AA345" s="292"/>
      <c r="AB345" s="292"/>
      <c r="AC345" s="292"/>
      <c r="AD345" s="292"/>
      <c r="AE345" s="292"/>
      <c r="AF345" s="292"/>
      <c r="AG345" s="292"/>
    </row>
    <row r="346" spans="15:33" hidden="1" x14ac:dyDescent="0.25">
      <c r="O346" s="292"/>
      <c r="P346" s="292"/>
      <c r="Q346" s="292"/>
      <c r="R346" s="292"/>
      <c r="S346" s="292"/>
      <c r="T346" s="292"/>
      <c r="U346" s="292"/>
      <c r="V346" s="292"/>
      <c r="W346" s="292"/>
      <c r="X346" s="292"/>
      <c r="Y346" s="292"/>
      <c r="Z346" s="292"/>
      <c r="AA346" s="292"/>
      <c r="AB346" s="292"/>
      <c r="AC346" s="292"/>
      <c r="AD346" s="292"/>
      <c r="AE346" s="292"/>
      <c r="AF346" s="292"/>
      <c r="AG346" s="292"/>
    </row>
    <row r="347" spans="15:33" hidden="1" x14ac:dyDescent="0.25">
      <c r="O347" s="292"/>
      <c r="P347" s="292"/>
      <c r="Q347" s="292"/>
      <c r="R347" s="292"/>
      <c r="S347" s="292"/>
      <c r="T347" s="292"/>
      <c r="U347" s="292"/>
      <c r="V347" s="292"/>
      <c r="W347" s="292"/>
      <c r="X347" s="292"/>
      <c r="Y347" s="292"/>
      <c r="Z347" s="292"/>
      <c r="AA347" s="292"/>
      <c r="AB347" s="292"/>
      <c r="AC347" s="292"/>
      <c r="AD347" s="292"/>
      <c r="AE347" s="292"/>
      <c r="AF347" s="292"/>
      <c r="AG347" s="292"/>
    </row>
    <row r="348" spans="15:33" hidden="1" x14ac:dyDescent="0.25">
      <c r="O348" s="292"/>
      <c r="P348" s="292"/>
      <c r="Q348" s="292"/>
      <c r="R348" s="292"/>
      <c r="S348" s="292"/>
      <c r="T348" s="292"/>
      <c r="U348" s="292"/>
      <c r="V348" s="292"/>
      <c r="W348" s="292"/>
      <c r="X348" s="292"/>
      <c r="Y348" s="292"/>
      <c r="Z348" s="292"/>
      <c r="AA348" s="292"/>
      <c r="AB348" s="292"/>
      <c r="AC348" s="292"/>
      <c r="AD348" s="292"/>
      <c r="AE348" s="292"/>
      <c r="AF348" s="292"/>
      <c r="AG348" s="292"/>
    </row>
    <row r="349" spans="15:33" hidden="1" x14ac:dyDescent="0.25">
      <c r="O349" s="292"/>
      <c r="P349" s="292"/>
      <c r="Q349" s="292"/>
      <c r="R349" s="292"/>
      <c r="S349" s="292"/>
      <c r="T349" s="292"/>
      <c r="U349" s="292"/>
      <c r="V349" s="292"/>
      <c r="W349" s="292"/>
      <c r="X349" s="292"/>
      <c r="Y349" s="292"/>
      <c r="Z349" s="292"/>
      <c r="AA349" s="292"/>
      <c r="AB349" s="292"/>
      <c r="AC349" s="292"/>
      <c r="AD349" s="292"/>
      <c r="AE349" s="292"/>
      <c r="AF349" s="292"/>
      <c r="AG349" s="292"/>
    </row>
    <row r="350" spans="15:33" hidden="1" x14ac:dyDescent="0.25">
      <c r="O350" s="292"/>
      <c r="P350" s="292"/>
      <c r="Q350" s="292"/>
      <c r="R350" s="292"/>
      <c r="S350" s="292"/>
      <c r="T350" s="292"/>
      <c r="U350" s="292"/>
      <c r="V350" s="292"/>
      <c r="W350" s="292"/>
      <c r="X350" s="292"/>
      <c r="Y350" s="292"/>
      <c r="Z350" s="292"/>
      <c r="AA350" s="292"/>
      <c r="AB350" s="292"/>
      <c r="AC350" s="292"/>
      <c r="AD350" s="292"/>
      <c r="AE350" s="292"/>
      <c r="AF350" s="292"/>
      <c r="AG350" s="292"/>
    </row>
    <row r="351" spans="15:33" hidden="1" x14ac:dyDescent="0.25">
      <c r="O351" s="292"/>
      <c r="P351" s="292"/>
      <c r="Q351" s="292"/>
      <c r="R351" s="292"/>
      <c r="S351" s="292"/>
      <c r="T351" s="292"/>
      <c r="U351" s="292"/>
      <c r="V351" s="292"/>
      <c r="W351" s="292"/>
      <c r="X351" s="292"/>
      <c r="Y351" s="292"/>
      <c r="Z351" s="292"/>
      <c r="AA351" s="292"/>
      <c r="AB351" s="292"/>
      <c r="AC351" s="292"/>
      <c r="AD351" s="292"/>
      <c r="AE351" s="292"/>
      <c r="AF351" s="292"/>
      <c r="AG351" s="292"/>
    </row>
    <row r="352" spans="15:33" hidden="1" x14ac:dyDescent="0.25">
      <c r="O352" s="292"/>
      <c r="P352" s="292"/>
      <c r="Q352" s="292"/>
      <c r="R352" s="292"/>
      <c r="S352" s="292"/>
      <c r="T352" s="292"/>
      <c r="U352" s="292"/>
      <c r="V352" s="292"/>
      <c r="W352" s="292"/>
      <c r="X352" s="292"/>
      <c r="Y352" s="292"/>
      <c r="Z352" s="292"/>
      <c r="AA352" s="292"/>
      <c r="AB352" s="292"/>
      <c r="AC352" s="292"/>
      <c r="AD352" s="292"/>
      <c r="AE352" s="292"/>
      <c r="AF352" s="292"/>
      <c r="AG352" s="292"/>
    </row>
    <row r="353" spans="15:33" hidden="1" x14ac:dyDescent="0.25">
      <c r="O353" s="292"/>
      <c r="P353" s="292"/>
      <c r="Q353" s="292"/>
      <c r="R353" s="292"/>
      <c r="S353" s="292"/>
      <c r="T353" s="292"/>
      <c r="U353" s="292"/>
      <c r="V353" s="292"/>
      <c r="W353" s="292"/>
      <c r="X353" s="292"/>
      <c r="Y353" s="292"/>
      <c r="Z353" s="292"/>
      <c r="AA353" s="292"/>
      <c r="AB353" s="292"/>
      <c r="AC353" s="292"/>
      <c r="AD353" s="292"/>
      <c r="AE353" s="292"/>
      <c r="AF353" s="292"/>
      <c r="AG353" s="292"/>
    </row>
    <row r="354" spans="15:33" hidden="1" x14ac:dyDescent="0.25">
      <c r="O354" s="292"/>
      <c r="P354" s="292"/>
      <c r="Q354" s="292"/>
      <c r="R354" s="292"/>
      <c r="S354" s="292"/>
      <c r="T354" s="292"/>
      <c r="U354" s="292"/>
      <c r="V354" s="292"/>
      <c r="W354" s="292"/>
      <c r="X354" s="292"/>
      <c r="Y354" s="292"/>
      <c r="Z354" s="292"/>
      <c r="AA354" s="292"/>
      <c r="AB354" s="292"/>
      <c r="AC354" s="292"/>
      <c r="AD354" s="292"/>
      <c r="AE354" s="292"/>
      <c r="AF354" s="292"/>
      <c r="AG354" s="292"/>
    </row>
    <row r="355" spans="15:33" hidden="1" x14ac:dyDescent="0.25">
      <c r="O355" s="292"/>
      <c r="P355" s="292"/>
      <c r="Q355" s="292"/>
      <c r="R355" s="292"/>
      <c r="S355" s="292"/>
      <c r="T355" s="292"/>
      <c r="U355" s="292"/>
      <c r="V355" s="292"/>
      <c r="W355" s="292"/>
      <c r="X355" s="292"/>
      <c r="Y355" s="292"/>
      <c r="Z355" s="292"/>
      <c r="AA355" s="292"/>
      <c r="AB355" s="292"/>
      <c r="AC355" s="292"/>
      <c r="AD355" s="292"/>
      <c r="AE355" s="292"/>
      <c r="AF355" s="292"/>
      <c r="AG355" s="292"/>
    </row>
    <row r="356" spans="15:33" hidden="1" x14ac:dyDescent="0.25">
      <c r="O356" s="292"/>
      <c r="P356" s="292"/>
      <c r="Q356" s="292"/>
      <c r="R356" s="292"/>
      <c r="S356" s="292"/>
      <c r="T356" s="292"/>
      <c r="U356" s="292"/>
      <c r="V356" s="292"/>
      <c r="W356" s="292"/>
      <c r="X356" s="292"/>
      <c r="Y356" s="292"/>
      <c r="Z356" s="292"/>
      <c r="AA356" s="292"/>
      <c r="AB356" s="292"/>
      <c r="AC356" s="292"/>
      <c r="AD356" s="292"/>
      <c r="AE356" s="292"/>
      <c r="AF356" s="292"/>
      <c r="AG356" s="292"/>
    </row>
    <row r="357" spans="15:33" hidden="1" x14ac:dyDescent="0.25">
      <c r="O357" s="292"/>
      <c r="P357" s="292"/>
      <c r="Q357" s="292"/>
      <c r="R357" s="292"/>
      <c r="S357" s="292"/>
      <c r="T357" s="292"/>
      <c r="U357" s="292"/>
      <c r="V357" s="292"/>
      <c r="W357" s="292"/>
      <c r="X357" s="292"/>
      <c r="Y357" s="292"/>
      <c r="Z357" s="292"/>
      <c r="AA357" s="292"/>
      <c r="AB357" s="292"/>
      <c r="AC357" s="292"/>
      <c r="AD357" s="292"/>
      <c r="AE357" s="292"/>
      <c r="AF357" s="292"/>
      <c r="AG357" s="292"/>
    </row>
    <row r="358" spans="15:33" hidden="1" x14ac:dyDescent="0.25">
      <c r="O358" s="292"/>
      <c r="P358" s="292"/>
      <c r="Q358" s="292"/>
      <c r="R358" s="292"/>
      <c r="S358" s="292"/>
      <c r="T358" s="292"/>
      <c r="U358" s="292"/>
      <c r="V358" s="292"/>
      <c r="W358" s="292"/>
      <c r="X358" s="292"/>
      <c r="Y358" s="292"/>
      <c r="Z358" s="292"/>
      <c r="AA358" s="292"/>
      <c r="AB358" s="292"/>
      <c r="AC358" s="292"/>
      <c r="AD358" s="292"/>
      <c r="AE358" s="292"/>
      <c r="AF358" s="292"/>
      <c r="AG358" s="292"/>
    </row>
    <row r="359" spans="15:33" hidden="1" x14ac:dyDescent="0.25">
      <c r="O359" s="292"/>
      <c r="P359" s="292"/>
      <c r="Q359" s="292"/>
      <c r="R359" s="292"/>
      <c r="S359" s="292"/>
      <c r="T359" s="292"/>
      <c r="U359" s="292"/>
      <c r="V359" s="292"/>
      <c r="W359" s="292"/>
      <c r="X359" s="292"/>
      <c r="Y359" s="292"/>
      <c r="Z359" s="292"/>
      <c r="AA359" s="292"/>
      <c r="AB359" s="292"/>
      <c r="AC359" s="292"/>
      <c r="AD359" s="292"/>
      <c r="AE359" s="292"/>
      <c r="AF359" s="292"/>
      <c r="AG359" s="292"/>
    </row>
    <row r="360" spans="15:33" hidden="1" x14ac:dyDescent="0.25">
      <c r="O360" s="292"/>
      <c r="P360" s="292"/>
      <c r="Q360" s="292"/>
      <c r="R360" s="292"/>
      <c r="S360" s="292"/>
      <c r="T360" s="292"/>
      <c r="U360" s="292"/>
      <c r="V360" s="292"/>
      <c r="W360" s="292"/>
      <c r="X360" s="292"/>
      <c r="Y360" s="292"/>
      <c r="Z360" s="292"/>
      <c r="AA360" s="292"/>
      <c r="AB360" s="292"/>
      <c r="AC360" s="292"/>
      <c r="AD360" s="292"/>
      <c r="AE360" s="292"/>
      <c r="AF360" s="292"/>
      <c r="AG360" s="292"/>
    </row>
    <row r="361" spans="15:33" hidden="1" x14ac:dyDescent="0.25">
      <c r="O361" s="292"/>
      <c r="P361" s="292"/>
      <c r="Q361" s="292"/>
      <c r="R361" s="292"/>
      <c r="S361" s="292"/>
      <c r="T361" s="292"/>
      <c r="U361" s="292"/>
      <c r="V361" s="292"/>
      <c r="W361" s="292"/>
      <c r="X361" s="292"/>
      <c r="Y361" s="292"/>
      <c r="Z361" s="292"/>
      <c r="AA361" s="292"/>
      <c r="AB361" s="292"/>
      <c r="AC361" s="292"/>
      <c r="AD361" s="292"/>
      <c r="AE361" s="292"/>
      <c r="AF361" s="292"/>
      <c r="AG361" s="292"/>
    </row>
    <row r="362" spans="15:33" hidden="1" x14ac:dyDescent="0.25">
      <c r="O362" s="292"/>
      <c r="P362" s="292"/>
      <c r="Q362" s="292"/>
      <c r="R362" s="292"/>
      <c r="S362" s="292"/>
      <c r="T362" s="292"/>
      <c r="U362" s="292"/>
      <c r="V362" s="292"/>
      <c r="W362" s="292"/>
      <c r="X362" s="292"/>
      <c r="Y362" s="292"/>
      <c r="Z362" s="292"/>
      <c r="AA362" s="292"/>
      <c r="AB362" s="292"/>
      <c r="AC362" s="292"/>
      <c r="AD362" s="292"/>
      <c r="AE362" s="292"/>
      <c r="AF362" s="292"/>
      <c r="AG362" s="292"/>
    </row>
    <row r="363" spans="15:33" hidden="1" x14ac:dyDescent="0.25">
      <c r="O363" s="292"/>
      <c r="P363" s="292"/>
      <c r="Q363" s="292"/>
      <c r="R363" s="292"/>
      <c r="S363" s="292"/>
      <c r="T363" s="292"/>
      <c r="U363" s="292"/>
      <c r="V363" s="292"/>
      <c r="W363" s="292"/>
      <c r="X363" s="292"/>
      <c r="Y363" s="292"/>
      <c r="Z363" s="292"/>
      <c r="AA363" s="292"/>
      <c r="AB363" s="292"/>
      <c r="AC363" s="292"/>
      <c r="AD363" s="292"/>
      <c r="AE363" s="292"/>
      <c r="AF363" s="292"/>
      <c r="AG363" s="292"/>
    </row>
    <row r="364" spans="15:33" hidden="1" x14ac:dyDescent="0.25">
      <c r="O364" s="292"/>
      <c r="P364" s="292"/>
      <c r="Q364" s="292"/>
      <c r="R364" s="292"/>
      <c r="S364" s="292"/>
      <c r="T364" s="292"/>
      <c r="U364" s="292"/>
      <c r="V364" s="292"/>
      <c r="W364" s="292"/>
      <c r="X364" s="292"/>
      <c r="Y364" s="292"/>
      <c r="Z364" s="292"/>
      <c r="AA364" s="292"/>
      <c r="AB364" s="292"/>
      <c r="AC364" s="292"/>
      <c r="AD364" s="292"/>
      <c r="AE364" s="292"/>
      <c r="AF364" s="292"/>
      <c r="AG364" s="292"/>
    </row>
    <row r="365" spans="15:33" hidden="1" x14ac:dyDescent="0.25">
      <c r="O365" s="292"/>
      <c r="P365" s="292"/>
      <c r="Q365" s="292"/>
      <c r="R365" s="292"/>
      <c r="S365" s="292"/>
      <c r="T365" s="292"/>
      <c r="U365" s="292"/>
      <c r="V365" s="292"/>
      <c r="W365" s="292"/>
      <c r="X365" s="292"/>
      <c r="Y365" s="292"/>
      <c r="Z365" s="292"/>
      <c r="AA365" s="292"/>
      <c r="AB365" s="292"/>
      <c r="AC365" s="292"/>
      <c r="AD365" s="292"/>
      <c r="AE365" s="292"/>
      <c r="AF365" s="292"/>
      <c r="AG365" s="292"/>
    </row>
    <row r="366" spans="15:33" hidden="1" x14ac:dyDescent="0.25">
      <c r="O366" s="292"/>
      <c r="P366" s="292"/>
      <c r="Q366" s="292"/>
      <c r="R366" s="292"/>
      <c r="S366" s="292"/>
      <c r="T366" s="292"/>
      <c r="U366" s="292"/>
      <c r="V366" s="292"/>
      <c r="W366" s="292"/>
      <c r="X366" s="292"/>
      <c r="Y366" s="292"/>
      <c r="Z366" s="292"/>
      <c r="AA366" s="292"/>
      <c r="AB366" s="292"/>
      <c r="AC366" s="292"/>
      <c r="AD366" s="292"/>
      <c r="AE366" s="292"/>
      <c r="AF366" s="292"/>
      <c r="AG366" s="292"/>
    </row>
    <row r="367" spans="15:33" hidden="1" x14ac:dyDescent="0.25">
      <c r="O367" s="292"/>
      <c r="P367" s="292"/>
      <c r="Q367" s="292"/>
      <c r="R367" s="292"/>
      <c r="S367" s="292"/>
      <c r="T367" s="292"/>
      <c r="U367" s="292"/>
      <c r="V367" s="292"/>
      <c r="W367" s="292"/>
      <c r="X367" s="292"/>
      <c r="Y367" s="292"/>
      <c r="Z367" s="292"/>
      <c r="AA367" s="292"/>
      <c r="AB367" s="292"/>
      <c r="AC367" s="292"/>
      <c r="AD367" s="292"/>
      <c r="AE367" s="292"/>
      <c r="AF367" s="292"/>
      <c r="AG367" s="292"/>
    </row>
    <row r="368" spans="15:33" hidden="1" x14ac:dyDescent="0.25">
      <c r="O368" s="292"/>
      <c r="P368" s="292"/>
      <c r="Q368" s="292"/>
      <c r="R368" s="292"/>
      <c r="S368" s="292"/>
      <c r="T368" s="292"/>
      <c r="U368" s="292"/>
      <c r="V368" s="292"/>
      <c r="W368" s="292"/>
      <c r="X368" s="292"/>
      <c r="Y368" s="292"/>
      <c r="Z368" s="292"/>
      <c r="AA368" s="292"/>
      <c r="AB368" s="292"/>
      <c r="AC368" s="292"/>
      <c r="AD368" s="292"/>
      <c r="AE368" s="292"/>
      <c r="AF368" s="292"/>
      <c r="AG368" s="292"/>
    </row>
    <row r="369" spans="15:33" hidden="1" x14ac:dyDescent="0.25">
      <c r="O369" s="292"/>
      <c r="P369" s="292"/>
      <c r="Q369" s="292"/>
      <c r="R369" s="292"/>
      <c r="S369" s="292"/>
      <c r="T369" s="292"/>
      <c r="U369" s="292"/>
      <c r="V369" s="292"/>
      <c r="W369" s="292"/>
      <c r="X369" s="292"/>
      <c r="Y369" s="292"/>
      <c r="Z369" s="292"/>
      <c r="AA369" s="292"/>
      <c r="AB369" s="292"/>
      <c r="AC369" s="292"/>
      <c r="AD369" s="292"/>
      <c r="AE369" s="292"/>
      <c r="AF369" s="292"/>
      <c r="AG369" s="292"/>
    </row>
    <row r="370" spans="15:33" hidden="1" x14ac:dyDescent="0.25">
      <c r="O370" s="292"/>
      <c r="P370" s="292"/>
      <c r="Q370" s="292"/>
      <c r="R370" s="292"/>
      <c r="S370" s="292"/>
      <c r="T370" s="292"/>
      <c r="U370" s="292"/>
      <c r="V370" s="292"/>
      <c r="W370" s="292"/>
      <c r="X370" s="292"/>
      <c r="Y370" s="292"/>
      <c r="Z370" s="292"/>
      <c r="AA370" s="292"/>
      <c r="AB370" s="292"/>
      <c r="AC370" s="292"/>
      <c r="AD370" s="292"/>
      <c r="AE370" s="292"/>
      <c r="AF370" s="292"/>
      <c r="AG370" s="292"/>
    </row>
    <row r="371" spans="15:33" hidden="1" x14ac:dyDescent="0.25">
      <c r="O371" s="292"/>
      <c r="P371" s="292"/>
      <c r="Q371" s="292"/>
      <c r="R371" s="292"/>
      <c r="S371" s="292"/>
      <c r="T371" s="292"/>
      <c r="U371" s="292"/>
      <c r="V371" s="292"/>
      <c r="W371" s="292"/>
      <c r="X371" s="292"/>
      <c r="Y371" s="292"/>
      <c r="Z371" s="292"/>
      <c r="AA371" s="292"/>
      <c r="AB371" s="292"/>
      <c r="AC371" s="292"/>
      <c r="AD371" s="292"/>
      <c r="AE371" s="292"/>
      <c r="AF371" s="292"/>
      <c r="AG371" s="292"/>
    </row>
    <row r="372" spans="15:33" hidden="1" x14ac:dyDescent="0.25">
      <c r="O372" s="292"/>
      <c r="P372" s="292"/>
      <c r="Q372" s="292"/>
      <c r="R372" s="292"/>
      <c r="S372" s="292"/>
      <c r="T372" s="292"/>
      <c r="U372" s="292"/>
      <c r="V372" s="292"/>
      <c r="W372" s="292"/>
      <c r="X372" s="292"/>
      <c r="Y372" s="292"/>
      <c r="Z372" s="292"/>
      <c r="AA372" s="292"/>
      <c r="AB372" s="292"/>
      <c r="AC372" s="292"/>
      <c r="AD372" s="292"/>
      <c r="AE372" s="292"/>
      <c r="AF372" s="292"/>
      <c r="AG372" s="292"/>
    </row>
    <row r="373" spans="15:33" hidden="1" x14ac:dyDescent="0.25">
      <c r="O373" s="292"/>
      <c r="P373" s="292"/>
      <c r="Q373" s="292"/>
      <c r="R373" s="292"/>
      <c r="S373" s="292"/>
      <c r="T373" s="292"/>
      <c r="U373" s="292"/>
      <c r="V373" s="292"/>
      <c r="W373" s="292"/>
      <c r="X373" s="292"/>
      <c r="Y373" s="292"/>
      <c r="Z373" s="292"/>
      <c r="AA373" s="292"/>
      <c r="AB373" s="292"/>
      <c r="AC373" s="292"/>
      <c r="AD373" s="292"/>
      <c r="AE373" s="292"/>
      <c r="AF373" s="292"/>
      <c r="AG373" s="292"/>
    </row>
    <row r="374" spans="15:33" hidden="1" x14ac:dyDescent="0.25">
      <c r="O374" s="292"/>
      <c r="P374" s="292"/>
      <c r="Q374" s="292"/>
      <c r="R374" s="292"/>
      <c r="S374" s="292"/>
      <c r="T374" s="292"/>
      <c r="U374" s="292"/>
      <c r="V374" s="292"/>
      <c r="W374" s="292"/>
      <c r="X374" s="292"/>
      <c r="Y374" s="292"/>
      <c r="Z374" s="292"/>
      <c r="AA374" s="292"/>
      <c r="AB374" s="292"/>
      <c r="AC374" s="292"/>
      <c r="AD374" s="292"/>
      <c r="AE374" s="292"/>
      <c r="AF374" s="292"/>
      <c r="AG374" s="292"/>
    </row>
    <row r="375" spans="15:33" hidden="1" x14ac:dyDescent="0.25">
      <c r="O375" s="292"/>
      <c r="P375" s="292"/>
      <c r="Q375" s="292"/>
      <c r="R375" s="292"/>
      <c r="S375" s="292"/>
      <c r="T375" s="292"/>
      <c r="U375" s="292"/>
      <c r="V375" s="292"/>
      <c r="W375" s="292"/>
      <c r="X375" s="292"/>
      <c r="Y375" s="292"/>
      <c r="Z375" s="292"/>
      <c r="AA375" s="292"/>
      <c r="AB375" s="292"/>
      <c r="AC375" s="292"/>
      <c r="AD375" s="292"/>
      <c r="AE375" s="292"/>
      <c r="AF375" s="292"/>
      <c r="AG375" s="292"/>
    </row>
    <row r="376" spans="15:33" hidden="1" x14ac:dyDescent="0.25">
      <c r="O376" s="292"/>
      <c r="P376" s="292"/>
      <c r="Q376" s="292"/>
      <c r="R376" s="292"/>
      <c r="S376" s="292"/>
      <c r="T376" s="292"/>
      <c r="U376" s="292"/>
      <c r="V376" s="292"/>
      <c r="W376" s="292"/>
      <c r="X376" s="292"/>
      <c r="Y376" s="292"/>
      <c r="Z376" s="292"/>
      <c r="AA376" s="292"/>
      <c r="AB376" s="292"/>
      <c r="AC376" s="292"/>
      <c r="AD376" s="292"/>
      <c r="AE376" s="292"/>
      <c r="AF376" s="292"/>
      <c r="AG376" s="292"/>
    </row>
    <row r="377" spans="15:33" hidden="1" x14ac:dyDescent="0.25">
      <c r="O377" s="292"/>
      <c r="P377" s="292"/>
      <c r="Q377" s="292"/>
      <c r="R377" s="292"/>
      <c r="S377" s="292"/>
      <c r="T377" s="292"/>
      <c r="U377" s="292"/>
      <c r="V377" s="292"/>
      <c r="W377" s="292"/>
      <c r="X377" s="292"/>
      <c r="Y377" s="292"/>
      <c r="Z377" s="292"/>
      <c r="AA377" s="292"/>
      <c r="AB377" s="292"/>
      <c r="AC377" s="292"/>
      <c r="AD377" s="292"/>
      <c r="AE377" s="292"/>
      <c r="AF377" s="292"/>
      <c r="AG377" s="292"/>
    </row>
    <row r="378" spans="15:33" hidden="1" x14ac:dyDescent="0.25">
      <c r="O378" s="292"/>
      <c r="P378" s="292"/>
      <c r="Q378" s="292"/>
      <c r="R378" s="292"/>
      <c r="S378" s="292"/>
      <c r="T378" s="292"/>
      <c r="U378" s="292"/>
      <c r="V378" s="292"/>
      <c r="W378" s="292"/>
      <c r="X378" s="292"/>
      <c r="Y378" s="292"/>
      <c r="Z378" s="292"/>
      <c r="AA378" s="292"/>
      <c r="AB378" s="292"/>
      <c r="AC378" s="292"/>
      <c r="AD378" s="292"/>
      <c r="AE378" s="292"/>
      <c r="AF378" s="292"/>
      <c r="AG378" s="292"/>
    </row>
    <row r="379" spans="15:33" hidden="1" x14ac:dyDescent="0.25">
      <c r="O379" s="292"/>
      <c r="P379" s="292"/>
      <c r="Q379" s="292"/>
      <c r="R379" s="292"/>
      <c r="S379" s="292"/>
      <c r="T379" s="292"/>
      <c r="U379" s="292"/>
      <c r="V379" s="292"/>
      <c r="W379" s="292"/>
      <c r="X379" s="292"/>
      <c r="Y379" s="292"/>
      <c r="Z379" s="292"/>
      <c r="AA379" s="292"/>
      <c r="AB379" s="292"/>
      <c r="AC379" s="292"/>
      <c r="AD379" s="292"/>
      <c r="AE379" s="292"/>
      <c r="AF379" s="292"/>
      <c r="AG379" s="292"/>
    </row>
    <row r="380" spans="15:33" hidden="1" x14ac:dyDescent="0.25">
      <c r="O380" s="292"/>
      <c r="P380" s="292"/>
      <c r="Q380" s="292"/>
      <c r="R380" s="292"/>
      <c r="S380" s="292"/>
      <c r="T380" s="292"/>
      <c r="U380" s="292"/>
      <c r="V380" s="292"/>
      <c r="W380" s="292"/>
      <c r="X380" s="292"/>
      <c r="Y380" s="292"/>
      <c r="Z380" s="292"/>
      <c r="AA380" s="292"/>
      <c r="AB380" s="292"/>
      <c r="AC380" s="292"/>
      <c r="AD380" s="292"/>
      <c r="AE380" s="292"/>
      <c r="AF380" s="292"/>
      <c r="AG380" s="292"/>
    </row>
    <row r="381" spans="15:33" hidden="1" x14ac:dyDescent="0.25">
      <c r="O381" s="292"/>
      <c r="P381" s="292"/>
      <c r="Q381" s="292"/>
      <c r="R381" s="292"/>
      <c r="S381" s="292"/>
      <c r="T381" s="292"/>
      <c r="U381" s="292"/>
      <c r="V381" s="292"/>
      <c r="W381" s="292"/>
      <c r="X381" s="292"/>
      <c r="Y381" s="292"/>
      <c r="Z381" s="292"/>
      <c r="AA381" s="292"/>
      <c r="AB381" s="292"/>
      <c r="AC381" s="292"/>
      <c r="AD381" s="292"/>
      <c r="AE381" s="292"/>
      <c r="AF381" s="292"/>
      <c r="AG381" s="292"/>
    </row>
    <row r="382" spans="15:33" hidden="1" x14ac:dyDescent="0.25">
      <c r="O382" s="292"/>
      <c r="P382" s="292"/>
      <c r="Q382" s="292"/>
      <c r="R382" s="292"/>
      <c r="S382" s="292"/>
      <c r="T382" s="292"/>
      <c r="U382" s="292"/>
      <c r="V382" s="292"/>
      <c r="W382" s="292"/>
      <c r="X382" s="292"/>
      <c r="Y382" s="292"/>
      <c r="Z382" s="292"/>
      <c r="AA382" s="292"/>
      <c r="AB382" s="292"/>
      <c r="AC382" s="292"/>
      <c r="AD382" s="292"/>
      <c r="AE382" s="292"/>
      <c r="AF382" s="292"/>
      <c r="AG382" s="292"/>
    </row>
    <row r="383" spans="15:33" hidden="1" x14ac:dyDescent="0.25">
      <c r="O383" s="292"/>
      <c r="P383" s="292"/>
      <c r="Q383" s="292"/>
      <c r="R383" s="292"/>
      <c r="S383" s="292"/>
      <c r="T383" s="292"/>
      <c r="U383" s="292"/>
      <c r="V383" s="292"/>
      <c r="W383" s="292"/>
      <c r="X383" s="292"/>
      <c r="Y383" s="292"/>
      <c r="Z383" s="292"/>
      <c r="AA383" s="292"/>
      <c r="AB383" s="292"/>
      <c r="AC383" s="292"/>
      <c r="AD383" s="292"/>
      <c r="AE383" s="292"/>
      <c r="AF383" s="292"/>
      <c r="AG383" s="292"/>
    </row>
    <row r="384" spans="15:33" hidden="1" x14ac:dyDescent="0.25">
      <c r="O384" s="292"/>
      <c r="P384" s="292"/>
      <c r="Q384" s="292"/>
      <c r="R384" s="292"/>
      <c r="S384" s="292"/>
      <c r="T384" s="292"/>
      <c r="U384" s="292"/>
      <c r="V384" s="292"/>
      <c r="W384" s="292"/>
      <c r="X384" s="292"/>
      <c r="Y384" s="292"/>
      <c r="Z384" s="292"/>
      <c r="AA384" s="292"/>
      <c r="AB384" s="292"/>
      <c r="AC384" s="292"/>
      <c r="AD384" s="292"/>
      <c r="AE384" s="292"/>
      <c r="AF384" s="292"/>
      <c r="AG384" s="292"/>
    </row>
    <row r="385" spans="15:33" hidden="1" x14ac:dyDescent="0.25">
      <c r="O385" s="292"/>
      <c r="P385" s="292"/>
      <c r="Q385" s="292"/>
      <c r="R385" s="292"/>
      <c r="S385" s="292"/>
      <c r="T385" s="292"/>
      <c r="U385" s="292"/>
      <c r="V385" s="292"/>
      <c r="W385" s="292"/>
      <c r="X385" s="292"/>
      <c r="Y385" s="292"/>
      <c r="Z385" s="292"/>
      <c r="AA385" s="292"/>
      <c r="AB385" s="292"/>
      <c r="AC385" s="292"/>
      <c r="AD385" s="292"/>
      <c r="AE385" s="292"/>
      <c r="AF385" s="292"/>
      <c r="AG385" s="292"/>
    </row>
    <row r="386" spans="15:33" hidden="1" x14ac:dyDescent="0.25">
      <c r="O386" s="292"/>
      <c r="P386" s="292"/>
      <c r="Q386" s="292"/>
      <c r="R386" s="292"/>
      <c r="S386" s="292"/>
      <c r="T386" s="292"/>
      <c r="U386" s="292"/>
      <c r="V386" s="292"/>
      <c r="W386" s="292"/>
      <c r="X386" s="292"/>
      <c r="Y386" s="292"/>
      <c r="Z386" s="292"/>
      <c r="AA386" s="292"/>
      <c r="AB386" s="292"/>
      <c r="AC386" s="292"/>
      <c r="AD386" s="292"/>
      <c r="AE386" s="292"/>
      <c r="AF386" s="292"/>
      <c r="AG386" s="292"/>
    </row>
    <row r="387" spans="15:33" hidden="1" x14ac:dyDescent="0.25">
      <c r="O387" s="292"/>
      <c r="P387" s="292"/>
      <c r="Q387" s="292"/>
      <c r="R387" s="292"/>
      <c r="S387" s="292"/>
      <c r="T387" s="292"/>
      <c r="U387" s="292"/>
      <c r="V387" s="292"/>
      <c r="W387" s="292"/>
      <c r="X387" s="292"/>
      <c r="Y387" s="292"/>
      <c r="Z387" s="292"/>
      <c r="AA387" s="292"/>
      <c r="AB387" s="292"/>
      <c r="AC387" s="292"/>
      <c r="AD387" s="292"/>
      <c r="AE387" s="292"/>
      <c r="AF387" s="292"/>
      <c r="AG387" s="292"/>
    </row>
    <row r="388" spans="15:33" hidden="1" x14ac:dyDescent="0.25">
      <c r="O388" s="292"/>
      <c r="P388" s="292"/>
      <c r="Q388" s="292"/>
      <c r="R388" s="292"/>
      <c r="S388" s="292"/>
      <c r="T388" s="292"/>
      <c r="U388" s="292"/>
      <c r="V388" s="292"/>
      <c r="W388" s="292"/>
      <c r="X388" s="292"/>
      <c r="Y388" s="292"/>
      <c r="Z388" s="292"/>
      <c r="AA388" s="292"/>
      <c r="AB388" s="292"/>
      <c r="AC388" s="292"/>
      <c r="AD388" s="292"/>
      <c r="AE388" s="292"/>
      <c r="AF388" s="292"/>
      <c r="AG388" s="292"/>
    </row>
    <row r="389" spans="15:33" hidden="1" x14ac:dyDescent="0.25">
      <c r="O389" s="292"/>
      <c r="P389" s="292"/>
      <c r="Q389" s="292"/>
      <c r="R389" s="292"/>
      <c r="S389" s="292"/>
      <c r="T389" s="292"/>
      <c r="U389" s="292"/>
      <c r="V389" s="292"/>
      <c r="W389" s="292"/>
      <c r="X389" s="292"/>
      <c r="Y389" s="292"/>
      <c r="Z389" s="292"/>
      <c r="AA389" s="292"/>
      <c r="AB389" s="292"/>
      <c r="AC389" s="292"/>
      <c r="AD389" s="292"/>
      <c r="AE389" s="292"/>
      <c r="AF389" s="292"/>
      <c r="AG389" s="292"/>
    </row>
    <row r="390" spans="15:33" hidden="1" x14ac:dyDescent="0.25">
      <c r="O390" s="292"/>
      <c r="P390" s="292"/>
      <c r="Q390" s="292"/>
      <c r="R390" s="292"/>
      <c r="S390" s="292"/>
      <c r="T390" s="292"/>
      <c r="U390" s="292"/>
      <c r="V390" s="292"/>
      <c r="W390" s="292"/>
      <c r="X390" s="292"/>
      <c r="Y390" s="292"/>
      <c r="Z390" s="292"/>
      <c r="AA390" s="292"/>
      <c r="AB390" s="292"/>
      <c r="AC390" s="292"/>
      <c r="AD390" s="292"/>
      <c r="AE390" s="292"/>
      <c r="AF390" s="292"/>
      <c r="AG390" s="292"/>
    </row>
    <row r="391" spans="15:33" hidden="1" x14ac:dyDescent="0.25">
      <c r="O391" s="292"/>
      <c r="P391" s="292"/>
      <c r="Q391" s="292"/>
      <c r="R391" s="292"/>
      <c r="S391" s="292"/>
      <c r="T391" s="292"/>
      <c r="U391" s="292"/>
      <c r="V391" s="292"/>
      <c r="W391" s="292"/>
      <c r="X391" s="292"/>
      <c r="Y391" s="292"/>
      <c r="Z391" s="292"/>
      <c r="AA391" s="292"/>
      <c r="AB391" s="292"/>
      <c r="AC391" s="292"/>
      <c r="AD391" s="292"/>
      <c r="AE391" s="292"/>
      <c r="AF391" s="292"/>
      <c r="AG391" s="292"/>
    </row>
    <row r="392" spans="15:33" hidden="1" x14ac:dyDescent="0.25">
      <c r="O392" s="292"/>
      <c r="P392" s="292"/>
      <c r="Q392" s="292"/>
      <c r="R392" s="292"/>
      <c r="S392" s="292"/>
      <c r="T392" s="292"/>
      <c r="U392" s="292"/>
      <c r="V392" s="292"/>
      <c r="W392" s="292"/>
      <c r="X392" s="292"/>
      <c r="Y392" s="292"/>
      <c r="Z392" s="292"/>
      <c r="AA392" s="292"/>
      <c r="AB392" s="292"/>
      <c r="AC392" s="292"/>
      <c r="AD392" s="292"/>
      <c r="AE392" s="292"/>
      <c r="AF392" s="292"/>
      <c r="AG392" s="292"/>
    </row>
    <row r="393" spans="15:33" hidden="1" x14ac:dyDescent="0.25">
      <c r="O393" s="292"/>
      <c r="P393" s="292"/>
      <c r="Q393" s="292"/>
      <c r="R393" s="292"/>
      <c r="S393" s="292"/>
      <c r="T393" s="292"/>
      <c r="U393" s="292"/>
      <c r="V393" s="292"/>
      <c r="W393" s="292"/>
      <c r="X393" s="292"/>
      <c r="Y393" s="292"/>
      <c r="Z393" s="292"/>
      <c r="AA393" s="292"/>
      <c r="AB393" s="292"/>
      <c r="AC393" s="292"/>
      <c r="AD393" s="292"/>
      <c r="AE393" s="292"/>
      <c r="AF393" s="292"/>
      <c r="AG393" s="292"/>
    </row>
    <row r="394" spans="15:33" hidden="1" x14ac:dyDescent="0.25">
      <c r="O394" s="292"/>
      <c r="P394" s="292"/>
      <c r="Q394" s="292"/>
      <c r="R394" s="292"/>
      <c r="S394" s="292"/>
      <c r="T394" s="292"/>
      <c r="U394" s="292"/>
      <c r="V394" s="292"/>
      <c r="W394" s="292"/>
      <c r="X394" s="292"/>
      <c r="Y394" s="292"/>
      <c r="Z394" s="292"/>
      <c r="AA394" s="292"/>
      <c r="AB394" s="292"/>
      <c r="AC394" s="292"/>
      <c r="AD394" s="292"/>
      <c r="AE394" s="292"/>
      <c r="AF394" s="292"/>
      <c r="AG394" s="292"/>
    </row>
    <row r="395" spans="15:33" hidden="1" x14ac:dyDescent="0.25">
      <c r="O395" s="292"/>
      <c r="P395" s="292"/>
      <c r="Q395" s="292"/>
      <c r="R395" s="292"/>
      <c r="S395" s="292"/>
      <c r="T395" s="292"/>
      <c r="U395" s="292"/>
      <c r="V395" s="292"/>
      <c r="W395" s="292"/>
      <c r="X395" s="292"/>
      <c r="Y395" s="292"/>
      <c r="Z395" s="292"/>
      <c r="AA395" s="292"/>
      <c r="AB395" s="292"/>
      <c r="AC395" s="292"/>
      <c r="AD395" s="292"/>
      <c r="AE395" s="292"/>
      <c r="AF395" s="292"/>
      <c r="AG395" s="292"/>
    </row>
    <row r="396" spans="15:33" hidden="1" x14ac:dyDescent="0.25">
      <c r="O396" s="292"/>
      <c r="P396" s="292"/>
      <c r="Q396" s="292"/>
      <c r="R396" s="292"/>
      <c r="S396" s="292"/>
      <c r="T396" s="292"/>
      <c r="U396" s="292"/>
      <c r="V396" s="292"/>
      <c r="W396" s="292"/>
      <c r="X396" s="292"/>
      <c r="Y396" s="292"/>
      <c r="Z396" s="292"/>
      <c r="AA396" s="292"/>
      <c r="AB396" s="292"/>
      <c r="AC396" s="292"/>
      <c r="AD396" s="292"/>
      <c r="AE396" s="292"/>
      <c r="AF396" s="292"/>
      <c r="AG396" s="292"/>
    </row>
    <row r="397" spans="15:33" hidden="1" x14ac:dyDescent="0.25">
      <c r="O397" s="292"/>
      <c r="P397" s="292"/>
      <c r="Q397" s="292"/>
      <c r="R397" s="292"/>
      <c r="S397" s="292"/>
      <c r="T397" s="292"/>
      <c r="U397" s="292"/>
      <c r="V397" s="292"/>
      <c r="W397" s="292"/>
      <c r="X397" s="292"/>
      <c r="Y397" s="292"/>
      <c r="Z397" s="292"/>
      <c r="AA397" s="292"/>
      <c r="AB397" s="292"/>
      <c r="AC397" s="292"/>
      <c r="AD397" s="292"/>
      <c r="AE397" s="292"/>
      <c r="AF397" s="292"/>
      <c r="AG397" s="292"/>
    </row>
    <row r="398" spans="15:33" hidden="1" x14ac:dyDescent="0.25">
      <c r="O398" s="292"/>
      <c r="P398" s="292"/>
      <c r="Q398" s="292"/>
      <c r="R398" s="292"/>
      <c r="S398" s="292"/>
      <c r="T398" s="292"/>
      <c r="U398" s="292"/>
      <c r="V398" s="292"/>
      <c r="W398" s="292"/>
      <c r="X398" s="292"/>
      <c r="Y398" s="292"/>
      <c r="Z398" s="292"/>
      <c r="AA398" s="292"/>
      <c r="AB398" s="292"/>
      <c r="AC398" s="292"/>
      <c r="AD398" s="292"/>
      <c r="AE398" s="292"/>
      <c r="AF398" s="292"/>
      <c r="AG398" s="292"/>
    </row>
    <row r="399" spans="15:33" hidden="1" x14ac:dyDescent="0.25">
      <c r="O399" s="292"/>
      <c r="P399" s="292"/>
      <c r="Q399" s="292"/>
      <c r="R399" s="292"/>
      <c r="S399" s="292"/>
      <c r="T399" s="292"/>
      <c r="U399" s="292"/>
      <c r="V399" s="292"/>
      <c r="W399" s="292"/>
      <c r="X399" s="292"/>
      <c r="Y399" s="292"/>
      <c r="Z399" s="292"/>
      <c r="AA399" s="292"/>
      <c r="AB399" s="292"/>
      <c r="AC399" s="292"/>
      <c r="AD399" s="292"/>
      <c r="AE399" s="292"/>
      <c r="AF399" s="292"/>
      <c r="AG399" s="292"/>
    </row>
    <row r="400" spans="15:33" hidden="1" x14ac:dyDescent="0.25">
      <c r="O400" s="292"/>
      <c r="P400" s="292"/>
      <c r="Q400" s="292"/>
      <c r="R400" s="292"/>
      <c r="S400" s="292"/>
      <c r="T400" s="292"/>
      <c r="U400" s="292"/>
      <c r="V400" s="292"/>
      <c r="W400" s="292"/>
      <c r="X400" s="292"/>
      <c r="Y400" s="292"/>
      <c r="Z400" s="292"/>
      <c r="AA400" s="292"/>
      <c r="AB400" s="292"/>
      <c r="AC400" s="292"/>
      <c r="AD400" s="292"/>
      <c r="AE400" s="292"/>
      <c r="AF400" s="292"/>
      <c r="AG400" s="292"/>
    </row>
    <row r="401" spans="15:33" hidden="1" x14ac:dyDescent="0.25">
      <c r="O401" s="292"/>
      <c r="P401" s="292"/>
      <c r="Q401" s="292"/>
      <c r="R401" s="292"/>
      <c r="S401" s="292"/>
      <c r="T401" s="292"/>
      <c r="U401" s="292"/>
      <c r="V401" s="292"/>
      <c r="W401" s="292"/>
      <c r="X401" s="292"/>
      <c r="Y401" s="292"/>
      <c r="Z401" s="292"/>
      <c r="AA401" s="292"/>
      <c r="AB401" s="292"/>
      <c r="AC401" s="292"/>
      <c r="AD401" s="292"/>
      <c r="AE401" s="292"/>
      <c r="AF401" s="292"/>
      <c r="AG401" s="292"/>
    </row>
    <row r="402" spans="15:33" hidden="1" x14ac:dyDescent="0.25">
      <c r="O402" s="292"/>
      <c r="P402" s="292"/>
      <c r="Q402" s="292"/>
      <c r="R402" s="292"/>
      <c r="S402" s="292"/>
      <c r="T402" s="292"/>
      <c r="U402" s="292"/>
      <c r="V402" s="292"/>
      <c r="W402" s="292"/>
      <c r="X402" s="292"/>
      <c r="Y402" s="292"/>
      <c r="Z402" s="292"/>
      <c r="AA402" s="292"/>
      <c r="AB402" s="292"/>
      <c r="AC402" s="292"/>
      <c r="AD402" s="292"/>
      <c r="AE402" s="292"/>
      <c r="AF402" s="292"/>
      <c r="AG402" s="292"/>
    </row>
    <row r="403" spans="15:33" hidden="1" x14ac:dyDescent="0.25">
      <c r="O403" s="292"/>
      <c r="P403" s="292"/>
      <c r="Q403" s="292"/>
      <c r="R403" s="292"/>
      <c r="S403" s="292"/>
      <c r="T403" s="292"/>
      <c r="U403" s="292"/>
      <c r="V403" s="292"/>
      <c r="W403" s="292"/>
      <c r="X403" s="292"/>
      <c r="Y403" s="292"/>
      <c r="Z403" s="292"/>
      <c r="AA403" s="292"/>
      <c r="AB403" s="292"/>
      <c r="AC403" s="292"/>
      <c r="AD403" s="292"/>
      <c r="AE403" s="292"/>
      <c r="AF403" s="292"/>
      <c r="AG403" s="292"/>
    </row>
    <row r="404" spans="15:33" hidden="1" x14ac:dyDescent="0.25">
      <c r="O404" s="292"/>
      <c r="P404" s="292"/>
      <c r="Q404" s="292"/>
      <c r="R404" s="292"/>
      <c r="S404" s="292"/>
      <c r="T404" s="292"/>
      <c r="U404" s="292"/>
      <c r="V404" s="292"/>
      <c r="W404" s="292"/>
      <c r="X404" s="292"/>
      <c r="Y404" s="292"/>
      <c r="Z404" s="292"/>
      <c r="AA404" s="292"/>
      <c r="AB404" s="292"/>
      <c r="AC404" s="292"/>
      <c r="AD404" s="292"/>
      <c r="AE404" s="292"/>
      <c r="AF404" s="292"/>
      <c r="AG404" s="292"/>
    </row>
    <row r="405" spans="15:33" hidden="1" x14ac:dyDescent="0.25">
      <c r="O405" s="292"/>
      <c r="P405" s="292"/>
      <c r="Q405" s="292"/>
      <c r="R405" s="292"/>
      <c r="S405" s="292"/>
      <c r="T405" s="292"/>
      <c r="U405" s="292"/>
      <c r="V405" s="292"/>
      <c r="W405" s="292"/>
      <c r="X405" s="292"/>
      <c r="Y405" s="292"/>
      <c r="Z405" s="292"/>
      <c r="AA405" s="292"/>
      <c r="AB405" s="292"/>
      <c r="AC405" s="292"/>
      <c r="AD405" s="292"/>
      <c r="AE405" s="292"/>
      <c r="AF405" s="292"/>
      <c r="AG405" s="292"/>
    </row>
    <row r="406" spans="15:33" hidden="1" x14ac:dyDescent="0.25">
      <c r="O406" s="292"/>
      <c r="P406" s="292"/>
      <c r="Q406" s="292"/>
      <c r="R406" s="292"/>
      <c r="S406" s="292"/>
      <c r="T406" s="292"/>
      <c r="U406" s="292"/>
      <c r="V406" s="292"/>
      <c r="W406" s="292"/>
      <c r="X406" s="292"/>
      <c r="Y406" s="292"/>
      <c r="Z406" s="292"/>
      <c r="AA406" s="292"/>
      <c r="AB406" s="292"/>
      <c r="AC406" s="292"/>
      <c r="AD406" s="292"/>
      <c r="AE406" s="292"/>
      <c r="AF406" s="292"/>
      <c r="AG406" s="292"/>
    </row>
    <row r="407" spans="15:33" hidden="1" x14ac:dyDescent="0.25">
      <c r="O407" s="292"/>
      <c r="P407" s="292"/>
      <c r="Q407" s="292"/>
      <c r="R407" s="292"/>
      <c r="S407" s="292"/>
      <c r="T407" s="292"/>
      <c r="U407" s="292"/>
      <c r="V407" s="292"/>
      <c r="W407" s="292"/>
      <c r="X407" s="292"/>
      <c r="Y407" s="292"/>
      <c r="Z407" s="292"/>
      <c r="AA407" s="292"/>
      <c r="AB407" s="292"/>
      <c r="AC407" s="292"/>
      <c r="AD407" s="292"/>
      <c r="AE407" s="292"/>
      <c r="AF407" s="292"/>
      <c r="AG407" s="292"/>
    </row>
    <row r="408" spans="15:33" hidden="1" x14ac:dyDescent="0.25">
      <c r="O408" s="292"/>
      <c r="P408" s="292"/>
      <c r="Q408" s="292"/>
      <c r="R408" s="292"/>
      <c r="S408" s="292"/>
      <c r="T408" s="292"/>
      <c r="U408" s="292"/>
      <c r="V408" s="292"/>
      <c r="W408" s="292"/>
      <c r="X408" s="292"/>
      <c r="Y408" s="292"/>
      <c r="Z408" s="292"/>
      <c r="AA408" s="292"/>
      <c r="AB408" s="292"/>
      <c r="AC408" s="292"/>
      <c r="AD408" s="292"/>
      <c r="AE408" s="292"/>
      <c r="AF408" s="292"/>
      <c r="AG408" s="292"/>
    </row>
    <row r="409" spans="15:33" hidden="1" x14ac:dyDescent="0.25">
      <c r="O409" s="292"/>
      <c r="P409" s="292"/>
      <c r="Q409" s="292"/>
      <c r="R409" s="292"/>
      <c r="S409" s="292"/>
      <c r="T409" s="292"/>
      <c r="U409" s="292"/>
      <c r="V409" s="292"/>
      <c r="W409" s="292"/>
      <c r="X409" s="292"/>
      <c r="Y409" s="292"/>
      <c r="Z409" s="292"/>
      <c r="AA409" s="292"/>
      <c r="AB409" s="292"/>
      <c r="AC409" s="292"/>
      <c r="AD409" s="292"/>
      <c r="AE409" s="292"/>
      <c r="AF409" s="292"/>
      <c r="AG409" s="292"/>
    </row>
    <row r="410" spans="15:33" hidden="1" x14ac:dyDescent="0.25">
      <c r="O410" s="292"/>
      <c r="P410" s="292"/>
      <c r="Q410" s="292"/>
      <c r="R410" s="292"/>
      <c r="S410" s="292"/>
      <c r="T410" s="292"/>
      <c r="U410" s="292"/>
      <c r="V410" s="292"/>
      <c r="W410" s="292"/>
      <c r="X410" s="292"/>
      <c r="Y410" s="292"/>
      <c r="Z410" s="292"/>
      <c r="AA410" s="292"/>
      <c r="AB410" s="292"/>
      <c r="AC410" s="292"/>
      <c r="AD410" s="292"/>
      <c r="AE410" s="292"/>
      <c r="AF410" s="292"/>
      <c r="AG410" s="292"/>
    </row>
    <row r="411" spans="15:33" hidden="1" x14ac:dyDescent="0.25">
      <c r="O411" s="292"/>
      <c r="P411" s="292"/>
      <c r="Q411" s="292"/>
      <c r="R411" s="292"/>
      <c r="S411" s="292"/>
      <c r="T411" s="292"/>
      <c r="U411" s="292"/>
      <c r="V411" s="292"/>
      <c r="W411" s="292"/>
      <c r="X411" s="292"/>
      <c r="Y411" s="292"/>
      <c r="Z411" s="292"/>
      <c r="AA411" s="292"/>
      <c r="AB411" s="292"/>
      <c r="AC411" s="292"/>
      <c r="AD411" s="292"/>
      <c r="AE411" s="292"/>
      <c r="AF411" s="292"/>
      <c r="AG411" s="292"/>
    </row>
    <row r="412" spans="15:33" hidden="1" x14ac:dyDescent="0.25">
      <c r="O412" s="292"/>
      <c r="P412" s="292"/>
      <c r="Q412" s="292"/>
      <c r="R412" s="292"/>
      <c r="S412" s="292"/>
      <c r="T412" s="292"/>
      <c r="U412" s="292"/>
      <c r="V412" s="292"/>
      <c r="W412" s="292"/>
      <c r="X412" s="292"/>
      <c r="Y412" s="292"/>
      <c r="Z412" s="292"/>
      <c r="AA412" s="292"/>
      <c r="AB412" s="292"/>
      <c r="AC412" s="292"/>
      <c r="AD412" s="292"/>
      <c r="AE412" s="292"/>
      <c r="AF412" s="292"/>
      <c r="AG412" s="292"/>
    </row>
    <row r="413" spans="15:33" hidden="1" x14ac:dyDescent="0.25">
      <c r="O413" s="292"/>
      <c r="P413" s="292"/>
      <c r="Q413" s="292"/>
      <c r="R413" s="292"/>
      <c r="S413" s="292"/>
      <c r="T413" s="292"/>
      <c r="U413" s="292"/>
      <c r="V413" s="292"/>
      <c r="W413" s="292"/>
      <c r="X413" s="292"/>
      <c r="Y413" s="292"/>
      <c r="Z413" s="292"/>
      <c r="AA413" s="292"/>
      <c r="AB413" s="292"/>
      <c r="AC413" s="292"/>
      <c r="AD413" s="292"/>
      <c r="AE413" s="292"/>
      <c r="AF413" s="292"/>
      <c r="AG413" s="292"/>
    </row>
    <row r="414" spans="15:33" hidden="1" x14ac:dyDescent="0.25">
      <c r="O414" s="292"/>
      <c r="P414" s="292"/>
      <c r="Q414" s="292"/>
      <c r="R414" s="292"/>
      <c r="S414" s="292"/>
      <c r="T414" s="292"/>
      <c r="U414" s="292"/>
      <c r="V414" s="292"/>
      <c r="W414" s="292"/>
      <c r="X414" s="292"/>
      <c r="Y414" s="292"/>
      <c r="Z414" s="292"/>
      <c r="AA414" s="292"/>
      <c r="AB414" s="292"/>
      <c r="AC414" s="292"/>
      <c r="AD414" s="292"/>
      <c r="AE414" s="292"/>
      <c r="AF414" s="292"/>
      <c r="AG414" s="292"/>
    </row>
    <row r="415" spans="15:33" hidden="1" x14ac:dyDescent="0.25">
      <c r="O415" s="292"/>
      <c r="P415" s="292"/>
      <c r="Q415" s="292"/>
      <c r="R415" s="292"/>
      <c r="S415" s="292"/>
      <c r="T415" s="292"/>
      <c r="U415" s="292"/>
      <c r="V415" s="292"/>
      <c r="W415" s="292"/>
      <c r="X415" s="292"/>
      <c r="Y415" s="292"/>
      <c r="Z415" s="292"/>
      <c r="AA415" s="292"/>
      <c r="AB415" s="292"/>
      <c r="AC415" s="292"/>
      <c r="AD415" s="292"/>
      <c r="AE415" s="292"/>
      <c r="AF415" s="292"/>
      <c r="AG415" s="292"/>
    </row>
    <row r="416" spans="15:33" hidden="1" x14ac:dyDescent="0.25">
      <c r="O416" s="292"/>
      <c r="P416" s="292"/>
      <c r="Q416" s="292"/>
      <c r="R416" s="292"/>
      <c r="S416" s="292"/>
      <c r="T416" s="292"/>
      <c r="U416" s="292"/>
      <c r="V416" s="292"/>
      <c r="W416" s="292"/>
      <c r="X416" s="292"/>
      <c r="Y416" s="292"/>
      <c r="Z416" s="292"/>
      <c r="AA416" s="292"/>
      <c r="AB416" s="292"/>
      <c r="AC416" s="292"/>
      <c r="AD416" s="292"/>
      <c r="AE416" s="292"/>
      <c r="AF416" s="292"/>
      <c r="AG416" s="292"/>
    </row>
    <row r="417" spans="15:33" hidden="1" x14ac:dyDescent="0.25">
      <c r="O417" s="292"/>
      <c r="P417" s="292"/>
      <c r="Q417" s="292"/>
      <c r="R417" s="292"/>
      <c r="S417" s="292"/>
      <c r="T417" s="292"/>
      <c r="U417" s="292"/>
      <c r="V417" s="292"/>
      <c r="W417" s="292"/>
      <c r="X417" s="292"/>
      <c r="Y417" s="292"/>
      <c r="Z417" s="292"/>
      <c r="AA417" s="292"/>
      <c r="AB417" s="292"/>
      <c r="AC417" s="292"/>
      <c r="AD417" s="292"/>
      <c r="AE417" s="292"/>
      <c r="AF417" s="292"/>
      <c r="AG417" s="292"/>
    </row>
    <row r="418" spans="15:33" hidden="1" x14ac:dyDescent="0.25">
      <c r="O418" s="292"/>
      <c r="P418" s="292"/>
      <c r="Q418" s="292"/>
      <c r="R418" s="292"/>
      <c r="S418" s="292"/>
      <c r="T418" s="292"/>
      <c r="U418" s="292"/>
      <c r="V418" s="292"/>
      <c r="W418" s="292"/>
      <c r="X418" s="292"/>
      <c r="Y418" s="292"/>
      <c r="Z418" s="292"/>
      <c r="AA418" s="292"/>
      <c r="AB418" s="292"/>
      <c r="AC418" s="292"/>
      <c r="AD418" s="292"/>
      <c r="AE418" s="292"/>
      <c r="AF418" s="292"/>
      <c r="AG418" s="292"/>
    </row>
    <row r="419" spans="15:33" hidden="1" x14ac:dyDescent="0.25">
      <c r="O419" s="292"/>
      <c r="P419" s="292"/>
      <c r="Q419" s="292"/>
      <c r="R419" s="292"/>
      <c r="S419" s="292"/>
      <c r="T419" s="292"/>
      <c r="U419" s="292"/>
      <c r="V419" s="292"/>
      <c r="W419" s="292"/>
      <c r="X419" s="292"/>
      <c r="Y419" s="292"/>
      <c r="Z419" s="292"/>
      <c r="AA419" s="292"/>
      <c r="AB419" s="292"/>
      <c r="AC419" s="292"/>
      <c r="AD419" s="292"/>
      <c r="AE419" s="292"/>
      <c r="AF419" s="292"/>
      <c r="AG419" s="292"/>
    </row>
    <row r="420" spans="15:33" hidden="1" x14ac:dyDescent="0.25">
      <c r="O420" s="292"/>
      <c r="P420" s="292"/>
      <c r="Q420" s="292"/>
      <c r="R420" s="292"/>
      <c r="S420" s="292"/>
      <c r="T420" s="292"/>
      <c r="U420" s="292"/>
      <c r="V420" s="292"/>
      <c r="W420" s="292"/>
      <c r="X420" s="292"/>
      <c r="Y420" s="292"/>
      <c r="Z420" s="292"/>
      <c r="AA420" s="292"/>
      <c r="AB420" s="292"/>
      <c r="AC420" s="292"/>
      <c r="AD420" s="292"/>
      <c r="AE420" s="292"/>
      <c r="AF420" s="292"/>
      <c r="AG420" s="292"/>
    </row>
    <row r="421" spans="15:33" hidden="1" x14ac:dyDescent="0.25">
      <c r="O421" s="292"/>
      <c r="P421" s="292"/>
      <c r="Q421" s="292"/>
      <c r="R421" s="292"/>
      <c r="S421" s="292"/>
      <c r="T421" s="292"/>
      <c r="U421" s="292"/>
      <c r="V421" s="292"/>
      <c r="W421" s="292"/>
      <c r="X421" s="292"/>
      <c r="Y421" s="292"/>
      <c r="Z421" s="292"/>
      <c r="AA421" s="292"/>
      <c r="AB421" s="292"/>
      <c r="AC421" s="292"/>
      <c r="AD421" s="292"/>
      <c r="AE421" s="292"/>
      <c r="AF421" s="292"/>
      <c r="AG421" s="292"/>
    </row>
    <row r="422" spans="15:33" hidden="1" x14ac:dyDescent="0.25">
      <c r="O422" s="292"/>
      <c r="P422" s="292"/>
      <c r="Q422" s="292"/>
      <c r="R422" s="292"/>
      <c r="S422" s="292"/>
      <c r="T422" s="292"/>
      <c r="U422" s="292"/>
      <c r="V422" s="292"/>
      <c r="W422" s="292"/>
      <c r="X422" s="292"/>
      <c r="Y422" s="292"/>
      <c r="Z422" s="292"/>
      <c r="AA422" s="292"/>
      <c r="AB422" s="292"/>
      <c r="AC422" s="292"/>
      <c r="AD422" s="292"/>
      <c r="AE422" s="292"/>
      <c r="AF422" s="292"/>
      <c r="AG422" s="292"/>
    </row>
    <row r="423" spans="15:33" hidden="1" x14ac:dyDescent="0.25">
      <c r="O423" s="292"/>
      <c r="P423" s="292"/>
      <c r="Q423" s="292"/>
      <c r="R423" s="292"/>
      <c r="S423" s="292"/>
      <c r="T423" s="292"/>
      <c r="U423" s="292"/>
      <c r="V423" s="292"/>
      <c r="W423" s="292"/>
      <c r="X423" s="292"/>
      <c r="Y423" s="292"/>
      <c r="Z423" s="292"/>
      <c r="AA423" s="292"/>
      <c r="AB423" s="292"/>
      <c r="AC423" s="292"/>
      <c r="AD423" s="292"/>
      <c r="AE423" s="292"/>
      <c r="AF423" s="292"/>
      <c r="AG423" s="292"/>
    </row>
    <row r="424" spans="15:33" hidden="1" x14ac:dyDescent="0.25">
      <c r="O424" s="292"/>
      <c r="P424" s="292"/>
      <c r="Q424" s="292"/>
      <c r="R424" s="292"/>
      <c r="S424" s="292"/>
      <c r="T424" s="292"/>
      <c r="U424" s="292"/>
      <c r="V424" s="292"/>
      <c r="W424" s="292"/>
      <c r="X424" s="292"/>
      <c r="Y424" s="292"/>
      <c r="Z424" s="292"/>
      <c r="AA424" s="292"/>
      <c r="AB424" s="292"/>
      <c r="AC424" s="292"/>
      <c r="AD424" s="292"/>
      <c r="AE424" s="292"/>
      <c r="AF424" s="292"/>
      <c r="AG424" s="292"/>
    </row>
    <row r="425" spans="15:33" hidden="1" x14ac:dyDescent="0.25">
      <c r="O425" s="292"/>
      <c r="P425" s="292"/>
      <c r="Q425" s="292"/>
      <c r="R425" s="292"/>
      <c r="S425" s="292"/>
      <c r="T425" s="292"/>
      <c r="U425" s="292"/>
      <c r="V425" s="292"/>
      <c r="W425" s="292"/>
      <c r="X425" s="292"/>
      <c r="Y425" s="292"/>
      <c r="Z425" s="292"/>
      <c r="AA425" s="292"/>
      <c r="AB425" s="292"/>
      <c r="AC425" s="292"/>
      <c r="AD425" s="292"/>
      <c r="AE425" s="292"/>
      <c r="AF425" s="292"/>
      <c r="AG425" s="292"/>
    </row>
    <row r="426" spans="15:33" hidden="1" x14ac:dyDescent="0.25">
      <c r="O426" s="292"/>
      <c r="P426" s="292"/>
      <c r="Q426" s="292"/>
      <c r="R426" s="292"/>
      <c r="S426" s="292"/>
      <c r="T426" s="292"/>
      <c r="U426" s="292"/>
      <c r="V426" s="292"/>
      <c r="W426" s="292"/>
      <c r="X426" s="292"/>
      <c r="Y426" s="292"/>
      <c r="Z426" s="292"/>
      <c r="AA426" s="292"/>
      <c r="AB426" s="292"/>
      <c r="AC426" s="292"/>
      <c r="AD426" s="292"/>
      <c r="AE426" s="292"/>
      <c r="AF426" s="292"/>
      <c r="AG426" s="292"/>
    </row>
    <row r="427" spans="15:33" hidden="1" x14ac:dyDescent="0.25">
      <c r="O427" s="292"/>
      <c r="P427" s="292"/>
      <c r="Q427" s="292"/>
      <c r="R427" s="292"/>
      <c r="S427" s="292"/>
      <c r="T427" s="292"/>
      <c r="U427" s="292"/>
      <c r="V427" s="292"/>
      <c r="W427" s="292"/>
      <c r="X427" s="292"/>
      <c r="Y427" s="292"/>
      <c r="Z427" s="292"/>
      <c r="AA427" s="292"/>
      <c r="AB427" s="292"/>
      <c r="AC427" s="292"/>
      <c r="AD427" s="292"/>
      <c r="AE427" s="292"/>
      <c r="AF427" s="292"/>
      <c r="AG427" s="292"/>
    </row>
    <row r="428" spans="15:33" hidden="1" x14ac:dyDescent="0.25">
      <c r="O428" s="292"/>
      <c r="P428" s="292"/>
      <c r="Q428" s="292"/>
      <c r="R428" s="292"/>
      <c r="S428" s="292"/>
      <c r="T428" s="292"/>
      <c r="U428" s="292"/>
      <c r="V428" s="292"/>
      <c r="W428" s="292"/>
      <c r="X428" s="292"/>
      <c r="Y428" s="292"/>
      <c r="Z428" s="292"/>
      <c r="AA428" s="292"/>
      <c r="AB428" s="292"/>
      <c r="AC428" s="292"/>
      <c r="AD428" s="292"/>
      <c r="AE428" s="292"/>
      <c r="AF428" s="292"/>
      <c r="AG428" s="292"/>
    </row>
    <row r="429" spans="15:33" hidden="1" x14ac:dyDescent="0.25">
      <c r="O429" s="292"/>
      <c r="P429" s="292"/>
      <c r="Q429" s="292"/>
      <c r="R429" s="292"/>
      <c r="S429" s="292"/>
      <c r="T429" s="292"/>
      <c r="U429" s="292"/>
      <c r="V429" s="292"/>
      <c r="W429" s="292"/>
      <c r="X429" s="292"/>
      <c r="Y429" s="292"/>
      <c r="Z429" s="292"/>
      <c r="AA429" s="292"/>
      <c r="AB429" s="292"/>
      <c r="AC429" s="292"/>
      <c r="AD429" s="292"/>
      <c r="AE429" s="292"/>
      <c r="AF429" s="292"/>
      <c r="AG429" s="292"/>
    </row>
    <row r="430" spans="15:33" hidden="1" x14ac:dyDescent="0.25">
      <c r="O430" s="292"/>
      <c r="P430" s="292"/>
      <c r="Q430" s="292"/>
      <c r="R430" s="292"/>
      <c r="S430" s="292"/>
      <c r="T430" s="292"/>
      <c r="U430" s="292"/>
      <c r="V430" s="292"/>
      <c r="W430" s="292"/>
      <c r="X430" s="292"/>
      <c r="Y430" s="292"/>
      <c r="Z430" s="292"/>
      <c r="AA430" s="292"/>
      <c r="AB430" s="292"/>
      <c r="AC430" s="292"/>
      <c r="AD430" s="292"/>
      <c r="AE430" s="292"/>
      <c r="AF430" s="292"/>
      <c r="AG430" s="292"/>
    </row>
    <row r="431" spans="15:33" hidden="1" x14ac:dyDescent="0.25">
      <c r="O431" s="292"/>
      <c r="P431" s="292"/>
      <c r="Q431" s="292"/>
      <c r="R431" s="292"/>
      <c r="S431" s="292"/>
      <c r="T431" s="292"/>
      <c r="U431" s="292"/>
      <c r="V431" s="292"/>
      <c r="W431" s="292"/>
      <c r="X431" s="292"/>
      <c r="Y431" s="292"/>
      <c r="Z431" s="292"/>
      <c r="AA431" s="292"/>
      <c r="AB431" s="292"/>
      <c r="AC431" s="292"/>
      <c r="AD431" s="292"/>
      <c r="AE431" s="292"/>
      <c r="AF431" s="292"/>
      <c r="AG431" s="292"/>
    </row>
    <row r="432" spans="15:33" hidden="1" x14ac:dyDescent="0.25">
      <c r="O432" s="292"/>
      <c r="P432" s="292"/>
      <c r="Q432" s="292"/>
      <c r="R432" s="292"/>
      <c r="S432" s="292"/>
      <c r="T432" s="292"/>
      <c r="U432" s="292"/>
      <c r="V432" s="292"/>
      <c r="W432" s="292"/>
      <c r="X432" s="292"/>
      <c r="Y432" s="292"/>
      <c r="Z432" s="292"/>
      <c r="AA432" s="292"/>
      <c r="AB432" s="292"/>
      <c r="AC432" s="292"/>
      <c r="AD432" s="292"/>
      <c r="AE432" s="292"/>
      <c r="AF432" s="292"/>
      <c r="AG432" s="292"/>
    </row>
    <row r="433" spans="15:33" hidden="1" x14ac:dyDescent="0.25">
      <c r="O433" s="292"/>
      <c r="P433" s="292"/>
      <c r="Q433" s="292"/>
      <c r="R433" s="292"/>
      <c r="S433" s="292"/>
      <c r="T433" s="292"/>
      <c r="U433" s="292"/>
      <c r="V433" s="292"/>
      <c r="W433" s="292"/>
      <c r="X433" s="292"/>
      <c r="Y433" s="292"/>
      <c r="Z433" s="292"/>
      <c r="AA433" s="292"/>
      <c r="AB433" s="292"/>
      <c r="AC433" s="292"/>
      <c r="AD433" s="292"/>
      <c r="AE433" s="292"/>
      <c r="AF433" s="292"/>
      <c r="AG433" s="292"/>
    </row>
    <row r="434" spans="15:33" hidden="1" x14ac:dyDescent="0.25">
      <c r="O434" s="292"/>
      <c r="P434" s="292"/>
      <c r="Q434" s="292"/>
      <c r="R434" s="292"/>
      <c r="S434" s="292"/>
      <c r="T434" s="292"/>
      <c r="U434" s="292"/>
      <c r="V434" s="292"/>
      <c r="W434" s="292"/>
      <c r="X434" s="292"/>
      <c r="Y434" s="292"/>
      <c r="Z434" s="292"/>
      <c r="AA434" s="292"/>
      <c r="AB434" s="292"/>
      <c r="AC434" s="292"/>
      <c r="AD434" s="292"/>
      <c r="AE434" s="292"/>
      <c r="AF434" s="292"/>
      <c r="AG434" s="292"/>
    </row>
    <row r="435" spans="15:33" hidden="1" x14ac:dyDescent="0.25">
      <c r="O435" s="292"/>
      <c r="P435" s="292"/>
      <c r="Q435" s="292"/>
      <c r="R435" s="292"/>
      <c r="S435" s="292"/>
      <c r="T435" s="292"/>
      <c r="U435" s="292"/>
      <c r="V435" s="292"/>
      <c r="W435" s="292"/>
      <c r="X435" s="292"/>
      <c r="Y435" s="292"/>
      <c r="Z435" s="292"/>
      <c r="AA435" s="292"/>
      <c r="AB435" s="292"/>
      <c r="AC435" s="292"/>
      <c r="AD435" s="292"/>
      <c r="AE435" s="292"/>
      <c r="AF435" s="292"/>
      <c r="AG435" s="292"/>
    </row>
    <row r="436" spans="15:33" hidden="1" x14ac:dyDescent="0.25">
      <c r="O436" s="292"/>
      <c r="P436" s="292"/>
      <c r="Q436" s="292"/>
      <c r="R436" s="292"/>
      <c r="S436" s="292"/>
      <c r="T436" s="292"/>
      <c r="U436" s="292"/>
      <c r="V436" s="292"/>
      <c r="W436" s="292"/>
      <c r="X436" s="292"/>
      <c r="Y436" s="292"/>
      <c r="Z436" s="292"/>
      <c r="AA436" s="292"/>
      <c r="AB436" s="292"/>
      <c r="AC436" s="292"/>
      <c r="AD436" s="292"/>
      <c r="AE436" s="292"/>
      <c r="AF436" s="292"/>
      <c r="AG436" s="292"/>
    </row>
    <row r="437" spans="15:33" hidden="1" x14ac:dyDescent="0.25">
      <c r="O437" s="292"/>
      <c r="P437" s="292"/>
      <c r="Q437" s="292"/>
      <c r="R437" s="292"/>
      <c r="S437" s="292"/>
      <c r="T437" s="292"/>
      <c r="U437" s="292"/>
      <c r="V437" s="292"/>
      <c r="W437" s="292"/>
      <c r="X437" s="292"/>
      <c r="Y437" s="292"/>
      <c r="Z437" s="292"/>
      <c r="AA437" s="292"/>
      <c r="AB437" s="292"/>
      <c r="AC437" s="292"/>
      <c r="AD437" s="292"/>
      <c r="AE437" s="292"/>
      <c r="AF437" s="292"/>
      <c r="AG437" s="292"/>
    </row>
    <row r="438" spans="15:33" hidden="1" x14ac:dyDescent="0.25">
      <c r="O438" s="292"/>
      <c r="P438" s="292"/>
      <c r="Q438" s="292"/>
      <c r="R438" s="292"/>
      <c r="S438" s="292"/>
      <c r="T438" s="292"/>
      <c r="U438" s="292"/>
      <c r="V438" s="292"/>
      <c r="W438" s="292"/>
      <c r="X438" s="292"/>
      <c r="Y438" s="292"/>
      <c r="Z438" s="292"/>
      <c r="AA438" s="292"/>
      <c r="AB438" s="292"/>
      <c r="AC438" s="292"/>
      <c r="AD438" s="292"/>
      <c r="AE438" s="292"/>
      <c r="AF438" s="292"/>
      <c r="AG438" s="292"/>
    </row>
    <row r="439" spans="15:33" hidden="1" x14ac:dyDescent="0.25">
      <c r="O439" s="292"/>
      <c r="P439" s="292"/>
      <c r="Q439" s="292"/>
      <c r="R439" s="292"/>
      <c r="S439" s="292"/>
      <c r="T439" s="292"/>
      <c r="U439" s="292"/>
      <c r="V439" s="292"/>
      <c r="W439" s="292"/>
      <c r="X439" s="292"/>
      <c r="Y439" s="292"/>
      <c r="Z439" s="292"/>
      <c r="AA439" s="292"/>
      <c r="AB439" s="292"/>
      <c r="AC439" s="292"/>
      <c r="AD439" s="292"/>
      <c r="AE439" s="292"/>
      <c r="AF439" s="292"/>
      <c r="AG439" s="292"/>
    </row>
    <row r="440" spans="15:33" hidden="1" x14ac:dyDescent="0.25">
      <c r="O440" s="292"/>
      <c r="P440" s="292"/>
      <c r="Q440" s="292"/>
      <c r="R440" s="292"/>
      <c r="S440" s="292"/>
      <c r="T440" s="292"/>
      <c r="U440" s="292"/>
      <c r="V440" s="292"/>
      <c r="W440" s="292"/>
      <c r="X440" s="292"/>
      <c r="Y440" s="292"/>
      <c r="Z440" s="292"/>
      <c r="AA440" s="292"/>
      <c r="AB440" s="292"/>
      <c r="AC440" s="292"/>
      <c r="AD440" s="292"/>
      <c r="AE440" s="292"/>
      <c r="AF440" s="292"/>
      <c r="AG440" s="292"/>
    </row>
    <row r="441" spans="15:33" hidden="1" x14ac:dyDescent="0.25">
      <c r="O441" s="292"/>
      <c r="P441" s="292"/>
      <c r="Q441" s="292"/>
      <c r="R441" s="292"/>
      <c r="S441" s="292"/>
      <c r="T441" s="292"/>
      <c r="U441" s="292"/>
      <c r="V441" s="292"/>
      <c r="W441" s="292"/>
      <c r="X441" s="292"/>
      <c r="Y441" s="292"/>
      <c r="Z441" s="292"/>
      <c r="AA441" s="292"/>
      <c r="AB441" s="292"/>
      <c r="AC441" s="292"/>
      <c r="AD441" s="292"/>
      <c r="AE441" s="292"/>
      <c r="AF441" s="292"/>
      <c r="AG441" s="292"/>
    </row>
    <row r="442" spans="15:33" hidden="1" x14ac:dyDescent="0.25">
      <c r="O442" s="292"/>
      <c r="P442" s="292"/>
      <c r="Q442" s="292"/>
      <c r="R442" s="292"/>
      <c r="S442" s="292"/>
      <c r="T442" s="292"/>
      <c r="U442" s="292"/>
      <c r="V442" s="292"/>
      <c r="W442" s="292"/>
      <c r="X442" s="292"/>
      <c r="Y442" s="292"/>
      <c r="Z442" s="292"/>
      <c r="AA442" s="292"/>
      <c r="AB442" s="292"/>
      <c r="AC442" s="292"/>
      <c r="AD442" s="292"/>
      <c r="AE442" s="292"/>
      <c r="AF442" s="292"/>
      <c r="AG442" s="292"/>
    </row>
    <row r="443" spans="15:33" hidden="1" x14ac:dyDescent="0.25">
      <c r="O443" s="292"/>
      <c r="P443" s="292"/>
      <c r="Q443" s="292"/>
      <c r="R443" s="292"/>
      <c r="S443" s="292"/>
      <c r="T443" s="292"/>
      <c r="U443" s="292"/>
      <c r="V443" s="292"/>
      <c r="W443" s="292"/>
      <c r="X443" s="292"/>
      <c r="Y443" s="292"/>
      <c r="Z443" s="292"/>
      <c r="AA443" s="292"/>
      <c r="AB443" s="292"/>
      <c r="AC443" s="292"/>
      <c r="AD443" s="292"/>
      <c r="AE443" s="292"/>
      <c r="AF443" s="292"/>
      <c r="AG443" s="292"/>
    </row>
    <row r="444" spans="15:33" hidden="1" x14ac:dyDescent="0.25">
      <c r="O444" s="292"/>
      <c r="P444" s="292"/>
      <c r="Q444" s="292"/>
      <c r="R444" s="292"/>
      <c r="S444" s="292"/>
      <c r="T444" s="292"/>
      <c r="U444" s="292"/>
      <c r="V444" s="292"/>
      <c r="W444" s="292"/>
      <c r="X444" s="292"/>
      <c r="Y444" s="292"/>
      <c r="Z444" s="292"/>
      <c r="AA444" s="292"/>
      <c r="AB444" s="292"/>
      <c r="AC444" s="292"/>
      <c r="AD444" s="292"/>
      <c r="AE444" s="292"/>
      <c r="AF444" s="292"/>
      <c r="AG444" s="292"/>
    </row>
    <row r="445" spans="15:33" hidden="1" x14ac:dyDescent="0.25">
      <c r="O445" s="292"/>
      <c r="P445" s="292"/>
      <c r="Q445" s="292"/>
      <c r="R445" s="292"/>
      <c r="S445" s="292"/>
      <c r="T445" s="292"/>
      <c r="U445" s="292"/>
      <c r="V445" s="292"/>
      <c r="W445" s="292"/>
      <c r="X445" s="292"/>
      <c r="Y445" s="292"/>
      <c r="Z445" s="292"/>
      <c r="AA445" s="292"/>
      <c r="AB445" s="292"/>
      <c r="AC445" s="292"/>
      <c r="AD445" s="292"/>
      <c r="AE445" s="292"/>
      <c r="AF445" s="292"/>
      <c r="AG445" s="292"/>
    </row>
    <row r="446" spans="15:33" hidden="1" x14ac:dyDescent="0.25">
      <c r="O446" s="292"/>
      <c r="P446" s="292"/>
      <c r="Q446" s="292"/>
      <c r="R446" s="292"/>
      <c r="S446" s="292"/>
      <c r="T446" s="292"/>
      <c r="U446" s="292"/>
      <c r="V446" s="292"/>
      <c r="W446" s="292"/>
      <c r="X446" s="292"/>
      <c r="Y446" s="292"/>
      <c r="Z446" s="292"/>
      <c r="AA446" s="292"/>
      <c r="AB446" s="292"/>
      <c r="AC446" s="292"/>
      <c r="AD446" s="292"/>
      <c r="AE446" s="292"/>
      <c r="AF446" s="292"/>
      <c r="AG446" s="292"/>
    </row>
    <row r="447" spans="15:33" hidden="1" x14ac:dyDescent="0.25">
      <c r="O447" s="292"/>
      <c r="P447" s="292"/>
      <c r="Q447" s="292"/>
      <c r="R447" s="292"/>
      <c r="S447" s="292"/>
      <c r="T447" s="292"/>
      <c r="U447" s="292"/>
      <c r="V447" s="292"/>
      <c r="W447" s="292"/>
      <c r="X447" s="292"/>
      <c r="Y447" s="292"/>
      <c r="Z447" s="292"/>
      <c r="AA447" s="292"/>
      <c r="AB447" s="292"/>
      <c r="AC447" s="292"/>
      <c r="AD447" s="292"/>
      <c r="AE447" s="292"/>
      <c r="AF447" s="292"/>
      <c r="AG447" s="292"/>
    </row>
    <row r="448" spans="15:33" hidden="1" x14ac:dyDescent="0.25">
      <c r="O448" s="292"/>
      <c r="P448" s="292"/>
      <c r="Q448" s="292"/>
      <c r="R448" s="292"/>
      <c r="S448" s="292"/>
      <c r="T448" s="292"/>
      <c r="U448" s="292"/>
      <c r="V448" s="292"/>
      <c r="W448" s="292"/>
      <c r="X448" s="292"/>
      <c r="Y448" s="292"/>
      <c r="Z448" s="292"/>
      <c r="AA448" s="292"/>
      <c r="AB448" s="292"/>
      <c r="AC448" s="292"/>
      <c r="AD448" s="292"/>
      <c r="AE448" s="292"/>
      <c r="AF448" s="292"/>
      <c r="AG448" s="292"/>
    </row>
    <row r="449" spans="15:33" hidden="1" x14ac:dyDescent="0.25">
      <c r="O449" s="292"/>
      <c r="P449" s="292"/>
      <c r="Q449" s="292"/>
      <c r="R449" s="292"/>
      <c r="S449" s="292"/>
      <c r="T449" s="292"/>
      <c r="U449" s="292"/>
      <c r="V449" s="292"/>
      <c r="W449" s="292"/>
      <c r="X449" s="292"/>
      <c r="Y449" s="292"/>
      <c r="Z449" s="292"/>
      <c r="AA449" s="292"/>
      <c r="AB449" s="292"/>
      <c r="AC449" s="292"/>
      <c r="AD449" s="292"/>
      <c r="AE449" s="292"/>
      <c r="AF449" s="292"/>
      <c r="AG449" s="292"/>
    </row>
    <row r="450" spans="15:33" hidden="1" x14ac:dyDescent="0.25">
      <c r="O450" s="292"/>
      <c r="P450" s="292"/>
      <c r="Q450" s="292"/>
      <c r="R450" s="292"/>
      <c r="S450" s="292"/>
      <c r="T450" s="292"/>
      <c r="U450" s="292"/>
      <c r="V450" s="292"/>
      <c r="W450" s="292"/>
      <c r="X450" s="292"/>
      <c r="Y450" s="292"/>
      <c r="Z450" s="292"/>
      <c r="AA450" s="292"/>
      <c r="AB450" s="292"/>
      <c r="AC450" s="292"/>
      <c r="AD450" s="292"/>
      <c r="AE450" s="292"/>
      <c r="AF450" s="292"/>
      <c r="AG450" s="292"/>
    </row>
    <row r="451" spans="15:33" hidden="1" x14ac:dyDescent="0.25">
      <c r="O451" s="292"/>
      <c r="P451" s="292"/>
      <c r="Q451" s="292"/>
      <c r="R451" s="292"/>
      <c r="S451" s="292"/>
      <c r="T451" s="292"/>
      <c r="U451" s="292"/>
      <c r="V451" s="292"/>
      <c r="W451" s="292"/>
      <c r="X451" s="292"/>
      <c r="Y451" s="292"/>
      <c r="Z451" s="292"/>
      <c r="AA451" s="292"/>
      <c r="AB451" s="292"/>
      <c r="AC451" s="292"/>
      <c r="AD451" s="292"/>
      <c r="AE451" s="292"/>
      <c r="AF451" s="292"/>
      <c r="AG451" s="292"/>
    </row>
    <row r="452" spans="15:33" hidden="1" x14ac:dyDescent="0.25">
      <c r="O452" s="292"/>
      <c r="P452" s="292"/>
      <c r="Q452" s="292"/>
      <c r="R452" s="292"/>
      <c r="S452" s="292"/>
      <c r="T452" s="292"/>
      <c r="U452" s="292"/>
      <c r="V452" s="292"/>
      <c r="W452" s="292"/>
      <c r="X452" s="292"/>
      <c r="Y452" s="292"/>
      <c r="Z452" s="292"/>
      <c r="AA452" s="292"/>
      <c r="AB452" s="292"/>
      <c r="AC452" s="292"/>
      <c r="AD452" s="292"/>
      <c r="AE452" s="292"/>
      <c r="AF452" s="292"/>
      <c r="AG452" s="292"/>
    </row>
    <row r="453" spans="15:33" hidden="1" x14ac:dyDescent="0.25">
      <c r="O453" s="292"/>
      <c r="P453" s="292"/>
      <c r="Q453" s="292"/>
      <c r="R453" s="292"/>
      <c r="S453" s="292"/>
      <c r="T453" s="292"/>
      <c r="U453" s="292"/>
      <c r="V453" s="292"/>
      <c r="W453" s="292"/>
      <c r="X453" s="292"/>
      <c r="Y453" s="292"/>
      <c r="Z453" s="292"/>
      <c r="AA453" s="292"/>
      <c r="AB453" s="292"/>
      <c r="AC453" s="292"/>
      <c r="AD453" s="292"/>
      <c r="AE453" s="292"/>
      <c r="AF453" s="292"/>
      <c r="AG453" s="292"/>
    </row>
    <row r="454" spans="15:33" hidden="1" x14ac:dyDescent="0.25">
      <c r="O454" s="292"/>
      <c r="P454" s="292"/>
      <c r="Q454" s="292"/>
      <c r="R454" s="292"/>
      <c r="S454" s="292"/>
      <c r="T454" s="292"/>
      <c r="U454" s="292"/>
      <c r="V454" s="292"/>
      <c r="W454" s="292"/>
      <c r="X454" s="292"/>
      <c r="Y454" s="292"/>
      <c r="Z454" s="292"/>
      <c r="AA454" s="292"/>
      <c r="AB454" s="292"/>
      <c r="AC454" s="292"/>
      <c r="AD454" s="292"/>
      <c r="AE454" s="292"/>
      <c r="AF454" s="292"/>
      <c r="AG454" s="292"/>
    </row>
    <row r="455" spans="15:33" hidden="1" x14ac:dyDescent="0.25">
      <c r="O455" s="292"/>
      <c r="P455" s="292"/>
      <c r="Q455" s="292"/>
      <c r="R455" s="292"/>
      <c r="S455" s="292"/>
      <c r="T455" s="292"/>
      <c r="U455" s="292"/>
      <c r="V455" s="292"/>
      <c r="W455" s="292"/>
      <c r="X455" s="292"/>
      <c r="Y455" s="292"/>
      <c r="Z455" s="292"/>
      <c r="AA455" s="292"/>
      <c r="AB455" s="292"/>
      <c r="AC455" s="292"/>
      <c r="AD455" s="292"/>
      <c r="AE455" s="292"/>
      <c r="AF455" s="292"/>
      <c r="AG455" s="292"/>
    </row>
    <row r="456" spans="15:33" hidden="1" x14ac:dyDescent="0.25">
      <c r="O456" s="292"/>
      <c r="P456" s="292"/>
      <c r="Q456" s="292"/>
      <c r="R456" s="292"/>
      <c r="S456" s="292"/>
      <c r="T456" s="292"/>
      <c r="U456" s="292"/>
      <c r="V456" s="292"/>
      <c r="W456" s="292"/>
      <c r="X456" s="292"/>
      <c r="Y456" s="292"/>
      <c r="Z456" s="292"/>
      <c r="AA456" s="292"/>
      <c r="AB456" s="292"/>
      <c r="AC456" s="292"/>
      <c r="AD456" s="292"/>
      <c r="AE456" s="292"/>
      <c r="AF456" s="292"/>
      <c r="AG456" s="292"/>
    </row>
    <row r="457" spans="15:33" hidden="1" x14ac:dyDescent="0.25">
      <c r="O457" s="292"/>
      <c r="P457" s="292"/>
      <c r="Q457" s="292"/>
      <c r="R457" s="292"/>
      <c r="S457" s="292"/>
      <c r="T457" s="292"/>
      <c r="U457" s="292"/>
      <c r="V457" s="292"/>
      <c r="W457" s="292"/>
      <c r="X457" s="292"/>
      <c r="Y457" s="292"/>
      <c r="Z457" s="292"/>
      <c r="AA457" s="292"/>
      <c r="AB457" s="292"/>
      <c r="AC457" s="292"/>
      <c r="AD457" s="292"/>
      <c r="AE457" s="292"/>
      <c r="AF457" s="292"/>
      <c r="AG457" s="292"/>
    </row>
    <row r="458" spans="15:33" hidden="1" x14ac:dyDescent="0.25">
      <c r="O458" s="292"/>
      <c r="P458" s="292"/>
      <c r="Q458" s="292"/>
      <c r="R458" s="292"/>
      <c r="S458" s="292"/>
      <c r="T458" s="292"/>
      <c r="U458" s="292"/>
      <c r="V458" s="292"/>
      <c r="W458" s="292"/>
      <c r="X458" s="292"/>
      <c r="Y458" s="292"/>
      <c r="Z458" s="292"/>
      <c r="AA458" s="292"/>
      <c r="AB458" s="292"/>
      <c r="AC458" s="292"/>
      <c r="AD458" s="292"/>
      <c r="AE458" s="292"/>
      <c r="AF458" s="292"/>
      <c r="AG458" s="292"/>
    </row>
    <row r="459" spans="15:33" hidden="1" x14ac:dyDescent="0.25">
      <c r="O459" s="292"/>
      <c r="P459" s="292"/>
      <c r="Q459" s="292"/>
      <c r="R459" s="292"/>
      <c r="S459" s="292"/>
      <c r="T459" s="292"/>
      <c r="U459" s="292"/>
      <c r="V459" s="292"/>
      <c r="W459" s="292"/>
      <c r="X459" s="292"/>
      <c r="Y459" s="292"/>
      <c r="Z459" s="292"/>
      <c r="AA459" s="292"/>
      <c r="AB459" s="292"/>
      <c r="AC459" s="292"/>
      <c r="AD459" s="292"/>
      <c r="AE459" s="292"/>
      <c r="AF459" s="292"/>
      <c r="AG459" s="292"/>
    </row>
    <row r="460" spans="15:33" hidden="1" x14ac:dyDescent="0.25">
      <c r="O460" s="292"/>
      <c r="P460" s="292"/>
      <c r="Q460" s="292"/>
      <c r="R460" s="292"/>
      <c r="S460" s="292"/>
      <c r="T460" s="292"/>
      <c r="U460" s="292"/>
      <c r="V460" s="292"/>
      <c r="W460" s="292"/>
      <c r="X460" s="292"/>
      <c r="Y460" s="292"/>
      <c r="Z460" s="292"/>
      <c r="AA460" s="292"/>
      <c r="AB460" s="292"/>
      <c r="AC460" s="292"/>
      <c r="AD460" s="292"/>
      <c r="AE460" s="292"/>
      <c r="AF460" s="292"/>
      <c r="AG460" s="292"/>
    </row>
    <row r="461" spans="15:33" hidden="1" x14ac:dyDescent="0.25">
      <c r="O461" s="292"/>
      <c r="P461" s="292"/>
      <c r="Q461" s="292"/>
      <c r="R461" s="292"/>
      <c r="S461" s="292"/>
      <c r="T461" s="292"/>
      <c r="U461" s="292"/>
      <c r="V461" s="292"/>
      <c r="W461" s="292"/>
      <c r="X461" s="292"/>
      <c r="Y461" s="292"/>
      <c r="Z461" s="292"/>
      <c r="AA461" s="292"/>
      <c r="AB461" s="292"/>
      <c r="AC461" s="292"/>
      <c r="AD461" s="292"/>
      <c r="AE461" s="292"/>
      <c r="AF461" s="292"/>
      <c r="AG461" s="292"/>
    </row>
    <row r="462" spans="15:33" hidden="1" x14ac:dyDescent="0.25">
      <c r="O462" s="292"/>
      <c r="P462" s="292"/>
      <c r="Q462" s="292"/>
      <c r="R462" s="292"/>
      <c r="S462" s="292"/>
      <c r="T462" s="292"/>
      <c r="U462" s="292"/>
      <c r="V462" s="292"/>
      <c r="W462" s="292"/>
      <c r="X462" s="292"/>
      <c r="Y462" s="292"/>
      <c r="Z462" s="292"/>
      <c r="AA462" s="292"/>
      <c r="AB462" s="292"/>
      <c r="AC462" s="292"/>
      <c r="AD462" s="292"/>
      <c r="AE462" s="292"/>
      <c r="AF462" s="292"/>
      <c r="AG462" s="292"/>
    </row>
    <row r="463" spans="15:33" hidden="1" x14ac:dyDescent="0.25">
      <c r="O463" s="292"/>
      <c r="P463" s="292"/>
      <c r="Q463" s="292"/>
      <c r="R463" s="292"/>
      <c r="S463" s="292"/>
      <c r="T463" s="292"/>
      <c r="U463" s="292"/>
      <c r="V463" s="292"/>
      <c r="W463" s="292"/>
      <c r="X463" s="292"/>
      <c r="Y463" s="292"/>
      <c r="Z463" s="292"/>
      <c r="AA463" s="292"/>
      <c r="AB463" s="292"/>
      <c r="AC463" s="292"/>
      <c r="AD463" s="292"/>
      <c r="AE463" s="292"/>
      <c r="AF463" s="292"/>
      <c r="AG463" s="292"/>
    </row>
    <row r="464" spans="15:33" hidden="1" x14ac:dyDescent="0.25">
      <c r="O464" s="292"/>
      <c r="P464" s="292"/>
      <c r="Q464" s="292"/>
      <c r="R464" s="292"/>
      <c r="S464" s="292"/>
      <c r="T464" s="292"/>
      <c r="U464" s="292"/>
      <c r="V464" s="292"/>
      <c r="W464" s="292"/>
      <c r="X464" s="292"/>
      <c r="Y464" s="292"/>
      <c r="Z464" s="292"/>
      <c r="AA464" s="292"/>
      <c r="AB464" s="292"/>
      <c r="AC464" s="292"/>
      <c r="AD464" s="292"/>
      <c r="AE464" s="292"/>
      <c r="AF464" s="292"/>
      <c r="AG464" s="292"/>
    </row>
    <row r="465" spans="15:33" hidden="1" x14ac:dyDescent="0.25">
      <c r="O465" s="292"/>
      <c r="P465" s="292"/>
      <c r="Q465" s="292"/>
      <c r="R465" s="292"/>
      <c r="S465" s="292"/>
      <c r="T465" s="292"/>
      <c r="U465" s="292"/>
      <c r="V465" s="292"/>
      <c r="W465" s="292"/>
      <c r="X465" s="292"/>
      <c r="Y465" s="292"/>
      <c r="Z465" s="292"/>
      <c r="AA465" s="292"/>
      <c r="AB465" s="292"/>
      <c r="AC465" s="292"/>
      <c r="AD465" s="292"/>
      <c r="AE465" s="292"/>
      <c r="AF465" s="292"/>
      <c r="AG465" s="292"/>
    </row>
    <row r="466" spans="15:33" hidden="1" x14ac:dyDescent="0.25">
      <c r="O466" s="292"/>
      <c r="P466" s="292"/>
      <c r="Q466" s="292"/>
      <c r="R466" s="292"/>
      <c r="S466" s="292"/>
      <c r="T466" s="292"/>
      <c r="U466" s="292"/>
      <c r="V466" s="292"/>
      <c r="W466" s="292"/>
      <c r="X466" s="292"/>
      <c r="Y466" s="292"/>
      <c r="Z466" s="292"/>
      <c r="AA466" s="292"/>
      <c r="AB466" s="292"/>
      <c r="AC466" s="292"/>
      <c r="AD466" s="292"/>
      <c r="AE466" s="292"/>
      <c r="AF466" s="292"/>
      <c r="AG466" s="292"/>
    </row>
    <row r="467" spans="15:33" hidden="1" x14ac:dyDescent="0.25">
      <c r="O467" s="292"/>
      <c r="P467" s="292"/>
      <c r="Q467" s="292"/>
      <c r="R467" s="292"/>
      <c r="S467" s="292"/>
      <c r="T467" s="292"/>
      <c r="U467" s="292"/>
      <c r="V467" s="292"/>
      <c r="W467" s="292"/>
      <c r="X467" s="292"/>
      <c r="Y467" s="292"/>
      <c r="Z467" s="292"/>
      <c r="AA467" s="292"/>
      <c r="AB467" s="292"/>
      <c r="AC467" s="292"/>
      <c r="AD467" s="292"/>
      <c r="AE467" s="292"/>
      <c r="AF467" s="292"/>
      <c r="AG467" s="292"/>
    </row>
    <row r="468" spans="15:33" hidden="1" x14ac:dyDescent="0.25">
      <c r="O468" s="292"/>
      <c r="P468" s="292"/>
      <c r="Q468" s="292"/>
      <c r="R468" s="292"/>
      <c r="S468" s="292"/>
      <c r="T468" s="292"/>
      <c r="U468" s="292"/>
      <c r="V468" s="292"/>
      <c r="W468" s="292"/>
      <c r="X468" s="292"/>
      <c r="Y468" s="292"/>
      <c r="Z468" s="292"/>
      <c r="AA468" s="292"/>
      <c r="AB468" s="292"/>
      <c r="AC468" s="292"/>
      <c r="AD468" s="292"/>
      <c r="AE468" s="292"/>
      <c r="AF468" s="292"/>
      <c r="AG468" s="292"/>
    </row>
    <row r="469" spans="15:33" hidden="1" x14ac:dyDescent="0.25">
      <c r="O469" s="292"/>
      <c r="P469" s="292"/>
      <c r="Q469" s="292"/>
      <c r="R469" s="292"/>
      <c r="S469" s="292"/>
      <c r="T469" s="292"/>
      <c r="U469" s="292"/>
      <c r="V469" s="292"/>
      <c r="W469" s="292"/>
      <c r="X469" s="292"/>
      <c r="Y469" s="292"/>
      <c r="Z469" s="292"/>
      <c r="AA469" s="292"/>
      <c r="AB469" s="292"/>
      <c r="AC469" s="292"/>
      <c r="AD469" s="292"/>
      <c r="AE469" s="292"/>
      <c r="AF469" s="292"/>
      <c r="AG469" s="292"/>
    </row>
    <row r="470" spans="15:33" hidden="1" x14ac:dyDescent="0.25">
      <c r="O470" s="292"/>
      <c r="P470" s="292"/>
      <c r="Q470" s="292"/>
      <c r="R470" s="292"/>
      <c r="S470" s="292"/>
      <c r="T470" s="292"/>
      <c r="U470" s="292"/>
      <c r="V470" s="292"/>
      <c r="W470" s="292"/>
      <c r="X470" s="292"/>
      <c r="Y470" s="292"/>
      <c r="Z470" s="292"/>
      <c r="AA470" s="292"/>
      <c r="AB470" s="292"/>
      <c r="AC470" s="292"/>
      <c r="AD470" s="292"/>
      <c r="AE470" s="292"/>
      <c r="AF470" s="292"/>
      <c r="AG470" s="292"/>
    </row>
    <row r="471" spans="15:33" hidden="1" x14ac:dyDescent="0.25">
      <c r="O471" s="292"/>
      <c r="P471" s="292"/>
      <c r="Q471" s="292"/>
      <c r="R471" s="292"/>
      <c r="S471" s="292"/>
      <c r="T471" s="292"/>
      <c r="U471" s="292"/>
      <c r="V471" s="292"/>
      <c r="W471" s="292"/>
      <c r="X471" s="292"/>
      <c r="Y471" s="292"/>
      <c r="Z471" s="292"/>
      <c r="AA471" s="292"/>
      <c r="AB471" s="292"/>
      <c r="AC471" s="292"/>
      <c r="AD471" s="292"/>
      <c r="AE471" s="292"/>
      <c r="AF471" s="292"/>
      <c r="AG471" s="292"/>
    </row>
    <row r="472" spans="15:33" hidden="1" x14ac:dyDescent="0.25">
      <c r="O472" s="292"/>
      <c r="P472" s="292"/>
      <c r="Q472" s="292"/>
      <c r="R472" s="292"/>
      <c r="S472" s="292"/>
      <c r="T472" s="292"/>
      <c r="U472" s="292"/>
      <c r="V472" s="292"/>
      <c r="W472" s="292"/>
      <c r="X472" s="292"/>
      <c r="Y472" s="292"/>
      <c r="Z472" s="292"/>
      <c r="AA472" s="292"/>
      <c r="AB472" s="292"/>
      <c r="AC472" s="292"/>
      <c r="AD472" s="292"/>
      <c r="AE472" s="292"/>
      <c r="AF472" s="292"/>
      <c r="AG472" s="292"/>
    </row>
    <row r="473" spans="15:33" hidden="1" x14ac:dyDescent="0.25">
      <c r="O473" s="292"/>
      <c r="P473" s="292"/>
      <c r="Q473" s="292"/>
      <c r="R473" s="292"/>
      <c r="S473" s="292"/>
      <c r="T473" s="292"/>
      <c r="U473" s="292"/>
      <c r="V473" s="292"/>
      <c r="W473" s="292"/>
      <c r="X473" s="292"/>
      <c r="Y473" s="292"/>
      <c r="Z473" s="292"/>
      <c r="AA473" s="292"/>
      <c r="AB473" s="292"/>
      <c r="AC473" s="292"/>
      <c r="AD473" s="292"/>
      <c r="AE473" s="292"/>
      <c r="AF473" s="292"/>
      <c r="AG473" s="292"/>
    </row>
    <row r="474" spans="15:33" hidden="1" x14ac:dyDescent="0.25">
      <c r="O474" s="292"/>
      <c r="P474" s="292"/>
      <c r="Q474" s="292"/>
      <c r="R474" s="292"/>
      <c r="S474" s="292"/>
      <c r="T474" s="292"/>
      <c r="U474" s="292"/>
      <c r="V474" s="292"/>
      <c r="W474" s="292"/>
      <c r="X474" s="292"/>
      <c r="Y474" s="292"/>
      <c r="Z474" s="292"/>
      <c r="AA474" s="292"/>
      <c r="AB474" s="292"/>
      <c r="AC474" s="292"/>
      <c r="AD474" s="292"/>
      <c r="AE474" s="292"/>
      <c r="AF474" s="292"/>
      <c r="AG474" s="292"/>
    </row>
    <row r="475" spans="15:33" hidden="1" x14ac:dyDescent="0.25">
      <c r="O475" s="292"/>
      <c r="P475" s="292"/>
      <c r="Q475" s="292"/>
      <c r="R475" s="292"/>
      <c r="S475" s="292"/>
      <c r="T475" s="292"/>
      <c r="U475" s="292"/>
      <c r="V475" s="292"/>
      <c r="W475" s="292"/>
      <c r="X475" s="292"/>
      <c r="Y475" s="292"/>
      <c r="Z475" s="292"/>
      <c r="AA475" s="292"/>
      <c r="AB475" s="292"/>
      <c r="AC475" s="292"/>
      <c r="AD475" s="292"/>
      <c r="AE475" s="292"/>
      <c r="AF475" s="292"/>
      <c r="AG475" s="292"/>
    </row>
    <row r="476" spans="15:33" hidden="1" x14ac:dyDescent="0.25">
      <c r="O476" s="292"/>
      <c r="P476" s="292"/>
      <c r="Q476" s="292"/>
      <c r="R476" s="292"/>
      <c r="S476" s="292"/>
      <c r="T476" s="292"/>
      <c r="U476" s="292"/>
      <c r="V476" s="292"/>
      <c r="W476" s="292"/>
      <c r="X476" s="292"/>
      <c r="Y476" s="292"/>
      <c r="Z476" s="292"/>
      <c r="AA476" s="292"/>
      <c r="AB476" s="292"/>
      <c r="AC476" s="292"/>
      <c r="AD476" s="292"/>
      <c r="AE476" s="292"/>
      <c r="AF476" s="292"/>
      <c r="AG476" s="292"/>
    </row>
    <row r="477" spans="15:33" hidden="1" x14ac:dyDescent="0.25">
      <c r="O477" s="292"/>
      <c r="P477" s="292"/>
      <c r="Q477" s="292"/>
      <c r="R477" s="292"/>
      <c r="S477" s="292"/>
      <c r="T477" s="292"/>
      <c r="U477" s="292"/>
      <c r="V477" s="292"/>
      <c r="W477" s="292"/>
      <c r="X477" s="292"/>
      <c r="Y477" s="292"/>
      <c r="Z477" s="292"/>
      <c r="AA477" s="292"/>
      <c r="AB477" s="292"/>
      <c r="AC477" s="292"/>
      <c r="AD477" s="292"/>
      <c r="AE477" s="292"/>
      <c r="AF477" s="292"/>
      <c r="AG477" s="292"/>
    </row>
    <row r="478" spans="15:33" hidden="1" x14ac:dyDescent="0.25">
      <c r="O478" s="292"/>
      <c r="P478" s="292"/>
      <c r="Q478" s="292"/>
      <c r="R478" s="292"/>
      <c r="S478" s="292"/>
      <c r="T478" s="292"/>
      <c r="U478" s="292"/>
      <c r="V478" s="292"/>
      <c r="W478" s="292"/>
      <c r="X478" s="292"/>
      <c r="Y478" s="292"/>
      <c r="Z478" s="292"/>
      <c r="AA478" s="292"/>
      <c r="AB478" s="292"/>
      <c r="AC478" s="292"/>
      <c r="AD478" s="292"/>
      <c r="AE478" s="292"/>
      <c r="AF478" s="292"/>
      <c r="AG478" s="292"/>
    </row>
    <row r="479" spans="15:33" hidden="1" x14ac:dyDescent="0.25">
      <c r="O479" s="292"/>
      <c r="P479" s="292"/>
      <c r="Q479" s="292"/>
      <c r="R479" s="292"/>
      <c r="S479" s="292"/>
      <c r="T479" s="292"/>
      <c r="U479" s="292"/>
      <c r="V479" s="292"/>
      <c r="W479" s="292"/>
      <c r="X479" s="292"/>
      <c r="Y479" s="292"/>
      <c r="Z479" s="292"/>
      <c r="AA479" s="292"/>
      <c r="AB479" s="292"/>
      <c r="AC479" s="292"/>
      <c r="AD479" s="292"/>
      <c r="AE479" s="292"/>
      <c r="AF479" s="292"/>
      <c r="AG479" s="292"/>
    </row>
    <row r="480" spans="15:33" hidden="1" x14ac:dyDescent="0.25">
      <c r="O480" s="292"/>
      <c r="P480" s="292"/>
      <c r="Q480" s="292"/>
      <c r="R480" s="292"/>
      <c r="S480" s="292"/>
      <c r="T480" s="292"/>
      <c r="U480" s="292"/>
      <c r="V480" s="292"/>
      <c r="W480" s="292"/>
      <c r="X480" s="292"/>
      <c r="Y480" s="292"/>
      <c r="Z480" s="292"/>
      <c r="AA480" s="292"/>
      <c r="AB480" s="292"/>
      <c r="AC480" s="292"/>
      <c r="AD480" s="292"/>
      <c r="AE480" s="292"/>
      <c r="AF480" s="292"/>
      <c r="AG480" s="292"/>
    </row>
    <row r="481" spans="15:33" hidden="1" x14ac:dyDescent="0.25">
      <c r="O481" s="292"/>
      <c r="P481" s="292"/>
      <c r="Q481" s="292"/>
      <c r="R481" s="292"/>
      <c r="S481" s="292"/>
      <c r="T481" s="292"/>
      <c r="U481" s="292"/>
      <c r="V481" s="292"/>
      <c r="W481" s="292"/>
      <c r="X481" s="292"/>
      <c r="Y481" s="292"/>
      <c r="Z481" s="292"/>
      <c r="AA481" s="292"/>
      <c r="AB481" s="292"/>
      <c r="AC481" s="292"/>
      <c r="AD481" s="292"/>
      <c r="AE481" s="292"/>
      <c r="AF481" s="292"/>
      <c r="AG481" s="292"/>
    </row>
    <row r="482" spans="15:33" hidden="1" x14ac:dyDescent="0.25">
      <c r="O482" s="292"/>
      <c r="P482" s="292"/>
      <c r="Q482" s="292"/>
      <c r="R482" s="292"/>
      <c r="S482" s="292"/>
      <c r="T482" s="292"/>
      <c r="U482" s="292"/>
      <c r="V482" s="292"/>
      <c r="W482" s="292"/>
      <c r="X482" s="292"/>
      <c r="Y482" s="292"/>
      <c r="Z482" s="292"/>
      <c r="AA482" s="292"/>
      <c r="AB482" s="292"/>
      <c r="AC482" s="292"/>
      <c r="AD482" s="292"/>
      <c r="AE482" s="292"/>
      <c r="AF482" s="292"/>
      <c r="AG482" s="292"/>
    </row>
    <row r="483" spans="15:33" hidden="1" x14ac:dyDescent="0.25">
      <c r="O483" s="292"/>
      <c r="P483" s="292"/>
      <c r="Q483" s="292"/>
      <c r="R483" s="292"/>
      <c r="S483" s="292"/>
      <c r="T483" s="292"/>
      <c r="U483" s="292"/>
      <c r="V483" s="292"/>
      <c r="W483" s="292"/>
      <c r="X483" s="292"/>
      <c r="Y483" s="292"/>
      <c r="Z483" s="292"/>
      <c r="AA483" s="292"/>
      <c r="AB483" s="292"/>
      <c r="AC483" s="292"/>
      <c r="AD483" s="292"/>
      <c r="AE483" s="292"/>
      <c r="AF483" s="292"/>
      <c r="AG483" s="292"/>
    </row>
    <row r="484" spans="15:33" hidden="1" x14ac:dyDescent="0.25">
      <c r="O484" s="292"/>
      <c r="P484" s="292"/>
      <c r="Q484" s="292"/>
      <c r="R484" s="292"/>
      <c r="S484" s="292"/>
      <c r="T484" s="292"/>
      <c r="U484" s="292"/>
      <c r="V484" s="292"/>
      <c r="W484" s="292"/>
      <c r="X484" s="292"/>
      <c r="Y484" s="292"/>
      <c r="Z484" s="292"/>
      <c r="AA484" s="292"/>
      <c r="AB484" s="292"/>
      <c r="AC484" s="292"/>
      <c r="AD484" s="292"/>
      <c r="AE484" s="292"/>
      <c r="AF484" s="292"/>
      <c r="AG484" s="292"/>
    </row>
    <row r="485" spans="15:33" hidden="1" x14ac:dyDescent="0.25">
      <c r="O485" s="292"/>
      <c r="P485" s="292"/>
      <c r="Q485" s="292"/>
      <c r="R485" s="292"/>
      <c r="S485" s="292"/>
      <c r="T485" s="292"/>
      <c r="U485" s="292"/>
      <c r="V485" s="292"/>
      <c r="W485" s="292"/>
      <c r="X485" s="292"/>
      <c r="Y485" s="292"/>
      <c r="Z485" s="292"/>
      <c r="AA485" s="292"/>
      <c r="AB485" s="292"/>
      <c r="AC485" s="292"/>
      <c r="AD485" s="292"/>
      <c r="AE485" s="292"/>
      <c r="AF485" s="292"/>
      <c r="AG485" s="292"/>
    </row>
    <row r="486" spans="15:33" hidden="1" x14ac:dyDescent="0.25">
      <c r="O486" s="292"/>
      <c r="P486" s="292"/>
      <c r="Q486" s="292"/>
      <c r="R486" s="292"/>
      <c r="S486" s="292"/>
      <c r="T486" s="292"/>
      <c r="U486" s="292"/>
      <c r="V486" s="292"/>
      <c r="W486" s="292"/>
      <c r="X486" s="292"/>
      <c r="Y486" s="292"/>
      <c r="Z486" s="292"/>
      <c r="AA486" s="292"/>
      <c r="AB486" s="292"/>
      <c r="AC486" s="292"/>
      <c r="AD486" s="292"/>
      <c r="AE486" s="292"/>
      <c r="AF486" s="292"/>
      <c r="AG486" s="292"/>
    </row>
    <row r="487" spans="15:33" hidden="1" x14ac:dyDescent="0.25">
      <c r="O487" s="292"/>
      <c r="P487" s="292"/>
      <c r="Q487" s="292"/>
      <c r="R487" s="292"/>
      <c r="S487" s="292"/>
      <c r="T487" s="292"/>
      <c r="U487" s="292"/>
      <c r="V487" s="292"/>
      <c r="W487" s="292"/>
      <c r="X487" s="292"/>
      <c r="Y487" s="292"/>
      <c r="Z487" s="292"/>
      <c r="AA487" s="292"/>
      <c r="AB487" s="292"/>
      <c r="AC487" s="292"/>
      <c r="AD487" s="292"/>
      <c r="AE487" s="292"/>
      <c r="AF487" s="292"/>
      <c r="AG487" s="292"/>
    </row>
    <row r="488" spans="15:33" hidden="1" x14ac:dyDescent="0.25">
      <c r="O488" s="292"/>
      <c r="P488" s="292"/>
      <c r="Q488" s="292"/>
      <c r="R488" s="292"/>
      <c r="S488" s="292"/>
      <c r="T488" s="292"/>
      <c r="U488" s="292"/>
      <c r="V488" s="292"/>
      <c r="W488" s="292"/>
      <c r="X488" s="292"/>
      <c r="Y488" s="292"/>
      <c r="Z488" s="292"/>
      <c r="AA488" s="292"/>
      <c r="AB488" s="292"/>
      <c r="AC488" s="292"/>
      <c r="AD488" s="292"/>
      <c r="AE488" s="292"/>
      <c r="AF488" s="292"/>
      <c r="AG488" s="292"/>
    </row>
    <row r="489" spans="15:33" hidden="1" x14ac:dyDescent="0.25">
      <c r="O489" s="292"/>
      <c r="P489" s="292"/>
      <c r="Q489" s="292"/>
      <c r="R489" s="292"/>
      <c r="S489" s="292"/>
      <c r="T489" s="292"/>
      <c r="U489" s="292"/>
      <c r="V489" s="292"/>
      <c r="W489" s="292"/>
      <c r="X489" s="292"/>
      <c r="Y489" s="292"/>
      <c r="Z489" s="292"/>
      <c r="AA489" s="292"/>
      <c r="AB489" s="292"/>
      <c r="AC489" s="292"/>
      <c r="AD489" s="292"/>
      <c r="AE489" s="292"/>
      <c r="AF489" s="292"/>
      <c r="AG489" s="292"/>
    </row>
    <row r="490" spans="15:33" hidden="1" x14ac:dyDescent="0.25">
      <c r="O490" s="292"/>
      <c r="P490" s="292"/>
      <c r="Q490" s="292"/>
      <c r="R490" s="292"/>
      <c r="S490" s="292"/>
      <c r="T490" s="292"/>
      <c r="U490" s="292"/>
      <c r="V490" s="292"/>
      <c r="W490" s="292"/>
      <c r="X490" s="292"/>
      <c r="Y490" s="292"/>
      <c r="Z490" s="292"/>
      <c r="AA490" s="292"/>
      <c r="AB490" s="292"/>
      <c r="AC490" s="292"/>
      <c r="AD490" s="292"/>
      <c r="AE490" s="292"/>
      <c r="AF490" s="292"/>
      <c r="AG490" s="292"/>
    </row>
    <row r="491" spans="15:33" hidden="1" x14ac:dyDescent="0.25">
      <c r="O491" s="292"/>
      <c r="P491" s="292"/>
      <c r="Q491" s="292"/>
      <c r="R491" s="292"/>
      <c r="S491" s="292"/>
      <c r="T491" s="292"/>
      <c r="U491" s="292"/>
      <c r="V491" s="292"/>
      <c r="W491" s="292"/>
      <c r="X491" s="292"/>
      <c r="Y491" s="292"/>
      <c r="Z491" s="292"/>
      <c r="AA491" s="292"/>
      <c r="AB491" s="292"/>
      <c r="AC491" s="292"/>
      <c r="AD491" s="292"/>
      <c r="AE491" s="292"/>
      <c r="AF491" s="292"/>
      <c r="AG491" s="292"/>
    </row>
    <row r="492" spans="15:33" hidden="1" x14ac:dyDescent="0.25">
      <c r="O492" s="292"/>
      <c r="P492" s="292"/>
      <c r="Q492" s="292"/>
      <c r="R492" s="292"/>
      <c r="S492" s="292"/>
      <c r="T492" s="292"/>
      <c r="U492" s="292"/>
      <c r="V492" s="292"/>
      <c r="W492" s="292"/>
      <c r="X492" s="292"/>
      <c r="Y492" s="292"/>
      <c r="Z492" s="292"/>
      <c r="AA492" s="292"/>
      <c r="AB492" s="292"/>
      <c r="AC492" s="292"/>
      <c r="AD492" s="292"/>
      <c r="AE492" s="292"/>
      <c r="AF492" s="292"/>
      <c r="AG492" s="292"/>
    </row>
    <row r="493" spans="15:33" hidden="1" x14ac:dyDescent="0.25">
      <c r="O493" s="292"/>
      <c r="P493" s="292"/>
      <c r="Q493" s="292"/>
      <c r="R493" s="292"/>
      <c r="S493" s="292"/>
      <c r="T493" s="292"/>
      <c r="U493" s="292"/>
      <c r="V493" s="292"/>
      <c r="W493" s="292"/>
      <c r="X493" s="292"/>
      <c r="Y493" s="292"/>
      <c r="Z493" s="292"/>
      <c r="AA493" s="292"/>
      <c r="AB493" s="292"/>
      <c r="AC493" s="292"/>
      <c r="AD493" s="292"/>
      <c r="AE493" s="292"/>
      <c r="AF493" s="292"/>
      <c r="AG493" s="292"/>
    </row>
    <row r="494" spans="15:33" hidden="1" x14ac:dyDescent="0.25">
      <c r="O494" s="292"/>
      <c r="P494" s="292"/>
      <c r="Q494" s="292"/>
      <c r="R494" s="292"/>
      <c r="S494" s="292"/>
      <c r="T494" s="292"/>
      <c r="U494" s="292"/>
      <c r="V494" s="292"/>
      <c r="W494" s="292"/>
      <c r="X494" s="292"/>
      <c r="Y494" s="292"/>
      <c r="Z494" s="292"/>
      <c r="AA494" s="292"/>
      <c r="AB494" s="292"/>
      <c r="AC494" s="292"/>
      <c r="AD494" s="292"/>
      <c r="AE494" s="292"/>
      <c r="AF494" s="292"/>
      <c r="AG494" s="292"/>
    </row>
    <row r="495" spans="15:33" hidden="1" x14ac:dyDescent="0.25">
      <c r="O495" s="292"/>
      <c r="P495" s="292"/>
      <c r="Q495" s="292"/>
      <c r="R495" s="292"/>
      <c r="S495" s="292"/>
      <c r="T495" s="292"/>
      <c r="U495" s="292"/>
      <c r="V495" s="292"/>
      <c r="W495" s="292"/>
      <c r="X495" s="292"/>
      <c r="Y495" s="292"/>
      <c r="Z495" s="292"/>
      <c r="AA495" s="292"/>
      <c r="AB495" s="292"/>
      <c r="AC495" s="292"/>
      <c r="AD495" s="292"/>
      <c r="AE495" s="292"/>
      <c r="AF495" s="292"/>
      <c r="AG495" s="292"/>
    </row>
    <row r="496" spans="15:33" hidden="1" x14ac:dyDescent="0.25">
      <c r="O496" s="292"/>
      <c r="P496" s="292"/>
      <c r="Q496" s="292"/>
      <c r="R496" s="292"/>
      <c r="S496" s="292"/>
      <c r="T496" s="292"/>
      <c r="U496" s="292"/>
      <c r="V496" s="292"/>
      <c r="W496" s="292"/>
      <c r="X496" s="292"/>
      <c r="Y496" s="292"/>
      <c r="Z496" s="292"/>
      <c r="AA496" s="292"/>
      <c r="AB496" s="292"/>
      <c r="AC496" s="292"/>
      <c r="AD496" s="292"/>
      <c r="AE496" s="292"/>
      <c r="AF496" s="292"/>
      <c r="AG496" s="292"/>
    </row>
    <row r="497" spans="15:33" hidden="1" x14ac:dyDescent="0.25">
      <c r="O497" s="292"/>
      <c r="P497" s="292"/>
      <c r="Q497" s="292"/>
      <c r="R497" s="292"/>
      <c r="S497" s="292"/>
      <c r="T497" s="292"/>
      <c r="U497" s="292"/>
      <c r="V497" s="292"/>
      <c r="W497" s="292"/>
      <c r="X497" s="292"/>
      <c r="Y497" s="292"/>
      <c r="Z497" s="292"/>
      <c r="AA497" s="292"/>
      <c r="AB497" s="292"/>
      <c r="AC497" s="292"/>
      <c r="AD497" s="292"/>
      <c r="AE497" s="292"/>
      <c r="AF497" s="292"/>
      <c r="AG497" s="292"/>
    </row>
    <row r="498" spans="15:33" hidden="1" x14ac:dyDescent="0.25">
      <c r="O498" s="292"/>
      <c r="P498" s="292"/>
      <c r="Q498" s="292"/>
      <c r="R498" s="292"/>
      <c r="S498" s="292"/>
      <c r="T498" s="292"/>
      <c r="U498" s="292"/>
      <c r="V498" s="292"/>
      <c r="W498" s="292"/>
      <c r="X498" s="292"/>
      <c r="Y498" s="292"/>
      <c r="Z498" s="292"/>
      <c r="AA498" s="292"/>
      <c r="AB498" s="292"/>
      <c r="AC498" s="292"/>
      <c r="AD498" s="292"/>
      <c r="AE498" s="292"/>
      <c r="AF498" s="292"/>
      <c r="AG498" s="292"/>
    </row>
    <row r="499" spans="15:33" hidden="1" x14ac:dyDescent="0.25">
      <c r="O499" s="292"/>
      <c r="P499" s="292"/>
      <c r="Q499" s="292"/>
      <c r="R499" s="292"/>
      <c r="S499" s="292"/>
      <c r="T499" s="292"/>
      <c r="U499" s="292"/>
      <c r="V499" s="292"/>
      <c r="W499" s="292"/>
      <c r="X499" s="292"/>
      <c r="Y499" s="292"/>
      <c r="Z499" s="292"/>
      <c r="AA499" s="292"/>
      <c r="AB499" s="292"/>
      <c r="AC499" s="292"/>
      <c r="AD499" s="292"/>
      <c r="AE499" s="292"/>
      <c r="AF499" s="292"/>
      <c r="AG499" s="292"/>
    </row>
    <row r="500" spans="15:33" hidden="1" x14ac:dyDescent="0.25">
      <c r="O500" s="292"/>
      <c r="P500" s="292"/>
      <c r="Q500" s="292"/>
      <c r="R500" s="292"/>
      <c r="S500" s="292"/>
      <c r="T500" s="292"/>
      <c r="U500" s="292"/>
      <c r="V500" s="292"/>
      <c r="W500" s="292"/>
      <c r="X500" s="292"/>
      <c r="Y500" s="292"/>
      <c r="Z500" s="292"/>
      <c r="AA500" s="292"/>
      <c r="AB500" s="292"/>
      <c r="AC500" s="292"/>
      <c r="AD500" s="292"/>
      <c r="AE500" s="292"/>
      <c r="AF500" s="292"/>
      <c r="AG500" s="292"/>
    </row>
    <row r="501" spans="15:33" hidden="1" x14ac:dyDescent="0.25">
      <c r="O501" s="292"/>
      <c r="P501" s="292"/>
      <c r="Q501" s="292"/>
      <c r="R501" s="292"/>
      <c r="S501" s="292"/>
      <c r="T501" s="292"/>
      <c r="U501" s="292"/>
      <c r="V501" s="292"/>
      <c r="W501" s="292"/>
      <c r="X501" s="292"/>
      <c r="Y501" s="292"/>
      <c r="Z501" s="292"/>
      <c r="AA501" s="292"/>
      <c r="AB501" s="292"/>
      <c r="AC501" s="292"/>
      <c r="AD501" s="292"/>
      <c r="AE501" s="292"/>
      <c r="AF501" s="292"/>
      <c r="AG501" s="292"/>
    </row>
    <row r="502" spans="15:33" hidden="1" x14ac:dyDescent="0.25">
      <c r="O502" s="292"/>
      <c r="P502" s="292"/>
      <c r="Q502" s="292"/>
      <c r="R502" s="292"/>
      <c r="S502" s="292"/>
      <c r="T502" s="292"/>
      <c r="U502" s="292"/>
      <c r="V502" s="292"/>
      <c r="W502" s="292"/>
      <c r="X502" s="292"/>
      <c r="Y502" s="292"/>
      <c r="Z502" s="292"/>
      <c r="AA502" s="292"/>
      <c r="AB502" s="292"/>
      <c r="AC502" s="292"/>
      <c r="AD502" s="292"/>
      <c r="AE502" s="292"/>
      <c r="AF502" s="292"/>
      <c r="AG502" s="292"/>
    </row>
    <row r="503" spans="15:33" hidden="1" x14ac:dyDescent="0.25">
      <c r="O503" s="292"/>
      <c r="P503" s="292"/>
      <c r="Q503" s="292"/>
      <c r="R503" s="292"/>
      <c r="S503" s="292"/>
      <c r="T503" s="292"/>
      <c r="U503" s="292"/>
      <c r="V503" s="292"/>
      <c r="W503" s="292"/>
      <c r="X503" s="292"/>
      <c r="Y503" s="292"/>
      <c r="Z503" s="292"/>
      <c r="AA503" s="292"/>
      <c r="AB503" s="292"/>
      <c r="AC503" s="292"/>
      <c r="AD503" s="292"/>
      <c r="AE503" s="292"/>
      <c r="AF503" s="292"/>
      <c r="AG503" s="292"/>
    </row>
    <row r="504" spans="15:33" hidden="1" x14ac:dyDescent="0.25">
      <c r="O504" s="292"/>
      <c r="P504" s="292"/>
      <c r="Q504" s="292"/>
      <c r="R504" s="292"/>
      <c r="S504" s="292"/>
      <c r="T504" s="292"/>
      <c r="U504" s="292"/>
      <c r="V504" s="292"/>
      <c r="W504" s="292"/>
      <c r="X504" s="292"/>
      <c r="Y504" s="292"/>
      <c r="Z504" s="292"/>
      <c r="AA504" s="292"/>
      <c r="AB504" s="292"/>
      <c r="AC504" s="292"/>
      <c r="AD504" s="292"/>
      <c r="AE504" s="292"/>
      <c r="AF504" s="292"/>
      <c r="AG504" s="292"/>
    </row>
    <row r="505" spans="15:33" hidden="1" x14ac:dyDescent="0.25">
      <c r="O505" s="292"/>
      <c r="P505" s="292"/>
      <c r="Q505" s="292"/>
      <c r="R505" s="292"/>
      <c r="S505" s="292"/>
      <c r="T505" s="292"/>
      <c r="U505" s="292"/>
      <c r="V505" s="292"/>
      <c r="W505" s="292"/>
      <c r="X505" s="292"/>
      <c r="Y505" s="292"/>
      <c r="Z505" s="292"/>
      <c r="AA505" s="292"/>
      <c r="AB505" s="292"/>
      <c r="AC505" s="292"/>
      <c r="AD505" s="292"/>
      <c r="AE505" s="292"/>
      <c r="AF505" s="292"/>
      <c r="AG505" s="292"/>
    </row>
    <row r="506" spans="15:33" hidden="1" x14ac:dyDescent="0.25">
      <c r="O506" s="292"/>
      <c r="P506" s="292"/>
      <c r="Q506" s="292"/>
      <c r="R506" s="292"/>
      <c r="S506" s="292"/>
      <c r="T506" s="292"/>
      <c r="U506" s="292"/>
      <c r="V506" s="292"/>
      <c r="W506" s="292"/>
      <c r="X506" s="292"/>
      <c r="Y506" s="292"/>
      <c r="Z506" s="292"/>
      <c r="AA506" s="292"/>
      <c r="AB506" s="292"/>
      <c r="AC506" s="292"/>
      <c r="AD506" s="292"/>
      <c r="AE506" s="292"/>
      <c r="AF506" s="292"/>
      <c r="AG506" s="292"/>
    </row>
    <row r="507" spans="15:33" hidden="1" x14ac:dyDescent="0.25">
      <c r="O507" s="292"/>
      <c r="P507" s="292"/>
      <c r="Q507" s="292"/>
      <c r="R507" s="292"/>
      <c r="S507" s="292"/>
      <c r="T507" s="292"/>
      <c r="U507" s="292"/>
      <c r="V507" s="292"/>
      <c r="W507" s="292"/>
      <c r="X507" s="292"/>
      <c r="Y507" s="292"/>
      <c r="Z507" s="292"/>
      <c r="AA507" s="292"/>
      <c r="AB507" s="292"/>
      <c r="AC507" s="292"/>
      <c r="AD507" s="292"/>
      <c r="AE507" s="292"/>
      <c r="AF507" s="292"/>
      <c r="AG507" s="292"/>
    </row>
    <row r="508" spans="15:33" hidden="1" x14ac:dyDescent="0.25">
      <c r="O508" s="292"/>
      <c r="P508" s="292"/>
      <c r="Q508" s="292"/>
      <c r="R508" s="292"/>
      <c r="S508" s="292"/>
      <c r="T508" s="292"/>
      <c r="U508" s="292"/>
      <c r="V508" s="292"/>
      <c r="W508" s="292"/>
      <c r="X508" s="292"/>
      <c r="Y508" s="292"/>
      <c r="Z508" s="292"/>
      <c r="AA508" s="292"/>
      <c r="AB508" s="292"/>
      <c r="AC508" s="292"/>
      <c r="AD508" s="292"/>
      <c r="AE508" s="292"/>
      <c r="AF508" s="292"/>
      <c r="AG508" s="292"/>
    </row>
    <row r="509" spans="15:33" hidden="1" x14ac:dyDescent="0.25">
      <c r="O509" s="292"/>
      <c r="P509" s="292"/>
      <c r="Q509" s="292"/>
      <c r="R509" s="292"/>
      <c r="S509" s="292"/>
      <c r="T509" s="292"/>
      <c r="U509" s="292"/>
      <c r="V509" s="292"/>
      <c r="W509" s="292"/>
      <c r="X509" s="292"/>
      <c r="Y509" s="292"/>
      <c r="Z509" s="292"/>
      <c r="AA509" s="292"/>
      <c r="AB509" s="292"/>
      <c r="AC509" s="292"/>
      <c r="AD509" s="292"/>
      <c r="AE509" s="292"/>
      <c r="AF509" s="292"/>
      <c r="AG509" s="292"/>
    </row>
    <row r="510" spans="15:33" hidden="1" x14ac:dyDescent="0.25">
      <c r="O510" s="292"/>
      <c r="P510" s="292"/>
      <c r="Q510" s="292"/>
      <c r="R510" s="292"/>
      <c r="S510" s="292"/>
      <c r="T510" s="292"/>
      <c r="U510" s="292"/>
      <c r="V510" s="292"/>
      <c r="W510" s="292"/>
      <c r="X510" s="292"/>
      <c r="Y510" s="292"/>
      <c r="Z510" s="292"/>
      <c r="AA510" s="292"/>
      <c r="AB510" s="292"/>
      <c r="AC510" s="292"/>
      <c r="AD510" s="292"/>
      <c r="AE510" s="292"/>
      <c r="AF510" s="292"/>
      <c r="AG510" s="292"/>
    </row>
    <row r="511" spans="15:33" hidden="1" x14ac:dyDescent="0.25">
      <c r="O511" s="292"/>
      <c r="P511" s="292"/>
      <c r="Q511" s="292"/>
      <c r="R511" s="292"/>
      <c r="S511" s="292"/>
      <c r="T511" s="292"/>
      <c r="U511" s="292"/>
      <c r="V511" s="292"/>
      <c r="W511" s="292"/>
      <c r="X511" s="292"/>
      <c r="Y511" s="292"/>
      <c r="Z511" s="292"/>
      <c r="AA511" s="292"/>
      <c r="AB511" s="292"/>
      <c r="AC511" s="292"/>
      <c r="AD511" s="292"/>
      <c r="AE511" s="292"/>
      <c r="AF511" s="292"/>
      <c r="AG511" s="292"/>
    </row>
    <row r="512" spans="15:33" hidden="1" x14ac:dyDescent="0.25">
      <c r="O512" s="292"/>
      <c r="P512" s="292"/>
      <c r="Q512" s="292"/>
      <c r="R512" s="292"/>
      <c r="S512" s="292"/>
      <c r="T512" s="292"/>
      <c r="U512" s="292"/>
      <c r="V512" s="292"/>
      <c r="W512" s="292"/>
      <c r="X512" s="292"/>
      <c r="Y512" s="292"/>
      <c r="Z512" s="292"/>
      <c r="AA512" s="292"/>
      <c r="AB512" s="292"/>
      <c r="AC512" s="292"/>
      <c r="AD512" s="292"/>
      <c r="AE512" s="292"/>
      <c r="AF512" s="292"/>
      <c r="AG512" s="292"/>
    </row>
    <row r="513" spans="15:33" hidden="1" x14ac:dyDescent="0.25">
      <c r="O513" s="292"/>
      <c r="P513" s="292"/>
      <c r="Q513" s="292"/>
      <c r="R513" s="292"/>
      <c r="S513" s="292"/>
      <c r="T513" s="292"/>
      <c r="U513" s="292"/>
      <c r="V513" s="292"/>
      <c r="W513" s="292"/>
      <c r="X513" s="292"/>
      <c r="Y513" s="292"/>
      <c r="Z513" s="292"/>
      <c r="AA513" s="292"/>
      <c r="AB513" s="292"/>
      <c r="AC513" s="292"/>
      <c r="AD513" s="292"/>
      <c r="AE513" s="292"/>
      <c r="AF513" s="292"/>
      <c r="AG513" s="292"/>
    </row>
    <row r="514" spans="15:33" hidden="1" x14ac:dyDescent="0.25">
      <c r="O514" s="292"/>
      <c r="P514" s="292"/>
      <c r="Q514" s="292"/>
      <c r="R514" s="292"/>
      <c r="S514" s="292"/>
      <c r="T514" s="292"/>
      <c r="U514" s="292"/>
      <c r="V514" s="292"/>
      <c r="W514" s="292"/>
      <c r="X514" s="292"/>
      <c r="Y514" s="292"/>
      <c r="Z514" s="292"/>
      <c r="AA514" s="292"/>
      <c r="AB514" s="292"/>
      <c r="AC514" s="292"/>
      <c r="AD514" s="292"/>
      <c r="AE514" s="292"/>
      <c r="AF514" s="292"/>
      <c r="AG514" s="292"/>
    </row>
    <row r="515" spans="15:33" hidden="1" x14ac:dyDescent="0.25">
      <c r="O515" s="292"/>
      <c r="P515" s="292"/>
      <c r="Q515" s="292"/>
      <c r="R515" s="292"/>
      <c r="S515" s="292"/>
      <c r="T515" s="292"/>
      <c r="U515" s="292"/>
      <c r="V515" s="292"/>
      <c r="W515" s="292"/>
      <c r="X515" s="292"/>
      <c r="Y515" s="292"/>
      <c r="Z515" s="292"/>
      <c r="AA515" s="292"/>
      <c r="AB515" s="292"/>
      <c r="AC515" s="292"/>
      <c r="AD515" s="292"/>
      <c r="AE515" s="292"/>
      <c r="AF515" s="292"/>
      <c r="AG515" s="292"/>
    </row>
    <row r="516" spans="15:33" hidden="1" x14ac:dyDescent="0.25">
      <c r="O516" s="292"/>
      <c r="P516" s="292"/>
      <c r="Q516" s="292"/>
      <c r="R516" s="292"/>
      <c r="S516" s="292"/>
      <c r="T516" s="292"/>
      <c r="U516" s="292"/>
      <c r="V516" s="292"/>
      <c r="W516" s="292"/>
      <c r="X516" s="292"/>
      <c r="Y516" s="292"/>
      <c r="Z516" s="292"/>
      <c r="AA516" s="292"/>
      <c r="AB516" s="292"/>
      <c r="AC516" s="292"/>
      <c r="AD516" s="292"/>
      <c r="AE516" s="292"/>
      <c r="AF516" s="292"/>
      <c r="AG516" s="292"/>
    </row>
    <row r="517" spans="15:33" hidden="1" x14ac:dyDescent="0.25">
      <c r="O517" s="292"/>
      <c r="P517" s="292"/>
      <c r="Q517" s="292"/>
      <c r="R517" s="292"/>
      <c r="S517" s="292"/>
      <c r="T517" s="292"/>
      <c r="U517" s="292"/>
      <c r="V517" s="292"/>
      <c r="W517" s="292"/>
      <c r="X517" s="292"/>
      <c r="Y517" s="292"/>
      <c r="Z517" s="292"/>
      <c r="AA517" s="292"/>
      <c r="AB517" s="292"/>
      <c r="AC517" s="292"/>
      <c r="AD517" s="292"/>
      <c r="AE517" s="292"/>
      <c r="AF517" s="292"/>
      <c r="AG517" s="292"/>
    </row>
    <row r="518" spans="15:33" hidden="1" x14ac:dyDescent="0.25">
      <c r="O518" s="292"/>
      <c r="P518" s="292"/>
      <c r="Q518" s="292"/>
      <c r="R518" s="292"/>
      <c r="S518" s="292"/>
      <c r="T518" s="292"/>
      <c r="U518" s="292"/>
      <c r="V518" s="292"/>
      <c r="W518" s="292"/>
      <c r="X518" s="292"/>
      <c r="Y518" s="292"/>
      <c r="Z518" s="292"/>
      <c r="AA518" s="292"/>
      <c r="AB518" s="292"/>
      <c r="AC518" s="292"/>
      <c r="AD518" s="292"/>
      <c r="AE518" s="292"/>
      <c r="AF518" s="292"/>
      <c r="AG518" s="292"/>
    </row>
    <row r="519" spans="15:33" hidden="1" x14ac:dyDescent="0.25">
      <c r="O519" s="292"/>
      <c r="P519" s="292"/>
      <c r="Q519" s="292"/>
      <c r="R519" s="292"/>
      <c r="S519" s="292"/>
      <c r="T519" s="292"/>
      <c r="U519" s="292"/>
      <c r="V519" s="292"/>
      <c r="W519" s="292"/>
      <c r="X519" s="292"/>
      <c r="Y519" s="292"/>
      <c r="Z519" s="292"/>
      <c r="AA519" s="292"/>
      <c r="AB519" s="292"/>
      <c r="AC519" s="292"/>
      <c r="AD519" s="292"/>
      <c r="AE519" s="292"/>
      <c r="AF519" s="292"/>
      <c r="AG519" s="292"/>
    </row>
    <row r="520" spans="15:33" hidden="1" x14ac:dyDescent="0.25">
      <c r="O520" s="292"/>
      <c r="P520" s="292"/>
      <c r="Q520" s="292"/>
      <c r="R520" s="292"/>
      <c r="S520" s="292"/>
      <c r="T520" s="292"/>
      <c r="U520" s="292"/>
      <c r="V520" s="292"/>
      <c r="W520" s="292"/>
      <c r="X520" s="292"/>
      <c r="Y520" s="292"/>
      <c r="Z520" s="292"/>
      <c r="AA520" s="292"/>
      <c r="AB520" s="292"/>
      <c r="AC520" s="292"/>
      <c r="AD520" s="292"/>
      <c r="AE520" s="292"/>
      <c r="AF520" s="292"/>
      <c r="AG520" s="292"/>
    </row>
    <row r="521" spans="15:33" hidden="1" x14ac:dyDescent="0.25">
      <c r="O521" s="292"/>
      <c r="P521" s="292"/>
      <c r="Q521" s="292"/>
      <c r="R521" s="292"/>
      <c r="S521" s="292"/>
      <c r="T521" s="292"/>
      <c r="U521" s="292"/>
      <c r="V521" s="292"/>
      <c r="W521" s="292"/>
      <c r="X521" s="292"/>
      <c r="Y521" s="292"/>
      <c r="Z521" s="292"/>
      <c r="AA521" s="292"/>
      <c r="AB521" s="292"/>
      <c r="AC521" s="292"/>
      <c r="AD521" s="292"/>
      <c r="AE521" s="292"/>
      <c r="AF521" s="292"/>
      <c r="AG521" s="292"/>
    </row>
    <row r="522" spans="15:33" hidden="1" x14ac:dyDescent="0.25">
      <c r="O522" s="292"/>
      <c r="P522" s="292"/>
      <c r="Q522" s="292"/>
      <c r="R522" s="292"/>
      <c r="S522" s="292"/>
      <c r="T522" s="292"/>
      <c r="U522" s="292"/>
      <c r="V522" s="292"/>
      <c r="W522" s="292"/>
      <c r="X522" s="292"/>
      <c r="Y522" s="292"/>
      <c r="Z522" s="292"/>
      <c r="AA522" s="292"/>
      <c r="AB522" s="292"/>
      <c r="AC522" s="292"/>
      <c r="AD522" s="292"/>
      <c r="AE522" s="292"/>
      <c r="AF522" s="292"/>
      <c r="AG522" s="292"/>
    </row>
    <row r="523" spans="15:33" hidden="1" x14ac:dyDescent="0.25">
      <c r="O523" s="292"/>
      <c r="P523" s="292"/>
      <c r="Q523" s="292"/>
      <c r="R523" s="292"/>
      <c r="S523" s="292"/>
      <c r="T523" s="292"/>
      <c r="U523" s="292"/>
      <c r="V523" s="292"/>
      <c r="W523" s="292"/>
      <c r="X523" s="292"/>
      <c r="Y523" s="292"/>
      <c r="Z523" s="292"/>
      <c r="AA523" s="292"/>
      <c r="AB523" s="292"/>
      <c r="AC523" s="292"/>
      <c r="AD523" s="292"/>
      <c r="AE523" s="292"/>
      <c r="AF523" s="292"/>
      <c r="AG523" s="292"/>
    </row>
    <row r="524" spans="15:33" hidden="1" x14ac:dyDescent="0.25">
      <c r="O524" s="292"/>
      <c r="P524" s="292"/>
      <c r="Q524" s="292"/>
      <c r="R524" s="292"/>
      <c r="S524" s="292"/>
      <c r="T524" s="292"/>
      <c r="U524" s="292"/>
      <c r="V524" s="292"/>
      <c r="W524" s="292"/>
      <c r="X524" s="292"/>
      <c r="Y524" s="292"/>
      <c r="Z524" s="292"/>
      <c r="AA524" s="292"/>
      <c r="AB524" s="292"/>
      <c r="AC524" s="292"/>
      <c r="AD524" s="292"/>
      <c r="AE524" s="292"/>
      <c r="AF524" s="292"/>
      <c r="AG524" s="292"/>
    </row>
    <row r="525" spans="15:33" hidden="1" x14ac:dyDescent="0.25">
      <c r="O525" s="292"/>
      <c r="P525" s="292"/>
      <c r="Q525" s="292"/>
      <c r="R525" s="292"/>
      <c r="S525" s="292"/>
      <c r="T525" s="292"/>
      <c r="U525" s="292"/>
      <c r="V525" s="292"/>
      <c r="W525" s="292"/>
      <c r="X525" s="292"/>
      <c r="Y525" s="292"/>
      <c r="Z525" s="292"/>
      <c r="AA525" s="292"/>
      <c r="AB525" s="292"/>
      <c r="AC525" s="292"/>
      <c r="AD525" s="292"/>
      <c r="AE525" s="292"/>
      <c r="AF525" s="292"/>
      <c r="AG525" s="292"/>
    </row>
    <row r="526" spans="15:33" hidden="1" x14ac:dyDescent="0.25">
      <c r="O526" s="292"/>
      <c r="P526" s="292"/>
      <c r="Q526" s="292"/>
      <c r="R526" s="292"/>
      <c r="S526" s="292"/>
      <c r="T526" s="292"/>
      <c r="U526" s="292"/>
      <c r="V526" s="292"/>
      <c r="W526" s="292"/>
      <c r="X526" s="292"/>
      <c r="Y526" s="292"/>
      <c r="Z526" s="292"/>
      <c r="AA526" s="292"/>
      <c r="AB526" s="292"/>
      <c r="AC526" s="292"/>
      <c r="AD526" s="292"/>
      <c r="AE526" s="292"/>
      <c r="AF526" s="292"/>
      <c r="AG526" s="292"/>
    </row>
    <row r="527" spans="15:33" hidden="1" x14ac:dyDescent="0.25">
      <c r="O527" s="292"/>
      <c r="P527" s="292"/>
      <c r="Q527" s="292"/>
      <c r="R527" s="292"/>
      <c r="S527" s="292"/>
      <c r="T527" s="292"/>
      <c r="U527" s="292"/>
      <c r="V527" s="292"/>
      <c r="W527" s="292"/>
      <c r="X527" s="292"/>
      <c r="Y527" s="292"/>
      <c r="Z527" s="292"/>
      <c r="AA527" s="292"/>
      <c r="AB527" s="292"/>
      <c r="AC527" s="292"/>
      <c r="AD527" s="292"/>
      <c r="AE527" s="292"/>
      <c r="AF527" s="292"/>
      <c r="AG527" s="292"/>
    </row>
    <row r="528" spans="15:33" hidden="1" x14ac:dyDescent="0.25">
      <c r="O528" s="292"/>
      <c r="P528" s="292"/>
      <c r="Q528" s="292"/>
      <c r="R528" s="292"/>
      <c r="S528" s="292"/>
      <c r="T528" s="292"/>
      <c r="U528" s="292"/>
      <c r="V528" s="292"/>
      <c r="W528" s="292"/>
      <c r="X528" s="292"/>
      <c r="Y528" s="292"/>
      <c r="Z528" s="292"/>
      <c r="AA528" s="292"/>
      <c r="AB528" s="292"/>
      <c r="AC528" s="292"/>
      <c r="AD528" s="292"/>
      <c r="AE528" s="292"/>
      <c r="AF528" s="292"/>
      <c r="AG528" s="292"/>
    </row>
    <row r="529" spans="15:33" hidden="1" x14ac:dyDescent="0.25">
      <c r="O529" s="292"/>
      <c r="P529" s="292"/>
      <c r="Q529" s="292"/>
      <c r="R529" s="292"/>
      <c r="S529" s="292"/>
      <c r="T529" s="292"/>
      <c r="U529" s="292"/>
      <c r="V529" s="292"/>
      <c r="W529" s="292"/>
      <c r="X529" s="292"/>
      <c r="Y529" s="292"/>
      <c r="Z529" s="292"/>
      <c r="AA529" s="292"/>
      <c r="AB529" s="292"/>
      <c r="AC529" s="292"/>
      <c r="AD529" s="292"/>
      <c r="AE529" s="292"/>
      <c r="AF529" s="292"/>
      <c r="AG529" s="292"/>
    </row>
    <row r="530" spans="15:33" hidden="1" x14ac:dyDescent="0.25">
      <c r="O530" s="292"/>
      <c r="P530" s="292"/>
      <c r="Q530" s="292"/>
      <c r="R530" s="292"/>
      <c r="S530" s="292"/>
      <c r="T530" s="292"/>
      <c r="U530" s="292"/>
      <c r="V530" s="292"/>
      <c r="W530" s="292"/>
      <c r="X530" s="292"/>
      <c r="Y530" s="292"/>
      <c r="Z530" s="292"/>
      <c r="AA530" s="292"/>
      <c r="AB530" s="292"/>
      <c r="AC530" s="292"/>
      <c r="AD530" s="292"/>
      <c r="AE530" s="292"/>
      <c r="AF530" s="292"/>
      <c r="AG530" s="292"/>
    </row>
    <row r="531" spans="15:33" hidden="1" x14ac:dyDescent="0.25">
      <c r="O531" s="292"/>
      <c r="P531" s="292"/>
      <c r="Q531" s="292"/>
      <c r="R531" s="292"/>
      <c r="S531" s="292"/>
      <c r="T531" s="292"/>
      <c r="U531" s="292"/>
      <c r="V531" s="292"/>
      <c r="W531" s="292"/>
      <c r="X531" s="292"/>
      <c r="Y531" s="292"/>
      <c r="Z531" s="292"/>
      <c r="AA531" s="292"/>
      <c r="AB531" s="292"/>
      <c r="AC531" s="292"/>
      <c r="AD531" s="292"/>
      <c r="AE531" s="292"/>
      <c r="AF531" s="292"/>
      <c r="AG531" s="292"/>
    </row>
    <row r="532" spans="15:33" hidden="1" x14ac:dyDescent="0.25">
      <c r="O532" s="292"/>
      <c r="P532" s="292"/>
      <c r="Q532" s="292"/>
      <c r="R532" s="292"/>
      <c r="S532" s="292"/>
      <c r="T532" s="292"/>
      <c r="U532" s="292"/>
      <c r="V532" s="292"/>
      <c r="W532" s="292"/>
      <c r="X532" s="292"/>
      <c r="Y532" s="292"/>
      <c r="Z532" s="292"/>
      <c r="AA532" s="292"/>
      <c r="AB532" s="292"/>
      <c r="AC532" s="292"/>
      <c r="AD532" s="292"/>
      <c r="AE532" s="292"/>
      <c r="AF532" s="292"/>
      <c r="AG532" s="292"/>
    </row>
    <row r="533" spans="15:33" hidden="1" x14ac:dyDescent="0.25">
      <c r="O533" s="292"/>
      <c r="P533" s="292"/>
      <c r="Q533" s="292"/>
      <c r="R533" s="292"/>
      <c r="S533" s="292"/>
      <c r="T533" s="292"/>
      <c r="U533" s="292"/>
      <c r="V533" s="292"/>
      <c r="W533" s="292"/>
      <c r="X533" s="292"/>
      <c r="Y533" s="292"/>
      <c r="Z533" s="292"/>
      <c r="AA533" s="292"/>
      <c r="AB533" s="292"/>
      <c r="AC533" s="292"/>
      <c r="AD533" s="292"/>
      <c r="AE533" s="292"/>
      <c r="AF533" s="292"/>
      <c r="AG533" s="292"/>
    </row>
    <row r="534" spans="15:33" hidden="1" x14ac:dyDescent="0.25">
      <c r="O534" s="292"/>
      <c r="P534" s="292"/>
      <c r="Q534" s="292"/>
      <c r="R534" s="292"/>
      <c r="S534" s="292"/>
      <c r="T534" s="292"/>
      <c r="U534" s="292"/>
      <c r="V534" s="292"/>
      <c r="W534" s="292"/>
      <c r="X534" s="292"/>
      <c r="Y534" s="292"/>
      <c r="Z534" s="292"/>
      <c r="AA534" s="292"/>
      <c r="AB534" s="292"/>
      <c r="AC534" s="292"/>
      <c r="AD534" s="292"/>
      <c r="AE534" s="292"/>
      <c r="AF534" s="292"/>
      <c r="AG534" s="292"/>
    </row>
    <row r="535" spans="15:33" hidden="1" x14ac:dyDescent="0.25">
      <c r="O535" s="292"/>
      <c r="P535" s="292"/>
      <c r="Q535" s="292"/>
      <c r="R535" s="292"/>
      <c r="S535" s="292"/>
      <c r="T535" s="292"/>
      <c r="U535" s="292"/>
      <c r="V535" s="292"/>
      <c r="W535" s="292"/>
      <c r="X535" s="292"/>
      <c r="Y535" s="292"/>
      <c r="Z535" s="292"/>
      <c r="AA535" s="292"/>
      <c r="AB535" s="292"/>
      <c r="AC535" s="292"/>
      <c r="AD535" s="292"/>
      <c r="AE535" s="292"/>
      <c r="AF535" s="292"/>
      <c r="AG535" s="292"/>
    </row>
    <row r="536" spans="15:33" hidden="1" x14ac:dyDescent="0.25">
      <c r="O536" s="292"/>
      <c r="P536" s="292"/>
      <c r="Q536" s="292"/>
      <c r="R536" s="292"/>
      <c r="S536" s="292"/>
      <c r="T536" s="292"/>
      <c r="U536" s="292"/>
      <c r="V536" s="292"/>
      <c r="W536" s="292"/>
      <c r="X536" s="292"/>
      <c r="Y536" s="292"/>
      <c r="Z536" s="292"/>
      <c r="AA536" s="292"/>
      <c r="AB536" s="292"/>
      <c r="AC536" s="292"/>
      <c r="AD536" s="292"/>
      <c r="AE536" s="292"/>
      <c r="AF536" s="292"/>
      <c r="AG536" s="292"/>
    </row>
    <row r="537" spans="15:33" hidden="1" x14ac:dyDescent="0.25">
      <c r="O537" s="292"/>
      <c r="P537" s="292"/>
      <c r="Q537" s="292"/>
      <c r="R537" s="292"/>
      <c r="S537" s="292"/>
      <c r="T537" s="292"/>
      <c r="U537" s="292"/>
      <c r="V537" s="292"/>
      <c r="W537" s="292"/>
      <c r="X537" s="292"/>
      <c r="Y537" s="292"/>
      <c r="Z537" s="292"/>
      <c r="AA537" s="292"/>
      <c r="AB537" s="292"/>
      <c r="AC537" s="292"/>
      <c r="AD537" s="292"/>
      <c r="AE537" s="292"/>
      <c r="AF537" s="292"/>
      <c r="AG537" s="292"/>
    </row>
    <row r="538" spans="15:33" hidden="1" x14ac:dyDescent="0.25">
      <c r="O538" s="292"/>
      <c r="P538" s="292"/>
      <c r="Q538" s="292"/>
      <c r="R538" s="292"/>
      <c r="S538" s="292"/>
      <c r="T538" s="292"/>
      <c r="U538" s="292"/>
      <c r="V538" s="292"/>
      <c r="W538" s="292"/>
      <c r="X538" s="292"/>
      <c r="Y538" s="292"/>
      <c r="Z538" s="292"/>
      <c r="AA538" s="292"/>
      <c r="AB538" s="292"/>
      <c r="AC538" s="292"/>
      <c r="AD538" s="292"/>
      <c r="AE538" s="292"/>
      <c r="AF538" s="292"/>
      <c r="AG538" s="292"/>
    </row>
    <row r="539" spans="15:33" hidden="1" x14ac:dyDescent="0.25">
      <c r="O539" s="292"/>
      <c r="P539" s="292"/>
      <c r="Q539" s="292"/>
      <c r="R539" s="292"/>
      <c r="S539" s="292"/>
      <c r="T539" s="292"/>
      <c r="U539" s="292"/>
      <c r="V539" s="292"/>
      <c r="W539" s="292"/>
      <c r="X539" s="292"/>
      <c r="Y539" s="292"/>
      <c r="Z539" s="292"/>
      <c r="AA539" s="292"/>
      <c r="AB539" s="292"/>
      <c r="AC539" s="292"/>
      <c r="AD539" s="292"/>
      <c r="AE539" s="292"/>
      <c r="AF539" s="292"/>
      <c r="AG539" s="292"/>
    </row>
    <row r="540" spans="15:33" hidden="1" x14ac:dyDescent="0.25">
      <c r="O540" s="292"/>
      <c r="P540" s="292"/>
      <c r="Q540" s="292"/>
      <c r="R540" s="292"/>
      <c r="S540" s="292"/>
      <c r="T540" s="292"/>
      <c r="U540" s="292"/>
      <c r="V540" s="292"/>
      <c r="W540" s="292"/>
      <c r="X540" s="292"/>
      <c r="Y540" s="292"/>
      <c r="Z540" s="292"/>
      <c r="AA540" s="292"/>
      <c r="AB540" s="292"/>
      <c r="AC540" s="292"/>
      <c r="AD540" s="292"/>
      <c r="AE540" s="292"/>
      <c r="AF540" s="292"/>
      <c r="AG540" s="292"/>
    </row>
    <row r="541" spans="15:33" hidden="1" x14ac:dyDescent="0.25">
      <c r="O541" s="292"/>
      <c r="P541" s="292"/>
      <c r="Q541" s="292"/>
      <c r="R541" s="292"/>
      <c r="S541" s="292"/>
      <c r="T541" s="292"/>
      <c r="U541" s="292"/>
      <c r="V541" s="292"/>
      <c r="W541" s="292"/>
      <c r="X541" s="292"/>
      <c r="Y541" s="292"/>
      <c r="Z541" s="292"/>
      <c r="AA541" s="292"/>
      <c r="AB541" s="292"/>
      <c r="AC541" s="292"/>
      <c r="AD541" s="292"/>
      <c r="AE541" s="292"/>
      <c r="AF541" s="292"/>
      <c r="AG541" s="292"/>
    </row>
    <row r="542" spans="15:33" hidden="1" x14ac:dyDescent="0.25">
      <c r="O542" s="292"/>
      <c r="P542" s="292"/>
      <c r="Q542" s="292"/>
      <c r="R542" s="292"/>
      <c r="S542" s="292"/>
      <c r="T542" s="292"/>
      <c r="U542" s="292"/>
      <c r="V542" s="292"/>
      <c r="W542" s="292"/>
      <c r="X542" s="292"/>
      <c r="Y542" s="292"/>
      <c r="Z542" s="292"/>
      <c r="AA542" s="292"/>
      <c r="AB542" s="292"/>
      <c r="AC542" s="292"/>
      <c r="AD542" s="292"/>
      <c r="AE542" s="292"/>
      <c r="AF542" s="292"/>
      <c r="AG542" s="292"/>
    </row>
    <row r="543" spans="15:33" hidden="1" x14ac:dyDescent="0.25">
      <c r="O543" s="292"/>
      <c r="P543" s="292"/>
      <c r="Q543" s="292"/>
      <c r="R543" s="292"/>
      <c r="S543" s="292"/>
      <c r="T543" s="292"/>
      <c r="U543" s="292"/>
      <c r="V543" s="292"/>
      <c r="W543" s="292"/>
      <c r="X543" s="292"/>
      <c r="Y543" s="292"/>
      <c r="Z543" s="292"/>
      <c r="AA543" s="292"/>
      <c r="AB543" s="292"/>
      <c r="AC543" s="292"/>
      <c r="AD543" s="292"/>
      <c r="AE543" s="292"/>
      <c r="AF543" s="292"/>
      <c r="AG543" s="292"/>
    </row>
    <row r="544" spans="15:33" hidden="1" x14ac:dyDescent="0.25">
      <c r="O544" s="292"/>
      <c r="P544" s="292"/>
      <c r="Q544" s="292"/>
      <c r="R544" s="292"/>
      <c r="S544" s="292"/>
      <c r="T544" s="292"/>
      <c r="U544" s="292"/>
      <c r="V544" s="292"/>
      <c r="W544" s="292"/>
      <c r="X544" s="292"/>
      <c r="Y544" s="292"/>
      <c r="Z544" s="292"/>
      <c r="AA544" s="292"/>
      <c r="AB544" s="292"/>
      <c r="AC544" s="292"/>
      <c r="AD544" s="292"/>
      <c r="AE544" s="292"/>
      <c r="AF544" s="292"/>
      <c r="AG544" s="292"/>
    </row>
    <row r="545" spans="15:33" hidden="1" x14ac:dyDescent="0.25">
      <c r="O545" s="292"/>
      <c r="P545" s="292"/>
      <c r="Q545" s="292"/>
      <c r="R545" s="292"/>
      <c r="S545" s="292"/>
      <c r="T545" s="292"/>
      <c r="U545" s="292"/>
      <c r="V545" s="292"/>
      <c r="W545" s="292"/>
      <c r="X545" s="292"/>
      <c r="Y545" s="292"/>
      <c r="Z545" s="292"/>
      <c r="AA545" s="292"/>
      <c r="AB545" s="292"/>
      <c r="AC545" s="292"/>
      <c r="AD545" s="292"/>
      <c r="AE545" s="292"/>
      <c r="AF545" s="292"/>
      <c r="AG545" s="292"/>
    </row>
    <row r="546" spans="15:33" hidden="1" x14ac:dyDescent="0.25">
      <c r="O546" s="292"/>
      <c r="P546" s="292"/>
      <c r="Q546" s="292"/>
      <c r="R546" s="292"/>
      <c r="S546" s="292"/>
      <c r="T546" s="292"/>
      <c r="U546" s="292"/>
      <c r="V546" s="292"/>
      <c r="W546" s="292"/>
      <c r="X546" s="292"/>
      <c r="Y546" s="292"/>
      <c r="Z546" s="292"/>
      <c r="AA546" s="292"/>
      <c r="AB546" s="292"/>
      <c r="AC546" s="292"/>
      <c r="AD546" s="292"/>
      <c r="AE546" s="292"/>
      <c r="AF546" s="292"/>
      <c r="AG546" s="292"/>
    </row>
    <row r="547" spans="15:33" hidden="1" x14ac:dyDescent="0.25">
      <c r="O547" s="292"/>
      <c r="P547" s="292"/>
      <c r="Q547" s="292"/>
      <c r="R547" s="292"/>
      <c r="S547" s="292"/>
      <c r="T547" s="292"/>
      <c r="U547" s="292"/>
      <c r="V547" s="292"/>
      <c r="W547" s="292"/>
      <c r="X547" s="292"/>
      <c r="Y547" s="292"/>
      <c r="Z547" s="292"/>
      <c r="AA547" s="292"/>
      <c r="AB547" s="292"/>
      <c r="AC547" s="292"/>
      <c r="AD547" s="292"/>
      <c r="AE547" s="292"/>
      <c r="AF547" s="292"/>
      <c r="AG547" s="292"/>
    </row>
    <row r="548" spans="15:33" hidden="1" x14ac:dyDescent="0.25">
      <c r="O548" s="292"/>
      <c r="P548" s="292"/>
      <c r="Q548" s="292"/>
      <c r="R548" s="292"/>
      <c r="S548" s="292"/>
      <c r="T548" s="292"/>
      <c r="U548" s="292"/>
      <c r="V548" s="292"/>
      <c r="W548" s="292"/>
      <c r="X548" s="292"/>
      <c r="Y548" s="292"/>
      <c r="Z548" s="292"/>
      <c r="AA548" s="292"/>
      <c r="AB548" s="292"/>
      <c r="AC548" s="292"/>
      <c r="AD548" s="292"/>
      <c r="AE548" s="292"/>
      <c r="AF548" s="292"/>
      <c r="AG548" s="292"/>
    </row>
    <row r="549" spans="15:33" hidden="1" x14ac:dyDescent="0.25">
      <c r="O549" s="292"/>
      <c r="P549" s="292"/>
      <c r="Q549" s="292"/>
      <c r="R549" s="292"/>
      <c r="S549" s="292"/>
      <c r="T549" s="292"/>
      <c r="U549" s="292"/>
      <c r="V549" s="292"/>
      <c r="W549" s="292"/>
      <c r="X549" s="292"/>
      <c r="Y549" s="292"/>
      <c r="Z549" s="292"/>
      <c r="AA549" s="292"/>
      <c r="AB549" s="292"/>
      <c r="AC549" s="292"/>
      <c r="AD549" s="292"/>
      <c r="AE549" s="292"/>
      <c r="AF549" s="292"/>
      <c r="AG549" s="292"/>
    </row>
    <row r="550" spans="15:33" hidden="1" x14ac:dyDescent="0.25">
      <c r="O550" s="292"/>
      <c r="P550" s="292"/>
      <c r="Q550" s="292"/>
      <c r="R550" s="292"/>
      <c r="S550" s="292"/>
      <c r="T550" s="292"/>
      <c r="U550" s="292"/>
      <c r="V550" s="292"/>
      <c r="W550" s="292"/>
      <c r="X550" s="292"/>
      <c r="Y550" s="292"/>
      <c r="Z550" s="292"/>
      <c r="AA550" s="292"/>
      <c r="AB550" s="292"/>
      <c r="AC550" s="292"/>
      <c r="AD550" s="292"/>
      <c r="AE550" s="292"/>
      <c r="AF550" s="292"/>
      <c r="AG550" s="292"/>
    </row>
    <row r="551" spans="15:33" hidden="1" x14ac:dyDescent="0.25">
      <c r="O551" s="292"/>
      <c r="P551" s="292"/>
      <c r="Q551" s="292"/>
      <c r="R551" s="292"/>
      <c r="S551" s="292"/>
      <c r="T551" s="292"/>
      <c r="U551" s="292"/>
      <c r="V551" s="292"/>
      <c r="W551" s="292"/>
      <c r="X551" s="292"/>
      <c r="Y551" s="292"/>
      <c r="Z551" s="292"/>
      <c r="AA551" s="292"/>
      <c r="AB551" s="292"/>
      <c r="AC551" s="292"/>
      <c r="AD551" s="292"/>
      <c r="AE551" s="292"/>
      <c r="AF551" s="292"/>
      <c r="AG551" s="292"/>
    </row>
    <row r="552" spans="15:33" hidden="1" x14ac:dyDescent="0.25">
      <c r="O552" s="292"/>
      <c r="P552" s="292"/>
      <c r="Q552" s="292"/>
      <c r="R552" s="292"/>
      <c r="S552" s="292"/>
      <c r="T552" s="292"/>
      <c r="U552" s="292"/>
      <c r="V552" s="292"/>
      <c r="W552" s="292"/>
      <c r="X552" s="292"/>
      <c r="Y552" s="292"/>
      <c r="Z552" s="292"/>
      <c r="AA552" s="292"/>
      <c r="AB552" s="292"/>
      <c r="AC552" s="292"/>
      <c r="AD552" s="292"/>
      <c r="AE552" s="292"/>
      <c r="AF552" s="292"/>
      <c r="AG552" s="292"/>
    </row>
    <row r="553" spans="15:33" hidden="1" x14ac:dyDescent="0.25">
      <c r="O553" s="292"/>
      <c r="P553" s="292"/>
      <c r="Q553" s="292"/>
      <c r="R553" s="292"/>
      <c r="S553" s="292"/>
      <c r="T553" s="292"/>
      <c r="U553" s="292"/>
      <c r="V553" s="292"/>
      <c r="W553" s="292"/>
      <c r="X553" s="292"/>
      <c r="Y553" s="292"/>
      <c r="Z553" s="292"/>
      <c r="AA553" s="292"/>
      <c r="AB553" s="292"/>
      <c r="AC553" s="292"/>
      <c r="AD553" s="292"/>
      <c r="AE553" s="292"/>
      <c r="AF553" s="292"/>
      <c r="AG553" s="292"/>
    </row>
    <row r="554" spans="15:33" hidden="1" x14ac:dyDescent="0.25">
      <c r="O554" s="292"/>
      <c r="P554" s="292"/>
      <c r="Q554" s="292"/>
      <c r="R554" s="292"/>
      <c r="S554" s="292"/>
      <c r="T554" s="292"/>
      <c r="U554" s="292"/>
      <c r="V554" s="292"/>
      <c r="W554" s="292"/>
      <c r="X554" s="292"/>
      <c r="Y554" s="292"/>
      <c r="Z554" s="292"/>
      <c r="AA554" s="292"/>
      <c r="AB554" s="292"/>
      <c r="AC554" s="292"/>
      <c r="AD554" s="292"/>
      <c r="AE554" s="292"/>
      <c r="AF554" s="292"/>
      <c r="AG554" s="292"/>
    </row>
    <row r="555" spans="15:33" hidden="1" x14ac:dyDescent="0.25">
      <c r="O555" s="292"/>
      <c r="P555" s="292"/>
      <c r="Q555" s="292"/>
      <c r="R555" s="292"/>
      <c r="S555" s="292"/>
      <c r="T555" s="292"/>
      <c r="U555" s="292"/>
      <c r="V555" s="292"/>
      <c r="W555" s="292"/>
      <c r="X555" s="292"/>
      <c r="Y555" s="292"/>
      <c r="Z555" s="292"/>
      <c r="AA555" s="292"/>
      <c r="AB555" s="292"/>
      <c r="AC555" s="292"/>
      <c r="AD555" s="292"/>
      <c r="AE555" s="292"/>
      <c r="AF555" s="292"/>
      <c r="AG555" s="292"/>
    </row>
    <row r="556" spans="15:33" hidden="1" x14ac:dyDescent="0.25">
      <c r="O556" s="292"/>
      <c r="P556" s="292"/>
      <c r="Q556" s="292"/>
      <c r="R556" s="292"/>
      <c r="S556" s="292"/>
      <c r="T556" s="292"/>
      <c r="U556" s="292"/>
      <c r="V556" s="292"/>
      <c r="W556" s="292"/>
      <c r="X556" s="292"/>
      <c r="Y556" s="292"/>
      <c r="Z556" s="292"/>
      <c r="AA556" s="292"/>
      <c r="AB556" s="292"/>
      <c r="AC556" s="292"/>
      <c r="AD556" s="292"/>
      <c r="AE556" s="292"/>
      <c r="AF556" s="292"/>
      <c r="AG556" s="292"/>
    </row>
    <row r="557" spans="15:33" hidden="1" x14ac:dyDescent="0.25">
      <c r="O557" s="292"/>
      <c r="P557" s="292"/>
      <c r="Q557" s="292"/>
      <c r="R557" s="292"/>
      <c r="S557" s="292"/>
      <c r="T557" s="292"/>
      <c r="U557" s="292"/>
      <c r="V557" s="292"/>
      <c r="W557" s="292"/>
      <c r="X557" s="292"/>
      <c r="Y557" s="292"/>
      <c r="Z557" s="292"/>
      <c r="AA557" s="292"/>
      <c r="AB557" s="292"/>
      <c r="AC557" s="292"/>
      <c r="AD557" s="292"/>
      <c r="AE557" s="292"/>
      <c r="AF557" s="292"/>
      <c r="AG557" s="292"/>
    </row>
    <row r="558" spans="15:33" hidden="1" x14ac:dyDescent="0.25">
      <c r="O558" s="292"/>
      <c r="P558" s="292"/>
      <c r="Q558" s="292"/>
      <c r="R558" s="292"/>
      <c r="S558" s="292"/>
      <c r="T558" s="292"/>
      <c r="U558" s="292"/>
      <c r="V558" s="292"/>
      <c r="W558" s="292"/>
      <c r="X558" s="292"/>
      <c r="Y558" s="292"/>
      <c r="Z558" s="292"/>
      <c r="AA558" s="292"/>
      <c r="AB558" s="292"/>
      <c r="AC558" s="292"/>
      <c r="AD558" s="292"/>
      <c r="AE558" s="292"/>
      <c r="AF558" s="292"/>
      <c r="AG558" s="292"/>
    </row>
    <row r="559" spans="15:33" hidden="1" x14ac:dyDescent="0.25">
      <c r="O559" s="292"/>
      <c r="P559" s="292"/>
      <c r="Q559" s="292"/>
      <c r="R559" s="292"/>
      <c r="S559" s="292"/>
      <c r="T559" s="292"/>
      <c r="U559" s="292"/>
      <c r="V559" s="292"/>
      <c r="W559" s="292"/>
      <c r="X559" s="292"/>
      <c r="Y559" s="292"/>
      <c r="Z559" s="292"/>
      <c r="AA559" s="292"/>
      <c r="AB559" s="292"/>
      <c r="AC559" s="292"/>
      <c r="AD559" s="292"/>
      <c r="AE559" s="292"/>
      <c r="AF559" s="292"/>
      <c r="AG559" s="292"/>
    </row>
    <row r="560" spans="15:33" hidden="1" x14ac:dyDescent="0.25">
      <c r="O560" s="292"/>
      <c r="P560" s="292"/>
      <c r="Q560" s="292"/>
      <c r="R560" s="292"/>
      <c r="S560" s="292"/>
      <c r="T560" s="292"/>
      <c r="U560" s="292"/>
      <c r="V560" s="292"/>
      <c r="W560" s="292"/>
      <c r="X560" s="292"/>
      <c r="Y560" s="292"/>
      <c r="Z560" s="292"/>
      <c r="AA560" s="292"/>
      <c r="AB560" s="292"/>
      <c r="AC560" s="292"/>
      <c r="AD560" s="292"/>
      <c r="AE560" s="292"/>
      <c r="AF560" s="292"/>
      <c r="AG560" s="292"/>
    </row>
    <row r="561" spans="15:33" hidden="1" x14ac:dyDescent="0.25">
      <c r="O561" s="292"/>
      <c r="P561" s="292"/>
      <c r="Q561" s="292"/>
      <c r="R561" s="292"/>
      <c r="S561" s="292"/>
      <c r="T561" s="292"/>
      <c r="U561" s="292"/>
      <c r="V561" s="292"/>
      <c r="W561" s="292"/>
      <c r="X561" s="292"/>
      <c r="Y561" s="292"/>
      <c r="Z561" s="292"/>
      <c r="AA561" s="292"/>
      <c r="AB561" s="292"/>
      <c r="AC561" s="292"/>
      <c r="AD561" s="292"/>
      <c r="AE561" s="292"/>
      <c r="AF561" s="292"/>
      <c r="AG561" s="292"/>
    </row>
    <row r="562" spans="15:33" hidden="1" x14ac:dyDescent="0.25">
      <c r="O562" s="292"/>
      <c r="P562" s="292"/>
      <c r="Q562" s="292"/>
      <c r="R562" s="292"/>
      <c r="S562" s="292"/>
      <c r="T562" s="292"/>
      <c r="U562" s="292"/>
      <c r="V562" s="292"/>
      <c r="W562" s="292"/>
      <c r="X562" s="292"/>
      <c r="Y562" s="292"/>
      <c r="Z562" s="292"/>
      <c r="AA562" s="292"/>
      <c r="AB562" s="292"/>
      <c r="AC562" s="292"/>
      <c r="AD562" s="292"/>
      <c r="AE562" s="292"/>
      <c r="AF562" s="292"/>
      <c r="AG562" s="292"/>
    </row>
    <row r="563" spans="15:33" hidden="1" x14ac:dyDescent="0.25">
      <c r="O563" s="292"/>
      <c r="P563" s="292"/>
      <c r="Q563" s="292"/>
      <c r="R563" s="292"/>
      <c r="S563" s="292"/>
      <c r="T563" s="292"/>
      <c r="U563" s="292"/>
      <c r="V563" s="292"/>
      <c r="W563" s="292"/>
      <c r="X563" s="292"/>
      <c r="Y563" s="292"/>
      <c r="Z563" s="292"/>
      <c r="AA563" s="292"/>
      <c r="AB563" s="292"/>
      <c r="AC563" s="292"/>
      <c r="AD563" s="292"/>
      <c r="AE563" s="292"/>
      <c r="AF563" s="292"/>
      <c r="AG563" s="292"/>
    </row>
    <row r="564" spans="15:33" hidden="1" x14ac:dyDescent="0.25">
      <c r="O564" s="292"/>
      <c r="P564" s="292"/>
      <c r="Q564" s="292"/>
      <c r="R564" s="292"/>
      <c r="S564" s="292"/>
      <c r="T564" s="292"/>
      <c r="U564" s="292"/>
      <c r="V564" s="292"/>
      <c r="W564" s="292"/>
      <c r="X564" s="292"/>
      <c r="Y564" s="292"/>
      <c r="Z564" s="292"/>
      <c r="AA564" s="292"/>
      <c r="AB564" s="292"/>
      <c r="AC564" s="292"/>
      <c r="AD564" s="292"/>
      <c r="AE564" s="292"/>
      <c r="AF564" s="292"/>
      <c r="AG564" s="292"/>
    </row>
    <row r="565" spans="15:33" hidden="1" x14ac:dyDescent="0.25">
      <c r="O565" s="292"/>
      <c r="P565" s="292"/>
      <c r="Q565" s="292"/>
      <c r="R565" s="292"/>
      <c r="S565" s="292"/>
      <c r="T565" s="292"/>
      <c r="U565" s="292"/>
      <c r="V565" s="292"/>
      <c r="W565" s="292"/>
      <c r="X565" s="292"/>
      <c r="Y565" s="292"/>
      <c r="Z565" s="292"/>
      <c r="AA565" s="292"/>
      <c r="AB565" s="292"/>
      <c r="AC565" s="292"/>
      <c r="AD565" s="292"/>
      <c r="AE565" s="292"/>
      <c r="AF565" s="292"/>
      <c r="AG565" s="292"/>
    </row>
    <row r="566" spans="15:33" hidden="1" x14ac:dyDescent="0.25">
      <c r="O566" s="292"/>
      <c r="P566" s="292"/>
      <c r="Q566" s="292"/>
      <c r="R566" s="292"/>
      <c r="S566" s="292"/>
      <c r="T566" s="292"/>
      <c r="U566" s="292"/>
      <c r="V566" s="292"/>
      <c r="W566" s="292"/>
      <c r="X566" s="292"/>
      <c r="Y566" s="292"/>
      <c r="Z566" s="292"/>
      <c r="AA566" s="292"/>
      <c r="AB566" s="292"/>
      <c r="AC566" s="292"/>
      <c r="AD566" s="292"/>
      <c r="AE566" s="292"/>
      <c r="AF566" s="292"/>
      <c r="AG566" s="292"/>
    </row>
    <row r="567" spans="15:33" hidden="1" x14ac:dyDescent="0.25">
      <c r="O567" s="292"/>
      <c r="P567" s="292"/>
      <c r="Q567" s="292"/>
      <c r="R567" s="292"/>
      <c r="S567" s="292"/>
      <c r="T567" s="292"/>
      <c r="U567" s="292"/>
      <c r="V567" s="292"/>
      <c r="W567" s="292"/>
      <c r="X567" s="292"/>
      <c r="Y567" s="292"/>
      <c r="Z567" s="292"/>
      <c r="AA567" s="292"/>
      <c r="AB567" s="292"/>
      <c r="AC567" s="292"/>
      <c r="AD567" s="292"/>
      <c r="AE567" s="292"/>
      <c r="AF567" s="292"/>
      <c r="AG567" s="292"/>
    </row>
    <row r="568" spans="15:33" hidden="1" x14ac:dyDescent="0.25">
      <c r="O568" s="292"/>
      <c r="P568" s="292"/>
      <c r="Q568" s="292"/>
      <c r="R568" s="292"/>
      <c r="S568" s="292"/>
      <c r="T568" s="292"/>
      <c r="U568" s="292"/>
      <c r="V568" s="292"/>
      <c r="W568" s="292"/>
      <c r="X568" s="292"/>
      <c r="Y568" s="292"/>
      <c r="Z568" s="292"/>
      <c r="AA568" s="292"/>
      <c r="AB568" s="292"/>
      <c r="AC568" s="292"/>
      <c r="AD568" s="292"/>
      <c r="AE568" s="292"/>
      <c r="AF568" s="292"/>
      <c r="AG568" s="292"/>
    </row>
    <row r="569" spans="15:33" hidden="1" x14ac:dyDescent="0.25">
      <c r="O569" s="292"/>
      <c r="P569" s="292"/>
      <c r="Q569" s="292"/>
      <c r="R569" s="292"/>
      <c r="S569" s="292"/>
      <c r="T569" s="292"/>
      <c r="U569" s="292"/>
      <c r="V569" s="292"/>
      <c r="W569" s="292"/>
      <c r="X569" s="292"/>
      <c r="Y569" s="292"/>
      <c r="Z569" s="292"/>
      <c r="AA569" s="292"/>
      <c r="AB569" s="292"/>
      <c r="AC569" s="292"/>
      <c r="AD569" s="292"/>
      <c r="AE569" s="292"/>
      <c r="AF569" s="292"/>
      <c r="AG569" s="292"/>
    </row>
    <row r="570" spans="15:33" hidden="1" x14ac:dyDescent="0.25">
      <c r="O570" s="292"/>
      <c r="P570" s="292"/>
      <c r="Q570" s="292"/>
      <c r="R570" s="292"/>
      <c r="S570" s="292"/>
      <c r="T570" s="292"/>
      <c r="U570" s="292"/>
      <c r="V570" s="292"/>
      <c r="W570" s="292"/>
      <c r="X570" s="292"/>
      <c r="Y570" s="292"/>
      <c r="Z570" s="292"/>
      <c r="AA570" s="292"/>
      <c r="AB570" s="292"/>
      <c r="AC570" s="292"/>
      <c r="AD570" s="292"/>
      <c r="AE570" s="292"/>
      <c r="AF570" s="292"/>
      <c r="AG570" s="292"/>
    </row>
    <row r="571" spans="15:33" hidden="1" x14ac:dyDescent="0.25">
      <c r="O571" s="292"/>
      <c r="P571" s="292"/>
      <c r="Q571" s="292"/>
      <c r="R571" s="292"/>
      <c r="S571" s="292"/>
      <c r="T571" s="292"/>
      <c r="U571" s="292"/>
      <c r="V571" s="292"/>
      <c r="W571" s="292"/>
      <c r="X571" s="292"/>
      <c r="Y571" s="292"/>
      <c r="Z571" s="292"/>
      <c r="AA571" s="292"/>
      <c r="AB571" s="292"/>
      <c r="AC571" s="292"/>
      <c r="AD571" s="292"/>
      <c r="AE571" s="292"/>
      <c r="AF571" s="292"/>
      <c r="AG571" s="292"/>
    </row>
    <row r="572" spans="15:33" hidden="1" x14ac:dyDescent="0.25">
      <c r="O572" s="292"/>
      <c r="P572" s="292"/>
      <c r="Q572" s="292"/>
      <c r="R572" s="292"/>
      <c r="S572" s="292"/>
      <c r="T572" s="292"/>
      <c r="U572" s="292"/>
      <c r="V572" s="292"/>
      <c r="W572" s="292"/>
      <c r="X572" s="292"/>
      <c r="Y572" s="292"/>
      <c r="Z572" s="292"/>
      <c r="AA572" s="292"/>
      <c r="AB572" s="292"/>
      <c r="AC572" s="292"/>
      <c r="AD572" s="292"/>
      <c r="AE572" s="292"/>
      <c r="AF572" s="292"/>
      <c r="AG572" s="292"/>
    </row>
    <row r="573" spans="15:33" hidden="1" x14ac:dyDescent="0.25">
      <c r="O573" s="292"/>
      <c r="P573" s="292"/>
      <c r="Q573" s="292"/>
      <c r="R573" s="292"/>
      <c r="S573" s="292"/>
      <c r="T573" s="292"/>
      <c r="U573" s="292"/>
      <c r="V573" s="292"/>
      <c r="W573" s="292"/>
      <c r="X573" s="292"/>
      <c r="Y573" s="292"/>
      <c r="Z573" s="292"/>
      <c r="AA573" s="292"/>
      <c r="AB573" s="292"/>
      <c r="AC573" s="292"/>
      <c r="AD573" s="292"/>
      <c r="AE573" s="292"/>
      <c r="AF573" s="292"/>
      <c r="AG573" s="292"/>
    </row>
    <row r="574" spans="15:33" hidden="1" x14ac:dyDescent="0.25">
      <c r="O574" s="292"/>
      <c r="P574" s="292"/>
      <c r="Q574" s="292"/>
      <c r="R574" s="292"/>
      <c r="S574" s="292"/>
      <c r="T574" s="292"/>
      <c r="U574" s="292"/>
      <c r="V574" s="292"/>
      <c r="W574" s="292"/>
      <c r="X574" s="292"/>
      <c r="Y574" s="292"/>
      <c r="Z574" s="292"/>
      <c r="AA574" s="292"/>
      <c r="AB574" s="292"/>
      <c r="AC574" s="292"/>
      <c r="AD574" s="292"/>
      <c r="AE574" s="292"/>
      <c r="AF574" s="292"/>
      <c r="AG574" s="292"/>
    </row>
    <row r="575" spans="15:33" hidden="1" x14ac:dyDescent="0.25">
      <c r="O575" s="292"/>
      <c r="P575" s="292"/>
      <c r="Q575" s="292"/>
      <c r="R575" s="292"/>
      <c r="S575" s="292"/>
      <c r="T575" s="292"/>
      <c r="U575" s="292"/>
      <c r="V575" s="292"/>
      <c r="W575" s="292"/>
      <c r="X575" s="292"/>
      <c r="Y575" s="292"/>
      <c r="Z575" s="292"/>
      <c r="AA575" s="292"/>
      <c r="AB575" s="292"/>
      <c r="AC575" s="292"/>
      <c r="AD575" s="292"/>
      <c r="AE575" s="292"/>
      <c r="AF575" s="292"/>
      <c r="AG575" s="292"/>
    </row>
    <row r="576" spans="15:33" hidden="1" x14ac:dyDescent="0.25">
      <c r="O576" s="292"/>
      <c r="P576" s="292"/>
      <c r="Q576" s="292"/>
      <c r="R576" s="292"/>
      <c r="S576" s="292"/>
      <c r="T576" s="292"/>
      <c r="U576" s="292"/>
      <c r="V576" s="292"/>
      <c r="W576" s="292"/>
      <c r="X576" s="292"/>
      <c r="Y576" s="292"/>
      <c r="Z576" s="292"/>
      <c r="AA576" s="292"/>
      <c r="AB576" s="292"/>
      <c r="AC576" s="292"/>
      <c r="AD576" s="292"/>
      <c r="AE576" s="292"/>
      <c r="AF576" s="292"/>
      <c r="AG576" s="292"/>
    </row>
    <row r="577" spans="15:33" hidden="1" x14ac:dyDescent="0.25">
      <c r="O577" s="292"/>
      <c r="P577" s="292"/>
      <c r="Q577" s="292"/>
      <c r="R577" s="292"/>
      <c r="S577" s="292"/>
      <c r="T577" s="292"/>
      <c r="U577" s="292"/>
      <c r="V577" s="292"/>
      <c r="W577" s="292"/>
      <c r="X577" s="292"/>
      <c r="Y577" s="292"/>
      <c r="Z577" s="292"/>
      <c r="AA577" s="292"/>
      <c r="AB577" s="292"/>
      <c r="AC577" s="292"/>
      <c r="AD577" s="292"/>
      <c r="AE577" s="292"/>
      <c r="AF577" s="292"/>
      <c r="AG577" s="292"/>
    </row>
    <row r="578" spans="15:33" hidden="1" x14ac:dyDescent="0.25">
      <c r="O578" s="292"/>
      <c r="P578" s="292"/>
      <c r="Q578" s="292"/>
      <c r="R578" s="292"/>
      <c r="S578" s="292"/>
      <c r="T578" s="292"/>
      <c r="U578" s="292"/>
      <c r="V578" s="292"/>
      <c r="W578" s="292"/>
      <c r="X578" s="292"/>
      <c r="Y578" s="292"/>
      <c r="Z578" s="292"/>
      <c r="AA578" s="292"/>
      <c r="AB578" s="292"/>
      <c r="AC578" s="292"/>
      <c r="AD578" s="292"/>
      <c r="AE578" s="292"/>
      <c r="AF578" s="292"/>
      <c r="AG578" s="292"/>
    </row>
    <row r="579" spans="15:33" hidden="1" x14ac:dyDescent="0.25">
      <c r="O579" s="292"/>
      <c r="P579" s="292"/>
      <c r="Q579" s="292"/>
      <c r="R579" s="292"/>
      <c r="S579" s="292"/>
      <c r="T579" s="292"/>
      <c r="U579" s="292"/>
      <c r="V579" s="292"/>
      <c r="W579" s="292"/>
      <c r="X579" s="292"/>
      <c r="Y579" s="292"/>
      <c r="Z579" s="292"/>
      <c r="AA579" s="292"/>
      <c r="AB579" s="292"/>
      <c r="AC579" s="292"/>
      <c r="AD579" s="292"/>
      <c r="AE579" s="292"/>
      <c r="AF579" s="292"/>
      <c r="AG579" s="292"/>
    </row>
    <row r="580" spans="15:33" hidden="1" x14ac:dyDescent="0.25">
      <c r="O580" s="292"/>
      <c r="P580" s="292"/>
      <c r="Q580" s="292"/>
      <c r="R580" s="292"/>
      <c r="S580" s="292"/>
      <c r="T580" s="292"/>
      <c r="U580" s="292"/>
      <c r="V580" s="292"/>
      <c r="W580" s="292"/>
      <c r="X580" s="292"/>
      <c r="Y580" s="292"/>
      <c r="Z580" s="292"/>
      <c r="AA580" s="292"/>
      <c r="AB580" s="292"/>
      <c r="AC580" s="292"/>
      <c r="AD580" s="292"/>
      <c r="AE580" s="292"/>
      <c r="AF580" s="292"/>
      <c r="AG580" s="292"/>
    </row>
    <row r="581" spans="15:33" hidden="1" x14ac:dyDescent="0.25">
      <c r="O581" s="292"/>
      <c r="P581" s="292"/>
      <c r="Q581" s="292"/>
      <c r="R581" s="292"/>
      <c r="S581" s="292"/>
      <c r="T581" s="292"/>
      <c r="U581" s="292"/>
      <c r="V581" s="292"/>
      <c r="W581" s="292"/>
      <c r="X581" s="292"/>
      <c r="Y581" s="292"/>
      <c r="Z581" s="292"/>
      <c r="AA581" s="292"/>
      <c r="AB581" s="292"/>
      <c r="AC581" s="292"/>
      <c r="AD581" s="292"/>
      <c r="AE581" s="292"/>
      <c r="AF581" s="292"/>
      <c r="AG581" s="292"/>
    </row>
    <row r="582" spans="15:33" hidden="1" x14ac:dyDescent="0.25">
      <c r="O582" s="292"/>
      <c r="P582" s="292"/>
      <c r="Q582" s="292"/>
      <c r="R582" s="292"/>
      <c r="S582" s="292"/>
      <c r="T582" s="292"/>
      <c r="U582" s="292"/>
      <c r="V582" s="292"/>
      <c r="W582" s="292"/>
      <c r="X582" s="292"/>
      <c r="Y582" s="292"/>
      <c r="Z582" s="292"/>
      <c r="AA582" s="292"/>
      <c r="AB582" s="292"/>
      <c r="AC582" s="292"/>
      <c r="AD582" s="292"/>
      <c r="AE582" s="292"/>
      <c r="AF582" s="292"/>
      <c r="AG582" s="292"/>
    </row>
    <row r="583" spans="15:33" hidden="1" x14ac:dyDescent="0.25">
      <c r="O583" s="292"/>
      <c r="P583" s="292"/>
      <c r="Q583" s="292"/>
      <c r="R583" s="292"/>
      <c r="S583" s="292"/>
      <c r="T583" s="292"/>
      <c r="U583" s="292"/>
      <c r="V583" s="292"/>
      <c r="W583" s="292"/>
      <c r="X583" s="292"/>
      <c r="Y583" s="292"/>
      <c r="Z583" s="292"/>
      <c r="AA583" s="292"/>
      <c r="AB583" s="292"/>
      <c r="AC583" s="292"/>
      <c r="AD583" s="292"/>
      <c r="AE583" s="292"/>
      <c r="AF583" s="292"/>
      <c r="AG583" s="292"/>
    </row>
    <row r="584" spans="15:33" hidden="1" x14ac:dyDescent="0.25">
      <c r="O584" s="292"/>
      <c r="P584" s="292"/>
      <c r="Q584" s="292"/>
      <c r="R584" s="292"/>
      <c r="S584" s="292"/>
      <c r="T584" s="292"/>
      <c r="U584" s="292"/>
      <c r="V584" s="292"/>
      <c r="W584" s="292"/>
      <c r="X584" s="292"/>
      <c r="Y584" s="292"/>
      <c r="Z584" s="292"/>
      <c r="AA584" s="292"/>
      <c r="AB584" s="292"/>
      <c r="AC584" s="292"/>
      <c r="AD584" s="292"/>
      <c r="AE584" s="292"/>
      <c r="AF584" s="292"/>
      <c r="AG584" s="292"/>
    </row>
    <row r="585" spans="15:33" hidden="1" x14ac:dyDescent="0.25">
      <c r="O585" s="292"/>
      <c r="P585" s="292"/>
      <c r="Q585" s="292"/>
      <c r="R585" s="292"/>
      <c r="S585" s="292"/>
      <c r="T585" s="292"/>
      <c r="U585" s="292"/>
      <c r="V585" s="292"/>
      <c r="W585" s="292"/>
      <c r="X585" s="292"/>
      <c r="Y585" s="292"/>
      <c r="Z585" s="292"/>
      <c r="AA585" s="292"/>
      <c r="AB585" s="292"/>
      <c r="AC585" s="292"/>
      <c r="AD585" s="292"/>
      <c r="AE585" s="292"/>
      <c r="AF585" s="292"/>
      <c r="AG585" s="292"/>
    </row>
    <row r="586" spans="15:33" hidden="1" x14ac:dyDescent="0.25">
      <c r="O586" s="292"/>
      <c r="P586" s="292"/>
      <c r="Q586" s="292"/>
      <c r="R586" s="292"/>
      <c r="S586" s="292"/>
      <c r="T586" s="292"/>
      <c r="U586" s="292"/>
      <c r="V586" s="292"/>
      <c r="W586" s="292"/>
      <c r="X586" s="292"/>
      <c r="Y586" s="292"/>
      <c r="Z586" s="292"/>
      <c r="AA586" s="292"/>
      <c r="AB586" s="292"/>
      <c r="AC586" s="292"/>
      <c r="AD586" s="292"/>
      <c r="AE586" s="292"/>
      <c r="AF586" s="292"/>
      <c r="AG586" s="292"/>
    </row>
    <row r="587" spans="15:33" hidden="1" x14ac:dyDescent="0.25">
      <c r="O587" s="292"/>
      <c r="P587" s="292"/>
      <c r="Q587" s="292"/>
      <c r="R587" s="292"/>
      <c r="S587" s="292"/>
      <c r="T587" s="292"/>
      <c r="U587" s="292"/>
      <c r="V587" s="292"/>
      <c r="W587" s="292"/>
      <c r="X587" s="292"/>
      <c r="Y587" s="292"/>
      <c r="Z587" s="292"/>
      <c r="AA587" s="292"/>
      <c r="AB587" s="292"/>
      <c r="AC587" s="292"/>
      <c r="AD587" s="292"/>
      <c r="AE587" s="292"/>
      <c r="AF587" s="292"/>
      <c r="AG587" s="292"/>
    </row>
    <row r="588" spans="15:33" hidden="1" x14ac:dyDescent="0.25">
      <c r="O588" s="292"/>
      <c r="P588" s="292"/>
      <c r="Q588" s="292"/>
      <c r="R588" s="292"/>
      <c r="S588" s="292"/>
      <c r="T588" s="292"/>
      <c r="U588" s="292"/>
      <c r="V588" s="292"/>
      <c r="W588" s="292"/>
      <c r="X588" s="292"/>
      <c r="Y588" s="292"/>
      <c r="Z588" s="292"/>
      <c r="AA588" s="292"/>
      <c r="AB588" s="292"/>
      <c r="AC588" s="292"/>
      <c r="AD588" s="292"/>
      <c r="AE588" s="292"/>
      <c r="AF588" s="292"/>
      <c r="AG588" s="292"/>
    </row>
    <row r="589" spans="15:33" hidden="1" x14ac:dyDescent="0.25">
      <c r="O589" s="292"/>
      <c r="P589" s="292"/>
      <c r="Q589" s="292"/>
      <c r="R589" s="292"/>
      <c r="S589" s="292"/>
      <c r="T589" s="292"/>
      <c r="U589" s="292"/>
      <c r="V589" s="292"/>
      <c r="W589" s="292"/>
      <c r="X589" s="292"/>
      <c r="Y589" s="292"/>
      <c r="Z589" s="292"/>
      <c r="AA589" s="292"/>
      <c r="AB589" s="292"/>
      <c r="AC589" s="292"/>
      <c r="AD589" s="292"/>
      <c r="AE589" s="292"/>
      <c r="AF589" s="292"/>
      <c r="AG589" s="292"/>
    </row>
    <row r="590" spans="15:33" hidden="1" x14ac:dyDescent="0.25">
      <c r="O590" s="292"/>
      <c r="P590" s="292"/>
      <c r="Q590" s="292"/>
      <c r="R590" s="292"/>
      <c r="S590" s="292"/>
      <c r="T590" s="292"/>
      <c r="U590" s="292"/>
      <c r="V590" s="292"/>
      <c r="W590" s="292"/>
      <c r="X590" s="292"/>
      <c r="Y590" s="292"/>
      <c r="Z590" s="292"/>
      <c r="AA590" s="292"/>
      <c r="AB590" s="292"/>
      <c r="AC590" s="292"/>
      <c r="AD590" s="292"/>
      <c r="AE590" s="292"/>
      <c r="AF590" s="292"/>
      <c r="AG590" s="292"/>
    </row>
    <row r="591" spans="15:33" hidden="1" x14ac:dyDescent="0.25">
      <c r="O591" s="292"/>
      <c r="P591" s="292"/>
      <c r="Q591" s="292"/>
      <c r="R591" s="292"/>
      <c r="S591" s="292"/>
      <c r="T591" s="292"/>
      <c r="U591" s="292"/>
      <c r="V591" s="292"/>
      <c r="W591" s="292"/>
      <c r="X591" s="292"/>
      <c r="Y591" s="292"/>
      <c r="Z591" s="292"/>
      <c r="AA591" s="292"/>
      <c r="AB591" s="292"/>
      <c r="AC591" s="292"/>
      <c r="AD591" s="292"/>
      <c r="AE591" s="292"/>
      <c r="AF591" s="292"/>
      <c r="AG591" s="292"/>
    </row>
    <row r="592" spans="15:33" hidden="1" x14ac:dyDescent="0.25">
      <c r="O592" s="292"/>
      <c r="P592" s="292"/>
      <c r="Q592" s="292"/>
      <c r="R592" s="292"/>
      <c r="S592" s="292"/>
      <c r="T592" s="292"/>
      <c r="U592" s="292"/>
      <c r="V592" s="292"/>
      <c r="W592" s="292"/>
      <c r="X592" s="292"/>
      <c r="Y592" s="292"/>
      <c r="Z592" s="292"/>
      <c r="AA592" s="292"/>
      <c r="AB592" s="292"/>
      <c r="AC592" s="292"/>
      <c r="AD592" s="292"/>
      <c r="AE592" s="292"/>
      <c r="AF592" s="292"/>
      <c r="AG592" s="292"/>
    </row>
    <row r="593" spans="15:33" hidden="1" x14ac:dyDescent="0.25">
      <c r="O593" s="292"/>
      <c r="P593" s="292"/>
      <c r="Q593" s="292"/>
      <c r="R593" s="292"/>
      <c r="S593" s="292"/>
      <c r="T593" s="292"/>
      <c r="U593" s="292"/>
      <c r="V593" s="292"/>
      <c r="W593" s="292"/>
      <c r="X593" s="292"/>
      <c r="Y593" s="292"/>
      <c r="Z593" s="292"/>
      <c r="AA593" s="292"/>
      <c r="AB593" s="292"/>
      <c r="AC593" s="292"/>
      <c r="AD593" s="292"/>
      <c r="AE593" s="292"/>
      <c r="AF593" s="292"/>
      <c r="AG593" s="292"/>
    </row>
    <row r="594" spans="15:33" hidden="1" x14ac:dyDescent="0.25">
      <c r="O594" s="292"/>
      <c r="P594" s="292"/>
      <c r="Q594" s="292"/>
      <c r="R594" s="292"/>
      <c r="S594" s="292"/>
      <c r="T594" s="292"/>
      <c r="U594" s="292"/>
      <c r="V594" s="292"/>
      <c r="W594" s="292"/>
      <c r="X594" s="292"/>
      <c r="Y594" s="292"/>
      <c r="Z594" s="292"/>
      <c r="AA594" s="292"/>
      <c r="AB594" s="292"/>
      <c r="AC594" s="292"/>
      <c r="AD594" s="292"/>
      <c r="AE594" s="292"/>
      <c r="AF594" s="292"/>
      <c r="AG594" s="292"/>
    </row>
    <row r="595" spans="15:33" hidden="1" x14ac:dyDescent="0.25">
      <c r="O595" s="292"/>
      <c r="P595" s="292"/>
      <c r="Q595" s="292"/>
      <c r="R595" s="292"/>
      <c r="S595" s="292"/>
      <c r="T595" s="292"/>
      <c r="U595" s="292"/>
      <c r="V595" s="292"/>
      <c r="W595" s="292"/>
      <c r="X595" s="292"/>
      <c r="Y595" s="292"/>
      <c r="Z595" s="292"/>
      <c r="AA595" s="292"/>
      <c r="AB595" s="292"/>
      <c r="AC595" s="292"/>
      <c r="AD595" s="292"/>
      <c r="AE595" s="292"/>
      <c r="AF595" s="292"/>
      <c r="AG595" s="292"/>
    </row>
    <row r="596" spans="15:33" hidden="1" x14ac:dyDescent="0.25">
      <c r="O596" s="292"/>
      <c r="P596" s="292"/>
      <c r="Q596" s="292"/>
      <c r="R596" s="292"/>
      <c r="S596" s="292"/>
      <c r="T596" s="292"/>
      <c r="U596" s="292"/>
      <c r="V596" s="292"/>
      <c r="W596" s="292"/>
      <c r="X596" s="292"/>
      <c r="Y596" s="292"/>
      <c r="Z596" s="292"/>
      <c r="AA596" s="292"/>
      <c r="AB596" s="292"/>
      <c r="AC596" s="292"/>
      <c r="AD596" s="292"/>
      <c r="AE596" s="292"/>
      <c r="AF596" s="292"/>
      <c r="AG596" s="292"/>
    </row>
    <row r="597" spans="15:33" hidden="1" x14ac:dyDescent="0.25">
      <c r="O597" s="292"/>
      <c r="P597" s="292"/>
      <c r="Q597" s="292"/>
      <c r="R597" s="292"/>
      <c r="S597" s="292"/>
      <c r="T597" s="292"/>
      <c r="U597" s="292"/>
      <c r="V597" s="292"/>
      <c r="W597" s="292"/>
      <c r="X597" s="292"/>
      <c r="Y597" s="292"/>
      <c r="Z597" s="292"/>
      <c r="AA597" s="292"/>
      <c r="AB597" s="292"/>
      <c r="AC597" s="292"/>
      <c r="AD597" s="292"/>
      <c r="AE597" s="292"/>
      <c r="AF597" s="292"/>
      <c r="AG597" s="292"/>
    </row>
    <row r="598" spans="15:33" hidden="1" x14ac:dyDescent="0.25">
      <c r="O598" s="292"/>
      <c r="P598" s="292"/>
      <c r="Q598" s="292"/>
      <c r="R598" s="292"/>
      <c r="S598" s="292"/>
      <c r="T598" s="292"/>
      <c r="U598" s="292"/>
      <c r="V598" s="292"/>
      <c r="W598" s="292"/>
      <c r="X598" s="292"/>
      <c r="Y598" s="292"/>
      <c r="Z598" s="292"/>
      <c r="AA598" s="292"/>
      <c r="AB598" s="292"/>
      <c r="AC598" s="292"/>
      <c r="AD598" s="292"/>
      <c r="AE598" s="292"/>
      <c r="AF598" s="292"/>
      <c r="AG598" s="292"/>
    </row>
    <row r="599" spans="15:33" hidden="1" x14ac:dyDescent="0.25">
      <c r="O599" s="292"/>
      <c r="P599" s="292"/>
      <c r="Q599" s="292"/>
      <c r="R599" s="292"/>
      <c r="S599" s="292"/>
      <c r="T599" s="292"/>
      <c r="U599" s="292"/>
      <c r="V599" s="292"/>
      <c r="W599" s="292"/>
      <c r="X599" s="292"/>
      <c r="Y599" s="292"/>
      <c r="Z599" s="292"/>
      <c r="AA599" s="292"/>
      <c r="AB599" s="292"/>
      <c r="AC599" s="292"/>
      <c r="AD599" s="292"/>
      <c r="AE599" s="292"/>
      <c r="AF599" s="292"/>
      <c r="AG599" s="292"/>
    </row>
    <row r="600" spans="15:33" hidden="1" x14ac:dyDescent="0.25">
      <c r="O600" s="292"/>
      <c r="P600" s="292"/>
      <c r="Q600" s="292"/>
      <c r="R600" s="292"/>
      <c r="S600" s="292"/>
      <c r="T600" s="292"/>
      <c r="U600" s="292"/>
      <c r="V600" s="292"/>
      <c r="W600" s="292"/>
      <c r="X600" s="292"/>
      <c r="Y600" s="292"/>
      <c r="Z600" s="292"/>
      <c r="AA600" s="292"/>
      <c r="AB600" s="292"/>
      <c r="AC600" s="292"/>
      <c r="AD600" s="292"/>
      <c r="AE600" s="292"/>
      <c r="AF600" s="292"/>
      <c r="AG600" s="292"/>
    </row>
    <row r="601" spans="15:33" hidden="1" x14ac:dyDescent="0.25">
      <c r="O601" s="292"/>
      <c r="P601" s="292"/>
      <c r="Q601" s="292"/>
      <c r="R601" s="292"/>
      <c r="S601" s="292"/>
      <c r="T601" s="292"/>
      <c r="U601" s="292"/>
      <c r="V601" s="292"/>
      <c r="W601" s="292"/>
      <c r="X601" s="292"/>
      <c r="Y601" s="292"/>
      <c r="Z601" s="292"/>
      <c r="AA601" s="292"/>
      <c r="AB601" s="292"/>
      <c r="AC601" s="292"/>
      <c r="AD601" s="292"/>
      <c r="AE601" s="292"/>
      <c r="AF601" s="292"/>
      <c r="AG601" s="292"/>
    </row>
    <row r="602" spans="15:33" hidden="1" x14ac:dyDescent="0.25">
      <c r="O602" s="292"/>
      <c r="P602" s="292"/>
      <c r="Q602" s="292"/>
      <c r="R602" s="292"/>
      <c r="S602" s="292"/>
      <c r="T602" s="292"/>
      <c r="U602" s="292"/>
      <c r="V602" s="292"/>
      <c r="W602" s="292"/>
      <c r="X602" s="292"/>
      <c r="Y602" s="292"/>
      <c r="Z602" s="292"/>
      <c r="AA602" s="292"/>
      <c r="AB602" s="292"/>
      <c r="AC602" s="292"/>
      <c r="AD602" s="292"/>
      <c r="AE602" s="292"/>
      <c r="AF602" s="292"/>
      <c r="AG602" s="292"/>
    </row>
    <row r="603" spans="15:33" hidden="1" x14ac:dyDescent="0.25">
      <c r="O603" s="292"/>
      <c r="P603" s="292"/>
      <c r="Q603" s="292"/>
      <c r="R603" s="292"/>
      <c r="S603" s="292"/>
      <c r="T603" s="292"/>
      <c r="U603" s="292"/>
      <c r="V603" s="292"/>
      <c r="W603" s="292"/>
      <c r="X603" s="292"/>
      <c r="Y603" s="292"/>
      <c r="Z603" s="292"/>
      <c r="AA603" s="292"/>
      <c r="AB603" s="292"/>
      <c r="AC603" s="292"/>
      <c r="AD603" s="292"/>
      <c r="AE603" s="292"/>
      <c r="AF603" s="292"/>
      <c r="AG603" s="292"/>
    </row>
    <row r="604" spans="15:33" hidden="1" x14ac:dyDescent="0.25">
      <c r="O604" s="292"/>
      <c r="P604" s="292"/>
      <c r="Q604" s="292"/>
      <c r="R604" s="292"/>
      <c r="S604" s="292"/>
      <c r="T604" s="292"/>
      <c r="U604" s="292"/>
      <c r="V604" s="292"/>
      <c r="W604" s="292"/>
      <c r="X604" s="292"/>
      <c r="Y604" s="292"/>
      <c r="Z604" s="292"/>
      <c r="AA604" s="292"/>
      <c r="AB604" s="292"/>
      <c r="AC604" s="292"/>
      <c r="AD604" s="292"/>
      <c r="AE604" s="292"/>
      <c r="AF604" s="292"/>
      <c r="AG604" s="292"/>
    </row>
    <row r="605" spans="15:33" hidden="1" x14ac:dyDescent="0.25">
      <c r="O605" s="292"/>
      <c r="P605" s="292"/>
      <c r="Q605" s="292"/>
      <c r="R605" s="292"/>
      <c r="S605" s="292"/>
      <c r="T605" s="292"/>
      <c r="U605" s="292"/>
      <c r="V605" s="292"/>
      <c r="W605" s="292"/>
      <c r="X605" s="292"/>
      <c r="Y605" s="292"/>
      <c r="Z605" s="292"/>
      <c r="AA605" s="292"/>
      <c r="AB605" s="292"/>
      <c r="AC605" s="292"/>
      <c r="AD605" s="292"/>
      <c r="AE605" s="292"/>
      <c r="AF605" s="292"/>
      <c r="AG605" s="292"/>
    </row>
    <row r="606" spans="15:33" hidden="1" x14ac:dyDescent="0.25">
      <c r="O606" s="292"/>
      <c r="P606" s="292"/>
      <c r="Q606" s="292"/>
      <c r="R606" s="292"/>
      <c r="S606" s="292"/>
      <c r="T606" s="292"/>
      <c r="U606" s="292"/>
      <c r="V606" s="292"/>
      <c r="W606" s="292"/>
      <c r="X606" s="292"/>
      <c r="Y606" s="292"/>
      <c r="Z606" s="292"/>
      <c r="AA606" s="292"/>
      <c r="AB606" s="292"/>
      <c r="AC606" s="292"/>
      <c r="AD606" s="292"/>
      <c r="AE606" s="292"/>
      <c r="AF606" s="292"/>
      <c r="AG606" s="292"/>
    </row>
    <row r="607" spans="15:33" hidden="1" x14ac:dyDescent="0.25">
      <c r="O607" s="292"/>
      <c r="P607" s="292"/>
      <c r="Q607" s="292"/>
      <c r="R607" s="292"/>
      <c r="S607" s="292"/>
      <c r="T607" s="292"/>
      <c r="U607" s="292"/>
      <c r="V607" s="292"/>
      <c r="W607" s="292"/>
      <c r="X607" s="292"/>
      <c r="Y607" s="292"/>
      <c r="Z607" s="292"/>
      <c r="AA607" s="292"/>
      <c r="AB607" s="292"/>
      <c r="AC607" s="292"/>
      <c r="AD607" s="292"/>
      <c r="AE607" s="292"/>
      <c r="AF607" s="292"/>
      <c r="AG607" s="292"/>
    </row>
    <row r="608" spans="15:33" hidden="1" x14ac:dyDescent="0.25">
      <c r="O608" s="292"/>
      <c r="P608" s="292"/>
      <c r="Q608" s="292"/>
      <c r="R608" s="292"/>
      <c r="S608" s="292"/>
      <c r="T608" s="292"/>
      <c r="U608" s="292"/>
      <c r="V608" s="292"/>
      <c r="W608" s="292"/>
      <c r="X608" s="292"/>
      <c r="Y608" s="292"/>
      <c r="Z608" s="292"/>
      <c r="AA608" s="292"/>
      <c r="AB608" s="292"/>
      <c r="AC608" s="292"/>
      <c r="AD608" s="292"/>
      <c r="AE608" s="292"/>
      <c r="AF608" s="292"/>
      <c r="AG608" s="292"/>
    </row>
    <row r="609" spans="15:33" hidden="1" x14ac:dyDescent="0.25">
      <c r="O609" s="292"/>
      <c r="P609" s="292"/>
      <c r="Q609" s="292"/>
      <c r="R609" s="292"/>
      <c r="S609" s="292"/>
      <c r="T609" s="292"/>
      <c r="U609" s="292"/>
      <c r="V609" s="292"/>
      <c r="W609" s="292"/>
      <c r="X609" s="292"/>
      <c r="Y609" s="292"/>
      <c r="Z609" s="292"/>
      <c r="AA609" s="292"/>
      <c r="AB609" s="292"/>
      <c r="AC609" s="292"/>
      <c r="AD609" s="292"/>
      <c r="AE609" s="292"/>
      <c r="AF609" s="292"/>
      <c r="AG609" s="292"/>
    </row>
    <row r="610" spans="15:33" hidden="1" x14ac:dyDescent="0.25">
      <c r="O610" s="292"/>
      <c r="P610" s="292"/>
      <c r="Q610" s="292"/>
      <c r="R610" s="292"/>
      <c r="S610" s="292"/>
      <c r="T610" s="292"/>
      <c r="U610" s="292"/>
      <c r="V610" s="292"/>
      <c r="W610" s="292"/>
      <c r="X610" s="292"/>
      <c r="Y610" s="292"/>
      <c r="Z610" s="292"/>
      <c r="AA610" s="292"/>
      <c r="AB610" s="292"/>
      <c r="AC610" s="292"/>
      <c r="AD610" s="292"/>
      <c r="AE610" s="292"/>
      <c r="AF610" s="292"/>
      <c r="AG610" s="292"/>
    </row>
    <row r="611" spans="15:33" hidden="1" x14ac:dyDescent="0.25">
      <c r="O611" s="292"/>
      <c r="P611" s="292"/>
      <c r="Q611" s="292"/>
      <c r="R611" s="292"/>
      <c r="S611" s="292"/>
      <c r="T611" s="292"/>
      <c r="U611" s="292"/>
      <c r="V611" s="292"/>
      <c r="W611" s="292"/>
      <c r="X611" s="292"/>
      <c r="Y611" s="292"/>
      <c r="Z611" s="292"/>
      <c r="AA611" s="292"/>
      <c r="AB611" s="292"/>
      <c r="AC611" s="292"/>
      <c r="AD611" s="292"/>
      <c r="AE611" s="292"/>
      <c r="AF611" s="292"/>
      <c r="AG611" s="292"/>
    </row>
    <row r="612" spans="15:33" hidden="1" x14ac:dyDescent="0.25">
      <c r="O612" s="292"/>
      <c r="P612" s="292"/>
      <c r="Q612" s="292"/>
      <c r="R612" s="292"/>
      <c r="S612" s="292"/>
      <c r="T612" s="292"/>
      <c r="U612" s="292"/>
      <c r="V612" s="292"/>
      <c r="W612" s="292"/>
      <c r="X612" s="292"/>
      <c r="Y612" s="292"/>
      <c r="Z612" s="292"/>
      <c r="AA612" s="292"/>
      <c r="AB612" s="292"/>
      <c r="AC612" s="292"/>
      <c r="AD612" s="292"/>
      <c r="AE612" s="292"/>
      <c r="AF612" s="292"/>
      <c r="AG612" s="292"/>
    </row>
    <row r="613" spans="15:33" hidden="1" x14ac:dyDescent="0.25">
      <c r="O613" s="292"/>
      <c r="P613" s="292"/>
      <c r="Q613" s="292"/>
      <c r="R613" s="292"/>
      <c r="S613" s="292"/>
      <c r="T613" s="292"/>
      <c r="U613" s="292"/>
      <c r="V613" s="292"/>
      <c r="W613" s="292"/>
      <c r="X613" s="292"/>
      <c r="Y613" s="292"/>
      <c r="Z613" s="292"/>
      <c r="AA613" s="292"/>
      <c r="AB613" s="292"/>
      <c r="AC613" s="292"/>
      <c r="AD613" s="292"/>
      <c r="AE613" s="292"/>
      <c r="AF613" s="292"/>
      <c r="AG613" s="292"/>
    </row>
    <row r="614" spans="15:33" hidden="1" x14ac:dyDescent="0.25">
      <c r="O614" s="292"/>
      <c r="P614" s="292"/>
      <c r="Q614" s="292"/>
      <c r="R614" s="292"/>
      <c r="S614" s="292"/>
      <c r="T614" s="292"/>
      <c r="U614" s="292"/>
      <c r="V614" s="292"/>
      <c r="W614" s="292"/>
      <c r="X614" s="292"/>
      <c r="Y614" s="292"/>
      <c r="Z614" s="292"/>
      <c r="AA614" s="292"/>
      <c r="AB614" s="292"/>
      <c r="AC614" s="292"/>
      <c r="AD614" s="292"/>
      <c r="AE614" s="292"/>
      <c r="AF614" s="292"/>
      <c r="AG614" s="292"/>
    </row>
    <row r="615" spans="15:33" hidden="1" x14ac:dyDescent="0.25">
      <c r="O615" s="292"/>
      <c r="P615" s="292"/>
      <c r="Q615" s="292"/>
      <c r="R615" s="292"/>
      <c r="S615" s="292"/>
      <c r="T615" s="292"/>
      <c r="U615" s="292"/>
      <c r="V615" s="292"/>
      <c r="W615" s="292"/>
      <c r="X615" s="292"/>
      <c r="Y615" s="292"/>
      <c r="Z615" s="292"/>
      <c r="AA615" s="292"/>
      <c r="AB615" s="292"/>
      <c r="AC615" s="292"/>
      <c r="AD615" s="292"/>
      <c r="AE615" s="292"/>
      <c r="AF615" s="292"/>
      <c r="AG615" s="292"/>
    </row>
    <row r="616" spans="15:33" hidden="1" x14ac:dyDescent="0.25">
      <c r="O616" s="292"/>
      <c r="P616" s="292"/>
      <c r="Q616" s="292"/>
      <c r="R616" s="292"/>
      <c r="S616" s="292"/>
      <c r="T616" s="292"/>
      <c r="U616" s="292"/>
      <c r="V616" s="292"/>
      <c r="W616" s="292"/>
      <c r="X616" s="292"/>
      <c r="Y616" s="292"/>
      <c r="Z616" s="292"/>
      <c r="AA616" s="292"/>
      <c r="AB616" s="292"/>
      <c r="AC616" s="292"/>
      <c r="AD616" s="292"/>
      <c r="AE616" s="292"/>
      <c r="AF616" s="292"/>
      <c r="AG616" s="292"/>
    </row>
    <row r="617" spans="15:33" hidden="1" x14ac:dyDescent="0.25">
      <c r="O617" s="292"/>
      <c r="P617" s="292"/>
      <c r="Q617" s="292"/>
      <c r="R617" s="292"/>
      <c r="S617" s="292"/>
      <c r="T617" s="292"/>
      <c r="U617" s="292"/>
      <c r="V617" s="292"/>
      <c r="W617" s="292"/>
      <c r="X617" s="292"/>
      <c r="Y617" s="292"/>
      <c r="Z617" s="292"/>
      <c r="AA617" s="292"/>
      <c r="AB617" s="292"/>
      <c r="AC617" s="292"/>
      <c r="AD617" s="292"/>
      <c r="AE617" s="292"/>
      <c r="AF617" s="292"/>
      <c r="AG617" s="292"/>
    </row>
    <row r="618" spans="15:33" hidden="1" x14ac:dyDescent="0.25">
      <c r="O618" s="292"/>
      <c r="P618" s="292"/>
      <c r="Q618" s="292"/>
      <c r="R618" s="292"/>
      <c r="S618" s="292"/>
      <c r="T618" s="292"/>
      <c r="U618" s="292"/>
      <c r="V618" s="292"/>
      <c r="W618" s="292"/>
      <c r="X618" s="292"/>
      <c r="Y618" s="292"/>
      <c r="Z618" s="292"/>
      <c r="AA618" s="292"/>
      <c r="AB618" s="292"/>
      <c r="AC618" s="292"/>
      <c r="AD618" s="292"/>
      <c r="AE618" s="292"/>
      <c r="AF618" s="292"/>
      <c r="AG618" s="292"/>
    </row>
    <row r="619" spans="15:33" hidden="1" x14ac:dyDescent="0.25">
      <c r="O619" s="292"/>
      <c r="P619" s="292"/>
      <c r="Q619" s="292"/>
      <c r="R619" s="292"/>
      <c r="S619" s="292"/>
      <c r="T619" s="292"/>
      <c r="U619" s="292"/>
      <c r="V619" s="292"/>
      <c r="W619" s="292"/>
      <c r="X619" s="292"/>
      <c r="Y619" s="292"/>
      <c r="Z619" s="292"/>
      <c r="AA619" s="292"/>
      <c r="AB619" s="292"/>
      <c r="AC619" s="292"/>
      <c r="AD619" s="292"/>
      <c r="AE619" s="292"/>
      <c r="AF619" s="292"/>
      <c r="AG619" s="292"/>
    </row>
    <row r="620" spans="15:33" hidden="1" x14ac:dyDescent="0.25">
      <c r="O620" s="292"/>
      <c r="P620" s="292"/>
      <c r="Q620" s="292"/>
      <c r="R620" s="292"/>
      <c r="S620" s="292"/>
      <c r="T620" s="292"/>
      <c r="U620" s="292"/>
      <c r="V620" s="292"/>
      <c r="W620" s="292"/>
      <c r="X620" s="292"/>
      <c r="Y620" s="292"/>
      <c r="Z620" s="292"/>
      <c r="AA620" s="292"/>
      <c r="AB620" s="292"/>
      <c r="AC620" s="292"/>
      <c r="AD620" s="292"/>
      <c r="AE620" s="292"/>
      <c r="AF620" s="292"/>
      <c r="AG620" s="292"/>
    </row>
    <row r="621" spans="15:33" hidden="1" x14ac:dyDescent="0.25">
      <c r="O621" s="292"/>
      <c r="P621" s="292"/>
      <c r="Q621" s="292"/>
      <c r="R621" s="292"/>
      <c r="S621" s="292"/>
      <c r="T621" s="292"/>
      <c r="U621" s="292"/>
      <c r="V621" s="292"/>
      <c r="W621" s="292"/>
      <c r="X621" s="292"/>
      <c r="Y621" s="292"/>
      <c r="Z621" s="292"/>
      <c r="AA621" s="292"/>
      <c r="AB621" s="292"/>
      <c r="AC621" s="292"/>
      <c r="AD621" s="292"/>
      <c r="AE621" s="292"/>
      <c r="AF621" s="292"/>
      <c r="AG621" s="292"/>
    </row>
    <row r="622" spans="15:33" hidden="1" x14ac:dyDescent="0.25">
      <c r="O622" s="292"/>
      <c r="P622" s="292"/>
      <c r="Q622" s="292"/>
      <c r="R622" s="292"/>
      <c r="S622" s="292"/>
      <c r="T622" s="292"/>
      <c r="U622" s="292"/>
      <c r="V622" s="292"/>
      <c r="W622" s="292"/>
      <c r="X622" s="292"/>
      <c r="Y622" s="292"/>
      <c r="Z622" s="292"/>
      <c r="AA622" s="292"/>
      <c r="AB622" s="292"/>
      <c r="AC622" s="292"/>
      <c r="AD622" s="292"/>
      <c r="AE622" s="292"/>
      <c r="AF622" s="292"/>
      <c r="AG622" s="292"/>
    </row>
    <row r="623" spans="15:33" hidden="1" x14ac:dyDescent="0.25">
      <c r="O623" s="292"/>
      <c r="P623" s="292"/>
      <c r="Q623" s="292"/>
      <c r="R623" s="292"/>
      <c r="S623" s="292"/>
      <c r="T623" s="292"/>
      <c r="U623" s="292"/>
      <c r="V623" s="292"/>
      <c r="W623" s="292"/>
      <c r="X623" s="292"/>
      <c r="Y623" s="292"/>
      <c r="Z623" s="292"/>
      <c r="AA623" s="292"/>
      <c r="AB623" s="292"/>
      <c r="AC623" s="292"/>
      <c r="AD623" s="292"/>
      <c r="AE623" s="292"/>
      <c r="AF623" s="292"/>
      <c r="AG623" s="292"/>
    </row>
    <row r="624" spans="15:33" hidden="1" x14ac:dyDescent="0.25">
      <c r="O624" s="292"/>
      <c r="P624" s="292"/>
      <c r="Q624" s="292"/>
      <c r="R624" s="292"/>
      <c r="S624" s="292"/>
      <c r="T624" s="292"/>
      <c r="U624" s="292"/>
      <c r="V624" s="292"/>
      <c r="W624" s="292"/>
      <c r="X624" s="292"/>
      <c r="Y624" s="292"/>
      <c r="Z624" s="292"/>
      <c r="AA624" s="292"/>
      <c r="AB624" s="292"/>
      <c r="AC624" s="292"/>
      <c r="AD624" s="292"/>
      <c r="AE624" s="292"/>
      <c r="AF624" s="292"/>
      <c r="AG624" s="292"/>
    </row>
    <row r="625" spans="15:33" hidden="1" x14ac:dyDescent="0.25">
      <c r="O625" s="292"/>
      <c r="P625" s="292"/>
      <c r="Q625" s="292"/>
      <c r="R625" s="292"/>
      <c r="S625" s="292"/>
      <c r="T625" s="292"/>
      <c r="U625" s="292"/>
      <c r="V625" s="292"/>
      <c r="W625" s="292"/>
      <c r="X625" s="292"/>
      <c r="Y625" s="292"/>
      <c r="Z625" s="292"/>
      <c r="AA625" s="292"/>
      <c r="AB625" s="292"/>
      <c r="AC625" s="292"/>
      <c r="AD625" s="292"/>
      <c r="AE625" s="292"/>
      <c r="AF625" s="292"/>
      <c r="AG625" s="292"/>
    </row>
    <row r="626" spans="15:33" hidden="1" x14ac:dyDescent="0.25">
      <c r="O626" s="292"/>
      <c r="P626" s="292"/>
      <c r="Q626" s="292"/>
      <c r="R626" s="292"/>
      <c r="S626" s="292"/>
      <c r="T626" s="292"/>
      <c r="U626" s="292"/>
      <c r="V626" s="292"/>
      <c r="W626" s="292"/>
      <c r="X626" s="292"/>
      <c r="Y626" s="292"/>
      <c r="Z626" s="292"/>
      <c r="AA626" s="292"/>
      <c r="AB626" s="292"/>
      <c r="AC626" s="292"/>
      <c r="AD626" s="292"/>
      <c r="AE626" s="292"/>
      <c r="AF626" s="292"/>
      <c r="AG626" s="292"/>
    </row>
    <row r="627" spans="15:33" hidden="1" x14ac:dyDescent="0.25">
      <c r="O627" s="292"/>
      <c r="P627" s="292"/>
      <c r="Q627" s="292"/>
      <c r="R627" s="292"/>
      <c r="S627" s="292"/>
      <c r="T627" s="292"/>
      <c r="U627" s="292"/>
      <c r="V627" s="292"/>
      <c r="W627" s="292"/>
      <c r="X627" s="292"/>
      <c r="Y627" s="292"/>
      <c r="Z627" s="292"/>
      <c r="AA627" s="292"/>
      <c r="AB627" s="292"/>
      <c r="AC627" s="292"/>
      <c r="AD627" s="292"/>
      <c r="AE627" s="292"/>
      <c r="AF627" s="292"/>
      <c r="AG627" s="292"/>
    </row>
    <row r="628" spans="15:33" hidden="1" x14ac:dyDescent="0.25">
      <c r="O628" s="292"/>
      <c r="P628" s="292"/>
      <c r="Q628" s="292"/>
      <c r="R628" s="292"/>
      <c r="S628" s="292"/>
      <c r="T628" s="292"/>
      <c r="U628" s="292"/>
      <c r="V628" s="292"/>
      <c r="W628" s="292"/>
      <c r="X628" s="292"/>
      <c r="Y628" s="292"/>
      <c r="Z628" s="292"/>
      <c r="AA628" s="292"/>
      <c r="AB628" s="292"/>
      <c r="AC628" s="292"/>
      <c r="AD628" s="292"/>
      <c r="AE628" s="292"/>
      <c r="AF628" s="292"/>
      <c r="AG628" s="292"/>
    </row>
    <row r="629" spans="15:33" hidden="1" x14ac:dyDescent="0.25">
      <c r="O629" s="292"/>
      <c r="P629" s="292"/>
      <c r="Q629" s="292"/>
      <c r="R629" s="292"/>
      <c r="S629" s="292"/>
      <c r="T629" s="292"/>
      <c r="U629" s="292"/>
      <c r="V629" s="292"/>
      <c r="W629" s="292"/>
      <c r="X629" s="292"/>
      <c r="Y629" s="292"/>
      <c r="Z629" s="292"/>
      <c r="AA629" s="292"/>
      <c r="AB629" s="292"/>
      <c r="AC629" s="292"/>
      <c r="AD629" s="292"/>
      <c r="AE629" s="292"/>
      <c r="AF629" s="292"/>
      <c r="AG629" s="292"/>
    </row>
    <row r="630" spans="15:33" hidden="1" x14ac:dyDescent="0.25">
      <c r="O630" s="292"/>
      <c r="P630" s="292"/>
      <c r="Q630" s="292"/>
      <c r="R630" s="292"/>
      <c r="S630" s="292"/>
      <c r="T630" s="292"/>
      <c r="U630" s="292"/>
      <c r="V630" s="292"/>
      <c r="W630" s="292"/>
      <c r="X630" s="292"/>
      <c r="Y630" s="292"/>
      <c r="Z630" s="292"/>
      <c r="AA630" s="292"/>
      <c r="AB630" s="292"/>
      <c r="AC630" s="292"/>
      <c r="AD630" s="292"/>
      <c r="AE630" s="292"/>
      <c r="AF630" s="292"/>
      <c r="AG630" s="292"/>
    </row>
    <row r="631" spans="15:33" hidden="1" x14ac:dyDescent="0.25">
      <c r="O631" s="292"/>
      <c r="P631" s="292"/>
      <c r="Q631" s="292"/>
      <c r="R631" s="292"/>
      <c r="S631" s="292"/>
      <c r="T631" s="292"/>
      <c r="U631" s="292"/>
      <c r="V631" s="292"/>
      <c r="W631" s="292"/>
      <c r="X631" s="292"/>
      <c r="Y631" s="292"/>
      <c r="Z631" s="292"/>
      <c r="AA631" s="292"/>
      <c r="AB631" s="292"/>
      <c r="AC631" s="292"/>
      <c r="AD631" s="292"/>
      <c r="AE631" s="292"/>
      <c r="AF631" s="292"/>
      <c r="AG631" s="292"/>
    </row>
    <row r="632" spans="15:33" hidden="1" x14ac:dyDescent="0.25">
      <c r="O632" s="292"/>
      <c r="P632" s="292"/>
      <c r="Q632" s="292"/>
      <c r="R632" s="292"/>
      <c r="S632" s="292"/>
      <c r="T632" s="292"/>
      <c r="U632" s="292"/>
      <c r="V632" s="292"/>
      <c r="W632" s="292"/>
      <c r="X632" s="292"/>
      <c r="Y632" s="292"/>
      <c r="Z632" s="292"/>
      <c r="AA632" s="292"/>
      <c r="AB632" s="292"/>
      <c r="AC632" s="292"/>
      <c r="AD632" s="292"/>
      <c r="AE632" s="292"/>
      <c r="AF632" s="292"/>
      <c r="AG632" s="292"/>
    </row>
    <row r="633" spans="15:33" hidden="1" x14ac:dyDescent="0.25">
      <c r="O633" s="292"/>
      <c r="P633" s="292"/>
      <c r="Q633" s="292"/>
      <c r="R633" s="292"/>
      <c r="S633" s="292"/>
      <c r="T633" s="292"/>
      <c r="U633" s="292"/>
      <c r="V633" s="292"/>
      <c r="W633" s="292"/>
      <c r="X633" s="292"/>
      <c r="Y633" s="292"/>
      <c r="Z633" s="292"/>
      <c r="AA633" s="292"/>
      <c r="AB633" s="292"/>
      <c r="AC633" s="292"/>
      <c r="AD633" s="292"/>
      <c r="AE633" s="292"/>
      <c r="AF633" s="292"/>
      <c r="AG633" s="292"/>
    </row>
    <row r="634" spans="15:33" hidden="1" x14ac:dyDescent="0.25">
      <c r="O634" s="292"/>
      <c r="P634" s="292"/>
      <c r="Q634" s="292"/>
      <c r="R634" s="292"/>
      <c r="S634" s="292"/>
      <c r="T634" s="292"/>
      <c r="U634" s="292"/>
      <c r="V634" s="292"/>
      <c r="W634" s="292"/>
      <c r="X634" s="292"/>
      <c r="Y634" s="292"/>
      <c r="Z634" s="292"/>
      <c r="AA634" s="292"/>
      <c r="AB634" s="292"/>
      <c r="AC634" s="292"/>
      <c r="AD634" s="292"/>
      <c r="AE634" s="292"/>
      <c r="AF634" s="292"/>
      <c r="AG634" s="292"/>
    </row>
    <row r="635" spans="15:33" hidden="1" x14ac:dyDescent="0.25">
      <c r="O635" s="292"/>
      <c r="P635" s="292"/>
      <c r="Q635" s="292"/>
      <c r="R635" s="292"/>
      <c r="S635" s="292"/>
      <c r="T635" s="292"/>
      <c r="U635" s="292"/>
      <c r="V635" s="292"/>
      <c r="W635" s="292"/>
      <c r="X635" s="292"/>
      <c r="Y635" s="292"/>
      <c r="Z635" s="292"/>
      <c r="AA635" s="292"/>
      <c r="AB635" s="292"/>
      <c r="AC635" s="292"/>
      <c r="AD635" s="292"/>
      <c r="AE635" s="292"/>
      <c r="AF635" s="292"/>
      <c r="AG635" s="292"/>
    </row>
    <row r="636" spans="15:33" hidden="1" x14ac:dyDescent="0.25">
      <c r="O636" s="292"/>
      <c r="P636" s="292"/>
      <c r="Q636" s="292"/>
      <c r="R636" s="292"/>
      <c r="S636" s="292"/>
      <c r="T636" s="292"/>
      <c r="U636" s="292"/>
      <c r="V636" s="292"/>
      <c r="W636" s="292"/>
      <c r="X636" s="292"/>
      <c r="Y636" s="292"/>
      <c r="Z636" s="292"/>
      <c r="AA636" s="292"/>
      <c r="AB636" s="292"/>
      <c r="AC636" s="292"/>
      <c r="AD636" s="292"/>
      <c r="AE636" s="292"/>
      <c r="AF636" s="292"/>
      <c r="AG636" s="292"/>
    </row>
    <row r="637" spans="15:33" hidden="1" x14ac:dyDescent="0.25">
      <c r="O637" s="292"/>
      <c r="P637" s="292"/>
      <c r="Q637" s="292"/>
      <c r="R637" s="292"/>
      <c r="S637" s="292"/>
      <c r="T637" s="292"/>
      <c r="U637" s="292"/>
      <c r="V637" s="292"/>
      <c r="W637" s="292"/>
      <c r="X637" s="292"/>
      <c r="Y637" s="292"/>
      <c r="Z637" s="292"/>
      <c r="AA637" s="292"/>
      <c r="AB637" s="292"/>
      <c r="AC637" s="292"/>
      <c r="AD637" s="292"/>
      <c r="AE637" s="292"/>
      <c r="AF637" s="292"/>
      <c r="AG637" s="292"/>
    </row>
    <row r="638" spans="15:33" hidden="1" x14ac:dyDescent="0.25">
      <c r="O638" s="292"/>
      <c r="P638" s="292"/>
      <c r="Q638" s="292"/>
      <c r="R638" s="292"/>
      <c r="S638" s="292"/>
      <c r="T638" s="292"/>
      <c r="U638" s="292"/>
      <c r="V638" s="292"/>
      <c r="W638" s="292"/>
      <c r="X638" s="292"/>
      <c r="Y638" s="292"/>
      <c r="Z638" s="292"/>
      <c r="AA638" s="292"/>
      <c r="AB638" s="292"/>
      <c r="AC638" s="292"/>
      <c r="AD638" s="292"/>
      <c r="AE638" s="292"/>
      <c r="AF638" s="292"/>
      <c r="AG638" s="292"/>
    </row>
    <row r="639" spans="15:33" hidden="1" x14ac:dyDescent="0.25">
      <c r="O639" s="292"/>
      <c r="P639" s="292"/>
      <c r="Q639" s="292"/>
      <c r="R639" s="292"/>
      <c r="S639" s="292"/>
      <c r="T639" s="292"/>
      <c r="U639" s="292"/>
      <c r="V639" s="292"/>
      <c r="W639" s="292"/>
      <c r="X639" s="292"/>
      <c r="Y639" s="292"/>
      <c r="Z639" s="292"/>
      <c r="AA639" s="292"/>
      <c r="AB639" s="292"/>
      <c r="AC639" s="292"/>
      <c r="AD639" s="292"/>
      <c r="AE639" s="292"/>
      <c r="AF639" s="292"/>
      <c r="AG639" s="292"/>
    </row>
    <row r="640" spans="15:33" hidden="1" x14ac:dyDescent="0.25">
      <c r="O640" s="292"/>
      <c r="P640" s="292"/>
      <c r="Q640" s="292"/>
      <c r="R640" s="292"/>
      <c r="S640" s="292"/>
      <c r="T640" s="292"/>
      <c r="U640" s="292"/>
      <c r="V640" s="292"/>
      <c r="W640" s="292"/>
      <c r="X640" s="292"/>
      <c r="Y640" s="292"/>
      <c r="Z640" s="292"/>
      <c r="AA640" s="292"/>
      <c r="AB640" s="292"/>
      <c r="AC640" s="292"/>
      <c r="AD640" s="292"/>
      <c r="AE640" s="292"/>
      <c r="AF640" s="292"/>
      <c r="AG640" s="292"/>
    </row>
    <row r="641" spans="15:33" hidden="1" x14ac:dyDescent="0.25">
      <c r="O641" s="292"/>
      <c r="P641" s="292"/>
      <c r="Q641" s="292"/>
      <c r="R641" s="292"/>
      <c r="S641" s="292"/>
      <c r="T641" s="292"/>
      <c r="U641" s="292"/>
      <c r="V641" s="292"/>
      <c r="W641" s="292"/>
      <c r="X641" s="292"/>
      <c r="Y641" s="292"/>
      <c r="Z641" s="292"/>
      <c r="AA641" s="292"/>
      <c r="AB641" s="292"/>
      <c r="AC641" s="292"/>
      <c r="AD641" s="292"/>
      <c r="AE641" s="292"/>
      <c r="AF641" s="292"/>
      <c r="AG641" s="292"/>
    </row>
    <row r="642" spans="15:33" hidden="1" x14ac:dyDescent="0.25">
      <c r="O642" s="292"/>
      <c r="P642" s="292"/>
      <c r="Q642" s="292"/>
      <c r="R642" s="292"/>
      <c r="S642" s="292"/>
      <c r="T642" s="292"/>
      <c r="U642" s="292"/>
      <c r="V642" s="292"/>
      <c r="W642" s="292"/>
      <c r="X642" s="292"/>
      <c r="Y642" s="292"/>
      <c r="Z642" s="292"/>
      <c r="AA642" s="292"/>
      <c r="AB642" s="292"/>
      <c r="AC642" s="292"/>
      <c r="AD642" s="292"/>
      <c r="AE642" s="292"/>
      <c r="AF642" s="292"/>
      <c r="AG642" s="292"/>
    </row>
    <row r="643" spans="15:33" hidden="1" x14ac:dyDescent="0.25">
      <c r="O643" s="292"/>
      <c r="P643" s="292"/>
      <c r="Q643" s="292"/>
      <c r="R643" s="292"/>
      <c r="S643" s="292"/>
      <c r="T643" s="292"/>
      <c r="U643" s="292"/>
      <c r="V643" s="292"/>
      <c r="W643" s="292"/>
      <c r="X643" s="292"/>
      <c r="Y643" s="292"/>
      <c r="Z643" s="292"/>
      <c r="AA643" s="292"/>
      <c r="AB643" s="292"/>
      <c r="AC643" s="292"/>
      <c r="AD643" s="292"/>
      <c r="AE643" s="292"/>
      <c r="AF643" s="292"/>
      <c r="AG643" s="292"/>
    </row>
    <row r="644" spans="15:33" hidden="1" x14ac:dyDescent="0.25">
      <c r="O644" s="292"/>
      <c r="P644" s="292"/>
      <c r="Q644" s="292"/>
      <c r="R644" s="292"/>
      <c r="S644" s="292"/>
      <c r="T644" s="292"/>
      <c r="U644" s="292"/>
      <c r="V644" s="292"/>
      <c r="W644" s="292"/>
      <c r="X644" s="292"/>
      <c r="Y644" s="292"/>
      <c r="Z644" s="292"/>
      <c r="AA644" s="292"/>
      <c r="AB644" s="292"/>
      <c r="AC644" s="292"/>
      <c r="AD644" s="292"/>
      <c r="AE644" s="292"/>
      <c r="AF644" s="292"/>
      <c r="AG644" s="292"/>
    </row>
    <row r="645" spans="15:33" hidden="1" x14ac:dyDescent="0.25">
      <c r="O645" s="292"/>
      <c r="P645" s="292"/>
      <c r="Q645" s="292"/>
      <c r="R645" s="292"/>
      <c r="S645" s="292"/>
      <c r="T645" s="292"/>
      <c r="U645" s="292"/>
      <c r="V645" s="292"/>
      <c r="W645" s="292"/>
      <c r="X645" s="292"/>
      <c r="Y645" s="292"/>
      <c r="Z645" s="292"/>
      <c r="AA645" s="292"/>
      <c r="AB645" s="292"/>
      <c r="AC645" s="292"/>
      <c r="AD645" s="292"/>
      <c r="AE645" s="292"/>
      <c r="AF645" s="292"/>
      <c r="AG645" s="292"/>
    </row>
    <row r="646" spans="15:33" hidden="1" x14ac:dyDescent="0.25">
      <c r="O646" s="292"/>
      <c r="P646" s="292"/>
      <c r="Q646" s="292"/>
      <c r="R646" s="292"/>
      <c r="S646" s="292"/>
      <c r="T646" s="292"/>
      <c r="U646" s="292"/>
      <c r="V646" s="292"/>
      <c r="W646" s="292"/>
      <c r="X646" s="292"/>
      <c r="Y646" s="292"/>
      <c r="Z646" s="292"/>
      <c r="AA646" s="292"/>
      <c r="AB646" s="292"/>
      <c r="AC646" s="292"/>
      <c r="AD646" s="292"/>
      <c r="AE646" s="292"/>
      <c r="AF646" s="292"/>
      <c r="AG646" s="292"/>
    </row>
    <row r="647" spans="15:33" hidden="1" x14ac:dyDescent="0.25">
      <c r="O647" s="292"/>
      <c r="P647" s="292"/>
      <c r="Q647" s="292"/>
      <c r="R647" s="292"/>
      <c r="S647" s="292"/>
      <c r="T647" s="292"/>
      <c r="U647" s="292"/>
      <c r="V647" s="292"/>
      <c r="W647" s="292"/>
      <c r="X647" s="292"/>
      <c r="Y647" s="292"/>
      <c r="Z647" s="292"/>
      <c r="AA647" s="292"/>
      <c r="AB647" s="292"/>
      <c r="AC647" s="292"/>
      <c r="AD647" s="292"/>
      <c r="AE647" s="292"/>
      <c r="AF647" s="292"/>
      <c r="AG647" s="292"/>
    </row>
    <row r="648" spans="15:33" hidden="1" x14ac:dyDescent="0.25">
      <c r="O648" s="292"/>
      <c r="P648" s="292"/>
      <c r="Q648" s="292"/>
      <c r="R648" s="292"/>
      <c r="S648" s="292"/>
      <c r="T648" s="292"/>
      <c r="U648" s="292"/>
      <c r="V648" s="292"/>
      <c r="W648" s="292"/>
      <c r="X648" s="292"/>
      <c r="Y648" s="292"/>
      <c r="Z648" s="292"/>
      <c r="AA648" s="292"/>
      <c r="AB648" s="292"/>
      <c r="AC648" s="292"/>
      <c r="AD648" s="292"/>
      <c r="AE648" s="292"/>
      <c r="AF648" s="292"/>
      <c r="AG648" s="292"/>
    </row>
    <row r="649" spans="15:33" hidden="1" x14ac:dyDescent="0.25">
      <c r="O649" s="292"/>
      <c r="P649" s="292"/>
      <c r="Q649" s="292"/>
      <c r="R649" s="292"/>
      <c r="S649" s="292"/>
      <c r="T649" s="292"/>
      <c r="U649" s="292"/>
      <c r="V649" s="292"/>
      <c r="W649" s="292"/>
      <c r="X649" s="292"/>
      <c r="Y649" s="292"/>
      <c r="Z649" s="292"/>
      <c r="AA649" s="292"/>
      <c r="AB649" s="292"/>
      <c r="AC649" s="292"/>
      <c r="AD649" s="292"/>
      <c r="AE649" s="292"/>
      <c r="AF649" s="292"/>
      <c r="AG649" s="292"/>
    </row>
    <row r="650" spans="15:33" hidden="1" x14ac:dyDescent="0.25">
      <c r="O650" s="292"/>
      <c r="P650" s="292"/>
      <c r="Q650" s="292"/>
      <c r="R650" s="292"/>
      <c r="S650" s="292"/>
      <c r="T650" s="292"/>
      <c r="U650" s="292"/>
      <c r="V650" s="292"/>
      <c r="W650" s="292"/>
      <c r="X650" s="292"/>
      <c r="Y650" s="292"/>
      <c r="Z650" s="292"/>
      <c r="AA650" s="292"/>
      <c r="AB650" s="292"/>
      <c r="AC650" s="292"/>
      <c r="AD650" s="292"/>
      <c r="AE650" s="292"/>
      <c r="AF650" s="292"/>
      <c r="AG650" s="292"/>
    </row>
    <row r="651" spans="15:33" hidden="1" x14ac:dyDescent="0.25">
      <c r="O651" s="292"/>
      <c r="P651" s="292"/>
      <c r="Q651" s="292"/>
      <c r="R651" s="292"/>
      <c r="S651" s="292"/>
      <c r="T651" s="292"/>
      <c r="U651" s="292"/>
      <c r="V651" s="292"/>
      <c r="W651" s="292"/>
      <c r="X651" s="292"/>
      <c r="Y651" s="292"/>
      <c r="Z651" s="292"/>
      <c r="AA651" s="292"/>
      <c r="AB651" s="292"/>
      <c r="AC651" s="292"/>
      <c r="AD651" s="292"/>
      <c r="AE651" s="292"/>
      <c r="AF651" s="292"/>
      <c r="AG651" s="292"/>
    </row>
    <row r="652" spans="15:33" hidden="1" x14ac:dyDescent="0.25">
      <c r="O652" s="292"/>
      <c r="P652" s="292"/>
      <c r="Q652" s="292"/>
      <c r="R652" s="292"/>
      <c r="S652" s="292"/>
      <c r="T652" s="292"/>
      <c r="U652" s="292"/>
      <c r="V652" s="292"/>
      <c r="W652" s="292"/>
      <c r="X652" s="292"/>
      <c r="Y652" s="292"/>
      <c r="Z652" s="292"/>
      <c r="AA652" s="292"/>
      <c r="AB652" s="292"/>
      <c r="AC652" s="292"/>
      <c r="AD652" s="292"/>
      <c r="AE652" s="292"/>
      <c r="AF652" s="292"/>
      <c r="AG652" s="292"/>
    </row>
    <row r="653" spans="15:33" hidden="1" x14ac:dyDescent="0.25">
      <c r="O653" s="292"/>
      <c r="P653" s="292"/>
      <c r="Q653" s="292"/>
      <c r="R653" s="292"/>
      <c r="S653" s="292"/>
      <c r="T653" s="292"/>
      <c r="U653" s="292"/>
      <c r="V653" s="292"/>
      <c r="W653" s="292"/>
      <c r="X653" s="292"/>
      <c r="Y653" s="292"/>
      <c r="Z653" s="292"/>
      <c r="AA653" s="292"/>
      <c r="AB653" s="292"/>
      <c r="AC653" s="292"/>
      <c r="AD653" s="292"/>
      <c r="AE653" s="292"/>
      <c r="AF653" s="292"/>
      <c r="AG653" s="292"/>
    </row>
    <row r="654" spans="15:33" hidden="1" x14ac:dyDescent="0.25">
      <c r="O654" s="292"/>
      <c r="P654" s="292"/>
      <c r="Q654" s="292"/>
      <c r="R654" s="292"/>
      <c r="S654" s="292"/>
      <c r="T654" s="292"/>
      <c r="U654" s="292"/>
      <c r="V654" s="292"/>
      <c r="W654" s="292"/>
      <c r="X654" s="292"/>
      <c r="Y654" s="292"/>
      <c r="Z654" s="292"/>
      <c r="AA654" s="292"/>
      <c r="AB654" s="292"/>
      <c r="AC654" s="292"/>
      <c r="AD654" s="292"/>
      <c r="AE654" s="292"/>
      <c r="AF654" s="292"/>
      <c r="AG654" s="292"/>
    </row>
    <row r="655" spans="15:33" hidden="1" x14ac:dyDescent="0.25">
      <c r="O655" s="292"/>
      <c r="P655" s="292"/>
      <c r="Q655" s="292"/>
      <c r="R655" s="292"/>
      <c r="S655" s="292"/>
      <c r="T655" s="292"/>
      <c r="U655" s="292"/>
      <c r="V655" s="292"/>
      <c r="W655" s="292"/>
      <c r="X655" s="292"/>
      <c r="Y655" s="292"/>
      <c r="Z655" s="292"/>
      <c r="AA655" s="292"/>
      <c r="AB655" s="292"/>
      <c r="AC655" s="292"/>
      <c r="AD655" s="292"/>
      <c r="AE655" s="292"/>
      <c r="AF655" s="292"/>
      <c r="AG655" s="292"/>
    </row>
    <row r="656" spans="15:33" hidden="1" x14ac:dyDescent="0.25">
      <c r="O656" s="292"/>
      <c r="P656" s="292"/>
      <c r="Q656" s="292"/>
      <c r="R656" s="292"/>
      <c r="S656" s="292"/>
      <c r="T656" s="292"/>
      <c r="U656" s="292"/>
      <c r="V656" s="292"/>
      <c r="W656" s="292"/>
      <c r="X656" s="292"/>
      <c r="Y656" s="292"/>
      <c r="Z656" s="292"/>
      <c r="AA656" s="292"/>
      <c r="AB656" s="292"/>
      <c r="AC656" s="292"/>
      <c r="AD656" s="292"/>
      <c r="AE656" s="292"/>
      <c r="AF656" s="292"/>
      <c r="AG656" s="292"/>
    </row>
    <row r="657" spans="15:33" hidden="1" x14ac:dyDescent="0.25">
      <c r="O657" s="292"/>
      <c r="P657" s="292"/>
      <c r="Q657" s="292"/>
      <c r="R657" s="292"/>
      <c r="S657" s="292"/>
      <c r="T657" s="292"/>
      <c r="U657" s="292"/>
      <c r="V657" s="292"/>
      <c r="W657" s="292"/>
      <c r="X657" s="292"/>
      <c r="Y657" s="292"/>
      <c r="Z657" s="292"/>
      <c r="AA657" s="292"/>
      <c r="AB657" s="292"/>
      <c r="AC657" s="292"/>
      <c r="AD657" s="292"/>
      <c r="AE657" s="292"/>
      <c r="AF657" s="292"/>
      <c r="AG657" s="292"/>
    </row>
    <row r="658" spans="15:33" hidden="1" x14ac:dyDescent="0.25">
      <c r="O658" s="292"/>
      <c r="P658" s="292"/>
      <c r="Q658" s="292"/>
      <c r="R658" s="292"/>
      <c r="S658" s="292"/>
      <c r="T658" s="292"/>
      <c r="U658" s="292"/>
      <c r="V658" s="292"/>
      <c r="W658" s="292"/>
      <c r="X658" s="292"/>
      <c r="Y658" s="292"/>
      <c r="Z658" s="292"/>
      <c r="AA658" s="292"/>
      <c r="AB658" s="292"/>
      <c r="AC658" s="292"/>
      <c r="AD658" s="292"/>
      <c r="AE658" s="292"/>
      <c r="AF658" s="292"/>
      <c r="AG658" s="292"/>
    </row>
    <row r="659" spans="15:33" hidden="1" x14ac:dyDescent="0.25">
      <c r="O659" s="292"/>
      <c r="P659" s="292"/>
      <c r="Q659" s="292"/>
      <c r="R659" s="292"/>
      <c r="S659" s="292"/>
      <c r="T659" s="292"/>
      <c r="U659" s="292"/>
      <c r="V659" s="292"/>
      <c r="W659" s="292"/>
      <c r="X659" s="292"/>
      <c r="Y659" s="292"/>
      <c r="Z659" s="292"/>
      <c r="AA659" s="292"/>
      <c r="AB659" s="292"/>
      <c r="AC659" s="292"/>
      <c r="AD659" s="292"/>
      <c r="AE659" s="292"/>
      <c r="AF659" s="292"/>
      <c r="AG659" s="292"/>
    </row>
    <row r="660" spans="15:33" hidden="1" x14ac:dyDescent="0.25">
      <c r="O660" s="292"/>
      <c r="P660" s="292"/>
      <c r="Q660" s="292"/>
      <c r="R660" s="292"/>
      <c r="S660" s="292"/>
      <c r="T660" s="292"/>
      <c r="U660" s="292"/>
      <c r="V660" s="292"/>
      <c r="W660" s="292"/>
      <c r="X660" s="292"/>
      <c r="Y660" s="292"/>
      <c r="Z660" s="292"/>
      <c r="AA660" s="292"/>
      <c r="AB660" s="292"/>
      <c r="AC660" s="292"/>
      <c r="AD660" s="292"/>
      <c r="AE660" s="292"/>
      <c r="AF660" s="292"/>
      <c r="AG660" s="292"/>
    </row>
    <row r="661" spans="15:33" hidden="1" x14ac:dyDescent="0.25">
      <c r="O661" s="292"/>
      <c r="P661" s="292"/>
      <c r="Q661" s="292"/>
      <c r="R661" s="292"/>
      <c r="S661" s="292"/>
      <c r="T661" s="292"/>
      <c r="U661" s="292"/>
      <c r="V661" s="292"/>
      <c r="W661" s="292"/>
      <c r="X661" s="292"/>
      <c r="Y661" s="292"/>
      <c r="Z661" s="292"/>
      <c r="AA661" s="292"/>
      <c r="AB661" s="292"/>
      <c r="AC661" s="292"/>
      <c r="AD661" s="292"/>
      <c r="AE661" s="292"/>
      <c r="AF661" s="292"/>
      <c r="AG661" s="292"/>
    </row>
    <row r="662" spans="15:33" hidden="1" x14ac:dyDescent="0.25">
      <c r="O662" s="292"/>
      <c r="P662" s="292"/>
      <c r="Q662" s="292"/>
      <c r="R662" s="292"/>
      <c r="S662" s="292"/>
      <c r="T662" s="292"/>
      <c r="U662" s="292"/>
      <c r="V662" s="292"/>
      <c r="W662" s="292"/>
      <c r="X662" s="292"/>
      <c r="Y662" s="292"/>
      <c r="Z662" s="292"/>
      <c r="AA662" s="292"/>
      <c r="AB662" s="292"/>
      <c r="AC662" s="292"/>
      <c r="AD662" s="292"/>
      <c r="AE662" s="292"/>
      <c r="AF662" s="292"/>
      <c r="AG662" s="292"/>
    </row>
    <row r="663" spans="15:33" hidden="1" x14ac:dyDescent="0.25">
      <c r="O663" s="292"/>
      <c r="P663" s="292"/>
      <c r="Q663" s="292"/>
      <c r="R663" s="292"/>
      <c r="S663" s="292"/>
      <c r="T663" s="292"/>
      <c r="U663" s="292"/>
      <c r="V663" s="292"/>
      <c r="W663" s="292"/>
      <c r="X663" s="292"/>
      <c r="Y663" s="292"/>
      <c r="Z663" s="292"/>
      <c r="AA663" s="292"/>
      <c r="AB663" s="292"/>
      <c r="AC663" s="292"/>
      <c r="AD663" s="292"/>
      <c r="AE663" s="292"/>
      <c r="AF663" s="292"/>
      <c r="AG663" s="292"/>
    </row>
    <row r="664" spans="15:33" hidden="1" x14ac:dyDescent="0.25">
      <c r="O664" s="292"/>
      <c r="P664" s="292"/>
      <c r="Q664" s="292"/>
      <c r="R664" s="292"/>
      <c r="S664" s="292"/>
      <c r="T664" s="292"/>
      <c r="U664" s="292"/>
      <c r="V664" s="292"/>
      <c r="W664" s="292"/>
      <c r="X664" s="292"/>
      <c r="Y664" s="292"/>
      <c r="Z664" s="292"/>
      <c r="AA664" s="292"/>
      <c r="AB664" s="292"/>
      <c r="AC664" s="292"/>
      <c r="AD664" s="292"/>
      <c r="AE664" s="292"/>
      <c r="AF664" s="292"/>
      <c r="AG664" s="292"/>
    </row>
    <row r="665" spans="15:33" hidden="1" x14ac:dyDescent="0.25">
      <c r="O665" s="292"/>
      <c r="P665" s="292"/>
      <c r="Q665" s="292"/>
      <c r="R665" s="292"/>
      <c r="S665" s="292"/>
      <c r="T665" s="292"/>
      <c r="U665" s="292"/>
      <c r="V665" s="292"/>
      <c r="W665" s="292"/>
      <c r="X665" s="292"/>
      <c r="Y665" s="292"/>
      <c r="Z665" s="292"/>
      <c r="AA665" s="292"/>
      <c r="AB665" s="292"/>
      <c r="AC665" s="292"/>
      <c r="AD665" s="292"/>
      <c r="AE665" s="292"/>
      <c r="AF665" s="292"/>
      <c r="AG665" s="292"/>
    </row>
    <row r="666" spans="15:33" hidden="1" x14ac:dyDescent="0.25">
      <c r="O666" s="292"/>
      <c r="P666" s="292"/>
      <c r="Q666" s="292"/>
      <c r="R666" s="292"/>
      <c r="S666" s="292"/>
      <c r="T666" s="292"/>
      <c r="U666" s="292"/>
      <c r="V666" s="292"/>
      <c r="W666" s="292"/>
      <c r="X666" s="292"/>
      <c r="Y666" s="292"/>
      <c r="Z666" s="292"/>
      <c r="AA666" s="292"/>
      <c r="AB666" s="292"/>
      <c r="AC666" s="292"/>
      <c r="AD666" s="292"/>
      <c r="AE666" s="292"/>
      <c r="AF666" s="292"/>
      <c r="AG666" s="292"/>
    </row>
    <row r="667" spans="15:33" hidden="1" x14ac:dyDescent="0.25">
      <c r="O667" s="292"/>
      <c r="P667" s="292"/>
      <c r="Q667" s="292"/>
      <c r="R667" s="292"/>
      <c r="S667" s="292"/>
      <c r="T667" s="292"/>
      <c r="U667" s="292"/>
      <c r="V667" s="292"/>
      <c r="W667" s="292"/>
      <c r="X667" s="292"/>
      <c r="Y667" s="292"/>
      <c r="Z667" s="292"/>
      <c r="AA667" s="292"/>
      <c r="AB667" s="292"/>
      <c r="AC667" s="292"/>
      <c r="AD667" s="292"/>
      <c r="AE667" s="292"/>
      <c r="AF667" s="292"/>
      <c r="AG667" s="292"/>
    </row>
    <row r="668" spans="15:33" hidden="1" x14ac:dyDescent="0.25">
      <c r="O668" s="292"/>
      <c r="P668" s="292"/>
      <c r="Q668" s="292"/>
      <c r="R668" s="292"/>
      <c r="S668" s="292"/>
      <c r="T668" s="292"/>
      <c r="U668" s="292"/>
      <c r="V668" s="292"/>
      <c r="W668" s="292"/>
      <c r="X668" s="292"/>
      <c r="Y668" s="292"/>
      <c r="Z668" s="292"/>
      <c r="AA668" s="292"/>
      <c r="AB668" s="292"/>
      <c r="AC668" s="292"/>
      <c r="AD668" s="292"/>
      <c r="AE668" s="292"/>
      <c r="AF668" s="292"/>
      <c r="AG668" s="292"/>
    </row>
    <row r="669" spans="15:33" hidden="1" x14ac:dyDescent="0.25">
      <c r="O669" s="292"/>
      <c r="P669" s="292"/>
      <c r="Q669" s="292"/>
      <c r="R669" s="292"/>
      <c r="S669" s="292"/>
      <c r="T669" s="292"/>
      <c r="U669" s="292"/>
      <c r="V669" s="292"/>
      <c r="W669" s="292"/>
      <c r="X669" s="292"/>
      <c r="Y669" s="292"/>
      <c r="Z669" s="292"/>
      <c r="AA669" s="292"/>
      <c r="AB669" s="292"/>
      <c r="AC669" s="292"/>
      <c r="AD669" s="292"/>
      <c r="AE669" s="292"/>
      <c r="AF669" s="292"/>
      <c r="AG669" s="292"/>
    </row>
    <row r="670" spans="15:33" hidden="1" x14ac:dyDescent="0.25">
      <c r="O670" s="292"/>
      <c r="P670" s="292"/>
      <c r="Q670" s="292"/>
      <c r="R670" s="292"/>
      <c r="S670" s="292"/>
      <c r="T670" s="292"/>
      <c r="U670" s="292"/>
      <c r="V670" s="292"/>
      <c r="W670" s="292"/>
      <c r="X670" s="292"/>
      <c r="Y670" s="292"/>
      <c r="Z670" s="292"/>
      <c r="AA670" s="292"/>
      <c r="AB670" s="292"/>
      <c r="AC670" s="292"/>
      <c r="AD670" s="292"/>
      <c r="AE670" s="292"/>
      <c r="AF670" s="292"/>
      <c r="AG670" s="292"/>
    </row>
    <row r="671" spans="15:33" hidden="1" x14ac:dyDescent="0.25">
      <c r="O671" s="292"/>
      <c r="P671" s="292"/>
      <c r="Q671" s="292"/>
      <c r="R671" s="292"/>
      <c r="S671" s="292"/>
      <c r="T671" s="292"/>
      <c r="U671" s="292"/>
      <c r="V671" s="292"/>
      <c r="W671" s="292"/>
      <c r="X671" s="292"/>
      <c r="Y671" s="292"/>
      <c r="Z671" s="292"/>
      <c r="AA671" s="292"/>
      <c r="AB671" s="292"/>
      <c r="AC671" s="292"/>
      <c r="AD671" s="292"/>
      <c r="AE671" s="292"/>
      <c r="AF671" s="292"/>
      <c r="AG671" s="292"/>
    </row>
    <row r="672" spans="15:33" hidden="1" x14ac:dyDescent="0.25">
      <c r="O672" s="292"/>
      <c r="P672" s="292"/>
      <c r="Q672" s="292"/>
      <c r="R672" s="292"/>
      <c r="S672" s="292"/>
      <c r="T672" s="292"/>
      <c r="U672" s="292"/>
      <c r="V672" s="292"/>
      <c r="W672" s="292"/>
      <c r="X672" s="292"/>
      <c r="Y672" s="292"/>
      <c r="Z672" s="292"/>
      <c r="AA672" s="292"/>
      <c r="AB672" s="292"/>
      <c r="AC672" s="292"/>
      <c r="AD672" s="292"/>
      <c r="AE672" s="292"/>
      <c r="AF672" s="292"/>
      <c r="AG672" s="292"/>
    </row>
    <row r="673" spans="15:33" hidden="1" x14ac:dyDescent="0.25">
      <c r="O673" s="292"/>
      <c r="P673" s="292"/>
      <c r="Q673" s="292"/>
      <c r="R673" s="292"/>
      <c r="S673" s="292"/>
      <c r="T673" s="292"/>
      <c r="U673" s="292"/>
      <c r="V673" s="292"/>
      <c r="W673" s="292"/>
      <c r="X673" s="292"/>
      <c r="Y673" s="292"/>
      <c r="Z673" s="292"/>
      <c r="AA673" s="292"/>
      <c r="AB673" s="292"/>
      <c r="AC673" s="292"/>
      <c r="AD673" s="292"/>
      <c r="AE673" s="292"/>
      <c r="AF673" s="292"/>
      <c r="AG673" s="292"/>
    </row>
    <row r="674" spans="15:33" hidden="1" x14ac:dyDescent="0.25">
      <c r="O674" s="292"/>
      <c r="P674" s="292"/>
      <c r="Q674" s="292"/>
      <c r="R674" s="292"/>
      <c r="S674" s="292"/>
      <c r="T674" s="292"/>
      <c r="U674" s="292"/>
      <c r="V674" s="292"/>
      <c r="W674" s="292"/>
      <c r="X674" s="292"/>
      <c r="Y674" s="292"/>
      <c r="Z674" s="292"/>
      <c r="AA674" s="292"/>
      <c r="AB674" s="292"/>
      <c r="AC674" s="292"/>
      <c r="AD674" s="292"/>
      <c r="AE674" s="292"/>
      <c r="AF674" s="292"/>
      <c r="AG674" s="292"/>
    </row>
    <row r="675" spans="15:33" hidden="1" x14ac:dyDescent="0.25">
      <c r="O675" s="292"/>
      <c r="P675" s="292"/>
      <c r="Q675" s="292"/>
      <c r="R675" s="292"/>
      <c r="S675" s="292"/>
      <c r="T675" s="292"/>
      <c r="U675" s="292"/>
      <c r="V675" s="292"/>
      <c r="W675" s="292"/>
      <c r="X675" s="292"/>
      <c r="Y675" s="292"/>
      <c r="Z675" s="292"/>
      <c r="AA675" s="292"/>
      <c r="AB675" s="292"/>
      <c r="AC675" s="292"/>
      <c r="AD675" s="292"/>
      <c r="AE675" s="292"/>
      <c r="AF675" s="292"/>
      <c r="AG675" s="292"/>
    </row>
    <row r="676" spans="15:33" hidden="1" x14ac:dyDescent="0.25">
      <c r="O676" s="292"/>
      <c r="P676" s="292"/>
      <c r="Q676" s="292"/>
      <c r="R676" s="292"/>
      <c r="S676" s="292"/>
      <c r="T676" s="292"/>
      <c r="U676" s="292"/>
      <c r="V676" s="292"/>
      <c r="W676" s="292"/>
      <c r="X676" s="292"/>
      <c r="Y676" s="292"/>
      <c r="Z676" s="292"/>
      <c r="AA676" s="292"/>
      <c r="AB676" s="292"/>
      <c r="AC676" s="292"/>
      <c r="AD676" s="292"/>
      <c r="AE676" s="292"/>
      <c r="AF676" s="292"/>
      <c r="AG676" s="292"/>
    </row>
    <row r="677" spans="15:33" hidden="1" x14ac:dyDescent="0.25">
      <c r="O677" s="292"/>
      <c r="P677" s="292"/>
      <c r="Q677" s="292"/>
      <c r="R677" s="292"/>
      <c r="S677" s="292"/>
      <c r="T677" s="292"/>
      <c r="U677" s="292"/>
      <c r="V677" s="292"/>
      <c r="W677" s="292"/>
      <c r="X677" s="292"/>
      <c r="Y677" s="292"/>
      <c r="Z677" s="292"/>
      <c r="AA677" s="292"/>
      <c r="AB677" s="292"/>
      <c r="AC677" s="292"/>
      <c r="AD677" s="292"/>
      <c r="AE677" s="292"/>
      <c r="AF677" s="292"/>
      <c r="AG677" s="292"/>
    </row>
    <row r="678" spans="15:33" hidden="1" x14ac:dyDescent="0.25">
      <c r="O678" s="292"/>
      <c r="P678" s="292"/>
      <c r="Q678" s="292"/>
      <c r="R678" s="292"/>
      <c r="S678" s="292"/>
      <c r="T678" s="292"/>
      <c r="U678" s="292"/>
      <c r="V678" s="292"/>
      <c r="W678" s="292"/>
      <c r="X678" s="292"/>
      <c r="Y678" s="292"/>
      <c r="Z678" s="292"/>
      <c r="AA678" s="292"/>
      <c r="AB678" s="292"/>
      <c r="AC678" s="292"/>
      <c r="AD678" s="292"/>
      <c r="AE678" s="292"/>
      <c r="AF678" s="292"/>
      <c r="AG678" s="292"/>
    </row>
    <row r="679" spans="15:33" hidden="1" x14ac:dyDescent="0.25">
      <c r="O679" s="292"/>
      <c r="P679" s="292"/>
      <c r="Q679" s="292"/>
      <c r="R679" s="292"/>
      <c r="S679" s="292"/>
      <c r="T679" s="292"/>
      <c r="U679" s="292"/>
      <c r="V679" s="292"/>
      <c r="W679" s="292"/>
      <c r="X679" s="292"/>
      <c r="Y679" s="292"/>
      <c r="Z679" s="292"/>
      <c r="AA679" s="292"/>
      <c r="AB679" s="292"/>
      <c r="AC679" s="292"/>
      <c r="AD679" s="292"/>
      <c r="AE679" s="292"/>
      <c r="AF679" s="292"/>
      <c r="AG679" s="292"/>
    </row>
    <row r="680" spans="15:33" hidden="1" x14ac:dyDescent="0.25">
      <c r="O680" s="292"/>
      <c r="P680" s="292"/>
      <c r="Q680" s="292"/>
      <c r="R680" s="292"/>
      <c r="S680" s="292"/>
      <c r="T680" s="292"/>
      <c r="U680" s="292"/>
      <c r="V680" s="292"/>
      <c r="W680" s="292"/>
      <c r="X680" s="292"/>
      <c r="Y680" s="292"/>
      <c r="Z680" s="292"/>
      <c r="AA680" s="292"/>
      <c r="AB680" s="292"/>
      <c r="AC680" s="292"/>
      <c r="AD680" s="292"/>
      <c r="AE680" s="292"/>
      <c r="AF680" s="292"/>
      <c r="AG680" s="292"/>
    </row>
    <row r="681" spans="15:33" hidden="1" x14ac:dyDescent="0.25">
      <c r="O681" s="292"/>
      <c r="P681" s="292"/>
      <c r="Q681" s="292"/>
      <c r="R681" s="292"/>
      <c r="S681" s="292"/>
      <c r="T681" s="292"/>
      <c r="U681" s="292"/>
      <c r="V681" s="292"/>
      <c r="W681" s="292"/>
      <c r="X681" s="292"/>
      <c r="Y681" s="292"/>
      <c r="Z681" s="292"/>
      <c r="AA681" s="292"/>
      <c r="AB681" s="292"/>
      <c r="AC681" s="292"/>
      <c r="AD681" s="292"/>
      <c r="AE681" s="292"/>
      <c r="AF681" s="292"/>
      <c r="AG681" s="292"/>
    </row>
    <row r="682" spans="15:33" hidden="1" x14ac:dyDescent="0.25">
      <c r="O682" s="292"/>
      <c r="P682" s="292"/>
      <c r="Q682" s="292"/>
      <c r="R682" s="292"/>
      <c r="S682" s="292"/>
      <c r="T682" s="292"/>
      <c r="U682" s="292"/>
      <c r="V682" s="292"/>
      <c r="W682" s="292"/>
      <c r="X682" s="292"/>
      <c r="Y682" s="292"/>
      <c r="Z682" s="292"/>
      <c r="AA682" s="292"/>
      <c r="AB682" s="292"/>
      <c r="AC682" s="292"/>
      <c r="AD682" s="292"/>
      <c r="AE682" s="292"/>
      <c r="AF682" s="292"/>
      <c r="AG682" s="292"/>
    </row>
    <row r="683" spans="15:33" hidden="1" x14ac:dyDescent="0.25">
      <c r="O683" s="292"/>
      <c r="P683" s="292"/>
      <c r="Q683" s="292"/>
      <c r="R683" s="292"/>
      <c r="S683" s="292"/>
      <c r="T683" s="292"/>
      <c r="U683" s="292"/>
      <c r="V683" s="292"/>
      <c r="W683" s="292"/>
      <c r="X683" s="292"/>
      <c r="Y683" s="292"/>
      <c r="Z683" s="292"/>
      <c r="AA683" s="292"/>
      <c r="AB683" s="292"/>
      <c r="AC683" s="292"/>
      <c r="AD683" s="292"/>
      <c r="AE683" s="292"/>
      <c r="AF683" s="292"/>
      <c r="AG683" s="292"/>
    </row>
    <row r="684" spans="15:33" hidden="1" x14ac:dyDescent="0.25">
      <c r="O684" s="292"/>
      <c r="P684" s="292"/>
      <c r="Q684" s="292"/>
      <c r="R684" s="292"/>
      <c r="S684" s="292"/>
      <c r="T684" s="292"/>
      <c r="U684" s="292"/>
      <c r="V684" s="292"/>
      <c r="W684" s="292"/>
      <c r="X684" s="292"/>
      <c r="Y684" s="292"/>
      <c r="Z684" s="292"/>
      <c r="AA684" s="292"/>
      <c r="AB684" s="292"/>
      <c r="AC684" s="292"/>
      <c r="AD684" s="292"/>
      <c r="AE684" s="292"/>
      <c r="AF684" s="292"/>
      <c r="AG684" s="292"/>
    </row>
    <row r="685" spans="15:33" hidden="1" x14ac:dyDescent="0.25">
      <c r="O685" s="292"/>
      <c r="P685" s="292"/>
      <c r="Q685" s="292"/>
      <c r="R685" s="292"/>
      <c r="S685" s="292"/>
      <c r="T685" s="292"/>
      <c r="U685" s="292"/>
      <c r="V685" s="292"/>
      <c r="W685" s="292"/>
      <c r="X685" s="292"/>
      <c r="Y685" s="292"/>
      <c r="Z685" s="292"/>
      <c r="AA685" s="292"/>
      <c r="AB685" s="292"/>
      <c r="AC685" s="292"/>
      <c r="AD685" s="292"/>
      <c r="AE685" s="292"/>
      <c r="AF685" s="292"/>
      <c r="AG685" s="292"/>
    </row>
    <row r="686" spans="15:33" hidden="1" x14ac:dyDescent="0.25">
      <c r="O686" s="292"/>
      <c r="P686" s="292"/>
      <c r="Q686" s="292"/>
      <c r="R686" s="292"/>
      <c r="S686" s="292"/>
      <c r="T686" s="292"/>
      <c r="U686" s="292"/>
      <c r="V686" s="292"/>
      <c r="W686" s="292"/>
      <c r="X686" s="292"/>
      <c r="Y686" s="292"/>
      <c r="Z686" s="292"/>
      <c r="AA686" s="292"/>
      <c r="AB686" s="292"/>
      <c r="AC686" s="292"/>
      <c r="AD686" s="292"/>
      <c r="AE686" s="292"/>
      <c r="AF686" s="292"/>
      <c r="AG686" s="292"/>
    </row>
    <row r="687" spans="15:33" hidden="1" x14ac:dyDescent="0.25">
      <c r="O687" s="292"/>
      <c r="P687" s="292"/>
      <c r="Q687" s="292"/>
      <c r="R687" s="292"/>
      <c r="S687" s="292"/>
      <c r="T687" s="292"/>
      <c r="U687" s="292"/>
      <c r="V687" s="292"/>
      <c r="W687" s="292"/>
      <c r="X687" s="292"/>
      <c r="Y687" s="292"/>
      <c r="Z687" s="292"/>
      <c r="AA687" s="292"/>
      <c r="AB687" s="292"/>
      <c r="AC687" s="292"/>
      <c r="AD687" s="292"/>
      <c r="AE687" s="292"/>
      <c r="AF687" s="292"/>
      <c r="AG687" s="292"/>
    </row>
    <row r="688" spans="15:33" hidden="1" x14ac:dyDescent="0.25">
      <c r="O688" s="292"/>
      <c r="P688" s="292"/>
      <c r="Q688" s="292"/>
      <c r="R688" s="292"/>
      <c r="S688" s="292"/>
      <c r="T688" s="292"/>
      <c r="U688" s="292"/>
      <c r="V688" s="292"/>
      <c r="W688" s="292"/>
      <c r="X688" s="292"/>
      <c r="Y688" s="292"/>
      <c r="Z688" s="292"/>
      <c r="AA688" s="292"/>
      <c r="AB688" s="292"/>
      <c r="AC688" s="292"/>
      <c r="AD688" s="292"/>
      <c r="AE688" s="292"/>
      <c r="AF688" s="292"/>
      <c r="AG688" s="292"/>
    </row>
    <row r="689" spans="15:33" hidden="1" x14ac:dyDescent="0.25">
      <c r="O689" s="292"/>
      <c r="P689" s="292"/>
      <c r="Q689" s="292"/>
      <c r="R689" s="292"/>
      <c r="S689" s="292"/>
      <c r="T689" s="292"/>
      <c r="U689" s="292"/>
      <c r="V689" s="292"/>
      <c r="W689" s="292"/>
      <c r="X689" s="292"/>
      <c r="Y689" s="292"/>
      <c r="Z689" s="292"/>
      <c r="AA689" s="292"/>
      <c r="AB689" s="292"/>
      <c r="AC689" s="292"/>
      <c r="AD689" s="292"/>
      <c r="AE689" s="292"/>
      <c r="AF689" s="292"/>
      <c r="AG689" s="292"/>
    </row>
    <row r="690" spans="15:33" hidden="1" x14ac:dyDescent="0.25">
      <c r="O690" s="292"/>
      <c r="P690" s="292"/>
      <c r="Q690" s="292"/>
      <c r="R690" s="292"/>
      <c r="S690" s="292"/>
      <c r="T690" s="292"/>
      <c r="U690" s="292"/>
      <c r="V690" s="292"/>
      <c r="W690" s="292"/>
      <c r="X690" s="292"/>
      <c r="Y690" s="292"/>
      <c r="Z690" s="292"/>
      <c r="AA690" s="292"/>
      <c r="AB690" s="292"/>
      <c r="AC690" s="292"/>
      <c r="AD690" s="292"/>
      <c r="AE690" s="292"/>
      <c r="AF690" s="292"/>
      <c r="AG690" s="292"/>
    </row>
    <row r="691" spans="15:33" hidden="1" x14ac:dyDescent="0.25">
      <c r="O691" s="292"/>
      <c r="P691" s="292"/>
      <c r="Q691" s="292"/>
      <c r="R691" s="292"/>
      <c r="S691" s="292"/>
      <c r="T691" s="292"/>
      <c r="U691" s="292"/>
      <c r="V691" s="292"/>
      <c r="W691" s="292"/>
      <c r="X691" s="292"/>
      <c r="Y691" s="292"/>
      <c r="Z691" s="292"/>
      <c r="AA691" s="292"/>
      <c r="AB691" s="292"/>
      <c r="AC691" s="292"/>
      <c r="AD691" s="292"/>
      <c r="AE691" s="292"/>
      <c r="AF691" s="292"/>
      <c r="AG691" s="292"/>
    </row>
    <row r="692" spans="15:33" hidden="1" x14ac:dyDescent="0.25">
      <c r="O692" s="292"/>
      <c r="P692" s="292"/>
      <c r="Q692" s="292"/>
      <c r="R692" s="292"/>
      <c r="S692" s="292"/>
      <c r="T692" s="292"/>
      <c r="U692" s="292"/>
      <c r="V692" s="292"/>
      <c r="W692" s="292"/>
      <c r="X692" s="292"/>
      <c r="Y692" s="292"/>
      <c r="Z692" s="292"/>
      <c r="AA692" s="292"/>
      <c r="AB692" s="292"/>
      <c r="AC692" s="292"/>
      <c r="AD692" s="292"/>
      <c r="AE692" s="292"/>
      <c r="AF692" s="292"/>
      <c r="AG692" s="292"/>
    </row>
    <row r="693" spans="15:33" hidden="1" x14ac:dyDescent="0.25">
      <c r="O693" s="292"/>
      <c r="P693" s="292"/>
      <c r="Q693" s="292"/>
      <c r="R693" s="292"/>
      <c r="S693" s="292"/>
      <c r="T693" s="292"/>
      <c r="U693" s="292"/>
      <c r="V693" s="292"/>
      <c r="W693" s="292"/>
      <c r="X693" s="292"/>
      <c r="Y693" s="292"/>
      <c r="Z693" s="292"/>
      <c r="AA693" s="292"/>
      <c r="AB693" s="292"/>
      <c r="AC693" s="292"/>
      <c r="AD693" s="292"/>
      <c r="AE693" s="292"/>
      <c r="AF693" s="292"/>
      <c r="AG693" s="292"/>
    </row>
    <row r="694" spans="15:33" hidden="1" x14ac:dyDescent="0.25">
      <c r="O694" s="292"/>
      <c r="P694" s="292"/>
      <c r="Q694" s="292"/>
      <c r="R694" s="292"/>
      <c r="S694" s="292"/>
      <c r="T694" s="292"/>
      <c r="U694" s="292"/>
      <c r="V694" s="292"/>
      <c r="W694" s="292"/>
      <c r="X694" s="292"/>
      <c r="Y694" s="292"/>
      <c r="Z694" s="292"/>
      <c r="AA694" s="292"/>
      <c r="AB694" s="292"/>
      <c r="AC694" s="292"/>
      <c r="AD694" s="292"/>
      <c r="AE694" s="292"/>
      <c r="AF694" s="292"/>
      <c r="AG694" s="292"/>
    </row>
    <row r="695" spans="15:33" hidden="1" x14ac:dyDescent="0.25">
      <c r="O695" s="292"/>
      <c r="P695" s="292"/>
      <c r="Q695" s="292"/>
      <c r="R695" s="292"/>
      <c r="S695" s="292"/>
      <c r="T695" s="292"/>
      <c r="U695" s="292"/>
      <c r="V695" s="292"/>
      <c r="W695" s="292"/>
      <c r="X695" s="292"/>
      <c r="Y695" s="292"/>
      <c r="Z695" s="292"/>
      <c r="AA695" s="292"/>
      <c r="AB695" s="292"/>
      <c r="AC695" s="292"/>
      <c r="AD695" s="292"/>
      <c r="AE695" s="292"/>
      <c r="AF695" s="292"/>
      <c r="AG695" s="292"/>
    </row>
    <row r="696" spans="15:33" hidden="1" x14ac:dyDescent="0.25">
      <c r="O696" s="292"/>
      <c r="P696" s="292"/>
      <c r="Q696" s="292"/>
      <c r="R696" s="292"/>
      <c r="S696" s="292"/>
      <c r="T696" s="292"/>
      <c r="U696" s="292"/>
      <c r="V696" s="292"/>
      <c r="W696" s="292"/>
      <c r="X696" s="292"/>
      <c r="Y696" s="292"/>
      <c r="Z696" s="292"/>
      <c r="AA696" s="292"/>
      <c r="AB696" s="292"/>
      <c r="AC696" s="292"/>
      <c r="AD696" s="292"/>
      <c r="AE696" s="292"/>
      <c r="AF696" s="292"/>
      <c r="AG696" s="292"/>
    </row>
    <row r="697" spans="15:33" hidden="1" x14ac:dyDescent="0.25">
      <c r="O697" s="292"/>
      <c r="P697" s="292"/>
      <c r="Q697" s="292"/>
      <c r="R697" s="292"/>
      <c r="S697" s="292"/>
      <c r="T697" s="292"/>
      <c r="U697" s="292"/>
      <c r="V697" s="292"/>
      <c r="W697" s="292"/>
      <c r="X697" s="292"/>
      <c r="Y697" s="292"/>
      <c r="Z697" s="292"/>
      <c r="AA697" s="292"/>
      <c r="AB697" s="292"/>
      <c r="AC697" s="292"/>
      <c r="AD697" s="292"/>
      <c r="AE697" s="292"/>
      <c r="AF697" s="292"/>
      <c r="AG697" s="292"/>
    </row>
    <row r="698" spans="15:33" hidden="1" x14ac:dyDescent="0.25">
      <c r="O698" s="292"/>
      <c r="P698" s="292"/>
      <c r="Q698" s="292"/>
      <c r="R698" s="292"/>
      <c r="S698" s="292"/>
      <c r="T698" s="292"/>
      <c r="U698" s="292"/>
      <c r="V698" s="292"/>
      <c r="W698" s="292"/>
      <c r="X698" s="292"/>
      <c r="Y698" s="292"/>
      <c r="Z698" s="292"/>
      <c r="AA698" s="292"/>
      <c r="AB698" s="292"/>
      <c r="AC698" s="292"/>
      <c r="AD698" s="292"/>
      <c r="AE698" s="292"/>
      <c r="AF698" s="292"/>
      <c r="AG698" s="292"/>
    </row>
    <row r="699" spans="15:33" hidden="1" x14ac:dyDescent="0.25">
      <c r="O699" s="292"/>
      <c r="P699" s="292"/>
      <c r="Q699" s="292"/>
      <c r="R699" s="292"/>
      <c r="S699" s="292"/>
      <c r="T699" s="292"/>
      <c r="U699" s="292"/>
      <c r="V699" s="292"/>
      <c r="W699" s="292"/>
      <c r="X699" s="292"/>
      <c r="Y699" s="292"/>
      <c r="Z699" s="292"/>
      <c r="AA699" s="292"/>
      <c r="AB699" s="292"/>
      <c r="AC699" s="292"/>
      <c r="AD699" s="292"/>
      <c r="AE699" s="292"/>
      <c r="AF699" s="292"/>
      <c r="AG699" s="292"/>
    </row>
    <row r="700" spans="15:33" hidden="1" x14ac:dyDescent="0.25">
      <c r="O700" s="292"/>
      <c r="P700" s="292"/>
      <c r="Q700" s="292"/>
      <c r="R700" s="292"/>
      <c r="S700" s="292"/>
      <c r="T700" s="292"/>
      <c r="U700" s="292"/>
      <c r="V700" s="292"/>
      <c r="W700" s="292"/>
      <c r="X700" s="292"/>
      <c r="Y700" s="292"/>
      <c r="Z700" s="292"/>
      <c r="AA700" s="292"/>
      <c r="AB700" s="292"/>
      <c r="AC700" s="292"/>
      <c r="AD700" s="292"/>
      <c r="AE700" s="292"/>
      <c r="AF700" s="292"/>
      <c r="AG700" s="292"/>
    </row>
    <row r="701" spans="15:33" hidden="1" x14ac:dyDescent="0.25">
      <c r="O701" s="292"/>
      <c r="P701" s="292"/>
      <c r="Q701" s="292"/>
      <c r="R701" s="292"/>
      <c r="S701" s="292"/>
      <c r="T701" s="292"/>
      <c r="U701" s="292"/>
      <c r="V701" s="292"/>
      <c r="W701" s="292"/>
      <c r="X701" s="292"/>
      <c r="Y701" s="292"/>
      <c r="Z701" s="292"/>
      <c r="AA701" s="292"/>
      <c r="AB701" s="292"/>
      <c r="AC701" s="292"/>
      <c r="AD701" s="292"/>
      <c r="AE701" s="292"/>
      <c r="AF701" s="292"/>
      <c r="AG701" s="292"/>
    </row>
    <row r="702" spans="15:33" hidden="1" x14ac:dyDescent="0.25">
      <c r="O702" s="292"/>
      <c r="P702" s="292"/>
      <c r="Q702" s="292"/>
      <c r="R702" s="292"/>
      <c r="S702" s="292"/>
      <c r="T702" s="292"/>
      <c r="U702" s="292"/>
      <c r="V702" s="292"/>
      <c r="W702" s="292"/>
      <c r="X702" s="292"/>
      <c r="Y702" s="292"/>
      <c r="Z702" s="292"/>
      <c r="AA702" s="292"/>
      <c r="AB702" s="292"/>
      <c r="AC702" s="292"/>
      <c r="AD702" s="292"/>
      <c r="AE702" s="292"/>
      <c r="AF702" s="292"/>
      <c r="AG702" s="292"/>
    </row>
    <row r="703" spans="15:33" hidden="1" x14ac:dyDescent="0.25">
      <c r="O703" s="292"/>
      <c r="P703" s="292"/>
      <c r="Q703" s="292"/>
      <c r="R703" s="292"/>
      <c r="S703" s="292"/>
      <c r="T703" s="292"/>
      <c r="U703" s="292"/>
      <c r="V703" s="292"/>
      <c r="W703" s="292"/>
      <c r="X703" s="292"/>
      <c r="Y703" s="292"/>
      <c r="Z703" s="292"/>
      <c r="AA703" s="292"/>
      <c r="AB703" s="292"/>
      <c r="AC703" s="292"/>
      <c r="AD703" s="292"/>
      <c r="AE703" s="292"/>
      <c r="AF703" s="292"/>
      <c r="AG703" s="292"/>
    </row>
    <row r="704" spans="15:33" hidden="1" x14ac:dyDescent="0.25">
      <c r="O704" s="292"/>
      <c r="P704" s="292"/>
      <c r="Q704" s="292"/>
      <c r="R704" s="292"/>
      <c r="S704" s="292"/>
      <c r="T704" s="292"/>
      <c r="U704" s="292"/>
      <c r="V704" s="292"/>
      <c r="W704" s="292"/>
      <c r="X704" s="292"/>
      <c r="Y704" s="292"/>
      <c r="Z704" s="292"/>
      <c r="AA704" s="292"/>
      <c r="AB704" s="292"/>
      <c r="AC704" s="292"/>
      <c r="AD704" s="292"/>
      <c r="AE704" s="292"/>
      <c r="AF704" s="292"/>
      <c r="AG704" s="292"/>
    </row>
    <row r="705" spans="15:33" hidden="1" x14ac:dyDescent="0.25">
      <c r="O705" s="292"/>
      <c r="P705" s="292"/>
      <c r="Q705" s="292"/>
      <c r="R705" s="292"/>
      <c r="S705" s="292"/>
      <c r="T705" s="292"/>
      <c r="U705" s="292"/>
      <c r="V705" s="292"/>
      <c r="W705" s="292"/>
      <c r="X705" s="292"/>
      <c r="Y705" s="292"/>
      <c r="Z705" s="292"/>
      <c r="AA705" s="292"/>
      <c r="AB705" s="292"/>
      <c r="AC705" s="292"/>
      <c r="AD705" s="292"/>
      <c r="AE705" s="292"/>
      <c r="AF705" s="292"/>
      <c r="AG705" s="292"/>
    </row>
    <row r="706" spans="15:33" hidden="1" x14ac:dyDescent="0.25">
      <c r="O706" s="292"/>
      <c r="P706" s="292"/>
      <c r="Q706" s="292"/>
      <c r="R706" s="292"/>
      <c r="S706" s="292"/>
      <c r="T706" s="292"/>
      <c r="U706" s="292"/>
      <c r="V706" s="292"/>
      <c r="W706" s="292"/>
      <c r="X706" s="292"/>
      <c r="Y706" s="292"/>
      <c r="Z706" s="292"/>
      <c r="AA706" s="292"/>
      <c r="AB706" s="292"/>
      <c r="AC706" s="292"/>
      <c r="AD706" s="292"/>
      <c r="AE706" s="292"/>
      <c r="AF706" s="292"/>
      <c r="AG706" s="292"/>
    </row>
    <row r="707" spans="15:33" hidden="1" x14ac:dyDescent="0.25">
      <c r="O707" s="292"/>
      <c r="P707" s="292"/>
      <c r="Q707" s="292"/>
      <c r="R707" s="292"/>
      <c r="S707" s="292"/>
      <c r="T707" s="292"/>
      <c r="U707" s="292"/>
      <c r="V707" s="292"/>
      <c r="W707" s="292"/>
      <c r="X707" s="292"/>
      <c r="Y707" s="292"/>
      <c r="Z707" s="292"/>
      <c r="AA707" s="292"/>
      <c r="AB707" s="292"/>
      <c r="AC707" s="292"/>
      <c r="AD707" s="292"/>
      <c r="AE707" s="292"/>
      <c r="AF707" s="292"/>
      <c r="AG707" s="292"/>
    </row>
    <row r="708" spans="15:33" hidden="1" x14ac:dyDescent="0.25">
      <c r="O708" s="292"/>
      <c r="P708" s="292"/>
      <c r="Q708" s="292"/>
      <c r="R708" s="292"/>
      <c r="S708" s="292"/>
      <c r="T708" s="292"/>
      <c r="U708" s="292"/>
      <c r="V708" s="292"/>
      <c r="W708" s="292"/>
      <c r="X708" s="292"/>
      <c r="Y708" s="292"/>
      <c r="Z708" s="292"/>
      <c r="AA708" s="292"/>
      <c r="AB708" s="292"/>
      <c r="AC708" s="292"/>
      <c r="AD708" s="292"/>
      <c r="AE708" s="292"/>
      <c r="AF708" s="292"/>
      <c r="AG708" s="292"/>
    </row>
    <row r="709" spans="15:33" hidden="1" x14ac:dyDescent="0.25">
      <c r="O709" s="292"/>
      <c r="P709" s="292"/>
      <c r="Q709" s="292"/>
      <c r="R709" s="292"/>
      <c r="S709" s="292"/>
      <c r="T709" s="292"/>
      <c r="U709" s="292"/>
      <c r="V709" s="292"/>
      <c r="W709" s="292"/>
      <c r="X709" s="292"/>
      <c r="Y709" s="292"/>
      <c r="Z709" s="292"/>
      <c r="AA709" s="292"/>
      <c r="AB709" s="292"/>
      <c r="AC709" s="292"/>
      <c r="AD709" s="292"/>
      <c r="AE709" s="292"/>
      <c r="AF709" s="292"/>
      <c r="AG709" s="292"/>
    </row>
    <row r="710" spans="15:33" hidden="1" x14ac:dyDescent="0.25">
      <c r="O710" s="292"/>
      <c r="P710" s="292"/>
      <c r="Q710" s="292"/>
      <c r="R710" s="292"/>
      <c r="S710" s="292"/>
      <c r="T710" s="292"/>
      <c r="U710" s="292"/>
      <c r="V710" s="292"/>
      <c r="W710" s="292"/>
      <c r="X710" s="292"/>
      <c r="Y710" s="292"/>
      <c r="Z710" s="292"/>
      <c r="AA710" s="292"/>
      <c r="AB710" s="292"/>
      <c r="AC710" s="292"/>
      <c r="AD710" s="292"/>
      <c r="AE710" s="292"/>
      <c r="AF710" s="292"/>
      <c r="AG710" s="292"/>
    </row>
    <row r="711" spans="15:33" hidden="1" x14ac:dyDescent="0.25">
      <c r="O711" s="292"/>
      <c r="P711" s="292"/>
      <c r="Q711" s="292"/>
      <c r="R711" s="292"/>
      <c r="S711" s="292"/>
      <c r="T711" s="292"/>
      <c r="U711" s="292"/>
      <c r="V711" s="292"/>
      <c r="W711" s="292"/>
      <c r="X711" s="292"/>
      <c r="Y711" s="292"/>
      <c r="Z711" s="292"/>
      <c r="AA711" s="292"/>
      <c r="AB711" s="292"/>
      <c r="AC711" s="292"/>
      <c r="AD711" s="292"/>
      <c r="AE711" s="292"/>
      <c r="AF711" s="292"/>
      <c r="AG711" s="292"/>
    </row>
    <row r="712" spans="15:33" hidden="1" x14ac:dyDescent="0.25">
      <c r="O712" s="292"/>
      <c r="P712" s="292"/>
      <c r="Q712" s="292"/>
      <c r="R712" s="292"/>
      <c r="S712" s="292"/>
      <c r="T712" s="292"/>
      <c r="U712" s="292"/>
      <c r="V712" s="292"/>
      <c r="W712" s="292"/>
      <c r="X712" s="292"/>
      <c r="Y712" s="292"/>
      <c r="Z712" s="292"/>
      <c r="AA712" s="292"/>
      <c r="AB712" s="292"/>
      <c r="AC712" s="292"/>
      <c r="AD712" s="292"/>
      <c r="AE712" s="292"/>
      <c r="AF712" s="292"/>
      <c r="AG712" s="292"/>
    </row>
    <row r="713" spans="15:33" hidden="1" x14ac:dyDescent="0.25">
      <c r="O713" s="292"/>
      <c r="P713" s="292"/>
      <c r="Q713" s="292"/>
      <c r="R713" s="292"/>
      <c r="S713" s="292"/>
      <c r="T713" s="292"/>
      <c r="U713" s="292"/>
      <c r="V713" s="292"/>
      <c r="W713" s="292"/>
      <c r="X713" s="292"/>
      <c r="Y713" s="292"/>
      <c r="Z713" s="292"/>
      <c r="AA713" s="292"/>
      <c r="AB713" s="292"/>
      <c r="AC713" s="292"/>
      <c r="AD713" s="292"/>
      <c r="AE713" s="292"/>
      <c r="AF713" s="292"/>
      <c r="AG713" s="292"/>
    </row>
    <row r="714" spans="15:33" hidden="1" x14ac:dyDescent="0.25">
      <c r="O714" s="292"/>
      <c r="P714" s="292"/>
      <c r="Q714" s="292"/>
      <c r="R714" s="292"/>
      <c r="S714" s="292"/>
      <c r="T714" s="292"/>
      <c r="U714" s="292"/>
      <c r="V714" s="292"/>
      <c r="W714" s="292"/>
      <c r="X714" s="292"/>
      <c r="Y714" s="292"/>
      <c r="Z714" s="292"/>
      <c r="AA714" s="292"/>
      <c r="AB714" s="292"/>
      <c r="AC714" s="292"/>
      <c r="AD714" s="292"/>
      <c r="AE714" s="292"/>
      <c r="AF714" s="292"/>
      <c r="AG714" s="292"/>
    </row>
    <row r="715" spans="15:33" hidden="1" x14ac:dyDescent="0.25">
      <c r="O715" s="292"/>
      <c r="P715" s="292"/>
      <c r="Q715" s="292"/>
      <c r="R715" s="292"/>
      <c r="S715" s="292"/>
      <c r="T715" s="292"/>
      <c r="U715" s="292"/>
      <c r="V715" s="292"/>
      <c r="W715" s="292"/>
      <c r="X715" s="292"/>
      <c r="Y715" s="292"/>
      <c r="Z715" s="292"/>
      <c r="AA715" s="292"/>
      <c r="AB715" s="292"/>
      <c r="AC715" s="292"/>
      <c r="AD715" s="292"/>
      <c r="AE715" s="292"/>
      <c r="AF715" s="292"/>
      <c r="AG715" s="292"/>
    </row>
    <row r="716" spans="15:33" hidden="1" x14ac:dyDescent="0.25">
      <c r="O716" s="292"/>
      <c r="P716" s="292"/>
      <c r="Q716" s="292"/>
      <c r="R716" s="292"/>
      <c r="S716" s="292"/>
      <c r="T716" s="292"/>
      <c r="U716" s="292"/>
      <c r="V716" s="292"/>
      <c r="W716" s="292"/>
      <c r="X716" s="292"/>
      <c r="Y716" s="292"/>
      <c r="Z716" s="292"/>
      <c r="AA716" s="292"/>
      <c r="AB716" s="292"/>
      <c r="AC716" s="292"/>
      <c r="AD716" s="292"/>
      <c r="AE716" s="292"/>
      <c r="AF716" s="292"/>
      <c r="AG716" s="292"/>
    </row>
    <row r="717" spans="15:33" hidden="1" x14ac:dyDescent="0.25">
      <c r="O717" s="292"/>
      <c r="P717" s="292"/>
      <c r="Q717" s="292"/>
      <c r="R717" s="292"/>
      <c r="S717" s="292"/>
      <c r="T717" s="292"/>
      <c r="U717" s="292"/>
      <c r="V717" s="292"/>
      <c r="W717" s="292"/>
      <c r="X717" s="292"/>
      <c r="Y717" s="292"/>
      <c r="Z717" s="292"/>
      <c r="AA717" s="292"/>
      <c r="AB717" s="292"/>
      <c r="AC717" s="292"/>
      <c r="AD717" s="292"/>
      <c r="AE717" s="292"/>
      <c r="AF717" s="292"/>
      <c r="AG717" s="292"/>
    </row>
    <row r="718" spans="15:33" hidden="1" x14ac:dyDescent="0.25">
      <c r="O718" s="292"/>
      <c r="P718" s="292"/>
      <c r="Q718" s="292"/>
      <c r="R718" s="292"/>
      <c r="S718" s="292"/>
      <c r="T718" s="292"/>
      <c r="U718" s="292"/>
      <c r="V718" s="292"/>
      <c r="W718" s="292"/>
      <c r="X718" s="292"/>
      <c r="Y718" s="292"/>
      <c r="Z718" s="292"/>
      <c r="AA718" s="292"/>
      <c r="AB718" s="292"/>
      <c r="AC718" s="292"/>
      <c r="AD718" s="292"/>
      <c r="AE718" s="292"/>
      <c r="AF718" s="292"/>
      <c r="AG718" s="292"/>
    </row>
    <row r="719" spans="15:33" hidden="1" x14ac:dyDescent="0.25">
      <c r="O719" s="292"/>
      <c r="P719" s="292"/>
      <c r="Q719" s="292"/>
      <c r="R719" s="292"/>
      <c r="S719" s="292"/>
      <c r="T719" s="292"/>
      <c r="U719" s="292"/>
      <c r="V719" s="292"/>
      <c r="W719" s="292"/>
      <c r="X719" s="292"/>
      <c r="Y719" s="292"/>
      <c r="Z719" s="292"/>
      <c r="AA719" s="292"/>
      <c r="AB719" s="292"/>
      <c r="AC719" s="292"/>
      <c r="AD719" s="292"/>
      <c r="AE719" s="292"/>
      <c r="AF719" s="292"/>
      <c r="AG719" s="292"/>
    </row>
    <row r="720" spans="15:33" hidden="1" x14ac:dyDescent="0.25">
      <c r="O720" s="292"/>
      <c r="P720" s="292"/>
      <c r="Q720" s="292"/>
      <c r="R720" s="292"/>
      <c r="S720" s="292"/>
      <c r="T720" s="292"/>
      <c r="U720" s="292"/>
      <c r="V720" s="292"/>
      <c r="W720" s="292"/>
      <c r="X720" s="292"/>
      <c r="Y720" s="292"/>
      <c r="Z720" s="292"/>
      <c r="AA720" s="292"/>
      <c r="AB720" s="292"/>
      <c r="AC720" s="292"/>
      <c r="AD720" s="292"/>
      <c r="AE720" s="292"/>
      <c r="AF720" s="292"/>
      <c r="AG720" s="292"/>
    </row>
    <row r="721" spans="15:33" hidden="1" x14ac:dyDescent="0.25">
      <c r="O721" s="292"/>
      <c r="P721" s="292"/>
      <c r="Q721" s="292"/>
      <c r="R721" s="292"/>
      <c r="S721" s="292"/>
      <c r="T721" s="292"/>
      <c r="U721" s="292"/>
      <c r="V721" s="292"/>
      <c r="W721" s="292"/>
      <c r="X721" s="292"/>
      <c r="Y721" s="292"/>
      <c r="Z721" s="292"/>
      <c r="AA721" s="292"/>
      <c r="AB721" s="292"/>
      <c r="AC721" s="292"/>
      <c r="AD721" s="292"/>
      <c r="AE721" s="292"/>
      <c r="AF721" s="292"/>
      <c r="AG721" s="292"/>
    </row>
    <row r="722" spans="15:33" hidden="1" x14ac:dyDescent="0.25">
      <c r="O722" s="292"/>
      <c r="P722" s="292"/>
      <c r="Q722" s="292"/>
      <c r="R722" s="292"/>
      <c r="S722" s="292"/>
      <c r="T722" s="292"/>
      <c r="U722" s="292"/>
      <c r="V722" s="292"/>
      <c r="W722" s="292"/>
      <c r="X722" s="292"/>
      <c r="Y722" s="292"/>
      <c r="Z722" s="292"/>
      <c r="AA722" s="292"/>
      <c r="AB722" s="292"/>
      <c r="AC722" s="292"/>
      <c r="AD722" s="292"/>
      <c r="AE722" s="292"/>
      <c r="AF722" s="292"/>
      <c r="AG722" s="292"/>
    </row>
    <row r="723" spans="15:33" hidden="1" x14ac:dyDescent="0.25">
      <c r="O723" s="292"/>
      <c r="P723" s="292"/>
      <c r="Q723" s="292"/>
      <c r="R723" s="292"/>
      <c r="S723" s="292"/>
      <c r="T723" s="292"/>
      <c r="U723" s="292"/>
      <c r="V723" s="292"/>
      <c r="W723" s="292"/>
      <c r="X723" s="292"/>
      <c r="Y723" s="292"/>
      <c r="Z723" s="292"/>
      <c r="AA723" s="292"/>
      <c r="AB723" s="292"/>
      <c r="AC723" s="292"/>
      <c r="AD723" s="292"/>
      <c r="AE723" s="292"/>
      <c r="AF723" s="292"/>
      <c r="AG723" s="292"/>
    </row>
    <row r="724" spans="15:33" hidden="1" x14ac:dyDescent="0.25">
      <c r="O724" s="292"/>
      <c r="P724" s="292"/>
      <c r="Q724" s="292"/>
      <c r="R724" s="292"/>
      <c r="S724" s="292"/>
      <c r="T724" s="292"/>
      <c r="U724" s="292"/>
      <c r="V724" s="292"/>
      <c r="W724" s="292"/>
      <c r="X724" s="292"/>
      <c r="Y724" s="292"/>
      <c r="Z724" s="292"/>
      <c r="AA724" s="292"/>
      <c r="AB724" s="292"/>
      <c r="AC724" s="292"/>
      <c r="AD724" s="292"/>
      <c r="AE724" s="292"/>
      <c r="AF724" s="292"/>
      <c r="AG724" s="292"/>
    </row>
    <row r="725" spans="15:33" hidden="1" x14ac:dyDescent="0.25">
      <c r="O725" s="292"/>
      <c r="P725" s="292"/>
      <c r="Q725" s="292"/>
      <c r="R725" s="292"/>
      <c r="S725" s="292"/>
      <c r="T725" s="292"/>
      <c r="U725" s="292"/>
      <c r="V725" s="292"/>
      <c r="W725" s="292"/>
      <c r="X725" s="292"/>
      <c r="Y725" s="292"/>
      <c r="Z725" s="292"/>
      <c r="AA725" s="292"/>
      <c r="AB725" s="292"/>
      <c r="AC725" s="292"/>
      <c r="AD725" s="292"/>
      <c r="AE725" s="292"/>
      <c r="AF725" s="292"/>
      <c r="AG725" s="292"/>
    </row>
    <row r="726" spans="15:33" hidden="1" x14ac:dyDescent="0.25">
      <c r="O726" s="292"/>
      <c r="P726" s="292"/>
      <c r="Q726" s="292"/>
      <c r="R726" s="292"/>
      <c r="S726" s="292"/>
      <c r="T726" s="292"/>
      <c r="U726" s="292"/>
      <c r="V726" s="292"/>
      <c r="W726" s="292"/>
      <c r="X726" s="292"/>
      <c r="Y726" s="292"/>
      <c r="Z726" s="292"/>
      <c r="AA726" s="292"/>
      <c r="AB726" s="292"/>
      <c r="AC726" s="292"/>
      <c r="AD726" s="292"/>
      <c r="AE726" s="292"/>
      <c r="AF726" s="292"/>
      <c r="AG726" s="292"/>
    </row>
    <row r="727" spans="15:33" hidden="1" x14ac:dyDescent="0.25">
      <c r="O727" s="292"/>
      <c r="P727" s="292"/>
      <c r="Q727" s="292"/>
      <c r="R727" s="292"/>
      <c r="S727" s="292"/>
      <c r="T727" s="292"/>
      <c r="U727" s="292"/>
      <c r="V727" s="292"/>
      <c r="W727" s="292"/>
      <c r="X727" s="292"/>
      <c r="Y727" s="292"/>
      <c r="Z727" s="292"/>
      <c r="AA727" s="292"/>
      <c r="AB727" s="292"/>
      <c r="AC727" s="292"/>
      <c r="AD727" s="292"/>
      <c r="AE727" s="292"/>
      <c r="AF727" s="292"/>
      <c r="AG727" s="292"/>
    </row>
    <row r="728" spans="15:33" hidden="1" x14ac:dyDescent="0.25">
      <c r="O728" s="292"/>
      <c r="P728" s="292"/>
      <c r="Q728" s="292"/>
      <c r="R728" s="292"/>
      <c r="S728" s="292"/>
      <c r="T728" s="292"/>
      <c r="U728" s="292"/>
      <c r="V728" s="292"/>
      <c r="W728" s="292"/>
      <c r="X728" s="292"/>
      <c r="Y728" s="292"/>
      <c r="Z728" s="292"/>
      <c r="AA728" s="292"/>
      <c r="AB728" s="292"/>
      <c r="AC728" s="292"/>
      <c r="AD728" s="292"/>
      <c r="AE728" s="292"/>
      <c r="AF728" s="292"/>
      <c r="AG728" s="292"/>
    </row>
    <row r="729" spans="15:33" hidden="1" x14ac:dyDescent="0.25">
      <c r="O729" s="292"/>
      <c r="P729" s="292"/>
      <c r="Q729" s="292"/>
      <c r="R729" s="292"/>
      <c r="S729" s="292"/>
      <c r="T729" s="292"/>
      <c r="U729" s="292"/>
      <c r="V729" s="292"/>
      <c r="W729" s="292"/>
      <c r="X729" s="292"/>
      <c r="Y729" s="292"/>
      <c r="Z729" s="292"/>
      <c r="AA729" s="292"/>
      <c r="AB729" s="292"/>
      <c r="AC729" s="292"/>
      <c r="AD729" s="292"/>
      <c r="AE729" s="292"/>
      <c r="AF729" s="292"/>
      <c r="AG729" s="292"/>
    </row>
    <row r="730" spans="15:33" hidden="1" x14ac:dyDescent="0.25">
      <c r="O730" s="292"/>
      <c r="P730" s="292"/>
      <c r="Q730" s="292"/>
      <c r="R730" s="292"/>
      <c r="S730" s="292"/>
      <c r="T730" s="292"/>
      <c r="U730" s="292"/>
      <c r="V730" s="292"/>
      <c r="W730" s="292"/>
      <c r="X730" s="292"/>
      <c r="Y730" s="292"/>
      <c r="Z730" s="292"/>
      <c r="AA730" s="292"/>
      <c r="AB730" s="292"/>
      <c r="AC730" s="292"/>
      <c r="AD730" s="292"/>
      <c r="AE730" s="292"/>
      <c r="AF730" s="292"/>
      <c r="AG730" s="292"/>
    </row>
    <row r="731" spans="15:33" hidden="1" x14ac:dyDescent="0.25">
      <c r="O731" s="292"/>
      <c r="P731" s="292"/>
      <c r="Q731" s="292"/>
      <c r="R731" s="292"/>
      <c r="S731" s="292"/>
      <c r="T731" s="292"/>
      <c r="U731" s="292"/>
      <c r="V731" s="292"/>
      <c r="W731" s="292"/>
      <c r="X731" s="292"/>
      <c r="Y731" s="292"/>
      <c r="Z731" s="292"/>
      <c r="AA731" s="292"/>
      <c r="AB731" s="292"/>
      <c r="AC731" s="292"/>
      <c r="AD731" s="292"/>
      <c r="AE731" s="292"/>
      <c r="AF731" s="292"/>
      <c r="AG731" s="292"/>
    </row>
    <row r="732" spans="15:33" hidden="1" x14ac:dyDescent="0.25">
      <c r="O732" s="292"/>
      <c r="P732" s="292"/>
      <c r="Q732" s="292"/>
      <c r="R732" s="292"/>
      <c r="S732" s="292"/>
      <c r="T732" s="292"/>
      <c r="U732" s="292"/>
      <c r="V732" s="292"/>
      <c r="W732" s="292"/>
      <c r="X732" s="292"/>
      <c r="Y732" s="292"/>
      <c r="Z732" s="292"/>
      <c r="AA732" s="292"/>
      <c r="AB732" s="292"/>
      <c r="AC732" s="292"/>
      <c r="AD732" s="292"/>
      <c r="AE732" s="292"/>
      <c r="AF732" s="292"/>
      <c r="AG732" s="292"/>
    </row>
    <row r="733" spans="15:33" hidden="1" x14ac:dyDescent="0.25">
      <c r="O733" s="292"/>
      <c r="P733" s="292"/>
      <c r="Q733" s="292"/>
      <c r="R733" s="292"/>
      <c r="S733" s="292"/>
      <c r="T733" s="292"/>
      <c r="U733" s="292"/>
      <c r="V733" s="292"/>
      <c r="W733" s="292"/>
      <c r="X733" s="292"/>
      <c r="Y733" s="292"/>
      <c r="Z733" s="292"/>
      <c r="AA733" s="292"/>
      <c r="AB733" s="292"/>
      <c r="AC733" s="292"/>
      <c r="AD733" s="292"/>
      <c r="AE733" s="292"/>
      <c r="AF733" s="292"/>
      <c r="AG733" s="292"/>
    </row>
    <row r="734" spans="15:33" hidden="1" x14ac:dyDescent="0.25">
      <c r="O734" s="292"/>
      <c r="P734" s="292"/>
      <c r="Q734" s="292"/>
      <c r="R734" s="292"/>
      <c r="S734" s="292"/>
      <c r="T734" s="292"/>
      <c r="U734" s="292"/>
      <c r="V734" s="292"/>
      <c r="W734" s="292"/>
      <c r="X734" s="292"/>
      <c r="Y734" s="292"/>
      <c r="Z734" s="292"/>
      <c r="AA734" s="292"/>
      <c r="AB734" s="292"/>
      <c r="AC734" s="292"/>
      <c r="AD734" s="292"/>
      <c r="AE734" s="292"/>
      <c r="AF734" s="292"/>
      <c r="AG734" s="292"/>
    </row>
    <row r="735" spans="15:33" hidden="1" x14ac:dyDescent="0.25">
      <c r="O735" s="292"/>
      <c r="P735" s="292"/>
      <c r="Q735" s="292"/>
      <c r="R735" s="292"/>
      <c r="S735" s="292"/>
      <c r="T735" s="292"/>
      <c r="U735" s="292"/>
      <c r="V735" s="292"/>
      <c r="W735" s="292"/>
      <c r="X735" s="292"/>
      <c r="Y735" s="292"/>
      <c r="Z735" s="292"/>
      <c r="AA735" s="292"/>
      <c r="AB735" s="292"/>
      <c r="AC735" s="292"/>
      <c r="AD735" s="292"/>
      <c r="AE735" s="292"/>
      <c r="AF735" s="292"/>
      <c r="AG735" s="292"/>
    </row>
    <row r="736" spans="15:33" hidden="1" x14ac:dyDescent="0.25">
      <c r="O736" s="292"/>
      <c r="P736" s="292"/>
      <c r="Q736" s="292"/>
      <c r="R736" s="292"/>
      <c r="S736" s="292"/>
      <c r="T736" s="292"/>
      <c r="U736" s="292"/>
      <c r="V736" s="292"/>
      <c r="W736" s="292"/>
      <c r="X736" s="292"/>
      <c r="Y736" s="292"/>
      <c r="Z736" s="292"/>
      <c r="AA736" s="292"/>
      <c r="AB736" s="292"/>
      <c r="AC736" s="292"/>
      <c r="AD736" s="292"/>
      <c r="AE736" s="292"/>
      <c r="AF736" s="292"/>
      <c r="AG736" s="292"/>
    </row>
    <row r="737" spans="15:33" hidden="1" x14ac:dyDescent="0.25">
      <c r="O737" s="292"/>
      <c r="P737" s="292"/>
      <c r="Q737" s="292"/>
      <c r="R737" s="292"/>
      <c r="S737" s="292"/>
      <c r="T737" s="292"/>
      <c r="U737" s="292"/>
      <c r="V737" s="292"/>
      <c r="W737" s="292"/>
      <c r="X737" s="292"/>
      <c r="Y737" s="292"/>
      <c r="Z737" s="292"/>
      <c r="AA737" s="292"/>
      <c r="AB737" s="292"/>
      <c r="AC737" s="292"/>
      <c r="AD737" s="292"/>
      <c r="AE737" s="292"/>
      <c r="AF737" s="292"/>
      <c r="AG737" s="292"/>
    </row>
    <row r="738" spans="15:33" hidden="1" x14ac:dyDescent="0.25">
      <c r="O738" s="292"/>
      <c r="P738" s="292"/>
      <c r="Q738" s="292"/>
      <c r="R738" s="292"/>
      <c r="S738" s="292"/>
      <c r="T738" s="292"/>
      <c r="U738" s="292"/>
      <c r="V738" s="292"/>
      <c r="W738" s="292"/>
      <c r="X738" s="292"/>
      <c r="Y738" s="292"/>
      <c r="Z738" s="292"/>
      <c r="AA738" s="292"/>
      <c r="AB738" s="292"/>
      <c r="AC738" s="292"/>
      <c r="AD738" s="292"/>
      <c r="AE738" s="292"/>
      <c r="AF738" s="292"/>
      <c r="AG738" s="292"/>
    </row>
    <row r="739" spans="15:33" hidden="1" x14ac:dyDescent="0.25">
      <c r="O739" s="292"/>
      <c r="P739" s="292"/>
      <c r="Q739" s="292"/>
      <c r="R739" s="292"/>
      <c r="S739" s="292"/>
      <c r="T739" s="292"/>
      <c r="U739" s="292"/>
      <c r="V739" s="292"/>
      <c r="W739" s="292"/>
      <c r="X739" s="292"/>
      <c r="Y739" s="292"/>
      <c r="Z739" s="292"/>
      <c r="AA739" s="292"/>
      <c r="AB739" s="292"/>
      <c r="AC739" s="292"/>
      <c r="AD739" s="292"/>
      <c r="AE739" s="292"/>
      <c r="AF739" s="292"/>
      <c r="AG739" s="292"/>
    </row>
    <row r="740" spans="15:33" hidden="1" x14ac:dyDescent="0.25">
      <c r="O740" s="292"/>
      <c r="P740" s="292"/>
      <c r="Q740" s="292"/>
      <c r="R740" s="292"/>
      <c r="S740" s="292"/>
      <c r="T740" s="292"/>
      <c r="U740" s="292"/>
      <c r="V740" s="292"/>
      <c r="W740" s="292"/>
      <c r="X740" s="292"/>
      <c r="Y740" s="292"/>
      <c r="Z740" s="292"/>
      <c r="AA740" s="292"/>
      <c r="AB740" s="292"/>
      <c r="AC740" s="292"/>
      <c r="AD740" s="292"/>
      <c r="AE740" s="292"/>
      <c r="AF740" s="292"/>
      <c r="AG740" s="292"/>
    </row>
    <row r="741" spans="15:33" hidden="1" x14ac:dyDescent="0.25">
      <c r="O741" s="292"/>
      <c r="P741" s="292"/>
      <c r="Q741" s="292"/>
      <c r="R741" s="292"/>
      <c r="S741" s="292"/>
      <c r="T741" s="292"/>
      <c r="U741" s="292"/>
      <c r="V741" s="292"/>
      <c r="W741" s="292"/>
      <c r="X741" s="292"/>
      <c r="Y741" s="292"/>
      <c r="Z741" s="292"/>
      <c r="AA741" s="292"/>
      <c r="AB741" s="292"/>
      <c r="AC741" s="292"/>
      <c r="AD741" s="292"/>
      <c r="AE741" s="292"/>
      <c r="AF741" s="292"/>
      <c r="AG741" s="292"/>
    </row>
    <row r="742" spans="15:33" hidden="1" x14ac:dyDescent="0.25">
      <c r="O742" s="292"/>
      <c r="P742" s="292"/>
      <c r="Q742" s="292"/>
      <c r="R742" s="292"/>
      <c r="S742" s="292"/>
      <c r="T742" s="292"/>
      <c r="U742" s="292"/>
      <c r="V742" s="292"/>
      <c r="W742" s="292"/>
      <c r="X742" s="292"/>
      <c r="Y742" s="292"/>
      <c r="Z742" s="292"/>
      <c r="AA742" s="292"/>
      <c r="AB742" s="292"/>
      <c r="AC742" s="292"/>
      <c r="AD742" s="292"/>
      <c r="AE742" s="292"/>
      <c r="AF742" s="292"/>
      <c r="AG742" s="292"/>
    </row>
    <row r="743" spans="15:33" hidden="1" x14ac:dyDescent="0.25">
      <c r="O743" s="292"/>
      <c r="P743" s="292"/>
      <c r="Q743" s="292"/>
      <c r="R743" s="292"/>
      <c r="S743" s="292"/>
      <c r="T743" s="292"/>
      <c r="U743" s="292"/>
      <c r="V743" s="292"/>
      <c r="W743" s="292"/>
      <c r="X743" s="292"/>
      <c r="Y743" s="292"/>
      <c r="Z743" s="292"/>
      <c r="AA743" s="292"/>
      <c r="AB743" s="292"/>
      <c r="AC743" s="292"/>
      <c r="AD743" s="292"/>
      <c r="AE743" s="292"/>
      <c r="AF743" s="292"/>
      <c r="AG743" s="292"/>
    </row>
    <row r="744" spans="15:33" hidden="1" x14ac:dyDescent="0.25">
      <c r="O744" s="292"/>
      <c r="P744" s="292"/>
      <c r="Q744" s="292"/>
      <c r="R744" s="292"/>
      <c r="S744" s="292"/>
      <c r="T744" s="292"/>
      <c r="U744" s="292"/>
      <c r="V744" s="292"/>
      <c r="W744" s="292"/>
      <c r="X744" s="292"/>
      <c r="Y744" s="292"/>
      <c r="Z744" s="292"/>
      <c r="AA744" s="292"/>
      <c r="AB744" s="292"/>
      <c r="AC744" s="292"/>
      <c r="AD744" s="292"/>
      <c r="AE744" s="292"/>
      <c r="AF744" s="292"/>
      <c r="AG744" s="292"/>
    </row>
    <row r="745" spans="15:33" hidden="1" x14ac:dyDescent="0.25">
      <c r="O745" s="292"/>
      <c r="P745" s="292"/>
      <c r="Q745" s="292"/>
      <c r="R745" s="292"/>
      <c r="S745" s="292"/>
      <c r="T745" s="292"/>
      <c r="U745" s="292"/>
      <c r="V745" s="292"/>
      <c r="W745" s="292"/>
      <c r="X745" s="292"/>
      <c r="Y745" s="292"/>
      <c r="Z745" s="292"/>
      <c r="AA745" s="292"/>
      <c r="AB745" s="292"/>
      <c r="AC745" s="292"/>
      <c r="AD745" s="292"/>
      <c r="AE745" s="292"/>
      <c r="AF745" s="292"/>
      <c r="AG745" s="292"/>
    </row>
    <row r="746" spans="15:33" hidden="1" x14ac:dyDescent="0.25">
      <c r="O746" s="292"/>
      <c r="P746" s="292"/>
      <c r="Q746" s="292"/>
      <c r="R746" s="292"/>
      <c r="S746" s="292"/>
      <c r="T746" s="292"/>
      <c r="U746" s="292"/>
      <c r="V746" s="292"/>
      <c r="W746" s="292"/>
      <c r="X746" s="292"/>
      <c r="Y746" s="292"/>
      <c r="Z746" s="292"/>
      <c r="AA746" s="292"/>
      <c r="AB746" s="292"/>
      <c r="AC746" s="292"/>
      <c r="AD746" s="292"/>
      <c r="AE746" s="292"/>
      <c r="AF746" s="292"/>
      <c r="AG746" s="292"/>
    </row>
    <row r="747" spans="15:33" hidden="1" x14ac:dyDescent="0.25">
      <c r="O747" s="292"/>
      <c r="P747" s="292"/>
      <c r="Q747" s="292"/>
      <c r="R747" s="292"/>
      <c r="S747" s="292"/>
      <c r="T747" s="292"/>
      <c r="U747" s="292"/>
      <c r="V747" s="292"/>
      <c r="W747" s="292"/>
      <c r="X747" s="292"/>
      <c r="Y747" s="292"/>
      <c r="Z747" s="292"/>
      <c r="AA747" s="292"/>
      <c r="AB747" s="292"/>
      <c r="AC747" s="292"/>
      <c r="AD747" s="292"/>
      <c r="AE747" s="292"/>
      <c r="AF747" s="292"/>
      <c r="AG747" s="292"/>
    </row>
    <row r="748" spans="15:33" hidden="1" x14ac:dyDescent="0.25">
      <c r="O748" s="292"/>
      <c r="P748" s="292"/>
      <c r="Q748" s="292"/>
      <c r="R748" s="292"/>
      <c r="S748" s="292"/>
      <c r="T748" s="292"/>
      <c r="U748" s="292"/>
      <c r="V748" s="292"/>
      <c r="W748" s="292"/>
      <c r="X748" s="292"/>
      <c r="Y748" s="292"/>
      <c r="Z748" s="292"/>
      <c r="AA748" s="292"/>
      <c r="AB748" s="292"/>
      <c r="AC748" s="292"/>
      <c r="AD748" s="292"/>
      <c r="AE748" s="292"/>
      <c r="AF748" s="292"/>
      <c r="AG748" s="292"/>
    </row>
    <row r="749" spans="15:33" hidden="1" x14ac:dyDescent="0.25">
      <c r="O749" s="292"/>
      <c r="P749" s="292"/>
      <c r="Q749" s="292"/>
      <c r="R749" s="292"/>
      <c r="S749" s="292"/>
      <c r="T749" s="292"/>
      <c r="U749" s="292"/>
      <c r="V749" s="292"/>
      <c r="W749" s="292"/>
      <c r="X749" s="292"/>
      <c r="Y749" s="292"/>
      <c r="Z749" s="292"/>
      <c r="AA749" s="292"/>
      <c r="AB749" s="292"/>
      <c r="AC749" s="292"/>
      <c r="AD749" s="292"/>
      <c r="AE749" s="292"/>
      <c r="AF749" s="292"/>
      <c r="AG749" s="292"/>
    </row>
    <row r="750" spans="15:33" hidden="1" x14ac:dyDescent="0.25">
      <c r="O750" s="292"/>
      <c r="P750" s="292"/>
      <c r="Q750" s="292"/>
      <c r="R750" s="292"/>
      <c r="S750" s="292"/>
      <c r="T750" s="292"/>
      <c r="U750" s="292"/>
      <c r="V750" s="292"/>
      <c r="W750" s="292"/>
      <c r="X750" s="292"/>
      <c r="Y750" s="292"/>
      <c r="Z750" s="292"/>
      <c r="AA750" s="292"/>
      <c r="AB750" s="292"/>
      <c r="AC750" s="292"/>
      <c r="AD750" s="292"/>
      <c r="AE750" s="292"/>
      <c r="AF750" s="292"/>
      <c r="AG750" s="292"/>
    </row>
    <row r="751" spans="15:33" hidden="1" x14ac:dyDescent="0.25">
      <c r="O751" s="292"/>
      <c r="P751" s="292"/>
      <c r="Q751" s="292"/>
      <c r="R751" s="292"/>
      <c r="S751" s="292"/>
      <c r="T751" s="292"/>
      <c r="U751" s="292"/>
      <c r="V751" s="292"/>
      <c r="W751" s="292"/>
      <c r="X751" s="292"/>
      <c r="Y751" s="292"/>
      <c r="Z751" s="292"/>
      <c r="AA751" s="292"/>
      <c r="AB751" s="292"/>
      <c r="AC751" s="292"/>
      <c r="AD751" s="292"/>
      <c r="AE751" s="292"/>
      <c r="AF751" s="292"/>
      <c r="AG751" s="292"/>
    </row>
    <row r="752" spans="15:33" hidden="1" x14ac:dyDescent="0.25">
      <c r="O752" s="292"/>
      <c r="P752" s="292"/>
      <c r="Q752" s="292"/>
      <c r="R752" s="292"/>
      <c r="S752" s="292"/>
      <c r="T752" s="292"/>
      <c r="U752" s="292"/>
      <c r="V752" s="292"/>
      <c r="W752" s="292"/>
      <c r="X752" s="292"/>
      <c r="Y752" s="292"/>
      <c r="Z752" s="292"/>
      <c r="AA752" s="292"/>
      <c r="AB752" s="292"/>
      <c r="AC752" s="292"/>
      <c r="AD752" s="292"/>
      <c r="AE752" s="292"/>
      <c r="AF752" s="292"/>
      <c r="AG752" s="292"/>
    </row>
    <row r="753" spans="15:33" hidden="1" x14ac:dyDescent="0.25">
      <c r="O753" s="292"/>
      <c r="P753" s="292"/>
      <c r="Q753" s="292"/>
      <c r="R753" s="292"/>
      <c r="S753" s="292"/>
      <c r="T753" s="292"/>
      <c r="U753" s="292"/>
      <c r="V753" s="292"/>
      <c r="W753" s="292"/>
      <c r="X753" s="292"/>
      <c r="Y753" s="292"/>
      <c r="Z753" s="292"/>
      <c r="AA753" s="292"/>
      <c r="AB753" s="292"/>
      <c r="AC753" s="292"/>
      <c r="AD753" s="292"/>
      <c r="AE753" s="292"/>
      <c r="AF753" s="292"/>
      <c r="AG753" s="292"/>
    </row>
    <row r="754" spans="15:33" hidden="1" x14ac:dyDescent="0.25">
      <c r="O754" s="292"/>
      <c r="P754" s="292"/>
      <c r="Q754" s="292"/>
      <c r="R754" s="292"/>
      <c r="S754" s="292"/>
      <c r="T754" s="292"/>
      <c r="U754" s="292"/>
      <c r="V754" s="292"/>
      <c r="W754" s="292"/>
      <c r="X754" s="292"/>
      <c r="Y754" s="292"/>
      <c r="Z754" s="292"/>
      <c r="AA754" s="292"/>
      <c r="AB754" s="292"/>
      <c r="AC754" s="292"/>
      <c r="AD754" s="292"/>
      <c r="AE754" s="292"/>
      <c r="AF754" s="292"/>
      <c r="AG754" s="292"/>
    </row>
    <row r="755" spans="15:33" hidden="1" x14ac:dyDescent="0.25">
      <c r="O755" s="292"/>
      <c r="P755" s="292"/>
      <c r="Q755" s="292"/>
      <c r="R755" s="292"/>
      <c r="S755" s="292"/>
      <c r="T755" s="292"/>
      <c r="U755" s="292"/>
      <c r="V755" s="292"/>
      <c r="W755" s="292"/>
      <c r="X755" s="292"/>
      <c r="Y755" s="292"/>
      <c r="Z755" s="292"/>
      <c r="AA755" s="292"/>
      <c r="AB755" s="292"/>
      <c r="AC755" s="292"/>
      <c r="AD755" s="292"/>
      <c r="AE755" s="292"/>
      <c r="AF755" s="292"/>
      <c r="AG755" s="292"/>
    </row>
    <row r="756" spans="15:33" hidden="1" x14ac:dyDescent="0.25">
      <c r="O756" s="292"/>
      <c r="P756" s="292"/>
      <c r="Q756" s="292"/>
      <c r="R756" s="292"/>
      <c r="S756" s="292"/>
      <c r="T756" s="292"/>
      <c r="U756" s="292"/>
      <c r="V756" s="292"/>
      <c r="W756" s="292"/>
      <c r="X756" s="292"/>
      <c r="Y756" s="292"/>
      <c r="Z756" s="292"/>
      <c r="AA756" s="292"/>
      <c r="AB756" s="292"/>
      <c r="AC756" s="292"/>
      <c r="AD756" s="292"/>
      <c r="AE756" s="292"/>
      <c r="AF756" s="292"/>
      <c r="AG756" s="292"/>
    </row>
    <row r="757" spans="15:33" hidden="1" x14ac:dyDescent="0.25">
      <c r="O757" s="292"/>
      <c r="P757" s="292"/>
      <c r="Q757" s="292"/>
      <c r="R757" s="292"/>
      <c r="S757" s="292"/>
      <c r="T757" s="292"/>
      <c r="U757" s="292"/>
      <c r="V757" s="292"/>
      <c r="W757" s="292"/>
      <c r="X757" s="292"/>
      <c r="Y757" s="292"/>
      <c r="Z757" s="292"/>
      <c r="AA757" s="292"/>
      <c r="AB757" s="292"/>
      <c r="AC757" s="292"/>
      <c r="AD757" s="292"/>
      <c r="AE757" s="292"/>
      <c r="AF757" s="292"/>
      <c r="AG757" s="292"/>
    </row>
    <row r="758" spans="15:33" hidden="1" x14ac:dyDescent="0.25">
      <c r="O758" s="292"/>
      <c r="P758" s="292"/>
      <c r="Q758" s="292"/>
      <c r="R758" s="292"/>
      <c r="S758" s="292"/>
      <c r="T758" s="292"/>
      <c r="U758" s="292"/>
      <c r="V758" s="292"/>
      <c r="W758" s="292"/>
      <c r="X758" s="292"/>
      <c r="Y758" s="292"/>
      <c r="Z758" s="292"/>
      <c r="AA758" s="292"/>
      <c r="AB758" s="292"/>
      <c r="AC758" s="292"/>
      <c r="AD758" s="292"/>
      <c r="AE758" s="292"/>
      <c r="AF758" s="292"/>
      <c r="AG758" s="292"/>
    </row>
    <row r="759" spans="15:33" hidden="1" x14ac:dyDescent="0.25">
      <c r="O759" s="292"/>
      <c r="P759" s="292"/>
      <c r="Q759" s="292"/>
      <c r="R759" s="292"/>
      <c r="S759" s="292"/>
      <c r="T759" s="292"/>
      <c r="U759" s="292"/>
      <c r="V759" s="292"/>
      <c r="W759" s="292"/>
      <c r="X759" s="292"/>
      <c r="Y759" s="292"/>
      <c r="Z759" s="292"/>
      <c r="AA759" s="292"/>
      <c r="AB759" s="292"/>
      <c r="AC759" s="292"/>
      <c r="AD759" s="292"/>
      <c r="AE759" s="292"/>
      <c r="AF759" s="292"/>
      <c r="AG759" s="292"/>
    </row>
    <row r="760" spans="15:33" hidden="1" x14ac:dyDescent="0.25">
      <c r="O760" s="292"/>
      <c r="P760" s="292"/>
      <c r="Q760" s="292"/>
      <c r="R760" s="292"/>
      <c r="S760" s="292"/>
      <c r="T760" s="292"/>
      <c r="U760" s="292"/>
      <c r="V760" s="292"/>
      <c r="W760" s="292"/>
      <c r="X760" s="292"/>
      <c r="Y760" s="292"/>
      <c r="Z760" s="292"/>
      <c r="AA760" s="292"/>
      <c r="AB760" s="292"/>
      <c r="AC760" s="292"/>
      <c r="AD760" s="292"/>
      <c r="AE760" s="292"/>
      <c r="AF760" s="292"/>
      <c r="AG760" s="292"/>
    </row>
    <row r="761" spans="15:33" hidden="1" x14ac:dyDescent="0.25">
      <c r="O761" s="292"/>
      <c r="P761" s="292"/>
      <c r="Q761" s="292"/>
      <c r="R761" s="292"/>
      <c r="S761" s="292"/>
      <c r="T761" s="292"/>
      <c r="U761" s="292"/>
      <c r="V761" s="292"/>
      <c r="W761" s="292"/>
      <c r="X761" s="292"/>
      <c r="Y761" s="292"/>
      <c r="Z761" s="292"/>
      <c r="AA761" s="292"/>
      <c r="AB761" s="292"/>
      <c r="AC761" s="292"/>
      <c r="AD761" s="292"/>
      <c r="AE761" s="292"/>
      <c r="AF761" s="292"/>
      <c r="AG761" s="292"/>
    </row>
    <row r="762" spans="15:33" hidden="1" x14ac:dyDescent="0.25">
      <c r="O762" s="292"/>
      <c r="P762" s="292"/>
      <c r="Q762" s="292"/>
      <c r="R762" s="292"/>
      <c r="S762" s="292"/>
      <c r="T762" s="292"/>
      <c r="U762" s="292"/>
      <c r="V762" s="292"/>
      <c r="W762" s="292"/>
      <c r="X762" s="292"/>
      <c r="Y762" s="292"/>
      <c r="Z762" s="292"/>
      <c r="AA762" s="292"/>
      <c r="AB762" s="292"/>
      <c r="AC762" s="292"/>
      <c r="AD762" s="292"/>
      <c r="AE762" s="292"/>
      <c r="AF762" s="292"/>
      <c r="AG762" s="292"/>
    </row>
    <row r="763" spans="15:33" hidden="1" x14ac:dyDescent="0.25">
      <c r="O763" s="292"/>
      <c r="P763" s="292"/>
      <c r="Q763" s="292"/>
      <c r="R763" s="292"/>
      <c r="S763" s="292"/>
      <c r="T763" s="292"/>
      <c r="U763" s="292"/>
      <c r="V763" s="292"/>
      <c r="W763" s="292"/>
      <c r="X763" s="292"/>
      <c r="Y763" s="292"/>
      <c r="Z763" s="292"/>
      <c r="AA763" s="292"/>
      <c r="AB763" s="292"/>
      <c r="AC763" s="292"/>
      <c r="AD763" s="292"/>
      <c r="AE763" s="292"/>
      <c r="AF763" s="292"/>
      <c r="AG763" s="292"/>
    </row>
    <row r="764" spans="15:33" hidden="1" x14ac:dyDescent="0.25">
      <c r="O764" s="292"/>
      <c r="P764" s="292"/>
      <c r="Q764" s="292"/>
      <c r="R764" s="292"/>
      <c r="S764" s="292"/>
      <c r="T764" s="292"/>
      <c r="U764" s="292"/>
      <c r="V764" s="292"/>
      <c r="W764" s="292"/>
      <c r="X764" s="292"/>
      <c r="Y764" s="292"/>
      <c r="Z764" s="292"/>
      <c r="AA764" s="292"/>
      <c r="AB764" s="292"/>
      <c r="AC764" s="292"/>
      <c r="AD764" s="292"/>
      <c r="AE764" s="292"/>
      <c r="AF764" s="292"/>
      <c r="AG764" s="292"/>
    </row>
    <row r="765" spans="15:33" hidden="1" x14ac:dyDescent="0.25">
      <c r="O765" s="292"/>
      <c r="P765" s="292"/>
      <c r="Q765" s="292"/>
      <c r="R765" s="292"/>
      <c r="S765" s="292"/>
      <c r="T765" s="292"/>
      <c r="U765" s="292"/>
      <c r="V765" s="292"/>
      <c r="W765" s="292"/>
      <c r="X765" s="292"/>
      <c r="Y765" s="292"/>
      <c r="Z765" s="292"/>
      <c r="AA765" s="292"/>
      <c r="AB765" s="292"/>
      <c r="AC765" s="292"/>
      <c r="AD765" s="292"/>
      <c r="AE765" s="292"/>
      <c r="AF765" s="292"/>
      <c r="AG765" s="292"/>
    </row>
    <row r="766" spans="15:33" hidden="1" x14ac:dyDescent="0.25">
      <c r="O766" s="292"/>
      <c r="P766" s="292"/>
      <c r="Q766" s="292"/>
      <c r="R766" s="292"/>
      <c r="S766" s="292"/>
      <c r="T766" s="292"/>
      <c r="U766" s="292"/>
      <c r="V766" s="292"/>
      <c r="W766" s="292"/>
      <c r="X766" s="292"/>
      <c r="Y766" s="292"/>
      <c r="Z766" s="292"/>
      <c r="AA766" s="292"/>
      <c r="AB766" s="292"/>
      <c r="AC766" s="292"/>
      <c r="AD766" s="292"/>
      <c r="AE766" s="292"/>
      <c r="AF766" s="292"/>
      <c r="AG766" s="292"/>
    </row>
    <row r="767" spans="15:33" hidden="1" x14ac:dyDescent="0.25">
      <c r="O767" s="292"/>
      <c r="P767" s="292"/>
      <c r="Q767" s="292"/>
      <c r="R767" s="292"/>
      <c r="S767" s="292"/>
      <c r="T767" s="292"/>
      <c r="U767" s="292"/>
      <c r="V767" s="292"/>
      <c r="W767" s="292"/>
      <c r="X767" s="292"/>
      <c r="Y767" s="292"/>
      <c r="Z767" s="292"/>
      <c r="AA767" s="292"/>
      <c r="AB767" s="292"/>
      <c r="AC767" s="292"/>
      <c r="AD767" s="292"/>
      <c r="AE767" s="292"/>
      <c r="AF767" s="292"/>
      <c r="AG767" s="292"/>
    </row>
    <row r="768" spans="15:33" hidden="1" x14ac:dyDescent="0.25">
      <c r="O768" s="292"/>
      <c r="P768" s="292"/>
      <c r="Q768" s="292"/>
      <c r="R768" s="292"/>
      <c r="S768" s="292"/>
      <c r="T768" s="292"/>
      <c r="U768" s="292"/>
      <c r="V768" s="292"/>
      <c r="W768" s="292"/>
      <c r="X768" s="292"/>
      <c r="Y768" s="292"/>
      <c r="Z768" s="292"/>
      <c r="AA768" s="292"/>
      <c r="AB768" s="292"/>
      <c r="AC768" s="292"/>
      <c r="AD768" s="292"/>
      <c r="AE768" s="292"/>
      <c r="AF768" s="292"/>
      <c r="AG768" s="292"/>
    </row>
    <row r="769" spans="15:33" hidden="1" x14ac:dyDescent="0.25">
      <c r="O769" s="292"/>
      <c r="P769" s="292"/>
      <c r="Q769" s="292"/>
      <c r="R769" s="292"/>
      <c r="S769" s="292"/>
      <c r="T769" s="292"/>
      <c r="U769" s="292"/>
      <c r="V769" s="292"/>
      <c r="W769" s="292"/>
      <c r="X769" s="292"/>
      <c r="Y769" s="292"/>
      <c r="Z769" s="292"/>
      <c r="AA769" s="292"/>
      <c r="AB769" s="292"/>
      <c r="AC769" s="292"/>
      <c r="AD769" s="292"/>
      <c r="AE769" s="292"/>
      <c r="AF769" s="292"/>
      <c r="AG769" s="292"/>
    </row>
    <row r="770" spans="15:33" hidden="1" x14ac:dyDescent="0.25">
      <c r="O770" s="292"/>
      <c r="P770" s="292"/>
      <c r="Q770" s="292"/>
      <c r="R770" s="292"/>
      <c r="S770" s="292"/>
      <c r="T770" s="292"/>
      <c r="U770" s="292"/>
      <c r="V770" s="292"/>
      <c r="W770" s="292"/>
      <c r="X770" s="292"/>
      <c r="Y770" s="292"/>
      <c r="Z770" s="292"/>
      <c r="AA770" s="292"/>
      <c r="AB770" s="292"/>
      <c r="AC770" s="292"/>
      <c r="AD770" s="292"/>
      <c r="AE770" s="292"/>
      <c r="AF770" s="292"/>
      <c r="AG770" s="292"/>
    </row>
    <row r="771" spans="15:33" hidden="1" x14ac:dyDescent="0.25">
      <c r="O771" s="292"/>
      <c r="P771" s="292"/>
      <c r="Q771" s="292"/>
      <c r="R771" s="292"/>
      <c r="S771" s="292"/>
      <c r="T771" s="292"/>
      <c r="U771" s="292"/>
      <c r="V771" s="292"/>
      <c r="W771" s="292"/>
      <c r="X771" s="292"/>
      <c r="Y771" s="292"/>
      <c r="Z771" s="292"/>
      <c r="AA771" s="292"/>
      <c r="AB771" s="292"/>
      <c r="AC771" s="292"/>
      <c r="AD771" s="292"/>
      <c r="AE771" s="292"/>
      <c r="AF771" s="292"/>
      <c r="AG771" s="292"/>
    </row>
    <row r="772" spans="15:33" hidden="1" x14ac:dyDescent="0.25">
      <c r="O772" s="292"/>
      <c r="P772" s="292"/>
      <c r="Q772" s="292"/>
      <c r="R772" s="292"/>
      <c r="S772" s="292"/>
      <c r="T772" s="292"/>
      <c r="U772" s="292"/>
      <c r="V772" s="292"/>
      <c r="W772" s="292"/>
      <c r="X772" s="292"/>
      <c r="Y772" s="292"/>
      <c r="Z772" s="292"/>
      <c r="AA772" s="292"/>
      <c r="AB772" s="292"/>
      <c r="AC772" s="292"/>
      <c r="AD772" s="292"/>
      <c r="AE772" s="292"/>
      <c r="AF772" s="292"/>
      <c r="AG772" s="292"/>
    </row>
    <row r="773" spans="15:33" hidden="1" x14ac:dyDescent="0.25">
      <c r="O773" s="292"/>
      <c r="P773" s="292"/>
      <c r="Q773" s="292"/>
      <c r="R773" s="292"/>
      <c r="S773" s="292"/>
      <c r="T773" s="292"/>
      <c r="U773" s="292"/>
      <c r="V773" s="292"/>
      <c r="W773" s="292"/>
      <c r="X773" s="292"/>
      <c r="Y773" s="292"/>
      <c r="Z773" s="292"/>
      <c r="AA773" s="292"/>
      <c r="AB773" s="292"/>
      <c r="AC773" s="292"/>
      <c r="AD773" s="292"/>
      <c r="AE773" s="292"/>
      <c r="AF773" s="292"/>
      <c r="AG773" s="292"/>
    </row>
    <row r="774" spans="15:33" hidden="1" x14ac:dyDescent="0.25">
      <c r="O774" s="292"/>
      <c r="P774" s="292"/>
      <c r="Q774" s="292"/>
      <c r="R774" s="292"/>
      <c r="S774" s="292"/>
      <c r="T774" s="292"/>
      <c r="U774" s="292"/>
      <c r="V774" s="292"/>
      <c r="W774" s="292"/>
      <c r="X774" s="292"/>
      <c r="Y774" s="292"/>
      <c r="Z774" s="292"/>
      <c r="AA774" s="292"/>
      <c r="AB774" s="292"/>
      <c r="AC774" s="292"/>
      <c r="AD774" s="292"/>
      <c r="AE774" s="292"/>
      <c r="AF774" s="292"/>
      <c r="AG774" s="292"/>
    </row>
    <row r="775" spans="15:33" hidden="1" x14ac:dyDescent="0.25">
      <c r="O775" s="292"/>
      <c r="P775" s="292"/>
      <c r="Q775" s="292"/>
      <c r="R775" s="292"/>
      <c r="S775" s="292"/>
      <c r="T775" s="292"/>
      <c r="U775" s="292"/>
      <c r="V775" s="292"/>
      <c r="W775" s="292"/>
      <c r="X775" s="292"/>
      <c r="Y775" s="292"/>
      <c r="Z775" s="292"/>
      <c r="AA775" s="292"/>
      <c r="AB775" s="292"/>
      <c r="AC775" s="292"/>
      <c r="AD775" s="292"/>
      <c r="AE775" s="292"/>
      <c r="AF775" s="292"/>
      <c r="AG775" s="292"/>
    </row>
    <row r="776" spans="15:33" hidden="1" x14ac:dyDescent="0.25">
      <c r="O776" s="292"/>
      <c r="P776" s="292"/>
      <c r="Q776" s="292"/>
      <c r="R776" s="292"/>
      <c r="S776" s="292"/>
      <c r="T776" s="292"/>
      <c r="U776" s="292"/>
      <c r="V776" s="292"/>
      <c r="W776" s="292"/>
      <c r="X776" s="292"/>
      <c r="Y776" s="292"/>
      <c r="Z776" s="292"/>
      <c r="AA776" s="292"/>
      <c r="AB776" s="292"/>
      <c r="AC776" s="292"/>
      <c r="AD776" s="292"/>
      <c r="AE776" s="292"/>
      <c r="AF776" s="292"/>
      <c r="AG776" s="292"/>
    </row>
    <row r="777" spans="15:33" hidden="1" x14ac:dyDescent="0.25">
      <c r="O777" s="292"/>
      <c r="P777" s="292"/>
      <c r="Q777" s="292"/>
      <c r="R777" s="292"/>
      <c r="S777" s="292"/>
      <c r="T777" s="292"/>
      <c r="U777" s="292"/>
      <c r="V777" s="292"/>
      <c r="W777" s="292"/>
      <c r="X777" s="292"/>
      <c r="Y777" s="292"/>
      <c r="Z777" s="292"/>
      <c r="AA777" s="292"/>
      <c r="AB777" s="292"/>
      <c r="AC777" s="292"/>
      <c r="AD777" s="292"/>
      <c r="AE777" s="292"/>
      <c r="AF777" s="292"/>
      <c r="AG777" s="292"/>
    </row>
    <row r="778" spans="15:33" hidden="1" x14ac:dyDescent="0.25">
      <c r="O778" s="292"/>
      <c r="P778" s="292"/>
      <c r="Q778" s="292"/>
      <c r="R778" s="292"/>
      <c r="S778" s="292"/>
      <c r="T778" s="292"/>
      <c r="U778" s="292"/>
      <c r="V778" s="292"/>
      <c r="W778" s="292"/>
      <c r="X778" s="292"/>
      <c r="Y778" s="292"/>
      <c r="Z778" s="292"/>
      <c r="AA778" s="292"/>
      <c r="AB778" s="292"/>
      <c r="AC778" s="292"/>
      <c r="AD778" s="292"/>
      <c r="AE778" s="292"/>
      <c r="AF778" s="292"/>
      <c r="AG778" s="292"/>
    </row>
    <row r="779" spans="15:33" hidden="1" x14ac:dyDescent="0.25">
      <c r="O779" s="292"/>
      <c r="P779" s="292"/>
      <c r="Q779" s="292"/>
      <c r="R779" s="292"/>
      <c r="S779" s="292"/>
      <c r="T779" s="292"/>
      <c r="U779" s="292"/>
      <c r="V779" s="292"/>
      <c r="W779" s="292"/>
      <c r="X779" s="292"/>
      <c r="Y779" s="292"/>
      <c r="Z779" s="292"/>
      <c r="AA779" s="292"/>
      <c r="AB779" s="292"/>
      <c r="AC779" s="292"/>
      <c r="AD779" s="292"/>
      <c r="AE779" s="292"/>
      <c r="AF779" s="292"/>
      <c r="AG779" s="292"/>
    </row>
    <row r="780" spans="15:33" hidden="1" x14ac:dyDescent="0.25">
      <c r="O780" s="292"/>
      <c r="P780" s="292"/>
      <c r="Q780" s="292"/>
      <c r="R780" s="292"/>
      <c r="S780" s="292"/>
      <c r="T780" s="292"/>
      <c r="U780" s="292"/>
      <c r="V780" s="292"/>
      <c r="W780" s="292"/>
      <c r="X780" s="292"/>
      <c r="Y780" s="292"/>
      <c r="Z780" s="292"/>
      <c r="AA780" s="292"/>
      <c r="AB780" s="292"/>
      <c r="AC780" s="292"/>
      <c r="AD780" s="292"/>
      <c r="AE780" s="292"/>
      <c r="AF780" s="292"/>
      <c r="AG780" s="292"/>
    </row>
    <row r="781" spans="15:33" hidden="1" x14ac:dyDescent="0.25">
      <c r="O781" s="292"/>
      <c r="P781" s="292"/>
      <c r="Q781" s="292"/>
      <c r="R781" s="292"/>
      <c r="S781" s="292"/>
      <c r="T781" s="292"/>
      <c r="U781" s="292"/>
      <c r="V781" s="292"/>
      <c r="W781" s="292"/>
      <c r="X781" s="292"/>
      <c r="Y781" s="292"/>
      <c r="Z781" s="292"/>
      <c r="AA781" s="292"/>
      <c r="AB781" s="292"/>
      <c r="AC781" s="292"/>
      <c r="AD781" s="292"/>
      <c r="AE781" s="292"/>
      <c r="AF781" s="292"/>
      <c r="AG781" s="292"/>
    </row>
    <row r="782" spans="15:33" hidden="1" x14ac:dyDescent="0.25">
      <c r="O782" s="292"/>
      <c r="P782" s="292"/>
      <c r="Q782" s="292"/>
      <c r="R782" s="292"/>
      <c r="S782" s="292"/>
      <c r="T782" s="292"/>
      <c r="U782" s="292"/>
      <c r="V782" s="292"/>
      <c r="W782" s="292"/>
      <c r="X782" s="292"/>
      <c r="Y782" s="292"/>
      <c r="Z782" s="292"/>
      <c r="AA782" s="292"/>
      <c r="AB782" s="292"/>
      <c r="AC782" s="292"/>
      <c r="AD782" s="292"/>
      <c r="AE782" s="292"/>
      <c r="AF782" s="292"/>
      <c r="AG782" s="292"/>
    </row>
    <row r="783" spans="15:33" hidden="1" x14ac:dyDescent="0.25">
      <c r="O783" s="292"/>
      <c r="P783" s="292"/>
      <c r="Q783" s="292"/>
      <c r="R783" s="292"/>
      <c r="S783" s="292"/>
      <c r="T783" s="292"/>
      <c r="U783" s="292"/>
      <c r="V783" s="292"/>
      <c r="W783" s="292"/>
      <c r="X783" s="292"/>
      <c r="Y783" s="292"/>
      <c r="Z783" s="292"/>
      <c r="AA783" s="292"/>
      <c r="AB783" s="292"/>
      <c r="AC783" s="292"/>
      <c r="AD783" s="292"/>
      <c r="AE783" s="292"/>
      <c r="AF783" s="292"/>
      <c r="AG783" s="292"/>
    </row>
    <row r="784" spans="15:33" hidden="1" x14ac:dyDescent="0.25">
      <c r="O784" s="292"/>
      <c r="P784" s="292"/>
      <c r="Q784" s="292"/>
      <c r="R784" s="292"/>
      <c r="S784" s="292"/>
      <c r="T784" s="292"/>
      <c r="U784" s="292"/>
      <c r="V784" s="292"/>
      <c r="W784" s="292"/>
      <c r="X784" s="292"/>
      <c r="Y784" s="292"/>
      <c r="Z784" s="292"/>
      <c r="AA784" s="292"/>
      <c r="AB784" s="292"/>
      <c r="AC784" s="292"/>
      <c r="AD784" s="292"/>
      <c r="AE784" s="292"/>
      <c r="AF784" s="292"/>
      <c r="AG784" s="292"/>
    </row>
    <row r="785" spans="15:33" hidden="1" x14ac:dyDescent="0.25">
      <c r="O785" s="292"/>
      <c r="P785" s="292"/>
      <c r="Q785" s="292"/>
      <c r="R785" s="292"/>
      <c r="S785" s="292"/>
      <c r="T785" s="292"/>
      <c r="U785" s="292"/>
      <c r="V785" s="292"/>
      <c r="W785" s="292"/>
      <c r="X785" s="292"/>
      <c r="Y785" s="292"/>
      <c r="Z785" s="292"/>
      <c r="AA785" s="292"/>
      <c r="AB785" s="292"/>
      <c r="AC785" s="292"/>
      <c r="AD785" s="292"/>
      <c r="AE785" s="292"/>
      <c r="AF785" s="292"/>
      <c r="AG785" s="292"/>
    </row>
    <row r="786" spans="15:33" hidden="1" x14ac:dyDescent="0.25">
      <c r="O786" s="292"/>
      <c r="P786" s="292"/>
      <c r="Q786" s="292"/>
      <c r="R786" s="292"/>
      <c r="S786" s="292"/>
      <c r="T786" s="292"/>
      <c r="U786" s="292"/>
      <c r="V786" s="292"/>
      <c r="W786" s="292"/>
      <c r="X786" s="292"/>
      <c r="Y786" s="292"/>
      <c r="Z786" s="292"/>
      <c r="AA786" s="292"/>
      <c r="AB786" s="292"/>
      <c r="AC786" s="292"/>
      <c r="AD786" s="292"/>
      <c r="AE786" s="292"/>
      <c r="AF786" s="292"/>
      <c r="AG786" s="292"/>
    </row>
    <row r="787" spans="15:33" hidden="1" x14ac:dyDescent="0.25">
      <c r="O787" s="292"/>
      <c r="P787" s="292"/>
      <c r="Q787" s="292"/>
      <c r="R787" s="292"/>
      <c r="S787" s="292"/>
      <c r="T787" s="292"/>
      <c r="U787" s="292"/>
      <c r="V787" s="292"/>
      <c r="W787" s="292"/>
      <c r="X787" s="292"/>
      <c r="Y787" s="292"/>
      <c r="Z787" s="292"/>
      <c r="AA787" s="292"/>
      <c r="AB787" s="292"/>
      <c r="AC787" s="292"/>
      <c r="AD787" s="292"/>
      <c r="AE787" s="292"/>
      <c r="AF787" s="292"/>
      <c r="AG787" s="292"/>
    </row>
    <row r="788" spans="15:33" hidden="1" x14ac:dyDescent="0.25">
      <c r="O788" s="292"/>
      <c r="P788" s="292"/>
      <c r="Q788" s="292"/>
      <c r="R788" s="292"/>
      <c r="S788" s="292"/>
      <c r="T788" s="292"/>
      <c r="U788" s="292"/>
      <c r="V788" s="292"/>
      <c r="W788" s="292"/>
      <c r="X788" s="292"/>
      <c r="Y788" s="292"/>
      <c r="Z788" s="292"/>
      <c r="AA788" s="292"/>
      <c r="AB788" s="292"/>
      <c r="AC788" s="292"/>
      <c r="AD788" s="292"/>
      <c r="AE788" s="292"/>
      <c r="AF788" s="292"/>
      <c r="AG788" s="292"/>
    </row>
    <row r="789" spans="15:33" hidden="1" x14ac:dyDescent="0.25">
      <c r="O789" s="292"/>
      <c r="P789" s="292"/>
      <c r="Q789" s="292"/>
      <c r="R789" s="292"/>
      <c r="S789" s="292"/>
      <c r="T789" s="292"/>
      <c r="U789" s="292"/>
      <c r="V789" s="292"/>
      <c r="W789" s="292"/>
      <c r="X789" s="292"/>
      <c r="Y789" s="292"/>
      <c r="Z789" s="292"/>
      <c r="AA789" s="292"/>
      <c r="AB789" s="292"/>
      <c r="AC789" s="292"/>
      <c r="AD789" s="292"/>
      <c r="AE789" s="292"/>
      <c r="AF789" s="292"/>
      <c r="AG789" s="292"/>
    </row>
    <row r="790" spans="15:33" hidden="1" x14ac:dyDescent="0.25">
      <c r="O790" s="292"/>
      <c r="P790" s="292"/>
      <c r="Q790" s="292"/>
      <c r="R790" s="292"/>
      <c r="S790" s="292"/>
      <c r="T790" s="292"/>
      <c r="U790" s="292"/>
      <c r="V790" s="292"/>
      <c r="W790" s="292"/>
      <c r="X790" s="292"/>
      <c r="Y790" s="292"/>
      <c r="Z790" s="292"/>
      <c r="AA790" s="292"/>
      <c r="AB790" s="292"/>
      <c r="AC790" s="292"/>
      <c r="AD790" s="292"/>
      <c r="AE790" s="292"/>
      <c r="AF790" s="292"/>
      <c r="AG790" s="292"/>
    </row>
    <row r="791" spans="15:33" hidden="1" x14ac:dyDescent="0.25">
      <c r="O791" s="292"/>
      <c r="P791" s="292"/>
      <c r="Q791" s="292"/>
      <c r="R791" s="292"/>
      <c r="S791" s="292"/>
      <c r="T791" s="292"/>
      <c r="U791" s="292"/>
      <c r="V791" s="292"/>
      <c r="W791" s="292"/>
      <c r="X791" s="292"/>
      <c r="Y791" s="292"/>
      <c r="Z791" s="292"/>
      <c r="AA791" s="292"/>
      <c r="AB791" s="292"/>
      <c r="AC791" s="292"/>
      <c r="AD791" s="292"/>
      <c r="AE791" s="292"/>
      <c r="AF791" s="292"/>
      <c r="AG791" s="292"/>
    </row>
    <row r="792" spans="15:33" hidden="1" x14ac:dyDescent="0.25">
      <c r="O792" s="292"/>
      <c r="P792" s="292"/>
      <c r="Q792" s="292"/>
      <c r="R792" s="292"/>
      <c r="S792" s="292"/>
      <c r="T792" s="292"/>
      <c r="U792" s="292"/>
      <c r="V792" s="292"/>
      <c r="W792" s="292"/>
      <c r="X792" s="292"/>
      <c r="Y792" s="292"/>
      <c r="Z792" s="292"/>
      <c r="AA792" s="292"/>
      <c r="AB792" s="292"/>
      <c r="AC792" s="292"/>
      <c r="AD792" s="292"/>
      <c r="AE792" s="292"/>
      <c r="AF792" s="292"/>
      <c r="AG792" s="292"/>
    </row>
    <row r="793" spans="15:33" hidden="1" x14ac:dyDescent="0.25">
      <c r="O793" s="292"/>
      <c r="P793" s="292"/>
      <c r="Q793" s="292"/>
      <c r="R793" s="292"/>
      <c r="S793" s="292"/>
      <c r="T793" s="292"/>
      <c r="U793" s="292"/>
      <c r="V793" s="292"/>
      <c r="W793" s="292"/>
      <c r="X793" s="292"/>
      <c r="Y793" s="292"/>
      <c r="Z793" s="292"/>
      <c r="AA793" s="292"/>
      <c r="AB793" s="292"/>
      <c r="AC793" s="292"/>
      <c r="AD793" s="292"/>
      <c r="AE793" s="292"/>
      <c r="AF793" s="292"/>
      <c r="AG793" s="292"/>
    </row>
    <row r="794" spans="15:33" hidden="1" x14ac:dyDescent="0.25">
      <c r="O794" s="292"/>
      <c r="P794" s="292"/>
      <c r="Q794" s="292"/>
      <c r="R794" s="292"/>
      <c r="S794" s="292"/>
      <c r="T794" s="292"/>
      <c r="U794" s="292"/>
      <c r="V794" s="292"/>
      <c r="W794" s="292"/>
      <c r="X794" s="292"/>
      <c r="Y794" s="292"/>
      <c r="Z794" s="292"/>
      <c r="AA794" s="292"/>
      <c r="AB794" s="292"/>
      <c r="AC794" s="292"/>
      <c r="AD794" s="292"/>
      <c r="AE794" s="292"/>
      <c r="AF794" s="292"/>
      <c r="AG794" s="292"/>
    </row>
    <row r="795" spans="15:33" hidden="1" x14ac:dyDescent="0.25">
      <c r="O795" s="292"/>
      <c r="P795" s="292"/>
      <c r="Q795" s="292"/>
      <c r="R795" s="292"/>
      <c r="S795" s="292"/>
      <c r="T795" s="292"/>
      <c r="U795" s="292"/>
      <c r="V795" s="292"/>
      <c r="W795" s="292"/>
      <c r="X795" s="292"/>
      <c r="Y795" s="292"/>
      <c r="Z795" s="292"/>
      <c r="AA795" s="292"/>
      <c r="AB795" s="292"/>
      <c r="AC795" s="292"/>
      <c r="AD795" s="292"/>
      <c r="AE795" s="292"/>
      <c r="AF795" s="292"/>
      <c r="AG795" s="292"/>
    </row>
    <row r="796" spans="15:33" hidden="1" x14ac:dyDescent="0.25">
      <c r="O796" s="292"/>
      <c r="P796" s="292"/>
      <c r="Q796" s="292"/>
      <c r="R796" s="292"/>
      <c r="S796" s="292"/>
      <c r="T796" s="292"/>
      <c r="U796" s="292"/>
      <c r="V796" s="292"/>
      <c r="W796" s="292"/>
      <c r="X796" s="292"/>
      <c r="Y796" s="292"/>
      <c r="Z796" s="292"/>
      <c r="AA796" s="292"/>
      <c r="AB796" s="292"/>
      <c r="AC796" s="292"/>
      <c r="AD796" s="292"/>
      <c r="AE796" s="292"/>
      <c r="AF796" s="292"/>
      <c r="AG796" s="292"/>
    </row>
    <row r="797" spans="15:33" hidden="1" x14ac:dyDescent="0.25">
      <c r="O797" s="292"/>
      <c r="P797" s="292"/>
      <c r="Q797" s="292"/>
      <c r="R797" s="292"/>
      <c r="S797" s="292"/>
      <c r="T797" s="292"/>
      <c r="U797" s="292"/>
      <c r="V797" s="292"/>
      <c r="W797" s="292"/>
      <c r="X797" s="292"/>
      <c r="Y797" s="292"/>
      <c r="Z797" s="292"/>
      <c r="AA797" s="292"/>
      <c r="AB797" s="292"/>
      <c r="AC797" s="292"/>
      <c r="AD797" s="292"/>
      <c r="AE797" s="292"/>
      <c r="AF797" s="292"/>
      <c r="AG797" s="292"/>
    </row>
    <row r="798" spans="15:33" hidden="1" x14ac:dyDescent="0.25">
      <c r="O798" s="292"/>
      <c r="P798" s="292"/>
      <c r="Q798" s="292"/>
      <c r="R798" s="292"/>
      <c r="S798" s="292"/>
      <c r="T798" s="292"/>
      <c r="U798" s="292"/>
      <c r="V798" s="292"/>
      <c r="W798" s="292"/>
      <c r="X798" s="292"/>
      <c r="Y798" s="292"/>
      <c r="Z798" s="292"/>
      <c r="AA798" s="292"/>
      <c r="AB798" s="292"/>
      <c r="AC798" s="292"/>
      <c r="AD798" s="292"/>
      <c r="AE798" s="292"/>
      <c r="AF798" s="292"/>
      <c r="AG798" s="292"/>
    </row>
    <row r="799" spans="15:33" hidden="1" x14ac:dyDescent="0.25">
      <c r="O799" s="292"/>
      <c r="P799" s="292"/>
      <c r="Q799" s="292"/>
      <c r="R799" s="292"/>
      <c r="S799" s="292"/>
      <c r="T799" s="292"/>
      <c r="U799" s="292"/>
      <c r="V799" s="292"/>
      <c r="W799" s="292"/>
      <c r="X799" s="292"/>
      <c r="Y799" s="292"/>
      <c r="Z799" s="292"/>
      <c r="AA799" s="292"/>
      <c r="AB799" s="292"/>
      <c r="AC799" s="292"/>
      <c r="AD799" s="292"/>
      <c r="AE799" s="292"/>
      <c r="AF799" s="292"/>
      <c r="AG799" s="292"/>
    </row>
    <row r="800" spans="15:33" hidden="1" x14ac:dyDescent="0.25">
      <c r="O800" s="292"/>
      <c r="P800" s="292"/>
      <c r="Q800" s="292"/>
      <c r="R800" s="292"/>
      <c r="S800" s="292"/>
      <c r="T800" s="292"/>
      <c r="U800" s="292"/>
      <c r="V800" s="292"/>
      <c r="W800" s="292"/>
      <c r="X800" s="292"/>
      <c r="Y800" s="292"/>
      <c r="Z800" s="292"/>
      <c r="AA800" s="292"/>
      <c r="AB800" s="292"/>
      <c r="AC800" s="292"/>
      <c r="AD800" s="292"/>
      <c r="AE800" s="292"/>
      <c r="AF800" s="292"/>
      <c r="AG800" s="292"/>
    </row>
    <row r="801" spans="15:33" hidden="1" x14ac:dyDescent="0.25">
      <c r="O801" s="292"/>
      <c r="P801" s="292"/>
      <c r="Q801" s="292"/>
      <c r="R801" s="292"/>
      <c r="S801" s="292"/>
      <c r="T801" s="292"/>
      <c r="U801" s="292"/>
      <c r="V801" s="292"/>
      <c r="W801" s="292"/>
      <c r="X801" s="292"/>
      <c r="Y801" s="292"/>
      <c r="Z801" s="292"/>
      <c r="AA801" s="292"/>
      <c r="AB801" s="292"/>
      <c r="AC801" s="292"/>
      <c r="AD801" s="292"/>
      <c r="AE801" s="292"/>
      <c r="AF801" s="292"/>
      <c r="AG801" s="292"/>
    </row>
    <row r="802" spans="15:33" hidden="1" x14ac:dyDescent="0.25">
      <c r="O802" s="292"/>
      <c r="P802" s="292"/>
      <c r="Q802" s="292"/>
      <c r="R802" s="292"/>
      <c r="S802" s="292"/>
      <c r="T802" s="292"/>
      <c r="U802" s="292"/>
      <c r="V802" s="292"/>
      <c r="W802" s="292"/>
      <c r="X802" s="292"/>
      <c r="Y802" s="292"/>
      <c r="Z802" s="292"/>
      <c r="AA802" s="292"/>
      <c r="AB802" s="292"/>
      <c r="AC802" s="292"/>
      <c r="AD802" s="292"/>
      <c r="AE802" s="292"/>
      <c r="AF802" s="292"/>
      <c r="AG802" s="292"/>
    </row>
    <row r="803" spans="15:33" hidden="1" x14ac:dyDescent="0.25">
      <c r="O803" s="292"/>
      <c r="P803" s="292"/>
      <c r="Q803" s="292"/>
      <c r="R803" s="292"/>
      <c r="S803" s="292"/>
      <c r="T803" s="292"/>
      <c r="U803" s="292"/>
      <c r="V803" s="292"/>
      <c r="W803" s="292"/>
      <c r="X803" s="292"/>
      <c r="Y803" s="292"/>
      <c r="Z803" s="292"/>
      <c r="AA803" s="292"/>
      <c r="AB803" s="292"/>
      <c r="AC803" s="292"/>
      <c r="AD803" s="292"/>
      <c r="AE803" s="292"/>
      <c r="AF803" s="292"/>
      <c r="AG803" s="292"/>
    </row>
    <row r="804" spans="15:33" hidden="1" x14ac:dyDescent="0.25">
      <c r="O804" s="292"/>
      <c r="P804" s="292"/>
      <c r="Q804" s="292"/>
      <c r="R804" s="292"/>
      <c r="S804" s="292"/>
      <c r="T804" s="292"/>
      <c r="U804" s="292"/>
      <c r="V804" s="292"/>
      <c r="W804" s="292"/>
      <c r="X804" s="292"/>
      <c r="Y804" s="292"/>
      <c r="Z804" s="292"/>
      <c r="AA804" s="292"/>
      <c r="AB804" s="292"/>
      <c r="AC804" s="292"/>
      <c r="AD804" s="292"/>
      <c r="AE804" s="292"/>
      <c r="AF804" s="292"/>
      <c r="AG804" s="292"/>
    </row>
    <row r="805" spans="15:33" hidden="1" x14ac:dyDescent="0.25">
      <c r="O805" s="292"/>
      <c r="P805" s="292"/>
      <c r="Q805" s="292"/>
      <c r="R805" s="292"/>
      <c r="S805" s="292"/>
      <c r="T805" s="292"/>
      <c r="U805" s="292"/>
      <c r="V805" s="292"/>
      <c r="W805" s="292"/>
      <c r="X805" s="292"/>
      <c r="Y805" s="292"/>
      <c r="Z805" s="292"/>
      <c r="AA805" s="292"/>
      <c r="AB805" s="292"/>
      <c r="AC805" s="292"/>
      <c r="AD805" s="292"/>
      <c r="AE805" s="292"/>
      <c r="AF805" s="292"/>
      <c r="AG805" s="292"/>
    </row>
    <row r="806" spans="15:33" hidden="1" x14ac:dyDescent="0.25">
      <c r="O806" s="292"/>
      <c r="P806" s="292"/>
      <c r="Q806" s="292"/>
      <c r="R806" s="292"/>
      <c r="S806" s="292"/>
      <c r="T806" s="292"/>
      <c r="U806" s="292"/>
      <c r="V806" s="292"/>
      <c r="W806" s="292"/>
      <c r="X806" s="292"/>
      <c r="Y806" s="292"/>
      <c r="Z806" s="292"/>
      <c r="AA806" s="292"/>
      <c r="AB806" s="292"/>
      <c r="AC806" s="292"/>
      <c r="AD806" s="292"/>
      <c r="AE806" s="292"/>
      <c r="AF806" s="292"/>
      <c r="AG806" s="292"/>
    </row>
    <row r="807" spans="15:33" hidden="1" x14ac:dyDescent="0.25">
      <c r="O807" s="292"/>
      <c r="P807" s="292"/>
      <c r="Q807" s="292"/>
      <c r="R807" s="292"/>
      <c r="S807" s="292"/>
      <c r="T807" s="292"/>
      <c r="U807" s="292"/>
      <c r="V807" s="292"/>
      <c r="W807" s="292"/>
      <c r="X807" s="292"/>
      <c r="Y807" s="292"/>
      <c r="Z807" s="292"/>
      <c r="AA807" s="292"/>
      <c r="AB807" s="292"/>
      <c r="AC807" s="292"/>
      <c r="AD807" s="292"/>
      <c r="AE807" s="292"/>
      <c r="AF807" s="292"/>
      <c r="AG807" s="292"/>
    </row>
    <row r="808" spans="15:33" hidden="1" x14ac:dyDescent="0.25">
      <c r="O808" s="292"/>
      <c r="P808" s="292"/>
      <c r="Q808" s="292"/>
      <c r="R808" s="292"/>
      <c r="S808" s="292"/>
      <c r="T808" s="292"/>
      <c r="U808" s="292"/>
      <c r="V808" s="292"/>
      <c r="W808" s="292"/>
      <c r="X808" s="292"/>
      <c r="Y808" s="292"/>
      <c r="Z808" s="292"/>
      <c r="AA808" s="292"/>
      <c r="AB808" s="292"/>
      <c r="AC808" s="292"/>
      <c r="AD808" s="292"/>
      <c r="AE808" s="292"/>
      <c r="AF808" s="292"/>
      <c r="AG808" s="292"/>
    </row>
    <row r="809" spans="15:33" hidden="1" x14ac:dyDescent="0.25">
      <c r="O809" s="292"/>
      <c r="P809" s="292"/>
      <c r="Q809" s="292"/>
      <c r="R809" s="292"/>
      <c r="S809" s="292"/>
      <c r="T809" s="292"/>
      <c r="U809" s="292"/>
      <c r="V809" s="292"/>
      <c r="W809" s="292"/>
      <c r="X809" s="292"/>
      <c r="Y809" s="292"/>
      <c r="Z809" s="292"/>
      <c r="AA809" s="292"/>
      <c r="AB809" s="292"/>
      <c r="AC809" s="292"/>
      <c r="AD809" s="292"/>
      <c r="AE809" s="292"/>
      <c r="AF809" s="292"/>
      <c r="AG809" s="292"/>
    </row>
    <row r="810" spans="15:33" hidden="1" x14ac:dyDescent="0.25">
      <c r="O810" s="292"/>
      <c r="P810" s="292"/>
      <c r="Q810" s="292"/>
      <c r="R810" s="292"/>
      <c r="S810" s="292"/>
      <c r="T810" s="292"/>
      <c r="U810" s="292"/>
      <c r="V810" s="292"/>
      <c r="W810" s="292"/>
      <c r="X810" s="292"/>
      <c r="Y810" s="292"/>
      <c r="Z810" s="292"/>
      <c r="AA810" s="292"/>
      <c r="AB810" s="292"/>
      <c r="AC810" s="292"/>
      <c r="AD810" s="292"/>
      <c r="AE810" s="292"/>
      <c r="AF810" s="292"/>
      <c r="AG810" s="292"/>
    </row>
    <row r="811" spans="15:33" hidden="1" x14ac:dyDescent="0.25">
      <c r="O811" s="292"/>
      <c r="P811" s="292"/>
      <c r="Q811" s="292"/>
      <c r="R811" s="292"/>
      <c r="S811" s="292"/>
      <c r="T811" s="292"/>
      <c r="U811" s="292"/>
      <c r="V811" s="292"/>
      <c r="W811" s="292"/>
      <c r="X811" s="292"/>
      <c r="Y811" s="292"/>
      <c r="Z811" s="292"/>
      <c r="AA811" s="292"/>
      <c r="AB811" s="292"/>
      <c r="AC811" s="292"/>
      <c r="AD811" s="292"/>
      <c r="AE811" s="292"/>
      <c r="AF811" s="292"/>
      <c r="AG811" s="292"/>
    </row>
    <row r="812" spans="15:33" hidden="1" x14ac:dyDescent="0.25">
      <c r="O812" s="292"/>
      <c r="P812" s="292"/>
      <c r="Q812" s="292"/>
      <c r="R812" s="292"/>
      <c r="S812" s="292"/>
      <c r="T812" s="292"/>
      <c r="U812" s="292"/>
      <c r="V812" s="292"/>
      <c r="W812" s="292"/>
      <c r="X812" s="292"/>
      <c r="Y812" s="292"/>
      <c r="Z812" s="292"/>
      <c r="AA812" s="292"/>
      <c r="AB812" s="292"/>
      <c r="AC812" s="292"/>
      <c r="AD812" s="292"/>
      <c r="AE812" s="292"/>
      <c r="AF812" s="292"/>
      <c r="AG812" s="292"/>
    </row>
    <row r="813" spans="15:33" hidden="1" x14ac:dyDescent="0.25">
      <c r="O813" s="292"/>
      <c r="P813" s="292"/>
      <c r="Q813" s="292"/>
      <c r="R813" s="292"/>
      <c r="S813" s="292"/>
      <c r="T813" s="292"/>
      <c r="U813" s="292"/>
      <c r="V813" s="292"/>
      <c r="W813" s="292"/>
      <c r="X813" s="292"/>
      <c r="Y813" s="292"/>
      <c r="Z813" s="292"/>
      <c r="AA813" s="292"/>
      <c r="AB813" s="292"/>
      <c r="AC813" s="292"/>
      <c r="AD813" s="292"/>
      <c r="AE813" s="292"/>
      <c r="AF813" s="292"/>
      <c r="AG813" s="292"/>
    </row>
    <row r="814" spans="15:33" hidden="1" x14ac:dyDescent="0.25">
      <c r="O814" s="292"/>
      <c r="P814" s="292"/>
      <c r="Q814" s="292"/>
      <c r="R814" s="292"/>
      <c r="S814" s="292"/>
      <c r="T814" s="292"/>
      <c r="U814" s="292"/>
      <c r="V814" s="292"/>
      <c r="W814" s="292"/>
      <c r="X814" s="292"/>
      <c r="Y814" s="292"/>
      <c r="Z814" s="292"/>
      <c r="AA814" s="292"/>
      <c r="AB814" s="292"/>
      <c r="AC814" s="292"/>
      <c r="AD814" s="292"/>
      <c r="AE814" s="292"/>
      <c r="AF814" s="292"/>
      <c r="AG814" s="292"/>
    </row>
    <row r="815" spans="15:33" hidden="1" x14ac:dyDescent="0.25">
      <c r="O815" s="292"/>
      <c r="P815" s="292"/>
      <c r="Q815" s="292"/>
      <c r="R815" s="292"/>
      <c r="S815" s="292"/>
      <c r="T815" s="292"/>
      <c r="U815" s="292"/>
      <c r="V815" s="292"/>
      <c r="W815" s="292"/>
      <c r="X815" s="292"/>
      <c r="Y815" s="292"/>
      <c r="Z815" s="292"/>
      <c r="AA815" s="292"/>
      <c r="AB815" s="292"/>
      <c r="AC815" s="292"/>
      <c r="AD815" s="292"/>
      <c r="AE815" s="292"/>
      <c r="AF815" s="292"/>
      <c r="AG815" s="292"/>
    </row>
    <row r="816" spans="15:33" hidden="1" x14ac:dyDescent="0.25">
      <c r="O816" s="292"/>
      <c r="P816" s="292"/>
      <c r="Q816" s="292"/>
      <c r="R816" s="292"/>
      <c r="S816" s="292"/>
      <c r="T816" s="292"/>
      <c r="U816" s="292"/>
      <c r="V816" s="292"/>
      <c r="W816" s="292"/>
      <c r="X816" s="292"/>
      <c r="Y816" s="292"/>
      <c r="Z816" s="292"/>
      <c r="AA816" s="292"/>
      <c r="AB816" s="292"/>
      <c r="AC816" s="292"/>
      <c r="AD816" s="292"/>
      <c r="AE816" s="292"/>
      <c r="AF816" s="292"/>
      <c r="AG816" s="292"/>
    </row>
    <row r="817" spans="15:33" hidden="1" x14ac:dyDescent="0.25">
      <c r="O817" s="292"/>
      <c r="P817" s="292"/>
      <c r="Q817" s="292"/>
      <c r="R817" s="292"/>
      <c r="S817" s="292"/>
      <c r="T817" s="292"/>
      <c r="U817" s="292"/>
      <c r="V817" s="292"/>
      <c r="W817" s="292"/>
      <c r="X817" s="292"/>
      <c r="Y817" s="292"/>
      <c r="Z817" s="292"/>
      <c r="AA817" s="292"/>
      <c r="AB817" s="292"/>
      <c r="AC817" s="292"/>
      <c r="AD817" s="292"/>
      <c r="AE817" s="292"/>
      <c r="AF817" s="292"/>
      <c r="AG817" s="292"/>
    </row>
    <row r="818" spans="15:33" hidden="1" x14ac:dyDescent="0.25">
      <c r="O818" s="292"/>
      <c r="P818" s="292"/>
      <c r="Q818" s="292"/>
      <c r="R818" s="292"/>
      <c r="S818" s="292"/>
      <c r="T818" s="292"/>
      <c r="U818" s="292"/>
      <c r="V818" s="292"/>
      <c r="W818" s="292"/>
      <c r="X818" s="292"/>
      <c r="Y818" s="292"/>
      <c r="Z818" s="292"/>
      <c r="AA818" s="292"/>
      <c r="AB818" s="292"/>
      <c r="AC818" s="292"/>
      <c r="AD818" s="292"/>
      <c r="AE818" s="292"/>
      <c r="AF818" s="292"/>
      <c r="AG818" s="292"/>
    </row>
    <row r="819" spans="15:33" hidden="1" x14ac:dyDescent="0.25">
      <c r="O819" s="292"/>
      <c r="P819" s="292"/>
      <c r="Q819" s="292"/>
      <c r="R819" s="292"/>
      <c r="S819" s="292"/>
      <c r="T819" s="292"/>
      <c r="U819" s="292"/>
      <c r="V819" s="292"/>
      <c r="W819" s="292"/>
      <c r="X819" s="292"/>
      <c r="Y819" s="292"/>
      <c r="Z819" s="292"/>
      <c r="AA819" s="292"/>
      <c r="AB819" s="292"/>
      <c r="AC819" s="292"/>
      <c r="AD819" s="292"/>
      <c r="AE819" s="292"/>
      <c r="AF819" s="292"/>
      <c r="AG819" s="292"/>
    </row>
    <row r="820" spans="15:33" hidden="1" x14ac:dyDescent="0.25">
      <c r="O820" s="292"/>
      <c r="P820" s="292"/>
      <c r="Q820" s="292"/>
      <c r="R820" s="292"/>
      <c r="S820" s="292"/>
      <c r="T820" s="292"/>
      <c r="U820" s="292"/>
      <c r="V820" s="292"/>
      <c r="W820" s="292"/>
      <c r="X820" s="292"/>
      <c r="Y820" s="292"/>
      <c r="Z820" s="292"/>
      <c r="AA820" s="292"/>
      <c r="AB820" s="292"/>
      <c r="AC820" s="292"/>
      <c r="AD820" s="292"/>
      <c r="AE820" s="292"/>
      <c r="AF820" s="292"/>
      <c r="AG820" s="292"/>
    </row>
    <row r="821" spans="15:33" hidden="1" x14ac:dyDescent="0.25">
      <c r="O821" s="292"/>
      <c r="P821" s="292"/>
      <c r="Q821" s="292"/>
      <c r="R821" s="292"/>
      <c r="S821" s="292"/>
      <c r="T821" s="292"/>
      <c r="U821" s="292"/>
      <c r="V821" s="292"/>
      <c r="W821" s="292"/>
      <c r="X821" s="292"/>
      <c r="Y821" s="292"/>
      <c r="Z821" s="292"/>
      <c r="AA821" s="292"/>
      <c r="AB821" s="292"/>
      <c r="AC821" s="292"/>
      <c r="AD821" s="292"/>
      <c r="AE821" s="292"/>
      <c r="AF821" s="292"/>
      <c r="AG821" s="292"/>
    </row>
    <row r="822" spans="15:33" hidden="1" x14ac:dyDescent="0.25">
      <c r="O822" s="292"/>
      <c r="P822" s="292"/>
      <c r="Q822" s="292"/>
      <c r="R822" s="292"/>
      <c r="S822" s="292"/>
      <c r="T822" s="292"/>
      <c r="U822" s="292"/>
      <c r="V822" s="292"/>
      <c r="W822" s="292"/>
      <c r="X822" s="292"/>
      <c r="Y822" s="292"/>
      <c r="Z822" s="292"/>
      <c r="AA822" s="292"/>
      <c r="AB822" s="292"/>
      <c r="AC822" s="292"/>
      <c r="AD822" s="292"/>
      <c r="AE822" s="292"/>
      <c r="AF822" s="292"/>
      <c r="AG822" s="292"/>
    </row>
    <row r="823" spans="15:33" hidden="1" x14ac:dyDescent="0.25">
      <c r="O823" s="292"/>
      <c r="P823" s="292"/>
      <c r="Q823" s="292"/>
      <c r="R823" s="292"/>
      <c r="S823" s="292"/>
      <c r="T823" s="292"/>
      <c r="U823" s="292"/>
      <c r="V823" s="292"/>
      <c r="W823" s="292"/>
      <c r="X823" s="292"/>
      <c r="Y823" s="292"/>
      <c r="Z823" s="292"/>
      <c r="AA823" s="292"/>
      <c r="AB823" s="292"/>
      <c r="AC823" s="292"/>
      <c r="AD823" s="292"/>
      <c r="AE823" s="292"/>
      <c r="AF823" s="292"/>
      <c r="AG823" s="292"/>
    </row>
    <row r="824" spans="15:33" hidden="1" x14ac:dyDescent="0.25">
      <c r="O824" s="292"/>
      <c r="P824" s="292"/>
      <c r="Q824" s="292"/>
      <c r="R824" s="292"/>
      <c r="S824" s="292"/>
      <c r="T824" s="292"/>
      <c r="U824" s="292"/>
      <c r="V824" s="292"/>
      <c r="W824" s="292"/>
      <c r="X824" s="292"/>
      <c r="Y824" s="292"/>
      <c r="Z824" s="292"/>
      <c r="AA824" s="292"/>
      <c r="AB824" s="292"/>
      <c r="AC824" s="292"/>
      <c r="AD824" s="292"/>
      <c r="AE824" s="292"/>
      <c r="AF824" s="292"/>
      <c r="AG824" s="292"/>
    </row>
    <row r="825" spans="15:33" hidden="1" x14ac:dyDescent="0.25">
      <c r="O825" s="292"/>
      <c r="P825" s="292"/>
      <c r="Q825" s="292"/>
      <c r="R825" s="292"/>
      <c r="S825" s="292"/>
      <c r="T825" s="292"/>
      <c r="U825" s="292"/>
      <c r="V825" s="292"/>
      <c r="W825" s="292"/>
      <c r="X825" s="292"/>
      <c r="Y825" s="292"/>
      <c r="Z825" s="292"/>
      <c r="AA825" s="292"/>
      <c r="AB825" s="292"/>
      <c r="AC825" s="292"/>
      <c r="AD825" s="292"/>
      <c r="AE825" s="292"/>
      <c r="AF825" s="292"/>
      <c r="AG825" s="292"/>
    </row>
    <row r="826" spans="15:33" hidden="1" x14ac:dyDescent="0.25">
      <c r="O826" s="292"/>
      <c r="P826" s="292"/>
      <c r="Q826" s="292"/>
      <c r="R826" s="292"/>
      <c r="S826" s="292"/>
      <c r="T826" s="292"/>
      <c r="U826" s="292"/>
      <c r="V826" s="292"/>
      <c r="W826" s="292"/>
      <c r="X826" s="292"/>
      <c r="Y826" s="292"/>
      <c r="Z826" s="292"/>
      <c r="AA826" s="292"/>
      <c r="AB826" s="292"/>
      <c r="AC826" s="292"/>
      <c r="AD826" s="292"/>
      <c r="AE826" s="292"/>
      <c r="AF826" s="292"/>
      <c r="AG826" s="292"/>
    </row>
    <row r="827" spans="15:33" hidden="1" x14ac:dyDescent="0.25">
      <c r="O827" s="292"/>
      <c r="P827" s="292"/>
      <c r="Q827" s="292"/>
      <c r="R827" s="292"/>
      <c r="S827" s="292"/>
      <c r="T827" s="292"/>
      <c r="U827" s="292"/>
      <c r="V827" s="292"/>
      <c r="W827" s="292"/>
      <c r="X827" s="292"/>
      <c r="Y827" s="292"/>
      <c r="Z827" s="292"/>
      <c r="AA827" s="292"/>
      <c r="AB827" s="292"/>
      <c r="AC827" s="292"/>
      <c r="AD827" s="292"/>
      <c r="AE827" s="292"/>
      <c r="AF827" s="292"/>
      <c r="AG827" s="292"/>
    </row>
    <row r="828" spans="15:33" hidden="1" x14ac:dyDescent="0.25">
      <c r="O828" s="292"/>
      <c r="P828" s="292"/>
      <c r="Q828" s="292"/>
      <c r="R828" s="292"/>
      <c r="S828" s="292"/>
      <c r="T828" s="292"/>
      <c r="U828" s="292"/>
      <c r="V828" s="292"/>
      <c r="W828" s="292"/>
      <c r="X828" s="292"/>
      <c r="Y828" s="292"/>
      <c r="Z828" s="292"/>
      <c r="AA828" s="292"/>
      <c r="AB828" s="292"/>
      <c r="AC828" s="292"/>
      <c r="AD828" s="292"/>
      <c r="AE828" s="292"/>
      <c r="AF828" s="292"/>
      <c r="AG828" s="292"/>
    </row>
    <row r="829" spans="15:33" hidden="1" x14ac:dyDescent="0.25">
      <c r="O829" s="292"/>
      <c r="P829" s="292"/>
      <c r="Q829" s="292"/>
      <c r="R829" s="292"/>
      <c r="S829" s="292"/>
      <c r="T829" s="292"/>
      <c r="U829" s="292"/>
      <c r="V829" s="292"/>
      <c r="W829" s="292"/>
      <c r="X829" s="292"/>
      <c r="Y829" s="292"/>
      <c r="Z829" s="292"/>
      <c r="AA829" s="292"/>
      <c r="AB829" s="292"/>
      <c r="AC829" s="292"/>
      <c r="AD829" s="292"/>
      <c r="AE829" s="292"/>
      <c r="AF829" s="292"/>
      <c r="AG829" s="292"/>
    </row>
    <row r="830" spans="15:33" hidden="1" x14ac:dyDescent="0.25">
      <c r="O830" s="292"/>
      <c r="P830" s="292"/>
      <c r="Q830" s="292"/>
      <c r="R830" s="292"/>
      <c r="S830" s="292"/>
      <c r="T830" s="292"/>
      <c r="U830" s="292"/>
      <c r="V830" s="292"/>
      <c r="W830" s="292"/>
      <c r="X830" s="292"/>
      <c r="Y830" s="292"/>
      <c r="Z830" s="292"/>
      <c r="AA830" s="292"/>
      <c r="AB830" s="292"/>
      <c r="AC830" s="292"/>
      <c r="AD830" s="292"/>
      <c r="AE830" s="292"/>
      <c r="AF830" s="292"/>
      <c r="AG830" s="292"/>
    </row>
    <row r="831" spans="15:33" hidden="1" x14ac:dyDescent="0.25">
      <c r="O831" s="292"/>
      <c r="P831" s="292"/>
      <c r="Q831" s="292"/>
      <c r="R831" s="292"/>
      <c r="S831" s="292"/>
      <c r="T831" s="292"/>
      <c r="U831" s="292"/>
      <c r="V831" s="292"/>
      <c r="W831" s="292"/>
      <c r="X831" s="292"/>
      <c r="Y831" s="292"/>
      <c r="Z831" s="292"/>
      <c r="AA831" s="292"/>
      <c r="AB831" s="292"/>
      <c r="AC831" s="292"/>
      <c r="AD831" s="292"/>
      <c r="AE831" s="292"/>
      <c r="AF831" s="292"/>
      <c r="AG831" s="292"/>
    </row>
    <row r="832" spans="15:33" hidden="1" x14ac:dyDescent="0.25">
      <c r="O832" s="292"/>
      <c r="P832" s="292"/>
      <c r="Q832" s="292"/>
      <c r="R832" s="292"/>
      <c r="S832" s="292"/>
      <c r="T832" s="292"/>
      <c r="U832" s="292"/>
      <c r="V832" s="292"/>
      <c r="W832" s="292"/>
      <c r="X832" s="292"/>
      <c r="Y832" s="292"/>
      <c r="Z832" s="292"/>
      <c r="AA832" s="292"/>
      <c r="AB832" s="292"/>
      <c r="AC832" s="292"/>
      <c r="AD832" s="292"/>
      <c r="AE832" s="292"/>
      <c r="AF832" s="292"/>
      <c r="AG832" s="292"/>
    </row>
    <row r="833" spans="15:33" hidden="1" x14ac:dyDescent="0.25">
      <c r="O833" s="292"/>
      <c r="P833" s="292"/>
      <c r="Q833" s="292"/>
      <c r="R833" s="292"/>
      <c r="S833" s="292"/>
      <c r="T833" s="292"/>
      <c r="U833" s="292"/>
      <c r="V833" s="292"/>
      <c r="W833" s="292"/>
      <c r="X833" s="292"/>
      <c r="Y833" s="292"/>
      <c r="Z833" s="292"/>
      <c r="AA833" s="292"/>
      <c r="AB833" s="292"/>
      <c r="AC833" s="292"/>
      <c r="AD833" s="292"/>
      <c r="AE833" s="292"/>
      <c r="AF833" s="292"/>
      <c r="AG833" s="292"/>
    </row>
    <row r="834" spans="15:33" hidden="1" x14ac:dyDescent="0.25">
      <c r="O834" s="292"/>
      <c r="P834" s="292"/>
      <c r="Q834" s="292"/>
      <c r="R834" s="292"/>
      <c r="S834" s="292"/>
      <c r="T834" s="292"/>
      <c r="U834" s="292"/>
      <c r="V834" s="292"/>
      <c r="W834" s="292"/>
      <c r="X834" s="292"/>
      <c r="Y834" s="292"/>
      <c r="Z834" s="292"/>
      <c r="AA834" s="292"/>
      <c r="AB834" s="292"/>
      <c r="AC834" s="292"/>
      <c r="AD834" s="292"/>
      <c r="AE834" s="292"/>
      <c r="AF834" s="292"/>
      <c r="AG834" s="292"/>
    </row>
    <row r="835" spans="15:33" hidden="1" x14ac:dyDescent="0.25">
      <c r="O835" s="292"/>
      <c r="P835" s="292"/>
      <c r="Q835" s="292"/>
      <c r="R835" s="292"/>
      <c r="S835" s="292"/>
      <c r="T835" s="292"/>
      <c r="U835" s="292"/>
      <c r="V835" s="292"/>
      <c r="W835" s="292"/>
      <c r="X835" s="292"/>
      <c r="Y835" s="292"/>
      <c r="Z835" s="292"/>
      <c r="AA835" s="292"/>
      <c r="AB835" s="292"/>
      <c r="AC835" s="292"/>
      <c r="AD835" s="292"/>
      <c r="AE835" s="292"/>
      <c r="AF835" s="292"/>
      <c r="AG835" s="292"/>
    </row>
    <row r="836" spans="15:33" hidden="1" x14ac:dyDescent="0.25">
      <c r="O836" s="292"/>
      <c r="P836" s="292"/>
      <c r="Q836" s="292"/>
      <c r="R836" s="292"/>
      <c r="S836" s="292"/>
      <c r="T836" s="292"/>
      <c r="U836" s="292"/>
      <c r="V836" s="292"/>
      <c r="W836" s="292"/>
      <c r="X836" s="292"/>
      <c r="Y836" s="292"/>
      <c r="Z836" s="292"/>
      <c r="AA836" s="292"/>
      <c r="AB836" s="292"/>
      <c r="AC836" s="292"/>
      <c r="AD836" s="292"/>
      <c r="AE836" s="292"/>
      <c r="AF836" s="292"/>
      <c r="AG836" s="292"/>
    </row>
    <row r="837" spans="15:33" hidden="1" x14ac:dyDescent="0.25">
      <c r="O837" s="292"/>
      <c r="P837" s="292"/>
      <c r="Q837" s="292"/>
      <c r="R837" s="292"/>
      <c r="S837" s="292"/>
      <c r="T837" s="292"/>
      <c r="U837" s="292"/>
      <c r="V837" s="292"/>
      <c r="W837" s="292"/>
      <c r="X837" s="292"/>
      <c r="Y837" s="292"/>
      <c r="Z837" s="292"/>
      <c r="AA837" s="292"/>
      <c r="AB837" s="292"/>
      <c r="AC837" s="292"/>
      <c r="AD837" s="292"/>
      <c r="AE837" s="292"/>
      <c r="AF837" s="292"/>
      <c r="AG837" s="292"/>
    </row>
    <row r="838" spans="15:33" hidden="1" x14ac:dyDescent="0.25">
      <c r="O838" s="292"/>
      <c r="P838" s="292"/>
      <c r="Q838" s="292"/>
      <c r="R838" s="292"/>
      <c r="S838" s="292"/>
      <c r="T838" s="292"/>
      <c r="U838" s="292"/>
      <c r="V838" s="292"/>
      <c r="W838" s="292"/>
      <c r="X838" s="292"/>
      <c r="Y838" s="292"/>
      <c r="Z838" s="292"/>
      <c r="AA838" s="292"/>
      <c r="AB838" s="292"/>
      <c r="AC838" s="292"/>
      <c r="AD838" s="292"/>
      <c r="AE838" s="292"/>
      <c r="AF838" s="292"/>
      <c r="AG838" s="292"/>
    </row>
    <row r="839" spans="15:33" hidden="1" x14ac:dyDescent="0.25">
      <c r="O839" s="292"/>
      <c r="P839" s="292"/>
      <c r="Q839" s="292"/>
      <c r="R839" s="292"/>
      <c r="S839" s="292"/>
      <c r="T839" s="292"/>
      <c r="U839" s="292"/>
      <c r="V839" s="292"/>
      <c r="W839" s="292"/>
      <c r="X839" s="292"/>
      <c r="Y839" s="292"/>
      <c r="Z839" s="292"/>
      <c r="AA839" s="292"/>
      <c r="AB839" s="292"/>
      <c r="AC839" s="292"/>
      <c r="AD839" s="292"/>
      <c r="AE839" s="292"/>
      <c r="AF839" s="292"/>
      <c r="AG839" s="292"/>
    </row>
    <row r="840" spans="15:33" hidden="1" x14ac:dyDescent="0.25">
      <c r="O840" s="292"/>
      <c r="P840" s="292"/>
      <c r="Q840" s="292"/>
      <c r="R840" s="292"/>
      <c r="S840" s="292"/>
      <c r="T840" s="292"/>
      <c r="U840" s="292"/>
      <c r="V840" s="292"/>
      <c r="W840" s="292"/>
      <c r="X840" s="292"/>
      <c r="Y840" s="292"/>
      <c r="Z840" s="292"/>
      <c r="AA840" s="292"/>
      <c r="AB840" s="292"/>
      <c r="AC840" s="292"/>
      <c r="AD840" s="292"/>
      <c r="AE840" s="292"/>
      <c r="AF840" s="292"/>
      <c r="AG840" s="292"/>
    </row>
    <row r="841" spans="15:33" hidden="1" x14ac:dyDescent="0.25">
      <c r="O841" s="292"/>
      <c r="P841" s="292"/>
      <c r="Q841" s="292"/>
      <c r="R841" s="292"/>
      <c r="S841" s="292"/>
      <c r="T841" s="292"/>
      <c r="U841" s="292"/>
      <c r="V841" s="292"/>
      <c r="W841" s="292"/>
      <c r="X841" s="292"/>
      <c r="Y841" s="292"/>
      <c r="Z841" s="292"/>
      <c r="AA841" s="292"/>
      <c r="AB841" s="292"/>
      <c r="AC841" s="292"/>
      <c r="AD841" s="292"/>
      <c r="AE841" s="292"/>
      <c r="AF841" s="292"/>
      <c r="AG841" s="292"/>
    </row>
    <row r="842" spans="15:33" hidden="1" x14ac:dyDescent="0.25">
      <c r="O842" s="292"/>
      <c r="P842" s="292"/>
      <c r="Q842" s="292"/>
      <c r="R842" s="292"/>
      <c r="S842" s="292"/>
      <c r="T842" s="292"/>
      <c r="U842" s="292"/>
      <c r="V842" s="292"/>
      <c r="W842" s="292"/>
      <c r="X842" s="292"/>
      <c r="Y842" s="292"/>
      <c r="Z842" s="292"/>
      <c r="AA842" s="292"/>
      <c r="AB842" s="292"/>
      <c r="AC842" s="292"/>
      <c r="AD842" s="292"/>
      <c r="AE842" s="292"/>
      <c r="AF842" s="292"/>
      <c r="AG842" s="292"/>
    </row>
    <row r="843" spans="15:33" hidden="1" x14ac:dyDescent="0.25">
      <c r="O843" s="292"/>
      <c r="P843" s="292"/>
      <c r="Q843" s="292"/>
      <c r="R843" s="292"/>
      <c r="S843" s="292"/>
      <c r="T843" s="292"/>
      <c r="U843" s="292"/>
      <c r="V843" s="292"/>
      <c r="W843" s="292"/>
      <c r="X843" s="292"/>
      <c r="Y843" s="292"/>
      <c r="Z843" s="292"/>
      <c r="AA843" s="292"/>
      <c r="AB843" s="292"/>
      <c r="AC843" s="292"/>
      <c r="AD843" s="292"/>
      <c r="AE843" s="292"/>
      <c r="AF843" s="292"/>
      <c r="AG843" s="292"/>
    </row>
    <row r="844" spans="15:33" hidden="1" x14ac:dyDescent="0.25">
      <c r="O844" s="292"/>
      <c r="P844" s="292"/>
      <c r="Q844" s="292"/>
      <c r="R844" s="292"/>
      <c r="S844" s="292"/>
      <c r="T844" s="292"/>
      <c r="U844" s="292"/>
      <c r="V844" s="292"/>
      <c r="W844" s="292"/>
      <c r="X844" s="292"/>
      <c r="Y844" s="292"/>
      <c r="Z844" s="292"/>
      <c r="AA844" s="292"/>
      <c r="AB844" s="292"/>
      <c r="AC844" s="292"/>
      <c r="AD844" s="292"/>
      <c r="AE844" s="292"/>
      <c r="AF844" s="292"/>
      <c r="AG844" s="292"/>
    </row>
    <row r="845" spans="15:33" hidden="1" x14ac:dyDescent="0.25">
      <c r="O845" s="292"/>
      <c r="P845" s="292"/>
      <c r="Q845" s="292"/>
      <c r="R845" s="292"/>
      <c r="S845" s="292"/>
      <c r="T845" s="292"/>
      <c r="U845" s="292"/>
      <c r="V845" s="292"/>
      <c r="W845" s="292"/>
      <c r="X845" s="292"/>
      <c r="Y845" s="292"/>
      <c r="Z845" s="292"/>
      <c r="AA845" s="292"/>
      <c r="AB845" s="292"/>
      <c r="AC845" s="292"/>
      <c r="AD845" s="292"/>
      <c r="AE845" s="292"/>
      <c r="AF845" s="292"/>
      <c r="AG845" s="292"/>
    </row>
    <row r="846" spans="15:33" hidden="1" x14ac:dyDescent="0.25">
      <c r="O846" s="292"/>
      <c r="P846" s="292"/>
      <c r="Q846" s="292"/>
      <c r="R846" s="292"/>
      <c r="S846" s="292"/>
      <c r="T846" s="292"/>
      <c r="U846" s="292"/>
      <c r="V846" s="292"/>
      <c r="W846" s="292"/>
      <c r="X846" s="292"/>
      <c r="Y846" s="292"/>
      <c r="Z846" s="292"/>
      <c r="AA846" s="292"/>
      <c r="AB846" s="292"/>
      <c r="AC846" s="292"/>
      <c r="AD846" s="292"/>
      <c r="AE846" s="292"/>
      <c r="AF846" s="292"/>
      <c r="AG846" s="292"/>
    </row>
    <row r="847" spans="15:33" hidden="1" x14ac:dyDescent="0.25">
      <c r="O847" s="292"/>
      <c r="P847" s="292"/>
      <c r="Q847" s="292"/>
      <c r="R847" s="292"/>
      <c r="S847" s="292"/>
      <c r="T847" s="292"/>
      <c r="U847" s="292"/>
      <c r="V847" s="292"/>
      <c r="W847" s="292"/>
      <c r="X847" s="292"/>
      <c r="Y847" s="292"/>
      <c r="Z847" s="292"/>
      <c r="AA847" s="292"/>
      <c r="AB847" s="292"/>
      <c r="AC847" s="292"/>
      <c r="AD847" s="292"/>
      <c r="AE847" s="292"/>
      <c r="AF847" s="292"/>
      <c r="AG847" s="292"/>
    </row>
    <row r="848" spans="15:33" hidden="1" x14ac:dyDescent="0.25">
      <c r="O848" s="292"/>
      <c r="P848" s="292"/>
      <c r="Q848" s="292"/>
      <c r="R848" s="292"/>
      <c r="S848" s="292"/>
      <c r="T848" s="292"/>
      <c r="U848" s="292"/>
      <c r="V848" s="292"/>
      <c r="W848" s="292"/>
      <c r="X848" s="292"/>
      <c r="Y848" s="292"/>
      <c r="Z848" s="292"/>
      <c r="AA848" s="292"/>
      <c r="AB848" s="292"/>
      <c r="AC848" s="292"/>
      <c r="AD848" s="292"/>
      <c r="AE848" s="292"/>
      <c r="AF848" s="292"/>
      <c r="AG848" s="292"/>
    </row>
    <row r="849" spans="15:33" hidden="1" x14ac:dyDescent="0.25">
      <c r="O849" s="292"/>
      <c r="P849" s="292"/>
      <c r="Q849" s="292"/>
      <c r="R849" s="292"/>
      <c r="S849" s="292"/>
      <c r="T849" s="292"/>
      <c r="U849" s="292"/>
      <c r="V849" s="292"/>
      <c r="W849" s="292"/>
      <c r="X849" s="292"/>
      <c r="Y849" s="292"/>
      <c r="Z849" s="292"/>
      <c r="AA849" s="292"/>
      <c r="AB849" s="292"/>
      <c r="AC849" s="292"/>
      <c r="AD849" s="292"/>
      <c r="AE849" s="292"/>
      <c r="AF849" s="292"/>
      <c r="AG849" s="292"/>
    </row>
    <row r="850" spans="15:33" hidden="1" x14ac:dyDescent="0.25">
      <c r="O850" s="292"/>
      <c r="P850" s="292"/>
      <c r="Q850" s="292"/>
      <c r="R850" s="292"/>
      <c r="S850" s="292"/>
      <c r="T850" s="292"/>
      <c r="U850" s="292"/>
      <c r="V850" s="292"/>
      <c r="W850" s="292"/>
      <c r="X850" s="292"/>
      <c r="Y850" s="292"/>
      <c r="Z850" s="292"/>
      <c r="AA850" s="292"/>
      <c r="AB850" s="292"/>
      <c r="AC850" s="292"/>
      <c r="AD850" s="292"/>
      <c r="AE850" s="292"/>
      <c r="AF850" s="292"/>
      <c r="AG850" s="292"/>
    </row>
    <row r="851" spans="15:33" hidden="1" x14ac:dyDescent="0.25">
      <c r="O851" s="292"/>
      <c r="P851" s="292"/>
      <c r="Q851" s="292"/>
      <c r="R851" s="292"/>
      <c r="S851" s="292"/>
      <c r="T851" s="292"/>
      <c r="U851" s="292"/>
      <c r="V851" s="292"/>
      <c r="W851" s="292"/>
      <c r="X851" s="292"/>
      <c r="Y851" s="292"/>
      <c r="Z851" s="292"/>
      <c r="AA851" s="292"/>
      <c r="AB851" s="292"/>
      <c r="AC851" s="292"/>
      <c r="AD851" s="292"/>
      <c r="AE851" s="292"/>
      <c r="AF851" s="292"/>
      <c r="AG851" s="292"/>
    </row>
    <row r="852" spans="15:33" hidden="1" x14ac:dyDescent="0.25">
      <c r="O852" s="292"/>
      <c r="P852" s="292"/>
      <c r="Q852" s="292"/>
      <c r="R852" s="292"/>
      <c r="S852" s="292"/>
      <c r="T852" s="292"/>
      <c r="U852" s="292"/>
      <c r="V852" s="292"/>
      <c r="W852" s="292"/>
      <c r="X852" s="292"/>
      <c r="Y852" s="292"/>
      <c r="Z852" s="292"/>
      <c r="AA852" s="292"/>
      <c r="AB852" s="292"/>
      <c r="AC852" s="292"/>
      <c r="AD852" s="292"/>
      <c r="AE852" s="292"/>
      <c r="AF852" s="292"/>
      <c r="AG852" s="292"/>
    </row>
    <row r="853" spans="15:33" hidden="1" x14ac:dyDescent="0.25">
      <c r="O853" s="292"/>
      <c r="P853" s="292"/>
      <c r="Q853" s="292"/>
      <c r="R853" s="292"/>
      <c r="S853" s="292"/>
      <c r="T853" s="292"/>
      <c r="U853" s="292"/>
      <c r="V853" s="292"/>
      <c r="W853" s="292"/>
      <c r="X853" s="292"/>
      <c r="Y853" s="292"/>
      <c r="Z853" s="292"/>
      <c r="AA853" s="292"/>
      <c r="AB853" s="292"/>
      <c r="AC853" s="292"/>
      <c r="AD853" s="292"/>
      <c r="AE853" s="292"/>
      <c r="AF853" s="292"/>
      <c r="AG853" s="292"/>
    </row>
    <row r="854" spans="15:33" hidden="1" x14ac:dyDescent="0.25">
      <c r="O854" s="292"/>
      <c r="P854" s="292"/>
      <c r="Q854" s="292"/>
      <c r="R854" s="292"/>
      <c r="S854" s="292"/>
      <c r="T854" s="292"/>
      <c r="U854" s="292"/>
      <c r="V854" s="292"/>
      <c r="W854" s="292"/>
      <c r="X854" s="292"/>
      <c r="Y854" s="292"/>
      <c r="Z854" s="292"/>
      <c r="AA854" s="292"/>
      <c r="AB854" s="292"/>
      <c r="AC854" s="292"/>
      <c r="AD854" s="292"/>
      <c r="AE854" s="292"/>
      <c r="AF854" s="292"/>
      <c r="AG854" s="292"/>
    </row>
    <row r="855" spans="15:33" hidden="1" x14ac:dyDescent="0.25">
      <c r="O855" s="292"/>
      <c r="P855" s="292"/>
      <c r="Q855" s="292"/>
      <c r="R855" s="292"/>
      <c r="S855" s="292"/>
      <c r="T855" s="292"/>
      <c r="U855" s="292"/>
      <c r="V855" s="292"/>
      <c r="W855" s="292"/>
      <c r="X855" s="292"/>
      <c r="Y855" s="292"/>
      <c r="Z855" s="292"/>
      <c r="AA855" s="292"/>
      <c r="AB855" s="292"/>
      <c r="AC855" s="292"/>
      <c r="AD855" s="292"/>
      <c r="AE855" s="292"/>
      <c r="AF855" s="292"/>
      <c r="AG855" s="292"/>
    </row>
    <row r="856" spans="15:33" hidden="1" x14ac:dyDescent="0.25">
      <c r="O856" s="292"/>
      <c r="P856" s="292"/>
      <c r="Q856" s="292"/>
      <c r="R856" s="292"/>
      <c r="S856" s="292"/>
      <c r="T856" s="292"/>
      <c r="U856" s="292"/>
      <c r="V856" s="292"/>
      <c r="W856" s="292"/>
      <c r="X856" s="292"/>
      <c r="Y856" s="292"/>
      <c r="Z856" s="292"/>
      <c r="AA856" s="292"/>
      <c r="AB856" s="292"/>
      <c r="AC856" s="292"/>
      <c r="AD856" s="292"/>
      <c r="AE856" s="292"/>
      <c r="AF856" s="292"/>
      <c r="AG856" s="292"/>
    </row>
    <row r="857" spans="15:33" hidden="1" x14ac:dyDescent="0.25">
      <c r="O857" s="292"/>
      <c r="P857" s="292"/>
      <c r="Q857" s="292"/>
      <c r="R857" s="292"/>
      <c r="S857" s="292"/>
      <c r="T857" s="292"/>
      <c r="U857" s="292"/>
      <c r="V857" s="292"/>
      <c r="W857" s="292"/>
      <c r="X857" s="292"/>
      <c r="Y857" s="292"/>
      <c r="Z857" s="292"/>
      <c r="AA857" s="292"/>
      <c r="AB857" s="292"/>
      <c r="AC857" s="292"/>
      <c r="AD857" s="292"/>
      <c r="AE857" s="292"/>
      <c r="AF857" s="292"/>
      <c r="AG857" s="292"/>
    </row>
    <row r="858" spans="15:33" hidden="1" x14ac:dyDescent="0.25">
      <c r="O858" s="292"/>
      <c r="P858" s="292"/>
      <c r="Q858" s="292"/>
      <c r="R858" s="292"/>
      <c r="S858" s="292"/>
      <c r="T858" s="292"/>
      <c r="U858" s="292"/>
      <c r="V858" s="292"/>
      <c r="W858" s="292"/>
      <c r="X858" s="292"/>
      <c r="Y858" s="292"/>
      <c r="Z858" s="292"/>
      <c r="AA858" s="292"/>
      <c r="AB858" s="292"/>
      <c r="AC858" s="292"/>
      <c r="AD858" s="292"/>
      <c r="AE858" s="292"/>
      <c r="AF858" s="292"/>
      <c r="AG858" s="292"/>
    </row>
    <row r="859" spans="15:33" hidden="1" x14ac:dyDescent="0.25">
      <c r="O859" s="292"/>
      <c r="P859" s="292"/>
      <c r="Q859" s="292"/>
      <c r="R859" s="292"/>
      <c r="S859" s="292"/>
      <c r="T859" s="292"/>
      <c r="U859" s="292"/>
      <c r="V859" s="292"/>
      <c r="W859" s="292"/>
      <c r="X859" s="292"/>
      <c r="Y859" s="292"/>
      <c r="Z859" s="292"/>
      <c r="AA859" s="292"/>
      <c r="AB859" s="292"/>
      <c r="AC859" s="292"/>
      <c r="AD859" s="292"/>
      <c r="AE859" s="292"/>
      <c r="AF859" s="292"/>
      <c r="AG859" s="292"/>
    </row>
    <row r="860" spans="15:33" hidden="1" x14ac:dyDescent="0.25">
      <c r="O860" s="292"/>
      <c r="P860" s="292"/>
      <c r="Q860" s="292"/>
      <c r="R860" s="292"/>
      <c r="S860" s="292"/>
      <c r="T860" s="292"/>
      <c r="U860" s="292"/>
      <c r="V860" s="292"/>
      <c r="W860" s="292"/>
      <c r="X860" s="292"/>
      <c r="Y860" s="292"/>
      <c r="Z860" s="292"/>
      <c r="AA860" s="292"/>
      <c r="AB860" s="292"/>
      <c r="AC860" s="292"/>
      <c r="AD860" s="292"/>
      <c r="AE860" s="292"/>
      <c r="AF860" s="292"/>
      <c r="AG860" s="292"/>
    </row>
    <row r="861" spans="15:33" hidden="1" x14ac:dyDescent="0.25">
      <c r="O861" s="292"/>
      <c r="P861" s="292"/>
      <c r="Q861" s="292"/>
      <c r="R861" s="292"/>
      <c r="S861" s="292"/>
      <c r="T861" s="292"/>
      <c r="U861" s="292"/>
      <c r="V861" s="292"/>
      <c r="W861" s="292"/>
      <c r="X861" s="292"/>
      <c r="Y861" s="292"/>
      <c r="Z861" s="292"/>
      <c r="AA861" s="292"/>
      <c r="AB861" s="292"/>
      <c r="AC861" s="292"/>
      <c r="AD861" s="292"/>
      <c r="AE861" s="292"/>
      <c r="AF861" s="292"/>
      <c r="AG861" s="292"/>
    </row>
    <row r="862" spans="15:33" hidden="1" x14ac:dyDescent="0.25">
      <c r="O862" s="292"/>
      <c r="P862" s="292"/>
      <c r="Q862" s="292"/>
      <c r="R862" s="292"/>
      <c r="S862" s="292"/>
      <c r="T862" s="292"/>
      <c r="U862" s="292"/>
      <c r="V862" s="292"/>
      <c r="W862" s="292"/>
      <c r="X862" s="292"/>
      <c r="Y862" s="292"/>
      <c r="Z862" s="292"/>
      <c r="AA862" s="292"/>
      <c r="AB862" s="292"/>
      <c r="AC862" s="292"/>
      <c r="AD862" s="292"/>
      <c r="AE862" s="292"/>
      <c r="AF862" s="292"/>
      <c r="AG862" s="292"/>
    </row>
    <row r="863" spans="15:33" hidden="1" x14ac:dyDescent="0.25">
      <c r="O863" s="292"/>
      <c r="P863" s="292"/>
      <c r="Q863" s="292"/>
      <c r="R863" s="292"/>
      <c r="S863" s="292"/>
      <c r="T863" s="292"/>
      <c r="U863" s="292"/>
      <c r="V863" s="292"/>
      <c r="W863" s="292"/>
      <c r="X863" s="292"/>
      <c r="Y863" s="292"/>
      <c r="Z863" s="292"/>
      <c r="AA863" s="292"/>
      <c r="AB863" s="292"/>
      <c r="AC863" s="292"/>
      <c r="AD863" s="292"/>
      <c r="AE863" s="292"/>
      <c r="AF863" s="292"/>
      <c r="AG863" s="292"/>
    </row>
    <row r="864" spans="15:33" hidden="1" x14ac:dyDescent="0.25">
      <c r="O864" s="292"/>
      <c r="P864" s="292"/>
      <c r="Q864" s="292"/>
      <c r="R864" s="292"/>
      <c r="S864" s="292"/>
      <c r="T864" s="292"/>
      <c r="U864" s="292"/>
      <c r="V864" s="292"/>
      <c r="W864" s="292"/>
      <c r="X864" s="292"/>
      <c r="Y864" s="292"/>
      <c r="Z864" s="292"/>
      <c r="AA864" s="292"/>
      <c r="AB864" s="292"/>
      <c r="AC864" s="292"/>
      <c r="AD864" s="292"/>
      <c r="AE864" s="292"/>
      <c r="AF864" s="292"/>
      <c r="AG864" s="292"/>
    </row>
    <row r="865" spans="15:33" hidden="1" x14ac:dyDescent="0.25">
      <c r="O865" s="292"/>
      <c r="P865" s="292"/>
      <c r="Q865" s="292"/>
      <c r="R865" s="292"/>
      <c r="S865" s="292"/>
      <c r="T865" s="292"/>
      <c r="U865" s="292"/>
      <c r="V865" s="292"/>
      <c r="W865" s="292"/>
      <c r="X865" s="292"/>
      <c r="Y865" s="292"/>
      <c r="Z865" s="292"/>
      <c r="AA865" s="292"/>
      <c r="AB865" s="292"/>
      <c r="AC865" s="292"/>
      <c r="AD865" s="292"/>
      <c r="AE865" s="292"/>
      <c r="AF865" s="292"/>
      <c r="AG865" s="292"/>
    </row>
    <row r="866" spans="15:33" hidden="1" x14ac:dyDescent="0.25">
      <c r="O866" s="292"/>
      <c r="P866" s="292"/>
      <c r="Q866" s="292"/>
      <c r="R866" s="292"/>
      <c r="S866" s="292"/>
      <c r="T866" s="292"/>
      <c r="U866" s="292"/>
      <c r="V866" s="292"/>
      <c r="W866" s="292"/>
      <c r="X866" s="292"/>
      <c r="Y866" s="292"/>
      <c r="Z866" s="292"/>
      <c r="AA866" s="292"/>
      <c r="AB866" s="292"/>
      <c r="AC866" s="292"/>
      <c r="AD866" s="292"/>
      <c r="AE866" s="292"/>
      <c r="AF866" s="292"/>
      <c r="AG866" s="292"/>
    </row>
    <row r="867" spans="15:33" hidden="1" x14ac:dyDescent="0.25">
      <c r="O867" s="292"/>
      <c r="P867" s="292"/>
      <c r="Q867" s="292"/>
      <c r="R867" s="292"/>
      <c r="S867" s="292"/>
      <c r="T867" s="292"/>
      <c r="U867" s="292"/>
      <c r="V867" s="292"/>
      <c r="W867" s="292"/>
      <c r="X867" s="292"/>
      <c r="Y867" s="292"/>
      <c r="Z867" s="292"/>
      <c r="AA867" s="292"/>
      <c r="AB867" s="292"/>
      <c r="AC867" s="292"/>
      <c r="AD867" s="292"/>
      <c r="AE867" s="292"/>
      <c r="AF867" s="292"/>
      <c r="AG867" s="292"/>
    </row>
    <row r="868" spans="15:33" hidden="1" x14ac:dyDescent="0.25">
      <c r="O868" s="292"/>
      <c r="P868" s="292"/>
      <c r="Q868" s="292"/>
      <c r="R868" s="292"/>
      <c r="S868" s="292"/>
      <c r="T868" s="292"/>
      <c r="U868" s="292"/>
      <c r="V868" s="292"/>
      <c r="W868" s="292"/>
      <c r="X868" s="292"/>
      <c r="Y868" s="292"/>
      <c r="Z868" s="292"/>
      <c r="AA868" s="292"/>
      <c r="AB868" s="292"/>
      <c r="AC868" s="292"/>
      <c r="AD868" s="292"/>
      <c r="AE868" s="292"/>
      <c r="AF868" s="292"/>
      <c r="AG868" s="292"/>
    </row>
    <row r="869" spans="15:33" hidden="1" x14ac:dyDescent="0.25">
      <c r="O869" s="292"/>
      <c r="P869" s="292"/>
      <c r="Q869" s="292"/>
      <c r="R869" s="292"/>
      <c r="S869" s="292"/>
      <c r="T869" s="292"/>
      <c r="U869" s="292"/>
      <c r="V869" s="292"/>
      <c r="W869" s="292"/>
      <c r="X869" s="292"/>
      <c r="Y869" s="292"/>
      <c r="Z869" s="292"/>
      <c r="AA869" s="292"/>
      <c r="AB869" s="292"/>
      <c r="AC869" s="292"/>
      <c r="AD869" s="292"/>
      <c r="AE869" s="292"/>
      <c r="AF869" s="292"/>
      <c r="AG869" s="292"/>
    </row>
    <row r="870" spans="15:33" hidden="1" x14ac:dyDescent="0.25">
      <c r="O870" s="292"/>
      <c r="P870" s="292"/>
      <c r="Q870" s="292"/>
      <c r="R870" s="292"/>
      <c r="S870" s="292"/>
      <c r="T870" s="292"/>
      <c r="U870" s="292"/>
      <c r="V870" s="292"/>
      <c r="W870" s="292"/>
      <c r="X870" s="292"/>
      <c r="Y870" s="292"/>
      <c r="Z870" s="292"/>
      <c r="AA870" s="292"/>
      <c r="AB870" s="292"/>
      <c r="AC870" s="292"/>
      <c r="AD870" s="292"/>
      <c r="AE870" s="292"/>
      <c r="AF870" s="292"/>
      <c r="AG870" s="292"/>
    </row>
    <row r="871" spans="15:33" hidden="1" x14ac:dyDescent="0.25">
      <c r="O871" s="292"/>
      <c r="P871" s="292"/>
      <c r="Q871" s="292"/>
      <c r="R871" s="292"/>
      <c r="S871" s="292"/>
      <c r="T871" s="292"/>
      <c r="U871" s="292"/>
      <c r="V871" s="292"/>
      <c r="W871" s="292"/>
      <c r="X871" s="292"/>
      <c r="Y871" s="292"/>
      <c r="Z871" s="292"/>
      <c r="AA871" s="292"/>
      <c r="AB871" s="292"/>
      <c r="AC871" s="292"/>
      <c r="AD871" s="292"/>
      <c r="AE871" s="292"/>
      <c r="AF871" s="292"/>
      <c r="AG871" s="292"/>
    </row>
    <row r="872" spans="15:33" hidden="1" x14ac:dyDescent="0.25">
      <c r="O872" s="292"/>
      <c r="P872" s="292"/>
      <c r="Q872" s="292"/>
      <c r="R872" s="292"/>
      <c r="S872" s="292"/>
      <c r="T872" s="292"/>
      <c r="U872" s="292"/>
      <c r="V872" s="292"/>
      <c r="W872" s="292"/>
      <c r="X872" s="292"/>
      <c r="Y872" s="292"/>
      <c r="Z872" s="292"/>
      <c r="AA872" s="292"/>
      <c r="AB872" s="292"/>
      <c r="AC872" s="292"/>
      <c r="AD872" s="292"/>
      <c r="AE872" s="292"/>
      <c r="AF872" s="292"/>
      <c r="AG872" s="292"/>
    </row>
    <row r="873" spans="15:33" hidden="1" x14ac:dyDescent="0.25">
      <c r="O873" s="292"/>
      <c r="P873" s="292"/>
      <c r="Q873" s="292"/>
      <c r="R873" s="292"/>
      <c r="S873" s="292"/>
      <c r="T873" s="292"/>
      <c r="U873" s="292"/>
      <c r="V873" s="292"/>
      <c r="W873" s="292"/>
      <c r="X873" s="292"/>
      <c r="Y873" s="292"/>
      <c r="Z873" s="292"/>
      <c r="AA873" s="292"/>
      <c r="AB873" s="292"/>
      <c r="AC873" s="292"/>
      <c r="AD873" s="292"/>
      <c r="AE873" s="292"/>
      <c r="AF873" s="292"/>
      <c r="AG873" s="292"/>
    </row>
    <row r="874" spans="15:33" hidden="1" x14ac:dyDescent="0.25">
      <c r="O874" s="292"/>
      <c r="P874" s="292"/>
      <c r="Q874" s="292"/>
      <c r="R874" s="292"/>
      <c r="S874" s="292"/>
      <c r="T874" s="292"/>
      <c r="U874" s="292"/>
      <c r="V874" s="292"/>
      <c r="W874" s="292"/>
      <c r="X874" s="292"/>
      <c r="Y874" s="292"/>
      <c r="Z874" s="292"/>
      <c r="AA874" s="292"/>
      <c r="AB874" s="292"/>
      <c r="AC874" s="292"/>
      <c r="AD874" s="292"/>
      <c r="AE874" s="292"/>
      <c r="AF874" s="292"/>
      <c r="AG874" s="292"/>
    </row>
    <row r="875" spans="15:33" hidden="1" x14ac:dyDescent="0.25">
      <c r="O875" s="292"/>
      <c r="P875" s="292"/>
      <c r="Q875" s="292"/>
      <c r="R875" s="292"/>
      <c r="S875" s="292"/>
      <c r="T875" s="292"/>
      <c r="U875" s="292"/>
      <c r="V875" s="292"/>
      <c r="W875" s="292"/>
      <c r="X875" s="292"/>
      <c r="Y875" s="292"/>
      <c r="Z875" s="292"/>
      <c r="AA875" s="292"/>
      <c r="AB875" s="292"/>
      <c r="AC875" s="292"/>
      <c r="AD875" s="292"/>
      <c r="AE875" s="292"/>
      <c r="AF875" s="292"/>
      <c r="AG875" s="292"/>
    </row>
    <row r="876" spans="15:33" hidden="1" x14ac:dyDescent="0.25">
      <c r="O876" s="292"/>
      <c r="P876" s="292"/>
      <c r="Q876" s="292"/>
      <c r="R876" s="292"/>
      <c r="S876" s="292"/>
      <c r="T876" s="292"/>
      <c r="U876" s="292"/>
      <c r="V876" s="292"/>
      <c r="W876" s="292"/>
      <c r="X876" s="292"/>
      <c r="Y876" s="292"/>
      <c r="Z876" s="292"/>
      <c r="AA876" s="292"/>
      <c r="AB876" s="292"/>
      <c r="AC876" s="292"/>
      <c r="AD876" s="292"/>
      <c r="AE876" s="292"/>
      <c r="AF876" s="292"/>
      <c r="AG876" s="292"/>
    </row>
    <row r="877" spans="15:33" hidden="1" x14ac:dyDescent="0.25">
      <c r="O877" s="292"/>
      <c r="P877" s="292"/>
      <c r="Q877" s="292"/>
      <c r="R877" s="292"/>
      <c r="S877" s="292"/>
      <c r="T877" s="292"/>
      <c r="U877" s="292"/>
      <c r="V877" s="292"/>
      <c r="W877" s="292"/>
      <c r="X877" s="292"/>
      <c r="Y877" s="292"/>
      <c r="Z877" s="292"/>
      <c r="AA877" s="292"/>
      <c r="AB877" s="292"/>
      <c r="AC877" s="292"/>
      <c r="AD877" s="292"/>
      <c r="AE877" s="292"/>
      <c r="AF877" s="292"/>
      <c r="AG877" s="292"/>
    </row>
    <row r="878" spans="15:33" hidden="1" x14ac:dyDescent="0.25">
      <c r="O878" s="292"/>
      <c r="P878" s="292"/>
      <c r="Q878" s="292"/>
      <c r="R878" s="292"/>
      <c r="S878" s="292"/>
      <c r="T878" s="292"/>
      <c r="U878" s="292"/>
      <c r="V878" s="292"/>
      <c r="W878" s="292"/>
      <c r="X878" s="292"/>
      <c r="Y878" s="292"/>
      <c r="Z878" s="292"/>
      <c r="AA878" s="292"/>
      <c r="AB878" s="292"/>
      <c r="AC878" s="292"/>
      <c r="AD878" s="292"/>
      <c r="AE878" s="292"/>
      <c r="AF878" s="292"/>
      <c r="AG878" s="292"/>
    </row>
    <row r="879" spans="15:33" hidden="1" x14ac:dyDescent="0.25">
      <c r="O879" s="292"/>
      <c r="P879" s="292"/>
      <c r="Q879" s="292"/>
      <c r="R879" s="292"/>
      <c r="S879" s="292"/>
      <c r="T879" s="292"/>
      <c r="U879" s="292"/>
      <c r="V879" s="292"/>
      <c r="W879" s="292"/>
      <c r="X879" s="292"/>
      <c r="Y879" s="292"/>
      <c r="Z879" s="292"/>
      <c r="AA879" s="292"/>
      <c r="AB879" s="292"/>
      <c r="AC879" s="292"/>
      <c r="AD879" s="292"/>
      <c r="AE879" s="292"/>
      <c r="AF879" s="292"/>
      <c r="AG879" s="292"/>
    </row>
    <row r="880" spans="15:33" hidden="1" x14ac:dyDescent="0.25">
      <c r="O880" s="292"/>
      <c r="P880" s="292"/>
      <c r="Q880" s="292"/>
      <c r="R880" s="292"/>
      <c r="S880" s="292"/>
      <c r="T880" s="292"/>
      <c r="U880" s="292"/>
      <c r="V880" s="292"/>
      <c r="W880" s="292"/>
      <c r="X880" s="292"/>
      <c r="Y880" s="292"/>
      <c r="Z880" s="292"/>
      <c r="AA880" s="292"/>
      <c r="AB880" s="292"/>
      <c r="AC880" s="292"/>
      <c r="AD880" s="292"/>
      <c r="AE880" s="292"/>
      <c r="AF880" s="292"/>
      <c r="AG880" s="292"/>
    </row>
    <row r="881" spans="15:33" hidden="1" x14ac:dyDescent="0.25">
      <c r="O881" s="292"/>
      <c r="P881" s="292"/>
      <c r="Q881" s="292"/>
      <c r="R881" s="292"/>
      <c r="S881" s="292"/>
      <c r="T881" s="292"/>
      <c r="U881" s="292"/>
      <c r="V881" s="292"/>
      <c r="W881" s="292"/>
      <c r="X881" s="292"/>
      <c r="Y881" s="292"/>
      <c r="Z881" s="292"/>
      <c r="AA881" s="292"/>
      <c r="AB881" s="292"/>
      <c r="AC881" s="292"/>
      <c r="AD881" s="292"/>
      <c r="AE881" s="292"/>
      <c r="AF881" s="292"/>
      <c r="AG881" s="292"/>
    </row>
    <row r="882" spans="15:33" hidden="1" x14ac:dyDescent="0.25">
      <c r="O882" s="292"/>
      <c r="P882" s="292"/>
      <c r="Q882" s="292"/>
      <c r="R882" s="292"/>
      <c r="S882" s="292"/>
      <c r="T882" s="292"/>
      <c r="U882" s="292"/>
      <c r="V882" s="292"/>
      <c r="W882" s="292"/>
      <c r="X882" s="292"/>
      <c r="Y882" s="292"/>
      <c r="Z882" s="292"/>
      <c r="AA882" s="292"/>
      <c r="AB882" s="292"/>
      <c r="AC882" s="292"/>
      <c r="AD882" s="292"/>
      <c r="AE882" s="292"/>
      <c r="AF882" s="292"/>
      <c r="AG882" s="292"/>
    </row>
    <row r="883" spans="15:33" hidden="1" x14ac:dyDescent="0.25">
      <c r="O883" s="292"/>
      <c r="P883" s="292"/>
      <c r="Q883" s="292"/>
      <c r="R883" s="292"/>
      <c r="S883" s="292"/>
      <c r="T883" s="292"/>
      <c r="U883" s="292"/>
      <c r="V883" s="292"/>
      <c r="W883" s="292"/>
      <c r="X883" s="292"/>
      <c r="Y883" s="292"/>
      <c r="Z883" s="292"/>
      <c r="AA883" s="292"/>
      <c r="AB883" s="292"/>
      <c r="AC883" s="292"/>
      <c r="AD883" s="292"/>
      <c r="AE883" s="292"/>
      <c r="AF883" s="292"/>
      <c r="AG883" s="292"/>
    </row>
    <row r="884" spans="15:33" hidden="1" x14ac:dyDescent="0.25">
      <c r="O884" s="292"/>
      <c r="P884" s="292"/>
      <c r="Q884" s="292"/>
      <c r="R884" s="292"/>
      <c r="S884" s="292"/>
      <c r="T884" s="292"/>
      <c r="U884" s="292"/>
      <c r="V884" s="292"/>
      <c r="W884" s="292"/>
      <c r="X884" s="292"/>
      <c r="Y884" s="292"/>
      <c r="Z884" s="292"/>
      <c r="AA884" s="292"/>
      <c r="AB884" s="292"/>
      <c r="AC884" s="292"/>
      <c r="AD884" s="292"/>
      <c r="AE884" s="292"/>
      <c r="AF884" s="292"/>
      <c r="AG884" s="292"/>
    </row>
    <row r="885" spans="15:33" hidden="1" x14ac:dyDescent="0.25">
      <c r="O885" s="292"/>
      <c r="P885" s="292"/>
      <c r="Q885" s="292"/>
      <c r="R885" s="292"/>
      <c r="S885" s="292"/>
      <c r="T885" s="292"/>
      <c r="U885" s="292"/>
      <c r="V885" s="292"/>
      <c r="W885" s="292"/>
      <c r="X885" s="292"/>
      <c r="Y885" s="292"/>
      <c r="Z885" s="292"/>
      <c r="AA885" s="292"/>
      <c r="AB885" s="292"/>
      <c r="AC885" s="292"/>
      <c r="AD885" s="292"/>
      <c r="AE885" s="292"/>
      <c r="AF885" s="292"/>
      <c r="AG885" s="292"/>
    </row>
    <row r="886" spans="15:33" hidden="1" x14ac:dyDescent="0.25">
      <c r="O886" s="292"/>
      <c r="P886" s="292"/>
      <c r="Q886" s="292"/>
      <c r="R886" s="292"/>
      <c r="S886" s="292"/>
      <c r="T886" s="292"/>
      <c r="U886" s="292"/>
      <c r="V886" s="292"/>
      <c r="W886" s="292"/>
      <c r="X886" s="292"/>
      <c r="Y886" s="292"/>
      <c r="Z886" s="292"/>
      <c r="AA886" s="292"/>
      <c r="AB886" s="292"/>
      <c r="AC886" s="292"/>
      <c r="AD886" s="292"/>
      <c r="AE886" s="292"/>
      <c r="AF886" s="292"/>
      <c r="AG886" s="292"/>
    </row>
    <row r="887" spans="15:33" hidden="1" x14ac:dyDescent="0.25">
      <c r="O887" s="292"/>
      <c r="P887" s="292"/>
      <c r="Q887" s="292"/>
      <c r="R887" s="292"/>
      <c r="S887" s="292"/>
      <c r="T887" s="292"/>
      <c r="U887" s="292"/>
      <c r="V887" s="292"/>
      <c r="W887" s="292"/>
      <c r="X887" s="292"/>
      <c r="Y887" s="292"/>
      <c r="Z887" s="292"/>
      <c r="AA887" s="292"/>
      <c r="AB887" s="292"/>
      <c r="AC887" s="292"/>
      <c r="AD887" s="292"/>
      <c r="AE887" s="292"/>
      <c r="AF887" s="292"/>
      <c r="AG887" s="292"/>
    </row>
    <row r="888" spans="15:33" hidden="1" x14ac:dyDescent="0.25">
      <c r="O888" s="292"/>
      <c r="P888" s="292"/>
      <c r="Q888" s="292"/>
      <c r="R888" s="292"/>
      <c r="S888" s="292"/>
      <c r="T888" s="292"/>
      <c r="U888" s="292"/>
      <c r="V888" s="292"/>
      <c r="W888" s="292"/>
      <c r="X888" s="292"/>
      <c r="Y888" s="292"/>
      <c r="Z888" s="292"/>
      <c r="AA888" s="292"/>
      <c r="AB888" s="292"/>
      <c r="AC888" s="292"/>
      <c r="AD888" s="292"/>
      <c r="AE888" s="292"/>
      <c r="AF888" s="292"/>
      <c r="AG888" s="292"/>
    </row>
    <row r="889" spans="15:33" hidden="1" x14ac:dyDescent="0.25">
      <c r="O889" s="292"/>
      <c r="P889" s="292"/>
      <c r="Q889" s="292"/>
      <c r="R889" s="292"/>
      <c r="S889" s="292"/>
      <c r="T889" s="292"/>
      <c r="U889" s="292"/>
      <c r="V889" s="292"/>
      <c r="W889" s="292"/>
      <c r="X889" s="292"/>
      <c r="Y889" s="292"/>
      <c r="Z889" s="292"/>
      <c r="AA889" s="292"/>
      <c r="AB889" s="292"/>
      <c r="AC889" s="292"/>
      <c r="AD889" s="292"/>
      <c r="AE889" s="292"/>
      <c r="AF889" s="292"/>
      <c r="AG889" s="292"/>
    </row>
    <row r="890" spans="15:33" hidden="1" x14ac:dyDescent="0.25">
      <c r="O890" s="292"/>
      <c r="P890" s="292"/>
      <c r="Q890" s="292"/>
      <c r="R890" s="292"/>
      <c r="S890" s="292"/>
      <c r="T890" s="292"/>
      <c r="U890" s="292"/>
      <c r="V890" s="292"/>
      <c r="W890" s="292"/>
      <c r="X890" s="292"/>
      <c r="Y890" s="292"/>
      <c r="Z890" s="292"/>
      <c r="AA890" s="292"/>
      <c r="AB890" s="292"/>
      <c r="AC890" s="292"/>
      <c r="AD890" s="292"/>
      <c r="AE890" s="292"/>
      <c r="AF890" s="292"/>
      <c r="AG890" s="292"/>
    </row>
    <row r="891" spans="15:33" hidden="1" x14ac:dyDescent="0.25">
      <c r="O891" s="292"/>
      <c r="P891" s="292"/>
      <c r="Q891" s="292"/>
      <c r="R891" s="292"/>
      <c r="S891" s="292"/>
      <c r="T891" s="292"/>
      <c r="U891" s="292"/>
      <c r="V891" s="292"/>
      <c r="W891" s="292"/>
      <c r="X891" s="292"/>
      <c r="Y891" s="292"/>
      <c r="Z891" s="292"/>
      <c r="AA891" s="292"/>
      <c r="AB891" s="292"/>
      <c r="AC891" s="292"/>
      <c r="AD891" s="292"/>
      <c r="AE891" s="292"/>
      <c r="AF891" s="292"/>
      <c r="AG891" s="292"/>
    </row>
    <row r="892" spans="15:33" hidden="1" x14ac:dyDescent="0.25">
      <c r="O892" s="292"/>
      <c r="P892" s="292"/>
      <c r="Q892" s="292"/>
      <c r="R892" s="292"/>
      <c r="S892" s="292"/>
      <c r="T892" s="292"/>
      <c r="U892" s="292"/>
      <c r="V892" s="292"/>
      <c r="W892" s="292"/>
      <c r="X892" s="292"/>
      <c r="Y892" s="292"/>
      <c r="Z892" s="292"/>
      <c r="AA892" s="292"/>
      <c r="AB892" s="292"/>
      <c r="AC892" s="292"/>
      <c r="AD892" s="292"/>
      <c r="AE892" s="292"/>
      <c r="AF892" s="292"/>
      <c r="AG892" s="292"/>
    </row>
    <row r="893" spans="15:33" hidden="1" x14ac:dyDescent="0.25">
      <c r="O893" s="292"/>
      <c r="P893" s="292"/>
      <c r="Q893" s="292"/>
      <c r="R893" s="292"/>
      <c r="S893" s="292"/>
      <c r="T893" s="292"/>
      <c r="U893" s="292"/>
      <c r="V893" s="292"/>
      <c r="W893" s="292"/>
      <c r="X893" s="292"/>
      <c r="Y893" s="292"/>
      <c r="Z893" s="292"/>
      <c r="AA893" s="292"/>
      <c r="AB893" s="292"/>
      <c r="AC893" s="292"/>
      <c r="AD893" s="292"/>
      <c r="AE893" s="292"/>
      <c r="AF893" s="292"/>
      <c r="AG893" s="292"/>
    </row>
    <row r="894" spans="15:33" hidden="1" x14ac:dyDescent="0.25">
      <c r="O894" s="292"/>
      <c r="P894" s="292"/>
      <c r="Q894" s="292"/>
      <c r="R894" s="292"/>
      <c r="S894" s="292"/>
      <c r="T894" s="292"/>
      <c r="U894" s="292"/>
      <c r="V894" s="292"/>
      <c r="W894" s="292"/>
      <c r="X894" s="292"/>
      <c r="Y894" s="292"/>
      <c r="Z894" s="292"/>
      <c r="AA894" s="292"/>
      <c r="AB894" s="292"/>
      <c r="AC894" s="292"/>
      <c r="AD894" s="292"/>
      <c r="AE894" s="292"/>
      <c r="AF894" s="292"/>
      <c r="AG894" s="292"/>
    </row>
    <row r="895" spans="15:33" hidden="1" x14ac:dyDescent="0.25">
      <c r="O895" s="292"/>
      <c r="P895" s="292"/>
      <c r="Q895" s="292"/>
      <c r="R895" s="292"/>
      <c r="S895" s="292"/>
      <c r="T895" s="292"/>
      <c r="U895" s="292"/>
      <c r="V895" s="292"/>
      <c r="W895" s="292"/>
      <c r="X895" s="292"/>
      <c r="Y895" s="292"/>
      <c r="Z895" s="292"/>
      <c r="AA895" s="292"/>
      <c r="AB895" s="292"/>
      <c r="AC895" s="292"/>
      <c r="AD895" s="292"/>
      <c r="AE895" s="292"/>
      <c r="AF895" s="292"/>
      <c r="AG895" s="292"/>
    </row>
    <row r="896" spans="15:33" hidden="1" x14ac:dyDescent="0.25">
      <c r="O896" s="292"/>
      <c r="P896" s="292"/>
      <c r="Q896" s="292"/>
      <c r="R896" s="292"/>
      <c r="S896" s="292"/>
      <c r="T896" s="292"/>
      <c r="U896" s="292"/>
      <c r="V896" s="292"/>
      <c r="W896" s="292"/>
      <c r="X896" s="292"/>
      <c r="Y896" s="292"/>
      <c r="Z896" s="292"/>
      <c r="AA896" s="292"/>
      <c r="AB896" s="292"/>
      <c r="AC896" s="292"/>
      <c r="AD896" s="292"/>
      <c r="AE896" s="292"/>
      <c r="AF896" s="292"/>
      <c r="AG896" s="292"/>
    </row>
    <row r="897" spans="15:33" hidden="1" x14ac:dyDescent="0.25">
      <c r="O897" s="292"/>
      <c r="P897" s="292"/>
      <c r="Q897" s="292"/>
      <c r="R897" s="292"/>
      <c r="S897" s="292"/>
      <c r="T897" s="292"/>
      <c r="U897" s="292"/>
      <c r="V897" s="292"/>
      <c r="W897" s="292"/>
      <c r="X897" s="292"/>
      <c r="Y897" s="292"/>
      <c r="Z897" s="292"/>
      <c r="AA897" s="292"/>
      <c r="AB897" s="292"/>
      <c r="AC897" s="292"/>
      <c r="AD897" s="292"/>
      <c r="AE897" s="292"/>
      <c r="AF897" s="292"/>
      <c r="AG897" s="292"/>
    </row>
    <row r="898" spans="15:33" hidden="1" x14ac:dyDescent="0.25">
      <c r="O898" s="292"/>
      <c r="P898" s="292"/>
      <c r="Q898" s="292"/>
      <c r="R898" s="292"/>
      <c r="S898" s="292"/>
      <c r="T898" s="292"/>
      <c r="U898" s="292"/>
      <c r="V898" s="292"/>
      <c r="W898" s="292"/>
      <c r="X898" s="292"/>
      <c r="Y898" s="292"/>
      <c r="Z898" s="292"/>
      <c r="AA898" s="292"/>
      <c r="AB898" s="292"/>
      <c r="AC898" s="292"/>
      <c r="AD898" s="292"/>
      <c r="AE898" s="292"/>
      <c r="AF898" s="292"/>
      <c r="AG898" s="292"/>
    </row>
    <row r="899" spans="15:33" hidden="1" x14ac:dyDescent="0.25">
      <c r="O899" s="292"/>
      <c r="P899" s="292"/>
      <c r="Q899" s="292"/>
      <c r="R899" s="292"/>
      <c r="S899" s="292"/>
      <c r="T899" s="292"/>
      <c r="U899" s="292"/>
      <c r="V899" s="292"/>
      <c r="W899" s="292"/>
      <c r="X899" s="292"/>
      <c r="Y899" s="292"/>
      <c r="Z899" s="292"/>
      <c r="AA899" s="292"/>
      <c r="AB899" s="292"/>
      <c r="AC899" s="292"/>
      <c r="AD899" s="292"/>
      <c r="AE899" s="292"/>
      <c r="AF899" s="292"/>
      <c r="AG899" s="292"/>
    </row>
    <row r="900" spans="15:33" hidden="1" x14ac:dyDescent="0.25">
      <c r="O900" s="292"/>
      <c r="P900" s="292"/>
      <c r="Q900" s="292"/>
      <c r="R900" s="292"/>
      <c r="S900" s="292"/>
      <c r="T900" s="292"/>
      <c r="U900" s="292"/>
      <c r="V900" s="292"/>
      <c r="W900" s="292"/>
      <c r="X900" s="292"/>
      <c r="Y900" s="292"/>
      <c r="Z900" s="292"/>
      <c r="AA900" s="292"/>
      <c r="AB900" s="292"/>
      <c r="AC900" s="292"/>
      <c r="AD900" s="292"/>
      <c r="AE900" s="292"/>
      <c r="AF900" s="292"/>
      <c r="AG900" s="292"/>
    </row>
    <row r="901" spans="15:33" hidden="1" x14ac:dyDescent="0.25">
      <c r="O901" s="292"/>
      <c r="P901" s="292"/>
      <c r="Q901" s="292"/>
      <c r="R901" s="292"/>
      <c r="S901" s="292"/>
      <c r="T901" s="292"/>
      <c r="U901" s="292"/>
      <c r="V901" s="292"/>
      <c r="W901" s="292"/>
      <c r="X901" s="292"/>
      <c r="Y901" s="292"/>
      <c r="Z901" s="292"/>
      <c r="AA901" s="292"/>
      <c r="AB901" s="292"/>
      <c r="AC901" s="292"/>
      <c r="AD901" s="292"/>
      <c r="AE901" s="292"/>
      <c r="AF901" s="292"/>
      <c r="AG901" s="292"/>
    </row>
    <row r="902" spans="15:33" hidden="1" x14ac:dyDescent="0.25">
      <c r="O902" s="292"/>
      <c r="P902" s="292"/>
      <c r="Q902" s="292"/>
      <c r="R902" s="292"/>
      <c r="S902" s="292"/>
      <c r="T902" s="292"/>
      <c r="U902" s="292"/>
      <c r="V902" s="292"/>
      <c r="W902" s="292"/>
      <c r="X902" s="292"/>
      <c r="Y902" s="292"/>
      <c r="Z902" s="292"/>
      <c r="AA902" s="292"/>
      <c r="AB902" s="292"/>
      <c r="AC902" s="292"/>
      <c r="AD902" s="292"/>
      <c r="AE902" s="292"/>
      <c r="AF902" s="292"/>
      <c r="AG902" s="292"/>
    </row>
    <row r="903" spans="15:33" hidden="1" x14ac:dyDescent="0.25">
      <c r="O903" s="292"/>
      <c r="P903" s="292"/>
      <c r="Q903" s="292"/>
      <c r="R903" s="292"/>
      <c r="S903" s="292"/>
      <c r="T903" s="292"/>
      <c r="U903" s="292"/>
      <c r="V903" s="292"/>
      <c r="W903" s="292"/>
      <c r="X903" s="292"/>
      <c r="Y903" s="292"/>
      <c r="Z903" s="292"/>
      <c r="AA903" s="292"/>
      <c r="AB903" s="292"/>
      <c r="AC903" s="292"/>
      <c r="AD903" s="292"/>
      <c r="AE903" s="292"/>
      <c r="AF903" s="292"/>
      <c r="AG903" s="292"/>
    </row>
    <row r="904" spans="15:33" hidden="1" x14ac:dyDescent="0.25">
      <c r="O904" s="292"/>
      <c r="P904" s="292"/>
      <c r="Q904" s="292"/>
      <c r="R904" s="292"/>
      <c r="S904" s="292"/>
      <c r="T904" s="292"/>
      <c r="U904" s="292"/>
      <c r="V904" s="292"/>
      <c r="W904" s="292"/>
      <c r="X904" s="292"/>
      <c r="Y904" s="292"/>
      <c r="Z904" s="292"/>
      <c r="AA904" s="292"/>
      <c r="AB904" s="292"/>
      <c r="AC904" s="292"/>
      <c r="AD904" s="292"/>
      <c r="AE904" s="292"/>
      <c r="AF904" s="292"/>
      <c r="AG904" s="292"/>
    </row>
    <row r="905" spans="15:33" hidden="1" x14ac:dyDescent="0.25">
      <c r="O905" s="292"/>
      <c r="P905" s="292"/>
      <c r="Q905" s="292"/>
      <c r="R905" s="292"/>
      <c r="S905" s="292"/>
      <c r="T905" s="292"/>
      <c r="U905" s="292"/>
      <c r="V905" s="292"/>
      <c r="W905" s="292"/>
      <c r="X905" s="292"/>
      <c r="Y905" s="292"/>
      <c r="Z905" s="292"/>
      <c r="AA905" s="292"/>
      <c r="AB905" s="292"/>
      <c r="AC905" s="292"/>
      <c r="AD905" s="292"/>
      <c r="AE905" s="292"/>
      <c r="AF905" s="292"/>
      <c r="AG905" s="292"/>
    </row>
    <row r="906" spans="15:33" hidden="1" x14ac:dyDescent="0.25">
      <c r="O906" s="292"/>
      <c r="P906" s="292"/>
      <c r="Q906" s="292"/>
      <c r="R906" s="292"/>
      <c r="S906" s="292"/>
      <c r="T906" s="292"/>
      <c r="U906" s="292"/>
      <c r="V906" s="292"/>
      <c r="W906" s="292"/>
      <c r="X906" s="292"/>
      <c r="Y906" s="292"/>
      <c r="Z906" s="292"/>
      <c r="AA906" s="292"/>
      <c r="AB906" s="292"/>
      <c r="AC906" s="292"/>
      <c r="AD906" s="292"/>
      <c r="AE906" s="292"/>
      <c r="AF906" s="292"/>
      <c r="AG906" s="292"/>
    </row>
    <row r="907" spans="15:33" hidden="1" x14ac:dyDescent="0.25">
      <c r="O907" s="292"/>
      <c r="P907" s="292"/>
      <c r="Q907" s="292"/>
      <c r="R907" s="292"/>
      <c r="S907" s="292"/>
      <c r="T907" s="292"/>
      <c r="U907" s="292"/>
      <c r="V907" s="292"/>
      <c r="W907" s="292"/>
      <c r="X907" s="292"/>
      <c r="Y907" s="292"/>
      <c r="Z907" s="292"/>
      <c r="AA907" s="292"/>
      <c r="AB907" s="292"/>
      <c r="AC907" s="292"/>
      <c r="AD907" s="292"/>
      <c r="AE907" s="292"/>
      <c r="AF907" s="292"/>
      <c r="AG907" s="292"/>
    </row>
    <row r="908" spans="15:33" hidden="1" x14ac:dyDescent="0.25">
      <c r="O908" s="292"/>
      <c r="P908" s="292"/>
      <c r="Q908" s="292"/>
      <c r="R908" s="292"/>
      <c r="S908" s="292"/>
      <c r="T908" s="292"/>
      <c r="U908" s="292"/>
      <c r="V908" s="292"/>
      <c r="W908" s="292"/>
      <c r="X908" s="292"/>
      <c r="Y908" s="292"/>
      <c r="Z908" s="292"/>
      <c r="AA908" s="292"/>
      <c r="AB908" s="292"/>
      <c r="AC908" s="292"/>
      <c r="AD908" s="292"/>
      <c r="AE908" s="292"/>
      <c r="AF908" s="292"/>
      <c r="AG908" s="292"/>
    </row>
    <row r="909" spans="15:33" hidden="1" x14ac:dyDescent="0.25">
      <c r="O909" s="292"/>
      <c r="P909" s="292"/>
      <c r="Q909" s="292"/>
      <c r="R909" s="292"/>
      <c r="S909" s="292"/>
      <c r="T909" s="292"/>
      <c r="U909" s="292"/>
      <c r="V909" s="292"/>
      <c r="W909" s="292"/>
      <c r="X909" s="292"/>
      <c r="Y909" s="292"/>
      <c r="Z909" s="292"/>
      <c r="AA909" s="292"/>
      <c r="AB909" s="292"/>
      <c r="AC909" s="292"/>
      <c r="AD909" s="292"/>
      <c r="AE909" s="292"/>
      <c r="AF909" s="292"/>
      <c r="AG909" s="292"/>
    </row>
    <row r="910" spans="15:33" hidden="1" x14ac:dyDescent="0.25">
      <c r="O910" s="292"/>
      <c r="P910" s="292"/>
      <c r="Q910" s="292"/>
      <c r="R910" s="292"/>
      <c r="S910" s="292"/>
      <c r="T910" s="292"/>
      <c r="U910" s="292"/>
      <c r="V910" s="292"/>
      <c r="W910" s="292"/>
      <c r="X910" s="292"/>
      <c r="Y910" s="292"/>
      <c r="Z910" s="292"/>
      <c r="AA910" s="292"/>
      <c r="AB910" s="292"/>
      <c r="AC910" s="292"/>
      <c r="AD910" s="292"/>
      <c r="AE910" s="292"/>
      <c r="AF910" s="292"/>
      <c r="AG910" s="292"/>
    </row>
    <row r="911" spans="15:33" hidden="1" x14ac:dyDescent="0.25">
      <c r="O911" s="292"/>
      <c r="P911" s="292"/>
      <c r="Q911" s="292"/>
      <c r="R911" s="292"/>
      <c r="S911" s="292"/>
      <c r="T911" s="292"/>
      <c r="U911" s="292"/>
      <c r="V911" s="292"/>
      <c r="W911" s="292"/>
      <c r="X911" s="292"/>
      <c r="Y911" s="292"/>
      <c r="Z911" s="292"/>
      <c r="AA911" s="292"/>
      <c r="AB911" s="292"/>
      <c r="AC911" s="292"/>
      <c r="AD911" s="292"/>
      <c r="AE911" s="292"/>
      <c r="AF911" s="292"/>
      <c r="AG911" s="292"/>
    </row>
    <row r="912" spans="15:33" hidden="1" x14ac:dyDescent="0.25">
      <c r="O912" s="292"/>
      <c r="P912" s="292"/>
      <c r="Q912" s="292"/>
      <c r="R912" s="292"/>
      <c r="S912" s="292"/>
      <c r="T912" s="292"/>
      <c r="U912" s="292"/>
      <c r="V912" s="292"/>
      <c r="W912" s="292"/>
      <c r="X912" s="292"/>
      <c r="Y912" s="292"/>
      <c r="Z912" s="292"/>
      <c r="AA912" s="292"/>
      <c r="AB912" s="292"/>
      <c r="AC912" s="292"/>
      <c r="AD912" s="292"/>
      <c r="AE912" s="292"/>
      <c r="AF912" s="292"/>
      <c r="AG912" s="292"/>
    </row>
    <row r="913" spans="15:33" hidden="1" x14ac:dyDescent="0.25">
      <c r="O913" s="292"/>
      <c r="P913" s="292"/>
      <c r="Q913" s="292"/>
      <c r="R913" s="292"/>
      <c r="S913" s="292"/>
      <c r="T913" s="292"/>
      <c r="U913" s="292"/>
      <c r="V913" s="292"/>
      <c r="W913" s="292"/>
      <c r="X913" s="292"/>
      <c r="Y913" s="292"/>
      <c r="Z913" s="292"/>
      <c r="AA913" s="292"/>
      <c r="AB913" s="292"/>
      <c r="AC913" s="292"/>
      <c r="AD913" s="292"/>
      <c r="AE913" s="292"/>
      <c r="AF913" s="292"/>
      <c r="AG913" s="292"/>
    </row>
    <row r="914" spans="15:33" hidden="1" x14ac:dyDescent="0.25">
      <c r="O914" s="292"/>
      <c r="P914" s="292"/>
      <c r="Q914" s="292"/>
      <c r="R914" s="292"/>
      <c r="S914" s="292"/>
      <c r="T914" s="292"/>
      <c r="U914" s="292"/>
      <c r="V914" s="292"/>
      <c r="W914" s="292"/>
      <c r="X914" s="292"/>
      <c r="Y914" s="292"/>
      <c r="Z914" s="292"/>
      <c r="AA914" s="292"/>
      <c r="AB914" s="292"/>
      <c r="AC914" s="292"/>
      <c r="AD914" s="292"/>
      <c r="AE914" s="292"/>
      <c r="AF914" s="292"/>
      <c r="AG914" s="292"/>
    </row>
    <row r="915" spans="15:33" hidden="1" x14ac:dyDescent="0.25">
      <c r="O915" s="292"/>
      <c r="P915" s="292"/>
      <c r="Q915" s="292"/>
      <c r="R915" s="292"/>
      <c r="S915" s="292"/>
      <c r="T915" s="292"/>
      <c r="U915" s="292"/>
      <c r="V915" s="292"/>
      <c r="W915" s="292"/>
      <c r="X915" s="292"/>
      <c r="Y915" s="292"/>
      <c r="Z915" s="292"/>
      <c r="AA915" s="292"/>
      <c r="AB915" s="292"/>
      <c r="AC915" s="292"/>
      <c r="AD915" s="292"/>
      <c r="AE915" s="292"/>
      <c r="AF915" s="292"/>
      <c r="AG915" s="292"/>
    </row>
    <row r="916" spans="15:33" hidden="1" x14ac:dyDescent="0.25">
      <c r="O916" s="292"/>
      <c r="P916" s="292"/>
      <c r="Q916" s="292"/>
      <c r="R916" s="292"/>
      <c r="S916" s="292"/>
      <c r="T916" s="292"/>
      <c r="U916" s="292"/>
      <c r="V916" s="292"/>
      <c r="W916" s="292"/>
      <c r="X916" s="292"/>
      <c r="Y916" s="292"/>
      <c r="Z916" s="292"/>
      <c r="AA916" s="292"/>
      <c r="AB916" s="292"/>
      <c r="AC916" s="292"/>
      <c r="AD916" s="292"/>
      <c r="AE916" s="292"/>
      <c r="AF916" s="292"/>
      <c r="AG916" s="292"/>
    </row>
    <row r="917" spans="15:33" hidden="1" x14ac:dyDescent="0.25">
      <c r="O917" s="292"/>
      <c r="P917" s="292"/>
      <c r="Q917" s="292"/>
      <c r="R917" s="292"/>
      <c r="S917" s="292"/>
      <c r="T917" s="292"/>
      <c r="U917" s="292"/>
      <c r="V917" s="292"/>
      <c r="W917" s="292"/>
      <c r="X917" s="292"/>
      <c r="Y917" s="292"/>
      <c r="Z917" s="292"/>
      <c r="AA917" s="292"/>
      <c r="AB917" s="292"/>
      <c r="AC917" s="292"/>
      <c r="AD917" s="292"/>
      <c r="AE917" s="292"/>
      <c r="AF917" s="292"/>
      <c r="AG917" s="292"/>
    </row>
    <row r="918" spans="15:33" hidden="1" x14ac:dyDescent="0.25">
      <c r="O918" s="292"/>
      <c r="P918" s="292"/>
      <c r="Q918" s="292"/>
      <c r="R918" s="292"/>
      <c r="S918" s="292"/>
      <c r="T918" s="292"/>
      <c r="U918" s="292"/>
      <c r="V918" s="292"/>
      <c r="W918" s="292"/>
      <c r="X918" s="292"/>
      <c r="Y918" s="292"/>
      <c r="Z918" s="292"/>
      <c r="AA918" s="292"/>
      <c r="AB918" s="292"/>
      <c r="AC918" s="292"/>
      <c r="AD918" s="292"/>
      <c r="AE918" s="292"/>
      <c r="AF918" s="292"/>
      <c r="AG918" s="292"/>
    </row>
    <row r="919" spans="15:33" hidden="1" x14ac:dyDescent="0.25">
      <c r="O919" s="292"/>
      <c r="P919" s="292"/>
      <c r="Q919" s="292"/>
      <c r="R919" s="292"/>
      <c r="S919" s="292"/>
      <c r="T919" s="292"/>
      <c r="U919" s="292"/>
      <c r="V919" s="292"/>
      <c r="W919" s="292"/>
      <c r="X919" s="292"/>
      <c r="Y919" s="292"/>
      <c r="Z919" s="292"/>
      <c r="AA919" s="292"/>
      <c r="AB919" s="292"/>
      <c r="AC919" s="292"/>
      <c r="AD919" s="292"/>
      <c r="AE919" s="292"/>
      <c r="AF919" s="292"/>
      <c r="AG919" s="292"/>
    </row>
    <row r="920" spans="15:33" hidden="1" x14ac:dyDescent="0.25">
      <c r="O920" s="292"/>
      <c r="P920" s="292"/>
      <c r="Q920" s="292"/>
      <c r="R920" s="292"/>
      <c r="S920" s="292"/>
      <c r="T920" s="292"/>
      <c r="U920" s="292"/>
      <c r="V920" s="292"/>
      <c r="W920" s="292"/>
      <c r="X920" s="292"/>
      <c r="Y920" s="292"/>
      <c r="Z920" s="292"/>
      <c r="AA920" s="292"/>
      <c r="AB920" s="292"/>
      <c r="AC920" s="292"/>
      <c r="AD920" s="292"/>
      <c r="AE920" s="292"/>
      <c r="AF920" s="292"/>
      <c r="AG920" s="292"/>
    </row>
    <row r="921" spans="15:33" hidden="1" x14ac:dyDescent="0.25">
      <c r="O921" s="292"/>
      <c r="P921" s="292"/>
      <c r="Q921" s="292"/>
      <c r="R921" s="292"/>
      <c r="S921" s="292"/>
      <c r="T921" s="292"/>
      <c r="U921" s="292"/>
      <c r="V921" s="292"/>
      <c r="W921" s="292"/>
      <c r="X921" s="292"/>
      <c r="Y921" s="292"/>
      <c r="Z921" s="292"/>
      <c r="AA921" s="292"/>
      <c r="AB921" s="292"/>
      <c r="AC921" s="292"/>
      <c r="AD921" s="292"/>
      <c r="AE921" s="292"/>
      <c r="AF921" s="292"/>
      <c r="AG921" s="292"/>
    </row>
    <row r="922" spans="15:33" hidden="1" x14ac:dyDescent="0.25">
      <c r="O922" s="292"/>
      <c r="P922" s="292"/>
      <c r="Q922" s="292"/>
      <c r="R922" s="292"/>
      <c r="S922" s="292"/>
      <c r="T922" s="292"/>
      <c r="U922" s="292"/>
      <c r="V922" s="292"/>
      <c r="W922" s="292"/>
      <c r="X922" s="292"/>
      <c r="Y922" s="292"/>
      <c r="Z922" s="292"/>
      <c r="AA922" s="292"/>
      <c r="AB922" s="292"/>
      <c r="AC922" s="292"/>
      <c r="AD922" s="292"/>
      <c r="AE922" s="292"/>
      <c r="AF922" s="292"/>
      <c r="AG922" s="292"/>
    </row>
    <row r="923" spans="15:33" hidden="1" x14ac:dyDescent="0.25">
      <c r="O923" s="292"/>
      <c r="P923" s="292"/>
      <c r="Q923" s="292"/>
      <c r="R923" s="292"/>
      <c r="S923" s="292"/>
      <c r="T923" s="292"/>
      <c r="U923" s="292"/>
      <c r="V923" s="292"/>
      <c r="W923" s="292"/>
      <c r="X923" s="292"/>
      <c r="Y923" s="292"/>
      <c r="Z923" s="292"/>
      <c r="AA923" s="292"/>
      <c r="AB923" s="292"/>
      <c r="AC923" s="292"/>
      <c r="AD923" s="292"/>
      <c r="AE923" s="292"/>
      <c r="AF923" s="292"/>
      <c r="AG923" s="292"/>
    </row>
    <row r="924" spans="15:33" hidden="1" x14ac:dyDescent="0.25">
      <c r="O924" s="292"/>
      <c r="P924" s="292"/>
      <c r="Q924" s="292"/>
      <c r="R924" s="292"/>
      <c r="S924" s="292"/>
      <c r="T924" s="292"/>
      <c r="U924" s="292"/>
      <c r="V924" s="292"/>
      <c r="W924" s="292"/>
      <c r="X924" s="292"/>
      <c r="Y924" s="292"/>
      <c r="Z924" s="292"/>
      <c r="AA924" s="292"/>
      <c r="AB924" s="292"/>
      <c r="AC924" s="292"/>
      <c r="AD924" s="292"/>
      <c r="AE924" s="292"/>
      <c r="AF924" s="292"/>
      <c r="AG924" s="292"/>
    </row>
    <row r="925" spans="15:33" hidden="1" x14ac:dyDescent="0.25">
      <c r="O925" s="292"/>
      <c r="P925" s="292"/>
      <c r="Q925" s="292"/>
      <c r="R925" s="292"/>
      <c r="S925" s="292"/>
      <c r="T925" s="292"/>
      <c r="U925" s="292"/>
      <c r="V925" s="292"/>
      <c r="W925" s="292"/>
      <c r="X925" s="292"/>
      <c r="Y925" s="292"/>
      <c r="Z925" s="292"/>
      <c r="AA925" s="292"/>
      <c r="AB925" s="292"/>
      <c r="AC925" s="292"/>
      <c r="AD925" s="292"/>
      <c r="AE925" s="292"/>
      <c r="AF925" s="292"/>
      <c r="AG925" s="292"/>
    </row>
    <row r="926" spans="15:33" hidden="1" x14ac:dyDescent="0.25">
      <c r="O926" s="292"/>
      <c r="P926" s="292"/>
      <c r="Q926" s="292"/>
      <c r="R926" s="292"/>
      <c r="S926" s="292"/>
      <c r="T926" s="292"/>
      <c r="U926" s="292"/>
      <c r="V926" s="292"/>
      <c r="W926" s="292"/>
      <c r="X926" s="292"/>
      <c r="Y926" s="292"/>
      <c r="Z926" s="292"/>
      <c r="AA926" s="292"/>
      <c r="AB926" s="292"/>
      <c r="AC926" s="292"/>
      <c r="AD926" s="292"/>
      <c r="AE926" s="292"/>
      <c r="AF926" s="292"/>
      <c r="AG926" s="292"/>
    </row>
    <row r="927" spans="15:33" hidden="1" x14ac:dyDescent="0.25">
      <c r="O927" s="292"/>
      <c r="P927" s="292"/>
      <c r="Q927" s="292"/>
      <c r="R927" s="292"/>
      <c r="S927" s="292"/>
      <c r="T927" s="292"/>
      <c r="U927" s="292"/>
      <c r="V927" s="292"/>
      <c r="W927" s="292"/>
      <c r="X927" s="292"/>
      <c r="Y927" s="292"/>
      <c r="Z927" s="292"/>
      <c r="AA927" s="292"/>
      <c r="AB927" s="292"/>
      <c r="AC927" s="292"/>
      <c r="AD927" s="292"/>
      <c r="AE927" s="292"/>
      <c r="AF927" s="292"/>
      <c r="AG927" s="292"/>
    </row>
    <row r="928" spans="15:33" hidden="1" x14ac:dyDescent="0.25">
      <c r="O928" s="292"/>
      <c r="P928" s="292"/>
      <c r="Q928" s="292"/>
      <c r="R928" s="292"/>
      <c r="S928" s="292"/>
      <c r="T928" s="292"/>
      <c r="U928" s="292"/>
      <c r="V928" s="292"/>
      <c r="W928" s="292"/>
      <c r="X928" s="292"/>
      <c r="Y928" s="292"/>
      <c r="Z928" s="292"/>
      <c r="AA928" s="292"/>
      <c r="AB928" s="292"/>
      <c r="AC928" s="292"/>
      <c r="AD928" s="292"/>
      <c r="AE928" s="292"/>
      <c r="AF928" s="292"/>
      <c r="AG928" s="292"/>
    </row>
    <row r="929" spans="15:33" hidden="1" x14ac:dyDescent="0.25">
      <c r="O929" s="292"/>
      <c r="P929" s="292"/>
      <c r="Q929" s="292"/>
      <c r="R929" s="292"/>
      <c r="S929" s="292"/>
      <c r="T929" s="292"/>
      <c r="U929" s="292"/>
      <c r="V929" s="292"/>
      <c r="W929" s="292"/>
      <c r="X929" s="292"/>
      <c r="Y929" s="292"/>
      <c r="Z929" s="292"/>
      <c r="AA929" s="292"/>
      <c r="AB929" s="292"/>
      <c r="AC929" s="292"/>
      <c r="AD929" s="292"/>
      <c r="AE929" s="292"/>
      <c r="AF929" s="292"/>
      <c r="AG929" s="292"/>
    </row>
    <row r="930" spans="15:33" hidden="1" x14ac:dyDescent="0.25">
      <c r="O930" s="292"/>
      <c r="P930" s="292"/>
      <c r="Q930" s="292"/>
      <c r="R930" s="292"/>
      <c r="S930" s="292"/>
      <c r="T930" s="292"/>
      <c r="U930" s="292"/>
      <c r="V930" s="292"/>
      <c r="W930" s="292"/>
      <c r="X930" s="292"/>
      <c r="Y930" s="292"/>
      <c r="Z930" s="292"/>
      <c r="AA930" s="292"/>
      <c r="AB930" s="292"/>
      <c r="AC930" s="292"/>
      <c r="AD930" s="292"/>
      <c r="AE930" s="292"/>
      <c r="AF930" s="292"/>
      <c r="AG930" s="292"/>
    </row>
    <row r="931" spans="15:33" hidden="1" x14ac:dyDescent="0.25">
      <c r="O931" s="292"/>
      <c r="P931" s="292"/>
      <c r="Q931" s="292"/>
      <c r="R931" s="292"/>
      <c r="S931" s="292"/>
      <c r="T931" s="292"/>
      <c r="U931" s="292"/>
      <c r="V931" s="292"/>
      <c r="W931" s="292"/>
      <c r="X931" s="292"/>
      <c r="Y931" s="292"/>
      <c r="Z931" s="292"/>
      <c r="AA931" s="292"/>
      <c r="AB931" s="292"/>
      <c r="AC931" s="292"/>
      <c r="AD931" s="292"/>
      <c r="AE931" s="292"/>
      <c r="AF931" s="292"/>
      <c r="AG931" s="292"/>
    </row>
    <row r="932" spans="15:33" hidden="1" x14ac:dyDescent="0.25">
      <c r="O932" s="292"/>
      <c r="P932" s="292"/>
      <c r="Q932" s="292"/>
      <c r="R932" s="292"/>
      <c r="S932" s="292"/>
      <c r="T932" s="292"/>
      <c r="U932" s="292"/>
      <c r="V932" s="292"/>
      <c r="W932" s="292"/>
      <c r="X932" s="292"/>
      <c r="Y932" s="292"/>
      <c r="Z932" s="292"/>
      <c r="AA932" s="292"/>
      <c r="AB932" s="292"/>
      <c r="AC932" s="292"/>
      <c r="AD932" s="292"/>
      <c r="AE932" s="292"/>
      <c r="AF932" s="292"/>
      <c r="AG932" s="292"/>
    </row>
    <row r="933" spans="15:33" hidden="1" x14ac:dyDescent="0.25">
      <c r="O933" s="292"/>
      <c r="P933" s="292"/>
      <c r="Q933" s="292"/>
      <c r="R933" s="292"/>
      <c r="S933" s="292"/>
      <c r="T933" s="292"/>
      <c r="U933" s="292"/>
      <c r="V933" s="292"/>
      <c r="W933" s="292"/>
      <c r="X933" s="292"/>
      <c r="Y933" s="292"/>
      <c r="Z933" s="292"/>
      <c r="AA933" s="292"/>
      <c r="AB933" s="292"/>
      <c r="AC933" s="292"/>
      <c r="AD933" s="292"/>
      <c r="AE933" s="292"/>
      <c r="AF933" s="292"/>
      <c r="AG933" s="292"/>
    </row>
    <row r="934" spans="15:33" hidden="1" x14ac:dyDescent="0.25">
      <c r="O934" s="292"/>
      <c r="P934" s="292"/>
      <c r="Q934" s="292"/>
      <c r="R934" s="292"/>
      <c r="S934" s="292"/>
      <c r="T934" s="292"/>
      <c r="U934" s="292"/>
      <c r="V934" s="292"/>
      <c r="W934" s="292"/>
      <c r="X934" s="292"/>
      <c r="Y934" s="292"/>
      <c r="Z934" s="292"/>
      <c r="AA934" s="292"/>
      <c r="AB934" s="292"/>
      <c r="AC934" s="292"/>
      <c r="AD934" s="292"/>
      <c r="AE934" s="292"/>
      <c r="AF934" s="292"/>
      <c r="AG934" s="292"/>
    </row>
    <row r="935" spans="15:33" hidden="1" x14ac:dyDescent="0.25">
      <c r="O935" s="292"/>
      <c r="P935" s="292"/>
      <c r="Q935" s="292"/>
      <c r="R935" s="292"/>
      <c r="S935" s="292"/>
      <c r="T935" s="292"/>
      <c r="U935" s="292"/>
      <c r="V935" s="292"/>
      <c r="W935" s="292"/>
      <c r="X935" s="292"/>
      <c r="Y935" s="292"/>
      <c r="Z935" s="292"/>
      <c r="AA935" s="292"/>
      <c r="AB935" s="292"/>
      <c r="AC935" s="292"/>
      <c r="AD935" s="292"/>
      <c r="AE935" s="292"/>
      <c r="AF935" s="292"/>
      <c r="AG935" s="292"/>
    </row>
    <row r="936" spans="15:33" hidden="1" x14ac:dyDescent="0.25">
      <c r="O936" s="292"/>
      <c r="P936" s="292"/>
      <c r="Q936" s="292"/>
      <c r="R936" s="292"/>
      <c r="S936" s="292"/>
      <c r="T936" s="292"/>
      <c r="U936" s="292"/>
      <c r="V936" s="292"/>
      <c r="W936" s="292"/>
      <c r="X936" s="292"/>
      <c r="Y936" s="292"/>
      <c r="Z936" s="292"/>
      <c r="AA936" s="292"/>
      <c r="AB936" s="292"/>
      <c r="AC936" s="292"/>
      <c r="AD936" s="292"/>
      <c r="AE936" s="292"/>
      <c r="AF936" s="292"/>
      <c r="AG936" s="292"/>
    </row>
    <row r="937" spans="15:33" hidden="1" x14ac:dyDescent="0.25">
      <c r="O937" s="292"/>
      <c r="P937" s="292"/>
      <c r="Q937" s="292"/>
      <c r="R937" s="292"/>
      <c r="S937" s="292"/>
      <c r="T937" s="292"/>
      <c r="U937" s="292"/>
      <c r="V937" s="292"/>
      <c r="W937" s="292"/>
      <c r="X937" s="292"/>
      <c r="Y937" s="292"/>
      <c r="Z937" s="292"/>
      <c r="AA937" s="292"/>
      <c r="AB937" s="292"/>
      <c r="AC937" s="292"/>
      <c r="AD937" s="292"/>
      <c r="AE937" s="292"/>
      <c r="AF937" s="292"/>
      <c r="AG937" s="292"/>
    </row>
    <row r="938" spans="15:33" hidden="1" x14ac:dyDescent="0.25">
      <c r="O938" s="292"/>
      <c r="P938" s="292"/>
      <c r="Q938" s="292"/>
      <c r="R938" s="292"/>
      <c r="S938" s="292"/>
      <c r="T938" s="292"/>
      <c r="U938" s="292"/>
      <c r="V938" s="292"/>
      <c r="W938" s="292"/>
      <c r="X938" s="292"/>
      <c r="Y938" s="292"/>
      <c r="Z938" s="292"/>
      <c r="AA938" s="292"/>
      <c r="AB938" s="292"/>
      <c r="AC938" s="292"/>
      <c r="AD938" s="292"/>
      <c r="AE938" s="292"/>
      <c r="AF938" s="292"/>
      <c r="AG938" s="292"/>
    </row>
    <row r="939" spans="15:33" hidden="1" x14ac:dyDescent="0.25">
      <c r="O939" s="292"/>
      <c r="P939" s="292"/>
      <c r="Q939" s="292"/>
      <c r="R939" s="292"/>
      <c r="S939" s="292"/>
      <c r="T939" s="292"/>
      <c r="U939" s="292"/>
      <c r="V939" s="292"/>
      <c r="W939" s="292"/>
      <c r="X939" s="292"/>
      <c r="Y939" s="292"/>
      <c r="Z939" s="292"/>
      <c r="AA939" s="292"/>
      <c r="AB939" s="292"/>
      <c r="AC939" s="292"/>
      <c r="AD939" s="292"/>
      <c r="AE939" s="292"/>
      <c r="AF939" s="292"/>
      <c r="AG939" s="292"/>
    </row>
    <row r="940" spans="15:33" hidden="1" x14ac:dyDescent="0.25">
      <c r="O940" s="292"/>
      <c r="P940" s="292"/>
      <c r="Q940" s="292"/>
      <c r="R940" s="292"/>
      <c r="S940" s="292"/>
      <c r="T940" s="292"/>
      <c r="U940" s="292"/>
      <c r="V940" s="292"/>
      <c r="W940" s="292"/>
      <c r="X940" s="292"/>
      <c r="Y940" s="292"/>
      <c r="Z940" s="292"/>
      <c r="AA940" s="292"/>
      <c r="AB940" s="292"/>
      <c r="AC940" s="292"/>
      <c r="AD940" s="292"/>
      <c r="AE940" s="292"/>
      <c r="AF940" s="292"/>
      <c r="AG940" s="292"/>
    </row>
    <row r="941" spans="15:33" hidden="1" x14ac:dyDescent="0.25">
      <c r="O941" s="292"/>
      <c r="P941" s="292"/>
      <c r="Q941" s="292"/>
      <c r="R941" s="292"/>
      <c r="S941" s="292"/>
      <c r="T941" s="292"/>
      <c r="U941" s="292"/>
      <c r="V941" s="292"/>
      <c r="W941" s="292"/>
      <c r="X941" s="292"/>
      <c r="Y941" s="292"/>
      <c r="Z941" s="292"/>
      <c r="AA941" s="292"/>
      <c r="AB941" s="292"/>
      <c r="AC941" s="292"/>
      <c r="AD941" s="292"/>
      <c r="AE941" s="292"/>
      <c r="AF941" s="292"/>
      <c r="AG941" s="292"/>
    </row>
    <row r="942" spans="15:33" hidden="1" x14ac:dyDescent="0.25">
      <c r="O942" s="292"/>
      <c r="P942" s="292"/>
      <c r="Q942" s="292"/>
      <c r="R942" s="292"/>
      <c r="S942" s="292"/>
      <c r="T942" s="292"/>
      <c r="U942" s="292"/>
      <c r="V942" s="292"/>
      <c r="W942" s="292"/>
      <c r="X942" s="292"/>
      <c r="Y942" s="292"/>
      <c r="Z942" s="292"/>
      <c r="AA942" s="292"/>
      <c r="AB942" s="292"/>
      <c r="AC942" s="292"/>
      <c r="AD942" s="292"/>
      <c r="AE942" s="292"/>
      <c r="AF942" s="292"/>
      <c r="AG942" s="292"/>
    </row>
    <row r="943" spans="15:33" hidden="1" x14ac:dyDescent="0.25">
      <c r="O943" s="292"/>
      <c r="P943" s="292"/>
      <c r="Q943" s="292"/>
      <c r="R943" s="292"/>
      <c r="S943" s="292"/>
      <c r="T943" s="292"/>
      <c r="U943" s="292"/>
      <c r="V943" s="292"/>
      <c r="W943" s="292"/>
      <c r="X943" s="292"/>
      <c r="Y943" s="292"/>
      <c r="Z943" s="292"/>
      <c r="AA943" s="292"/>
      <c r="AB943" s="292"/>
      <c r="AC943" s="292"/>
      <c r="AD943" s="292"/>
      <c r="AE943" s="292"/>
      <c r="AF943" s="292"/>
      <c r="AG943" s="292"/>
    </row>
    <row r="944" spans="15:33" hidden="1" x14ac:dyDescent="0.25">
      <c r="O944" s="292"/>
      <c r="P944" s="292"/>
      <c r="Q944" s="292"/>
      <c r="R944" s="292"/>
      <c r="S944" s="292"/>
      <c r="T944" s="292"/>
      <c r="U944" s="292"/>
      <c r="V944" s="292"/>
      <c r="W944" s="292"/>
      <c r="X944" s="292"/>
      <c r="Y944" s="292"/>
      <c r="Z944" s="292"/>
      <c r="AA944" s="292"/>
      <c r="AB944" s="292"/>
      <c r="AC944" s="292"/>
      <c r="AD944" s="292"/>
      <c r="AE944" s="292"/>
      <c r="AF944" s="292"/>
      <c r="AG944" s="292"/>
    </row>
    <row r="945" spans="15:33" hidden="1" x14ac:dyDescent="0.25">
      <c r="O945" s="292"/>
      <c r="P945" s="292"/>
      <c r="Q945" s="292"/>
      <c r="R945" s="292"/>
      <c r="S945" s="292"/>
      <c r="T945" s="292"/>
      <c r="U945" s="292"/>
      <c r="V945" s="292"/>
      <c r="W945" s="292"/>
      <c r="X945" s="292"/>
      <c r="Y945" s="292"/>
      <c r="Z945" s="292"/>
      <c r="AA945" s="292"/>
      <c r="AB945" s="292"/>
      <c r="AC945" s="292"/>
      <c r="AD945" s="292"/>
      <c r="AE945" s="292"/>
      <c r="AF945" s="292"/>
      <c r="AG945" s="292"/>
    </row>
    <row r="946" spans="15:33" hidden="1" x14ac:dyDescent="0.25">
      <c r="O946" s="292"/>
      <c r="P946" s="292"/>
      <c r="Q946" s="292"/>
      <c r="R946" s="292"/>
      <c r="S946" s="292"/>
      <c r="T946" s="292"/>
      <c r="U946" s="292"/>
      <c r="V946" s="292"/>
      <c r="W946" s="292"/>
      <c r="X946" s="292"/>
      <c r="Y946" s="292"/>
      <c r="Z946" s="292"/>
      <c r="AA946" s="292"/>
      <c r="AB946" s="292"/>
      <c r="AC946" s="292"/>
      <c r="AD946" s="292"/>
      <c r="AE946" s="292"/>
      <c r="AF946" s="292"/>
      <c r="AG946" s="292"/>
    </row>
    <row r="947" spans="15:33" hidden="1" x14ac:dyDescent="0.25">
      <c r="O947" s="292"/>
      <c r="P947" s="292"/>
      <c r="Q947" s="292"/>
      <c r="R947" s="292"/>
      <c r="S947" s="292"/>
      <c r="T947" s="292"/>
      <c r="U947" s="292"/>
      <c r="V947" s="292"/>
      <c r="W947" s="292"/>
      <c r="X947" s="292"/>
      <c r="Y947" s="292"/>
      <c r="Z947" s="292"/>
      <c r="AA947" s="292"/>
      <c r="AB947" s="292"/>
      <c r="AC947" s="292"/>
      <c r="AD947" s="292"/>
      <c r="AE947" s="292"/>
      <c r="AF947" s="292"/>
      <c r="AG947" s="292"/>
    </row>
    <row r="948" spans="15:33" hidden="1" x14ac:dyDescent="0.25">
      <c r="O948" s="292"/>
      <c r="P948" s="292"/>
      <c r="Q948" s="292"/>
      <c r="R948" s="292"/>
      <c r="S948" s="292"/>
      <c r="T948" s="292"/>
      <c r="U948" s="292"/>
      <c r="V948" s="292"/>
      <c r="W948" s="292"/>
      <c r="X948" s="292"/>
      <c r="Y948" s="292"/>
      <c r="Z948" s="292"/>
      <c r="AA948" s="292"/>
      <c r="AB948" s="292"/>
      <c r="AC948" s="292"/>
      <c r="AD948" s="292"/>
      <c r="AE948" s="292"/>
      <c r="AF948" s="292"/>
      <c r="AG948" s="292"/>
    </row>
    <row r="949" spans="15:33" hidden="1" x14ac:dyDescent="0.25">
      <c r="O949" s="292"/>
      <c r="P949" s="292"/>
      <c r="Q949" s="292"/>
      <c r="R949" s="292"/>
      <c r="S949" s="292"/>
      <c r="T949" s="292"/>
      <c r="U949" s="292"/>
      <c r="V949" s="292"/>
      <c r="W949" s="292"/>
      <c r="X949" s="292"/>
      <c r="Y949" s="292"/>
      <c r="Z949" s="292"/>
      <c r="AA949" s="292"/>
      <c r="AB949" s="292"/>
      <c r="AC949" s="292"/>
      <c r="AD949" s="292"/>
      <c r="AE949" s="292"/>
      <c r="AF949" s="292"/>
      <c r="AG949" s="292"/>
    </row>
    <row r="950" spans="15:33" hidden="1" x14ac:dyDescent="0.25">
      <c r="O950" s="292"/>
      <c r="P950" s="292"/>
      <c r="Q950" s="292"/>
      <c r="R950" s="292"/>
      <c r="S950" s="292"/>
      <c r="T950" s="292"/>
      <c r="U950" s="292"/>
      <c r="V950" s="292"/>
      <c r="W950" s="292"/>
      <c r="X950" s="292"/>
      <c r="Y950" s="292"/>
      <c r="Z950" s="292"/>
      <c r="AA950" s="292"/>
      <c r="AB950" s="292"/>
      <c r="AC950" s="292"/>
      <c r="AD950" s="292"/>
      <c r="AE950" s="292"/>
      <c r="AF950" s="292"/>
      <c r="AG950" s="292"/>
    </row>
    <row r="951" spans="15:33" hidden="1" x14ac:dyDescent="0.25">
      <c r="O951" s="292"/>
      <c r="P951" s="292"/>
      <c r="Q951" s="292"/>
      <c r="R951" s="292"/>
      <c r="S951" s="292"/>
      <c r="T951" s="292"/>
      <c r="U951" s="292"/>
      <c r="V951" s="292"/>
      <c r="W951" s="292"/>
      <c r="X951" s="292"/>
      <c r="Y951" s="292"/>
      <c r="Z951" s="292"/>
      <c r="AA951" s="292"/>
      <c r="AB951" s="292"/>
      <c r="AC951" s="292"/>
      <c r="AD951" s="292"/>
      <c r="AE951" s="292"/>
      <c r="AF951" s="292"/>
      <c r="AG951" s="292"/>
    </row>
    <row r="952" spans="15:33" hidden="1" x14ac:dyDescent="0.25">
      <c r="O952" s="292"/>
      <c r="P952" s="292"/>
      <c r="Q952" s="292"/>
      <c r="R952" s="292"/>
      <c r="S952" s="292"/>
      <c r="T952" s="292"/>
      <c r="U952" s="292"/>
      <c r="V952" s="292"/>
      <c r="W952" s="292"/>
      <c r="X952" s="292"/>
      <c r="Y952" s="292"/>
      <c r="Z952" s="292"/>
      <c r="AA952" s="292"/>
      <c r="AB952" s="292"/>
      <c r="AC952" s="292"/>
      <c r="AD952" s="292"/>
      <c r="AE952" s="292"/>
      <c r="AF952" s="292"/>
      <c r="AG952" s="292"/>
    </row>
    <row r="953" spans="15:33" hidden="1" x14ac:dyDescent="0.25">
      <c r="O953" s="292"/>
      <c r="P953" s="292"/>
      <c r="Q953" s="292"/>
      <c r="R953" s="292"/>
      <c r="S953" s="292"/>
      <c r="T953" s="292"/>
      <c r="U953" s="292"/>
      <c r="V953" s="292"/>
      <c r="W953" s="292"/>
      <c r="X953" s="292"/>
      <c r="Y953" s="292"/>
      <c r="Z953" s="292"/>
      <c r="AA953" s="292"/>
      <c r="AB953" s="292"/>
      <c r="AC953" s="292"/>
      <c r="AD953" s="292"/>
      <c r="AE953" s="292"/>
      <c r="AF953" s="292"/>
      <c r="AG953" s="292"/>
    </row>
    <row r="954" spans="15:33" hidden="1" x14ac:dyDescent="0.25">
      <c r="O954" s="292"/>
      <c r="P954" s="292"/>
      <c r="Q954" s="292"/>
      <c r="R954" s="292"/>
      <c r="S954" s="292"/>
      <c r="T954" s="292"/>
      <c r="U954" s="292"/>
      <c r="V954" s="292"/>
      <c r="W954" s="292"/>
      <c r="X954" s="292"/>
      <c r="Y954" s="292"/>
      <c r="Z954" s="292"/>
      <c r="AA954" s="292"/>
      <c r="AB954" s="292"/>
      <c r="AC954" s="292"/>
      <c r="AD954" s="292"/>
      <c r="AE954" s="292"/>
      <c r="AF954" s="292"/>
      <c r="AG954" s="292"/>
    </row>
    <row r="955" spans="15:33" hidden="1" x14ac:dyDescent="0.25">
      <c r="O955" s="292"/>
      <c r="P955" s="292"/>
      <c r="Q955" s="292"/>
      <c r="R955" s="292"/>
      <c r="S955" s="292"/>
      <c r="T955" s="292"/>
      <c r="U955" s="292"/>
      <c r="V955" s="292"/>
      <c r="W955" s="292"/>
      <c r="X955" s="292"/>
      <c r="Y955" s="292"/>
      <c r="Z955" s="292"/>
      <c r="AA955" s="292"/>
      <c r="AB955" s="292"/>
      <c r="AC955" s="292"/>
      <c r="AD955" s="292"/>
      <c r="AE955" s="292"/>
      <c r="AF955" s="292"/>
      <c r="AG955" s="292"/>
    </row>
    <row r="956" spans="15:33" hidden="1" x14ac:dyDescent="0.25">
      <c r="O956" s="292"/>
      <c r="P956" s="292"/>
      <c r="Q956" s="292"/>
      <c r="R956" s="292"/>
      <c r="S956" s="292"/>
      <c r="T956" s="292"/>
      <c r="U956" s="292"/>
      <c r="V956" s="292"/>
      <c r="W956" s="292"/>
      <c r="X956" s="292"/>
      <c r="Y956" s="292"/>
      <c r="Z956" s="292"/>
      <c r="AA956" s="292"/>
      <c r="AB956" s="292"/>
      <c r="AC956" s="292"/>
      <c r="AD956" s="292"/>
      <c r="AE956" s="292"/>
      <c r="AF956" s="292"/>
      <c r="AG956" s="292"/>
    </row>
    <row r="957" spans="15:33" hidden="1" x14ac:dyDescent="0.25">
      <c r="O957" s="292"/>
      <c r="P957" s="292"/>
      <c r="Q957" s="292"/>
      <c r="R957" s="292"/>
      <c r="S957" s="292"/>
      <c r="T957" s="292"/>
      <c r="U957" s="292"/>
      <c r="V957" s="292"/>
      <c r="W957" s="292"/>
      <c r="X957" s="292"/>
      <c r="Y957" s="292"/>
      <c r="Z957" s="292"/>
      <c r="AA957" s="292"/>
      <c r="AB957" s="292"/>
      <c r="AC957" s="292"/>
      <c r="AD957" s="292"/>
      <c r="AE957" s="292"/>
      <c r="AF957" s="292"/>
      <c r="AG957" s="292"/>
    </row>
    <row r="958" spans="15:33" hidden="1" x14ac:dyDescent="0.25">
      <c r="O958" s="292"/>
      <c r="P958" s="292"/>
      <c r="Q958" s="292"/>
      <c r="R958" s="292"/>
      <c r="S958" s="292"/>
      <c r="T958" s="292"/>
      <c r="U958" s="292"/>
      <c r="V958" s="292"/>
      <c r="W958" s="292"/>
      <c r="X958" s="292"/>
      <c r="Y958" s="292"/>
      <c r="Z958" s="292"/>
      <c r="AA958" s="292"/>
      <c r="AB958" s="292"/>
      <c r="AC958" s="292"/>
      <c r="AD958" s="292"/>
      <c r="AE958" s="292"/>
      <c r="AF958" s="292"/>
      <c r="AG958" s="292"/>
    </row>
    <row r="959" spans="15:33" hidden="1" x14ac:dyDescent="0.25">
      <c r="O959" s="292"/>
      <c r="P959" s="292"/>
      <c r="Q959" s="292"/>
      <c r="R959" s="292"/>
      <c r="S959" s="292"/>
      <c r="T959" s="292"/>
      <c r="U959" s="292"/>
      <c r="V959" s="292"/>
      <c r="W959" s="292"/>
      <c r="X959" s="292"/>
      <c r="Y959" s="292"/>
      <c r="Z959" s="292"/>
      <c r="AA959" s="292"/>
      <c r="AB959" s="292"/>
      <c r="AC959" s="292"/>
      <c r="AD959" s="292"/>
      <c r="AE959" s="292"/>
      <c r="AF959" s="292"/>
      <c r="AG959" s="292"/>
    </row>
    <row r="960" spans="15:33" hidden="1" x14ac:dyDescent="0.25">
      <c r="O960" s="292"/>
      <c r="P960" s="292"/>
      <c r="Q960" s="292"/>
      <c r="R960" s="292"/>
      <c r="S960" s="292"/>
      <c r="T960" s="292"/>
      <c r="U960" s="292"/>
      <c r="V960" s="292"/>
      <c r="W960" s="292"/>
      <c r="X960" s="292"/>
      <c r="Y960" s="292"/>
      <c r="Z960" s="292"/>
      <c r="AA960" s="292"/>
      <c r="AB960" s="292"/>
      <c r="AC960" s="292"/>
      <c r="AD960" s="292"/>
      <c r="AE960" s="292"/>
      <c r="AF960" s="292"/>
      <c r="AG960" s="292"/>
    </row>
    <row r="961" spans="15:33" hidden="1" x14ac:dyDescent="0.25">
      <c r="O961" s="292"/>
      <c r="P961" s="292"/>
      <c r="Q961" s="292"/>
      <c r="R961" s="292"/>
      <c r="S961" s="292"/>
      <c r="T961" s="292"/>
      <c r="U961" s="292"/>
      <c r="V961" s="292"/>
      <c r="W961" s="292"/>
      <c r="X961" s="292"/>
      <c r="Y961" s="292"/>
      <c r="Z961" s="292"/>
      <c r="AA961" s="292"/>
      <c r="AB961" s="292"/>
      <c r="AC961" s="292"/>
      <c r="AD961" s="292"/>
      <c r="AE961" s="292"/>
      <c r="AF961" s="292"/>
      <c r="AG961" s="292"/>
    </row>
    <row r="962" spans="15:33" hidden="1" x14ac:dyDescent="0.25">
      <c r="O962" s="292"/>
      <c r="P962" s="292"/>
      <c r="Q962" s="292"/>
      <c r="R962" s="292"/>
      <c r="S962" s="292"/>
      <c r="T962" s="292"/>
      <c r="U962" s="292"/>
      <c r="V962" s="292"/>
      <c r="W962" s="292"/>
      <c r="X962" s="292"/>
      <c r="Y962" s="292"/>
      <c r="Z962" s="292"/>
      <c r="AA962" s="292"/>
      <c r="AB962" s="292"/>
      <c r="AC962" s="292"/>
      <c r="AD962" s="292"/>
      <c r="AE962" s="292"/>
      <c r="AF962" s="292"/>
      <c r="AG962" s="292"/>
    </row>
    <row r="963" spans="15:33" hidden="1" x14ac:dyDescent="0.25">
      <c r="O963" s="292"/>
      <c r="P963" s="292"/>
      <c r="Q963" s="292"/>
      <c r="R963" s="292"/>
      <c r="S963" s="292"/>
      <c r="T963" s="292"/>
      <c r="U963" s="292"/>
      <c r="V963" s="292"/>
      <c r="W963" s="292"/>
      <c r="X963" s="292"/>
      <c r="Y963" s="292"/>
      <c r="Z963" s="292"/>
      <c r="AA963" s="292"/>
      <c r="AB963" s="292"/>
      <c r="AC963" s="292"/>
      <c r="AD963" s="292"/>
      <c r="AE963" s="292"/>
      <c r="AF963" s="292"/>
      <c r="AG963" s="292"/>
    </row>
    <row r="964" spans="15:33" hidden="1" x14ac:dyDescent="0.25">
      <c r="O964" s="292"/>
      <c r="P964" s="292"/>
      <c r="Q964" s="292"/>
      <c r="R964" s="292"/>
      <c r="S964" s="292"/>
      <c r="T964" s="292"/>
      <c r="U964" s="292"/>
      <c r="V964" s="292"/>
      <c r="W964" s="292"/>
      <c r="X964" s="292"/>
      <c r="Y964" s="292"/>
      <c r="Z964" s="292"/>
      <c r="AA964" s="292"/>
      <c r="AB964" s="292"/>
      <c r="AC964" s="292"/>
      <c r="AD964" s="292"/>
      <c r="AE964" s="292"/>
      <c r="AF964" s="292"/>
      <c r="AG964" s="292"/>
    </row>
    <row r="965" spans="15:33" hidden="1" x14ac:dyDescent="0.25">
      <c r="O965" s="292"/>
      <c r="P965" s="292"/>
      <c r="Q965" s="292"/>
      <c r="R965" s="292"/>
      <c r="S965" s="292"/>
      <c r="T965" s="292"/>
      <c r="U965" s="292"/>
      <c r="V965" s="292"/>
      <c r="W965" s="292"/>
      <c r="X965" s="292"/>
      <c r="Y965" s="292"/>
      <c r="Z965" s="292"/>
      <c r="AA965" s="292"/>
      <c r="AB965" s="292"/>
      <c r="AC965" s="292"/>
      <c r="AD965" s="292"/>
      <c r="AE965" s="292"/>
      <c r="AF965" s="292"/>
      <c r="AG965" s="292"/>
    </row>
    <row r="966" spans="15:33" hidden="1" x14ac:dyDescent="0.25">
      <c r="O966" s="292"/>
      <c r="P966" s="292"/>
      <c r="Q966" s="292"/>
      <c r="R966" s="292"/>
      <c r="S966" s="292"/>
      <c r="T966" s="292"/>
      <c r="U966" s="292"/>
      <c r="V966" s="292"/>
      <c r="W966" s="292"/>
      <c r="X966" s="292"/>
      <c r="Y966" s="292"/>
      <c r="Z966" s="292"/>
      <c r="AA966" s="292"/>
      <c r="AB966" s="292"/>
      <c r="AC966" s="292"/>
      <c r="AD966" s="292"/>
      <c r="AE966" s="292"/>
      <c r="AF966" s="292"/>
      <c r="AG966" s="292"/>
    </row>
    <row r="967" spans="15:33" hidden="1" x14ac:dyDescent="0.25">
      <c r="O967" s="292"/>
      <c r="P967" s="292"/>
      <c r="Q967" s="292"/>
      <c r="R967" s="292"/>
      <c r="S967" s="292"/>
      <c r="T967" s="292"/>
      <c r="U967" s="292"/>
      <c r="V967" s="292"/>
      <c r="W967" s="292"/>
      <c r="X967" s="292"/>
      <c r="Y967" s="292"/>
      <c r="Z967" s="292"/>
      <c r="AA967" s="292"/>
      <c r="AB967" s="292"/>
      <c r="AC967" s="292"/>
      <c r="AD967" s="292"/>
      <c r="AE967" s="292"/>
      <c r="AF967" s="292"/>
      <c r="AG967" s="292"/>
    </row>
    <row r="968" spans="15:33" hidden="1" x14ac:dyDescent="0.25">
      <c r="O968" s="292"/>
      <c r="P968" s="292"/>
      <c r="Q968" s="292"/>
      <c r="R968" s="292"/>
      <c r="S968" s="292"/>
      <c r="T968" s="292"/>
      <c r="U968" s="292"/>
      <c r="V968" s="292"/>
      <c r="W968" s="292"/>
      <c r="X968" s="292"/>
      <c r="Y968" s="292"/>
      <c r="Z968" s="292"/>
      <c r="AA968" s="292"/>
      <c r="AB968" s="292"/>
      <c r="AC968" s="292"/>
      <c r="AD968" s="292"/>
      <c r="AE968" s="292"/>
      <c r="AF968" s="292"/>
      <c r="AG968" s="292"/>
    </row>
    <row r="969" spans="15:33" hidden="1" x14ac:dyDescent="0.25">
      <c r="O969" s="292"/>
      <c r="P969" s="292"/>
      <c r="Q969" s="292"/>
      <c r="R969" s="292"/>
      <c r="S969" s="292"/>
      <c r="T969" s="292"/>
      <c r="U969" s="292"/>
      <c r="V969" s="292"/>
      <c r="W969" s="292"/>
      <c r="X969" s="292"/>
      <c r="Y969" s="292"/>
      <c r="Z969" s="292"/>
      <c r="AA969" s="292"/>
      <c r="AB969" s="292"/>
      <c r="AC969" s="292"/>
      <c r="AD969" s="292"/>
      <c r="AE969" s="292"/>
      <c r="AF969" s="292"/>
      <c r="AG969" s="292"/>
    </row>
    <row r="970" spans="15:33" hidden="1" x14ac:dyDescent="0.25">
      <c r="O970" s="292"/>
      <c r="P970" s="292"/>
      <c r="Q970" s="292"/>
      <c r="R970" s="292"/>
      <c r="S970" s="292"/>
      <c r="T970" s="292"/>
      <c r="U970" s="292"/>
      <c r="V970" s="292"/>
      <c r="W970" s="292"/>
      <c r="X970" s="292"/>
      <c r="Y970" s="292"/>
      <c r="Z970" s="292"/>
      <c r="AA970" s="292"/>
      <c r="AB970" s="292"/>
      <c r="AC970" s="292"/>
      <c r="AD970" s="292"/>
      <c r="AE970" s="292"/>
      <c r="AF970" s="292"/>
      <c r="AG970" s="292"/>
    </row>
    <row r="971" spans="15:33" hidden="1" x14ac:dyDescent="0.25">
      <c r="O971" s="292"/>
      <c r="P971" s="292"/>
      <c r="Q971" s="292"/>
      <c r="R971" s="292"/>
      <c r="S971" s="292"/>
      <c r="T971" s="292"/>
      <c r="U971" s="292"/>
      <c r="V971" s="292"/>
      <c r="W971" s="292"/>
      <c r="X971" s="292"/>
      <c r="Y971" s="292"/>
      <c r="Z971" s="292"/>
      <c r="AA971" s="292"/>
      <c r="AB971" s="292"/>
      <c r="AC971" s="292"/>
      <c r="AD971" s="292"/>
      <c r="AE971" s="292"/>
      <c r="AF971" s="292"/>
      <c r="AG971" s="292"/>
    </row>
    <row r="972" spans="15:33" hidden="1" x14ac:dyDescent="0.25">
      <c r="O972" s="292"/>
      <c r="P972" s="292"/>
      <c r="Q972" s="292"/>
      <c r="R972" s="292"/>
      <c r="S972" s="292"/>
      <c r="T972" s="292"/>
      <c r="U972" s="292"/>
      <c r="V972" s="292"/>
      <c r="W972" s="292"/>
      <c r="X972" s="292"/>
      <c r="Y972" s="292"/>
      <c r="Z972" s="292"/>
      <c r="AA972" s="292"/>
      <c r="AB972" s="292"/>
      <c r="AC972" s="292"/>
      <c r="AD972" s="292"/>
      <c r="AE972" s="292"/>
      <c r="AF972" s="292"/>
      <c r="AG972" s="292"/>
    </row>
    <row r="973" spans="15:33" hidden="1" x14ac:dyDescent="0.25">
      <c r="O973" s="292"/>
      <c r="P973" s="292"/>
      <c r="Q973" s="292"/>
      <c r="R973" s="292"/>
      <c r="S973" s="292"/>
      <c r="T973" s="292"/>
      <c r="U973" s="292"/>
      <c r="V973" s="292"/>
      <c r="W973" s="292"/>
      <c r="X973" s="292"/>
      <c r="Y973" s="292"/>
      <c r="Z973" s="292"/>
      <c r="AA973" s="292"/>
      <c r="AB973" s="292"/>
      <c r="AC973" s="292"/>
      <c r="AD973" s="292"/>
      <c r="AE973" s="292"/>
      <c r="AF973" s="292"/>
      <c r="AG973" s="292"/>
    </row>
    <row r="974" spans="15:33" hidden="1" x14ac:dyDescent="0.25">
      <c r="O974" s="292"/>
      <c r="P974" s="292"/>
      <c r="Q974" s="292"/>
      <c r="R974" s="292"/>
      <c r="S974" s="292"/>
      <c r="T974" s="292"/>
      <c r="U974" s="292"/>
      <c r="V974" s="292"/>
      <c r="W974" s="292"/>
      <c r="X974" s="292"/>
      <c r="Y974" s="292"/>
      <c r="Z974" s="292"/>
      <c r="AA974" s="292"/>
      <c r="AB974" s="292"/>
      <c r="AC974" s="292"/>
      <c r="AD974" s="292"/>
      <c r="AE974" s="292"/>
      <c r="AF974" s="292"/>
      <c r="AG974" s="292"/>
    </row>
    <row r="975" spans="15:33" hidden="1" x14ac:dyDescent="0.25">
      <c r="O975" s="292"/>
      <c r="P975" s="292"/>
      <c r="Q975" s="292"/>
      <c r="R975" s="292"/>
      <c r="S975" s="292"/>
      <c r="T975" s="292"/>
      <c r="U975" s="292"/>
      <c r="V975" s="292"/>
      <c r="W975" s="292"/>
      <c r="X975" s="292"/>
      <c r="Y975" s="292"/>
      <c r="Z975" s="292"/>
      <c r="AA975" s="292"/>
      <c r="AB975" s="292"/>
      <c r="AC975" s="292"/>
      <c r="AD975" s="292"/>
      <c r="AE975" s="292"/>
      <c r="AF975" s="292"/>
      <c r="AG975" s="292"/>
    </row>
    <row r="976" spans="15:33" hidden="1" x14ac:dyDescent="0.25">
      <c r="O976" s="292"/>
      <c r="P976" s="292"/>
      <c r="Q976" s="292"/>
      <c r="R976" s="292"/>
      <c r="S976" s="292"/>
      <c r="T976" s="292"/>
      <c r="U976" s="292"/>
      <c r="V976" s="292"/>
      <c r="W976" s="292"/>
      <c r="X976" s="292"/>
      <c r="Y976" s="292"/>
      <c r="Z976" s="292"/>
      <c r="AA976" s="292"/>
      <c r="AB976" s="292"/>
      <c r="AC976" s="292"/>
      <c r="AD976" s="292"/>
      <c r="AE976" s="292"/>
      <c r="AF976" s="292"/>
      <c r="AG976" s="292"/>
    </row>
    <row r="977" spans="15:33" hidden="1" x14ac:dyDescent="0.25">
      <c r="O977" s="292"/>
      <c r="P977" s="292"/>
      <c r="Q977" s="292"/>
      <c r="R977" s="292"/>
      <c r="S977" s="292"/>
      <c r="T977" s="292"/>
      <c r="U977" s="292"/>
      <c r="V977" s="292"/>
      <c r="W977" s="292"/>
      <c r="X977" s="292"/>
      <c r="Y977" s="292"/>
      <c r="Z977" s="292"/>
      <c r="AA977" s="292"/>
      <c r="AB977" s="292"/>
      <c r="AC977" s="292"/>
      <c r="AD977" s="292"/>
      <c r="AE977" s="292"/>
      <c r="AF977" s="292"/>
      <c r="AG977" s="292"/>
    </row>
    <row r="978" spans="15:33" hidden="1" x14ac:dyDescent="0.25">
      <c r="O978" s="292"/>
      <c r="P978" s="292"/>
      <c r="Q978" s="292"/>
      <c r="R978" s="292"/>
      <c r="S978" s="292"/>
      <c r="T978" s="292"/>
      <c r="U978" s="292"/>
      <c r="V978" s="292"/>
      <c r="W978" s="292"/>
      <c r="X978" s="292"/>
      <c r="Y978" s="292"/>
      <c r="Z978" s="292"/>
      <c r="AA978" s="292"/>
      <c r="AB978" s="292"/>
      <c r="AC978" s="292"/>
      <c r="AD978" s="292"/>
      <c r="AE978" s="292"/>
      <c r="AF978" s="292"/>
      <c r="AG978" s="292"/>
    </row>
    <row r="979" spans="15:33" hidden="1" x14ac:dyDescent="0.25">
      <c r="O979" s="292"/>
      <c r="P979" s="292"/>
      <c r="Q979" s="292"/>
      <c r="R979" s="292"/>
      <c r="S979" s="292"/>
      <c r="T979" s="292"/>
      <c r="U979" s="292"/>
      <c r="V979" s="292"/>
      <c r="W979" s="292"/>
      <c r="X979" s="292"/>
      <c r="Y979" s="292"/>
      <c r="Z979" s="292"/>
      <c r="AA979" s="292"/>
      <c r="AB979" s="292"/>
      <c r="AC979" s="292"/>
      <c r="AD979" s="292"/>
      <c r="AE979" s="292"/>
      <c r="AF979" s="292"/>
      <c r="AG979" s="292"/>
    </row>
    <row r="980" spans="15:33" hidden="1" x14ac:dyDescent="0.25">
      <c r="O980" s="292"/>
      <c r="P980" s="292"/>
      <c r="Q980" s="292"/>
      <c r="R980" s="292"/>
      <c r="S980" s="292"/>
      <c r="T980" s="292"/>
      <c r="U980" s="292"/>
      <c r="V980" s="292"/>
      <c r="W980" s="292"/>
      <c r="X980" s="292"/>
      <c r="Y980" s="292"/>
      <c r="Z980" s="292"/>
      <c r="AA980" s="292"/>
      <c r="AB980" s="292"/>
      <c r="AC980" s="292"/>
      <c r="AD980" s="292"/>
      <c r="AE980" s="292"/>
      <c r="AF980" s="292"/>
      <c r="AG980" s="292"/>
    </row>
    <row r="981" spans="15:33" hidden="1" x14ac:dyDescent="0.25">
      <c r="O981" s="292"/>
      <c r="P981" s="292"/>
      <c r="Q981" s="292"/>
      <c r="R981" s="292"/>
      <c r="S981" s="292"/>
      <c r="T981" s="292"/>
      <c r="U981" s="292"/>
      <c r="V981" s="292"/>
      <c r="W981" s="292"/>
      <c r="X981" s="292"/>
      <c r="Y981" s="292"/>
      <c r="Z981" s="292"/>
      <c r="AA981" s="292"/>
      <c r="AB981" s="292"/>
      <c r="AC981" s="292"/>
      <c r="AD981" s="292"/>
      <c r="AE981" s="292"/>
      <c r="AF981" s="292"/>
      <c r="AG981" s="292"/>
    </row>
    <row r="982" spans="15:33" hidden="1" x14ac:dyDescent="0.25">
      <c r="O982" s="292"/>
      <c r="P982" s="292"/>
      <c r="Q982" s="292"/>
      <c r="R982" s="292"/>
      <c r="S982" s="292"/>
      <c r="T982" s="292"/>
      <c r="U982" s="292"/>
      <c r="V982" s="292"/>
      <c r="W982" s="292"/>
      <c r="X982" s="292"/>
      <c r="Y982" s="292"/>
      <c r="Z982" s="292"/>
      <c r="AA982" s="292"/>
      <c r="AB982" s="292"/>
      <c r="AC982" s="292"/>
      <c r="AD982" s="292"/>
      <c r="AE982" s="292"/>
      <c r="AF982" s="292"/>
      <c r="AG982" s="292"/>
    </row>
    <row r="983" spans="15:33" hidden="1" x14ac:dyDescent="0.25">
      <c r="O983" s="292"/>
      <c r="P983" s="292"/>
      <c r="Q983" s="292"/>
      <c r="R983" s="292"/>
      <c r="S983" s="292"/>
      <c r="T983" s="292"/>
      <c r="U983" s="292"/>
      <c r="V983" s="292"/>
      <c r="W983" s="292"/>
      <c r="X983" s="292"/>
      <c r="Y983" s="292"/>
      <c r="Z983" s="292"/>
      <c r="AA983" s="292"/>
      <c r="AB983" s="292"/>
      <c r="AC983" s="292"/>
      <c r="AD983" s="292"/>
      <c r="AE983" s="292"/>
      <c r="AF983" s="292"/>
      <c r="AG983" s="292"/>
    </row>
    <row r="984" spans="15:33" hidden="1" x14ac:dyDescent="0.25">
      <c r="O984" s="292"/>
      <c r="P984" s="292"/>
      <c r="Q984" s="292"/>
      <c r="R984" s="292"/>
      <c r="S984" s="292"/>
      <c r="T984" s="292"/>
      <c r="U984" s="292"/>
      <c r="V984" s="292"/>
      <c r="W984" s="292"/>
      <c r="X984" s="292"/>
      <c r="Y984" s="292"/>
      <c r="Z984" s="292"/>
      <c r="AA984" s="292"/>
      <c r="AB984" s="292"/>
      <c r="AC984" s="292"/>
      <c r="AD984" s="292"/>
      <c r="AE984" s="292"/>
      <c r="AF984" s="292"/>
      <c r="AG984" s="292"/>
    </row>
    <row r="985" spans="15:33" hidden="1" x14ac:dyDescent="0.25">
      <c r="O985" s="292"/>
      <c r="P985" s="292"/>
      <c r="Q985" s="292"/>
      <c r="R985" s="292"/>
      <c r="S985" s="292"/>
      <c r="T985" s="292"/>
      <c r="U985" s="292"/>
      <c r="V985" s="292"/>
      <c r="W985" s="292"/>
      <c r="X985" s="292"/>
      <c r="Y985" s="292"/>
      <c r="Z985" s="292"/>
      <c r="AA985" s="292"/>
      <c r="AB985" s="292"/>
      <c r="AC985" s="292"/>
      <c r="AD985" s="292"/>
      <c r="AE985" s="292"/>
      <c r="AF985" s="292"/>
      <c r="AG985" s="292"/>
    </row>
    <row r="986" spans="15:33" hidden="1" x14ac:dyDescent="0.25">
      <c r="O986" s="292"/>
      <c r="P986" s="292"/>
      <c r="Q986" s="292"/>
      <c r="R986" s="292"/>
      <c r="S986" s="292"/>
      <c r="T986" s="292"/>
      <c r="U986" s="292"/>
      <c r="V986" s="292"/>
      <c r="W986" s="292"/>
      <c r="X986" s="292"/>
      <c r="Y986" s="292"/>
      <c r="Z986" s="292"/>
      <c r="AA986" s="292"/>
      <c r="AB986" s="292"/>
      <c r="AC986" s="292"/>
      <c r="AD986" s="292"/>
      <c r="AE986" s="292"/>
      <c r="AF986" s="292"/>
      <c r="AG986" s="292"/>
    </row>
    <row r="987" spans="15:33" hidden="1" x14ac:dyDescent="0.25">
      <c r="O987" s="292"/>
      <c r="P987" s="292"/>
      <c r="Q987" s="292"/>
      <c r="R987" s="292"/>
      <c r="S987" s="292"/>
      <c r="T987" s="292"/>
      <c r="U987" s="292"/>
      <c r="V987" s="292"/>
      <c r="W987" s="292"/>
      <c r="X987" s="292"/>
      <c r="Y987" s="292"/>
      <c r="Z987" s="292"/>
      <c r="AA987" s="292"/>
      <c r="AB987" s="292"/>
      <c r="AC987" s="292"/>
      <c r="AD987" s="292"/>
      <c r="AE987" s="292"/>
      <c r="AF987" s="292"/>
      <c r="AG987" s="292"/>
    </row>
    <row r="988" spans="15:33" hidden="1" x14ac:dyDescent="0.25">
      <c r="O988" s="292"/>
      <c r="P988" s="292"/>
      <c r="Q988" s="292"/>
      <c r="R988" s="292"/>
      <c r="S988" s="292"/>
      <c r="T988" s="292"/>
      <c r="U988" s="292"/>
      <c r="V988" s="292"/>
      <c r="W988" s="292"/>
      <c r="X988" s="292"/>
      <c r="Y988" s="292"/>
      <c r="Z988" s="292"/>
      <c r="AA988" s="292"/>
      <c r="AB988" s="292"/>
      <c r="AC988" s="292"/>
      <c r="AD988" s="292"/>
      <c r="AE988" s="292"/>
      <c r="AF988" s="292"/>
      <c r="AG988" s="292"/>
    </row>
    <row r="989" spans="15:33" hidden="1" x14ac:dyDescent="0.25">
      <c r="O989" s="292"/>
      <c r="P989" s="292"/>
      <c r="Q989" s="292"/>
      <c r="R989" s="292"/>
      <c r="S989" s="292"/>
      <c r="T989" s="292"/>
      <c r="U989" s="292"/>
      <c r="V989" s="292"/>
      <c r="W989" s="292"/>
      <c r="X989" s="292"/>
      <c r="Y989" s="292"/>
      <c r="Z989" s="292"/>
      <c r="AA989" s="292"/>
      <c r="AB989" s="292"/>
      <c r="AC989" s="292"/>
      <c r="AD989" s="292"/>
      <c r="AE989" s="292"/>
      <c r="AF989" s="292"/>
      <c r="AG989" s="292"/>
    </row>
    <row r="990" spans="15:33" hidden="1" x14ac:dyDescent="0.25">
      <c r="O990" s="292"/>
      <c r="P990" s="292"/>
      <c r="Q990" s="292"/>
      <c r="R990" s="292"/>
      <c r="S990" s="292"/>
      <c r="T990" s="292"/>
      <c r="U990" s="292"/>
      <c r="V990" s="292"/>
      <c r="W990" s="292"/>
      <c r="X990" s="292"/>
      <c r="Y990" s="292"/>
      <c r="Z990" s="292"/>
      <c r="AA990" s="292"/>
      <c r="AB990" s="292"/>
      <c r="AC990" s="292"/>
      <c r="AD990" s="292"/>
      <c r="AE990" s="292"/>
      <c r="AF990" s="292"/>
      <c r="AG990" s="292"/>
    </row>
    <row r="991" spans="15:33" hidden="1" x14ac:dyDescent="0.25">
      <c r="O991" s="292"/>
      <c r="P991" s="292"/>
      <c r="Q991" s="292"/>
      <c r="R991" s="292"/>
      <c r="S991" s="292"/>
      <c r="T991" s="292"/>
      <c r="U991" s="292"/>
      <c r="V991" s="292"/>
      <c r="W991" s="292"/>
      <c r="X991" s="292"/>
      <c r="Y991" s="292"/>
      <c r="Z991" s="292"/>
      <c r="AA991" s="292"/>
      <c r="AB991" s="292"/>
      <c r="AC991" s="292"/>
      <c r="AD991" s="292"/>
      <c r="AE991" s="292"/>
      <c r="AF991" s="292"/>
      <c r="AG991" s="292"/>
    </row>
    <row r="992" spans="15:33" hidden="1" x14ac:dyDescent="0.25">
      <c r="O992" s="292"/>
      <c r="P992" s="292"/>
      <c r="Q992" s="292"/>
      <c r="R992" s="292"/>
      <c r="S992" s="292"/>
      <c r="T992" s="292"/>
      <c r="U992" s="292"/>
      <c r="V992" s="292"/>
      <c r="W992" s="292"/>
      <c r="X992" s="292"/>
      <c r="Y992" s="292"/>
      <c r="Z992" s="292"/>
      <c r="AA992" s="292"/>
      <c r="AB992" s="292"/>
      <c r="AC992" s="292"/>
      <c r="AD992" s="292"/>
      <c r="AE992" s="292"/>
      <c r="AF992" s="292"/>
      <c r="AG992" s="292"/>
    </row>
    <row r="993" spans="15:33" hidden="1" x14ac:dyDescent="0.25">
      <c r="O993" s="292"/>
      <c r="P993" s="292"/>
      <c r="Q993" s="292"/>
      <c r="R993" s="292"/>
      <c r="S993" s="292"/>
      <c r="T993" s="292"/>
      <c r="U993" s="292"/>
      <c r="V993" s="292"/>
      <c r="W993" s="292"/>
      <c r="X993" s="292"/>
      <c r="Y993" s="292"/>
      <c r="Z993" s="292"/>
      <c r="AA993" s="292"/>
      <c r="AB993" s="292"/>
      <c r="AC993" s="292"/>
      <c r="AD993" s="292"/>
      <c r="AE993" s="292"/>
      <c r="AF993" s="292"/>
      <c r="AG993" s="292"/>
    </row>
    <row r="994" spans="15:33" hidden="1" x14ac:dyDescent="0.25">
      <c r="O994" s="292"/>
      <c r="P994" s="292"/>
      <c r="Q994" s="292"/>
      <c r="R994" s="292"/>
      <c r="S994" s="292"/>
      <c r="T994" s="292"/>
      <c r="U994" s="292"/>
      <c r="V994" s="292"/>
      <c r="W994" s="292"/>
      <c r="X994" s="292"/>
      <c r="Y994" s="292"/>
      <c r="Z994" s="292"/>
      <c r="AA994" s="292"/>
      <c r="AB994" s="292"/>
      <c r="AC994" s="292"/>
      <c r="AD994" s="292"/>
      <c r="AE994" s="292"/>
      <c r="AF994" s="292"/>
      <c r="AG994" s="292"/>
    </row>
    <row r="995" spans="15:33" hidden="1" x14ac:dyDescent="0.25">
      <c r="O995" s="292"/>
      <c r="P995" s="292"/>
      <c r="Q995" s="292"/>
      <c r="R995" s="292"/>
      <c r="S995" s="292"/>
      <c r="T995" s="292"/>
      <c r="U995" s="292"/>
      <c r="V995" s="292"/>
      <c r="W995" s="292"/>
      <c r="X995" s="292"/>
      <c r="Y995" s="292"/>
      <c r="Z995" s="292"/>
      <c r="AA995" s="292"/>
      <c r="AB995" s="292"/>
      <c r="AC995" s="292"/>
      <c r="AD995" s="292"/>
      <c r="AE995" s="292"/>
      <c r="AF995" s="292"/>
      <c r="AG995" s="292"/>
    </row>
    <row r="996" spans="15:33" hidden="1" x14ac:dyDescent="0.25">
      <c r="O996" s="292"/>
      <c r="P996" s="292"/>
      <c r="Q996" s="292"/>
      <c r="R996" s="292"/>
      <c r="S996" s="292"/>
      <c r="T996" s="292"/>
      <c r="U996" s="292"/>
      <c r="V996" s="292"/>
      <c r="W996" s="292"/>
      <c r="X996" s="292"/>
      <c r="Y996" s="292"/>
      <c r="Z996" s="292"/>
      <c r="AA996" s="292"/>
      <c r="AB996" s="292"/>
      <c r="AC996" s="292"/>
      <c r="AD996" s="292"/>
      <c r="AE996" s="292"/>
      <c r="AF996" s="292"/>
      <c r="AG996" s="292"/>
    </row>
    <row r="997" spans="15:33" hidden="1" x14ac:dyDescent="0.25">
      <c r="O997" s="292"/>
      <c r="P997" s="292"/>
      <c r="Q997" s="292"/>
      <c r="R997" s="292"/>
      <c r="S997" s="292"/>
      <c r="T997" s="292"/>
      <c r="U997" s="292"/>
      <c r="V997" s="292"/>
      <c r="W997" s="292"/>
      <c r="X997" s="292"/>
      <c r="Y997" s="292"/>
      <c r="Z997" s="292"/>
      <c r="AA997" s="292"/>
      <c r="AB997" s="292"/>
      <c r="AC997" s="292"/>
      <c r="AD997" s="292"/>
      <c r="AE997" s="292"/>
      <c r="AF997" s="292"/>
      <c r="AG997" s="292"/>
    </row>
    <row r="998" spans="15:33" hidden="1" x14ac:dyDescent="0.25">
      <c r="O998" s="292"/>
      <c r="P998" s="292"/>
      <c r="Q998" s="292"/>
      <c r="R998" s="292"/>
      <c r="S998" s="292"/>
      <c r="T998" s="292"/>
      <c r="U998" s="292"/>
      <c r="V998" s="292"/>
      <c r="W998" s="292"/>
      <c r="X998" s="292"/>
      <c r="Y998" s="292"/>
      <c r="Z998" s="292"/>
      <c r="AA998" s="292"/>
      <c r="AB998" s="292"/>
      <c r="AC998" s="292"/>
      <c r="AD998" s="292"/>
      <c r="AE998" s="292"/>
      <c r="AF998" s="292"/>
      <c r="AG998" s="292"/>
    </row>
    <row r="999" spans="15:33" hidden="1" x14ac:dyDescent="0.25">
      <c r="O999" s="292"/>
      <c r="P999" s="292"/>
      <c r="Q999" s="292"/>
      <c r="R999" s="292"/>
      <c r="S999" s="292"/>
      <c r="T999" s="292"/>
      <c r="U999" s="292"/>
      <c r="V999" s="292"/>
      <c r="W999" s="292"/>
      <c r="X999" s="292"/>
      <c r="Y999" s="292"/>
      <c r="Z999" s="292"/>
      <c r="AA999" s="292"/>
      <c r="AB999" s="292"/>
      <c r="AC999" s="292"/>
      <c r="AD999" s="292"/>
      <c r="AE999" s="292"/>
      <c r="AF999" s="292"/>
      <c r="AG999" s="292"/>
    </row>
    <row r="1000" spans="15:33" hidden="1" x14ac:dyDescent="0.25">
      <c r="O1000" s="292"/>
      <c r="P1000" s="292"/>
      <c r="Q1000" s="292"/>
      <c r="R1000" s="292"/>
      <c r="S1000" s="292"/>
      <c r="T1000" s="292"/>
      <c r="U1000" s="292"/>
      <c r="V1000" s="292"/>
      <c r="W1000" s="292"/>
      <c r="X1000" s="292"/>
      <c r="Y1000" s="292"/>
      <c r="Z1000" s="292"/>
      <c r="AA1000" s="292"/>
      <c r="AB1000" s="292"/>
      <c r="AC1000" s="292"/>
      <c r="AD1000" s="292"/>
      <c r="AE1000" s="292"/>
      <c r="AF1000" s="292"/>
      <c r="AG1000" s="292"/>
    </row>
    <row r="1001" spans="15:33" hidden="1" x14ac:dyDescent="0.25">
      <c r="O1001" s="292"/>
      <c r="P1001" s="292"/>
      <c r="Q1001" s="292"/>
      <c r="R1001" s="292"/>
      <c r="S1001" s="292"/>
      <c r="T1001" s="292"/>
      <c r="U1001" s="292"/>
      <c r="V1001" s="292"/>
      <c r="W1001" s="292"/>
      <c r="X1001" s="292"/>
      <c r="Y1001" s="292"/>
      <c r="Z1001" s="292"/>
      <c r="AA1001" s="292"/>
      <c r="AB1001" s="292"/>
      <c r="AC1001" s="292"/>
      <c r="AD1001" s="292"/>
      <c r="AE1001" s="292"/>
      <c r="AF1001" s="292"/>
      <c r="AG1001" s="292"/>
    </row>
    <row r="1002" spans="15:33" hidden="1" x14ac:dyDescent="0.25">
      <c r="O1002" s="292"/>
      <c r="P1002" s="292"/>
      <c r="Q1002" s="292"/>
      <c r="R1002" s="292"/>
      <c r="S1002" s="292"/>
      <c r="T1002" s="292"/>
      <c r="U1002" s="292"/>
      <c r="V1002" s="292"/>
      <c r="W1002" s="292"/>
      <c r="X1002" s="292"/>
      <c r="Y1002" s="292"/>
      <c r="Z1002" s="292"/>
      <c r="AA1002" s="292"/>
      <c r="AB1002" s="292"/>
      <c r="AC1002" s="292"/>
      <c r="AD1002" s="292"/>
      <c r="AE1002" s="292"/>
      <c r="AF1002" s="292"/>
      <c r="AG1002" s="292"/>
    </row>
    <row r="1003" spans="15:33" hidden="1" x14ac:dyDescent="0.25">
      <c r="O1003" s="292"/>
      <c r="P1003" s="292"/>
      <c r="Q1003" s="292"/>
      <c r="R1003" s="292"/>
      <c r="S1003" s="292"/>
      <c r="T1003" s="292"/>
      <c r="U1003" s="292"/>
      <c r="V1003" s="292"/>
      <c r="W1003" s="292"/>
      <c r="X1003" s="292"/>
      <c r="Y1003" s="292"/>
      <c r="Z1003" s="292"/>
      <c r="AA1003" s="292"/>
      <c r="AB1003" s="292"/>
      <c r="AC1003" s="292"/>
      <c r="AD1003" s="292"/>
      <c r="AE1003" s="292"/>
      <c r="AF1003" s="292"/>
      <c r="AG1003" s="292"/>
    </row>
    <row r="1004" spans="15:33" hidden="1" x14ac:dyDescent="0.25">
      <c r="O1004" s="292"/>
      <c r="P1004" s="292"/>
      <c r="Q1004" s="292"/>
      <c r="R1004" s="292"/>
      <c r="S1004" s="292"/>
      <c r="T1004" s="292"/>
      <c r="U1004" s="292"/>
      <c r="V1004" s="292"/>
      <c r="W1004" s="292"/>
      <c r="X1004" s="292"/>
      <c r="Y1004" s="292"/>
      <c r="Z1004" s="292"/>
      <c r="AA1004" s="292"/>
      <c r="AB1004" s="292"/>
      <c r="AC1004" s="292"/>
      <c r="AD1004" s="292"/>
      <c r="AE1004" s="292"/>
      <c r="AF1004" s="292"/>
      <c r="AG1004" s="292"/>
    </row>
    <row r="1005" spans="15:33" hidden="1" x14ac:dyDescent="0.25">
      <c r="O1005" s="292"/>
      <c r="P1005" s="292"/>
      <c r="Q1005" s="292"/>
      <c r="R1005" s="292"/>
      <c r="S1005" s="292"/>
      <c r="T1005" s="292"/>
      <c r="U1005" s="292"/>
      <c r="V1005" s="292"/>
      <c r="W1005" s="292"/>
      <c r="X1005" s="292"/>
      <c r="Y1005" s="292"/>
      <c r="Z1005" s="292"/>
      <c r="AA1005" s="292"/>
      <c r="AB1005" s="292"/>
      <c r="AC1005" s="292"/>
      <c r="AD1005" s="292"/>
      <c r="AE1005" s="292"/>
      <c r="AF1005" s="292"/>
      <c r="AG1005" s="292"/>
    </row>
    <row r="1006" spans="15:33" hidden="1" x14ac:dyDescent="0.25">
      <c r="O1006" s="292"/>
      <c r="P1006" s="292"/>
      <c r="Q1006" s="292"/>
      <c r="R1006" s="292"/>
      <c r="S1006" s="292"/>
      <c r="T1006" s="292"/>
      <c r="U1006" s="292"/>
      <c r="V1006" s="292"/>
      <c r="W1006" s="292"/>
      <c r="X1006" s="292"/>
      <c r="Y1006" s="292"/>
      <c r="Z1006" s="292"/>
      <c r="AA1006" s="292"/>
      <c r="AB1006" s="292"/>
      <c r="AC1006" s="292"/>
      <c r="AD1006" s="292"/>
      <c r="AE1006" s="292"/>
      <c r="AF1006" s="292"/>
      <c r="AG1006" s="292"/>
    </row>
    <row r="1007" spans="15:33" hidden="1" x14ac:dyDescent="0.25">
      <c r="O1007" s="292"/>
      <c r="P1007" s="292"/>
      <c r="Q1007" s="292"/>
      <c r="R1007" s="292"/>
      <c r="S1007" s="292"/>
      <c r="T1007" s="292"/>
      <c r="U1007" s="292"/>
      <c r="V1007" s="292"/>
      <c r="W1007" s="292"/>
      <c r="X1007" s="292"/>
      <c r="Y1007" s="292"/>
      <c r="Z1007" s="292"/>
      <c r="AA1007" s="292"/>
      <c r="AB1007" s="292"/>
      <c r="AC1007" s="292"/>
      <c r="AD1007" s="292"/>
      <c r="AE1007" s="292"/>
      <c r="AF1007" s="292"/>
      <c r="AG1007" s="292"/>
    </row>
    <row r="1008" spans="15:33" hidden="1" x14ac:dyDescent="0.25">
      <c r="O1008" s="292"/>
      <c r="P1008" s="292"/>
      <c r="Q1008" s="292"/>
      <c r="R1008" s="292"/>
      <c r="S1008" s="292"/>
      <c r="T1008" s="292"/>
      <c r="U1008" s="292"/>
      <c r="V1008" s="292"/>
      <c r="W1008" s="292"/>
      <c r="X1008" s="292"/>
      <c r="Y1008" s="292"/>
      <c r="Z1008" s="292"/>
      <c r="AA1008" s="292"/>
      <c r="AB1008" s="292"/>
      <c r="AC1008" s="292"/>
      <c r="AD1008" s="292"/>
      <c r="AE1008" s="292"/>
      <c r="AF1008" s="292"/>
      <c r="AG1008" s="292"/>
    </row>
    <row r="1009" spans="15:33" hidden="1" x14ac:dyDescent="0.25">
      <c r="O1009" s="292"/>
      <c r="P1009" s="292"/>
      <c r="Q1009" s="292"/>
      <c r="R1009" s="292"/>
      <c r="S1009" s="292"/>
      <c r="T1009" s="292"/>
      <c r="U1009" s="292"/>
      <c r="V1009" s="292"/>
      <c r="W1009" s="292"/>
      <c r="X1009" s="292"/>
      <c r="Y1009" s="292"/>
      <c r="Z1009" s="292"/>
      <c r="AA1009" s="292"/>
      <c r="AB1009" s="292"/>
      <c r="AC1009" s="292"/>
      <c r="AD1009" s="292"/>
      <c r="AE1009" s="292"/>
      <c r="AF1009" s="292"/>
      <c r="AG1009" s="292"/>
    </row>
    <row r="1010" spans="15:33" hidden="1" x14ac:dyDescent="0.25">
      <c r="O1010" s="292"/>
      <c r="P1010" s="292"/>
      <c r="Q1010" s="292"/>
      <c r="R1010" s="292"/>
      <c r="S1010" s="292"/>
      <c r="T1010" s="292"/>
      <c r="U1010" s="292"/>
      <c r="V1010" s="292"/>
      <c r="W1010" s="292"/>
      <c r="X1010" s="292"/>
      <c r="Y1010" s="292"/>
      <c r="Z1010" s="292"/>
      <c r="AA1010" s="292"/>
      <c r="AB1010" s="292"/>
      <c r="AC1010" s="292"/>
      <c r="AD1010" s="292"/>
      <c r="AE1010" s="292"/>
      <c r="AF1010" s="292"/>
      <c r="AG1010" s="292"/>
    </row>
    <row r="1011" spans="15:33" hidden="1" x14ac:dyDescent="0.25">
      <c r="O1011" s="292"/>
      <c r="P1011" s="292"/>
      <c r="Q1011" s="292"/>
      <c r="R1011" s="292"/>
      <c r="S1011" s="292"/>
      <c r="T1011" s="292"/>
      <c r="U1011" s="292"/>
      <c r="V1011" s="292"/>
      <c r="W1011" s="292"/>
      <c r="X1011" s="292"/>
      <c r="Y1011" s="292"/>
      <c r="Z1011" s="292"/>
      <c r="AA1011" s="292"/>
      <c r="AB1011" s="292"/>
      <c r="AC1011" s="292"/>
      <c r="AD1011" s="292"/>
      <c r="AE1011" s="292"/>
      <c r="AF1011" s="292"/>
      <c r="AG1011" s="292"/>
    </row>
    <row r="1012" spans="15:33" hidden="1" x14ac:dyDescent="0.25">
      <c r="O1012" s="292"/>
      <c r="P1012" s="292"/>
      <c r="Q1012" s="292"/>
      <c r="R1012" s="292"/>
      <c r="S1012" s="292"/>
      <c r="T1012" s="292"/>
      <c r="U1012" s="292"/>
      <c r="V1012" s="292"/>
      <c r="W1012" s="292"/>
      <c r="X1012" s="292"/>
      <c r="Y1012" s="292"/>
      <c r="Z1012" s="292"/>
      <c r="AA1012" s="292"/>
      <c r="AB1012" s="292"/>
      <c r="AC1012" s="292"/>
      <c r="AD1012" s="292"/>
      <c r="AE1012" s="292"/>
      <c r="AF1012" s="292"/>
      <c r="AG1012" s="292"/>
    </row>
    <row r="1013" spans="15:33" hidden="1" x14ac:dyDescent="0.25">
      <c r="O1013" s="292"/>
      <c r="P1013" s="292"/>
      <c r="Q1013" s="292"/>
      <c r="R1013" s="292"/>
      <c r="S1013" s="292"/>
      <c r="T1013" s="292"/>
      <c r="U1013" s="292"/>
      <c r="V1013" s="292"/>
      <c r="W1013" s="292"/>
      <c r="X1013" s="292"/>
      <c r="Y1013" s="292"/>
      <c r="Z1013" s="292"/>
      <c r="AA1013" s="292"/>
      <c r="AB1013" s="292"/>
      <c r="AC1013" s="292"/>
      <c r="AD1013" s="292"/>
      <c r="AE1013" s="292"/>
      <c r="AF1013" s="292"/>
      <c r="AG1013" s="292"/>
    </row>
    <row r="1014" spans="15:33" hidden="1" x14ac:dyDescent="0.25">
      <c r="O1014" s="292"/>
      <c r="P1014" s="292"/>
      <c r="Q1014" s="292"/>
      <c r="R1014" s="292"/>
      <c r="S1014" s="292"/>
      <c r="T1014" s="292"/>
      <c r="U1014" s="292"/>
      <c r="V1014" s="292"/>
      <c r="W1014" s="292"/>
      <c r="X1014" s="292"/>
      <c r="Y1014" s="292"/>
      <c r="Z1014" s="292"/>
      <c r="AA1014" s="292"/>
      <c r="AB1014" s="292"/>
      <c r="AC1014" s="292"/>
      <c r="AD1014" s="292"/>
      <c r="AE1014" s="292"/>
      <c r="AF1014" s="292"/>
      <c r="AG1014" s="292"/>
    </row>
    <row r="1015" spans="15:33" hidden="1" x14ac:dyDescent="0.25">
      <c r="O1015" s="292"/>
      <c r="P1015" s="292"/>
      <c r="Q1015" s="292"/>
      <c r="R1015" s="292"/>
      <c r="S1015" s="292"/>
      <c r="T1015" s="292"/>
      <c r="U1015" s="292"/>
      <c r="V1015" s="292"/>
      <c r="W1015" s="292"/>
      <c r="X1015" s="292"/>
      <c r="Y1015" s="292"/>
      <c r="Z1015" s="292"/>
      <c r="AA1015" s="292"/>
      <c r="AB1015" s="292"/>
      <c r="AC1015" s="292"/>
      <c r="AD1015" s="292"/>
      <c r="AE1015" s="292"/>
      <c r="AF1015" s="292"/>
      <c r="AG1015" s="292"/>
    </row>
    <row r="1016" spans="15:33" hidden="1" x14ac:dyDescent="0.25">
      <c r="O1016" s="292"/>
      <c r="P1016" s="292"/>
      <c r="Q1016" s="292"/>
      <c r="R1016" s="292"/>
      <c r="S1016" s="292"/>
      <c r="T1016" s="292"/>
      <c r="U1016" s="292"/>
      <c r="V1016" s="292"/>
      <c r="W1016" s="292"/>
      <c r="X1016" s="292"/>
      <c r="Y1016" s="292"/>
      <c r="Z1016" s="292"/>
      <c r="AA1016" s="292"/>
      <c r="AB1016" s="292"/>
      <c r="AC1016" s="292"/>
      <c r="AD1016" s="292"/>
      <c r="AE1016" s="292"/>
      <c r="AF1016" s="292"/>
      <c r="AG1016" s="292"/>
    </row>
    <row r="1017" spans="15:33" hidden="1" x14ac:dyDescent="0.25">
      <c r="O1017" s="292"/>
      <c r="P1017" s="292"/>
      <c r="Q1017" s="292"/>
      <c r="R1017" s="292"/>
      <c r="S1017" s="292"/>
      <c r="T1017" s="292"/>
      <c r="U1017" s="292"/>
      <c r="V1017" s="292"/>
      <c r="W1017" s="292"/>
      <c r="X1017" s="292"/>
      <c r="Y1017" s="292"/>
      <c r="Z1017" s="292"/>
      <c r="AA1017" s="292"/>
      <c r="AB1017" s="292"/>
      <c r="AC1017" s="292"/>
      <c r="AD1017" s="292"/>
      <c r="AE1017" s="292"/>
      <c r="AF1017" s="292"/>
      <c r="AG1017" s="292"/>
    </row>
    <row r="1018" spans="15:33" hidden="1" x14ac:dyDescent="0.25">
      <c r="O1018" s="292"/>
      <c r="P1018" s="292"/>
      <c r="Q1018" s="292"/>
      <c r="R1018" s="292"/>
      <c r="S1018" s="292"/>
      <c r="T1018" s="292"/>
      <c r="U1018" s="292"/>
      <c r="V1018" s="292"/>
      <c r="W1018" s="292"/>
      <c r="X1018" s="292"/>
      <c r="Y1018" s="292"/>
      <c r="Z1018" s="292"/>
      <c r="AA1018" s="292"/>
      <c r="AB1018" s="292"/>
      <c r="AC1018" s="292"/>
      <c r="AD1018" s="292"/>
      <c r="AE1018" s="292"/>
      <c r="AF1018" s="292"/>
      <c r="AG1018" s="292"/>
    </row>
    <row r="1019" spans="15:33" hidden="1" x14ac:dyDescent="0.25">
      <c r="O1019" s="292"/>
      <c r="P1019" s="292"/>
      <c r="Q1019" s="292"/>
      <c r="R1019" s="292"/>
      <c r="S1019" s="292"/>
      <c r="T1019" s="292"/>
      <c r="U1019" s="292"/>
      <c r="V1019" s="292"/>
      <c r="W1019" s="292"/>
      <c r="X1019" s="292"/>
      <c r="Y1019" s="292"/>
      <c r="Z1019" s="292"/>
      <c r="AA1019" s="292"/>
      <c r="AB1019" s="292"/>
      <c r="AC1019" s="292"/>
      <c r="AD1019" s="292"/>
      <c r="AE1019" s="292"/>
      <c r="AF1019" s="292"/>
      <c r="AG1019" s="292"/>
    </row>
    <row r="1020" spans="15:33" hidden="1" x14ac:dyDescent="0.25">
      <c r="O1020" s="292"/>
      <c r="P1020" s="292"/>
      <c r="Q1020" s="292"/>
      <c r="R1020" s="292"/>
      <c r="S1020" s="292"/>
      <c r="T1020" s="292"/>
      <c r="U1020" s="292"/>
      <c r="V1020" s="292"/>
      <c r="W1020" s="292"/>
      <c r="X1020" s="292"/>
      <c r="Y1020" s="292"/>
      <c r="Z1020" s="292"/>
      <c r="AA1020" s="292"/>
      <c r="AB1020" s="292"/>
      <c r="AC1020" s="292"/>
      <c r="AD1020" s="292"/>
      <c r="AE1020" s="292"/>
      <c r="AF1020" s="292"/>
      <c r="AG1020" s="292"/>
    </row>
    <row r="1021" spans="15:33" hidden="1" x14ac:dyDescent="0.25">
      <c r="O1021" s="292"/>
      <c r="P1021" s="292"/>
      <c r="Q1021" s="292"/>
      <c r="R1021" s="292"/>
      <c r="S1021" s="292"/>
      <c r="T1021" s="292"/>
      <c r="U1021" s="292"/>
      <c r="V1021" s="292"/>
      <c r="W1021" s="292"/>
      <c r="X1021" s="292"/>
      <c r="Y1021" s="292"/>
      <c r="Z1021" s="292"/>
      <c r="AA1021" s="292"/>
      <c r="AB1021" s="292"/>
      <c r="AC1021" s="292"/>
      <c r="AD1021" s="292"/>
      <c r="AE1021" s="292"/>
      <c r="AF1021" s="292"/>
      <c r="AG1021" s="292"/>
    </row>
    <row r="1022" spans="15:33" hidden="1" x14ac:dyDescent="0.25">
      <c r="O1022" s="292"/>
      <c r="P1022" s="292"/>
      <c r="Q1022" s="292"/>
      <c r="R1022" s="292"/>
      <c r="S1022" s="292"/>
      <c r="T1022" s="292"/>
      <c r="U1022" s="292"/>
      <c r="V1022" s="292"/>
      <c r="W1022" s="292"/>
      <c r="X1022" s="292"/>
      <c r="Y1022" s="292"/>
      <c r="Z1022" s="292"/>
      <c r="AA1022" s="292"/>
      <c r="AB1022" s="292"/>
      <c r="AC1022" s="292"/>
      <c r="AD1022" s="292"/>
      <c r="AE1022" s="292"/>
      <c r="AF1022" s="292"/>
      <c r="AG1022" s="292"/>
    </row>
    <row r="1023" spans="15:33" hidden="1" x14ac:dyDescent="0.25">
      <c r="O1023" s="292"/>
      <c r="P1023" s="292"/>
      <c r="Q1023" s="292"/>
      <c r="R1023" s="292"/>
      <c r="S1023" s="292"/>
      <c r="T1023" s="292"/>
      <c r="U1023" s="292"/>
      <c r="V1023" s="292"/>
      <c r="W1023" s="292"/>
      <c r="X1023" s="292"/>
      <c r="Y1023" s="292"/>
      <c r="Z1023" s="292"/>
      <c r="AA1023" s="292"/>
      <c r="AB1023" s="292"/>
      <c r="AC1023" s="292"/>
      <c r="AD1023" s="292"/>
      <c r="AE1023" s="292"/>
      <c r="AF1023" s="292"/>
      <c r="AG1023" s="292"/>
    </row>
    <row r="1024" spans="15:33" hidden="1" x14ac:dyDescent="0.25">
      <c r="O1024" s="292"/>
      <c r="P1024" s="292"/>
      <c r="Q1024" s="292"/>
      <c r="R1024" s="292"/>
      <c r="S1024" s="292"/>
      <c r="T1024" s="292"/>
      <c r="U1024" s="292"/>
      <c r="V1024" s="292"/>
      <c r="W1024" s="292"/>
      <c r="X1024" s="292"/>
      <c r="Y1024" s="292"/>
      <c r="Z1024" s="292"/>
      <c r="AA1024" s="292"/>
      <c r="AB1024" s="292"/>
      <c r="AC1024" s="292"/>
      <c r="AD1024" s="292"/>
      <c r="AE1024" s="292"/>
      <c r="AF1024" s="292"/>
      <c r="AG1024" s="292"/>
    </row>
    <row r="1025" spans="15:33" hidden="1" x14ac:dyDescent="0.25">
      <c r="O1025" s="292"/>
      <c r="P1025" s="292"/>
      <c r="Q1025" s="292"/>
      <c r="R1025" s="292"/>
      <c r="S1025" s="292"/>
      <c r="T1025" s="292"/>
      <c r="U1025" s="292"/>
      <c r="V1025" s="292"/>
      <c r="W1025" s="292"/>
      <c r="X1025" s="292"/>
      <c r="Y1025" s="292"/>
      <c r="Z1025" s="292"/>
      <c r="AA1025" s="292"/>
      <c r="AB1025" s="292"/>
      <c r="AC1025" s="292"/>
      <c r="AD1025" s="292"/>
      <c r="AE1025" s="292"/>
      <c r="AF1025" s="292"/>
      <c r="AG1025" s="292"/>
    </row>
    <row r="1026" spans="15:33" hidden="1" x14ac:dyDescent="0.25">
      <c r="O1026" s="292"/>
      <c r="P1026" s="292"/>
      <c r="Q1026" s="292"/>
      <c r="R1026" s="292"/>
      <c r="S1026" s="292"/>
      <c r="T1026" s="292"/>
      <c r="U1026" s="292"/>
      <c r="V1026" s="292"/>
      <c r="W1026" s="292"/>
      <c r="X1026" s="292"/>
      <c r="Y1026" s="292"/>
      <c r="Z1026" s="292"/>
      <c r="AA1026" s="292"/>
      <c r="AB1026" s="292"/>
      <c r="AC1026" s="292"/>
      <c r="AD1026" s="292"/>
      <c r="AE1026" s="292"/>
      <c r="AF1026" s="292"/>
      <c r="AG1026" s="292"/>
    </row>
    <row r="1027" spans="15:33" hidden="1" x14ac:dyDescent="0.25">
      <c r="O1027" s="292"/>
      <c r="P1027" s="292"/>
      <c r="Q1027" s="292"/>
      <c r="R1027" s="292"/>
      <c r="S1027" s="292"/>
      <c r="T1027" s="292"/>
      <c r="U1027" s="292"/>
      <c r="V1027" s="292"/>
      <c r="W1027" s="292"/>
      <c r="X1027" s="292"/>
      <c r="Y1027" s="292"/>
      <c r="Z1027" s="292"/>
      <c r="AA1027" s="292"/>
      <c r="AB1027" s="292"/>
      <c r="AC1027" s="292"/>
      <c r="AD1027" s="292"/>
      <c r="AE1027" s="292"/>
      <c r="AF1027" s="292"/>
      <c r="AG1027" s="292"/>
    </row>
    <row r="1028" spans="15:33" hidden="1" x14ac:dyDescent="0.25">
      <c r="O1028" s="292"/>
      <c r="P1028" s="292"/>
      <c r="Q1028" s="292"/>
      <c r="R1028" s="292"/>
      <c r="S1028" s="292"/>
      <c r="T1028" s="292"/>
      <c r="U1028" s="292"/>
      <c r="V1028" s="292"/>
      <c r="W1028" s="292"/>
      <c r="X1028" s="292"/>
      <c r="Y1028" s="292"/>
      <c r="Z1028" s="292"/>
      <c r="AA1028" s="292"/>
      <c r="AB1028" s="292"/>
      <c r="AC1028" s="292"/>
      <c r="AD1028" s="292"/>
      <c r="AE1028" s="292"/>
      <c r="AF1028" s="292"/>
      <c r="AG1028" s="292"/>
    </row>
    <row r="1029" spans="15:33" hidden="1" x14ac:dyDescent="0.25">
      <c r="O1029" s="292"/>
      <c r="P1029" s="292"/>
      <c r="Q1029" s="292"/>
      <c r="R1029" s="292"/>
      <c r="S1029" s="292"/>
      <c r="T1029" s="292"/>
      <c r="U1029" s="292"/>
      <c r="V1029" s="292"/>
      <c r="W1029" s="292"/>
      <c r="X1029" s="292"/>
      <c r="Y1029" s="292"/>
      <c r="Z1029" s="292"/>
      <c r="AA1029" s="292"/>
      <c r="AB1029" s="292"/>
      <c r="AC1029" s="292"/>
      <c r="AD1029" s="292"/>
      <c r="AE1029" s="292"/>
      <c r="AF1029" s="292"/>
      <c r="AG1029" s="292"/>
    </row>
    <row r="1030" spans="15:33" hidden="1" x14ac:dyDescent="0.25">
      <c r="O1030" s="292"/>
      <c r="P1030" s="292"/>
      <c r="Q1030" s="292"/>
      <c r="R1030" s="292"/>
      <c r="S1030" s="292"/>
      <c r="T1030" s="292"/>
      <c r="U1030" s="292"/>
      <c r="V1030" s="292"/>
      <c r="W1030" s="292"/>
      <c r="X1030" s="292"/>
      <c r="Y1030" s="292"/>
      <c r="Z1030" s="292"/>
      <c r="AA1030" s="292"/>
      <c r="AB1030" s="292"/>
      <c r="AC1030" s="292"/>
      <c r="AD1030" s="292"/>
      <c r="AE1030" s="292"/>
      <c r="AF1030" s="292"/>
      <c r="AG1030" s="292"/>
    </row>
    <row r="1031" spans="15:33" hidden="1" x14ac:dyDescent="0.25">
      <c r="O1031" s="292"/>
      <c r="P1031" s="292"/>
      <c r="Q1031" s="292"/>
      <c r="R1031" s="292"/>
      <c r="S1031" s="292"/>
      <c r="T1031" s="292"/>
      <c r="U1031" s="292"/>
      <c r="V1031" s="292"/>
      <c r="W1031" s="292"/>
      <c r="X1031" s="292"/>
      <c r="Y1031" s="292"/>
      <c r="Z1031" s="292"/>
      <c r="AA1031" s="292"/>
      <c r="AB1031" s="292"/>
      <c r="AC1031" s="292"/>
      <c r="AD1031" s="292"/>
      <c r="AE1031" s="292"/>
      <c r="AF1031" s="292"/>
      <c r="AG1031" s="292"/>
    </row>
    <row r="1032" spans="15:33" hidden="1" x14ac:dyDescent="0.25">
      <c r="O1032" s="292"/>
      <c r="P1032" s="292"/>
      <c r="Q1032" s="292"/>
      <c r="R1032" s="292"/>
      <c r="S1032" s="292"/>
      <c r="T1032" s="292"/>
      <c r="U1032" s="292"/>
      <c r="V1032" s="292"/>
      <c r="W1032" s="292"/>
      <c r="X1032" s="292"/>
      <c r="Y1032" s="292"/>
      <c r="Z1032" s="292"/>
      <c r="AA1032" s="292"/>
      <c r="AB1032" s="292"/>
      <c r="AC1032" s="292"/>
      <c r="AD1032" s="292"/>
      <c r="AE1032" s="292"/>
      <c r="AF1032" s="292"/>
      <c r="AG1032" s="292"/>
    </row>
    <row r="1033" spans="15:33" hidden="1" x14ac:dyDescent="0.25">
      <c r="O1033" s="292"/>
      <c r="P1033" s="292"/>
      <c r="Q1033" s="292"/>
      <c r="R1033" s="292"/>
      <c r="S1033" s="292"/>
      <c r="T1033" s="292"/>
      <c r="U1033" s="292"/>
      <c r="V1033" s="292"/>
      <c r="W1033" s="292"/>
      <c r="X1033" s="292"/>
      <c r="Y1033" s="292"/>
      <c r="Z1033" s="292"/>
      <c r="AA1033" s="292"/>
      <c r="AB1033" s="292"/>
      <c r="AC1033" s="292"/>
      <c r="AD1033" s="292"/>
      <c r="AE1033" s="292"/>
      <c r="AF1033" s="292"/>
      <c r="AG1033" s="292"/>
    </row>
    <row r="1034" spans="15:33" hidden="1" x14ac:dyDescent="0.25">
      <c r="O1034" s="292"/>
      <c r="P1034" s="292"/>
      <c r="Q1034" s="292"/>
      <c r="R1034" s="292"/>
      <c r="S1034" s="292"/>
      <c r="T1034" s="292"/>
      <c r="U1034" s="292"/>
      <c r="V1034" s="292"/>
      <c r="W1034" s="292"/>
      <c r="X1034" s="292"/>
      <c r="Y1034" s="292"/>
      <c r="Z1034" s="292"/>
      <c r="AA1034" s="292"/>
      <c r="AB1034" s="292"/>
      <c r="AC1034" s="292"/>
      <c r="AD1034" s="292"/>
      <c r="AE1034" s="292"/>
      <c r="AF1034" s="292"/>
      <c r="AG1034" s="292"/>
    </row>
    <row r="1035" spans="15:33" hidden="1" x14ac:dyDescent="0.25">
      <c r="O1035" s="292"/>
      <c r="P1035" s="292"/>
      <c r="Q1035" s="292"/>
      <c r="R1035" s="292"/>
      <c r="S1035" s="292"/>
      <c r="T1035" s="292"/>
      <c r="U1035" s="292"/>
      <c r="V1035" s="292"/>
      <c r="W1035" s="292"/>
      <c r="X1035" s="292"/>
      <c r="Y1035" s="292"/>
      <c r="Z1035" s="292"/>
      <c r="AA1035" s="292"/>
      <c r="AB1035" s="292"/>
      <c r="AC1035" s="292"/>
      <c r="AD1035" s="292"/>
      <c r="AE1035" s="292"/>
      <c r="AF1035" s="292"/>
      <c r="AG1035" s="292"/>
    </row>
    <row r="1036" spans="15:33" hidden="1" x14ac:dyDescent="0.25">
      <c r="O1036" s="292"/>
      <c r="P1036" s="292"/>
      <c r="Q1036" s="292"/>
      <c r="R1036" s="292"/>
      <c r="S1036" s="292"/>
      <c r="T1036" s="292"/>
      <c r="U1036" s="292"/>
      <c r="V1036" s="292"/>
      <c r="W1036" s="292"/>
      <c r="X1036" s="292"/>
      <c r="Y1036" s="292"/>
      <c r="Z1036" s="292"/>
      <c r="AA1036" s="292"/>
      <c r="AB1036" s="292"/>
      <c r="AC1036" s="292"/>
      <c r="AD1036" s="292"/>
      <c r="AE1036" s="292"/>
      <c r="AF1036" s="292"/>
      <c r="AG1036" s="292"/>
    </row>
    <row r="1037" spans="15:33" hidden="1" x14ac:dyDescent="0.25">
      <c r="O1037" s="292"/>
      <c r="P1037" s="292"/>
      <c r="Q1037" s="292"/>
      <c r="R1037" s="292"/>
      <c r="S1037" s="292"/>
      <c r="T1037" s="292"/>
      <c r="U1037" s="292"/>
      <c r="V1037" s="292"/>
      <c r="W1037" s="292"/>
      <c r="X1037" s="292"/>
      <c r="Y1037" s="292"/>
      <c r="Z1037" s="292"/>
      <c r="AA1037" s="292"/>
      <c r="AB1037" s="292"/>
      <c r="AC1037" s="292"/>
      <c r="AD1037" s="292"/>
      <c r="AE1037" s="292"/>
      <c r="AF1037" s="292"/>
      <c r="AG1037" s="292"/>
    </row>
    <row r="1038" spans="15:33" hidden="1" x14ac:dyDescent="0.25">
      <c r="O1038" s="292"/>
      <c r="P1038" s="292"/>
      <c r="Q1038" s="292"/>
      <c r="R1038" s="292"/>
      <c r="S1038" s="292"/>
      <c r="T1038" s="292"/>
      <c r="U1038" s="292"/>
      <c r="V1038" s="292"/>
      <c r="W1038" s="292"/>
      <c r="X1038" s="292"/>
      <c r="Y1038" s="292"/>
      <c r="Z1038" s="292"/>
      <c r="AA1038" s="292"/>
      <c r="AB1038" s="292"/>
      <c r="AC1038" s="292"/>
      <c r="AD1038" s="292"/>
      <c r="AE1038" s="292"/>
      <c r="AF1038" s="292"/>
      <c r="AG1038" s="292"/>
    </row>
    <row r="1039" spans="15:33" hidden="1" x14ac:dyDescent="0.25">
      <c r="O1039" s="292"/>
      <c r="P1039" s="292"/>
      <c r="Q1039" s="292"/>
      <c r="R1039" s="292"/>
      <c r="S1039" s="292"/>
      <c r="T1039" s="292"/>
      <c r="U1039" s="292"/>
      <c r="V1039" s="292"/>
      <c r="W1039" s="292"/>
      <c r="X1039" s="292"/>
      <c r="Y1039" s="292"/>
      <c r="Z1039" s="292"/>
      <c r="AA1039" s="292"/>
      <c r="AB1039" s="292"/>
      <c r="AC1039" s="292"/>
      <c r="AD1039" s="292"/>
      <c r="AE1039" s="292"/>
      <c r="AF1039" s="292"/>
      <c r="AG1039" s="292"/>
    </row>
    <row r="1040" spans="15:33" hidden="1" x14ac:dyDescent="0.25">
      <c r="O1040" s="292"/>
      <c r="P1040" s="292"/>
      <c r="Q1040" s="292"/>
      <c r="R1040" s="292"/>
      <c r="S1040" s="292"/>
      <c r="T1040" s="292"/>
      <c r="U1040" s="292"/>
      <c r="V1040" s="292"/>
      <c r="W1040" s="292"/>
      <c r="X1040" s="292"/>
      <c r="Y1040" s="292"/>
      <c r="Z1040" s="292"/>
      <c r="AA1040" s="292"/>
      <c r="AB1040" s="292"/>
      <c r="AC1040" s="292"/>
      <c r="AD1040" s="292"/>
      <c r="AE1040" s="292"/>
      <c r="AF1040" s="292"/>
      <c r="AG1040" s="292"/>
    </row>
    <row r="1041" spans="15:33" hidden="1" x14ac:dyDescent="0.25">
      <c r="O1041" s="292"/>
      <c r="P1041" s="292"/>
      <c r="Q1041" s="292"/>
      <c r="R1041" s="292"/>
      <c r="S1041" s="292"/>
      <c r="T1041" s="292"/>
      <c r="U1041" s="292"/>
      <c r="V1041" s="292"/>
      <c r="W1041" s="292"/>
      <c r="X1041" s="292"/>
      <c r="Y1041" s="292"/>
      <c r="Z1041" s="292"/>
      <c r="AA1041" s="292"/>
      <c r="AB1041" s="292"/>
      <c r="AC1041" s="292"/>
      <c r="AD1041" s="292"/>
      <c r="AE1041" s="292"/>
      <c r="AF1041" s="292"/>
      <c r="AG1041" s="292"/>
    </row>
    <row r="1042" spans="15:33" hidden="1" x14ac:dyDescent="0.25">
      <c r="O1042" s="292"/>
      <c r="P1042" s="292"/>
      <c r="Q1042" s="292"/>
      <c r="R1042" s="292"/>
      <c r="S1042" s="292"/>
      <c r="T1042" s="292"/>
      <c r="U1042" s="292"/>
      <c r="V1042" s="292"/>
      <c r="W1042" s="292"/>
      <c r="X1042" s="292"/>
      <c r="Y1042" s="292"/>
      <c r="Z1042" s="292"/>
      <c r="AA1042" s="292"/>
      <c r="AB1042" s="292"/>
      <c r="AC1042" s="292"/>
      <c r="AD1042" s="292"/>
      <c r="AE1042" s="292"/>
      <c r="AF1042" s="292"/>
      <c r="AG1042" s="292"/>
    </row>
    <row r="1043" spans="15:33" hidden="1" x14ac:dyDescent="0.25">
      <c r="O1043" s="292"/>
      <c r="P1043" s="292"/>
      <c r="Q1043" s="292"/>
      <c r="R1043" s="292"/>
      <c r="S1043" s="292"/>
      <c r="T1043" s="292"/>
      <c r="U1043" s="292"/>
      <c r="V1043" s="292"/>
      <c r="W1043" s="292"/>
      <c r="X1043" s="292"/>
      <c r="Y1043" s="292"/>
      <c r="Z1043" s="292"/>
      <c r="AA1043" s="292"/>
      <c r="AB1043" s="292"/>
      <c r="AC1043" s="292"/>
      <c r="AD1043" s="292"/>
      <c r="AE1043" s="292"/>
      <c r="AF1043" s="292"/>
      <c r="AG1043" s="292"/>
    </row>
    <row r="1044" spans="15:33" hidden="1" x14ac:dyDescent="0.25">
      <c r="O1044" s="292"/>
      <c r="P1044" s="292"/>
      <c r="Q1044" s="292"/>
      <c r="R1044" s="292"/>
      <c r="S1044" s="292"/>
      <c r="T1044" s="292"/>
      <c r="U1044" s="292"/>
      <c r="V1044" s="292"/>
      <c r="W1044" s="292"/>
      <c r="X1044" s="292"/>
      <c r="Y1044" s="292"/>
      <c r="Z1044" s="292"/>
      <c r="AA1044" s="292"/>
      <c r="AB1044" s="292"/>
      <c r="AC1044" s="292"/>
      <c r="AD1044" s="292"/>
      <c r="AE1044" s="292"/>
      <c r="AF1044" s="292"/>
      <c r="AG1044" s="292"/>
    </row>
    <row r="1045" spans="15:33" hidden="1" x14ac:dyDescent="0.25">
      <c r="O1045" s="292"/>
      <c r="P1045" s="292"/>
      <c r="Q1045" s="292"/>
      <c r="R1045" s="292"/>
      <c r="S1045" s="292"/>
      <c r="T1045" s="292"/>
      <c r="U1045" s="292"/>
      <c r="V1045" s="292"/>
      <c r="W1045" s="292"/>
      <c r="X1045" s="292"/>
      <c r="Y1045" s="292"/>
      <c r="Z1045" s="292"/>
      <c r="AA1045" s="292"/>
      <c r="AB1045" s="292"/>
      <c r="AC1045" s="292"/>
      <c r="AD1045" s="292"/>
      <c r="AE1045" s="292"/>
      <c r="AF1045" s="292"/>
      <c r="AG1045" s="292"/>
    </row>
    <row r="1046" spans="15:33" hidden="1" x14ac:dyDescent="0.25">
      <c r="O1046" s="292"/>
      <c r="P1046" s="292"/>
      <c r="Q1046" s="292"/>
      <c r="R1046" s="292"/>
      <c r="S1046" s="292"/>
      <c r="T1046" s="292"/>
      <c r="U1046" s="292"/>
      <c r="V1046" s="292"/>
      <c r="W1046" s="292"/>
      <c r="X1046" s="292"/>
      <c r="Y1046" s="292"/>
      <c r="Z1046" s="292"/>
      <c r="AA1046" s="292"/>
      <c r="AB1046" s="292"/>
      <c r="AC1046" s="292"/>
      <c r="AD1046" s="292"/>
      <c r="AE1046" s="292"/>
      <c r="AF1046" s="292"/>
      <c r="AG1046" s="292"/>
    </row>
    <row r="1047" spans="15:33" hidden="1" x14ac:dyDescent="0.25">
      <c r="O1047" s="292"/>
      <c r="P1047" s="292"/>
      <c r="Q1047" s="292"/>
      <c r="R1047" s="292"/>
      <c r="S1047" s="292"/>
      <c r="T1047" s="292"/>
      <c r="U1047" s="292"/>
      <c r="V1047" s="292"/>
      <c r="W1047" s="292"/>
      <c r="X1047" s="292"/>
      <c r="Y1047" s="292"/>
      <c r="Z1047" s="292"/>
      <c r="AA1047" s="292"/>
      <c r="AB1047" s="292"/>
      <c r="AC1047" s="292"/>
      <c r="AD1047" s="292"/>
      <c r="AE1047" s="292"/>
      <c r="AF1047" s="292"/>
      <c r="AG1047" s="292"/>
    </row>
    <row r="1048" spans="15:33" hidden="1" x14ac:dyDescent="0.25">
      <c r="O1048" s="292"/>
      <c r="P1048" s="292"/>
      <c r="Q1048" s="292"/>
      <c r="R1048" s="292"/>
      <c r="S1048" s="292"/>
      <c r="T1048" s="292"/>
      <c r="U1048" s="292"/>
      <c r="V1048" s="292"/>
      <c r="W1048" s="292"/>
      <c r="X1048" s="292"/>
      <c r="Y1048" s="292"/>
      <c r="Z1048" s="292"/>
      <c r="AA1048" s="292"/>
      <c r="AB1048" s="292"/>
      <c r="AC1048" s="292"/>
      <c r="AD1048" s="292"/>
      <c r="AE1048" s="292"/>
      <c r="AF1048" s="292"/>
      <c r="AG1048" s="292"/>
    </row>
    <row r="1049" spans="15:33" hidden="1" x14ac:dyDescent="0.25">
      <c r="O1049" s="292"/>
      <c r="P1049" s="292"/>
      <c r="Q1049" s="292"/>
      <c r="R1049" s="292"/>
      <c r="S1049" s="292"/>
      <c r="T1049" s="292"/>
      <c r="U1049" s="292"/>
      <c r="V1049" s="292"/>
      <c r="W1049" s="292"/>
      <c r="X1049" s="292"/>
      <c r="Y1049" s="292"/>
      <c r="Z1049" s="292"/>
      <c r="AA1049" s="292"/>
      <c r="AB1049" s="292"/>
      <c r="AC1049" s="292"/>
      <c r="AD1049" s="292"/>
      <c r="AE1049" s="292"/>
      <c r="AF1049" s="292"/>
      <c r="AG1049" s="292"/>
    </row>
    <row r="1050" spans="15:33" hidden="1" x14ac:dyDescent="0.25">
      <c r="O1050" s="292"/>
      <c r="P1050" s="292"/>
      <c r="Q1050" s="292"/>
      <c r="R1050" s="292"/>
      <c r="S1050" s="292"/>
      <c r="T1050" s="292"/>
      <c r="U1050" s="292"/>
      <c r="V1050" s="292"/>
      <c r="W1050" s="292"/>
      <c r="X1050" s="292"/>
      <c r="Y1050" s="292"/>
      <c r="Z1050" s="292"/>
      <c r="AA1050" s="292"/>
      <c r="AB1050" s="292"/>
      <c r="AC1050" s="292"/>
      <c r="AD1050" s="292"/>
      <c r="AE1050" s="292"/>
      <c r="AF1050" s="292"/>
      <c r="AG1050" s="292"/>
    </row>
    <row r="1051" spans="15:33" hidden="1" x14ac:dyDescent="0.25">
      <c r="O1051" s="292"/>
      <c r="P1051" s="292"/>
      <c r="Q1051" s="292"/>
      <c r="R1051" s="292"/>
      <c r="S1051" s="292"/>
      <c r="T1051" s="292"/>
      <c r="U1051" s="292"/>
      <c r="V1051" s="292"/>
      <c r="W1051" s="292"/>
      <c r="X1051" s="292"/>
      <c r="Y1051" s="292"/>
      <c r="Z1051" s="292"/>
      <c r="AA1051" s="292"/>
      <c r="AB1051" s="292"/>
      <c r="AC1051" s="292"/>
      <c r="AD1051" s="292"/>
      <c r="AE1051" s="292"/>
      <c r="AF1051" s="292"/>
      <c r="AG1051" s="292"/>
    </row>
    <row r="1052" spans="15:33" hidden="1" x14ac:dyDescent="0.25">
      <c r="O1052" s="292"/>
      <c r="P1052" s="292"/>
      <c r="Q1052" s="292"/>
      <c r="R1052" s="292"/>
      <c r="S1052" s="292"/>
      <c r="T1052" s="292"/>
      <c r="U1052" s="292"/>
      <c r="V1052" s="292"/>
      <c r="W1052" s="292"/>
      <c r="X1052" s="292"/>
      <c r="Y1052" s="292"/>
      <c r="Z1052" s="292"/>
      <c r="AA1052" s="292"/>
      <c r="AB1052" s="292"/>
      <c r="AC1052" s="292"/>
      <c r="AD1052" s="292"/>
      <c r="AE1052" s="292"/>
      <c r="AF1052" s="292"/>
      <c r="AG1052" s="292"/>
    </row>
    <row r="1053" spans="15:33" hidden="1" x14ac:dyDescent="0.25">
      <c r="O1053" s="292"/>
      <c r="P1053" s="292"/>
      <c r="Q1053" s="292"/>
      <c r="R1053" s="292"/>
      <c r="S1053" s="292"/>
      <c r="T1053" s="292"/>
      <c r="U1053" s="292"/>
      <c r="V1053" s="292"/>
      <c r="W1053" s="292"/>
      <c r="X1053" s="292"/>
      <c r="Y1053" s="292"/>
      <c r="Z1053" s="292"/>
      <c r="AA1053" s="292"/>
      <c r="AB1053" s="292"/>
      <c r="AC1053" s="292"/>
      <c r="AD1053" s="292"/>
      <c r="AE1053" s="292"/>
      <c r="AF1053" s="292"/>
      <c r="AG1053" s="292"/>
    </row>
    <row r="1054" spans="15:33" hidden="1" x14ac:dyDescent="0.25">
      <c r="O1054" s="292"/>
      <c r="P1054" s="292"/>
      <c r="Q1054" s="292"/>
      <c r="R1054" s="292"/>
      <c r="S1054" s="292"/>
      <c r="T1054" s="292"/>
      <c r="U1054" s="292"/>
      <c r="V1054" s="292"/>
      <c r="W1054" s="292"/>
      <c r="X1054" s="292"/>
      <c r="Y1054" s="292"/>
      <c r="Z1054" s="292"/>
      <c r="AA1054" s="292"/>
      <c r="AB1054" s="292"/>
      <c r="AC1054" s="292"/>
      <c r="AD1054" s="292"/>
      <c r="AE1054" s="292"/>
      <c r="AF1054" s="292"/>
      <c r="AG1054" s="292"/>
    </row>
    <row r="1055" spans="15:33" hidden="1" x14ac:dyDescent="0.25">
      <c r="O1055" s="292"/>
      <c r="P1055" s="292"/>
      <c r="Q1055" s="292"/>
      <c r="R1055" s="292"/>
      <c r="S1055" s="292"/>
      <c r="T1055" s="292"/>
      <c r="U1055" s="292"/>
      <c r="V1055" s="292"/>
      <c r="W1055" s="292"/>
      <c r="X1055" s="292"/>
      <c r="Y1055" s="292"/>
      <c r="Z1055" s="292"/>
      <c r="AA1055" s="292"/>
      <c r="AB1055" s="292"/>
      <c r="AC1055" s="292"/>
      <c r="AD1055" s="292"/>
      <c r="AE1055" s="292"/>
      <c r="AF1055" s="292"/>
      <c r="AG1055" s="292"/>
    </row>
    <row r="1056" spans="15:33" hidden="1" x14ac:dyDescent="0.25">
      <c r="O1056" s="292"/>
      <c r="P1056" s="292"/>
      <c r="Q1056" s="292"/>
      <c r="R1056" s="292"/>
      <c r="S1056" s="292"/>
      <c r="T1056" s="292"/>
      <c r="U1056" s="292"/>
      <c r="V1056" s="292"/>
      <c r="W1056" s="292"/>
      <c r="X1056" s="292"/>
      <c r="Y1056" s="292"/>
      <c r="Z1056" s="292"/>
      <c r="AA1056" s="292"/>
      <c r="AB1056" s="292"/>
      <c r="AC1056" s="292"/>
      <c r="AD1056" s="292"/>
      <c r="AE1056" s="292"/>
      <c r="AF1056" s="292"/>
      <c r="AG1056" s="292"/>
    </row>
    <row r="1057" spans="15:33" hidden="1" x14ac:dyDescent="0.25">
      <c r="O1057" s="292"/>
      <c r="P1057" s="292"/>
      <c r="Q1057" s="292"/>
      <c r="R1057" s="292"/>
      <c r="S1057" s="292"/>
      <c r="T1057" s="292"/>
      <c r="U1057" s="292"/>
      <c r="V1057" s="292"/>
      <c r="W1057" s="292"/>
      <c r="X1057" s="292"/>
      <c r="Y1057" s="292"/>
      <c r="Z1057" s="292"/>
      <c r="AA1057" s="292"/>
      <c r="AB1057" s="292"/>
      <c r="AC1057" s="292"/>
      <c r="AD1057" s="292"/>
      <c r="AE1057" s="292"/>
      <c r="AF1057" s="292"/>
      <c r="AG1057" s="292"/>
    </row>
    <row r="1058" spans="15:33" hidden="1" x14ac:dyDescent="0.25">
      <c r="O1058" s="292"/>
      <c r="P1058" s="292"/>
      <c r="Q1058" s="292"/>
      <c r="R1058" s="292"/>
      <c r="S1058" s="292"/>
      <c r="T1058" s="292"/>
      <c r="U1058" s="292"/>
      <c r="V1058" s="292"/>
      <c r="W1058" s="292"/>
      <c r="X1058" s="292"/>
      <c r="Y1058" s="292"/>
      <c r="Z1058" s="292"/>
      <c r="AA1058" s="292"/>
      <c r="AB1058" s="292"/>
      <c r="AC1058" s="292"/>
      <c r="AD1058" s="292"/>
      <c r="AE1058" s="292"/>
      <c r="AF1058" s="292"/>
      <c r="AG1058" s="292"/>
    </row>
    <row r="1059" spans="15:33" hidden="1" x14ac:dyDescent="0.25">
      <c r="O1059" s="292"/>
      <c r="P1059" s="292"/>
      <c r="Q1059" s="292"/>
      <c r="R1059" s="292"/>
      <c r="S1059" s="292"/>
      <c r="T1059" s="292"/>
      <c r="U1059" s="292"/>
      <c r="V1059" s="292"/>
      <c r="W1059" s="292"/>
      <c r="X1059" s="292"/>
      <c r="Y1059" s="292"/>
      <c r="Z1059" s="292"/>
      <c r="AA1059" s="292"/>
      <c r="AB1059" s="292"/>
      <c r="AC1059" s="292"/>
      <c r="AD1059" s="292"/>
      <c r="AE1059" s="292"/>
      <c r="AF1059" s="292"/>
      <c r="AG1059" s="292"/>
    </row>
    <row r="1060" spans="15:33" hidden="1" x14ac:dyDescent="0.25">
      <c r="O1060" s="292"/>
      <c r="P1060" s="292"/>
      <c r="Q1060" s="292"/>
      <c r="R1060" s="292"/>
      <c r="S1060" s="292"/>
      <c r="T1060" s="292"/>
      <c r="U1060" s="292"/>
      <c r="V1060" s="292"/>
      <c r="W1060" s="292"/>
      <c r="X1060" s="292"/>
      <c r="Y1060" s="292"/>
      <c r="Z1060" s="292"/>
      <c r="AA1060" s="292"/>
      <c r="AB1060" s="292"/>
      <c r="AC1060" s="292"/>
      <c r="AD1060" s="292"/>
      <c r="AE1060" s="292"/>
      <c r="AF1060" s="292"/>
      <c r="AG1060" s="292"/>
    </row>
    <row r="1061" spans="15:33" hidden="1" x14ac:dyDescent="0.25">
      <c r="O1061" s="292"/>
      <c r="P1061" s="292"/>
      <c r="Q1061" s="292"/>
      <c r="R1061" s="292"/>
      <c r="S1061" s="292"/>
      <c r="T1061" s="292"/>
      <c r="U1061" s="292"/>
      <c r="V1061" s="292"/>
      <c r="W1061" s="292"/>
      <c r="X1061" s="292"/>
      <c r="Y1061" s="292"/>
      <c r="Z1061" s="292"/>
      <c r="AA1061" s="292"/>
      <c r="AB1061" s="292"/>
      <c r="AC1061" s="292"/>
      <c r="AD1061" s="292"/>
      <c r="AE1061" s="292"/>
      <c r="AF1061" s="292"/>
      <c r="AG1061" s="292"/>
    </row>
    <row r="1062" spans="15:33" hidden="1" x14ac:dyDescent="0.25">
      <c r="O1062" s="292"/>
      <c r="P1062" s="292"/>
      <c r="Q1062" s="292"/>
      <c r="R1062" s="292"/>
      <c r="S1062" s="292"/>
      <c r="T1062" s="292"/>
      <c r="U1062" s="292"/>
      <c r="V1062" s="292"/>
      <c r="W1062" s="292"/>
      <c r="X1062" s="292"/>
      <c r="Y1062" s="292"/>
      <c r="Z1062" s="292"/>
      <c r="AA1062" s="292"/>
      <c r="AB1062" s="292"/>
      <c r="AC1062" s="292"/>
      <c r="AD1062" s="292"/>
      <c r="AE1062" s="292"/>
      <c r="AF1062" s="292"/>
      <c r="AG1062" s="292"/>
    </row>
    <row r="1063" spans="15:33" hidden="1" x14ac:dyDescent="0.25">
      <c r="O1063" s="292"/>
      <c r="P1063" s="292"/>
      <c r="Q1063" s="292"/>
      <c r="R1063" s="292"/>
      <c r="S1063" s="292"/>
      <c r="T1063" s="292"/>
      <c r="U1063" s="292"/>
      <c r="V1063" s="292"/>
      <c r="W1063" s="292"/>
      <c r="X1063" s="292"/>
      <c r="Y1063" s="292"/>
      <c r="Z1063" s="292"/>
      <c r="AA1063" s="292"/>
      <c r="AB1063" s="292"/>
      <c r="AC1063" s="292"/>
      <c r="AD1063" s="292"/>
      <c r="AE1063" s="292"/>
      <c r="AF1063" s="292"/>
      <c r="AG1063" s="292"/>
    </row>
    <row r="1064" spans="15:33" hidden="1" x14ac:dyDescent="0.25">
      <c r="O1064" s="292"/>
      <c r="P1064" s="292"/>
      <c r="Q1064" s="292"/>
      <c r="R1064" s="292"/>
      <c r="S1064" s="292"/>
      <c r="T1064" s="292"/>
      <c r="U1064" s="292"/>
      <c r="V1064" s="292"/>
      <c r="W1064" s="292"/>
      <c r="X1064" s="292"/>
      <c r="Y1064" s="292"/>
      <c r="Z1064" s="292"/>
      <c r="AA1064" s="292"/>
      <c r="AB1064" s="292"/>
      <c r="AC1064" s="292"/>
      <c r="AD1064" s="292"/>
      <c r="AE1064" s="292"/>
      <c r="AF1064" s="292"/>
      <c r="AG1064" s="292"/>
    </row>
    <row r="1065" spans="15:33" hidden="1" x14ac:dyDescent="0.25">
      <c r="O1065" s="292"/>
      <c r="P1065" s="292"/>
      <c r="Q1065" s="292"/>
      <c r="R1065" s="292"/>
      <c r="S1065" s="292"/>
      <c r="T1065" s="292"/>
      <c r="U1065" s="292"/>
      <c r="V1065" s="292"/>
      <c r="W1065" s="292"/>
      <c r="X1065" s="292"/>
      <c r="Y1065" s="292"/>
      <c r="Z1065" s="292"/>
      <c r="AA1065" s="292"/>
      <c r="AB1065" s="292"/>
      <c r="AC1065" s="292"/>
      <c r="AD1065" s="292"/>
      <c r="AE1065" s="292"/>
      <c r="AF1065" s="292"/>
      <c r="AG1065" s="292"/>
    </row>
    <row r="1066" spans="15:33" hidden="1" x14ac:dyDescent="0.25">
      <c r="O1066" s="292"/>
      <c r="P1066" s="292"/>
      <c r="Q1066" s="292"/>
      <c r="R1066" s="292"/>
      <c r="S1066" s="292"/>
      <c r="T1066" s="292"/>
      <c r="U1066" s="292"/>
      <c r="V1066" s="292"/>
      <c r="W1066" s="292"/>
      <c r="X1066" s="292"/>
      <c r="Y1066" s="292"/>
      <c r="Z1066" s="292"/>
      <c r="AA1066" s="292"/>
      <c r="AB1066" s="292"/>
      <c r="AC1066" s="292"/>
      <c r="AD1066" s="292"/>
      <c r="AE1066" s="292"/>
      <c r="AF1066" s="292"/>
      <c r="AG1066" s="292"/>
    </row>
    <row r="1067" spans="15:33" hidden="1" x14ac:dyDescent="0.25">
      <c r="O1067" s="292"/>
      <c r="P1067" s="292"/>
      <c r="Q1067" s="292"/>
      <c r="R1067" s="292"/>
      <c r="S1067" s="292"/>
      <c r="T1067" s="292"/>
      <c r="U1067" s="292"/>
      <c r="V1067" s="292"/>
      <c r="W1067" s="292"/>
      <c r="X1067" s="292"/>
      <c r="Y1067" s="292"/>
      <c r="Z1067" s="292"/>
      <c r="AA1067" s="292"/>
      <c r="AB1067" s="292"/>
      <c r="AC1067" s="292"/>
      <c r="AD1067" s="292"/>
      <c r="AE1067" s="292"/>
      <c r="AF1067" s="292"/>
      <c r="AG1067" s="292"/>
    </row>
    <row r="1068" spans="15:33" hidden="1" x14ac:dyDescent="0.25">
      <c r="O1068" s="292"/>
      <c r="P1068" s="292"/>
      <c r="Q1068" s="292"/>
      <c r="R1068" s="292"/>
      <c r="S1068" s="292"/>
      <c r="T1068" s="292"/>
      <c r="U1068" s="292"/>
      <c r="V1068" s="292"/>
      <c r="W1068" s="292"/>
      <c r="X1068" s="292"/>
      <c r="Y1068" s="292"/>
      <c r="Z1068" s="292"/>
      <c r="AA1068" s="292"/>
      <c r="AB1068" s="292"/>
      <c r="AC1068" s="292"/>
      <c r="AD1068" s="292"/>
      <c r="AE1068" s="292"/>
      <c r="AF1068" s="292"/>
      <c r="AG1068" s="292"/>
    </row>
    <row r="1069" spans="15:33" hidden="1" x14ac:dyDescent="0.25">
      <c r="O1069" s="292"/>
      <c r="P1069" s="292"/>
      <c r="Q1069" s="292"/>
      <c r="R1069" s="292"/>
      <c r="S1069" s="292"/>
      <c r="T1069" s="292"/>
      <c r="U1069" s="292"/>
      <c r="V1069" s="292"/>
      <c r="W1069" s="292"/>
      <c r="X1069" s="292"/>
      <c r="Y1069" s="292"/>
      <c r="Z1069" s="292"/>
      <c r="AA1069" s="292"/>
      <c r="AB1069" s="292"/>
      <c r="AC1069" s="292"/>
      <c r="AD1069" s="292"/>
      <c r="AE1069" s="292"/>
      <c r="AF1069" s="292"/>
      <c r="AG1069" s="292"/>
    </row>
    <row r="1070" spans="15:33" hidden="1" x14ac:dyDescent="0.25">
      <c r="O1070" s="292"/>
      <c r="P1070" s="292"/>
      <c r="Q1070" s="292"/>
      <c r="R1070" s="292"/>
      <c r="S1070" s="292"/>
      <c r="T1070" s="292"/>
      <c r="U1070" s="292"/>
      <c r="V1070" s="292"/>
      <c r="W1070" s="292"/>
      <c r="X1070" s="292"/>
      <c r="Y1070" s="292"/>
      <c r="Z1070" s="292"/>
      <c r="AA1070" s="292"/>
      <c r="AB1070" s="292"/>
      <c r="AC1070" s="292"/>
      <c r="AD1070" s="292"/>
      <c r="AE1070" s="292"/>
      <c r="AF1070" s="292"/>
      <c r="AG1070" s="292"/>
    </row>
    <row r="1071" spans="15:33" hidden="1" x14ac:dyDescent="0.25">
      <c r="O1071" s="292"/>
      <c r="P1071" s="292"/>
      <c r="Q1071" s="292"/>
      <c r="R1071" s="292"/>
      <c r="S1071" s="292"/>
      <c r="T1071" s="292"/>
      <c r="U1071" s="292"/>
      <c r="V1071" s="292"/>
      <c r="W1071" s="292"/>
      <c r="X1071" s="292"/>
      <c r="Y1071" s="292"/>
      <c r="Z1071" s="292"/>
      <c r="AA1071" s="292"/>
      <c r="AB1071" s="292"/>
      <c r="AC1071" s="292"/>
      <c r="AD1071" s="292"/>
      <c r="AE1071" s="292"/>
      <c r="AF1071" s="292"/>
      <c r="AG1071" s="292"/>
    </row>
    <row r="1072" spans="15:33" hidden="1" x14ac:dyDescent="0.25">
      <c r="O1072" s="292"/>
      <c r="P1072" s="292"/>
      <c r="Q1072" s="292"/>
      <c r="R1072" s="292"/>
      <c r="S1072" s="292"/>
      <c r="T1072" s="292"/>
      <c r="U1072" s="292"/>
      <c r="V1072" s="292"/>
      <c r="W1072" s="292"/>
      <c r="X1072" s="292"/>
      <c r="Y1072" s="292"/>
      <c r="Z1072" s="292"/>
      <c r="AA1072" s="292"/>
      <c r="AB1072" s="292"/>
      <c r="AC1072" s="292"/>
      <c r="AD1072" s="292"/>
      <c r="AE1072" s="292"/>
      <c r="AF1072" s="292"/>
      <c r="AG1072" s="292"/>
    </row>
    <row r="1073" spans="15:33" hidden="1" x14ac:dyDescent="0.25">
      <c r="O1073" s="292"/>
      <c r="P1073" s="292"/>
      <c r="Q1073" s="292"/>
      <c r="R1073" s="292"/>
      <c r="S1073" s="292"/>
      <c r="T1073" s="292"/>
      <c r="U1073" s="292"/>
      <c r="V1073" s="292"/>
      <c r="W1073" s="292"/>
      <c r="X1073" s="292"/>
      <c r="Y1073" s="292"/>
      <c r="Z1073" s="292"/>
      <c r="AA1073" s="292"/>
      <c r="AB1073" s="292"/>
      <c r="AC1073" s="292"/>
      <c r="AD1073" s="292"/>
      <c r="AE1073" s="292"/>
      <c r="AF1073" s="292"/>
      <c r="AG1073" s="292"/>
    </row>
    <row r="1074" spans="15:33" hidden="1" x14ac:dyDescent="0.25">
      <c r="O1074" s="292"/>
      <c r="P1074" s="292"/>
      <c r="Q1074" s="292"/>
      <c r="R1074" s="292"/>
      <c r="S1074" s="292"/>
      <c r="T1074" s="292"/>
      <c r="U1074" s="292"/>
      <c r="V1074" s="292"/>
      <c r="W1074" s="292"/>
      <c r="X1074" s="292"/>
      <c r="Y1074" s="292"/>
      <c r="Z1074" s="292"/>
      <c r="AA1074" s="292"/>
      <c r="AB1074" s="292"/>
      <c r="AC1074" s="292"/>
      <c r="AD1074" s="292"/>
      <c r="AE1074" s="292"/>
      <c r="AF1074" s="292"/>
      <c r="AG1074" s="292"/>
    </row>
    <row r="1075" spans="15:33" hidden="1" x14ac:dyDescent="0.25">
      <c r="O1075" s="292"/>
      <c r="P1075" s="292"/>
      <c r="Q1075" s="292"/>
      <c r="R1075" s="292"/>
      <c r="S1075" s="292"/>
      <c r="T1075" s="292"/>
      <c r="U1075" s="292"/>
      <c r="V1075" s="292"/>
      <c r="W1075" s="292"/>
      <c r="X1075" s="292"/>
      <c r="Y1075" s="292"/>
      <c r="Z1075" s="292"/>
      <c r="AA1075" s="292"/>
      <c r="AB1075" s="292"/>
      <c r="AC1075" s="292"/>
      <c r="AD1075" s="292"/>
      <c r="AE1075" s="292"/>
      <c r="AF1075" s="292"/>
      <c r="AG1075" s="292"/>
    </row>
    <row r="1076" spans="15:33" hidden="1" x14ac:dyDescent="0.25">
      <c r="O1076" s="292"/>
      <c r="P1076" s="292"/>
      <c r="Q1076" s="292"/>
      <c r="R1076" s="292"/>
      <c r="S1076" s="292"/>
      <c r="T1076" s="292"/>
      <c r="U1076" s="292"/>
      <c r="V1076" s="292"/>
      <c r="W1076" s="292"/>
      <c r="X1076" s="292"/>
      <c r="Y1076" s="292"/>
      <c r="Z1076" s="292"/>
      <c r="AA1076" s="292"/>
      <c r="AB1076" s="292"/>
      <c r="AC1076" s="292"/>
      <c r="AD1076" s="292"/>
      <c r="AE1076" s="292"/>
      <c r="AF1076" s="292"/>
      <c r="AG1076" s="292"/>
    </row>
    <row r="1077" spans="15:33" hidden="1" x14ac:dyDescent="0.25">
      <c r="O1077" s="292"/>
      <c r="P1077" s="292"/>
      <c r="Q1077" s="292"/>
      <c r="R1077" s="292"/>
      <c r="S1077" s="292"/>
      <c r="T1077" s="292"/>
      <c r="U1077" s="292"/>
      <c r="V1077" s="292"/>
      <c r="W1077" s="292"/>
      <c r="X1077" s="292"/>
      <c r="Y1077" s="292"/>
      <c r="Z1077" s="292"/>
      <c r="AA1077" s="292"/>
      <c r="AB1077" s="292"/>
      <c r="AC1077" s="292"/>
      <c r="AD1077" s="292"/>
      <c r="AE1077" s="292"/>
      <c r="AF1077" s="292"/>
      <c r="AG1077" s="292"/>
    </row>
    <row r="1078" spans="15:33" hidden="1" x14ac:dyDescent="0.25">
      <c r="O1078" s="292"/>
      <c r="P1078" s="292"/>
      <c r="Q1078" s="292"/>
      <c r="R1078" s="292"/>
      <c r="S1078" s="292"/>
      <c r="T1078" s="292"/>
      <c r="U1078" s="292"/>
      <c r="V1078" s="292"/>
      <c r="W1078" s="292"/>
      <c r="X1078" s="292"/>
      <c r="Y1078" s="292"/>
      <c r="Z1078" s="292"/>
      <c r="AA1078" s="292"/>
      <c r="AB1078" s="292"/>
      <c r="AC1078" s="292"/>
      <c r="AD1078" s="292"/>
      <c r="AE1078" s="292"/>
      <c r="AF1078" s="292"/>
      <c r="AG1078" s="292"/>
    </row>
    <row r="1079" spans="15:33" hidden="1" x14ac:dyDescent="0.25">
      <c r="O1079" s="292"/>
      <c r="P1079" s="292"/>
      <c r="Q1079" s="292"/>
      <c r="R1079" s="292"/>
      <c r="S1079" s="292"/>
      <c r="T1079" s="292"/>
      <c r="U1079" s="292"/>
      <c r="V1079" s="292"/>
      <c r="W1079" s="292"/>
      <c r="X1079" s="292"/>
      <c r="Y1079" s="292"/>
      <c r="Z1079" s="292"/>
      <c r="AA1079" s="292"/>
      <c r="AB1079" s="292"/>
      <c r="AC1079" s="292"/>
      <c r="AD1079" s="292"/>
      <c r="AE1079" s="292"/>
      <c r="AF1079" s="292"/>
      <c r="AG1079" s="292"/>
    </row>
    <row r="1080" spans="15:33" hidden="1" x14ac:dyDescent="0.25">
      <c r="O1080" s="292"/>
      <c r="P1080" s="292"/>
      <c r="Q1080" s="292"/>
      <c r="R1080" s="292"/>
      <c r="S1080" s="292"/>
      <c r="T1080" s="292"/>
      <c r="U1080" s="292"/>
      <c r="V1080" s="292"/>
      <c r="W1080" s="292"/>
      <c r="X1080" s="292"/>
      <c r="Y1080" s="292"/>
      <c r="Z1080" s="292"/>
      <c r="AA1080" s="292"/>
      <c r="AB1080" s="292"/>
      <c r="AC1080" s="292"/>
      <c r="AD1080" s="292"/>
      <c r="AE1080" s="292"/>
      <c r="AF1080" s="292"/>
      <c r="AG1080" s="292"/>
    </row>
    <row r="1081" spans="15:33" hidden="1" x14ac:dyDescent="0.25">
      <c r="O1081" s="292"/>
      <c r="P1081" s="292"/>
      <c r="Q1081" s="292"/>
      <c r="R1081" s="292"/>
      <c r="S1081" s="292"/>
      <c r="T1081" s="292"/>
      <c r="U1081" s="292"/>
      <c r="V1081" s="292"/>
      <c r="W1081" s="292"/>
      <c r="X1081" s="292"/>
      <c r="Y1081" s="292"/>
      <c r="Z1081" s="292"/>
      <c r="AA1081" s="292"/>
      <c r="AB1081" s="292"/>
      <c r="AC1081" s="292"/>
      <c r="AD1081" s="292"/>
      <c r="AE1081" s="292"/>
      <c r="AF1081" s="292"/>
      <c r="AG1081" s="292"/>
    </row>
    <row r="1082" spans="15:33" hidden="1" x14ac:dyDescent="0.25">
      <c r="O1082" s="292"/>
      <c r="P1082" s="292"/>
      <c r="Q1082" s="292"/>
      <c r="R1082" s="292"/>
      <c r="S1082" s="292"/>
      <c r="T1082" s="292"/>
      <c r="U1082" s="292"/>
      <c r="V1082" s="292"/>
      <c r="W1082" s="292"/>
      <c r="X1082" s="292"/>
      <c r="Y1082" s="292"/>
      <c r="Z1082" s="292"/>
      <c r="AA1082" s="292"/>
      <c r="AB1082" s="292"/>
      <c r="AC1082" s="292"/>
      <c r="AD1082" s="292"/>
      <c r="AE1082" s="292"/>
      <c r="AF1082" s="292"/>
      <c r="AG1082" s="292"/>
    </row>
    <row r="1083" spans="15:33" hidden="1" x14ac:dyDescent="0.25">
      <c r="O1083" s="292"/>
      <c r="P1083" s="292"/>
      <c r="Q1083" s="292"/>
      <c r="R1083" s="292"/>
      <c r="S1083" s="292"/>
      <c r="T1083" s="292"/>
      <c r="U1083" s="292"/>
      <c r="V1083" s="292"/>
      <c r="W1083" s="292"/>
      <c r="X1083" s="292"/>
      <c r="Y1083" s="292"/>
      <c r="Z1083" s="292"/>
      <c r="AA1083" s="292"/>
      <c r="AB1083" s="292"/>
      <c r="AC1083" s="292"/>
      <c r="AD1083" s="292"/>
      <c r="AE1083" s="292"/>
      <c r="AF1083" s="292"/>
      <c r="AG1083" s="292"/>
    </row>
    <row r="1084" spans="15:33" hidden="1" x14ac:dyDescent="0.25">
      <c r="O1084" s="292"/>
      <c r="P1084" s="292"/>
      <c r="Q1084" s="292"/>
      <c r="R1084" s="292"/>
      <c r="S1084" s="292"/>
      <c r="T1084" s="292"/>
      <c r="U1084" s="292"/>
      <c r="V1084" s="292"/>
      <c r="W1084" s="292"/>
      <c r="X1084" s="292"/>
      <c r="Y1084" s="292"/>
      <c r="Z1084" s="292"/>
      <c r="AA1084" s="292"/>
      <c r="AB1084" s="292"/>
      <c r="AC1084" s="292"/>
      <c r="AD1084" s="292"/>
      <c r="AE1084" s="292"/>
      <c r="AF1084" s="292"/>
      <c r="AG1084" s="292"/>
    </row>
    <row r="1085" spans="15:33" hidden="1" x14ac:dyDescent="0.25">
      <c r="O1085" s="292"/>
      <c r="P1085" s="292"/>
      <c r="Q1085" s="292"/>
      <c r="R1085" s="292"/>
      <c r="S1085" s="292"/>
      <c r="T1085" s="292"/>
      <c r="U1085" s="292"/>
      <c r="V1085" s="292"/>
      <c r="W1085" s="292"/>
      <c r="X1085" s="292"/>
      <c r="Y1085" s="292"/>
      <c r="Z1085" s="292"/>
      <c r="AA1085" s="292"/>
      <c r="AB1085" s="292"/>
      <c r="AC1085" s="292"/>
      <c r="AD1085" s="292"/>
      <c r="AE1085" s="292"/>
      <c r="AF1085" s="292"/>
      <c r="AG1085" s="292"/>
    </row>
    <row r="1086" spans="15:33" hidden="1" x14ac:dyDescent="0.25">
      <c r="O1086" s="292"/>
      <c r="P1086" s="292"/>
      <c r="Q1086" s="292"/>
      <c r="R1086" s="292"/>
      <c r="S1086" s="292"/>
      <c r="T1086" s="292"/>
      <c r="U1086" s="292"/>
      <c r="V1086" s="292"/>
      <c r="W1086" s="292"/>
      <c r="X1086" s="292"/>
      <c r="Y1086" s="292"/>
      <c r="Z1086" s="292"/>
      <c r="AA1086" s="292"/>
      <c r="AB1086" s="292"/>
      <c r="AC1086" s="292"/>
      <c r="AD1086" s="292"/>
      <c r="AE1086" s="292"/>
      <c r="AF1086" s="292"/>
      <c r="AG1086" s="292"/>
    </row>
    <row r="1087" spans="15:33" hidden="1" x14ac:dyDescent="0.25">
      <c r="O1087" s="292"/>
      <c r="P1087" s="292"/>
      <c r="Q1087" s="292"/>
      <c r="R1087" s="292"/>
      <c r="S1087" s="292"/>
      <c r="T1087" s="292"/>
      <c r="U1087" s="292"/>
      <c r="V1087" s="292"/>
      <c r="W1087" s="292"/>
      <c r="X1087" s="292"/>
      <c r="Y1087" s="292"/>
      <c r="Z1087" s="292"/>
      <c r="AA1087" s="292"/>
      <c r="AB1087" s="292"/>
      <c r="AC1087" s="292"/>
      <c r="AD1087" s="292"/>
      <c r="AE1087" s="292"/>
      <c r="AF1087" s="292"/>
      <c r="AG1087" s="292"/>
    </row>
    <row r="1088" spans="15:33" hidden="1" x14ac:dyDescent="0.25">
      <c r="O1088" s="292"/>
      <c r="P1088" s="292"/>
      <c r="Q1088" s="292"/>
      <c r="R1088" s="292"/>
      <c r="S1088" s="292"/>
      <c r="T1088" s="292"/>
      <c r="U1088" s="292"/>
      <c r="V1088" s="292"/>
      <c r="W1088" s="292"/>
      <c r="X1088" s="292"/>
      <c r="Y1088" s="292"/>
      <c r="Z1088" s="292"/>
      <c r="AA1088" s="292"/>
      <c r="AB1088" s="292"/>
      <c r="AC1088" s="292"/>
      <c r="AD1088" s="292"/>
      <c r="AE1088" s="292"/>
      <c r="AF1088" s="292"/>
      <c r="AG1088" s="292"/>
    </row>
    <row r="1089" spans="15:33" hidden="1" x14ac:dyDescent="0.25">
      <c r="O1089" s="292"/>
      <c r="P1089" s="292"/>
      <c r="Q1089" s="292"/>
      <c r="R1089" s="292"/>
      <c r="S1089" s="292"/>
      <c r="T1089" s="292"/>
      <c r="U1089" s="292"/>
      <c r="V1089" s="292"/>
      <c r="W1089" s="292"/>
      <c r="X1089" s="292"/>
      <c r="Y1089" s="292"/>
      <c r="Z1089" s="292"/>
      <c r="AA1089" s="292"/>
      <c r="AB1089" s="292"/>
      <c r="AC1089" s="292"/>
      <c r="AD1089" s="292"/>
      <c r="AE1089" s="292"/>
      <c r="AF1089" s="292"/>
      <c r="AG1089" s="292"/>
    </row>
    <row r="1090" spans="15:33" hidden="1" x14ac:dyDescent="0.25">
      <c r="O1090" s="292"/>
      <c r="P1090" s="292"/>
      <c r="Q1090" s="292"/>
      <c r="R1090" s="292"/>
      <c r="S1090" s="292"/>
      <c r="T1090" s="292"/>
      <c r="U1090" s="292"/>
      <c r="V1090" s="292"/>
      <c r="W1090" s="292"/>
      <c r="X1090" s="292"/>
      <c r="Y1090" s="292"/>
      <c r="Z1090" s="292"/>
      <c r="AA1090" s="292"/>
      <c r="AB1090" s="292"/>
      <c r="AC1090" s="292"/>
      <c r="AD1090" s="292"/>
      <c r="AE1090" s="292"/>
      <c r="AF1090" s="292"/>
      <c r="AG1090" s="292"/>
    </row>
    <row r="1091" spans="15:33" hidden="1" x14ac:dyDescent="0.25">
      <c r="O1091" s="292"/>
      <c r="P1091" s="292"/>
      <c r="Q1091" s="292"/>
      <c r="R1091" s="292"/>
      <c r="S1091" s="292"/>
      <c r="T1091" s="292"/>
      <c r="U1091" s="292"/>
      <c r="V1091" s="292"/>
      <c r="W1091" s="292"/>
      <c r="X1091" s="292"/>
      <c r="Y1091" s="292"/>
      <c r="Z1091" s="292"/>
      <c r="AA1091" s="292"/>
      <c r="AB1091" s="292"/>
      <c r="AC1091" s="292"/>
      <c r="AD1091" s="292"/>
      <c r="AE1091" s="292"/>
      <c r="AF1091" s="292"/>
      <c r="AG1091" s="292"/>
    </row>
    <row r="1092" spans="15:33" hidden="1" x14ac:dyDescent="0.25">
      <c r="O1092" s="292"/>
      <c r="P1092" s="292"/>
      <c r="Q1092" s="292"/>
      <c r="R1092" s="292"/>
      <c r="S1092" s="292"/>
      <c r="T1092" s="292"/>
      <c r="U1092" s="292"/>
      <c r="V1092" s="292"/>
      <c r="W1092" s="292"/>
      <c r="X1092" s="292"/>
      <c r="Y1092" s="292"/>
      <c r="Z1092" s="292"/>
      <c r="AA1092" s="292"/>
      <c r="AB1092" s="292"/>
      <c r="AC1092" s="292"/>
      <c r="AD1092" s="292"/>
      <c r="AE1092" s="292"/>
      <c r="AF1092" s="292"/>
      <c r="AG1092" s="292"/>
    </row>
    <row r="1093" spans="15:33" hidden="1" x14ac:dyDescent="0.25">
      <c r="O1093" s="292"/>
      <c r="P1093" s="292"/>
      <c r="Q1093" s="292"/>
      <c r="R1093" s="292"/>
      <c r="S1093" s="292"/>
      <c r="T1093" s="292"/>
      <c r="U1093" s="292"/>
      <c r="V1093" s="292"/>
      <c r="W1093" s="292"/>
      <c r="X1093" s="292"/>
      <c r="Y1093" s="292"/>
      <c r="Z1093" s="292"/>
      <c r="AA1093" s="292"/>
      <c r="AB1093" s="292"/>
      <c r="AC1093" s="292"/>
      <c r="AD1093" s="292"/>
      <c r="AE1093" s="292"/>
      <c r="AF1093" s="292"/>
      <c r="AG1093" s="292"/>
    </row>
    <row r="1094" spans="15:33" hidden="1" x14ac:dyDescent="0.25">
      <c r="O1094" s="292"/>
      <c r="P1094" s="292"/>
      <c r="Q1094" s="292"/>
      <c r="R1094" s="292"/>
      <c r="S1094" s="292"/>
      <c r="T1094" s="292"/>
      <c r="U1094" s="292"/>
      <c r="V1094" s="292"/>
      <c r="W1094" s="292"/>
      <c r="X1094" s="292"/>
      <c r="Y1094" s="292"/>
      <c r="Z1094" s="292"/>
      <c r="AA1094" s="292"/>
      <c r="AB1094" s="292"/>
      <c r="AC1094" s="292"/>
      <c r="AD1094" s="292"/>
      <c r="AE1094" s="292"/>
      <c r="AF1094" s="292"/>
      <c r="AG1094" s="292"/>
    </row>
    <row r="1095" spans="15:33" hidden="1" x14ac:dyDescent="0.25">
      <c r="O1095" s="292"/>
      <c r="P1095" s="292"/>
      <c r="Q1095" s="292"/>
      <c r="R1095" s="292"/>
      <c r="S1095" s="292"/>
      <c r="T1095" s="292"/>
      <c r="U1095" s="292"/>
      <c r="V1095" s="292"/>
      <c r="W1095" s="292"/>
      <c r="X1095" s="292"/>
      <c r="Y1095" s="292"/>
      <c r="Z1095" s="292"/>
      <c r="AA1095" s="292"/>
      <c r="AB1095" s="292"/>
      <c r="AC1095" s="292"/>
      <c r="AD1095" s="292"/>
      <c r="AE1095" s="292"/>
      <c r="AF1095" s="292"/>
      <c r="AG1095" s="292"/>
    </row>
    <row r="1096" spans="15:33" hidden="1" x14ac:dyDescent="0.25">
      <c r="O1096" s="292"/>
      <c r="P1096" s="292"/>
      <c r="Q1096" s="292"/>
      <c r="R1096" s="292"/>
      <c r="S1096" s="292"/>
      <c r="T1096" s="292"/>
      <c r="U1096" s="292"/>
      <c r="V1096" s="292"/>
      <c r="W1096" s="292"/>
      <c r="X1096" s="292"/>
      <c r="Y1096" s="292"/>
      <c r="Z1096" s="292"/>
      <c r="AA1096" s="292"/>
      <c r="AB1096" s="292"/>
      <c r="AC1096" s="292"/>
      <c r="AD1096" s="292"/>
      <c r="AE1096" s="292"/>
      <c r="AF1096" s="292"/>
      <c r="AG1096" s="292"/>
    </row>
    <row r="1097" spans="15:33" hidden="1" x14ac:dyDescent="0.25">
      <c r="O1097" s="292"/>
      <c r="P1097" s="292"/>
      <c r="Q1097" s="292"/>
      <c r="R1097" s="292"/>
      <c r="S1097" s="292"/>
      <c r="T1097" s="292"/>
      <c r="U1097" s="292"/>
      <c r="V1097" s="292"/>
      <c r="W1097" s="292"/>
      <c r="X1097" s="292"/>
      <c r="Y1097" s="292"/>
      <c r="Z1097" s="292"/>
      <c r="AA1097" s="292"/>
      <c r="AB1097" s="292"/>
      <c r="AC1097" s="292"/>
      <c r="AD1097" s="292"/>
      <c r="AE1097" s="292"/>
      <c r="AF1097" s="292"/>
      <c r="AG1097" s="292"/>
    </row>
    <row r="1098" spans="15:33" hidden="1" x14ac:dyDescent="0.25">
      <c r="O1098" s="292"/>
      <c r="P1098" s="292"/>
      <c r="Q1098" s="292"/>
      <c r="R1098" s="292"/>
      <c r="S1098" s="292"/>
      <c r="T1098" s="292"/>
      <c r="U1098" s="292"/>
      <c r="V1098" s="292"/>
      <c r="W1098" s="292"/>
      <c r="X1098" s="292"/>
      <c r="Y1098" s="292"/>
      <c r="Z1098" s="292"/>
      <c r="AA1098" s="292"/>
      <c r="AB1098" s="292"/>
      <c r="AC1098" s="292"/>
      <c r="AD1098" s="292"/>
      <c r="AE1098" s="292"/>
      <c r="AF1098" s="292"/>
      <c r="AG1098" s="292"/>
    </row>
    <row r="1099" spans="15:33" hidden="1" x14ac:dyDescent="0.25">
      <c r="O1099" s="292"/>
      <c r="P1099" s="292"/>
      <c r="Q1099" s="292"/>
      <c r="R1099" s="292"/>
      <c r="S1099" s="292"/>
      <c r="T1099" s="292"/>
      <c r="U1099" s="292"/>
      <c r="V1099" s="292"/>
      <c r="W1099" s="292"/>
      <c r="X1099" s="292"/>
      <c r="Y1099" s="292"/>
      <c r="Z1099" s="292"/>
      <c r="AA1099" s="292"/>
      <c r="AB1099" s="292"/>
      <c r="AC1099" s="292"/>
      <c r="AD1099" s="292"/>
      <c r="AE1099" s="292"/>
      <c r="AF1099" s="292"/>
      <c r="AG1099" s="292"/>
    </row>
    <row r="1100" spans="15:33" hidden="1" x14ac:dyDescent="0.25">
      <c r="O1100" s="292"/>
      <c r="P1100" s="292"/>
      <c r="Q1100" s="292"/>
      <c r="R1100" s="292"/>
      <c r="S1100" s="292"/>
      <c r="T1100" s="292"/>
      <c r="U1100" s="292"/>
      <c r="V1100" s="292"/>
      <c r="W1100" s="292"/>
      <c r="X1100" s="292"/>
      <c r="Y1100" s="292"/>
      <c r="Z1100" s="292"/>
      <c r="AA1100" s="292"/>
      <c r="AB1100" s="292"/>
      <c r="AC1100" s="292"/>
      <c r="AD1100" s="292"/>
      <c r="AE1100" s="292"/>
      <c r="AF1100" s="292"/>
      <c r="AG1100" s="292"/>
    </row>
    <row r="1101" spans="15:33" hidden="1" x14ac:dyDescent="0.25">
      <c r="O1101" s="292"/>
      <c r="P1101" s="292"/>
      <c r="Q1101" s="292"/>
      <c r="R1101" s="292"/>
      <c r="S1101" s="292"/>
      <c r="T1101" s="292"/>
      <c r="U1101" s="292"/>
      <c r="V1101" s="292"/>
      <c r="W1101" s="292"/>
      <c r="X1101" s="292"/>
      <c r="Y1101" s="292"/>
      <c r="Z1101" s="292"/>
      <c r="AA1101" s="292"/>
      <c r="AB1101" s="292"/>
      <c r="AC1101" s="292"/>
      <c r="AD1101" s="292"/>
      <c r="AE1101" s="292"/>
      <c r="AF1101" s="292"/>
      <c r="AG1101" s="292"/>
    </row>
    <row r="1102" spans="15:33" hidden="1" x14ac:dyDescent="0.25">
      <c r="O1102" s="292"/>
      <c r="P1102" s="292"/>
      <c r="Q1102" s="292"/>
      <c r="R1102" s="292"/>
      <c r="S1102" s="292"/>
      <c r="T1102" s="292"/>
      <c r="U1102" s="292"/>
      <c r="V1102" s="292"/>
      <c r="W1102" s="292"/>
      <c r="X1102" s="292"/>
      <c r="Y1102" s="292"/>
      <c r="Z1102" s="292"/>
      <c r="AA1102" s="292"/>
      <c r="AB1102" s="292"/>
      <c r="AC1102" s="292"/>
      <c r="AD1102" s="292"/>
      <c r="AE1102" s="292"/>
      <c r="AF1102" s="292"/>
      <c r="AG1102" s="292"/>
    </row>
    <row r="1103" spans="15:33" hidden="1" x14ac:dyDescent="0.25">
      <c r="O1103" s="292"/>
      <c r="P1103" s="292"/>
      <c r="Q1103" s="292"/>
      <c r="R1103" s="292"/>
      <c r="S1103" s="292"/>
      <c r="T1103" s="292"/>
      <c r="U1103" s="292"/>
      <c r="V1103" s="292"/>
      <c r="W1103" s="292"/>
      <c r="X1103" s="292"/>
      <c r="Y1103" s="292"/>
      <c r="Z1103" s="292"/>
      <c r="AA1103" s="292"/>
      <c r="AB1103" s="292"/>
      <c r="AC1103" s="292"/>
      <c r="AD1103" s="292"/>
      <c r="AE1103" s="292"/>
      <c r="AF1103" s="292"/>
      <c r="AG1103" s="292"/>
    </row>
    <row r="1104" spans="15:33" hidden="1" x14ac:dyDescent="0.25">
      <c r="O1104" s="292"/>
      <c r="P1104" s="292"/>
      <c r="Q1104" s="292"/>
      <c r="R1104" s="292"/>
      <c r="S1104" s="292"/>
      <c r="T1104" s="292"/>
      <c r="U1104" s="292"/>
      <c r="V1104" s="292"/>
      <c r="W1104" s="292"/>
      <c r="X1104" s="292"/>
      <c r="Y1104" s="292"/>
      <c r="Z1104" s="292"/>
      <c r="AA1104" s="292"/>
      <c r="AB1104" s="292"/>
      <c r="AC1104" s="292"/>
      <c r="AD1104" s="292"/>
      <c r="AE1104" s="292"/>
      <c r="AF1104" s="292"/>
      <c r="AG1104" s="292"/>
    </row>
    <row r="1105" spans="15:33" hidden="1" x14ac:dyDescent="0.25">
      <c r="O1105" s="292"/>
      <c r="P1105" s="292"/>
      <c r="Q1105" s="292"/>
      <c r="R1105" s="292"/>
      <c r="S1105" s="292"/>
      <c r="T1105" s="292"/>
      <c r="U1105" s="292"/>
      <c r="V1105" s="292"/>
      <c r="W1105" s="292"/>
      <c r="X1105" s="292"/>
      <c r="Y1105" s="292"/>
      <c r="Z1105" s="292"/>
      <c r="AA1105" s="292"/>
      <c r="AB1105" s="292"/>
      <c r="AC1105" s="292"/>
      <c r="AD1105" s="292"/>
      <c r="AE1105" s="292"/>
      <c r="AF1105" s="292"/>
      <c r="AG1105" s="292"/>
    </row>
    <row r="1106" spans="15:33" hidden="1" x14ac:dyDescent="0.25">
      <c r="O1106" s="292"/>
      <c r="P1106" s="292"/>
      <c r="Q1106" s="292"/>
      <c r="R1106" s="292"/>
      <c r="S1106" s="292"/>
      <c r="T1106" s="292"/>
      <c r="U1106" s="292"/>
      <c r="V1106" s="292"/>
      <c r="W1106" s="292"/>
      <c r="X1106" s="292"/>
      <c r="Y1106" s="292"/>
      <c r="Z1106" s="292"/>
      <c r="AA1106" s="292"/>
      <c r="AB1106" s="292"/>
      <c r="AC1106" s="292"/>
      <c r="AD1106" s="292"/>
      <c r="AE1106" s="292"/>
      <c r="AF1106" s="292"/>
      <c r="AG1106" s="292"/>
    </row>
    <row r="1107" spans="15:33" hidden="1" x14ac:dyDescent="0.25">
      <c r="O1107" s="292"/>
      <c r="P1107" s="292"/>
      <c r="Q1107" s="292"/>
      <c r="R1107" s="292"/>
      <c r="S1107" s="292"/>
      <c r="T1107" s="292"/>
      <c r="U1107" s="292"/>
      <c r="V1107" s="292"/>
      <c r="W1107" s="292"/>
      <c r="X1107" s="292"/>
      <c r="Y1107" s="292"/>
      <c r="Z1107" s="292"/>
      <c r="AA1107" s="292"/>
      <c r="AB1107" s="292"/>
      <c r="AC1107" s="292"/>
      <c r="AD1107" s="292"/>
      <c r="AE1107" s="292"/>
      <c r="AF1107" s="292"/>
      <c r="AG1107" s="292"/>
    </row>
    <row r="1108" spans="15:33" hidden="1" x14ac:dyDescent="0.25">
      <c r="O1108" s="292"/>
      <c r="P1108" s="292"/>
      <c r="Q1108" s="292"/>
      <c r="R1108" s="292"/>
      <c r="S1108" s="292"/>
      <c r="T1108" s="292"/>
      <c r="U1108" s="292"/>
      <c r="V1108" s="292"/>
      <c r="W1108" s="292"/>
      <c r="X1108" s="292"/>
      <c r="Y1108" s="292"/>
      <c r="Z1108" s="292"/>
      <c r="AA1108" s="292"/>
      <c r="AB1108" s="292"/>
      <c r="AC1108" s="292"/>
      <c r="AD1108" s="292"/>
      <c r="AE1108" s="292"/>
      <c r="AF1108" s="292"/>
      <c r="AG1108" s="292"/>
    </row>
    <row r="1109" spans="15:33" hidden="1" x14ac:dyDescent="0.25">
      <c r="O1109" s="292"/>
      <c r="P1109" s="292"/>
      <c r="Q1109" s="292"/>
      <c r="R1109" s="292"/>
      <c r="S1109" s="292"/>
      <c r="T1109" s="292"/>
      <c r="U1109" s="292"/>
      <c r="V1109" s="292"/>
      <c r="W1109" s="292"/>
      <c r="X1109" s="292"/>
      <c r="Y1109" s="292"/>
      <c r="Z1109" s="292"/>
      <c r="AA1109" s="292"/>
      <c r="AB1109" s="292"/>
      <c r="AC1109" s="292"/>
      <c r="AD1109" s="292"/>
      <c r="AE1109" s="292"/>
      <c r="AF1109" s="292"/>
      <c r="AG1109" s="292"/>
    </row>
    <row r="1110" spans="15:33" hidden="1" x14ac:dyDescent="0.25">
      <c r="O1110" s="292"/>
      <c r="P1110" s="292"/>
      <c r="Q1110" s="292"/>
      <c r="R1110" s="292"/>
      <c r="S1110" s="292"/>
      <c r="T1110" s="292"/>
      <c r="U1110" s="292"/>
      <c r="V1110" s="292"/>
      <c r="W1110" s="292"/>
      <c r="X1110" s="292"/>
      <c r="Y1110" s="292"/>
      <c r="Z1110" s="292"/>
      <c r="AA1110" s="292"/>
      <c r="AB1110" s="292"/>
      <c r="AC1110" s="292"/>
      <c r="AD1110" s="292"/>
      <c r="AE1110" s="292"/>
      <c r="AF1110" s="292"/>
      <c r="AG1110" s="292"/>
    </row>
    <row r="1111" spans="15:33" hidden="1" x14ac:dyDescent="0.25">
      <c r="O1111" s="292"/>
      <c r="P1111" s="292"/>
      <c r="Q1111" s="292"/>
      <c r="R1111" s="292"/>
      <c r="S1111" s="292"/>
      <c r="T1111" s="292"/>
      <c r="U1111" s="292"/>
      <c r="V1111" s="292"/>
      <c r="W1111" s="292"/>
      <c r="X1111" s="292"/>
      <c r="Y1111" s="292"/>
      <c r="Z1111" s="292"/>
      <c r="AA1111" s="292"/>
      <c r="AB1111" s="292"/>
      <c r="AC1111" s="292"/>
      <c r="AD1111" s="292"/>
      <c r="AE1111" s="292"/>
      <c r="AF1111" s="292"/>
      <c r="AG1111" s="292"/>
    </row>
    <row r="1112" spans="15:33" hidden="1" x14ac:dyDescent="0.25">
      <c r="O1112" s="292"/>
      <c r="P1112" s="292"/>
      <c r="Q1112" s="292"/>
      <c r="R1112" s="292"/>
      <c r="S1112" s="292"/>
      <c r="T1112" s="292"/>
      <c r="U1112" s="292"/>
      <c r="V1112" s="292"/>
      <c r="W1112" s="292"/>
      <c r="X1112" s="292"/>
      <c r="Y1112" s="292"/>
      <c r="Z1112" s="292"/>
      <c r="AA1112" s="292"/>
      <c r="AB1112" s="292"/>
      <c r="AC1112" s="292"/>
      <c r="AD1112" s="292"/>
      <c r="AE1112" s="292"/>
      <c r="AF1112" s="292"/>
      <c r="AG1112" s="292"/>
    </row>
    <row r="1113" spans="15:33" hidden="1" x14ac:dyDescent="0.25">
      <c r="O1113" s="292"/>
      <c r="P1113" s="292"/>
      <c r="Q1113" s="292"/>
      <c r="R1113" s="292"/>
      <c r="S1113" s="292"/>
      <c r="T1113" s="292"/>
      <c r="U1113" s="292"/>
      <c r="V1113" s="292"/>
      <c r="W1113" s="292"/>
      <c r="X1113" s="292"/>
      <c r="Y1113" s="292"/>
      <c r="Z1113" s="292"/>
      <c r="AA1113" s="292"/>
      <c r="AB1113" s="292"/>
      <c r="AC1113" s="292"/>
      <c r="AD1113" s="292"/>
      <c r="AE1113" s="292"/>
      <c r="AF1113" s="292"/>
      <c r="AG1113" s="292"/>
    </row>
    <row r="1114" spans="15:33" hidden="1" x14ac:dyDescent="0.25">
      <c r="O1114" s="292"/>
      <c r="P1114" s="292"/>
      <c r="Q1114" s="292"/>
      <c r="R1114" s="292"/>
      <c r="S1114" s="292"/>
      <c r="T1114" s="292"/>
      <c r="U1114" s="292"/>
      <c r="V1114" s="292"/>
      <c r="W1114" s="292"/>
      <c r="X1114" s="292"/>
      <c r="Y1114" s="292"/>
      <c r="Z1114" s="292"/>
      <c r="AA1114" s="292"/>
      <c r="AB1114" s="292"/>
      <c r="AC1114" s="292"/>
      <c r="AD1114" s="292"/>
      <c r="AE1114" s="292"/>
      <c r="AF1114" s="292"/>
      <c r="AG1114" s="292"/>
    </row>
    <row r="1115" spans="15:33" hidden="1" x14ac:dyDescent="0.25">
      <c r="O1115" s="292"/>
      <c r="P1115" s="292"/>
      <c r="Q1115" s="292"/>
      <c r="R1115" s="292"/>
      <c r="S1115" s="292"/>
      <c r="T1115" s="292"/>
      <c r="U1115" s="292"/>
      <c r="V1115" s="292"/>
      <c r="W1115" s="292"/>
      <c r="X1115" s="292"/>
      <c r="Y1115" s="292"/>
      <c r="Z1115" s="292"/>
      <c r="AA1115" s="292"/>
      <c r="AB1115" s="292"/>
      <c r="AC1115" s="292"/>
      <c r="AD1115" s="292"/>
      <c r="AE1115" s="292"/>
      <c r="AF1115" s="292"/>
      <c r="AG1115" s="292"/>
    </row>
    <row r="1116" spans="15:33" hidden="1" x14ac:dyDescent="0.25">
      <c r="O1116" s="292"/>
      <c r="P1116" s="292"/>
      <c r="Q1116" s="292"/>
      <c r="R1116" s="292"/>
      <c r="S1116" s="292"/>
      <c r="T1116" s="292"/>
      <c r="U1116" s="292"/>
      <c r="V1116" s="292"/>
      <c r="W1116" s="292"/>
      <c r="X1116" s="292"/>
      <c r="Y1116" s="292"/>
      <c r="Z1116" s="292"/>
      <c r="AA1116" s="292"/>
      <c r="AB1116" s="292"/>
      <c r="AC1116" s="292"/>
      <c r="AD1116" s="292"/>
      <c r="AE1116" s="292"/>
      <c r="AF1116" s="292"/>
      <c r="AG1116" s="292"/>
    </row>
    <row r="1117" spans="15:33" hidden="1" x14ac:dyDescent="0.25">
      <c r="O1117" s="292"/>
      <c r="P1117" s="292"/>
      <c r="Q1117" s="292"/>
      <c r="R1117" s="292"/>
      <c r="S1117" s="292"/>
      <c r="T1117" s="292"/>
      <c r="U1117" s="292"/>
      <c r="V1117" s="292"/>
      <c r="W1117" s="292"/>
      <c r="X1117" s="292"/>
      <c r="Y1117" s="292"/>
      <c r="Z1117" s="292"/>
      <c r="AA1117" s="292"/>
      <c r="AB1117" s="292"/>
      <c r="AC1117" s="292"/>
      <c r="AD1117" s="292"/>
      <c r="AE1117" s="292"/>
      <c r="AF1117" s="292"/>
      <c r="AG1117" s="292"/>
    </row>
    <row r="1118" spans="15:33" hidden="1" x14ac:dyDescent="0.25">
      <c r="O1118" s="292"/>
      <c r="P1118" s="292"/>
      <c r="Q1118" s="292"/>
      <c r="R1118" s="292"/>
      <c r="S1118" s="292"/>
      <c r="T1118" s="292"/>
      <c r="U1118" s="292"/>
      <c r="V1118" s="292"/>
      <c r="W1118" s="292"/>
      <c r="X1118" s="292"/>
      <c r="Y1118" s="292"/>
      <c r="Z1118" s="292"/>
      <c r="AA1118" s="292"/>
      <c r="AB1118" s="292"/>
      <c r="AC1118" s="292"/>
      <c r="AD1118" s="292"/>
      <c r="AE1118" s="292"/>
      <c r="AF1118" s="292"/>
      <c r="AG1118" s="292"/>
    </row>
    <row r="1119" spans="15:33" hidden="1" x14ac:dyDescent="0.25">
      <c r="O1119" s="292"/>
      <c r="P1119" s="292"/>
      <c r="Q1119" s="292"/>
      <c r="R1119" s="292"/>
      <c r="S1119" s="292"/>
      <c r="T1119" s="292"/>
      <c r="U1119" s="292"/>
      <c r="V1119" s="292"/>
      <c r="W1119" s="292"/>
      <c r="X1119" s="292"/>
      <c r="Y1119" s="292"/>
      <c r="Z1119" s="292"/>
      <c r="AA1119" s="292"/>
      <c r="AB1119" s="292"/>
      <c r="AC1119" s="292"/>
      <c r="AD1119" s="292"/>
      <c r="AE1119" s="292"/>
      <c r="AF1119" s="292"/>
      <c r="AG1119" s="292"/>
    </row>
    <row r="1120" spans="15:33" hidden="1" x14ac:dyDescent="0.25">
      <c r="O1120" s="292"/>
      <c r="P1120" s="292"/>
      <c r="Q1120" s="292"/>
      <c r="R1120" s="292"/>
      <c r="S1120" s="292"/>
      <c r="T1120" s="292"/>
      <c r="U1120" s="292"/>
      <c r="V1120" s="292"/>
      <c r="W1120" s="292"/>
      <c r="X1120" s="292"/>
      <c r="Y1120" s="292"/>
      <c r="Z1120" s="292"/>
      <c r="AA1120" s="292"/>
      <c r="AB1120" s="292"/>
      <c r="AC1120" s="292"/>
      <c r="AD1120" s="292"/>
      <c r="AE1120" s="292"/>
      <c r="AF1120" s="292"/>
      <c r="AG1120" s="292"/>
    </row>
    <row r="1121" spans="15:33" hidden="1" x14ac:dyDescent="0.25">
      <c r="O1121" s="292"/>
      <c r="P1121" s="292"/>
      <c r="Q1121" s="292"/>
      <c r="R1121" s="292"/>
      <c r="S1121" s="292"/>
      <c r="T1121" s="292"/>
      <c r="U1121" s="292"/>
      <c r="V1121" s="292"/>
      <c r="W1121" s="292"/>
      <c r="X1121" s="292"/>
      <c r="Y1121" s="292"/>
      <c r="Z1121" s="292"/>
      <c r="AA1121" s="292"/>
      <c r="AB1121" s="292"/>
      <c r="AC1121" s="292"/>
      <c r="AD1121" s="292"/>
      <c r="AE1121" s="292"/>
      <c r="AF1121" s="292"/>
      <c r="AG1121" s="292"/>
    </row>
    <row r="1122" spans="15:33" hidden="1" x14ac:dyDescent="0.25">
      <c r="O1122" s="292"/>
      <c r="P1122" s="292"/>
      <c r="Q1122" s="292"/>
      <c r="R1122" s="292"/>
      <c r="S1122" s="292"/>
      <c r="T1122" s="292"/>
      <c r="U1122" s="292"/>
      <c r="V1122" s="292"/>
      <c r="W1122" s="292"/>
      <c r="X1122" s="292"/>
      <c r="Y1122" s="292"/>
      <c r="Z1122" s="292"/>
      <c r="AA1122" s="292"/>
      <c r="AB1122" s="292"/>
      <c r="AC1122" s="292"/>
      <c r="AD1122" s="292"/>
      <c r="AE1122" s="292"/>
      <c r="AF1122" s="292"/>
      <c r="AG1122" s="292"/>
    </row>
    <row r="1123" spans="15:33" hidden="1" x14ac:dyDescent="0.25">
      <c r="O1123" s="292"/>
      <c r="P1123" s="292"/>
      <c r="Q1123" s="292"/>
      <c r="R1123" s="292"/>
      <c r="S1123" s="292"/>
      <c r="T1123" s="292"/>
      <c r="U1123" s="292"/>
      <c r="V1123" s="292"/>
      <c r="W1123" s="292"/>
      <c r="X1123" s="292"/>
      <c r="Y1123" s="292"/>
      <c r="Z1123" s="292"/>
      <c r="AA1123" s="292"/>
      <c r="AB1123" s="292"/>
      <c r="AC1123" s="292"/>
      <c r="AD1123" s="292"/>
      <c r="AE1123" s="292"/>
      <c r="AF1123" s="292"/>
      <c r="AG1123" s="292"/>
    </row>
    <row r="1124" spans="15:33" hidden="1" x14ac:dyDescent="0.25">
      <c r="O1124" s="292"/>
      <c r="P1124" s="292"/>
      <c r="Q1124" s="292"/>
      <c r="R1124" s="292"/>
      <c r="S1124" s="292"/>
      <c r="T1124" s="292"/>
      <c r="U1124" s="292"/>
      <c r="V1124" s="292"/>
      <c r="W1124" s="292"/>
      <c r="X1124" s="292"/>
      <c r="Y1124" s="292"/>
      <c r="Z1124" s="292"/>
      <c r="AA1124" s="292"/>
      <c r="AB1124" s="292"/>
      <c r="AC1124" s="292"/>
      <c r="AD1124" s="292"/>
      <c r="AE1124" s="292"/>
      <c r="AF1124" s="292"/>
      <c r="AG1124" s="292"/>
    </row>
    <row r="1125" spans="15:33" hidden="1" x14ac:dyDescent="0.25">
      <c r="O1125" s="292"/>
      <c r="P1125" s="292"/>
      <c r="Q1125" s="292"/>
      <c r="R1125" s="292"/>
      <c r="S1125" s="292"/>
      <c r="T1125" s="292"/>
      <c r="U1125" s="292"/>
      <c r="V1125" s="292"/>
      <c r="W1125" s="292"/>
      <c r="X1125" s="292"/>
      <c r="Y1125" s="292"/>
      <c r="Z1125" s="292"/>
      <c r="AA1125" s="292"/>
      <c r="AB1125" s="292"/>
      <c r="AC1125" s="292"/>
      <c r="AD1125" s="292"/>
      <c r="AE1125" s="292"/>
      <c r="AF1125" s="292"/>
      <c r="AG1125" s="292"/>
    </row>
    <row r="1126" spans="15:33" hidden="1" x14ac:dyDescent="0.25">
      <c r="O1126" s="292"/>
      <c r="P1126" s="292"/>
      <c r="Q1126" s="292"/>
      <c r="R1126" s="292"/>
      <c r="S1126" s="292"/>
      <c r="T1126" s="292"/>
      <c r="U1126" s="292"/>
      <c r="V1126" s="292"/>
      <c r="W1126" s="292"/>
      <c r="X1126" s="292"/>
      <c r="Y1126" s="292"/>
      <c r="Z1126" s="292"/>
      <c r="AA1126" s="292"/>
      <c r="AB1126" s="292"/>
      <c r="AC1126" s="292"/>
      <c r="AD1126" s="292"/>
      <c r="AE1126" s="292"/>
      <c r="AF1126" s="292"/>
      <c r="AG1126" s="292"/>
    </row>
    <row r="1127" spans="15:33" hidden="1" x14ac:dyDescent="0.25">
      <c r="O1127" s="292"/>
      <c r="P1127" s="292"/>
      <c r="Q1127" s="292"/>
      <c r="R1127" s="292"/>
      <c r="S1127" s="292"/>
      <c r="T1127" s="292"/>
      <c r="U1127" s="292"/>
      <c r="V1127" s="292"/>
      <c r="W1127" s="292"/>
      <c r="X1127" s="292"/>
      <c r="Y1127" s="292"/>
      <c r="Z1127" s="292"/>
      <c r="AA1127" s="292"/>
      <c r="AB1127" s="292"/>
      <c r="AC1127" s="292"/>
      <c r="AD1127" s="292"/>
      <c r="AE1127" s="292"/>
      <c r="AF1127" s="292"/>
      <c r="AG1127" s="292"/>
    </row>
    <row r="1128" spans="15:33" hidden="1" x14ac:dyDescent="0.25">
      <c r="O1128" s="292"/>
      <c r="P1128" s="292"/>
      <c r="Q1128" s="292"/>
      <c r="R1128" s="292"/>
      <c r="S1128" s="292"/>
      <c r="T1128" s="292"/>
      <c r="U1128" s="292"/>
      <c r="V1128" s="292"/>
      <c r="W1128" s="292"/>
      <c r="X1128" s="292"/>
      <c r="Y1128" s="292"/>
      <c r="Z1128" s="292"/>
      <c r="AA1128" s="292"/>
      <c r="AB1128" s="292"/>
      <c r="AC1128" s="292"/>
      <c r="AD1128" s="292"/>
      <c r="AE1128" s="292"/>
      <c r="AF1128" s="292"/>
      <c r="AG1128" s="292"/>
    </row>
    <row r="1129" spans="15:33" hidden="1" x14ac:dyDescent="0.25">
      <c r="O1129" s="292"/>
      <c r="P1129" s="292"/>
      <c r="Q1129" s="292"/>
      <c r="R1129" s="292"/>
      <c r="S1129" s="292"/>
      <c r="T1129" s="292"/>
      <c r="U1129" s="292"/>
      <c r="V1129" s="292"/>
      <c r="W1129" s="292"/>
      <c r="X1129" s="292"/>
      <c r="Y1129" s="292"/>
      <c r="Z1129" s="292"/>
      <c r="AA1129" s="292"/>
      <c r="AB1129" s="292"/>
      <c r="AC1129" s="292"/>
      <c r="AD1129" s="292"/>
      <c r="AE1129" s="292"/>
      <c r="AF1129" s="292"/>
      <c r="AG1129" s="292"/>
    </row>
    <row r="1130" spans="15:33" hidden="1" x14ac:dyDescent="0.25">
      <c r="O1130" s="292"/>
      <c r="P1130" s="292"/>
      <c r="Q1130" s="292"/>
      <c r="R1130" s="292"/>
      <c r="S1130" s="292"/>
      <c r="T1130" s="292"/>
      <c r="U1130" s="292"/>
      <c r="V1130" s="292"/>
      <c r="W1130" s="292"/>
      <c r="X1130" s="292"/>
      <c r="Y1130" s="292"/>
      <c r="Z1130" s="292"/>
      <c r="AA1130" s="292"/>
      <c r="AB1130" s="292"/>
      <c r="AC1130" s="292"/>
      <c r="AD1130" s="292"/>
      <c r="AE1130" s="292"/>
      <c r="AF1130" s="292"/>
      <c r="AG1130" s="292"/>
    </row>
    <row r="1131" spans="15:33" hidden="1" x14ac:dyDescent="0.25">
      <c r="O1131" s="292"/>
      <c r="P1131" s="292"/>
      <c r="Q1131" s="292"/>
      <c r="R1131" s="292"/>
      <c r="S1131" s="292"/>
      <c r="T1131" s="292"/>
      <c r="U1131" s="292"/>
      <c r="V1131" s="292"/>
      <c r="W1131" s="292"/>
      <c r="X1131" s="292"/>
      <c r="Y1131" s="292"/>
      <c r="Z1131" s="292"/>
      <c r="AA1131" s="292"/>
      <c r="AB1131" s="292"/>
      <c r="AC1131" s="292"/>
      <c r="AD1131" s="292"/>
      <c r="AE1131" s="292"/>
      <c r="AF1131" s="292"/>
      <c r="AG1131" s="292"/>
    </row>
    <row r="1132" spans="15:33" hidden="1" x14ac:dyDescent="0.25">
      <c r="O1132" s="292"/>
      <c r="P1132" s="292"/>
      <c r="Q1132" s="292"/>
      <c r="R1132" s="292"/>
      <c r="S1132" s="292"/>
      <c r="T1132" s="292"/>
      <c r="U1132" s="292"/>
      <c r="V1132" s="292"/>
      <c r="W1132" s="292"/>
      <c r="X1132" s="292"/>
      <c r="Y1132" s="292"/>
      <c r="Z1132" s="292"/>
      <c r="AA1132" s="292"/>
      <c r="AB1132" s="292"/>
      <c r="AC1132" s="292"/>
      <c r="AD1132" s="292"/>
      <c r="AE1132" s="292"/>
      <c r="AF1132" s="292"/>
      <c r="AG1132" s="292"/>
    </row>
    <row r="1133" spans="15:33" hidden="1" x14ac:dyDescent="0.25">
      <c r="O1133" s="292"/>
      <c r="P1133" s="292"/>
      <c r="Q1133" s="292"/>
      <c r="R1133" s="292"/>
      <c r="S1133" s="292"/>
      <c r="T1133" s="292"/>
      <c r="U1133" s="292"/>
      <c r="V1133" s="292"/>
      <c r="W1133" s="292"/>
      <c r="X1133" s="292"/>
      <c r="Y1133" s="292"/>
      <c r="Z1133" s="292"/>
      <c r="AA1133" s="292"/>
      <c r="AB1133" s="292"/>
      <c r="AC1133" s="292"/>
      <c r="AD1133" s="292"/>
      <c r="AE1133" s="292"/>
      <c r="AF1133" s="292"/>
      <c r="AG1133" s="292"/>
    </row>
    <row r="1134" spans="15:33" hidden="1" x14ac:dyDescent="0.25">
      <c r="O1134" s="292"/>
      <c r="P1134" s="292"/>
      <c r="Q1134" s="292"/>
      <c r="R1134" s="292"/>
      <c r="S1134" s="292"/>
      <c r="T1134" s="292"/>
      <c r="U1134" s="292"/>
      <c r="V1134" s="292"/>
      <c r="W1134" s="292"/>
      <c r="X1134" s="292"/>
      <c r="Y1134" s="292"/>
      <c r="Z1134" s="292"/>
      <c r="AA1134" s="292"/>
      <c r="AB1134" s="292"/>
      <c r="AC1134" s="292"/>
      <c r="AD1134" s="292"/>
      <c r="AE1134" s="292"/>
      <c r="AF1134" s="292"/>
      <c r="AG1134" s="292"/>
    </row>
    <row r="1135" spans="15:33" hidden="1" x14ac:dyDescent="0.25">
      <c r="O1135" s="292"/>
      <c r="P1135" s="292"/>
      <c r="Q1135" s="292"/>
      <c r="R1135" s="292"/>
      <c r="S1135" s="292"/>
      <c r="T1135" s="292"/>
      <c r="U1135" s="292"/>
      <c r="V1135" s="292"/>
      <c r="W1135" s="292"/>
      <c r="X1135" s="292"/>
      <c r="Y1135" s="292"/>
      <c r="Z1135" s="292"/>
      <c r="AA1135" s="292"/>
      <c r="AB1135" s="292"/>
      <c r="AC1135" s="292"/>
      <c r="AD1135" s="292"/>
      <c r="AE1135" s="292"/>
      <c r="AF1135" s="292"/>
      <c r="AG1135" s="292"/>
    </row>
    <row r="1136" spans="15:33" hidden="1" x14ac:dyDescent="0.25">
      <c r="O1136" s="292"/>
      <c r="P1136" s="292"/>
      <c r="Q1136" s="292"/>
      <c r="R1136" s="292"/>
      <c r="S1136" s="292"/>
      <c r="T1136" s="292"/>
      <c r="U1136" s="292"/>
      <c r="V1136" s="292"/>
      <c r="W1136" s="292"/>
      <c r="X1136" s="292"/>
      <c r="Y1136" s="292"/>
      <c r="Z1136" s="292"/>
      <c r="AA1136" s="292"/>
      <c r="AB1136" s="292"/>
      <c r="AC1136" s="292"/>
      <c r="AD1136" s="292"/>
      <c r="AE1136" s="292"/>
      <c r="AF1136" s="292"/>
      <c r="AG1136" s="292"/>
    </row>
    <row r="1137" spans="15:33" hidden="1" x14ac:dyDescent="0.25">
      <c r="O1137" s="292"/>
      <c r="P1137" s="292"/>
      <c r="Q1137" s="292"/>
      <c r="R1137" s="292"/>
      <c r="S1137" s="292"/>
      <c r="T1137" s="292"/>
      <c r="U1137" s="292"/>
      <c r="V1137" s="292"/>
      <c r="W1137" s="292"/>
      <c r="X1137" s="292"/>
      <c r="Y1137" s="292"/>
      <c r="Z1137" s="292"/>
      <c r="AA1137" s="292"/>
      <c r="AB1137" s="292"/>
      <c r="AC1137" s="292"/>
      <c r="AD1137" s="292"/>
      <c r="AE1137" s="292"/>
      <c r="AF1137" s="292"/>
      <c r="AG1137" s="292"/>
    </row>
    <row r="1138" spans="15:33" hidden="1" x14ac:dyDescent="0.25">
      <c r="O1138" s="292"/>
      <c r="P1138" s="292"/>
      <c r="Q1138" s="292"/>
      <c r="R1138" s="292"/>
      <c r="S1138" s="292"/>
      <c r="T1138" s="292"/>
      <c r="U1138" s="292"/>
      <c r="V1138" s="292"/>
      <c r="W1138" s="292"/>
      <c r="X1138" s="292"/>
      <c r="Y1138" s="292"/>
      <c r="Z1138" s="292"/>
      <c r="AA1138" s="292"/>
      <c r="AB1138" s="292"/>
      <c r="AC1138" s="292"/>
      <c r="AD1138" s="292"/>
      <c r="AE1138" s="292"/>
      <c r="AF1138" s="292"/>
      <c r="AG1138" s="292"/>
    </row>
    <row r="1139" spans="15:33" hidden="1" x14ac:dyDescent="0.25">
      <c r="O1139" s="292"/>
      <c r="P1139" s="292"/>
      <c r="Q1139" s="292"/>
      <c r="R1139" s="292"/>
      <c r="S1139" s="292"/>
      <c r="T1139" s="292"/>
      <c r="U1139" s="292"/>
      <c r="V1139" s="292"/>
      <c r="W1139" s="292"/>
      <c r="X1139" s="292"/>
      <c r="Y1139" s="292"/>
      <c r="Z1139" s="292"/>
      <c r="AA1139" s="292"/>
      <c r="AB1139" s="292"/>
      <c r="AC1139" s="292"/>
      <c r="AD1139" s="292"/>
      <c r="AE1139" s="292"/>
      <c r="AF1139" s="292"/>
      <c r="AG1139" s="292"/>
    </row>
    <row r="1140" spans="15:33" hidden="1" x14ac:dyDescent="0.25">
      <c r="O1140" s="292"/>
      <c r="P1140" s="292"/>
      <c r="Q1140" s="292"/>
      <c r="R1140" s="292"/>
      <c r="S1140" s="292"/>
      <c r="T1140" s="292"/>
      <c r="U1140" s="292"/>
      <c r="V1140" s="292"/>
      <c r="W1140" s="292"/>
      <c r="X1140" s="292"/>
      <c r="Y1140" s="292"/>
      <c r="Z1140" s="292"/>
      <c r="AA1140" s="292"/>
      <c r="AB1140" s="292"/>
      <c r="AC1140" s="292"/>
      <c r="AD1140" s="292"/>
      <c r="AE1140" s="292"/>
      <c r="AF1140" s="292"/>
      <c r="AG1140" s="292"/>
    </row>
    <row r="1141" spans="15:33" hidden="1" x14ac:dyDescent="0.25">
      <c r="O1141" s="292"/>
      <c r="P1141" s="292"/>
      <c r="Q1141" s="292"/>
      <c r="R1141" s="292"/>
      <c r="S1141" s="292"/>
      <c r="T1141" s="292"/>
      <c r="U1141" s="292"/>
      <c r="V1141" s="292"/>
      <c r="W1141" s="292"/>
      <c r="X1141" s="292"/>
      <c r="Y1141" s="292"/>
      <c r="Z1141" s="292"/>
      <c r="AA1141" s="292"/>
      <c r="AB1141" s="292"/>
      <c r="AC1141" s="292"/>
      <c r="AD1141" s="292"/>
      <c r="AE1141" s="292"/>
      <c r="AF1141" s="292"/>
      <c r="AG1141" s="292"/>
    </row>
    <row r="1142" spans="15:33" hidden="1" x14ac:dyDescent="0.25">
      <c r="O1142" s="292"/>
      <c r="P1142" s="292"/>
      <c r="Q1142" s="292"/>
      <c r="R1142" s="292"/>
      <c r="S1142" s="292"/>
      <c r="T1142" s="292"/>
      <c r="U1142" s="292"/>
      <c r="V1142" s="292"/>
      <c r="W1142" s="292"/>
      <c r="X1142" s="292"/>
      <c r="Y1142" s="292"/>
      <c r="Z1142" s="292"/>
      <c r="AA1142" s="292"/>
      <c r="AB1142" s="292"/>
      <c r="AC1142" s="292"/>
      <c r="AD1142" s="292"/>
      <c r="AE1142" s="292"/>
      <c r="AF1142" s="292"/>
      <c r="AG1142" s="292"/>
    </row>
    <row r="1143" spans="15:33" hidden="1" x14ac:dyDescent="0.25">
      <c r="O1143" s="292"/>
      <c r="P1143" s="292"/>
      <c r="Q1143" s="292"/>
      <c r="R1143" s="292"/>
      <c r="S1143" s="292"/>
      <c r="T1143" s="292"/>
      <c r="U1143" s="292"/>
      <c r="V1143" s="292"/>
      <c r="W1143" s="292"/>
      <c r="X1143" s="292"/>
      <c r="Y1143" s="292"/>
      <c r="Z1143" s="292"/>
      <c r="AA1143" s="292"/>
      <c r="AB1143" s="292"/>
      <c r="AC1143" s="292"/>
      <c r="AD1143" s="292"/>
      <c r="AE1143" s="292"/>
      <c r="AF1143" s="292"/>
      <c r="AG1143" s="292"/>
    </row>
    <row r="1144" spans="15:33" hidden="1" x14ac:dyDescent="0.25">
      <c r="O1144" s="292"/>
      <c r="P1144" s="292"/>
      <c r="Q1144" s="292"/>
      <c r="R1144" s="292"/>
      <c r="S1144" s="292"/>
      <c r="T1144" s="292"/>
      <c r="U1144" s="292"/>
      <c r="V1144" s="292"/>
      <c r="W1144" s="292"/>
      <c r="X1144" s="292"/>
      <c r="Y1144" s="292"/>
      <c r="Z1144" s="292"/>
      <c r="AA1144" s="292"/>
      <c r="AB1144" s="292"/>
      <c r="AC1144" s="292"/>
      <c r="AD1144" s="292"/>
      <c r="AE1144" s="292"/>
      <c r="AF1144" s="292"/>
      <c r="AG1144" s="292"/>
    </row>
    <row r="1145" spans="15:33" hidden="1" x14ac:dyDescent="0.25">
      <c r="O1145" s="292"/>
      <c r="P1145" s="292"/>
      <c r="Q1145" s="292"/>
      <c r="R1145" s="292"/>
      <c r="S1145" s="292"/>
      <c r="T1145" s="292"/>
      <c r="U1145" s="292"/>
      <c r="V1145" s="292"/>
      <c r="W1145" s="292"/>
      <c r="X1145" s="292"/>
      <c r="Y1145" s="292"/>
      <c r="Z1145" s="292"/>
      <c r="AA1145" s="292"/>
      <c r="AB1145" s="292"/>
      <c r="AC1145" s="292"/>
      <c r="AD1145" s="292"/>
      <c r="AE1145" s="292"/>
      <c r="AF1145" s="292"/>
      <c r="AG1145" s="292"/>
    </row>
    <row r="1146" spans="15:33" hidden="1" x14ac:dyDescent="0.25">
      <c r="O1146" s="292"/>
      <c r="P1146" s="292"/>
      <c r="Q1146" s="292"/>
      <c r="R1146" s="292"/>
      <c r="S1146" s="292"/>
      <c r="T1146" s="292"/>
      <c r="U1146" s="292"/>
      <c r="V1146" s="292"/>
      <c r="W1146" s="292"/>
      <c r="X1146" s="292"/>
      <c r="Y1146" s="292"/>
      <c r="Z1146" s="292"/>
      <c r="AA1146" s="292"/>
      <c r="AB1146" s="292"/>
      <c r="AC1146" s="292"/>
      <c r="AD1146" s="292"/>
      <c r="AE1146" s="292"/>
      <c r="AF1146" s="292"/>
      <c r="AG1146" s="292"/>
    </row>
    <row r="1147" spans="15:33" hidden="1" x14ac:dyDescent="0.25">
      <c r="O1147" s="292"/>
      <c r="P1147" s="292"/>
      <c r="Q1147" s="292"/>
      <c r="R1147" s="292"/>
      <c r="S1147" s="292"/>
      <c r="T1147" s="292"/>
      <c r="U1147" s="292"/>
      <c r="V1147" s="292"/>
      <c r="W1147" s="292"/>
      <c r="X1147" s="292"/>
      <c r="Y1147" s="292"/>
      <c r="Z1147" s="292"/>
      <c r="AA1147" s="292"/>
      <c r="AB1147" s="292"/>
      <c r="AC1147" s="292"/>
      <c r="AD1147" s="292"/>
      <c r="AE1147" s="292"/>
      <c r="AF1147" s="292"/>
      <c r="AG1147" s="292"/>
    </row>
    <row r="1148" spans="15:33" hidden="1" x14ac:dyDescent="0.25">
      <c r="O1148" s="292"/>
      <c r="P1148" s="292"/>
      <c r="Q1148" s="292"/>
      <c r="R1148" s="292"/>
      <c r="S1148" s="292"/>
      <c r="T1148" s="292"/>
      <c r="U1148" s="292"/>
      <c r="V1148" s="292"/>
      <c r="W1148" s="292"/>
      <c r="X1148" s="292"/>
      <c r="Y1148" s="292"/>
      <c r="Z1148" s="292"/>
      <c r="AA1148" s="292"/>
      <c r="AB1148" s="292"/>
      <c r="AC1148" s="292"/>
      <c r="AD1148" s="292"/>
      <c r="AE1148" s="292"/>
      <c r="AF1148" s="292"/>
      <c r="AG1148" s="292"/>
    </row>
    <row r="1149" spans="15:33" hidden="1" x14ac:dyDescent="0.25">
      <c r="O1149" s="292"/>
      <c r="P1149" s="292"/>
      <c r="Q1149" s="292"/>
      <c r="R1149" s="292"/>
      <c r="S1149" s="292"/>
      <c r="T1149" s="292"/>
      <c r="U1149" s="292"/>
      <c r="V1149" s="292"/>
      <c r="W1149" s="292"/>
      <c r="X1149" s="292"/>
      <c r="Y1149" s="292"/>
      <c r="Z1149" s="292"/>
      <c r="AA1149" s="292"/>
      <c r="AB1149" s="292"/>
      <c r="AC1149" s="292"/>
      <c r="AD1149" s="292"/>
      <c r="AE1149" s="292"/>
      <c r="AF1149" s="292"/>
      <c r="AG1149" s="292"/>
    </row>
    <row r="1150" spans="15:33" hidden="1" x14ac:dyDescent="0.25">
      <c r="O1150" s="292"/>
      <c r="P1150" s="292"/>
      <c r="Q1150" s="292"/>
      <c r="R1150" s="292"/>
      <c r="S1150" s="292"/>
      <c r="T1150" s="292"/>
      <c r="U1150" s="292"/>
      <c r="V1150" s="292"/>
      <c r="W1150" s="292"/>
      <c r="X1150" s="292"/>
      <c r="Y1150" s="292"/>
      <c r="Z1150" s="292"/>
      <c r="AA1150" s="292"/>
      <c r="AB1150" s="292"/>
      <c r="AC1150" s="292"/>
      <c r="AD1150" s="292"/>
      <c r="AE1150" s="292"/>
      <c r="AF1150" s="292"/>
      <c r="AG1150" s="292"/>
    </row>
    <row r="1151" spans="15:33" hidden="1" x14ac:dyDescent="0.25">
      <c r="O1151" s="292"/>
      <c r="P1151" s="292"/>
      <c r="Q1151" s="292"/>
      <c r="R1151" s="292"/>
      <c r="S1151" s="292"/>
      <c r="T1151" s="292"/>
      <c r="U1151" s="292"/>
      <c r="V1151" s="292"/>
      <c r="W1151" s="292"/>
      <c r="X1151" s="292"/>
      <c r="Y1151" s="292"/>
      <c r="Z1151" s="292"/>
      <c r="AA1151" s="292"/>
      <c r="AB1151" s="292"/>
      <c r="AC1151" s="292"/>
      <c r="AD1151" s="292"/>
      <c r="AE1151" s="292"/>
      <c r="AF1151" s="292"/>
      <c r="AG1151" s="292"/>
    </row>
    <row r="1152" spans="15:33" hidden="1" x14ac:dyDescent="0.25">
      <c r="O1152" s="292"/>
      <c r="P1152" s="292"/>
      <c r="Q1152" s="292"/>
      <c r="R1152" s="292"/>
      <c r="S1152" s="292"/>
      <c r="T1152" s="292"/>
      <c r="U1152" s="292"/>
      <c r="V1152" s="292"/>
      <c r="W1152" s="292"/>
      <c r="X1152" s="292"/>
      <c r="Y1152" s="292"/>
      <c r="Z1152" s="292"/>
      <c r="AA1152" s="292"/>
      <c r="AB1152" s="292"/>
      <c r="AC1152" s="292"/>
      <c r="AD1152" s="292"/>
      <c r="AE1152" s="292"/>
      <c r="AF1152" s="292"/>
      <c r="AG1152" s="292"/>
    </row>
    <row r="1153" spans="15:33" hidden="1" x14ac:dyDescent="0.25">
      <c r="O1153" s="292"/>
      <c r="P1153" s="292"/>
      <c r="Q1153" s="292"/>
      <c r="R1153" s="292"/>
      <c r="S1153" s="292"/>
      <c r="T1153" s="292"/>
      <c r="U1153" s="292"/>
      <c r="V1153" s="292"/>
      <c r="W1153" s="292"/>
      <c r="X1153" s="292"/>
      <c r="Y1153" s="292"/>
      <c r="Z1153" s="292"/>
      <c r="AA1153" s="292"/>
      <c r="AB1153" s="292"/>
      <c r="AC1153" s="292"/>
      <c r="AD1153" s="292"/>
      <c r="AE1153" s="292"/>
      <c r="AF1153" s="292"/>
      <c r="AG1153" s="292"/>
    </row>
    <row r="1154" spans="15:33" hidden="1" x14ac:dyDescent="0.25">
      <c r="O1154" s="292"/>
      <c r="P1154" s="292"/>
      <c r="Q1154" s="292"/>
      <c r="R1154" s="292"/>
      <c r="S1154" s="292"/>
      <c r="T1154" s="292"/>
      <c r="U1154" s="292"/>
      <c r="V1154" s="292"/>
      <c r="W1154" s="292"/>
      <c r="X1154" s="292"/>
      <c r="Y1154" s="292"/>
      <c r="Z1154" s="292"/>
      <c r="AA1154" s="292"/>
      <c r="AB1154" s="292"/>
      <c r="AC1154" s="292"/>
      <c r="AD1154" s="292"/>
      <c r="AE1154" s="292"/>
      <c r="AF1154" s="292"/>
      <c r="AG1154" s="292"/>
    </row>
    <row r="1155" spans="15:33" hidden="1" x14ac:dyDescent="0.25">
      <c r="O1155" s="292"/>
      <c r="P1155" s="292"/>
      <c r="Q1155" s="292"/>
      <c r="R1155" s="292"/>
      <c r="S1155" s="292"/>
      <c r="T1155" s="292"/>
      <c r="U1155" s="292"/>
      <c r="V1155" s="292"/>
      <c r="W1155" s="292"/>
      <c r="X1155" s="292"/>
      <c r="Y1155" s="292"/>
      <c r="Z1155" s="292"/>
      <c r="AA1155" s="292"/>
      <c r="AB1155" s="292"/>
      <c r="AC1155" s="292"/>
      <c r="AD1155" s="292"/>
      <c r="AE1155" s="292"/>
      <c r="AF1155" s="292"/>
      <c r="AG1155" s="292"/>
    </row>
    <row r="1156" spans="15:33" hidden="1" x14ac:dyDescent="0.25">
      <c r="O1156" s="292"/>
      <c r="P1156" s="292"/>
      <c r="Q1156" s="292"/>
      <c r="R1156" s="292"/>
      <c r="S1156" s="292"/>
      <c r="T1156" s="292"/>
      <c r="U1156" s="292"/>
      <c r="V1156" s="292"/>
      <c r="W1156" s="292"/>
      <c r="X1156" s="292"/>
      <c r="Y1156" s="292"/>
      <c r="Z1156" s="292"/>
      <c r="AA1156" s="292"/>
      <c r="AB1156" s="292"/>
      <c r="AC1156" s="292"/>
      <c r="AD1156" s="292"/>
      <c r="AE1156" s="292"/>
      <c r="AF1156" s="292"/>
      <c r="AG1156" s="292"/>
    </row>
    <row r="1157" spans="15:33" hidden="1" x14ac:dyDescent="0.25">
      <c r="O1157" s="292"/>
      <c r="P1157" s="292"/>
      <c r="Q1157" s="292"/>
      <c r="R1157" s="292"/>
      <c r="S1157" s="292"/>
      <c r="T1157" s="292"/>
      <c r="U1157" s="292"/>
      <c r="V1157" s="292"/>
      <c r="W1157" s="292"/>
      <c r="X1157" s="292"/>
      <c r="Y1157" s="292"/>
      <c r="Z1157" s="292"/>
      <c r="AA1157" s="292"/>
      <c r="AB1157" s="292"/>
      <c r="AC1157" s="292"/>
      <c r="AD1157" s="292"/>
      <c r="AE1157" s="292"/>
      <c r="AF1157" s="292"/>
      <c r="AG1157" s="292"/>
    </row>
    <row r="1158" spans="15:33" hidden="1" x14ac:dyDescent="0.25">
      <c r="O1158" s="292"/>
      <c r="P1158" s="292"/>
      <c r="Q1158" s="292"/>
      <c r="R1158" s="292"/>
      <c r="S1158" s="292"/>
      <c r="T1158" s="292"/>
      <c r="U1158" s="292"/>
      <c r="V1158" s="292"/>
      <c r="W1158" s="292"/>
      <c r="X1158" s="292"/>
      <c r="Y1158" s="292"/>
      <c r="Z1158" s="292"/>
      <c r="AA1158" s="292"/>
      <c r="AB1158" s="292"/>
      <c r="AC1158" s="292"/>
      <c r="AD1158" s="292"/>
      <c r="AE1158" s="292"/>
      <c r="AF1158" s="292"/>
      <c r="AG1158" s="292"/>
    </row>
    <row r="1159" spans="15:33" hidden="1" x14ac:dyDescent="0.25">
      <c r="O1159" s="292"/>
      <c r="P1159" s="292"/>
      <c r="Q1159" s="292"/>
      <c r="R1159" s="292"/>
      <c r="S1159" s="292"/>
      <c r="T1159" s="292"/>
      <c r="U1159" s="292"/>
      <c r="V1159" s="292"/>
      <c r="W1159" s="292"/>
      <c r="X1159" s="292"/>
      <c r="Y1159" s="292"/>
      <c r="Z1159" s="292"/>
      <c r="AA1159" s="292"/>
      <c r="AB1159" s="292"/>
      <c r="AC1159" s="292"/>
      <c r="AD1159" s="292"/>
      <c r="AE1159" s="292"/>
      <c r="AF1159" s="292"/>
      <c r="AG1159" s="292"/>
    </row>
    <row r="1160" spans="15:33" hidden="1" x14ac:dyDescent="0.25">
      <c r="O1160" s="292"/>
      <c r="P1160" s="292"/>
      <c r="Q1160" s="292"/>
      <c r="R1160" s="292"/>
      <c r="S1160" s="292"/>
      <c r="T1160" s="292"/>
      <c r="U1160" s="292"/>
      <c r="V1160" s="292"/>
      <c r="W1160" s="292"/>
      <c r="X1160" s="292"/>
      <c r="Y1160" s="292"/>
      <c r="Z1160" s="292"/>
      <c r="AA1160" s="292"/>
      <c r="AB1160" s="292"/>
      <c r="AC1160" s="292"/>
      <c r="AD1160" s="292"/>
      <c r="AE1160" s="292"/>
      <c r="AF1160" s="292"/>
      <c r="AG1160" s="292"/>
    </row>
    <row r="1161" spans="15:33" hidden="1" x14ac:dyDescent="0.25">
      <c r="O1161" s="292"/>
      <c r="P1161" s="292"/>
      <c r="Q1161" s="292"/>
      <c r="R1161" s="292"/>
      <c r="S1161" s="292"/>
      <c r="T1161" s="292"/>
      <c r="U1161" s="292"/>
      <c r="V1161" s="292"/>
      <c r="W1161" s="292"/>
      <c r="X1161" s="292"/>
      <c r="Y1161" s="292"/>
      <c r="Z1161" s="292"/>
      <c r="AA1161" s="292"/>
      <c r="AB1161" s="292"/>
      <c r="AC1161" s="292"/>
      <c r="AD1161" s="292"/>
      <c r="AE1161" s="292"/>
      <c r="AF1161" s="292"/>
      <c r="AG1161" s="292"/>
    </row>
    <row r="1162" spans="15:33" hidden="1" x14ac:dyDescent="0.25">
      <c r="O1162" s="292"/>
      <c r="P1162" s="292"/>
      <c r="Q1162" s="292"/>
      <c r="R1162" s="292"/>
      <c r="S1162" s="292"/>
      <c r="T1162" s="292"/>
      <c r="U1162" s="292"/>
      <c r="V1162" s="292"/>
      <c r="W1162" s="292"/>
      <c r="X1162" s="292"/>
      <c r="Y1162" s="292"/>
      <c r="Z1162" s="292"/>
      <c r="AA1162" s="292"/>
      <c r="AB1162" s="292"/>
      <c r="AC1162" s="292"/>
      <c r="AD1162" s="292"/>
      <c r="AE1162" s="292"/>
      <c r="AF1162" s="292"/>
      <c r="AG1162" s="292"/>
    </row>
    <row r="1163" spans="15:33" hidden="1" x14ac:dyDescent="0.25">
      <c r="O1163" s="292"/>
      <c r="P1163" s="292"/>
      <c r="Q1163" s="292"/>
      <c r="R1163" s="292"/>
      <c r="S1163" s="292"/>
      <c r="T1163" s="292"/>
      <c r="U1163" s="292"/>
      <c r="V1163" s="292"/>
      <c r="W1163" s="292"/>
      <c r="X1163" s="292"/>
      <c r="Y1163" s="292"/>
      <c r="Z1163" s="292"/>
      <c r="AA1163" s="292"/>
      <c r="AB1163" s="292"/>
      <c r="AC1163" s="292"/>
      <c r="AD1163" s="292"/>
      <c r="AE1163" s="292"/>
      <c r="AF1163" s="292"/>
      <c r="AG1163" s="292"/>
    </row>
    <row r="1164" spans="15:33" hidden="1" x14ac:dyDescent="0.25">
      <c r="O1164" s="292"/>
      <c r="P1164" s="292"/>
      <c r="Q1164" s="292"/>
      <c r="R1164" s="292"/>
      <c r="S1164" s="292"/>
      <c r="T1164" s="292"/>
      <c r="U1164" s="292"/>
      <c r="V1164" s="292"/>
      <c r="W1164" s="292"/>
      <c r="X1164" s="292"/>
      <c r="Y1164" s="292"/>
      <c r="Z1164" s="292"/>
      <c r="AA1164" s="292"/>
      <c r="AB1164" s="292"/>
      <c r="AC1164" s="292"/>
      <c r="AD1164" s="292"/>
      <c r="AE1164" s="292"/>
      <c r="AF1164" s="292"/>
      <c r="AG1164" s="292"/>
    </row>
    <row r="1165" spans="15:33" hidden="1" x14ac:dyDescent="0.25">
      <c r="O1165" s="292"/>
      <c r="P1165" s="292"/>
      <c r="Q1165" s="292"/>
      <c r="R1165" s="292"/>
      <c r="S1165" s="292"/>
      <c r="T1165" s="292"/>
      <c r="U1165" s="292"/>
      <c r="V1165" s="292"/>
      <c r="W1165" s="292"/>
      <c r="X1165" s="292"/>
      <c r="Y1165" s="292"/>
      <c r="Z1165" s="292"/>
      <c r="AA1165" s="292"/>
      <c r="AB1165" s="292"/>
      <c r="AC1165" s="292"/>
      <c r="AD1165" s="292"/>
      <c r="AE1165" s="292"/>
      <c r="AF1165" s="292"/>
      <c r="AG1165" s="292"/>
    </row>
    <row r="1166" spans="15:33" hidden="1" x14ac:dyDescent="0.25">
      <c r="O1166" s="292"/>
      <c r="P1166" s="292"/>
      <c r="Q1166" s="292"/>
      <c r="R1166" s="292"/>
      <c r="S1166" s="292"/>
      <c r="T1166" s="292"/>
      <c r="U1166" s="292"/>
      <c r="V1166" s="292"/>
      <c r="W1166" s="292"/>
      <c r="X1166" s="292"/>
      <c r="Y1166" s="292"/>
      <c r="Z1166" s="292"/>
      <c r="AA1166" s="292"/>
      <c r="AB1166" s="292"/>
      <c r="AC1166" s="292"/>
      <c r="AD1166" s="292"/>
      <c r="AE1166" s="292"/>
      <c r="AF1166" s="292"/>
      <c r="AG1166" s="292"/>
    </row>
    <row r="1167" spans="15:33" hidden="1" x14ac:dyDescent="0.25">
      <c r="O1167" s="292"/>
      <c r="P1167" s="292"/>
      <c r="Q1167" s="292"/>
      <c r="R1167" s="292"/>
      <c r="S1167" s="292"/>
      <c r="T1167" s="292"/>
      <c r="U1167" s="292"/>
      <c r="V1167" s="292"/>
      <c r="W1167" s="292"/>
      <c r="X1167" s="292"/>
      <c r="Y1167" s="292"/>
      <c r="Z1167" s="292"/>
      <c r="AA1167" s="292"/>
      <c r="AB1167" s="292"/>
      <c r="AC1167" s="292"/>
      <c r="AD1167" s="292"/>
      <c r="AE1167" s="292"/>
      <c r="AF1167" s="292"/>
      <c r="AG1167" s="292"/>
    </row>
    <row r="1168" spans="15:33" hidden="1" x14ac:dyDescent="0.25">
      <c r="O1168" s="292"/>
      <c r="P1168" s="292"/>
      <c r="Q1168" s="292"/>
      <c r="R1168" s="292"/>
      <c r="S1168" s="292"/>
      <c r="T1168" s="292"/>
      <c r="U1168" s="292"/>
      <c r="V1168" s="292"/>
      <c r="W1168" s="292"/>
      <c r="X1168" s="292"/>
      <c r="Y1168" s="292"/>
      <c r="Z1168" s="292"/>
      <c r="AA1168" s="292"/>
      <c r="AB1168" s="292"/>
      <c r="AC1168" s="292"/>
      <c r="AD1168" s="292"/>
      <c r="AE1168" s="292"/>
      <c r="AF1168" s="292"/>
      <c r="AG1168" s="292"/>
    </row>
    <row r="1169" spans="15:33" hidden="1" x14ac:dyDescent="0.25">
      <c r="O1169" s="292"/>
      <c r="P1169" s="292"/>
      <c r="Q1169" s="292"/>
      <c r="R1169" s="292"/>
      <c r="S1169" s="292"/>
      <c r="T1169" s="292"/>
      <c r="U1169" s="292"/>
      <c r="V1169" s="292"/>
      <c r="W1169" s="292"/>
      <c r="X1169" s="292"/>
      <c r="Y1169" s="292"/>
      <c r="Z1169" s="292"/>
      <c r="AA1169" s="292"/>
      <c r="AB1169" s="292"/>
      <c r="AC1169" s="292"/>
      <c r="AD1169" s="292"/>
      <c r="AE1169" s="292"/>
      <c r="AF1169" s="292"/>
      <c r="AG1169" s="292"/>
    </row>
    <row r="1170" spans="15:33" hidden="1" x14ac:dyDescent="0.25">
      <c r="O1170" s="292"/>
      <c r="P1170" s="292"/>
      <c r="Q1170" s="292"/>
      <c r="R1170" s="292"/>
      <c r="S1170" s="292"/>
      <c r="T1170" s="292"/>
      <c r="U1170" s="292"/>
      <c r="V1170" s="292"/>
      <c r="W1170" s="292"/>
      <c r="X1170" s="292"/>
      <c r="Y1170" s="292"/>
      <c r="Z1170" s="292"/>
      <c r="AA1170" s="292"/>
      <c r="AB1170" s="292"/>
      <c r="AC1170" s="292"/>
      <c r="AD1170" s="292"/>
      <c r="AE1170" s="292"/>
      <c r="AF1170" s="292"/>
      <c r="AG1170" s="292"/>
    </row>
    <row r="1171" spans="15:33" hidden="1" x14ac:dyDescent="0.25">
      <c r="O1171" s="292"/>
      <c r="P1171" s="292"/>
      <c r="Q1171" s="292"/>
      <c r="R1171" s="292"/>
      <c r="S1171" s="292"/>
      <c r="T1171" s="292"/>
      <c r="U1171" s="292"/>
      <c r="V1171" s="292"/>
      <c r="W1171" s="292"/>
      <c r="X1171" s="292"/>
      <c r="Y1171" s="292"/>
      <c r="Z1171" s="292"/>
      <c r="AA1171" s="292"/>
      <c r="AB1171" s="292"/>
      <c r="AC1171" s="292"/>
      <c r="AD1171" s="292"/>
      <c r="AE1171" s="292"/>
      <c r="AF1171" s="292"/>
      <c r="AG1171" s="292"/>
    </row>
    <row r="1172" spans="15:33" hidden="1" x14ac:dyDescent="0.25">
      <c r="O1172" s="292"/>
      <c r="P1172" s="292"/>
      <c r="Q1172" s="292"/>
      <c r="R1172" s="292"/>
      <c r="S1172" s="292"/>
      <c r="T1172" s="292"/>
      <c r="U1172" s="292"/>
      <c r="V1172" s="292"/>
      <c r="W1172" s="292"/>
      <c r="X1172" s="292"/>
      <c r="Y1172" s="292"/>
      <c r="Z1172" s="292"/>
      <c r="AA1172" s="292"/>
      <c r="AB1172" s="292"/>
      <c r="AC1172" s="292"/>
      <c r="AD1172" s="292"/>
      <c r="AE1172" s="292"/>
      <c r="AF1172" s="292"/>
      <c r="AG1172" s="292"/>
    </row>
    <row r="1173" spans="15:33" hidden="1" x14ac:dyDescent="0.25">
      <c r="O1173" s="292"/>
      <c r="P1173" s="292"/>
      <c r="Q1173" s="292"/>
      <c r="R1173" s="292"/>
      <c r="S1173" s="292"/>
      <c r="T1173" s="292"/>
      <c r="U1173" s="292"/>
      <c r="V1173" s="292"/>
      <c r="W1173" s="292"/>
      <c r="X1173" s="292"/>
      <c r="Y1173" s="292"/>
      <c r="Z1173" s="292"/>
      <c r="AA1173" s="292"/>
      <c r="AB1173" s="292"/>
      <c r="AC1173" s="292"/>
      <c r="AD1173" s="292"/>
      <c r="AE1173" s="292"/>
      <c r="AF1173" s="292"/>
      <c r="AG1173" s="292"/>
    </row>
    <row r="1174" spans="15:33" hidden="1" x14ac:dyDescent="0.25">
      <c r="O1174" s="292"/>
      <c r="P1174" s="292"/>
      <c r="Q1174" s="292"/>
      <c r="R1174" s="292"/>
      <c r="S1174" s="292"/>
      <c r="T1174" s="292"/>
      <c r="U1174" s="292"/>
      <c r="V1174" s="292"/>
      <c r="W1174" s="292"/>
      <c r="X1174" s="292"/>
      <c r="Y1174" s="292"/>
      <c r="Z1174" s="292"/>
      <c r="AA1174" s="292"/>
      <c r="AB1174" s="292"/>
      <c r="AC1174" s="292"/>
      <c r="AD1174" s="292"/>
      <c r="AE1174" s="292"/>
      <c r="AF1174" s="292"/>
      <c r="AG1174" s="292"/>
    </row>
    <row r="1175" spans="15:33" hidden="1" x14ac:dyDescent="0.25">
      <c r="O1175" s="292"/>
      <c r="P1175" s="292"/>
      <c r="Q1175" s="292"/>
      <c r="R1175" s="292"/>
      <c r="S1175" s="292"/>
      <c r="T1175" s="292"/>
      <c r="U1175" s="292"/>
      <c r="V1175" s="292"/>
      <c r="W1175" s="292"/>
      <c r="X1175" s="292"/>
      <c r="Y1175" s="292"/>
      <c r="Z1175" s="292"/>
      <c r="AA1175" s="292"/>
      <c r="AB1175" s="292"/>
      <c r="AC1175" s="292"/>
      <c r="AD1175" s="292"/>
      <c r="AE1175" s="292"/>
      <c r="AF1175" s="292"/>
      <c r="AG1175" s="292"/>
    </row>
    <row r="1176" spans="15:33" hidden="1" x14ac:dyDescent="0.25">
      <c r="O1176" s="292"/>
      <c r="P1176" s="292"/>
      <c r="Q1176" s="292"/>
      <c r="R1176" s="292"/>
      <c r="S1176" s="292"/>
      <c r="T1176" s="292"/>
      <c r="U1176" s="292"/>
      <c r="V1176" s="292"/>
      <c r="W1176" s="292"/>
      <c r="X1176" s="292"/>
      <c r="Y1176" s="292"/>
      <c r="Z1176" s="292"/>
      <c r="AA1176" s="292"/>
      <c r="AB1176" s="292"/>
      <c r="AC1176" s="292"/>
      <c r="AD1176" s="292"/>
      <c r="AE1176" s="292"/>
      <c r="AF1176" s="292"/>
      <c r="AG1176" s="292"/>
    </row>
    <row r="1177" spans="15:33" hidden="1" x14ac:dyDescent="0.25">
      <c r="O1177" s="292"/>
      <c r="P1177" s="292"/>
      <c r="Q1177" s="292"/>
      <c r="R1177" s="292"/>
      <c r="S1177" s="292"/>
      <c r="T1177" s="292"/>
      <c r="U1177" s="292"/>
      <c r="V1177" s="292"/>
      <c r="W1177" s="292"/>
      <c r="X1177" s="292"/>
      <c r="Y1177" s="292"/>
      <c r="Z1177" s="292"/>
      <c r="AA1177" s="292"/>
      <c r="AB1177" s="292"/>
      <c r="AC1177" s="292"/>
      <c r="AD1177" s="292"/>
      <c r="AE1177" s="292"/>
      <c r="AF1177" s="292"/>
      <c r="AG1177" s="292"/>
    </row>
    <row r="1178" spans="15:33" hidden="1" x14ac:dyDescent="0.25">
      <c r="O1178" s="292"/>
      <c r="P1178" s="292"/>
      <c r="Q1178" s="292"/>
      <c r="R1178" s="292"/>
      <c r="S1178" s="292"/>
      <c r="T1178" s="292"/>
      <c r="U1178" s="292"/>
      <c r="V1178" s="292"/>
      <c r="W1178" s="292"/>
      <c r="X1178" s="292"/>
      <c r="Y1178" s="292"/>
      <c r="Z1178" s="292"/>
      <c r="AA1178" s="292"/>
      <c r="AB1178" s="292"/>
      <c r="AC1178" s="292"/>
      <c r="AD1178" s="292"/>
      <c r="AE1178" s="292"/>
      <c r="AF1178" s="292"/>
      <c r="AG1178" s="292"/>
    </row>
    <row r="1179" spans="15:33" hidden="1" x14ac:dyDescent="0.25">
      <c r="O1179" s="292"/>
      <c r="P1179" s="292"/>
      <c r="Q1179" s="292"/>
      <c r="R1179" s="292"/>
      <c r="S1179" s="292"/>
      <c r="T1179" s="292"/>
      <c r="U1179" s="292"/>
      <c r="V1179" s="292"/>
      <c r="W1179" s="292"/>
      <c r="X1179" s="292"/>
      <c r="Y1179" s="292"/>
      <c r="Z1179" s="292"/>
      <c r="AA1179" s="292"/>
      <c r="AB1179" s="292"/>
      <c r="AC1179" s="292"/>
      <c r="AD1179" s="292"/>
      <c r="AE1179" s="292"/>
      <c r="AF1179" s="292"/>
      <c r="AG1179" s="292"/>
    </row>
    <row r="1180" spans="15:33" hidden="1" x14ac:dyDescent="0.25">
      <c r="O1180" s="292"/>
      <c r="P1180" s="292"/>
      <c r="Q1180" s="292"/>
      <c r="R1180" s="292"/>
      <c r="S1180" s="292"/>
      <c r="T1180" s="292"/>
      <c r="U1180" s="292"/>
      <c r="V1180" s="292"/>
      <c r="W1180" s="292"/>
      <c r="X1180" s="292"/>
      <c r="Y1180" s="292"/>
      <c r="Z1180" s="292"/>
      <c r="AA1180" s="292"/>
      <c r="AB1180" s="292"/>
      <c r="AC1180" s="292"/>
      <c r="AD1180" s="292"/>
      <c r="AE1180" s="292"/>
      <c r="AF1180" s="292"/>
      <c r="AG1180" s="292"/>
    </row>
    <row r="1181" spans="15:33" hidden="1" x14ac:dyDescent="0.25">
      <c r="O1181" s="292"/>
      <c r="P1181" s="292"/>
      <c r="Q1181" s="292"/>
      <c r="R1181" s="292"/>
      <c r="S1181" s="292"/>
      <c r="T1181" s="292"/>
      <c r="U1181" s="292"/>
      <c r="V1181" s="292"/>
      <c r="W1181" s="292"/>
      <c r="X1181" s="292"/>
      <c r="Y1181" s="292"/>
      <c r="Z1181" s="292"/>
      <c r="AA1181" s="292"/>
      <c r="AB1181" s="292"/>
      <c r="AC1181" s="292"/>
      <c r="AD1181" s="292"/>
      <c r="AE1181" s="292"/>
      <c r="AF1181" s="292"/>
      <c r="AG1181" s="292"/>
    </row>
  </sheetData>
  <sheetProtection algorithmName="SHA-512" hashValue="N9KJR38Ox0p20bfCWecdjzfr+jT9Td8235YDEJ/5AbHku19tSfdLjTCRzFfTWhqUQ6tvAKrYcz4MaMxj91c46w==" saltValue="7ss6G7qeuz1xQ8SEAc3vhA==" spinCount="100000" sheet="1" objects="1" scenarios="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9.9978637043366805E-2"/>
  </sheetPr>
  <dimension ref="A2:AE283"/>
  <sheetViews>
    <sheetView showGridLines="0" workbookViewId="0">
      <selection activeCell="A14" sqref="A14"/>
    </sheetView>
  </sheetViews>
  <sheetFormatPr defaultRowHeight="15" x14ac:dyDescent="0.25"/>
  <cols>
    <col min="1" max="1" width="31.42578125" customWidth="1"/>
    <col min="2" max="2" width="5" bestFit="1" customWidth="1"/>
    <col min="3" max="3" width="5.7109375" bestFit="1" customWidth="1"/>
    <col min="4" max="4" width="8.140625" bestFit="1" customWidth="1"/>
    <col min="5" max="12" width="4.7109375" bestFit="1" customWidth="1"/>
    <col min="13" max="13" width="4.85546875" customWidth="1"/>
    <col min="14" max="14" width="4.7109375" bestFit="1" customWidth="1"/>
    <col min="15" max="15" width="6" customWidth="1"/>
    <col min="16" max="16" width="6.42578125" customWidth="1"/>
    <col min="17" max="17" width="5.7109375" customWidth="1"/>
    <col min="18" max="18" width="6.42578125" customWidth="1"/>
    <col min="19" max="19" width="7.28515625" customWidth="1"/>
  </cols>
  <sheetData>
    <row r="2" spans="1:31" x14ac:dyDescent="0.25">
      <c r="C2" s="11" t="s">
        <v>2774</v>
      </c>
      <c r="D2" s="11"/>
      <c r="E2" s="11"/>
      <c r="F2" s="11"/>
      <c r="G2" s="11"/>
      <c r="H2" s="11"/>
      <c r="I2" s="11"/>
      <c r="J2" s="11"/>
      <c r="K2" s="11"/>
      <c r="L2" s="11"/>
      <c r="M2" s="11"/>
      <c r="N2" s="11"/>
    </row>
    <row r="3" spans="1:31" x14ac:dyDescent="0.25">
      <c r="A3" s="319" t="s">
        <v>2</v>
      </c>
      <c r="B3" s="319">
        <f>+'Crude Price Forecast'!B6</f>
        <v>2001</v>
      </c>
      <c r="C3" s="319">
        <f>+'Crude Price Forecast'!C6</f>
        <v>2002</v>
      </c>
      <c r="D3" s="319">
        <f>+'Crude Price Forecast'!D6</f>
        <v>2003</v>
      </c>
      <c r="E3" s="319">
        <f>+'Crude Price Forecast'!E6</f>
        <v>2004</v>
      </c>
      <c r="F3" s="319">
        <f>+'Crude Price Forecast'!F6</f>
        <v>2005</v>
      </c>
      <c r="G3" s="319">
        <f>+'Crude Price Forecast'!G6</f>
        <v>2006</v>
      </c>
      <c r="H3" s="319">
        <f>+'Crude Price Forecast'!H6</f>
        <v>2007</v>
      </c>
      <c r="I3" s="319">
        <f>+'Crude Price Forecast'!I6</f>
        <v>2008</v>
      </c>
      <c r="J3" s="319">
        <f>+'Crude Price Forecast'!J6</f>
        <v>2009</v>
      </c>
      <c r="K3" s="319">
        <f>+'Crude Price Forecast'!K6</f>
        <v>2010</v>
      </c>
      <c r="L3" s="319">
        <f>+'Crude Price Forecast'!L6</f>
        <v>2011</v>
      </c>
      <c r="M3" s="319">
        <f>+'Crude Price Forecast'!M6</f>
        <v>2012</v>
      </c>
      <c r="N3" s="319">
        <f>+'Crude Price Forecast'!N6</f>
        <v>2013</v>
      </c>
      <c r="O3" s="319">
        <f>+'Crude Price Forecast'!O6</f>
        <v>2014</v>
      </c>
      <c r="P3" s="319">
        <f>+'Crude Price Forecast'!P6</f>
        <v>2015</v>
      </c>
      <c r="Q3" s="319">
        <f>+'Crude Price Forecast'!Q6</f>
        <v>2016</v>
      </c>
      <c r="R3" s="319">
        <f>+'Crude Price Forecast'!R6</f>
        <v>2017</v>
      </c>
      <c r="S3" s="319">
        <f>+'Crude Price Forecast'!S6</f>
        <v>2018</v>
      </c>
      <c r="T3" s="319" t="str">
        <f>+'Crude Price Forecast'!T6</f>
        <v>2019 F</v>
      </c>
      <c r="U3" s="319" t="str">
        <f>+'Crude Price Forecast'!U6</f>
        <v>2020 F</v>
      </c>
      <c r="V3" s="319" t="str">
        <f>+'Crude Price Forecast'!V6</f>
        <v>2021 F</v>
      </c>
      <c r="W3" s="319" t="str">
        <f>+'Crude Price Forecast'!W6</f>
        <v>2022 F</v>
      </c>
      <c r="X3" s="319" t="str">
        <f>+'Crude Price Forecast'!X6</f>
        <v>2023 F</v>
      </c>
      <c r="Y3" s="319" t="str">
        <f>+'Crude Price Forecast'!Y6</f>
        <v>2024 F</v>
      </c>
      <c r="Z3" s="319" t="str">
        <f>+'Crude Price Forecast'!Z6</f>
        <v>2025 F</v>
      </c>
      <c r="AA3" s="319" t="str">
        <f>+'Crude Price Forecast'!AA6</f>
        <v>2026 F</v>
      </c>
      <c r="AB3" s="319" t="str">
        <f>+'Crude Price Forecast'!AB6</f>
        <v>2027 F</v>
      </c>
      <c r="AC3" s="319" t="str">
        <f>+'Crude Price Forecast'!AC6</f>
        <v>2028 F</v>
      </c>
    </row>
    <row r="4" spans="1:31" x14ac:dyDescent="0.25">
      <c r="A4" t="s">
        <v>2522</v>
      </c>
      <c r="B4" s="57">
        <f>+'Crude Price Forecast'!B19</f>
        <v>22.018810815991124</v>
      </c>
      <c r="C4" s="57">
        <f>+'Crude Price Forecast'!C19</f>
        <v>24.32</v>
      </c>
      <c r="D4" s="57">
        <f>+'Crude Price Forecast'!D19</f>
        <v>27.69</v>
      </c>
      <c r="E4" s="57">
        <f>+'Crude Price Forecast'!E19</f>
        <v>34.53</v>
      </c>
      <c r="F4" s="57">
        <f>+'Crude Price Forecast'!F19</f>
        <v>50.21</v>
      </c>
      <c r="G4" s="57">
        <f>+'Crude Price Forecast'!G19</f>
        <v>61.08</v>
      </c>
      <c r="H4" s="57">
        <f>+'Crude Price Forecast'!H19</f>
        <v>69.08</v>
      </c>
      <c r="I4" s="57">
        <f>+'Crude Price Forecast'!I19</f>
        <v>94.45</v>
      </c>
      <c r="J4" s="57">
        <f>+'Crude Price Forecast'!J19</f>
        <v>61.06</v>
      </c>
      <c r="K4" s="57">
        <f>+'Crude Price Forecast'!K19</f>
        <v>77.45</v>
      </c>
      <c r="L4" s="57">
        <f>+'Crude Price Forecast'!L19</f>
        <v>107.81000000000002</v>
      </c>
      <c r="M4" s="57">
        <f>+'Crude Price Forecast'!M19</f>
        <v>110.22</v>
      </c>
      <c r="N4" s="57">
        <f>+'Crude Price Forecast'!N19</f>
        <v>106.52999999999999</v>
      </c>
      <c r="O4" s="57">
        <f>+'Crude Price Forecast'!O19</f>
        <v>97.18</v>
      </c>
      <c r="P4" s="57">
        <f>+'Crude Price Forecast'!P19</f>
        <v>49.85</v>
      </c>
      <c r="Q4" s="57">
        <f>+'Crude Price Forecast'!Q19</f>
        <v>40.96</v>
      </c>
      <c r="R4" s="57">
        <f>+'Crude Price Forecast'!R19</f>
        <v>52.5</v>
      </c>
      <c r="S4" s="57">
        <f>+'Crude Price Forecast'!S19</f>
        <v>70.02</v>
      </c>
      <c r="T4" s="57">
        <f>+'Upstream Assm'!C18</f>
        <v>60.431450004742103</v>
      </c>
      <c r="U4" s="57">
        <f>+'Upstream Assm'!D18</f>
        <v>45.987122460974454</v>
      </c>
      <c r="V4" s="57">
        <f>+'Upstream Assm'!E18</f>
        <v>40.222501119374925</v>
      </c>
      <c r="W4" s="57">
        <f>+'Upstream Assm'!F18</f>
        <v>37.452880450695297</v>
      </c>
      <c r="X4" s="57">
        <f>+'Upstream Assm'!G18</f>
        <v>41.385341359969487</v>
      </c>
      <c r="Y4" s="57">
        <f>+'Upstream Assm'!H18</f>
        <v>48.71493278648439</v>
      </c>
      <c r="Z4" s="57">
        <f>+'Upstream Assm'!I18</f>
        <v>65.983870827245184</v>
      </c>
      <c r="AA4" s="57">
        <f>+'Upstream Assm'!J18</f>
        <v>77.679069087059403</v>
      </c>
      <c r="AB4" s="57">
        <f>+'Upstream Assm'!K18</f>
        <v>82.58189995798395</v>
      </c>
      <c r="AC4" s="57">
        <f>+'Upstream Assm'!L18</f>
        <v>112.08490018109021</v>
      </c>
      <c r="AD4" s="57"/>
      <c r="AE4" s="57"/>
    </row>
    <row r="22" spans="1:12" x14ac:dyDescent="0.25">
      <c r="A22" t="s">
        <v>2526</v>
      </c>
      <c r="B22">
        <v>2018</v>
      </c>
      <c r="C22">
        <v>2023</v>
      </c>
      <c r="D22">
        <v>2028</v>
      </c>
    </row>
    <row r="23" spans="1:12" x14ac:dyDescent="0.25">
      <c r="A23" t="s">
        <v>2651</v>
      </c>
      <c r="B23" s="92">
        <f>+'Upstream Assm'!B69</f>
        <v>2.8027843584569037</v>
      </c>
      <c r="C23" s="92">
        <f>+'Upstream Assm'!G69</f>
        <v>3.0268390192365193</v>
      </c>
      <c r="D23" s="92">
        <f>+'Upstream Assm'!L69</f>
        <v>3.2688046159272757</v>
      </c>
      <c r="E23" s="185"/>
      <c r="F23" s="185"/>
      <c r="G23" s="185"/>
      <c r="H23" s="185"/>
      <c r="I23" s="185"/>
      <c r="J23" s="185"/>
      <c r="K23" s="185"/>
      <c r="L23" s="185"/>
    </row>
    <row r="24" spans="1:12" x14ac:dyDescent="0.25">
      <c r="A24" t="s">
        <v>2670</v>
      </c>
      <c r="B24" s="92">
        <f>+'Upstream Assm'!B70</f>
        <v>1.7868300065734499</v>
      </c>
      <c r="C24" s="92">
        <f>+'Upstream Assm'!G70</f>
        <v>1.8516804277236485</v>
      </c>
      <c r="D24" s="92">
        <f>+'Upstream Assm'!L70</f>
        <v>1.922288438089053</v>
      </c>
    </row>
    <row r="25" spans="1:12" x14ac:dyDescent="0.25">
      <c r="A25" t="s">
        <v>2668</v>
      </c>
      <c r="B25" s="92">
        <f>+'Upstream Assm'!B71</f>
        <v>0.61850616652195101</v>
      </c>
      <c r="C25" s="92">
        <f>+'Upstream Assm'!G71</f>
        <v>0.66794956694340635</v>
      </c>
      <c r="D25" s="92">
        <f>+'Upstream Assm'!L71</f>
        <v>0.7213454741910803</v>
      </c>
    </row>
    <row r="26" spans="1:12" x14ac:dyDescent="0.25">
      <c r="A26" t="s">
        <v>2669</v>
      </c>
      <c r="B26" s="92">
        <f>+'Upstream Assm'!B72</f>
        <v>1.7471925607964716</v>
      </c>
      <c r="C26" s="92">
        <f>+'Upstream Assm'!G72</f>
        <v>2.601372954097112</v>
      </c>
      <c r="D26" s="92">
        <f>+'Upstream Assm'!L72</f>
        <v>3.593433675400143</v>
      </c>
    </row>
    <row r="27" spans="1:12" x14ac:dyDescent="0.25">
      <c r="B27" s="92"/>
      <c r="C27" s="92"/>
      <c r="D27" s="92"/>
    </row>
    <row r="28" spans="1:12" x14ac:dyDescent="0.25">
      <c r="B28" s="92">
        <f>+'Upstream Assm'!B74</f>
        <v>13.368281740492542</v>
      </c>
      <c r="C28" s="92">
        <f>+'Upstream Assm'!G74</f>
        <v>6.2078012039954231</v>
      </c>
      <c r="D28" s="92">
        <f>+'Upstream Assm'!L74</f>
        <v>33.667920144872163</v>
      </c>
    </row>
    <row r="29" spans="1:12" x14ac:dyDescent="0.25">
      <c r="B29">
        <f>+B22</f>
        <v>2018</v>
      </c>
      <c r="C29">
        <f>+C22</f>
        <v>2023</v>
      </c>
      <c r="D29">
        <f>+D22</f>
        <v>2028</v>
      </c>
    </row>
    <row r="30" spans="1:12" x14ac:dyDescent="0.25">
      <c r="A30" t="s">
        <v>2523</v>
      </c>
      <c r="B30" s="92">
        <f>+B28</f>
        <v>13.368281740492542</v>
      </c>
      <c r="C30" s="92">
        <f t="shared" ref="C30:D30" si="0">+C28</f>
        <v>6.2078012039954231</v>
      </c>
      <c r="D30" s="92">
        <f t="shared" si="0"/>
        <v>33.667920144872163</v>
      </c>
    </row>
    <row r="33" spans="1:12" x14ac:dyDescent="0.25">
      <c r="B33" t="e">
        <f>+#REF!</f>
        <v>#REF!</v>
      </c>
      <c r="C33" t="e">
        <f>+#REF!</f>
        <v>#REF!</v>
      </c>
      <c r="D33" t="e">
        <f>+#REF!</f>
        <v>#REF!</v>
      </c>
      <c r="E33" t="e">
        <f>+#REF!</f>
        <v>#REF!</v>
      </c>
      <c r="F33" t="e">
        <f>+#REF!</f>
        <v>#REF!</v>
      </c>
      <c r="G33" t="e">
        <f>+#REF!</f>
        <v>#REF!</v>
      </c>
      <c r="H33" t="e">
        <f>+#REF!</f>
        <v>#REF!</v>
      </c>
      <c r="I33" t="e">
        <f>+#REF!</f>
        <v>#REF!</v>
      </c>
      <c r="J33" t="e">
        <f>+#REF!</f>
        <v>#REF!</v>
      </c>
      <c r="K33" t="e">
        <f>+#REF!</f>
        <v>#REF!</v>
      </c>
      <c r="L33" t="e">
        <f>+#REF!</f>
        <v>#REF!</v>
      </c>
    </row>
    <row r="34" spans="1:12" x14ac:dyDescent="0.25">
      <c r="A34" s="55" t="s">
        <v>2524</v>
      </c>
      <c r="B34" s="92">
        <f>+'Downstream Assm'!B9</f>
        <v>3.4289808219178082</v>
      </c>
      <c r="C34" s="92">
        <f>+'Downstream Assm'!C9</f>
        <v>3.8681452054794523</v>
      </c>
      <c r="D34" s="92">
        <f>+'Downstream Assm'!D9</f>
        <v>4.0245576986301366</v>
      </c>
      <c r="E34" s="92">
        <f>+'Downstream Assm'!E9</f>
        <v>4.1823417841095889</v>
      </c>
      <c r="F34" s="92">
        <f>+'Downstream Assm'!F9</f>
        <v>4.3415248937643831</v>
      </c>
      <c r="G34" s="92">
        <f>+'Downstream Assm'!G9</f>
        <v>4.5021350080780271</v>
      </c>
      <c r="H34" s="92">
        <f>+'Downstream Assm'!H9</f>
        <v>4.6642006671436977</v>
      </c>
      <c r="I34" s="92">
        <f>+'Downstream Assm'!I9</f>
        <v>4.7399181051441053</v>
      </c>
      <c r="J34" s="92">
        <f>+'Downstream Assm'!J9</f>
        <v>4.8171498919045215</v>
      </c>
      <c r="K34" s="92">
        <f>+'Downstream Assm'!K9</f>
        <v>4.895926314400147</v>
      </c>
      <c r="L34" s="92">
        <f>+'Downstream Assm'!L9</f>
        <v>4.9762782653456838</v>
      </c>
    </row>
    <row r="35" spans="1:12" x14ac:dyDescent="0.25">
      <c r="A35" t="s">
        <v>2525</v>
      </c>
      <c r="B35" s="92">
        <f>+'Downstream Assm'!B13</f>
        <v>9.0236485460754263</v>
      </c>
      <c r="C35" s="92">
        <f>+'Downstream Assm'!C13</f>
        <v>9.1635150985395963</v>
      </c>
      <c r="D35" s="92">
        <f>+'Downstream Assm'!D13</f>
        <v>9.305549582566961</v>
      </c>
      <c r="E35" s="92">
        <f>+'Downstream Assm'!E13</f>
        <v>9.4497856010967496</v>
      </c>
      <c r="F35" s="92">
        <f>+'Downstream Assm'!F13</f>
        <v>9.5962572779137503</v>
      </c>
      <c r="G35" s="92">
        <f>+'Downstream Assm'!G13</f>
        <v>9.7449992657214146</v>
      </c>
      <c r="H35" s="92">
        <f>+'Downstream Assm'!H13</f>
        <v>9.8960467543400981</v>
      </c>
      <c r="I35" s="92">
        <f>+'Downstream Assm'!I13</f>
        <v>10.04943547903237</v>
      </c>
      <c r="J35" s="92">
        <f>+'Downstream Assm'!J13</f>
        <v>10.205201728957373</v>
      </c>
      <c r="K35" s="92">
        <f>+'Downstream Assm'!K13</f>
        <v>10.363382355756213</v>
      </c>
      <c r="L35" s="92">
        <f>+'Downstream Assm'!L13</f>
        <v>10.524014782270436</v>
      </c>
    </row>
    <row r="53" spans="1:22" x14ac:dyDescent="0.25">
      <c r="B53">
        <v>2018</v>
      </c>
      <c r="C53">
        <v>2023</v>
      </c>
      <c r="D53">
        <v>2028</v>
      </c>
      <c r="N53">
        <v>2019</v>
      </c>
      <c r="O53">
        <v>2020</v>
      </c>
      <c r="P53">
        <v>2021</v>
      </c>
      <c r="Q53">
        <v>2022</v>
      </c>
      <c r="S53">
        <v>2024</v>
      </c>
      <c r="T53">
        <v>2025</v>
      </c>
      <c r="U53">
        <v>2026</v>
      </c>
      <c r="V53">
        <v>2027</v>
      </c>
    </row>
    <row r="54" spans="1:22" x14ac:dyDescent="0.25">
      <c r="A54" t="s">
        <v>2462</v>
      </c>
      <c r="B54" s="170">
        <f>+'Downstream Assm'!B94</f>
        <v>110.79922039750353</v>
      </c>
      <c r="C54" s="170">
        <f>+'Downstream Assm'!G94</f>
        <v>69.895185387498685</v>
      </c>
      <c r="D54" s="92">
        <f>+'Downstream Assm'!L94</f>
        <v>173.43018846082367</v>
      </c>
      <c r="M54" s="92"/>
      <c r="N54" s="92" t="e">
        <f>+#REF!/#REF!*1000</f>
        <v>#REF!</v>
      </c>
      <c r="O54" s="92" t="e">
        <f>+#REF!/#REF!*1000</f>
        <v>#REF!</v>
      </c>
      <c r="P54" s="92" t="e">
        <f>+#REF!/#REF!*1000</f>
        <v>#REF!</v>
      </c>
      <c r="Q54" s="92" t="e">
        <f>+#REF!/#REF!*1000</f>
        <v>#REF!</v>
      </c>
      <c r="R54" s="92"/>
      <c r="S54" s="92" t="e">
        <f>+#REF!/#REF!*1000</f>
        <v>#REF!</v>
      </c>
      <c r="T54" s="92" t="e">
        <f>+#REF!/#REF!*1000</f>
        <v>#REF!</v>
      </c>
      <c r="U54" s="92" t="e">
        <f>+#REF!/#REF!*1000</f>
        <v>#REF!</v>
      </c>
      <c r="V54" s="92" t="e">
        <f>+#REF!/#REF!*1000</f>
        <v>#REF!</v>
      </c>
    </row>
    <row r="55" spans="1:22" x14ac:dyDescent="0.25">
      <c r="A55" t="s">
        <v>175</v>
      </c>
      <c r="B55" s="170">
        <f>+'Downstream Assm'!B95</f>
        <v>101.77557185142808</v>
      </c>
      <c r="C55" s="170">
        <f>+'Downstream Assm'!G95</f>
        <v>60.15018612177726</v>
      </c>
      <c r="D55" s="92">
        <f>+'Downstream Assm'!L95</f>
        <v>162.90617367855322</v>
      </c>
      <c r="M55" s="92"/>
      <c r="N55" s="92" t="e">
        <f>+(#REF!+#REF!)/#REF!*1000</f>
        <v>#REF!</v>
      </c>
      <c r="O55" s="92" t="e">
        <f>+(#REF!+#REF!)/#REF!*1000</f>
        <v>#REF!</v>
      </c>
      <c r="P55" s="92" t="e">
        <f>+(#REF!+#REF!)/#REF!*1000</f>
        <v>#REF!</v>
      </c>
      <c r="Q55" s="92" t="e">
        <f>+(#REF!+#REF!)/#REF!*1000</f>
        <v>#REF!</v>
      </c>
      <c r="R55" s="92"/>
      <c r="S55" s="92" t="e">
        <f>+(#REF!+#REF!)/#REF!*1000</f>
        <v>#REF!</v>
      </c>
      <c r="T55" s="92" t="e">
        <f>+(#REF!+#REF!)/#REF!*1000</f>
        <v>#REF!</v>
      </c>
      <c r="U55" s="92" t="e">
        <f>+(#REF!+#REF!)/#REF!*1000</f>
        <v>#REF!</v>
      </c>
      <c r="V55" s="92" t="e">
        <f>+(#REF!+#REF!)/#REF!*1000</f>
        <v>#REF!</v>
      </c>
    </row>
    <row r="56" spans="1:22" x14ac:dyDescent="0.25">
      <c r="M56" s="92"/>
      <c r="N56" s="92" t="e">
        <f>+#REF!/#REF!*1000</f>
        <v>#REF!</v>
      </c>
      <c r="O56" s="92" t="e">
        <f>+#REF!/#REF!*1000</f>
        <v>#REF!</v>
      </c>
      <c r="P56" s="92" t="e">
        <f>+#REF!/#REF!*1000</f>
        <v>#REF!</v>
      </c>
      <c r="Q56" s="92" t="e">
        <f>+#REF!/#REF!*1000</f>
        <v>#REF!</v>
      </c>
      <c r="R56" s="92"/>
      <c r="S56" s="92" t="e">
        <f>+#REF!/#REF!*1000</f>
        <v>#REF!</v>
      </c>
      <c r="T56" s="92" t="e">
        <f>+#REF!/#REF!*1000</f>
        <v>#REF!</v>
      </c>
      <c r="U56" s="92" t="e">
        <f>+#REF!/#REF!*1000</f>
        <v>#REF!</v>
      </c>
      <c r="V56" s="92" t="e">
        <f>+#REF!/#REF!*1000</f>
        <v>#REF!</v>
      </c>
    </row>
    <row r="57" spans="1:22" x14ac:dyDescent="0.25">
      <c r="M57" s="92"/>
      <c r="N57" s="92" t="e">
        <f>+#REF!/#REF!*1000</f>
        <v>#REF!</v>
      </c>
      <c r="O57" s="92" t="e">
        <f>+#REF!/#REF!*1000</f>
        <v>#REF!</v>
      </c>
      <c r="P57" s="92" t="e">
        <f>+#REF!/#REF!*1000</f>
        <v>#REF!</v>
      </c>
      <c r="Q57" s="92" t="e">
        <f>+#REF!/#REF!*1000</f>
        <v>#REF!</v>
      </c>
      <c r="R57" s="92"/>
      <c r="S57" s="92" t="e">
        <f>+#REF!/#REF!*1000</f>
        <v>#REF!</v>
      </c>
      <c r="T57" s="92" t="e">
        <f>+#REF!/#REF!*1000</f>
        <v>#REF!</v>
      </c>
      <c r="U57" s="92" t="e">
        <f>+#REF!/#REF!*1000</f>
        <v>#REF!</v>
      </c>
      <c r="V57" s="92" t="e">
        <f>+#REF!/#REF!*1000</f>
        <v>#REF!</v>
      </c>
    </row>
    <row r="58" spans="1:22" x14ac:dyDescent="0.25">
      <c r="M58" s="92"/>
      <c r="N58" s="92" t="e">
        <f>+#REF!/#REF!*1000</f>
        <v>#REF!</v>
      </c>
      <c r="O58" s="92" t="e">
        <f>+#REF!/#REF!*1000</f>
        <v>#REF!</v>
      </c>
      <c r="P58" s="92" t="e">
        <f>+#REF!/#REF!*1000</f>
        <v>#REF!</v>
      </c>
      <c r="Q58" s="92" t="e">
        <f>+#REF!/#REF!*1000</f>
        <v>#REF!</v>
      </c>
      <c r="R58" s="92"/>
      <c r="S58" s="92" t="e">
        <f>+#REF!/#REF!*1000</f>
        <v>#REF!</v>
      </c>
      <c r="T58" s="92" t="e">
        <f>+#REF!/#REF!*1000</f>
        <v>#REF!</v>
      </c>
      <c r="U58" s="92" t="e">
        <f>+#REF!/#REF!*1000</f>
        <v>#REF!</v>
      </c>
      <c r="V58" s="92" t="e">
        <f>+#REF!/#REF!*1000</f>
        <v>#REF!</v>
      </c>
    </row>
    <row r="60" spans="1:22" x14ac:dyDescent="0.25">
      <c r="B60">
        <f>+B53</f>
        <v>2018</v>
      </c>
      <c r="C60">
        <f t="shared" ref="C60:D60" si="1">+C53</f>
        <v>2023</v>
      </c>
      <c r="D60">
        <f t="shared" si="1"/>
        <v>2028</v>
      </c>
      <c r="T60">
        <f>+B60</f>
        <v>2018</v>
      </c>
      <c r="U60">
        <f t="shared" ref="U60:V60" si="2">+C60</f>
        <v>2023</v>
      </c>
      <c r="V60">
        <f t="shared" si="2"/>
        <v>2028</v>
      </c>
    </row>
    <row r="61" spans="1:22" x14ac:dyDescent="0.25">
      <c r="A61" t="s">
        <v>2671</v>
      </c>
      <c r="B61" s="92">
        <f>+'Downstream Assm'!B96</f>
        <v>2.5752503428567155</v>
      </c>
      <c r="C61" s="92">
        <f>+'Downstream Assm'!G96</f>
        <v>2.7811159280025599</v>
      </c>
      <c r="D61" s="92">
        <f>+'Downstream Assm'!L96</f>
        <v>3.0034384138396311</v>
      </c>
      <c r="S61" t="s">
        <v>2527</v>
      </c>
      <c r="T61" s="92">
        <f>+'Upstream Assm'!B43</f>
        <v>6.6710988684956192</v>
      </c>
      <c r="U61" s="92">
        <f>+'Upstream Assm'!G43</f>
        <v>7.2043867004681719</v>
      </c>
      <c r="V61" s="92">
        <f>+'Upstream Assm'!L43</f>
        <v>7.7803055767913119</v>
      </c>
    </row>
    <row r="62" spans="1:22" x14ac:dyDescent="0.25">
      <c r="A62" t="s">
        <v>2667</v>
      </c>
      <c r="B62" s="92">
        <f>+'Downstream Assm'!B97</f>
        <v>0.66579949471786781</v>
      </c>
      <c r="C62" s="92">
        <f>+'Downstream Assm'!G97</f>
        <v>0.63332828225659787</v>
      </c>
      <c r="D62" s="92">
        <f>+'Downstream Assm'!L97</f>
        <v>0.65578154476012041</v>
      </c>
    </row>
    <row r="63" spans="1:22" x14ac:dyDescent="0.25">
      <c r="A63" t="s">
        <v>2662</v>
      </c>
      <c r="B63" s="92">
        <f>+'Downstream Assm'!B98</f>
        <v>2.9296349621571069</v>
      </c>
      <c r="C63" s="92">
        <f>+'Downstream Assm'!G98</f>
        <v>2.3197438990112391</v>
      </c>
      <c r="D63" s="92">
        <f>+'Downstream Assm'!L98</f>
        <v>2.2080632975211745</v>
      </c>
    </row>
    <row r="68" spans="1:20" x14ac:dyDescent="0.25">
      <c r="B68" t="s">
        <v>2442</v>
      </c>
    </row>
    <row r="69" spans="1:20" x14ac:dyDescent="0.25">
      <c r="B69" s="56"/>
    </row>
    <row r="70" spans="1:20" x14ac:dyDescent="0.25">
      <c r="A70" t="str">
        <f>+'Upstream Assm'!A83</f>
        <v>Receivables ( days Sales)</v>
      </c>
      <c r="B70" s="56">
        <f>+'Upstream Assm'!B37</f>
        <v>25.68031285785958</v>
      </c>
    </row>
    <row r="71" spans="1:20" x14ac:dyDescent="0.25">
      <c r="A71" t="str">
        <f>+'Upstream Assm'!A84</f>
        <v>Creditors ( Days) Purchases</v>
      </c>
      <c r="B71" s="56">
        <f>+'Upstream Assm'!B38</f>
        <v>49.419715983003563</v>
      </c>
    </row>
    <row r="72" spans="1:20" x14ac:dyDescent="0.25">
      <c r="A72" t="s">
        <v>2653</v>
      </c>
      <c r="B72" s="57">
        <f>+'Upstream Assm'!B39</f>
        <v>20.770489739393177</v>
      </c>
    </row>
    <row r="73" spans="1:20" x14ac:dyDescent="0.25">
      <c r="B73" s="92">
        <f>+'Upstream Assm'!B43</f>
        <v>6.6710988684956192</v>
      </c>
    </row>
    <row r="74" spans="1:20" x14ac:dyDescent="0.25">
      <c r="T74" s="92">
        <f>1837/250</f>
        <v>7.3479999999999999</v>
      </c>
    </row>
    <row r="75" spans="1:20" x14ac:dyDescent="0.25">
      <c r="B75" t="s">
        <v>2517</v>
      </c>
    </row>
    <row r="76" spans="1:20" x14ac:dyDescent="0.25">
      <c r="A76" s="57" t="s">
        <v>2689</v>
      </c>
      <c r="B76" s="57">
        <f>+'Downstream Assm'!B34</f>
        <v>12.986268463113126</v>
      </c>
    </row>
    <row r="77" spans="1:20" x14ac:dyDescent="0.25">
      <c r="A77" t="s">
        <v>24</v>
      </c>
      <c r="B77" s="57">
        <f>+'Downstream Assm'!B35</f>
        <v>25.68031285785958</v>
      </c>
    </row>
    <row r="78" spans="1:20" x14ac:dyDescent="0.25">
      <c r="A78" t="s">
        <v>29</v>
      </c>
      <c r="B78" s="57">
        <f>+'Downstream Assm'!B36</f>
        <v>49.419715983003563</v>
      </c>
    </row>
    <row r="79" spans="1:20" x14ac:dyDescent="0.25">
      <c r="A79" t="s">
        <v>2690</v>
      </c>
      <c r="B79" s="57">
        <f>+'Downstream Assm'!B37</f>
        <v>33.787945145155923</v>
      </c>
    </row>
    <row r="80" spans="1:20" x14ac:dyDescent="0.25">
      <c r="B80">
        <f>+'Downstream Assm'!B5</f>
        <v>2018</v>
      </c>
      <c r="C80">
        <f>+'Downstream Assm'!G5</f>
        <v>2023</v>
      </c>
      <c r="D80">
        <f>+'Downstream Assm'!L5</f>
        <v>2028</v>
      </c>
    </row>
    <row r="81" spans="1:4" x14ac:dyDescent="0.25">
      <c r="A81" t="s">
        <v>2654</v>
      </c>
      <c r="B81" s="55">
        <f>+'Downstream Assm'!B100*1000/'Downstream Assm'!B8</f>
        <v>7.926884457622041</v>
      </c>
      <c r="C81" s="92">
        <f>+'Downstream Assm'!G41</f>
        <v>0.7332227700092615</v>
      </c>
      <c r="D81" s="92">
        <f>+'Downstream Assm'!L41</f>
        <v>0.80953718483635428</v>
      </c>
    </row>
    <row r="97" spans="1:12" x14ac:dyDescent="0.25">
      <c r="A97" s="189"/>
      <c r="B97" s="189"/>
      <c r="C97" s="189"/>
      <c r="D97" s="189"/>
      <c r="E97" s="189"/>
      <c r="F97" s="189"/>
      <c r="G97" s="189"/>
      <c r="H97" s="189"/>
      <c r="I97" s="189"/>
      <c r="J97" s="1077" t="s">
        <v>2659</v>
      </c>
      <c r="K97" s="1078"/>
      <c r="L97" s="1079"/>
    </row>
    <row r="98" spans="1:12" x14ac:dyDescent="0.25">
      <c r="A98" s="192" t="s">
        <v>2</v>
      </c>
      <c r="B98" s="192">
        <f>+'Upstream Assm'!B5</f>
        <v>2018</v>
      </c>
      <c r="C98" s="192">
        <f>+'Upstream Assm'!C5</f>
        <v>2019</v>
      </c>
      <c r="D98" s="192">
        <f>+'Upstream Assm'!D5</f>
        <v>2020</v>
      </c>
      <c r="E98" s="192">
        <f>+'Upstream Assm'!E5</f>
        <v>2021</v>
      </c>
      <c r="F98" s="192">
        <f>+'Upstream Assm'!F5</f>
        <v>2022</v>
      </c>
      <c r="G98" s="192">
        <f>+'Upstream Assm'!G5</f>
        <v>2023</v>
      </c>
      <c r="H98" s="192">
        <f>+'Upstream Assm'!H5</f>
        <v>2024</v>
      </c>
      <c r="I98" s="192">
        <f>+'Upstream Assm'!I5</f>
        <v>2025</v>
      </c>
      <c r="J98" s="192">
        <f>+'Upstream Assm'!J5</f>
        <v>2026</v>
      </c>
      <c r="K98" s="192">
        <f>+'Upstream Assm'!K5</f>
        <v>2027</v>
      </c>
      <c r="L98" s="192">
        <f>+'Upstream Assm'!L5</f>
        <v>2028</v>
      </c>
    </row>
    <row r="99" spans="1:12" x14ac:dyDescent="0.25">
      <c r="A99" s="189"/>
      <c r="B99" s="189"/>
      <c r="C99" s="191" t="s">
        <v>2561</v>
      </c>
      <c r="D99" s="191" t="s">
        <v>2561</v>
      </c>
      <c r="E99" s="191" t="s">
        <v>2561</v>
      </c>
      <c r="F99" s="191" t="s">
        <v>2561</v>
      </c>
      <c r="G99" s="191" t="s">
        <v>2561</v>
      </c>
      <c r="H99" s="191" t="s">
        <v>2561</v>
      </c>
      <c r="I99" s="191" t="s">
        <v>2561</v>
      </c>
      <c r="J99" s="191" t="s">
        <v>2561</v>
      </c>
      <c r="K99" s="191" t="s">
        <v>2561</v>
      </c>
      <c r="L99" s="191" t="s">
        <v>2561</v>
      </c>
    </row>
    <row r="100" spans="1:12" x14ac:dyDescent="0.25">
      <c r="A100" s="189" t="s">
        <v>2657</v>
      </c>
      <c r="B100" s="265">
        <f>+'Upstream Assm'!B9</f>
        <v>11.499204295921711</v>
      </c>
      <c r="C100" s="265">
        <f>+'Upstream Assm'!C9</f>
        <v>11.694690768952379</v>
      </c>
      <c r="D100" s="265">
        <f>+'Upstream Assm'!D9</f>
        <v>11.893500512024568</v>
      </c>
      <c r="E100" s="265">
        <f>+'Upstream Assm'!E9</f>
        <v>12.095690020728984</v>
      </c>
      <c r="F100" s="265">
        <f>+'Upstream Assm'!F9</f>
        <v>12.301316751081375</v>
      </c>
      <c r="G100" s="265">
        <f>+'Upstream Assm'!G9</f>
        <v>12.51043913584976</v>
      </c>
      <c r="H100" s="265">
        <f>+'Upstream Assm'!H9</f>
        <v>12.723116601159205</v>
      </c>
      <c r="I100" s="265">
        <f>+'Upstream Assm'!I9</f>
        <v>12.939409583378911</v>
      </c>
      <c r="J100" s="265">
        <f>+'Upstream Assm'!J9</f>
        <v>13.15937954629635</v>
      </c>
      <c r="K100" s="265">
        <f>+'Upstream Assm'!K9</f>
        <v>13.383088998583386</v>
      </c>
      <c r="L100" s="265">
        <f>+'Upstream Assm'!L9</f>
        <v>13.610601511559302</v>
      </c>
    </row>
    <row r="101" spans="1:12" x14ac:dyDescent="0.25">
      <c r="A101" s="189" t="s">
        <v>2658</v>
      </c>
      <c r="B101" s="266">
        <f>+'Upstream Assm'!B18</f>
        <v>70.025000000000006</v>
      </c>
      <c r="C101" s="266">
        <f>+'Upstream Assm'!C18</f>
        <v>60.431450004742103</v>
      </c>
      <c r="D101" s="266">
        <f>+'Upstream Assm'!D18</f>
        <v>45.987122460974454</v>
      </c>
      <c r="E101" s="266">
        <f>+'Upstream Assm'!E18</f>
        <v>40.222501119374925</v>
      </c>
      <c r="F101" s="266">
        <f>+'Upstream Assm'!F18</f>
        <v>37.452880450695297</v>
      </c>
      <c r="G101" s="266">
        <f>+'Upstream Assm'!G18</f>
        <v>41.385341359969487</v>
      </c>
      <c r="H101" s="266">
        <f>+'Upstream Assm'!H18</f>
        <v>48.71493278648439</v>
      </c>
      <c r="I101" s="266">
        <f>+'Upstream Assm'!I18</f>
        <v>65.983870827245184</v>
      </c>
      <c r="J101" s="266">
        <f>+'Upstream Assm'!J18</f>
        <v>77.679069087059403</v>
      </c>
      <c r="K101" s="266">
        <f>+'Upstream Assm'!K18</f>
        <v>82.58189995798395</v>
      </c>
      <c r="L101" s="266">
        <f>+'Upstream Assm'!L18</f>
        <v>112.08490018109021</v>
      </c>
    </row>
    <row r="102" spans="1:12" x14ac:dyDescent="0.25">
      <c r="A102" s="189"/>
      <c r="B102" s="255"/>
      <c r="C102" s="255"/>
      <c r="D102" s="255"/>
      <c r="E102" s="255"/>
      <c r="F102" s="255"/>
      <c r="G102" s="255"/>
      <c r="H102" s="255"/>
      <c r="I102" s="255"/>
      <c r="J102" s="255"/>
      <c r="K102" s="255"/>
      <c r="L102" s="255"/>
    </row>
    <row r="103" spans="1:12" x14ac:dyDescent="0.25">
      <c r="A103" s="189" t="str">
        <f>+'Upstream Assm'!A74</f>
        <v xml:space="preserve">Royalty Cost </v>
      </c>
      <c r="B103" s="265">
        <f>+'Upstream Assm'!B74</f>
        <v>13.368281740492542</v>
      </c>
      <c r="C103" s="265">
        <f>+'Upstream Assm'!C74</f>
        <v>9.0647175007113141</v>
      </c>
      <c r="D103" s="265">
        <f>+'Upstream Assm'!D74</f>
        <v>6.8980683691461682</v>
      </c>
      <c r="E103" s="265">
        <f>+'Upstream Assm'!E74</f>
        <v>6.0333751679062386</v>
      </c>
      <c r="F103" s="265">
        <f>+'Upstream Assm'!F74</f>
        <v>5.6179320676042943</v>
      </c>
      <c r="G103" s="265">
        <f>+'Upstream Assm'!G74</f>
        <v>6.2078012039954231</v>
      </c>
      <c r="H103" s="265">
        <f>+'Upstream Assm'!H74</f>
        <v>7.3072399179726588</v>
      </c>
      <c r="I103" s="265">
        <f>+'Upstream Assm'!I74</f>
        <v>9.8975806240867783</v>
      </c>
      <c r="J103" s="265">
        <f>+'Upstream Assm'!J74</f>
        <v>13.955581089176734</v>
      </c>
      <c r="K103" s="265">
        <f>+'Upstream Assm'!K74</f>
        <v>16.161854981092777</v>
      </c>
      <c r="L103" s="265">
        <f>+'Upstream Assm'!L74</f>
        <v>33.667920144872163</v>
      </c>
    </row>
    <row r="104" spans="1:12" x14ac:dyDescent="0.25">
      <c r="A104" s="189" t="str">
        <f>+'Upstream Assm'!A69</f>
        <v>Production cost</v>
      </c>
      <c r="B104" s="265">
        <f>+'Upstream Assm'!B69</f>
        <v>2.8027843584569037</v>
      </c>
      <c r="C104" s="265">
        <f>+'Upstream Assm'!C69</f>
        <v>2.846227516012986</v>
      </c>
      <c r="D104" s="265">
        <f>+'Upstream Assm'!D69</f>
        <v>2.8903440425111873</v>
      </c>
      <c r="E104" s="265">
        <f>+'Upstream Assm'!E69</f>
        <v>2.9351443751701107</v>
      </c>
      <c r="F104" s="265">
        <f>+'Upstream Assm'!F69</f>
        <v>2.9806391129852479</v>
      </c>
      <c r="G104" s="265">
        <f>+'Upstream Assm'!G69</f>
        <v>3.0268390192365193</v>
      </c>
      <c r="H104" s="265">
        <f>+'Upstream Assm'!H69</f>
        <v>3.0737550240346856</v>
      </c>
      <c r="I104" s="265">
        <f>+'Upstream Assm'!I69</f>
        <v>3.1213982269072233</v>
      </c>
      <c r="J104" s="265">
        <f>+'Upstream Assm'!J69</f>
        <v>3.1697798994242854</v>
      </c>
      <c r="K104" s="265">
        <f>+'Upstream Assm'!K69</f>
        <v>3.2189114878653622</v>
      </c>
      <c r="L104" s="265">
        <f>+'Upstream Assm'!L69</f>
        <v>3.2688046159272757</v>
      </c>
    </row>
    <row r="105" spans="1:12" x14ac:dyDescent="0.25">
      <c r="A105" s="189" t="str">
        <f>+'Upstream Assm'!A70</f>
        <v>SGA Cost</v>
      </c>
      <c r="B105" s="265">
        <f>+'Upstream Assm'!B70</f>
        <v>1.7868300065734499</v>
      </c>
      <c r="C105" s="265">
        <f>+'Upstream Assm'!C70</f>
        <v>1.7993602178806087</v>
      </c>
      <c r="D105" s="265">
        <f>+'Upstream Assm'!D70</f>
        <v>1.8121070156839647</v>
      </c>
      <c r="E105" s="265">
        <f>+'Upstream Assm'!E70</f>
        <v>1.8250737240827322</v>
      </c>
      <c r="F105" s="265">
        <f>+'Upstream Assm'!F70</f>
        <v>1.8382637187483244</v>
      </c>
      <c r="G105" s="265">
        <f>+'Upstream Assm'!G70</f>
        <v>1.8516804277236485</v>
      </c>
      <c r="H105" s="265">
        <f>+'Upstream Assm'!H70</f>
        <v>1.8653273322347945</v>
      </c>
      <c r="I105" s="265">
        <f>+'Upstream Assm'!I70</f>
        <v>1.8792079675153002</v>
      </c>
      <c r="J105" s="265">
        <f>+'Upstream Assm'!J70</f>
        <v>1.893325923643199</v>
      </c>
      <c r="K105" s="265">
        <f>+'Upstream Assm'!K70</f>
        <v>1.9076848463910332</v>
      </c>
      <c r="L105" s="265">
        <f>+'Upstream Assm'!L70</f>
        <v>1.922288438089053</v>
      </c>
    </row>
    <row r="106" spans="1:12" x14ac:dyDescent="0.25">
      <c r="A106" s="189" t="str">
        <f>+'Upstream Assm'!A71</f>
        <v xml:space="preserve">Exploration and R &amp; D </v>
      </c>
      <c r="B106" s="265">
        <f>+'Upstream Assm'!B71</f>
        <v>0.61850616652195101</v>
      </c>
      <c r="C106" s="265">
        <f>+'Upstream Assm'!C71</f>
        <v>0.62809301210304125</v>
      </c>
      <c r="D106" s="265">
        <f>+'Upstream Assm'!D71</f>
        <v>0.63782845379063846</v>
      </c>
      <c r="E106" s="265">
        <f>+'Upstream Assm'!E71</f>
        <v>0.64771479482439354</v>
      </c>
      <c r="F106" s="265">
        <f>+'Upstream Assm'!F71</f>
        <v>0.65775437414417171</v>
      </c>
      <c r="G106" s="265">
        <f>+'Upstream Assm'!G71</f>
        <v>0.66794956694340635</v>
      </c>
      <c r="H106" s="265">
        <f>+'Upstream Assm'!H71</f>
        <v>0.67830278523102927</v>
      </c>
      <c r="I106" s="265">
        <f>+'Upstream Assm'!I71</f>
        <v>0.68881647840211013</v>
      </c>
      <c r="J106" s="265">
        <f>+'Upstream Assm'!J71</f>
        <v>0.69949313381734302</v>
      </c>
      <c r="K106" s="265">
        <f>+'Upstream Assm'!K71</f>
        <v>0.71033527739151192</v>
      </c>
      <c r="L106" s="265">
        <f>+'Upstream Assm'!L71</f>
        <v>0.7213454741910803</v>
      </c>
    </row>
    <row r="107" spans="1:12" x14ac:dyDescent="0.25">
      <c r="A107" s="189" t="str">
        <f>+'Upstream Assm'!A72</f>
        <v>Depreciation cost</v>
      </c>
      <c r="B107" s="265">
        <f>+'Upstream Assm'!B72</f>
        <v>1.7471925607964716</v>
      </c>
      <c r="C107" s="265">
        <f>+'Upstream Assm'!C72</f>
        <v>1.9079861664331959</v>
      </c>
      <c r="D107" s="265">
        <f>+'Upstream Assm'!D72</f>
        <v>2.0736463513030454</v>
      </c>
      <c r="E107" s="265">
        <f>+'Upstream Assm'!E72</f>
        <v>2.2443253796098328</v>
      </c>
      <c r="F107" s="265">
        <f>+'Upstream Assm'!F72</f>
        <v>2.4201802719883792</v>
      </c>
      <c r="G107" s="265">
        <f>+'Upstream Assm'!G72</f>
        <v>2.601372954097112</v>
      </c>
      <c r="H107" s="265">
        <f>+'Upstream Assm'!H72</f>
        <v>2.7880704098527285</v>
      </c>
      <c r="I107" s="265">
        <f>+'Upstream Assm'!I72</f>
        <v>2.9804448394519505</v>
      </c>
      <c r="J107" s="265">
        <f>+'Upstream Assm'!J72</f>
        <v>3.1786738223299169</v>
      </c>
      <c r="K107" s="265">
        <f>+'Upstream Assm'!K72</f>
        <v>3.382940485209438</v>
      </c>
      <c r="L107" s="265">
        <f>+'Upstream Assm'!L72</f>
        <v>3.593433675400143</v>
      </c>
    </row>
    <row r="109" spans="1:12" x14ac:dyDescent="0.25">
      <c r="A109" s="192" t="str">
        <f>+A98</f>
        <v>Year</v>
      </c>
      <c r="B109" s="192">
        <f>+B98</f>
        <v>2018</v>
      </c>
      <c r="C109" s="192">
        <f t="shared" ref="C109:L109" si="3">+C98</f>
        <v>2019</v>
      </c>
      <c r="D109" s="192">
        <f t="shared" si="3"/>
        <v>2020</v>
      </c>
      <c r="E109" s="192">
        <f t="shared" si="3"/>
        <v>2021</v>
      </c>
      <c r="F109" s="192">
        <f t="shared" si="3"/>
        <v>2022</v>
      </c>
      <c r="G109" s="192">
        <f t="shared" si="3"/>
        <v>2023</v>
      </c>
      <c r="H109" s="192">
        <f t="shared" si="3"/>
        <v>2024</v>
      </c>
      <c r="I109" s="192">
        <f t="shared" si="3"/>
        <v>2025</v>
      </c>
      <c r="J109" s="192">
        <f t="shared" si="3"/>
        <v>2026</v>
      </c>
      <c r="K109" s="192">
        <f t="shared" si="3"/>
        <v>2027</v>
      </c>
      <c r="L109" s="192">
        <f t="shared" si="3"/>
        <v>2028</v>
      </c>
    </row>
    <row r="110" spans="1:12" x14ac:dyDescent="0.25">
      <c r="B110" s="189" t="s">
        <v>2663</v>
      </c>
      <c r="C110" s="191" t="s">
        <v>2664</v>
      </c>
      <c r="D110" s="191" t="s">
        <v>2664</v>
      </c>
      <c r="E110" s="191" t="s">
        <v>2664</v>
      </c>
      <c r="F110" s="191" t="s">
        <v>2664</v>
      </c>
      <c r="G110" s="191" t="s">
        <v>2664</v>
      </c>
      <c r="H110" s="191" t="s">
        <v>2664</v>
      </c>
      <c r="I110" s="191" t="s">
        <v>2664</v>
      </c>
      <c r="J110" s="191" t="s">
        <v>2664</v>
      </c>
      <c r="K110" s="191" t="s">
        <v>2664</v>
      </c>
      <c r="L110" s="191" t="s">
        <v>2664</v>
      </c>
    </row>
    <row r="111" spans="1:12" x14ac:dyDescent="0.25">
      <c r="A111" s="189" t="s">
        <v>2665</v>
      </c>
      <c r="B111" s="190">
        <f>+'Downstream Assm'!B9</f>
        <v>3.4289808219178082</v>
      </c>
      <c r="C111" s="190">
        <f>+'Downstream Assm'!C9</f>
        <v>3.8681452054794523</v>
      </c>
      <c r="D111" s="190">
        <f>+'Downstream Assm'!D9</f>
        <v>4.0245576986301366</v>
      </c>
      <c r="E111" s="190">
        <f>+'Downstream Assm'!E9</f>
        <v>4.1823417841095889</v>
      </c>
      <c r="F111" s="190">
        <f>+'Downstream Assm'!F9</f>
        <v>4.3415248937643831</v>
      </c>
      <c r="G111" s="190">
        <f>+'Downstream Assm'!G9</f>
        <v>4.5021350080780271</v>
      </c>
      <c r="H111" s="190">
        <f>+'Downstream Assm'!H9</f>
        <v>4.6642006671436977</v>
      </c>
      <c r="I111" s="190">
        <f>+'Downstream Assm'!I9</f>
        <v>4.7399181051441053</v>
      </c>
      <c r="J111" s="190">
        <f>+'Downstream Assm'!J9</f>
        <v>4.8171498919045215</v>
      </c>
      <c r="K111" s="190">
        <f>+'Downstream Assm'!K9</f>
        <v>4.895926314400147</v>
      </c>
      <c r="L111" s="190">
        <f>+'Downstream Assm'!L9</f>
        <v>4.9762782653456838</v>
      </c>
    </row>
    <row r="112" spans="1:12" x14ac:dyDescent="0.25">
      <c r="A112" s="189" t="s">
        <v>2666</v>
      </c>
      <c r="B112" s="194">
        <f>+'Downstream Assm'!B13</f>
        <v>9.0236485460754263</v>
      </c>
      <c r="C112" s="194">
        <f>+'Downstream Assm'!C13</f>
        <v>9.1635150985395963</v>
      </c>
      <c r="D112" s="194">
        <f>+'Downstream Assm'!D13</f>
        <v>9.305549582566961</v>
      </c>
      <c r="E112" s="194">
        <f>+'Downstream Assm'!E13</f>
        <v>9.4497856010967496</v>
      </c>
      <c r="F112" s="194">
        <f>+'Downstream Assm'!F13</f>
        <v>9.5962572779137503</v>
      </c>
      <c r="G112" s="194">
        <f>+'Downstream Assm'!G13</f>
        <v>9.7449992657214146</v>
      </c>
      <c r="H112" s="194">
        <f>+'Downstream Assm'!H13</f>
        <v>9.8960467543400981</v>
      </c>
      <c r="I112" s="194">
        <f>+'Downstream Assm'!I13</f>
        <v>10.04943547903237</v>
      </c>
      <c r="J112" s="194">
        <f>+'Downstream Assm'!J13</f>
        <v>10.205201728957373</v>
      </c>
      <c r="K112" s="194">
        <f>+'Downstream Assm'!K13</f>
        <v>10.363382355756213</v>
      </c>
      <c r="L112" s="194">
        <f>+'Downstream Assm'!L13</f>
        <v>10.524014782270436</v>
      </c>
    </row>
    <row r="114" spans="1:12" x14ac:dyDescent="0.25">
      <c r="A114" s="189" t="str">
        <f>+'Downstream Assm'!A96</f>
        <v xml:space="preserve">Production cost </v>
      </c>
      <c r="B114" s="190">
        <f>+'Downstream Assm'!B96</f>
        <v>2.5752503428567155</v>
      </c>
      <c r="C114" s="190">
        <f>+'Downstream Assm'!C96</f>
        <v>2.615166723170995</v>
      </c>
      <c r="D114" s="190">
        <f>+'Downstream Assm'!D96</f>
        <v>2.6557018073801455</v>
      </c>
      <c r="E114" s="190">
        <f>+'Downstream Assm'!E96</f>
        <v>2.6968651853945378</v>
      </c>
      <c r="F114" s="190">
        <f>+'Downstream Assm'!F96</f>
        <v>2.7386665957681533</v>
      </c>
      <c r="G114" s="190">
        <f>+'Downstream Assm'!G96</f>
        <v>2.7811159280025599</v>
      </c>
      <c r="H114" s="190">
        <f>+'Downstream Assm'!H96</f>
        <v>2.8242232248865999</v>
      </c>
      <c r="I114" s="190">
        <f>+'Downstream Assm'!I96</f>
        <v>2.8679986848723424</v>
      </c>
      <c r="J114" s="190">
        <f>+'Downstream Assm'!J96</f>
        <v>2.9124526644878639</v>
      </c>
      <c r="K114" s="190">
        <f>+'Downstream Assm'!K96</f>
        <v>2.957595680787426</v>
      </c>
      <c r="L114" s="190">
        <f>+'Downstream Assm'!L96</f>
        <v>3.0034384138396311</v>
      </c>
    </row>
    <row r="115" spans="1:12" x14ac:dyDescent="0.25">
      <c r="A115" s="189" t="str">
        <f>+'Downstream Assm'!A97</f>
        <v xml:space="preserve">SGA cost </v>
      </c>
      <c r="B115" s="190">
        <f>+'Downstream Assm'!B97</f>
        <v>0.66579949471786781</v>
      </c>
      <c r="C115" s="190">
        <f>+'Downstream Assm'!C97</f>
        <v>0.63773825872471868</v>
      </c>
      <c r="D115" s="190">
        <f>+'Downstream Assm'!D97</f>
        <v>0.63579581251287698</v>
      </c>
      <c r="E115" s="190">
        <f>+'Downstream Assm'!E97</f>
        <v>0.63444482293812965</v>
      </c>
      <c r="F115" s="190">
        <f>+'Downstream Assm'!F97</f>
        <v>0.63363646906846438</v>
      </c>
      <c r="G115" s="190">
        <f>+'Downstream Assm'!G97</f>
        <v>0.63332828225659787</v>
      </c>
      <c r="H115" s="190">
        <f>+'Downstream Assm'!H97</f>
        <v>0.63348317511480412</v>
      </c>
      <c r="I115" s="190">
        <f>+'Downstream Assm'!I97</f>
        <v>0.63894819002491854</v>
      </c>
      <c r="J115" s="190">
        <f>+'Downstream Assm'!J97</f>
        <v>0.64448519027264872</v>
      </c>
      <c r="K115" s="190">
        <f>+'Downstream Assm'!K97</f>
        <v>0.65009576973469885</v>
      </c>
      <c r="L115" s="190">
        <f>+'Downstream Assm'!L97</f>
        <v>0.65578154476012041</v>
      </c>
    </row>
    <row r="116" spans="1:12" x14ac:dyDescent="0.25">
      <c r="A116" s="189" t="str">
        <f>+'Downstream Assm'!A98</f>
        <v>Depreciation cost</v>
      </c>
      <c r="B116" s="190">
        <f>+'Downstream Assm'!B98</f>
        <v>2.9296349621571069</v>
      </c>
      <c r="C116" s="190">
        <f>+'Downstream Assm'!C98</f>
        <v>2.5970230089155804</v>
      </c>
      <c r="D116" s="190">
        <f>+'Downstream Assm'!D98</f>
        <v>2.5200930447464391</v>
      </c>
      <c r="E116" s="190">
        <f>+'Downstream Assm'!E98</f>
        <v>2.448577881112016</v>
      </c>
      <c r="F116" s="190">
        <f>+'Downstream Assm'!F98</f>
        <v>2.3819487738935781</v>
      </c>
      <c r="G116" s="190">
        <f>+'Downstream Assm'!G98</f>
        <v>2.3197438990112391</v>
      </c>
      <c r="H116" s="190">
        <f>+'Downstream Assm'!H98</f>
        <v>2.2615580882279405</v>
      </c>
      <c r="I116" s="190">
        <f>+'Downstream Assm'!I98</f>
        <v>2.2479317668472198</v>
      </c>
      <c r="J116" s="190">
        <f>+'Downstream Assm'!J98</f>
        <v>2.2344742210629143</v>
      </c>
      <c r="K116" s="190">
        <f>+'Downstream Assm'!K98</f>
        <v>2.2211849241997763</v>
      </c>
      <c r="L116" s="190">
        <f>+'Downstream Assm'!L98</f>
        <v>2.2080632975211745</v>
      </c>
    </row>
    <row r="120" spans="1:12" x14ac:dyDescent="0.25">
      <c r="A120" s="4" t="s">
        <v>2672</v>
      </c>
      <c r="B120" s="4"/>
      <c r="C120" s="4"/>
      <c r="D120" s="4"/>
      <c r="E120" s="4"/>
    </row>
    <row r="121" spans="1:12" ht="75" x14ac:dyDescent="0.25">
      <c r="A121" s="8" t="s">
        <v>2673</v>
      </c>
      <c r="B121" s="199" t="s">
        <v>2677</v>
      </c>
      <c r="C121" s="199" t="s">
        <v>2430</v>
      </c>
      <c r="D121" s="200" t="s">
        <v>2674</v>
      </c>
      <c r="E121" s="200" t="s">
        <v>2675</v>
      </c>
    </row>
    <row r="122" spans="1:12" x14ac:dyDescent="0.25">
      <c r="A122" s="4" t="s">
        <v>2676</v>
      </c>
      <c r="B122" s="197">
        <f>+Valuation!U30</f>
        <v>291.86171216012002</v>
      </c>
      <c r="C122" s="195">
        <f>+Valuation!X30</f>
        <v>0.1294996857253565</v>
      </c>
      <c r="D122" s="198">
        <f>+Valuation!Y30</f>
        <v>0.99220061428091699</v>
      </c>
      <c r="E122" s="198">
        <f>+D122/(1+C122)</f>
        <v>0.87844257667387748</v>
      </c>
    </row>
    <row r="123" spans="1:12" x14ac:dyDescent="0.25">
      <c r="A123" s="4" t="s">
        <v>2290</v>
      </c>
      <c r="B123" s="197">
        <f>+Valuation!U31</f>
        <v>136.20328831176499</v>
      </c>
      <c r="C123" s="195">
        <f>+Valuation!X31</f>
        <v>0.37851509048733278</v>
      </c>
      <c r="D123" s="198">
        <f>+Valuation!Y31</f>
        <v>0.92678808223897902</v>
      </c>
      <c r="E123" s="198">
        <f t="shared" ref="E123:E124" si="4">+D123/(1+C123)</f>
        <v>0.67230898568643216</v>
      </c>
    </row>
    <row r="124" spans="1:12" x14ac:dyDescent="0.25">
      <c r="A124" s="4" t="s">
        <v>2434</v>
      </c>
      <c r="B124" s="197">
        <f>+Valuation!U32</f>
        <v>127.32924084513</v>
      </c>
      <c r="C124" s="195">
        <f>+Valuation!X32</f>
        <v>0.51676268203021047</v>
      </c>
      <c r="D124" s="198">
        <f>+Valuation!Y32</f>
        <v>1.42252463152743</v>
      </c>
      <c r="E124" s="198">
        <f t="shared" si="4"/>
        <v>0.93786895496621703</v>
      </c>
    </row>
    <row r="125" spans="1:12" x14ac:dyDescent="0.25">
      <c r="A125" s="4"/>
      <c r="B125" s="196"/>
      <c r="C125" s="195"/>
      <c r="D125" s="196"/>
      <c r="E125" s="196"/>
    </row>
    <row r="126" spans="1:12" x14ac:dyDescent="0.25">
      <c r="A126" s="4" t="s">
        <v>2678</v>
      </c>
      <c r="B126" s="196"/>
      <c r="C126" s="195">
        <f>10/90</f>
        <v>0.1111111111111111</v>
      </c>
      <c r="D126" s="195">
        <f>+E126*(1+C126)</f>
        <v>0.93501667895143525</v>
      </c>
      <c r="E126" s="195">
        <f>+SUMPRODUCT(B122:B124,E122:E124)/SUM(B122:B124)</f>
        <v>0.84151501105629167</v>
      </c>
    </row>
    <row r="129" spans="1:14" x14ac:dyDescent="0.25">
      <c r="A129" t="s">
        <v>72</v>
      </c>
    </row>
    <row r="130" spans="1:14" x14ac:dyDescent="0.25">
      <c r="A130" s="202" t="s">
        <v>2</v>
      </c>
      <c r="B130" s="254">
        <f>+'Upstream IS'!B6</f>
        <v>2018</v>
      </c>
      <c r="C130" s="254">
        <f>+'Upstream IS'!C6</f>
        <v>2019</v>
      </c>
      <c r="D130" s="254">
        <f>+'Upstream IS'!D6</f>
        <v>2020</v>
      </c>
      <c r="E130" s="254">
        <f>+'Upstream IS'!E6</f>
        <v>2021</v>
      </c>
      <c r="F130" s="254">
        <f>+'Upstream IS'!F6</f>
        <v>2022</v>
      </c>
      <c r="G130" s="254">
        <f>+'Upstream IS'!G6</f>
        <v>2023</v>
      </c>
      <c r="H130" s="254">
        <f>+'Upstream IS'!H6</f>
        <v>2024</v>
      </c>
      <c r="I130" s="254">
        <f>+'Upstream IS'!I6</f>
        <v>2025</v>
      </c>
      <c r="J130" s="254">
        <f>+'Upstream IS'!J6</f>
        <v>2026</v>
      </c>
      <c r="K130" s="254">
        <f>+'Upstream IS'!K6</f>
        <v>2027</v>
      </c>
      <c r="L130" s="254">
        <f>+'Upstream IS'!L6</f>
        <v>2028</v>
      </c>
      <c r="M130" s="255"/>
      <c r="N130" s="254" t="s">
        <v>2680</v>
      </c>
    </row>
    <row r="131" spans="1:14" x14ac:dyDescent="0.25">
      <c r="A131" s="203" t="s">
        <v>2679</v>
      </c>
      <c r="B131" s="257" t="s">
        <v>2681</v>
      </c>
      <c r="C131" s="257" t="s">
        <v>2664</v>
      </c>
      <c r="D131" s="257" t="s">
        <v>2664</v>
      </c>
      <c r="E131" s="257" t="s">
        <v>2664</v>
      </c>
      <c r="F131" s="257" t="s">
        <v>2664</v>
      </c>
      <c r="G131" s="257" t="s">
        <v>2664</v>
      </c>
      <c r="H131" s="257" t="s">
        <v>2664</v>
      </c>
      <c r="I131" s="257" t="s">
        <v>2664</v>
      </c>
      <c r="J131" s="257" t="s">
        <v>2664</v>
      </c>
      <c r="K131" s="257" t="s">
        <v>2664</v>
      </c>
      <c r="L131" s="256" t="s">
        <v>2664</v>
      </c>
      <c r="M131" s="255"/>
      <c r="N131" s="255" t="s">
        <v>2664</v>
      </c>
    </row>
    <row r="132" spans="1:14" x14ac:dyDescent="0.25">
      <c r="A132" s="204" t="str">
        <f>+'Combined Income Statement'!A10</f>
        <v>Revenue &amp; other income related to sales</v>
      </c>
      <c r="B132" s="267">
        <f>+'Upstream IS'!B10</f>
        <v>293.90960000000001</v>
      </c>
      <c r="C132" s="267">
        <f>+'Upstream IS'!C10</f>
        <v>257.95539899157558</v>
      </c>
      <c r="D132" s="267">
        <f>+'Upstream IS'!D10</f>
        <v>199.63597055568971</v>
      </c>
      <c r="E132" s="267">
        <f>+'Upstream IS'!E10</f>
        <v>177.57940047041004</v>
      </c>
      <c r="F132" s="267">
        <f>+'Upstream IS'!F10</f>
        <v>168.16270716750097</v>
      </c>
      <c r="G132" s="267">
        <f>+'Upstream IS'!G10</f>
        <v>188.97830988309636</v>
      </c>
      <c r="H132" s="267">
        <f>+'Upstream IS'!H10</f>
        <v>226.22910607192716</v>
      </c>
      <c r="I132" s="267">
        <f>+'Upstream IS'!I10</f>
        <v>311.63420064362975</v>
      </c>
      <c r="J132" s="267">
        <f>+'Upstream IS'!J10</f>
        <v>373.10604881565058</v>
      </c>
      <c r="K132" s="267">
        <f>+'Upstream IS'!K10</f>
        <v>403.39833463558023</v>
      </c>
      <c r="L132" s="267">
        <f>+'Upstream IS'!L10</f>
        <v>556.8231628171178</v>
      </c>
      <c r="M132" s="267"/>
      <c r="N132" s="267">
        <f>+'Upstream IS'!N10</f>
        <v>386.69219863211913</v>
      </c>
    </row>
    <row r="133" spans="1:14" x14ac:dyDescent="0.25">
      <c r="A133" s="201"/>
      <c r="B133" s="268"/>
      <c r="C133" s="268"/>
      <c r="D133" s="268"/>
      <c r="E133" s="268"/>
      <c r="F133" s="268"/>
      <c r="G133" s="268"/>
      <c r="H133" s="268"/>
      <c r="I133" s="268"/>
      <c r="J133" s="268"/>
      <c r="K133" s="268"/>
      <c r="L133" s="268"/>
      <c r="M133" s="268"/>
      <c r="N133" s="268"/>
    </row>
    <row r="134" spans="1:14" x14ac:dyDescent="0.25">
      <c r="A134" s="201" t="str">
        <f>+'Upstream IS'!A24</f>
        <v>Operating Costs</v>
      </c>
      <c r="B134" s="268">
        <f>+'Upstream IS'!B24</f>
        <v>-77.969053355455785</v>
      </c>
      <c r="C134" s="268">
        <f>+'Upstream IS'!C24</f>
        <v>-61.204343770328528</v>
      </c>
      <c r="D134" s="268">
        <f>+'Upstream IS'!D24</f>
        <v>-53.128230828560874</v>
      </c>
      <c r="E134" s="268">
        <f>+'Upstream IS'!E24</f>
        <v>-50.512538248538149</v>
      </c>
      <c r="F134" s="268">
        <f>+'Upstream IS'!F24</f>
        <v>-49.814490759832104</v>
      </c>
      <c r="G134" s="268">
        <f>+'Upstream IS'!G24</f>
        <v>-53.673644983785266</v>
      </c>
      <c r="H134" s="268">
        <f>+'Upstream IS'!H24</f>
        <v>-60.021151755148587</v>
      </c>
      <c r="I134" s="268">
        <f>+'Upstream IS'!I24</f>
        <v>-73.615616240218188</v>
      </c>
      <c r="J134" s="268">
        <f>+'Upstream IS'!J24</f>
        <v>-94.709840543740924</v>
      </c>
      <c r="K134" s="268">
        <f>+'Upstream IS'!K24</f>
        <v>-107.46027737349441</v>
      </c>
      <c r="L134" s="268">
        <f>+'Upstream IS'!L24</f>
        <v>-196.63005869811482</v>
      </c>
      <c r="M134" s="268"/>
      <c r="N134" s="268">
        <f>+'Upstream IS'!N24</f>
        <v>-98.92167989699125</v>
      </c>
    </row>
    <row r="135" spans="1:14" x14ac:dyDescent="0.25">
      <c r="A135" s="201"/>
      <c r="B135" s="268"/>
      <c r="C135" s="268"/>
      <c r="D135" s="268"/>
      <c r="E135" s="268"/>
      <c r="F135" s="268"/>
      <c r="G135" s="268"/>
      <c r="H135" s="268"/>
      <c r="I135" s="268"/>
      <c r="J135" s="268"/>
      <c r="K135" s="268"/>
      <c r="L135" s="268"/>
      <c r="M135" s="268"/>
      <c r="N135" s="268"/>
    </row>
    <row r="136" spans="1:14" x14ac:dyDescent="0.25">
      <c r="A136" s="204" t="str">
        <f>+'Upstream IS'!A26</f>
        <v>EBITDA</v>
      </c>
      <c r="B136" s="269">
        <f>+'Upstream IS'!B26</f>
        <v>215.94054664454421</v>
      </c>
      <c r="C136" s="269">
        <f>+'Upstream IS'!C26</f>
        <v>196.75105522124704</v>
      </c>
      <c r="D136" s="269">
        <f>+'Upstream IS'!D26</f>
        <v>146.50773972712884</v>
      </c>
      <c r="E136" s="269">
        <f>+'Upstream IS'!E26</f>
        <v>127.06686222187189</v>
      </c>
      <c r="F136" s="269">
        <f>+'Upstream IS'!F26</f>
        <v>118.34821640766887</v>
      </c>
      <c r="G136" s="269">
        <f>+'Upstream IS'!G26</f>
        <v>135.30466489931109</v>
      </c>
      <c r="H136" s="269">
        <f>+'Upstream IS'!H26</f>
        <v>166.20795431677857</v>
      </c>
      <c r="I136" s="269">
        <f>+'Upstream IS'!I26</f>
        <v>238.01858440341158</v>
      </c>
      <c r="J136" s="269">
        <f>+'Upstream IS'!J26</f>
        <v>278.39620827190964</v>
      </c>
      <c r="K136" s="269">
        <f>+'Upstream IS'!K26</f>
        <v>295.93805726208581</v>
      </c>
      <c r="L136" s="269">
        <f>+'Upstream IS'!L26</f>
        <v>360.19310411900301</v>
      </c>
      <c r="M136" s="269"/>
      <c r="N136" s="269">
        <f>+'Upstream IS'!N26</f>
        <v>287.77051873512789</v>
      </c>
    </row>
    <row r="137" spans="1:14" x14ac:dyDescent="0.25">
      <c r="A137" s="201" t="str">
        <f>+'Upstream IS'!A28</f>
        <v>Depreciation and amortization</v>
      </c>
      <c r="B137" s="268">
        <f>+'Upstream IS'!B28</f>
        <v>-7.333333333333333</v>
      </c>
      <c r="C137" s="268">
        <f>+'Upstream IS'!C28</f>
        <v>-8.1443574958744236</v>
      </c>
      <c r="D137" s="268">
        <f>+'Upstream IS'!D28</f>
        <v>-9.0019635884579365</v>
      </c>
      <c r="E137" s="268">
        <f>+'Upstream IS'!E28</f>
        <v>-9.9085323955566356</v>
      </c>
      <c r="F137" s="268">
        <f>+'Upstream IS'!F28</f>
        <v>-10.866562503963275</v>
      </c>
      <c r="G137" s="268">
        <f>+'Upstream IS'!G28</f>
        <v>-11.878676074335328</v>
      </c>
      <c r="H137" s="268">
        <f>+'Upstream IS'!H28</f>
        <v>-12.94762489463127</v>
      </c>
      <c r="I137" s="268">
        <f>+'Upstream IS'!I28</f>
        <v>-14.076296729192926</v>
      </c>
      <c r="J137" s="268">
        <f>+'Upstream IS'!J28</f>
        <v>-15.267721977899321</v>
      </c>
      <c r="K137" s="268">
        <f>+'Upstream IS'!K28</f>
        <v>-16.525080660521102</v>
      </c>
      <c r="L137" s="268">
        <f>+'Upstream IS'!L28</f>
        <v>-17.851709742142589</v>
      </c>
      <c r="M137" s="268"/>
      <c r="N137" s="268">
        <f>+'Upstream IS'!N28</f>
        <v>-19.240623455481398</v>
      </c>
    </row>
    <row r="138" spans="1:14" x14ac:dyDescent="0.25">
      <c r="A138" s="204" t="str">
        <f>+'Upstream IS'!A29</f>
        <v>EBIT</v>
      </c>
      <c r="B138" s="269">
        <f>+'Upstream IS'!B29</f>
        <v>208.60721331121087</v>
      </c>
      <c r="C138" s="269">
        <f>+'Upstream IS'!C29</f>
        <v>188.60669772537261</v>
      </c>
      <c r="D138" s="269">
        <f>+'Upstream IS'!D29</f>
        <v>137.50577613867091</v>
      </c>
      <c r="E138" s="269">
        <f>+'Upstream IS'!E29</f>
        <v>117.15832982631525</v>
      </c>
      <c r="F138" s="269">
        <f>+'Upstream IS'!F29</f>
        <v>107.48165390370559</v>
      </c>
      <c r="G138" s="269">
        <f>+'Upstream IS'!G29</f>
        <v>123.42598882497576</v>
      </c>
      <c r="H138" s="269">
        <f>+'Upstream IS'!H29</f>
        <v>153.26032942214729</v>
      </c>
      <c r="I138" s="269">
        <f>+'Upstream IS'!I29</f>
        <v>223.94228767421865</v>
      </c>
      <c r="J138" s="269">
        <f>+'Upstream IS'!J29</f>
        <v>263.12848629401032</v>
      </c>
      <c r="K138" s="269">
        <f>+'Upstream IS'!K29</f>
        <v>279.41297660156471</v>
      </c>
      <c r="L138" s="269">
        <f>+'Upstream IS'!L29</f>
        <v>342.34139437686042</v>
      </c>
      <c r="M138" s="269"/>
      <c r="N138" s="269">
        <f>+'Upstream IS'!N29</f>
        <v>268.5298952796465</v>
      </c>
    </row>
    <row r="139" spans="1:14" x14ac:dyDescent="0.25">
      <c r="A139" s="201" t="str">
        <f>+'Upstream IS'!A34</f>
        <v>Finance costs</v>
      </c>
      <c r="B139" s="268">
        <f>+'Upstream IS'!B34</f>
        <v>0</v>
      </c>
      <c r="C139" s="268">
        <f>+'Upstream IS'!C34</f>
        <v>-2.2374151199999996</v>
      </c>
      <c r="D139" s="268">
        <f>+'Upstream IS'!D34</f>
        <v>-3.4320076205641192</v>
      </c>
      <c r="E139" s="268">
        <f>+'Upstream IS'!E34</f>
        <v>-4.6657391525204721</v>
      </c>
      <c r="F139" s="268">
        <f>+'Upstream IS'!F34</f>
        <v>-5.9398920475240757</v>
      </c>
      <c r="G139" s="268">
        <f>+'Upstream IS'!G34</f>
        <v>-7.2557906509031307</v>
      </c>
      <c r="H139" s="268">
        <f>+'Upstream IS'!H34</f>
        <v>-7.4581075781739958</v>
      </c>
      <c r="I139" s="268">
        <f>+'Upstream IS'!I34</f>
        <v>-7.6670531160914983</v>
      </c>
      <c r="J139" s="268">
        <f>+'Upstream IS'!J34</f>
        <v>-7.8828444411405636</v>
      </c>
      <c r="K139" s="268">
        <f>+'Upstream IS'!K34</f>
        <v>-8.1057058452678739</v>
      </c>
      <c r="L139" s="268">
        <f>+'Upstream IS'!L34</f>
        <v>-8.3358689690093062</v>
      </c>
      <c r="M139" s="268"/>
      <c r="N139" s="268">
        <f>+'Upstream IS'!N34</f>
        <v>-8.5586577982584782</v>
      </c>
    </row>
    <row r="140" spans="1:14" x14ac:dyDescent="0.25">
      <c r="A140" s="204" t="str">
        <f>+'Upstream IS'!A35</f>
        <v>Income before income taxes</v>
      </c>
      <c r="B140" s="269">
        <f>+'Upstream IS'!B35</f>
        <v>208.60721331121087</v>
      </c>
      <c r="C140" s="269">
        <f>+'Upstream IS'!C35</f>
        <v>186.3692826053726</v>
      </c>
      <c r="D140" s="269">
        <f>+'Upstream IS'!D35</f>
        <v>134.07376851810679</v>
      </c>
      <c r="E140" s="269">
        <f>+'Upstream IS'!E35</f>
        <v>112.49259067379478</v>
      </c>
      <c r="F140" s="269">
        <f>+'Upstream IS'!F35</f>
        <v>101.54176185618152</v>
      </c>
      <c r="G140" s="269">
        <f>+'Upstream IS'!G35</f>
        <v>116.17019817407262</v>
      </c>
      <c r="H140" s="269">
        <f>+'Upstream IS'!H35</f>
        <v>145.80222184397329</v>
      </c>
      <c r="I140" s="269">
        <f>+'Upstream IS'!I35</f>
        <v>216.27523455812715</v>
      </c>
      <c r="J140" s="269">
        <f>+'Upstream IS'!J35</f>
        <v>255.24564185286974</v>
      </c>
      <c r="K140" s="269">
        <f>+'Upstream IS'!K35</f>
        <v>271.30727075629682</v>
      </c>
      <c r="L140" s="269">
        <f>+'Upstream IS'!L35</f>
        <v>334.00552540785111</v>
      </c>
      <c r="M140" s="269"/>
      <c r="N140" s="269">
        <f>+'Upstream IS'!N35</f>
        <v>259.97123748138802</v>
      </c>
    </row>
    <row r="141" spans="1:14" x14ac:dyDescent="0.25">
      <c r="A141" s="201" t="str">
        <f>+'Upstream IS'!A37</f>
        <v>Income Taxes</v>
      </c>
      <c r="B141" s="268">
        <f>+'Upstream IS'!B37</f>
        <v>-100.13146238938121</v>
      </c>
      <c r="C141" s="268">
        <f>+'Upstream IS'!C37</f>
        <v>-89.457255650578844</v>
      </c>
      <c r="D141" s="268">
        <f>+'Upstream IS'!D37</f>
        <v>-64.355408888691258</v>
      </c>
      <c r="E141" s="268">
        <f>+'Upstream IS'!E37</f>
        <v>-53.99644352342149</v>
      </c>
      <c r="F141" s="268">
        <f>+'Upstream IS'!F37</f>
        <v>-48.740045690967129</v>
      </c>
      <c r="G141" s="268">
        <f>+'Upstream IS'!G37</f>
        <v>-55.761695123554858</v>
      </c>
      <c r="H141" s="268">
        <f>+'Upstream IS'!H37</f>
        <v>-69.985066485107168</v>
      </c>
      <c r="I141" s="268">
        <f>+'Upstream IS'!I37</f>
        <v>-103.81211258790103</v>
      </c>
      <c r="J141" s="268">
        <f>+'Upstream IS'!J37</f>
        <v>-122.51790808937747</v>
      </c>
      <c r="K141" s="268">
        <f>+'Upstream IS'!K37</f>
        <v>-130.22748996302246</v>
      </c>
      <c r="L141" s="268">
        <f>+'Upstream IS'!L37</f>
        <v>-160.32265219576854</v>
      </c>
      <c r="M141" s="268"/>
      <c r="N141" s="268">
        <f>+'Upstream IS'!N37</f>
        <v>-124.78619399106624</v>
      </c>
    </row>
    <row r="142" spans="1:14" x14ac:dyDescent="0.25">
      <c r="A142" s="204" t="str">
        <f>+'Upstream IS'!A39</f>
        <v>Net Income</v>
      </c>
      <c r="B142" s="269">
        <f>+'Upstream IS'!B39</f>
        <v>108.47575092182966</v>
      </c>
      <c r="C142" s="269">
        <f>+'Upstream IS'!C39</f>
        <v>96.91202695479376</v>
      </c>
      <c r="D142" s="269">
        <f>+'Upstream IS'!D39</f>
        <v>69.718359629415531</v>
      </c>
      <c r="E142" s="269">
        <f>+'Upstream IS'!E39</f>
        <v>58.496147150373289</v>
      </c>
      <c r="F142" s="269">
        <f>+'Upstream IS'!F39</f>
        <v>52.801716165214394</v>
      </c>
      <c r="G142" s="269">
        <f>+'Upstream IS'!G39</f>
        <v>60.408503050517766</v>
      </c>
      <c r="H142" s="269">
        <f>+'Upstream IS'!H39</f>
        <v>75.817155358866117</v>
      </c>
      <c r="I142" s="269">
        <f>+'Upstream IS'!I39</f>
        <v>112.46312197022613</v>
      </c>
      <c r="J142" s="269">
        <f>+'Upstream IS'!J39</f>
        <v>132.72773376349227</v>
      </c>
      <c r="K142" s="269">
        <f>+'Upstream IS'!K39</f>
        <v>141.07978079327435</v>
      </c>
      <c r="L142" s="269">
        <f>+'Upstream IS'!L39</f>
        <v>173.68287321208257</v>
      </c>
      <c r="M142" s="269"/>
      <c r="N142" s="269">
        <f>+'Upstream IS'!N39</f>
        <v>135.18504349032179</v>
      </c>
    </row>
    <row r="144" spans="1:14" x14ac:dyDescent="0.25">
      <c r="A144" t="s">
        <v>72</v>
      </c>
    </row>
    <row r="145" spans="1:16" x14ac:dyDescent="0.25">
      <c r="A145" s="205" t="str">
        <f>+A130</f>
        <v>Year</v>
      </c>
      <c r="B145" s="261">
        <f t="shared" ref="B145:N145" si="5">+B130</f>
        <v>2018</v>
      </c>
      <c r="C145" s="261">
        <f t="shared" si="5"/>
        <v>2019</v>
      </c>
      <c r="D145" s="261">
        <f t="shared" si="5"/>
        <v>2020</v>
      </c>
      <c r="E145" s="261">
        <f t="shared" si="5"/>
        <v>2021</v>
      </c>
      <c r="F145" s="261">
        <f t="shared" si="5"/>
        <v>2022</v>
      </c>
      <c r="G145" s="261">
        <f t="shared" si="5"/>
        <v>2023</v>
      </c>
      <c r="H145" s="261">
        <f t="shared" si="5"/>
        <v>2024</v>
      </c>
      <c r="I145" s="261">
        <f t="shared" si="5"/>
        <v>2025</v>
      </c>
      <c r="J145" s="261">
        <f t="shared" si="5"/>
        <v>2026</v>
      </c>
      <c r="K145" s="261">
        <f t="shared" si="5"/>
        <v>2027</v>
      </c>
      <c r="L145" s="261">
        <f t="shared" si="5"/>
        <v>2028</v>
      </c>
      <c r="M145" s="262"/>
      <c r="N145" s="261" t="str">
        <f t="shared" si="5"/>
        <v>Perpetuity</v>
      </c>
    </row>
    <row r="146" spans="1:16" x14ac:dyDescent="0.25">
      <c r="A146" s="206" t="str">
        <f>+A131</f>
        <v>( USD billion)</v>
      </c>
      <c r="B146" s="263" t="str">
        <f t="shared" ref="B146:L146" si="6">+B131</f>
        <v>(E)</v>
      </c>
      <c r="C146" s="263" t="str">
        <f t="shared" si="6"/>
        <v>(F)</v>
      </c>
      <c r="D146" s="263" t="str">
        <f t="shared" si="6"/>
        <v>(F)</v>
      </c>
      <c r="E146" s="263" t="str">
        <f t="shared" si="6"/>
        <v>(F)</v>
      </c>
      <c r="F146" s="263" t="str">
        <f t="shared" si="6"/>
        <v>(F)</v>
      </c>
      <c r="G146" s="263" t="str">
        <f t="shared" si="6"/>
        <v>(F)</v>
      </c>
      <c r="H146" s="263" t="str">
        <f t="shared" si="6"/>
        <v>(F)</v>
      </c>
      <c r="I146" s="263" t="str">
        <f t="shared" si="6"/>
        <v>(F)</v>
      </c>
      <c r="J146" s="263" t="str">
        <f t="shared" si="6"/>
        <v>(F)</v>
      </c>
      <c r="K146" s="263" t="str">
        <f t="shared" si="6"/>
        <v>(F)</v>
      </c>
      <c r="L146" s="264" t="str">
        <f t="shared" si="6"/>
        <v>(F)</v>
      </c>
      <c r="M146" s="262"/>
      <c r="N146" s="262" t="s">
        <v>2664</v>
      </c>
    </row>
    <row r="147" spans="1:16" x14ac:dyDescent="0.25">
      <c r="A147" s="189" t="str">
        <f>+'Upstream BS'!A8</f>
        <v>Non-current assets</v>
      </c>
      <c r="B147" s="262"/>
      <c r="C147" s="262"/>
      <c r="D147" s="262"/>
      <c r="E147" s="262"/>
      <c r="F147" s="262"/>
      <c r="G147" s="262"/>
      <c r="H147" s="262"/>
      <c r="I147" s="262"/>
      <c r="J147" s="262"/>
      <c r="K147" s="262"/>
      <c r="L147" s="262"/>
      <c r="M147" s="262"/>
      <c r="N147" s="262"/>
    </row>
    <row r="148" spans="1:16" x14ac:dyDescent="0.25">
      <c r="A148" s="189" t="str">
        <f>+'Upstream BS'!A9</f>
        <v>Property, plant and Equipment</v>
      </c>
      <c r="B148" s="259">
        <f>+'Upstream BS'!B9</f>
        <v>162.49288744421949</v>
      </c>
      <c r="C148" s="259">
        <f>+'Upstream BS'!C9</f>
        <v>183.26590794834507</v>
      </c>
      <c r="D148" s="259">
        <f>+'Upstream BS'!D9</f>
        <v>204.12875687399014</v>
      </c>
      <c r="E148" s="259">
        <f>+'Upstream BS'!E9</f>
        <v>225.06351277734231</v>
      </c>
      <c r="F148" s="259">
        <f>+'Upstream BS'!F9</f>
        <v>246.05077264846915</v>
      </c>
      <c r="G148" s="259">
        <f>+'Upstream BS'!G9</f>
        <v>267.06956165861021</v>
      </c>
      <c r="H148" s="259">
        <f>+'Upstream BS'!H9</f>
        <v>288.09723794575058</v>
      </c>
      <c r="I148" s="259">
        <f>+'Upstream BS'!I9</f>
        <v>309.10939217859823</v>
      </c>
      <c r="J148" s="259">
        <f>+'Upstream BS'!J9</f>
        <v>330.07974162583434</v>
      </c>
      <c r="K148" s="259">
        <f>+'Upstream BS'!K9</f>
        <v>350.98001844358606</v>
      </c>
      <c r="L148" s="259">
        <f>+'Upstream BS'!L9</f>
        <v>371.77985187945569</v>
      </c>
      <c r="M148" s="259"/>
      <c r="N148" s="259">
        <f>+'Upstream BS'!N9</f>
        <v>392.08425033697523</v>
      </c>
    </row>
    <row r="149" spans="1:16" x14ac:dyDescent="0.25">
      <c r="A149" s="189" t="str">
        <f>+'Upstream BS'!A16</f>
        <v>Current Assets</v>
      </c>
      <c r="B149" s="259"/>
      <c r="C149" s="259"/>
      <c r="D149" s="259"/>
      <c r="E149" s="259"/>
      <c r="F149" s="259"/>
      <c r="G149" s="259"/>
      <c r="H149" s="259"/>
      <c r="I149" s="259"/>
      <c r="J149" s="259"/>
      <c r="K149" s="259"/>
      <c r="L149" s="259"/>
      <c r="M149" s="259"/>
      <c r="N149" s="259"/>
    </row>
    <row r="150" spans="1:16" x14ac:dyDescent="0.25">
      <c r="A150" s="189" t="str">
        <f>+'Upstream BS'!A17</f>
        <v>Inventories</v>
      </c>
      <c r="B150" s="259">
        <f>+'Upstream BS'!B17</f>
        <v>7.0889678285408753</v>
      </c>
      <c r="C150" s="259">
        <f>+'Upstream BS'!C17</f>
        <v>7.3212272259912741</v>
      </c>
      <c r="D150" s="259">
        <f>+'Upstream BS'!D17</f>
        <v>7.5610962542100397</v>
      </c>
      <c r="E150" s="259">
        <f>+'Upstream BS'!E17</f>
        <v>7.8088242313348477</v>
      </c>
      <c r="F150" s="259">
        <f>+'Upstream BS'!F17</f>
        <v>8.0646686440381892</v>
      </c>
      <c r="G150" s="259">
        <f>+'Upstream BS'!G17</f>
        <v>8.3288954151571346</v>
      </c>
      <c r="H150" s="259">
        <f>+'Upstream BS'!H17</f>
        <v>8.6017791800916346</v>
      </c>
      <c r="I150" s="259">
        <f>+'Upstream BS'!I17</f>
        <v>8.8836035722585667</v>
      </c>
      <c r="J150" s="259">
        <f>+'Upstream BS'!J17</f>
        <v>9.1746615178982598</v>
      </c>
      <c r="K150" s="259">
        <f>+'Upstream BS'!K17</f>
        <v>9.4752555405399193</v>
      </c>
      <c r="L150" s="259">
        <f>+'Upstream BS'!L17</f>
        <v>9.785698075442399</v>
      </c>
      <c r="M150" s="259"/>
      <c r="N150" s="259">
        <f>+'Upstream BS'!N17</f>
        <v>10.011906718578846</v>
      </c>
      <c r="P150" s="92">
        <f>+B153/B154</f>
        <v>0.12091486526333375</v>
      </c>
    </row>
    <row r="151" spans="1:16" x14ac:dyDescent="0.25">
      <c r="A151" s="189" t="str">
        <f>+'Upstream BS'!A18</f>
        <v>Trade receivables</v>
      </c>
      <c r="B151" s="259">
        <f>+'Upstream BS'!B18</f>
        <v>15.2613197775093</v>
      </c>
      <c r="C151" s="259">
        <f>+'Upstream BS'!C18</f>
        <v>12.875105797192258</v>
      </c>
      <c r="D151" s="259">
        <f>+'Upstream BS'!D18</f>
        <v>9.8702023045488705</v>
      </c>
      <c r="E151" s="259">
        <f>+'Upstream BS'!E18</f>
        <v>8.6986058324925839</v>
      </c>
      <c r="F151" s="259">
        <f>+'Upstream BS'!F18</f>
        <v>8.1629065213364136</v>
      </c>
      <c r="G151" s="259">
        <f>+'Upstream BS'!G18</f>
        <v>9.092282049977829</v>
      </c>
      <c r="H151" s="259">
        <f>+'Upstream BS'!H18</f>
        <v>10.790520620044918</v>
      </c>
      <c r="I151" s="259">
        <f>+'Upstream BS'!I18</f>
        <v>14.869434700990968</v>
      </c>
      <c r="J151" s="259">
        <f>+'Upstream BS'!J18</f>
        <v>17.808391655817179</v>
      </c>
      <c r="K151" s="259">
        <f>+'Upstream BS'!K18</f>
        <v>19.260049654281932</v>
      </c>
      <c r="L151" s="259">
        <f>+'Upstream BS'!L18</f>
        <v>26.59252038648394</v>
      </c>
      <c r="M151" s="259"/>
      <c r="N151" s="259">
        <f>+'Upstream BS'!N18</f>
        <v>14.622612476675533</v>
      </c>
    </row>
    <row r="152" spans="1:16" x14ac:dyDescent="0.25">
      <c r="A152" s="189" t="str">
        <f>+'Upstream BS'!A22</f>
        <v>Cash and Cash Equivalents</v>
      </c>
      <c r="B152" s="259">
        <f>+'Upstream BS'!B22</f>
        <v>0</v>
      </c>
      <c r="C152" s="259">
        <f>+'Upstream BS'!C22</f>
        <v>106.30702744839465</v>
      </c>
      <c r="D152" s="259">
        <f>+'Upstream BS'!D22</f>
        <v>187.34847617251631</v>
      </c>
      <c r="E152" s="259">
        <f>+'Upstream BS'!E22</f>
        <v>256.54441419391969</v>
      </c>
      <c r="F152" s="259">
        <f>+'Upstream BS'!F22</f>
        <v>320.46965307006474</v>
      </c>
      <c r="G152" s="259">
        <f>+'Upstream BS'!G22</f>
        <v>391.80027596412589</v>
      </c>
      <c r="H152" s="259">
        <f>+'Upstream BS'!H22</f>
        <v>450.05583486645912</v>
      </c>
      <c r="I152" s="259">
        <f>+'Upstream BS'!I22</f>
        <v>543.1620267027871</v>
      </c>
      <c r="J152" s="259">
        <f>+'Upstream BS'!J22</f>
        <v>658.30395670170572</v>
      </c>
      <c r="K152" s="259">
        <f>+'Upstream BS'!K22</f>
        <v>783.04841346198418</v>
      </c>
      <c r="L152" s="259">
        <f>+'Upstream BS'!L22</f>
        <v>939.13768818994276</v>
      </c>
      <c r="M152" s="259"/>
      <c r="N152" s="259">
        <f>+'Upstream BS'!N22</f>
        <v>1065.7856976043331</v>
      </c>
    </row>
    <row r="153" spans="1:16" x14ac:dyDescent="0.25">
      <c r="A153" s="189" t="str">
        <f>+'Upstream BS'!A23</f>
        <v>Total Current Assets</v>
      </c>
      <c r="B153" s="259">
        <f>+'Upstream BS'!B23</f>
        <v>22.350287606050173</v>
      </c>
      <c r="C153" s="259">
        <f>+'Upstream BS'!C23</f>
        <v>126.50336047157819</v>
      </c>
      <c r="D153" s="259">
        <f>+'Upstream BS'!D23</f>
        <v>204.77977473127521</v>
      </c>
      <c r="E153" s="259">
        <f>+'Upstream BS'!E23</f>
        <v>273.05184425774712</v>
      </c>
      <c r="F153" s="259">
        <f>+'Upstream BS'!F23</f>
        <v>336.69722823543935</v>
      </c>
      <c r="G153" s="259">
        <f>+'Upstream BS'!G23</f>
        <v>409.22145342926086</v>
      </c>
      <c r="H153" s="259">
        <f>+'Upstream BS'!H23</f>
        <v>469.44813466659565</v>
      </c>
      <c r="I153" s="259">
        <f>+'Upstream BS'!I23</f>
        <v>566.91506497603666</v>
      </c>
      <c r="J153" s="259">
        <f>+'Upstream BS'!J23</f>
        <v>685.28700987542118</v>
      </c>
      <c r="K153" s="259">
        <f>+'Upstream BS'!K23</f>
        <v>811.78371865680606</v>
      </c>
      <c r="L153" s="259">
        <f>+'Upstream BS'!L23</f>
        <v>975.51590665186905</v>
      </c>
      <c r="M153" s="259"/>
      <c r="N153" s="259">
        <f>+'Upstream BS'!N23</f>
        <v>1090.4202167995875</v>
      </c>
    </row>
    <row r="154" spans="1:16" x14ac:dyDescent="0.25">
      <c r="A154" s="207" t="str">
        <f>+'Upstream BS'!A25</f>
        <v>Total Assets</v>
      </c>
      <c r="B154" s="260">
        <f>+'Upstream BS'!B25</f>
        <v>184.84317505026968</v>
      </c>
      <c r="C154" s="260">
        <f>+'Upstream BS'!C25</f>
        <v>309.76926841992326</v>
      </c>
      <c r="D154" s="260">
        <f>+'Upstream BS'!D25</f>
        <v>408.90853160526535</v>
      </c>
      <c r="E154" s="260">
        <f>+'Upstream BS'!E25</f>
        <v>498.11535703508946</v>
      </c>
      <c r="F154" s="260">
        <f>+'Upstream BS'!F25</f>
        <v>582.7480008839085</v>
      </c>
      <c r="G154" s="260">
        <f>+'Upstream BS'!G25</f>
        <v>676.29101508787107</v>
      </c>
      <c r="H154" s="260">
        <f>+'Upstream BS'!H25</f>
        <v>757.54537261234623</v>
      </c>
      <c r="I154" s="260">
        <f>+'Upstream BS'!I25</f>
        <v>876.02445715463489</v>
      </c>
      <c r="J154" s="260">
        <f>+'Upstream BS'!J25</f>
        <v>1015.3667515012555</v>
      </c>
      <c r="K154" s="260">
        <f>+'Upstream BS'!K25</f>
        <v>1162.7637371003921</v>
      </c>
      <c r="L154" s="260">
        <f>+'Upstream BS'!L25</f>
        <v>1347.2957585313247</v>
      </c>
      <c r="M154" s="260"/>
      <c r="N154" s="260">
        <f>+'Upstream BS'!N25</f>
        <v>1482.5044671365627</v>
      </c>
    </row>
    <row r="155" spans="1:16" x14ac:dyDescent="0.25">
      <c r="A155" s="189"/>
      <c r="B155" s="259"/>
      <c r="C155" s="259"/>
      <c r="D155" s="259"/>
      <c r="E155" s="259"/>
      <c r="F155" s="259"/>
      <c r="G155" s="259"/>
      <c r="H155" s="259"/>
      <c r="I155" s="259"/>
      <c r="J155" s="259"/>
      <c r="K155" s="259"/>
      <c r="L155" s="259"/>
      <c r="M155" s="259"/>
      <c r="N155" s="259"/>
    </row>
    <row r="156" spans="1:16" x14ac:dyDescent="0.25">
      <c r="A156" s="207" t="str">
        <f>+'Upstream BS'!A39</f>
        <v>Total Shareholders' equity</v>
      </c>
      <c r="B156" s="260">
        <f>+'Upstream BS'!B39</f>
        <v>153.07503086052535</v>
      </c>
      <c r="C156" s="260">
        <f>+'Upstream BS'!C39</f>
        <v>249.9870578153191</v>
      </c>
      <c r="D156" s="260">
        <f>+'Upstream BS'!D39</f>
        <v>319.70541744473462</v>
      </c>
      <c r="E156" s="260">
        <f>+'Upstream BS'!E39</f>
        <v>378.20156459510793</v>
      </c>
      <c r="F156" s="260">
        <f>+'Upstream BS'!F39</f>
        <v>431.0032807603223</v>
      </c>
      <c r="G156" s="260">
        <f>+'Upstream BS'!G39</f>
        <v>491.41178381084006</v>
      </c>
      <c r="H156" s="260">
        <f>+'Upstream BS'!H39</f>
        <v>567.22893916970622</v>
      </c>
      <c r="I156" s="260">
        <f>+'Upstream BS'!I39</f>
        <v>679.69206113993232</v>
      </c>
      <c r="J156" s="260">
        <f>+'Upstream BS'!J39</f>
        <v>812.41979490342464</v>
      </c>
      <c r="K156" s="260">
        <f>+'Upstream BS'!K39</f>
        <v>953.49957569669903</v>
      </c>
      <c r="L156" s="260">
        <f>+'Upstream BS'!L39</f>
        <v>1127.1824489087817</v>
      </c>
      <c r="M156" s="260"/>
      <c r="N156" s="260">
        <f>+'Upstream BS'!N39</f>
        <v>1262.3674923991034</v>
      </c>
    </row>
    <row r="157" spans="1:16" x14ac:dyDescent="0.25">
      <c r="A157" s="189" t="str">
        <f>+'Upstream BS'!A46</f>
        <v>Non-current liabilities</v>
      </c>
      <c r="B157" s="259">
        <f>+'Upstream BS'!B46</f>
        <v>27.018000000000001</v>
      </c>
      <c r="C157" s="259">
        <f>+'Upstream BS'!C46</f>
        <v>55.935377999999986</v>
      </c>
      <c r="D157" s="259">
        <f>+'Upstream BS'!D46</f>
        <v>85.800190514102979</v>
      </c>
      <c r="E157" s="259">
        <f>+'Upstream BS'!E46</f>
        <v>116.6434788130118</v>
      </c>
      <c r="F157" s="259">
        <f>+'Upstream BS'!F46</f>
        <v>148.49730118810189</v>
      </c>
      <c r="G157" s="259">
        <f>+'Upstream BS'!G46</f>
        <v>152.47738827257828</v>
      </c>
      <c r="H157" s="259">
        <f>+'Upstream BS'!H46</f>
        <v>156.5878769402469</v>
      </c>
      <c r="I157" s="259">
        <f>+'Upstream BS'!I46</f>
        <v>160.83303960337864</v>
      </c>
      <c r="J157" s="259">
        <f>+'Upstream BS'!J46</f>
        <v>165.21728865342399</v>
      </c>
      <c r="K157" s="259">
        <f>+'Upstream BS'!K46</f>
        <v>169.74518104722048</v>
      </c>
      <c r="L157" s="259">
        <f>+'Upstream BS'!L46</f>
        <v>174.42142304346103</v>
      </c>
      <c r="M157" s="259"/>
      <c r="N157" s="259">
        <f>+'Upstream BS'!N46</f>
        <v>178.87799399442142</v>
      </c>
    </row>
    <row r="158" spans="1:16" x14ac:dyDescent="0.25">
      <c r="A158" s="189" t="str">
        <f>+'Upstream BS'!A53</f>
        <v>Total Current Liabilities</v>
      </c>
      <c r="B158" s="259">
        <f>+'Upstream BS'!B53</f>
        <v>4.7857223503467612</v>
      </c>
      <c r="C158" s="259">
        <f>+'Upstream BS'!C53</f>
        <v>3.8468326046041716</v>
      </c>
      <c r="D158" s="259">
        <f>+'Upstream BS'!D53</f>
        <v>3.4029236464277464</v>
      </c>
      <c r="E158" s="259">
        <f>+'Upstream BS'!E53</f>
        <v>3.2703136269697297</v>
      </c>
      <c r="F158" s="259">
        <f>+'Upstream BS'!F53</f>
        <v>3.2474189354843084</v>
      </c>
      <c r="G158" s="259">
        <f>+'Upstream BS'!G53</f>
        <v>32.401843004452779</v>
      </c>
      <c r="H158" s="259">
        <f>+'Upstream BS'!H53</f>
        <v>33.728556502393126</v>
      </c>
      <c r="I158" s="259">
        <f>+'Upstream BS'!I53</f>
        <v>35.499356411323944</v>
      </c>
      <c r="J158" s="259">
        <f>+'Upstream BS'!J53</f>
        <v>37.729667944406955</v>
      </c>
      <c r="K158" s="259">
        <f>+'Upstream BS'!K53</f>
        <v>39.518980356472454</v>
      </c>
      <c r="L158" s="259">
        <f>+'Upstream BS'!L53</f>
        <v>45.691886579082137</v>
      </c>
      <c r="M158" s="259"/>
      <c r="N158" s="259">
        <f>+'Upstream BS'!N53</f>
        <v>41.258980743037768</v>
      </c>
    </row>
    <row r="159" spans="1:16" x14ac:dyDescent="0.25">
      <c r="A159" s="207" t="str">
        <f>+'Upstream BS'!A55</f>
        <v>Total Equity and liabilities</v>
      </c>
      <c r="B159" s="260">
        <f>+'Upstream BS'!B55</f>
        <v>184.87875321087211</v>
      </c>
      <c r="C159" s="260">
        <f>+'Upstream BS'!C55</f>
        <v>309.76926841992326</v>
      </c>
      <c r="D159" s="260">
        <f>+'Upstream BS'!D55</f>
        <v>408.90853160526535</v>
      </c>
      <c r="E159" s="260">
        <f>+'Upstream BS'!E55</f>
        <v>498.11535703508946</v>
      </c>
      <c r="F159" s="260">
        <f>+'Upstream BS'!F55</f>
        <v>582.7480008839085</v>
      </c>
      <c r="G159" s="260">
        <f>+'Upstream BS'!G55</f>
        <v>676.29101508787107</v>
      </c>
      <c r="H159" s="260">
        <f>+'Upstream BS'!H55</f>
        <v>757.54537261234623</v>
      </c>
      <c r="I159" s="260">
        <f>+'Upstream BS'!I55</f>
        <v>876.02445715463489</v>
      </c>
      <c r="J159" s="260">
        <f>+'Upstream BS'!J55</f>
        <v>1015.3667515012555</v>
      </c>
      <c r="K159" s="260">
        <f>+'Upstream BS'!K55</f>
        <v>1162.7637371003921</v>
      </c>
      <c r="L159" s="260">
        <f>+'Upstream BS'!L55</f>
        <v>1347.2957585313247</v>
      </c>
      <c r="M159" s="260"/>
      <c r="N159" s="260">
        <f>+'Upstream BS'!N55</f>
        <v>1482.5044671365627</v>
      </c>
    </row>
    <row r="162" spans="1:17" x14ac:dyDescent="0.25">
      <c r="A162" t="s">
        <v>83</v>
      </c>
    </row>
    <row r="163" spans="1:17" x14ac:dyDescent="0.25">
      <c r="A163" s="205" t="s">
        <v>2</v>
      </c>
      <c r="B163" s="261">
        <v>2018</v>
      </c>
      <c r="C163" s="261">
        <v>2019</v>
      </c>
      <c r="D163" s="261">
        <v>2020</v>
      </c>
      <c r="E163" s="261">
        <v>2021</v>
      </c>
      <c r="F163" s="261">
        <v>2022</v>
      </c>
      <c r="G163" s="261">
        <v>2023</v>
      </c>
      <c r="H163" s="261">
        <v>2024</v>
      </c>
      <c r="I163" s="261">
        <v>2025</v>
      </c>
      <c r="J163" s="261">
        <v>2026</v>
      </c>
      <c r="K163" s="261">
        <v>2027</v>
      </c>
      <c r="L163" s="261">
        <v>2028</v>
      </c>
      <c r="M163" s="262"/>
      <c r="N163" s="261" t="s">
        <v>2680</v>
      </c>
    </row>
    <row r="164" spans="1:17" x14ac:dyDescent="0.25">
      <c r="A164" s="247" t="s">
        <v>2679</v>
      </c>
      <c r="B164" s="263" t="s">
        <v>2681</v>
      </c>
      <c r="C164" s="263" t="s">
        <v>2664</v>
      </c>
      <c r="D164" s="263" t="s">
        <v>2664</v>
      </c>
      <c r="E164" s="263" t="s">
        <v>2664</v>
      </c>
      <c r="F164" s="263" t="s">
        <v>2664</v>
      </c>
      <c r="G164" s="263" t="s">
        <v>2664</v>
      </c>
      <c r="H164" s="263" t="s">
        <v>2664</v>
      </c>
      <c r="I164" s="263" t="s">
        <v>2664</v>
      </c>
      <c r="J164" s="263" t="s">
        <v>2664</v>
      </c>
      <c r="K164" s="263" t="s">
        <v>2664</v>
      </c>
      <c r="L164" s="264" t="s">
        <v>2664</v>
      </c>
      <c r="M164" s="262"/>
      <c r="N164" s="262" t="s">
        <v>2664</v>
      </c>
    </row>
    <row r="165" spans="1:17" x14ac:dyDescent="0.25">
      <c r="A165" s="222" t="s">
        <v>2684</v>
      </c>
      <c r="B165" s="267">
        <f>+'Downstream IS'!B10</f>
        <v>138.67386666666667</v>
      </c>
      <c r="C165" s="267">
        <f>+'Downstream IS'!C10</f>
        <v>136.9455420858452</v>
      </c>
      <c r="D165" s="267">
        <f>+'Downstream IS'!D10</f>
        <v>111.8528283528975</v>
      </c>
      <c r="E165" s="267">
        <f>+'Downstream IS'!E10</f>
        <v>103.6681487125162</v>
      </c>
      <c r="F165" s="267">
        <f>+'Downstream IS'!F10</f>
        <v>101.46704327408168</v>
      </c>
      <c r="G165" s="267">
        <f>+'Downstream IS'!G10</f>
        <v>114.85730977564398</v>
      </c>
      <c r="H165" s="267">
        <f>+'Downstream IS'!H10</f>
        <v>137.38498466193687</v>
      </c>
      <c r="I165" s="267">
        <f>+'Downstream IS'!I10</f>
        <v>183.30362483721029</v>
      </c>
      <c r="J165" s="267">
        <f>+'Downstream IS'!J10</f>
        <v>216.4511467896879</v>
      </c>
      <c r="K165" s="267">
        <f>+'Downstream IS'!K10</f>
        <v>233.00752077126987</v>
      </c>
      <c r="L165" s="267">
        <f>+'Downstream IS'!L10</f>
        <v>315.00846024822692</v>
      </c>
      <c r="M165" s="267"/>
      <c r="N165" s="267">
        <f>+'Downstream IS'!N10</f>
        <v>225.20769284371886</v>
      </c>
    </row>
    <row r="166" spans="1:17" x14ac:dyDescent="0.25">
      <c r="A166" s="191"/>
      <c r="B166" s="268"/>
      <c r="C166" s="268"/>
      <c r="D166" s="268"/>
      <c r="E166" s="268"/>
      <c r="F166" s="268"/>
      <c r="G166" s="268"/>
      <c r="H166" s="268"/>
      <c r="I166" s="268"/>
      <c r="J166" s="268"/>
      <c r="K166" s="268"/>
      <c r="L166" s="268"/>
      <c r="M166" s="268"/>
      <c r="N166" s="268"/>
    </row>
    <row r="167" spans="1:17" x14ac:dyDescent="0.25">
      <c r="A167" s="191" t="s">
        <v>2451</v>
      </c>
      <c r="B167" s="268">
        <f>+'Downstream IS'!B24</f>
        <v>-131.43649334027859</v>
      </c>
      <c r="C167" s="268">
        <f>+'Downstream IS'!C24</f>
        <v>-128.60051124862883</v>
      </c>
      <c r="D167" s="268">
        <f>+'Downstream IS'!D24</f>
        <v>-103.018405171783</v>
      </c>
      <c r="E167" s="268">
        <f>+'Downstream IS'!E24</f>
        <v>-94.327960726280963</v>
      </c>
      <c r="F167" s="268">
        <f>+'Downstream IS'!F24</f>
        <v>-91.604213237972388</v>
      </c>
      <c r="G167" s="268">
        <f>+'Downstream IS'!G24</f>
        <v>-104.45443983509085</v>
      </c>
      <c r="H167" s="268">
        <f>+'Downstream IS'!H24</f>
        <v>-126.42414000969518</v>
      </c>
      <c r="I167" s="268">
        <f>+'Downstream IS'!I24</f>
        <v>-171.98466086879506</v>
      </c>
      <c r="J167" s="268">
        <f>+'Downstream IS'!J24</f>
        <v>-204.76177227461474</v>
      </c>
      <c r="K167" s="268">
        <f>+'Downstream IS'!K24</f>
        <v>-220.93501259193525</v>
      </c>
      <c r="L167" s="268">
        <f>+'Downstream IS'!L24</f>
        <v>-302.5396480620891</v>
      </c>
      <c r="M167" s="268"/>
      <c r="N167" s="268">
        <f>+'Downstream IS'!N24</f>
        <v>-212.43727863345606</v>
      </c>
    </row>
    <row r="168" spans="1:17" x14ac:dyDescent="0.25">
      <c r="A168" s="191"/>
      <c r="B168" s="268"/>
      <c r="C168" s="268"/>
      <c r="D168" s="268"/>
      <c r="E168" s="268"/>
      <c r="F168" s="268"/>
      <c r="G168" s="268"/>
      <c r="H168" s="268"/>
      <c r="I168" s="268"/>
      <c r="J168" s="268"/>
      <c r="K168" s="268"/>
      <c r="L168" s="268"/>
      <c r="M168" s="268"/>
      <c r="N168" s="268"/>
      <c r="Q168">
        <f>77/294</f>
        <v>0.26190476190476192</v>
      </c>
    </row>
    <row r="169" spans="1:17" x14ac:dyDescent="0.25">
      <c r="A169" s="222" t="s">
        <v>2453</v>
      </c>
      <c r="B169" s="269">
        <f>+'Downstream IS'!B26</f>
        <v>7.2373733263880808</v>
      </c>
      <c r="C169" s="269">
        <f>+'Downstream IS'!C26</f>
        <v>8.3450308372163704</v>
      </c>
      <c r="D169" s="269">
        <f>+'Downstream IS'!D26</f>
        <v>8.8344231811145022</v>
      </c>
      <c r="E169" s="269">
        <f>+'Downstream IS'!E26</f>
        <v>9.3401879862352359</v>
      </c>
      <c r="F169" s="269">
        <f>+'Downstream IS'!F26</f>
        <v>9.8628300361092869</v>
      </c>
      <c r="G169" s="269">
        <f>+'Downstream IS'!G26</f>
        <v>10.402869940553131</v>
      </c>
      <c r="H169" s="269">
        <f>+'Downstream IS'!H26</f>
        <v>10.96084465224169</v>
      </c>
      <c r="I169" s="269">
        <f>+'Downstream IS'!I26</f>
        <v>11.318963968415233</v>
      </c>
      <c r="J169" s="269">
        <f>+'Downstream IS'!J26</f>
        <v>11.689374515073155</v>
      </c>
      <c r="K169" s="269">
        <f>+'Downstream IS'!K26</f>
        <v>12.072508179334619</v>
      </c>
      <c r="L169" s="269">
        <f>+'Downstream IS'!L26</f>
        <v>12.468812186137825</v>
      </c>
      <c r="M169" s="269"/>
      <c r="N169" s="269">
        <f>+'Downstream IS'!N26</f>
        <v>12.7704142102628</v>
      </c>
      <c r="Q169">
        <f>+B169/B136</f>
        <v>3.3515583056763255E-2</v>
      </c>
    </row>
    <row r="170" spans="1:17" x14ac:dyDescent="0.25">
      <c r="A170" s="191" t="s">
        <v>2202</v>
      </c>
      <c r="B170" s="268">
        <f>+'Downstream IS'!B28</f>
        <v>-3.6666666666666674</v>
      </c>
      <c r="C170" s="268">
        <f>+'Downstream IS'!C28</f>
        <v>-3.6666666666666674</v>
      </c>
      <c r="D170" s="268">
        <f>+'Downstream IS'!D28</f>
        <v>-3.7019248505419688</v>
      </c>
      <c r="E170" s="268">
        <f>+'Downstream IS'!E28</f>
        <v>-3.7378881980947765</v>
      </c>
      <c r="F170" s="268">
        <f>+'Downstream IS'!F28</f>
        <v>-3.7745708125986397</v>
      </c>
      <c r="G170" s="268">
        <f>+'Downstream IS'!G28</f>
        <v>-3.8119870793925803</v>
      </c>
      <c r="H170" s="268">
        <f>+'Downstream IS'!H28</f>
        <v>-3.8501516715223998</v>
      </c>
      <c r="I170" s="268">
        <f>+'Downstream IS'!I28</f>
        <v>-3.8890795554948161</v>
      </c>
      <c r="J170" s="268">
        <f>+'Downstream IS'!J28</f>
        <v>-3.9287859971466803</v>
      </c>
      <c r="K170" s="268">
        <f>+'Downstream IS'!K28</f>
        <v>-3.9692865676315821</v>
      </c>
      <c r="L170" s="268">
        <f>+'Downstream IS'!L28</f>
        <v>-4.0105971495261814</v>
      </c>
      <c r="M170" s="268"/>
      <c r="N170" s="268">
        <f>+'Downstream IS'!N28</f>
        <v>-4.0316655462924276</v>
      </c>
    </row>
    <row r="171" spans="1:17" x14ac:dyDescent="0.25">
      <c r="A171" s="222" t="s">
        <v>2051</v>
      </c>
      <c r="B171" s="269">
        <f>+'Downstream IS'!B29</f>
        <v>3.5707066597214134</v>
      </c>
      <c r="C171" s="269">
        <f>+'Downstream IS'!C29</f>
        <v>4.6783641705497025</v>
      </c>
      <c r="D171" s="269">
        <f>+'Downstream IS'!D29</f>
        <v>5.1324983305725329</v>
      </c>
      <c r="E171" s="269">
        <f>+'Downstream IS'!E29</f>
        <v>5.6022997881404599</v>
      </c>
      <c r="F171" s="269">
        <f>+'Downstream IS'!F29</f>
        <v>6.0882592235106472</v>
      </c>
      <c r="G171" s="269">
        <f>+'Downstream IS'!G29</f>
        <v>6.5908828611605514</v>
      </c>
      <c r="H171" s="269">
        <f>+'Downstream IS'!H29</f>
        <v>7.11069298071929</v>
      </c>
      <c r="I171" s="269">
        <f>+'Downstream IS'!I29</f>
        <v>7.4298844129204165</v>
      </c>
      <c r="J171" s="269">
        <f>+'Downstream IS'!J29</f>
        <v>7.7605885179264744</v>
      </c>
      <c r="K171" s="269">
        <f>+'Downstream IS'!K29</f>
        <v>8.103221611703038</v>
      </c>
      <c r="L171" s="269">
        <f>+'Downstream IS'!L29</f>
        <v>8.4582150366116444</v>
      </c>
      <c r="M171" s="269"/>
      <c r="N171" s="269">
        <f>+'Downstream IS'!N29</f>
        <v>8.7387486639703731</v>
      </c>
    </row>
    <row r="172" spans="1:17" x14ac:dyDescent="0.25">
      <c r="A172" s="191" t="s">
        <v>2206</v>
      </c>
      <c r="B172" s="268">
        <f>+'Downstream IS'!B34</f>
        <v>0</v>
      </c>
      <c r="C172" s="268">
        <f>+'Downstream IS'!C34</f>
        <v>0</v>
      </c>
      <c r="D172" s="268">
        <f>+'Downstream IS'!D34</f>
        <v>-2.7637287695127122E-2</v>
      </c>
      <c r="E172" s="268">
        <f>+'Downstream IS'!E34</f>
        <v>-5.5827321144156783E-2</v>
      </c>
      <c r="F172" s="268">
        <f>+'Downstream IS'!F34</f>
        <v>-8.4581155262167029E-2</v>
      </c>
      <c r="G172" s="268">
        <f>+'Downstream IS'!G34</f>
        <v>-0.11391006606253751</v>
      </c>
      <c r="H172" s="268">
        <f>+'Downstream IS'!H34</f>
        <v>-0.14382555507891537</v>
      </c>
      <c r="I172" s="268">
        <f>+'Downstream IS'!I34</f>
        <v>-0.1467020661804937</v>
      </c>
      <c r="J172" s="268">
        <f>+'Downstream IS'!J34</f>
        <v>-0.14963610750410355</v>
      </c>
      <c r="K172" s="268">
        <f>+'Downstream IS'!K34</f>
        <v>-0.15262882965418562</v>
      </c>
      <c r="L172" s="268">
        <f>+'Downstream IS'!L34</f>
        <v>-0.15568140624726934</v>
      </c>
      <c r="M172" s="268"/>
      <c r="N172" s="268">
        <f>+'Downstream IS'!N34</f>
        <v>-0.15814740462434562</v>
      </c>
    </row>
    <row r="173" spans="1:17" x14ac:dyDescent="0.25">
      <c r="A173" s="222" t="s">
        <v>2207</v>
      </c>
      <c r="B173" s="269">
        <f>+'Downstream IS'!B35</f>
        <v>3.5707066597214134</v>
      </c>
      <c r="C173" s="269">
        <f>+'Downstream IS'!C35</f>
        <v>4.6783641705497025</v>
      </c>
      <c r="D173" s="269">
        <f>+'Downstream IS'!D35</f>
        <v>5.1048610428774062</v>
      </c>
      <c r="E173" s="269">
        <f>+'Downstream IS'!E35</f>
        <v>5.5464724669963035</v>
      </c>
      <c r="F173" s="269">
        <f>+'Downstream IS'!F35</f>
        <v>6.0036780682484805</v>
      </c>
      <c r="G173" s="269">
        <f>+'Downstream IS'!G35</f>
        <v>6.476972795098014</v>
      </c>
      <c r="H173" s="269">
        <f>+'Downstream IS'!H35</f>
        <v>6.9668674256403751</v>
      </c>
      <c r="I173" s="269">
        <f>+'Downstream IS'!I35</f>
        <v>7.283182346739923</v>
      </c>
      <c r="J173" s="269">
        <f>+'Downstream IS'!J35</f>
        <v>7.6109524104223709</v>
      </c>
      <c r="K173" s="269">
        <f>+'Downstream IS'!K35</f>
        <v>7.9505927820488527</v>
      </c>
      <c r="L173" s="269">
        <f>+'Downstream IS'!L35</f>
        <v>8.3025336303643744</v>
      </c>
      <c r="M173" s="269"/>
      <c r="N173" s="269">
        <f>+'Downstream IS'!N35</f>
        <v>8.580601259346027</v>
      </c>
    </row>
    <row r="174" spans="1:17" x14ac:dyDescent="0.25">
      <c r="A174" s="191" t="s">
        <v>194</v>
      </c>
      <c r="B174" s="268">
        <f>+'Downstream IS'!B37</f>
        <v>-1.7139391966662785</v>
      </c>
      <c r="C174" s="268">
        <f>+'Downstream IS'!C37</f>
        <v>-2.2456148018638573</v>
      </c>
      <c r="D174" s="268">
        <f>+'Downstream IS'!D37</f>
        <v>-2.4503333005811547</v>
      </c>
      <c r="E174" s="268">
        <f>+'Downstream IS'!E37</f>
        <v>-2.6623067841582255</v>
      </c>
      <c r="F174" s="268">
        <f>+'Downstream IS'!F37</f>
        <v>-2.8817654727592705</v>
      </c>
      <c r="G174" s="268">
        <f>+'Downstream IS'!G37</f>
        <v>-3.1089469416470465</v>
      </c>
      <c r="H174" s="268">
        <f>+'Downstream IS'!H37</f>
        <v>-3.3440963643073798</v>
      </c>
      <c r="I174" s="268">
        <f>+'Downstream IS'!I37</f>
        <v>-3.495927526435163</v>
      </c>
      <c r="J174" s="268">
        <f>+'Downstream IS'!J37</f>
        <v>-3.6532571570027379</v>
      </c>
      <c r="K174" s="268">
        <f>+'Downstream IS'!K37</f>
        <v>-3.8162845353834491</v>
      </c>
      <c r="L174" s="268">
        <f>+'Downstream IS'!L37</f>
        <v>-3.9852161425748998</v>
      </c>
      <c r="M174" s="268"/>
      <c r="N174" s="268">
        <f>+'Downstream IS'!N37</f>
        <v>-4.1186886044860929</v>
      </c>
    </row>
    <row r="175" spans="1:17" x14ac:dyDescent="0.25">
      <c r="A175" s="222" t="s">
        <v>128</v>
      </c>
      <c r="B175" s="269">
        <f>+'Downstream IS'!B39</f>
        <v>1.856767463055135</v>
      </c>
      <c r="C175" s="269">
        <f>+'Downstream IS'!C39</f>
        <v>2.4327493686858452</v>
      </c>
      <c r="D175" s="269">
        <f>+'Downstream IS'!D39</f>
        <v>2.6545277422962514</v>
      </c>
      <c r="E175" s="269">
        <f>+'Downstream IS'!E39</f>
        <v>2.8841656828380779</v>
      </c>
      <c r="F175" s="269">
        <f>+'Downstream IS'!F39</f>
        <v>3.12191259548921</v>
      </c>
      <c r="G175" s="269">
        <f>+'Downstream IS'!G39</f>
        <v>3.3680258534509675</v>
      </c>
      <c r="H175" s="269">
        <f>+'Downstream IS'!H39</f>
        <v>3.6227710613329953</v>
      </c>
      <c r="I175" s="269">
        <f>+'Downstream IS'!I39</f>
        <v>3.78725482030476</v>
      </c>
      <c r="J175" s="269">
        <f>+'Downstream IS'!J39</f>
        <v>3.957695253419633</v>
      </c>
      <c r="K175" s="269">
        <f>+'Downstream IS'!K39</f>
        <v>4.1343082466654035</v>
      </c>
      <c r="L175" s="269">
        <f>+'Downstream IS'!L39</f>
        <v>4.3173174877894747</v>
      </c>
      <c r="M175" s="269"/>
      <c r="N175" s="269">
        <f>+'Downstream IS'!N39</f>
        <v>4.4619126548599342</v>
      </c>
    </row>
    <row r="178" spans="1:17" x14ac:dyDescent="0.25">
      <c r="A178" t="s">
        <v>83</v>
      </c>
    </row>
    <row r="179" spans="1:17" x14ac:dyDescent="0.25">
      <c r="A179" s="205" t="s">
        <v>2</v>
      </c>
      <c r="B179" s="261">
        <v>2018</v>
      </c>
      <c r="C179" s="261">
        <v>2019</v>
      </c>
      <c r="D179" s="261">
        <v>2020</v>
      </c>
      <c r="E179" s="261">
        <v>2021</v>
      </c>
      <c r="F179" s="261">
        <v>2022</v>
      </c>
      <c r="G179" s="261">
        <v>2023</v>
      </c>
      <c r="H179" s="261">
        <v>2024</v>
      </c>
      <c r="I179" s="261">
        <v>2025</v>
      </c>
      <c r="J179" s="261">
        <v>2026</v>
      </c>
      <c r="K179" s="261">
        <v>2027</v>
      </c>
      <c r="L179" s="261">
        <v>2028</v>
      </c>
      <c r="M179" s="262"/>
      <c r="N179" s="261" t="s">
        <v>2680</v>
      </c>
    </row>
    <row r="180" spans="1:17" x14ac:dyDescent="0.25">
      <c r="A180" s="206" t="s">
        <v>2679</v>
      </c>
      <c r="B180" s="263" t="s">
        <v>2681</v>
      </c>
      <c r="C180" s="263" t="s">
        <v>2664</v>
      </c>
      <c r="D180" s="263" t="s">
        <v>2664</v>
      </c>
      <c r="E180" s="263" t="s">
        <v>2664</v>
      </c>
      <c r="F180" s="263" t="s">
        <v>2664</v>
      </c>
      <c r="G180" s="263" t="s">
        <v>2664</v>
      </c>
      <c r="H180" s="263" t="s">
        <v>2664</v>
      </c>
      <c r="I180" s="263" t="s">
        <v>2664</v>
      </c>
      <c r="J180" s="263" t="s">
        <v>2664</v>
      </c>
      <c r="K180" s="263" t="s">
        <v>2664</v>
      </c>
      <c r="L180" s="264" t="s">
        <v>2664</v>
      </c>
      <c r="M180" s="262"/>
      <c r="N180" s="262" t="s">
        <v>2664</v>
      </c>
    </row>
    <row r="181" spans="1:17" x14ac:dyDescent="0.25">
      <c r="A181" s="189" t="s">
        <v>2478</v>
      </c>
      <c r="B181" s="262"/>
      <c r="C181" s="262"/>
      <c r="D181" s="262"/>
      <c r="E181" s="262"/>
      <c r="F181" s="262"/>
      <c r="G181" s="262"/>
      <c r="H181" s="262"/>
      <c r="I181" s="262"/>
      <c r="J181" s="262"/>
      <c r="K181" s="262"/>
      <c r="L181" s="262"/>
      <c r="M181" s="262"/>
      <c r="N181" s="262"/>
    </row>
    <row r="182" spans="1:17" x14ac:dyDescent="0.25">
      <c r="A182" s="189" t="s">
        <v>2384</v>
      </c>
      <c r="B182" s="270">
        <f>+'Downstream BS'!B9</f>
        <v>70.528112555780496</v>
      </c>
      <c r="C182" s="270">
        <f>+'Downstream BS'!C9</f>
        <v>66.861445889113824</v>
      </c>
      <c r="D182" s="270">
        <f>+'Downstream BS'!D9</f>
        <v>63.850453230950031</v>
      </c>
      <c r="E182" s="270">
        <f>+'Downstream BS'!E9</f>
        <v>60.817315869080993</v>
      </c>
      <c r="F182" s="270">
        <f>+'Downstream BS'!F9</f>
        <v>57.761590909432613</v>
      </c>
      <c r="G182" s="270">
        <f>+'Downstream BS'!G9</f>
        <v>54.682826600049296</v>
      </c>
      <c r="H182" s="270">
        <f>+'Downstream BS'!H9</f>
        <v>51.580562153936341</v>
      </c>
      <c r="I182" s="270">
        <f>+'Downstream BS'!I9</f>
        <v>48.454327568359162</v>
      </c>
      <c r="J182" s="270">
        <f>+'Downstream BS'!J9</f>
        <v>45.303643440528468</v>
      </c>
      <c r="K182" s="270">
        <f>+'Downstream BS'!K9</f>
        <v>42.128020779599197</v>
      </c>
      <c r="L182" s="270">
        <f>+'Downstream BS'!L9</f>
        <v>38.926960814909371</v>
      </c>
      <c r="M182" s="270"/>
      <c r="N182" s="270">
        <f>+'Downstream BS'!N9</f>
        <v>35.308159232883483</v>
      </c>
    </row>
    <row r="183" spans="1:17" x14ac:dyDescent="0.25">
      <c r="A183" s="189" t="s">
        <v>2483</v>
      </c>
      <c r="B183" s="271"/>
      <c r="C183" s="271"/>
      <c r="D183" s="271"/>
      <c r="E183" s="271"/>
      <c r="F183" s="271"/>
      <c r="G183" s="271"/>
      <c r="H183" s="271"/>
      <c r="I183" s="271"/>
      <c r="J183" s="271"/>
      <c r="K183" s="271"/>
      <c r="L183" s="271"/>
      <c r="M183" s="271"/>
      <c r="N183" s="271"/>
    </row>
    <row r="184" spans="1:17" x14ac:dyDescent="0.25">
      <c r="A184" s="189" t="s">
        <v>2387</v>
      </c>
      <c r="B184" s="270">
        <f>+'Downstream BS'!B17</f>
        <v>4.6467072078266458</v>
      </c>
      <c r="C184" s="270">
        <f>+'Downstream BS'!C17</f>
        <v>4.5434187861571589</v>
      </c>
      <c r="D184" s="270">
        <f>+'Downstream BS'!D17</f>
        <v>3.6320438341875247</v>
      </c>
      <c r="E184" s="270">
        <f>+'Downstream BS'!E17</f>
        <v>3.3216187093173057</v>
      </c>
      <c r="F184" s="270">
        <f>+'Downstream BS'!F17</f>
        <v>3.2234450481996708</v>
      </c>
      <c r="G184" s="270">
        <f>+'Downstream BS'!G17</f>
        <v>3.6793373441263975</v>
      </c>
      <c r="H184" s="270">
        <f>+'Downstream BS'!H17</f>
        <v>4.4596509992364757</v>
      </c>
      <c r="I184" s="270">
        <f>+'Downstream BS'!I17</f>
        <v>6.0796811770666475</v>
      </c>
      <c r="J184" s="270">
        <f>+'Downstream BS'!J17</f>
        <v>7.2448648368918649</v>
      </c>
      <c r="K184" s="270">
        <f>+'Downstream BS'!K17</f>
        <v>7.8192735703441532</v>
      </c>
      <c r="L184" s="270">
        <f>+'Downstream BS'!L17</f>
        <v>10.721624229595905</v>
      </c>
      <c r="M184" s="270"/>
      <c r="N184" s="270">
        <f>+'Downstream BS'!N17</f>
        <v>7.5150217635246257</v>
      </c>
    </row>
    <row r="185" spans="1:17" x14ac:dyDescent="0.25">
      <c r="A185" s="189" t="s">
        <v>2388</v>
      </c>
      <c r="B185" s="270">
        <f>+'Downstream BS'!B18</f>
        <v>9.756680222490699</v>
      </c>
      <c r="C185" s="270">
        <f>+'Downstream BS'!C18</f>
        <v>9.6350804527498113</v>
      </c>
      <c r="D185" s="270">
        <f>+'Downstream BS'!D18</f>
        <v>7.8696318524352726</v>
      </c>
      <c r="E185" s="270">
        <f>+'Downstream BS'!E18</f>
        <v>7.293782170774052</v>
      </c>
      <c r="F185" s="270">
        <f>+'Downstream BS'!F18</f>
        <v>7.1389189480558741</v>
      </c>
      <c r="G185" s="270">
        <f>+'Downstream BS'!G18</f>
        <v>8.0810182165770712</v>
      </c>
      <c r="H185" s="270">
        <f>+'Downstream BS'!H18</f>
        <v>9.66599832353638</v>
      </c>
      <c r="I185" s="270">
        <f>+'Downstream BS'!I18</f>
        <v>12.896697078902138</v>
      </c>
      <c r="J185" s="270">
        <f>+'Downstream BS'!J18</f>
        <v>15.228857994525134</v>
      </c>
      <c r="K185" s="270">
        <f>+'Downstream BS'!K18</f>
        <v>16.393715155179247</v>
      </c>
      <c r="L185" s="270">
        <f>+'Downstream BS'!L18</f>
        <v>22.163057019307097</v>
      </c>
      <c r="M185" s="270"/>
      <c r="N185" s="270">
        <f>+'Downstream BS'!N18</f>
        <v>15.844942493762861</v>
      </c>
    </row>
    <row r="186" spans="1:17" x14ac:dyDescent="0.25">
      <c r="A186" s="189" t="s">
        <v>2572</v>
      </c>
      <c r="B186" s="270">
        <f>+'Downstream BS'!B19</f>
        <v>12.837</v>
      </c>
      <c r="C186" s="270">
        <f>+'Downstream BS'!C19</f>
        <v>12.677009490055287</v>
      </c>
      <c r="D186" s="270">
        <f>+'Downstream BS'!D19</f>
        <v>10.354184188269157</v>
      </c>
      <c r="E186" s="270">
        <f>+'Downstream BS'!E19</f>
        <v>9.5965307452009974</v>
      </c>
      <c r="F186" s="270">
        <f>+'Downstream BS'!F19</f>
        <v>9.3927750470844771</v>
      </c>
      <c r="G186" s="270">
        <f>+'Downstream BS'!G19</f>
        <v>10.632308170464768</v>
      </c>
      <c r="H186" s="270">
        <f>+'Downstream BS'!H19</f>
        <v>12.717688563083867</v>
      </c>
      <c r="I186" s="270">
        <f>+'Downstream BS'!I19</f>
        <v>16.968363892898363</v>
      </c>
      <c r="J186" s="270">
        <f>+'Downstream BS'!J19</f>
        <v>20.036820477633061</v>
      </c>
      <c r="K186" s="270">
        <f>+'Downstream BS'!K19</f>
        <v>21.569439260899852</v>
      </c>
      <c r="L186" s="270">
        <f>+'Downstream BS'!L19</f>
        <v>29.160242671581155</v>
      </c>
      <c r="M186" s="270"/>
      <c r="N186" s="270">
        <f>+'Downstream BS'!N19</f>
        <v>20.847411430330677</v>
      </c>
    </row>
    <row r="187" spans="1:17" x14ac:dyDescent="0.25">
      <c r="A187" s="189" t="s">
        <v>2389</v>
      </c>
      <c r="B187" s="270">
        <f>+'Downstream BS'!B22</f>
        <v>-0.10521513511598535</v>
      </c>
      <c r="C187" s="270">
        <f>+'Downstream BS'!C22</f>
        <v>5.922489608975205</v>
      </c>
      <c r="D187" s="270">
        <f>+'Downstream BS'!D22</f>
        <v>13.782043597704783</v>
      </c>
      <c r="E187" s="270">
        <f>+'Downstream BS'!E22</f>
        <v>20.837475364832219</v>
      </c>
      <c r="F187" s="270">
        <f>+'Downstream BS'!F22</f>
        <v>27.786963485963653</v>
      </c>
      <c r="G187" s="270">
        <f>+'Downstream BS'!G22</f>
        <v>34.03318404301428</v>
      </c>
      <c r="H187" s="270">
        <f>+'Downstream BS'!H22</f>
        <v>40.683665746841477</v>
      </c>
      <c r="I187" s="270">
        <f>+'Downstream BS'!I22</f>
        <v>44.72574369495409</v>
      </c>
      <c r="J187" s="270">
        <f>+'Downstream BS'!J22</f>
        <v>49.768387363416949</v>
      </c>
      <c r="K187" s="270">
        <f>+'Downstream BS'!K22</f>
        <v>56.059300762695045</v>
      </c>
      <c r="L187" s="270">
        <f>+'Downstream BS'!L22</f>
        <v>58.428143470879547</v>
      </c>
      <c r="M187" s="270"/>
      <c r="N187" s="270">
        <f>+'Downstream BS'!N22</f>
        <v>72.187588323582574</v>
      </c>
    </row>
    <row r="188" spans="1:17" x14ac:dyDescent="0.25">
      <c r="A188" s="189" t="s">
        <v>28</v>
      </c>
      <c r="B188" s="270">
        <f>+'Downstream BS'!B23</f>
        <v>27.135172295201357</v>
      </c>
      <c r="C188" s="270">
        <f>+'Downstream BS'!C23</f>
        <v>32.777998337937461</v>
      </c>
      <c r="D188" s="270">
        <f>+'Downstream BS'!D23</f>
        <v>35.63790347259674</v>
      </c>
      <c r="E188" s="270">
        <f>+'Downstream BS'!E23</f>
        <v>41.049406990124574</v>
      </c>
      <c r="F188" s="270">
        <f>+'Downstream BS'!F23</f>
        <v>47.542102529303676</v>
      </c>
      <c r="G188" s="270">
        <f>+'Downstream BS'!G23</f>
        <v>56.425847774182515</v>
      </c>
      <c r="H188" s="270">
        <f>+'Downstream BS'!H23</f>
        <v>67.527003632698197</v>
      </c>
      <c r="I188" s="270">
        <f>+'Downstream BS'!I23</f>
        <v>80.67048584382124</v>
      </c>
      <c r="J188" s="270">
        <f>+'Downstream BS'!J23</f>
        <v>92.278930672467013</v>
      </c>
      <c r="K188" s="270">
        <f>+'Downstream BS'!K23</f>
        <v>101.8417287491183</v>
      </c>
      <c r="L188" s="270">
        <f>+'Downstream BS'!L23</f>
        <v>120.4730673913637</v>
      </c>
      <c r="M188" s="270"/>
      <c r="N188" s="270">
        <f>+'Downstream BS'!N23</f>
        <v>116.39496401120074</v>
      </c>
      <c r="Q188" s="92">
        <f>+B188/B189</f>
        <v>0.27784414927887363</v>
      </c>
    </row>
    <row r="189" spans="1:17" x14ac:dyDescent="0.25">
      <c r="A189" s="207" t="s">
        <v>2390</v>
      </c>
      <c r="B189" s="272">
        <f>+'Downstream BS'!B25</f>
        <v>97.663284850981853</v>
      </c>
      <c r="C189" s="272">
        <f>+'Downstream BS'!C25</f>
        <v>99.639444227051285</v>
      </c>
      <c r="D189" s="272">
        <f>+'Downstream BS'!D25</f>
        <v>99.488356703546771</v>
      </c>
      <c r="E189" s="272">
        <f>+'Downstream BS'!E25</f>
        <v>101.86672285920557</v>
      </c>
      <c r="F189" s="272">
        <f>+'Downstream BS'!F25</f>
        <v>105.30369343873629</v>
      </c>
      <c r="G189" s="272">
        <f>+'Downstream BS'!G25</f>
        <v>111.10867437423181</v>
      </c>
      <c r="H189" s="272">
        <f>+'Downstream BS'!H25</f>
        <v>119.10756578663454</v>
      </c>
      <c r="I189" s="272">
        <f>+'Downstream BS'!I25</f>
        <v>129.1248134121804</v>
      </c>
      <c r="J189" s="272">
        <f>+'Downstream BS'!J25</f>
        <v>137.58257411299547</v>
      </c>
      <c r="K189" s="272">
        <f>+'Downstream BS'!K25</f>
        <v>143.9697495287175</v>
      </c>
      <c r="L189" s="272">
        <f>+'Downstream BS'!L25</f>
        <v>159.40002820627308</v>
      </c>
      <c r="M189" s="272"/>
      <c r="N189" s="272">
        <f>+'Downstream BS'!N25</f>
        <v>151.70312324408422</v>
      </c>
    </row>
    <row r="190" spans="1:17" x14ac:dyDescent="0.25">
      <c r="A190" s="189"/>
      <c r="B190" s="270"/>
      <c r="C190" s="270"/>
      <c r="D190" s="270"/>
      <c r="E190" s="270"/>
      <c r="F190" s="270"/>
      <c r="G190" s="270"/>
      <c r="H190" s="270"/>
      <c r="I190" s="270"/>
      <c r="J190" s="270"/>
      <c r="K190" s="270"/>
      <c r="L190" s="270"/>
      <c r="M190" s="270"/>
      <c r="N190" s="270"/>
    </row>
    <row r="191" spans="1:17" x14ac:dyDescent="0.25">
      <c r="A191" s="207" t="s">
        <v>2571</v>
      </c>
      <c r="B191" s="272">
        <f>+'Downstream BS'!B39</f>
        <v>80.416471928892193</v>
      </c>
      <c r="C191" s="272">
        <f>+'Downstream BS'!C39</f>
        <v>82.84922129757804</v>
      </c>
      <c r="D191" s="272">
        <f>+'Downstream BS'!D39</f>
        <v>85.503749039874293</v>
      </c>
      <c r="E191" s="272">
        <f>+'Downstream BS'!E39</f>
        <v>88.387914722712367</v>
      </c>
      <c r="F191" s="272">
        <f>+'Downstream BS'!F39</f>
        <v>91.509827318201573</v>
      </c>
      <c r="G191" s="272">
        <f>+'Downstream BS'!G39</f>
        <v>94.877853171652546</v>
      </c>
      <c r="H191" s="272">
        <f>+'Downstream BS'!H39</f>
        <v>98.500624232985544</v>
      </c>
      <c r="I191" s="272">
        <f>+'Downstream BS'!I39</f>
        <v>102.28787905329031</v>
      </c>
      <c r="J191" s="272">
        <f>+'Downstream BS'!J39</f>
        <v>106.24557430670994</v>
      </c>
      <c r="K191" s="272">
        <f>+'Downstream BS'!K39</f>
        <v>110.37988255337534</v>
      </c>
      <c r="L191" s="272">
        <f>+'Downstream BS'!L39</f>
        <v>114.69720004116482</v>
      </c>
      <c r="M191" s="272"/>
      <c r="N191" s="272">
        <f>+'Downstream BS'!N39</f>
        <v>119.15911269602475</v>
      </c>
    </row>
    <row r="192" spans="1:17" x14ac:dyDescent="0.25">
      <c r="A192" s="189" t="s">
        <v>2493</v>
      </c>
      <c r="B192" s="270">
        <f>+'Downstream BS'!B46</f>
        <v>0</v>
      </c>
      <c r="C192" s="270">
        <f>+'Downstream BS'!C46</f>
        <v>0</v>
      </c>
      <c r="D192" s="270">
        <f>+'Downstream BS'!D46</f>
        <v>0.69093219237817805</v>
      </c>
      <c r="E192" s="270">
        <f>+'Downstream BS'!E46</f>
        <v>1.3956830286039195</v>
      </c>
      <c r="F192" s="270">
        <f>+'Downstream BS'!F46</f>
        <v>2.1145288815541758</v>
      </c>
      <c r="G192" s="270">
        <f>+'Downstream BS'!G46</f>
        <v>2.8477516515634376</v>
      </c>
      <c r="H192" s="270">
        <f>+'Downstream BS'!H46</f>
        <v>3.5956388769728842</v>
      </c>
      <c r="I192" s="270">
        <f>+'Downstream BS'!I46</f>
        <v>3.6675516545123421</v>
      </c>
      <c r="J192" s="270">
        <f>+'Downstream BS'!J46</f>
        <v>3.7409026876025888</v>
      </c>
      <c r="K192" s="270">
        <f>+'Downstream BS'!K46</f>
        <v>3.8157207413546401</v>
      </c>
      <c r="L192" s="270">
        <f>+'Downstream BS'!L46</f>
        <v>3.8920351561817332</v>
      </c>
      <c r="M192" s="270"/>
      <c r="N192" s="270">
        <f>+'Downstream BS'!N46</f>
        <v>3.9536851156086406</v>
      </c>
    </row>
    <row r="193" spans="1:14" x14ac:dyDescent="0.25">
      <c r="A193" s="189" t="s">
        <v>2570</v>
      </c>
      <c r="B193" s="270">
        <f>+'Downstream BS'!B53</f>
        <v>17.24681292208966</v>
      </c>
      <c r="C193" s="270">
        <f>+'Downstream BS'!C53</f>
        <v>16.790222929473252</v>
      </c>
      <c r="D193" s="270">
        <f>+'Downstream BS'!D53</f>
        <v>13.2936754712943</v>
      </c>
      <c r="E193" s="270">
        <f>+'Downstream BS'!E53</f>
        <v>12.083125107889273</v>
      </c>
      <c r="F193" s="270">
        <f>+'Downstream BS'!F53</f>
        <v>11.679337238980542</v>
      </c>
      <c r="G193" s="270">
        <f>+'Downstream BS'!G53</f>
        <v>13.38306955101582</v>
      </c>
      <c r="H193" s="270">
        <f>+'Downstream BS'!H53</f>
        <v>17.011302676676106</v>
      </c>
      <c r="I193" s="270">
        <f>+'Downstream BS'!I53</f>
        <v>23.169382704377757</v>
      </c>
      <c r="J193" s="270">
        <f>+'Downstream BS'!J53</f>
        <v>27.596097118682934</v>
      </c>
      <c r="K193" s="270">
        <f>+'Downstream BS'!K53</f>
        <v>29.774146233987512</v>
      </c>
      <c r="L193" s="270">
        <f>+'Downstream BS'!L53</f>
        <v>40.810793008926517</v>
      </c>
      <c r="M193" s="270"/>
      <c r="N193" s="270">
        <f>+'Downstream BS'!N53</f>
        <v>28.590325432450822</v>
      </c>
    </row>
    <row r="194" spans="1:14" x14ac:dyDescent="0.25">
      <c r="A194" s="207" t="s">
        <v>2396</v>
      </c>
      <c r="B194" s="272">
        <f>+'Downstream BS'!B55</f>
        <v>97.663284850981853</v>
      </c>
      <c r="C194" s="272">
        <f>+'Downstream BS'!C55</f>
        <v>99.639444227051285</v>
      </c>
      <c r="D194" s="272">
        <f>+'Downstream BS'!D55</f>
        <v>99.488356703546771</v>
      </c>
      <c r="E194" s="272">
        <f>+'Downstream BS'!E55</f>
        <v>101.86672285920557</v>
      </c>
      <c r="F194" s="272">
        <f>+'Downstream BS'!F55</f>
        <v>105.30369343873629</v>
      </c>
      <c r="G194" s="272">
        <f>+'Downstream BS'!G55</f>
        <v>111.10867437423181</v>
      </c>
      <c r="H194" s="272">
        <f>+'Downstream BS'!H55</f>
        <v>119.10756578663454</v>
      </c>
      <c r="I194" s="272">
        <f>+'Downstream BS'!I55</f>
        <v>129.1248134121804</v>
      </c>
      <c r="J194" s="272">
        <f>+'Downstream BS'!J55</f>
        <v>137.58257411299547</v>
      </c>
      <c r="K194" s="272">
        <f>+'Downstream BS'!K55</f>
        <v>143.9697495287175</v>
      </c>
      <c r="L194" s="272">
        <f>+'Downstream BS'!L55</f>
        <v>159.40002820627308</v>
      </c>
      <c r="M194" s="272"/>
      <c r="N194" s="272">
        <f>+'Downstream BS'!N55</f>
        <v>151.70312324408422</v>
      </c>
    </row>
    <row r="196" spans="1:14" x14ac:dyDescent="0.25">
      <c r="A196" s="209" t="s">
        <v>2683</v>
      </c>
      <c r="B196" s="208"/>
      <c r="C196" s="208"/>
      <c r="D196" s="208"/>
      <c r="E196" s="208"/>
      <c r="F196" s="208"/>
      <c r="G196" s="208"/>
      <c r="H196" s="208"/>
      <c r="I196" s="208"/>
      <c r="J196" s="208"/>
      <c r="K196" s="208"/>
      <c r="L196" s="208"/>
      <c r="M196" s="208"/>
      <c r="N196" s="208"/>
    </row>
    <row r="197" spans="1:14" x14ac:dyDescent="0.25">
      <c r="A197" s="250" t="s">
        <v>2</v>
      </c>
      <c r="B197" s="205">
        <v>2018</v>
      </c>
      <c r="C197" s="205">
        <v>2019</v>
      </c>
      <c r="D197" s="205">
        <v>2020</v>
      </c>
      <c r="E197" s="205">
        <v>2021</v>
      </c>
      <c r="F197" s="205">
        <v>2022</v>
      </c>
      <c r="G197" s="205">
        <v>2023</v>
      </c>
      <c r="H197" s="205">
        <v>2024</v>
      </c>
      <c r="I197" s="205">
        <v>2025</v>
      </c>
      <c r="J197" s="205">
        <v>2026</v>
      </c>
      <c r="K197" s="205">
        <v>2027</v>
      </c>
      <c r="L197" s="205">
        <v>2028</v>
      </c>
      <c r="M197" s="191"/>
      <c r="N197" s="205" t="s">
        <v>2680</v>
      </c>
    </row>
    <row r="198" spans="1:14" x14ac:dyDescent="0.25">
      <c r="A198" s="251" t="s">
        <v>2679</v>
      </c>
      <c r="B198" s="248" t="s">
        <v>2681</v>
      </c>
      <c r="C198" s="248" t="s">
        <v>2664</v>
      </c>
      <c r="D198" s="248" t="s">
        <v>2664</v>
      </c>
      <c r="E198" s="248" t="s">
        <v>2664</v>
      </c>
      <c r="F198" s="248" t="s">
        <v>2664</v>
      </c>
      <c r="G198" s="248" t="s">
        <v>2664</v>
      </c>
      <c r="H198" s="248" t="s">
        <v>2664</v>
      </c>
      <c r="I198" s="248" t="s">
        <v>2664</v>
      </c>
      <c r="J198" s="248" t="s">
        <v>2664</v>
      </c>
      <c r="K198" s="248" t="s">
        <v>2664</v>
      </c>
      <c r="L198" s="247" t="s">
        <v>2664</v>
      </c>
      <c r="M198" s="191"/>
      <c r="N198" s="191" t="s">
        <v>2664</v>
      </c>
    </row>
    <row r="199" spans="1:14" x14ac:dyDescent="0.25">
      <c r="A199" s="252" t="s">
        <v>2177</v>
      </c>
      <c r="B199" s="267">
        <f>+'Combined Income Statement'!B10</f>
        <v>355.58640000000003</v>
      </c>
      <c r="C199" s="267">
        <f>+'Combined Income Statement'!C10</f>
        <v>319.94228523248864</v>
      </c>
      <c r="D199" s="267">
        <f>+'Combined Income Statement'!D10</f>
        <v>252.14020962822875</v>
      </c>
      <c r="E199" s="267">
        <f>+'Combined Income Statement'!E10</f>
        <v>227.30336867394564</v>
      </c>
      <c r="F199" s="267">
        <f>+'Combined Income Statement'!F10</f>
        <v>217.48824974376504</v>
      </c>
      <c r="G199" s="267">
        <f>+'Combined Income Statement'!G10</f>
        <v>244.08793740120305</v>
      </c>
      <c r="H199" s="267">
        <f>+'Combined Income Statement'!H10</f>
        <v>290.75305490766152</v>
      </c>
      <c r="I199" s="267">
        <f>+'Combined Income Statement'!I10</f>
        <v>394.64620839146943</v>
      </c>
      <c r="J199" s="267">
        <f>+'Combined Income Statement'!J10</f>
        <v>469.5657794014902</v>
      </c>
      <c r="K199" s="267">
        <f>+'Combined Income Statement'!K10</f>
        <v>506.754891479854</v>
      </c>
      <c r="L199" s="267">
        <f>+'Combined Income Statement'!L10</f>
        <v>692.97386880032673</v>
      </c>
      <c r="M199" s="267"/>
      <c r="N199" s="267">
        <f>+'Combined Income Statement'!N10</f>
        <v>433.04213721081999</v>
      </c>
    </row>
    <row r="200" spans="1:14" x14ac:dyDescent="0.25">
      <c r="A200" s="253"/>
      <c r="B200" s="268"/>
      <c r="C200" s="268"/>
      <c r="D200" s="268"/>
      <c r="E200" s="268"/>
      <c r="F200" s="268"/>
      <c r="G200" s="268"/>
      <c r="H200" s="268"/>
      <c r="I200" s="268"/>
      <c r="J200" s="268"/>
      <c r="K200" s="268"/>
      <c r="L200" s="268"/>
      <c r="M200" s="268"/>
      <c r="N200" s="268"/>
    </row>
    <row r="201" spans="1:14" x14ac:dyDescent="0.25">
      <c r="A201" s="253" t="s">
        <v>2451</v>
      </c>
      <c r="B201" s="268">
        <f>+'Combined Income Statement'!B24</f>
        <v>-132.40848002906768</v>
      </c>
      <c r="C201" s="268">
        <f>+'Combined Income Statement'!C24</f>
        <v>-114.84619917402523</v>
      </c>
      <c r="D201" s="268">
        <f>+'Combined Income Statement'!D24</f>
        <v>-96.798046719985393</v>
      </c>
      <c r="E201" s="268">
        <f>+'Combined Income Statement'!E24</f>
        <v>-90.896318465838505</v>
      </c>
      <c r="F201" s="268">
        <f>+'Combined Income Statement'!F24</f>
        <v>-89.277203299986908</v>
      </c>
      <c r="G201" s="268">
        <f>+'Combined Income Statement'!G24</f>
        <v>-98.380402561338798</v>
      </c>
      <c r="H201" s="268">
        <f>+'Combined Income Statement'!H24</f>
        <v>-113.58425593864129</v>
      </c>
      <c r="I201" s="268">
        <f>+'Combined Income Statement'!I24</f>
        <v>-145.30866001964262</v>
      </c>
      <c r="J201" s="268">
        <f>+'Combined Income Statement'!J24</f>
        <v>-179.48019661450735</v>
      </c>
      <c r="K201" s="268">
        <f>+'Combined Income Statement'!K24</f>
        <v>-198.74432603843348</v>
      </c>
      <c r="L201" s="268">
        <f>+'Combined Income Statement'!L24</f>
        <v>-320.31195249518589</v>
      </c>
      <c r="M201" s="268"/>
      <c r="N201" s="268">
        <f>+'Combined Income Statement'!N24</f>
        <v>-132.50120426542932</v>
      </c>
    </row>
    <row r="202" spans="1:14" x14ac:dyDescent="0.25">
      <c r="A202" s="253"/>
      <c r="B202" s="268"/>
      <c r="C202" s="268"/>
      <c r="D202" s="268"/>
      <c r="E202" s="268"/>
      <c r="F202" s="268"/>
      <c r="G202" s="268"/>
      <c r="H202" s="268"/>
      <c r="I202" s="268"/>
      <c r="J202" s="268"/>
      <c r="K202" s="268"/>
      <c r="L202" s="268"/>
      <c r="M202" s="268"/>
      <c r="N202" s="268"/>
    </row>
    <row r="203" spans="1:14" x14ac:dyDescent="0.25">
      <c r="A203" s="252" t="s">
        <v>2453</v>
      </c>
      <c r="B203" s="269">
        <f>+'Combined Income Statement'!B26</f>
        <v>223.17791997093229</v>
      </c>
      <c r="C203" s="269">
        <f>+'Combined Income Statement'!C26</f>
        <v>205.09608605846341</v>
      </c>
      <c r="D203" s="269">
        <f>+'Combined Income Statement'!D26</f>
        <v>155.34216290824332</v>
      </c>
      <c r="E203" s="269">
        <f>+'Combined Income Statement'!E26</f>
        <v>136.40705020810714</v>
      </c>
      <c r="F203" s="269">
        <f>+'Combined Income Statement'!F26</f>
        <v>128.21104644377817</v>
      </c>
      <c r="G203" s="269">
        <f>+'Combined Income Statement'!G26</f>
        <v>145.70753483986422</v>
      </c>
      <c r="H203" s="269">
        <f>+'Combined Income Statement'!H26</f>
        <v>177.16879896902026</v>
      </c>
      <c r="I203" s="269">
        <f>+'Combined Income Statement'!I26</f>
        <v>249.33754837182681</v>
      </c>
      <c r="J203" s="269">
        <f>+'Combined Income Statement'!J26</f>
        <v>290.0855827869828</v>
      </c>
      <c r="K203" s="269">
        <f>+'Combined Income Statement'!K26</f>
        <v>308.01056544142045</v>
      </c>
      <c r="L203" s="269">
        <f>+'Combined Income Statement'!L26</f>
        <v>372.66191630514083</v>
      </c>
      <c r="M203" s="269"/>
      <c r="N203" s="269">
        <f>+'Combined Income Statement'!N26</f>
        <v>300.54093294539069</v>
      </c>
    </row>
    <row r="204" spans="1:14" x14ac:dyDescent="0.25">
      <c r="A204" s="253" t="s">
        <v>2202</v>
      </c>
      <c r="B204" s="268">
        <f>+'Combined Income Statement'!B28</f>
        <v>-11</v>
      </c>
      <c r="C204" s="268">
        <f>+'Combined Income Statement'!C28</f>
        <v>-11.811024162541091</v>
      </c>
      <c r="D204" s="268">
        <f>+'Combined Income Statement'!D28</f>
        <v>-12.703888438999906</v>
      </c>
      <c r="E204" s="268">
        <f>+'Combined Income Statement'!E28</f>
        <v>-13.646420593651412</v>
      </c>
      <c r="F204" s="268">
        <f>+'Combined Income Statement'!F28</f>
        <v>-14.641133316561914</v>
      </c>
      <c r="G204" s="268">
        <f>+'Combined Income Statement'!G28</f>
        <v>-15.690663153727908</v>
      </c>
      <c r="H204" s="268">
        <f>+'Combined Income Statement'!H28</f>
        <v>-16.797776566153669</v>
      </c>
      <c r="I204" s="268">
        <f>+'Combined Income Statement'!I28</f>
        <v>-17.965376284687743</v>
      </c>
      <c r="J204" s="268">
        <f>+'Combined Income Statement'!J28</f>
        <v>-19.196507975046</v>
      </c>
      <c r="K204" s="268">
        <f>+'Combined Income Statement'!K28</f>
        <v>-20.494367228152683</v>
      </c>
      <c r="L204" s="268">
        <f>+'Combined Income Statement'!L28</f>
        <v>-21.862306891668769</v>
      </c>
      <c r="M204" s="268"/>
      <c r="N204" s="268">
        <f>+'Combined Income Statement'!N28</f>
        <v>-23.272289001773824</v>
      </c>
    </row>
    <row r="205" spans="1:14" x14ac:dyDescent="0.25">
      <c r="A205" s="252" t="s">
        <v>2051</v>
      </c>
      <c r="B205" s="269">
        <f>+'Combined Income Statement'!B29</f>
        <v>212.17791997093229</v>
      </c>
      <c r="C205" s="269">
        <f>+'Combined Income Statement'!C29</f>
        <v>193.28506189592233</v>
      </c>
      <c r="D205" s="269">
        <f>+'Combined Income Statement'!D29</f>
        <v>142.63827446924344</v>
      </c>
      <c r="E205" s="269">
        <f>+'Combined Income Statement'!E29</f>
        <v>122.76062961445571</v>
      </c>
      <c r="F205" s="269">
        <f>+'Combined Income Statement'!F29</f>
        <v>113.56991312721624</v>
      </c>
      <c r="G205" s="269">
        <f>+'Combined Income Statement'!G29</f>
        <v>130.01687168613631</v>
      </c>
      <c r="H205" s="269">
        <f>+'Combined Income Statement'!H29</f>
        <v>160.37102240286657</v>
      </c>
      <c r="I205" s="269">
        <f>+'Combined Income Statement'!I29</f>
        <v>231.37217208713906</v>
      </c>
      <c r="J205" s="269">
        <f>+'Combined Income Statement'!J29</f>
        <v>270.88907481193678</v>
      </c>
      <c r="K205" s="269">
        <f>+'Combined Income Statement'!K29</f>
        <v>287.51619821326773</v>
      </c>
      <c r="L205" s="269">
        <f>+'Combined Income Statement'!L29</f>
        <v>350.79960941347207</v>
      </c>
      <c r="M205" s="269"/>
      <c r="N205" s="269">
        <f>+'Combined Income Statement'!N29</f>
        <v>277.26864394361689</v>
      </c>
    </row>
    <row r="206" spans="1:14" x14ac:dyDescent="0.25">
      <c r="A206" s="252" t="s">
        <v>2685</v>
      </c>
      <c r="B206" s="269">
        <f>+'Combined Income Statement'!B32+'Combined Income Statement'!B33</f>
        <v>0.65300000000000002</v>
      </c>
      <c r="C206" s="269">
        <f>+'Combined Income Statement'!C32+'Combined Income Statement'!C33</f>
        <v>1.03</v>
      </c>
      <c r="D206" s="269">
        <f>+'Combined Income Statement'!D32+'Combined Income Statement'!D33</f>
        <v>1.03</v>
      </c>
      <c r="E206" s="269">
        <f>+'Combined Income Statement'!E32+'Combined Income Statement'!E33</f>
        <v>1.03</v>
      </c>
      <c r="F206" s="269">
        <f>+'Combined Income Statement'!F32+'Combined Income Statement'!F33</f>
        <v>1.03</v>
      </c>
      <c r="G206" s="269">
        <f>+'Combined Income Statement'!G32+'Combined Income Statement'!G33</f>
        <v>1.03</v>
      </c>
      <c r="H206" s="269">
        <f>+'Combined Income Statement'!H32+'Combined Income Statement'!H33</f>
        <v>1.03</v>
      </c>
      <c r="I206" s="269">
        <f>+'Combined Income Statement'!I32+'Combined Income Statement'!I33</f>
        <v>1.03</v>
      </c>
      <c r="J206" s="269">
        <f>+'Combined Income Statement'!J32+'Combined Income Statement'!J33</f>
        <v>1.03</v>
      </c>
      <c r="K206" s="269">
        <f>+'Combined Income Statement'!K32+'Combined Income Statement'!K33</f>
        <v>1.03</v>
      </c>
      <c r="L206" s="269">
        <f>+'Combined Income Statement'!L32+'Combined Income Statement'!L33</f>
        <v>1.03</v>
      </c>
      <c r="M206" s="269"/>
      <c r="N206" s="269">
        <f>+'Combined Income Statement'!N32+'Combined Income Statement'!N33</f>
        <v>0</v>
      </c>
    </row>
    <row r="207" spans="1:14" x14ac:dyDescent="0.25">
      <c r="A207" s="253" t="s">
        <v>2206</v>
      </c>
      <c r="B207" s="268">
        <f>+'Combined Income Statement'!B34</f>
        <v>-0.78900000000000003</v>
      </c>
      <c r="C207" s="268">
        <f>+'Combined Income Statement'!C34</f>
        <v>-2.2374151199999996</v>
      </c>
      <c r="D207" s="268">
        <f>+'Combined Income Statement'!D34</f>
        <v>-3.4596449082592464</v>
      </c>
      <c r="E207" s="268">
        <f>+'Combined Income Statement'!E34</f>
        <v>-4.7215664736646286</v>
      </c>
      <c r="F207" s="268">
        <f>+'Combined Income Statement'!F34</f>
        <v>-6.0244732027862424</v>
      </c>
      <c r="G207" s="268">
        <f>+'Combined Income Statement'!G34</f>
        <v>-7.3697007169656681</v>
      </c>
      <c r="H207" s="268">
        <f>+'Combined Income Statement'!H34</f>
        <v>-7.6019331332529116</v>
      </c>
      <c r="I207" s="268">
        <f>+'Combined Income Statement'!I34</f>
        <v>-7.8137551822719917</v>
      </c>
      <c r="J207" s="268">
        <f>+'Combined Income Statement'!J34</f>
        <v>-8.0324805486446671</v>
      </c>
      <c r="K207" s="268">
        <f>+'Combined Income Statement'!K34</f>
        <v>-8.2583346749220592</v>
      </c>
      <c r="L207" s="268">
        <f>+'Combined Income Statement'!L34</f>
        <v>-8.4915503752565762</v>
      </c>
      <c r="M207" s="268"/>
      <c r="N207" s="268">
        <f>+'Combined Income Statement'!N34</f>
        <v>-8.7168052028828242</v>
      </c>
    </row>
    <row r="208" spans="1:14" x14ac:dyDescent="0.25">
      <c r="A208" s="252" t="s">
        <v>2207</v>
      </c>
      <c r="B208" s="269">
        <f>+'Combined Income Statement'!B35</f>
        <v>212.0419199709323</v>
      </c>
      <c r="C208" s="269">
        <f>+'Combined Income Statement'!C35</f>
        <v>192.07764677592232</v>
      </c>
      <c r="D208" s="269">
        <f>+'Combined Income Statement'!D35</f>
        <v>140.20862956098421</v>
      </c>
      <c r="E208" s="269">
        <f>+'Combined Income Statement'!E35</f>
        <v>119.06906314079109</v>
      </c>
      <c r="F208" s="269">
        <f>+'Combined Income Statement'!F35</f>
        <v>108.57543992443</v>
      </c>
      <c r="G208" s="269">
        <f>+'Combined Income Statement'!G35</f>
        <v>123.67717096917065</v>
      </c>
      <c r="H208" s="269">
        <f>+'Combined Income Statement'!H35</f>
        <v>153.79908926961366</v>
      </c>
      <c r="I208" s="269">
        <f>+'Combined Income Statement'!I35</f>
        <v>224.58841690486707</v>
      </c>
      <c r="J208" s="269">
        <f>+'Combined Income Statement'!J35</f>
        <v>263.88659426329212</v>
      </c>
      <c r="K208" s="269">
        <f>+'Combined Income Statement'!K35</f>
        <v>280.28786353834568</v>
      </c>
      <c r="L208" s="269">
        <f>+'Combined Income Statement'!L35</f>
        <v>343.33805903821548</v>
      </c>
      <c r="M208" s="269"/>
      <c r="N208" s="269">
        <f>+'Combined Income Statement'!N35</f>
        <v>268.55183874073407</v>
      </c>
    </row>
    <row r="209" spans="1:14" x14ac:dyDescent="0.25">
      <c r="A209" s="253" t="s">
        <v>194</v>
      </c>
      <c r="B209" s="268">
        <f>+'Combined Income Statement'!B37</f>
        <v>-101.84540158604749</v>
      </c>
      <c r="C209" s="268">
        <f>+'Combined Income Statement'!C37</f>
        <v>-91.702870452442696</v>
      </c>
      <c r="D209" s="268">
        <f>+'Combined Income Statement'!D37</f>
        <v>-66.805742189272408</v>
      </c>
      <c r="E209" s="268">
        <f>+'Combined Income Statement'!E37</f>
        <v>-56.658750307579716</v>
      </c>
      <c r="F209" s="268">
        <f>+'Combined Income Statement'!F37</f>
        <v>-51.621811163726399</v>
      </c>
      <c r="G209" s="268">
        <f>+'Combined Income Statement'!G37</f>
        <v>-58.870642065201906</v>
      </c>
      <c r="H209" s="268">
        <f>+'Combined Income Statement'!H37</f>
        <v>-73.329162849414544</v>
      </c>
      <c r="I209" s="268">
        <f>+'Combined Income Statement'!I37</f>
        <v>-107.30804011433619</v>
      </c>
      <c r="J209" s="268">
        <f>+'Combined Income Statement'!J37</f>
        <v>-126.17116524638021</v>
      </c>
      <c r="K209" s="268">
        <f>+'Combined Income Statement'!K37</f>
        <v>-134.04377449840592</v>
      </c>
      <c r="L209" s="268">
        <f>+'Combined Income Statement'!L37</f>
        <v>-164.30786833834344</v>
      </c>
      <c r="M209" s="268"/>
      <c r="N209" s="268">
        <f>+'Combined Income Statement'!N37</f>
        <v>-128.90488259555232</v>
      </c>
    </row>
    <row r="210" spans="1:14" x14ac:dyDescent="0.25">
      <c r="A210" s="252" t="s">
        <v>128</v>
      </c>
      <c r="B210" s="269">
        <f>+'Combined Income Statement'!B39</f>
        <v>110.19651838488481</v>
      </c>
      <c r="C210" s="269">
        <f>+'Combined Income Statement'!C39</f>
        <v>100.37477632347962</v>
      </c>
      <c r="D210" s="269">
        <f>+'Combined Income Statement'!D39</f>
        <v>73.402887371711799</v>
      </c>
      <c r="E210" s="269">
        <f>+'Combined Income Statement'!E39</f>
        <v>62.410312833211371</v>
      </c>
      <c r="F210" s="269">
        <f>+'Combined Income Statement'!F39</f>
        <v>56.953628760703602</v>
      </c>
      <c r="G210" s="269">
        <f>+'Combined Income Statement'!G39</f>
        <v>64.80652890396874</v>
      </c>
      <c r="H210" s="269">
        <f>+'Combined Income Statement'!H39</f>
        <v>80.469926420199116</v>
      </c>
      <c r="I210" s="269">
        <f>+'Combined Income Statement'!I39</f>
        <v>117.28037679053088</v>
      </c>
      <c r="J210" s="269">
        <f>+'Combined Income Statement'!J39</f>
        <v>137.71542901691191</v>
      </c>
      <c r="K210" s="269">
        <f>+'Combined Income Statement'!K39</f>
        <v>146.24408903993975</v>
      </c>
      <c r="L210" s="269">
        <f>+'Combined Income Statement'!L39</f>
        <v>179.03019069987204</v>
      </c>
      <c r="M210" s="269"/>
      <c r="N210" s="269">
        <f>+'Combined Income Statement'!N39</f>
        <v>139.64695614518175</v>
      </c>
    </row>
    <row r="213" spans="1:14" x14ac:dyDescent="0.25">
      <c r="A213" t="s">
        <v>2683</v>
      </c>
    </row>
    <row r="214" spans="1:14" x14ac:dyDescent="0.25">
      <c r="A214" s="254" t="s">
        <v>2</v>
      </c>
      <c r="B214" s="254">
        <v>2018</v>
      </c>
      <c r="C214" s="254">
        <v>2019</v>
      </c>
      <c r="D214" s="254">
        <v>2020</v>
      </c>
      <c r="E214" s="254">
        <v>2021</v>
      </c>
      <c r="F214" s="254">
        <v>2022</v>
      </c>
      <c r="G214" s="254">
        <v>2023</v>
      </c>
      <c r="H214" s="254">
        <v>2024</v>
      </c>
      <c r="I214" s="254">
        <v>2025</v>
      </c>
      <c r="J214" s="254">
        <v>2026</v>
      </c>
      <c r="K214" s="254">
        <v>2027</v>
      </c>
      <c r="L214" s="254">
        <v>2028</v>
      </c>
      <c r="M214" s="255"/>
      <c r="N214" s="254" t="s">
        <v>2680</v>
      </c>
    </row>
    <row r="215" spans="1:14" x14ac:dyDescent="0.25">
      <c r="A215" s="256" t="s">
        <v>2679</v>
      </c>
      <c r="B215" s="257" t="s">
        <v>2681</v>
      </c>
      <c r="C215" s="257" t="s">
        <v>2664</v>
      </c>
      <c r="D215" s="257" t="s">
        <v>2664</v>
      </c>
      <c r="E215" s="257" t="s">
        <v>2664</v>
      </c>
      <c r="F215" s="257" t="s">
        <v>2664</v>
      </c>
      <c r="G215" s="257" t="s">
        <v>2664</v>
      </c>
      <c r="H215" s="257" t="s">
        <v>2664</v>
      </c>
      <c r="I215" s="257" t="s">
        <v>2664</v>
      </c>
      <c r="J215" s="257" t="s">
        <v>2664</v>
      </c>
      <c r="K215" s="257" t="s">
        <v>2664</v>
      </c>
      <c r="L215" s="256" t="s">
        <v>2664</v>
      </c>
      <c r="M215" s="255"/>
      <c r="N215" s="255" t="s">
        <v>2664</v>
      </c>
    </row>
    <row r="216" spans="1:14" x14ac:dyDescent="0.25">
      <c r="A216" s="258" t="s">
        <v>2478</v>
      </c>
      <c r="B216" s="255"/>
      <c r="C216" s="255"/>
      <c r="D216" s="255"/>
      <c r="E216" s="255"/>
      <c r="F216" s="255"/>
      <c r="G216" s="255"/>
      <c r="H216" s="255"/>
      <c r="I216" s="255"/>
      <c r="J216" s="255"/>
      <c r="K216" s="255"/>
      <c r="L216" s="255"/>
      <c r="M216" s="255"/>
      <c r="N216" s="255"/>
    </row>
    <row r="217" spans="1:14" x14ac:dyDescent="0.25">
      <c r="A217" s="255" t="s">
        <v>2384</v>
      </c>
      <c r="B217" s="259">
        <f>+'Combined Balance Sheet'!B9</f>
        <v>233.02099999999999</v>
      </c>
      <c r="C217" s="259">
        <f>+'Combined Balance Sheet'!C9</f>
        <v>250.12735383745888</v>
      </c>
      <c r="D217" s="259">
        <f>+'Combined Balance Sheet'!D9</f>
        <v>267.97921010494019</v>
      </c>
      <c r="E217" s="259">
        <f>+'Combined Balance Sheet'!E9</f>
        <v>285.88082864642331</v>
      </c>
      <c r="F217" s="259">
        <f>+'Combined Balance Sheet'!F9</f>
        <v>303.81236355790179</v>
      </c>
      <c r="G217" s="259">
        <f>+'Combined Balance Sheet'!G9</f>
        <v>321.75238825865949</v>
      </c>
      <c r="H217" s="259">
        <f>+'Combined Balance Sheet'!H9</f>
        <v>339.67780009968692</v>
      </c>
      <c r="I217" s="259">
        <f>+'Combined Balance Sheet'!I9</f>
        <v>357.56371974695742</v>
      </c>
      <c r="J217" s="259">
        <f>+'Combined Balance Sheet'!J9</f>
        <v>375.38338506636279</v>
      </c>
      <c r="K217" s="259">
        <f>+'Combined Balance Sheet'!K9</f>
        <v>393.10803922318524</v>
      </c>
      <c r="L217" s="259">
        <f>+'Combined Balance Sheet'!L9</f>
        <v>410.70681269436506</v>
      </c>
      <c r="M217" s="259"/>
      <c r="N217" s="259">
        <f>+'Combined Balance Sheet'!N9</f>
        <v>427.39240956985873</v>
      </c>
    </row>
    <row r="218" spans="1:14" x14ac:dyDescent="0.25">
      <c r="A218" s="255" t="s">
        <v>2686</v>
      </c>
      <c r="B218" s="259">
        <f>+SUM('Combined Balance Sheet'!B10:B14)</f>
        <v>23.914999999999999</v>
      </c>
      <c r="C218" s="259">
        <f>+SUM('Combined Balance Sheet'!C10:C14)</f>
        <v>23.914999999999999</v>
      </c>
      <c r="D218" s="259">
        <f>+SUM('Combined Balance Sheet'!D10:D14)</f>
        <v>23.914999999999999</v>
      </c>
      <c r="E218" s="259">
        <f>+SUM('Combined Balance Sheet'!E10:E14)</f>
        <v>23.914999999999999</v>
      </c>
      <c r="F218" s="259">
        <f>+SUM('Combined Balance Sheet'!F10:F14)</f>
        <v>23.914999999999999</v>
      </c>
      <c r="G218" s="259">
        <f>+SUM('Combined Balance Sheet'!G10:G14)</f>
        <v>23.914999999999999</v>
      </c>
      <c r="H218" s="259">
        <f>+SUM('Combined Balance Sheet'!H10:H14)</f>
        <v>23.914999999999999</v>
      </c>
      <c r="I218" s="259">
        <f>+SUM('Combined Balance Sheet'!I10:I14)</f>
        <v>23.914999999999999</v>
      </c>
      <c r="J218" s="259">
        <f>+SUM('Combined Balance Sheet'!J10:J14)</f>
        <v>23.914999999999999</v>
      </c>
      <c r="K218" s="259">
        <f>+SUM('Combined Balance Sheet'!K10:K14)</f>
        <v>23.914999999999999</v>
      </c>
      <c r="L218" s="259">
        <f>+SUM('Combined Balance Sheet'!L10:L14)</f>
        <v>23.914999999999999</v>
      </c>
      <c r="M218" s="259"/>
      <c r="N218" s="259">
        <f>+SUM('Combined Balance Sheet'!N10:N14)</f>
        <v>23.914999999999999</v>
      </c>
    </row>
    <row r="219" spans="1:14" x14ac:dyDescent="0.25">
      <c r="A219" s="258" t="s">
        <v>2483</v>
      </c>
      <c r="B219" s="259"/>
      <c r="C219" s="259"/>
      <c r="D219" s="259"/>
      <c r="E219" s="259"/>
      <c r="F219" s="259"/>
      <c r="G219" s="259"/>
      <c r="H219" s="259"/>
      <c r="I219" s="259"/>
      <c r="J219" s="259"/>
      <c r="K219" s="259"/>
      <c r="L219" s="259"/>
      <c r="M219" s="259"/>
      <c r="N219" s="259"/>
    </row>
    <row r="220" spans="1:14" x14ac:dyDescent="0.25">
      <c r="A220" s="255" t="s">
        <v>2387</v>
      </c>
      <c r="B220" s="259">
        <f>+'Combined Balance Sheet'!B17</f>
        <v>11.735675036367521</v>
      </c>
      <c r="C220" s="259">
        <f>+'Combined Balance Sheet'!C17</f>
        <v>11.864646012148434</v>
      </c>
      <c r="D220" s="259">
        <f>+'Combined Balance Sheet'!D17</f>
        <v>11.193140088397564</v>
      </c>
      <c r="E220" s="259">
        <f>+'Combined Balance Sheet'!E17</f>
        <v>11.130442940652154</v>
      </c>
      <c r="F220" s="259">
        <f>+'Combined Balance Sheet'!F17</f>
        <v>11.288113692237861</v>
      </c>
      <c r="G220" s="259">
        <f>+'Combined Balance Sheet'!G17</f>
        <v>12.008232759283532</v>
      </c>
      <c r="H220" s="259">
        <f>+'Combined Balance Sheet'!H17</f>
        <v>13.061430179328109</v>
      </c>
      <c r="I220" s="259">
        <f>+'Combined Balance Sheet'!I17</f>
        <v>14.963284749325215</v>
      </c>
      <c r="J220" s="259">
        <f>+'Combined Balance Sheet'!J17</f>
        <v>16.419526354790126</v>
      </c>
      <c r="K220" s="259">
        <f>+'Combined Balance Sheet'!K17</f>
        <v>17.294529110884071</v>
      </c>
      <c r="L220" s="259">
        <f>+'Combined Balance Sheet'!L17</f>
        <v>20.507322305038304</v>
      </c>
      <c r="M220" s="259"/>
      <c r="N220" s="259">
        <f>+'Combined Balance Sheet'!N17</f>
        <v>17.526928482103472</v>
      </c>
    </row>
    <row r="221" spans="1:14" x14ac:dyDescent="0.25">
      <c r="A221" s="255" t="s">
        <v>2388</v>
      </c>
      <c r="B221" s="259">
        <f>+'Combined Balance Sheet'!B18</f>
        <v>25.018000000000001</v>
      </c>
      <c r="C221" s="259">
        <f>+'Combined Balance Sheet'!C18</f>
        <v>22.51018624994207</v>
      </c>
      <c r="D221" s="259">
        <f>+'Combined Balance Sheet'!D18</f>
        <v>17.739834156984145</v>
      </c>
      <c r="E221" s="259">
        <f>+'Combined Balance Sheet'!E18</f>
        <v>15.992388003266637</v>
      </c>
      <c r="F221" s="259">
        <f>+'Combined Balance Sheet'!F18</f>
        <v>15.301825469392288</v>
      </c>
      <c r="G221" s="259">
        <f>+'Combined Balance Sheet'!G18</f>
        <v>17.1733002665549</v>
      </c>
      <c r="H221" s="259">
        <f>+'Combined Balance Sheet'!H18</f>
        <v>20.456518943581298</v>
      </c>
      <c r="I221" s="259">
        <f>+'Combined Balance Sheet'!I18</f>
        <v>27.766131779893108</v>
      </c>
      <c r="J221" s="259">
        <f>+'Combined Balance Sheet'!J18</f>
        <v>33.037249650342311</v>
      </c>
      <c r="K221" s="259">
        <f>+'Combined Balance Sheet'!K18</f>
        <v>35.65376480946118</v>
      </c>
      <c r="L221" s="259">
        <f>+'Combined Balance Sheet'!L18</f>
        <v>48.755577405791037</v>
      </c>
      <c r="M221" s="259"/>
      <c r="N221" s="259">
        <f>+'Combined Balance Sheet'!N18</f>
        <v>30.467554970438393</v>
      </c>
    </row>
    <row r="222" spans="1:14" x14ac:dyDescent="0.25">
      <c r="A222" s="255" t="str">
        <f>+A186</f>
        <v>Dues from Government</v>
      </c>
      <c r="B222" s="259">
        <f>+'Combined Balance Sheet'!B19</f>
        <v>12.837</v>
      </c>
      <c r="C222" s="259">
        <f>+'Combined Balance Sheet'!C19</f>
        <v>12.677009490055287</v>
      </c>
      <c r="D222" s="259">
        <f>+'Combined Balance Sheet'!D19</f>
        <v>10.354184188269157</v>
      </c>
      <c r="E222" s="259">
        <f>+'Combined Balance Sheet'!E19</f>
        <v>9.5965307452009974</v>
      </c>
      <c r="F222" s="259">
        <f>+'Combined Balance Sheet'!F19</f>
        <v>9.3927750470844771</v>
      </c>
      <c r="G222" s="259">
        <f>+'Combined Balance Sheet'!G19</f>
        <v>10.632308170464768</v>
      </c>
      <c r="H222" s="259">
        <f>+'Combined Balance Sheet'!H19</f>
        <v>12.717688563083867</v>
      </c>
      <c r="I222" s="259">
        <f>+'Combined Balance Sheet'!I19</f>
        <v>16.968363892898363</v>
      </c>
      <c r="J222" s="259">
        <f>+'Combined Balance Sheet'!J19</f>
        <v>20.036820477633061</v>
      </c>
      <c r="K222" s="259">
        <f>+'Combined Balance Sheet'!K19</f>
        <v>21.569439260899852</v>
      </c>
      <c r="L222" s="259">
        <f>+'Combined Balance Sheet'!L19</f>
        <v>29.160242671581155</v>
      </c>
      <c r="M222" s="259"/>
      <c r="N222" s="259">
        <f>+'Combined Balance Sheet'!N19</f>
        <v>20.847411430330677</v>
      </c>
    </row>
    <row r="223" spans="1:14" x14ac:dyDescent="0.25">
      <c r="A223" s="255" t="s">
        <v>2687</v>
      </c>
      <c r="B223" s="259">
        <f>+SUM('Combined Balance Sheet'!B20:B22)</f>
        <v>51.960784864884019</v>
      </c>
      <c r="C223" s="259">
        <f>+SUM('Combined Balance Sheet'!C20:C22)</f>
        <v>111.84743573519133</v>
      </c>
      <c r="D223" s="259">
        <f>+SUM('Combined Balance Sheet'!D20:D22)</f>
        <v>162.3937765781391</v>
      </c>
      <c r="E223" s="259">
        <f>+SUM('Combined Balance Sheet'!E20:E22)</f>
        <v>206.03435227364056</v>
      </c>
      <c r="F223" s="259">
        <f>+SUM('Combined Balance Sheet'!F20:F22)</f>
        <v>247.14952550406289</v>
      </c>
      <c r="G223" s="259">
        <f>+SUM('Combined Balance Sheet'!G20:G22)</f>
        <v>290.86349799634417</v>
      </c>
      <c r="H223" s="259">
        <f>+SUM('Combined Balance Sheet'!H20:H22)</f>
        <v>313.72218966222039</v>
      </c>
      <c r="I223" s="259">
        <f>+SUM('Combined Balance Sheet'!I20:I22)</f>
        <v>349.58882112368087</v>
      </c>
      <c r="J223" s="259">
        <f>+SUM('Combined Balance Sheet'!J20:J22)</f>
        <v>397.81398143087421</v>
      </c>
      <c r="K223" s="259">
        <f>+SUM('Combined Balance Sheet'!K20:K22)</f>
        <v>452.4335212812731</v>
      </c>
      <c r="L223" s="259">
        <f>+SUM('Combined Balance Sheet'!L20:L22)</f>
        <v>517.34433186523063</v>
      </c>
      <c r="M223" s="259"/>
      <c r="N223" s="259">
        <f>+SUM('Combined Balance Sheet'!N20:N22)</f>
        <v>584.78310634475145</v>
      </c>
    </row>
    <row r="224" spans="1:14" x14ac:dyDescent="0.25">
      <c r="A224" s="255" t="s">
        <v>2389</v>
      </c>
      <c r="B224" s="259">
        <f>+'Combined Balance Sheet'!B22</f>
        <v>48.735784864884018</v>
      </c>
      <c r="C224" s="259">
        <f>+'Combined Balance Sheet'!C22</f>
        <v>108.62243573519133</v>
      </c>
      <c r="D224" s="259">
        <f>+'Combined Balance Sheet'!D22</f>
        <v>159.1687765781391</v>
      </c>
      <c r="E224" s="259">
        <f>+'Combined Balance Sheet'!E22</f>
        <v>202.80935227364057</v>
      </c>
      <c r="F224" s="259">
        <f>+'Combined Balance Sheet'!F22</f>
        <v>243.9245255040629</v>
      </c>
      <c r="G224" s="259">
        <f>+'Combined Balance Sheet'!G22</f>
        <v>287.63849799634414</v>
      </c>
      <c r="H224" s="259">
        <f>+'Combined Balance Sheet'!H22</f>
        <v>310.49718966222036</v>
      </c>
      <c r="I224" s="259">
        <f>+'Combined Balance Sheet'!I22</f>
        <v>346.36382112368085</v>
      </c>
      <c r="J224" s="259">
        <f>+'Combined Balance Sheet'!J22</f>
        <v>394.58898143087418</v>
      </c>
      <c r="K224" s="259">
        <f>+'Combined Balance Sheet'!K22</f>
        <v>449.20852128127308</v>
      </c>
      <c r="L224" s="259">
        <f>+'Combined Balance Sheet'!L22</f>
        <v>514.11933186523061</v>
      </c>
      <c r="M224" s="259"/>
      <c r="N224" s="259">
        <f>+'Combined Balance Sheet'!N22</f>
        <v>581.55810634475142</v>
      </c>
    </row>
    <row r="225" spans="1:19" x14ac:dyDescent="0.25">
      <c r="A225" s="258" t="s">
        <v>28</v>
      </c>
      <c r="B225" s="260">
        <f>+'Combined Balance Sheet'!B23</f>
        <v>101.55145990125155</v>
      </c>
      <c r="C225" s="260">
        <f>+'Combined Balance Sheet'!C23</f>
        <v>158.89927748733712</v>
      </c>
      <c r="D225" s="260">
        <f>+'Combined Balance Sheet'!D23</f>
        <v>201.68093501178998</v>
      </c>
      <c r="E225" s="260">
        <f>+'Combined Balance Sheet'!E23</f>
        <v>242.75371396276037</v>
      </c>
      <c r="F225" s="260">
        <f>+'Combined Balance Sheet'!F23</f>
        <v>283.1322397127775</v>
      </c>
      <c r="G225" s="260">
        <f>+'Combined Balance Sheet'!G23</f>
        <v>330.67733919264737</v>
      </c>
      <c r="H225" s="260">
        <f>+'Combined Balance Sheet'!H23</f>
        <v>359.95782734821364</v>
      </c>
      <c r="I225" s="260">
        <f>+'Combined Balance Sheet'!I23</f>
        <v>409.28660154579757</v>
      </c>
      <c r="J225" s="260">
        <f>+'Combined Balance Sheet'!J23</f>
        <v>467.3075779136397</v>
      </c>
      <c r="K225" s="260">
        <f>+'Combined Balance Sheet'!K23</f>
        <v>526.95125446251814</v>
      </c>
      <c r="L225" s="260">
        <f>+'Combined Balance Sheet'!L23</f>
        <v>615.76747424764108</v>
      </c>
      <c r="M225" s="260"/>
      <c r="N225" s="260">
        <f>+'Combined Balance Sheet'!N23</f>
        <v>653.62500122762401</v>
      </c>
    </row>
    <row r="226" spans="1:19" x14ac:dyDescent="0.25">
      <c r="A226" s="258" t="s">
        <v>2390</v>
      </c>
      <c r="B226" s="260">
        <f>+'Combined Balance Sheet'!B25</f>
        <v>358.48745990125155</v>
      </c>
      <c r="C226" s="260">
        <f>+'Combined Balance Sheet'!C25</f>
        <v>432.94163132479594</v>
      </c>
      <c r="D226" s="260">
        <f>+'Combined Balance Sheet'!D25</f>
        <v>493.57514511673014</v>
      </c>
      <c r="E226" s="260">
        <f>+'Combined Balance Sheet'!E25</f>
        <v>552.54954260918362</v>
      </c>
      <c r="F226" s="260">
        <f>+'Combined Balance Sheet'!F25</f>
        <v>610.85960327067926</v>
      </c>
      <c r="G226" s="260">
        <f>+'Combined Balance Sheet'!G25</f>
        <v>676.34472745130688</v>
      </c>
      <c r="H226" s="260">
        <f>+'Combined Balance Sheet'!H25</f>
        <v>723.55062744790052</v>
      </c>
      <c r="I226" s="260">
        <f>+'Combined Balance Sheet'!I25</f>
        <v>790.76532129275495</v>
      </c>
      <c r="J226" s="260">
        <f>+'Combined Balance Sheet'!J25</f>
        <v>866.60596298000246</v>
      </c>
      <c r="K226" s="260">
        <f>+'Combined Balance Sheet'!K25</f>
        <v>943.97429368570329</v>
      </c>
      <c r="L226" s="260">
        <f>+'Combined Balance Sheet'!L25</f>
        <v>1050.389286942006</v>
      </c>
      <c r="M226" s="260"/>
      <c r="N226" s="260">
        <f>+'Combined Balance Sheet'!N25</f>
        <v>1104.9324107974826</v>
      </c>
    </row>
    <row r="227" spans="1:19" x14ac:dyDescent="0.25">
      <c r="A227" s="255"/>
      <c r="B227" s="259"/>
      <c r="C227" s="259"/>
      <c r="D227" s="259"/>
      <c r="E227" s="259"/>
      <c r="F227" s="259"/>
      <c r="G227" s="259"/>
      <c r="H227" s="259"/>
      <c r="I227" s="259"/>
      <c r="J227" s="259"/>
      <c r="K227" s="259"/>
      <c r="L227" s="259"/>
      <c r="M227" s="259"/>
      <c r="N227" s="259"/>
    </row>
    <row r="228" spans="1:19" x14ac:dyDescent="0.25">
      <c r="A228" s="258" t="s">
        <v>2571</v>
      </c>
      <c r="B228" s="260">
        <f>+'Combined Balance Sheet'!B39</f>
        <v>274.24900000000008</v>
      </c>
      <c r="C228" s="260">
        <f>+'Combined Balance Sheet'!C39</f>
        <v>321.14569500130114</v>
      </c>
      <c r="D228" s="260">
        <f>+'Combined Balance Sheet'!D39</f>
        <v>355.16392050310941</v>
      </c>
      <c r="E228" s="260">
        <f>+'Combined Balance Sheet'!E39</f>
        <v>383.93343924329145</v>
      </c>
      <c r="F228" s="260">
        <f>+'Combined Balance Sheet'!F39</f>
        <v>410.09751423714084</v>
      </c>
      <c r="G228" s="260">
        <f>+'Combined Balance Sheet'!G39</f>
        <v>440.01117218227915</v>
      </c>
      <c r="H228" s="260">
        <f>+'Combined Balance Sheet'!H39</f>
        <v>477.403749662194</v>
      </c>
      <c r="I228" s="260">
        <f>+'Combined Balance Sheet'!I39</f>
        <v>532.37248812974485</v>
      </c>
      <c r="J228" s="260">
        <f>+'Combined Balance Sheet'!J39</f>
        <v>597.09850378646865</v>
      </c>
      <c r="K228" s="260">
        <f>+'Combined Balance Sheet'!K39</f>
        <v>665.89676251725052</v>
      </c>
      <c r="L228" s="260">
        <f>+'Combined Balance Sheet'!L39</f>
        <v>750.34964636493714</v>
      </c>
      <c r="M228" s="260"/>
      <c r="N228" s="260">
        <f>+'Combined Balance Sheet'!N39</f>
        <v>817.02792272254646</v>
      </c>
    </row>
    <row r="229" spans="1:19" x14ac:dyDescent="0.25">
      <c r="A229" s="255" t="s">
        <v>2493</v>
      </c>
      <c r="B229" s="259">
        <f>+'Combined Balance Sheet'!B46</f>
        <v>43.735999999999997</v>
      </c>
      <c r="C229" s="259">
        <f>+'Combined Balance Sheet'!C46</f>
        <v>72.653377999999989</v>
      </c>
      <c r="D229" s="259">
        <f>+'Combined Balance Sheet'!D46</f>
        <v>103.20912270648117</v>
      </c>
      <c r="E229" s="259">
        <f>+'Combined Balance Sheet'!E46</f>
        <v>134.75716184161573</v>
      </c>
      <c r="F229" s="259">
        <f>+'Combined Balance Sheet'!F46</f>
        <v>167.32983006965605</v>
      </c>
      <c r="G229" s="259">
        <f>+'Combined Balance Sheet'!G46</f>
        <v>172.04313992414171</v>
      </c>
      <c r="H229" s="259">
        <f>+'Combined Balance Sheet'!H46</f>
        <v>176.90151581721977</v>
      </c>
      <c r="I229" s="259">
        <f>+'Combined Balance Sheet'!I46</f>
        <v>181.21859125789098</v>
      </c>
      <c r="J229" s="259">
        <f>+'Combined Balance Sheet'!J46</f>
        <v>185.67619134102657</v>
      </c>
      <c r="K229" s="259">
        <f>+'Combined Balance Sheet'!K46</f>
        <v>190.27890178857513</v>
      </c>
      <c r="L229" s="259">
        <f>+'Combined Balance Sheet'!L46</f>
        <v>195.03145819964274</v>
      </c>
      <c r="M229" s="259"/>
      <c r="N229" s="259">
        <f>+'Combined Balance Sheet'!N46</f>
        <v>199.54967911003004</v>
      </c>
    </row>
    <row r="230" spans="1:19" x14ac:dyDescent="0.25">
      <c r="A230" s="255" t="s">
        <v>2570</v>
      </c>
      <c r="B230" s="259">
        <f>+'Combined Balance Sheet'!B53</f>
        <v>40.585535272436417</v>
      </c>
      <c r="C230" s="259">
        <f>+'Combined Balance Sheet'!C53</f>
        <v>39.190055534077416</v>
      </c>
      <c r="D230" s="259">
        <f>+'Combined Balance Sheet'!D53</f>
        <v>35.249599117722049</v>
      </c>
      <c r="E230" s="259">
        <f>+'Combined Balance Sheet'!E53</f>
        <v>33.906438734859002</v>
      </c>
      <c r="F230" s="259">
        <f>+'Combined Balance Sheet'!F53</f>
        <v>33.479756174464853</v>
      </c>
      <c r="G230" s="259">
        <f>+'Combined Balance Sheet'!G53</f>
        <v>64.337912555468591</v>
      </c>
      <c r="H230" s="259">
        <f>+'Combined Balance Sheet'!H53</f>
        <v>69.292859179069225</v>
      </c>
      <c r="I230" s="259">
        <f>+'Combined Balance Sheet'!I53</f>
        <v>77.221739115701695</v>
      </c>
      <c r="J230" s="259">
        <f>+'Combined Balance Sheet'!J53</f>
        <v>83.878765063089887</v>
      </c>
      <c r="K230" s="259">
        <f>+'Combined Balance Sheet'!K53</f>
        <v>87.84612659045996</v>
      </c>
      <c r="L230" s="259">
        <f>+'Combined Balance Sheet'!L53</f>
        <v>105.05567958800864</v>
      </c>
      <c r="M230" s="259"/>
      <c r="N230" s="259">
        <f>+'Combined Balance Sheet'!N53</f>
        <v>88.402306175488576</v>
      </c>
    </row>
    <row r="231" spans="1:19" x14ac:dyDescent="0.25">
      <c r="A231" s="258" t="s">
        <v>2396</v>
      </c>
      <c r="B231" s="260">
        <f>+'Combined Balance Sheet'!B55</f>
        <v>358.57053527243647</v>
      </c>
      <c r="C231" s="260">
        <f>+'Combined Balance Sheet'!C55</f>
        <v>432.98912853537854</v>
      </c>
      <c r="D231" s="260">
        <f>+'Combined Balance Sheet'!D55</f>
        <v>493.62264232731263</v>
      </c>
      <c r="E231" s="260">
        <f>+'Combined Balance Sheet'!E55</f>
        <v>552.59703981976622</v>
      </c>
      <c r="F231" s="260">
        <f>+'Combined Balance Sheet'!F55</f>
        <v>610.90710048126175</v>
      </c>
      <c r="G231" s="260">
        <f>+'Combined Balance Sheet'!G55</f>
        <v>676.39222466188949</v>
      </c>
      <c r="H231" s="260">
        <f>+'Combined Balance Sheet'!H55</f>
        <v>723.59812465848302</v>
      </c>
      <c r="I231" s="260">
        <f>+'Combined Balance Sheet'!I55</f>
        <v>790.81281850333755</v>
      </c>
      <c r="J231" s="260">
        <f>+'Combined Balance Sheet'!J55</f>
        <v>866.65346019058506</v>
      </c>
      <c r="K231" s="260">
        <f>+'Combined Balance Sheet'!K55</f>
        <v>944.02179089628567</v>
      </c>
      <c r="L231" s="260">
        <f>+'Combined Balance Sheet'!L55</f>
        <v>1050.4367841525886</v>
      </c>
      <c r="M231" s="260"/>
      <c r="N231" s="260">
        <f>+'Combined Balance Sheet'!N55</f>
        <v>1104.9799080080652</v>
      </c>
    </row>
    <row r="233" spans="1:19" x14ac:dyDescent="0.25">
      <c r="A233" s="222" t="s">
        <v>2688</v>
      </c>
      <c r="B233" s="191"/>
      <c r="C233" s="191"/>
      <c r="D233" s="191"/>
      <c r="E233" s="191"/>
      <c r="F233" s="191"/>
      <c r="G233" s="191"/>
      <c r="H233" s="191"/>
      <c r="I233" s="191"/>
      <c r="J233" s="191"/>
      <c r="K233" s="191"/>
      <c r="L233" s="191"/>
    </row>
    <row r="234" spans="1:19" x14ac:dyDescent="0.25">
      <c r="A234" s="205" t="str">
        <f>+A214</f>
        <v>Year</v>
      </c>
      <c r="B234" s="216" t="str">
        <f>+'PEER RATIOS'!B6</f>
        <v>Royal Dutch</v>
      </c>
      <c r="C234" s="217" t="str">
        <f>+'PEER RATIOS'!C6</f>
        <v>Exxon</v>
      </c>
      <c r="D234" s="218" t="str">
        <f>+'PEER RATIOS'!D6</f>
        <v>Chevron</v>
      </c>
      <c r="E234" s="219" t="str">
        <f>+'PEER RATIOS'!E6</f>
        <v>BP</v>
      </c>
      <c r="F234" s="220" t="str">
        <f>+'PEER RATIOS'!F6</f>
        <v>Total SA</v>
      </c>
      <c r="G234" s="221" t="str">
        <f>+'PEER RATIOS'!G6</f>
        <v>Aramco</v>
      </c>
      <c r="H234" s="221" t="str">
        <f>+'PEER RATIOS'!H6</f>
        <v>Aramco</v>
      </c>
      <c r="I234" s="221" t="str">
        <f>+'PEER RATIOS'!I6</f>
        <v>Aramco</v>
      </c>
      <c r="J234" s="221" t="str">
        <f>+'PEER RATIOS'!J6</f>
        <v>Aramco</v>
      </c>
      <c r="K234" s="221" t="str">
        <f>+'PEER RATIOS'!K6</f>
        <v>Aramco</v>
      </c>
      <c r="L234" s="221" t="str">
        <f>+'PEER RATIOS'!L6</f>
        <v>Aramco</v>
      </c>
      <c r="M234" s="221" t="str">
        <f>+'PEER RATIOS'!M6</f>
        <v>Aramco</v>
      </c>
      <c r="N234" s="221" t="str">
        <f>+'PEER RATIOS'!N6</f>
        <v>Aramco</v>
      </c>
      <c r="O234" s="221" t="str">
        <f>+'PEER RATIOS'!O6</f>
        <v>Aramco</v>
      </c>
      <c r="P234" s="221" t="str">
        <f>+'PEER RATIOS'!P6</f>
        <v>Aramco</v>
      </c>
      <c r="Q234" s="221" t="str">
        <f>+'PEER RATIOS'!Q6</f>
        <v>Aramco</v>
      </c>
      <c r="R234" s="221"/>
      <c r="S234" s="221" t="str">
        <f>+'PEER RATIOS'!R6</f>
        <v>Aramco</v>
      </c>
    </row>
    <row r="235" spans="1:19" x14ac:dyDescent="0.25">
      <c r="A235" s="205"/>
      <c r="B235" s="210">
        <v>2018</v>
      </c>
      <c r="C235" s="211">
        <v>2018</v>
      </c>
      <c r="D235" s="212">
        <v>2018</v>
      </c>
      <c r="E235" s="213">
        <v>2018</v>
      </c>
      <c r="F235" s="214">
        <v>2018</v>
      </c>
      <c r="G235" s="215">
        <f t="shared" ref="G235:Q235" si="7">+B214</f>
        <v>2018</v>
      </c>
      <c r="H235" s="215">
        <f t="shared" si="7"/>
        <v>2019</v>
      </c>
      <c r="I235" s="215">
        <f t="shared" si="7"/>
        <v>2020</v>
      </c>
      <c r="J235" s="215">
        <f t="shared" si="7"/>
        <v>2021</v>
      </c>
      <c r="K235" s="215">
        <f t="shared" si="7"/>
        <v>2022</v>
      </c>
      <c r="L235" s="215">
        <f t="shared" si="7"/>
        <v>2023</v>
      </c>
      <c r="M235" s="215">
        <f t="shared" si="7"/>
        <v>2024</v>
      </c>
      <c r="N235" s="215">
        <f t="shared" si="7"/>
        <v>2025</v>
      </c>
      <c r="O235" s="215">
        <f t="shared" si="7"/>
        <v>2026</v>
      </c>
      <c r="P235" s="215">
        <f t="shared" si="7"/>
        <v>2027</v>
      </c>
      <c r="Q235" s="215">
        <f t="shared" si="7"/>
        <v>2028</v>
      </c>
      <c r="R235" s="215"/>
      <c r="S235" s="215" t="str">
        <f>+N214</f>
        <v>Perpetuity</v>
      </c>
    </row>
    <row r="236" spans="1:19" x14ac:dyDescent="0.25">
      <c r="A236" s="222" t="str">
        <f>+'PEER RATIOS'!A8</f>
        <v>Profitability</v>
      </c>
      <c r="B236" s="210"/>
      <c r="C236" s="211"/>
      <c r="D236" s="212"/>
      <c r="E236" s="213"/>
      <c r="F236" s="214"/>
      <c r="G236" s="215"/>
      <c r="H236" s="215"/>
      <c r="I236" s="215"/>
      <c r="J236" s="215"/>
      <c r="K236" s="215"/>
      <c r="L236" s="215"/>
      <c r="M236" s="215"/>
      <c r="N236" s="215"/>
      <c r="O236" s="215"/>
      <c r="P236" s="215"/>
      <c r="Q236" s="215"/>
      <c r="R236" s="215"/>
      <c r="S236" s="215"/>
    </row>
    <row r="237" spans="1:19" x14ac:dyDescent="0.25">
      <c r="A237" s="191" t="str">
        <f>+'PEER RATIOS'!A9</f>
        <v>Gross Margin</v>
      </c>
      <c r="B237" s="223">
        <f>+'PEER RATIOS'!B9</f>
        <v>0.17253765007891775</v>
      </c>
      <c r="C237" s="224">
        <f>+'PEER RATIOS'!C9</f>
        <v>0.30958858992167027</v>
      </c>
      <c r="D237" s="225">
        <f>+'PEER RATIOS'!D9</f>
        <v>0.40450471445577479</v>
      </c>
      <c r="E237" s="226">
        <f>+'PEER RATIOS'!E9</f>
        <v>0.15079529783502257</v>
      </c>
      <c r="F237" s="227">
        <f>+'PEER RATIOS'!F9</f>
        <v>0.31337924891095348</v>
      </c>
      <c r="G237" s="228">
        <f>+'PEER RATIOS'!G9</f>
        <v>0.65836859894228883</v>
      </c>
      <c r="H237" s="228">
        <f>+'PEER RATIOS'!H9</f>
        <v>0.67624142354700134</v>
      </c>
      <c r="I237" s="228">
        <f>+'PEER RATIOS'!I9</f>
        <v>0.6619793278198578</v>
      </c>
      <c r="J237" s="228">
        <f>+'PEER RATIOS'!J9</f>
        <v>0.65240012181631857</v>
      </c>
      <c r="K237" s="228">
        <f>+'PEER RATIOS'!K9</f>
        <v>0.64565426253068903</v>
      </c>
      <c r="L237" s="228">
        <f>+'PEER RATIOS'!L9</f>
        <v>0.64834700200737028</v>
      </c>
      <c r="M237" s="228">
        <f>+'PEER RATIOS'!M9</f>
        <v>0.65368090899570286</v>
      </c>
      <c r="N237" s="228">
        <f>+'PEER RATIOS'!N9</f>
        <v>0.66533378707054525</v>
      </c>
      <c r="O237" s="228">
        <f>+'PEER RATIOS'!O9</f>
        <v>0.6467092116346761</v>
      </c>
      <c r="P237" s="228">
        <f>+'PEER RATIOS'!P9</f>
        <v>0.63533845882899531</v>
      </c>
      <c r="Q237" s="228">
        <f>+'PEER RATIOS'!Q9</f>
        <v>0.55844280055223439</v>
      </c>
      <c r="R237" s="228"/>
      <c r="S237" s="228">
        <f>+'PEER RATIOS'!R9</f>
        <v>0.88689687036547049</v>
      </c>
    </row>
    <row r="238" spans="1:19" x14ac:dyDescent="0.25">
      <c r="A238" s="191" t="str">
        <f>+'PEER RATIOS'!A10</f>
        <v>EBITDA Margin</v>
      </c>
      <c r="B238" s="223">
        <f>+'PEER RATIOS'!B10</f>
        <v>0.14604871239502062</v>
      </c>
      <c r="C238" s="224">
        <f>+'PEER RATIOS'!C10</f>
        <v>0.14299999999999999</v>
      </c>
      <c r="D238" s="225">
        <f>+'PEER RATIOS'!D10</f>
        <v>0.22</v>
      </c>
      <c r="E238" s="226">
        <f>+'PEER RATIOS'!E10</f>
        <v>0.114</v>
      </c>
      <c r="F238" s="227">
        <f>+'PEER RATIOS'!F10</f>
        <v>0.16300000000000001</v>
      </c>
      <c r="G238" s="228">
        <f>+'PEER RATIOS'!G10</f>
        <v>0.62763345271622395</v>
      </c>
      <c r="H238" s="228">
        <f>+'PEER RATIOS'!H10</f>
        <v>0.64104088620054922</v>
      </c>
      <c r="I238" s="228">
        <f>+'PEER RATIOS'!I10</f>
        <v>0.61609436724626154</v>
      </c>
      <c r="J238" s="228">
        <f>+'PEER RATIOS'!J10</f>
        <v>0.60011011277081272</v>
      </c>
      <c r="K238" s="228">
        <f>+'PEER RATIOS'!K10</f>
        <v>0.58950792327783552</v>
      </c>
      <c r="L238" s="228">
        <f>+'PEER RATIOS'!L10</f>
        <v>0.59694688885984282</v>
      </c>
      <c r="M238" s="228">
        <f>+'PEER RATIOS'!M10</f>
        <v>0.60934458289797233</v>
      </c>
      <c r="N238" s="228">
        <f>+'PEER RATIOS'!N10</f>
        <v>0.6318001872819119</v>
      </c>
      <c r="O238" s="228">
        <f>+'PEER RATIOS'!O10</f>
        <v>0.6177741128340456</v>
      </c>
      <c r="P238" s="228">
        <f>+'PEER RATIOS'!P10</f>
        <v>0.60780975303849705</v>
      </c>
      <c r="Q238" s="228">
        <f>+'PEER RATIOS'!Q10</f>
        <v>0.53777196094030422</v>
      </c>
      <c r="R238" s="228"/>
      <c r="S238" s="228">
        <f>+'PEER RATIOS'!R10</f>
        <v>0.69402237593122929</v>
      </c>
    </row>
    <row r="239" spans="1:19" x14ac:dyDescent="0.25">
      <c r="A239" s="191" t="str">
        <f>+'PEER RATIOS'!A11</f>
        <v>Operating Margin</v>
      </c>
      <c r="B239" s="223">
        <f>+'PEER RATIOS'!B11</f>
        <v>7.8250883801647367E-2</v>
      </c>
      <c r="C239" s="224">
        <f>+'PEER RATIOS'!C11</f>
        <v>7.4602981398479234E-2</v>
      </c>
      <c r="D239" s="225">
        <f>+'PEER RATIOS'!D11</f>
        <v>9.7318712326868936E-2</v>
      </c>
      <c r="E239" s="226">
        <f>+'PEER RATIOS'!E11</f>
        <v>4.9712809115130742E-2</v>
      </c>
      <c r="F239" s="227">
        <f>+'PEER RATIOS'!F11</f>
        <v>9.0067678402659335E-2</v>
      </c>
      <c r="G239" s="228">
        <f>+'PEER RATIOS'!G11</f>
        <v>0.59669863631154718</v>
      </c>
      <c r="H239" s="228">
        <f>+'PEER RATIOS'!H11</f>
        <v>0.60412477755314575</v>
      </c>
      <c r="I239" s="228">
        <f>+'PEER RATIOS'!I11</f>
        <v>0.56571014468322289</v>
      </c>
      <c r="J239" s="228">
        <f>+'PEER RATIOS'!J11</f>
        <v>0.54007395636335331</v>
      </c>
      <c r="K239" s="228">
        <f>+'PEER RATIOS'!K11</f>
        <v>0.52218873093612739</v>
      </c>
      <c r="L239" s="228">
        <f>+'PEER RATIOS'!L11</f>
        <v>0.53266405980738774</v>
      </c>
      <c r="M239" s="228">
        <f>+'PEER RATIOS'!M11</f>
        <v>0.55157123784579953</v>
      </c>
      <c r="N239" s="228">
        <f>+'PEER RATIOS'!N11</f>
        <v>0.58627744842699558</v>
      </c>
      <c r="O239" s="228">
        <f>+'PEER RATIOS'!O11</f>
        <v>0.57689270959483629</v>
      </c>
      <c r="P239" s="228">
        <f>+'PEER RATIOS'!P11</f>
        <v>0.56736738618081606</v>
      </c>
      <c r="Q239" s="228">
        <f>+'PEER RATIOS'!Q11</f>
        <v>0.50622343093654421</v>
      </c>
      <c r="R239" s="228"/>
      <c r="S239" s="228">
        <f>+'PEER RATIOS'!R11</f>
        <v>0.64028097988217902</v>
      </c>
    </row>
    <row r="240" spans="1:19" x14ac:dyDescent="0.25">
      <c r="A240" s="191" t="str">
        <f>+'PEER RATIOS'!A12</f>
        <v>Pretax Margin</v>
      </c>
      <c r="B240" s="223">
        <f>+'PEER RATIOS'!B12</f>
        <v>9.1717111378318603E-2</v>
      </c>
      <c r="C240" s="224">
        <f>+'PEER RATIOS'!C12</f>
        <v>0.11081079145962511</v>
      </c>
      <c r="D240" s="225">
        <f>+'PEER RATIOS'!D12</f>
        <v>0.12959242159894688</v>
      </c>
      <c r="E240" s="226">
        <f>+'PEER RATIOS'!E12</f>
        <v>5.5975444844622364E-2</v>
      </c>
      <c r="F240" s="227">
        <f>+'PEER RATIOS'!F12</f>
        <v>9.8128252202535501E-2</v>
      </c>
      <c r="G240" s="228">
        <f>+'PEER RATIOS'!G12</f>
        <v>0.59631616949054378</v>
      </c>
      <c r="H240" s="228">
        <f>+'PEER RATIOS'!H12</f>
        <v>0.60035092465613771</v>
      </c>
      <c r="I240" s="228">
        <f>+'PEER RATIOS'!I12</f>
        <v>0.55607405803190435</v>
      </c>
      <c r="J240" s="228">
        <f>+'PEER RATIOS'!J12</f>
        <v>0.52383325348595777</v>
      </c>
      <c r="K240" s="228">
        <f>+'PEER RATIOS'!K12</f>
        <v>0.49922439512179967</v>
      </c>
      <c r="L240" s="228">
        <f>+'PEER RATIOS'!L12</f>
        <v>0.5066910404748296</v>
      </c>
      <c r="M240" s="228">
        <f>+'PEER RATIOS'!M12</f>
        <v>0.52896809396708755</v>
      </c>
      <c r="N240" s="228">
        <f>+'PEER RATIOS'!N12</f>
        <v>0.56908798850560982</v>
      </c>
      <c r="O240" s="228">
        <f>+'PEER RATIOS'!O12</f>
        <v>0.56198003738612012</v>
      </c>
      <c r="P240" s="228">
        <f>+'PEER RATIOS'!P12</f>
        <v>0.55310341991930922</v>
      </c>
      <c r="Q240" s="228">
        <f>+'PEER RATIOS'!Q12</f>
        <v>0.49545599696652459</v>
      </c>
      <c r="R240" s="228"/>
      <c r="S240" s="228">
        <f>+'PEER RATIOS'!R12</f>
        <v>0.62015174890473457</v>
      </c>
    </row>
    <row r="241" spans="1:19" x14ac:dyDescent="0.25">
      <c r="A241" s="191" t="str">
        <f>+'PEER RATIOS'!A13</f>
        <v>Effective Tax Rate</v>
      </c>
      <c r="B241" s="223">
        <f>+'PEER RATIOS'!B13</f>
        <v>0.32887903203166674</v>
      </c>
      <c r="C241" s="224">
        <f>+'PEER RATIOS'!C13</f>
        <v>0.31735211449617162</v>
      </c>
      <c r="D241" s="225">
        <f>+'PEER RATIOS'!D13</f>
        <v>0.27902794653705953</v>
      </c>
      <c r="E241" s="226">
        <f>+'PEER RATIOS'!E13</f>
        <v>0.43449141900376725</v>
      </c>
      <c r="F241" s="227">
        <f>+'PEER RATIOS'!F13</f>
        <v>0.36067751577548984</v>
      </c>
      <c r="G241" s="228">
        <f>+'PEER RATIOS'!G13</f>
        <v>0.48030786365266326</v>
      </c>
      <c r="H241" s="228">
        <f>+'PEER RATIOS'!H13</f>
        <v>0.47742604093553487</v>
      </c>
      <c r="I241" s="228">
        <f>+'PEER RATIOS'!I13</f>
        <v>0.47647382617212608</v>
      </c>
      <c r="J241" s="228">
        <f>+'PEER RATIOS'!J13</f>
        <v>0.47584778793954724</v>
      </c>
      <c r="K241" s="228">
        <f>+'PEER RATIOS'!K13</f>
        <v>0.4754464840267365</v>
      </c>
      <c r="L241" s="228">
        <f>+'PEER RATIOS'!L13</f>
        <v>0.47600249588403631</v>
      </c>
      <c r="M241" s="228">
        <f>+'PEER RATIOS'!M13</f>
        <v>0.47678541659545642</v>
      </c>
      <c r="N241" s="228">
        <f>+'PEER RATIOS'!N13</f>
        <v>0.47779863981048754</v>
      </c>
      <c r="O241" s="228">
        <f>+'PEER RATIOS'!O13</f>
        <v>0.47812646791937174</v>
      </c>
      <c r="P241" s="228">
        <f>+'PEER RATIOS'!P13</f>
        <v>0.47823609915264004</v>
      </c>
      <c r="Q241" s="228">
        <f>+'PEER RATIOS'!Q13</f>
        <v>0.47856001982015933</v>
      </c>
      <c r="R241" s="228"/>
      <c r="S241" s="228">
        <f>+'PEER RATIOS'!R13</f>
        <v>0.47999999999999987</v>
      </c>
    </row>
    <row r="242" spans="1:19" x14ac:dyDescent="0.25">
      <c r="A242" s="191" t="str">
        <f>+'PEER RATIOS'!A14</f>
        <v>Net Margin</v>
      </c>
      <c r="B242" s="223">
        <f>+'PEER RATIOS'!B14</f>
        <v>6.1553276567476611E-2</v>
      </c>
      <c r="C242" s="224">
        <f>+'PEER RATIOS'!C14</f>
        <v>7.5644752480918759E-2</v>
      </c>
      <c r="D242" s="225">
        <f>+'PEER RATIOS'!D14</f>
        <v>9.3432514313427847E-2</v>
      </c>
      <c r="E242" s="226">
        <f>+'PEER RATIOS'!E14</f>
        <v>3.1654594384715289E-2</v>
      </c>
      <c r="F242" s="227">
        <f>+'PEER RATIOS'!F14</f>
        <v>6.2735597970734247E-2</v>
      </c>
      <c r="G242" s="228">
        <f>+'PEER RATIOS'!G14</f>
        <v>0.30990082406100122</v>
      </c>
      <c r="H242" s="228">
        <f>+'PEER RATIOS'!H14</f>
        <v>0.3137277595255703</v>
      </c>
      <c r="I242" s="228">
        <f>+'PEER RATIOS'!I14</f>
        <v>0.29111932396638202</v>
      </c>
      <c r="J242" s="228">
        <f>+'PEER RATIOS'!J14</f>
        <v>0.27456835856548867</v>
      </c>
      <c r="K242" s="228">
        <f>+'PEER RATIOS'!K14</f>
        <v>0.26186991172076574</v>
      </c>
      <c r="L242" s="228">
        <f>+'PEER RATIOS'!L14</f>
        <v>0.26550484056673146</v>
      </c>
      <c r="M242" s="228">
        <f>+'PEER RATIOS'!M14</f>
        <v>0.27676382091928514</v>
      </c>
      <c r="N242" s="228">
        <f>+'PEER RATIOS'!N14</f>
        <v>0.29717852166514314</v>
      </c>
      <c r="O242" s="228">
        <f>+'PEER RATIOS'!O14</f>
        <v>0.29328250706949804</v>
      </c>
      <c r="P242" s="228">
        <f>+'PEER RATIOS'!P14</f>
        <v>0.28858939794911415</v>
      </c>
      <c r="Q242" s="228">
        <f>+'PEER RATIOS'!Q14</f>
        <v>0.25835056523820776</v>
      </c>
      <c r="R242" s="228"/>
      <c r="S242" s="228">
        <f>+'PEER RATIOS'!R14</f>
        <v>0.32247890943046209</v>
      </c>
    </row>
    <row r="243" spans="1:19" x14ac:dyDescent="0.25">
      <c r="A243" s="222" t="str">
        <f>+'PEER RATIOS'!A16</f>
        <v>DuPont/Earning Power</v>
      </c>
      <c r="B243" s="210"/>
      <c r="C243" s="211"/>
      <c r="D243" s="212"/>
      <c r="E243" s="213"/>
      <c r="F243" s="214"/>
      <c r="G243" s="215"/>
      <c r="H243" s="215"/>
      <c r="I243" s="215"/>
      <c r="J243" s="215"/>
      <c r="K243" s="215"/>
      <c r="L243" s="215"/>
      <c r="M243" s="215"/>
      <c r="N243" s="215"/>
      <c r="O243" s="215"/>
      <c r="P243" s="215"/>
      <c r="Q243" s="215"/>
      <c r="R243" s="215"/>
      <c r="S243" s="215"/>
    </row>
    <row r="244" spans="1:19" x14ac:dyDescent="0.25">
      <c r="A244" s="191" t="str">
        <f>+'PEER RATIOS'!A17</f>
        <v>Asset Turnover</v>
      </c>
      <c r="B244" s="229">
        <f>+'PEER RATIOS'!B17</f>
        <v>0.96337178512472543</v>
      </c>
      <c r="C244" s="230">
        <f>+'PEER RATIOS'!C17</f>
        <v>0.80396380994319938</v>
      </c>
      <c r="D244" s="231">
        <f>+'PEER RATIOS'!D17</f>
        <v>0.62547447254017874</v>
      </c>
      <c r="E244" s="232">
        <f>+'PEER RATIOS'!E17</f>
        <v>1.0694856369621133</v>
      </c>
      <c r="F244" s="233">
        <f>+'PEER RATIOS'!F17</f>
        <v>0.73731910539394829</v>
      </c>
      <c r="G244" s="234">
        <f>+'PEER RATIOS'!G17</f>
        <v>1.0081585232203805</v>
      </c>
      <c r="H244" s="234">
        <f>+'PEER RATIOS'!H17</f>
        <v>1.3531866568065407</v>
      </c>
      <c r="I244" s="234">
        <f>+'PEER RATIOS'!I17</f>
        <v>1.9575423763012181</v>
      </c>
      <c r="J244" s="234">
        <f>+'PEER RATIOS'!J17</f>
        <v>2.4308902495932032</v>
      </c>
      <c r="K244" s="234">
        <f>+'PEER RATIOS'!K17</f>
        <v>2.8087016378602834</v>
      </c>
      <c r="L244" s="234">
        <f>+'PEER RATIOS'!L17</f>
        <v>2.7709059884414153</v>
      </c>
      <c r="M244" s="234">
        <f>+'PEER RATIOS'!M17</f>
        <v>2.4885400694334527</v>
      </c>
      <c r="N244" s="234">
        <f>+'PEER RATIOS'!N17</f>
        <v>2.0037322150282892</v>
      </c>
      <c r="O244" s="234">
        <f>+'PEER RATIOS'!O17</f>
        <v>1.8455475270889219</v>
      </c>
      <c r="P244" s="234">
        <f>+'PEER RATIOS'!P17</f>
        <v>1.862782796095084</v>
      </c>
      <c r="Q244" s="234">
        <f>+'PEER RATIOS'!Q17</f>
        <v>1.5157704124694273</v>
      </c>
      <c r="R244" s="234"/>
      <c r="S244" s="234">
        <f>+'PEER RATIOS'!R17</f>
        <v>2.5515586494982658</v>
      </c>
    </row>
    <row r="245" spans="1:19" x14ac:dyDescent="0.25">
      <c r="A245" s="191" t="str">
        <f>+'PEER RATIOS'!A18</f>
        <v>x Pretax Margin</v>
      </c>
      <c r="B245" s="223">
        <f>+'PEER RATIOS'!B18</f>
        <v>9.1717111378318603E-2</v>
      </c>
      <c r="C245" s="224">
        <f>+'PEER RATIOS'!C18</f>
        <v>0.11081079145962511</v>
      </c>
      <c r="D245" s="225">
        <f>+'PEER RATIOS'!D18</f>
        <v>0.12959242159894688</v>
      </c>
      <c r="E245" s="226">
        <f>+'PEER RATIOS'!E18</f>
        <v>5.5975444844622364E-2</v>
      </c>
      <c r="F245" s="227">
        <f>+'PEER RATIOS'!F18</f>
        <v>9.8128252202535501E-2</v>
      </c>
      <c r="G245" s="228">
        <f>+'PEER RATIOS'!G18</f>
        <v>0.59631616949054378</v>
      </c>
      <c r="H245" s="228">
        <f>+'PEER RATIOS'!H18</f>
        <v>0.60035092465613771</v>
      </c>
      <c r="I245" s="228">
        <f>+'PEER RATIOS'!I18</f>
        <v>0.55607405803190435</v>
      </c>
      <c r="J245" s="228">
        <f>+'PEER RATIOS'!J18</f>
        <v>0.52383325348595777</v>
      </c>
      <c r="K245" s="228">
        <f>+'PEER RATIOS'!K18</f>
        <v>0.49922439512179967</v>
      </c>
      <c r="L245" s="228">
        <f>+'PEER RATIOS'!L18</f>
        <v>0.5066910404748296</v>
      </c>
      <c r="M245" s="228">
        <f>+'PEER RATIOS'!M18</f>
        <v>0.52896809396708755</v>
      </c>
      <c r="N245" s="228">
        <f>+'PEER RATIOS'!N18</f>
        <v>0.56908798850560982</v>
      </c>
      <c r="O245" s="228">
        <f>+'PEER RATIOS'!O18</f>
        <v>0.56198003738612012</v>
      </c>
      <c r="P245" s="228">
        <f>+'PEER RATIOS'!P18</f>
        <v>0.55310341991930922</v>
      </c>
      <c r="Q245" s="228">
        <f>+'PEER RATIOS'!Q18</f>
        <v>0.49545599696652459</v>
      </c>
      <c r="R245" s="228"/>
      <c r="S245" s="228">
        <f>+'PEER RATIOS'!R18</f>
        <v>0.62015174890473457</v>
      </c>
    </row>
    <row r="246" spans="1:19" x14ac:dyDescent="0.25">
      <c r="A246" s="191" t="str">
        <f>+'PEER RATIOS'!A19</f>
        <v>Pretax ROA</v>
      </c>
      <c r="B246" s="223">
        <f>+'PEER RATIOS'!B19</f>
        <v>8.8357677315014052E-2</v>
      </c>
      <c r="C246" s="224">
        <f>+'PEER RATIOS'!C19</f>
        <v>8.9087866084701539E-2</v>
      </c>
      <c r="D246" s="225">
        <f>+'PEER RATIOS'!D19</f>
        <v>8.1056751544805766E-2</v>
      </c>
      <c r="E246" s="226">
        <f>+'PEER RATIOS'!E19</f>
        <v>5.9864934283888588E-2</v>
      </c>
      <c r="F246" s="227">
        <f>+'PEER RATIOS'!F19</f>
        <v>7.235183512784521E-2</v>
      </c>
      <c r="G246" s="228">
        <f>+'PEER RATIOS'!G19</f>
        <v>0.5914904806693686</v>
      </c>
      <c r="H246" s="228">
        <f>+'PEER RATIOS'!H19</f>
        <v>0.44365714192965722</v>
      </c>
      <c r="I246" s="228">
        <f>+'PEER RATIOS'!I19</f>
        <v>0.28406744332278921</v>
      </c>
      <c r="J246" s="228">
        <f>+'PEER RATIOS'!J19</f>
        <v>0.21549029355546534</v>
      </c>
      <c r="K246" s="228">
        <f>+'PEER RATIOS'!K19</f>
        <v>0.1777420529088726</v>
      </c>
      <c r="L246" s="228">
        <f>+'PEER RATIOS'!L19</f>
        <v>0.18286114454566327</v>
      </c>
      <c r="M246" s="228">
        <f>+'PEER RATIOS'!M19</f>
        <v>0.21256161412241745</v>
      </c>
      <c r="N246" s="228">
        <f>+'PEER RATIOS'!N19</f>
        <v>0.28401399360521601</v>
      </c>
      <c r="O246" s="228">
        <f>+'PEER RATIOS'!O19</f>
        <v>0.30450586025956239</v>
      </c>
      <c r="P246" s="228">
        <f>+'PEER RATIOS'!P19</f>
        <v>0.29692319527470912</v>
      </c>
      <c r="Q246" s="228">
        <f>+'PEER RATIOS'!Q19</f>
        <v>0.32686744172512855</v>
      </c>
      <c r="R246" s="228"/>
      <c r="S246" s="228">
        <f>+'PEER RATIOS'!R19</f>
        <v>0.24304820468331395</v>
      </c>
    </row>
    <row r="247" spans="1:19" x14ac:dyDescent="0.25">
      <c r="A247" s="191" t="str">
        <f>+'PEER RATIOS'!A20</f>
        <v>x Leverage (Assets/Equity)</v>
      </c>
      <c r="B247" s="229">
        <f>+'PEER RATIOS'!B20</f>
        <v>2.0095748215418383</v>
      </c>
      <c r="C247" s="230">
        <f>+'PEER RATIOS'!C20</f>
        <v>1.8050408250518786</v>
      </c>
      <c r="D247" s="231">
        <f>+'PEER RATIOS'!D20</f>
        <v>1.6425521177064326</v>
      </c>
      <c r="E247" s="232">
        <f>+'PEER RATIOS'!E20</f>
        <v>2.8375367040746551</v>
      </c>
      <c r="F247" s="233">
        <f>+'PEER RATIOS'!F20</f>
        <v>2.2203562781044623</v>
      </c>
      <c r="G247" s="234">
        <f>+'PEER RATIOS'!G20</f>
        <v>1.3071604997693755</v>
      </c>
      <c r="H247" s="234">
        <f>+'PEER RATIOS'!H20</f>
        <v>1.34811594258812</v>
      </c>
      <c r="I247" s="234">
        <f>+'PEER RATIOS'!I20</f>
        <v>1.3897108254057833</v>
      </c>
      <c r="J247" s="234">
        <f>+'PEER RATIOS'!J20</f>
        <v>1.4391805613447577</v>
      </c>
      <c r="K247" s="234">
        <f>+'PEER RATIOS'!K20</f>
        <v>1.489547198077984</v>
      </c>
      <c r="L247" s="234">
        <f>+'PEER RATIOS'!L20</f>
        <v>1.5371080786356128</v>
      </c>
      <c r="M247" s="234">
        <f>+'PEER RATIOS'!M20</f>
        <v>1.5155947726842898</v>
      </c>
      <c r="N247" s="234">
        <f>+'PEER RATIOS'!N20</f>
        <v>1.4853609811257509</v>
      </c>
      <c r="O247" s="234">
        <f>+'PEER RATIOS'!O20</f>
        <v>1.4513618062756253</v>
      </c>
      <c r="P247" s="234">
        <f>+'PEER RATIOS'!P20</f>
        <v>1.4175985630524055</v>
      </c>
      <c r="Q247" s="234">
        <f>+'PEER RATIOS'!Q20</f>
        <v>1.3998664383072725</v>
      </c>
      <c r="R247" s="234"/>
      <c r="S247" s="234">
        <f>+'PEER RATIOS'!R20</f>
        <v>1.352380230917402</v>
      </c>
    </row>
    <row r="248" spans="1:19" x14ac:dyDescent="0.25">
      <c r="A248" s="191" t="str">
        <f>+'PEER RATIOS'!A21</f>
        <v>Pretax ROE</v>
      </c>
      <c r="B248" s="223">
        <f>+'PEER RATIOS'!B21</f>
        <v>0.18127643116320019</v>
      </c>
      <c r="C248" s="224">
        <f>+'PEER RATIOS'!C21</f>
        <v>0.1631329022193411</v>
      </c>
      <c r="D248" s="225">
        <f>+'PEER RATIOS'!D21</f>
        <v>0.13595305902642413</v>
      </c>
      <c r="E248" s="226">
        <f>+'PEER RATIOS'!E21</f>
        <v>0.16897466339960088</v>
      </c>
      <c r="F248" s="227">
        <f>+'PEER RATIOS'!F21</f>
        <v>0.15903449004383879</v>
      </c>
      <c r="G248" s="228">
        <f>+'PEER RATIOS'!G21</f>
        <v>0.77317299232059999</v>
      </c>
      <c r="H248" s="228">
        <f>+'PEER RATIOS'!H21</f>
        <v>0.59810126607845115</v>
      </c>
      <c r="I248" s="228">
        <f>+'PEER RATIOS'!I21</f>
        <v>0.39477160113102394</v>
      </c>
      <c r="J248" s="228">
        <f>+'PEER RATIOS'!J21</f>
        <v>0.31012944164350126</v>
      </c>
      <c r="K248" s="228">
        <f>+'PEER RATIOS'!K21</f>
        <v>0.26475517689103995</v>
      </c>
      <c r="L248" s="228">
        <f>+'PEER RATIOS'!L21</f>
        <v>0.28107734254969352</v>
      </c>
      <c r="M248" s="228">
        <f>+'PEER RATIOS'!M21</f>
        <v>0.322157271237271</v>
      </c>
      <c r="N248" s="228">
        <f>+'PEER RATIOS'!N21</f>
        <v>0.42186330419488632</v>
      </c>
      <c r="O248" s="228">
        <f>+'PEER RATIOS'!O21</f>
        <v>0.44194817536783165</v>
      </c>
      <c r="P248" s="228">
        <f>+'PEER RATIOS'!P21</f>
        <v>0.42091789495835641</v>
      </c>
      <c r="Q248" s="228">
        <f>+'PEER RATIOS'!Q21</f>
        <v>0.45757076144636566</v>
      </c>
      <c r="R248" s="228"/>
      <c r="S248" s="228">
        <f>+'PEER RATIOS'!R21</f>
        <v>0.32869358717368008</v>
      </c>
    </row>
    <row r="249" spans="1:19" x14ac:dyDescent="0.25">
      <c r="A249" s="191" t="str">
        <f>+'PEER RATIOS'!A22</f>
        <v>x Tax Complement</v>
      </c>
      <c r="B249" s="223">
        <f>+'PEER RATIOS'!B22</f>
        <v>0.65556834451587542</v>
      </c>
      <c r="C249" s="224">
        <f>+'PEER RATIOS'!C22</f>
        <v>0.6732788421154654</v>
      </c>
      <c r="D249" s="225">
        <f>+'PEER RATIOS'!D22</f>
        <v>0.72048602673147022</v>
      </c>
      <c r="E249" s="226">
        <f>+'PEER RATIOS'!E22</f>
        <v>0.56108353764276742</v>
      </c>
      <c r="F249" s="227">
        <f>+'PEER RATIOS'!F22</f>
        <v>0.63356581423668767</v>
      </c>
      <c r="G249" s="228">
        <f>+'PEER RATIOS'!G22</f>
        <v>0.48030786365266326</v>
      </c>
      <c r="H249" s="228">
        <f>+'PEER RATIOS'!H22</f>
        <v>0.47742604093553487</v>
      </c>
      <c r="I249" s="228">
        <f>+'PEER RATIOS'!I22</f>
        <v>0.47647382617212608</v>
      </c>
      <c r="J249" s="228">
        <f>+'PEER RATIOS'!J22</f>
        <v>0.47584778793954724</v>
      </c>
      <c r="K249" s="228">
        <f>+'PEER RATIOS'!K22</f>
        <v>0.4754464840267365</v>
      </c>
      <c r="L249" s="228">
        <f>+'PEER RATIOS'!L22</f>
        <v>0.47600249588403631</v>
      </c>
      <c r="M249" s="228">
        <f>+'PEER RATIOS'!M22</f>
        <v>0.47678541659545642</v>
      </c>
      <c r="N249" s="228">
        <f>+'PEER RATIOS'!N22</f>
        <v>0.47779863981048754</v>
      </c>
      <c r="O249" s="228">
        <f>+'PEER RATIOS'!O22</f>
        <v>0.47812646791937174</v>
      </c>
      <c r="P249" s="228">
        <f>+'PEER RATIOS'!P22</f>
        <v>0.47823609915264004</v>
      </c>
      <c r="Q249" s="228">
        <f>+'PEER RATIOS'!Q22</f>
        <v>0.47856001982015933</v>
      </c>
      <c r="R249" s="228"/>
      <c r="S249" s="228">
        <f>+'PEER RATIOS'!R22</f>
        <v>0.47999999999999987</v>
      </c>
    </row>
    <row r="250" spans="1:19" x14ac:dyDescent="0.25">
      <c r="A250" s="191" t="str">
        <f>+'PEER RATIOS'!A23</f>
        <v>ROE</v>
      </c>
      <c r="B250" s="223">
        <f>+'PEER RATIOS'!B23</f>
        <v>0.1188390898774052</v>
      </c>
      <c r="C250" s="224">
        <f>+'PEER RATIOS'!C23</f>
        <v>0.1083002619360075</v>
      </c>
      <c r="D250" s="225">
        <f>+'PEER RATIOS'!D23</f>
        <v>9.8018356140849347E-2</v>
      </c>
      <c r="E250" s="226">
        <f>+'PEER RATIOS'!E23</f>
        <v>9.3586278323692124E-2</v>
      </c>
      <c r="F250" s="227">
        <f>+'PEER RATIOS'!F23</f>
        <v>0.10167432525220514</v>
      </c>
      <c r="G250" s="228">
        <f>+'PEER RATIOS'!G23</f>
        <v>0.3713610681754444</v>
      </c>
      <c r="H250" s="228">
        <f>+'PEER RATIOS'!H23</f>
        <v>0.28554911954236584</v>
      </c>
      <c r="I250" s="228">
        <f>+'PEER RATIOS'!I23</f>
        <v>0.18809833525499539</v>
      </c>
      <c r="J250" s="228">
        <f>+'PEER RATIOS'!J23</f>
        <v>0.14757440878098699</v>
      </c>
      <c r="K250" s="228">
        <f>+'PEER RATIOS'!K23</f>
        <v>0.12587691798072162</v>
      </c>
      <c r="L250" s="228">
        <f>+'PEER RATIOS'!L23</f>
        <v>0.13379351659010635</v>
      </c>
      <c r="M250" s="228">
        <f>+'PEER RATIOS'!M23</f>
        <v>0.15359988877611772</v>
      </c>
      <c r="N250" s="228">
        <f>+'PEER RATIOS'!N23</f>
        <v>0.20156571293027462</v>
      </c>
      <c r="O250" s="228">
        <f>+'PEER RATIOS'!O23</f>
        <v>0.21130712009203245</v>
      </c>
      <c r="P250" s="228">
        <f>+'PEER RATIOS'!P23</f>
        <v>0.20129813214842507</v>
      </c>
      <c r="Q250" s="228">
        <f>+'PEER RATIOS'!Q23</f>
        <v>0.21897507266689814</v>
      </c>
      <c r="R250" s="228"/>
      <c r="S250" s="228">
        <f>+'PEER RATIOS'!R23</f>
        <v>0.15777292184336639</v>
      </c>
    </row>
    <row r="251" spans="1:19" x14ac:dyDescent="0.25">
      <c r="A251" s="191" t="str">
        <f>+'PEER RATIOS'!A24</f>
        <v>x Earnings Retention</v>
      </c>
      <c r="B251" s="223">
        <f>+'PEER RATIOS'!B24</f>
        <v>0.33</v>
      </c>
      <c r="C251" s="224">
        <f>+'PEER RATIOS'!C24</f>
        <v>0.33</v>
      </c>
      <c r="D251" s="225">
        <f>+'PEER RATIOS'!D24</f>
        <v>0.43</v>
      </c>
      <c r="E251" s="226">
        <f>+'PEER RATIOS'!E24</f>
        <v>0.28000000000000003</v>
      </c>
      <c r="F251" s="227">
        <f>+'PEER RATIOS'!F24</f>
        <v>0.31</v>
      </c>
      <c r="G251" s="228">
        <f>+'PEER RATIOS'!G24</f>
        <v>0.47747747747747749</v>
      </c>
      <c r="H251" s="228">
        <f>+'PEER RATIOS'!H24</f>
        <v>0.47747747747747749</v>
      </c>
      <c r="I251" s="228">
        <f>+'PEER RATIOS'!I24</f>
        <v>0.47747747747747754</v>
      </c>
      <c r="J251" s="228">
        <f>+'PEER RATIOS'!J24</f>
        <v>0.47747747747747754</v>
      </c>
      <c r="K251" s="228">
        <f>+'PEER RATIOS'!K24</f>
        <v>0.47747747747747749</v>
      </c>
      <c r="L251" s="228">
        <f>+'PEER RATIOS'!L24</f>
        <v>0.47747747747747749</v>
      </c>
      <c r="M251" s="228">
        <f>+'PEER RATIOS'!M24</f>
        <v>0.47747747747747749</v>
      </c>
      <c r="N251" s="228">
        <f>+'PEER RATIOS'!N24</f>
        <v>0.47747747747747749</v>
      </c>
      <c r="O251" s="228">
        <f>+'PEER RATIOS'!O24</f>
        <v>0.47747747747747749</v>
      </c>
      <c r="P251" s="228">
        <f>+'PEER RATIOS'!P24</f>
        <v>0.47747747747747743</v>
      </c>
      <c r="Q251" s="228">
        <f>+'PEER RATIOS'!Q24</f>
        <v>0.47747747747747749</v>
      </c>
      <c r="R251" s="228"/>
      <c r="S251" s="228">
        <f>+'PEER RATIOS'!R24</f>
        <v>0.47747747747747749</v>
      </c>
    </row>
    <row r="252" spans="1:19" x14ac:dyDescent="0.25">
      <c r="A252" s="191" t="str">
        <f>+'PEER RATIOS'!A25</f>
        <v>Reinvestment Rate</v>
      </c>
      <c r="B252" s="223">
        <f>+'PEER RATIOS'!B25</f>
        <v>3.9E-2</v>
      </c>
      <c r="C252" s="224">
        <f>+'PEER RATIOS'!C25</f>
        <v>3.5999999999999997E-2</v>
      </c>
      <c r="D252" s="225">
        <f>+'PEER RATIOS'!D25</f>
        <v>4.2000000000000003E-2</v>
      </c>
      <c r="E252" s="226">
        <f>+'PEER RATIOS'!E25</f>
        <v>2.5999999999999999E-2</v>
      </c>
      <c r="F252" s="227">
        <f>+'PEER RATIOS'!F25</f>
        <v>3.1E-2</v>
      </c>
      <c r="G252" s="228">
        <f>+'PEER RATIOS'!G25</f>
        <v>0.17731654606575273</v>
      </c>
      <c r="H252" s="228">
        <f>+'PEER RATIOS'!H25</f>
        <v>0.13634327329500351</v>
      </c>
      <c r="I252" s="228">
        <f>+'PEER RATIOS'!I25</f>
        <v>8.9812718635268088E-2</v>
      </c>
      <c r="J252" s="228">
        <f>+'PEER RATIOS'!J25</f>
        <v>7.0463456444975772E-2</v>
      </c>
      <c r="K252" s="228">
        <f>+'PEER RATIOS'!K25</f>
        <v>6.0103393270074287E-2</v>
      </c>
      <c r="L252" s="228">
        <f>+'PEER RATIOS'!L25</f>
        <v>6.3883390804285012E-2</v>
      </c>
      <c r="M252" s="228">
        <f>+'PEER RATIOS'!M25</f>
        <v>7.3340487433641799E-2</v>
      </c>
      <c r="N252" s="228">
        <f>+'PEER RATIOS'!N25</f>
        <v>9.6243088155896883E-2</v>
      </c>
      <c r="O252" s="228">
        <f>+'PEER RATIOS'!O25</f>
        <v>0.10089439067457405</v>
      </c>
      <c r="P252" s="228">
        <f>+'PEER RATIOS'!P25</f>
        <v>9.61153243591579E-2</v>
      </c>
      <c r="Q252" s="228">
        <f>+'PEER RATIOS'!Q25</f>
        <v>0.10455566532743785</v>
      </c>
      <c r="R252" s="228"/>
      <c r="S252" s="228">
        <f>+'PEER RATIOS'!R25</f>
        <v>7.5333016736021788E-2</v>
      </c>
    </row>
    <row r="253" spans="1:19" x14ac:dyDescent="0.25">
      <c r="A253" s="222" t="str">
        <f>+'PEER RATIOS'!A33</f>
        <v>Leverage</v>
      </c>
      <c r="B253" s="210"/>
      <c r="C253" s="211"/>
      <c r="D253" s="212"/>
      <c r="E253" s="213"/>
      <c r="F253" s="214"/>
      <c r="G253" s="215"/>
      <c r="H253" s="215"/>
      <c r="I253" s="215"/>
      <c r="J253" s="215"/>
      <c r="K253" s="215"/>
      <c r="L253" s="215"/>
      <c r="M253" s="215"/>
      <c r="N253" s="215"/>
      <c r="O253" s="215"/>
      <c r="P253" s="215"/>
      <c r="Q253" s="215"/>
      <c r="R253" s="215"/>
      <c r="S253" s="215"/>
    </row>
    <row r="254" spans="1:19" x14ac:dyDescent="0.25">
      <c r="A254" s="191" t="str">
        <f>+'PEER RATIOS'!A34</f>
        <v>Assets/Equity</v>
      </c>
      <c r="B254" s="235">
        <f>+'PEER RATIOS'!B34</f>
        <v>2.0095748215418383</v>
      </c>
      <c r="C254" s="236">
        <f>+'PEER RATIOS'!C34</f>
        <v>1.8050408250518786</v>
      </c>
      <c r="D254" s="237">
        <f>+'PEER RATIOS'!D34</f>
        <v>1.6425521177064326</v>
      </c>
      <c r="E254" s="238">
        <f>+'PEER RATIOS'!E34</f>
        <v>2.8375367040746551</v>
      </c>
      <c r="F254" s="239">
        <f>+'PEER RATIOS'!F34</f>
        <v>2.2203562781044623</v>
      </c>
      <c r="G254" s="240">
        <f>+'PEER RATIOS'!G34</f>
        <v>1.3071604997693755</v>
      </c>
      <c r="H254" s="240">
        <f>+'PEER RATIOS'!H34</f>
        <v>1.34811594258812</v>
      </c>
      <c r="I254" s="240">
        <f>+'PEER RATIOS'!I34</f>
        <v>1.3897108254057833</v>
      </c>
      <c r="J254" s="240">
        <f>+'PEER RATIOS'!J34</f>
        <v>1.4391805613447577</v>
      </c>
      <c r="K254" s="240">
        <f>+'PEER RATIOS'!K34</f>
        <v>1.489547198077984</v>
      </c>
      <c r="L254" s="240">
        <f>+'PEER RATIOS'!L34</f>
        <v>1.5371080786356128</v>
      </c>
      <c r="M254" s="240">
        <f>+'PEER RATIOS'!M34</f>
        <v>1.5155947726842898</v>
      </c>
      <c r="N254" s="240">
        <f>+'PEER RATIOS'!N34</f>
        <v>1.4853609811257509</v>
      </c>
      <c r="O254" s="240">
        <f>+'PEER RATIOS'!O34</f>
        <v>1.4513618062756253</v>
      </c>
      <c r="P254" s="240">
        <f>+'PEER RATIOS'!P34</f>
        <v>1.4175985630524055</v>
      </c>
      <c r="Q254" s="240">
        <f>+'PEER RATIOS'!Q34</f>
        <v>1.3998664383072725</v>
      </c>
      <c r="R254" s="240"/>
      <c r="S254" s="240">
        <f>+'PEER RATIOS'!R34</f>
        <v>1.352380230917402</v>
      </c>
    </row>
    <row r="255" spans="1:19" x14ac:dyDescent="0.25">
      <c r="A255" s="191" t="str">
        <f>+'PEER RATIOS'!A35</f>
        <v>Debt/Equity</v>
      </c>
      <c r="B255" s="235">
        <f>+'PEER RATIOS'!B35</f>
        <v>0.38673821773405959</v>
      </c>
      <c r="C255" s="236">
        <f>+'PEER RATIOS'!C35</f>
        <v>0.19706560163508766</v>
      </c>
      <c r="D255" s="237">
        <f>+'PEER RATIOS'!D35</f>
        <v>0.22295767175226783</v>
      </c>
      <c r="E255" s="238">
        <f>+'PEER RATIOS'!E35</f>
        <v>0.66166887896705684</v>
      </c>
      <c r="F255" s="239">
        <f>+'PEER RATIOS'!F35</f>
        <v>0.44582324455205813</v>
      </c>
      <c r="G255" s="240">
        <f>+'PEER RATIOS'!G35</f>
        <v>9.8516311818821561E-2</v>
      </c>
      <c r="H255" s="240">
        <f>+'PEER RATIOS'!H35</f>
        <v>0.17417445997454009</v>
      </c>
      <c r="I255" s="240">
        <f>+'PEER RATIOS'!I35</f>
        <v>0.24352451843633691</v>
      </c>
      <c r="J255" s="240">
        <f>+'PEER RATIOS'!J35</f>
        <v>0.30744694203834771</v>
      </c>
      <c r="K255" s="240">
        <f>+'PEER RATIOS'!K35</f>
        <v>0.36725857836476439</v>
      </c>
      <c r="L255" s="240">
        <f>+'PEER RATIOS'!L35</f>
        <v>0.41872236336721319</v>
      </c>
      <c r="M255" s="240">
        <f>+'PEER RATIOS'!M35</f>
        <v>0.39953448346115022</v>
      </c>
      <c r="N255" s="240">
        <f>+'PEER RATIOS'!N35</f>
        <v>0.36825462390394298</v>
      </c>
      <c r="O255" s="240">
        <f>+'PEER RATIOS'!O35</f>
        <v>0.33751693948497546</v>
      </c>
      <c r="P255" s="240">
        <f>+'PEER RATIOS'!P35</f>
        <v>0.31114671418408246</v>
      </c>
      <c r="Q255" s="240">
        <f>+'PEER RATIOS'!Q35</f>
        <v>0.28391650164543708</v>
      </c>
      <c r="R255" s="240"/>
      <c r="S255" s="240">
        <f>+'PEER RATIOS'!R35</f>
        <v>0.2676383648784269</v>
      </c>
    </row>
    <row r="256" spans="1:19" x14ac:dyDescent="0.25">
      <c r="A256" s="191" t="str">
        <f>+'PEER RATIOS'!A36</f>
        <v>% LT Debt to Total Capital</v>
      </c>
      <c r="B256" s="241">
        <f>+'PEER RATIOS'!B36</f>
        <v>0.23872593589587554</v>
      </c>
      <c r="C256" s="242">
        <f>+'PEER RATIOS'!C36</f>
        <v>8.6906111948003587E-2</v>
      </c>
      <c r="D256" s="243">
        <f>+'PEER RATIOS'!D36</f>
        <v>0.15114596977396227</v>
      </c>
      <c r="E256" s="244">
        <f>+'PEER RATIOS'!E36</f>
        <v>0.33717963273915874</v>
      </c>
      <c r="F256" s="245">
        <f>+'PEER RATIOS'!F36</f>
        <v>0.2254330490543352</v>
      </c>
      <c r="G256" s="246">
        <f>+'PEER RATIOS'!G36</f>
        <v>7.5366653013308582E-2</v>
      </c>
      <c r="H256" s="246">
        <f>+'PEER RATIOS'!H36</f>
        <v>0.12919842757749683</v>
      </c>
      <c r="I256" s="246">
        <f>+'PEER RATIOS'!I36</f>
        <v>0.17523395082227264</v>
      </c>
      <c r="J256" s="246">
        <f>+'PEER RATIOS'!J36</f>
        <v>0.21362638594220032</v>
      </c>
      <c r="K256" s="246">
        <f>+'PEER RATIOS'!K36</f>
        <v>0.24655719458816161</v>
      </c>
      <c r="L256" s="246">
        <f>+'PEER RATIOS'!L36</f>
        <v>0.22965380466475846</v>
      </c>
      <c r="M256" s="246">
        <f>+'PEER RATIOS'!M36</f>
        <v>0.22138535955972735</v>
      </c>
      <c r="N256" s="246">
        <f>+'PEER RATIOS'!N36</f>
        <v>0.20802706799150342</v>
      </c>
      <c r="O256" s="246">
        <f>+'PEER RATIOS'!O36</f>
        <v>0.19496541514672847</v>
      </c>
      <c r="P256" s="246">
        <f>+'PEER RATIOS'!P36</f>
        <v>0.18386189427989055</v>
      </c>
      <c r="Q256" s="246">
        <f>+'PEER RATIOS'!Q36</f>
        <v>0.16975940293409311</v>
      </c>
      <c r="R256" s="246"/>
      <c r="S256" s="246">
        <f>+'PEER RATIOS'!R36</f>
        <v>0.16546865430263891</v>
      </c>
    </row>
    <row r="257" spans="1:19" x14ac:dyDescent="0.25">
      <c r="A257" s="191" t="str">
        <f>+'PEER RATIOS'!A37</f>
        <v>(Total Debt - Cash) / EBITDA</v>
      </c>
      <c r="B257" s="235">
        <f>+'PEER RATIOS'!B37</f>
        <v>1.04</v>
      </c>
      <c r="C257" s="236">
        <f>+'PEER RATIOS'!C37</f>
        <v>0.92</v>
      </c>
      <c r="D257" s="237">
        <f>+'PEER RATIOS'!D37</f>
        <v>0.83</v>
      </c>
      <c r="E257" s="238">
        <f>+'PEER RATIOS'!E37</f>
        <v>1.22</v>
      </c>
      <c r="F257" s="239">
        <f>+'PEER RATIOS'!F37</f>
        <v>0.61</v>
      </c>
      <c r="G257" s="240">
        <f>+'PEER RATIOS'!G37</f>
        <v>-9.7311530046129288E-2</v>
      </c>
      <c r="H257" s="240">
        <f>+'PEER RATIOS'!H37</f>
        <v>-0.25688963035683043</v>
      </c>
      <c r="I257" s="240">
        <f>+'PEER RATIOS'!I37</f>
        <v>-0.46785529769266043</v>
      </c>
      <c r="J257" s="240">
        <f>+'PEER RATIOS'!J37</f>
        <v>-0.62145021318690363</v>
      </c>
      <c r="K257" s="240">
        <f>+'PEER RATIOS'!K37</f>
        <v>-0.72780542724394182</v>
      </c>
      <c r="L257" s="240">
        <f>+'PEER RATIOS'!L37</f>
        <v>-0.70961313144057292</v>
      </c>
      <c r="M257" s="240">
        <f>+'PEER RATIOS'!M37</f>
        <v>-0.67595383518663632</v>
      </c>
      <c r="N257" s="240">
        <f>+'PEER RATIOS'!N37</f>
        <v>-0.60285822056169591</v>
      </c>
      <c r="O257" s="240">
        <f>+'PEER RATIOS'!O37</f>
        <v>-0.66552125757857716</v>
      </c>
      <c r="P257" s="240">
        <f>+'PEER RATIOS'!P37</f>
        <v>-0.78574230494778508</v>
      </c>
      <c r="Q257" s="240">
        <f>+'PEER RATIOS'!Q37</f>
        <v>-0.80792448083660917</v>
      </c>
      <c r="R257" s="240"/>
      <c r="S257" s="240">
        <f>+'PEER RATIOS'!R37</f>
        <v>-1.2074564535713668</v>
      </c>
    </row>
    <row r="258" spans="1:19" x14ac:dyDescent="0.25">
      <c r="A258" s="222" t="str">
        <f>+'PEER RATIOS'!A27</f>
        <v>Liquidity</v>
      </c>
      <c r="B258" s="210"/>
      <c r="C258" s="211"/>
      <c r="D258" s="212"/>
      <c r="E258" s="213"/>
      <c r="F258" s="214"/>
      <c r="G258" s="215"/>
      <c r="H258" s="215"/>
      <c r="I258" s="215"/>
      <c r="J258" s="215"/>
      <c r="K258" s="215"/>
      <c r="L258" s="215"/>
      <c r="M258" s="215"/>
      <c r="N258" s="215"/>
      <c r="O258" s="215"/>
      <c r="P258" s="215"/>
      <c r="Q258" s="215"/>
      <c r="R258" s="215"/>
      <c r="S258" s="215"/>
    </row>
    <row r="259" spans="1:19" x14ac:dyDescent="0.25">
      <c r="A259" s="191" t="str">
        <f>+'PEER RATIOS'!A28</f>
        <v>Quick Ratio</v>
      </c>
      <c r="B259" s="235">
        <f>+'PEER RATIOS'!B28</f>
        <v>0.98139128423271171</v>
      </c>
      <c r="C259" s="236">
        <f>+'PEER RATIOS'!C28</f>
        <v>0.50780566348139589</v>
      </c>
      <c r="D259" s="237">
        <f>+'PEER RATIOS'!D28</f>
        <v>1.04</v>
      </c>
      <c r="E259" s="238">
        <f>+'PEER RATIOS'!E28</f>
        <v>0.78</v>
      </c>
      <c r="F259" s="239">
        <f>+'PEER RATIOS'!F28</f>
        <v>1.04</v>
      </c>
      <c r="G259" s="240">
        <f>+'PEER RATIOS'!G28</f>
        <v>2.2129998843672323</v>
      </c>
      <c r="H259" s="240">
        <f>+'PEER RATIOS'!H28</f>
        <v>3.7518352416555225</v>
      </c>
      <c r="I259" s="240">
        <f>+'PEER RATIOS'!I28</f>
        <v>5.4039705327492076</v>
      </c>
      <c r="J259" s="240">
        <f>+'PEER RATIOS'!J28</f>
        <v>6.8312473873576627</v>
      </c>
      <c r="K259" s="240">
        <f>+'PEER RATIOS'!K28</f>
        <v>8.1196566845930693</v>
      </c>
      <c r="L259" s="240">
        <f>+'PEER RATIOS'!L28</f>
        <v>4.9530532430411842</v>
      </c>
      <c r="M259" s="240">
        <f>+'PEER RATIOS'!M28</f>
        <v>5.0062358701698653</v>
      </c>
      <c r="N259" s="240">
        <f>+'PEER RATIOS'!N28</f>
        <v>5.1063770553736925</v>
      </c>
      <c r="O259" s="240">
        <f>+'PEER RATIOS'!O28</f>
        <v>5.3754731751202058</v>
      </c>
      <c r="P259" s="240">
        <f>+'PEER RATIOS'!P28</f>
        <v>5.8016983233382824</v>
      </c>
      <c r="Q259" s="240">
        <f>+'PEER RATIOS'!Q28</f>
        <v>5.6661396535342332</v>
      </c>
      <c r="R259" s="240">
        <f>+'PEER RATIOS'!R28</f>
        <v>7.1954918402557722</v>
      </c>
      <c r="S259" s="240">
        <f>+'PEER RATIOS'!S28</f>
        <v>0</v>
      </c>
    </row>
    <row r="260" spans="1:19" x14ac:dyDescent="0.25">
      <c r="A260" s="191" t="str">
        <f>+'PEER RATIOS'!A29</f>
        <v>Current Ratio</v>
      </c>
      <c r="B260" s="235">
        <f>+'PEER RATIOS'!B29</f>
        <v>1.2527726729466799</v>
      </c>
      <c r="C260" s="236">
        <f>+'PEER RATIOS'!C29</f>
        <v>0.83959886590360178</v>
      </c>
      <c r="D260" s="237">
        <f>+'PEER RATIOS'!D29</f>
        <v>1.25</v>
      </c>
      <c r="E260" s="238">
        <f>+'PEER RATIOS'!E29</f>
        <v>1.05</v>
      </c>
      <c r="F260" s="239">
        <f>+'PEER RATIOS'!F29</f>
        <v>1.28</v>
      </c>
      <c r="G260" s="240">
        <f>+'PEER RATIOS'!G29</f>
        <v>2.502158939621526</v>
      </c>
      <c r="H260" s="240">
        <f>+'PEER RATIOS'!H29</f>
        <v>4.054581585095419</v>
      </c>
      <c r="I260" s="240">
        <f>+'PEER RATIOS'!I29</f>
        <v>5.7215100330146198</v>
      </c>
      <c r="J260" s="240">
        <f>+'PEER RATIOS'!J29</f>
        <v>7.1595166882916184</v>
      </c>
      <c r="K260" s="240">
        <f>+'PEER RATIOS'!K29</f>
        <v>8.4568190472284144</v>
      </c>
      <c r="L260" s="240">
        <f>+'PEER RATIOS'!L29</f>
        <v>5.1396964256115032</v>
      </c>
      <c r="M260" s="240">
        <f>+'PEER RATIOS'!M29</f>
        <v>5.1947319191721766</v>
      </c>
      <c r="N260" s="240">
        <f>+'PEER RATIOS'!N29</f>
        <v>5.300147422639129</v>
      </c>
      <c r="O260" s="240">
        <f>+'PEER RATIOS'!O29</f>
        <v>5.5712262521050668</v>
      </c>
      <c r="P260" s="240">
        <f>+'PEER RATIOS'!P29</f>
        <v>5.9985713077501215</v>
      </c>
      <c r="Q260" s="240">
        <f>+'PEER RATIOS'!Q29</f>
        <v>5.861343971715419</v>
      </c>
      <c r="R260" s="240">
        <f>+'PEER RATIOS'!R29</f>
        <v>7.3937550897156967</v>
      </c>
      <c r="S260" s="240">
        <f>+'PEER RATIOS'!S29</f>
        <v>0</v>
      </c>
    </row>
    <row r="264" spans="1:19" x14ac:dyDescent="0.25">
      <c r="A264" s="202" t="s">
        <v>2</v>
      </c>
      <c r="B264" s="205">
        <v>2019</v>
      </c>
      <c r="C264" s="205">
        <v>2020</v>
      </c>
      <c r="D264" s="205">
        <v>2021</v>
      </c>
      <c r="E264" s="205">
        <v>2022</v>
      </c>
      <c r="F264" s="205">
        <v>2023</v>
      </c>
      <c r="G264" s="205">
        <v>2024</v>
      </c>
      <c r="H264" s="205">
        <v>2025</v>
      </c>
      <c r="I264" s="205">
        <v>2026</v>
      </c>
      <c r="J264" s="205">
        <v>2027</v>
      </c>
      <c r="K264" s="205">
        <v>2028</v>
      </c>
    </row>
    <row r="265" spans="1:19" x14ac:dyDescent="0.25">
      <c r="A265" s="201" t="s">
        <v>18</v>
      </c>
      <c r="B265" s="249">
        <v>2.4807371993869767</v>
      </c>
      <c r="C265" s="249">
        <v>2.7447521146729468</v>
      </c>
      <c r="D265" s="249">
        <v>3.0129501523918201</v>
      </c>
      <c r="E265" s="249">
        <v>3.2940271141472253</v>
      </c>
      <c r="F265" s="249">
        <v>3.5875486194568591</v>
      </c>
      <c r="G265" s="249">
        <v>3.8888273362289918</v>
      </c>
      <c r="H265" s="249">
        <v>4.097906714643246</v>
      </c>
      <c r="I265" s="249">
        <v>4.3157917180161238</v>
      </c>
      <c r="J265" s="249">
        <v>4.5428512235699756</v>
      </c>
      <c r="K265" s="249">
        <v>4.7794695332322137</v>
      </c>
    </row>
    <row r="266" spans="1:19" x14ac:dyDescent="0.25">
      <c r="A266" s="201" t="s">
        <v>19</v>
      </c>
      <c r="B266" s="249">
        <v>3.6666666666666674</v>
      </c>
      <c r="C266" s="249">
        <v>3.7013866901775496</v>
      </c>
      <c r="D266" s="249">
        <v>3.7368011141586499</v>
      </c>
      <c r="E266" s="249">
        <v>3.7729238266193716</v>
      </c>
      <c r="F266" s="249">
        <v>3.8097689933293086</v>
      </c>
      <c r="G266" s="249">
        <v>3.847351063373444</v>
      </c>
      <c r="H266" s="249">
        <v>3.8856847748184622</v>
      </c>
      <c r="I266" s="249">
        <v>3.9247851604923807</v>
      </c>
      <c r="J266" s="249">
        <v>3.964667553879778</v>
      </c>
      <c r="K266" s="249">
        <v>4.0053475951349231</v>
      </c>
    </row>
    <row r="267" spans="1:19" x14ac:dyDescent="0.25">
      <c r="A267" s="201" t="s">
        <v>22</v>
      </c>
      <c r="B267" s="249">
        <v>0</v>
      </c>
      <c r="C267" s="249">
        <v>2.7215448247294063E-2</v>
      </c>
      <c r="D267" s="249">
        <v>5.4975205459533993E-2</v>
      </c>
      <c r="E267" s="249">
        <v>8.3290157816018756E-2</v>
      </c>
      <c r="F267" s="249">
        <v>0.11217140921963319</v>
      </c>
      <c r="G267" s="249">
        <v>0.14163028565131991</v>
      </c>
      <c r="H267" s="249">
        <v>0.14446289136434629</v>
      </c>
      <c r="I267" s="249">
        <v>0.14735214919163322</v>
      </c>
      <c r="J267" s="249">
        <v>0.15029919217546589</v>
      </c>
      <c r="K267" s="249">
        <v>0.1533051760189752</v>
      </c>
    </row>
    <row r="268" spans="1:19" x14ac:dyDescent="0.25">
      <c r="A268" s="201" t="s">
        <v>32</v>
      </c>
      <c r="B268" s="249">
        <v>0.20301020633452804</v>
      </c>
      <c r="C268" s="249">
        <v>1.4442368085962527</v>
      </c>
      <c r="D268" s="249">
        <v>0.39823933094772279</v>
      </c>
      <c r="E268" s="249">
        <v>1.5482965917754221E-2</v>
      </c>
      <c r="F268" s="249">
        <v>-0.99558644640187133</v>
      </c>
      <c r="G268" s="249">
        <v>-1.5974191308654446</v>
      </c>
      <c r="H268" s="249">
        <v>-3.1220672396732985</v>
      </c>
      <c r="I268" s="249">
        <v>-2.3187028704618173</v>
      </c>
      <c r="J268" s="249">
        <v>-1.2480853131087875</v>
      </c>
      <c r="K268" s="249">
        <v>-5.6246463097914425</v>
      </c>
    </row>
    <row r="269" spans="1:19" x14ac:dyDescent="0.25">
      <c r="A269" s="201" t="s">
        <v>60</v>
      </c>
      <c r="B269" s="249">
        <v>0</v>
      </c>
      <c r="C269" s="249">
        <v>-0.68038620618234802</v>
      </c>
      <c r="D269" s="249">
        <v>-0.69399393030599299</v>
      </c>
      <c r="E269" s="249">
        <v>-0.70787380891211171</v>
      </c>
      <c r="F269" s="249">
        <v>-0.72203128509036674</v>
      </c>
      <c r="G269" s="249">
        <v>-0.73647191079216157</v>
      </c>
      <c r="H269" s="249">
        <v>-0.75120134900801361</v>
      </c>
      <c r="I269" s="249">
        <v>-0.76622537598817075</v>
      </c>
      <c r="J269" s="249">
        <v>-0.78154988350793531</v>
      </c>
      <c r="K269" s="249">
        <v>-0.79718088117809316</v>
      </c>
    </row>
    <row r="270" spans="1:19" x14ac:dyDescent="0.25">
      <c r="A270" s="201"/>
      <c r="B270" s="249"/>
      <c r="C270" s="249"/>
      <c r="D270" s="249"/>
      <c r="E270" s="249"/>
      <c r="F270" s="249"/>
      <c r="G270" s="249"/>
      <c r="H270" s="249"/>
      <c r="I270" s="249"/>
      <c r="J270" s="249"/>
      <c r="K270" s="249"/>
    </row>
    <row r="271" spans="1:19" x14ac:dyDescent="0.25">
      <c r="A271" s="281" t="s">
        <v>48</v>
      </c>
      <c r="B271" s="273">
        <v>6.3504140723881717</v>
      </c>
      <c r="C271" s="273">
        <v>7.2372048555116955</v>
      </c>
      <c r="D271" s="273">
        <v>6.5089718726517338</v>
      </c>
      <c r="E271" s="273">
        <v>6.4578502555882586</v>
      </c>
      <c r="F271" s="273">
        <v>5.791871290513563</v>
      </c>
      <c r="G271" s="273">
        <v>5.5439176435961492</v>
      </c>
      <c r="H271" s="273">
        <v>4.2547857921447418</v>
      </c>
      <c r="I271" s="273">
        <v>5.303000781250149</v>
      </c>
      <c r="J271" s="273">
        <v>6.6281827730084961</v>
      </c>
      <c r="K271" s="273">
        <v>2.516295113416577</v>
      </c>
    </row>
    <row r="272" spans="1:19" x14ac:dyDescent="0.25">
      <c r="A272" s="201"/>
      <c r="B272" s="191"/>
      <c r="C272" s="191"/>
      <c r="D272" s="191"/>
      <c r="E272" s="191"/>
      <c r="F272" s="191"/>
      <c r="G272" s="191"/>
      <c r="H272" s="191"/>
      <c r="I272" s="191"/>
      <c r="J272" s="191"/>
      <c r="K272" s="276"/>
    </row>
    <row r="273" spans="1:11" x14ac:dyDescent="0.25">
      <c r="A273" s="203" t="s">
        <v>51</v>
      </c>
      <c r="B273" s="274">
        <v>0.98373824184581804</v>
      </c>
      <c r="C273" s="274">
        <v>0.92129300215945054</v>
      </c>
      <c r="D273" s="274">
        <v>0.86281162988579163</v>
      </c>
      <c r="E273" s="274">
        <v>0.80804250864952676</v>
      </c>
      <c r="F273" s="274">
        <v>0.75674999405263887</v>
      </c>
      <c r="G273" s="274">
        <v>0.70871339981329384</v>
      </c>
      <c r="H273" s="274">
        <v>0.66372604826208947</v>
      </c>
      <c r="I273" s="274">
        <v>0.62159438111042487</v>
      </c>
      <c r="J273" s="274">
        <v>0.58213712666506667</v>
      </c>
      <c r="K273" s="274">
        <v>0.54518451990584826</v>
      </c>
    </row>
    <row r="274" spans="1:11" x14ac:dyDescent="0.25">
      <c r="A274" s="201"/>
      <c r="B274" s="191"/>
      <c r="C274" s="191"/>
      <c r="D274" s="191"/>
      <c r="E274" s="191"/>
      <c r="F274" s="191"/>
      <c r="G274" s="191"/>
      <c r="H274" s="191"/>
      <c r="I274" s="191"/>
      <c r="J274" s="191"/>
      <c r="K274" s="191"/>
    </row>
    <row r="275" spans="1:11" x14ac:dyDescent="0.25">
      <c r="A275" s="282" t="s">
        <v>52</v>
      </c>
      <c r="B275" s="277">
        <v>6.2471451745640811</v>
      </c>
      <c r="C275" s="277">
        <v>6.6675861885773227</v>
      </c>
      <c r="D275" s="277">
        <v>5.6160166303234158</v>
      </c>
      <c r="E275" s="277">
        <v>5.2182175210085244</v>
      </c>
      <c r="F275" s="277">
        <v>4.3829985646497889</v>
      </c>
      <c r="G275" s="277">
        <v>3.9290487214779315</v>
      </c>
      <c r="H275" s="277">
        <v>2.8240121600219137</v>
      </c>
      <c r="I275" s="277">
        <v>3.2963154886492858</v>
      </c>
      <c r="J275" s="277">
        <v>3.8585112744900596</v>
      </c>
      <c r="K275" s="277">
        <v>1.3718451433494485</v>
      </c>
    </row>
    <row r="276" spans="1:11" x14ac:dyDescent="0.25">
      <c r="A276" s="201"/>
      <c r="B276" s="191"/>
      <c r="C276" s="191"/>
      <c r="D276" s="191"/>
      <c r="E276" s="191"/>
      <c r="F276" s="191"/>
      <c r="G276" s="191"/>
      <c r="H276" s="191"/>
      <c r="I276" s="191"/>
      <c r="J276" s="191"/>
      <c r="K276" s="191"/>
    </row>
    <row r="277" spans="1:11" x14ac:dyDescent="0.25">
      <c r="A277" s="283" t="s">
        <v>53</v>
      </c>
      <c r="B277" s="278">
        <v>43.411696867111772</v>
      </c>
      <c r="C277" s="191"/>
      <c r="D277" s="191"/>
      <c r="E277" s="191"/>
      <c r="F277" s="191"/>
      <c r="G277" s="191"/>
      <c r="H277" s="191"/>
      <c r="I277" s="191"/>
      <c r="J277" s="191"/>
      <c r="K277" s="191"/>
    </row>
    <row r="278" spans="1:11" x14ac:dyDescent="0.25">
      <c r="A278" s="201"/>
      <c r="B278" s="191"/>
      <c r="C278" s="191"/>
      <c r="D278" s="191"/>
      <c r="E278" s="191"/>
      <c r="F278" s="191"/>
      <c r="G278" s="191"/>
      <c r="H278" s="191"/>
      <c r="I278" s="191"/>
      <c r="J278" s="191"/>
      <c r="K278" s="191"/>
    </row>
    <row r="279" spans="1:11" x14ac:dyDescent="0.25">
      <c r="A279" s="201" t="s">
        <v>65</v>
      </c>
      <c r="B279" s="279">
        <v>133.86517920120156</v>
      </c>
      <c r="C279" s="191"/>
      <c r="D279" s="191"/>
      <c r="E279" s="191"/>
      <c r="F279" s="191"/>
      <c r="G279" s="191"/>
      <c r="H279" s="191"/>
      <c r="I279" s="191"/>
      <c r="J279" s="191"/>
      <c r="K279" s="191"/>
    </row>
    <row r="280" spans="1:11" x14ac:dyDescent="0.25">
      <c r="A280" s="201"/>
      <c r="B280" s="191"/>
      <c r="C280" s="191"/>
      <c r="D280" s="191"/>
      <c r="E280" s="191"/>
      <c r="F280" s="191"/>
      <c r="G280" s="191"/>
      <c r="H280" s="191"/>
      <c r="I280" s="191"/>
      <c r="J280" s="191"/>
      <c r="K280" s="191"/>
    </row>
    <row r="281" spans="1:11" x14ac:dyDescent="0.25">
      <c r="A281" s="202" t="s">
        <v>2142</v>
      </c>
      <c r="B281" s="280">
        <v>177.27687606831333</v>
      </c>
      <c r="C281" s="191"/>
      <c r="D281" s="191"/>
      <c r="E281" s="191"/>
      <c r="F281" s="191"/>
      <c r="G281" s="191"/>
      <c r="H281" s="191"/>
      <c r="I281" s="191"/>
      <c r="J281" s="191"/>
      <c r="K281" s="191"/>
    </row>
    <row r="282" spans="1:11" x14ac:dyDescent="0.25">
      <c r="A282" s="201" t="s">
        <v>64</v>
      </c>
      <c r="B282" s="249">
        <v>0</v>
      </c>
      <c r="C282" s="191"/>
      <c r="D282" s="191"/>
      <c r="E282" s="191"/>
      <c r="F282" s="191"/>
      <c r="G282" s="191"/>
      <c r="H282" s="191"/>
      <c r="I282" s="191"/>
      <c r="J282" s="191"/>
      <c r="K282" s="191"/>
    </row>
    <row r="283" spans="1:11" x14ac:dyDescent="0.25">
      <c r="A283" s="202" t="s">
        <v>2143</v>
      </c>
      <c r="B283" s="280">
        <v>177.27687606831333</v>
      </c>
      <c r="C283" s="191"/>
      <c r="D283" s="191"/>
      <c r="E283" s="191"/>
      <c r="F283" s="191"/>
      <c r="G283" s="191"/>
      <c r="H283" s="191"/>
      <c r="I283" s="191"/>
      <c r="J283" s="191"/>
      <c r="K283" s="191"/>
    </row>
  </sheetData>
  <mergeCells count="1">
    <mergeCell ref="J97:L97"/>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3:M211"/>
  <sheetViews>
    <sheetView topLeftCell="A112" workbookViewId="0">
      <selection activeCell="O138" sqref="O138"/>
    </sheetView>
  </sheetViews>
  <sheetFormatPr defaultRowHeight="15" x14ac:dyDescent="0.25"/>
  <cols>
    <col min="1" max="1" width="38.7109375" customWidth="1"/>
    <col min="2" max="2" width="11.7109375" bestFit="1" customWidth="1"/>
    <col min="3" max="3" width="13.42578125" bestFit="1" customWidth="1"/>
    <col min="4" max="4" width="9.5703125" bestFit="1" customWidth="1"/>
    <col min="5" max="5" width="13.28515625" bestFit="1" customWidth="1"/>
    <col min="9" max="9" width="10.140625" bestFit="1" customWidth="1"/>
  </cols>
  <sheetData>
    <row r="3" spans="1:7" x14ac:dyDescent="0.25">
      <c r="B3" s="1080" t="s">
        <v>2176</v>
      </c>
      <c r="C3" s="1080"/>
      <c r="F3" s="1081"/>
      <c r="G3" s="1081"/>
    </row>
    <row r="4" spans="1:7" x14ac:dyDescent="0.25">
      <c r="B4" s="1">
        <v>2017</v>
      </c>
      <c r="C4" s="1">
        <v>2018</v>
      </c>
    </row>
    <row r="5" spans="1:7" x14ac:dyDescent="0.25">
      <c r="A5" s="1" t="s">
        <v>2177</v>
      </c>
    </row>
    <row r="6" spans="1:7" x14ac:dyDescent="0.25">
      <c r="A6" t="s">
        <v>2178</v>
      </c>
      <c r="B6" s="104">
        <v>834312</v>
      </c>
      <c r="C6" s="104">
        <v>1180726</v>
      </c>
    </row>
    <row r="7" spans="1:7" x14ac:dyDescent="0.25">
      <c r="A7" t="s">
        <v>2179</v>
      </c>
      <c r="B7" s="104">
        <v>2568</v>
      </c>
      <c r="C7" s="104">
        <v>-2270</v>
      </c>
    </row>
    <row r="8" spans="1:7" x14ac:dyDescent="0.25">
      <c r="A8" t="s">
        <v>2180</v>
      </c>
      <c r="B8" s="104">
        <v>3603</v>
      </c>
      <c r="C8" s="104">
        <v>3681</v>
      </c>
    </row>
    <row r="9" spans="1:7" x14ac:dyDescent="0.25">
      <c r="B9" s="105">
        <f>SUM(B6:B8)</f>
        <v>840483</v>
      </c>
      <c r="C9" s="105">
        <f>SUM(C6:C8)</f>
        <v>1182137</v>
      </c>
    </row>
    <row r="10" spans="1:7" x14ac:dyDescent="0.25">
      <c r="A10" t="s">
        <v>2181</v>
      </c>
      <c r="B10" s="104"/>
      <c r="C10" s="104"/>
    </row>
    <row r="11" spans="1:7" x14ac:dyDescent="0.25">
      <c r="A11" t="s">
        <v>2182</v>
      </c>
      <c r="B11" s="104"/>
      <c r="C11" s="104"/>
    </row>
    <row r="12" spans="1:7" x14ac:dyDescent="0.25">
      <c r="A12" t="s">
        <v>2183</v>
      </c>
      <c r="B12" s="104">
        <v>1076</v>
      </c>
      <c r="C12" s="104">
        <v>731</v>
      </c>
    </row>
    <row r="13" spans="1:7" x14ac:dyDescent="0.25">
      <c r="A13" t="s">
        <v>2184</v>
      </c>
      <c r="B13" s="104">
        <v>1065</v>
      </c>
      <c r="C13" s="104">
        <v>626</v>
      </c>
    </row>
    <row r="14" spans="1:7" x14ac:dyDescent="0.25">
      <c r="A14" t="s">
        <v>2185</v>
      </c>
      <c r="B14" s="104">
        <v>435</v>
      </c>
      <c r="C14" s="104">
        <v>311</v>
      </c>
    </row>
    <row r="15" spans="1:7" x14ac:dyDescent="0.25">
      <c r="A15" t="s">
        <v>2186</v>
      </c>
      <c r="B15" s="104">
        <v>64</v>
      </c>
      <c r="C15" s="104">
        <v>101</v>
      </c>
    </row>
    <row r="16" spans="1:7" x14ac:dyDescent="0.25">
      <c r="A16" t="s">
        <v>2187</v>
      </c>
      <c r="B16" s="104">
        <v>963</v>
      </c>
      <c r="C16" s="104">
        <v>1912</v>
      </c>
    </row>
    <row r="17" spans="1:5" x14ac:dyDescent="0.25">
      <c r="B17" s="105">
        <f>SUM(B12:B16)</f>
        <v>3603</v>
      </c>
      <c r="C17" s="105">
        <f>SUM(C12:C16)</f>
        <v>3681</v>
      </c>
    </row>
    <row r="19" spans="1:5" x14ac:dyDescent="0.25">
      <c r="A19" s="1" t="s">
        <v>2188</v>
      </c>
    </row>
    <row r="20" spans="1:5" x14ac:dyDescent="0.25">
      <c r="A20" t="s">
        <v>2189</v>
      </c>
    </row>
    <row r="22" spans="1:5" x14ac:dyDescent="0.25">
      <c r="C22" s="1">
        <v>2018</v>
      </c>
    </row>
    <row r="23" spans="1:5" x14ac:dyDescent="0.25">
      <c r="B23" s="1" t="s">
        <v>72</v>
      </c>
      <c r="C23" s="1" t="s">
        <v>83</v>
      </c>
      <c r="D23" s="1" t="s">
        <v>91</v>
      </c>
      <c r="E23" s="1" t="s">
        <v>201</v>
      </c>
    </row>
    <row r="24" spans="1:5" x14ac:dyDescent="0.25">
      <c r="A24" t="s">
        <v>2190</v>
      </c>
      <c r="B24" s="104">
        <v>707400</v>
      </c>
      <c r="C24" s="104">
        <v>8268</v>
      </c>
      <c r="D24" s="104">
        <v>0</v>
      </c>
      <c r="E24" s="104">
        <f t="shared" ref="E24:E30" si="0">B24+C24+D24</f>
        <v>715668</v>
      </c>
    </row>
    <row r="25" spans="1:5" x14ac:dyDescent="0.25">
      <c r="A25" t="s">
        <v>2191</v>
      </c>
      <c r="B25" s="104">
        <v>371</v>
      </c>
      <c r="C25" s="104">
        <v>392882</v>
      </c>
      <c r="D25" s="104">
        <v>0</v>
      </c>
      <c r="E25" s="104">
        <f t="shared" si="0"/>
        <v>393253</v>
      </c>
    </row>
    <row r="26" spans="1:5" x14ac:dyDescent="0.25">
      <c r="A26" t="s">
        <v>2192</v>
      </c>
      <c r="B26" s="104">
        <v>69649</v>
      </c>
      <c r="C26" s="104">
        <v>2156</v>
      </c>
      <c r="D26" s="104">
        <v>0</v>
      </c>
      <c r="E26" s="104">
        <f t="shared" si="0"/>
        <v>71805</v>
      </c>
    </row>
    <row r="27" spans="1:5" x14ac:dyDescent="0.25">
      <c r="A27" t="s">
        <v>2193</v>
      </c>
      <c r="B27" s="104">
        <f>B24+B25+B26</f>
        <v>777420</v>
      </c>
      <c r="C27" s="104">
        <f>C24+C25+C26</f>
        <v>403306</v>
      </c>
      <c r="D27" s="104">
        <f>D24+D25+D26</f>
        <v>0</v>
      </c>
      <c r="E27" s="104">
        <f t="shared" si="0"/>
        <v>1180726</v>
      </c>
    </row>
    <row r="28" spans="1:5" x14ac:dyDescent="0.25">
      <c r="A28" t="s">
        <v>2179</v>
      </c>
      <c r="B28" s="104">
        <v>-1756</v>
      </c>
      <c r="C28" s="104">
        <v>-514</v>
      </c>
      <c r="D28" s="104">
        <v>0</v>
      </c>
      <c r="E28" s="104">
        <f t="shared" si="0"/>
        <v>-2270</v>
      </c>
    </row>
    <row r="29" spans="1:5" x14ac:dyDescent="0.25">
      <c r="A29" t="s">
        <v>2180</v>
      </c>
      <c r="B29" s="104">
        <v>569</v>
      </c>
      <c r="C29" s="104">
        <v>1783</v>
      </c>
      <c r="D29" s="104">
        <v>1329</v>
      </c>
      <c r="E29" s="104">
        <f t="shared" si="0"/>
        <v>3681</v>
      </c>
    </row>
    <row r="30" spans="1:5" x14ac:dyDescent="0.25">
      <c r="A30" t="s">
        <v>2194</v>
      </c>
      <c r="B30" s="104">
        <f>B27+B28+B29</f>
        <v>776233</v>
      </c>
      <c r="C30" s="104">
        <f>C27+C28+C29</f>
        <v>404575</v>
      </c>
      <c r="D30" s="104">
        <f>D27+D28+D29</f>
        <v>1329</v>
      </c>
      <c r="E30" s="104">
        <f t="shared" si="0"/>
        <v>1182137</v>
      </c>
    </row>
    <row r="32" spans="1:5" x14ac:dyDescent="0.25">
      <c r="C32" s="1">
        <v>2017</v>
      </c>
    </row>
    <row r="33" spans="1:5" x14ac:dyDescent="0.25">
      <c r="B33" s="1" t="s">
        <v>72</v>
      </c>
      <c r="C33" s="1" t="s">
        <v>83</v>
      </c>
      <c r="D33" s="1" t="s">
        <v>91</v>
      </c>
      <c r="E33" s="1" t="s">
        <v>201</v>
      </c>
    </row>
    <row r="34" spans="1:5" x14ac:dyDescent="0.25">
      <c r="A34" t="s">
        <v>2190</v>
      </c>
      <c r="B34" s="104">
        <v>512691</v>
      </c>
      <c r="C34" s="104">
        <v>11382</v>
      </c>
      <c r="D34" s="104">
        <v>0</v>
      </c>
      <c r="E34" s="104">
        <f t="shared" ref="E34:E40" si="1">B34+C34+D34</f>
        <v>524073</v>
      </c>
    </row>
    <row r="35" spans="1:5" x14ac:dyDescent="0.25">
      <c r="A35" t="s">
        <v>2191</v>
      </c>
      <c r="B35" s="104">
        <v>425</v>
      </c>
      <c r="C35" s="104">
        <v>250897</v>
      </c>
      <c r="D35" s="104">
        <v>0</v>
      </c>
      <c r="E35" s="104">
        <f t="shared" si="1"/>
        <v>251322</v>
      </c>
    </row>
    <row r="36" spans="1:5" x14ac:dyDescent="0.25">
      <c r="A36" t="s">
        <v>2192</v>
      </c>
      <c r="B36" s="104">
        <v>57805</v>
      </c>
      <c r="C36" s="104">
        <v>1112</v>
      </c>
      <c r="D36" s="104">
        <v>0</v>
      </c>
      <c r="E36" s="104">
        <f t="shared" si="1"/>
        <v>58917</v>
      </c>
    </row>
    <row r="37" spans="1:5" x14ac:dyDescent="0.25">
      <c r="A37" t="s">
        <v>2193</v>
      </c>
      <c r="B37" s="104">
        <f>B34+B35+B36</f>
        <v>570921</v>
      </c>
      <c r="C37" s="104">
        <f>C34+C35+C36</f>
        <v>263391</v>
      </c>
      <c r="D37" s="104">
        <f>D34+D35+D36</f>
        <v>0</v>
      </c>
      <c r="E37" s="104">
        <f t="shared" si="1"/>
        <v>834312</v>
      </c>
    </row>
    <row r="38" spans="1:5" x14ac:dyDescent="0.25">
      <c r="A38" t="s">
        <v>2179</v>
      </c>
      <c r="B38" s="104">
        <v>2503</v>
      </c>
      <c r="C38" s="104">
        <v>65</v>
      </c>
      <c r="D38" s="104">
        <v>0</v>
      </c>
      <c r="E38" s="104">
        <f t="shared" si="1"/>
        <v>2568</v>
      </c>
    </row>
    <row r="39" spans="1:5" x14ac:dyDescent="0.25">
      <c r="A39" t="s">
        <v>2180</v>
      </c>
      <c r="B39" s="104">
        <v>596</v>
      </c>
      <c r="C39" s="104">
        <v>1797</v>
      </c>
      <c r="D39" s="104">
        <v>1210</v>
      </c>
      <c r="E39" s="104">
        <f t="shared" si="1"/>
        <v>3603</v>
      </c>
    </row>
    <row r="40" spans="1:5" x14ac:dyDescent="0.25">
      <c r="A40" t="s">
        <v>2194</v>
      </c>
      <c r="B40" s="104">
        <f>B37+B38+B39</f>
        <v>574020</v>
      </c>
      <c r="C40" s="104">
        <f>C37+C38+C39</f>
        <v>265253</v>
      </c>
      <c r="D40" s="104">
        <f>D37+D38+D39</f>
        <v>1210</v>
      </c>
      <c r="E40" s="104">
        <f t="shared" si="1"/>
        <v>840483</v>
      </c>
    </row>
    <row r="42" spans="1:5" x14ac:dyDescent="0.25">
      <c r="A42" s="1" t="s">
        <v>2195</v>
      </c>
    </row>
    <row r="43" spans="1:5" x14ac:dyDescent="0.25">
      <c r="B43" s="1">
        <v>2017</v>
      </c>
      <c r="C43" s="1">
        <v>2018</v>
      </c>
    </row>
    <row r="44" spans="1:5" x14ac:dyDescent="0.25">
      <c r="A44" t="s">
        <v>2190</v>
      </c>
      <c r="B44" s="104">
        <v>2646</v>
      </c>
      <c r="C44" s="104">
        <v>1847</v>
      </c>
    </row>
    <row r="45" spans="1:5" x14ac:dyDescent="0.25">
      <c r="A45" t="s">
        <v>2191</v>
      </c>
      <c r="B45" s="104">
        <v>31823</v>
      </c>
      <c r="C45" s="104">
        <v>55790</v>
      </c>
    </row>
    <row r="46" spans="1:5" x14ac:dyDescent="0.25">
      <c r="A46" t="s">
        <v>2192</v>
      </c>
      <c r="B46" s="104">
        <v>15680</v>
      </c>
      <c r="C46" s="104">
        <v>16037</v>
      </c>
    </row>
    <row r="47" spans="1:5" x14ac:dyDescent="0.25">
      <c r="B47" s="105">
        <f>SUM(B44:B46)</f>
        <v>50149</v>
      </c>
      <c r="C47" s="105">
        <f>SUM(C44:C46)</f>
        <v>73674</v>
      </c>
    </row>
    <row r="49" spans="1:6" x14ac:dyDescent="0.25">
      <c r="A49" s="1">
        <v>2018</v>
      </c>
    </row>
    <row r="50" spans="1:6" x14ac:dyDescent="0.25">
      <c r="B50" t="s">
        <v>72</v>
      </c>
      <c r="C50" t="s">
        <v>83</v>
      </c>
      <c r="D50" t="s">
        <v>91</v>
      </c>
      <c r="E50" t="s">
        <v>2196</v>
      </c>
      <c r="F50" t="s">
        <v>2197</v>
      </c>
    </row>
    <row r="51" spans="1:6" x14ac:dyDescent="0.25">
      <c r="A51" t="s">
        <v>2198</v>
      </c>
      <c r="B51">
        <v>776233</v>
      </c>
      <c r="C51">
        <v>404575</v>
      </c>
      <c r="D51">
        <v>1329</v>
      </c>
      <c r="E51">
        <v>0</v>
      </c>
      <c r="F51">
        <f t="shared" ref="F51:F57" si="2">SUM(B51:E51)</f>
        <v>1182137</v>
      </c>
    </row>
    <row r="52" spans="1:6" x14ac:dyDescent="0.25">
      <c r="A52" t="s">
        <v>2199</v>
      </c>
      <c r="B52">
        <v>37189</v>
      </c>
      <c r="C52">
        <v>115452</v>
      </c>
      <c r="D52">
        <v>0</v>
      </c>
      <c r="E52">
        <v>0</v>
      </c>
      <c r="F52">
        <f t="shared" si="2"/>
        <v>152641</v>
      </c>
    </row>
    <row r="53" spans="1:6" x14ac:dyDescent="0.25">
      <c r="A53" t="s">
        <v>2200</v>
      </c>
      <c r="B53">
        <v>288739</v>
      </c>
      <c r="C53">
        <v>32798</v>
      </c>
      <c r="D53">
        <v>256</v>
      </c>
      <c r="E53">
        <v>-321793</v>
      </c>
      <c r="F53">
        <f t="shared" si="2"/>
        <v>0</v>
      </c>
    </row>
    <row r="54" spans="1:6" x14ac:dyDescent="0.25">
      <c r="A54" t="s">
        <v>2201</v>
      </c>
      <c r="B54">
        <v>-1</v>
      </c>
      <c r="C54">
        <v>-1274</v>
      </c>
      <c r="D54">
        <v>-140</v>
      </c>
      <c r="E54">
        <v>0</v>
      </c>
      <c r="F54">
        <f t="shared" si="2"/>
        <v>-1415</v>
      </c>
    </row>
    <row r="55" spans="1:6" x14ac:dyDescent="0.25">
      <c r="A55" t="s">
        <v>2202</v>
      </c>
      <c r="B55">
        <v>-27495</v>
      </c>
      <c r="C55">
        <v>-11941</v>
      </c>
      <c r="D55">
        <v>-1898</v>
      </c>
      <c r="E55">
        <v>0</v>
      </c>
      <c r="F55">
        <f t="shared" si="2"/>
        <v>-41334</v>
      </c>
    </row>
    <row r="56" spans="1:6" x14ac:dyDescent="0.25">
      <c r="A56" t="s">
        <v>2203</v>
      </c>
      <c r="B56">
        <v>0</v>
      </c>
      <c r="C56">
        <v>1024</v>
      </c>
      <c r="D56">
        <v>1</v>
      </c>
      <c r="E56">
        <v>0</v>
      </c>
      <c r="F56">
        <f t="shared" si="2"/>
        <v>1025</v>
      </c>
    </row>
    <row r="57" spans="1:6" x14ac:dyDescent="0.25">
      <c r="A57" t="s">
        <v>2204</v>
      </c>
      <c r="B57">
        <v>796321</v>
      </c>
      <c r="C57">
        <v>12638</v>
      </c>
      <c r="D57">
        <v>-12927</v>
      </c>
      <c r="E57">
        <v>1983</v>
      </c>
      <c r="F57">
        <f t="shared" si="2"/>
        <v>798015</v>
      </c>
    </row>
    <row r="58" spans="1:6" x14ac:dyDescent="0.25">
      <c r="A58" t="s">
        <v>2205</v>
      </c>
      <c r="F58">
        <v>2840</v>
      </c>
    </row>
    <row r="59" spans="1:6" x14ac:dyDescent="0.25">
      <c r="A59" t="s">
        <v>2206</v>
      </c>
      <c r="F59">
        <v>-2959</v>
      </c>
    </row>
    <row r="60" spans="1:6" x14ac:dyDescent="0.25">
      <c r="A60" t="s">
        <v>2207</v>
      </c>
      <c r="F60">
        <f>F57+F58+F59</f>
        <v>797896</v>
      </c>
    </row>
    <row r="61" spans="1:6" x14ac:dyDescent="0.25">
      <c r="A61" t="s">
        <v>2208</v>
      </c>
      <c r="B61">
        <v>96768</v>
      </c>
      <c r="C61">
        <v>32677</v>
      </c>
      <c r="D61">
        <v>2321</v>
      </c>
      <c r="E61">
        <v>0</v>
      </c>
      <c r="F61">
        <f>SUM(B61:E61)</f>
        <v>131766</v>
      </c>
    </row>
    <row r="64" spans="1:6" x14ac:dyDescent="0.25">
      <c r="A64" s="1">
        <v>2017</v>
      </c>
    </row>
    <row r="65" spans="1:6" x14ac:dyDescent="0.25">
      <c r="B65" t="s">
        <v>72</v>
      </c>
      <c r="C65" t="s">
        <v>83</v>
      </c>
      <c r="D65" t="s">
        <v>91</v>
      </c>
      <c r="E65" t="s">
        <v>2196</v>
      </c>
      <c r="F65" t="s">
        <v>2197</v>
      </c>
    </row>
    <row r="66" spans="1:6" x14ac:dyDescent="0.25">
      <c r="A66" t="s">
        <v>2198</v>
      </c>
      <c r="B66">
        <v>574020</v>
      </c>
      <c r="C66">
        <v>265253</v>
      </c>
      <c r="D66">
        <v>1210</v>
      </c>
      <c r="E66">
        <v>0</v>
      </c>
      <c r="F66">
        <f t="shared" ref="F66:F72" si="3">SUM(B66:E66)</f>
        <v>840483</v>
      </c>
    </row>
    <row r="67" spans="1:6" x14ac:dyDescent="0.25">
      <c r="A67" t="s">
        <v>2199</v>
      </c>
      <c r="B67">
        <v>29121</v>
      </c>
      <c r="C67">
        <v>121055</v>
      </c>
      <c r="D67">
        <v>0</v>
      </c>
      <c r="E67">
        <v>0</v>
      </c>
      <c r="F67">
        <f t="shared" si="3"/>
        <v>150176</v>
      </c>
    </row>
    <row r="68" spans="1:6" x14ac:dyDescent="0.25">
      <c r="A68" t="s">
        <v>2200</v>
      </c>
      <c r="B68">
        <v>213493</v>
      </c>
      <c r="C68">
        <v>29519</v>
      </c>
      <c r="D68">
        <v>0</v>
      </c>
      <c r="E68">
        <v>-243012</v>
      </c>
      <c r="F68">
        <f t="shared" si="3"/>
        <v>0</v>
      </c>
    </row>
    <row r="69" spans="1:6" x14ac:dyDescent="0.25">
      <c r="A69" t="s">
        <v>2201</v>
      </c>
      <c r="B69">
        <v>-2</v>
      </c>
      <c r="C69">
        <v>-910</v>
      </c>
      <c r="D69">
        <v>-44</v>
      </c>
      <c r="E69">
        <v>0</v>
      </c>
      <c r="F69">
        <f t="shared" si="3"/>
        <v>-956</v>
      </c>
    </row>
    <row r="70" spans="1:6" x14ac:dyDescent="0.25">
      <c r="A70" t="s">
        <v>2202</v>
      </c>
      <c r="B70">
        <v>-25788</v>
      </c>
      <c r="C70">
        <v>-9485</v>
      </c>
      <c r="D70">
        <v>-1902</v>
      </c>
      <c r="E70">
        <v>0</v>
      </c>
      <c r="F70">
        <f t="shared" si="3"/>
        <v>-37175</v>
      </c>
    </row>
    <row r="71" spans="1:6" x14ac:dyDescent="0.25">
      <c r="A71" t="s">
        <v>2203</v>
      </c>
      <c r="B71">
        <v>0</v>
      </c>
      <c r="C71">
        <v>269</v>
      </c>
      <c r="D71">
        <v>83</v>
      </c>
      <c r="E71">
        <v>0</v>
      </c>
      <c r="F71">
        <f t="shared" si="3"/>
        <v>352</v>
      </c>
    </row>
    <row r="72" spans="1:6" x14ac:dyDescent="0.25">
      <c r="A72" t="s">
        <v>2204</v>
      </c>
      <c r="B72">
        <v>574016</v>
      </c>
      <c r="C72">
        <v>23297</v>
      </c>
      <c r="D72">
        <v>-12111</v>
      </c>
      <c r="E72">
        <v>-2891</v>
      </c>
      <c r="F72">
        <f t="shared" si="3"/>
        <v>582311</v>
      </c>
    </row>
    <row r="73" spans="1:6" x14ac:dyDescent="0.25">
      <c r="A73" t="s">
        <v>2205</v>
      </c>
      <c r="F73">
        <v>1217</v>
      </c>
    </row>
    <row r="74" spans="1:6" x14ac:dyDescent="0.25">
      <c r="A74" t="s">
        <v>2206</v>
      </c>
      <c r="F74">
        <v>-2090</v>
      </c>
    </row>
    <row r="75" spans="1:6" x14ac:dyDescent="0.25">
      <c r="A75" t="s">
        <v>2207</v>
      </c>
      <c r="F75">
        <f>F72+F73+F74</f>
        <v>581438</v>
      </c>
    </row>
    <row r="76" spans="1:6" x14ac:dyDescent="0.25">
      <c r="A76" t="s">
        <v>2208</v>
      </c>
      <c r="B76">
        <v>82508</v>
      </c>
      <c r="C76">
        <v>35569</v>
      </c>
      <c r="D76">
        <v>3878</v>
      </c>
      <c r="E76">
        <v>0</v>
      </c>
      <c r="F76">
        <f>SUM(B76:E76)</f>
        <v>121955</v>
      </c>
    </row>
    <row r="80" spans="1:6" x14ac:dyDescent="0.25">
      <c r="A80" s="1" t="s">
        <v>2209</v>
      </c>
    </row>
    <row r="81" spans="1:5" x14ac:dyDescent="0.25">
      <c r="A81" s="106" t="s">
        <v>2210</v>
      </c>
      <c r="B81" s="1">
        <v>2016</v>
      </c>
      <c r="C81" s="1">
        <v>2017</v>
      </c>
      <c r="D81" s="1">
        <v>2018</v>
      </c>
    </row>
    <row r="82" spans="1:5" x14ac:dyDescent="0.25">
      <c r="A82" t="s">
        <v>72</v>
      </c>
      <c r="B82" s="104">
        <v>68205</v>
      </c>
      <c r="C82" s="104">
        <v>82508</v>
      </c>
      <c r="D82" s="104">
        <v>96768</v>
      </c>
    </row>
    <row r="83" spans="1:5" x14ac:dyDescent="0.25">
      <c r="A83" t="s">
        <v>83</v>
      </c>
      <c r="B83" s="104">
        <v>30971</v>
      </c>
      <c r="C83" s="104">
        <v>35569</v>
      </c>
      <c r="D83" s="104">
        <v>32677</v>
      </c>
    </row>
    <row r="84" spans="1:5" x14ac:dyDescent="0.25">
      <c r="A84" t="s">
        <v>91</v>
      </c>
      <c r="B84" s="104">
        <v>4170</v>
      </c>
      <c r="C84" s="104">
        <v>3878</v>
      </c>
      <c r="D84" s="104">
        <v>2321</v>
      </c>
    </row>
    <row r="85" spans="1:5" x14ac:dyDescent="0.25">
      <c r="A85" s="1" t="s">
        <v>201</v>
      </c>
      <c r="B85" s="105">
        <v>103346</v>
      </c>
      <c r="C85" s="105">
        <v>121955</v>
      </c>
      <c r="D85" s="105">
        <v>131766</v>
      </c>
    </row>
    <row r="87" spans="1:5" x14ac:dyDescent="0.25">
      <c r="A87" t="s">
        <v>2211</v>
      </c>
      <c r="B87" s="86">
        <v>0.20480939206810994</v>
      </c>
      <c r="C87" s="86">
        <v>0.12366667038479597</v>
      </c>
      <c r="D87" s="86">
        <v>9.8717539545902011E-2</v>
      </c>
    </row>
    <row r="89" spans="1:5" x14ac:dyDescent="0.25">
      <c r="A89" t="s">
        <v>2212</v>
      </c>
    </row>
    <row r="90" spans="1:5" x14ac:dyDescent="0.25">
      <c r="A90" t="s">
        <v>2213</v>
      </c>
      <c r="B90">
        <v>418</v>
      </c>
      <c r="C90" s="27">
        <v>0.61499999999999999</v>
      </c>
      <c r="D90">
        <v>250</v>
      </c>
    </row>
    <row r="91" spans="1:5" x14ac:dyDescent="0.25">
      <c r="A91" t="s">
        <v>2214</v>
      </c>
      <c r="B91">
        <v>421</v>
      </c>
      <c r="C91">
        <v>62.5</v>
      </c>
      <c r="D91">
        <v>250</v>
      </c>
    </row>
    <row r="92" spans="1:5" x14ac:dyDescent="0.25">
      <c r="A92" t="s">
        <v>2215</v>
      </c>
      <c r="B92">
        <v>328</v>
      </c>
      <c r="C92">
        <v>50</v>
      </c>
      <c r="D92">
        <v>200</v>
      </c>
    </row>
    <row r="93" spans="1:5" x14ac:dyDescent="0.25">
      <c r="A93" t="s">
        <v>2216</v>
      </c>
      <c r="B93">
        <v>307</v>
      </c>
      <c r="C93">
        <v>50</v>
      </c>
      <c r="D93">
        <v>153</v>
      </c>
    </row>
    <row r="94" spans="1:5" x14ac:dyDescent="0.25">
      <c r="A94" t="s">
        <v>2217</v>
      </c>
      <c r="B94">
        <v>387</v>
      </c>
      <c r="C94">
        <v>37.5</v>
      </c>
      <c r="D94">
        <v>150</v>
      </c>
    </row>
    <row r="95" spans="1:5" x14ac:dyDescent="0.25">
      <c r="B95" t="s">
        <v>2218</v>
      </c>
      <c r="E95">
        <v>18.3</v>
      </c>
    </row>
    <row r="96" spans="1:5" x14ac:dyDescent="0.25">
      <c r="A96" t="s">
        <v>2219</v>
      </c>
      <c r="B96">
        <v>1100</v>
      </c>
    </row>
    <row r="98" spans="1:6" x14ac:dyDescent="0.25">
      <c r="A98" t="s">
        <v>2220</v>
      </c>
      <c r="B98">
        <v>3000</v>
      </c>
      <c r="C98" s="28">
        <v>0.65</v>
      </c>
      <c r="D98" t="s">
        <v>2221</v>
      </c>
    </row>
    <row r="99" spans="1:6" x14ac:dyDescent="0.25">
      <c r="A99" t="s">
        <v>2222</v>
      </c>
      <c r="C99" s="28">
        <v>1</v>
      </c>
      <c r="D99" t="s">
        <v>2221</v>
      </c>
    </row>
    <row r="100" spans="1:6" x14ac:dyDescent="0.25">
      <c r="A100" t="s">
        <v>2223</v>
      </c>
      <c r="D100" t="s">
        <v>2224</v>
      </c>
    </row>
    <row r="103" spans="1:6" ht="15.75" thickBot="1" x14ac:dyDescent="0.3"/>
    <row r="104" spans="1:6" ht="45.75" thickBot="1" x14ac:dyDescent="0.3">
      <c r="A104" s="125" t="s">
        <v>2154</v>
      </c>
      <c r="B104" s="126" t="s">
        <v>2337</v>
      </c>
      <c r="C104" s="126" t="s">
        <v>2338</v>
      </c>
      <c r="D104" s="126" t="s">
        <v>2339</v>
      </c>
      <c r="E104" s="126" t="s">
        <v>2340</v>
      </c>
      <c r="F104" s="126" t="s">
        <v>2341</v>
      </c>
    </row>
    <row r="105" spans="1:6" ht="23.25" thickBot="1" x14ac:dyDescent="0.3">
      <c r="A105" s="127" t="s">
        <v>2342</v>
      </c>
      <c r="B105" s="128">
        <v>0.65</v>
      </c>
      <c r="C105" s="129" t="s">
        <v>1591</v>
      </c>
      <c r="D105" s="129" t="s">
        <v>2343</v>
      </c>
      <c r="E105" s="130">
        <v>3109</v>
      </c>
      <c r="F105" s="130">
        <v>3128</v>
      </c>
    </row>
    <row r="106" spans="1:6" ht="23.25" thickBot="1" x14ac:dyDescent="0.3">
      <c r="A106" s="127" t="s">
        <v>2344</v>
      </c>
      <c r="B106" s="129" t="s">
        <v>2345</v>
      </c>
      <c r="C106" s="129" t="s">
        <v>1385</v>
      </c>
      <c r="D106" s="129" t="s">
        <v>2346</v>
      </c>
      <c r="E106" s="131" t="s">
        <v>2327</v>
      </c>
      <c r="F106" s="130">
        <v>1445</v>
      </c>
    </row>
    <row r="107" spans="1:6" ht="34.5" thickBot="1" x14ac:dyDescent="0.3">
      <c r="A107" s="127" t="s">
        <v>2347</v>
      </c>
      <c r="B107" s="132">
        <v>0.375</v>
      </c>
      <c r="C107" s="129" t="s">
        <v>1591</v>
      </c>
      <c r="D107" s="129" t="s">
        <v>2348</v>
      </c>
      <c r="E107" s="131">
        <v>737</v>
      </c>
      <c r="F107" s="131">
        <v>673</v>
      </c>
    </row>
    <row r="108" spans="1:6" ht="34.5" thickBot="1" x14ac:dyDescent="0.3">
      <c r="A108" s="127" t="s">
        <v>2349</v>
      </c>
      <c r="B108" s="128">
        <v>0.25</v>
      </c>
      <c r="C108" s="129" t="s">
        <v>668</v>
      </c>
      <c r="D108" s="129" t="s">
        <v>2350</v>
      </c>
      <c r="E108" s="131">
        <v>645</v>
      </c>
      <c r="F108" s="131">
        <v>661</v>
      </c>
    </row>
    <row r="109" spans="1:6" ht="34.5" thickBot="1" x14ac:dyDescent="0.3">
      <c r="A109" s="127" t="s">
        <v>2351</v>
      </c>
      <c r="B109" s="128">
        <v>0.2</v>
      </c>
      <c r="C109" s="129" t="s">
        <v>1591</v>
      </c>
      <c r="D109" s="129" t="s">
        <v>2352</v>
      </c>
      <c r="E109" s="131">
        <v>568</v>
      </c>
      <c r="F109" s="131">
        <v>565</v>
      </c>
    </row>
    <row r="110" spans="1:6" ht="23.25" thickBot="1" x14ac:dyDescent="0.3">
      <c r="A110" s="127" t="s">
        <v>2353</v>
      </c>
      <c r="B110" s="132">
        <v>0.248</v>
      </c>
      <c r="C110" s="129" t="s">
        <v>1591</v>
      </c>
      <c r="D110" s="129" t="s">
        <v>2354</v>
      </c>
      <c r="E110" s="131">
        <v>488</v>
      </c>
      <c r="F110" s="131">
        <v>450</v>
      </c>
    </row>
    <row r="111" spans="1:6" ht="15.75" thickBot="1" x14ac:dyDescent="0.3">
      <c r="A111" s="127" t="s">
        <v>2355</v>
      </c>
      <c r="B111" s="132">
        <v>0.501</v>
      </c>
      <c r="C111" s="129" t="s">
        <v>1591</v>
      </c>
      <c r="D111" s="129" t="s">
        <v>2356</v>
      </c>
      <c r="E111" s="131">
        <v>113</v>
      </c>
      <c r="F111" s="131">
        <v>39</v>
      </c>
    </row>
    <row r="112" spans="1:6" ht="34.5" thickBot="1" x14ac:dyDescent="0.3">
      <c r="A112" s="127" t="s">
        <v>2357</v>
      </c>
      <c r="B112" s="132">
        <v>0.22500000000000001</v>
      </c>
      <c r="C112" s="129" t="s">
        <v>668</v>
      </c>
      <c r="D112" s="129" t="s">
        <v>2358</v>
      </c>
      <c r="E112" s="131">
        <v>107</v>
      </c>
      <c r="F112" s="131">
        <v>126</v>
      </c>
    </row>
    <row r="113" spans="1:13" ht="15.75" thickBot="1" x14ac:dyDescent="0.3">
      <c r="A113" s="127" t="s">
        <v>2359</v>
      </c>
      <c r="B113" s="129" t="s">
        <v>2360</v>
      </c>
      <c r="C113" s="129" t="s">
        <v>1902</v>
      </c>
      <c r="D113" s="129" t="s">
        <v>2361</v>
      </c>
      <c r="E113" s="131">
        <v>88</v>
      </c>
      <c r="F113" s="131" t="s">
        <v>2327</v>
      </c>
    </row>
    <row r="114" spans="1:13" ht="15.75" thickBot="1" x14ac:dyDescent="0.3">
      <c r="A114" s="127" t="s">
        <v>2362</v>
      </c>
      <c r="B114" s="128">
        <v>0.5</v>
      </c>
      <c r="C114" s="129" t="s">
        <v>1902</v>
      </c>
      <c r="D114" s="129" t="s">
        <v>2361</v>
      </c>
      <c r="E114" s="131">
        <v>70</v>
      </c>
      <c r="F114" s="131">
        <v>79</v>
      </c>
    </row>
    <row r="115" spans="1:13" ht="34.5" thickBot="1" x14ac:dyDescent="0.3">
      <c r="A115" s="127" t="s">
        <v>2363</v>
      </c>
      <c r="B115" s="128">
        <v>0.5</v>
      </c>
      <c r="C115" s="129" t="s">
        <v>2364</v>
      </c>
      <c r="D115" s="129" t="s">
        <v>2365</v>
      </c>
      <c r="E115" s="131">
        <v>39</v>
      </c>
      <c r="F115" s="131">
        <v>42</v>
      </c>
    </row>
    <row r="116" spans="1:13" ht="23.25" thickBot="1" x14ac:dyDescent="0.3">
      <c r="A116" s="127" t="s">
        <v>2366</v>
      </c>
      <c r="B116" s="128">
        <v>0.25</v>
      </c>
      <c r="C116" s="129" t="s">
        <v>1591</v>
      </c>
      <c r="D116" s="129" t="s">
        <v>2367</v>
      </c>
      <c r="E116" s="131">
        <v>31</v>
      </c>
      <c r="F116" s="131">
        <v>39</v>
      </c>
    </row>
    <row r="117" spans="1:13" ht="15.75" thickBot="1" x14ac:dyDescent="0.3">
      <c r="A117" s="127" t="s">
        <v>2368</v>
      </c>
      <c r="B117" s="128">
        <v>0.2</v>
      </c>
      <c r="C117" s="129" t="s">
        <v>1591</v>
      </c>
      <c r="D117" s="129" t="s">
        <v>2369</v>
      </c>
      <c r="E117" s="131">
        <v>17</v>
      </c>
      <c r="F117" s="131">
        <v>18</v>
      </c>
    </row>
    <row r="118" spans="1:13" ht="34.5" thickBot="1" x14ac:dyDescent="0.3">
      <c r="A118" s="127" t="s">
        <v>2370</v>
      </c>
      <c r="B118" s="128">
        <v>0.5</v>
      </c>
      <c r="C118" s="129" t="s">
        <v>1902</v>
      </c>
      <c r="D118" s="129" t="s">
        <v>2371</v>
      </c>
      <c r="E118" s="131">
        <v>7</v>
      </c>
      <c r="F118" s="131">
        <v>9</v>
      </c>
    </row>
    <row r="119" spans="1:13" ht="15.75" thickBot="1" x14ac:dyDescent="0.3">
      <c r="A119" s="134" t="s">
        <v>2372</v>
      </c>
      <c r="B119" s="135" t="s">
        <v>2373</v>
      </c>
      <c r="C119" s="135" t="s">
        <v>1591</v>
      </c>
      <c r="D119" s="136" t="s">
        <v>2374</v>
      </c>
      <c r="E119" s="135">
        <v>1</v>
      </c>
      <c r="F119" s="135" t="s">
        <v>2327</v>
      </c>
    </row>
    <row r="120" spans="1:13" ht="15.75" thickBot="1" x14ac:dyDescent="0.3">
      <c r="A120" s="134"/>
      <c r="B120" s="133"/>
      <c r="C120" s="133"/>
      <c r="D120" s="133"/>
      <c r="E120" s="137">
        <v>6021</v>
      </c>
      <c r="F120" s="137">
        <v>7273</v>
      </c>
    </row>
    <row r="122" spans="1:13" ht="15.75" thickBot="1" x14ac:dyDescent="0.3"/>
    <row r="123" spans="1:13" ht="15.75" thickBot="1" x14ac:dyDescent="0.3">
      <c r="A123" s="138" t="s">
        <v>2375</v>
      </c>
      <c r="B123" s="138">
        <v>2017</v>
      </c>
      <c r="C123" s="138">
        <v>2018</v>
      </c>
      <c r="D123" s="138">
        <v>2019</v>
      </c>
      <c r="E123" s="138">
        <v>2020</v>
      </c>
      <c r="F123" s="138">
        <v>2021</v>
      </c>
      <c r="G123" s="138">
        <v>2022</v>
      </c>
      <c r="H123" s="138">
        <v>2023</v>
      </c>
      <c r="I123" s="138">
        <v>2024</v>
      </c>
      <c r="J123" s="138">
        <v>2025</v>
      </c>
      <c r="K123" s="138">
        <v>2026</v>
      </c>
      <c r="L123" s="138">
        <v>2027</v>
      </c>
      <c r="M123" s="138">
        <v>2028</v>
      </c>
    </row>
    <row r="124" spans="1:13" ht="15.75" thickBot="1" x14ac:dyDescent="0.3">
      <c r="A124" s="133" t="s">
        <v>2177</v>
      </c>
      <c r="B124" s="139">
        <v>224128</v>
      </c>
      <c r="C124" s="139">
        <v>315236</v>
      </c>
      <c r="D124" s="140"/>
    </row>
    <row r="125" spans="1:13" ht="15.75" thickBot="1" x14ac:dyDescent="0.3">
      <c r="A125" s="133" t="s">
        <v>2199</v>
      </c>
      <c r="B125" s="139">
        <v>40047</v>
      </c>
      <c r="C125" s="139">
        <v>40704</v>
      </c>
      <c r="D125" s="140"/>
    </row>
    <row r="126" spans="1:13" ht="15.75" thickBot="1" x14ac:dyDescent="0.3">
      <c r="A126" s="141" t="s">
        <v>2376</v>
      </c>
      <c r="B126" s="142">
        <v>264175</v>
      </c>
      <c r="C126" s="142">
        <v>355940</v>
      </c>
      <c r="D126" s="92">
        <v>278.94293333333331</v>
      </c>
      <c r="E126" s="92"/>
      <c r="F126" s="92"/>
      <c r="G126" s="92"/>
      <c r="H126" s="92"/>
      <c r="I126" s="92"/>
      <c r="J126" s="92"/>
      <c r="K126" s="92"/>
      <c r="L126" s="92"/>
      <c r="M126" s="92"/>
    </row>
    <row r="127" spans="1:13" ht="15.75" thickBot="1" x14ac:dyDescent="0.3">
      <c r="A127" s="133" t="s">
        <v>2377</v>
      </c>
      <c r="B127" s="139">
        <v>86387</v>
      </c>
      <c r="C127" s="139">
        <v>120971</v>
      </c>
      <c r="D127" s="55">
        <v>120.971</v>
      </c>
      <c r="E127" s="55"/>
      <c r="F127" s="55"/>
      <c r="G127" s="55"/>
      <c r="H127" s="55"/>
      <c r="I127" s="55"/>
      <c r="J127" s="55"/>
      <c r="K127" s="55"/>
      <c r="L127" s="55"/>
      <c r="M127" s="55"/>
    </row>
    <row r="128" spans="1:13" ht="15.75" thickBot="1" x14ac:dyDescent="0.3">
      <c r="A128" s="141" t="s">
        <v>2378</v>
      </c>
      <c r="B128" s="144">
        <v>177789</v>
      </c>
      <c r="C128" s="144">
        <v>234969</v>
      </c>
      <c r="D128" s="143"/>
    </row>
    <row r="129" spans="1:4" ht="15.75" thickBot="1" x14ac:dyDescent="0.3">
      <c r="A129" s="133" t="s">
        <v>2379</v>
      </c>
      <c r="B129" s="145">
        <v>108732</v>
      </c>
      <c r="C129" s="145">
        <v>143032</v>
      </c>
      <c r="D129" s="140"/>
    </row>
    <row r="130" spans="1:4" ht="15.75" thickBot="1" x14ac:dyDescent="0.3">
      <c r="A130" s="141" t="s">
        <v>2380</v>
      </c>
      <c r="B130" s="144">
        <v>155444</v>
      </c>
      <c r="C130" s="144">
        <v>212908</v>
      </c>
      <c r="D130" s="143"/>
    </row>
    <row r="131" spans="1:4" ht="15.75" thickBot="1" x14ac:dyDescent="0.3">
      <c r="A131" s="133" t="s">
        <v>2381</v>
      </c>
      <c r="B131" s="139">
        <v>155050</v>
      </c>
      <c r="C131" s="139">
        <v>212772</v>
      </c>
      <c r="D131" s="140"/>
    </row>
    <row r="132" spans="1:4" ht="15.75" thickBot="1" x14ac:dyDescent="0.3">
      <c r="A132" s="133" t="s">
        <v>2382</v>
      </c>
      <c r="B132" s="139">
        <v>79152</v>
      </c>
      <c r="C132" s="139">
        <v>101701</v>
      </c>
      <c r="D132" s="140"/>
    </row>
    <row r="133" spans="1:4" ht="15.75" thickBot="1" x14ac:dyDescent="0.3">
      <c r="A133" s="141" t="s">
        <v>2297</v>
      </c>
      <c r="B133" s="146">
        <v>0.51</v>
      </c>
      <c r="C133" s="146">
        <v>0.48</v>
      </c>
      <c r="D133" s="147"/>
    </row>
    <row r="134" spans="1:4" ht="15.75" thickBot="1" x14ac:dyDescent="0.3">
      <c r="A134" s="141" t="s">
        <v>2383</v>
      </c>
      <c r="B134" s="142">
        <v>75898</v>
      </c>
      <c r="C134" s="142">
        <v>111071</v>
      </c>
      <c r="D134" s="143"/>
    </row>
    <row r="135" spans="1:4" ht="15.75" thickBot="1" x14ac:dyDescent="0.3"/>
    <row r="136" spans="1:4" ht="15.75" thickBot="1" x14ac:dyDescent="0.3">
      <c r="A136" s="148" t="s">
        <v>2375</v>
      </c>
      <c r="B136" s="148">
        <v>2017</v>
      </c>
      <c r="C136" s="148">
        <v>2018</v>
      </c>
    </row>
    <row r="137" spans="1:4" ht="15.75" thickBot="1" x14ac:dyDescent="0.3">
      <c r="A137" s="149" t="s">
        <v>2384</v>
      </c>
      <c r="B137" s="150">
        <v>200302</v>
      </c>
      <c r="C137" s="150">
        <v>233021</v>
      </c>
    </row>
    <row r="138" spans="1:4" ht="15.75" thickBot="1" x14ac:dyDescent="0.3">
      <c r="A138" s="149" t="s">
        <v>2385</v>
      </c>
      <c r="B138" s="150">
        <v>6492</v>
      </c>
      <c r="C138" s="150">
        <v>7172</v>
      </c>
    </row>
    <row r="139" spans="1:4" ht="15.75" thickBot="1" x14ac:dyDescent="0.3">
      <c r="A139" s="149" t="s">
        <v>2386</v>
      </c>
      <c r="B139" s="150">
        <v>7273</v>
      </c>
      <c r="C139" s="150">
        <v>6021</v>
      </c>
    </row>
    <row r="140" spans="1:4" ht="15.75" thickBot="1" x14ac:dyDescent="0.3">
      <c r="A140" s="149" t="s">
        <v>2387</v>
      </c>
      <c r="B140" s="150">
        <v>9070</v>
      </c>
      <c r="C140" s="150">
        <v>11621</v>
      </c>
    </row>
    <row r="141" spans="1:4" ht="15.75" thickBot="1" x14ac:dyDescent="0.3">
      <c r="A141" s="149" t="s">
        <v>2388</v>
      </c>
      <c r="B141" s="150">
        <v>23171</v>
      </c>
      <c r="C141" s="150">
        <v>25018</v>
      </c>
    </row>
    <row r="142" spans="1:4" ht="15.75" thickBot="1" x14ac:dyDescent="0.3">
      <c r="A142" s="149" t="s">
        <v>2389</v>
      </c>
      <c r="B142" s="150">
        <v>21665</v>
      </c>
      <c r="C142" s="150">
        <v>48841</v>
      </c>
    </row>
    <row r="143" spans="1:4" ht="15.75" thickBot="1" x14ac:dyDescent="0.3">
      <c r="A143" s="151" t="s">
        <v>2390</v>
      </c>
      <c r="B143" s="152">
        <v>294014</v>
      </c>
      <c r="C143" s="152">
        <v>358978</v>
      </c>
    </row>
    <row r="144" spans="1:4" ht="15.75" thickBot="1" x14ac:dyDescent="0.3">
      <c r="A144" s="149" t="s">
        <v>2391</v>
      </c>
      <c r="B144" s="150">
        <v>217002</v>
      </c>
      <c r="C144" s="150">
        <v>271142</v>
      </c>
    </row>
    <row r="145" spans="1:7" ht="15.75" thickBot="1" x14ac:dyDescent="0.3">
      <c r="A145" s="149" t="s">
        <v>2392</v>
      </c>
      <c r="B145" s="150">
        <v>3348</v>
      </c>
      <c r="C145" s="150">
        <v>3107</v>
      </c>
    </row>
    <row r="146" spans="1:7" ht="15.75" thickBot="1" x14ac:dyDescent="0.3">
      <c r="A146" s="151" t="s">
        <v>2393</v>
      </c>
      <c r="B146" s="152">
        <v>220350</v>
      </c>
      <c r="C146" s="152">
        <v>274249</v>
      </c>
    </row>
    <row r="147" spans="1:7" ht="15.75" thickBot="1" x14ac:dyDescent="0.3">
      <c r="A147" s="149" t="s">
        <v>2260</v>
      </c>
      <c r="B147" s="150">
        <v>18318</v>
      </c>
      <c r="C147" s="150">
        <v>19021</v>
      </c>
    </row>
    <row r="148" spans="1:7" ht="15.75" thickBot="1" x14ac:dyDescent="0.3">
      <c r="A148" s="153" t="s">
        <v>2394</v>
      </c>
      <c r="B148" s="154">
        <v>16548</v>
      </c>
      <c r="C148" s="154">
        <v>19276</v>
      </c>
    </row>
    <row r="149" spans="1:7" ht="15.75" thickBot="1" x14ac:dyDescent="0.3">
      <c r="A149" s="155" t="s">
        <v>2259</v>
      </c>
      <c r="B149" s="156">
        <v>5443</v>
      </c>
      <c r="C149" s="156">
        <v>3164</v>
      </c>
    </row>
    <row r="150" spans="1:7" ht="15.75" thickBot="1" x14ac:dyDescent="0.3">
      <c r="A150" s="151" t="s">
        <v>2395</v>
      </c>
      <c r="B150" s="152">
        <v>73664</v>
      </c>
      <c r="C150" s="152">
        <v>84729</v>
      </c>
    </row>
    <row r="151" spans="1:7" ht="15.75" thickBot="1" x14ac:dyDescent="0.3">
      <c r="A151" s="151" t="s">
        <v>2396</v>
      </c>
      <c r="B151" s="152">
        <v>294014</v>
      </c>
      <c r="C151" s="152">
        <v>358978</v>
      </c>
    </row>
    <row r="153" spans="1:7" ht="15.75" thickBot="1" x14ac:dyDescent="0.3"/>
    <row r="154" spans="1:7" ht="15.75" thickBot="1" x14ac:dyDescent="0.3">
      <c r="A154" s="157"/>
      <c r="B154" s="158" t="s">
        <v>2286</v>
      </c>
      <c r="C154" s="158" t="s">
        <v>2287</v>
      </c>
      <c r="D154" s="158" t="s">
        <v>2288</v>
      </c>
      <c r="E154" s="158" t="s">
        <v>2289</v>
      </c>
      <c r="F154" s="158" t="s">
        <v>2290</v>
      </c>
      <c r="G154" s="158" t="s">
        <v>2291</v>
      </c>
    </row>
    <row r="155" spans="1:7" ht="15.75" thickBot="1" x14ac:dyDescent="0.3">
      <c r="A155" s="159" t="s">
        <v>2293</v>
      </c>
      <c r="B155" s="160">
        <v>0.17</v>
      </c>
      <c r="C155" s="160">
        <v>0.31</v>
      </c>
      <c r="D155" s="160">
        <v>0.4</v>
      </c>
      <c r="E155" s="160">
        <v>0.15</v>
      </c>
      <c r="F155" s="160">
        <v>0.31</v>
      </c>
      <c r="G155" s="161">
        <v>0.66</v>
      </c>
    </row>
    <row r="156" spans="1:7" ht="15.75" thickBot="1" x14ac:dyDescent="0.3">
      <c r="A156" s="159" t="s">
        <v>2294</v>
      </c>
      <c r="B156" s="160">
        <v>0.15</v>
      </c>
      <c r="C156" s="160">
        <v>0.14000000000000001</v>
      </c>
      <c r="D156" s="160">
        <v>0.22</v>
      </c>
      <c r="E156" s="160">
        <v>0.11</v>
      </c>
      <c r="F156" s="160">
        <v>0.16</v>
      </c>
      <c r="G156" s="161">
        <v>0.63</v>
      </c>
    </row>
    <row r="157" spans="1:7" ht="15.75" thickBot="1" x14ac:dyDescent="0.3">
      <c r="A157" s="159" t="s">
        <v>2295</v>
      </c>
      <c r="B157" s="160">
        <v>0.08</v>
      </c>
      <c r="C157" s="160">
        <v>7.0000000000000007E-2</v>
      </c>
      <c r="D157" s="160">
        <v>0.1</v>
      </c>
      <c r="E157" s="160">
        <v>0.05</v>
      </c>
      <c r="F157" s="160">
        <v>0.09</v>
      </c>
      <c r="G157" s="161">
        <v>0.6</v>
      </c>
    </row>
    <row r="158" spans="1:7" ht="15.75" thickBot="1" x14ac:dyDescent="0.3">
      <c r="A158" s="159" t="s">
        <v>2296</v>
      </c>
      <c r="B158" s="160">
        <v>0.09</v>
      </c>
      <c r="C158" s="160">
        <v>0.11</v>
      </c>
      <c r="D158" s="160">
        <v>0.13</v>
      </c>
      <c r="E158" s="160">
        <v>0.06</v>
      </c>
      <c r="F158" s="160">
        <v>0.1</v>
      </c>
      <c r="G158" s="161">
        <v>0.6</v>
      </c>
    </row>
    <row r="159" spans="1:7" ht="15.75" thickBot="1" x14ac:dyDescent="0.3">
      <c r="A159" s="159" t="s">
        <v>2297</v>
      </c>
      <c r="B159" s="160">
        <v>0.33</v>
      </c>
      <c r="C159" s="160">
        <v>0.32</v>
      </c>
      <c r="D159" s="160">
        <v>0.28000000000000003</v>
      </c>
      <c r="E159" s="160">
        <v>0.43</v>
      </c>
      <c r="F159" s="160">
        <v>0.36</v>
      </c>
      <c r="G159" s="161">
        <v>0.48</v>
      </c>
    </row>
    <row r="160" spans="1:7" ht="15.75" thickBot="1" x14ac:dyDescent="0.3">
      <c r="A160" s="159" t="s">
        <v>2298</v>
      </c>
      <c r="B160" s="160">
        <v>0.06</v>
      </c>
      <c r="C160" s="160">
        <v>0.08</v>
      </c>
      <c r="D160" s="160">
        <v>0.09</v>
      </c>
      <c r="E160" s="160">
        <v>0.03</v>
      </c>
      <c r="F160" s="160">
        <v>0.06</v>
      </c>
      <c r="G160" s="161">
        <v>0.31</v>
      </c>
    </row>
    <row r="161" spans="1:7" ht="15.75" thickBot="1" x14ac:dyDescent="0.3">
      <c r="A161" s="159" t="s">
        <v>2300</v>
      </c>
      <c r="B161" s="159">
        <v>0.96</v>
      </c>
      <c r="C161" s="159">
        <v>0.8</v>
      </c>
      <c r="D161" s="159">
        <v>0.63</v>
      </c>
      <c r="E161" s="159">
        <v>1.07</v>
      </c>
      <c r="F161" s="159">
        <v>0.74</v>
      </c>
      <c r="G161" s="162">
        <v>1.0900000000000001</v>
      </c>
    </row>
    <row r="162" spans="1:7" ht="15.75" thickBot="1" x14ac:dyDescent="0.3">
      <c r="A162" s="159" t="s">
        <v>2302</v>
      </c>
      <c r="B162" s="163">
        <v>8.7999999999999995E-2</v>
      </c>
      <c r="C162" s="163">
        <v>8.8999999999999996E-2</v>
      </c>
      <c r="D162" s="163">
        <v>8.1000000000000003E-2</v>
      </c>
      <c r="E162" s="163">
        <v>0.06</v>
      </c>
      <c r="F162" s="163">
        <v>7.1999999999999995E-2</v>
      </c>
      <c r="G162" s="164">
        <v>0.65200000000000002</v>
      </c>
    </row>
    <row r="163" spans="1:7" ht="15.75" thickBot="1" x14ac:dyDescent="0.3">
      <c r="A163" s="159" t="s">
        <v>2397</v>
      </c>
      <c r="B163" s="159">
        <v>2.0099999999999998</v>
      </c>
      <c r="C163" s="159">
        <v>1.81</v>
      </c>
      <c r="D163" s="159">
        <v>1.64</v>
      </c>
      <c r="E163" s="159">
        <v>2.84</v>
      </c>
      <c r="F163" s="159">
        <v>2.2200000000000002</v>
      </c>
      <c r="G163" s="162">
        <v>1.31</v>
      </c>
    </row>
    <row r="164" spans="1:7" ht="15.75" thickBot="1" x14ac:dyDescent="0.3">
      <c r="A164" s="159" t="s">
        <v>2304</v>
      </c>
      <c r="B164" s="163">
        <v>0.18099999999999999</v>
      </c>
      <c r="C164" s="163">
        <v>0.16300000000000001</v>
      </c>
      <c r="D164" s="163">
        <v>0.13600000000000001</v>
      </c>
      <c r="E164" s="163">
        <v>0.16900000000000001</v>
      </c>
      <c r="F164" s="163">
        <v>0.159</v>
      </c>
      <c r="G164" s="164">
        <v>0.86</v>
      </c>
    </row>
    <row r="165" spans="1:7" ht="15.75" thickBot="1" x14ac:dyDescent="0.3">
      <c r="A165" s="159" t="s">
        <v>2398</v>
      </c>
      <c r="B165" s="159">
        <v>0.66</v>
      </c>
      <c r="C165" s="159">
        <v>0.67</v>
      </c>
      <c r="D165" s="159">
        <v>0.72</v>
      </c>
      <c r="E165" s="159">
        <v>0.56000000000000005</v>
      </c>
      <c r="F165" s="159">
        <v>0.63</v>
      </c>
      <c r="G165" s="162">
        <v>0.52</v>
      </c>
    </row>
    <row r="166" spans="1:7" ht="15.75" thickBot="1" x14ac:dyDescent="0.3">
      <c r="A166" s="159" t="s">
        <v>2226</v>
      </c>
      <c r="B166" s="163">
        <v>0.11899999999999999</v>
      </c>
      <c r="C166" s="163">
        <v>0.108</v>
      </c>
      <c r="D166" s="163">
        <v>9.8000000000000004E-2</v>
      </c>
      <c r="E166" s="163">
        <v>9.4E-2</v>
      </c>
      <c r="F166" s="163">
        <v>0.10199999999999999</v>
      </c>
      <c r="G166" s="164">
        <v>0.44900000000000001</v>
      </c>
    </row>
    <row r="167" spans="1:7" ht="15.75" thickBot="1" x14ac:dyDescent="0.3">
      <c r="A167" s="159" t="s">
        <v>2309</v>
      </c>
      <c r="B167" s="159">
        <v>0.98</v>
      </c>
      <c r="C167" s="159">
        <v>0.51</v>
      </c>
      <c r="D167" s="159">
        <v>1.04</v>
      </c>
      <c r="E167" s="159">
        <v>0.78</v>
      </c>
      <c r="F167" s="159">
        <v>1.04</v>
      </c>
      <c r="G167" s="162">
        <v>1.85</v>
      </c>
    </row>
    <row r="168" spans="1:7" ht="15.75" thickBot="1" x14ac:dyDescent="0.3">
      <c r="A168" s="159" t="s">
        <v>2310</v>
      </c>
      <c r="B168" s="159">
        <v>1.25</v>
      </c>
      <c r="C168" s="159">
        <v>0.84</v>
      </c>
      <c r="D168" s="159">
        <v>1.25</v>
      </c>
      <c r="E168" s="159">
        <v>1.05</v>
      </c>
      <c r="F168" s="159">
        <v>1.28</v>
      </c>
      <c r="G168" s="162">
        <v>2.08</v>
      </c>
    </row>
    <row r="169" spans="1:7" ht="15.75" thickBot="1" x14ac:dyDescent="0.3">
      <c r="A169" s="159" t="s">
        <v>2312</v>
      </c>
      <c r="B169" s="159">
        <v>23.97</v>
      </c>
      <c r="C169" s="159">
        <v>26.49</v>
      </c>
      <c r="D169" s="159">
        <v>1.61</v>
      </c>
      <c r="E169" s="159">
        <v>9.93</v>
      </c>
      <c r="F169" s="159">
        <v>28.29</v>
      </c>
      <c r="G169" s="162">
        <v>1.88</v>
      </c>
    </row>
    <row r="170" spans="1:7" ht="15.75" thickBot="1" x14ac:dyDescent="0.3">
      <c r="A170" s="159" t="s">
        <v>2314</v>
      </c>
      <c r="B170" s="159">
        <v>2.0099999999999998</v>
      </c>
      <c r="C170" s="159">
        <v>1.81</v>
      </c>
      <c r="D170" s="159">
        <v>1.64</v>
      </c>
      <c r="E170" s="159">
        <v>2.84</v>
      </c>
      <c r="F170" s="159">
        <v>2.2200000000000002</v>
      </c>
      <c r="G170" s="162">
        <v>1.32</v>
      </c>
    </row>
    <row r="171" spans="1:7" ht="15.75" thickBot="1" x14ac:dyDescent="0.3">
      <c r="A171" s="159" t="s">
        <v>2315</v>
      </c>
      <c r="B171" s="159">
        <v>0.39</v>
      </c>
      <c r="C171" s="159">
        <v>0.2</v>
      </c>
      <c r="D171" s="159">
        <v>0.22</v>
      </c>
      <c r="E171" s="159">
        <v>0.66</v>
      </c>
      <c r="F171" s="159">
        <v>0.45</v>
      </c>
      <c r="G171" s="162">
        <v>0.1</v>
      </c>
    </row>
    <row r="172" spans="1:7" ht="15.75" thickBot="1" x14ac:dyDescent="0.3">
      <c r="A172" s="159" t="s">
        <v>2399</v>
      </c>
      <c r="B172" s="163">
        <v>0.23899999999999999</v>
      </c>
      <c r="C172" s="163">
        <v>8.6999999999999994E-2</v>
      </c>
      <c r="D172" s="163">
        <v>0.151</v>
      </c>
      <c r="E172" s="163">
        <v>0.33700000000000002</v>
      </c>
      <c r="F172" s="163">
        <v>0.22500000000000001</v>
      </c>
      <c r="G172" s="164">
        <v>6.2E-2</v>
      </c>
    </row>
    <row r="173" spans="1:7" ht="15.75" thickBot="1" x14ac:dyDescent="0.3">
      <c r="A173" s="159" t="s">
        <v>2319</v>
      </c>
      <c r="B173" s="159">
        <v>10</v>
      </c>
      <c r="C173" s="159">
        <v>11.11</v>
      </c>
      <c r="D173" s="159">
        <v>10.55</v>
      </c>
      <c r="E173" s="159">
        <v>11.57</v>
      </c>
      <c r="F173" s="159">
        <v>6.2</v>
      </c>
      <c r="G173" s="162">
        <v>14.77</v>
      </c>
    </row>
    <row r="174" spans="1:7" ht="15.75" thickBot="1" x14ac:dyDescent="0.3">
      <c r="A174" s="159" t="s">
        <v>2329</v>
      </c>
      <c r="B174" s="163">
        <v>7.4999999999999997E-2</v>
      </c>
      <c r="C174" s="163">
        <v>7.4999999999999997E-2</v>
      </c>
      <c r="D174" s="163">
        <v>6.6000000000000003E-2</v>
      </c>
      <c r="E174" s="163">
        <v>4.4999999999999998E-2</v>
      </c>
      <c r="F174" s="163">
        <v>6.2E-2</v>
      </c>
      <c r="G174" s="164">
        <v>0.41099999999999998</v>
      </c>
    </row>
    <row r="205" spans="11:13" x14ac:dyDescent="0.25">
      <c r="L205">
        <f>+J209*4.1</f>
        <v>245.99999999999997</v>
      </c>
    </row>
    <row r="206" spans="11:13" x14ac:dyDescent="0.25">
      <c r="K206">
        <f>+K207</f>
        <v>108.24</v>
      </c>
      <c r="L206">
        <f>+L205*80%</f>
        <v>196.79999999999998</v>
      </c>
      <c r="M206">
        <f>+L206*55%</f>
        <v>108.24</v>
      </c>
    </row>
    <row r="207" spans="11:13" x14ac:dyDescent="0.25">
      <c r="K207">
        <f>+M206</f>
        <v>108.24</v>
      </c>
    </row>
    <row r="208" spans="11:13" x14ac:dyDescent="0.25">
      <c r="K208" t="s">
        <v>2402</v>
      </c>
      <c r="L208" t="s">
        <v>2403</v>
      </c>
      <c r="M208" s="99" t="s">
        <v>2404</v>
      </c>
    </row>
    <row r="209" spans="9:13" x14ac:dyDescent="0.25">
      <c r="I209">
        <v>250</v>
      </c>
      <c r="J209">
        <v>60</v>
      </c>
      <c r="K209" s="27">
        <v>2.3E-2</v>
      </c>
      <c r="L209" s="28">
        <v>0.01</v>
      </c>
      <c r="M209" s="28">
        <v>8.5999999999999993E-2</v>
      </c>
    </row>
    <row r="211" spans="9:13" x14ac:dyDescent="0.25">
      <c r="I211" s="165">
        <f>+PV(M209-L209-K209,60,K206,0)</f>
        <v>-1950.1323325499843</v>
      </c>
    </row>
  </sheetData>
  <mergeCells count="2">
    <mergeCell ref="B3:C3"/>
    <mergeCell ref="F3: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Notes 1C</vt:lpstr>
      <vt:lpstr>Notes-1B</vt:lpstr>
      <vt:lpstr>TABLE OF CONTENTS</vt:lpstr>
      <vt:lpstr>Disclaimer</vt:lpstr>
      <vt:lpstr>Qualifications</vt:lpstr>
      <vt:lpstr>Summary</vt:lpstr>
      <vt:lpstr>Dash Board</vt:lpstr>
      <vt:lpstr>Valuation</vt:lpstr>
      <vt:lpstr>Upstream Assm</vt:lpstr>
      <vt:lpstr>Downstream Assm</vt:lpstr>
      <vt:lpstr>Other Assm</vt:lpstr>
      <vt:lpstr>Crude Price Forecast</vt:lpstr>
      <vt:lpstr>Inflation Data</vt:lpstr>
      <vt:lpstr>Combined Income Statement</vt:lpstr>
      <vt:lpstr>Downstream IS</vt:lpstr>
      <vt:lpstr>Upstream IS</vt:lpstr>
      <vt:lpstr>Intersegment -IS</vt:lpstr>
      <vt:lpstr>Combined Balance Sheet</vt:lpstr>
      <vt:lpstr>Corp BS</vt:lpstr>
      <vt:lpstr>Downstream BS</vt:lpstr>
      <vt:lpstr>Upstream BS</vt:lpstr>
      <vt:lpstr>PEER RATIOS</vt:lpstr>
      <vt:lpstr>Hist-IS</vt:lpstr>
      <vt:lpstr>Hist-BS</vt:lpstr>
      <vt:lpstr>Notes-1</vt:lpstr>
      <vt:lpstr>Notes-2</vt:lpstr>
      <vt:lpstr>Notes-3</vt:lpstr>
      <vt:lpstr>Analysis-1</vt:lpstr>
      <vt:lpstr>Seg-Working_Notes</vt:lpstr>
      <vt:lpstr>OUTPUT</vt:lpstr>
      <vt:lpstr>Notes-1A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Kolluri Venkatram</dc:creator>
  <cp:lastModifiedBy>Hariprasad Sekar</cp:lastModifiedBy>
  <cp:lastPrinted>2019-10-13T12:43:10Z</cp:lastPrinted>
  <dcterms:created xsi:type="dcterms:W3CDTF">2019-10-10T10:06:34Z</dcterms:created>
  <dcterms:modified xsi:type="dcterms:W3CDTF">2019-11-14T12:54:47Z</dcterms:modified>
</cp:coreProperties>
</file>